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2017\IMPORTANTES\MODELOS DE COSTOS\CARGOS DE INTERCONEXIÓN\CARGOS\TERMINACIÓN MÓVIL\PROCEDIMIENTO 2016\17 VersionPublicacionWeb (modelos)\"/>
    </mc:Choice>
  </mc:AlternateContent>
  <bookViews>
    <workbookView xWindow="0" yWindow="0" windowWidth="20496" windowHeight="7680" tabRatio="715" activeTab="2"/>
  </bookViews>
  <sheets>
    <sheet name="INSTRUCCIONES" sheetId="90" r:id="rId1"/>
    <sheet name="Portada" sheetId="79" r:id="rId2"/>
    <sheet name="Panel de Control" sheetId="21" r:id="rId3"/>
    <sheet name="Dda.Resumen" sheetId="77" r:id="rId4"/>
    <sheet name="Dda.Series" sheetId="73" r:id="rId5"/>
    <sheet name="Parámetros.RAN-Backhaul" sheetId="81" r:id="rId6"/>
    <sheet name="Dda.diseño.RAN-Backhaul" sheetId="82" r:id="rId7"/>
    <sheet name="Diseño.RAN-Backhaul" sheetId="83" r:id="rId8"/>
    <sheet name="Salida.RAN-Backhaul" sheetId="84" r:id="rId9"/>
    <sheet name="Diseño.Core" sheetId="85" r:id="rId10"/>
    <sheet name="Backbone" sheetId="86" r:id="rId11"/>
    <sheet name="Costos.Core" sheetId="87" r:id="rId12"/>
    <sheet name="Series.Opex" sheetId="88" r:id="rId13"/>
    <sheet name="Evol.Activos" sheetId="45" r:id="rId14"/>
    <sheet name="BD.Costos" sheetId="46" r:id="rId15"/>
    <sheet name="Capex" sheetId="47" r:id="rId16"/>
    <sheet name="Opex" sheetId="48" r:id="rId17"/>
    <sheet name="Datos Opex" sheetId="80" state="hidden" r:id="rId18"/>
    <sheet name="Asignación" sheetId="50" r:id="rId19"/>
    <sheet name="Cálculo.Tarifario" sheetId="74" r:id="rId20"/>
    <sheet name="Acrónimos" sheetId="89" r:id="rId21"/>
    <sheet name="Estilos" sheetId="4" r:id="rId22"/>
  </sheets>
  <definedNames>
    <definedName name="_xlnm._FilterDatabase" localSheetId="20" hidden="1">Acrónimos!$C$8:$D$52</definedName>
    <definedName name="_xlnm._FilterDatabase" localSheetId="18" hidden="1">Asignación!$F$134:$AE$434</definedName>
    <definedName name="_xlnm._FilterDatabase" localSheetId="14" hidden="1">BD.Costos!$T$9:$V$309</definedName>
    <definedName name="_xlnm._FilterDatabase" localSheetId="19" hidden="1">Cálculo.Tarifario!$D$321:$O$621</definedName>
    <definedName name="_xlnm._FilterDatabase" localSheetId="12" hidden="1">Series.Opex!$B$68:$CW$78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abo.bam.con.avg" localSheetId="0">Dda.Series!$E$488:$CV$488</definedName>
    <definedName name="abo.bam.con.avg">Dda.Series!$E$488:$CV$488</definedName>
    <definedName name="abo.bam.con.eop" localSheetId="0">Dda.Series!$E$487:$CV$487</definedName>
    <definedName name="abo.bam.con.eop">Dda.Series!$E$487:$CV$487</definedName>
    <definedName name="abo.bam.pos.avg" localSheetId="0">Dda.Series!$E$522:$CV$522</definedName>
    <definedName name="abo.bam.pos.avg">Dda.Series!$E$522:$CV$522</definedName>
    <definedName name="abo.bam.pos.eop" localSheetId="0">Dda.Series!$E$521:$CV$521</definedName>
    <definedName name="abo.bam.pos.eop">Dda.Series!$E$521:$CV$521</definedName>
    <definedName name="abo.bam.pre.avg" localSheetId="0">Dda.Series!$E$454:$CV$454</definedName>
    <definedName name="abo.bam.pre.avg">Dda.Series!$E$454:$CV$454</definedName>
    <definedName name="abo.bam.pre.eop" localSheetId="0">Dda.Series!$E$453:$CV$453</definedName>
    <definedName name="abo.bam.pre.eop">Dda.Series!$E$453:$CV$453</definedName>
    <definedName name="abo.bam.tot.avg" localSheetId="0">Dda.Series!$E$420:$CV$420</definedName>
    <definedName name="abo.bam.tot.avg">Dda.Series!$E$420:$CV$420</definedName>
    <definedName name="abo.bam.tot.eop" localSheetId="0">Dda.Series!$E$419:$CV$419</definedName>
    <definedName name="abo.bam.tot.eop">Dda.Series!$E$419:$CV$419</definedName>
    <definedName name="abo.dep.avg">Dda.Series!$E$44:$CV$68</definedName>
    <definedName name="abo.dep.eop">Dda.Series!$E$12:$CV$36</definedName>
    <definedName name="abo.fmo.pre.avg" localSheetId="0">Dda.Series!$E$556:$CV$556</definedName>
    <definedName name="abo.fmo.pre.avg">Dda.Series!$E$556:$CV$556</definedName>
    <definedName name="abo.fmo.pre.eop" localSheetId="0">Dda.Series!$E$555:$CV$555</definedName>
    <definedName name="abo.fmo.pre.eop">Dda.Series!$E$555:$CV$555</definedName>
    <definedName name="abo.iden.con.avg" localSheetId="0">Dda.Series!$E$352:$CV$352</definedName>
    <definedName name="abo.iden.con.avg">Dda.Series!$E$352:$CV$352</definedName>
    <definedName name="abo.iden.con.eop" localSheetId="0">Dda.Series!$E$351:$CV$351</definedName>
    <definedName name="abo.iden.con.eop">Dda.Series!$E$351:$CV$351</definedName>
    <definedName name="abo.iden.pos.avg" localSheetId="0">Dda.Series!$E$386:$CV$386</definedName>
    <definedName name="abo.iden.pos.avg">Dda.Series!$E$386:$CV$386</definedName>
    <definedName name="abo.iden.pos.eop" localSheetId="0">Dda.Series!$E$385:$CV$385</definedName>
    <definedName name="abo.iden.pos.eop">Dda.Series!$E$385:$CV$385</definedName>
    <definedName name="abo.iden.pre.avg" localSheetId="0">Dda.Series!$E$318:$CV$318</definedName>
    <definedName name="abo.iden.pre.avg">Dda.Series!$E$318:$CV$318</definedName>
    <definedName name="abo.iden.pre.eop" localSheetId="0">Dda.Series!$E$317:$CV$317</definedName>
    <definedName name="abo.iden.pre.eop">Dda.Series!$E$317:$CV$317</definedName>
    <definedName name="abo.iden.tot.avg" localSheetId="0">Dda.Series!$E$284:$CV$284</definedName>
    <definedName name="abo.iden.tot.avg">Dda.Series!$E$284:$CV$284</definedName>
    <definedName name="abo.iden.tot.eop" localSheetId="0">Dda.Series!$E$283:$CV$283</definedName>
    <definedName name="abo.iden.tot.eop">Dda.Series!$E$283:$CV$283</definedName>
    <definedName name="abo.mov.con.avg" localSheetId="0">Dda.Series!$E$207:$CV$207</definedName>
    <definedName name="abo.mov.con.avg">Dda.Series!$E$207:$CV$207</definedName>
    <definedName name="abo.mov.con.eop" localSheetId="0">Dda.Series!$E$206:$CV$206</definedName>
    <definedName name="abo.mov.con.eop">Dda.Series!$E$206:$CV$206</definedName>
    <definedName name="abo.mov.pos.avg" localSheetId="0">Dda.Series!$E$241:$CV$241</definedName>
    <definedName name="abo.mov.pos.avg">Dda.Series!$E$241:$CV$241</definedName>
    <definedName name="abo.mov.pos.eop" localSheetId="0">Dda.Series!$E$240:$CV$240</definedName>
    <definedName name="abo.mov.pos.eop">Dda.Series!$E$240:$CV$240</definedName>
    <definedName name="abo.mov.pre.avg" localSheetId="0">Dda.Series!$E$173:$CV$173</definedName>
    <definedName name="abo.mov.pre.avg">Dda.Series!$E$173:$CV$173</definedName>
    <definedName name="abo.mov.pre.eop" localSheetId="0">Dda.Series!$E$172:$CV$172</definedName>
    <definedName name="abo.mov.pre.eop">Dda.Series!$E$172:$CV$172</definedName>
    <definedName name="abo.mov.tot.avg" localSheetId="0">Dda.Series!$E$139:$CV$139</definedName>
    <definedName name="abo.mov.tot.avg">Dda.Series!$E$139:$CV$139</definedName>
    <definedName name="abo.mov.tot.eop" localSheetId="0">Dda.Series!$E$138:$CV$138</definedName>
    <definedName name="abo.mov.tot.eop">Dda.Series!$E$138:$CV$138</definedName>
    <definedName name="añomes" localSheetId="0">'Panel de Control'!$E$210:$E$305</definedName>
    <definedName name="añomes">'Panel de Control'!$E$210:$E$305</definedName>
    <definedName name="_xlnm.Print_Area" localSheetId="3">Dda.Resumen!$B$57:$K$120</definedName>
    <definedName name="_xlnm.Print_Area" localSheetId="4">Dda.Series!$A$558:$E$812</definedName>
    <definedName name="As.L.Dda">Asignación!$H$15:$H$59</definedName>
    <definedName name="As.L.Ser" localSheetId="0">Asignación!$H$68:$H$87</definedName>
    <definedName name="As.L.Ser">Asignación!$H$68:$H$87</definedName>
    <definedName name="As.RF.GT" localSheetId="0">Asignación!$L$135:$AE$434</definedName>
    <definedName name="As.RF.GT">Asignación!$L$135:$AE$434</definedName>
    <definedName name="As.Ser.Dda" localSheetId="0">Asignación!$L$68:$L$87</definedName>
    <definedName name="As.Ser.Dda">Asignación!$L$68:$L$87</definedName>
    <definedName name="As.Tb" localSheetId="0">Asignación!$L$99:$AE$123</definedName>
    <definedName name="As.Tb">Asignación!$L$99:$AE$123</definedName>
    <definedName name="As.Tb.Nom" localSheetId="0">Asignación!$I$99:$I$123</definedName>
    <definedName name="As.Tb.Nom">Asignación!$I$99:$I$123</definedName>
    <definedName name="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bb.cap" localSheetId="0">Backbone!$J$13</definedName>
    <definedName name="bb.cap">Backbone!$J$13</definedName>
    <definedName name="bb.cap.itx" localSheetId="0">Backbone!$J$14</definedName>
    <definedName name="bb.cap.itx">Backbone!$J$14</definedName>
    <definedName name="bb.cap.util" localSheetId="0">Backbone!$J$16</definedName>
    <definedName name="bb.cap.util">Backbone!$J$16</definedName>
    <definedName name="bb.oh" localSheetId="0">Diseño.Core!$L$65:$L$76</definedName>
    <definedName name="bb.oh">Diseño.Core!$L$65:$L$76</definedName>
    <definedName name="BD.Capex.Dep">BD.Costos!$N$10:$N$309</definedName>
    <definedName name="BD.Capex.II" localSheetId="0">BD.Costos!$T$10:$T$309</definedName>
    <definedName name="BD.Capex.II">BD.Costos!$T$10:$T$309</definedName>
    <definedName name="BD.Capex.Tend" localSheetId="0">BD.Costos!$L$10:$L$309</definedName>
    <definedName name="BD.Capex.Tend">BD.Costos!$L$10:$L$309</definedName>
    <definedName name="BD.Capex.Unit.Año.0" localSheetId="0">BD.Costos!$K$10:$K$309</definedName>
    <definedName name="BD.Capex.Unit.Año.0">BD.Costos!$K$10:$K$309</definedName>
    <definedName name="Bd.CC.Año">BD.Costos!$V$10:$V$309</definedName>
    <definedName name="BD.Dep.Tend" localSheetId="0">BD.Costos!$E$417:$E$420</definedName>
    <definedName name="BD.Dep.Tend">BD.Costos!$E$417:$E$420</definedName>
    <definedName name="BD.Gas.Tend.AA" localSheetId="0">BD.Costos!$E$399:$E$400</definedName>
    <definedName name="BD.Gas.Tend.AA">BD.Costos!$E$399:$E$400</definedName>
    <definedName name="BD.Gas.Tend.CV" localSheetId="0">BD.Costos!$E$407:$E$410</definedName>
    <definedName name="BD.Gas.Tend.CV">BD.Costos!$E$407:$E$410</definedName>
    <definedName name="BD.Inv.Tend" localSheetId="0">BD.Costos!$E$385:$E$391</definedName>
    <definedName name="BD.Inv.Tend">BD.Costos!$E$385:$E$391</definedName>
    <definedName name="BD.L.CatCot" localSheetId="0">BD.Costos!$E$319:$E$333</definedName>
    <definedName name="BD.L.CatCot">BD.Costos!$E$319:$E$333</definedName>
    <definedName name="BD.L.Int_Inter.Meses" localSheetId="0">BD.Costos!$E$429:$E$434</definedName>
    <definedName name="BD.L.Int_Inter.Meses">BD.Costos!$E$429:$E$434</definedName>
    <definedName name="BD.L.Int_Inter.Nombre" localSheetId="0">BD.Costos!$E$440:$E$459</definedName>
    <definedName name="BD.L.Int_Inter.Nombre">BD.Costos!$E$440:$E$459</definedName>
    <definedName name="BD.L.Int_Inter.Valor" localSheetId="0">BD.Costos!$J$440:$J$459</definedName>
    <definedName name="BD.L.Int_Inter.Valor">BD.Costos!$J$440:$J$459</definedName>
    <definedName name="BD.L.Rep.CC" localSheetId="0">BD.Costos!$E$468:$E$472</definedName>
    <definedName name="BD.L.Rep.CC">BD.Costos!$E$468:$E$472</definedName>
    <definedName name="BD.L.SubCat" localSheetId="0">BD.Costos!$E$339:$E$378</definedName>
    <definedName name="BD.L.SubCat">BD.Costos!$E$339:$E$378</definedName>
    <definedName name="BD.NatGeo">BD.Costos!$H$10:$H$309</definedName>
    <definedName name="BD.nom.act" localSheetId="0">BD.Costos!$G$10:$G$309</definedName>
    <definedName name="BD.nom.act">BD.Costos!$G$10:$G$309</definedName>
    <definedName name="BD.nom.cat" localSheetId="0">BD.Costos!$E$10:$E$309</definedName>
    <definedName name="BD.nom.cat">BD.Costos!$E$10:$E$309</definedName>
    <definedName name="BD.nom.subcat" localSheetId="0">BD.Costos!$F$10:$F$309</definedName>
    <definedName name="BD.nom.subcat">BD.Costos!$F$10:$F$309</definedName>
    <definedName name="Bd.Opex.Año" localSheetId="0">BD.Costos!$U$10:$U$309</definedName>
    <definedName name="Bd.Opex.Año">BD.Costos!$U$10:$U$309</definedName>
    <definedName name="BD.Opex.Tend" localSheetId="0">BD.Costos!$Q$10:$Q$309</definedName>
    <definedName name="BD.Opex.Tend">BD.Costos!$Q$10:$Q$309</definedName>
    <definedName name="BD.Opex.Tend.CV" localSheetId="0">BD.Costos!$R$10:$R$309</definedName>
    <definedName name="BD.Opex.Tend.CV">BD.Costos!$R$10:$R$309</definedName>
    <definedName name="BD.Opex.Unit.Año.0" localSheetId="0">BD.Costos!$P$10:$P$309</definedName>
    <definedName name="BD.Opex.Unit.Año.0">BD.Costos!$P$10:$P$309</definedName>
    <definedName name="BD.VU" localSheetId="0">BD.Costos!$I$10:$I$309</definedName>
    <definedName name="BD.VU">BD.Costos!$I$10:$I$309</definedName>
    <definedName name="BD.VU.Dep">BD.Costos!$M$10:$M$309</definedName>
    <definedName name="bou.bam.dl" localSheetId="0">Dda.Series!$E$1154:$CV$1154</definedName>
    <definedName name="bou.bam.dl">Dda.Series!$E$1154:$CV$1154</definedName>
    <definedName name="bou.bam.ul" localSheetId="0">Dda.Series!$E$1164:$CV$1164</definedName>
    <definedName name="bou.bam.ul">Dda.Series!$E$1164:$CV$1164</definedName>
    <definedName name="bou.mov.dl" localSheetId="0">Dda.Series!$E$1124:$CV$1124</definedName>
    <definedName name="bou.mov.dl">Dda.Series!$E$1124:$CV$1124</definedName>
    <definedName name="bou.mov.ul" localSheetId="0">Dda.Series!$E$1134:$CV$1134</definedName>
    <definedName name="bou.mov.ul">Dda.Series!$E$1134:$CV$1134</definedName>
    <definedName name="Capex.Rep" localSheetId="0">Capex!$G$1241:$G$1540</definedName>
    <definedName name="Capex.Rep">Capex!$G$1241:$G$1540</definedName>
    <definedName name="CaTar.Gas">Cálculo.Tarifario!$K$13:$K$312</definedName>
    <definedName name="CaTar.Inv">Cálculo.Tarifario!$I$13:$I$312</definedName>
    <definedName name="CaTar.Tot">Cálculo.Tarifario!$M$13:$M$312</definedName>
    <definedName name="core.cs.ct..hlr.se" localSheetId="0">Costos.Core!$M$25</definedName>
    <definedName name="core.cs.ct..hlr.se">Costos.Core!$M$25</definedName>
    <definedName name="core.cs.ct.hlr.hd">Costos.Core!$M$21</definedName>
    <definedName name="core.cs.ct.lic">Costos.Core!$M$27:$M$35</definedName>
    <definedName name="core.cs.ct.mgw.hd">Costos.Core!$M$19</definedName>
    <definedName name="core.cs.ct.mgw.se" localSheetId="0">Costos.Core!$M$23</definedName>
    <definedName name="core.cs.ct.mgw.se">Costos.Core!$M$23</definedName>
    <definedName name="core.cs.ct.mscs.hd">Costos.Core!$M$18</definedName>
    <definedName name="core.cs.ct.mscs.se" localSheetId="0">Costos.Core!$M$22</definedName>
    <definedName name="core.cs.ct.mscs.se">Costos.Core!$M$22</definedName>
    <definedName name="core.cs.ct.rep.hd">Costos.Core!$M$26</definedName>
    <definedName name="core.cs.ct.sg.hd">Costos.Core!$M$20</definedName>
    <definedName name="core.cs.ct.sg.se" localSheetId="0">Costos.Core!$M$24</definedName>
    <definedName name="core.cs.ct.sg.se">Costos.Core!$M$24</definedName>
    <definedName name="core.ct.mso.cw" localSheetId="0">Costos.Core!$M$63</definedName>
    <definedName name="core.ct.mso.cw">Costos.Core!$M$63</definedName>
    <definedName name="core.ct.mso.ener" localSheetId="0">Costos.Core!$M$66</definedName>
    <definedName name="core.ct.mso.ener">Costos.Core!$M$66</definedName>
    <definedName name="core.ct.mso.sop" localSheetId="0">Costos.Core!$M$64</definedName>
    <definedName name="core.ct.mso.sop">Costos.Core!$M$64</definedName>
    <definedName name="core.ct.mso.ter" localSheetId="0">Costos.Core!$M$65</definedName>
    <definedName name="core.ct.mso.ter">Costos.Core!$M$65</definedName>
    <definedName name="core.ct.rso.cw" localSheetId="0">Costos.Core!$M$67</definedName>
    <definedName name="core.ct.rso.cw">Costos.Core!$M$67</definedName>
    <definedName name="core.ct.rso.ener" localSheetId="0">Costos.Core!$M$70</definedName>
    <definedName name="core.ct.rso.ener">Costos.Core!$M$70</definedName>
    <definedName name="core.ct.rso.sop" localSheetId="0">Costos.Core!$M$68</definedName>
    <definedName name="core.ct.rso.sop">Costos.Core!$M$68</definedName>
    <definedName name="core.ct.rso.ter" localSheetId="0">Costos.Core!$M$69</definedName>
    <definedName name="core.ct.rso.ter">Costos.Core!$M$69</definedName>
    <definedName name="core.dst.t" localSheetId="0">Diseño.Core!$K$130:$K$154</definedName>
    <definedName name="core.dst.t">Diseño.Core!$K$130:$K$154</definedName>
    <definedName name="core.mgw.s">Backbone!$K$1158:$K$1190</definedName>
    <definedName name="core.p.4g.bb.cap">Backbone!$J$38</definedName>
    <definedName name="core.ps.ct.lic" localSheetId="0">Costos.Core!$M$52:$M$61</definedName>
    <definedName name="core.ps.ct.lic">Costos.Core!$M$52:$M$61</definedName>
    <definedName name="core.ps.hd.cg" localSheetId="0">Costos.Core!$M$39</definedName>
    <definedName name="core.ps.hd.cg">Costos.Core!$M$39</definedName>
    <definedName name="core.ps.hd.dns" localSheetId="0">Costos.Core!$M$42</definedName>
    <definedName name="core.ps.hd.dns">Costos.Core!$M$42</definedName>
    <definedName name="core.ps.hd.fw" localSheetId="0">Costos.Core!$M$43</definedName>
    <definedName name="core.ps.hd.fw">Costos.Core!$M$43</definedName>
    <definedName name="core.ps.hd.ggsn" localSheetId="0">Costos.Core!$M$38</definedName>
    <definedName name="core.ps.hd.ggsn">Costos.Core!$M$38</definedName>
    <definedName name="core.ps.hd.pcrf" localSheetId="0">Costos.Core!$M$40</definedName>
    <definedName name="core.ps.hd.pcrf">Costos.Core!$M$40</definedName>
    <definedName name="core.ps.hd.sgsn" localSheetId="0">Costos.Core!$M$37</definedName>
    <definedName name="core.ps.hd.sgsn">Costos.Core!$M$37</definedName>
    <definedName name="core.ps.hd.sur">Costos.Core!$M$41</definedName>
    <definedName name="core.ps.rep.hd" localSheetId="0">Costos.Core!$M$44</definedName>
    <definedName name="core.ps.rep.hd">Costos.Core!$M$44</definedName>
    <definedName name="core.ps.se.cg" localSheetId="0">Costos.Core!$M$47</definedName>
    <definedName name="core.ps.se.cg">Costos.Core!$M$47</definedName>
    <definedName name="core.ps.se.dns" localSheetId="0">Costos.Core!$M$50</definedName>
    <definedName name="core.ps.se.dns">Costos.Core!$M$50</definedName>
    <definedName name="core.ps.se.fw" localSheetId="0">Costos.Core!$M$51</definedName>
    <definedName name="core.ps.se.fw">Costos.Core!$M$51</definedName>
    <definedName name="core.ps.se.ggsn" localSheetId="0">Costos.Core!$M$46</definedName>
    <definedName name="core.ps.se.ggsn">Costos.Core!$M$46</definedName>
    <definedName name="core.ps.se.pcrf" localSheetId="0">Costos.Core!$M$48</definedName>
    <definedName name="core.ps.se.pcrf">Costos.Core!$M$48</definedName>
    <definedName name="core.ps.se.sgsn" localSheetId="0">Costos.Core!$M$45</definedName>
    <definedName name="core.ps.se.sgsn">Costos.Core!$M$45</definedName>
    <definedName name="core.ps.se.sur">Costos.Core!$M$49</definedName>
    <definedName name="core.ptr.s">Backbone!$M$1158:$M$1190</definedName>
    <definedName name="core.xy.bsc" localSheetId="0">Diseño.Core!$J$196:$J$220</definedName>
    <definedName name="core.xy.bsc">Diseño.Core!$J$196:$J$220</definedName>
    <definedName name="core.xy.bscu" localSheetId="0">Diseño.Core!$U$196:$U$220</definedName>
    <definedName name="core.xy.bscu">Diseño.Core!$U$196:$U$220</definedName>
    <definedName name="core.xy.ggsn" localSheetId="0">Diseño.Core!$Q$196:$Q$220</definedName>
    <definedName name="core.xy.ggsn">Diseño.Core!$Q$196:$Q$220</definedName>
    <definedName name="core.xy.ggsnu" localSheetId="0">Diseño.Core!$AB$196:$AB$220</definedName>
    <definedName name="core.xy.ggsnu">Diseño.Core!$AB$196:$AB$220</definedName>
    <definedName name="core.xy.hlr" localSheetId="0">Diseño.Core!$N$196:$N$220</definedName>
    <definedName name="core.xy.hlr">Diseño.Core!$N$196:$N$220</definedName>
    <definedName name="core.xy.hlru">Diseño.Core!$Y$196:$Y$220</definedName>
    <definedName name="core.xy.mgw" localSheetId="0">Diseño.Core!$K$196:$K$220</definedName>
    <definedName name="core.xy.mgw">Diseño.Core!$K$196:$K$220</definedName>
    <definedName name="core.xy.mgwu" localSheetId="0">Diseño.Core!$V$196:$V$220</definedName>
    <definedName name="core.xy.mgwu">Diseño.Core!$V$196:$V$220</definedName>
    <definedName name="core.xy.mscs" localSheetId="0">Diseño.Core!$L$196:$L$220</definedName>
    <definedName name="core.xy.mscs">Diseño.Core!$L$196:$L$220</definedName>
    <definedName name="core.xy.mscsu" localSheetId="0">Diseño.Core!$W$196:$W$220</definedName>
    <definedName name="core.xy.mscsu">Diseño.Core!$W$196:$W$220</definedName>
    <definedName name="core.xy.mso" localSheetId="0">Diseño.Core!$AG$196:$AG$220</definedName>
    <definedName name="core.xy.mso">Diseño.Core!$AG$196:$AG$220</definedName>
    <definedName name="core.xy.ptr" localSheetId="0">Diseño.Core!$M$196:$M$220</definedName>
    <definedName name="core.xy.ptr">Diseño.Core!$M$196:$M$220</definedName>
    <definedName name="core.xy.ptru" localSheetId="0">Diseño.Core!$X$196:$X$220</definedName>
    <definedName name="core.xy.ptru">Diseño.Core!$X$196:$X$220</definedName>
    <definedName name="core.xy.rnc" localSheetId="0">Diseño.Core!$O$196:$O$220</definedName>
    <definedName name="core.xy.rnc">Diseño.Core!$O$196:$O$220</definedName>
    <definedName name="core.xy.rncu" localSheetId="0">Diseño.Core!$Z$196:$Z$220</definedName>
    <definedName name="core.xy.rncu">Diseño.Core!$Z$196:$Z$220</definedName>
    <definedName name="core.xy.rso" localSheetId="0">Diseño.Core!$AF$196:$AF$220</definedName>
    <definedName name="core.xy.rso">Diseño.Core!$AF$196:$AF$220</definedName>
    <definedName name="core.xy.sbc" localSheetId="0">Diseño.Core!$S$196:$S$220</definedName>
    <definedName name="core.xy.sbc">Diseño.Core!$S$196:$S$220</definedName>
    <definedName name="core.xy.sbcu" localSheetId="0">Diseño.Core!$AD$196:$AD$220</definedName>
    <definedName name="core.xy.sbcu">Diseño.Core!$AD$196:$AD$220</definedName>
    <definedName name="core.xy.sgsn" localSheetId="0">Diseño.Core!$P$196:$P$220</definedName>
    <definedName name="core.xy.sgsn">Diseño.Core!$P$196:$P$220</definedName>
    <definedName name="core.xy.sgsnu" localSheetId="0">Diseño.Core!$AA$196:$AA$220</definedName>
    <definedName name="core.xy.sgsnu">Diseño.Core!$AA$196:$AA$220</definedName>
    <definedName name="core.xy.swg" localSheetId="0">Diseño.Core!$R$196:$R$220</definedName>
    <definedName name="core.xy.swg">Diseño.Core!$R$196:$R$220</definedName>
    <definedName name="core.xy.swgu" localSheetId="0">Diseño.Core!$AC$196:$AC$220</definedName>
    <definedName name="core.xy.swgu">Diseño.Core!$AC$196:$AC$220</definedName>
    <definedName name="datos.bam.dl" localSheetId="0">Dda.Series!$E$953:$CV$953</definedName>
    <definedName name="datos.bam.dl">Dda.Series!$E$953:$CV$953</definedName>
    <definedName name="datos.bam.ul" localSheetId="0">Dda.Series!$E$963:$CV$963</definedName>
    <definedName name="datos.bam.ul">Dda.Series!$E$963:$CV$963</definedName>
    <definedName name="datos.mov.dl" localSheetId="0">Dda.Series!$E$923:$CV$923</definedName>
    <definedName name="datos.mov.dl">Dda.Series!$E$923:$CV$923</definedName>
    <definedName name="datos.mov.ul" localSheetId="0">Dda.Series!$E$933:$CV$933</definedName>
    <definedName name="datos.mov.ul">Dda.Series!$E$933:$CV$933</definedName>
    <definedName name="Dda.Abo.Distr.Dpto">Dda.Series!$E$77:$CV$102</definedName>
    <definedName name="dda.serv.ee" localSheetId="0">'Panel de Control'!$E$159:$E$203</definedName>
    <definedName name="dda.serv.ee">'Panel de Control'!$E$159:$E$203</definedName>
    <definedName name="de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istr.tec" localSheetId="0">Dda.Series!$E$246:$CV$248</definedName>
    <definedName name="distr.tec">Dda.Series!$E$246:$CV$248</definedName>
    <definedName name="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STE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voAc.Compra" localSheetId="0">Evol.Activos!$I$323:$I$622</definedName>
    <definedName name="EvoAc.Compra">Evol.Activos!$I$323:$I$622</definedName>
    <definedName name="EvoAc.Opera" localSheetId="0">Evol.Activos!$I$16:$I$315</definedName>
    <definedName name="EvoAc.Opera">Evol.Activos!$I$16:$I$315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dex.Var">Costos.Core!$H$56</definedName>
    <definedName name="Inv.Capex">Capex!$G$934:$G$1233</definedName>
    <definedName name="Inv.Inv.Unit" localSheetId="0">Capex!$G$628:$G$927</definedName>
    <definedName name="Inv.Inv.Unit">Capex!$G$628:$G$927</definedName>
    <definedName name="Inv.T.Acum.Precio.Inv" localSheetId="0">Capex!$G$323:$G$622</definedName>
    <definedName name="Inv.T.Acum.Precio.Inv">Capex!$G$323:$G$622</definedName>
    <definedName name="JESSIC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.geo.nom2" localSheetId="0">'Parámetros.RAN-Backhaul'!$E$41:$E$60</definedName>
    <definedName name="l.geo.nom2">'Parámetros.RAN-Backhaul'!$E$41:$E$60</definedName>
    <definedName name="l.reg.n">'Panel de Control'!$D$99:$D$123</definedName>
    <definedName name="l.reg.nom" localSheetId="0">'Panel de Control'!$E$99:$E$123</definedName>
    <definedName name="l.reg.nom">'Panel de Control'!$E$99:$E$123</definedName>
    <definedName name="l.serv.nom">'Panel de Control'!$E$159:$E$203</definedName>
    <definedName name="l.serv.u">'Panel de Control'!$G$159:$G$203</definedName>
    <definedName name="l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sta.serv.prov.ee" localSheetId="0">'Panel de Control'!$E$131:$E$150</definedName>
    <definedName name="lista.serv.prov.ee">'Panel de Control'!$E$131:$E$150</definedName>
    <definedName name="lista.serv.prov.voz" localSheetId="0">'Panel de Control'!$I$131:$I$150</definedName>
    <definedName name="lista.serv.prov.voz">'Panel de Control'!$I$131:$I$150</definedName>
    <definedName name="Lista.serv.tarifas">'Panel de Control'!$E$159:$E$203</definedName>
    <definedName name="Lista.unid.serv.tarifas">'Panel de Control'!$G$159:$G$203</definedName>
    <definedName name="lista_demanda">'Panel de Control'!$E$159:$E$203</definedName>
    <definedName name="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cal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.dist">Backbone!$L$22:$AJ$46</definedName>
    <definedName name="mes.año">'Panel de Control'!$F$210:$F$305</definedName>
    <definedName name="MI_fe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_f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u.fmo.ent.fijo" localSheetId="0">Dda.Series!$E$1064:$CV$1064</definedName>
    <definedName name="mou.fmo.ent.fijo">Dda.Series!$E$1064:$CV$1064</definedName>
    <definedName name="mou.fmo.ent.ldi" localSheetId="0">Dda.Series!$E$1098:$CV$1098</definedName>
    <definedName name="mou.fmo.ent.ldi">Dda.Series!$E$1098:$CV$1098</definedName>
    <definedName name="mou.fmo.ent.movil" localSheetId="0">Dda.Series!$E$1065:$CV$1065</definedName>
    <definedName name="mou.fmo.ent.movil">Dda.Series!$E$1065:$CV$1065</definedName>
    <definedName name="mou.fmo.sal.fijo" localSheetId="0">Dda.Series!$E$1066:$CV$1066</definedName>
    <definedName name="mou.fmo.sal.fijo">Dda.Series!$E$1066:$CV$1066</definedName>
    <definedName name="mou.fmo.sal.ldi" localSheetId="0">Dda.Series!$E$1099:$CV$1099</definedName>
    <definedName name="mou.fmo.sal.ldi">Dda.Series!$E$1099:$CV$1099</definedName>
    <definedName name="mou.fmo.sal.movil" localSheetId="0">Dda.Series!$E$1067:$CV$1067</definedName>
    <definedName name="mou.fmo.sal.movil">Dda.Series!$E$1067:$CV$1067</definedName>
    <definedName name="mou.fmo.sal.onnet" localSheetId="0">Dda.Series!$E$1024:$CV$1024</definedName>
    <definedName name="mou.fmo.sal.onnet">Dda.Series!$E$1024:$CV$1024</definedName>
    <definedName name="mou.iden.ent.fijo" localSheetId="0">Dda.Series!$E$1052:$CV$1052</definedName>
    <definedName name="mou.iden.ent.fijo">Dda.Series!$E$1052:$CV$1052</definedName>
    <definedName name="mou.iden.ent.ldi" localSheetId="0">Dda.Series!$E$1090:$CV$1090</definedName>
    <definedName name="mou.iden.ent.ldi">Dda.Series!$E$1090:$CV$1090</definedName>
    <definedName name="mou.iden.ent.movil" localSheetId="0">Dda.Series!$E$1053:$CV$1053</definedName>
    <definedName name="mou.iden.ent.movil">Dda.Series!$E$1053:$CV$1053</definedName>
    <definedName name="mou.iden.sal.fijo" localSheetId="0">Dda.Series!$E$1054:$CV$1054</definedName>
    <definedName name="mou.iden.sal.fijo">Dda.Series!$E$1054:$CV$1054</definedName>
    <definedName name="mou.iden.sal.ldi" localSheetId="0">Dda.Series!$E$1091:$CV$1091</definedName>
    <definedName name="mou.iden.sal.ldi">Dda.Series!$E$1091:$CV$1091</definedName>
    <definedName name="mou.iden.sal.movil" localSheetId="0">Dda.Series!$E$1055:$CV$1055</definedName>
    <definedName name="mou.iden.sal.movil">Dda.Series!$E$1055:$CV$1055</definedName>
    <definedName name="mou.iden.sal.onnet" localSheetId="0">Dda.Series!$E$1014:$CV$1014</definedName>
    <definedName name="mou.iden.sal.onnet">Dda.Series!$E$1014:$CV$1014</definedName>
    <definedName name="mou.mov.ent.fijo" localSheetId="0">Dda.Series!$E$1041:$CV$1041</definedName>
    <definedName name="mou.mov.ent.fijo">Dda.Series!$E$1041:$CV$1041</definedName>
    <definedName name="mou.mov.ent.ldi" localSheetId="0">Dda.Series!$E$1082:$CV$1082</definedName>
    <definedName name="mou.mov.ent.ldi">Dda.Series!$E$1082:$CV$1082</definedName>
    <definedName name="mou.mov.ent.movil" localSheetId="0">Dda.Series!$E$1042:$CV$1042</definedName>
    <definedName name="mou.mov.ent.movil">Dda.Series!$E$1042:$CV$1042</definedName>
    <definedName name="mou.mov.sal.fijo" localSheetId="0">Dda.Series!$E$1043:$CV$1043</definedName>
    <definedName name="mou.mov.sal.fijo">Dda.Series!$E$1043:$CV$1043</definedName>
    <definedName name="mou.mov.sal.ldi" localSheetId="0">Dda.Series!$E$1083:$CV$1083</definedName>
    <definedName name="mou.mov.sal.ldi">Dda.Series!$E$1083:$CV$1083</definedName>
    <definedName name="mou.mov.sal.movil" localSheetId="0">Dda.Series!$E$1044:$CV$1044</definedName>
    <definedName name="mou.mov.sal.movil">Dda.Series!$E$1044:$CV$1044</definedName>
    <definedName name="mou.mov.sal.onnet" localSheetId="0">Dda.Series!$E$1004:$CV$1004</definedName>
    <definedName name="mou.mov.sal.onnet">Dda.Series!$E$1004:$CV$1004</definedName>
    <definedName name="mou.tot.ent.fijo" localSheetId="0">Dda.Series!$E$1030:$CV$1030</definedName>
    <definedName name="mou.tot.ent.fijo">Dda.Series!$E$1030:$CV$1030</definedName>
    <definedName name="mou.tot.ent.ldi" localSheetId="0">Dda.Series!$E$1074:$CV$1074</definedName>
    <definedName name="mou.tot.ent.ldi">Dda.Series!$E$1074:$CV$1074</definedName>
    <definedName name="mou.tot.ent.movil" localSheetId="0">Dda.Series!$E$1031:$CV$1031</definedName>
    <definedName name="mou.tot.ent.movil">Dda.Series!$E$1031:$CV$1031</definedName>
    <definedName name="mou.tot.sal.fijo" localSheetId="0">Dda.Series!$E$1032:$CV$1032</definedName>
    <definedName name="mou.tot.sal.fijo">Dda.Series!$E$1032:$CV$1032</definedName>
    <definedName name="mou.tot.sal.ldi" localSheetId="0">Dda.Series!$E$1075:$CV$1075</definedName>
    <definedName name="mou.tot.sal.ldi">Dda.Series!$E$1075:$CV$1075</definedName>
    <definedName name="mou.tot.sal.movil" localSheetId="0">Dda.Series!$E$1033:$CV$1033</definedName>
    <definedName name="mou.tot.sal.movil">Dda.Series!$E$1033:$CV$1033</definedName>
    <definedName name="mou.tot.sal.onnet" localSheetId="0">Dda.Series!$E$994:$CV$994</definedName>
    <definedName name="mou.tot.sal.onnet">Dda.Series!$E$994:$CV$994</definedName>
    <definedName name="n°mes" localSheetId="0">'Panel de Control'!$G$10</definedName>
    <definedName name="n°mes">'Panel de Control'!$G$10</definedName>
    <definedName name="Opex.Celdas">BD.Costos!$J$400</definedName>
    <definedName name="Opex.Cero">BD.Costos!$J$399</definedName>
    <definedName name="Opex.Rep">Opex!$K$4631:$K$4930</definedName>
    <definedName name="opex.series" localSheetId="0">Series.Opex!$F$39:$CW$58</definedName>
    <definedName name="opex.series">Series.Opex!$F$39:$CW$58</definedName>
    <definedName name="Opex.Tend.Acu.Gasto" localSheetId="0">Opex!$K$323:$K$622</definedName>
    <definedName name="Opex.Tend.Acu.Gasto">Opex!$K$323:$K$622</definedName>
    <definedName name="Opex.Tot" localSheetId="0">Opex!$K$4323:$P$4622</definedName>
    <definedName name="Opex.Tot">Opex!$K$4323:$P$4622</definedName>
    <definedName name="Opex.Vida.Cero">BD.Costos!$J$407</definedName>
    <definedName name="Opex.Vida.Nat">BD.Costos!$J$410</definedName>
    <definedName name="Opex.Vida.Red">BD.Costos!$J$408</definedName>
    <definedName name="Opex.Vida.Sist">BD.Costos!$J$409</definedName>
    <definedName name="or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siptel.Asign.Inv">Asignación!$AG$135:$AY$434</definedName>
    <definedName name="osiptel.inversion">Capex!$G$934:$G$1233</definedName>
    <definedName name="osiptel.opex">Opex!$K$4323:$K$4622</definedName>
    <definedName name="ot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.bhca" localSheetId="0">Diseño.Core!$I$26</definedName>
    <definedName name="p.bhca">Diseño.Core!$I$26</definedName>
    <definedName name="p.dist.mat" localSheetId="0">Backbone!$L$22:$AJ$46</definedName>
    <definedName name="p.dist.mat">Backbone!$L$22:$AJ$46</definedName>
    <definedName name="p.dist.traf.mov.ent">Dda.Series!$E$587:$CV$589</definedName>
    <definedName name="p.dist.traf.mov.sal">Dda.Series!$E$580:$CV$582</definedName>
    <definedName name="p.hc.d.c" localSheetId="0">Diseño.Core!$I$25</definedName>
    <definedName name="p.hc.d.c">Diseño.Core!$I$25</definedName>
    <definedName name="p.hc.m.c" localSheetId="0">Diseño.Core!$I$23</definedName>
    <definedName name="p.hc.m.c">Diseño.Core!$I$23</definedName>
    <definedName name="p.hc.mm.c">Diseño.Core!$I$24</definedName>
    <definedName name="p.hc.v.c" localSheetId="0">Diseño.Core!$I$22</definedName>
    <definedName name="p.hc.v.c">Diseño.Core!$I$22</definedName>
    <definedName name="p.hc.v.itx" localSheetId="0">Diseño.Core!$I$27</definedName>
    <definedName name="p.hc.v.itx">Diseño.Core!$I$27</definedName>
    <definedName name="p.ran.2G.erl.min.cob" localSheetId="0">'Parámetros.RAN-Backhaul'!$N$146:$N$165</definedName>
    <definedName name="p.ran.2G.erl.min.cob">'Parámetros.RAN-Backhaul'!$N$146:$N$165</definedName>
    <definedName name="p.ran.2g.gabinete.base.per.BTS" localSheetId="0">'Parámetros.RAN-Backhaul'!$J$403</definedName>
    <definedName name="p.ran.2g.gabinete.base.per.BTS">'Parámetros.RAN-Backhaul'!$J$403</definedName>
    <definedName name="p.ran.2g.gabinete.per.BTS" localSheetId="0">'Parámetros.RAN-Backhaul'!$J$405</definedName>
    <definedName name="p.ran.2g.gabinete.per.BTS">'Parámetros.RAN-Backhaul'!$J$405</definedName>
    <definedName name="p.ran.2g.mhz.per.trx">'Parámetros.RAN-Backhaul'!$J$401</definedName>
    <definedName name="p.ran.2G.TRX.min" localSheetId="0">'Parámetros.RAN-Backhaul'!$L$146:$L$165</definedName>
    <definedName name="p.ran.2G.TRX.min">'Parámetros.RAN-Backhaul'!$L$146:$L$165</definedName>
    <definedName name="p.ran.2g.trx.per.gabinete" localSheetId="0">'Parámetros.RAN-Backhaul'!$J$404</definedName>
    <definedName name="p.ran.2g.trx.per.gabinete">'Parámetros.RAN-Backhaul'!$J$404</definedName>
    <definedName name="p.ran.2g.trx.per.sec.min" localSheetId="0">'Parámetros.RAN-Backhaul'!$J$402</definedName>
    <definedName name="p.ran.2g.trx.per.sec.min">'Parámetros.RAN-Backhaul'!$J$402</definedName>
    <definedName name="p.ran.2g.vc.per.trx" localSheetId="0">'Parámetros.RAN-Backhaul'!$J$400</definedName>
    <definedName name="p.ran.2g.vc.per.trx">'Parámetros.RAN-Backhaul'!$J$400</definedName>
    <definedName name="p.ran.3g.ce.max.dl" localSheetId="0">'Parámetros.RAN-Backhaul'!$J$410</definedName>
    <definedName name="p.ran.3g.ce.max.dl">'Parámetros.RAN-Backhaul'!$J$410</definedName>
    <definedName name="p.ran.3g.ce.max.ul" localSheetId="0">'Parámetros.RAN-Backhaul'!$J$419</definedName>
    <definedName name="p.ran.3g.ce.max.ul">'Parámetros.RAN-Backhaul'!$J$419</definedName>
    <definedName name="p.ran.3g.ce.sig" localSheetId="0">'Parámetros.RAN-Backhaul'!$J$411</definedName>
    <definedName name="p.ran.3g.ce.sig">'Parámetros.RAN-Backhaul'!$J$411</definedName>
    <definedName name="p.ran.3G.erl.min.cob" localSheetId="0">'Parámetros.RAN-Backhaul'!$N$169:$N$188</definedName>
    <definedName name="p.ran.3G.erl.min.cob">'Parámetros.RAN-Backhaul'!$N$169:$N$188</definedName>
    <definedName name="p.ran.3g.fac.soft.ho" localSheetId="0">'Parámetros.RAN-Backhaul'!$J$412</definedName>
    <definedName name="p.ran.3g.fac.soft.ho">'Parámetros.RAN-Backhaul'!$J$412</definedName>
    <definedName name="p.ran.3g.vel.amr.voz">'Parámetros.RAN-Backhaul'!$J$415</definedName>
    <definedName name="p.ran.3g.vel.hsdpa.mbps" localSheetId="0">'Parámetros.RAN-Backhaul'!$J$413</definedName>
    <definedName name="p.ran.3g.vel.hsdpa.mbps">'Parámetros.RAN-Backhaul'!$J$413</definedName>
    <definedName name="p.ran.3g.vel.hsupa.mbps" localSheetId="0">'Parámetros.RAN-Backhaul'!$J$414</definedName>
    <definedName name="p.ran.3g.vel.hsupa.mbps">'Parámetros.RAN-Backhaul'!$J$414</definedName>
    <definedName name="p.ran.bbu.per.cell" localSheetId="0">'Parámetros.RAN-Backhaul'!$J$416</definedName>
    <definedName name="p.ran.bbu.per.cell">'Parámetros.RAN-Backhaul'!$J$416</definedName>
    <definedName name="p.ran.cap.link.bhaul" localSheetId="0">'Diseño.RAN-Backhaul'!$F$763</definedName>
    <definedName name="p.ran.cap.link.bhaul">'Diseño.RAN-Backhaul'!$F$763</definedName>
    <definedName name="p.ran.dca.traf.hc" localSheetId="0">'Parámetros.RAN-Backhaul'!$J$387</definedName>
    <definedName name="p.ran.dca.traf.hc">'Parámetros.RAN-Backhaul'!$J$387</definedName>
    <definedName name="p.ran.dis.traf.datos" localSheetId="0">'Parámetros.RAN-Backhaul'!$L$335:$AJ$354</definedName>
    <definedName name="p.ran.dis.traf.datos">'Parámetros.RAN-Backhaul'!$L$335:$AJ$354</definedName>
    <definedName name="p.ran.dis.traf.todos">'Parámetros.RAN-Backhaul'!$L$359:$AJ$378</definedName>
    <definedName name="p.ran.dis.traf.voz" localSheetId="0">'Parámetros.RAN-Backhaul'!$L$254:$AJ$273</definedName>
    <definedName name="p.ran.dis.traf.voz">'Parámetros.RAN-Backhaul'!$L$254:$AJ$273</definedName>
    <definedName name="p.ran.dist.traf.reg" localSheetId="0">'Dda.diseño.RAN-Backhaul'!$G$161:$G$186</definedName>
    <definedName name="p.ran.dist.traf.reg">'Dda.diseño.RAN-Backhaul'!$G$161:$G$186</definedName>
    <definedName name="p.ran.distrib.sitios.base" localSheetId="0">'Parámetros.RAN-Backhaul'!$J$138:$J$140</definedName>
    <definedName name="p.ran.distrib.sitios.base">'Parámetros.RAN-Backhaul'!$J$138:$J$140</definedName>
    <definedName name="p.ran.fc.traf.hc" localSheetId="0">'Parámetros.RAN-Backhaul'!$J$391</definedName>
    <definedName name="p.ran.fc.traf.hc">'Parámetros.RAN-Backhaul'!$J$391</definedName>
    <definedName name="p.ran.geo" localSheetId="0">'Parámetros.RAN-Backhaul'!$E$72:$E$76</definedName>
    <definedName name="p.ran.geo">'Parámetros.RAN-Backhaul'!$E$72:$E$76</definedName>
    <definedName name="p.ran.porc.cunit" localSheetId="0">'Salida.RAN-Backhaul'!$G$21</definedName>
    <definedName name="p.ran.porc.cunit">'Salida.RAN-Backhaul'!$G$21</definedName>
    <definedName name="p.ran.porc.cunit.ing">'Salida.RAN-Backhaul'!$G$19</definedName>
    <definedName name="p.ran.porc.cunit.ing.oocc" localSheetId="0">'Salida.RAN-Backhaul'!$G$20</definedName>
    <definedName name="p.ran.porc.cunit.ing.oocc">'Salida.RAN-Backhaul'!$G$20</definedName>
    <definedName name="p.ran.porc.nofac.traf.hc" localSheetId="0">'Parámetros.RAN-Backhaul'!$J$392</definedName>
    <definedName name="p.ran.porc.nofac.traf.hc">'Parámetros.RAN-Backhaul'!$J$392</definedName>
    <definedName name="p.ran.porc.traf.hc.sist.datos" localSheetId="0">'Parámetros.RAN-Backhaul'!$J$389</definedName>
    <definedName name="p.ran.porc.traf.hc.sist.datos">'Parámetros.RAN-Backhaul'!$J$389</definedName>
    <definedName name="p.ran.porc.traf.hc.sist.sms" localSheetId="0">'Parámetros.RAN-Backhaul'!$J$390</definedName>
    <definedName name="p.ran.porc.traf.hc.sist.sms">'Parámetros.RAN-Backhaul'!$J$390</definedName>
    <definedName name="p.ran.porc.traf.hc.sist.voz" localSheetId="0">'Parámetros.RAN-Backhaul'!$J$388</definedName>
    <definedName name="p.ran.porc.traf.hc.sist.voz">'Parámetros.RAN-Backhaul'!$J$388</definedName>
    <definedName name="p.ran.porc.ut.bh.traf.hc">'Parámetros.RAN-Backhaul'!$J$395</definedName>
    <definedName name="p.ran.porc.ut.bs.sn.traf.hc" localSheetId="0">'Parámetros.RAN-Backhaul'!$J$394</definedName>
    <definedName name="p.ran.porc.ut.bs.sn.traf.hc">'Parámetros.RAN-Backhaul'!$J$394</definedName>
    <definedName name="p.ran.porc.ut.bs.traf.hc" localSheetId="0">'Parámetros.RAN-Backhaul'!$J$393</definedName>
    <definedName name="p.ran.porc.ut.bs.traf.hc">'Parámetros.RAN-Backhaul'!$J$393</definedName>
    <definedName name="p.ran.rf2" localSheetId="0">'Parámetros.RAN-Backhaul'!$G$83:$G$87</definedName>
    <definedName name="p.ran.rf2">'Parámetros.RAN-Backhaul'!$G$83:$G$87</definedName>
    <definedName name="p.ran.sec.min.2g" localSheetId="0">'Parámetros.RAN-Backhaul'!$J$146:$J$149</definedName>
    <definedName name="p.ran.sec.min.2g">'Parámetros.RAN-Backhaul'!$J$146:$J$149</definedName>
    <definedName name="p.ran.sec.min.3g" localSheetId="0">'Parámetros.RAN-Backhaul'!$J$173:$J$176</definedName>
    <definedName name="p.ran.sec.min.3g">'Parámetros.RAN-Backhaul'!$J$173:$J$176</definedName>
    <definedName name="p.ran.sec.min.4g">'Parámetros.RAN-Backhaul'!$J$200:$J$203</definedName>
    <definedName name="p.ran.sentidos.datos" localSheetId="0">'Parámetros.RAN-Backhaul'!$E$92:$E$96</definedName>
    <definedName name="p.ran.sentidos.datos">'Parámetros.RAN-Backhaul'!$E$92:$E$96</definedName>
    <definedName name="p.ran.sentidos.voz" localSheetId="0">'Parámetros.RAN-Backhaul'!$E$83:$E$87</definedName>
    <definedName name="p.ran.sentidos.voz">'Parámetros.RAN-Backhaul'!$E$83:$E$87</definedName>
    <definedName name="p.ran.tec" localSheetId="0">'Parámetros.RAN-Backhaul'!$E$65:$E$67</definedName>
    <definedName name="p.ran.tec">'Parámetros.RAN-Backhaul'!$E$65:$E$67</definedName>
    <definedName name="p.ran.tipos.traf.datos.dis" localSheetId="0">'Dda.diseño.RAN-Backhaul'!$E$251:$E$255</definedName>
    <definedName name="p.ran.tipos.traf.datos.dis">'Dda.diseño.RAN-Backhaul'!$E$251:$E$255</definedName>
    <definedName name="p.ran.tipos.traf.voz.dis" localSheetId="0">'Dda.diseño.RAN-Backhaul'!$E$198:$E$202</definedName>
    <definedName name="p.ran.tipos.traf.voz.dis">'Dda.diseño.RAN-Backhaul'!$E$198:$E$202</definedName>
    <definedName name="p.rn.sitios.base.por.geotipo" localSheetId="0">'Parámetros.RAN-Backhaul'!$L$116:$AJ$120</definedName>
    <definedName name="p.rn.sitios.base.por.geotipo">'Parámetros.RAN-Backhaul'!$L$116:$AJ$120</definedName>
    <definedName name="p.usd" localSheetId="0">'Panel de Control'!$G$12</definedName>
    <definedName name="p.usd">'Panel de Control'!$G$12</definedName>
    <definedName name="p.v.2G.c" localSheetId="0">Diseño.Core!$I$37</definedName>
    <definedName name="p.v.2G.c">Diseño.Core!$I$37</definedName>
    <definedName name="p.v.2G.c.itx">Diseño.Core!$I$40</definedName>
    <definedName name="p.v.2G.ran" localSheetId="0">Diseño.Core!$I$34</definedName>
    <definedName name="p.v.2G.ran">Diseño.Core!$I$34</definedName>
    <definedName name="p.v.3G.c" localSheetId="0">Diseño.Core!$I$38</definedName>
    <definedName name="p.v.3G.c">Diseño.Core!$I$38</definedName>
    <definedName name="p.v.3G.c.itx">Diseño.Core!$I$41</definedName>
    <definedName name="p.v.3G.ran" localSheetId="0">Diseño.Core!$I$35</definedName>
    <definedName name="p.v.3G.ran">Diseño.Core!$I$35</definedName>
    <definedName name="p.v.4G.c" localSheetId="0">Diseño.Core!$I$39</definedName>
    <definedName name="p.v.4G.c">Diseño.Core!$I$39</definedName>
    <definedName name="p.v.4G.c.itx">Diseño.Core!$I$42</definedName>
    <definedName name="p.v.4G.ran" localSheetId="0">Diseño.Core!$I$36</definedName>
    <definedName name="p.v.4G.ran">Diseño.Core!$I$36</definedName>
    <definedName name="pedr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v.ht">Diseño.Core!$I$33</definedName>
    <definedName name="pv.ht.c">Diseño.Core!$I$33</definedName>
    <definedName name="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nct.core.cs.rep.hd" localSheetId="0">Costos.Core!$M$26</definedName>
    <definedName name="ranct.core.cs.rep.hd">Costos.Core!$M$26</definedName>
    <definedName name="ranct.hlr.hd" localSheetId="0">Costos.Core!$M$21</definedName>
    <definedName name="ranct.hlr.hd">Costos.Core!$M$21</definedName>
    <definedName name="ranct.mgw.hd" localSheetId="0">Costos.Core!$M$19</definedName>
    <definedName name="ranct.mgw.hd">Costos.Core!$M$19</definedName>
    <definedName name="ranct.mscs.hd" localSheetId="0">Costos.Core!$M$18</definedName>
    <definedName name="ranct.mscs.hd">Costos.Core!$M$18</definedName>
    <definedName name="ranct.mso.nsn.gas" localSheetId="0">Costos.Core!$M$94</definedName>
    <definedName name="ranct.mso.nsn.gas">Costos.Core!$M$94</definedName>
    <definedName name="ranct.mso.nsn.inv" localSheetId="0">Costos.Core!$M$93</definedName>
    <definedName name="ranct.mso.nsn.inv">Costos.Core!$M$93</definedName>
    <definedName name="ranct.sg.hd" localSheetId="0">Costos.Core!$M$20</definedName>
    <definedName name="ranct.sg.hd">Costos.Core!$M$20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g.n">'Panel de Control'!$D$99:$D$123</definedName>
    <definedName name="reg.nom" localSheetId="0">'Panel de Control'!$E$99:$E$123</definedName>
    <definedName name="reg.nom">'Panel de Control'!$E$99:$E$123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l.serv.ee">'Panel de Control'!$I$159:$I$203</definedName>
    <definedName name="serv.prov.ee" localSheetId="0">'Panel de Control'!$F$159:$F$203</definedName>
    <definedName name="serv.prov.ee">'Panel de Control'!$F$159:$F$203</definedName>
    <definedName name="sist.bscs.b.cp" localSheetId="0">Costos.Core!$I$128</definedName>
    <definedName name="sist.bscs.b.cp">Costos.Core!$I$128</definedName>
    <definedName name="sist.bscs.b.op" localSheetId="0">Costos.Core!$K$128</definedName>
    <definedName name="sist.bscs.b.op">Costos.Core!$K$128</definedName>
    <definedName name="sist.bscs.i.cp">Costos.Core!$I$129</definedName>
    <definedName name="sist.bscs.i.op" localSheetId="0">Costos.Core!$K$129</definedName>
    <definedName name="sist.bscs.i.op">Costos.Core!$K$129</definedName>
    <definedName name="sist.bscs.m.cp">Costos.Core!$I$134</definedName>
    <definedName name="sist.bscs.m.op">Costos.Core!$K$134</definedName>
    <definedName name="sist.icc.b.cp">Costos.Core!$I$130</definedName>
    <definedName name="sist.icc.b.op" localSheetId="0">Costos.Core!$K$130</definedName>
    <definedName name="sist.icc.b.op">Costos.Core!$K$130</definedName>
    <definedName name="sist.icc.i.cp">Costos.Core!$I$131</definedName>
    <definedName name="sist.icc.i.op">Costos.Core!$K$131</definedName>
    <definedName name="sist.icc.m.cp">Costos.Core!$I$135</definedName>
    <definedName name="sist.icc.m.op">Costos.Core!$K$135</definedName>
    <definedName name="sist.med.i.cp">Costos.Core!$I$132</definedName>
    <definedName name="sist.med.i.op">Costos.Core!$K$132</definedName>
    <definedName name="sist.med.m.cp">Costos.Core!$I$136</definedName>
    <definedName name="sist.med.m.op">Costos.Core!$K$136</definedName>
    <definedName name="sms.entrada" localSheetId="0">Dda.Series!$E$884:$CV$884</definedName>
    <definedName name="sms.entrada">Dda.Series!$E$884:$CV$884</definedName>
    <definedName name="sms.offnet" localSheetId="0">Dda.Series!$E$874:$CV$874</definedName>
    <definedName name="sms.offnet">Dda.Series!$E$874:$CV$874</definedName>
    <definedName name="sms.onnet" localSheetId="0">Dda.Series!$E$864:$CV$864</definedName>
    <definedName name="sms.onnet">Dda.Series!$E$864:$CV$864</definedName>
    <definedName name="sms.uni.entrada" localSheetId="0">Dda.Series!$E$891:$CV$891</definedName>
    <definedName name="sms.uni.entrada">Dda.Series!$E$891:$CV$891</definedName>
    <definedName name="sms.uni.offnet" localSheetId="0">Dda.Series!$E$890:$CV$890</definedName>
    <definedName name="sms.uni.offnet">Dda.Series!$E$890:$CV$890</definedName>
    <definedName name="sms.uni.onnet" localSheetId="0">Dda.Series!$E$889:$CV$889</definedName>
    <definedName name="sms.uni.onnet">Dda.Series!$E$889:$CV$889</definedName>
    <definedName name="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.over" localSheetId="0">'Panel de Control'!$G$13</definedName>
    <definedName name="t.over">'Panel de Control'!$G$13</definedName>
    <definedName name="TC_VIETTEL">3.223</definedName>
    <definedName name="Tcapex.Cero">BD.Costos!$J$385</definedName>
    <definedName name="Tcapex.CSCore">BD.Costos!$J$387</definedName>
    <definedName name="Tcapex.EB">BD.Costos!$J$386</definedName>
    <definedName name="Tcapex.Nat">BD.Costos!$J$391</definedName>
    <definedName name="Tcapex.PSCore">BD.Costos!$J$389</definedName>
    <definedName name="Tcapex.Sist">BD.Costos!$J$390</definedName>
    <definedName name="Tcapex.TX">BD.Costos!$J$388</definedName>
    <definedName name="tcc" localSheetId="0">'Panel de Control'!$G$11</definedName>
    <definedName name="tcc">'Panel de Control'!$G$11</definedName>
    <definedName name="tp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af.fmo.ent.fijo" localSheetId="0">Dda.Series!$E$762:$CV$762</definedName>
    <definedName name="traf.fmo.ent.fijo">Dda.Series!$E$762:$CV$762</definedName>
    <definedName name="traf.fmo.ent.ldi" localSheetId="0">Dda.Series!$E$841:$CV$841</definedName>
    <definedName name="traf.fmo.ent.ldi">Dda.Series!$E$841:$CV$841</definedName>
    <definedName name="traf.fmo.ent.movil" localSheetId="0">Dda.Series!$E$763:$CV$763</definedName>
    <definedName name="traf.fmo.ent.movil">Dda.Series!$E$763:$CV$763</definedName>
    <definedName name="traf.fmo.sal.fijo" localSheetId="0">Dda.Series!$E$764:$CV$764</definedName>
    <definedName name="traf.fmo.sal.fijo">Dda.Series!$E$764:$CV$764</definedName>
    <definedName name="traf.fmo.sal.ldi" localSheetId="0">Dda.Series!$E$842:$CV$842</definedName>
    <definedName name="traf.fmo.sal.ldi">Dda.Series!$E$842:$CV$842</definedName>
    <definedName name="traf.fmo.sal.movil" localSheetId="0">Dda.Series!$E$765:$CV$765</definedName>
    <definedName name="traf.fmo.sal.movil">Dda.Series!$E$765:$CV$765</definedName>
    <definedName name="traf.fmo.sal.onnet" localSheetId="0">Dda.Series!$E$633:$CV$633</definedName>
    <definedName name="traf.fmo.sal.onnet">Dda.Series!$E$633:$CV$633</definedName>
    <definedName name="traf.iden.ent.fijo" localSheetId="0">Dda.Series!$E$706:$CV$706</definedName>
    <definedName name="traf.iden.ent.fijo">Dda.Series!$E$706:$CV$706</definedName>
    <definedName name="traf.iden.ent.ldi" localSheetId="0">Dda.Series!$E$833:$CV$833</definedName>
    <definedName name="traf.iden.ent.ldi">Dda.Series!$E$833:$CV$833</definedName>
    <definedName name="traf.iden.ent.movil" localSheetId="0">Dda.Series!$E$707:$CV$707</definedName>
    <definedName name="traf.iden.ent.movil">Dda.Series!$E$707:$CV$707</definedName>
    <definedName name="traf.iden.sal.fijo" localSheetId="0">Dda.Series!$E$708:$CV$708</definedName>
    <definedName name="traf.iden.sal.fijo">Dda.Series!$E$708:$CV$708</definedName>
    <definedName name="traf.iden.sal.ldi" localSheetId="0">Dda.Series!$E$834:$CV$834</definedName>
    <definedName name="traf.iden.sal.ldi">Dda.Series!$E$834:$CV$834</definedName>
    <definedName name="traf.iden.sal.movil" localSheetId="0">Dda.Series!$E$709:$CV$709</definedName>
    <definedName name="traf.iden.sal.movil">Dda.Series!$E$709:$CV$709</definedName>
    <definedName name="traf.iden.sal.onnet" localSheetId="0">Dda.Series!$E$622:$CV$622</definedName>
    <definedName name="traf.iden.sal.onnet">Dda.Series!$E$622:$CV$622</definedName>
    <definedName name="traf.mov.ent.fijo" localSheetId="0">Dda.Series!$E$650:$CV$650</definedName>
    <definedName name="traf.mov.ent.fijo">Dda.Series!$E$650:$CV$650</definedName>
    <definedName name="traf.mov.ent.ldi" localSheetId="0">Dda.Series!$E$825:$CV$825</definedName>
    <definedName name="traf.mov.ent.ldi">Dda.Series!$E$825:$CV$825</definedName>
    <definedName name="traf.mov.ent.movil" localSheetId="0">Dda.Series!$E$651:$CV$651</definedName>
    <definedName name="traf.mov.ent.movil">Dda.Series!$E$651:$CV$651</definedName>
    <definedName name="traf.mov.sal.fijo" localSheetId="0">Dda.Series!$E$652:$CV$652</definedName>
    <definedName name="traf.mov.sal.fijo">Dda.Series!$E$652:$CV$652</definedName>
    <definedName name="traf.mov.sal.ldi" localSheetId="0">Dda.Series!$E$826:$CV$826</definedName>
    <definedName name="traf.mov.sal.ldi">Dda.Series!$E$826:$CV$826</definedName>
    <definedName name="traf.mov.sal.movil" localSheetId="0">Dda.Series!$E$653:$CV$653</definedName>
    <definedName name="traf.mov.sal.movil">Dda.Series!$E$653:$CV$653</definedName>
    <definedName name="traf.mov.sal.onnet" localSheetId="0">Dda.Series!$E$611:$CV$611</definedName>
    <definedName name="traf.mov.sal.onnet">Dda.Series!$E$611:$CV$611</definedName>
    <definedName name="U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ni.serv.ee">'Panel de Control'!$G$159:$G$203</definedName>
    <definedName name="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</definedNames>
  <calcPr calcId="152511"/>
</workbook>
</file>

<file path=xl/calcChain.xml><?xml version="1.0" encoding="utf-8"?>
<calcChain xmlns="http://schemas.openxmlformats.org/spreadsheetml/2006/main">
  <c r="B75" i="88" l="1"/>
  <c r="B76" i="88"/>
  <c r="B77" i="88"/>
  <c r="B78" i="88" s="1"/>
  <c r="K132" i="87"/>
  <c r="K131" i="87"/>
  <c r="K130" i="87"/>
  <c r="K129" i="87"/>
  <c r="K128" i="87"/>
  <c r="K119" i="87"/>
  <c r="J108" i="87"/>
  <c r="K70" i="87" s="1"/>
  <c r="J107" i="87"/>
  <c r="K68" i="87" s="1"/>
  <c r="J106" i="87"/>
  <c r="K69" i="87" s="1"/>
  <c r="I106" i="87"/>
  <c r="J105" i="87"/>
  <c r="K67" i="87"/>
  <c r="K66" i="87"/>
  <c r="K65" i="87"/>
  <c r="K64" i="87"/>
  <c r="K63" i="87"/>
  <c r="D799" i="73" l="1"/>
  <c r="D798" i="73"/>
  <c r="D797" i="73"/>
  <c r="D796" i="73"/>
  <c r="D787" i="73"/>
  <c r="D786" i="73"/>
  <c r="D785" i="73"/>
  <c r="D754" i="73"/>
  <c r="D753" i="73"/>
  <c r="D752" i="73"/>
  <c r="D776" i="73"/>
  <c r="D775" i="73"/>
  <c r="D774" i="73"/>
  <c r="D773" i="73"/>
  <c r="D743" i="73"/>
  <c r="D742" i="73"/>
  <c r="D741" i="73"/>
  <c r="D740" i="73"/>
  <c r="D731" i="73"/>
  <c r="D730" i="73"/>
  <c r="D729" i="73"/>
  <c r="E392" i="73" l="1"/>
  <c r="F392" i="73"/>
  <c r="G392" i="73"/>
  <c r="H392" i="73"/>
  <c r="I392" i="73"/>
  <c r="J392" i="73"/>
  <c r="K392" i="73"/>
  <c r="L392" i="73"/>
  <c r="M392" i="73"/>
  <c r="N392" i="73"/>
  <c r="O392" i="73"/>
  <c r="P392" i="73"/>
  <c r="Q392" i="73"/>
  <c r="R392" i="73"/>
  <c r="S392" i="73"/>
  <c r="T392" i="73"/>
  <c r="U392" i="73"/>
  <c r="V392" i="73"/>
  <c r="W392" i="73"/>
  <c r="X392" i="73"/>
  <c r="Y392" i="73"/>
  <c r="Z392" i="73"/>
  <c r="AA392" i="73"/>
  <c r="AB392" i="73"/>
  <c r="AC392" i="73"/>
  <c r="AD392" i="73"/>
  <c r="AE392" i="73"/>
  <c r="AF392" i="73"/>
  <c r="AG392" i="73"/>
  <c r="AH392" i="73"/>
  <c r="AI392" i="73"/>
  <c r="AJ392" i="73"/>
  <c r="AK392" i="73"/>
  <c r="AL392" i="73"/>
  <c r="AM392" i="73"/>
  <c r="AN392" i="73"/>
  <c r="AO392" i="73"/>
  <c r="AP392" i="73"/>
  <c r="AQ392" i="73"/>
  <c r="AR392" i="73"/>
  <c r="AS392" i="73"/>
  <c r="AT392" i="73"/>
  <c r="AU392" i="73"/>
  <c r="AV392" i="73"/>
  <c r="AW392" i="73"/>
  <c r="AX392" i="73"/>
  <c r="AY392" i="73"/>
  <c r="AZ392" i="73"/>
  <c r="BA392" i="73"/>
  <c r="BB392" i="73"/>
  <c r="BC392" i="73"/>
  <c r="BD392" i="73"/>
  <c r="BE392" i="73"/>
  <c r="BF392" i="73"/>
  <c r="BG392" i="73"/>
  <c r="BH392" i="73"/>
  <c r="BI392" i="73"/>
  <c r="BJ392" i="73"/>
  <c r="BK392" i="73"/>
  <c r="BL392" i="73"/>
  <c r="BM392" i="73"/>
  <c r="BN392" i="73"/>
  <c r="BO392" i="73"/>
  <c r="BP392" i="73"/>
  <c r="BQ392" i="73"/>
  <c r="BR392" i="73"/>
  <c r="BS392" i="73"/>
  <c r="BT392" i="73"/>
  <c r="BU392" i="73"/>
  <c r="BV392" i="73"/>
  <c r="BW392" i="73"/>
  <c r="BX392" i="73"/>
  <c r="BY392" i="73"/>
  <c r="BZ392" i="73"/>
  <c r="CA392" i="73"/>
  <c r="CB392" i="73"/>
  <c r="CC392" i="73"/>
  <c r="CD392" i="73"/>
  <c r="CE392" i="73"/>
  <c r="CF392" i="73"/>
  <c r="CG392" i="73"/>
  <c r="CH392" i="73"/>
  <c r="CI392" i="73"/>
  <c r="CJ392" i="73"/>
  <c r="CK392" i="73"/>
  <c r="CL392" i="73"/>
  <c r="CM392" i="73"/>
  <c r="CN392" i="73"/>
  <c r="CO392" i="73"/>
  <c r="CP392" i="73"/>
  <c r="CQ392" i="73"/>
  <c r="CR392" i="73"/>
  <c r="CS392" i="73"/>
  <c r="CT392" i="73"/>
  <c r="CU392" i="73"/>
  <c r="CV392" i="73"/>
  <c r="E393" i="73"/>
  <c r="F393" i="73"/>
  <c r="G393" i="73"/>
  <c r="H393" i="73"/>
  <c r="I393" i="73"/>
  <c r="J393" i="73"/>
  <c r="K393" i="73"/>
  <c r="L393" i="73"/>
  <c r="M393" i="73"/>
  <c r="N393" i="73"/>
  <c r="O393" i="73"/>
  <c r="P393" i="73"/>
  <c r="Q393" i="73"/>
  <c r="R393" i="73"/>
  <c r="S393" i="73"/>
  <c r="T393" i="73"/>
  <c r="U393" i="73"/>
  <c r="V393" i="73"/>
  <c r="W393" i="73"/>
  <c r="X393" i="73"/>
  <c r="Y393" i="73"/>
  <c r="Z393" i="73"/>
  <c r="AA393" i="73"/>
  <c r="AB393" i="73"/>
  <c r="AC393" i="73"/>
  <c r="AD393" i="73"/>
  <c r="AE393" i="73"/>
  <c r="AF393" i="73"/>
  <c r="AG393" i="73"/>
  <c r="AH393" i="73"/>
  <c r="AI393" i="73"/>
  <c r="AJ393" i="73"/>
  <c r="AK393" i="73"/>
  <c r="AL393" i="73"/>
  <c r="AM393" i="73"/>
  <c r="AN393" i="73"/>
  <c r="AO393" i="73"/>
  <c r="AP393" i="73"/>
  <c r="AQ393" i="73"/>
  <c r="AR393" i="73"/>
  <c r="AS393" i="73"/>
  <c r="AT393" i="73"/>
  <c r="AU393" i="73"/>
  <c r="AV393" i="73"/>
  <c r="AW393" i="73"/>
  <c r="AX393" i="73"/>
  <c r="AY393" i="73"/>
  <c r="AZ393" i="73"/>
  <c r="BA393" i="73"/>
  <c r="BB393" i="73"/>
  <c r="BC393" i="73"/>
  <c r="BD393" i="73"/>
  <c r="BE393" i="73"/>
  <c r="BF393" i="73"/>
  <c r="BG393" i="73"/>
  <c r="BH393" i="73"/>
  <c r="BI393" i="73"/>
  <c r="BJ393" i="73"/>
  <c r="BK393" i="73"/>
  <c r="BL393" i="73"/>
  <c r="BM393" i="73"/>
  <c r="BN393" i="73"/>
  <c r="BO393" i="73"/>
  <c r="BP393" i="73"/>
  <c r="BQ393" i="73"/>
  <c r="BR393" i="73"/>
  <c r="BS393" i="73"/>
  <c r="BT393" i="73"/>
  <c r="BU393" i="73"/>
  <c r="BV393" i="73"/>
  <c r="BW393" i="73"/>
  <c r="BX393" i="73"/>
  <c r="BY393" i="73"/>
  <c r="BZ393" i="73"/>
  <c r="CA393" i="73"/>
  <c r="CB393" i="73"/>
  <c r="CC393" i="73"/>
  <c r="CD393" i="73"/>
  <c r="CE393" i="73"/>
  <c r="CF393" i="73"/>
  <c r="CG393" i="73"/>
  <c r="CH393" i="73"/>
  <c r="CI393" i="73"/>
  <c r="CJ393" i="73"/>
  <c r="CK393" i="73"/>
  <c r="CL393" i="73"/>
  <c r="CM393" i="73"/>
  <c r="CN393" i="73"/>
  <c r="CO393" i="73"/>
  <c r="CP393" i="73"/>
  <c r="CQ393" i="73"/>
  <c r="CR393" i="73"/>
  <c r="CS393" i="73"/>
  <c r="CT393" i="73"/>
  <c r="CU393" i="73"/>
  <c r="CV393" i="73"/>
  <c r="E394" i="73"/>
  <c r="F394" i="73"/>
  <c r="G394" i="73"/>
  <c r="H394" i="73"/>
  <c r="I394" i="73"/>
  <c r="J394" i="73"/>
  <c r="K394" i="73"/>
  <c r="L394" i="73"/>
  <c r="M394" i="73"/>
  <c r="N394" i="73"/>
  <c r="O394" i="73"/>
  <c r="P394" i="73"/>
  <c r="Q394" i="73"/>
  <c r="R394" i="73"/>
  <c r="S394" i="73"/>
  <c r="T394" i="73"/>
  <c r="U394" i="73"/>
  <c r="V394" i="73"/>
  <c r="W394" i="73"/>
  <c r="X394" i="73"/>
  <c r="Y394" i="73"/>
  <c r="Z394" i="73"/>
  <c r="AA394" i="73"/>
  <c r="AB394" i="73"/>
  <c r="AC394" i="73"/>
  <c r="AD394" i="73"/>
  <c r="AE394" i="73"/>
  <c r="AF394" i="73"/>
  <c r="AG394" i="73"/>
  <c r="AH394" i="73"/>
  <c r="AI394" i="73"/>
  <c r="AJ394" i="73"/>
  <c r="AK394" i="73"/>
  <c r="AL394" i="73"/>
  <c r="AM394" i="73"/>
  <c r="AN394" i="73"/>
  <c r="AO394" i="73"/>
  <c r="AP394" i="73"/>
  <c r="AQ394" i="73"/>
  <c r="AR394" i="73"/>
  <c r="AS394" i="73"/>
  <c r="AT394" i="73"/>
  <c r="AU394" i="73"/>
  <c r="AV394" i="73"/>
  <c r="AW394" i="73"/>
  <c r="AX394" i="73"/>
  <c r="AY394" i="73"/>
  <c r="AZ394" i="73"/>
  <c r="BA394" i="73"/>
  <c r="BB394" i="73"/>
  <c r="BC394" i="73"/>
  <c r="BD394" i="73"/>
  <c r="BE394" i="73"/>
  <c r="BF394" i="73"/>
  <c r="BG394" i="73"/>
  <c r="BH394" i="73"/>
  <c r="BI394" i="73"/>
  <c r="BJ394" i="73"/>
  <c r="BK394" i="73"/>
  <c r="BL394" i="73"/>
  <c r="BM394" i="73"/>
  <c r="BN394" i="73"/>
  <c r="BO394" i="73"/>
  <c r="BP394" i="73"/>
  <c r="BQ394" i="73"/>
  <c r="BR394" i="73"/>
  <c r="BS394" i="73"/>
  <c r="BT394" i="73"/>
  <c r="BU394" i="73"/>
  <c r="BV394" i="73"/>
  <c r="BW394" i="73"/>
  <c r="BX394" i="73"/>
  <c r="BY394" i="73"/>
  <c r="BZ394" i="73"/>
  <c r="CA394" i="73"/>
  <c r="CB394" i="73"/>
  <c r="CC394" i="73"/>
  <c r="CD394" i="73"/>
  <c r="CE394" i="73"/>
  <c r="CF394" i="73"/>
  <c r="CG394" i="73"/>
  <c r="CH394" i="73"/>
  <c r="CI394" i="73"/>
  <c r="CJ394" i="73"/>
  <c r="CK394" i="73"/>
  <c r="CL394" i="73"/>
  <c r="CM394" i="73"/>
  <c r="CN394" i="73"/>
  <c r="CO394" i="73"/>
  <c r="CP394" i="73"/>
  <c r="CQ394" i="73"/>
  <c r="CR394" i="73"/>
  <c r="CS394" i="73"/>
  <c r="CT394" i="73"/>
  <c r="CU394" i="73"/>
  <c r="CV394" i="73"/>
  <c r="E395" i="73"/>
  <c r="F395" i="73"/>
  <c r="G395" i="73"/>
  <c r="H395" i="73"/>
  <c r="I395" i="73"/>
  <c r="J395" i="73"/>
  <c r="K395" i="73"/>
  <c r="L395" i="73"/>
  <c r="M395" i="73"/>
  <c r="N395" i="73"/>
  <c r="O395" i="73"/>
  <c r="P395" i="73"/>
  <c r="Q395" i="73"/>
  <c r="R395" i="73"/>
  <c r="S395" i="73"/>
  <c r="T395" i="73"/>
  <c r="U395" i="73"/>
  <c r="V395" i="73"/>
  <c r="W395" i="73"/>
  <c r="X395" i="73"/>
  <c r="Y395" i="73"/>
  <c r="Z395" i="73"/>
  <c r="AA395" i="73"/>
  <c r="AB395" i="73"/>
  <c r="AC395" i="73"/>
  <c r="AD395" i="73"/>
  <c r="AE395" i="73"/>
  <c r="AF395" i="73"/>
  <c r="AG395" i="73"/>
  <c r="AH395" i="73"/>
  <c r="AI395" i="73"/>
  <c r="AJ395" i="73"/>
  <c r="AK395" i="73"/>
  <c r="AL395" i="73"/>
  <c r="AM395" i="73"/>
  <c r="AN395" i="73"/>
  <c r="AO395" i="73"/>
  <c r="AP395" i="73"/>
  <c r="AQ395" i="73"/>
  <c r="AR395" i="73"/>
  <c r="AS395" i="73"/>
  <c r="AT395" i="73"/>
  <c r="AU395" i="73"/>
  <c r="AV395" i="73"/>
  <c r="AW395" i="73"/>
  <c r="AX395" i="73"/>
  <c r="AY395" i="73"/>
  <c r="AZ395" i="73"/>
  <c r="BA395" i="73"/>
  <c r="BB395" i="73"/>
  <c r="BC395" i="73"/>
  <c r="BD395" i="73"/>
  <c r="BE395" i="73"/>
  <c r="BF395" i="73"/>
  <c r="BG395" i="73"/>
  <c r="BH395" i="73"/>
  <c r="BI395" i="73"/>
  <c r="BJ395" i="73"/>
  <c r="BK395" i="73"/>
  <c r="BL395" i="73"/>
  <c r="BM395" i="73"/>
  <c r="BN395" i="73"/>
  <c r="BO395" i="73"/>
  <c r="BP395" i="73"/>
  <c r="BQ395" i="73"/>
  <c r="BR395" i="73"/>
  <c r="BS395" i="73"/>
  <c r="BT395" i="73"/>
  <c r="BU395" i="73"/>
  <c r="BV395" i="73"/>
  <c r="BW395" i="73"/>
  <c r="BX395" i="73"/>
  <c r="BY395" i="73"/>
  <c r="BZ395" i="73"/>
  <c r="CA395" i="73"/>
  <c r="CB395" i="73"/>
  <c r="CC395" i="73"/>
  <c r="CD395" i="73"/>
  <c r="CE395" i="73"/>
  <c r="CF395" i="73"/>
  <c r="CG395" i="73"/>
  <c r="CH395" i="73"/>
  <c r="CI395" i="73"/>
  <c r="CJ395" i="73"/>
  <c r="CK395" i="73"/>
  <c r="CL395" i="73"/>
  <c r="CM395" i="73"/>
  <c r="CN395" i="73"/>
  <c r="CO395" i="73"/>
  <c r="CP395" i="73"/>
  <c r="CQ395" i="73"/>
  <c r="CR395" i="73"/>
  <c r="CS395" i="73"/>
  <c r="CT395" i="73"/>
  <c r="CU395" i="73"/>
  <c r="CV395" i="73"/>
  <c r="E396" i="73"/>
  <c r="F396" i="73"/>
  <c r="G396" i="73"/>
  <c r="H396" i="73"/>
  <c r="I396" i="73"/>
  <c r="J396" i="73"/>
  <c r="K396" i="73"/>
  <c r="L396" i="73"/>
  <c r="M396" i="73"/>
  <c r="N396" i="73"/>
  <c r="O396" i="73"/>
  <c r="P396" i="73"/>
  <c r="Q396" i="73"/>
  <c r="R396" i="73"/>
  <c r="S396" i="73"/>
  <c r="T396" i="73"/>
  <c r="U396" i="73"/>
  <c r="V396" i="73"/>
  <c r="W396" i="73"/>
  <c r="X396" i="73"/>
  <c r="Y396" i="73"/>
  <c r="Z396" i="73"/>
  <c r="AA396" i="73"/>
  <c r="AB396" i="73"/>
  <c r="AC396" i="73"/>
  <c r="AD396" i="73"/>
  <c r="AE396" i="73"/>
  <c r="AF396" i="73"/>
  <c r="AG396" i="73"/>
  <c r="AH396" i="73"/>
  <c r="AI396" i="73"/>
  <c r="AJ396" i="73"/>
  <c r="AK396" i="73"/>
  <c r="AL396" i="73"/>
  <c r="AM396" i="73"/>
  <c r="AN396" i="73"/>
  <c r="AO396" i="73"/>
  <c r="AP396" i="73"/>
  <c r="AQ396" i="73"/>
  <c r="AR396" i="73"/>
  <c r="AS396" i="73"/>
  <c r="AT396" i="73"/>
  <c r="AU396" i="73"/>
  <c r="AV396" i="73"/>
  <c r="AW396" i="73"/>
  <c r="AX396" i="73"/>
  <c r="AY396" i="73"/>
  <c r="AZ396" i="73"/>
  <c r="BA396" i="73"/>
  <c r="BB396" i="73"/>
  <c r="BC396" i="73"/>
  <c r="BD396" i="73"/>
  <c r="BE396" i="73"/>
  <c r="BF396" i="73"/>
  <c r="BG396" i="73"/>
  <c r="BH396" i="73"/>
  <c r="BI396" i="73"/>
  <c r="BJ396" i="73"/>
  <c r="BK396" i="73"/>
  <c r="BL396" i="73"/>
  <c r="BM396" i="73"/>
  <c r="BN396" i="73"/>
  <c r="BO396" i="73"/>
  <c r="BP396" i="73"/>
  <c r="BQ396" i="73"/>
  <c r="BR396" i="73"/>
  <c r="BS396" i="73"/>
  <c r="BT396" i="73"/>
  <c r="BU396" i="73"/>
  <c r="BV396" i="73"/>
  <c r="BW396" i="73"/>
  <c r="BX396" i="73"/>
  <c r="BY396" i="73"/>
  <c r="BZ396" i="73"/>
  <c r="CA396" i="73"/>
  <c r="CB396" i="73"/>
  <c r="CC396" i="73"/>
  <c r="CD396" i="73"/>
  <c r="CE396" i="73"/>
  <c r="CF396" i="73"/>
  <c r="CG396" i="73"/>
  <c r="CH396" i="73"/>
  <c r="CI396" i="73"/>
  <c r="CJ396" i="73"/>
  <c r="CK396" i="73"/>
  <c r="CL396" i="73"/>
  <c r="CM396" i="73"/>
  <c r="CN396" i="73"/>
  <c r="CO396" i="73"/>
  <c r="CP396" i="73"/>
  <c r="CQ396" i="73"/>
  <c r="CR396" i="73"/>
  <c r="CS396" i="73"/>
  <c r="CT396" i="73"/>
  <c r="CU396" i="73"/>
  <c r="CV396" i="73"/>
  <c r="E397" i="73"/>
  <c r="F397" i="73"/>
  <c r="G397" i="73"/>
  <c r="H397" i="73"/>
  <c r="I397" i="73"/>
  <c r="J397" i="73"/>
  <c r="K397" i="73"/>
  <c r="L397" i="73"/>
  <c r="M397" i="73"/>
  <c r="N397" i="73"/>
  <c r="O397" i="73"/>
  <c r="P397" i="73"/>
  <c r="Q397" i="73"/>
  <c r="R397" i="73"/>
  <c r="S397" i="73"/>
  <c r="T397" i="73"/>
  <c r="U397" i="73"/>
  <c r="V397" i="73"/>
  <c r="W397" i="73"/>
  <c r="X397" i="73"/>
  <c r="Y397" i="73"/>
  <c r="Z397" i="73"/>
  <c r="AA397" i="73"/>
  <c r="AB397" i="73"/>
  <c r="AC397" i="73"/>
  <c r="AD397" i="73"/>
  <c r="AE397" i="73"/>
  <c r="AF397" i="73"/>
  <c r="AG397" i="73"/>
  <c r="AH397" i="73"/>
  <c r="AI397" i="73"/>
  <c r="AJ397" i="73"/>
  <c r="AK397" i="73"/>
  <c r="AL397" i="73"/>
  <c r="AM397" i="73"/>
  <c r="AN397" i="73"/>
  <c r="AO397" i="73"/>
  <c r="AP397" i="73"/>
  <c r="AQ397" i="73"/>
  <c r="AR397" i="73"/>
  <c r="AS397" i="73"/>
  <c r="AT397" i="73"/>
  <c r="AU397" i="73"/>
  <c r="AV397" i="73"/>
  <c r="AW397" i="73"/>
  <c r="AX397" i="73"/>
  <c r="AY397" i="73"/>
  <c r="AZ397" i="73"/>
  <c r="BA397" i="73"/>
  <c r="BB397" i="73"/>
  <c r="BC397" i="73"/>
  <c r="BD397" i="73"/>
  <c r="BE397" i="73"/>
  <c r="BF397" i="73"/>
  <c r="BG397" i="73"/>
  <c r="BH397" i="73"/>
  <c r="BI397" i="73"/>
  <c r="BJ397" i="73"/>
  <c r="BK397" i="73"/>
  <c r="BL397" i="73"/>
  <c r="BM397" i="73"/>
  <c r="BN397" i="73"/>
  <c r="BO397" i="73"/>
  <c r="BP397" i="73"/>
  <c r="BQ397" i="73"/>
  <c r="BR397" i="73"/>
  <c r="BS397" i="73"/>
  <c r="BT397" i="73"/>
  <c r="BU397" i="73"/>
  <c r="BV397" i="73"/>
  <c r="BW397" i="73"/>
  <c r="BX397" i="73"/>
  <c r="BY397" i="73"/>
  <c r="BZ397" i="73"/>
  <c r="CA397" i="73"/>
  <c r="CB397" i="73"/>
  <c r="CC397" i="73"/>
  <c r="CD397" i="73"/>
  <c r="CE397" i="73"/>
  <c r="CF397" i="73"/>
  <c r="CG397" i="73"/>
  <c r="CH397" i="73"/>
  <c r="CI397" i="73"/>
  <c r="CJ397" i="73"/>
  <c r="CK397" i="73"/>
  <c r="CL397" i="73"/>
  <c r="CM397" i="73"/>
  <c r="CN397" i="73"/>
  <c r="CO397" i="73"/>
  <c r="CP397" i="73"/>
  <c r="CQ397" i="73"/>
  <c r="CR397" i="73"/>
  <c r="CS397" i="73"/>
  <c r="CT397" i="73"/>
  <c r="CU397" i="73"/>
  <c r="CV397" i="73"/>
  <c r="E398" i="73"/>
  <c r="F398" i="73"/>
  <c r="G398" i="73"/>
  <c r="H398" i="73"/>
  <c r="I398" i="73"/>
  <c r="J398" i="73"/>
  <c r="K398" i="73"/>
  <c r="L398" i="73"/>
  <c r="M398" i="73"/>
  <c r="N398" i="73"/>
  <c r="O398" i="73"/>
  <c r="P398" i="73"/>
  <c r="Q398" i="73"/>
  <c r="R398" i="73"/>
  <c r="S398" i="73"/>
  <c r="T398" i="73"/>
  <c r="U398" i="73"/>
  <c r="V398" i="73"/>
  <c r="W398" i="73"/>
  <c r="X398" i="73"/>
  <c r="Y398" i="73"/>
  <c r="Z398" i="73"/>
  <c r="AA398" i="73"/>
  <c r="AB398" i="73"/>
  <c r="AC398" i="73"/>
  <c r="AD398" i="73"/>
  <c r="AE398" i="73"/>
  <c r="AF398" i="73"/>
  <c r="AG398" i="73"/>
  <c r="AH398" i="73"/>
  <c r="AI398" i="73"/>
  <c r="AJ398" i="73"/>
  <c r="AK398" i="73"/>
  <c r="AL398" i="73"/>
  <c r="AM398" i="73"/>
  <c r="AN398" i="73"/>
  <c r="AO398" i="73"/>
  <c r="AP398" i="73"/>
  <c r="AQ398" i="73"/>
  <c r="AR398" i="73"/>
  <c r="AS398" i="73"/>
  <c r="AT398" i="73"/>
  <c r="AU398" i="73"/>
  <c r="AV398" i="73"/>
  <c r="AW398" i="73"/>
  <c r="AX398" i="73"/>
  <c r="AY398" i="73"/>
  <c r="AZ398" i="73"/>
  <c r="BA398" i="73"/>
  <c r="BB398" i="73"/>
  <c r="BC398" i="73"/>
  <c r="BD398" i="73"/>
  <c r="BE398" i="73"/>
  <c r="BF398" i="73"/>
  <c r="BG398" i="73"/>
  <c r="BH398" i="73"/>
  <c r="BI398" i="73"/>
  <c r="BJ398" i="73"/>
  <c r="BK398" i="73"/>
  <c r="BL398" i="73"/>
  <c r="BM398" i="73"/>
  <c r="BN398" i="73"/>
  <c r="BO398" i="73"/>
  <c r="BP398" i="73"/>
  <c r="BQ398" i="73"/>
  <c r="BR398" i="73"/>
  <c r="BS398" i="73"/>
  <c r="BT398" i="73"/>
  <c r="BU398" i="73"/>
  <c r="BV398" i="73"/>
  <c r="BW398" i="73"/>
  <c r="BX398" i="73"/>
  <c r="BY398" i="73"/>
  <c r="BZ398" i="73"/>
  <c r="CA398" i="73"/>
  <c r="CB398" i="73"/>
  <c r="CC398" i="73"/>
  <c r="CD398" i="73"/>
  <c r="CE398" i="73"/>
  <c r="CF398" i="73"/>
  <c r="CG398" i="73"/>
  <c r="CH398" i="73"/>
  <c r="CI398" i="73"/>
  <c r="CJ398" i="73"/>
  <c r="CK398" i="73"/>
  <c r="CL398" i="73"/>
  <c r="CM398" i="73"/>
  <c r="CN398" i="73"/>
  <c r="CO398" i="73"/>
  <c r="CP398" i="73"/>
  <c r="CQ398" i="73"/>
  <c r="CR398" i="73"/>
  <c r="CS398" i="73"/>
  <c r="CT398" i="73"/>
  <c r="CU398" i="73"/>
  <c r="CV398" i="73"/>
  <c r="E399" i="73"/>
  <c r="F399" i="73"/>
  <c r="G399" i="73"/>
  <c r="H399" i="73"/>
  <c r="I399" i="73"/>
  <c r="J399" i="73"/>
  <c r="K399" i="73"/>
  <c r="L399" i="73"/>
  <c r="M399" i="73"/>
  <c r="N399" i="73"/>
  <c r="O399" i="73"/>
  <c r="P399" i="73"/>
  <c r="Q399" i="73"/>
  <c r="R399" i="73"/>
  <c r="S399" i="73"/>
  <c r="T399" i="73"/>
  <c r="U399" i="73"/>
  <c r="V399" i="73"/>
  <c r="W399" i="73"/>
  <c r="X399" i="73"/>
  <c r="Y399" i="73"/>
  <c r="Z399" i="73"/>
  <c r="AA399" i="73"/>
  <c r="AB399" i="73"/>
  <c r="AC399" i="73"/>
  <c r="AD399" i="73"/>
  <c r="AE399" i="73"/>
  <c r="AF399" i="73"/>
  <c r="AG399" i="73"/>
  <c r="AH399" i="73"/>
  <c r="AI399" i="73"/>
  <c r="AJ399" i="73"/>
  <c r="AK399" i="73"/>
  <c r="AL399" i="73"/>
  <c r="AM399" i="73"/>
  <c r="AN399" i="73"/>
  <c r="AO399" i="73"/>
  <c r="AP399" i="73"/>
  <c r="AQ399" i="73"/>
  <c r="AR399" i="73"/>
  <c r="AS399" i="73"/>
  <c r="AT399" i="73"/>
  <c r="AU399" i="73"/>
  <c r="AV399" i="73"/>
  <c r="AW399" i="73"/>
  <c r="AX399" i="73"/>
  <c r="AY399" i="73"/>
  <c r="AZ399" i="73"/>
  <c r="BA399" i="73"/>
  <c r="BB399" i="73"/>
  <c r="BC399" i="73"/>
  <c r="BD399" i="73"/>
  <c r="BE399" i="73"/>
  <c r="BF399" i="73"/>
  <c r="BG399" i="73"/>
  <c r="BH399" i="73"/>
  <c r="BI399" i="73"/>
  <c r="BJ399" i="73"/>
  <c r="BK399" i="73"/>
  <c r="BL399" i="73"/>
  <c r="BM399" i="73"/>
  <c r="BN399" i="73"/>
  <c r="BO399" i="73"/>
  <c r="BP399" i="73"/>
  <c r="BQ399" i="73"/>
  <c r="BR399" i="73"/>
  <c r="BS399" i="73"/>
  <c r="BT399" i="73"/>
  <c r="BU399" i="73"/>
  <c r="BV399" i="73"/>
  <c r="BW399" i="73"/>
  <c r="BX399" i="73"/>
  <c r="BY399" i="73"/>
  <c r="BZ399" i="73"/>
  <c r="CA399" i="73"/>
  <c r="CB399" i="73"/>
  <c r="CC399" i="73"/>
  <c r="CD399" i="73"/>
  <c r="CE399" i="73"/>
  <c r="CF399" i="73"/>
  <c r="CG399" i="73"/>
  <c r="CH399" i="73"/>
  <c r="CI399" i="73"/>
  <c r="CJ399" i="73"/>
  <c r="CK399" i="73"/>
  <c r="CL399" i="73"/>
  <c r="CM399" i="73"/>
  <c r="CN399" i="73"/>
  <c r="CO399" i="73"/>
  <c r="CP399" i="73"/>
  <c r="CQ399" i="73"/>
  <c r="CR399" i="73"/>
  <c r="CS399" i="73"/>
  <c r="CT399" i="73"/>
  <c r="CU399" i="73"/>
  <c r="CV399" i="73"/>
  <c r="E400" i="73"/>
  <c r="F400" i="73"/>
  <c r="G400" i="73"/>
  <c r="H400" i="73"/>
  <c r="I400" i="73"/>
  <c r="J400" i="73"/>
  <c r="K400" i="73"/>
  <c r="L400" i="73"/>
  <c r="M400" i="73"/>
  <c r="N400" i="73"/>
  <c r="O400" i="73"/>
  <c r="P400" i="73"/>
  <c r="Q400" i="73"/>
  <c r="R400" i="73"/>
  <c r="S400" i="73"/>
  <c r="T400" i="73"/>
  <c r="U400" i="73"/>
  <c r="V400" i="73"/>
  <c r="W400" i="73"/>
  <c r="X400" i="73"/>
  <c r="Y400" i="73"/>
  <c r="Z400" i="73"/>
  <c r="AA400" i="73"/>
  <c r="AB400" i="73"/>
  <c r="AC400" i="73"/>
  <c r="AD400" i="73"/>
  <c r="AE400" i="73"/>
  <c r="AF400" i="73"/>
  <c r="AG400" i="73"/>
  <c r="AH400" i="73"/>
  <c r="AI400" i="73"/>
  <c r="AJ400" i="73"/>
  <c r="AK400" i="73"/>
  <c r="AL400" i="73"/>
  <c r="AM400" i="73"/>
  <c r="AN400" i="73"/>
  <c r="AO400" i="73"/>
  <c r="AP400" i="73"/>
  <c r="AQ400" i="73"/>
  <c r="AR400" i="73"/>
  <c r="AS400" i="73"/>
  <c r="AT400" i="73"/>
  <c r="AU400" i="73"/>
  <c r="AV400" i="73"/>
  <c r="AW400" i="73"/>
  <c r="AX400" i="73"/>
  <c r="AY400" i="73"/>
  <c r="AZ400" i="73"/>
  <c r="BA400" i="73"/>
  <c r="BB400" i="73"/>
  <c r="BC400" i="73"/>
  <c r="BD400" i="73"/>
  <c r="BE400" i="73"/>
  <c r="BF400" i="73"/>
  <c r="BG400" i="73"/>
  <c r="BH400" i="73"/>
  <c r="BI400" i="73"/>
  <c r="BJ400" i="73"/>
  <c r="BK400" i="73"/>
  <c r="BL400" i="73"/>
  <c r="BM400" i="73"/>
  <c r="BN400" i="73"/>
  <c r="BO400" i="73"/>
  <c r="BP400" i="73"/>
  <c r="BQ400" i="73"/>
  <c r="BR400" i="73"/>
  <c r="BS400" i="73"/>
  <c r="BT400" i="73"/>
  <c r="BU400" i="73"/>
  <c r="BV400" i="73"/>
  <c r="BW400" i="73"/>
  <c r="BX400" i="73"/>
  <c r="BY400" i="73"/>
  <c r="BZ400" i="73"/>
  <c r="CA400" i="73"/>
  <c r="CB400" i="73"/>
  <c r="CC400" i="73"/>
  <c r="CD400" i="73"/>
  <c r="CE400" i="73"/>
  <c r="CF400" i="73"/>
  <c r="CG400" i="73"/>
  <c r="CH400" i="73"/>
  <c r="CI400" i="73"/>
  <c r="CJ400" i="73"/>
  <c r="CK400" i="73"/>
  <c r="CL400" i="73"/>
  <c r="CM400" i="73"/>
  <c r="CN400" i="73"/>
  <c r="CO400" i="73"/>
  <c r="CP400" i="73"/>
  <c r="CQ400" i="73"/>
  <c r="CR400" i="73"/>
  <c r="CS400" i="73"/>
  <c r="CT400" i="73"/>
  <c r="CU400" i="73"/>
  <c r="CV400" i="73"/>
  <c r="E401" i="73"/>
  <c r="F401" i="73"/>
  <c r="G401" i="73"/>
  <c r="H401" i="73"/>
  <c r="I401" i="73"/>
  <c r="J401" i="73"/>
  <c r="K401" i="73"/>
  <c r="L401" i="73"/>
  <c r="M401" i="73"/>
  <c r="N401" i="73"/>
  <c r="O401" i="73"/>
  <c r="P401" i="73"/>
  <c r="Q401" i="73"/>
  <c r="R401" i="73"/>
  <c r="S401" i="73"/>
  <c r="T401" i="73"/>
  <c r="U401" i="73"/>
  <c r="V401" i="73"/>
  <c r="W401" i="73"/>
  <c r="X401" i="73"/>
  <c r="Y401" i="73"/>
  <c r="Z401" i="73"/>
  <c r="AA401" i="73"/>
  <c r="AB401" i="73"/>
  <c r="AC401" i="73"/>
  <c r="AD401" i="73"/>
  <c r="AE401" i="73"/>
  <c r="AF401" i="73"/>
  <c r="AG401" i="73"/>
  <c r="AH401" i="73"/>
  <c r="AI401" i="73"/>
  <c r="AJ401" i="73"/>
  <c r="AK401" i="73"/>
  <c r="AL401" i="73"/>
  <c r="AM401" i="73"/>
  <c r="AN401" i="73"/>
  <c r="AO401" i="73"/>
  <c r="AP401" i="73"/>
  <c r="AQ401" i="73"/>
  <c r="AR401" i="73"/>
  <c r="AS401" i="73"/>
  <c r="AT401" i="73"/>
  <c r="AU401" i="73"/>
  <c r="AV401" i="73"/>
  <c r="AW401" i="73"/>
  <c r="AX401" i="73"/>
  <c r="AY401" i="73"/>
  <c r="AZ401" i="73"/>
  <c r="BA401" i="73"/>
  <c r="BB401" i="73"/>
  <c r="BC401" i="73"/>
  <c r="BD401" i="73"/>
  <c r="BE401" i="73"/>
  <c r="BF401" i="73"/>
  <c r="BG401" i="73"/>
  <c r="BH401" i="73"/>
  <c r="BI401" i="73"/>
  <c r="BJ401" i="73"/>
  <c r="BK401" i="73"/>
  <c r="BL401" i="73"/>
  <c r="BM401" i="73"/>
  <c r="BN401" i="73"/>
  <c r="BO401" i="73"/>
  <c r="BP401" i="73"/>
  <c r="BQ401" i="73"/>
  <c r="BR401" i="73"/>
  <c r="BS401" i="73"/>
  <c r="BT401" i="73"/>
  <c r="BU401" i="73"/>
  <c r="BV401" i="73"/>
  <c r="BW401" i="73"/>
  <c r="BX401" i="73"/>
  <c r="BY401" i="73"/>
  <c r="BZ401" i="73"/>
  <c r="CA401" i="73"/>
  <c r="CB401" i="73"/>
  <c r="CC401" i="73"/>
  <c r="CD401" i="73"/>
  <c r="CE401" i="73"/>
  <c r="CF401" i="73"/>
  <c r="CG401" i="73"/>
  <c r="CH401" i="73"/>
  <c r="CI401" i="73"/>
  <c r="CJ401" i="73"/>
  <c r="CK401" i="73"/>
  <c r="CL401" i="73"/>
  <c r="CM401" i="73"/>
  <c r="CN401" i="73"/>
  <c r="CO401" i="73"/>
  <c r="CP401" i="73"/>
  <c r="CQ401" i="73"/>
  <c r="CR401" i="73"/>
  <c r="CS401" i="73"/>
  <c r="CT401" i="73"/>
  <c r="CU401" i="73"/>
  <c r="CV401" i="73"/>
  <c r="E402" i="73"/>
  <c r="F402" i="73"/>
  <c r="G402" i="73"/>
  <c r="H402" i="73"/>
  <c r="I402" i="73"/>
  <c r="J402" i="73"/>
  <c r="K402" i="73"/>
  <c r="L402" i="73"/>
  <c r="M402" i="73"/>
  <c r="N402" i="73"/>
  <c r="O402" i="73"/>
  <c r="P402" i="73"/>
  <c r="Q402" i="73"/>
  <c r="R402" i="73"/>
  <c r="S402" i="73"/>
  <c r="T402" i="73"/>
  <c r="U402" i="73"/>
  <c r="V402" i="73"/>
  <c r="W402" i="73"/>
  <c r="X402" i="73"/>
  <c r="Y402" i="73"/>
  <c r="Z402" i="73"/>
  <c r="AA402" i="73"/>
  <c r="AB402" i="73"/>
  <c r="AC402" i="73"/>
  <c r="AD402" i="73"/>
  <c r="AE402" i="73"/>
  <c r="AF402" i="73"/>
  <c r="AG402" i="73"/>
  <c r="AH402" i="73"/>
  <c r="AI402" i="73"/>
  <c r="AJ402" i="73"/>
  <c r="AK402" i="73"/>
  <c r="AL402" i="73"/>
  <c r="AM402" i="73"/>
  <c r="AN402" i="73"/>
  <c r="AO402" i="73"/>
  <c r="AP402" i="73"/>
  <c r="AQ402" i="73"/>
  <c r="AR402" i="73"/>
  <c r="AS402" i="73"/>
  <c r="AT402" i="73"/>
  <c r="AU402" i="73"/>
  <c r="AV402" i="73"/>
  <c r="AW402" i="73"/>
  <c r="AX402" i="73"/>
  <c r="AY402" i="73"/>
  <c r="AZ402" i="73"/>
  <c r="BA402" i="73"/>
  <c r="BB402" i="73"/>
  <c r="BC402" i="73"/>
  <c r="BD402" i="73"/>
  <c r="BE402" i="73"/>
  <c r="BF402" i="73"/>
  <c r="BG402" i="73"/>
  <c r="BH402" i="73"/>
  <c r="BI402" i="73"/>
  <c r="BJ402" i="73"/>
  <c r="BK402" i="73"/>
  <c r="BL402" i="73"/>
  <c r="BM402" i="73"/>
  <c r="BN402" i="73"/>
  <c r="BO402" i="73"/>
  <c r="BP402" i="73"/>
  <c r="BQ402" i="73"/>
  <c r="BR402" i="73"/>
  <c r="BS402" i="73"/>
  <c r="BT402" i="73"/>
  <c r="BU402" i="73"/>
  <c r="BV402" i="73"/>
  <c r="BW402" i="73"/>
  <c r="BX402" i="73"/>
  <c r="BY402" i="73"/>
  <c r="BZ402" i="73"/>
  <c r="CA402" i="73"/>
  <c r="CB402" i="73"/>
  <c r="CC402" i="73"/>
  <c r="CD402" i="73"/>
  <c r="CE402" i="73"/>
  <c r="CF402" i="73"/>
  <c r="CG402" i="73"/>
  <c r="CH402" i="73"/>
  <c r="CI402" i="73"/>
  <c r="CJ402" i="73"/>
  <c r="CK402" i="73"/>
  <c r="CL402" i="73"/>
  <c r="CM402" i="73"/>
  <c r="CN402" i="73"/>
  <c r="CO402" i="73"/>
  <c r="CP402" i="73"/>
  <c r="CQ402" i="73"/>
  <c r="CR402" i="73"/>
  <c r="CS402" i="73"/>
  <c r="CT402" i="73"/>
  <c r="CU402" i="73"/>
  <c r="CV402" i="73"/>
  <c r="E403" i="73"/>
  <c r="F403" i="73"/>
  <c r="G403" i="73"/>
  <c r="H403" i="73"/>
  <c r="I403" i="73"/>
  <c r="J403" i="73"/>
  <c r="K403" i="73"/>
  <c r="L403" i="73"/>
  <c r="M403" i="73"/>
  <c r="N403" i="73"/>
  <c r="O403" i="73"/>
  <c r="P403" i="73"/>
  <c r="Q403" i="73"/>
  <c r="R403" i="73"/>
  <c r="S403" i="73"/>
  <c r="T403" i="73"/>
  <c r="U403" i="73"/>
  <c r="V403" i="73"/>
  <c r="W403" i="73"/>
  <c r="X403" i="73"/>
  <c r="Y403" i="73"/>
  <c r="Z403" i="73"/>
  <c r="AA403" i="73"/>
  <c r="AB403" i="73"/>
  <c r="AC403" i="73"/>
  <c r="AD403" i="73"/>
  <c r="AE403" i="73"/>
  <c r="AF403" i="73"/>
  <c r="AG403" i="73"/>
  <c r="AH403" i="73"/>
  <c r="AI403" i="73"/>
  <c r="AJ403" i="73"/>
  <c r="AK403" i="73"/>
  <c r="AL403" i="73"/>
  <c r="AM403" i="73"/>
  <c r="AN403" i="73"/>
  <c r="AO403" i="73"/>
  <c r="AP403" i="73"/>
  <c r="AQ403" i="73"/>
  <c r="AR403" i="73"/>
  <c r="AS403" i="73"/>
  <c r="AT403" i="73"/>
  <c r="AU403" i="73"/>
  <c r="AV403" i="73"/>
  <c r="AW403" i="73"/>
  <c r="AX403" i="73"/>
  <c r="AY403" i="73"/>
  <c r="AZ403" i="73"/>
  <c r="BA403" i="73"/>
  <c r="BB403" i="73"/>
  <c r="BC403" i="73"/>
  <c r="BD403" i="73"/>
  <c r="BE403" i="73"/>
  <c r="BF403" i="73"/>
  <c r="BG403" i="73"/>
  <c r="BH403" i="73"/>
  <c r="BI403" i="73"/>
  <c r="BJ403" i="73"/>
  <c r="BK403" i="73"/>
  <c r="BL403" i="73"/>
  <c r="BM403" i="73"/>
  <c r="BN403" i="73"/>
  <c r="BO403" i="73"/>
  <c r="BP403" i="73"/>
  <c r="BQ403" i="73"/>
  <c r="BR403" i="73"/>
  <c r="BS403" i="73"/>
  <c r="BT403" i="73"/>
  <c r="BU403" i="73"/>
  <c r="BV403" i="73"/>
  <c r="BW403" i="73"/>
  <c r="BX403" i="73"/>
  <c r="BY403" i="73"/>
  <c r="BZ403" i="73"/>
  <c r="CA403" i="73"/>
  <c r="CB403" i="73"/>
  <c r="CC403" i="73"/>
  <c r="CD403" i="73"/>
  <c r="CE403" i="73"/>
  <c r="CF403" i="73"/>
  <c r="CG403" i="73"/>
  <c r="CH403" i="73"/>
  <c r="CI403" i="73"/>
  <c r="CJ403" i="73"/>
  <c r="CK403" i="73"/>
  <c r="CL403" i="73"/>
  <c r="CM403" i="73"/>
  <c r="CN403" i="73"/>
  <c r="CO403" i="73"/>
  <c r="CP403" i="73"/>
  <c r="CQ403" i="73"/>
  <c r="CR403" i="73"/>
  <c r="CS403" i="73"/>
  <c r="CT403" i="73"/>
  <c r="CU403" i="73"/>
  <c r="CV403" i="73"/>
  <c r="E404" i="73"/>
  <c r="F404" i="73"/>
  <c r="G404" i="73"/>
  <c r="H404" i="73"/>
  <c r="I404" i="73"/>
  <c r="J404" i="73"/>
  <c r="K404" i="73"/>
  <c r="L404" i="73"/>
  <c r="M404" i="73"/>
  <c r="N404" i="73"/>
  <c r="O404" i="73"/>
  <c r="P404" i="73"/>
  <c r="Q404" i="73"/>
  <c r="R404" i="73"/>
  <c r="S404" i="73"/>
  <c r="T404" i="73"/>
  <c r="U404" i="73"/>
  <c r="V404" i="73"/>
  <c r="W404" i="73"/>
  <c r="X404" i="73"/>
  <c r="Y404" i="73"/>
  <c r="Z404" i="73"/>
  <c r="AA404" i="73"/>
  <c r="AB404" i="73"/>
  <c r="AC404" i="73"/>
  <c r="AD404" i="73"/>
  <c r="AE404" i="73"/>
  <c r="AF404" i="73"/>
  <c r="AG404" i="73"/>
  <c r="AH404" i="73"/>
  <c r="AI404" i="73"/>
  <c r="AJ404" i="73"/>
  <c r="AK404" i="73"/>
  <c r="AL404" i="73"/>
  <c r="AM404" i="73"/>
  <c r="AN404" i="73"/>
  <c r="AO404" i="73"/>
  <c r="AP404" i="73"/>
  <c r="AQ404" i="73"/>
  <c r="AR404" i="73"/>
  <c r="AS404" i="73"/>
  <c r="AT404" i="73"/>
  <c r="AU404" i="73"/>
  <c r="AV404" i="73"/>
  <c r="AW404" i="73"/>
  <c r="AX404" i="73"/>
  <c r="AY404" i="73"/>
  <c r="AZ404" i="73"/>
  <c r="BA404" i="73"/>
  <c r="BB404" i="73"/>
  <c r="BC404" i="73"/>
  <c r="BD404" i="73"/>
  <c r="BE404" i="73"/>
  <c r="BF404" i="73"/>
  <c r="BG404" i="73"/>
  <c r="BH404" i="73"/>
  <c r="BI404" i="73"/>
  <c r="BJ404" i="73"/>
  <c r="BK404" i="73"/>
  <c r="BL404" i="73"/>
  <c r="BM404" i="73"/>
  <c r="BN404" i="73"/>
  <c r="BO404" i="73"/>
  <c r="BP404" i="73"/>
  <c r="BQ404" i="73"/>
  <c r="BR404" i="73"/>
  <c r="BS404" i="73"/>
  <c r="BT404" i="73"/>
  <c r="BU404" i="73"/>
  <c r="BV404" i="73"/>
  <c r="BW404" i="73"/>
  <c r="BX404" i="73"/>
  <c r="BY404" i="73"/>
  <c r="BZ404" i="73"/>
  <c r="CA404" i="73"/>
  <c r="CB404" i="73"/>
  <c r="CC404" i="73"/>
  <c r="CD404" i="73"/>
  <c r="CE404" i="73"/>
  <c r="CF404" i="73"/>
  <c r="CG404" i="73"/>
  <c r="CH404" i="73"/>
  <c r="CI404" i="73"/>
  <c r="CJ404" i="73"/>
  <c r="CK404" i="73"/>
  <c r="CL404" i="73"/>
  <c r="CM404" i="73"/>
  <c r="CN404" i="73"/>
  <c r="CO404" i="73"/>
  <c r="CP404" i="73"/>
  <c r="CQ404" i="73"/>
  <c r="CR404" i="73"/>
  <c r="CS404" i="73"/>
  <c r="CT404" i="73"/>
  <c r="CU404" i="73"/>
  <c r="CV404" i="73"/>
  <c r="E405" i="73"/>
  <c r="F405" i="73"/>
  <c r="G405" i="73"/>
  <c r="H405" i="73"/>
  <c r="I405" i="73"/>
  <c r="J405" i="73"/>
  <c r="K405" i="73"/>
  <c r="L405" i="73"/>
  <c r="M405" i="73"/>
  <c r="N405" i="73"/>
  <c r="O405" i="73"/>
  <c r="P405" i="73"/>
  <c r="Q405" i="73"/>
  <c r="R405" i="73"/>
  <c r="S405" i="73"/>
  <c r="T405" i="73"/>
  <c r="U405" i="73"/>
  <c r="V405" i="73"/>
  <c r="W405" i="73"/>
  <c r="X405" i="73"/>
  <c r="Y405" i="73"/>
  <c r="Z405" i="73"/>
  <c r="AA405" i="73"/>
  <c r="AB405" i="73"/>
  <c r="AC405" i="73"/>
  <c r="AD405" i="73"/>
  <c r="AE405" i="73"/>
  <c r="AF405" i="73"/>
  <c r="AG405" i="73"/>
  <c r="AH405" i="73"/>
  <c r="AI405" i="73"/>
  <c r="AJ405" i="73"/>
  <c r="AK405" i="73"/>
  <c r="AL405" i="73"/>
  <c r="AM405" i="73"/>
  <c r="AN405" i="73"/>
  <c r="AO405" i="73"/>
  <c r="AP405" i="73"/>
  <c r="AQ405" i="73"/>
  <c r="AR405" i="73"/>
  <c r="AS405" i="73"/>
  <c r="AT405" i="73"/>
  <c r="AU405" i="73"/>
  <c r="AV405" i="73"/>
  <c r="AW405" i="73"/>
  <c r="AX405" i="73"/>
  <c r="AY405" i="73"/>
  <c r="AZ405" i="73"/>
  <c r="BA405" i="73"/>
  <c r="BB405" i="73"/>
  <c r="BC405" i="73"/>
  <c r="BD405" i="73"/>
  <c r="BE405" i="73"/>
  <c r="BF405" i="73"/>
  <c r="BG405" i="73"/>
  <c r="BH405" i="73"/>
  <c r="BI405" i="73"/>
  <c r="BJ405" i="73"/>
  <c r="BK405" i="73"/>
  <c r="BL405" i="73"/>
  <c r="BM405" i="73"/>
  <c r="BN405" i="73"/>
  <c r="BO405" i="73"/>
  <c r="BP405" i="73"/>
  <c r="BQ405" i="73"/>
  <c r="BR405" i="73"/>
  <c r="BS405" i="73"/>
  <c r="BT405" i="73"/>
  <c r="BU405" i="73"/>
  <c r="BV405" i="73"/>
  <c r="BW405" i="73"/>
  <c r="BX405" i="73"/>
  <c r="BY405" i="73"/>
  <c r="BZ405" i="73"/>
  <c r="CA405" i="73"/>
  <c r="CB405" i="73"/>
  <c r="CC405" i="73"/>
  <c r="CD405" i="73"/>
  <c r="CE405" i="73"/>
  <c r="CF405" i="73"/>
  <c r="CG405" i="73"/>
  <c r="CH405" i="73"/>
  <c r="CI405" i="73"/>
  <c r="CJ405" i="73"/>
  <c r="CK405" i="73"/>
  <c r="CL405" i="73"/>
  <c r="CM405" i="73"/>
  <c r="CN405" i="73"/>
  <c r="CO405" i="73"/>
  <c r="CP405" i="73"/>
  <c r="CQ405" i="73"/>
  <c r="CR405" i="73"/>
  <c r="CS405" i="73"/>
  <c r="CT405" i="73"/>
  <c r="CU405" i="73"/>
  <c r="CV405" i="73"/>
  <c r="E406" i="73"/>
  <c r="F406" i="73"/>
  <c r="G406" i="73"/>
  <c r="H406" i="73"/>
  <c r="I406" i="73"/>
  <c r="J406" i="73"/>
  <c r="K406" i="73"/>
  <c r="L406" i="73"/>
  <c r="M406" i="73"/>
  <c r="N406" i="73"/>
  <c r="O406" i="73"/>
  <c r="P406" i="73"/>
  <c r="Q406" i="73"/>
  <c r="R406" i="73"/>
  <c r="S406" i="73"/>
  <c r="T406" i="73"/>
  <c r="U406" i="73"/>
  <c r="V406" i="73"/>
  <c r="W406" i="73"/>
  <c r="X406" i="73"/>
  <c r="Y406" i="73"/>
  <c r="Z406" i="73"/>
  <c r="AA406" i="73"/>
  <c r="AB406" i="73"/>
  <c r="AC406" i="73"/>
  <c r="AD406" i="73"/>
  <c r="AE406" i="73"/>
  <c r="AF406" i="73"/>
  <c r="AG406" i="73"/>
  <c r="AH406" i="73"/>
  <c r="AI406" i="73"/>
  <c r="AJ406" i="73"/>
  <c r="AK406" i="73"/>
  <c r="AL406" i="73"/>
  <c r="AM406" i="73"/>
  <c r="AN406" i="73"/>
  <c r="AO406" i="73"/>
  <c r="AP406" i="73"/>
  <c r="AQ406" i="73"/>
  <c r="AR406" i="73"/>
  <c r="AS406" i="73"/>
  <c r="AT406" i="73"/>
  <c r="AU406" i="73"/>
  <c r="AV406" i="73"/>
  <c r="AW406" i="73"/>
  <c r="AX406" i="73"/>
  <c r="AY406" i="73"/>
  <c r="AZ406" i="73"/>
  <c r="BA406" i="73"/>
  <c r="BB406" i="73"/>
  <c r="BC406" i="73"/>
  <c r="BD406" i="73"/>
  <c r="BE406" i="73"/>
  <c r="BF406" i="73"/>
  <c r="BG406" i="73"/>
  <c r="BH406" i="73"/>
  <c r="BI406" i="73"/>
  <c r="BJ406" i="73"/>
  <c r="BK406" i="73"/>
  <c r="BL406" i="73"/>
  <c r="BM406" i="73"/>
  <c r="BN406" i="73"/>
  <c r="BO406" i="73"/>
  <c r="BP406" i="73"/>
  <c r="BQ406" i="73"/>
  <c r="BR406" i="73"/>
  <c r="BS406" i="73"/>
  <c r="BT406" i="73"/>
  <c r="BU406" i="73"/>
  <c r="BV406" i="73"/>
  <c r="BW406" i="73"/>
  <c r="BX406" i="73"/>
  <c r="BY406" i="73"/>
  <c r="BZ406" i="73"/>
  <c r="CA406" i="73"/>
  <c r="CB406" i="73"/>
  <c r="CC406" i="73"/>
  <c r="CD406" i="73"/>
  <c r="CE406" i="73"/>
  <c r="CF406" i="73"/>
  <c r="CG406" i="73"/>
  <c r="CH406" i="73"/>
  <c r="CI406" i="73"/>
  <c r="CJ406" i="73"/>
  <c r="CK406" i="73"/>
  <c r="CL406" i="73"/>
  <c r="CM406" i="73"/>
  <c r="CN406" i="73"/>
  <c r="CO406" i="73"/>
  <c r="CP406" i="73"/>
  <c r="CQ406" i="73"/>
  <c r="CR406" i="73"/>
  <c r="CS406" i="73"/>
  <c r="CT406" i="73"/>
  <c r="CU406" i="73"/>
  <c r="CV406" i="73"/>
  <c r="E407" i="73"/>
  <c r="F407" i="73"/>
  <c r="G407" i="73"/>
  <c r="H407" i="73"/>
  <c r="I407" i="73"/>
  <c r="J407" i="73"/>
  <c r="K407" i="73"/>
  <c r="L407" i="73"/>
  <c r="M407" i="73"/>
  <c r="N407" i="73"/>
  <c r="O407" i="73"/>
  <c r="P407" i="73"/>
  <c r="Q407" i="73"/>
  <c r="R407" i="73"/>
  <c r="S407" i="73"/>
  <c r="T407" i="73"/>
  <c r="U407" i="73"/>
  <c r="V407" i="73"/>
  <c r="W407" i="73"/>
  <c r="X407" i="73"/>
  <c r="Y407" i="73"/>
  <c r="Z407" i="73"/>
  <c r="AA407" i="73"/>
  <c r="AB407" i="73"/>
  <c r="AC407" i="73"/>
  <c r="AD407" i="73"/>
  <c r="AE407" i="73"/>
  <c r="AF407" i="73"/>
  <c r="AG407" i="73"/>
  <c r="AH407" i="73"/>
  <c r="AI407" i="73"/>
  <c r="AJ407" i="73"/>
  <c r="AK407" i="73"/>
  <c r="AL407" i="73"/>
  <c r="AM407" i="73"/>
  <c r="AN407" i="73"/>
  <c r="AO407" i="73"/>
  <c r="AP407" i="73"/>
  <c r="AQ407" i="73"/>
  <c r="AR407" i="73"/>
  <c r="AS407" i="73"/>
  <c r="AT407" i="73"/>
  <c r="AU407" i="73"/>
  <c r="AV407" i="73"/>
  <c r="AW407" i="73"/>
  <c r="AX407" i="73"/>
  <c r="AY407" i="73"/>
  <c r="AZ407" i="73"/>
  <c r="BA407" i="73"/>
  <c r="BB407" i="73"/>
  <c r="BC407" i="73"/>
  <c r="BD407" i="73"/>
  <c r="BE407" i="73"/>
  <c r="BF407" i="73"/>
  <c r="BG407" i="73"/>
  <c r="BH407" i="73"/>
  <c r="BI407" i="73"/>
  <c r="BJ407" i="73"/>
  <c r="BK407" i="73"/>
  <c r="BL407" i="73"/>
  <c r="BM407" i="73"/>
  <c r="BN407" i="73"/>
  <c r="BO407" i="73"/>
  <c r="BP407" i="73"/>
  <c r="BQ407" i="73"/>
  <c r="BR407" i="73"/>
  <c r="BS407" i="73"/>
  <c r="BT407" i="73"/>
  <c r="BU407" i="73"/>
  <c r="BV407" i="73"/>
  <c r="BW407" i="73"/>
  <c r="BX407" i="73"/>
  <c r="BY407" i="73"/>
  <c r="BZ407" i="73"/>
  <c r="CA407" i="73"/>
  <c r="CB407" i="73"/>
  <c r="CC407" i="73"/>
  <c r="CD407" i="73"/>
  <c r="CE407" i="73"/>
  <c r="CF407" i="73"/>
  <c r="CG407" i="73"/>
  <c r="CH407" i="73"/>
  <c r="CI407" i="73"/>
  <c r="CJ407" i="73"/>
  <c r="CK407" i="73"/>
  <c r="CL407" i="73"/>
  <c r="CM407" i="73"/>
  <c r="CN407" i="73"/>
  <c r="CO407" i="73"/>
  <c r="CP407" i="73"/>
  <c r="CQ407" i="73"/>
  <c r="CR407" i="73"/>
  <c r="CS407" i="73"/>
  <c r="CT407" i="73"/>
  <c r="CU407" i="73"/>
  <c r="CV407" i="73"/>
  <c r="E408" i="73"/>
  <c r="F408" i="73"/>
  <c r="G408" i="73"/>
  <c r="H408" i="73"/>
  <c r="I408" i="73"/>
  <c r="J408" i="73"/>
  <c r="K408" i="73"/>
  <c r="L408" i="73"/>
  <c r="M408" i="73"/>
  <c r="N408" i="73"/>
  <c r="O408" i="73"/>
  <c r="P408" i="73"/>
  <c r="Q408" i="73"/>
  <c r="R408" i="73"/>
  <c r="S408" i="73"/>
  <c r="T408" i="73"/>
  <c r="U408" i="73"/>
  <c r="V408" i="73"/>
  <c r="W408" i="73"/>
  <c r="X408" i="73"/>
  <c r="Y408" i="73"/>
  <c r="Z408" i="73"/>
  <c r="AA408" i="73"/>
  <c r="AB408" i="73"/>
  <c r="AC408" i="73"/>
  <c r="AD408" i="73"/>
  <c r="AE408" i="73"/>
  <c r="AF408" i="73"/>
  <c r="AG408" i="73"/>
  <c r="AH408" i="73"/>
  <c r="AI408" i="73"/>
  <c r="AJ408" i="73"/>
  <c r="AK408" i="73"/>
  <c r="AL408" i="73"/>
  <c r="AM408" i="73"/>
  <c r="AN408" i="73"/>
  <c r="AO408" i="73"/>
  <c r="AP408" i="73"/>
  <c r="AQ408" i="73"/>
  <c r="AR408" i="73"/>
  <c r="AS408" i="73"/>
  <c r="AT408" i="73"/>
  <c r="AU408" i="73"/>
  <c r="AV408" i="73"/>
  <c r="AW408" i="73"/>
  <c r="AX408" i="73"/>
  <c r="AY408" i="73"/>
  <c r="AZ408" i="73"/>
  <c r="BA408" i="73"/>
  <c r="BB408" i="73"/>
  <c r="BC408" i="73"/>
  <c r="BD408" i="73"/>
  <c r="BE408" i="73"/>
  <c r="BF408" i="73"/>
  <c r="BG408" i="73"/>
  <c r="BH408" i="73"/>
  <c r="BI408" i="73"/>
  <c r="BJ408" i="73"/>
  <c r="BK408" i="73"/>
  <c r="BL408" i="73"/>
  <c r="BM408" i="73"/>
  <c r="BN408" i="73"/>
  <c r="BO408" i="73"/>
  <c r="BP408" i="73"/>
  <c r="BQ408" i="73"/>
  <c r="BR408" i="73"/>
  <c r="BS408" i="73"/>
  <c r="BT408" i="73"/>
  <c r="BU408" i="73"/>
  <c r="BV408" i="73"/>
  <c r="BW408" i="73"/>
  <c r="BX408" i="73"/>
  <c r="BY408" i="73"/>
  <c r="BZ408" i="73"/>
  <c r="CA408" i="73"/>
  <c r="CB408" i="73"/>
  <c r="CC408" i="73"/>
  <c r="CD408" i="73"/>
  <c r="CE408" i="73"/>
  <c r="CF408" i="73"/>
  <c r="CG408" i="73"/>
  <c r="CH408" i="73"/>
  <c r="CI408" i="73"/>
  <c r="CJ408" i="73"/>
  <c r="CK408" i="73"/>
  <c r="CL408" i="73"/>
  <c r="CM408" i="73"/>
  <c r="CN408" i="73"/>
  <c r="CO408" i="73"/>
  <c r="CP408" i="73"/>
  <c r="CQ408" i="73"/>
  <c r="CR408" i="73"/>
  <c r="CS408" i="73"/>
  <c r="CT408" i="73"/>
  <c r="CU408" i="73"/>
  <c r="CV408" i="73"/>
  <c r="E409" i="73"/>
  <c r="F409" i="73"/>
  <c r="G409" i="73"/>
  <c r="H409" i="73"/>
  <c r="I409" i="73"/>
  <c r="J409" i="73"/>
  <c r="K409" i="73"/>
  <c r="L409" i="73"/>
  <c r="M409" i="73"/>
  <c r="N409" i="73"/>
  <c r="O409" i="73"/>
  <c r="P409" i="73"/>
  <c r="Q409" i="73"/>
  <c r="R409" i="73"/>
  <c r="S409" i="73"/>
  <c r="T409" i="73"/>
  <c r="U409" i="73"/>
  <c r="V409" i="73"/>
  <c r="W409" i="73"/>
  <c r="X409" i="73"/>
  <c r="Y409" i="73"/>
  <c r="Z409" i="73"/>
  <c r="AA409" i="73"/>
  <c r="AB409" i="73"/>
  <c r="AC409" i="73"/>
  <c r="AD409" i="73"/>
  <c r="AE409" i="73"/>
  <c r="AF409" i="73"/>
  <c r="AG409" i="73"/>
  <c r="AH409" i="73"/>
  <c r="AI409" i="73"/>
  <c r="AJ409" i="73"/>
  <c r="AK409" i="73"/>
  <c r="AL409" i="73"/>
  <c r="AM409" i="73"/>
  <c r="AN409" i="73"/>
  <c r="AO409" i="73"/>
  <c r="AP409" i="73"/>
  <c r="AQ409" i="73"/>
  <c r="AR409" i="73"/>
  <c r="AS409" i="73"/>
  <c r="AT409" i="73"/>
  <c r="AU409" i="73"/>
  <c r="AV409" i="73"/>
  <c r="AW409" i="73"/>
  <c r="AX409" i="73"/>
  <c r="AY409" i="73"/>
  <c r="AZ409" i="73"/>
  <c r="BA409" i="73"/>
  <c r="BB409" i="73"/>
  <c r="BC409" i="73"/>
  <c r="BD409" i="73"/>
  <c r="BE409" i="73"/>
  <c r="BF409" i="73"/>
  <c r="BG409" i="73"/>
  <c r="BH409" i="73"/>
  <c r="BI409" i="73"/>
  <c r="BJ409" i="73"/>
  <c r="BK409" i="73"/>
  <c r="BL409" i="73"/>
  <c r="BM409" i="73"/>
  <c r="BN409" i="73"/>
  <c r="BO409" i="73"/>
  <c r="BP409" i="73"/>
  <c r="BQ409" i="73"/>
  <c r="BR409" i="73"/>
  <c r="BS409" i="73"/>
  <c r="BT409" i="73"/>
  <c r="BU409" i="73"/>
  <c r="BV409" i="73"/>
  <c r="BW409" i="73"/>
  <c r="BX409" i="73"/>
  <c r="BY409" i="73"/>
  <c r="BZ409" i="73"/>
  <c r="CA409" i="73"/>
  <c r="CB409" i="73"/>
  <c r="CC409" i="73"/>
  <c r="CD409" i="73"/>
  <c r="CE409" i="73"/>
  <c r="CF409" i="73"/>
  <c r="CG409" i="73"/>
  <c r="CH409" i="73"/>
  <c r="CI409" i="73"/>
  <c r="CJ409" i="73"/>
  <c r="CK409" i="73"/>
  <c r="CL409" i="73"/>
  <c r="CM409" i="73"/>
  <c r="CN409" i="73"/>
  <c r="CO409" i="73"/>
  <c r="CP409" i="73"/>
  <c r="CQ409" i="73"/>
  <c r="CR409" i="73"/>
  <c r="CS409" i="73"/>
  <c r="CT409" i="73"/>
  <c r="CU409" i="73"/>
  <c r="CV409" i="73"/>
  <c r="E410" i="73"/>
  <c r="F410" i="73"/>
  <c r="G410" i="73"/>
  <c r="H410" i="73"/>
  <c r="I410" i="73"/>
  <c r="J410" i="73"/>
  <c r="K410" i="73"/>
  <c r="L410" i="73"/>
  <c r="M410" i="73"/>
  <c r="N410" i="73"/>
  <c r="O410" i="73"/>
  <c r="P410" i="73"/>
  <c r="Q410" i="73"/>
  <c r="R410" i="73"/>
  <c r="S410" i="73"/>
  <c r="T410" i="73"/>
  <c r="U410" i="73"/>
  <c r="V410" i="73"/>
  <c r="W410" i="73"/>
  <c r="X410" i="73"/>
  <c r="Y410" i="73"/>
  <c r="Z410" i="73"/>
  <c r="AA410" i="73"/>
  <c r="AB410" i="73"/>
  <c r="AC410" i="73"/>
  <c r="AD410" i="73"/>
  <c r="AE410" i="73"/>
  <c r="AF410" i="73"/>
  <c r="AG410" i="73"/>
  <c r="AH410" i="73"/>
  <c r="AI410" i="73"/>
  <c r="AJ410" i="73"/>
  <c r="AK410" i="73"/>
  <c r="AL410" i="73"/>
  <c r="AM410" i="73"/>
  <c r="AN410" i="73"/>
  <c r="AO410" i="73"/>
  <c r="AP410" i="73"/>
  <c r="AQ410" i="73"/>
  <c r="AR410" i="73"/>
  <c r="AS410" i="73"/>
  <c r="AT410" i="73"/>
  <c r="AU410" i="73"/>
  <c r="AV410" i="73"/>
  <c r="AW410" i="73"/>
  <c r="AX410" i="73"/>
  <c r="AY410" i="73"/>
  <c r="AZ410" i="73"/>
  <c r="BA410" i="73"/>
  <c r="BB410" i="73"/>
  <c r="BC410" i="73"/>
  <c r="BD410" i="73"/>
  <c r="BE410" i="73"/>
  <c r="BF410" i="73"/>
  <c r="BG410" i="73"/>
  <c r="BH410" i="73"/>
  <c r="BI410" i="73"/>
  <c r="BJ410" i="73"/>
  <c r="BK410" i="73"/>
  <c r="BL410" i="73"/>
  <c r="BM410" i="73"/>
  <c r="BN410" i="73"/>
  <c r="BO410" i="73"/>
  <c r="BP410" i="73"/>
  <c r="BQ410" i="73"/>
  <c r="BR410" i="73"/>
  <c r="BS410" i="73"/>
  <c r="BT410" i="73"/>
  <c r="BU410" i="73"/>
  <c r="BV410" i="73"/>
  <c r="BW410" i="73"/>
  <c r="BX410" i="73"/>
  <c r="BY410" i="73"/>
  <c r="BZ410" i="73"/>
  <c r="CA410" i="73"/>
  <c r="CB410" i="73"/>
  <c r="CC410" i="73"/>
  <c r="CD410" i="73"/>
  <c r="CE410" i="73"/>
  <c r="CF410" i="73"/>
  <c r="CG410" i="73"/>
  <c r="CH410" i="73"/>
  <c r="CI410" i="73"/>
  <c r="CJ410" i="73"/>
  <c r="CK410" i="73"/>
  <c r="CL410" i="73"/>
  <c r="CM410" i="73"/>
  <c r="CN410" i="73"/>
  <c r="CO410" i="73"/>
  <c r="CP410" i="73"/>
  <c r="CQ410" i="73"/>
  <c r="CR410" i="73"/>
  <c r="CS410" i="73"/>
  <c r="CT410" i="73"/>
  <c r="CU410" i="73"/>
  <c r="CV410" i="73"/>
  <c r="E411" i="73"/>
  <c r="F411" i="73"/>
  <c r="G411" i="73"/>
  <c r="H411" i="73"/>
  <c r="I411" i="73"/>
  <c r="J411" i="73"/>
  <c r="K411" i="73"/>
  <c r="L411" i="73"/>
  <c r="M411" i="73"/>
  <c r="N411" i="73"/>
  <c r="O411" i="73"/>
  <c r="P411" i="73"/>
  <c r="Q411" i="73"/>
  <c r="R411" i="73"/>
  <c r="S411" i="73"/>
  <c r="T411" i="73"/>
  <c r="U411" i="73"/>
  <c r="V411" i="73"/>
  <c r="W411" i="73"/>
  <c r="X411" i="73"/>
  <c r="Y411" i="73"/>
  <c r="Z411" i="73"/>
  <c r="AA411" i="73"/>
  <c r="AB411" i="73"/>
  <c r="AC411" i="73"/>
  <c r="AD411" i="73"/>
  <c r="AE411" i="73"/>
  <c r="AF411" i="73"/>
  <c r="AG411" i="73"/>
  <c r="AH411" i="73"/>
  <c r="AI411" i="73"/>
  <c r="AJ411" i="73"/>
  <c r="AK411" i="73"/>
  <c r="AL411" i="73"/>
  <c r="AM411" i="73"/>
  <c r="AN411" i="73"/>
  <c r="AO411" i="73"/>
  <c r="AP411" i="73"/>
  <c r="AQ411" i="73"/>
  <c r="AR411" i="73"/>
  <c r="AS411" i="73"/>
  <c r="AT411" i="73"/>
  <c r="AU411" i="73"/>
  <c r="AV411" i="73"/>
  <c r="AW411" i="73"/>
  <c r="AX411" i="73"/>
  <c r="AY411" i="73"/>
  <c r="AZ411" i="73"/>
  <c r="BA411" i="73"/>
  <c r="BB411" i="73"/>
  <c r="BC411" i="73"/>
  <c r="BD411" i="73"/>
  <c r="BE411" i="73"/>
  <c r="BF411" i="73"/>
  <c r="BG411" i="73"/>
  <c r="BH411" i="73"/>
  <c r="BI411" i="73"/>
  <c r="BJ411" i="73"/>
  <c r="BK411" i="73"/>
  <c r="BL411" i="73"/>
  <c r="BM411" i="73"/>
  <c r="BN411" i="73"/>
  <c r="BO411" i="73"/>
  <c r="BP411" i="73"/>
  <c r="BQ411" i="73"/>
  <c r="BR411" i="73"/>
  <c r="BS411" i="73"/>
  <c r="BT411" i="73"/>
  <c r="BU411" i="73"/>
  <c r="BV411" i="73"/>
  <c r="BW411" i="73"/>
  <c r="BX411" i="73"/>
  <c r="BY411" i="73"/>
  <c r="BZ411" i="73"/>
  <c r="CA411" i="73"/>
  <c r="CB411" i="73"/>
  <c r="CC411" i="73"/>
  <c r="CD411" i="73"/>
  <c r="CE411" i="73"/>
  <c r="CF411" i="73"/>
  <c r="CG411" i="73"/>
  <c r="CH411" i="73"/>
  <c r="CI411" i="73"/>
  <c r="CJ411" i="73"/>
  <c r="CK411" i="73"/>
  <c r="CL411" i="73"/>
  <c r="CM411" i="73"/>
  <c r="CN411" i="73"/>
  <c r="CO411" i="73"/>
  <c r="CP411" i="73"/>
  <c r="CQ411" i="73"/>
  <c r="CR411" i="73"/>
  <c r="CS411" i="73"/>
  <c r="CT411" i="73"/>
  <c r="CU411" i="73"/>
  <c r="CV411" i="73"/>
  <c r="E412" i="73"/>
  <c r="F412" i="73"/>
  <c r="G412" i="73"/>
  <c r="H412" i="73"/>
  <c r="I412" i="73"/>
  <c r="J412" i="73"/>
  <c r="K412" i="73"/>
  <c r="L412" i="73"/>
  <c r="M412" i="73"/>
  <c r="N412" i="73"/>
  <c r="O412" i="73"/>
  <c r="P412" i="73"/>
  <c r="Q412" i="73"/>
  <c r="R412" i="73"/>
  <c r="S412" i="73"/>
  <c r="T412" i="73"/>
  <c r="U412" i="73"/>
  <c r="V412" i="73"/>
  <c r="W412" i="73"/>
  <c r="X412" i="73"/>
  <c r="Y412" i="73"/>
  <c r="Z412" i="73"/>
  <c r="AA412" i="73"/>
  <c r="AB412" i="73"/>
  <c r="AC412" i="73"/>
  <c r="AD412" i="73"/>
  <c r="AE412" i="73"/>
  <c r="AF412" i="73"/>
  <c r="AG412" i="73"/>
  <c r="AH412" i="73"/>
  <c r="AI412" i="73"/>
  <c r="AJ412" i="73"/>
  <c r="AK412" i="73"/>
  <c r="AL412" i="73"/>
  <c r="AM412" i="73"/>
  <c r="AN412" i="73"/>
  <c r="AO412" i="73"/>
  <c r="AP412" i="73"/>
  <c r="AQ412" i="73"/>
  <c r="AR412" i="73"/>
  <c r="AS412" i="73"/>
  <c r="AT412" i="73"/>
  <c r="AU412" i="73"/>
  <c r="AV412" i="73"/>
  <c r="AW412" i="73"/>
  <c r="AX412" i="73"/>
  <c r="AY412" i="73"/>
  <c r="AZ412" i="73"/>
  <c r="BA412" i="73"/>
  <c r="BB412" i="73"/>
  <c r="BC412" i="73"/>
  <c r="BD412" i="73"/>
  <c r="BE412" i="73"/>
  <c r="BF412" i="73"/>
  <c r="BG412" i="73"/>
  <c r="BH412" i="73"/>
  <c r="BI412" i="73"/>
  <c r="BJ412" i="73"/>
  <c r="BK412" i="73"/>
  <c r="BL412" i="73"/>
  <c r="BM412" i="73"/>
  <c r="BN412" i="73"/>
  <c r="BO412" i="73"/>
  <c r="BP412" i="73"/>
  <c r="BQ412" i="73"/>
  <c r="BR412" i="73"/>
  <c r="BS412" i="73"/>
  <c r="BT412" i="73"/>
  <c r="BU412" i="73"/>
  <c r="BV412" i="73"/>
  <c r="BW412" i="73"/>
  <c r="BX412" i="73"/>
  <c r="BY412" i="73"/>
  <c r="BZ412" i="73"/>
  <c r="CA412" i="73"/>
  <c r="CB412" i="73"/>
  <c r="CC412" i="73"/>
  <c r="CD412" i="73"/>
  <c r="CE412" i="73"/>
  <c r="CF412" i="73"/>
  <c r="CG412" i="73"/>
  <c r="CH412" i="73"/>
  <c r="CI412" i="73"/>
  <c r="CJ412" i="73"/>
  <c r="CK412" i="73"/>
  <c r="CL412" i="73"/>
  <c r="CM412" i="73"/>
  <c r="CN412" i="73"/>
  <c r="CO412" i="73"/>
  <c r="CP412" i="73"/>
  <c r="CQ412" i="73"/>
  <c r="CR412" i="73"/>
  <c r="CS412" i="73"/>
  <c r="CT412" i="73"/>
  <c r="CU412" i="73"/>
  <c r="CV412" i="73"/>
  <c r="E413" i="73"/>
  <c r="F413" i="73"/>
  <c r="G413" i="73"/>
  <c r="H413" i="73"/>
  <c r="I413" i="73"/>
  <c r="J413" i="73"/>
  <c r="K413" i="73"/>
  <c r="L413" i="73"/>
  <c r="M413" i="73"/>
  <c r="N413" i="73"/>
  <c r="O413" i="73"/>
  <c r="P413" i="73"/>
  <c r="Q413" i="73"/>
  <c r="R413" i="73"/>
  <c r="S413" i="73"/>
  <c r="T413" i="73"/>
  <c r="U413" i="73"/>
  <c r="V413" i="73"/>
  <c r="W413" i="73"/>
  <c r="X413" i="73"/>
  <c r="Y413" i="73"/>
  <c r="Z413" i="73"/>
  <c r="AA413" i="73"/>
  <c r="AB413" i="73"/>
  <c r="AC413" i="73"/>
  <c r="AD413" i="73"/>
  <c r="AE413" i="73"/>
  <c r="AF413" i="73"/>
  <c r="AG413" i="73"/>
  <c r="AH413" i="73"/>
  <c r="AI413" i="73"/>
  <c r="AJ413" i="73"/>
  <c r="AK413" i="73"/>
  <c r="AL413" i="73"/>
  <c r="AM413" i="73"/>
  <c r="AN413" i="73"/>
  <c r="AO413" i="73"/>
  <c r="AP413" i="73"/>
  <c r="AQ413" i="73"/>
  <c r="AR413" i="73"/>
  <c r="AS413" i="73"/>
  <c r="AT413" i="73"/>
  <c r="AU413" i="73"/>
  <c r="AV413" i="73"/>
  <c r="AW413" i="73"/>
  <c r="AX413" i="73"/>
  <c r="AY413" i="73"/>
  <c r="AZ413" i="73"/>
  <c r="BA413" i="73"/>
  <c r="BB413" i="73"/>
  <c r="BC413" i="73"/>
  <c r="BD413" i="73"/>
  <c r="BE413" i="73"/>
  <c r="BF413" i="73"/>
  <c r="BG413" i="73"/>
  <c r="BH413" i="73"/>
  <c r="BI413" i="73"/>
  <c r="BJ413" i="73"/>
  <c r="BK413" i="73"/>
  <c r="BL413" i="73"/>
  <c r="BM413" i="73"/>
  <c r="BN413" i="73"/>
  <c r="BO413" i="73"/>
  <c r="BP413" i="73"/>
  <c r="BQ413" i="73"/>
  <c r="BR413" i="73"/>
  <c r="BS413" i="73"/>
  <c r="BT413" i="73"/>
  <c r="BU413" i="73"/>
  <c r="BV413" i="73"/>
  <c r="BW413" i="73"/>
  <c r="BX413" i="73"/>
  <c r="BY413" i="73"/>
  <c r="BZ413" i="73"/>
  <c r="CA413" i="73"/>
  <c r="CB413" i="73"/>
  <c r="CC413" i="73"/>
  <c r="CD413" i="73"/>
  <c r="CE413" i="73"/>
  <c r="CF413" i="73"/>
  <c r="CG413" i="73"/>
  <c r="CH413" i="73"/>
  <c r="CI413" i="73"/>
  <c r="CJ413" i="73"/>
  <c r="CK413" i="73"/>
  <c r="CL413" i="73"/>
  <c r="CM413" i="73"/>
  <c r="CN413" i="73"/>
  <c r="CO413" i="73"/>
  <c r="CP413" i="73"/>
  <c r="CQ413" i="73"/>
  <c r="CR413" i="73"/>
  <c r="CS413" i="73"/>
  <c r="CT413" i="73"/>
  <c r="CU413" i="73"/>
  <c r="CV413" i="73"/>
  <c r="E414" i="73"/>
  <c r="F414" i="73"/>
  <c r="G414" i="73"/>
  <c r="H414" i="73"/>
  <c r="I414" i="73"/>
  <c r="J414" i="73"/>
  <c r="K414" i="73"/>
  <c r="L414" i="73"/>
  <c r="M414" i="73"/>
  <c r="N414" i="73"/>
  <c r="O414" i="73"/>
  <c r="P414" i="73"/>
  <c r="Q414" i="73"/>
  <c r="R414" i="73"/>
  <c r="S414" i="73"/>
  <c r="T414" i="73"/>
  <c r="U414" i="73"/>
  <c r="V414" i="73"/>
  <c r="W414" i="73"/>
  <c r="X414" i="73"/>
  <c r="Y414" i="73"/>
  <c r="Z414" i="73"/>
  <c r="AA414" i="73"/>
  <c r="AB414" i="73"/>
  <c r="AC414" i="73"/>
  <c r="AD414" i="73"/>
  <c r="AE414" i="73"/>
  <c r="AF414" i="73"/>
  <c r="AG414" i="73"/>
  <c r="AH414" i="73"/>
  <c r="AI414" i="73"/>
  <c r="AJ414" i="73"/>
  <c r="AK414" i="73"/>
  <c r="AL414" i="73"/>
  <c r="AM414" i="73"/>
  <c r="AN414" i="73"/>
  <c r="AO414" i="73"/>
  <c r="AP414" i="73"/>
  <c r="AQ414" i="73"/>
  <c r="AR414" i="73"/>
  <c r="AS414" i="73"/>
  <c r="AT414" i="73"/>
  <c r="AU414" i="73"/>
  <c r="AV414" i="73"/>
  <c r="AW414" i="73"/>
  <c r="AX414" i="73"/>
  <c r="AY414" i="73"/>
  <c r="AZ414" i="73"/>
  <c r="BA414" i="73"/>
  <c r="BB414" i="73"/>
  <c r="BC414" i="73"/>
  <c r="BD414" i="73"/>
  <c r="BE414" i="73"/>
  <c r="BF414" i="73"/>
  <c r="BG414" i="73"/>
  <c r="BH414" i="73"/>
  <c r="BI414" i="73"/>
  <c r="BJ414" i="73"/>
  <c r="BK414" i="73"/>
  <c r="BL414" i="73"/>
  <c r="BM414" i="73"/>
  <c r="BN414" i="73"/>
  <c r="BO414" i="73"/>
  <c r="BP414" i="73"/>
  <c r="BQ414" i="73"/>
  <c r="BR414" i="73"/>
  <c r="BS414" i="73"/>
  <c r="BT414" i="73"/>
  <c r="BU414" i="73"/>
  <c r="BV414" i="73"/>
  <c r="BW414" i="73"/>
  <c r="BX414" i="73"/>
  <c r="BY414" i="73"/>
  <c r="BZ414" i="73"/>
  <c r="CA414" i="73"/>
  <c r="CB414" i="73"/>
  <c r="CC414" i="73"/>
  <c r="CD414" i="73"/>
  <c r="CE414" i="73"/>
  <c r="CF414" i="73"/>
  <c r="CG414" i="73"/>
  <c r="CH414" i="73"/>
  <c r="CI414" i="73"/>
  <c r="CJ414" i="73"/>
  <c r="CK414" i="73"/>
  <c r="CL414" i="73"/>
  <c r="CM414" i="73"/>
  <c r="CN414" i="73"/>
  <c r="CO414" i="73"/>
  <c r="CP414" i="73"/>
  <c r="CQ414" i="73"/>
  <c r="CR414" i="73"/>
  <c r="CS414" i="73"/>
  <c r="CT414" i="73"/>
  <c r="CU414" i="73"/>
  <c r="CV414" i="73"/>
  <c r="E415" i="73"/>
  <c r="F415" i="73"/>
  <c r="G415" i="73"/>
  <c r="H415" i="73"/>
  <c r="I415" i="73"/>
  <c r="J415" i="73"/>
  <c r="K415" i="73"/>
  <c r="L415" i="73"/>
  <c r="M415" i="73"/>
  <c r="N415" i="73"/>
  <c r="O415" i="73"/>
  <c r="P415" i="73"/>
  <c r="Q415" i="73"/>
  <c r="R415" i="73"/>
  <c r="S415" i="73"/>
  <c r="T415" i="73"/>
  <c r="U415" i="73"/>
  <c r="V415" i="73"/>
  <c r="W415" i="73"/>
  <c r="X415" i="73"/>
  <c r="Y415" i="73"/>
  <c r="Z415" i="73"/>
  <c r="AA415" i="73"/>
  <c r="AB415" i="73"/>
  <c r="AC415" i="73"/>
  <c r="AD415" i="73"/>
  <c r="AE415" i="73"/>
  <c r="AF415" i="73"/>
  <c r="AG415" i="73"/>
  <c r="AH415" i="73"/>
  <c r="AI415" i="73"/>
  <c r="AJ415" i="73"/>
  <c r="AK415" i="73"/>
  <c r="AL415" i="73"/>
  <c r="AM415" i="73"/>
  <c r="AN415" i="73"/>
  <c r="AO415" i="73"/>
  <c r="AP415" i="73"/>
  <c r="AQ415" i="73"/>
  <c r="AR415" i="73"/>
  <c r="AS415" i="73"/>
  <c r="AT415" i="73"/>
  <c r="AU415" i="73"/>
  <c r="AV415" i="73"/>
  <c r="AW415" i="73"/>
  <c r="AX415" i="73"/>
  <c r="AY415" i="73"/>
  <c r="AZ415" i="73"/>
  <c r="BA415" i="73"/>
  <c r="BB415" i="73"/>
  <c r="BC415" i="73"/>
  <c r="BD415" i="73"/>
  <c r="BE415" i="73"/>
  <c r="BF415" i="73"/>
  <c r="BG415" i="73"/>
  <c r="BH415" i="73"/>
  <c r="BI415" i="73"/>
  <c r="BJ415" i="73"/>
  <c r="BK415" i="73"/>
  <c r="BL415" i="73"/>
  <c r="BM415" i="73"/>
  <c r="BN415" i="73"/>
  <c r="BO415" i="73"/>
  <c r="BP415" i="73"/>
  <c r="BQ415" i="73"/>
  <c r="BR415" i="73"/>
  <c r="BS415" i="73"/>
  <c r="BT415" i="73"/>
  <c r="BU415" i="73"/>
  <c r="BV415" i="73"/>
  <c r="BW415" i="73"/>
  <c r="BX415" i="73"/>
  <c r="BY415" i="73"/>
  <c r="BZ415" i="73"/>
  <c r="CA415" i="73"/>
  <c r="CB415" i="73"/>
  <c r="CC415" i="73"/>
  <c r="CD415" i="73"/>
  <c r="CE415" i="73"/>
  <c r="CF415" i="73"/>
  <c r="CG415" i="73"/>
  <c r="CH415" i="73"/>
  <c r="CI415" i="73"/>
  <c r="CJ415" i="73"/>
  <c r="CK415" i="73"/>
  <c r="CL415" i="73"/>
  <c r="CM415" i="73"/>
  <c r="CN415" i="73"/>
  <c r="CO415" i="73"/>
  <c r="CP415" i="73"/>
  <c r="CQ415" i="73"/>
  <c r="CR415" i="73"/>
  <c r="CS415" i="73"/>
  <c r="CT415" i="73"/>
  <c r="CU415" i="73"/>
  <c r="CV415" i="73"/>
  <c r="E416" i="73"/>
  <c r="F416" i="73"/>
  <c r="G416" i="73"/>
  <c r="H416" i="73"/>
  <c r="I416" i="73"/>
  <c r="J416" i="73"/>
  <c r="K416" i="73"/>
  <c r="L416" i="73"/>
  <c r="M416" i="73"/>
  <c r="N416" i="73"/>
  <c r="O416" i="73"/>
  <c r="P416" i="73"/>
  <c r="Q416" i="73"/>
  <c r="R416" i="73"/>
  <c r="S416" i="73"/>
  <c r="T416" i="73"/>
  <c r="U416" i="73"/>
  <c r="V416" i="73"/>
  <c r="W416" i="73"/>
  <c r="X416" i="73"/>
  <c r="Y416" i="73"/>
  <c r="Z416" i="73"/>
  <c r="AA416" i="73"/>
  <c r="AB416" i="73"/>
  <c r="AC416" i="73"/>
  <c r="AD416" i="73"/>
  <c r="AE416" i="73"/>
  <c r="AF416" i="73"/>
  <c r="AG416" i="73"/>
  <c r="AH416" i="73"/>
  <c r="AI416" i="73"/>
  <c r="AJ416" i="73"/>
  <c r="AK416" i="73"/>
  <c r="AL416" i="73"/>
  <c r="AM416" i="73"/>
  <c r="AN416" i="73"/>
  <c r="AO416" i="73"/>
  <c r="AP416" i="73"/>
  <c r="AQ416" i="73"/>
  <c r="AR416" i="73"/>
  <c r="AS416" i="73"/>
  <c r="AT416" i="73"/>
  <c r="AU416" i="73"/>
  <c r="AV416" i="73"/>
  <c r="AW416" i="73"/>
  <c r="AX416" i="73"/>
  <c r="AY416" i="73"/>
  <c r="AZ416" i="73"/>
  <c r="BA416" i="73"/>
  <c r="BB416" i="73"/>
  <c r="BC416" i="73"/>
  <c r="BD416" i="73"/>
  <c r="BE416" i="73"/>
  <c r="BF416" i="73"/>
  <c r="BG416" i="73"/>
  <c r="BH416" i="73"/>
  <c r="BI416" i="73"/>
  <c r="BJ416" i="73"/>
  <c r="BK416" i="73"/>
  <c r="BL416" i="73"/>
  <c r="BM416" i="73"/>
  <c r="BN416" i="73"/>
  <c r="BO416" i="73"/>
  <c r="BP416" i="73"/>
  <c r="BQ416" i="73"/>
  <c r="BR416" i="73"/>
  <c r="BS416" i="73"/>
  <c r="BT416" i="73"/>
  <c r="BU416" i="73"/>
  <c r="BV416" i="73"/>
  <c r="BW416" i="73"/>
  <c r="BX416" i="73"/>
  <c r="BY416" i="73"/>
  <c r="BZ416" i="73"/>
  <c r="CA416" i="73"/>
  <c r="CB416" i="73"/>
  <c r="CC416" i="73"/>
  <c r="CD416" i="73"/>
  <c r="CE416" i="73"/>
  <c r="CF416" i="73"/>
  <c r="CG416" i="73"/>
  <c r="CH416" i="73"/>
  <c r="CI416" i="73"/>
  <c r="CJ416" i="73"/>
  <c r="CK416" i="73"/>
  <c r="CL416" i="73"/>
  <c r="CM416" i="73"/>
  <c r="CN416" i="73"/>
  <c r="CO416" i="73"/>
  <c r="CP416" i="73"/>
  <c r="CQ416" i="73"/>
  <c r="CR416" i="73"/>
  <c r="CS416" i="73"/>
  <c r="CT416" i="73"/>
  <c r="CU416" i="73"/>
  <c r="CV416" i="73"/>
  <c r="E417" i="73"/>
  <c r="F417" i="73"/>
  <c r="G417" i="73"/>
  <c r="H417" i="73"/>
  <c r="I417" i="73"/>
  <c r="J417" i="73"/>
  <c r="K417" i="73"/>
  <c r="L417" i="73"/>
  <c r="M417" i="73"/>
  <c r="N417" i="73"/>
  <c r="O417" i="73"/>
  <c r="P417" i="73"/>
  <c r="Q417" i="73"/>
  <c r="R417" i="73"/>
  <c r="S417" i="73"/>
  <c r="T417" i="73"/>
  <c r="U417" i="73"/>
  <c r="V417" i="73"/>
  <c r="W417" i="73"/>
  <c r="X417" i="73"/>
  <c r="Y417" i="73"/>
  <c r="Z417" i="73"/>
  <c r="AA417" i="73"/>
  <c r="AB417" i="73"/>
  <c r="AC417" i="73"/>
  <c r="AD417" i="73"/>
  <c r="AE417" i="73"/>
  <c r="AF417" i="73"/>
  <c r="AG417" i="73"/>
  <c r="AH417" i="73"/>
  <c r="AI417" i="73"/>
  <c r="AJ417" i="73"/>
  <c r="AK417" i="73"/>
  <c r="AL417" i="73"/>
  <c r="AM417" i="73"/>
  <c r="AN417" i="73"/>
  <c r="AO417" i="73"/>
  <c r="AP417" i="73"/>
  <c r="AQ417" i="73"/>
  <c r="AR417" i="73"/>
  <c r="AS417" i="73"/>
  <c r="AT417" i="73"/>
  <c r="AU417" i="73"/>
  <c r="AV417" i="73"/>
  <c r="AW417" i="73"/>
  <c r="AX417" i="73"/>
  <c r="AY417" i="73"/>
  <c r="AZ417" i="73"/>
  <c r="BA417" i="73"/>
  <c r="BB417" i="73"/>
  <c r="BC417" i="73"/>
  <c r="BD417" i="73"/>
  <c r="BE417" i="73"/>
  <c r="BF417" i="73"/>
  <c r="BG417" i="73"/>
  <c r="BH417" i="73"/>
  <c r="BI417" i="73"/>
  <c r="BJ417" i="73"/>
  <c r="BK417" i="73"/>
  <c r="BL417" i="73"/>
  <c r="BM417" i="73"/>
  <c r="BN417" i="73"/>
  <c r="BO417" i="73"/>
  <c r="BP417" i="73"/>
  <c r="BQ417" i="73"/>
  <c r="BR417" i="73"/>
  <c r="BS417" i="73"/>
  <c r="BT417" i="73"/>
  <c r="BU417" i="73"/>
  <c r="BV417" i="73"/>
  <c r="BW417" i="73"/>
  <c r="BX417" i="73"/>
  <c r="BY417" i="73"/>
  <c r="BZ417" i="73"/>
  <c r="CA417" i="73"/>
  <c r="CB417" i="73"/>
  <c r="CC417" i="73"/>
  <c r="CD417" i="73"/>
  <c r="CE417" i="73"/>
  <c r="CF417" i="73"/>
  <c r="CG417" i="73"/>
  <c r="CH417" i="73"/>
  <c r="CI417" i="73"/>
  <c r="CJ417" i="73"/>
  <c r="CK417" i="73"/>
  <c r="CL417" i="73"/>
  <c r="CM417" i="73"/>
  <c r="CN417" i="73"/>
  <c r="CO417" i="73"/>
  <c r="CP417" i="73"/>
  <c r="CQ417" i="73"/>
  <c r="CR417" i="73"/>
  <c r="CS417" i="73"/>
  <c r="CT417" i="73"/>
  <c r="CU417" i="73"/>
  <c r="CV417" i="73"/>
  <c r="D810" i="73"/>
  <c r="D809" i="73"/>
  <c r="D808" i="73"/>
  <c r="D698" i="73"/>
  <c r="D697" i="73"/>
  <c r="D696" i="73"/>
  <c r="D720" i="73"/>
  <c r="D719" i="73"/>
  <c r="D718" i="73"/>
  <c r="D717" i="73"/>
  <c r="D687" i="73"/>
  <c r="D686" i="73"/>
  <c r="D685" i="73"/>
  <c r="D684" i="73"/>
  <c r="D676" i="73"/>
  <c r="D675" i="73"/>
  <c r="D674" i="73"/>
  <c r="D673" i="73"/>
  <c r="D664" i="73"/>
  <c r="D663" i="73"/>
  <c r="D662" i="73"/>
  <c r="D661" i="73"/>
  <c r="E2" i="89" l="1"/>
  <c r="I132" i="87" l="1"/>
  <c r="I131" i="87"/>
  <c r="I129" i="87"/>
  <c r="G118" i="84" l="1"/>
  <c r="J17" i="84" l="1"/>
  <c r="G21" i="84"/>
  <c r="G89" i="84" l="1"/>
  <c r="G146" i="84"/>
  <c r="G137" i="84"/>
  <c r="G145" i="84"/>
  <c r="G144" i="84"/>
  <c r="G130" i="84"/>
  <c r="G107" i="84"/>
  <c r="G61" i="84"/>
  <c r="G63" i="84" s="1"/>
  <c r="G37" i="84"/>
  <c r="G35" i="84"/>
  <c r="G47" i="84"/>
  <c r="M10" i="87" l="1"/>
  <c r="L54" i="87" s="1"/>
  <c r="M9" i="87"/>
  <c r="L31" i="87" s="1"/>
  <c r="L22" i="87" l="1"/>
  <c r="L23" i="87"/>
  <c r="L30" i="87"/>
  <c r="L55" i="87"/>
  <c r="L56" i="87"/>
  <c r="L39" i="87"/>
  <c r="L57" i="87"/>
  <c r="L40" i="87"/>
  <c r="L64" i="87"/>
  <c r="L65" i="87"/>
  <c r="L47" i="87"/>
  <c r="L73" i="87"/>
  <c r="L49" i="87"/>
  <c r="L72" i="87"/>
  <c r="L41" i="87"/>
  <c r="L48" i="87"/>
  <c r="L74" i="87"/>
  <c r="L24" i="87"/>
  <c r="L32" i="87"/>
  <c r="L66" i="87"/>
  <c r="L93" i="87"/>
  <c r="L25" i="87"/>
  <c r="L33" i="87"/>
  <c r="L42" i="87"/>
  <c r="L50" i="87"/>
  <c r="L58" i="87"/>
  <c r="L67" i="87"/>
  <c r="L18" i="87"/>
  <c r="L26" i="87"/>
  <c r="L34" i="87"/>
  <c r="L43" i="87"/>
  <c r="L51" i="87"/>
  <c r="L59" i="87"/>
  <c r="L68" i="87"/>
  <c r="L19" i="87"/>
  <c r="L27" i="87"/>
  <c r="L35" i="87"/>
  <c r="L44" i="87"/>
  <c r="L52" i="87"/>
  <c r="L60" i="87"/>
  <c r="L69" i="87"/>
  <c r="L20" i="87"/>
  <c r="L28" i="87"/>
  <c r="L37" i="87"/>
  <c r="L45" i="87"/>
  <c r="L53" i="87"/>
  <c r="L61" i="87"/>
  <c r="L70" i="87"/>
  <c r="L21" i="87"/>
  <c r="L29" i="87"/>
  <c r="L38" i="87"/>
  <c r="L46" i="87"/>
  <c r="L63" i="87"/>
  <c r="H306" i="82"/>
  <c r="H313" i="82" s="1"/>
  <c r="G313" i="82" s="1"/>
  <c r="H309" i="82" l="1"/>
  <c r="H310" i="82" s="1"/>
  <c r="H311" i="82" s="1"/>
  <c r="G311" i="82" s="1"/>
  <c r="H317" i="82"/>
  <c r="G317" i="82" s="1"/>
  <c r="H314" i="82"/>
  <c r="H315" i="82" s="1"/>
  <c r="G315" i="82" s="1"/>
  <c r="G310" i="82" l="1"/>
  <c r="G309" i="82"/>
  <c r="H318" i="82"/>
  <c r="H319" i="82" s="1"/>
  <c r="G319" i="82" s="1"/>
  <c r="G314" i="82"/>
  <c r="AL311" i="85"/>
  <c r="J438" i="85" s="1"/>
  <c r="R103" i="50"/>
  <c r="S103" i="50"/>
  <c r="R104" i="50"/>
  <c r="S104" i="50"/>
  <c r="M104" i="50"/>
  <c r="N104" i="50"/>
  <c r="AM311" i="85"/>
  <c r="K438" i="85" s="1"/>
  <c r="G318" i="82" l="1"/>
  <c r="G11" i="21"/>
  <c r="D251" i="84"/>
  <c r="D252" i="84" s="1"/>
  <c r="D239" i="84" l="1"/>
  <c r="D240" i="84" s="1"/>
  <c r="AJ328" i="82"/>
  <c r="AI328" i="82"/>
  <c r="AH328" i="82"/>
  <c r="AG328" i="82"/>
  <c r="AF328" i="82"/>
  <c r="AE328" i="82"/>
  <c r="AD328" i="82"/>
  <c r="AC328" i="82"/>
  <c r="AB328" i="82"/>
  <c r="AA328" i="82"/>
  <c r="Z328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AJ327" i="82"/>
  <c r="AI327" i="82"/>
  <c r="AH327" i="82"/>
  <c r="AG327" i="82"/>
  <c r="AF327" i="82"/>
  <c r="AE327" i="82"/>
  <c r="AD327" i="82"/>
  <c r="AC327" i="82"/>
  <c r="AB327" i="82"/>
  <c r="AA327" i="82"/>
  <c r="Z327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AJ326" i="82"/>
  <c r="AI326" i="82"/>
  <c r="AH326" i="82"/>
  <c r="AG326" i="82"/>
  <c r="AF326" i="82"/>
  <c r="AE326" i="82"/>
  <c r="AD326" i="82"/>
  <c r="AC326" i="82"/>
  <c r="AB326" i="82"/>
  <c r="AA326" i="82"/>
  <c r="Z326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AJ325" i="82"/>
  <c r="AI325" i="82"/>
  <c r="AH325" i="82"/>
  <c r="AG325" i="82"/>
  <c r="AF325" i="82"/>
  <c r="AE325" i="82"/>
  <c r="AD325" i="82"/>
  <c r="AC325" i="82"/>
  <c r="AB325" i="82"/>
  <c r="AA325" i="82"/>
  <c r="Z325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AJ324" i="82"/>
  <c r="AI324" i="82"/>
  <c r="AH324" i="82"/>
  <c r="AG324" i="82"/>
  <c r="AF324" i="82"/>
  <c r="AE324" i="82"/>
  <c r="AD324" i="82"/>
  <c r="AC324" i="82"/>
  <c r="AB324" i="82"/>
  <c r="AA324" i="82"/>
  <c r="Z324" i="82"/>
  <c r="Y324" i="82"/>
  <c r="X324" i="82"/>
  <c r="W324" i="82"/>
  <c r="V324" i="82"/>
  <c r="U324" i="82"/>
  <c r="T324" i="82"/>
  <c r="S324" i="82"/>
  <c r="R324" i="82"/>
  <c r="Q324" i="82"/>
  <c r="P324" i="82"/>
  <c r="O324" i="82"/>
  <c r="N324" i="82"/>
  <c r="M324" i="82"/>
  <c r="L324" i="82"/>
  <c r="AJ323" i="82"/>
  <c r="AI323" i="82"/>
  <c r="AH323" i="82"/>
  <c r="AG323" i="82"/>
  <c r="AF323" i="82"/>
  <c r="AE323" i="82"/>
  <c r="AD323" i="82"/>
  <c r="AC323" i="82"/>
  <c r="AB323" i="82"/>
  <c r="AA323" i="82"/>
  <c r="Z323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AJ322" i="82"/>
  <c r="AI322" i="82"/>
  <c r="AH322" i="82"/>
  <c r="AG322" i="82"/>
  <c r="AF322" i="82"/>
  <c r="AE322" i="82"/>
  <c r="AD322" i="82"/>
  <c r="AC322" i="82"/>
  <c r="AB322" i="82"/>
  <c r="AA322" i="82"/>
  <c r="Z322" i="82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AJ321" i="82"/>
  <c r="AI321" i="82"/>
  <c r="AH321" i="82"/>
  <c r="AG321" i="82"/>
  <c r="AF321" i="82"/>
  <c r="AE321" i="82"/>
  <c r="AD321" i="82"/>
  <c r="AC321" i="82"/>
  <c r="AB321" i="82"/>
  <c r="AA321" i="82"/>
  <c r="Z321" i="82"/>
  <c r="Y321" i="82"/>
  <c r="X321" i="82"/>
  <c r="W321" i="82"/>
  <c r="V321" i="82"/>
  <c r="U321" i="82"/>
  <c r="T321" i="82"/>
  <c r="S321" i="82"/>
  <c r="R321" i="82"/>
  <c r="Q321" i="82"/>
  <c r="P321" i="82"/>
  <c r="O321" i="82"/>
  <c r="N321" i="82"/>
  <c r="M321" i="82"/>
  <c r="L321" i="82"/>
  <c r="AJ320" i="82"/>
  <c r="AI320" i="82"/>
  <c r="AH320" i="82"/>
  <c r="AG320" i="82"/>
  <c r="AF320" i="82"/>
  <c r="AE320" i="82"/>
  <c r="AD320" i="82"/>
  <c r="AC320" i="82"/>
  <c r="AB320" i="82"/>
  <c r="AA320" i="82"/>
  <c r="Z320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AJ316" i="82"/>
  <c r="AI316" i="82"/>
  <c r="AH316" i="82"/>
  <c r="AG316" i="82"/>
  <c r="AF316" i="82"/>
  <c r="AE316" i="82"/>
  <c r="AD316" i="82"/>
  <c r="AC316" i="82"/>
  <c r="AB316" i="82"/>
  <c r="AA316" i="82"/>
  <c r="Z316" i="82"/>
  <c r="Y316" i="82"/>
  <c r="X316" i="82"/>
  <c r="W316" i="82"/>
  <c r="V316" i="82"/>
  <c r="U316" i="82"/>
  <c r="T316" i="82"/>
  <c r="S316" i="82"/>
  <c r="R316" i="82"/>
  <c r="Q316" i="82"/>
  <c r="P316" i="82"/>
  <c r="O316" i="82"/>
  <c r="N316" i="82"/>
  <c r="M316" i="82"/>
  <c r="L316" i="82"/>
  <c r="AJ312" i="82"/>
  <c r="AI312" i="82"/>
  <c r="AH312" i="82"/>
  <c r="AG312" i="82"/>
  <c r="AF312" i="82"/>
  <c r="AE312" i="82"/>
  <c r="AD312" i="82"/>
  <c r="AC312" i="82"/>
  <c r="AB312" i="82"/>
  <c r="AA312" i="82"/>
  <c r="Z312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J441" i="85" l="1"/>
  <c r="K441" i="85"/>
  <c r="L441" i="85"/>
  <c r="J442" i="85"/>
  <c r="K442" i="85"/>
  <c r="L442" i="85"/>
  <c r="J445" i="85"/>
  <c r="K445" i="85"/>
  <c r="K457" i="85" s="1"/>
  <c r="N107" i="50" s="1"/>
  <c r="L445" i="85"/>
  <c r="L457" i="85" s="1"/>
  <c r="J446" i="85"/>
  <c r="K446" i="85"/>
  <c r="L446" i="85"/>
  <c r="J448" i="85"/>
  <c r="K448" i="85"/>
  <c r="L448" i="85"/>
  <c r="S107" i="50" l="1"/>
  <c r="J457" i="85"/>
  <c r="M107" i="50" s="1"/>
  <c r="D246" i="84"/>
  <c r="D247" i="84" s="1"/>
  <c r="D231" i="84"/>
  <c r="D232" i="84" s="1"/>
  <c r="AD220" i="85" l="1"/>
  <c r="AC220" i="85"/>
  <c r="AB220" i="85"/>
  <c r="AA220" i="85"/>
  <c r="Z220" i="85"/>
  <c r="Y220" i="85"/>
  <c r="X220" i="85"/>
  <c r="W220" i="85"/>
  <c r="V220" i="85"/>
  <c r="U220" i="85"/>
  <c r="AD219" i="85"/>
  <c r="AC219" i="85"/>
  <c r="AB219" i="85"/>
  <c r="AA219" i="85"/>
  <c r="Z219" i="85"/>
  <c r="Y219" i="85"/>
  <c r="X219" i="85"/>
  <c r="W219" i="85"/>
  <c r="V219" i="85"/>
  <c r="U219" i="85"/>
  <c r="AD218" i="85"/>
  <c r="AC218" i="85"/>
  <c r="AB218" i="85"/>
  <c r="AA218" i="85"/>
  <c r="Z218" i="85"/>
  <c r="Y218" i="85"/>
  <c r="X218" i="85"/>
  <c r="W218" i="85"/>
  <c r="V218" i="85"/>
  <c r="U218" i="85"/>
  <c r="AD217" i="85"/>
  <c r="AC217" i="85"/>
  <c r="AB217" i="85"/>
  <c r="AA217" i="85"/>
  <c r="Z217" i="85"/>
  <c r="Y217" i="85"/>
  <c r="X217" i="85"/>
  <c r="W217" i="85"/>
  <c r="V217" i="85"/>
  <c r="U217" i="85"/>
  <c r="AD216" i="85"/>
  <c r="AC216" i="85"/>
  <c r="AB216" i="85"/>
  <c r="AA216" i="85"/>
  <c r="Z216" i="85"/>
  <c r="Y216" i="85"/>
  <c r="X216" i="85"/>
  <c r="W216" i="85"/>
  <c r="V216" i="85"/>
  <c r="U216" i="85"/>
  <c r="AD215" i="85"/>
  <c r="AC215" i="85"/>
  <c r="AB215" i="85"/>
  <c r="AA215" i="85"/>
  <c r="Z215" i="85"/>
  <c r="Y215" i="85"/>
  <c r="X215" i="85"/>
  <c r="W215" i="85"/>
  <c r="V215" i="85"/>
  <c r="U215" i="85"/>
  <c r="AD214" i="85"/>
  <c r="AC214" i="85"/>
  <c r="AB214" i="85"/>
  <c r="AA214" i="85"/>
  <c r="Z214" i="85"/>
  <c r="Y214" i="85"/>
  <c r="X214" i="85"/>
  <c r="W214" i="85"/>
  <c r="V214" i="85"/>
  <c r="U214" i="85"/>
  <c r="AD213" i="85"/>
  <c r="AC213" i="85"/>
  <c r="AB213" i="85"/>
  <c r="AA213" i="85"/>
  <c r="Z213" i="85"/>
  <c r="Y213" i="85"/>
  <c r="X213" i="85"/>
  <c r="W213" i="85"/>
  <c r="V213" i="85"/>
  <c r="U213" i="85"/>
  <c r="AD212" i="85"/>
  <c r="AC212" i="85"/>
  <c r="AB212" i="85"/>
  <c r="AA212" i="85"/>
  <c r="Z212" i="85"/>
  <c r="Y212" i="85"/>
  <c r="X212" i="85"/>
  <c r="W212" i="85"/>
  <c r="V212" i="85"/>
  <c r="U212" i="85"/>
  <c r="AD211" i="85"/>
  <c r="AC211" i="85"/>
  <c r="AB211" i="85"/>
  <c r="AA211" i="85"/>
  <c r="Z211" i="85"/>
  <c r="Y211" i="85"/>
  <c r="X211" i="85"/>
  <c r="W211" i="85"/>
  <c r="V211" i="85"/>
  <c r="U211" i="85"/>
  <c r="AD210" i="85"/>
  <c r="AC210" i="85"/>
  <c r="AB210" i="85"/>
  <c r="AA210" i="85"/>
  <c r="Z210" i="85"/>
  <c r="Y210" i="85"/>
  <c r="X210" i="85"/>
  <c r="W210" i="85"/>
  <c r="V210" i="85"/>
  <c r="U210" i="85"/>
  <c r="AD209" i="85"/>
  <c r="AC209" i="85"/>
  <c r="AB209" i="85"/>
  <c r="AA209" i="85"/>
  <c r="Z209" i="85"/>
  <c r="Y209" i="85"/>
  <c r="X209" i="85"/>
  <c r="W209" i="85"/>
  <c r="V209" i="85"/>
  <c r="U209" i="85"/>
  <c r="AD208" i="85"/>
  <c r="AC208" i="85"/>
  <c r="AB208" i="85"/>
  <c r="AA208" i="85"/>
  <c r="Z208" i="85"/>
  <c r="Y208" i="85"/>
  <c r="X208" i="85"/>
  <c r="W208" i="85"/>
  <c r="V208" i="85"/>
  <c r="U208" i="85"/>
  <c r="AD207" i="85"/>
  <c r="AC207" i="85"/>
  <c r="AB207" i="85"/>
  <c r="AA207" i="85"/>
  <c r="Z207" i="85"/>
  <c r="Y207" i="85"/>
  <c r="X207" i="85"/>
  <c r="W207" i="85"/>
  <c r="V207" i="85"/>
  <c r="U207" i="85"/>
  <c r="AD206" i="85"/>
  <c r="AC206" i="85"/>
  <c r="AB206" i="85"/>
  <c r="AA206" i="85"/>
  <c r="Z206" i="85"/>
  <c r="Y206" i="85"/>
  <c r="X206" i="85"/>
  <c r="W206" i="85"/>
  <c r="V206" i="85"/>
  <c r="U206" i="85"/>
  <c r="AD205" i="85"/>
  <c r="AC205" i="85"/>
  <c r="AB205" i="85"/>
  <c r="AA205" i="85"/>
  <c r="Z205" i="85"/>
  <c r="Y205" i="85"/>
  <c r="X205" i="85"/>
  <c r="W205" i="85"/>
  <c r="V205" i="85"/>
  <c r="U205" i="85"/>
  <c r="AD204" i="85"/>
  <c r="AC204" i="85"/>
  <c r="AB204" i="85"/>
  <c r="AA204" i="85"/>
  <c r="Z204" i="85"/>
  <c r="Y204" i="85"/>
  <c r="X204" i="85"/>
  <c r="W204" i="85"/>
  <c r="V204" i="85"/>
  <c r="U204" i="85"/>
  <c r="AD203" i="85"/>
  <c r="AC203" i="85"/>
  <c r="AB203" i="85"/>
  <c r="AA203" i="85"/>
  <c r="Z203" i="85"/>
  <c r="Y203" i="85"/>
  <c r="X203" i="85"/>
  <c r="W203" i="85"/>
  <c r="V203" i="85"/>
  <c r="U203" i="85"/>
  <c r="AD202" i="85"/>
  <c r="AC202" i="85"/>
  <c r="AB202" i="85"/>
  <c r="AA202" i="85"/>
  <c r="Z202" i="85"/>
  <c r="Y202" i="85"/>
  <c r="X202" i="85"/>
  <c r="W202" i="85"/>
  <c r="V202" i="85"/>
  <c r="U202" i="85"/>
  <c r="AD201" i="85"/>
  <c r="AC201" i="85"/>
  <c r="AB201" i="85"/>
  <c r="AA201" i="85"/>
  <c r="Z201" i="85"/>
  <c r="Y201" i="85"/>
  <c r="X201" i="85"/>
  <c r="W201" i="85"/>
  <c r="V201" i="85"/>
  <c r="U201" i="85"/>
  <c r="AD200" i="85"/>
  <c r="AC200" i="85"/>
  <c r="AB200" i="85"/>
  <c r="AA200" i="85"/>
  <c r="Z200" i="85"/>
  <c r="Y200" i="85"/>
  <c r="X200" i="85"/>
  <c r="W200" i="85"/>
  <c r="V200" i="85"/>
  <c r="U200" i="85"/>
  <c r="AD199" i="85"/>
  <c r="AC199" i="85"/>
  <c r="AB199" i="85"/>
  <c r="AA199" i="85"/>
  <c r="Z199" i="85"/>
  <c r="Y199" i="85"/>
  <c r="X199" i="85"/>
  <c r="W199" i="85"/>
  <c r="V199" i="85"/>
  <c r="U199" i="85"/>
  <c r="AD198" i="85"/>
  <c r="AC198" i="85"/>
  <c r="AB198" i="85"/>
  <c r="AA198" i="85"/>
  <c r="Z198" i="85"/>
  <c r="Y198" i="85"/>
  <c r="X198" i="85"/>
  <c r="W198" i="85"/>
  <c r="V198" i="85"/>
  <c r="U198" i="85"/>
  <c r="AD197" i="85"/>
  <c r="AC197" i="85"/>
  <c r="AB197" i="85"/>
  <c r="AA197" i="85"/>
  <c r="Z197" i="85"/>
  <c r="Y197" i="85"/>
  <c r="X197" i="85"/>
  <c r="W197" i="85"/>
  <c r="V197" i="85"/>
  <c r="U197" i="85"/>
  <c r="AD196" i="85"/>
  <c r="AC196" i="85"/>
  <c r="AB196" i="85"/>
  <c r="AA196" i="85"/>
  <c r="Z196" i="85"/>
  <c r="Y196" i="85"/>
  <c r="X196" i="85"/>
  <c r="W196" i="85"/>
  <c r="V196" i="85"/>
  <c r="U196" i="85"/>
  <c r="AF219" i="85" l="1"/>
  <c r="AG202" i="85"/>
  <c r="AF202" i="85" s="1"/>
  <c r="AG205" i="85"/>
  <c r="AG217" i="85"/>
  <c r="AF203" i="85"/>
  <c r="AG204" i="85"/>
  <c r="AG208" i="85"/>
  <c r="AF208" i="85" s="1"/>
  <c r="AG212" i="85"/>
  <c r="AG216" i="85"/>
  <c r="AF217" i="85"/>
  <c r="AG199" i="85"/>
  <c r="AF199" i="85" s="1"/>
  <c r="AG203" i="85"/>
  <c r="AG219" i="85"/>
  <c r="AG218" i="85"/>
  <c r="AF218" i="85"/>
  <c r="AF197" i="85"/>
  <c r="AF201" i="85"/>
  <c r="AF205" i="85"/>
  <c r="AF213" i="85"/>
  <c r="AF215" i="85"/>
  <c r="AF204" i="85"/>
  <c r="AG197" i="85"/>
  <c r="AG198" i="85"/>
  <c r="AG207" i="85"/>
  <c r="AF207" i="85" s="1"/>
  <c r="AG211" i="85"/>
  <c r="AF211" i="85" s="1"/>
  <c r="AF212" i="85"/>
  <c r="AF198" i="85"/>
  <c r="AG201" i="85"/>
  <c r="AG215" i="85"/>
  <c r="AF216" i="85"/>
  <c r="AG196" i="85"/>
  <c r="AG206" i="85"/>
  <c r="AG210" i="85"/>
  <c r="AF210" i="85" s="1"/>
  <c r="AG220" i="85"/>
  <c r="AF196" i="85"/>
  <c r="AG200" i="85"/>
  <c r="AF200" i="85" s="1"/>
  <c r="AF206" i="85"/>
  <c r="AG209" i="85"/>
  <c r="AF209" i="85" s="1"/>
  <c r="AG213" i="85"/>
  <c r="AG214" i="85"/>
  <c r="AF220" i="85"/>
  <c r="AF214" i="85"/>
  <c r="DH1021" i="73" l="1"/>
  <c r="DG1021" i="73"/>
  <c r="DF1021" i="73" s="1"/>
  <c r="DB1021" i="73"/>
  <c r="DA1021" i="73"/>
  <c r="CZ1021" i="73" s="1"/>
  <c r="BA1021" i="73" s="1"/>
  <c r="DH1020" i="73"/>
  <c r="DG1020" i="73"/>
  <c r="DF1020" i="73" s="1"/>
  <c r="DB1020" i="73"/>
  <c r="DA1020" i="73"/>
  <c r="CZ1020" i="73" s="1"/>
  <c r="AR1020" i="73" s="1"/>
  <c r="AK963" i="73"/>
  <c r="AJ963" i="73"/>
  <c r="AI963" i="73"/>
  <c r="AH963" i="73"/>
  <c r="AG963" i="73"/>
  <c r="AF963" i="73"/>
  <c r="AE963" i="73"/>
  <c r="AD963" i="73"/>
  <c r="AC963" i="73"/>
  <c r="AB963" i="73"/>
  <c r="AA963" i="73"/>
  <c r="Z963" i="73"/>
  <c r="Y963" i="73"/>
  <c r="X963" i="73"/>
  <c r="W963" i="73"/>
  <c r="V963" i="73"/>
  <c r="U963" i="73"/>
  <c r="T963" i="73"/>
  <c r="S963" i="73"/>
  <c r="R963" i="73"/>
  <c r="Q963" i="73"/>
  <c r="P963" i="73"/>
  <c r="O963" i="73"/>
  <c r="N963" i="73"/>
  <c r="M963" i="73"/>
  <c r="L963" i="73"/>
  <c r="K963" i="73"/>
  <c r="J963" i="73"/>
  <c r="I963" i="73"/>
  <c r="H963" i="73"/>
  <c r="G963" i="73"/>
  <c r="F963" i="73"/>
  <c r="E963" i="73"/>
  <c r="AK953" i="73"/>
  <c r="AJ953" i="73"/>
  <c r="AI953" i="73"/>
  <c r="AH953" i="73"/>
  <c r="AG953" i="73"/>
  <c r="AF953" i="73"/>
  <c r="AE953" i="73"/>
  <c r="AD953" i="73"/>
  <c r="AC953" i="73"/>
  <c r="AB953" i="73"/>
  <c r="AA953" i="73"/>
  <c r="Z953" i="73"/>
  <c r="Y953" i="73"/>
  <c r="X953" i="73"/>
  <c r="W953" i="73"/>
  <c r="V953" i="73"/>
  <c r="U953" i="73"/>
  <c r="T953" i="73"/>
  <c r="S953" i="73"/>
  <c r="R953" i="73"/>
  <c r="Q953" i="73"/>
  <c r="P953" i="73"/>
  <c r="O953" i="73"/>
  <c r="N953" i="73"/>
  <c r="M953" i="73"/>
  <c r="L953" i="73"/>
  <c r="K953" i="73"/>
  <c r="J953" i="73"/>
  <c r="I953" i="73"/>
  <c r="H953" i="73"/>
  <c r="G953" i="73"/>
  <c r="F953" i="73"/>
  <c r="E953" i="73"/>
  <c r="AK941" i="73"/>
  <c r="AJ941" i="73"/>
  <c r="AI941" i="73"/>
  <c r="AH941" i="73"/>
  <c r="AG941" i="73"/>
  <c r="AF941" i="73"/>
  <c r="AE941" i="73"/>
  <c r="AD941" i="73"/>
  <c r="AC941" i="73"/>
  <c r="AB941" i="73"/>
  <c r="AA941" i="73"/>
  <c r="Z941" i="73"/>
  <c r="Y941" i="73"/>
  <c r="X941" i="73"/>
  <c r="W941" i="73"/>
  <c r="V941" i="73"/>
  <c r="U941" i="73"/>
  <c r="T941" i="73"/>
  <c r="S941" i="73"/>
  <c r="R941" i="73"/>
  <c r="Q941" i="73"/>
  <c r="P941" i="73"/>
  <c r="O941" i="73"/>
  <c r="N941" i="73"/>
  <c r="M941" i="73"/>
  <c r="L941" i="73"/>
  <c r="K941" i="73"/>
  <c r="J941" i="73"/>
  <c r="I941" i="73"/>
  <c r="H941" i="73"/>
  <c r="G941" i="73"/>
  <c r="F941" i="73"/>
  <c r="E941" i="73"/>
  <c r="AK940" i="73"/>
  <c r="AJ940" i="73"/>
  <c r="AI940" i="73"/>
  <c r="AH940" i="73"/>
  <c r="AG940" i="73"/>
  <c r="AF940" i="73"/>
  <c r="AE940" i="73"/>
  <c r="AD940" i="73"/>
  <c r="AC940" i="73"/>
  <c r="AB940" i="73"/>
  <c r="AA940" i="73"/>
  <c r="Z940" i="73"/>
  <c r="Y940" i="73"/>
  <c r="X940" i="73"/>
  <c r="W940" i="73"/>
  <c r="V940" i="73"/>
  <c r="U940" i="73"/>
  <c r="T940" i="73"/>
  <c r="S940" i="73"/>
  <c r="R940" i="73"/>
  <c r="Q940" i="73"/>
  <c r="P940" i="73"/>
  <c r="O940" i="73"/>
  <c r="N940" i="73"/>
  <c r="M940" i="73"/>
  <c r="L940" i="73"/>
  <c r="K940" i="73"/>
  <c r="J940" i="73"/>
  <c r="I940" i="73"/>
  <c r="H940" i="73"/>
  <c r="G940" i="73"/>
  <c r="F940" i="73"/>
  <c r="E940" i="73"/>
  <c r="AK939" i="73"/>
  <c r="AJ939" i="73"/>
  <c r="AI939" i="73"/>
  <c r="AH939" i="73"/>
  <c r="AG939" i="73"/>
  <c r="AF939" i="73"/>
  <c r="AE939" i="73"/>
  <c r="AD939" i="73"/>
  <c r="AC939" i="73"/>
  <c r="AB939" i="73"/>
  <c r="AA939" i="73"/>
  <c r="Z939" i="73"/>
  <c r="Y939" i="73"/>
  <c r="X939" i="73"/>
  <c r="W939" i="73"/>
  <c r="V939" i="73"/>
  <c r="U939" i="73"/>
  <c r="T939" i="73"/>
  <c r="S939" i="73"/>
  <c r="R939" i="73"/>
  <c r="Q939" i="73"/>
  <c r="P939" i="73"/>
  <c r="O939" i="73"/>
  <c r="N939" i="73"/>
  <c r="M939" i="73"/>
  <c r="L939" i="73"/>
  <c r="K939" i="73"/>
  <c r="J939" i="73"/>
  <c r="I939" i="73"/>
  <c r="H939" i="73"/>
  <c r="G939" i="73"/>
  <c r="F939" i="73"/>
  <c r="E939" i="73"/>
  <c r="AK933" i="73"/>
  <c r="AJ933" i="73"/>
  <c r="AI933" i="73"/>
  <c r="AH933" i="73"/>
  <c r="AG933" i="73"/>
  <c r="AF933" i="73"/>
  <c r="AE933" i="73"/>
  <c r="AD933" i="73"/>
  <c r="AC933" i="73"/>
  <c r="AB933" i="73"/>
  <c r="AA933" i="73"/>
  <c r="Z933" i="73"/>
  <c r="Y933" i="73"/>
  <c r="X933" i="73"/>
  <c r="W933" i="73"/>
  <c r="V933" i="73"/>
  <c r="U933" i="73"/>
  <c r="T933" i="73"/>
  <c r="S933" i="73"/>
  <c r="R933" i="73"/>
  <c r="Q933" i="73"/>
  <c r="P933" i="73"/>
  <c r="O933" i="73"/>
  <c r="N933" i="73"/>
  <c r="M933" i="73"/>
  <c r="L933" i="73"/>
  <c r="K933" i="73"/>
  <c r="J933" i="73"/>
  <c r="I933" i="73"/>
  <c r="H933" i="73"/>
  <c r="G933" i="73"/>
  <c r="F933" i="73"/>
  <c r="E933" i="73"/>
  <c r="AK923" i="73"/>
  <c r="AJ923" i="73"/>
  <c r="AI923" i="73"/>
  <c r="AH923" i="73"/>
  <c r="AG923" i="73"/>
  <c r="AF923" i="73"/>
  <c r="AE923" i="73"/>
  <c r="AD923" i="73"/>
  <c r="AC923" i="73"/>
  <c r="AB923" i="73"/>
  <c r="AA923" i="73"/>
  <c r="Z923" i="73"/>
  <c r="Y923" i="73"/>
  <c r="X923" i="73"/>
  <c r="W923" i="73"/>
  <c r="V923" i="73"/>
  <c r="U923" i="73"/>
  <c r="T923" i="73"/>
  <c r="S923" i="73"/>
  <c r="R923" i="73"/>
  <c r="Q923" i="73"/>
  <c r="P923" i="73"/>
  <c r="O923" i="73"/>
  <c r="N923" i="73"/>
  <c r="M923" i="73"/>
  <c r="L923" i="73"/>
  <c r="K923" i="73"/>
  <c r="J923" i="73"/>
  <c r="I923" i="73"/>
  <c r="H923" i="73"/>
  <c r="G923" i="73"/>
  <c r="F923" i="73"/>
  <c r="E923" i="73"/>
  <c r="AK911" i="73"/>
  <c r="AJ911" i="73"/>
  <c r="AI911" i="73"/>
  <c r="AH911" i="73"/>
  <c r="AG911" i="73"/>
  <c r="AF911" i="73"/>
  <c r="AE911" i="73"/>
  <c r="AE901" i="73" s="1"/>
  <c r="AD911" i="73"/>
  <c r="AD901" i="73" s="1"/>
  <c r="AC911" i="73"/>
  <c r="AB911" i="73"/>
  <c r="AA911" i="73"/>
  <c r="Z911" i="73"/>
  <c r="Y911" i="73"/>
  <c r="X911" i="73"/>
  <c r="W911" i="73"/>
  <c r="V911" i="73"/>
  <c r="V901" i="73" s="1"/>
  <c r="U911" i="73"/>
  <c r="T911" i="73"/>
  <c r="S911" i="73"/>
  <c r="R911" i="73"/>
  <c r="Q911" i="73"/>
  <c r="P911" i="73"/>
  <c r="O911" i="73"/>
  <c r="O901" i="73" s="1"/>
  <c r="N911" i="73"/>
  <c r="N901" i="73" s="1"/>
  <c r="M911" i="73"/>
  <c r="L911" i="73"/>
  <c r="K911" i="73"/>
  <c r="J911" i="73"/>
  <c r="I911" i="73"/>
  <c r="H911" i="73"/>
  <c r="G911" i="73"/>
  <c r="F911" i="73"/>
  <c r="F901" i="73" s="1"/>
  <c r="E911" i="73"/>
  <c r="AK910" i="73"/>
  <c r="AJ910" i="73"/>
  <c r="AI910" i="73"/>
  <c r="AH910" i="73"/>
  <c r="AG910" i="73"/>
  <c r="AF910" i="73"/>
  <c r="AE910" i="73"/>
  <c r="AE900" i="73" s="1"/>
  <c r="AD910" i="73"/>
  <c r="AC910" i="73"/>
  <c r="AB910" i="73"/>
  <c r="AA910" i="73"/>
  <c r="Z910" i="73"/>
  <c r="Y910" i="73"/>
  <c r="X910" i="73"/>
  <c r="W910" i="73"/>
  <c r="W900" i="73" s="1"/>
  <c r="V910" i="73"/>
  <c r="U910" i="73"/>
  <c r="T910" i="73"/>
  <c r="S910" i="73"/>
  <c r="R910" i="73"/>
  <c r="Q910" i="73"/>
  <c r="P910" i="73"/>
  <c r="O910" i="73"/>
  <c r="N910" i="73"/>
  <c r="M910" i="73"/>
  <c r="L910" i="73"/>
  <c r="K910" i="73"/>
  <c r="J910" i="73"/>
  <c r="I910" i="73"/>
  <c r="H910" i="73"/>
  <c r="G910" i="73"/>
  <c r="G900" i="73" s="1"/>
  <c r="F910" i="73"/>
  <c r="E910" i="73"/>
  <c r="AK909" i="73"/>
  <c r="AJ909" i="73"/>
  <c r="AI909" i="73"/>
  <c r="AH909" i="73"/>
  <c r="AG909" i="73"/>
  <c r="AF909" i="73"/>
  <c r="AF899" i="73" s="1"/>
  <c r="AE909" i="73"/>
  <c r="AD909" i="73"/>
  <c r="AC909" i="73"/>
  <c r="AB909" i="73"/>
  <c r="AA909" i="73"/>
  <c r="Z909" i="73"/>
  <c r="Y909" i="73"/>
  <c r="X909" i="73"/>
  <c r="X899" i="73" s="1"/>
  <c r="W909" i="73"/>
  <c r="V909" i="73"/>
  <c r="U909" i="73"/>
  <c r="T909" i="73"/>
  <c r="S909" i="73"/>
  <c r="R909" i="73"/>
  <c r="Q909" i="73"/>
  <c r="P909" i="73"/>
  <c r="P899" i="73" s="1"/>
  <c r="O909" i="73"/>
  <c r="N909" i="73"/>
  <c r="M909" i="73"/>
  <c r="L909" i="73"/>
  <c r="K909" i="73"/>
  <c r="J909" i="73"/>
  <c r="I909" i="73"/>
  <c r="H909" i="73"/>
  <c r="H899" i="73" s="1"/>
  <c r="G909" i="73"/>
  <c r="F909" i="73"/>
  <c r="E909" i="73"/>
  <c r="AK884" i="73"/>
  <c r="AK852" i="73" s="1"/>
  <c r="AJ884" i="73"/>
  <c r="AJ852" i="73" s="1"/>
  <c r="AI884" i="73"/>
  <c r="AI852" i="73" s="1"/>
  <c r="AH884" i="73"/>
  <c r="AH852" i="73" s="1"/>
  <c r="AG884" i="73"/>
  <c r="AG852" i="73" s="1"/>
  <c r="AF884" i="73"/>
  <c r="AF852" i="73" s="1"/>
  <c r="AE884" i="73"/>
  <c r="AE852" i="73" s="1"/>
  <c r="AD884" i="73"/>
  <c r="AD852" i="73" s="1"/>
  <c r="AC884" i="73"/>
  <c r="AC852" i="73" s="1"/>
  <c r="AB884" i="73"/>
  <c r="AB852" i="73" s="1"/>
  <c r="AA884" i="73"/>
  <c r="AA852" i="73" s="1"/>
  <c r="Z884" i="73"/>
  <c r="Z852" i="73" s="1"/>
  <c r="Y884" i="73"/>
  <c r="Y852" i="73" s="1"/>
  <c r="X884" i="73"/>
  <c r="X852" i="73" s="1"/>
  <c r="W884" i="73"/>
  <c r="W852" i="73" s="1"/>
  <c r="V884" i="73"/>
  <c r="V852" i="73" s="1"/>
  <c r="U884" i="73"/>
  <c r="U852" i="73" s="1"/>
  <c r="T884" i="73"/>
  <c r="T852" i="73" s="1"/>
  <c r="S884" i="73"/>
  <c r="S852" i="73" s="1"/>
  <c r="R884" i="73"/>
  <c r="R852" i="73" s="1"/>
  <c r="Q884" i="73"/>
  <c r="Q852" i="73" s="1"/>
  <c r="P884" i="73"/>
  <c r="P852" i="73" s="1"/>
  <c r="O884" i="73"/>
  <c r="O852" i="73" s="1"/>
  <c r="N884" i="73"/>
  <c r="N852" i="73" s="1"/>
  <c r="M884" i="73"/>
  <c r="M852" i="73" s="1"/>
  <c r="L884" i="73"/>
  <c r="L852" i="73" s="1"/>
  <c r="K884" i="73"/>
  <c r="K852" i="73" s="1"/>
  <c r="J884" i="73"/>
  <c r="J852" i="73" s="1"/>
  <c r="I884" i="73"/>
  <c r="I852" i="73" s="1"/>
  <c r="H884" i="73"/>
  <c r="H852" i="73" s="1"/>
  <c r="G884" i="73"/>
  <c r="G852" i="73" s="1"/>
  <c r="F884" i="73"/>
  <c r="F852" i="73" s="1"/>
  <c r="E884" i="73"/>
  <c r="E852" i="73" s="1"/>
  <c r="AK874" i="73"/>
  <c r="AK851" i="73" s="1"/>
  <c r="AJ874" i="73"/>
  <c r="AJ851" i="73" s="1"/>
  <c r="AI874" i="73"/>
  <c r="AI851" i="73" s="1"/>
  <c r="AH874" i="73"/>
  <c r="AH851" i="73" s="1"/>
  <c r="AG874" i="73"/>
  <c r="AG851" i="73" s="1"/>
  <c r="AF874" i="73"/>
  <c r="AF851" i="73" s="1"/>
  <c r="AE874" i="73"/>
  <c r="AE851" i="73" s="1"/>
  <c r="AD874" i="73"/>
  <c r="AD851" i="73" s="1"/>
  <c r="AC874" i="73"/>
  <c r="AC851" i="73" s="1"/>
  <c r="AB874" i="73"/>
  <c r="AB851" i="73" s="1"/>
  <c r="AA874" i="73"/>
  <c r="AA851" i="73" s="1"/>
  <c r="Z874" i="73"/>
  <c r="Z851" i="73" s="1"/>
  <c r="Y874" i="73"/>
  <c r="Y851" i="73" s="1"/>
  <c r="X874" i="73"/>
  <c r="X851" i="73" s="1"/>
  <c r="W874" i="73"/>
  <c r="W851" i="73" s="1"/>
  <c r="V874" i="73"/>
  <c r="V851" i="73" s="1"/>
  <c r="U874" i="73"/>
  <c r="U851" i="73" s="1"/>
  <c r="T874" i="73"/>
  <c r="T851" i="73" s="1"/>
  <c r="S874" i="73"/>
  <c r="S851" i="73" s="1"/>
  <c r="R874" i="73"/>
  <c r="R851" i="73" s="1"/>
  <c r="Q874" i="73"/>
  <c r="Q851" i="73" s="1"/>
  <c r="P874" i="73"/>
  <c r="P851" i="73" s="1"/>
  <c r="O874" i="73"/>
  <c r="O851" i="73" s="1"/>
  <c r="N874" i="73"/>
  <c r="N851" i="73" s="1"/>
  <c r="M874" i="73"/>
  <c r="M851" i="73" s="1"/>
  <c r="L874" i="73"/>
  <c r="L851" i="73" s="1"/>
  <c r="K874" i="73"/>
  <c r="K851" i="73" s="1"/>
  <c r="J874" i="73"/>
  <c r="J851" i="73" s="1"/>
  <c r="I874" i="73"/>
  <c r="H874" i="73"/>
  <c r="H851" i="73" s="1"/>
  <c r="G874" i="73"/>
  <c r="G851" i="73" s="1"/>
  <c r="F874" i="73"/>
  <c r="F851" i="73" s="1"/>
  <c r="E874" i="73"/>
  <c r="E851" i="73" s="1"/>
  <c r="AK864" i="73"/>
  <c r="AK850" i="73" s="1"/>
  <c r="AJ864" i="73"/>
  <c r="AJ850" i="73" s="1"/>
  <c r="AI864" i="73"/>
  <c r="AI850" i="73" s="1"/>
  <c r="AH864" i="73"/>
  <c r="AH850" i="73" s="1"/>
  <c r="AG864" i="73"/>
  <c r="AG850" i="73" s="1"/>
  <c r="AF864" i="73"/>
  <c r="AF850" i="73" s="1"/>
  <c r="AE864" i="73"/>
  <c r="AE850" i="73" s="1"/>
  <c r="AD864" i="73"/>
  <c r="AD850" i="73" s="1"/>
  <c r="AC864" i="73"/>
  <c r="AC850" i="73" s="1"/>
  <c r="AB864" i="73"/>
  <c r="AB850" i="73" s="1"/>
  <c r="AA864" i="73"/>
  <c r="AA850" i="73" s="1"/>
  <c r="Z864" i="73"/>
  <c r="Z850" i="73" s="1"/>
  <c r="Y864" i="73"/>
  <c r="Y850" i="73" s="1"/>
  <c r="X864" i="73"/>
  <c r="X850" i="73" s="1"/>
  <c r="W864" i="73"/>
  <c r="W850" i="73" s="1"/>
  <c r="V864" i="73"/>
  <c r="V850" i="73" s="1"/>
  <c r="U864" i="73"/>
  <c r="U850" i="73" s="1"/>
  <c r="T864" i="73"/>
  <c r="T850" i="73" s="1"/>
  <c r="S864" i="73"/>
  <c r="S850" i="73" s="1"/>
  <c r="R864" i="73"/>
  <c r="R850" i="73" s="1"/>
  <c r="Q864" i="73"/>
  <c r="Q850" i="73" s="1"/>
  <c r="P864" i="73"/>
  <c r="P850" i="73" s="1"/>
  <c r="O864" i="73"/>
  <c r="O850" i="73" s="1"/>
  <c r="N864" i="73"/>
  <c r="N850" i="73" s="1"/>
  <c r="M864" i="73"/>
  <c r="M850" i="73" s="1"/>
  <c r="L864" i="73"/>
  <c r="L850" i="73" s="1"/>
  <c r="K864" i="73"/>
  <c r="K850" i="73" s="1"/>
  <c r="J864" i="73"/>
  <c r="J850" i="73" s="1"/>
  <c r="I864" i="73"/>
  <c r="I850" i="73" s="1"/>
  <c r="H864" i="73"/>
  <c r="H850" i="73" s="1"/>
  <c r="G864" i="73"/>
  <c r="G850" i="73" s="1"/>
  <c r="F864" i="73"/>
  <c r="F850" i="73" s="1"/>
  <c r="E864" i="73"/>
  <c r="E850" i="73" s="1"/>
  <c r="I851" i="73"/>
  <c r="AM820" i="73"/>
  <c r="AL820" i="73"/>
  <c r="AK820" i="73"/>
  <c r="AJ820" i="73"/>
  <c r="AI820" i="73"/>
  <c r="AH820" i="73"/>
  <c r="AG820" i="73"/>
  <c r="AF820" i="73"/>
  <c r="AE820" i="73"/>
  <c r="AD820" i="73"/>
  <c r="AC820" i="73"/>
  <c r="AB820" i="73"/>
  <c r="AA820" i="73"/>
  <c r="Z820" i="73"/>
  <c r="Y820" i="73"/>
  <c r="X820" i="73"/>
  <c r="W820" i="73"/>
  <c r="V820" i="73"/>
  <c r="U820" i="73"/>
  <c r="T820" i="73"/>
  <c r="S820" i="73"/>
  <c r="R820" i="73"/>
  <c r="Q820" i="73"/>
  <c r="P820" i="73"/>
  <c r="O820" i="73"/>
  <c r="N820" i="73"/>
  <c r="M820" i="73"/>
  <c r="L820" i="73"/>
  <c r="K820" i="73"/>
  <c r="J820" i="73"/>
  <c r="I820" i="73"/>
  <c r="H820" i="73"/>
  <c r="G820" i="73"/>
  <c r="F820" i="73"/>
  <c r="E820" i="73"/>
  <c r="AK812" i="73"/>
  <c r="AK765" i="73" s="1"/>
  <c r="AJ812" i="73"/>
  <c r="AJ765" i="73" s="1"/>
  <c r="AI812" i="73"/>
  <c r="AI765" i="73" s="1"/>
  <c r="AH812" i="73"/>
  <c r="AH765" i="73" s="1"/>
  <c r="AG812" i="73"/>
  <c r="AG765" i="73" s="1"/>
  <c r="AF812" i="73"/>
  <c r="AF765" i="73" s="1"/>
  <c r="AE812" i="73"/>
  <c r="AE765" i="73" s="1"/>
  <c r="AD812" i="73"/>
  <c r="AD765" i="73" s="1"/>
  <c r="AC812" i="73"/>
  <c r="AC765" i="73" s="1"/>
  <c r="AB812" i="73"/>
  <c r="AB765" i="73" s="1"/>
  <c r="AA812" i="73"/>
  <c r="AA765" i="73" s="1"/>
  <c r="Z812" i="73"/>
  <c r="Z765" i="73" s="1"/>
  <c r="Y812" i="73"/>
  <c r="Y765" i="73" s="1"/>
  <c r="X812" i="73"/>
  <c r="X765" i="73" s="1"/>
  <c r="W812" i="73"/>
  <c r="W765" i="73" s="1"/>
  <c r="V812" i="73"/>
  <c r="V765" i="73" s="1"/>
  <c r="U812" i="73"/>
  <c r="U765" i="73" s="1"/>
  <c r="T812" i="73"/>
  <c r="T765" i="73" s="1"/>
  <c r="S812" i="73"/>
  <c r="S765" i="73" s="1"/>
  <c r="R812" i="73"/>
  <c r="R765" i="73" s="1"/>
  <c r="Q812" i="73"/>
  <c r="Q765" i="73" s="1"/>
  <c r="P812" i="73"/>
  <c r="P765" i="73" s="1"/>
  <c r="O812" i="73"/>
  <c r="O765" i="73" s="1"/>
  <c r="N812" i="73"/>
  <c r="N765" i="73" s="1"/>
  <c r="M812" i="73"/>
  <c r="M765" i="73" s="1"/>
  <c r="L812" i="73"/>
  <c r="L765" i="73" s="1"/>
  <c r="K812" i="73"/>
  <c r="K765" i="73" s="1"/>
  <c r="J812" i="73"/>
  <c r="J765" i="73" s="1"/>
  <c r="I812" i="73"/>
  <c r="I765" i="73" s="1"/>
  <c r="H812" i="73"/>
  <c r="H765" i="73" s="1"/>
  <c r="G812" i="73"/>
  <c r="G765" i="73" s="1"/>
  <c r="F812" i="73"/>
  <c r="F765" i="73" s="1"/>
  <c r="E812" i="73"/>
  <c r="E765" i="73" s="1"/>
  <c r="AK802" i="73"/>
  <c r="AK764" i="73" s="1"/>
  <c r="AJ802" i="73"/>
  <c r="AJ764" i="73" s="1"/>
  <c r="AI802" i="73"/>
  <c r="AI764" i="73" s="1"/>
  <c r="AH802" i="73"/>
  <c r="AH764" i="73" s="1"/>
  <c r="AG802" i="73"/>
  <c r="AG764" i="73" s="1"/>
  <c r="AF802" i="73"/>
  <c r="AF764" i="73" s="1"/>
  <c r="AE802" i="73"/>
  <c r="AE764" i="73" s="1"/>
  <c r="AD802" i="73"/>
  <c r="AD764" i="73" s="1"/>
  <c r="AC802" i="73"/>
  <c r="AC764" i="73" s="1"/>
  <c r="AB802" i="73"/>
  <c r="AB764" i="73" s="1"/>
  <c r="AA802" i="73"/>
  <c r="AA764" i="73" s="1"/>
  <c r="Z802" i="73"/>
  <c r="Z764" i="73" s="1"/>
  <c r="Y802" i="73"/>
  <c r="Y764" i="73" s="1"/>
  <c r="X802" i="73"/>
  <c r="X764" i="73" s="1"/>
  <c r="W802" i="73"/>
  <c r="W764" i="73" s="1"/>
  <c r="V802" i="73"/>
  <c r="V764" i="73" s="1"/>
  <c r="U802" i="73"/>
  <c r="U764" i="73" s="1"/>
  <c r="T802" i="73"/>
  <c r="T764" i="73" s="1"/>
  <c r="S802" i="73"/>
  <c r="S764" i="73" s="1"/>
  <c r="R802" i="73"/>
  <c r="R764" i="73" s="1"/>
  <c r="Q802" i="73"/>
  <c r="Q764" i="73" s="1"/>
  <c r="P802" i="73"/>
  <c r="P764" i="73" s="1"/>
  <c r="O802" i="73"/>
  <c r="O764" i="73" s="1"/>
  <c r="N802" i="73"/>
  <c r="N764" i="73" s="1"/>
  <c r="M802" i="73"/>
  <c r="M764" i="73" s="1"/>
  <c r="L802" i="73"/>
  <c r="L764" i="73" s="1"/>
  <c r="K802" i="73"/>
  <c r="K764" i="73" s="1"/>
  <c r="J802" i="73"/>
  <c r="J764" i="73" s="1"/>
  <c r="I802" i="73"/>
  <c r="I764" i="73" s="1"/>
  <c r="H802" i="73"/>
  <c r="H764" i="73" s="1"/>
  <c r="G802" i="73"/>
  <c r="G764" i="73" s="1"/>
  <c r="F802" i="73"/>
  <c r="F764" i="73" s="1"/>
  <c r="E802" i="73"/>
  <c r="E764" i="73" s="1"/>
  <c r="AK790" i="73"/>
  <c r="AK763" i="73" s="1"/>
  <c r="AJ790" i="73"/>
  <c r="AJ763" i="73" s="1"/>
  <c r="AI790" i="73"/>
  <c r="AI763" i="73" s="1"/>
  <c r="AH790" i="73"/>
  <c r="AH763" i="73" s="1"/>
  <c r="AG790" i="73"/>
  <c r="AG763" i="73" s="1"/>
  <c r="AF790" i="73"/>
  <c r="AF763" i="73" s="1"/>
  <c r="AE790" i="73"/>
  <c r="AE763" i="73" s="1"/>
  <c r="AD790" i="73"/>
  <c r="AD763" i="73" s="1"/>
  <c r="AC790" i="73"/>
  <c r="AC763" i="73" s="1"/>
  <c r="AB790" i="73"/>
  <c r="AB763" i="73" s="1"/>
  <c r="AA790" i="73"/>
  <c r="AA763" i="73" s="1"/>
  <c r="Z790" i="73"/>
  <c r="Z763" i="73" s="1"/>
  <c r="Y790" i="73"/>
  <c r="Y763" i="73" s="1"/>
  <c r="X790" i="73"/>
  <c r="X763" i="73" s="1"/>
  <c r="W790" i="73"/>
  <c r="W763" i="73" s="1"/>
  <c r="V790" i="73"/>
  <c r="V763" i="73" s="1"/>
  <c r="U790" i="73"/>
  <c r="U763" i="73" s="1"/>
  <c r="T790" i="73"/>
  <c r="T763" i="73" s="1"/>
  <c r="S790" i="73"/>
  <c r="S763" i="73" s="1"/>
  <c r="R790" i="73"/>
  <c r="R763" i="73" s="1"/>
  <c r="Q790" i="73"/>
  <c r="Q763" i="73" s="1"/>
  <c r="P790" i="73"/>
  <c r="P763" i="73" s="1"/>
  <c r="O790" i="73"/>
  <c r="O763" i="73" s="1"/>
  <c r="N790" i="73"/>
  <c r="N763" i="73" s="1"/>
  <c r="M790" i="73"/>
  <c r="M763" i="73" s="1"/>
  <c r="L790" i="73"/>
  <c r="L763" i="73" s="1"/>
  <c r="K790" i="73"/>
  <c r="K763" i="73" s="1"/>
  <c r="J790" i="73"/>
  <c r="J763" i="73" s="1"/>
  <c r="I790" i="73"/>
  <c r="I763" i="73" s="1"/>
  <c r="H790" i="73"/>
  <c r="H763" i="73" s="1"/>
  <c r="G790" i="73"/>
  <c r="G763" i="73" s="1"/>
  <c r="F790" i="73"/>
  <c r="F763" i="73" s="1"/>
  <c r="E790" i="73"/>
  <c r="E763" i="73" s="1"/>
  <c r="AK779" i="73"/>
  <c r="AK762" i="73" s="1"/>
  <c r="AJ779" i="73"/>
  <c r="AJ762" i="73" s="1"/>
  <c r="AI779" i="73"/>
  <c r="AI762" i="73" s="1"/>
  <c r="AH779" i="73"/>
  <c r="AH762" i="73" s="1"/>
  <c r="AG779" i="73"/>
  <c r="AG762" i="73" s="1"/>
  <c r="AF779" i="73"/>
  <c r="AF762" i="73" s="1"/>
  <c r="AE779" i="73"/>
  <c r="AE762" i="73" s="1"/>
  <c r="AD779" i="73"/>
  <c r="AD762" i="73" s="1"/>
  <c r="AC779" i="73"/>
  <c r="AC762" i="73" s="1"/>
  <c r="AB779" i="73"/>
  <c r="AB762" i="73" s="1"/>
  <c r="AA779" i="73"/>
  <c r="AA762" i="73" s="1"/>
  <c r="Z779" i="73"/>
  <c r="Z762" i="73" s="1"/>
  <c r="Y779" i="73"/>
  <c r="Y762" i="73" s="1"/>
  <c r="X779" i="73"/>
  <c r="X762" i="73" s="1"/>
  <c r="W779" i="73"/>
  <c r="W762" i="73" s="1"/>
  <c r="V779" i="73"/>
  <c r="V762" i="73" s="1"/>
  <c r="U779" i="73"/>
  <c r="U762" i="73" s="1"/>
  <c r="T779" i="73"/>
  <c r="T762" i="73" s="1"/>
  <c r="S779" i="73"/>
  <c r="S762" i="73" s="1"/>
  <c r="R779" i="73"/>
  <c r="R762" i="73" s="1"/>
  <c r="Q779" i="73"/>
  <c r="Q762" i="73" s="1"/>
  <c r="P779" i="73"/>
  <c r="P762" i="73" s="1"/>
  <c r="O779" i="73"/>
  <c r="O762" i="73" s="1"/>
  <c r="N779" i="73"/>
  <c r="N762" i="73" s="1"/>
  <c r="M779" i="73"/>
  <c r="M762" i="73" s="1"/>
  <c r="L779" i="73"/>
  <c r="L762" i="73" s="1"/>
  <c r="K779" i="73"/>
  <c r="K762" i="73" s="1"/>
  <c r="J779" i="73"/>
  <c r="J762" i="73" s="1"/>
  <c r="I779" i="73"/>
  <c r="I762" i="73" s="1"/>
  <c r="H779" i="73"/>
  <c r="H762" i="73" s="1"/>
  <c r="G779" i="73"/>
  <c r="G762" i="73" s="1"/>
  <c r="F779" i="73"/>
  <c r="F762" i="73" s="1"/>
  <c r="E779" i="73"/>
  <c r="E762" i="73" s="1"/>
  <c r="AK756" i="73"/>
  <c r="AK709" i="73" s="1"/>
  <c r="AJ756" i="73"/>
  <c r="AJ709" i="73" s="1"/>
  <c r="AI756" i="73"/>
  <c r="AI709" i="73" s="1"/>
  <c r="AH756" i="73"/>
  <c r="AH709" i="73" s="1"/>
  <c r="AG756" i="73"/>
  <c r="AG709" i="73" s="1"/>
  <c r="AF756" i="73"/>
  <c r="AF709" i="73" s="1"/>
  <c r="AE756" i="73"/>
  <c r="AE709" i="73" s="1"/>
  <c r="AD756" i="73"/>
  <c r="AD709" i="73" s="1"/>
  <c r="AC756" i="73"/>
  <c r="AC709" i="73" s="1"/>
  <c r="AB756" i="73"/>
  <c r="AB709" i="73" s="1"/>
  <c r="AA756" i="73"/>
  <c r="AA709" i="73" s="1"/>
  <c r="Z756" i="73"/>
  <c r="Z709" i="73" s="1"/>
  <c r="Y756" i="73"/>
  <c r="Y709" i="73" s="1"/>
  <c r="X756" i="73"/>
  <c r="X709" i="73" s="1"/>
  <c r="W756" i="73"/>
  <c r="W709" i="73" s="1"/>
  <c r="V756" i="73"/>
  <c r="V709" i="73" s="1"/>
  <c r="U756" i="73"/>
  <c r="U709" i="73" s="1"/>
  <c r="T756" i="73"/>
  <c r="T709" i="73" s="1"/>
  <c r="S756" i="73"/>
  <c r="S709" i="73" s="1"/>
  <c r="R756" i="73"/>
  <c r="R709" i="73" s="1"/>
  <c r="Q756" i="73"/>
  <c r="Q709" i="73" s="1"/>
  <c r="P756" i="73"/>
  <c r="P709" i="73" s="1"/>
  <c r="O756" i="73"/>
  <c r="O709" i="73" s="1"/>
  <c r="N756" i="73"/>
  <c r="N709" i="73" s="1"/>
  <c r="M756" i="73"/>
  <c r="M709" i="73" s="1"/>
  <c r="L756" i="73"/>
  <c r="L709" i="73" s="1"/>
  <c r="K756" i="73"/>
  <c r="K709" i="73" s="1"/>
  <c r="J756" i="73"/>
  <c r="J709" i="73" s="1"/>
  <c r="I756" i="73"/>
  <c r="I709" i="73" s="1"/>
  <c r="H756" i="73"/>
  <c r="H709" i="73" s="1"/>
  <c r="G756" i="73"/>
  <c r="G709" i="73" s="1"/>
  <c r="F756" i="73"/>
  <c r="F709" i="73" s="1"/>
  <c r="E756" i="73"/>
  <c r="E709" i="73" s="1"/>
  <c r="AK746" i="73"/>
  <c r="AK708" i="73" s="1"/>
  <c r="AJ746" i="73"/>
  <c r="AJ708" i="73" s="1"/>
  <c r="AI746" i="73"/>
  <c r="AI708" i="73" s="1"/>
  <c r="AH746" i="73"/>
  <c r="AH708" i="73" s="1"/>
  <c r="AG746" i="73"/>
  <c r="AG708" i="73" s="1"/>
  <c r="AF746" i="73"/>
  <c r="AF708" i="73" s="1"/>
  <c r="AE746" i="73"/>
  <c r="AE708" i="73" s="1"/>
  <c r="AD746" i="73"/>
  <c r="AD708" i="73" s="1"/>
  <c r="AC746" i="73"/>
  <c r="AC708" i="73" s="1"/>
  <c r="AB746" i="73"/>
  <c r="AB708" i="73" s="1"/>
  <c r="AA746" i="73"/>
  <c r="AA708" i="73" s="1"/>
  <c r="Z746" i="73"/>
  <c r="Z708" i="73" s="1"/>
  <c r="Y746" i="73"/>
  <c r="Y708" i="73" s="1"/>
  <c r="X746" i="73"/>
  <c r="X708" i="73" s="1"/>
  <c r="W746" i="73"/>
  <c r="W708" i="73" s="1"/>
  <c r="V746" i="73"/>
  <c r="V708" i="73" s="1"/>
  <c r="U746" i="73"/>
  <c r="U708" i="73" s="1"/>
  <c r="T746" i="73"/>
  <c r="T708" i="73" s="1"/>
  <c r="S746" i="73"/>
  <c r="S708" i="73" s="1"/>
  <c r="R746" i="73"/>
  <c r="R708" i="73" s="1"/>
  <c r="Q746" i="73"/>
  <c r="Q708" i="73" s="1"/>
  <c r="P746" i="73"/>
  <c r="P708" i="73" s="1"/>
  <c r="O746" i="73"/>
  <c r="O708" i="73" s="1"/>
  <c r="N746" i="73"/>
  <c r="N708" i="73" s="1"/>
  <c r="M746" i="73"/>
  <c r="M708" i="73" s="1"/>
  <c r="L746" i="73"/>
  <c r="L708" i="73" s="1"/>
  <c r="K746" i="73"/>
  <c r="K708" i="73" s="1"/>
  <c r="J746" i="73"/>
  <c r="J708" i="73" s="1"/>
  <c r="I746" i="73"/>
  <c r="I708" i="73" s="1"/>
  <c r="H746" i="73"/>
  <c r="H708" i="73" s="1"/>
  <c r="G746" i="73"/>
  <c r="G708" i="73" s="1"/>
  <c r="F746" i="73"/>
  <c r="F708" i="73" s="1"/>
  <c r="E746" i="73"/>
  <c r="E708" i="73" s="1"/>
  <c r="AK734" i="73"/>
  <c r="AK707" i="73" s="1"/>
  <c r="AJ734" i="73"/>
  <c r="AJ707" i="73" s="1"/>
  <c r="AI734" i="73"/>
  <c r="AI707" i="73" s="1"/>
  <c r="AH734" i="73"/>
  <c r="AH707" i="73" s="1"/>
  <c r="AG734" i="73"/>
  <c r="AG707" i="73" s="1"/>
  <c r="AF734" i="73"/>
  <c r="AF707" i="73" s="1"/>
  <c r="AE734" i="73"/>
  <c r="AE707" i="73" s="1"/>
  <c r="AD734" i="73"/>
  <c r="AD707" i="73" s="1"/>
  <c r="AC734" i="73"/>
  <c r="AC707" i="73" s="1"/>
  <c r="AB734" i="73"/>
  <c r="AB707" i="73" s="1"/>
  <c r="AA734" i="73"/>
  <c r="AA707" i="73" s="1"/>
  <c r="Z734" i="73"/>
  <c r="Z707" i="73" s="1"/>
  <c r="Y734" i="73"/>
  <c r="Y707" i="73" s="1"/>
  <c r="X734" i="73"/>
  <c r="X707" i="73" s="1"/>
  <c r="W734" i="73"/>
  <c r="W707" i="73" s="1"/>
  <c r="V734" i="73"/>
  <c r="V707" i="73" s="1"/>
  <c r="U734" i="73"/>
  <c r="U707" i="73" s="1"/>
  <c r="T734" i="73"/>
  <c r="T707" i="73" s="1"/>
  <c r="S734" i="73"/>
  <c r="S707" i="73" s="1"/>
  <c r="R734" i="73"/>
  <c r="R707" i="73" s="1"/>
  <c r="Q734" i="73"/>
  <c r="Q707" i="73" s="1"/>
  <c r="P734" i="73"/>
  <c r="P707" i="73" s="1"/>
  <c r="O734" i="73"/>
  <c r="O707" i="73" s="1"/>
  <c r="N734" i="73"/>
  <c r="N707" i="73" s="1"/>
  <c r="M734" i="73"/>
  <c r="M707" i="73" s="1"/>
  <c r="L734" i="73"/>
  <c r="L707" i="73" s="1"/>
  <c r="K734" i="73"/>
  <c r="K707" i="73" s="1"/>
  <c r="J734" i="73"/>
  <c r="J707" i="73" s="1"/>
  <c r="I734" i="73"/>
  <c r="I707" i="73" s="1"/>
  <c r="H734" i="73"/>
  <c r="H707" i="73" s="1"/>
  <c r="G734" i="73"/>
  <c r="G707" i="73" s="1"/>
  <c r="F734" i="73"/>
  <c r="F707" i="73" s="1"/>
  <c r="E734" i="73"/>
  <c r="E707" i="73" s="1"/>
  <c r="AK723" i="73"/>
  <c r="AK706" i="73" s="1"/>
  <c r="AJ723" i="73"/>
  <c r="AJ706" i="73" s="1"/>
  <c r="AI723" i="73"/>
  <c r="AI706" i="73" s="1"/>
  <c r="AH723" i="73"/>
  <c r="AH706" i="73" s="1"/>
  <c r="AG723" i="73"/>
  <c r="AG706" i="73" s="1"/>
  <c r="AF723" i="73"/>
  <c r="AF706" i="73" s="1"/>
  <c r="AE723" i="73"/>
  <c r="AE706" i="73" s="1"/>
  <c r="AD723" i="73"/>
  <c r="AD706" i="73" s="1"/>
  <c r="AC723" i="73"/>
  <c r="AC706" i="73" s="1"/>
  <c r="AB723" i="73"/>
  <c r="AB706" i="73" s="1"/>
  <c r="AA723" i="73"/>
  <c r="AA706" i="73" s="1"/>
  <c r="Z723" i="73"/>
  <c r="Z706" i="73" s="1"/>
  <c r="Y723" i="73"/>
  <c r="Y706" i="73" s="1"/>
  <c r="X723" i="73"/>
  <c r="X706" i="73" s="1"/>
  <c r="W723" i="73"/>
  <c r="W706" i="73" s="1"/>
  <c r="V723" i="73"/>
  <c r="V706" i="73" s="1"/>
  <c r="U723" i="73"/>
  <c r="U706" i="73" s="1"/>
  <c r="T723" i="73"/>
  <c r="T706" i="73" s="1"/>
  <c r="S723" i="73"/>
  <c r="S706" i="73" s="1"/>
  <c r="R723" i="73"/>
  <c r="R706" i="73" s="1"/>
  <c r="Q723" i="73"/>
  <c r="Q706" i="73" s="1"/>
  <c r="P723" i="73"/>
  <c r="P706" i="73" s="1"/>
  <c r="O723" i="73"/>
  <c r="O706" i="73" s="1"/>
  <c r="N723" i="73"/>
  <c r="N706" i="73" s="1"/>
  <c r="M723" i="73"/>
  <c r="M706" i="73" s="1"/>
  <c r="L723" i="73"/>
  <c r="L706" i="73" s="1"/>
  <c r="K723" i="73"/>
  <c r="K706" i="73" s="1"/>
  <c r="J723" i="73"/>
  <c r="J706" i="73" s="1"/>
  <c r="I723" i="73"/>
  <c r="I706" i="73" s="1"/>
  <c r="H723" i="73"/>
  <c r="H706" i="73" s="1"/>
  <c r="G723" i="73"/>
  <c r="G706" i="73" s="1"/>
  <c r="F723" i="73"/>
  <c r="F706" i="73" s="1"/>
  <c r="E723" i="73"/>
  <c r="E706" i="73" s="1"/>
  <c r="AK700" i="73"/>
  <c r="AK653" i="73" s="1"/>
  <c r="AJ700" i="73"/>
  <c r="AJ653" i="73" s="1"/>
  <c r="AI700" i="73"/>
  <c r="AI653" i="73" s="1"/>
  <c r="AH700" i="73"/>
  <c r="AH653" i="73" s="1"/>
  <c r="AG700" i="73"/>
  <c r="AG653" i="73" s="1"/>
  <c r="AF700" i="73"/>
  <c r="AF653" i="73" s="1"/>
  <c r="AE700" i="73"/>
  <c r="AE653" i="73" s="1"/>
  <c r="AD700" i="73"/>
  <c r="AD653" i="73" s="1"/>
  <c r="AC700" i="73"/>
  <c r="AC653" i="73" s="1"/>
  <c r="AB700" i="73"/>
  <c r="AA700" i="73"/>
  <c r="AA653" i="73" s="1"/>
  <c r="Z700" i="73"/>
  <c r="Z653" i="73" s="1"/>
  <c r="Y700" i="73"/>
  <c r="Y653" i="73" s="1"/>
  <c r="X700" i="73"/>
  <c r="X653" i="73" s="1"/>
  <c r="W700" i="73"/>
  <c r="W653" i="73" s="1"/>
  <c r="V700" i="73"/>
  <c r="V653" i="73" s="1"/>
  <c r="U700" i="73"/>
  <c r="U653" i="73" s="1"/>
  <c r="T700" i="73"/>
  <c r="T653" i="73" s="1"/>
  <c r="S700" i="73"/>
  <c r="S653" i="73" s="1"/>
  <c r="R700" i="73"/>
  <c r="R653" i="73" s="1"/>
  <c r="Q700" i="73"/>
  <c r="Q653" i="73" s="1"/>
  <c r="P700" i="73"/>
  <c r="P653" i="73" s="1"/>
  <c r="O700" i="73"/>
  <c r="O653" i="73" s="1"/>
  <c r="N700" i="73"/>
  <c r="N653" i="73" s="1"/>
  <c r="M700" i="73"/>
  <c r="M653" i="73" s="1"/>
  <c r="L700" i="73"/>
  <c r="L653" i="73" s="1"/>
  <c r="K700" i="73"/>
  <c r="K653" i="73" s="1"/>
  <c r="J700" i="73"/>
  <c r="J653" i="73" s="1"/>
  <c r="I700" i="73"/>
  <c r="I653" i="73" s="1"/>
  <c r="H700" i="73"/>
  <c r="H653" i="73" s="1"/>
  <c r="G700" i="73"/>
  <c r="G653" i="73" s="1"/>
  <c r="F700" i="73"/>
  <c r="F653" i="73" s="1"/>
  <c r="E700" i="73"/>
  <c r="E653" i="73" s="1"/>
  <c r="AK690" i="73"/>
  <c r="AK652" i="73" s="1"/>
  <c r="AJ690" i="73"/>
  <c r="AJ652" i="73" s="1"/>
  <c r="AI690" i="73"/>
  <c r="AI652" i="73" s="1"/>
  <c r="AH690" i="73"/>
  <c r="AH652" i="73" s="1"/>
  <c r="AG690" i="73"/>
  <c r="AG652" i="73" s="1"/>
  <c r="AF690" i="73"/>
  <c r="AF652" i="73" s="1"/>
  <c r="AE690" i="73"/>
  <c r="AE652" i="73" s="1"/>
  <c r="AD690" i="73"/>
  <c r="AD652" i="73" s="1"/>
  <c r="AC690" i="73"/>
  <c r="AC652" i="73" s="1"/>
  <c r="AB690" i="73"/>
  <c r="AB652" i="73" s="1"/>
  <c r="AA690" i="73"/>
  <c r="AA652" i="73" s="1"/>
  <c r="Z690" i="73"/>
  <c r="Z652" i="73" s="1"/>
  <c r="Y690" i="73"/>
  <c r="Y652" i="73" s="1"/>
  <c r="X690" i="73"/>
  <c r="X652" i="73" s="1"/>
  <c r="W690" i="73"/>
  <c r="W652" i="73" s="1"/>
  <c r="V690" i="73"/>
  <c r="V652" i="73" s="1"/>
  <c r="U690" i="73"/>
  <c r="U652" i="73" s="1"/>
  <c r="T690" i="73"/>
  <c r="T652" i="73" s="1"/>
  <c r="S690" i="73"/>
  <c r="S652" i="73" s="1"/>
  <c r="R690" i="73"/>
  <c r="R652" i="73" s="1"/>
  <c r="Q690" i="73"/>
  <c r="Q652" i="73" s="1"/>
  <c r="P690" i="73"/>
  <c r="P652" i="73" s="1"/>
  <c r="O690" i="73"/>
  <c r="O652" i="73" s="1"/>
  <c r="N690" i="73"/>
  <c r="N652" i="73" s="1"/>
  <c r="M690" i="73"/>
  <c r="M652" i="73" s="1"/>
  <c r="L690" i="73"/>
  <c r="L652" i="73" s="1"/>
  <c r="K690" i="73"/>
  <c r="K652" i="73" s="1"/>
  <c r="J690" i="73"/>
  <c r="J652" i="73" s="1"/>
  <c r="I690" i="73"/>
  <c r="I652" i="73" s="1"/>
  <c r="H690" i="73"/>
  <c r="H652" i="73" s="1"/>
  <c r="G690" i="73"/>
  <c r="G652" i="73" s="1"/>
  <c r="F690" i="73"/>
  <c r="F652" i="73" s="1"/>
  <c r="E690" i="73"/>
  <c r="E652" i="73" s="1"/>
  <c r="AK678" i="73"/>
  <c r="AK651" i="73" s="1"/>
  <c r="AJ678" i="73"/>
  <c r="AJ651" i="73" s="1"/>
  <c r="AI678" i="73"/>
  <c r="AI651" i="73" s="1"/>
  <c r="AH678" i="73"/>
  <c r="AH651" i="73" s="1"/>
  <c r="AG678" i="73"/>
  <c r="AG651" i="73" s="1"/>
  <c r="AF678" i="73"/>
  <c r="AF651" i="73" s="1"/>
  <c r="AE678" i="73"/>
  <c r="AE651" i="73" s="1"/>
  <c r="AD678" i="73"/>
  <c r="AD651" i="73" s="1"/>
  <c r="AC678" i="73"/>
  <c r="AC651" i="73" s="1"/>
  <c r="AB678" i="73"/>
  <c r="AB651" i="73" s="1"/>
  <c r="AA678" i="73"/>
  <c r="AA651" i="73" s="1"/>
  <c r="Z678" i="73"/>
  <c r="Z651" i="73" s="1"/>
  <c r="Y678" i="73"/>
  <c r="Y651" i="73" s="1"/>
  <c r="X678" i="73"/>
  <c r="X651" i="73" s="1"/>
  <c r="W678" i="73"/>
  <c r="W651" i="73" s="1"/>
  <c r="V678" i="73"/>
  <c r="V651" i="73" s="1"/>
  <c r="U678" i="73"/>
  <c r="U651" i="73" s="1"/>
  <c r="T678" i="73"/>
  <c r="T651" i="73" s="1"/>
  <c r="S678" i="73"/>
  <c r="S651" i="73" s="1"/>
  <c r="R678" i="73"/>
  <c r="R651" i="73" s="1"/>
  <c r="Q678" i="73"/>
  <c r="Q651" i="73" s="1"/>
  <c r="P678" i="73"/>
  <c r="P651" i="73" s="1"/>
  <c r="O678" i="73"/>
  <c r="O651" i="73" s="1"/>
  <c r="N678" i="73"/>
  <c r="N651" i="73" s="1"/>
  <c r="M678" i="73"/>
  <c r="M651" i="73" s="1"/>
  <c r="L678" i="73"/>
  <c r="L651" i="73" s="1"/>
  <c r="K678" i="73"/>
  <c r="K651" i="73" s="1"/>
  <c r="J678" i="73"/>
  <c r="J651" i="73" s="1"/>
  <c r="I678" i="73"/>
  <c r="I651" i="73" s="1"/>
  <c r="H678" i="73"/>
  <c r="H651" i="73" s="1"/>
  <c r="G678" i="73"/>
  <c r="G651" i="73" s="1"/>
  <c r="F678" i="73"/>
  <c r="F651" i="73" s="1"/>
  <c r="E678" i="73"/>
  <c r="E651" i="73" s="1"/>
  <c r="AK667" i="73"/>
  <c r="AK650" i="73" s="1"/>
  <c r="AJ667" i="73"/>
  <c r="AJ650" i="73" s="1"/>
  <c r="AI667" i="73"/>
  <c r="AI650" i="73" s="1"/>
  <c r="AH667" i="73"/>
  <c r="AH650" i="73" s="1"/>
  <c r="AG667" i="73"/>
  <c r="AG650" i="73" s="1"/>
  <c r="AF667" i="73"/>
  <c r="AF650" i="73" s="1"/>
  <c r="AE667" i="73"/>
  <c r="AE650" i="73" s="1"/>
  <c r="AD667" i="73"/>
  <c r="AD650" i="73" s="1"/>
  <c r="AC667" i="73"/>
  <c r="AC650" i="73" s="1"/>
  <c r="AB667" i="73"/>
  <c r="AB650" i="73" s="1"/>
  <c r="AA667" i="73"/>
  <c r="AA650" i="73" s="1"/>
  <c r="Z667" i="73"/>
  <c r="Z650" i="73" s="1"/>
  <c r="Y667" i="73"/>
  <c r="Y650" i="73" s="1"/>
  <c r="X667" i="73"/>
  <c r="X650" i="73" s="1"/>
  <c r="W667" i="73"/>
  <c r="W650" i="73" s="1"/>
  <c r="V667" i="73"/>
  <c r="V650" i="73" s="1"/>
  <c r="U667" i="73"/>
  <c r="U650" i="73" s="1"/>
  <c r="T667" i="73"/>
  <c r="T650" i="73" s="1"/>
  <c r="S667" i="73"/>
  <c r="S650" i="73" s="1"/>
  <c r="R667" i="73"/>
  <c r="R650" i="73" s="1"/>
  <c r="Q667" i="73"/>
  <c r="Q650" i="73" s="1"/>
  <c r="P667" i="73"/>
  <c r="P650" i="73" s="1"/>
  <c r="O667" i="73"/>
  <c r="O650" i="73" s="1"/>
  <c r="N667" i="73"/>
  <c r="N650" i="73" s="1"/>
  <c r="M667" i="73"/>
  <c r="M650" i="73" s="1"/>
  <c r="L667" i="73"/>
  <c r="L650" i="73" s="1"/>
  <c r="K667" i="73"/>
  <c r="K650" i="73" s="1"/>
  <c r="J667" i="73"/>
  <c r="J650" i="73" s="1"/>
  <c r="I667" i="73"/>
  <c r="I650" i="73" s="1"/>
  <c r="H667" i="73"/>
  <c r="H650" i="73" s="1"/>
  <c r="G667" i="73"/>
  <c r="G650" i="73" s="1"/>
  <c r="F667" i="73"/>
  <c r="F650" i="73" s="1"/>
  <c r="E667" i="73"/>
  <c r="E650" i="73" s="1"/>
  <c r="AB653" i="73"/>
  <c r="AM633" i="73"/>
  <c r="AL633" i="73"/>
  <c r="AK633" i="73"/>
  <c r="AJ633" i="73"/>
  <c r="AI633" i="73"/>
  <c r="AH633" i="73"/>
  <c r="AG633" i="73"/>
  <c r="AF633" i="73"/>
  <c r="AE633" i="73"/>
  <c r="AD633" i="73"/>
  <c r="AC633" i="73"/>
  <c r="AB633" i="73"/>
  <c r="AA633" i="73"/>
  <c r="Z633" i="73"/>
  <c r="Y633" i="73"/>
  <c r="X633" i="73"/>
  <c r="W633" i="73"/>
  <c r="V633" i="73"/>
  <c r="U633" i="73"/>
  <c r="T633" i="73"/>
  <c r="S633" i="73"/>
  <c r="R633" i="73"/>
  <c r="Q633" i="73"/>
  <c r="P633" i="73"/>
  <c r="O633" i="73"/>
  <c r="N633" i="73"/>
  <c r="M633" i="73"/>
  <c r="L633" i="73"/>
  <c r="K633" i="73"/>
  <c r="J633" i="73"/>
  <c r="I633" i="73"/>
  <c r="H633" i="73"/>
  <c r="G633" i="73"/>
  <c r="F633" i="73"/>
  <c r="E633" i="73"/>
  <c r="AC622" i="73"/>
  <c r="AB622" i="73"/>
  <c r="AA622" i="73"/>
  <c r="Z622" i="73"/>
  <c r="Y622" i="73"/>
  <c r="X622" i="73"/>
  <c r="W622" i="73"/>
  <c r="V622" i="73"/>
  <c r="U622" i="73"/>
  <c r="T622" i="73"/>
  <c r="S622" i="73"/>
  <c r="R622" i="73"/>
  <c r="Q622" i="73"/>
  <c r="P622" i="73"/>
  <c r="O622" i="73"/>
  <c r="N622" i="73"/>
  <c r="M622" i="73"/>
  <c r="L622" i="73"/>
  <c r="K622" i="73"/>
  <c r="J622" i="73"/>
  <c r="I622" i="73"/>
  <c r="H622" i="73"/>
  <c r="G622" i="73"/>
  <c r="F622" i="73"/>
  <c r="E622" i="73"/>
  <c r="AC611" i="73"/>
  <c r="AB611" i="73"/>
  <c r="AA611" i="73"/>
  <c r="Z611" i="73"/>
  <c r="Y611" i="73"/>
  <c r="X611" i="73"/>
  <c r="W611" i="73"/>
  <c r="V611" i="73"/>
  <c r="U611" i="73"/>
  <c r="T611" i="73"/>
  <c r="S611" i="73"/>
  <c r="R611" i="73"/>
  <c r="Q611" i="73"/>
  <c r="P611" i="73"/>
  <c r="O611" i="73"/>
  <c r="N611" i="73"/>
  <c r="M611" i="73"/>
  <c r="L611" i="73"/>
  <c r="K611" i="73"/>
  <c r="J611" i="73"/>
  <c r="I611" i="73"/>
  <c r="H611" i="73"/>
  <c r="G611" i="73"/>
  <c r="F611" i="73"/>
  <c r="E611" i="73"/>
  <c r="AM599" i="73"/>
  <c r="AL599" i="73"/>
  <c r="AK599" i="73"/>
  <c r="AJ599" i="73"/>
  <c r="AI599" i="73"/>
  <c r="AH599" i="73"/>
  <c r="AG599" i="73"/>
  <c r="AF599" i="73"/>
  <c r="AE599" i="73"/>
  <c r="AD599" i="73"/>
  <c r="AC599" i="73"/>
  <c r="AB599" i="73"/>
  <c r="AA599" i="73"/>
  <c r="Z599" i="73"/>
  <c r="Y599" i="73"/>
  <c r="X599" i="73"/>
  <c r="W599" i="73"/>
  <c r="V599" i="73"/>
  <c r="U599" i="73"/>
  <c r="T599" i="73"/>
  <c r="S599" i="73"/>
  <c r="R599" i="73"/>
  <c r="Q599" i="73"/>
  <c r="P599" i="73"/>
  <c r="O599" i="73"/>
  <c r="N599" i="73"/>
  <c r="M599" i="73"/>
  <c r="L599" i="73"/>
  <c r="K599" i="73"/>
  <c r="J599" i="73"/>
  <c r="I599" i="73"/>
  <c r="H599" i="73"/>
  <c r="G599" i="73"/>
  <c r="F599" i="73"/>
  <c r="E599" i="73"/>
  <c r="AC598" i="73"/>
  <c r="AB598" i="73"/>
  <c r="AA598" i="73"/>
  <c r="Z598" i="73"/>
  <c r="Y598" i="73"/>
  <c r="X598" i="73"/>
  <c r="W598" i="73"/>
  <c r="V598" i="73"/>
  <c r="U598" i="73"/>
  <c r="T598" i="73"/>
  <c r="S598" i="73"/>
  <c r="R598" i="73"/>
  <c r="Q598" i="73"/>
  <c r="P598" i="73"/>
  <c r="O598" i="73"/>
  <c r="N598" i="73"/>
  <c r="M598" i="73"/>
  <c r="L598" i="73"/>
  <c r="K598" i="73"/>
  <c r="J598" i="73"/>
  <c r="I598" i="73"/>
  <c r="H598" i="73"/>
  <c r="G598" i="73"/>
  <c r="F598" i="73"/>
  <c r="E598" i="73"/>
  <c r="AC597" i="73"/>
  <c r="AB597" i="73"/>
  <c r="AA597" i="73"/>
  <c r="Z597" i="73"/>
  <c r="Y597" i="73"/>
  <c r="X597" i="73"/>
  <c r="W597" i="73"/>
  <c r="V597" i="73"/>
  <c r="U597" i="73"/>
  <c r="T597" i="73"/>
  <c r="S597" i="73"/>
  <c r="R597" i="73"/>
  <c r="Q597" i="73"/>
  <c r="P597" i="73"/>
  <c r="O597" i="73"/>
  <c r="N597" i="73"/>
  <c r="M597" i="73"/>
  <c r="L597" i="73"/>
  <c r="K597" i="73"/>
  <c r="J597" i="73"/>
  <c r="I597" i="73"/>
  <c r="H597" i="73"/>
  <c r="G597" i="73"/>
  <c r="F597" i="73"/>
  <c r="E597" i="73"/>
  <c r="AK555" i="73"/>
  <c r="AJ555" i="73"/>
  <c r="AI555" i="73"/>
  <c r="AH555" i="73"/>
  <c r="AG555" i="73"/>
  <c r="AF555" i="73"/>
  <c r="AE555" i="73"/>
  <c r="AD555" i="73"/>
  <c r="AC555" i="73"/>
  <c r="AB555" i="73"/>
  <c r="AA555" i="73"/>
  <c r="Z555" i="73"/>
  <c r="Y555" i="73"/>
  <c r="X555" i="73"/>
  <c r="W555" i="73"/>
  <c r="V555" i="73"/>
  <c r="U555" i="73"/>
  <c r="T555" i="73"/>
  <c r="S555" i="73"/>
  <c r="R555" i="73"/>
  <c r="Q555" i="73"/>
  <c r="P555" i="73"/>
  <c r="O555" i="73"/>
  <c r="N555" i="73"/>
  <c r="M555" i="73"/>
  <c r="L555" i="73"/>
  <c r="K555" i="73"/>
  <c r="J555" i="73"/>
  <c r="I555" i="73"/>
  <c r="H555" i="73"/>
  <c r="G555" i="73"/>
  <c r="F555" i="73"/>
  <c r="E555" i="73"/>
  <c r="DH553" i="73"/>
  <c r="DG553" i="73"/>
  <c r="DF553" i="73" s="1"/>
  <c r="DB553" i="73"/>
  <c r="DA553" i="73"/>
  <c r="CZ553" i="73" s="1"/>
  <c r="DH552" i="73"/>
  <c r="DG552" i="73"/>
  <c r="DF552" i="73" s="1"/>
  <c r="DB552" i="73"/>
  <c r="DA552" i="73"/>
  <c r="CZ552" i="73" s="1"/>
  <c r="DH551" i="73"/>
  <c r="DG551" i="73"/>
  <c r="DF551" i="73" s="1"/>
  <c r="DB551" i="73"/>
  <c r="DA551" i="73"/>
  <c r="CZ551" i="73" s="1"/>
  <c r="DH550" i="73"/>
  <c r="DG550" i="73"/>
  <c r="DF550" i="73" s="1"/>
  <c r="DB550" i="73"/>
  <c r="DA550" i="73"/>
  <c r="CZ550" i="73" s="1"/>
  <c r="DH549" i="73"/>
  <c r="DG549" i="73"/>
  <c r="DF549" i="73" s="1"/>
  <c r="DB549" i="73"/>
  <c r="DA549" i="73"/>
  <c r="CZ549" i="73" s="1"/>
  <c r="DH548" i="73"/>
  <c r="DG548" i="73"/>
  <c r="DF548" i="73" s="1"/>
  <c r="DB548" i="73"/>
  <c r="DA548" i="73"/>
  <c r="CZ548" i="73" s="1"/>
  <c r="DH547" i="73"/>
  <c r="DG547" i="73"/>
  <c r="DF547" i="73" s="1"/>
  <c r="DB547" i="73"/>
  <c r="DA547" i="73"/>
  <c r="CZ547" i="73" s="1"/>
  <c r="DH546" i="73"/>
  <c r="DG546" i="73"/>
  <c r="DF546" i="73" s="1"/>
  <c r="DB546" i="73"/>
  <c r="DA546" i="73"/>
  <c r="CZ546" i="73" s="1"/>
  <c r="DH545" i="73"/>
  <c r="DG545" i="73"/>
  <c r="DF545" i="73" s="1"/>
  <c r="DB545" i="73"/>
  <c r="DA545" i="73"/>
  <c r="CZ545" i="73" s="1"/>
  <c r="DH544" i="73"/>
  <c r="DG544" i="73"/>
  <c r="DF544" i="73" s="1"/>
  <c r="DB544" i="73"/>
  <c r="DA544" i="73"/>
  <c r="CZ544" i="73" s="1"/>
  <c r="DH543" i="73"/>
  <c r="DG543" i="73"/>
  <c r="DF543" i="73" s="1"/>
  <c r="DB543" i="73"/>
  <c r="DA543" i="73"/>
  <c r="CZ543" i="73" s="1"/>
  <c r="DH542" i="73"/>
  <c r="DG542" i="73"/>
  <c r="DF542" i="73" s="1"/>
  <c r="DB542" i="73"/>
  <c r="DA542" i="73"/>
  <c r="CZ542" i="73" s="1"/>
  <c r="DH541" i="73"/>
  <c r="DG541" i="73"/>
  <c r="DF541" i="73" s="1"/>
  <c r="DB541" i="73"/>
  <c r="DA541" i="73"/>
  <c r="CZ541" i="73" s="1"/>
  <c r="DH540" i="73"/>
  <c r="DG540" i="73"/>
  <c r="DF540" i="73" s="1"/>
  <c r="DB540" i="73"/>
  <c r="DA540" i="73"/>
  <c r="CZ540" i="73" s="1"/>
  <c r="DH539" i="73"/>
  <c r="DG539" i="73"/>
  <c r="DF539" i="73" s="1"/>
  <c r="DB539" i="73"/>
  <c r="DA539" i="73"/>
  <c r="CZ539" i="73" s="1"/>
  <c r="DH538" i="73"/>
  <c r="DG538" i="73"/>
  <c r="DF538" i="73" s="1"/>
  <c r="DB538" i="73"/>
  <c r="DA538" i="73"/>
  <c r="CZ538" i="73" s="1"/>
  <c r="DH537" i="73"/>
  <c r="DG537" i="73"/>
  <c r="DF537" i="73" s="1"/>
  <c r="DB537" i="73"/>
  <c r="DA537" i="73"/>
  <c r="CZ537" i="73" s="1"/>
  <c r="DH536" i="73"/>
  <c r="DG536" i="73"/>
  <c r="DF536" i="73" s="1"/>
  <c r="DB536" i="73"/>
  <c r="DA536" i="73"/>
  <c r="CZ536" i="73" s="1"/>
  <c r="DH535" i="73"/>
  <c r="DG535" i="73"/>
  <c r="DF535" i="73" s="1"/>
  <c r="DB535" i="73"/>
  <c r="DA535" i="73"/>
  <c r="CZ535" i="73" s="1"/>
  <c r="DH534" i="73"/>
  <c r="DG534" i="73"/>
  <c r="DF534" i="73" s="1"/>
  <c r="DB534" i="73"/>
  <c r="DA534" i="73"/>
  <c r="CZ534" i="73" s="1"/>
  <c r="DH533" i="73"/>
  <c r="DG533" i="73"/>
  <c r="DF533" i="73" s="1"/>
  <c r="DB533" i="73"/>
  <c r="DA533" i="73"/>
  <c r="CZ533" i="73" s="1"/>
  <c r="DH532" i="73"/>
  <c r="DG532" i="73"/>
  <c r="DF532" i="73" s="1"/>
  <c r="DB532" i="73"/>
  <c r="DA532" i="73"/>
  <c r="CZ532" i="73" s="1"/>
  <c r="DH531" i="73"/>
  <c r="DG531" i="73"/>
  <c r="DF531" i="73" s="1"/>
  <c r="DB531" i="73"/>
  <c r="DA531" i="73"/>
  <c r="CZ531" i="73" s="1"/>
  <c r="DH530" i="73"/>
  <c r="DG530" i="73"/>
  <c r="DF530" i="73" s="1"/>
  <c r="DB530" i="73"/>
  <c r="DA530" i="73"/>
  <c r="CZ530" i="73" s="1"/>
  <c r="DH529" i="73"/>
  <c r="DG529" i="73"/>
  <c r="DF529" i="73" s="1"/>
  <c r="DB529" i="73"/>
  <c r="DA529" i="73"/>
  <c r="CZ529" i="73" s="1"/>
  <c r="DH528" i="73"/>
  <c r="DG528" i="73"/>
  <c r="DF528" i="73" s="1"/>
  <c r="DB528" i="73"/>
  <c r="DA528" i="73"/>
  <c r="CZ528" i="73" s="1"/>
  <c r="AK521" i="73"/>
  <c r="AJ521" i="73"/>
  <c r="AI521" i="73"/>
  <c r="AH521" i="73"/>
  <c r="AG521" i="73"/>
  <c r="AF521" i="73"/>
  <c r="AE521" i="73"/>
  <c r="AD521" i="73"/>
  <c r="AC521" i="73"/>
  <c r="AB521" i="73"/>
  <c r="AA521" i="73"/>
  <c r="Z521" i="73"/>
  <c r="Y521" i="73"/>
  <c r="X521" i="73"/>
  <c r="W521" i="73"/>
  <c r="V521" i="73"/>
  <c r="U521" i="73"/>
  <c r="T521" i="73"/>
  <c r="S521" i="73"/>
  <c r="R521" i="73"/>
  <c r="Q521" i="73"/>
  <c r="P521" i="73"/>
  <c r="O521" i="73"/>
  <c r="N521" i="73"/>
  <c r="M521" i="73"/>
  <c r="L521" i="73"/>
  <c r="K521" i="73"/>
  <c r="J521" i="73"/>
  <c r="I521" i="73"/>
  <c r="H521" i="73"/>
  <c r="G521" i="73"/>
  <c r="F521" i="73"/>
  <c r="E521" i="73"/>
  <c r="DH519" i="73"/>
  <c r="DG519" i="73"/>
  <c r="DF519" i="73" s="1"/>
  <c r="DB519" i="73"/>
  <c r="DA519" i="73"/>
  <c r="CZ519" i="73" s="1"/>
  <c r="DH518" i="73"/>
  <c r="DG518" i="73"/>
  <c r="DF518" i="73" s="1"/>
  <c r="DB518" i="73"/>
  <c r="DA518" i="73"/>
  <c r="CZ518" i="73" s="1"/>
  <c r="DH517" i="73"/>
  <c r="DG517" i="73"/>
  <c r="DF517" i="73" s="1"/>
  <c r="DB517" i="73"/>
  <c r="DA517" i="73"/>
  <c r="CZ517" i="73" s="1"/>
  <c r="DH516" i="73"/>
  <c r="DG516" i="73"/>
  <c r="DF516" i="73" s="1"/>
  <c r="DB516" i="73"/>
  <c r="DA516" i="73"/>
  <c r="CZ516" i="73" s="1"/>
  <c r="DH515" i="73"/>
  <c r="DG515" i="73"/>
  <c r="DF515" i="73" s="1"/>
  <c r="DB515" i="73"/>
  <c r="DA515" i="73"/>
  <c r="CZ515" i="73" s="1"/>
  <c r="DH514" i="73"/>
  <c r="DG514" i="73"/>
  <c r="DF514" i="73" s="1"/>
  <c r="DB514" i="73"/>
  <c r="DA514" i="73"/>
  <c r="CZ514" i="73" s="1"/>
  <c r="DH513" i="73"/>
  <c r="DG513" i="73"/>
  <c r="DF513" i="73" s="1"/>
  <c r="DB513" i="73"/>
  <c r="DA513" i="73"/>
  <c r="CZ513" i="73" s="1"/>
  <c r="DH512" i="73"/>
  <c r="DG512" i="73"/>
  <c r="DF512" i="73" s="1"/>
  <c r="DB512" i="73"/>
  <c r="DA512" i="73"/>
  <c r="CZ512" i="73" s="1"/>
  <c r="DH511" i="73"/>
  <c r="DG511" i="73"/>
  <c r="DF511" i="73" s="1"/>
  <c r="DB511" i="73"/>
  <c r="DA511" i="73"/>
  <c r="CZ511" i="73" s="1"/>
  <c r="DH510" i="73"/>
  <c r="DG510" i="73"/>
  <c r="DF510" i="73" s="1"/>
  <c r="DB510" i="73"/>
  <c r="DA510" i="73"/>
  <c r="CZ510" i="73" s="1"/>
  <c r="DH509" i="73"/>
  <c r="DG509" i="73"/>
  <c r="DF509" i="73" s="1"/>
  <c r="DB509" i="73"/>
  <c r="DA509" i="73"/>
  <c r="CZ509" i="73" s="1"/>
  <c r="DH508" i="73"/>
  <c r="DG508" i="73"/>
  <c r="DF508" i="73" s="1"/>
  <c r="DB508" i="73"/>
  <c r="DA508" i="73"/>
  <c r="CZ508" i="73" s="1"/>
  <c r="DH507" i="73"/>
  <c r="DG507" i="73"/>
  <c r="DF507" i="73" s="1"/>
  <c r="DB507" i="73"/>
  <c r="DA507" i="73"/>
  <c r="CZ507" i="73" s="1"/>
  <c r="DH506" i="73"/>
  <c r="DG506" i="73"/>
  <c r="DF506" i="73" s="1"/>
  <c r="DB506" i="73"/>
  <c r="DA506" i="73"/>
  <c r="CZ506" i="73" s="1"/>
  <c r="DH505" i="73"/>
  <c r="DG505" i="73"/>
  <c r="DF505" i="73" s="1"/>
  <c r="DB505" i="73"/>
  <c r="DA505" i="73"/>
  <c r="CZ505" i="73" s="1"/>
  <c r="DH504" i="73"/>
  <c r="DG504" i="73"/>
  <c r="DF504" i="73" s="1"/>
  <c r="DB504" i="73"/>
  <c r="DA504" i="73"/>
  <c r="CZ504" i="73" s="1"/>
  <c r="DH503" i="73"/>
  <c r="DG503" i="73"/>
  <c r="DF503" i="73" s="1"/>
  <c r="DB503" i="73"/>
  <c r="DA503" i="73"/>
  <c r="CZ503" i="73" s="1"/>
  <c r="DH502" i="73"/>
  <c r="DG502" i="73"/>
  <c r="DF502" i="73" s="1"/>
  <c r="DB502" i="73"/>
  <c r="DA502" i="73"/>
  <c r="CZ502" i="73" s="1"/>
  <c r="DH501" i="73"/>
  <c r="DG501" i="73"/>
  <c r="DF501" i="73" s="1"/>
  <c r="DB501" i="73"/>
  <c r="DA501" i="73"/>
  <c r="CZ501" i="73" s="1"/>
  <c r="DH500" i="73"/>
  <c r="DG500" i="73"/>
  <c r="DF500" i="73" s="1"/>
  <c r="DB500" i="73"/>
  <c r="DA500" i="73"/>
  <c r="CZ500" i="73" s="1"/>
  <c r="DH499" i="73"/>
  <c r="DG499" i="73"/>
  <c r="DF499" i="73" s="1"/>
  <c r="DB499" i="73"/>
  <c r="DA499" i="73"/>
  <c r="CZ499" i="73" s="1"/>
  <c r="DH498" i="73"/>
  <c r="DG498" i="73"/>
  <c r="DF498" i="73" s="1"/>
  <c r="DB498" i="73"/>
  <c r="DA498" i="73"/>
  <c r="CZ498" i="73" s="1"/>
  <c r="DH497" i="73"/>
  <c r="DG497" i="73"/>
  <c r="DF497" i="73" s="1"/>
  <c r="DB497" i="73"/>
  <c r="DA497" i="73"/>
  <c r="CZ497" i="73" s="1"/>
  <c r="DH496" i="73"/>
  <c r="DG496" i="73"/>
  <c r="DF496" i="73" s="1"/>
  <c r="DB496" i="73"/>
  <c r="DA496" i="73"/>
  <c r="CZ496" i="73" s="1"/>
  <c r="DH495" i="73"/>
  <c r="DG495" i="73"/>
  <c r="DF495" i="73" s="1"/>
  <c r="DB495" i="73"/>
  <c r="DA495" i="73"/>
  <c r="CZ495" i="73" s="1"/>
  <c r="DH494" i="73"/>
  <c r="DG494" i="73"/>
  <c r="DF494" i="73" s="1"/>
  <c r="DB494" i="73"/>
  <c r="DA494" i="73"/>
  <c r="CZ494" i="73" s="1"/>
  <c r="AK487" i="73"/>
  <c r="AJ487" i="73"/>
  <c r="AI487" i="73"/>
  <c r="AH487" i="73"/>
  <c r="AG487" i="73"/>
  <c r="AF487" i="73"/>
  <c r="AE487" i="73"/>
  <c r="AD487" i="73"/>
  <c r="AC487" i="73"/>
  <c r="AB487" i="73"/>
  <c r="AA487" i="73"/>
  <c r="Z487" i="73"/>
  <c r="Y487" i="73"/>
  <c r="X487" i="73"/>
  <c r="W487" i="73"/>
  <c r="V487" i="73"/>
  <c r="U487" i="73"/>
  <c r="T487" i="73"/>
  <c r="S487" i="73"/>
  <c r="R487" i="73"/>
  <c r="Q487" i="73"/>
  <c r="P487" i="73"/>
  <c r="O487" i="73"/>
  <c r="N487" i="73"/>
  <c r="M487" i="73"/>
  <c r="L487" i="73"/>
  <c r="K487" i="73"/>
  <c r="J487" i="73"/>
  <c r="I487" i="73"/>
  <c r="H487" i="73"/>
  <c r="G487" i="73"/>
  <c r="F487" i="73"/>
  <c r="E487" i="73"/>
  <c r="E488" i="73" s="1"/>
  <c r="DH485" i="73"/>
  <c r="DG485" i="73"/>
  <c r="DF485" i="73" s="1"/>
  <c r="DB485" i="73"/>
  <c r="DA485" i="73"/>
  <c r="CZ485" i="73" s="1"/>
  <c r="DH484" i="73"/>
  <c r="DG484" i="73"/>
  <c r="DF484" i="73" s="1"/>
  <c r="DB484" i="73"/>
  <c r="DA484" i="73"/>
  <c r="CZ484" i="73" s="1"/>
  <c r="DH483" i="73"/>
  <c r="DG483" i="73"/>
  <c r="DF483" i="73" s="1"/>
  <c r="DB483" i="73"/>
  <c r="DA483" i="73"/>
  <c r="CZ483" i="73" s="1"/>
  <c r="DH482" i="73"/>
  <c r="DG482" i="73"/>
  <c r="DF482" i="73" s="1"/>
  <c r="DB482" i="73"/>
  <c r="DA482" i="73"/>
  <c r="CZ482" i="73" s="1"/>
  <c r="DH481" i="73"/>
  <c r="DG481" i="73"/>
  <c r="DF481" i="73" s="1"/>
  <c r="DB481" i="73"/>
  <c r="DA481" i="73"/>
  <c r="CZ481" i="73" s="1"/>
  <c r="DH480" i="73"/>
  <c r="DG480" i="73"/>
  <c r="DF480" i="73" s="1"/>
  <c r="DB480" i="73"/>
  <c r="DA480" i="73"/>
  <c r="CZ480" i="73" s="1"/>
  <c r="DH479" i="73"/>
  <c r="DG479" i="73"/>
  <c r="DF479" i="73" s="1"/>
  <c r="DB479" i="73"/>
  <c r="DA479" i="73"/>
  <c r="CZ479" i="73" s="1"/>
  <c r="DH478" i="73"/>
  <c r="DG478" i="73"/>
  <c r="DF478" i="73" s="1"/>
  <c r="DB478" i="73"/>
  <c r="DA478" i="73"/>
  <c r="CZ478" i="73" s="1"/>
  <c r="DH477" i="73"/>
  <c r="DG477" i="73"/>
  <c r="DF477" i="73" s="1"/>
  <c r="DB477" i="73"/>
  <c r="DA477" i="73"/>
  <c r="CZ477" i="73" s="1"/>
  <c r="DH476" i="73"/>
  <c r="DG476" i="73"/>
  <c r="DF476" i="73" s="1"/>
  <c r="DB476" i="73"/>
  <c r="DA476" i="73"/>
  <c r="CZ476" i="73" s="1"/>
  <c r="DH475" i="73"/>
  <c r="DG475" i="73"/>
  <c r="DF475" i="73" s="1"/>
  <c r="DB475" i="73"/>
  <c r="DA475" i="73"/>
  <c r="CZ475" i="73" s="1"/>
  <c r="DH474" i="73"/>
  <c r="DG474" i="73"/>
  <c r="DF474" i="73" s="1"/>
  <c r="DB474" i="73"/>
  <c r="DA474" i="73"/>
  <c r="CZ474" i="73" s="1"/>
  <c r="DH473" i="73"/>
  <c r="DG473" i="73"/>
  <c r="DF473" i="73" s="1"/>
  <c r="DB473" i="73"/>
  <c r="DA473" i="73"/>
  <c r="CZ473" i="73" s="1"/>
  <c r="DH472" i="73"/>
  <c r="DG472" i="73"/>
  <c r="DF472" i="73" s="1"/>
  <c r="DB472" i="73"/>
  <c r="DA472" i="73"/>
  <c r="CZ472" i="73" s="1"/>
  <c r="DH471" i="73"/>
  <c r="DG471" i="73"/>
  <c r="DF471" i="73" s="1"/>
  <c r="DB471" i="73"/>
  <c r="DA471" i="73"/>
  <c r="CZ471" i="73" s="1"/>
  <c r="DH470" i="73"/>
  <c r="DG470" i="73"/>
  <c r="DF470" i="73" s="1"/>
  <c r="DB470" i="73"/>
  <c r="DA470" i="73"/>
  <c r="CZ470" i="73" s="1"/>
  <c r="DH469" i="73"/>
  <c r="DG469" i="73"/>
  <c r="DF469" i="73" s="1"/>
  <c r="DB469" i="73"/>
  <c r="DA469" i="73"/>
  <c r="CZ469" i="73" s="1"/>
  <c r="DH468" i="73"/>
  <c r="DG468" i="73"/>
  <c r="DF468" i="73" s="1"/>
  <c r="DB468" i="73"/>
  <c r="DA468" i="73"/>
  <c r="CZ468" i="73" s="1"/>
  <c r="DH467" i="73"/>
  <c r="DG467" i="73"/>
  <c r="DF467" i="73" s="1"/>
  <c r="DB467" i="73"/>
  <c r="DA467" i="73"/>
  <c r="CZ467" i="73" s="1"/>
  <c r="DH466" i="73"/>
  <c r="DG466" i="73"/>
  <c r="DF466" i="73" s="1"/>
  <c r="DB466" i="73"/>
  <c r="DA466" i="73"/>
  <c r="CZ466" i="73" s="1"/>
  <c r="DH465" i="73"/>
  <c r="DG465" i="73"/>
  <c r="DF465" i="73" s="1"/>
  <c r="DB465" i="73"/>
  <c r="DA465" i="73"/>
  <c r="CZ465" i="73" s="1"/>
  <c r="DH464" i="73"/>
  <c r="DG464" i="73"/>
  <c r="DF464" i="73" s="1"/>
  <c r="DB464" i="73"/>
  <c r="DA464" i="73"/>
  <c r="CZ464" i="73" s="1"/>
  <c r="DH463" i="73"/>
  <c r="DG463" i="73"/>
  <c r="DF463" i="73" s="1"/>
  <c r="DB463" i="73"/>
  <c r="DA463" i="73"/>
  <c r="CZ463" i="73" s="1"/>
  <c r="DH462" i="73"/>
  <c r="DG462" i="73"/>
  <c r="DF462" i="73" s="1"/>
  <c r="DB462" i="73"/>
  <c r="DA462" i="73"/>
  <c r="CZ462" i="73" s="1"/>
  <c r="DH461" i="73"/>
  <c r="DG461" i="73"/>
  <c r="DF461" i="73" s="1"/>
  <c r="DB461" i="73"/>
  <c r="DA461" i="73"/>
  <c r="CZ461" i="73" s="1"/>
  <c r="DH460" i="73"/>
  <c r="DG460" i="73"/>
  <c r="DF460" i="73" s="1"/>
  <c r="DB460" i="73"/>
  <c r="DA460" i="73"/>
  <c r="CZ460" i="73" s="1"/>
  <c r="AK453" i="73"/>
  <c r="AJ453" i="73"/>
  <c r="AI453" i="73"/>
  <c r="AH453" i="73"/>
  <c r="AG453" i="73"/>
  <c r="AF453" i="73"/>
  <c r="AE453" i="73"/>
  <c r="AD453" i="73"/>
  <c r="AC453" i="73"/>
  <c r="AB453" i="73"/>
  <c r="AA453" i="73"/>
  <c r="Z453" i="73"/>
  <c r="Y453" i="73"/>
  <c r="X453" i="73"/>
  <c r="W453" i="73"/>
  <c r="V453" i="73"/>
  <c r="U453" i="73"/>
  <c r="T453" i="73"/>
  <c r="S453" i="73"/>
  <c r="R453" i="73"/>
  <c r="Q453" i="73"/>
  <c r="P453" i="73"/>
  <c r="O453" i="73"/>
  <c r="N453" i="73"/>
  <c r="M453" i="73"/>
  <c r="L453" i="73"/>
  <c r="K453" i="73"/>
  <c r="J453" i="73"/>
  <c r="I453" i="73"/>
  <c r="H453" i="73"/>
  <c r="G453" i="73"/>
  <c r="F453" i="73"/>
  <c r="E453" i="73"/>
  <c r="DH451" i="73"/>
  <c r="DG451" i="73"/>
  <c r="DF451" i="73" s="1"/>
  <c r="AY451" i="73" s="1"/>
  <c r="DB451" i="73"/>
  <c r="DA451" i="73"/>
  <c r="CZ451" i="73" s="1"/>
  <c r="DH450" i="73"/>
  <c r="DG450" i="73"/>
  <c r="DF450" i="73" s="1"/>
  <c r="DB450" i="73"/>
  <c r="DA450" i="73"/>
  <c r="CZ450" i="73" s="1"/>
  <c r="DH449" i="73"/>
  <c r="DG449" i="73"/>
  <c r="DF449" i="73" s="1"/>
  <c r="AT449" i="73" s="1"/>
  <c r="DB449" i="73"/>
  <c r="DA449" i="73"/>
  <c r="CZ449" i="73" s="1"/>
  <c r="DH448" i="73"/>
  <c r="DG448" i="73"/>
  <c r="DF448" i="73" s="1"/>
  <c r="BK448" i="73" s="1"/>
  <c r="DB448" i="73"/>
  <c r="DA448" i="73"/>
  <c r="CZ448" i="73" s="1"/>
  <c r="DH447" i="73"/>
  <c r="DG447" i="73"/>
  <c r="DF447" i="73" s="1"/>
  <c r="DB447" i="73"/>
  <c r="DA447" i="73"/>
  <c r="CZ447" i="73" s="1"/>
  <c r="DH446" i="73"/>
  <c r="DG446" i="73"/>
  <c r="DF446" i="73" s="1"/>
  <c r="AX446" i="73" s="1"/>
  <c r="DB446" i="73"/>
  <c r="DA446" i="73"/>
  <c r="CZ446" i="73" s="1"/>
  <c r="DH445" i="73"/>
  <c r="DG445" i="73"/>
  <c r="DF445" i="73" s="1"/>
  <c r="DB445" i="73"/>
  <c r="DA445" i="73"/>
  <c r="CZ445" i="73" s="1"/>
  <c r="DH444" i="73"/>
  <c r="DG444" i="73"/>
  <c r="DF444" i="73" s="1"/>
  <c r="DB444" i="73"/>
  <c r="DA444" i="73"/>
  <c r="CZ444" i="73" s="1"/>
  <c r="DH443" i="73"/>
  <c r="DG443" i="73"/>
  <c r="DF443" i="73" s="1"/>
  <c r="AX443" i="73" s="1"/>
  <c r="DB443" i="73"/>
  <c r="DA443" i="73"/>
  <c r="CZ443" i="73" s="1"/>
  <c r="DH442" i="73"/>
  <c r="DG442" i="73"/>
  <c r="DF442" i="73" s="1"/>
  <c r="DB442" i="73"/>
  <c r="DA442" i="73"/>
  <c r="CZ442" i="73" s="1"/>
  <c r="DH441" i="73"/>
  <c r="DG441" i="73"/>
  <c r="DF441" i="73" s="1"/>
  <c r="DB441" i="73"/>
  <c r="DA441" i="73"/>
  <c r="CZ441" i="73" s="1"/>
  <c r="DH440" i="73"/>
  <c r="DG440" i="73"/>
  <c r="DF440" i="73" s="1"/>
  <c r="CI440" i="73" s="1"/>
  <c r="DB440" i="73"/>
  <c r="DA440" i="73"/>
  <c r="CZ440" i="73" s="1"/>
  <c r="AU440" i="73"/>
  <c r="DH439" i="73"/>
  <c r="DG439" i="73"/>
  <c r="DF439" i="73" s="1"/>
  <c r="CJ439" i="73" s="1"/>
  <c r="DB439" i="73"/>
  <c r="DA439" i="73"/>
  <c r="CZ439" i="73" s="1"/>
  <c r="DH438" i="73"/>
  <c r="DG438" i="73"/>
  <c r="DF438" i="73" s="1"/>
  <c r="DB438" i="73"/>
  <c r="DA438" i="73"/>
  <c r="CZ438" i="73" s="1"/>
  <c r="DH437" i="73"/>
  <c r="DG437" i="73"/>
  <c r="DF437" i="73" s="1"/>
  <c r="DB437" i="73"/>
  <c r="DA437" i="73"/>
  <c r="CZ437" i="73" s="1"/>
  <c r="DH436" i="73"/>
  <c r="DG436" i="73"/>
  <c r="DF436" i="73" s="1"/>
  <c r="BM436" i="73" s="1"/>
  <c r="DB436" i="73"/>
  <c r="DA436" i="73"/>
  <c r="CZ436" i="73" s="1"/>
  <c r="DH435" i="73"/>
  <c r="DG435" i="73"/>
  <c r="DF435" i="73" s="1"/>
  <c r="DB435" i="73"/>
  <c r="DA435" i="73"/>
  <c r="CZ435" i="73" s="1"/>
  <c r="DH434" i="73"/>
  <c r="DG434" i="73"/>
  <c r="DF434" i="73" s="1"/>
  <c r="DB434" i="73"/>
  <c r="DA434" i="73"/>
  <c r="CZ434" i="73" s="1"/>
  <c r="DH433" i="73"/>
  <c r="DG433" i="73"/>
  <c r="DF433" i="73" s="1"/>
  <c r="CB433" i="73" s="1"/>
  <c r="DB433" i="73"/>
  <c r="DA433" i="73"/>
  <c r="CZ433" i="73" s="1"/>
  <c r="DH432" i="73"/>
  <c r="DG432" i="73"/>
  <c r="DF432" i="73" s="1"/>
  <c r="DB432" i="73"/>
  <c r="DA432" i="73"/>
  <c r="CZ432" i="73" s="1"/>
  <c r="DH431" i="73"/>
  <c r="DG431" i="73"/>
  <c r="DF431" i="73" s="1"/>
  <c r="DB431" i="73"/>
  <c r="DA431" i="73"/>
  <c r="CZ431" i="73" s="1"/>
  <c r="BV431" i="73" s="1"/>
  <c r="DH430" i="73"/>
  <c r="DG430" i="73"/>
  <c r="DF430" i="73" s="1"/>
  <c r="DB430" i="73"/>
  <c r="DA430" i="73"/>
  <c r="CZ430" i="73" s="1"/>
  <c r="DH429" i="73"/>
  <c r="DG429" i="73"/>
  <c r="DF429" i="73" s="1"/>
  <c r="DB429" i="73"/>
  <c r="DA429" i="73"/>
  <c r="CZ429" i="73" s="1"/>
  <c r="DH428" i="73"/>
  <c r="DG428" i="73"/>
  <c r="DF428" i="73" s="1"/>
  <c r="DB428" i="73"/>
  <c r="DA428" i="73"/>
  <c r="CZ428" i="73" s="1"/>
  <c r="DH427" i="73"/>
  <c r="DG427" i="73"/>
  <c r="DF427" i="73" s="1"/>
  <c r="CK427" i="73" s="1"/>
  <c r="DB427" i="73"/>
  <c r="DA427" i="73"/>
  <c r="CZ427" i="73" s="1"/>
  <c r="DH426" i="73"/>
  <c r="DG426" i="73"/>
  <c r="DF426" i="73" s="1"/>
  <c r="DB426" i="73"/>
  <c r="DA426" i="73"/>
  <c r="CZ426" i="73" s="1"/>
  <c r="AK385" i="73"/>
  <c r="AJ385" i="73"/>
  <c r="AI385" i="73"/>
  <c r="AH385" i="73"/>
  <c r="AG385" i="73"/>
  <c r="AF385" i="73"/>
  <c r="AE385" i="73"/>
  <c r="AD385" i="73"/>
  <c r="AC385" i="73"/>
  <c r="AB385" i="73"/>
  <c r="AA385" i="73"/>
  <c r="Z385" i="73"/>
  <c r="Y385" i="73"/>
  <c r="X385" i="73"/>
  <c r="W385" i="73"/>
  <c r="V385" i="73"/>
  <c r="U385" i="73"/>
  <c r="T385" i="73"/>
  <c r="S385" i="73"/>
  <c r="R385" i="73"/>
  <c r="Q385" i="73"/>
  <c r="P385" i="73"/>
  <c r="O385" i="73"/>
  <c r="N385" i="73"/>
  <c r="M385" i="73"/>
  <c r="L385" i="73"/>
  <c r="K385" i="73"/>
  <c r="J385" i="73"/>
  <c r="I385" i="73"/>
  <c r="H385" i="73"/>
  <c r="G385" i="73"/>
  <c r="F385" i="73"/>
  <c r="E385" i="73"/>
  <c r="DH383" i="73"/>
  <c r="DG383" i="73"/>
  <c r="DF383" i="73" s="1"/>
  <c r="DB383" i="73"/>
  <c r="DA383" i="73"/>
  <c r="CZ383" i="73" s="1"/>
  <c r="DH382" i="73"/>
  <c r="DG382" i="73"/>
  <c r="DF382" i="73" s="1"/>
  <c r="DB382" i="73"/>
  <c r="DA382" i="73"/>
  <c r="CZ382" i="73" s="1"/>
  <c r="DH381" i="73"/>
  <c r="DG381" i="73"/>
  <c r="DF381" i="73" s="1"/>
  <c r="DB381" i="73"/>
  <c r="DA381" i="73"/>
  <c r="CZ381" i="73" s="1"/>
  <c r="DH380" i="73"/>
  <c r="DG380" i="73"/>
  <c r="DF380" i="73" s="1"/>
  <c r="DB380" i="73"/>
  <c r="DA380" i="73"/>
  <c r="CZ380" i="73" s="1"/>
  <c r="DH379" i="73"/>
  <c r="DG379" i="73"/>
  <c r="DF379" i="73" s="1"/>
  <c r="DB379" i="73"/>
  <c r="DA379" i="73"/>
  <c r="CZ379" i="73" s="1"/>
  <c r="DH378" i="73"/>
  <c r="DG378" i="73"/>
  <c r="DF378" i="73" s="1"/>
  <c r="DB378" i="73"/>
  <c r="DA378" i="73"/>
  <c r="CZ378" i="73" s="1"/>
  <c r="DH377" i="73"/>
  <c r="DG377" i="73"/>
  <c r="DF377" i="73" s="1"/>
  <c r="DB377" i="73"/>
  <c r="DA377" i="73"/>
  <c r="CZ377" i="73" s="1"/>
  <c r="DH376" i="73"/>
  <c r="DG376" i="73"/>
  <c r="DF376" i="73" s="1"/>
  <c r="DB376" i="73"/>
  <c r="DA376" i="73"/>
  <c r="CZ376" i="73" s="1"/>
  <c r="DH375" i="73"/>
  <c r="DG375" i="73"/>
  <c r="DF375" i="73" s="1"/>
  <c r="DB375" i="73"/>
  <c r="DA375" i="73"/>
  <c r="CZ375" i="73" s="1"/>
  <c r="DH374" i="73"/>
  <c r="DG374" i="73"/>
  <c r="DF374" i="73" s="1"/>
  <c r="DB374" i="73"/>
  <c r="DA374" i="73"/>
  <c r="CZ374" i="73" s="1"/>
  <c r="DH373" i="73"/>
  <c r="DG373" i="73"/>
  <c r="DF373" i="73" s="1"/>
  <c r="DB373" i="73"/>
  <c r="DA373" i="73"/>
  <c r="CZ373" i="73" s="1"/>
  <c r="DH372" i="73"/>
  <c r="DG372" i="73"/>
  <c r="DF372" i="73" s="1"/>
  <c r="DB372" i="73"/>
  <c r="DA372" i="73"/>
  <c r="CZ372" i="73" s="1"/>
  <c r="DH371" i="73"/>
  <c r="DG371" i="73"/>
  <c r="DF371" i="73" s="1"/>
  <c r="DB371" i="73"/>
  <c r="DA371" i="73"/>
  <c r="CZ371" i="73" s="1"/>
  <c r="DH370" i="73"/>
  <c r="DG370" i="73"/>
  <c r="DF370" i="73" s="1"/>
  <c r="DB370" i="73"/>
  <c r="DA370" i="73"/>
  <c r="CZ370" i="73" s="1"/>
  <c r="DH369" i="73"/>
  <c r="DG369" i="73"/>
  <c r="DF369" i="73" s="1"/>
  <c r="DB369" i="73"/>
  <c r="DA369" i="73"/>
  <c r="CZ369" i="73" s="1"/>
  <c r="DH368" i="73"/>
  <c r="DG368" i="73"/>
  <c r="DF368" i="73" s="1"/>
  <c r="DB368" i="73"/>
  <c r="DA368" i="73"/>
  <c r="CZ368" i="73" s="1"/>
  <c r="DH367" i="73"/>
  <c r="DG367" i="73"/>
  <c r="DF367" i="73" s="1"/>
  <c r="DB367" i="73"/>
  <c r="DA367" i="73"/>
  <c r="CZ367" i="73" s="1"/>
  <c r="DH366" i="73"/>
  <c r="DG366" i="73"/>
  <c r="DF366" i="73" s="1"/>
  <c r="DB366" i="73"/>
  <c r="DA366" i="73"/>
  <c r="CZ366" i="73" s="1"/>
  <c r="DH365" i="73"/>
  <c r="DG365" i="73"/>
  <c r="DF365" i="73" s="1"/>
  <c r="DB365" i="73"/>
  <c r="DA365" i="73"/>
  <c r="CZ365" i="73" s="1"/>
  <c r="DH364" i="73"/>
  <c r="DG364" i="73"/>
  <c r="DF364" i="73" s="1"/>
  <c r="DB364" i="73"/>
  <c r="DA364" i="73"/>
  <c r="CZ364" i="73" s="1"/>
  <c r="DH363" i="73"/>
  <c r="DG363" i="73"/>
  <c r="DF363" i="73" s="1"/>
  <c r="DB363" i="73"/>
  <c r="DA363" i="73"/>
  <c r="CZ363" i="73" s="1"/>
  <c r="DH362" i="73"/>
  <c r="DG362" i="73"/>
  <c r="DF362" i="73" s="1"/>
  <c r="DB362" i="73"/>
  <c r="DA362" i="73"/>
  <c r="CZ362" i="73" s="1"/>
  <c r="DH361" i="73"/>
  <c r="DG361" i="73"/>
  <c r="DF361" i="73" s="1"/>
  <c r="DB361" i="73"/>
  <c r="DA361" i="73"/>
  <c r="CZ361" i="73" s="1"/>
  <c r="DH360" i="73"/>
  <c r="DG360" i="73"/>
  <c r="DF360" i="73" s="1"/>
  <c r="DB360" i="73"/>
  <c r="DA360" i="73"/>
  <c r="CZ360" i="73" s="1"/>
  <c r="DH359" i="73"/>
  <c r="DG359" i="73"/>
  <c r="DF359" i="73" s="1"/>
  <c r="DB359" i="73"/>
  <c r="DA359" i="73"/>
  <c r="CZ359" i="73" s="1"/>
  <c r="DH358" i="73"/>
  <c r="DG358" i="73"/>
  <c r="DF358" i="73" s="1"/>
  <c r="DB358" i="73"/>
  <c r="DA358" i="73"/>
  <c r="CZ358" i="73" s="1"/>
  <c r="AK351" i="73"/>
  <c r="AJ351" i="73"/>
  <c r="AI351" i="73"/>
  <c r="AH351" i="73"/>
  <c r="AG351" i="73"/>
  <c r="AF351" i="73"/>
  <c r="AE351" i="73"/>
  <c r="AD351" i="73"/>
  <c r="AC351" i="73"/>
  <c r="AB351" i="73"/>
  <c r="AA351" i="73"/>
  <c r="Z351" i="73"/>
  <c r="Y351" i="73"/>
  <c r="X351" i="73"/>
  <c r="W351" i="73"/>
  <c r="V351" i="73"/>
  <c r="U351" i="73"/>
  <c r="T351" i="73"/>
  <c r="S351" i="73"/>
  <c r="R351" i="73"/>
  <c r="Q351" i="73"/>
  <c r="P351" i="73"/>
  <c r="O351" i="73"/>
  <c r="N351" i="73"/>
  <c r="M351" i="73"/>
  <c r="L351" i="73"/>
  <c r="K351" i="73"/>
  <c r="J351" i="73"/>
  <c r="I351" i="73"/>
  <c r="H351" i="73"/>
  <c r="G351" i="73"/>
  <c r="F351" i="73"/>
  <c r="E351" i="73"/>
  <c r="DH349" i="73"/>
  <c r="DG349" i="73"/>
  <c r="DF349" i="73" s="1"/>
  <c r="DB349" i="73"/>
  <c r="DA349" i="73"/>
  <c r="CZ349" i="73" s="1"/>
  <c r="DH348" i="73"/>
  <c r="DG348" i="73"/>
  <c r="DF348" i="73" s="1"/>
  <c r="DB348" i="73"/>
  <c r="DA348" i="73"/>
  <c r="CZ348" i="73" s="1"/>
  <c r="DH347" i="73"/>
  <c r="DG347" i="73"/>
  <c r="DF347" i="73" s="1"/>
  <c r="DB347" i="73"/>
  <c r="DA347" i="73"/>
  <c r="CZ347" i="73" s="1"/>
  <c r="DH346" i="73"/>
  <c r="DG346" i="73"/>
  <c r="DF346" i="73" s="1"/>
  <c r="DB346" i="73"/>
  <c r="DA346" i="73"/>
  <c r="CZ346" i="73" s="1"/>
  <c r="DH345" i="73"/>
  <c r="DG345" i="73"/>
  <c r="DF345" i="73" s="1"/>
  <c r="DB345" i="73"/>
  <c r="DA345" i="73"/>
  <c r="CZ345" i="73" s="1"/>
  <c r="DH344" i="73"/>
  <c r="DG344" i="73"/>
  <c r="DF344" i="73" s="1"/>
  <c r="DB344" i="73"/>
  <c r="DA344" i="73"/>
  <c r="CZ344" i="73" s="1"/>
  <c r="DH343" i="73"/>
  <c r="DG343" i="73"/>
  <c r="DF343" i="73" s="1"/>
  <c r="DB343" i="73"/>
  <c r="DA343" i="73"/>
  <c r="CZ343" i="73" s="1"/>
  <c r="DH342" i="73"/>
  <c r="DG342" i="73"/>
  <c r="DF342" i="73" s="1"/>
  <c r="DB342" i="73"/>
  <c r="DA342" i="73"/>
  <c r="CZ342" i="73" s="1"/>
  <c r="DH341" i="73"/>
  <c r="DG341" i="73"/>
  <c r="DF341" i="73" s="1"/>
  <c r="DB341" i="73"/>
  <c r="DA341" i="73"/>
  <c r="CZ341" i="73" s="1"/>
  <c r="DH340" i="73"/>
  <c r="DG340" i="73"/>
  <c r="DF340" i="73" s="1"/>
  <c r="DB340" i="73"/>
  <c r="DA340" i="73"/>
  <c r="CZ340" i="73" s="1"/>
  <c r="DH339" i="73"/>
  <c r="DG339" i="73"/>
  <c r="DF339" i="73" s="1"/>
  <c r="DB339" i="73"/>
  <c r="DA339" i="73"/>
  <c r="CZ339" i="73" s="1"/>
  <c r="DH338" i="73"/>
  <c r="DG338" i="73"/>
  <c r="DF338" i="73" s="1"/>
  <c r="DB338" i="73"/>
  <c r="DA338" i="73"/>
  <c r="CZ338" i="73" s="1"/>
  <c r="DH337" i="73"/>
  <c r="DG337" i="73"/>
  <c r="DF337" i="73" s="1"/>
  <c r="DB337" i="73"/>
  <c r="DA337" i="73"/>
  <c r="CZ337" i="73" s="1"/>
  <c r="DH336" i="73"/>
  <c r="DG336" i="73"/>
  <c r="DF336" i="73" s="1"/>
  <c r="DB336" i="73"/>
  <c r="DA336" i="73"/>
  <c r="CZ336" i="73" s="1"/>
  <c r="DH335" i="73"/>
  <c r="DG335" i="73"/>
  <c r="DF335" i="73" s="1"/>
  <c r="DB335" i="73"/>
  <c r="DA335" i="73"/>
  <c r="CZ335" i="73" s="1"/>
  <c r="DH334" i="73"/>
  <c r="DG334" i="73"/>
  <c r="DF334" i="73" s="1"/>
  <c r="DB334" i="73"/>
  <c r="DA334" i="73"/>
  <c r="CZ334" i="73" s="1"/>
  <c r="DH333" i="73"/>
  <c r="DG333" i="73"/>
  <c r="DF333" i="73" s="1"/>
  <c r="DB333" i="73"/>
  <c r="DA333" i="73"/>
  <c r="CZ333" i="73" s="1"/>
  <c r="DH332" i="73"/>
  <c r="DG332" i="73"/>
  <c r="DF332" i="73" s="1"/>
  <c r="DB332" i="73"/>
  <c r="DA332" i="73"/>
  <c r="CZ332" i="73" s="1"/>
  <c r="DH331" i="73"/>
  <c r="DG331" i="73"/>
  <c r="DF331" i="73" s="1"/>
  <c r="DB331" i="73"/>
  <c r="DA331" i="73"/>
  <c r="CZ331" i="73" s="1"/>
  <c r="DH330" i="73"/>
  <c r="DG330" i="73"/>
  <c r="DF330" i="73" s="1"/>
  <c r="DB330" i="73"/>
  <c r="DA330" i="73"/>
  <c r="CZ330" i="73" s="1"/>
  <c r="DH329" i="73"/>
  <c r="DG329" i="73"/>
  <c r="DF329" i="73" s="1"/>
  <c r="DB329" i="73"/>
  <c r="DA329" i="73"/>
  <c r="CZ329" i="73" s="1"/>
  <c r="DH328" i="73"/>
  <c r="DG328" i="73"/>
  <c r="DF328" i="73" s="1"/>
  <c r="DB328" i="73"/>
  <c r="DA328" i="73"/>
  <c r="CZ328" i="73" s="1"/>
  <c r="DH327" i="73"/>
  <c r="DG327" i="73"/>
  <c r="DF327" i="73" s="1"/>
  <c r="DB327" i="73"/>
  <c r="DA327" i="73"/>
  <c r="CZ327" i="73" s="1"/>
  <c r="DH326" i="73"/>
  <c r="DG326" i="73"/>
  <c r="DF326" i="73" s="1"/>
  <c r="DB326" i="73"/>
  <c r="DA326" i="73"/>
  <c r="CZ326" i="73" s="1"/>
  <c r="DH325" i="73"/>
  <c r="DG325" i="73"/>
  <c r="DF325" i="73" s="1"/>
  <c r="DB325" i="73"/>
  <c r="DA325" i="73"/>
  <c r="CZ325" i="73" s="1"/>
  <c r="DH324" i="73"/>
  <c r="DG324" i="73"/>
  <c r="DF324" i="73" s="1"/>
  <c r="DB324" i="73"/>
  <c r="DA324" i="73"/>
  <c r="CZ324" i="73" s="1"/>
  <c r="AK317" i="73"/>
  <c r="AJ317" i="73"/>
  <c r="AI317" i="73"/>
  <c r="AH317" i="73"/>
  <c r="AG317" i="73"/>
  <c r="AF317" i="73"/>
  <c r="AE317" i="73"/>
  <c r="AD317" i="73"/>
  <c r="AC317" i="73"/>
  <c r="AB317" i="73"/>
  <c r="AA317" i="73"/>
  <c r="Z317" i="73"/>
  <c r="Y317" i="73"/>
  <c r="X317" i="73"/>
  <c r="W317" i="73"/>
  <c r="V317" i="73"/>
  <c r="U317" i="73"/>
  <c r="T317" i="73"/>
  <c r="S317" i="73"/>
  <c r="R317" i="73"/>
  <c r="Q317" i="73"/>
  <c r="P317" i="73"/>
  <c r="O317" i="73"/>
  <c r="N317" i="73"/>
  <c r="M317" i="73"/>
  <c r="L317" i="73"/>
  <c r="K317" i="73"/>
  <c r="J317" i="73"/>
  <c r="I317" i="73"/>
  <c r="H317" i="73"/>
  <c r="G317" i="73"/>
  <c r="F317" i="73"/>
  <c r="E317" i="73"/>
  <c r="DH315" i="73"/>
  <c r="DG315" i="73"/>
  <c r="DF315" i="73" s="1"/>
  <c r="DB315" i="73"/>
  <c r="DA315" i="73"/>
  <c r="CZ315" i="73" s="1"/>
  <c r="DH314" i="73"/>
  <c r="DG314" i="73"/>
  <c r="DF314" i="73" s="1"/>
  <c r="DB314" i="73"/>
  <c r="DA314" i="73"/>
  <c r="CZ314" i="73" s="1"/>
  <c r="DH313" i="73"/>
  <c r="DG313" i="73"/>
  <c r="DF313" i="73" s="1"/>
  <c r="DB313" i="73"/>
  <c r="DA313" i="73"/>
  <c r="CZ313" i="73" s="1"/>
  <c r="DH312" i="73"/>
  <c r="DG312" i="73"/>
  <c r="DF312" i="73" s="1"/>
  <c r="DB312" i="73"/>
  <c r="DA312" i="73"/>
  <c r="CZ312" i="73" s="1"/>
  <c r="DH311" i="73"/>
  <c r="DG311" i="73"/>
  <c r="DF311" i="73" s="1"/>
  <c r="DB311" i="73"/>
  <c r="DA311" i="73"/>
  <c r="CZ311" i="73" s="1"/>
  <c r="DH310" i="73"/>
  <c r="DG310" i="73"/>
  <c r="DF310" i="73" s="1"/>
  <c r="DB310" i="73"/>
  <c r="DA310" i="73"/>
  <c r="CZ310" i="73" s="1"/>
  <c r="DH309" i="73"/>
  <c r="DG309" i="73"/>
  <c r="DF309" i="73" s="1"/>
  <c r="DB309" i="73"/>
  <c r="DA309" i="73"/>
  <c r="CZ309" i="73" s="1"/>
  <c r="DH308" i="73"/>
  <c r="DG308" i="73"/>
  <c r="DF308" i="73" s="1"/>
  <c r="DB308" i="73"/>
  <c r="DA308" i="73"/>
  <c r="CZ308" i="73" s="1"/>
  <c r="DH307" i="73"/>
  <c r="DG307" i="73"/>
  <c r="DF307" i="73" s="1"/>
  <c r="DB307" i="73"/>
  <c r="DA307" i="73"/>
  <c r="CZ307" i="73" s="1"/>
  <c r="DH306" i="73"/>
  <c r="DG306" i="73"/>
  <c r="DF306" i="73" s="1"/>
  <c r="DB306" i="73"/>
  <c r="DA306" i="73"/>
  <c r="CZ306" i="73" s="1"/>
  <c r="DH305" i="73"/>
  <c r="DG305" i="73"/>
  <c r="DF305" i="73" s="1"/>
  <c r="DB305" i="73"/>
  <c r="DA305" i="73"/>
  <c r="CZ305" i="73" s="1"/>
  <c r="DH304" i="73"/>
  <c r="DG304" i="73"/>
  <c r="DF304" i="73" s="1"/>
  <c r="DB304" i="73"/>
  <c r="DA304" i="73"/>
  <c r="CZ304" i="73" s="1"/>
  <c r="DH303" i="73"/>
  <c r="DG303" i="73"/>
  <c r="DF303" i="73" s="1"/>
  <c r="DB303" i="73"/>
  <c r="DA303" i="73"/>
  <c r="CZ303" i="73" s="1"/>
  <c r="DH302" i="73"/>
  <c r="DG302" i="73"/>
  <c r="DF302" i="73" s="1"/>
  <c r="DB302" i="73"/>
  <c r="DA302" i="73"/>
  <c r="CZ302" i="73" s="1"/>
  <c r="DH301" i="73"/>
  <c r="DG301" i="73"/>
  <c r="DF301" i="73" s="1"/>
  <c r="DB301" i="73"/>
  <c r="DA301" i="73"/>
  <c r="CZ301" i="73" s="1"/>
  <c r="DH300" i="73"/>
  <c r="DG300" i="73"/>
  <c r="DF300" i="73" s="1"/>
  <c r="DB300" i="73"/>
  <c r="DA300" i="73"/>
  <c r="CZ300" i="73" s="1"/>
  <c r="DH299" i="73"/>
  <c r="DG299" i="73"/>
  <c r="DF299" i="73" s="1"/>
  <c r="DB299" i="73"/>
  <c r="DA299" i="73"/>
  <c r="CZ299" i="73" s="1"/>
  <c r="DH298" i="73"/>
  <c r="DG298" i="73"/>
  <c r="DF298" i="73" s="1"/>
  <c r="DB298" i="73"/>
  <c r="DA298" i="73"/>
  <c r="CZ298" i="73" s="1"/>
  <c r="DH297" i="73"/>
  <c r="DG297" i="73"/>
  <c r="DF297" i="73" s="1"/>
  <c r="DB297" i="73"/>
  <c r="DA297" i="73"/>
  <c r="CZ297" i="73" s="1"/>
  <c r="DH296" i="73"/>
  <c r="DG296" i="73"/>
  <c r="DF296" i="73" s="1"/>
  <c r="DB296" i="73"/>
  <c r="DA296" i="73"/>
  <c r="CZ296" i="73" s="1"/>
  <c r="DH295" i="73"/>
  <c r="DG295" i="73"/>
  <c r="DF295" i="73" s="1"/>
  <c r="DB295" i="73"/>
  <c r="DA295" i="73"/>
  <c r="CZ295" i="73" s="1"/>
  <c r="DH294" i="73"/>
  <c r="DG294" i="73"/>
  <c r="DF294" i="73" s="1"/>
  <c r="DB294" i="73"/>
  <c r="DA294" i="73"/>
  <c r="CZ294" i="73" s="1"/>
  <c r="DH293" i="73"/>
  <c r="DG293" i="73"/>
  <c r="DF293" i="73" s="1"/>
  <c r="DB293" i="73"/>
  <c r="DA293" i="73"/>
  <c r="CZ293" i="73" s="1"/>
  <c r="DH292" i="73"/>
  <c r="DG292" i="73"/>
  <c r="DF292" i="73" s="1"/>
  <c r="DB292" i="73"/>
  <c r="DA292" i="73"/>
  <c r="CZ292" i="73" s="1"/>
  <c r="DH291" i="73"/>
  <c r="DG291" i="73"/>
  <c r="DF291" i="73" s="1"/>
  <c r="DB291" i="73"/>
  <c r="DA291" i="73"/>
  <c r="CZ291" i="73" s="1"/>
  <c r="DH290" i="73"/>
  <c r="DG290" i="73"/>
  <c r="DF290" i="73" s="1"/>
  <c r="DB290" i="73"/>
  <c r="DA290" i="73"/>
  <c r="CZ290" i="73" s="1"/>
  <c r="AK281" i="73"/>
  <c r="AJ281" i="73"/>
  <c r="AI281" i="73"/>
  <c r="AH281" i="73"/>
  <c r="AG281" i="73"/>
  <c r="AF281" i="73"/>
  <c r="AE281" i="73"/>
  <c r="AD281" i="73"/>
  <c r="AC281" i="73"/>
  <c r="AB281" i="73"/>
  <c r="AA281" i="73"/>
  <c r="Z281" i="73"/>
  <c r="Y281" i="73"/>
  <c r="X281" i="73"/>
  <c r="W281" i="73"/>
  <c r="V281" i="73"/>
  <c r="U281" i="73"/>
  <c r="T281" i="73"/>
  <c r="S281" i="73"/>
  <c r="R281" i="73"/>
  <c r="Q281" i="73"/>
  <c r="P281" i="73"/>
  <c r="O281" i="73"/>
  <c r="N281" i="73"/>
  <c r="M281" i="73"/>
  <c r="L281" i="73"/>
  <c r="K281" i="73"/>
  <c r="J281" i="73"/>
  <c r="I281" i="73"/>
  <c r="H281" i="73"/>
  <c r="G281" i="73"/>
  <c r="F281" i="73"/>
  <c r="E281" i="73"/>
  <c r="AK280" i="73"/>
  <c r="AJ280" i="73"/>
  <c r="AI280" i="73"/>
  <c r="AH280" i="73"/>
  <c r="AG280" i="73"/>
  <c r="AF280" i="73"/>
  <c r="AE280" i="73"/>
  <c r="AD280" i="73"/>
  <c r="AC280" i="73"/>
  <c r="AB280" i="73"/>
  <c r="AA280" i="73"/>
  <c r="Z280" i="73"/>
  <c r="Y280" i="73"/>
  <c r="X280" i="73"/>
  <c r="W280" i="73"/>
  <c r="V280" i="73"/>
  <c r="U280" i="73"/>
  <c r="T280" i="73"/>
  <c r="S280" i="73"/>
  <c r="R280" i="73"/>
  <c r="Q280" i="73"/>
  <c r="P280" i="73"/>
  <c r="O280" i="73"/>
  <c r="N280" i="73"/>
  <c r="M280" i="73"/>
  <c r="L280" i="73"/>
  <c r="K280" i="73"/>
  <c r="J280" i="73"/>
  <c r="I280" i="73"/>
  <c r="H280" i="73"/>
  <c r="G280" i="73"/>
  <c r="F280" i="73"/>
  <c r="E280" i="73"/>
  <c r="AK279" i="73"/>
  <c r="AJ279" i="73"/>
  <c r="AI279" i="73"/>
  <c r="AH279" i="73"/>
  <c r="AG279" i="73"/>
  <c r="AF279" i="73"/>
  <c r="AE279" i="73"/>
  <c r="AD279" i="73"/>
  <c r="AC279" i="73"/>
  <c r="AB279" i="73"/>
  <c r="AA279" i="73"/>
  <c r="Z279" i="73"/>
  <c r="Y279" i="73"/>
  <c r="X279" i="73"/>
  <c r="W279" i="73"/>
  <c r="V279" i="73"/>
  <c r="U279" i="73"/>
  <c r="T279" i="73"/>
  <c r="S279" i="73"/>
  <c r="R279" i="73"/>
  <c r="Q279" i="73"/>
  <c r="P279" i="73"/>
  <c r="O279" i="73"/>
  <c r="N279" i="73"/>
  <c r="M279" i="73"/>
  <c r="L279" i="73"/>
  <c r="K279" i="73"/>
  <c r="J279" i="73"/>
  <c r="I279" i="73"/>
  <c r="H279" i="73"/>
  <c r="G279" i="73"/>
  <c r="F279" i="73"/>
  <c r="E279" i="73"/>
  <c r="AK278" i="73"/>
  <c r="AJ278" i="73"/>
  <c r="AI278" i="73"/>
  <c r="AH278" i="73"/>
  <c r="AG278" i="73"/>
  <c r="AF278" i="73"/>
  <c r="AE278" i="73"/>
  <c r="AD278" i="73"/>
  <c r="AC278" i="73"/>
  <c r="AB278" i="73"/>
  <c r="AA278" i="73"/>
  <c r="Z278" i="73"/>
  <c r="Y278" i="73"/>
  <c r="X278" i="73"/>
  <c r="W278" i="73"/>
  <c r="V278" i="73"/>
  <c r="U278" i="73"/>
  <c r="T278" i="73"/>
  <c r="S278" i="73"/>
  <c r="R278" i="73"/>
  <c r="Q278" i="73"/>
  <c r="P278" i="73"/>
  <c r="O278" i="73"/>
  <c r="N278" i="73"/>
  <c r="M278" i="73"/>
  <c r="L278" i="73"/>
  <c r="K278" i="73"/>
  <c r="J278" i="73"/>
  <c r="I278" i="73"/>
  <c r="H278" i="73"/>
  <c r="G278" i="73"/>
  <c r="F278" i="73"/>
  <c r="E278" i="73"/>
  <c r="AK277" i="73"/>
  <c r="AJ277" i="73"/>
  <c r="AI277" i="73"/>
  <c r="AH277" i="73"/>
  <c r="AG277" i="73"/>
  <c r="AF277" i="73"/>
  <c r="AE277" i="73"/>
  <c r="AD277" i="73"/>
  <c r="AC277" i="73"/>
  <c r="AB277" i="73"/>
  <c r="AA277" i="73"/>
  <c r="Z277" i="73"/>
  <c r="Y277" i="73"/>
  <c r="X277" i="73"/>
  <c r="W277" i="73"/>
  <c r="V277" i="73"/>
  <c r="U277" i="73"/>
  <c r="T277" i="73"/>
  <c r="S277" i="73"/>
  <c r="R277" i="73"/>
  <c r="Q277" i="73"/>
  <c r="P277" i="73"/>
  <c r="O277" i="73"/>
  <c r="N277" i="73"/>
  <c r="M277" i="73"/>
  <c r="L277" i="73"/>
  <c r="K277" i="73"/>
  <c r="J277" i="73"/>
  <c r="I277" i="73"/>
  <c r="H277" i="73"/>
  <c r="G277" i="73"/>
  <c r="F277" i="73"/>
  <c r="E277" i="73"/>
  <c r="AK276" i="73"/>
  <c r="AJ276" i="73"/>
  <c r="AI276" i="73"/>
  <c r="AH276" i="73"/>
  <c r="AG276" i="73"/>
  <c r="AF276" i="73"/>
  <c r="AE276" i="73"/>
  <c r="AD276" i="73"/>
  <c r="AC276" i="73"/>
  <c r="AB276" i="73"/>
  <c r="AA276" i="73"/>
  <c r="Z276" i="73"/>
  <c r="Y276" i="73"/>
  <c r="X276" i="73"/>
  <c r="W276" i="73"/>
  <c r="V276" i="73"/>
  <c r="U276" i="73"/>
  <c r="T276" i="73"/>
  <c r="S276" i="73"/>
  <c r="R276" i="73"/>
  <c r="Q276" i="73"/>
  <c r="P276" i="73"/>
  <c r="O276" i="73"/>
  <c r="N276" i="73"/>
  <c r="M276" i="73"/>
  <c r="L276" i="73"/>
  <c r="K276" i="73"/>
  <c r="J276" i="73"/>
  <c r="I276" i="73"/>
  <c r="H276" i="73"/>
  <c r="G276" i="73"/>
  <c r="F276" i="73"/>
  <c r="E276" i="73"/>
  <c r="AK275" i="73"/>
  <c r="AJ275" i="73"/>
  <c r="AI275" i="73"/>
  <c r="AH275" i="73"/>
  <c r="AG275" i="73"/>
  <c r="AF275" i="73"/>
  <c r="AE275" i="73"/>
  <c r="AD275" i="73"/>
  <c r="AC275" i="73"/>
  <c r="AB275" i="73"/>
  <c r="AA275" i="73"/>
  <c r="Z275" i="73"/>
  <c r="Y275" i="73"/>
  <c r="X275" i="73"/>
  <c r="W275" i="73"/>
  <c r="V275" i="73"/>
  <c r="U275" i="73"/>
  <c r="T275" i="73"/>
  <c r="S275" i="73"/>
  <c r="R275" i="73"/>
  <c r="Q275" i="73"/>
  <c r="P275" i="73"/>
  <c r="O275" i="73"/>
  <c r="N275" i="73"/>
  <c r="M275" i="73"/>
  <c r="L275" i="73"/>
  <c r="K275" i="73"/>
  <c r="J275" i="73"/>
  <c r="I275" i="73"/>
  <c r="H275" i="73"/>
  <c r="G275" i="73"/>
  <c r="F275" i="73"/>
  <c r="E275" i="73"/>
  <c r="AK274" i="73"/>
  <c r="AJ274" i="73"/>
  <c r="AI274" i="73"/>
  <c r="AH274" i="73"/>
  <c r="AG274" i="73"/>
  <c r="AF274" i="73"/>
  <c r="AE274" i="73"/>
  <c r="AD274" i="73"/>
  <c r="AC274" i="73"/>
  <c r="AB274" i="73"/>
  <c r="AA274" i="73"/>
  <c r="Z274" i="73"/>
  <c r="Y274" i="73"/>
  <c r="X274" i="73"/>
  <c r="W274" i="73"/>
  <c r="V274" i="73"/>
  <c r="U274" i="73"/>
  <c r="T274" i="73"/>
  <c r="S274" i="73"/>
  <c r="R274" i="73"/>
  <c r="Q274" i="73"/>
  <c r="P274" i="73"/>
  <c r="O274" i="73"/>
  <c r="N274" i="73"/>
  <c r="M274" i="73"/>
  <c r="L274" i="73"/>
  <c r="K274" i="73"/>
  <c r="J274" i="73"/>
  <c r="I274" i="73"/>
  <c r="H274" i="73"/>
  <c r="G274" i="73"/>
  <c r="F274" i="73"/>
  <c r="E274" i="73"/>
  <c r="AK273" i="73"/>
  <c r="AJ273" i="73"/>
  <c r="AI273" i="73"/>
  <c r="AH273" i="73"/>
  <c r="AG273" i="73"/>
  <c r="AF273" i="73"/>
  <c r="AE273" i="73"/>
  <c r="AD273" i="73"/>
  <c r="AC273" i="73"/>
  <c r="AB273" i="73"/>
  <c r="AA273" i="73"/>
  <c r="Z273" i="73"/>
  <c r="Y273" i="73"/>
  <c r="X273" i="73"/>
  <c r="W273" i="73"/>
  <c r="V273" i="73"/>
  <c r="U273" i="73"/>
  <c r="T273" i="73"/>
  <c r="S273" i="73"/>
  <c r="R273" i="73"/>
  <c r="Q273" i="73"/>
  <c r="P273" i="73"/>
  <c r="O273" i="73"/>
  <c r="N273" i="73"/>
  <c r="M273" i="73"/>
  <c r="L273" i="73"/>
  <c r="K273" i="73"/>
  <c r="J273" i="73"/>
  <c r="I273" i="73"/>
  <c r="H273" i="73"/>
  <c r="G273" i="73"/>
  <c r="F273" i="73"/>
  <c r="E273" i="73"/>
  <c r="AK272" i="73"/>
  <c r="AJ272" i="73"/>
  <c r="AI272" i="73"/>
  <c r="AH272" i="73"/>
  <c r="AG272" i="73"/>
  <c r="AF272" i="73"/>
  <c r="AE272" i="73"/>
  <c r="AD272" i="73"/>
  <c r="AC272" i="73"/>
  <c r="AB272" i="73"/>
  <c r="AA272" i="73"/>
  <c r="Z272" i="73"/>
  <c r="Y272" i="73"/>
  <c r="X272" i="73"/>
  <c r="W272" i="73"/>
  <c r="V272" i="73"/>
  <c r="U272" i="73"/>
  <c r="T272" i="73"/>
  <c r="S272" i="73"/>
  <c r="R272" i="73"/>
  <c r="Q272" i="73"/>
  <c r="P272" i="73"/>
  <c r="O272" i="73"/>
  <c r="N272" i="73"/>
  <c r="M272" i="73"/>
  <c r="L272" i="73"/>
  <c r="K272" i="73"/>
  <c r="J272" i="73"/>
  <c r="I272" i="73"/>
  <c r="H272" i="73"/>
  <c r="G272" i="73"/>
  <c r="F272" i="73"/>
  <c r="E272" i="73"/>
  <c r="AK271" i="73"/>
  <c r="AJ271" i="73"/>
  <c r="AI271" i="73"/>
  <c r="AH271" i="73"/>
  <c r="AG271" i="73"/>
  <c r="AF271" i="73"/>
  <c r="AE271" i="73"/>
  <c r="AD271" i="73"/>
  <c r="AC271" i="73"/>
  <c r="AB271" i="73"/>
  <c r="AA271" i="73"/>
  <c r="Z271" i="73"/>
  <c r="Y271" i="73"/>
  <c r="X271" i="73"/>
  <c r="W271" i="73"/>
  <c r="V271" i="73"/>
  <c r="U271" i="73"/>
  <c r="T271" i="73"/>
  <c r="S271" i="73"/>
  <c r="R271" i="73"/>
  <c r="Q271" i="73"/>
  <c r="P271" i="73"/>
  <c r="O271" i="73"/>
  <c r="N271" i="73"/>
  <c r="M271" i="73"/>
  <c r="L271" i="73"/>
  <c r="K271" i="73"/>
  <c r="J271" i="73"/>
  <c r="I271" i="73"/>
  <c r="H271" i="73"/>
  <c r="G271" i="73"/>
  <c r="F271" i="73"/>
  <c r="E271" i="73"/>
  <c r="AK270" i="73"/>
  <c r="AJ270" i="73"/>
  <c r="AI270" i="73"/>
  <c r="AH270" i="73"/>
  <c r="AG270" i="73"/>
  <c r="AF270" i="73"/>
  <c r="AE270" i="73"/>
  <c r="AD270" i="73"/>
  <c r="AC270" i="73"/>
  <c r="AB270" i="73"/>
  <c r="AA270" i="73"/>
  <c r="Z270" i="73"/>
  <c r="Y270" i="73"/>
  <c r="X270" i="73"/>
  <c r="W270" i="73"/>
  <c r="V270" i="73"/>
  <c r="U270" i="73"/>
  <c r="T270" i="73"/>
  <c r="S270" i="73"/>
  <c r="R270" i="73"/>
  <c r="Q270" i="73"/>
  <c r="P270" i="73"/>
  <c r="O270" i="73"/>
  <c r="N270" i="73"/>
  <c r="M270" i="73"/>
  <c r="L270" i="73"/>
  <c r="K270" i="73"/>
  <c r="J270" i="73"/>
  <c r="I270" i="73"/>
  <c r="H270" i="73"/>
  <c r="G270" i="73"/>
  <c r="F270" i="73"/>
  <c r="E270" i="73"/>
  <c r="AK269" i="73"/>
  <c r="AJ269" i="73"/>
  <c r="AI269" i="73"/>
  <c r="AH269" i="73"/>
  <c r="AG269" i="73"/>
  <c r="AF269" i="73"/>
  <c r="AE269" i="73"/>
  <c r="AD269" i="73"/>
  <c r="AC269" i="73"/>
  <c r="AB269" i="73"/>
  <c r="AA269" i="73"/>
  <c r="Z269" i="73"/>
  <c r="Y269" i="73"/>
  <c r="X269" i="73"/>
  <c r="W269" i="73"/>
  <c r="V269" i="73"/>
  <c r="U269" i="73"/>
  <c r="T269" i="73"/>
  <c r="S269" i="73"/>
  <c r="R269" i="73"/>
  <c r="Q269" i="73"/>
  <c r="P269" i="73"/>
  <c r="O269" i="73"/>
  <c r="N269" i="73"/>
  <c r="M269" i="73"/>
  <c r="L269" i="73"/>
  <c r="K269" i="73"/>
  <c r="J269" i="73"/>
  <c r="I269" i="73"/>
  <c r="H269" i="73"/>
  <c r="G269" i="73"/>
  <c r="F269" i="73"/>
  <c r="E269" i="73"/>
  <c r="AK268" i="73"/>
  <c r="AJ268" i="73"/>
  <c r="AI268" i="73"/>
  <c r="AH268" i="73"/>
  <c r="AG268" i="73"/>
  <c r="AF268" i="73"/>
  <c r="AE268" i="73"/>
  <c r="AD268" i="73"/>
  <c r="AC268" i="73"/>
  <c r="AB268" i="73"/>
  <c r="AA268" i="73"/>
  <c r="Z268" i="73"/>
  <c r="Y268" i="73"/>
  <c r="X268" i="73"/>
  <c r="W268" i="73"/>
  <c r="V268" i="73"/>
  <c r="U268" i="73"/>
  <c r="T268" i="73"/>
  <c r="S268" i="73"/>
  <c r="R268" i="73"/>
  <c r="Q268" i="73"/>
  <c r="P268" i="73"/>
  <c r="O268" i="73"/>
  <c r="N268" i="73"/>
  <c r="M268" i="73"/>
  <c r="L268" i="73"/>
  <c r="K268" i="73"/>
  <c r="J268" i="73"/>
  <c r="I268" i="73"/>
  <c r="H268" i="73"/>
  <c r="G268" i="73"/>
  <c r="F268" i="73"/>
  <c r="E268" i="73"/>
  <c r="AK267" i="73"/>
  <c r="AJ267" i="73"/>
  <c r="AI267" i="73"/>
  <c r="AH267" i="73"/>
  <c r="AG267" i="73"/>
  <c r="AF267" i="73"/>
  <c r="AE267" i="73"/>
  <c r="AD267" i="73"/>
  <c r="AC267" i="73"/>
  <c r="AB267" i="73"/>
  <c r="AA267" i="73"/>
  <c r="Z267" i="73"/>
  <c r="Y267" i="73"/>
  <c r="X267" i="73"/>
  <c r="W267" i="73"/>
  <c r="V267" i="73"/>
  <c r="U267" i="73"/>
  <c r="T267" i="73"/>
  <c r="S267" i="73"/>
  <c r="R267" i="73"/>
  <c r="Q267" i="73"/>
  <c r="P267" i="73"/>
  <c r="O267" i="73"/>
  <c r="N267" i="73"/>
  <c r="M267" i="73"/>
  <c r="L267" i="73"/>
  <c r="K267" i="73"/>
  <c r="J267" i="73"/>
  <c r="I267" i="73"/>
  <c r="H267" i="73"/>
  <c r="G267" i="73"/>
  <c r="F267" i="73"/>
  <c r="E267" i="73"/>
  <c r="AK266" i="73"/>
  <c r="AJ266" i="73"/>
  <c r="AI266" i="73"/>
  <c r="AH266" i="73"/>
  <c r="AG266" i="73"/>
  <c r="AF266" i="73"/>
  <c r="AE266" i="73"/>
  <c r="AD266" i="73"/>
  <c r="AC266" i="73"/>
  <c r="AB266" i="73"/>
  <c r="AA266" i="73"/>
  <c r="Z266" i="73"/>
  <c r="Y266" i="73"/>
  <c r="X266" i="73"/>
  <c r="W266" i="73"/>
  <c r="V266" i="73"/>
  <c r="U266" i="73"/>
  <c r="T266" i="73"/>
  <c r="S266" i="73"/>
  <c r="R266" i="73"/>
  <c r="Q266" i="73"/>
  <c r="P266" i="73"/>
  <c r="O266" i="73"/>
  <c r="N266" i="73"/>
  <c r="M266" i="73"/>
  <c r="L266" i="73"/>
  <c r="K266" i="73"/>
  <c r="J266" i="73"/>
  <c r="I266" i="73"/>
  <c r="H266" i="73"/>
  <c r="G266" i="73"/>
  <c r="F266" i="73"/>
  <c r="E266" i="73"/>
  <c r="AK265" i="73"/>
  <c r="AJ265" i="73"/>
  <c r="AI265" i="73"/>
  <c r="AH265" i="73"/>
  <c r="AG265" i="73"/>
  <c r="AF265" i="73"/>
  <c r="AE265" i="73"/>
  <c r="AD265" i="73"/>
  <c r="AC265" i="73"/>
  <c r="AB265" i="73"/>
  <c r="AA265" i="73"/>
  <c r="Z265" i="73"/>
  <c r="Y265" i="73"/>
  <c r="X265" i="73"/>
  <c r="W265" i="73"/>
  <c r="V265" i="73"/>
  <c r="U265" i="73"/>
  <c r="T265" i="73"/>
  <c r="S265" i="73"/>
  <c r="R265" i="73"/>
  <c r="Q265" i="73"/>
  <c r="P265" i="73"/>
  <c r="O265" i="73"/>
  <c r="N265" i="73"/>
  <c r="M265" i="73"/>
  <c r="L265" i="73"/>
  <c r="K265" i="73"/>
  <c r="J265" i="73"/>
  <c r="I265" i="73"/>
  <c r="H265" i="73"/>
  <c r="G265" i="73"/>
  <c r="F265" i="73"/>
  <c r="E265" i="73"/>
  <c r="AK264" i="73"/>
  <c r="AJ264" i="73"/>
  <c r="AI264" i="73"/>
  <c r="AH264" i="73"/>
  <c r="AG264" i="73"/>
  <c r="AF264" i="73"/>
  <c r="AE264" i="73"/>
  <c r="AD264" i="73"/>
  <c r="AC264" i="73"/>
  <c r="AB264" i="73"/>
  <c r="AA264" i="73"/>
  <c r="Z264" i="73"/>
  <c r="Y264" i="73"/>
  <c r="X264" i="73"/>
  <c r="W264" i="73"/>
  <c r="V264" i="73"/>
  <c r="U264" i="73"/>
  <c r="T264" i="73"/>
  <c r="S264" i="73"/>
  <c r="R264" i="73"/>
  <c r="Q264" i="73"/>
  <c r="P264" i="73"/>
  <c r="O264" i="73"/>
  <c r="N264" i="73"/>
  <c r="M264" i="73"/>
  <c r="L264" i="73"/>
  <c r="K264" i="73"/>
  <c r="J264" i="73"/>
  <c r="I264" i="73"/>
  <c r="H264" i="73"/>
  <c r="G264" i="73"/>
  <c r="F264" i="73"/>
  <c r="E264" i="73"/>
  <c r="AK263" i="73"/>
  <c r="AJ263" i="73"/>
  <c r="AI263" i="73"/>
  <c r="AH263" i="73"/>
  <c r="AG263" i="73"/>
  <c r="AF263" i="73"/>
  <c r="AE263" i="73"/>
  <c r="AD263" i="73"/>
  <c r="AC263" i="73"/>
  <c r="AB263" i="73"/>
  <c r="AA263" i="73"/>
  <c r="Z263" i="73"/>
  <c r="Y263" i="73"/>
  <c r="X263" i="73"/>
  <c r="W263" i="73"/>
  <c r="V263" i="73"/>
  <c r="U263" i="73"/>
  <c r="T263" i="73"/>
  <c r="S263" i="73"/>
  <c r="R263" i="73"/>
  <c r="Q263" i="73"/>
  <c r="P263" i="73"/>
  <c r="O263" i="73"/>
  <c r="N263" i="73"/>
  <c r="M263" i="73"/>
  <c r="L263" i="73"/>
  <c r="K263" i="73"/>
  <c r="J263" i="73"/>
  <c r="I263" i="73"/>
  <c r="H263" i="73"/>
  <c r="G263" i="73"/>
  <c r="F263" i="73"/>
  <c r="E263" i="73"/>
  <c r="AK262" i="73"/>
  <c r="AJ262" i="73"/>
  <c r="AI262" i="73"/>
  <c r="AH262" i="73"/>
  <c r="AG262" i="73"/>
  <c r="AF262" i="73"/>
  <c r="AE262" i="73"/>
  <c r="AD262" i="73"/>
  <c r="AC262" i="73"/>
  <c r="AB262" i="73"/>
  <c r="AA262" i="73"/>
  <c r="Z262" i="73"/>
  <c r="Y262" i="73"/>
  <c r="X262" i="73"/>
  <c r="W262" i="73"/>
  <c r="V262" i="73"/>
  <c r="U262" i="73"/>
  <c r="T262" i="73"/>
  <c r="S262" i="73"/>
  <c r="R262" i="73"/>
  <c r="Q262" i="73"/>
  <c r="P262" i="73"/>
  <c r="O262" i="73"/>
  <c r="N262" i="73"/>
  <c r="M262" i="73"/>
  <c r="L262" i="73"/>
  <c r="K262" i="73"/>
  <c r="J262" i="73"/>
  <c r="I262" i="73"/>
  <c r="H262" i="73"/>
  <c r="G262" i="73"/>
  <c r="F262" i="73"/>
  <c r="E262" i="73"/>
  <c r="AK261" i="73"/>
  <c r="AJ261" i="73"/>
  <c r="AI261" i="73"/>
  <c r="AH261" i="73"/>
  <c r="AG261" i="73"/>
  <c r="AF261" i="73"/>
  <c r="AE261" i="73"/>
  <c r="AD261" i="73"/>
  <c r="AC261" i="73"/>
  <c r="AB261" i="73"/>
  <c r="AA261" i="73"/>
  <c r="Z261" i="73"/>
  <c r="Y261" i="73"/>
  <c r="X261" i="73"/>
  <c r="W261" i="73"/>
  <c r="V261" i="73"/>
  <c r="U261" i="73"/>
  <c r="T261" i="73"/>
  <c r="S261" i="73"/>
  <c r="R261" i="73"/>
  <c r="Q261" i="73"/>
  <c r="P261" i="73"/>
  <c r="O261" i="73"/>
  <c r="N261" i="73"/>
  <c r="M261" i="73"/>
  <c r="L261" i="73"/>
  <c r="K261" i="73"/>
  <c r="J261" i="73"/>
  <c r="I261" i="73"/>
  <c r="H261" i="73"/>
  <c r="G261" i="73"/>
  <c r="F261" i="73"/>
  <c r="E261" i="73"/>
  <c r="AK260" i="73"/>
  <c r="AJ260" i="73"/>
  <c r="AI260" i="73"/>
  <c r="AH260" i="73"/>
  <c r="AG260" i="73"/>
  <c r="AF260" i="73"/>
  <c r="AE260" i="73"/>
  <c r="AD260" i="73"/>
  <c r="AC260" i="73"/>
  <c r="AB260" i="73"/>
  <c r="AA260" i="73"/>
  <c r="Z260" i="73"/>
  <c r="Y260" i="73"/>
  <c r="X260" i="73"/>
  <c r="W260" i="73"/>
  <c r="V260" i="73"/>
  <c r="U260" i="73"/>
  <c r="T260" i="73"/>
  <c r="S260" i="73"/>
  <c r="R260" i="73"/>
  <c r="Q260" i="73"/>
  <c r="P260" i="73"/>
  <c r="O260" i="73"/>
  <c r="N260" i="73"/>
  <c r="M260" i="73"/>
  <c r="L260" i="73"/>
  <c r="K260" i="73"/>
  <c r="J260" i="73"/>
  <c r="I260" i="73"/>
  <c r="H260" i="73"/>
  <c r="G260" i="73"/>
  <c r="F260" i="73"/>
  <c r="E260" i="73"/>
  <c r="AK259" i="73"/>
  <c r="AJ259" i="73"/>
  <c r="AI259" i="73"/>
  <c r="AH259" i="73"/>
  <c r="AG259" i="73"/>
  <c r="AF259" i="73"/>
  <c r="AE259" i="73"/>
  <c r="AD259" i="73"/>
  <c r="AC259" i="73"/>
  <c r="AB259" i="73"/>
  <c r="AA259" i="73"/>
  <c r="Z259" i="73"/>
  <c r="Y259" i="73"/>
  <c r="X259" i="73"/>
  <c r="W259" i="73"/>
  <c r="V259" i="73"/>
  <c r="U259" i="73"/>
  <c r="T259" i="73"/>
  <c r="S259" i="73"/>
  <c r="R259" i="73"/>
  <c r="Q259" i="73"/>
  <c r="P259" i="73"/>
  <c r="O259" i="73"/>
  <c r="N259" i="73"/>
  <c r="M259" i="73"/>
  <c r="L259" i="73"/>
  <c r="K259" i="73"/>
  <c r="J259" i="73"/>
  <c r="I259" i="73"/>
  <c r="H259" i="73"/>
  <c r="G259" i="73"/>
  <c r="F259" i="73"/>
  <c r="E259" i="73"/>
  <c r="AK258" i="73"/>
  <c r="AJ258" i="73"/>
  <c r="AI258" i="73"/>
  <c r="AH258" i="73"/>
  <c r="AG258" i="73"/>
  <c r="AF258" i="73"/>
  <c r="AE258" i="73"/>
  <c r="AD258" i="73"/>
  <c r="AC258" i="73"/>
  <c r="AB258" i="73"/>
  <c r="AA258" i="73"/>
  <c r="Z258" i="73"/>
  <c r="Y258" i="73"/>
  <c r="X258" i="73"/>
  <c r="W258" i="73"/>
  <c r="V258" i="73"/>
  <c r="U258" i="73"/>
  <c r="T258" i="73"/>
  <c r="S258" i="73"/>
  <c r="R258" i="73"/>
  <c r="Q258" i="73"/>
  <c r="P258" i="73"/>
  <c r="O258" i="73"/>
  <c r="N258" i="73"/>
  <c r="M258" i="73"/>
  <c r="L258" i="73"/>
  <c r="K258" i="73"/>
  <c r="J258" i="73"/>
  <c r="I258" i="73"/>
  <c r="H258" i="73"/>
  <c r="G258" i="73"/>
  <c r="F258" i="73"/>
  <c r="E258" i="73"/>
  <c r="AK257" i="73"/>
  <c r="AJ257" i="73"/>
  <c r="AI257" i="73"/>
  <c r="AH257" i="73"/>
  <c r="AG257" i="73"/>
  <c r="AF257" i="73"/>
  <c r="AE257" i="73"/>
  <c r="AD257" i="73"/>
  <c r="AC257" i="73"/>
  <c r="AB257" i="73"/>
  <c r="AA257" i="73"/>
  <c r="Z257" i="73"/>
  <c r="Y257" i="73"/>
  <c r="X257" i="73"/>
  <c r="W257" i="73"/>
  <c r="V257" i="73"/>
  <c r="U257" i="73"/>
  <c r="T257" i="73"/>
  <c r="S257" i="73"/>
  <c r="R257" i="73"/>
  <c r="Q257" i="73"/>
  <c r="P257" i="73"/>
  <c r="O257" i="73"/>
  <c r="N257" i="73"/>
  <c r="M257" i="73"/>
  <c r="L257" i="73"/>
  <c r="K257" i="73"/>
  <c r="J257" i="73"/>
  <c r="I257" i="73"/>
  <c r="H257" i="73"/>
  <c r="G257" i="73"/>
  <c r="F257" i="73"/>
  <c r="E257" i="73"/>
  <c r="AK256" i="73"/>
  <c r="AJ256" i="73"/>
  <c r="AI256" i="73"/>
  <c r="AH256" i="73"/>
  <c r="AG256" i="73"/>
  <c r="AF256" i="73"/>
  <c r="AE256" i="73"/>
  <c r="AD256" i="73"/>
  <c r="AC256" i="73"/>
  <c r="AB256" i="73"/>
  <c r="AA256" i="73"/>
  <c r="Z256" i="73"/>
  <c r="Y256" i="73"/>
  <c r="X256" i="73"/>
  <c r="W256" i="73"/>
  <c r="V256" i="73"/>
  <c r="U256" i="73"/>
  <c r="T256" i="73"/>
  <c r="S256" i="73"/>
  <c r="R256" i="73"/>
  <c r="Q256" i="73"/>
  <c r="P256" i="73"/>
  <c r="O256" i="73"/>
  <c r="N256" i="73"/>
  <c r="M256" i="73"/>
  <c r="L256" i="73"/>
  <c r="K256" i="73"/>
  <c r="J256" i="73"/>
  <c r="I256" i="73"/>
  <c r="H256" i="73"/>
  <c r="G256" i="73"/>
  <c r="F256" i="73"/>
  <c r="E256" i="73"/>
  <c r="AM250" i="73"/>
  <c r="AL250" i="73"/>
  <c r="AK250" i="73"/>
  <c r="AJ250" i="73"/>
  <c r="AI250" i="73"/>
  <c r="AH250" i="73"/>
  <c r="AG250" i="73"/>
  <c r="AF250" i="73"/>
  <c r="AE250" i="73"/>
  <c r="AD250" i="73"/>
  <c r="AC250" i="73"/>
  <c r="AB250" i="73"/>
  <c r="AA250" i="73"/>
  <c r="Z250" i="73"/>
  <c r="Y250" i="73"/>
  <c r="X250" i="73"/>
  <c r="W250" i="73"/>
  <c r="V250" i="73"/>
  <c r="U250" i="73"/>
  <c r="T250" i="73"/>
  <c r="S250" i="73"/>
  <c r="R250" i="73"/>
  <c r="Q250" i="73"/>
  <c r="P250" i="73"/>
  <c r="O250" i="73"/>
  <c r="N250" i="73"/>
  <c r="M250" i="73"/>
  <c r="L250" i="73"/>
  <c r="K250" i="73"/>
  <c r="J250" i="73"/>
  <c r="I250" i="73"/>
  <c r="H250" i="73"/>
  <c r="G250" i="73"/>
  <c r="F250" i="73"/>
  <c r="E250" i="73"/>
  <c r="BA250" i="73"/>
  <c r="AZ250" i="73"/>
  <c r="AW250" i="73"/>
  <c r="AV250" i="73"/>
  <c r="AU250" i="73"/>
  <c r="AT250" i="73"/>
  <c r="AS250" i="73"/>
  <c r="AR250" i="73"/>
  <c r="AQ250" i="73"/>
  <c r="AP250" i="73"/>
  <c r="AO250" i="73"/>
  <c r="AN250" i="73"/>
  <c r="AK240" i="73"/>
  <c r="AJ240" i="73"/>
  <c r="AI240" i="73"/>
  <c r="AH240" i="73"/>
  <c r="AG240" i="73"/>
  <c r="AF240" i="73"/>
  <c r="AE240" i="73"/>
  <c r="AD240" i="73"/>
  <c r="AC240" i="73"/>
  <c r="AB240" i="73"/>
  <c r="AA240" i="73"/>
  <c r="Z240" i="73"/>
  <c r="Y240" i="73"/>
  <c r="X240" i="73"/>
  <c r="W240" i="73"/>
  <c r="V240" i="73"/>
  <c r="U240" i="73"/>
  <c r="T240" i="73"/>
  <c r="S240" i="73"/>
  <c r="R240" i="73"/>
  <c r="Q240" i="73"/>
  <c r="P240" i="73"/>
  <c r="O240" i="73"/>
  <c r="N240" i="73"/>
  <c r="M240" i="73"/>
  <c r="L240" i="73"/>
  <c r="K240" i="73"/>
  <c r="J240" i="73"/>
  <c r="I240" i="73"/>
  <c r="H240" i="73"/>
  <c r="G240" i="73"/>
  <c r="F240" i="73"/>
  <c r="E240" i="73"/>
  <c r="E241" i="73" s="1"/>
  <c r="DH238" i="73"/>
  <c r="DG238" i="73"/>
  <c r="DF238" i="73" s="1"/>
  <c r="DB238" i="73"/>
  <c r="DA238" i="73"/>
  <c r="CZ238" i="73" s="1"/>
  <c r="DH237" i="73"/>
  <c r="DG237" i="73"/>
  <c r="DF237" i="73" s="1"/>
  <c r="DB237" i="73"/>
  <c r="DA237" i="73"/>
  <c r="CZ237" i="73" s="1"/>
  <c r="DH236" i="73"/>
  <c r="DG236" i="73"/>
  <c r="DF236" i="73" s="1"/>
  <c r="DB236" i="73"/>
  <c r="DA236" i="73"/>
  <c r="CZ236" i="73" s="1"/>
  <c r="DH235" i="73"/>
  <c r="DG235" i="73"/>
  <c r="DF235" i="73" s="1"/>
  <c r="DB235" i="73"/>
  <c r="DA235" i="73"/>
  <c r="CZ235" i="73" s="1"/>
  <c r="DH234" i="73"/>
  <c r="DG234" i="73"/>
  <c r="DF234" i="73" s="1"/>
  <c r="DB234" i="73"/>
  <c r="DA234" i="73"/>
  <c r="CZ234" i="73" s="1"/>
  <c r="DH233" i="73"/>
  <c r="DG233" i="73"/>
  <c r="DF233" i="73" s="1"/>
  <c r="DB233" i="73"/>
  <c r="DA233" i="73"/>
  <c r="CZ233" i="73" s="1"/>
  <c r="DH232" i="73"/>
  <c r="DG232" i="73"/>
  <c r="DF232" i="73" s="1"/>
  <c r="DB232" i="73"/>
  <c r="DA232" i="73"/>
  <c r="CZ232" i="73" s="1"/>
  <c r="DH231" i="73"/>
  <c r="DG231" i="73"/>
  <c r="DF231" i="73" s="1"/>
  <c r="DB231" i="73"/>
  <c r="DA231" i="73"/>
  <c r="CZ231" i="73" s="1"/>
  <c r="DH230" i="73"/>
  <c r="DG230" i="73"/>
  <c r="DF230" i="73" s="1"/>
  <c r="DB230" i="73"/>
  <c r="DA230" i="73"/>
  <c r="CZ230" i="73" s="1"/>
  <c r="DH229" i="73"/>
  <c r="DG229" i="73"/>
  <c r="DF229" i="73" s="1"/>
  <c r="DB229" i="73"/>
  <c r="DA229" i="73"/>
  <c r="CZ229" i="73" s="1"/>
  <c r="DH228" i="73"/>
  <c r="DG228" i="73"/>
  <c r="DF228" i="73" s="1"/>
  <c r="DB228" i="73"/>
  <c r="DA228" i="73"/>
  <c r="CZ228" i="73" s="1"/>
  <c r="DH227" i="73"/>
  <c r="DG227" i="73"/>
  <c r="DF227" i="73" s="1"/>
  <c r="DB227" i="73"/>
  <c r="DA227" i="73"/>
  <c r="CZ227" i="73" s="1"/>
  <c r="DH226" i="73"/>
  <c r="DG226" i="73"/>
  <c r="DF226" i="73" s="1"/>
  <c r="DB226" i="73"/>
  <c r="DA226" i="73"/>
  <c r="CZ226" i="73" s="1"/>
  <c r="DH225" i="73"/>
  <c r="DG225" i="73"/>
  <c r="DF225" i="73" s="1"/>
  <c r="DB225" i="73"/>
  <c r="DA225" i="73"/>
  <c r="CZ225" i="73" s="1"/>
  <c r="DH224" i="73"/>
  <c r="DG224" i="73"/>
  <c r="DF224" i="73" s="1"/>
  <c r="DB224" i="73"/>
  <c r="DA224" i="73"/>
  <c r="CZ224" i="73" s="1"/>
  <c r="DH223" i="73"/>
  <c r="DG223" i="73"/>
  <c r="DF223" i="73" s="1"/>
  <c r="DB223" i="73"/>
  <c r="DA223" i="73"/>
  <c r="CZ223" i="73" s="1"/>
  <c r="DH222" i="73"/>
  <c r="DG222" i="73"/>
  <c r="DF222" i="73" s="1"/>
  <c r="DB222" i="73"/>
  <c r="DA222" i="73"/>
  <c r="CZ222" i="73" s="1"/>
  <c r="DH221" i="73"/>
  <c r="DG221" i="73"/>
  <c r="DF221" i="73" s="1"/>
  <c r="DB221" i="73"/>
  <c r="DA221" i="73"/>
  <c r="CZ221" i="73" s="1"/>
  <c r="DH220" i="73"/>
  <c r="DG220" i="73"/>
  <c r="DF220" i="73" s="1"/>
  <c r="DB220" i="73"/>
  <c r="DA220" i="73"/>
  <c r="CZ220" i="73" s="1"/>
  <c r="DH219" i="73"/>
  <c r="DG219" i="73"/>
  <c r="DF219" i="73" s="1"/>
  <c r="DB219" i="73"/>
  <c r="DA219" i="73"/>
  <c r="CZ219" i="73" s="1"/>
  <c r="DH218" i="73"/>
  <c r="DG218" i="73"/>
  <c r="DF218" i="73" s="1"/>
  <c r="DB218" i="73"/>
  <c r="DA218" i="73"/>
  <c r="CZ218" i="73" s="1"/>
  <c r="DH217" i="73"/>
  <c r="DG217" i="73"/>
  <c r="DF217" i="73" s="1"/>
  <c r="DB217" i="73"/>
  <c r="DA217" i="73"/>
  <c r="CZ217" i="73" s="1"/>
  <c r="DH216" i="73"/>
  <c r="DG216" i="73"/>
  <c r="DF216" i="73" s="1"/>
  <c r="DB216" i="73"/>
  <c r="DA216" i="73"/>
  <c r="CZ216" i="73" s="1"/>
  <c r="DH215" i="73"/>
  <c r="DG215" i="73"/>
  <c r="DF215" i="73" s="1"/>
  <c r="DB215" i="73"/>
  <c r="DA215" i="73"/>
  <c r="CZ215" i="73" s="1"/>
  <c r="DH214" i="73"/>
  <c r="DG214" i="73"/>
  <c r="DF214" i="73" s="1"/>
  <c r="DB214" i="73"/>
  <c r="DA214" i="73"/>
  <c r="CZ214" i="73" s="1"/>
  <c r="DH213" i="73"/>
  <c r="DG213" i="73"/>
  <c r="DF213" i="73" s="1"/>
  <c r="DB213" i="73"/>
  <c r="DA213" i="73"/>
  <c r="CZ213" i="73" s="1"/>
  <c r="AK206" i="73"/>
  <c r="AJ206" i="73"/>
  <c r="AI206" i="73"/>
  <c r="AH206" i="73"/>
  <c r="AG206" i="73"/>
  <c r="AF206" i="73"/>
  <c r="AE206" i="73"/>
  <c r="AD206" i="73"/>
  <c r="AC206" i="73"/>
  <c r="AB206" i="73"/>
  <c r="AA206" i="73"/>
  <c r="Z206" i="73"/>
  <c r="Y206" i="73"/>
  <c r="X206" i="73"/>
  <c r="W206" i="73"/>
  <c r="V206" i="73"/>
  <c r="U206" i="73"/>
  <c r="T206" i="73"/>
  <c r="S206" i="73"/>
  <c r="R206" i="73"/>
  <c r="Q206" i="73"/>
  <c r="P206" i="73"/>
  <c r="O206" i="73"/>
  <c r="N206" i="73"/>
  <c r="M206" i="73"/>
  <c r="L206" i="73"/>
  <c r="K206" i="73"/>
  <c r="J206" i="73"/>
  <c r="I206" i="73"/>
  <c r="H206" i="73"/>
  <c r="G206" i="73"/>
  <c r="F206" i="73"/>
  <c r="E206" i="73"/>
  <c r="E207" i="73" s="1"/>
  <c r="DH204" i="73"/>
  <c r="DG204" i="73"/>
  <c r="DF204" i="73" s="1"/>
  <c r="DB204" i="73"/>
  <c r="DA204" i="73"/>
  <c r="CZ204" i="73" s="1"/>
  <c r="DH203" i="73"/>
  <c r="DG203" i="73"/>
  <c r="DF203" i="73" s="1"/>
  <c r="DB203" i="73"/>
  <c r="DA203" i="73"/>
  <c r="CZ203" i="73" s="1"/>
  <c r="DH202" i="73"/>
  <c r="DG202" i="73"/>
  <c r="DF202" i="73" s="1"/>
  <c r="DB202" i="73"/>
  <c r="DA202" i="73"/>
  <c r="CZ202" i="73" s="1"/>
  <c r="DH201" i="73"/>
  <c r="DG201" i="73"/>
  <c r="DF201" i="73" s="1"/>
  <c r="DB201" i="73"/>
  <c r="DA201" i="73"/>
  <c r="CZ201" i="73" s="1"/>
  <c r="DH200" i="73"/>
  <c r="DG200" i="73"/>
  <c r="DF200" i="73" s="1"/>
  <c r="DB200" i="73"/>
  <c r="DA200" i="73"/>
  <c r="CZ200" i="73" s="1"/>
  <c r="DH199" i="73"/>
  <c r="DG199" i="73"/>
  <c r="DF199" i="73" s="1"/>
  <c r="DB199" i="73"/>
  <c r="DA199" i="73"/>
  <c r="CZ199" i="73" s="1"/>
  <c r="DH198" i="73"/>
  <c r="DG198" i="73"/>
  <c r="DF198" i="73" s="1"/>
  <c r="DB198" i="73"/>
  <c r="DA198" i="73"/>
  <c r="CZ198" i="73" s="1"/>
  <c r="DH197" i="73"/>
  <c r="DG197" i="73"/>
  <c r="DF197" i="73" s="1"/>
  <c r="DB197" i="73"/>
  <c r="DA197" i="73"/>
  <c r="CZ197" i="73" s="1"/>
  <c r="DH196" i="73"/>
  <c r="DG196" i="73"/>
  <c r="DF196" i="73" s="1"/>
  <c r="DB196" i="73"/>
  <c r="DA196" i="73"/>
  <c r="CZ196" i="73" s="1"/>
  <c r="DH195" i="73"/>
  <c r="DG195" i="73"/>
  <c r="DF195" i="73" s="1"/>
  <c r="DB195" i="73"/>
  <c r="DA195" i="73"/>
  <c r="CZ195" i="73" s="1"/>
  <c r="DH194" i="73"/>
  <c r="DG194" i="73"/>
  <c r="DF194" i="73" s="1"/>
  <c r="DB194" i="73"/>
  <c r="DA194" i="73"/>
  <c r="CZ194" i="73" s="1"/>
  <c r="DH193" i="73"/>
  <c r="DG193" i="73"/>
  <c r="DF193" i="73" s="1"/>
  <c r="DB193" i="73"/>
  <c r="DA193" i="73"/>
  <c r="CZ193" i="73" s="1"/>
  <c r="DH192" i="73"/>
  <c r="DG192" i="73"/>
  <c r="DF192" i="73" s="1"/>
  <c r="DB192" i="73"/>
  <c r="DA192" i="73"/>
  <c r="CZ192" i="73" s="1"/>
  <c r="DH191" i="73"/>
  <c r="DG191" i="73"/>
  <c r="DF191" i="73" s="1"/>
  <c r="DB191" i="73"/>
  <c r="DA191" i="73"/>
  <c r="CZ191" i="73" s="1"/>
  <c r="DH190" i="73"/>
  <c r="DG190" i="73"/>
  <c r="DF190" i="73" s="1"/>
  <c r="DB190" i="73"/>
  <c r="DA190" i="73"/>
  <c r="CZ190" i="73" s="1"/>
  <c r="DH189" i="73"/>
  <c r="DG189" i="73"/>
  <c r="DF189" i="73" s="1"/>
  <c r="DB189" i="73"/>
  <c r="DA189" i="73"/>
  <c r="CZ189" i="73" s="1"/>
  <c r="DH188" i="73"/>
  <c r="DG188" i="73"/>
  <c r="DF188" i="73" s="1"/>
  <c r="DB188" i="73"/>
  <c r="DA188" i="73"/>
  <c r="CZ188" i="73" s="1"/>
  <c r="DH187" i="73"/>
  <c r="DG187" i="73"/>
  <c r="DF187" i="73" s="1"/>
  <c r="DB187" i="73"/>
  <c r="DA187" i="73"/>
  <c r="CZ187" i="73" s="1"/>
  <c r="DH186" i="73"/>
  <c r="DG186" i="73"/>
  <c r="DF186" i="73" s="1"/>
  <c r="DB186" i="73"/>
  <c r="DA186" i="73"/>
  <c r="CZ186" i="73" s="1"/>
  <c r="DH185" i="73"/>
  <c r="DG185" i="73"/>
  <c r="DF185" i="73" s="1"/>
  <c r="DB185" i="73"/>
  <c r="DA185" i="73"/>
  <c r="CZ185" i="73" s="1"/>
  <c r="DH184" i="73"/>
  <c r="DG184" i="73"/>
  <c r="DF184" i="73" s="1"/>
  <c r="DB184" i="73"/>
  <c r="DA184" i="73"/>
  <c r="CZ184" i="73" s="1"/>
  <c r="DH183" i="73"/>
  <c r="DG183" i="73"/>
  <c r="DF183" i="73" s="1"/>
  <c r="DB183" i="73"/>
  <c r="DA183" i="73"/>
  <c r="CZ183" i="73" s="1"/>
  <c r="DH182" i="73"/>
  <c r="DG182" i="73"/>
  <c r="DF182" i="73" s="1"/>
  <c r="DB182" i="73"/>
  <c r="DA182" i="73"/>
  <c r="CZ182" i="73" s="1"/>
  <c r="DH181" i="73"/>
  <c r="DG181" i="73"/>
  <c r="DF181" i="73" s="1"/>
  <c r="DB181" i="73"/>
  <c r="DA181" i="73"/>
  <c r="CZ181" i="73" s="1"/>
  <c r="DH180" i="73"/>
  <c r="DG180" i="73"/>
  <c r="DF180" i="73" s="1"/>
  <c r="DB180" i="73"/>
  <c r="DA180" i="73"/>
  <c r="CZ180" i="73" s="1"/>
  <c r="DH179" i="73"/>
  <c r="DG179" i="73"/>
  <c r="DF179" i="73" s="1"/>
  <c r="DB179" i="73"/>
  <c r="DA179" i="73"/>
  <c r="CZ179" i="73" s="1"/>
  <c r="AK172" i="73"/>
  <c r="AJ172" i="73"/>
  <c r="AI172" i="73"/>
  <c r="AH172" i="73"/>
  <c r="AG172" i="73"/>
  <c r="AF172" i="73"/>
  <c r="AE172" i="73"/>
  <c r="AD172" i="73"/>
  <c r="AC172" i="73"/>
  <c r="AB172" i="73"/>
  <c r="AA172" i="73"/>
  <c r="Z172" i="73"/>
  <c r="Y172" i="73"/>
  <c r="X172" i="73"/>
  <c r="W172" i="73"/>
  <c r="V172" i="73"/>
  <c r="U172" i="73"/>
  <c r="T172" i="73"/>
  <c r="S172" i="73"/>
  <c r="R172" i="73"/>
  <c r="Q172" i="73"/>
  <c r="P172" i="73"/>
  <c r="O172" i="73"/>
  <c r="N172" i="73"/>
  <c r="M172" i="73"/>
  <c r="L172" i="73"/>
  <c r="K172" i="73"/>
  <c r="J172" i="73"/>
  <c r="I172" i="73"/>
  <c r="H172" i="73"/>
  <c r="G172" i="73"/>
  <c r="F172" i="73"/>
  <c r="E172" i="73"/>
  <c r="DH170" i="73"/>
  <c r="DG170" i="73"/>
  <c r="DF170" i="73" s="1"/>
  <c r="DB170" i="73"/>
  <c r="DA170" i="73"/>
  <c r="CZ170" i="73" s="1"/>
  <c r="DH169" i="73"/>
  <c r="DG169" i="73"/>
  <c r="DF169" i="73" s="1"/>
  <c r="DB169" i="73"/>
  <c r="DA169" i="73"/>
  <c r="CZ169" i="73" s="1"/>
  <c r="DH168" i="73"/>
  <c r="DG168" i="73"/>
  <c r="DF168" i="73" s="1"/>
  <c r="DB168" i="73"/>
  <c r="DA168" i="73"/>
  <c r="CZ168" i="73" s="1"/>
  <c r="DH167" i="73"/>
  <c r="DG167" i="73"/>
  <c r="DF167" i="73" s="1"/>
  <c r="DB167" i="73"/>
  <c r="DA167" i="73"/>
  <c r="CZ167" i="73" s="1"/>
  <c r="DH166" i="73"/>
  <c r="DG166" i="73"/>
  <c r="DF166" i="73" s="1"/>
  <c r="DB166" i="73"/>
  <c r="DA166" i="73"/>
  <c r="CZ166" i="73" s="1"/>
  <c r="DH165" i="73"/>
  <c r="DG165" i="73"/>
  <c r="DF165" i="73" s="1"/>
  <c r="DB165" i="73"/>
  <c r="DA165" i="73"/>
  <c r="CZ165" i="73" s="1"/>
  <c r="DH164" i="73"/>
  <c r="DG164" i="73"/>
  <c r="DF164" i="73" s="1"/>
  <c r="DB164" i="73"/>
  <c r="DA164" i="73"/>
  <c r="CZ164" i="73" s="1"/>
  <c r="DH163" i="73"/>
  <c r="DG163" i="73"/>
  <c r="DF163" i="73" s="1"/>
  <c r="DB163" i="73"/>
  <c r="DA163" i="73"/>
  <c r="CZ163" i="73" s="1"/>
  <c r="DH162" i="73"/>
  <c r="DG162" i="73"/>
  <c r="DF162" i="73" s="1"/>
  <c r="DB162" i="73"/>
  <c r="DA162" i="73"/>
  <c r="CZ162" i="73" s="1"/>
  <c r="DH161" i="73"/>
  <c r="DG161" i="73"/>
  <c r="DF161" i="73" s="1"/>
  <c r="DB161" i="73"/>
  <c r="DA161" i="73"/>
  <c r="CZ161" i="73" s="1"/>
  <c r="DH160" i="73"/>
  <c r="DG160" i="73"/>
  <c r="DF160" i="73" s="1"/>
  <c r="DB160" i="73"/>
  <c r="DA160" i="73"/>
  <c r="CZ160" i="73" s="1"/>
  <c r="DH159" i="73"/>
  <c r="DG159" i="73"/>
  <c r="DF159" i="73" s="1"/>
  <c r="DB159" i="73"/>
  <c r="DA159" i="73"/>
  <c r="CZ159" i="73" s="1"/>
  <c r="DH158" i="73"/>
  <c r="DG158" i="73"/>
  <c r="DF158" i="73" s="1"/>
  <c r="DB158" i="73"/>
  <c r="DA158" i="73"/>
  <c r="CZ158" i="73" s="1"/>
  <c r="DH157" i="73"/>
  <c r="DG157" i="73"/>
  <c r="DF157" i="73" s="1"/>
  <c r="DB157" i="73"/>
  <c r="DA157" i="73"/>
  <c r="CZ157" i="73" s="1"/>
  <c r="DH156" i="73"/>
  <c r="DG156" i="73"/>
  <c r="DF156" i="73" s="1"/>
  <c r="DB156" i="73"/>
  <c r="DA156" i="73"/>
  <c r="CZ156" i="73" s="1"/>
  <c r="DH155" i="73"/>
  <c r="DG155" i="73"/>
  <c r="DF155" i="73" s="1"/>
  <c r="DB155" i="73"/>
  <c r="DA155" i="73"/>
  <c r="CZ155" i="73" s="1"/>
  <c r="DH154" i="73"/>
  <c r="DG154" i="73"/>
  <c r="DF154" i="73" s="1"/>
  <c r="DB154" i="73"/>
  <c r="DA154" i="73"/>
  <c r="CZ154" i="73" s="1"/>
  <c r="DH153" i="73"/>
  <c r="DG153" i="73"/>
  <c r="DF153" i="73" s="1"/>
  <c r="DB153" i="73"/>
  <c r="DA153" i="73"/>
  <c r="CZ153" i="73" s="1"/>
  <c r="DH152" i="73"/>
  <c r="DG152" i="73"/>
  <c r="DF152" i="73" s="1"/>
  <c r="DB152" i="73"/>
  <c r="DA152" i="73"/>
  <c r="CZ152" i="73" s="1"/>
  <c r="DH151" i="73"/>
  <c r="DG151" i="73"/>
  <c r="DF151" i="73" s="1"/>
  <c r="DB151" i="73"/>
  <c r="DA151" i="73"/>
  <c r="CZ151" i="73" s="1"/>
  <c r="DH150" i="73"/>
  <c r="DG150" i="73"/>
  <c r="DF150" i="73" s="1"/>
  <c r="DB150" i="73"/>
  <c r="DA150" i="73"/>
  <c r="CZ150" i="73" s="1"/>
  <c r="DH149" i="73"/>
  <c r="DG149" i="73"/>
  <c r="DF149" i="73" s="1"/>
  <c r="DB149" i="73"/>
  <c r="DA149" i="73"/>
  <c r="CZ149" i="73" s="1"/>
  <c r="DH148" i="73"/>
  <c r="DG148" i="73"/>
  <c r="DF148" i="73" s="1"/>
  <c r="DB148" i="73"/>
  <c r="DA148" i="73"/>
  <c r="CZ148" i="73" s="1"/>
  <c r="DH147" i="73"/>
  <c r="DG147" i="73"/>
  <c r="DF147" i="73" s="1"/>
  <c r="DB147" i="73"/>
  <c r="DA147" i="73"/>
  <c r="CZ147" i="73" s="1"/>
  <c r="DH146" i="73"/>
  <c r="DG146" i="73"/>
  <c r="DF146" i="73" s="1"/>
  <c r="DB146" i="73"/>
  <c r="DA146" i="73"/>
  <c r="CZ146" i="73" s="1"/>
  <c r="DH145" i="73"/>
  <c r="DG145" i="73"/>
  <c r="DF145" i="73" s="1"/>
  <c r="DB145" i="73"/>
  <c r="DA145" i="73"/>
  <c r="CZ145" i="73" s="1"/>
  <c r="CV142" i="73"/>
  <c r="CU142" i="73"/>
  <c r="CT142" i="73"/>
  <c r="CS142" i="73"/>
  <c r="CR142" i="73"/>
  <c r="CQ142" i="73"/>
  <c r="CP142" i="73"/>
  <c r="CO142" i="73"/>
  <c r="CN142" i="73"/>
  <c r="CM142" i="73"/>
  <c r="CL142" i="73"/>
  <c r="CK142" i="73"/>
  <c r="CJ142" i="73"/>
  <c r="CI142" i="73"/>
  <c r="CH142" i="73"/>
  <c r="CG142" i="73"/>
  <c r="CF142" i="73"/>
  <c r="CE142" i="73"/>
  <c r="CD142" i="73"/>
  <c r="CC142" i="73"/>
  <c r="CB142" i="73"/>
  <c r="CA142" i="73"/>
  <c r="BZ142" i="73"/>
  <c r="BY142" i="73"/>
  <c r="BX142" i="73"/>
  <c r="BW142" i="73"/>
  <c r="BV142" i="73"/>
  <c r="BU142" i="73"/>
  <c r="BT142" i="73"/>
  <c r="BS142" i="73"/>
  <c r="BR142" i="73"/>
  <c r="BQ142" i="73"/>
  <c r="BP142" i="73"/>
  <c r="BO142" i="73"/>
  <c r="BN142" i="73"/>
  <c r="BM142" i="73"/>
  <c r="BL142" i="73"/>
  <c r="BK142" i="73"/>
  <c r="BJ142" i="73"/>
  <c r="BI142" i="73"/>
  <c r="BH142" i="73"/>
  <c r="BG142" i="73"/>
  <c r="BF142" i="73"/>
  <c r="BE142" i="73"/>
  <c r="BD142" i="73"/>
  <c r="BC142" i="73"/>
  <c r="BB142" i="73"/>
  <c r="BA142" i="73"/>
  <c r="AZ142" i="73"/>
  <c r="AY142" i="73"/>
  <c r="AX142" i="73"/>
  <c r="AW142" i="73"/>
  <c r="AV142" i="73"/>
  <c r="AU142" i="73"/>
  <c r="AT142" i="73"/>
  <c r="AS142" i="73"/>
  <c r="AR142" i="73"/>
  <c r="AQ142" i="73"/>
  <c r="AP142" i="73"/>
  <c r="AO142" i="73"/>
  <c r="AN142" i="73"/>
  <c r="AM142" i="73"/>
  <c r="AL142" i="73"/>
  <c r="AK142" i="73"/>
  <c r="AJ142" i="73"/>
  <c r="AI142" i="73"/>
  <c r="AH142" i="73"/>
  <c r="AG142" i="73"/>
  <c r="AF142" i="73"/>
  <c r="AE142" i="73"/>
  <c r="AD142" i="73"/>
  <c r="AC142" i="73"/>
  <c r="AB142" i="73"/>
  <c r="AA142" i="73"/>
  <c r="Z142" i="73"/>
  <c r="Y142" i="73"/>
  <c r="X142" i="73"/>
  <c r="W142" i="73"/>
  <c r="V142" i="73"/>
  <c r="U142" i="73"/>
  <c r="T142" i="73"/>
  <c r="S142" i="73"/>
  <c r="R142" i="73"/>
  <c r="Q142" i="73"/>
  <c r="P142" i="73"/>
  <c r="O142" i="73"/>
  <c r="N142" i="73"/>
  <c r="M142" i="73"/>
  <c r="L142" i="73"/>
  <c r="K142" i="73"/>
  <c r="J142" i="73"/>
  <c r="I142" i="73"/>
  <c r="H142" i="73"/>
  <c r="G142" i="73"/>
  <c r="F142" i="73"/>
  <c r="E142" i="73"/>
  <c r="AK136" i="73"/>
  <c r="AJ136" i="73"/>
  <c r="AI136" i="73"/>
  <c r="AH136" i="73"/>
  <c r="AG136" i="73"/>
  <c r="AF136" i="73"/>
  <c r="AE136" i="73"/>
  <c r="AD136" i="73"/>
  <c r="AC136" i="73"/>
  <c r="AB136" i="73"/>
  <c r="AA136" i="73"/>
  <c r="Z136" i="73"/>
  <c r="Y136" i="73"/>
  <c r="X136" i="73"/>
  <c r="W136" i="73"/>
  <c r="V136" i="73"/>
  <c r="U136" i="73"/>
  <c r="T136" i="73"/>
  <c r="S136" i="73"/>
  <c r="R136" i="73"/>
  <c r="Q136" i="73"/>
  <c r="P136" i="73"/>
  <c r="O136" i="73"/>
  <c r="N136" i="73"/>
  <c r="M136" i="73"/>
  <c r="L136" i="73"/>
  <c r="K136" i="73"/>
  <c r="J136" i="73"/>
  <c r="I136" i="73"/>
  <c r="H136" i="73"/>
  <c r="G136" i="73"/>
  <c r="F136" i="73"/>
  <c r="E136" i="73"/>
  <c r="AK135" i="73"/>
  <c r="AJ135" i="73"/>
  <c r="AI135" i="73"/>
  <c r="AH135" i="73"/>
  <c r="AG135" i="73"/>
  <c r="AF135" i="73"/>
  <c r="AE135" i="73"/>
  <c r="AD135" i="73"/>
  <c r="AC135" i="73"/>
  <c r="AB135" i="73"/>
  <c r="AA135" i="73"/>
  <c r="Z135" i="73"/>
  <c r="Y135" i="73"/>
  <c r="X135" i="73"/>
  <c r="W135" i="73"/>
  <c r="V135" i="73"/>
  <c r="U135" i="73"/>
  <c r="T135" i="73"/>
  <c r="S135" i="73"/>
  <c r="R135" i="73"/>
  <c r="Q135" i="73"/>
  <c r="P135" i="73"/>
  <c r="O135" i="73"/>
  <c r="N135" i="73"/>
  <c r="M135" i="73"/>
  <c r="L135" i="73"/>
  <c r="K135" i="73"/>
  <c r="J135" i="73"/>
  <c r="I135" i="73"/>
  <c r="H135" i="73"/>
  <c r="G135" i="73"/>
  <c r="F135" i="73"/>
  <c r="E135" i="73"/>
  <c r="AK134" i="73"/>
  <c r="AJ134" i="73"/>
  <c r="AI134" i="73"/>
  <c r="AH134" i="73"/>
  <c r="AG134" i="73"/>
  <c r="AF134" i="73"/>
  <c r="AE134" i="73"/>
  <c r="AD134" i="73"/>
  <c r="AC134" i="73"/>
  <c r="AB134" i="73"/>
  <c r="AA134" i="73"/>
  <c r="Z134" i="73"/>
  <c r="Y134" i="73"/>
  <c r="X134" i="73"/>
  <c r="W134" i="73"/>
  <c r="V134" i="73"/>
  <c r="U134" i="73"/>
  <c r="T134" i="73"/>
  <c r="S134" i="73"/>
  <c r="R134" i="73"/>
  <c r="Q134" i="73"/>
  <c r="P134" i="73"/>
  <c r="O134" i="73"/>
  <c r="N134" i="73"/>
  <c r="M134" i="73"/>
  <c r="L134" i="73"/>
  <c r="K134" i="73"/>
  <c r="J134" i="73"/>
  <c r="I134" i="73"/>
  <c r="H134" i="73"/>
  <c r="G134" i="73"/>
  <c r="F134" i="73"/>
  <c r="E134" i="73"/>
  <c r="AK133" i="73"/>
  <c r="AJ133" i="73"/>
  <c r="AI133" i="73"/>
  <c r="AH133" i="73"/>
  <c r="AG133" i="73"/>
  <c r="AF133" i="73"/>
  <c r="AE133" i="73"/>
  <c r="AD133" i="73"/>
  <c r="AC133" i="73"/>
  <c r="AB133" i="73"/>
  <c r="AA133" i="73"/>
  <c r="Z133" i="73"/>
  <c r="Y133" i="73"/>
  <c r="X133" i="73"/>
  <c r="W133" i="73"/>
  <c r="V133" i="73"/>
  <c r="U133" i="73"/>
  <c r="T133" i="73"/>
  <c r="S133" i="73"/>
  <c r="R133" i="73"/>
  <c r="Q133" i="73"/>
  <c r="P133" i="73"/>
  <c r="O133" i="73"/>
  <c r="N133" i="73"/>
  <c r="M133" i="73"/>
  <c r="L133" i="73"/>
  <c r="K133" i="73"/>
  <c r="J133" i="73"/>
  <c r="I133" i="73"/>
  <c r="H133" i="73"/>
  <c r="G133" i="73"/>
  <c r="F133" i="73"/>
  <c r="E133" i="73"/>
  <c r="AK132" i="73"/>
  <c r="AJ132" i="73"/>
  <c r="AI132" i="73"/>
  <c r="AH132" i="73"/>
  <c r="AG132" i="73"/>
  <c r="AF132" i="73"/>
  <c r="AE132" i="73"/>
  <c r="AD132" i="73"/>
  <c r="AC132" i="73"/>
  <c r="AB132" i="73"/>
  <c r="AA132" i="73"/>
  <c r="Z132" i="73"/>
  <c r="Y132" i="73"/>
  <c r="X132" i="73"/>
  <c r="W132" i="73"/>
  <c r="V132" i="73"/>
  <c r="U132" i="73"/>
  <c r="T132" i="73"/>
  <c r="S132" i="73"/>
  <c r="R132" i="73"/>
  <c r="Q132" i="73"/>
  <c r="P132" i="73"/>
  <c r="O132" i="73"/>
  <c r="N132" i="73"/>
  <c r="M132" i="73"/>
  <c r="L132" i="73"/>
  <c r="K132" i="73"/>
  <c r="J132" i="73"/>
  <c r="I132" i="73"/>
  <c r="H132" i="73"/>
  <c r="G132" i="73"/>
  <c r="F132" i="73"/>
  <c r="E132" i="73"/>
  <c r="AK131" i="73"/>
  <c r="AJ131" i="73"/>
  <c r="AI131" i="73"/>
  <c r="AH131" i="73"/>
  <c r="AG131" i="73"/>
  <c r="AF131" i="73"/>
  <c r="AE131" i="73"/>
  <c r="AD131" i="73"/>
  <c r="AC131" i="73"/>
  <c r="AB131" i="73"/>
  <c r="AA131" i="73"/>
  <c r="Z131" i="73"/>
  <c r="Y131" i="73"/>
  <c r="X131" i="73"/>
  <c r="W131" i="73"/>
  <c r="V131" i="73"/>
  <c r="U131" i="73"/>
  <c r="T131" i="73"/>
  <c r="S131" i="73"/>
  <c r="R131" i="73"/>
  <c r="Q131" i="73"/>
  <c r="P131" i="73"/>
  <c r="O131" i="73"/>
  <c r="N131" i="73"/>
  <c r="M131" i="73"/>
  <c r="L131" i="73"/>
  <c r="K131" i="73"/>
  <c r="J131" i="73"/>
  <c r="I131" i="73"/>
  <c r="H131" i="73"/>
  <c r="G131" i="73"/>
  <c r="F131" i="73"/>
  <c r="E131" i="73"/>
  <c r="AK130" i="73"/>
  <c r="AJ130" i="73"/>
  <c r="AI130" i="73"/>
  <c r="AH130" i="73"/>
  <c r="AG130" i="73"/>
  <c r="AF130" i="73"/>
  <c r="AE130" i="73"/>
  <c r="AD130" i="73"/>
  <c r="AC130" i="73"/>
  <c r="AB130" i="73"/>
  <c r="AA130" i="73"/>
  <c r="Z130" i="73"/>
  <c r="Y130" i="73"/>
  <c r="X130" i="73"/>
  <c r="W130" i="73"/>
  <c r="V130" i="73"/>
  <c r="U130" i="73"/>
  <c r="T130" i="73"/>
  <c r="S130" i="73"/>
  <c r="R130" i="73"/>
  <c r="Q130" i="73"/>
  <c r="P130" i="73"/>
  <c r="O130" i="73"/>
  <c r="N130" i="73"/>
  <c r="M130" i="73"/>
  <c r="L130" i="73"/>
  <c r="K130" i="73"/>
  <c r="J130" i="73"/>
  <c r="I130" i="73"/>
  <c r="H130" i="73"/>
  <c r="G130" i="73"/>
  <c r="F130" i="73"/>
  <c r="E130" i="73"/>
  <c r="AK129" i="73"/>
  <c r="AJ129" i="73"/>
  <c r="AI129" i="73"/>
  <c r="AH129" i="73"/>
  <c r="AG129" i="73"/>
  <c r="AF129" i="73"/>
  <c r="AE129" i="73"/>
  <c r="AD129" i="73"/>
  <c r="AC129" i="73"/>
  <c r="AB129" i="73"/>
  <c r="AA129" i="73"/>
  <c r="Z129" i="73"/>
  <c r="Y129" i="73"/>
  <c r="X129" i="73"/>
  <c r="W129" i="73"/>
  <c r="V129" i="73"/>
  <c r="U129" i="73"/>
  <c r="T129" i="73"/>
  <c r="S129" i="73"/>
  <c r="R129" i="73"/>
  <c r="Q129" i="73"/>
  <c r="P129" i="73"/>
  <c r="O129" i="73"/>
  <c r="N129" i="73"/>
  <c r="M129" i="73"/>
  <c r="L129" i="73"/>
  <c r="K129" i="73"/>
  <c r="J129" i="73"/>
  <c r="I129" i="73"/>
  <c r="H129" i="73"/>
  <c r="G129" i="73"/>
  <c r="F129" i="73"/>
  <c r="E129" i="73"/>
  <c r="AK128" i="73"/>
  <c r="AJ128" i="73"/>
  <c r="AI128" i="73"/>
  <c r="AH128" i="73"/>
  <c r="AG128" i="73"/>
  <c r="AF128" i="73"/>
  <c r="AE128" i="73"/>
  <c r="AD128" i="73"/>
  <c r="AC128" i="73"/>
  <c r="AB128" i="73"/>
  <c r="AA128" i="73"/>
  <c r="Z128" i="73"/>
  <c r="Y128" i="73"/>
  <c r="X128" i="73"/>
  <c r="W128" i="73"/>
  <c r="V128" i="73"/>
  <c r="U128" i="73"/>
  <c r="T128" i="73"/>
  <c r="S128" i="73"/>
  <c r="R128" i="73"/>
  <c r="Q128" i="73"/>
  <c r="P128" i="73"/>
  <c r="O128" i="73"/>
  <c r="N128" i="73"/>
  <c r="M128" i="73"/>
  <c r="L128" i="73"/>
  <c r="K128" i="73"/>
  <c r="J128" i="73"/>
  <c r="I128" i="73"/>
  <c r="H128" i="73"/>
  <c r="G128" i="73"/>
  <c r="F128" i="73"/>
  <c r="E128" i="73"/>
  <c r="AK127" i="73"/>
  <c r="AJ127" i="73"/>
  <c r="AI127" i="73"/>
  <c r="AH127" i="73"/>
  <c r="AG127" i="73"/>
  <c r="AF127" i="73"/>
  <c r="AE127" i="73"/>
  <c r="AD127" i="73"/>
  <c r="AC127" i="73"/>
  <c r="AB127" i="73"/>
  <c r="AA127" i="73"/>
  <c r="Z127" i="73"/>
  <c r="Y127" i="73"/>
  <c r="X127" i="73"/>
  <c r="W127" i="73"/>
  <c r="V127" i="73"/>
  <c r="U127" i="73"/>
  <c r="T127" i="73"/>
  <c r="S127" i="73"/>
  <c r="R127" i="73"/>
  <c r="Q127" i="73"/>
  <c r="P127" i="73"/>
  <c r="O127" i="73"/>
  <c r="N127" i="73"/>
  <c r="M127" i="73"/>
  <c r="L127" i="73"/>
  <c r="K127" i="73"/>
  <c r="J127" i="73"/>
  <c r="I127" i="73"/>
  <c r="H127" i="73"/>
  <c r="G127" i="73"/>
  <c r="F127" i="73"/>
  <c r="E127" i="73"/>
  <c r="AK126" i="73"/>
  <c r="AJ126" i="73"/>
  <c r="AI126" i="73"/>
  <c r="AH126" i="73"/>
  <c r="AG126" i="73"/>
  <c r="AF126" i="73"/>
  <c r="AE126" i="73"/>
  <c r="AD126" i="73"/>
  <c r="AC126" i="73"/>
  <c r="AB126" i="73"/>
  <c r="AA126" i="73"/>
  <c r="Z126" i="73"/>
  <c r="Y126" i="73"/>
  <c r="X126" i="73"/>
  <c r="W126" i="73"/>
  <c r="V126" i="73"/>
  <c r="U126" i="73"/>
  <c r="T126" i="73"/>
  <c r="S126" i="73"/>
  <c r="R126" i="73"/>
  <c r="Q126" i="73"/>
  <c r="P126" i="73"/>
  <c r="O126" i="73"/>
  <c r="N126" i="73"/>
  <c r="M126" i="73"/>
  <c r="L126" i="73"/>
  <c r="K126" i="73"/>
  <c r="J126" i="73"/>
  <c r="I126" i="73"/>
  <c r="H126" i="73"/>
  <c r="G126" i="73"/>
  <c r="F126" i="73"/>
  <c r="E126" i="73"/>
  <c r="AK125" i="73"/>
  <c r="AJ125" i="73"/>
  <c r="AI125" i="73"/>
  <c r="AH125" i="73"/>
  <c r="AG125" i="73"/>
  <c r="AF125" i="73"/>
  <c r="AE125" i="73"/>
  <c r="AD125" i="73"/>
  <c r="AC125" i="73"/>
  <c r="AB125" i="73"/>
  <c r="AA125" i="73"/>
  <c r="Z125" i="73"/>
  <c r="Y125" i="73"/>
  <c r="X125" i="73"/>
  <c r="W125" i="73"/>
  <c r="V125" i="73"/>
  <c r="U125" i="73"/>
  <c r="T125" i="73"/>
  <c r="S125" i="73"/>
  <c r="R125" i="73"/>
  <c r="Q125" i="73"/>
  <c r="P125" i="73"/>
  <c r="O125" i="73"/>
  <c r="N125" i="73"/>
  <c r="M125" i="73"/>
  <c r="L125" i="73"/>
  <c r="K125" i="73"/>
  <c r="J125" i="73"/>
  <c r="I125" i="73"/>
  <c r="H125" i="73"/>
  <c r="G125" i="73"/>
  <c r="F125" i="73"/>
  <c r="E125" i="73"/>
  <c r="AK124" i="73"/>
  <c r="AJ124" i="73"/>
  <c r="AI124" i="73"/>
  <c r="AH124" i="73"/>
  <c r="AG124" i="73"/>
  <c r="AF124" i="73"/>
  <c r="AE124" i="73"/>
  <c r="AD124" i="73"/>
  <c r="AC124" i="73"/>
  <c r="AB124" i="73"/>
  <c r="AA124" i="73"/>
  <c r="Z124" i="73"/>
  <c r="Y124" i="73"/>
  <c r="X124" i="73"/>
  <c r="W124" i="73"/>
  <c r="V124" i="73"/>
  <c r="U124" i="73"/>
  <c r="T124" i="73"/>
  <c r="S124" i="73"/>
  <c r="R124" i="73"/>
  <c r="Q124" i="73"/>
  <c r="P124" i="73"/>
  <c r="O124" i="73"/>
  <c r="N124" i="73"/>
  <c r="M124" i="73"/>
  <c r="L124" i="73"/>
  <c r="K124" i="73"/>
  <c r="J124" i="73"/>
  <c r="I124" i="73"/>
  <c r="H124" i="73"/>
  <c r="G124" i="73"/>
  <c r="F124" i="73"/>
  <c r="E124" i="73"/>
  <c r="AK123" i="73"/>
  <c r="AJ123" i="73"/>
  <c r="AI123" i="73"/>
  <c r="AH123" i="73"/>
  <c r="AG123" i="73"/>
  <c r="AF123" i="73"/>
  <c r="AE123" i="73"/>
  <c r="AD123" i="73"/>
  <c r="AC123" i="73"/>
  <c r="AB123" i="73"/>
  <c r="AA123" i="73"/>
  <c r="Z123" i="73"/>
  <c r="Y123" i="73"/>
  <c r="X123" i="73"/>
  <c r="W123" i="73"/>
  <c r="V123" i="73"/>
  <c r="U123" i="73"/>
  <c r="T123" i="73"/>
  <c r="S123" i="73"/>
  <c r="R123" i="73"/>
  <c r="Q123" i="73"/>
  <c r="P123" i="73"/>
  <c r="O123" i="73"/>
  <c r="N123" i="73"/>
  <c r="M123" i="73"/>
  <c r="L123" i="73"/>
  <c r="K123" i="73"/>
  <c r="J123" i="73"/>
  <c r="I123" i="73"/>
  <c r="H123" i="73"/>
  <c r="G123" i="73"/>
  <c r="F123" i="73"/>
  <c r="E123" i="73"/>
  <c r="AK122" i="73"/>
  <c r="AJ122" i="73"/>
  <c r="AI122" i="73"/>
  <c r="AH122" i="73"/>
  <c r="AG122" i="73"/>
  <c r="AF122" i="73"/>
  <c r="AE122" i="73"/>
  <c r="AD122" i="73"/>
  <c r="AC122" i="73"/>
  <c r="AB122" i="73"/>
  <c r="AA122" i="73"/>
  <c r="Z122" i="73"/>
  <c r="Y122" i="73"/>
  <c r="X122" i="73"/>
  <c r="W122" i="73"/>
  <c r="V122" i="73"/>
  <c r="U122" i="73"/>
  <c r="T122" i="73"/>
  <c r="S122" i="73"/>
  <c r="R122" i="73"/>
  <c r="Q122" i="73"/>
  <c r="P122" i="73"/>
  <c r="O122" i="73"/>
  <c r="N122" i="73"/>
  <c r="M122" i="73"/>
  <c r="L122" i="73"/>
  <c r="K122" i="73"/>
  <c r="J122" i="73"/>
  <c r="I122" i="73"/>
  <c r="H122" i="73"/>
  <c r="G122" i="73"/>
  <c r="F122" i="73"/>
  <c r="E122" i="73"/>
  <c r="AK121" i="73"/>
  <c r="AJ121" i="73"/>
  <c r="AI121" i="73"/>
  <c r="AH121" i="73"/>
  <c r="AG121" i="73"/>
  <c r="AF121" i="73"/>
  <c r="AE121" i="73"/>
  <c r="AD121" i="73"/>
  <c r="AC121" i="73"/>
  <c r="AB121" i="73"/>
  <c r="AA121" i="73"/>
  <c r="Z121" i="73"/>
  <c r="Y121" i="73"/>
  <c r="X121" i="73"/>
  <c r="W121" i="73"/>
  <c r="V121" i="73"/>
  <c r="U121" i="73"/>
  <c r="T121" i="73"/>
  <c r="S121" i="73"/>
  <c r="R121" i="73"/>
  <c r="Q121" i="73"/>
  <c r="P121" i="73"/>
  <c r="O121" i="73"/>
  <c r="N121" i="73"/>
  <c r="M121" i="73"/>
  <c r="L121" i="73"/>
  <c r="K121" i="73"/>
  <c r="J121" i="73"/>
  <c r="I121" i="73"/>
  <c r="H121" i="73"/>
  <c r="G121" i="73"/>
  <c r="F121" i="73"/>
  <c r="E121" i="73"/>
  <c r="AK120" i="73"/>
  <c r="AJ120" i="73"/>
  <c r="AI120" i="73"/>
  <c r="AH120" i="73"/>
  <c r="AG120" i="73"/>
  <c r="AF120" i="73"/>
  <c r="AE120" i="73"/>
  <c r="AD120" i="73"/>
  <c r="AC120" i="73"/>
  <c r="AB120" i="73"/>
  <c r="AA120" i="73"/>
  <c r="Z120" i="73"/>
  <c r="Y120" i="73"/>
  <c r="X120" i="73"/>
  <c r="W120" i="73"/>
  <c r="V120" i="73"/>
  <c r="U120" i="73"/>
  <c r="T120" i="73"/>
  <c r="S120" i="73"/>
  <c r="R120" i="73"/>
  <c r="Q120" i="73"/>
  <c r="P120" i="73"/>
  <c r="O120" i="73"/>
  <c r="N120" i="73"/>
  <c r="M120" i="73"/>
  <c r="L120" i="73"/>
  <c r="K120" i="73"/>
  <c r="J120" i="73"/>
  <c r="I120" i="73"/>
  <c r="H120" i="73"/>
  <c r="G120" i="73"/>
  <c r="F120" i="73"/>
  <c r="E120" i="73"/>
  <c r="AK119" i="73"/>
  <c r="AJ119" i="73"/>
  <c r="AI119" i="73"/>
  <c r="AH119" i="73"/>
  <c r="AG119" i="73"/>
  <c r="AF119" i="73"/>
  <c r="AE119" i="73"/>
  <c r="AD119" i="73"/>
  <c r="AC119" i="73"/>
  <c r="AB119" i="73"/>
  <c r="AA119" i="73"/>
  <c r="Z119" i="73"/>
  <c r="Y119" i="73"/>
  <c r="X119" i="73"/>
  <c r="W119" i="73"/>
  <c r="V119" i="73"/>
  <c r="U119" i="73"/>
  <c r="T119" i="73"/>
  <c r="S119" i="73"/>
  <c r="R119" i="73"/>
  <c r="Q119" i="73"/>
  <c r="P119" i="73"/>
  <c r="O119" i="73"/>
  <c r="N119" i="73"/>
  <c r="M119" i="73"/>
  <c r="L119" i="73"/>
  <c r="K119" i="73"/>
  <c r="J119" i="73"/>
  <c r="I119" i="73"/>
  <c r="H119" i="73"/>
  <c r="G119" i="73"/>
  <c r="F119" i="73"/>
  <c r="E119" i="73"/>
  <c r="AK118" i="73"/>
  <c r="AJ118" i="73"/>
  <c r="AI118" i="73"/>
  <c r="AH118" i="73"/>
  <c r="AG118" i="73"/>
  <c r="AF118" i="73"/>
  <c r="AE118" i="73"/>
  <c r="AD118" i="73"/>
  <c r="AC118" i="73"/>
  <c r="AB118" i="73"/>
  <c r="AA118" i="73"/>
  <c r="Z118" i="73"/>
  <c r="Y118" i="73"/>
  <c r="X118" i="73"/>
  <c r="W118" i="73"/>
  <c r="V118" i="73"/>
  <c r="U118" i="73"/>
  <c r="T118" i="73"/>
  <c r="S118" i="73"/>
  <c r="R118" i="73"/>
  <c r="Q118" i="73"/>
  <c r="P118" i="73"/>
  <c r="O118" i="73"/>
  <c r="N118" i="73"/>
  <c r="M118" i="73"/>
  <c r="L118" i="73"/>
  <c r="K118" i="73"/>
  <c r="J118" i="73"/>
  <c r="I118" i="73"/>
  <c r="H118" i="73"/>
  <c r="G118" i="73"/>
  <c r="F118" i="73"/>
  <c r="E118" i="73"/>
  <c r="AK117" i="73"/>
  <c r="AJ117" i="73"/>
  <c r="AI117" i="73"/>
  <c r="AH117" i="73"/>
  <c r="AG117" i="73"/>
  <c r="AF117" i="73"/>
  <c r="AE117" i="73"/>
  <c r="AD117" i="73"/>
  <c r="AC117" i="73"/>
  <c r="AB117" i="73"/>
  <c r="AA117" i="73"/>
  <c r="Z117" i="73"/>
  <c r="Y117" i="73"/>
  <c r="X117" i="73"/>
  <c r="W117" i="73"/>
  <c r="V117" i="73"/>
  <c r="U117" i="73"/>
  <c r="T117" i="73"/>
  <c r="S117" i="73"/>
  <c r="R117" i="73"/>
  <c r="Q117" i="73"/>
  <c r="P117" i="73"/>
  <c r="O117" i="73"/>
  <c r="N117" i="73"/>
  <c r="M117" i="73"/>
  <c r="L117" i="73"/>
  <c r="K117" i="73"/>
  <c r="J117" i="73"/>
  <c r="I117" i="73"/>
  <c r="H117" i="73"/>
  <c r="G117" i="73"/>
  <c r="F117" i="73"/>
  <c r="E117" i="73"/>
  <c r="AK116" i="73"/>
  <c r="AJ116" i="73"/>
  <c r="AI116" i="73"/>
  <c r="AH116" i="73"/>
  <c r="AG116" i="73"/>
  <c r="AF116" i="73"/>
  <c r="AE116" i="73"/>
  <c r="AD116" i="73"/>
  <c r="AC116" i="73"/>
  <c r="AB116" i="73"/>
  <c r="AA116" i="73"/>
  <c r="Z116" i="73"/>
  <c r="Y116" i="73"/>
  <c r="X116" i="73"/>
  <c r="W116" i="73"/>
  <c r="V116" i="73"/>
  <c r="U116" i="73"/>
  <c r="T116" i="73"/>
  <c r="S116" i="73"/>
  <c r="R116" i="73"/>
  <c r="Q116" i="73"/>
  <c r="P116" i="73"/>
  <c r="O116" i="73"/>
  <c r="N116" i="73"/>
  <c r="M116" i="73"/>
  <c r="L116" i="73"/>
  <c r="K116" i="73"/>
  <c r="J116" i="73"/>
  <c r="I116" i="73"/>
  <c r="H116" i="73"/>
  <c r="G116" i="73"/>
  <c r="F116" i="73"/>
  <c r="E116" i="73"/>
  <c r="AK115" i="73"/>
  <c r="AJ115" i="73"/>
  <c r="AI115" i="73"/>
  <c r="AH115" i="73"/>
  <c r="AG115" i="73"/>
  <c r="AF115" i="73"/>
  <c r="AE115" i="73"/>
  <c r="AD115" i="73"/>
  <c r="AC115" i="73"/>
  <c r="AB115" i="73"/>
  <c r="AA115" i="73"/>
  <c r="Z115" i="73"/>
  <c r="Y115" i="73"/>
  <c r="X115" i="73"/>
  <c r="W115" i="73"/>
  <c r="V115" i="73"/>
  <c r="U115" i="73"/>
  <c r="T115" i="73"/>
  <c r="S115" i="73"/>
  <c r="R115" i="73"/>
  <c r="Q115" i="73"/>
  <c r="P115" i="73"/>
  <c r="O115" i="73"/>
  <c r="N115" i="73"/>
  <c r="M115" i="73"/>
  <c r="L115" i="73"/>
  <c r="K115" i="73"/>
  <c r="J115" i="73"/>
  <c r="I115" i="73"/>
  <c r="H115" i="73"/>
  <c r="G115" i="73"/>
  <c r="F115" i="73"/>
  <c r="E115" i="73"/>
  <c r="AK114" i="73"/>
  <c r="AJ114" i="73"/>
  <c r="AI114" i="73"/>
  <c r="AH114" i="73"/>
  <c r="AG114" i="73"/>
  <c r="AF114" i="73"/>
  <c r="AE114" i="73"/>
  <c r="AD114" i="73"/>
  <c r="AC114" i="73"/>
  <c r="AB114" i="73"/>
  <c r="AA114" i="73"/>
  <c r="Z114" i="73"/>
  <c r="Y114" i="73"/>
  <c r="X114" i="73"/>
  <c r="W114" i="73"/>
  <c r="V114" i="73"/>
  <c r="U114" i="73"/>
  <c r="T114" i="73"/>
  <c r="S114" i="73"/>
  <c r="R114" i="73"/>
  <c r="Q114" i="73"/>
  <c r="P114" i="73"/>
  <c r="O114" i="73"/>
  <c r="N114" i="73"/>
  <c r="M114" i="73"/>
  <c r="L114" i="73"/>
  <c r="K114" i="73"/>
  <c r="J114" i="73"/>
  <c r="I114" i="73"/>
  <c r="H114" i="73"/>
  <c r="G114" i="73"/>
  <c r="F114" i="73"/>
  <c r="E114" i="73"/>
  <c r="AK113" i="73"/>
  <c r="AJ113" i="73"/>
  <c r="AI113" i="73"/>
  <c r="AH113" i="73"/>
  <c r="AG113" i="73"/>
  <c r="AF113" i="73"/>
  <c r="AE113" i="73"/>
  <c r="AD113" i="73"/>
  <c r="AC113" i="73"/>
  <c r="AB113" i="73"/>
  <c r="AA113" i="73"/>
  <c r="Z113" i="73"/>
  <c r="Y113" i="73"/>
  <c r="X113" i="73"/>
  <c r="W113" i="73"/>
  <c r="V113" i="73"/>
  <c r="U113" i="73"/>
  <c r="T113" i="73"/>
  <c r="S113" i="73"/>
  <c r="R113" i="73"/>
  <c r="Q113" i="73"/>
  <c r="P113" i="73"/>
  <c r="O113" i="73"/>
  <c r="N113" i="73"/>
  <c r="M113" i="73"/>
  <c r="L113" i="73"/>
  <c r="K113" i="73"/>
  <c r="J113" i="73"/>
  <c r="I113" i="73"/>
  <c r="H113" i="73"/>
  <c r="G113" i="73"/>
  <c r="F113" i="73"/>
  <c r="E113" i="73"/>
  <c r="AK112" i="73"/>
  <c r="AJ112" i="73"/>
  <c r="AI112" i="73"/>
  <c r="AH112" i="73"/>
  <c r="AG112" i="73"/>
  <c r="AF112" i="73"/>
  <c r="AE112" i="73"/>
  <c r="AD112" i="73"/>
  <c r="AC112" i="73"/>
  <c r="AB112" i="73"/>
  <c r="AA112" i="73"/>
  <c r="Z112" i="73"/>
  <c r="Y112" i="73"/>
  <c r="X112" i="73"/>
  <c r="W112" i="73"/>
  <c r="V112" i="73"/>
  <c r="U112" i="73"/>
  <c r="T112" i="73"/>
  <c r="S112" i="73"/>
  <c r="R112" i="73"/>
  <c r="Q112" i="73"/>
  <c r="P112" i="73"/>
  <c r="O112" i="73"/>
  <c r="N112" i="73"/>
  <c r="M112" i="73"/>
  <c r="L112" i="73"/>
  <c r="K112" i="73"/>
  <c r="J112" i="73"/>
  <c r="I112" i="73"/>
  <c r="H112" i="73"/>
  <c r="G112" i="73"/>
  <c r="F112" i="73"/>
  <c r="E112" i="73"/>
  <c r="AK111" i="73"/>
  <c r="AJ111" i="73"/>
  <c r="AI111" i="73"/>
  <c r="AH111" i="73"/>
  <c r="AG111" i="73"/>
  <c r="AF111" i="73"/>
  <c r="AE111" i="73"/>
  <c r="AD111" i="73"/>
  <c r="AC111" i="73"/>
  <c r="AB111" i="73"/>
  <c r="AA111" i="73"/>
  <c r="Z111" i="73"/>
  <c r="Y111" i="73"/>
  <c r="X111" i="73"/>
  <c r="W111" i="73"/>
  <c r="V111" i="73"/>
  <c r="U111" i="73"/>
  <c r="T111" i="73"/>
  <c r="S111" i="73"/>
  <c r="R111" i="73"/>
  <c r="Q111" i="73"/>
  <c r="P111" i="73"/>
  <c r="O111" i="73"/>
  <c r="N111" i="73"/>
  <c r="M111" i="73"/>
  <c r="L111" i="73"/>
  <c r="K111" i="73"/>
  <c r="J111" i="73"/>
  <c r="I111" i="73"/>
  <c r="H111" i="73"/>
  <c r="G111" i="73"/>
  <c r="F111" i="73"/>
  <c r="E111" i="73"/>
  <c r="P20" i="73" l="1"/>
  <c r="E900" i="73"/>
  <c r="CL449" i="73"/>
  <c r="AJ33" i="73"/>
  <c r="K34" i="73"/>
  <c r="CE440" i="73"/>
  <c r="Q241" i="73"/>
  <c r="J900" i="73"/>
  <c r="R900" i="73"/>
  <c r="Z900" i="73"/>
  <c r="AH900" i="73"/>
  <c r="I901" i="73"/>
  <c r="Q901" i="73"/>
  <c r="Y901" i="73"/>
  <c r="AG901" i="73"/>
  <c r="E30" i="73"/>
  <c r="E62" i="73" s="1"/>
  <c r="F31" i="73"/>
  <c r="E32" i="73"/>
  <c r="L33" i="73"/>
  <c r="AG36" i="73"/>
  <c r="H37" i="73"/>
  <c r="AF37" i="73"/>
  <c r="H318" i="73"/>
  <c r="H1012" i="73" s="1"/>
  <c r="P318" i="73"/>
  <c r="P1012" i="73" s="1"/>
  <c r="X318" i="73"/>
  <c r="X1012" i="73" s="1"/>
  <c r="AF318" i="73"/>
  <c r="AF1012" i="73" s="1"/>
  <c r="BK440" i="73"/>
  <c r="AK14" i="73"/>
  <c r="P19" i="73"/>
  <c r="N899" i="73"/>
  <c r="I12" i="73"/>
  <c r="AG12" i="73"/>
  <c r="X13" i="73"/>
  <c r="O14" i="73"/>
  <c r="F15" i="73"/>
  <c r="AD15" i="73"/>
  <c r="AC16" i="73"/>
  <c r="AB17" i="73"/>
  <c r="I36" i="73"/>
  <c r="I13" i="73"/>
  <c r="F32" i="73"/>
  <c r="AI12" i="73"/>
  <c r="AH13" i="73"/>
  <c r="AG14" i="73"/>
  <c r="AF15" i="73"/>
  <c r="AE16" i="73"/>
  <c r="AD17" i="73"/>
  <c r="AC18" i="73"/>
  <c r="AB19" i="73"/>
  <c r="AA20" i="73"/>
  <c r="Z21" i="73"/>
  <c r="AG22" i="73"/>
  <c r="X23" i="73"/>
  <c r="W24" i="73"/>
  <c r="V25" i="73"/>
  <c r="AK26" i="73"/>
  <c r="AB27" i="73"/>
  <c r="S28" i="73"/>
  <c r="Z29" i="73"/>
  <c r="Y30" i="73"/>
  <c r="P31" i="73"/>
  <c r="O32" i="73"/>
  <c r="N33" i="73"/>
  <c r="M34" i="73"/>
  <c r="AK34" i="73"/>
  <c r="AJ35" i="73"/>
  <c r="S36" i="73"/>
  <c r="AI36" i="73"/>
  <c r="J37" i="73"/>
  <c r="Z37" i="73"/>
  <c r="AH37" i="73"/>
  <c r="E15" i="73"/>
  <c r="AA17" i="73"/>
  <c r="Y19" i="73"/>
  <c r="J22" i="73"/>
  <c r="Y12" i="73"/>
  <c r="H13" i="73"/>
  <c r="AF13" i="73"/>
  <c r="W14" i="73"/>
  <c r="N15" i="73"/>
  <c r="E16" i="73"/>
  <c r="E48" i="73" s="1"/>
  <c r="AK16" i="73"/>
  <c r="T17" i="73"/>
  <c r="Z12" i="73"/>
  <c r="S12" i="73"/>
  <c r="J13" i="73"/>
  <c r="I14" i="73"/>
  <c r="H15" i="73"/>
  <c r="G16" i="73"/>
  <c r="F17" i="73"/>
  <c r="E18" i="73"/>
  <c r="E50" i="73" s="1"/>
  <c r="AK18" i="73"/>
  <c r="AJ19" i="73"/>
  <c r="AI20" i="73"/>
  <c r="AH21" i="73"/>
  <c r="Y22" i="73"/>
  <c r="AF23" i="73"/>
  <c r="AE24" i="73"/>
  <c r="AD25" i="73"/>
  <c r="U26" i="73"/>
  <c r="T27" i="73"/>
  <c r="AA28" i="73"/>
  <c r="R29" i="73"/>
  <c r="AG30" i="73"/>
  <c r="H31" i="73"/>
  <c r="G32" i="73"/>
  <c r="F33" i="73"/>
  <c r="E34" i="73"/>
  <c r="E66" i="73" s="1"/>
  <c r="AC34" i="73"/>
  <c r="AB35" i="73"/>
  <c r="AA36" i="73"/>
  <c r="U16" i="73"/>
  <c r="J12" i="73"/>
  <c r="AH12" i="73"/>
  <c r="AE15" i="73"/>
  <c r="M33" i="73"/>
  <c r="AA12" i="73"/>
  <c r="Z13" i="73"/>
  <c r="Q14" i="73"/>
  <c r="P15" i="73"/>
  <c r="W16" i="73"/>
  <c r="N17" i="73"/>
  <c r="U18" i="73"/>
  <c r="T19" i="73"/>
  <c r="S20" i="73"/>
  <c r="R21" i="73"/>
  <c r="I22" i="73"/>
  <c r="H23" i="73"/>
  <c r="G24" i="73"/>
  <c r="F25" i="73"/>
  <c r="E26" i="73"/>
  <c r="E58" i="73" s="1"/>
  <c r="M26" i="73"/>
  <c r="L27" i="73"/>
  <c r="K28" i="73"/>
  <c r="J29" i="73"/>
  <c r="Q30" i="73"/>
  <c r="AF31" i="73"/>
  <c r="AE32" i="73"/>
  <c r="V33" i="73"/>
  <c r="L35" i="73"/>
  <c r="Q12" i="73"/>
  <c r="R44" i="73" s="1"/>
  <c r="P13" i="73"/>
  <c r="G14" i="73"/>
  <c r="AE14" i="73"/>
  <c r="V15" i="73"/>
  <c r="M16" i="73"/>
  <c r="L17" i="73"/>
  <c r="AJ17" i="73"/>
  <c r="R12" i="73"/>
  <c r="K12" i="73"/>
  <c r="R13" i="73"/>
  <c r="Y14" i="73"/>
  <c r="X15" i="73"/>
  <c r="O16" i="73"/>
  <c r="V17" i="73"/>
  <c r="M18" i="73"/>
  <c r="L19" i="73"/>
  <c r="K20" i="73"/>
  <c r="J21" i="73"/>
  <c r="Q22" i="73"/>
  <c r="P23" i="73"/>
  <c r="O24" i="73"/>
  <c r="N25" i="73"/>
  <c r="AC26" i="73"/>
  <c r="AJ27" i="73"/>
  <c r="AI28" i="73"/>
  <c r="AH29" i="73"/>
  <c r="I30" i="73"/>
  <c r="X31" i="73"/>
  <c r="W32" i="73"/>
  <c r="AD33" i="73"/>
  <c r="U34" i="73"/>
  <c r="T35" i="73"/>
  <c r="K36" i="73"/>
  <c r="R37" i="73"/>
  <c r="AD12" i="73"/>
  <c r="AK13" i="73"/>
  <c r="S15" i="73"/>
  <c r="AH16" i="73"/>
  <c r="P18" i="73"/>
  <c r="W19" i="73"/>
  <c r="AD20" i="73"/>
  <c r="AK21" i="73"/>
  <c r="K23" i="73"/>
  <c r="I25" i="73"/>
  <c r="X26" i="73"/>
  <c r="W27" i="73"/>
  <c r="V28" i="73"/>
  <c r="AC29" i="73"/>
  <c r="AB30" i="73"/>
  <c r="AA31" i="73"/>
  <c r="Z32" i="73"/>
  <c r="Q33" i="73"/>
  <c r="H34" i="73"/>
  <c r="AF34" i="73"/>
  <c r="W35" i="73"/>
  <c r="V36" i="73"/>
  <c r="U37" i="73"/>
  <c r="N12" i="73"/>
  <c r="AC13" i="73"/>
  <c r="AJ14" i="73"/>
  <c r="AI15" i="73"/>
  <c r="I17" i="73"/>
  <c r="H18" i="73"/>
  <c r="O19" i="73"/>
  <c r="N20" i="73"/>
  <c r="U21" i="73"/>
  <c r="AJ22" i="73"/>
  <c r="AI23" i="73"/>
  <c r="R24" i="73"/>
  <c r="Y25" i="73"/>
  <c r="AF26" i="73"/>
  <c r="AE27" i="73"/>
  <c r="M29" i="73"/>
  <c r="AK29" i="73"/>
  <c r="AJ30" i="73"/>
  <c r="AI31" i="73"/>
  <c r="AH32" i="73"/>
  <c r="AG33" i="73"/>
  <c r="X34" i="73"/>
  <c r="O35" i="73"/>
  <c r="F36" i="73"/>
  <c r="AD36" i="73"/>
  <c r="M37" i="73"/>
  <c r="AK37" i="73"/>
  <c r="O12" i="73"/>
  <c r="AE12" i="73"/>
  <c r="V13" i="73"/>
  <c r="E14" i="73"/>
  <c r="U14" i="73"/>
  <c r="L15" i="73"/>
  <c r="AJ15" i="73"/>
  <c r="S16" i="73"/>
  <c r="AI16" i="73"/>
  <c r="R17" i="73"/>
  <c r="AH17" i="73"/>
  <c r="Q18" i="73"/>
  <c r="AG18" i="73"/>
  <c r="AF19" i="73"/>
  <c r="O20" i="73"/>
  <c r="P52" i="73" s="1"/>
  <c r="AE20" i="73"/>
  <c r="N21" i="73"/>
  <c r="V21" i="73"/>
  <c r="CM440" i="73"/>
  <c r="E13" i="73"/>
  <c r="E45" i="73" s="1"/>
  <c r="L14" i="73"/>
  <c r="K15" i="73"/>
  <c r="R16" i="73"/>
  <c r="AG17" i="73"/>
  <c r="AF18" i="73"/>
  <c r="AE19" i="73"/>
  <c r="M21" i="73"/>
  <c r="T22" i="73"/>
  <c r="S23" i="73"/>
  <c r="Z24" i="73"/>
  <c r="H26" i="73"/>
  <c r="O27" i="73"/>
  <c r="F28" i="73"/>
  <c r="E29" i="73"/>
  <c r="E61" i="73" s="1"/>
  <c r="L30" i="73"/>
  <c r="K31" i="73"/>
  <c r="R32" i="73"/>
  <c r="G12" i="73"/>
  <c r="W12" i="73"/>
  <c r="F13" i="73"/>
  <c r="N13" i="73"/>
  <c r="AD13" i="73"/>
  <c r="M14" i="73"/>
  <c r="AC14" i="73"/>
  <c r="T15" i="73"/>
  <c r="AB15" i="73"/>
  <c r="K16" i="73"/>
  <c r="AA16" i="73"/>
  <c r="J17" i="73"/>
  <c r="Z17" i="73"/>
  <c r="I18" i="73"/>
  <c r="Y18" i="73"/>
  <c r="H19" i="73"/>
  <c r="X19" i="73"/>
  <c r="G20" i="73"/>
  <c r="W20" i="73"/>
  <c r="F21" i="73"/>
  <c r="AD21" i="73"/>
  <c r="M173" i="73"/>
  <c r="M1132" i="73" s="1"/>
  <c r="U173" i="73"/>
  <c r="U1132" i="73" s="1"/>
  <c r="AC173" i="73"/>
  <c r="AC1132" i="73" s="1"/>
  <c r="AK173" i="73"/>
  <c r="AK1132" i="73" s="1"/>
  <c r="F12" i="73"/>
  <c r="M13" i="73"/>
  <c r="T14" i="73"/>
  <c r="AA15" i="73"/>
  <c r="Z16" i="73"/>
  <c r="Y17" i="73"/>
  <c r="G19" i="73"/>
  <c r="V20" i="73"/>
  <c r="AC21" i="73"/>
  <c r="AB22" i="73"/>
  <c r="AA23" i="73"/>
  <c r="AH24" i="73"/>
  <c r="AG25" i="73"/>
  <c r="G27" i="73"/>
  <c r="N28" i="73"/>
  <c r="U29" i="73"/>
  <c r="T30" i="73"/>
  <c r="S31" i="73"/>
  <c r="J32" i="73"/>
  <c r="I33" i="73"/>
  <c r="Y33" i="73"/>
  <c r="P34" i="73"/>
  <c r="G35" i="73"/>
  <c r="AE35" i="73"/>
  <c r="N36" i="73"/>
  <c r="E37" i="73"/>
  <c r="AC37" i="73"/>
  <c r="U641" i="73"/>
  <c r="U565" i="73" s="1"/>
  <c r="V12" i="73"/>
  <c r="U13" i="73"/>
  <c r="AB14" i="73"/>
  <c r="J16" i="73"/>
  <c r="Q17" i="73"/>
  <c r="X18" i="73"/>
  <c r="F20" i="73"/>
  <c r="E21" i="73"/>
  <c r="E53" i="73" s="1"/>
  <c r="L22" i="73"/>
  <c r="J24" i="73"/>
  <c r="Q25" i="73"/>
  <c r="P26" i="73"/>
  <c r="AD28" i="73"/>
  <c r="I352" i="73"/>
  <c r="I1011" i="73" s="1"/>
  <c r="Q352" i="73"/>
  <c r="Q1011" i="73" s="1"/>
  <c r="Y352" i="73"/>
  <c r="Y1011" i="73" s="1"/>
  <c r="AG352" i="73"/>
  <c r="AG1011" i="73" s="1"/>
  <c r="AC22" i="73"/>
  <c r="AF27" i="73"/>
  <c r="S32" i="73"/>
  <c r="AC900" i="73"/>
  <c r="X12" i="73"/>
  <c r="AJ16" i="73"/>
  <c r="F19" i="73"/>
  <c r="E20" i="73"/>
  <c r="M28" i="73"/>
  <c r="BO440" i="73"/>
  <c r="CU440" i="73"/>
  <c r="I488" i="73"/>
  <c r="Q488" i="73"/>
  <c r="Q1151" i="73" s="1"/>
  <c r="Y488" i="73"/>
  <c r="Y1161" i="73" s="1"/>
  <c r="AG488" i="73"/>
  <c r="AG1161" i="73" s="1"/>
  <c r="G207" i="73"/>
  <c r="G1001" i="73" s="1"/>
  <c r="O207" i="73"/>
  <c r="W207" i="73"/>
  <c r="W1121" i="73" s="1"/>
  <c r="V318" i="73"/>
  <c r="V1012" i="73" s="1"/>
  <c r="AQ440" i="73"/>
  <c r="BW440" i="73"/>
  <c r="S901" i="73"/>
  <c r="L31" i="73"/>
  <c r="U241" i="73"/>
  <c r="U1120" i="73" s="1"/>
  <c r="O913" i="73"/>
  <c r="AC30" i="73"/>
  <c r="G641" i="73"/>
  <c r="G565" i="73" s="1"/>
  <c r="K522" i="73"/>
  <c r="S522" i="73"/>
  <c r="AI522" i="73"/>
  <c r="AI1150" i="73" s="1"/>
  <c r="AI642" i="73"/>
  <c r="AI566" i="73" s="1"/>
  <c r="E22" i="73"/>
  <c r="E54" i="73" s="1"/>
  <c r="M22" i="73"/>
  <c r="H12" i="73"/>
  <c r="P12" i="73"/>
  <c r="AF12" i="73"/>
  <c r="G13" i="73"/>
  <c r="O13" i="73"/>
  <c r="W13" i="73"/>
  <c r="AE13" i="73"/>
  <c r="F14" i="73"/>
  <c r="N14" i="73"/>
  <c r="V14" i="73"/>
  <c r="AD14" i="73"/>
  <c r="M15" i="73"/>
  <c r="U15" i="73"/>
  <c r="AC15" i="73"/>
  <c r="AK15" i="73"/>
  <c r="L16" i="73"/>
  <c r="T16" i="73"/>
  <c r="AB16" i="73"/>
  <c r="K17" i="73"/>
  <c r="S17" i="73"/>
  <c r="AI17" i="73"/>
  <c r="J18" i="73"/>
  <c r="R18" i="73"/>
  <c r="Z18" i="73"/>
  <c r="AH18" i="73"/>
  <c r="I19" i="73"/>
  <c r="Q19" i="73"/>
  <c r="AG19" i="73"/>
  <c r="H20" i="73"/>
  <c r="X20" i="73"/>
  <c r="AF20" i="73"/>
  <c r="G21" i="73"/>
  <c r="O21" i="73"/>
  <c r="W21" i="73"/>
  <c r="AE21" i="73"/>
  <c r="F22" i="73"/>
  <c r="N22" i="73"/>
  <c r="V22" i="73"/>
  <c r="AD22" i="73"/>
  <c r="E23" i="73"/>
  <c r="E55" i="73" s="1"/>
  <c r="M23" i="73"/>
  <c r="U23" i="73"/>
  <c r="AC23" i="73"/>
  <c r="AK23" i="73"/>
  <c r="L24" i="73"/>
  <c r="T24" i="73"/>
  <c r="AB24" i="73"/>
  <c r="AJ24" i="73"/>
  <c r="K25" i="73"/>
  <c r="S25" i="73"/>
  <c r="AA25" i="73"/>
  <c r="AI25" i="73"/>
  <c r="J26" i="73"/>
  <c r="R26" i="73"/>
  <c r="Z26" i="73"/>
  <c r="AH26" i="73"/>
  <c r="I27" i="73"/>
  <c r="Q27" i="73"/>
  <c r="Y27" i="73"/>
  <c r="AG27" i="73"/>
  <c r="H28" i="73"/>
  <c r="P28" i="73"/>
  <c r="X28" i="73"/>
  <c r="AF28" i="73"/>
  <c r="G29" i="73"/>
  <c r="O29" i="73"/>
  <c r="W29" i="73"/>
  <c r="AE29" i="73"/>
  <c r="F30" i="73"/>
  <c r="N30" i="73"/>
  <c r="V30" i="73"/>
  <c r="K18" i="73"/>
  <c r="S18" i="73"/>
  <c r="AA18" i="73"/>
  <c r="AI18" i="73"/>
  <c r="J19" i="73"/>
  <c r="R19" i="73"/>
  <c r="Z19" i="73"/>
  <c r="AH19" i="73"/>
  <c r="I20" i="73"/>
  <c r="Q20" i="73"/>
  <c r="Q52" i="73" s="1"/>
  <c r="Y20" i="73"/>
  <c r="AG20" i="73"/>
  <c r="H21" i="73"/>
  <c r="P21" i="73"/>
  <c r="X21" i="73"/>
  <c r="AF21" i="73"/>
  <c r="G22" i="73"/>
  <c r="O22" i="73"/>
  <c r="W22" i="73"/>
  <c r="AE22" i="73"/>
  <c r="F23" i="73"/>
  <c r="N23" i="73"/>
  <c r="V23" i="73"/>
  <c r="AD23" i="73"/>
  <c r="E24" i="73"/>
  <c r="E56" i="73" s="1"/>
  <c r="M24" i="73"/>
  <c r="U24" i="73"/>
  <c r="AC24" i="73"/>
  <c r="AK24" i="73"/>
  <c r="L25" i="73"/>
  <c r="T25" i="73"/>
  <c r="AB25" i="73"/>
  <c r="AJ25" i="73"/>
  <c r="K26" i="73"/>
  <c r="S26" i="73"/>
  <c r="AA26" i="73"/>
  <c r="AI26" i="73"/>
  <c r="J27" i="73"/>
  <c r="R27" i="73"/>
  <c r="Z27" i="73"/>
  <c r="AH27" i="73"/>
  <c r="I28" i="73"/>
  <c r="Q28" i="73"/>
  <c r="Y28" i="73"/>
  <c r="AG28" i="73"/>
  <c r="H29" i="73"/>
  <c r="P29" i="73"/>
  <c r="X29" i="73"/>
  <c r="AF29" i="73"/>
  <c r="G30" i="73"/>
  <c r="O30" i="73"/>
  <c r="W30" i="73"/>
  <c r="AE30" i="73"/>
  <c r="N31" i="73"/>
  <c r="V31" i="73"/>
  <c r="AD31" i="73"/>
  <c r="M32" i="73"/>
  <c r="U32" i="73"/>
  <c r="AC32" i="73"/>
  <c r="AK32" i="73"/>
  <c r="T33" i="73"/>
  <c r="AB33" i="73"/>
  <c r="S34" i="73"/>
  <c r="AA34" i="73"/>
  <c r="AI34" i="73"/>
  <c r="J35" i="73"/>
  <c r="R35" i="73"/>
  <c r="Z35" i="73"/>
  <c r="AH35" i="73"/>
  <c r="Q36" i="73"/>
  <c r="Y36" i="73"/>
  <c r="P37" i="73"/>
  <c r="X37" i="73"/>
  <c r="CE448" i="73"/>
  <c r="CC448" i="73"/>
  <c r="AH598" i="73"/>
  <c r="Q16" i="73"/>
  <c r="L21" i="73"/>
  <c r="N27" i="73"/>
  <c r="L29" i="73"/>
  <c r="AI30" i="73"/>
  <c r="Q32" i="73"/>
  <c r="AG32" i="73"/>
  <c r="O34" i="73"/>
  <c r="AE34" i="73"/>
  <c r="M36" i="73"/>
  <c r="AC36" i="73"/>
  <c r="AH241" i="73"/>
  <c r="AH1130" i="73" s="1"/>
  <c r="L454" i="73"/>
  <c r="L1162" i="73" s="1"/>
  <c r="T454" i="73"/>
  <c r="T1152" i="73" s="1"/>
  <c r="AB454" i="73"/>
  <c r="AB1162" i="73" s="1"/>
  <c r="AJ454" i="73"/>
  <c r="AJ640" i="73"/>
  <c r="AJ573" i="73" s="1"/>
  <c r="P642" i="73"/>
  <c r="P566" i="73" s="1"/>
  <c r="U22" i="73"/>
  <c r="AK22" i="73"/>
  <c r="L23" i="73"/>
  <c r="T23" i="73"/>
  <c r="AB23" i="73"/>
  <c r="AJ23" i="73"/>
  <c r="K24" i="73"/>
  <c r="S24" i="73"/>
  <c r="AA24" i="73"/>
  <c r="AI24" i="73"/>
  <c r="J25" i="73"/>
  <c r="R25" i="73"/>
  <c r="Z25" i="73"/>
  <c r="AH25" i="73"/>
  <c r="I26" i="73"/>
  <c r="Q26" i="73"/>
  <c r="Y26" i="73"/>
  <c r="AG26" i="73"/>
  <c r="H27" i="73"/>
  <c r="P27" i="73"/>
  <c r="X27" i="73"/>
  <c r="G28" i="73"/>
  <c r="O28" i="73"/>
  <c r="W28" i="73"/>
  <c r="AE28" i="73"/>
  <c r="F29" i="73"/>
  <c r="N29" i="73"/>
  <c r="V29" i="73"/>
  <c r="AD29" i="73"/>
  <c r="M30" i="73"/>
  <c r="U30" i="73"/>
  <c r="AK30" i="73"/>
  <c r="T31" i="73"/>
  <c r="AB31" i="73"/>
  <c r="AJ31" i="73"/>
  <c r="K32" i="73"/>
  <c r="AA32" i="73"/>
  <c r="AI32" i="73"/>
  <c r="J33" i="73"/>
  <c r="R33" i="73"/>
  <c r="Z33" i="73"/>
  <c r="AH33" i="73"/>
  <c r="I34" i="73"/>
  <c r="Q34" i="73"/>
  <c r="Y34" i="73"/>
  <c r="AG34" i="73"/>
  <c r="H35" i="73"/>
  <c r="P35" i="73"/>
  <c r="X35" i="73"/>
  <c r="AF35" i="73"/>
  <c r="G36" i="73"/>
  <c r="O36" i="73"/>
  <c r="W36" i="73"/>
  <c r="AE36" i="73"/>
  <c r="F37" i="73"/>
  <c r="N37" i="73"/>
  <c r="V37" i="73"/>
  <c r="AD37" i="73"/>
  <c r="L241" i="73"/>
  <c r="L1130" i="73" s="1"/>
  <c r="T241" i="73"/>
  <c r="T1130" i="73" s="1"/>
  <c r="AB241" i="73"/>
  <c r="AJ241" i="73"/>
  <c r="AJ1130" i="73" s="1"/>
  <c r="F386" i="73"/>
  <c r="F1010" i="73" s="1"/>
  <c r="N386" i="73"/>
  <c r="N1010" i="73" s="1"/>
  <c r="V386" i="73"/>
  <c r="V1010" i="73" s="1"/>
  <c r="AG15" i="73"/>
  <c r="G25" i="73"/>
  <c r="AC27" i="73"/>
  <c r="AI29" i="73"/>
  <c r="CA440" i="73"/>
  <c r="L12" i="73"/>
  <c r="AB12" i="73"/>
  <c r="K13" i="73"/>
  <c r="S13" i="73"/>
  <c r="AI13" i="73"/>
  <c r="R14" i="73"/>
  <c r="AH14" i="73"/>
  <c r="Q15" i="73"/>
  <c r="H16" i="73"/>
  <c r="X16" i="73"/>
  <c r="AF16" i="73"/>
  <c r="G17" i="73"/>
  <c r="O17" i="73"/>
  <c r="W17" i="73"/>
  <c r="AE17" i="73"/>
  <c r="AE49" i="73" s="1"/>
  <c r="F18" i="73"/>
  <c r="V18" i="73"/>
  <c r="AD18" i="73"/>
  <c r="M12" i="73"/>
  <c r="AC12" i="73"/>
  <c r="AB13" i="73"/>
  <c r="K14" i="73"/>
  <c r="AA14" i="73"/>
  <c r="Z15" i="73"/>
  <c r="I16" i="73"/>
  <c r="P17" i="73"/>
  <c r="G18" i="73"/>
  <c r="O18" i="73"/>
  <c r="V19" i="73"/>
  <c r="M20" i="73"/>
  <c r="AK20" i="73"/>
  <c r="T21" i="73"/>
  <c r="K22" i="73"/>
  <c r="AI22" i="73"/>
  <c r="Q24" i="73"/>
  <c r="P25" i="73"/>
  <c r="Y900" i="73"/>
  <c r="T12" i="73"/>
  <c r="AJ12" i="73"/>
  <c r="AA13" i="73"/>
  <c r="J14" i="73"/>
  <c r="Z14" i="73"/>
  <c r="I15" i="73"/>
  <c r="Y15" i="73"/>
  <c r="P16" i="73"/>
  <c r="N18" i="73"/>
  <c r="U12" i="73"/>
  <c r="L13" i="73"/>
  <c r="T13" i="73"/>
  <c r="S14" i="73"/>
  <c r="J15" i="73"/>
  <c r="R15" i="73"/>
  <c r="Y16" i="73"/>
  <c r="H17" i="73"/>
  <c r="X17" i="73"/>
  <c r="W18" i="73"/>
  <c r="N19" i="73"/>
  <c r="U20" i="73"/>
  <c r="AJ21" i="73"/>
  <c r="S22" i="73"/>
  <c r="I900" i="73"/>
  <c r="Q900" i="73"/>
  <c r="S641" i="73"/>
  <c r="S565" i="73" s="1"/>
  <c r="M639" i="73"/>
  <c r="M572" i="73" s="1"/>
  <c r="R640" i="73"/>
  <c r="R573" i="73" s="1"/>
  <c r="Z640" i="73"/>
  <c r="Z573" i="73" s="1"/>
  <c r="I641" i="73"/>
  <c r="I565" i="73" s="1"/>
  <c r="CK448" i="73"/>
  <c r="BD448" i="73"/>
  <c r="CR448" i="73"/>
  <c r="AW448" i="73"/>
  <c r="CQ448" i="73"/>
  <c r="AR448" i="73"/>
  <c r="CJ448" i="73"/>
  <c r="M488" i="73"/>
  <c r="M1161" i="73" s="1"/>
  <c r="U488" i="73"/>
  <c r="U1161" i="73" s="1"/>
  <c r="AC488" i="73"/>
  <c r="AC1161" i="73" s="1"/>
  <c r="AK641" i="73"/>
  <c r="AK565" i="73" s="1"/>
  <c r="R642" i="73"/>
  <c r="AI901" i="73"/>
  <c r="Q13" i="73"/>
  <c r="Y13" i="73"/>
  <c r="AG13" i="73"/>
  <c r="H14" i="73"/>
  <c r="P14" i="73"/>
  <c r="X14" i="73"/>
  <c r="AF14" i="73"/>
  <c r="G15" i="73"/>
  <c r="O15" i="73"/>
  <c r="W15" i="73"/>
  <c r="F16" i="73"/>
  <c r="N16" i="73"/>
  <c r="V16" i="73"/>
  <c r="AD16" i="73"/>
  <c r="E17" i="73"/>
  <c r="E49" i="73" s="1"/>
  <c r="M17" i="73"/>
  <c r="U17" i="73"/>
  <c r="AC17" i="73"/>
  <c r="AK17" i="73"/>
  <c r="L18" i="73"/>
  <c r="T18" i="73"/>
  <c r="AB18" i="73"/>
  <c r="AJ18" i="73"/>
  <c r="K19" i="73"/>
  <c r="S19" i="73"/>
  <c r="AA19" i="73"/>
  <c r="AI19" i="73"/>
  <c r="J20" i="73"/>
  <c r="R20" i="73"/>
  <c r="Z20" i="73"/>
  <c r="AH20" i="73"/>
  <c r="I21" i="73"/>
  <c r="Q21" i="73"/>
  <c r="Y21" i="73"/>
  <c r="AG21" i="73"/>
  <c r="H22" i="73"/>
  <c r="P22" i="73"/>
  <c r="X22" i="73"/>
  <c r="AF22" i="73"/>
  <c r="G23" i="73"/>
  <c r="O23" i="73"/>
  <c r="W23" i="73"/>
  <c r="AE23" i="73"/>
  <c r="AF30" i="73"/>
  <c r="G31" i="73"/>
  <c r="O31" i="73"/>
  <c r="W31" i="73"/>
  <c r="AE31" i="73"/>
  <c r="N32" i="73"/>
  <c r="V32" i="73"/>
  <c r="AD32" i="73"/>
  <c r="E33" i="73"/>
  <c r="U33" i="73"/>
  <c r="AC33" i="73"/>
  <c r="AK33" i="73"/>
  <c r="L34" i="73"/>
  <c r="T34" i="73"/>
  <c r="AB34" i="73"/>
  <c r="AJ34" i="73"/>
  <c r="K35" i="73"/>
  <c r="S35" i="73"/>
  <c r="AA35" i="73"/>
  <c r="AI35" i="73"/>
  <c r="J36" i="73"/>
  <c r="R36" i="73"/>
  <c r="Z36" i="73"/>
  <c r="AH36" i="73"/>
  <c r="I37" i="73"/>
  <c r="Q37" i="73"/>
  <c r="Y37" i="73"/>
  <c r="AG37" i="73"/>
  <c r="BE448" i="73"/>
  <c r="AF640" i="73"/>
  <c r="AF573" i="73" s="1"/>
  <c r="AE641" i="73"/>
  <c r="AE565" i="73" s="1"/>
  <c r="I639" i="73"/>
  <c r="I572" i="73" s="1"/>
  <c r="H640" i="73"/>
  <c r="H573" i="73" s="1"/>
  <c r="K641" i="73"/>
  <c r="K565" i="73" s="1"/>
  <c r="E19" i="73"/>
  <c r="M19" i="73"/>
  <c r="U19" i="73"/>
  <c r="AC19" i="73"/>
  <c r="AK19" i="73"/>
  <c r="L20" i="73"/>
  <c r="T20" i="73"/>
  <c r="AB20" i="73"/>
  <c r="AJ20" i="73"/>
  <c r="K21" i="73"/>
  <c r="S21" i="73"/>
  <c r="AA21" i="73"/>
  <c r="AI21" i="73"/>
  <c r="R22" i="73"/>
  <c r="Z22" i="73"/>
  <c r="AH22" i="73"/>
  <c r="I23" i="73"/>
  <c r="Q23" i="73"/>
  <c r="Y23" i="73"/>
  <c r="AG23" i="73"/>
  <c r="H24" i="73"/>
  <c r="P24" i="73"/>
  <c r="X24" i="73"/>
  <c r="AF24" i="73"/>
  <c r="O25" i="73"/>
  <c r="W25" i="73"/>
  <c r="AE25" i="73"/>
  <c r="F26" i="73"/>
  <c r="N26" i="73"/>
  <c r="V26" i="73"/>
  <c r="AD26" i="73"/>
  <c r="E27" i="73"/>
  <c r="E59" i="73" s="1"/>
  <c r="M27" i="73"/>
  <c r="U27" i="73"/>
  <c r="AK27" i="73"/>
  <c r="L28" i="73"/>
  <c r="T28" i="73"/>
  <c r="AB28" i="73"/>
  <c r="AJ28" i="73"/>
  <c r="K29" i="73"/>
  <c r="S29" i="73"/>
  <c r="AA29" i="73"/>
  <c r="J30" i="73"/>
  <c r="R30" i="73"/>
  <c r="Z30" i="73"/>
  <c r="BG440" i="73"/>
  <c r="H601" i="73"/>
  <c r="H567" i="73" s="1"/>
  <c r="P601" i="73"/>
  <c r="P567" i="73" s="1"/>
  <c r="AC641" i="73"/>
  <c r="AC565" i="73" s="1"/>
  <c r="J488" i="73"/>
  <c r="J1161" i="73" s="1"/>
  <c r="R488" i="73"/>
  <c r="R1161" i="73" s="1"/>
  <c r="S556" i="73"/>
  <c r="S1024" i="73" s="1"/>
  <c r="AA556" i="73"/>
  <c r="AA1024" i="73" s="1"/>
  <c r="AI556" i="73"/>
  <c r="AI1064" i="73" s="1"/>
  <c r="AE639" i="73"/>
  <c r="AB642" i="73"/>
  <c r="L640" i="73"/>
  <c r="L573" i="73" s="1"/>
  <c r="Z642" i="73"/>
  <c r="Z566" i="73" s="1"/>
  <c r="F899" i="73"/>
  <c r="AD899" i="73"/>
  <c r="M900" i="73"/>
  <c r="U900" i="73"/>
  <c r="AK900" i="73"/>
  <c r="L901" i="73"/>
  <c r="T901" i="73"/>
  <c r="AB901" i="73"/>
  <c r="AJ901" i="73"/>
  <c r="F24" i="73"/>
  <c r="E25" i="73"/>
  <c r="E57" i="73" s="1"/>
  <c r="AK25" i="73"/>
  <c r="AJ26" i="73"/>
  <c r="J28" i="73"/>
  <c r="I29" i="73"/>
  <c r="P30" i="73"/>
  <c r="N24" i="73"/>
  <c r="M25" i="73"/>
  <c r="L26" i="73"/>
  <c r="K27" i="73"/>
  <c r="AI27" i="73"/>
  <c r="AH28" i="73"/>
  <c r="H30" i="73"/>
  <c r="AD24" i="73"/>
  <c r="AC25" i="73"/>
  <c r="AB26" i="73"/>
  <c r="S27" i="73"/>
  <c r="R28" i="73"/>
  <c r="Q29" i="73"/>
  <c r="AG29" i="73"/>
  <c r="V24" i="73"/>
  <c r="U25" i="73"/>
  <c r="T26" i="73"/>
  <c r="AA27" i="73"/>
  <c r="Z28" i="73"/>
  <c r="Y29" i="73"/>
  <c r="X30" i="73"/>
  <c r="N173" i="73"/>
  <c r="N1122" i="73" s="1"/>
  <c r="AV436" i="73"/>
  <c r="BG436" i="73"/>
  <c r="CH437" i="73"/>
  <c r="CT437" i="73"/>
  <c r="BR437" i="73"/>
  <c r="BB443" i="73"/>
  <c r="CK436" i="73"/>
  <c r="CS436" i="73"/>
  <c r="AU436" i="73"/>
  <c r="CR436" i="73"/>
  <c r="AL436" i="73"/>
  <c r="CE436" i="73"/>
  <c r="CA436" i="73"/>
  <c r="BS436" i="73"/>
  <c r="BP448" i="73"/>
  <c r="CV448" i="73"/>
  <c r="BS448" i="73"/>
  <c r="E12" i="73"/>
  <c r="E44" i="73" s="1"/>
  <c r="AK12" i="73"/>
  <c r="AJ13" i="73"/>
  <c r="AI14" i="73"/>
  <c r="AH15" i="73"/>
  <c r="AG16" i="73"/>
  <c r="AF17" i="73"/>
  <c r="AE18" i="73"/>
  <c r="AD19" i="73"/>
  <c r="AC20" i="73"/>
  <c r="AB21" i="73"/>
  <c r="AA22" i="73"/>
  <c r="R23" i="73"/>
  <c r="Z23" i="73"/>
  <c r="AH23" i="73"/>
  <c r="Y24" i="73"/>
  <c r="AG24" i="73"/>
  <c r="X25" i="73"/>
  <c r="AF25" i="73"/>
  <c r="O26" i="73"/>
  <c r="W26" i="73"/>
  <c r="AE26" i="73"/>
  <c r="V27" i="73"/>
  <c r="AD27" i="73"/>
  <c r="U28" i="73"/>
  <c r="AC28" i="73"/>
  <c r="T29" i="73"/>
  <c r="AB29" i="73"/>
  <c r="K30" i="73"/>
  <c r="S30" i="73"/>
  <c r="AA30" i="73"/>
  <c r="R31" i="73"/>
  <c r="Z31" i="73"/>
  <c r="AH31" i="73"/>
  <c r="I32" i="73"/>
  <c r="Y32" i="73"/>
  <c r="P33" i="73"/>
  <c r="X33" i="73"/>
  <c r="AF33" i="73"/>
  <c r="G34" i="73"/>
  <c r="W34" i="73"/>
  <c r="N35" i="73"/>
  <c r="V35" i="73"/>
  <c r="AD35" i="73"/>
  <c r="E36" i="73"/>
  <c r="E68" i="73" s="1"/>
  <c r="U36" i="73"/>
  <c r="L37" i="73"/>
  <c r="T37" i="73"/>
  <c r="AB37" i="73"/>
  <c r="AJ37" i="73"/>
  <c r="AQ448" i="73"/>
  <c r="BW448" i="73"/>
  <c r="J23" i="73"/>
  <c r="I24" i="73"/>
  <c r="H25" i="73"/>
  <c r="G26" i="73"/>
  <c r="F27" i="73"/>
  <c r="E28" i="73"/>
  <c r="AK28" i="73"/>
  <c r="AJ29" i="73"/>
  <c r="J31" i="73"/>
  <c r="H33" i="73"/>
  <c r="F35" i="73"/>
  <c r="AK36" i="73"/>
  <c r="AD598" i="73"/>
  <c r="K138" i="73"/>
  <c r="S138" i="73"/>
  <c r="AA138" i="73"/>
  <c r="AI138" i="73"/>
  <c r="I173" i="73"/>
  <c r="I1122" i="73" s="1"/>
  <c r="Q173" i="73"/>
  <c r="Q1122" i="73" s="1"/>
  <c r="Y173" i="73"/>
  <c r="Y1002" i="73" s="1"/>
  <c r="AG173" i="73"/>
  <c r="CK438" i="73"/>
  <c r="BY438" i="73"/>
  <c r="AW438" i="73"/>
  <c r="BS445" i="73"/>
  <c r="CI445" i="73"/>
  <c r="AQ445" i="73"/>
  <c r="CC432" i="73"/>
  <c r="CS432" i="73"/>
  <c r="CG432" i="73"/>
  <c r="BQ432" i="73"/>
  <c r="BA432" i="73"/>
  <c r="G138" i="73"/>
  <c r="W138" i="73"/>
  <c r="AG639" i="73"/>
  <c r="AG572" i="73" s="1"/>
  <c r="O138" i="73"/>
  <c r="AE138" i="73"/>
  <c r="Y241" i="73"/>
  <c r="L283" i="73"/>
  <c r="T283" i="73"/>
  <c r="AB283" i="73"/>
  <c r="AH30" i="73"/>
  <c r="I31" i="73"/>
  <c r="Q31" i="73"/>
  <c r="Y31" i="73"/>
  <c r="AG31" i="73"/>
  <c r="H32" i="73"/>
  <c r="P640" i="73"/>
  <c r="P573" i="73" s="1"/>
  <c r="S639" i="73"/>
  <c r="AI639" i="73"/>
  <c r="Q639" i="73"/>
  <c r="Q572" i="73" s="1"/>
  <c r="AA854" i="73"/>
  <c r="K207" i="73"/>
  <c r="K1001" i="73" s="1"/>
  <c r="S207" i="73"/>
  <c r="S1131" i="73" s="1"/>
  <c r="AA207" i="73"/>
  <c r="AA1131" i="73" s="1"/>
  <c r="X640" i="73"/>
  <c r="X573" i="73" s="1"/>
  <c r="AB899" i="73"/>
  <c r="H283" i="73"/>
  <c r="P283" i="73"/>
  <c r="X283" i="73"/>
  <c r="AF283" i="73"/>
  <c r="AD30" i="73"/>
  <c r="E31" i="73"/>
  <c r="E63" i="73" s="1"/>
  <c r="M31" i="73"/>
  <c r="U31" i="73"/>
  <c r="AC31" i="73"/>
  <c r="AK31" i="73"/>
  <c r="L32" i="73"/>
  <c r="T32" i="73"/>
  <c r="AB32" i="73"/>
  <c r="AJ32" i="73"/>
  <c r="K33" i="73"/>
  <c r="S33" i="73"/>
  <c r="AA33" i="73"/>
  <c r="AI33" i="73"/>
  <c r="J34" i="73"/>
  <c r="R34" i="73"/>
  <c r="Z34" i="73"/>
  <c r="AH34" i="73"/>
  <c r="I35" i="73"/>
  <c r="Q35" i="73"/>
  <c r="Y35" i="73"/>
  <c r="AG35" i="73"/>
  <c r="H36" i="73"/>
  <c r="P36" i="73"/>
  <c r="X36" i="73"/>
  <c r="AF36" i="73"/>
  <c r="G37" i="73"/>
  <c r="O37" i="73"/>
  <c r="W37" i="73"/>
  <c r="AE37" i="73"/>
  <c r="H241" i="73"/>
  <c r="P241" i="73"/>
  <c r="X241" i="73"/>
  <c r="X1000" i="73" s="1"/>
  <c r="AF241" i="73"/>
  <c r="AF1120" i="73" s="1"/>
  <c r="CK429" i="73"/>
  <c r="BU429" i="73"/>
  <c r="AW429" i="73"/>
  <c r="P641" i="73"/>
  <c r="P565" i="73" s="1"/>
  <c r="AG419" i="73"/>
  <c r="AQ436" i="73"/>
  <c r="BT436" i="73"/>
  <c r="AY440" i="73"/>
  <c r="CQ440" i="73"/>
  <c r="AA488" i="73"/>
  <c r="AA1151" i="73" s="1"/>
  <c r="K639" i="73"/>
  <c r="Q641" i="73"/>
  <c r="Q565" i="73" s="1"/>
  <c r="AG641" i="73"/>
  <c r="AG565" i="73" s="1"/>
  <c r="AG900" i="73"/>
  <c r="H901" i="73"/>
  <c r="P901" i="73"/>
  <c r="X901" i="73"/>
  <c r="AF901" i="73"/>
  <c r="P32" i="73"/>
  <c r="X32" i="73"/>
  <c r="AF32" i="73"/>
  <c r="G33" i="73"/>
  <c r="O33" i="73"/>
  <c r="W33" i="73"/>
  <c r="AE33" i="73"/>
  <c r="F34" i="73"/>
  <c r="N34" i="73"/>
  <c r="V34" i="73"/>
  <c r="AD34" i="73"/>
  <c r="E35" i="73"/>
  <c r="E67" i="73" s="1"/>
  <c r="M35" i="73"/>
  <c r="U35" i="73"/>
  <c r="AC35" i="73"/>
  <c r="AK35" i="73"/>
  <c r="L36" i="73"/>
  <c r="T36" i="73"/>
  <c r="AB36" i="73"/>
  <c r="AJ36" i="73"/>
  <c r="K37" i="73"/>
  <c r="S37" i="73"/>
  <c r="AA37" i="73"/>
  <c r="AI37" i="73"/>
  <c r="J454" i="73"/>
  <c r="R454" i="73"/>
  <c r="Z454" i="73"/>
  <c r="Z1162" i="73" s="1"/>
  <c r="AH454" i="73"/>
  <c r="M640" i="73"/>
  <c r="M573" i="73" s="1"/>
  <c r="L641" i="73"/>
  <c r="L565" i="73" s="1"/>
  <c r="AB641" i="73"/>
  <c r="AB565" i="73" s="1"/>
  <c r="I522" i="73"/>
  <c r="Y522" i="73"/>
  <c r="Y1160" i="73" s="1"/>
  <c r="AG522" i="73"/>
  <c r="AK598" i="73"/>
  <c r="E639" i="73"/>
  <c r="E572" i="73" s="1"/>
  <c r="U639" i="73"/>
  <c r="U572" i="73" s="1"/>
  <c r="AC639" i="73"/>
  <c r="AC572" i="73" s="1"/>
  <c r="AK639" i="73"/>
  <c r="T640" i="73"/>
  <c r="T573" i="73" s="1"/>
  <c r="AH642" i="73"/>
  <c r="AH566" i="73" s="1"/>
  <c r="L899" i="73"/>
  <c r="T899" i="73"/>
  <c r="AJ899" i="73"/>
  <c r="K900" i="73"/>
  <c r="S900" i="73"/>
  <c r="AA900" i="73"/>
  <c r="AI900" i="73"/>
  <c r="J901" i="73"/>
  <c r="R901" i="73"/>
  <c r="Z901" i="73"/>
  <c r="AH901" i="73"/>
  <c r="F900" i="73"/>
  <c r="N900" i="73"/>
  <c r="V900" i="73"/>
  <c r="AD900" i="73"/>
  <c r="AD903" i="73" s="1"/>
  <c r="E901" i="73"/>
  <c r="M901" i="73"/>
  <c r="U901" i="73"/>
  <c r="AC901" i="73"/>
  <c r="AK901" i="73"/>
  <c r="L318" i="73"/>
  <c r="L1012" i="73" s="1"/>
  <c r="T318" i="73"/>
  <c r="T1012" i="73" s="1"/>
  <c r="AB318" i="73"/>
  <c r="AB1012" i="73" s="1"/>
  <c r="M352" i="73"/>
  <c r="M1011" i="73" s="1"/>
  <c r="U352" i="73"/>
  <c r="U1011" i="73" s="1"/>
  <c r="AC352" i="73"/>
  <c r="AC1011" i="73" s="1"/>
  <c r="AK352" i="73"/>
  <c r="BB436" i="73"/>
  <c r="CF436" i="73"/>
  <c r="AX437" i="73"/>
  <c r="AF642" i="73"/>
  <c r="AF566" i="73" s="1"/>
  <c r="BE436" i="73"/>
  <c r="CM436" i="73"/>
  <c r="R601" i="73"/>
  <c r="R567" i="73" s="1"/>
  <c r="Y639" i="73"/>
  <c r="Y572" i="73" s="1"/>
  <c r="Y641" i="73"/>
  <c r="Y565" i="73" s="1"/>
  <c r="O639" i="73"/>
  <c r="O572" i="73" s="1"/>
  <c r="L642" i="73"/>
  <c r="L566" i="73" s="1"/>
  <c r="T642" i="73"/>
  <c r="T566" i="73" s="1"/>
  <c r="AJ642" i="73"/>
  <c r="AJ566" i="73" s="1"/>
  <c r="J386" i="73"/>
  <c r="J1010" i="73" s="1"/>
  <c r="R386" i="73"/>
  <c r="R1010" i="73" s="1"/>
  <c r="Z386" i="73"/>
  <c r="AH386" i="73"/>
  <c r="F454" i="73"/>
  <c r="F1152" i="73" s="1"/>
  <c r="R639" i="73"/>
  <c r="R572" i="73" s="1"/>
  <c r="AH639" i="73"/>
  <c r="AH572" i="73" s="1"/>
  <c r="I640" i="73"/>
  <c r="I573" i="73" s="1"/>
  <c r="Q640" i="73"/>
  <c r="Q573" i="73" s="1"/>
  <c r="AG640" i="73"/>
  <c r="AG573" i="73" s="1"/>
  <c r="H641" i="73"/>
  <c r="H565" i="73" s="1"/>
  <c r="G642" i="73"/>
  <c r="G566" i="73" s="1"/>
  <c r="O642" i="73"/>
  <c r="O566" i="73" s="1"/>
  <c r="AE642" i="73"/>
  <c r="AE566" i="73" s="1"/>
  <c r="AI854" i="73"/>
  <c r="CI446" i="73"/>
  <c r="CV446" i="73"/>
  <c r="CA451" i="73"/>
  <c r="CE451" i="73"/>
  <c r="BS451" i="73"/>
  <c r="AQ451" i="73"/>
  <c r="BK451" i="73"/>
  <c r="AM451" i="73"/>
  <c r="CM451" i="73"/>
  <c r="BG451" i="73"/>
  <c r="AH522" i="73"/>
  <c r="F173" i="73"/>
  <c r="F1002" i="73" s="1"/>
  <c r="V173" i="73"/>
  <c r="V1002" i="73" s="1"/>
  <c r="AD173" i="73"/>
  <c r="AD1132" i="73" s="1"/>
  <c r="AG241" i="73"/>
  <c r="AG1120" i="73" s="1"/>
  <c r="E283" i="73"/>
  <c r="E284" i="73" s="1"/>
  <c r="E1052" i="73" s="1"/>
  <c r="I283" i="73"/>
  <c r="M283" i="73"/>
  <c r="Q283" i="73"/>
  <c r="U283" i="73"/>
  <c r="Y283" i="73"/>
  <c r="AC283" i="73"/>
  <c r="AG283" i="73"/>
  <c r="AK283" i="73"/>
  <c r="CI451" i="73"/>
  <c r="I318" i="73"/>
  <c r="I1012" i="73" s="1"/>
  <c r="M318" i="73"/>
  <c r="Q318" i="73"/>
  <c r="Q1012" i="73" s="1"/>
  <c r="Y318" i="73"/>
  <c r="Y1012" i="73" s="1"/>
  <c r="AG318" i="73"/>
  <c r="AG1012" i="73" s="1"/>
  <c r="H173" i="73"/>
  <c r="AF173" i="73"/>
  <c r="AB207" i="73"/>
  <c r="AJ207" i="73"/>
  <c r="AJ1001" i="73" s="1"/>
  <c r="G241" i="73"/>
  <c r="G1120" i="73" s="1"/>
  <c r="K241" i="73"/>
  <c r="O241" i="73"/>
  <c r="O1120" i="73" s="1"/>
  <c r="R241" i="73"/>
  <c r="AA241" i="73"/>
  <c r="AA1130" i="73" s="1"/>
  <c r="AE241" i="73"/>
  <c r="AE1120" i="73" s="1"/>
  <c r="AI241" i="73"/>
  <c r="AI1130" i="73" s="1"/>
  <c r="F318" i="73"/>
  <c r="F1012" i="73" s="1"/>
  <c r="J318" i="73"/>
  <c r="J1012" i="73" s="1"/>
  <c r="N318" i="73"/>
  <c r="Z318" i="73"/>
  <c r="Z1012" i="73" s="1"/>
  <c r="AD318" i="73"/>
  <c r="AD1012" i="73" s="1"/>
  <c r="AH318" i="73"/>
  <c r="AH1012" i="73" s="1"/>
  <c r="BT427" i="73"/>
  <c r="BE427" i="73"/>
  <c r="CS427" i="73"/>
  <c r="AR427" i="73"/>
  <c r="K352" i="73"/>
  <c r="AA352" i="73"/>
  <c r="AA1011" i="73" s="1"/>
  <c r="H419" i="73"/>
  <c r="L419" i="73"/>
  <c r="P419" i="73"/>
  <c r="T419" i="73"/>
  <c r="X419" i="73"/>
  <c r="AB419" i="73"/>
  <c r="BM432" i="73"/>
  <c r="AO436" i="73"/>
  <c r="AZ436" i="73"/>
  <c r="BL436" i="73"/>
  <c r="BX436" i="73"/>
  <c r="AL437" i="73"/>
  <c r="CD437" i="73"/>
  <c r="AM440" i="73"/>
  <c r="BC440" i="73"/>
  <c r="BS440" i="73"/>
  <c r="BO445" i="73"/>
  <c r="AM448" i="73"/>
  <c r="AY448" i="73"/>
  <c r="BL448" i="73"/>
  <c r="BX448" i="73"/>
  <c r="E419" i="73"/>
  <c r="E420" i="73" s="1"/>
  <c r="E1154" i="73" s="1"/>
  <c r="I419" i="73"/>
  <c r="M419" i="73"/>
  <c r="Q419" i="73"/>
  <c r="U419" i="73"/>
  <c r="Y419" i="73"/>
  <c r="AC419" i="73"/>
  <c r="AK419" i="73"/>
  <c r="F352" i="73"/>
  <c r="F1011" i="73" s="1"/>
  <c r="J352" i="73"/>
  <c r="J1011" i="73" s="1"/>
  <c r="I386" i="73"/>
  <c r="I1010" i="73" s="1"/>
  <c r="L386" i="73"/>
  <c r="Y386" i="73"/>
  <c r="Y1010" i="73" s="1"/>
  <c r="AG386" i="73"/>
  <c r="AG1010" i="73" s="1"/>
  <c r="AJ386" i="73"/>
  <c r="BN437" i="73"/>
  <c r="AM445" i="73"/>
  <c r="CU445" i="73"/>
  <c r="Z488" i="73"/>
  <c r="Z1161" i="73" s="1"/>
  <c r="AH488" i="73"/>
  <c r="AH1161" i="73" s="1"/>
  <c r="CI1021" i="73"/>
  <c r="BX1021" i="73"/>
  <c r="BJ1021" i="73"/>
  <c r="AV1021" i="73"/>
  <c r="CR1021" i="73"/>
  <c r="CG1021" i="73"/>
  <c r="BS1021" i="73"/>
  <c r="BH1021" i="73"/>
  <c r="AT1021" i="73"/>
  <c r="CP1021" i="73"/>
  <c r="CB1021" i="73"/>
  <c r="BQ1021" i="73"/>
  <c r="BC1021" i="73"/>
  <c r="AR1021" i="73"/>
  <c r="G454" i="73"/>
  <c r="G1162" i="73" s="1"/>
  <c r="K454" i="73"/>
  <c r="K1152" i="73" s="1"/>
  <c r="O454" i="73"/>
  <c r="S454" i="73"/>
  <c r="W454" i="73"/>
  <c r="W1162" i="73" s="1"/>
  <c r="AA454" i="73"/>
  <c r="AE454" i="73"/>
  <c r="AE1162" i="73" s="1"/>
  <c r="AI454" i="73"/>
  <c r="K488" i="73"/>
  <c r="S488" i="73"/>
  <c r="F522" i="73"/>
  <c r="F1150" i="73" s="1"/>
  <c r="N522" i="73"/>
  <c r="V522" i="73"/>
  <c r="AD522" i="73"/>
  <c r="J642" i="73"/>
  <c r="J566" i="73" s="1"/>
  <c r="BL1021" i="73"/>
  <c r="F556" i="73"/>
  <c r="F1064" i="73" s="1"/>
  <c r="J556" i="73"/>
  <c r="N556" i="73"/>
  <c r="R556" i="73"/>
  <c r="R1065" i="73" s="1"/>
  <c r="V556" i="73"/>
  <c r="V1022" i="73" s="1"/>
  <c r="J640" i="73"/>
  <c r="J573" i="73" s="1"/>
  <c r="E641" i="73"/>
  <c r="E565" i="73" s="1"/>
  <c r="AI641" i="73"/>
  <c r="AI565" i="73" s="1"/>
  <c r="O900" i="73"/>
  <c r="BZ1021" i="73"/>
  <c r="AK488" i="73"/>
  <c r="AK1161" i="73" s="1"/>
  <c r="K556" i="73"/>
  <c r="K1022" i="73" s="1"/>
  <c r="AI597" i="73"/>
  <c r="AI598" i="73"/>
  <c r="AA639" i="73"/>
  <c r="AA572" i="73" s="1"/>
  <c r="E640" i="73"/>
  <c r="E573" i="73" s="1"/>
  <c r="U640" i="73"/>
  <c r="U573" i="73" s="1"/>
  <c r="U655" i="73"/>
  <c r="AK640" i="73"/>
  <c r="AK573" i="73" s="1"/>
  <c r="T641" i="73"/>
  <c r="AJ641" i="73"/>
  <c r="S642" i="73"/>
  <c r="S566" i="73" s="1"/>
  <c r="AH640" i="73"/>
  <c r="AH573" i="73" s="1"/>
  <c r="CN1021" i="73"/>
  <c r="Z556" i="73"/>
  <c r="AD556" i="73"/>
  <c r="AD1065" i="73" s="1"/>
  <c r="AH556" i="73"/>
  <c r="AH1066" i="73" s="1"/>
  <c r="AB640" i="73"/>
  <c r="AB573" i="73" s="1"/>
  <c r="AA640" i="73"/>
  <c r="AA573" i="73" s="1"/>
  <c r="E642" i="73"/>
  <c r="E566" i="73" s="1"/>
  <c r="AC642" i="73"/>
  <c r="AC566" i="73" s="1"/>
  <c r="T943" i="73"/>
  <c r="W639" i="73"/>
  <c r="W572" i="73" s="1"/>
  <c r="M641" i="73"/>
  <c r="M565" i="73" s="1"/>
  <c r="X642" i="73"/>
  <c r="X566" i="73" s="1"/>
  <c r="J639" i="73"/>
  <c r="J572" i="73" s="1"/>
  <c r="Z639" i="73"/>
  <c r="Z572" i="73" s="1"/>
  <c r="Y640" i="73"/>
  <c r="Y573" i="73" s="1"/>
  <c r="AC640" i="73"/>
  <c r="AC573" i="73" s="1"/>
  <c r="K642" i="73"/>
  <c r="K566" i="73" s="1"/>
  <c r="W642" i="73"/>
  <c r="W566" i="73" s="1"/>
  <c r="AA642" i="73"/>
  <c r="AA566" i="73" s="1"/>
  <c r="F913" i="73"/>
  <c r="N913" i="73"/>
  <c r="V913" i="73"/>
  <c r="AD913" i="73"/>
  <c r="U899" i="73"/>
  <c r="H900" i="73"/>
  <c r="L900" i="73"/>
  <c r="P900" i="73"/>
  <c r="T900" i="73"/>
  <c r="X900" i="73"/>
  <c r="AB900" i="73"/>
  <c r="AF900" i="73"/>
  <c r="AJ900" i="73"/>
  <c r="G901" i="73"/>
  <c r="K901" i="73"/>
  <c r="W901" i="73"/>
  <c r="AA901" i="73"/>
  <c r="AE598" i="73"/>
  <c r="AM598" i="73"/>
  <c r="AL598" i="73"/>
  <c r="AA641" i="73"/>
  <c r="AA565" i="73" s="1"/>
  <c r="P173" i="73"/>
  <c r="H138" i="73"/>
  <c r="L138" i="73"/>
  <c r="P138" i="73"/>
  <c r="T138" i="73"/>
  <c r="X138" i="73"/>
  <c r="AB138" i="73"/>
  <c r="AF138" i="73"/>
  <c r="AJ138" i="73"/>
  <c r="E138" i="73"/>
  <c r="E139" i="73" s="1"/>
  <c r="I138" i="73"/>
  <c r="M138" i="73"/>
  <c r="Q138" i="73"/>
  <c r="U138" i="73"/>
  <c r="Y138" i="73"/>
  <c r="AC138" i="73"/>
  <c r="AG138" i="73"/>
  <c r="AK138" i="73"/>
  <c r="G173" i="73"/>
  <c r="K173" i="73"/>
  <c r="K1002" i="73" s="1"/>
  <c r="O173" i="73"/>
  <c r="O1002" i="73" s="1"/>
  <c r="S173" i="73"/>
  <c r="W173" i="73"/>
  <c r="W1132" i="73" s="1"/>
  <c r="AA173" i="73"/>
  <c r="AE173" i="73"/>
  <c r="AI173" i="73"/>
  <c r="AI1002" i="73" s="1"/>
  <c r="F138" i="73"/>
  <c r="J138" i="73"/>
  <c r="N138" i="73"/>
  <c r="R138" i="73"/>
  <c r="V138" i="73"/>
  <c r="Z138" i="73"/>
  <c r="AD138" i="73"/>
  <c r="AH138" i="73"/>
  <c r="DE158" i="73"/>
  <c r="CY158" i="73" s="1"/>
  <c r="T173" i="73"/>
  <c r="T1122" i="73" s="1"/>
  <c r="AE207" i="73"/>
  <c r="AE1001" i="73" s="1"/>
  <c r="AI207" i="73"/>
  <c r="AI1131" i="73" s="1"/>
  <c r="S241" i="73"/>
  <c r="I241" i="73"/>
  <c r="I1130" i="73" s="1"/>
  <c r="J241" i="73"/>
  <c r="N241" i="73"/>
  <c r="AD241" i="73"/>
  <c r="AD1130" i="73" s="1"/>
  <c r="AC241" i="73"/>
  <c r="AC1120" i="73" s="1"/>
  <c r="AQ277" i="73"/>
  <c r="I207" i="73"/>
  <c r="M207" i="73"/>
  <c r="Q207" i="73"/>
  <c r="U207" i="73"/>
  <c r="Y207" i="73"/>
  <c r="Y1001" i="73" s="1"/>
  <c r="AC207" i="73"/>
  <c r="AC1001" i="73" s="1"/>
  <c r="AG207" i="73"/>
  <c r="AG1001" i="73" s="1"/>
  <c r="AK207" i="73"/>
  <c r="AK1001" i="73" s="1"/>
  <c r="F241" i="73"/>
  <c r="AJ283" i="73"/>
  <c r="G283" i="73"/>
  <c r="K283" i="73"/>
  <c r="O283" i="73"/>
  <c r="S283" i="73"/>
  <c r="W283" i="73"/>
  <c r="AA283" i="73"/>
  <c r="AE283" i="73"/>
  <c r="AI283" i="73"/>
  <c r="G318" i="73"/>
  <c r="G1012" i="73" s="1"/>
  <c r="K318" i="73"/>
  <c r="K1012" i="73" s="1"/>
  <c r="O318" i="73"/>
  <c r="O1012" i="73" s="1"/>
  <c r="S318" i="73"/>
  <c r="S1012" i="73" s="1"/>
  <c r="W318" i="73"/>
  <c r="W1012" i="73" s="1"/>
  <c r="AA318" i="73"/>
  <c r="AE318" i="73"/>
  <c r="AE1012" i="73" s="1"/>
  <c r="AI318" i="73"/>
  <c r="AI1012" i="73" s="1"/>
  <c r="AJ318" i="73"/>
  <c r="AJ1012" i="73" s="1"/>
  <c r="AX250" i="73"/>
  <c r="F283" i="73"/>
  <c r="J283" i="73"/>
  <c r="N283" i="73"/>
  <c r="R283" i="73"/>
  <c r="V283" i="73"/>
  <c r="Z283" i="73"/>
  <c r="AD283" i="73"/>
  <c r="AH283" i="73"/>
  <c r="U318" i="73"/>
  <c r="U1012" i="73" s="1"/>
  <c r="AI640" i="73"/>
  <c r="AI573" i="73" s="1"/>
  <c r="T386" i="73"/>
  <c r="T1010" i="73" s="1"/>
  <c r="U386" i="73"/>
  <c r="AB386" i="73"/>
  <c r="AB1010" i="73" s="1"/>
  <c r="AC386" i="73"/>
  <c r="AC1010" i="73" s="1"/>
  <c r="CL431" i="73"/>
  <c r="BR431" i="73"/>
  <c r="BB431" i="73"/>
  <c r="CH431" i="73"/>
  <c r="BN431" i="73"/>
  <c r="AX431" i="73"/>
  <c r="CT431" i="73"/>
  <c r="BJ431" i="73"/>
  <c r="CP431" i="73"/>
  <c r="BF431" i="73"/>
  <c r="CD431" i="73"/>
  <c r="AP431" i="73"/>
  <c r="CO446" i="73"/>
  <c r="CT446" i="73"/>
  <c r="CM446" i="73"/>
  <c r="CF446" i="73"/>
  <c r="BZ446" i="73"/>
  <c r="BS446" i="73"/>
  <c r="BN446" i="73"/>
  <c r="BG446" i="73"/>
  <c r="AZ446" i="73"/>
  <c r="AT446" i="73"/>
  <c r="AM446" i="73"/>
  <c r="CQ446" i="73"/>
  <c r="CL446" i="73"/>
  <c r="CE446" i="73"/>
  <c r="BX446" i="73"/>
  <c r="BR446" i="73"/>
  <c r="BK446" i="73"/>
  <c r="BF446" i="73"/>
  <c r="AY446" i="73"/>
  <c r="AR446" i="73"/>
  <c r="AL446" i="73"/>
  <c r="CU446" i="73"/>
  <c r="CH446" i="73"/>
  <c r="BV446" i="73"/>
  <c r="BH446" i="73"/>
  <c r="AU446" i="73"/>
  <c r="CP446" i="73"/>
  <c r="CD446" i="73"/>
  <c r="BP446" i="73"/>
  <c r="BC446" i="73"/>
  <c r="AQ446" i="73"/>
  <c r="CN446" i="73"/>
  <c r="CA446" i="73"/>
  <c r="BO446" i="73"/>
  <c r="BB446" i="73"/>
  <c r="AP446" i="73"/>
  <c r="U642" i="73"/>
  <c r="U566" i="73" s="1"/>
  <c r="U711" i="73"/>
  <c r="CR433" i="73"/>
  <c r="BL433" i="73"/>
  <c r="CF433" i="73"/>
  <c r="AZ433" i="73"/>
  <c r="BX433" i="73"/>
  <c r="AV433" i="73"/>
  <c r="AR433" i="73"/>
  <c r="BJ446" i="73"/>
  <c r="AB639" i="73"/>
  <c r="AB572" i="73" s="1"/>
  <c r="AF639" i="73"/>
  <c r="AF572" i="73" s="1"/>
  <c r="AE640" i="73"/>
  <c r="AE573" i="73" s="1"/>
  <c r="M386" i="73"/>
  <c r="M1010" i="73" s="1"/>
  <c r="AL431" i="73"/>
  <c r="BW446" i="73"/>
  <c r="CD449" i="73"/>
  <c r="CH449" i="73"/>
  <c r="BN449" i="73"/>
  <c r="AP449" i="73"/>
  <c r="BZ449" i="73"/>
  <c r="BF449" i="73"/>
  <c r="AL449" i="73"/>
  <c r="Q642" i="73"/>
  <c r="Q566" i="73" s="1"/>
  <c r="G943" i="73"/>
  <c r="G899" i="73"/>
  <c r="K943" i="73"/>
  <c r="K899" i="73"/>
  <c r="O943" i="73"/>
  <c r="O899" i="73"/>
  <c r="S943" i="73"/>
  <c r="S899" i="73"/>
  <c r="W943" i="73"/>
  <c r="W899" i="73"/>
  <c r="AA943" i="73"/>
  <c r="AA899" i="73"/>
  <c r="AE943" i="73"/>
  <c r="AE899" i="73"/>
  <c r="AE903" i="73" s="1"/>
  <c r="AI943" i="73"/>
  <c r="AI899" i="73"/>
  <c r="CT1020" i="73"/>
  <c r="CO1020" i="73"/>
  <c r="CG1020" i="73"/>
  <c r="BY1020" i="73"/>
  <c r="BQ1020" i="73"/>
  <c r="BI1020" i="73"/>
  <c r="BB1020" i="73"/>
  <c r="AU1020" i="73"/>
  <c r="AQ1020" i="73"/>
  <c r="CU1020" i="73"/>
  <c r="CM1020" i="73"/>
  <c r="CE1020" i="73"/>
  <c r="BW1020" i="73"/>
  <c r="BO1020" i="73"/>
  <c r="BG1020" i="73"/>
  <c r="AZ1020" i="73"/>
  <c r="AS1020" i="73"/>
  <c r="CV1020" i="73"/>
  <c r="CF1020" i="73"/>
  <c r="BP1020" i="73"/>
  <c r="BA1020" i="73"/>
  <c r="CP1020" i="73"/>
  <c r="BZ1020" i="73"/>
  <c r="BJ1020" i="73"/>
  <c r="AY1020" i="73"/>
  <c r="CN1020" i="73"/>
  <c r="BH1020" i="73"/>
  <c r="CH1020" i="73"/>
  <c r="BC1020" i="73"/>
  <c r="CR427" i="73"/>
  <c r="CB427" i="73"/>
  <c r="BP427" i="73"/>
  <c r="AZ427" i="73"/>
  <c r="CN427" i="73"/>
  <c r="BX427" i="73"/>
  <c r="BM427" i="73"/>
  <c r="AW427" i="73"/>
  <c r="CG429" i="73"/>
  <c r="CC429" i="73"/>
  <c r="BI429" i="73"/>
  <c r="AO429" i="73"/>
  <c r="BY429" i="73"/>
  <c r="BB429" i="73"/>
  <c r="AL429" i="73"/>
  <c r="CG438" i="73"/>
  <c r="BI438" i="73"/>
  <c r="AS438" i="73"/>
  <c r="CC438" i="73"/>
  <c r="BE438" i="73"/>
  <c r="AO438" i="73"/>
  <c r="BB449" i="73"/>
  <c r="AJ639" i="73"/>
  <c r="AJ572" i="73" s="1"/>
  <c r="U943" i="73"/>
  <c r="AT1020" i="73"/>
  <c r="N352" i="73"/>
  <c r="N1011" i="73" s="1"/>
  <c r="R352" i="73"/>
  <c r="R1011" i="73" s="1"/>
  <c r="V352" i="73"/>
  <c r="V1011" i="73" s="1"/>
  <c r="Z352" i="73"/>
  <c r="Z1011" i="73" s="1"/>
  <c r="AD352" i="73"/>
  <c r="AD1011" i="73" s="1"/>
  <c r="AH352" i="73"/>
  <c r="AH1011" i="73" s="1"/>
  <c r="G386" i="73"/>
  <c r="G1010" i="73" s="1"/>
  <c r="K386" i="73"/>
  <c r="K1010" i="73" s="1"/>
  <c r="O386" i="73"/>
  <c r="O1010" i="73" s="1"/>
  <c r="S386" i="73"/>
  <c r="S1010" i="73" s="1"/>
  <c r="W386" i="73"/>
  <c r="W1010" i="73" s="1"/>
  <c r="AA386" i="73"/>
  <c r="AE386" i="73"/>
  <c r="AI386" i="73"/>
  <c r="F419" i="73"/>
  <c r="J419" i="73"/>
  <c r="N419" i="73"/>
  <c r="R419" i="73"/>
  <c r="V419" i="73"/>
  <c r="Z419" i="73"/>
  <c r="AD419" i="73"/>
  <c r="AH419" i="73"/>
  <c r="AV427" i="73"/>
  <c r="BU427" i="73"/>
  <c r="CV427" i="73"/>
  <c r="BA429" i="73"/>
  <c r="CO429" i="73"/>
  <c r="CT436" i="73"/>
  <c r="CV436" i="73"/>
  <c r="CQ436" i="73"/>
  <c r="CJ436" i="73"/>
  <c r="CC436" i="73"/>
  <c r="BW436" i="73"/>
  <c r="BP436" i="73"/>
  <c r="BK436" i="73"/>
  <c r="BD436" i="73"/>
  <c r="AY436" i="73"/>
  <c r="AT436" i="73"/>
  <c r="AN436" i="73"/>
  <c r="CU436" i="73"/>
  <c r="CN436" i="73"/>
  <c r="CI436" i="73"/>
  <c r="CB436" i="73"/>
  <c r="BU436" i="73"/>
  <c r="BO436" i="73"/>
  <c r="BH436" i="73"/>
  <c r="BC436" i="73"/>
  <c r="AW436" i="73"/>
  <c r="AR436" i="73"/>
  <c r="AM436" i="73"/>
  <c r="BB437" i="73"/>
  <c r="BA438" i="73"/>
  <c r="CO438" i="73"/>
  <c r="CT448" i="73"/>
  <c r="CU448" i="73"/>
  <c r="CN448" i="73"/>
  <c r="CI448" i="73"/>
  <c r="CB448" i="73"/>
  <c r="BU448" i="73"/>
  <c r="BO448" i="73"/>
  <c r="BH448" i="73"/>
  <c r="BC448" i="73"/>
  <c r="AV448" i="73"/>
  <c r="AO448" i="73"/>
  <c r="CS448" i="73"/>
  <c r="CM448" i="73"/>
  <c r="CF448" i="73"/>
  <c r="CA448" i="73"/>
  <c r="BT448" i="73"/>
  <c r="BM448" i="73"/>
  <c r="BG448" i="73"/>
  <c r="AZ448" i="73"/>
  <c r="AU448" i="73"/>
  <c r="AN448" i="73"/>
  <c r="BR449" i="73"/>
  <c r="AG454" i="73"/>
  <c r="BR1020" i="73"/>
  <c r="G352" i="73"/>
  <c r="O352" i="73"/>
  <c r="W352" i="73"/>
  <c r="AE352" i="73"/>
  <c r="AE1011" i="73" s="1"/>
  <c r="H386" i="73"/>
  <c r="H1010" i="73" s="1"/>
  <c r="P386" i="73"/>
  <c r="P1010" i="73" s="1"/>
  <c r="X386" i="73"/>
  <c r="X1010" i="73" s="1"/>
  <c r="AF386" i="73"/>
  <c r="AF1010" i="73" s="1"/>
  <c r="BD427" i="73"/>
  <c r="CJ427" i="73"/>
  <c r="BJ429" i="73"/>
  <c r="CP437" i="73"/>
  <c r="BZ437" i="73"/>
  <c r="BJ437" i="73"/>
  <c r="AT437" i="73"/>
  <c r="CL437" i="73"/>
  <c r="BV437" i="73"/>
  <c r="BF437" i="73"/>
  <c r="AP437" i="73"/>
  <c r="BU438" i="73"/>
  <c r="CA445" i="73"/>
  <c r="CE445" i="73"/>
  <c r="BC445" i="73"/>
  <c r="BW445" i="73"/>
  <c r="AY445" i="73"/>
  <c r="BV449" i="73"/>
  <c r="Q522" i="73"/>
  <c r="R522" i="73"/>
  <c r="R1160" i="73" s="1"/>
  <c r="L639" i="73"/>
  <c r="L572" i="73" s="1"/>
  <c r="T639" i="73"/>
  <c r="T572" i="73" s="1"/>
  <c r="X639" i="73"/>
  <c r="X572" i="73" s="1"/>
  <c r="G640" i="73"/>
  <c r="G573" i="73" s="1"/>
  <c r="K640" i="73"/>
  <c r="K573" i="73" s="1"/>
  <c r="O640" i="73"/>
  <c r="O573" i="73" s="1"/>
  <c r="S640" i="73"/>
  <c r="S573" i="73" s="1"/>
  <c r="W640" i="73"/>
  <c r="W573" i="73" s="1"/>
  <c r="J641" i="73"/>
  <c r="J565" i="73" s="1"/>
  <c r="R641" i="73"/>
  <c r="R565" i="73" s="1"/>
  <c r="Z641" i="73"/>
  <c r="Z565" i="73" s="1"/>
  <c r="AH641" i="73"/>
  <c r="AH565" i="73" s="1"/>
  <c r="I642" i="73"/>
  <c r="I566" i="73" s="1"/>
  <c r="M642" i="73"/>
  <c r="M566" i="73" s="1"/>
  <c r="Y642" i="73"/>
  <c r="Y566" i="73" s="1"/>
  <c r="AG642" i="73"/>
  <c r="AG566" i="73" s="1"/>
  <c r="AK642" i="73"/>
  <c r="AK566" i="73" s="1"/>
  <c r="BX1020" i="73"/>
  <c r="AD386" i="73"/>
  <c r="G419" i="73"/>
  <c r="G420" i="73" s="1"/>
  <c r="G1154" i="73" s="1"/>
  <c r="K419" i="73"/>
  <c r="O419" i="73"/>
  <c r="S419" i="73"/>
  <c r="W419" i="73"/>
  <c r="AA419" i="73"/>
  <c r="AE419" i="73"/>
  <c r="AI419" i="73"/>
  <c r="F488" i="73"/>
  <c r="F1161" i="73" s="1"/>
  <c r="N488" i="73"/>
  <c r="N1161" i="73" s="1"/>
  <c r="V488" i="73"/>
  <c r="V1151" i="73" s="1"/>
  <c r="AD488" i="73"/>
  <c r="AD1151" i="73" s="1"/>
  <c r="N767" i="73"/>
  <c r="V767" i="73"/>
  <c r="AD767" i="73"/>
  <c r="U767" i="73"/>
  <c r="J913" i="73"/>
  <c r="J899" i="73"/>
  <c r="R913" i="73"/>
  <c r="R899" i="73"/>
  <c r="Z913" i="73"/>
  <c r="Z899" i="73"/>
  <c r="AH913" i="73"/>
  <c r="AH899" i="73"/>
  <c r="AF419" i="73"/>
  <c r="AJ419" i="73"/>
  <c r="BC451" i="73"/>
  <c r="BW451" i="73"/>
  <c r="CQ451" i="73"/>
  <c r="H454" i="73"/>
  <c r="P454" i="73"/>
  <c r="X454" i="73"/>
  <c r="X1152" i="73" s="1"/>
  <c r="AF454" i="73"/>
  <c r="H488" i="73"/>
  <c r="H1161" i="73" s="1"/>
  <c r="L488" i="73"/>
  <c r="L1151" i="73" s="1"/>
  <c r="P488" i="73"/>
  <c r="T488" i="73"/>
  <c r="T1151" i="73" s="1"/>
  <c r="X488" i="73"/>
  <c r="X1161" i="73" s="1"/>
  <c r="AB488" i="73"/>
  <c r="AF488" i="73"/>
  <c r="AF1151" i="73" s="1"/>
  <c r="AJ488" i="73"/>
  <c r="AJ1151" i="73" s="1"/>
  <c r="M522" i="73"/>
  <c r="M1150" i="73" s="1"/>
  <c r="U522" i="73"/>
  <c r="U1150" i="73" s="1"/>
  <c r="AC522" i="73"/>
  <c r="AK522" i="73"/>
  <c r="AK1150" i="73" s="1"/>
  <c r="I556" i="73"/>
  <c r="I1065" i="73" s="1"/>
  <c r="M556" i="73"/>
  <c r="M1064" i="73" s="1"/>
  <c r="Q556" i="73"/>
  <c r="Q1024" i="73" s="1"/>
  <c r="U556" i="73"/>
  <c r="U1065" i="73" s="1"/>
  <c r="Y556" i="73"/>
  <c r="Y1022" i="73" s="1"/>
  <c r="AC556" i="73"/>
  <c r="AC1065" i="73" s="1"/>
  <c r="AG556" i="73"/>
  <c r="AG1022" i="73" s="1"/>
  <c r="AK556" i="73"/>
  <c r="AK1065" i="73" s="1"/>
  <c r="AF598" i="73"/>
  <c r="V899" i="73"/>
  <c r="Z522" i="73"/>
  <c r="Z1150" i="73" s="1"/>
  <c r="G601" i="73"/>
  <c r="G567" i="73" s="1"/>
  <c r="N655" i="73"/>
  <c r="N711" i="73"/>
  <c r="V711" i="73"/>
  <c r="AD711" i="73"/>
  <c r="E943" i="73"/>
  <c r="E899" i="73"/>
  <c r="I943" i="73"/>
  <c r="I899" i="73"/>
  <c r="M943" i="73"/>
  <c r="M899" i="73"/>
  <c r="Q943" i="73"/>
  <c r="Q899" i="73"/>
  <c r="Y943" i="73"/>
  <c r="Y899" i="73"/>
  <c r="AC943" i="73"/>
  <c r="AC899" i="73"/>
  <c r="AG943" i="73"/>
  <c r="AG899" i="73"/>
  <c r="AK943" i="73"/>
  <c r="AK899" i="73"/>
  <c r="H522" i="73"/>
  <c r="L522" i="73"/>
  <c r="L1160" i="73" s="1"/>
  <c r="P522" i="73"/>
  <c r="T522" i="73"/>
  <c r="T1150" i="73" s="1"/>
  <c r="X522" i="73"/>
  <c r="X1160" i="73" s="1"/>
  <c r="AB522" i="73"/>
  <c r="AB1150" i="73" s="1"/>
  <c r="AF522" i="73"/>
  <c r="AJ522" i="73"/>
  <c r="L556" i="73"/>
  <c r="L1064" i="73" s="1"/>
  <c r="T556" i="73"/>
  <c r="T1065" i="73" s="1"/>
  <c r="AB556" i="73"/>
  <c r="AB1064" i="73" s="1"/>
  <c r="AJ556" i="73"/>
  <c r="AJ1064" i="73" s="1"/>
  <c r="J601" i="73"/>
  <c r="J567" i="73" s="1"/>
  <c r="Z601" i="73"/>
  <c r="Z567" i="73" s="1"/>
  <c r="AC655" i="73"/>
  <c r="H913" i="73"/>
  <c r="P913" i="73"/>
  <c r="X913" i="73"/>
  <c r="AF913" i="73"/>
  <c r="CU1021" i="73"/>
  <c r="CQ1021" i="73"/>
  <c r="CJ1021" i="73"/>
  <c r="CF1021" i="73"/>
  <c r="BY1021" i="73"/>
  <c r="BR1021" i="73"/>
  <c r="BK1021" i="73"/>
  <c r="BD1021" i="73"/>
  <c r="AZ1021" i="73"/>
  <c r="AS1021" i="73"/>
  <c r="CV1021" i="73"/>
  <c r="CO1021" i="73"/>
  <c r="CH1021" i="73"/>
  <c r="CA1021" i="73"/>
  <c r="BT1021" i="73"/>
  <c r="BP1021" i="73"/>
  <c r="BI1021" i="73"/>
  <c r="BB1021" i="73"/>
  <c r="AU1021" i="73"/>
  <c r="AN1021" i="73"/>
  <c r="E655" i="73"/>
  <c r="AK655" i="73"/>
  <c r="AC767" i="73"/>
  <c r="E913" i="73"/>
  <c r="I913" i="73"/>
  <c r="M913" i="73"/>
  <c r="Q913" i="73"/>
  <c r="U913" i="73"/>
  <c r="Y913" i="73"/>
  <c r="AC913" i="73"/>
  <c r="AG913" i="73"/>
  <c r="AK913" i="73"/>
  <c r="F943" i="73"/>
  <c r="J943" i="73"/>
  <c r="N943" i="73"/>
  <c r="R943" i="73"/>
  <c r="V943" i="73"/>
  <c r="Z943" i="73"/>
  <c r="AD943" i="73"/>
  <c r="AH943" i="73"/>
  <c r="AC711" i="73"/>
  <c r="G913" i="73"/>
  <c r="K913" i="73"/>
  <c r="S913" i="73"/>
  <c r="W913" i="73"/>
  <c r="AA913" i="73"/>
  <c r="AE913" i="73"/>
  <c r="AI913" i="73"/>
  <c r="H943" i="73"/>
  <c r="L943" i="73"/>
  <c r="P943" i="73"/>
  <c r="X943" i="73"/>
  <c r="AB943" i="73"/>
  <c r="AF943" i="73"/>
  <c r="AJ943" i="73"/>
  <c r="DE150" i="73"/>
  <c r="CY150" i="73" s="1"/>
  <c r="BJ122" i="73"/>
  <c r="DD159" i="73"/>
  <c r="DC159" i="73" s="1"/>
  <c r="DD151" i="73"/>
  <c r="DC151" i="73" s="1"/>
  <c r="DE1021" i="73"/>
  <c r="CY1021" i="73" s="1"/>
  <c r="DD1020" i="73"/>
  <c r="DC1020" i="73" s="1"/>
  <c r="DD1021" i="73"/>
  <c r="DC1021" i="73" s="1"/>
  <c r="DE1020" i="73"/>
  <c r="CY1020" i="73" s="1"/>
  <c r="DD551" i="73"/>
  <c r="DC551" i="73" s="1"/>
  <c r="DE550" i="73"/>
  <c r="CY550" i="73" s="1"/>
  <c r="CX550" i="73" s="1"/>
  <c r="DD550" i="73"/>
  <c r="DC550" i="73" s="1"/>
  <c r="DE553" i="73"/>
  <c r="CY553" i="73" s="1"/>
  <c r="DE546" i="73"/>
  <c r="CY546" i="73" s="1"/>
  <c r="DE541" i="73"/>
  <c r="CY541" i="73" s="1"/>
  <c r="CX541" i="73" s="1"/>
  <c r="DE537" i="73"/>
  <c r="CY537" i="73" s="1"/>
  <c r="CX537" i="73" s="1"/>
  <c r="DD546" i="73"/>
  <c r="DC546" i="73" s="1"/>
  <c r="DE545" i="73"/>
  <c r="CY545" i="73" s="1"/>
  <c r="CX545" i="73" s="1"/>
  <c r="DD541" i="73"/>
  <c r="DC541" i="73" s="1"/>
  <c r="DE552" i="73"/>
  <c r="CY552" i="73" s="1"/>
  <c r="DD545" i="73"/>
  <c r="DC545" i="73" s="1"/>
  <c r="DE540" i="73"/>
  <c r="CY540" i="73" s="1"/>
  <c r="CX540" i="73" s="1"/>
  <c r="DE536" i="73"/>
  <c r="CY536" i="73" s="1"/>
  <c r="CX536" i="73" s="1"/>
  <c r="DD552" i="73"/>
  <c r="DC552" i="73" s="1"/>
  <c r="DE551" i="73"/>
  <c r="CY551" i="73" s="1"/>
  <c r="CX551" i="73" s="1"/>
  <c r="DE549" i="73"/>
  <c r="CY549" i="73" s="1"/>
  <c r="CX549" i="73" s="1"/>
  <c r="DE544" i="73"/>
  <c r="DD540" i="73"/>
  <c r="DC540" i="73" s="1"/>
  <c r="DD553" i="73"/>
  <c r="DC553" i="73" s="1"/>
  <c r="DD549" i="73"/>
  <c r="DC549" i="73" s="1"/>
  <c r="DE548" i="73"/>
  <c r="CY548" i="73" s="1"/>
  <c r="CX548" i="73" s="1"/>
  <c r="DD544" i="73"/>
  <c r="DC544" i="73" s="1"/>
  <c r="DE543" i="73"/>
  <c r="CY543" i="73" s="1"/>
  <c r="CX543" i="73" s="1"/>
  <c r="DE539" i="73"/>
  <c r="CY539" i="73" s="1"/>
  <c r="CX539" i="73" s="1"/>
  <c r="DE547" i="73"/>
  <c r="CY547" i="73" s="1"/>
  <c r="CX547" i="73" s="1"/>
  <c r="DE542" i="73"/>
  <c r="DD539" i="73"/>
  <c r="DC539" i="73" s="1"/>
  <c r="DE538" i="73"/>
  <c r="CY538" i="73" s="1"/>
  <c r="CX538" i="73" s="1"/>
  <c r="DD537" i="73"/>
  <c r="DC537" i="73" s="1"/>
  <c r="DE535" i="73"/>
  <c r="CY535" i="73" s="1"/>
  <c r="CX535" i="73" s="1"/>
  <c r="DE531" i="73"/>
  <c r="CY531" i="73" s="1"/>
  <c r="CX531" i="73" s="1"/>
  <c r="DE519" i="73"/>
  <c r="CY519" i="73" s="1"/>
  <c r="DD514" i="73"/>
  <c r="DC514" i="73" s="1"/>
  <c r="DE513" i="73"/>
  <c r="CY513" i="73" s="1"/>
  <c r="CX513" i="73" s="1"/>
  <c r="DD508" i="73"/>
  <c r="DC508" i="73" s="1"/>
  <c r="DE507" i="73"/>
  <c r="CY507" i="73" s="1"/>
  <c r="CX507" i="73" s="1"/>
  <c r="DD503" i="73"/>
  <c r="DC503" i="73" s="1"/>
  <c r="DE502" i="73"/>
  <c r="CY502" i="73" s="1"/>
  <c r="DD542" i="73"/>
  <c r="DC542" i="73" s="1"/>
  <c r="DD538" i="73"/>
  <c r="DC538" i="73" s="1"/>
  <c r="DD535" i="73"/>
  <c r="DC535" i="73" s="1"/>
  <c r="DD531" i="73"/>
  <c r="DC531" i="73" s="1"/>
  <c r="DD519" i="73"/>
  <c r="DC519" i="73" s="1"/>
  <c r="DE518" i="73"/>
  <c r="CY518" i="73" s="1"/>
  <c r="DD513" i="73"/>
  <c r="DC513" i="73" s="1"/>
  <c r="DD507" i="73"/>
  <c r="DC507" i="73" s="1"/>
  <c r="DD502" i="73"/>
  <c r="DC502" i="73" s="1"/>
  <c r="DE501" i="73"/>
  <c r="CY501" i="73" s="1"/>
  <c r="CX501" i="73" s="1"/>
  <c r="DD543" i="73"/>
  <c r="DC543" i="73" s="1"/>
  <c r="DE534" i="73"/>
  <c r="CY534" i="73" s="1"/>
  <c r="CX534" i="73" s="1"/>
  <c r="DE530" i="73"/>
  <c r="CY530" i="73" s="1"/>
  <c r="CX530" i="73" s="1"/>
  <c r="DD518" i="73"/>
  <c r="DC518" i="73" s="1"/>
  <c r="DE517" i="73"/>
  <c r="CY517" i="73" s="1"/>
  <c r="CX517" i="73" s="1"/>
  <c r="DE512" i="73"/>
  <c r="CY512" i="73" s="1"/>
  <c r="DE506" i="73"/>
  <c r="CY506" i="73" s="1"/>
  <c r="CX506" i="73" s="1"/>
  <c r="DD501" i="73"/>
  <c r="DC501" i="73" s="1"/>
  <c r="DD534" i="73"/>
  <c r="DC534" i="73" s="1"/>
  <c r="DD530" i="73"/>
  <c r="DC530" i="73" s="1"/>
  <c r="DD517" i="73"/>
  <c r="DC517" i="73" s="1"/>
  <c r="DD512" i="73"/>
  <c r="DC512" i="73" s="1"/>
  <c r="DE511" i="73"/>
  <c r="CY511" i="73" s="1"/>
  <c r="DD506" i="73"/>
  <c r="DC506" i="73" s="1"/>
  <c r="DE500" i="73"/>
  <c r="CY500" i="73" s="1"/>
  <c r="CX500" i="73" s="1"/>
  <c r="DE533" i="73"/>
  <c r="DE529" i="73"/>
  <c r="DE516" i="73"/>
  <c r="CY516" i="73" s="1"/>
  <c r="CX516" i="73" s="1"/>
  <c r="DD511" i="73"/>
  <c r="DC511" i="73" s="1"/>
  <c r="DE510" i="73"/>
  <c r="CY510" i="73" s="1"/>
  <c r="CX510" i="73" s="1"/>
  <c r="DE505" i="73"/>
  <c r="CY505" i="73" s="1"/>
  <c r="DD500" i="73"/>
  <c r="DC500" i="73" s="1"/>
  <c r="DD547" i="73"/>
  <c r="DC547" i="73" s="1"/>
  <c r="DD533" i="73"/>
  <c r="DC533" i="73" s="1"/>
  <c r="DD529" i="73"/>
  <c r="DC529" i="73" s="1"/>
  <c r="DD516" i="73"/>
  <c r="DC516" i="73" s="1"/>
  <c r="DD510" i="73"/>
  <c r="DC510" i="73" s="1"/>
  <c r="DD505" i="73"/>
  <c r="DC505" i="73" s="1"/>
  <c r="DE504" i="73"/>
  <c r="CY504" i="73" s="1"/>
  <c r="CX504" i="73" s="1"/>
  <c r="DE515" i="73"/>
  <c r="CY515" i="73" s="1"/>
  <c r="DD499" i="73"/>
  <c r="DC499" i="73" s="1"/>
  <c r="DE494" i="73"/>
  <c r="CY494" i="73" s="1"/>
  <c r="DD481" i="73"/>
  <c r="DC481" i="73" s="1"/>
  <c r="DD477" i="73"/>
  <c r="DC477" i="73" s="1"/>
  <c r="DD472" i="73"/>
  <c r="DC472" i="73" s="1"/>
  <c r="DE471" i="73"/>
  <c r="CY471" i="73" s="1"/>
  <c r="DD467" i="73"/>
  <c r="DC467" i="73" s="1"/>
  <c r="DE466" i="73"/>
  <c r="CY466" i="73" s="1"/>
  <c r="CX466" i="73" s="1"/>
  <c r="DE462" i="73"/>
  <c r="CY462" i="73" s="1"/>
  <c r="CX462" i="73" s="1"/>
  <c r="DD515" i="73"/>
  <c r="DC515" i="73" s="1"/>
  <c r="DD494" i="73"/>
  <c r="DC494" i="73" s="1"/>
  <c r="DE485" i="73"/>
  <c r="CY485" i="73" s="1"/>
  <c r="DE480" i="73"/>
  <c r="CY480" i="73" s="1"/>
  <c r="CX480" i="73" s="1"/>
  <c r="DE476" i="73"/>
  <c r="CY476" i="73" s="1"/>
  <c r="CX476" i="73" s="1"/>
  <c r="DD471" i="73"/>
  <c r="DC471" i="73" s="1"/>
  <c r="DE470" i="73"/>
  <c r="CY470" i="73" s="1"/>
  <c r="CX470" i="73" s="1"/>
  <c r="DD466" i="73"/>
  <c r="DC466" i="73" s="1"/>
  <c r="DD462" i="73"/>
  <c r="DC462" i="73" s="1"/>
  <c r="DE528" i="73"/>
  <c r="CY528" i="73" s="1"/>
  <c r="CX528" i="73" s="1"/>
  <c r="DD485" i="73"/>
  <c r="DC485" i="73" s="1"/>
  <c r="DE484" i="73"/>
  <c r="CY484" i="73" s="1"/>
  <c r="DD480" i="73"/>
  <c r="DC480" i="73" s="1"/>
  <c r="DD476" i="73"/>
  <c r="DC476" i="73" s="1"/>
  <c r="DD470" i="73"/>
  <c r="DC470" i="73" s="1"/>
  <c r="DE465" i="73"/>
  <c r="CY465" i="73" s="1"/>
  <c r="CX465" i="73" s="1"/>
  <c r="DE532" i="73"/>
  <c r="CY532" i="73" s="1"/>
  <c r="CX532" i="73" s="1"/>
  <c r="DD528" i="73"/>
  <c r="DC528" i="73" s="1"/>
  <c r="DE497" i="73"/>
  <c r="CY497" i="73" s="1"/>
  <c r="CX497" i="73" s="1"/>
  <c r="DD484" i="73"/>
  <c r="DC484" i="73" s="1"/>
  <c r="DE483" i="73"/>
  <c r="CY483" i="73" s="1"/>
  <c r="CX483" i="73" s="1"/>
  <c r="DE479" i="73"/>
  <c r="CY479" i="73" s="1"/>
  <c r="CX479" i="73" s="1"/>
  <c r="DE475" i="73"/>
  <c r="CY475" i="73" s="1"/>
  <c r="CX475" i="73" s="1"/>
  <c r="DE469" i="73"/>
  <c r="CY469" i="73" s="1"/>
  <c r="CX469" i="73" s="1"/>
  <c r="DD532" i="73"/>
  <c r="DC532" i="73" s="1"/>
  <c r="DE508" i="73"/>
  <c r="CY508" i="73" s="1"/>
  <c r="DD497" i="73"/>
  <c r="DC497" i="73" s="1"/>
  <c r="DD483" i="73"/>
  <c r="DC483" i="73" s="1"/>
  <c r="DD479" i="73"/>
  <c r="DC479" i="73" s="1"/>
  <c r="DD475" i="73"/>
  <c r="DC475" i="73" s="1"/>
  <c r="DD469" i="73"/>
  <c r="DC469" i="73" s="1"/>
  <c r="DE464" i="73"/>
  <c r="CY464" i="73" s="1"/>
  <c r="CX464" i="73" s="1"/>
  <c r="DE509" i="73"/>
  <c r="CY509" i="73" s="1"/>
  <c r="DE498" i="73"/>
  <c r="CY498" i="73" s="1"/>
  <c r="DE496" i="73"/>
  <c r="CY496" i="73" s="1"/>
  <c r="DE482" i="73"/>
  <c r="CY482" i="73" s="1"/>
  <c r="CX482" i="73" s="1"/>
  <c r="DE478" i="73"/>
  <c r="CY478" i="73" s="1"/>
  <c r="CX478" i="73" s="1"/>
  <c r="DE474" i="73"/>
  <c r="CY474" i="73" s="1"/>
  <c r="DE468" i="73"/>
  <c r="CY468" i="73" s="1"/>
  <c r="CX468" i="73" s="1"/>
  <c r="DD464" i="73"/>
  <c r="DC464" i="73" s="1"/>
  <c r="DD460" i="73"/>
  <c r="DC460" i="73" s="1"/>
  <c r="DD536" i="73"/>
  <c r="DC536" i="73" s="1"/>
  <c r="DE473" i="73"/>
  <c r="DD448" i="73"/>
  <c r="DC448" i="73" s="1"/>
  <c r="DE447" i="73"/>
  <c r="CY447" i="73" s="1"/>
  <c r="CX447" i="73" s="1"/>
  <c r="DD442" i="73"/>
  <c r="DC442" i="73" s="1"/>
  <c r="DD436" i="73"/>
  <c r="DC436" i="73" s="1"/>
  <c r="DE435" i="73"/>
  <c r="CY435" i="73" s="1"/>
  <c r="CX435" i="73" s="1"/>
  <c r="DD430" i="73"/>
  <c r="DC430" i="73" s="1"/>
  <c r="DD383" i="73"/>
  <c r="DC383" i="73" s="1"/>
  <c r="DE382" i="73"/>
  <c r="DD375" i="73"/>
  <c r="DC375" i="73" s="1"/>
  <c r="DE374" i="73"/>
  <c r="CY374" i="73" s="1"/>
  <c r="DD473" i="73"/>
  <c r="DC473" i="73" s="1"/>
  <c r="DE461" i="73"/>
  <c r="CY461" i="73" s="1"/>
  <c r="CX461" i="73" s="1"/>
  <c r="DD447" i="73"/>
  <c r="DC447" i="73" s="1"/>
  <c r="DE441" i="73"/>
  <c r="CY441" i="73" s="1"/>
  <c r="CX441" i="73" s="1"/>
  <c r="DD435" i="73"/>
  <c r="DC435" i="73" s="1"/>
  <c r="DE429" i="73"/>
  <c r="CY429" i="73" s="1"/>
  <c r="DD382" i="73"/>
  <c r="DC382" i="73" s="1"/>
  <c r="DE381" i="73"/>
  <c r="CY381" i="73" s="1"/>
  <c r="DE514" i="73"/>
  <c r="CY514" i="73" s="1"/>
  <c r="DE503" i="73"/>
  <c r="CY503" i="73" s="1"/>
  <c r="DD498" i="73"/>
  <c r="DC498" i="73" s="1"/>
  <c r="DE495" i="73"/>
  <c r="CY495" i="73" s="1"/>
  <c r="CX495" i="73" s="1"/>
  <c r="DE472" i="73"/>
  <c r="DD465" i="73"/>
  <c r="DC465" i="73" s="1"/>
  <c r="DD461" i="73"/>
  <c r="DC461" i="73" s="1"/>
  <c r="DE446" i="73"/>
  <c r="CY446" i="73" s="1"/>
  <c r="DD441" i="73"/>
  <c r="DC441" i="73" s="1"/>
  <c r="DE434" i="73"/>
  <c r="CY434" i="73" s="1"/>
  <c r="CX434" i="73" s="1"/>
  <c r="DD429" i="73"/>
  <c r="DC429" i="73" s="1"/>
  <c r="DE428" i="73"/>
  <c r="CY428" i="73" s="1"/>
  <c r="CX428" i="73" s="1"/>
  <c r="DD381" i="73"/>
  <c r="DC381" i="73" s="1"/>
  <c r="DE380" i="73"/>
  <c r="CY380" i="73" s="1"/>
  <c r="DD496" i="73"/>
  <c r="DC496" i="73" s="1"/>
  <c r="DD451" i="73"/>
  <c r="DC451" i="73" s="1"/>
  <c r="DE450" i="73"/>
  <c r="CY450" i="73" s="1"/>
  <c r="CX450" i="73" s="1"/>
  <c r="DD445" i="73"/>
  <c r="DC445" i="73" s="1"/>
  <c r="DE444" i="73"/>
  <c r="CY444" i="73" s="1"/>
  <c r="CX444" i="73" s="1"/>
  <c r="DD440" i="73"/>
  <c r="DC440" i="73" s="1"/>
  <c r="DE439" i="73"/>
  <c r="DE433" i="73"/>
  <c r="DE427" i="73"/>
  <c r="CY427" i="73" s="1"/>
  <c r="DD379" i="73"/>
  <c r="DC379" i="73" s="1"/>
  <c r="DE378" i="73"/>
  <c r="CY378" i="73" s="1"/>
  <c r="DD509" i="73"/>
  <c r="DC509" i="73" s="1"/>
  <c r="DD450" i="73"/>
  <c r="DC450" i="73" s="1"/>
  <c r="DD444" i="73"/>
  <c r="DC444" i="73" s="1"/>
  <c r="DD439" i="73"/>
  <c r="DC439" i="73" s="1"/>
  <c r="DE438" i="73"/>
  <c r="CY438" i="73" s="1"/>
  <c r="DD433" i="73"/>
  <c r="DC433" i="73" s="1"/>
  <c r="DE432" i="73"/>
  <c r="CY432" i="73" s="1"/>
  <c r="DD427" i="73"/>
  <c r="DC427" i="73" s="1"/>
  <c r="DE426" i="73"/>
  <c r="CY426" i="73" s="1"/>
  <c r="CX426" i="73" s="1"/>
  <c r="DD378" i="73"/>
  <c r="DC378" i="73" s="1"/>
  <c r="DE377" i="73"/>
  <c r="CY377" i="73" s="1"/>
  <c r="DD482" i="73"/>
  <c r="DC482" i="73" s="1"/>
  <c r="DE481" i="73"/>
  <c r="DD478" i="73"/>
  <c r="DC478" i="73" s="1"/>
  <c r="DE477" i="73"/>
  <c r="CY477" i="73" s="1"/>
  <c r="CX477" i="73" s="1"/>
  <c r="DD474" i="73"/>
  <c r="DC474" i="73" s="1"/>
  <c r="DE463" i="73"/>
  <c r="CY463" i="73" s="1"/>
  <c r="CX463" i="73" s="1"/>
  <c r="DE449" i="73"/>
  <c r="CY449" i="73" s="1"/>
  <c r="DE443" i="73"/>
  <c r="CY443" i="73" s="1"/>
  <c r="DD438" i="73"/>
  <c r="DC438" i="73" s="1"/>
  <c r="DE437" i="73"/>
  <c r="DD432" i="73"/>
  <c r="DC432" i="73" s="1"/>
  <c r="DE431" i="73"/>
  <c r="CY431" i="73" s="1"/>
  <c r="DD495" i="73"/>
  <c r="DC495" i="73" s="1"/>
  <c r="DD431" i="73"/>
  <c r="DC431" i="73" s="1"/>
  <c r="DD367" i="73"/>
  <c r="DC367" i="73" s="1"/>
  <c r="DE366" i="73"/>
  <c r="CY366" i="73" s="1"/>
  <c r="DD359" i="73"/>
  <c r="DC359" i="73" s="1"/>
  <c r="DE358" i="73"/>
  <c r="CY358" i="73" s="1"/>
  <c r="DD343" i="73"/>
  <c r="DC343" i="73" s="1"/>
  <c r="DE342" i="73"/>
  <c r="CY342" i="73" s="1"/>
  <c r="DD335" i="73"/>
  <c r="DC335" i="73" s="1"/>
  <c r="DE334" i="73"/>
  <c r="CY334" i="73" s="1"/>
  <c r="DD327" i="73"/>
  <c r="DC327" i="73" s="1"/>
  <c r="DE326" i="73"/>
  <c r="CY326" i="73" s="1"/>
  <c r="DD311" i="73"/>
  <c r="DC311" i="73" s="1"/>
  <c r="DE310" i="73"/>
  <c r="CY310" i="73" s="1"/>
  <c r="DD468" i="73"/>
  <c r="DC468" i="73" s="1"/>
  <c r="DE451" i="73"/>
  <c r="CY451" i="73" s="1"/>
  <c r="DE436" i="73"/>
  <c r="DE383" i="73"/>
  <c r="CY383" i="73" s="1"/>
  <c r="DE373" i="73"/>
  <c r="CY373" i="73" s="1"/>
  <c r="DD366" i="73"/>
  <c r="DC366" i="73" s="1"/>
  <c r="DE365" i="73"/>
  <c r="CY365" i="73" s="1"/>
  <c r="DD358" i="73"/>
  <c r="DC358" i="73" s="1"/>
  <c r="DE349" i="73"/>
  <c r="CY349" i="73" s="1"/>
  <c r="DD342" i="73"/>
  <c r="DC342" i="73" s="1"/>
  <c r="DE341" i="73"/>
  <c r="CY341" i="73" s="1"/>
  <c r="DD334" i="73"/>
  <c r="DC334" i="73" s="1"/>
  <c r="DE333" i="73"/>
  <c r="CY333" i="73" s="1"/>
  <c r="DD326" i="73"/>
  <c r="DC326" i="73" s="1"/>
  <c r="DE325" i="73"/>
  <c r="CY325" i="73" s="1"/>
  <c r="DD310" i="73"/>
  <c r="DC310" i="73" s="1"/>
  <c r="DE309" i="73"/>
  <c r="CY309" i="73" s="1"/>
  <c r="DE440" i="73"/>
  <c r="CY440" i="73" s="1"/>
  <c r="DD437" i="73"/>
  <c r="DC437" i="73" s="1"/>
  <c r="DD380" i="73"/>
  <c r="DC380" i="73" s="1"/>
  <c r="DE379" i="73"/>
  <c r="CY379" i="73" s="1"/>
  <c r="DD373" i="73"/>
  <c r="DC373" i="73" s="1"/>
  <c r="DE372" i="73"/>
  <c r="DD365" i="73"/>
  <c r="DC365" i="73" s="1"/>
  <c r="DE364" i="73"/>
  <c r="CY364" i="73" s="1"/>
  <c r="DD349" i="73"/>
  <c r="DC349" i="73" s="1"/>
  <c r="DE348" i="73"/>
  <c r="CY348" i="73" s="1"/>
  <c r="DD341" i="73"/>
  <c r="DC341" i="73" s="1"/>
  <c r="DE340" i="73"/>
  <c r="CY340" i="73" s="1"/>
  <c r="DD333" i="73"/>
  <c r="DC333" i="73" s="1"/>
  <c r="DE332" i="73"/>
  <c r="DE460" i="73"/>
  <c r="CY460" i="73" s="1"/>
  <c r="CX460" i="73" s="1"/>
  <c r="DE448" i="73"/>
  <c r="CY448" i="73" s="1"/>
  <c r="DD372" i="73"/>
  <c r="DC372" i="73" s="1"/>
  <c r="DE371" i="73"/>
  <c r="CY371" i="73" s="1"/>
  <c r="DD364" i="73"/>
  <c r="DC364" i="73" s="1"/>
  <c r="DE363" i="73"/>
  <c r="CY363" i="73" s="1"/>
  <c r="DD348" i="73"/>
  <c r="DC348" i="73" s="1"/>
  <c r="DE347" i="73"/>
  <c r="DD340" i="73"/>
  <c r="DC340" i="73" s="1"/>
  <c r="DE339" i="73"/>
  <c r="CY339" i="73" s="1"/>
  <c r="DD332" i="73"/>
  <c r="DC332" i="73" s="1"/>
  <c r="DE331" i="73"/>
  <c r="CY331" i="73" s="1"/>
  <c r="DD324" i="73"/>
  <c r="DC324" i="73" s="1"/>
  <c r="DE315" i="73"/>
  <c r="CY315" i="73" s="1"/>
  <c r="DD308" i="73"/>
  <c r="DC308" i="73" s="1"/>
  <c r="DE307" i="73"/>
  <c r="CY307" i="73" s="1"/>
  <c r="DE499" i="73"/>
  <c r="DE467" i="73"/>
  <c r="CY467" i="73" s="1"/>
  <c r="DD449" i="73"/>
  <c r="DC449" i="73" s="1"/>
  <c r="DE445" i="73"/>
  <c r="CY445" i="73" s="1"/>
  <c r="DD426" i="73"/>
  <c r="DC426" i="73" s="1"/>
  <c r="DD371" i="73"/>
  <c r="DC371" i="73" s="1"/>
  <c r="DE370" i="73"/>
  <c r="CY370" i="73" s="1"/>
  <c r="DD363" i="73"/>
  <c r="DC363" i="73" s="1"/>
  <c r="DE362" i="73"/>
  <c r="CY362" i="73" s="1"/>
  <c r="DD347" i="73"/>
  <c r="DC347" i="73" s="1"/>
  <c r="DE346" i="73"/>
  <c r="CY346" i="73" s="1"/>
  <c r="DD339" i="73"/>
  <c r="DC339" i="73" s="1"/>
  <c r="DE338" i="73"/>
  <c r="CY338" i="73" s="1"/>
  <c r="DD331" i="73"/>
  <c r="DC331" i="73" s="1"/>
  <c r="DE330" i="73"/>
  <c r="CY330" i="73" s="1"/>
  <c r="DD315" i="73"/>
  <c r="DC315" i="73" s="1"/>
  <c r="DE314" i="73"/>
  <c r="CY314" i="73" s="1"/>
  <c r="DE376" i="73"/>
  <c r="CY376" i="73" s="1"/>
  <c r="DE375" i="73"/>
  <c r="CY375" i="73" s="1"/>
  <c r="DD370" i="73"/>
  <c r="DC370" i="73" s="1"/>
  <c r="DE369" i="73"/>
  <c r="CY369" i="73" s="1"/>
  <c r="DD362" i="73"/>
  <c r="DC362" i="73" s="1"/>
  <c r="DE361" i="73"/>
  <c r="CY361" i="73" s="1"/>
  <c r="DD346" i="73"/>
  <c r="DC346" i="73" s="1"/>
  <c r="DE345" i="73"/>
  <c r="CY345" i="73" s="1"/>
  <c r="DD338" i="73"/>
  <c r="DC338" i="73" s="1"/>
  <c r="DE337" i="73"/>
  <c r="CY337" i="73" s="1"/>
  <c r="DD330" i="73"/>
  <c r="DC330" i="73" s="1"/>
  <c r="DE329" i="73"/>
  <c r="CY329" i="73" s="1"/>
  <c r="DD314" i="73"/>
  <c r="DC314" i="73" s="1"/>
  <c r="DE313" i="73"/>
  <c r="CY313" i="73" s="1"/>
  <c r="DE442" i="73"/>
  <c r="DD434" i="73"/>
  <c r="DC434" i="73" s="1"/>
  <c r="DE360" i="73"/>
  <c r="CY360" i="73" s="1"/>
  <c r="DD325" i="73"/>
  <c r="DC325" i="73" s="1"/>
  <c r="DD305" i="73"/>
  <c r="DC305" i="73" s="1"/>
  <c r="DE304" i="73"/>
  <c r="CY304" i="73" s="1"/>
  <c r="DD297" i="73"/>
  <c r="DC297" i="73" s="1"/>
  <c r="DE296" i="73"/>
  <c r="CY296" i="73" s="1"/>
  <c r="DD463" i="73"/>
  <c r="DC463" i="73" s="1"/>
  <c r="DD428" i="73"/>
  <c r="DC428" i="73" s="1"/>
  <c r="DD374" i="73"/>
  <c r="DC374" i="73" s="1"/>
  <c r="DD369" i="73"/>
  <c r="DC369" i="73" s="1"/>
  <c r="DE367" i="73"/>
  <c r="CY367" i="73" s="1"/>
  <c r="DD361" i="73"/>
  <c r="DC361" i="73" s="1"/>
  <c r="DD360" i="73"/>
  <c r="DC360" i="73" s="1"/>
  <c r="DD304" i="73"/>
  <c r="DC304" i="73" s="1"/>
  <c r="DE303" i="73"/>
  <c r="CY303" i="73" s="1"/>
  <c r="DD296" i="73"/>
  <c r="DC296" i="73" s="1"/>
  <c r="DE295" i="73"/>
  <c r="CY295" i="73" s="1"/>
  <c r="DD238" i="73"/>
  <c r="DC238" i="73" s="1"/>
  <c r="DD303" i="73"/>
  <c r="DC303" i="73" s="1"/>
  <c r="DE302" i="73"/>
  <c r="CY302" i="73" s="1"/>
  <c r="DD295" i="73"/>
  <c r="DC295" i="73" s="1"/>
  <c r="DE294" i="73"/>
  <c r="CY294" i="73" s="1"/>
  <c r="DD504" i="73"/>
  <c r="DC504" i="73" s="1"/>
  <c r="DD376" i="73"/>
  <c r="DC376" i="73" s="1"/>
  <c r="DD368" i="73"/>
  <c r="DC368" i="73" s="1"/>
  <c r="DE335" i="73"/>
  <c r="CY335" i="73" s="1"/>
  <c r="DE327" i="73"/>
  <c r="CY327" i="73" s="1"/>
  <c r="DE312" i="73"/>
  <c r="CY312" i="73" s="1"/>
  <c r="DE306" i="73"/>
  <c r="CY306" i="73" s="1"/>
  <c r="DD301" i="73"/>
  <c r="DC301" i="73" s="1"/>
  <c r="DE300" i="73"/>
  <c r="DD293" i="73"/>
  <c r="DC293" i="73" s="1"/>
  <c r="DE292" i="73"/>
  <c r="CY292" i="73" s="1"/>
  <c r="DD443" i="73"/>
  <c r="DC443" i="73" s="1"/>
  <c r="DD345" i="73"/>
  <c r="DC345" i="73" s="1"/>
  <c r="DE344" i="73"/>
  <c r="CY344" i="73" s="1"/>
  <c r="DE336" i="73"/>
  <c r="CY336" i="73" s="1"/>
  <c r="DE328" i="73"/>
  <c r="CY328" i="73" s="1"/>
  <c r="DD313" i="73"/>
  <c r="DC313" i="73" s="1"/>
  <c r="DD312" i="73"/>
  <c r="DC312" i="73" s="1"/>
  <c r="DD306" i="73"/>
  <c r="DC306" i="73" s="1"/>
  <c r="DD300" i="73"/>
  <c r="DC300" i="73" s="1"/>
  <c r="DE299" i="73"/>
  <c r="CY299" i="73" s="1"/>
  <c r="DD292" i="73"/>
  <c r="DC292" i="73" s="1"/>
  <c r="DE291" i="73"/>
  <c r="CY291" i="73" s="1"/>
  <c r="DE430" i="73"/>
  <c r="DD377" i="73"/>
  <c r="DC377" i="73" s="1"/>
  <c r="DD344" i="73"/>
  <c r="DC344" i="73" s="1"/>
  <c r="DD337" i="73"/>
  <c r="DC337" i="73" s="1"/>
  <c r="DD336" i="73"/>
  <c r="DC336" i="73" s="1"/>
  <c r="DD329" i="73"/>
  <c r="DC329" i="73" s="1"/>
  <c r="DD328" i="73"/>
  <c r="DC328" i="73" s="1"/>
  <c r="DE308" i="73"/>
  <c r="CY308" i="73" s="1"/>
  <c r="DD307" i="73"/>
  <c r="DC307" i="73" s="1"/>
  <c r="DD299" i="73"/>
  <c r="DC299" i="73" s="1"/>
  <c r="DE298" i="73"/>
  <c r="CY298" i="73" s="1"/>
  <c r="DD291" i="73"/>
  <c r="DC291" i="73" s="1"/>
  <c r="DE290" i="73"/>
  <c r="CY290" i="73" s="1"/>
  <c r="DE368" i="73"/>
  <c r="CY368" i="73" s="1"/>
  <c r="DE301" i="73"/>
  <c r="CY301" i="73" s="1"/>
  <c r="DD298" i="73"/>
  <c r="DC298" i="73" s="1"/>
  <c r="DD237" i="73"/>
  <c r="DC237" i="73" s="1"/>
  <c r="DE236" i="73"/>
  <c r="CY236" i="73" s="1"/>
  <c r="DD229" i="73"/>
  <c r="DC229" i="73" s="1"/>
  <c r="DE228" i="73"/>
  <c r="CY228" i="73" s="1"/>
  <c r="DD221" i="73"/>
  <c r="DC221" i="73" s="1"/>
  <c r="DE220" i="73"/>
  <c r="CY220" i="73" s="1"/>
  <c r="DD213" i="73"/>
  <c r="DC213" i="73" s="1"/>
  <c r="DE204" i="73"/>
  <c r="CY204" i="73" s="1"/>
  <c r="DD197" i="73"/>
  <c r="DC197" i="73" s="1"/>
  <c r="DE196" i="73"/>
  <c r="CY196" i="73" s="1"/>
  <c r="DD189" i="73"/>
  <c r="DC189" i="73" s="1"/>
  <c r="DE188" i="73"/>
  <c r="CY188" i="73" s="1"/>
  <c r="DD181" i="73"/>
  <c r="DC181" i="73" s="1"/>
  <c r="DE343" i="73"/>
  <c r="CY343" i="73" s="1"/>
  <c r="DD236" i="73"/>
  <c r="DC236" i="73" s="1"/>
  <c r="DE235" i="73"/>
  <c r="CY235" i="73" s="1"/>
  <c r="DD228" i="73"/>
  <c r="DC228" i="73" s="1"/>
  <c r="DE227" i="73"/>
  <c r="CY227" i="73" s="1"/>
  <c r="DD220" i="73"/>
  <c r="DC220" i="73" s="1"/>
  <c r="DE219" i="73"/>
  <c r="CY219" i="73" s="1"/>
  <c r="DD204" i="73"/>
  <c r="DC204" i="73" s="1"/>
  <c r="DE203" i="73"/>
  <c r="CY203" i="73" s="1"/>
  <c r="DD196" i="73"/>
  <c r="DC196" i="73" s="1"/>
  <c r="DE195" i="73"/>
  <c r="CY195" i="73" s="1"/>
  <c r="DD188" i="73"/>
  <c r="DC188" i="73" s="1"/>
  <c r="DE187" i="73"/>
  <c r="CY187" i="73" s="1"/>
  <c r="DD446" i="73"/>
  <c r="DC446" i="73" s="1"/>
  <c r="DD309" i="73"/>
  <c r="DC309" i="73" s="1"/>
  <c r="DE305" i="73"/>
  <c r="CY305" i="73" s="1"/>
  <c r="DD302" i="73"/>
  <c r="DC302" i="73" s="1"/>
  <c r="DD235" i="73"/>
  <c r="DC235" i="73" s="1"/>
  <c r="DE234" i="73"/>
  <c r="CY234" i="73" s="1"/>
  <c r="DD227" i="73"/>
  <c r="DC227" i="73" s="1"/>
  <c r="DE226" i="73"/>
  <c r="CY226" i="73" s="1"/>
  <c r="DD219" i="73"/>
  <c r="DC219" i="73" s="1"/>
  <c r="DE218" i="73"/>
  <c r="CY218" i="73" s="1"/>
  <c r="DD203" i="73"/>
  <c r="DC203" i="73" s="1"/>
  <c r="DE202" i="73"/>
  <c r="CY202" i="73" s="1"/>
  <c r="DD195" i="73"/>
  <c r="DC195" i="73" s="1"/>
  <c r="DE194" i="73"/>
  <c r="CY194" i="73" s="1"/>
  <c r="DD187" i="73"/>
  <c r="DC187" i="73" s="1"/>
  <c r="DE186" i="73"/>
  <c r="CY186" i="73" s="1"/>
  <c r="DD179" i="73"/>
  <c r="DC179" i="73" s="1"/>
  <c r="DE170" i="73"/>
  <c r="CY170" i="73" s="1"/>
  <c r="DD548" i="73"/>
  <c r="DC548" i="73" s="1"/>
  <c r="DE311" i="73"/>
  <c r="CY311" i="73" s="1"/>
  <c r="DD234" i="73"/>
  <c r="DC234" i="73" s="1"/>
  <c r="DE233" i="73"/>
  <c r="CY233" i="73" s="1"/>
  <c r="DD226" i="73"/>
  <c r="DC226" i="73" s="1"/>
  <c r="DE225" i="73"/>
  <c r="CY225" i="73" s="1"/>
  <c r="DD218" i="73"/>
  <c r="DC218" i="73" s="1"/>
  <c r="DE217" i="73"/>
  <c r="CY217" i="73" s="1"/>
  <c r="DD202" i="73"/>
  <c r="DC202" i="73" s="1"/>
  <c r="DE201" i="73"/>
  <c r="CY201" i="73" s="1"/>
  <c r="DD194" i="73"/>
  <c r="DC194" i="73" s="1"/>
  <c r="DE193" i="73"/>
  <c r="CY193" i="73" s="1"/>
  <c r="DD186" i="73"/>
  <c r="DC186" i="73" s="1"/>
  <c r="DE185" i="73"/>
  <c r="CY185" i="73" s="1"/>
  <c r="DE359" i="73"/>
  <c r="DE238" i="73"/>
  <c r="CY238" i="73" s="1"/>
  <c r="DD233" i="73"/>
  <c r="DC233" i="73" s="1"/>
  <c r="DE232" i="73"/>
  <c r="CY232" i="73" s="1"/>
  <c r="DD225" i="73"/>
  <c r="DC225" i="73" s="1"/>
  <c r="DE224" i="73"/>
  <c r="CY224" i="73" s="1"/>
  <c r="DD217" i="73"/>
  <c r="DC217" i="73" s="1"/>
  <c r="DE216" i="73"/>
  <c r="CY216" i="73" s="1"/>
  <c r="DD201" i="73"/>
  <c r="DC201" i="73" s="1"/>
  <c r="DE200" i="73"/>
  <c r="CY200" i="73" s="1"/>
  <c r="DD193" i="73"/>
  <c r="DC193" i="73" s="1"/>
  <c r="DE192" i="73"/>
  <c r="CY192" i="73" s="1"/>
  <c r="DD185" i="73"/>
  <c r="DC185" i="73" s="1"/>
  <c r="DE184" i="73"/>
  <c r="CY184" i="73" s="1"/>
  <c r="DD169" i="73"/>
  <c r="DC169" i="73" s="1"/>
  <c r="DE168" i="73"/>
  <c r="CY168" i="73" s="1"/>
  <c r="DE293" i="73"/>
  <c r="CY293" i="73" s="1"/>
  <c r="DD290" i="73"/>
  <c r="DC290" i="73" s="1"/>
  <c r="DD232" i="73"/>
  <c r="DC232" i="73" s="1"/>
  <c r="DE231" i="73"/>
  <c r="CY231" i="73" s="1"/>
  <c r="DD224" i="73"/>
  <c r="DC224" i="73" s="1"/>
  <c r="DE223" i="73"/>
  <c r="CY223" i="73" s="1"/>
  <c r="DE324" i="73"/>
  <c r="DD231" i="73"/>
  <c r="DC231" i="73" s="1"/>
  <c r="DE230" i="73"/>
  <c r="CY230" i="73" s="1"/>
  <c r="DD223" i="73"/>
  <c r="DC223" i="73" s="1"/>
  <c r="DE222" i="73"/>
  <c r="CY222" i="73" s="1"/>
  <c r="DD215" i="73"/>
  <c r="DC215" i="73" s="1"/>
  <c r="DE214" i="73"/>
  <c r="CY214" i="73" s="1"/>
  <c r="DD199" i="73"/>
  <c r="DC199" i="73" s="1"/>
  <c r="DE198" i="73"/>
  <c r="CY198" i="73" s="1"/>
  <c r="DD191" i="73"/>
  <c r="DC191" i="73" s="1"/>
  <c r="DE190" i="73"/>
  <c r="CY190" i="73" s="1"/>
  <c r="DD183" i="73"/>
  <c r="DC183" i="73" s="1"/>
  <c r="DE182" i="73"/>
  <c r="CY182" i="73" s="1"/>
  <c r="DD294" i="73"/>
  <c r="DC294" i="73" s="1"/>
  <c r="DE183" i="73"/>
  <c r="CY183" i="73" s="1"/>
  <c r="DE169" i="73"/>
  <c r="CY169" i="73" s="1"/>
  <c r="DD164" i="73"/>
  <c r="DC164" i="73" s="1"/>
  <c r="DE163" i="73"/>
  <c r="CY163" i="73" s="1"/>
  <c r="CX163" i="73" s="1"/>
  <c r="DE213" i="73"/>
  <c r="CY213" i="73" s="1"/>
  <c r="DD198" i="73"/>
  <c r="DC198" i="73" s="1"/>
  <c r="DD192" i="73"/>
  <c r="DC192" i="73" s="1"/>
  <c r="DE229" i="73"/>
  <c r="CY229" i="73" s="1"/>
  <c r="DE199" i="73"/>
  <c r="CY199" i="73" s="1"/>
  <c r="DE189" i="73"/>
  <c r="CY189" i="73" s="1"/>
  <c r="DE180" i="73"/>
  <c r="CY180" i="73" s="1"/>
  <c r="DE179" i="73"/>
  <c r="CY179" i="73" s="1"/>
  <c r="DD170" i="73"/>
  <c r="DC170" i="73" s="1"/>
  <c r="DE162" i="73"/>
  <c r="CY162" i="73" s="1"/>
  <c r="DD214" i="73"/>
  <c r="DC214" i="73" s="1"/>
  <c r="DD180" i="73"/>
  <c r="DC180" i="73" s="1"/>
  <c r="DD162" i="73"/>
  <c r="DC162" i="73" s="1"/>
  <c r="DE161" i="73"/>
  <c r="CY161" i="73" s="1"/>
  <c r="DD230" i="73"/>
  <c r="DC230" i="73" s="1"/>
  <c r="DE221" i="73"/>
  <c r="CY221" i="73" s="1"/>
  <c r="DE215" i="73"/>
  <c r="CY215" i="73" s="1"/>
  <c r="DD200" i="73"/>
  <c r="DC200" i="73" s="1"/>
  <c r="DD190" i="73"/>
  <c r="DC190" i="73" s="1"/>
  <c r="DD168" i="73"/>
  <c r="DC168" i="73" s="1"/>
  <c r="DE167" i="73"/>
  <c r="CY167" i="73" s="1"/>
  <c r="DE191" i="73"/>
  <c r="CY191" i="73" s="1"/>
  <c r="DD184" i="73"/>
  <c r="DC184" i="73" s="1"/>
  <c r="DE181" i="73"/>
  <c r="CY181" i="73" s="1"/>
  <c r="DD167" i="73"/>
  <c r="DC167" i="73" s="1"/>
  <c r="DE166" i="73"/>
  <c r="CY166" i="73" s="1"/>
  <c r="DE297" i="73"/>
  <c r="CY297" i="73" s="1"/>
  <c r="DD222" i="73"/>
  <c r="DC222" i="73" s="1"/>
  <c r="DD216" i="73"/>
  <c r="DC216" i="73" s="1"/>
  <c r="DD166" i="73"/>
  <c r="DC166" i="73" s="1"/>
  <c r="DE165" i="73"/>
  <c r="CY165" i="73" s="1"/>
  <c r="DE237" i="73"/>
  <c r="CY237" i="73" s="1"/>
  <c r="DE197" i="73"/>
  <c r="CY197" i="73" s="1"/>
  <c r="DD182" i="73"/>
  <c r="DC182" i="73" s="1"/>
  <c r="DE148" i="73"/>
  <c r="CY148" i="73" s="1"/>
  <c r="DD149" i="73"/>
  <c r="DC149" i="73" s="1"/>
  <c r="DE156" i="73"/>
  <c r="CY156" i="73" s="1"/>
  <c r="DD157" i="73"/>
  <c r="DC157" i="73" s="1"/>
  <c r="AK1002" i="73"/>
  <c r="DE149" i="73"/>
  <c r="CY149" i="73" s="1"/>
  <c r="DD150" i="73"/>
  <c r="DC150" i="73" s="1"/>
  <c r="DE157" i="73"/>
  <c r="CY157" i="73" s="1"/>
  <c r="DD158" i="73"/>
  <c r="DC158" i="73" s="1"/>
  <c r="DD165" i="73"/>
  <c r="DC165" i="73" s="1"/>
  <c r="DE151" i="73"/>
  <c r="CY151" i="73" s="1"/>
  <c r="DD152" i="73"/>
  <c r="DC152" i="73" s="1"/>
  <c r="DE159" i="73"/>
  <c r="CY159" i="73" s="1"/>
  <c r="DD160" i="73"/>
  <c r="DC160" i="73" s="1"/>
  <c r="DD161" i="73"/>
  <c r="DC161" i="73" s="1"/>
  <c r="DD163" i="73"/>
  <c r="DC163" i="73" s="1"/>
  <c r="DE164" i="73"/>
  <c r="CY164" i="73" s="1"/>
  <c r="DD145" i="73"/>
  <c r="DC145" i="73" s="1"/>
  <c r="DE152" i="73"/>
  <c r="CY152" i="73" s="1"/>
  <c r="DD153" i="73"/>
  <c r="DC153" i="73" s="1"/>
  <c r="DE160" i="73"/>
  <c r="CY160" i="73" s="1"/>
  <c r="CP132" i="73"/>
  <c r="DE145" i="73"/>
  <c r="CY145" i="73" s="1"/>
  <c r="DD146" i="73"/>
  <c r="DC146" i="73" s="1"/>
  <c r="DE153" i="73"/>
  <c r="CY153" i="73" s="1"/>
  <c r="DD154" i="73"/>
  <c r="DC154" i="73" s="1"/>
  <c r="DE146" i="73"/>
  <c r="CY146" i="73" s="1"/>
  <c r="DD147" i="73"/>
  <c r="DC147" i="73" s="1"/>
  <c r="DE154" i="73"/>
  <c r="CY154" i="73" s="1"/>
  <c r="DD155" i="73"/>
  <c r="DC155" i="73" s="1"/>
  <c r="DE147" i="73"/>
  <c r="CY147" i="73" s="1"/>
  <c r="DD148" i="73"/>
  <c r="DC148" i="73" s="1"/>
  <c r="DE155" i="73"/>
  <c r="CY155" i="73" s="1"/>
  <c r="DD156" i="73"/>
  <c r="DC156" i="73" s="1"/>
  <c r="T1132" i="73"/>
  <c r="T1002" i="73"/>
  <c r="Z173" i="73"/>
  <c r="AJ173" i="73"/>
  <c r="Z207" i="73"/>
  <c r="E1130" i="73"/>
  <c r="E1120" i="73"/>
  <c r="E1000" i="73"/>
  <c r="U1130" i="73"/>
  <c r="E173" i="73"/>
  <c r="AB1121" i="73"/>
  <c r="AB1001" i="73"/>
  <c r="W241" i="73"/>
  <c r="V241" i="73"/>
  <c r="R173" i="73"/>
  <c r="AB173" i="73"/>
  <c r="AC1121" i="73"/>
  <c r="AH207" i="73"/>
  <c r="E1131" i="73"/>
  <c r="E1121" i="73"/>
  <c r="E1001" i="73"/>
  <c r="J173" i="73"/>
  <c r="W1131" i="73"/>
  <c r="J207" i="73"/>
  <c r="J991" i="73" s="1"/>
  <c r="BV124" i="73"/>
  <c r="CQ133" i="73"/>
  <c r="L207" i="73"/>
  <c r="R1130" i="73"/>
  <c r="R1120" i="73"/>
  <c r="R1000" i="73"/>
  <c r="L173" i="73"/>
  <c r="AH173" i="73"/>
  <c r="R207" i="73"/>
  <c r="R991" i="73" s="1"/>
  <c r="X173" i="73"/>
  <c r="T207" i="73"/>
  <c r="CY300" i="73"/>
  <c r="BD272" i="73"/>
  <c r="CY433" i="73"/>
  <c r="AK241" i="73"/>
  <c r="AY250" i="73"/>
  <c r="BH259" i="73"/>
  <c r="AZ266" i="73"/>
  <c r="L352" i="73"/>
  <c r="L1011" i="73" s="1"/>
  <c r="CQ439" i="73"/>
  <c r="CI439" i="73"/>
  <c r="CA439" i="73"/>
  <c r="BS439" i="73"/>
  <c r="BK439" i="73"/>
  <c r="BC439" i="73"/>
  <c r="AU439" i="73"/>
  <c r="AM439" i="73"/>
  <c r="CP439" i="73"/>
  <c r="CH439" i="73"/>
  <c r="BZ439" i="73"/>
  <c r="BR439" i="73"/>
  <c r="BJ439" i="73"/>
  <c r="BB439" i="73"/>
  <c r="AT439" i="73"/>
  <c r="AL439" i="73"/>
  <c r="CO439" i="73"/>
  <c r="CG439" i="73"/>
  <c r="BY439" i="73"/>
  <c r="BQ439" i="73"/>
  <c r="BI439" i="73"/>
  <c r="BA439" i="73"/>
  <c r="AS439" i="73"/>
  <c r="CU439" i="73"/>
  <c r="CM439" i="73"/>
  <c r="CE439" i="73"/>
  <c r="BW439" i="73"/>
  <c r="BO439" i="73"/>
  <c r="BG439" i="73"/>
  <c r="AY439" i="73"/>
  <c r="AQ439" i="73"/>
  <c r="CT439" i="73"/>
  <c r="CL439" i="73"/>
  <c r="CD439" i="73"/>
  <c r="BV439" i="73"/>
  <c r="BN439" i="73"/>
  <c r="BF439" i="73"/>
  <c r="AX439" i="73"/>
  <c r="AP439" i="73"/>
  <c r="CS439" i="73"/>
  <c r="CK439" i="73"/>
  <c r="CC439" i="73"/>
  <c r="BU439" i="73"/>
  <c r="BM439" i="73"/>
  <c r="BE439" i="73"/>
  <c r="AW439" i="73"/>
  <c r="AO439" i="73"/>
  <c r="CB439" i="73"/>
  <c r="AV439" i="73"/>
  <c r="BX439" i="73"/>
  <c r="AR439" i="73"/>
  <c r="BT439" i="73"/>
  <c r="AN439" i="73"/>
  <c r="CV439" i="73"/>
  <c r="BP439" i="73"/>
  <c r="CR439" i="73"/>
  <c r="BL439" i="73"/>
  <c r="CN439" i="73"/>
  <c r="BH439" i="73"/>
  <c r="CF439" i="73"/>
  <c r="BD439" i="73"/>
  <c r="AZ439" i="73"/>
  <c r="N454" i="73"/>
  <c r="M454" i="73"/>
  <c r="V454" i="73"/>
  <c r="U454" i="73"/>
  <c r="AD454" i="73"/>
  <c r="AC454" i="73"/>
  <c r="AK454" i="73"/>
  <c r="CY472" i="73"/>
  <c r="F207" i="73"/>
  <c r="N207" i="73"/>
  <c r="V207" i="73"/>
  <c r="AD207" i="73"/>
  <c r="M241" i="73"/>
  <c r="Z241" i="73"/>
  <c r="T352" i="73"/>
  <c r="T1011" i="73" s="1"/>
  <c r="S352" i="73"/>
  <c r="S1011" i="73" s="1"/>
  <c r="AJ352" i="73"/>
  <c r="AJ1011" i="73" s="1"/>
  <c r="AI352" i="73"/>
  <c r="AI1011" i="73" s="1"/>
  <c r="AB352" i="73"/>
  <c r="AB1011" i="73" s="1"/>
  <c r="E454" i="73"/>
  <c r="L1120" i="73"/>
  <c r="H207" i="73"/>
  <c r="P207" i="73"/>
  <c r="X207" i="73"/>
  <c r="AF207" i="73"/>
  <c r="AF1001" i="73" s="1"/>
  <c r="Q1130" i="73"/>
  <c r="Q1120" i="73"/>
  <c r="Q1000" i="73"/>
  <c r="BB250" i="73"/>
  <c r="E318" i="73"/>
  <c r="E1012" i="73" s="1"/>
  <c r="CY382" i="73"/>
  <c r="AC318" i="73"/>
  <c r="CY332" i="73"/>
  <c r="BK263" i="73"/>
  <c r="AM263" i="73"/>
  <c r="CS443" i="73"/>
  <c r="CK443" i="73"/>
  <c r="CC443" i="73"/>
  <c r="BU443" i="73"/>
  <c r="BM443" i="73"/>
  <c r="BE443" i="73"/>
  <c r="AW443" i="73"/>
  <c r="AO443" i="73"/>
  <c r="CR443" i="73"/>
  <c r="CJ443" i="73"/>
  <c r="CB443" i="73"/>
  <c r="BT443" i="73"/>
  <c r="BL443" i="73"/>
  <c r="BD443" i="73"/>
  <c r="AV443" i="73"/>
  <c r="AN443" i="73"/>
  <c r="CQ443" i="73"/>
  <c r="CI443" i="73"/>
  <c r="CA443" i="73"/>
  <c r="BS443" i="73"/>
  <c r="BK443" i="73"/>
  <c r="BC443" i="73"/>
  <c r="AU443" i="73"/>
  <c r="AM443" i="73"/>
  <c r="CO443" i="73"/>
  <c r="CG443" i="73"/>
  <c r="BY443" i="73"/>
  <c r="BQ443" i="73"/>
  <c r="BI443" i="73"/>
  <c r="BA443" i="73"/>
  <c r="AS443" i="73"/>
  <c r="CV443" i="73"/>
  <c r="CN443" i="73"/>
  <c r="CF443" i="73"/>
  <c r="BX443" i="73"/>
  <c r="BP443" i="73"/>
  <c r="BH443" i="73"/>
  <c r="AZ443" i="73"/>
  <c r="AR443" i="73"/>
  <c r="CU443" i="73"/>
  <c r="CM443" i="73"/>
  <c r="CE443" i="73"/>
  <c r="BW443" i="73"/>
  <c r="BO443" i="73"/>
  <c r="BG443" i="73"/>
  <c r="AY443" i="73"/>
  <c r="AQ443" i="73"/>
  <c r="BZ443" i="73"/>
  <c r="AT443" i="73"/>
  <c r="BV443" i="73"/>
  <c r="AP443" i="73"/>
  <c r="BR443" i="73"/>
  <c r="AL443" i="73"/>
  <c r="CT443" i="73"/>
  <c r="BN443" i="73"/>
  <c r="CP443" i="73"/>
  <c r="BJ443" i="73"/>
  <c r="CL443" i="73"/>
  <c r="BF443" i="73"/>
  <c r="AK318" i="73"/>
  <c r="AK1012" i="73" s="1"/>
  <c r="CY347" i="73"/>
  <c r="AM276" i="73"/>
  <c r="CD443" i="73"/>
  <c r="CY481" i="73"/>
  <c r="CX481" i="73" s="1"/>
  <c r="R318" i="73"/>
  <c r="R1012" i="73" s="1"/>
  <c r="CY442" i="73"/>
  <c r="CX442" i="73" s="1"/>
  <c r="CH443" i="73"/>
  <c r="CY324" i="73"/>
  <c r="CY359" i="73"/>
  <c r="CY372" i="73"/>
  <c r="E352" i="73"/>
  <c r="E1011" i="73" s="1"/>
  <c r="E386" i="73"/>
  <c r="E1010" i="73" s="1"/>
  <c r="CQ427" i="73"/>
  <c r="CI427" i="73"/>
  <c r="CA427" i="73"/>
  <c r="BS427" i="73"/>
  <c r="BK427" i="73"/>
  <c r="BC427" i="73"/>
  <c r="AU427" i="73"/>
  <c r="AM427" i="73"/>
  <c r="CP427" i="73"/>
  <c r="CH427" i="73"/>
  <c r="BZ427" i="73"/>
  <c r="BR427" i="73"/>
  <c r="BJ427" i="73"/>
  <c r="BB427" i="73"/>
  <c r="AT427" i="73"/>
  <c r="AL427" i="73"/>
  <c r="CO427" i="73"/>
  <c r="CG427" i="73"/>
  <c r="BY427" i="73"/>
  <c r="BQ427" i="73"/>
  <c r="BI427" i="73"/>
  <c r="BA427" i="73"/>
  <c r="AS427" i="73"/>
  <c r="CU427" i="73"/>
  <c r="CM427" i="73"/>
  <c r="CE427" i="73"/>
  <c r="BW427" i="73"/>
  <c r="BO427" i="73"/>
  <c r="BG427" i="73"/>
  <c r="AY427" i="73"/>
  <c r="AQ427" i="73"/>
  <c r="CT427" i="73"/>
  <c r="CL427" i="73"/>
  <c r="CD427" i="73"/>
  <c r="BV427" i="73"/>
  <c r="BN427" i="73"/>
  <c r="BF427" i="73"/>
  <c r="AX427" i="73"/>
  <c r="AP427" i="73"/>
  <c r="AO432" i="73"/>
  <c r="BU432" i="73"/>
  <c r="CQ433" i="73"/>
  <c r="CI433" i="73"/>
  <c r="CA433" i="73"/>
  <c r="BS433" i="73"/>
  <c r="BK433" i="73"/>
  <c r="BC433" i="73"/>
  <c r="AU433" i="73"/>
  <c r="AM433" i="73"/>
  <c r="CP433" i="73"/>
  <c r="CH433" i="73"/>
  <c r="BZ433" i="73"/>
  <c r="BR433" i="73"/>
  <c r="BJ433" i="73"/>
  <c r="BB433" i="73"/>
  <c r="AT433" i="73"/>
  <c r="AL433" i="73"/>
  <c r="CO433" i="73"/>
  <c r="CG433" i="73"/>
  <c r="BY433" i="73"/>
  <c r="BQ433" i="73"/>
  <c r="BI433" i="73"/>
  <c r="BA433" i="73"/>
  <c r="AS433" i="73"/>
  <c r="CU433" i="73"/>
  <c r="CM433" i="73"/>
  <c r="CE433" i="73"/>
  <c r="BW433" i="73"/>
  <c r="BO433" i="73"/>
  <c r="BG433" i="73"/>
  <c r="AY433" i="73"/>
  <c r="AQ433" i="73"/>
  <c r="CT433" i="73"/>
  <c r="CL433" i="73"/>
  <c r="CD433" i="73"/>
  <c r="BV433" i="73"/>
  <c r="BN433" i="73"/>
  <c r="BF433" i="73"/>
  <c r="AX433" i="73"/>
  <c r="AP433" i="73"/>
  <c r="CS433" i="73"/>
  <c r="CK433" i="73"/>
  <c r="CC433" i="73"/>
  <c r="BU433" i="73"/>
  <c r="BM433" i="73"/>
  <c r="BE433" i="73"/>
  <c r="AW433" i="73"/>
  <c r="AO433" i="73"/>
  <c r="G1152" i="73"/>
  <c r="I454" i="73"/>
  <c r="BE429" i="73"/>
  <c r="AS432" i="73"/>
  <c r="BY432" i="73"/>
  <c r="BD433" i="73"/>
  <c r="CJ433" i="73"/>
  <c r="CR438" i="73"/>
  <c r="CJ438" i="73"/>
  <c r="CB438" i="73"/>
  <c r="BT438" i="73"/>
  <c r="BL438" i="73"/>
  <c r="BD438" i="73"/>
  <c r="AV438" i="73"/>
  <c r="AN438" i="73"/>
  <c r="CQ438" i="73"/>
  <c r="CI438" i="73"/>
  <c r="CA438" i="73"/>
  <c r="BS438" i="73"/>
  <c r="BK438" i="73"/>
  <c r="BC438" i="73"/>
  <c r="AU438" i="73"/>
  <c r="AM438" i="73"/>
  <c r="CP438" i="73"/>
  <c r="CH438" i="73"/>
  <c r="BZ438" i="73"/>
  <c r="BR438" i="73"/>
  <c r="BJ438" i="73"/>
  <c r="BB438" i="73"/>
  <c r="AT438" i="73"/>
  <c r="AL438" i="73"/>
  <c r="CV438" i="73"/>
  <c r="CN438" i="73"/>
  <c r="CF438" i="73"/>
  <c r="BX438" i="73"/>
  <c r="BP438" i="73"/>
  <c r="BH438" i="73"/>
  <c r="AZ438" i="73"/>
  <c r="AR438" i="73"/>
  <c r="CU438" i="73"/>
  <c r="CM438" i="73"/>
  <c r="CE438" i="73"/>
  <c r="BW438" i="73"/>
  <c r="BO438" i="73"/>
  <c r="BG438" i="73"/>
  <c r="AY438" i="73"/>
  <c r="AQ438" i="73"/>
  <c r="CT438" i="73"/>
  <c r="CL438" i="73"/>
  <c r="CD438" i="73"/>
  <c r="BV438" i="73"/>
  <c r="BN438" i="73"/>
  <c r="BF438" i="73"/>
  <c r="AX438" i="73"/>
  <c r="AP438" i="73"/>
  <c r="AU445" i="73"/>
  <c r="AX449" i="73"/>
  <c r="BO451" i="73"/>
  <c r="CU451" i="73"/>
  <c r="Z1160" i="73"/>
  <c r="CV429" i="73"/>
  <c r="CN429" i="73"/>
  <c r="CF429" i="73"/>
  <c r="BX429" i="73"/>
  <c r="BP429" i="73"/>
  <c r="BH429" i="73"/>
  <c r="AZ429" i="73"/>
  <c r="AR429" i="73"/>
  <c r="CU429" i="73"/>
  <c r="CM429" i="73"/>
  <c r="CE429" i="73"/>
  <c r="BW429" i="73"/>
  <c r="BO429" i="73"/>
  <c r="BG429" i="73"/>
  <c r="AY429" i="73"/>
  <c r="AQ429" i="73"/>
  <c r="CT429" i="73"/>
  <c r="CL429" i="73"/>
  <c r="CD429" i="73"/>
  <c r="BV429" i="73"/>
  <c r="BN429" i="73"/>
  <c r="BF429" i="73"/>
  <c r="AX429" i="73"/>
  <c r="AP429" i="73"/>
  <c r="CR429" i="73"/>
  <c r="CJ429" i="73"/>
  <c r="CB429" i="73"/>
  <c r="BT429" i="73"/>
  <c r="BL429" i="73"/>
  <c r="BD429" i="73"/>
  <c r="AV429" i="73"/>
  <c r="AN429" i="73"/>
  <c r="CQ429" i="73"/>
  <c r="CI429" i="73"/>
  <c r="CA429" i="73"/>
  <c r="BS429" i="73"/>
  <c r="BK429" i="73"/>
  <c r="BC429" i="73"/>
  <c r="AU429" i="73"/>
  <c r="AM429" i="73"/>
  <c r="CP429" i="73"/>
  <c r="CH429" i="73"/>
  <c r="BZ429" i="73"/>
  <c r="BR429" i="73"/>
  <c r="CS431" i="73"/>
  <c r="CK431" i="73"/>
  <c r="CC431" i="73"/>
  <c r="BU431" i="73"/>
  <c r="BM431" i="73"/>
  <c r="BE431" i="73"/>
  <c r="AW431" i="73"/>
  <c r="AO431" i="73"/>
  <c r="CR431" i="73"/>
  <c r="CJ431" i="73"/>
  <c r="CB431" i="73"/>
  <c r="BT431" i="73"/>
  <c r="BL431" i="73"/>
  <c r="BD431" i="73"/>
  <c r="AV431" i="73"/>
  <c r="AN431" i="73"/>
  <c r="CQ431" i="73"/>
  <c r="CI431" i="73"/>
  <c r="CA431" i="73"/>
  <c r="BS431" i="73"/>
  <c r="BK431" i="73"/>
  <c r="BC431" i="73"/>
  <c r="AU431" i="73"/>
  <c r="AM431" i="73"/>
  <c r="CO431" i="73"/>
  <c r="CG431" i="73"/>
  <c r="BY431" i="73"/>
  <c r="BQ431" i="73"/>
  <c r="BI431" i="73"/>
  <c r="BA431" i="73"/>
  <c r="AS431" i="73"/>
  <c r="CV431" i="73"/>
  <c r="CN431" i="73"/>
  <c r="CF431" i="73"/>
  <c r="BX431" i="73"/>
  <c r="BP431" i="73"/>
  <c r="BH431" i="73"/>
  <c r="AZ431" i="73"/>
  <c r="AR431" i="73"/>
  <c r="CU431" i="73"/>
  <c r="CM431" i="73"/>
  <c r="CE431" i="73"/>
  <c r="BW431" i="73"/>
  <c r="BO431" i="73"/>
  <c r="BG431" i="73"/>
  <c r="AY431" i="73"/>
  <c r="AQ431" i="73"/>
  <c r="AW432" i="73"/>
  <c r="BH433" i="73"/>
  <c r="CN433" i="73"/>
  <c r="CY437" i="73"/>
  <c r="CP445" i="73"/>
  <c r="CH445" i="73"/>
  <c r="BZ445" i="73"/>
  <c r="BR445" i="73"/>
  <c r="BJ445" i="73"/>
  <c r="BB445" i="73"/>
  <c r="AT445" i="73"/>
  <c r="AL445" i="73"/>
  <c r="CO445" i="73"/>
  <c r="CG445" i="73"/>
  <c r="BY445" i="73"/>
  <c r="BQ445" i="73"/>
  <c r="BI445" i="73"/>
  <c r="BA445" i="73"/>
  <c r="AS445" i="73"/>
  <c r="CV445" i="73"/>
  <c r="CN445" i="73"/>
  <c r="CF445" i="73"/>
  <c r="BX445" i="73"/>
  <c r="BP445" i="73"/>
  <c r="BH445" i="73"/>
  <c r="AZ445" i="73"/>
  <c r="AR445" i="73"/>
  <c r="CT445" i="73"/>
  <c r="CL445" i="73"/>
  <c r="CD445" i="73"/>
  <c r="BV445" i="73"/>
  <c r="BN445" i="73"/>
  <c r="BF445" i="73"/>
  <c r="AX445" i="73"/>
  <c r="AP445" i="73"/>
  <c r="CS445" i="73"/>
  <c r="CK445" i="73"/>
  <c r="CC445" i="73"/>
  <c r="BU445" i="73"/>
  <c r="BM445" i="73"/>
  <c r="BE445" i="73"/>
  <c r="AW445" i="73"/>
  <c r="AO445" i="73"/>
  <c r="CR445" i="73"/>
  <c r="CJ445" i="73"/>
  <c r="CB445" i="73"/>
  <c r="BT445" i="73"/>
  <c r="BL445" i="73"/>
  <c r="BD445" i="73"/>
  <c r="AV445" i="73"/>
  <c r="AN445" i="73"/>
  <c r="CS449" i="73"/>
  <c r="CK449" i="73"/>
  <c r="CC449" i="73"/>
  <c r="BU449" i="73"/>
  <c r="BM449" i="73"/>
  <c r="BE449" i="73"/>
  <c r="AW449" i="73"/>
  <c r="AO449" i="73"/>
  <c r="CR449" i="73"/>
  <c r="CJ449" i="73"/>
  <c r="CB449" i="73"/>
  <c r="BT449" i="73"/>
  <c r="BL449" i="73"/>
  <c r="BD449" i="73"/>
  <c r="AV449" i="73"/>
  <c r="AN449" i="73"/>
  <c r="CQ449" i="73"/>
  <c r="CI449" i="73"/>
  <c r="CA449" i="73"/>
  <c r="BS449" i="73"/>
  <c r="BK449" i="73"/>
  <c r="BC449" i="73"/>
  <c r="AU449" i="73"/>
  <c r="AM449" i="73"/>
  <c r="CO449" i="73"/>
  <c r="CG449" i="73"/>
  <c r="BY449" i="73"/>
  <c r="BQ449" i="73"/>
  <c r="BI449" i="73"/>
  <c r="BA449" i="73"/>
  <c r="AS449" i="73"/>
  <c r="CV449" i="73"/>
  <c r="CN449" i="73"/>
  <c r="CF449" i="73"/>
  <c r="BX449" i="73"/>
  <c r="BP449" i="73"/>
  <c r="BH449" i="73"/>
  <c r="AZ449" i="73"/>
  <c r="AR449" i="73"/>
  <c r="CU449" i="73"/>
  <c r="CM449" i="73"/>
  <c r="CE449" i="73"/>
  <c r="BW449" i="73"/>
  <c r="BO449" i="73"/>
  <c r="BG449" i="73"/>
  <c r="AY449" i="73"/>
  <c r="AQ449" i="73"/>
  <c r="Q454" i="73"/>
  <c r="AD1161" i="73"/>
  <c r="H352" i="73"/>
  <c r="H1011" i="73" s="1"/>
  <c r="P352" i="73"/>
  <c r="P1011" i="73" s="1"/>
  <c r="X352" i="73"/>
  <c r="X1011" i="73" s="1"/>
  <c r="AF352" i="73"/>
  <c r="AF1011" i="73" s="1"/>
  <c r="CR432" i="73"/>
  <c r="CJ432" i="73"/>
  <c r="CB432" i="73"/>
  <c r="BT432" i="73"/>
  <c r="BL432" i="73"/>
  <c r="BD432" i="73"/>
  <c r="AV432" i="73"/>
  <c r="AN432" i="73"/>
  <c r="CQ432" i="73"/>
  <c r="CI432" i="73"/>
  <c r="CA432" i="73"/>
  <c r="BS432" i="73"/>
  <c r="BK432" i="73"/>
  <c r="BC432" i="73"/>
  <c r="AU432" i="73"/>
  <c r="AM432" i="73"/>
  <c r="CP432" i="73"/>
  <c r="CH432" i="73"/>
  <c r="BZ432" i="73"/>
  <c r="BR432" i="73"/>
  <c r="BJ432" i="73"/>
  <c r="BB432" i="73"/>
  <c r="AT432" i="73"/>
  <c r="AL432" i="73"/>
  <c r="CV432" i="73"/>
  <c r="CN432" i="73"/>
  <c r="CF432" i="73"/>
  <c r="BX432" i="73"/>
  <c r="BP432" i="73"/>
  <c r="BH432" i="73"/>
  <c r="AZ432" i="73"/>
  <c r="AR432" i="73"/>
  <c r="CU432" i="73"/>
  <c r="CM432" i="73"/>
  <c r="CE432" i="73"/>
  <c r="BW432" i="73"/>
  <c r="BO432" i="73"/>
  <c r="BG432" i="73"/>
  <c r="AY432" i="73"/>
  <c r="AQ432" i="73"/>
  <c r="CT432" i="73"/>
  <c r="CL432" i="73"/>
  <c r="CD432" i="73"/>
  <c r="BV432" i="73"/>
  <c r="BN432" i="73"/>
  <c r="BF432" i="73"/>
  <c r="AX432" i="73"/>
  <c r="AP432" i="73"/>
  <c r="CY436" i="73"/>
  <c r="J1152" i="73"/>
  <c r="J1162" i="73"/>
  <c r="Q386" i="73"/>
  <c r="Q1010" i="73" s="1"/>
  <c r="AK386" i="73"/>
  <c r="AK1010" i="73" s="1"/>
  <c r="AN427" i="73"/>
  <c r="BH427" i="73"/>
  <c r="CC427" i="73"/>
  <c r="AS429" i="73"/>
  <c r="BM429" i="73"/>
  <c r="CS429" i="73"/>
  <c r="AT431" i="73"/>
  <c r="BZ431" i="73"/>
  <c r="BE432" i="73"/>
  <c r="CK432" i="73"/>
  <c r="BP433" i="73"/>
  <c r="CV433" i="73"/>
  <c r="CS437" i="73"/>
  <c r="CK437" i="73"/>
  <c r="CC437" i="73"/>
  <c r="BU437" i="73"/>
  <c r="BM437" i="73"/>
  <c r="BE437" i="73"/>
  <c r="AW437" i="73"/>
  <c r="AO437" i="73"/>
  <c r="CR437" i="73"/>
  <c r="CJ437" i="73"/>
  <c r="CB437" i="73"/>
  <c r="BT437" i="73"/>
  <c r="BL437" i="73"/>
  <c r="BD437" i="73"/>
  <c r="AV437" i="73"/>
  <c r="AN437" i="73"/>
  <c r="CQ437" i="73"/>
  <c r="CI437" i="73"/>
  <c r="CA437" i="73"/>
  <c r="BS437" i="73"/>
  <c r="BK437" i="73"/>
  <c r="BC437" i="73"/>
  <c r="AU437" i="73"/>
  <c r="AM437" i="73"/>
  <c r="CO437" i="73"/>
  <c r="CG437" i="73"/>
  <c r="BY437" i="73"/>
  <c r="BQ437" i="73"/>
  <c r="BI437" i="73"/>
  <c r="BA437" i="73"/>
  <c r="AS437" i="73"/>
  <c r="CV437" i="73"/>
  <c r="CN437" i="73"/>
  <c r="CF437" i="73"/>
  <c r="BX437" i="73"/>
  <c r="BP437" i="73"/>
  <c r="BH437" i="73"/>
  <c r="AZ437" i="73"/>
  <c r="AR437" i="73"/>
  <c r="CU437" i="73"/>
  <c r="CM437" i="73"/>
  <c r="CE437" i="73"/>
  <c r="BW437" i="73"/>
  <c r="BO437" i="73"/>
  <c r="BG437" i="73"/>
  <c r="AY437" i="73"/>
  <c r="AQ437" i="73"/>
  <c r="BM438" i="73"/>
  <c r="CS438" i="73"/>
  <c r="CP440" i="73"/>
  <c r="CH440" i="73"/>
  <c r="BZ440" i="73"/>
  <c r="BR440" i="73"/>
  <c r="BJ440" i="73"/>
  <c r="BB440" i="73"/>
  <c r="AT440" i="73"/>
  <c r="AL440" i="73"/>
  <c r="CO440" i="73"/>
  <c r="CG440" i="73"/>
  <c r="BY440" i="73"/>
  <c r="BQ440" i="73"/>
  <c r="BI440" i="73"/>
  <c r="BA440" i="73"/>
  <c r="AS440" i="73"/>
  <c r="CV440" i="73"/>
  <c r="CN440" i="73"/>
  <c r="CF440" i="73"/>
  <c r="BX440" i="73"/>
  <c r="BP440" i="73"/>
  <c r="BH440" i="73"/>
  <c r="AZ440" i="73"/>
  <c r="AR440" i="73"/>
  <c r="CT440" i="73"/>
  <c r="CL440" i="73"/>
  <c r="CD440" i="73"/>
  <c r="BV440" i="73"/>
  <c r="BN440" i="73"/>
  <c r="BF440" i="73"/>
  <c r="AX440" i="73"/>
  <c r="AP440" i="73"/>
  <c r="CS440" i="73"/>
  <c r="CK440" i="73"/>
  <c r="CC440" i="73"/>
  <c r="BU440" i="73"/>
  <c r="BM440" i="73"/>
  <c r="BE440" i="73"/>
  <c r="AW440" i="73"/>
  <c r="AO440" i="73"/>
  <c r="CR440" i="73"/>
  <c r="CJ440" i="73"/>
  <c r="CB440" i="73"/>
  <c r="BT440" i="73"/>
  <c r="BL440" i="73"/>
  <c r="BD440" i="73"/>
  <c r="AV440" i="73"/>
  <c r="AN440" i="73"/>
  <c r="BG445" i="73"/>
  <c r="CM445" i="73"/>
  <c r="BJ449" i="73"/>
  <c r="CP449" i="73"/>
  <c r="AU451" i="73"/>
  <c r="AI1152" i="73"/>
  <c r="AI1162" i="73"/>
  <c r="Y454" i="73"/>
  <c r="AO427" i="73"/>
  <c r="BL427" i="73"/>
  <c r="CF427" i="73"/>
  <c r="AT429" i="73"/>
  <c r="BQ429" i="73"/>
  <c r="CY430" i="73"/>
  <c r="CX430" i="73" s="1"/>
  <c r="BI432" i="73"/>
  <c r="CO432" i="73"/>
  <c r="AN433" i="73"/>
  <c r="BT433" i="73"/>
  <c r="BQ438" i="73"/>
  <c r="CY439" i="73"/>
  <c r="BK445" i="73"/>
  <c r="CQ445" i="73"/>
  <c r="CT449" i="73"/>
  <c r="CP451" i="73"/>
  <c r="CH451" i="73"/>
  <c r="BZ451" i="73"/>
  <c r="BR451" i="73"/>
  <c r="BJ451" i="73"/>
  <c r="BB451" i="73"/>
  <c r="AT451" i="73"/>
  <c r="AL451" i="73"/>
  <c r="CO451" i="73"/>
  <c r="CG451" i="73"/>
  <c r="BY451" i="73"/>
  <c r="BQ451" i="73"/>
  <c r="BI451" i="73"/>
  <c r="BA451" i="73"/>
  <c r="AS451" i="73"/>
  <c r="CV451" i="73"/>
  <c r="CN451" i="73"/>
  <c r="CF451" i="73"/>
  <c r="BX451" i="73"/>
  <c r="BP451" i="73"/>
  <c r="BH451" i="73"/>
  <c r="AZ451" i="73"/>
  <c r="AR451" i="73"/>
  <c r="CT451" i="73"/>
  <c r="CL451" i="73"/>
  <c r="CD451" i="73"/>
  <c r="BV451" i="73"/>
  <c r="BN451" i="73"/>
  <c r="BF451" i="73"/>
  <c r="AX451" i="73"/>
  <c r="AP451" i="73"/>
  <c r="CS451" i="73"/>
  <c r="CK451" i="73"/>
  <c r="CC451" i="73"/>
  <c r="BU451" i="73"/>
  <c r="BM451" i="73"/>
  <c r="BE451" i="73"/>
  <c r="AW451" i="73"/>
  <c r="AO451" i="73"/>
  <c r="CR451" i="73"/>
  <c r="CJ451" i="73"/>
  <c r="CB451" i="73"/>
  <c r="BT451" i="73"/>
  <c r="BL451" i="73"/>
  <c r="BD451" i="73"/>
  <c r="AV451" i="73"/>
  <c r="AN451" i="73"/>
  <c r="L1152" i="73"/>
  <c r="CY529" i="73"/>
  <c r="CX529" i="73" s="1"/>
  <c r="CY544" i="73"/>
  <c r="AS436" i="73"/>
  <c r="BA436" i="73"/>
  <c r="BI436" i="73"/>
  <c r="BQ436" i="73"/>
  <c r="BY436" i="73"/>
  <c r="CG436" i="73"/>
  <c r="CO436" i="73"/>
  <c r="AN446" i="73"/>
  <c r="AV446" i="73"/>
  <c r="BD446" i="73"/>
  <c r="BL446" i="73"/>
  <c r="BT446" i="73"/>
  <c r="CB446" i="73"/>
  <c r="CJ446" i="73"/>
  <c r="CR446" i="73"/>
  <c r="AS448" i="73"/>
  <c r="BA448" i="73"/>
  <c r="BI448" i="73"/>
  <c r="BQ448" i="73"/>
  <c r="BY448" i="73"/>
  <c r="CG448" i="73"/>
  <c r="CO448" i="73"/>
  <c r="AI488" i="73"/>
  <c r="BJ436" i="73"/>
  <c r="BR436" i="73"/>
  <c r="BZ436" i="73"/>
  <c r="CH436" i="73"/>
  <c r="CP436" i="73"/>
  <c r="AO446" i="73"/>
  <c r="AW446" i="73"/>
  <c r="BE446" i="73"/>
  <c r="BM446" i="73"/>
  <c r="BU446" i="73"/>
  <c r="CC446" i="73"/>
  <c r="CK446" i="73"/>
  <c r="CS446" i="73"/>
  <c r="AL448" i="73"/>
  <c r="AT448" i="73"/>
  <c r="BB448" i="73"/>
  <c r="BJ448" i="73"/>
  <c r="BR448" i="73"/>
  <c r="BZ448" i="73"/>
  <c r="CH448" i="73"/>
  <c r="CP448" i="73"/>
  <c r="E1161" i="73"/>
  <c r="E1151" i="73"/>
  <c r="CY533" i="73"/>
  <c r="CX533" i="73" s="1"/>
  <c r="CY473" i="73"/>
  <c r="I1161" i="73"/>
  <c r="I1151" i="73"/>
  <c r="M1160" i="73"/>
  <c r="AP436" i="73"/>
  <c r="AX436" i="73"/>
  <c r="BF436" i="73"/>
  <c r="BN436" i="73"/>
  <c r="BV436" i="73"/>
  <c r="CD436" i="73"/>
  <c r="CL436" i="73"/>
  <c r="AS446" i="73"/>
  <c r="BA446" i="73"/>
  <c r="BI446" i="73"/>
  <c r="BQ446" i="73"/>
  <c r="BY446" i="73"/>
  <c r="CG446" i="73"/>
  <c r="AP448" i="73"/>
  <c r="AX448" i="73"/>
  <c r="BF448" i="73"/>
  <c r="BN448" i="73"/>
  <c r="BV448" i="73"/>
  <c r="CD448" i="73"/>
  <c r="CL448" i="73"/>
  <c r="AD1160" i="73"/>
  <c r="AD1150" i="73"/>
  <c r="J522" i="73"/>
  <c r="G488" i="73"/>
  <c r="O488" i="73"/>
  <c r="W488" i="73"/>
  <c r="AE488" i="73"/>
  <c r="CY499" i="73"/>
  <c r="Q1160" i="73"/>
  <c r="Q1150" i="73"/>
  <c r="AA522" i="73"/>
  <c r="G556" i="73"/>
  <c r="G1067" i="73" s="1"/>
  <c r="H556" i="73"/>
  <c r="H1066" i="73" s="1"/>
  <c r="O556" i="73"/>
  <c r="O1064" i="73" s="1"/>
  <c r="P556" i="73"/>
  <c r="P1064" i="73" s="1"/>
  <c r="X556" i="73"/>
  <c r="X1064" i="73" s="1"/>
  <c r="W556" i="73"/>
  <c r="AF556" i="73"/>
  <c r="AF1064" i="73" s="1"/>
  <c r="AE556" i="73"/>
  <c r="AE1024" i="73" s="1"/>
  <c r="E522" i="73"/>
  <c r="G655" i="73"/>
  <c r="G639" i="73"/>
  <c r="P655" i="73"/>
  <c r="P639" i="73"/>
  <c r="K601" i="73"/>
  <c r="S601" i="73"/>
  <c r="AA601" i="73"/>
  <c r="W641" i="73"/>
  <c r="AF641" i="73"/>
  <c r="G522" i="73"/>
  <c r="O522" i="73"/>
  <c r="W522" i="73"/>
  <c r="AE522" i="73"/>
  <c r="CY542" i="73"/>
  <c r="CX542" i="73" s="1"/>
  <c r="AC601" i="73"/>
  <c r="L601" i="73"/>
  <c r="T601" i="73"/>
  <c r="AB601" i="73"/>
  <c r="H655" i="73"/>
  <c r="H639" i="73"/>
  <c r="O641" i="73"/>
  <c r="X641" i="73"/>
  <c r="AC991" i="73"/>
  <c r="F639" i="73"/>
  <c r="F655" i="73"/>
  <c r="N639" i="73"/>
  <c r="V639" i="73"/>
  <c r="V655" i="73"/>
  <c r="AD639" i="73"/>
  <c r="AD655" i="73"/>
  <c r="AB1022" i="73"/>
  <c r="E601" i="73"/>
  <c r="AG622" i="73"/>
  <c r="H642" i="73"/>
  <c r="U1022" i="73"/>
  <c r="AI611" i="73"/>
  <c r="AJ611" i="73"/>
  <c r="AJ598" i="73"/>
  <c r="AB1024" i="73"/>
  <c r="AJ1024" i="73"/>
  <c r="F641" i="73"/>
  <c r="N641" i="73"/>
  <c r="V641" i="73"/>
  <c r="AD641" i="73"/>
  <c r="F601" i="73"/>
  <c r="N601" i="73"/>
  <c r="V601" i="73"/>
  <c r="U601" i="73"/>
  <c r="W601" i="73"/>
  <c r="X601" i="73"/>
  <c r="AK622" i="73"/>
  <c r="AE655" i="73"/>
  <c r="F640" i="73"/>
  <c r="N640" i="73"/>
  <c r="V640" i="73"/>
  <c r="AD640" i="73"/>
  <c r="E556" i="73"/>
  <c r="E1067" i="73" s="1"/>
  <c r="S992" i="73"/>
  <c r="M601" i="73"/>
  <c r="AG598" i="73"/>
  <c r="W655" i="73"/>
  <c r="AF655" i="73"/>
  <c r="O601" i="73"/>
  <c r="AF622" i="73"/>
  <c r="O655" i="73"/>
  <c r="X655" i="73"/>
  <c r="F642" i="73"/>
  <c r="N642" i="73"/>
  <c r="V642" i="73"/>
  <c r="AD642" i="73"/>
  <c r="I655" i="73"/>
  <c r="Q655" i="73"/>
  <c r="Y655" i="73"/>
  <c r="AG655" i="73"/>
  <c r="J655" i="73"/>
  <c r="R655" i="73"/>
  <c r="Z655" i="73"/>
  <c r="AH655" i="73"/>
  <c r="AK1011" i="73"/>
  <c r="K655" i="73"/>
  <c r="S655" i="73"/>
  <c r="AA655" i="73"/>
  <c r="AI655" i="73"/>
  <c r="L655" i="73"/>
  <c r="T655" i="73"/>
  <c r="AB655" i="73"/>
  <c r="AJ655" i="73"/>
  <c r="E711" i="73"/>
  <c r="AK711" i="73"/>
  <c r="AK1064" i="73"/>
  <c r="E767" i="73"/>
  <c r="AK767" i="73"/>
  <c r="J854" i="73"/>
  <c r="F711" i="73"/>
  <c r="F767" i="73"/>
  <c r="I601" i="73"/>
  <c r="Q601" i="73"/>
  <c r="Y601" i="73"/>
  <c r="AD611" i="73"/>
  <c r="AL611" i="73"/>
  <c r="M655" i="73"/>
  <c r="M711" i="73"/>
  <c r="M767" i="73"/>
  <c r="Z854" i="73"/>
  <c r="AH854" i="73"/>
  <c r="G711" i="73"/>
  <c r="O711" i="73"/>
  <c r="W711" i="73"/>
  <c r="AE711" i="73"/>
  <c r="G767" i="73"/>
  <c r="O767" i="73"/>
  <c r="W767" i="73"/>
  <c r="AE767" i="73"/>
  <c r="K854" i="73"/>
  <c r="H711" i="73"/>
  <c r="P711" i="73"/>
  <c r="X711" i="73"/>
  <c r="AF711" i="73"/>
  <c r="H767" i="73"/>
  <c r="P767" i="73"/>
  <c r="X767" i="73"/>
  <c r="AF767" i="73"/>
  <c r="R854" i="73"/>
  <c r="I711" i="73"/>
  <c r="Q711" i="73"/>
  <c r="Y711" i="73"/>
  <c r="AG711" i="73"/>
  <c r="Y1066" i="73"/>
  <c r="I767" i="73"/>
  <c r="Q767" i="73"/>
  <c r="Y767" i="73"/>
  <c r="AG767" i="73"/>
  <c r="S854" i="73"/>
  <c r="J711" i="73"/>
  <c r="R711" i="73"/>
  <c r="Z711" i="73"/>
  <c r="AH711" i="73"/>
  <c r="J767" i="73"/>
  <c r="R767" i="73"/>
  <c r="Z767" i="73"/>
  <c r="AH767" i="73"/>
  <c r="K711" i="73"/>
  <c r="S711" i="73"/>
  <c r="AA711" i="73"/>
  <c r="AI711" i="73"/>
  <c r="S1064" i="73"/>
  <c r="S1066" i="73"/>
  <c r="S1067" i="73"/>
  <c r="K767" i="73"/>
  <c r="S767" i="73"/>
  <c r="AA767" i="73"/>
  <c r="AI767" i="73"/>
  <c r="L913" i="73"/>
  <c r="T913" i="73"/>
  <c r="AB913" i="73"/>
  <c r="AJ913" i="73"/>
  <c r="L711" i="73"/>
  <c r="T711" i="73"/>
  <c r="AB711" i="73"/>
  <c r="AJ711" i="73"/>
  <c r="AB1066" i="73"/>
  <c r="AJ1066" i="73"/>
  <c r="L767" i="73"/>
  <c r="T767" i="73"/>
  <c r="AB767" i="73"/>
  <c r="AJ767" i="73"/>
  <c r="L854" i="73"/>
  <c r="T854" i="73"/>
  <c r="AB854" i="73"/>
  <c r="AJ854" i="73"/>
  <c r="E854" i="73"/>
  <c r="M854" i="73"/>
  <c r="U854" i="73"/>
  <c r="AC854" i="73"/>
  <c r="AK854" i="73"/>
  <c r="F854" i="73"/>
  <c r="N854" i="73"/>
  <c r="V854" i="73"/>
  <c r="AD854" i="73"/>
  <c r="G854" i="73"/>
  <c r="O854" i="73"/>
  <c r="W854" i="73"/>
  <c r="AE854" i="73"/>
  <c r="H854" i="73"/>
  <c r="P854" i="73"/>
  <c r="X854" i="73"/>
  <c r="AF854" i="73"/>
  <c r="I854" i="73"/>
  <c r="Q854" i="73"/>
  <c r="Y854" i="73"/>
  <c r="AG854" i="73"/>
  <c r="BK1020" i="73"/>
  <c r="BS1020" i="73"/>
  <c r="CA1020" i="73"/>
  <c r="CI1020" i="73"/>
  <c r="CQ1020" i="73"/>
  <c r="AN1020" i="73"/>
  <c r="AV1020" i="73"/>
  <c r="BD1020" i="73"/>
  <c r="BL1020" i="73"/>
  <c r="BT1020" i="73"/>
  <c r="CB1020" i="73"/>
  <c r="CJ1020" i="73"/>
  <c r="CR1020" i="73"/>
  <c r="AO1021" i="73"/>
  <c r="AW1021" i="73"/>
  <c r="BE1021" i="73"/>
  <c r="BM1021" i="73"/>
  <c r="BU1021" i="73"/>
  <c r="CC1021" i="73"/>
  <c r="CK1021" i="73"/>
  <c r="CS1021" i="73"/>
  <c r="AO1020" i="73"/>
  <c r="AW1020" i="73"/>
  <c r="BE1020" i="73"/>
  <c r="BM1020" i="73"/>
  <c r="BU1020" i="73"/>
  <c r="CC1020" i="73"/>
  <c r="CK1020" i="73"/>
  <c r="CS1020" i="73"/>
  <c r="AP1021" i="73"/>
  <c r="AX1021" i="73"/>
  <c r="BF1021" i="73"/>
  <c r="BN1021" i="73"/>
  <c r="BV1021" i="73"/>
  <c r="CD1021" i="73"/>
  <c r="CL1021" i="73"/>
  <c r="CT1021" i="73"/>
  <c r="AP1020" i="73"/>
  <c r="AX1020" i="73"/>
  <c r="BF1020" i="73"/>
  <c r="BN1020" i="73"/>
  <c r="BV1020" i="73"/>
  <c r="CD1020" i="73"/>
  <c r="CL1020" i="73"/>
  <c r="AQ1021" i="73"/>
  <c r="AY1021" i="73"/>
  <c r="BG1021" i="73"/>
  <c r="BO1021" i="73"/>
  <c r="BW1021" i="73"/>
  <c r="CE1021" i="73"/>
  <c r="CM1021" i="73"/>
  <c r="H95" i="84"/>
  <c r="H60" i="84"/>
  <c r="H46" i="84"/>
  <c r="H45" i="84"/>
  <c r="H44" i="84"/>
  <c r="J569" i="73" l="1"/>
  <c r="J580" i="73" s="1"/>
  <c r="Q576" i="73"/>
  <c r="Q589" i="73" s="1"/>
  <c r="M1002" i="73"/>
  <c r="AK57" i="73"/>
  <c r="AK49" i="73"/>
  <c r="M61" i="73"/>
  <c r="M1122" i="73"/>
  <c r="M1112" i="73" s="1"/>
  <c r="AC67" i="73"/>
  <c r="AG59" i="73"/>
  <c r="AC1131" i="73"/>
  <c r="AC1111" i="73" s="1"/>
  <c r="AB44" i="73"/>
  <c r="L59" i="73"/>
  <c r="AJ51" i="73"/>
  <c r="AK59" i="73"/>
  <c r="W51" i="73"/>
  <c r="Y44" i="73"/>
  <c r="M58" i="73"/>
  <c r="W57" i="73"/>
  <c r="Y51" i="73"/>
  <c r="BR118" i="73"/>
  <c r="I47" i="73"/>
  <c r="N47" i="73"/>
  <c r="AF66" i="73"/>
  <c r="H284" i="73"/>
  <c r="H1052" i="73" s="1"/>
  <c r="X55" i="73"/>
  <c r="V45" i="73"/>
  <c r="J46" i="73"/>
  <c r="J45" i="73"/>
  <c r="P44" i="73"/>
  <c r="AI64" i="73"/>
  <c r="AA64" i="73"/>
  <c r="S67" i="73"/>
  <c r="S48" i="73"/>
  <c r="G68" i="73"/>
  <c r="N61" i="73"/>
  <c r="G67" i="73"/>
  <c r="AE57" i="73"/>
  <c r="AG68" i="73"/>
  <c r="J284" i="73"/>
  <c r="J1052" i="73" s="1"/>
  <c r="U284" i="73"/>
  <c r="U1054" i="73" s="1"/>
  <c r="K55" i="73"/>
  <c r="L54" i="73"/>
  <c r="R48" i="73"/>
  <c r="Q62" i="73"/>
  <c r="G57" i="73"/>
  <c r="AH44" i="73"/>
  <c r="Z53" i="73"/>
  <c r="F64" i="73"/>
  <c r="H49" i="73"/>
  <c r="AD53" i="73"/>
  <c r="AB67" i="73"/>
  <c r="U1151" i="73"/>
  <c r="Z1151" i="73"/>
  <c r="AJ65" i="73"/>
  <c r="T67" i="73"/>
  <c r="AF45" i="73"/>
  <c r="F47" i="73"/>
  <c r="T420" i="73"/>
  <c r="AH62" i="73"/>
  <c r="N51" i="73"/>
  <c r="AF63" i="73"/>
  <c r="AE53" i="73"/>
  <c r="E64" i="73"/>
  <c r="L61" i="73"/>
  <c r="AC50" i="73"/>
  <c r="P66" i="73"/>
  <c r="AD1022" i="73"/>
  <c r="AA61" i="73"/>
  <c r="Q55" i="73"/>
  <c r="N49" i="73"/>
  <c r="AC47" i="73"/>
  <c r="AB47" i="73"/>
  <c r="J44" i="73"/>
  <c r="I1067" i="73"/>
  <c r="DG1067" i="73" s="1"/>
  <c r="G56" i="73"/>
  <c r="S61" i="73"/>
  <c r="AJ52" i="73"/>
  <c r="AK65" i="73"/>
  <c r="AI52" i="73"/>
  <c r="R46" i="73"/>
  <c r="T55" i="73"/>
  <c r="R64" i="73"/>
  <c r="U47" i="73"/>
  <c r="P45" i="73"/>
  <c r="AC62" i="73"/>
  <c r="U46" i="73"/>
  <c r="AI63" i="73"/>
  <c r="U67" i="73"/>
  <c r="AH56" i="73"/>
  <c r="J61" i="73"/>
  <c r="AB60" i="73"/>
  <c r="K45" i="73"/>
  <c r="Q44" i="73"/>
  <c r="AG50" i="73"/>
  <c r="I45" i="73"/>
  <c r="AK69" i="73"/>
  <c r="AJ60" i="73"/>
  <c r="AD1067" i="73"/>
  <c r="E47" i="73"/>
  <c r="U69" i="73"/>
  <c r="S63" i="73"/>
  <c r="Y56" i="73"/>
  <c r="K60" i="73"/>
  <c r="AH53" i="73"/>
  <c r="AA45" i="73"/>
  <c r="AD50" i="73"/>
  <c r="N68" i="73"/>
  <c r="M53" i="73"/>
  <c r="I44" i="73"/>
  <c r="I1022" i="73"/>
  <c r="AD1069" i="73"/>
  <c r="I68" i="73"/>
  <c r="V57" i="73"/>
  <c r="AD49" i="73"/>
  <c r="W903" i="73"/>
  <c r="AI1067" i="73"/>
  <c r="AI1001" i="73"/>
  <c r="T1000" i="73"/>
  <c r="Q1132" i="73"/>
  <c r="Q1112" i="73" s="1"/>
  <c r="AC1002" i="73"/>
  <c r="AD59" i="73"/>
  <c r="S60" i="73"/>
  <c r="I62" i="73"/>
  <c r="AB52" i="73"/>
  <c r="Y46" i="73"/>
  <c r="AC45" i="73"/>
  <c r="L55" i="73"/>
  <c r="AJ62" i="73"/>
  <c r="S64" i="73"/>
  <c r="L1069" i="73"/>
  <c r="AA1067" i="73"/>
  <c r="H1024" i="73"/>
  <c r="AG1151" i="73"/>
  <c r="AS280" i="73"/>
  <c r="T1120" i="73"/>
  <c r="T1110" i="73" s="1"/>
  <c r="AC1122" i="73"/>
  <c r="AC1112" i="73" s="1"/>
  <c r="M69" i="73"/>
  <c r="H63" i="73"/>
  <c r="P46" i="73"/>
  <c r="Z46" i="73"/>
  <c r="AI56" i="73"/>
  <c r="AK54" i="73"/>
  <c r="AE46" i="73"/>
  <c r="N903" i="73"/>
  <c r="Z67" i="73"/>
  <c r="AC63" i="73"/>
  <c r="R54" i="73"/>
  <c r="L52" i="73"/>
  <c r="I54" i="73"/>
  <c r="I51" i="73"/>
  <c r="W46" i="73"/>
  <c r="AD45" i="73"/>
  <c r="AK1122" i="73"/>
  <c r="AK1112" i="73" s="1"/>
  <c r="R1150" i="73"/>
  <c r="R1140" i="73" s="1"/>
  <c r="K44" i="73"/>
  <c r="M1069" i="73"/>
  <c r="Y1151" i="73"/>
  <c r="AB1152" i="73"/>
  <c r="AB1142" i="73" s="1"/>
  <c r="J903" i="73"/>
  <c r="L139" i="73"/>
  <c r="L1134" i="73" s="1"/>
  <c r="T60" i="73"/>
  <c r="H56" i="73"/>
  <c r="AF55" i="73"/>
  <c r="G48" i="73"/>
  <c r="X48" i="73"/>
  <c r="AK62" i="73"/>
  <c r="AI1065" i="73"/>
  <c r="I992" i="73"/>
  <c r="M1066" i="73"/>
  <c r="T990" i="73"/>
  <c r="T1162" i="73"/>
  <c r="AC1130" i="73"/>
  <c r="BK274" i="73"/>
  <c r="AD1120" i="73"/>
  <c r="S1121" i="73"/>
  <c r="S1111" i="73" s="1"/>
  <c r="M51" i="73"/>
  <c r="AK67" i="73"/>
  <c r="AJ46" i="73"/>
  <c r="W56" i="73"/>
  <c r="R62" i="73"/>
  <c r="M60" i="73"/>
  <c r="AG55" i="73"/>
  <c r="AC51" i="73"/>
  <c r="AA68" i="73"/>
  <c r="AB51" i="73"/>
  <c r="K47" i="73"/>
  <c r="AJ44" i="73"/>
  <c r="J48" i="73"/>
  <c r="L44" i="73"/>
  <c r="J65" i="73"/>
  <c r="G46" i="73"/>
  <c r="N60" i="73"/>
  <c r="H51" i="73"/>
  <c r="AE44" i="73"/>
  <c r="H1067" i="73"/>
  <c r="AI1022" i="73"/>
  <c r="S1001" i="73"/>
  <c r="Q65" i="73"/>
  <c r="AE64" i="73"/>
  <c r="AJ54" i="73"/>
  <c r="N69" i="73"/>
  <c r="R65" i="73"/>
  <c r="I60" i="73"/>
  <c r="O46" i="73"/>
  <c r="AK48" i="73"/>
  <c r="Q1161" i="73"/>
  <c r="Q1141" i="73" s="1"/>
  <c r="AI44" i="73"/>
  <c r="I991" i="73"/>
  <c r="AA69" i="73"/>
  <c r="Y63" i="73"/>
  <c r="I65" i="73"/>
  <c r="AG57" i="73"/>
  <c r="AK45" i="73"/>
  <c r="M57" i="73"/>
  <c r="J62" i="73"/>
  <c r="O64" i="73"/>
  <c r="P47" i="73"/>
  <c r="Q45" i="73"/>
  <c r="AA47" i="73"/>
  <c r="AH57" i="73"/>
  <c r="AK47" i="73"/>
  <c r="H1064" i="73"/>
  <c r="DH1064" i="73" s="1"/>
  <c r="AJ420" i="73"/>
  <c r="AJ1164" i="73" s="1"/>
  <c r="N54" i="73"/>
  <c r="AA48" i="73"/>
  <c r="R69" i="73"/>
  <c r="O57" i="73"/>
  <c r="N58" i="73"/>
  <c r="AK50" i="73"/>
  <c r="J69" i="73"/>
  <c r="Q53" i="73"/>
  <c r="H60" i="73"/>
  <c r="G52" i="73"/>
  <c r="AH64" i="73"/>
  <c r="AJ47" i="73"/>
  <c r="T47" i="73"/>
  <c r="AF47" i="73"/>
  <c r="AE47" i="73"/>
  <c r="AK46" i="73"/>
  <c r="F58" i="73"/>
  <c r="W64" i="73"/>
  <c r="I48" i="73"/>
  <c r="M48" i="73"/>
  <c r="W44" i="73"/>
  <c r="AI48" i="73"/>
  <c r="Z44" i="73"/>
  <c r="V1161" i="73"/>
  <c r="V1141" i="73" s="1"/>
  <c r="AE1121" i="73"/>
  <c r="AE1111" i="73" s="1"/>
  <c r="S69" i="73"/>
  <c r="W65" i="73"/>
  <c r="K53" i="73"/>
  <c r="H47" i="73"/>
  <c r="AH46" i="73"/>
  <c r="AI61" i="73"/>
  <c r="X45" i="73"/>
  <c r="G64" i="73"/>
  <c r="J54" i="73"/>
  <c r="N1151" i="73"/>
  <c r="N1141" i="73" s="1"/>
  <c r="AZ281" i="73"/>
  <c r="AG1131" i="73"/>
  <c r="AE1131" i="73"/>
  <c r="I55" i="73"/>
  <c r="AC59" i="73"/>
  <c r="L1150" i="73"/>
  <c r="L1140" i="73" s="1"/>
  <c r="AG1121" i="73"/>
  <c r="X1151" i="73"/>
  <c r="X1141" i="73" s="1"/>
  <c r="L1066" i="73"/>
  <c r="BN124" i="73"/>
  <c r="G1131" i="73"/>
  <c r="Z54" i="73"/>
  <c r="V48" i="73"/>
  <c r="S45" i="73"/>
  <c r="Q51" i="73"/>
  <c r="T1067" i="73"/>
  <c r="T1024" i="73"/>
  <c r="T1066" i="73"/>
  <c r="T1064" i="73"/>
  <c r="R1024" i="73"/>
  <c r="T992" i="73"/>
  <c r="T1022" i="73"/>
  <c r="BU269" i="73"/>
  <c r="T1161" i="73"/>
  <c r="T1141" i="73" s="1"/>
  <c r="CV263" i="73"/>
  <c r="BD280" i="73"/>
  <c r="CV266" i="73"/>
  <c r="O60" i="73"/>
  <c r="G569" i="73"/>
  <c r="G580" i="73" s="1"/>
  <c r="I69" i="73"/>
  <c r="AG62" i="73"/>
  <c r="H46" i="73"/>
  <c r="U55" i="73"/>
  <c r="O68" i="73"/>
  <c r="AF51" i="73"/>
  <c r="P51" i="73"/>
  <c r="T1069" i="73"/>
  <c r="V991" i="73"/>
  <c r="U1069" i="73"/>
  <c r="AD57" i="73"/>
  <c r="AK66" i="73"/>
  <c r="S47" i="73"/>
  <c r="S56" i="73"/>
  <c r="V64" i="73"/>
  <c r="H61" i="73"/>
  <c r="J59" i="73"/>
  <c r="N55" i="73"/>
  <c r="AI50" i="73"/>
  <c r="U48" i="73"/>
  <c r="K56" i="73"/>
  <c r="W52" i="73"/>
  <c r="J49" i="73"/>
  <c r="N45" i="73"/>
  <c r="AH49" i="73"/>
  <c r="I50" i="73"/>
  <c r="AD58" i="73"/>
  <c r="AK51" i="73"/>
  <c r="S44" i="73"/>
  <c r="H45" i="73"/>
  <c r="AC49" i="73"/>
  <c r="AI68" i="73"/>
  <c r="AH68" i="73"/>
  <c r="AG45" i="73"/>
  <c r="AH45" i="73"/>
  <c r="O1131" i="73"/>
  <c r="O1121" i="73"/>
  <c r="O1001" i="73"/>
  <c r="Y45" i="73"/>
  <c r="Z45" i="73"/>
  <c r="J1151" i="73"/>
  <c r="J1141" i="73" s="1"/>
  <c r="S1161" i="73"/>
  <c r="S1151" i="73"/>
  <c r="S1162" i="73"/>
  <c r="S1152" i="73"/>
  <c r="L1010" i="73"/>
  <c r="L990" i="73"/>
  <c r="AF1002" i="73"/>
  <c r="AF1122" i="73"/>
  <c r="AF1132" i="73"/>
  <c r="L576" i="73"/>
  <c r="L589" i="73" s="1"/>
  <c r="AA1132" i="73"/>
  <c r="AA1122" i="73"/>
  <c r="AA1002" i="73"/>
  <c r="AJ53" i="73"/>
  <c r="AI53" i="73"/>
  <c r="S1160" i="73"/>
  <c r="S1150" i="73"/>
  <c r="F53" i="73"/>
  <c r="G53" i="73"/>
  <c r="W60" i="73"/>
  <c r="AJ66" i="73"/>
  <c r="K1150" i="73"/>
  <c r="K1160" i="73"/>
  <c r="H67" i="73"/>
  <c r="L60" i="73"/>
  <c r="AE65" i="73"/>
  <c r="AI66" i="73"/>
  <c r="L48" i="73"/>
  <c r="O53" i="73"/>
  <c r="H44" i="73"/>
  <c r="AT124" i="73"/>
  <c r="AE1002" i="73"/>
  <c r="AE1132" i="73"/>
  <c r="AE1122" i="73"/>
  <c r="T48" i="73"/>
  <c r="T54" i="73"/>
  <c r="S54" i="73"/>
  <c r="AC66" i="73"/>
  <c r="M54" i="73"/>
  <c r="M65" i="73"/>
  <c r="N65" i="73"/>
  <c r="J1024" i="73"/>
  <c r="J1064" i="73"/>
  <c r="J1065" i="73"/>
  <c r="J1067" i="73"/>
  <c r="AG1132" i="73"/>
  <c r="AG1002" i="73"/>
  <c r="X44" i="73"/>
  <c r="V50" i="73"/>
  <c r="J1069" i="73"/>
  <c r="Z576" i="73"/>
  <c r="Z589" i="73" s="1"/>
  <c r="AA53" i="73"/>
  <c r="K49" i="73"/>
  <c r="F48" i="73"/>
  <c r="AG644" i="73"/>
  <c r="J1022" i="73"/>
  <c r="AC1151" i="73"/>
  <c r="AC1141" i="73" s="1"/>
  <c r="N1002" i="73"/>
  <c r="W1064" i="73"/>
  <c r="W1066" i="73"/>
  <c r="W47" i="73"/>
  <c r="X47" i="73"/>
  <c r="AA44" i="73"/>
  <c r="H1000" i="73"/>
  <c r="H1130" i="73"/>
  <c r="Z62" i="73"/>
  <c r="AD1002" i="73"/>
  <c r="CR279" i="73"/>
  <c r="BT133" i="73"/>
  <c r="G1121" i="73"/>
  <c r="N1132" i="73"/>
  <c r="N1112" i="73" s="1"/>
  <c r="H48" i="73"/>
  <c r="G51" i="73"/>
  <c r="I58" i="73"/>
  <c r="AJ576" i="73"/>
  <c r="AJ589" i="73" s="1"/>
  <c r="M67" i="73"/>
  <c r="AK44" i="73"/>
  <c r="U59" i="73"/>
  <c r="X59" i="73"/>
  <c r="Z57" i="73"/>
  <c r="AJ1069" i="73"/>
  <c r="AH1065" i="73"/>
  <c r="X1069" i="73"/>
  <c r="U1066" i="73"/>
  <c r="AG991" i="73"/>
  <c r="T1160" i="73"/>
  <c r="T1140" i="73" s="1"/>
  <c r="X1162" i="73"/>
  <c r="X1142" i="73" s="1"/>
  <c r="BO259" i="73"/>
  <c r="J992" i="73"/>
  <c r="AB49" i="73"/>
  <c r="F990" i="73"/>
  <c r="M64" i="73"/>
  <c r="AD51" i="73"/>
  <c r="X63" i="73"/>
  <c r="AU263" i="73"/>
  <c r="U61" i="73"/>
  <c r="AJ48" i="73"/>
  <c r="Y1065" i="73"/>
  <c r="BF124" i="73"/>
  <c r="K69" i="73"/>
  <c r="AB1069" i="73"/>
  <c r="Y1064" i="73"/>
  <c r="U1024" i="73"/>
  <c r="AF1161" i="73"/>
  <c r="AF1141" i="73" s="1"/>
  <c r="CE281" i="73"/>
  <c r="CE274" i="73"/>
  <c r="BK127" i="73"/>
  <c r="W1002" i="73"/>
  <c r="K54" i="73"/>
  <c r="AD66" i="73"/>
  <c r="AF64" i="73"/>
  <c r="H66" i="73"/>
  <c r="AE50" i="73"/>
  <c r="AW115" i="73"/>
  <c r="AF56" i="73"/>
  <c r="AI54" i="73"/>
  <c r="Z69" i="73"/>
  <c r="AD65" i="73"/>
  <c r="P63" i="73"/>
  <c r="AE48" i="73"/>
  <c r="Y49" i="73"/>
  <c r="V44" i="73"/>
  <c r="O49" i="73"/>
  <c r="AI45" i="73"/>
  <c r="I66" i="73"/>
  <c r="AJ63" i="73"/>
  <c r="I59" i="73"/>
  <c r="J57" i="73"/>
  <c r="AG60" i="73"/>
  <c r="AI58" i="73"/>
  <c r="AK56" i="73"/>
  <c r="F55" i="73"/>
  <c r="H53" i="73"/>
  <c r="AJ57" i="73"/>
  <c r="G54" i="73"/>
  <c r="S49" i="73"/>
  <c r="G45" i="73"/>
  <c r="F52" i="73"/>
  <c r="AE60" i="73"/>
  <c r="Q49" i="73"/>
  <c r="AD69" i="73"/>
  <c r="Y50" i="73"/>
  <c r="U54" i="73"/>
  <c r="V53" i="73"/>
  <c r="O44" i="73"/>
  <c r="AK53" i="73"/>
  <c r="R576" i="73"/>
  <c r="R589" i="73" s="1"/>
  <c r="BR128" i="73"/>
  <c r="T903" i="73"/>
  <c r="X644" i="73"/>
  <c r="AH1064" i="73"/>
  <c r="Y1069" i="73"/>
  <c r="AJ1120" i="73"/>
  <c r="CS132" i="73"/>
  <c r="CD124" i="73"/>
  <c r="Y1122" i="73"/>
  <c r="W1122" i="73"/>
  <c r="W1112" i="73" s="1"/>
  <c r="AJ992" i="73"/>
  <c r="AL124" i="73"/>
  <c r="G59" i="73"/>
  <c r="AI55" i="73"/>
  <c r="T59" i="73"/>
  <c r="X56" i="73"/>
  <c r="T52" i="73"/>
  <c r="V65" i="73"/>
  <c r="P54" i="73"/>
  <c r="R52" i="73"/>
  <c r="U50" i="73"/>
  <c r="I49" i="73"/>
  <c r="P50" i="73"/>
  <c r="AC44" i="73"/>
  <c r="G49" i="73"/>
  <c r="AG47" i="73"/>
  <c r="AF67" i="73"/>
  <c r="AH65" i="73"/>
  <c r="G61" i="73"/>
  <c r="AH58" i="73"/>
  <c r="L49" i="73"/>
  <c r="AF44" i="73"/>
  <c r="Q58" i="73"/>
  <c r="K48" i="73"/>
  <c r="F69" i="73"/>
  <c r="T63" i="73"/>
  <c r="N46" i="73"/>
  <c r="N53" i="73"/>
  <c r="AH50" i="73"/>
  <c r="V46" i="73"/>
  <c r="O52" i="73"/>
  <c r="AE52" i="73"/>
  <c r="CC269" i="73"/>
  <c r="CR280" i="73"/>
  <c r="BR133" i="73"/>
  <c r="Y1132" i="73"/>
  <c r="X576" i="73"/>
  <c r="X588" i="73" s="1"/>
  <c r="N990" i="73"/>
  <c r="G58" i="73"/>
  <c r="Y65" i="73"/>
  <c r="AH48" i="73"/>
  <c r="U58" i="73"/>
  <c r="AI59" i="73"/>
  <c r="V58" i="73"/>
  <c r="P56" i="73"/>
  <c r="I576" i="73"/>
  <c r="I589" i="73" s="1"/>
  <c r="L67" i="73"/>
  <c r="F65" i="73"/>
  <c r="J52" i="73"/>
  <c r="M50" i="73"/>
  <c r="O48" i="73"/>
  <c r="Z48" i="73"/>
  <c r="R56" i="73"/>
  <c r="H50" i="73"/>
  <c r="AF48" i="73"/>
  <c r="X67" i="73"/>
  <c r="Z65" i="73"/>
  <c r="AF60" i="73"/>
  <c r="Z58" i="73"/>
  <c r="AA56" i="73"/>
  <c r="O59" i="73"/>
  <c r="AD64" i="73"/>
  <c r="V56" i="73"/>
  <c r="AA50" i="73"/>
  <c r="P61" i="73"/>
  <c r="W53" i="73"/>
  <c r="AB48" i="73"/>
  <c r="U62" i="73"/>
  <c r="G44" i="73"/>
  <c r="Z49" i="73"/>
  <c r="Q50" i="73"/>
  <c r="F46" i="73"/>
  <c r="P67" i="73"/>
  <c r="X51" i="73"/>
  <c r="AA55" i="73"/>
  <c r="AD68" i="73"/>
  <c r="AC46" i="73"/>
  <c r="O63" i="73"/>
  <c r="E69" i="73"/>
  <c r="L50" i="73"/>
  <c r="J51" i="73"/>
  <c r="Q54" i="73"/>
  <c r="W48" i="73"/>
  <c r="AD44" i="73"/>
  <c r="AH47" i="73"/>
  <c r="G63" i="73"/>
  <c r="Q46" i="73"/>
  <c r="H52" i="73"/>
  <c r="T45" i="73"/>
  <c r="AB45" i="73"/>
  <c r="M46" i="73"/>
  <c r="K57" i="73"/>
  <c r="I56" i="73"/>
  <c r="AE67" i="73"/>
  <c r="O58" i="73"/>
  <c r="AB54" i="73"/>
  <c r="L58" i="73"/>
  <c r="F45" i="73"/>
  <c r="V69" i="73"/>
  <c r="Y58" i="73"/>
  <c r="T49" i="73"/>
  <c r="Z50" i="73"/>
  <c r="AJ56" i="73"/>
  <c r="U64" i="73"/>
  <c r="K63" i="73"/>
  <c r="W67" i="73"/>
  <c r="M62" i="73"/>
  <c r="X61" i="73"/>
  <c r="Z59" i="73"/>
  <c r="AB57" i="73"/>
  <c r="AG51" i="73"/>
  <c r="AB58" i="73"/>
  <c r="N44" i="73"/>
  <c r="Q57" i="73"/>
  <c r="AF59" i="73"/>
  <c r="F63" i="73"/>
  <c r="AD52" i="73"/>
  <c r="U45" i="73"/>
  <c r="Y66" i="73"/>
  <c r="AC55" i="73"/>
  <c r="W45" i="73"/>
  <c r="M47" i="73"/>
  <c r="T50" i="73"/>
  <c r="AE58" i="73"/>
  <c r="AB50" i="73"/>
  <c r="AC54" i="73"/>
  <c r="AK60" i="73"/>
  <c r="X66" i="73"/>
  <c r="U60" i="73"/>
  <c r="P57" i="73"/>
  <c r="AF54" i="73"/>
  <c r="AJ50" i="73"/>
  <c r="M45" i="73"/>
  <c r="Q66" i="73"/>
  <c r="L57" i="73"/>
  <c r="P53" i="73"/>
  <c r="R51" i="73"/>
  <c r="O45" i="73"/>
  <c r="BZ124" i="73"/>
  <c r="V68" i="73"/>
  <c r="T62" i="73"/>
  <c r="X54" i="73"/>
  <c r="Z52" i="73"/>
  <c r="AH1069" i="73"/>
  <c r="AK1067" i="73"/>
  <c r="AA991" i="73"/>
  <c r="N991" i="73"/>
  <c r="H1120" i="73"/>
  <c r="AA67" i="73"/>
  <c r="AH59" i="73"/>
  <c r="AA54" i="73"/>
  <c r="AA49" i="73"/>
  <c r="Y48" i="73"/>
  <c r="AC48" i="73"/>
  <c r="M44" i="73"/>
  <c r="Z569" i="73"/>
  <c r="Z581" i="73" s="1"/>
  <c r="X903" i="73"/>
  <c r="AC64" i="73"/>
  <c r="AE62" i="73"/>
  <c r="AB63" i="73"/>
  <c r="AG1122" i="73"/>
  <c r="U1002" i="73"/>
  <c r="K67" i="73"/>
  <c r="F61" i="73"/>
  <c r="E65" i="73"/>
  <c r="U56" i="73"/>
  <c r="L47" i="73"/>
  <c r="Y54" i="73"/>
  <c r="AD48" i="73"/>
  <c r="I903" i="73"/>
  <c r="X420" i="73"/>
  <c r="Y420" i="73"/>
  <c r="AK61" i="73"/>
  <c r="J64" i="73"/>
  <c r="AC53" i="73"/>
  <c r="AK1022" i="73"/>
  <c r="BC250" i="73"/>
  <c r="BD116" i="73"/>
  <c r="AB992" i="73"/>
  <c r="AC1066" i="73"/>
  <c r="AC1069" i="73"/>
  <c r="AA1022" i="73"/>
  <c r="AI1160" i="73"/>
  <c r="R1151" i="73"/>
  <c r="R1141" i="73" s="1"/>
  <c r="AA1161" i="73"/>
  <c r="AA1141" i="73" s="1"/>
  <c r="F1162" i="73"/>
  <c r="F1142" i="73" s="1"/>
  <c r="BS133" i="73"/>
  <c r="U1122" i="73"/>
  <c r="U1112" i="73" s="1"/>
  <c r="Q56" i="73"/>
  <c r="I46" i="73"/>
  <c r="H54" i="73"/>
  <c r="N48" i="73"/>
  <c r="E46" i="73"/>
  <c r="O284" i="73"/>
  <c r="O1057" i="73" s="1"/>
  <c r="AC68" i="73"/>
  <c r="AH67" i="73"/>
  <c r="AK63" i="73"/>
  <c r="O67" i="73"/>
  <c r="AC60" i="73"/>
  <c r="P1067" i="73"/>
  <c r="AK1066" i="73"/>
  <c r="Z644" i="73"/>
  <c r="AK1024" i="73"/>
  <c r="U992" i="73"/>
  <c r="AH1022" i="73"/>
  <c r="BZ272" i="73"/>
  <c r="BD262" i="73"/>
  <c r="BO124" i="73"/>
  <c r="AW124" i="73"/>
  <c r="AJ1121" i="73"/>
  <c r="AA1001" i="73"/>
  <c r="AI1122" i="73"/>
  <c r="K61" i="73"/>
  <c r="R49" i="73"/>
  <c r="P49" i="73"/>
  <c r="E52" i="73"/>
  <c r="S139" i="73"/>
  <c r="S1043" i="73" s="1"/>
  <c r="H903" i="73"/>
  <c r="T46" i="73"/>
  <c r="U53" i="73"/>
  <c r="AK55" i="73"/>
  <c r="AE45" i="73"/>
  <c r="E991" i="73"/>
  <c r="L644" i="73"/>
  <c r="AH1024" i="73"/>
  <c r="P1024" i="73"/>
  <c r="AW269" i="73"/>
  <c r="BE279" i="73"/>
  <c r="BP266" i="73"/>
  <c r="BK281" i="73"/>
  <c r="BD124" i="73"/>
  <c r="W1001" i="73"/>
  <c r="BS127" i="73"/>
  <c r="AJ1131" i="73"/>
  <c r="V990" i="73"/>
  <c r="U1000" i="73"/>
  <c r="AA1121" i="73"/>
  <c r="AA1111" i="73" s="1"/>
  <c r="AI1132" i="73"/>
  <c r="S59" i="73"/>
  <c r="M55" i="73"/>
  <c r="K52" i="73"/>
  <c r="AJ45" i="73"/>
  <c r="Z903" i="73"/>
  <c r="F284" i="73"/>
  <c r="F1057" i="73" s="1"/>
  <c r="AH576" i="73"/>
  <c r="AH589" i="73" s="1"/>
  <c r="H59" i="73"/>
  <c r="F903" i="73"/>
  <c r="R67" i="73"/>
  <c r="K51" i="73"/>
  <c r="O51" i="73"/>
  <c r="W68" i="73"/>
  <c r="R59" i="73"/>
  <c r="T57" i="73"/>
  <c r="L63" i="73"/>
  <c r="AH1067" i="73"/>
  <c r="AK1069" i="73"/>
  <c r="Z1152" i="73"/>
  <c r="L1000" i="73"/>
  <c r="CP274" i="73"/>
  <c r="CO266" i="73"/>
  <c r="AT116" i="73"/>
  <c r="Q1002" i="73"/>
  <c r="AT256" i="73"/>
  <c r="K64" i="73"/>
  <c r="Q59" i="73"/>
  <c r="R57" i="73"/>
  <c r="M52" i="73"/>
  <c r="K46" i="73"/>
  <c r="O54" i="73"/>
  <c r="I52" i="73"/>
  <c r="P1069" i="73"/>
  <c r="O990" i="73"/>
  <c r="Q284" i="73"/>
  <c r="Q1055" i="73" s="1"/>
  <c r="U65" i="73"/>
  <c r="AF62" i="73"/>
  <c r="AF61" i="73"/>
  <c r="AF420" i="73"/>
  <c r="AF1154" i="73" s="1"/>
  <c r="K990" i="73"/>
  <c r="I284" i="73"/>
  <c r="I1052" i="73" s="1"/>
  <c r="AF576" i="73"/>
  <c r="AF589" i="73" s="1"/>
  <c r="M576" i="73"/>
  <c r="M589" i="73" s="1"/>
  <c r="U52" i="73"/>
  <c r="G50" i="73"/>
  <c r="R47" i="73"/>
  <c r="AH66" i="73"/>
  <c r="Q69" i="73"/>
  <c r="AB66" i="73"/>
  <c r="AE63" i="73"/>
  <c r="AE55" i="73"/>
  <c r="AG53" i="73"/>
  <c r="AI51" i="73"/>
  <c r="V62" i="73"/>
  <c r="AA58" i="73"/>
  <c r="AB56" i="73"/>
  <c r="AE54" i="73"/>
  <c r="AL256" i="73"/>
  <c r="AA576" i="73"/>
  <c r="AA588" i="73" s="1"/>
  <c r="I420" i="73"/>
  <c r="I1154" i="73" s="1"/>
  <c r="P569" i="73"/>
  <c r="P580" i="73" s="1"/>
  <c r="AA46" i="73"/>
  <c r="Z68" i="73"/>
  <c r="W55" i="73"/>
  <c r="Y53" i="73"/>
  <c r="AA51" i="73"/>
  <c r="O62" i="73"/>
  <c r="P60" i="73"/>
  <c r="T56" i="73"/>
  <c r="V54" i="73"/>
  <c r="K50" i="73"/>
  <c r="AC1012" i="73"/>
  <c r="AC992" i="73"/>
  <c r="AD1122" i="73"/>
  <c r="AD1112" i="73" s="1"/>
  <c r="AG1064" i="73"/>
  <c r="AG1024" i="73"/>
  <c r="AG1067" i="73"/>
  <c r="P48" i="73"/>
  <c r="Q48" i="73"/>
  <c r="R58" i="73"/>
  <c r="S58" i="73"/>
  <c r="R1067" i="73"/>
  <c r="AI57" i="73"/>
  <c r="H1055" i="73"/>
  <c r="S1130" i="73"/>
  <c r="S1120" i="73"/>
  <c r="U903" i="73"/>
  <c r="E51" i="73"/>
  <c r="F51" i="73"/>
  <c r="AH69" i="73"/>
  <c r="AG69" i="73"/>
  <c r="X49" i="73"/>
  <c r="W49" i="73"/>
  <c r="V61" i="73"/>
  <c r="W61" i="73"/>
  <c r="F62" i="73"/>
  <c r="G62" i="73"/>
  <c r="K58" i="73"/>
  <c r="J58" i="73"/>
  <c r="M56" i="73"/>
  <c r="L56" i="73"/>
  <c r="AI49" i="73"/>
  <c r="AJ49" i="73"/>
  <c r="AG61" i="73"/>
  <c r="AH61" i="73"/>
  <c r="AJ1152" i="73"/>
  <c r="AJ1162" i="73"/>
  <c r="R50" i="73"/>
  <c r="S50" i="73"/>
  <c r="Q61" i="73"/>
  <c r="R61" i="73"/>
  <c r="AE61" i="73"/>
  <c r="AD61" i="73"/>
  <c r="BX269" i="73"/>
  <c r="AJ55" i="73"/>
  <c r="AA1010" i="73"/>
  <c r="AA990" i="73"/>
  <c r="G1064" i="73"/>
  <c r="AC1022" i="73"/>
  <c r="W62" i="73"/>
  <c r="AB55" i="73"/>
  <c r="V47" i="73"/>
  <c r="L46" i="73"/>
  <c r="AJ1022" i="73"/>
  <c r="AJ1067" i="73"/>
  <c r="AJ1065" i="73"/>
  <c r="Y1024" i="73"/>
  <c r="Y1067" i="73"/>
  <c r="AF1162" i="73"/>
  <c r="AF1152" i="73"/>
  <c r="W420" i="73"/>
  <c r="AA57" i="73"/>
  <c r="CH256" i="73"/>
  <c r="Y60" i="73"/>
  <c r="X60" i="73"/>
  <c r="AH51" i="73"/>
  <c r="N1024" i="73"/>
  <c r="N1065" i="73"/>
  <c r="N1022" i="73"/>
  <c r="Y61" i="73"/>
  <c r="Z61" i="73"/>
  <c r="N56" i="73"/>
  <c r="O56" i="73"/>
  <c r="Y59" i="73"/>
  <c r="AD47" i="73"/>
  <c r="AG1152" i="73"/>
  <c r="AG1162" i="73"/>
  <c r="S991" i="73"/>
  <c r="AV263" i="73"/>
  <c r="H1065" i="73"/>
  <c r="L991" i="73"/>
  <c r="P1065" i="73"/>
  <c r="P1066" i="73"/>
  <c r="AB1160" i="73"/>
  <c r="AB1140" i="73" s="1"/>
  <c r="F1160" i="73"/>
  <c r="F1140" i="73" s="1"/>
  <c r="BL124" i="73"/>
  <c r="BM124" i="73"/>
  <c r="AB1067" i="73"/>
  <c r="AB1065" i="73"/>
  <c r="P1160" i="73"/>
  <c r="P1150" i="73"/>
  <c r="U1064" i="73"/>
  <c r="U1067" i="73"/>
  <c r="AB1161" i="73"/>
  <c r="AB1151" i="73"/>
  <c r="R420" i="73"/>
  <c r="R1164" i="73" s="1"/>
  <c r="S57" i="73"/>
  <c r="AH1152" i="73"/>
  <c r="AH1162" i="73"/>
  <c r="Y68" i="73"/>
  <c r="Z66" i="73"/>
  <c r="R63" i="73"/>
  <c r="AH52" i="73"/>
  <c r="AD55" i="73"/>
  <c r="T44" i="73"/>
  <c r="U44" i="73"/>
  <c r="AD420" i="73"/>
  <c r="AD1154" i="73" s="1"/>
  <c r="AE420" i="73"/>
  <c r="I53" i="73"/>
  <c r="J53" i="73"/>
  <c r="Y52" i="73"/>
  <c r="X52" i="73"/>
  <c r="BH263" i="73"/>
  <c r="AG66" i="73"/>
  <c r="Z51" i="73"/>
  <c r="AC1024" i="73"/>
  <c r="AC1064" i="73"/>
  <c r="W1011" i="73"/>
  <c r="W991" i="73"/>
  <c r="AG1066" i="73"/>
  <c r="CL275" i="73"/>
  <c r="AG1065" i="73"/>
  <c r="AH644" i="73"/>
  <c r="X1150" i="73"/>
  <c r="X1140" i="73" s="1"/>
  <c r="U1160" i="73"/>
  <c r="U1140" i="73" s="1"/>
  <c r="H1151" i="73"/>
  <c r="H1141" i="73" s="1"/>
  <c r="AJ1161" i="73"/>
  <c r="AJ1141" i="73" s="1"/>
  <c r="P59" i="73"/>
  <c r="AF53" i="73"/>
  <c r="W54" i="73"/>
  <c r="F49" i="73"/>
  <c r="Q68" i="73"/>
  <c r="K1121" i="73"/>
  <c r="K1131" i="73"/>
  <c r="AA1152" i="73"/>
  <c r="AA1162" i="73"/>
  <c r="AG52" i="73"/>
  <c r="AF52" i="73"/>
  <c r="AB1130" i="73"/>
  <c r="AB1120" i="73"/>
  <c r="AB990" i="73"/>
  <c r="AB1000" i="73"/>
  <c r="AG1069" i="73"/>
  <c r="AC1067" i="73"/>
  <c r="AJ1000" i="73"/>
  <c r="AL279" i="73"/>
  <c r="CK115" i="73"/>
  <c r="AJ64" i="73"/>
  <c r="N62" i="73"/>
  <c r="X53" i="73"/>
  <c r="AD54" i="73"/>
  <c r="N52" i="73"/>
  <c r="M49" i="73"/>
  <c r="X62" i="73"/>
  <c r="Y62" i="73"/>
  <c r="AE68" i="73"/>
  <c r="AF68" i="73"/>
  <c r="AC1160" i="73"/>
  <c r="AC1150" i="73"/>
  <c r="N1066" i="73"/>
  <c r="E644" i="73"/>
  <c r="E1035" i="73" s="1"/>
  <c r="AO280" i="73"/>
  <c r="BH261" i="73"/>
  <c r="T991" i="73"/>
  <c r="Q60" i="73"/>
  <c r="G60" i="73"/>
  <c r="AC56" i="73"/>
  <c r="V55" i="73"/>
  <c r="R53" i="73"/>
  <c r="J50" i="73"/>
  <c r="AB46" i="73"/>
  <c r="S1002" i="73"/>
  <c r="S1132" i="73"/>
  <c r="S1122" i="73"/>
  <c r="L903" i="73"/>
  <c r="W576" i="73"/>
  <c r="W588" i="73" s="1"/>
  <c r="V420" i="73"/>
  <c r="V1164" i="73" s="1"/>
  <c r="Q420" i="73"/>
  <c r="Q1154" i="73" s="1"/>
  <c r="W139" i="73"/>
  <c r="W1004" i="73" s="1"/>
  <c r="AA59" i="73"/>
  <c r="AC65" i="73"/>
  <c r="BL277" i="73"/>
  <c r="AR279" i="73"/>
  <c r="AI46" i="73"/>
  <c r="AA1065" i="73"/>
  <c r="J1066" i="73"/>
  <c r="Q1065" i="73"/>
  <c r="S1022" i="73"/>
  <c r="AX260" i="73"/>
  <c r="CI263" i="73"/>
  <c r="BA116" i="73"/>
  <c r="CP269" i="73"/>
  <c r="AZ276" i="73"/>
  <c r="BE116" i="73"/>
  <c r="AK1121" i="73"/>
  <c r="O61" i="73"/>
  <c r="J47" i="73"/>
  <c r="AH54" i="73"/>
  <c r="AG44" i="73"/>
  <c r="F54" i="73"/>
  <c r="Y576" i="73"/>
  <c r="Y589" i="73" s="1"/>
  <c r="AM279" i="73"/>
  <c r="CF263" i="73"/>
  <c r="E903" i="73"/>
  <c r="CB262" i="73"/>
  <c r="AB65" i="73"/>
  <c r="AH60" i="73"/>
  <c r="S1069" i="73"/>
  <c r="S1065" i="73"/>
  <c r="H1057" i="73"/>
  <c r="Y1150" i="73"/>
  <c r="Y1140" i="73" s="1"/>
  <c r="CK280" i="73"/>
  <c r="CI281" i="73"/>
  <c r="CO114" i="73"/>
  <c r="AH1120" i="73"/>
  <c r="AH1110" i="73" s="1"/>
  <c r="CB127" i="73"/>
  <c r="CC127" i="73"/>
  <c r="BK115" i="73"/>
  <c r="AM127" i="73"/>
  <c r="AK1131" i="73"/>
  <c r="AG58" i="73"/>
  <c r="AA52" i="73"/>
  <c r="AD46" i="73"/>
  <c r="Q903" i="73"/>
  <c r="N1069" i="73"/>
  <c r="H420" i="73"/>
  <c r="H1154" i="73" s="1"/>
  <c r="K139" i="73"/>
  <c r="K1004" i="73" s="1"/>
  <c r="AD56" i="73"/>
  <c r="K59" i="73"/>
  <c r="AJ58" i="73"/>
  <c r="AU271" i="73"/>
  <c r="AP260" i="73"/>
  <c r="CG266" i="73"/>
  <c r="CM267" i="73"/>
  <c r="AZ120" i="73"/>
  <c r="Y69" i="73"/>
  <c r="Q1067" i="73"/>
  <c r="AJ991" i="73"/>
  <c r="AP256" i="73"/>
  <c r="AV280" i="73"/>
  <c r="CS280" i="73"/>
  <c r="CO257" i="73"/>
  <c r="CN276" i="73"/>
  <c r="CS270" i="73"/>
  <c r="BU116" i="73"/>
  <c r="BV116" i="73"/>
  <c r="S52" i="73"/>
  <c r="R903" i="73"/>
  <c r="X139" i="73"/>
  <c r="X1124" i="73" s="1"/>
  <c r="P903" i="73"/>
  <c r="AK64" i="73"/>
  <c r="H57" i="73"/>
  <c r="Z1024" i="73"/>
  <c r="Z1065" i="73"/>
  <c r="Z1067" i="73"/>
  <c r="Z1022" i="73"/>
  <c r="Z55" i="73"/>
  <c r="Y55" i="73"/>
  <c r="T53" i="73"/>
  <c r="S53" i="73"/>
  <c r="U51" i="73"/>
  <c r="V51" i="73"/>
  <c r="S68" i="73"/>
  <c r="R68" i="73"/>
  <c r="U66" i="73"/>
  <c r="T66" i="73"/>
  <c r="O55" i="73"/>
  <c r="P55" i="73"/>
  <c r="T51" i="73"/>
  <c r="S51" i="73"/>
  <c r="U49" i="73"/>
  <c r="V49" i="73"/>
  <c r="Z1066" i="73"/>
  <c r="V1065" i="73"/>
  <c r="AI991" i="73"/>
  <c r="CP279" i="73"/>
  <c r="H1053" i="73"/>
  <c r="H1054" i="73"/>
  <c r="Q1131" i="73"/>
  <c r="Q1121" i="73"/>
  <c r="I1120" i="73"/>
  <c r="I1110" i="73" s="1"/>
  <c r="I1000" i="73"/>
  <c r="S990" i="73"/>
  <c r="R1064" i="73"/>
  <c r="R1022" i="73"/>
  <c r="R1066" i="73"/>
  <c r="N1150" i="73"/>
  <c r="N1160" i="73"/>
  <c r="K1130" i="73"/>
  <c r="K1120" i="73"/>
  <c r="AE572" i="73"/>
  <c r="AE576" i="73" s="1"/>
  <c r="AE589" i="73" s="1"/>
  <c r="AE644" i="73"/>
  <c r="K68" i="73"/>
  <c r="J68" i="73"/>
  <c r="M66" i="73"/>
  <c r="L66" i="73"/>
  <c r="G55" i="73"/>
  <c r="H55" i="73"/>
  <c r="AG1160" i="73"/>
  <c r="AG1150" i="73"/>
  <c r="R1152" i="73"/>
  <c r="R1162" i="73"/>
  <c r="AA60" i="73"/>
  <c r="Z60" i="73"/>
  <c r="AI1024" i="73"/>
  <c r="AI1066" i="73"/>
  <c r="N59" i="73"/>
  <c r="M59" i="73"/>
  <c r="AI67" i="73"/>
  <c r="AJ67" i="73"/>
  <c r="AG46" i="73"/>
  <c r="AF46" i="73"/>
  <c r="R566" i="73"/>
  <c r="R569" i="73" s="1"/>
  <c r="R644" i="73"/>
  <c r="X50" i="73"/>
  <c r="W50" i="73"/>
  <c r="Z47" i="73"/>
  <c r="Y47" i="73"/>
  <c r="S46" i="73"/>
  <c r="W992" i="73"/>
  <c r="W1024" i="73"/>
  <c r="AB566" i="73"/>
  <c r="AB644" i="73"/>
  <c r="N50" i="73"/>
  <c r="O50" i="73"/>
  <c r="Z1069" i="73"/>
  <c r="E1014" i="73"/>
  <c r="E1054" i="73"/>
  <c r="E1055" i="73"/>
  <c r="U1010" i="73"/>
  <c r="U990" i="73"/>
  <c r="T1154" i="73"/>
  <c r="T1164" i="73"/>
  <c r="G1011" i="73"/>
  <c r="G991" i="73"/>
  <c r="AA1012" i="73"/>
  <c r="AA992" i="73"/>
  <c r="I1131" i="73"/>
  <c r="I1001" i="73"/>
  <c r="CQ274" i="73"/>
  <c r="G992" i="73"/>
  <c r="M1012" i="73"/>
  <c r="M992" i="73"/>
  <c r="V1132" i="73"/>
  <c r="V992" i="73"/>
  <c r="V1122" i="73"/>
  <c r="Z1010" i="73"/>
  <c r="Z990" i="73"/>
  <c r="AK572" i="73"/>
  <c r="AK576" i="73" s="1"/>
  <c r="AK587" i="73" s="1"/>
  <c r="AK644" i="73"/>
  <c r="K62" i="73"/>
  <c r="X58" i="73"/>
  <c r="W58" i="73"/>
  <c r="R55" i="73"/>
  <c r="S55" i="73"/>
  <c r="P1122" i="73"/>
  <c r="P1132" i="73"/>
  <c r="P1002" i="73"/>
  <c r="O1011" i="73"/>
  <c r="O991" i="73"/>
  <c r="AF991" i="73"/>
  <c r="AD991" i="73"/>
  <c r="AD1001" i="73"/>
  <c r="CU274" i="73"/>
  <c r="W63" i="73"/>
  <c r="R45" i="73"/>
  <c r="L1022" i="73"/>
  <c r="L1024" i="73"/>
  <c r="L1065" i="73"/>
  <c r="L1067" i="73"/>
  <c r="H1160" i="73"/>
  <c r="H1150" i="73"/>
  <c r="V903" i="73"/>
  <c r="Q1022" i="73"/>
  <c r="Q992" i="73"/>
  <c r="Q1064" i="73"/>
  <c r="Q1066" i="73"/>
  <c r="P1162" i="73"/>
  <c r="P1152" i="73"/>
  <c r="P420" i="73"/>
  <c r="P1154" i="73" s="1"/>
  <c r="O576" i="73"/>
  <c r="O589" i="73" s="1"/>
  <c r="G903" i="73"/>
  <c r="AK991" i="73"/>
  <c r="AI992" i="73"/>
  <c r="F1132" i="73"/>
  <c r="F1122" i="73"/>
  <c r="AH1150" i="73"/>
  <c r="AH1160" i="73"/>
  <c r="I1160" i="73"/>
  <c r="I1150" i="73"/>
  <c r="AI572" i="73"/>
  <c r="AI576" i="73" s="1"/>
  <c r="AI589" i="73" s="1"/>
  <c r="AI644" i="73"/>
  <c r="AB61" i="73"/>
  <c r="V1160" i="73"/>
  <c r="V1150" i="73"/>
  <c r="E990" i="73"/>
  <c r="M1151" i="73"/>
  <c r="M1141" i="73" s="1"/>
  <c r="AE1152" i="73"/>
  <c r="BA257" i="73"/>
  <c r="U420" i="73"/>
  <c r="CV269" i="73"/>
  <c r="CM259" i="73"/>
  <c r="I1121" i="73"/>
  <c r="W990" i="73"/>
  <c r="N64" i="73"/>
  <c r="F56" i="73"/>
  <c r="L51" i="73"/>
  <c r="V52" i="73"/>
  <c r="AJ1150" i="73"/>
  <c r="AJ1160" i="73"/>
  <c r="M1065" i="73"/>
  <c r="M1067" i="73"/>
  <c r="M1022" i="73"/>
  <c r="M1024" i="73"/>
  <c r="H1162" i="73"/>
  <c r="H1152" i="73"/>
  <c r="H1142" i="73" s="1"/>
  <c r="V1069" i="73"/>
  <c r="L420" i="73"/>
  <c r="CP256" i="73"/>
  <c r="M1001" i="73"/>
  <c r="M1121" i="73"/>
  <c r="M1131" i="73"/>
  <c r="AF644" i="73"/>
  <c r="M644" i="73"/>
  <c r="W644" i="73"/>
  <c r="AZ263" i="73"/>
  <c r="AT274" i="73"/>
  <c r="K1000" i="73"/>
  <c r="G1002" i="73"/>
  <c r="O1000" i="73"/>
  <c r="BR134" i="73"/>
  <c r="L53" i="73"/>
  <c r="AG54" i="73"/>
  <c r="O47" i="73"/>
  <c r="AI47" i="73"/>
  <c r="AK52" i="73"/>
  <c r="AF1160" i="73"/>
  <c r="AF1150" i="73"/>
  <c r="I1064" i="73"/>
  <c r="I1066" i="73"/>
  <c r="I1024" i="73"/>
  <c r="P1161" i="73"/>
  <c r="P1151" i="73"/>
  <c r="V1066" i="73"/>
  <c r="V1024" i="73"/>
  <c r="V1067" i="73"/>
  <c r="V1064" i="73"/>
  <c r="AC644" i="73"/>
  <c r="BC271" i="73"/>
  <c r="BH271" i="73"/>
  <c r="CP261" i="73"/>
  <c r="Z1064" i="73"/>
  <c r="E1053" i="73"/>
  <c r="P992" i="73"/>
  <c r="F991" i="73"/>
  <c r="BG274" i="73"/>
  <c r="S1000" i="73"/>
  <c r="AH991" i="73"/>
  <c r="R992" i="73"/>
  <c r="G1122" i="73"/>
  <c r="O1130" i="73"/>
  <c r="O1110" i="73" s="1"/>
  <c r="CR130" i="73"/>
  <c r="L45" i="73"/>
  <c r="G47" i="73"/>
  <c r="AD1066" i="73"/>
  <c r="AD1024" i="73"/>
  <c r="AD1064" i="73"/>
  <c r="K1011" i="73"/>
  <c r="K991" i="73"/>
  <c r="R990" i="73"/>
  <c r="AB991" i="73"/>
  <c r="AB1131" i="73"/>
  <c r="AB1111" i="73" s="1"/>
  <c r="R1069" i="73"/>
  <c r="CN258" i="73"/>
  <c r="BP269" i="73"/>
  <c r="CO262" i="73"/>
  <c r="AW270" i="73"/>
  <c r="CC116" i="73"/>
  <c r="G1130" i="73"/>
  <c r="G1110" i="73" s="1"/>
  <c r="Z991" i="73"/>
  <c r="BR114" i="73"/>
  <c r="BU114" i="73"/>
  <c r="H62" i="73"/>
  <c r="F59" i="73"/>
  <c r="Q47" i="73"/>
  <c r="M903" i="73"/>
  <c r="AI903" i="73"/>
  <c r="X284" i="73"/>
  <c r="AJ903" i="73"/>
  <c r="P990" i="73"/>
  <c r="AB903" i="73"/>
  <c r="Y990" i="73"/>
  <c r="AG576" i="73"/>
  <c r="AG589" i="73" s="1"/>
  <c r="X57" i="73"/>
  <c r="AB284" i="73"/>
  <c r="AB1057" i="73" s="1"/>
  <c r="BO277" i="73"/>
  <c r="U576" i="73"/>
  <c r="U589" i="73" s="1"/>
  <c r="T61" i="73"/>
  <c r="AD992" i="73"/>
  <c r="AH1151" i="73"/>
  <c r="AH1141" i="73" s="1"/>
  <c r="W1152" i="73"/>
  <c r="W1142" i="73" s="1"/>
  <c r="BP271" i="73"/>
  <c r="BL262" i="73"/>
  <c r="AR280" i="73"/>
  <c r="W1069" i="73"/>
  <c r="N1067" i="73"/>
  <c r="E1057" i="73"/>
  <c r="AA644" i="73"/>
  <c r="AK1151" i="73"/>
  <c r="AK1141" i="73" s="1"/>
  <c r="F1151" i="73"/>
  <c r="F1141" i="73" s="1"/>
  <c r="CK261" i="73"/>
  <c r="BC281" i="73"/>
  <c r="AY267" i="73"/>
  <c r="BW274" i="73"/>
  <c r="BI135" i="73"/>
  <c r="CB124" i="73"/>
  <c r="AO278" i="73"/>
  <c r="AI1121" i="73"/>
  <c r="AI1111" i="73" s="1"/>
  <c r="CC122" i="73"/>
  <c r="BZ114" i="73"/>
  <c r="F50" i="73"/>
  <c r="T284" i="73"/>
  <c r="T1055" i="73" s="1"/>
  <c r="AD1000" i="73"/>
  <c r="AO115" i="73"/>
  <c r="AB69" i="73"/>
  <c r="Z63" i="73"/>
  <c r="AG903" i="73"/>
  <c r="AL272" i="73"/>
  <c r="AA1066" i="73"/>
  <c r="AK1160" i="73"/>
  <c r="AK1140" i="73" s="1"/>
  <c r="CB277" i="73"/>
  <c r="CE272" i="73"/>
  <c r="CE267" i="73"/>
  <c r="BZ274" i="73"/>
  <c r="AU272" i="73"/>
  <c r="L992" i="73"/>
  <c r="AL112" i="73"/>
  <c r="X46" i="73"/>
  <c r="AG420" i="73"/>
  <c r="AE284" i="73"/>
  <c r="AE1053" i="73" s="1"/>
  <c r="P284" i="73"/>
  <c r="P1055" i="73" s="1"/>
  <c r="AE991" i="73"/>
  <c r="J576" i="73"/>
  <c r="J589" i="73" s="1"/>
  <c r="AK420" i="73"/>
  <c r="AK1154" i="73" s="1"/>
  <c r="AC420" i="73"/>
  <c r="AC1164" i="73" s="1"/>
  <c r="Z992" i="73"/>
  <c r="BJ256" i="73"/>
  <c r="AV262" i="73"/>
  <c r="AA1064" i="73"/>
  <c r="H990" i="73"/>
  <c r="CS261" i="73"/>
  <c r="AI1069" i="73"/>
  <c r="Q1069" i="73"/>
  <c r="N1064" i="73"/>
  <c r="AA1069" i="73"/>
  <c r="I1069" i="73"/>
  <c r="BO271" i="73"/>
  <c r="CC279" i="73"/>
  <c r="H991" i="73"/>
  <c r="M990" i="73"/>
  <c r="BQ266" i="73"/>
  <c r="CN136" i="73"/>
  <c r="Y903" i="73"/>
  <c r="U991" i="73"/>
  <c r="N139" i="73"/>
  <c r="N1134" i="73" s="1"/>
  <c r="Y284" i="73"/>
  <c r="Y1014" i="73" s="1"/>
  <c r="AF49" i="73"/>
  <c r="AK68" i="73"/>
  <c r="AE39" i="73"/>
  <c r="AE101" i="73" s="1"/>
  <c r="AC69" i="73"/>
  <c r="AA284" i="73"/>
  <c r="AA1057" i="73" s="1"/>
  <c r="AB64" i="73"/>
  <c r="Q63" i="73"/>
  <c r="X68" i="73"/>
  <c r="AD62" i="73"/>
  <c r="F44" i="73"/>
  <c r="Z284" i="73"/>
  <c r="Z1014" i="73" s="1"/>
  <c r="AE56" i="73"/>
  <c r="W66" i="73"/>
  <c r="W39" i="73"/>
  <c r="W81" i="73" s="1"/>
  <c r="AA66" i="73"/>
  <c r="K284" i="73"/>
  <c r="K1057" i="73" s="1"/>
  <c r="H58" i="73"/>
  <c r="AE51" i="73"/>
  <c r="Z56" i="73"/>
  <c r="G284" i="73"/>
  <c r="R284" i="73"/>
  <c r="R1055" i="73" s="1"/>
  <c r="AJ284" i="73"/>
  <c r="AG284" i="73"/>
  <c r="AG1057" i="73" s="1"/>
  <c r="AJ59" i="73"/>
  <c r="N284" i="73"/>
  <c r="AF284" i="73"/>
  <c r="AF1014" i="73" s="1"/>
  <c r="AC284" i="73"/>
  <c r="AC1055" i="73" s="1"/>
  <c r="AC39" i="73"/>
  <c r="AC98" i="73" s="1"/>
  <c r="G990" i="73"/>
  <c r="BZ133" i="73"/>
  <c r="F1000" i="73"/>
  <c r="AF1000" i="73"/>
  <c r="AY116" i="73"/>
  <c r="AF50" i="73"/>
  <c r="AE59" i="73"/>
  <c r="AY124" i="73"/>
  <c r="AF1130" i="73"/>
  <c r="AF1110" i="73" s="1"/>
  <c r="BW135" i="73"/>
  <c r="F1130" i="73"/>
  <c r="AA1000" i="73"/>
  <c r="AA63" i="73"/>
  <c r="AG56" i="73"/>
  <c r="N57" i="73"/>
  <c r="T69" i="73"/>
  <c r="BS115" i="73"/>
  <c r="Y57" i="73"/>
  <c r="S1042" i="73"/>
  <c r="F1120" i="73"/>
  <c r="DH1120" i="73" s="1"/>
  <c r="BR120" i="73"/>
  <c r="AC57" i="73"/>
  <c r="AC1000" i="73"/>
  <c r="AA1120" i="73"/>
  <c r="AA1110" i="73" s="1"/>
  <c r="G1000" i="73"/>
  <c r="I61" i="73"/>
  <c r="F57" i="73"/>
  <c r="AC52" i="73"/>
  <c r="T139" i="73"/>
  <c r="T1004" i="73" s="1"/>
  <c r="Y39" i="73"/>
  <c r="Y77" i="73" s="1"/>
  <c r="J60" i="73"/>
  <c r="AK58" i="73"/>
  <c r="AS124" i="73"/>
  <c r="CA133" i="73"/>
  <c r="BG135" i="73"/>
  <c r="BZ122" i="73"/>
  <c r="BZ23" i="73" s="1"/>
  <c r="T58" i="73"/>
  <c r="AI60" i="73"/>
  <c r="AC990" i="73"/>
  <c r="BI116" i="73"/>
  <c r="AX114" i="73"/>
  <c r="P62" i="73"/>
  <c r="R60" i="73"/>
  <c r="AE69" i="73"/>
  <c r="Z64" i="73"/>
  <c r="CB122" i="73"/>
  <c r="BS117" i="73"/>
  <c r="CB114" i="73"/>
  <c r="AD60" i="73"/>
  <c r="U57" i="73"/>
  <c r="V67" i="73"/>
  <c r="AC61" i="73"/>
  <c r="AH1001" i="73"/>
  <c r="Y991" i="73"/>
  <c r="M991" i="73"/>
  <c r="CD116" i="73"/>
  <c r="CJ122" i="73"/>
  <c r="CK122" i="73"/>
  <c r="CH114" i="73"/>
  <c r="AQ112" i="73"/>
  <c r="AA65" i="73"/>
  <c r="AE66" i="73"/>
  <c r="V60" i="73"/>
  <c r="AB53" i="73"/>
  <c r="AD67" i="73"/>
  <c r="X69" i="73"/>
  <c r="I64" i="73"/>
  <c r="Q991" i="73"/>
  <c r="CU130" i="73"/>
  <c r="Q1001" i="73"/>
  <c r="CQ122" i="73"/>
  <c r="AF57" i="73"/>
  <c r="AC58" i="73"/>
  <c r="N67" i="73"/>
  <c r="Z39" i="73"/>
  <c r="Z92" i="73" s="1"/>
  <c r="AE139" i="73"/>
  <c r="AE1134" i="73" s="1"/>
  <c r="AB59" i="73"/>
  <c r="AL134" i="73"/>
  <c r="AG65" i="73"/>
  <c r="AF65" i="73"/>
  <c r="AA62" i="73"/>
  <c r="AB62" i="73"/>
  <c r="V59" i="73"/>
  <c r="W59" i="73"/>
  <c r="BE124" i="73"/>
  <c r="BL280" i="73"/>
  <c r="CS115" i="73"/>
  <c r="G65" i="73"/>
  <c r="H65" i="73"/>
  <c r="J66" i="73"/>
  <c r="K66" i="73"/>
  <c r="I1002" i="73"/>
  <c r="I1132" i="73"/>
  <c r="I1112" i="73" s="1"/>
  <c r="AH55" i="73"/>
  <c r="K1122" i="73"/>
  <c r="K1132" i="73"/>
  <c r="AG49" i="73"/>
  <c r="AZ258" i="73"/>
  <c r="CQ114" i="73"/>
  <c r="AT112" i="73"/>
  <c r="CE259" i="73"/>
  <c r="CR116" i="73"/>
  <c r="U68" i="73"/>
  <c r="V39" i="73"/>
  <c r="V98" i="73" s="1"/>
  <c r="X39" i="73"/>
  <c r="X89" i="73" s="1"/>
  <c r="AR258" i="73"/>
  <c r="CC261" i="73"/>
  <c r="CE130" i="73"/>
  <c r="AM135" i="73"/>
  <c r="BY127" i="73"/>
  <c r="G1132" i="73"/>
  <c r="CS122" i="73"/>
  <c r="S62" i="73"/>
  <c r="CV279" i="73"/>
  <c r="AZ262" i="73"/>
  <c r="BX261" i="73"/>
  <c r="CF269" i="73"/>
  <c r="X65" i="73"/>
  <c r="BX266" i="73"/>
  <c r="CJ262" i="73"/>
  <c r="AV130" i="73"/>
  <c r="BZ279" i="73"/>
  <c r="AY271" i="73"/>
  <c r="AY281" i="73"/>
  <c r="BD130" i="73"/>
  <c r="BZ126" i="73"/>
  <c r="AP122" i="73"/>
  <c r="BB256" i="73"/>
  <c r="BR279" i="73"/>
  <c r="BM261" i="73"/>
  <c r="AQ272" i="73"/>
  <c r="CA271" i="73"/>
  <c r="CF271" i="73"/>
  <c r="CD268" i="73"/>
  <c r="BW277" i="73"/>
  <c r="BQ275" i="73"/>
  <c r="BV275" i="73"/>
  <c r="CP277" i="73"/>
  <c r="CB263" i="73"/>
  <c r="CA263" i="73"/>
  <c r="BT280" i="73"/>
  <c r="CF261" i="73"/>
  <c r="BP258" i="73"/>
  <c r="BY124" i="73"/>
  <c r="BS281" i="73"/>
  <c r="CN269" i="73"/>
  <c r="CM274" i="73"/>
  <c r="CU259" i="73"/>
  <c r="BO130" i="73"/>
  <c r="AS266" i="73"/>
  <c r="CB116" i="73"/>
  <c r="BM115" i="73"/>
  <c r="AO116" i="73"/>
  <c r="AP116" i="73"/>
  <c r="BL130" i="73"/>
  <c r="BN130" i="73"/>
  <c r="BZ134" i="73"/>
  <c r="AT134" i="73"/>
  <c r="AM117" i="73"/>
  <c r="CP120" i="73"/>
  <c r="CV120" i="73"/>
  <c r="AW114" i="73"/>
  <c r="BJ118" i="73"/>
  <c r="BJ112" i="73"/>
  <c r="BN112" i="73"/>
  <c r="AG48" i="73"/>
  <c r="CK269" i="73"/>
  <c r="BO274" i="73"/>
  <c r="CB133" i="73"/>
  <c r="AR262" i="73"/>
  <c r="BP261" i="73"/>
  <c r="BT124" i="73"/>
  <c r="CI127" i="73"/>
  <c r="CP122" i="73"/>
  <c r="CT114" i="73"/>
  <c r="AT276" i="73"/>
  <c r="BS271" i="73"/>
  <c r="CR277" i="73"/>
  <c r="AW262" i="73"/>
  <c r="AR266" i="73"/>
  <c r="L62" i="73"/>
  <c r="W69" i="73"/>
  <c r="BD277" i="73"/>
  <c r="AZ279" i="73"/>
  <c r="CU271" i="73"/>
  <c r="CM263" i="73"/>
  <c r="BV274" i="73"/>
  <c r="BE261" i="73"/>
  <c r="CN271" i="73"/>
  <c r="AZ277" i="73"/>
  <c r="CD275" i="73"/>
  <c r="CN263" i="73"/>
  <c r="CO280" i="73"/>
  <c r="CB280" i="73"/>
  <c r="BU280" i="73"/>
  <c r="BP262" i="73"/>
  <c r="BX258" i="73"/>
  <c r="CE258" i="73"/>
  <c r="BQ124" i="73"/>
  <c r="CA281" i="73"/>
  <c r="CF281" i="73"/>
  <c r="CR269" i="73"/>
  <c r="CN259" i="73"/>
  <c r="BG130" i="73"/>
  <c r="AU135" i="73"/>
  <c r="BK132" i="73"/>
  <c r="AV116" i="73"/>
  <c r="CQ124" i="73"/>
  <c r="AM115" i="73"/>
  <c r="AX116" i="73"/>
  <c r="BT130" i="73"/>
  <c r="BB122" i="73"/>
  <c r="BE122" i="73"/>
  <c r="BF122" i="73"/>
  <c r="BX112" i="73"/>
  <c r="P58" i="73"/>
  <c r="CJ277" i="73"/>
  <c r="BJ274" i="73"/>
  <c r="CQ132" i="73"/>
  <c r="BB116" i="73"/>
  <c r="BZ116" i="73"/>
  <c r="BT277" i="73"/>
  <c r="CH120" i="73"/>
  <c r="BH112" i="73"/>
  <c r="BQ280" i="73"/>
  <c r="BK259" i="73"/>
  <c r="BN274" i="73"/>
  <c r="CQ271" i="73"/>
  <c r="CV271" i="73"/>
  <c r="CL260" i="73"/>
  <c r="BL263" i="73"/>
  <c r="AN280" i="73"/>
  <c r="CR262" i="73"/>
  <c r="CR261" i="73"/>
  <c r="CF258" i="73"/>
  <c r="CN281" i="73"/>
  <c r="AR269" i="73"/>
  <c r="AQ274" i="73"/>
  <c r="AQ259" i="73"/>
  <c r="AY130" i="73"/>
  <c r="BL272" i="73"/>
  <c r="BS132" i="73"/>
  <c r="AQ115" i="73"/>
  <c r="CB130" i="73"/>
  <c r="BB134" i="73"/>
  <c r="BL122" i="73"/>
  <c r="BM122" i="73"/>
  <c r="BL114" i="73"/>
  <c r="CD112" i="73"/>
  <c r="X64" i="73"/>
  <c r="AY259" i="73"/>
  <c r="AF39" i="73"/>
  <c r="AF89" i="73" s="1"/>
  <c r="BG271" i="73"/>
  <c r="BU124" i="73"/>
  <c r="BM270" i="73"/>
  <c r="AX130" i="73"/>
  <c r="AF58" i="73"/>
  <c r="AN279" i="73"/>
  <c r="BJ272" i="73"/>
  <c r="BE280" i="73"/>
  <c r="AQ124" i="73"/>
  <c r="BF130" i="73"/>
  <c r="AL122" i="73"/>
  <c r="AV281" i="73"/>
  <c r="AT279" i="73"/>
  <c r="AN277" i="73"/>
  <c r="BT279" i="73"/>
  <c r="BC259" i="73"/>
  <c r="CQ279" i="73"/>
  <c r="BP279" i="73"/>
  <c r="CE271" i="73"/>
  <c r="AW279" i="73"/>
  <c r="CP272" i="73"/>
  <c r="BD263" i="73"/>
  <c r="AR263" i="73"/>
  <c r="CF262" i="73"/>
  <c r="CV281" i="73"/>
  <c r="AZ269" i="73"/>
  <c r="AU274" i="73"/>
  <c r="CF266" i="73"/>
  <c r="CS272" i="73"/>
  <c r="CJ116" i="73"/>
  <c r="CQ120" i="73"/>
  <c r="AX124" i="73"/>
  <c r="CJ130" i="73"/>
  <c r="CL130" i="73"/>
  <c r="BE130" i="73"/>
  <c r="AT126" i="73"/>
  <c r="BR122" i="73"/>
  <c r="BT122" i="73"/>
  <c r="BH120" i="73"/>
  <c r="BT114" i="73"/>
  <c r="BV114" i="73"/>
  <c r="CL112" i="73"/>
  <c r="CM112" i="73"/>
  <c r="AI65" i="73"/>
  <c r="F68" i="73"/>
  <c r="AF69" i="73"/>
  <c r="P65" i="73"/>
  <c r="R39" i="73"/>
  <c r="R77" i="73" s="1"/>
  <c r="J63" i="73"/>
  <c r="E1043" i="73"/>
  <c r="E1046" i="73"/>
  <c r="E1044" i="73"/>
  <c r="E1004" i="73"/>
  <c r="E1124" i="73"/>
  <c r="E1042" i="73"/>
  <c r="E1041" i="73"/>
  <c r="E890" i="73"/>
  <c r="E1134" i="73"/>
  <c r="E889" i="73"/>
  <c r="R66" i="73"/>
  <c r="I63" i="73"/>
  <c r="L64" i="73"/>
  <c r="P68" i="73"/>
  <c r="E893" i="73"/>
  <c r="AB68" i="73"/>
  <c r="AJ61" i="73"/>
  <c r="AG67" i="73"/>
  <c r="H68" i="73"/>
  <c r="AD63" i="73"/>
  <c r="J39" i="73"/>
  <c r="J96" i="73" s="1"/>
  <c r="AD39" i="73"/>
  <c r="AD95" i="73" s="1"/>
  <c r="L39" i="73"/>
  <c r="L77" i="73" s="1"/>
  <c r="AJ139" i="73"/>
  <c r="AJ1042" i="73" s="1"/>
  <c r="T64" i="73"/>
  <c r="J56" i="73"/>
  <c r="I57" i="73"/>
  <c r="F67" i="73"/>
  <c r="AD139" i="73"/>
  <c r="AD893" i="73" s="1"/>
  <c r="T68" i="73"/>
  <c r="Y67" i="73"/>
  <c r="O65" i="73"/>
  <c r="AA39" i="73"/>
  <c r="AA101" i="73" s="1"/>
  <c r="J55" i="73"/>
  <c r="AJ39" i="73"/>
  <c r="AJ94" i="73" s="1"/>
  <c r="AH39" i="73"/>
  <c r="AH83" i="73" s="1"/>
  <c r="L69" i="73"/>
  <c r="AB139" i="73"/>
  <c r="AB1074" i="73" s="1"/>
  <c r="AJ68" i="73"/>
  <c r="AG64" i="73"/>
  <c r="AI62" i="73"/>
  <c r="E1032" i="73"/>
  <c r="E972" i="73" s="1"/>
  <c r="S66" i="73"/>
  <c r="AB39" i="73"/>
  <c r="AB97" i="73" s="1"/>
  <c r="P39" i="73"/>
  <c r="P97" i="73" s="1"/>
  <c r="Q64" i="73"/>
  <c r="P64" i="73"/>
  <c r="J1142" i="73"/>
  <c r="AI69" i="73"/>
  <c r="AI39" i="73"/>
  <c r="AI78" i="73" s="1"/>
  <c r="G66" i="73"/>
  <c r="F66" i="73"/>
  <c r="P1120" i="73"/>
  <c r="P1130" i="73"/>
  <c r="G69" i="73"/>
  <c r="H69" i="73"/>
  <c r="G39" i="73"/>
  <c r="G78" i="73" s="1"/>
  <c r="I39" i="73"/>
  <c r="I100" i="73" s="1"/>
  <c r="J67" i="73"/>
  <c r="I67" i="73"/>
  <c r="K39" i="73"/>
  <c r="K82" i="73" s="1"/>
  <c r="L65" i="73"/>
  <c r="M63" i="73"/>
  <c r="M39" i="73"/>
  <c r="M96" i="73" s="1"/>
  <c r="AG63" i="73"/>
  <c r="AH63" i="73"/>
  <c r="AG39" i="73"/>
  <c r="AG86" i="73" s="1"/>
  <c r="Y1130" i="73"/>
  <c r="Y1120" i="73"/>
  <c r="E39" i="73"/>
  <c r="E80" i="73" s="1"/>
  <c r="E60" i="73"/>
  <c r="F60" i="73"/>
  <c r="K1067" i="73"/>
  <c r="K1065" i="73"/>
  <c r="Y992" i="73"/>
  <c r="I990" i="73"/>
  <c r="K1024" i="73"/>
  <c r="J644" i="73"/>
  <c r="Y644" i="73"/>
  <c r="AB420" i="73"/>
  <c r="AB1164" i="73" s="1"/>
  <c r="CM271" i="73"/>
  <c r="BM280" i="73"/>
  <c r="BH262" i="73"/>
  <c r="BW130" i="73"/>
  <c r="L68" i="73"/>
  <c r="N63" i="73"/>
  <c r="F1066" i="73"/>
  <c r="BH279" i="73"/>
  <c r="T565" i="73"/>
  <c r="T644" i="73"/>
  <c r="F1024" i="73"/>
  <c r="AI1010" i="73"/>
  <c r="Q644" i="73"/>
  <c r="U644" i="73"/>
  <c r="AI1000" i="73"/>
  <c r="CI271" i="73"/>
  <c r="CP271" i="73"/>
  <c r="F420" i="73"/>
  <c r="BE262" i="73"/>
  <c r="CU124" i="73"/>
  <c r="CO122" i="73"/>
  <c r="AI1120" i="73"/>
  <c r="AI1110" i="73" s="1"/>
  <c r="CI115" i="73"/>
  <c r="K65" i="73"/>
  <c r="F39" i="73"/>
  <c r="F99" i="73" s="1"/>
  <c r="AK39" i="73"/>
  <c r="AK84" i="73" s="1"/>
  <c r="Y1121" i="73"/>
  <c r="Y1131" i="73"/>
  <c r="N1130" i="73"/>
  <c r="N1120" i="73"/>
  <c r="G139" i="73"/>
  <c r="F139" i="73"/>
  <c r="H1122" i="73"/>
  <c r="H1132" i="73"/>
  <c r="H1002" i="73"/>
  <c r="N66" i="73"/>
  <c r="N39" i="73"/>
  <c r="N99" i="73" s="1"/>
  <c r="O66" i="73"/>
  <c r="S39" i="73"/>
  <c r="S88" i="73" s="1"/>
  <c r="T65" i="73"/>
  <c r="S65" i="73"/>
  <c r="H64" i="73"/>
  <c r="H39" i="73"/>
  <c r="H78" i="73" s="1"/>
  <c r="AG992" i="73"/>
  <c r="AI622" i="73"/>
  <c r="I644" i="73"/>
  <c r="P991" i="73"/>
  <c r="I1141" i="73"/>
  <c r="AV279" i="73"/>
  <c r="CQ263" i="73"/>
  <c r="CC258" i="73"/>
  <c r="BG259" i="73"/>
  <c r="X1130" i="73"/>
  <c r="AG1130" i="73"/>
  <c r="AG1110" i="73" s="1"/>
  <c r="BB120" i="73"/>
  <c r="U1131" i="73"/>
  <c r="U1121" i="73"/>
  <c r="U1001" i="73"/>
  <c r="J1130" i="73"/>
  <c r="J1120" i="73"/>
  <c r="J1000" i="73"/>
  <c r="AI139" i="73"/>
  <c r="AI1004" i="73" s="1"/>
  <c r="AJ69" i="73"/>
  <c r="AJ565" i="73"/>
  <c r="AJ644" i="73"/>
  <c r="O1152" i="73"/>
  <c r="O1162" i="73"/>
  <c r="N1012" i="73"/>
  <c r="N992" i="73"/>
  <c r="M68" i="73"/>
  <c r="K572" i="73"/>
  <c r="K576" i="73" s="1"/>
  <c r="K589" i="73" s="1"/>
  <c r="K644" i="73"/>
  <c r="V63" i="73"/>
  <c r="U63" i="73"/>
  <c r="U39" i="73"/>
  <c r="U80" i="73" s="1"/>
  <c r="F1069" i="73"/>
  <c r="F1022" i="73"/>
  <c r="F992" i="73"/>
  <c r="CD122" i="73"/>
  <c r="N420" i="73"/>
  <c r="O420" i="73"/>
  <c r="O1154" i="73" s="1"/>
  <c r="V284" i="73"/>
  <c r="V1052" i="73" s="1"/>
  <c r="W284" i="73"/>
  <c r="P69" i="73"/>
  <c r="O39" i="73"/>
  <c r="O88" i="73" s="1"/>
  <c r="O69" i="73"/>
  <c r="Q990" i="73"/>
  <c r="F1067" i="73"/>
  <c r="X1120" i="73"/>
  <c r="Y1000" i="73"/>
  <c r="K1066" i="73"/>
  <c r="H992" i="73"/>
  <c r="L1142" i="73"/>
  <c r="CG280" i="73"/>
  <c r="CK279" i="73"/>
  <c r="X991" i="73"/>
  <c r="P1000" i="73"/>
  <c r="K1161" i="73"/>
  <c r="K1151" i="73"/>
  <c r="Q67" i="73"/>
  <c r="Q39" i="73"/>
  <c r="Q100" i="73" s="1"/>
  <c r="S572" i="73"/>
  <c r="S576" i="73" s="1"/>
  <c r="S589" i="73" s="1"/>
  <c r="S644" i="73"/>
  <c r="F1065" i="73"/>
  <c r="K1162" i="73"/>
  <c r="K1142" i="73" s="1"/>
  <c r="AM271" i="73"/>
  <c r="AR271" i="73"/>
  <c r="E1164" i="73"/>
  <c r="E1144" i="73" s="1"/>
  <c r="K1069" i="73"/>
  <c r="K1064" i="73"/>
  <c r="K992" i="73"/>
  <c r="AF1066" i="73"/>
  <c r="J990" i="73"/>
  <c r="X990" i="73"/>
  <c r="CO275" i="73"/>
  <c r="AE1130" i="73"/>
  <c r="AE1110" i="73" s="1"/>
  <c r="N1000" i="73"/>
  <c r="CG127" i="73"/>
  <c r="CJ124" i="73"/>
  <c r="AQ135" i="73"/>
  <c r="CH122" i="73"/>
  <c r="CL122" i="73"/>
  <c r="BJ120" i="73"/>
  <c r="CC114" i="73"/>
  <c r="CD114" i="73"/>
  <c r="CP118" i="73"/>
  <c r="CU112" i="73"/>
  <c r="O1132" i="73"/>
  <c r="O1122" i="73"/>
  <c r="BX279" i="73"/>
  <c r="CA275" i="73"/>
  <c r="AZ271" i="73"/>
  <c r="AN262" i="73"/>
  <c r="BT258" i="73"/>
  <c r="CQ281" i="73"/>
  <c r="AY274" i="73"/>
  <c r="CE116" i="73"/>
  <c r="BA266" i="73"/>
  <c r="CJ133" i="73"/>
  <c r="BK133" i="73"/>
  <c r="AM132" i="73"/>
  <c r="AH992" i="73"/>
  <c r="CR124" i="73"/>
  <c r="CQ116" i="73"/>
  <c r="CD130" i="73"/>
  <c r="BZ130" i="73"/>
  <c r="CH134" i="73"/>
  <c r="AL126" i="73"/>
  <c r="CR122" i="73"/>
  <c r="CT122" i="73"/>
  <c r="BX120" i="73"/>
  <c r="CJ114" i="73"/>
  <c r="CK114" i="73"/>
  <c r="CL114" i="73"/>
  <c r="AL118" i="73"/>
  <c r="E576" i="73"/>
  <c r="E589" i="73" s="1"/>
  <c r="CF279" i="73"/>
  <c r="BE269" i="73"/>
  <c r="CG265" i="73"/>
  <c r="L1161" i="73"/>
  <c r="L1141" i="73" s="1"/>
  <c r="BA276" i="73"/>
  <c r="BC263" i="73"/>
  <c r="BX262" i="73"/>
  <c r="CN261" i="73"/>
  <c r="AI284" i="73"/>
  <c r="CV258" i="73"/>
  <c r="AM281" i="73"/>
  <c r="AR281" i="73"/>
  <c r="BH269" i="73"/>
  <c r="BW259" i="73"/>
  <c r="CK262" i="73"/>
  <c r="CE124" i="73"/>
  <c r="BW116" i="73"/>
  <c r="BI266" i="73"/>
  <c r="CR133" i="73"/>
  <c r="AL133" i="73"/>
  <c r="CV123" i="73"/>
  <c r="AN124" i="73"/>
  <c r="AO124" i="73"/>
  <c r="AP124" i="73"/>
  <c r="BC127" i="73"/>
  <c r="BD270" i="73"/>
  <c r="CC270" i="73"/>
  <c r="AD1110" i="73"/>
  <c r="CU277" i="73"/>
  <c r="BB279" i="73"/>
  <c r="AV277" i="73"/>
  <c r="BQ274" i="73"/>
  <c r="BS279" i="73"/>
  <c r="Z1142" i="73"/>
  <c r="CN279" i="73"/>
  <c r="BG263" i="73"/>
  <c r="BK271" i="73"/>
  <c r="CR263" i="73"/>
  <c r="BP263" i="73"/>
  <c r="CH268" i="73"/>
  <c r="CV261" i="73"/>
  <c r="AW258" i="73"/>
  <c r="CG116" i="73"/>
  <c r="AU281" i="73"/>
  <c r="AQ130" i="73"/>
  <c r="BW124" i="73"/>
  <c r="AN133" i="73"/>
  <c r="AT133" i="73"/>
  <c r="AR123" i="73"/>
  <c r="AU133" i="73"/>
  <c r="AV124" i="73"/>
  <c r="BX127" i="73"/>
  <c r="BC115" i="73"/>
  <c r="CJ270" i="73"/>
  <c r="BI274" i="73"/>
  <c r="CI259" i="73"/>
  <c r="BK279" i="73"/>
  <c r="AO269" i="73"/>
  <c r="AZ272" i="73"/>
  <c r="CD260" i="73"/>
  <c r="BX271" i="73"/>
  <c r="BN260" i="73"/>
  <c r="CJ263" i="73"/>
  <c r="BS263" i="73"/>
  <c r="BX263" i="73"/>
  <c r="AW280" i="73"/>
  <c r="CN262" i="73"/>
  <c r="AR261" i="73"/>
  <c r="S284" i="73"/>
  <c r="CN266" i="73"/>
  <c r="BY116" i="73"/>
  <c r="BH281" i="73"/>
  <c r="BY266" i="73"/>
  <c r="CF272" i="73"/>
  <c r="AV133" i="73"/>
  <c r="AM133" i="73"/>
  <c r="CD127" i="73"/>
  <c r="CF127" i="73"/>
  <c r="BQ127" i="73"/>
  <c r="BZ256" i="73"/>
  <c r="AL132" i="73"/>
  <c r="BJ126" i="73"/>
  <c r="BD122" i="73"/>
  <c r="AT114" i="73"/>
  <c r="AV114" i="73"/>
  <c r="BP112" i="73"/>
  <c r="AH903" i="73"/>
  <c r="BV260" i="73"/>
  <c r="BG281" i="73"/>
  <c r="CV262" i="73"/>
  <c r="AZ261" i="73"/>
  <c r="Q1110" i="73"/>
  <c r="BH258" i="73"/>
  <c r="BH266" i="73"/>
  <c r="BP281" i="73"/>
  <c r="CA274" i="73"/>
  <c r="CM130" i="73"/>
  <c r="BD133" i="73"/>
  <c r="BX134" i="73"/>
  <c r="CJ127" i="73"/>
  <c r="BM116" i="73"/>
  <c r="BN116" i="73"/>
  <c r="BR126" i="73"/>
  <c r="V139" i="73"/>
  <c r="V1046" i="73" s="1"/>
  <c r="BI127" i="73"/>
  <c r="BV130" i="73"/>
  <c r="CC115" i="73"/>
  <c r="CH126" i="73"/>
  <c r="AN122" i="73"/>
  <c r="AO122" i="73"/>
  <c r="CF120" i="73"/>
  <c r="CP114" i="73"/>
  <c r="CR114" i="73"/>
  <c r="CS114" i="73"/>
  <c r="AY112" i="73"/>
  <c r="AZ112" i="73"/>
  <c r="Y64" i="73"/>
  <c r="V66" i="73"/>
  <c r="T39" i="73"/>
  <c r="T100" i="73" s="1"/>
  <c r="AC903" i="73"/>
  <c r="AK284" i="73"/>
  <c r="AK1057" i="73" s="1"/>
  <c r="AL128" i="73"/>
  <c r="CP126" i="73"/>
  <c r="AT122" i="73"/>
  <c r="AV122" i="73"/>
  <c r="AW122" i="73"/>
  <c r="AX122" i="73"/>
  <c r="CN120" i="73"/>
  <c r="AL114" i="73"/>
  <c r="AN114" i="73"/>
  <c r="AO114" i="73"/>
  <c r="AP114" i="73"/>
  <c r="BB112" i="73"/>
  <c r="S903" i="73"/>
  <c r="AA139" i="73"/>
  <c r="P139" i="73"/>
  <c r="P893" i="73" s="1"/>
  <c r="AW116" i="73"/>
  <c r="CQ130" i="73"/>
  <c r="CT130" i="73"/>
  <c r="BN122" i="73"/>
  <c r="AL120" i="73"/>
  <c r="AR120" i="73"/>
  <c r="BB114" i="73"/>
  <c r="BD114" i="73"/>
  <c r="BE114" i="73"/>
  <c r="BF114" i="73"/>
  <c r="BV112" i="73"/>
  <c r="O903" i="73"/>
  <c r="AH284" i="73"/>
  <c r="AH1054" i="73" s="1"/>
  <c r="M284" i="73"/>
  <c r="CO127" i="73"/>
  <c r="CQ127" i="73"/>
  <c r="BF116" i="73"/>
  <c r="CT125" i="73"/>
  <c r="AN130" i="73"/>
  <c r="AP130" i="73"/>
  <c r="CP134" i="73"/>
  <c r="BJ134" i="73"/>
  <c r="BB126" i="73"/>
  <c r="BU122" i="73"/>
  <c r="BV122" i="73"/>
  <c r="BJ114" i="73"/>
  <c r="BM114" i="73"/>
  <c r="BN114" i="73"/>
  <c r="AK903" i="73"/>
  <c r="AD284" i="73"/>
  <c r="AD1057" i="73" s="1"/>
  <c r="BT116" i="73"/>
  <c r="O139" i="73"/>
  <c r="O1046" i="73" s="1"/>
  <c r="BE115" i="73"/>
  <c r="AF903" i="73"/>
  <c r="BR124" i="73"/>
  <c r="AA903" i="73"/>
  <c r="K903" i="73"/>
  <c r="L284" i="73"/>
  <c r="E1065" i="73"/>
  <c r="O1024" i="73"/>
  <c r="O992" i="73"/>
  <c r="O1065" i="73"/>
  <c r="O1067" i="73"/>
  <c r="E1033" i="73"/>
  <c r="E973" i="73" s="1"/>
  <c r="E1064" i="73"/>
  <c r="CU279" i="73"/>
  <c r="E1077" i="73"/>
  <c r="AF1069" i="73"/>
  <c r="O1069" i="73"/>
  <c r="O1066" i="73"/>
  <c r="E1069" i="73"/>
  <c r="BG240" i="73"/>
  <c r="E1024" i="73"/>
  <c r="E1031" i="73"/>
  <c r="E980" i="73" s="1"/>
  <c r="E1066" i="73"/>
  <c r="H1069" i="73"/>
  <c r="BJ279" i="73"/>
  <c r="BY274" i="73"/>
  <c r="AS274" i="73"/>
  <c r="BW271" i="73"/>
  <c r="AQ271" i="73"/>
  <c r="CU263" i="73"/>
  <c r="BO263" i="73"/>
  <c r="CO261" i="73"/>
  <c r="CB275" i="73"/>
  <c r="AV258" i="73"/>
  <c r="CB258" i="73"/>
  <c r="AN263" i="73"/>
  <c r="BM265" i="73"/>
  <c r="BA124" i="73"/>
  <c r="BQ116" i="73"/>
  <c r="CM116" i="73"/>
  <c r="BG116" i="73"/>
  <c r="BB133" i="73"/>
  <c r="CH133" i="73"/>
  <c r="AS127" i="73"/>
  <c r="CE135" i="73"/>
  <c r="BL127" i="73"/>
  <c r="CR127" i="73"/>
  <c r="BM127" i="73"/>
  <c r="CS127" i="73"/>
  <c r="BN127" i="73"/>
  <c r="CT127" i="73"/>
  <c r="BZ121" i="73"/>
  <c r="BF125" i="73"/>
  <c r="BR113" i="73"/>
  <c r="BU272" i="73"/>
  <c r="M420" i="73"/>
  <c r="CH279" i="73"/>
  <c r="CA351" i="73"/>
  <c r="BS351" i="73"/>
  <c r="AQ281" i="73"/>
  <c r="BW281" i="73"/>
  <c r="BC275" i="73"/>
  <c r="BX281" i="73"/>
  <c r="CR281" i="73"/>
  <c r="AM259" i="73"/>
  <c r="BS259" i="73"/>
  <c r="BG124" i="73"/>
  <c r="CP133" i="73"/>
  <c r="W1111" i="73"/>
  <c r="AN127" i="73"/>
  <c r="BT127" i="73"/>
  <c r="AO127" i="73"/>
  <c r="BU127" i="73"/>
  <c r="AP127" i="73"/>
  <c r="BV127" i="73"/>
  <c r="U1110" i="73"/>
  <c r="BT262" i="73"/>
  <c r="CJ280" i="73"/>
  <c r="BL279" i="73"/>
  <c r="BA274" i="73"/>
  <c r="BW263" i="73"/>
  <c r="AQ263" i="73"/>
  <c r="BQ261" i="73"/>
  <c r="CL274" i="73"/>
  <c r="BF274" i="73"/>
  <c r="CT271" i="73"/>
  <c r="AO279" i="73"/>
  <c r="AP275" i="73"/>
  <c r="AL268" i="73"/>
  <c r="BR268" i="73"/>
  <c r="CT275" i="73"/>
  <c r="BI124" i="73"/>
  <c r="CU116" i="73"/>
  <c r="BO116" i="73"/>
  <c r="CQ135" i="73"/>
  <c r="BM135" i="73"/>
  <c r="CI133" i="73"/>
  <c r="BC133" i="73"/>
  <c r="CD125" i="73"/>
  <c r="R1154" i="73"/>
  <c r="AH1053" i="73"/>
  <c r="BF250" i="73"/>
  <c r="BD250" i="73"/>
  <c r="V1057" i="73"/>
  <c r="BR263" i="73"/>
  <c r="BU273" i="73"/>
  <c r="BK351" i="73"/>
  <c r="BO351" i="73"/>
  <c r="AX317" i="73"/>
  <c r="CD258" i="73"/>
  <c r="CG258" i="73"/>
  <c r="CH258" i="73"/>
  <c r="CI258" i="73"/>
  <c r="BU259" i="73"/>
  <c r="BV259" i="73"/>
  <c r="BK276" i="73"/>
  <c r="BP276" i="73"/>
  <c r="BU276" i="73"/>
  <c r="BR276" i="73"/>
  <c r="BD276" i="73"/>
  <c r="BF276" i="73"/>
  <c r="BG276" i="73"/>
  <c r="BL273" i="73"/>
  <c r="AV273" i="73"/>
  <c r="BS273" i="73"/>
  <c r="CO273" i="73"/>
  <c r="CP273" i="73"/>
  <c r="CT257" i="73"/>
  <c r="CU257" i="73"/>
  <c r="CV257" i="73"/>
  <c r="CP317" i="73"/>
  <c r="CQ257" i="73"/>
  <c r="CR257" i="73"/>
  <c r="CU240" i="73"/>
  <c r="AV134" i="73"/>
  <c r="AO126" i="73"/>
  <c r="BF117" i="73"/>
  <c r="CL117" i="73"/>
  <c r="CM240" i="73"/>
  <c r="AY240" i="73"/>
  <c r="CI278" i="73"/>
  <c r="BW278" i="73"/>
  <c r="BU278" i="73"/>
  <c r="CD131" i="73"/>
  <c r="CJ131" i="73"/>
  <c r="CS135" i="73"/>
  <c r="BD119" i="73"/>
  <c r="BE133" i="73"/>
  <c r="AZ113" i="73"/>
  <c r="BA113" i="73"/>
  <c r="BE113" i="73"/>
  <c r="BF113" i="73"/>
  <c r="BG113" i="73"/>
  <c r="BO114" i="73"/>
  <c r="BP114" i="73"/>
  <c r="BK114" i="73"/>
  <c r="AA420" i="73"/>
  <c r="K420" i="73"/>
  <c r="AY277" i="73"/>
  <c r="CV277" i="73"/>
  <c r="BP277" i="73"/>
  <c r="AL116" i="73"/>
  <c r="AC139" i="73"/>
  <c r="M139" i="73"/>
  <c r="BJ130" i="73"/>
  <c r="AO130" i="73"/>
  <c r="CK130" i="73"/>
  <c r="BR351" i="73"/>
  <c r="BN271" i="73"/>
  <c r="G1065" i="73"/>
  <c r="G1024" i="73"/>
  <c r="E1030" i="73"/>
  <c r="E979" i="73" s="1"/>
  <c r="X992" i="73"/>
  <c r="U587" i="73"/>
  <c r="Q587" i="73"/>
  <c r="BA280" i="73"/>
  <c r="BJ351" i="73"/>
  <c r="CG274" i="73"/>
  <c r="BI261" i="73"/>
  <c r="BF279" i="73"/>
  <c r="G1142" i="73"/>
  <c r="CS279" i="73"/>
  <c r="AM351" i="73"/>
  <c r="BO281" i="73"/>
  <c r="CU281" i="73"/>
  <c r="CC280" i="73"/>
  <c r="AV275" i="73"/>
  <c r="AN266" i="73"/>
  <c r="BT266" i="73"/>
  <c r="AT351" i="73"/>
  <c r="BZ351" i="73"/>
  <c r="AT268" i="73"/>
  <c r="BZ268" i="73"/>
  <c r="CC351" i="73"/>
  <c r="AX280" i="73"/>
  <c r="CD280" i="73"/>
  <c r="AY280" i="73"/>
  <c r="CE280" i="73"/>
  <c r="BZ280" i="73"/>
  <c r="CA280" i="73"/>
  <c r="CO271" i="73"/>
  <c r="CG263" i="73"/>
  <c r="CA273" i="73"/>
  <c r="AW275" i="73"/>
  <c r="BI257" i="73"/>
  <c r="CC257" i="73"/>
  <c r="AO351" i="73"/>
  <c r="BU351" i="73"/>
  <c r="AQ351" i="73"/>
  <c r="BW351" i="73"/>
  <c r="BL258" i="73"/>
  <c r="AL260" i="73"/>
  <c r="CK258" i="73"/>
  <c r="AT269" i="73"/>
  <c r="AU269" i="73"/>
  <c r="AV269" i="73"/>
  <c r="AX269" i="73"/>
  <c r="AY269" i="73"/>
  <c r="AU259" i="73"/>
  <c r="CA259" i="73"/>
  <c r="CF273" i="73"/>
  <c r="BA262" i="73"/>
  <c r="BB262" i="73"/>
  <c r="BC262" i="73"/>
  <c r="BF262" i="73"/>
  <c r="BG262" i="73"/>
  <c r="AO261" i="73"/>
  <c r="CC259" i="73"/>
  <c r="CD259" i="73"/>
  <c r="CF259" i="73"/>
  <c r="CG259" i="73"/>
  <c r="CH259" i="73"/>
  <c r="CE240" i="73"/>
  <c r="BI122" i="73"/>
  <c r="BA114" i="73"/>
  <c r="AP266" i="73"/>
  <c r="AQ266" i="73"/>
  <c r="BV317" i="73"/>
  <c r="BO240" i="73"/>
  <c r="BZ240" i="73"/>
  <c r="CB240" i="73"/>
  <c r="CC240" i="73"/>
  <c r="CD240" i="73"/>
  <c r="AZ270" i="73"/>
  <c r="BP270" i="73"/>
  <c r="BI270" i="73"/>
  <c r="BJ270" i="73"/>
  <c r="BK270" i="73"/>
  <c r="BN270" i="73"/>
  <c r="BO270" i="73"/>
  <c r="CP264" i="73"/>
  <c r="BZ264" i="73"/>
  <c r="CE264" i="73"/>
  <c r="CF264" i="73"/>
  <c r="CG264" i="73"/>
  <c r="CI264" i="73"/>
  <c r="CJ264" i="73"/>
  <c r="CK264" i="73"/>
  <c r="CL131" i="73"/>
  <c r="CR131" i="73"/>
  <c r="BV133" i="73"/>
  <c r="CI128" i="73"/>
  <c r="CQ115" i="73"/>
  <c r="CV136" i="73"/>
  <c r="BH136" i="73"/>
  <c r="CD136" i="73"/>
  <c r="AP136" i="73"/>
  <c r="BL136" i="73"/>
  <c r="BY134" i="73"/>
  <c r="CI134" i="73"/>
  <c r="CS134" i="73"/>
  <c r="AS134" i="73"/>
  <c r="BC134" i="73"/>
  <c r="BM134" i="73"/>
  <c r="BW134" i="73"/>
  <c r="BN132" i="73"/>
  <c r="BO132" i="73"/>
  <c r="BP132" i="73"/>
  <c r="BR132" i="73"/>
  <c r="BT132" i="73"/>
  <c r="AZ124" i="73"/>
  <c r="BP116" i="73"/>
  <c r="BI115" i="73"/>
  <c r="CF121" i="73"/>
  <c r="CG121" i="73"/>
  <c r="CI121" i="73"/>
  <c r="CJ121" i="73"/>
  <c r="CK121" i="73"/>
  <c r="CL121" i="73"/>
  <c r="BZ119" i="73"/>
  <c r="CA119" i="73"/>
  <c r="CC119" i="73"/>
  <c r="CD119" i="73"/>
  <c r="CE119" i="73"/>
  <c r="CF119" i="73"/>
  <c r="CG119" i="73"/>
  <c r="CB117" i="73"/>
  <c r="CC117" i="73"/>
  <c r="CE117" i="73"/>
  <c r="CF117" i="73"/>
  <c r="CG117" i="73"/>
  <c r="CH117" i="73"/>
  <c r="BH123" i="73"/>
  <c r="AU118" i="73"/>
  <c r="AV118" i="73"/>
  <c r="AX118" i="73"/>
  <c r="AY118" i="73"/>
  <c r="AZ118" i="73"/>
  <c r="BB118" i="73"/>
  <c r="BD112" i="73"/>
  <c r="BE112" i="73"/>
  <c r="BF112" i="73"/>
  <c r="BG112" i="73"/>
  <c r="Z420" i="73"/>
  <c r="CF277" i="73"/>
  <c r="CM277" i="73"/>
  <c r="CE277" i="73"/>
  <c r="BB124" i="73"/>
  <c r="CP124" i="73"/>
  <c r="AH139" i="73"/>
  <c r="AH893" i="73" s="1"/>
  <c r="R139" i="73"/>
  <c r="CP116" i="73"/>
  <c r="Y139" i="73"/>
  <c r="I139" i="73"/>
  <c r="I893" i="73" s="1"/>
  <c r="BB130" i="73"/>
  <c r="AT130" i="73"/>
  <c r="CP130" i="73"/>
  <c r="BU130" i="73"/>
  <c r="X1065" i="73"/>
  <c r="G1069" i="73"/>
  <c r="AG1141" i="73"/>
  <c r="BY280" i="73"/>
  <c r="AV351" i="73"/>
  <c r="CJ279" i="73"/>
  <c r="BD279" i="73"/>
  <c r="BU281" i="73"/>
  <c r="BV281" i="73"/>
  <c r="BY281" i="73"/>
  <c r="BZ281" i="73"/>
  <c r="BU263" i="73"/>
  <c r="CI275" i="73"/>
  <c r="AV266" i="73"/>
  <c r="CB266" i="73"/>
  <c r="BB351" i="73"/>
  <c r="CH351" i="73"/>
  <c r="BC351" i="73"/>
  <c r="CI351" i="73"/>
  <c r="BD351" i="73"/>
  <c r="CJ351" i="73"/>
  <c r="BG351" i="73"/>
  <c r="CM351" i="73"/>
  <c r="BY277" i="73"/>
  <c r="BZ277" i="73"/>
  <c r="CA277" i="73"/>
  <c r="CD277" i="73"/>
  <c r="CR271" i="73"/>
  <c r="BB268" i="73"/>
  <c r="BB260" i="73"/>
  <c r="CH260" i="73"/>
  <c r="CK351" i="73"/>
  <c r="BG280" i="73"/>
  <c r="CS265" i="73"/>
  <c r="CU351" i="73"/>
  <c r="CL268" i="73"/>
  <c r="CP351" i="73"/>
  <c r="CG257" i="73"/>
  <c r="AU351" i="73"/>
  <c r="AW351" i="73"/>
  <c r="AY351" i="73"/>
  <c r="CE351" i="73"/>
  <c r="AZ351" i="73"/>
  <c r="BN265" i="73"/>
  <c r="BO265" i="73"/>
  <c r="BP265" i="73"/>
  <c r="BJ265" i="73"/>
  <c r="BK265" i="73"/>
  <c r="BL265" i="73"/>
  <c r="CB281" i="73"/>
  <c r="BW240" i="73"/>
  <c r="AQ240" i="73"/>
  <c r="BQ240" i="73"/>
  <c r="CA260" i="73"/>
  <c r="CE260" i="73"/>
  <c r="CF260" i="73"/>
  <c r="CG260" i="73"/>
  <c r="BD135" i="73"/>
  <c r="BB135" i="73"/>
  <c r="AS133" i="73"/>
  <c r="CN127" i="73"/>
  <c r="CT131" i="73"/>
  <c r="BT119" i="73"/>
  <c r="AM134" i="73"/>
  <c r="CE131" i="73"/>
  <c r="CF131" i="73"/>
  <c r="CG131" i="73"/>
  <c r="CH131" i="73"/>
  <c r="CI131" i="73"/>
  <c r="CK131" i="73"/>
  <c r="CN130" i="73"/>
  <c r="CO130" i="73"/>
  <c r="CR115" i="73"/>
  <c r="AQ122" i="73"/>
  <c r="AR122" i="73"/>
  <c r="BD125" i="73"/>
  <c r="BG125" i="73"/>
  <c r="BH125" i="73"/>
  <c r="BI125" i="73"/>
  <c r="BJ125" i="73"/>
  <c r="BK125" i="73"/>
  <c r="BI120" i="73"/>
  <c r="BL120" i="73"/>
  <c r="BM120" i="73"/>
  <c r="BN120" i="73"/>
  <c r="BO120" i="73"/>
  <c r="BP120" i="73"/>
  <c r="AF611" i="73"/>
  <c r="AF597" i="73"/>
  <c r="AI420" i="73"/>
  <c r="S420" i="73"/>
  <c r="BX277" i="73"/>
  <c r="AR277" i="73"/>
  <c r="CN277" i="73"/>
  <c r="CH124" i="73"/>
  <c r="BR116" i="73"/>
  <c r="BL116" i="73"/>
  <c r="AK139" i="73"/>
  <c r="U139" i="73"/>
  <c r="H139" i="73"/>
  <c r="H893" i="73" s="1"/>
  <c r="AL130" i="73"/>
  <c r="CH130" i="73"/>
  <c r="BM130" i="73"/>
  <c r="AL351" i="73"/>
  <c r="AL352" i="73" s="1"/>
  <c r="AL1011" i="73" s="1"/>
  <c r="X1067" i="73"/>
  <c r="X1066" i="73"/>
  <c r="G1066" i="73"/>
  <c r="X1024" i="73"/>
  <c r="Q588" i="73"/>
  <c r="AK992" i="73"/>
  <c r="J581" i="73"/>
  <c r="BT351" i="73"/>
  <c r="AN351" i="73"/>
  <c r="CG269" i="73"/>
  <c r="CE263" i="73"/>
  <c r="AY263" i="73"/>
  <c r="BY261" i="73"/>
  <c r="BV351" i="73"/>
  <c r="BQ279" i="73"/>
  <c r="Z1140" i="73"/>
  <c r="BV279" i="73"/>
  <c r="AP279" i="73"/>
  <c r="AE1142" i="73"/>
  <c r="CO351" i="73"/>
  <c r="BJ275" i="73"/>
  <c r="CP275" i="73"/>
  <c r="BL351" i="73"/>
  <c r="CR351" i="73"/>
  <c r="BJ268" i="73"/>
  <c r="CP268" i="73"/>
  <c r="BM351" i="73"/>
  <c r="BP273" i="73"/>
  <c r="AO265" i="73"/>
  <c r="BU265" i="73"/>
  <c r="BB317" i="73"/>
  <c r="CI261" i="73"/>
  <c r="CJ261" i="73"/>
  <c r="CL261" i="73"/>
  <c r="CM261" i="73"/>
  <c r="BE257" i="73"/>
  <c r="CK257" i="73"/>
  <c r="BM269" i="73"/>
  <c r="CQ268" i="73"/>
  <c r="CR268" i="73"/>
  <c r="CS268" i="73"/>
  <c r="CU268" i="73"/>
  <c r="CV268" i="73"/>
  <c r="CU272" i="73"/>
  <c r="BY258" i="73"/>
  <c r="AJ1110" i="73"/>
  <c r="CJ281" i="73"/>
  <c r="AR274" i="73"/>
  <c r="CB351" i="73"/>
  <c r="CQ259" i="73"/>
  <c r="CS351" i="73"/>
  <c r="AP268" i="73"/>
  <c r="CO240" i="73"/>
  <c r="BI240" i="73"/>
  <c r="CR272" i="73"/>
  <c r="BQ272" i="73"/>
  <c r="CM272" i="73"/>
  <c r="BP272" i="73"/>
  <c r="BK272" i="73"/>
  <c r="CS126" i="73"/>
  <c r="BW267" i="73"/>
  <c r="CB267" i="73"/>
  <c r="CC267" i="73"/>
  <c r="CD267" i="73"/>
  <c r="CF267" i="73"/>
  <c r="CG267" i="73"/>
  <c r="CH267" i="73"/>
  <c r="BX115" i="73"/>
  <c r="BZ115" i="73"/>
  <c r="CA115" i="73"/>
  <c r="CO135" i="73"/>
  <c r="CF133" i="73"/>
  <c r="AL121" i="73"/>
  <c r="AX135" i="73"/>
  <c r="BG133" i="73"/>
  <c r="AP131" i="73"/>
  <c r="AV119" i="73"/>
  <c r="CB119" i="73"/>
  <c r="CP113" i="73"/>
  <c r="CR111" i="73"/>
  <c r="CE115" i="73"/>
  <c r="CE127" i="73"/>
  <c r="BZ127" i="73"/>
  <c r="CS116" i="73"/>
  <c r="BF115" i="73"/>
  <c r="BH128" i="73"/>
  <c r="AN128" i="73"/>
  <c r="AP128" i="73"/>
  <c r="BG128" i="73"/>
  <c r="BK126" i="73"/>
  <c r="BL126" i="73"/>
  <c r="BO126" i="73"/>
  <c r="BP126" i="73"/>
  <c r="BQ126" i="73"/>
  <c r="BV123" i="73"/>
  <c r="BW123" i="73"/>
  <c r="BY123" i="73"/>
  <c r="BZ123" i="73"/>
  <c r="CA123" i="73"/>
  <c r="CB123" i="73"/>
  <c r="CC123" i="73"/>
  <c r="BK120" i="73"/>
  <c r="J420" i="73"/>
  <c r="AH420" i="73"/>
  <c r="BH277" i="73"/>
  <c r="BG277" i="73"/>
  <c r="BJ124" i="73"/>
  <c r="AN116" i="73"/>
  <c r="CH116" i="73"/>
  <c r="BU115" i="73"/>
  <c r="Z139" i="73"/>
  <c r="Z1046" i="73" s="1"/>
  <c r="J139" i="73"/>
  <c r="AG139" i="73"/>
  <c r="AG1046" i="73" s="1"/>
  <c r="Q139" i="73"/>
  <c r="AF139" i="73"/>
  <c r="BJ116" i="73"/>
  <c r="CC130" i="73"/>
  <c r="BR130" i="73"/>
  <c r="AW130" i="73"/>
  <c r="CS130" i="73"/>
  <c r="CI279" i="73"/>
  <c r="AY279" i="73"/>
  <c r="CL351" i="73"/>
  <c r="CL256" i="73"/>
  <c r="CG279" i="73"/>
  <c r="CD274" i="73"/>
  <c r="CD271" i="73"/>
  <c r="BV263" i="73"/>
  <c r="BE281" i="73"/>
  <c r="BF281" i="73"/>
  <c r="BI281" i="73"/>
  <c r="BJ281" i="73"/>
  <c r="CK271" i="73"/>
  <c r="CK263" i="73"/>
  <c r="BR275" i="73"/>
  <c r="BI277" i="73"/>
  <c r="BJ277" i="73"/>
  <c r="BK277" i="73"/>
  <c r="BM277" i="73"/>
  <c r="BN277" i="73"/>
  <c r="AX275" i="73"/>
  <c r="AV271" i="73"/>
  <c r="CH271" i="73"/>
  <c r="CH263" i="73"/>
  <c r="BN280" i="73"/>
  <c r="BO280" i="73"/>
  <c r="BP280" i="73"/>
  <c r="BJ280" i="73"/>
  <c r="BK280" i="73"/>
  <c r="BF275" i="73"/>
  <c r="AS271" i="73"/>
  <c r="CS275" i="73"/>
  <c r="CU275" i="73"/>
  <c r="CV275" i="73"/>
  <c r="CS276" i="73"/>
  <c r="BR261" i="73"/>
  <c r="BS261" i="73"/>
  <c r="BT261" i="73"/>
  <c r="BV261" i="73"/>
  <c r="BW261" i="73"/>
  <c r="CJ258" i="73"/>
  <c r="CV351" i="73"/>
  <c r="CG276" i="73"/>
  <c r="CA268" i="73"/>
  <c r="CB268" i="73"/>
  <c r="CC268" i="73"/>
  <c r="CE268" i="73"/>
  <c r="CF268" i="73"/>
  <c r="CG268" i="73"/>
  <c r="AX265" i="73"/>
  <c r="AY265" i="73"/>
  <c r="AZ265" i="73"/>
  <c r="AT265" i="73"/>
  <c r="AU265" i="73"/>
  <c r="AV265" i="73"/>
  <c r="P1131" i="73"/>
  <c r="P1121" i="73"/>
  <c r="DG1121" i="73" s="1"/>
  <c r="P1001" i="73"/>
  <c r="CQ273" i="73"/>
  <c r="AX268" i="73"/>
  <c r="AW261" i="73"/>
  <c r="BM258" i="73"/>
  <c r="BN258" i="73"/>
  <c r="BO258" i="73"/>
  <c r="BQ258" i="73"/>
  <c r="BR258" i="73"/>
  <c r="BS258" i="73"/>
  <c r="BT281" i="73"/>
  <c r="CQ269" i="73"/>
  <c r="CT269" i="73"/>
  <c r="CU269" i="73"/>
  <c r="F1121" i="73"/>
  <c r="DH1121" i="73" s="1"/>
  <c r="F1131" i="73"/>
  <c r="DH1131" i="73" s="1"/>
  <c r="F1001" i="73"/>
  <c r="M1152" i="73"/>
  <c r="M1162" i="73"/>
  <c r="CV274" i="73"/>
  <c r="BH274" i="73"/>
  <c r="CH274" i="73"/>
  <c r="CI274" i="73"/>
  <c r="CJ274" i="73"/>
  <c r="CK274" i="73"/>
  <c r="BA269" i="73"/>
  <c r="AL262" i="73"/>
  <c r="AM262" i="73"/>
  <c r="AO262" i="73"/>
  <c r="AP262" i="73"/>
  <c r="AQ262" i="73"/>
  <c r="BL259" i="73"/>
  <c r="BM259" i="73"/>
  <c r="BN259" i="73"/>
  <c r="BP259" i="73"/>
  <c r="BQ259" i="73"/>
  <c r="BR259" i="73"/>
  <c r="AY317" i="73"/>
  <c r="AY256" i="73"/>
  <c r="AZ317" i="73"/>
  <c r="AZ256" i="73"/>
  <c r="BA317" i="73"/>
  <c r="BA256" i="73"/>
  <c r="BC317" i="73"/>
  <c r="BC256" i="73"/>
  <c r="BD317" i="73"/>
  <c r="BD256" i="73"/>
  <c r="BE317" i="73"/>
  <c r="BE256" i="73"/>
  <c r="BY122" i="73"/>
  <c r="BQ114" i="73"/>
  <c r="AL276" i="73"/>
  <c r="AR276" i="73"/>
  <c r="BB276" i="73"/>
  <c r="AN276" i="73"/>
  <c r="AP276" i="73"/>
  <c r="AQ276" i="73"/>
  <c r="AP273" i="73"/>
  <c r="BM273" i="73"/>
  <c r="CJ273" i="73"/>
  <c r="AW273" i="73"/>
  <c r="BT273" i="73"/>
  <c r="CE273" i="73"/>
  <c r="BZ273" i="73"/>
  <c r="CK266" i="73"/>
  <c r="CL266" i="73"/>
  <c r="CM266" i="73"/>
  <c r="CP266" i="73"/>
  <c r="CQ266" i="73"/>
  <c r="BV272" i="73"/>
  <c r="AW272" i="73"/>
  <c r="BR272" i="73"/>
  <c r="CO272" i="73"/>
  <c r="BK260" i="73"/>
  <c r="BL260" i="73"/>
  <c r="BM260" i="73"/>
  <c r="BO260" i="73"/>
  <c r="BP260" i="73"/>
  <c r="BQ260" i="73"/>
  <c r="CD257" i="73"/>
  <c r="CE257" i="73"/>
  <c r="CF257" i="73"/>
  <c r="BZ257" i="73"/>
  <c r="CA257" i="73"/>
  <c r="CB257" i="73"/>
  <c r="CR135" i="73"/>
  <c r="AV270" i="73"/>
  <c r="CT317" i="73"/>
  <c r="AP117" i="73"/>
  <c r="BT135" i="73"/>
  <c r="BI133" i="73"/>
  <c r="CI267" i="73"/>
  <c r="BS267" i="73"/>
  <c r="BL267" i="73"/>
  <c r="BM267" i="73"/>
  <c r="BN267" i="73"/>
  <c r="BP267" i="73"/>
  <c r="BQ267" i="73"/>
  <c r="BR267" i="73"/>
  <c r="BP240" i="73"/>
  <c r="BJ240" i="73"/>
  <c r="BK240" i="73"/>
  <c r="BL240" i="73"/>
  <c r="BM240" i="73"/>
  <c r="BN240" i="73"/>
  <c r="BN134" i="73"/>
  <c r="BH115" i="73"/>
  <c r="BJ115" i="73"/>
  <c r="CV133" i="73"/>
  <c r="E1111" i="73"/>
  <c r="CH121" i="73"/>
  <c r="CK118" i="73"/>
  <c r="CT135" i="73"/>
  <c r="BW133" i="73"/>
  <c r="AX278" i="73"/>
  <c r="AQ278" i="73"/>
  <c r="CQ278" i="73"/>
  <c r="AZ278" i="73"/>
  <c r="BA278" i="73"/>
  <c r="BB278" i="73"/>
  <c r="BD278" i="73"/>
  <c r="BE278" i="73"/>
  <c r="BL270" i="73"/>
  <c r="AS270" i="73"/>
  <c r="AT270" i="73"/>
  <c r="AU270" i="73"/>
  <c r="AX270" i="73"/>
  <c r="AY270" i="73"/>
  <c r="CL264" i="73"/>
  <c r="BV264" i="73"/>
  <c r="BO264" i="73"/>
  <c r="BP264" i="73"/>
  <c r="BQ264" i="73"/>
  <c r="BS264" i="73"/>
  <c r="BT264" i="73"/>
  <c r="BU264" i="73"/>
  <c r="BV131" i="73"/>
  <c r="CB131" i="73"/>
  <c r="CL133" i="73"/>
  <c r="BI385" i="73"/>
  <c r="CN385" i="73"/>
  <c r="BB385" i="73"/>
  <c r="BC385" i="73"/>
  <c r="BD385" i="73"/>
  <c r="BE385" i="73"/>
  <c r="BF385" i="73"/>
  <c r="BG385" i="73"/>
  <c r="V1130" i="73"/>
  <c r="V1120" i="73"/>
  <c r="V1000" i="73"/>
  <c r="CB135" i="73"/>
  <c r="AN119" i="73"/>
  <c r="BU133" i="73"/>
  <c r="AL113" i="73"/>
  <c r="AU206" i="73"/>
  <c r="BX206" i="73"/>
  <c r="BA206" i="73"/>
  <c r="CO206" i="73"/>
  <c r="BR206" i="73"/>
  <c r="AN206" i="73"/>
  <c r="AN111" i="73"/>
  <c r="AW206" i="73"/>
  <c r="AX206" i="73"/>
  <c r="T1112" i="73"/>
  <c r="BO131" i="73"/>
  <c r="BP131" i="73"/>
  <c r="BQ131" i="73"/>
  <c r="BR131" i="73"/>
  <c r="BS131" i="73"/>
  <c r="BU131" i="73"/>
  <c r="BX130" i="73"/>
  <c r="BY130" i="73"/>
  <c r="CA130" i="73"/>
  <c r="AU132" i="73"/>
  <c r="BE127" i="73"/>
  <c r="AM124" i="73"/>
  <c r="AU116" i="73"/>
  <c r="AV115" i="73"/>
  <c r="BZ136" i="73"/>
  <c r="AL136" i="73"/>
  <c r="BI136" i="73"/>
  <c r="CF136" i="73"/>
  <c r="AR136" i="73"/>
  <c r="BN136" i="73"/>
  <c r="BU136" i="73"/>
  <c r="BW136" i="73"/>
  <c r="BF134" i="73"/>
  <c r="BQ134" i="73"/>
  <c r="CA134" i="73"/>
  <c r="CK134" i="73"/>
  <c r="CV134" i="73"/>
  <c r="AU134" i="73"/>
  <c r="BG134" i="73"/>
  <c r="AX132" i="73"/>
  <c r="AY132" i="73"/>
  <c r="AZ132" i="73"/>
  <c r="BA132" i="73"/>
  <c r="BB132" i="73"/>
  <c r="BD132" i="73"/>
  <c r="CG124" i="73"/>
  <c r="BP124" i="73"/>
  <c r="CF116" i="73"/>
  <c r="BY115" i="73"/>
  <c r="CU115" i="73"/>
  <c r="BO127" i="73"/>
  <c r="BJ127" i="73"/>
  <c r="BV115" i="73"/>
  <c r="CV128" i="73"/>
  <c r="CK128" i="73"/>
  <c r="CP128" i="73"/>
  <c r="CC128" i="73"/>
  <c r="CJ128" i="73"/>
  <c r="CL128" i="73"/>
  <c r="AS128" i="73"/>
  <c r="AU126" i="73"/>
  <c r="AV126" i="73"/>
  <c r="AX126" i="73"/>
  <c r="AY126" i="73"/>
  <c r="AZ126" i="73"/>
  <c r="BA126" i="73"/>
  <c r="BF123" i="73"/>
  <c r="BG123" i="73"/>
  <c r="BI123" i="73"/>
  <c r="BJ123" i="73"/>
  <c r="BK123" i="73"/>
  <c r="BL123" i="73"/>
  <c r="BM123" i="73"/>
  <c r="CQ112" i="73"/>
  <c r="BP121" i="73"/>
  <c r="BQ121" i="73"/>
  <c r="BS121" i="73"/>
  <c r="BT121" i="73"/>
  <c r="BU121" i="73"/>
  <c r="BV121" i="73"/>
  <c r="BW121" i="73"/>
  <c r="BJ119" i="73"/>
  <c r="BK119" i="73"/>
  <c r="BM119" i="73"/>
  <c r="BN119" i="73"/>
  <c r="BO119" i="73"/>
  <c r="BP119" i="73"/>
  <c r="BQ119" i="73"/>
  <c r="BN125" i="73"/>
  <c r="CV113" i="73"/>
  <c r="AM113" i="73"/>
  <c r="AN113" i="73"/>
  <c r="AO113" i="73"/>
  <c r="AP113" i="73"/>
  <c r="AQ113" i="73"/>
  <c r="BS112" i="73"/>
  <c r="CP111" i="73"/>
  <c r="CQ111" i="73"/>
  <c r="CS111" i="73"/>
  <c r="CT111" i="73"/>
  <c r="CU111" i="73"/>
  <c r="CV111" i="73"/>
  <c r="AX125" i="73"/>
  <c r="CM122" i="73"/>
  <c r="CN122" i="73"/>
  <c r="CI122" i="73"/>
  <c r="BL117" i="73"/>
  <c r="BM117" i="73"/>
  <c r="BO117" i="73"/>
  <c r="BP117" i="73"/>
  <c r="BQ117" i="73"/>
  <c r="BR117" i="73"/>
  <c r="AN125" i="73"/>
  <c r="AO125" i="73"/>
  <c r="AQ125" i="73"/>
  <c r="AR125" i="73"/>
  <c r="AS125" i="73"/>
  <c r="AT125" i="73"/>
  <c r="AU125" i="73"/>
  <c r="AS120" i="73"/>
  <c r="AT120" i="73"/>
  <c r="AV120" i="73"/>
  <c r="AW120" i="73"/>
  <c r="AX120" i="73"/>
  <c r="AY120" i="73"/>
  <c r="AY114" i="73"/>
  <c r="AZ114" i="73"/>
  <c r="AU114" i="73"/>
  <c r="CI120" i="73"/>
  <c r="CQ118" i="73"/>
  <c r="CR118" i="73"/>
  <c r="CT118" i="73"/>
  <c r="CU118" i="73"/>
  <c r="CV118" i="73"/>
  <c r="AN112" i="73"/>
  <c r="AO112" i="73"/>
  <c r="AP112" i="73"/>
  <c r="AR112" i="73"/>
  <c r="N644" i="73"/>
  <c r="N572" i="73"/>
  <c r="W1160" i="73"/>
  <c r="W1150" i="73"/>
  <c r="K567" i="73"/>
  <c r="AF1022" i="73"/>
  <c r="AI1151" i="73"/>
  <c r="AI1161" i="73"/>
  <c r="CB279" i="73"/>
  <c r="AI1142" i="73"/>
  <c r="CA279" i="73"/>
  <c r="AD1141" i="73"/>
  <c r="Q1152" i="73"/>
  <c r="Q1162" i="73"/>
  <c r="AQ279" i="73"/>
  <c r="CG261" i="73"/>
  <c r="CD351" i="73"/>
  <c r="CE352" i="73" s="1"/>
  <c r="CD256" i="73"/>
  <c r="BY279" i="73"/>
  <c r="BN279" i="73"/>
  <c r="BV271" i="73"/>
  <c r="BN263" i="73"/>
  <c r="CU442" i="73"/>
  <c r="CM442" i="73"/>
  <c r="CE442" i="73"/>
  <c r="BW442" i="73"/>
  <c r="BO442" i="73"/>
  <c r="BG442" i="73"/>
  <c r="AY442" i="73"/>
  <c r="AQ442" i="73"/>
  <c r="CT442" i="73"/>
  <c r="CL442" i="73"/>
  <c r="CD442" i="73"/>
  <c r="BV442" i="73"/>
  <c r="BN442" i="73"/>
  <c r="BF442" i="73"/>
  <c r="AX442" i="73"/>
  <c r="AP442" i="73"/>
  <c r="CS442" i="73"/>
  <c r="CK442" i="73"/>
  <c r="CC442" i="73"/>
  <c r="BU442" i="73"/>
  <c r="BM442" i="73"/>
  <c r="BE442" i="73"/>
  <c r="AW442" i="73"/>
  <c r="AO442" i="73"/>
  <c r="CQ442" i="73"/>
  <c r="CI442" i="73"/>
  <c r="CA442" i="73"/>
  <c r="BS442" i="73"/>
  <c r="BK442" i="73"/>
  <c r="BC442" i="73"/>
  <c r="AU442" i="73"/>
  <c r="AM442" i="73"/>
  <c r="CP442" i="73"/>
  <c r="CH442" i="73"/>
  <c r="BZ442" i="73"/>
  <c r="BR442" i="73"/>
  <c r="BJ442" i="73"/>
  <c r="BB442" i="73"/>
  <c r="AT442" i="73"/>
  <c r="AL442" i="73"/>
  <c r="CO442" i="73"/>
  <c r="CG442" i="73"/>
  <c r="BY442" i="73"/>
  <c r="BQ442" i="73"/>
  <c r="BI442" i="73"/>
  <c r="BA442" i="73"/>
  <c r="AS442" i="73"/>
  <c r="BT442" i="73"/>
  <c r="AN442" i="73"/>
  <c r="CV442" i="73"/>
  <c r="BP442" i="73"/>
  <c r="CR442" i="73"/>
  <c r="BL442" i="73"/>
  <c r="CN442" i="73"/>
  <c r="BH442" i="73"/>
  <c r="CJ442" i="73"/>
  <c r="BD442" i="73"/>
  <c r="CF442" i="73"/>
  <c r="AZ442" i="73"/>
  <c r="BX442" i="73"/>
  <c r="AV442" i="73"/>
  <c r="AR442" i="73"/>
  <c r="CB442" i="73"/>
  <c r="BM281" i="73"/>
  <c r="BN281" i="73"/>
  <c r="BQ281" i="73"/>
  <c r="BR281" i="73"/>
  <c r="CC271" i="73"/>
  <c r="CC263" i="73"/>
  <c r="BQ277" i="73"/>
  <c r="BR277" i="73"/>
  <c r="BS277" i="73"/>
  <c r="BU277" i="73"/>
  <c r="BV277" i="73"/>
  <c r="AL275" i="73"/>
  <c r="AN271" i="73"/>
  <c r="BZ271" i="73"/>
  <c r="BZ263" i="73"/>
  <c r="BV280" i="73"/>
  <c r="BW280" i="73"/>
  <c r="BX280" i="73"/>
  <c r="BR280" i="73"/>
  <c r="BS280" i="73"/>
  <c r="AT275" i="73"/>
  <c r="CO263" i="73"/>
  <c r="CK265" i="73"/>
  <c r="AO275" i="73"/>
  <c r="AQ275" i="73"/>
  <c r="AR275" i="73"/>
  <c r="BQ269" i="73"/>
  <c r="BZ261" i="73"/>
  <c r="CA261" i="73"/>
  <c r="CB261" i="73"/>
  <c r="CD261" i="73"/>
  <c r="CE261" i="73"/>
  <c r="BD258" i="73"/>
  <c r="AR351" i="73"/>
  <c r="CS269" i="73"/>
  <c r="CI268" i="73"/>
  <c r="CJ268" i="73"/>
  <c r="CK268" i="73"/>
  <c r="CM268" i="73"/>
  <c r="CN268" i="73"/>
  <c r="CO268" i="73"/>
  <c r="BF265" i="73"/>
  <c r="BG265" i="73"/>
  <c r="BH265" i="73"/>
  <c r="BB265" i="73"/>
  <c r="BC265" i="73"/>
  <c r="BD265" i="73"/>
  <c r="AC1110" i="73"/>
  <c r="H1131" i="73"/>
  <c r="H1121" i="73"/>
  <c r="H1001" i="73"/>
  <c r="AZ273" i="73"/>
  <c r="BR260" i="73"/>
  <c r="BU258" i="73"/>
  <c r="BV258" i="73"/>
  <c r="BW258" i="73"/>
  <c r="BZ258" i="73"/>
  <c r="CA258" i="73"/>
  <c r="AS116" i="73"/>
  <c r="E1152" i="73"/>
  <c r="E1162" i="73"/>
  <c r="BQ276" i="73"/>
  <c r="AL269" i="73"/>
  <c r="AM269" i="73"/>
  <c r="AN269" i="73"/>
  <c r="AP269" i="73"/>
  <c r="AQ269" i="73"/>
  <c r="N1162" i="73"/>
  <c r="N1152" i="73"/>
  <c r="CN274" i="73"/>
  <c r="CR274" i="73"/>
  <c r="CS274" i="73"/>
  <c r="BV268" i="73"/>
  <c r="AS262" i="73"/>
  <c r="AT262" i="73"/>
  <c r="AU262" i="73"/>
  <c r="AX262" i="73"/>
  <c r="AY262" i="73"/>
  <c r="BU261" i="73"/>
  <c r="BT259" i="73"/>
  <c r="BX259" i="73"/>
  <c r="BY259" i="73"/>
  <c r="BZ259" i="73"/>
  <c r="BG317" i="73"/>
  <c r="BG256" i="73"/>
  <c r="BH317" i="73"/>
  <c r="BH256" i="73"/>
  <c r="BI317" i="73"/>
  <c r="BI256" i="73"/>
  <c r="BK317" i="73"/>
  <c r="BK256" i="73"/>
  <c r="BL317" i="73"/>
  <c r="BL256" i="73"/>
  <c r="BM317" i="73"/>
  <c r="BM256" i="73"/>
  <c r="AK1130" i="73"/>
  <c r="AK1120" i="73"/>
  <c r="BQ122" i="73"/>
  <c r="BI114" i="73"/>
  <c r="AU276" i="73"/>
  <c r="BE276" i="73"/>
  <c r="BJ276" i="73"/>
  <c r="AV276" i="73"/>
  <c r="AX276" i="73"/>
  <c r="AY276" i="73"/>
  <c r="BA273" i="73"/>
  <c r="BX273" i="73"/>
  <c r="CT273" i="73"/>
  <c r="BH273" i="73"/>
  <c r="CD273" i="73"/>
  <c r="CM273" i="73"/>
  <c r="CH273" i="73"/>
  <c r="CS266" i="73"/>
  <c r="CT266" i="73"/>
  <c r="CU266" i="73"/>
  <c r="AL266" i="73"/>
  <c r="AM266" i="73"/>
  <c r="CG272" i="73"/>
  <c r="AT272" i="73"/>
  <c r="BF272" i="73"/>
  <c r="CC272" i="73"/>
  <c r="BH272" i="73"/>
  <c r="BC272" i="73"/>
  <c r="BQ265" i="73"/>
  <c r="BS260" i="73"/>
  <c r="BT260" i="73"/>
  <c r="BU260" i="73"/>
  <c r="BW260" i="73"/>
  <c r="BX260" i="73"/>
  <c r="BY260" i="73"/>
  <c r="CR258" i="73"/>
  <c r="CL257" i="73"/>
  <c r="CM257" i="73"/>
  <c r="CN257" i="73"/>
  <c r="CH257" i="73"/>
  <c r="CH317" i="73"/>
  <c r="CI257" i="73"/>
  <c r="CJ257" i="73"/>
  <c r="BA127" i="73"/>
  <c r="CH135" i="73"/>
  <c r="R1131" i="73"/>
  <c r="R1121" i="73"/>
  <c r="R1001" i="73"/>
  <c r="AX117" i="73"/>
  <c r="BK135" i="73"/>
  <c r="BA133" i="73"/>
  <c r="BG267" i="73"/>
  <c r="AQ267" i="73"/>
  <c r="BT267" i="73"/>
  <c r="BU267" i="73"/>
  <c r="BV267" i="73"/>
  <c r="BX267" i="73"/>
  <c r="BY267" i="73"/>
  <c r="BZ267" i="73"/>
  <c r="BX240" i="73"/>
  <c r="BR240" i="73"/>
  <c r="BS240" i="73"/>
  <c r="BT240" i="73"/>
  <c r="BU240" i="73"/>
  <c r="BV240" i="73"/>
  <c r="BP115" i="73"/>
  <c r="BR115" i="73"/>
  <c r="CN133" i="73"/>
  <c r="CP121" i="73"/>
  <c r="CS118" i="73"/>
  <c r="AP135" i="73"/>
  <c r="BX135" i="73"/>
  <c r="BO133" i="73"/>
  <c r="BG278" i="73"/>
  <c r="BN278" i="73"/>
  <c r="BC278" i="73"/>
  <c r="BH278" i="73"/>
  <c r="BI278" i="73"/>
  <c r="BJ278" i="73"/>
  <c r="BL278" i="73"/>
  <c r="BM278" i="73"/>
  <c r="CR270" i="73"/>
  <c r="BA270" i="73"/>
  <c r="BB270" i="73"/>
  <c r="BC270" i="73"/>
  <c r="BE270" i="73"/>
  <c r="BF270" i="73"/>
  <c r="BG270" i="73"/>
  <c r="BJ264" i="73"/>
  <c r="AT264" i="73"/>
  <c r="BW264" i="73"/>
  <c r="BX264" i="73"/>
  <c r="BY264" i="73"/>
  <c r="CA264" i="73"/>
  <c r="CB264" i="73"/>
  <c r="CC264" i="73"/>
  <c r="BY135" i="73"/>
  <c r="CD133" i="73"/>
  <c r="BY385" i="73"/>
  <c r="BP385" i="73"/>
  <c r="BJ385" i="73"/>
  <c r="BK385" i="73"/>
  <c r="BL385" i="73"/>
  <c r="BM385" i="73"/>
  <c r="BN385" i="73"/>
  <c r="BO385" i="73"/>
  <c r="W1130" i="73"/>
  <c r="W1120" i="73"/>
  <c r="W1000" i="73"/>
  <c r="CK135" i="73"/>
  <c r="CM135" i="73"/>
  <c r="E1132" i="73"/>
  <c r="E1122" i="73"/>
  <c r="E1002" i="73"/>
  <c r="BM133" i="73"/>
  <c r="AT113" i="73"/>
  <c r="BI206" i="73"/>
  <c r="CI206" i="73"/>
  <c r="BO206" i="73"/>
  <c r="AR206" i="73"/>
  <c r="CF206" i="73"/>
  <c r="AV206" i="73"/>
  <c r="AV111" i="73"/>
  <c r="BE206" i="73"/>
  <c r="BF206" i="73"/>
  <c r="BW131" i="73"/>
  <c r="BX131" i="73"/>
  <c r="BY131" i="73"/>
  <c r="BZ131" i="73"/>
  <c r="CA131" i="73"/>
  <c r="CC131" i="73"/>
  <c r="CF130" i="73"/>
  <c r="CG130" i="73"/>
  <c r="CI130" i="73"/>
  <c r="BN131" i="73"/>
  <c r="AU127" i="73"/>
  <c r="AM116" i="73"/>
  <c r="AN115" i="73"/>
  <c r="CJ136" i="73"/>
  <c r="AV136" i="73"/>
  <c r="BS136" i="73"/>
  <c r="CP136" i="73"/>
  <c r="BB136" i="73"/>
  <c r="BY136" i="73"/>
  <c r="CC136" i="73"/>
  <c r="CE136" i="73"/>
  <c r="BP134" i="73"/>
  <c r="CJ134" i="73"/>
  <c r="CT134" i="73"/>
  <c r="BD134" i="73"/>
  <c r="BO134" i="73"/>
  <c r="BF132" i="73"/>
  <c r="BG132" i="73"/>
  <c r="BH132" i="73"/>
  <c r="BI132" i="73"/>
  <c r="BJ132" i="73"/>
  <c r="BL132" i="73"/>
  <c r="BH124" i="73"/>
  <c r="BX116" i="73"/>
  <c r="BQ115" i="73"/>
  <c r="CT124" i="73"/>
  <c r="CM115" i="73"/>
  <c r="BW127" i="73"/>
  <c r="BR127" i="73"/>
  <c r="BN115" i="73"/>
  <c r="CS426" i="73"/>
  <c r="CK426" i="73"/>
  <c r="CC426" i="73"/>
  <c r="BU426" i="73"/>
  <c r="BM426" i="73"/>
  <c r="BE426" i="73"/>
  <c r="AW426" i="73"/>
  <c r="AO426" i="73"/>
  <c r="CR426" i="73"/>
  <c r="CJ426" i="73"/>
  <c r="CB426" i="73"/>
  <c r="BT426" i="73"/>
  <c r="BL426" i="73"/>
  <c r="BD426" i="73"/>
  <c r="AV426" i="73"/>
  <c r="AN426" i="73"/>
  <c r="CQ426" i="73"/>
  <c r="CI426" i="73"/>
  <c r="CA426" i="73"/>
  <c r="BS426" i="73"/>
  <c r="BK426" i="73"/>
  <c r="BC426" i="73"/>
  <c r="AU426" i="73"/>
  <c r="AM426" i="73"/>
  <c r="CO426" i="73"/>
  <c r="CG426" i="73"/>
  <c r="BY426" i="73"/>
  <c r="BQ426" i="73"/>
  <c r="BI426" i="73"/>
  <c r="BA426" i="73"/>
  <c r="AS426" i="73"/>
  <c r="CV426" i="73"/>
  <c r="CN426" i="73"/>
  <c r="CF426" i="73"/>
  <c r="BX426" i="73"/>
  <c r="BP426" i="73"/>
  <c r="BH426" i="73"/>
  <c r="AZ426" i="73"/>
  <c r="AR426" i="73"/>
  <c r="CE426" i="73"/>
  <c r="BJ426" i="73"/>
  <c r="AP426" i="73"/>
  <c r="CD426" i="73"/>
  <c r="BG426" i="73"/>
  <c r="AL426" i="73"/>
  <c r="CU426" i="73"/>
  <c r="BZ426" i="73"/>
  <c r="BF426" i="73"/>
  <c r="CT426" i="73"/>
  <c r="BW426" i="73"/>
  <c r="BB426" i="73"/>
  <c r="CP426" i="73"/>
  <c r="BV426" i="73"/>
  <c r="AY426" i="73"/>
  <c r="CM426" i="73"/>
  <c r="BR426" i="73"/>
  <c r="AX426" i="73"/>
  <c r="CL426" i="73"/>
  <c r="CH426" i="73"/>
  <c r="BN426" i="73"/>
  <c r="AT426" i="73"/>
  <c r="AQ426" i="73"/>
  <c r="BO426" i="73"/>
  <c r="CP434" i="73"/>
  <c r="CH434" i="73"/>
  <c r="BZ434" i="73"/>
  <c r="BR434" i="73"/>
  <c r="BJ434" i="73"/>
  <c r="BB434" i="73"/>
  <c r="AT434" i="73"/>
  <c r="AL434" i="73"/>
  <c r="CO434" i="73"/>
  <c r="CG434" i="73"/>
  <c r="BY434" i="73"/>
  <c r="BQ434" i="73"/>
  <c r="BI434" i="73"/>
  <c r="BA434" i="73"/>
  <c r="AS434" i="73"/>
  <c r="CV434" i="73"/>
  <c r="CN434" i="73"/>
  <c r="CF434" i="73"/>
  <c r="BX434" i="73"/>
  <c r="BP434" i="73"/>
  <c r="BH434" i="73"/>
  <c r="AZ434" i="73"/>
  <c r="AR434" i="73"/>
  <c r="CT434" i="73"/>
  <c r="CL434" i="73"/>
  <c r="CD434" i="73"/>
  <c r="BV434" i="73"/>
  <c r="BN434" i="73"/>
  <c r="BF434" i="73"/>
  <c r="AX434" i="73"/>
  <c r="AP434" i="73"/>
  <c r="CS434" i="73"/>
  <c r="CK434" i="73"/>
  <c r="CC434" i="73"/>
  <c r="BU434" i="73"/>
  <c r="BM434" i="73"/>
  <c r="BE434" i="73"/>
  <c r="AW434" i="73"/>
  <c r="AO434" i="73"/>
  <c r="CR434" i="73"/>
  <c r="CJ434" i="73"/>
  <c r="CB434" i="73"/>
  <c r="BT434" i="73"/>
  <c r="BL434" i="73"/>
  <c r="BD434" i="73"/>
  <c r="AV434" i="73"/>
  <c r="AN434" i="73"/>
  <c r="CA434" i="73"/>
  <c r="AU434" i="73"/>
  <c r="BW434" i="73"/>
  <c r="AQ434" i="73"/>
  <c r="BS434" i="73"/>
  <c r="AM434" i="73"/>
  <c r="CU434" i="73"/>
  <c r="BO434" i="73"/>
  <c r="CQ434" i="73"/>
  <c r="BK434" i="73"/>
  <c r="CM434" i="73"/>
  <c r="BG434" i="73"/>
  <c r="CI434" i="73"/>
  <c r="CE434" i="73"/>
  <c r="BC434" i="73"/>
  <c r="AY434" i="73"/>
  <c r="AO128" i="73"/>
  <c r="AT128" i="73"/>
  <c r="AW128" i="73"/>
  <c r="CS128" i="73"/>
  <c r="CR128" i="73"/>
  <c r="CT128" i="73"/>
  <c r="BA128" i="73"/>
  <c r="BC126" i="73"/>
  <c r="BD126" i="73"/>
  <c r="BF126" i="73"/>
  <c r="BG126" i="73"/>
  <c r="BH126" i="73"/>
  <c r="BI126" i="73"/>
  <c r="BN123" i="73"/>
  <c r="BO123" i="73"/>
  <c r="BQ123" i="73"/>
  <c r="BR123" i="73"/>
  <c r="BS123" i="73"/>
  <c r="BT123" i="73"/>
  <c r="BU123" i="73"/>
  <c r="BX121" i="73"/>
  <c r="BY121" i="73"/>
  <c r="CA121" i="73"/>
  <c r="CB121" i="73"/>
  <c r="CC121" i="73"/>
  <c r="CD121" i="73"/>
  <c r="CE121" i="73"/>
  <c r="BR119" i="73"/>
  <c r="BS119" i="73"/>
  <c r="BU119" i="73"/>
  <c r="BV119" i="73"/>
  <c r="BW119" i="73"/>
  <c r="BX119" i="73"/>
  <c r="BY119" i="73"/>
  <c r="CN123" i="73"/>
  <c r="AR113" i="73"/>
  <c r="AS113" i="73"/>
  <c r="AU113" i="73"/>
  <c r="AV113" i="73"/>
  <c r="AW113" i="73"/>
  <c r="AX113" i="73"/>
  <c r="AY113" i="73"/>
  <c r="AL111" i="73"/>
  <c r="AM111" i="73"/>
  <c r="AO111" i="73"/>
  <c r="AP111" i="73"/>
  <c r="AQ111" i="73"/>
  <c r="AR111" i="73"/>
  <c r="AS111" i="73"/>
  <c r="BX123" i="73"/>
  <c r="CU122" i="73"/>
  <c r="CV122" i="73"/>
  <c r="BT117" i="73"/>
  <c r="BU117" i="73"/>
  <c r="BW117" i="73"/>
  <c r="BX117" i="73"/>
  <c r="BY117" i="73"/>
  <c r="BZ117" i="73"/>
  <c r="CA117" i="73"/>
  <c r="AV125" i="73"/>
  <c r="AW125" i="73"/>
  <c r="AY125" i="73"/>
  <c r="AZ125" i="73"/>
  <c r="BA125" i="73"/>
  <c r="BB125" i="73"/>
  <c r="BC125" i="73"/>
  <c r="BA120" i="73"/>
  <c r="BD120" i="73"/>
  <c r="BE120" i="73"/>
  <c r="BF120" i="73"/>
  <c r="BG120" i="73"/>
  <c r="BE126" i="73"/>
  <c r="BG114" i="73"/>
  <c r="BH114" i="73"/>
  <c r="BC114" i="73"/>
  <c r="AU112" i="73"/>
  <c r="AM118" i="73"/>
  <c r="AN118" i="73"/>
  <c r="AP118" i="73"/>
  <c r="AQ118" i="73"/>
  <c r="AR118" i="73"/>
  <c r="AS118" i="73"/>
  <c r="AT118" i="73"/>
  <c r="AS112" i="73"/>
  <c r="AV112" i="73"/>
  <c r="AW112" i="73"/>
  <c r="AX112" i="73"/>
  <c r="H566" i="73"/>
  <c r="AE1022" i="73"/>
  <c r="AD566" i="73"/>
  <c r="F567" i="73"/>
  <c r="W1022" i="73"/>
  <c r="BR271" i="73"/>
  <c r="CF280" i="73"/>
  <c r="AY275" i="73"/>
  <c r="CH261" i="73"/>
  <c r="BU317" i="73"/>
  <c r="BU256" i="73"/>
  <c r="CQ351" i="73"/>
  <c r="CC260" i="73"/>
  <c r="CP257" i="73"/>
  <c r="BY240" i="73"/>
  <c r="CF240" i="73"/>
  <c r="CA240" i="73"/>
  <c r="AO118" i="73"/>
  <c r="CF135" i="73"/>
  <c r="BS278" i="73"/>
  <c r="BP278" i="73"/>
  <c r="BQ278" i="73"/>
  <c r="BR278" i="73"/>
  <c r="BT278" i="73"/>
  <c r="CA135" i="73"/>
  <c r="CO385" i="73"/>
  <c r="CV385" i="73"/>
  <c r="BR385" i="73"/>
  <c r="BS385" i="73"/>
  <c r="BT385" i="73"/>
  <c r="BU385" i="73"/>
  <c r="BV385" i="73"/>
  <c r="BW385" i="73"/>
  <c r="CU135" i="73"/>
  <c r="BV256" i="73"/>
  <c r="BW206" i="73"/>
  <c r="AM206" i="73"/>
  <c r="BZ206" i="73"/>
  <c r="BC206" i="73"/>
  <c r="CQ206" i="73"/>
  <c r="BD206" i="73"/>
  <c r="BM206" i="73"/>
  <c r="BN206" i="73"/>
  <c r="CI124" i="73"/>
  <c r="CI136" i="73"/>
  <c r="CK136" i="73"/>
  <c r="CM136" i="73"/>
  <c r="BQ132" i="73"/>
  <c r="CL124" i="73"/>
  <c r="CI132" i="73"/>
  <c r="BB128" i="73"/>
  <c r="BK128" i="73"/>
  <c r="BI128" i="73"/>
  <c r="BN126" i="73"/>
  <c r="CM121" i="73"/>
  <c r="BC113" i="73"/>
  <c r="BD113" i="73"/>
  <c r="AT111" i="73"/>
  <c r="AU111" i="73"/>
  <c r="AW111" i="73"/>
  <c r="AX111" i="73"/>
  <c r="AY111" i="73"/>
  <c r="AZ111" i="73"/>
  <c r="BA111" i="73"/>
  <c r="AM122" i="73"/>
  <c r="CI117" i="73"/>
  <c r="BE125" i="73"/>
  <c r="CB111" i="73"/>
  <c r="BA118" i="73"/>
  <c r="BA112" i="73"/>
  <c r="AB576" i="73"/>
  <c r="AB587" i="73" s="1"/>
  <c r="I567" i="73"/>
  <c r="N565" i="73"/>
  <c r="AF565" i="73"/>
  <c r="O1160" i="73"/>
  <c r="O1150" i="73"/>
  <c r="CC277" i="73"/>
  <c r="AK1152" i="73"/>
  <c r="AK1162" i="73"/>
  <c r="AL274" i="73"/>
  <c r="CB259" i="73"/>
  <c r="BP317" i="73"/>
  <c r="BP256" i="73"/>
  <c r="AO266" i="73"/>
  <c r="G1164" i="73"/>
  <c r="G1144" i="73" s="1"/>
  <c r="AE1067" i="73"/>
  <c r="AE1065" i="73"/>
  <c r="AJ1010" i="73"/>
  <c r="AJ622" i="73"/>
  <c r="AJ597" i="73"/>
  <c r="V566" i="73"/>
  <c r="M567" i="73"/>
  <c r="N573" i="73"/>
  <c r="AL622" i="73"/>
  <c r="AL597" i="73"/>
  <c r="F565" i="73"/>
  <c r="AI990" i="73"/>
  <c r="AI601" i="73"/>
  <c r="AD644" i="73"/>
  <c r="AD572" i="73"/>
  <c r="F644" i="73"/>
  <c r="F572" i="73"/>
  <c r="G1160" i="73"/>
  <c r="G1150" i="73"/>
  <c r="W565" i="73"/>
  <c r="P644" i="73"/>
  <c r="P572" i="73"/>
  <c r="X1022" i="73"/>
  <c r="AA1160" i="73"/>
  <c r="AA1150" i="73"/>
  <c r="AE1161" i="73"/>
  <c r="AE1151" i="73"/>
  <c r="BY351" i="73"/>
  <c r="CM279" i="73"/>
  <c r="BN351" i="73"/>
  <c r="BN256" i="73"/>
  <c r="BI279" i="73"/>
  <c r="AX279" i="73"/>
  <c r="I1152" i="73"/>
  <c r="I1162" i="73"/>
  <c r="BN275" i="73"/>
  <c r="BF271" i="73"/>
  <c r="AX263" i="73"/>
  <c r="CC281" i="73"/>
  <c r="CD281" i="73"/>
  <c r="CG281" i="73"/>
  <c r="CH281" i="73"/>
  <c r="BZ275" i="73"/>
  <c r="BM271" i="73"/>
  <c r="BM263" i="73"/>
  <c r="CQ275" i="73"/>
  <c r="CG277" i="73"/>
  <c r="CH277" i="73"/>
  <c r="CI277" i="73"/>
  <c r="CK277" i="73"/>
  <c r="CL277" i="73"/>
  <c r="CJ271" i="73"/>
  <c r="CH275" i="73"/>
  <c r="BJ271" i="73"/>
  <c r="BJ263" i="73"/>
  <c r="CL280" i="73"/>
  <c r="CM280" i="73"/>
  <c r="CN280" i="73"/>
  <c r="CH280" i="73"/>
  <c r="CI280" i="73"/>
  <c r="CG271" i="73"/>
  <c r="BY263" i="73"/>
  <c r="BE275" i="73"/>
  <c r="BG275" i="73"/>
  <c r="BH275" i="73"/>
  <c r="BF268" i="73"/>
  <c r="CQ261" i="73"/>
  <c r="CT261" i="73"/>
  <c r="CU261" i="73"/>
  <c r="AW257" i="73"/>
  <c r="AS257" i="73"/>
  <c r="BH351" i="73"/>
  <c r="BE351" i="73"/>
  <c r="CV273" i="73"/>
  <c r="AM268" i="73"/>
  <c r="AN268" i="73"/>
  <c r="AO268" i="73"/>
  <c r="AQ268" i="73"/>
  <c r="AR268" i="73"/>
  <c r="AS268" i="73"/>
  <c r="BV265" i="73"/>
  <c r="BW265" i="73"/>
  <c r="BX265" i="73"/>
  <c r="BR265" i="73"/>
  <c r="BS265" i="73"/>
  <c r="BT265" i="73"/>
  <c r="BE272" i="73"/>
  <c r="BA265" i="73"/>
  <c r="CL258" i="73"/>
  <c r="CM258" i="73"/>
  <c r="CO258" i="73"/>
  <c r="CP258" i="73"/>
  <c r="CQ258" i="73"/>
  <c r="CK273" i="73"/>
  <c r="BB269" i="73"/>
  <c r="BC269" i="73"/>
  <c r="BD269" i="73"/>
  <c r="BF269" i="73"/>
  <c r="BG269" i="73"/>
  <c r="CJ266" i="73"/>
  <c r="Z1130" i="73"/>
  <c r="Z1120" i="73"/>
  <c r="Z1000" i="73"/>
  <c r="BX274" i="73"/>
  <c r="AV274" i="73"/>
  <c r="AW274" i="73"/>
  <c r="AO273" i="73"/>
  <c r="BI262" i="73"/>
  <c r="BJ262" i="73"/>
  <c r="BK262" i="73"/>
  <c r="BM262" i="73"/>
  <c r="BN262" i="73"/>
  <c r="BO262" i="73"/>
  <c r="CP260" i="73"/>
  <c r="CJ259" i="73"/>
  <c r="CK259" i="73"/>
  <c r="CL259" i="73"/>
  <c r="CO259" i="73"/>
  <c r="CP259" i="73"/>
  <c r="BW317" i="73"/>
  <c r="BW256" i="73"/>
  <c r="BX317" i="73"/>
  <c r="BX256" i="73"/>
  <c r="BY256" i="73"/>
  <c r="BY317" i="73"/>
  <c r="CA317" i="73"/>
  <c r="CA256" i="73"/>
  <c r="CB317" i="73"/>
  <c r="CB256" i="73"/>
  <c r="CC317" i="73"/>
  <c r="CC256" i="73"/>
  <c r="BA122" i="73"/>
  <c r="AS114" i="73"/>
  <c r="CA276" i="73"/>
  <c r="CF276" i="73"/>
  <c r="BZ276" i="73"/>
  <c r="BL276" i="73"/>
  <c r="BN276" i="73"/>
  <c r="BO276" i="73"/>
  <c r="BV273" i="73"/>
  <c r="CS273" i="73"/>
  <c r="BF273" i="73"/>
  <c r="CC273" i="73"/>
  <c r="AQ273" i="73"/>
  <c r="AL273" i="73"/>
  <c r="AW266" i="73"/>
  <c r="AX266" i="73"/>
  <c r="AY266" i="73"/>
  <c r="BB266" i="73"/>
  <c r="BC266" i="73"/>
  <c r="AS272" i="73"/>
  <c r="BN272" i="73"/>
  <c r="CB272" i="73"/>
  <c r="AP272" i="73"/>
  <c r="BX272" i="73"/>
  <c r="BS272" i="73"/>
  <c r="BY269" i="73"/>
  <c r="CI260" i="73"/>
  <c r="CJ260" i="73"/>
  <c r="CK260" i="73"/>
  <c r="CM260" i="73"/>
  <c r="CN260" i="73"/>
  <c r="CO260" i="73"/>
  <c r="AP257" i="73"/>
  <c r="AQ257" i="73"/>
  <c r="AR257" i="73"/>
  <c r="AL257" i="73"/>
  <c r="AM257" i="73"/>
  <c r="AN257" i="73"/>
  <c r="BZ317" i="73"/>
  <c r="CH264" i="73"/>
  <c r="AG1111" i="73"/>
  <c r="BN117" i="73"/>
  <c r="L1132" i="73"/>
  <c r="L1122" i="73"/>
  <c r="L1002" i="73"/>
  <c r="AS240" i="73"/>
  <c r="AS135" i="73"/>
  <c r="BK267" i="73"/>
  <c r="AU267" i="73"/>
  <c r="CJ267" i="73"/>
  <c r="CK267" i="73"/>
  <c r="CL267" i="73"/>
  <c r="CN267" i="73"/>
  <c r="CO267" i="73"/>
  <c r="CP267" i="73"/>
  <c r="CN240" i="73"/>
  <c r="CH240" i="73"/>
  <c r="CI240" i="73"/>
  <c r="CJ240" i="73"/>
  <c r="CK240" i="73"/>
  <c r="CL240" i="73"/>
  <c r="CG135" i="73"/>
  <c r="AR127" i="73"/>
  <c r="CF115" i="73"/>
  <c r="CH115" i="73"/>
  <c r="CC135" i="73"/>
  <c r="BX133" i="73"/>
  <c r="AT121" i="73"/>
  <c r="BF135" i="73"/>
  <c r="CN135" i="73"/>
  <c r="AY133" i="73"/>
  <c r="CD278" i="73"/>
  <c r="AU278" i="73"/>
  <c r="CT278" i="73"/>
  <c r="BX278" i="73"/>
  <c r="BY278" i="73"/>
  <c r="BZ278" i="73"/>
  <c r="CB278" i="73"/>
  <c r="CC278" i="73"/>
  <c r="CF270" i="73"/>
  <c r="CV270" i="73"/>
  <c r="BQ270" i="73"/>
  <c r="BR270" i="73"/>
  <c r="BS270" i="73"/>
  <c r="BU270" i="73"/>
  <c r="BV270" i="73"/>
  <c r="BW270" i="73"/>
  <c r="BN264" i="73"/>
  <c r="AX264" i="73"/>
  <c r="CM264" i="73"/>
  <c r="CN264" i="73"/>
  <c r="CO264" i="73"/>
  <c r="CQ264" i="73"/>
  <c r="CR264" i="73"/>
  <c r="CS264" i="73"/>
  <c r="AN131" i="73"/>
  <c r="BQ135" i="73"/>
  <c r="BN133" i="73"/>
  <c r="AZ385" i="73"/>
  <c r="BQ385" i="73"/>
  <c r="BZ385" i="73"/>
  <c r="CA385" i="73"/>
  <c r="CB385" i="73"/>
  <c r="CC385" i="73"/>
  <c r="CD385" i="73"/>
  <c r="CE385" i="73"/>
  <c r="AN135" i="73"/>
  <c r="CJ135" i="73"/>
  <c r="AW133" i="73"/>
  <c r="E1110" i="73"/>
  <c r="Z1131" i="73"/>
  <c r="Z1121" i="73"/>
  <c r="Z1001" i="73"/>
  <c r="BJ113" i="73"/>
  <c r="AJ1132" i="73"/>
  <c r="AJ1122" i="73"/>
  <c r="AJ1002" i="73"/>
  <c r="CH206" i="73"/>
  <c r="AZ206" i="73"/>
  <c r="CN206" i="73"/>
  <c r="BQ206" i="73"/>
  <c r="AT206" i="73"/>
  <c r="BL206" i="73"/>
  <c r="BL111" i="73"/>
  <c r="BU206" i="73"/>
  <c r="BV206" i="73"/>
  <c r="CC132" i="73"/>
  <c r="CM131" i="73"/>
  <c r="CN131" i="73"/>
  <c r="CO131" i="73"/>
  <c r="CP131" i="73"/>
  <c r="CQ131" i="73"/>
  <c r="CS131" i="73"/>
  <c r="CV130" i="73"/>
  <c r="AM130" i="73"/>
  <c r="CL127" i="73"/>
  <c r="CA124" i="73"/>
  <c r="CI116" i="73"/>
  <c r="CJ115" i="73"/>
  <c r="AU136" i="73"/>
  <c r="BR136" i="73"/>
  <c r="CO136" i="73"/>
  <c r="BA136" i="73"/>
  <c r="BX136" i="73"/>
  <c r="CT136" i="73"/>
  <c r="CS136" i="73"/>
  <c r="CU136" i="73"/>
  <c r="CR134" i="73"/>
  <c r="AR134" i="73"/>
  <c r="BL134" i="73"/>
  <c r="BV134" i="73"/>
  <c r="CE134" i="73"/>
  <c r="BV132" i="73"/>
  <c r="BW132" i="73"/>
  <c r="BX132" i="73"/>
  <c r="BY132" i="73"/>
  <c r="BZ132" i="73"/>
  <c r="CB132" i="73"/>
  <c r="CO116" i="73"/>
  <c r="AR124" i="73"/>
  <c r="BH116" i="73"/>
  <c r="BA115" i="73"/>
  <c r="BW115" i="73"/>
  <c r="BC132" i="73"/>
  <c r="CM127" i="73"/>
  <c r="CH127" i="73"/>
  <c r="CK116" i="73"/>
  <c r="BX128" i="73"/>
  <c r="CA128" i="73"/>
  <c r="AV128" i="73"/>
  <c r="AX128" i="73"/>
  <c r="BO128" i="73"/>
  <c r="BQ128" i="73"/>
  <c r="BS126" i="73"/>
  <c r="BT126" i="73"/>
  <c r="BV126" i="73"/>
  <c r="BW126" i="73"/>
  <c r="BX126" i="73"/>
  <c r="BY126" i="73"/>
  <c r="CD123" i="73"/>
  <c r="CE123" i="73"/>
  <c r="CG123" i="73"/>
  <c r="CH123" i="73"/>
  <c r="CI123" i="73"/>
  <c r="CJ123" i="73"/>
  <c r="CK123" i="73"/>
  <c r="BV125" i="73"/>
  <c r="CN121" i="73"/>
  <c r="CO121" i="73"/>
  <c r="CQ121" i="73"/>
  <c r="CR121" i="73"/>
  <c r="CS121" i="73"/>
  <c r="CT121" i="73"/>
  <c r="CU121" i="73"/>
  <c r="CH119" i="73"/>
  <c r="CI119" i="73"/>
  <c r="CK119" i="73"/>
  <c r="CL119" i="73"/>
  <c r="CM119" i="73"/>
  <c r="CN119" i="73"/>
  <c r="CO119" i="73"/>
  <c r="BC128" i="73"/>
  <c r="BH113" i="73"/>
  <c r="BI113" i="73"/>
  <c r="BK113" i="73"/>
  <c r="BL113" i="73"/>
  <c r="BM113" i="73"/>
  <c r="BN113" i="73"/>
  <c r="BO113" i="73"/>
  <c r="BB111" i="73"/>
  <c r="BC111" i="73"/>
  <c r="BE111" i="73"/>
  <c r="BF111" i="73"/>
  <c r="BG111" i="73"/>
  <c r="BH111" i="73"/>
  <c r="BI111" i="73"/>
  <c r="AY122" i="73"/>
  <c r="AZ122" i="73"/>
  <c r="AU122" i="73"/>
  <c r="AU120" i="73"/>
  <c r="CJ117" i="73"/>
  <c r="CK117" i="73"/>
  <c r="CM117" i="73"/>
  <c r="CN117" i="73"/>
  <c r="CO117" i="73"/>
  <c r="CP117" i="73"/>
  <c r="CQ117" i="73"/>
  <c r="BL125" i="73"/>
  <c r="BM125" i="73"/>
  <c r="BO125" i="73"/>
  <c r="BP125" i="73"/>
  <c r="BQ125" i="73"/>
  <c r="BR125" i="73"/>
  <c r="BS125" i="73"/>
  <c r="BQ120" i="73"/>
  <c r="BT120" i="73"/>
  <c r="BU120" i="73"/>
  <c r="BV120" i="73"/>
  <c r="BW120" i="73"/>
  <c r="BJ121" i="73"/>
  <c r="BW114" i="73"/>
  <c r="BX114" i="73"/>
  <c r="BS114" i="73"/>
  <c r="BC118" i="73"/>
  <c r="BD118" i="73"/>
  <c r="BF118" i="73"/>
  <c r="BG118" i="73"/>
  <c r="BH118" i="73"/>
  <c r="BI118" i="73"/>
  <c r="BI112" i="73"/>
  <c r="BL112" i="73"/>
  <c r="BM112" i="73"/>
  <c r="BO112" i="73"/>
  <c r="AM611" i="73"/>
  <c r="AM597" i="73"/>
  <c r="AE1160" i="73"/>
  <c r="AE1150" i="73"/>
  <c r="E1150" i="73"/>
  <c r="E1160" i="73"/>
  <c r="AE1000" i="73"/>
  <c r="AE597" i="73"/>
  <c r="AE611" i="73"/>
  <c r="AG1000" i="73"/>
  <c r="AG597" i="73"/>
  <c r="AG611" i="73"/>
  <c r="AE1010" i="73"/>
  <c r="AE622" i="73"/>
  <c r="AC576" i="73"/>
  <c r="AC567" i="73"/>
  <c r="AM274" i="73"/>
  <c r="BQ317" i="73"/>
  <c r="BQ256" i="73"/>
  <c r="CD317" i="73"/>
  <c r="W1067" i="73"/>
  <c r="W1065" i="73"/>
  <c r="E1022" i="73"/>
  <c r="E842" i="73"/>
  <c r="E1099" i="73" s="1"/>
  <c r="E841" i="73"/>
  <c r="U567" i="73"/>
  <c r="AK1000" i="73"/>
  <c r="AK611" i="73"/>
  <c r="AK597" i="73"/>
  <c r="J582" i="73"/>
  <c r="AJ587" i="73"/>
  <c r="P1022" i="73"/>
  <c r="W1161" i="73"/>
  <c r="W1151" i="73"/>
  <c r="J1160" i="73"/>
  <c r="J1150" i="73"/>
  <c r="AI1140" i="73"/>
  <c r="Z1141" i="73"/>
  <c r="M1140" i="73"/>
  <c r="Y1141" i="73"/>
  <c r="T1142" i="73"/>
  <c r="BQ351" i="73"/>
  <c r="BC279" i="73"/>
  <c r="CE279" i="73"/>
  <c r="BF351" i="73"/>
  <c r="BF256" i="73"/>
  <c r="BA279" i="73"/>
  <c r="AX274" i="73"/>
  <c r="BB275" i="73"/>
  <c r="AX271" i="73"/>
  <c r="AP263" i="73"/>
  <c r="CK281" i="73"/>
  <c r="CL281" i="73"/>
  <c r="CM281" i="73"/>
  <c r="CO281" i="73"/>
  <c r="CP281" i="73"/>
  <c r="BL275" i="73"/>
  <c r="BE271" i="73"/>
  <c r="BE263" i="73"/>
  <c r="CO277" i="73"/>
  <c r="CQ277" i="73"/>
  <c r="CS277" i="73"/>
  <c r="CT277" i="73"/>
  <c r="CB271" i="73"/>
  <c r="BT275" i="73"/>
  <c r="BB271" i="73"/>
  <c r="BB263" i="73"/>
  <c r="CT280" i="73"/>
  <c r="CU280" i="73"/>
  <c r="CV280" i="73"/>
  <c r="CP280" i="73"/>
  <c r="CQ280" i="73"/>
  <c r="BY271" i="73"/>
  <c r="BQ263" i="73"/>
  <c r="BM275" i="73"/>
  <c r="BO275" i="73"/>
  <c r="BP275" i="73"/>
  <c r="BK273" i="73"/>
  <c r="AL261" i="73"/>
  <c r="AM261" i="73"/>
  <c r="AN261" i="73"/>
  <c r="AP261" i="73"/>
  <c r="AQ261" i="73"/>
  <c r="BZ260" i="73"/>
  <c r="BR256" i="73"/>
  <c r="BY257" i="73"/>
  <c r="BP351" i="73"/>
  <c r="BE273" i="73"/>
  <c r="AU268" i="73"/>
  <c r="AV268" i="73"/>
  <c r="AW268" i="73"/>
  <c r="AY268" i="73"/>
  <c r="AZ268" i="73"/>
  <c r="BA268" i="73"/>
  <c r="CD265" i="73"/>
  <c r="CE265" i="73"/>
  <c r="CF265" i="73"/>
  <c r="BZ265" i="73"/>
  <c r="CA265" i="73"/>
  <c r="CB265" i="73"/>
  <c r="CS258" i="73"/>
  <c r="CT258" i="73"/>
  <c r="CU258" i="73"/>
  <c r="AL258" i="73"/>
  <c r="AM258" i="73"/>
  <c r="AN281" i="73"/>
  <c r="AU273" i="73"/>
  <c r="BJ269" i="73"/>
  <c r="BK269" i="73"/>
  <c r="BL269" i="73"/>
  <c r="BN269" i="73"/>
  <c r="BO269" i="73"/>
  <c r="BD266" i="73"/>
  <c r="M1130" i="73"/>
  <c r="M1120" i="73"/>
  <c r="M1000" i="73"/>
  <c r="AC1152" i="73"/>
  <c r="AC1162" i="73"/>
  <c r="AZ274" i="73"/>
  <c r="BB274" i="73"/>
  <c r="BC274" i="73"/>
  <c r="BD274" i="73"/>
  <c r="BE274" i="73"/>
  <c r="CK272" i="73"/>
  <c r="BQ262" i="73"/>
  <c r="BR262" i="73"/>
  <c r="BS262" i="73"/>
  <c r="BU262" i="73"/>
  <c r="BV262" i="73"/>
  <c r="BW262" i="73"/>
  <c r="BJ260" i="73"/>
  <c r="CR259" i="73"/>
  <c r="CS259" i="73"/>
  <c r="CT259" i="73"/>
  <c r="CV259" i="73"/>
  <c r="AL259" i="73"/>
  <c r="AN258" i="73"/>
  <c r="CE317" i="73"/>
  <c r="CE256" i="73"/>
  <c r="CF317" i="73"/>
  <c r="CF256" i="73"/>
  <c r="CG317" i="73"/>
  <c r="CG256" i="73"/>
  <c r="CI317" i="73"/>
  <c r="CI256" i="73"/>
  <c r="CJ317" i="73"/>
  <c r="CJ256" i="73"/>
  <c r="CK317" i="73"/>
  <c r="CK256" i="73"/>
  <c r="AS122" i="73"/>
  <c r="AQ116" i="73"/>
  <c r="CV276" i="73"/>
  <c r="AO276" i="73"/>
  <c r="AS276" i="73"/>
  <c r="CH276" i="73"/>
  <c r="BT276" i="73"/>
  <c r="BV276" i="73"/>
  <c r="BW276" i="73"/>
  <c r="CG273" i="73"/>
  <c r="AS273" i="73"/>
  <c r="BQ273" i="73"/>
  <c r="CN273" i="73"/>
  <c r="AY273" i="73"/>
  <c r="AT273" i="73"/>
  <c r="BE266" i="73"/>
  <c r="BF266" i="73"/>
  <c r="BG266" i="73"/>
  <c r="BJ266" i="73"/>
  <c r="BK266" i="73"/>
  <c r="BB272" i="73"/>
  <c r="BY272" i="73"/>
  <c r="CL272" i="73"/>
  <c r="AY272" i="73"/>
  <c r="CA272" i="73"/>
  <c r="AS269" i="73"/>
  <c r="CQ260" i="73"/>
  <c r="CR260" i="73"/>
  <c r="CS260" i="73"/>
  <c r="CU260" i="73"/>
  <c r="CV260" i="73"/>
  <c r="AX257" i="73"/>
  <c r="AY257" i="73"/>
  <c r="AZ257" i="73"/>
  <c r="AT257" i="73"/>
  <c r="AU257" i="73"/>
  <c r="AV257" i="73"/>
  <c r="AM278" i="73"/>
  <c r="E834" i="73"/>
  <c r="E1091" i="73" s="1"/>
  <c r="E833" i="73"/>
  <c r="CG240" i="73"/>
  <c r="BV117" i="73"/>
  <c r="L1131" i="73"/>
  <c r="L1121" i="73"/>
  <c r="L1001" i="73"/>
  <c r="CI135" i="73"/>
  <c r="AM120" i="73"/>
  <c r="CO133" i="73"/>
  <c r="CQ267" i="73"/>
  <c r="CA267" i="73"/>
  <c r="CR267" i="73"/>
  <c r="CS267" i="73"/>
  <c r="CT267" i="73"/>
  <c r="CV267" i="73"/>
  <c r="AL267" i="73"/>
  <c r="CV240" i="73"/>
  <c r="CP240" i="73"/>
  <c r="CQ240" i="73"/>
  <c r="CR240" i="73"/>
  <c r="CS240" i="73"/>
  <c r="CT240" i="73"/>
  <c r="AV127" i="73"/>
  <c r="AW127" i="73"/>
  <c r="AX127" i="73"/>
  <c r="AZ127" i="73"/>
  <c r="CN115" i="73"/>
  <c r="CP115" i="73"/>
  <c r="BS135" i="73"/>
  <c r="BP133" i="73"/>
  <c r="BB121" i="73"/>
  <c r="BE118" i="73"/>
  <c r="BN135" i="73"/>
  <c r="CV135" i="73"/>
  <c r="AQ133" i="73"/>
  <c r="CM278" i="73"/>
  <c r="BO278" i="73"/>
  <c r="BF278" i="73"/>
  <c r="CF278" i="73"/>
  <c r="CG278" i="73"/>
  <c r="CH278" i="73"/>
  <c r="CJ278" i="73"/>
  <c r="CK278" i="73"/>
  <c r="AN270" i="73"/>
  <c r="BY270" i="73"/>
  <c r="BZ270" i="73"/>
  <c r="CA270" i="73"/>
  <c r="CD270" i="73"/>
  <c r="CE270" i="73"/>
  <c r="CT264" i="73"/>
  <c r="CD264" i="73"/>
  <c r="CU264" i="73"/>
  <c r="CV264" i="73"/>
  <c r="AM264" i="73"/>
  <c r="AN264" i="73"/>
  <c r="AO264" i="73"/>
  <c r="AV131" i="73"/>
  <c r="AB1132" i="73"/>
  <c r="AB1122" i="73"/>
  <c r="AB1002" i="73"/>
  <c r="BH135" i="73"/>
  <c r="BF133" i="73"/>
  <c r="CF385" i="73"/>
  <c r="AR385" i="73"/>
  <c r="CH385" i="73"/>
  <c r="CI385" i="73"/>
  <c r="CJ385" i="73"/>
  <c r="CK385" i="73"/>
  <c r="CL385" i="73"/>
  <c r="CM385" i="73"/>
  <c r="AT135" i="73"/>
  <c r="AV135" i="73"/>
  <c r="AW135" i="73"/>
  <c r="AZ135" i="73"/>
  <c r="BZ135" i="73"/>
  <c r="AO133" i="73"/>
  <c r="DG1130" i="73"/>
  <c r="Z1132" i="73"/>
  <c r="Z1122" i="73"/>
  <c r="Z1002" i="73"/>
  <c r="CV206" i="73"/>
  <c r="BK206" i="73"/>
  <c r="AQ206" i="73"/>
  <c r="CE206" i="73"/>
  <c r="BH206" i="73"/>
  <c r="BT206" i="73"/>
  <c r="BT111" i="73"/>
  <c r="CC206" i="73"/>
  <c r="CD206" i="73"/>
  <c r="AW132" i="73"/>
  <c r="CU131" i="73"/>
  <c r="CV131" i="73"/>
  <c r="AL131" i="73"/>
  <c r="AM131" i="73"/>
  <c r="AO131" i="73"/>
  <c r="AR130" i="73"/>
  <c r="AS130" i="73"/>
  <c r="AU130" i="73"/>
  <c r="CV127" i="73"/>
  <c r="BS124" i="73"/>
  <c r="CA116" i="73"/>
  <c r="CB115" i="73"/>
  <c r="BF136" i="73"/>
  <c r="CB136" i="73"/>
  <c r="AN136" i="73"/>
  <c r="BK136" i="73"/>
  <c r="CH136" i="73"/>
  <c r="AO136" i="73"/>
  <c r="AQ136" i="73"/>
  <c r="CG134" i="73"/>
  <c r="CQ134" i="73"/>
  <c r="AP134" i="73"/>
  <c r="BA134" i="73"/>
  <c r="BK134" i="73"/>
  <c r="BU134" i="73"/>
  <c r="CF134" i="73"/>
  <c r="CM134" i="73"/>
  <c r="CD132" i="73"/>
  <c r="CE132" i="73"/>
  <c r="CF132" i="73"/>
  <c r="CG132" i="73"/>
  <c r="CH132" i="73"/>
  <c r="CJ132" i="73"/>
  <c r="CV124" i="73"/>
  <c r="AZ116" i="73"/>
  <c r="AS115" i="73"/>
  <c r="CK132" i="73"/>
  <c r="BO115" i="73"/>
  <c r="CU127" i="73"/>
  <c r="CP127" i="73"/>
  <c r="AM128" i="73"/>
  <c r="CH128" i="73"/>
  <c r="CN128" i="73"/>
  <c r="CQ128" i="73"/>
  <c r="BD128" i="73"/>
  <c r="BF128" i="73"/>
  <c r="BW128" i="73"/>
  <c r="BY128" i="73"/>
  <c r="CA126" i="73"/>
  <c r="CB126" i="73"/>
  <c r="CD126" i="73"/>
  <c r="CE126" i="73"/>
  <c r="CF126" i="73"/>
  <c r="CG126" i="73"/>
  <c r="CL123" i="73"/>
  <c r="CM123" i="73"/>
  <c r="CO123" i="73"/>
  <c r="CP123" i="73"/>
  <c r="CQ123" i="73"/>
  <c r="CR123" i="73"/>
  <c r="CS123" i="73"/>
  <c r="CV121" i="73"/>
  <c r="AM121" i="73"/>
  <c r="AN121" i="73"/>
  <c r="AO121" i="73"/>
  <c r="AP121" i="73"/>
  <c r="AQ121" i="73"/>
  <c r="BS120" i="73"/>
  <c r="CP119" i="73"/>
  <c r="CQ119" i="73"/>
  <c r="CS119" i="73"/>
  <c r="CT119" i="73"/>
  <c r="CU119" i="73"/>
  <c r="CV119" i="73"/>
  <c r="E1075" i="73"/>
  <c r="E1074" i="73"/>
  <c r="E826" i="73"/>
  <c r="E1083" i="73" s="1"/>
  <c r="E825" i="73"/>
  <c r="E891" i="73"/>
  <c r="CA112" i="73"/>
  <c r="CC126" i="73"/>
  <c r="BP113" i="73"/>
  <c r="BQ113" i="73"/>
  <c r="BS113" i="73"/>
  <c r="BT113" i="73"/>
  <c r="BU113" i="73"/>
  <c r="BV113" i="73"/>
  <c r="BW113" i="73"/>
  <c r="BJ111" i="73"/>
  <c r="BK111" i="73"/>
  <c r="BM111" i="73"/>
  <c r="BN111" i="73"/>
  <c r="BO111" i="73"/>
  <c r="BP111" i="73"/>
  <c r="BQ111" i="73"/>
  <c r="BG122" i="73"/>
  <c r="BH122" i="73"/>
  <c r="BC122" i="73"/>
  <c r="BM118" i="73"/>
  <c r="CR117" i="73"/>
  <c r="CS117" i="73"/>
  <c r="CU117" i="73"/>
  <c r="CV117" i="73"/>
  <c r="AL117" i="73"/>
  <c r="BK112" i="73"/>
  <c r="BT125" i="73"/>
  <c r="BU125" i="73"/>
  <c r="BW125" i="73"/>
  <c r="BX125" i="73"/>
  <c r="BY125" i="73"/>
  <c r="BZ125" i="73"/>
  <c r="CA125" i="73"/>
  <c r="BY120" i="73"/>
  <c r="BZ120" i="73"/>
  <c r="CB120" i="73"/>
  <c r="CC120" i="73"/>
  <c r="CD120" i="73"/>
  <c r="CE120" i="73"/>
  <c r="BL119" i="73"/>
  <c r="CE114" i="73"/>
  <c r="CF114" i="73"/>
  <c r="CA114" i="73"/>
  <c r="AW126" i="73"/>
  <c r="BK118" i="73"/>
  <c r="BL118" i="73"/>
  <c r="BN118" i="73"/>
  <c r="BO118" i="73"/>
  <c r="BP118" i="73"/>
  <c r="BQ118" i="73"/>
  <c r="BQ112" i="73"/>
  <c r="BR112" i="73"/>
  <c r="BT112" i="73"/>
  <c r="BU112" i="73"/>
  <c r="BW112" i="73"/>
  <c r="CU430" i="73"/>
  <c r="CM430" i="73"/>
  <c r="CE430" i="73"/>
  <c r="BW430" i="73"/>
  <c r="BO430" i="73"/>
  <c r="BG430" i="73"/>
  <c r="AY430" i="73"/>
  <c r="AQ430" i="73"/>
  <c r="CT430" i="73"/>
  <c r="CL430" i="73"/>
  <c r="CD430" i="73"/>
  <c r="BV430" i="73"/>
  <c r="BN430" i="73"/>
  <c r="BF430" i="73"/>
  <c r="AX430" i="73"/>
  <c r="AP430" i="73"/>
  <c r="CS430" i="73"/>
  <c r="CK430" i="73"/>
  <c r="CC430" i="73"/>
  <c r="BU430" i="73"/>
  <c r="BM430" i="73"/>
  <c r="BE430" i="73"/>
  <c r="AW430" i="73"/>
  <c r="AO430" i="73"/>
  <c r="CQ430" i="73"/>
  <c r="CI430" i="73"/>
  <c r="CA430" i="73"/>
  <c r="BS430" i="73"/>
  <c r="BK430" i="73"/>
  <c r="BC430" i="73"/>
  <c r="AU430" i="73"/>
  <c r="AM430" i="73"/>
  <c r="CP430" i="73"/>
  <c r="CH430" i="73"/>
  <c r="BZ430" i="73"/>
  <c r="BR430" i="73"/>
  <c r="BJ430" i="73"/>
  <c r="BB430" i="73"/>
  <c r="AT430" i="73"/>
  <c r="AL430" i="73"/>
  <c r="CO430" i="73"/>
  <c r="CG430" i="73"/>
  <c r="BY430" i="73"/>
  <c r="BQ430" i="73"/>
  <c r="BI430" i="73"/>
  <c r="BA430" i="73"/>
  <c r="AS430" i="73"/>
  <c r="BX430" i="73"/>
  <c r="AR430" i="73"/>
  <c r="BT430" i="73"/>
  <c r="AN430" i="73"/>
  <c r="CV430" i="73"/>
  <c r="BP430" i="73"/>
  <c r="CR430" i="73"/>
  <c r="BL430" i="73"/>
  <c r="CN430" i="73"/>
  <c r="BH430" i="73"/>
  <c r="CJ430" i="73"/>
  <c r="BD430" i="73"/>
  <c r="CF430" i="73"/>
  <c r="CB430" i="73"/>
  <c r="AV430" i="73"/>
  <c r="AZ430" i="73"/>
  <c r="CG351" i="73"/>
  <c r="BU271" i="73"/>
  <c r="AZ275" i="73"/>
  <c r="BS317" i="73"/>
  <c r="BS256" i="73"/>
  <c r="CB260" i="73"/>
  <c r="AF1067" i="73"/>
  <c r="AF1065" i="73"/>
  <c r="N566" i="73"/>
  <c r="AH1010" i="73"/>
  <c r="AH622" i="73"/>
  <c r="F573" i="73"/>
  <c r="X567" i="73"/>
  <c r="W567" i="73"/>
  <c r="AF992" i="73"/>
  <c r="V567" i="73"/>
  <c r="AD565" i="73"/>
  <c r="T576" i="73"/>
  <c r="T587" i="73" s="1"/>
  <c r="AB567" i="73"/>
  <c r="AA567" i="73"/>
  <c r="O1022" i="73"/>
  <c r="Q1140" i="73"/>
  <c r="O1161" i="73"/>
  <c r="O1151" i="73"/>
  <c r="BI351" i="73"/>
  <c r="CV447" i="73"/>
  <c r="CN447" i="73"/>
  <c r="CF447" i="73"/>
  <c r="BX447" i="73"/>
  <c r="BP447" i="73"/>
  <c r="BH447" i="73"/>
  <c r="AZ447" i="73"/>
  <c r="AR447" i="73"/>
  <c r="CU447" i="73"/>
  <c r="CM447" i="73"/>
  <c r="CE447" i="73"/>
  <c r="BW447" i="73"/>
  <c r="BO447" i="73"/>
  <c r="BG447" i="73"/>
  <c r="AY447" i="73"/>
  <c r="AQ447" i="73"/>
  <c r="CT447" i="73"/>
  <c r="CL447" i="73"/>
  <c r="CD447" i="73"/>
  <c r="BV447" i="73"/>
  <c r="BN447" i="73"/>
  <c r="BF447" i="73"/>
  <c r="AX447" i="73"/>
  <c r="AP447" i="73"/>
  <c r="CR447" i="73"/>
  <c r="CJ447" i="73"/>
  <c r="CB447" i="73"/>
  <c r="BT447" i="73"/>
  <c r="BL447" i="73"/>
  <c r="BD447" i="73"/>
  <c r="AV447" i="73"/>
  <c r="AN447" i="73"/>
  <c r="CQ447" i="73"/>
  <c r="CI447" i="73"/>
  <c r="CA447" i="73"/>
  <c r="BS447" i="73"/>
  <c r="BK447" i="73"/>
  <c r="BC447" i="73"/>
  <c r="AU447" i="73"/>
  <c r="AM447" i="73"/>
  <c r="CP447" i="73"/>
  <c r="CH447" i="73"/>
  <c r="BZ447" i="73"/>
  <c r="BR447" i="73"/>
  <c r="BJ447" i="73"/>
  <c r="BB447" i="73"/>
  <c r="AT447" i="73"/>
  <c r="AL447" i="73"/>
  <c r="CC447" i="73"/>
  <c r="AW447" i="73"/>
  <c r="BY447" i="73"/>
  <c r="AS447" i="73"/>
  <c r="BU447" i="73"/>
  <c r="AO447" i="73"/>
  <c r="BQ447" i="73"/>
  <c r="CS447" i="73"/>
  <c r="BM447" i="73"/>
  <c r="CO447" i="73"/>
  <c r="BI447" i="73"/>
  <c r="CK447" i="73"/>
  <c r="CG447" i="73"/>
  <c r="BE447" i="73"/>
  <c r="BA447" i="73"/>
  <c r="AU279" i="73"/>
  <c r="BW279" i="73"/>
  <c r="BA261" i="73"/>
  <c r="AX351" i="73"/>
  <c r="AY352" i="73" s="1"/>
  <c r="AX256" i="73"/>
  <c r="AS279" i="73"/>
  <c r="AP274" i="73"/>
  <c r="CT279" i="73"/>
  <c r="CT263" i="73"/>
  <c r="BU279" i="73"/>
  <c r="AN275" i="73"/>
  <c r="AP271" i="73"/>
  <c r="CS281" i="73"/>
  <c r="CT281" i="73"/>
  <c r="AL281" i="73"/>
  <c r="BA275" i="73"/>
  <c r="AW271" i="73"/>
  <c r="AW263" i="73"/>
  <c r="AS275" i="73"/>
  <c r="CT260" i="73"/>
  <c r="AL277" i="73"/>
  <c r="AM277" i="73"/>
  <c r="AO277" i="73"/>
  <c r="AP277" i="73"/>
  <c r="CJ275" i="73"/>
  <c r="BT271" i="73"/>
  <c r="BT263" i="73"/>
  <c r="BI275" i="73"/>
  <c r="AT271" i="73"/>
  <c r="AT263" i="73"/>
  <c r="AP280" i="73"/>
  <c r="AQ280" i="73"/>
  <c r="AL280" i="73"/>
  <c r="AM280" i="73"/>
  <c r="CR275" i="73"/>
  <c r="BQ271" i="73"/>
  <c r="BI263" i="73"/>
  <c r="BE265" i="73"/>
  <c r="BU275" i="73"/>
  <c r="BW275" i="73"/>
  <c r="BX275" i="73"/>
  <c r="BO272" i="73"/>
  <c r="AT261" i="73"/>
  <c r="AU261" i="73"/>
  <c r="AV261" i="73"/>
  <c r="AX261" i="73"/>
  <c r="AY261" i="73"/>
  <c r="AT260" i="73"/>
  <c r="BR317" i="73"/>
  <c r="BX351" i="73"/>
  <c r="BC268" i="73"/>
  <c r="BD268" i="73"/>
  <c r="BE268" i="73"/>
  <c r="BG268" i="73"/>
  <c r="BH268" i="73"/>
  <c r="BI268" i="73"/>
  <c r="CR266" i="73"/>
  <c r="CL265" i="73"/>
  <c r="CM265" i="73"/>
  <c r="CN265" i="73"/>
  <c r="CH265" i="73"/>
  <c r="CI265" i="73"/>
  <c r="CJ265" i="73"/>
  <c r="AO258" i="73"/>
  <c r="AP258" i="73"/>
  <c r="AQ258" i="73"/>
  <c r="AS258" i="73"/>
  <c r="AT258" i="73"/>
  <c r="AU258" i="73"/>
  <c r="BR269" i="73"/>
  <c r="BS269" i="73"/>
  <c r="BT269" i="73"/>
  <c r="BV269" i="73"/>
  <c r="BW269" i="73"/>
  <c r="CC265" i="73"/>
  <c r="AD1131" i="73"/>
  <c r="AD1121" i="73"/>
  <c r="AD1162" i="73"/>
  <c r="AD1152" i="73"/>
  <c r="CF274" i="73"/>
  <c r="BL274" i="73"/>
  <c r="BM274" i="73"/>
  <c r="BI276" i="73"/>
  <c r="AV272" i="73"/>
  <c r="BY265" i="73"/>
  <c r="BY262" i="73"/>
  <c r="BZ262" i="73"/>
  <c r="CA262" i="73"/>
  <c r="CC262" i="73"/>
  <c r="CD262" i="73"/>
  <c r="CE262" i="73"/>
  <c r="AN259" i="73"/>
  <c r="AO259" i="73"/>
  <c r="AP259" i="73"/>
  <c r="AR259" i="73"/>
  <c r="AS259" i="73"/>
  <c r="AT259" i="73"/>
  <c r="CS257" i="73"/>
  <c r="CM317" i="73"/>
  <c r="CM256" i="73"/>
  <c r="CN317" i="73"/>
  <c r="CN256" i="73"/>
  <c r="CO317" i="73"/>
  <c r="CO256" i="73"/>
  <c r="CQ317" i="73"/>
  <c r="CQ256" i="73"/>
  <c r="CR317" i="73"/>
  <c r="CR256" i="73"/>
  <c r="CS317" i="73"/>
  <c r="CS256" i="73"/>
  <c r="AW276" i="73"/>
  <c r="BC276" i="73"/>
  <c r="BH276" i="73"/>
  <c r="CP276" i="73"/>
  <c r="CB276" i="73"/>
  <c r="CD276" i="73"/>
  <c r="CE276" i="73"/>
  <c r="CR273" i="73"/>
  <c r="BD273" i="73"/>
  <c r="CB273" i="73"/>
  <c r="AN273" i="73"/>
  <c r="BG273" i="73"/>
  <c r="BB273" i="73"/>
  <c r="BM266" i="73"/>
  <c r="BN266" i="73"/>
  <c r="BO266" i="73"/>
  <c r="BR266" i="73"/>
  <c r="BS266" i="73"/>
  <c r="AR272" i="73"/>
  <c r="BM272" i="73"/>
  <c r="CJ272" i="73"/>
  <c r="AO272" i="73"/>
  <c r="BI272" i="73"/>
  <c r="CN272" i="73"/>
  <c r="CI272" i="73"/>
  <c r="CT268" i="73"/>
  <c r="AM260" i="73"/>
  <c r="AN260" i="73"/>
  <c r="AO260" i="73"/>
  <c r="AQ260" i="73"/>
  <c r="AR260" i="73"/>
  <c r="AS260" i="73"/>
  <c r="BF257" i="73"/>
  <c r="BG257" i="73"/>
  <c r="BH257" i="73"/>
  <c r="BB257" i="73"/>
  <c r="BC257" i="73"/>
  <c r="BD257" i="73"/>
  <c r="BA240" i="73"/>
  <c r="BJ133" i="73"/>
  <c r="CD117" i="73"/>
  <c r="R1110" i="73"/>
  <c r="BC135" i="73"/>
  <c r="CG133" i="73"/>
  <c r="BO267" i="73"/>
  <c r="AN267" i="73"/>
  <c r="AO267" i="73"/>
  <c r="AP267" i="73"/>
  <c r="AR267" i="73"/>
  <c r="AS267" i="73"/>
  <c r="AT267" i="73"/>
  <c r="AR240" i="73"/>
  <c r="AL240" i="73"/>
  <c r="AM240" i="73"/>
  <c r="AN240" i="73"/>
  <c r="AO240" i="73"/>
  <c r="AP240" i="73"/>
  <c r="BD127" i="73"/>
  <c r="BF127" i="73"/>
  <c r="BH127" i="73"/>
  <c r="CV115" i="73"/>
  <c r="AL115" i="73"/>
  <c r="J1132" i="73"/>
  <c r="J1122" i="73"/>
  <c r="J1002" i="73"/>
  <c r="BJ135" i="73"/>
  <c r="BH133" i="73"/>
  <c r="BV135" i="73"/>
  <c r="CU133" i="73"/>
  <c r="AP278" i="73"/>
  <c r="CL278" i="73"/>
  <c r="CA278" i="73"/>
  <c r="CN278" i="73"/>
  <c r="CO278" i="73"/>
  <c r="CP278" i="73"/>
  <c r="CR278" i="73"/>
  <c r="CS278" i="73"/>
  <c r="BT270" i="73"/>
  <c r="CG270" i="73"/>
  <c r="CH270" i="73"/>
  <c r="CI270" i="73"/>
  <c r="CK270" i="73"/>
  <c r="CL270" i="73"/>
  <c r="CM270" i="73"/>
  <c r="AL264" i="73"/>
  <c r="AQ264" i="73"/>
  <c r="AR264" i="73"/>
  <c r="AS264" i="73"/>
  <c r="AU264" i="73"/>
  <c r="AV264" i="73"/>
  <c r="AW264" i="73"/>
  <c r="AH1131" i="73"/>
  <c r="AH1121" i="73"/>
  <c r="AX131" i="73"/>
  <c r="BD131" i="73"/>
  <c r="R1132" i="73"/>
  <c r="R1122" i="73"/>
  <c r="R1002" i="73"/>
  <c r="AY135" i="73"/>
  <c r="AX133" i="73"/>
  <c r="BA385" i="73"/>
  <c r="BX385" i="73"/>
  <c r="CP385" i="73"/>
  <c r="CQ385" i="73"/>
  <c r="CR385" i="73"/>
  <c r="CS385" i="73"/>
  <c r="CT385" i="73"/>
  <c r="CU385" i="73"/>
  <c r="BE135" i="73"/>
  <c r="CS133" i="73"/>
  <c r="AP317" i="73"/>
  <c r="AL206" i="73"/>
  <c r="BY206" i="73"/>
  <c r="BB206" i="73"/>
  <c r="CP206" i="73"/>
  <c r="BS206" i="73"/>
  <c r="CB206" i="73"/>
  <c r="CK206" i="73"/>
  <c r="CL206" i="73"/>
  <c r="AQ131" i="73"/>
  <c r="AR131" i="73"/>
  <c r="AS131" i="73"/>
  <c r="AT131" i="73"/>
  <c r="AU131" i="73"/>
  <c r="AW131" i="73"/>
  <c r="AZ130" i="73"/>
  <c r="BA130" i="73"/>
  <c r="BC130" i="73"/>
  <c r="CK127" i="73"/>
  <c r="BK124" i="73"/>
  <c r="BS116" i="73"/>
  <c r="BT115" i="73"/>
  <c r="AT136" i="73"/>
  <c r="BQ136" i="73"/>
  <c r="AZ136" i="73"/>
  <c r="BV136" i="73"/>
  <c r="CR136" i="73"/>
  <c r="AW136" i="73"/>
  <c r="AY136" i="73"/>
  <c r="AO134" i="73"/>
  <c r="AZ134" i="73"/>
  <c r="BT134" i="73"/>
  <c r="CD134" i="73"/>
  <c r="CO134" i="73"/>
  <c r="CU134" i="73"/>
  <c r="CL132" i="73"/>
  <c r="CM132" i="73"/>
  <c r="CN132" i="73"/>
  <c r="CO132" i="73"/>
  <c r="CR132" i="73"/>
  <c r="BM132" i="73"/>
  <c r="CN124" i="73"/>
  <c r="AR116" i="73"/>
  <c r="BE132" i="73"/>
  <c r="CT116" i="73"/>
  <c r="BG115" i="73"/>
  <c r="AQ127" i="73"/>
  <c r="AL127" i="73"/>
  <c r="CS124" i="73"/>
  <c r="CT115" i="73"/>
  <c r="AZ128" i="73"/>
  <c r="AR128" i="73"/>
  <c r="AU128" i="73"/>
  <c r="BL128" i="73"/>
  <c r="BN128" i="73"/>
  <c r="CE128" i="73"/>
  <c r="CG128" i="73"/>
  <c r="CI126" i="73"/>
  <c r="CJ126" i="73"/>
  <c r="CL126" i="73"/>
  <c r="CM126" i="73"/>
  <c r="CN126" i="73"/>
  <c r="CO126" i="73"/>
  <c r="CT123" i="73"/>
  <c r="CU123" i="73"/>
  <c r="AL123" i="73"/>
  <c r="AM123" i="73"/>
  <c r="AN123" i="73"/>
  <c r="AO123" i="73"/>
  <c r="CA120" i="73"/>
  <c r="AR121" i="73"/>
  <c r="AS121" i="73"/>
  <c r="AU121" i="73"/>
  <c r="AV121" i="73"/>
  <c r="AW121" i="73"/>
  <c r="AX121" i="73"/>
  <c r="AY121" i="73"/>
  <c r="AL119" i="73"/>
  <c r="AM119" i="73"/>
  <c r="AO119" i="73"/>
  <c r="AP119" i="73"/>
  <c r="AQ119" i="73"/>
  <c r="AR119" i="73"/>
  <c r="AS119" i="73"/>
  <c r="BB113" i="73"/>
  <c r="BX113" i="73"/>
  <c r="BY113" i="73"/>
  <c r="CA113" i="73"/>
  <c r="CB113" i="73"/>
  <c r="CC113" i="73"/>
  <c r="CD113" i="73"/>
  <c r="CE113" i="73"/>
  <c r="BR111" i="73"/>
  <c r="BS111" i="73"/>
  <c r="BU111" i="73"/>
  <c r="BV111" i="73"/>
  <c r="BW111" i="73"/>
  <c r="BX111" i="73"/>
  <c r="BY111" i="73"/>
  <c r="AQ128" i="73"/>
  <c r="BO122" i="73"/>
  <c r="BP122" i="73"/>
  <c r="BK122" i="73"/>
  <c r="AN117" i="73"/>
  <c r="AO117" i="73"/>
  <c r="AQ117" i="73"/>
  <c r="AR117" i="73"/>
  <c r="AS117" i="73"/>
  <c r="AT117" i="73"/>
  <c r="AU117" i="73"/>
  <c r="CB125" i="73"/>
  <c r="CC125" i="73"/>
  <c r="CE125" i="73"/>
  <c r="CF125" i="73"/>
  <c r="CG125" i="73"/>
  <c r="CH125" i="73"/>
  <c r="CI125" i="73"/>
  <c r="CG120" i="73"/>
  <c r="CJ120" i="73"/>
  <c r="CK120" i="73"/>
  <c r="CL120" i="73"/>
  <c r="CM120" i="73"/>
  <c r="CM114" i="73"/>
  <c r="CN114" i="73"/>
  <c r="CI114" i="73"/>
  <c r="CL125" i="73"/>
  <c r="BS118" i="73"/>
  <c r="BT118" i="73"/>
  <c r="BV118" i="73"/>
  <c r="BW118" i="73"/>
  <c r="BX118" i="73"/>
  <c r="BY118" i="73"/>
  <c r="BZ118" i="73"/>
  <c r="BY112" i="73"/>
  <c r="BZ112" i="73"/>
  <c r="CB112" i="73"/>
  <c r="CC112" i="73"/>
  <c r="CE112" i="73"/>
  <c r="CF112" i="73"/>
  <c r="L567" i="73"/>
  <c r="BF263" i="73"/>
  <c r="AN274" i="73"/>
  <c r="BT317" i="73"/>
  <c r="BT256" i="73"/>
  <c r="CU273" i="73"/>
  <c r="AT266" i="73"/>
  <c r="AF1024" i="73"/>
  <c r="V644" i="73"/>
  <c r="V572" i="73"/>
  <c r="X565" i="73"/>
  <c r="E992" i="73"/>
  <c r="G644" i="73"/>
  <c r="G572" i="73"/>
  <c r="H1022" i="73"/>
  <c r="G1161" i="73"/>
  <c r="G1151" i="73"/>
  <c r="E1141" i="73"/>
  <c r="U1141" i="73"/>
  <c r="BA351" i="73"/>
  <c r="CV435" i="73"/>
  <c r="CN435" i="73"/>
  <c r="CF435" i="73"/>
  <c r="BX435" i="73"/>
  <c r="BP435" i="73"/>
  <c r="BH435" i="73"/>
  <c r="AZ435" i="73"/>
  <c r="AR435" i="73"/>
  <c r="CU435" i="73"/>
  <c r="CM435" i="73"/>
  <c r="CE435" i="73"/>
  <c r="BW435" i="73"/>
  <c r="BO435" i="73"/>
  <c r="BG435" i="73"/>
  <c r="AY435" i="73"/>
  <c r="AQ435" i="73"/>
  <c r="CT435" i="73"/>
  <c r="CL435" i="73"/>
  <c r="CD435" i="73"/>
  <c r="BV435" i="73"/>
  <c r="BN435" i="73"/>
  <c r="BF435" i="73"/>
  <c r="AX435" i="73"/>
  <c r="AP435" i="73"/>
  <c r="CR435" i="73"/>
  <c r="CJ435" i="73"/>
  <c r="CB435" i="73"/>
  <c r="BT435" i="73"/>
  <c r="BL435" i="73"/>
  <c r="BD435" i="73"/>
  <c r="AV435" i="73"/>
  <c r="AN435" i="73"/>
  <c r="CQ435" i="73"/>
  <c r="CI435" i="73"/>
  <c r="CA435" i="73"/>
  <c r="BS435" i="73"/>
  <c r="BK435" i="73"/>
  <c r="BC435" i="73"/>
  <c r="AU435" i="73"/>
  <c r="AM435" i="73"/>
  <c r="CP435" i="73"/>
  <c r="CH435" i="73"/>
  <c r="BZ435" i="73"/>
  <c r="BR435" i="73"/>
  <c r="BJ435" i="73"/>
  <c r="BB435" i="73"/>
  <c r="AT435" i="73"/>
  <c r="AL435" i="73"/>
  <c r="CG435" i="73"/>
  <c r="BA435" i="73"/>
  <c r="CC435" i="73"/>
  <c r="AW435" i="73"/>
  <c r="BY435" i="73"/>
  <c r="AS435" i="73"/>
  <c r="BU435" i="73"/>
  <c r="AO435" i="73"/>
  <c r="BQ435" i="73"/>
  <c r="CS435" i="73"/>
  <c r="BM435" i="73"/>
  <c r="CO435" i="73"/>
  <c r="CK435" i="73"/>
  <c r="BE435" i="73"/>
  <c r="BI435" i="73"/>
  <c r="BO279" i="73"/>
  <c r="AS261" i="73"/>
  <c r="AP351" i="73"/>
  <c r="CT274" i="73"/>
  <c r="CL279" i="73"/>
  <c r="BM279" i="73"/>
  <c r="CL263" i="73"/>
  <c r="BF260" i="73"/>
  <c r="AO281" i="73"/>
  <c r="AP281" i="73"/>
  <c r="AS281" i="73"/>
  <c r="AT281" i="73"/>
  <c r="BI280" i="73"/>
  <c r="AM275" i="73"/>
  <c r="AO271" i="73"/>
  <c r="AO263" i="73"/>
  <c r="BD275" i="73"/>
  <c r="AS277" i="73"/>
  <c r="AT277" i="73"/>
  <c r="AU277" i="73"/>
  <c r="AW277" i="73"/>
  <c r="AX277" i="73"/>
  <c r="BY275" i="73"/>
  <c r="BL271" i="73"/>
  <c r="AU275" i="73"/>
  <c r="AL271" i="73"/>
  <c r="AL263" i="73"/>
  <c r="AZ280" i="73"/>
  <c r="AT280" i="73"/>
  <c r="AU280" i="73"/>
  <c r="CG275" i="73"/>
  <c r="BI271" i="73"/>
  <c r="BA263" i="73"/>
  <c r="CC275" i="73"/>
  <c r="CE275" i="73"/>
  <c r="CF275" i="73"/>
  <c r="CO265" i="73"/>
  <c r="BB261" i="73"/>
  <c r="BC261" i="73"/>
  <c r="BD261" i="73"/>
  <c r="BF261" i="73"/>
  <c r="BG261" i="73"/>
  <c r="AL317" i="73"/>
  <c r="CF351" i="73"/>
  <c r="BK268" i="73"/>
  <c r="BL268" i="73"/>
  <c r="BM268" i="73"/>
  <c r="BO268" i="73"/>
  <c r="BP268" i="73"/>
  <c r="BQ268" i="73"/>
  <c r="BL266" i="73"/>
  <c r="CT265" i="73"/>
  <c r="CU265" i="73"/>
  <c r="CV265" i="73"/>
  <c r="CP265" i="73"/>
  <c r="CQ265" i="73"/>
  <c r="CR265" i="73"/>
  <c r="AF1131" i="73"/>
  <c r="AF1121" i="73"/>
  <c r="BY276" i="73"/>
  <c r="CO269" i="73"/>
  <c r="AX258" i="73"/>
  <c r="AY258" i="73"/>
  <c r="BA258" i="73"/>
  <c r="BB258" i="73"/>
  <c r="BC258" i="73"/>
  <c r="BU257" i="73"/>
  <c r="BD281" i="73"/>
  <c r="BZ269" i="73"/>
  <c r="CA269" i="73"/>
  <c r="CB269" i="73"/>
  <c r="CD269" i="73"/>
  <c r="CE269" i="73"/>
  <c r="AW265" i="73"/>
  <c r="CL317" i="73"/>
  <c r="V1131" i="73"/>
  <c r="V1121" i="73"/>
  <c r="V1001" i="73"/>
  <c r="U1152" i="73"/>
  <c r="U1162" i="73"/>
  <c r="BR274" i="73"/>
  <c r="BS274" i="73"/>
  <c r="BT274" i="73"/>
  <c r="BU274" i="73"/>
  <c r="AS265" i="73"/>
  <c r="CG262" i="73"/>
  <c r="CH262" i="73"/>
  <c r="CI262" i="73"/>
  <c r="CL262" i="73"/>
  <c r="CM262" i="73"/>
  <c r="AV259" i="73"/>
  <c r="AW259" i="73"/>
  <c r="AX259" i="73"/>
  <c r="AZ259" i="73"/>
  <c r="BA259" i="73"/>
  <c r="BB259" i="73"/>
  <c r="BM257" i="73"/>
  <c r="CU317" i="73"/>
  <c r="CU256" i="73"/>
  <c r="CV317" i="73"/>
  <c r="CV256" i="73"/>
  <c r="AM317" i="73"/>
  <c r="AM256" i="73"/>
  <c r="AN317" i="73"/>
  <c r="AN256" i="73"/>
  <c r="AO317" i="73"/>
  <c r="AO256" i="73"/>
  <c r="CG114" i="73"/>
  <c r="BM276" i="73"/>
  <c r="BS276" i="73"/>
  <c r="BX276" i="73"/>
  <c r="CI276" i="73"/>
  <c r="CJ276" i="73"/>
  <c r="CL276" i="73"/>
  <c r="CM276" i="73"/>
  <c r="AR273" i="73"/>
  <c r="BN273" i="73"/>
  <c r="CL273" i="73"/>
  <c r="AX273" i="73"/>
  <c r="BO273" i="73"/>
  <c r="BJ273" i="73"/>
  <c r="BU266" i="73"/>
  <c r="BV266" i="73"/>
  <c r="BW266" i="73"/>
  <c r="BZ266" i="73"/>
  <c r="CA266" i="73"/>
  <c r="BA272" i="73"/>
  <c r="BW272" i="73"/>
  <c r="CT272" i="73"/>
  <c r="AX272" i="73"/>
  <c r="BT272" i="73"/>
  <c r="CV272" i="73"/>
  <c r="CQ272" i="73"/>
  <c r="BN268" i="73"/>
  <c r="AU260" i="73"/>
  <c r="AV260" i="73"/>
  <c r="AW260" i="73"/>
  <c r="AY260" i="73"/>
  <c r="AZ260" i="73"/>
  <c r="BA260" i="73"/>
  <c r="BN257" i="73"/>
  <c r="BN317" i="73"/>
  <c r="BO257" i="73"/>
  <c r="BP257" i="73"/>
  <c r="BJ257" i="73"/>
  <c r="BK257" i="73"/>
  <c r="BL257" i="73"/>
  <c r="AT317" i="73"/>
  <c r="T1131" i="73"/>
  <c r="T1121" i="73"/>
  <c r="T1001" i="73"/>
  <c r="BL133" i="73"/>
  <c r="AY115" i="73"/>
  <c r="AL135" i="73"/>
  <c r="BB264" i="73"/>
  <c r="CP135" i="73"/>
  <c r="BY133" i="73"/>
  <c r="CU267" i="73"/>
  <c r="AV267" i="73"/>
  <c r="AW267" i="73"/>
  <c r="AX267" i="73"/>
  <c r="AZ267" i="73"/>
  <c r="BA267" i="73"/>
  <c r="BB267" i="73"/>
  <c r="AZ240" i="73"/>
  <c r="AT240" i="73"/>
  <c r="AU240" i="73"/>
  <c r="AV240" i="73"/>
  <c r="AW240" i="73"/>
  <c r="AX240" i="73"/>
  <c r="AP115" i="73"/>
  <c r="AR115" i="73"/>
  <c r="AT115" i="73"/>
  <c r="AU115" i="73"/>
  <c r="BA135" i="73"/>
  <c r="AZ133" i="73"/>
  <c r="BR121" i="73"/>
  <c r="BU118" i="73"/>
  <c r="CD135" i="73"/>
  <c r="CM133" i="73"/>
  <c r="BK278" i="73"/>
  <c r="AY278" i="73"/>
  <c r="CU278" i="73"/>
  <c r="CV278" i="73"/>
  <c r="AL278" i="73"/>
  <c r="AN278" i="73"/>
  <c r="BH270" i="73"/>
  <c r="AR270" i="73"/>
  <c r="CO270" i="73"/>
  <c r="CP270" i="73"/>
  <c r="CQ270" i="73"/>
  <c r="CT270" i="73"/>
  <c r="CU270" i="73"/>
  <c r="BR264" i="73"/>
  <c r="AY264" i="73"/>
  <c r="AZ264" i="73"/>
  <c r="BA264" i="73"/>
  <c r="BC264" i="73"/>
  <c r="BD264" i="73"/>
  <c r="BE264" i="73"/>
  <c r="BF131" i="73"/>
  <c r="BL131" i="73"/>
  <c r="AO135" i="73"/>
  <c r="AP133" i="73"/>
  <c r="CG385" i="73"/>
  <c r="AL385" i="73"/>
  <c r="AM385" i="73"/>
  <c r="AN385" i="73"/>
  <c r="AO385" i="73"/>
  <c r="AP385" i="73"/>
  <c r="AQ385" i="73"/>
  <c r="BL135" i="73"/>
  <c r="BO135" i="73"/>
  <c r="BP135" i="73"/>
  <c r="CJ119" i="73"/>
  <c r="AM112" i="73"/>
  <c r="CK133" i="73"/>
  <c r="CH113" i="73"/>
  <c r="AY206" i="73"/>
  <c r="CM206" i="73"/>
  <c r="BP206" i="73"/>
  <c r="AS206" i="73"/>
  <c r="CG206" i="73"/>
  <c r="CJ206" i="73"/>
  <c r="CJ111" i="73"/>
  <c r="CS206" i="73"/>
  <c r="CT206" i="73"/>
  <c r="AY131" i="73"/>
  <c r="AZ131" i="73"/>
  <c r="BA131" i="73"/>
  <c r="BB131" i="73"/>
  <c r="BC131" i="73"/>
  <c r="BE131" i="73"/>
  <c r="BH130" i="73"/>
  <c r="BI130" i="73"/>
  <c r="BK130" i="73"/>
  <c r="CA127" i="73"/>
  <c r="BC124" i="73"/>
  <c r="BK116" i="73"/>
  <c r="BL115" i="73"/>
  <c r="BU132" i="73"/>
  <c r="BD136" i="73"/>
  <c r="CA136" i="73"/>
  <c r="AM136" i="73"/>
  <c r="BJ136" i="73"/>
  <c r="CG136" i="73"/>
  <c r="AS136" i="73"/>
  <c r="BE136" i="73"/>
  <c r="BG136" i="73"/>
  <c r="AN134" i="73"/>
  <c r="AX134" i="73"/>
  <c r="BI134" i="73"/>
  <c r="BS134" i="73"/>
  <c r="CC134" i="73"/>
  <c r="CN134" i="73"/>
  <c r="AQ134" i="73"/>
  <c r="CT132" i="73"/>
  <c r="CU132" i="73"/>
  <c r="CV132" i="73"/>
  <c r="AN132" i="73"/>
  <c r="CF124" i="73"/>
  <c r="CV116" i="73"/>
  <c r="CO115" i="73"/>
  <c r="CL116" i="73"/>
  <c r="AY127" i="73"/>
  <c r="AT127" i="73"/>
  <c r="CK124" i="73"/>
  <c r="CL115" i="73"/>
  <c r="CV129" i="73"/>
  <c r="CN129" i="73"/>
  <c r="CF129" i="73"/>
  <c r="BX129" i="73"/>
  <c r="BP129" i="73"/>
  <c r="BH129" i="73"/>
  <c r="AZ129" i="73"/>
  <c r="AR129" i="73"/>
  <c r="CT129" i="73"/>
  <c r="CL129" i="73"/>
  <c r="CD129" i="73"/>
  <c r="BV129" i="73"/>
  <c r="BN129" i="73"/>
  <c r="BF129" i="73"/>
  <c r="AX129" i="73"/>
  <c r="AP129" i="73"/>
  <c r="CS129" i="73"/>
  <c r="CK129" i="73"/>
  <c r="CC129" i="73"/>
  <c r="BU129" i="73"/>
  <c r="BM129" i="73"/>
  <c r="BE129" i="73"/>
  <c r="AW129" i="73"/>
  <c r="AO129" i="73"/>
  <c r="CQ129" i="73"/>
  <c r="CI129" i="73"/>
  <c r="CA129" i="73"/>
  <c r="BS129" i="73"/>
  <c r="BK129" i="73"/>
  <c r="BC129" i="73"/>
  <c r="AU129" i="73"/>
  <c r="AM129" i="73"/>
  <c r="CG129" i="73"/>
  <c r="BQ129" i="73"/>
  <c r="BA129" i="73"/>
  <c r="CU129" i="73"/>
  <c r="CE129" i="73"/>
  <c r="BO129" i="73"/>
  <c r="AY129" i="73"/>
  <c r="CR129" i="73"/>
  <c r="CB129" i="73"/>
  <c r="BL129" i="73"/>
  <c r="AV129" i="73"/>
  <c r="CP129" i="73"/>
  <c r="BZ129" i="73"/>
  <c r="BJ129" i="73"/>
  <c r="AT129" i="73"/>
  <c r="CO129" i="73"/>
  <c r="BY129" i="73"/>
  <c r="BI129" i="73"/>
  <c r="AS129" i="73"/>
  <c r="CJ129" i="73"/>
  <c r="BT129" i="73"/>
  <c r="BD129" i="73"/>
  <c r="AN129" i="73"/>
  <c r="CH129" i="73"/>
  <c r="BR129" i="73"/>
  <c r="BB129" i="73"/>
  <c r="AL129" i="73"/>
  <c r="CM129" i="73"/>
  <c r="BW129" i="73"/>
  <c r="BG129" i="73"/>
  <c r="AQ129" i="73"/>
  <c r="BP128" i="73"/>
  <c r="BE128" i="73"/>
  <c r="BJ128" i="73"/>
  <c r="AY128" i="73"/>
  <c r="BT128" i="73"/>
  <c r="BV128" i="73"/>
  <c r="CM128" i="73"/>
  <c r="CO128" i="73"/>
  <c r="CQ126" i="73"/>
  <c r="CR126" i="73"/>
  <c r="CT126" i="73"/>
  <c r="CU126" i="73"/>
  <c r="CV126" i="73"/>
  <c r="AP123" i="73"/>
  <c r="AQ123" i="73"/>
  <c r="AS123" i="73"/>
  <c r="AT123" i="73"/>
  <c r="AU123" i="73"/>
  <c r="AV123" i="73"/>
  <c r="AW123" i="73"/>
  <c r="AZ121" i="73"/>
  <c r="BA121" i="73"/>
  <c r="BC121" i="73"/>
  <c r="BD121" i="73"/>
  <c r="BE121" i="73"/>
  <c r="BF121" i="73"/>
  <c r="BG121" i="73"/>
  <c r="AT119" i="73"/>
  <c r="AU119" i="73"/>
  <c r="AW119" i="73"/>
  <c r="AX119" i="73"/>
  <c r="AY119" i="73"/>
  <c r="AZ119" i="73"/>
  <c r="BA119" i="73"/>
  <c r="CI112" i="73"/>
  <c r="BS128" i="73"/>
  <c r="CF123" i="73"/>
  <c r="CF113" i="73"/>
  <c r="CG113" i="73"/>
  <c r="CI113" i="73"/>
  <c r="CJ113" i="73"/>
  <c r="CK113" i="73"/>
  <c r="CL113" i="73"/>
  <c r="CM113" i="73"/>
  <c r="BZ111" i="73"/>
  <c r="CA111" i="73"/>
  <c r="CC111" i="73"/>
  <c r="CD111" i="73"/>
  <c r="CE111" i="73"/>
  <c r="CF111" i="73"/>
  <c r="CG111" i="73"/>
  <c r="BU126" i="73"/>
  <c r="BW122" i="73"/>
  <c r="BX122" i="73"/>
  <c r="BS122" i="73"/>
  <c r="AV117" i="73"/>
  <c r="AW117" i="73"/>
  <c r="AY117" i="73"/>
  <c r="AZ117" i="73"/>
  <c r="BA117" i="73"/>
  <c r="BB117" i="73"/>
  <c r="BC117" i="73"/>
  <c r="CJ125" i="73"/>
  <c r="CK125" i="73"/>
  <c r="CM125" i="73"/>
  <c r="CN125" i="73"/>
  <c r="CO125" i="73"/>
  <c r="CP125" i="73"/>
  <c r="CQ125" i="73"/>
  <c r="CO120" i="73"/>
  <c r="CR120" i="73"/>
  <c r="CS120" i="73"/>
  <c r="CT120" i="73"/>
  <c r="CU120" i="73"/>
  <c r="AW118" i="73"/>
  <c r="CU114" i="73"/>
  <c r="CV114" i="73"/>
  <c r="AZ123" i="73"/>
  <c r="CA118" i="73"/>
  <c r="CB118" i="73"/>
  <c r="CD118" i="73"/>
  <c r="CE118" i="73"/>
  <c r="CF118" i="73"/>
  <c r="CG118" i="73"/>
  <c r="CH118" i="73"/>
  <c r="CG112" i="73"/>
  <c r="CH112" i="73"/>
  <c r="CJ112" i="73"/>
  <c r="CK112" i="73"/>
  <c r="CN112" i="73"/>
  <c r="Q567" i="73"/>
  <c r="O565" i="73"/>
  <c r="O644" i="73"/>
  <c r="V573" i="73"/>
  <c r="O567" i="73"/>
  <c r="H572" i="73"/>
  <c r="H644" i="73"/>
  <c r="CR450" i="73"/>
  <c r="CJ450" i="73"/>
  <c r="CB450" i="73"/>
  <c r="BT450" i="73"/>
  <c r="BL450" i="73"/>
  <c r="BD450" i="73"/>
  <c r="AV450" i="73"/>
  <c r="AN450" i="73"/>
  <c r="CQ450" i="73"/>
  <c r="CI450" i="73"/>
  <c r="CA450" i="73"/>
  <c r="BS450" i="73"/>
  <c r="BK450" i="73"/>
  <c r="BC450" i="73"/>
  <c r="AU450" i="73"/>
  <c r="AM450" i="73"/>
  <c r="CP450" i="73"/>
  <c r="CH450" i="73"/>
  <c r="BZ450" i="73"/>
  <c r="BR450" i="73"/>
  <c r="BJ450" i="73"/>
  <c r="BB450" i="73"/>
  <c r="AT450" i="73"/>
  <c r="AL450" i="73"/>
  <c r="CV450" i="73"/>
  <c r="CN450" i="73"/>
  <c r="CF450" i="73"/>
  <c r="BX450" i="73"/>
  <c r="BP450" i="73"/>
  <c r="BH450" i="73"/>
  <c r="AZ450" i="73"/>
  <c r="AR450" i="73"/>
  <c r="CU450" i="73"/>
  <c r="CM450" i="73"/>
  <c r="CE450" i="73"/>
  <c r="BW450" i="73"/>
  <c r="BO450" i="73"/>
  <c r="BG450" i="73"/>
  <c r="AY450" i="73"/>
  <c r="AQ450" i="73"/>
  <c r="CT450" i="73"/>
  <c r="CL450" i="73"/>
  <c r="CD450" i="73"/>
  <c r="BV450" i="73"/>
  <c r="BN450" i="73"/>
  <c r="BF450" i="73"/>
  <c r="AX450" i="73"/>
  <c r="AP450" i="73"/>
  <c r="BY450" i="73"/>
  <c r="AS450" i="73"/>
  <c r="BU450" i="73"/>
  <c r="AO450" i="73"/>
  <c r="BQ450" i="73"/>
  <c r="CS450" i="73"/>
  <c r="BM450" i="73"/>
  <c r="CO450" i="73"/>
  <c r="BI450" i="73"/>
  <c r="CK450" i="73"/>
  <c r="BE450" i="73"/>
  <c r="CG450" i="73"/>
  <c r="BA450" i="73"/>
  <c r="AW450" i="73"/>
  <c r="CC450" i="73"/>
  <c r="BJ317" i="73"/>
  <c r="AO274" i="73"/>
  <c r="BO317" i="73"/>
  <c r="BO256" i="73"/>
  <c r="CI273" i="73"/>
  <c r="AU266" i="73"/>
  <c r="AE1069" i="73"/>
  <c r="AE1066" i="73"/>
  <c r="AE1064" i="73"/>
  <c r="Y567" i="73"/>
  <c r="F566" i="73"/>
  <c r="AH1000" i="73"/>
  <c r="AH611" i="73"/>
  <c r="AH597" i="73"/>
  <c r="AD1010" i="73"/>
  <c r="AD622" i="73"/>
  <c r="AD597" i="73"/>
  <c r="AD573" i="73"/>
  <c r="AM622" i="73"/>
  <c r="N567" i="73"/>
  <c r="V565" i="73"/>
  <c r="AE992" i="73"/>
  <c r="E994" i="73"/>
  <c r="E974" i="73" s="1"/>
  <c r="E567" i="73"/>
  <c r="T567" i="73"/>
  <c r="S567" i="73"/>
  <c r="G1022" i="73"/>
  <c r="AD1140" i="73"/>
  <c r="AS351" i="73"/>
  <c r="Y1152" i="73"/>
  <c r="Y1162" i="73"/>
  <c r="CR444" i="73"/>
  <c r="CJ444" i="73"/>
  <c r="CB444" i="73"/>
  <c r="BT444" i="73"/>
  <c r="BL444" i="73"/>
  <c r="BD444" i="73"/>
  <c r="AV444" i="73"/>
  <c r="AN444" i="73"/>
  <c r="CQ444" i="73"/>
  <c r="CI444" i="73"/>
  <c r="CA444" i="73"/>
  <c r="BS444" i="73"/>
  <c r="BK444" i="73"/>
  <c r="BC444" i="73"/>
  <c r="AU444" i="73"/>
  <c r="AM444" i="73"/>
  <c r="CP444" i="73"/>
  <c r="CH444" i="73"/>
  <c r="BZ444" i="73"/>
  <c r="BR444" i="73"/>
  <c r="BJ444" i="73"/>
  <c r="BB444" i="73"/>
  <c r="AT444" i="73"/>
  <c r="AL444" i="73"/>
  <c r="CV444" i="73"/>
  <c r="CN444" i="73"/>
  <c r="CF444" i="73"/>
  <c r="BX444" i="73"/>
  <c r="BP444" i="73"/>
  <c r="BH444" i="73"/>
  <c r="AZ444" i="73"/>
  <c r="AR444" i="73"/>
  <c r="CU444" i="73"/>
  <c r="CM444" i="73"/>
  <c r="CE444" i="73"/>
  <c r="BW444" i="73"/>
  <c r="BO444" i="73"/>
  <c r="BG444" i="73"/>
  <c r="AY444" i="73"/>
  <c r="AQ444" i="73"/>
  <c r="CT444" i="73"/>
  <c r="CL444" i="73"/>
  <c r="CD444" i="73"/>
  <c r="BV444" i="73"/>
  <c r="BN444" i="73"/>
  <c r="BF444" i="73"/>
  <c r="AX444" i="73"/>
  <c r="AP444" i="73"/>
  <c r="CK444" i="73"/>
  <c r="BE444" i="73"/>
  <c r="CG444" i="73"/>
  <c r="BA444" i="73"/>
  <c r="CC444" i="73"/>
  <c r="AW444" i="73"/>
  <c r="BY444" i="73"/>
  <c r="AS444" i="73"/>
  <c r="BU444" i="73"/>
  <c r="AO444" i="73"/>
  <c r="BQ444" i="73"/>
  <c r="CO444" i="73"/>
  <c r="BM444" i="73"/>
  <c r="BI444" i="73"/>
  <c r="CS444" i="73"/>
  <c r="BG279" i="73"/>
  <c r="CT351" i="73"/>
  <c r="CT256" i="73"/>
  <c r="CO279" i="73"/>
  <c r="CD279" i="73"/>
  <c r="CL271" i="73"/>
  <c r="CD263" i="73"/>
  <c r="AW281" i="73"/>
  <c r="AX281" i="73"/>
  <c r="BA281" i="73"/>
  <c r="BB281" i="73"/>
  <c r="CS271" i="73"/>
  <c r="CS263" i="73"/>
  <c r="BA277" i="73"/>
  <c r="BB277" i="73"/>
  <c r="BC277" i="73"/>
  <c r="BE277" i="73"/>
  <c r="BF277" i="73"/>
  <c r="BK275" i="73"/>
  <c r="BD271" i="73"/>
  <c r="CP263" i="73"/>
  <c r="BF280" i="73"/>
  <c r="BH280" i="73"/>
  <c r="BB280" i="73"/>
  <c r="BC280" i="73"/>
  <c r="BS275" i="73"/>
  <c r="BA271" i="73"/>
  <c r="AS263" i="73"/>
  <c r="CK275" i="73"/>
  <c r="CM275" i="73"/>
  <c r="CN275" i="73"/>
  <c r="CO274" i="73"/>
  <c r="BI265" i="73"/>
  <c r="BJ261" i="73"/>
  <c r="BK261" i="73"/>
  <c r="BL261" i="73"/>
  <c r="BN261" i="73"/>
  <c r="BO261" i="73"/>
  <c r="BQ257" i="73"/>
  <c r="CN351" i="73"/>
  <c r="BS268" i="73"/>
  <c r="BT268" i="73"/>
  <c r="BU268" i="73"/>
  <c r="BW268" i="73"/>
  <c r="BX268" i="73"/>
  <c r="BY268" i="73"/>
  <c r="AP265" i="73"/>
  <c r="AQ265" i="73"/>
  <c r="AR265" i="73"/>
  <c r="AL265" i="73"/>
  <c r="AM265" i="73"/>
  <c r="AN265" i="73"/>
  <c r="X1131" i="73"/>
  <c r="X1121" i="73"/>
  <c r="X1001" i="73"/>
  <c r="BI269" i="73"/>
  <c r="BE258" i="73"/>
  <c r="BF258" i="73"/>
  <c r="BG258" i="73"/>
  <c r="BI258" i="73"/>
  <c r="BJ258" i="73"/>
  <c r="BK258" i="73"/>
  <c r="AO257" i="73"/>
  <c r="L1110" i="73"/>
  <c r="BL281" i="73"/>
  <c r="CH269" i="73"/>
  <c r="CI269" i="73"/>
  <c r="CJ269" i="73"/>
  <c r="CL269" i="73"/>
  <c r="CM269" i="73"/>
  <c r="BF317" i="73"/>
  <c r="N1131" i="73"/>
  <c r="N1121" i="73"/>
  <c r="N1001" i="73"/>
  <c r="V1162" i="73"/>
  <c r="V1152" i="73"/>
  <c r="BP274" i="73"/>
  <c r="CB274" i="73"/>
  <c r="CC274" i="73"/>
  <c r="CP262" i="73"/>
  <c r="CQ262" i="73"/>
  <c r="CS262" i="73"/>
  <c r="CT262" i="73"/>
  <c r="CU262" i="73"/>
  <c r="BD259" i="73"/>
  <c r="BE259" i="73"/>
  <c r="BF259" i="73"/>
  <c r="BI259" i="73"/>
  <c r="BJ259" i="73"/>
  <c r="AQ317" i="73"/>
  <c r="AQ256" i="73"/>
  <c r="AR317" i="73"/>
  <c r="AR256" i="73"/>
  <c r="AS317" i="73"/>
  <c r="AS256" i="73"/>
  <c r="AU317" i="73"/>
  <c r="AU256" i="73"/>
  <c r="AV317" i="73"/>
  <c r="AV256" i="73"/>
  <c r="AW317" i="73"/>
  <c r="AW256" i="73"/>
  <c r="CM124" i="73"/>
  <c r="CG122" i="73"/>
  <c r="BY114" i="73"/>
  <c r="CC276" i="73"/>
  <c r="CK276" i="73"/>
  <c r="CO276" i="73"/>
  <c r="CQ276" i="73"/>
  <c r="CR276" i="73"/>
  <c r="CT276" i="73"/>
  <c r="CU276" i="73"/>
  <c r="BC273" i="73"/>
  <c r="BY273" i="73"/>
  <c r="AM273" i="73"/>
  <c r="BI273" i="73"/>
  <c r="BW273" i="73"/>
  <c r="BR273" i="73"/>
  <c r="CC266" i="73"/>
  <c r="CD266" i="73"/>
  <c r="CE266" i="73"/>
  <c r="CH266" i="73"/>
  <c r="CI266" i="73"/>
  <c r="CH272" i="73"/>
  <c r="AN272" i="73"/>
  <c r="BG272" i="73"/>
  <c r="CD272" i="73"/>
  <c r="AM272" i="73"/>
  <c r="BC260" i="73"/>
  <c r="BD260" i="73"/>
  <c r="BE260" i="73"/>
  <c r="BG260" i="73"/>
  <c r="BH260" i="73"/>
  <c r="BI260" i="73"/>
  <c r="BV257" i="73"/>
  <c r="BW257" i="73"/>
  <c r="BX257" i="73"/>
  <c r="BR257" i="73"/>
  <c r="BS257" i="73"/>
  <c r="BT257" i="73"/>
  <c r="CB270" i="73"/>
  <c r="X1122" i="73"/>
  <c r="X1132" i="73"/>
  <c r="X1002" i="73"/>
  <c r="CT117" i="73"/>
  <c r="AH1132" i="73"/>
  <c r="AH1122" i="73"/>
  <c r="AH1002" i="73"/>
  <c r="BQ133" i="73"/>
  <c r="BC267" i="73"/>
  <c r="AM267" i="73"/>
  <c r="BD267" i="73"/>
  <c r="BE267" i="73"/>
  <c r="BF267" i="73"/>
  <c r="BH267" i="73"/>
  <c r="BI267" i="73"/>
  <c r="BJ267" i="73"/>
  <c r="BH240" i="73"/>
  <c r="BB240" i="73"/>
  <c r="BC240" i="73"/>
  <c r="BD240" i="73"/>
  <c r="BE240" i="73"/>
  <c r="BF240" i="73"/>
  <c r="BG241" i="73" s="1"/>
  <c r="J1131" i="73"/>
  <c r="J1121" i="73"/>
  <c r="J1001" i="73"/>
  <c r="BE134" i="73"/>
  <c r="AX115" i="73"/>
  <c r="AZ115" i="73"/>
  <c r="BB115" i="73"/>
  <c r="AR135" i="73"/>
  <c r="AR133" i="73"/>
  <c r="CC118" i="73"/>
  <c r="CL135" i="73"/>
  <c r="CE133" i="73"/>
  <c r="CE278" i="73"/>
  <c r="BV278" i="73"/>
  <c r="AR278" i="73"/>
  <c r="AS278" i="73"/>
  <c r="AT278" i="73"/>
  <c r="AV278" i="73"/>
  <c r="AW278" i="73"/>
  <c r="CN270" i="73"/>
  <c r="BX270" i="73"/>
  <c r="AL270" i="73"/>
  <c r="AM270" i="73"/>
  <c r="AO270" i="73"/>
  <c r="AP270" i="73"/>
  <c r="AQ270" i="73"/>
  <c r="BF264" i="73"/>
  <c r="AP264" i="73"/>
  <c r="BG264" i="73"/>
  <c r="BH264" i="73"/>
  <c r="BI264" i="73"/>
  <c r="BK264" i="73"/>
  <c r="BL264" i="73"/>
  <c r="BM264" i="73"/>
  <c r="BT131" i="73"/>
  <c r="AP125" i="73"/>
  <c r="CT133" i="73"/>
  <c r="AS385" i="73"/>
  <c r="BH385" i="73"/>
  <c r="AT385" i="73"/>
  <c r="AU385" i="73"/>
  <c r="AV385" i="73"/>
  <c r="AW385" i="73"/>
  <c r="AX385" i="73"/>
  <c r="AY385" i="73"/>
  <c r="BR135" i="73"/>
  <c r="BU135" i="73"/>
  <c r="CR119" i="73"/>
  <c r="CC133" i="73"/>
  <c r="BJ206" i="73"/>
  <c r="AO206" i="73"/>
  <c r="CA206" i="73"/>
  <c r="BG206" i="73"/>
  <c r="CU206" i="73"/>
  <c r="CR206" i="73"/>
  <c r="CS207" i="73" s="1"/>
  <c r="AP206" i="73"/>
  <c r="AQ207" i="73" s="1"/>
  <c r="BG131" i="73"/>
  <c r="BH131" i="73"/>
  <c r="BI131" i="73"/>
  <c r="BJ131" i="73"/>
  <c r="BK131" i="73"/>
  <c r="BM131" i="73"/>
  <c r="BP130" i="73"/>
  <c r="BQ130" i="73"/>
  <c r="BS130" i="73"/>
  <c r="CA132" i="73"/>
  <c r="BP127" i="73"/>
  <c r="AU124" i="73"/>
  <c r="BC116" i="73"/>
  <c r="BD115" i="73"/>
  <c r="AO132" i="73"/>
  <c r="BP136" i="73"/>
  <c r="CL136" i="73"/>
  <c r="AX136" i="73"/>
  <c r="BT136" i="73"/>
  <c r="CQ136" i="73"/>
  <c r="BC136" i="73"/>
  <c r="BM136" i="73"/>
  <c r="BO136" i="73"/>
  <c r="AW134" i="73"/>
  <c r="BH134" i="73"/>
  <c r="CB134" i="73"/>
  <c r="CL134" i="73"/>
  <c r="AY134" i="73"/>
  <c r="AP132" i="73"/>
  <c r="AQ132" i="73"/>
  <c r="AR132" i="73"/>
  <c r="AS132" i="73"/>
  <c r="AT132" i="73"/>
  <c r="AV132" i="73"/>
  <c r="CO124" i="73"/>
  <c r="BX124" i="73"/>
  <c r="CN116" i="73"/>
  <c r="CG115" i="73"/>
  <c r="BG127" i="73"/>
  <c r="BB127" i="73"/>
  <c r="CC124" i="73"/>
  <c r="CD115" i="73"/>
  <c r="CP428" i="73"/>
  <c r="CH428" i="73"/>
  <c r="BZ428" i="73"/>
  <c r="BR428" i="73"/>
  <c r="BJ428" i="73"/>
  <c r="BB428" i="73"/>
  <c r="AT428" i="73"/>
  <c r="AL428" i="73"/>
  <c r="CO428" i="73"/>
  <c r="CG428" i="73"/>
  <c r="BY428" i="73"/>
  <c r="BQ428" i="73"/>
  <c r="BI428" i="73"/>
  <c r="BA428" i="73"/>
  <c r="AS428" i="73"/>
  <c r="CV428" i="73"/>
  <c r="CN428" i="73"/>
  <c r="CF428" i="73"/>
  <c r="BX428" i="73"/>
  <c r="BP428" i="73"/>
  <c r="BH428" i="73"/>
  <c r="AZ428" i="73"/>
  <c r="AR428" i="73"/>
  <c r="CT428" i="73"/>
  <c r="CL428" i="73"/>
  <c r="CD428" i="73"/>
  <c r="BV428" i="73"/>
  <c r="BN428" i="73"/>
  <c r="BF428" i="73"/>
  <c r="AX428" i="73"/>
  <c r="AP428" i="73"/>
  <c r="CS428" i="73"/>
  <c r="CK428" i="73"/>
  <c r="CC428" i="73"/>
  <c r="BU428" i="73"/>
  <c r="BM428" i="73"/>
  <c r="BE428" i="73"/>
  <c r="AW428" i="73"/>
  <c r="AO428" i="73"/>
  <c r="CI428" i="73"/>
  <c r="BL428" i="73"/>
  <c r="AQ428" i="73"/>
  <c r="CE428" i="73"/>
  <c r="BK428" i="73"/>
  <c r="AN428" i="73"/>
  <c r="CB428" i="73"/>
  <c r="BG428" i="73"/>
  <c r="AM428" i="73"/>
  <c r="CU428" i="73"/>
  <c r="CA428" i="73"/>
  <c r="BD428" i="73"/>
  <c r="CR428" i="73"/>
  <c r="BW428" i="73"/>
  <c r="BC428" i="73"/>
  <c r="CQ428" i="73"/>
  <c r="BT428" i="73"/>
  <c r="AY428" i="73"/>
  <c r="BO428" i="73"/>
  <c r="AV428" i="73"/>
  <c r="AU428" i="73"/>
  <c r="CM428" i="73"/>
  <c r="CJ428" i="73"/>
  <c r="BS428" i="73"/>
  <c r="CO441" i="73"/>
  <c r="CG441" i="73"/>
  <c r="BY441" i="73"/>
  <c r="BQ441" i="73"/>
  <c r="BI441" i="73"/>
  <c r="BA441" i="73"/>
  <c r="AS441" i="73"/>
  <c r="CV441" i="73"/>
  <c r="CN441" i="73"/>
  <c r="CF441" i="73"/>
  <c r="BX441" i="73"/>
  <c r="BP441" i="73"/>
  <c r="BH441" i="73"/>
  <c r="AZ441" i="73"/>
  <c r="AR441" i="73"/>
  <c r="CU441" i="73"/>
  <c r="CM441" i="73"/>
  <c r="CE441" i="73"/>
  <c r="BW441" i="73"/>
  <c r="BO441" i="73"/>
  <c r="BG441" i="73"/>
  <c r="AY441" i="73"/>
  <c r="AQ441" i="73"/>
  <c r="CS441" i="73"/>
  <c r="CK441" i="73"/>
  <c r="CC441" i="73"/>
  <c r="BU441" i="73"/>
  <c r="BM441" i="73"/>
  <c r="BE441" i="73"/>
  <c r="AW441" i="73"/>
  <c r="AO441" i="73"/>
  <c r="CR441" i="73"/>
  <c r="CJ441" i="73"/>
  <c r="CB441" i="73"/>
  <c r="BT441" i="73"/>
  <c r="BL441" i="73"/>
  <c r="BD441" i="73"/>
  <c r="AV441" i="73"/>
  <c r="AN441" i="73"/>
  <c r="CQ441" i="73"/>
  <c r="CI441" i="73"/>
  <c r="CA441" i="73"/>
  <c r="BS441" i="73"/>
  <c r="BK441" i="73"/>
  <c r="BC441" i="73"/>
  <c r="AU441" i="73"/>
  <c r="AM441" i="73"/>
  <c r="CT441" i="73"/>
  <c r="BN441" i="73"/>
  <c r="CP441" i="73"/>
  <c r="BJ441" i="73"/>
  <c r="CL441" i="73"/>
  <c r="BF441" i="73"/>
  <c r="CH441" i="73"/>
  <c r="BB441" i="73"/>
  <c r="CD441" i="73"/>
  <c r="AX441" i="73"/>
  <c r="BZ441" i="73"/>
  <c r="AT441" i="73"/>
  <c r="AL441" i="73"/>
  <c r="BV441" i="73"/>
  <c r="BR441" i="73"/>
  <c r="AP441" i="73"/>
  <c r="CF128" i="73"/>
  <c r="BU128" i="73"/>
  <c r="BZ128" i="73"/>
  <c r="BM128" i="73"/>
  <c r="CB128" i="73"/>
  <c r="CD128" i="73"/>
  <c r="CU128" i="73"/>
  <c r="AM126" i="73"/>
  <c r="AN126" i="73"/>
  <c r="AP126" i="73"/>
  <c r="AQ126" i="73"/>
  <c r="AR126" i="73"/>
  <c r="AS126" i="73"/>
  <c r="AX123" i="73"/>
  <c r="AY123" i="73"/>
  <c r="BA123" i="73"/>
  <c r="BB123" i="73"/>
  <c r="BC123" i="73"/>
  <c r="BD123" i="73"/>
  <c r="BE123" i="73"/>
  <c r="BH121" i="73"/>
  <c r="BI121" i="73"/>
  <c r="BK121" i="73"/>
  <c r="BL121" i="73"/>
  <c r="BM121" i="73"/>
  <c r="BN121" i="73"/>
  <c r="BO121" i="73"/>
  <c r="BB119" i="73"/>
  <c r="BC119" i="73"/>
  <c r="BE119" i="73"/>
  <c r="BF119" i="73"/>
  <c r="BG119" i="73"/>
  <c r="BH119" i="73"/>
  <c r="BI119" i="73"/>
  <c r="BD111" i="73"/>
  <c r="CK126" i="73"/>
  <c r="BC120" i="73"/>
  <c r="CN113" i="73"/>
  <c r="CO113" i="73"/>
  <c r="CQ113" i="73"/>
  <c r="CR113" i="73"/>
  <c r="CS113" i="73"/>
  <c r="CT113" i="73"/>
  <c r="CU113" i="73"/>
  <c r="CH111" i="73"/>
  <c r="CI111" i="73"/>
  <c r="CK111" i="73"/>
  <c r="CL111" i="73"/>
  <c r="CM111" i="73"/>
  <c r="CN111" i="73"/>
  <c r="CO111" i="73"/>
  <c r="CE122" i="73"/>
  <c r="CF122" i="73"/>
  <c r="CA122" i="73"/>
  <c r="BD117" i="73"/>
  <c r="BE117" i="73"/>
  <c r="BG117" i="73"/>
  <c r="BH117" i="73"/>
  <c r="BI117" i="73"/>
  <c r="BJ117" i="73"/>
  <c r="BK117" i="73"/>
  <c r="BM126" i="73"/>
  <c r="CR125" i="73"/>
  <c r="CS125" i="73"/>
  <c r="CU125" i="73"/>
  <c r="CV125" i="73"/>
  <c r="AL125" i="73"/>
  <c r="AM125" i="73"/>
  <c r="BP123" i="73"/>
  <c r="AN120" i="73"/>
  <c r="AO120" i="73"/>
  <c r="AP120" i="73"/>
  <c r="AQ120" i="73"/>
  <c r="BC112" i="73"/>
  <c r="AQ114" i="73"/>
  <c r="AR114" i="73"/>
  <c r="AM114" i="73"/>
  <c r="BZ113" i="73"/>
  <c r="CI118" i="73"/>
  <c r="CJ118" i="73"/>
  <c r="CL118" i="73"/>
  <c r="CM118" i="73"/>
  <c r="CN118" i="73"/>
  <c r="CO118" i="73"/>
  <c r="CO112" i="73"/>
  <c r="CP112" i="73"/>
  <c r="CR112" i="73"/>
  <c r="CS112" i="73"/>
  <c r="CT112" i="73"/>
  <c r="CV112" i="73"/>
  <c r="G117" i="84"/>
  <c r="G116" i="84"/>
  <c r="F823" i="83"/>
  <c r="F822" i="83"/>
  <c r="F821" i="83"/>
  <c r="J390" i="81"/>
  <c r="J389" i="81"/>
  <c r="J388" i="81"/>
  <c r="M1111" i="73" l="1"/>
  <c r="O1111" i="73"/>
  <c r="DG1131" i="73"/>
  <c r="DH1130" i="73"/>
  <c r="DG1120" i="73"/>
  <c r="DH1065" i="73"/>
  <c r="DG1064" i="73"/>
  <c r="DF1064" i="73" s="1"/>
  <c r="AG588" i="73"/>
  <c r="DH1067" i="73"/>
  <c r="K1141" i="73"/>
  <c r="DG1161" i="73"/>
  <c r="DF1161" i="73" s="1"/>
  <c r="AE1112" i="73"/>
  <c r="AF1112" i="73"/>
  <c r="CI207" i="73"/>
  <c r="BL207" i="73"/>
  <c r="I1111" i="73"/>
  <c r="S1046" i="73"/>
  <c r="S1124" i="73"/>
  <c r="L1042" i="73"/>
  <c r="N1043" i="73"/>
  <c r="S1044" i="73"/>
  <c r="S889" i="73"/>
  <c r="CO241" i="73"/>
  <c r="V1014" i="73"/>
  <c r="H1014" i="73"/>
  <c r="P1053" i="73"/>
  <c r="V1055" i="73"/>
  <c r="Y1054" i="73"/>
  <c r="AZ37" i="73"/>
  <c r="H97" i="73"/>
  <c r="V1054" i="73"/>
  <c r="V1053" i="73"/>
  <c r="CH352" i="73"/>
  <c r="U1052" i="73"/>
  <c r="J1014" i="73"/>
  <c r="U1055" i="73"/>
  <c r="O1054" i="73"/>
  <c r="U1057" i="73"/>
  <c r="J1055" i="73"/>
  <c r="U1053" i="73"/>
  <c r="J1053" i="73"/>
  <c r="Q1075" i="73"/>
  <c r="J1054" i="73"/>
  <c r="O1052" i="73"/>
  <c r="J1057" i="73"/>
  <c r="U1014" i="73"/>
  <c r="S1141" i="73"/>
  <c r="DH1161" i="73"/>
  <c r="DH1151" i="73"/>
  <c r="Z83" i="73"/>
  <c r="DG1065" i="73"/>
  <c r="DF1065" i="73" s="1"/>
  <c r="DG1066" i="73"/>
  <c r="DF1066" i="73" s="1"/>
  <c r="S1140" i="73"/>
  <c r="DG1151" i="73"/>
  <c r="DF1151" i="73" s="1"/>
  <c r="AE588" i="73"/>
  <c r="Y588" i="73"/>
  <c r="DA1012" i="73"/>
  <c r="CZ1012" i="73" s="1"/>
  <c r="P581" i="73"/>
  <c r="L1046" i="73"/>
  <c r="L1124" i="73"/>
  <c r="L1114" i="73" s="1"/>
  <c r="AA1142" i="73"/>
  <c r="AB1030" i="73"/>
  <c r="AB979" i="73" s="1"/>
  <c r="L890" i="73"/>
  <c r="L588" i="73"/>
  <c r="BQ13" i="73"/>
  <c r="P582" i="73"/>
  <c r="AE587" i="73"/>
  <c r="AJ1154" i="73"/>
  <c r="AJ1144" i="73" s="1"/>
  <c r="L1004" i="73"/>
  <c r="AB1053" i="73"/>
  <c r="BJ33" i="73"/>
  <c r="BN33" i="73"/>
  <c r="BO13" i="73"/>
  <c r="CA15" i="73"/>
  <c r="Y1111" i="73"/>
  <c r="L889" i="73"/>
  <c r="L891" i="73"/>
  <c r="BU35" i="73"/>
  <c r="BK33" i="73"/>
  <c r="BO33" i="73"/>
  <c r="CS31" i="73"/>
  <c r="BT15" i="73"/>
  <c r="CE15" i="73"/>
  <c r="CF15" i="73"/>
  <c r="AH587" i="73"/>
  <c r="L826" i="73"/>
  <c r="L1083" i="73" s="1"/>
  <c r="AE1043" i="73"/>
  <c r="L1041" i="73"/>
  <c r="L1043" i="73"/>
  <c r="L893" i="73"/>
  <c r="L1044" i="73"/>
  <c r="AJ1140" i="73"/>
  <c r="BF30" i="73"/>
  <c r="E588" i="73"/>
  <c r="L587" i="73"/>
  <c r="CP21" i="73"/>
  <c r="AR31" i="73"/>
  <c r="AH588" i="73"/>
  <c r="CU35" i="73"/>
  <c r="CV35" i="73"/>
  <c r="AL35" i="73"/>
  <c r="AD92" i="73"/>
  <c r="H98" i="73"/>
  <c r="BK35" i="73"/>
  <c r="P1141" i="73"/>
  <c r="V1140" i="73"/>
  <c r="AG1140" i="73"/>
  <c r="AB1110" i="73"/>
  <c r="AJ1111" i="73"/>
  <c r="H1110" i="73"/>
  <c r="AA1112" i="73"/>
  <c r="S1142" i="73"/>
  <c r="CS21" i="73"/>
  <c r="AF1142" i="73"/>
  <c r="Y1112" i="73"/>
  <c r="G1111" i="73"/>
  <c r="M588" i="73"/>
  <c r="E587" i="73"/>
  <c r="Z582" i="73"/>
  <c r="Z580" i="73"/>
  <c r="K587" i="73"/>
  <c r="G581" i="73"/>
  <c r="AJ588" i="73"/>
  <c r="AJ591" i="73" s="1"/>
  <c r="G92" i="73"/>
  <c r="G90" i="73"/>
  <c r="G89" i="73"/>
  <c r="BZ35" i="73"/>
  <c r="G582" i="73"/>
  <c r="BN18" i="73"/>
  <c r="BO18" i="73"/>
  <c r="BP18" i="73"/>
  <c r="U1035" i="73"/>
  <c r="F1054" i="73"/>
  <c r="DH1012" i="73"/>
  <c r="DA1011" i="73"/>
  <c r="CZ1011" i="73" s="1"/>
  <c r="AR1011" i="73" s="1"/>
  <c r="AC1140" i="73"/>
  <c r="BY35" i="73"/>
  <c r="P1140" i="73"/>
  <c r="BV30" i="73"/>
  <c r="BR30" i="73"/>
  <c r="BS30" i="73"/>
  <c r="BT18" i="73"/>
  <c r="BX18" i="73"/>
  <c r="BY18" i="73"/>
  <c r="DF1131" i="73"/>
  <c r="AI1014" i="73"/>
  <c r="F1014" i="73"/>
  <c r="P1112" i="73"/>
  <c r="BX35" i="73"/>
  <c r="AJ1142" i="73"/>
  <c r="J587" i="73"/>
  <c r="BR13" i="73"/>
  <c r="BS13" i="73"/>
  <c r="BR34" i="73"/>
  <c r="BS34" i="73"/>
  <c r="BT34" i="73"/>
  <c r="F1055" i="73"/>
  <c r="F1053" i="73"/>
  <c r="AK1111" i="73"/>
  <c r="I1164" i="73"/>
  <c r="I1144" i="73" s="1"/>
  <c r="G1112" i="73"/>
  <c r="AP27" i="73"/>
  <c r="AN27" i="73"/>
  <c r="AQ27" i="73"/>
  <c r="AR27" i="73"/>
  <c r="AS27" i="73"/>
  <c r="BL18" i="73"/>
  <c r="AI587" i="73"/>
  <c r="AL16" i="73"/>
  <c r="AM16" i="73"/>
  <c r="BE15" i="73"/>
  <c r="BI207" i="73"/>
  <c r="AZ35" i="73"/>
  <c r="AO352" i="73"/>
  <c r="F1052" i="73"/>
  <c r="F826" i="73"/>
  <c r="F1083" i="73" s="1"/>
  <c r="F1110" i="73"/>
  <c r="BW35" i="73"/>
  <c r="AU27" i="73"/>
  <c r="AX318" i="73"/>
  <c r="BU30" i="73"/>
  <c r="AT207" i="73"/>
  <c r="BM21" i="73"/>
  <c r="AX15" i="73"/>
  <c r="BG35" i="73"/>
  <c r="BI35" i="73"/>
  <c r="AT27" i="73"/>
  <c r="BV35" i="73"/>
  <c r="AG1142" i="73"/>
  <c r="K1140" i="73"/>
  <c r="CM21" i="73"/>
  <c r="BK15" i="73"/>
  <c r="AJ1112" i="73"/>
  <c r="R587" i="73"/>
  <c r="R591" i="73" s="1"/>
  <c r="R1054" i="73"/>
  <c r="X589" i="73"/>
  <c r="O1053" i="73"/>
  <c r="H1164" i="73"/>
  <c r="H1144" i="73" s="1"/>
  <c r="T1144" i="73"/>
  <c r="R1142" i="73"/>
  <c r="R588" i="73"/>
  <c r="AN207" i="73"/>
  <c r="BD172" i="73"/>
  <c r="AM27" i="73"/>
  <c r="AF588" i="73"/>
  <c r="CJ21" i="73"/>
  <c r="I588" i="73"/>
  <c r="AR207" i="73"/>
  <c r="S588" i="73"/>
  <c r="AM13" i="73"/>
  <c r="Z79" i="73"/>
  <c r="Z588" i="73"/>
  <c r="R1053" i="73"/>
  <c r="AA587" i="73"/>
  <c r="S994" i="73"/>
  <c r="S974" i="73" s="1"/>
  <c r="S891" i="73"/>
  <c r="O1014" i="73"/>
  <c r="I1054" i="73"/>
  <c r="AB1141" i="73"/>
  <c r="W587" i="73"/>
  <c r="BS352" i="73"/>
  <c r="AC1014" i="73"/>
  <c r="AQ352" i="73"/>
  <c r="S587" i="73"/>
  <c r="S591" i="73" s="1"/>
  <c r="BC207" i="73"/>
  <c r="AW33" i="73"/>
  <c r="AY13" i="73"/>
  <c r="BQ22" i="73"/>
  <c r="J588" i="73"/>
  <c r="AU35" i="73"/>
  <c r="R1052" i="73"/>
  <c r="AA589" i="73"/>
  <c r="K1077" i="73"/>
  <c r="S1041" i="73"/>
  <c r="S1134" i="73"/>
  <c r="O1055" i="73"/>
  <c r="I1055" i="73"/>
  <c r="AI1112" i="73"/>
  <c r="AG1112" i="73"/>
  <c r="V994" i="73"/>
  <c r="V974" i="73" s="1"/>
  <c r="X587" i="73"/>
  <c r="BI241" i="73"/>
  <c r="CU30" i="73"/>
  <c r="K588" i="73"/>
  <c r="BB18" i="73"/>
  <c r="CB31" i="73"/>
  <c r="CF31" i="73"/>
  <c r="BZ207" i="73"/>
  <c r="BQ16" i="73"/>
  <c r="BW15" i="73"/>
  <c r="AF587" i="73"/>
  <c r="CE37" i="73"/>
  <c r="R1014" i="73"/>
  <c r="M587" i="73"/>
  <c r="S890" i="73"/>
  <c r="S893" i="73"/>
  <c r="Y1053" i="73"/>
  <c r="Q1014" i="73"/>
  <c r="I1053" i="73"/>
  <c r="R1057" i="73"/>
  <c r="I1140" i="73"/>
  <c r="AW25" i="73"/>
  <c r="CC34" i="73"/>
  <c r="AT318" i="73"/>
  <c r="CL27" i="73"/>
  <c r="BL27" i="73"/>
  <c r="BO37" i="73"/>
  <c r="AP30" i="73"/>
  <c r="I587" i="73"/>
  <c r="I591" i="73" s="1"/>
  <c r="CH386" i="73"/>
  <c r="BF18" i="73"/>
  <c r="BH18" i="73"/>
  <c r="BK18" i="73"/>
  <c r="CH31" i="73"/>
  <c r="BJ13" i="73"/>
  <c r="CH22" i="73"/>
  <c r="CC16" i="73"/>
  <c r="BZ352" i="73"/>
  <c r="Z587" i="73"/>
  <c r="R834" i="73"/>
  <c r="R1091" i="73" s="1"/>
  <c r="AC994" i="73"/>
  <c r="AC974" i="73" s="1"/>
  <c r="AH1055" i="73"/>
  <c r="AC1054" i="73"/>
  <c r="S1004" i="73"/>
  <c r="I1014" i="73"/>
  <c r="AB95" i="73"/>
  <c r="AC101" i="73"/>
  <c r="V826" i="73"/>
  <c r="V1083" i="73" s="1"/>
  <c r="X1042" i="73"/>
  <c r="AK97" i="73"/>
  <c r="V1074" i="73"/>
  <c r="X890" i="73"/>
  <c r="V1031" i="73"/>
  <c r="V980" i="73" s="1"/>
  <c r="W825" i="73"/>
  <c r="W1082" i="73" s="1"/>
  <c r="V1033" i="73"/>
  <c r="V973" i="73" s="1"/>
  <c r="V1075" i="73"/>
  <c r="AB78" i="73"/>
  <c r="X1046" i="73"/>
  <c r="X889" i="73"/>
  <c r="W1046" i="73"/>
  <c r="W1124" i="73"/>
  <c r="AB87" i="73"/>
  <c r="AC92" i="73"/>
  <c r="AB84" i="73"/>
  <c r="AB82" i="73"/>
  <c r="AE93" i="73"/>
  <c r="AB80" i="73"/>
  <c r="G85" i="73"/>
  <c r="CK30" i="73"/>
  <c r="S1014" i="73"/>
  <c r="S841" i="73"/>
  <c r="S1098" i="73" s="1"/>
  <c r="N891" i="73"/>
  <c r="BA207" i="73"/>
  <c r="W1075" i="73"/>
  <c r="BZ37" i="73"/>
  <c r="AC1154" i="73"/>
  <c r="AC1144" i="73" s="1"/>
  <c r="AH1140" i="73"/>
  <c r="W1044" i="73"/>
  <c r="Q1111" i="73"/>
  <c r="CH18" i="73"/>
  <c r="W834" i="73"/>
  <c r="W1091" i="73" s="1"/>
  <c r="S834" i="73"/>
  <c r="S1091" i="73" s="1"/>
  <c r="CC23" i="73"/>
  <c r="S842" i="73"/>
  <c r="S1099" i="73" s="1"/>
  <c r="S833" i="73"/>
  <c r="S1090" i="73" s="1"/>
  <c r="AZ32" i="73"/>
  <c r="BV22" i="73"/>
  <c r="S1031" i="73"/>
  <c r="S980" i="73" s="1"/>
  <c r="S1053" i="73"/>
  <c r="CR16" i="73"/>
  <c r="BA16" i="73"/>
  <c r="AX34" i="73"/>
  <c r="S1075" i="73"/>
  <c r="DH1011" i="73"/>
  <c r="X1044" i="73"/>
  <c r="W1033" i="73"/>
  <c r="W973" i="73" s="1"/>
  <c r="N1110" i="73"/>
  <c r="AK1164" i="73"/>
  <c r="AK1144" i="73" s="1"/>
  <c r="T842" i="73"/>
  <c r="T1099" i="73" s="1"/>
  <c r="W890" i="73"/>
  <c r="AH1142" i="73"/>
  <c r="CJ14" i="73"/>
  <c r="BA14" i="73"/>
  <c r="CF33" i="73"/>
  <c r="Y587" i="73"/>
  <c r="Y591" i="73" s="1"/>
  <c r="S1033" i="73"/>
  <c r="S973" i="73" s="1"/>
  <c r="S1055" i="73"/>
  <c r="BK37" i="73"/>
  <c r="S1074" i="73"/>
  <c r="DE1012" i="73"/>
  <c r="X893" i="73"/>
  <c r="X1041" i="73"/>
  <c r="AB1154" i="73"/>
  <c r="AB1144" i="73" s="1"/>
  <c r="AF1164" i="73"/>
  <c r="AF1144" i="73" s="1"/>
  <c r="DB1012" i="73"/>
  <c r="N833" i="73"/>
  <c r="N1090" i="73" s="1"/>
  <c r="Q994" i="73"/>
  <c r="Q974" i="73" s="1"/>
  <c r="CM172" i="73"/>
  <c r="Q826" i="73"/>
  <c r="Q1083" i="73" s="1"/>
  <c r="BV37" i="73"/>
  <c r="CV16" i="73"/>
  <c r="BE352" i="73"/>
  <c r="CR352" i="73"/>
  <c r="DD1012" i="73"/>
  <c r="DC1012" i="73" s="1"/>
  <c r="M1035" i="73"/>
  <c r="X1004" i="73"/>
  <c r="J1110" i="73"/>
  <c r="P1164" i="73"/>
  <c r="P1144" i="73" s="1"/>
  <c r="X1077" i="73"/>
  <c r="V1154" i="73"/>
  <c r="V1144" i="73" s="1"/>
  <c r="S825" i="73"/>
  <c r="S1082" i="73" s="1"/>
  <c r="CO30" i="73"/>
  <c r="DF1067" i="73"/>
  <c r="J80" i="73"/>
  <c r="BY22" i="73"/>
  <c r="BW318" i="73"/>
  <c r="W1031" i="73"/>
  <c r="W980" i="73" s="1"/>
  <c r="W1077" i="73"/>
  <c r="W842" i="73"/>
  <c r="W1099" i="73" s="1"/>
  <c r="W1074" i="73"/>
  <c r="DG1012" i="73"/>
  <c r="DF1012" i="73" s="1"/>
  <c r="X1043" i="73"/>
  <c r="W1043" i="73"/>
  <c r="W889" i="73"/>
  <c r="Y1164" i="73"/>
  <c r="Y1154" i="73"/>
  <c r="BU36" i="73"/>
  <c r="AP16" i="73"/>
  <c r="Q1074" i="73"/>
  <c r="BJ19" i="73"/>
  <c r="CS17" i="73"/>
  <c r="CG30" i="73"/>
  <c r="CF30" i="73"/>
  <c r="BE250" i="73"/>
  <c r="BR18" i="73"/>
  <c r="BJ352" i="73"/>
  <c r="CL16" i="73"/>
  <c r="N1030" i="73"/>
  <c r="N979" i="73" s="1"/>
  <c r="E71" i="73"/>
  <c r="W1041" i="73"/>
  <c r="X1154" i="73"/>
  <c r="X1164" i="73"/>
  <c r="AN15" i="73"/>
  <c r="BT35" i="73"/>
  <c r="BM35" i="73"/>
  <c r="CI18" i="73"/>
  <c r="CO22" i="73"/>
  <c r="AB1055" i="73"/>
  <c r="Q1053" i="73"/>
  <c r="F1112" i="73"/>
  <c r="S1112" i="73"/>
  <c r="K1111" i="73"/>
  <c r="AR36" i="73"/>
  <c r="CU13" i="73"/>
  <c r="BN34" i="73"/>
  <c r="BY34" i="73"/>
  <c r="BZ34" i="73"/>
  <c r="CL31" i="73"/>
  <c r="CN31" i="73"/>
  <c r="CP31" i="73"/>
  <c r="Q591" i="73"/>
  <c r="W826" i="73"/>
  <c r="W1083" i="73" s="1"/>
  <c r="X1110" i="73"/>
  <c r="AG1054" i="73"/>
  <c r="AG1014" i="73"/>
  <c r="AE85" i="73"/>
  <c r="AB1032" i="73"/>
  <c r="AB972" i="73" s="1"/>
  <c r="Q1057" i="73"/>
  <c r="Q1054" i="73"/>
  <c r="W1035" i="73"/>
  <c r="V1112" i="73"/>
  <c r="K1033" i="73"/>
  <c r="K973" i="73" s="1"/>
  <c r="CM318" i="73"/>
  <c r="AF1111" i="73"/>
  <c r="BU352" i="73"/>
  <c r="AI588" i="73"/>
  <c r="H1112" i="73"/>
  <c r="AD98" i="73"/>
  <c r="AE91" i="73"/>
  <c r="Q1052" i="73"/>
  <c r="N1140" i="73"/>
  <c r="Q1164" i="73"/>
  <c r="Q1144" i="73" s="1"/>
  <c r="S1110" i="73"/>
  <c r="I1057" i="73"/>
  <c r="CP318" i="73"/>
  <c r="AB994" i="73"/>
  <c r="AB974" i="73" s="1"/>
  <c r="CR31" i="73"/>
  <c r="CV31" i="73"/>
  <c r="W589" i="73"/>
  <c r="AB1075" i="73"/>
  <c r="Y80" i="73"/>
  <c r="DF1121" i="73"/>
  <c r="AJ889" i="73"/>
  <c r="N1046" i="73"/>
  <c r="AJ1124" i="73"/>
  <c r="AB891" i="73"/>
  <c r="N889" i="73"/>
  <c r="K1032" i="73"/>
  <c r="K972" i="73" s="1"/>
  <c r="N1044" i="73"/>
  <c r="AE1041" i="73"/>
  <c r="K1124" i="73"/>
  <c r="AE1057" i="73"/>
  <c r="K889" i="73"/>
  <c r="K1041" i="73"/>
  <c r="K1044" i="73"/>
  <c r="K1134" i="73"/>
  <c r="K891" i="73"/>
  <c r="AT25" i="73"/>
  <c r="BP15" i="73"/>
  <c r="CH37" i="73"/>
  <c r="N825" i="73"/>
  <c r="N1082" i="73" s="1"/>
  <c r="AJ825" i="73"/>
  <c r="AJ1082" i="73" s="1"/>
  <c r="N1057" i="73"/>
  <c r="N1054" i="73"/>
  <c r="K825" i="73"/>
  <c r="K1082" i="73" s="1"/>
  <c r="O1112" i="73"/>
  <c r="AB890" i="73"/>
  <c r="N1042" i="73"/>
  <c r="U1111" i="73"/>
  <c r="K1031" i="73"/>
  <c r="K980" i="73" s="1"/>
  <c r="AJ1134" i="73"/>
  <c r="N893" i="73"/>
  <c r="AE893" i="73"/>
  <c r="N890" i="73"/>
  <c r="CN37" i="73"/>
  <c r="K1042" i="73"/>
  <c r="K1043" i="73"/>
  <c r="T1053" i="73"/>
  <c r="W1154" i="73"/>
  <c r="W1164" i="73"/>
  <c r="BZ30" i="73"/>
  <c r="BD16" i="73"/>
  <c r="CM34" i="73"/>
  <c r="AO34" i="73"/>
  <c r="N1075" i="73"/>
  <c r="K833" i="73"/>
  <c r="K1090" i="73" s="1"/>
  <c r="N1032" i="73"/>
  <c r="N972" i="73" s="1"/>
  <c r="AJ826" i="73"/>
  <c r="AJ1083" i="73" s="1"/>
  <c r="K994" i="73"/>
  <c r="K974" i="73" s="1"/>
  <c r="N1077" i="73"/>
  <c r="K1035" i="73"/>
  <c r="AB1044" i="73"/>
  <c r="K890" i="73"/>
  <c r="K893" i="73"/>
  <c r="CC30" i="73"/>
  <c r="BX30" i="73"/>
  <c r="AN14" i="73"/>
  <c r="BF14" i="73"/>
  <c r="BI14" i="73"/>
  <c r="BD25" i="73"/>
  <c r="AT352" i="73"/>
  <c r="K1074" i="73"/>
  <c r="AT34" i="73"/>
  <c r="AB834" i="73"/>
  <c r="AB1091" i="73" s="1"/>
  <c r="CR25" i="73"/>
  <c r="CU25" i="73"/>
  <c r="X834" i="73"/>
  <c r="X1091" i="73" s="1"/>
  <c r="K834" i="73"/>
  <c r="K1091" i="73" s="1"/>
  <c r="CJ35" i="73"/>
  <c r="CI37" i="73"/>
  <c r="AQ15" i="73"/>
  <c r="AV352" i="73"/>
  <c r="P1077" i="73"/>
  <c r="AD1164" i="73"/>
  <c r="AD1144" i="73" s="1"/>
  <c r="N842" i="73"/>
  <c r="N1099" i="73" s="1"/>
  <c r="J89" i="73"/>
  <c r="K841" i="73"/>
  <c r="K1098" i="73" s="1"/>
  <c r="K1030" i="73"/>
  <c r="K979" i="73" s="1"/>
  <c r="AJ890" i="73"/>
  <c r="AJ1041" i="73"/>
  <c r="N1041" i="73"/>
  <c r="K1112" i="73"/>
  <c r="K1110" i="73"/>
  <c r="R1144" i="73"/>
  <c r="BP318" i="73"/>
  <c r="BW36" i="73"/>
  <c r="K1075" i="73"/>
  <c r="BH16" i="73"/>
  <c r="BJ35" i="73"/>
  <c r="BS37" i="73"/>
  <c r="V833" i="73"/>
  <c r="V1090" i="73" s="1"/>
  <c r="X1030" i="73"/>
  <c r="X979" i="73" s="1"/>
  <c r="N1014" i="73"/>
  <c r="AG587" i="73"/>
  <c r="AG591" i="73" s="1"/>
  <c r="AH86" i="73"/>
  <c r="AJ1033" i="73"/>
  <c r="AJ973" i="73" s="1"/>
  <c r="AB842" i="73"/>
  <c r="AB1099" i="73" s="1"/>
  <c r="AB1035" i="73"/>
  <c r="N1124" i="73"/>
  <c r="N1114" i="73" s="1"/>
  <c r="P1142" i="73"/>
  <c r="H1140" i="73"/>
  <c r="O587" i="73"/>
  <c r="W1042" i="73"/>
  <c r="W891" i="73"/>
  <c r="W1134" i="73"/>
  <c r="W893" i="73"/>
  <c r="AZ14" i="73"/>
  <c r="AV318" i="73"/>
  <c r="CU352" i="73"/>
  <c r="K826" i="73"/>
  <c r="K1083" i="73" s="1"/>
  <c r="BD35" i="73"/>
  <c r="BN35" i="73"/>
  <c r="BO35" i="73"/>
  <c r="BP35" i="73"/>
  <c r="BQ35" i="73"/>
  <c r="BR35" i="73"/>
  <c r="BS35" i="73"/>
  <c r="N1031" i="73"/>
  <c r="N980" i="73" s="1"/>
  <c r="AB825" i="73"/>
  <c r="AB1082" i="73" s="1"/>
  <c r="V842" i="73"/>
  <c r="V1099" i="73" s="1"/>
  <c r="X1033" i="73"/>
  <c r="X973" i="73" s="1"/>
  <c r="Z1055" i="73"/>
  <c r="Y96" i="73"/>
  <c r="N1004" i="73"/>
  <c r="K842" i="73"/>
  <c r="K1099" i="73" s="1"/>
  <c r="DG1011" i="73"/>
  <c r="DF1011" i="73" s="1"/>
  <c r="AX37" i="73"/>
  <c r="CA30" i="73"/>
  <c r="BU14" i="73"/>
  <c r="BZ14" i="73"/>
  <c r="AQ30" i="73"/>
  <c r="AS318" i="73"/>
  <c r="BY30" i="73"/>
  <c r="AN386" i="73"/>
  <c r="AZ25" i="73"/>
  <c r="CJ18" i="73"/>
  <c r="N1033" i="73"/>
  <c r="N973" i="73" s="1"/>
  <c r="BL16" i="73"/>
  <c r="AS16" i="73"/>
  <c r="AX16" i="73"/>
  <c r="AS15" i="73"/>
  <c r="AT15" i="73"/>
  <c r="AU15" i="73"/>
  <c r="CH34" i="73"/>
  <c r="AB833" i="73"/>
  <c r="AB1090" i="73" s="1"/>
  <c r="BE35" i="73"/>
  <c r="AB826" i="73"/>
  <c r="AB1083" i="73" s="1"/>
  <c r="BV318" i="73"/>
  <c r="Z1052" i="73"/>
  <c r="AF1140" i="73"/>
  <c r="X891" i="73"/>
  <c r="X1134" i="73"/>
  <c r="X1114" i="73" s="1"/>
  <c r="AE1154" i="73"/>
  <c r="AE1164" i="73"/>
  <c r="K1046" i="73"/>
  <c r="AE95" i="73"/>
  <c r="AE80" i="73"/>
  <c r="AE90" i="73"/>
  <c r="AE87" i="73"/>
  <c r="AE100" i="73"/>
  <c r="AE94" i="73"/>
  <c r="AC84" i="73"/>
  <c r="AK71" i="73"/>
  <c r="AE88" i="73"/>
  <c r="AE79" i="73"/>
  <c r="W86" i="73"/>
  <c r="AE97" i="73"/>
  <c r="AC80" i="73"/>
  <c r="AE77" i="73"/>
  <c r="AE78" i="73"/>
  <c r="AE96" i="73"/>
  <c r="AE89" i="73"/>
  <c r="AC87" i="73"/>
  <c r="AE86" i="73"/>
  <c r="AE81" i="73"/>
  <c r="AE98" i="73"/>
  <c r="AE83" i="73"/>
  <c r="AE84" i="73"/>
  <c r="W95" i="73"/>
  <c r="AE82" i="73"/>
  <c r="AE92" i="73"/>
  <c r="AE99" i="73"/>
  <c r="AC82" i="73"/>
  <c r="R580" i="73"/>
  <c r="R582" i="73"/>
  <c r="DE1067" i="73"/>
  <c r="CN17" i="73"/>
  <c r="BL37" i="73"/>
  <c r="T994" i="73"/>
  <c r="T974" i="73" s="1"/>
  <c r="DA1064" i="73"/>
  <c r="CZ1064" i="73" s="1"/>
  <c r="CR1064" i="73" s="1"/>
  <c r="BJ37" i="73"/>
  <c r="BK13" i="73"/>
  <c r="AV16" i="73"/>
  <c r="Z87" i="73"/>
  <c r="BR352" i="73"/>
  <c r="AE825" i="73"/>
  <c r="AE1082" i="73" s="1"/>
  <c r="DB1011" i="73"/>
  <c r="CC352" i="73"/>
  <c r="AK1035" i="73"/>
  <c r="CE241" i="73"/>
  <c r="M87" i="73"/>
  <c r="CA352" i="73"/>
  <c r="W100" i="73"/>
  <c r="T1035" i="73"/>
  <c r="W79" i="73"/>
  <c r="AB1052" i="73"/>
  <c r="AB1014" i="73"/>
  <c r="AB1054" i="73"/>
  <c r="BM37" i="73"/>
  <c r="AX22" i="73"/>
  <c r="O1142" i="73"/>
  <c r="AX27" i="73"/>
  <c r="BL31" i="73"/>
  <c r="CT17" i="73"/>
  <c r="AY37" i="73"/>
  <c r="AT33" i="73"/>
  <c r="AU33" i="73"/>
  <c r="AV33" i="73"/>
  <c r="AX33" i="73"/>
  <c r="AY33" i="73"/>
  <c r="X994" i="73"/>
  <c r="X974" i="73" s="1"/>
  <c r="X1074" i="73"/>
  <c r="CT34" i="73"/>
  <c r="CB37" i="73"/>
  <c r="R581" i="73"/>
  <c r="AE1014" i="73"/>
  <c r="Z78" i="73"/>
  <c r="BO352" i="73"/>
  <c r="F1035" i="73"/>
  <c r="BC35" i="73"/>
  <c r="AO35" i="73"/>
  <c r="AQ35" i="73"/>
  <c r="DD1011" i="73"/>
  <c r="DC1011" i="73" s="1"/>
  <c r="CR17" i="73"/>
  <c r="X825" i="73"/>
  <c r="X1082" i="73" s="1"/>
  <c r="AA825" i="73"/>
  <c r="AA1082" i="73" s="1"/>
  <c r="W82" i="73"/>
  <c r="Z98" i="73"/>
  <c r="T1046" i="73"/>
  <c r="W89" i="73"/>
  <c r="CS27" i="73"/>
  <c r="BG318" i="73"/>
  <c r="X1032" i="73"/>
  <c r="X972" i="73" s="1"/>
  <c r="AL31" i="73"/>
  <c r="BE33" i="73"/>
  <c r="BB33" i="73"/>
  <c r="BC33" i="73"/>
  <c r="BD33" i="73"/>
  <c r="BF33" i="73"/>
  <c r="BG33" i="73"/>
  <c r="BH33" i="73"/>
  <c r="CE34" i="73"/>
  <c r="BO25" i="73"/>
  <c r="BD17" i="73"/>
  <c r="BI31" i="73"/>
  <c r="J584" i="73"/>
  <c r="AE1031" i="73"/>
  <c r="AE980" i="73" s="1"/>
  <c r="T1074" i="73"/>
  <c r="AX35" i="73"/>
  <c r="BA35" i="73"/>
  <c r="AT18" i="73"/>
  <c r="CB18" i="73"/>
  <c r="CP22" i="73"/>
  <c r="DE1011" i="73"/>
  <c r="CM17" i="73"/>
  <c r="BV17" i="73"/>
  <c r="BL352" i="73"/>
  <c r="R1035" i="73"/>
  <c r="X1035" i="73"/>
  <c r="W90" i="73"/>
  <c r="AF85" i="73"/>
  <c r="T1030" i="73"/>
  <c r="T979" i="73" s="1"/>
  <c r="W83" i="73"/>
  <c r="AE1055" i="73"/>
  <c r="T1052" i="73"/>
  <c r="T1014" i="73"/>
  <c r="T1054" i="73"/>
  <c r="L1154" i="73"/>
  <c r="L1164" i="73"/>
  <c r="CP17" i="73"/>
  <c r="AG1154" i="73"/>
  <c r="AG1164" i="73"/>
  <c r="X1014" i="73"/>
  <c r="X1052" i="73"/>
  <c r="X1054" i="73"/>
  <c r="BB27" i="73"/>
  <c r="AO27" i="73"/>
  <c r="CO36" i="73"/>
  <c r="X1075" i="73"/>
  <c r="CC31" i="73"/>
  <c r="CL24" i="73"/>
  <c r="BN25" i="73"/>
  <c r="DH1066" i="73"/>
  <c r="AG1004" i="73"/>
  <c r="X826" i="73"/>
  <c r="X1083" i="73" s="1"/>
  <c r="T1075" i="73"/>
  <c r="BR207" i="73"/>
  <c r="X841" i="73"/>
  <c r="X1098" i="73" s="1"/>
  <c r="CL18" i="73"/>
  <c r="CM18" i="73"/>
  <c r="CN18" i="73"/>
  <c r="CL22" i="73"/>
  <c r="BF13" i="73"/>
  <c r="BZ13" i="73"/>
  <c r="BW352" i="73"/>
  <c r="X1031" i="73"/>
  <c r="X980" i="73" s="1"/>
  <c r="Y71" i="73"/>
  <c r="T893" i="73"/>
  <c r="AB1046" i="73"/>
  <c r="T1077" i="73"/>
  <c r="AE1054" i="73"/>
  <c r="X1057" i="73"/>
  <c r="T1057" i="73"/>
  <c r="O588" i="73"/>
  <c r="AM15" i="73"/>
  <c r="CB17" i="73"/>
  <c r="CG14" i="73"/>
  <c r="Z86" i="73"/>
  <c r="U588" i="73"/>
  <c r="U591" i="73" s="1"/>
  <c r="V83" i="73"/>
  <c r="AY27" i="73"/>
  <c r="AZ27" i="73"/>
  <c r="BA27" i="73"/>
  <c r="BK207" i="73"/>
  <c r="O1030" i="73"/>
  <c r="O979" i="73" s="1"/>
  <c r="O1031" i="73"/>
  <c r="O980" i="73" s="1"/>
  <c r="AE1075" i="73"/>
  <c r="AS33" i="73"/>
  <c r="CG16" i="73"/>
  <c r="BE17" i="73"/>
  <c r="CO207" i="73"/>
  <c r="CE35" i="73"/>
  <c r="CF35" i="73"/>
  <c r="CG35" i="73"/>
  <c r="X842" i="73"/>
  <c r="X1099" i="73" s="1"/>
  <c r="Z88" i="73"/>
  <c r="BK241" i="73"/>
  <c r="Y994" i="73"/>
  <c r="Y974" i="73" s="1"/>
  <c r="BK352" i="73"/>
  <c r="X833" i="73"/>
  <c r="X1090" i="73" s="1"/>
  <c r="M91" i="73"/>
  <c r="W96" i="73"/>
  <c r="AA97" i="73"/>
  <c r="T1134" i="73"/>
  <c r="Z71" i="73"/>
  <c r="X1053" i="73"/>
  <c r="AE1052" i="73"/>
  <c r="U1154" i="73"/>
  <c r="U1164" i="73"/>
  <c r="CD34" i="73"/>
  <c r="CC241" i="73"/>
  <c r="W85" i="73"/>
  <c r="T890" i="73"/>
  <c r="Y1055" i="73"/>
  <c r="Y1052" i="73"/>
  <c r="CA23" i="73"/>
  <c r="CA55" i="73" s="1"/>
  <c r="BC27" i="73"/>
  <c r="BG36" i="73"/>
  <c r="BD36" i="73"/>
  <c r="CQ31" i="73"/>
  <c r="AT17" i="73"/>
  <c r="BI33" i="73"/>
  <c r="AR16" i="73"/>
  <c r="CO16" i="73"/>
  <c r="Z82" i="73"/>
  <c r="CF34" i="73"/>
  <c r="CG34" i="73"/>
  <c r="CI34" i="73"/>
  <c r="CJ34" i="73"/>
  <c r="CO35" i="73"/>
  <c r="CP35" i="73"/>
  <c r="AE1033" i="73"/>
  <c r="AE973" i="73" s="1"/>
  <c r="CQ15" i="73"/>
  <c r="W101" i="73"/>
  <c r="AA94" i="73"/>
  <c r="W99" i="73"/>
  <c r="T1042" i="73"/>
  <c r="Y1057" i="73"/>
  <c r="X1055" i="73"/>
  <c r="P1014" i="73"/>
  <c r="P1054" i="73"/>
  <c r="P1052" i="73"/>
  <c r="P1057" i="73"/>
  <c r="AD833" i="73"/>
  <c r="AD1090" i="73" s="1"/>
  <c r="J83" i="73"/>
  <c r="AH98" i="73"/>
  <c r="AJ1054" i="73"/>
  <c r="AJ1053" i="73"/>
  <c r="AJ1052" i="73"/>
  <c r="AJ1055" i="73"/>
  <c r="AJ1057" i="73"/>
  <c r="W1030" i="73"/>
  <c r="W979" i="73" s="1"/>
  <c r="W994" i="73"/>
  <c r="W974" i="73" s="1"/>
  <c r="G77" i="73"/>
  <c r="W833" i="73"/>
  <c r="W1090" i="73" s="1"/>
  <c r="Z1057" i="73"/>
  <c r="N841" i="73"/>
  <c r="N1098" i="73" s="1"/>
  <c r="AH1052" i="73"/>
  <c r="J85" i="73"/>
  <c r="W88" i="73"/>
  <c r="Y90" i="73"/>
  <c r="AB101" i="73"/>
  <c r="AH96" i="73"/>
  <c r="Y98" i="73"/>
  <c r="S1035" i="73"/>
  <c r="L101" i="73"/>
  <c r="AJ841" i="73"/>
  <c r="AJ1098" i="73" s="1"/>
  <c r="G1032" i="73"/>
  <c r="G972" i="73" s="1"/>
  <c r="W94" i="73"/>
  <c r="W87" i="73"/>
  <c r="AC93" i="73"/>
  <c r="AC1052" i="73"/>
  <c r="AC1053" i="73"/>
  <c r="AC1057" i="73"/>
  <c r="AA1014" i="73"/>
  <c r="AA1052" i="73"/>
  <c r="AA1053" i="73"/>
  <c r="AA1054" i="73"/>
  <c r="AA1055" i="73"/>
  <c r="G1053" i="73"/>
  <c r="G1055" i="73"/>
  <c r="G1014" i="73"/>
  <c r="G1054" i="73"/>
  <c r="G1052" i="73"/>
  <c r="L100" i="73"/>
  <c r="AC71" i="73"/>
  <c r="AK96" i="73"/>
  <c r="N826" i="73"/>
  <c r="N1083" i="73" s="1"/>
  <c r="W1032" i="73"/>
  <c r="W972" i="73" s="1"/>
  <c r="AJ1014" i="73"/>
  <c r="AJ1074" i="73"/>
  <c r="Z1054" i="73"/>
  <c r="W77" i="73"/>
  <c r="L79" i="73"/>
  <c r="AC90" i="73"/>
  <c r="W84" i="73"/>
  <c r="W92" i="73"/>
  <c r="AJ1031" i="73"/>
  <c r="AJ980" i="73" s="1"/>
  <c r="L93" i="73"/>
  <c r="W98" i="73"/>
  <c r="AC96" i="73"/>
  <c r="X71" i="73"/>
  <c r="K1052" i="73"/>
  <c r="K1055" i="73"/>
  <c r="K1053" i="73"/>
  <c r="K1014" i="73"/>
  <c r="K1054" i="73"/>
  <c r="AF1054" i="73"/>
  <c r="AF1052" i="73"/>
  <c r="AF1053" i="73"/>
  <c r="AF1055" i="73"/>
  <c r="J88" i="73"/>
  <c r="AH101" i="73"/>
  <c r="N1052" i="73"/>
  <c r="N1053" i="73"/>
  <c r="N1055" i="73"/>
  <c r="G84" i="73"/>
  <c r="AC77" i="73"/>
  <c r="AH1014" i="73"/>
  <c r="G88" i="73"/>
  <c r="N1074" i="73"/>
  <c r="W841" i="73"/>
  <c r="W1098" i="73" s="1"/>
  <c r="N1035" i="73"/>
  <c r="AF826" i="73"/>
  <c r="AF1083" i="73" s="1"/>
  <c r="N834" i="73"/>
  <c r="N1091" i="73" s="1"/>
  <c r="Z1053" i="73"/>
  <c r="AC88" i="73"/>
  <c r="AC85" i="73"/>
  <c r="W80" i="73"/>
  <c r="W91" i="73"/>
  <c r="AH71" i="73"/>
  <c r="W97" i="73"/>
  <c r="AC99" i="73"/>
  <c r="Y99" i="73"/>
  <c r="AA71" i="73"/>
  <c r="G1057" i="73"/>
  <c r="G86" i="73"/>
  <c r="N994" i="73"/>
  <c r="N974" i="73" s="1"/>
  <c r="J79" i="73"/>
  <c r="AK83" i="73"/>
  <c r="AF87" i="73"/>
  <c r="AH1057" i="73"/>
  <c r="AB83" i="73"/>
  <c r="AB91" i="73"/>
  <c r="W93" i="73"/>
  <c r="W78" i="73"/>
  <c r="AH99" i="73"/>
  <c r="AJ1035" i="73"/>
  <c r="AJ1030" i="73"/>
  <c r="AJ979" i="73" s="1"/>
  <c r="AC83" i="73"/>
  <c r="AC81" i="73"/>
  <c r="AG1052" i="73"/>
  <c r="AG1055" i="73"/>
  <c r="AG1053" i="73"/>
  <c r="AF1057" i="73"/>
  <c r="L84" i="73"/>
  <c r="L89" i="73"/>
  <c r="AF97" i="73"/>
  <c r="AF101" i="73"/>
  <c r="R98" i="73"/>
  <c r="AD1046" i="73"/>
  <c r="T1044" i="73"/>
  <c r="T834" i="73"/>
  <c r="T1091" i="73" s="1"/>
  <c r="Y91" i="73"/>
  <c r="Z89" i="73"/>
  <c r="AC79" i="73"/>
  <c r="AE1032" i="73"/>
  <c r="AE972" i="73" s="1"/>
  <c r="CH15" i="73"/>
  <c r="Z77" i="73"/>
  <c r="AE1077" i="73"/>
  <c r="AE834" i="73"/>
  <c r="AE1091" i="73" s="1"/>
  <c r="AF83" i="73"/>
  <c r="AF84" i="73"/>
  <c r="P1043" i="73"/>
  <c r="AD842" i="73"/>
  <c r="AD1099" i="73" s="1"/>
  <c r="J82" i="73"/>
  <c r="Y84" i="73"/>
  <c r="AH79" i="73"/>
  <c r="Y100" i="73"/>
  <c r="T1032" i="73"/>
  <c r="T972" i="73" s="1"/>
  <c r="AB1077" i="73"/>
  <c r="K71" i="73"/>
  <c r="AA88" i="73"/>
  <c r="AB1033" i="73"/>
  <c r="AB973" i="73" s="1"/>
  <c r="AB893" i="73"/>
  <c r="AB1043" i="73"/>
  <c r="L97" i="73"/>
  <c r="L98" i="73"/>
  <c r="Z91" i="73"/>
  <c r="R82" i="73"/>
  <c r="Z99" i="73"/>
  <c r="Y93" i="73"/>
  <c r="AE889" i="73"/>
  <c r="Y97" i="73"/>
  <c r="T1031" i="73"/>
  <c r="T980" i="73" s="1"/>
  <c r="T1043" i="73"/>
  <c r="AC95" i="73"/>
  <c r="AC78" i="73"/>
  <c r="S71" i="73"/>
  <c r="Y89" i="73"/>
  <c r="Z81" i="73"/>
  <c r="AE71" i="73"/>
  <c r="L92" i="73"/>
  <c r="AX25" i="73"/>
  <c r="AE1030" i="73"/>
  <c r="AE979" i="73" s="1"/>
  <c r="Y88" i="73"/>
  <c r="L87" i="73"/>
  <c r="R85" i="73"/>
  <c r="R90" i="73"/>
  <c r="Y87" i="73"/>
  <c r="O834" i="73"/>
  <c r="O1091" i="73" s="1"/>
  <c r="Z90" i="73"/>
  <c r="CO31" i="73"/>
  <c r="L80" i="73"/>
  <c r="K84" i="73"/>
  <c r="H833" i="73"/>
  <c r="H1090" i="73" s="1"/>
  <c r="AP241" i="73"/>
  <c r="I825" i="73"/>
  <c r="I1082" i="73" s="1"/>
  <c r="AD79" i="73"/>
  <c r="Y94" i="73"/>
  <c r="L99" i="73"/>
  <c r="L85" i="73"/>
  <c r="AE1124" i="73"/>
  <c r="AE1114" i="73" s="1"/>
  <c r="H841" i="73"/>
  <c r="H1098" i="73" s="1"/>
  <c r="Z84" i="73"/>
  <c r="DE1130" i="73"/>
  <c r="T825" i="73"/>
  <c r="T1082" i="73" s="1"/>
  <c r="AK100" i="73"/>
  <c r="AD83" i="73"/>
  <c r="AD80" i="73"/>
  <c r="V77" i="73"/>
  <c r="AC86" i="73"/>
  <c r="J86" i="73"/>
  <c r="AF96" i="73"/>
  <c r="AH94" i="73"/>
  <c r="Y92" i="73"/>
  <c r="L94" i="73"/>
  <c r="L88" i="73"/>
  <c r="L95" i="73"/>
  <c r="Z96" i="73"/>
  <c r="Z94" i="73"/>
  <c r="AE891" i="73"/>
  <c r="Y95" i="73"/>
  <c r="Y78" i="73"/>
  <c r="AE1044" i="73"/>
  <c r="R71" i="73"/>
  <c r="T1124" i="73"/>
  <c r="T889" i="73"/>
  <c r="AC97" i="73"/>
  <c r="AC94" i="73"/>
  <c r="AE890" i="73"/>
  <c r="H1074" i="73"/>
  <c r="CI32" i="73"/>
  <c r="H842" i="73"/>
  <c r="H1099" i="73" s="1"/>
  <c r="AC89" i="73"/>
  <c r="AE1035" i="73"/>
  <c r="Z85" i="73"/>
  <c r="AE1074" i="73"/>
  <c r="P833" i="73"/>
  <c r="P1090" i="73" s="1"/>
  <c r="U994" i="73"/>
  <c r="U974" i="73" s="1"/>
  <c r="O1077" i="73"/>
  <c r="AE826" i="73"/>
  <c r="AE1083" i="73" s="1"/>
  <c r="T826" i="73"/>
  <c r="T1083" i="73" s="1"/>
  <c r="AP25" i="73"/>
  <c r="AE841" i="73"/>
  <c r="AE1098" i="73" s="1"/>
  <c r="BO241" i="73"/>
  <c r="AD84" i="73"/>
  <c r="AC91" i="73"/>
  <c r="J78" i="73"/>
  <c r="AF88" i="73"/>
  <c r="AH77" i="73"/>
  <c r="Y82" i="73"/>
  <c r="Y85" i="73"/>
  <c r="U71" i="73"/>
  <c r="AA91" i="73"/>
  <c r="L78" i="73"/>
  <c r="L83" i="73"/>
  <c r="L86" i="73"/>
  <c r="Z101" i="73"/>
  <c r="AB98" i="73"/>
  <c r="Z100" i="73"/>
  <c r="Y101" i="73"/>
  <c r="X87" i="73"/>
  <c r="T891" i="73"/>
  <c r="T841" i="73"/>
  <c r="T1098" i="73" s="1"/>
  <c r="T1041" i="73"/>
  <c r="AC100" i="73"/>
  <c r="AE1042" i="73"/>
  <c r="AY241" i="73"/>
  <c r="L82" i="73"/>
  <c r="L91" i="73"/>
  <c r="AE1004" i="73"/>
  <c r="AE842" i="73"/>
  <c r="AE1099" i="73" s="1"/>
  <c r="AD891" i="73"/>
  <c r="P1042" i="73"/>
  <c r="L81" i="73"/>
  <c r="AF98" i="73"/>
  <c r="Y79" i="73"/>
  <c r="Y86" i="73"/>
  <c r="AA96" i="73"/>
  <c r="L90" i="73"/>
  <c r="L96" i="73"/>
  <c r="AD81" i="73"/>
  <c r="AF93" i="73"/>
  <c r="Z93" i="73"/>
  <c r="T1033" i="73"/>
  <c r="T973" i="73" s="1"/>
  <c r="T833" i="73"/>
  <c r="Z95" i="73"/>
  <c r="AF71" i="73"/>
  <c r="CM241" i="73"/>
  <c r="AE833" i="73"/>
  <c r="AE1090" i="73" s="1"/>
  <c r="Z80" i="73"/>
  <c r="P1046" i="73"/>
  <c r="P1124" i="73"/>
  <c r="Y81" i="73"/>
  <c r="V93" i="73"/>
  <c r="Y83" i="73"/>
  <c r="AA83" i="73"/>
  <c r="AX17" i="73"/>
  <c r="P1033" i="73"/>
  <c r="P973" i="73" s="1"/>
  <c r="T71" i="73"/>
  <c r="P994" i="73"/>
  <c r="P974" i="73" s="1"/>
  <c r="G1046" i="73"/>
  <c r="AG71" i="73"/>
  <c r="H1030" i="73"/>
  <c r="H979" i="73" s="1"/>
  <c r="BT207" i="73"/>
  <c r="P834" i="73"/>
  <c r="P1091" i="73" s="1"/>
  <c r="P842" i="73"/>
  <c r="P1099" i="73" s="1"/>
  <c r="AQ25" i="73"/>
  <c r="AJ1075" i="73"/>
  <c r="P826" i="73"/>
  <c r="P1083" i="73" s="1"/>
  <c r="CB23" i="73"/>
  <c r="AH1035" i="73"/>
  <c r="P1075" i="73"/>
  <c r="P889" i="73"/>
  <c r="P1041" i="73"/>
  <c r="O85" i="73"/>
  <c r="O82" i="73"/>
  <c r="AF95" i="73"/>
  <c r="AB90" i="73"/>
  <c r="AH82" i="73"/>
  <c r="AH81" i="73"/>
  <c r="AJ1044" i="73"/>
  <c r="AJ842" i="73"/>
  <c r="AJ1099" i="73" s="1"/>
  <c r="R96" i="73"/>
  <c r="AF92" i="73"/>
  <c r="R97" i="73"/>
  <c r="R83" i="73"/>
  <c r="AH95" i="73"/>
  <c r="U84" i="73"/>
  <c r="O78" i="73"/>
  <c r="BV15" i="73"/>
  <c r="F1111" i="73"/>
  <c r="O83" i="73"/>
  <c r="R81" i="73"/>
  <c r="AF90" i="73"/>
  <c r="AH92" i="73"/>
  <c r="Q71" i="73"/>
  <c r="W71" i="73"/>
  <c r="CF207" i="73"/>
  <c r="P1044" i="73"/>
  <c r="O90" i="73"/>
  <c r="AF77" i="73"/>
  <c r="AB81" i="73"/>
  <c r="AF79" i="73"/>
  <c r="AB96" i="73"/>
  <c r="AB77" i="73"/>
  <c r="AH87" i="73"/>
  <c r="AH78" i="73"/>
  <c r="AH84" i="73"/>
  <c r="AJ1004" i="73"/>
  <c r="AJ1077" i="73"/>
  <c r="AJ1032" i="73"/>
  <c r="AJ972" i="73" s="1"/>
  <c r="AJ71" i="73"/>
  <c r="AJ891" i="73"/>
  <c r="R88" i="73"/>
  <c r="R95" i="73"/>
  <c r="AF100" i="73"/>
  <c r="R86" i="73"/>
  <c r="V91" i="73"/>
  <c r="AE1046" i="73"/>
  <c r="AD71" i="73"/>
  <c r="R78" i="73"/>
  <c r="R94" i="73"/>
  <c r="R93" i="73"/>
  <c r="CN207" i="73"/>
  <c r="AB99" i="73"/>
  <c r="AB100" i="73"/>
  <c r="R92" i="73"/>
  <c r="H1075" i="73"/>
  <c r="H834" i="73"/>
  <c r="H1091" i="73" s="1"/>
  <c r="H825" i="73"/>
  <c r="H1082" i="73" s="1"/>
  <c r="BM207" i="73"/>
  <c r="P1035" i="73"/>
  <c r="S96" i="73"/>
  <c r="P1032" i="73"/>
  <c r="P972" i="73" s="1"/>
  <c r="P1031" i="73"/>
  <c r="P980" i="73" s="1"/>
  <c r="AF81" i="73"/>
  <c r="AF78" i="73"/>
  <c r="R84" i="73"/>
  <c r="X101" i="73"/>
  <c r="AF99" i="73"/>
  <c r="AB89" i="73"/>
  <c r="V96" i="73"/>
  <c r="AH80" i="73"/>
  <c r="AH90" i="73"/>
  <c r="AH93" i="73"/>
  <c r="AJ834" i="73"/>
  <c r="AJ1091" i="73" s="1"/>
  <c r="R101" i="73"/>
  <c r="R80" i="73"/>
  <c r="AI71" i="73"/>
  <c r="AB71" i="73"/>
  <c r="AF94" i="73"/>
  <c r="Z97" i="73"/>
  <c r="BQ207" i="73"/>
  <c r="P1134" i="73"/>
  <c r="S85" i="73"/>
  <c r="P841" i="73"/>
  <c r="P1098" i="73" s="1"/>
  <c r="R79" i="73"/>
  <c r="AB86" i="73"/>
  <c r="P891" i="73"/>
  <c r="AF82" i="73"/>
  <c r="AB94" i="73"/>
  <c r="R89" i="73"/>
  <c r="V82" i="73"/>
  <c r="P825" i="73"/>
  <c r="P1082" i="73" s="1"/>
  <c r="CS36" i="73"/>
  <c r="BI26" i="73"/>
  <c r="F891" i="73"/>
  <c r="CE32" i="73"/>
  <c r="P1030" i="73"/>
  <c r="P979" i="73" s="1"/>
  <c r="P1074" i="73"/>
  <c r="BY17" i="73"/>
  <c r="AB79" i="73"/>
  <c r="AF80" i="73"/>
  <c r="P1004" i="73"/>
  <c r="P890" i="73"/>
  <c r="AF86" i="73"/>
  <c r="O89" i="73"/>
  <c r="AF91" i="73"/>
  <c r="AB92" i="73"/>
  <c r="AB85" i="73"/>
  <c r="V94" i="73"/>
  <c r="AH100" i="73"/>
  <c r="AJ1046" i="73"/>
  <c r="F893" i="73"/>
  <c r="AJ893" i="73"/>
  <c r="AJ1043" i="73"/>
  <c r="AJ833" i="73"/>
  <c r="AJ1090" i="73" s="1"/>
  <c r="R99" i="73"/>
  <c r="R91" i="73"/>
  <c r="CS26" i="73"/>
  <c r="AV241" i="73"/>
  <c r="O841" i="73"/>
  <c r="O1098" i="73" s="1"/>
  <c r="BD207" i="73"/>
  <c r="BP386" i="73"/>
  <c r="E86" i="73"/>
  <c r="BZ24" i="73"/>
  <c r="CC17" i="73"/>
  <c r="CD17" i="73"/>
  <c r="CG17" i="73"/>
  <c r="BW37" i="73"/>
  <c r="O1074" i="73"/>
  <c r="V88" i="73"/>
  <c r="V90" i="73"/>
  <c r="CE36" i="73"/>
  <c r="X86" i="73"/>
  <c r="X83" i="73"/>
  <c r="BH37" i="73"/>
  <c r="V89" i="73"/>
  <c r="P1110" i="73"/>
  <c r="AD1004" i="73"/>
  <c r="V87" i="73"/>
  <c r="O1035" i="73"/>
  <c r="X93" i="73"/>
  <c r="CH172" i="73"/>
  <c r="CB27" i="73"/>
  <c r="AY14" i="73"/>
  <c r="BQ21" i="73"/>
  <c r="BG352" i="73"/>
  <c r="CI35" i="73"/>
  <c r="V85" i="73"/>
  <c r="CI27" i="73"/>
  <c r="CK27" i="73"/>
  <c r="CM27" i="73"/>
  <c r="CN27" i="73"/>
  <c r="CO27" i="73"/>
  <c r="BT14" i="73"/>
  <c r="AM14" i="73"/>
  <c r="CI14" i="73"/>
  <c r="CT14" i="73"/>
  <c r="BC37" i="73"/>
  <c r="V1142" i="73"/>
  <c r="BN17" i="73"/>
  <c r="CK31" i="73"/>
  <c r="BR23" i="73"/>
  <c r="DA1067" i="73"/>
  <c r="CZ1067" i="73" s="1"/>
  <c r="BW1067" i="73" s="1"/>
  <c r="BA241" i="73"/>
  <c r="U1142" i="73"/>
  <c r="CD18" i="73"/>
  <c r="CE18" i="73"/>
  <c r="CF18" i="73"/>
  <c r="CD16" i="73"/>
  <c r="AV25" i="73"/>
  <c r="AU37" i="73"/>
  <c r="AW35" i="73"/>
  <c r="E83" i="73"/>
  <c r="BC318" i="73"/>
  <c r="CP352" i="73"/>
  <c r="M1046" i="73"/>
  <c r="X99" i="73"/>
  <c r="X79" i="73"/>
  <c r="V101" i="73"/>
  <c r="X88" i="73"/>
  <c r="X85" i="73"/>
  <c r="BX33" i="73"/>
  <c r="AH1046" i="73"/>
  <c r="CO172" i="73"/>
  <c r="CG27" i="73"/>
  <c r="AR386" i="73"/>
  <c r="CA18" i="73"/>
  <c r="CQ207" i="73"/>
  <c r="O842" i="73"/>
  <c r="O1099" i="73" s="1"/>
  <c r="V86" i="73"/>
  <c r="BR19" i="73"/>
  <c r="CD27" i="73"/>
  <c r="CQ27" i="73"/>
  <c r="CQ14" i="73"/>
  <c r="BG14" i="73"/>
  <c r="AT14" i="73"/>
  <c r="CQ37" i="73"/>
  <c r="BK32" i="73"/>
  <c r="CJ25" i="73"/>
  <c r="DB1067" i="73"/>
  <c r="BK318" i="73"/>
  <c r="BF32" i="73"/>
  <c r="BH26" i="73"/>
  <c r="CO18" i="73"/>
  <c r="BF26" i="73"/>
  <c r="CP33" i="73"/>
  <c r="CQ33" i="73"/>
  <c r="CR33" i="73"/>
  <c r="CT33" i="73"/>
  <c r="CU33" i="73"/>
  <c r="CS34" i="73"/>
  <c r="AK1004" i="73"/>
  <c r="CP25" i="73"/>
  <c r="AM35" i="73"/>
  <c r="AL21" i="73"/>
  <c r="AL53" i="73" s="1"/>
  <c r="CA13" i="73"/>
  <c r="BX241" i="73"/>
  <c r="V92" i="73"/>
  <c r="X91" i="73"/>
  <c r="X98" i="73"/>
  <c r="V97" i="73"/>
  <c r="M71" i="73"/>
  <c r="H71" i="73"/>
  <c r="X96" i="73"/>
  <c r="R87" i="73"/>
  <c r="AQ14" i="73"/>
  <c r="AS25" i="73"/>
  <c r="BM17" i="73"/>
  <c r="X94" i="73"/>
  <c r="X97" i="73"/>
  <c r="CP27" i="73"/>
  <c r="CF27" i="73"/>
  <c r="BO17" i="73"/>
  <c r="CD23" i="73"/>
  <c r="AZ207" i="73"/>
  <c r="CU386" i="73"/>
  <c r="AQ37" i="73"/>
  <c r="CH241" i="73"/>
  <c r="AN25" i="73"/>
  <c r="AW14" i="73"/>
  <c r="BB14" i="73"/>
  <c r="BT37" i="73"/>
  <c r="DD1067" i="73"/>
  <c r="DC1067" i="73" s="1"/>
  <c r="CQ36" i="73"/>
  <c r="BC32" i="73"/>
  <c r="BD21" i="73"/>
  <c r="E79" i="73"/>
  <c r="CR386" i="73"/>
  <c r="CS33" i="73"/>
  <c r="AL33" i="73"/>
  <c r="AM33" i="73"/>
  <c r="AN33" i="73"/>
  <c r="AP33" i="73"/>
  <c r="AQ33" i="73"/>
  <c r="BM25" i="73"/>
  <c r="AP35" i="73"/>
  <c r="AS35" i="73"/>
  <c r="AT35" i="73"/>
  <c r="BX207" i="73"/>
  <c r="BF22" i="73"/>
  <c r="BV13" i="73"/>
  <c r="BB318" i="73"/>
  <c r="AM352" i="73"/>
  <c r="AM1011" i="73" s="1"/>
  <c r="AK893" i="73"/>
  <c r="E983" i="73"/>
  <c r="V95" i="73"/>
  <c r="X82" i="73"/>
  <c r="X90" i="73"/>
  <c r="V78" i="73"/>
  <c r="O893" i="73"/>
  <c r="E93" i="73"/>
  <c r="J71" i="73"/>
  <c r="X81" i="73"/>
  <c r="X92" i="73"/>
  <c r="R100" i="73"/>
  <c r="AM37" i="73"/>
  <c r="V84" i="73"/>
  <c r="CO14" i="73"/>
  <c r="AO25" i="73"/>
  <c r="V79" i="73"/>
  <c r="CH27" i="73"/>
  <c r="AV27" i="73"/>
  <c r="AW27" i="73"/>
  <c r="CM14" i="73"/>
  <c r="BE14" i="73"/>
  <c r="BH14" i="73"/>
  <c r="AZ30" i="73"/>
  <c r="AT30" i="73"/>
  <c r="AU30" i="73"/>
  <c r="BT23" i="73"/>
  <c r="AH1004" i="73"/>
  <c r="CH207" i="73"/>
  <c r="CK21" i="73"/>
  <c r="BJ21" i="73"/>
  <c r="BK21" i="73"/>
  <c r="BU318" i="73"/>
  <c r="E87" i="73"/>
  <c r="BQ37" i="73"/>
  <c r="BA33" i="73"/>
  <c r="CJ15" i="73"/>
  <c r="CT15" i="73"/>
  <c r="CU15" i="73"/>
  <c r="CV15" i="73"/>
  <c r="M77" i="73"/>
  <c r="O825" i="73"/>
  <c r="O1082" i="73" s="1"/>
  <c r="AY34" i="73"/>
  <c r="CD24" i="73"/>
  <c r="BH352" i="73"/>
  <c r="BB35" i="73"/>
  <c r="N84" i="73"/>
  <c r="N81" i="73"/>
  <c r="M82" i="73"/>
  <c r="X78" i="73"/>
  <c r="V99" i="73"/>
  <c r="V100" i="73"/>
  <c r="F71" i="73"/>
  <c r="L71" i="73"/>
  <c r="X84" i="73"/>
  <c r="X95" i="73"/>
  <c r="X80" i="73"/>
  <c r="X100" i="73"/>
  <c r="O994" i="73"/>
  <c r="O974" i="73" s="1"/>
  <c r="CR26" i="73"/>
  <c r="CE27" i="73"/>
  <c r="CD30" i="73"/>
  <c r="BE18" i="73"/>
  <c r="AV17" i="73"/>
  <c r="V80" i="73"/>
  <c r="AL26" i="73"/>
  <c r="AL58" i="73" s="1"/>
  <c r="V81" i="73"/>
  <c r="CV26" i="73"/>
  <c r="BC16" i="73"/>
  <c r="BM14" i="73"/>
  <c r="BP14" i="73"/>
  <c r="BR14" i="73"/>
  <c r="BH32" i="73"/>
  <c r="CK32" i="73"/>
  <c r="CT31" i="73"/>
  <c r="BB30" i="73"/>
  <c r="BC30" i="73"/>
  <c r="BD30" i="73"/>
  <c r="O833" i="73"/>
  <c r="O1090" i="73" s="1"/>
  <c r="M89" i="73"/>
  <c r="CG352" i="73"/>
  <c r="BR21" i="73"/>
  <c r="BS21" i="73"/>
  <c r="BY386" i="73"/>
  <c r="AO33" i="73"/>
  <c r="BG13" i="73"/>
  <c r="CD22" i="73"/>
  <c r="CG22" i="73"/>
  <c r="E82" i="73"/>
  <c r="AP32" i="73"/>
  <c r="BO34" i="73"/>
  <c r="BA34" i="73"/>
  <c r="BB34" i="73"/>
  <c r="CB318" i="73"/>
  <c r="CB24" i="73"/>
  <c r="M994" i="73"/>
  <c r="M974" i="73" s="1"/>
  <c r="CS35" i="73"/>
  <c r="BW241" i="73"/>
  <c r="M893" i="73"/>
  <c r="M86" i="73"/>
  <c r="X77" i="73"/>
  <c r="CE17" i="73"/>
  <c r="E1114" i="73"/>
  <c r="H100" i="73"/>
  <c r="H99" i="73"/>
  <c r="AK79" i="73"/>
  <c r="AK80" i="73"/>
  <c r="H101" i="73"/>
  <c r="G79" i="73"/>
  <c r="G91" i="73"/>
  <c r="AA833" i="73"/>
  <c r="AA1090" i="73" s="1"/>
  <c r="AK90" i="73"/>
  <c r="AA98" i="73"/>
  <c r="G80" i="73"/>
  <c r="H79" i="73"/>
  <c r="O1075" i="73"/>
  <c r="I833" i="73"/>
  <c r="I1090" i="73" s="1"/>
  <c r="V1035" i="73"/>
  <c r="AK99" i="73"/>
  <c r="E90" i="73"/>
  <c r="G94" i="73"/>
  <c r="Q833" i="73"/>
  <c r="Q1090" i="73" s="1"/>
  <c r="AK82" i="73"/>
  <c r="AK93" i="73"/>
  <c r="AA826" i="73"/>
  <c r="AA1083" i="73" s="1"/>
  <c r="AA834" i="73"/>
  <c r="AA1091" i="73" s="1"/>
  <c r="T79" i="73"/>
  <c r="G95" i="73"/>
  <c r="AI833" i="73"/>
  <c r="AI1090" i="73" s="1"/>
  <c r="H826" i="73"/>
  <c r="H1083" i="73" s="1"/>
  <c r="M90" i="73"/>
  <c r="O86" i="73"/>
  <c r="V71" i="73"/>
  <c r="AA87" i="73"/>
  <c r="AA90" i="73"/>
  <c r="AA82" i="73"/>
  <c r="AA100" i="73"/>
  <c r="AB1124" i="73"/>
  <c r="AB1042" i="73"/>
  <c r="AB1004" i="73"/>
  <c r="AB841" i="73"/>
  <c r="AB889" i="73"/>
  <c r="AB1031" i="73"/>
  <c r="AB980" i="73" s="1"/>
  <c r="AB1134" i="73"/>
  <c r="AB1041" i="73"/>
  <c r="AA1074" i="73"/>
  <c r="AI841" i="73"/>
  <c r="AI1098" i="73" s="1"/>
  <c r="AA99" i="73"/>
  <c r="AA86" i="73"/>
  <c r="G81" i="73"/>
  <c r="H80" i="73"/>
  <c r="V1032" i="73"/>
  <c r="V972" i="73" s="1"/>
  <c r="O1032" i="73"/>
  <c r="O972" i="73" s="1"/>
  <c r="M83" i="73"/>
  <c r="I834" i="73"/>
  <c r="I1091" i="73" s="1"/>
  <c r="V1030" i="73"/>
  <c r="V979" i="73" s="1"/>
  <c r="AA994" i="73"/>
  <c r="AA974" i="73" s="1"/>
  <c r="AK91" i="73"/>
  <c r="G96" i="73"/>
  <c r="Q834" i="73"/>
  <c r="Q1091" i="73" s="1"/>
  <c r="E85" i="73"/>
  <c r="AK101" i="73"/>
  <c r="T87" i="73"/>
  <c r="AK88" i="73"/>
  <c r="G97" i="73"/>
  <c r="AF833" i="73"/>
  <c r="AF1090" i="73" s="1"/>
  <c r="AI834" i="73"/>
  <c r="AI1091" i="73" s="1"/>
  <c r="AA79" i="73"/>
  <c r="V834" i="73"/>
  <c r="V1091" i="73" s="1"/>
  <c r="U77" i="73"/>
  <c r="AJ80" i="73"/>
  <c r="M79" i="73"/>
  <c r="AI1035" i="73"/>
  <c r="O71" i="73"/>
  <c r="AA93" i="73"/>
  <c r="AA84" i="73"/>
  <c r="AA77" i="73"/>
  <c r="P71" i="73"/>
  <c r="AA89" i="73"/>
  <c r="AB88" i="73"/>
  <c r="AB93" i="73"/>
  <c r="AD1041" i="73"/>
  <c r="AD890" i="73"/>
  <c r="AD1134" i="73"/>
  <c r="AD1124" i="73"/>
  <c r="AD1044" i="73"/>
  <c r="AD889" i="73"/>
  <c r="AD1042" i="73"/>
  <c r="AD1043" i="73"/>
  <c r="AJ101" i="73"/>
  <c r="AK77" i="73"/>
  <c r="G93" i="73"/>
  <c r="E81" i="73"/>
  <c r="G82" i="73"/>
  <c r="H86" i="73"/>
  <c r="E976" i="73"/>
  <c r="E84" i="73"/>
  <c r="AK94" i="73"/>
  <c r="Q825" i="73"/>
  <c r="G98" i="73"/>
  <c r="I994" i="73"/>
  <c r="I974" i="73" s="1"/>
  <c r="V891" i="73"/>
  <c r="H1033" i="73"/>
  <c r="H973" i="73" s="1"/>
  <c r="AK95" i="73"/>
  <c r="G99" i="73"/>
  <c r="R1046" i="73"/>
  <c r="M85" i="73"/>
  <c r="U81" i="73"/>
  <c r="V893" i="73"/>
  <c r="AA92" i="73"/>
  <c r="AA80" i="73"/>
  <c r="N71" i="73"/>
  <c r="AA81" i="73"/>
  <c r="AD77" i="73"/>
  <c r="AD78" i="73"/>
  <c r="AD89" i="73"/>
  <c r="AD82" i="73"/>
  <c r="AD93" i="73"/>
  <c r="AD87" i="73"/>
  <c r="AD88" i="73"/>
  <c r="AD96" i="73"/>
  <c r="AD100" i="73"/>
  <c r="AD85" i="73"/>
  <c r="AD91" i="73"/>
  <c r="AD94" i="73"/>
  <c r="AD86" i="73"/>
  <c r="AD97" i="73"/>
  <c r="AD90" i="73"/>
  <c r="AD101" i="73"/>
  <c r="AJ77" i="73"/>
  <c r="AJ99" i="73"/>
  <c r="AJ79" i="73"/>
  <c r="AJ81" i="73"/>
  <c r="AJ90" i="73"/>
  <c r="AJ78" i="73"/>
  <c r="AJ83" i="73"/>
  <c r="AJ85" i="73"/>
  <c r="AJ93" i="73"/>
  <c r="AJ89" i="73"/>
  <c r="AJ100" i="73"/>
  <c r="AJ98" i="73"/>
  <c r="AJ82" i="73"/>
  <c r="AJ87" i="73"/>
  <c r="AJ96" i="73"/>
  <c r="AJ84" i="73"/>
  <c r="AJ91" i="73"/>
  <c r="AJ95" i="73"/>
  <c r="AJ92" i="73"/>
  <c r="AJ88" i="73"/>
  <c r="AJ97" i="73"/>
  <c r="AJ86" i="73"/>
  <c r="G87" i="73"/>
  <c r="AK86" i="73"/>
  <c r="G83" i="73"/>
  <c r="H87" i="73"/>
  <c r="H1035" i="73"/>
  <c r="F89" i="73"/>
  <c r="O826" i="73"/>
  <c r="O1083" i="73" s="1"/>
  <c r="AA1075" i="73"/>
  <c r="AK89" i="73"/>
  <c r="G100" i="73"/>
  <c r="AA78" i="73"/>
  <c r="I1074" i="73"/>
  <c r="V825" i="73"/>
  <c r="E78" i="73"/>
  <c r="AK92" i="73"/>
  <c r="G101" i="73"/>
  <c r="H1046" i="73"/>
  <c r="V841" i="73"/>
  <c r="F79" i="73"/>
  <c r="O77" i="73"/>
  <c r="F81" i="73"/>
  <c r="AA85" i="73"/>
  <c r="AA95" i="73"/>
  <c r="I71" i="73"/>
  <c r="AH88" i="73"/>
  <c r="AH89" i="73"/>
  <c r="AH91" i="73"/>
  <c r="AH85" i="73"/>
  <c r="AH97" i="73"/>
  <c r="J81" i="73"/>
  <c r="J90" i="73"/>
  <c r="J100" i="73"/>
  <c r="J93" i="73"/>
  <c r="J95" i="73"/>
  <c r="J87" i="73"/>
  <c r="J91" i="73"/>
  <c r="J99" i="73"/>
  <c r="J77" i="73"/>
  <c r="J101" i="73"/>
  <c r="J98" i="73"/>
  <c r="J84" i="73"/>
  <c r="J92" i="73"/>
  <c r="J97" i="73"/>
  <c r="J94" i="73"/>
  <c r="AD99" i="73"/>
  <c r="K77" i="73"/>
  <c r="H81" i="73"/>
  <c r="T91" i="73"/>
  <c r="T97" i="73"/>
  <c r="T82" i="73"/>
  <c r="N85" i="73"/>
  <c r="H82" i="73"/>
  <c r="H90" i="73"/>
  <c r="T99" i="73"/>
  <c r="T83" i="73"/>
  <c r="H89" i="73"/>
  <c r="T94" i="73"/>
  <c r="H83" i="73"/>
  <c r="M78" i="73"/>
  <c r="AK87" i="73"/>
  <c r="H92" i="73"/>
  <c r="T101" i="73"/>
  <c r="T84" i="73"/>
  <c r="H91" i="73"/>
  <c r="T96" i="73"/>
  <c r="N78" i="73"/>
  <c r="U83" i="73"/>
  <c r="T80" i="73"/>
  <c r="T95" i="73"/>
  <c r="T89" i="73"/>
  <c r="T81" i="73"/>
  <c r="N90" i="73"/>
  <c r="H84" i="73"/>
  <c r="H94" i="73"/>
  <c r="T77" i="73"/>
  <c r="H88" i="73"/>
  <c r="T85" i="73"/>
  <c r="H93" i="73"/>
  <c r="T98" i="73"/>
  <c r="AG81" i="73"/>
  <c r="P77" i="73"/>
  <c r="E77" i="73"/>
  <c r="H85" i="73"/>
  <c r="AK81" i="73"/>
  <c r="N77" i="73"/>
  <c r="H96" i="73"/>
  <c r="H77" i="73"/>
  <c r="T93" i="73"/>
  <c r="T78" i="73"/>
  <c r="T86" i="73"/>
  <c r="E91" i="73"/>
  <c r="H95" i="73"/>
  <c r="N80" i="73"/>
  <c r="AG82" i="73"/>
  <c r="M81" i="73"/>
  <c r="G71" i="73"/>
  <c r="L834" i="73"/>
  <c r="L1091" i="73" s="1"/>
  <c r="L833" i="73"/>
  <c r="L841" i="73"/>
  <c r="L1030" i="73"/>
  <c r="L979" i="73" s="1"/>
  <c r="L1032" i="73"/>
  <c r="L972" i="73" s="1"/>
  <c r="L842" i="73"/>
  <c r="L1099" i="73" s="1"/>
  <c r="L1053" i="73"/>
  <c r="L1054" i="73"/>
  <c r="L1014" i="73"/>
  <c r="L1055" i="73"/>
  <c r="L1077" i="73"/>
  <c r="L1033" i="73"/>
  <c r="L973" i="73" s="1"/>
  <c r="L1052" i="73"/>
  <c r="L1031" i="73"/>
  <c r="L980" i="73" s="1"/>
  <c r="BR27" i="73"/>
  <c r="F825" i="73"/>
  <c r="BF31" i="73"/>
  <c r="CB33" i="73"/>
  <c r="S86" i="73"/>
  <c r="BD34" i="73"/>
  <c r="BR37" i="73"/>
  <c r="F1030" i="73"/>
  <c r="F979" i="73" s="1"/>
  <c r="G1004" i="73"/>
  <c r="G889" i="73"/>
  <c r="G890" i="73"/>
  <c r="G1044" i="73"/>
  <c r="G891" i="73"/>
  <c r="G1124" i="73"/>
  <c r="G1041" i="73"/>
  <c r="G1043" i="73"/>
  <c r="G1042" i="73"/>
  <c r="G994" i="73"/>
  <c r="G974" i="73" s="1"/>
  <c r="G1134" i="73"/>
  <c r="BE27" i="73"/>
  <c r="CR14" i="73"/>
  <c r="BK14" i="73"/>
  <c r="BQ14" i="73"/>
  <c r="BN30" i="73"/>
  <c r="BO30" i="73"/>
  <c r="BM36" i="73"/>
  <c r="AX36" i="73"/>
  <c r="K86" i="73"/>
  <c r="AX241" i="73"/>
  <c r="BG17" i="73"/>
  <c r="AR24" i="73"/>
  <c r="G1035" i="73"/>
  <c r="AF1030" i="73"/>
  <c r="AF979" i="73" s="1"/>
  <c r="L994" i="73"/>
  <c r="L974" i="73" s="1"/>
  <c r="BK31" i="73"/>
  <c r="CC207" i="73"/>
  <c r="BY352" i="73"/>
  <c r="CH33" i="73"/>
  <c r="CJ33" i="73"/>
  <c r="CL33" i="73"/>
  <c r="CM33" i="73"/>
  <c r="AF1033" i="73"/>
  <c r="AF973" i="73" s="1"/>
  <c r="S87" i="73"/>
  <c r="S93" i="73"/>
  <c r="L1075" i="73"/>
  <c r="BJ34" i="73"/>
  <c r="BM34" i="73"/>
  <c r="G833" i="73"/>
  <c r="G1090" i="73" s="1"/>
  <c r="O1164" i="73"/>
  <c r="O1144" i="73" s="1"/>
  <c r="AD1033" i="73"/>
  <c r="AD973" i="73" s="1"/>
  <c r="S100" i="73"/>
  <c r="AI1075" i="73"/>
  <c r="G1031" i="73"/>
  <c r="G980" i="73" s="1"/>
  <c r="AG83" i="73"/>
  <c r="K78" i="73"/>
  <c r="AD1054" i="73"/>
  <c r="F890" i="73"/>
  <c r="F1043" i="73"/>
  <c r="F1134" i="73"/>
  <c r="F1042" i="73"/>
  <c r="F1041" i="73"/>
  <c r="F1044" i="73"/>
  <c r="F1004" i="73"/>
  <c r="F1077" i="73"/>
  <c r="F1124" i="73"/>
  <c r="F889" i="73"/>
  <c r="BC34" i="73"/>
  <c r="BV207" i="73"/>
  <c r="AD1055" i="73"/>
  <c r="AI1052" i="73"/>
  <c r="AI1055" i="73"/>
  <c r="AF1074" i="73"/>
  <c r="AV19" i="73"/>
  <c r="AX19" i="73"/>
  <c r="AY19" i="73"/>
  <c r="AZ19" i="73"/>
  <c r="BV14" i="73"/>
  <c r="BP37" i="73"/>
  <c r="BG32" i="73"/>
  <c r="AU283" i="73"/>
  <c r="BA30" i="73"/>
  <c r="G841" i="73"/>
  <c r="K87" i="73"/>
  <c r="BZ22" i="73"/>
  <c r="CE25" i="73"/>
  <c r="BF17" i="73"/>
  <c r="BB352" i="73"/>
  <c r="G1030" i="73"/>
  <c r="G979" i="73" s="1"/>
  <c r="AF825" i="73"/>
  <c r="AF1082" i="73" s="1"/>
  <c r="F1074" i="73"/>
  <c r="BT31" i="73"/>
  <c r="AU32" i="73"/>
  <c r="CV386" i="73"/>
  <c r="BV25" i="73"/>
  <c r="BS318" i="73"/>
  <c r="CB16" i="73"/>
  <c r="BI16" i="73"/>
  <c r="BM15" i="73"/>
  <c r="S80" i="73"/>
  <c r="S95" i="73"/>
  <c r="G1075" i="73"/>
  <c r="BV34" i="73"/>
  <c r="CV241" i="73"/>
  <c r="S78" i="73"/>
  <c r="G834" i="73"/>
  <c r="G1091" i="73" s="1"/>
  <c r="AD1035" i="73"/>
  <c r="AG90" i="73"/>
  <c r="G825" i="73"/>
  <c r="R893" i="73"/>
  <c r="AG84" i="73"/>
  <c r="AD1053" i="73"/>
  <c r="AA889" i="73"/>
  <c r="AA1004" i="73"/>
  <c r="AA1041" i="73"/>
  <c r="AA891" i="73"/>
  <c r="AA1032" i="73"/>
  <c r="AA972" i="73" s="1"/>
  <c r="AA1042" i="73"/>
  <c r="AA1044" i="73"/>
  <c r="AA1124" i="73"/>
  <c r="AA1077" i="73"/>
  <c r="AA1134" i="73"/>
  <c r="AA842" i="73"/>
  <c r="AA1099" i="73" s="1"/>
  <c r="AA1030" i="73"/>
  <c r="AA979" i="73" s="1"/>
  <c r="AA1033" i="73"/>
  <c r="AA973" i="73" s="1"/>
  <c r="AA890" i="73"/>
  <c r="AA841" i="73"/>
  <c r="AA1043" i="73"/>
  <c r="AA1031" i="73"/>
  <c r="AA980" i="73" s="1"/>
  <c r="AA893" i="73"/>
  <c r="T88" i="73"/>
  <c r="T92" i="73"/>
  <c r="T90" i="73"/>
  <c r="S826" i="73"/>
  <c r="S1083" i="73" s="1"/>
  <c r="S1054" i="73"/>
  <c r="S1052" i="73"/>
  <c r="S1077" i="73"/>
  <c r="S1032" i="73"/>
  <c r="S972" i="73" s="1"/>
  <c r="G826" i="73"/>
  <c r="G1083" i="73" s="1"/>
  <c r="Q77" i="73"/>
  <c r="Q84" i="73"/>
  <c r="Q88" i="73"/>
  <c r="Q91" i="73"/>
  <c r="Q92" i="73"/>
  <c r="Q94" i="73"/>
  <c r="Q96" i="73"/>
  <c r="Q98" i="73"/>
  <c r="Q83" i="73"/>
  <c r="Q81" i="73"/>
  <c r="Q90" i="73"/>
  <c r="Q78" i="73"/>
  <c r="Q93" i="73"/>
  <c r="Q95" i="73"/>
  <c r="Q97" i="73"/>
  <c r="Q99" i="73"/>
  <c r="Q101" i="73"/>
  <c r="Q89" i="73"/>
  <c r="Q86" i="73"/>
  <c r="Q80" i="73"/>
  <c r="Q82" i="73"/>
  <c r="Q85" i="73"/>
  <c r="Q87" i="73"/>
  <c r="Q79" i="73"/>
  <c r="N89" i="73"/>
  <c r="N83" i="73"/>
  <c r="N87" i="73"/>
  <c r="N79" i="73"/>
  <c r="N82" i="73"/>
  <c r="N86" i="73"/>
  <c r="N96" i="73"/>
  <c r="N98" i="73"/>
  <c r="N100" i="73"/>
  <c r="N93" i="73"/>
  <c r="N94" i="73"/>
  <c r="N92" i="73"/>
  <c r="N88" i="73"/>
  <c r="N101" i="73"/>
  <c r="N95" i="73"/>
  <c r="N97" i="73"/>
  <c r="N91" i="73"/>
  <c r="F1046" i="73"/>
  <c r="AA1035" i="73"/>
  <c r="AG96" i="73"/>
  <c r="K85" i="73"/>
  <c r="CD33" i="73"/>
  <c r="CR15" i="73"/>
  <c r="AZ34" i="73"/>
  <c r="AU19" i="73"/>
  <c r="BW27" i="73"/>
  <c r="BX27" i="73"/>
  <c r="BY27" i="73"/>
  <c r="CT32" i="73"/>
  <c r="CG23" i="73"/>
  <c r="CE30" i="73"/>
  <c r="G842" i="73"/>
  <c r="G1099" i="73" s="1"/>
  <c r="CH23" i="73"/>
  <c r="AD1031" i="73"/>
  <c r="AD980" i="73" s="1"/>
  <c r="F1033" i="73"/>
  <c r="F973" i="73" s="1"/>
  <c r="AF1031" i="73"/>
  <c r="AF980" i="73" s="1"/>
  <c r="K80" i="73"/>
  <c r="CA37" i="73"/>
  <c r="CD25" i="73"/>
  <c r="CQ21" i="73"/>
  <c r="CV37" i="73"/>
  <c r="G1141" i="73"/>
  <c r="BG26" i="73"/>
  <c r="F1075" i="73"/>
  <c r="AT32" i="73"/>
  <c r="AR241" i="73"/>
  <c r="CR318" i="73"/>
  <c r="AD1142" i="73"/>
  <c r="BT25" i="73"/>
  <c r="AD1032" i="73"/>
  <c r="AD972" i="73" s="1"/>
  <c r="CF16" i="73"/>
  <c r="BU16" i="73"/>
  <c r="BR15" i="73"/>
  <c r="S81" i="73"/>
  <c r="S97" i="73"/>
  <c r="CJ318" i="73"/>
  <c r="AF1077" i="73"/>
  <c r="AG79" i="73"/>
  <c r="BR386" i="73"/>
  <c r="AD1030" i="73"/>
  <c r="AD979" i="73" s="1"/>
  <c r="F1032" i="73"/>
  <c r="F972" i="73" s="1"/>
  <c r="AF1032" i="73"/>
  <c r="AF972" i="73" s="1"/>
  <c r="CB241" i="73"/>
  <c r="AD825" i="73"/>
  <c r="AD1082" i="73" s="1"/>
  <c r="G1077" i="73"/>
  <c r="K89" i="73"/>
  <c r="AG85" i="73"/>
  <c r="AD1052" i="73"/>
  <c r="F842" i="73"/>
  <c r="F1099" i="73" s="1"/>
  <c r="AI1054" i="73"/>
  <c r="M1055" i="73"/>
  <c r="M1054" i="73"/>
  <c r="M1052" i="73"/>
  <c r="M1053" i="73"/>
  <c r="M1014" i="73"/>
  <c r="AI1032" i="73"/>
  <c r="AI972" i="73" s="1"/>
  <c r="O80" i="73"/>
  <c r="O81" i="73"/>
  <c r="O95" i="73"/>
  <c r="O98" i="73"/>
  <c r="O96" i="73"/>
  <c r="O87" i="73"/>
  <c r="O99" i="73"/>
  <c r="O91" i="73"/>
  <c r="O79" i="73"/>
  <c r="O92" i="73"/>
  <c r="O100" i="73"/>
  <c r="O97" i="73"/>
  <c r="O84" i="73"/>
  <c r="O93" i="73"/>
  <c r="O101" i="73"/>
  <c r="O94" i="73"/>
  <c r="G893" i="73"/>
  <c r="AI1031" i="73"/>
  <c r="AI980" i="73" s="1"/>
  <c r="AI893" i="73"/>
  <c r="AI1134" i="73"/>
  <c r="AI1044" i="73"/>
  <c r="AI1124" i="73"/>
  <c r="AI891" i="73"/>
  <c r="AI1042" i="73"/>
  <c r="AI1030" i="73"/>
  <c r="AI979" i="73" s="1"/>
  <c r="AI1033" i="73"/>
  <c r="AI973" i="73" s="1"/>
  <c r="AI1041" i="73"/>
  <c r="AI890" i="73"/>
  <c r="AI889" i="73"/>
  <c r="AI1043" i="73"/>
  <c r="AI1046" i="73"/>
  <c r="E89" i="73"/>
  <c r="E88" i="73"/>
  <c r="E92" i="73"/>
  <c r="E94" i="73"/>
  <c r="E96" i="73"/>
  <c r="E98" i="73"/>
  <c r="E99" i="73"/>
  <c r="E97" i="73"/>
  <c r="E95" i="73"/>
  <c r="E100" i="73"/>
  <c r="E101" i="73"/>
  <c r="BW24" i="73"/>
  <c r="CD32" i="73"/>
  <c r="L1074" i="73"/>
  <c r="BM386" i="73"/>
  <c r="AK1054" i="73"/>
  <c r="AK1052" i="73"/>
  <c r="AK1053" i="73"/>
  <c r="AK1055" i="73"/>
  <c r="AL29" i="73"/>
  <c r="AL61" i="73" s="1"/>
  <c r="BZ27" i="73"/>
  <c r="CA27" i="73"/>
  <c r="BL14" i="73"/>
  <c r="CL14" i="73"/>
  <c r="CN14" i="73"/>
  <c r="BE25" i="73"/>
  <c r="CO352" i="73"/>
  <c r="BE30" i="73"/>
  <c r="DE1066" i="73"/>
  <c r="K81" i="73"/>
  <c r="CB25" i="73"/>
  <c r="BY21" i="73"/>
  <c r="BL21" i="73"/>
  <c r="CC24" i="73"/>
  <c r="AS32" i="73"/>
  <c r="F833" i="73"/>
  <c r="AY17" i="73"/>
  <c r="BQ33" i="73"/>
  <c r="AZ33" i="73"/>
  <c r="BA22" i="73"/>
  <c r="BZ15" i="73"/>
  <c r="S82" i="73"/>
  <c r="S99" i="73"/>
  <c r="S77" i="73"/>
  <c r="BU25" i="73"/>
  <c r="AD826" i="73"/>
  <c r="AD1083" i="73" s="1"/>
  <c r="AF834" i="73"/>
  <c r="AF1091" i="73" s="1"/>
  <c r="AF841" i="73"/>
  <c r="AF1098" i="73" s="1"/>
  <c r="BQ241" i="73"/>
  <c r="AD841" i="73"/>
  <c r="F841" i="73"/>
  <c r="AI1053" i="73"/>
  <c r="V1041" i="73"/>
  <c r="V889" i="73"/>
  <c r="V1044" i="73"/>
  <c r="V890" i="73"/>
  <c r="V1124" i="73"/>
  <c r="V1043" i="73"/>
  <c r="V1042" i="73"/>
  <c r="V1134" i="73"/>
  <c r="V1004" i="73"/>
  <c r="V1077" i="73"/>
  <c r="L1035" i="73"/>
  <c r="U82" i="73"/>
  <c r="U99" i="73"/>
  <c r="U101" i="73"/>
  <c r="U87" i="73"/>
  <c r="U89" i="73"/>
  <c r="U91" i="73"/>
  <c r="U92" i="73"/>
  <c r="U94" i="73"/>
  <c r="U98" i="73"/>
  <c r="U100" i="73"/>
  <c r="U79" i="73"/>
  <c r="U78" i="73"/>
  <c r="U97" i="73"/>
  <c r="U86" i="73"/>
  <c r="U85" i="73"/>
  <c r="U95" i="73"/>
  <c r="U90" i="73"/>
  <c r="U88" i="73"/>
  <c r="U93" i="73"/>
  <c r="M80" i="73"/>
  <c r="M84" i="73"/>
  <c r="M100" i="73"/>
  <c r="M88" i="73"/>
  <c r="M94" i="73"/>
  <c r="M99" i="73"/>
  <c r="M97" i="73"/>
  <c r="M92" i="73"/>
  <c r="M95" i="73"/>
  <c r="M98" i="73"/>
  <c r="M93" i="73"/>
  <c r="M101" i="73"/>
  <c r="I77" i="73"/>
  <c r="I82" i="73"/>
  <c r="I81" i="73"/>
  <c r="I91" i="73"/>
  <c r="I92" i="73"/>
  <c r="I87" i="73"/>
  <c r="I93" i="73"/>
  <c r="I95" i="73"/>
  <c r="I97" i="73"/>
  <c r="I99" i="73"/>
  <c r="I101" i="73"/>
  <c r="I86" i="73"/>
  <c r="I80" i="73"/>
  <c r="I83" i="73"/>
  <c r="I96" i="73"/>
  <c r="I85" i="73"/>
  <c r="I79" i="73"/>
  <c r="I94" i="73"/>
  <c r="I98" i="73"/>
  <c r="I88" i="73"/>
  <c r="I78" i="73"/>
  <c r="I84" i="73"/>
  <c r="I89" i="73"/>
  <c r="I90" i="73"/>
  <c r="P88" i="73"/>
  <c r="P87" i="73"/>
  <c r="P93" i="73"/>
  <c r="P101" i="73"/>
  <c r="P78" i="73"/>
  <c r="P82" i="73"/>
  <c r="P96" i="73"/>
  <c r="P81" i="73"/>
  <c r="P85" i="73"/>
  <c r="P94" i="73"/>
  <c r="P89" i="73"/>
  <c r="P84" i="73"/>
  <c r="P99" i="73"/>
  <c r="P100" i="73"/>
  <c r="P95" i="73"/>
  <c r="P83" i="73"/>
  <c r="P90" i="73"/>
  <c r="P80" i="73"/>
  <c r="P86" i="73"/>
  <c r="P91" i="73"/>
  <c r="P92" i="73"/>
  <c r="P98" i="73"/>
  <c r="P79" i="73"/>
  <c r="BI23" i="73"/>
  <c r="CA172" i="73"/>
  <c r="BZ33" i="73"/>
  <c r="CE33" i="73"/>
  <c r="CC386" i="73"/>
  <c r="BO207" i="73"/>
  <c r="S98" i="73"/>
  <c r="AG88" i="73"/>
  <c r="AG91" i="73"/>
  <c r="AG92" i="73"/>
  <c r="AG100" i="73"/>
  <c r="AG93" i="73"/>
  <c r="AG97" i="73"/>
  <c r="AG101" i="73"/>
  <c r="AG94" i="73"/>
  <c r="AG98" i="73"/>
  <c r="AG95" i="73"/>
  <c r="AG89" i="73"/>
  <c r="AG99" i="73"/>
  <c r="K98" i="73"/>
  <c r="BU521" i="73"/>
  <c r="CS14" i="73"/>
  <c r="AY35" i="73"/>
  <c r="BC17" i="73"/>
  <c r="CV207" i="73"/>
  <c r="BI386" i="73"/>
  <c r="DB1001" i="73"/>
  <c r="CT30" i="73"/>
  <c r="AD1014" i="73"/>
  <c r="K79" i="73"/>
  <c r="AI826" i="73"/>
  <c r="AI1083" i="73" s="1"/>
  <c r="CD172" i="73"/>
  <c r="BG37" i="73"/>
  <c r="CL32" i="73"/>
  <c r="AY25" i="73"/>
  <c r="BB17" i="73"/>
  <c r="BJ26" i="73"/>
  <c r="BK26" i="73"/>
  <c r="AI825" i="73"/>
  <c r="AI1082" i="73" s="1"/>
  <c r="CS25" i="73"/>
  <c r="AR32" i="73"/>
  <c r="F834" i="73"/>
  <c r="F1091" i="73" s="1"/>
  <c r="AU13" i="73"/>
  <c r="BI22" i="73"/>
  <c r="CD15" i="73"/>
  <c r="S83" i="73"/>
  <c r="S101" i="73"/>
  <c r="CG32" i="73"/>
  <c r="CU241" i="73"/>
  <c r="S89" i="73"/>
  <c r="BX37" i="73"/>
  <c r="Z1111" i="73"/>
  <c r="CJ241" i="73"/>
  <c r="BU386" i="73"/>
  <c r="BZ241" i="73"/>
  <c r="AD1074" i="73"/>
  <c r="AF842" i="73"/>
  <c r="AF1099" i="73" s="1"/>
  <c r="S92" i="73"/>
  <c r="AG78" i="73"/>
  <c r="AG87" i="73"/>
  <c r="AD1077" i="73"/>
  <c r="AI1077" i="73"/>
  <c r="O890" i="73"/>
  <c r="O1043" i="73"/>
  <c r="O1004" i="73"/>
  <c r="O889" i="73"/>
  <c r="O1042" i="73"/>
  <c r="O891" i="73"/>
  <c r="O1124" i="73"/>
  <c r="O1041" i="73"/>
  <c r="O1044" i="73"/>
  <c r="O1134" i="73"/>
  <c r="O1033" i="73"/>
  <c r="O973" i="73" s="1"/>
  <c r="AA1046" i="73"/>
  <c r="M1057" i="73"/>
  <c r="S1057" i="73"/>
  <c r="AK1014" i="73"/>
  <c r="W1014" i="73"/>
  <c r="W1055" i="73"/>
  <c r="W1054" i="73"/>
  <c r="W1052" i="73"/>
  <c r="W1053" i="73"/>
  <c r="AK78" i="73"/>
  <c r="AK85" i="73"/>
  <c r="AK98" i="73"/>
  <c r="F1154" i="73"/>
  <c r="F1164" i="73"/>
  <c r="W1057" i="73"/>
  <c r="AI77" i="73"/>
  <c r="AI79" i="73"/>
  <c r="AI83" i="73"/>
  <c r="AI87" i="73"/>
  <c r="AI89" i="73"/>
  <c r="AI91" i="73"/>
  <c r="AI99" i="73"/>
  <c r="AI94" i="73"/>
  <c r="AI92" i="73"/>
  <c r="AI100" i="73"/>
  <c r="AI81" i="73"/>
  <c r="AI85" i="73"/>
  <c r="AI90" i="73"/>
  <c r="AI95" i="73"/>
  <c r="AI86" i="73"/>
  <c r="AI101" i="73"/>
  <c r="AI96" i="73"/>
  <c r="AI80" i="73"/>
  <c r="AI97" i="73"/>
  <c r="AI88" i="73"/>
  <c r="AI98" i="73"/>
  <c r="AI82" i="73"/>
  <c r="AI93" i="73"/>
  <c r="AI84" i="73"/>
  <c r="S1030" i="73"/>
  <c r="S979" i="73" s="1"/>
  <c r="K88" i="73"/>
  <c r="K97" i="73"/>
  <c r="K92" i="73"/>
  <c r="K100" i="73"/>
  <c r="K93" i="73"/>
  <c r="K101" i="73"/>
  <c r="K90" i="73"/>
  <c r="K91" i="73"/>
  <c r="K99" i="73"/>
  <c r="K94" i="73"/>
  <c r="K95" i="73"/>
  <c r="K96" i="73"/>
  <c r="AW30" i="73"/>
  <c r="BS18" i="73"/>
  <c r="CA33" i="73"/>
  <c r="S91" i="73"/>
  <c r="CD207" i="73"/>
  <c r="CR241" i="73"/>
  <c r="N1154" i="73"/>
  <c r="N1164" i="73"/>
  <c r="AG77" i="73"/>
  <c r="AM26" i="73"/>
  <c r="AI1074" i="73"/>
  <c r="BM29" i="73"/>
  <c r="AS14" i="73"/>
  <c r="AU25" i="73"/>
  <c r="BY24" i="73"/>
  <c r="CM31" i="73"/>
  <c r="AS30" i="73"/>
  <c r="AR30" i="73"/>
  <c r="BU23" i="73"/>
  <c r="BN23" i="73"/>
  <c r="DE1010" i="73"/>
  <c r="K83" i="73"/>
  <c r="CL17" i="73"/>
  <c r="CK207" i="73"/>
  <c r="T1111" i="73"/>
  <c r="BD18" i="73"/>
  <c r="AQ32" i="73"/>
  <c r="AQ241" i="73"/>
  <c r="BA13" i="73"/>
  <c r="BR22" i="73"/>
  <c r="F1031" i="73"/>
  <c r="F980" i="73" s="1"/>
  <c r="CL15" i="73"/>
  <c r="CN15" i="73"/>
  <c r="S84" i="73"/>
  <c r="L825" i="73"/>
  <c r="L1082" i="73" s="1"/>
  <c r="DB1120" i="73"/>
  <c r="G1074" i="73"/>
  <c r="CK35" i="73"/>
  <c r="CB35" i="73"/>
  <c r="F994" i="73"/>
  <c r="F974" i="73" s="1"/>
  <c r="S79" i="73"/>
  <c r="S90" i="73"/>
  <c r="AD1075" i="73"/>
  <c r="S94" i="73"/>
  <c r="CM352" i="73"/>
  <c r="CI352" i="73"/>
  <c r="AG80" i="73"/>
  <c r="AD834" i="73"/>
  <c r="AD1091" i="73" s="1"/>
  <c r="G1033" i="73"/>
  <c r="G973" i="73" s="1"/>
  <c r="AI842" i="73"/>
  <c r="AI1099" i="73" s="1"/>
  <c r="AI1057" i="73"/>
  <c r="L1057" i="73"/>
  <c r="U96" i="73"/>
  <c r="F77" i="73"/>
  <c r="F85" i="73"/>
  <c r="F90" i="73"/>
  <c r="F93" i="73"/>
  <c r="F94" i="73"/>
  <c r="F84" i="73"/>
  <c r="F80" i="73"/>
  <c r="F83" i="73"/>
  <c r="F95" i="73"/>
  <c r="F92" i="73"/>
  <c r="F98" i="73"/>
  <c r="F82" i="73"/>
  <c r="F96" i="73"/>
  <c r="F87" i="73"/>
  <c r="F91" i="73"/>
  <c r="F97" i="73"/>
  <c r="F100" i="73"/>
  <c r="F86" i="73"/>
  <c r="F88" i="73"/>
  <c r="F78" i="73"/>
  <c r="F101" i="73"/>
  <c r="Y1110" i="73"/>
  <c r="BB16" i="73"/>
  <c r="AH1112" i="73"/>
  <c r="AQ386" i="73"/>
  <c r="BD31" i="73"/>
  <c r="BI36" i="73"/>
  <c r="CD31" i="73"/>
  <c r="AT283" i="73"/>
  <c r="AQ36" i="73"/>
  <c r="CI16" i="73"/>
  <c r="CQ23" i="73"/>
  <c r="CQ16" i="73"/>
  <c r="BE31" i="73"/>
  <c r="BX31" i="73"/>
  <c r="AS31" i="73"/>
  <c r="CJ23" i="73"/>
  <c r="BR241" i="73"/>
  <c r="BC352" i="73"/>
  <c r="I1035" i="73"/>
  <c r="AU241" i="73"/>
  <c r="BN21" i="73"/>
  <c r="BO21" i="73"/>
  <c r="BP21" i="73"/>
  <c r="AQ16" i="73"/>
  <c r="AE1140" i="73"/>
  <c r="CE386" i="73"/>
  <c r="CA386" i="73"/>
  <c r="CA318" i="73"/>
  <c r="AN35" i="73"/>
  <c r="CQ35" i="73"/>
  <c r="BC15" i="73"/>
  <c r="CU18" i="73"/>
  <c r="BL386" i="73"/>
  <c r="BT241" i="73"/>
  <c r="BL318" i="73"/>
  <c r="BI318" i="73"/>
  <c r="AI1141" i="73"/>
  <c r="Q1046" i="73"/>
  <c r="I1046" i="73"/>
  <c r="AH833" i="73"/>
  <c r="AH1090" i="73" s="1"/>
  <c r="CP19" i="73"/>
  <c r="AW521" i="73"/>
  <c r="AW31" i="73"/>
  <c r="BV24" i="73"/>
  <c r="CD13" i="73"/>
  <c r="V1110" i="73"/>
  <c r="Z893" i="73"/>
  <c r="M1154" i="73"/>
  <c r="M1164" i="73"/>
  <c r="BC241" i="73"/>
  <c r="AP29" i="73"/>
  <c r="BG29" i="73"/>
  <c r="CI521" i="73"/>
  <c r="CH32" i="73"/>
  <c r="CK23" i="73"/>
  <c r="BV386" i="73"/>
  <c r="CA241" i="73"/>
  <c r="P1111" i="73"/>
  <c r="I1075" i="73"/>
  <c r="BV352" i="73"/>
  <c r="AV23" i="73"/>
  <c r="BF487" i="73"/>
  <c r="BT487" i="73"/>
  <c r="BU487" i="73"/>
  <c r="BX487" i="73"/>
  <c r="CG487" i="73"/>
  <c r="AY36" i="73"/>
  <c r="AP23" i="73"/>
  <c r="CN21" i="73"/>
  <c r="CV521" i="73"/>
  <c r="CM521" i="73"/>
  <c r="CU521" i="73"/>
  <c r="BQ521" i="73"/>
  <c r="AL13" i="73"/>
  <c r="AL45" i="73" s="1"/>
  <c r="AN521" i="73"/>
  <c r="AO521" i="73"/>
  <c r="AP521" i="73"/>
  <c r="BP172" i="73"/>
  <c r="CN16" i="73"/>
  <c r="AL283" i="73"/>
  <c r="AL284" i="73" s="1"/>
  <c r="AQ23" i="73"/>
  <c r="AX31" i="73"/>
  <c r="AZ31" i="73"/>
  <c r="BA31" i="73"/>
  <c r="BB31" i="73"/>
  <c r="DD1066" i="73"/>
  <c r="DC1066" i="73" s="1"/>
  <c r="DA1065" i="73"/>
  <c r="CZ1065" i="73" s="1"/>
  <c r="BS26" i="73"/>
  <c r="BR521" i="73"/>
  <c r="CC521" i="73"/>
  <c r="DD1120" i="73"/>
  <c r="DC1120" i="73" s="1"/>
  <c r="CO23" i="73"/>
  <c r="BZ318" i="73"/>
  <c r="CQ17" i="73"/>
  <c r="BQ318" i="73"/>
  <c r="CF36" i="73"/>
  <c r="BL15" i="73"/>
  <c r="BO15" i="73"/>
  <c r="BD15" i="73"/>
  <c r="BG15" i="73"/>
  <c r="BF15" i="73"/>
  <c r="BA26" i="73"/>
  <c r="CN24" i="73"/>
  <c r="CQ18" i="73"/>
  <c r="CR18" i="73"/>
  <c r="CV18" i="73"/>
  <c r="BN22" i="73"/>
  <c r="CO13" i="73"/>
  <c r="CI13" i="73"/>
  <c r="CC37" i="73"/>
  <c r="AL25" i="73"/>
  <c r="AL57" i="73" s="1"/>
  <c r="CJ17" i="73"/>
  <c r="AW17" i="73"/>
  <c r="CF17" i="73"/>
  <c r="BP241" i="73"/>
  <c r="J1075" i="73"/>
  <c r="J841" i="73"/>
  <c r="J889" i="73"/>
  <c r="J1134" i="73"/>
  <c r="J842" i="73"/>
  <c r="J1099" i="73" s="1"/>
  <c r="J994" i="73"/>
  <c r="J974" i="73" s="1"/>
  <c r="J826" i="73"/>
  <c r="J1083" i="73" s="1"/>
  <c r="J1077" i="73"/>
  <c r="J891" i="73"/>
  <c r="J825" i="73"/>
  <c r="J1004" i="73"/>
  <c r="J1030" i="73"/>
  <c r="J979" i="73" s="1"/>
  <c r="J1031" i="73"/>
  <c r="J980" i="73" s="1"/>
  <c r="J1032" i="73"/>
  <c r="J972" i="73" s="1"/>
  <c r="J1033" i="73"/>
  <c r="J973" i="73" s="1"/>
  <c r="J1041" i="73"/>
  <c r="J1042" i="73"/>
  <c r="J1043" i="73"/>
  <c r="J1044" i="73"/>
  <c r="J890" i="73"/>
  <c r="J1074" i="73"/>
  <c r="J1124" i="73"/>
  <c r="AH1154" i="73"/>
  <c r="AH1164" i="73"/>
  <c r="AK825" i="73"/>
  <c r="AK833" i="73"/>
  <c r="AK841" i="73"/>
  <c r="AK1032" i="73"/>
  <c r="AK972" i="73" s="1"/>
  <c r="AK1043" i="73"/>
  <c r="AK1124" i="73"/>
  <c r="AK1075" i="73"/>
  <c r="AK891" i="73"/>
  <c r="AK1033" i="73"/>
  <c r="AK973" i="73" s="1"/>
  <c r="AK1044" i="73"/>
  <c r="AK889" i="73"/>
  <c r="AK1074" i="73"/>
  <c r="AK1046" i="73"/>
  <c r="AK1041" i="73"/>
  <c r="AK890" i="73"/>
  <c r="AK1134" i="73"/>
  <c r="AK842" i="73"/>
  <c r="AK1099" i="73" s="1"/>
  <c r="AK1030" i="73"/>
  <c r="AK979" i="73" s="1"/>
  <c r="AK826" i="73"/>
  <c r="AK1083" i="73" s="1"/>
  <c r="AK834" i="73"/>
  <c r="AK1091" i="73" s="1"/>
  <c r="AK1031" i="73"/>
  <c r="AK980" i="73" s="1"/>
  <c r="AK1077" i="73"/>
  <c r="AK1042" i="73"/>
  <c r="AI1154" i="73"/>
  <c r="AI1164" i="73"/>
  <c r="Y1075" i="73"/>
  <c r="Y842" i="73"/>
  <c r="Y1099" i="73" s="1"/>
  <c r="Y1004" i="73"/>
  <c r="Y891" i="73"/>
  <c r="Y1077" i="73"/>
  <c r="Y1030" i="73"/>
  <c r="Y979" i="73" s="1"/>
  <c r="Y1033" i="73"/>
  <c r="Y973" i="73" s="1"/>
  <c r="Y1042" i="73"/>
  <c r="Y1074" i="73"/>
  <c r="Y834" i="73"/>
  <c r="Y1091" i="73" s="1"/>
  <c r="Y841" i="73"/>
  <c r="Y1041" i="73"/>
  <c r="Y1124" i="73"/>
  <c r="Y826" i="73"/>
  <c r="Y1083" i="73" s="1"/>
  <c r="Y833" i="73"/>
  <c r="Y1032" i="73"/>
  <c r="Y972" i="73" s="1"/>
  <c r="Y1044" i="73"/>
  <c r="Y825" i="73"/>
  <c r="Y1031" i="73"/>
  <c r="Y980" i="73" s="1"/>
  <c r="Y1043" i="73"/>
  <c r="Y890" i="73"/>
  <c r="Y889" i="73"/>
  <c r="Y1134" i="73"/>
  <c r="AC1075" i="73"/>
  <c r="AC891" i="73"/>
  <c r="AC842" i="73"/>
  <c r="AC1099" i="73" s="1"/>
  <c r="AC1033" i="73"/>
  <c r="AC973" i="73" s="1"/>
  <c r="AC1044" i="73"/>
  <c r="AC889" i="73"/>
  <c r="AC1074" i="73"/>
  <c r="AC834" i="73"/>
  <c r="AC1091" i="73" s="1"/>
  <c r="AC841" i="73"/>
  <c r="AC1030" i="73"/>
  <c r="AC979" i="73" s="1"/>
  <c r="AC1046" i="73"/>
  <c r="AC1041" i="73"/>
  <c r="AC890" i="73"/>
  <c r="AC1134" i="73"/>
  <c r="AC826" i="73"/>
  <c r="AC1083" i="73" s="1"/>
  <c r="AC833" i="73"/>
  <c r="AC1031" i="73"/>
  <c r="AC980" i="73" s="1"/>
  <c r="AC1042" i="73"/>
  <c r="AC1077" i="73"/>
  <c r="AC825" i="73"/>
  <c r="AC1004" i="73"/>
  <c r="AC1124" i="73"/>
  <c r="AC1114" i="73" s="1"/>
  <c r="AC1032" i="73"/>
  <c r="AC972" i="73" s="1"/>
  <c r="AC1043" i="73"/>
  <c r="AC893" i="73"/>
  <c r="J834" i="73"/>
  <c r="J1091" i="73" s="1"/>
  <c r="CF23" i="73"/>
  <c r="AX14" i="73"/>
  <c r="AV386" i="73"/>
  <c r="BF23" i="73"/>
  <c r="BR29" i="73"/>
  <c r="CR32" i="73"/>
  <c r="BI25" i="73"/>
  <c r="BB36" i="73"/>
  <c r="BS521" i="73"/>
  <c r="BJ23" i="73"/>
  <c r="CK26" i="73"/>
  <c r="CF172" i="73"/>
  <c r="AQ555" i="73"/>
  <c r="BG555" i="73"/>
  <c r="BZ555" i="73"/>
  <c r="CB555" i="73"/>
  <c r="BI30" i="73"/>
  <c r="BL30" i="73"/>
  <c r="BQ30" i="73"/>
  <c r="CI30" i="73"/>
  <c r="CL30" i="73"/>
  <c r="BD37" i="73"/>
  <c r="AO386" i="73"/>
  <c r="AL34" i="73"/>
  <c r="AL66" i="73" s="1"/>
  <c r="BJ283" i="73"/>
  <c r="AW21" i="73"/>
  <c r="BT21" i="73"/>
  <c r="BV21" i="73"/>
  <c r="BW21" i="73"/>
  <c r="BX21" i="73"/>
  <c r="BM23" i="73"/>
  <c r="BY13" i="73"/>
  <c r="BW19" i="73"/>
  <c r="BN29" i="73"/>
  <c r="BV31" i="73"/>
  <c r="CL487" i="73"/>
  <c r="AO241" i="73"/>
  <c r="AT23" i="73"/>
  <c r="AO23" i="73"/>
  <c r="BP33" i="73"/>
  <c r="AQ521" i="73"/>
  <c r="AT521" i="73"/>
  <c r="BZ521" i="73"/>
  <c r="CA521" i="73"/>
  <c r="AX521" i="73"/>
  <c r="CD521" i="73"/>
  <c r="BG23" i="73"/>
  <c r="BK172" i="73"/>
  <c r="CP24" i="73"/>
  <c r="AW34" i="73"/>
  <c r="AL32" i="73"/>
  <c r="AL64" i="73" s="1"/>
  <c r="CM386" i="73"/>
  <c r="AV32" i="73"/>
  <c r="CT23" i="73"/>
  <c r="DA1001" i="73"/>
  <c r="CZ1001" i="73" s="1"/>
  <c r="BU1001" i="73" s="1"/>
  <c r="AL17" i="73"/>
  <c r="AL49" i="73" s="1"/>
  <c r="BB19" i="73"/>
  <c r="DA1010" i="73"/>
  <c r="CZ1010" i="73" s="1"/>
  <c r="BB1010" i="73" s="1"/>
  <c r="BU17" i="73"/>
  <c r="BP17" i="73"/>
  <c r="AO31" i="73"/>
  <c r="BG31" i="73"/>
  <c r="BH31" i="73"/>
  <c r="BJ31" i="73"/>
  <c r="DB1161" i="73"/>
  <c r="BD19" i="73"/>
  <c r="CK17" i="73"/>
  <c r="CO17" i="73"/>
  <c r="CD386" i="73"/>
  <c r="CH16" i="73"/>
  <c r="CI241" i="73"/>
  <c r="CD37" i="73"/>
  <c r="I1142" i="73"/>
  <c r="G1140" i="73"/>
  <c r="AZ172" i="73"/>
  <c r="AV35" i="73"/>
  <c r="BL35" i="73"/>
  <c r="CM35" i="73"/>
  <c r="CN35" i="73"/>
  <c r="CG241" i="73"/>
  <c r="CP283" i="73"/>
  <c r="AZ15" i="73"/>
  <c r="CB15" i="73"/>
  <c r="BS15" i="73"/>
  <c r="CO15" i="73"/>
  <c r="CP15" i="73"/>
  <c r="CS15" i="73"/>
  <c r="BN15" i="73"/>
  <c r="AZ26" i="73"/>
  <c r="AP172" i="73"/>
  <c r="AW29" i="73"/>
  <c r="BJ18" i="73"/>
  <c r="BA18" i="73"/>
  <c r="AM18" i="73"/>
  <c r="AN18" i="73"/>
  <c r="AP18" i="73"/>
  <c r="AQ18" i="73"/>
  <c r="AR18" i="73"/>
  <c r="AU22" i="73"/>
  <c r="BJ22" i="73"/>
  <c r="AP22" i="73"/>
  <c r="AQ22" i="73"/>
  <c r="AR22" i="73"/>
  <c r="AS22" i="73"/>
  <c r="BW13" i="73"/>
  <c r="BI13" i="73"/>
  <c r="BX13" i="73"/>
  <c r="CH13" i="73"/>
  <c r="CR13" i="73"/>
  <c r="AS13" i="73"/>
  <c r="BC13" i="73"/>
  <c r="BM13" i="73"/>
  <c r="CI20" i="73"/>
  <c r="BS20" i="73"/>
  <c r="BL20" i="73"/>
  <c r="BM20" i="73"/>
  <c r="BN20" i="73"/>
  <c r="BP20" i="73"/>
  <c r="BQ20" i="73"/>
  <c r="BR20" i="73"/>
  <c r="BF207" i="73"/>
  <c r="BO386" i="73"/>
  <c r="BY36" i="73"/>
  <c r="BQ23" i="73"/>
  <c r="N1142" i="73"/>
  <c r="AN28" i="73"/>
  <c r="CO28" i="73"/>
  <c r="CP28" i="73"/>
  <c r="CQ28" i="73"/>
  <c r="CS28" i="73"/>
  <c r="CT28" i="73"/>
  <c r="CU28" i="73"/>
  <c r="W1140" i="73"/>
  <c r="BU37" i="73"/>
  <c r="BC386" i="73"/>
  <c r="CU318" i="73"/>
  <c r="AF890" i="73"/>
  <c r="AF1042" i="73"/>
  <c r="AF889" i="73"/>
  <c r="AF891" i="73"/>
  <c r="AF1134" i="73"/>
  <c r="AF1124" i="73"/>
  <c r="AF1041" i="73"/>
  <c r="AF1044" i="73"/>
  <c r="AF1043" i="73"/>
  <c r="Z1074" i="73"/>
  <c r="Z1004" i="73"/>
  <c r="Z1030" i="73"/>
  <c r="Z979" i="73" s="1"/>
  <c r="Z1031" i="73"/>
  <c r="Z980" i="73" s="1"/>
  <c r="Z1032" i="73"/>
  <c r="Z972" i="73" s="1"/>
  <c r="Z1033" i="73"/>
  <c r="Z973" i="73" s="1"/>
  <c r="Z1042" i="73"/>
  <c r="Z1043" i="73"/>
  <c r="Z1044" i="73"/>
  <c r="Z890" i="73"/>
  <c r="Z1077" i="73"/>
  <c r="Z826" i="73"/>
  <c r="Z1083" i="73" s="1"/>
  <c r="Z842" i="73"/>
  <c r="Z1099" i="73" s="1"/>
  <c r="Z994" i="73"/>
  <c r="Z974" i="73" s="1"/>
  <c r="Z1124" i="73"/>
  <c r="Z825" i="73"/>
  <c r="Z841" i="73"/>
  <c r="Z1041" i="73"/>
  <c r="Z1075" i="73"/>
  <c r="Z889" i="73"/>
  <c r="Z891" i="73"/>
  <c r="Z1134" i="73"/>
  <c r="J1154" i="73"/>
  <c r="J1164" i="73"/>
  <c r="CS352" i="73"/>
  <c r="AF601" i="73"/>
  <c r="AF990" i="73"/>
  <c r="CJ352" i="73"/>
  <c r="AF893" i="73"/>
  <c r="Z1164" i="73"/>
  <c r="Z1154" i="73"/>
  <c r="CD241" i="73"/>
  <c r="AN352" i="73"/>
  <c r="Y1046" i="73"/>
  <c r="K1154" i="73"/>
  <c r="K1164" i="73"/>
  <c r="AH834" i="73"/>
  <c r="J833" i="73"/>
  <c r="BC24" i="73"/>
  <c r="BJ14" i="73"/>
  <c r="BI32" i="73"/>
  <c r="AP207" i="73"/>
  <c r="AY386" i="73"/>
  <c r="CL36" i="73"/>
  <c r="BE23" i="73"/>
  <c r="CI29" i="73"/>
  <c r="CO26" i="73"/>
  <c r="CJ26" i="73"/>
  <c r="CC172" i="73"/>
  <c r="AV172" i="73"/>
  <c r="CV27" i="73"/>
  <c r="BP29" i="73"/>
  <c r="BK30" i="73"/>
  <c r="BM30" i="73"/>
  <c r="BP30" i="73"/>
  <c r="CT26" i="73"/>
  <c r="AX23" i="73"/>
  <c r="AP318" i="73"/>
  <c r="AU36" i="73"/>
  <c r="BL521" i="73"/>
  <c r="BZ21" i="73"/>
  <c r="CA21" i="73"/>
  <c r="BL23" i="73"/>
  <c r="BV521" i="73"/>
  <c r="BW521" i="73"/>
  <c r="AS521" i="73"/>
  <c r="DE1064" i="73"/>
  <c r="DB1064" i="73"/>
  <c r="BX172" i="73"/>
  <c r="BL29" i="73"/>
  <c r="CR37" i="73"/>
  <c r="AN23" i="73"/>
  <c r="AD1111" i="73"/>
  <c r="AM36" i="73"/>
  <c r="BP521" i="73"/>
  <c r="CE521" i="73"/>
  <c r="CG521" i="73"/>
  <c r="BB521" i="73"/>
  <c r="BC521" i="73"/>
  <c r="BD521" i="73"/>
  <c r="CJ521" i="73"/>
  <c r="BE521" i="73"/>
  <c r="CK521" i="73"/>
  <c r="BF521" i="73"/>
  <c r="CL521" i="73"/>
  <c r="AL521" i="73"/>
  <c r="AL522" i="73" s="1"/>
  <c r="BK16" i="73"/>
  <c r="BM16" i="73"/>
  <c r="AV521" i="73"/>
  <c r="BG521" i="73"/>
  <c r="CL34" i="73"/>
  <c r="BE34" i="73"/>
  <c r="CV32" i="73"/>
  <c r="DA1130" i="73"/>
  <c r="CZ1130" i="73" s="1"/>
  <c r="BZ36" i="73"/>
  <c r="BN36" i="73"/>
  <c r="CS23" i="73"/>
  <c r="L1111" i="73"/>
  <c r="CK318" i="73"/>
  <c r="CF318" i="73"/>
  <c r="DE1000" i="73"/>
  <c r="DB1010" i="73"/>
  <c r="CJ31" i="73"/>
  <c r="BU31" i="73"/>
  <c r="BN31" i="73"/>
  <c r="BP31" i="73"/>
  <c r="BQ31" i="73"/>
  <c r="BR31" i="73"/>
  <c r="BS31" i="73"/>
  <c r="J1140" i="73"/>
  <c r="BF34" i="73"/>
  <c r="AP34" i="73"/>
  <c r="AS34" i="73"/>
  <c r="BH172" i="73"/>
  <c r="CJ24" i="73"/>
  <c r="BL25" i="73"/>
  <c r="CS37" i="73"/>
  <c r="CI17" i="73"/>
  <c r="AN36" i="73"/>
  <c r="BA386" i="73"/>
  <c r="CL23" i="73"/>
  <c r="AP283" i="73"/>
  <c r="BG25" i="73"/>
  <c r="BD26" i="73"/>
  <c r="CC35" i="73"/>
  <c r="AU172" i="73"/>
  <c r="BH15" i="73"/>
  <c r="CI15" i="73"/>
  <c r="CM15" i="73"/>
  <c r="BQ15" i="73"/>
  <c r="AL15" i="73"/>
  <c r="AL47" i="73" s="1"/>
  <c r="AO15" i="73"/>
  <c r="AP15" i="73"/>
  <c r="BS24" i="73"/>
  <c r="AL18" i="73"/>
  <c r="BU18" i="73"/>
  <c r="AU18" i="73"/>
  <c r="AV18" i="73"/>
  <c r="AX18" i="73"/>
  <c r="AY18" i="73"/>
  <c r="AZ18" i="73"/>
  <c r="BB22" i="73"/>
  <c r="CA22" i="73"/>
  <c r="AY22" i="73"/>
  <c r="AZ22" i="73"/>
  <c r="CG13" i="73"/>
  <c r="CQ13" i="73"/>
  <c r="AR13" i="73"/>
  <c r="BB13" i="73"/>
  <c r="CM13" i="73"/>
  <c r="BL13" i="73"/>
  <c r="BU13" i="73"/>
  <c r="BG20" i="73"/>
  <c r="BO20" i="73"/>
  <c r="AN20" i="73"/>
  <c r="BT20" i="73"/>
  <c r="AO20" i="73"/>
  <c r="BU20" i="73"/>
  <c r="AP20" i="73"/>
  <c r="AR20" i="73"/>
  <c r="BX20" i="73"/>
  <c r="AS20" i="73"/>
  <c r="BY20" i="73"/>
  <c r="AT20" i="73"/>
  <c r="BZ20" i="73"/>
  <c r="BV23" i="73"/>
  <c r="DE1121" i="73"/>
  <c r="BZ17" i="73"/>
  <c r="BT28" i="73"/>
  <c r="AL28" i="73"/>
  <c r="AP28" i="73"/>
  <c r="AQ28" i="73"/>
  <c r="AT26" i="73"/>
  <c r="BH24" i="73"/>
  <c r="BY207" i="73"/>
  <c r="BF386" i="73"/>
  <c r="CO386" i="73"/>
  <c r="CR172" i="73"/>
  <c r="BT352" i="73"/>
  <c r="BJ241" i="73"/>
  <c r="Q1124" i="73"/>
  <c r="Q1041" i="73"/>
  <c r="Q842" i="73"/>
  <c r="Q1099" i="73" s="1"/>
  <c r="Q841" i="73"/>
  <c r="Q1030" i="73"/>
  <c r="Q979" i="73" s="1"/>
  <c r="Q1031" i="73"/>
  <c r="Q980" i="73" s="1"/>
  <c r="Q1032" i="73"/>
  <c r="Q972" i="73" s="1"/>
  <c r="Q1033" i="73"/>
  <c r="Q973" i="73" s="1"/>
  <c r="Q1042" i="73"/>
  <c r="Q1043" i="73"/>
  <c r="Q1044" i="73"/>
  <c r="Q889" i="73"/>
  <c r="Q890" i="73"/>
  <c r="Q1134" i="73"/>
  <c r="Q1004" i="73"/>
  <c r="Q891" i="73"/>
  <c r="Q1077" i="73"/>
  <c r="BM352" i="73"/>
  <c r="AF1046" i="73"/>
  <c r="Z1035" i="73"/>
  <c r="Y893" i="73"/>
  <c r="H1041" i="73"/>
  <c r="H890" i="73"/>
  <c r="H1043" i="73"/>
  <c r="H1042" i="73"/>
  <c r="H889" i="73"/>
  <c r="H891" i="73"/>
  <c r="H1134" i="73"/>
  <c r="H1124" i="73"/>
  <c r="H994" i="73"/>
  <c r="H974" i="73" s="1"/>
  <c r="H1031" i="73"/>
  <c r="H980" i="73" s="1"/>
  <c r="H1004" i="73"/>
  <c r="H1032" i="73"/>
  <c r="H972" i="73" s="1"/>
  <c r="H1044" i="73"/>
  <c r="H1077" i="73"/>
  <c r="AF1004" i="73"/>
  <c r="AZ352" i="73"/>
  <c r="BD352" i="73"/>
  <c r="AW352" i="73"/>
  <c r="AF1075" i="73"/>
  <c r="CB352" i="73"/>
  <c r="R1075" i="73"/>
  <c r="R994" i="73"/>
  <c r="R974" i="73" s="1"/>
  <c r="R1041" i="73"/>
  <c r="R1124" i="73"/>
  <c r="R1031" i="73"/>
  <c r="R980" i="73" s="1"/>
  <c r="R1042" i="73"/>
  <c r="R825" i="73"/>
  <c r="R889" i="73"/>
  <c r="R826" i="73"/>
  <c r="R1083" i="73" s="1"/>
  <c r="R842" i="73"/>
  <c r="R1099" i="73" s="1"/>
  <c r="R1077" i="73"/>
  <c r="R891" i="73"/>
  <c r="R1134" i="73"/>
  <c r="R841" i="73"/>
  <c r="R1004" i="73"/>
  <c r="R1030" i="73"/>
  <c r="R979" i="73" s="1"/>
  <c r="R1032" i="73"/>
  <c r="R972" i="73" s="1"/>
  <c r="R1043" i="73"/>
  <c r="R1074" i="73"/>
  <c r="R1033" i="73"/>
  <c r="R973" i="73" s="1"/>
  <c r="R1044" i="73"/>
  <c r="R890" i="73"/>
  <c r="AU352" i="73"/>
  <c r="J1035" i="73"/>
  <c r="Y1035" i="73"/>
  <c r="AA1154" i="73"/>
  <c r="AA1164" i="73"/>
  <c r="AF1035" i="73"/>
  <c r="Z833" i="73"/>
  <c r="BM27" i="73"/>
  <c r="AP26" i="73"/>
  <c r="BD23" i="73"/>
  <c r="N1111" i="73"/>
  <c r="CH283" i="73"/>
  <c r="CD19" i="73"/>
  <c r="AW24" i="73"/>
  <c r="BB23" i="73"/>
  <c r="AW23" i="73"/>
  <c r="CP36" i="73"/>
  <c r="CJ32" i="73"/>
  <c r="DE1131" i="73"/>
  <c r="BB283" i="73"/>
  <c r="AP37" i="73"/>
  <c r="AZ521" i="73"/>
  <c r="CH521" i="73"/>
  <c r="DD1064" i="73"/>
  <c r="DC1064" i="73" s="1"/>
  <c r="BS172" i="73"/>
  <c r="CN33" i="73"/>
  <c r="BV36" i="73"/>
  <c r="AN29" i="73"/>
  <c r="AO13" i="73"/>
  <c r="CF521" i="73"/>
  <c r="BI521" i="73"/>
  <c r="CO521" i="73"/>
  <c r="CP521" i="73"/>
  <c r="CQ521" i="73"/>
  <c r="CR521" i="73"/>
  <c r="BM521" i="73"/>
  <c r="BM522" i="73" s="1"/>
  <c r="BN521" i="73"/>
  <c r="CT521" i="73"/>
  <c r="CU522" i="73" s="1"/>
  <c r="O1141" i="73"/>
  <c r="BO521" i="73"/>
  <c r="BK19" i="73"/>
  <c r="CM24" i="73"/>
  <c r="BG34" i="73"/>
  <c r="BH34" i="73"/>
  <c r="CN34" i="73"/>
  <c r="BI34" i="73"/>
  <c r="CO34" i="73"/>
  <c r="CP34" i="73"/>
  <c r="BK34" i="73"/>
  <c r="CQ34" i="73"/>
  <c r="BL34" i="73"/>
  <c r="CR34" i="73"/>
  <c r="Z1112" i="73"/>
  <c r="AB1112" i="73"/>
  <c r="CD26" i="73"/>
  <c r="AL23" i="73"/>
  <c r="AL55" i="73" s="1"/>
  <c r="CR23" i="73"/>
  <c r="CS16" i="73"/>
  <c r="BH29" i="73"/>
  <c r="AX13" i="73"/>
  <c r="AR23" i="73"/>
  <c r="BQ17" i="73"/>
  <c r="AN31" i="73"/>
  <c r="BM31" i="73"/>
  <c r="AV31" i="73"/>
  <c r="AP31" i="73"/>
  <c r="BY31" i="73"/>
  <c r="AT31" i="73"/>
  <c r="BZ31" i="73"/>
  <c r="AU31" i="73"/>
  <c r="CA31" i="73"/>
  <c r="DB1066" i="73"/>
  <c r="AY23" i="73"/>
  <c r="BC172" i="73"/>
  <c r="BW25" i="73"/>
  <c r="CT37" i="73"/>
  <c r="CS32" i="73"/>
  <c r="CP23" i="73"/>
  <c r="AS36" i="73"/>
  <c r="CF32" i="73"/>
  <c r="CD318" i="73"/>
  <c r="BY318" i="73"/>
  <c r="BF25" i="73"/>
  <c r="AT13" i="73"/>
  <c r="BI17" i="73"/>
  <c r="CA35" i="73"/>
  <c r="AA1140" i="73"/>
  <c r="DB1065" i="73"/>
  <c r="CH17" i="73"/>
  <c r="BR24" i="73"/>
  <c r="AW18" i="73"/>
  <c r="CP18" i="73"/>
  <c r="CP13" i="73"/>
  <c r="CC13" i="73"/>
  <c r="AW207" i="73"/>
  <c r="R1111" i="73"/>
  <c r="BN318" i="73"/>
  <c r="DD1131" i="73"/>
  <c r="DC1131" i="73" s="1"/>
  <c r="CK29" i="73"/>
  <c r="CA24" i="73"/>
  <c r="CV24" i="73"/>
  <c r="BW17" i="73"/>
  <c r="CU17" i="73"/>
  <c r="AO17" i="73"/>
  <c r="AP17" i="73"/>
  <c r="AY207" i="73"/>
  <c r="AV207" i="73"/>
  <c r="BE318" i="73"/>
  <c r="AZ318" i="73"/>
  <c r="BA25" i="73"/>
  <c r="CV352" i="73"/>
  <c r="BR17" i="73"/>
  <c r="AY318" i="73"/>
  <c r="AZ241" i="73"/>
  <c r="CL352" i="73"/>
  <c r="AG1075" i="73"/>
  <c r="AG833" i="73"/>
  <c r="AG841" i="73"/>
  <c r="AG1030" i="73"/>
  <c r="AG979" i="73" s="1"/>
  <c r="AG1031" i="73"/>
  <c r="AG980" i="73" s="1"/>
  <c r="AG1032" i="73"/>
  <c r="AG972" i="73" s="1"/>
  <c r="AG1033" i="73"/>
  <c r="AG973" i="73" s="1"/>
  <c r="AG1042" i="73"/>
  <c r="AG1043" i="73"/>
  <c r="AG1044" i="73"/>
  <c r="AG889" i="73"/>
  <c r="AG890" i="73"/>
  <c r="AG1134" i="73"/>
  <c r="AG1077" i="73"/>
  <c r="AG1074" i="73"/>
  <c r="AG891" i="73"/>
  <c r="AG826" i="73"/>
  <c r="AG1083" i="73" s="1"/>
  <c r="AG1124" i="73"/>
  <c r="AG825" i="73"/>
  <c r="AG834" i="73"/>
  <c r="AG1091" i="73" s="1"/>
  <c r="AG842" i="73"/>
  <c r="AG1099" i="73" s="1"/>
  <c r="AG1041" i="73"/>
  <c r="AG1035" i="73"/>
  <c r="AG893" i="73"/>
  <c r="U1074" i="73"/>
  <c r="U833" i="73"/>
  <c r="U1030" i="73"/>
  <c r="U979" i="73" s="1"/>
  <c r="U1046" i="73"/>
  <c r="U1041" i="73"/>
  <c r="U890" i="73"/>
  <c r="U1134" i="73"/>
  <c r="U826" i="73"/>
  <c r="U1083" i="73" s="1"/>
  <c r="U842" i="73"/>
  <c r="U1099" i="73" s="1"/>
  <c r="U1031" i="73"/>
  <c r="U980" i="73" s="1"/>
  <c r="U1042" i="73"/>
  <c r="U1077" i="73"/>
  <c r="U825" i="73"/>
  <c r="U841" i="73"/>
  <c r="U1004" i="73"/>
  <c r="U1032" i="73"/>
  <c r="U972" i="73" s="1"/>
  <c r="U1043" i="73"/>
  <c r="U1124" i="73"/>
  <c r="U1075" i="73"/>
  <c r="U891" i="73"/>
  <c r="U834" i="73"/>
  <c r="U1091" i="73" s="1"/>
  <c r="U889" i="73"/>
  <c r="U1033" i="73"/>
  <c r="U973" i="73" s="1"/>
  <c r="U1044" i="73"/>
  <c r="S1164" i="73"/>
  <c r="S1154" i="73"/>
  <c r="CK352" i="73"/>
  <c r="I1030" i="73"/>
  <c r="I979" i="73" s="1"/>
  <c r="I1031" i="73"/>
  <c r="I980" i="73" s="1"/>
  <c r="I1032" i="73"/>
  <c r="I972" i="73" s="1"/>
  <c r="I1033" i="73"/>
  <c r="I973" i="73" s="1"/>
  <c r="I1041" i="73"/>
  <c r="I1042" i="73"/>
  <c r="I1043" i="73"/>
  <c r="I1044" i="73"/>
  <c r="I889" i="73"/>
  <c r="I890" i="73"/>
  <c r="I1134" i="73"/>
  <c r="I842" i="73"/>
  <c r="I1099" i="73" s="1"/>
  <c r="I1004" i="73"/>
  <c r="I891" i="73"/>
  <c r="I1077" i="73"/>
  <c r="I841" i="73"/>
  <c r="I826" i="73"/>
  <c r="I1083" i="73" s="1"/>
  <c r="I1124" i="73"/>
  <c r="AH1075" i="73"/>
  <c r="AH842" i="73"/>
  <c r="AH1099" i="73" s="1"/>
  <c r="AH1077" i="73"/>
  <c r="AH891" i="73"/>
  <c r="AH1041" i="73"/>
  <c r="AH1134" i="73"/>
  <c r="AH1074" i="73"/>
  <c r="AH841" i="73"/>
  <c r="AH1030" i="73"/>
  <c r="AH979" i="73" s="1"/>
  <c r="AH1031" i="73"/>
  <c r="AH980" i="73" s="1"/>
  <c r="AH1032" i="73"/>
  <c r="AH972" i="73" s="1"/>
  <c r="AH1033" i="73"/>
  <c r="AH973" i="73" s="1"/>
  <c r="AH1042" i="73"/>
  <c r="AH1043" i="73"/>
  <c r="AH1044" i="73"/>
  <c r="AH890" i="73"/>
  <c r="AH826" i="73"/>
  <c r="AH1083" i="73" s="1"/>
  <c r="AH889" i="73"/>
  <c r="AH1124" i="73"/>
  <c r="AH825" i="73"/>
  <c r="AC1035" i="73"/>
  <c r="Q1035" i="73"/>
  <c r="J893" i="73"/>
  <c r="U893" i="73"/>
  <c r="J1046" i="73"/>
  <c r="M826" i="73"/>
  <c r="M1083" i="73" s="1"/>
  <c r="M1042" i="73"/>
  <c r="M1077" i="73"/>
  <c r="M1124" i="73"/>
  <c r="M841" i="73"/>
  <c r="M825" i="73"/>
  <c r="M834" i="73"/>
  <c r="M1091" i="73" s="1"/>
  <c r="M1004" i="73"/>
  <c r="M1030" i="73"/>
  <c r="M979" i="73" s="1"/>
  <c r="M1031" i="73"/>
  <c r="M980" i="73" s="1"/>
  <c r="M1032" i="73"/>
  <c r="M972" i="73" s="1"/>
  <c r="M1043" i="73"/>
  <c r="M1075" i="73"/>
  <c r="M891" i="73"/>
  <c r="M833" i="73"/>
  <c r="M842" i="73"/>
  <c r="M1099" i="73" s="1"/>
  <c r="M1033" i="73"/>
  <c r="M973" i="73" s="1"/>
  <c r="M1044" i="73"/>
  <c r="M889" i="73"/>
  <c r="M1074" i="73"/>
  <c r="M890" i="73"/>
  <c r="M1134" i="73"/>
  <c r="M1041" i="73"/>
  <c r="Q893" i="73"/>
  <c r="R833" i="73"/>
  <c r="Z834" i="73"/>
  <c r="Z1091" i="73" s="1"/>
  <c r="BQ25" i="73"/>
  <c r="BA17" i="73"/>
  <c r="CQ25" i="73"/>
  <c r="AL19" i="73"/>
  <c r="BY25" i="73"/>
  <c r="CL19" i="73"/>
  <c r="CC19" i="73"/>
  <c r="CA555" i="73"/>
  <c r="BC36" i="73"/>
  <c r="CQ24" i="73"/>
  <c r="BX453" i="73"/>
  <c r="BX12" i="73"/>
  <c r="BJ16" i="73"/>
  <c r="BF241" i="73"/>
  <c r="DD1161" i="73"/>
  <c r="DC1161" i="73" s="1"/>
  <c r="CB19" i="73"/>
  <c r="BT29" i="73"/>
  <c r="CH555" i="73"/>
  <c r="CB30" i="73"/>
  <c r="AY32" i="73"/>
  <c r="CU283" i="73"/>
  <c r="BK521" i="73"/>
  <c r="BL522" i="73" s="1"/>
  <c r="CE487" i="73"/>
  <c r="BM19" i="73"/>
  <c r="AN34" i="73"/>
  <c r="CL386" i="73"/>
  <c r="CQ241" i="73"/>
  <c r="CG283" i="73"/>
  <c r="BW31" i="73"/>
  <c r="CA25" i="73"/>
  <c r="BL138" i="73"/>
  <c r="BW283" i="73"/>
  <c r="AO138" i="73"/>
  <c r="AW22" i="73"/>
  <c r="BV20" i="73"/>
  <c r="CF453" i="73"/>
  <c r="CF12" i="73"/>
  <c r="CK453" i="73"/>
  <c r="CK12" i="73"/>
  <c r="CC32" i="73"/>
  <c r="BS241" i="73"/>
  <c r="BL283" i="73"/>
  <c r="CJ28" i="73"/>
  <c r="AO28" i="73"/>
  <c r="Q1142" i="73"/>
  <c r="N576" i="73"/>
  <c r="N589" i="73" s="1"/>
  <c r="AS26" i="73"/>
  <c r="CV172" i="73"/>
  <c r="CQ172" i="73"/>
  <c r="BI24" i="73"/>
  <c r="CV29" i="73"/>
  <c r="BP25" i="73"/>
  <c r="AU17" i="73"/>
  <c r="CK19" i="73"/>
  <c r="DD1121" i="73"/>
  <c r="DC1121" i="73" s="1"/>
  <c r="BN241" i="73"/>
  <c r="BR25" i="73"/>
  <c r="M1142" i="73"/>
  <c r="CB521" i="73"/>
  <c r="CL283" i="73"/>
  <c r="CP241" i="73"/>
  <c r="BZ25" i="73"/>
  <c r="AP487" i="73"/>
  <c r="BW487" i="73"/>
  <c r="BO31" i="73"/>
  <c r="AC589" i="73"/>
  <c r="AC588" i="73"/>
  <c r="AZ138" i="73"/>
  <c r="CH12" i="73"/>
  <c r="CH453" i="73"/>
  <c r="CA453" i="73"/>
  <c r="CV138" i="73"/>
  <c r="BW14" i="73"/>
  <c r="DD1001" i="73"/>
  <c r="DC1001" i="73" s="1"/>
  <c r="CS521" i="73"/>
  <c r="CG555" i="73"/>
  <c r="CC26" i="73"/>
  <c r="BV487" i="73"/>
  <c r="CO487" i="73"/>
  <c r="AM34" i="73"/>
  <c r="AC587" i="73"/>
  <c r="BG138" i="73"/>
  <c r="CI24" i="73"/>
  <c r="CN36" i="73"/>
  <c r="CB283" i="73"/>
  <c r="AD576" i="73"/>
  <c r="AD589" i="73" s="1"/>
  <c r="M569" i="73"/>
  <c r="M582" i="73" s="1"/>
  <c r="BT386" i="73"/>
  <c r="AV22" i="73"/>
  <c r="AQ20" i="73"/>
  <c r="BW453" i="73"/>
  <c r="BW12" i="73"/>
  <c r="CG453" i="73"/>
  <c r="CG12" i="73"/>
  <c r="CI12" i="73"/>
  <c r="CI453" i="73"/>
  <c r="AV138" i="73"/>
  <c r="BK386" i="73"/>
  <c r="CI19" i="73"/>
  <c r="BP24" i="73"/>
  <c r="CO138" i="73"/>
  <c r="CK138" i="73"/>
  <c r="BA24" i="73"/>
  <c r="CF29" i="73"/>
  <c r="BF27" i="73"/>
  <c r="BG27" i="73"/>
  <c r="BH27" i="73"/>
  <c r="BI27" i="73"/>
  <c r="AU14" i="73"/>
  <c r="BN14" i="73"/>
  <c r="CO25" i="73"/>
  <c r="AW386" i="73"/>
  <c r="BT32" i="73"/>
  <c r="DE1001" i="73"/>
  <c r="BE241" i="73"/>
  <c r="BQ34" i="73"/>
  <c r="BE16" i="73"/>
  <c r="AS283" i="73"/>
  <c r="AV15" i="73"/>
  <c r="AO30" i="73"/>
  <c r="CM30" i="73"/>
  <c r="CN30" i="73"/>
  <c r="DE1161" i="73"/>
  <c r="Y569" i="73"/>
  <c r="Y582" i="73" s="1"/>
  <c r="CA19" i="73"/>
  <c r="CO21" i="73"/>
  <c r="CG138" i="73"/>
  <c r="CC138" i="73"/>
  <c r="AV24" i="73"/>
  <c r="CU27" i="73"/>
  <c r="AY29" i="73"/>
  <c r="AR555" i="73"/>
  <c r="BH555" i="73"/>
  <c r="CO555" i="73"/>
  <c r="CP555" i="73"/>
  <c r="CQ555" i="73"/>
  <c r="CR555" i="73"/>
  <c r="CS555" i="73"/>
  <c r="CT555" i="73"/>
  <c r="CH30" i="73"/>
  <c r="BE37" i="73"/>
  <c r="CU207" i="73"/>
  <c r="BO36" i="73"/>
  <c r="CV318" i="73"/>
  <c r="BJ521" i="73"/>
  <c r="CC21" i="73"/>
  <c r="CD21" i="73"/>
  <c r="CE21" i="73"/>
  <c r="CF21" i="73"/>
  <c r="DA1151" i="73"/>
  <c r="CZ1151" i="73" s="1"/>
  <c r="BV19" i="73"/>
  <c r="CB26" i="73"/>
  <c r="BP23" i="73"/>
  <c r="BW172" i="73"/>
  <c r="BR172" i="73"/>
  <c r="AN24" i="73"/>
  <c r="AT487" i="73"/>
  <c r="BJ487" i="73"/>
  <c r="CI487" i="73"/>
  <c r="CJ487" i="73"/>
  <c r="CK487" i="73"/>
  <c r="CM487" i="73"/>
  <c r="CN487" i="73"/>
  <c r="CU487" i="73"/>
  <c r="AR17" i="73"/>
  <c r="AT37" i="73"/>
  <c r="AM207" i="73"/>
  <c r="AL207" i="73"/>
  <c r="CS386" i="73"/>
  <c r="R1112" i="73"/>
  <c r="AM241" i="73"/>
  <c r="AM1000" i="73" s="1"/>
  <c r="AL241" i="73"/>
  <c r="AL1000" i="73" s="1"/>
  <c r="AO16" i="73"/>
  <c r="AX283" i="73"/>
  <c r="BZ16" i="73"/>
  <c r="CA16" i="73"/>
  <c r="CE16" i="73"/>
  <c r="BZ26" i="73"/>
  <c r="BO172" i="73"/>
  <c r="BP173" i="73" s="1"/>
  <c r="BJ172" i="73"/>
  <c r="CC27" i="73"/>
  <c r="CO24" i="73"/>
  <c r="CH29" i="73"/>
  <c r="AR34" i="73"/>
  <c r="AU34" i="73"/>
  <c r="AV34" i="73"/>
  <c r="CG33" i="73"/>
  <c r="AN37" i="73"/>
  <c r="CU32" i="73"/>
  <c r="DB1130" i="73"/>
  <c r="AZ36" i="73"/>
  <c r="CK386" i="73"/>
  <c r="CH318" i="73"/>
  <c r="AC1142" i="73"/>
  <c r="DG1010" i="73"/>
  <c r="DF1010" i="73" s="1"/>
  <c r="AU521" i="73"/>
  <c r="CE31" i="73"/>
  <c r="CI31" i="73"/>
  <c r="E1098" i="73"/>
  <c r="E844" i="73"/>
  <c r="E1101" i="73" s="1"/>
  <c r="AE990" i="73"/>
  <c r="AE601" i="73"/>
  <c r="DH1150" i="73"/>
  <c r="DG1150" i="73"/>
  <c r="DF1150" i="73" s="1"/>
  <c r="DE1150" i="73"/>
  <c r="DD1150" i="73"/>
  <c r="DC1150" i="73" s="1"/>
  <c r="E1140" i="73"/>
  <c r="DB1150" i="73"/>
  <c r="DA1150" i="73"/>
  <c r="CZ1150" i="73" s="1"/>
  <c r="BR26" i="73"/>
  <c r="BG172" i="73"/>
  <c r="BB172" i="73"/>
  <c r="BC29" i="73"/>
  <c r="CH24" i="73"/>
  <c r="BV27" i="73"/>
  <c r="BX29" i="73"/>
  <c r="CP32" i="73"/>
  <c r="CF386" i="73"/>
  <c r="BF36" i="73"/>
  <c r="CK241" i="73"/>
  <c r="BA23" i="73"/>
  <c r="CC318" i="73"/>
  <c r="BX318" i="73"/>
  <c r="AQ13" i="73"/>
  <c r="F569" i="73"/>
  <c r="F582" i="73" s="1"/>
  <c r="AK1142" i="73"/>
  <c r="DD1065" i="73"/>
  <c r="DC1065" i="73" s="1"/>
  <c r="BA19" i="73"/>
  <c r="AY138" i="73"/>
  <c r="AT138" i="73"/>
  <c r="CK37" i="73"/>
  <c r="BN207" i="73"/>
  <c r="DG1000" i="73"/>
  <c r="DF1000" i="73" s="1"/>
  <c r="CU36" i="73"/>
  <c r="BS386" i="73"/>
  <c r="AW15" i="73"/>
  <c r="AQ19" i="73"/>
  <c r="AY26" i="73"/>
  <c r="CV23" i="73"/>
  <c r="AS172" i="73"/>
  <c r="AO172" i="73"/>
  <c r="AV14" i="73"/>
  <c r="BQ24" i="73"/>
  <c r="BD27" i="73"/>
  <c r="AO29" i="73"/>
  <c r="BC22" i="73"/>
  <c r="BD22" i="73"/>
  <c r="BE22" i="73"/>
  <c r="BG22" i="73"/>
  <c r="BH22" i="73"/>
  <c r="CM20" i="73"/>
  <c r="BW20" i="73"/>
  <c r="CB20" i="73"/>
  <c r="CC20" i="73"/>
  <c r="CD20" i="73"/>
  <c r="CF20" i="73"/>
  <c r="CG20" i="73"/>
  <c r="CH20" i="73"/>
  <c r="AX453" i="73"/>
  <c r="AX12" i="73"/>
  <c r="CT453" i="73"/>
  <c r="CT12" i="73"/>
  <c r="BJ12" i="73"/>
  <c r="BJ453" i="73"/>
  <c r="CN453" i="73"/>
  <c r="CN12" i="73"/>
  <c r="CO453" i="73"/>
  <c r="CQ12" i="73"/>
  <c r="CQ453" i="73"/>
  <c r="CR12" i="73"/>
  <c r="CR453" i="73"/>
  <c r="CS12" i="73"/>
  <c r="CS453" i="73"/>
  <c r="BH25" i="73"/>
  <c r="BY37" i="73"/>
  <c r="CA32" i="73"/>
  <c r="DA1002" i="73"/>
  <c r="CZ1002" i="73" s="1"/>
  <c r="DH1002" i="73"/>
  <c r="DG1002" i="73"/>
  <c r="DF1002" i="73" s="1"/>
  <c r="DE1002" i="73"/>
  <c r="DD1002" i="73"/>
  <c r="DC1002" i="73" s="1"/>
  <c r="DB1002" i="73"/>
  <c r="W1110" i="73"/>
  <c r="BQ386" i="73"/>
  <c r="BY241" i="73"/>
  <c r="BM318" i="73"/>
  <c r="BH318" i="73"/>
  <c r="DH1162" i="73"/>
  <c r="DG1162" i="73"/>
  <c r="DF1162" i="73" s="1"/>
  <c r="DE1162" i="73"/>
  <c r="DD1162" i="73"/>
  <c r="DC1162" i="73" s="1"/>
  <c r="DB1162" i="73"/>
  <c r="DA1162" i="73"/>
  <c r="CZ1162" i="73" s="1"/>
  <c r="CB28" i="73"/>
  <c r="BH28" i="73"/>
  <c r="AS28" i="73"/>
  <c r="AT28" i="73"/>
  <c r="AU28" i="73"/>
  <c r="AW28" i="73"/>
  <c r="AX28" i="73"/>
  <c r="AY28" i="73"/>
  <c r="BA521" i="73"/>
  <c r="BB522" i="73" s="1"/>
  <c r="AR26" i="73"/>
  <c r="CI23" i="73"/>
  <c r="CU138" i="73"/>
  <c r="CP138" i="73"/>
  <c r="BG24" i="73"/>
  <c r="CG25" i="73"/>
  <c r="BN37" i="73"/>
  <c r="AM25" i="73"/>
  <c r="BU32" i="73"/>
  <c r="AX207" i="73"/>
  <c r="BJ386" i="73"/>
  <c r="BM241" i="73"/>
  <c r="BE283" i="73"/>
  <c r="AZ283" i="73"/>
  <c r="BN352" i="73"/>
  <c r="CF352" i="73"/>
  <c r="X569" i="73"/>
  <c r="X581" i="73" s="1"/>
  <c r="BK23" i="73"/>
  <c r="CQ29" i="73"/>
  <c r="AV29" i="73"/>
  <c r="CC25" i="73"/>
  <c r="CB138" i="73"/>
  <c r="AS19" i="73"/>
  <c r="AN22" i="73"/>
  <c r="CD453" i="73"/>
  <c r="CD12" i="73"/>
  <c r="BP16" i="73"/>
  <c r="CE13" i="73"/>
  <c r="CE23" i="73"/>
  <c r="BB24" i="73"/>
  <c r="H576" i="73"/>
  <c r="CI555" i="73"/>
  <c r="BP36" i="73"/>
  <c r="CF487" i="73"/>
  <c r="CO283" i="73"/>
  <c r="CA26" i="73"/>
  <c r="BJ138" i="73"/>
  <c r="CV34" i="73"/>
  <c r="BE19" i="73"/>
  <c r="DE1160" i="73"/>
  <c r="DD1160" i="73"/>
  <c r="DC1160" i="73" s="1"/>
  <c r="DB1160" i="73"/>
  <c r="DA1160" i="73"/>
  <c r="CZ1160" i="73" s="1"/>
  <c r="DH1160" i="73"/>
  <c r="DG1160" i="73"/>
  <c r="DF1160" i="73" s="1"/>
  <c r="CQ32" i="73"/>
  <c r="CL241" i="73"/>
  <c r="CB172" i="73"/>
  <c r="CM37" i="73"/>
  <c r="AR19" i="73"/>
  <c r="AS138" i="73"/>
  <c r="CG18" i="73"/>
  <c r="AP453" i="73"/>
  <c r="AP12" i="73"/>
  <c r="CJ12" i="73"/>
  <c r="CJ453" i="73"/>
  <c r="BX17" i="73"/>
  <c r="AM17" i="73"/>
  <c r="AM28" i="73"/>
  <c r="CK172" i="73"/>
  <c r="AY24" i="73"/>
  <c r="AL27" i="73"/>
  <c r="BK27" i="73"/>
  <c r="BO27" i="73"/>
  <c r="BP27" i="73"/>
  <c r="BQ27" i="73"/>
  <c r="BD14" i="73"/>
  <c r="CE14" i="73"/>
  <c r="BY14" i="73"/>
  <c r="DG1001" i="73"/>
  <c r="DF1001" i="73" s="1"/>
  <c r="BD241" i="73"/>
  <c r="CT18" i="73"/>
  <c r="X1112" i="73"/>
  <c r="BJ17" i="73"/>
  <c r="CV30" i="73"/>
  <c r="CP30" i="73"/>
  <c r="CQ30" i="73"/>
  <c r="CR30" i="73"/>
  <c r="Y1142" i="73"/>
  <c r="E569" i="73"/>
  <c r="E582" i="73" s="1"/>
  <c r="AD990" i="73"/>
  <c r="AD601" i="73"/>
  <c r="Q569" i="73"/>
  <c r="Q582" i="73" s="1"/>
  <c r="AZ24" i="73"/>
  <c r="AW19" i="73"/>
  <c r="CQ26" i="73"/>
  <c r="BC18" i="73"/>
  <c r="CG172" i="73"/>
  <c r="AU24" i="73"/>
  <c r="CT27" i="73"/>
  <c r="BJ29" i="73"/>
  <c r="BX555" i="73"/>
  <c r="CN555" i="73"/>
  <c r="AL555" i="73"/>
  <c r="AM555" i="73"/>
  <c r="AN555" i="73"/>
  <c r="AO555" i="73"/>
  <c r="AP555" i="73"/>
  <c r="AY30" i="73"/>
  <c r="CK25" i="73"/>
  <c r="CV17" i="73"/>
  <c r="AS37" i="73"/>
  <c r="BK17" i="73"/>
  <c r="CT207" i="73"/>
  <c r="BL36" i="73"/>
  <c r="BA36" i="73"/>
  <c r="AL36" i="73"/>
  <c r="AN283" i="73"/>
  <c r="AM318" i="73"/>
  <c r="AM1012" i="73" s="1"/>
  <c r="AL318" i="73"/>
  <c r="AL1012" i="73" s="1"/>
  <c r="BY521" i="73"/>
  <c r="BA21" i="73"/>
  <c r="CH21" i="73"/>
  <c r="CI21" i="73"/>
  <c r="BT19" i="73"/>
  <c r="AO18" i="73"/>
  <c r="BO23" i="73"/>
  <c r="BV138" i="73"/>
  <c r="AM24" i="73"/>
  <c r="AU29" i="73"/>
  <c r="BZ487" i="73"/>
  <c r="CP487" i="73"/>
  <c r="CQ487" i="73"/>
  <c r="CR487" i="73"/>
  <c r="CS487" i="73"/>
  <c r="CV487" i="73"/>
  <c r="AS487" i="73"/>
  <c r="CN25" i="73"/>
  <c r="CM207" i="73"/>
  <c r="AQ318" i="73"/>
  <c r="AS241" i="73"/>
  <c r="BB241" i="73"/>
  <c r="CS283" i="73"/>
  <c r="CN283" i="73"/>
  <c r="BW18" i="73"/>
  <c r="BU33" i="73"/>
  <c r="BH521" i="73"/>
  <c r="BT16" i="73"/>
  <c r="CK16" i="73"/>
  <c r="BQ19" i="73"/>
  <c r="BY26" i="73"/>
  <c r="BN138" i="73"/>
  <c r="AM29" i="73"/>
  <c r="BO16" i="73"/>
  <c r="DD1130" i="73"/>
  <c r="DC1130" i="73" s="1"/>
  <c r="AW36" i="73"/>
  <c r="CJ386" i="73"/>
  <c r="CK283" i="73"/>
  <c r="CF283" i="73"/>
  <c r="BQ352" i="73"/>
  <c r="AN17" i="73"/>
  <c r="DH1010" i="73"/>
  <c r="AC569" i="73"/>
  <c r="BQ26" i="73"/>
  <c r="BF138" i="73"/>
  <c r="CG24" i="73"/>
  <c r="BA37" i="73"/>
  <c r="CO32" i="73"/>
  <c r="AU207" i="73"/>
  <c r="BQ36" i="73"/>
  <c r="CA283" i="73"/>
  <c r="AP13" i="73"/>
  <c r="BF35" i="73"/>
  <c r="W569" i="73"/>
  <c r="W581" i="73" s="1"/>
  <c r="BA352" i="73"/>
  <c r="DE1065" i="73"/>
  <c r="AY172" i="73"/>
  <c r="AT172" i="73"/>
  <c r="BK29" i="73"/>
  <c r="CI25" i="73"/>
  <c r="BE207" i="73"/>
  <c r="DH1000" i="73"/>
  <c r="AO19" i="73"/>
  <c r="BA15" i="73"/>
  <c r="BB15" i="73"/>
  <c r="AP19" i="73"/>
  <c r="AW26" i="73"/>
  <c r="CU23" i="73"/>
  <c r="AR138" i="73"/>
  <c r="AM138" i="73"/>
  <c r="BO24" i="73"/>
  <c r="BM18" i="73"/>
  <c r="CI22" i="73"/>
  <c r="BL22" i="73"/>
  <c r="BM22" i="73"/>
  <c r="BO22" i="73"/>
  <c r="BP22" i="73"/>
  <c r="BT13" i="73"/>
  <c r="CK13" i="73"/>
  <c r="BK20" i="73"/>
  <c r="AU20" i="73"/>
  <c r="CJ20" i="73"/>
  <c r="CK20" i="73"/>
  <c r="CL20" i="73"/>
  <c r="CN20" i="73"/>
  <c r="CO20" i="73"/>
  <c r="CP20" i="73"/>
  <c r="BR12" i="73"/>
  <c r="BR453" i="73"/>
  <c r="BF453" i="73"/>
  <c r="BF12" i="73"/>
  <c r="CE453" i="73"/>
  <c r="CE12" i="73"/>
  <c r="CV453" i="73"/>
  <c r="AM453" i="73"/>
  <c r="AN12" i="73"/>
  <c r="AN453" i="73"/>
  <c r="AO453" i="73"/>
  <c r="BN16" i="73"/>
  <c r="BL33" i="73"/>
  <c r="BB37" i="73"/>
  <c r="BN32" i="73"/>
  <c r="BZ32" i="73"/>
  <c r="CG207" i="73"/>
  <c r="DB1122" i="73"/>
  <c r="DA1122" i="73"/>
  <c r="CZ1122" i="73" s="1"/>
  <c r="DH1122" i="73"/>
  <c r="DG1122" i="73"/>
  <c r="DF1122" i="73" s="1"/>
  <c r="DE1122" i="73"/>
  <c r="DD1122" i="73"/>
  <c r="DC1122" i="73" s="1"/>
  <c r="E1112" i="73"/>
  <c r="BZ386" i="73"/>
  <c r="BX36" i="73"/>
  <c r="DA1131" i="73"/>
  <c r="CZ1131" i="73" s="1"/>
  <c r="CH36" i="73"/>
  <c r="AK1110" i="73"/>
  <c r="DF1120" i="73"/>
  <c r="BK283" i="73"/>
  <c r="DG1152" i="73"/>
  <c r="DF1152" i="73" s="1"/>
  <c r="DE1152" i="73"/>
  <c r="DD1152" i="73"/>
  <c r="DC1152" i="73" s="1"/>
  <c r="DB1152" i="73"/>
  <c r="DA1152" i="73"/>
  <c r="CZ1152" i="73" s="1"/>
  <c r="E1142" i="73"/>
  <c r="DH1152" i="73"/>
  <c r="AR28" i="73"/>
  <c r="CN28" i="73"/>
  <c r="BA28" i="73"/>
  <c r="BB28" i="73"/>
  <c r="BC28" i="73"/>
  <c r="BE28" i="73"/>
  <c r="BF28" i="73"/>
  <c r="BG28" i="73"/>
  <c r="BU19" i="73"/>
  <c r="K569" i="73"/>
  <c r="K582" i="73" s="1"/>
  <c r="CV19" i="73"/>
  <c r="AQ26" i="73"/>
  <c r="CU172" i="73"/>
  <c r="CP172" i="73"/>
  <c r="BF24" i="73"/>
  <c r="AS29" i="73"/>
  <c r="AR37" i="73"/>
  <c r="BS32" i="73"/>
  <c r="AN138" i="73"/>
  <c r="BH386" i="73"/>
  <c r="BL241" i="73"/>
  <c r="BT36" i="73"/>
  <c r="CR36" i="73"/>
  <c r="BF318" i="73"/>
  <c r="BA318" i="73"/>
  <c r="CN352" i="73"/>
  <c r="BX352" i="73"/>
  <c r="CT352" i="73"/>
  <c r="CD555" i="73"/>
  <c r="U569" i="73"/>
  <c r="U582" i="73" s="1"/>
  <c r="AM521" i="73"/>
  <c r="BC14" i="73"/>
  <c r="BV283" i="73"/>
  <c r="BY12" i="73"/>
  <c r="BY453" i="73"/>
  <c r="AN16" i="73"/>
  <c r="CT36" i="73"/>
  <c r="BS29" i="73"/>
  <c r="BW555" i="73"/>
  <c r="CL555" i="73"/>
  <c r="G576" i="73"/>
  <c r="G587" i="73" s="1"/>
  <c r="BW138" i="73"/>
  <c r="CB487" i="73"/>
  <c r="AB569" i="73"/>
  <c r="AB582" i="73" s="1"/>
  <c r="BS16" i="73"/>
  <c r="BW16" i="73"/>
  <c r="BO138" i="73"/>
  <c r="CN29" i="73"/>
  <c r="BC19" i="73"/>
  <c r="BB138" i="73"/>
  <c r="CA29" i="73"/>
  <c r="AT241" i="73"/>
  <c r="I569" i="73"/>
  <c r="BH241" i="73"/>
  <c r="AT29" i="73"/>
  <c r="CL453" i="73"/>
  <c r="CL12" i="73"/>
  <c r="CI318" i="73"/>
  <c r="BG283" i="73"/>
  <c r="CN138" i="73"/>
  <c r="CI138" i="73"/>
  <c r="AX24" i="73"/>
  <c r="CU29" i="73"/>
  <c r="BJ27" i="73"/>
  <c r="BS27" i="73"/>
  <c r="BT27" i="73"/>
  <c r="BU27" i="73"/>
  <c r="BO14" i="73"/>
  <c r="CA14" i="73"/>
  <c r="CC14" i="73"/>
  <c r="CD14" i="73"/>
  <c r="CF14" i="73"/>
  <c r="CH14" i="73"/>
  <c r="AU386" i="73"/>
  <c r="DH1001" i="73"/>
  <c r="AW283" i="73"/>
  <c r="AR283" i="73"/>
  <c r="CT283" i="73"/>
  <c r="AL30" i="73"/>
  <c r="AM30" i="73"/>
  <c r="AN30" i="73"/>
  <c r="S569" i="73"/>
  <c r="S582" i="73" s="1"/>
  <c r="CH19" i="73"/>
  <c r="CP26" i="73"/>
  <c r="CF138" i="73"/>
  <c r="CA138" i="73"/>
  <c r="AT24" i="73"/>
  <c r="CR27" i="73"/>
  <c r="BE29" i="73"/>
  <c r="BO555" i="73"/>
  <c r="AY555" i="73"/>
  <c r="AS555" i="73"/>
  <c r="AT555" i="73"/>
  <c r="AU555" i="73"/>
  <c r="AV555" i="73"/>
  <c r="AW555" i="73"/>
  <c r="AX555" i="73"/>
  <c r="BJ30" i="73"/>
  <c r="BH30" i="73"/>
  <c r="CF25" i="73"/>
  <c r="CG37" i="73"/>
  <c r="BC25" i="73"/>
  <c r="BE32" i="73"/>
  <c r="CJ138" i="73"/>
  <c r="AO36" i="73"/>
  <c r="CD36" i="73"/>
  <c r="AU16" i="73"/>
  <c r="AY16" i="73"/>
  <c r="BO318" i="73"/>
  <c r="AO318" i="73"/>
  <c r="CG21" i="73"/>
  <c r="CR21" i="73"/>
  <c r="CT21" i="73"/>
  <c r="CU21" i="73"/>
  <c r="CV21" i="73"/>
  <c r="DD1151" i="73"/>
  <c r="DC1151" i="73" s="1"/>
  <c r="V576" i="73"/>
  <c r="V589" i="73" s="1"/>
  <c r="BS19" i="73"/>
  <c r="CI26" i="73"/>
  <c r="AQ29" i="73"/>
  <c r="BV172" i="73"/>
  <c r="AL24" i="73"/>
  <c r="AR29" i="73"/>
  <c r="BR487" i="73"/>
  <c r="AX487" i="73"/>
  <c r="AM487" i="73"/>
  <c r="AN487" i="73"/>
  <c r="AO487" i="73"/>
  <c r="AQ487" i="73"/>
  <c r="AR487" i="73"/>
  <c r="BA487" i="73"/>
  <c r="BM33" i="73"/>
  <c r="AW37" i="73"/>
  <c r="BS17" i="73"/>
  <c r="CL207" i="73"/>
  <c r="CQ386" i="73"/>
  <c r="BD32" i="73"/>
  <c r="BJ36" i="73"/>
  <c r="CT318" i="73"/>
  <c r="CO318" i="73"/>
  <c r="BV18" i="73"/>
  <c r="BR33" i="73"/>
  <c r="BS33" i="73"/>
  <c r="BT33" i="73"/>
  <c r="BV33" i="73"/>
  <c r="BW33" i="73"/>
  <c r="CN521" i="73"/>
  <c r="AA569" i="73"/>
  <c r="AA582" i="73" s="1"/>
  <c r="AK589" i="73"/>
  <c r="AK588" i="73"/>
  <c r="BH13" i="73"/>
  <c r="CT16" i="73"/>
  <c r="BP19" i="73"/>
  <c r="BX26" i="73"/>
  <c r="BN172" i="73"/>
  <c r="BY29" i="73"/>
  <c r="CK33" i="73"/>
  <c r="BF37" i="73"/>
  <c r="CE207" i="73"/>
  <c r="AV36" i="73"/>
  <c r="CI386" i="73"/>
  <c r="CL318" i="73"/>
  <c r="CG318" i="73"/>
  <c r="M1110" i="73"/>
  <c r="BJ25" i="73"/>
  <c r="CU31" i="73"/>
  <c r="AM31" i="73"/>
  <c r="AK990" i="73"/>
  <c r="AK601" i="73"/>
  <c r="DB1022" i="73"/>
  <c r="DA1022" i="73"/>
  <c r="CZ1022" i="73" s="1"/>
  <c r="DH1022" i="73"/>
  <c r="DG1022" i="73"/>
  <c r="DF1022" i="73" s="1"/>
  <c r="DE1022" i="73"/>
  <c r="DD1022" i="73"/>
  <c r="DC1022" i="73" s="1"/>
  <c r="CE318" i="73"/>
  <c r="BI19" i="73"/>
  <c r="BP26" i="73"/>
  <c r="BF172" i="73"/>
  <c r="CE24" i="73"/>
  <c r="BY33" i="73"/>
  <c r="AR35" i="73"/>
  <c r="CO37" i="73"/>
  <c r="CN32" i="73"/>
  <c r="DA1120" i="73"/>
  <c r="CZ1120" i="73" s="1"/>
  <c r="AN32" i="73"/>
  <c r="L1112" i="73"/>
  <c r="Z1110" i="73"/>
  <c r="BB25" i="73"/>
  <c r="BF352" i="73"/>
  <c r="BN283" i="73"/>
  <c r="AN13" i="73"/>
  <c r="AE1141" i="73"/>
  <c r="AL601" i="73"/>
  <c r="BP283" i="73"/>
  <c r="AX138" i="73"/>
  <c r="CR207" i="73"/>
  <c r="DA1000" i="73"/>
  <c r="CZ1000" i="73" s="1"/>
  <c r="CP386" i="73"/>
  <c r="BI15" i="73"/>
  <c r="BJ15" i="73"/>
  <c r="AN19" i="73"/>
  <c r="AV26" i="73"/>
  <c r="BX24" i="73"/>
  <c r="AR172" i="73"/>
  <c r="AM172" i="73"/>
  <c r="BN24" i="73"/>
  <c r="BA29" i="73"/>
  <c r="AM22" i="73"/>
  <c r="BT22" i="73"/>
  <c r="BU22" i="73"/>
  <c r="BW22" i="73"/>
  <c r="BX22" i="73"/>
  <c r="AZ13" i="73"/>
  <c r="CN13" i="73"/>
  <c r="CS13" i="73"/>
  <c r="CQ20" i="73"/>
  <c r="CA20" i="73"/>
  <c r="CR20" i="73"/>
  <c r="CS20" i="73"/>
  <c r="CT20" i="73"/>
  <c r="CV20" i="73"/>
  <c r="AL20" i="73"/>
  <c r="BO453" i="73"/>
  <c r="BO12" i="73"/>
  <c r="CM453" i="73"/>
  <c r="CM12" i="73"/>
  <c r="BZ12" i="73"/>
  <c r="BZ453" i="73"/>
  <c r="AR453" i="73"/>
  <c r="AS453" i="73"/>
  <c r="AS12" i="73"/>
  <c r="AU12" i="73"/>
  <c r="AU453" i="73"/>
  <c r="AV12" i="73"/>
  <c r="AV453" i="73"/>
  <c r="AW453" i="73"/>
  <c r="AW12" i="73"/>
  <c r="CT35" i="73"/>
  <c r="CP37" i="73"/>
  <c r="BY32" i="73"/>
  <c r="AS207" i="73"/>
  <c r="DA1132" i="73"/>
  <c r="CZ1132" i="73" s="1"/>
  <c r="DH1132" i="73"/>
  <c r="DG1132" i="73"/>
  <c r="DF1132" i="73" s="1"/>
  <c r="DE1132" i="73"/>
  <c r="DD1132" i="73"/>
  <c r="DC1132" i="73" s="1"/>
  <c r="DB1132" i="73"/>
  <c r="AP36" i="73"/>
  <c r="DB1131" i="73"/>
  <c r="DF1130" i="73"/>
  <c r="AS17" i="73"/>
  <c r="AV28" i="73"/>
  <c r="BL28" i="73"/>
  <c r="BI28" i="73"/>
  <c r="BJ28" i="73"/>
  <c r="BK28" i="73"/>
  <c r="BM28" i="73"/>
  <c r="BN28" i="73"/>
  <c r="BO28" i="73"/>
  <c r="CU19" i="73"/>
  <c r="AO26" i="73"/>
  <c r="CN23" i="73"/>
  <c r="CT138" i="73"/>
  <c r="CL29" i="73"/>
  <c r="CF37" i="73"/>
  <c r="BR32" i="73"/>
  <c r="AO207" i="73"/>
  <c r="BG386" i="73"/>
  <c r="BD283" i="73"/>
  <c r="AY283" i="73"/>
  <c r="BP352" i="73"/>
  <c r="BG18" i="73"/>
  <c r="BW23" i="73"/>
  <c r="BV29" i="73"/>
  <c r="CC555" i="73"/>
  <c r="BS487" i="73"/>
  <c r="CL25" i="73"/>
  <c r="CB453" i="73"/>
  <c r="AR15" i="73"/>
  <c r="CM555" i="73"/>
  <c r="AO283" i="73"/>
  <c r="BR138" i="73"/>
  <c r="CP14" i="73"/>
  <c r="CS30" i="73"/>
  <c r="DA1161" i="73"/>
  <c r="CZ1161" i="73" s="1"/>
  <c r="CE555" i="73"/>
  <c r="BC555" i="73"/>
  <c r="BF555" i="73"/>
  <c r="BL32" i="73"/>
  <c r="AN21" i="73"/>
  <c r="AR21" i="73"/>
  <c r="BU138" i="73"/>
  <c r="CU24" i="73"/>
  <c r="AZ29" i="73"/>
  <c r="CT487" i="73"/>
  <c r="AU487" i="73"/>
  <c r="AW487" i="73"/>
  <c r="AZ487" i="73"/>
  <c r="BK25" i="73"/>
  <c r="AX32" i="73"/>
  <c r="BD28" i="73"/>
  <c r="CR283" i="73"/>
  <c r="AR521" i="73"/>
  <c r="BS283" i="73"/>
  <c r="BX16" i="73"/>
  <c r="BO19" i="73"/>
  <c r="BW26" i="73"/>
  <c r="BC23" i="73"/>
  <c r="BQ138" i="73"/>
  <c r="BM138" i="73"/>
  <c r="E1082" i="73"/>
  <c r="E828" i="73"/>
  <c r="E1085" i="73" s="1"/>
  <c r="BW29" i="73"/>
  <c r="CU34" i="73"/>
  <c r="BU34" i="73"/>
  <c r="AT36" i="73"/>
  <c r="AS386" i="73"/>
  <c r="BP34" i="73"/>
  <c r="E1090" i="73"/>
  <c r="E836" i="73"/>
  <c r="E1093" i="73" s="1"/>
  <c r="CJ283" i="73"/>
  <c r="CE283" i="73"/>
  <c r="AQ31" i="73"/>
  <c r="BH19" i="73"/>
  <c r="BO26" i="73"/>
  <c r="AU23" i="73"/>
  <c r="BI138" i="73"/>
  <c r="BE138" i="73"/>
  <c r="BQ29" i="73"/>
  <c r="CR35" i="73"/>
  <c r="CM32" i="73"/>
  <c r="DE1120" i="73"/>
  <c r="BI352" i="73"/>
  <c r="N569" i="73"/>
  <c r="N581" i="73" s="1"/>
  <c r="AX172" i="73"/>
  <c r="BB29" i="73"/>
  <c r="DB1000" i="73"/>
  <c r="BX386" i="73"/>
  <c r="BU283" i="73"/>
  <c r="BU15" i="73"/>
  <c r="AM19" i="73"/>
  <c r="AQ138" i="73"/>
  <c r="AL138" i="73"/>
  <c r="BL172" i="73"/>
  <c r="CT29" i="73"/>
  <c r="CC18" i="73"/>
  <c r="CS18" i="73"/>
  <c r="BS22" i="73"/>
  <c r="CB22" i="73"/>
  <c r="CC22" i="73"/>
  <c r="CE22" i="73"/>
  <c r="CF22" i="73"/>
  <c r="CJ13" i="73"/>
  <c r="AV13" i="73"/>
  <c r="CB13" i="73"/>
  <c r="AY20" i="73"/>
  <c r="AQ453" i="73"/>
  <c r="AR454" i="73" s="1"/>
  <c r="AQ12" i="73"/>
  <c r="AY453" i="73"/>
  <c r="CU453" i="73"/>
  <c r="AZ453" i="73"/>
  <c r="BA453" i="73"/>
  <c r="BA12" i="73"/>
  <c r="BC12" i="73"/>
  <c r="BC453" i="73"/>
  <c r="BD12" i="73"/>
  <c r="BD453" i="73"/>
  <c r="BE453" i="73"/>
  <c r="BE12" i="73"/>
  <c r="BX32" i="73"/>
  <c r="BP207" i="73"/>
  <c r="CS19" i="73"/>
  <c r="BI283" i="73"/>
  <c r="BX28" i="73"/>
  <c r="CR28" i="73"/>
  <c r="BQ28" i="73"/>
  <c r="BR28" i="73"/>
  <c r="BS28" i="73"/>
  <c r="BU28" i="73"/>
  <c r="BV28" i="73"/>
  <c r="BW28" i="73"/>
  <c r="CL13" i="73"/>
  <c r="CD283" i="73"/>
  <c r="CT19" i="73"/>
  <c r="AN26" i="73"/>
  <c r="CM23" i="73"/>
  <c r="CT172" i="73"/>
  <c r="CU173" i="73" s="1"/>
  <c r="BN26" i="73"/>
  <c r="BM24" i="73"/>
  <c r="CJ29" i="73"/>
  <c r="BI37" i="73"/>
  <c r="BQ32" i="73"/>
  <c r="BS207" i="73"/>
  <c r="CB32" i="73"/>
  <c r="BY23" i="73"/>
  <c r="CF241" i="73"/>
  <c r="CD352" i="73"/>
  <c r="AX352" i="73"/>
  <c r="CD138" i="73"/>
  <c r="BX19" i="73"/>
  <c r="BZ283" i="73"/>
  <c r="AR25" i="73"/>
  <c r="AU138" i="73"/>
  <c r="AO22" i="73"/>
  <c r="CQ138" i="73"/>
  <c r="BJ24" i="73"/>
  <c r="DB1121" i="73"/>
  <c r="V569" i="73"/>
  <c r="V581" i="73" s="1"/>
  <c r="CK555" i="73"/>
  <c r="CL556" i="73" s="1"/>
  <c r="AM386" i="73"/>
  <c r="AM1010" i="73" s="1"/>
  <c r="AL386" i="73"/>
  <c r="AL1010" i="73" s="1"/>
  <c r="BX14" i="73"/>
  <c r="AO24" i="73"/>
  <c r="CC487" i="73"/>
  <c r="CT386" i="73"/>
  <c r="CN172" i="73"/>
  <c r="CO173" i="73" s="1"/>
  <c r="CG19" i="73"/>
  <c r="BS23" i="73"/>
  <c r="BB555" i="73"/>
  <c r="BD555" i="73"/>
  <c r="BW30" i="73"/>
  <c r="AT16" i="73"/>
  <c r="AM283" i="73"/>
  <c r="BN13" i="73"/>
  <c r="AO21" i="73"/>
  <c r="AP21" i="73"/>
  <c r="AQ21" i="73"/>
  <c r="L569" i="73"/>
  <c r="CL26" i="73"/>
  <c r="CH26" i="73"/>
  <c r="BY138" i="73"/>
  <c r="CD487" i="73"/>
  <c r="AV487" i="73"/>
  <c r="AY487" i="73"/>
  <c r="BI487" i="73"/>
  <c r="AW32" i="73"/>
  <c r="CM283" i="73"/>
  <c r="CN19" i="73"/>
  <c r="CU26" i="73"/>
  <c r="BI18" i="73"/>
  <c r="CM138" i="73"/>
  <c r="CH138" i="73"/>
  <c r="BD138" i="73"/>
  <c r="BE24" i="73"/>
  <c r="CB29" i="73"/>
  <c r="BN27" i="73"/>
  <c r="CJ27" i="73"/>
  <c r="CV14" i="73"/>
  <c r="AL14" i="73"/>
  <c r="AR33" i="73"/>
  <c r="BH35" i="73"/>
  <c r="CL37" i="73"/>
  <c r="BH207" i="73"/>
  <c r="BR36" i="73"/>
  <c r="AT386" i="73"/>
  <c r="AZ16" i="73"/>
  <c r="J1111" i="73"/>
  <c r="AV283" i="73"/>
  <c r="AQ283" i="73"/>
  <c r="X1111" i="73"/>
  <c r="BG30" i="73"/>
  <c r="T569" i="73"/>
  <c r="T582" i="73" s="1"/>
  <c r="AH990" i="73"/>
  <c r="AH601" i="73"/>
  <c r="CE1011" i="73"/>
  <c r="BW1011" i="73"/>
  <c r="CC1011" i="73"/>
  <c r="CJ1011" i="73"/>
  <c r="AS1011" i="73"/>
  <c r="CR1011" i="73"/>
  <c r="AW1011" i="73"/>
  <c r="CP1011" i="73"/>
  <c r="O569" i="73"/>
  <c r="O581" i="73" s="1"/>
  <c r="CF19" i="73"/>
  <c r="CN26" i="73"/>
  <c r="CE138" i="73"/>
  <c r="BZ138" i="73"/>
  <c r="AQ24" i="73"/>
  <c r="CO29" i="73"/>
  <c r="CU555" i="73"/>
  <c r="AZ555" i="73"/>
  <c r="BI555" i="73"/>
  <c r="BJ555" i="73"/>
  <c r="BK555" i="73"/>
  <c r="BL555" i="73"/>
  <c r="BM555" i="73"/>
  <c r="BN555" i="73"/>
  <c r="CJ30" i="73"/>
  <c r="BB32" i="73"/>
  <c r="AP386" i="73"/>
  <c r="AW241" i="73"/>
  <c r="AU318" i="73"/>
  <c r="AN318" i="73"/>
  <c r="BI21" i="73"/>
  <c r="BU21" i="73"/>
  <c r="AT21" i="73"/>
  <c r="AU21" i="73"/>
  <c r="AV21" i="73"/>
  <c r="AX21" i="73"/>
  <c r="AY21" i="73"/>
  <c r="AZ21" i="73"/>
  <c r="DB1151" i="73"/>
  <c r="BZ19" i="73"/>
  <c r="CG26" i="73"/>
  <c r="BY172" i="73"/>
  <c r="BU172" i="73"/>
  <c r="CB14" i="73"/>
  <c r="CT24" i="73"/>
  <c r="CG29" i="73"/>
  <c r="AL487" i="73"/>
  <c r="BB487" i="73"/>
  <c r="BC487" i="73"/>
  <c r="BD487" i="73"/>
  <c r="BE487" i="73"/>
  <c r="BF488" i="73" s="1"/>
  <c r="BG487" i="73"/>
  <c r="BG488" i="73" s="1"/>
  <c r="BH487" i="73"/>
  <c r="BQ487" i="73"/>
  <c r="BE36" i="73"/>
  <c r="BB386" i="73"/>
  <c r="AH1111" i="73"/>
  <c r="J1112" i="73"/>
  <c r="CS318" i="73"/>
  <c r="CN318" i="73"/>
  <c r="CO33" i="73"/>
  <c r="BX521" i="73"/>
  <c r="T589" i="73"/>
  <c r="T588" i="73"/>
  <c r="BT318" i="73"/>
  <c r="AW16" i="73"/>
  <c r="BN19" i="73"/>
  <c r="CB21" i="73"/>
  <c r="BU26" i="73"/>
  <c r="BQ172" i="73"/>
  <c r="BM172" i="73"/>
  <c r="CS24" i="73"/>
  <c r="BF29" i="73"/>
  <c r="AQ34" i="73"/>
  <c r="BX34" i="73"/>
  <c r="CA34" i="73"/>
  <c r="CB34" i="73"/>
  <c r="AZ17" i="73"/>
  <c r="CA17" i="73"/>
  <c r="AO32" i="73"/>
  <c r="BT138" i="73"/>
  <c r="CG386" i="73"/>
  <c r="BS36" i="73"/>
  <c r="CT241" i="73"/>
  <c r="AM21" i="73"/>
  <c r="AQ17" i="73"/>
  <c r="DD1010" i="73"/>
  <c r="DC1010" i="73" s="1"/>
  <c r="AS18" i="73"/>
  <c r="AY521" i="73"/>
  <c r="AZ522" i="73" s="1"/>
  <c r="AY31" i="73"/>
  <c r="BC31" i="73"/>
  <c r="DA1066" i="73"/>
  <c r="CZ1066" i="73" s="1"/>
  <c r="BQ283" i="73"/>
  <c r="BG19" i="73"/>
  <c r="BM26" i="73"/>
  <c r="BI172" i="73"/>
  <c r="BE172" i="73"/>
  <c r="BE173" i="73" s="1"/>
  <c r="BV26" i="73"/>
  <c r="BO29" i="73"/>
  <c r="CB386" i="73"/>
  <c r="BY283" i="73"/>
  <c r="CD35" i="73"/>
  <c r="CH35" i="73"/>
  <c r="F576" i="73"/>
  <c r="F589" i="73" s="1"/>
  <c r="BE26" i="73"/>
  <c r="AM23" i="73"/>
  <c r="BA138" i="73"/>
  <c r="AW138" i="73"/>
  <c r="CI33" i="73"/>
  <c r="CA207" i="73"/>
  <c r="DD1000" i="73"/>
  <c r="DC1000" i="73" s="1"/>
  <c r="BW386" i="73"/>
  <c r="CA36" i="73"/>
  <c r="BY15" i="73"/>
  <c r="CC15" i="73"/>
  <c r="H569" i="73"/>
  <c r="H581" i="73" s="1"/>
  <c r="BC26" i="73"/>
  <c r="AQ172" i="73"/>
  <c r="AL172" i="73"/>
  <c r="BU24" i="73"/>
  <c r="CR29" i="73"/>
  <c r="BQ18" i="73"/>
  <c r="AT22" i="73"/>
  <c r="BK22" i="73"/>
  <c r="CJ22" i="73"/>
  <c r="CK22" i="73"/>
  <c r="CM22" i="73"/>
  <c r="CN22" i="73"/>
  <c r="BD13" i="73"/>
  <c r="BP13" i="73"/>
  <c r="CV13" i="73"/>
  <c r="AW13" i="73"/>
  <c r="BC20" i="73"/>
  <c r="CU20" i="73"/>
  <c r="AV20" i="73"/>
  <c r="AW20" i="73"/>
  <c r="AX20" i="73"/>
  <c r="AZ20" i="73"/>
  <c r="BA20" i="73"/>
  <c r="BB20" i="73"/>
  <c r="AT453" i="73"/>
  <c r="BV453" i="73"/>
  <c r="AL453" i="73"/>
  <c r="BH453" i="73"/>
  <c r="BH12" i="73"/>
  <c r="BI453" i="73"/>
  <c r="BK12" i="73"/>
  <c r="BK453" i="73"/>
  <c r="BL453" i="73"/>
  <c r="BM453" i="73"/>
  <c r="CM16" i="73"/>
  <c r="AV37" i="73"/>
  <c r="BW32" i="73"/>
  <c r="CJ207" i="73"/>
  <c r="CM36" i="73"/>
  <c r="BN386" i="73"/>
  <c r="BV241" i="73"/>
  <c r="BJ318" i="73"/>
  <c r="AZ28" i="73"/>
  <c r="BP28" i="73"/>
  <c r="BY28" i="73"/>
  <c r="BZ28" i="73"/>
  <c r="CA28" i="73"/>
  <c r="CC28" i="73"/>
  <c r="CD28" i="73"/>
  <c r="CE28" i="73"/>
  <c r="CR19" i="73"/>
  <c r="AX26" i="73"/>
  <c r="CS138" i="73"/>
  <c r="BL24" i="73"/>
  <c r="CC29" i="73"/>
  <c r="CU16" i="73"/>
  <c r="AL37" i="73"/>
  <c r="BP32" i="73"/>
  <c r="CP207" i="73"/>
  <c r="BE386" i="73"/>
  <c r="BV32" i="73"/>
  <c r="BC283" i="73"/>
  <c r="BT17" i="73"/>
  <c r="CN241" i="73"/>
  <c r="BT172" i="73"/>
  <c r="CL138" i="73"/>
  <c r="BZ29" i="73"/>
  <c r="CH25" i="73"/>
  <c r="BY555" i="73"/>
  <c r="CE26" i="73"/>
  <c r="BH36" i="73"/>
  <c r="P576" i="73"/>
  <c r="P587" i="73" s="1"/>
  <c r="AL22" i="73"/>
  <c r="BB453" i="73"/>
  <c r="CC453" i="73"/>
  <c r="BA283" i="73"/>
  <c r="CJ19" i="73"/>
  <c r="CL172" i="73"/>
  <c r="CM173" i="73" s="1"/>
  <c r="BU29" i="73"/>
  <c r="BX25" i="73"/>
  <c r="AX386" i="73"/>
  <c r="BL17" i="73"/>
  <c r="CJ555" i="73"/>
  <c r="CA487" i="73"/>
  <c r="AN241" i="73"/>
  <c r="CO19" i="73"/>
  <c r="CI172" i="73"/>
  <c r="CI173" i="73" s="1"/>
  <c r="CD29" i="73"/>
  <c r="CU14" i="73"/>
  <c r="CK14" i="73"/>
  <c r="BM32" i="73"/>
  <c r="AX30" i="73"/>
  <c r="AS24" i="73"/>
  <c r="BP555" i="73"/>
  <c r="BA555" i="73"/>
  <c r="BE555" i="73"/>
  <c r="BT30" i="73"/>
  <c r="CT13" i="73"/>
  <c r="CM19" i="73"/>
  <c r="BD24" i="73"/>
  <c r="BS14" i="73"/>
  <c r="AO14" i="73"/>
  <c r="AP14" i="73"/>
  <c r="AR14" i="73"/>
  <c r="BJ32" i="73"/>
  <c r="CB207" i="73"/>
  <c r="AZ386" i="73"/>
  <c r="CM25" i="73"/>
  <c r="AW318" i="73"/>
  <c r="AR318" i="73"/>
  <c r="BT521" i="73"/>
  <c r="BO283" i="73"/>
  <c r="CE19" i="73"/>
  <c r="CM26" i="73"/>
  <c r="BX23" i="73"/>
  <c r="CE172" i="73"/>
  <c r="BZ172" i="73"/>
  <c r="CF24" i="73"/>
  <c r="AP24" i="73"/>
  <c r="CM29" i="73"/>
  <c r="CV555" i="73"/>
  <c r="CF555" i="73"/>
  <c r="BQ555" i="73"/>
  <c r="BR555" i="73"/>
  <c r="BS555" i="73"/>
  <c r="BT555" i="73"/>
  <c r="BU555" i="73"/>
  <c r="BV555" i="73"/>
  <c r="AV30" i="73"/>
  <c r="BA32" i="73"/>
  <c r="CV283" i="73"/>
  <c r="V1111" i="73"/>
  <c r="BE21" i="73"/>
  <c r="AS21" i="73"/>
  <c r="BB21" i="73"/>
  <c r="BC21" i="73"/>
  <c r="BF21" i="73"/>
  <c r="BG21" i="73"/>
  <c r="BH21" i="73"/>
  <c r="DE1151" i="73"/>
  <c r="BT283" i="73"/>
  <c r="CF13" i="73"/>
  <c r="BY19" i="73"/>
  <c r="CL21" i="73"/>
  <c r="CF26" i="73"/>
  <c r="BX138" i="73"/>
  <c r="BS138" i="73"/>
  <c r="CE29" i="73"/>
  <c r="BN487" i="73"/>
  <c r="CH487" i="73"/>
  <c r="BK487" i="73"/>
  <c r="BL487" i="73"/>
  <c r="BM487" i="73"/>
  <c r="BO487" i="73"/>
  <c r="BP487" i="73"/>
  <c r="BY487" i="73"/>
  <c r="BG16" i="73"/>
  <c r="CQ283" i="73"/>
  <c r="CC33" i="73"/>
  <c r="CV33" i="73"/>
  <c r="BF16" i="73"/>
  <c r="BL19" i="73"/>
  <c r="BT26" i="73"/>
  <c r="BH23" i="73"/>
  <c r="BP138" i="73"/>
  <c r="BK138" i="73"/>
  <c r="CR24" i="73"/>
  <c r="BD29" i="73"/>
  <c r="BW34" i="73"/>
  <c r="CK34" i="73"/>
  <c r="CV25" i="73"/>
  <c r="AO37" i="73"/>
  <c r="BS25" i="73"/>
  <c r="AM32" i="73"/>
  <c r="BU207" i="73"/>
  <c r="CN386" i="73"/>
  <c r="CV36" i="73"/>
  <c r="CP16" i="73"/>
  <c r="CS241" i="73"/>
  <c r="CI36" i="73"/>
  <c r="AS23" i="73"/>
  <c r="CI283" i="73"/>
  <c r="BR283" i="73"/>
  <c r="BF283" i="73"/>
  <c r="W1141" i="73"/>
  <c r="BR318" i="73"/>
  <c r="AG990" i="73"/>
  <c r="AG601" i="73"/>
  <c r="AM601" i="73"/>
  <c r="BF19" i="73"/>
  <c r="BX15" i="73"/>
  <c r="BL26" i="73"/>
  <c r="CK18" i="73"/>
  <c r="AZ23" i="73"/>
  <c r="BH138" i="73"/>
  <c r="BC138" i="73"/>
  <c r="CK24" i="73"/>
  <c r="AX29" i="73"/>
  <c r="BH17" i="73"/>
  <c r="CU37" i="73"/>
  <c r="CJ16" i="73"/>
  <c r="BW207" i="73"/>
  <c r="CJ36" i="73"/>
  <c r="CC36" i="73"/>
  <c r="CG36" i="73"/>
  <c r="CC283" i="73"/>
  <c r="BX283" i="73"/>
  <c r="CL35" i="73"/>
  <c r="AI994" i="73"/>
  <c r="AI974" i="73" s="1"/>
  <c r="AI567" i="73"/>
  <c r="AJ990" i="73"/>
  <c r="AJ601" i="73"/>
  <c r="O1140" i="73"/>
  <c r="AB589" i="73"/>
  <c r="AB588" i="73"/>
  <c r="BA172" i="73"/>
  <c r="AW172" i="73"/>
  <c r="BI29" i="73"/>
  <c r="CG15" i="73"/>
  <c r="CK15" i="73"/>
  <c r="AT19" i="73"/>
  <c r="BB26" i="73"/>
  <c r="BZ18" i="73"/>
  <c r="AP138" i="73"/>
  <c r="BT24" i="73"/>
  <c r="CS29" i="73"/>
  <c r="CQ22" i="73"/>
  <c r="CR22" i="73"/>
  <c r="CS22" i="73"/>
  <c r="CT22" i="73"/>
  <c r="CU22" i="73"/>
  <c r="CV22" i="73"/>
  <c r="BE13" i="73"/>
  <c r="CE20" i="73"/>
  <c r="AM20" i="73"/>
  <c r="BD20" i="73"/>
  <c r="BE20" i="73"/>
  <c r="BF20" i="73"/>
  <c r="BH20" i="73"/>
  <c r="BI20" i="73"/>
  <c r="BJ20" i="73"/>
  <c r="BN453" i="73"/>
  <c r="CP453" i="73"/>
  <c r="BG453" i="73"/>
  <c r="BG12" i="73"/>
  <c r="BP453" i="73"/>
  <c r="BQ12" i="73"/>
  <c r="BQ453" i="73"/>
  <c r="BS453" i="73"/>
  <c r="BT453" i="73"/>
  <c r="BU453" i="73"/>
  <c r="CT25" i="73"/>
  <c r="CJ37" i="73"/>
  <c r="CG31" i="73"/>
  <c r="BG207" i="73"/>
  <c r="BJ207" i="73"/>
  <c r="CK36" i="73"/>
  <c r="BR16" i="73"/>
  <c r="BU241" i="73"/>
  <c r="BK36" i="73"/>
  <c r="BM283" i="73"/>
  <c r="BH283" i="73"/>
  <c r="H1111" i="73"/>
  <c r="AS352" i="73"/>
  <c r="CF28" i="73"/>
  <c r="CV28" i="73"/>
  <c r="CG28" i="73"/>
  <c r="CH28" i="73"/>
  <c r="CI28" i="73"/>
  <c r="CK28" i="73"/>
  <c r="CL28" i="73"/>
  <c r="CM28" i="73"/>
  <c r="CQ19" i="73"/>
  <c r="AY15" i="73"/>
  <c r="AU26" i="73"/>
  <c r="AN172" i="73"/>
  <c r="CS172" i="73"/>
  <c r="BK24" i="73"/>
  <c r="CP29" i="73"/>
  <c r="BV16" i="73"/>
  <c r="BY16" i="73"/>
  <c r="BO32" i="73"/>
  <c r="BB207" i="73"/>
  <c r="CB36" i="73"/>
  <c r="BD386" i="73"/>
  <c r="DA1121" i="73"/>
  <c r="CZ1121" i="73" s="1"/>
  <c r="BD318" i="73"/>
  <c r="CQ318" i="73"/>
  <c r="CR138" i="73"/>
  <c r="AR352" i="73"/>
  <c r="CJ172" i="73"/>
  <c r="CQ352" i="73"/>
  <c r="AP352" i="73"/>
  <c r="D635" i="83"/>
  <c r="AJ633" i="83"/>
  <c r="AI633" i="83"/>
  <c r="AH633" i="83"/>
  <c r="AG633" i="83"/>
  <c r="AF633" i="83"/>
  <c r="AE633" i="83"/>
  <c r="AD633" i="83"/>
  <c r="AC633" i="83"/>
  <c r="AB633" i="83"/>
  <c r="AA633" i="83"/>
  <c r="Z633" i="83"/>
  <c r="Y633" i="83"/>
  <c r="X633" i="83"/>
  <c r="W633" i="83"/>
  <c r="V633" i="83"/>
  <c r="U633" i="83"/>
  <c r="T633" i="83"/>
  <c r="S633" i="83"/>
  <c r="R633" i="83"/>
  <c r="Q633" i="83"/>
  <c r="P633" i="83"/>
  <c r="O633" i="83"/>
  <c r="N633" i="83"/>
  <c r="M633" i="83"/>
  <c r="L633" i="83"/>
  <c r="D627" i="83"/>
  <c r="AJ625" i="83"/>
  <c r="AI625" i="83"/>
  <c r="AH625" i="83"/>
  <c r="AG625" i="83"/>
  <c r="AF625" i="83"/>
  <c r="AE625" i="83"/>
  <c r="AD625" i="83"/>
  <c r="AC625" i="83"/>
  <c r="AB625" i="83"/>
  <c r="AA625" i="83"/>
  <c r="Z625" i="83"/>
  <c r="Y625" i="83"/>
  <c r="X625" i="83"/>
  <c r="W625" i="83"/>
  <c r="V625" i="83"/>
  <c r="U625" i="83"/>
  <c r="T625" i="83"/>
  <c r="S625" i="83"/>
  <c r="R625" i="83"/>
  <c r="Q625" i="83"/>
  <c r="P625" i="83"/>
  <c r="O625" i="83"/>
  <c r="N625" i="83"/>
  <c r="M625" i="83"/>
  <c r="L625" i="83"/>
  <c r="D619" i="83"/>
  <c r="AJ617" i="83"/>
  <c r="AI617" i="83"/>
  <c r="AH617" i="83"/>
  <c r="AG617" i="83"/>
  <c r="AF617" i="83"/>
  <c r="AE617" i="83"/>
  <c r="AD617" i="83"/>
  <c r="AC617" i="83"/>
  <c r="AB617" i="83"/>
  <c r="AA617" i="83"/>
  <c r="Z617" i="83"/>
  <c r="Y617" i="83"/>
  <c r="X617" i="83"/>
  <c r="W617" i="83"/>
  <c r="V617" i="83"/>
  <c r="U617" i="83"/>
  <c r="T617" i="83"/>
  <c r="S617" i="83"/>
  <c r="R617" i="83"/>
  <c r="Q617" i="83"/>
  <c r="P617" i="83"/>
  <c r="O617" i="83"/>
  <c r="N617" i="83"/>
  <c r="M617" i="83"/>
  <c r="L617" i="83"/>
  <c r="CY1130" i="73" l="1"/>
  <c r="L591" i="73"/>
  <c r="AF591" i="73"/>
  <c r="Z591" i="73"/>
  <c r="AT1011" i="73"/>
  <c r="AZ1011" i="73"/>
  <c r="BZ1011" i="73"/>
  <c r="BE1011" i="73"/>
  <c r="BF1011" i="73"/>
  <c r="BH1011" i="73"/>
  <c r="BY1011" i="73"/>
  <c r="CH1011" i="73"/>
  <c r="BM1011" i="73"/>
  <c r="AU1011" i="73"/>
  <c r="CD1011" i="73"/>
  <c r="CF1011" i="73"/>
  <c r="BF1067" i="73"/>
  <c r="BB1011" i="73"/>
  <c r="BX1011" i="73"/>
  <c r="BC1011" i="73"/>
  <c r="AV1011" i="73"/>
  <c r="AY1011" i="73"/>
  <c r="CE1067" i="73"/>
  <c r="AX1011" i="73"/>
  <c r="BV1011" i="73"/>
  <c r="BG1067" i="73"/>
  <c r="BQ1011" i="73"/>
  <c r="BJ1011" i="73"/>
  <c r="BG1011" i="73"/>
  <c r="T1114" i="73"/>
  <c r="BB173" i="73"/>
  <c r="BR173" i="73"/>
  <c r="AV1001" i="73"/>
  <c r="CO1001" i="73"/>
  <c r="S1114" i="73"/>
  <c r="AU1001" i="73"/>
  <c r="AW1001" i="73"/>
  <c r="CY1131" i="73"/>
  <c r="CX1131" i="73" s="1"/>
  <c r="BV1131" i="73" s="1"/>
  <c r="BA69" i="73"/>
  <c r="AZ69" i="73"/>
  <c r="X844" i="73"/>
  <c r="X1101" i="73" s="1"/>
  <c r="N983" i="73"/>
  <c r="BA64" i="73"/>
  <c r="CO1011" i="73"/>
  <c r="AN1011" i="73"/>
  <c r="CB1011" i="73"/>
  <c r="BS1011" i="73"/>
  <c r="BU1011" i="73"/>
  <c r="BN1011" i="73"/>
  <c r="BO1011" i="73"/>
  <c r="BP1011" i="73"/>
  <c r="BA1011" i="73"/>
  <c r="CA1011" i="73"/>
  <c r="BD1011" i="73"/>
  <c r="BI1011" i="73"/>
  <c r="CK1011" i="73"/>
  <c r="CL1011" i="73"/>
  <c r="CM1011" i="73"/>
  <c r="CN1011" i="73"/>
  <c r="DH1099" i="73"/>
  <c r="BK1011" i="73"/>
  <c r="CQ1011" i="73"/>
  <c r="BR1011" i="73"/>
  <c r="BT1011" i="73"/>
  <c r="CS1011" i="73"/>
  <c r="CT1011" i="73"/>
  <c r="CU1011" i="73"/>
  <c r="CV1011" i="73"/>
  <c r="BL1011" i="73"/>
  <c r="AO1011" i="73"/>
  <c r="CG1011" i="73"/>
  <c r="CI1011" i="73"/>
  <c r="AP1011" i="73"/>
  <c r="AQ1011" i="73"/>
  <c r="DG1099" i="73"/>
  <c r="DF1099" i="73" s="1"/>
  <c r="BO57" i="73"/>
  <c r="S844" i="73"/>
  <c r="S1101" i="73" s="1"/>
  <c r="BT69" i="73"/>
  <c r="CT49" i="73"/>
  <c r="CC55" i="73"/>
  <c r="AX57" i="73"/>
  <c r="BV49" i="73"/>
  <c r="BW49" i="73"/>
  <c r="CE49" i="73"/>
  <c r="BU66" i="73"/>
  <c r="K828" i="73"/>
  <c r="K1085" i="73" s="1"/>
  <c r="CI64" i="73"/>
  <c r="CO63" i="73"/>
  <c r="W828" i="73"/>
  <c r="W1085" i="73" s="1"/>
  <c r="Z584" i="73"/>
  <c r="P584" i="73"/>
  <c r="AH591" i="73"/>
  <c r="E591" i="73"/>
  <c r="AE591" i="73"/>
  <c r="J591" i="73"/>
  <c r="AI591" i="73"/>
  <c r="K591" i="73"/>
  <c r="G584" i="73"/>
  <c r="CO69" i="73"/>
  <c r="CN1001" i="73"/>
  <c r="BD173" i="73"/>
  <c r="BB284" i="73"/>
  <c r="CC56" i="73"/>
  <c r="AB983" i="73"/>
  <c r="CD454" i="73"/>
  <c r="BZ522" i="73"/>
  <c r="CQ56" i="73"/>
  <c r="AY1001" i="73"/>
  <c r="CI522" i="73"/>
  <c r="V983" i="73"/>
  <c r="BW69" i="73"/>
  <c r="W1114" i="73"/>
  <c r="AM49" i="73"/>
  <c r="BO1001" i="73"/>
  <c r="M591" i="73"/>
  <c r="BV1001" i="73"/>
  <c r="BH1001" i="73"/>
  <c r="BR1001" i="73"/>
  <c r="CB1001" i="73"/>
  <c r="AU284" i="73"/>
  <c r="BE49" i="73"/>
  <c r="CY1012" i="73"/>
  <c r="CX1012" i="73" s="1"/>
  <c r="CT1012" i="73" s="1"/>
  <c r="BG1001" i="73"/>
  <c r="BI1001" i="73"/>
  <c r="CA1001" i="73"/>
  <c r="CC1001" i="73"/>
  <c r="CC598" i="73" s="1"/>
  <c r="CC991" i="73" s="1"/>
  <c r="AT522" i="73"/>
  <c r="CB173" i="73"/>
  <c r="W983" i="73"/>
  <c r="S976" i="73"/>
  <c r="AA591" i="73"/>
  <c r="AZ488" i="73"/>
  <c r="W591" i="73"/>
  <c r="AB836" i="73"/>
  <c r="AB1093" i="73" s="1"/>
  <c r="F828" i="73"/>
  <c r="F1085" i="73" s="1"/>
  <c r="X591" i="73"/>
  <c r="AP173" i="73"/>
  <c r="CE69" i="73"/>
  <c r="AS68" i="73"/>
  <c r="BH67" i="73"/>
  <c r="CN69" i="73"/>
  <c r="BG139" i="73"/>
  <c r="BC173" i="73"/>
  <c r="BK51" i="73"/>
  <c r="V828" i="73"/>
  <c r="V1085" i="73" s="1"/>
  <c r="V976" i="73"/>
  <c r="CA173" i="73"/>
  <c r="BJ68" i="73"/>
  <c r="BJ69" i="73"/>
  <c r="AR68" i="73"/>
  <c r="Q828" i="73"/>
  <c r="Q1085" i="73" s="1"/>
  <c r="AT57" i="73"/>
  <c r="CS49" i="73"/>
  <c r="CY1067" i="73"/>
  <c r="CR173" i="73"/>
  <c r="BB58" i="73"/>
  <c r="CU49" i="73"/>
  <c r="CK64" i="73"/>
  <c r="R584" i="73"/>
  <c r="K983" i="73"/>
  <c r="BE284" i="73"/>
  <c r="O591" i="73"/>
  <c r="AK591" i="73"/>
  <c r="BO69" i="73"/>
  <c r="BA57" i="73"/>
  <c r="BV69" i="73"/>
  <c r="AV64" i="73"/>
  <c r="BP69" i="73"/>
  <c r="BN57" i="73"/>
  <c r="N976" i="73"/>
  <c r="Y1144" i="73"/>
  <c r="Q1082" i="73"/>
  <c r="W976" i="73"/>
  <c r="CH69" i="73"/>
  <c r="BZ69" i="73"/>
  <c r="CS57" i="73"/>
  <c r="AP57" i="73"/>
  <c r="AB976" i="73"/>
  <c r="AJ1114" i="73"/>
  <c r="BW55" i="73"/>
  <c r="BD49" i="73"/>
  <c r="AT64" i="73"/>
  <c r="CD55" i="73"/>
  <c r="CB56" i="73"/>
  <c r="CM49" i="73"/>
  <c r="O976" i="73"/>
  <c r="CI69" i="73"/>
  <c r="S983" i="73"/>
  <c r="CN49" i="73"/>
  <c r="BL69" i="73"/>
  <c r="BE69" i="73"/>
  <c r="BE47" i="73"/>
  <c r="X1144" i="73"/>
  <c r="BK69" i="73"/>
  <c r="AJ828" i="73"/>
  <c r="AJ1085" i="73" s="1"/>
  <c r="CE64" i="73"/>
  <c r="W836" i="73"/>
  <c r="W1093" i="73" s="1"/>
  <c r="CD48" i="73"/>
  <c r="CP284" i="73"/>
  <c r="BB46" i="73"/>
  <c r="CO49" i="73"/>
  <c r="K836" i="73"/>
  <c r="K1093" i="73" s="1"/>
  <c r="BJ284" i="73"/>
  <c r="W844" i="73"/>
  <c r="W1101" i="73" s="1"/>
  <c r="AB828" i="73"/>
  <c r="AB1085" i="73" s="1"/>
  <c r="CC69" i="73"/>
  <c r="BE57" i="73"/>
  <c r="AY47" i="73"/>
  <c r="BV68" i="73"/>
  <c r="S836" i="73"/>
  <c r="S1093" i="73" s="1"/>
  <c r="CU488" i="73"/>
  <c r="N828" i="73"/>
  <c r="N1085" i="73" s="1"/>
  <c r="BX173" i="73"/>
  <c r="BW488" i="73"/>
  <c r="BQ522" i="73"/>
  <c r="BH69" i="73"/>
  <c r="CN556" i="73"/>
  <c r="BS67" i="73"/>
  <c r="BQ46" i="73"/>
  <c r="CB69" i="73"/>
  <c r="P1114" i="73"/>
  <c r="U1144" i="73"/>
  <c r="AV1010" i="73"/>
  <c r="CB1010" i="73"/>
  <c r="AZ1010" i="73"/>
  <c r="AP488" i="73"/>
  <c r="AP454" i="73"/>
  <c r="AY598" i="73"/>
  <c r="AY991" i="73" s="1"/>
  <c r="X983" i="73"/>
  <c r="BD48" i="73"/>
  <c r="BU1010" i="73"/>
  <c r="BH1010" i="73"/>
  <c r="CA1010" i="73"/>
  <c r="AZ68" i="73"/>
  <c r="AD983" i="73"/>
  <c r="BF63" i="73"/>
  <c r="X976" i="73"/>
  <c r="AY69" i="73"/>
  <c r="BI1010" i="73"/>
  <c r="AU1010" i="73"/>
  <c r="CS1010" i="73"/>
  <c r="CF1010" i="73"/>
  <c r="AR173" i="73"/>
  <c r="BF454" i="73"/>
  <c r="X582" i="73"/>
  <c r="BG55" i="73"/>
  <c r="CB55" i="73"/>
  <c r="CQ49" i="73"/>
  <c r="T983" i="73"/>
  <c r="T976" i="73"/>
  <c r="K976" i="73"/>
  <c r="BG46" i="73"/>
  <c r="O983" i="73"/>
  <c r="BF65" i="73"/>
  <c r="BM69" i="73"/>
  <c r="AE1144" i="73"/>
  <c r="CF139" i="73"/>
  <c r="AR284" i="73"/>
  <c r="CP68" i="73"/>
  <c r="CT58" i="73"/>
  <c r="AU64" i="73"/>
  <c r="CS58" i="73"/>
  <c r="BI58" i="73"/>
  <c r="CJ64" i="73"/>
  <c r="BV488" i="73"/>
  <c r="BY284" i="73"/>
  <c r="CF173" i="73"/>
  <c r="AW284" i="73"/>
  <c r="CK284" i="73"/>
  <c r="CA454" i="73"/>
  <c r="AX69" i="73"/>
  <c r="BS173" i="73"/>
  <c r="BR62" i="73"/>
  <c r="AS1067" i="73"/>
  <c r="AY51" i="73"/>
  <c r="AE983" i="73"/>
  <c r="W1144" i="73"/>
  <c r="BK173" i="73"/>
  <c r="CH556" i="73"/>
  <c r="BB1067" i="73"/>
  <c r="AW63" i="73"/>
  <c r="BF55" i="73"/>
  <c r="BS69" i="73"/>
  <c r="CM69" i="73"/>
  <c r="AY139" i="73"/>
  <c r="BC1067" i="73"/>
  <c r="AO57" i="73"/>
  <c r="CY1011" i="73"/>
  <c r="BJ64" i="73"/>
  <c r="BU173" i="73"/>
  <c r="CH173" i="73"/>
  <c r="AU57" i="73"/>
  <c r="BR556" i="73"/>
  <c r="BX68" i="73"/>
  <c r="CK556" i="73"/>
  <c r="N588" i="73"/>
  <c r="CT139" i="73"/>
  <c r="X828" i="73"/>
  <c r="X1085" i="73" s="1"/>
  <c r="CN454" i="73"/>
  <c r="BC69" i="73"/>
  <c r="CT522" i="73"/>
  <c r="BD1067" i="73"/>
  <c r="K844" i="73"/>
  <c r="K1101" i="73" s="1"/>
  <c r="AE104" i="73"/>
  <c r="BE1067" i="73"/>
  <c r="CQ63" i="73"/>
  <c r="CY1064" i="73"/>
  <c r="BM62" i="73"/>
  <c r="CM46" i="73"/>
  <c r="X836" i="73"/>
  <c r="X1093" i="73" s="1"/>
  <c r="K1114" i="73"/>
  <c r="W104" i="73"/>
  <c r="BW1064" i="73"/>
  <c r="AM1064" i="73"/>
  <c r="AV68" i="73"/>
  <c r="BQ1067" i="73"/>
  <c r="CM1067" i="73"/>
  <c r="AW1064" i="73"/>
  <c r="AS1064" i="73"/>
  <c r="AZ173" i="73"/>
  <c r="CL488" i="73"/>
  <c r="BK522" i="73"/>
  <c r="AQ1067" i="73"/>
  <c r="AY1067" i="73"/>
  <c r="BR1067" i="73"/>
  <c r="BS1067" i="73"/>
  <c r="BT1067" i="73"/>
  <c r="BU1067" i="73"/>
  <c r="BV1067" i="73"/>
  <c r="CU1067" i="73"/>
  <c r="BO1064" i="73"/>
  <c r="CC1064" i="73"/>
  <c r="AX1064" i="73"/>
  <c r="AZ1064" i="73"/>
  <c r="BA1064" i="73"/>
  <c r="BB1064" i="73"/>
  <c r="BC1064" i="73"/>
  <c r="BD1064" i="73"/>
  <c r="CY1066" i="73"/>
  <c r="CX1066" i="73" s="1"/>
  <c r="AS1066" i="73" s="1"/>
  <c r="AV173" i="73"/>
  <c r="CJ522" i="73"/>
  <c r="CK58" i="73"/>
  <c r="AX63" i="73"/>
  <c r="N1144" i="73"/>
  <c r="Y104" i="73"/>
  <c r="CT1064" i="73"/>
  <c r="BF556" i="73"/>
  <c r="BF812" i="73" s="1"/>
  <c r="BF765" i="73" s="1"/>
  <c r="BJ1067" i="73"/>
  <c r="AR1064" i="73"/>
  <c r="CD173" i="73"/>
  <c r="L1144" i="73"/>
  <c r="CD556" i="73"/>
  <c r="CL61" i="73"/>
  <c r="BW284" i="73"/>
  <c r="CK454" i="73"/>
  <c r="Q836" i="73"/>
  <c r="Q1093" i="73" s="1"/>
  <c r="BI1067" i="73"/>
  <c r="BX1067" i="73"/>
  <c r="BZ1067" i="73"/>
  <c r="CA1067" i="73"/>
  <c r="CB1067" i="73"/>
  <c r="CC1067" i="73"/>
  <c r="CD1067" i="73"/>
  <c r="CS1064" i="73"/>
  <c r="AY1064" i="73"/>
  <c r="BF1064" i="73"/>
  <c r="BH1064" i="73"/>
  <c r="BI1064" i="73"/>
  <c r="BJ1064" i="73"/>
  <c r="BK1064" i="73"/>
  <c r="BL1064" i="73"/>
  <c r="H983" i="73"/>
  <c r="P983" i="73"/>
  <c r="AL1064" i="73"/>
  <c r="BK1067" i="73"/>
  <c r="AT1064" i="73"/>
  <c r="AT67" i="73"/>
  <c r="AO173" i="73"/>
  <c r="V1082" i="73"/>
  <c r="BZ488" i="73"/>
  <c r="AU454" i="73"/>
  <c r="AZ49" i="73"/>
  <c r="CN284" i="73"/>
  <c r="CL58" i="73"/>
  <c r="CG488" i="73"/>
  <c r="BA1067" i="73"/>
  <c r="CO1067" i="73"/>
  <c r="AZ1067" i="73"/>
  <c r="CH1067" i="73"/>
  <c r="CI1067" i="73"/>
  <c r="CJ1067" i="73"/>
  <c r="CK1067" i="73"/>
  <c r="CL1067" i="73"/>
  <c r="CL812" i="73" s="1"/>
  <c r="CL765" i="73" s="1"/>
  <c r="CU1064" i="73"/>
  <c r="CE1064" i="73"/>
  <c r="BN1064" i="73"/>
  <c r="BP1064" i="73"/>
  <c r="BQ1064" i="73"/>
  <c r="BR1064" i="73"/>
  <c r="BS1064" i="73"/>
  <c r="BT1064" i="73"/>
  <c r="BP522" i="73"/>
  <c r="CJ66" i="73"/>
  <c r="BN61" i="73"/>
  <c r="CF64" i="73"/>
  <c r="AN1064" i="73"/>
  <c r="BM1067" i="73"/>
  <c r="BM812" i="73" s="1"/>
  <c r="BM765" i="73" s="1"/>
  <c r="AU1064" i="73"/>
  <c r="BH66" i="73"/>
  <c r="BH1067" i="73"/>
  <c r="AR1067" i="73"/>
  <c r="BY1067" i="73"/>
  <c r="CP1067" i="73"/>
  <c r="CQ1067" i="73"/>
  <c r="CR1067" i="73"/>
  <c r="CS1067" i="73"/>
  <c r="CT1067" i="73"/>
  <c r="AO1064" i="73"/>
  <c r="BE1064" i="73"/>
  <c r="BV1064" i="73"/>
  <c r="BX1064" i="73"/>
  <c r="BY1064" i="73"/>
  <c r="BZ1064" i="73"/>
  <c r="CA1064" i="73"/>
  <c r="CB1064" i="73"/>
  <c r="BG57" i="73"/>
  <c r="CT65" i="73"/>
  <c r="BP49" i="73"/>
  <c r="CO56" i="73"/>
  <c r="CM1064" i="73"/>
  <c r="CG1067" i="73"/>
  <c r="BN1067" i="73"/>
  <c r="AP1064" i="73"/>
  <c r="AV1064" i="73"/>
  <c r="BV57" i="73"/>
  <c r="CE56" i="73"/>
  <c r="AE844" i="73"/>
  <c r="AE1101" i="73" s="1"/>
  <c r="CF1067" i="73"/>
  <c r="BP1067" i="73"/>
  <c r="AL1067" i="73"/>
  <c r="AM1067" i="73"/>
  <c r="AN1067" i="73"/>
  <c r="AO1067" i="73"/>
  <c r="AP1067" i="73"/>
  <c r="BO1067" i="73"/>
  <c r="CO598" i="73"/>
  <c r="CO991" i="73" s="1"/>
  <c r="BU1064" i="73"/>
  <c r="CK1064" i="73"/>
  <c r="CD1064" i="73"/>
  <c r="CF1064" i="73"/>
  <c r="CG1064" i="73"/>
  <c r="CH1064" i="73"/>
  <c r="CI1064" i="73"/>
  <c r="CJ1064" i="73"/>
  <c r="BZ68" i="73"/>
  <c r="AR556" i="73"/>
  <c r="BA58" i="73"/>
  <c r="CR49" i="73"/>
  <c r="AQ57" i="73"/>
  <c r="H836" i="73"/>
  <c r="H1093" i="73" s="1"/>
  <c r="AG1144" i="73"/>
  <c r="CV1064" i="73"/>
  <c r="DE1055" i="73"/>
  <c r="BL1067" i="73"/>
  <c r="BM1064" i="73"/>
  <c r="BL62" i="73"/>
  <c r="AS522" i="73"/>
  <c r="P828" i="73"/>
  <c r="P1085" i="73" s="1"/>
  <c r="CN1067" i="73"/>
  <c r="CV1067" i="73"/>
  <c r="AT1067" i="73"/>
  <c r="AU1067" i="73"/>
  <c r="AV1067" i="73"/>
  <c r="AW1067" i="73"/>
  <c r="AX1067" i="73"/>
  <c r="AQ1064" i="73"/>
  <c r="BG1064" i="73"/>
  <c r="CL1064" i="73"/>
  <c r="CL779" i="73" s="1"/>
  <c r="CL762" i="73" s="1"/>
  <c r="CN1064" i="73"/>
  <c r="CO1064" i="73"/>
  <c r="CP1064" i="73"/>
  <c r="CQ1064" i="73"/>
  <c r="CI66" i="73"/>
  <c r="AW522" i="73"/>
  <c r="T844" i="73"/>
  <c r="T1101" i="73" s="1"/>
  <c r="L104" i="73"/>
  <c r="CJ62" i="73"/>
  <c r="CS284" i="73"/>
  <c r="BS51" i="73"/>
  <c r="BS61" i="73"/>
  <c r="L828" i="73"/>
  <c r="L1085" i="73" s="1"/>
  <c r="CG55" i="73"/>
  <c r="AX67" i="73"/>
  <c r="AR55" i="73"/>
  <c r="BN55" i="73"/>
  <c r="CF50" i="73"/>
  <c r="BU284" i="73"/>
  <c r="BZ284" i="73"/>
  <c r="H844" i="73"/>
  <c r="H1101" i="73" s="1"/>
  <c r="P844" i="73"/>
  <c r="P1101" i="73" s="1"/>
  <c r="AW67" i="73"/>
  <c r="CP63" i="73"/>
  <c r="BC66" i="73"/>
  <c r="BN68" i="73"/>
  <c r="BO49" i="73"/>
  <c r="P836" i="73"/>
  <c r="P1093" i="73" s="1"/>
  <c r="CB284" i="73"/>
  <c r="AU66" i="73"/>
  <c r="BQ53" i="73"/>
  <c r="BN49" i="73"/>
  <c r="BG58" i="73"/>
  <c r="CR69" i="73"/>
  <c r="BD69" i="73"/>
  <c r="N844" i="73"/>
  <c r="N1101" i="73" s="1"/>
  <c r="CA69" i="73"/>
  <c r="DG1052" i="73"/>
  <c r="DF1052" i="73" s="1"/>
  <c r="BI284" i="73"/>
  <c r="BD284" i="73"/>
  <c r="AR48" i="73"/>
  <c r="CF57" i="73"/>
  <c r="AX284" i="73"/>
  <c r="T828" i="73"/>
  <c r="T1085" i="73" s="1"/>
  <c r="BV55" i="73"/>
  <c r="AW49" i="73"/>
  <c r="BP47" i="73"/>
  <c r="BR46" i="73"/>
  <c r="BF46" i="73"/>
  <c r="BC48" i="73"/>
  <c r="AY49" i="73"/>
  <c r="DE1054" i="73"/>
  <c r="CE57" i="73"/>
  <c r="CH55" i="73"/>
  <c r="DB1054" i="73"/>
  <c r="AY68" i="73"/>
  <c r="BM57" i="73"/>
  <c r="BA46" i="73"/>
  <c r="AC104" i="73"/>
  <c r="Z104" i="73"/>
  <c r="AJ983" i="73"/>
  <c r="N836" i="73"/>
  <c r="N1093" i="73" s="1"/>
  <c r="AU67" i="73"/>
  <c r="CA54" i="73"/>
  <c r="BE48" i="73"/>
  <c r="BS66" i="73"/>
  <c r="AT66" i="73"/>
  <c r="CT47" i="73"/>
  <c r="CA59" i="73"/>
  <c r="CR59" i="73"/>
  <c r="BR53" i="73"/>
  <c r="CY1120" i="73"/>
  <c r="CX1120" i="73" s="1"/>
  <c r="CB1120" i="73" s="1"/>
  <c r="AU69" i="73"/>
  <c r="CS69" i="73"/>
  <c r="BR45" i="73"/>
  <c r="CA139" i="73"/>
  <c r="CN139" i="73"/>
  <c r="AI828" i="73"/>
  <c r="AI1085" i="73" s="1"/>
  <c r="AE828" i="73"/>
  <c r="AE1085" i="73" s="1"/>
  <c r="CD56" i="73"/>
  <c r="AE836" i="73"/>
  <c r="AE1093" i="73" s="1"/>
  <c r="BD66" i="73"/>
  <c r="AY57" i="73"/>
  <c r="BH58" i="73"/>
  <c r="BA67" i="73"/>
  <c r="BU55" i="73"/>
  <c r="AF104" i="73"/>
  <c r="CT55" i="73"/>
  <c r="BQ69" i="73"/>
  <c r="AW69" i="73"/>
  <c r="BO68" i="73"/>
  <c r="CG69" i="73"/>
  <c r="CQ69" i="73"/>
  <c r="BU69" i="73"/>
  <c r="H828" i="73"/>
  <c r="H1085" i="73" s="1"/>
  <c r="BZ49" i="73"/>
  <c r="AA1114" i="73"/>
  <c r="AT65" i="73"/>
  <c r="AN65" i="73"/>
  <c r="CR65" i="73"/>
  <c r="R104" i="73"/>
  <c r="BW57" i="73"/>
  <c r="BN139" i="73"/>
  <c r="P976" i="73"/>
  <c r="T1090" i="73"/>
  <c r="T836" i="73"/>
  <c r="T1093" i="73" s="1"/>
  <c r="AQ49" i="73"/>
  <c r="O844" i="73"/>
  <c r="O1101" i="73" s="1"/>
  <c r="CU47" i="73"/>
  <c r="AP49" i="73"/>
  <c r="CN63" i="73"/>
  <c r="CQ65" i="73"/>
  <c r="CU55" i="73"/>
  <c r="CL49" i="73"/>
  <c r="AH104" i="73"/>
  <c r="BP65" i="73"/>
  <c r="AS56" i="73"/>
  <c r="CM68" i="73"/>
  <c r="AD828" i="73"/>
  <c r="AD1085" i="73" s="1"/>
  <c r="AI836" i="73"/>
  <c r="AI1093" i="73" s="1"/>
  <c r="BE55" i="73"/>
  <c r="AT47" i="73"/>
  <c r="BW67" i="73"/>
  <c r="BX69" i="73"/>
  <c r="BK58" i="73"/>
  <c r="DB1099" i="73"/>
  <c r="BG49" i="73"/>
  <c r="BC67" i="73"/>
  <c r="BD64" i="73"/>
  <c r="V104" i="73"/>
  <c r="CQ59" i="73"/>
  <c r="CK63" i="73"/>
  <c r="BH46" i="73"/>
  <c r="CP47" i="73"/>
  <c r="AQ64" i="73"/>
  <c r="BH49" i="73"/>
  <c r="BL64" i="73"/>
  <c r="AO139" i="73"/>
  <c r="CR55" i="73"/>
  <c r="CN56" i="73"/>
  <c r="CI59" i="73"/>
  <c r="AJ836" i="73"/>
  <c r="AJ1093" i="73" s="1"/>
  <c r="CD49" i="73"/>
  <c r="O836" i="73"/>
  <c r="O1093" i="73" s="1"/>
  <c r="S828" i="73"/>
  <c r="S1085" i="73" s="1"/>
  <c r="CE47" i="73"/>
  <c r="CL63" i="73"/>
  <c r="CO59" i="73"/>
  <c r="CF68" i="73"/>
  <c r="CA56" i="73"/>
  <c r="AJ844" i="73"/>
  <c r="AJ1101" i="73" s="1"/>
  <c r="J104" i="73"/>
  <c r="AM57" i="73"/>
  <c r="AQ52" i="73"/>
  <c r="AZ67" i="73"/>
  <c r="BH64" i="73"/>
  <c r="BJ139" i="73"/>
  <c r="F1082" i="73"/>
  <c r="AR69" i="73"/>
  <c r="CI49" i="73"/>
  <c r="AQ69" i="73"/>
  <c r="CG49" i="73"/>
  <c r="F983" i="73"/>
  <c r="AM58" i="73"/>
  <c r="CL64" i="73"/>
  <c r="AZ51" i="73"/>
  <c r="X104" i="73"/>
  <c r="AV57" i="73"/>
  <c r="AM65" i="73"/>
  <c r="AX56" i="73"/>
  <c r="BS55" i="73"/>
  <c r="BN284" i="73"/>
  <c r="AY67" i="73"/>
  <c r="BE1010" i="73"/>
  <c r="CI1010" i="73"/>
  <c r="BA1010" i="73"/>
  <c r="CM139" i="73"/>
  <c r="BN173" i="73"/>
  <c r="BI488" i="73"/>
  <c r="BG64" i="73"/>
  <c r="BU47" i="73"/>
  <c r="CI50" i="73"/>
  <c r="CV173" i="73"/>
  <c r="BL284" i="73"/>
  <c r="AU173" i="73"/>
  <c r="AQ556" i="73"/>
  <c r="CT59" i="73"/>
  <c r="CP556" i="73"/>
  <c r="BJ58" i="73"/>
  <c r="BI64" i="73"/>
  <c r="AF1114" i="73"/>
  <c r="BV522" i="73"/>
  <c r="AD104" i="73"/>
  <c r="AB104" i="73"/>
  <c r="AA976" i="73"/>
  <c r="AX454" i="73"/>
  <c r="BF49" i="73"/>
  <c r="BO55" i="73"/>
  <c r="CK57" i="73"/>
  <c r="CH54" i="73"/>
  <c r="BH556" i="73"/>
  <c r="CH454" i="73"/>
  <c r="BF57" i="73"/>
  <c r="H1114" i="73"/>
  <c r="BN66" i="73"/>
  <c r="AF983" i="73"/>
  <c r="G104" i="73"/>
  <c r="DA1054" i="73"/>
  <c r="CZ1054" i="73" s="1"/>
  <c r="CG1010" i="73"/>
  <c r="CC49" i="73"/>
  <c r="CO522" i="73"/>
  <c r="CY1065" i="73"/>
  <c r="CX1065" i="73" s="1"/>
  <c r="CO1065" i="73" s="1"/>
  <c r="BH173" i="73"/>
  <c r="BO65" i="73"/>
  <c r="CH64" i="73"/>
  <c r="AN47" i="73"/>
  <c r="BW56" i="73"/>
  <c r="DB1055" i="73"/>
  <c r="CT67" i="73"/>
  <c r="AW57" i="73"/>
  <c r="BS53" i="73"/>
  <c r="BL51" i="73"/>
  <c r="BY139" i="73"/>
  <c r="CC1010" i="73"/>
  <c r="CU1010" i="73"/>
  <c r="BS1010" i="73"/>
  <c r="AQ1010" i="73"/>
  <c r="BJ1010" i="73"/>
  <c r="BG556" i="73"/>
  <c r="BO598" i="73"/>
  <c r="BO991" i="73" s="1"/>
  <c r="AP65" i="73"/>
  <c r="AH1144" i="73"/>
  <c r="BO53" i="73"/>
  <c r="BL53" i="73"/>
  <c r="BU57" i="73"/>
  <c r="G844" i="73"/>
  <c r="G1101" i="73" s="1"/>
  <c r="AD1114" i="73"/>
  <c r="AA104" i="73"/>
  <c r="BP488" i="73"/>
  <c r="AP69" i="73"/>
  <c r="BD139" i="73"/>
  <c r="AX1010" i="73"/>
  <c r="BW1010" i="73"/>
  <c r="BR1010" i="73"/>
  <c r="BA488" i="73"/>
  <c r="AR64" i="73"/>
  <c r="AT284" i="73"/>
  <c r="BS56" i="73"/>
  <c r="AS52" i="73"/>
  <c r="CF522" i="73"/>
  <c r="BO62" i="73"/>
  <c r="BG45" i="73"/>
  <c r="CP59" i="73"/>
  <c r="CU65" i="73"/>
  <c r="J1114" i="73"/>
  <c r="DA1052" i="73"/>
  <c r="CZ1052" i="73" s="1"/>
  <c r="BQ1052" i="73" s="1"/>
  <c r="CV522" i="73"/>
  <c r="BZ67" i="73"/>
  <c r="CI48" i="73"/>
  <c r="BZ56" i="73"/>
  <c r="F1144" i="73"/>
  <c r="BJ55" i="73"/>
  <c r="BK53" i="73"/>
  <c r="BY59" i="73"/>
  <c r="AB1114" i="73"/>
  <c r="BN1010" i="73"/>
  <c r="CP1010" i="73"/>
  <c r="CD488" i="73"/>
  <c r="CE59" i="73"/>
  <c r="AT488" i="73"/>
  <c r="CL59" i="73"/>
  <c r="DD1054" i="73"/>
  <c r="DC1054" i="73" s="1"/>
  <c r="CC173" i="73"/>
  <c r="CJ488" i="73"/>
  <c r="AX49" i="73"/>
  <c r="AW598" i="73"/>
  <c r="AW991" i="73" s="1"/>
  <c r="DB891" i="73"/>
  <c r="AX55" i="73"/>
  <c r="AQ58" i="73"/>
  <c r="BM61" i="73"/>
  <c r="CT60" i="73"/>
  <c r="BR55" i="73"/>
  <c r="CK49" i="73"/>
  <c r="AO55" i="73"/>
  <c r="BX51" i="73"/>
  <c r="CL62" i="73"/>
  <c r="CA556" i="73"/>
  <c r="CH48" i="73"/>
  <c r="AQ522" i="73"/>
  <c r="AV51" i="73"/>
  <c r="BN62" i="73"/>
  <c r="CP49" i="73"/>
  <c r="CG64" i="73"/>
  <c r="AG983" i="73"/>
  <c r="CT64" i="73"/>
  <c r="I836" i="73"/>
  <c r="I1093" i="73" s="1"/>
  <c r="O828" i="73"/>
  <c r="O1085" i="73" s="1"/>
  <c r="BM59" i="73"/>
  <c r="AA836" i="73"/>
  <c r="AA1093" i="73" s="1"/>
  <c r="AZ45" i="73"/>
  <c r="BG69" i="73"/>
  <c r="BR49" i="73"/>
  <c r="O1114" i="73"/>
  <c r="BU139" i="73"/>
  <c r="BC55" i="73"/>
  <c r="AF828" i="73"/>
  <c r="AF1085" i="73" s="1"/>
  <c r="BS49" i="73"/>
  <c r="AQ61" i="73"/>
  <c r="CB139" i="73"/>
  <c r="AS139" i="73"/>
  <c r="AP67" i="73"/>
  <c r="CS47" i="73"/>
  <c r="AP47" i="73"/>
  <c r="AM67" i="73"/>
  <c r="BE66" i="73"/>
  <c r="BM55" i="73"/>
  <c r="CP58" i="73"/>
  <c r="BY45" i="73"/>
  <c r="G976" i="73"/>
  <c r="CQ55" i="73"/>
  <c r="CM63" i="73"/>
  <c r="I983" i="73"/>
  <c r="T104" i="73"/>
  <c r="F976" i="73"/>
  <c r="V836" i="73"/>
  <c r="V1093" i="73" s="1"/>
  <c r="CJ48" i="73"/>
  <c r="BH55" i="73"/>
  <c r="AF836" i="73"/>
  <c r="AF1093" i="73" s="1"/>
  <c r="AX139" i="73"/>
  <c r="CO139" i="73"/>
  <c r="AM47" i="73"/>
  <c r="G1098" i="73"/>
  <c r="U976" i="73"/>
  <c r="CQ47" i="73"/>
  <c r="AY55" i="73"/>
  <c r="AK104" i="73"/>
  <c r="CT46" i="73"/>
  <c r="F836" i="73"/>
  <c r="F1093" i="73" s="1"/>
  <c r="AI1114" i="73"/>
  <c r="AJ104" i="73"/>
  <c r="DG1083" i="73"/>
  <c r="DF1083" i="73" s="1"/>
  <c r="H976" i="73"/>
  <c r="CP55" i="73"/>
  <c r="AB1098" i="73"/>
  <c r="AB844" i="73"/>
  <c r="AB1101" i="73" s="1"/>
  <c r="CS139" i="73"/>
  <c r="CU64" i="73"/>
  <c r="CD69" i="73"/>
  <c r="BZ45" i="73"/>
  <c r="AI983" i="73"/>
  <c r="CK139" i="73"/>
  <c r="CV69" i="73"/>
  <c r="CA49" i="73"/>
  <c r="CO65" i="73"/>
  <c r="BW45" i="73"/>
  <c r="AA828" i="73"/>
  <c r="AA1085" i="73" s="1"/>
  <c r="AL65" i="73"/>
  <c r="BM53" i="73"/>
  <c r="BC49" i="73"/>
  <c r="CU62" i="73"/>
  <c r="AS64" i="73"/>
  <c r="CN65" i="73"/>
  <c r="BK63" i="73"/>
  <c r="CS46" i="73"/>
  <c r="G1114" i="73"/>
  <c r="L983" i="73"/>
  <c r="V844" i="73"/>
  <c r="V1101" i="73" s="1"/>
  <c r="V1098" i="73"/>
  <c r="AI976" i="73"/>
  <c r="AW55" i="73"/>
  <c r="BT56" i="73"/>
  <c r="CN45" i="73"/>
  <c r="BI56" i="73"/>
  <c r="H104" i="73"/>
  <c r="CK69" i="73"/>
  <c r="AQ139" i="73"/>
  <c r="CM64" i="73"/>
  <c r="CA47" i="73"/>
  <c r="CA52" i="73"/>
  <c r="BX56" i="73"/>
  <c r="DD891" i="73"/>
  <c r="DC891" i="73" s="1"/>
  <c r="BL67" i="73"/>
  <c r="BK67" i="73"/>
  <c r="AC976" i="73"/>
  <c r="BH61" i="73"/>
  <c r="BP53" i="73"/>
  <c r="P104" i="73"/>
  <c r="S104" i="73"/>
  <c r="F104" i="73"/>
  <c r="AI104" i="73"/>
  <c r="U104" i="73"/>
  <c r="N104" i="73"/>
  <c r="M104" i="73"/>
  <c r="E104" i="73"/>
  <c r="O104" i="73"/>
  <c r="AN67" i="73"/>
  <c r="AO67" i="73"/>
  <c r="AD1098" i="73"/>
  <c r="AD844" i="73"/>
  <c r="AD1101" i="73" s="1"/>
  <c r="L976" i="73"/>
  <c r="BN419" i="73"/>
  <c r="CI488" i="73"/>
  <c r="AQ173" i="73"/>
  <c r="CM1010" i="73"/>
  <c r="AW1010" i="73"/>
  <c r="BT1010" i="73"/>
  <c r="CT1010" i="73"/>
  <c r="BC1010" i="73"/>
  <c r="CL1010" i="73"/>
  <c r="BQ1010" i="73"/>
  <c r="BZ1010" i="73"/>
  <c r="DH1083" i="73"/>
  <c r="BV173" i="73"/>
  <c r="BE139" i="73"/>
  <c r="CE488" i="73"/>
  <c r="AX488" i="73"/>
  <c r="BV139" i="73"/>
  <c r="DD1055" i="73"/>
  <c r="DC1055" i="73" s="1"/>
  <c r="F1090" i="73"/>
  <c r="CO556" i="73"/>
  <c r="CC139" i="73"/>
  <c r="CR63" i="73"/>
  <c r="AG1114" i="73"/>
  <c r="AG104" i="73"/>
  <c r="V1114" i="73"/>
  <c r="AA1098" i="73"/>
  <c r="AA844" i="73"/>
  <c r="AA1101" i="73" s="1"/>
  <c r="L1098" i="73"/>
  <c r="L844" i="73"/>
  <c r="L1101" i="73" s="1"/>
  <c r="CC556" i="73"/>
  <c r="BL556" i="73"/>
  <c r="BW173" i="73"/>
  <c r="CO48" i="73"/>
  <c r="BN53" i="73"/>
  <c r="DH1052" i="73"/>
  <c r="CQ51" i="73"/>
  <c r="AX173" i="73"/>
  <c r="CQ1010" i="73"/>
  <c r="BG1010" i="73"/>
  <c r="CE1010" i="73"/>
  <c r="AP1010" i="73"/>
  <c r="BM1010" i="73"/>
  <c r="BX1010" i="73"/>
  <c r="BY1010" i="73"/>
  <c r="CH1010" i="73"/>
  <c r="CA284" i="73"/>
  <c r="CF49" i="73"/>
  <c r="CQ68" i="73"/>
  <c r="AT69" i="73"/>
  <c r="CY1161" i="73"/>
  <c r="CX1161" i="73" s="1"/>
  <c r="BM1161" i="73" s="1"/>
  <c r="BT66" i="73"/>
  <c r="K1144" i="73"/>
  <c r="CS64" i="73"/>
  <c r="DE1099" i="73"/>
  <c r="CJ49" i="73"/>
  <c r="BL47" i="73"/>
  <c r="CD522" i="73"/>
  <c r="AO522" i="73"/>
  <c r="AQ55" i="73"/>
  <c r="CL55" i="73"/>
  <c r="CQ53" i="73"/>
  <c r="BX67" i="73"/>
  <c r="G983" i="73"/>
  <c r="DH1055" i="73"/>
  <c r="DG1055" i="73"/>
  <c r="DF1055" i="73" s="1"/>
  <c r="L1090" i="73"/>
  <c r="L836" i="73"/>
  <c r="L1093" i="73" s="1"/>
  <c r="BN47" i="73"/>
  <c r="CA522" i="73"/>
  <c r="BQ62" i="73"/>
  <c r="CG173" i="73"/>
  <c r="I104" i="73"/>
  <c r="AI844" i="73"/>
  <c r="AI1101" i="73" s="1"/>
  <c r="G1082" i="73"/>
  <c r="G828" i="73"/>
  <c r="G1085" i="73" s="1"/>
  <c r="F1114" i="73"/>
  <c r="AN68" i="73"/>
  <c r="F1098" i="73"/>
  <c r="F844" i="73"/>
  <c r="F1101" i="73" s="1"/>
  <c r="DB1083" i="73"/>
  <c r="AW454" i="73"/>
  <c r="BW68" i="73"/>
  <c r="BX59" i="73"/>
  <c r="AB591" i="73"/>
  <c r="BF1010" i="73"/>
  <c r="CD1010" i="73"/>
  <c r="AO1010" i="73"/>
  <c r="BL1010" i="73"/>
  <c r="CK1010" i="73"/>
  <c r="CN1010" i="73"/>
  <c r="CO1010" i="73"/>
  <c r="BV419" i="73"/>
  <c r="BJ173" i="73"/>
  <c r="V582" i="73"/>
  <c r="CG66" i="73"/>
  <c r="CM62" i="73"/>
  <c r="AN284" i="73"/>
  <c r="BD454" i="73"/>
  <c r="BV284" i="73"/>
  <c r="G836" i="73"/>
  <c r="G1093" i="73" s="1"/>
  <c r="CF284" i="73"/>
  <c r="CU284" i="73"/>
  <c r="DD1052" i="73"/>
  <c r="DC1052" i="73" s="1"/>
  <c r="CL284" i="73"/>
  <c r="CV49" i="73"/>
  <c r="DA1055" i="73"/>
  <c r="CZ1055" i="73" s="1"/>
  <c r="CS1055" i="73" s="1"/>
  <c r="CN488" i="73"/>
  <c r="AO47" i="73"/>
  <c r="CG522" i="73"/>
  <c r="Q104" i="73"/>
  <c r="AA983" i="73"/>
  <c r="DH1054" i="73"/>
  <c r="BR69" i="73"/>
  <c r="AY173" i="73"/>
  <c r="AO488" i="73"/>
  <c r="BC68" i="73"/>
  <c r="AH1114" i="73"/>
  <c r="BU454" i="73"/>
  <c r="CF47" i="73"/>
  <c r="CR284" i="73"/>
  <c r="BO1010" i="73"/>
  <c r="CR1010" i="73"/>
  <c r="AY1010" i="73"/>
  <c r="BV1010" i="73"/>
  <c r="AR1010" i="73"/>
  <c r="CV1010" i="73"/>
  <c r="AT1010" i="73"/>
  <c r="BT488" i="73"/>
  <c r="AZ57" i="73"/>
  <c r="AS69" i="73"/>
  <c r="I828" i="73"/>
  <c r="I1085" i="73" s="1"/>
  <c r="BQ49" i="73"/>
  <c r="M1144" i="73"/>
  <c r="K104" i="73"/>
  <c r="DG1054" i="73"/>
  <c r="DF1054" i="73" s="1"/>
  <c r="AD836" i="73"/>
  <c r="AD1093" i="73" s="1"/>
  <c r="DD1053" i="73"/>
  <c r="DC1053" i="73" s="1"/>
  <c r="DB1053" i="73"/>
  <c r="DE1053" i="73"/>
  <c r="DG1053" i="73"/>
  <c r="DF1053" i="73" s="1"/>
  <c r="DA1053" i="73"/>
  <c r="CZ1053" i="73" s="1"/>
  <c r="DH1053" i="73"/>
  <c r="DE1052" i="73"/>
  <c r="CV454" i="73"/>
  <c r="CG284" i="73"/>
  <c r="CK173" i="73"/>
  <c r="CT173" i="73"/>
  <c r="BN488" i="73"/>
  <c r="BU522" i="73"/>
  <c r="BZ556" i="73"/>
  <c r="BP1010" i="73"/>
  <c r="AN1010" i="73"/>
  <c r="BK1010" i="73"/>
  <c r="CJ1010" i="73"/>
  <c r="BD1010" i="73"/>
  <c r="AS1010" i="73"/>
  <c r="AF844" i="73"/>
  <c r="AF1101" i="73" s="1"/>
  <c r="CC47" i="73"/>
  <c r="O580" i="73"/>
  <c r="AR139" i="73"/>
  <c r="DG891" i="73"/>
  <c r="DF891" i="73" s="1"/>
  <c r="BX891" i="73" s="1"/>
  <c r="BX556" i="73"/>
  <c r="DB1052" i="73"/>
  <c r="BF47" i="73"/>
  <c r="CS48" i="73"/>
  <c r="CM522" i="73"/>
  <c r="AX522" i="73"/>
  <c r="BG63" i="73"/>
  <c r="BE63" i="73"/>
  <c r="BT419" i="73"/>
  <c r="BH454" i="73"/>
  <c r="CD284" i="73"/>
  <c r="BS284" i="73"/>
  <c r="CV65" i="73"/>
  <c r="BT556" i="73"/>
  <c r="DD1083" i="73"/>
  <c r="DC1083" i="73" s="1"/>
  <c r="T591" i="73"/>
  <c r="BO556" i="73"/>
  <c r="CY1121" i="73"/>
  <c r="DH891" i="73"/>
  <c r="DE891" i="73"/>
  <c r="AS488" i="73"/>
  <c r="AO68" i="73"/>
  <c r="AS284" i="73"/>
  <c r="CR48" i="73"/>
  <c r="AN522" i="73"/>
  <c r="CQ173" i="73"/>
  <c r="CF454" i="73"/>
  <c r="DA1099" i="73"/>
  <c r="CZ1099" i="73" s="1"/>
  <c r="BX1099" i="73" s="1"/>
  <c r="DD1099" i="73"/>
  <c r="DC1099" i="73" s="1"/>
  <c r="BI522" i="73"/>
  <c r="AP556" i="73"/>
  <c r="AT139" i="73"/>
  <c r="CV139" i="73"/>
  <c r="AV522" i="73"/>
  <c r="BX488" i="73"/>
  <c r="BM47" i="73"/>
  <c r="BW1001" i="73"/>
  <c r="CE1001" i="73"/>
  <c r="CE598" i="73" s="1"/>
  <c r="CE991" i="73" s="1"/>
  <c r="CM1001" i="73"/>
  <c r="CU1001" i="73"/>
  <c r="BP1001" i="73"/>
  <c r="CV1001" i="73"/>
  <c r="BQ1001" i="73"/>
  <c r="AT1001" i="73"/>
  <c r="BZ1001" i="73"/>
  <c r="BZ598" i="73" s="1"/>
  <c r="BZ991" i="73" s="1"/>
  <c r="BC1001" i="73"/>
  <c r="CI1001" i="73"/>
  <c r="BD1001" i="73"/>
  <c r="BD598" i="73" s="1"/>
  <c r="BD991" i="73" s="1"/>
  <c r="CJ1001" i="73"/>
  <c r="BE1001" i="73"/>
  <c r="CK1001" i="73"/>
  <c r="AP55" i="73"/>
  <c r="AL67" i="73"/>
  <c r="AA1144" i="73"/>
  <c r="Z976" i="73"/>
  <c r="BV454" i="73"/>
  <c r="CQ454" i="73"/>
  <c r="AM990" i="73"/>
  <c r="CJ284" i="73"/>
  <c r="BQ139" i="73"/>
  <c r="BQ488" i="73"/>
  <c r="BW556" i="73"/>
  <c r="BD56" i="73"/>
  <c r="BL419" i="73"/>
  <c r="AT419" i="73"/>
  <c r="BF173" i="73"/>
  <c r="DE1083" i="73"/>
  <c r="BY522" i="73"/>
  <c r="BZ62" i="73"/>
  <c r="AZ284" i="73"/>
  <c r="AS173" i="73"/>
  <c r="DA891" i="73"/>
  <c r="CZ891" i="73" s="1"/>
  <c r="AR488" i="73"/>
  <c r="V587" i="73"/>
  <c r="AT556" i="73"/>
  <c r="BL65" i="73"/>
  <c r="CY1162" i="73"/>
  <c r="CS454" i="73"/>
  <c r="CK55" i="73"/>
  <c r="CH284" i="73"/>
  <c r="CB556" i="73"/>
  <c r="CS55" i="73"/>
  <c r="BY67" i="73"/>
  <c r="AP1001" i="73"/>
  <c r="AX1001" i="73"/>
  <c r="BF1001" i="73"/>
  <c r="BN1001" i="73"/>
  <c r="AR1001" i="73"/>
  <c r="BX1001" i="73"/>
  <c r="BX598" i="73" s="1"/>
  <c r="BX991" i="73" s="1"/>
  <c r="AS1001" i="73"/>
  <c r="BY1001" i="73"/>
  <c r="BB1001" i="73"/>
  <c r="BB598" i="73" s="1"/>
  <c r="BB991" i="73" s="1"/>
  <c r="CH1001" i="73"/>
  <c r="CH598" i="73" s="1"/>
  <c r="CH991" i="73" s="1"/>
  <c r="BK1001" i="73"/>
  <c r="CQ1001" i="73"/>
  <c r="BL1001" i="73"/>
  <c r="BL598" i="73" s="1"/>
  <c r="BL991" i="73" s="1"/>
  <c r="CR1001" i="73"/>
  <c r="BM1001" i="73"/>
  <c r="CS1001" i="73"/>
  <c r="CH49" i="73"/>
  <c r="CH522" i="73"/>
  <c r="I976" i="73"/>
  <c r="S1144" i="73"/>
  <c r="U1114" i="73"/>
  <c r="CR66" i="73"/>
  <c r="CQ66" i="73"/>
  <c r="BO522" i="73"/>
  <c r="CQ522" i="73"/>
  <c r="BF522" i="73"/>
  <c r="BC522" i="73"/>
  <c r="Y976" i="73"/>
  <c r="BU419" i="73"/>
  <c r="CP419" i="73"/>
  <c r="AZ55" i="73"/>
  <c r="AS55" i="73"/>
  <c r="BP284" i="73"/>
  <c r="BB556" i="73"/>
  <c r="BM419" i="73"/>
  <c r="BQ65" i="73"/>
  <c r="DA1083" i="73"/>
  <c r="CZ1083" i="73" s="1"/>
  <c r="BB1083" i="73" s="1"/>
  <c r="BJ488" i="73"/>
  <c r="V580" i="73"/>
  <c r="AV139" i="73"/>
  <c r="AP284" i="73"/>
  <c r="AP59" i="73"/>
  <c r="CM56" i="73"/>
  <c r="BO173" i="73"/>
  <c r="CC63" i="73"/>
  <c r="CG139" i="73"/>
  <c r="V588" i="73"/>
  <c r="CY1010" i="73"/>
  <c r="CO488" i="73"/>
  <c r="BX454" i="73"/>
  <c r="CC522" i="73"/>
  <c r="CR47" i="73"/>
  <c r="AQ1001" i="73"/>
  <c r="AQ598" i="73" s="1"/>
  <c r="AQ991" i="73" s="1"/>
  <c r="CD1001" i="73"/>
  <c r="CL1001" i="73"/>
  <c r="CT1001" i="73"/>
  <c r="AZ1001" i="73"/>
  <c r="AZ598" i="73" s="1"/>
  <c r="AZ991" i="73" s="1"/>
  <c r="CF1001" i="73"/>
  <c r="BA1001" i="73"/>
  <c r="CG1001" i="73"/>
  <c r="BJ1001" i="73"/>
  <c r="BJ598" i="73" s="1"/>
  <c r="BJ991" i="73" s="1"/>
  <c r="CP1001" i="73"/>
  <c r="BS1001" i="73"/>
  <c r="AN1001" i="73"/>
  <c r="BT1001" i="73"/>
  <c r="AO1001" i="73"/>
  <c r="AO598" i="73" s="1"/>
  <c r="AO991" i="73" s="1"/>
  <c r="R976" i="73"/>
  <c r="AZ54" i="73"/>
  <c r="CK522" i="73"/>
  <c r="Z1144" i="73"/>
  <c r="Z1114" i="73"/>
  <c r="Z983" i="73"/>
  <c r="BE556" i="73"/>
  <c r="BE779" i="73" s="1"/>
  <c r="BE762" i="73" s="1"/>
  <c r="CY1022" i="73"/>
  <c r="BS488" i="73"/>
  <c r="BC45" i="73"/>
  <c r="CY1122" i="73"/>
  <c r="BU52" i="73"/>
  <c r="CU556" i="73"/>
  <c r="CQ556" i="73"/>
  <c r="CY1001" i="73"/>
  <c r="CS522" i="73"/>
  <c r="M836" i="73"/>
  <c r="M1093" i="73" s="1"/>
  <c r="M1090" i="73"/>
  <c r="M976" i="73"/>
  <c r="AH1082" i="73"/>
  <c r="AH828" i="73"/>
  <c r="AH1085" i="73" s="1"/>
  <c r="AH1098" i="73"/>
  <c r="AH844" i="73"/>
  <c r="AH1101" i="73" s="1"/>
  <c r="I1114" i="73"/>
  <c r="U1082" i="73"/>
  <c r="U828" i="73"/>
  <c r="U1085" i="73" s="1"/>
  <c r="BN522" i="73"/>
  <c r="CP522" i="73"/>
  <c r="Z836" i="73"/>
  <c r="Z1093" i="73" s="1"/>
  <c r="Z1090" i="73"/>
  <c r="R1098" i="73"/>
  <c r="R844" i="73"/>
  <c r="R1101" i="73" s="1"/>
  <c r="DH890" i="73"/>
  <c r="DB890" i="73"/>
  <c r="DG890" i="73"/>
  <c r="DF890" i="73" s="1"/>
  <c r="DA890" i="73"/>
  <c r="CZ890" i="73" s="1"/>
  <c r="DE890" i="73"/>
  <c r="DD890" i="73"/>
  <c r="DC890" i="73" s="1"/>
  <c r="Q976" i="73"/>
  <c r="CT69" i="73"/>
  <c r="CL522" i="73"/>
  <c r="BD522" i="73"/>
  <c r="BW522" i="73"/>
  <c r="AF567" i="73"/>
  <c r="AF569" i="73" s="1"/>
  <c r="AF580" i="73" s="1"/>
  <c r="AF994" i="73"/>
  <c r="AF974" i="73" s="1"/>
  <c r="AF976" i="73" s="1"/>
  <c r="AC983" i="73"/>
  <c r="Y1114" i="73"/>
  <c r="AK983" i="73"/>
  <c r="AK1114" i="73"/>
  <c r="AK1090" i="73"/>
  <c r="AK836" i="73"/>
  <c r="AK1093" i="73" s="1"/>
  <c r="J976" i="73"/>
  <c r="J1082" i="73"/>
  <c r="J828" i="73"/>
  <c r="J1085" i="73" s="1"/>
  <c r="J1098" i="73"/>
  <c r="J844" i="73"/>
  <c r="J1101" i="73" s="1"/>
  <c r="AW173" i="73"/>
  <c r="BD488" i="73"/>
  <c r="BK556" i="73"/>
  <c r="CR60" i="73"/>
  <c r="BM173" i="73"/>
  <c r="AT454" i="73"/>
  <c r="BP454" i="73"/>
  <c r="AV556" i="73"/>
  <c r="CR488" i="73"/>
  <c r="BK454" i="73"/>
  <c r="F580" i="73"/>
  <c r="BA139" i="73"/>
  <c r="M1082" i="73"/>
  <c r="M828" i="73"/>
  <c r="M1085" i="73" s="1"/>
  <c r="DD1044" i="73"/>
  <c r="DC1044" i="73" s="1"/>
  <c r="DG1044" i="73"/>
  <c r="DF1044" i="73" s="1"/>
  <c r="DB1044" i="73"/>
  <c r="DA1044" i="73"/>
  <c r="CZ1044" i="73" s="1"/>
  <c r="DE1044" i="73"/>
  <c r="DH1044" i="73"/>
  <c r="DG889" i="73"/>
  <c r="DF889" i="73" s="1"/>
  <c r="DB889" i="73"/>
  <c r="DE889" i="73"/>
  <c r="DA889" i="73"/>
  <c r="CZ889" i="73" s="1"/>
  <c r="DD889" i="73"/>
  <c r="DC889" i="73" s="1"/>
  <c r="DH889" i="73"/>
  <c r="DD1041" i="73"/>
  <c r="DC1041" i="73" s="1"/>
  <c r="DG1041" i="73"/>
  <c r="DF1041" i="73" s="1"/>
  <c r="DB1041" i="73"/>
  <c r="DA1041" i="73"/>
  <c r="CZ1041" i="73" s="1"/>
  <c r="DE1041" i="73"/>
  <c r="DH1041" i="73"/>
  <c r="Z1098" i="73"/>
  <c r="Z844" i="73"/>
  <c r="Z1101" i="73" s="1"/>
  <c r="AC1098" i="73"/>
  <c r="AC844" i="73"/>
  <c r="AC1101" i="73" s="1"/>
  <c r="AK828" i="73"/>
  <c r="AK1085" i="73" s="1"/>
  <c r="AK1082" i="73"/>
  <c r="BR522" i="73"/>
  <c r="BT454" i="73"/>
  <c r="AR54" i="73"/>
  <c r="BK419" i="73"/>
  <c r="BL420" i="73" s="1"/>
  <c r="BH488" i="73"/>
  <c r="BC488" i="73"/>
  <c r="BZ173" i="73"/>
  <c r="BJ556" i="73"/>
  <c r="BA454" i="73"/>
  <c r="CY1132" i="73"/>
  <c r="AV454" i="73"/>
  <c r="CS66" i="73"/>
  <c r="AY556" i="73"/>
  <c r="AU556" i="73"/>
  <c r="BH284" i="73"/>
  <c r="CQ488" i="73"/>
  <c r="CY1160" i="73"/>
  <c r="CE173" i="73"/>
  <c r="AO69" i="73"/>
  <c r="R1090" i="73"/>
  <c r="R836" i="73"/>
  <c r="R1093" i="73" s="1"/>
  <c r="M983" i="73"/>
  <c r="M1098" i="73"/>
  <c r="M844" i="73"/>
  <c r="M1101" i="73" s="1"/>
  <c r="I844" i="73"/>
  <c r="I1101" i="73" s="1"/>
  <c r="I1098" i="73"/>
  <c r="U983" i="73"/>
  <c r="AG828" i="73"/>
  <c r="AG1085" i="73" s="1"/>
  <c r="AG1082" i="73"/>
  <c r="AG1098" i="73"/>
  <c r="AG844" i="73"/>
  <c r="AG1101" i="73" s="1"/>
  <c r="CR522" i="73"/>
  <c r="R983" i="73"/>
  <c r="R1114" i="73"/>
  <c r="DB1042" i="73"/>
  <c r="DE1042" i="73"/>
  <c r="DA1042" i="73"/>
  <c r="CZ1042" i="73" s="1"/>
  <c r="DD1042" i="73"/>
  <c r="DC1042" i="73" s="1"/>
  <c r="DH1042" i="73"/>
  <c r="DG1042" i="73"/>
  <c r="DF1042" i="73" s="1"/>
  <c r="Q983" i="73"/>
  <c r="Q1114" i="73"/>
  <c r="J1090" i="73"/>
  <c r="J836" i="73"/>
  <c r="J1093" i="73" s="1"/>
  <c r="Z1082" i="73"/>
  <c r="Z828" i="73"/>
  <c r="Z1085" i="73" s="1"/>
  <c r="CE522" i="73"/>
  <c r="AC1082" i="73"/>
  <c r="AC828" i="73"/>
  <c r="AC1085" i="73" s="1"/>
  <c r="AC1090" i="73"/>
  <c r="AC836" i="73"/>
  <c r="AC1093" i="73" s="1"/>
  <c r="Y1090" i="73"/>
  <c r="Y836" i="73"/>
  <c r="Y1093" i="73" s="1"/>
  <c r="Y1098" i="73"/>
  <c r="Y844" i="73"/>
  <c r="Y1101" i="73" s="1"/>
  <c r="AI1144" i="73"/>
  <c r="J983" i="73"/>
  <c r="AP522" i="73"/>
  <c r="BU488" i="73"/>
  <c r="BP52" i="73"/>
  <c r="BQ454" i="73"/>
  <c r="BQ556" i="73"/>
  <c r="BB419" i="73"/>
  <c r="BM454" i="73"/>
  <c r="AV69" i="73"/>
  <c r="BT173" i="73"/>
  <c r="CJ139" i="73"/>
  <c r="BC139" i="73"/>
  <c r="CC488" i="73"/>
  <c r="AN454" i="73"/>
  <c r="BB69" i="73"/>
  <c r="BK139" i="73"/>
  <c r="CT454" i="73"/>
  <c r="BY69" i="73"/>
  <c r="CA419" i="73"/>
  <c r="CI556" i="73"/>
  <c r="AR522" i="73"/>
  <c r="M1114" i="73"/>
  <c r="AH983" i="73"/>
  <c r="U1098" i="73"/>
  <c r="U844" i="73"/>
  <c r="U1101" i="73" s="1"/>
  <c r="U836" i="73"/>
  <c r="U1093" i="73" s="1"/>
  <c r="U1090" i="73"/>
  <c r="AG1090" i="73"/>
  <c r="AG836" i="73"/>
  <c r="AG1093" i="73" s="1"/>
  <c r="R1082" i="73"/>
  <c r="R828" i="73"/>
  <c r="R1085" i="73" s="1"/>
  <c r="DH1043" i="73"/>
  <c r="DB1043" i="73"/>
  <c r="DG1043" i="73"/>
  <c r="DF1043" i="73" s="1"/>
  <c r="DA1043" i="73"/>
  <c r="CZ1043" i="73" s="1"/>
  <c r="DE1043" i="73"/>
  <c r="DD1043" i="73"/>
  <c r="DC1043" i="73" s="1"/>
  <c r="Q1098" i="73"/>
  <c r="Q844" i="73"/>
  <c r="Q1101" i="73" s="1"/>
  <c r="BG522" i="73"/>
  <c r="BE522" i="73"/>
  <c r="AH1091" i="73"/>
  <c r="AH836" i="73"/>
  <c r="AH1093" i="73" s="1"/>
  <c r="J1144" i="73"/>
  <c r="Y1082" i="73"/>
  <c r="Y828" i="73"/>
  <c r="Y1085" i="73" s="1"/>
  <c r="Y983" i="73"/>
  <c r="AK1098" i="73"/>
  <c r="AK844" i="73"/>
  <c r="AK1101" i="73" s="1"/>
  <c r="BS522" i="73"/>
  <c r="BI52" i="73"/>
  <c r="BG48" i="73"/>
  <c r="CU54" i="73"/>
  <c r="CM67" i="73"/>
  <c r="CB60" i="73"/>
  <c r="AV53" i="73"/>
  <c r="BH62" i="73"/>
  <c r="CT52" i="73"/>
  <c r="AX47" i="73"/>
  <c r="CA48" i="73"/>
  <c r="BG59" i="73"/>
  <c r="BF52" i="73"/>
  <c r="CT54" i="73"/>
  <c r="CD65" i="73"/>
  <c r="BH53" i="73"/>
  <c r="AW52" i="73"/>
  <c r="AM46" i="73"/>
  <c r="AL46" i="73"/>
  <c r="CC45" i="73"/>
  <c r="CS52" i="73"/>
  <c r="CS53" i="73"/>
  <c r="CR53" i="73"/>
  <c r="AN39" i="73"/>
  <c r="AN82" i="73" s="1"/>
  <c r="CK52" i="73"/>
  <c r="BM54" i="73"/>
  <c r="AN60" i="73"/>
  <c r="CH50" i="73"/>
  <c r="CG50" i="73"/>
  <c r="CD57" i="73"/>
  <c r="CC57" i="73"/>
  <c r="AX60" i="73"/>
  <c r="CE52" i="73"/>
  <c r="BX63" i="73"/>
  <c r="BW63" i="73"/>
  <c r="BH44" i="73"/>
  <c r="BG39" i="73"/>
  <c r="BG95" i="73" s="1"/>
  <c r="CH47" i="73"/>
  <c r="BI53" i="73"/>
  <c r="CO54" i="73"/>
  <c r="BP60" i="73"/>
  <c r="BP46" i="73"/>
  <c r="BB53" i="73"/>
  <c r="AY60" i="73"/>
  <c r="BF54" i="73"/>
  <c r="CG53" i="73"/>
  <c r="BE52" i="73"/>
  <c r="CS54" i="73"/>
  <c r="BG53" i="73"/>
  <c r="CL46" i="73"/>
  <c r="BZ60" i="73"/>
  <c r="CV52" i="73"/>
  <c r="BV53" i="73"/>
  <c r="AP54" i="73"/>
  <c r="AW45" i="73"/>
  <c r="CD50" i="73"/>
  <c r="CC50" i="73"/>
  <c r="CH53" i="73"/>
  <c r="BU59" i="73"/>
  <c r="AV52" i="73"/>
  <c r="AU52" i="73"/>
  <c r="CJ54" i="73"/>
  <c r="AV60" i="73"/>
  <c r="AR45" i="73"/>
  <c r="CO62" i="73"/>
  <c r="BP63" i="73"/>
  <c r="BO63" i="73"/>
  <c r="CM60" i="73"/>
  <c r="CV54" i="73"/>
  <c r="CL60" i="73"/>
  <c r="BG52" i="73"/>
  <c r="CT62" i="73"/>
  <c r="CH60" i="73"/>
  <c r="CR54" i="73"/>
  <c r="BD53" i="73"/>
  <c r="CV46" i="73"/>
  <c r="CU46" i="73"/>
  <c r="BQ60" i="73"/>
  <c r="BD52" i="73"/>
  <c r="AX48" i="73"/>
  <c r="AW48" i="73"/>
  <c r="CK59" i="73"/>
  <c r="CJ59" i="73"/>
  <c r="BE44" i="73"/>
  <c r="BD39" i="73"/>
  <c r="BD100" i="73" s="1"/>
  <c r="CK45" i="73"/>
  <c r="AS39" i="73"/>
  <c r="AS77" i="73" s="1"/>
  <c r="AN54" i="73"/>
  <c r="CI46" i="73"/>
  <c r="BT59" i="73"/>
  <c r="BS59" i="73"/>
  <c r="BF60" i="73"/>
  <c r="BU48" i="73"/>
  <c r="CC52" i="73"/>
  <c r="BX46" i="73"/>
  <c r="CL66" i="73"/>
  <c r="CK66" i="73"/>
  <c r="BL54" i="73"/>
  <c r="CE67" i="73"/>
  <c r="BD63" i="73"/>
  <c r="BO59" i="73"/>
  <c r="BN59" i="73"/>
  <c r="AO53" i="73"/>
  <c r="BK60" i="73"/>
  <c r="CT45" i="73"/>
  <c r="AO45" i="73"/>
  <c r="CU48" i="73"/>
  <c r="CT48" i="73"/>
  <c r="CO1152" i="73"/>
  <c r="CG1152" i="73"/>
  <c r="BY1152" i="73"/>
  <c r="BQ1152" i="73"/>
  <c r="BI1152" i="73"/>
  <c r="BA1152" i="73"/>
  <c r="AS1152" i="73"/>
  <c r="CV1152" i="73"/>
  <c r="CN1152" i="73"/>
  <c r="CF1152" i="73"/>
  <c r="BX1152" i="73"/>
  <c r="BP1152" i="73"/>
  <c r="BH1152" i="73"/>
  <c r="AZ1152" i="73"/>
  <c r="AR1152" i="73"/>
  <c r="CU1152" i="73"/>
  <c r="CM1152" i="73"/>
  <c r="CE1152" i="73"/>
  <c r="BW1152" i="73"/>
  <c r="BO1152" i="73"/>
  <c r="BG1152" i="73"/>
  <c r="AY1152" i="73"/>
  <c r="AQ1152" i="73"/>
  <c r="CT1152" i="73"/>
  <c r="CL1152" i="73"/>
  <c r="CD1152" i="73"/>
  <c r="BV1152" i="73"/>
  <c r="BN1152" i="73"/>
  <c r="BF1152" i="73"/>
  <c r="AX1152" i="73"/>
  <c r="AP1152" i="73"/>
  <c r="CS1152" i="73"/>
  <c r="CK1152" i="73"/>
  <c r="CC1152" i="73"/>
  <c r="BU1152" i="73"/>
  <c r="BM1152" i="73"/>
  <c r="BE1152" i="73"/>
  <c r="AW1152" i="73"/>
  <c r="AO1152" i="73"/>
  <c r="CH1152" i="73"/>
  <c r="BK1152" i="73"/>
  <c r="AN1152" i="73"/>
  <c r="CB1152" i="73"/>
  <c r="BJ1152" i="73"/>
  <c r="AM1152" i="73"/>
  <c r="CA1152" i="73"/>
  <c r="BD1152" i="73"/>
  <c r="AL1152" i="73"/>
  <c r="CR1152" i="73"/>
  <c r="BZ1152" i="73"/>
  <c r="BC1152" i="73"/>
  <c r="CQ1152" i="73"/>
  <c r="BT1152" i="73"/>
  <c r="BB1152" i="73"/>
  <c r="CP1152" i="73"/>
  <c r="AT1152" i="73"/>
  <c r="CJ1152" i="73"/>
  <c r="CI1152" i="73"/>
  <c r="BS1152" i="73"/>
  <c r="BR1152" i="73"/>
  <c r="BL1152" i="73"/>
  <c r="AV1152" i="73"/>
  <c r="AU1152" i="73"/>
  <c r="BC47" i="73"/>
  <c r="BX52" i="73"/>
  <c r="AP62" i="73"/>
  <c r="BR44" i="73"/>
  <c r="BQ39" i="73"/>
  <c r="BQ100" i="73" s="1"/>
  <c r="BA60" i="73"/>
  <c r="AX45" i="73"/>
  <c r="BZ47" i="73"/>
  <c r="BK52" i="73"/>
  <c r="BB52" i="73"/>
  <c r="CV45" i="73"/>
  <c r="AU54" i="73"/>
  <c r="AZ63" i="73"/>
  <c r="AY63" i="73"/>
  <c r="CC66" i="73"/>
  <c r="AZ53" i="73"/>
  <c r="AQ53" i="73"/>
  <c r="BY48" i="73"/>
  <c r="BJ60" i="73"/>
  <c r="AM52" i="73"/>
  <c r="AL52" i="73"/>
  <c r="BC60" i="73"/>
  <c r="BB47" i="73"/>
  <c r="CS62" i="73"/>
  <c r="CF46" i="73"/>
  <c r="CN52" i="73"/>
  <c r="AW47" i="73"/>
  <c r="BJ59" i="73"/>
  <c r="CN60" i="73"/>
  <c r="BJ52" i="73"/>
  <c r="BF53" i="73"/>
  <c r="AS46" i="73"/>
  <c r="CE60" i="73"/>
  <c r="BA52" i="73"/>
  <c r="BQ45" i="73"/>
  <c r="BR50" i="73"/>
  <c r="CB66" i="73"/>
  <c r="CA66" i="73"/>
  <c r="AY53" i="73"/>
  <c r="BX60" i="73"/>
  <c r="BI45" i="73"/>
  <c r="BH45" i="73"/>
  <c r="AO62" i="73"/>
  <c r="CO52" i="73"/>
  <c r="BQ54" i="73"/>
  <c r="CR62" i="73"/>
  <c r="CC60" i="73"/>
  <c r="AP60" i="73"/>
  <c r="AO60" i="73"/>
  <c r="AQ46" i="73"/>
  <c r="AM54" i="73"/>
  <c r="AL54" i="73"/>
  <c r="CD60" i="73"/>
  <c r="AY52" i="73"/>
  <c r="BE45" i="73"/>
  <c r="AT50" i="73"/>
  <c r="BY66" i="73"/>
  <c r="BO45" i="73"/>
  <c r="BW60" i="73"/>
  <c r="CC54" i="73"/>
  <c r="CV66" i="73"/>
  <c r="CU66" i="73"/>
  <c r="AW60" i="73"/>
  <c r="CU52" i="73"/>
  <c r="BY54" i="73"/>
  <c r="BK47" i="73"/>
  <c r="CV63" i="73"/>
  <c r="CU63" i="73"/>
  <c r="AN62" i="73"/>
  <c r="CM52" i="73"/>
  <c r="BX50" i="73"/>
  <c r="BR59" i="73"/>
  <c r="BH54" i="73"/>
  <c r="CK60" i="73"/>
  <c r="AN64" i="73"/>
  <c r="BM56" i="73"/>
  <c r="CB68" i="73"/>
  <c r="BY62" i="73"/>
  <c r="CO46" i="73"/>
  <c r="L581" i="73"/>
  <c r="L580" i="73"/>
  <c r="BN54" i="73"/>
  <c r="AY419" i="73"/>
  <c r="AV65" i="73"/>
  <c r="BI62" i="73"/>
  <c r="AV46" i="73"/>
  <c r="AN56" i="73"/>
  <c r="CN54" i="73"/>
  <c r="CG48" i="73"/>
  <c r="CD45" i="73"/>
  <c r="CM48" i="73"/>
  <c r="AV49" i="73"/>
  <c r="CP1162" i="73"/>
  <c r="CH1162" i="73"/>
  <c r="BZ1162" i="73"/>
  <c r="BR1162" i="73"/>
  <c r="BJ1162" i="73"/>
  <c r="BB1162" i="73"/>
  <c r="AT1162" i="73"/>
  <c r="AL1162" i="73"/>
  <c r="CO1162" i="73"/>
  <c r="CG1162" i="73"/>
  <c r="BY1162" i="73"/>
  <c r="BQ1162" i="73"/>
  <c r="BI1162" i="73"/>
  <c r="BA1162" i="73"/>
  <c r="AS1162" i="73"/>
  <c r="CV1162" i="73"/>
  <c r="CN1162" i="73"/>
  <c r="CF1162" i="73"/>
  <c r="BX1162" i="73"/>
  <c r="BP1162" i="73"/>
  <c r="BH1162" i="73"/>
  <c r="AZ1162" i="73"/>
  <c r="AR1162" i="73"/>
  <c r="CU1162" i="73"/>
  <c r="CM1162" i="73"/>
  <c r="CE1162" i="73"/>
  <c r="BW1162" i="73"/>
  <c r="BO1162" i="73"/>
  <c r="BG1162" i="73"/>
  <c r="AY1162" i="73"/>
  <c r="AQ1162" i="73"/>
  <c r="CT1162" i="73"/>
  <c r="CL1162" i="73"/>
  <c r="CD1162" i="73"/>
  <c r="BV1162" i="73"/>
  <c r="BN1162" i="73"/>
  <c r="BF1162" i="73"/>
  <c r="AX1162" i="73"/>
  <c r="AP1162" i="73"/>
  <c r="CR1162" i="73"/>
  <c r="BU1162" i="73"/>
  <c r="BC1162" i="73"/>
  <c r="CQ1162" i="73"/>
  <c r="BT1162" i="73"/>
  <c r="AW1162" i="73"/>
  <c r="CK1162" i="73"/>
  <c r="BS1162" i="73"/>
  <c r="AV1162" i="73"/>
  <c r="CJ1162" i="73"/>
  <c r="BM1162" i="73"/>
  <c r="AU1162" i="73"/>
  <c r="CI1162" i="73"/>
  <c r="BL1162" i="73"/>
  <c r="AO1162" i="73"/>
  <c r="CB1162" i="73"/>
  <c r="CA1162" i="73"/>
  <c r="BK1162" i="73"/>
  <c r="BE1162" i="73"/>
  <c r="BD1162" i="73"/>
  <c r="CS1162" i="73"/>
  <c r="CC1162" i="73"/>
  <c r="AN1162" i="73"/>
  <c r="AM1162" i="73"/>
  <c r="CD54" i="73"/>
  <c r="BT60" i="73"/>
  <c r="CQ61" i="73"/>
  <c r="AV58" i="73"/>
  <c r="BL68" i="73"/>
  <c r="BQ67" i="73"/>
  <c r="BS419" i="73"/>
  <c r="AQ44" i="73"/>
  <c r="AP39" i="73"/>
  <c r="AP86" i="73" s="1"/>
  <c r="BI69" i="73"/>
  <c r="BM58" i="73"/>
  <c r="BT57" i="73"/>
  <c r="CS56" i="73"/>
  <c r="CT50" i="73"/>
  <c r="BM488" i="73"/>
  <c r="BS12" i="73"/>
  <c r="BS44" i="73" s="1"/>
  <c r="CG45" i="73"/>
  <c r="BZ66" i="73"/>
  <c r="CE62" i="73"/>
  <c r="BV556" i="73"/>
  <c r="BV812" i="73" s="1"/>
  <c r="BV765" i="73" s="1"/>
  <c r="AQ56" i="73"/>
  <c r="CN58" i="73"/>
  <c r="AP53" i="73"/>
  <c r="AT56" i="73"/>
  <c r="CK51" i="73"/>
  <c r="CG63" i="73"/>
  <c r="BI68" i="73"/>
  <c r="BQ64" i="73"/>
  <c r="BW54" i="73"/>
  <c r="BA47" i="73"/>
  <c r="BX64" i="73"/>
  <c r="AL419" i="73"/>
  <c r="CS61" i="73"/>
  <c r="BF59" i="73"/>
  <c r="BB139" i="73"/>
  <c r="BX65" i="73"/>
  <c r="CN50" i="73"/>
  <c r="CU1000" i="73"/>
  <c r="CM1000" i="73"/>
  <c r="CE1000" i="73"/>
  <c r="BW1000" i="73"/>
  <c r="BO1000" i="73"/>
  <c r="BG1000" i="73"/>
  <c r="AY1000" i="73"/>
  <c r="AQ1000" i="73"/>
  <c r="CT1000" i="73"/>
  <c r="CL1000" i="73"/>
  <c r="CD1000" i="73"/>
  <c r="BV1000" i="73"/>
  <c r="BN1000" i="73"/>
  <c r="BF1000" i="73"/>
  <c r="AX1000" i="73"/>
  <c r="AP1000" i="73"/>
  <c r="CS1000" i="73"/>
  <c r="CK1000" i="73"/>
  <c r="CC1000" i="73"/>
  <c r="BU1000" i="73"/>
  <c r="BM1000" i="73"/>
  <c r="BE1000" i="73"/>
  <c r="AW1000" i="73"/>
  <c r="AO1000" i="73"/>
  <c r="CR1000" i="73"/>
  <c r="CJ1000" i="73"/>
  <c r="CB1000" i="73"/>
  <c r="BT1000" i="73"/>
  <c r="BL1000" i="73"/>
  <c r="BD1000" i="73"/>
  <c r="AV1000" i="73"/>
  <c r="AN1000" i="73"/>
  <c r="CQ1000" i="73"/>
  <c r="CI1000" i="73"/>
  <c r="CA1000" i="73"/>
  <c r="BS1000" i="73"/>
  <c r="BK1000" i="73"/>
  <c r="BC1000" i="73"/>
  <c r="AU1000" i="73"/>
  <c r="CP1000" i="73"/>
  <c r="CH1000" i="73"/>
  <c r="BZ1000" i="73"/>
  <c r="BR1000" i="73"/>
  <c r="BJ1000" i="73"/>
  <c r="BB1000" i="73"/>
  <c r="AT1000" i="73"/>
  <c r="BY1000" i="73"/>
  <c r="AS1000" i="73"/>
  <c r="BX1000" i="73"/>
  <c r="AR1000" i="73"/>
  <c r="BQ1000" i="73"/>
  <c r="CV1000" i="73"/>
  <c r="BP1000" i="73"/>
  <c r="CO1000" i="73"/>
  <c r="BI1000" i="73"/>
  <c r="CN1000" i="73"/>
  <c r="BH1000" i="73"/>
  <c r="CG1000" i="73"/>
  <c r="CF1000" i="73"/>
  <c r="BA1000" i="73"/>
  <c r="AZ1000" i="73"/>
  <c r="AP64" i="73"/>
  <c r="CC53" i="73"/>
  <c r="AR60" i="73"/>
  <c r="AM488" i="73"/>
  <c r="AL488" i="73"/>
  <c r="AV50" i="73"/>
  <c r="BW62" i="73"/>
  <c r="BN556" i="73"/>
  <c r="AR56" i="73"/>
  <c r="BA50" i="73"/>
  <c r="BA48" i="73"/>
  <c r="CI44" i="73"/>
  <c r="CH39" i="73"/>
  <c r="CH77" i="73" s="1"/>
  <c r="CD46" i="73"/>
  <c r="L582" i="73"/>
  <c r="BC556" i="73"/>
  <c r="BF50" i="73"/>
  <c r="BH59" i="73"/>
  <c r="AS57" i="73"/>
  <c r="CB67" i="73"/>
  <c r="CK67" i="73"/>
  <c r="BC419" i="73"/>
  <c r="AZ454" i="73"/>
  <c r="BS52" i="73"/>
  <c r="AV55" i="73"/>
  <c r="AU68" i="73"/>
  <c r="BX61" i="73"/>
  <c r="BL57" i="73"/>
  <c r="CV56" i="73"/>
  <c r="BE54" i="73"/>
  <c r="BS139" i="73"/>
  <c r="CT63" i="73"/>
  <c r="AV47" i="73"/>
  <c r="AY50" i="73"/>
  <c r="AW419" i="73"/>
  <c r="AR419" i="73"/>
  <c r="BO56" i="73"/>
  <c r="AW58" i="73"/>
  <c r="AL990" i="73"/>
  <c r="BD65" i="73"/>
  <c r="BG173" i="73"/>
  <c r="BW50" i="73"/>
  <c r="CF65" i="73"/>
  <c r="BY58" i="73"/>
  <c r="BB488" i="73"/>
  <c r="AS61" i="73"/>
  <c r="AO50" i="73"/>
  <c r="CD63" i="73"/>
  <c r="BG62" i="73"/>
  <c r="AX556" i="73"/>
  <c r="CS59" i="73"/>
  <c r="BK59" i="73"/>
  <c r="CN39" i="73"/>
  <c r="CN80" i="73" s="1"/>
  <c r="BY50" i="73"/>
  <c r="I580" i="73"/>
  <c r="I581" i="73"/>
  <c r="BP139" i="73"/>
  <c r="BG56" i="73"/>
  <c r="BD60" i="73"/>
  <c r="AM419" i="73"/>
  <c r="BR419" i="73"/>
  <c r="AM12" i="73"/>
  <c r="AQ51" i="73"/>
  <c r="CQ50" i="73"/>
  <c r="AO54" i="73"/>
  <c r="BR51" i="73"/>
  <c r="BS57" i="73"/>
  <c r="CT488" i="73"/>
  <c r="AX54" i="73"/>
  <c r="BB68" i="73"/>
  <c r="BI63" i="73"/>
  <c r="AX62" i="73"/>
  <c r="AO556" i="73"/>
  <c r="BG54" i="73"/>
  <c r="BA56" i="73"/>
  <c r="N582" i="73"/>
  <c r="BK49" i="73"/>
  <c r="BR63" i="73"/>
  <c r="BF51" i="73"/>
  <c r="CB58" i="73"/>
  <c r="CJ47" i="73"/>
  <c r="H589" i="73"/>
  <c r="H588" i="73"/>
  <c r="BQ48" i="73"/>
  <c r="AT68" i="73"/>
  <c r="BL173" i="73"/>
  <c r="CH488" i="73"/>
  <c r="BH56" i="73"/>
  <c r="CJ55" i="73"/>
  <c r="CB64" i="73"/>
  <c r="CR419" i="73"/>
  <c r="BJ419" i="73"/>
  <c r="AY45" i="73"/>
  <c r="AT12" i="73"/>
  <c r="AT44" i="73" s="1"/>
  <c r="BG68" i="73"/>
  <c r="BY61" i="73"/>
  <c r="CR50" i="73"/>
  <c r="BB67" i="73"/>
  <c r="CP56" i="73"/>
  <c r="AT52" i="73"/>
  <c r="BP68" i="73"/>
  <c r="AS62" i="73"/>
  <c r="CT556" i="73"/>
  <c r="CV59" i="73"/>
  <c r="CH139" i="73"/>
  <c r="BT63" i="73"/>
  <c r="AW139" i="73"/>
  <c r="AD587" i="73"/>
  <c r="CJ56" i="73"/>
  <c r="CQ60" i="73"/>
  <c r="BK66" i="73"/>
  <c r="CI454" i="73"/>
  <c r="BB45" i="73"/>
  <c r="CA1066" i="73"/>
  <c r="BK1066" i="73"/>
  <c r="BZ53" i="73"/>
  <c r="BT522" i="73"/>
  <c r="BO52" i="73"/>
  <c r="CG454" i="73"/>
  <c r="CB57" i="73"/>
  <c r="AO66" i="73"/>
  <c r="AS50" i="73"/>
  <c r="BU61" i="73"/>
  <c r="BJ49" i="73"/>
  <c r="BJ522" i="73"/>
  <c r="BC284" i="73"/>
  <c r="AQ284" i="73"/>
  <c r="BZ57" i="73"/>
  <c r="AM51" i="73"/>
  <c r="AL51" i="73"/>
  <c r="AM284" i="73"/>
  <c r="AM1014" i="73" s="1"/>
  <c r="AU47" i="73"/>
  <c r="BR57" i="73"/>
  <c r="CJ60" i="73"/>
  <c r="AZ46" i="73"/>
  <c r="CL50" i="73"/>
  <c r="CG59" i="73"/>
  <c r="BZ51" i="73"/>
  <c r="AZ50" i="73"/>
  <c r="BJ46" i="73"/>
  <c r="BD58" i="73"/>
  <c r="CV58" i="73"/>
  <c r="AY64" i="73"/>
  <c r="CR67" i="73"/>
  <c r="AM68" i="73"/>
  <c r="AL68" i="73"/>
  <c r="AV59" i="73"/>
  <c r="AW46" i="73"/>
  <c r="BB51" i="73"/>
  <c r="CI60" i="73"/>
  <c r="CA58" i="73"/>
  <c r="BT54" i="73"/>
  <c r="BO47" i="73"/>
  <c r="AW66" i="73"/>
  <c r="BP64" i="73"/>
  <c r="AZ59" i="73"/>
  <c r="AZ47" i="73"/>
  <c r="BH65" i="73"/>
  <c r="BR454" i="73"/>
  <c r="BJ61" i="73"/>
  <c r="CK48" i="73"/>
  <c r="BL46" i="73"/>
  <c r="BY47" i="73"/>
  <c r="CQ48" i="73"/>
  <c r="BT53" i="73"/>
  <c r="BU58" i="73"/>
  <c r="F588" i="73"/>
  <c r="BL488" i="73"/>
  <c r="BT139" i="73"/>
  <c r="BC53" i="73"/>
  <c r="AQ48" i="73"/>
  <c r="CD62" i="73"/>
  <c r="BU556" i="73"/>
  <c r="BB54" i="73"/>
  <c r="CT53" i="73"/>
  <c r="AZ52" i="73"/>
  <c r="BN64" i="73"/>
  <c r="CJ173" i="73"/>
  <c r="CB488" i="73"/>
  <c r="CS173" i="73"/>
  <c r="P589" i="73"/>
  <c r="P588" i="73"/>
  <c r="BZ46" i="73"/>
  <c r="AM69" i="73"/>
  <c r="AL69" i="73"/>
  <c r="BR52" i="73"/>
  <c r="CS51" i="73"/>
  <c r="BJ47" i="73"/>
  <c r="CJ63" i="73"/>
  <c r="BL454" i="73"/>
  <c r="AV45" i="73"/>
  <c r="AN55" i="73"/>
  <c r="BO50" i="73"/>
  <c r="BB48" i="73"/>
  <c r="BN58" i="73"/>
  <c r="AN53" i="73"/>
  <c r="CB49" i="73"/>
  <c r="BG61" i="73"/>
  <c r="BO51" i="73"/>
  <c r="BR488" i="73"/>
  <c r="CH61" i="73"/>
  <c r="CH58" i="73"/>
  <c r="BV62" i="73"/>
  <c r="BM556" i="73"/>
  <c r="BD54" i="73"/>
  <c r="CO58" i="73"/>
  <c r="CF66" i="73"/>
  <c r="CC61" i="73"/>
  <c r="CI139" i="73"/>
  <c r="CO51" i="73"/>
  <c r="BZ44" i="73"/>
  <c r="BY39" i="73"/>
  <c r="BY86" i="73" s="1"/>
  <c r="AO65" i="73"/>
  <c r="CS45" i="73"/>
  <c r="AY46" i="73"/>
  <c r="BZ55" i="73"/>
  <c r="BB65" i="73"/>
  <c r="CN55" i="73"/>
  <c r="BJ65" i="73"/>
  <c r="BA419" i="73"/>
  <c r="AQ419" i="73"/>
  <c r="BH47" i="73"/>
  <c r="CO50" i="73"/>
  <c r="AR63" i="73"/>
  <c r="AS63" i="73"/>
  <c r="BR139" i="73"/>
  <c r="BT284" i="73"/>
  <c r="AV54" i="73"/>
  <c r="BH60" i="73"/>
  <c r="CP52" i="73"/>
  <c r="CL67" i="73"/>
  <c r="BT45" i="73"/>
  <c r="CV51" i="73"/>
  <c r="BM60" i="73"/>
  <c r="CD1131" i="73"/>
  <c r="AP1131" i="73"/>
  <c r="CC1131" i="73"/>
  <c r="BZ1131" i="73"/>
  <c r="BI1131" i="73"/>
  <c r="BH1131" i="73"/>
  <c r="CM1131" i="73"/>
  <c r="BB1131" i="73"/>
  <c r="CQ1132" i="73"/>
  <c r="CI1132" i="73"/>
  <c r="CA1132" i="73"/>
  <c r="BS1132" i="73"/>
  <c r="BK1132" i="73"/>
  <c r="BC1132" i="73"/>
  <c r="AU1132" i="73"/>
  <c r="AM1132" i="73"/>
  <c r="CP1132" i="73"/>
  <c r="CH1132" i="73"/>
  <c r="BZ1132" i="73"/>
  <c r="BR1132" i="73"/>
  <c r="BJ1132" i="73"/>
  <c r="BB1132" i="73"/>
  <c r="AT1132" i="73"/>
  <c r="AL1132" i="73"/>
  <c r="CO1132" i="73"/>
  <c r="CG1132" i="73"/>
  <c r="BY1132" i="73"/>
  <c r="BQ1132" i="73"/>
  <c r="BI1132" i="73"/>
  <c r="BA1132" i="73"/>
  <c r="AS1132" i="73"/>
  <c r="CV1132" i="73"/>
  <c r="CN1132" i="73"/>
  <c r="CF1132" i="73"/>
  <c r="BX1132" i="73"/>
  <c r="BP1132" i="73"/>
  <c r="BH1132" i="73"/>
  <c r="AZ1132" i="73"/>
  <c r="AR1132" i="73"/>
  <c r="CU1132" i="73"/>
  <c r="CM1132" i="73"/>
  <c r="CE1132" i="73"/>
  <c r="BW1132" i="73"/>
  <c r="BO1132" i="73"/>
  <c r="BG1132" i="73"/>
  <c r="AY1132" i="73"/>
  <c r="AQ1132" i="73"/>
  <c r="CS1132" i="73"/>
  <c r="BV1132" i="73"/>
  <c r="BD1132" i="73"/>
  <c r="CR1132" i="73"/>
  <c r="BU1132" i="73"/>
  <c r="AX1132" i="73"/>
  <c r="CL1132" i="73"/>
  <c r="BT1132" i="73"/>
  <c r="AW1132" i="73"/>
  <c r="CK1132" i="73"/>
  <c r="BN1132" i="73"/>
  <c r="AV1132" i="73"/>
  <c r="CJ1132" i="73"/>
  <c r="BM1132" i="73"/>
  <c r="AP1132" i="73"/>
  <c r="CD1132" i="73"/>
  <c r="BL1132" i="73"/>
  <c r="AO1132" i="73"/>
  <c r="BF1132" i="73"/>
  <c r="BE1132" i="73"/>
  <c r="AN1132" i="73"/>
  <c r="CT1132" i="73"/>
  <c r="CC1132" i="73"/>
  <c r="CB1132" i="73"/>
  <c r="AS454" i="73"/>
  <c r="BA45" i="73"/>
  <c r="BI47" i="73"/>
  <c r="CP50" i="73"/>
  <c r="CL65" i="73"/>
  <c r="CE53" i="73"/>
  <c r="BA63" i="73"/>
  <c r="CJ58" i="73"/>
  <c r="BF64" i="73"/>
  <c r="BF62" i="73"/>
  <c r="AW556" i="73"/>
  <c r="AU56" i="73"/>
  <c r="BC50" i="73"/>
  <c r="CV61" i="73"/>
  <c r="CL419" i="73"/>
  <c r="I582" i="73"/>
  <c r="BK54" i="73"/>
  <c r="BX47" i="73"/>
  <c r="AM64" i="73"/>
  <c r="CY1152" i="73"/>
  <c r="BM65" i="73"/>
  <c r="CV419" i="73"/>
  <c r="BD59" i="73"/>
  <c r="AN139" i="73"/>
  <c r="CJ57" i="73"/>
  <c r="BR68" i="73"/>
  <c r="BR58" i="73"/>
  <c r="AQ67" i="73"/>
  <c r="CL48" i="73"/>
  <c r="CO284" i="73"/>
  <c r="BB63" i="73"/>
  <c r="CS488" i="73"/>
  <c r="CO47" i="73"/>
  <c r="CN66" i="73"/>
  <c r="BL49" i="73"/>
  <c r="AV62" i="73"/>
  <c r="AN556" i="73"/>
  <c r="CH45" i="73"/>
  <c r="E580" i="73"/>
  <c r="E581" i="73"/>
  <c r="AN49" i="73"/>
  <c r="AX46" i="73"/>
  <c r="H587" i="73"/>
  <c r="AY59" i="73"/>
  <c r="BG65" i="73"/>
  <c r="BL55" i="73"/>
  <c r="AX50" i="73"/>
  <c r="AP1012" i="73"/>
  <c r="AO1012" i="73"/>
  <c r="CV1012" i="73"/>
  <c r="BR54" i="73"/>
  <c r="CR454" i="73"/>
  <c r="CT419" i="73"/>
  <c r="CD52" i="73"/>
  <c r="AT173" i="73"/>
  <c r="AU139" i="73"/>
  <c r="BO66" i="73"/>
  <c r="BW59" i="73"/>
  <c r="BS58" i="73"/>
  <c r="CF63" i="73"/>
  <c r="CH65" i="73"/>
  <c r="CK488" i="73"/>
  <c r="AQ62" i="73"/>
  <c r="CS556" i="73"/>
  <c r="AW56" i="73"/>
  <c r="CP53" i="73"/>
  <c r="BQ56" i="73"/>
  <c r="CC284" i="73"/>
  <c r="AN66" i="73"/>
  <c r="CP488" i="73"/>
  <c r="CH419" i="73"/>
  <c r="AV284" i="73"/>
  <c r="AN46" i="73"/>
  <c r="BX284" i="73"/>
  <c r="CR56" i="73"/>
  <c r="CD51" i="73"/>
  <c r="BI61" i="73"/>
  <c r="CN522" i="73"/>
  <c r="AU55" i="73"/>
  <c r="AN50" i="73"/>
  <c r="BY53" i="73"/>
  <c r="CR57" i="73"/>
  <c r="CL56" i="73"/>
  <c r="CG62" i="73"/>
  <c r="AM454" i="73"/>
  <c r="AL454" i="73"/>
  <c r="CM45" i="73"/>
  <c r="BP51" i="73"/>
  <c r="BS63" i="73"/>
  <c r="BU50" i="73"/>
  <c r="BC57" i="73"/>
  <c r="AM50" i="73"/>
  <c r="AL50" i="73"/>
  <c r="AS60" i="73"/>
  <c r="AV63" i="73"/>
  <c r="AP50" i="73"/>
  <c r="AV56" i="73"/>
  <c r="BW1065" i="73"/>
  <c r="AM1065" i="73"/>
  <c r="CR61" i="73"/>
  <c r="CC59" i="73"/>
  <c r="AP48" i="73"/>
  <c r="AY54" i="73"/>
  <c r="BA66" i="73"/>
  <c r="CH44" i="73"/>
  <c r="CG39" i="73"/>
  <c r="CG83" i="73" s="1"/>
  <c r="AW44" i="73"/>
  <c r="AV39" i="73"/>
  <c r="AV77" i="73" s="1"/>
  <c r="CL45" i="73"/>
  <c r="AT58" i="73"/>
  <c r="BM139" i="73"/>
  <c r="BK48" i="73"/>
  <c r="CI53" i="73"/>
  <c r="CJ598" i="73"/>
  <c r="CJ991" i="73" s="1"/>
  <c r="AU49" i="73"/>
  <c r="CB63" i="73"/>
  <c r="BL56" i="73"/>
  <c r="CR51" i="73"/>
  <c r="BS48" i="73"/>
  <c r="CU57" i="73"/>
  <c r="BQ419" i="73"/>
  <c r="BO454" i="73"/>
  <c r="CF52" i="73"/>
  <c r="CT61" i="73"/>
  <c r="CA50" i="73"/>
  <c r="AJ994" i="73"/>
  <c r="AJ974" i="73" s="1"/>
  <c r="AJ976" i="73" s="1"/>
  <c r="AJ567" i="73"/>
  <c r="BD44" i="73"/>
  <c r="BC39" i="73"/>
  <c r="BC86" i="73" s="1"/>
  <c r="BG51" i="73"/>
  <c r="CG67" i="73"/>
  <c r="BT46" i="73"/>
  <c r="CA53" i="73"/>
  <c r="CP65" i="73"/>
  <c r="BX39" i="73"/>
  <c r="BX87" i="73" s="1"/>
  <c r="BY44" i="73"/>
  <c r="AN45" i="73"/>
  <c r="CB62" i="73"/>
  <c r="AX52" i="73"/>
  <c r="CF51" i="73"/>
  <c r="CN57" i="73"/>
  <c r="AR65" i="73"/>
  <c r="CN173" i="73"/>
  <c r="CB65" i="73"/>
  <c r="AW50" i="73"/>
  <c r="CC419" i="73"/>
  <c r="CF58" i="73"/>
  <c r="AQ50" i="73"/>
  <c r="BR67" i="73"/>
  <c r="AQ45" i="73"/>
  <c r="CA60" i="73"/>
  <c r="BB66" i="73"/>
  <c r="BW454" i="73"/>
  <c r="BV56" i="73"/>
  <c r="AT45" i="73"/>
  <c r="BF58" i="73"/>
  <c r="BP61" i="73"/>
  <c r="BU53" i="73"/>
  <c r="AR49" i="73"/>
  <c r="CH59" i="73"/>
  <c r="BV45" i="73"/>
  <c r="BV63" i="73"/>
  <c r="BF68" i="73"/>
  <c r="CU56" i="73"/>
  <c r="CN53" i="73"/>
  <c r="BM66" i="73"/>
  <c r="BT62" i="73"/>
  <c r="CU53" i="73"/>
  <c r="BI67" i="73"/>
  <c r="AT59" i="73"/>
  <c r="CN44" i="73"/>
  <c r="CM39" i="73"/>
  <c r="CM92" i="73" s="1"/>
  <c r="AW488" i="73"/>
  <c r="BZ139" i="73"/>
  <c r="AZ60" i="73"/>
  <c r="BS46" i="73"/>
  <c r="BO61" i="73"/>
  <c r="CE44" i="73"/>
  <c r="CD39" i="73"/>
  <c r="CD101" i="73" s="1"/>
  <c r="CK61" i="73"/>
  <c r="BN50" i="73"/>
  <c r="BV60" i="73"/>
  <c r="BB454" i="73"/>
  <c r="AL12" i="73"/>
  <c r="AN51" i="73"/>
  <c r="N580" i="73"/>
  <c r="CN64" i="73"/>
  <c r="CJ52" i="73"/>
  <c r="BP58" i="73"/>
  <c r="BC63" i="73"/>
  <c r="CC48" i="73"/>
  <c r="CR52" i="73"/>
  <c r="BD55" i="73"/>
  <c r="AM60" i="73"/>
  <c r="AL60" i="73"/>
  <c r="AS53" i="73"/>
  <c r="CA62" i="73"/>
  <c r="BB50" i="73"/>
  <c r="CQ46" i="73"/>
  <c r="AQ59" i="73"/>
  <c r="CC454" i="73"/>
  <c r="CF45" i="73"/>
  <c r="BH50" i="73"/>
  <c r="BC65" i="73"/>
  <c r="CT39" i="73"/>
  <c r="CT94" i="73" s="1"/>
  <c r="AS45" i="73"/>
  <c r="AQ68" i="73"/>
  <c r="BT52" i="73"/>
  <c r="AO51" i="73"/>
  <c r="AO64" i="73"/>
  <c r="CF56" i="73"/>
  <c r="BQ58" i="73"/>
  <c r="BZ61" i="73"/>
  <c r="BQ51" i="73"/>
  <c r="BU65" i="73"/>
  <c r="CE50" i="73"/>
  <c r="BT49" i="73"/>
  <c r="AM56" i="73"/>
  <c r="AL56" i="73"/>
  <c r="CN47" i="73"/>
  <c r="BD57" i="73"/>
  <c r="BD62" i="73"/>
  <c r="CQ58" i="73"/>
  <c r="BQ63" i="73"/>
  <c r="AY56" i="73"/>
  <c r="CP173" i="73"/>
  <c r="CM454" i="73"/>
  <c r="BD51" i="73"/>
  <c r="BT48" i="73"/>
  <c r="BX44" i="73"/>
  <c r="BW39" i="73"/>
  <c r="BW80" i="73" s="1"/>
  <c r="AS66" i="73"/>
  <c r="CU68" i="73"/>
  <c r="AO48" i="73"/>
  <c r="U581" i="73"/>
  <c r="U580" i="73"/>
  <c r="CE556" i="73"/>
  <c r="BR47" i="73"/>
  <c r="BT64" i="73"/>
  <c r="BL52" i="73"/>
  <c r="K580" i="73"/>
  <c r="K581" i="73"/>
  <c r="CI68" i="73"/>
  <c r="BO48" i="73"/>
  <c r="BP56" i="73"/>
  <c r="AR12" i="73"/>
  <c r="AR44" i="73" s="1"/>
  <c r="CJ69" i="73"/>
  <c r="W580" i="73"/>
  <c r="BK46" i="73"/>
  <c r="CH56" i="73"/>
  <c r="BX53" i="73"/>
  <c r="CG65" i="73"/>
  <c r="CB45" i="73"/>
  <c r="CT284" i="73"/>
  <c r="BU51" i="73"/>
  <c r="AZ62" i="73"/>
  <c r="AM556" i="73"/>
  <c r="AL556" i="73"/>
  <c r="CK46" i="73"/>
  <c r="Q581" i="73"/>
  <c r="Q580" i="73"/>
  <c r="CU50" i="73"/>
  <c r="BQ59" i="73"/>
  <c r="BY49" i="73"/>
  <c r="BQ68" i="73"/>
  <c r="AD588" i="73"/>
  <c r="AT51" i="73"/>
  <c r="CF67" i="73"/>
  <c r="BS45" i="73"/>
  <c r="X580" i="73"/>
  <c r="AQ65" i="73"/>
  <c r="BA284" i="73"/>
  <c r="BV64" i="73"/>
  <c r="BN52" i="73"/>
  <c r="AS58" i="73"/>
  <c r="AT60" i="73"/>
  <c r="CY1002" i="73"/>
  <c r="CQ419" i="73"/>
  <c r="CU454" i="73"/>
  <c r="AP61" i="73"/>
  <c r="AY12" i="73"/>
  <c r="AY44" i="73" s="1"/>
  <c r="CI56" i="73"/>
  <c r="BJ45" i="73"/>
  <c r="AE994" i="73"/>
  <c r="AE974" i="73" s="1"/>
  <c r="AE976" i="73" s="1"/>
  <c r="AE567" i="73"/>
  <c r="BC54" i="73"/>
  <c r="CV60" i="73"/>
  <c r="CF48" i="73"/>
  <c r="BJ63" i="73"/>
  <c r="CR556" i="73"/>
  <c r="CR779" i="73" s="1"/>
  <c r="CR762" i="73" s="1"/>
  <c r="CV47" i="73"/>
  <c r="CL44" i="73"/>
  <c r="CK39" i="73"/>
  <c r="CK99" i="73" s="1"/>
  <c r="AR47" i="73"/>
  <c r="CJ454" i="73"/>
  <c r="BH139" i="73"/>
  <c r="AQ54" i="73"/>
  <c r="BY52" i="73"/>
  <c r="CK56" i="73"/>
  <c r="AQ488" i="73"/>
  <c r="BC62" i="73"/>
  <c r="CP60" i="73"/>
  <c r="CM50" i="73"/>
  <c r="BQ57" i="73"/>
  <c r="N587" i="73"/>
  <c r="AM48" i="73"/>
  <c r="AL48" i="73"/>
  <c r="CV284" i="73"/>
  <c r="AM53" i="73"/>
  <c r="AO46" i="73"/>
  <c r="BW66" i="73"/>
  <c r="BE58" i="73"/>
  <c r="CM55" i="73"/>
  <c r="BN48" i="73"/>
  <c r="BW47" i="73"/>
  <c r="BG47" i="73"/>
  <c r="BB49" i="73"/>
  <c r="BE68" i="73"/>
  <c r="AM55" i="73"/>
  <c r="AO61" i="73"/>
  <c r="CI284" i="73"/>
  <c r="BQ47" i="73"/>
  <c r="AU45" i="73"/>
  <c r="BG50" i="73"/>
  <c r="CC68" i="73"/>
  <c r="CN61" i="73"/>
  <c r="CM44" i="73"/>
  <c r="CL39" i="73"/>
  <c r="CL77" i="73" s="1"/>
  <c r="AT53" i="73"/>
  <c r="BA39" i="73"/>
  <c r="BA88" i="73" s="1"/>
  <c r="BU67" i="73"/>
  <c r="BS54" i="73"/>
  <c r="T580" i="73"/>
  <c r="T581" i="73"/>
  <c r="AR46" i="73"/>
  <c r="BV59" i="73"/>
  <c r="CS50" i="73"/>
  <c r="AW53" i="73"/>
  <c r="BB61" i="73"/>
  <c r="AL567" i="73"/>
  <c r="BZ65" i="73"/>
  <c r="BF61" i="73"/>
  <c r="AX53" i="73"/>
  <c r="BS454" i="73"/>
  <c r="CF53" i="73"/>
  <c r="CD66" i="73"/>
  <c r="AR51" i="73"/>
  <c r="AZ61" i="73"/>
  <c r="BR66" i="73"/>
  <c r="BH52" i="73"/>
  <c r="CF419" i="73"/>
  <c r="CL53" i="73"/>
  <c r="BT65" i="73"/>
  <c r="CQ67" i="73"/>
  <c r="BV54" i="73"/>
  <c r="AP45" i="73"/>
  <c r="CG60" i="73"/>
  <c r="CL68" i="73"/>
  <c r="BP419" i="73"/>
  <c r="BF45" i="73"/>
  <c r="BI59" i="73"/>
  <c r="BC58" i="73"/>
  <c r="BW65" i="73"/>
  <c r="BN45" i="73"/>
  <c r="BG284" i="73"/>
  <c r="BG66" i="73"/>
  <c r="BK39" i="73"/>
  <c r="BK78" i="73" s="1"/>
  <c r="CG47" i="73"/>
  <c r="BH48" i="73"/>
  <c r="BO488" i="73"/>
  <c r="BB64" i="73"/>
  <c r="BB62" i="73"/>
  <c r="BS556" i="73"/>
  <c r="CG56" i="73"/>
  <c r="CN51" i="73"/>
  <c r="CK53" i="73"/>
  <c r="BM49" i="73"/>
  <c r="BZ63" i="73"/>
  <c r="BC454" i="73"/>
  <c r="BO67" i="73"/>
  <c r="BA65" i="73"/>
  <c r="CT44" i="73"/>
  <c r="CS39" i="73"/>
  <c r="CS89" i="73" s="1"/>
  <c r="BI65" i="73"/>
  <c r="BI419" i="73"/>
  <c r="CL54" i="73"/>
  <c r="CF54" i="73"/>
  <c r="H580" i="73"/>
  <c r="H582" i="73"/>
  <c r="BR65" i="73"/>
  <c r="BW58" i="73"/>
  <c r="BH51" i="73"/>
  <c r="BT68" i="73"/>
  <c r="CN67" i="73"/>
  <c r="CT56" i="73"/>
  <c r="BU46" i="73"/>
  <c r="AT54" i="73"/>
  <c r="CA51" i="73"/>
  <c r="CV62" i="73"/>
  <c r="CG46" i="73"/>
  <c r="CG51" i="73"/>
  <c r="AS65" i="73"/>
  <c r="BF56" i="73"/>
  <c r="CH46" i="73"/>
  <c r="BK56" i="73"/>
  <c r="BI173" i="73"/>
  <c r="BV67" i="73"/>
  <c r="CE139" i="73"/>
  <c r="CC64" i="73"/>
  <c r="BB59" i="73"/>
  <c r="AO58" i="73"/>
  <c r="CO66" i="73"/>
  <c r="BE419" i="73"/>
  <c r="AZ419" i="73"/>
  <c r="AM139" i="73"/>
  <c r="AL139" i="73"/>
  <c r="BV47" i="73"/>
  <c r="CS67" i="73"/>
  <c r="BN46" i="73"/>
  <c r="CP66" i="73"/>
  <c r="CH67" i="73"/>
  <c r="BI54" i="73"/>
  <c r="AS47" i="73"/>
  <c r="CB419" i="73"/>
  <c r="CM61" i="73"/>
  <c r="CU139" i="73"/>
  <c r="AT49" i="73"/>
  <c r="CE66" i="73"/>
  <c r="BZ64" i="73"/>
  <c r="AV419" i="73"/>
  <c r="BZ419" i="73"/>
  <c r="AT46" i="73"/>
  <c r="AX39" i="73"/>
  <c r="AX81" i="73" s="1"/>
  <c r="CP54" i="73"/>
  <c r="BW53" i="73"/>
  <c r="CS1022" i="73"/>
  <c r="CS633" i="73" s="1"/>
  <c r="CS1024" i="73" s="1"/>
  <c r="CK1022" i="73"/>
  <c r="CC1022" i="73"/>
  <c r="BU1022" i="73"/>
  <c r="BM1022" i="73"/>
  <c r="BE1022" i="73"/>
  <c r="AW1022" i="73"/>
  <c r="AO1022" i="73"/>
  <c r="CR1022" i="73"/>
  <c r="CJ1022" i="73"/>
  <c r="CB1022" i="73"/>
  <c r="BT1022" i="73"/>
  <c r="BL1022" i="73"/>
  <c r="BD1022" i="73"/>
  <c r="AV1022" i="73"/>
  <c r="AN1022" i="73"/>
  <c r="CQ1022" i="73"/>
  <c r="CI1022" i="73"/>
  <c r="CA1022" i="73"/>
  <c r="BS1022" i="73"/>
  <c r="BK1022" i="73"/>
  <c r="BC1022" i="73"/>
  <c r="AU1022" i="73"/>
  <c r="CP1022" i="73"/>
  <c r="CH1022" i="73"/>
  <c r="BZ1022" i="73"/>
  <c r="BR1022" i="73"/>
  <c r="BR633" i="73" s="1"/>
  <c r="BR1024" i="73" s="1"/>
  <c r="BJ1022" i="73"/>
  <c r="BB1022" i="73"/>
  <c r="AT1022" i="73"/>
  <c r="CO1022" i="73"/>
  <c r="CG1022" i="73"/>
  <c r="BY1022" i="73"/>
  <c r="BQ1022" i="73"/>
  <c r="BI1022" i="73"/>
  <c r="BA1022" i="73"/>
  <c r="AS1022" i="73"/>
  <c r="CV1022" i="73"/>
  <c r="CN1022" i="73"/>
  <c r="CF1022" i="73"/>
  <c r="BX1022" i="73"/>
  <c r="BP1022" i="73"/>
  <c r="BH1022" i="73"/>
  <c r="BH633" i="73" s="1"/>
  <c r="BH1024" i="73" s="1"/>
  <c r="AZ1022" i="73"/>
  <c r="AR1022" i="73"/>
  <c r="AR633" i="73" s="1"/>
  <c r="AR1024" i="73" s="1"/>
  <c r="CE1022" i="73"/>
  <c r="AY1022" i="73"/>
  <c r="CD1022" i="73"/>
  <c r="AX1022" i="73"/>
  <c r="BW1022" i="73"/>
  <c r="AQ1022" i="73"/>
  <c r="BV1022" i="73"/>
  <c r="AP1022" i="73"/>
  <c r="AP633" i="73" s="1"/>
  <c r="AP1024" i="73" s="1"/>
  <c r="CU1022" i="73"/>
  <c r="CU633" i="73" s="1"/>
  <c r="CU1024" i="73" s="1"/>
  <c r="BO1022" i="73"/>
  <c r="CT1022" i="73"/>
  <c r="BN1022" i="73"/>
  <c r="CM1022" i="73"/>
  <c r="CL1022" i="73"/>
  <c r="CL633" i="73" s="1"/>
  <c r="CL1024" i="73" s="1"/>
  <c r="BG1022" i="73"/>
  <c r="BF1022" i="73"/>
  <c r="AW68" i="73"/>
  <c r="BX45" i="73"/>
  <c r="BG60" i="73"/>
  <c r="AW54" i="73"/>
  <c r="BT51" i="73"/>
  <c r="AZ48" i="73"/>
  <c r="BP62" i="73"/>
  <c r="CI51" i="73"/>
  <c r="BJ54" i="73"/>
  <c r="AU61" i="73"/>
  <c r="BN63" i="73"/>
  <c r="AB581" i="73"/>
  <c r="AB580" i="73"/>
  <c r="BX139" i="73"/>
  <c r="BL63" i="73"/>
  <c r="AY65" i="73"/>
  <c r="BY173" i="73"/>
  <c r="CS68" i="73"/>
  <c r="CO60" i="73"/>
  <c r="CR1122" i="73"/>
  <c r="CJ1122" i="73"/>
  <c r="CB1122" i="73"/>
  <c r="BT1122" i="73"/>
  <c r="BL1122" i="73"/>
  <c r="BD1122" i="73"/>
  <c r="AV1122" i="73"/>
  <c r="AN1122" i="73"/>
  <c r="CQ1122" i="73"/>
  <c r="CI1122" i="73"/>
  <c r="CA1122" i="73"/>
  <c r="BS1122" i="73"/>
  <c r="BK1122" i="73"/>
  <c r="BC1122" i="73"/>
  <c r="AU1122" i="73"/>
  <c r="AM1122" i="73"/>
  <c r="CP1122" i="73"/>
  <c r="CH1122" i="73"/>
  <c r="BZ1122" i="73"/>
  <c r="BR1122" i="73"/>
  <c r="BJ1122" i="73"/>
  <c r="BB1122" i="73"/>
  <c r="AT1122" i="73"/>
  <c r="AL1122" i="73"/>
  <c r="CO1122" i="73"/>
  <c r="CG1122" i="73"/>
  <c r="BY1122" i="73"/>
  <c r="BQ1122" i="73"/>
  <c r="BI1122" i="73"/>
  <c r="BA1122" i="73"/>
  <c r="AS1122" i="73"/>
  <c r="CV1122" i="73"/>
  <c r="CN1122" i="73"/>
  <c r="CF1122" i="73"/>
  <c r="BX1122" i="73"/>
  <c r="BP1122" i="73"/>
  <c r="BH1122" i="73"/>
  <c r="AZ1122" i="73"/>
  <c r="AR1122" i="73"/>
  <c r="CU1122" i="73"/>
  <c r="CM1122" i="73"/>
  <c r="CE1122" i="73"/>
  <c r="BW1122" i="73"/>
  <c r="BO1122" i="73"/>
  <c r="BG1122" i="73"/>
  <c r="AY1122" i="73"/>
  <c r="AQ1122" i="73"/>
  <c r="CD1122" i="73"/>
  <c r="AX1122" i="73"/>
  <c r="CC1122" i="73"/>
  <c r="AW1122" i="73"/>
  <c r="BV1122" i="73"/>
  <c r="AP1122" i="73"/>
  <c r="BU1122" i="73"/>
  <c r="AO1122" i="73"/>
  <c r="CT1122" i="73"/>
  <c r="BN1122" i="73"/>
  <c r="CS1122" i="73"/>
  <c r="BM1122" i="73"/>
  <c r="BF1122" i="73"/>
  <c r="BE1122" i="73"/>
  <c r="CL1122" i="73"/>
  <c r="CK1122" i="73"/>
  <c r="CE419" i="73"/>
  <c r="BZ54" i="73"/>
  <c r="BL61" i="73"/>
  <c r="BP48" i="73"/>
  <c r="CV67" i="73"/>
  <c r="AO284" i="73"/>
  <c r="CO67" i="73"/>
  <c r="AU62" i="73"/>
  <c r="BP59" i="73"/>
  <c r="CR64" i="73"/>
  <c r="CU1160" i="73"/>
  <c r="CM1160" i="73"/>
  <c r="CE1160" i="73"/>
  <c r="BW1160" i="73"/>
  <c r="BO1160" i="73"/>
  <c r="BG1160" i="73"/>
  <c r="AY1160" i="73"/>
  <c r="AQ1160" i="73"/>
  <c r="CT1160" i="73"/>
  <c r="CL1160" i="73"/>
  <c r="CD1160" i="73"/>
  <c r="BV1160" i="73"/>
  <c r="BN1160" i="73"/>
  <c r="BF1160" i="73"/>
  <c r="AX1160" i="73"/>
  <c r="AP1160" i="73"/>
  <c r="CS1160" i="73"/>
  <c r="CK1160" i="73"/>
  <c r="CC1160" i="73"/>
  <c r="BU1160" i="73"/>
  <c r="BM1160" i="73"/>
  <c r="BE1160" i="73"/>
  <c r="AW1160" i="73"/>
  <c r="AO1160" i="73"/>
  <c r="CR1160" i="73"/>
  <c r="CJ1160" i="73"/>
  <c r="CB1160" i="73"/>
  <c r="BT1160" i="73"/>
  <c r="BL1160" i="73"/>
  <c r="BD1160" i="73"/>
  <c r="AV1160" i="73"/>
  <c r="AN1160" i="73"/>
  <c r="CQ1160" i="73"/>
  <c r="CI1160" i="73"/>
  <c r="CA1160" i="73"/>
  <c r="BS1160" i="73"/>
  <c r="BK1160" i="73"/>
  <c r="BC1160" i="73"/>
  <c r="AU1160" i="73"/>
  <c r="AM1160" i="73"/>
  <c r="CP1160" i="73"/>
  <c r="BX1160" i="73"/>
  <c r="BA1160" i="73"/>
  <c r="CO1160" i="73"/>
  <c r="BR1160" i="73"/>
  <c r="AZ1160" i="73"/>
  <c r="CN1160" i="73"/>
  <c r="BQ1160" i="73"/>
  <c r="AT1160" i="73"/>
  <c r="CH1160" i="73"/>
  <c r="BP1160" i="73"/>
  <c r="AS1160" i="73"/>
  <c r="CG1160" i="73"/>
  <c r="BJ1160" i="73"/>
  <c r="AR1160" i="73"/>
  <c r="BI1160" i="73"/>
  <c r="BH1160" i="73"/>
  <c r="BB1160" i="73"/>
  <c r="AL1160" i="73"/>
  <c r="CV1160" i="73"/>
  <c r="BZ1160" i="73"/>
  <c r="BY1160" i="73"/>
  <c r="CF1160" i="73"/>
  <c r="BN69" i="73"/>
  <c r="CD419" i="73"/>
  <c r="AW61" i="73"/>
  <c r="BF284" i="73"/>
  <c r="AN57" i="73"/>
  <c r="BE67" i="73"/>
  <c r="CO419" i="73"/>
  <c r="AX419" i="73"/>
  <c r="BE59" i="73"/>
  <c r="CV68" i="73"/>
  <c r="AZ139" i="73"/>
  <c r="BB55" i="73"/>
  <c r="CQ64" i="73"/>
  <c r="CP1150" i="73"/>
  <c r="CH1150" i="73"/>
  <c r="BZ1150" i="73"/>
  <c r="BR1150" i="73"/>
  <c r="BJ1150" i="73"/>
  <c r="BB1150" i="73"/>
  <c r="AT1150" i="73"/>
  <c r="AL1150" i="73"/>
  <c r="CO1150" i="73"/>
  <c r="CG1150" i="73"/>
  <c r="BY1150" i="73"/>
  <c r="BQ1150" i="73"/>
  <c r="BI1150" i="73"/>
  <c r="BA1150" i="73"/>
  <c r="AS1150" i="73"/>
  <c r="CV1150" i="73"/>
  <c r="CN1150" i="73"/>
  <c r="CF1150" i="73"/>
  <c r="BX1150" i="73"/>
  <c r="BP1150" i="73"/>
  <c r="BH1150" i="73"/>
  <c r="AZ1150" i="73"/>
  <c r="AR1150" i="73"/>
  <c r="CU1150" i="73"/>
  <c r="CM1150" i="73"/>
  <c r="CE1150" i="73"/>
  <c r="BW1150" i="73"/>
  <c r="BO1150" i="73"/>
  <c r="BG1150" i="73"/>
  <c r="AY1150" i="73"/>
  <c r="AQ1150" i="73"/>
  <c r="CT1150" i="73"/>
  <c r="CL1150" i="73"/>
  <c r="CD1150" i="73"/>
  <c r="BV1150" i="73"/>
  <c r="BN1150" i="73"/>
  <c r="BF1150" i="73"/>
  <c r="AX1150" i="73"/>
  <c r="AP1150" i="73"/>
  <c r="CI1150" i="73"/>
  <c r="BL1150" i="73"/>
  <c r="AO1150" i="73"/>
  <c r="CC1150" i="73"/>
  <c r="BK1150" i="73"/>
  <c r="AN1150" i="73"/>
  <c r="CB1150" i="73"/>
  <c r="BE1150" i="73"/>
  <c r="AM1150" i="73"/>
  <c r="CS1150" i="73"/>
  <c r="CA1150" i="73"/>
  <c r="BD1150" i="73"/>
  <c r="CR1150" i="73"/>
  <c r="BU1150" i="73"/>
  <c r="BC1150" i="73"/>
  <c r="BT1150" i="73"/>
  <c r="BS1150" i="73"/>
  <c r="BM1150" i="73"/>
  <c r="AW1150" i="73"/>
  <c r="AV1150" i="73"/>
  <c r="CQ1150" i="73"/>
  <c r="AU1150" i="73"/>
  <c r="CK1150" i="73"/>
  <c r="CJ1150" i="73"/>
  <c r="CD59" i="73"/>
  <c r="CB48" i="73"/>
  <c r="CM65" i="73"/>
  <c r="BK488" i="73"/>
  <c r="BQ55" i="73"/>
  <c r="BM48" i="73"/>
  <c r="CJ45" i="73"/>
  <c r="CB51" i="73"/>
  <c r="CG61" i="73"/>
  <c r="CL139" i="73"/>
  <c r="CJ51" i="73"/>
  <c r="CI419" i="73"/>
  <c r="BL58" i="73"/>
  <c r="BC46" i="73"/>
  <c r="F581" i="73"/>
  <c r="BZ50" i="73"/>
  <c r="BI48" i="73"/>
  <c r="CD64" i="73"/>
  <c r="AZ64" i="73"/>
  <c r="CC51" i="73"/>
  <c r="AU46" i="73"/>
  <c r="AU59" i="73"/>
  <c r="BA522" i="73"/>
  <c r="AQ60" i="73"/>
  <c r="BK284" i="73"/>
  <c r="CM54" i="73"/>
  <c r="BC51" i="73"/>
  <c r="CO53" i="73"/>
  <c r="CB522" i="73"/>
  <c r="CU60" i="73"/>
  <c r="BI55" i="73"/>
  <c r="CE61" i="73"/>
  <c r="CP61" i="73"/>
  <c r="CS65" i="73"/>
  <c r="BY60" i="73"/>
  <c r="BC61" i="73"/>
  <c r="BX55" i="73"/>
  <c r="BB60" i="73"/>
  <c r="BS60" i="73"/>
  <c r="BO46" i="73"/>
  <c r="BO39" i="73"/>
  <c r="BO101" i="73" s="1"/>
  <c r="AT61" i="73"/>
  <c r="BE53" i="73"/>
  <c r="CA65" i="73"/>
  <c r="AY62" i="73"/>
  <c r="AX51" i="73"/>
  <c r="AZ56" i="73"/>
  <c r="BP66" i="73"/>
  <c r="BG67" i="73"/>
  <c r="BE46" i="73"/>
  <c r="BH39" i="73"/>
  <c r="BH82" i="73" s="1"/>
  <c r="AW62" i="73"/>
  <c r="BU62" i="73"/>
  <c r="AR53" i="73"/>
  <c r="CS44" i="73"/>
  <c r="CR39" i="73"/>
  <c r="BW64" i="73"/>
  <c r="CV48" i="73"/>
  <c r="CQ54" i="73"/>
  <c r="CN48" i="73"/>
  <c r="BJ454" i="73"/>
  <c r="CK54" i="73"/>
  <c r="AM173" i="73"/>
  <c r="AL173" i="73"/>
  <c r="CJ65" i="73"/>
  <c r="AX66" i="73"/>
  <c r="CI52" i="73"/>
  <c r="BR284" i="73"/>
  <c r="AR66" i="73"/>
  <c r="BA49" i="73"/>
  <c r="CQ52" i="73"/>
  <c r="AP52" i="73"/>
  <c r="BC64" i="73"/>
  <c r="CQ62" i="73"/>
  <c r="BZ39" i="73"/>
  <c r="BZ90" i="73" s="1"/>
  <c r="CE48" i="73"/>
  <c r="BC52" i="73"/>
  <c r="BT55" i="73"/>
  <c r="CR44" i="73"/>
  <c r="CQ39" i="73"/>
  <c r="CQ83" i="73" s="1"/>
  <c r="AV44" i="73"/>
  <c r="AU39" i="73"/>
  <c r="AU86" i="73" s="1"/>
  <c r="BM45" i="73"/>
  <c r="CF59" i="73"/>
  <c r="BV66" i="73"/>
  <c r="BN56" i="73"/>
  <c r="AU53" i="73"/>
  <c r="CT51" i="73"/>
  <c r="AQ39" i="73"/>
  <c r="AQ94" i="73" s="1"/>
  <c r="AL1014" i="73"/>
  <c r="BY65" i="73"/>
  <c r="BF44" i="73"/>
  <c r="BE39" i="73"/>
  <c r="BE91" i="73" s="1"/>
  <c r="BT47" i="73"/>
  <c r="BQ66" i="73"/>
  <c r="CE65" i="73"/>
  <c r="BX58" i="73"/>
  <c r="BU12" i="73"/>
  <c r="BV51" i="73"/>
  <c r="BD556" i="73"/>
  <c r="AU58" i="73"/>
  <c r="CR45" i="73"/>
  <c r="CO55" i="73"/>
  <c r="BO60" i="73"/>
  <c r="CM419" i="73"/>
  <c r="AN173" i="73"/>
  <c r="CO64" i="73"/>
  <c r="CL52" i="73"/>
  <c r="BJ51" i="73"/>
  <c r="BK57" i="73"/>
  <c r="BS65" i="73"/>
  <c r="BK68" i="73"/>
  <c r="CP67" i="73"/>
  <c r="AR52" i="73"/>
  <c r="CA45" i="73"/>
  <c r="AV48" i="73"/>
  <c r="CD67" i="73"/>
  <c r="BK62" i="73"/>
  <c r="CJ46" i="73"/>
  <c r="BL50" i="73"/>
  <c r="AN58" i="73"/>
  <c r="CB61" i="73"/>
  <c r="BR48" i="73"/>
  <c r="BD46" i="73"/>
  <c r="BA54" i="73"/>
  <c r="BU68" i="73"/>
  <c r="BY68" i="73"/>
  <c r="AO419" i="73"/>
  <c r="BV52" i="73"/>
  <c r="CV55" i="73"/>
  <c r="CP64" i="73"/>
  <c r="AC581" i="73"/>
  <c r="AC580" i="73"/>
  <c r="AX68" i="73"/>
  <c r="AN61" i="73"/>
  <c r="BN12" i="73"/>
  <c r="CO57" i="73"/>
  <c r="CA488" i="73"/>
  <c r="BV12" i="73"/>
  <c r="BG250" i="73"/>
  <c r="AQ66" i="73"/>
  <c r="BY556" i="73"/>
  <c r="BL59" i="73"/>
  <c r="CL173" i="73"/>
  <c r="CJ419" i="73"/>
  <c r="BC56" i="73"/>
  <c r="CE454" i="73"/>
  <c r="BO54" i="73"/>
  <c r="BJ66" i="73"/>
  <c r="CP12" i="73"/>
  <c r="BI57" i="73"/>
  <c r="CP454" i="73"/>
  <c r="AY454" i="73"/>
  <c r="BR56" i="73"/>
  <c r="AZ58" i="73"/>
  <c r="CY1150" i="73"/>
  <c r="BA68" i="73"/>
  <c r="AV66" i="73"/>
  <c r="AS49" i="73"/>
  <c r="AU488" i="73"/>
  <c r="AR50" i="73"/>
  <c r="BF69" i="73"/>
  <c r="CI45" i="73"/>
  <c r="BU64" i="73"/>
  <c r="CP57" i="73"/>
  <c r="AO59" i="73"/>
  <c r="CO12" i="73"/>
  <c r="CO44" i="73" s="1"/>
  <c r="CQ45" i="73"/>
  <c r="CG419" i="73"/>
  <c r="CO68" i="73"/>
  <c r="BT58" i="73"/>
  <c r="CD58" i="73"/>
  <c r="CV12" i="73"/>
  <c r="CK65" i="73"/>
  <c r="CB53" i="73"/>
  <c r="CM284" i="73"/>
  <c r="BP67" i="73"/>
  <c r="BA173" i="73"/>
  <c r="CF69" i="73"/>
  <c r="BD68" i="73"/>
  <c r="BN67" i="73"/>
  <c r="CA63" i="73"/>
  <c r="BL48" i="73"/>
  <c r="BT50" i="73"/>
  <c r="BK55" i="73"/>
  <c r="BH68" i="73"/>
  <c r="AW51" i="73"/>
  <c r="CE58" i="73"/>
  <c r="CQ284" i="73"/>
  <c r="BH63" i="73"/>
  <c r="CR68" i="73"/>
  <c r="BC59" i="73"/>
  <c r="CM47" i="73"/>
  <c r="BX522" i="73"/>
  <c r="CU58" i="73"/>
  <c r="CJ61" i="73"/>
  <c r="CS63" i="73"/>
  <c r="CJ67" i="73"/>
  <c r="BW48" i="73"/>
  <c r="AU63" i="73"/>
  <c r="AU48" i="73"/>
  <c r="G589" i="73"/>
  <c r="G588" i="73"/>
  <c r="BO64" i="73"/>
  <c r="CG52" i="73"/>
  <c r="CT1121" i="73"/>
  <c r="CL1121" i="73"/>
  <c r="CD1121" i="73"/>
  <c r="BV1121" i="73"/>
  <c r="BN1121" i="73"/>
  <c r="CS1121" i="73"/>
  <c r="CK1121" i="73"/>
  <c r="CC1121" i="73"/>
  <c r="BU1121" i="73"/>
  <c r="BM1121" i="73"/>
  <c r="BE1121" i="73"/>
  <c r="AW1121" i="73"/>
  <c r="AO1121" i="73"/>
  <c r="CR1121" i="73"/>
  <c r="CJ1121" i="73"/>
  <c r="CB1121" i="73"/>
  <c r="BT1121" i="73"/>
  <c r="BL1121" i="73"/>
  <c r="BD1121" i="73"/>
  <c r="AV1121" i="73"/>
  <c r="CQ1121" i="73"/>
  <c r="CI1121" i="73"/>
  <c r="CA1121" i="73"/>
  <c r="BS1121" i="73"/>
  <c r="BK1121" i="73"/>
  <c r="BC1121" i="73"/>
  <c r="AU1121" i="73"/>
  <c r="AM1121" i="73"/>
  <c r="CP1121" i="73"/>
  <c r="CH1121" i="73"/>
  <c r="BZ1121" i="73"/>
  <c r="BR1121" i="73"/>
  <c r="BJ1121" i="73"/>
  <c r="BB1121" i="73"/>
  <c r="AT1121" i="73"/>
  <c r="AL1121" i="73"/>
  <c r="CO1121" i="73"/>
  <c r="CG1121" i="73"/>
  <c r="BY1121" i="73"/>
  <c r="BQ1121" i="73"/>
  <c r="BI1121" i="73"/>
  <c r="BA1121" i="73"/>
  <c r="AS1121" i="73"/>
  <c r="CN1121" i="73"/>
  <c r="CM1121" i="73"/>
  <c r="BG1121" i="73"/>
  <c r="AN1121" i="73"/>
  <c r="CF1121" i="73"/>
  <c r="CE1121" i="73"/>
  <c r="AZ1121" i="73"/>
  <c r="BX1121" i="73"/>
  <c r="AY1121" i="73"/>
  <c r="BW1121" i="73"/>
  <c r="AX1121" i="73"/>
  <c r="BH1121" i="73"/>
  <c r="BF1121" i="73"/>
  <c r="AR1121" i="73"/>
  <c r="AQ1121" i="73"/>
  <c r="CV1121" i="73"/>
  <c r="AP1121" i="73"/>
  <c r="BP1121" i="73"/>
  <c r="CU1121" i="73"/>
  <c r="BO1121" i="73"/>
  <c r="AU51" i="73"/>
  <c r="CH68" i="73"/>
  <c r="BL139" i="73"/>
  <c r="BM51" i="73"/>
  <c r="CF61" i="73"/>
  <c r="AU50" i="73"/>
  <c r="AS59" i="73"/>
  <c r="CU45" i="73"/>
  <c r="BV65" i="73"/>
  <c r="BX66" i="73"/>
  <c r="AZ65" i="73"/>
  <c r="AP46" i="73"/>
  <c r="BG419" i="73"/>
  <c r="CE54" i="73"/>
  <c r="CL47" i="73"/>
  <c r="AI569" i="73"/>
  <c r="AI582" i="73" s="1"/>
  <c r="CD68" i="73"/>
  <c r="AY61" i="73"/>
  <c r="BI139" i="73"/>
  <c r="AP66" i="73"/>
  <c r="BP12" i="73"/>
  <c r="BU45" i="73"/>
  <c r="AS54" i="73"/>
  <c r="CG58" i="73"/>
  <c r="AT62" i="73"/>
  <c r="CG556" i="73"/>
  <c r="AY48" i="73"/>
  <c r="BE56" i="73"/>
  <c r="BI50" i="73"/>
  <c r="CO45" i="73"/>
  <c r="CP51" i="73"/>
  <c r="BY57" i="73"/>
  <c r="BU54" i="73"/>
  <c r="AZ66" i="73"/>
  <c r="CI57" i="73"/>
  <c r="CD61" i="73"/>
  <c r="AY58" i="73"/>
  <c r="BH419" i="73"/>
  <c r="CD47" i="73"/>
  <c r="AX44" i="73"/>
  <c r="AW39" i="73"/>
  <c r="AW85" i="73" s="1"/>
  <c r="F587" i="73"/>
  <c r="BM46" i="73"/>
  <c r="BE488" i="73"/>
  <c r="CC46" i="73"/>
  <c r="CY1151" i="73"/>
  <c r="CX1151" i="73" s="1"/>
  <c r="BJ53" i="73"/>
  <c r="AN69" i="73"/>
  <c r="CK62" i="73"/>
  <c r="BA556" i="73"/>
  <c r="AH994" i="73"/>
  <c r="AH974" i="73" s="1"/>
  <c r="AH976" i="73" s="1"/>
  <c r="AH567" i="73"/>
  <c r="BS68" i="73"/>
  <c r="AX64" i="73"/>
  <c r="CI58" i="73"/>
  <c r="CF62" i="73"/>
  <c r="CV53" i="73"/>
  <c r="AP56" i="73"/>
  <c r="CR139" i="73"/>
  <c r="BQ173" i="73"/>
  <c r="BY51" i="73"/>
  <c r="CE51" i="73"/>
  <c r="BX54" i="73"/>
  <c r="CU51" i="73"/>
  <c r="BR60" i="73"/>
  <c r="BE454" i="73"/>
  <c r="CU419" i="73"/>
  <c r="CI63" i="73"/>
  <c r="BX48" i="73"/>
  <c r="BF139" i="73"/>
  <c r="BI51" i="73"/>
  <c r="AW64" i="73"/>
  <c r="AT48" i="73"/>
  <c r="BV46" i="73"/>
  <c r="CD53" i="73"/>
  <c r="AV488" i="73"/>
  <c r="BM64" i="73"/>
  <c r="CF556" i="73"/>
  <c r="CP46" i="73"/>
  <c r="CM57" i="73"/>
  <c r="CA68" i="73"/>
  <c r="BP50" i="73"/>
  <c r="BN60" i="73"/>
  <c r="CU67" i="73"/>
  <c r="AU419" i="73"/>
  <c r="CB52" i="73"/>
  <c r="CJ50" i="73"/>
  <c r="BO284" i="73"/>
  <c r="CP69" i="73"/>
  <c r="AK994" i="73"/>
  <c r="AK974" i="73" s="1"/>
  <c r="AK976" i="73" s="1"/>
  <c r="AK567" i="73"/>
  <c r="AT63" i="73"/>
  <c r="BW46" i="73"/>
  <c r="AA581" i="73"/>
  <c r="AA580" i="73"/>
  <c r="BE64" i="73"/>
  <c r="BN65" i="73"/>
  <c r="AN488" i="73"/>
  <c r="CE46" i="73"/>
  <c r="CE68" i="73"/>
  <c r="CG57" i="73"/>
  <c r="BE62" i="73"/>
  <c r="AZ556" i="73"/>
  <c r="CA12" i="73"/>
  <c r="CA44" i="73" s="1"/>
  <c r="S581" i="73"/>
  <c r="S580" i="73"/>
  <c r="CC67" i="73"/>
  <c r="CR46" i="73"/>
  <c r="BD45" i="73"/>
  <c r="CO61" i="73"/>
  <c r="CE45" i="73"/>
  <c r="CM556" i="73"/>
  <c r="CM779" i="73" s="1"/>
  <c r="CM762" i="73" s="1"/>
  <c r="BZ454" i="73"/>
  <c r="BQ50" i="73"/>
  <c r="AP63" i="73"/>
  <c r="AO454" i="73"/>
  <c r="BF419" i="73"/>
  <c r="BV50" i="73"/>
  <c r="AC582" i="73"/>
  <c r="CB59" i="73"/>
  <c r="BO139" i="73"/>
  <c r="BI60" i="73"/>
  <c r="AV61" i="73"/>
  <c r="BW139" i="73"/>
  <c r="BM68" i="73"/>
  <c r="CL57" i="73"/>
  <c r="AR62" i="73"/>
  <c r="BK61" i="73"/>
  <c r="BD50" i="73"/>
  <c r="O582" i="73"/>
  <c r="AW65" i="73"/>
  <c r="AM59" i="73"/>
  <c r="AL59" i="73"/>
  <c r="CA46" i="73"/>
  <c r="AP419" i="73"/>
  <c r="AS51" i="73"/>
  <c r="CH62" i="73"/>
  <c r="CF55" i="73"/>
  <c r="CB12" i="73"/>
  <c r="BE51" i="73"/>
  <c r="AV67" i="73"/>
  <c r="CQ139" i="73"/>
  <c r="BV48" i="73"/>
  <c r="CQ1002" i="73"/>
  <c r="CI1002" i="73"/>
  <c r="CA1002" i="73"/>
  <c r="BS1002" i="73"/>
  <c r="BK1002" i="73"/>
  <c r="BC1002" i="73"/>
  <c r="AU1002" i="73"/>
  <c r="CP1002" i="73"/>
  <c r="CH1002" i="73"/>
  <c r="BZ1002" i="73"/>
  <c r="BR1002" i="73"/>
  <c r="BJ1002" i="73"/>
  <c r="BB1002" i="73"/>
  <c r="AT1002" i="73"/>
  <c r="CO1002" i="73"/>
  <c r="CG1002" i="73"/>
  <c r="BY1002" i="73"/>
  <c r="BQ1002" i="73"/>
  <c r="BI1002" i="73"/>
  <c r="BA1002" i="73"/>
  <c r="AS1002" i="73"/>
  <c r="CV1002" i="73"/>
  <c r="CN1002" i="73"/>
  <c r="CF1002" i="73"/>
  <c r="BX1002" i="73"/>
  <c r="BP1002" i="73"/>
  <c r="BH1002" i="73"/>
  <c r="AZ1002" i="73"/>
  <c r="AR1002" i="73"/>
  <c r="CU1002" i="73"/>
  <c r="CM1002" i="73"/>
  <c r="CE1002" i="73"/>
  <c r="BW1002" i="73"/>
  <c r="BO1002" i="73"/>
  <c r="BG1002" i="73"/>
  <c r="AY1002" i="73"/>
  <c r="AQ1002" i="73"/>
  <c r="CT1002" i="73"/>
  <c r="CL1002" i="73"/>
  <c r="CD1002" i="73"/>
  <c r="BV1002" i="73"/>
  <c r="BN1002" i="73"/>
  <c r="BF1002" i="73"/>
  <c r="AX1002" i="73"/>
  <c r="AP1002" i="73"/>
  <c r="CK1002" i="73"/>
  <c r="BE1002" i="73"/>
  <c r="CJ1002" i="73"/>
  <c r="BD1002" i="73"/>
  <c r="CC1002" i="73"/>
  <c r="AW1002" i="73"/>
  <c r="CB1002" i="73"/>
  <c r="AV1002" i="73"/>
  <c r="BU1002" i="73"/>
  <c r="AO1002" i="73"/>
  <c r="BT1002" i="73"/>
  <c r="AN1002" i="73"/>
  <c r="CS1002" i="73"/>
  <c r="CR1002" i="73"/>
  <c r="BL1002" i="73"/>
  <c r="BM1002" i="73"/>
  <c r="CN419" i="73"/>
  <c r="CB54" i="73"/>
  <c r="BM67" i="73"/>
  <c r="BD61" i="73"/>
  <c r="W582" i="73"/>
  <c r="AL1001" i="73"/>
  <c r="AL991" i="73"/>
  <c r="CV488" i="73"/>
  <c r="CN59" i="73"/>
  <c r="CC58" i="73"/>
  <c r="AR67" i="73"/>
  <c r="CP62" i="73"/>
  <c r="BI556" i="73"/>
  <c r="CC12" i="73"/>
  <c r="Y581" i="73"/>
  <c r="Y580" i="73"/>
  <c r="BB56" i="73"/>
  <c r="CP139" i="73"/>
  <c r="M580" i="73"/>
  <c r="M581" i="73"/>
  <c r="CU69" i="73"/>
  <c r="BK45" i="73"/>
  <c r="AX59" i="73"/>
  <c r="CK50" i="73"/>
  <c r="CL51" i="73"/>
  <c r="AW59" i="73"/>
  <c r="CK419" i="73"/>
  <c r="AO12" i="73"/>
  <c r="BI46" i="73"/>
  <c r="BN51" i="73"/>
  <c r="CF488" i="73"/>
  <c r="BX419" i="73"/>
  <c r="BY488" i="73"/>
  <c r="CM51" i="73"/>
  <c r="BX49" i="73"/>
  <c r="CA67" i="73"/>
  <c r="AQ63" i="73"/>
  <c r="CI55" i="73"/>
  <c r="BU60" i="73"/>
  <c r="CE63" i="73"/>
  <c r="BU598" i="73"/>
  <c r="BU991" i="73" s="1"/>
  <c r="AY522" i="73"/>
  <c r="AO63" i="73"/>
  <c r="BU63" i="73"/>
  <c r="BL66" i="73"/>
  <c r="BJ57" i="73"/>
  <c r="BM63" i="73"/>
  <c r="CK47" i="73"/>
  <c r="AP779" i="73"/>
  <c r="AP762" i="73" s="1"/>
  <c r="AR779" i="73"/>
  <c r="AR762" i="73" s="1"/>
  <c r="AM61" i="73"/>
  <c r="BA51" i="73"/>
  <c r="CJ68" i="73"/>
  <c r="CB46" i="73"/>
  <c r="BV58" i="73"/>
  <c r="CG54" i="73"/>
  <c r="BA61" i="73"/>
  <c r="BR39" i="73"/>
  <c r="BR96" i="73" s="1"/>
  <c r="CT66" i="73"/>
  <c r="AR61" i="73"/>
  <c r="CK44" i="73"/>
  <c r="CJ39" i="73"/>
  <c r="CJ92" i="73" s="1"/>
  <c r="CF39" i="73"/>
  <c r="CF81" i="73" s="1"/>
  <c r="CG44" i="73"/>
  <c r="BT61" i="73"/>
  <c r="BQ52" i="73"/>
  <c r="BU56" i="73"/>
  <c r="BI49" i="73"/>
  <c r="AM567" i="73"/>
  <c r="BZ48" i="73"/>
  <c r="CH63" i="73"/>
  <c r="BZ52" i="73"/>
  <c r="CK68" i="73"/>
  <c r="BZ59" i="73"/>
  <c r="BA55" i="73"/>
  <c r="AG994" i="73"/>
  <c r="AG974" i="73" s="1"/>
  <c r="AG976" i="73" s="1"/>
  <c r="AG567" i="73"/>
  <c r="AT55" i="73"/>
  <c r="BE61" i="73"/>
  <c r="AY66" i="73"/>
  <c r="AN52" i="73"/>
  <c r="CM53" i="73"/>
  <c r="AM62" i="73"/>
  <c r="AL62" i="73"/>
  <c r="BY55" i="73"/>
  <c r="BK64" i="73"/>
  <c r="BP54" i="73"/>
  <c r="BV61" i="73"/>
  <c r="CA61" i="73"/>
  <c r="BU49" i="73"/>
  <c r="AO52" i="73"/>
  <c r="BA59" i="73"/>
  <c r="BM50" i="73"/>
  <c r="CF60" i="73"/>
  <c r="AM63" i="73"/>
  <c r="AL63" i="73"/>
  <c r="CN68" i="73"/>
  <c r="BN454" i="73"/>
  <c r="BI454" i="73"/>
  <c r="CB50" i="73"/>
  <c r="CI67" i="73"/>
  <c r="AN63" i="73"/>
  <c r="BT12" i="73"/>
  <c r="CV50" i="73"/>
  <c r="CH66" i="73"/>
  <c r="BA53" i="73"/>
  <c r="AS48" i="73"/>
  <c r="BJ67" i="73"/>
  <c r="CN62" i="73"/>
  <c r="CV556" i="73"/>
  <c r="CF44" i="73"/>
  <c r="CE39" i="73"/>
  <c r="CE84" i="73" s="1"/>
  <c r="BJ50" i="73"/>
  <c r="CM58" i="73"/>
  <c r="BX62" i="73"/>
  <c r="CH51" i="73"/>
  <c r="BY46" i="73"/>
  <c r="CJ53" i="73"/>
  <c r="BR64" i="73"/>
  <c r="BO58" i="73"/>
  <c r="CE284" i="73"/>
  <c r="CS60" i="73"/>
  <c r="BY64" i="73"/>
  <c r="BD419" i="73"/>
  <c r="CU61" i="73"/>
  <c r="CY1000" i="73"/>
  <c r="BR61" i="73"/>
  <c r="BI12" i="73"/>
  <c r="BI44" i="73" s="1"/>
  <c r="BP45" i="73"/>
  <c r="BM12" i="73"/>
  <c r="CB47" i="73"/>
  <c r="BE60" i="73"/>
  <c r="BT67" i="73"/>
  <c r="BQ61" i="73"/>
  <c r="BK50" i="73"/>
  <c r="CM488" i="73"/>
  <c r="BW61" i="73"/>
  <c r="BS64" i="73"/>
  <c r="AP58" i="73"/>
  <c r="BL60" i="73"/>
  <c r="CP1130" i="73"/>
  <c r="CH1130" i="73"/>
  <c r="BZ1130" i="73"/>
  <c r="BR1130" i="73"/>
  <c r="BJ1130" i="73"/>
  <c r="BB1130" i="73"/>
  <c r="AT1130" i="73"/>
  <c r="AL1130" i="73"/>
  <c r="CO1130" i="73"/>
  <c r="CG1130" i="73"/>
  <c r="BY1130" i="73"/>
  <c r="BQ1130" i="73"/>
  <c r="BI1130" i="73"/>
  <c r="BA1130" i="73"/>
  <c r="AS1130" i="73"/>
  <c r="CV1130" i="73"/>
  <c r="CN1130" i="73"/>
  <c r="CF1130" i="73"/>
  <c r="BX1130" i="73"/>
  <c r="BP1130" i="73"/>
  <c r="BH1130" i="73"/>
  <c r="AZ1130" i="73"/>
  <c r="AR1130" i="73"/>
  <c r="CU1130" i="73"/>
  <c r="CM1130" i="73"/>
  <c r="CE1130" i="73"/>
  <c r="BW1130" i="73"/>
  <c r="BO1130" i="73"/>
  <c r="BG1130" i="73"/>
  <c r="AY1130" i="73"/>
  <c r="AQ1130" i="73"/>
  <c r="CT1130" i="73"/>
  <c r="CL1130" i="73"/>
  <c r="CD1130" i="73"/>
  <c r="BV1130" i="73"/>
  <c r="BN1130" i="73"/>
  <c r="BF1130" i="73"/>
  <c r="AX1130" i="73"/>
  <c r="AP1130" i="73"/>
  <c r="CS1130" i="73"/>
  <c r="CK1130" i="73"/>
  <c r="CC1130" i="73"/>
  <c r="BU1130" i="73"/>
  <c r="BM1130" i="73"/>
  <c r="BE1130" i="73"/>
  <c r="AW1130" i="73"/>
  <c r="AO1130" i="73"/>
  <c r="BT1130" i="73"/>
  <c r="AN1130" i="73"/>
  <c r="BS1130" i="73"/>
  <c r="AM1130" i="73"/>
  <c r="CR1130" i="73"/>
  <c r="BL1130" i="73"/>
  <c r="CQ1130" i="73"/>
  <c r="BK1130" i="73"/>
  <c r="CJ1130" i="73"/>
  <c r="BD1130" i="73"/>
  <c r="CI1130" i="73"/>
  <c r="BC1130" i="73"/>
  <c r="CB1130" i="73"/>
  <c r="CA1130" i="73"/>
  <c r="AV1130" i="73"/>
  <c r="AU1130" i="73"/>
  <c r="BK65" i="73"/>
  <c r="AS419" i="73"/>
  <c r="BO419" i="73"/>
  <c r="BY56" i="73"/>
  <c r="BQ284" i="73"/>
  <c r="AS67" i="73"/>
  <c r="CT57" i="73"/>
  <c r="AY488" i="73"/>
  <c r="AP68" i="73"/>
  <c r="AU60" i="73"/>
  <c r="BP556" i="73"/>
  <c r="BF67" i="73"/>
  <c r="AU65" i="73"/>
  <c r="CJ44" i="73"/>
  <c r="CI39" i="73"/>
  <c r="CI89" i="73" s="1"/>
  <c r="CP45" i="73"/>
  <c r="BB12" i="73"/>
  <c r="BY419" i="73"/>
  <c r="CM66" i="73"/>
  <c r="BE65" i="73"/>
  <c r="AR58" i="73"/>
  <c r="CA64" i="73"/>
  <c r="AN419" i="73"/>
  <c r="BG454" i="73"/>
  <c r="AX58" i="73"/>
  <c r="AP51" i="73"/>
  <c r="BG44" i="73"/>
  <c r="BF39" i="73"/>
  <c r="BF87" i="73" s="1"/>
  <c r="AO49" i="73"/>
  <c r="AX65" i="73"/>
  <c r="BZ58" i="73"/>
  <c r="BI66" i="73"/>
  <c r="CM59" i="73"/>
  <c r="BP55" i="73"/>
  <c r="BA62" i="73"/>
  <c r="CU59" i="73"/>
  <c r="CR58" i="73"/>
  <c r="AD994" i="73"/>
  <c r="AD974" i="73" s="1"/>
  <c r="AD976" i="73" s="1"/>
  <c r="AD567" i="73"/>
  <c r="AN59" i="73"/>
  <c r="AQ454" i="73"/>
  <c r="BK44" i="73"/>
  <c r="BJ39" i="73"/>
  <c r="BJ93" i="73" s="1"/>
  <c r="CJ556" i="73"/>
  <c r="AX61" i="73"/>
  <c r="BJ62" i="73"/>
  <c r="CI54" i="73"/>
  <c r="CH57" i="73"/>
  <c r="CU12" i="73"/>
  <c r="CU44" i="73" s="1"/>
  <c r="CS419" i="73"/>
  <c r="CO454" i="73"/>
  <c r="CH52" i="73"/>
  <c r="BW52" i="73"/>
  <c r="BD47" i="73"/>
  <c r="CL69" i="73"/>
  <c r="CC65" i="73"/>
  <c r="CV64" i="73"/>
  <c r="CI61" i="73"/>
  <c r="BL45" i="73"/>
  <c r="AY284" i="73"/>
  <c r="AM1001" i="73"/>
  <c r="AM991" i="73"/>
  <c r="AO56" i="73"/>
  <c r="BW51" i="73"/>
  <c r="CV57" i="73"/>
  <c r="CP48" i="73"/>
  <c r="CI62" i="73"/>
  <c r="AS556" i="73"/>
  <c r="CD139" i="73"/>
  <c r="BF48" i="73"/>
  <c r="BE50" i="73"/>
  <c r="BW419" i="73"/>
  <c r="AC591" i="73"/>
  <c r="AR57" i="73"/>
  <c r="BS62" i="73"/>
  <c r="CB454" i="73"/>
  <c r="AZ12" i="73"/>
  <c r="CA57" i="73"/>
  <c r="CN46" i="73"/>
  <c r="AR59" i="73"/>
  <c r="BY63" i="73"/>
  <c r="BJ56" i="73"/>
  <c r="BS50" i="73"/>
  <c r="BM284" i="73"/>
  <c r="CL454" i="73"/>
  <c r="AP139" i="73"/>
  <c r="CG68" i="73"/>
  <c r="BL12" i="73"/>
  <c r="CI65" i="73"/>
  <c r="BM52" i="73"/>
  <c r="CC62" i="73"/>
  <c r="BY454" i="73"/>
  <c r="BS47" i="73"/>
  <c r="BH57" i="73"/>
  <c r="BH522" i="73"/>
  <c r="BJ48" i="73"/>
  <c r="CI47" i="73"/>
  <c r="BG598" i="73"/>
  <c r="BG991" i="73" s="1"/>
  <c r="BH598" i="73"/>
  <c r="BH991" i="73" s="1"/>
  <c r="BR598" i="73"/>
  <c r="BR991" i="73" s="1"/>
  <c r="AU522" i="73"/>
  <c r="CE55" i="73"/>
  <c r="AN48" i="73"/>
  <c r="AM45" i="73"/>
  <c r="CT68" i="73"/>
  <c r="BB57" i="73"/>
  <c r="BX57" i="73"/>
  <c r="BP57" i="73"/>
  <c r="BD67" i="73"/>
  <c r="AQ47" i="73"/>
  <c r="AM522" i="73"/>
  <c r="BF66" i="73"/>
  <c r="CQ57" i="73"/>
  <c r="AM66" i="73"/>
  <c r="D628" i="83"/>
  <c r="D620" i="83"/>
  <c r="D636" i="83"/>
  <c r="AO1131" i="73" l="1"/>
  <c r="BY1131" i="73"/>
  <c r="AM1131" i="73"/>
  <c r="CF1131" i="73"/>
  <c r="CA1131" i="73"/>
  <c r="BP1131" i="73"/>
  <c r="BT1131" i="73"/>
  <c r="BT1111" i="73" s="1"/>
  <c r="CJ1120" i="73"/>
  <c r="AT779" i="73"/>
  <c r="AT762" i="73" s="1"/>
  <c r="BR1065" i="73"/>
  <c r="BR790" i="73" s="1"/>
  <c r="BR763" i="73" s="1"/>
  <c r="CF1012" i="73"/>
  <c r="BE1066" i="73"/>
  <c r="AX1066" i="73"/>
  <c r="AX802" i="73" s="1"/>
  <c r="AX764" i="73" s="1"/>
  <c r="CG1012" i="73"/>
  <c r="BF1066" i="73"/>
  <c r="BF802" i="73" s="1"/>
  <c r="BF764" i="73" s="1"/>
  <c r="AQ779" i="73"/>
  <c r="AQ762" i="73" s="1"/>
  <c r="CP1012" i="73"/>
  <c r="CR1066" i="73"/>
  <c r="AW1066" i="73"/>
  <c r="AN1012" i="73"/>
  <c r="AT1066" i="73"/>
  <c r="AT802" i="73" s="1"/>
  <c r="AT764" i="73" s="1"/>
  <c r="BL812" i="73"/>
  <c r="BL765" i="73" s="1"/>
  <c r="BL1131" i="73"/>
  <c r="AT1131" i="73"/>
  <c r="AL1131" i="73"/>
  <c r="BW1131" i="73"/>
  <c r="CH1131" i="73"/>
  <c r="CI1131" i="73"/>
  <c r="CI933" i="73" s="1"/>
  <c r="CI1134" i="73" s="1"/>
  <c r="CK1131" i="73"/>
  <c r="CL1131" i="73"/>
  <c r="BM1131" i="73"/>
  <c r="BM1111" i="73" s="1"/>
  <c r="BE1131" i="73"/>
  <c r="AW1131" i="73"/>
  <c r="CO1131" i="73"/>
  <c r="CO933" i="73" s="1"/>
  <c r="CO1134" i="73" s="1"/>
  <c r="CP1131" i="73"/>
  <c r="CQ1131" i="73"/>
  <c r="CS1131" i="73"/>
  <c r="CS933" i="73" s="1"/>
  <c r="CS1134" i="73" s="1"/>
  <c r="CT1131" i="73"/>
  <c r="CE1131" i="73"/>
  <c r="BR1131" i="73"/>
  <c r="BR1111" i="73" s="1"/>
  <c r="AZ1131" i="73"/>
  <c r="AX1131" i="73"/>
  <c r="AX933" i="73" s="1"/>
  <c r="AX1134" i="73" s="1"/>
  <c r="CV1131" i="73"/>
  <c r="AS1131" i="73"/>
  <c r="AV1131" i="73"/>
  <c r="CN1131" i="73"/>
  <c r="BJ1131" i="73"/>
  <c r="BC1131" i="73"/>
  <c r="CJ1131" i="73"/>
  <c r="BF1131" i="73"/>
  <c r="AQ1131" i="73"/>
  <c r="CB1131" i="73"/>
  <c r="CB933" i="73" s="1"/>
  <c r="CB1134" i="73" s="1"/>
  <c r="AR1131" i="73"/>
  <c r="BD1131" i="73"/>
  <c r="BD933" i="73" s="1"/>
  <c r="BD1134" i="73" s="1"/>
  <c r="BG1131" i="73"/>
  <c r="BG1111" i="73" s="1"/>
  <c r="AN1131" i="73"/>
  <c r="BX1131" i="73"/>
  <c r="BK1131" i="73"/>
  <c r="CR1131" i="73"/>
  <c r="BN1131" i="73"/>
  <c r="CG1131" i="73"/>
  <c r="AU1131" i="73"/>
  <c r="AU933" i="73" s="1"/>
  <c r="AU1134" i="73" s="1"/>
  <c r="BA1131" i="73"/>
  <c r="BO1131" i="73"/>
  <c r="BQ1131" i="73"/>
  <c r="AY1131" i="73"/>
  <c r="CU1131" i="73"/>
  <c r="CU933" i="73" s="1"/>
  <c r="CU1134" i="73" s="1"/>
  <c r="BS1131" i="73"/>
  <c r="BU1131" i="73"/>
  <c r="CA1052" i="73"/>
  <c r="CA723" i="73" s="1"/>
  <c r="CA706" i="73" s="1"/>
  <c r="DG1098" i="73"/>
  <c r="DH1098" i="73"/>
  <c r="BT420" i="73"/>
  <c r="BU420" i="73"/>
  <c r="AT420" i="73"/>
  <c r="BA812" i="73"/>
  <c r="BA765" i="73" s="1"/>
  <c r="CK779" i="73"/>
  <c r="CK762" i="73" s="1"/>
  <c r="CJ812" i="73"/>
  <c r="CJ765" i="73" s="1"/>
  <c r="CV779" i="73"/>
  <c r="CV762" i="73" s="1"/>
  <c r="BC812" i="73"/>
  <c r="BC765" i="73" s="1"/>
  <c r="BN812" i="73"/>
  <c r="BN765" i="73" s="1"/>
  <c r="BK1083" i="73"/>
  <c r="BK826" i="73" s="1"/>
  <c r="AT1052" i="73"/>
  <c r="AT723" i="73" s="1"/>
  <c r="AT706" i="73" s="1"/>
  <c r="AS1052" i="73"/>
  <c r="AS723" i="73" s="1"/>
  <c r="AS706" i="73" s="1"/>
  <c r="CN1052" i="73"/>
  <c r="CN723" i="73" s="1"/>
  <c r="CN706" i="73" s="1"/>
  <c r="CH1052" i="73"/>
  <c r="CH723" i="73" s="1"/>
  <c r="CH706" i="73" s="1"/>
  <c r="BX1052" i="73"/>
  <c r="CB1052" i="73"/>
  <c r="CB723" i="73" s="1"/>
  <c r="CB706" i="73" s="1"/>
  <c r="BG1012" i="73"/>
  <c r="CO1012" i="73"/>
  <c r="AW1012" i="73"/>
  <c r="CM1012" i="73"/>
  <c r="BD1012" i="73"/>
  <c r="BX1012" i="73"/>
  <c r="CE1012" i="73"/>
  <c r="CE622" i="73" s="1"/>
  <c r="CE1014" i="73" s="1"/>
  <c r="CN1012" i="73"/>
  <c r="BA1012" i="73"/>
  <c r="BJ1012" i="73"/>
  <c r="BS1012" i="73"/>
  <c r="BT1012" i="73"/>
  <c r="BU1012" i="73"/>
  <c r="BV1012" i="73"/>
  <c r="AQ1012" i="73"/>
  <c r="AU1012" i="73"/>
  <c r="AX1012" i="73"/>
  <c r="BW1012" i="73"/>
  <c r="BC1012" i="73"/>
  <c r="BE1012" i="73"/>
  <c r="AS1012" i="73"/>
  <c r="BK1012" i="73"/>
  <c r="BN1012" i="73"/>
  <c r="AR1012" i="73"/>
  <c r="BO1012" i="73"/>
  <c r="BI1012" i="73"/>
  <c r="BR1012" i="73"/>
  <c r="CA1012" i="73"/>
  <c r="CB1012" i="73"/>
  <c r="CC1012" i="73"/>
  <c r="CD1012" i="73"/>
  <c r="AV1012" i="73"/>
  <c r="BL1012" i="73"/>
  <c r="AY1012" i="73"/>
  <c r="CU1012" i="73"/>
  <c r="BQ1012" i="73"/>
  <c r="BZ1012" i="73"/>
  <c r="CI1012" i="73"/>
  <c r="CJ1012" i="73"/>
  <c r="CK1012" i="73"/>
  <c r="CL1012" i="73"/>
  <c r="AT1012" i="73"/>
  <c r="BF1012" i="73"/>
  <c r="BH1012" i="73"/>
  <c r="BB1012" i="73"/>
  <c r="BM1012" i="73"/>
  <c r="AZ1012" i="73"/>
  <c r="BP1012" i="73"/>
  <c r="BY1012" i="73"/>
  <c r="CH1012" i="73"/>
  <c r="CQ1012" i="73"/>
  <c r="CR1012" i="73"/>
  <c r="CS1012" i="73"/>
  <c r="BI598" i="73"/>
  <c r="BI991" i="73" s="1"/>
  <c r="CH611" i="73"/>
  <c r="CH1004" i="73" s="1"/>
  <c r="BK633" i="73"/>
  <c r="BK1024" i="73" s="1"/>
  <c r="AU779" i="73"/>
  <c r="AU762" i="73" s="1"/>
  <c r="CU812" i="73"/>
  <c r="CU765" i="73" s="1"/>
  <c r="BW779" i="73"/>
  <c r="BW762" i="73" s="1"/>
  <c r="CN812" i="73"/>
  <c r="CN765" i="73" s="1"/>
  <c r="BF1055" i="73"/>
  <c r="BF756" i="73" s="1"/>
  <c r="BF709" i="73" s="1"/>
  <c r="BE598" i="73"/>
  <c r="BE991" i="73" s="1"/>
  <c r="CA633" i="73"/>
  <c r="CA1024" i="73" s="1"/>
  <c r="CS1065" i="73"/>
  <c r="CS790" i="73" s="1"/>
  <c r="CS763" i="73" s="1"/>
  <c r="BB622" i="73"/>
  <c r="BB1014" i="73" s="1"/>
  <c r="CC891" i="73"/>
  <c r="CC884" i="73" s="1"/>
  <c r="CC852" i="73" s="1"/>
  <c r="CR611" i="73"/>
  <c r="CR1004" i="73" s="1"/>
  <c r="X584" i="73"/>
  <c r="BJ779" i="73"/>
  <c r="BJ762" i="73" s="1"/>
  <c r="AQ633" i="73"/>
  <c r="AQ1024" i="73" s="1"/>
  <c r="BK802" i="73"/>
  <c r="BK764" i="73" s="1"/>
  <c r="BF622" i="73"/>
  <c r="BF1014" i="73" s="1"/>
  <c r="CA598" i="73"/>
  <c r="CA991" i="73" s="1"/>
  <c r="CI598" i="73"/>
  <c r="CI991" i="73" s="1"/>
  <c r="AV598" i="73"/>
  <c r="AV991" i="73" s="1"/>
  <c r="AR420" i="73"/>
  <c r="CB891" i="73"/>
  <c r="CB884" i="73" s="1"/>
  <c r="CB852" i="73" s="1"/>
  <c r="BJ420" i="73"/>
  <c r="CL91" i="73"/>
  <c r="CO633" i="73"/>
  <c r="CO1024" i="73" s="1"/>
  <c r="AN1065" i="73"/>
  <c r="CB1065" i="73"/>
  <c r="CB790" i="73" s="1"/>
  <c r="CB763" i="73" s="1"/>
  <c r="BM779" i="73"/>
  <c r="BM762" i="73" s="1"/>
  <c r="AR812" i="73"/>
  <c r="AR765" i="73" s="1"/>
  <c r="BM1065" i="73"/>
  <c r="BM790" i="73" s="1"/>
  <c r="BM763" i="73" s="1"/>
  <c r="AL1065" i="73"/>
  <c r="AL790" i="73" s="1"/>
  <c r="AL763" i="73" s="1"/>
  <c r="BF1161" i="73"/>
  <c r="BN598" i="73"/>
  <c r="BN991" i="73" s="1"/>
  <c r="CU598" i="73"/>
  <c r="CU991" i="73" s="1"/>
  <c r="AL812" i="73"/>
  <c r="AL765" i="73" s="1"/>
  <c r="CO812" i="73"/>
  <c r="CO765" i="73" s="1"/>
  <c r="CR598" i="73"/>
  <c r="CR991" i="73" s="1"/>
  <c r="AX1065" i="73"/>
  <c r="CC1065" i="73"/>
  <c r="CM622" i="73"/>
  <c r="CM1014" i="73" s="1"/>
  <c r="AN812" i="73"/>
  <c r="AN765" i="73" s="1"/>
  <c r="BV1161" i="73"/>
  <c r="CQ779" i="73"/>
  <c r="CQ762" i="73" s="1"/>
  <c r="BK598" i="73"/>
  <c r="BK991" i="73" s="1"/>
  <c r="BZ812" i="73"/>
  <c r="BZ765" i="73" s="1"/>
  <c r="CP812" i="73"/>
  <c r="CP765" i="73" s="1"/>
  <c r="BT611" i="73"/>
  <c r="BT1004" i="73" s="1"/>
  <c r="CE611" i="73"/>
  <c r="CE1004" i="73" s="1"/>
  <c r="CF611" i="73"/>
  <c r="CF1004" i="73" s="1"/>
  <c r="BX1065" i="73"/>
  <c r="BX790" i="73" s="1"/>
  <c r="BX763" i="73" s="1"/>
  <c r="BI1065" i="73"/>
  <c r="BI790" i="73" s="1"/>
  <c r="BI763" i="73" s="1"/>
  <c r="CO1161" i="73"/>
  <c r="BQ779" i="73"/>
  <c r="BQ762" i="73" s="1"/>
  <c r="CT598" i="73"/>
  <c r="CT991" i="73" s="1"/>
  <c r="BT779" i="73"/>
  <c r="BT762" i="73" s="1"/>
  <c r="CH812" i="73"/>
  <c r="CH765" i="73" s="1"/>
  <c r="BP779" i="73"/>
  <c r="BP762" i="73" s="1"/>
  <c r="BG1065" i="73"/>
  <c r="CF933" i="73"/>
  <c r="CF1134" i="73" s="1"/>
  <c r="P591" i="73"/>
  <c r="CA1161" i="73"/>
  <c r="CA963" i="73" s="1"/>
  <c r="CS756" i="73"/>
  <c r="CS709" i="73" s="1"/>
  <c r="BU611" i="73"/>
  <c r="BU1004" i="73" s="1"/>
  <c r="CF779" i="73"/>
  <c r="CF762" i="73" s="1"/>
  <c r="CE420" i="73"/>
  <c r="BC1065" i="73"/>
  <c r="BC790" i="73" s="1"/>
  <c r="BC763" i="73" s="1"/>
  <c r="CI1065" i="73"/>
  <c r="CI790" i="73" s="1"/>
  <c r="CI763" i="73" s="1"/>
  <c r="AW1161" i="73"/>
  <c r="CP598" i="73"/>
  <c r="CP991" i="73" s="1"/>
  <c r="CS598" i="73"/>
  <c r="CS991" i="73" s="1"/>
  <c r="BT812" i="73"/>
  <c r="BT765" i="73" s="1"/>
  <c r="BH779" i="73"/>
  <c r="BH762" i="73" s="1"/>
  <c r="BE622" i="73"/>
  <c r="BE1014" i="73" s="1"/>
  <c r="BE802" i="73"/>
  <c r="BE764" i="73" s="1"/>
  <c r="F584" i="73"/>
  <c r="BW598" i="73"/>
  <c r="BW991" i="73" s="1"/>
  <c r="AZ812" i="73"/>
  <c r="AZ765" i="73" s="1"/>
  <c r="BQ633" i="73"/>
  <c r="BQ1024" i="73" s="1"/>
  <c r="BZ633" i="73"/>
  <c r="BZ1024" i="73" s="1"/>
  <c r="CI633" i="73"/>
  <c r="CI1024" i="73" s="1"/>
  <c r="CK633" i="73"/>
  <c r="CK1024" i="73" s="1"/>
  <c r="BB1066" i="73"/>
  <c r="BB802" i="73" s="1"/>
  <c r="BB764" i="73" s="1"/>
  <c r="AY1066" i="73"/>
  <c r="AY802" i="73" s="1"/>
  <c r="AY764" i="73" s="1"/>
  <c r="AF581" i="73"/>
  <c r="CD598" i="73"/>
  <c r="CD991" i="73" s="1"/>
  <c r="BY598" i="73"/>
  <c r="BY991" i="73" s="1"/>
  <c r="AT598" i="73"/>
  <c r="AT991" i="73" s="1"/>
  <c r="CF1052" i="73"/>
  <c r="CF723" i="73" s="1"/>
  <c r="CF706" i="73" s="1"/>
  <c r="CA779" i="73"/>
  <c r="CA762" i="73" s="1"/>
  <c r="CK812" i="73"/>
  <c r="CK765" i="73" s="1"/>
  <c r="BK779" i="73"/>
  <c r="BK762" i="73" s="1"/>
  <c r="BD779" i="73"/>
  <c r="BD762" i="73" s="1"/>
  <c r="CN779" i="73"/>
  <c r="CN762" i="73" s="1"/>
  <c r="BF598" i="73"/>
  <c r="BF991" i="73" s="1"/>
  <c r="AT622" i="73"/>
  <c r="AT1014" i="73" s="1"/>
  <c r="BX933" i="73"/>
  <c r="BX1134" i="73" s="1"/>
  <c r="BD812" i="73"/>
  <c r="BD765" i="73" s="1"/>
  <c r="BS622" i="73"/>
  <c r="BS1014" i="73" s="1"/>
  <c r="BC611" i="73"/>
  <c r="BC1004" i="73" s="1"/>
  <c r="AY622" i="73"/>
  <c r="AY1014" i="73" s="1"/>
  <c r="BR1066" i="73"/>
  <c r="BR802" i="73" s="1"/>
  <c r="BR764" i="73" s="1"/>
  <c r="BG1066" i="73"/>
  <c r="AF582" i="73"/>
  <c r="AV779" i="73"/>
  <c r="AV762" i="73" s="1"/>
  <c r="CT1052" i="73"/>
  <c r="CT723" i="73" s="1"/>
  <c r="CT706" i="73" s="1"/>
  <c r="CV1052" i="73"/>
  <c r="CV723" i="73" s="1"/>
  <c r="CV706" i="73" s="1"/>
  <c r="BS598" i="73"/>
  <c r="BS991" i="73" s="1"/>
  <c r="AR599" i="73"/>
  <c r="AR992" i="73" s="1"/>
  <c r="BW812" i="73"/>
  <c r="BW765" i="73" s="1"/>
  <c r="CE779" i="73"/>
  <c r="CE762" i="73" s="1"/>
  <c r="CS622" i="73"/>
  <c r="CS1014" i="73" s="1"/>
  <c r="BD1066" i="73"/>
  <c r="BD802" i="73" s="1"/>
  <c r="BD764" i="73" s="1"/>
  <c r="BA1066" i="73"/>
  <c r="BA802" i="73" s="1"/>
  <c r="BA764" i="73" s="1"/>
  <c r="CG598" i="73"/>
  <c r="CG991" i="73" s="1"/>
  <c r="CB779" i="73"/>
  <c r="CB762" i="73" s="1"/>
  <c r="CS1052" i="73"/>
  <c r="CS723" i="73" s="1"/>
  <c r="CS706" i="73" s="1"/>
  <c r="BN1052" i="73"/>
  <c r="BN723" i="73" s="1"/>
  <c r="BN706" i="73" s="1"/>
  <c r="BG779" i="73"/>
  <c r="BG762" i="73" s="1"/>
  <c r="BX611" i="73"/>
  <c r="BX1004" i="73" s="1"/>
  <c r="N591" i="73"/>
  <c r="CD611" i="73"/>
  <c r="CD1004" i="73" s="1"/>
  <c r="CP611" i="73"/>
  <c r="CP1004" i="73" s="1"/>
  <c r="AS812" i="73"/>
  <c r="AS765" i="73" s="1"/>
  <c r="AR1055" i="73"/>
  <c r="AR756" i="73" s="1"/>
  <c r="AR709" i="73" s="1"/>
  <c r="BC933" i="73"/>
  <c r="BC1134" i="73" s="1"/>
  <c r="BT1066" i="73"/>
  <c r="BI1066" i="73"/>
  <c r="BG1120" i="73"/>
  <c r="CK1052" i="73"/>
  <c r="CK723" i="73" s="1"/>
  <c r="CK706" i="73" s="1"/>
  <c r="CL99" i="73"/>
  <c r="CL98" i="73"/>
  <c r="CL92" i="73"/>
  <c r="BY1055" i="73"/>
  <c r="BY756" i="73" s="1"/>
  <c r="BY709" i="73" s="1"/>
  <c r="CT779" i="73"/>
  <c r="CT762" i="73" s="1"/>
  <c r="CH1120" i="73"/>
  <c r="CH1110" i="73" s="1"/>
  <c r="CV1055" i="73"/>
  <c r="CV756" i="73" s="1"/>
  <c r="CV709" i="73" s="1"/>
  <c r="BI622" i="73"/>
  <c r="BI1014" i="73" s="1"/>
  <c r="CA622" i="73"/>
  <c r="CA1014" i="73" s="1"/>
  <c r="BE812" i="73"/>
  <c r="BE765" i="73" s="1"/>
  <c r="BY779" i="73"/>
  <c r="BY762" i="73" s="1"/>
  <c r="CJ622" i="73"/>
  <c r="CJ1014" i="73" s="1"/>
  <c r="BL933" i="73"/>
  <c r="BL1134" i="73" s="1"/>
  <c r="BC779" i="73"/>
  <c r="BC762" i="73" s="1"/>
  <c r="BZ420" i="73"/>
  <c r="AS611" i="73"/>
  <c r="AS1004" i="73" s="1"/>
  <c r="BK611" i="73"/>
  <c r="BK1004" i="73" s="1"/>
  <c r="BO633" i="73"/>
  <c r="BO1024" i="73" s="1"/>
  <c r="CN633" i="73"/>
  <c r="CN1024" i="73" s="1"/>
  <c r="BS1120" i="73"/>
  <c r="BS1110" i="73" s="1"/>
  <c r="BM598" i="73"/>
  <c r="BM991" i="73" s="1"/>
  <c r="AS598" i="73"/>
  <c r="AS991" i="73" s="1"/>
  <c r="AP812" i="73"/>
  <c r="AP765" i="73" s="1"/>
  <c r="BZ779" i="73"/>
  <c r="BZ762" i="73" s="1"/>
  <c r="BO779" i="73"/>
  <c r="BO762" i="73" s="1"/>
  <c r="BR812" i="73"/>
  <c r="BR765" i="73" s="1"/>
  <c r="CH779" i="73"/>
  <c r="CH762" i="73" s="1"/>
  <c r="AW622" i="73"/>
  <c r="AW1014" i="73" s="1"/>
  <c r="AM779" i="73"/>
  <c r="AM762" i="73" s="1"/>
  <c r="BC420" i="73"/>
  <c r="CF622" i="73"/>
  <c r="CF1014" i="73" s="1"/>
  <c r="AN622" i="73"/>
  <c r="AN1014" i="73" s="1"/>
  <c r="CR622" i="73"/>
  <c r="CR1014" i="73" s="1"/>
  <c r="BG622" i="73"/>
  <c r="BG1014" i="73" s="1"/>
  <c r="CO779" i="73"/>
  <c r="CO762" i="73" s="1"/>
  <c r="CI779" i="73"/>
  <c r="CI762" i="73" s="1"/>
  <c r="CS812" i="73"/>
  <c r="CS765" i="73" s="1"/>
  <c r="CU779" i="73"/>
  <c r="CU762" i="73" s="1"/>
  <c r="CI812" i="73"/>
  <c r="CI765" i="73" s="1"/>
  <c r="BK812" i="73"/>
  <c r="BK765" i="73" s="1"/>
  <c r="BB779" i="73"/>
  <c r="BB762" i="73" s="1"/>
  <c r="BB812" i="73"/>
  <c r="BB765" i="73" s="1"/>
  <c r="CG812" i="73"/>
  <c r="CG765" i="73" s="1"/>
  <c r="BQ812" i="73"/>
  <c r="BQ765" i="73" s="1"/>
  <c r="CG99" i="73"/>
  <c r="BR779" i="73"/>
  <c r="BR762" i="73" s="1"/>
  <c r="BQ1066" i="73"/>
  <c r="BQ802" i="73" s="1"/>
  <c r="BQ764" i="73" s="1"/>
  <c r="BX1161" i="73"/>
  <c r="AZ1161" i="73"/>
  <c r="BR1161" i="73"/>
  <c r="AY812" i="73"/>
  <c r="AY765" i="73" s="1"/>
  <c r="AW91" i="73"/>
  <c r="CE891" i="73"/>
  <c r="CE884" i="73" s="1"/>
  <c r="CE852" i="73" s="1"/>
  <c r="BG812" i="73"/>
  <c r="BG765" i="73" s="1"/>
  <c r="AW92" i="73"/>
  <c r="CO420" i="73"/>
  <c r="CK611" i="73"/>
  <c r="CK1004" i="73" s="1"/>
  <c r="CT611" i="73"/>
  <c r="CT1004" i="73" s="1"/>
  <c r="BX1055" i="73"/>
  <c r="BX756" i="73" s="1"/>
  <c r="BX709" i="73" s="1"/>
  <c r="AY420" i="73"/>
  <c r="AU622" i="73"/>
  <c r="AU1014" i="73" s="1"/>
  <c r="AV622" i="73"/>
  <c r="AV1014" i="73" s="1"/>
  <c r="BH933" i="73"/>
  <c r="BH1134" i="73" s="1"/>
  <c r="BJ933" i="73"/>
  <c r="BJ1134" i="73" s="1"/>
  <c r="BJ1066" i="73"/>
  <c r="BJ802" i="73" s="1"/>
  <c r="BJ764" i="73" s="1"/>
  <c r="AZ1066" i="73"/>
  <c r="AZ802" i="73" s="1"/>
  <c r="AZ764" i="73" s="1"/>
  <c r="AM1066" i="73"/>
  <c r="AM802" i="73" s="1"/>
  <c r="AM764" i="73" s="1"/>
  <c r="AR1066" i="73"/>
  <c r="AR802" i="73" s="1"/>
  <c r="AR764" i="73" s="1"/>
  <c r="BU1066" i="73"/>
  <c r="BU802" i="73" s="1"/>
  <c r="BU764" i="73" s="1"/>
  <c r="BV1066" i="73"/>
  <c r="BV802" i="73" s="1"/>
  <c r="BV764" i="73" s="1"/>
  <c r="BW1066" i="73"/>
  <c r="BW1069" i="73" s="1"/>
  <c r="BY1066" i="73"/>
  <c r="BY802" i="73" s="1"/>
  <c r="BY764" i="73" s="1"/>
  <c r="CF1161" i="73"/>
  <c r="BW1161" i="73"/>
  <c r="BZ1161" i="73"/>
  <c r="AV1161" i="73"/>
  <c r="CK1161" i="73"/>
  <c r="CK963" i="73" s="1"/>
  <c r="BE1120" i="73"/>
  <c r="BE1110" i="73" s="1"/>
  <c r="AQ812" i="73"/>
  <c r="AQ765" i="73" s="1"/>
  <c r="BP598" i="73"/>
  <c r="BP991" i="73" s="1"/>
  <c r="AT812" i="73"/>
  <c r="AT765" i="73" s="1"/>
  <c r="CA802" i="73"/>
  <c r="CA764" i="73" s="1"/>
  <c r="AT1161" i="73"/>
  <c r="AZ622" i="73"/>
  <c r="AZ1014" i="73" s="1"/>
  <c r="CH633" i="73"/>
  <c r="CH1024" i="73" s="1"/>
  <c r="BM1066" i="73"/>
  <c r="BM802" i="73" s="1"/>
  <c r="BM764" i="73" s="1"/>
  <c r="CQ1161" i="73"/>
  <c r="AP599" i="73"/>
  <c r="AP992" i="73" s="1"/>
  <c r="AU633" i="73"/>
  <c r="AU1024" i="73" s="1"/>
  <c r="BP1066" i="73"/>
  <c r="BP802" i="73" s="1"/>
  <c r="BP764" i="73" s="1"/>
  <c r="BH1066" i="73"/>
  <c r="BH802" i="73" s="1"/>
  <c r="BH764" i="73" s="1"/>
  <c r="CE1066" i="73"/>
  <c r="CE802" i="73" s="1"/>
  <c r="CE764" i="73" s="1"/>
  <c r="CP622" i="73"/>
  <c r="CP1014" i="73" s="1"/>
  <c r="BD93" i="73"/>
  <c r="BE420" i="73"/>
  <c r="BY891" i="73"/>
  <c r="BL611" i="73"/>
  <c r="BL1004" i="73" s="1"/>
  <c r="BJ611" i="73"/>
  <c r="BJ1004" i="73" s="1"/>
  <c r="BS611" i="73"/>
  <c r="BS1004" i="73" s="1"/>
  <c r="BB1055" i="73"/>
  <c r="BB756" i="73" s="1"/>
  <c r="BB709" i="73" s="1"/>
  <c r="AT633" i="73"/>
  <c r="AT1024" i="73" s="1"/>
  <c r="BE633" i="73"/>
  <c r="BE1024" i="73" s="1"/>
  <c r="BS779" i="73"/>
  <c r="BS762" i="73" s="1"/>
  <c r="AU598" i="73"/>
  <c r="AU991" i="73" s="1"/>
  <c r="CT812" i="73"/>
  <c r="CT765" i="73" s="1"/>
  <c r="BX622" i="73"/>
  <c r="BX1014" i="73" s="1"/>
  <c r="AW1099" i="73"/>
  <c r="AW842" i="73" s="1"/>
  <c r="BZ1066" i="73"/>
  <c r="BZ802" i="73" s="1"/>
  <c r="BZ764" i="73" s="1"/>
  <c r="CF1066" i="73"/>
  <c r="CF802" i="73" s="1"/>
  <c r="CF764" i="73" s="1"/>
  <c r="BS1066" i="73"/>
  <c r="BS802" i="73" s="1"/>
  <c r="BS764" i="73" s="1"/>
  <c r="BX1066" i="73"/>
  <c r="BX802" i="73" s="1"/>
  <c r="BX764" i="73" s="1"/>
  <c r="CK1066" i="73"/>
  <c r="CK802" i="73" s="1"/>
  <c r="CK764" i="73" s="1"/>
  <c r="CL1066" i="73"/>
  <c r="CL802" i="73" s="1"/>
  <c r="CL764" i="73" s="1"/>
  <c r="CM1066" i="73"/>
  <c r="CM802" i="73" s="1"/>
  <c r="CM764" i="73" s="1"/>
  <c r="CO1066" i="73"/>
  <c r="CO802" i="73" s="1"/>
  <c r="CO764" i="73" s="1"/>
  <c r="AX812" i="73"/>
  <c r="AX765" i="73" s="1"/>
  <c r="CD1161" i="73"/>
  <c r="BO1161" i="73"/>
  <c r="BQ1161" i="73"/>
  <c r="CP1161" i="73"/>
  <c r="CB1161" i="73"/>
  <c r="BM1120" i="73"/>
  <c r="BM1110" i="73" s="1"/>
  <c r="CQ812" i="73"/>
  <c r="CQ765" i="73" s="1"/>
  <c r="BT598" i="73"/>
  <c r="BT991" i="73" s="1"/>
  <c r="CM598" i="73"/>
  <c r="CM991" i="73" s="1"/>
  <c r="BP622" i="73"/>
  <c r="BP1014" i="73" s="1"/>
  <c r="CD622" i="73"/>
  <c r="CD1014" i="73" s="1"/>
  <c r="BG1161" i="73"/>
  <c r="CI1161" i="73"/>
  <c r="BU1161" i="73"/>
  <c r="CD891" i="73"/>
  <c r="CD884" i="73" s="1"/>
  <c r="CD852" i="73" s="1"/>
  <c r="AU611" i="73"/>
  <c r="AU1004" i="73" s="1"/>
  <c r="CQ1066" i="73"/>
  <c r="CQ802" i="73" s="1"/>
  <c r="CQ764" i="73" s="1"/>
  <c r="CJ1066" i="73"/>
  <c r="BO1066" i="73"/>
  <c r="BO802" i="73" s="1"/>
  <c r="BO764" i="73" s="1"/>
  <c r="CC1161" i="73"/>
  <c r="CF891" i="73"/>
  <c r="CF884" i="73" s="1"/>
  <c r="CF852" i="73" s="1"/>
  <c r="AV611" i="73"/>
  <c r="AV1004" i="73" s="1"/>
  <c r="CH89" i="73"/>
  <c r="BC1066" i="73"/>
  <c r="CD1066" i="73"/>
  <c r="CD802" i="73" s="1"/>
  <c r="CD764" i="73" s="1"/>
  <c r="CG1066" i="73"/>
  <c r="AR1161" i="73"/>
  <c r="BO812" i="73"/>
  <c r="BO765" i="73" s="1"/>
  <c r="AU812" i="73"/>
  <c r="AU765" i="73" s="1"/>
  <c r="CD812" i="73"/>
  <c r="CD765" i="73" s="1"/>
  <c r="CH95" i="73"/>
  <c r="CO891" i="73"/>
  <c r="CO884" i="73" s="1"/>
  <c r="CO852" i="73" s="1"/>
  <c r="CL420" i="73"/>
  <c r="BH599" i="73"/>
  <c r="BH992" i="73" s="1"/>
  <c r="BR599" i="73"/>
  <c r="BR992" i="73" s="1"/>
  <c r="AN1055" i="73"/>
  <c r="AN756" i="73" s="1"/>
  <c r="AN709" i="73" s="1"/>
  <c r="CN97" i="73"/>
  <c r="CH85" i="73"/>
  <c r="BF633" i="73"/>
  <c r="BF1024" i="73" s="1"/>
  <c r="AP622" i="73"/>
  <c r="BU622" i="73"/>
  <c r="BU1014" i="73" s="1"/>
  <c r="BV622" i="73"/>
  <c r="BV1014" i="73" s="1"/>
  <c r="H591" i="73"/>
  <c r="AW812" i="73"/>
  <c r="AW765" i="73" s="1"/>
  <c r="CB1066" i="73"/>
  <c r="CB802" i="73" s="1"/>
  <c r="CB764" i="73" s="1"/>
  <c r="CV1066" i="73"/>
  <c r="CV802" i="73" s="1"/>
  <c r="CV764" i="73" s="1"/>
  <c r="CI1066" i="73"/>
  <c r="CI802" i="73" s="1"/>
  <c r="CI764" i="73" s="1"/>
  <c r="CN1066" i="73"/>
  <c r="CN802" i="73" s="1"/>
  <c r="CN764" i="73" s="1"/>
  <c r="CS1066" i="73"/>
  <c r="CS802" i="73" s="1"/>
  <c r="CS764" i="73" s="1"/>
  <c r="CT1066" i="73"/>
  <c r="CT802" i="73" s="1"/>
  <c r="CT764" i="73" s="1"/>
  <c r="CU1066" i="73"/>
  <c r="CU802" i="73" s="1"/>
  <c r="CU764" i="73" s="1"/>
  <c r="AP1161" i="73"/>
  <c r="CL1161" i="73"/>
  <c r="BY1161" i="73"/>
  <c r="AU1161" i="73"/>
  <c r="CJ1161" i="73"/>
  <c r="CF1120" i="73"/>
  <c r="CF1110" i="73" s="1"/>
  <c r="AN598" i="73"/>
  <c r="AN991" i="73" s="1"/>
  <c r="BC598" i="73"/>
  <c r="BC991" i="73" s="1"/>
  <c r="CC812" i="73"/>
  <c r="CC765" i="73" s="1"/>
  <c r="CG622" i="73"/>
  <c r="CY1099" i="73"/>
  <c r="BH812" i="73"/>
  <c r="BH765" i="73" s="1"/>
  <c r="AL779" i="73"/>
  <c r="AL762" i="73" s="1"/>
  <c r="BF779" i="73"/>
  <c r="BF762" i="73" s="1"/>
  <c r="CN1161" i="73"/>
  <c r="AV1066" i="73"/>
  <c r="AV802" i="73" s="1"/>
  <c r="AV764" i="73" s="1"/>
  <c r="CH1066" i="73"/>
  <c r="CH802" i="73" s="1"/>
  <c r="CH764" i="73" s="1"/>
  <c r="BN1066" i="73"/>
  <c r="BN802" i="73" s="1"/>
  <c r="BN764" i="73" s="1"/>
  <c r="BL1066" i="73"/>
  <c r="BL802" i="73" s="1"/>
  <c r="BL764" i="73" s="1"/>
  <c r="CC1066" i="73"/>
  <c r="AS1161" i="73"/>
  <c r="CH1161" i="73"/>
  <c r="BT1161" i="73"/>
  <c r="CS1161" i="73"/>
  <c r="CA812" i="73"/>
  <c r="CA765" i="73" s="1"/>
  <c r="CH94" i="73"/>
  <c r="CA891" i="73"/>
  <c r="CA884" i="73" s="1"/>
  <c r="CA852" i="73" s="1"/>
  <c r="CS599" i="73"/>
  <c r="CS992" i="73" s="1"/>
  <c r="BN611" i="73"/>
  <c r="BN1004" i="73" s="1"/>
  <c r="BT1055" i="73"/>
  <c r="BT756" i="73" s="1"/>
  <c r="BT709" i="73" s="1"/>
  <c r="BG633" i="73"/>
  <c r="BG1024" i="73" s="1"/>
  <c r="BV633" i="73"/>
  <c r="BV1024" i="73" s="1"/>
  <c r="AY779" i="73"/>
  <c r="AY762" i="73" s="1"/>
  <c r="BG790" i="73"/>
  <c r="BG763" i="73" s="1"/>
  <c r="CS779" i="73"/>
  <c r="CS762" i="73" s="1"/>
  <c r="CC622" i="73"/>
  <c r="CC1014" i="73" s="1"/>
  <c r="AO933" i="73"/>
  <c r="AO1134" i="73" s="1"/>
  <c r="CK933" i="73"/>
  <c r="CK1134" i="73" s="1"/>
  <c r="CP1066" i="73"/>
  <c r="CP802" i="73" s="1"/>
  <c r="CP764" i="73" s="1"/>
  <c r="AU1066" i="73"/>
  <c r="AU802" i="73" s="1"/>
  <c r="AU764" i="73" s="1"/>
  <c r="AL1066" i="73"/>
  <c r="AL802" i="73" s="1"/>
  <c r="AL764" i="73" s="1"/>
  <c r="AN1066" i="73"/>
  <c r="AN1069" i="73" s="1"/>
  <c r="AO1066" i="73"/>
  <c r="AO802" i="73" s="1"/>
  <c r="AO764" i="73" s="1"/>
  <c r="AP1066" i="73"/>
  <c r="AP802" i="73" s="1"/>
  <c r="AP764" i="73" s="1"/>
  <c r="AQ1066" i="73"/>
  <c r="AQ802" i="73" s="1"/>
  <c r="AQ764" i="73" s="1"/>
  <c r="CV1161" i="73"/>
  <c r="BP1161" i="73"/>
  <c r="BP963" i="73" s="1"/>
  <c r="CG1161" i="73"/>
  <c r="BS1161" i="73"/>
  <c r="CR1161" i="73"/>
  <c r="CG1120" i="73"/>
  <c r="CG1110" i="73" s="1"/>
  <c r="V584" i="73"/>
  <c r="CY1052" i="73"/>
  <c r="BV598" i="73"/>
  <c r="BV991" i="73" s="1"/>
  <c r="AN81" i="73"/>
  <c r="AV812" i="73"/>
  <c r="AV765" i="73" s="1"/>
  <c r="CF420" i="73"/>
  <c r="CD779" i="73"/>
  <c r="CD762" i="73" s="1"/>
  <c r="BL622" i="73"/>
  <c r="BL1014" i="73" s="1"/>
  <c r="BB420" i="73"/>
  <c r="BN779" i="73"/>
  <c r="BN762" i="73" s="1"/>
  <c r="CD1120" i="73"/>
  <c r="CD1110" i="73" s="1"/>
  <c r="BU1120" i="73"/>
  <c r="BU1110" i="73" s="1"/>
  <c r="BW1120" i="73"/>
  <c r="BW1110" i="73" s="1"/>
  <c r="CC1120" i="73"/>
  <c r="CC1110" i="73" s="1"/>
  <c r="CN1120" i="73"/>
  <c r="CO1120" i="73"/>
  <c r="CP1120" i="73"/>
  <c r="CP1110" i="73" s="1"/>
  <c r="CR1120" i="73"/>
  <c r="CR1110" i="73" s="1"/>
  <c r="BX420" i="73"/>
  <c r="CI1120" i="73"/>
  <c r="CI1110" i="73" s="1"/>
  <c r="CM1120" i="73"/>
  <c r="CM1110" i="73" s="1"/>
  <c r="CV1120" i="73"/>
  <c r="CV1110" i="73" s="1"/>
  <c r="AN1120" i="73"/>
  <c r="AN1110" i="73" s="1"/>
  <c r="AS93" i="73"/>
  <c r="CH100" i="73"/>
  <c r="CH91" i="73"/>
  <c r="F591" i="73"/>
  <c r="AY633" i="73"/>
  <c r="AY1024" i="73" s="1"/>
  <c r="AV633" i="73"/>
  <c r="AV1024" i="73" s="1"/>
  <c r="AW633" i="73"/>
  <c r="AW1024" i="73" s="1"/>
  <c r="CN99" i="73"/>
  <c r="BL779" i="73"/>
  <c r="BL762" i="73" s="1"/>
  <c r="AM1120" i="73"/>
  <c r="AM1110" i="73" s="1"/>
  <c r="AY1120" i="73"/>
  <c r="AY1110" i="73" s="1"/>
  <c r="AP1120" i="73"/>
  <c r="AP1110" i="73" s="1"/>
  <c r="AU1120" i="73"/>
  <c r="AU1110" i="73" s="1"/>
  <c r="AR1120" i="73"/>
  <c r="AR1110" i="73" s="1"/>
  <c r="AS1120" i="73"/>
  <c r="AS1110" i="73" s="1"/>
  <c r="AT1120" i="73"/>
  <c r="AV1120" i="73"/>
  <c r="AV1110" i="73" s="1"/>
  <c r="BA598" i="73"/>
  <c r="BA991" i="73" s="1"/>
  <c r="CK598" i="73"/>
  <c r="CK991" i="73" s="1"/>
  <c r="BX812" i="73"/>
  <c r="BX765" i="73" s="1"/>
  <c r="AO622" i="73"/>
  <c r="AO1014" i="73" s="1"/>
  <c r="CY1055" i="73"/>
  <c r="CA933" i="73"/>
  <c r="CA1134" i="73" s="1"/>
  <c r="BD98" i="73"/>
  <c r="BP933" i="73"/>
  <c r="BP1134" i="73" s="1"/>
  <c r="BI779" i="73"/>
  <c r="BI762" i="73" s="1"/>
  <c r="AZ611" i="73"/>
  <c r="AZ1004" i="73" s="1"/>
  <c r="BA611" i="73"/>
  <c r="BA1004" i="73" s="1"/>
  <c r="CH84" i="73"/>
  <c r="CH86" i="73"/>
  <c r="CU622" i="73"/>
  <c r="CU1014" i="73" s="1"/>
  <c r="BZ622" i="73"/>
  <c r="BZ1014" i="73" s="1"/>
  <c r="AW933" i="73"/>
  <c r="AW1134" i="73" s="1"/>
  <c r="BU812" i="73"/>
  <c r="BU765" i="73" s="1"/>
  <c r="CH93" i="73"/>
  <c r="CT1120" i="73"/>
  <c r="CT1110" i="73" s="1"/>
  <c r="BO1120" i="73"/>
  <c r="BO1110" i="73" s="1"/>
  <c r="BF1120" i="73"/>
  <c r="BK1120" i="73"/>
  <c r="BK1110" i="73" s="1"/>
  <c r="AZ1120" i="73"/>
  <c r="AZ1110" i="73" s="1"/>
  <c r="BA1120" i="73"/>
  <c r="BB1120" i="73"/>
  <c r="BB1110" i="73" s="1"/>
  <c r="BD1120" i="73"/>
  <c r="BD1110" i="73" s="1"/>
  <c r="CF598" i="73"/>
  <c r="CF991" i="73" s="1"/>
  <c r="CV598" i="73"/>
  <c r="CV991" i="73" s="1"/>
  <c r="BO622" i="73"/>
  <c r="BO1014" i="73" s="1"/>
  <c r="CT622" i="73"/>
  <c r="CT1014" i="73" s="1"/>
  <c r="CY1054" i="73"/>
  <c r="CX1054" i="73" s="1"/>
  <c r="CO1054" i="73" s="1"/>
  <c r="CK1120" i="73"/>
  <c r="CK1110" i="73" s="1"/>
  <c r="CS1120" i="73"/>
  <c r="AL1120" i="73"/>
  <c r="AL1110" i="73" s="1"/>
  <c r="CH87" i="73"/>
  <c r="O584" i="73"/>
  <c r="AS96" i="73"/>
  <c r="BL633" i="73"/>
  <c r="BL1024" i="73" s="1"/>
  <c r="BQ420" i="73"/>
  <c r="AM812" i="73"/>
  <c r="AM765" i="73" s="1"/>
  <c r="BW790" i="73"/>
  <c r="BW763" i="73" s="1"/>
  <c r="BY622" i="73"/>
  <c r="BY1014" i="73" s="1"/>
  <c r="CD933" i="73"/>
  <c r="CD1134" i="73" s="1"/>
  <c r="AX1120" i="73"/>
  <c r="AX1110" i="73" s="1"/>
  <c r="CE1120" i="73"/>
  <c r="BV1120" i="73"/>
  <c r="CA1120" i="73"/>
  <c r="CA1110" i="73" s="1"/>
  <c r="BH1120" i="73"/>
  <c r="BH1110" i="73" s="1"/>
  <c r="BI1120" i="73"/>
  <c r="BJ1120" i="73"/>
  <c r="BJ1110" i="73" s="1"/>
  <c r="BL1120" i="73"/>
  <c r="BN420" i="73"/>
  <c r="CC611" i="73"/>
  <c r="CC1004" i="73" s="1"/>
  <c r="BO611" i="73"/>
  <c r="BO1004" i="73" s="1"/>
  <c r="CH96" i="73"/>
  <c r="AS94" i="73"/>
  <c r="AZ933" i="73"/>
  <c r="AZ1134" i="73" s="1"/>
  <c r="BG89" i="73"/>
  <c r="AO779" i="73"/>
  <c r="AO762" i="73" s="1"/>
  <c r="BC1120" i="73"/>
  <c r="BC1110" i="73" s="1"/>
  <c r="CU1120" i="73"/>
  <c r="CL1120" i="73"/>
  <c r="CL1110" i="73" s="1"/>
  <c r="CQ1120" i="73"/>
  <c r="BP1120" i="73"/>
  <c r="BP1110" i="73" s="1"/>
  <c r="BQ1120" i="73"/>
  <c r="BR1120" i="73"/>
  <c r="BR1110" i="73" s="1"/>
  <c r="BT1120" i="73"/>
  <c r="CD633" i="73"/>
  <c r="CD1024" i="73" s="1"/>
  <c r="AS82" i="73"/>
  <c r="CM933" i="73"/>
  <c r="CM1134" i="73" s="1"/>
  <c r="AW779" i="73"/>
  <c r="AW762" i="73" s="1"/>
  <c r="BI420" i="73"/>
  <c r="AQ622" i="73"/>
  <c r="AS89" i="73"/>
  <c r="BN1120" i="73"/>
  <c r="BN1110" i="73" s="1"/>
  <c r="AO1120" i="73"/>
  <c r="AO1110" i="73" s="1"/>
  <c r="AQ1120" i="73"/>
  <c r="AQ1110" i="73" s="1"/>
  <c r="AW1120" i="73"/>
  <c r="AW1110" i="73" s="1"/>
  <c r="BX1120" i="73"/>
  <c r="BY1120" i="73"/>
  <c r="BY1110" i="73" s="1"/>
  <c r="BZ1120" i="73"/>
  <c r="V591" i="73"/>
  <c r="CV622" i="73"/>
  <c r="CV1014" i="73" s="1"/>
  <c r="CO790" i="73"/>
  <c r="CO763" i="73" s="1"/>
  <c r="AW98" i="73"/>
  <c r="BJ1055" i="73"/>
  <c r="BJ756" i="73" s="1"/>
  <c r="BJ709" i="73" s="1"/>
  <c r="BL1052" i="73"/>
  <c r="BL723" i="73" s="1"/>
  <c r="BL706" i="73" s="1"/>
  <c r="BM1052" i="73"/>
  <c r="BM723" i="73" s="1"/>
  <c r="BM706" i="73" s="1"/>
  <c r="BN1083" i="73"/>
  <c r="BN826" i="73" s="1"/>
  <c r="AZ1055" i="73"/>
  <c r="AZ756" i="73" s="1"/>
  <c r="AZ709" i="73" s="1"/>
  <c r="BR1055" i="73"/>
  <c r="BR756" i="73" s="1"/>
  <c r="BR709" i="73" s="1"/>
  <c r="BO1052" i="73"/>
  <c r="BO723" i="73" s="1"/>
  <c r="BO706" i="73" s="1"/>
  <c r="AP1052" i="73"/>
  <c r="AP723" i="73" s="1"/>
  <c r="AP706" i="73" s="1"/>
  <c r="CG1052" i="73"/>
  <c r="CG723" i="73" s="1"/>
  <c r="CG706" i="73" s="1"/>
  <c r="CI1052" i="73"/>
  <c r="CI723" i="73" s="1"/>
  <c r="CI706" i="73" s="1"/>
  <c r="BY1052" i="73"/>
  <c r="BY723" i="73" s="1"/>
  <c r="BY706" i="73" s="1"/>
  <c r="AW97" i="73"/>
  <c r="BP1083" i="73"/>
  <c r="BP826" i="73" s="1"/>
  <c r="BH1055" i="73"/>
  <c r="BH756" i="73" s="1"/>
  <c r="BH709" i="73" s="1"/>
  <c r="CN1055" i="73"/>
  <c r="CN756" i="73" s="1"/>
  <c r="CN709" i="73" s="1"/>
  <c r="AW1055" i="73"/>
  <c r="AW756" i="73" s="1"/>
  <c r="AW709" i="73" s="1"/>
  <c r="CI1055" i="73"/>
  <c r="CI756" i="73" s="1"/>
  <c r="CI709" i="73" s="1"/>
  <c r="AO1052" i="73"/>
  <c r="AO723" i="73" s="1"/>
  <c r="AO706" i="73" s="1"/>
  <c r="CP1052" i="73"/>
  <c r="CP723" i="73" s="1"/>
  <c r="CP706" i="73" s="1"/>
  <c r="BW1052" i="73"/>
  <c r="BW723" i="73" s="1"/>
  <c r="BW706" i="73" s="1"/>
  <c r="BG1052" i="73"/>
  <c r="BG723" i="73" s="1"/>
  <c r="BG706" i="73" s="1"/>
  <c r="BT1052" i="73"/>
  <c r="BT723" i="73" s="1"/>
  <c r="BT706" i="73" s="1"/>
  <c r="CA1083" i="73"/>
  <c r="CA826" i="73" s="1"/>
  <c r="AX1083" i="73"/>
  <c r="AX826" i="73" s="1"/>
  <c r="AY1055" i="73"/>
  <c r="AY756" i="73" s="1"/>
  <c r="AY709" i="73" s="1"/>
  <c r="CG79" i="73"/>
  <c r="CR1052" i="73"/>
  <c r="CR723" i="73" s="1"/>
  <c r="CR706" i="73" s="1"/>
  <c r="BV1052" i="73"/>
  <c r="BV723" i="73" s="1"/>
  <c r="BV706" i="73" s="1"/>
  <c r="CT1055" i="73"/>
  <c r="CT756" i="73" s="1"/>
  <c r="CT709" i="73" s="1"/>
  <c r="CG90" i="73"/>
  <c r="BI1083" i="73"/>
  <c r="BI826" i="73" s="1"/>
  <c r="CG101" i="73"/>
  <c r="AS1055" i="73"/>
  <c r="AS756" i="73" s="1"/>
  <c r="AS709" i="73" s="1"/>
  <c r="BK1055" i="73"/>
  <c r="BK756" i="73" s="1"/>
  <c r="BK709" i="73" s="1"/>
  <c r="CE1055" i="73"/>
  <c r="CE756" i="73" s="1"/>
  <c r="CE709" i="73" s="1"/>
  <c r="CC1055" i="73"/>
  <c r="CC756" i="73" s="1"/>
  <c r="CC709" i="73" s="1"/>
  <c r="AW1052" i="73"/>
  <c r="AW723" i="73" s="1"/>
  <c r="AW706" i="73" s="1"/>
  <c r="AN1052" i="73"/>
  <c r="AN723" i="73" s="1"/>
  <c r="AN706" i="73" s="1"/>
  <c r="CO1052" i="73"/>
  <c r="CO723" i="73" s="1"/>
  <c r="CO706" i="73" s="1"/>
  <c r="AQ1052" i="73"/>
  <c r="AQ723" i="73" s="1"/>
  <c r="AQ706" i="73" s="1"/>
  <c r="BS1052" i="73"/>
  <c r="BS723" i="73" s="1"/>
  <c r="BS706" i="73" s="1"/>
  <c r="CD1055" i="73"/>
  <c r="CD756" i="73" s="1"/>
  <c r="CD709" i="73" s="1"/>
  <c r="AY1052" i="73"/>
  <c r="AY723" i="73" s="1"/>
  <c r="AY706" i="73" s="1"/>
  <c r="BZ1052" i="73"/>
  <c r="BZ723" i="73" s="1"/>
  <c r="BZ706" i="73" s="1"/>
  <c r="BU1052" i="73"/>
  <c r="BU723" i="73" s="1"/>
  <c r="BU706" i="73" s="1"/>
  <c r="BQ723" i="73"/>
  <c r="BQ706" i="73" s="1"/>
  <c r="BO1055" i="73"/>
  <c r="BO756" i="73" s="1"/>
  <c r="BO709" i="73" s="1"/>
  <c r="BA1055" i="73"/>
  <c r="BA756" i="73" s="1"/>
  <c r="BA709" i="73" s="1"/>
  <c r="BS1055" i="73"/>
  <c r="BS756" i="73" s="1"/>
  <c r="BS709" i="73" s="1"/>
  <c r="CU1055" i="73"/>
  <c r="CU756" i="73" s="1"/>
  <c r="CU709" i="73" s="1"/>
  <c r="CK1055" i="73"/>
  <c r="CK756" i="73" s="1"/>
  <c r="CK709" i="73" s="1"/>
  <c r="AM994" i="73"/>
  <c r="AM974" i="73" s="1"/>
  <c r="AV1052" i="73"/>
  <c r="AV723" i="73" s="1"/>
  <c r="AV706" i="73" s="1"/>
  <c r="BJ1052" i="73"/>
  <c r="BJ723" i="73" s="1"/>
  <c r="BJ706" i="73" s="1"/>
  <c r="AM1052" i="73"/>
  <c r="AM723" i="73" s="1"/>
  <c r="AM706" i="73" s="1"/>
  <c r="CU1052" i="73"/>
  <c r="CU723" i="73" s="1"/>
  <c r="CU706" i="73" s="1"/>
  <c r="BH1052" i="73"/>
  <c r="BH723" i="73" s="1"/>
  <c r="BH706" i="73" s="1"/>
  <c r="CD1052" i="73"/>
  <c r="CD723" i="73" s="1"/>
  <c r="CD706" i="73" s="1"/>
  <c r="BR1052" i="73"/>
  <c r="BR723" i="73" s="1"/>
  <c r="BR706" i="73" s="1"/>
  <c r="CH1055" i="73"/>
  <c r="CH756" i="73" s="1"/>
  <c r="CH709" i="73" s="1"/>
  <c r="CM1052" i="73"/>
  <c r="CM723" i="73" s="1"/>
  <c r="CM706" i="73" s="1"/>
  <c r="CJ1052" i="73"/>
  <c r="CJ723" i="73" s="1"/>
  <c r="CJ706" i="73" s="1"/>
  <c r="CL1052" i="73"/>
  <c r="CL723" i="73" s="1"/>
  <c r="CL706" i="73" s="1"/>
  <c r="CP1055" i="73"/>
  <c r="CP756" i="73" s="1"/>
  <c r="CP709" i="73" s="1"/>
  <c r="CQ1052" i="73"/>
  <c r="CQ723" i="73" s="1"/>
  <c r="CQ706" i="73" s="1"/>
  <c r="BI1052" i="73"/>
  <c r="BI723" i="73" s="1"/>
  <c r="BI706" i="73" s="1"/>
  <c r="AZ1052" i="73"/>
  <c r="AZ723" i="73" s="1"/>
  <c r="AZ706" i="73" s="1"/>
  <c r="BW1055" i="73"/>
  <c r="BW756" i="73" s="1"/>
  <c r="BW709" i="73" s="1"/>
  <c r="BI1055" i="73"/>
  <c r="BI756" i="73" s="1"/>
  <c r="BI709" i="73" s="1"/>
  <c r="CB1055" i="73"/>
  <c r="CB756" i="73" s="1"/>
  <c r="CB709" i="73" s="1"/>
  <c r="AP1055" i="73"/>
  <c r="AP756" i="73" s="1"/>
  <c r="AP709" i="73" s="1"/>
  <c r="AU1052" i="73"/>
  <c r="AU723" i="73" s="1"/>
  <c r="AU706" i="73" s="1"/>
  <c r="AL1052" i="73"/>
  <c r="AL723" i="73" s="1"/>
  <c r="AL706" i="73" s="1"/>
  <c r="AR1052" i="73"/>
  <c r="AR723" i="73" s="1"/>
  <c r="AR706" i="73" s="1"/>
  <c r="BK1052" i="73"/>
  <c r="BK723" i="73" s="1"/>
  <c r="BK706" i="73" s="1"/>
  <c r="CC1052" i="73"/>
  <c r="CC723" i="73" s="1"/>
  <c r="CC706" i="73" s="1"/>
  <c r="BS1083" i="73"/>
  <c r="BS826" i="73" s="1"/>
  <c r="BF1083" i="73"/>
  <c r="BF826" i="73" s="1"/>
  <c r="BA1083" i="73"/>
  <c r="BA826" i="73" s="1"/>
  <c r="AS91" i="73"/>
  <c r="BQ1083" i="73"/>
  <c r="BQ826" i="73" s="1"/>
  <c r="BY884" i="73"/>
  <c r="BY852" i="73" s="1"/>
  <c r="AY1083" i="73"/>
  <c r="AY826" i="73" s="1"/>
  <c r="CB1083" i="73"/>
  <c r="CB826" i="73" s="1"/>
  <c r="BG1083" i="73"/>
  <c r="BG826" i="73" s="1"/>
  <c r="BJ1083" i="73"/>
  <c r="BJ826" i="73" s="1"/>
  <c r="AS92" i="73"/>
  <c r="AS78" i="73"/>
  <c r="AS85" i="73"/>
  <c r="AV1083" i="73"/>
  <c r="AV826" i="73" s="1"/>
  <c r="AW1083" i="73"/>
  <c r="AW826" i="73" s="1"/>
  <c r="BO1083" i="73"/>
  <c r="BO826" i="73" s="1"/>
  <c r="BR1083" i="73"/>
  <c r="BR826" i="73" s="1"/>
  <c r="BY85" i="73"/>
  <c r="BE1083" i="73"/>
  <c r="BE826" i="73" s="1"/>
  <c r="AZ1083" i="73"/>
  <c r="AZ826" i="73" s="1"/>
  <c r="BZ1083" i="73"/>
  <c r="BZ826" i="73" s="1"/>
  <c r="BC80" i="73"/>
  <c r="AM1083" i="73"/>
  <c r="AM826" i="73" s="1"/>
  <c r="BM1083" i="73"/>
  <c r="BM826" i="73" s="1"/>
  <c r="BH1083" i="73"/>
  <c r="BH826" i="73" s="1"/>
  <c r="AS86" i="73"/>
  <c r="BR933" i="73"/>
  <c r="BR1134" i="73" s="1"/>
  <c r="BJ891" i="73"/>
  <c r="BJ884" i="73" s="1"/>
  <c r="BJ852" i="73" s="1"/>
  <c r="CK891" i="73"/>
  <c r="CK884" i="73" s="1"/>
  <c r="CK852" i="73" s="1"/>
  <c r="CR891" i="73"/>
  <c r="CR884" i="73" s="1"/>
  <c r="CR852" i="73" s="1"/>
  <c r="CT891" i="73"/>
  <c r="CT884" i="73" s="1"/>
  <c r="CT852" i="73" s="1"/>
  <c r="BA891" i="73"/>
  <c r="BA884" i="73" s="1"/>
  <c r="BA852" i="73" s="1"/>
  <c r="AP891" i="73"/>
  <c r="AP884" i="73" s="1"/>
  <c r="AP852" i="73" s="1"/>
  <c r="BV1083" i="73"/>
  <c r="BV826" i="73" s="1"/>
  <c r="BY1083" i="73"/>
  <c r="BY826" i="73" s="1"/>
  <c r="CG891" i="73"/>
  <c r="CG884" i="73" s="1"/>
  <c r="CG852" i="73" s="1"/>
  <c r="AY891" i="73"/>
  <c r="AY884" i="73" s="1"/>
  <c r="AY852" i="73" s="1"/>
  <c r="CR1083" i="73"/>
  <c r="CR826" i="73" s="1"/>
  <c r="CE1083" i="73"/>
  <c r="CE826" i="73" s="1"/>
  <c r="AS84" i="73"/>
  <c r="CP891" i="73"/>
  <c r="CP884" i="73" s="1"/>
  <c r="CP852" i="73" s="1"/>
  <c r="CU891" i="73"/>
  <c r="CU884" i="73" s="1"/>
  <c r="CU852" i="73" s="1"/>
  <c r="AM891" i="73"/>
  <c r="AM884" i="73" s="1"/>
  <c r="AM852" i="73" s="1"/>
  <c r="AR891" i="73"/>
  <c r="AR884" i="73" s="1"/>
  <c r="AR852" i="73" s="1"/>
  <c r="BU1083" i="73"/>
  <c r="BU826" i="73" s="1"/>
  <c r="BX1083" i="73"/>
  <c r="BX826" i="73" s="1"/>
  <c r="CN598" i="73"/>
  <c r="CN991" i="73" s="1"/>
  <c r="AV891" i="73"/>
  <c r="AV884" i="73" s="1"/>
  <c r="AV852" i="73" s="1"/>
  <c r="AZ891" i="73"/>
  <c r="AZ884" i="73" s="1"/>
  <c r="AZ852" i="73" s="1"/>
  <c r="CD1083" i="73"/>
  <c r="CD826" i="73" s="1"/>
  <c r="CP1083" i="73"/>
  <c r="CP826" i="73" s="1"/>
  <c r="AX94" i="73"/>
  <c r="AS88" i="73"/>
  <c r="BQ891" i="73"/>
  <c r="BQ884" i="73" s="1"/>
  <c r="BQ852" i="73" s="1"/>
  <c r="BB891" i="73"/>
  <c r="BB884" i="73" s="1"/>
  <c r="BB852" i="73" s="1"/>
  <c r="BC891" i="73"/>
  <c r="BC884" i="73" s="1"/>
  <c r="BC852" i="73" s="1"/>
  <c r="BD891" i="73"/>
  <c r="BD884" i="73" s="1"/>
  <c r="BD852" i="73" s="1"/>
  <c r="BE891" i="73"/>
  <c r="BE884" i="73" s="1"/>
  <c r="BE852" i="73" s="1"/>
  <c r="BF891" i="73"/>
  <c r="BF884" i="73" s="1"/>
  <c r="BF852" i="73" s="1"/>
  <c r="BG891" i="73"/>
  <c r="BG884" i="73" s="1"/>
  <c r="BG852" i="73" s="1"/>
  <c r="BH891" i="73"/>
  <c r="BH884" i="73" s="1"/>
  <c r="BH852" i="73" s="1"/>
  <c r="AN1083" i="73"/>
  <c r="AN826" i="73" s="1"/>
  <c r="BD1083" i="73"/>
  <c r="BD826" i="73" s="1"/>
  <c r="CK1083" i="73"/>
  <c r="CK826" i="73" s="1"/>
  <c r="CL1083" i="73"/>
  <c r="CL826" i="73" s="1"/>
  <c r="CM1083" i="73"/>
  <c r="CM826" i="73" s="1"/>
  <c r="CN1083" i="73"/>
  <c r="CN826" i="73" s="1"/>
  <c r="CO1083" i="73"/>
  <c r="CO826" i="73" s="1"/>
  <c r="BZ891" i="73"/>
  <c r="BZ884" i="73" s="1"/>
  <c r="BZ852" i="73" s="1"/>
  <c r="CS891" i="73"/>
  <c r="CS884" i="73" s="1"/>
  <c r="CS852" i="73" s="1"/>
  <c r="BC88" i="73"/>
  <c r="AO891" i="73"/>
  <c r="AO884" i="73" s="1"/>
  <c r="AO852" i="73" s="1"/>
  <c r="BL1083" i="73"/>
  <c r="BL826" i="73" s="1"/>
  <c r="BW1083" i="73"/>
  <c r="BW826" i="73" s="1"/>
  <c r="AU891" i="73"/>
  <c r="AU884" i="73" s="1"/>
  <c r="AU852" i="73" s="1"/>
  <c r="AX891" i="73"/>
  <c r="AX884" i="73" s="1"/>
  <c r="AX852" i="73" s="1"/>
  <c r="AS81" i="73"/>
  <c r="CI1083" i="73"/>
  <c r="CI826" i="73" s="1"/>
  <c r="CF1083" i="73"/>
  <c r="CF826" i="73" s="1"/>
  <c r="AS95" i="73"/>
  <c r="AS79" i="73"/>
  <c r="CG84" i="73"/>
  <c r="BR891" i="73"/>
  <c r="BR884" i="73" s="1"/>
  <c r="BR852" i="73" s="1"/>
  <c r="CH891" i="73"/>
  <c r="CH884" i="73" s="1"/>
  <c r="CH852" i="73" s="1"/>
  <c r="BK891" i="73"/>
  <c r="BK884" i="73" s="1"/>
  <c r="BK852" i="73" s="1"/>
  <c r="BL891" i="73"/>
  <c r="BL884" i="73" s="1"/>
  <c r="BL852" i="73" s="1"/>
  <c r="BM891" i="73"/>
  <c r="BM884" i="73" s="1"/>
  <c r="BM852" i="73" s="1"/>
  <c r="BN891" i="73"/>
  <c r="BN884" i="73" s="1"/>
  <c r="BN852" i="73" s="1"/>
  <c r="BO891" i="73"/>
  <c r="BO884" i="73" s="1"/>
  <c r="BO852" i="73" s="1"/>
  <c r="BP891" i="73"/>
  <c r="BP884" i="73" s="1"/>
  <c r="BP852" i="73" s="1"/>
  <c r="BT1083" i="73"/>
  <c r="BT826" i="73" s="1"/>
  <c r="CJ1083" i="73"/>
  <c r="CJ826" i="73" s="1"/>
  <c r="CS1083" i="73"/>
  <c r="CS826" i="73" s="1"/>
  <c r="CT1083" i="73"/>
  <c r="CT826" i="73" s="1"/>
  <c r="CU1083" i="73"/>
  <c r="CU826" i="73" s="1"/>
  <c r="CV1083" i="73"/>
  <c r="CV826" i="73" s="1"/>
  <c r="AT1083" i="73"/>
  <c r="AT826" i="73" s="1"/>
  <c r="CH90" i="73"/>
  <c r="CN78" i="73"/>
  <c r="CH78" i="73"/>
  <c r="CL94" i="73"/>
  <c r="AS87" i="73"/>
  <c r="BQ91" i="73"/>
  <c r="CN91" i="73"/>
  <c r="AS83" i="73"/>
  <c r="AT891" i="73"/>
  <c r="AT884" i="73" s="1"/>
  <c r="AT852" i="73" s="1"/>
  <c r="CI891" i="73"/>
  <c r="CI884" i="73" s="1"/>
  <c r="CI852" i="73" s="1"/>
  <c r="CJ891" i="73"/>
  <c r="CJ884" i="73" s="1"/>
  <c r="CJ852" i="73" s="1"/>
  <c r="CL891" i="73"/>
  <c r="CL884" i="73" s="1"/>
  <c r="CL852" i="73" s="1"/>
  <c r="CM891" i="73"/>
  <c r="CM884" i="73" s="1"/>
  <c r="CM852" i="73" s="1"/>
  <c r="CN891" i="73"/>
  <c r="CN884" i="73" s="1"/>
  <c r="CN852" i="73" s="1"/>
  <c r="CK84" i="73"/>
  <c r="CQ891" i="73"/>
  <c r="CQ884" i="73" s="1"/>
  <c r="CQ852" i="73" s="1"/>
  <c r="CV891" i="73"/>
  <c r="CV884" i="73" s="1"/>
  <c r="CV852" i="73" s="1"/>
  <c r="AN891" i="73"/>
  <c r="AN884" i="73" s="1"/>
  <c r="AN852" i="73" s="1"/>
  <c r="AQ891" i="73"/>
  <c r="AQ884" i="73" s="1"/>
  <c r="AQ852" i="73" s="1"/>
  <c r="BC1083" i="73"/>
  <c r="BC826" i="73" s="1"/>
  <c r="CH1083" i="73"/>
  <c r="CH826" i="73" s="1"/>
  <c r="AL891" i="73"/>
  <c r="AL884" i="73" s="1"/>
  <c r="AL852" i="73" s="1"/>
  <c r="AW891" i="73"/>
  <c r="AW884" i="73" s="1"/>
  <c r="AW852" i="73" s="1"/>
  <c r="CL90" i="73"/>
  <c r="CC1083" i="73"/>
  <c r="CC826" i="73" s="1"/>
  <c r="CG1083" i="73"/>
  <c r="CG826" i="73" s="1"/>
  <c r="BB933" i="73"/>
  <c r="BB1134" i="73" s="1"/>
  <c r="CL86" i="73"/>
  <c r="AS891" i="73"/>
  <c r="AS884" i="73" s="1"/>
  <c r="AS852" i="73" s="1"/>
  <c r="BI891" i="73"/>
  <c r="BI884" i="73" s="1"/>
  <c r="BI852" i="73" s="1"/>
  <c r="BS891" i="73"/>
  <c r="BS884" i="73" s="1"/>
  <c r="BS852" i="73" s="1"/>
  <c r="BT891" i="73"/>
  <c r="BT884" i="73" s="1"/>
  <c r="BT852" i="73" s="1"/>
  <c r="BU891" i="73"/>
  <c r="BU884" i="73" s="1"/>
  <c r="BU852" i="73" s="1"/>
  <c r="BV891" i="73"/>
  <c r="BV884" i="73" s="1"/>
  <c r="BV852" i="73" s="1"/>
  <c r="BW891" i="73"/>
  <c r="BW884" i="73" s="1"/>
  <c r="BW852" i="73" s="1"/>
  <c r="CL84" i="73"/>
  <c r="CQ1083" i="73"/>
  <c r="CQ826" i="73" s="1"/>
  <c r="AU1083" i="73"/>
  <c r="AU826" i="73" s="1"/>
  <c r="AO1083" i="73"/>
  <c r="AO826" i="73" s="1"/>
  <c r="AP1083" i="73"/>
  <c r="AP826" i="73" s="1"/>
  <c r="AQ1083" i="73"/>
  <c r="AQ826" i="73" s="1"/>
  <c r="AR1083" i="73"/>
  <c r="AR826" i="73" s="1"/>
  <c r="AS1083" i="73"/>
  <c r="AS826" i="73" s="1"/>
  <c r="CH101" i="73"/>
  <c r="BD94" i="73"/>
  <c r="AN611" i="73"/>
  <c r="AN1004" i="73" s="1"/>
  <c r="BW611" i="73"/>
  <c r="BW1004" i="73" s="1"/>
  <c r="BQ93" i="73"/>
  <c r="CP779" i="73"/>
  <c r="CP762" i="73" s="1"/>
  <c r="CM1065" i="73"/>
  <c r="BU1065" i="73"/>
  <c r="BU790" i="73" s="1"/>
  <c r="BU763" i="73" s="1"/>
  <c r="AV1065" i="73"/>
  <c r="AV790" i="73" s="1"/>
  <c r="AV763" i="73" s="1"/>
  <c r="BF1065" i="73"/>
  <c r="BF790" i="73" s="1"/>
  <c r="BF763" i="73" s="1"/>
  <c r="BP1065" i="73"/>
  <c r="CA1065" i="73"/>
  <c r="CA790" i="73" s="1"/>
  <c r="CA763" i="73" s="1"/>
  <c r="CK1065" i="73"/>
  <c r="CL1065" i="73"/>
  <c r="CL790" i="73" s="1"/>
  <c r="CL763" i="73" s="1"/>
  <c r="BX779" i="73"/>
  <c r="BX762" i="73" s="1"/>
  <c r="BG80" i="73"/>
  <c r="CC779" i="73"/>
  <c r="CC762" i="73" s="1"/>
  <c r="BE933" i="73"/>
  <c r="BE1134" i="73" s="1"/>
  <c r="CL598" i="73"/>
  <c r="CL991" i="73" s="1"/>
  <c r="CJ611" i="73"/>
  <c r="CJ1004" i="73" s="1"/>
  <c r="AQ420" i="73"/>
  <c r="CK101" i="73"/>
  <c r="CP1065" i="73"/>
  <c r="CP790" i="73" s="1"/>
  <c r="CP763" i="73" s="1"/>
  <c r="AO1065" i="73"/>
  <c r="AO790" i="73" s="1"/>
  <c r="AO763" i="73" s="1"/>
  <c r="BD1065" i="73"/>
  <c r="BD790" i="73" s="1"/>
  <c r="BD763" i="73" s="1"/>
  <c r="BO1065" i="73"/>
  <c r="BZ1065" i="73"/>
  <c r="BZ790" i="73" s="1"/>
  <c r="BZ763" i="73" s="1"/>
  <c r="CJ1065" i="73"/>
  <c r="CJ790" i="73" s="1"/>
  <c r="CJ763" i="73" s="1"/>
  <c r="CT1065" i="73"/>
  <c r="CT790" i="73" s="1"/>
  <c r="CT763" i="73" s="1"/>
  <c r="CU1065" i="73"/>
  <c r="CU790" i="73" s="1"/>
  <c r="CU763" i="73" s="1"/>
  <c r="BV779" i="73"/>
  <c r="BV762" i="73" s="1"/>
  <c r="BR622" i="73"/>
  <c r="BR1014" i="73" s="1"/>
  <c r="BG93" i="73"/>
  <c r="BQ84" i="73"/>
  <c r="BX842" i="73"/>
  <c r="CL611" i="73"/>
  <c r="CL1004" i="73" s="1"/>
  <c r="BU633" i="73"/>
  <c r="BU1024" i="73" s="1"/>
  <c r="DE1098" i="73"/>
  <c r="CV611" i="73"/>
  <c r="CV1004" i="73" s="1"/>
  <c r="CK90" i="73"/>
  <c r="CK85" i="73"/>
  <c r="BD79" i="73"/>
  <c r="BD86" i="73"/>
  <c r="CB633" i="73"/>
  <c r="CB1024" i="73" s="1"/>
  <c r="CA420" i="73"/>
  <c r="BU779" i="73"/>
  <c r="BU762" i="73" s="1"/>
  <c r="BE1065" i="73"/>
  <c r="BE790" i="73" s="1"/>
  <c r="BE763" i="73" s="1"/>
  <c r="AU1065" i="73"/>
  <c r="BV1065" i="73"/>
  <c r="BV790" i="73" s="1"/>
  <c r="BV763" i="73" s="1"/>
  <c r="CH1065" i="73"/>
  <c r="CR1065" i="73"/>
  <c r="CR790" i="73" s="1"/>
  <c r="CR763" i="73" s="1"/>
  <c r="AS1065" i="73"/>
  <c r="AS1069" i="73" s="1"/>
  <c r="AT1065" i="73"/>
  <c r="BQ1065" i="73"/>
  <c r="BQ790" i="73" s="1"/>
  <c r="BQ763" i="73" s="1"/>
  <c r="CH622" i="73"/>
  <c r="CH1014" i="73" s="1"/>
  <c r="AN87" i="73"/>
  <c r="AR598" i="73"/>
  <c r="AR991" i="73" s="1"/>
  <c r="BC622" i="73"/>
  <c r="BC1014" i="73" s="1"/>
  <c r="CO622" i="73"/>
  <c r="CO1014" i="73" s="1"/>
  <c r="CY1083" i="73"/>
  <c r="AX1052" i="73"/>
  <c r="AX723" i="73" s="1"/>
  <c r="AX706" i="73" s="1"/>
  <c r="BP1052" i="73"/>
  <c r="BP723" i="73" s="1"/>
  <c r="BP706" i="73" s="1"/>
  <c r="BF1052" i="73"/>
  <c r="BF723" i="73" s="1"/>
  <c r="BF706" i="73" s="1"/>
  <c r="BE1052" i="73"/>
  <c r="BE723" i="73" s="1"/>
  <c r="BE706" i="73" s="1"/>
  <c r="BD1052" i="73"/>
  <c r="BD723" i="73" s="1"/>
  <c r="BD706" i="73" s="1"/>
  <c r="BC1052" i="73"/>
  <c r="BC723" i="73" s="1"/>
  <c r="BC706" i="73" s="1"/>
  <c r="BB1052" i="73"/>
  <c r="BB723" i="73" s="1"/>
  <c r="BB706" i="73" s="1"/>
  <c r="BA1052" i="73"/>
  <c r="BA723" i="73" s="1"/>
  <c r="BA706" i="73" s="1"/>
  <c r="CE1052" i="73"/>
  <c r="CE723" i="73" s="1"/>
  <c r="CE706" i="73" s="1"/>
  <c r="CI622" i="73"/>
  <c r="CI1014" i="73" s="1"/>
  <c r="BJ812" i="73"/>
  <c r="BJ765" i="73" s="1"/>
  <c r="BD83" i="73"/>
  <c r="BV933" i="73"/>
  <c r="BV1134" i="73" s="1"/>
  <c r="CE812" i="73"/>
  <c r="CE765" i="73" s="1"/>
  <c r="BK599" i="73"/>
  <c r="BK992" i="73" s="1"/>
  <c r="BD97" i="73"/>
  <c r="BD92" i="73"/>
  <c r="BW633" i="73"/>
  <c r="BW1024" i="73" s="1"/>
  <c r="AW420" i="73"/>
  <c r="BQ98" i="73"/>
  <c r="BG81" i="73"/>
  <c r="BG85" i="73"/>
  <c r="CR812" i="73"/>
  <c r="CR765" i="73" s="1"/>
  <c r="BL1065" i="73"/>
  <c r="BL790" i="73" s="1"/>
  <c r="BL763" i="73" s="1"/>
  <c r="CD1065" i="73"/>
  <c r="CD790" i="73" s="1"/>
  <c r="CD763" i="73" s="1"/>
  <c r="CE1065" i="73"/>
  <c r="CE790" i="73" s="1"/>
  <c r="CE763" i="73" s="1"/>
  <c r="CQ1065" i="73"/>
  <c r="CQ790" i="73" s="1"/>
  <c r="CQ763" i="73" s="1"/>
  <c r="AR1065" i="73"/>
  <c r="AR790" i="73" s="1"/>
  <c r="AR763" i="73" s="1"/>
  <c r="BA1065" i="73"/>
  <c r="BB1065" i="73"/>
  <c r="BY1065" i="73"/>
  <c r="BY790" i="73" s="1"/>
  <c r="BY763" i="73" s="1"/>
  <c r="BM420" i="73"/>
  <c r="BM622" i="73"/>
  <c r="BM1014" i="73" s="1"/>
  <c r="BA779" i="73"/>
  <c r="BA762" i="73" s="1"/>
  <c r="CB598" i="73"/>
  <c r="CB991" i="73" s="1"/>
  <c r="BQ97" i="73"/>
  <c r="BD95" i="73"/>
  <c r="CK80" i="73"/>
  <c r="AN92" i="73"/>
  <c r="BQ89" i="73"/>
  <c r="BX633" i="73"/>
  <c r="BX1024" i="73" s="1"/>
  <c r="CQ633" i="73"/>
  <c r="CQ1024" i="73" s="1"/>
  <c r="CV1065" i="73"/>
  <c r="AW1065" i="73"/>
  <c r="CN1065" i="73"/>
  <c r="CN790" i="73" s="1"/>
  <c r="CN763" i="73" s="1"/>
  <c r="AQ1065" i="73"/>
  <c r="AQ790" i="73" s="1"/>
  <c r="AQ763" i="73" s="1"/>
  <c r="AQ767" i="73" s="1"/>
  <c r="AZ1065" i="73"/>
  <c r="AZ1069" i="73" s="1"/>
  <c r="BJ1065" i="73"/>
  <c r="BJ790" i="73" s="1"/>
  <c r="BJ763" i="73" s="1"/>
  <c r="BK1065" i="73"/>
  <c r="BK790" i="73" s="1"/>
  <c r="BK763" i="73" s="1"/>
  <c r="CG1065" i="73"/>
  <c r="CG1069" i="73" s="1"/>
  <c r="BK622" i="73"/>
  <c r="BK1014" i="73" s="1"/>
  <c r="CM812" i="73"/>
  <c r="CM765" i="73" s="1"/>
  <c r="AN89" i="73"/>
  <c r="AO420" i="73"/>
  <c r="DF1098" i="73"/>
  <c r="BF611" i="73"/>
  <c r="BF1004" i="73" s="1"/>
  <c r="BD89" i="73"/>
  <c r="CP420" i="73"/>
  <c r="CP633" i="73"/>
  <c r="CP1024" i="73" s="1"/>
  <c r="AP1014" i="73"/>
  <c r="BN1065" i="73"/>
  <c r="BN790" i="73" s="1"/>
  <c r="BN763" i="73" s="1"/>
  <c r="CF1065" i="73"/>
  <c r="CF790" i="73" s="1"/>
  <c r="CF763" i="73" s="1"/>
  <c r="AP1065" i="73"/>
  <c r="AP790" i="73" s="1"/>
  <c r="AP763" i="73" s="1"/>
  <c r="AY1065" i="73"/>
  <c r="AY790" i="73" s="1"/>
  <c r="AY763" i="73" s="1"/>
  <c r="BH1065" i="73"/>
  <c r="BH790" i="73" s="1"/>
  <c r="BH763" i="73" s="1"/>
  <c r="BS1065" i="73"/>
  <c r="BS790" i="73" s="1"/>
  <c r="BS763" i="73" s="1"/>
  <c r="BT1065" i="73"/>
  <c r="BT790" i="73" s="1"/>
  <c r="BT763" i="73" s="1"/>
  <c r="BD622" i="73"/>
  <c r="BD1014" i="73" s="1"/>
  <c r="CC933" i="73"/>
  <c r="CC1134" i="73" s="1"/>
  <c r="CC1099" i="73"/>
  <c r="CC842" i="73" s="1"/>
  <c r="CD1099" i="73"/>
  <c r="CD842" i="73" s="1"/>
  <c r="BY81" i="73"/>
  <c r="AX91" i="73"/>
  <c r="BW99" i="73"/>
  <c r="AP99" i="73"/>
  <c r="CQ1099" i="73"/>
  <c r="CQ842" i="73" s="1"/>
  <c r="CE1099" i="73"/>
  <c r="CE842" i="73" s="1"/>
  <c r="BY83" i="73"/>
  <c r="BW86" i="73"/>
  <c r="BY91" i="73"/>
  <c r="BO78" i="73"/>
  <c r="AX99" i="73"/>
  <c r="BW81" i="73"/>
  <c r="CD98" i="73"/>
  <c r="BY94" i="73"/>
  <c r="AS1099" i="73"/>
  <c r="AS842" i="73" s="1"/>
  <c r="BY98" i="73"/>
  <c r="CI77" i="73"/>
  <c r="BY87" i="73"/>
  <c r="BX88" i="73"/>
  <c r="BY92" i="73"/>
  <c r="BX884" i="73"/>
  <c r="BX852" i="73" s="1"/>
  <c r="BC78" i="73"/>
  <c r="BW87" i="73"/>
  <c r="BB826" i="73"/>
  <c r="CD87" i="73"/>
  <c r="BA1099" i="73"/>
  <c r="BA842" i="73" s="1"/>
  <c r="DB1082" i="73"/>
  <c r="CD79" i="73"/>
  <c r="AX1099" i="73"/>
  <c r="AX842" i="73" s="1"/>
  <c r="BW91" i="73"/>
  <c r="BO88" i="73"/>
  <c r="BW95" i="73"/>
  <c r="BW88" i="73"/>
  <c r="CD94" i="73"/>
  <c r="BW78" i="73"/>
  <c r="BY97" i="73"/>
  <c r="BZ1099" i="73"/>
  <c r="BZ842" i="73" s="1"/>
  <c r="BX96" i="73"/>
  <c r="BX89" i="73"/>
  <c r="BX79" i="73"/>
  <c r="AV92" i="73"/>
  <c r="BZ96" i="73"/>
  <c r="BO87" i="73"/>
  <c r="AQ85" i="73"/>
  <c r="CM97" i="73"/>
  <c r="AP100" i="73"/>
  <c r="BX98" i="73"/>
  <c r="BX84" i="73"/>
  <c r="BX93" i="73"/>
  <c r="CG85" i="73"/>
  <c r="CM101" i="73"/>
  <c r="AV98" i="73"/>
  <c r="BO83" i="73"/>
  <c r="BO100" i="73"/>
  <c r="AU99" i="73"/>
  <c r="AV95" i="73"/>
  <c r="AV101" i="73"/>
  <c r="AP78" i="73"/>
  <c r="AP95" i="73"/>
  <c r="AP81" i="73"/>
  <c r="CG100" i="73"/>
  <c r="CM84" i="73"/>
  <c r="BX82" i="73"/>
  <c r="CG89" i="73"/>
  <c r="AP101" i="73"/>
  <c r="BX97" i="73"/>
  <c r="CK71" i="73"/>
  <c r="AV94" i="73"/>
  <c r="AV86" i="73"/>
  <c r="CM95" i="73"/>
  <c r="CG96" i="73"/>
  <c r="CG95" i="73"/>
  <c r="BX101" i="73"/>
  <c r="AV87" i="73"/>
  <c r="BZ78" i="73"/>
  <c r="BZ77" i="73"/>
  <c r="BZ97" i="73"/>
  <c r="CT77" i="73"/>
  <c r="CT83" i="73"/>
  <c r="CT92" i="73"/>
  <c r="CT101" i="73"/>
  <c r="CT78" i="73"/>
  <c r="CQ598" i="73"/>
  <c r="CQ991" i="73" s="1"/>
  <c r="CQ622" i="73"/>
  <c r="CQ1014" i="73" s="1"/>
  <c r="DB1098" i="73"/>
  <c r="DA1098" i="73"/>
  <c r="CZ1098" i="73" s="1"/>
  <c r="BQ598" i="73"/>
  <c r="BQ991" i="73" s="1"/>
  <c r="BA99" i="73"/>
  <c r="BA95" i="73"/>
  <c r="BA89" i="73"/>
  <c r="BA92" i="73"/>
  <c r="AQ83" i="73"/>
  <c r="AX779" i="73"/>
  <c r="AX762" i="73" s="1"/>
  <c r="BZ94" i="73"/>
  <c r="CT100" i="73"/>
  <c r="CC633" i="73"/>
  <c r="CC1024" i="73" s="1"/>
  <c r="CM83" i="73"/>
  <c r="CM86" i="73"/>
  <c r="CM100" i="73"/>
  <c r="CM81" i="73"/>
  <c r="BV420" i="73"/>
  <c r="AR622" i="73"/>
  <c r="AR1014" i="73" s="1"/>
  <c r="CR1055" i="73"/>
  <c r="CR756" i="73" s="1"/>
  <c r="CR709" i="73" s="1"/>
  <c r="CF1055" i="73"/>
  <c r="CF756" i="73" s="1"/>
  <c r="CF709" i="73" s="1"/>
  <c r="BU1055" i="73"/>
  <c r="BU756" i="73" s="1"/>
  <c r="BU709" i="73" s="1"/>
  <c r="BL1055" i="73"/>
  <c r="BL756" i="73" s="1"/>
  <c r="BL709" i="73" s="1"/>
  <c r="BC1055" i="73"/>
  <c r="BC756" i="73" s="1"/>
  <c r="BC709" i="73" s="1"/>
  <c r="AT1055" i="73"/>
  <c r="AT756" i="73" s="1"/>
  <c r="AT709" i="73" s="1"/>
  <c r="CJ1055" i="73"/>
  <c r="CJ756" i="73" s="1"/>
  <c r="CJ709" i="73" s="1"/>
  <c r="BV1055" i="73"/>
  <c r="BV756" i="73" s="1"/>
  <c r="BV709" i="73" s="1"/>
  <c r="BM1055" i="73"/>
  <c r="BM756" i="73" s="1"/>
  <c r="BM709" i="73" s="1"/>
  <c r="BD1055" i="73"/>
  <c r="BD756" i="73" s="1"/>
  <c r="BD709" i="73" s="1"/>
  <c r="AU1055" i="73"/>
  <c r="AU756" i="73" s="1"/>
  <c r="AU709" i="73" s="1"/>
  <c r="AL1055" i="73"/>
  <c r="AL756" i="73" s="1"/>
  <c r="AL709" i="73" s="1"/>
  <c r="BG1055" i="73"/>
  <c r="BG756" i="73" s="1"/>
  <c r="BG709" i="73" s="1"/>
  <c r="AQ1055" i="73"/>
  <c r="AQ756" i="73" s="1"/>
  <c r="AQ709" i="73" s="1"/>
  <c r="CQ1055" i="73"/>
  <c r="CQ756" i="73" s="1"/>
  <c r="CQ709" i="73" s="1"/>
  <c r="BN1055" i="73"/>
  <c r="BN756" i="73" s="1"/>
  <c r="BN709" i="73" s="1"/>
  <c r="BE1055" i="73"/>
  <c r="BE756" i="73" s="1"/>
  <c r="BE709" i="73" s="1"/>
  <c r="AV1055" i="73"/>
  <c r="AV756" i="73" s="1"/>
  <c r="AV709" i="73" s="1"/>
  <c r="AM1055" i="73"/>
  <c r="AM756" i="73" s="1"/>
  <c r="AM709" i="73" s="1"/>
  <c r="CM1055" i="73"/>
  <c r="CM756" i="73" s="1"/>
  <c r="CM709" i="73" s="1"/>
  <c r="CL1055" i="73"/>
  <c r="CL756" i="73" s="1"/>
  <c r="CL709" i="73" s="1"/>
  <c r="BP1055" i="73"/>
  <c r="BP756" i="73" s="1"/>
  <c r="BP709" i="73" s="1"/>
  <c r="CA1055" i="73"/>
  <c r="CA756" i="73" s="1"/>
  <c r="CA709" i="73" s="1"/>
  <c r="AX1055" i="73"/>
  <c r="AX756" i="73" s="1"/>
  <c r="AX709" i="73" s="1"/>
  <c r="AO1055" i="73"/>
  <c r="AO756" i="73" s="1"/>
  <c r="AO709" i="73" s="1"/>
  <c r="CO1055" i="73"/>
  <c r="CO756" i="73" s="1"/>
  <c r="CO709" i="73" s="1"/>
  <c r="BZ1055" i="73"/>
  <c r="BZ756" i="73" s="1"/>
  <c r="BZ709" i="73" s="1"/>
  <c r="BQ1055" i="73"/>
  <c r="BQ756" i="73" s="1"/>
  <c r="BQ709" i="73" s="1"/>
  <c r="CG1055" i="73"/>
  <c r="CG756" i="73" s="1"/>
  <c r="CG709" i="73" s="1"/>
  <c r="BT622" i="73"/>
  <c r="BT1014" i="73" s="1"/>
  <c r="CR100" i="73"/>
  <c r="CR93" i="73"/>
  <c r="BK83" i="73"/>
  <c r="BK93" i="73"/>
  <c r="BK92" i="73"/>
  <c r="AQ89" i="73"/>
  <c r="AQ100" i="73"/>
  <c r="AQ91" i="73"/>
  <c r="AP1069" i="73"/>
  <c r="DD1098" i="73"/>
  <c r="DC1098" i="73" s="1"/>
  <c r="AU100" i="73"/>
  <c r="BZ79" i="73"/>
  <c r="CT84" i="73"/>
  <c r="BH101" i="73"/>
  <c r="BH79" i="73"/>
  <c r="BH83" i="73"/>
  <c r="AX633" i="73"/>
  <c r="AX1024" i="73" s="1"/>
  <c r="BQ92" i="73"/>
  <c r="BQ90" i="73"/>
  <c r="BQ99" i="73"/>
  <c r="BQ96" i="73"/>
  <c r="BQ85" i="73"/>
  <c r="BQ101" i="73"/>
  <c r="BQ87" i="73"/>
  <c r="BQ94" i="73"/>
  <c r="BQ80" i="73"/>
  <c r="AN86" i="73"/>
  <c r="AN83" i="73"/>
  <c r="AN98" i="73"/>
  <c r="AN79" i="73"/>
  <c r="AN95" i="73"/>
  <c r="AN84" i="73"/>
  <c r="AN85" i="73"/>
  <c r="AN97" i="73"/>
  <c r="AN99" i="73"/>
  <c r="AN91" i="73"/>
  <c r="AU94" i="73"/>
  <c r="AU81" i="73"/>
  <c r="CD81" i="73"/>
  <c r="BA93" i="73"/>
  <c r="CS85" i="73"/>
  <c r="CS99" i="73"/>
  <c r="CS84" i="73"/>
  <c r="CM80" i="73"/>
  <c r="CN95" i="73"/>
  <c r="CN93" i="73"/>
  <c r="CN100" i="73"/>
  <c r="CN88" i="73"/>
  <c r="CN94" i="73"/>
  <c r="CN90" i="73"/>
  <c r="CN101" i="73"/>
  <c r="CN84" i="73"/>
  <c r="CN83" i="73"/>
  <c r="AX598" i="73"/>
  <c r="AX991" i="73" s="1"/>
  <c r="BI611" i="73"/>
  <c r="BI1004" i="73" s="1"/>
  <c r="AQ95" i="73"/>
  <c r="G591" i="73"/>
  <c r="CM94" i="73"/>
  <c r="DB1090" i="73"/>
  <c r="DD1090" i="73"/>
  <c r="DC1090" i="73" s="1"/>
  <c r="DG1090" i="73"/>
  <c r="DF1090" i="73" s="1"/>
  <c r="DE1082" i="73"/>
  <c r="CN963" i="73"/>
  <c r="CY891" i="73"/>
  <c r="BP420" i="73"/>
  <c r="BY611" i="73"/>
  <c r="BY1004" i="73" s="1"/>
  <c r="CH599" i="73"/>
  <c r="CH992" i="73" s="1"/>
  <c r="CT633" i="73"/>
  <c r="CT1024" i="73" s="1"/>
  <c r="CC420" i="73"/>
  <c r="AP92" i="73"/>
  <c r="AP83" i="73"/>
  <c r="AX790" i="73"/>
  <c r="AX763" i="73" s="1"/>
  <c r="CC790" i="73"/>
  <c r="CC763" i="73" s="1"/>
  <c r="CK622" i="73"/>
  <c r="CK1014" i="73" s="1"/>
  <c r="CL622" i="73"/>
  <c r="CL1014" i="73" s="1"/>
  <c r="CJ933" i="73"/>
  <c r="CJ1134" i="73" s="1"/>
  <c r="BO933" i="73"/>
  <c r="BO1134" i="73" s="1"/>
  <c r="AT1099" i="73"/>
  <c r="AT842" i="73" s="1"/>
  <c r="AY1099" i="73"/>
  <c r="AY842" i="73" s="1"/>
  <c r="BT802" i="73"/>
  <c r="BT764" i="73" s="1"/>
  <c r="AT963" i="73"/>
  <c r="AT1164" i="73" s="1"/>
  <c r="BH1161" i="73"/>
  <c r="AX1161" i="73"/>
  <c r="CT1161" i="73"/>
  <c r="AL1161" i="73"/>
  <c r="AM1161" i="73"/>
  <c r="AN1161" i="73"/>
  <c r="AO1161" i="73"/>
  <c r="CT420" i="73"/>
  <c r="AV420" i="73"/>
  <c r="CV420" i="73"/>
  <c r="BC633" i="73"/>
  <c r="BC1024" i="73" s="1"/>
  <c r="BG84" i="73"/>
  <c r="BX85" i="73"/>
  <c r="N584" i="73"/>
  <c r="BR420" i="73"/>
  <c r="CE933" i="73"/>
  <c r="CE1134" i="73" s="1"/>
  <c r="AV1099" i="73"/>
  <c r="AV842" i="73" s="1"/>
  <c r="AZ1099" i="73"/>
  <c r="AZ842" i="73" s="1"/>
  <c r="BG87" i="73"/>
  <c r="CE1161" i="73"/>
  <c r="AQ1161" i="73"/>
  <c r="CM1161" i="73"/>
  <c r="BA1161" i="73"/>
  <c r="BB1161" i="73"/>
  <c r="BC1161" i="73"/>
  <c r="BD1161" i="73"/>
  <c r="BE1161" i="73"/>
  <c r="DA1082" i="73"/>
  <c r="CZ1082" i="73" s="1"/>
  <c r="CY1053" i="73"/>
  <c r="CX1053" i="73" s="1"/>
  <c r="AP933" i="73"/>
  <c r="AP1134" i="73" s="1"/>
  <c r="BG420" i="73"/>
  <c r="BX90" i="73"/>
  <c r="CG1014" i="73"/>
  <c r="CH420" i="73"/>
  <c r="BB633" i="73"/>
  <c r="BB1024" i="73" s="1"/>
  <c r="BM633" i="73"/>
  <c r="BM1024" i="73" s="1"/>
  <c r="BY96" i="73"/>
  <c r="AP87" i="73"/>
  <c r="BG83" i="73"/>
  <c r="BX723" i="73"/>
  <c r="BX706" i="73" s="1"/>
  <c r="AQ1014" i="73"/>
  <c r="CB1099" i="73"/>
  <c r="CB842" i="73" s="1"/>
  <c r="CF1099" i="73"/>
  <c r="CF842" i="73" s="1"/>
  <c r="BK420" i="73"/>
  <c r="BG92" i="73"/>
  <c r="CU1161" i="73"/>
  <c r="BN1161" i="73"/>
  <c r="AY1161" i="73"/>
  <c r="BI1161" i="73"/>
  <c r="BJ1161" i="73"/>
  <c r="BK1161" i="73"/>
  <c r="BL1161" i="73"/>
  <c r="BJ633" i="73"/>
  <c r="BJ1024" i="73" s="1"/>
  <c r="BS633" i="73"/>
  <c r="BS1024" i="73" s="1"/>
  <c r="BT633" i="73"/>
  <c r="BT1024" i="73" s="1"/>
  <c r="BW622" i="73"/>
  <c r="BW1014" i="73" s="1"/>
  <c r="BG98" i="73"/>
  <c r="BR83" i="73"/>
  <c r="BR95" i="73"/>
  <c r="BH99" i="73"/>
  <c r="BG71" i="73"/>
  <c r="BR77" i="73"/>
  <c r="CU599" i="73"/>
  <c r="CU992" i="73" s="1"/>
  <c r="BC83" i="73"/>
  <c r="BH84" i="73"/>
  <c r="AP598" i="73"/>
  <c r="AP991" i="73" s="1"/>
  <c r="DG1082" i="73"/>
  <c r="DF1082" i="73" s="1"/>
  <c r="BH77" i="73"/>
  <c r="AO812" i="73"/>
  <c r="AO765" i="73" s="1"/>
  <c r="CS77" i="73"/>
  <c r="CR420" i="73"/>
  <c r="DH1090" i="73"/>
  <c r="DE1090" i="73"/>
  <c r="BC77" i="73"/>
  <c r="BN622" i="73"/>
  <c r="BN1014" i="73" s="1"/>
  <c r="BT933" i="73"/>
  <c r="BT1134" i="73" s="1"/>
  <c r="BZ933" i="73"/>
  <c r="BZ1134" i="73" s="1"/>
  <c r="BI1099" i="73"/>
  <c r="BI842" i="73" s="1"/>
  <c r="BQ1099" i="73"/>
  <c r="BQ842" i="73" s="1"/>
  <c r="BY1099" i="73"/>
  <c r="BY842" i="73" s="1"/>
  <c r="CG1099" i="73"/>
  <c r="CG842" i="73" s="1"/>
  <c r="BB1099" i="73"/>
  <c r="BB842" i="73" s="1"/>
  <c r="CH1099" i="73"/>
  <c r="CH842" i="73" s="1"/>
  <c r="BD1099" i="73"/>
  <c r="BD842" i="73" s="1"/>
  <c r="CJ1099" i="73"/>
  <c r="CJ842" i="73" s="1"/>
  <c r="BE1099" i="73"/>
  <c r="BE842" i="73" s="1"/>
  <c r="CK1099" i="73"/>
  <c r="CK842" i="73" s="1"/>
  <c r="BF1099" i="73"/>
  <c r="BF842" i="73" s="1"/>
  <c r="CL1099" i="73"/>
  <c r="CL842" i="73" s="1"/>
  <c r="BG1099" i="73"/>
  <c r="BG842" i="73" s="1"/>
  <c r="CM1099" i="73"/>
  <c r="CM842" i="73" s="1"/>
  <c r="BH1099" i="73"/>
  <c r="BH842" i="73" s="1"/>
  <c r="CN1099" i="73"/>
  <c r="CN842" i="73" s="1"/>
  <c r="BY84" i="73"/>
  <c r="CU71" i="73"/>
  <c r="BR97" i="73"/>
  <c r="BC94" i="73"/>
  <c r="BH93" i="73"/>
  <c r="BQ622" i="73"/>
  <c r="BQ1014" i="73" s="1"/>
  <c r="CN622" i="73"/>
  <c r="CN1014" i="73" s="1"/>
  <c r="AN779" i="73"/>
  <c r="AN762" i="73" s="1"/>
  <c r="BC79" i="73"/>
  <c r="DH1082" i="73"/>
  <c r="BH88" i="73"/>
  <c r="CO1069" i="73"/>
  <c r="BN633" i="73"/>
  <c r="BN1024" i="73" s="1"/>
  <c r="CR633" i="73"/>
  <c r="CR1024" i="73" s="1"/>
  <c r="BA420" i="73"/>
  <c r="BC84" i="73"/>
  <c r="BC95" i="73"/>
  <c r="DA1090" i="73"/>
  <c r="CZ1090" i="73" s="1"/>
  <c r="E584" i="73"/>
  <c r="BK1099" i="73"/>
  <c r="BK842" i="73" s="1"/>
  <c r="AM1099" i="73"/>
  <c r="AM842" i="73" s="1"/>
  <c r="AU1099" i="73"/>
  <c r="AU842" i="73" s="1"/>
  <c r="BC1099" i="73"/>
  <c r="BC842" i="73" s="1"/>
  <c r="BJ1099" i="73"/>
  <c r="BJ842" i="73" s="1"/>
  <c r="CP1099" i="73"/>
  <c r="CP842" i="73" s="1"/>
  <c r="BL1099" i="73"/>
  <c r="BL842" i="73" s="1"/>
  <c r="CR1099" i="73"/>
  <c r="CR842" i="73" s="1"/>
  <c r="BM1099" i="73"/>
  <c r="BM842" i="73" s="1"/>
  <c r="CS1099" i="73"/>
  <c r="CS842" i="73" s="1"/>
  <c r="BN1099" i="73"/>
  <c r="BN842" i="73" s="1"/>
  <c r="CT1099" i="73"/>
  <c r="CT842" i="73" s="1"/>
  <c r="BO1099" i="73"/>
  <c r="BO842" i="73" s="1"/>
  <c r="CU1099" i="73"/>
  <c r="CU842" i="73" s="1"/>
  <c r="BP1099" i="73"/>
  <c r="BP842" i="73" s="1"/>
  <c r="CV1099" i="73"/>
  <c r="CV842" i="73" s="1"/>
  <c r="CB812" i="73"/>
  <c r="CB765" i="73" s="1"/>
  <c r="BS420" i="73"/>
  <c r="AA584" i="73"/>
  <c r="AW77" i="73"/>
  <c r="BC101" i="73"/>
  <c r="BH90" i="73"/>
  <c r="DD1082" i="73"/>
  <c r="DC1082" i="73" s="1"/>
  <c r="AN633" i="73"/>
  <c r="AN1024" i="73" s="1"/>
  <c r="AO633" i="73"/>
  <c r="AO1024" i="73" s="1"/>
  <c r="H584" i="73"/>
  <c r="BC90" i="73"/>
  <c r="CM77" i="73"/>
  <c r="AN790" i="73"/>
  <c r="AN763" i="73" s="1"/>
  <c r="CB622" i="73"/>
  <c r="CB1014" i="73" s="1"/>
  <c r="BM933" i="73"/>
  <c r="BM1134" i="73" s="1"/>
  <c r="BG933" i="73"/>
  <c r="BG1134" i="73" s="1"/>
  <c r="CO1099" i="73"/>
  <c r="CO842" i="73" s="1"/>
  <c r="BS1099" i="73"/>
  <c r="BS842" i="73" s="1"/>
  <c r="CA1099" i="73"/>
  <c r="CA842" i="73" s="1"/>
  <c r="CI1099" i="73"/>
  <c r="CI842" i="73" s="1"/>
  <c r="BR1099" i="73"/>
  <c r="BR842" i="73" s="1"/>
  <c r="AN1099" i="73"/>
  <c r="AN842" i="73" s="1"/>
  <c r="BT1099" i="73"/>
  <c r="BT842" i="73" s="1"/>
  <c r="AO1099" i="73"/>
  <c r="AO842" i="73" s="1"/>
  <c r="BU1099" i="73"/>
  <c r="BU842" i="73" s="1"/>
  <c r="AP1099" i="73"/>
  <c r="AP842" i="73" s="1"/>
  <c r="BV1099" i="73"/>
  <c r="BV842" i="73" s="1"/>
  <c r="AQ1099" i="73"/>
  <c r="AQ842" i="73" s="1"/>
  <c r="BW1099" i="73"/>
  <c r="BW842" i="73" s="1"/>
  <c r="AR1099" i="73"/>
  <c r="AR842" i="73" s="1"/>
  <c r="CN77" i="73"/>
  <c r="CV1044" i="73"/>
  <c r="CV700" i="73" s="1"/>
  <c r="CV653" i="73" s="1"/>
  <c r="BP1044" i="73"/>
  <c r="BP700" i="73" s="1"/>
  <c r="BP653" i="73" s="1"/>
  <c r="CU1044" i="73"/>
  <c r="CU700" i="73" s="1"/>
  <c r="CU653" i="73" s="1"/>
  <c r="BO1044" i="73"/>
  <c r="BO700" i="73" s="1"/>
  <c r="BO653" i="73" s="1"/>
  <c r="CT1044" i="73"/>
  <c r="CT700" i="73" s="1"/>
  <c r="CT653" i="73" s="1"/>
  <c r="BN1044" i="73"/>
  <c r="BN700" i="73" s="1"/>
  <c r="BN653" i="73" s="1"/>
  <c r="CS1044" i="73"/>
  <c r="CS700" i="73" s="1"/>
  <c r="CS653" i="73" s="1"/>
  <c r="BM1044" i="73"/>
  <c r="BM700" i="73" s="1"/>
  <c r="BM653" i="73" s="1"/>
  <c r="CR1044" i="73"/>
  <c r="CR700" i="73" s="1"/>
  <c r="CR653" i="73" s="1"/>
  <c r="BL1044" i="73"/>
  <c r="BL700" i="73" s="1"/>
  <c r="BL653" i="73" s="1"/>
  <c r="CQ1044" i="73"/>
  <c r="CQ700" i="73" s="1"/>
  <c r="CQ653" i="73" s="1"/>
  <c r="BK1044" i="73"/>
  <c r="BK700" i="73" s="1"/>
  <c r="BK653" i="73" s="1"/>
  <c r="BR1044" i="73"/>
  <c r="BR700" i="73" s="1"/>
  <c r="BR653" i="73" s="1"/>
  <c r="BJ1044" i="73"/>
  <c r="BJ700" i="73" s="1"/>
  <c r="BJ653" i="73" s="1"/>
  <c r="BB1044" i="73"/>
  <c r="BB700" i="73" s="1"/>
  <c r="BB653" i="73" s="1"/>
  <c r="BY1044" i="73"/>
  <c r="BY700" i="73" s="1"/>
  <c r="BY653" i="73" s="1"/>
  <c r="CN1044" i="73"/>
  <c r="CN700" i="73" s="1"/>
  <c r="CN653" i="73" s="1"/>
  <c r="BH1044" i="73"/>
  <c r="BH700" i="73" s="1"/>
  <c r="BH653" i="73" s="1"/>
  <c r="CM1044" i="73"/>
  <c r="CM700" i="73" s="1"/>
  <c r="CM653" i="73" s="1"/>
  <c r="BG1044" i="73"/>
  <c r="BG700" i="73" s="1"/>
  <c r="BG653" i="73" s="1"/>
  <c r="CL1044" i="73"/>
  <c r="CL700" i="73" s="1"/>
  <c r="CL653" i="73" s="1"/>
  <c r="BF1044" i="73"/>
  <c r="BF700" i="73" s="1"/>
  <c r="BF653" i="73" s="1"/>
  <c r="CK1044" i="73"/>
  <c r="CK700" i="73" s="1"/>
  <c r="CK653" i="73" s="1"/>
  <c r="BE1044" i="73"/>
  <c r="BE700" i="73" s="1"/>
  <c r="BE653" i="73" s="1"/>
  <c r="CJ1044" i="73"/>
  <c r="CJ700" i="73" s="1"/>
  <c r="CJ653" i="73" s="1"/>
  <c r="BD1044" i="73"/>
  <c r="BD700" i="73" s="1"/>
  <c r="BD653" i="73" s="1"/>
  <c r="CI1044" i="73"/>
  <c r="CI700" i="73" s="1"/>
  <c r="CI653" i="73" s="1"/>
  <c r="BC1044" i="73"/>
  <c r="BC700" i="73" s="1"/>
  <c r="BC653" i="73" s="1"/>
  <c r="AL1044" i="73"/>
  <c r="AL700" i="73" s="1"/>
  <c r="AL653" i="73" s="1"/>
  <c r="CO1044" i="73"/>
  <c r="CO700" i="73" s="1"/>
  <c r="CO653" i="73" s="1"/>
  <c r="CG1044" i="73"/>
  <c r="CG700" i="73" s="1"/>
  <c r="CG653" i="73" s="1"/>
  <c r="AT1044" i="73"/>
  <c r="AT700" i="73" s="1"/>
  <c r="AT653" i="73" s="1"/>
  <c r="CF1044" i="73"/>
  <c r="CF700" i="73" s="1"/>
  <c r="CF653" i="73" s="1"/>
  <c r="AZ1044" i="73"/>
  <c r="AZ700" i="73" s="1"/>
  <c r="AZ653" i="73" s="1"/>
  <c r="CE1044" i="73"/>
  <c r="CE700" i="73" s="1"/>
  <c r="CE653" i="73" s="1"/>
  <c r="AY1044" i="73"/>
  <c r="AY700" i="73" s="1"/>
  <c r="AY653" i="73" s="1"/>
  <c r="CD1044" i="73"/>
  <c r="CD700" i="73" s="1"/>
  <c r="CD653" i="73" s="1"/>
  <c r="AX1044" i="73"/>
  <c r="AX700" i="73" s="1"/>
  <c r="AX653" i="73" s="1"/>
  <c r="CC1044" i="73"/>
  <c r="CC700" i="73" s="1"/>
  <c r="CC653" i="73" s="1"/>
  <c r="AW1044" i="73"/>
  <c r="AW700" i="73" s="1"/>
  <c r="AW653" i="73" s="1"/>
  <c r="CB1044" i="73"/>
  <c r="CB700" i="73" s="1"/>
  <c r="CB653" i="73" s="1"/>
  <c r="AV1044" i="73"/>
  <c r="AV700" i="73" s="1"/>
  <c r="AV653" i="73" s="1"/>
  <c r="CA1044" i="73"/>
  <c r="CA700" i="73" s="1"/>
  <c r="CA653" i="73" s="1"/>
  <c r="AU1044" i="73"/>
  <c r="AU700" i="73" s="1"/>
  <c r="AU653" i="73" s="1"/>
  <c r="BQ1044" i="73"/>
  <c r="BQ700" i="73" s="1"/>
  <c r="BQ653" i="73" s="1"/>
  <c r="BI1044" i="73"/>
  <c r="BI700" i="73" s="1"/>
  <c r="BI653" i="73" s="1"/>
  <c r="BA1044" i="73"/>
  <c r="BA700" i="73" s="1"/>
  <c r="BA653" i="73" s="1"/>
  <c r="AS1044" i="73"/>
  <c r="AS700" i="73" s="1"/>
  <c r="AS653" i="73" s="1"/>
  <c r="BX1044" i="73"/>
  <c r="BX700" i="73" s="1"/>
  <c r="BX653" i="73" s="1"/>
  <c r="AR1044" i="73"/>
  <c r="AR700" i="73" s="1"/>
  <c r="AR653" i="73" s="1"/>
  <c r="BW1044" i="73"/>
  <c r="BW700" i="73" s="1"/>
  <c r="BW653" i="73" s="1"/>
  <c r="AQ1044" i="73"/>
  <c r="AQ700" i="73" s="1"/>
  <c r="AQ653" i="73" s="1"/>
  <c r="BV1044" i="73"/>
  <c r="BV700" i="73" s="1"/>
  <c r="BV653" i="73" s="1"/>
  <c r="AP1044" i="73"/>
  <c r="AP700" i="73" s="1"/>
  <c r="AP653" i="73" s="1"/>
  <c r="BU1044" i="73"/>
  <c r="BU700" i="73" s="1"/>
  <c r="BU653" i="73" s="1"/>
  <c r="AO1044" i="73"/>
  <c r="AO700" i="73" s="1"/>
  <c r="AO653" i="73" s="1"/>
  <c r="BT1044" i="73"/>
  <c r="BT700" i="73" s="1"/>
  <c r="BT653" i="73" s="1"/>
  <c r="AN1044" i="73"/>
  <c r="AN700" i="73" s="1"/>
  <c r="AN653" i="73" s="1"/>
  <c r="BS1044" i="73"/>
  <c r="BS700" i="73" s="1"/>
  <c r="BS653" i="73" s="1"/>
  <c r="AM1044" i="73"/>
  <c r="AM700" i="73" s="1"/>
  <c r="AM653" i="73" s="1"/>
  <c r="CP1044" i="73"/>
  <c r="CP700" i="73" s="1"/>
  <c r="CP653" i="73" s="1"/>
  <c r="CH1044" i="73"/>
  <c r="CH700" i="73" s="1"/>
  <c r="CH653" i="73" s="1"/>
  <c r="BZ1044" i="73"/>
  <c r="BZ700" i="73" s="1"/>
  <c r="BZ653" i="73" s="1"/>
  <c r="CE1041" i="73"/>
  <c r="AY1041" i="73"/>
  <c r="CD1041" i="73"/>
  <c r="CD667" i="73" s="1"/>
  <c r="CD650" i="73" s="1"/>
  <c r="AX1041" i="73"/>
  <c r="CC1041" i="73"/>
  <c r="AW1041" i="73"/>
  <c r="CB1041" i="73"/>
  <c r="AV1041" i="73"/>
  <c r="CA1041" i="73"/>
  <c r="AU1041" i="73"/>
  <c r="BZ1041" i="73"/>
  <c r="AT1041" i="73"/>
  <c r="BP1041" i="73"/>
  <c r="BH1041" i="73"/>
  <c r="BH667" i="73" s="1"/>
  <c r="BH650" i="73" s="1"/>
  <c r="AZ1041" i="73"/>
  <c r="BX1041" i="73"/>
  <c r="BX667" i="73" s="1"/>
  <c r="BX650" i="73" s="1"/>
  <c r="BW1041" i="73"/>
  <c r="BW667" i="73" s="1"/>
  <c r="BW650" i="73" s="1"/>
  <c r="AQ1041" i="73"/>
  <c r="BV1041" i="73"/>
  <c r="AP1041" i="73"/>
  <c r="AP667" i="73" s="1"/>
  <c r="AP650" i="73" s="1"/>
  <c r="BU1041" i="73"/>
  <c r="AO1041" i="73"/>
  <c r="BT1041" i="73"/>
  <c r="AN1041" i="73"/>
  <c r="AN667" i="73" s="1"/>
  <c r="AN650" i="73" s="1"/>
  <c r="BS1041" i="73"/>
  <c r="AM1041" i="73"/>
  <c r="AM667" i="73" s="1"/>
  <c r="AM650" i="73" s="1"/>
  <c r="BR1041" i="73"/>
  <c r="AL1041" i="73"/>
  <c r="AL667" i="73" s="1"/>
  <c r="AL650" i="73" s="1"/>
  <c r="CO1041" i="73"/>
  <c r="CG1041" i="73"/>
  <c r="AS1041" i="73"/>
  <c r="CU1041" i="73"/>
  <c r="CU667" i="73" s="1"/>
  <c r="CU650" i="73" s="1"/>
  <c r="BO1041" i="73"/>
  <c r="BO667" i="73" s="1"/>
  <c r="BO650" i="73" s="1"/>
  <c r="CT1041" i="73"/>
  <c r="BN1041" i="73"/>
  <c r="CS1041" i="73"/>
  <c r="BM1041" i="73"/>
  <c r="CR1041" i="73"/>
  <c r="CR667" i="73" s="1"/>
  <c r="CR650" i="73" s="1"/>
  <c r="BL1041" i="73"/>
  <c r="CQ1041" i="73"/>
  <c r="CQ667" i="73" s="1"/>
  <c r="CQ650" i="73" s="1"/>
  <c r="BK1041" i="73"/>
  <c r="CP1041" i="73"/>
  <c r="CP667" i="73" s="1"/>
  <c r="CP650" i="73" s="1"/>
  <c r="BJ1041" i="73"/>
  <c r="BQ1041" i="73"/>
  <c r="BI1041" i="73"/>
  <c r="BI667" i="73" s="1"/>
  <c r="BI650" i="73" s="1"/>
  <c r="BA1041" i="73"/>
  <c r="AR1041" i="73"/>
  <c r="CM1041" i="73"/>
  <c r="BG1041" i="73"/>
  <c r="CL1041" i="73"/>
  <c r="CL667" i="73" s="1"/>
  <c r="CL650" i="73" s="1"/>
  <c r="BF1041" i="73"/>
  <c r="BF667" i="73" s="1"/>
  <c r="BF650" i="73" s="1"/>
  <c r="CK1041" i="73"/>
  <c r="BE1041" i="73"/>
  <c r="CJ1041" i="73"/>
  <c r="BD1041" i="73"/>
  <c r="CI1041" i="73"/>
  <c r="BC1041" i="73"/>
  <c r="CH1041" i="73"/>
  <c r="BB1041" i="73"/>
  <c r="CV1041" i="73"/>
  <c r="CN1041" i="73"/>
  <c r="CF1041" i="73"/>
  <c r="BY1041" i="73"/>
  <c r="CI86" i="73"/>
  <c r="CE77" i="73"/>
  <c r="BJ97" i="73"/>
  <c r="BO77" i="73"/>
  <c r="BP812" i="73"/>
  <c r="BP765" i="73" s="1"/>
  <c r="AV83" i="73"/>
  <c r="BX77" i="73"/>
  <c r="BA622" i="73"/>
  <c r="BA1014" i="73" s="1"/>
  <c r="AN77" i="73"/>
  <c r="CY1041" i="73"/>
  <c r="CY1044" i="73"/>
  <c r="CY890" i="73"/>
  <c r="BI71" i="73"/>
  <c r="AR71" i="73"/>
  <c r="CR101" i="73"/>
  <c r="BA94" i="73"/>
  <c r="AV89" i="73"/>
  <c r="CK98" i="73"/>
  <c r="AN78" i="73"/>
  <c r="DE1091" i="73"/>
  <c r="DB1091" i="73"/>
  <c r="DD1091" i="73"/>
  <c r="DC1091" i="73" s="1"/>
  <c r="DH1091" i="73"/>
  <c r="DA1091" i="73"/>
  <c r="CZ1091" i="73" s="1"/>
  <c r="DG1091" i="73"/>
  <c r="DF1091" i="73" s="1"/>
  <c r="BJ77" i="73"/>
  <c r="CA71" i="73"/>
  <c r="CE95" i="73"/>
  <c r="CO71" i="73"/>
  <c r="AU77" i="73"/>
  <c r="AQ99" i="73"/>
  <c r="CS71" i="73"/>
  <c r="BS812" i="73"/>
  <c r="BS765" i="73" s="1"/>
  <c r="BW77" i="73"/>
  <c r="AT933" i="73"/>
  <c r="AT1134" i="73" s="1"/>
  <c r="AS622" i="73"/>
  <c r="AS1014" i="73" s="1"/>
  <c r="CC1042" i="73"/>
  <c r="CC678" i="73" s="1"/>
  <c r="CC651" i="73" s="1"/>
  <c r="AW1042" i="73"/>
  <c r="AW678" i="73" s="1"/>
  <c r="AW651" i="73" s="1"/>
  <c r="CB1042" i="73"/>
  <c r="CB678" i="73" s="1"/>
  <c r="CB651" i="73" s="1"/>
  <c r="AV1042" i="73"/>
  <c r="AV678" i="73" s="1"/>
  <c r="AV651" i="73" s="1"/>
  <c r="CA1042" i="73"/>
  <c r="CA678" i="73" s="1"/>
  <c r="CA651" i="73" s="1"/>
  <c r="AU1042" i="73"/>
  <c r="AU678" i="73" s="1"/>
  <c r="AU651" i="73" s="1"/>
  <c r="BZ1042" i="73"/>
  <c r="BZ678" i="73" s="1"/>
  <c r="BZ651" i="73" s="1"/>
  <c r="AT1042" i="73"/>
  <c r="AT678" i="73" s="1"/>
  <c r="AT651" i="73" s="1"/>
  <c r="BY1042" i="73"/>
  <c r="BY678" i="73" s="1"/>
  <c r="BY651" i="73" s="1"/>
  <c r="AS1042" i="73"/>
  <c r="AS678" i="73" s="1"/>
  <c r="AS651" i="73" s="1"/>
  <c r="BX1042" i="73"/>
  <c r="BX678" i="73" s="1"/>
  <c r="BX651" i="73" s="1"/>
  <c r="AR1042" i="73"/>
  <c r="AR678" i="73" s="1"/>
  <c r="AR651" i="73" s="1"/>
  <c r="BF1042" i="73"/>
  <c r="BF678" i="73" s="1"/>
  <c r="BF651" i="73" s="1"/>
  <c r="AX1042" i="73"/>
  <c r="AX678" i="73" s="1"/>
  <c r="AX651" i="73" s="1"/>
  <c r="AP1042" i="73"/>
  <c r="AP678" i="73" s="1"/>
  <c r="AP651" i="73" s="1"/>
  <c r="CT1042" i="73"/>
  <c r="CT678" i="73" s="1"/>
  <c r="CT651" i="73" s="1"/>
  <c r="BU1042" i="73"/>
  <c r="BU678" i="73" s="1"/>
  <c r="BU651" i="73" s="1"/>
  <c r="AO1042" i="73"/>
  <c r="AO678" i="73" s="1"/>
  <c r="AO651" i="73" s="1"/>
  <c r="BT1042" i="73"/>
  <c r="BT678" i="73" s="1"/>
  <c r="BT651" i="73" s="1"/>
  <c r="AN1042" i="73"/>
  <c r="AN678" i="73" s="1"/>
  <c r="AN651" i="73" s="1"/>
  <c r="BS1042" i="73"/>
  <c r="BS678" i="73" s="1"/>
  <c r="BS651" i="73" s="1"/>
  <c r="AM1042" i="73"/>
  <c r="AM678" i="73" s="1"/>
  <c r="AM651" i="73" s="1"/>
  <c r="BR1042" i="73"/>
  <c r="BR678" i="73" s="1"/>
  <c r="BR651" i="73" s="1"/>
  <c r="AL1042" i="73"/>
  <c r="AL678" i="73" s="1"/>
  <c r="AL651" i="73" s="1"/>
  <c r="BQ1042" i="73"/>
  <c r="BQ678" i="73" s="1"/>
  <c r="BQ651" i="73" s="1"/>
  <c r="CV1042" i="73"/>
  <c r="CV678" i="73" s="1"/>
  <c r="CV651" i="73" s="1"/>
  <c r="BP1042" i="73"/>
  <c r="BP678" i="73" s="1"/>
  <c r="BP651" i="73" s="1"/>
  <c r="CM1042" i="73"/>
  <c r="CM678" i="73" s="1"/>
  <c r="CM651" i="73" s="1"/>
  <c r="CE1042" i="73"/>
  <c r="CE678" i="73" s="1"/>
  <c r="CE651" i="73" s="1"/>
  <c r="BW1042" i="73"/>
  <c r="BW678" i="73" s="1"/>
  <c r="BW651" i="73" s="1"/>
  <c r="BO1042" i="73"/>
  <c r="BO678" i="73" s="1"/>
  <c r="BO651" i="73" s="1"/>
  <c r="CS1042" i="73"/>
  <c r="CS678" i="73" s="1"/>
  <c r="CS651" i="73" s="1"/>
  <c r="BM1042" i="73"/>
  <c r="BM678" i="73" s="1"/>
  <c r="BM651" i="73" s="1"/>
  <c r="CR1042" i="73"/>
  <c r="CR678" i="73" s="1"/>
  <c r="CR651" i="73" s="1"/>
  <c r="BL1042" i="73"/>
  <c r="BL678" i="73" s="1"/>
  <c r="BL651" i="73" s="1"/>
  <c r="CQ1042" i="73"/>
  <c r="CQ678" i="73" s="1"/>
  <c r="CQ651" i="73" s="1"/>
  <c r="BK1042" i="73"/>
  <c r="BK678" i="73" s="1"/>
  <c r="BK651" i="73" s="1"/>
  <c r="CP1042" i="73"/>
  <c r="CP678" i="73" s="1"/>
  <c r="CP651" i="73" s="1"/>
  <c r="BJ1042" i="73"/>
  <c r="BJ678" i="73" s="1"/>
  <c r="BJ651" i="73" s="1"/>
  <c r="CO1042" i="73"/>
  <c r="CO678" i="73" s="1"/>
  <c r="CO651" i="73" s="1"/>
  <c r="BI1042" i="73"/>
  <c r="BI678" i="73" s="1"/>
  <c r="BI651" i="73" s="1"/>
  <c r="CN1042" i="73"/>
  <c r="CN678" i="73" s="1"/>
  <c r="CN651" i="73" s="1"/>
  <c r="BH1042" i="73"/>
  <c r="BH678" i="73" s="1"/>
  <c r="BH651" i="73" s="1"/>
  <c r="BG1042" i="73"/>
  <c r="BG678" i="73" s="1"/>
  <c r="BG651" i="73" s="1"/>
  <c r="AY1042" i="73"/>
  <c r="AY678" i="73" s="1"/>
  <c r="AY651" i="73" s="1"/>
  <c r="AQ1042" i="73"/>
  <c r="AQ678" i="73" s="1"/>
  <c r="AQ651" i="73" s="1"/>
  <c r="BN1042" i="73"/>
  <c r="BN678" i="73" s="1"/>
  <c r="BN651" i="73" s="1"/>
  <c r="CK1042" i="73"/>
  <c r="CK678" i="73" s="1"/>
  <c r="CK651" i="73" s="1"/>
  <c r="BE1042" i="73"/>
  <c r="BE678" i="73" s="1"/>
  <c r="BE651" i="73" s="1"/>
  <c r="CJ1042" i="73"/>
  <c r="CJ678" i="73" s="1"/>
  <c r="CJ651" i="73" s="1"/>
  <c r="BD1042" i="73"/>
  <c r="BD678" i="73" s="1"/>
  <c r="BD651" i="73" s="1"/>
  <c r="CI1042" i="73"/>
  <c r="CI678" i="73" s="1"/>
  <c r="CI651" i="73" s="1"/>
  <c r="BC1042" i="73"/>
  <c r="BC678" i="73" s="1"/>
  <c r="BC651" i="73" s="1"/>
  <c r="CH1042" i="73"/>
  <c r="CH678" i="73" s="1"/>
  <c r="CH651" i="73" s="1"/>
  <c r="BB1042" i="73"/>
  <c r="BB678" i="73" s="1"/>
  <c r="BB651" i="73" s="1"/>
  <c r="CG1042" i="73"/>
  <c r="CG678" i="73" s="1"/>
  <c r="CG651" i="73" s="1"/>
  <c r="BA1042" i="73"/>
  <c r="BA678" i="73" s="1"/>
  <c r="BA651" i="73" s="1"/>
  <c r="CF1042" i="73"/>
  <c r="CF678" i="73" s="1"/>
  <c r="CF651" i="73" s="1"/>
  <c r="AZ1042" i="73"/>
  <c r="AZ678" i="73" s="1"/>
  <c r="AZ651" i="73" s="1"/>
  <c r="CL1042" i="73"/>
  <c r="CL678" i="73" s="1"/>
  <c r="CL651" i="73" s="1"/>
  <c r="CD1042" i="73"/>
  <c r="CD678" i="73" s="1"/>
  <c r="CD651" i="73" s="1"/>
  <c r="BV1042" i="73"/>
  <c r="BV678" i="73" s="1"/>
  <c r="BV651" i="73" s="1"/>
  <c r="CU1042" i="73"/>
  <c r="CU678" i="73" s="1"/>
  <c r="CU651" i="73" s="1"/>
  <c r="CY1043" i="73"/>
  <c r="CX1043" i="73" s="1"/>
  <c r="CY1042" i="73"/>
  <c r="BJ98" i="73"/>
  <c r="BJ94" i="73"/>
  <c r="AW84" i="73"/>
  <c r="BR93" i="73"/>
  <c r="AT71" i="73"/>
  <c r="CN85" i="73"/>
  <c r="CP890" i="73"/>
  <c r="CP874" i="73" s="1"/>
  <c r="CP851" i="73" s="1"/>
  <c r="BJ890" i="73"/>
  <c r="BJ874" i="73" s="1"/>
  <c r="BJ851" i="73" s="1"/>
  <c r="CO890" i="73"/>
  <c r="CO874" i="73" s="1"/>
  <c r="CO851" i="73" s="1"/>
  <c r="BI890" i="73"/>
  <c r="BI874" i="73" s="1"/>
  <c r="BI851" i="73" s="1"/>
  <c r="CN890" i="73"/>
  <c r="CN874" i="73" s="1"/>
  <c r="CN851" i="73" s="1"/>
  <c r="BH890" i="73"/>
  <c r="BH874" i="73" s="1"/>
  <c r="BH851" i="73" s="1"/>
  <c r="CM890" i="73"/>
  <c r="CM874" i="73" s="1"/>
  <c r="CM851" i="73" s="1"/>
  <c r="BG890" i="73"/>
  <c r="BG874" i="73" s="1"/>
  <c r="BG851" i="73" s="1"/>
  <c r="CL890" i="73"/>
  <c r="CL874" i="73" s="1"/>
  <c r="CL851" i="73" s="1"/>
  <c r="BF890" i="73"/>
  <c r="BF874" i="73" s="1"/>
  <c r="BF851" i="73" s="1"/>
  <c r="CK890" i="73"/>
  <c r="CK874" i="73" s="1"/>
  <c r="CK851" i="73" s="1"/>
  <c r="BE890" i="73"/>
  <c r="BE874" i="73" s="1"/>
  <c r="BE851" i="73" s="1"/>
  <c r="AN890" i="73"/>
  <c r="AN874" i="73" s="1"/>
  <c r="AN851" i="73" s="1"/>
  <c r="BL890" i="73"/>
  <c r="BL874" i="73" s="1"/>
  <c r="BL851" i="73" s="1"/>
  <c r="BD890" i="73"/>
  <c r="BD874" i="73" s="1"/>
  <c r="BD851" i="73" s="1"/>
  <c r="CA890" i="73"/>
  <c r="CA874" i="73" s="1"/>
  <c r="CA851" i="73" s="1"/>
  <c r="CH890" i="73"/>
  <c r="CH874" i="73" s="1"/>
  <c r="CH851" i="73" s="1"/>
  <c r="BB890" i="73"/>
  <c r="BB874" i="73" s="1"/>
  <c r="BB851" i="73" s="1"/>
  <c r="CG890" i="73"/>
  <c r="CG874" i="73" s="1"/>
  <c r="CG851" i="73" s="1"/>
  <c r="BA890" i="73"/>
  <c r="BA874" i="73" s="1"/>
  <c r="BA851" i="73" s="1"/>
  <c r="CF890" i="73"/>
  <c r="CF874" i="73" s="1"/>
  <c r="CF851" i="73" s="1"/>
  <c r="AZ890" i="73"/>
  <c r="AZ874" i="73" s="1"/>
  <c r="AZ851" i="73" s="1"/>
  <c r="CE890" i="73"/>
  <c r="CE874" i="73" s="1"/>
  <c r="CE851" i="73" s="1"/>
  <c r="AY890" i="73"/>
  <c r="AY874" i="73" s="1"/>
  <c r="AY851" i="73" s="1"/>
  <c r="CD890" i="73"/>
  <c r="CD874" i="73" s="1"/>
  <c r="CD851" i="73" s="1"/>
  <c r="AX890" i="73"/>
  <c r="AX874" i="73" s="1"/>
  <c r="AX851" i="73" s="1"/>
  <c r="CC890" i="73"/>
  <c r="CC874" i="73" s="1"/>
  <c r="CC851" i="73" s="1"/>
  <c r="AW890" i="73"/>
  <c r="AW874" i="73" s="1"/>
  <c r="AW851" i="73" s="1"/>
  <c r="BS890" i="73"/>
  <c r="BS874" i="73" s="1"/>
  <c r="BS851" i="73" s="1"/>
  <c r="CQ890" i="73"/>
  <c r="CQ874" i="73" s="1"/>
  <c r="CQ851" i="73" s="1"/>
  <c r="CI890" i="73"/>
  <c r="CI874" i="73" s="1"/>
  <c r="CI851" i="73" s="1"/>
  <c r="AV890" i="73"/>
  <c r="AV874" i="73" s="1"/>
  <c r="AV851" i="73" s="1"/>
  <c r="BZ890" i="73"/>
  <c r="BZ874" i="73" s="1"/>
  <c r="BZ851" i="73" s="1"/>
  <c r="AT890" i="73"/>
  <c r="AT874" i="73" s="1"/>
  <c r="AT851" i="73" s="1"/>
  <c r="BY890" i="73"/>
  <c r="BY874" i="73" s="1"/>
  <c r="BY851" i="73" s="1"/>
  <c r="AS890" i="73"/>
  <c r="AS874" i="73" s="1"/>
  <c r="AS851" i="73" s="1"/>
  <c r="BX890" i="73"/>
  <c r="BX874" i="73" s="1"/>
  <c r="BX851" i="73" s="1"/>
  <c r="AR890" i="73"/>
  <c r="AR874" i="73" s="1"/>
  <c r="AR851" i="73" s="1"/>
  <c r="BW890" i="73"/>
  <c r="BW874" i="73" s="1"/>
  <c r="BW851" i="73" s="1"/>
  <c r="AQ890" i="73"/>
  <c r="AQ874" i="73" s="1"/>
  <c r="AQ851" i="73" s="1"/>
  <c r="BV890" i="73"/>
  <c r="BV874" i="73" s="1"/>
  <c r="BV851" i="73" s="1"/>
  <c r="AP890" i="73"/>
  <c r="AP874" i="73" s="1"/>
  <c r="AP851" i="73" s="1"/>
  <c r="BU890" i="73"/>
  <c r="BU874" i="73" s="1"/>
  <c r="BU851" i="73" s="1"/>
  <c r="AO890" i="73"/>
  <c r="AO874" i="73" s="1"/>
  <c r="AO851" i="73" s="1"/>
  <c r="AM890" i="73"/>
  <c r="AM874" i="73" s="1"/>
  <c r="AM851" i="73" s="1"/>
  <c r="BK890" i="73"/>
  <c r="BK874" i="73" s="1"/>
  <c r="BK851" i="73" s="1"/>
  <c r="BC890" i="73"/>
  <c r="BC874" i="73" s="1"/>
  <c r="BC851" i="73" s="1"/>
  <c r="AU890" i="73"/>
  <c r="AU874" i="73" s="1"/>
  <c r="AU851" i="73" s="1"/>
  <c r="BR890" i="73"/>
  <c r="BR874" i="73" s="1"/>
  <c r="BR851" i="73" s="1"/>
  <c r="AL890" i="73"/>
  <c r="AL874" i="73" s="1"/>
  <c r="AL851" i="73" s="1"/>
  <c r="BQ890" i="73"/>
  <c r="BQ874" i="73" s="1"/>
  <c r="BQ851" i="73" s="1"/>
  <c r="CV890" i="73"/>
  <c r="CV874" i="73" s="1"/>
  <c r="CV851" i="73" s="1"/>
  <c r="BP890" i="73"/>
  <c r="BP874" i="73" s="1"/>
  <c r="BP851" i="73" s="1"/>
  <c r="CU890" i="73"/>
  <c r="CU874" i="73" s="1"/>
  <c r="CU851" i="73" s="1"/>
  <c r="BO890" i="73"/>
  <c r="BO874" i="73" s="1"/>
  <c r="BO851" i="73" s="1"/>
  <c r="CT890" i="73"/>
  <c r="CT874" i="73" s="1"/>
  <c r="CT851" i="73" s="1"/>
  <c r="BN890" i="73"/>
  <c r="BN874" i="73" s="1"/>
  <c r="BN851" i="73" s="1"/>
  <c r="CS890" i="73"/>
  <c r="CS874" i="73" s="1"/>
  <c r="CS851" i="73" s="1"/>
  <c r="BM890" i="73"/>
  <c r="BM874" i="73" s="1"/>
  <c r="BM851" i="73" s="1"/>
  <c r="BT890" i="73"/>
  <c r="BT874" i="73" s="1"/>
  <c r="BT851" i="73" s="1"/>
  <c r="CR890" i="73"/>
  <c r="CR874" i="73" s="1"/>
  <c r="CR851" i="73" s="1"/>
  <c r="CJ890" i="73"/>
  <c r="CJ874" i="73" s="1"/>
  <c r="CJ851" i="73" s="1"/>
  <c r="CB890" i="73"/>
  <c r="CB874" i="73" s="1"/>
  <c r="CB851" i="73" s="1"/>
  <c r="CY889" i="73"/>
  <c r="CX889" i="73" s="1"/>
  <c r="BA1111" i="73"/>
  <c r="BA910" i="73"/>
  <c r="AL1002" i="73"/>
  <c r="AL992" i="73"/>
  <c r="BL1140" i="73"/>
  <c r="CL1140" i="73"/>
  <c r="CM1140" i="73"/>
  <c r="CN1140" i="73"/>
  <c r="CO1140" i="73"/>
  <c r="CP1140" i="73"/>
  <c r="AP1112" i="73"/>
  <c r="AP911" i="73"/>
  <c r="BG1112" i="73"/>
  <c r="BH1112" i="73"/>
  <c r="BI1112" i="73"/>
  <c r="BJ1112" i="73"/>
  <c r="BK1112" i="73"/>
  <c r="BK911" i="73"/>
  <c r="BL1112" i="73"/>
  <c r="AZ633" i="73"/>
  <c r="AZ1024" i="73" s="1"/>
  <c r="BA633" i="73"/>
  <c r="BA1024" i="73" s="1"/>
  <c r="AX80" i="73"/>
  <c r="AX90" i="73"/>
  <c r="AX88" i="73"/>
  <c r="AX100" i="73"/>
  <c r="AX82" i="73"/>
  <c r="AX101" i="73"/>
  <c r="AX92" i="73"/>
  <c r="AX96" i="73"/>
  <c r="AX84" i="73"/>
  <c r="AM1075" i="73"/>
  <c r="AM1074" i="73"/>
  <c r="AM1077" i="73"/>
  <c r="AM1004" i="73"/>
  <c r="BJ89" i="73"/>
  <c r="BK99" i="73"/>
  <c r="BK84" i="73"/>
  <c r="BK80" i="73"/>
  <c r="BK91" i="73"/>
  <c r="BK81" i="73"/>
  <c r="BK95" i="73"/>
  <c r="BK86" i="73"/>
  <c r="BK100" i="73"/>
  <c r="BK98" i="73"/>
  <c r="BK97" i="73"/>
  <c r="CE86" i="73"/>
  <c r="CR83" i="73"/>
  <c r="BR87" i="73"/>
  <c r="CG779" i="73"/>
  <c r="CG762" i="73" s="1"/>
  <c r="CE78" i="73"/>
  <c r="CI85" i="73"/>
  <c r="CD80" i="73"/>
  <c r="CD96" i="73"/>
  <c r="CD91" i="73"/>
  <c r="CD88" i="73"/>
  <c r="CD78" i="73"/>
  <c r="CD84" i="73"/>
  <c r="CD90" i="73"/>
  <c r="CD92" i="73"/>
  <c r="CD82" i="73"/>
  <c r="CD89" i="73"/>
  <c r="CD97" i="73"/>
  <c r="BH100" i="73"/>
  <c r="CE85" i="73"/>
  <c r="CQ84" i="73"/>
  <c r="AU96" i="73"/>
  <c r="BE97" i="73"/>
  <c r="AX79" i="73"/>
  <c r="BZ71" i="73"/>
  <c r="BA81" i="73"/>
  <c r="BW420" i="73"/>
  <c r="BA87" i="73"/>
  <c r="BA84" i="73"/>
  <c r="CQ100" i="73"/>
  <c r="BI802" i="73"/>
  <c r="BI764" i="73" s="1"/>
  <c r="CI80" i="73"/>
  <c r="BJ82" i="73"/>
  <c r="AX420" i="73"/>
  <c r="AU88" i="73"/>
  <c r="BH597" i="73"/>
  <c r="BH611" i="73"/>
  <c r="BH1004" i="73" s="1"/>
  <c r="BX597" i="73"/>
  <c r="CH597" i="73"/>
  <c r="CQ597" i="73"/>
  <c r="CR597" i="73"/>
  <c r="CS597" i="73"/>
  <c r="CT597" i="73"/>
  <c r="CU611" i="73"/>
  <c r="CU1004" i="73" s="1"/>
  <c r="CU597" i="73"/>
  <c r="AX622" i="73"/>
  <c r="AX1014" i="73" s="1"/>
  <c r="CF96" i="73"/>
  <c r="CM91" i="73"/>
  <c r="AQ71" i="73"/>
  <c r="AU91" i="73"/>
  <c r="AL834" i="73"/>
  <c r="AL1091" i="73" s="1"/>
  <c r="AU79" i="73"/>
  <c r="BX99" i="73"/>
  <c r="AW78" i="73"/>
  <c r="BL1142" i="73"/>
  <c r="BT1142" i="73"/>
  <c r="BT941" i="73"/>
  <c r="AM1142" i="73"/>
  <c r="BE1142" i="73"/>
  <c r="BF1142" i="73"/>
  <c r="BG1142" i="73"/>
  <c r="BH1142" i="73"/>
  <c r="BI1142" i="73"/>
  <c r="BD88" i="73"/>
  <c r="BD81" i="73"/>
  <c r="BD96" i="73"/>
  <c r="BD84" i="73"/>
  <c r="BD101" i="73"/>
  <c r="BD91" i="73"/>
  <c r="BD82" i="73"/>
  <c r="BD80" i="73"/>
  <c r="BD99" i="73"/>
  <c r="BD90" i="73"/>
  <c r="AU85" i="73"/>
  <c r="BH71" i="73"/>
  <c r="CJ1110" i="73"/>
  <c r="CQ82" i="73"/>
  <c r="CQ101" i="73"/>
  <c r="CQ93" i="73"/>
  <c r="CQ98" i="73"/>
  <c r="CQ81" i="73"/>
  <c r="CQ92" i="73"/>
  <c r="CQ86" i="73"/>
  <c r="CQ80" i="73"/>
  <c r="CQ88" i="73"/>
  <c r="CQ99" i="73"/>
  <c r="CQ96" i="73"/>
  <c r="CS1140" i="73"/>
  <c r="BE1112" i="73"/>
  <c r="BE911" i="73"/>
  <c r="AZ39" i="73"/>
  <c r="BA44" i="73"/>
  <c r="BA71" i="73" s="1"/>
  <c r="BF77" i="73"/>
  <c r="CE93" i="73"/>
  <c r="M584" i="73"/>
  <c r="CQ79" i="73"/>
  <c r="BP39" i="73"/>
  <c r="BP77" i="73" s="1"/>
  <c r="BQ44" i="73"/>
  <c r="BQ71" i="73" s="1"/>
  <c r="AI580" i="73"/>
  <c r="AI581" i="73"/>
  <c r="CE1111" i="73"/>
  <c r="CE910" i="73"/>
  <c r="BI1111" i="73"/>
  <c r="BI910" i="73"/>
  <c r="BJ1111" i="73"/>
  <c r="BJ910" i="73"/>
  <c r="BT910" i="73"/>
  <c r="CT1111" i="73"/>
  <c r="CP44" i="73"/>
  <c r="CP71" i="73" s="1"/>
  <c r="CO39" i="73"/>
  <c r="BO44" i="73"/>
  <c r="BO71" i="73" s="1"/>
  <c r="BN39" i="73"/>
  <c r="BN77" i="73" s="1"/>
  <c r="BV44" i="73"/>
  <c r="BV71" i="73" s="1"/>
  <c r="BU39" i="73"/>
  <c r="BU77" i="73" s="1"/>
  <c r="BE77" i="73"/>
  <c r="CQ77" i="73"/>
  <c r="AM1002" i="73"/>
  <c r="AM992" i="73"/>
  <c r="CF812" i="73"/>
  <c r="CF765" i="73" s="1"/>
  <c r="CF94" i="73"/>
  <c r="BS1140" i="73"/>
  <c r="AM1140" i="73"/>
  <c r="CI1140" i="73"/>
  <c r="CT1140" i="73"/>
  <c r="CU1140" i="73"/>
  <c r="CV1140" i="73"/>
  <c r="AL1140" i="73"/>
  <c r="BF1112" i="73"/>
  <c r="BV1112" i="73"/>
  <c r="BO1112" i="73"/>
  <c r="BP1112" i="73"/>
  <c r="BP911" i="73"/>
  <c r="BQ1112" i="73"/>
  <c r="BR1112" i="73"/>
  <c r="BR911" i="73"/>
  <c r="BS1112" i="73"/>
  <c r="BT1112" i="73"/>
  <c r="BI633" i="73"/>
  <c r="BI1024" i="73" s="1"/>
  <c r="AX77" i="73"/>
  <c r="BH98" i="73"/>
  <c r="BK77" i="73"/>
  <c r="CK86" i="73"/>
  <c r="CL96" i="73"/>
  <c r="CL82" i="73"/>
  <c r="CL95" i="73"/>
  <c r="CL80" i="73"/>
  <c r="CL89" i="73"/>
  <c r="CL87" i="73"/>
  <c r="CL101" i="73"/>
  <c r="CL88" i="73"/>
  <c r="CL97" i="73"/>
  <c r="CL79" i="73"/>
  <c r="CL83" i="73"/>
  <c r="AZ44" i="73"/>
  <c r="AZ71" i="73" s="1"/>
  <c r="AY39" i="73"/>
  <c r="AY77" i="73" s="1"/>
  <c r="Q584" i="73"/>
  <c r="AR39" i="73"/>
  <c r="AR77" i="73" s="1"/>
  <c r="AS44" i="73"/>
  <c r="AS71" i="73" s="1"/>
  <c r="K584" i="73"/>
  <c r="U584" i="73"/>
  <c r="BW84" i="73"/>
  <c r="BW90" i="73"/>
  <c r="BW89" i="73"/>
  <c r="BW100" i="73"/>
  <c r="BW82" i="73"/>
  <c r="BW92" i="73"/>
  <c r="BW101" i="73"/>
  <c r="CD77" i="73"/>
  <c r="BO94" i="73"/>
  <c r="BY71" i="73"/>
  <c r="BD71" i="73"/>
  <c r="AV100" i="73"/>
  <c r="AV97" i="73"/>
  <c r="AV82" i="73"/>
  <c r="AV84" i="73"/>
  <c r="AV96" i="73"/>
  <c r="AV90" i="73"/>
  <c r="AV81" i="73"/>
  <c r="AV88" i="73"/>
  <c r="AX87" i="73"/>
  <c r="CL78" i="73"/>
  <c r="CF95" i="73"/>
  <c r="CU420" i="73"/>
  <c r="AW79" i="73"/>
  <c r="CI91" i="73"/>
  <c r="BA933" i="73"/>
  <c r="BA1134" i="73" s="1"/>
  <c r="AQ96" i="73"/>
  <c r="BF94" i="73"/>
  <c r="BH622" i="73"/>
  <c r="BH1014" i="73" s="1"/>
  <c r="CI93" i="73"/>
  <c r="BJ99" i="73"/>
  <c r="AW95" i="73"/>
  <c r="AP84" i="73"/>
  <c r="BF89" i="73"/>
  <c r="CN82" i="73"/>
  <c r="CN86" i="73"/>
  <c r="CN81" i="73"/>
  <c r="CN96" i="73"/>
  <c r="CN92" i="73"/>
  <c r="CN89" i="73"/>
  <c r="CN98" i="73"/>
  <c r="BF95" i="73"/>
  <c r="BC98" i="73"/>
  <c r="AX83" i="73"/>
  <c r="BK90" i="73"/>
  <c r="BR85" i="73"/>
  <c r="AU83" i="73"/>
  <c r="CN597" i="73"/>
  <c r="CN611" i="73"/>
  <c r="CN1004" i="73" s="1"/>
  <c r="AS597" i="73"/>
  <c r="CP597" i="73"/>
  <c r="AN597" i="73"/>
  <c r="AO597" i="73"/>
  <c r="AO611" i="73"/>
  <c r="AO1004" i="73" s="1"/>
  <c r="AP611" i="73"/>
  <c r="AP1004" i="73" s="1"/>
  <c r="AP597" i="73"/>
  <c r="AQ597" i="73"/>
  <c r="CR94" i="73"/>
  <c r="CJ84" i="73"/>
  <c r="AP89" i="73"/>
  <c r="CF78" i="73"/>
  <c r="CQ420" i="73"/>
  <c r="AU82" i="73"/>
  <c r="AZ420" i="73"/>
  <c r="BX95" i="73"/>
  <c r="BW93" i="73"/>
  <c r="BE86" i="73"/>
  <c r="CR95" i="73"/>
  <c r="BR1142" i="73"/>
  <c r="CQ1142" i="73"/>
  <c r="CQ941" i="73"/>
  <c r="BJ1142" i="73"/>
  <c r="BM1142" i="73"/>
  <c r="BN1142" i="73"/>
  <c r="BO1142" i="73"/>
  <c r="BP1142" i="73"/>
  <c r="BQ1142" i="73"/>
  <c r="BD77" i="73"/>
  <c r="CG93" i="73"/>
  <c r="AQ78" i="73"/>
  <c r="AV78" i="73"/>
  <c r="CR87" i="73"/>
  <c r="AX93" i="73"/>
  <c r="CN87" i="73"/>
  <c r="CJ85" i="73"/>
  <c r="CR85" i="73"/>
  <c r="BG86" i="73"/>
  <c r="CL100" i="73"/>
  <c r="BL1111" i="73"/>
  <c r="BL910" i="73"/>
  <c r="BM44" i="73"/>
  <c r="BM71" i="73" s="1"/>
  <c r="BL39" i="73"/>
  <c r="BL77" i="73" s="1"/>
  <c r="BE81" i="73"/>
  <c r="BC44" i="73"/>
  <c r="BC71" i="73" s="1"/>
  <c r="BB39" i="73"/>
  <c r="BB77" i="73" s="1"/>
  <c r="BJ83" i="73"/>
  <c r="BN44" i="73"/>
  <c r="BN71" i="73" s="1"/>
  <c r="BM39" i="73"/>
  <c r="CE82" i="73"/>
  <c r="CE101" i="73"/>
  <c r="CE97" i="73"/>
  <c r="CE90" i="73"/>
  <c r="CE80" i="73"/>
  <c r="CE83" i="73"/>
  <c r="BU44" i="73"/>
  <c r="BU71" i="73" s="1"/>
  <c r="BT39" i="73"/>
  <c r="BT77" i="73" s="1"/>
  <c r="BF910" i="73"/>
  <c r="CF1111" i="73"/>
  <c r="CF910" i="73"/>
  <c r="BQ1111" i="73"/>
  <c r="BQ910" i="73"/>
  <c r="CB1111" i="73"/>
  <c r="CC1111" i="73"/>
  <c r="CC910" i="73"/>
  <c r="BF71" i="73"/>
  <c r="CE92" i="73"/>
  <c r="CR71" i="73"/>
  <c r="BZ100" i="73"/>
  <c r="BZ101" i="73"/>
  <c r="BZ80" i="73"/>
  <c r="BZ88" i="73"/>
  <c r="BZ87" i="73"/>
  <c r="BZ85" i="73"/>
  <c r="BZ92" i="73"/>
  <c r="BZ99" i="73"/>
  <c r="BZ89" i="73"/>
  <c r="BZ82" i="73"/>
  <c r="BF100" i="73"/>
  <c r="BO98" i="73"/>
  <c r="BO90" i="73"/>
  <c r="BO80" i="73"/>
  <c r="BO85" i="73"/>
  <c r="BO82" i="73"/>
  <c r="BO86" i="73"/>
  <c r="CJ1140" i="73"/>
  <c r="BT1140" i="73"/>
  <c r="BE1140" i="73"/>
  <c r="AP1140" i="73"/>
  <c r="AQ1140" i="73"/>
  <c r="AR1140" i="73"/>
  <c r="AS1140" i="73"/>
  <c r="AT1140" i="73"/>
  <c r="BK94" i="73"/>
  <c r="BM1112" i="73"/>
  <c r="AW1112" i="73"/>
  <c r="BW1112" i="73"/>
  <c r="BX1112" i="73"/>
  <c r="BY1112" i="73"/>
  <c r="BZ1112" i="73"/>
  <c r="CA1112" i="73"/>
  <c r="CA911" i="73"/>
  <c r="CB1112" i="73"/>
  <c r="CB911" i="73"/>
  <c r="BO95" i="73"/>
  <c r="BF93" i="73"/>
  <c r="CM633" i="73"/>
  <c r="CM1024" i="73" s="1"/>
  <c r="BP633" i="73"/>
  <c r="BP1024" i="73" s="1"/>
  <c r="CJ633" i="73"/>
  <c r="CJ1024" i="73" s="1"/>
  <c r="AY71" i="73"/>
  <c r="CD99" i="73"/>
  <c r="BF420" i="73"/>
  <c r="CF84" i="73"/>
  <c r="CS98" i="73"/>
  <c r="CS100" i="73"/>
  <c r="CS92" i="73"/>
  <c r="CS90" i="73"/>
  <c r="CS101" i="73"/>
  <c r="CS93" i="73"/>
  <c r="CS80" i="73"/>
  <c r="CS88" i="73"/>
  <c r="CS91" i="73"/>
  <c r="CS81" i="73"/>
  <c r="CS79" i="73"/>
  <c r="CS97" i="73"/>
  <c r="CS82" i="73"/>
  <c r="BA97" i="73"/>
  <c r="BL44" i="73"/>
  <c r="BL71" i="73" s="1"/>
  <c r="AL994" i="73"/>
  <c r="AL974" i="73" s="1"/>
  <c r="CJ779" i="73"/>
  <c r="CJ762" i="73" s="1"/>
  <c r="BY812" i="73"/>
  <c r="BY765" i="73" s="1"/>
  <c r="AQ80" i="73"/>
  <c r="BO89" i="73"/>
  <c r="BK85" i="73"/>
  <c r="AX89" i="73"/>
  <c r="CT82" i="73"/>
  <c r="CT95" i="73"/>
  <c r="CT91" i="73"/>
  <c r="CT96" i="73"/>
  <c r="CT93" i="73"/>
  <c r="CT98" i="73"/>
  <c r="CT99" i="73"/>
  <c r="CT88" i="73"/>
  <c r="CT97" i="73"/>
  <c r="CT79" i="73"/>
  <c r="CT80" i="73"/>
  <c r="BZ95" i="73"/>
  <c r="CQ85" i="73"/>
  <c r="CE71" i="73"/>
  <c r="CM82" i="73"/>
  <c r="CM89" i="73"/>
  <c r="CM79" i="73"/>
  <c r="CM78" i="73"/>
  <c r="CM98" i="73"/>
  <c r="CM96" i="73"/>
  <c r="CT86" i="73"/>
  <c r="CT89" i="73"/>
  <c r="BX100" i="73"/>
  <c r="BX78" i="73"/>
  <c r="BX86" i="73"/>
  <c r="BX92" i="73"/>
  <c r="AJ569" i="73"/>
  <c r="AJ582" i="73" s="1"/>
  <c r="BJ81" i="73"/>
  <c r="CK89" i="73"/>
  <c r="AW83" i="73"/>
  <c r="BC92" i="73"/>
  <c r="BJ87" i="73"/>
  <c r="BI933" i="73"/>
  <c r="BI1134" i="73" s="1"/>
  <c r="AU87" i="73"/>
  <c r="CM88" i="73"/>
  <c r="CR78" i="73"/>
  <c r="CG91" i="73"/>
  <c r="BO420" i="73"/>
  <c r="BZ91" i="73"/>
  <c r="AV79" i="73"/>
  <c r="CS420" i="73"/>
  <c r="BR90" i="73"/>
  <c r="BX91" i="73"/>
  <c r="BI597" i="73"/>
  <c r="BY597" i="73"/>
  <c r="AU597" i="73"/>
  <c r="AV597" i="73"/>
  <c r="AW597" i="73"/>
  <c r="AX611" i="73"/>
  <c r="AX1004" i="73" s="1"/>
  <c r="AX597" i="73"/>
  <c r="AY611" i="73"/>
  <c r="AY1004" i="73" s="1"/>
  <c r="AY597" i="73"/>
  <c r="AM420" i="73"/>
  <c r="AL420" i="73"/>
  <c r="BT44" i="73"/>
  <c r="BT71" i="73" s="1"/>
  <c r="BS39" i="73"/>
  <c r="BS77" i="73" s="1"/>
  <c r="CT85" i="73"/>
  <c r="AX86" i="73"/>
  <c r="AV80" i="73"/>
  <c r="BA80" i="73"/>
  <c r="BA85" i="73"/>
  <c r="BW85" i="73"/>
  <c r="BS1142" i="73"/>
  <c r="BC1142" i="73"/>
  <c r="CB1142" i="73"/>
  <c r="BU1142" i="73"/>
  <c r="BV1142" i="73"/>
  <c r="BW1142" i="73"/>
  <c r="BX1142" i="73"/>
  <c r="BY1142" i="73"/>
  <c r="CS78" i="73"/>
  <c r="BE71" i="73"/>
  <c r="AW81" i="73"/>
  <c r="BD85" i="73"/>
  <c r="BA86" i="73"/>
  <c r="BF92" i="73"/>
  <c r="CT87" i="73"/>
  <c r="BB1111" i="73"/>
  <c r="BB910" i="73"/>
  <c r="BE79" i="73"/>
  <c r="BE82" i="73"/>
  <c r="BE98" i="73"/>
  <c r="BE88" i="73"/>
  <c r="BE99" i="73"/>
  <c r="BE96" i="73"/>
  <c r="BE80" i="73"/>
  <c r="BE90" i="73"/>
  <c r="BM1140" i="73"/>
  <c r="AD569" i="73"/>
  <c r="AD582" i="73" s="1"/>
  <c r="BE100" i="73"/>
  <c r="CG71" i="73"/>
  <c r="CF87" i="73"/>
  <c r="CI101" i="73"/>
  <c r="AK569" i="73"/>
  <c r="CE94" i="73"/>
  <c r="BO910" i="73"/>
  <c r="BH1111" i="73"/>
  <c r="BH910" i="73"/>
  <c r="AN1111" i="73"/>
  <c r="BY1111" i="73"/>
  <c r="BY910" i="73"/>
  <c r="BZ1111" i="73"/>
  <c r="BZ910" i="73"/>
  <c r="CA1111" i="73"/>
  <c r="CA910" i="73"/>
  <c r="CJ1111" i="73"/>
  <c r="CJ910" i="73"/>
  <c r="CK910" i="73"/>
  <c r="CV812" i="73"/>
  <c r="CV765" i="73" s="1"/>
  <c r="CQ44" i="73"/>
  <c r="CQ71" i="73" s="1"/>
  <c r="CP39" i="73"/>
  <c r="CK420" i="73"/>
  <c r="BJ101" i="73"/>
  <c r="CJ87" i="73"/>
  <c r="AX95" i="73"/>
  <c r="CK1140" i="73"/>
  <c r="BC1140" i="73"/>
  <c r="CB1140" i="73"/>
  <c r="AX1140" i="73"/>
  <c r="AY1140" i="73"/>
  <c r="AZ1140" i="73"/>
  <c r="BA1140" i="73"/>
  <c r="BB1140" i="73"/>
  <c r="CS1112" i="73"/>
  <c r="CS911" i="73"/>
  <c r="CC1112" i="73"/>
  <c r="CE1112" i="73"/>
  <c r="CF1112" i="73"/>
  <c r="CG1112" i="73"/>
  <c r="CH1112" i="73"/>
  <c r="CI1112" i="73"/>
  <c r="CI911" i="73"/>
  <c r="CJ1112" i="73"/>
  <c r="AX98" i="73"/>
  <c r="BY633" i="73"/>
  <c r="BY1024" i="73" s="1"/>
  <c r="BH87" i="73"/>
  <c r="CE87" i="73"/>
  <c r="CG420" i="73"/>
  <c r="AW86" i="73"/>
  <c r="CM71" i="73"/>
  <c r="AE569" i="73"/>
  <c r="CJ79" i="73"/>
  <c r="BX71" i="73"/>
  <c r="CD83" i="73"/>
  <c r="CG92" i="73"/>
  <c r="CF100" i="73"/>
  <c r="BK89" i="73"/>
  <c r="AW71" i="73"/>
  <c r="CQ94" i="73"/>
  <c r="AM790" i="73"/>
  <c r="AM763" i="73" s="1"/>
  <c r="CI420" i="73"/>
  <c r="AU95" i="73"/>
  <c r="AN933" i="73"/>
  <c r="AN1134" i="73" s="1"/>
  <c r="BQ933" i="73"/>
  <c r="BQ1134" i="73" s="1"/>
  <c r="CI96" i="73"/>
  <c r="BX80" i="73"/>
  <c r="BO97" i="73"/>
  <c r="CF92" i="73"/>
  <c r="CG802" i="73"/>
  <c r="CG764" i="73" s="1"/>
  <c r="BX94" i="73"/>
  <c r="BH96" i="73"/>
  <c r="AN44" i="73"/>
  <c r="AN71" i="73" s="1"/>
  <c r="AM39" i="73"/>
  <c r="BJ92" i="73"/>
  <c r="AU80" i="73"/>
  <c r="CH92" i="73"/>
  <c r="CH88" i="73"/>
  <c r="CH80" i="73"/>
  <c r="CH82" i="73"/>
  <c r="CH99" i="73"/>
  <c r="CH81" i="73"/>
  <c r="CH98" i="73"/>
  <c r="CH83" i="73"/>
  <c r="CH97" i="73"/>
  <c r="CO611" i="73"/>
  <c r="CO1004" i="73" s="1"/>
  <c r="CO597" i="73"/>
  <c r="AT597" i="73"/>
  <c r="BC597" i="73"/>
  <c r="BD597" i="73"/>
  <c r="BD611" i="73"/>
  <c r="BD1004" i="73" s="1"/>
  <c r="BE597" i="73"/>
  <c r="BE611" i="73"/>
  <c r="BE1004" i="73" s="1"/>
  <c r="BF597" i="73"/>
  <c r="BG611" i="73"/>
  <c r="BG1004" i="73" s="1"/>
  <c r="BG597" i="73"/>
  <c r="BJ622" i="73"/>
  <c r="BJ1014" i="73" s="1"/>
  <c r="CL81" i="73"/>
  <c r="BH95" i="73"/>
  <c r="BD78" i="73"/>
  <c r="CI1142" i="73"/>
  <c r="BZ1142" i="73"/>
  <c r="AN1142" i="73"/>
  <c r="CC1142" i="73"/>
  <c r="CD1142" i="73"/>
  <c r="CD941" i="73"/>
  <c r="CE1142" i="73"/>
  <c r="CF1142" i="73"/>
  <c r="CG1142" i="73"/>
  <c r="BE93" i="73"/>
  <c r="AS80" i="73"/>
  <c r="AS100" i="73"/>
  <c r="AS98" i="73"/>
  <c r="AS101" i="73"/>
  <c r="AS97" i="73"/>
  <c r="AS90" i="73"/>
  <c r="AS99" i="73"/>
  <c r="CS95" i="73"/>
  <c r="CL93" i="73"/>
  <c r="BY93" i="73"/>
  <c r="BH86" i="73"/>
  <c r="BW96" i="73"/>
  <c r="CD85" i="73"/>
  <c r="AN80" i="73"/>
  <c r="AN96" i="73"/>
  <c r="AN88" i="73"/>
  <c r="AN101" i="73"/>
  <c r="AN100" i="73"/>
  <c r="AN93" i="73"/>
  <c r="AN94" i="73"/>
  <c r="AN90" i="73"/>
  <c r="BZ81" i="73"/>
  <c r="AG569" i="73"/>
  <c r="AG582" i="73" s="1"/>
  <c r="AZ1111" i="73"/>
  <c r="AZ910" i="73"/>
  <c r="CF71" i="73"/>
  <c r="CF88" i="73"/>
  <c r="CF101" i="73"/>
  <c r="CF99" i="73"/>
  <c r="CF97" i="73"/>
  <c r="CF82" i="73"/>
  <c r="CF83" i="73"/>
  <c r="AS779" i="73"/>
  <c r="AS762" i="73" s="1"/>
  <c r="AP44" i="73"/>
  <c r="AP71" i="73" s="1"/>
  <c r="AO39" i="73"/>
  <c r="CF90" i="73"/>
  <c r="CJ95" i="73"/>
  <c r="CF91" i="73"/>
  <c r="BG910" i="73"/>
  <c r="CH910" i="73"/>
  <c r="CI79" i="73"/>
  <c r="CQ78" i="73"/>
  <c r="AU420" i="73"/>
  <c r="BP44" i="73"/>
  <c r="BP71" i="73" s="1"/>
  <c r="CR98" i="73"/>
  <c r="CJ420" i="73"/>
  <c r="CI78" i="73"/>
  <c r="AU1140" i="73"/>
  <c r="BU1140" i="73"/>
  <c r="AN1140" i="73"/>
  <c r="BF1140" i="73"/>
  <c r="BG1140" i="73"/>
  <c r="BH1140" i="73"/>
  <c r="BI1140" i="73"/>
  <c r="BJ1140" i="73"/>
  <c r="BN1112" i="73"/>
  <c r="AX1112" i="73"/>
  <c r="CM1112" i="73"/>
  <c r="CM911" i="73"/>
  <c r="CN1112" i="73"/>
  <c r="CO1112" i="73"/>
  <c r="CO911" i="73"/>
  <c r="CP1112" i="73"/>
  <c r="CQ1112" i="73"/>
  <c r="CR1112" i="73"/>
  <c r="CF633" i="73"/>
  <c r="CF1024" i="73" s="1"/>
  <c r="CG633" i="73"/>
  <c r="CG1024" i="73" s="1"/>
  <c r="BE89" i="73"/>
  <c r="CF79" i="73"/>
  <c r="CT71" i="73"/>
  <c r="AQ84" i="73"/>
  <c r="AQ79" i="73"/>
  <c r="BA90" i="73"/>
  <c r="BA91" i="73"/>
  <c r="BA79" i="73"/>
  <c r="CK82" i="73"/>
  <c r="CK92" i="73"/>
  <c r="CK97" i="73"/>
  <c r="CK94" i="73"/>
  <c r="CK91" i="73"/>
  <c r="CK88" i="73"/>
  <c r="CK95" i="73"/>
  <c r="CK96" i="73"/>
  <c r="CN71" i="73"/>
  <c r="AQ82" i="73"/>
  <c r="BZ83" i="73"/>
  <c r="CG88" i="73"/>
  <c r="CG97" i="73"/>
  <c r="CG82" i="73"/>
  <c r="CG81" i="73"/>
  <c r="CG87" i="73"/>
  <c r="AU89" i="73"/>
  <c r="CG98" i="73"/>
  <c r="BK88" i="73"/>
  <c r="BK82" i="73"/>
  <c r="BA96" i="73"/>
  <c r="BH80" i="73"/>
  <c r="BY933" i="73"/>
  <c r="BY1134" i="73" s="1"/>
  <c r="BC87" i="73"/>
  <c r="CG94" i="73"/>
  <c r="BY79" i="73"/>
  <c r="BK79" i="73"/>
  <c r="AX97" i="73"/>
  <c r="CK83" i="73"/>
  <c r="BY90" i="73"/>
  <c r="BI812" i="73"/>
  <c r="BI765" i="73" s="1"/>
  <c r="BE84" i="73"/>
  <c r="CE98" i="73"/>
  <c r="AV91" i="73"/>
  <c r="BW94" i="73"/>
  <c r="BD420" i="73"/>
  <c r="AZ597" i="73"/>
  <c r="BP611" i="73"/>
  <c r="BP1004" i="73" s="1"/>
  <c r="BP597" i="73"/>
  <c r="BB611" i="73"/>
  <c r="BB1004" i="73" s="1"/>
  <c r="BB597" i="73"/>
  <c r="BK597" i="73"/>
  <c r="BL597" i="73"/>
  <c r="BM597" i="73"/>
  <c r="BM611" i="73"/>
  <c r="BM1004" i="73" s="1"/>
  <c r="BN597" i="73"/>
  <c r="BO597" i="73"/>
  <c r="BW98" i="73"/>
  <c r="BW97" i="73"/>
  <c r="CS83" i="73"/>
  <c r="CM87" i="73"/>
  <c r="L584" i="73"/>
  <c r="BW83" i="73"/>
  <c r="AP79" i="73"/>
  <c r="CQ95" i="73"/>
  <c r="CM85" i="73"/>
  <c r="BX81" i="73"/>
  <c r="BJ85" i="73"/>
  <c r="BQ79" i="73"/>
  <c r="BQ88" i="73"/>
  <c r="BQ95" i="73"/>
  <c r="BQ82" i="73"/>
  <c r="BQ81" i="73"/>
  <c r="BQ86" i="73"/>
  <c r="BQ78" i="73"/>
  <c r="CJ1142" i="73"/>
  <c r="CR1142" i="73"/>
  <c r="BK1142" i="73"/>
  <c r="CK1142" i="73"/>
  <c r="CK941" i="73"/>
  <c r="CL1142" i="73"/>
  <c r="CL941" i="73"/>
  <c r="CM1142" i="73"/>
  <c r="CN1142" i="73"/>
  <c r="CN941" i="73"/>
  <c r="CO1142" i="73"/>
  <c r="BC96" i="73"/>
  <c r="BW79" i="73"/>
  <c r="BC85" i="73"/>
  <c r="BF85" i="73"/>
  <c r="AU93" i="73"/>
  <c r="CG86" i="73"/>
  <c r="CK79" i="73"/>
  <c r="BO79" i="73"/>
  <c r="CG80" i="73"/>
  <c r="BF1110" i="73"/>
  <c r="BF81" i="73"/>
  <c r="CR1151" i="73"/>
  <c r="CQ1151" i="73"/>
  <c r="CO1151" i="73"/>
  <c r="CG1151" i="73"/>
  <c r="BY1151" i="73"/>
  <c r="BQ1151" i="73"/>
  <c r="BI1151" i="73"/>
  <c r="BA1151" i="73"/>
  <c r="CV1151" i="73"/>
  <c r="CN1151" i="73"/>
  <c r="CF1151" i="73"/>
  <c r="CL1151" i="73"/>
  <c r="CB1151" i="73"/>
  <c r="BS1151" i="73"/>
  <c r="BJ1151" i="73"/>
  <c r="AZ1151" i="73"/>
  <c r="AR1151" i="73"/>
  <c r="CK1151" i="73"/>
  <c r="CA1151" i="73"/>
  <c r="BR1151" i="73"/>
  <c r="BH1151" i="73"/>
  <c r="AY1151" i="73"/>
  <c r="AQ1151" i="73"/>
  <c r="CJ1151" i="73"/>
  <c r="BZ1151" i="73"/>
  <c r="BP1151" i="73"/>
  <c r="BG1151" i="73"/>
  <c r="AX1151" i="73"/>
  <c r="AP1151" i="73"/>
  <c r="CU1151" i="73"/>
  <c r="CI1151" i="73"/>
  <c r="BX1151" i="73"/>
  <c r="BO1151" i="73"/>
  <c r="BF1151" i="73"/>
  <c r="AW1151" i="73"/>
  <c r="AO1151" i="73"/>
  <c r="CT1151" i="73"/>
  <c r="CH1151" i="73"/>
  <c r="BW1151" i="73"/>
  <c r="BN1151" i="73"/>
  <c r="BE1151" i="73"/>
  <c r="AV1151" i="73"/>
  <c r="AN1151" i="73"/>
  <c r="CP1151" i="73"/>
  <c r="BM1151" i="73"/>
  <c r="AS1151" i="73"/>
  <c r="CM1151" i="73"/>
  <c r="BL1151" i="73"/>
  <c r="AM1151" i="73"/>
  <c r="CE1151" i="73"/>
  <c r="BK1151" i="73"/>
  <c r="AL1151" i="73"/>
  <c r="CD1151" i="73"/>
  <c r="BD1151" i="73"/>
  <c r="CC1151" i="73"/>
  <c r="BC1151" i="73"/>
  <c r="CS1151" i="73"/>
  <c r="BV1151" i="73"/>
  <c r="BU1151" i="73"/>
  <c r="BT1151" i="73"/>
  <c r="BB1151" i="73"/>
  <c r="AU1151" i="73"/>
  <c r="AT1151" i="73"/>
  <c r="CV39" i="73"/>
  <c r="CV77" i="73" s="1"/>
  <c r="CV44" i="73"/>
  <c r="CV71" i="73" s="1"/>
  <c r="CU39" i="73"/>
  <c r="CU77" i="73" s="1"/>
  <c r="BJ91" i="73"/>
  <c r="BJ100" i="73"/>
  <c r="BJ96" i="73"/>
  <c r="BJ88" i="73"/>
  <c r="BJ86" i="73"/>
  <c r="BJ84" i="73"/>
  <c r="CI81" i="73"/>
  <c r="CI100" i="73"/>
  <c r="CI94" i="73"/>
  <c r="CI92" i="73"/>
  <c r="CI82" i="73"/>
  <c r="CI97" i="73"/>
  <c r="CI95" i="73"/>
  <c r="CI99" i="73"/>
  <c r="CF77" i="73"/>
  <c r="BR94" i="73"/>
  <c r="BR86" i="73"/>
  <c r="BR80" i="73"/>
  <c r="BR89" i="73"/>
  <c r="BR88" i="73"/>
  <c r="BR92" i="73"/>
  <c r="BR99" i="73"/>
  <c r="BR84" i="73"/>
  <c r="BR78" i="73"/>
  <c r="BR100" i="73"/>
  <c r="BR79" i="73"/>
  <c r="BR82" i="73"/>
  <c r="BJ78" i="73"/>
  <c r="Y584" i="73"/>
  <c r="CC44" i="73"/>
  <c r="CC71" i="73" s="1"/>
  <c r="CB39" i="73"/>
  <c r="S584" i="73"/>
  <c r="AW88" i="73"/>
  <c r="AW89" i="73"/>
  <c r="AW96" i="73"/>
  <c r="AW90" i="73"/>
  <c r="AW82" i="73"/>
  <c r="AW94" i="73"/>
  <c r="AW100" i="73"/>
  <c r="BP1111" i="73"/>
  <c r="BP910" i="73"/>
  <c r="BW1111" i="73"/>
  <c r="CM1111" i="73"/>
  <c r="CM910" i="73"/>
  <c r="AO1111" i="73"/>
  <c r="AO910" i="73"/>
  <c r="BW44" i="73"/>
  <c r="BW71" i="73" s="1"/>
  <c r="BV39" i="73"/>
  <c r="BV77" i="73" s="1"/>
  <c r="AW101" i="73"/>
  <c r="BR98" i="73"/>
  <c r="AU97" i="73"/>
  <c r="AU90" i="73"/>
  <c r="AU101" i="73"/>
  <c r="AU84" i="73"/>
  <c r="AW99" i="73"/>
  <c r="BH89" i="73"/>
  <c r="BH97" i="73"/>
  <c r="BH94" i="73"/>
  <c r="BH91" i="73"/>
  <c r="BO99" i="73"/>
  <c r="BZ98" i="73"/>
  <c r="BH81" i="73"/>
  <c r="CI84" i="73"/>
  <c r="CQ1140" i="73"/>
  <c r="CR1140" i="73"/>
  <c r="BK1140" i="73"/>
  <c r="BN1140" i="73"/>
  <c r="BO1140" i="73"/>
  <c r="BP1140" i="73"/>
  <c r="BQ1140" i="73"/>
  <c r="BR1140" i="73"/>
  <c r="CQ97" i="73"/>
  <c r="CT1112" i="73"/>
  <c r="CD1112" i="73"/>
  <c r="CU1112" i="73"/>
  <c r="CU911" i="73"/>
  <c r="CV1112" i="73"/>
  <c r="AL1112" i="73"/>
  <c r="AM1112" i="73"/>
  <c r="AN1112" i="73"/>
  <c r="BK96" i="73"/>
  <c r="CK87" i="73"/>
  <c r="CF89" i="73"/>
  <c r="BF99" i="73"/>
  <c r="CF93" i="73"/>
  <c r="BA77" i="73"/>
  <c r="BA82" i="73"/>
  <c r="CK77" i="73"/>
  <c r="CE81" i="73"/>
  <c r="CE100" i="73"/>
  <c r="AL1022" i="73"/>
  <c r="AL842" i="73"/>
  <c r="AL1099" i="73" s="1"/>
  <c r="AL841" i="73"/>
  <c r="AL1024" i="73"/>
  <c r="BJ79" i="73"/>
  <c r="BE101" i="73"/>
  <c r="BZ93" i="73"/>
  <c r="CE91" i="73"/>
  <c r="BF84" i="73"/>
  <c r="CT90" i="73"/>
  <c r="CG77" i="73"/>
  <c r="CQ89" i="73"/>
  <c r="CM420" i="73"/>
  <c r="CD86" i="73"/>
  <c r="CK100" i="73"/>
  <c r="BA98" i="73"/>
  <c r="AV99" i="73"/>
  <c r="AU92" i="73"/>
  <c r="BA78" i="73"/>
  <c r="BF101" i="73"/>
  <c r="BA101" i="73"/>
  <c r="AN420" i="73"/>
  <c r="I584" i="73"/>
  <c r="BD87" i="73"/>
  <c r="BE83" i="73"/>
  <c r="CI71" i="73"/>
  <c r="BA597" i="73"/>
  <c r="CV597" i="73"/>
  <c r="BJ597" i="73"/>
  <c r="BS597" i="73"/>
  <c r="BT597" i="73"/>
  <c r="BU597" i="73"/>
  <c r="BV611" i="73"/>
  <c r="BV1004" i="73" s="1"/>
  <c r="BV597" i="73"/>
  <c r="BW597" i="73"/>
  <c r="CD95" i="73"/>
  <c r="AU98" i="73"/>
  <c r="AV93" i="73"/>
  <c r="AX85" i="73"/>
  <c r="BQ77" i="73"/>
  <c r="AT1142" i="73"/>
  <c r="AL1142" i="73"/>
  <c r="CH1142" i="73"/>
  <c r="CS1142" i="73"/>
  <c r="CT1142" i="73"/>
  <c r="CU1142" i="73"/>
  <c r="CV1142" i="73"/>
  <c r="CI87" i="73"/>
  <c r="CF86" i="73"/>
  <c r="AO44" i="73"/>
  <c r="AO71" i="73" s="1"/>
  <c r="CS87" i="73"/>
  <c r="AW80" i="73"/>
  <c r="BF82" i="73"/>
  <c r="BF96" i="73"/>
  <c r="BF98" i="73"/>
  <c r="BF83" i="73"/>
  <c r="BF80" i="73"/>
  <c r="BF90" i="73"/>
  <c r="BF97" i="73"/>
  <c r="BF88" i="73"/>
  <c r="BF79" i="73"/>
  <c r="BF91" i="73"/>
  <c r="BF78" i="73"/>
  <c r="AZ779" i="73"/>
  <c r="AZ762" i="73" s="1"/>
  <c r="CQ91" i="73"/>
  <c r="BJ44" i="73"/>
  <c r="BJ71" i="73" s="1"/>
  <c r="BI39" i="73"/>
  <c r="BI77" i="73" s="1"/>
  <c r="CJ99" i="73"/>
  <c r="CJ88" i="73"/>
  <c r="CJ98" i="73"/>
  <c r="CJ97" i="73"/>
  <c r="CJ80" i="73"/>
  <c r="CJ83" i="73"/>
  <c r="CJ82" i="73"/>
  <c r="CJ89" i="73"/>
  <c r="CJ96" i="73"/>
  <c r="CJ90" i="73"/>
  <c r="CJ86" i="73"/>
  <c r="CJ91" i="73"/>
  <c r="BY420" i="73"/>
  <c r="CE88" i="73"/>
  <c r="BR101" i="73"/>
  <c r="AP1111" i="73"/>
  <c r="AP910" i="73"/>
  <c r="AY910" i="73"/>
  <c r="AL1111" i="73"/>
  <c r="AL910" i="73"/>
  <c r="AM1111" i="73"/>
  <c r="AM910" i="73"/>
  <c r="AW1111" i="73"/>
  <c r="AW910" i="73"/>
  <c r="BV1111" i="73"/>
  <c r="BV910" i="73"/>
  <c r="CF85" i="73"/>
  <c r="AC584" i="73"/>
  <c r="AP420" i="73"/>
  <c r="BJ90" i="73"/>
  <c r="AQ101" i="73"/>
  <c r="AQ87" i="73"/>
  <c r="AQ88" i="73"/>
  <c r="AQ92" i="73"/>
  <c r="AQ97" i="73"/>
  <c r="AQ81" i="73"/>
  <c r="AQ90" i="73"/>
  <c r="CR99" i="73"/>
  <c r="CR91" i="73"/>
  <c r="CR96" i="73"/>
  <c r="CR97" i="73"/>
  <c r="CR88" i="73"/>
  <c r="CR79" i="73"/>
  <c r="CR81" i="73"/>
  <c r="CR80" i="73"/>
  <c r="CR90" i="73"/>
  <c r="CR82" i="73"/>
  <c r="AQ86" i="73"/>
  <c r="AV1140" i="73"/>
  <c r="BD1140" i="73"/>
  <c r="CC1140" i="73"/>
  <c r="BV1140" i="73"/>
  <c r="BW1140" i="73"/>
  <c r="BX1140" i="73"/>
  <c r="BY1140" i="73"/>
  <c r="BZ1140" i="73"/>
  <c r="CK1112" i="73"/>
  <c r="AO1112" i="73"/>
  <c r="AQ1112" i="73"/>
  <c r="AR1112" i="73"/>
  <c r="AS1112" i="73"/>
  <c r="AT1112" i="73"/>
  <c r="AU1112" i="73"/>
  <c r="AU911" i="73"/>
  <c r="AV1112" i="73"/>
  <c r="CE633" i="73"/>
  <c r="CE1024" i="73" s="1"/>
  <c r="CV633" i="73"/>
  <c r="CV1024" i="73" s="1"/>
  <c r="BD633" i="73"/>
  <c r="BD1024" i="73" s="1"/>
  <c r="BH92" i="73"/>
  <c r="BE94" i="73"/>
  <c r="BB44" i="73"/>
  <c r="BB71" i="73" s="1"/>
  <c r="CL71" i="73"/>
  <c r="AM1022" i="73"/>
  <c r="AM1024" i="73"/>
  <c r="CE89" i="73"/>
  <c r="CJ94" i="73"/>
  <c r="AQ98" i="73"/>
  <c r="BZ86" i="73"/>
  <c r="BR81" i="73"/>
  <c r="CH71" i="73"/>
  <c r="CQ90" i="73"/>
  <c r="CE96" i="73"/>
  <c r="CK81" i="73"/>
  <c r="BE95" i="73"/>
  <c r="BY89" i="73"/>
  <c r="BY100" i="73"/>
  <c r="BY95" i="73"/>
  <c r="BY101" i="73"/>
  <c r="BY82" i="73"/>
  <c r="BY78" i="73"/>
  <c r="AU78" i="73"/>
  <c r="CR84" i="73"/>
  <c r="CS86" i="73"/>
  <c r="CJ81" i="73"/>
  <c r="AS802" i="73"/>
  <c r="AS764" i="73" s="1"/>
  <c r="AD591" i="73"/>
  <c r="AU44" i="73"/>
  <c r="AU71" i="73" s="1"/>
  <c r="AT39" i="73"/>
  <c r="CI88" i="73"/>
  <c r="AW87" i="73"/>
  <c r="CR92" i="73"/>
  <c r="CS96" i="73"/>
  <c r="CJ100" i="73"/>
  <c r="AQ93" i="73"/>
  <c r="CF597" i="73"/>
  <c r="BQ611" i="73"/>
  <c r="BQ1004" i="73" s="1"/>
  <c r="BQ597" i="73"/>
  <c r="BR611" i="73"/>
  <c r="BR1004" i="73" s="1"/>
  <c r="BR597" i="73"/>
  <c r="CA597" i="73"/>
  <c r="CB597" i="73"/>
  <c r="CB611" i="73"/>
  <c r="CB1004" i="73" s="1"/>
  <c r="CC597" i="73"/>
  <c r="CD597" i="73"/>
  <c r="CE597" i="73"/>
  <c r="AP90" i="73"/>
  <c r="AP96" i="73"/>
  <c r="AP82" i="73"/>
  <c r="AP85" i="73"/>
  <c r="AP80" i="73"/>
  <c r="AP88" i="73"/>
  <c r="AP93" i="73"/>
  <c r="AP91" i="73"/>
  <c r="AP98" i="73"/>
  <c r="AP97" i="73"/>
  <c r="AP94" i="73"/>
  <c r="BK101" i="73"/>
  <c r="CL85" i="73"/>
  <c r="BJ80" i="73"/>
  <c r="BH78" i="73"/>
  <c r="CD93" i="73"/>
  <c r="CE79" i="73"/>
  <c r="BY80" i="73"/>
  <c r="BR71" i="73"/>
  <c r="AU1142" i="73"/>
  <c r="CP1142" i="73"/>
  <c r="BD1142" i="73"/>
  <c r="AO1142" i="73"/>
  <c r="AP1142" i="73"/>
  <c r="AP941" i="73"/>
  <c r="AQ1142" i="73"/>
  <c r="AR1142" i="73"/>
  <c r="AR941" i="73"/>
  <c r="AS1142" i="73"/>
  <c r="CT81" i="73"/>
  <c r="CD100" i="73"/>
  <c r="CJ78" i="73"/>
  <c r="CQ87" i="73"/>
  <c r="BO96" i="73"/>
  <c r="BF86" i="73"/>
  <c r="BE87" i="73"/>
  <c r="BG96" i="73"/>
  <c r="BG101" i="73"/>
  <c r="BG90" i="73"/>
  <c r="BG91" i="73"/>
  <c r="BG94" i="73"/>
  <c r="BG88" i="73"/>
  <c r="BG99" i="73"/>
  <c r="BG78" i="73"/>
  <c r="BG82" i="73"/>
  <c r="BG100" i="73"/>
  <c r="BG79" i="73"/>
  <c r="BG97" i="73"/>
  <c r="AW93" i="73"/>
  <c r="BM910" i="73"/>
  <c r="BK71" i="73"/>
  <c r="CJ71" i="73"/>
  <c r="CJ101" i="73"/>
  <c r="CJ77" i="73"/>
  <c r="BS71" i="73"/>
  <c r="CD44" i="73"/>
  <c r="CD71" i="73" s="1"/>
  <c r="CC39" i="73"/>
  <c r="CC77" i="73" s="1"/>
  <c r="BH250" i="73"/>
  <c r="CB44" i="73"/>
  <c r="CB71" i="73" s="1"/>
  <c r="CA39" i="73"/>
  <c r="CA77" i="73" s="1"/>
  <c r="CI83" i="73"/>
  <c r="AH569" i="73"/>
  <c r="AH582" i="73" s="1"/>
  <c r="AX71" i="73"/>
  <c r="BH420" i="73"/>
  <c r="CV1111" i="73"/>
  <c r="CV910" i="73"/>
  <c r="BX1111" i="73"/>
  <c r="BX910" i="73"/>
  <c r="BE910" i="73"/>
  <c r="CD1111" i="73"/>
  <c r="CD910" i="73"/>
  <c r="BJ95" i="73"/>
  <c r="CN420" i="73"/>
  <c r="AQ77" i="73"/>
  <c r="AV71" i="73"/>
  <c r="CI98" i="73"/>
  <c r="CR77" i="73"/>
  <c r="AW1140" i="73"/>
  <c r="CA1140" i="73"/>
  <c r="AO1140" i="73"/>
  <c r="CD1140" i="73"/>
  <c r="CE1140" i="73"/>
  <c r="CF1140" i="73"/>
  <c r="CG1140" i="73"/>
  <c r="CH1140" i="73"/>
  <c r="BO92" i="73"/>
  <c r="BO81" i="73"/>
  <c r="CL1112" i="73"/>
  <c r="BU1112" i="73"/>
  <c r="AY1112" i="73"/>
  <c r="AZ1112" i="73"/>
  <c r="BA1112" i="73"/>
  <c r="BB1112" i="73"/>
  <c r="BB911" i="73"/>
  <c r="BC1112" i="73"/>
  <c r="BD1112" i="73"/>
  <c r="BD911" i="73"/>
  <c r="AB584" i="73"/>
  <c r="AS633" i="73"/>
  <c r="AS1024" i="73" s="1"/>
  <c r="AL1075" i="73"/>
  <c r="AL1074" i="73"/>
  <c r="AL826" i="73"/>
  <c r="AL1083" i="73" s="1"/>
  <c r="AL825" i="73"/>
  <c r="AL1077" i="73"/>
  <c r="AL1004" i="73"/>
  <c r="BZ84" i="73"/>
  <c r="CF80" i="73"/>
  <c r="BE78" i="73"/>
  <c r="T584" i="73"/>
  <c r="CF98" i="73"/>
  <c r="W584" i="73"/>
  <c r="BA83" i="73"/>
  <c r="BO91" i="73"/>
  <c r="AM44" i="73"/>
  <c r="AM71" i="73" s="1"/>
  <c r="AL39" i="73"/>
  <c r="AL77" i="73" s="1"/>
  <c r="AL44" i="73"/>
  <c r="AL71" i="73" s="1"/>
  <c r="CD420" i="73"/>
  <c r="CM90" i="73"/>
  <c r="BC97" i="73"/>
  <c r="BC81" i="73"/>
  <c r="BC100" i="73"/>
  <c r="BC82" i="73"/>
  <c r="BC89" i="73"/>
  <c r="BC99" i="73"/>
  <c r="CS94" i="73"/>
  <c r="CK78" i="73"/>
  <c r="BO84" i="73"/>
  <c r="BR91" i="73"/>
  <c r="CG78" i="73"/>
  <c r="CM99" i="73"/>
  <c r="CI90" i="73"/>
  <c r="AL933" i="73"/>
  <c r="AL1134" i="73" s="1"/>
  <c r="AM933" i="73"/>
  <c r="AM1134" i="73" s="1"/>
  <c r="BY88" i="73"/>
  <c r="BY77" i="73"/>
  <c r="CE99" i="73"/>
  <c r="CB420" i="73"/>
  <c r="BC91" i="73"/>
  <c r="BR1069" i="73"/>
  <c r="CR802" i="73"/>
  <c r="CR764" i="73" s="1"/>
  <c r="AW802" i="73"/>
  <c r="AW764" i="73" s="1"/>
  <c r="BA100" i="73"/>
  <c r="AX78" i="73"/>
  <c r="BC93" i="73"/>
  <c r="BX83" i="73"/>
  <c r="AS420" i="73"/>
  <c r="CG611" i="73"/>
  <c r="CG1004" i="73" s="1"/>
  <c r="CG597" i="73"/>
  <c r="AR597" i="73"/>
  <c r="BZ597" i="73"/>
  <c r="CI611" i="73"/>
  <c r="CI1004" i="73" s="1"/>
  <c r="CI597" i="73"/>
  <c r="CJ597" i="73"/>
  <c r="CK597" i="73"/>
  <c r="CL597" i="73"/>
  <c r="CM611" i="73"/>
  <c r="CM1004" i="73" s="1"/>
  <c r="CM597" i="73"/>
  <c r="BE92" i="73"/>
  <c r="BY99" i="73"/>
  <c r="CR89" i="73"/>
  <c r="AP77" i="73"/>
  <c r="AL833" i="73"/>
  <c r="CN79" i="73"/>
  <c r="CJ93" i="73"/>
  <c r="BQ83" i="73"/>
  <c r="CM93" i="73"/>
  <c r="AV1142" i="73"/>
  <c r="BB1142" i="73"/>
  <c r="CA1142" i="73"/>
  <c r="AW1142" i="73"/>
  <c r="AX1142" i="73"/>
  <c r="AY1142" i="73"/>
  <c r="AZ1142" i="73"/>
  <c r="BA1142" i="73"/>
  <c r="BA941" i="73"/>
  <c r="BK87" i="73"/>
  <c r="CH79" i="73"/>
  <c r="CK93" i="73"/>
  <c r="BO93" i="73"/>
  <c r="BG77" i="73"/>
  <c r="CR86" i="73"/>
  <c r="CB1110" i="73"/>
  <c r="AV85" i="73"/>
  <c r="BE85" i="73"/>
  <c r="BH85" i="73"/>
  <c r="I183" i="84"/>
  <c r="G139" i="84"/>
  <c r="G138" i="84"/>
  <c r="G111" i="84"/>
  <c r="I181" i="84" s="1"/>
  <c r="D621" i="83"/>
  <c r="D637" i="83"/>
  <c r="D629" i="83"/>
  <c r="G36" i="84"/>
  <c r="G69" i="84"/>
  <c r="G71" i="84" s="1"/>
  <c r="I173" i="84" s="1"/>
  <c r="G68" i="84"/>
  <c r="G70" i="84" s="1"/>
  <c r="I172" i="84" s="1"/>
  <c r="H54" i="84"/>
  <c r="H30" i="84"/>
  <c r="H31" i="84"/>
  <c r="CE1110" i="73" l="1"/>
  <c r="BV1110" i="73"/>
  <c r="BM1069" i="73"/>
  <c r="BW802" i="73"/>
  <c r="BW764" i="73" s="1"/>
  <c r="AX1069" i="73"/>
  <c r="BI1069" i="73"/>
  <c r="CE1069" i="73"/>
  <c r="BE1111" i="73"/>
  <c r="BU910" i="73"/>
  <c r="CG909" i="73"/>
  <c r="AU910" i="73"/>
  <c r="AX911" i="73"/>
  <c r="AT910" i="73"/>
  <c r="CU1110" i="73"/>
  <c r="AV910" i="73"/>
  <c r="BO1111" i="73"/>
  <c r="BF1111" i="73"/>
  <c r="BC910" i="73"/>
  <c r="AT1111" i="73"/>
  <c r="AV1111" i="73"/>
  <c r="AX910" i="73"/>
  <c r="BR910" i="73"/>
  <c r="BC1111" i="73"/>
  <c r="BF767" i="73"/>
  <c r="BG1069" i="73"/>
  <c r="BK933" i="73"/>
  <c r="BK1134" i="73" s="1"/>
  <c r="AN910" i="73"/>
  <c r="BW933" i="73"/>
  <c r="BW1134" i="73" s="1"/>
  <c r="AO911" i="73"/>
  <c r="BC911" i="73"/>
  <c r="AV911" i="73"/>
  <c r="AR911" i="73"/>
  <c r="AR901" i="73" s="1"/>
  <c r="CK911" i="73"/>
  <c r="CK901" i="73" s="1"/>
  <c r="CG933" i="73"/>
  <c r="CG1134" i="73" s="1"/>
  <c r="CL911" i="73"/>
  <c r="CL901" i="73" s="1"/>
  <c r="CG911" i="73"/>
  <c r="BS910" i="73"/>
  <c r="BN1111" i="73"/>
  <c r="CH933" i="73"/>
  <c r="CH1134" i="73" s="1"/>
  <c r="AQ1111" i="73"/>
  <c r="CB910" i="73"/>
  <c r="CQ910" i="73"/>
  <c r="BS1111" i="73"/>
  <c r="AY1111" i="73"/>
  <c r="CR1111" i="73"/>
  <c r="CU910" i="73"/>
  <c r="CQ1111" i="73"/>
  <c r="AS910" i="73"/>
  <c r="CI910" i="73"/>
  <c r="BN933" i="73"/>
  <c r="BN1134" i="73" s="1"/>
  <c r="CQ933" i="73"/>
  <c r="CQ1134" i="73" s="1"/>
  <c r="AS933" i="73"/>
  <c r="AS1134" i="73" s="1"/>
  <c r="BS933" i="73"/>
  <c r="BS1134" i="73" s="1"/>
  <c r="AS1111" i="73"/>
  <c r="BN910" i="73"/>
  <c r="CI1111" i="73"/>
  <c r="AU1111" i="73"/>
  <c r="CN910" i="73"/>
  <c r="CL1111" i="73"/>
  <c r="AQ933" i="73"/>
  <c r="AQ1134" i="73" s="1"/>
  <c r="CT933" i="73"/>
  <c r="CT1134" i="73" s="1"/>
  <c r="CN1111" i="73"/>
  <c r="BW910" i="73"/>
  <c r="AQ910" i="73"/>
  <c r="AX1111" i="73"/>
  <c r="CL933" i="73"/>
  <c r="CL1134" i="73" s="1"/>
  <c r="BU1111" i="73"/>
  <c r="AV933" i="73"/>
  <c r="AV1134" i="73" s="1"/>
  <c r="AR933" i="73"/>
  <c r="AR1134" i="73" s="1"/>
  <c r="BU933" i="73"/>
  <c r="BU1134" i="73" s="1"/>
  <c r="CN933" i="73"/>
  <c r="CN1134" i="73" s="1"/>
  <c r="CP1111" i="73"/>
  <c r="CS910" i="73"/>
  <c r="CG910" i="73"/>
  <c r="CK1111" i="73"/>
  <c r="BK910" i="73"/>
  <c r="AR910" i="73"/>
  <c r="BF933" i="73"/>
  <c r="BF1134" i="73" s="1"/>
  <c r="AX642" i="73"/>
  <c r="AX1033" i="73" s="1"/>
  <c r="AX973" i="73" s="1"/>
  <c r="CP933" i="73"/>
  <c r="CP1134" i="73" s="1"/>
  <c r="CP910" i="73"/>
  <c r="CU1111" i="73"/>
  <c r="CV933" i="73"/>
  <c r="CV1134" i="73" s="1"/>
  <c r="CR933" i="73"/>
  <c r="CR1134" i="73" s="1"/>
  <c r="BD910" i="73"/>
  <c r="CO910" i="73"/>
  <c r="CS1111" i="73"/>
  <c r="CG1111" i="73"/>
  <c r="BK1111" i="73"/>
  <c r="AR1111" i="73"/>
  <c r="CL910" i="73"/>
  <c r="CH1111" i="73"/>
  <c r="BD1111" i="73"/>
  <c r="CO1111" i="73"/>
  <c r="CR910" i="73"/>
  <c r="CT910" i="73"/>
  <c r="AY933" i="73"/>
  <c r="AY1134" i="73" s="1"/>
  <c r="CI923" i="73"/>
  <c r="CI1124" i="73" s="1"/>
  <c r="CI1114" i="73" s="1"/>
  <c r="BG1110" i="73"/>
  <c r="BL1110" i="73"/>
  <c r="BO923" i="73"/>
  <c r="BO1124" i="73" s="1"/>
  <c r="BO1114" i="73" s="1"/>
  <c r="BU923" i="73"/>
  <c r="BU1124" i="73" s="1"/>
  <c r="BU1114" i="73" s="1"/>
  <c r="BZ1110" i="73"/>
  <c r="CS642" i="73"/>
  <c r="CS1033" i="73" s="1"/>
  <c r="CS973" i="73" s="1"/>
  <c r="AS642" i="73"/>
  <c r="AS1033" i="73" s="1"/>
  <c r="AS973" i="73" s="1"/>
  <c r="CR1054" i="73"/>
  <c r="CM1069" i="73"/>
  <c r="CB1069" i="73"/>
  <c r="AY1069" i="73"/>
  <c r="AP767" i="73"/>
  <c r="BA1069" i="73"/>
  <c r="BG802" i="73"/>
  <c r="BG764" i="73" s="1"/>
  <c r="CV1069" i="73"/>
  <c r="CC1069" i="73"/>
  <c r="BJ642" i="73"/>
  <c r="BJ1033" i="73" s="1"/>
  <c r="BJ973" i="73" s="1"/>
  <c r="CN767" i="73"/>
  <c r="CU767" i="73"/>
  <c r="BD941" i="73"/>
  <c r="CI963" i="73"/>
  <c r="CU963" i="73"/>
  <c r="CU1164" i="73" s="1"/>
  <c r="AP963" i="73"/>
  <c r="AP1164" i="73" s="1"/>
  <c r="BQ599" i="73"/>
  <c r="BQ992" i="73" s="1"/>
  <c r="AY599" i="73"/>
  <c r="AY992" i="73" s="1"/>
  <c r="AQ599" i="73"/>
  <c r="AQ992" i="73" s="1"/>
  <c r="CA599" i="73"/>
  <c r="CA992" i="73" s="1"/>
  <c r="AQ611" i="73"/>
  <c r="AQ1004" i="73" s="1"/>
  <c r="AR611" i="73"/>
  <c r="AR1004" i="73" s="1"/>
  <c r="CA611" i="73"/>
  <c r="CA1004" i="73" s="1"/>
  <c r="BF941" i="73"/>
  <c r="AQ941" i="73"/>
  <c r="CT911" i="73"/>
  <c r="CS963" i="73"/>
  <c r="CS1164" i="73" s="1"/>
  <c r="AV923" i="73"/>
  <c r="AV1124" i="73" s="1"/>
  <c r="CF911" i="73"/>
  <c r="BX911" i="73"/>
  <c r="CB767" i="73"/>
  <c r="CI599" i="73"/>
  <c r="CI992" i="73" s="1"/>
  <c r="AT599" i="73"/>
  <c r="AT992" i="73" s="1"/>
  <c r="BF963" i="73"/>
  <c r="BF1164" i="73" s="1"/>
  <c r="AU941" i="73"/>
  <c r="AU901" i="73" s="1"/>
  <c r="CV941" i="73"/>
  <c r="AS909" i="73"/>
  <c r="CE911" i="73"/>
  <c r="BW911" i="73"/>
  <c r="CT963" i="73"/>
  <c r="CT1164" i="73" s="1"/>
  <c r="CA923" i="73"/>
  <c r="CA1124" i="73" s="1"/>
  <c r="CA1114" i="73" s="1"/>
  <c r="CU1069" i="73"/>
  <c r="AN642" i="73"/>
  <c r="AN1033" i="73" s="1"/>
  <c r="AN973" i="73" s="1"/>
  <c r="AR642" i="73"/>
  <c r="AR1033" i="73" s="1"/>
  <c r="AR973" i="73" s="1"/>
  <c r="BD642" i="73"/>
  <c r="BD1033" i="73" s="1"/>
  <c r="BD973" i="73" s="1"/>
  <c r="CO599" i="73"/>
  <c r="CO992" i="73" s="1"/>
  <c r="BE767" i="73"/>
  <c r="CR911" i="73"/>
  <c r="BK923" i="73"/>
  <c r="BK1124" i="73" s="1"/>
  <c r="BK1114" i="73" s="1"/>
  <c r="CH911" i="73"/>
  <c r="BH941" i="73"/>
  <c r="G39" i="84"/>
  <c r="CO767" i="73"/>
  <c r="CV963" i="73"/>
  <c r="CV1164" i="73" s="1"/>
  <c r="BZ963" i="73"/>
  <c r="BZ1164" i="73" s="1"/>
  <c r="BR767" i="73"/>
  <c r="BC1069" i="73"/>
  <c r="BK767" i="73"/>
  <c r="AF584" i="73"/>
  <c r="AV963" i="73"/>
  <c r="AV1164" i="73" s="1"/>
  <c r="CN1110" i="73"/>
  <c r="BP1069" i="73"/>
  <c r="CA767" i="73"/>
  <c r="AZ963" i="73"/>
  <c r="AZ1164" i="73" s="1"/>
  <c r="BY1069" i="73"/>
  <c r="AL923" i="73"/>
  <c r="AL1124" i="73" s="1"/>
  <c r="AL1114" i="73" s="1"/>
  <c r="BU1069" i="73"/>
  <c r="CP767" i="73"/>
  <c r="BU911" i="73"/>
  <c r="BT1110" i="73"/>
  <c r="BO599" i="73"/>
  <c r="BO992" i="73" s="1"/>
  <c r="CM963" i="73"/>
  <c r="CM1164" i="73" s="1"/>
  <c r="CS1110" i="73"/>
  <c r="CL642" i="73"/>
  <c r="CL566" i="73" s="1"/>
  <c r="BC642" i="73"/>
  <c r="BC1033" i="73" s="1"/>
  <c r="BC973" i="73" s="1"/>
  <c r="CI1069" i="73"/>
  <c r="CH642" i="73"/>
  <c r="CH1033" i="73" s="1"/>
  <c r="CH973" i="73" s="1"/>
  <c r="CI767" i="73"/>
  <c r="AV941" i="73"/>
  <c r="AW911" i="73"/>
  <c r="AW901" i="73" s="1"/>
  <c r="AQ923" i="73"/>
  <c r="AQ1124" i="73" s="1"/>
  <c r="BP923" i="73"/>
  <c r="BP1124" i="73" s="1"/>
  <c r="BP1114" i="73" s="1"/>
  <c r="AT911" i="73"/>
  <c r="BI1110" i="73"/>
  <c r="CS941" i="73"/>
  <c r="CS901" i="73" s="1"/>
  <c r="BL1069" i="73"/>
  <c r="CQ911" i="73"/>
  <c r="CQ901" i="73" s="1"/>
  <c r="AM923" i="73"/>
  <c r="AM1124" i="73" s="1"/>
  <c r="AM1114" i="73" s="1"/>
  <c r="BL911" i="73"/>
  <c r="BF642" i="73"/>
  <c r="BF566" i="73" s="1"/>
  <c r="BT963" i="73"/>
  <c r="BT1164" i="73" s="1"/>
  <c r="CK599" i="73"/>
  <c r="CK992" i="73" s="1"/>
  <c r="CF1069" i="73"/>
  <c r="BV599" i="73"/>
  <c r="BV992" i="73" s="1"/>
  <c r="BZ599" i="73"/>
  <c r="BZ992" i="73" s="1"/>
  <c r="AM1069" i="73"/>
  <c r="AZ642" i="73"/>
  <c r="AZ1033" i="73" s="1"/>
  <c r="AZ973" i="73" s="1"/>
  <c r="CS1054" i="73"/>
  <c r="CS746" i="73" s="1"/>
  <c r="CS708" i="73" s="1"/>
  <c r="AT941" i="73"/>
  <c r="BN1069" i="73"/>
  <c r="BB642" i="73"/>
  <c r="BB1033" i="73" s="1"/>
  <c r="BB973" i="73" s="1"/>
  <c r="AU599" i="73"/>
  <c r="AU992" i="73" s="1"/>
  <c r="BM911" i="73"/>
  <c r="BE599" i="73"/>
  <c r="BE992" i="73" s="1"/>
  <c r="CS1069" i="73"/>
  <c r="CP1069" i="73"/>
  <c r="BA1110" i="73"/>
  <c r="CN599" i="73"/>
  <c r="CN992" i="73" s="1"/>
  <c r="CH941" i="73"/>
  <c r="CD911" i="73"/>
  <c r="CD901" i="73" s="1"/>
  <c r="AZ923" i="73"/>
  <c r="AZ1124" i="73" s="1"/>
  <c r="AZ1114" i="73" s="1"/>
  <c r="BH963" i="73"/>
  <c r="BH1164" i="73" s="1"/>
  <c r="CM923" i="73"/>
  <c r="CM1124" i="73" s="1"/>
  <c r="CM1114" i="73" s="1"/>
  <c r="CD909" i="73"/>
  <c r="BG911" i="73"/>
  <c r="CL599" i="73"/>
  <c r="CL992" i="73" s="1"/>
  <c r="BF599" i="73"/>
  <c r="BF992" i="73" s="1"/>
  <c r="BO1069" i="73"/>
  <c r="CH963" i="73"/>
  <c r="CH1164" i="73" s="1"/>
  <c r="AP923" i="73"/>
  <c r="AP1124" i="73" s="1"/>
  <c r="AP1114" i="73" s="1"/>
  <c r="BX941" i="73"/>
  <c r="BK941" i="73"/>
  <c r="BK901" i="73" s="1"/>
  <c r="CD1069" i="73"/>
  <c r="BK1069" i="73"/>
  <c r="CG790" i="73"/>
  <c r="CG763" i="73" s="1"/>
  <c r="CG767" i="73" s="1"/>
  <c r="BS911" i="73"/>
  <c r="BG599" i="73"/>
  <c r="BG992" i="73" s="1"/>
  <c r="BB1069" i="73"/>
  <c r="CA941" i="73"/>
  <c r="CA901" i="73" s="1"/>
  <c r="CF599" i="73"/>
  <c r="CF992" i="73" s="1"/>
  <c r="AT1110" i="73"/>
  <c r="BV911" i="73"/>
  <c r="AR963" i="73"/>
  <c r="AR1164" i="73" s="1"/>
  <c r="CC802" i="73"/>
  <c r="CC764" i="73" s="1"/>
  <c r="CC767" i="73" s="1"/>
  <c r="AR767" i="73"/>
  <c r="BD1069" i="73"/>
  <c r="AL1069" i="73"/>
  <c r="AV767" i="73"/>
  <c r="BD923" i="73"/>
  <c r="BD1124" i="73" s="1"/>
  <c r="BD1114" i="73" s="1"/>
  <c r="BX1110" i="73"/>
  <c r="AX941" i="73"/>
  <c r="AX909" i="73"/>
  <c r="BS1069" i="73"/>
  <c r="CP923" i="73"/>
  <c r="CP1124" i="73" s="1"/>
  <c r="CT1054" i="73"/>
  <c r="CT746" i="73" s="1"/>
  <c r="CT708" i="73" s="1"/>
  <c r="CS611" i="73"/>
  <c r="CS1004" i="73" s="1"/>
  <c r="CT642" i="73"/>
  <c r="CT1033" i="73" s="1"/>
  <c r="CT973" i="73" s="1"/>
  <c r="BH767" i="73"/>
  <c r="BX1069" i="73"/>
  <c r="AW963" i="73"/>
  <c r="AW1164" i="73" s="1"/>
  <c r="CU1054" i="73"/>
  <c r="CU746" i="73" s="1"/>
  <c r="CU708" i="73" s="1"/>
  <c r="BJ911" i="73"/>
  <c r="CK909" i="73"/>
  <c r="CO1110" i="73"/>
  <c r="CV1054" i="73"/>
  <c r="CV746" i="73" s="1"/>
  <c r="CV708" i="73" s="1"/>
  <c r="BE909" i="73"/>
  <c r="BW642" i="73"/>
  <c r="BW566" i="73" s="1"/>
  <c r="CI642" i="73"/>
  <c r="CI1033" i="73" s="1"/>
  <c r="CI973" i="73" s="1"/>
  <c r="BX767" i="73"/>
  <c r="AW599" i="73"/>
  <c r="AW992" i="73" s="1"/>
  <c r="CE963" i="73"/>
  <c r="CE1164" i="73" s="1"/>
  <c r="BR923" i="73"/>
  <c r="BR1124" i="73" s="1"/>
  <c r="BR1114" i="73" s="1"/>
  <c r="BP790" i="73"/>
  <c r="BP763" i="73" s="1"/>
  <c r="BP767" i="73" s="1"/>
  <c r="AN909" i="73"/>
  <c r="AV642" i="73"/>
  <c r="AV1033" i="73" s="1"/>
  <c r="AV973" i="73" s="1"/>
  <c r="AZ911" i="73"/>
  <c r="BI642" i="73"/>
  <c r="BI1033" i="73" s="1"/>
  <c r="BI973" i="73" s="1"/>
  <c r="CI1054" i="73"/>
  <c r="CI746" i="73" s="1"/>
  <c r="CI708" i="73" s="1"/>
  <c r="BS923" i="73"/>
  <c r="BS1124" i="73" s="1"/>
  <c r="BA790" i="73"/>
  <c r="BA763" i="73" s="1"/>
  <c r="BA767" i="73" s="1"/>
  <c r="BX642" i="73"/>
  <c r="BX1033" i="73" s="1"/>
  <c r="BX973" i="73" s="1"/>
  <c r="AR1069" i="73"/>
  <c r="BQ1110" i="73"/>
  <c r="BS1054" i="73"/>
  <c r="BS746" i="73" s="1"/>
  <c r="BS708" i="73" s="1"/>
  <c r="CJ963" i="73"/>
  <c r="CJ1164" i="73" s="1"/>
  <c r="BH911" i="73"/>
  <c r="BN642" i="73"/>
  <c r="BN1033" i="73" s="1"/>
  <c r="BN973" i="73" s="1"/>
  <c r="BV642" i="73"/>
  <c r="BV1033" i="73" s="1"/>
  <c r="BV973" i="73" s="1"/>
  <c r="CN1069" i="73"/>
  <c r="BZ767" i="73"/>
  <c r="CL963" i="73"/>
  <c r="CL1164" i="73" s="1"/>
  <c r="BL767" i="73"/>
  <c r="BN767" i="73"/>
  <c r="CJ1069" i="73"/>
  <c r="CL767" i="73"/>
  <c r="BO963" i="73"/>
  <c r="BO1164" i="73" s="1"/>
  <c r="CF963" i="73"/>
  <c r="CF1164" i="73" s="1"/>
  <c r="BQ767" i="73"/>
  <c r="AZ941" i="73"/>
  <c r="CU941" i="73"/>
  <c r="CU901" i="73" s="1"/>
  <c r="AU642" i="73"/>
  <c r="AU1033" i="73" s="1"/>
  <c r="AU973" i="73" s="1"/>
  <c r="CQ599" i="73"/>
  <c r="CQ992" i="73" s="1"/>
  <c r="BQ963" i="73"/>
  <c r="BQ1164" i="73" s="1"/>
  <c r="CQ963" i="73"/>
  <c r="CQ1164" i="73" s="1"/>
  <c r="BG767" i="73"/>
  <c r="BB790" i="73"/>
  <c r="BB763" i="73" s="1"/>
  <c r="BB767" i="73" s="1"/>
  <c r="CR1069" i="73"/>
  <c r="BQ1069" i="73"/>
  <c r="AS1054" i="73"/>
  <c r="AS746" i="73" s="1"/>
  <c r="AS708" i="73" s="1"/>
  <c r="CQ1110" i="73"/>
  <c r="BK963" i="73"/>
  <c r="BK1164" i="73" s="1"/>
  <c r="CP941" i="73"/>
  <c r="AS963" i="73"/>
  <c r="AS1164" i="73" s="1"/>
  <c r="BP941" i="73"/>
  <c r="BP901" i="73" s="1"/>
  <c r="BF911" i="73"/>
  <c r="AU1054" i="73"/>
  <c r="AU746" i="73" s="1"/>
  <c r="AU708" i="73" s="1"/>
  <c r="CP1054" i="73"/>
  <c r="CP746" i="73" s="1"/>
  <c r="CP708" i="73" s="1"/>
  <c r="AV1054" i="73"/>
  <c r="AV746" i="73" s="1"/>
  <c r="AV708" i="73" s="1"/>
  <c r="AW1054" i="73"/>
  <c r="AW746" i="73" s="1"/>
  <c r="AW708" i="73" s="1"/>
  <c r="AX1054" i="73"/>
  <c r="AX746" i="73" s="1"/>
  <c r="AX708" i="73" s="1"/>
  <c r="AY1054" i="73"/>
  <c r="AY746" i="73" s="1"/>
  <c r="AY708" i="73" s="1"/>
  <c r="AZ1054" i="73"/>
  <c r="AZ746" i="73" s="1"/>
  <c r="AZ708" i="73" s="1"/>
  <c r="BA1054" i="73"/>
  <c r="BA746" i="73" s="1"/>
  <c r="BA708" i="73" s="1"/>
  <c r="CO963" i="73"/>
  <c r="CO1164" i="73" s="1"/>
  <c r="CL1069" i="73"/>
  <c r="BO790" i="73"/>
  <c r="BO763" i="73" s="1"/>
  <c r="BO767" i="73" s="1"/>
  <c r="CD767" i="73"/>
  <c r="AO1054" i="73"/>
  <c r="AO746" i="73" s="1"/>
  <c r="AO708" i="73" s="1"/>
  <c r="AO923" i="73"/>
  <c r="AO1124" i="73" s="1"/>
  <c r="AO1114" i="73" s="1"/>
  <c r="CG963" i="73"/>
  <c r="CG1164" i="73" s="1"/>
  <c r="AS790" i="73"/>
  <c r="AS763" i="73" s="1"/>
  <c r="AS767" i="73" s="1"/>
  <c r="BD901" i="73"/>
  <c r="CL909" i="73"/>
  <c r="BI963" i="73"/>
  <c r="CM599" i="73"/>
  <c r="CM992" i="73" s="1"/>
  <c r="AR923" i="73"/>
  <c r="AR1124" i="73" s="1"/>
  <c r="BZ1054" i="73"/>
  <c r="BZ746" i="73" s="1"/>
  <c r="BZ708" i="73" s="1"/>
  <c r="BK1054" i="73"/>
  <c r="BK746" i="73" s="1"/>
  <c r="BK708" i="73" s="1"/>
  <c r="BD1054" i="73"/>
  <c r="BD746" i="73" s="1"/>
  <c r="BD708" i="73" s="1"/>
  <c r="BE1054" i="73"/>
  <c r="BE746" i="73" s="1"/>
  <c r="BE708" i="73" s="1"/>
  <c r="BF1054" i="73"/>
  <c r="BF746" i="73" s="1"/>
  <c r="BF708" i="73" s="1"/>
  <c r="BG1054" i="73"/>
  <c r="BG746" i="73" s="1"/>
  <c r="BG708" i="73" s="1"/>
  <c r="BH1054" i="73"/>
  <c r="BH746" i="73" s="1"/>
  <c r="BH708" i="73" s="1"/>
  <c r="BI1054" i="73"/>
  <c r="BI746" i="73" s="1"/>
  <c r="BI708" i="73" s="1"/>
  <c r="CF923" i="73"/>
  <c r="CF1124" i="73" s="1"/>
  <c r="CF1114" i="73" s="1"/>
  <c r="BV963" i="73"/>
  <c r="BV1164" i="73" s="1"/>
  <c r="AX963" i="73"/>
  <c r="AX1164" i="73" s="1"/>
  <c r="BJ963" i="73"/>
  <c r="BJ1164" i="73" s="1"/>
  <c r="AY767" i="73"/>
  <c r="BW767" i="73"/>
  <c r="AT1054" i="73"/>
  <c r="AT746" i="73" s="1"/>
  <c r="AT708" i="73" s="1"/>
  <c r="AP1054" i="73"/>
  <c r="AP746" i="73" s="1"/>
  <c r="AP708" i="73" s="1"/>
  <c r="BT642" i="73"/>
  <c r="BT1033" i="73" s="1"/>
  <c r="BT973" i="73" s="1"/>
  <c r="BP599" i="73"/>
  <c r="BP992" i="73" s="1"/>
  <c r="BB923" i="73"/>
  <c r="BB1124" i="73" s="1"/>
  <c r="BB1114" i="73" s="1"/>
  <c r="BT1069" i="73"/>
  <c r="BS963" i="73"/>
  <c r="BS1164" i="73" s="1"/>
  <c r="BU767" i="73"/>
  <c r="CA1054" i="73"/>
  <c r="CA746" i="73" s="1"/>
  <c r="CA708" i="73" s="1"/>
  <c r="CQ1054" i="73"/>
  <c r="CQ746" i="73" s="1"/>
  <c r="CQ708" i="73" s="1"/>
  <c r="BL1054" i="73"/>
  <c r="BL746" i="73" s="1"/>
  <c r="BL708" i="73" s="1"/>
  <c r="BM1054" i="73"/>
  <c r="BM746" i="73" s="1"/>
  <c r="BM708" i="73" s="1"/>
  <c r="BN1054" i="73"/>
  <c r="BN746" i="73" s="1"/>
  <c r="BN708" i="73" s="1"/>
  <c r="BO1054" i="73"/>
  <c r="BO746" i="73" s="1"/>
  <c r="BO708" i="73" s="1"/>
  <c r="BP1054" i="73"/>
  <c r="BP746" i="73" s="1"/>
  <c r="BP708" i="73" s="1"/>
  <c r="BQ1054" i="73"/>
  <c r="BQ746" i="73" s="1"/>
  <c r="BQ708" i="73" s="1"/>
  <c r="CT767" i="73"/>
  <c r="AN1054" i="73"/>
  <c r="AN746" i="73" s="1"/>
  <c r="AN708" i="73" s="1"/>
  <c r="AQ1054" i="73"/>
  <c r="AQ746" i="73" s="1"/>
  <c r="AQ708" i="73" s="1"/>
  <c r="BN909" i="73"/>
  <c r="AQ911" i="73"/>
  <c r="CV911" i="73"/>
  <c r="BN911" i="73"/>
  <c r="BI599" i="73"/>
  <c r="BI992" i="73" s="1"/>
  <c r="AU923" i="73"/>
  <c r="AU1124" i="73" s="1"/>
  <c r="AU1114" i="73" s="1"/>
  <c r="CF941" i="73"/>
  <c r="AO1069" i="73"/>
  <c r="BB1054" i="73"/>
  <c r="BB746" i="73" s="1"/>
  <c r="BB708" i="73" s="1"/>
  <c r="AL1054" i="73"/>
  <c r="AL746" i="73" s="1"/>
  <c r="AL708" i="73" s="1"/>
  <c r="BT1054" i="73"/>
  <c r="BT746" i="73" s="1"/>
  <c r="BT708" i="73" s="1"/>
  <c r="BU1054" i="73"/>
  <c r="BU746" i="73" s="1"/>
  <c r="BU708" i="73" s="1"/>
  <c r="BV1054" i="73"/>
  <c r="BV746" i="73" s="1"/>
  <c r="BV708" i="73" s="1"/>
  <c r="BW1054" i="73"/>
  <c r="BW746" i="73" s="1"/>
  <c r="BW708" i="73" s="1"/>
  <c r="BX1054" i="73"/>
  <c r="BX746" i="73" s="1"/>
  <c r="BX708" i="73" s="1"/>
  <c r="BY1054" i="73"/>
  <c r="BY746" i="73" s="1"/>
  <c r="BY708" i="73" s="1"/>
  <c r="CP642" i="73"/>
  <c r="CP1033" i="73" s="1"/>
  <c r="CP973" i="73" s="1"/>
  <c r="CD642" i="73"/>
  <c r="CD1033" i="73" s="1"/>
  <c r="CD973" i="73" s="1"/>
  <c r="BR642" i="73"/>
  <c r="BR1033" i="73" s="1"/>
  <c r="BR973" i="73" s="1"/>
  <c r="AX599" i="73"/>
  <c r="AX992" i="73" s="1"/>
  <c r="BW599" i="73"/>
  <c r="BW992" i="73" s="1"/>
  <c r="BJ1054" i="73"/>
  <c r="BJ746" i="73" s="1"/>
  <c r="BJ708" i="73" s="1"/>
  <c r="AR1054" i="73"/>
  <c r="AR746" i="73" s="1"/>
  <c r="AR708" i="73" s="1"/>
  <c r="AO941" i="73"/>
  <c r="BY963" i="73"/>
  <c r="BY1164" i="73" s="1"/>
  <c r="AN802" i="73"/>
  <c r="AN764" i="73" s="1"/>
  <c r="AN767" i="73" s="1"/>
  <c r="BY599" i="73"/>
  <c r="BY992" i="73" s="1"/>
  <c r="CC911" i="73"/>
  <c r="CR923" i="73"/>
  <c r="CR1124" i="73" s="1"/>
  <c r="BM767" i="73"/>
  <c r="AZ790" i="73"/>
  <c r="AZ763" i="73" s="1"/>
  <c r="AZ767" i="73" s="1"/>
  <c r="BO911" i="73"/>
  <c r="CH1054" i="73"/>
  <c r="CH746" i="73" s="1"/>
  <c r="CH708" i="73" s="1"/>
  <c r="BR1054" i="73"/>
  <c r="BR746" i="73" s="1"/>
  <c r="BR708" i="73" s="1"/>
  <c r="CB1054" i="73"/>
  <c r="CB746" i="73" s="1"/>
  <c r="CB708" i="73" s="1"/>
  <c r="CC1054" i="73"/>
  <c r="CC746" i="73" s="1"/>
  <c r="CC708" i="73" s="1"/>
  <c r="CD1054" i="73"/>
  <c r="CD746" i="73" s="1"/>
  <c r="CD708" i="73" s="1"/>
  <c r="CE1054" i="73"/>
  <c r="CE746" i="73" s="1"/>
  <c r="CE708" i="73" s="1"/>
  <c r="CF1054" i="73"/>
  <c r="CF746" i="73" s="1"/>
  <c r="CF708" i="73" s="1"/>
  <c r="CG1054" i="73"/>
  <c r="CG746" i="73" s="1"/>
  <c r="CG708" i="73" s="1"/>
  <c r="CA1164" i="73"/>
  <c r="BG642" i="73"/>
  <c r="BG566" i="73" s="1"/>
  <c r="AV1069" i="73"/>
  <c r="BC599" i="73"/>
  <c r="BC992" i="73" s="1"/>
  <c r="AO963" i="73"/>
  <c r="AO1164" i="73" s="1"/>
  <c r="BT767" i="73"/>
  <c r="BP1164" i="73"/>
  <c r="CT1069" i="73"/>
  <c r="CJ802" i="73"/>
  <c r="CJ764" i="73" s="1"/>
  <c r="CJ767" i="73" s="1"/>
  <c r="BC1054" i="73"/>
  <c r="BC746" i="73" s="1"/>
  <c r="BC708" i="73" s="1"/>
  <c r="AM1054" i="73"/>
  <c r="AM746" i="73" s="1"/>
  <c r="AM708" i="73" s="1"/>
  <c r="CJ1054" i="73"/>
  <c r="CJ746" i="73" s="1"/>
  <c r="CJ708" i="73" s="1"/>
  <c r="CK1054" i="73"/>
  <c r="CK746" i="73" s="1"/>
  <c r="CK708" i="73" s="1"/>
  <c r="CL1054" i="73"/>
  <c r="CL746" i="73" s="1"/>
  <c r="CL708" i="73" s="1"/>
  <c r="CM1054" i="73"/>
  <c r="CM746" i="73" s="1"/>
  <c r="CM708" i="73" s="1"/>
  <c r="CN1054" i="73"/>
  <c r="CN746" i="73" s="1"/>
  <c r="CN708" i="73" s="1"/>
  <c r="BC802" i="73"/>
  <c r="BC764" i="73" s="1"/>
  <c r="BC767" i="73" s="1"/>
  <c r="BV1069" i="73"/>
  <c r="BA911" i="73"/>
  <c r="BA901" i="73" s="1"/>
  <c r="BC923" i="73"/>
  <c r="BC1124" i="73" s="1"/>
  <c r="BC1114" i="73" s="1"/>
  <c r="BH923" i="73"/>
  <c r="BH1124" i="73" s="1"/>
  <c r="BH1114" i="73" s="1"/>
  <c r="AL941" i="73"/>
  <c r="CT909" i="73"/>
  <c r="CM790" i="73"/>
  <c r="CM763" i="73" s="1"/>
  <c r="CM767" i="73" s="1"/>
  <c r="AN963" i="73"/>
  <c r="AN1164" i="73" s="1"/>
  <c r="AW611" i="73"/>
  <c r="AW1004" i="73" s="1"/>
  <c r="BA963" i="73"/>
  <c r="BA1164" i="73" s="1"/>
  <c r="AV599" i="73"/>
  <c r="AV992" i="73" s="1"/>
  <c r="CT599" i="73"/>
  <c r="CT992" i="73" s="1"/>
  <c r="AL963" i="73"/>
  <c r="AL1164" i="73" s="1"/>
  <c r="AN941" i="73"/>
  <c r="BM941" i="73"/>
  <c r="CV790" i="73"/>
  <c r="CV763" i="73" s="1"/>
  <c r="CV767" i="73" s="1"/>
  <c r="CQ611" i="73"/>
  <c r="CQ1004" i="73" s="1"/>
  <c r="CR642" i="73"/>
  <c r="CR1033" i="73" s="1"/>
  <c r="CR973" i="73" s="1"/>
  <c r="CC599" i="73"/>
  <c r="CC992" i="73" s="1"/>
  <c r="CJ642" i="73"/>
  <c r="CJ566" i="73" s="1"/>
  <c r="BA642" i="73"/>
  <c r="BA1033" i="73" s="1"/>
  <c r="BA973" i="73" s="1"/>
  <c r="BV767" i="73"/>
  <c r="BM963" i="73"/>
  <c r="BM1164" i="73" s="1"/>
  <c r="BW963" i="73"/>
  <c r="BW1164" i="73" s="1"/>
  <c r="AY923" i="73"/>
  <c r="AY1124" i="73" s="1"/>
  <c r="BV941" i="73"/>
  <c r="CR963" i="73"/>
  <c r="CR1164" i="73" s="1"/>
  <c r="CD963" i="73"/>
  <c r="CG642" i="73"/>
  <c r="CG1033" i="73" s="1"/>
  <c r="CG973" i="73" s="1"/>
  <c r="CD599" i="73"/>
  <c r="CD992" i="73" s="1"/>
  <c r="BZ611" i="73"/>
  <c r="BZ1004" i="73" s="1"/>
  <c r="AW923" i="73"/>
  <c r="AW1124" i="73" s="1"/>
  <c r="AW1114" i="73" s="1"/>
  <c r="AW941" i="73"/>
  <c r="AY911" i="73"/>
  <c r="CJ941" i="73"/>
  <c r="AT611" i="73"/>
  <c r="AT1004" i="73" s="1"/>
  <c r="AM767" i="73"/>
  <c r="CV923" i="73"/>
  <c r="CV1124" i="73" s="1"/>
  <c r="CV1114" i="73" s="1"/>
  <c r="BZ1069" i="73"/>
  <c r="AQ963" i="73"/>
  <c r="AQ1164" i="73" s="1"/>
  <c r="BG963" i="73"/>
  <c r="BG1164" i="73" s="1"/>
  <c r="BE642" i="73"/>
  <c r="BE1033" i="73" s="1"/>
  <c r="BE973" i="73" s="1"/>
  <c r="AO767" i="73"/>
  <c r="CD1164" i="73"/>
  <c r="BU941" i="73"/>
  <c r="BU642" i="73"/>
  <c r="BU566" i="73" s="1"/>
  <c r="BJ767" i="73"/>
  <c r="BL599" i="73"/>
  <c r="BL992" i="73" s="1"/>
  <c r="CQ767" i="73"/>
  <c r="CJ599" i="73"/>
  <c r="CJ992" i="73" s="1"/>
  <c r="CO941" i="73"/>
  <c r="CO901" i="73" s="1"/>
  <c r="BI1164" i="73"/>
  <c r="BI639" i="73"/>
  <c r="BI1030" i="73" s="1"/>
  <c r="BI979" i="73" s="1"/>
  <c r="CB599" i="73"/>
  <c r="CB992" i="73" s="1"/>
  <c r="BU963" i="73"/>
  <c r="BU1164" i="73" s="1"/>
  <c r="CK642" i="73"/>
  <c r="CK566" i="73" s="1"/>
  <c r="CB642" i="73"/>
  <c r="CB1033" i="73" s="1"/>
  <c r="CB973" i="73" s="1"/>
  <c r="CA642" i="73"/>
  <c r="CA1033" i="73" s="1"/>
  <c r="CA973" i="73" s="1"/>
  <c r="AP642" i="73"/>
  <c r="AP1033" i="73" s="1"/>
  <c r="AP973" i="73" s="1"/>
  <c r="CN642" i="73"/>
  <c r="CN1033" i="73" s="1"/>
  <c r="CN973" i="73" s="1"/>
  <c r="AW642" i="73"/>
  <c r="AW1033" i="73" s="1"/>
  <c r="AW973" i="73" s="1"/>
  <c r="BH642" i="73"/>
  <c r="BH566" i="73" s="1"/>
  <c r="CP639" i="73"/>
  <c r="CP1030" i="73" s="1"/>
  <c r="CP979" i="73" s="1"/>
  <c r="CU639" i="73"/>
  <c r="CU572" i="73" s="1"/>
  <c r="AN639" i="73"/>
  <c r="AN1030" i="73" s="1"/>
  <c r="AN979" i="73" s="1"/>
  <c r="CU642" i="73"/>
  <c r="CU1033" i="73" s="1"/>
  <c r="CU973" i="73" s="1"/>
  <c r="CO642" i="73"/>
  <c r="CY1098" i="73"/>
  <c r="CX1098" i="73" s="1"/>
  <c r="CA1098" i="73" s="1"/>
  <c r="CC642" i="73"/>
  <c r="CC1033" i="73" s="1"/>
  <c r="CC973" i="73" s="1"/>
  <c r="BS642" i="73"/>
  <c r="BS566" i="73" s="1"/>
  <c r="BH1069" i="73"/>
  <c r="AS911" i="73"/>
  <c r="AM963" i="73"/>
  <c r="AM1164" i="73" s="1"/>
  <c r="BA599" i="73"/>
  <c r="BA992" i="73" s="1"/>
  <c r="BE1069" i="73"/>
  <c r="BD963" i="73"/>
  <c r="BD1164" i="73" s="1"/>
  <c r="BU599" i="73"/>
  <c r="BU992" i="73" s="1"/>
  <c r="BJ1069" i="73"/>
  <c r="AX767" i="73"/>
  <c r="AU790" i="73"/>
  <c r="AU763" i="73" s="1"/>
  <c r="AU767" i="73" s="1"/>
  <c r="AU1069" i="73"/>
  <c r="CP599" i="73"/>
  <c r="CP992" i="73" s="1"/>
  <c r="CA1069" i="73"/>
  <c r="CJ911" i="73"/>
  <c r="BQ941" i="73"/>
  <c r="CP963" i="73"/>
  <c r="CP1164" i="73" s="1"/>
  <c r="AO642" i="73"/>
  <c r="AO1033" i="73" s="1"/>
  <c r="AO973" i="73" s="1"/>
  <c r="AT642" i="73"/>
  <c r="AT566" i="73" s="1"/>
  <c r="BY642" i="73"/>
  <c r="BY1033" i="73" s="1"/>
  <c r="BY973" i="73" s="1"/>
  <c r="BM642" i="73"/>
  <c r="BM1033" i="73" s="1"/>
  <c r="BM973" i="73" s="1"/>
  <c r="CV642" i="73"/>
  <c r="CV1033" i="73" s="1"/>
  <c r="CV973" i="73" s="1"/>
  <c r="BX599" i="73"/>
  <c r="BX992" i="73" s="1"/>
  <c r="CQ1069" i="73"/>
  <c r="AW790" i="73"/>
  <c r="AW763" i="73" s="1"/>
  <c r="AW767" i="73" s="1"/>
  <c r="AW1069" i="73"/>
  <c r="AT790" i="73"/>
  <c r="AT763" i="73" s="1"/>
  <c r="AT767" i="73" s="1"/>
  <c r="AT1069" i="73"/>
  <c r="BR963" i="73"/>
  <c r="BR1164" i="73" s="1"/>
  <c r="BX963" i="73"/>
  <c r="BX1164" i="73" s="1"/>
  <c r="BT911" i="73"/>
  <c r="BT901" i="73" s="1"/>
  <c r="BF1069" i="73"/>
  <c r="CS767" i="73"/>
  <c r="AL642" i="73"/>
  <c r="AL1033" i="73" s="1"/>
  <c r="AL973" i="73" s="1"/>
  <c r="CY1090" i="73"/>
  <c r="CX1090" i="73" s="1"/>
  <c r="CF1090" i="73" s="1"/>
  <c r="AQ1069" i="73"/>
  <c r="AY941" i="73"/>
  <c r="AQ642" i="73"/>
  <c r="AQ1033" i="73" s="1"/>
  <c r="AQ973" i="73" s="1"/>
  <c r="BO642" i="73"/>
  <c r="BO1033" i="73" s="1"/>
  <c r="BO973" i="73" s="1"/>
  <c r="CY1082" i="73"/>
  <c r="CX1082" i="73" s="1"/>
  <c r="AW1082" i="73" s="1"/>
  <c r="CH790" i="73"/>
  <c r="CH763" i="73" s="1"/>
  <c r="CH767" i="73" s="1"/>
  <c r="CH1069" i="73"/>
  <c r="CK790" i="73"/>
  <c r="CK763" i="73" s="1"/>
  <c r="CK767" i="73" s="1"/>
  <c r="CK1069" i="73"/>
  <c r="AY642" i="73"/>
  <c r="AY1033" i="73" s="1"/>
  <c r="AY973" i="73" s="1"/>
  <c r="BQ642" i="73"/>
  <c r="BQ566" i="73" s="1"/>
  <c r="CM642" i="73"/>
  <c r="CM1033" i="73" s="1"/>
  <c r="CM973" i="73" s="1"/>
  <c r="BL642" i="73"/>
  <c r="BL566" i="73" s="1"/>
  <c r="CE642" i="73"/>
  <c r="CE1033" i="73" s="1"/>
  <c r="CE973" i="73" s="1"/>
  <c r="CY1091" i="73"/>
  <c r="BP642" i="73"/>
  <c r="BP1033" i="73" s="1"/>
  <c r="BP973" i="73" s="1"/>
  <c r="CN1164" i="73"/>
  <c r="CR941" i="73"/>
  <c r="BJ599" i="73"/>
  <c r="BJ992" i="73" s="1"/>
  <c r="BW104" i="73"/>
  <c r="CN104" i="73"/>
  <c r="CF642" i="73"/>
  <c r="CF1033" i="73" s="1"/>
  <c r="CF973" i="73" s="1"/>
  <c r="BT599" i="73"/>
  <c r="BT992" i="73" s="1"/>
  <c r="AL767" i="73"/>
  <c r="CT941" i="73"/>
  <c r="BN963" i="73"/>
  <c r="BN1164" i="73" s="1"/>
  <c r="BZ642" i="73"/>
  <c r="BZ566" i="73" s="1"/>
  <c r="AU963" i="73"/>
  <c r="AU1164" i="73" s="1"/>
  <c r="BZ911" i="73"/>
  <c r="BB599" i="73"/>
  <c r="BB992" i="73" s="1"/>
  <c r="BD767" i="73"/>
  <c r="CT104" i="73"/>
  <c r="AV1053" i="73"/>
  <c r="AU1053" i="73"/>
  <c r="AT1053" i="73"/>
  <c r="AS1053" i="73"/>
  <c r="AR1053" i="73"/>
  <c r="AR734" i="73" s="1"/>
  <c r="AR707" i="73" s="1"/>
  <c r="AR640" i="73" s="1"/>
  <c r="AR1031" i="73" s="1"/>
  <c r="AR980" i="73" s="1"/>
  <c r="AQ1053" i="73"/>
  <c r="AO1053" i="73"/>
  <c r="CK1053" i="73"/>
  <c r="AN1053" i="73"/>
  <c r="AM1053" i="73"/>
  <c r="AL1053" i="73"/>
  <c r="CV1053" i="73"/>
  <c r="CU1053" i="73"/>
  <c r="CD1053" i="73"/>
  <c r="CT1053" i="73"/>
  <c r="CJ1053" i="73"/>
  <c r="CI1053" i="73"/>
  <c r="CH1053" i="73"/>
  <c r="CG1053" i="73"/>
  <c r="CF1053" i="73"/>
  <c r="CE1053" i="73"/>
  <c r="CC1053" i="73"/>
  <c r="CC734" i="73" s="1"/>
  <c r="CC707" i="73" s="1"/>
  <c r="CC640" i="73" s="1"/>
  <c r="CC573" i="73" s="1"/>
  <c r="CS1053" i="73"/>
  <c r="CS734" i="73" s="1"/>
  <c r="CS707" i="73" s="1"/>
  <c r="CS640" i="73" s="1"/>
  <c r="CS1031" i="73" s="1"/>
  <c r="CS980" i="73" s="1"/>
  <c r="CQ1053" i="73"/>
  <c r="CQ734" i="73" s="1"/>
  <c r="CQ707" i="73" s="1"/>
  <c r="CQ640" i="73" s="1"/>
  <c r="BJ1053" i="73"/>
  <c r="BX1053" i="73"/>
  <c r="AY1053" i="73"/>
  <c r="BF1053" i="73"/>
  <c r="BF734" i="73" s="1"/>
  <c r="BF707" i="73" s="1"/>
  <c r="BK1053" i="73"/>
  <c r="BK734" i="73" s="1"/>
  <c r="BK707" i="73" s="1"/>
  <c r="BK640" i="73" s="1"/>
  <c r="BK1031" i="73" s="1"/>
  <c r="BK980" i="73" s="1"/>
  <c r="BT1053" i="73"/>
  <c r="BU1053" i="73"/>
  <c r="BL1053" i="73"/>
  <c r="BL734" i="73" s="1"/>
  <c r="BL707" i="73" s="1"/>
  <c r="CA1053" i="73"/>
  <c r="BB1053" i="73"/>
  <c r="BP1053" i="73"/>
  <c r="AX1053" i="73"/>
  <c r="BE1053" i="73"/>
  <c r="BE734" i="73" s="1"/>
  <c r="BE707" i="73" s="1"/>
  <c r="BE640" i="73" s="1"/>
  <c r="AZ1053" i="73"/>
  <c r="AZ734" i="73" s="1"/>
  <c r="AZ707" i="73" s="1"/>
  <c r="BS1053" i="73"/>
  <c r="CO1053" i="73"/>
  <c r="CO734" i="73" s="1"/>
  <c r="CO707" i="73" s="1"/>
  <c r="CO640" i="73" s="1"/>
  <c r="BH1053" i="73"/>
  <c r="BH734" i="73" s="1"/>
  <c r="BH707" i="73" s="1"/>
  <c r="BH640" i="73" s="1"/>
  <c r="BH1031" i="73" s="1"/>
  <c r="BH980" i="73" s="1"/>
  <c r="AW1053" i="73"/>
  <c r="CL1053" i="73"/>
  <c r="CR1053" i="73"/>
  <c r="CR734" i="73" s="1"/>
  <c r="CR707" i="73" s="1"/>
  <c r="CR640" i="73" s="1"/>
  <c r="CR1031" i="73" s="1"/>
  <c r="CR980" i="73" s="1"/>
  <c r="BV1053" i="73"/>
  <c r="CP1053" i="73"/>
  <c r="CP734" i="73" s="1"/>
  <c r="CP707" i="73" s="1"/>
  <c r="CP640" i="73" s="1"/>
  <c r="BY1053" i="73"/>
  <c r="BY734" i="73" s="1"/>
  <c r="BY707" i="73" s="1"/>
  <c r="BY640" i="73" s="1"/>
  <c r="BW1053" i="73"/>
  <c r="BA1053" i="73"/>
  <c r="CB1053" i="73"/>
  <c r="BC1053" i="73"/>
  <c r="BQ1053" i="73"/>
  <c r="CM1053" i="73"/>
  <c r="AP1053" i="73"/>
  <c r="BI1053" i="73"/>
  <c r="BI734" i="73" s="1"/>
  <c r="BI707" i="73" s="1"/>
  <c r="BI640" i="73" s="1"/>
  <c r="BN1053" i="73"/>
  <c r="BO1053" i="73"/>
  <c r="BD1053" i="73"/>
  <c r="BD734" i="73" s="1"/>
  <c r="BD707" i="73" s="1"/>
  <c r="BD640" i="73" s="1"/>
  <c r="BD1031" i="73" s="1"/>
  <c r="BD980" i="73" s="1"/>
  <c r="BR1053" i="73"/>
  <c r="CN1053" i="73"/>
  <c r="BG1053" i="73"/>
  <c r="BG734" i="73" s="1"/>
  <c r="BG707" i="73" s="1"/>
  <c r="BG640" i="73" s="1"/>
  <c r="BG1031" i="73" s="1"/>
  <c r="BG980" i="73" s="1"/>
  <c r="BM1053" i="73"/>
  <c r="BZ1053" i="73"/>
  <c r="BM599" i="73"/>
  <c r="BM992" i="73" s="1"/>
  <c r="AQ104" i="73"/>
  <c r="AM642" i="73"/>
  <c r="BK642" i="73"/>
  <c r="BC963" i="73"/>
  <c r="BC1164" i="73" s="1"/>
  <c r="CG599" i="73"/>
  <c r="CG992" i="73" s="1"/>
  <c r="CC963" i="73"/>
  <c r="CC1164" i="73" s="1"/>
  <c r="BS599" i="73"/>
  <c r="BS992" i="73" s="1"/>
  <c r="BY104" i="73"/>
  <c r="CP911" i="73"/>
  <c r="CE767" i="73"/>
  <c r="AN599" i="73"/>
  <c r="AN992" i="73" s="1"/>
  <c r="BL963" i="73"/>
  <c r="BL1164" i="73" s="1"/>
  <c r="BN599" i="73"/>
  <c r="BN992" i="73" s="1"/>
  <c r="BJ104" i="73"/>
  <c r="BS941" i="73"/>
  <c r="AO599" i="73"/>
  <c r="AO992" i="73" s="1"/>
  <c r="CR599" i="73"/>
  <c r="CR992" i="73" s="1"/>
  <c r="BS767" i="73"/>
  <c r="CM104" i="73"/>
  <c r="CL104" i="73"/>
  <c r="AI584" i="73"/>
  <c r="CQ642" i="73"/>
  <c r="CQ566" i="73" s="1"/>
  <c r="CC1091" i="73"/>
  <c r="CC834" i="73" s="1"/>
  <c r="CC1075" i="73" s="1"/>
  <c r="AW1091" i="73"/>
  <c r="AW834" i="73" s="1"/>
  <c r="AW1075" i="73" s="1"/>
  <c r="CB1091" i="73"/>
  <c r="CB834" i="73" s="1"/>
  <c r="CB1075" i="73" s="1"/>
  <c r="AV1091" i="73"/>
  <c r="AV834" i="73" s="1"/>
  <c r="AV1075" i="73" s="1"/>
  <c r="CA1091" i="73"/>
  <c r="CA834" i="73" s="1"/>
  <c r="CA1075" i="73" s="1"/>
  <c r="AU1091" i="73"/>
  <c r="AU834" i="73" s="1"/>
  <c r="AU1075" i="73" s="1"/>
  <c r="BZ1091" i="73"/>
  <c r="BZ834" i="73" s="1"/>
  <c r="BZ1075" i="73" s="1"/>
  <c r="AT1091" i="73"/>
  <c r="AT834" i="73" s="1"/>
  <c r="AT1075" i="73" s="1"/>
  <c r="BQ1091" i="73"/>
  <c r="BQ834" i="73" s="1"/>
  <c r="BQ1075" i="73" s="1"/>
  <c r="CN1091" i="73"/>
  <c r="CN834" i="73" s="1"/>
  <c r="CN1075" i="73" s="1"/>
  <c r="BH1091" i="73"/>
  <c r="BH834" i="73" s="1"/>
  <c r="BH1075" i="73" s="1"/>
  <c r="BO1091" i="73"/>
  <c r="BO834" i="73" s="1"/>
  <c r="BO1075" i="73" s="1"/>
  <c r="BG1091" i="73"/>
  <c r="BG834" i="73" s="1"/>
  <c r="BG1075" i="73" s="1"/>
  <c r="AY1091" i="73"/>
  <c r="AY834" i="73" s="1"/>
  <c r="AY1075" i="73" s="1"/>
  <c r="BV1091" i="73"/>
  <c r="BV834" i="73" s="1"/>
  <c r="BV1075" i="73" s="1"/>
  <c r="CS1091" i="73"/>
  <c r="CS834" i="73" s="1"/>
  <c r="CS1075" i="73" s="1"/>
  <c r="BU1091" i="73"/>
  <c r="BU834" i="73" s="1"/>
  <c r="BU1075" i="73" s="1"/>
  <c r="AO1091" i="73"/>
  <c r="AO834" i="73" s="1"/>
  <c r="AO1075" i="73" s="1"/>
  <c r="BT1091" i="73"/>
  <c r="BT834" i="73" s="1"/>
  <c r="BT1075" i="73" s="1"/>
  <c r="AN1091" i="73"/>
  <c r="AN834" i="73" s="1"/>
  <c r="AN1075" i="73" s="1"/>
  <c r="BS1091" i="73"/>
  <c r="BS834" i="73" s="1"/>
  <c r="BS1075" i="73" s="1"/>
  <c r="AM1091" i="73"/>
  <c r="AM834" i="73" s="1"/>
  <c r="BR1091" i="73"/>
  <c r="BR834" i="73" s="1"/>
  <c r="BR1075" i="73" s="1"/>
  <c r="CO1091" i="73"/>
  <c r="CO834" i="73" s="1"/>
  <c r="CO1075" i="73" s="1"/>
  <c r="BI1091" i="73"/>
  <c r="BI834" i="73" s="1"/>
  <c r="BI1075" i="73" s="1"/>
  <c r="CF1091" i="73"/>
  <c r="CF834" i="73" s="1"/>
  <c r="CF1075" i="73" s="1"/>
  <c r="AZ1091" i="73"/>
  <c r="AZ834" i="73" s="1"/>
  <c r="AZ1075" i="73" s="1"/>
  <c r="CU1091" i="73"/>
  <c r="CU834" i="73" s="1"/>
  <c r="CU1075" i="73" s="1"/>
  <c r="CL1091" i="73"/>
  <c r="CL834" i="73" s="1"/>
  <c r="CL1075" i="73" s="1"/>
  <c r="BW1091" i="73"/>
  <c r="BW834" i="73" s="1"/>
  <c r="BW1075" i="73" s="1"/>
  <c r="AX1091" i="73"/>
  <c r="AX834" i="73" s="1"/>
  <c r="AX1075" i="73" s="1"/>
  <c r="CT1091" i="73"/>
  <c r="CT834" i="73" s="1"/>
  <c r="CT1075" i="73" s="1"/>
  <c r="BM1091" i="73"/>
  <c r="BM834" i="73" s="1"/>
  <c r="BM1075" i="73" s="1"/>
  <c r="CR1091" i="73"/>
  <c r="CR834" i="73" s="1"/>
  <c r="CR1075" i="73" s="1"/>
  <c r="BL1091" i="73"/>
  <c r="BL834" i="73" s="1"/>
  <c r="BL1075" i="73" s="1"/>
  <c r="CQ1091" i="73"/>
  <c r="CQ834" i="73" s="1"/>
  <c r="CQ1075" i="73" s="1"/>
  <c r="BK1091" i="73"/>
  <c r="BK834" i="73" s="1"/>
  <c r="BK1075" i="73" s="1"/>
  <c r="CP1091" i="73"/>
  <c r="CP834" i="73" s="1"/>
  <c r="CP1075" i="73" s="1"/>
  <c r="BJ1091" i="73"/>
  <c r="BJ834" i="73" s="1"/>
  <c r="BJ1075" i="73" s="1"/>
  <c r="CG1091" i="73"/>
  <c r="CG834" i="73" s="1"/>
  <c r="CG1075" i="73" s="1"/>
  <c r="BA1091" i="73"/>
  <c r="BA834" i="73" s="1"/>
  <c r="BA1075" i="73" s="1"/>
  <c r="BX1091" i="73"/>
  <c r="BX834" i="73" s="1"/>
  <c r="BX1075" i="73" s="1"/>
  <c r="AR1091" i="73"/>
  <c r="AR834" i="73" s="1"/>
  <c r="AR1075" i="73" s="1"/>
  <c r="BN1091" i="73"/>
  <c r="BN834" i="73" s="1"/>
  <c r="BN1075" i="73" s="1"/>
  <c r="BF1091" i="73"/>
  <c r="BF834" i="73" s="1"/>
  <c r="BF1075" i="73" s="1"/>
  <c r="AQ1091" i="73"/>
  <c r="AQ834" i="73" s="1"/>
  <c r="AQ1075" i="73" s="1"/>
  <c r="AP1091" i="73"/>
  <c r="AP834" i="73" s="1"/>
  <c r="AP1075" i="73" s="1"/>
  <c r="CK1091" i="73"/>
  <c r="CK834" i="73" s="1"/>
  <c r="CK1075" i="73" s="1"/>
  <c r="BE1091" i="73"/>
  <c r="BE834" i="73" s="1"/>
  <c r="BE1075" i="73" s="1"/>
  <c r="CJ1091" i="73"/>
  <c r="CJ834" i="73" s="1"/>
  <c r="CJ1075" i="73" s="1"/>
  <c r="BD1091" i="73"/>
  <c r="BD834" i="73" s="1"/>
  <c r="BD1075" i="73" s="1"/>
  <c r="CI1091" i="73"/>
  <c r="CI834" i="73" s="1"/>
  <c r="CI1075" i="73" s="1"/>
  <c r="BC1091" i="73"/>
  <c r="BC834" i="73" s="1"/>
  <c r="BC1075" i="73" s="1"/>
  <c r="CH1091" i="73"/>
  <c r="CH834" i="73" s="1"/>
  <c r="CH1075" i="73" s="1"/>
  <c r="BB1091" i="73"/>
  <c r="BB834" i="73" s="1"/>
  <c r="BB1075" i="73" s="1"/>
  <c r="BY1091" i="73"/>
  <c r="BY834" i="73" s="1"/>
  <c r="BY1075" i="73" s="1"/>
  <c r="AS1091" i="73"/>
  <c r="AS834" i="73" s="1"/>
  <c r="AS1075" i="73" s="1"/>
  <c r="BP1091" i="73"/>
  <c r="BP834" i="73" s="1"/>
  <c r="BP1075" i="73" s="1"/>
  <c r="CV1091" i="73"/>
  <c r="CV834" i="73" s="1"/>
  <c r="CV1075" i="73" s="1"/>
  <c r="CM1091" i="73"/>
  <c r="CM834" i="73" s="1"/>
  <c r="CM1075" i="73" s="1"/>
  <c r="CE1091" i="73"/>
  <c r="CE834" i="73" s="1"/>
  <c r="CE1075" i="73" s="1"/>
  <c r="CD1091" i="73"/>
  <c r="CD834" i="73" s="1"/>
  <c r="CD1075" i="73" s="1"/>
  <c r="CN667" i="73"/>
  <c r="CN650" i="73" s="1"/>
  <c r="BC667" i="73"/>
  <c r="BC650" i="73" s="1"/>
  <c r="BE667" i="73"/>
  <c r="BE650" i="73" s="1"/>
  <c r="BG667" i="73"/>
  <c r="BG650" i="73" s="1"/>
  <c r="BK667" i="73"/>
  <c r="BK650" i="73" s="1"/>
  <c r="BM667" i="73"/>
  <c r="BM650" i="73" s="1"/>
  <c r="CO667" i="73"/>
  <c r="CO650" i="73" s="1"/>
  <c r="BS667" i="73"/>
  <c r="BS650" i="73" s="1"/>
  <c r="BU667" i="73"/>
  <c r="BU650" i="73" s="1"/>
  <c r="BP667" i="73"/>
  <c r="BP650" i="73" s="1"/>
  <c r="CA667" i="73"/>
  <c r="CA650" i="73" s="1"/>
  <c r="CC667" i="73"/>
  <c r="CC650" i="73" s="1"/>
  <c r="CE667" i="73"/>
  <c r="CE650" i="73" s="1"/>
  <c r="CS104" i="73"/>
  <c r="BB941" i="73"/>
  <c r="BB901" i="73" s="1"/>
  <c r="AU104" i="73"/>
  <c r="BI767" i="73"/>
  <c r="BE963" i="73"/>
  <c r="BE1164" i="73" s="1"/>
  <c r="CI1164" i="73"/>
  <c r="AN911" i="73"/>
  <c r="BR104" i="73"/>
  <c r="BC104" i="73"/>
  <c r="CS889" i="73"/>
  <c r="BM889" i="73"/>
  <c r="CR889" i="73"/>
  <c r="BL889" i="73"/>
  <c r="CQ889" i="73"/>
  <c r="BK889" i="73"/>
  <c r="CP889" i="73"/>
  <c r="BJ889" i="73"/>
  <c r="CO889" i="73"/>
  <c r="BI889" i="73"/>
  <c r="CN889" i="73"/>
  <c r="BH889" i="73"/>
  <c r="AY889" i="73"/>
  <c r="AQ889" i="73"/>
  <c r="BO889" i="73"/>
  <c r="CL889" i="73"/>
  <c r="CK889" i="73"/>
  <c r="BE889" i="73"/>
  <c r="CJ889" i="73"/>
  <c r="BD889" i="73"/>
  <c r="CI889" i="73"/>
  <c r="BC889" i="73"/>
  <c r="CH889" i="73"/>
  <c r="BB889" i="73"/>
  <c r="CG889" i="73"/>
  <c r="BA889" i="73"/>
  <c r="CF889" i="73"/>
  <c r="AZ889" i="73"/>
  <c r="CD889" i="73"/>
  <c r="BV889" i="73"/>
  <c r="CT889" i="73"/>
  <c r="BG889" i="73"/>
  <c r="CC889" i="73"/>
  <c r="AW889" i="73"/>
  <c r="CB889" i="73"/>
  <c r="AV889" i="73"/>
  <c r="CA889" i="73"/>
  <c r="AU889" i="73"/>
  <c r="BZ889" i="73"/>
  <c r="AT889" i="73"/>
  <c r="BY889" i="73"/>
  <c r="AS889" i="73"/>
  <c r="BX889" i="73"/>
  <c r="AR889" i="73"/>
  <c r="AX889" i="73"/>
  <c r="AP889" i="73"/>
  <c r="BN889" i="73"/>
  <c r="BF889" i="73"/>
  <c r="BU889" i="73"/>
  <c r="AO889" i="73"/>
  <c r="BT889" i="73"/>
  <c r="AN889" i="73"/>
  <c r="BS889" i="73"/>
  <c r="AM889" i="73"/>
  <c r="BR889" i="73"/>
  <c r="AL889" i="73"/>
  <c r="BQ889" i="73"/>
  <c r="CV889" i="73"/>
  <c r="BP889" i="73"/>
  <c r="CE889" i="73"/>
  <c r="BW889" i="73"/>
  <c r="CU889" i="73"/>
  <c r="CM889" i="73"/>
  <c r="CI1043" i="73"/>
  <c r="CI690" i="73" s="1"/>
  <c r="CI652" i="73" s="1"/>
  <c r="BC1043" i="73"/>
  <c r="BC690" i="73" s="1"/>
  <c r="BC652" i="73" s="1"/>
  <c r="CH1043" i="73"/>
  <c r="CH690" i="73" s="1"/>
  <c r="CH652" i="73" s="1"/>
  <c r="BB1043" i="73"/>
  <c r="BB690" i="73" s="1"/>
  <c r="BB652" i="73" s="1"/>
  <c r="CG1043" i="73"/>
  <c r="CG690" i="73" s="1"/>
  <c r="CG652" i="73" s="1"/>
  <c r="BA1043" i="73"/>
  <c r="BA690" i="73" s="1"/>
  <c r="BA652" i="73" s="1"/>
  <c r="CF1043" i="73"/>
  <c r="CF690" i="73" s="1"/>
  <c r="CF652" i="73" s="1"/>
  <c r="AZ1043" i="73"/>
  <c r="AZ690" i="73" s="1"/>
  <c r="AZ652" i="73" s="1"/>
  <c r="CE1043" i="73"/>
  <c r="CE690" i="73" s="1"/>
  <c r="CE652" i="73" s="1"/>
  <c r="AY1043" i="73"/>
  <c r="AY690" i="73" s="1"/>
  <c r="AY652" i="73" s="1"/>
  <c r="CD1043" i="73"/>
  <c r="CD690" i="73" s="1"/>
  <c r="CD652" i="73" s="1"/>
  <c r="AX1043" i="73"/>
  <c r="AX690" i="73" s="1"/>
  <c r="AX652" i="73" s="1"/>
  <c r="CB1043" i="73"/>
  <c r="CB690" i="73" s="1"/>
  <c r="CB652" i="73" s="1"/>
  <c r="BT1043" i="73"/>
  <c r="BT690" i="73" s="1"/>
  <c r="BT652" i="73" s="1"/>
  <c r="CR1043" i="73"/>
  <c r="CR690" i="73" s="1"/>
  <c r="CR652" i="73" s="1"/>
  <c r="CR655" i="73" s="1"/>
  <c r="BE1043" i="73"/>
  <c r="BE690" i="73" s="1"/>
  <c r="BE652" i="73" s="1"/>
  <c r="CA1043" i="73"/>
  <c r="CA690" i="73" s="1"/>
  <c r="CA652" i="73" s="1"/>
  <c r="AU1043" i="73"/>
  <c r="AU690" i="73" s="1"/>
  <c r="AU652" i="73" s="1"/>
  <c r="BZ1043" i="73"/>
  <c r="BZ690" i="73" s="1"/>
  <c r="BZ652" i="73" s="1"/>
  <c r="AT1043" i="73"/>
  <c r="AT690" i="73" s="1"/>
  <c r="AT652" i="73" s="1"/>
  <c r="BY1043" i="73"/>
  <c r="BY690" i="73" s="1"/>
  <c r="BY652" i="73" s="1"/>
  <c r="AS1043" i="73"/>
  <c r="AS690" i="73" s="1"/>
  <c r="AS652" i="73" s="1"/>
  <c r="BX1043" i="73"/>
  <c r="BX690" i="73" s="1"/>
  <c r="BX652" i="73" s="1"/>
  <c r="AR1043" i="73"/>
  <c r="AR690" i="73" s="1"/>
  <c r="AR652" i="73" s="1"/>
  <c r="BW1043" i="73"/>
  <c r="BW690" i="73" s="1"/>
  <c r="BW652" i="73" s="1"/>
  <c r="AQ1043" i="73"/>
  <c r="AQ690" i="73" s="1"/>
  <c r="AQ652" i="73" s="1"/>
  <c r="BV1043" i="73"/>
  <c r="BV690" i="73" s="1"/>
  <c r="BV652" i="73" s="1"/>
  <c r="AP1043" i="73"/>
  <c r="AP690" i="73" s="1"/>
  <c r="AP652" i="73" s="1"/>
  <c r="AV1043" i="73"/>
  <c r="AV690" i="73" s="1"/>
  <c r="AV652" i="73" s="1"/>
  <c r="AN1043" i="73"/>
  <c r="AN690" i="73" s="1"/>
  <c r="AN652" i="73" s="1"/>
  <c r="AN655" i="73" s="1"/>
  <c r="BL1043" i="73"/>
  <c r="BL690" i="73" s="1"/>
  <c r="BL652" i="73" s="1"/>
  <c r="BD1043" i="73"/>
  <c r="BD690" i="73" s="1"/>
  <c r="BD652" i="73" s="1"/>
  <c r="BS1043" i="73"/>
  <c r="BS690" i="73" s="1"/>
  <c r="BS652" i="73" s="1"/>
  <c r="AM1043" i="73"/>
  <c r="AM690" i="73" s="1"/>
  <c r="AM652" i="73" s="1"/>
  <c r="AM655" i="73" s="1"/>
  <c r="BR1043" i="73"/>
  <c r="BR690" i="73" s="1"/>
  <c r="BR652" i="73" s="1"/>
  <c r="AL1043" i="73"/>
  <c r="AL690" i="73" s="1"/>
  <c r="AL652" i="73" s="1"/>
  <c r="BQ1043" i="73"/>
  <c r="BQ690" i="73" s="1"/>
  <c r="BQ652" i="73" s="1"/>
  <c r="CV1043" i="73"/>
  <c r="CV690" i="73" s="1"/>
  <c r="CV652" i="73" s="1"/>
  <c r="BP1043" i="73"/>
  <c r="BP690" i="73" s="1"/>
  <c r="BP652" i="73" s="1"/>
  <c r="CU1043" i="73"/>
  <c r="CU690" i="73" s="1"/>
  <c r="CU652" i="73" s="1"/>
  <c r="BO1043" i="73"/>
  <c r="BO690" i="73" s="1"/>
  <c r="BO652" i="73" s="1"/>
  <c r="BO655" i="73" s="1"/>
  <c r="CT1043" i="73"/>
  <c r="CT690" i="73" s="1"/>
  <c r="CT652" i="73" s="1"/>
  <c r="BN1043" i="73"/>
  <c r="BN690" i="73" s="1"/>
  <c r="BN652" i="73" s="1"/>
  <c r="CC1043" i="73"/>
  <c r="CC690" i="73" s="1"/>
  <c r="CC652" i="73" s="1"/>
  <c r="BU1043" i="73"/>
  <c r="BU690" i="73" s="1"/>
  <c r="BU652" i="73" s="1"/>
  <c r="CS1043" i="73"/>
  <c r="CS690" i="73" s="1"/>
  <c r="CS652" i="73" s="1"/>
  <c r="CK1043" i="73"/>
  <c r="CK690" i="73" s="1"/>
  <c r="CK652" i="73" s="1"/>
  <c r="CQ1043" i="73"/>
  <c r="CQ690" i="73" s="1"/>
  <c r="CQ652" i="73" s="1"/>
  <c r="CQ655" i="73" s="1"/>
  <c r="BK1043" i="73"/>
  <c r="BK690" i="73" s="1"/>
  <c r="BK652" i="73" s="1"/>
  <c r="CP1043" i="73"/>
  <c r="CP690" i="73" s="1"/>
  <c r="CP652" i="73" s="1"/>
  <c r="CP655" i="73" s="1"/>
  <c r="BJ1043" i="73"/>
  <c r="BJ690" i="73" s="1"/>
  <c r="BJ652" i="73" s="1"/>
  <c r="CO1043" i="73"/>
  <c r="CO690" i="73" s="1"/>
  <c r="CO652" i="73" s="1"/>
  <c r="BI1043" i="73"/>
  <c r="BI690" i="73" s="1"/>
  <c r="BI652" i="73" s="1"/>
  <c r="BI655" i="73" s="1"/>
  <c r="CN1043" i="73"/>
  <c r="CN690" i="73" s="1"/>
  <c r="CN652" i="73" s="1"/>
  <c r="BH1043" i="73"/>
  <c r="BH690" i="73" s="1"/>
  <c r="BH652" i="73" s="1"/>
  <c r="BH655" i="73" s="1"/>
  <c r="CM1043" i="73"/>
  <c r="CM690" i="73" s="1"/>
  <c r="CM652" i="73" s="1"/>
  <c r="BG1043" i="73"/>
  <c r="BG690" i="73" s="1"/>
  <c r="BG652" i="73" s="1"/>
  <c r="CL1043" i="73"/>
  <c r="CL690" i="73" s="1"/>
  <c r="CL652" i="73" s="1"/>
  <c r="BF1043" i="73"/>
  <c r="BF690" i="73" s="1"/>
  <c r="BF652" i="73" s="1"/>
  <c r="AW1043" i="73"/>
  <c r="AW690" i="73" s="1"/>
  <c r="AW652" i="73" s="1"/>
  <c r="AO1043" i="73"/>
  <c r="AO690" i="73" s="1"/>
  <c r="AO652" i="73" s="1"/>
  <c r="BM1043" i="73"/>
  <c r="BM690" i="73" s="1"/>
  <c r="BM652" i="73" s="1"/>
  <c r="CJ1043" i="73"/>
  <c r="CJ690" i="73" s="1"/>
  <c r="CJ652" i="73" s="1"/>
  <c r="CV667" i="73"/>
  <c r="CV650" i="73" s="1"/>
  <c r="CI667" i="73"/>
  <c r="CI650" i="73" s="1"/>
  <c r="CK667" i="73"/>
  <c r="CK650" i="73" s="1"/>
  <c r="CM667" i="73"/>
  <c r="CM650" i="73" s="1"/>
  <c r="BQ667" i="73"/>
  <c r="BQ650" i="73" s="1"/>
  <c r="CS667" i="73"/>
  <c r="CS650" i="73" s="1"/>
  <c r="AN1046" i="73"/>
  <c r="AT667" i="73"/>
  <c r="AT650" i="73" s="1"/>
  <c r="AV667" i="73"/>
  <c r="AV650" i="73" s="1"/>
  <c r="AX667" i="73"/>
  <c r="AX650" i="73" s="1"/>
  <c r="BX104" i="73"/>
  <c r="CI104" i="73"/>
  <c r="BB963" i="73"/>
  <c r="BB1164" i="73" s="1"/>
  <c r="BO104" i="73"/>
  <c r="BZ104" i="73"/>
  <c r="CB941" i="73"/>
  <c r="CB901" i="73" s="1"/>
  <c r="AV104" i="73"/>
  <c r="BJ941" i="73"/>
  <c r="BY667" i="73"/>
  <c r="BY650" i="73" s="1"/>
  <c r="BB667" i="73"/>
  <c r="BB650" i="73" s="1"/>
  <c r="BD667" i="73"/>
  <c r="BD650" i="73" s="1"/>
  <c r="AR667" i="73"/>
  <c r="AR650" i="73" s="1"/>
  <c r="BJ667" i="73"/>
  <c r="BJ650" i="73" s="1"/>
  <c r="BL667" i="73"/>
  <c r="BL650" i="73" s="1"/>
  <c r="BN667" i="73"/>
  <c r="BN650" i="73" s="1"/>
  <c r="AS667" i="73"/>
  <c r="AS650" i="73" s="1"/>
  <c r="BR667" i="73"/>
  <c r="BR650" i="73" s="1"/>
  <c r="BT667" i="73"/>
  <c r="BT650" i="73" s="1"/>
  <c r="BV667" i="73"/>
  <c r="BV650" i="73" s="1"/>
  <c r="AZ667" i="73"/>
  <c r="AZ650" i="73" s="1"/>
  <c r="BZ667" i="73"/>
  <c r="BZ650" i="73" s="1"/>
  <c r="BZ639" i="73" s="1"/>
  <c r="BZ1030" i="73" s="1"/>
  <c r="BZ979" i="73" s="1"/>
  <c r="CB667" i="73"/>
  <c r="CB650" i="73" s="1"/>
  <c r="BH104" i="73"/>
  <c r="CH104" i="73"/>
  <c r="CE104" i="73"/>
  <c r="AW104" i="73"/>
  <c r="AN104" i="73"/>
  <c r="AS104" i="73"/>
  <c r="CF667" i="73"/>
  <c r="CF650" i="73" s="1"/>
  <c r="CH667" i="73"/>
  <c r="CH650" i="73" s="1"/>
  <c r="CJ667" i="73"/>
  <c r="CJ650" i="73" s="1"/>
  <c r="BA667" i="73"/>
  <c r="BA650" i="73" s="1"/>
  <c r="CT667" i="73"/>
  <c r="CT650" i="73" s="1"/>
  <c r="CG667" i="73"/>
  <c r="CG650" i="73" s="1"/>
  <c r="AO667" i="73"/>
  <c r="AO650" i="73" s="1"/>
  <c r="AQ667" i="73"/>
  <c r="AQ650" i="73" s="1"/>
  <c r="AU667" i="73"/>
  <c r="AU650" i="73" s="1"/>
  <c r="AW667" i="73"/>
  <c r="AW650" i="73" s="1"/>
  <c r="AY667" i="73"/>
  <c r="AY650" i="73" s="1"/>
  <c r="BH1141" i="73"/>
  <c r="BH940" i="73"/>
  <c r="BH900" i="73" s="1"/>
  <c r="AU939" i="73"/>
  <c r="CB923" i="73"/>
  <c r="CB1124" i="73" s="1"/>
  <c r="CB1114" i="73" s="1"/>
  <c r="CB909" i="73"/>
  <c r="CG990" i="73"/>
  <c r="CH939" i="73"/>
  <c r="CD939" i="73"/>
  <c r="AH580" i="73"/>
  <c r="AH581" i="73"/>
  <c r="BQ990" i="73"/>
  <c r="BQ601" i="73"/>
  <c r="BZ939" i="73"/>
  <c r="BV939" i="73"/>
  <c r="BD599" i="73"/>
  <c r="BD992" i="73" s="1"/>
  <c r="BI90" i="73"/>
  <c r="BI81" i="73"/>
  <c r="BI95" i="73"/>
  <c r="BI101" i="73"/>
  <c r="BI97" i="73"/>
  <c r="BI91" i="73"/>
  <c r="BI88" i="73"/>
  <c r="BI82" i="73"/>
  <c r="BI84" i="73"/>
  <c r="BI86" i="73"/>
  <c r="BI78" i="73"/>
  <c r="BI87" i="73"/>
  <c r="BI99" i="73"/>
  <c r="BI85" i="73"/>
  <c r="BI80" i="73"/>
  <c r="BI96" i="73"/>
  <c r="BI83" i="73"/>
  <c r="BI93" i="73"/>
  <c r="BI79" i="73"/>
  <c r="BI89" i="73"/>
  <c r="BI92" i="73"/>
  <c r="BI94" i="73"/>
  <c r="BI98" i="73"/>
  <c r="BI100" i="73"/>
  <c r="BJ923" i="73"/>
  <c r="BJ1124" i="73" s="1"/>
  <c r="BJ1114" i="73" s="1"/>
  <c r="BJ909" i="73"/>
  <c r="BV923" i="73"/>
  <c r="BV1124" i="73" s="1"/>
  <c r="BV1114" i="73" s="1"/>
  <c r="BV909" i="73"/>
  <c r="BX639" i="73"/>
  <c r="CK104" i="73"/>
  <c r="BR939" i="73"/>
  <c r="BN939" i="73"/>
  <c r="BT1141" i="73"/>
  <c r="BT940" i="73"/>
  <c r="BT900" i="73" s="1"/>
  <c r="AL1141" i="73"/>
  <c r="AL940" i="73"/>
  <c r="AL900" i="73" s="1"/>
  <c r="CP1141" i="73"/>
  <c r="CP940" i="73"/>
  <c r="AO1141" i="73"/>
  <c r="AO940" i="73"/>
  <c r="AO900" i="73" s="1"/>
  <c r="AX1141" i="73"/>
  <c r="AX940" i="73"/>
  <c r="BR1141" i="73"/>
  <c r="BR940" i="73"/>
  <c r="CL1141" i="73"/>
  <c r="CL940" i="73"/>
  <c r="CG1141" i="73"/>
  <c r="CG940" i="73"/>
  <c r="BO990" i="73"/>
  <c r="BK990" i="73"/>
  <c r="BK601" i="73"/>
  <c r="AG580" i="73"/>
  <c r="AG581" i="73"/>
  <c r="CR639" i="73"/>
  <c r="AD581" i="73"/>
  <c r="AD580" i="73"/>
  <c r="AP639" i="73"/>
  <c r="CK1164" i="73"/>
  <c r="AS939" i="73"/>
  <c r="BE939" i="73"/>
  <c r="CV939" i="73"/>
  <c r="AM939" i="73"/>
  <c r="BI941" i="73"/>
  <c r="BE941" i="73"/>
  <c r="BE901" i="73" s="1"/>
  <c r="CU990" i="73"/>
  <c r="CU601" i="73"/>
  <c r="BY767" i="73"/>
  <c r="BW990" i="73"/>
  <c r="BY1141" i="73"/>
  <c r="BY940" i="73"/>
  <c r="BY900" i="73" s="1"/>
  <c r="BG939" i="73"/>
  <c r="BB939" i="73"/>
  <c r="AO990" i="73"/>
  <c r="BU88" i="73"/>
  <c r="BU101" i="73"/>
  <c r="BU90" i="73"/>
  <c r="BU82" i="73"/>
  <c r="BU89" i="73"/>
  <c r="BU96" i="73"/>
  <c r="BU97" i="73"/>
  <c r="BU84" i="73"/>
  <c r="BU81" i="73"/>
  <c r="BU86" i="73"/>
  <c r="BU100" i="73"/>
  <c r="BU80" i="73"/>
  <c r="BU85" i="73"/>
  <c r="BU91" i="73"/>
  <c r="BU94" i="73"/>
  <c r="BU92" i="73"/>
  <c r="BU98" i="73"/>
  <c r="BU93" i="73"/>
  <c r="BU79" i="73"/>
  <c r="BU99" i="73"/>
  <c r="BU83" i="73"/>
  <c r="BU95" i="73"/>
  <c r="BU78" i="73"/>
  <c r="BU87" i="73"/>
  <c r="CJ990" i="73"/>
  <c r="CC990" i="73"/>
  <c r="BF639" i="73"/>
  <c r="BV990" i="73"/>
  <c r="BJ990" i="73"/>
  <c r="AL1098" i="73"/>
  <c r="AL844" i="73"/>
  <c r="AL1101" i="73" s="1"/>
  <c r="AY963" i="73"/>
  <c r="AY1164" i="73" s="1"/>
  <c r="CB89" i="73"/>
  <c r="CB90" i="73"/>
  <c r="CB88" i="73"/>
  <c r="CB80" i="73"/>
  <c r="CB82" i="73"/>
  <c r="CB83" i="73"/>
  <c r="CB96" i="73"/>
  <c r="CB86" i="73"/>
  <c r="CB92" i="73"/>
  <c r="CB95" i="73"/>
  <c r="CB85" i="73"/>
  <c r="CB84" i="73"/>
  <c r="CB91" i="73"/>
  <c r="CB94" i="73"/>
  <c r="CB81" i="73"/>
  <c r="CB101" i="73"/>
  <c r="CB100" i="73"/>
  <c r="CB78" i="73"/>
  <c r="CB99" i="73"/>
  <c r="CB93" i="73"/>
  <c r="CB97" i="73"/>
  <c r="CB98" i="73"/>
  <c r="CB87" i="73"/>
  <c r="CB79" i="73"/>
  <c r="BU1141" i="73"/>
  <c r="BU940" i="73"/>
  <c r="BU900" i="73" s="1"/>
  <c r="BK1141" i="73"/>
  <c r="BK940" i="73"/>
  <c r="AN1141" i="73"/>
  <c r="AN940" i="73"/>
  <c r="AW1141" i="73"/>
  <c r="AW940" i="73"/>
  <c r="AW900" i="73" s="1"/>
  <c r="BG1141" i="73"/>
  <c r="BG940" i="73"/>
  <c r="BG900" i="73" s="1"/>
  <c r="CA1141" i="73"/>
  <c r="CA940" i="73"/>
  <c r="CA900" i="73" s="1"/>
  <c r="CF1141" i="73"/>
  <c r="CF940" i="73"/>
  <c r="CF900" i="73" s="1"/>
  <c r="CO1141" i="73"/>
  <c r="CO940" i="73"/>
  <c r="BJ939" i="73"/>
  <c r="BF939" i="73"/>
  <c r="CE941" i="73"/>
  <c r="BZ941" i="73"/>
  <c r="BD990" i="73"/>
  <c r="BA939" i="73"/>
  <c r="CB939" i="73"/>
  <c r="BY941" i="73"/>
  <c r="AY990" i="73"/>
  <c r="AY601" i="73"/>
  <c r="AU990" i="73"/>
  <c r="CC909" i="73"/>
  <c r="CC923" i="73"/>
  <c r="CC1124" i="73" s="1"/>
  <c r="CC1114" i="73" s="1"/>
  <c r="BO941" i="73"/>
  <c r="AN990" i="73"/>
  <c r="CB963" i="73"/>
  <c r="CB1164" i="73" s="1"/>
  <c r="BF104" i="73"/>
  <c r="CH923" i="73"/>
  <c r="CH1124" i="73" s="1"/>
  <c r="CH909" i="73"/>
  <c r="BG923" i="73"/>
  <c r="BG1124" i="73" s="1"/>
  <c r="BG1114" i="73" s="1"/>
  <c r="BG909" i="73"/>
  <c r="CQ990" i="73"/>
  <c r="CM939" i="73"/>
  <c r="CF767" i="73"/>
  <c r="CC89" i="73"/>
  <c r="CC81" i="73"/>
  <c r="CC88" i="73"/>
  <c r="CC82" i="73"/>
  <c r="CC83" i="73"/>
  <c r="CC85" i="73"/>
  <c r="CC99" i="73"/>
  <c r="CC94" i="73"/>
  <c r="CC78" i="73"/>
  <c r="CC98" i="73"/>
  <c r="CC95" i="73"/>
  <c r="CC86" i="73"/>
  <c r="CC96" i="73"/>
  <c r="CC84" i="73"/>
  <c r="CC97" i="73"/>
  <c r="CC101" i="73"/>
  <c r="CC91" i="73"/>
  <c r="CC79" i="73"/>
  <c r="CC92" i="73"/>
  <c r="CC100" i="73"/>
  <c r="CC80" i="73"/>
  <c r="CC90" i="73"/>
  <c r="CC93" i="73"/>
  <c r="CC87" i="73"/>
  <c r="CD1141" i="73"/>
  <c r="CD940" i="73"/>
  <c r="CD900" i="73" s="1"/>
  <c r="BE990" i="73"/>
  <c r="BZ923" i="73"/>
  <c r="BZ1124" i="73" s="1"/>
  <c r="BZ1114" i="73" s="1"/>
  <c r="BZ909" i="73"/>
  <c r="CM990" i="73"/>
  <c r="CI990" i="73"/>
  <c r="CG939" i="73"/>
  <c r="AO939" i="73"/>
  <c r="CA88" i="73"/>
  <c r="CA86" i="73"/>
  <c r="CA89" i="73"/>
  <c r="CA93" i="73"/>
  <c r="CA90" i="73"/>
  <c r="CA92" i="73"/>
  <c r="CA87" i="73"/>
  <c r="CA83" i="73"/>
  <c r="CA99" i="73"/>
  <c r="CA95" i="73"/>
  <c r="CA81" i="73"/>
  <c r="CA96" i="73"/>
  <c r="CA79" i="73"/>
  <c r="CA97" i="73"/>
  <c r="CA78" i="73"/>
  <c r="CA101" i="73"/>
  <c r="CA91" i="73"/>
  <c r="CA98" i="73"/>
  <c r="CA82" i="73"/>
  <c r="CA84" i="73"/>
  <c r="CA80" i="73"/>
  <c r="CA85" i="73"/>
  <c r="CA100" i="73"/>
  <c r="CA94" i="73"/>
  <c r="BT923" i="73"/>
  <c r="BT1124" i="73" s="1"/>
  <c r="BT1114" i="73" s="1"/>
  <c r="BT909" i="73"/>
  <c r="CQ923" i="73"/>
  <c r="CQ1124" i="73" s="1"/>
  <c r="CQ909" i="73"/>
  <c r="CF990" i="73"/>
  <c r="BY939" i="73"/>
  <c r="CC939" i="73"/>
  <c r="BI923" i="73"/>
  <c r="BI1124" i="73" s="1"/>
  <c r="BI1114" i="73" s="1"/>
  <c r="BI909" i="73"/>
  <c r="CE923" i="73"/>
  <c r="CE1124" i="73" s="1"/>
  <c r="CE1114" i="73" s="1"/>
  <c r="CE909" i="73"/>
  <c r="BQ939" i="73"/>
  <c r="BK939" i="73"/>
  <c r="CB77" i="73"/>
  <c r="BV1141" i="73"/>
  <c r="BV940" i="73"/>
  <c r="BV900" i="73" s="1"/>
  <c r="CE1141" i="73"/>
  <c r="CE940" i="73"/>
  <c r="CE900" i="73" s="1"/>
  <c r="AV1141" i="73"/>
  <c r="AV940" i="73"/>
  <c r="BF1141" i="73"/>
  <c r="BF940" i="73"/>
  <c r="BF900" i="73" s="1"/>
  <c r="BP1141" i="73"/>
  <c r="BP940" i="73"/>
  <c r="BP900" i="73" s="1"/>
  <c r="CK1141" i="73"/>
  <c r="CK940" i="73"/>
  <c r="CK900" i="73" s="1"/>
  <c r="CN1141" i="73"/>
  <c r="CN940" i="73"/>
  <c r="CN900" i="73" s="1"/>
  <c r="CQ1141" i="73"/>
  <c r="CQ940" i="73"/>
  <c r="BN990" i="73"/>
  <c r="BB990" i="73"/>
  <c r="BG990" i="73"/>
  <c r="BC990" i="73"/>
  <c r="CS909" i="73"/>
  <c r="CS923" i="73"/>
  <c r="CS1124" i="73" s="1"/>
  <c r="CS1114" i="73" s="1"/>
  <c r="AJ580" i="73"/>
  <c r="AJ581" i="73"/>
  <c r="AR939" i="73"/>
  <c r="BT939" i="73"/>
  <c r="AS599" i="73"/>
  <c r="AS992" i="73" s="1"/>
  <c r="BT80" i="73"/>
  <c r="BT96" i="73"/>
  <c r="BT93" i="73"/>
  <c r="BT90" i="73"/>
  <c r="BT88" i="73"/>
  <c r="BT85" i="73"/>
  <c r="BT99" i="73"/>
  <c r="BT97" i="73"/>
  <c r="BT78" i="73"/>
  <c r="BT86" i="73"/>
  <c r="BT98" i="73"/>
  <c r="BT91" i="73"/>
  <c r="BT79" i="73"/>
  <c r="BT89" i="73"/>
  <c r="BT92" i="73"/>
  <c r="BT100" i="73"/>
  <c r="BT82" i="73"/>
  <c r="BT101" i="73"/>
  <c r="BT87" i="73"/>
  <c r="BT94" i="73"/>
  <c r="BT84" i="73"/>
  <c r="BT95" i="73"/>
  <c r="BT81" i="73"/>
  <c r="BT83" i="73"/>
  <c r="BL88" i="73"/>
  <c r="BL96" i="73"/>
  <c r="BL80" i="73"/>
  <c r="BL86" i="73"/>
  <c r="BL95" i="73"/>
  <c r="BL92" i="73"/>
  <c r="BL94" i="73"/>
  <c r="BL90" i="73"/>
  <c r="BL87" i="73"/>
  <c r="BL93" i="73"/>
  <c r="BL99" i="73"/>
  <c r="BL82" i="73"/>
  <c r="BL85" i="73"/>
  <c r="BL81" i="73"/>
  <c r="BL97" i="73"/>
  <c r="BL101" i="73"/>
  <c r="BL100" i="73"/>
  <c r="BL89" i="73"/>
  <c r="BL98" i="73"/>
  <c r="BL84" i="73"/>
  <c r="BL91" i="73"/>
  <c r="BL78" i="73"/>
  <c r="BL79" i="73"/>
  <c r="BL83" i="73"/>
  <c r="AQ990" i="73"/>
  <c r="AQ601" i="73"/>
  <c r="CP990" i="73"/>
  <c r="AY87" i="73"/>
  <c r="AY100" i="73"/>
  <c r="AY99" i="73"/>
  <c r="AY84" i="73"/>
  <c r="AY101" i="73"/>
  <c r="AY90" i="73"/>
  <c r="AY78" i="73"/>
  <c r="AY88" i="73"/>
  <c r="AY82" i="73"/>
  <c r="AY86" i="73"/>
  <c r="AY93" i="73"/>
  <c r="AY79" i="73"/>
  <c r="AY83" i="73"/>
  <c r="AY80" i="73"/>
  <c r="AY89" i="73"/>
  <c r="AY96" i="73"/>
  <c r="AY85" i="73"/>
  <c r="AY91" i="73"/>
  <c r="AY81" i="73"/>
  <c r="AY98" i="73"/>
  <c r="AY92" i="73"/>
  <c r="AY94" i="73"/>
  <c r="AY97" i="73"/>
  <c r="AY95" i="73"/>
  <c r="CU939" i="73"/>
  <c r="BS939" i="73"/>
  <c r="CV599" i="73"/>
  <c r="CV992" i="73" s="1"/>
  <c r="AM941" i="73"/>
  <c r="CT990" i="73"/>
  <c r="CH990" i="73"/>
  <c r="CH601" i="73"/>
  <c r="AM639" i="73"/>
  <c r="CR767" i="73"/>
  <c r="AR990" i="73"/>
  <c r="AR601" i="73"/>
  <c r="CF104" i="73"/>
  <c r="CT1141" i="73"/>
  <c r="CT940" i="73"/>
  <c r="BH639" i="73"/>
  <c r="AV990" i="73"/>
  <c r="BG104" i="73"/>
  <c r="CE599" i="73"/>
  <c r="CE992" i="73" s="1"/>
  <c r="CB990" i="73"/>
  <c r="AT82" i="73"/>
  <c r="AT91" i="73"/>
  <c r="AT99" i="73"/>
  <c r="AT92" i="73"/>
  <c r="AT100" i="73"/>
  <c r="AT88" i="73"/>
  <c r="AT78" i="73"/>
  <c r="AT90" i="73"/>
  <c r="AT85" i="73"/>
  <c r="AT97" i="73"/>
  <c r="AT80" i="73"/>
  <c r="AT93" i="73"/>
  <c r="AT87" i="73"/>
  <c r="AT101" i="73"/>
  <c r="AT96" i="73"/>
  <c r="AT94" i="73"/>
  <c r="AT79" i="73"/>
  <c r="AT89" i="73"/>
  <c r="AT86" i="73"/>
  <c r="AT81" i="73"/>
  <c r="AT83" i="73"/>
  <c r="AT95" i="73"/>
  <c r="AT84" i="73"/>
  <c r="AT98" i="73"/>
  <c r="BQ104" i="73"/>
  <c r="CV990" i="73"/>
  <c r="CD639" i="73"/>
  <c r="CS1141" i="73"/>
  <c r="CS940" i="73"/>
  <c r="CS900" i="73" s="1"/>
  <c r="AM1141" i="73"/>
  <c r="AM940" i="73"/>
  <c r="AM900" i="73" s="1"/>
  <c r="BE1141" i="73"/>
  <c r="BE940" i="73"/>
  <c r="BE900" i="73" s="1"/>
  <c r="BO1141" i="73"/>
  <c r="BO940" i="73"/>
  <c r="BO900" i="73" s="1"/>
  <c r="BZ1141" i="73"/>
  <c r="BZ940" i="73"/>
  <c r="BZ900" i="73" s="1"/>
  <c r="AR1141" i="73"/>
  <c r="AR940" i="73"/>
  <c r="CV1141" i="73"/>
  <c r="CV940" i="73"/>
  <c r="CV900" i="73" s="1"/>
  <c r="CR1141" i="73"/>
  <c r="CR940" i="73"/>
  <c r="BF909" i="73"/>
  <c r="BF923" i="73"/>
  <c r="BF1124" i="73" s="1"/>
  <c r="CM941" i="73"/>
  <c r="CM901" i="73" s="1"/>
  <c r="CN911" i="73"/>
  <c r="CN901" i="73" s="1"/>
  <c r="BI939" i="73"/>
  <c r="AN939" i="73"/>
  <c r="AV909" i="73"/>
  <c r="CI941" i="73"/>
  <c r="CI901" i="73" s="1"/>
  <c r="AM81" i="73"/>
  <c r="AM91" i="73"/>
  <c r="AM98" i="73"/>
  <c r="AM80" i="73"/>
  <c r="AM100" i="73"/>
  <c r="AM83" i="73"/>
  <c r="AM101" i="73"/>
  <c r="AM99" i="73"/>
  <c r="AM78" i="73"/>
  <c r="AM90" i="73"/>
  <c r="AM93" i="73"/>
  <c r="AM89" i="73"/>
  <c r="AM88" i="73"/>
  <c r="AM84" i="73"/>
  <c r="AM85" i="73"/>
  <c r="AM97" i="73"/>
  <c r="AM86" i="73"/>
  <c r="AM96" i="73"/>
  <c r="AM82" i="73"/>
  <c r="AM94" i="73"/>
  <c r="AM95" i="73"/>
  <c r="AM92" i="73"/>
  <c r="AM87" i="73"/>
  <c r="AM79" i="73"/>
  <c r="AE581" i="73"/>
  <c r="AE580" i="73"/>
  <c r="AZ939" i="73"/>
  <c r="BC939" i="73"/>
  <c r="CP92" i="73"/>
  <c r="CP96" i="73"/>
  <c r="CP89" i="73"/>
  <c r="CP88" i="73"/>
  <c r="CP99" i="73"/>
  <c r="CP82" i="73"/>
  <c r="CP90" i="73"/>
  <c r="CP101" i="73"/>
  <c r="CP98" i="73"/>
  <c r="CP100" i="73"/>
  <c r="CP80" i="73"/>
  <c r="CP86" i="73"/>
  <c r="CP84" i="73"/>
  <c r="CP83" i="73"/>
  <c r="CP91" i="73"/>
  <c r="CP78" i="73"/>
  <c r="CP95" i="73"/>
  <c r="CP79" i="73"/>
  <c r="CP93" i="73"/>
  <c r="CP85" i="73"/>
  <c r="CP97" i="73"/>
  <c r="CP94" i="73"/>
  <c r="CP81" i="73"/>
  <c r="CP87" i="73"/>
  <c r="AK581" i="73"/>
  <c r="AK580" i="73"/>
  <c r="AX990" i="73"/>
  <c r="BY911" i="73"/>
  <c r="BM86" i="73"/>
  <c r="BM100" i="73"/>
  <c r="BM90" i="73"/>
  <c r="BM101" i="73"/>
  <c r="BM95" i="73"/>
  <c r="BM92" i="73"/>
  <c r="BM94" i="73"/>
  <c r="BM82" i="73"/>
  <c r="BM88" i="73"/>
  <c r="BM81" i="73"/>
  <c r="BM80" i="73"/>
  <c r="BM99" i="73"/>
  <c r="BM91" i="73"/>
  <c r="BM78" i="73"/>
  <c r="BM93" i="73"/>
  <c r="BM89" i="73"/>
  <c r="BM85" i="73"/>
  <c r="BM84" i="73"/>
  <c r="BM97" i="73"/>
  <c r="BM83" i="73"/>
  <c r="BM98" i="73"/>
  <c r="BM87" i="73"/>
  <c r="BM96" i="73"/>
  <c r="BM79" i="73"/>
  <c r="BW923" i="73"/>
  <c r="BW1124" i="73" s="1"/>
  <c r="BW1114" i="73" s="1"/>
  <c r="BW909" i="73"/>
  <c r="BN941" i="73"/>
  <c r="BR941" i="73"/>
  <c r="BR901" i="73" s="1"/>
  <c r="CD104" i="73"/>
  <c r="CO91" i="73"/>
  <c r="CO80" i="73"/>
  <c r="CO79" i="73"/>
  <c r="CO101" i="73"/>
  <c r="CO88" i="73"/>
  <c r="CO93" i="73"/>
  <c r="CO92" i="73"/>
  <c r="CO82" i="73"/>
  <c r="CO96" i="73"/>
  <c r="CO87" i="73"/>
  <c r="CO85" i="73"/>
  <c r="CO94" i="73"/>
  <c r="CO84" i="73"/>
  <c r="CO89" i="73"/>
  <c r="CO98" i="73"/>
  <c r="CO90" i="73"/>
  <c r="CO86" i="73"/>
  <c r="CO78" i="73"/>
  <c r="CO95" i="73"/>
  <c r="CO81" i="73"/>
  <c r="CO83" i="73"/>
  <c r="CO100" i="73"/>
  <c r="CO97" i="73"/>
  <c r="CO99" i="73"/>
  <c r="BO639" i="73"/>
  <c r="CS939" i="73"/>
  <c r="CO746" i="73"/>
  <c r="CO708" i="73" s="1"/>
  <c r="CG923" i="73"/>
  <c r="CG1124" i="73" s="1"/>
  <c r="CP939" i="73"/>
  <c r="CL939" i="73"/>
  <c r="CB1141" i="73"/>
  <c r="CB940" i="73"/>
  <c r="CN923" i="73"/>
  <c r="CN1124" i="73" s="1"/>
  <c r="CN909" i="73"/>
  <c r="AL1090" i="73"/>
  <c r="AL836" i="73"/>
  <c r="AL1093" i="73" s="1"/>
  <c r="BY923" i="73"/>
  <c r="BY1124" i="73" s="1"/>
  <c r="BY1114" i="73" s="1"/>
  <c r="BY909" i="73"/>
  <c r="AP104" i="73"/>
  <c r="CL990" i="73"/>
  <c r="BZ990" i="73"/>
  <c r="CF939" i="73"/>
  <c r="CA939" i="73"/>
  <c r="CR104" i="73"/>
  <c r="CL923" i="73"/>
  <c r="CL1124" i="73" s="1"/>
  <c r="AS941" i="73"/>
  <c r="CE990" i="73"/>
  <c r="AT77" i="73"/>
  <c r="BX939" i="73"/>
  <c r="BD939" i="73"/>
  <c r="BU990" i="73"/>
  <c r="CG104" i="73"/>
  <c r="CL639" i="73"/>
  <c r="AM911" i="73"/>
  <c r="BP939" i="73"/>
  <c r="CR939" i="73"/>
  <c r="BV101" i="73"/>
  <c r="BV100" i="73"/>
  <c r="BV96" i="73"/>
  <c r="BV89" i="73"/>
  <c r="BV78" i="73"/>
  <c r="BV82" i="73"/>
  <c r="BV88" i="73"/>
  <c r="BV80" i="73"/>
  <c r="BV90" i="73"/>
  <c r="BV87" i="73"/>
  <c r="BV79" i="73"/>
  <c r="BV85" i="73"/>
  <c r="BV91" i="73"/>
  <c r="BV83" i="73"/>
  <c r="BV97" i="73"/>
  <c r="BV93" i="73"/>
  <c r="BV99" i="73"/>
  <c r="BV86" i="73"/>
  <c r="BV81" i="73"/>
  <c r="BV84" i="73"/>
  <c r="BV92" i="73"/>
  <c r="BV98" i="73"/>
  <c r="BV94" i="73"/>
  <c r="BV95" i="73"/>
  <c r="CU90" i="73"/>
  <c r="CU82" i="73"/>
  <c r="CU98" i="73"/>
  <c r="CU78" i="73"/>
  <c r="CU89" i="73"/>
  <c r="CU94" i="73"/>
  <c r="CU80" i="73"/>
  <c r="CU101" i="73"/>
  <c r="CU97" i="73"/>
  <c r="CU91" i="73"/>
  <c r="CU95" i="73"/>
  <c r="CU100" i="73"/>
  <c r="CU96" i="73"/>
  <c r="CU86" i="73"/>
  <c r="CU83" i="73"/>
  <c r="CU92" i="73"/>
  <c r="CU79" i="73"/>
  <c r="CU81" i="73"/>
  <c r="CU88" i="73"/>
  <c r="CU85" i="73"/>
  <c r="CU87" i="73"/>
  <c r="CU99" i="73"/>
  <c r="CU84" i="73"/>
  <c r="CU93" i="73"/>
  <c r="BC1141" i="73"/>
  <c r="BC940" i="73"/>
  <c r="BL1141" i="73"/>
  <c r="BL940" i="73"/>
  <c r="BL900" i="73" s="1"/>
  <c r="BN1141" i="73"/>
  <c r="BN940" i="73"/>
  <c r="BX1141" i="73"/>
  <c r="BX940" i="73"/>
  <c r="BX900" i="73" s="1"/>
  <c r="CJ1141" i="73"/>
  <c r="CJ940" i="73"/>
  <c r="CJ900" i="73" s="1"/>
  <c r="AZ1141" i="73"/>
  <c r="AZ940" i="73"/>
  <c r="AZ900" i="73" s="1"/>
  <c r="BA1141" i="73"/>
  <c r="BA940" i="73"/>
  <c r="BA900" i="73" s="1"/>
  <c r="BP990" i="73"/>
  <c r="BF990" i="73"/>
  <c r="AT990" i="73"/>
  <c r="AM77" i="73"/>
  <c r="AE582" i="73"/>
  <c r="CP77" i="73"/>
  <c r="AK582" i="73"/>
  <c r="BS99" i="73"/>
  <c r="BS83" i="73"/>
  <c r="BS91" i="73"/>
  <c r="BS100" i="73"/>
  <c r="BS89" i="73"/>
  <c r="BS92" i="73"/>
  <c r="BS86" i="73"/>
  <c r="BS80" i="73"/>
  <c r="BS87" i="73"/>
  <c r="BS95" i="73"/>
  <c r="BS97" i="73"/>
  <c r="BS84" i="73"/>
  <c r="BS85" i="73"/>
  <c r="BS81" i="73"/>
  <c r="BS101" i="73"/>
  <c r="BS88" i="73"/>
  <c r="BS93" i="73"/>
  <c r="BS78" i="73"/>
  <c r="BS98" i="73"/>
  <c r="BS94" i="73"/>
  <c r="BS96" i="73"/>
  <c r="BS82" i="73"/>
  <c r="BS90" i="73"/>
  <c r="BS79" i="73"/>
  <c r="BY990" i="73"/>
  <c r="AQ939" i="73"/>
  <c r="CJ939" i="73"/>
  <c r="BM77" i="73"/>
  <c r="BB88" i="73"/>
  <c r="BB92" i="73"/>
  <c r="BB99" i="73"/>
  <c r="BB101" i="73"/>
  <c r="BB82" i="73"/>
  <c r="BB95" i="73"/>
  <c r="BB78" i="73"/>
  <c r="BB84" i="73"/>
  <c r="BB81" i="73"/>
  <c r="BB100" i="73"/>
  <c r="BB86" i="73"/>
  <c r="BB90" i="73"/>
  <c r="BB98" i="73"/>
  <c r="BB93" i="73"/>
  <c r="BB96" i="73"/>
  <c r="BB85" i="73"/>
  <c r="BB80" i="73"/>
  <c r="BB91" i="73"/>
  <c r="BB89" i="73"/>
  <c r="BB94" i="73"/>
  <c r="BB87" i="73"/>
  <c r="BB79" i="73"/>
  <c r="BB97" i="73"/>
  <c r="BB83" i="73"/>
  <c r="BD104" i="73"/>
  <c r="AP990" i="73"/>
  <c r="AP601" i="73"/>
  <c r="AS990" i="73"/>
  <c r="AX104" i="73"/>
  <c r="BQ911" i="73"/>
  <c r="CT939" i="73"/>
  <c r="CQ104" i="73"/>
  <c r="BN90" i="73"/>
  <c r="BN98" i="73"/>
  <c r="BN86" i="73"/>
  <c r="BN94" i="73"/>
  <c r="BN88" i="73"/>
  <c r="BN96" i="73"/>
  <c r="BN95" i="73"/>
  <c r="BN82" i="73"/>
  <c r="BN101" i="73"/>
  <c r="BN89" i="73"/>
  <c r="BN84" i="73"/>
  <c r="BN87" i="73"/>
  <c r="BN78" i="73"/>
  <c r="BN79" i="73"/>
  <c r="BN99" i="73"/>
  <c r="BN81" i="73"/>
  <c r="BN91" i="73"/>
  <c r="BN92" i="73"/>
  <c r="BN83" i="73"/>
  <c r="BN85" i="73"/>
  <c r="BN93" i="73"/>
  <c r="BN97" i="73"/>
  <c r="BN80" i="73"/>
  <c r="BN100" i="73"/>
  <c r="CO77" i="73"/>
  <c r="CR746" i="73"/>
  <c r="CR708" i="73" s="1"/>
  <c r="BG941" i="73"/>
  <c r="AP901" i="73"/>
  <c r="AL1082" i="73"/>
  <c r="AL828" i="73"/>
  <c r="AL1085" i="73" s="1"/>
  <c r="BI250" i="73"/>
  <c r="BM1141" i="73"/>
  <c r="BM940" i="73"/>
  <c r="BM900" i="73" s="1"/>
  <c r="AX939" i="73"/>
  <c r="BP79" i="73"/>
  <c r="BP94" i="73"/>
  <c r="BP98" i="73"/>
  <c r="BP82" i="73"/>
  <c r="BP95" i="73"/>
  <c r="BP86" i="73"/>
  <c r="BP93" i="73"/>
  <c r="BP87" i="73"/>
  <c r="BP92" i="73"/>
  <c r="BP90" i="73"/>
  <c r="BP85" i="73"/>
  <c r="BP81" i="73"/>
  <c r="BP91" i="73"/>
  <c r="BP96" i="73"/>
  <c r="BP99" i="73"/>
  <c r="BP83" i="73"/>
  <c r="BP100" i="73"/>
  <c r="BP78" i="73"/>
  <c r="BP97" i="73"/>
  <c r="BP89" i="73"/>
  <c r="BP101" i="73"/>
  <c r="BP88" i="73"/>
  <c r="BP84" i="73"/>
  <c r="BP80" i="73"/>
  <c r="BM909" i="73"/>
  <c r="BM923" i="73"/>
  <c r="BM1124" i="73" s="1"/>
  <c r="BM1114" i="73" s="1"/>
  <c r="CR990" i="73"/>
  <c r="CJ104" i="73"/>
  <c r="CA990" i="73"/>
  <c r="CA601" i="73"/>
  <c r="BT990" i="73"/>
  <c r="BA104" i="73"/>
  <c r="AT1141" i="73"/>
  <c r="AT940" i="73"/>
  <c r="CC1141" i="73"/>
  <c r="CC940" i="73"/>
  <c r="CC900" i="73" s="1"/>
  <c r="CM1141" i="73"/>
  <c r="CM940" i="73"/>
  <c r="CM900" i="73" s="1"/>
  <c r="BW1141" i="73"/>
  <c r="BW940" i="73"/>
  <c r="CI1141" i="73"/>
  <c r="CI940" i="73"/>
  <c r="AQ1141" i="73"/>
  <c r="AQ940" i="73"/>
  <c r="BJ1141" i="73"/>
  <c r="BJ940" i="73"/>
  <c r="BJ900" i="73" s="1"/>
  <c r="BI1141" i="73"/>
  <c r="BI940" i="73"/>
  <c r="BI900" i="73" s="1"/>
  <c r="BA923" i="73"/>
  <c r="BA1124" i="73" s="1"/>
  <c r="BA1114" i="73" s="1"/>
  <c r="BA909" i="73"/>
  <c r="BM990" i="73"/>
  <c r="BH939" i="73"/>
  <c r="BU953" i="73"/>
  <c r="BU1154" i="73" s="1"/>
  <c r="BU939" i="73"/>
  <c r="AO88" i="73"/>
  <c r="AO90" i="73"/>
  <c r="AO98" i="73"/>
  <c r="AO80" i="73"/>
  <c r="AO92" i="73"/>
  <c r="AO82" i="73"/>
  <c r="AO100" i="73"/>
  <c r="AO78" i="73"/>
  <c r="AO96" i="73"/>
  <c r="AO86" i="73"/>
  <c r="AO83" i="73"/>
  <c r="AO91" i="73"/>
  <c r="AO101" i="73"/>
  <c r="AO94" i="73"/>
  <c r="AO87" i="73"/>
  <c r="AO81" i="73"/>
  <c r="AO99" i="73"/>
  <c r="AO89" i="73"/>
  <c r="AO84" i="73"/>
  <c r="AO97" i="73"/>
  <c r="AO79" i="73"/>
  <c r="AO95" i="73"/>
  <c r="AO85" i="73"/>
  <c r="AO93" i="73"/>
  <c r="AT923" i="73"/>
  <c r="AT1124" i="73" s="1"/>
  <c r="AT1114" i="73" s="1"/>
  <c r="AT909" i="73"/>
  <c r="CG941" i="73"/>
  <c r="CC941" i="73"/>
  <c r="AY939" i="73"/>
  <c r="CK939" i="73"/>
  <c r="BW941" i="73"/>
  <c r="BC941" i="73"/>
  <c r="BW639" i="73"/>
  <c r="CO923" i="73"/>
  <c r="CO1124" i="73" s="1"/>
  <c r="CO1114" i="73" s="1"/>
  <c r="CO909" i="73"/>
  <c r="BK104" i="73"/>
  <c r="BE104" i="73"/>
  <c r="AZ84" i="73"/>
  <c r="AZ87" i="73"/>
  <c r="AZ79" i="73"/>
  <c r="AZ90" i="73"/>
  <c r="AZ91" i="73"/>
  <c r="AZ97" i="73"/>
  <c r="AZ100" i="73"/>
  <c r="AZ81" i="73"/>
  <c r="AZ80" i="73"/>
  <c r="AZ78" i="73"/>
  <c r="AZ98" i="73"/>
  <c r="AZ82" i="73"/>
  <c r="AZ92" i="73"/>
  <c r="AZ86" i="73"/>
  <c r="AZ85" i="73"/>
  <c r="AZ89" i="73"/>
  <c r="AZ96" i="73"/>
  <c r="AZ93" i="73"/>
  <c r="AZ83" i="73"/>
  <c r="AZ88" i="73"/>
  <c r="AZ95" i="73"/>
  <c r="AZ101" i="73"/>
  <c r="AZ94" i="73"/>
  <c r="AZ99" i="73"/>
  <c r="CS990" i="73"/>
  <c r="CS601" i="73"/>
  <c r="BX990" i="73"/>
  <c r="CO953" i="73"/>
  <c r="CO1154" i="73" s="1"/>
  <c r="CO939" i="73"/>
  <c r="BL939" i="73"/>
  <c r="CK990" i="73"/>
  <c r="BS990" i="73"/>
  <c r="BB1141" i="73"/>
  <c r="BB940" i="73"/>
  <c r="BB900" i="73" s="1"/>
  <c r="AP1141" i="73"/>
  <c r="AP940" i="73"/>
  <c r="AP900" i="73" s="1"/>
  <c r="AZ990" i="73"/>
  <c r="AL639" i="73"/>
  <c r="CN990" i="73"/>
  <c r="AR97" i="73"/>
  <c r="AR101" i="73"/>
  <c r="AR85" i="73"/>
  <c r="AR89" i="73"/>
  <c r="AR88" i="73"/>
  <c r="AR94" i="73"/>
  <c r="AR95" i="73"/>
  <c r="AR96" i="73"/>
  <c r="AR82" i="73"/>
  <c r="AR92" i="73"/>
  <c r="AR98" i="73"/>
  <c r="AR87" i="73"/>
  <c r="AR86" i="73"/>
  <c r="AR100" i="73"/>
  <c r="AR83" i="73"/>
  <c r="AR91" i="73"/>
  <c r="AR84" i="73"/>
  <c r="AR81" i="73"/>
  <c r="AR90" i="73"/>
  <c r="AR93" i="73"/>
  <c r="AR78" i="73"/>
  <c r="AR80" i="73"/>
  <c r="AR79" i="73"/>
  <c r="AR99" i="73"/>
  <c r="CJ923" i="73"/>
  <c r="CJ1124" i="73" s="1"/>
  <c r="CJ1114" i="73" s="1"/>
  <c r="CJ909" i="73"/>
  <c r="BH990" i="73"/>
  <c r="BH601" i="73"/>
  <c r="CN939" i="73"/>
  <c r="BX923" i="73"/>
  <c r="BX1124" i="73" s="1"/>
  <c r="BX1114" i="73" s="1"/>
  <c r="BX909" i="73"/>
  <c r="AL94" i="73"/>
  <c r="AL78" i="73"/>
  <c r="AL82" i="73"/>
  <c r="AL90" i="73"/>
  <c r="AL98" i="73"/>
  <c r="AL100" i="73"/>
  <c r="AL88" i="73"/>
  <c r="AL80" i="73"/>
  <c r="AL97" i="73"/>
  <c r="AL99" i="73"/>
  <c r="AL91" i="73"/>
  <c r="AL86" i="73"/>
  <c r="AL85" i="73"/>
  <c r="AL93" i="73"/>
  <c r="AL96" i="73"/>
  <c r="AL79" i="73"/>
  <c r="AL83" i="73"/>
  <c r="AL95" i="73"/>
  <c r="AL87" i="73"/>
  <c r="AL81" i="73"/>
  <c r="AL84" i="73"/>
  <c r="AL92" i="73"/>
  <c r="AL101" i="73"/>
  <c r="AL89" i="73"/>
  <c r="CE939" i="73"/>
  <c r="AW939" i="73"/>
  <c r="BQ923" i="73"/>
  <c r="BQ1124" i="73" s="1"/>
  <c r="BQ1114" i="73" s="1"/>
  <c r="BQ909" i="73"/>
  <c r="CU923" i="73"/>
  <c r="CU1124" i="73" s="1"/>
  <c r="CU1114" i="73" s="1"/>
  <c r="CU909" i="73"/>
  <c r="CD990" i="73"/>
  <c r="BR990" i="73"/>
  <c r="BR601" i="73"/>
  <c r="BW939" i="73"/>
  <c r="AV939" i="73"/>
  <c r="BL923" i="73"/>
  <c r="BL1124" i="73" s="1"/>
  <c r="BL1114" i="73" s="1"/>
  <c r="BL909" i="73"/>
  <c r="CQ639" i="73"/>
  <c r="BA990" i="73"/>
  <c r="AL911" i="73"/>
  <c r="BO939" i="73"/>
  <c r="CQ939" i="73"/>
  <c r="CV89" i="73"/>
  <c r="CV97" i="73"/>
  <c r="CV92" i="73"/>
  <c r="CV91" i="73"/>
  <c r="CV95" i="73"/>
  <c r="CV93" i="73"/>
  <c r="CV85" i="73"/>
  <c r="CV99" i="73"/>
  <c r="CV79" i="73"/>
  <c r="CV98" i="73"/>
  <c r="CV96" i="73"/>
  <c r="CV80" i="73"/>
  <c r="CV101" i="73"/>
  <c r="CV81" i="73"/>
  <c r="CV83" i="73"/>
  <c r="CV94" i="73"/>
  <c r="CV87" i="73"/>
  <c r="CV86" i="73"/>
  <c r="CV90" i="73"/>
  <c r="CV88" i="73"/>
  <c r="CV78" i="73"/>
  <c r="CV100" i="73"/>
  <c r="CV84" i="73"/>
  <c r="CV82" i="73"/>
  <c r="AU1141" i="73"/>
  <c r="AU940" i="73"/>
  <c r="BD1141" i="73"/>
  <c r="BD940" i="73"/>
  <c r="AS1141" i="73"/>
  <c r="AS940" i="73"/>
  <c r="CH1141" i="73"/>
  <c r="CH940" i="73"/>
  <c r="CH900" i="73" s="1"/>
  <c r="CU1141" i="73"/>
  <c r="CU940" i="73"/>
  <c r="CU900" i="73" s="1"/>
  <c r="AY1141" i="73"/>
  <c r="AY940" i="73"/>
  <c r="AY900" i="73" s="1"/>
  <c r="BS1141" i="73"/>
  <c r="BS940" i="73"/>
  <c r="BQ1141" i="73"/>
  <c r="BQ940" i="73"/>
  <c r="BQ900" i="73" s="1"/>
  <c r="BL990" i="73"/>
  <c r="AO77" i="73"/>
  <c r="CO990" i="73"/>
  <c r="AZ599" i="73"/>
  <c r="AZ992" i="73" s="1"/>
  <c r="BM939" i="73"/>
  <c r="AW990" i="73"/>
  <c r="BI990" i="73"/>
  <c r="AT939" i="73"/>
  <c r="AP939" i="73"/>
  <c r="AL939" i="73"/>
  <c r="CI939" i="73"/>
  <c r="AZ77" i="73"/>
  <c r="BL941" i="73"/>
  <c r="BI911" i="73"/>
  <c r="G109" i="84"/>
  <c r="I179" i="84" s="1"/>
  <c r="G110" i="84"/>
  <c r="I180" i="84" s="1"/>
  <c r="G64" i="84"/>
  <c r="I176" i="84" s="1"/>
  <c r="I175" i="84"/>
  <c r="G65" i="84"/>
  <c r="I177" i="84" s="1"/>
  <c r="G51" i="84"/>
  <c r="G50" i="84"/>
  <c r="G49" i="84"/>
  <c r="CQ1114" i="73" l="1"/>
  <c r="AV900" i="73"/>
  <c r="CT900" i="73"/>
  <c r="BR900" i="73"/>
  <c r="AO901" i="73"/>
  <c r="AX901" i="73"/>
  <c r="BD900" i="73"/>
  <c r="BC900" i="73"/>
  <c r="AT900" i="73"/>
  <c r="BS900" i="73"/>
  <c r="AX900" i="73"/>
  <c r="AU900" i="73"/>
  <c r="CI909" i="73"/>
  <c r="AX923" i="73"/>
  <c r="AX1124" i="73" s="1"/>
  <c r="AX1114" i="73" s="1"/>
  <c r="CR900" i="73"/>
  <c r="CL900" i="73"/>
  <c r="BW900" i="73"/>
  <c r="AN923" i="73"/>
  <c r="AN1124" i="73" s="1"/>
  <c r="AN1114" i="73" s="1"/>
  <c r="BN900" i="73"/>
  <c r="CH1114" i="73"/>
  <c r="BL901" i="73"/>
  <c r="AV901" i="73"/>
  <c r="CN1114" i="73"/>
  <c r="CG901" i="73"/>
  <c r="BC901" i="73"/>
  <c r="AN900" i="73"/>
  <c r="CG1114" i="73"/>
  <c r="CT901" i="73"/>
  <c r="CH901" i="73"/>
  <c r="BJ901" i="73"/>
  <c r="CE901" i="73"/>
  <c r="BH901" i="73"/>
  <c r="AX566" i="73"/>
  <c r="BS1114" i="73"/>
  <c r="CQ900" i="73"/>
  <c r="CL1114" i="73"/>
  <c r="AS900" i="73"/>
  <c r="CI900" i="73"/>
  <c r="AY1114" i="73"/>
  <c r="CB900" i="73"/>
  <c r="CP900" i="73"/>
  <c r="AV1114" i="73"/>
  <c r="CG900" i="73"/>
  <c r="AR1114" i="73"/>
  <c r="AQ1114" i="73"/>
  <c r="BF1114" i="73"/>
  <c r="CR1114" i="73"/>
  <c r="CP1114" i="73"/>
  <c r="CO900" i="73"/>
  <c r="AR900" i="73"/>
  <c r="AQ900" i="73"/>
  <c r="BK900" i="73"/>
  <c r="BU909" i="73"/>
  <c r="BU899" i="73" s="1"/>
  <c r="BT1046" i="73"/>
  <c r="BO909" i="73"/>
  <c r="BO913" i="73" s="1"/>
  <c r="BK909" i="73"/>
  <c r="BK913" i="73" s="1"/>
  <c r="CS566" i="73"/>
  <c r="CA909" i="73"/>
  <c r="CA899" i="73" s="1"/>
  <c r="CA903" i="73" s="1"/>
  <c r="CP909" i="73"/>
  <c r="CP913" i="73" s="1"/>
  <c r="AM909" i="73"/>
  <c r="AM913" i="73" s="1"/>
  <c r="AS566" i="73"/>
  <c r="AP909" i="73"/>
  <c r="AP899" i="73" s="1"/>
  <c r="AP903" i="73" s="1"/>
  <c r="CM909" i="73"/>
  <c r="CM899" i="73" s="1"/>
  <c r="CM903" i="73" s="1"/>
  <c r="AQ909" i="73"/>
  <c r="AQ913" i="73" s="1"/>
  <c r="AZ909" i="73"/>
  <c r="AZ899" i="73" s="1"/>
  <c r="BI572" i="73"/>
  <c r="BJ566" i="73"/>
  <c r="CL1033" i="73"/>
  <c r="CL973" i="73" s="1"/>
  <c r="AZ566" i="73"/>
  <c r="BL641" i="73"/>
  <c r="BL1032" i="73" s="1"/>
  <c r="BL972" i="73" s="1"/>
  <c r="CV641" i="73"/>
  <c r="CV1032" i="73" s="1"/>
  <c r="CV972" i="73" s="1"/>
  <c r="AU641" i="73"/>
  <c r="AU565" i="73" s="1"/>
  <c r="CO1098" i="73"/>
  <c r="CO1101" i="73" s="1"/>
  <c r="CI641" i="73"/>
  <c r="CI1032" i="73" s="1"/>
  <c r="CI972" i="73" s="1"/>
  <c r="CN566" i="73"/>
  <c r="BF641" i="73"/>
  <c r="BF1032" i="73" s="1"/>
  <c r="BF972" i="73" s="1"/>
  <c r="AO1090" i="73"/>
  <c r="AO1093" i="73" s="1"/>
  <c r="BI566" i="73"/>
  <c r="CC1098" i="73"/>
  <c r="CC1101" i="73" s="1"/>
  <c r="CF1098" i="73"/>
  <c r="CF1101" i="73" s="1"/>
  <c r="CB1098" i="73"/>
  <c r="CB841" i="73" s="1"/>
  <c r="CB844" i="73" s="1"/>
  <c r="AT1098" i="73"/>
  <c r="AT841" i="73" s="1"/>
  <c r="AT844" i="73" s="1"/>
  <c r="CP1098" i="73"/>
  <c r="CP1101" i="73" s="1"/>
  <c r="BN1098" i="73"/>
  <c r="BN841" i="73" s="1"/>
  <c r="BN844" i="73" s="1"/>
  <c r="CT1098" i="73"/>
  <c r="CT841" i="73" s="1"/>
  <c r="CT844" i="73" s="1"/>
  <c r="BU1098" i="73"/>
  <c r="BU841" i="73" s="1"/>
  <c r="BU844" i="73" s="1"/>
  <c r="CH1098" i="73"/>
  <c r="CH1101" i="73" s="1"/>
  <c r="CM1098" i="73"/>
  <c r="CM1101" i="73" s="1"/>
  <c r="CU1098" i="73"/>
  <c r="CU1101" i="73" s="1"/>
  <c r="AV1098" i="73"/>
  <c r="AV1101" i="73" s="1"/>
  <c r="BX1098" i="73"/>
  <c r="BX1101" i="73" s="1"/>
  <c r="AW953" i="73"/>
  <c r="AW1154" i="73" s="1"/>
  <c r="AW1144" i="73" s="1"/>
  <c r="AQ901" i="73"/>
  <c r="AW943" i="73"/>
  <c r="BH943" i="73"/>
  <c r="BT566" i="73"/>
  <c r="AN566" i="73"/>
  <c r="AR566" i="73"/>
  <c r="CH566" i="73"/>
  <c r="CT566" i="73"/>
  <c r="BX566" i="73"/>
  <c r="BL601" i="73"/>
  <c r="CL601" i="73"/>
  <c r="BP601" i="73"/>
  <c r="BM601" i="73"/>
  <c r="BM994" i="73" s="1"/>
  <c r="BM974" i="73" s="1"/>
  <c r="AW601" i="73"/>
  <c r="AW994" i="73" s="1"/>
  <c r="AW974" i="73" s="1"/>
  <c r="CB601" i="73"/>
  <c r="CB994" i="73" s="1"/>
  <c r="CB974" i="73" s="1"/>
  <c r="BO601" i="73"/>
  <c r="BO567" i="73" s="1"/>
  <c r="BE601" i="73"/>
  <c r="BE567" i="73" s="1"/>
  <c r="CQ601" i="73"/>
  <c r="CQ567" i="73" s="1"/>
  <c r="AT601" i="73"/>
  <c r="AT994" i="73" s="1"/>
  <c r="AT974" i="73" s="1"/>
  <c r="BF901" i="73"/>
  <c r="CV901" i="73"/>
  <c r="AY909" i="73"/>
  <c r="AY913" i="73" s="1"/>
  <c r="AZ901" i="73"/>
  <c r="BC909" i="73"/>
  <c r="BC913" i="73" s="1"/>
  <c r="BE641" i="73"/>
  <c r="BE1032" i="73" s="1"/>
  <c r="BE972" i="73" s="1"/>
  <c r="CC901" i="73"/>
  <c r="BY601" i="73"/>
  <c r="BY994" i="73" s="1"/>
  <c r="BY974" i="73" s="1"/>
  <c r="BN901" i="73"/>
  <c r="CR1098" i="73"/>
  <c r="CR841" i="73" s="1"/>
  <c r="CR844" i="73" s="1"/>
  <c r="CE1098" i="73"/>
  <c r="CE841" i="73" s="1"/>
  <c r="CE844" i="73" s="1"/>
  <c r="CG1098" i="73"/>
  <c r="CG1101" i="73" s="1"/>
  <c r="CQ1098" i="73"/>
  <c r="CQ1101" i="73" s="1"/>
  <c r="AS923" i="73"/>
  <c r="AS1124" i="73" s="1"/>
  <c r="AS1114" i="73" s="1"/>
  <c r="BG601" i="73"/>
  <c r="BG994" i="73" s="1"/>
  <c r="BG974" i="73" s="1"/>
  <c r="AW909" i="73"/>
  <c r="AW899" i="73" s="1"/>
  <c r="AW903" i="73" s="1"/>
  <c r="BM901" i="73"/>
  <c r="BR566" i="73"/>
  <c r="BW901" i="73"/>
  <c r="AX1098" i="73"/>
  <c r="AX841" i="73" s="1"/>
  <c r="AX844" i="73" s="1"/>
  <c r="CK1098" i="73"/>
  <c r="CK841" i="73" s="1"/>
  <c r="CK844" i="73" s="1"/>
  <c r="CN1098" i="73"/>
  <c r="CN1101" i="73" s="1"/>
  <c r="AM1098" i="73"/>
  <c r="AM841" i="73" s="1"/>
  <c r="AM844" i="73" s="1"/>
  <c r="BP641" i="73"/>
  <c r="BP565" i="73" s="1"/>
  <c r="CR901" i="73"/>
  <c r="BV601" i="73"/>
  <c r="BV567" i="73" s="1"/>
  <c r="CU641" i="73"/>
  <c r="CU1032" i="73" s="1"/>
  <c r="CU972" i="73" s="1"/>
  <c r="BD566" i="73"/>
  <c r="AX601" i="73"/>
  <c r="AX567" i="73" s="1"/>
  <c r="CD1098" i="73"/>
  <c r="CD1101" i="73" s="1"/>
  <c r="CS1098" i="73"/>
  <c r="CS1101" i="73" s="1"/>
  <c r="CV1098" i="73"/>
  <c r="CV841" i="73" s="1"/>
  <c r="CV844" i="73" s="1"/>
  <c r="AU1098" i="73"/>
  <c r="AU841" i="73" s="1"/>
  <c r="AU844" i="73" s="1"/>
  <c r="BC601" i="73"/>
  <c r="BC994" i="73" s="1"/>
  <c r="BC974" i="73" s="1"/>
  <c r="CI601" i="73"/>
  <c r="CI994" i="73" s="1"/>
  <c r="CI974" i="73" s="1"/>
  <c r="CI566" i="73"/>
  <c r="AS641" i="73"/>
  <c r="AS1032" i="73" s="1"/>
  <c r="AS972" i="73" s="1"/>
  <c r="BT641" i="73"/>
  <c r="BT1032" i="73" s="1"/>
  <c r="BT972" i="73" s="1"/>
  <c r="BU901" i="73"/>
  <c r="CF901" i="73"/>
  <c r="BS641" i="73"/>
  <c r="BS1032" i="73" s="1"/>
  <c r="BS972" i="73" s="1"/>
  <c r="CO1144" i="73"/>
  <c r="CO601" i="73"/>
  <c r="CO994" i="73" s="1"/>
  <c r="CO974" i="73" s="1"/>
  <c r="BX601" i="73"/>
  <c r="BX994" i="73" s="1"/>
  <c r="BX974" i="73" s="1"/>
  <c r="BU1144" i="73"/>
  <c r="BZ601" i="73"/>
  <c r="BZ567" i="73" s="1"/>
  <c r="BL1098" i="73"/>
  <c r="BL1101" i="73" s="1"/>
  <c r="BW1098" i="73"/>
  <c r="BW1101" i="73" s="1"/>
  <c r="BY1098" i="73"/>
  <c r="BY1101" i="73" s="1"/>
  <c r="CI1098" i="73"/>
  <c r="CI1101" i="73" s="1"/>
  <c r="AU601" i="73"/>
  <c r="AU567" i="73" s="1"/>
  <c r="BU641" i="73"/>
  <c r="CB641" i="73"/>
  <c r="CB1032" i="73" s="1"/>
  <c r="CB972" i="73" s="1"/>
  <c r="BS901" i="73"/>
  <c r="BX901" i="73"/>
  <c r="BD601" i="73"/>
  <c r="BD567" i="73" s="1"/>
  <c r="BI641" i="73"/>
  <c r="BI1032" i="73" s="1"/>
  <c r="BI972" i="73" s="1"/>
  <c r="AT901" i="73"/>
  <c r="CK923" i="73"/>
  <c r="CK1124" i="73" s="1"/>
  <c r="CK1114" i="73" s="1"/>
  <c r="BC566" i="73"/>
  <c r="AL909" i="73"/>
  <c r="AL913" i="73" s="1"/>
  <c r="BR909" i="73"/>
  <c r="BR913" i="73" s="1"/>
  <c r="BP909" i="73"/>
  <c r="BP913" i="73" s="1"/>
  <c r="BF1033" i="73"/>
  <c r="BF973" i="73" s="1"/>
  <c r="BA566" i="73"/>
  <c r="AS601" i="73"/>
  <c r="AS994" i="73" s="1"/>
  <c r="AS974" i="73" s="1"/>
  <c r="BB566" i="73"/>
  <c r="AN572" i="73"/>
  <c r="BB641" i="73"/>
  <c r="BB1032" i="73" s="1"/>
  <c r="BB972" i="73" s="1"/>
  <c r="CR601" i="73"/>
  <c r="CR994" i="73" s="1"/>
  <c r="CR974" i="73" s="1"/>
  <c r="BW1033" i="73"/>
  <c r="BW973" i="73" s="1"/>
  <c r="AO909" i="73"/>
  <c r="AO913" i="73" s="1"/>
  <c r="BU1033" i="73"/>
  <c r="BU973" i="73" s="1"/>
  <c r="CG566" i="73"/>
  <c r="BD909" i="73"/>
  <c r="BD899" i="73" s="1"/>
  <c r="AP566" i="73"/>
  <c r="BR641" i="73"/>
  <c r="BR1032" i="73" s="1"/>
  <c r="BR972" i="73" s="1"/>
  <c r="BE923" i="73"/>
  <c r="BE1124" i="73" s="1"/>
  <c r="BE1114" i="73" s="1"/>
  <c r="CN601" i="73"/>
  <c r="CN567" i="73" s="1"/>
  <c r="AS1046" i="73"/>
  <c r="BI901" i="73"/>
  <c r="CK601" i="73"/>
  <c r="CK567" i="73" s="1"/>
  <c r="AV566" i="73"/>
  <c r="BG901" i="73"/>
  <c r="CP601" i="73"/>
  <c r="CP567" i="73" s="1"/>
  <c r="CF601" i="73"/>
  <c r="CF994" i="73" s="1"/>
  <c r="CF974" i="73" s="1"/>
  <c r="AQ641" i="73"/>
  <c r="AQ565" i="73" s="1"/>
  <c r="AY641" i="73"/>
  <c r="AY1032" i="73" s="1"/>
  <c r="AY972" i="73" s="1"/>
  <c r="BL711" i="73"/>
  <c r="BV901" i="73"/>
  <c r="CQ943" i="73"/>
  <c r="AX943" i="73"/>
  <c r="BY1046" i="73"/>
  <c r="CF909" i="73"/>
  <c r="CF913" i="73" s="1"/>
  <c r="BG573" i="73"/>
  <c r="CD923" i="73"/>
  <c r="CD1124" i="73" s="1"/>
  <c r="CD1114" i="73" s="1"/>
  <c r="CG1046" i="73"/>
  <c r="AV1046" i="73"/>
  <c r="BG1033" i="73"/>
  <c r="BG973" i="73" s="1"/>
  <c r="AS655" i="73"/>
  <c r="AL641" i="73"/>
  <c r="AL1032" i="73" s="1"/>
  <c r="AL972" i="73" s="1"/>
  <c r="AL976" i="73" s="1"/>
  <c r="CR1057" i="73"/>
  <c r="BF601" i="73"/>
  <c r="BF994" i="73" s="1"/>
  <c r="BF974" i="73" s="1"/>
  <c r="AO601" i="73"/>
  <c r="AO567" i="73" s="1"/>
  <c r="CM641" i="73"/>
  <c r="CM1032" i="73" s="1"/>
  <c r="CM972" i="73" s="1"/>
  <c r="BD1082" i="73"/>
  <c r="BD1085" i="73" s="1"/>
  <c r="CQ1033" i="73"/>
  <c r="CQ973" i="73" s="1"/>
  <c r="CR566" i="73"/>
  <c r="CJ1033" i="73"/>
  <c r="CJ973" i="73" s="1"/>
  <c r="AU566" i="73"/>
  <c r="BN566" i="73"/>
  <c r="AU909" i="73"/>
  <c r="AU899" i="73" s="1"/>
  <c r="BE711" i="73"/>
  <c r="BZ901" i="73"/>
  <c r="CT923" i="73"/>
  <c r="CT1124" i="73" s="1"/>
  <c r="CT1114" i="73" s="1"/>
  <c r="AN641" i="73"/>
  <c r="AN1032" i="73" s="1"/>
  <c r="AN972" i="73" s="1"/>
  <c r="AY901" i="73"/>
  <c r="CG953" i="73"/>
  <c r="CG1154" i="73" s="1"/>
  <c r="CG1144" i="73" s="1"/>
  <c r="BE1057" i="73"/>
  <c r="CQ1057" i="73"/>
  <c r="AO641" i="73"/>
  <c r="AO565" i="73" s="1"/>
  <c r="CP901" i="73"/>
  <c r="CC1082" i="73"/>
  <c r="CC1085" i="73" s="1"/>
  <c r="BX641" i="73"/>
  <c r="BX1032" i="73" s="1"/>
  <c r="BX972" i="73" s="1"/>
  <c r="CM1082" i="73"/>
  <c r="CM1085" i="73" s="1"/>
  <c r="AR1082" i="73"/>
  <c r="AR1085" i="73" s="1"/>
  <c r="CM601" i="73"/>
  <c r="CM994" i="73" s="1"/>
  <c r="CM974" i="73" s="1"/>
  <c r="AW641" i="73"/>
  <c r="AW1032" i="73" s="1"/>
  <c r="AW972" i="73" s="1"/>
  <c r="AP641" i="73"/>
  <c r="AP565" i="73" s="1"/>
  <c r="AT641" i="73"/>
  <c r="AT1032" i="73" s="1"/>
  <c r="AT972" i="73" s="1"/>
  <c r="AX641" i="73"/>
  <c r="AX1032" i="73" s="1"/>
  <c r="AX972" i="73" s="1"/>
  <c r="CF641" i="73"/>
  <c r="CF1032" i="73" s="1"/>
  <c r="CF972" i="73" s="1"/>
  <c r="BQ1082" i="73"/>
  <c r="BQ1085" i="73" s="1"/>
  <c r="BS909" i="73"/>
  <c r="BS913" i="73" s="1"/>
  <c r="BJ641" i="73"/>
  <c r="BJ1032" i="73" s="1"/>
  <c r="BJ972" i="73" s="1"/>
  <c r="BB1082" i="73"/>
  <c r="BB1085" i="73" s="1"/>
  <c r="BY953" i="73"/>
  <c r="BY1154" i="73" s="1"/>
  <c r="BY1144" i="73" s="1"/>
  <c r="AR909" i="73"/>
  <c r="AR913" i="73" s="1"/>
  <c r="BI1057" i="73"/>
  <c r="CL641" i="73"/>
  <c r="CL1032" i="73" s="1"/>
  <c r="CL972" i="73" s="1"/>
  <c r="CT641" i="73"/>
  <c r="CT1032" i="73" s="1"/>
  <c r="CT972" i="73" s="1"/>
  <c r="BV566" i="73"/>
  <c r="BV1082" i="73"/>
  <c r="BV1085" i="73" s="1"/>
  <c r="CA1082" i="73"/>
  <c r="CA825" i="73" s="1"/>
  <c r="BT601" i="73"/>
  <c r="BT567" i="73" s="1"/>
  <c r="CG601" i="73"/>
  <c r="CG994" i="73" s="1"/>
  <c r="CG974" i="73" s="1"/>
  <c r="BW641" i="73"/>
  <c r="BW1032" i="73" s="1"/>
  <c r="BW972" i="73" s="1"/>
  <c r="CA641" i="73"/>
  <c r="CA565" i="73" s="1"/>
  <c r="CE641" i="73"/>
  <c r="CE565" i="73" s="1"/>
  <c r="BI601" i="73"/>
  <c r="BI994" i="73" s="1"/>
  <c r="BI974" i="73" s="1"/>
  <c r="BQ901" i="73"/>
  <c r="CK1090" i="73"/>
  <c r="CK1093" i="73" s="1"/>
  <c r="CU655" i="73"/>
  <c r="AN601" i="73"/>
  <c r="AN567" i="73" s="1"/>
  <c r="CC601" i="73"/>
  <c r="CC994" i="73" s="1"/>
  <c r="CC974" i="73" s="1"/>
  <c r="CK641" i="73"/>
  <c r="CK1032" i="73" s="1"/>
  <c r="CK972" i="73" s="1"/>
  <c r="BV641" i="73"/>
  <c r="BV1032" i="73" s="1"/>
  <c r="BV972" i="73" s="1"/>
  <c r="CD641" i="73"/>
  <c r="CD1032" i="73" s="1"/>
  <c r="CD972" i="73" s="1"/>
  <c r="CP566" i="73"/>
  <c r="AM901" i="73"/>
  <c r="BU601" i="73"/>
  <c r="BU567" i="73" s="1"/>
  <c r="BH909" i="73"/>
  <c r="BH899" i="73" s="1"/>
  <c r="AV601" i="73"/>
  <c r="AV567" i="73" s="1"/>
  <c r="AO953" i="73"/>
  <c r="AO1154" i="73" s="1"/>
  <c r="AO1144" i="73" s="1"/>
  <c r="CR909" i="73"/>
  <c r="CR913" i="73" s="1"/>
  <c r="BW601" i="73"/>
  <c r="BW567" i="73" s="1"/>
  <c r="AZ1046" i="73"/>
  <c r="BN923" i="73"/>
  <c r="BN1124" i="73" s="1"/>
  <c r="BN1114" i="73" s="1"/>
  <c r="CN953" i="73"/>
  <c r="CN1154" i="73" s="1"/>
  <c r="CN1144" i="73" s="1"/>
  <c r="BB1090" i="73"/>
  <c r="BB1093" i="73" s="1"/>
  <c r="BG1057" i="73"/>
  <c r="BB601" i="73"/>
  <c r="BB994" i="73" s="1"/>
  <c r="BB974" i="73" s="1"/>
  <c r="BG641" i="73"/>
  <c r="BG1032" i="73" s="1"/>
  <c r="BG972" i="73" s="1"/>
  <c r="BQ641" i="73"/>
  <c r="AV641" i="73"/>
  <c r="AV1032" i="73" s="1"/>
  <c r="AV972" i="73" s="1"/>
  <c r="BE566" i="73"/>
  <c r="BA641" i="73"/>
  <c r="BA1032" i="73" s="1"/>
  <c r="BA972" i="73" s="1"/>
  <c r="BN641" i="73"/>
  <c r="BN1032" i="73" s="1"/>
  <c r="BN972" i="73" s="1"/>
  <c r="CD1082" i="73"/>
  <c r="CD825" i="73" s="1"/>
  <c r="BJ1082" i="73"/>
  <c r="BJ1085" i="73" s="1"/>
  <c r="CI953" i="73"/>
  <c r="CI1154" i="73" s="1"/>
  <c r="CI1144" i="73" s="1"/>
  <c r="CB566" i="73"/>
  <c r="BD1057" i="73"/>
  <c r="CM566" i="73"/>
  <c r="BB1046" i="73"/>
  <c r="AT1046" i="73"/>
  <c r="BC641" i="73"/>
  <c r="BC1032" i="73" s="1"/>
  <c r="BC972" i="73" s="1"/>
  <c r="AP655" i="73"/>
  <c r="AZ1082" i="73"/>
  <c r="AZ1085" i="73" s="1"/>
  <c r="BL1082" i="73"/>
  <c r="BL1085" i="73" s="1"/>
  <c r="AP1082" i="73"/>
  <c r="AP1085" i="73" s="1"/>
  <c r="BH1082" i="73"/>
  <c r="BH1085" i="73" s="1"/>
  <c r="BR1082" i="73"/>
  <c r="BR1085" i="73" s="1"/>
  <c r="BT1082" i="73"/>
  <c r="BT825" i="73" s="1"/>
  <c r="CA566" i="73"/>
  <c r="CF943" i="73"/>
  <c r="BK641" i="73"/>
  <c r="BK565" i="73" s="1"/>
  <c r="BP1082" i="73"/>
  <c r="BP1085" i="73" s="1"/>
  <c r="CB1082" i="73"/>
  <c r="CB1085" i="73" s="1"/>
  <c r="CF953" i="73"/>
  <c r="CF1154" i="73" s="1"/>
  <c r="CF1144" i="73" s="1"/>
  <c r="AN943" i="73"/>
  <c r="AP1046" i="73"/>
  <c r="BD641" i="73"/>
  <c r="BD1032" i="73" s="1"/>
  <c r="BD972" i="73" s="1"/>
  <c r="AZ641" i="73"/>
  <c r="AZ565" i="73" s="1"/>
  <c r="AX1082" i="73"/>
  <c r="AX1085" i="73" s="1"/>
  <c r="BZ1082" i="73"/>
  <c r="BZ1085" i="73" s="1"/>
  <c r="BF1082" i="73"/>
  <c r="BF825" i="73" s="1"/>
  <c r="AS1082" i="73"/>
  <c r="AS825" i="73" s="1"/>
  <c r="BC1082" i="73"/>
  <c r="BC825" i="73" s="1"/>
  <c r="BE1082" i="73"/>
  <c r="BE1085" i="73" s="1"/>
  <c r="BA601" i="73"/>
  <c r="BA994" i="73" s="1"/>
  <c r="BA974" i="73" s="1"/>
  <c r="CD566" i="73"/>
  <c r="AN953" i="73"/>
  <c r="AN1154" i="73" s="1"/>
  <c r="AN1144" i="73" s="1"/>
  <c r="BB909" i="73"/>
  <c r="BB899" i="73" s="1"/>
  <c r="BB903" i="73" s="1"/>
  <c r="CJ641" i="73"/>
  <c r="CJ1032" i="73" s="1"/>
  <c r="CJ972" i="73" s="1"/>
  <c r="AN901" i="73"/>
  <c r="CJ901" i="73"/>
  <c r="CH641" i="73"/>
  <c r="CH1032" i="73" s="1"/>
  <c r="CH972" i="73" s="1"/>
  <c r="BA1082" i="73"/>
  <c r="BA1085" i="73" s="1"/>
  <c r="BM1082" i="73"/>
  <c r="BM1085" i="73" s="1"/>
  <c r="CU566" i="73"/>
  <c r="BO901" i="73"/>
  <c r="AW1046" i="73"/>
  <c r="AX1046" i="73"/>
  <c r="AL1046" i="73"/>
  <c r="BM641" i="73"/>
  <c r="CN641" i="73"/>
  <c r="AT1033" i="73"/>
  <c r="AT973" i="73" s="1"/>
  <c r="CL1082" i="73"/>
  <c r="CL1085" i="73" s="1"/>
  <c r="BK1082" i="73"/>
  <c r="BK1085" i="73" s="1"/>
  <c r="BG1082" i="73"/>
  <c r="BG825" i="73" s="1"/>
  <c r="BI1082" i="73"/>
  <c r="BI1085" i="73" s="1"/>
  <c r="BS1082" i="73"/>
  <c r="BS1085" i="73" s="1"/>
  <c r="BU1082" i="73"/>
  <c r="BU1085" i="73" s="1"/>
  <c r="AT953" i="73"/>
  <c r="AT1154" i="73" s="1"/>
  <c r="AT1144" i="73" s="1"/>
  <c r="AL655" i="73"/>
  <c r="AO943" i="73"/>
  <c r="CG641" i="73"/>
  <c r="AL901" i="73"/>
  <c r="BS601" i="73"/>
  <c r="BS994" i="73" s="1"/>
  <c r="BS974" i="73" s="1"/>
  <c r="CO1057" i="73"/>
  <c r="CT601" i="73"/>
  <c r="CT994" i="73" s="1"/>
  <c r="CT974" i="73" s="1"/>
  <c r="BN601" i="73"/>
  <c r="BN567" i="73" s="1"/>
  <c r="CJ601" i="73"/>
  <c r="CJ994" i="73" s="1"/>
  <c r="CJ974" i="73" s="1"/>
  <c r="CR1046" i="73"/>
  <c r="BT953" i="73"/>
  <c r="BT1154" i="73" s="1"/>
  <c r="BT1144" i="73" s="1"/>
  <c r="CA943" i="73"/>
  <c r="CU1030" i="73"/>
  <c r="CU979" i="73" s="1"/>
  <c r="CP1057" i="73"/>
  <c r="CJ943" i="73"/>
  <c r="CA953" i="73"/>
  <c r="CA1154" i="73" s="1"/>
  <c r="CA1144" i="73" s="1"/>
  <c r="BZ572" i="73"/>
  <c r="CK1033" i="73"/>
  <c r="CK973" i="73" s="1"/>
  <c r="CE601" i="73"/>
  <c r="CE994" i="73" s="1"/>
  <c r="CE974" i="73" s="1"/>
  <c r="CD601" i="73"/>
  <c r="CD994" i="73" s="1"/>
  <c r="CD974" i="73" s="1"/>
  <c r="AS901" i="73"/>
  <c r="CV909" i="73"/>
  <c r="CV913" i="73" s="1"/>
  <c r="BQ1033" i="73"/>
  <c r="BQ973" i="73" s="1"/>
  <c r="BW953" i="73"/>
  <c r="BW1154" i="73" s="1"/>
  <c r="BW1144" i="73" s="1"/>
  <c r="CT943" i="73"/>
  <c r="BL1057" i="73"/>
  <c r="AO1046" i="73"/>
  <c r="CO943" i="73"/>
  <c r="BU943" i="73"/>
  <c r="BK943" i="73"/>
  <c r="AR1057" i="73"/>
  <c r="CV566" i="73"/>
  <c r="CR711" i="73"/>
  <c r="AN1098" i="73"/>
  <c r="AN841" i="73" s="1"/>
  <c r="AN844" i="73" s="1"/>
  <c r="BD1098" i="73"/>
  <c r="BD1101" i="73" s="1"/>
  <c r="AO1098" i="73"/>
  <c r="AO1101" i="73" s="1"/>
  <c r="AQ1098" i="73"/>
  <c r="AQ1101" i="73" s="1"/>
  <c r="AR1098" i="73"/>
  <c r="AR1101" i="73" s="1"/>
  <c r="AS1098" i="73"/>
  <c r="AS1101" i="73" s="1"/>
  <c r="BB1098" i="73"/>
  <c r="BB1101" i="73" s="1"/>
  <c r="BC1098" i="73"/>
  <c r="BC1101" i="73" s="1"/>
  <c r="BP566" i="73"/>
  <c r="CC566" i="73"/>
  <c r="AR573" i="73"/>
  <c r="AY566" i="73"/>
  <c r="BH1033" i="73"/>
  <c r="BH973" i="73" s="1"/>
  <c r="CS573" i="73"/>
  <c r="CS1057" i="73"/>
  <c r="CP711" i="73"/>
  <c r="AW566" i="73"/>
  <c r="AP1098" i="73"/>
  <c r="AP841" i="73" s="1"/>
  <c r="AP844" i="73" s="1"/>
  <c r="CJ1098" i="73"/>
  <c r="CJ1101" i="73" s="1"/>
  <c r="AW1098" i="73"/>
  <c r="AW1101" i="73" s="1"/>
  <c r="AY1098" i="73"/>
  <c r="AY1101" i="73" s="1"/>
  <c r="AZ1098" i="73"/>
  <c r="AZ841" i="73" s="1"/>
  <c r="AZ844" i="73" s="1"/>
  <c r="BA1098" i="73"/>
  <c r="BA841" i="73" s="1"/>
  <c r="BA844" i="73" s="1"/>
  <c r="BJ1098" i="73"/>
  <c r="BJ1101" i="73" s="1"/>
  <c r="BK1098" i="73"/>
  <c r="BK841" i="73" s="1"/>
  <c r="BK844" i="73" s="1"/>
  <c r="BY1057" i="73"/>
  <c r="BK573" i="73"/>
  <c r="CO566" i="73"/>
  <c r="CO1033" i="73"/>
  <c r="CO973" i="73" s="1"/>
  <c r="BI711" i="73"/>
  <c r="BS1033" i="73"/>
  <c r="BS973" i="73" s="1"/>
  <c r="BT1098" i="73"/>
  <c r="BT1101" i="73" s="1"/>
  <c r="BF1098" i="73"/>
  <c r="BF841" i="73" s="1"/>
  <c r="BF844" i="73" s="1"/>
  <c r="BE1098" i="73"/>
  <c r="BE1101" i="73" s="1"/>
  <c r="BG1098" i="73"/>
  <c r="BG1101" i="73" s="1"/>
  <c r="BH1098" i="73"/>
  <c r="BH841" i="73" s="1"/>
  <c r="BH844" i="73" s="1"/>
  <c r="BI1098" i="73"/>
  <c r="BI841" i="73" s="1"/>
  <c r="BI844" i="73" s="1"/>
  <c r="BR1098" i="73"/>
  <c r="BR1101" i="73" s="1"/>
  <c r="BS1098" i="73"/>
  <c r="BS841" i="73" s="1"/>
  <c r="BS844" i="73" s="1"/>
  <c r="AZ1057" i="73"/>
  <c r="AQ566" i="73"/>
  <c r="CP572" i="73"/>
  <c r="CC1057" i="73"/>
  <c r="BK1057" i="73"/>
  <c r="BF1057" i="73"/>
  <c r="BV1098" i="73"/>
  <c r="BV1101" i="73" s="1"/>
  <c r="CL1098" i="73"/>
  <c r="CL841" i="73" s="1"/>
  <c r="CL844" i="73" s="1"/>
  <c r="BM1098" i="73"/>
  <c r="BM1101" i="73" s="1"/>
  <c r="BO1098" i="73"/>
  <c r="BO1101" i="73" s="1"/>
  <c r="BP1098" i="73"/>
  <c r="BP841" i="73" s="1"/>
  <c r="BP844" i="73" s="1"/>
  <c r="BQ1098" i="73"/>
  <c r="BQ1101" i="73" s="1"/>
  <c r="BZ1098" i="73"/>
  <c r="BZ1101" i="73" s="1"/>
  <c r="AO566" i="73"/>
  <c r="BO566" i="73"/>
  <c r="BY566" i="73"/>
  <c r="AM641" i="73"/>
  <c r="AM1032" i="73" s="1"/>
  <c r="AM972" i="73" s="1"/>
  <c r="BZ1033" i="73"/>
  <c r="BZ973" i="73" s="1"/>
  <c r="AZ655" i="73"/>
  <c r="AQ1082" i="73"/>
  <c r="AQ1085" i="73" s="1"/>
  <c r="BN1082" i="73"/>
  <c r="BN825" i="73" s="1"/>
  <c r="BX1082" i="73"/>
  <c r="BX1085" i="73" s="1"/>
  <c r="BY1082" i="73"/>
  <c r="BY1085" i="73" s="1"/>
  <c r="CH1082" i="73"/>
  <c r="CH1085" i="73" s="1"/>
  <c r="CI1082" i="73"/>
  <c r="CI825" i="73" s="1"/>
  <c r="CJ1082" i="73"/>
  <c r="CJ825" i="73" s="1"/>
  <c r="CK1082" i="73"/>
  <c r="CK1085" i="73" s="1"/>
  <c r="AM1090" i="73"/>
  <c r="AM833" i="73" s="1"/>
  <c r="AM836" i="73" s="1"/>
  <c r="AQ1090" i="73"/>
  <c r="AQ1093" i="73" s="1"/>
  <c r="AP1090" i="73"/>
  <c r="AP1093" i="73" s="1"/>
  <c r="BM566" i="73"/>
  <c r="CL1090" i="73"/>
  <c r="CL1093" i="73" s="1"/>
  <c r="BL1033" i="73"/>
  <c r="BL973" i="73" s="1"/>
  <c r="CT1082" i="73"/>
  <c r="CT1085" i="73" s="1"/>
  <c r="CP1082" i="73"/>
  <c r="CP825" i="73" s="1"/>
  <c r="CI1090" i="73"/>
  <c r="CI1093" i="73" s="1"/>
  <c r="CM1090" i="73"/>
  <c r="CM1093" i="73" s="1"/>
  <c r="AT1090" i="73"/>
  <c r="AT833" i="73" s="1"/>
  <c r="AT836" i="73" s="1"/>
  <c r="AL566" i="73"/>
  <c r="BW1082" i="73"/>
  <c r="BW825" i="73" s="1"/>
  <c r="CG1082" i="73"/>
  <c r="CG1085" i="73" s="1"/>
  <c r="CR1082" i="73"/>
  <c r="CR825" i="73" s="1"/>
  <c r="AY1082" i="73"/>
  <c r="AY1085" i="73" s="1"/>
  <c r="BO1082" i="73"/>
  <c r="BO825" i="73" s="1"/>
  <c r="CN1082" i="73"/>
  <c r="CN1085" i="73" s="1"/>
  <c r="CO1082" i="73"/>
  <c r="CO825" i="73" s="1"/>
  <c r="AM1082" i="73"/>
  <c r="AM1085" i="73" s="1"/>
  <c r="AN1082" i="73"/>
  <c r="AN825" i="73" s="1"/>
  <c r="AO1082" i="73"/>
  <c r="AO1085" i="73" s="1"/>
  <c r="AN1090" i="73"/>
  <c r="AN1093" i="73" s="1"/>
  <c r="AR1090" i="73"/>
  <c r="AR1093" i="73" s="1"/>
  <c r="CF566" i="73"/>
  <c r="AU1046" i="73"/>
  <c r="BJ1090" i="73"/>
  <c r="BJ1093" i="73" s="1"/>
  <c r="CF1082" i="73"/>
  <c r="CF825" i="73" s="1"/>
  <c r="CQ1082" i="73"/>
  <c r="CQ1085" i="73" s="1"/>
  <c r="CS1082" i="73"/>
  <c r="CS1085" i="73" s="1"/>
  <c r="CE1082" i="73"/>
  <c r="CE1085" i="73" s="1"/>
  <c r="CU1082" i="73"/>
  <c r="CU1085" i="73" s="1"/>
  <c r="CV1082" i="73"/>
  <c r="CV1085" i="73" s="1"/>
  <c r="AT1082" i="73"/>
  <c r="AT1085" i="73" s="1"/>
  <c r="AU1082" i="73"/>
  <c r="AU1085" i="73" s="1"/>
  <c r="AV1082" i="73"/>
  <c r="AV825" i="73" s="1"/>
  <c r="CJ1090" i="73"/>
  <c r="CJ1093" i="73" s="1"/>
  <c r="CN1090" i="73"/>
  <c r="CN1093" i="73" s="1"/>
  <c r="CP573" i="73"/>
  <c r="CP1031" i="73"/>
  <c r="CP980" i="73" s="1"/>
  <c r="CP983" i="73" s="1"/>
  <c r="CI943" i="73"/>
  <c r="CT953" i="73"/>
  <c r="CT1154" i="73" s="1"/>
  <c r="CT1144" i="73" s="1"/>
  <c r="CH1090" i="73"/>
  <c r="CH1093" i="73" s="1"/>
  <c r="BZ1090" i="73"/>
  <c r="BZ833" i="73" s="1"/>
  <c r="BZ836" i="73" s="1"/>
  <c r="CQ1090" i="73"/>
  <c r="CQ1093" i="73" s="1"/>
  <c r="CR1090" i="73"/>
  <c r="CR833" i="73" s="1"/>
  <c r="CR836" i="73" s="1"/>
  <c r="CS1090" i="73"/>
  <c r="CS1093" i="73" s="1"/>
  <c r="CT1090" i="73"/>
  <c r="CT1093" i="73" s="1"/>
  <c r="CU1090" i="73"/>
  <c r="CU833" i="73" s="1"/>
  <c r="CU836" i="73" s="1"/>
  <c r="CV1090" i="73"/>
  <c r="CV833" i="73" s="1"/>
  <c r="CV836" i="73" s="1"/>
  <c r="CR943" i="73"/>
  <c r="CP943" i="73"/>
  <c r="AL943" i="73"/>
  <c r="CP1090" i="73"/>
  <c r="CP1093" i="73" s="1"/>
  <c r="AU1090" i="73"/>
  <c r="AU1093" i="73" s="1"/>
  <c r="AV1090" i="73"/>
  <c r="AV1093" i="73" s="1"/>
  <c r="AW1090" i="73"/>
  <c r="AW833" i="73" s="1"/>
  <c r="AW836" i="73" s="1"/>
  <c r="AX1090" i="73"/>
  <c r="AX1093" i="73" s="1"/>
  <c r="AY1090" i="73"/>
  <c r="AY1093" i="73" s="1"/>
  <c r="AZ1090" i="73"/>
  <c r="AZ1093" i="73" s="1"/>
  <c r="BP943" i="73"/>
  <c r="BH1057" i="73"/>
  <c r="AL953" i="73"/>
  <c r="AL1154" i="73" s="1"/>
  <c r="AL1144" i="73" s="1"/>
  <c r="BA1090" i="73"/>
  <c r="BA1093" i="73" s="1"/>
  <c r="BQ1090" i="73"/>
  <c r="BQ1093" i="73" s="1"/>
  <c r="BC1090" i="73"/>
  <c r="BC1093" i="73" s="1"/>
  <c r="BD1090" i="73"/>
  <c r="BD1093" i="73" s="1"/>
  <c r="BE1090" i="73"/>
  <c r="BE1093" i="73" s="1"/>
  <c r="BF1090" i="73"/>
  <c r="BF1093" i="73" s="1"/>
  <c r="BG1090" i="73"/>
  <c r="BG1093" i="73" s="1"/>
  <c r="BH1090" i="73"/>
  <c r="BH833" i="73" s="1"/>
  <c r="BH836" i="73" s="1"/>
  <c r="BP953" i="73"/>
  <c r="BP1154" i="73" s="1"/>
  <c r="BP1144" i="73" s="1"/>
  <c r="BH711" i="73"/>
  <c r="BH573" i="73"/>
  <c r="BJ601" i="73"/>
  <c r="BJ994" i="73" s="1"/>
  <c r="BJ974" i="73" s="1"/>
  <c r="CR953" i="73"/>
  <c r="CR1154" i="73" s="1"/>
  <c r="CR1144" i="73" s="1"/>
  <c r="BO953" i="73"/>
  <c r="BO1154" i="73" s="1"/>
  <c r="BO1144" i="73" s="1"/>
  <c r="BW655" i="73"/>
  <c r="CK953" i="73"/>
  <c r="CK1154" i="73" s="1"/>
  <c r="CK1144" i="73" s="1"/>
  <c r="BI1090" i="73"/>
  <c r="BI1093" i="73" s="1"/>
  <c r="BR1090" i="73"/>
  <c r="BR1093" i="73" s="1"/>
  <c r="BK1090" i="73"/>
  <c r="BK1093" i="73" s="1"/>
  <c r="BL1090" i="73"/>
  <c r="BL833" i="73" s="1"/>
  <c r="BL836" i="73" s="1"/>
  <c r="BM1090" i="73"/>
  <c r="BM1093" i="73" s="1"/>
  <c r="BN1090" i="73"/>
  <c r="BN1093" i="73" s="1"/>
  <c r="BO1090" i="73"/>
  <c r="BO1093" i="73" s="1"/>
  <c r="BP1090" i="73"/>
  <c r="BP1093" i="73" s="1"/>
  <c r="BO943" i="73"/>
  <c r="CG1090" i="73"/>
  <c r="CG1093" i="73" s="1"/>
  <c r="AS1090" i="73"/>
  <c r="AS1093" i="73" s="1"/>
  <c r="BS1090" i="73"/>
  <c r="BS1093" i="73" s="1"/>
  <c r="BT1090" i="73"/>
  <c r="BT1093" i="73" s="1"/>
  <c r="BU1090" i="73"/>
  <c r="BU1093" i="73" s="1"/>
  <c r="BV1090" i="73"/>
  <c r="BV833" i="73" s="1"/>
  <c r="BV836" i="73" s="1"/>
  <c r="BW1090" i="73"/>
  <c r="BW1093" i="73" s="1"/>
  <c r="BX1090" i="73"/>
  <c r="BX1093" i="73" s="1"/>
  <c r="CH1046" i="73"/>
  <c r="AT943" i="73"/>
  <c r="CO1090" i="73"/>
  <c r="CO1093" i="73" s="1"/>
  <c r="BY1090" i="73"/>
  <c r="BY1093" i="73" s="1"/>
  <c r="CA1090" i="73"/>
  <c r="CA1093" i="73" s="1"/>
  <c r="CB1090" i="73"/>
  <c r="CB1093" i="73" s="1"/>
  <c r="CC1090" i="73"/>
  <c r="CC1093" i="73" s="1"/>
  <c r="CD1090" i="73"/>
  <c r="CD1093" i="73" s="1"/>
  <c r="CE1090" i="73"/>
  <c r="CE833" i="73" s="1"/>
  <c r="CE836" i="73" s="1"/>
  <c r="CL655" i="73"/>
  <c r="CP1046" i="73"/>
  <c r="BD573" i="73"/>
  <c r="BH641" i="73"/>
  <c r="BH1032" i="73" s="1"/>
  <c r="BH972" i="73" s="1"/>
  <c r="AY1046" i="73"/>
  <c r="AR1046" i="73"/>
  <c r="CQ1046" i="73"/>
  <c r="CC1031" i="73"/>
  <c r="CC980" i="73" s="1"/>
  <c r="AQ1046" i="73"/>
  <c r="BO641" i="73"/>
  <c r="BO1032" i="73" s="1"/>
  <c r="BO972" i="73" s="1"/>
  <c r="CE566" i="73"/>
  <c r="BV104" i="73"/>
  <c r="BD1046" i="73"/>
  <c r="CU1046" i="73"/>
  <c r="CM1046" i="73"/>
  <c r="BE1031" i="73"/>
  <c r="BE980" i="73" s="1"/>
  <c r="BE573" i="73"/>
  <c r="CQ1031" i="73"/>
  <c r="CQ980" i="73" s="1"/>
  <c r="CQ573" i="73"/>
  <c r="BY1031" i="73"/>
  <c r="BY980" i="73" s="1"/>
  <c r="BY573" i="73"/>
  <c r="AP943" i="73"/>
  <c r="BK1033" i="73"/>
  <c r="BK973" i="73" s="1"/>
  <c r="BK566" i="73"/>
  <c r="BR734" i="73"/>
  <c r="BR707" i="73" s="1"/>
  <c r="BR1057" i="73"/>
  <c r="BC734" i="73"/>
  <c r="BC707" i="73" s="1"/>
  <c r="BC1057" i="73"/>
  <c r="CL734" i="73"/>
  <c r="CL707" i="73" s="1"/>
  <c r="CL1057" i="73"/>
  <c r="BP734" i="73"/>
  <c r="BP707" i="73" s="1"/>
  <c r="BP1057" i="73"/>
  <c r="AY734" i="73"/>
  <c r="AY707" i="73" s="1"/>
  <c r="AY1057" i="73"/>
  <c r="CG734" i="73"/>
  <c r="CG707" i="73" s="1"/>
  <c r="CG1057" i="73"/>
  <c r="AL734" i="73"/>
  <c r="AL707" i="73" s="1"/>
  <c r="AL1057" i="73"/>
  <c r="AT734" i="73"/>
  <c r="AT707" i="73" s="1"/>
  <c r="AT1057" i="73"/>
  <c r="BG711" i="73"/>
  <c r="AP953" i="73"/>
  <c r="AP1154" i="73" s="1"/>
  <c r="AP1144" i="73" s="1"/>
  <c r="CL1046" i="73"/>
  <c r="AM1033" i="73"/>
  <c r="AM973" i="73" s="1"/>
  <c r="AM566" i="73"/>
  <c r="CB734" i="73"/>
  <c r="CB707" i="73" s="1"/>
  <c r="CB1057" i="73"/>
  <c r="AW734" i="73"/>
  <c r="AW707" i="73" s="1"/>
  <c r="AW1057" i="73"/>
  <c r="BB734" i="73"/>
  <c r="BB707" i="73" s="1"/>
  <c r="BB1057" i="73"/>
  <c r="BX734" i="73"/>
  <c r="BX707" i="73" s="1"/>
  <c r="BX1057" i="73"/>
  <c r="CH734" i="73"/>
  <c r="CH707" i="73" s="1"/>
  <c r="CH1057" i="73"/>
  <c r="AM734" i="73"/>
  <c r="AM707" i="73" s="1"/>
  <c r="AM1057" i="73"/>
  <c r="AU734" i="73"/>
  <c r="AU707" i="73" s="1"/>
  <c r="AU1057" i="73"/>
  <c r="BD711" i="73"/>
  <c r="BO734" i="73"/>
  <c r="BO707" i="73" s="1"/>
  <c r="BO1057" i="73"/>
  <c r="BA1057" i="73"/>
  <c r="BA734" i="73"/>
  <c r="BA707" i="73" s="1"/>
  <c r="CA734" i="73"/>
  <c r="CA707" i="73" s="1"/>
  <c r="CA1057" i="73"/>
  <c r="BJ734" i="73"/>
  <c r="BJ707" i="73" s="1"/>
  <c r="BJ1057" i="73"/>
  <c r="CI734" i="73"/>
  <c r="CI707" i="73" s="1"/>
  <c r="CI1057" i="73"/>
  <c r="AN734" i="73"/>
  <c r="AN707" i="73" s="1"/>
  <c r="AN1057" i="73"/>
  <c r="AV734" i="73"/>
  <c r="AV707" i="73" s="1"/>
  <c r="AV1057" i="73"/>
  <c r="BK711" i="73"/>
  <c r="BL640" i="73"/>
  <c r="BN734" i="73"/>
  <c r="BN707" i="73" s="1"/>
  <c r="BN1057" i="73"/>
  <c r="BW734" i="73"/>
  <c r="BW707" i="73" s="1"/>
  <c r="BW1057" i="73"/>
  <c r="CO573" i="73"/>
  <c r="CO1031" i="73"/>
  <c r="CO980" i="73" s="1"/>
  <c r="CJ734" i="73"/>
  <c r="CJ707" i="73" s="1"/>
  <c r="CJ1057" i="73"/>
  <c r="CK734" i="73"/>
  <c r="CK707" i="73" s="1"/>
  <c r="CK1057" i="73"/>
  <c r="CR573" i="73"/>
  <c r="CV1046" i="73"/>
  <c r="BZ734" i="73"/>
  <c r="BZ707" i="73" s="1"/>
  <c r="BZ1057" i="73"/>
  <c r="BS734" i="73"/>
  <c r="BS707" i="73" s="1"/>
  <c r="BS1057" i="73"/>
  <c r="BU734" i="73"/>
  <c r="BU707" i="73" s="1"/>
  <c r="BU1057" i="73"/>
  <c r="CT734" i="73"/>
  <c r="CT707" i="73" s="1"/>
  <c r="CT1057" i="73"/>
  <c r="AO734" i="73"/>
  <c r="AO707" i="73" s="1"/>
  <c r="AO1057" i="73"/>
  <c r="BM1057" i="73"/>
  <c r="BM734" i="73"/>
  <c r="BM707" i="73" s="1"/>
  <c r="AP734" i="73"/>
  <c r="AP707" i="73" s="1"/>
  <c r="AP1057" i="73"/>
  <c r="AZ640" i="73"/>
  <c r="AZ711" i="73"/>
  <c r="BT734" i="73"/>
  <c r="BT707" i="73" s="1"/>
  <c r="BT1057" i="73"/>
  <c r="CD734" i="73"/>
  <c r="CD707" i="73" s="1"/>
  <c r="CD1057" i="73"/>
  <c r="AQ734" i="73"/>
  <c r="AQ707" i="73" s="1"/>
  <c r="AQ1057" i="73"/>
  <c r="CM734" i="73"/>
  <c r="CM707" i="73" s="1"/>
  <c r="CM1057" i="73"/>
  <c r="BV734" i="73"/>
  <c r="BV707" i="73" s="1"/>
  <c r="BV1057" i="73"/>
  <c r="CE734" i="73"/>
  <c r="CE707" i="73" s="1"/>
  <c r="CE1057" i="73"/>
  <c r="CU734" i="73"/>
  <c r="CU707" i="73" s="1"/>
  <c r="CU1057" i="73"/>
  <c r="CN734" i="73"/>
  <c r="CN707" i="73" s="1"/>
  <c r="CN1057" i="73"/>
  <c r="BQ734" i="73"/>
  <c r="BQ707" i="73" s="1"/>
  <c r="BQ1057" i="73"/>
  <c r="AX734" i="73"/>
  <c r="AX707" i="73" s="1"/>
  <c r="AX1057" i="73"/>
  <c r="BF711" i="73"/>
  <c r="BF640" i="73"/>
  <c r="CF734" i="73"/>
  <c r="CF707" i="73" s="1"/>
  <c r="CF1057" i="73"/>
  <c r="CV734" i="73"/>
  <c r="CV707" i="73" s="1"/>
  <c r="CV1057" i="73"/>
  <c r="AS734" i="73"/>
  <c r="AS707" i="73" s="1"/>
  <c r="AS1057" i="73"/>
  <c r="CD943" i="73"/>
  <c r="BZ655" i="73"/>
  <c r="CJ953" i="73"/>
  <c r="CJ1154" i="73" s="1"/>
  <c r="CJ1144" i="73" s="1"/>
  <c r="CO1046" i="73"/>
  <c r="BG1046" i="73"/>
  <c r="CC1046" i="73"/>
  <c r="BU1046" i="73"/>
  <c r="BE1046" i="73"/>
  <c r="AY639" i="73"/>
  <c r="AY655" i="73"/>
  <c r="CG655" i="73"/>
  <c r="CG639" i="73"/>
  <c r="CB655" i="73"/>
  <c r="CB639" i="73"/>
  <c r="BL655" i="73"/>
  <c r="BL639" i="73"/>
  <c r="CM639" i="73"/>
  <c r="CM655" i="73"/>
  <c r="CI655" i="73"/>
  <c r="CI639" i="73"/>
  <c r="CU864" i="73"/>
  <c r="CU850" i="73" s="1"/>
  <c r="CU854" i="73" s="1"/>
  <c r="CU893" i="73"/>
  <c r="AM893" i="73"/>
  <c r="AM864" i="73"/>
  <c r="AM850" i="73" s="1"/>
  <c r="AM854" i="73" s="1"/>
  <c r="AP893" i="73"/>
  <c r="AP864" i="73"/>
  <c r="AP850" i="73" s="1"/>
  <c r="AP854" i="73" s="1"/>
  <c r="AU864" i="73"/>
  <c r="AU850" i="73" s="1"/>
  <c r="AU854" i="73" s="1"/>
  <c r="AU893" i="73"/>
  <c r="BV864" i="73"/>
  <c r="BV850" i="73" s="1"/>
  <c r="BV854" i="73" s="1"/>
  <c r="BV893" i="73"/>
  <c r="BE893" i="73"/>
  <c r="BE864" i="73"/>
  <c r="BE850" i="73" s="1"/>
  <c r="BE854" i="73" s="1"/>
  <c r="BI893" i="73"/>
  <c r="BI864" i="73"/>
  <c r="BI850" i="73" s="1"/>
  <c r="BI854" i="73" s="1"/>
  <c r="BK893" i="73"/>
  <c r="BK864" i="73"/>
  <c r="BK850" i="73" s="1"/>
  <c r="BK854" i="73" s="1"/>
  <c r="BP655" i="73"/>
  <c r="BP639" i="73"/>
  <c r="BC655" i="73"/>
  <c r="BC639" i="73"/>
  <c r="CV104" i="73"/>
  <c r="CQ953" i="73"/>
  <c r="CQ1154" i="73" s="1"/>
  <c r="CQ1144" i="73" s="1"/>
  <c r="CE953" i="73"/>
  <c r="CE1154" i="73" s="1"/>
  <c r="CE1144" i="73" s="1"/>
  <c r="AR104" i="73"/>
  <c r="AX953" i="73"/>
  <c r="AX1154" i="73" s="1"/>
  <c r="AX1144" i="73" s="1"/>
  <c r="BN104" i="73"/>
  <c r="BB104" i="73"/>
  <c r="CU104" i="73"/>
  <c r="BX943" i="73"/>
  <c r="CP953" i="73"/>
  <c r="CP1154" i="73" s="1"/>
  <c r="CP1144" i="73" s="1"/>
  <c r="CD655" i="73"/>
  <c r="CC104" i="73"/>
  <c r="BF655" i="73"/>
  <c r="BX655" i="73"/>
  <c r="AO639" i="73"/>
  <c r="AO655" i="73"/>
  <c r="CJ655" i="73"/>
  <c r="CJ639" i="73"/>
  <c r="CF655" i="73"/>
  <c r="CF639" i="73"/>
  <c r="CB1046" i="73"/>
  <c r="BL1046" i="73"/>
  <c r="BB639" i="73"/>
  <c r="BB655" i="73"/>
  <c r="AX655" i="73"/>
  <c r="AX639" i="73"/>
  <c r="AT639" i="73"/>
  <c r="AT655" i="73"/>
  <c r="CI1046" i="73"/>
  <c r="BW893" i="73"/>
  <c r="BW864" i="73"/>
  <c r="BW850" i="73" s="1"/>
  <c r="BW854" i="73" s="1"/>
  <c r="BQ864" i="73"/>
  <c r="BQ850" i="73" s="1"/>
  <c r="BQ854" i="73" s="1"/>
  <c r="BQ893" i="73"/>
  <c r="BS864" i="73"/>
  <c r="BS850" i="73" s="1"/>
  <c r="BS854" i="73" s="1"/>
  <c r="BS893" i="73"/>
  <c r="BU864" i="73"/>
  <c r="BU850" i="73" s="1"/>
  <c r="BU854" i="73" s="1"/>
  <c r="BU893" i="73"/>
  <c r="AX864" i="73"/>
  <c r="AX850" i="73" s="1"/>
  <c r="AX854" i="73" s="1"/>
  <c r="AX893" i="73"/>
  <c r="BY864" i="73"/>
  <c r="BY850" i="73" s="1"/>
  <c r="BY854" i="73" s="1"/>
  <c r="BY893" i="73"/>
  <c r="CA893" i="73"/>
  <c r="CA864" i="73"/>
  <c r="CA850" i="73" s="1"/>
  <c r="CA854" i="73" s="1"/>
  <c r="CC893" i="73"/>
  <c r="CC864" i="73"/>
  <c r="CC850" i="73" s="1"/>
  <c r="CC854" i="73" s="1"/>
  <c r="CD864" i="73"/>
  <c r="CD850" i="73" s="1"/>
  <c r="CD854" i="73" s="1"/>
  <c r="CD893" i="73"/>
  <c r="CG893" i="73"/>
  <c r="CG864" i="73"/>
  <c r="CG850" i="73" s="1"/>
  <c r="CG854" i="73" s="1"/>
  <c r="CI893" i="73"/>
  <c r="CI864" i="73"/>
  <c r="CI850" i="73" s="1"/>
  <c r="CI854" i="73" s="1"/>
  <c r="CK893" i="73"/>
  <c r="CK864" i="73"/>
  <c r="CK850" i="73" s="1"/>
  <c r="CK854" i="73" s="1"/>
  <c r="AY864" i="73"/>
  <c r="AY850" i="73" s="1"/>
  <c r="AY854" i="73" s="1"/>
  <c r="AY893" i="73"/>
  <c r="CO893" i="73"/>
  <c r="CO864" i="73"/>
  <c r="CO850" i="73" s="1"/>
  <c r="CO854" i="73" s="1"/>
  <c r="CQ893" i="73"/>
  <c r="CQ864" i="73"/>
  <c r="CQ850" i="73" s="1"/>
  <c r="CQ854" i="73" s="1"/>
  <c r="CS893" i="73"/>
  <c r="CS864" i="73"/>
  <c r="CS850" i="73" s="1"/>
  <c r="CS854" i="73" s="1"/>
  <c r="BP1046" i="73"/>
  <c r="BS639" i="73"/>
  <c r="BS655" i="73"/>
  <c r="BO1046" i="73"/>
  <c r="BK1046" i="73"/>
  <c r="CN1046" i="73"/>
  <c r="AU655" i="73"/>
  <c r="AU639" i="73"/>
  <c r="BT655" i="73"/>
  <c r="BT639" i="73"/>
  <c r="AR655" i="73"/>
  <c r="AR639" i="73"/>
  <c r="CS655" i="73"/>
  <c r="CS639" i="73"/>
  <c r="CV893" i="73"/>
  <c r="CV864" i="73"/>
  <c r="CV850" i="73" s="1"/>
  <c r="CV854" i="73" s="1"/>
  <c r="AO893" i="73"/>
  <c r="AO864" i="73"/>
  <c r="AO850" i="73" s="1"/>
  <c r="AO854" i="73" s="1"/>
  <c r="AS893" i="73"/>
  <c r="AS864" i="73"/>
  <c r="AS850" i="73" s="1"/>
  <c r="AS854" i="73" s="1"/>
  <c r="AW864" i="73"/>
  <c r="AW850" i="73" s="1"/>
  <c r="AW854" i="73" s="1"/>
  <c r="AW893" i="73"/>
  <c r="BA893" i="73"/>
  <c r="BA864" i="73"/>
  <c r="BA850" i="73" s="1"/>
  <c r="BA854" i="73" s="1"/>
  <c r="BC893" i="73"/>
  <c r="BC864" i="73"/>
  <c r="BC850" i="73" s="1"/>
  <c r="BC854" i="73" s="1"/>
  <c r="AQ864" i="73"/>
  <c r="AQ850" i="73" s="1"/>
  <c r="AQ854" i="73" s="1"/>
  <c r="AQ893" i="73"/>
  <c r="BM893" i="73"/>
  <c r="BM864" i="73"/>
  <c r="BM850" i="73" s="1"/>
  <c r="BM854" i="73" s="1"/>
  <c r="CC639" i="73"/>
  <c r="CC655" i="73"/>
  <c r="BK639" i="73"/>
  <c r="BK655" i="73"/>
  <c r="BM943" i="73"/>
  <c r="CE943" i="73"/>
  <c r="AL104" i="73"/>
  <c r="CR641" i="73"/>
  <c r="CR1032" i="73" s="1"/>
  <c r="CR972" i="73" s="1"/>
  <c r="BP104" i="73"/>
  <c r="CL943" i="73"/>
  <c r="AS639" i="73"/>
  <c r="AS1030" i="73" s="1"/>
  <c r="AS979" i="73" s="1"/>
  <c r="BZ641" i="73"/>
  <c r="BZ565" i="73" s="1"/>
  <c r="BY943" i="73"/>
  <c r="AW655" i="73"/>
  <c r="AW639" i="73"/>
  <c r="BH1046" i="73"/>
  <c r="CT655" i="73"/>
  <c r="CT639" i="73"/>
  <c r="BA639" i="73"/>
  <c r="BA655" i="73"/>
  <c r="CJ1046" i="73"/>
  <c r="CF1046" i="73"/>
  <c r="BV639" i="73"/>
  <c r="BV655" i="73"/>
  <c r="BR639" i="73"/>
  <c r="BR655" i="73"/>
  <c r="BN639" i="73"/>
  <c r="BN655" i="73"/>
  <c r="BJ639" i="73"/>
  <c r="BJ655" i="73"/>
  <c r="BF1046" i="73"/>
  <c r="BX1046" i="73"/>
  <c r="BQ655" i="73"/>
  <c r="BQ639" i="73"/>
  <c r="CK639" i="73"/>
  <c r="CK655" i="73"/>
  <c r="CE893" i="73"/>
  <c r="CE864" i="73"/>
  <c r="CE850" i="73" s="1"/>
  <c r="CE854" i="73" s="1"/>
  <c r="AL864" i="73"/>
  <c r="AL850" i="73" s="1"/>
  <c r="AL854" i="73" s="1"/>
  <c r="AL893" i="73"/>
  <c r="AN864" i="73"/>
  <c r="AN850" i="73" s="1"/>
  <c r="AN854" i="73" s="1"/>
  <c r="AN893" i="73"/>
  <c r="BF893" i="73"/>
  <c r="BF864" i="73"/>
  <c r="BF850" i="73" s="1"/>
  <c r="BF854" i="73" s="1"/>
  <c r="AR864" i="73"/>
  <c r="AR850" i="73" s="1"/>
  <c r="AR854" i="73" s="1"/>
  <c r="AR893" i="73"/>
  <c r="AT864" i="73"/>
  <c r="AT850" i="73" s="1"/>
  <c r="AT854" i="73" s="1"/>
  <c r="AT893" i="73"/>
  <c r="AV864" i="73"/>
  <c r="AV850" i="73" s="1"/>
  <c r="AV854" i="73" s="1"/>
  <c r="AV893" i="73"/>
  <c r="BG864" i="73"/>
  <c r="BG850" i="73" s="1"/>
  <c r="BG854" i="73" s="1"/>
  <c r="BG893" i="73"/>
  <c r="AZ864" i="73"/>
  <c r="AZ850" i="73" s="1"/>
  <c r="AZ854" i="73" s="1"/>
  <c r="AZ893" i="73"/>
  <c r="BB864" i="73"/>
  <c r="BB850" i="73" s="1"/>
  <c r="BB854" i="73" s="1"/>
  <c r="BB893" i="73"/>
  <c r="BD864" i="73"/>
  <c r="BD850" i="73" s="1"/>
  <c r="BD854" i="73" s="1"/>
  <c r="BD893" i="73"/>
  <c r="CL893" i="73"/>
  <c r="CL864" i="73"/>
  <c r="CL850" i="73" s="1"/>
  <c r="CL854" i="73" s="1"/>
  <c r="BH864" i="73"/>
  <c r="BH850" i="73" s="1"/>
  <c r="BH854" i="73" s="1"/>
  <c r="BH893" i="73"/>
  <c r="BJ864" i="73"/>
  <c r="BJ850" i="73" s="1"/>
  <c r="BJ854" i="73" s="1"/>
  <c r="BJ893" i="73"/>
  <c r="BL864" i="73"/>
  <c r="BL850" i="73" s="1"/>
  <c r="BL854" i="73" s="1"/>
  <c r="BL893" i="73"/>
  <c r="CE655" i="73"/>
  <c r="CE639" i="73"/>
  <c r="CA655" i="73"/>
  <c r="CA639" i="73"/>
  <c r="BW1046" i="73"/>
  <c r="BS1046" i="73"/>
  <c r="BM1046" i="73"/>
  <c r="BI1046" i="73"/>
  <c r="BE655" i="73"/>
  <c r="BE639" i="73"/>
  <c r="CN639" i="73"/>
  <c r="CN655" i="73"/>
  <c r="BM953" i="73"/>
  <c r="BM1154" i="73" s="1"/>
  <c r="BM1144" i="73" s="1"/>
  <c r="BW943" i="73"/>
  <c r="CK943" i="73"/>
  <c r="BH953" i="73"/>
  <c r="BH1154" i="73" s="1"/>
  <c r="BH1144" i="73" s="1"/>
  <c r="BS104" i="73"/>
  <c r="CL953" i="73"/>
  <c r="CL1154" i="73" s="1"/>
  <c r="CL1144" i="73" s="1"/>
  <c r="CS943" i="73"/>
  <c r="BY901" i="73"/>
  <c r="CV601" i="73"/>
  <c r="CV567" i="73" s="1"/>
  <c r="AZ639" i="73"/>
  <c r="AZ1030" i="73" s="1"/>
  <c r="AZ979" i="73" s="1"/>
  <c r="AY104" i="73"/>
  <c r="BL104" i="73"/>
  <c r="BT104" i="73"/>
  <c r="BT943" i="73"/>
  <c r="CA104" i="73"/>
  <c r="BU104" i="73"/>
  <c r="BI104" i="73"/>
  <c r="AQ655" i="73"/>
  <c r="AQ639" i="73"/>
  <c r="AM1046" i="73"/>
  <c r="CT1046" i="73"/>
  <c r="BA1046" i="73"/>
  <c r="CH639" i="73"/>
  <c r="CH655" i="73"/>
  <c r="CD1046" i="73"/>
  <c r="BZ1046" i="73"/>
  <c r="BV1046" i="73"/>
  <c r="BR1046" i="73"/>
  <c r="BN1046" i="73"/>
  <c r="BJ1046" i="73"/>
  <c r="BD639" i="73"/>
  <c r="BD655" i="73"/>
  <c r="BY655" i="73"/>
  <c r="BY639" i="73"/>
  <c r="AV655" i="73"/>
  <c r="AV639" i="73"/>
  <c r="CS1046" i="73"/>
  <c r="BQ1046" i="73"/>
  <c r="CK1046" i="73"/>
  <c r="CV639" i="73"/>
  <c r="CV655" i="73"/>
  <c r="CM893" i="73"/>
  <c r="CM864" i="73"/>
  <c r="CM850" i="73" s="1"/>
  <c r="CM854" i="73" s="1"/>
  <c r="BP864" i="73"/>
  <c r="BP850" i="73" s="1"/>
  <c r="BP854" i="73" s="1"/>
  <c r="BP893" i="73"/>
  <c r="BR893" i="73"/>
  <c r="BR864" i="73"/>
  <c r="BR850" i="73" s="1"/>
  <c r="BR854" i="73" s="1"/>
  <c r="BT893" i="73"/>
  <c r="BT864" i="73"/>
  <c r="BT850" i="73" s="1"/>
  <c r="BT854" i="73" s="1"/>
  <c r="BN893" i="73"/>
  <c r="BN864" i="73"/>
  <c r="BN850" i="73" s="1"/>
  <c r="BN854" i="73" s="1"/>
  <c r="BX864" i="73"/>
  <c r="BX850" i="73" s="1"/>
  <c r="BX854" i="73" s="1"/>
  <c r="BX893" i="73"/>
  <c r="BZ864" i="73"/>
  <c r="BZ850" i="73" s="1"/>
  <c r="BZ854" i="73" s="1"/>
  <c r="BZ893" i="73"/>
  <c r="CB864" i="73"/>
  <c r="CB850" i="73" s="1"/>
  <c r="CB854" i="73" s="1"/>
  <c r="CB893" i="73"/>
  <c r="CT893" i="73"/>
  <c r="CT864" i="73"/>
  <c r="CT850" i="73" s="1"/>
  <c r="CT854" i="73" s="1"/>
  <c r="CF864" i="73"/>
  <c r="CF850" i="73" s="1"/>
  <c r="CF854" i="73" s="1"/>
  <c r="CF893" i="73"/>
  <c r="CH864" i="73"/>
  <c r="CH850" i="73" s="1"/>
  <c r="CH854" i="73" s="1"/>
  <c r="CH893" i="73"/>
  <c r="CJ864" i="73"/>
  <c r="CJ850" i="73" s="1"/>
  <c r="CJ854" i="73" s="1"/>
  <c r="CJ893" i="73"/>
  <c r="BO893" i="73"/>
  <c r="BO864" i="73"/>
  <c r="BO850" i="73" s="1"/>
  <c r="BO854" i="73" s="1"/>
  <c r="CN864" i="73"/>
  <c r="CN850" i="73" s="1"/>
  <c r="CN854" i="73" s="1"/>
  <c r="CN893" i="73"/>
  <c r="CP864" i="73"/>
  <c r="CP850" i="73" s="1"/>
  <c r="CP854" i="73" s="1"/>
  <c r="CP893" i="73"/>
  <c r="CR864" i="73"/>
  <c r="CR850" i="73" s="1"/>
  <c r="CR854" i="73" s="1"/>
  <c r="CR893" i="73"/>
  <c r="CE1046" i="73"/>
  <c r="CA1046" i="73"/>
  <c r="BU655" i="73"/>
  <c r="BU639" i="73"/>
  <c r="CO639" i="73"/>
  <c r="CO655" i="73"/>
  <c r="BM639" i="73"/>
  <c r="BM655" i="73"/>
  <c r="BG639" i="73"/>
  <c r="BG655" i="73"/>
  <c r="BC1046" i="73"/>
  <c r="CM913" i="73"/>
  <c r="CH994" i="73"/>
  <c r="CH974" i="73" s="1"/>
  <c r="CH567" i="73"/>
  <c r="CU953" i="73"/>
  <c r="CU1154" i="73" s="1"/>
  <c r="CU1144" i="73" s="1"/>
  <c r="AQ994" i="73"/>
  <c r="AQ974" i="73" s="1"/>
  <c r="AQ567" i="73"/>
  <c r="CQ913" i="73"/>
  <c r="CQ899" i="73"/>
  <c r="BG913" i="73"/>
  <c r="BG899" i="73"/>
  <c r="AP1030" i="73"/>
  <c r="AP979" i="73" s="1"/>
  <c r="AP572" i="73"/>
  <c r="BK994" i="73"/>
  <c r="BK974" i="73" s="1"/>
  <c r="BK567" i="73"/>
  <c r="CQ1030" i="73"/>
  <c r="CQ979" i="73" s="1"/>
  <c r="CQ572" i="73"/>
  <c r="AY953" i="73"/>
  <c r="AY1154" i="73" s="1"/>
  <c r="AY1144" i="73" s="1"/>
  <c r="BA913" i="73"/>
  <c r="BA899" i="73"/>
  <c r="BA903" i="73" s="1"/>
  <c r="CF1093" i="73"/>
  <c r="CF833" i="73"/>
  <c r="CF836" i="73" s="1"/>
  <c r="CL994" i="73"/>
  <c r="CL974" i="73" s="1"/>
  <c r="CL567" i="73"/>
  <c r="CS953" i="73"/>
  <c r="CS1154" i="73" s="1"/>
  <c r="CS1144" i="73" s="1"/>
  <c r="CD1030" i="73"/>
  <c r="CD979" i="73" s="1"/>
  <c r="CD572" i="73"/>
  <c r="CU943" i="73"/>
  <c r="AJ584" i="73"/>
  <c r="BE994" i="73"/>
  <c r="BE974" i="73" s="1"/>
  <c r="CM943" i="73"/>
  <c r="CC913" i="73"/>
  <c r="CC899" i="73"/>
  <c r="CQ641" i="73"/>
  <c r="CQ711" i="73"/>
  <c r="AD584" i="73"/>
  <c r="BN943" i="73"/>
  <c r="BX1030" i="73"/>
  <c r="BX979" i="73" s="1"/>
  <c r="BX572" i="73"/>
  <c r="CD953" i="73"/>
  <c r="CD1154" i="73" s="1"/>
  <c r="CD1144" i="73" s="1"/>
  <c r="AV943" i="73"/>
  <c r="BQ913" i="73"/>
  <c r="BQ899" i="73"/>
  <c r="BN913" i="73"/>
  <c r="BN899" i="73"/>
  <c r="CS994" i="73"/>
  <c r="CS974" i="73" s="1"/>
  <c r="CS567" i="73"/>
  <c r="AR711" i="73"/>
  <c r="AR641" i="73"/>
  <c r="BW1030" i="73"/>
  <c r="BW979" i="73" s="1"/>
  <c r="BW572" i="73"/>
  <c r="AY943" i="73"/>
  <c r="BI1031" i="73"/>
  <c r="BI980" i="73" s="1"/>
  <c r="BI983" i="73" s="1"/>
  <c r="BI573" i="73"/>
  <c r="CA994" i="73"/>
  <c r="CA974" i="73" s="1"/>
  <c r="CA567" i="73"/>
  <c r="BJ250" i="73"/>
  <c r="AN913" i="73"/>
  <c r="AN899" i="73"/>
  <c r="AX913" i="73"/>
  <c r="AX899" i="73"/>
  <c r="CL913" i="73"/>
  <c r="CL899" i="73"/>
  <c r="BH1030" i="73"/>
  <c r="BH979" i="73" s="1"/>
  <c r="BH983" i="73" s="1"/>
  <c r="BH572" i="73"/>
  <c r="CB104" i="73"/>
  <c r="BT913" i="73"/>
  <c r="BT899" i="73"/>
  <c r="BT903" i="73" s="1"/>
  <c r="CM953" i="73"/>
  <c r="CM1154" i="73" s="1"/>
  <c r="CM1144" i="73" s="1"/>
  <c r="CH899" i="73"/>
  <c r="CH913" i="73"/>
  <c r="BF1030" i="73"/>
  <c r="BF979" i="73" s="1"/>
  <c r="BF572" i="73"/>
  <c r="BE943" i="73"/>
  <c r="CI899" i="73"/>
  <c r="CI913" i="73"/>
  <c r="BN953" i="73"/>
  <c r="BN1154" i="73" s="1"/>
  <c r="BN1144" i="73" s="1"/>
  <c r="CH943" i="73"/>
  <c r="BL994" i="73"/>
  <c r="BL974" i="73" s="1"/>
  <c r="BL567" i="73"/>
  <c r="AV953" i="73"/>
  <c r="AV1154" i="73" s="1"/>
  <c r="AV1144" i="73" s="1"/>
  <c r="BX913" i="73"/>
  <c r="BX899" i="73"/>
  <c r="BH994" i="73"/>
  <c r="BH974" i="73" s="1"/>
  <c r="BH567" i="73"/>
  <c r="AZ601" i="73"/>
  <c r="AT913" i="73"/>
  <c r="AT899" i="73"/>
  <c r="BM104" i="73"/>
  <c r="AM104" i="73"/>
  <c r="CL1030" i="73"/>
  <c r="CL979" i="73" s="1"/>
  <c r="CL572" i="73"/>
  <c r="BE913" i="73"/>
  <c r="BE899" i="73"/>
  <c r="BE903" i="73" s="1"/>
  <c r="BO1030" i="73"/>
  <c r="BO979" i="73" s="1"/>
  <c r="BO572" i="73"/>
  <c r="BC943" i="73"/>
  <c r="BI943" i="73"/>
  <c r="CE913" i="73"/>
  <c r="CE899" i="73"/>
  <c r="CG943" i="73"/>
  <c r="AY994" i="73"/>
  <c r="AY974" i="73" s="1"/>
  <c r="AY567" i="73"/>
  <c r="BB943" i="73"/>
  <c r="BG943" i="73"/>
  <c r="CU994" i="73"/>
  <c r="CU974" i="73" s="1"/>
  <c r="CU567" i="73"/>
  <c r="BE953" i="73"/>
  <c r="BE1154" i="73" s="1"/>
  <c r="BE1144" i="73" s="1"/>
  <c r="BR943" i="73"/>
  <c r="BV913" i="73"/>
  <c r="BV899" i="73"/>
  <c r="AH584" i="73"/>
  <c r="CH953" i="73"/>
  <c r="CH1154" i="73" s="1"/>
  <c r="CH1144" i="73" s="1"/>
  <c r="CT913" i="73"/>
  <c r="CT899" i="73"/>
  <c r="BR994" i="73"/>
  <c r="BR974" i="73" s="1"/>
  <c r="BR567" i="73"/>
  <c r="BL943" i="73"/>
  <c r="BP994" i="73"/>
  <c r="BP974" i="73" s="1"/>
  <c r="BP567" i="73"/>
  <c r="BD943" i="73"/>
  <c r="CG913" i="73"/>
  <c r="CG899" i="73"/>
  <c r="BC953" i="73"/>
  <c r="BC1154" i="73" s="1"/>
  <c r="BC1144" i="73" s="1"/>
  <c r="AV913" i="73"/>
  <c r="AV899" i="73"/>
  <c r="BI953" i="73"/>
  <c r="BI1154" i="73" s="1"/>
  <c r="BI1144" i="73" s="1"/>
  <c r="BF913" i="73"/>
  <c r="BF899" i="73"/>
  <c r="BK953" i="73"/>
  <c r="BK1154" i="73" s="1"/>
  <c r="BK1144" i="73" s="1"/>
  <c r="CC943" i="73"/>
  <c r="CB943" i="73"/>
  <c r="BF943" i="73"/>
  <c r="BB953" i="73"/>
  <c r="BB1154" i="73" s="1"/>
  <c r="BB1144" i="73" s="1"/>
  <c r="BG953" i="73"/>
  <c r="BG1154" i="73" s="1"/>
  <c r="BG1144" i="73" s="1"/>
  <c r="AM943" i="73"/>
  <c r="AS943" i="73"/>
  <c r="CR1030" i="73"/>
  <c r="CR979" i="73" s="1"/>
  <c r="CR983" i="73" s="1"/>
  <c r="CR572" i="73"/>
  <c r="BR953" i="73"/>
  <c r="BR1154" i="73" s="1"/>
  <c r="BR1144" i="73" s="1"/>
  <c r="BV943" i="73"/>
  <c r="CB913" i="73"/>
  <c r="CB899" i="73"/>
  <c r="CU913" i="73"/>
  <c r="CU899" i="73"/>
  <c r="CU903" i="73" s="1"/>
  <c r="CJ913" i="73"/>
  <c r="CJ899" i="73"/>
  <c r="BL953" i="73"/>
  <c r="BL1154" i="73" s="1"/>
  <c r="BL1144" i="73" s="1"/>
  <c r="CO913" i="73"/>
  <c r="CO899" i="73"/>
  <c r="BD953" i="73"/>
  <c r="BD1154" i="73" s="1"/>
  <c r="BD1144" i="73" s="1"/>
  <c r="AT104" i="73"/>
  <c r="AZ943" i="73"/>
  <c r="AE584" i="73"/>
  <c r="AR994" i="73"/>
  <c r="AR974" i="73" s="1"/>
  <c r="AR567" i="73"/>
  <c r="CS913" i="73"/>
  <c r="CS899" i="73"/>
  <c r="CS903" i="73" s="1"/>
  <c r="BQ943" i="73"/>
  <c r="BI913" i="73"/>
  <c r="BI899" i="73"/>
  <c r="CC953" i="73"/>
  <c r="CC1154" i="73" s="1"/>
  <c r="CC1144" i="73" s="1"/>
  <c r="BY711" i="73"/>
  <c r="BY641" i="73"/>
  <c r="CB953" i="73"/>
  <c r="CB1154" i="73" s="1"/>
  <c r="CB1144" i="73" s="1"/>
  <c r="BF953" i="73"/>
  <c r="BF1154" i="73" s="1"/>
  <c r="BF1144" i="73" s="1"/>
  <c r="AM953" i="73"/>
  <c r="AM1154" i="73" s="1"/>
  <c r="AM1144" i="73" s="1"/>
  <c r="AS953" i="73"/>
  <c r="AS1154" i="73" s="1"/>
  <c r="AS1144" i="73" s="1"/>
  <c r="BJ913" i="73"/>
  <c r="BJ899" i="73"/>
  <c r="BV953" i="73"/>
  <c r="BV1154" i="73" s="1"/>
  <c r="BV1144" i="73" s="1"/>
  <c r="BQ994" i="73"/>
  <c r="BQ974" i="73" s="1"/>
  <c r="BQ567" i="73"/>
  <c r="BK250" i="73"/>
  <c r="AZ104" i="73"/>
  <c r="BL913" i="73"/>
  <c r="BL899" i="73"/>
  <c r="CO104" i="73"/>
  <c r="AP994" i="73"/>
  <c r="AP974" i="73" s="1"/>
  <c r="AP567" i="73"/>
  <c r="AQ953" i="73"/>
  <c r="AQ1154" i="73" s="1"/>
  <c r="AQ1144" i="73" s="1"/>
  <c r="BY913" i="73"/>
  <c r="BY899" i="73"/>
  <c r="AZ953" i="73"/>
  <c r="AZ1154" i="73" s="1"/>
  <c r="AZ1144" i="73" s="1"/>
  <c r="AM1030" i="73"/>
  <c r="AM979" i="73" s="1"/>
  <c r="AM572" i="73"/>
  <c r="CC711" i="73"/>
  <c r="CC641" i="73"/>
  <c r="BS943" i="73"/>
  <c r="AR943" i="73"/>
  <c r="BQ953" i="73"/>
  <c r="BQ1154" i="73" s="1"/>
  <c r="BQ1144" i="73" s="1"/>
  <c r="BA943" i="73"/>
  <c r="BJ943" i="73"/>
  <c r="BJ567" i="73"/>
  <c r="CV943" i="73"/>
  <c r="BZ943" i="73"/>
  <c r="AU943" i="73"/>
  <c r="AL1030" i="73"/>
  <c r="AL979" i="73" s="1"/>
  <c r="AL572" i="73"/>
  <c r="CS711" i="73"/>
  <c r="CS641" i="73"/>
  <c r="AW1085" i="73"/>
  <c r="AW825" i="73"/>
  <c r="CK913" i="73"/>
  <c r="CK899" i="73"/>
  <c r="CK903" i="73" s="1"/>
  <c r="AO104" i="73"/>
  <c r="CN943" i="73"/>
  <c r="BM913" i="73"/>
  <c r="BM899" i="73"/>
  <c r="AQ943" i="73"/>
  <c r="CP104" i="73"/>
  <c r="BX953" i="73"/>
  <c r="BX1154" i="73" s="1"/>
  <c r="BX1144" i="73" s="1"/>
  <c r="CN913" i="73"/>
  <c r="CN899" i="73"/>
  <c r="CN903" i="73" s="1"/>
  <c r="CO711" i="73"/>
  <c r="CO641" i="73"/>
  <c r="BW913" i="73"/>
  <c r="BW899" i="73"/>
  <c r="AK584" i="73"/>
  <c r="CA1101" i="73"/>
  <c r="CA841" i="73"/>
  <c r="CA844" i="73" s="1"/>
  <c r="AV994" i="73"/>
  <c r="AV974" i="73" s="1"/>
  <c r="AS913" i="73"/>
  <c r="AS899" i="73"/>
  <c r="BS953" i="73"/>
  <c r="BS1154" i="73" s="1"/>
  <c r="BS1144" i="73" s="1"/>
  <c r="AR953" i="73"/>
  <c r="AR1154" i="73" s="1"/>
  <c r="AR1144" i="73" s="1"/>
  <c r="BZ913" i="73"/>
  <c r="BZ899" i="73"/>
  <c r="CD913" i="73"/>
  <c r="CD899" i="73"/>
  <c r="CD903" i="73" s="1"/>
  <c r="BA953" i="73"/>
  <c r="BA1154" i="73" s="1"/>
  <c r="BA1144" i="73" s="1"/>
  <c r="BJ953" i="73"/>
  <c r="BJ1154" i="73" s="1"/>
  <c r="BJ1144" i="73" s="1"/>
  <c r="CP641" i="73"/>
  <c r="CV953" i="73"/>
  <c r="CV1154" i="73" s="1"/>
  <c r="CV1144" i="73" s="1"/>
  <c r="AG584" i="73"/>
  <c r="BZ953" i="73"/>
  <c r="BZ1154" i="73" s="1"/>
  <c r="BZ1144" i="73" s="1"/>
  <c r="AU953" i="73"/>
  <c r="AU1154" i="73" s="1"/>
  <c r="AU1144" i="73" s="1"/>
  <c r="BK899" i="73" l="1"/>
  <c r="CT903" i="73"/>
  <c r="AW913" i="73"/>
  <c r="BH903" i="73"/>
  <c r="CL903" i="73"/>
  <c r="CG903" i="73"/>
  <c r="AX903" i="73"/>
  <c r="CO903" i="73"/>
  <c r="BO899" i="73"/>
  <c r="BD903" i="73"/>
  <c r="CQ903" i="73"/>
  <c r="AU903" i="73"/>
  <c r="BD913" i="73"/>
  <c r="AZ913" i="73"/>
  <c r="AQ899" i="73"/>
  <c r="BH913" i="73"/>
  <c r="BU913" i="73"/>
  <c r="CR899" i="73"/>
  <c r="CR903" i="73" s="1"/>
  <c r="CI976" i="73"/>
  <c r="BJ903" i="73"/>
  <c r="BP899" i="73"/>
  <c r="BP903" i="73" s="1"/>
  <c r="BC899" i="73"/>
  <c r="BC903" i="73" s="1"/>
  <c r="BL903" i="73"/>
  <c r="CH903" i="73"/>
  <c r="AP913" i="73"/>
  <c r="AV903" i="73"/>
  <c r="BS899" i="73"/>
  <c r="BS903" i="73" s="1"/>
  <c r="AY899" i="73"/>
  <c r="AY903" i="73" s="1"/>
  <c r="BK903" i="73"/>
  <c r="CQ841" i="73"/>
  <c r="CQ844" i="73" s="1"/>
  <c r="CE903" i="73"/>
  <c r="BW903" i="73"/>
  <c r="BF903" i="73"/>
  <c r="BG1085" i="73"/>
  <c r="BL565" i="73"/>
  <c r="AM1101" i="73"/>
  <c r="CM825" i="73"/>
  <c r="CB903" i="73"/>
  <c r="CI903" i="73"/>
  <c r="AQ903" i="73"/>
  <c r="CA913" i="73"/>
  <c r="CO841" i="73"/>
  <c r="CO844" i="73" s="1"/>
  <c r="BI576" i="73"/>
  <c r="BI589" i="73" s="1"/>
  <c r="AM899" i="73"/>
  <c r="AM903" i="73" s="1"/>
  <c r="BR899" i="73"/>
  <c r="BR903" i="73" s="1"/>
  <c r="CN841" i="73"/>
  <c r="CN844" i="73" s="1"/>
  <c r="CF899" i="73"/>
  <c r="CF903" i="73" s="1"/>
  <c r="CP899" i="73"/>
  <c r="CP903" i="73" s="1"/>
  <c r="CT1101" i="73"/>
  <c r="AL899" i="73"/>
  <c r="AL903" i="73" s="1"/>
  <c r="AO833" i="73"/>
  <c r="AO836" i="73" s="1"/>
  <c r="CV565" i="73"/>
  <c r="CV569" i="73" s="1"/>
  <c r="CV580" i="73" s="1"/>
  <c r="BF1085" i="73"/>
  <c r="AS1085" i="73"/>
  <c r="BR825" i="73"/>
  <c r="BR828" i="73" s="1"/>
  <c r="CS841" i="73"/>
  <c r="CS844" i="73" s="1"/>
  <c r="CV1101" i="73"/>
  <c r="BF565" i="73"/>
  <c r="BB833" i="73"/>
  <c r="BB836" i="73" s="1"/>
  <c r="CI565" i="73"/>
  <c r="CE1101" i="73"/>
  <c r="BS833" i="73"/>
  <c r="BS836" i="73" s="1"/>
  <c r="CO1085" i="73"/>
  <c r="BT1085" i="73"/>
  <c r="CI841" i="73"/>
  <c r="CI844" i="73" s="1"/>
  <c r="AU1032" i="73"/>
  <c r="AU972" i="73" s="1"/>
  <c r="CB1101" i="73"/>
  <c r="AV841" i="73"/>
  <c r="AV844" i="73" s="1"/>
  <c r="BD825" i="73"/>
  <c r="BD828" i="73" s="1"/>
  <c r="AT1101" i="73"/>
  <c r="BE565" i="73"/>
  <c r="BE569" i="73" s="1"/>
  <c r="BE581" i="73" s="1"/>
  <c r="BI565" i="73"/>
  <c r="CH841" i="73"/>
  <c r="CH844" i="73" s="1"/>
  <c r="CC841" i="73"/>
  <c r="CC844" i="73" s="1"/>
  <c r="BU1101" i="73"/>
  <c r="AQ1032" i="73"/>
  <c r="AQ972" i="73" s="1"/>
  <c r="AQ976" i="73" s="1"/>
  <c r="CF841" i="73"/>
  <c r="CF844" i="73" s="1"/>
  <c r="BF644" i="73"/>
  <c r="BF1035" i="73" s="1"/>
  <c r="CT976" i="73"/>
  <c r="CM841" i="73"/>
  <c r="CM844" i="73" s="1"/>
  <c r="BW841" i="73"/>
  <c r="BW844" i="73" s="1"/>
  <c r="AX1101" i="73"/>
  <c r="BN1101" i="73"/>
  <c r="AP1101" i="73"/>
  <c r="AT1093" i="73"/>
  <c r="CD841" i="73"/>
  <c r="CD844" i="73" s="1"/>
  <c r="CC825" i="73"/>
  <c r="CC828" i="73" s="1"/>
  <c r="BJ833" i="73"/>
  <c r="BJ836" i="73" s="1"/>
  <c r="CP841" i="73"/>
  <c r="CP844" i="73" s="1"/>
  <c r="BX841" i="73"/>
  <c r="BX844" i="73" s="1"/>
  <c r="CG841" i="73"/>
  <c r="CG844" i="73" s="1"/>
  <c r="CU841" i="73"/>
  <c r="CU844" i="73" s="1"/>
  <c r="CK1101" i="73"/>
  <c r="BQ825" i="73"/>
  <c r="BQ828" i="73" s="1"/>
  <c r="BI1101" i="73"/>
  <c r="BX903" i="73"/>
  <c r="AZ903" i="73"/>
  <c r="BP569" i="73"/>
  <c r="BP580" i="73" s="1"/>
  <c r="CJ976" i="73"/>
  <c r="AU569" i="73"/>
  <c r="AU581" i="73" s="1"/>
  <c r="BW565" i="73"/>
  <c r="BW569" i="73" s="1"/>
  <c r="BW580" i="73" s="1"/>
  <c r="CU565" i="73"/>
  <c r="CU569" i="73" s="1"/>
  <c r="CU580" i="73" s="1"/>
  <c r="BE976" i="73"/>
  <c r="CL976" i="73"/>
  <c r="AT565" i="73"/>
  <c r="BB976" i="73"/>
  <c r="CB976" i="73"/>
  <c r="CH976" i="73"/>
  <c r="CF565" i="73"/>
  <c r="BR565" i="73"/>
  <c r="BR569" i="73" s="1"/>
  <c r="BR580" i="73" s="1"/>
  <c r="CB565" i="73"/>
  <c r="CB569" i="73" s="1"/>
  <c r="CB582" i="73" s="1"/>
  <c r="AS565" i="73"/>
  <c r="AL565" i="73"/>
  <c r="AL569" i="73" s="1"/>
  <c r="AL582" i="73" s="1"/>
  <c r="BB565" i="73"/>
  <c r="AS976" i="73"/>
  <c r="BT565" i="73"/>
  <c r="BT569" i="73" s="1"/>
  <c r="BT581" i="73" s="1"/>
  <c r="CL565" i="73"/>
  <c r="CL569" i="73" s="1"/>
  <c r="CA1032" i="73"/>
  <c r="CA972" i="73" s="1"/>
  <c r="CA976" i="73" s="1"/>
  <c r="CU976" i="73"/>
  <c r="BX565" i="73"/>
  <c r="BX976" i="73"/>
  <c r="BN565" i="73"/>
  <c r="BN569" i="73" s="1"/>
  <c r="BN581" i="73" s="1"/>
  <c r="AX565" i="73"/>
  <c r="AX569" i="73" s="1"/>
  <c r="AX581" i="73" s="1"/>
  <c r="CQ983" i="73"/>
  <c r="CB567" i="73"/>
  <c r="BM567" i="73"/>
  <c r="AW567" i="73"/>
  <c r="BO994" i="73"/>
  <c r="BO974" i="73" s="1"/>
  <c r="BO976" i="73" s="1"/>
  <c r="CQ994" i="73"/>
  <c r="CQ974" i="73" s="1"/>
  <c r="AN994" i="73"/>
  <c r="AN974" i="73" s="1"/>
  <c r="AN976" i="73" s="1"/>
  <c r="BZ994" i="73"/>
  <c r="BZ974" i="73" s="1"/>
  <c r="CR567" i="73"/>
  <c r="BG567" i="73"/>
  <c r="AT567" i="73"/>
  <c r="CI567" i="73"/>
  <c r="CO567" i="73"/>
  <c r="CG567" i="73"/>
  <c r="AU994" i="73"/>
  <c r="AU974" i="73" s="1"/>
  <c r="CD567" i="73"/>
  <c r="CC567" i="73"/>
  <c r="CF567" i="73"/>
  <c r="CF569" i="73" s="1"/>
  <c r="CF582" i="73" s="1"/>
  <c r="BX567" i="73"/>
  <c r="BD994" i="73"/>
  <c r="BD974" i="73" s="1"/>
  <c r="BD976" i="73" s="1"/>
  <c r="CP994" i="73"/>
  <c r="CP974" i="73" s="1"/>
  <c r="AX994" i="73"/>
  <c r="AX974" i="73" s="1"/>
  <c r="AX976" i="73" s="1"/>
  <c r="BU903" i="73"/>
  <c r="BG903" i="73"/>
  <c r="BC567" i="73"/>
  <c r="BA567" i="73"/>
  <c r="BI644" i="73"/>
  <c r="BI1035" i="73" s="1"/>
  <c r="BF567" i="73"/>
  <c r="AS567" i="73"/>
  <c r="AU1101" i="73"/>
  <c r="BW994" i="73"/>
  <c r="BW974" i="73" s="1"/>
  <c r="BW976" i="73" s="1"/>
  <c r="BV994" i="73"/>
  <c r="BV974" i="73" s="1"/>
  <c r="BV976" i="73" s="1"/>
  <c r="BY841" i="73"/>
  <c r="BY844" i="73" s="1"/>
  <c r="BL841" i="73"/>
  <c r="BL844" i="73" s="1"/>
  <c r="CR1101" i="73"/>
  <c r="BZ903" i="73"/>
  <c r="BM903" i="73"/>
  <c r="CI1085" i="73"/>
  <c r="CN994" i="73"/>
  <c r="CN974" i="73" s="1"/>
  <c r="BZ825" i="73"/>
  <c r="BZ828" i="73" s="1"/>
  <c r="CC903" i="73"/>
  <c r="AT903" i="73"/>
  <c r="BK825" i="73"/>
  <c r="BK828" i="73" s="1"/>
  <c r="BY567" i="73"/>
  <c r="AN1101" i="73"/>
  <c r="AQ825" i="73"/>
  <c r="AQ828" i="73" s="1"/>
  <c r="BN903" i="73"/>
  <c r="AZ1032" i="73"/>
  <c r="AZ972" i="73" s="1"/>
  <c r="BP1032" i="73"/>
  <c r="BP972" i="73" s="1"/>
  <c r="BP976" i="73" s="1"/>
  <c r="BU1032" i="73"/>
  <c r="BU972" i="73" s="1"/>
  <c r="BU565" i="73"/>
  <c r="BU569" i="73" s="1"/>
  <c r="BU994" i="73"/>
  <c r="BU974" i="73" s="1"/>
  <c r="BA1101" i="73"/>
  <c r="BO903" i="73"/>
  <c r="BS565" i="73"/>
  <c r="AN1085" i="73"/>
  <c r="AV565" i="73"/>
  <c r="AV569" i="73" s="1"/>
  <c r="AV582" i="73" s="1"/>
  <c r="AO994" i="73"/>
  <c r="AO974" i="73" s="1"/>
  <c r="BI903" i="73"/>
  <c r="AU913" i="73"/>
  <c r="BT994" i="73"/>
  <c r="BT974" i="73" s="1"/>
  <c r="BT976" i="73" s="1"/>
  <c r="BA565" i="73"/>
  <c r="AR899" i="73"/>
  <c r="AR903" i="73" s="1"/>
  <c r="BO841" i="73"/>
  <c r="BO844" i="73" s="1"/>
  <c r="CK994" i="73"/>
  <c r="CK974" i="73" s="1"/>
  <c r="CK976" i="73" s="1"/>
  <c r="BN994" i="73"/>
  <c r="BN974" i="73" s="1"/>
  <c r="BN976" i="73" s="1"/>
  <c r="CT567" i="73"/>
  <c r="CM565" i="73"/>
  <c r="BZ841" i="73"/>
  <c r="BZ844" i="73" s="1"/>
  <c r="AY841" i="73"/>
  <c r="AY844" i="73" s="1"/>
  <c r="BW1085" i="73"/>
  <c r="BQ903" i="73"/>
  <c r="AY565" i="73"/>
  <c r="AY569" i="73" s="1"/>
  <c r="AY582" i="73" s="1"/>
  <c r="AO899" i="73"/>
  <c r="AO903" i="73" s="1"/>
  <c r="BV903" i="73"/>
  <c r="BD833" i="73"/>
  <c r="BD836" i="73" s="1"/>
  <c r="AY976" i="73"/>
  <c r="AP1032" i="73"/>
  <c r="AP972" i="73" s="1"/>
  <c r="AP976" i="73" s="1"/>
  <c r="CA1085" i="73"/>
  <c r="BV825" i="73"/>
  <c r="BV828" i="73" s="1"/>
  <c r="AW976" i="73"/>
  <c r="BA825" i="73"/>
  <c r="BA828" i="73" s="1"/>
  <c r="AV976" i="73"/>
  <c r="AZ825" i="73"/>
  <c r="AZ828" i="73" s="1"/>
  <c r="CD976" i="73"/>
  <c r="AO1032" i="73"/>
  <c r="AO972" i="73" s="1"/>
  <c r="BL825" i="73"/>
  <c r="BL828" i="73" s="1"/>
  <c r="CU1093" i="73"/>
  <c r="CD565" i="73"/>
  <c r="BB825" i="73"/>
  <c r="BB828" i="73" s="1"/>
  <c r="BS1101" i="73"/>
  <c r="BO1085" i="73"/>
  <c r="BU825" i="73"/>
  <c r="BU828" i="73" s="1"/>
  <c r="CT833" i="73"/>
  <c r="CT836" i="73" s="1"/>
  <c r="BK1032" i="73"/>
  <c r="BK972" i="73" s="1"/>
  <c r="BK976" i="73" s="1"/>
  <c r="CE1032" i="73"/>
  <c r="CE972" i="73" s="1"/>
  <c r="CE976" i="73" s="1"/>
  <c r="BP825" i="73"/>
  <c r="BP828" i="73" s="1"/>
  <c r="AN565" i="73"/>
  <c r="AN569" i="73" s="1"/>
  <c r="AP569" i="73"/>
  <c r="AP580" i="73" s="1"/>
  <c r="AR841" i="73"/>
  <c r="AR844" i="73" s="1"/>
  <c r="BP1101" i="73"/>
  <c r="CH565" i="73"/>
  <c r="CH569" i="73" s="1"/>
  <c r="CH582" i="73" s="1"/>
  <c r="AW565" i="73"/>
  <c r="AW569" i="73" s="1"/>
  <c r="AW581" i="73" s="1"/>
  <c r="BE825" i="73"/>
  <c r="BE828" i="73" s="1"/>
  <c r="AR825" i="73"/>
  <c r="AR828" i="73" s="1"/>
  <c r="BK1101" i="73"/>
  <c r="CV899" i="73"/>
  <c r="CV903" i="73" s="1"/>
  <c r="BD565" i="73"/>
  <c r="BD569" i="73" s="1"/>
  <c r="BD581" i="73" s="1"/>
  <c r="BD644" i="73"/>
  <c r="BD1035" i="73" s="1"/>
  <c r="BJ565" i="73"/>
  <c r="BJ569" i="73" s="1"/>
  <c r="BG565" i="73"/>
  <c r="CM567" i="73"/>
  <c r="BJ825" i="73"/>
  <c r="BJ828" i="73" s="1"/>
  <c r="BV565" i="73"/>
  <c r="BV569" i="73" s="1"/>
  <c r="BV581" i="73" s="1"/>
  <c r="CJ903" i="73"/>
  <c r="AN903" i="73"/>
  <c r="BS825" i="73"/>
  <c r="BS828" i="73" s="1"/>
  <c r="CD1085" i="73"/>
  <c r="CT565" i="73"/>
  <c r="BS976" i="73"/>
  <c r="BI567" i="73"/>
  <c r="CI833" i="73"/>
  <c r="CI836" i="73" s="1"/>
  <c r="CB833" i="73"/>
  <c r="CB836" i="73" s="1"/>
  <c r="BJ976" i="73"/>
  <c r="BI825" i="73"/>
  <c r="BI828" i="73" s="1"/>
  <c r="BM825" i="73"/>
  <c r="BM828" i="73" s="1"/>
  <c r="BX833" i="73"/>
  <c r="BX836" i="73" s="1"/>
  <c r="BC1085" i="73"/>
  <c r="BR841" i="73"/>
  <c r="BR844" i="73" s="1"/>
  <c r="BE841" i="73"/>
  <c r="BE844" i="73" s="1"/>
  <c r="AP833" i="73"/>
  <c r="AP836" i="73" s="1"/>
  <c r="BS567" i="73"/>
  <c r="BB567" i="73"/>
  <c r="CK833" i="73"/>
  <c r="CK836" i="73" s="1"/>
  <c r="AX825" i="73"/>
  <c r="AX828" i="73" s="1"/>
  <c r="CD833" i="73"/>
  <c r="CD836" i="73" s="1"/>
  <c r="BC565" i="73"/>
  <c r="CK565" i="73"/>
  <c r="CK569" i="73" s="1"/>
  <c r="CK581" i="73" s="1"/>
  <c r="BQ565" i="73"/>
  <c r="BQ569" i="73" s="1"/>
  <c r="BQ1032" i="73"/>
  <c r="BQ972" i="73" s="1"/>
  <c r="BQ976" i="73" s="1"/>
  <c r="BC976" i="73"/>
  <c r="CA569" i="73"/>
  <c r="CA581" i="73" s="1"/>
  <c r="AS903" i="73"/>
  <c r="BI833" i="73"/>
  <c r="BI836" i="73" s="1"/>
  <c r="BJ841" i="73"/>
  <c r="BJ844" i="73" s="1"/>
  <c r="AW841" i="73"/>
  <c r="AW844" i="73" s="1"/>
  <c r="BL569" i="73"/>
  <c r="BL582" i="73" s="1"/>
  <c r="CJ565" i="73"/>
  <c r="CV825" i="73"/>
  <c r="CV828" i="73" s="1"/>
  <c r="AV833" i="73"/>
  <c r="AV836" i="73" s="1"/>
  <c r="AS841" i="73"/>
  <c r="AS844" i="73" s="1"/>
  <c r="BX825" i="73"/>
  <c r="BX828" i="73" s="1"/>
  <c r="CN565" i="73"/>
  <c r="CN569" i="73" s="1"/>
  <c r="CN1032" i="73"/>
  <c r="CN972" i="73" s="1"/>
  <c r="CP576" i="73"/>
  <c r="CP589" i="73" s="1"/>
  <c r="BM565" i="73"/>
  <c r="BM569" i="73" s="1"/>
  <c r="BM580" i="73" s="1"/>
  <c r="BM1032" i="73"/>
  <c r="BM972" i="73" s="1"/>
  <c r="BM976" i="73" s="1"/>
  <c r="CN825" i="73"/>
  <c r="CN828" i="73" s="1"/>
  <c r="BB913" i="73"/>
  <c r="CR644" i="73"/>
  <c r="CR1035" i="73" s="1"/>
  <c r="CJ567" i="73"/>
  <c r="CB825" i="73"/>
  <c r="CB828" i="73" s="1"/>
  <c r="BH825" i="73"/>
  <c r="CV994" i="73"/>
  <c r="CV974" i="73" s="1"/>
  <c r="CV976" i="73" s="1"/>
  <c r="CL825" i="73"/>
  <c r="CL828" i="73" s="1"/>
  <c r="AT976" i="73"/>
  <c r="AP825" i="73"/>
  <c r="AP828" i="73" s="1"/>
  <c r="BA833" i="73"/>
  <c r="BA836" i="73" s="1"/>
  <c r="CR565" i="73"/>
  <c r="CR569" i="73" s="1"/>
  <c r="CR581" i="73" s="1"/>
  <c r="CE1093" i="73"/>
  <c r="CG565" i="73"/>
  <c r="CG1032" i="73"/>
  <c r="CG972" i="73" s="1"/>
  <c r="CG976" i="73" s="1"/>
  <c r="BM841" i="73"/>
  <c r="BM844" i="73" s="1"/>
  <c r="AU825" i="73"/>
  <c r="AU828" i="73" s="1"/>
  <c r="BY903" i="73"/>
  <c r="AZ1101" i="73"/>
  <c r="BC841" i="73"/>
  <c r="BC844" i="73" s="1"/>
  <c r="BQ841" i="73"/>
  <c r="BQ844" i="73" s="1"/>
  <c r="BH1101" i="73"/>
  <c r="CE567" i="73"/>
  <c r="CE569" i="73" s="1"/>
  <c r="CE581" i="73" s="1"/>
  <c r="BB841" i="73"/>
  <c r="BB844" i="73" s="1"/>
  <c r="BN1085" i="73"/>
  <c r="CH825" i="73"/>
  <c r="CH828" i="73" s="1"/>
  <c r="BG841" i="73"/>
  <c r="BG844" i="73" s="1"/>
  <c r="CV1093" i="73"/>
  <c r="BQ833" i="73"/>
  <c r="BQ836" i="73" s="1"/>
  <c r="AW1093" i="73"/>
  <c r="AM825" i="73"/>
  <c r="AM828" i="73" s="1"/>
  <c r="BW833" i="73"/>
  <c r="BW836" i="73" s="1"/>
  <c r="AQ841" i="73"/>
  <c r="AQ844" i="73" s="1"/>
  <c r="AR833" i="73"/>
  <c r="AR836" i="73" s="1"/>
  <c r="BV1093" i="73"/>
  <c r="BV841" i="73"/>
  <c r="BV844" i="73" s="1"/>
  <c r="BP833" i="73"/>
  <c r="BP836" i="73" s="1"/>
  <c r="BF1101" i="73"/>
  <c r="BH1093" i="73"/>
  <c r="CU825" i="73"/>
  <c r="CP833" i="73"/>
  <c r="CP836" i="73" s="1"/>
  <c r="AO841" i="73"/>
  <c r="AO844" i="73" s="1"/>
  <c r="AM1093" i="73"/>
  <c r="CP1085" i="73"/>
  <c r="AQ569" i="73"/>
  <c r="AQ581" i="73" s="1"/>
  <c r="CE825" i="73"/>
  <c r="CE828" i="73" s="1"/>
  <c r="CF976" i="73"/>
  <c r="BT841" i="73"/>
  <c r="BT844" i="73" s="1"/>
  <c r="BG833" i="73"/>
  <c r="BG836" i="73" s="1"/>
  <c r="CJ841" i="73"/>
  <c r="CJ844" i="73" s="1"/>
  <c r="AQ833" i="73"/>
  <c r="AQ836" i="73" s="1"/>
  <c r="CM833" i="73"/>
  <c r="CM836" i="73" s="1"/>
  <c r="AU833" i="73"/>
  <c r="AU836" i="73" s="1"/>
  <c r="CS833" i="73"/>
  <c r="CS836" i="73" s="1"/>
  <c r="CL1101" i="73"/>
  <c r="BO833" i="73"/>
  <c r="BO836" i="73" s="1"/>
  <c r="AY825" i="73"/>
  <c r="AY828" i="73" s="1"/>
  <c r="BD841" i="73"/>
  <c r="BD844" i="73" s="1"/>
  <c r="CC833" i="73"/>
  <c r="CC836" i="73" s="1"/>
  <c r="BY825" i="73"/>
  <c r="BY828" i="73" s="1"/>
  <c r="AM565" i="73"/>
  <c r="AM569" i="73" s="1"/>
  <c r="AM580" i="73" s="1"/>
  <c r="BH565" i="73"/>
  <c r="BH569" i="73" s="1"/>
  <c r="BH581" i="73" s="1"/>
  <c r="AT825" i="73"/>
  <c r="CJ1085" i="73"/>
  <c r="BR833" i="73"/>
  <c r="BR836" i="73" s="1"/>
  <c r="CG833" i="73"/>
  <c r="CG836" i="73" s="1"/>
  <c r="CG825" i="73"/>
  <c r="CG828" i="73" s="1"/>
  <c r="BH644" i="73"/>
  <c r="BH1035" i="73" s="1"/>
  <c r="CN833" i="73"/>
  <c r="CN836" i="73" s="1"/>
  <c r="BL1093" i="73"/>
  <c r="BC833" i="73"/>
  <c r="BC836" i="73" s="1"/>
  <c r="AV1085" i="73"/>
  <c r="AY833" i="73"/>
  <c r="AY836" i="73" s="1"/>
  <c r="CR1085" i="73"/>
  <c r="CF1085" i="73"/>
  <c r="BZ1093" i="73"/>
  <c r="CO833" i="73"/>
  <c r="CO836" i="73" s="1"/>
  <c r="BR976" i="73"/>
  <c r="BN833" i="73"/>
  <c r="BN836" i="73" s="1"/>
  <c r="CA833" i="73"/>
  <c r="CA836" i="73" s="1"/>
  <c r="BK833" i="73"/>
  <c r="BK836" i="73" s="1"/>
  <c r="AO825" i="73"/>
  <c r="AO828" i="73" s="1"/>
  <c r="CQ825" i="73"/>
  <c r="CQ828" i="73" s="1"/>
  <c r="CT825" i="73"/>
  <c r="CT828" i="73" s="1"/>
  <c r="AS572" i="73"/>
  <c r="CH833" i="73"/>
  <c r="CH836" i="73" s="1"/>
  <c r="CK825" i="73"/>
  <c r="CK828" i="73" s="1"/>
  <c r="AX833" i="73"/>
  <c r="AX836" i="73" s="1"/>
  <c r="AN833" i="73"/>
  <c r="AN836" i="73" s="1"/>
  <c r="BL976" i="73"/>
  <c r="CL833" i="73"/>
  <c r="CL836" i="73" s="1"/>
  <c r="AS833" i="73"/>
  <c r="AS836" i="73" s="1"/>
  <c r="CS825" i="73"/>
  <c r="CS828" i="73" s="1"/>
  <c r="CJ833" i="73"/>
  <c r="CJ836" i="73" s="1"/>
  <c r="BM833" i="73"/>
  <c r="BM836" i="73" s="1"/>
  <c r="BU833" i="73"/>
  <c r="BU836" i="73" s="1"/>
  <c r="CR1093" i="73"/>
  <c r="BT833" i="73"/>
  <c r="BT836" i="73" s="1"/>
  <c r="BY833" i="73"/>
  <c r="BY836" i="73" s="1"/>
  <c r="BF833" i="73"/>
  <c r="BF836" i="73" s="1"/>
  <c r="CQ833" i="73"/>
  <c r="CQ836" i="73" s="1"/>
  <c r="BE833" i="73"/>
  <c r="BE836" i="73" s="1"/>
  <c r="AZ833" i="73"/>
  <c r="AZ836" i="73" s="1"/>
  <c r="AM976" i="73"/>
  <c r="BO565" i="73"/>
  <c r="BO569" i="73" s="1"/>
  <c r="BO581" i="73" s="1"/>
  <c r="CM976" i="73"/>
  <c r="CR976" i="73"/>
  <c r="BL1031" i="73"/>
  <c r="BL980" i="73" s="1"/>
  <c r="BL573" i="73"/>
  <c r="BX711" i="73"/>
  <c r="BX640" i="73"/>
  <c r="AL711" i="73"/>
  <c r="AL640" i="73"/>
  <c r="CL711" i="73"/>
  <c r="CL640" i="73"/>
  <c r="CV640" i="73"/>
  <c r="CV644" i="73" s="1"/>
  <c r="CV1035" i="73" s="1"/>
  <c r="CV711" i="73"/>
  <c r="BQ640" i="73"/>
  <c r="BQ644" i="73" s="1"/>
  <c r="BQ1035" i="73" s="1"/>
  <c r="BQ711" i="73"/>
  <c r="BV711" i="73"/>
  <c r="BV640" i="73"/>
  <c r="BV644" i="73" s="1"/>
  <c r="BV1035" i="73" s="1"/>
  <c r="BT711" i="73"/>
  <c r="BT640" i="73"/>
  <c r="BT644" i="73" s="1"/>
  <c r="BT1035" i="73" s="1"/>
  <c r="AO640" i="73"/>
  <c r="AO644" i="73" s="1"/>
  <c r="AO1035" i="73" s="1"/>
  <c r="AO711" i="73"/>
  <c r="BZ711" i="73"/>
  <c r="BZ640" i="73"/>
  <c r="BZ644" i="73" s="1"/>
  <c r="BZ1035" i="73" s="1"/>
  <c r="BJ711" i="73"/>
  <c r="BJ640" i="73"/>
  <c r="BJ644" i="73" s="1"/>
  <c r="BJ1035" i="73" s="1"/>
  <c r="AU711" i="73"/>
  <c r="AU640" i="73"/>
  <c r="AU644" i="73" s="1"/>
  <c r="AU1035" i="73" s="1"/>
  <c r="BB640" i="73"/>
  <c r="BB644" i="73" s="1"/>
  <c r="BB1035" i="73" s="1"/>
  <c r="BB711" i="73"/>
  <c r="CG711" i="73"/>
  <c r="CG640" i="73"/>
  <c r="CG644" i="73" s="1"/>
  <c r="CG1035" i="73" s="1"/>
  <c r="BC711" i="73"/>
  <c r="BC640" i="73"/>
  <c r="BC644" i="73" s="1"/>
  <c r="BC1035" i="73" s="1"/>
  <c r="CF711" i="73"/>
  <c r="CF640" i="73"/>
  <c r="CF644" i="73" s="1"/>
  <c r="CF1035" i="73" s="1"/>
  <c r="CN711" i="73"/>
  <c r="CN640" i="73"/>
  <c r="CN644" i="73" s="1"/>
  <c r="CN1035" i="73" s="1"/>
  <c r="CM711" i="73"/>
  <c r="CM640" i="73"/>
  <c r="CM644" i="73" s="1"/>
  <c r="CM1035" i="73" s="1"/>
  <c r="AZ1031" i="73"/>
  <c r="AZ980" i="73" s="1"/>
  <c r="AZ983" i="73" s="1"/>
  <c r="AZ573" i="73"/>
  <c r="CT711" i="73"/>
  <c r="CT640" i="73"/>
  <c r="CT644" i="73" s="1"/>
  <c r="CT1035" i="73" s="1"/>
  <c r="BW711" i="73"/>
  <c r="BW640" i="73"/>
  <c r="AV640" i="73"/>
  <c r="AV644" i="73" s="1"/>
  <c r="AV1035" i="73" s="1"/>
  <c r="AV711" i="73"/>
  <c r="CA711" i="73"/>
  <c r="CA640" i="73"/>
  <c r="CA644" i="73" s="1"/>
  <c r="CA1035" i="73" s="1"/>
  <c r="BF1031" i="73"/>
  <c r="BF980" i="73" s="1"/>
  <c r="BF983" i="73" s="1"/>
  <c r="BF573" i="73"/>
  <c r="BF576" i="73" s="1"/>
  <c r="BF587" i="73" s="1"/>
  <c r="BA640" i="73"/>
  <c r="BA644" i="73" s="1"/>
  <c r="BA1035" i="73" s="1"/>
  <c r="BA711" i="73"/>
  <c r="AM711" i="73"/>
  <c r="AM640" i="73"/>
  <c r="AW640" i="73"/>
  <c r="AW644" i="73" s="1"/>
  <c r="AW1035" i="73" s="1"/>
  <c r="AW711" i="73"/>
  <c r="AY711" i="73"/>
  <c r="AY640" i="73"/>
  <c r="BR640" i="73"/>
  <c r="BR644" i="73" s="1"/>
  <c r="BR1035" i="73" s="1"/>
  <c r="BR711" i="73"/>
  <c r="AZ644" i="73"/>
  <c r="AZ1035" i="73" s="1"/>
  <c r="CU640" i="73"/>
  <c r="CU711" i="73"/>
  <c r="AQ640" i="73"/>
  <c r="AQ644" i="73" s="1"/>
  <c r="AQ1035" i="73" s="1"/>
  <c r="AQ711" i="73"/>
  <c r="AP711" i="73"/>
  <c r="AP640" i="73"/>
  <c r="BU711" i="73"/>
  <c r="BU640" i="73"/>
  <c r="BU644" i="73" s="1"/>
  <c r="BU1035" i="73" s="1"/>
  <c r="CK711" i="73"/>
  <c r="CK640" i="73"/>
  <c r="BN640" i="73"/>
  <c r="BN644" i="73" s="1"/>
  <c r="BN1035" i="73" s="1"/>
  <c r="BN711" i="73"/>
  <c r="AN711" i="73"/>
  <c r="AN640" i="73"/>
  <c r="BM711" i="73"/>
  <c r="BM640" i="73"/>
  <c r="BM644" i="73" s="1"/>
  <c r="BM1035" i="73" s="1"/>
  <c r="CH711" i="73"/>
  <c r="CH640" i="73"/>
  <c r="CH644" i="73" s="1"/>
  <c r="CH1035" i="73" s="1"/>
  <c r="CB711" i="73"/>
  <c r="CB640" i="73"/>
  <c r="CB644" i="73" s="1"/>
  <c r="CB1035" i="73" s="1"/>
  <c r="AT711" i="73"/>
  <c r="AT640" i="73"/>
  <c r="AT644" i="73" s="1"/>
  <c r="AT1035" i="73" s="1"/>
  <c r="BP711" i="73"/>
  <c r="BP640" i="73"/>
  <c r="AS640" i="73"/>
  <c r="AS711" i="73"/>
  <c r="AX640" i="73"/>
  <c r="AX644" i="73" s="1"/>
  <c r="AX1035" i="73" s="1"/>
  <c r="AX711" i="73"/>
  <c r="CE640" i="73"/>
  <c r="CE644" i="73" s="1"/>
  <c r="CE1035" i="73" s="1"/>
  <c r="CE711" i="73"/>
  <c r="CD711" i="73"/>
  <c r="CD640" i="73"/>
  <c r="BS711" i="73"/>
  <c r="BS640" i="73"/>
  <c r="BS644" i="73" s="1"/>
  <c r="BS1035" i="73" s="1"/>
  <c r="CJ711" i="73"/>
  <c r="CJ640" i="73"/>
  <c r="CI711" i="73"/>
  <c r="CI640" i="73"/>
  <c r="CI644" i="73" s="1"/>
  <c r="CI1035" i="73" s="1"/>
  <c r="BO640" i="73"/>
  <c r="BO711" i="73"/>
  <c r="BG1030" i="73"/>
  <c r="BG979" i="73" s="1"/>
  <c r="BG983" i="73" s="1"/>
  <c r="BG572" i="73"/>
  <c r="BG576" i="73" s="1"/>
  <c r="CO1030" i="73"/>
  <c r="CO979" i="73" s="1"/>
  <c r="CO983" i="73" s="1"/>
  <c r="CO572" i="73"/>
  <c r="BY1030" i="73"/>
  <c r="BY979" i="73" s="1"/>
  <c r="BY983" i="73" s="1"/>
  <c r="BY572" i="73"/>
  <c r="CN1030" i="73"/>
  <c r="CN979" i="73" s="1"/>
  <c r="CN572" i="73"/>
  <c r="BJ572" i="73"/>
  <c r="BJ1030" i="73"/>
  <c r="BJ979" i="73" s="1"/>
  <c r="BR572" i="73"/>
  <c r="BR1030" i="73"/>
  <c r="BR979" i="73" s="1"/>
  <c r="BK644" i="73"/>
  <c r="BK1035" i="73" s="1"/>
  <c r="BK572" i="73"/>
  <c r="BK576" i="73" s="1"/>
  <c r="BK1030" i="73"/>
  <c r="BK979" i="73" s="1"/>
  <c r="BK983" i="73" s="1"/>
  <c r="AX572" i="73"/>
  <c r="AX1030" i="73"/>
  <c r="AX979" i="73" s="1"/>
  <c r="CJ1030" i="73"/>
  <c r="CJ979" i="73" s="1"/>
  <c r="CJ572" i="73"/>
  <c r="CM572" i="73"/>
  <c r="CM1030" i="73"/>
  <c r="CM979" i="73" s="1"/>
  <c r="AY572" i="73"/>
  <c r="AY1030" i="73"/>
  <c r="AY979" i="73" s="1"/>
  <c r="BU572" i="73"/>
  <c r="BU1030" i="73"/>
  <c r="BU979" i="73" s="1"/>
  <c r="BE1030" i="73"/>
  <c r="BE979" i="73" s="1"/>
  <c r="BE983" i="73" s="1"/>
  <c r="BE572" i="73"/>
  <c r="BE644" i="73"/>
  <c r="BE1035" i="73" s="1"/>
  <c r="CE1030" i="73"/>
  <c r="CE979" i="73" s="1"/>
  <c r="CE572" i="73"/>
  <c r="BG644" i="73"/>
  <c r="BG1035" i="73" s="1"/>
  <c r="AR1030" i="73"/>
  <c r="AR979" i="73" s="1"/>
  <c r="AR983" i="73" s="1"/>
  <c r="AR572" i="73"/>
  <c r="AU572" i="73"/>
  <c r="AU1030" i="73"/>
  <c r="AU979" i="73" s="1"/>
  <c r="BC1030" i="73"/>
  <c r="BC979" i="73" s="1"/>
  <c r="BC572" i="73"/>
  <c r="CI572" i="73"/>
  <c r="CI1030" i="73"/>
  <c r="CI979" i="73" s="1"/>
  <c r="BL1030" i="73"/>
  <c r="BL979" i="73" s="1"/>
  <c r="BL644" i="73"/>
  <c r="BL1035" i="73" s="1"/>
  <c r="BL572" i="73"/>
  <c r="CG1030" i="73"/>
  <c r="CG979" i="73" s="1"/>
  <c r="CG572" i="73"/>
  <c r="AZ572" i="73"/>
  <c r="BI976" i="73"/>
  <c r="BM1030" i="73"/>
  <c r="BM979" i="73" s="1"/>
  <c r="BM572" i="73"/>
  <c r="CV572" i="73"/>
  <c r="CV1030" i="73"/>
  <c r="CV979" i="73" s="1"/>
  <c r="AV572" i="73"/>
  <c r="AV1030" i="73"/>
  <c r="AV979" i="73" s="1"/>
  <c r="CK572" i="73"/>
  <c r="CK1030" i="73"/>
  <c r="CK979" i="73" s="1"/>
  <c r="BN1030" i="73"/>
  <c r="BN979" i="73" s="1"/>
  <c r="BN572" i="73"/>
  <c r="BV572" i="73"/>
  <c r="BV1030" i="73"/>
  <c r="BV979" i="73" s="1"/>
  <c r="BA572" i="73"/>
  <c r="BA1030" i="73"/>
  <c r="BA979" i="73" s="1"/>
  <c r="AW1030" i="73"/>
  <c r="AW979" i="73" s="1"/>
  <c r="AW572" i="73"/>
  <c r="CC572" i="73"/>
  <c r="CC1030" i="73"/>
  <c r="CC979" i="73" s="1"/>
  <c r="CC983" i="73" s="1"/>
  <c r="CF1030" i="73"/>
  <c r="CF979" i="73" s="1"/>
  <c r="CF572" i="73"/>
  <c r="BZ1032" i="73"/>
  <c r="BZ972" i="73" s="1"/>
  <c r="BH976" i="73"/>
  <c r="BD572" i="73"/>
  <c r="BD576" i="73" s="1"/>
  <c r="BD1030" i="73"/>
  <c r="BD979" i="73" s="1"/>
  <c r="BD983" i="73" s="1"/>
  <c r="CH1030" i="73"/>
  <c r="CH979" i="73" s="1"/>
  <c r="CH572" i="73"/>
  <c r="AQ572" i="73"/>
  <c r="AQ1030" i="73"/>
  <c r="AQ979" i="73" s="1"/>
  <c r="CA572" i="73"/>
  <c r="CA1030" i="73"/>
  <c r="CA979" i="73" s="1"/>
  <c r="BQ572" i="73"/>
  <c r="BQ1030" i="73"/>
  <c r="BQ979" i="73" s="1"/>
  <c r="CT572" i="73"/>
  <c r="CT1030" i="73"/>
  <c r="CT979" i="73" s="1"/>
  <c r="CS1030" i="73"/>
  <c r="CS979" i="73" s="1"/>
  <c r="CS983" i="73" s="1"/>
  <c r="CS572" i="73"/>
  <c r="BT1030" i="73"/>
  <c r="BT979" i="73" s="1"/>
  <c r="BT572" i="73"/>
  <c r="BS1030" i="73"/>
  <c r="BS979" i="73" s="1"/>
  <c r="BS572" i="73"/>
  <c r="AT572" i="73"/>
  <c r="AT1030" i="73"/>
  <c r="AT979" i="73" s="1"/>
  <c r="BB1030" i="73"/>
  <c r="BB979" i="73" s="1"/>
  <c r="BB572" i="73"/>
  <c r="AO1030" i="73"/>
  <c r="AO979" i="73" s="1"/>
  <c r="AO572" i="73"/>
  <c r="BP572" i="73"/>
  <c r="BP1030" i="73"/>
  <c r="BP979" i="73" s="1"/>
  <c r="CB1030" i="73"/>
  <c r="CB979" i="73" s="1"/>
  <c r="CB572" i="73"/>
  <c r="CA828" i="73"/>
  <c r="CM828" i="73"/>
  <c r="CQ1032" i="73"/>
  <c r="CQ972" i="73" s="1"/>
  <c r="CQ565" i="73"/>
  <c r="BL250" i="73"/>
  <c r="AN828" i="73"/>
  <c r="CP828" i="73"/>
  <c r="BW828" i="73"/>
  <c r="CI828" i="73"/>
  <c r="BN828" i="73"/>
  <c r="BG828" i="73"/>
  <c r="BO828" i="73"/>
  <c r="BH576" i="73"/>
  <c r="BH587" i="73" s="1"/>
  <c r="CQ576" i="73"/>
  <c r="CQ587" i="73" s="1"/>
  <c r="AS828" i="73"/>
  <c r="AW828" i="73"/>
  <c r="AV828" i="73"/>
  <c r="CR576" i="73"/>
  <c r="CR587" i="73" s="1"/>
  <c r="AO569" i="73"/>
  <c r="AO582" i="73" s="1"/>
  <c r="BK569" i="73"/>
  <c r="BK581" i="73" s="1"/>
  <c r="AR1032" i="73"/>
  <c r="AR972" i="73" s="1"/>
  <c r="AR976" i="73" s="1"/>
  <c r="AR565" i="73"/>
  <c r="AR644" i="73"/>
  <c r="AR1035" i="73" s="1"/>
  <c r="CQ644" i="73"/>
  <c r="CQ1035" i="73" s="1"/>
  <c r="CD828" i="73"/>
  <c r="BA976" i="73"/>
  <c r="BZ569" i="73"/>
  <c r="BZ581" i="73" s="1"/>
  <c r="CO828" i="73"/>
  <c r="CR828" i="73"/>
  <c r="CF828" i="73"/>
  <c r="CC1032" i="73"/>
  <c r="CC972" i="73" s="1"/>
  <c r="CC976" i="73" s="1"/>
  <c r="CC565" i="73"/>
  <c r="CC644" i="73"/>
  <c r="CC1035" i="73" s="1"/>
  <c r="CP1032" i="73"/>
  <c r="CP972" i="73" s="1"/>
  <c r="CP565" i="73"/>
  <c r="CP644" i="73"/>
  <c r="CP1035" i="73" s="1"/>
  <c r="CO1032" i="73"/>
  <c r="CO972" i="73" s="1"/>
  <c r="CO976" i="73" s="1"/>
  <c r="CO565" i="73"/>
  <c r="CO644" i="73"/>
  <c r="CO1035" i="73" s="1"/>
  <c r="BC828" i="73"/>
  <c r="BF828" i="73"/>
  <c r="CS1032" i="73"/>
  <c r="CS972" i="73" s="1"/>
  <c r="CS976" i="73" s="1"/>
  <c r="CS565" i="73"/>
  <c r="CS644" i="73"/>
  <c r="CS1035" i="73" s="1"/>
  <c r="BY1032" i="73"/>
  <c r="BY972" i="73" s="1"/>
  <c r="BY976" i="73" s="1"/>
  <c r="BY565" i="73"/>
  <c r="BY644" i="73"/>
  <c r="BY1035" i="73" s="1"/>
  <c r="BG976" i="73"/>
  <c r="AZ994" i="73"/>
  <c r="AZ974" i="73" s="1"/>
  <c r="AZ567" i="73"/>
  <c r="BF976" i="73"/>
  <c r="CJ828" i="73"/>
  <c r="BT828" i="73"/>
  <c r="BF569" i="73" l="1"/>
  <c r="BF581" i="73" s="1"/>
  <c r="BI587" i="73"/>
  <c r="BI588" i="73"/>
  <c r="CQ976" i="73"/>
  <c r="AU976" i="73"/>
  <c r="CI569" i="73"/>
  <c r="CI581" i="73" s="1"/>
  <c r="AS569" i="73"/>
  <c r="AS582" i="73" s="1"/>
  <c r="BI569" i="73"/>
  <c r="BI581" i="73" s="1"/>
  <c r="BP582" i="73"/>
  <c r="AU582" i="73"/>
  <c r="BP581" i="73"/>
  <c r="AU580" i="73"/>
  <c r="BX569" i="73"/>
  <c r="BX582" i="73" s="1"/>
  <c r="AT569" i="73"/>
  <c r="AT581" i="73" s="1"/>
  <c r="BB569" i="73"/>
  <c r="BB580" i="73" s="1"/>
  <c r="AO976" i="73"/>
  <c r="BU976" i="73"/>
  <c r="BZ976" i="73"/>
  <c r="AX582" i="73"/>
  <c r="BG569" i="73"/>
  <c r="BG581" i="73" s="1"/>
  <c r="AX580" i="73"/>
  <c r="BC569" i="73"/>
  <c r="BC581" i="73" s="1"/>
  <c r="CG569" i="73"/>
  <c r="CG581" i="73" s="1"/>
  <c r="BT582" i="73"/>
  <c r="CD569" i="73"/>
  <c r="CD580" i="73" s="1"/>
  <c r="CP976" i="73"/>
  <c r="CA580" i="73"/>
  <c r="CN976" i="73"/>
  <c r="BS569" i="73"/>
  <c r="BS581" i="73" s="1"/>
  <c r="BA569" i="73"/>
  <c r="BA581" i="73" s="1"/>
  <c r="AZ976" i="73"/>
  <c r="BS1074" i="73"/>
  <c r="CM569" i="73"/>
  <c r="CM581" i="73" s="1"/>
  <c r="CU581" i="73"/>
  <c r="BL581" i="73"/>
  <c r="BZ1074" i="73"/>
  <c r="BL580" i="73"/>
  <c r="AW1074" i="73"/>
  <c r="BO1074" i="73"/>
  <c r="CD820" i="73"/>
  <c r="CD1077" i="73" s="1"/>
  <c r="AP582" i="73"/>
  <c r="BA1074" i="73"/>
  <c r="AN581" i="73"/>
  <c r="AN582" i="73"/>
  <c r="BV1074" i="73"/>
  <c r="BD587" i="73"/>
  <c r="CI1074" i="73"/>
  <c r="BI1074" i="73"/>
  <c r="CH1074" i="73"/>
  <c r="BR581" i="73"/>
  <c r="BR582" i="73"/>
  <c r="BB1074" i="73"/>
  <c r="AP581" i="73"/>
  <c r="AQ580" i="73"/>
  <c r="CB820" i="73"/>
  <c r="CB1077" i="73" s="1"/>
  <c r="BJ581" i="73"/>
  <c r="BJ582" i="73"/>
  <c r="CU828" i="73"/>
  <c r="CA582" i="73"/>
  <c r="CP820" i="73"/>
  <c r="CP1077" i="73" s="1"/>
  <c r="CT569" i="73"/>
  <c r="AQ1074" i="73"/>
  <c r="CJ569" i="73"/>
  <c r="CJ580" i="73" s="1"/>
  <c r="BX1074" i="73"/>
  <c r="AV1074" i="73"/>
  <c r="BH828" i="73"/>
  <c r="CV1074" i="73"/>
  <c r="BK1074" i="73"/>
  <c r="BQ581" i="73"/>
  <c r="BQ582" i="73"/>
  <c r="BQ580" i="73"/>
  <c r="BQ820" i="73"/>
  <c r="BQ1077" i="73" s="1"/>
  <c r="CS1074" i="73"/>
  <c r="BJ1074" i="73"/>
  <c r="CN580" i="73"/>
  <c r="CN581" i="73"/>
  <c r="CN582" i="73"/>
  <c r="AR1074" i="73"/>
  <c r="AW582" i="73"/>
  <c r="BN820" i="73"/>
  <c r="BN1077" i="73" s="1"/>
  <c r="AW580" i="73"/>
  <c r="CV582" i="73"/>
  <c r="CP587" i="73"/>
  <c r="CV581" i="73"/>
  <c r="BT1074" i="73"/>
  <c r="AP1074" i="73"/>
  <c r="BR820" i="73"/>
  <c r="BR1077" i="73" s="1"/>
  <c r="CK1074" i="73"/>
  <c r="BJ580" i="73"/>
  <c r="CP588" i="73"/>
  <c r="BW1074" i="73"/>
  <c r="BC1074" i="73"/>
  <c r="CG1074" i="73"/>
  <c r="BG1074" i="73"/>
  <c r="CJ820" i="73"/>
  <c r="CJ1077" i="73" s="1"/>
  <c r="CU582" i="73"/>
  <c r="AL580" i="73"/>
  <c r="AL581" i="73"/>
  <c r="CL1074" i="73"/>
  <c r="AY581" i="73"/>
  <c r="CN1074" i="73"/>
  <c r="AT828" i="73"/>
  <c r="AU820" i="73"/>
  <c r="AU1077" i="73" s="1"/>
  <c r="BP1074" i="73"/>
  <c r="BM1074" i="73"/>
  <c r="CC1074" i="73"/>
  <c r="AY580" i="73"/>
  <c r="CE1074" i="73"/>
  <c r="CO1074" i="73"/>
  <c r="BE820" i="73"/>
  <c r="BE1077" i="73" s="1"/>
  <c r="AQ582" i="73"/>
  <c r="BW581" i="73"/>
  <c r="CT1074" i="73"/>
  <c r="BW582" i="73"/>
  <c r="CM1074" i="73"/>
  <c r="BD1074" i="73"/>
  <c r="AS1074" i="73"/>
  <c r="BV580" i="73"/>
  <c r="BG587" i="73"/>
  <c r="BM581" i="73"/>
  <c r="BM582" i="73"/>
  <c r="BU1074" i="73"/>
  <c r="AZ820" i="73"/>
  <c r="AZ1077" i="73" s="1"/>
  <c r="BV582" i="73"/>
  <c r="BE582" i="73"/>
  <c r="AY1074" i="73"/>
  <c r="AX1074" i="73"/>
  <c r="BE580" i="73"/>
  <c r="AO1074" i="73"/>
  <c r="CK580" i="73"/>
  <c r="CQ1074" i="73"/>
  <c r="CK582" i="73"/>
  <c r="AN1074" i="73"/>
  <c r="CA1074" i="73"/>
  <c r="BN580" i="73"/>
  <c r="BL576" i="73"/>
  <c r="BL588" i="73" s="1"/>
  <c r="AZ576" i="73"/>
  <c r="AZ587" i="73" s="1"/>
  <c r="BF1074" i="73"/>
  <c r="CE582" i="73"/>
  <c r="BL983" i="73"/>
  <c r="BN582" i="73"/>
  <c r="BY820" i="73"/>
  <c r="BY1077" i="73" s="1"/>
  <c r="BF582" i="73"/>
  <c r="CH581" i="73"/>
  <c r="CH580" i="73"/>
  <c r="BT580" i="73"/>
  <c r="CD1031" i="73"/>
  <c r="CD980" i="73" s="1"/>
  <c r="CD983" i="73" s="1"/>
  <c r="CD573" i="73"/>
  <c r="CD576" i="73" s="1"/>
  <c r="CD589" i="73" s="1"/>
  <c r="CD644" i="73"/>
  <c r="CD1035" i="73" s="1"/>
  <c r="CK1031" i="73"/>
  <c r="CK980" i="73" s="1"/>
  <c r="CK983" i="73" s="1"/>
  <c r="CK573" i="73"/>
  <c r="CK576" i="73" s="1"/>
  <c r="BO1031" i="73"/>
  <c r="BO980" i="73" s="1"/>
  <c r="BO983" i="73" s="1"/>
  <c r="BO573" i="73"/>
  <c r="BO576" i="73" s="1"/>
  <c r="BO587" i="73" s="1"/>
  <c r="BO644" i="73"/>
  <c r="BO1035" i="73" s="1"/>
  <c r="BP573" i="73"/>
  <c r="BP576" i="73" s="1"/>
  <c r="BP587" i="73" s="1"/>
  <c r="BP644" i="73"/>
  <c r="BP1035" i="73" s="1"/>
  <c r="BP1031" i="73"/>
  <c r="BP980" i="73" s="1"/>
  <c r="BP983" i="73" s="1"/>
  <c r="BM1031" i="73"/>
  <c r="BM980" i="73" s="1"/>
  <c r="BM983" i="73" s="1"/>
  <c r="BM573" i="73"/>
  <c r="BM576" i="73" s="1"/>
  <c r="BM588" i="73" s="1"/>
  <c r="CU573" i="73"/>
  <c r="CU1031" i="73"/>
  <c r="CU980" i="73" s="1"/>
  <c r="CU983" i="73" s="1"/>
  <c r="CU644" i="73"/>
  <c r="CU1035" i="73" s="1"/>
  <c r="AW1031" i="73"/>
  <c r="AW980" i="73" s="1"/>
  <c r="AW983" i="73" s="1"/>
  <c r="AW573" i="73"/>
  <c r="AW576" i="73" s="1"/>
  <c r="CA573" i="73"/>
  <c r="CA576" i="73" s="1"/>
  <c r="CA587" i="73" s="1"/>
  <c r="CA1031" i="73"/>
  <c r="CA980" i="73" s="1"/>
  <c r="CA983" i="73" s="1"/>
  <c r="BB1031" i="73"/>
  <c r="BB980" i="73" s="1"/>
  <c r="BB983" i="73" s="1"/>
  <c r="BB573" i="73"/>
  <c r="BB576" i="73" s="1"/>
  <c r="BB587" i="73" s="1"/>
  <c r="BZ1031" i="73"/>
  <c r="BZ980" i="73" s="1"/>
  <c r="BZ983" i="73" s="1"/>
  <c r="BZ573" i="73"/>
  <c r="BX1031" i="73"/>
  <c r="BX980" i="73" s="1"/>
  <c r="BX983" i="73" s="1"/>
  <c r="BX573" i="73"/>
  <c r="BX576" i="73" s="1"/>
  <c r="BX587" i="73" s="1"/>
  <c r="BX644" i="73"/>
  <c r="BX1035" i="73" s="1"/>
  <c r="BO582" i="73"/>
  <c r="CE580" i="73"/>
  <c r="CI573" i="73"/>
  <c r="CI576" i="73" s="1"/>
  <c r="CI1031" i="73"/>
  <c r="CI980" i="73" s="1"/>
  <c r="CI983" i="73" s="1"/>
  <c r="BU573" i="73"/>
  <c r="BU576" i="73" s="1"/>
  <c r="BU1031" i="73"/>
  <c r="BU980" i="73" s="1"/>
  <c r="BU983" i="73" s="1"/>
  <c r="AM644" i="73"/>
  <c r="AM1035" i="73" s="1"/>
  <c r="AM1031" i="73"/>
  <c r="AM980" i="73" s="1"/>
  <c r="AM983" i="73" s="1"/>
  <c r="AM573" i="73"/>
  <c r="AU1031" i="73"/>
  <c r="AU980" i="73" s="1"/>
  <c r="AU983" i="73" s="1"/>
  <c r="AU573" i="73"/>
  <c r="AU576" i="73" s="1"/>
  <c r="BQ1031" i="73"/>
  <c r="BQ980" i="73" s="1"/>
  <c r="BQ983" i="73" s="1"/>
  <c r="BQ573" i="73"/>
  <c r="BQ576" i="73" s="1"/>
  <c r="CE1031" i="73"/>
  <c r="CE980" i="73" s="1"/>
  <c r="CE983" i="73" s="1"/>
  <c r="CE573" i="73"/>
  <c r="CE576" i="73" s="1"/>
  <c r="AT1031" i="73"/>
  <c r="AT980" i="73" s="1"/>
  <c r="AT983" i="73" s="1"/>
  <c r="AT573" i="73"/>
  <c r="AT576" i="73" s="1"/>
  <c r="AT587" i="73" s="1"/>
  <c r="CM1031" i="73"/>
  <c r="CM980" i="73" s="1"/>
  <c r="CM983" i="73" s="1"/>
  <c r="CM573" i="73"/>
  <c r="CM576" i="73" s="1"/>
  <c r="CJ1031" i="73"/>
  <c r="CJ980" i="73" s="1"/>
  <c r="CJ983" i="73" s="1"/>
  <c r="CJ573" i="73"/>
  <c r="CJ576" i="73" s="1"/>
  <c r="AN1031" i="73"/>
  <c r="AN980" i="73" s="1"/>
  <c r="AN983" i="73" s="1"/>
  <c r="AN573" i="73"/>
  <c r="AN644" i="73"/>
  <c r="AN1035" i="73" s="1"/>
  <c r="AP573" i="73"/>
  <c r="AP576" i="73" s="1"/>
  <c r="AP587" i="73" s="1"/>
  <c r="AP1031" i="73"/>
  <c r="AP980" i="73" s="1"/>
  <c r="AP983" i="73" s="1"/>
  <c r="AP644" i="73"/>
  <c r="AP1035" i="73" s="1"/>
  <c r="AV1031" i="73"/>
  <c r="AV980" i="73" s="1"/>
  <c r="AV983" i="73" s="1"/>
  <c r="AV573" i="73"/>
  <c r="AV576" i="73" s="1"/>
  <c r="BC573" i="73"/>
  <c r="BC576" i="73" s="1"/>
  <c r="BC587" i="73" s="1"/>
  <c r="BC1031" i="73"/>
  <c r="BC980" i="73" s="1"/>
  <c r="BC983" i="73" s="1"/>
  <c r="AO1031" i="73"/>
  <c r="AO980" i="73" s="1"/>
  <c r="AO983" i="73" s="1"/>
  <c r="AO573" i="73"/>
  <c r="AO576" i="73" s="1"/>
  <c r="AO587" i="73" s="1"/>
  <c r="CV573" i="73"/>
  <c r="CV576" i="73" s="1"/>
  <c r="CV587" i="73" s="1"/>
  <c r="CV1031" i="73"/>
  <c r="CV980" i="73" s="1"/>
  <c r="CV983" i="73" s="1"/>
  <c r="CJ644" i="73"/>
  <c r="CJ1035" i="73" s="1"/>
  <c r="AX1031" i="73"/>
  <c r="AX980" i="73" s="1"/>
  <c r="AX983" i="73" s="1"/>
  <c r="AX573" i="73"/>
  <c r="AX576" i="73" s="1"/>
  <c r="CB1031" i="73"/>
  <c r="CB980" i="73" s="1"/>
  <c r="CB983" i="73" s="1"/>
  <c r="CB573" i="73"/>
  <c r="CB576" i="73" s="1"/>
  <c r="CB587" i="73" s="1"/>
  <c r="BR573" i="73"/>
  <c r="BR576" i="73" s="1"/>
  <c r="BR1031" i="73"/>
  <c r="BR980" i="73" s="1"/>
  <c r="BR983" i="73" s="1"/>
  <c r="BA1031" i="73"/>
  <c r="BA980" i="73" s="1"/>
  <c r="BA983" i="73" s="1"/>
  <c r="BA573" i="73"/>
  <c r="BA576" i="73" s="1"/>
  <c r="BW1031" i="73"/>
  <c r="BW980" i="73" s="1"/>
  <c r="BW983" i="73" s="1"/>
  <c r="BW573" i="73"/>
  <c r="BW576" i="73" s="1"/>
  <c r="BW589" i="73" s="1"/>
  <c r="BW644" i="73"/>
  <c r="BW1035" i="73" s="1"/>
  <c r="CN1031" i="73"/>
  <c r="CN980" i="73" s="1"/>
  <c r="CN983" i="73" s="1"/>
  <c r="CN573" i="73"/>
  <c r="CN576" i="73" s="1"/>
  <c r="BT1031" i="73"/>
  <c r="BT980" i="73" s="1"/>
  <c r="BT983" i="73" s="1"/>
  <c r="BT573" i="73"/>
  <c r="BT576" i="73" s="1"/>
  <c r="CL573" i="73"/>
  <c r="CL576" i="73" s="1"/>
  <c r="CL587" i="73" s="1"/>
  <c r="CL1031" i="73"/>
  <c r="CL980" i="73" s="1"/>
  <c r="CL983" i="73" s="1"/>
  <c r="CL644" i="73"/>
  <c r="CL1035" i="73" s="1"/>
  <c r="BS1031" i="73"/>
  <c r="BS980" i="73" s="1"/>
  <c r="BS983" i="73" s="1"/>
  <c r="BS573" i="73"/>
  <c r="BS576" i="73" s="1"/>
  <c r="AY1031" i="73"/>
  <c r="AY980" i="73" s="1"/>
  <c r="AY983" i="73" s="1"/>
  <c r="AY644" i="73"/>
  <c r="AY1035" i="73" s="1"/>
  <c r="AY573" i="73"/>
  <c r="AY576" i="73" s="1"/>
  <c r="AY589" i="73" s="1"/>
  <c r="CG1031" i="73"/>
  <c r="CG980" i="73" s="1"/>
  <c r="CG983" i="73" s="1"/>
  <c r="CG573" i="73"/>
  <c r="CG576" i="73" s="1"/>
  <c r="CK644" i="73"/>
  <c r="CK1035" i="73" s="1"/>
  <c r="AS1031" i="73"/>
  <c r="AS980" i="73" s="1"/>
  <c r="AS983" i="73" s="1"/>
  <c r="AS573" i="73"/>
  <c r="AS576" i="73" s="1"/>
  <c r="AS589" i="73" s="1"/>
  <c r="AS644" i="73"/>
  <c r="AS1035" i="73" s="1"/>
  <c r="CH1031" i="73"/>
  <c r="CH980" i="73" s="1"/>
  <c r="CH983" i="73" s="1"/>
  <c r="CH573" i="73"/>
  <c r="CH576" i="73" s="1"/>
  <c r="BN1031" i="73"/>
  <c r="BN980" i="73" s="1"/>
  <c r="BN983" i="73" s="1"/>
  <c r="BN573" i="73"/>
  <c r="BN576" i="73" s="1"/>
  <c r="AQ1031" i="73"/>
  <c r="AQ980" i="73" s="1"/>
  <c r="AQ983" i="73" s="1"/>
  <c r="AQ573" i="73"/>
  <c r="AQ576" i="73" s="1"/>
  <c r="CT573" i="73"/>
  <c r="CT576" i="73" s="1"/>
  <c r="CT1031" i="73"/>
  <c r="CT980" i="73" s="1"/>
  <c r="CT983" i="73" s="1"/>
  <c r="CF573" i="73"/>
  <c r="CF576" i="73" s="1"/>
  <c r="CF587" i="73" s="1"/>
  <c r="CF1031" i="73"/>
  <c r="CF980" i="73" s="1"/>
  <c r="CF983" i="73" s="1"/>
  <c r="BJ1031" i="73"/>
  <c r="BJ980" i="73" s="1"/>
  <c r="BJ983" i="73" s="1"/>
  <c r="BJ573" i="73"/>
  <c r="BJ576" i="73" s="1"/>
  <c r="BJ587" i="73" s="1"/>
  <c r="BV1031" i="73"/>
  <c r="BV980" i="73" s="1"/>
  <c r="BV983" i="73" s="1"/>
  <c r="BV573" i="73"/>
  <c r="AL1031" i="73"/>
  <c r="AL980" i="73" s="1"/>
  <c r="AL983" i="73" s="1"/>
  <c r="AL573" i="73"/>
  <c r="AL576" i="73" s="1"/>
  <c r="AL587" i="73" s="1"/>
  <c r="AL644" i="73"/>
  <c r="AL1035" i="73" s="1"/>
  <c r="BH580" i="73"/>
  <c r="BO580" i="73"/>
  <c r="BK582" i="73"/>
  <c r="AR576" i="73"/>
  <c r="AR587" i="73" s="1"/>
  <c r="BI591" i="73"/>
  <c r="CO576" i="73"/>
  <c r="CO587" i="73" s="1"/>
  <c r="BF580" i="73"/>
  <c r="BK587" i="73"/>
  <c r="BD589" i="73"/>
  <c r="BD588" i="73"/>
  <c r="CC576" i="73"/>
  <c r="CC587" i="73" s="1"/>
  <c r="BE576" i="73"/>
  <c r="AN580" i="73"/>
  <c r="CS576" i="73"/>
  <c r="CS587" i="73" s="1"/>
  <c r="BK589" i="73"/>
  <c r="BK588" i="73"/>
  <c r="BD580" i="73"/>
  <c r="CR582" i="73"/>
  <c r="BK580" i="73"/>
  <c r="BY576" i="73"/>
  <c r="BG589" i="73"/>
  <c r="BG588" i="73"/>
  <c r="BH582" i="73"/>
  <c r="BJ820" i="73"/>
  <c r="BJ1077" i="73" s="1"/>
  <c r="CP1074" i="73"/>
  <c r="CQ569" i="73"/>
  <c r="CQ580" i="73" s="1"/>
  <c r="CB580" i="73"/>
  <c r="CB581" i="73"/>
  <c r="CP569" i="73"/>
  <c r="CP580" i="73" s="1"/>
  <c r="CR580" i="73"/>
  <c r="CQ589" i="73"/>
  <c r="CQ588" i="73"/>
  <c r="BF589" i="73"/>
  <c r="BF588" i="73"/>
  <c r="CU1074" i="73"/>
  <c r="CU820" i="73"/>
  <c r="CU1077" i="73" s="1"/>
  <c r="BM250" i="73"/>
  <c r="CF580" i="73"/>
  <c r="CF581" i="73"/>
  <c r="CF1074" i="73"/>
  <c r="CF820" i="73"/>
  <c r="CF1077" i="73" s="1"/>
  <c r="BD582" i="73"/>
  <c r="AT1074" i="73"/>
  <c r="AT820" i="73"/>
  <c r="AT1077" i="73" s="1"/>
  <c r="BU580" i="73"/>
  <c r="BU581" i="73"/>
  <c r="AR569" i="73"/>
  <c r="CR589" i="73"/>
  <c r="CR588" i="73"/>
  <c r="CL581" i="73"/>
  <c r="CL580" i="73"/>
  <c r="AZ569" i="73"/>
  <c r="AZ582" i="73" s="1"/>
  <c r="BY569" i="73"/>
  <c r="BY580" i="73" s="1"/>
  <c r="CS569" i="73"/>
  <c r="CC569" i="73"/>
  <c r="CC580" i="73" s="1"/>
  <c r="CR1074" i="73"/>
  <c r="CR820" i="73"/>
  <c r="CR1077" i="73" s="1"/>
  <c r="BZ580" i="73"/>
  <c r="AO581" i="73"/>
  <c r="AO580" i="73"/>
  <c r="BU582" i="73"/>
  <c r="CL582" i="73"/>
  <c r="CO569" i="73"/>
  <c r="CO580" i="73" s="1"/>
  <c r="BN250" i="73"/>
  <c r="AV580" i="73"/>
  <c r="AV581" i="73"/>
  <c r="CV820" i="73"/>
  <c r="CV1077" i="73" s="1"/>
  <c r="BL1074" i="73"/>
  <c r="BL820" i="73"/>
  <c r="BL1077" i="73" s="1"/>
  <c r="BZ582" i="73"/>
  <c r="AM582" i="73"/>
  <c r="AM581" i="73"/>
  <c r="BH1074" i="73"/>
  <c r="BH820" i="73"/>
  <c r="BH1077" i="73" s="1"/>
  <c r="BH589" i="73"/>
  <c r="BH588" i="73"/>
  <c r="BI580" i="73" l="1"/>
  <c r="CI582" i="73"/>
  <c r="CI580" i="73"/>
  <c r="CI584" i="73" s="1"/>
  <c r="AS581" i="73"/>
  <c r="BB582" i="73"/>
  <c r="AS580" i="73"/>
  <c r="BP584" i="73"/>
  <c r="BI582" i="73"/>
  <c r="AU584" i="73"/>
  <c r="CP591" i="73"/>
  <c r="BX581" i="73"/>
  <c r="BX580" i="73"/>
  <c r="AT582" i="73"/>
  <c r="BT584" i="73"/>
  <c r="AX584" i="73"/>
  <c r="CD1074" i="73"/>
  <c r="BG820" i="73"/>
  <c r="BG1077" i="73" s="1"/>
  <c r="BS820" i="73"/>
  <c r="BS1077" i="73" s="1"/>
  <c r="AT580" i="73"/>
  <c r="BB581" i="73"/>
  <c r="BG582" i="73"/>
  <c r="BG580" i="73"/>
  <c r="CA584" i="73"/>
  <c r="BC582" i="73"/>
  <c r="CG580" i="73"/>
  <c r="CD582" i="73"/>
  <c r="CG582" i="73"/>
  <c r="BC580" i="73"/>
  <c r="CD581" i="73"/>
  <c r="BS580" i="73"/>
  <c r="BS582" i="73"/>
  <c r="CU584" i="73"/>
  <c r="BA580" i="73"/>
  <c r="BA582" i="73"/>
  <c r="BB820" i="73"/>
  <c r="BB1077" i="73" s="1"/>
  <c r="AN584" i="73"/>
  <c r="CM580" i="73"/>
  <c r="BZ820" i="73"/>
  <c r="BZ1077" i="73" s="1"/>
  <c r="CM582" i="73"/>
  <c r="BA820" i="73"/>
  <c r="BA1077" i="73" s="1"/>
  <c r="BL584" i="73"/>
  <c r="AW820" i="73"/>
  <c r="AW1077" i="73" s="1"/>
  <c r="BR1074" i="73"/>
  <c r="AX820" i="73"/>
  <c r="AX1077" i="73" s="1"/>
  <c r="AQ584" i="73"/>
  <c r="AP584" i="73"/>
  <c r="AP820" i="73"/>
  <c r="AP1077" i="73" s="1"/>
  <c r="BN1074" i="73"/>
  <c r="BO820" i="73"/>
  <c r="BO1077" i="73" s="1"/>
  <c r="BJ584" i="73"/>
  <c r="AV820" i="73"/>
  <c r="AV1077" i="73" s="1"/>
  <c r="BR584" i="73"/>
  <c r="CB1074" i="73"/>
  <c r="AR820" i="73"/>
  <c r="AR1077" i="73" s="1"/>
  <c r="BM820" i="73"/>
  <c r="BM1077" i="73" s="1"/>
  <c r="BV820" i="73"/>
  <c r="BV1077" i="73" s="1"/>
  <c r="CI820" i="73"/>
  <c r="CI1077" i="73" s="1"/>
  <c r="BT820" i="73"/>
  <c r="BT1077" i="73" s="1"/>
  <c r="CM820" i="73"/>
  <c r="CM1077" i="73" s="1"/>
  <c r="BW820" i="73"/>
  <c r="BW1077" i="73" s="1"/>
  <c r="AZ1074" i="73"/>
  <c r="BQ1074" i="73"/>
  <c r="BM584" i="73"/>
  <c r="CV584" i="73"/>
  <c r="CL820" i="73"/>
  <c r="CL1077" i="73" s="1"/>
  <c r="BX820" i="73"/>
  <c r="BX1077" i="73" s="1"/>
  <c r="CE820" i="73"/>
  <c r="CE1077" i="73" s="1"/>
  <c r="BI820" i="73"/>
  <c r="BI1077" i="73" s="1"/>
  <c r="BL589" i="73"/>
  <c r="CJ582" i="73"/>
  <c r="CJ581" i="73"/>
  <c r="BQ584" i="73"/>
  <c r="CS820" i="73"/>
  <c r="CS1077" i="73" s="1"/>
  <c r="CH820" i="73"/>
  <c r="CH1077" i="73" s="1"/>
  <c r="BC820" i="73"/>
  <c r="BC1077" i="73" s="1"/>
  <c r="CJ1074" i="73"/>
  <c r="BE584" i="73"/>
  <c r="BK820" i="73"/>
  <c r="BK1077" i="73" s="1"/>
  <c r="CK820" i="73"/>
  <c r="CK1077" i="73" s="1"/>
  <c r="AQ820" i="73"/>
  <c r="AQ1077" i="73" s="1"/>
  <c r="BP820" i="73"/>
  <c r="BP1077" i="73" s="1"/>
  <c r="BW584" i="73"/>
  <c r="CN584" i="73"/>
  <c r="CT581" i="73"/>
  <c r="CT582" i="73"/>
  <c r="CT580" i="73"/>
  <c r="BE1074" i="73"/>
  <c r="CD588" i="73"/>
  <c r="CL588" i="73"/>
  <c r="AY584" i="73"/>
  <c r="AW584" i="73"/>
  <c r="CL589" i="73"/>
  <c r="CD587" i="73"/>
  <c r="BL587" i="73"/>
  <c r="CG820" i="73"/>
  <c r="CG1077" i="73" s="1"/>
  <c r="AZ588" i="73"/>
  <c r="CQ820" i="73"/>
  <c r="CQ1077" i="73" s="1"/>
  <c r="AZ589" i="73"/>
  <c r="AL584" i="73"/>
  <c r="BU820" i="73"/>
  <c r="BU1077" i="73" s="1"/>
  <c r="BO589" i="73"/>
  <c r="CT820" i="73"/>
  <c r="CT1077" i="73" s="1"/>
  <c r="CC820" i="73"/>
  <c r="CC1077" i="73" s="1"/>
  <c r="AN820" i="73"/>
  <c r="AN1077" i="73" s="1"/>
  <c r="BD820" i="73"/>
  <c r="BD1077" i="73" s="1"/>
  <c r="BX589" i="73"/>
  <c r="AS820" i="73"/>
  <c r="AS1077" i="73" s="1"/>
  <c r="AY820" i="73"/>
  <c r="AY1077" i="73" s="1"/>
  <c r="AU1074" i="73"/>
  <c r="CK584" i="73"/>
  <c r="BW587" i="73"/>
  <c r="CN820" i="73"/>
  <c r="CN1077" i="73" s="1"/>
  <c r="CO820" i="73"/>
  <c r="CO1077" i="73" s="1"/>
  <c r="BF820" i="73"/>
  <c r="BF1077" i="73" s="1"/>
  <c r="BF584" i="73"/>
  <c r="CR584" i="73"/>
  <c r="BV584" i="73"/>
  <c r="CE584" i="73"/>
  <c r="CR591" i="73"/>
  <c r="BO588" i="73"/>
  <c r="AO820" i="73"/>
  <c r="AO1077" i="73" s="1"/>
  <c r="AL589" i="73"/>
  <c r="CA588" i="73"/>
  <c r="CA820" i="73"/>
  <c r="CA1077" i="73" s="1"/>
  <c r="BY1074" i="73"/>
  <c r="BN584" i="73"/>
  <c r="AP588" i="73"/>
  <c r="BM587" i="73"/>
  <c r="AP589" i="73"/>
  <c r="BK584" i="73"/>
  <c r="BH584" i="73"/>
  <c r="CH584" i="73"/>
  <c r="CA589" i="73"/>
  <c r="AM584" i="73"/>
  <c r="BW588" i="73"/>
  <c r="AS588" i="73"/>
  <c r="AL588" i="73"/>
  <c r="BX588" i="73"/>
  <c r="AS587" i="73"/>
  <c r="AU587" i="73"/>
  <c r="AU589" i="73"/>
  <c r="CI587" i="73"/>
  <c r="CI588" i="73"/>
  <c r="CI589" i="73"/>
  <c r="BR589" i="73"/>
  <c r="BR587" i="73"/>
  <c r="CK589" i="73"/>
  <c r="CK587" i="73"/>
  <c r="AX589" i="73"/>
  <c r="AX587" i="73"/>
  <c r="AX588" i="73"/>
  <c r="CM589" i="73"/>
  <c r="CM587" i="73"/>
  <c r="BT587" i="73"/>
  <c r="BT589" i="73"/>
  <c r="BS589" i="73"/>
  <c r="BS587" i="73"/>
  <c r="AU588" i="73"/>
  <c r="CB588" i="73"/>
  <c r="CK588" i="73"/>
  <c r="CH588" i="73"/>
  <c r="CE588" i="73"/>
  <c r="BU588" i="73"/>
  <c r="AY587" i="73"/>
  <c r="BD591" i="73"/>
  <c r="BG591" i="73"/>
  <c r="AY588" i="73"/>
  <c r="BR588" i="73"/>
  <c r="CB589" i="73"/>
  <c r="BA589" i="73"/>
  <c r="BA587" i="73"/>
  <c r="BA588" i="73"/>
  <c r="CE589" i="73"/>
  <c r="CE587" i="73"/>
  <c r="BU587" i="73"/>
  <c r="BU589" i="73"/>
  <c r="BZ576" i="73"/>
  <c r="BZ588" i="73" s="1"/>
  <c r="BS588" i="73"/>
  <c r="CH587" i="73"/>
  <c r="CH589" i="73"/>
  <c r="BT588" i="73"/>
  <c r="CM588" i="73"/>
  <c r="AM576" i="73"/>
  <c r="AM588" i="73" s="1"/>
  <c r="BV576" i="73"/>
  <c r="BM589" i="73"/>
  <c r="BO584" i="73"/>
  <c r="AN576" i="73"/>
  <c r="AN588" i="73" s="1"/>
  <c r="CU576" i="73"/>
  <c r="CU588" i="73" s="1"/>
  <c r="BF591" i="73"/>
  <c r="BD584" i="73"/>
  <c r="CQ591" i="73"/>
  <c r="AW589" i="73"/>
  <c r="AW588" i="73"/>
  <c r="BH591" i="73"/>
  <c r="AV584" i="73"/>
  <c r="BN589" i="73"/>
  <c r="BN588" i="73"/>
  <c r="CC589" i="73"/>
  <c r="CC588" i="73"/>
  <c r="BK591" i="73"/>
  <c r="CJ589" i="73"/>
  <c r="CJ588" i="73"/>
  <c r="CN589" i="73"/>
  <c r="CN588" i="73"/>
  <c r="BY589" i="73"/>
  <c r="BY588" i="73"/>
  <c r="BQ589" i="73"/>
  <c r="BQ588" i="73"/>
  <c r="CG589" i="73"/>
  <c r="CG588" i="73"/>
  <c r="BN587" i="73"/>
  <c r="CF589" i="73"/>
  <c r="CF588" i="73"/>
  <c r="CJ587" i="73"/>
  <c r="AO589" i="73"/>
  <c r="AO588" i="73"/>
  <c r="CN587" i="73"/>
  <c r="BP589" i="73"/>
  <c r="BP588" i="73"/>
  <c r="BJ589" i="73"/>
  <c r="BJ588" i="73"/>
  <c r="AT589" i="73"/>
  <c r="AT588" i="73"/>
  <c r="CT589" i="73"/>
  <c r="CT588" i="73"/>
  <c r="BE589" i="73"/>
  <c r="BE588" i="73"/>
  <c r="AV589" i="73"/>
  <c r="AV588" i="73"/>
  <c r="AQ589" i="73"/>
  <c r="AQ588" i="73"/>
  <c r="AW587" i="73"/>
  <c r="CS589" i="73"/>
  <c r="CS588" i="73"/>
  <c r="BE587" i="73"/>
  <c r="CV589" i="73"/>
  <c r="CV588" i="73"/>
  <c r="CB584" i="73"/>
  <c r="BY587" i="73"/>
  <c r="BQ587" i="73"/>
  <c r="CG587" i="73"/>
  <c r="CT587" i="73"/>
  <c r="BB589" i="73"/>
  <c r="BB588" i="73"/>
  <c r="BC589" i="73"/>
  <c r="BC588" i="73"/>
  <c r="CO588" i="73"/>
  <c r="CO589" i="73"/>
  <c r="AV587" i="73"/>
  <c r="AR589" i="73"/>
  <c r="AR588" i="73"/>
  <c r="AQ587" i="73"/>
  <c r="BP250" i="73"/>
  <c r="BZ584" i="73"/>
  <c r="CS581" i="73"/>
  <c r="CS582" i="73"/>
  <c r="CS580" i="73"/>
  <c r="CL584" i="73"/>
  <c r="AR581" i="73"/>
  <c r="AR582" i="73"/>
  <c r="BO250" i="73"/>
  <c r="BY581" i="73"/>
  <c r="BY582" i="73"/>
  <c r="AR580" i="73"/>
  <c r="CP581" i="73"/>
  <c r="CP582" i="73"/>
  <c r="CO581" i="73"/>
  <c r="CO582" i="73"/>
  <c r="CC581" i="73"/>
  <c r="CC582" i="73"/>
  <c r="AZ581" i="73"/>
  <c r="AZ580" i="73"/>
  <c r="CQ581" i="73"/>
  <c r="CQ582" i="73"/>
  <c r="BU584" i="73"/>
  <c r="AO584" i="73"/>
  <c r="CF584" i="73"/>
  <c r="BI584" i="73" l="1"/>
  <c r="AS584" i="73"/>
  <c r="BB584" i="73"/>
  <c r="BX584" i="73"/>
  <c r="BG584" i="73"/>
  <c r="AT584" i="73"/>
  <c r="BC584" i="73"/>
  <c r="BL591" i="73"/>
  <c r="CG584" i="73"/>
  <c r="BS584" i="73"/>
  <c r="CD584" i="73"/>
  <c r="BA584" i="73"/>
  <c r="CM584" i="73"/>
  <c r="CJ584" i="73"/>
  <c r="CL591" i="73"/>
  <c r="CT584" i="73"/>
  <c r="AZ591" i="73"/>
  <c r="CD591" i="73"/>
  <c r="AS591" i="73"/>
  <c r="BO591" i="73"/>
  <c r="AL591" i="73"/>
  <c r="BB591" i="73"/>
  <c r="CV591" i="73"/>
  <c r="BX591" i="73"/>
  <c r="BW591" i="73"/>
  <c r="CA591" i="73"/>
  <c r="BY584" i="73"/>
  <c r="AP591" i="73"/>
  <c r="BT591" i="73"/>
  <c r="BM591" i="73"/>
  <c r="BN591" i="73"/>
  <c r="CE591" i="73"/>
  <c r="CI591" i="73"/>
  <c r="CC591" i="73"/>
  <c r="CH591" i="73"/>
  <c r="CB591" i="73"/>
  <c r="AQ591" i="73"/>
  <c r="BU591" i="73"/>
  <c r="CK591" i="73"/>
  <c r="BZ587" i="73"/>
  <c r="BZ589" i="73"/>
  <c r="BE591" i="73"/>
  <c r="BJ591" i="73"/>
  <c r="BR591" i="73"/>
  <c r="AV591" i="73"/>
  <c r="CS591" i="73"/>
  <c r="BP591" i="73"/>
  <c r="AN589" i="73"/>
  <c r="AN587" i="73"/>
  <c r="CM591" i="73"/>
  <c r="AU591" i="73"/>
  <c r="AO591" i="73"/>
  <c r="BV589" i="73"/>
  <c r="BV587" i="73"/>
  <c r="BV588" i="73"/>
  <c r="AX591" i="73"/>
  <c r="AR584" i="73"/>
  <c r="AT591" i="73"/>
  <c r="AM589" i="73"/>
  <c r="AM587" i="73"/>
  <c r="BA591" i="73"/>
  <c r="AY591" i="73"/>
  <c r="BS591" i="73"/>
  <c r="CU589" i="73"/>
  <c r="CU587" i="73"/>
  <c r="AZ584" i="73"/>
  <c r="CO584" i="73"/>
  <c r="CP584" i="73"/>
  <c r="AR591" i="73"/>
  <c r="BC591" i="73"/>
  <c r="CF591" i="73"/>
  <c r="CO591" i="73"/>
  <c r="BQ591" i="73"/>
  <c r="CJ591" i="73"/>
  <c r="CQ584" i="73"/>
  <c r="CC584" i="73"/>
  <c r="BY591" i="73"/>
  <c r="AW591" i="73"/>
  <c r="CT591" i="73"/>
  <c r="CN591" i="73"/>
  <c r="CG591" i="73"/>
  <c r="BQ250" i="73"/>
  <c r="BR250" i="73"/>
  <c r="CS584" i="73"/>
  <c r="CU591" i="73" l="1"/>
  <c r="AN591" i="73"/>
  <c r="BV591" i="73"/>
  <c r="AM591" i="73"/>
  <c r="BZ591" i="73"/>
  <c r="BS250" i="73"/>
  <c r="C10" i="88"/>
  <c r="G210" i="46" s="1"/>
  <c r="C11" i="88"/>
  <c r="G211" i="46" s="1"/>
  <c r="C12" i="88"/>
  <c r="G212" i="46" s="1"/>
  <c r="C13" i="88"/>
  <c r="G213" i="46" s="1"/>
  <c r="C14" i="88"/>
  <c r="G214" i="46" s="1"/>
  <c r="C15" i="88"/>
  <c r="G215" i="46" s="1"/>
  <c r="C16" i="88"/>
  <c r="G216" i="46" s="1"/>
  <c r="C17" i="88"/>
  <c r="G217" i="46" s="1"/>
  <c r="C18" i="88"/>
  <c r="G218" i="46" s="1"/>
  <c r="C19" i="88"/>
  <c r="G219" i="46" s="1"/>
  <c r="C20" i="88"/>
  <c r="G220" i="46" s="1"/>
  <c r="C21" i="88"/>
  <c r="G221" i="46" s="1"/>
  <c r="C22" i="88"/>
  <c r="G222" i="46" s="1"/>
  <c r="C23" i="88"/>
  <c r="G223" i="46" s="1"/>
  <c r="C24" i="88"/>
  <c r="G224" i="46" s="1"/>
  <c r="C25" i="88"/>
  <c r="C26" i="88"/>
  <c r="C27" i="88"/>
  <c r="C28" i="88"/>
  <c r="C9" i="88"/>
  <c r="G209" i="46" s="1"/>
  <c r="F65" i="88"/>
  <c r="G65" i="88"/>
  <c r="H65" i="88"/>
  <c r="I65" i="88"/>
  <c r="J65" i="88"/>
  <c r="K65" i="88"/>
  <c r="L65" i="88"/>
  <c r="BT250" i="73" l="1"/>
  <c r="BU250" i="73"/>
  <c r="M65" i="88"/>
  <c r="B70" i="88"/>
  <c r="B71" i="88" s="1"/>
  <c r="B72" i="88" s="1"/>
  <c r="B73" i="88" s="1"/>
  <c r="B74" i="88" s="1"/>
  <c r="AO65" i="88"/>
  <c r="AN65" i="88"/>
  <c r="AM65" i="88"/>
  <c r="AL65" i="88"/>
  <c r="AK65" i="88"/>
  <c r="AJ65" i="88"/>
  <c r="AI65" i="88"/>
  <c r="AH65" i="88"/>
  <c r="AG65" i="88"/>
  <c r="AF65" i="88"/>
  <c r="AE65" i="88"/>
  <c r="AD65" i="88"/>
  <c r="AC65" i="88"/>
  <c r="AB65" i="88"/>
  <c r="AA65" i="88"/>
  <c r="Z65" i="88"/>
  <c r="Y65" i="88"/>
  <c r="X65" i="88"/>
  <c r="W65" i="88"/>
  <c r="V65" i="88"/>
  <c r="U65" i="88"/>
  <c r="T65" i="88"/>
  <c r="S65" i="88"/>
  <c r="R65" i="88"/>
  <c r="Q65" i="88"/>
  <c r="P65" i="88"/>
  <c r="O65" i="88"/>
  <c r="N65" i="88"/>
  <c r="BV250" i="73" l="1"/>
  <c r="E2" i="88"/>
  <c r="BW250" i="73" l="1"/>
  <c r="M201" i="46"/>
  <c r="H2" i="87"/>
  <c r="H2" i="86"/>
  <c r="H2" i="85"/>
  <c r="F2" i="84"/>
  <c r="BX250" i="73" l="1"/>
  <c r="BY250" i="73" l="1"/>
  <c r="BZ250" i="73"/>
  <c r="I104" i="45"/>
  <c r="N303" i="85" l="1"/>
  <c r="N302" i="85"/>
  <c r="N299" i="85"/>
  <c r="N298" i="85"/>
  <c r="N297" i="85"/>
  <c r="N295" i="85"/>
  <c r="N294" i="85"/>
  <c r="N293" i="85"/>
  <c r="N292" i="85"/>
  <c r="N291" i="85"/>
  <c r="N290" i="85"/>
  <c r="N289" i="85"/>
  <c r="N288" i="85"/>
  <c r="CB250" i="73" l="1"/>
  <c r="CA250" i="73"/>
  <c r="AD193" i="85"/>
  <c r="AC193" i="85"/>
  <c r="AB193" i="85"/>
  <c r="AA193" i="85"/>
  <c r="Z193" i="85"/>
  <c r="Y193" i="85"/>
  <c r="X193" i="85"/>
  <c r="W193" i="85"/>
  <c r="V193" i="85"/>
  <c r="U193" i="85"/>
  <c r="M156" i="85"/>
  <c r="I149" i="85" s="1"/>
  <c r="CC250" i="73" l="1"/>
  <c r="I144" i="85"/>
  <c r="K144" i="85" s="1"/>
  <c r="I131" i="85"/>
  <c r="L165" i="85" s="1"/>
  <c r="O165" i="85" s="1"/>
  <c r="I134" i="85"/>
  <c r="K134" i="85" s="1"/>
  <c r="I146" i="85"/>
  <c r="I244" i="85" s="1"/>
  <c r="J244" i="85" s="1"/>
  <c r="I154" i="85"/>
  <c r="K154" i="85" s="1"/>
  <c r="I143" i="85"/>
  <c r="L177" i="85" s="1"/>
  <c r="O177" i="85" s="1"/>
  <c r="Q177" i="85" s="1"/>
  <c r="I147" i="85"/>
  <c r="I245" i="85" s="1"/>
  <c r="J245" i="85" s="1"/>
  <c r="I130" i="85"/>
  <c r="K130" i="85" s="1"/>
  <c r="I135" i="85"/>
  <c r="I233" i="85" s="1"/>
  <c r="J233" i="85" s="1"/>
  <c r="I136" i="85"/>
  <c r="K136" i="85" s="1"/>
  <c r="I150" i="85"/>
  <c r="K150" i="85" s="1"/>
  <c r="I142" i="85"/>
  <c r="I240" i="85" s="1"/>
  <c r="J240" i="85" s="1"/>
  <c r="I138" i="85"/>
  <c r="K138" i="85" s="1"/>
  <c r="I151" i="85"/>
  <c r="L185" i="85" s="1"/>
  <c r="O185" i="85" s="1"/>
  <c r="Q185" i="85" s="1"/>
  <c r="I139" i="85"/>
  <c r="I237" i="85" s="1"/>
  <c r="J237" i="85" s="1"/>
  <c r="I152" i="85"/>
  <c r="I250" i="85" s="1"/>
  <c r="J250" i="85" s="1"/>
  <c r="I137" i="85"/>
  <c r="I235" i="85" s="1"/>
  <c r="J235" i="85" s="1"/>
  <c r="I145" i="85"/>
  <c r="K145" i="85" s="1"/>
  <c r="I153" i="85"/>
  <c r="I251" i="85" s="1"/>
  <c r="J251" i="85" s="1"/>
  <c r="I132" i="85"/>
  <c r="I230" i="85" s="1"/>
  <c r="J230" i="85" s="1"/>
  <c r="I140" i="85"/>
  <c r="K140" i="85" s="1"/>
  <c r="I148" i="85"/>
  <c r="I246" i="85" s="1"/>
  <c r="J246" i="85" s="1"/>
  <c r="I133" i="85"/>
  <c r="L167" i="85" s="1"/>
  <c r="O167" i="85" s="1"/>
  <c r="P167" i="85" s="1"/>
  <c r="I141" i="85"/>
  <c r="K141" i="85" s="1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3" i="87"/>
  <c r="M64" i="87"/>
  <c r="M66" i="87"/>
  <c r="M72" i="87"/>
  <c r="M73" i="87"/>
  <c r="M74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9" i="87"/>
  <c r="M90" i="87"/>
  <c r="M91" i="87"/>
  <c r="M93" i="87"/>
  <c r="M94" i="87"/>
  <c r="M67" i="87"/>
  <c r="M65" i="87"/>
  <c r="M68" i="87"/>
  <c r="M70" i="87"/>
  <c r="I119" i="87"/>
  <c r="I121" i="87"/>
  <c r="I128" i="87"/>
  <c r="J222" i="87" s="1"/>
  <c r="I110" i="45" s="1"/>
  <c r="I130" i="87"/>
  <c r="L22" i="86" a="1"/>
  <c r="L22" i="86" s="1"/>
  <c r="M22" i="86" a="1"/>
  <c r="M22" i="86" s="1"/>
  <c r="N22" i="86" a="1"/>
  <c r="N22" i="86" s="1"/>
  <c r="O22" i="86" a="1"/>
  <c r="O22" i="86" s="1"/>
  <c r="P22" i="86" a="1"/>
  <c r="P22" i="86" s="1"/>
  <c r="Q22" i="86" a="1"/>
  <c r="Q22" i="86" s="1"/>
  <c r="R22" i="86" a="1"/>
  <c r="R22" i="86" s="1"/>
  <c r="S22" i="86" a="1"/>
  <c r="S22" i="86" s="1"/>
  <c r="T22" i="86" a="1"/>
  <c r="T22" i="86" s="1"/>
  <c r="U22" i="86" a="1"/>
  <c r="U22" i="86" s="1"/>
  <c r="V22" i="86" a="1"/>
  <c r="V22" i="86" s="1"/>
  <c r="W22" i="86" a="1"/>
  <c r="W22" i="86" s="1"/>
  <c r="X22" i="86" a="1"/>
  <c r="X22" i="86" s="1"/>
  <c r="Y22" i="86" a="1"/>
  <c r="Y22" i="86" s="1"/>
  <c r="Z22" i="86" a="1"/>
  <c r="Z22" i="86" s="1"/>
  <c r="AA22" i="86" a="1"/>
  <c r="AA22" i="86" s="1"/>
  <c r="AB22" i="86" a="1"/>
  <c r="AB22" i="86" s="1"/>
  <c r="AC22" i="86" a="1"/>
  <c r="AC22" i="86" s="1"/>
  <c r="AD22" i="86" a="1"/>
  <c r="AD22" i="86" s="1"/>
  <c r="AE22" i="86" a="1"/>
  <c r="AE22" i="86" s="1"/>
  <c r="AF22" i="86" a="1"/>
  <c r="AF22" i="86" s="1"/>
  <c r="AG22" i="86" a="1"/>
  <c r="AG22" i="86" s="1"/>
  <c r="AH22" i="86" a="1"/>
  <c r="AH22" i="86" s="1"/>
  <c r="AI22" i="86" a="1"/>
  <c r="AI22" i="86" s="1"/>
  <c r="AJ22" i="86" a="1"/>
  <c r="AJ22" i="86" s="1"/>
  <c r="L23" i="86" a="1"/>
  <c r="L23" i="86" s="1"/>
  <c r="M23" i="86" a="1"/>
  <c r="M23" i="86" s="1"/>
  <c r="N23" i="86" a="1"/>
  <c r="N23" i="86" s="1"/>
  <c r="O23" i="86" a="1"/>
  <c r="O23" i="86" s="1"/>
  <c r="P23" i="86" a="1"/>
  <c r="P23" i="86" s="1"/>
  <c r="Q23" i="86" a="1"/>
  <c r="Q23" i="86" s="1"/>
  <c r="R23" i="86" a="1"/>
  <c r="R23" i="86" s="1"/>
  <c r="S23" i="86" a="1"/>
  <c r="S23" i="86" s="1"/>
  <c r="T23" i="86" a="1"/>
  <c r="T23" i="86" s="1"/>
  <c r="U23" i="86" a="1"/>
  <c r="U23" i="86" s="1"/>
  <c r="V23" i="86" a="1"/>
  <c r="V23" i="86" s="1"/>
  <c r="W23" i="86" a="1"/>
  <c r="W23" i="86" s="1"/>
  <c r="X23" i="86" a="1"/>
  <c r="X23" i="86" s="1"/>
  <c r="Y23" i="86" a="1"/>
  <c r="Y23" i="86" s="1"/>
  <c r="Z23" i="86" a="1"/>
  <c r="Z23" i="86" s="1"/>
  <c r="AA23" i="86" a="1"/>
  <c r="AA23" i="86" s="1"/>
  <c r="AB23" i="86" a="1"/>
  <c r="AB23" i="86" s="1"/>
  <c r="AC23" i="86" a="1"/>
  <c r="AC23" i="86" s="1"/>
  <c r="AD23" i="86" a="1"/>
  <c r="AD23" i="86" s="1"/>
  <c r="AE23" i="86" a="1"/>
  <c r="AE23" i="86" s="1"/>
  <c r="AF23" i="86" a="1"/>
  <c r="AF23" i="86" s="1"/>
  <c r="AG23" i="86" a="1"/>
  <c r="AG23" i="86" s="1"/>
  <c r="AH23" i="86" a="1"/>
  <c r="AH23" i="86" s="1"/>
  <c r="AI23" i="86" a="1"/>
  <c r="AI23" i="86" s="1"/>
  <c r="AJ23" i="86" a="1"/>
  <c r="AJ23" i="86" s="1"/>
  <c r="L24" i="86" a="1"/>
  <c r="L24" i="86" s="1"/>
  <c r="M24" i="86" a="1"/>
  <c r="M24" i="86" s="1"/>
  <c r="N24" i="86" a="1"/>
  <c r="N24" i="86" s="1"/>
  <c r="O24" i="86" a="1"/>
  <c r="O24" i="86" s="1"/>
  <c r="P24" i="86" a="1"/>
  <c r="P24" i="86" s="1"/>
  <c r="Q24" i="86" a="1"/>
  <c r="Q24" i="86" s="1"/>
  <c r="R24" i="86" a="1"/>
  <c r="R24" i="86" s="1"/>
  <c r="S24" i="86" a="1"/>
  <c r="S24" i="86" s="1"/>
  <c r="T24" i="86" a="1"/>
  <c r="T24" i="86" s="1"/>
  <c r="U24" i="86" a="1"/>
  <c r="U24" i="86" s="1"/>
  <c r="V24" i="86" a="1"/>
  <c r="V24" i="86" s="1"/>
  <c r="W24" i="86" a="1"/>
  <c r="W24" i="86" s="1"/>
  <c r="X24" i="86" a="1"/>
  <c r="X24" i="86" s="1"/>
  <c r="Y24" i="86" a="1"/>
  <c r="Y24" i="86" s="1"/>
  <c r="Z24" i="86" a="1"/>
  <c r="Z24" i="86" s="1"/>
  <c r="AA24" i="86" a="1"/>
  <c r="AA24" i="86" s="1"/>
  <c r="AB24" i="86" a="1"/>
  <c r="AB24" i="86" s="1"/>
  <c r="AC24" i="86" a="1"/>
  <c r="AC24" i="86" s="1"/>
  <c r="AD24" i="86" a="1"/>
  <c r="AD24" i="86" s="1"/>
  <c r="AE24" i="86" a="1"/>
  <c r="AE24" i="86" s="1"/>
  <c r="AF24" i="86" a="1"/>
  <c r="AF24" i="86" s="1"/>
  <c r="AG24" i="86" a="1"/>
  <c r="AG24" i="86" s="1"/>
  <c r="AH24" i="86" a="1"/>
  <c r="AH24" i="86" s="1"/>
  <c r="AI24" i="86" a="1"/>
  <c r="AI24" i="86" s="1"/>
  <c r="AJ24" i="86" a="1"/>
  <c r="AJ24" i="86" s="1"/>
  <c r="L25" i="86" a="1"/>
  <c r="L25" i="86" s="1"/>
  <c r="M25" i="86" a="1"/>
  <c r="M25" i="86" s="1"/>
  <c r="N25" i="86" a="1"/>
  <c r="N25" i="86" s="1"/>
  <c r="O25" i="86" a="1"/>
  <c r="O25" i="86" s="1"/>
  <c r="P25" i="86" a="1"/>
  <c r="P25" i="86" s="1"/>
  <c r="Q25" i="86" a="1"/>
  <c r="Q25" i="86" s="1"/>
  <c r="R25" i="86" a="1"/>
  <c r="R25" i="86" s="1"/>
  <c r="S25" i="86" a="1"/>
  <c r="S25" i="86" s="1"/>
  <c r="T25" i="86" a="1"/>
  <c r="T25" i="86" s="1"/>
  <c r="U25" i="86" a="1"/>
  <c r="U25" i="86" s="1"/>
  <c r="V25" i="86" a="1"/>
  <c r="V25" i="86" s="1"/>
  <c r="W25" i="86" a="1"/>
  <c r="W25" i="86" s="1"/>
  <c r="X25" i="86" a="1"/>
  <c r="X25" i="86" s="1"/>
  <c r="Y25" i="86" a="1"/>
  <c r="Y25" i="86" s="1"/>
  <c r="Z25" i="86" a="1"/>
  <c r="Z25" i="86" s="1"/>
  <c r="AA25" i="86" a="1"/>
  <c r="AA25" i="86" s="1"/>
  <c r="AB25" i="86" a="1"/>
  <c r="AB25" i="86" s="1"/>
  <c r="AC25" i="86" a="1"/>
  <c r="AC25" i="86" s="1"/>
  <c r="AD25" i="86" a="1"/>
  <c r="AD25" i="86" s="1"/>
  <c r="AE25" i="86" a="1"/>
  <c r="AE25" i="86" s="1"/>
  <c r="AF25" i="86" a="1"/>
  <c r="AF25" i="86" s="1"/>
  <c r="AG25" i="86" a="1"/>
  <c r="AG25" i="86" s="1"/>
  <c r="AH25" i="86" a="1"/>
  <c r="AH25" i="86" s="1"/>
  <c r="AI25" i="86" a="1"/>
  <c r="AI25" i="86" s="1"/>
  <c r="AJ25" i="86" a="1"/>
  <c r="AJ25" i="86" s="1"/>
  <c r="L26" i="86" a="1"/>
  <c r="L26" i="86" s="1"/>
  <c r="M26" i="86" a="1"/>
  <c r="M26" i="86" s="1"/>
  <c r="N26" i="86" a="1"/>
  <c r="N26" i="86" s="1"/>
  <c r="O26" i="86" a="1"/>
  <c r="O26" i="86" s="1"/>
  <c r="P26" i="86" a="1"/>
  <c r="P26" i="86" s="1"/>
  <c r="Q26" i="86" a="1"/>
  <c r="Q26" i="86" s="1"/>
  <c r="R26" i="86" a="1"/>
  <c r="R26" i="86" s="1"/>
  <c r="S26" i="86" a="1"/>
  <c r="S26" i="86" s="1"/>
  <c r="T26" i="86" a="1"/>
  <c r="T26" i="86" s="1"/>
  <c r="U26" i="86" a="1"/>
  <c r="U26" i="86" s="1"/>
  <c r="V26" i="86" a="1"/>
  <c r="V26" i="86" s="1"/>
  <c r="W26" i="86" a="1"/>
  <c r="W26" i="86" s="1"/>
  <c r="X26" i="86" a="1"/>
  <c r="X26" i="86" s="1"/>
  <c r="Y26" i="86" a="1"/>
  <c r="Y26" i="86" s="1"/>
  <c r="Z26" i="86" a="1"/>
  <c r="Z26" i="86" s="1"/>
  <c r="AA26" i="86" a="1"/>
  <c r="AA26" i="86" s="1"/>
  <c r="AB26" i="86" a="1"/>
  <c r="AB26" i="86" s="1"/>
  <c r="AC26" i="86" a="1"/>
  <c r="AC26" i="86" s="1"/>
  <c r="AD26" i="86" a="1"/>
  <c r="AD26" i="86" s="1"/>
  <c r="AE26" i="86" a="1"/>
  <c r="AE26" i="86" s="1"/>
  <c r="AF26" i="86" a="1"/>
  <c r="AF26" i="86" s="1"/>
  <c r="AG26" i="86" a="1"/>
  <c r="AG26" i="86" s="1"/>
  <c r="AH26" i="86" a="1"/>
  <c r="AH26" i="86" s="1"/>
  <c r="AI26" i="86" a="1"/>
  <c r="AI26" i="86" s="1"/>
  <c r="AJ26" i="86" a="1"/>
  <c r="AJ26" i="86" s="1"/>
  <c r="L27" i="86" a="1"/>
  <c r="L27" i="86" s="1"/>
  <c r="M27" i="86" a="1"/>
  <c r="M27" i="86" s="1"/>
  <c r="N27" i="86" a="1"/>
  <c r="N27" i="86" s="1"/>
  <c r="O27" i="86" a="1"/>
  <c r="O27" i="86" s="1"/>
  <c r="P27" i="86" a="1"/>
  <c r="P27" i="86" s="1"/>
  <c r="Q27" i="86" a="1"/>
  <c r="Q27" i="86" s="1"/>
  <c r="R27" i="86" a="1"/>
  <c r="R27" i="86" s="1"/>
  <c r="S27" i="86" a="1"/>
  <c r="S27" i="86" s="1"/>
  <c r="T27" i="86" a="1"/>
  <c r="T27" i="86" s="1"/>
  <c r="U27" i="86" a="1"/>
  <c r="U27" i="86" s="1"/>
  <c r="V27" i="86" a="1"/>
  <c r="V27" i="86" s="1"/>
  <c r="W27" i="86" a="1"/>
  <c r="W27" i="86" s="1"/>
  <c r="X27" i="86" a="1"/>
  <c r="X27" i="86" s="1"/>
  <c r="Y27" i="86" a="1"/>
  <c r="Y27" i="86" s="1"/>
  <c r="Z27" i="86" a="1"/>
  <c r="Z27" i="86" s="1"/>
  <c r="AA27" i="86" a="1"/>
  <c r="AA27" i="86" s="1"/>
  <c r="AB27" i="86" a="1"/>
  <c r="AB27" i="86" s="1"/>
  <c r="AC27" i="86" a="1"/>
  <c r="AC27" i="86" s="1"/>
  <c r="AD27" i="86" a="1"/>
  <c r="AD27" i="86" s="1"/>
  <c r="AE27" i="86" a="1"/>
  <c r="AE27" i="86" s="1"/>
  <c r="AF27" i="86" a="1"/>
  <c r="AF27" i="86" s="1"/>
  <c r="AG27" i="86" a="1"/>
  <c r="AG27" i="86" s="1"/>
  <c r="AH27" i="86" a="1"/>
  <c r="AH27" i="86" s="1"/>
  <c r="AI27" i="86" a="1"/>
  <c r="AI27" i="86" s="1"/>
  <c r="AJ27" i="86" a="1"/>
  <c r="AJ27" i="86" s="1"/>
  <c r="L28" i="86" a="1"/>
  <c r="L28" i="86" s="1"/>
  <c r="M28" i="86" a="1"/>
  <c r="M28" i="86" s="1"/>
  <c r="N28" i="86" a="1"/>
  <c r="N28" i="86" s="1"/>
  <c r="O28" i="86" a="1"/>
  <c r="O28" i="86" s="1"/>
  <c r="P28" i="86" a="1"/>
  <c r="P28" i="86" s="1"/>
  <c r="Q28" i="86" a="1"/>
  <c r="Q28" i="86" s="1"/>
  <c r="R28" i="86" a="1"/>
  <c r="R28" i="86" s="1"/>
  <c r="S28" i="86" a="1"/>
  <c r="S28" i="86" s="1"/>
  <c r="T28" i="86" a="1"/>
  <c r="T28" i="86" s="1"/>
  <c r="U28" i="86" a="1"/>
  <c r="U28" i="86" s="1"/>
  <c r="V28" i="86" a="1"/>
  <c r="V28" i="86" s="1"/>
  <c r="W28" i="86" a="1"/>
  <c r="W28" i="86" s="1"/>
  <c r="X28" i="86" a="1"/>
  <c r="X28" i="86" s="1"/>
  <c r="Y28" i="86" a="1"/>
  <c r="Y28" i="86" s="1"/>
  <c r="Z28" i="86" a="1"/>
  <c r="Z28" i="86" s="1"/>
  <c r="AA28" i="86" a="1"/>
  <c r="AA28" i="86" s="1"/>
  <c r="AB28" i="86" a="1"/>
  <c r="AB28" i="86" s="1"/>
  <c r="AC28" i="86" a="1"/>
  <c r="AC28" i="86" s="1"/>
  <c r="AD28" i="86" a="1"/>
  <c r="AD28" i="86" s="1"/>
  <c r="AE28" i="86" a="1"/>
  <c r="AE28" i="86" s="1"/>
  <c r="AF28" i="86" a="1"/>
  <c r="AF28" i="86" s="1"/>
  <c r="AG28" i="86" a="1"/>
  <c r="AG28" i="86" s="1"/>
  <c r="AH28" i="86" a="1"/>
  <c r="AH28" i="86" s="1"/>
  <c r="AI28" i="86" a="1"/>
  <c r="AI28" i="86" s="1"/>
  <c r="AJ28" i="86" a="1"/>
  <c r="AJ28" i="86" s="1"/>
  <c r="L29" i="86" a="1"/>
  <c r="L29" i="86" s="1"/>
  <c r="M29" i="86" a="1"/>
  <c r="M29" i="86" s="1"/>
  <c r="N29" i="86" a="1"/>
  <c r="N29" i="86" s="1"/>
  <c r="O29" i="86" a="1"/>
  <c r="O29" i="86" s="1"/>
  <c r="P29" i="86" a="1"/>
  <c r="P29" i="86" s="1"/>
  <c r="Q29" i="86" a="1"/>
  <c r="Q29" i="86" s="1"/>
  <c r="R29" i="86" a="1"/>
  <c r="R29" i="86" s="1"/>
  <c r="S29" i="86" a="1"/>
  <c r="S29" i="86" s="1"/>
  <c r="T29" i="86" a="1"/>
  <c r="T29" i="86" s="1"/>
  <c r="U29" i="86" a="1"/>
  <c r="U29" i="86" s="1"/>
  <c r="V29" i="86" a="1"/>
  <c r="V29" i="86" s="1"/>
  <c r="W29" i="86" a="1"/>
  <c r="W29" i="86" s="1"/>
  <c r="X29" i="86" a="1"/>
  <c r="X29" i="86" s="1"/>
  <c r="Y29" i="86" a="1"/>
  <c r="Y29" i="86" s="1"/>
  <c r="Z29" i="86" a="1"/>
  <c r="Z29" i="86" s="1"/>
  <c r="AA29" i="86" a="1"/>
  <c r="AA29" i="86" s="1"/>
  <c r="AB29" i="86" a="1"/>
  <c r="AB29" i="86" s="1"/>
  <c r="AC29" i="86" a="1"/>
  <c r="AC29" i="86" s="1"/>
  <c r="AD29" i="86" a="1"/>
  <c r="AD29" i="86" s="1"/>
  <c r="AE29" i="86" a="1"/>
  <c r="AE29" i="86" s="1"/>
  <c r="AF29" i="86" a="1"/>
  <c r="AF29" i="86" s="1"/>
  <c r="AG29" i="86" a="1"/>
  <c r="AG29" i="86" s="1"/>
  <c r="AH29" i="86" a="1"/>
  <c r="AH29" i="86" s="1"/>
  <c r="AI29" i="86" a="1"/>
  <c r="AI29" i="86" s="1"/>
  <c r="AJ29" i="86" a="1"/>
  <c r="AJ29" i="86" s="1"/>
  <c r="L30" i="86" a="1"/>
  <c r="L30" i="86" s="1"/>
  <c r="M30" i="86" a="1"/>
  <c r="M30" i="86" s="1"/>
  <c r="N30" i="86" a="1"/>
  <c r="N30" i="86" s="1"/>
  <c r="O30" i="86" a="1"/>
  <c r="O30" i="86" s="1"/>
  <c r="P30" i="86" a="1"/>
  <c r="P30" i="86" s="1"/>
  <c r="Q30" i="86" a="1"/>
  <c r="Q30" i="86" s="1"/>
  <c r="R30" i="86" a="1"/>
  <c r="R30" i="86" s="1"/>
  <c r="S30" i="86" a="1"/>
  <c r="S30" i="86" s="1"/>
  <c r="T30" i="86" a="1"/>
  <c r="T30" i="86" s="1"/>
  <c r="U30" i="86" a="1"/>
  <c r="U30" i="86" s="1"/>
  <c r="V30" i="86" a="1"/>
  <c r="V30" i="86" s="1"/>
  <c r="W30" i="86" a="1"/>
  <c r="W30" i="86" s="1"/>
  <c r="X30" i="86" a="1"/>
  <c r="X30" i="86" s="1"/>
  <c r="Y30" i="86" a="1"/>
  <c r="Y30" i="86" s="1"/>
  <c r="Z30" i="86" a="1"/>
  <c r="Z30" i="86" s="1"/>
  <c r="AA30" i="86" a="1"/>
  <c r="AA30" i="86" s="1"/>
  <c r="AB30" i="86" a="1"/>
  <c r="AB30" i="86" s="1"/>
  <c r="AC30" i="86" a="1"/>
  <c r="AC30" i="86" s="1"/>
  <c r="AD30" i="86" a="1"/>
  <c r="AD30" i="86" s="1"/>
  <c r="AE30" i="86" a="1"/>
  <c r="AE30" i="86" s="1"/>
  <c r="AF30" i="86" a="1"/>
  <c r="AF30" i="86" s="1"/>
  <c r="AG30" i="86" a="1"/>
  <c r="AG30" i="86" s="1"/>
  <c r="AH30" i="86" a="1"/>
  <c r="AH30" i="86" s="1"/>
  <c r="AI30" i="86" a="1"/>
  <c r="AI30" i="86" s="1"/>
  <c r="AJ30" i="86" a="1"/>
  <c r="AJ30" i="86" s="1"/>
  <c r="L31" i="86" a="1"/>
  <c r="L31" i="86" s="1"/>
  <c r="M31" i="86" a="1"/>
  <c r="M31" i="86" s="1"/>
  <c r="N31" i="86" a="1"/>
  <c r="N31" i="86" s="1"/>
  <c r="O31" i="86" a="1"/>
  <c r="O31" i="86" s="1"/>
  <c r="P31" i="86" a="1"/>
  <c r="P31" i="86" s="1"/>
  <c r="Q31" i="86" a="1"/>
  <c r="Q31" i="86" s="1"/>
  <c r="R31" i="86" a="1"/>
  <c r="R31" i="86" s="1"/>
  <c r="S31" i="86" a="1"/>
  <c r="S31" i="86" s="1"/>
  <c r="T31" i="86" a="1"/>
  <c r="T31" i="86" s="1"/>
  <c r="U31" i="86" a="1"/>
  <c r="U31" i="86" s="1"/>
  <c r="V31" i="86" a="1"/>
  <c r="V31" i="86" s="1"/>
  <c r="W31" i="86" a="1"/>
  <c r="W31" i="86" s="1"/>
  <c r="X31" i="86" a="1"/>
  <c r="X31" i="86" s="1"/>
  <c r="Y31" i="86" a="1"/>
  <c r="Y31" i="86" s="1"/>
  <c r="Z31" i="86" a="1"/>
  <c r="Z31" i="86" s="1"/>
  <c r="AA31" i="86" a="1"/>
  <c r="AA31" i="86" s="1"/>
  <c r="AB31" i="86" a="1"/>
  <c r="AB31" i="86" s="1"/>
  <c r="AC31" i="86" a="1"/>
  <c r="AC31" i="86" s="1"/>
  <c r="AD31" i="86" a="1"/>
  <c r="AD31" i="86" s="1"/>
  <c r="AE31" i="86" a="1"/>
  <c r="AE31" i="86" s="1"/>
  <c r="AF31" i="86" a="1"/>
  <c r="AF31" i="86" s="1"/>
  <c r="AG31" i="86" a="1"/>
  <c r="AG31" i="86" s="1"/>
  <c r="AH31" i="86" a="1"/>
  <c r="AH31" i="86" s="1"/>
  <c r="AI31" i="86" a="1"/>
  <c r="AI31" i="86" s="1"/>
  <c r="AJ31" i="86" a="1"/>
  <c r="AJ31" i="86" s="1"/>
  <c r="L32" i="86" a="1"/>
  <c r="L32" i="86" s="1"/>
  <c r="M32" i="86" a="1"/>
  <c r="M32" i="86" s="1"/>
  <c r="N32" i="86" a="1"/>
  <c r="N32" i="86" s="1"/>
  <c r="O32" i="86" a="1"/>
  <c r="O32" i="86" s="1"/>
  <c r="P32" i="86" a="1"/>
  <c r="P32" i="86" s="1"/>
  <c r="Q32" i="86" a="1"/>
  <c r="Q32" i="86" s="1"/>
  <c r="R32" i="86" a="1"/>
  <c r="R32" i="86" s="1"/>
  <c r="S32" i="86" a="1"/>
  <c r="S32" i="86" s="1"/>
  <c r="T32" i="86" a="1"/>
  <c r="T32" i="86" s="1"/>
  <c r="U32" i="86" a="1"/>
  <c r="U32" i="86" s="1"/>
  <c r="V32" i="86" a="1"/>
  <c r="V32" i="86" s="1"/>
  <c r="W32" i="86" a="1"/>
  <c r="W32" i="86" s="1"/>
  <c r="X32" i="86" a="1"/>
  <c r="X32" i="86" s="1"/>
  <c r="Y32" i="86" a="1"/>
  <c r="Y32" i="86" s="1"/>
  <c r="Z32" i="86" a="1"/>
  <c r="Z32" i="86" s="1"/>
  <c r="AA32" i="86" a="1"/>
  <c r="AA32" i="86" s="1"/>
  <c r="AB32" i="86" a="1"/>
  <c r="AB32" i="86" s="1"/>
  <c r="AC32" i="86" a="1"/>
  <c r="AC32" i="86" s="1"/>
  <c r="AD32" i="86" a="1"/>
  <c r="AD32" i="86" s="1"/>
  <c r="AE32" i="86" a="1"/>
  <c r="AE32" i="86" s="1"/>
  <c r="AF32" i="86" a="1"/>
  <c r="AF32" i="86" s="1"/>
  <c r="AG32" i="86" a="1"/>
  <c r="AG32" i="86" s="1"/>
  <c r="AH32" i="86" a="1"/>
  <c r="AH32" i="86" s="1"/>
  <c r="AI32" i="86" a="1"/>
  <c r="AI32" i="86" s="1"/>
  <c r="AJ32" i="86" a="1"/>
  <c r="AJ32" i="86" s="1"/>
  <c r="L33" i="86" a="1"/>
  <c r="L33" i="86" s="1"/>
  <c r="M33" i="86" a="1"/>
  <c r="M33" i="86" s="1"/>
  <c r="N33" i="86" a="1"/>
  <c r="N33" i="86" s="1"/>
  <c r="O33" i="86" a="1"/>
  <c r="O33" i="86" s="1"/>
  <c r="P33" i="86" a="1"/>
  <c r="P33" i="86" s="1"/>
  <c r="Q33" i="86" a="1"/>
  <c r="Q33" i="86" s="1"/>
  <c r="R33" i="86" a="1"/>
  <c r="R33" i="86" s="1"/>
  <c r="S33" i="86" a="1"/>
  <c r="S33" i="86" s="1"/>
  <c r="T33" i="86" a="1"/>
  <c r="T33" i="86" s="1"/>
  <c r="U33" i="86" a="1"/>
  <c r="U33" i="86" s="1"/>
  <c r="V33" i="86" a="1"/>
  <c r="V33" i="86" s="1"/>
  <c r="W33" i="86" a="1"/>
  <c r="W33" i="86" s="1"/>
  <c r="X33" i="86" a="1"/>
  <c r="X33" i="86" s="1"/>
  <c r="Y33" i="86" a="1"/>
  <c r="Y33" i="86" s="1"/>
  <c r="Z33" i="86" a="1"/>
  <c r="Z33" i="86" s="1"/>
  <c r="AA33" i="86" a="1"/>
  <c r="AA33" i="86" s="1"/>
  <c r="AB33" i="86" a="1"/>
  <c r="AB33" i="86" s="1"/>
  <c r="AC33" i="86" a="1"/>
  <c r="AC33" i="86" s="1"/>
  <c r="AD33" i="86" a="1"/>
  <c r="AD33" i="86" s="1"/>
  <c r="AE33" i="86" a="1"/>
  <c r="AE33" i="86" s="1"/>
  <c r="AF33" i="86" a="1"/>
  <c r="AF33" i="86" s="1"/>
  <c r="AG33" i="86" a="1"/>
  <c r="AG33" i="86" s="1"/>
  <c r="AH33" i="86" a="1"/>
  <c r="AH33" i="86" s="1"/>
  <c r="AI33" i="86" a="1"/>
  <c r="AI33" i="86" s="1"/>
  <c r="AJ33" i="86" a="1"/>
  <c r="AJ33" i="86" s="1"/>
  <c r="L34" i="86" a="1"/>
  <c r="L34" i="86" s="1"/>
  <c r="M34" i="86" a="1"/>
  <c r="M34" i="86" s="1"/>
  <c r="N34" i="86" a="1"/>
  <c r="N34" i="86" s="1"/>
  <c r="O34" i="86" a="1"/>
  <c r="O34" i="86" s="1"/>
  <c r="P34" i="86" a="1"/>
  <c r="P34" i="86" s="1"/>
  <c r="Q34" i="86" a="1"/>
  <c r="Q34" i="86" s="1"/>
  <c r="R34" i="86" a="1"/>
  <c r="R34" i="86" s="1"/>
  <c r="S34" i="86" a="1"/>
  <c r="S34" i="86" s="1"/>
  <c r="T34" i="86" a="1"/>
  <c r="T34" i="86" s="1"/>
  <c r="U34" i="86" a="1"/>
  <c r="U34" i="86" s="1"/>
  <c r="V34" i="86" a="1"/>
  <c r="V34" i="86" s="1"/>
  <c r="W34" i="86" a="1"/>
  <c r="W34" i="86" s="1"/>
  <c r="X34" i="86" a="1"/>
  <c r="X34" i="86" s="1"/>
  <c r="Y34" i="86" a="1"/>
  <c r="Y34" i="86" s="1"/>
  <c r="Z34" i="86" a="1"/>
  <c r="Z34" i="86" s="1"/>
  <c r="AA34" i="86" a="1"/>
  <c r="AA34" i="86" s="1"/>
  <c r="AB34" i="86" a="1"/>
  <c r="AB34" i="86" s="1"/>
  <c r="AC34" i="86" a="1"/>
  <c r="AC34" i="86" s="1"/>
  <c r="AD34" i="86" a="1"/>
  <c r="AD34" i="86" s="1"/>
  <c r="AE34" i="86" a="1"/>
  <c r="AE34" i="86" s="1"/>
  <c r="AF34" i="86" a="1"/>
  <c r="AF34" i="86" s="1"/>
  <c r="AG34" i="86" a="1"/>
  <c r="AG34" i="86" s="1"/>
  <c r="AH34" i="86" a="1"/>
  <c r="AH34" i="86" s="1"/>
  <c r="AI34" i="86" a="1"/>
  <c r="AI34" i="86" s="1"/>
  <c r="AJ34" i="86" a="1"/>
  <c r="AJ34" i="86" s="1"/>
  <c r="L35" i="86" a="1"/>
  <c r="L35" i="86" s="1"/>
  <c r="M35" i="86" a="1"/>
  <c r="M35" i="86" s="1"/>
  <c r="N35" i="86" a="1"/>
  <c r="N35" i="86" s="1"/>
  <c r="O35" i="86" a="1"/>
  <c r="O35" i="86" s="1"/>
  <c r="P35" i="86" a="1"/>
  <c r="P35" i="86" s="1"/>
  <c r="Q35" i="86" a="1"/>
  <c r="Q35" i="86" s="1"/>
  <c r="R35" i="86" a="1"/>
  <c r="R35" i="86" s="1"/>
  <c r="S35" i="86" a="1"/>
  <c r="S35" i="86" s="1"/>
  <c r="T35" i="86" a="1"/>
  <c r="T35" i="86" s="1"/>
  <c r="U35" i="86" a="1"/>
  <c r="U35" i="86" s="1"/>
  <c r="V35" i="86" a="1"/>
  <c r="V35" i="86" s="1"/>
  <c r="W35" i="86" a="1"/>
  <c r="W35" i="86" s="1"/>
  <c r="X35" i="86" a="1"/>
  <c r="X35" i="86" s="1"/>
  <c r="Y35" i="86" a="1"/>
  <c r="Y35" i="86" s="1"/>
  <c r="Z35" i="86" a="1"/>
  <c r="Z35" i="86" s="1"/>
  <c r="AA35" i="86" a="1"/>
  <c r="AA35" i="86" s="1"/>
  <c r="AB35" i="86" a="1"/>
  <c r="AB35" i="86" s="1"/>
  <c r="AC35" i="86" a="1"/>
  <c r="AC35" i="86" s="1"/>
  <c r="AD35" i="86" a="1"/>
  <c r="AD35" i="86" s="1"/>
  <c r="AE35" i="86" a="1"/>
  <c r="AE35" i="86" s="1"/>
  <c r="AF35" i="86" a="1"/>
  <c r="AF35" i="86" s="1"/>
  <c r="AG35" i="86" a="1"/>
  <c r="AG35" i="86" s="1"/>
  <c r="AH35" i="86" a="1"/>
  <c r="AH35" i="86" s="1"/>
  <c r="AI35" i="86" a="1"/>
  <c r="AI35" i="86" s="1"/>
  <c r="AJ35" i="86" a="1"/>
  <c r="AJ35" i="86" s="1"/>
  <c r="L36" i="86" a="1"/>
  <c r="L36" i="86" s="1"/>
  <c r="M36" i="86" a="1"/>
  <c r="M36" i="86" s="1"/>
  <c r="N36" i="86" a="1"/>
  <c r="N36" i="86" s="1"/>
  <c r="O36" i="86" a="1"/>
  <c r="O36" i="86" s="1"/>
  <c r="P36" i="86" a="1"/>
  <c r="P36" i="86" s="1"/>
  <c r="Q36" i="86" a="1"/>
  <c r="Q36" i="86" s="1"/>
  <c r="R36" i="86" a="1"/>
  <c r="R36" i="86" s="1"/>
  <c r="S36" i="86" a="1"/>
  <c r="S36" i="86" s="1"/>
  <c r="T36" i="86" a="1"/>
  <c r="T36" i="86" s="1"/>
  <c r="U36" i="86" a="1"/>
  <c r="U36" i="86" s="1"/>
  <c r="V36" i="86" a="1"/>
  <c r="V36" i="86" s="1"/>
  <c r="W36" i="86" a="1"/>
  <c r="W36" i="86" s="1"/>
  <c r="X36" i="86" a="1"/>
  <c r="X36" i="86" s="1"/>
  <c r="Y36" i="86" a="1"/>
  <c r="Y36" i="86" s="1"/>
  <c r="Z36" i="86" a="1"/>
  <c r="Z36" i="86" s="1"/>
  <c r="AA36" i="86" a="1"/>
  <c r="AA36" i="86" s="1"/>
  <c r="AB36" i="86" a="1"/>
  <c r="AB36" i="86" s="1"/>
  <c r="AC36" i="86" a="1"/>
  <c r="AC36" i="86" s="1"/>
  <c r="AD36" i="86" a="1"/>
  <c r="AD36" i="86" s="1"/>
  <c r="AE36" i="86" a="1"/>
  <c r="AE36" i="86" s="1"/>
  <c r="AF36" i="86" a="1"/>
  <c r="AF36" i="86" s="1"/>
  <c r="AG36" i="86" a="1"/>
  <c r="AG36" i="86" s="1"/>
  <c r="AH36" i="86" a="1"/>
  <c r="AH36" i="86" s="1"/>
  <c r="AI36" i="86" a="1"/>
  <c r="AI36" i="86" s="1"/>
  <c r="AJ36" i="86" a="1"/>
  <c r="AJ36" i="86" s="1"/>
  <c r="L37" i="86" a="1"/>
  <c r="L37" i="86" s="1"/>
  <c r="M37" i="86" a="1"/>
  <c r="M37" i="86" s="1"/>
  <c r="N37" i="86" a="1"/>
  <c r="N37" i="86" s="1"/>
  <c r="O37" i="86" a="1"/>
  <c r="O37" i="86" s="1"/>
  <c r="P37" i="86" a="1"/>
  <c r="P37" i="86" s="1"/>
  <c r="Q37" i="86" a="1"/>
  <c r="Q37" i="86" s="1"/>
  <c r="R37" i="86" a="1"/>
  <c r="R37" i="86" s="1"/>
  <c r="S37" i="86" a="1"/>
  <c r="S37" i="86" s="1"/>
  <c r="T37" i="86" a="1"/>
  <c r="T37" i="86" s="1"/>
  <c r="U37" i="86" a="1"/>
  <c r="U37" i="86" s="1"/>
  <c r="V37" i="86" a="1"/>
  <c r="V37" i="86" s="1"/>
  <c r="W37" i="86" a="1"/>
  <c r="W37" i="86" s="1"/>
  <c r="X37" i="86" a="1"/>
  <c r="X37" i="86" s="1"/>
  <c r="Y37" i="86" a="1"/>
  <c r="Y37" i="86" s="1"/>
  <c r="Z37" i="86" a="1"/>
  <c r="Z37" i="86" s="1"/>
  <c r="AA37" i="86" a="1"/>
  <c r="AA37" i="86" s="1"/>
  <c r="AB37" i="86" a="1"/>
  <c r="AB37" i="86" s="1"/>
  <c r="AC37" i="86" a="1"/>
  <c r="AC37" i="86" s="1"/>
  <c r="AD37" i="86" a="1"/>
  <c r="AD37" i="86" s="1"/>
  <c r="AE37" i="86" a="1"/>
  <c r="AE37" i="86" s="1"/>
  <c r="AF37" i="86" a="1"/>
  <c r="AF37" i="86" s="1"/>
  <c r="AG37" i="86" a="1"/>
  <c r="AG37" i="86" s="1"/>
  <c r="AH37" i="86" a="1"/>
  <c r="AH37" i="86" s="1"/>
  <c r="AI37" i="86" a="1"/>
  <c r="AI37" i="86" s="1"/>
  <c r="AJ37" i="86" a="1"/>
  <c r="AJ37" i="86" s="1"/>
  <c r="L38" i="86" a="1"/>
  <c r="L38" i="86" s="1"/>
  <c r="M38" i="86" a="1"/>
  <c r="M38" i="86" s="1"/>
  <c r="N38" i="86" a="1"/>
  <c r="N38" i="86" s="1"/>
  <c r="O38" i="86" a="1"/>
  <c r="O38" i="86" s="1"/>
  <c r="P38" i="86" a="1"/>
  <c r="P38" i="86" s="1"/>
  <c r="Q38" i="86" a="1"/>
  <c r="Q38" i="86" s="1"/>
  <c r="R38" i="86" a="1"/>
  <c r="R38" i="86" s="1"/>
  <c r="S38" i="86" a="1"/>
  <c r="S38" i="86" s="1"/>
  <c r="T38" i="86" a="1"/>
  <c r="T38" i="86" s="1"/>
  <c r="U38" i="86" a="1"/>
  <c r="U38" i="86" s="1"/>
  <c r="V38" i="86" a="1"/>
  <c r="V38" i="86" s="1"/>
  <c r="W38" i="86" a="1"/>
  <c r="W38" i="86" s="1"/>
  <c r="X38" i="86" a="1"/>
  <c r="X38" i="86" s="1"/>
  <c r="Y38" i="86" a="1"/>
  <c r="Y38" i="86" s="1"/>
  <c r="Z38" i="86" a="1"/>
  <c r="Z38" i="86" s="1"/>
  <c r="AA38" i="86" a="1"/>
  <c r="AA38" i="86" s="1"/>
  <c r="AB38" i="86" a="1"/>
  <c r="AB38" i="86" s="1"/>
  <c r="AC38" i="86" a="1"/>
  <c r="AC38" i="86" s="1"/>
  <c r="AD38" i="86" a="1"/>
  <c r="AD38" i="86" s="1"/>
  <c r="AE38" i="86" a="1"/>
  <c r="AE38" i="86" s="1"/>
  <c r="AF38" i="86" a="1"/>
  <c r="AF38" i="86" s="1"/>
  <c r="AG38" i="86" a="1"/>
  <c r="AG38" i="86" s="1"/>
  <c r="AH38" i="86" a="1"/>
  <c r="AH38" i="86" s="1"/>
  <c r="AI38" i="86" a="1"/>
  <c r="AI38" i="86" s="1"/>
  <c r="AJ38" i="86" a="1"/>
  <c r="AJ38" i="86" s="1"/>
  <c r="L39" i="86" a="1"/>
  <c r="L39" i="86" s="1"/>
  <c r="M39" i="86" a="1"/>
  <c r="M39" i="86" s="1"/>
  <c r="N39" i="86" a="1"/>
  <c r="N39" i="86" s="1"/>
  <c r="O39" i="86" a="1"/>
  <c r="O39" i="86" s="1"/>
  <c r="P39" i="86" a="1"/>
  <c r="P39" i="86" s="1"/>
  <c r="Q39" i="86" a="1"/>
  <c r="Q39" i="86" s="1"/>
  <c r="R39" i="86" a="1"/>
  <c r="R39" i="86" s="1"/>
  <c r="S39" i="86" a="1"/>
  <c r="S39" i="86" s="1"/>
  <c r="T39" i="86" a="1"/>
  <c r="T39" i="86" s="1"/>
  <c r="U39" i="86" a="1"/>
  <c r="U39" i="86" s="1"/>
  <c r="V39" i="86" a="1"/>
  <c r="V39" i="86" s="1"/>
  <c r="W39" i="86" a="1"/>
  <c r="W39" i="86" s="1"/>
  <c r="X39" i="86" a="1"/>
  <c r="X39" i="86" s="1"/>
  <c r="Y39" i="86" a="1"/>
  <c r="Y39" i="86" s="1"/>
  <c r="Z39" i="86" a="1"/>
  <c r="Z39" i="86" s="1"/>
  <c r="AA39" i="86" a="1"/>
  <c r="AA39" i="86" s="1"/>
  <c r="AB39" i="86" a="1"/>
  <c r="AB39" i="86" s="1"/>
  <c r="AC39" i="86" a="1"/>
  <c r="AC39" i="86" s="1"/>
  <c r="AD39" i="86" a="1"/>
  <c r="AD39" i="86" s="1"/>
  <c r="AE39" i="86" a="1"/>
  <c r="AE39" i="86" s="1"/>
  <c r="AF39" i="86" a="1"/>
  <c r="AF39" i="86" s="1"/>
  <c r="AG39" i="86" a="1"/>
  <c r="AG39" i="86" s="1"/>
  <c r="AH39" i="86" a="1"/>
  <c r="AH39" i="86" s="1"/>
  <c r="AI39" i="86" a="1"/>
  <c r="AI39" i="86" s="1"/>
  <c r="AJ39" i="86" a="1"/>
  <c r="AJ39" i="86" s="1"/>
  <c r="L40" i="86" a="1"/>
  <c r="L40" i="86" s="1"/>
  <c r="M40" i="86" a="1"/>
  <c r="M40" i="86" s="1"/>
  <c r="N40" i="86" a="1"/>
  <c r="N40" i="86" s="1"/>
  <c r="O40" i="86" a="1"/>
  <c r="O40" i="86" s="1"/>
  <c r="P40" i="86" a="1"/>
  <c r="P40" i="86" s="1"/>
  <c r="Q40" i="86" a="1"/>
  <c r="Q40" i="86" s="1"/>
  <c r="R40" i="86" a="1"/>
  <c r="R40" i="86" s="1"/>
  <c r="S40" i="86" a="1"/>
  <c r="S40" i="86" s="1"/>
  <c r="T40" i="86" a="1"/>
  <c r="T40" i="86" s="1"/>
  <c r="U40" i="86" a="1"/>
  <c r="U40" i="86" s="1"/>
  <c r="V40" i="86" a="1"/>
  <c r="V40" i="86" s="1"/>
  <c r="W40" i="86" a="1"/>
  <c r="W40" i="86" s="1"/>
  <c r="X40" i="86" a="1"/>
  <c r="X40" i="86" s="1"/>
  <c r="Y40" i="86" a="1"/>
  <c r="Y40" i="86" s="1"/>
  <c r="Z40" i="86" a="1"/>
  <c r="Z40" i="86" s="1"/>
  <c r="AA40" i="86" a="1"/>
  <c r="AA40" i="86" s="1"/>
  <c r="AB40" i="86" a="1"/>
  <c r="AB40" i="86" s="1"/>
  <c r="AC40" i="86" a="1"/>
  <c r="AC40" i="86" s="1"/>
  <c r="AD40" i="86" a="1"/>
  <c r="AD40" i="86" s="1"/>
  <c r="AE40" i="86" a="1"/>
  <c r="AE40" i="86" s="1"/>
  <c r="AF40" i="86" a="1"/>
  <c r="AF40" i="86" s="1"/>
  <c r="AG40" i="86" a="1"/>
  <c r="AG40" i="86" s="1"/>
  <c r="AH40" i="86" a="1"/>
  <c r="AH40" i="86" s="1"/>
  <c r="AI40" i="86" a="1"/>
  <c r="AI40" i="86" s="1"/>
  <c r="AJ40" i="86" a="1"/>
  <c r="AJ40" i="86" s="1"/>
  <c r="L41" i="86" a="1"/>
  <c r="L41" i="86" s="1"/>
  <c r="M41" i="86" a="1"/>
  <c r="M41" i="86" s="1"/>
  <c r="N41" i="86" a="1"/>
  <c r="N41" i="86" s="1"/>
  <c r="O41" i="86" a="1"/>
  <c r="O41" i="86" s="1"/>
  <c r="P41" i="86" a="1"/>
  <c r="P41" i="86" s="1"/>
  <c r="Q41" i="86" a="1"/>
  <c r="Q41" i="86" s="1"/>
  <c r="R41" i="86" a="1"/>
  <c r="R41" i="86" s="1"/>
  <c r="S41" i="86" a="1"/>
  <c r="S41" i="86" s="1"/>
  <c r="T41" i="86" a="1"/>
  <c r="T41" i="86" s="1"/>
  <c r="U41" i="86" a="1"/>
  <c r="U41" i="86" s="1"/>
  <c r="V41" i="86" a="1"/>
  <c r="V41" i="86" s="1"/>
  <c r="W41" i="86" a="1"/>
  <c r="W41" i="86" s="1"/>
  <c r="X41" i="86" a="1"/>
  <c r="X41" i="86" s="1"/>
  <c r="Y41" i="86" a="1"/>
  <c r="Y41" i="86" s="1"/>
  <c r="Z41" i="86" a="1"/>
  <c r="Z41" i="86" s="1"/>
  <c r="AA41" i="86" a="1"/>
  <c r="AA41" i="86" s="1"/>
  <c r="AB41" i="86" a="1"/>
  <c r="AB41" i="86" s="1"/>
  <c r="AC41" i="86" a="1"/>
  <c r="AC41" i="86" s="1"/>
  <c r="AD41" i="86" a="1"/>
  <c r="AD41" i="86" s="1"/>
  <c r="AE41" i="86" a="1"/>
  <c r="AE41" i="86" s="1"/>
  <c r="AF41" i="86" a="1"/>
  <c r="AF41" i="86" s="1"/>
  <c r="AG41" i="86" a="1"/>
  <c r="AG41" i="86" s="1"/>
  <c r="AH41" i="86" a="1"/>
  <c r="AH41" i="86" s="1"/>
  <c r="AI41" i="86" a="1"/>
  <c r="AI41" i="86" s="1"/>
  <c r="AJ41" i="86" a="1"/>
  <c r="AJ41" i="86" s="1"/>
  <c r="L42" i="86" a="1"/>
  <c r="L42" i="86" s="1"/>
  <c r="M42" i="86" a="1"/>
  <c r="M42" i="86" s="1"/>
  <c r="N42" i="86" a="1"/>
  <c r="N42" i="86" s="1"/>
  <c r="O42" i="86" a="1"/>
  <c r="O42" i="86" s="1"/>
  <c r="P42" i="86" a="1"/>
  <c r="P42" i="86" s="1"/>
  <c r="Q42" i="86" a="1"/>
  <c r="Q42" i="86" s="1"/>
  <c r="R42" i="86" a="1"/>
  <c r="R42" i="86" s="1"/>
  <c r="S42" i="86" a="1"/>
  <c r="S42" i="86" s="1"/>
  <c r="T42" i="86" a="1"/>
  <c r="T42" i="86" s="1"/>
  <c r="U42" i="86" a="1"/>
  <c r="U42" i="86" s="1"/>
  <c r="V42" i="86" a="1"/>
  <c r="V42" i="86" s="1"/>
  <c r="W42" i="86" a="1"/>
  <c r="W42" i="86" s="1"/>
  <c r="X42" i="86" a="1"/>
  <c r="X42" i="86" s="1"/>
  <c r="Y42" i="86" a="1"/>
  <c r="Y42" i="86" s="1"/>
  <c r="Z42" i="86" a="1"/>
  <c r="Z42" i="86" s="1"/>
  <c r="AA42" i="86" a="1"/>
  <c r="AA42" i="86" s="1"/>
  <c r="AB42" i="86" a="1"/>
  <c r="AB42" i="86" s="1"/>
  <c r="AC42" i="86" a="1"/>
  <c r="AC42" i="86" s="1"/>
  <c r="AD42" i="86" a="1"/>
  <c r="AD42" i="86" s="1"/>
  <c r="AE42" i="86" a="1"/>
  <c r="AE42" i="86" s="1"/>
  <c r="AF42" i="86" a="1"/>
  <c r="AF42" i="86" s="1"/>
  <c r="AG42" i="86" a="1"/>
  <c r="AG42" i="86" s="1"/>
  <c r="AH42" i="86" a="1"/>
  <c r="AH42" i="86" s="1"/>
  <c r="AI42" i="86" a="1"/>
  <c r="AI42" i="86" s="1"/>
  <c r="AJ42" i="86" a="1"/>
  <c r="AJ42" i="86" s="1"/>
  <c r="L43" i="86" a="1"/>
  <c r="L43" i="86" s="1"/>
  <c r="M43" i="86" a="1"/>
  <c r="M43" i="86" s="1"/>
  <c r="N43" i="86" a="1"/>
  <c r="N43" i="86" s="1"/>
  <c r="O43" i="86" a="1"/>
  <c r="O43" i="86" s="1"/>
  <c r="P43" i="86" a="1"/>
  <c r="P43" i="86" s="1"/>
  <c r="Q43" i="86" a="1"/>
  <c r="Q43" i="86" s="1"/>
  <c r="R43" i="86" a="1"/>
  <c r="R43" i="86" s="1"/>
  <c r="S43" i="86" a="1"/>
  <c r="S43" i="86" s="1"/>
  <c r="T43" i="86" a="1"/>
  <c r="T43" i="86" s="1"/>
  <c r="U43" i="86" a="1"/>
  <c r="U43" i="86" s="1"/>
  <c r="V43" i="86" a="1"/>
  <c r="V43" i="86" s="1"/>
  <c r="W43" i="86" a="1"/>
  <c r="W43" i="86" s="1"/>
  <c r="X43" i="86" a="1"/>
  <c r="X43" i="86" s="1"/>
  <c r="Y43" i="86" a="1"/>
  <c r="Y43" i="86" s="1"/>
  <c r="Z43" i="86" a="1"/>
  <c r="Z43" i="86" s="1"/>
  <c r="AA43" i="86" a="1"/>
  <c r="AA43" i="86" s="1"/>
  <c r="AB43" i="86" a="1"/>
  <c r="AB43" i="86" s="1"/>
  <c r="AC43" i="86" a="1"/>
  <c r="AC43" i="86" s="1"/>
  <c r="AD43" i="86" a="1"/>
  <c r="AD43" i="86" s="1"/>
  <c r="AE43" i="86" a="1"/>
  <c r="AE43" i="86" s="1"/>
  <c r="AF43" i="86" a="1"/>
  <c r="AF43" i="86" s="1"/>
  <c r="AG43" i="86" a="1"/>
  <c r="AG43" i="86" s="1"/>
  <c r="AH43" i="86" a="1"/>
  <c r="AH43" i="86" s="1"/>
  <c r="AI43" i="86" a="1"/>
  <c r="AI43" i="86" s="1"/>
  <c r="AJ43" i="86" a="1"/>
  <c r="AJ43" i="86" s="1"/>
  <c r="L44" i="86" a="1"/>
  <c r="L44" i="86" s="1"/>
  <c r="M44" i="86" a="1"/>
  <c r="M44" i="86" s="1"/>
  <c r="N44" i="86" a="1"/>
  <c r="N44" i="86" s="1"/>
  <c r="O44" i="86" a="1"/>
  <c r="O44" i="86" s="1"/>
  <c r="P44" i="86" a="1"/>
  <c r="P44" i="86" s="1"/>
  <c r="Q44" i="86" a="1"/>
  <c r="Q44" i="86" s="1"/>
  <c r="R44" i="86" a="1"/>
  <c r="R44" i="86" s="1"/>
  <c r="S44" i="86" a="1"/>
  <c r="S44" i="86" s="1"/>
  <c r="T44" i="86" a="1"/>
  <c r="T44" i="86" s="1"/>
  <c r="U44" i="86" a="1"/>
  <c r="U44" i="86" s="1"/>
  <c r="V44" i="86" a="1"/>
  <c r="V44" i="86" s="1"/>
  <c r="W44" i="86" a="1"/>
  <c r="W44" i="86" s="1"/>
  <c r="X44" i="86" a="1"/>
  <c r="X44" i="86" s="1"/>
  <c r="Y44" i="86" a="1"/>
  <c r="Y44" i="86" s="1"/>
  <c r="Z44" i="86" a="1"/>
  <c r="Z44" i="86" s="1"/>
  <c r="AA44" i="86" a="1"/>
  <c r="AA44" i="86" s="1"/>
  <c r="AB44" i="86" a="1"/>
  <c r="AB44" i="86" s="1"/>
  <c r="AC44" i="86" a="1"/>
  <c r="AC44" i="86" s="1"/>
  <c r="AD44" i="86" a="1"/>
  <c r="AD44" i="86" s="1"/>
  <c r="AE44" i="86" a="1"/>
  <c r="AE44" i="86" s="1"/>
  <c r="AF44" i="86" a="1"/>
  <c r="AF44" i="86" s="1"/>
  <c r="AG44" i="86" a="1"/>
  <c r="AG44" i="86" s="1"/>
  <c r="AH44" i="86" a="1"/>
  <c r="AH44" i="86" s="1"/>
  <c r="AI44" i="86" a="1"/>
  <c r="AI44" i="86" s="1"/>
  <c r="AJ44" i="86" a="1"/>
  <c r="AJ44" i="86" s="1"/>
  <c r="L45" i="86" a="1"/>
  <c r="L45" i="86" s="1"/>
  <c r="M45" i="86" a="1"/>
  <c r="M45" i="86" s="1"/>
  <c r="N45" i="86" a="1"/>
  <c r="N45" i="86" s="1"/>
  <c r="O45" i="86" a="1"/>
  <c r="O45" i="86" s="1"/>
  <c r="P45" i="86" a="1"/>
  <c r="P45" i="86" s="1"/>
  <c r="Q45" i="86" a="1"/>
  <c r="Q45" i="86" s="1"/>
  <c r="R45" i="86" a="1"/>
  <c r="R45" i="86" s="1"/>
  <c r="S45" i="86" a="1"/>
  <c r="S45" i="86" s="1"/>
  <c r="T45" i="86" a="1"/>
  <c r="T45" i="86" s="1"/>
  <c r="U45" i="86" a="1"/>
  <c r="U45" i="86" s="1"/>
  <c r="V45" i="86" a="1"/>
  <c r="V45" i="86" s="1"/>
  <c r="W45" i="86" a="1"/>
  <c r="W45" i="86" s="1"/>
  <c r="X45" i="86" a="1"/>
  <c r="X45" i="86" s="1"/>
  <c r="Y45" i="86" a="1"/>
  <c r="Y45" i="86" s="1"/>
  <c r="Z45" i="86" a="1"/>
  <c r="Z45" i="86" s="1"/>
  <c r="AA45" i="86" a="1"/>
  <c r="AA45" i="86" s="1"/>
  <c r="AB45" i="86" a="1"/>
  <c r="AB45" i="86" s="1"/>
  <c r="AC45" i="86" a="1"/>
  <c r="AC45" i="86" s="1"/>
  <c r="AD45" i="86" a="1"/>
  <c r="AD45" i="86" s="1"/>
  <c r="AE45" i="86" a="1"/>
  <c r="AE45" i="86" s="1"/>
  <c r="AF45" i="86" a="1"/>
  <c r="AF45" i="86" s="1"/>
  <c r="AG45" i="86" a="1"/>
  <c r="AG45" i="86" s="1"/>
  <c r="AH45" i="86" a="1"/>
  <c r="AH45" i="86" s="1"/>
  <c r="AI45" i="86" a="1"/>
  <c r="AI45" i="86" s="1"/>
  <c r="AJ45" i="86" a="1"/>
  <c r="AJ45" i="86" s="1"/>
  <c r="L46" i="86" a="1"/>
  <c r="L46" i="86" s="1"/>
  <c r="M46" i="86" a="1"/>
  <c r="M46" i="86" s="1"/>
  <c r="N46" i="86" a="1"/>
  <c r="N46" i="86" s="1"/>
  <c r="O46" i="86" a="1"/>
  <c r="O46" i="86" s="1"/>
  <c r="P46" i="86" a="1"/>
  <c r="P46" i="86" s="1"/>
  <c r="Q46" i="86" a="1"/>
  <c r="Q46" i="86" s="1"/>
  <c r="R46" i="86" a="1"/>
  <c r="R46" i="86" s="1"/>
  <c r="S46" i="86" a="1"/>
  <c r="S46" i="86" s="1"/>
  <c r="T46" i="86" a="1"/>
  <c r="T46" i="86" s="1"/>
  <c r="U46" i="86" a="1"/>
  <c r="U46" i="86" s="1"/>
  <c r="V46" i="86" a="1"/>
  <c r="V46" i="86" s="1"/>
  <c r="W46" i="86" a="1"/>
  <c r="W46" i="86" s="1"/>
  <c r="X46" i="86" a="1"/>
  <c r="X46" i="86" s="1"/>
  <c r="Y46" i="86" a="1"/>
  <c r="Y46" i="86" s="1"/>
  <c r="Z46" i="86" a="1"/>
  <c r="Z46" i="86" s="1"/>
  <c r="AA46" i="86" a="1"/>
  <c r="AA46" i="86" s="1"/>
  <c r="AB46" i="86" a="1"/>
  <c r="AB46" i="86" s="1"/>
  <c r="AC46" i="86" a="1"/>
  <c r="AC46" i="86" s="1"/>
  <c r="AD46" i="86" a="1"/>
  <c r="AD46" i="86" s="1"/>
  <c r="AE46" i="86" a="1"/>
  <c r="AE46" i="86" s="1"/>
  <c r="AF46" i="86" a="1"/>
  <c r="AF46" i="86" s="1"/>
  <c r="AG46" i="86" a="1"/>
  <c r="AG46" i="86" s="1"/>
  <c r="AH46" i="86" a="1"/>
  <c r="AH46" i="86" s="1"/>
  <c r="AI46" i="86" a="1"/>
  <c r="AI46" i="86" s="1"/>
  <c r="AJ46" i="86" a="1"/>
  <c r="AJ46" i="86" s="1"/>
  <c r="L55" i="86"/>
  <c r="M55" i="86"/>
  <c r="N55" i="86"/>
  <c r="O55" i="86"/>
  <c r="P55" i="86"/>
  <c r="Q55" i="86"/>
  <c r="R55" i="86"/>
  <c r="S55" i="86"/>
  <c r="T55" i="86"/>
  <c r="U55" i="86"/>
  <c r="V55" i="86"/>
  <c r="W55" i="86"/>
  <c r="X55" i="86"/>
  <c r="Y55" i="86"/>
  <c r="Z55" i="86"/>
  <c r="AA55" i="86"/>
  <c r="AB55" i="86"/>
  <c r="AC55" i="86"/>
  <c r="AD55" i="86"/>
  <c r="AE55" i="86"/>
  <c r="AF55" i="86"/>
  <c r="AG55" i="86"/>
  <c r="AH55" i="86"/>
  <c r="AI55" i="86"/>
  <c r="AJ55" i="86"/>
  <c r="G58" i="86"/>
  <c r="L58" i="86" a="1"/>
  <c r="L58" i="86" s="1"/>
  <c r="G59" i="86"/>
  <c r="M59" i="86" a="1"/>
  <c r="M59" i="86" s="1"/>
  <c r="G60" i="86"/>
  <c r="N60" i="86" a="1"/>
  <c r="N60" i="86" s="1"/>
  <c r="G61" i="86"/>
  <c r="O61" i="86" a="1"/>
  <c r="O61" i="86" s="1"/>
  <c r="G62" i="86"/>
  <c r="P62" i="86" a="1"/>
  <c r="P62" i="86" s="1"/>
  <c r="G63" i="86"/>
  <c r="Q63" i="86" a="1"/>
  <c r="Q63" i="86" s="1"/>
  <c r="G64" i="86"/>
  <c r="R64" i="86" a="1"/>
  <c r="R64" i="86" s="1"/>
  <c r="G65" i="86"/>
  <c r="S65" i="86" a="1"/>
  <c r="S65" i="86" s="1"/>
  <c r="G66" i="86"/>
  <c r="T66" i="86" a="1"/>
  <c r="T66" i="86" s="1"/>
  <c r="G67" i="86"/>
  <c r="U67" i="86" a="1"/>
  <c r="U67" i="86" s="1"/>
  <c r="G68" i="86"/>
  <c r="V68" i="86" a="1"/>
  <c r="V68" i="86" s="1"/>
  <c r="G69" i="86"/>
  <c r="W69" i="86" a="1"/>
  <c r="W69" i="86" s="1"/>
  <c r="G70" i="86"/>
  <c r="X70" i="86" a="1"/>
  <c r="X70" i="86" s="1"/>
  <c r="G71" i="86"/>
  <c r="Y71" i="86" a="1"/>
  <c r="Y71" i="86" s="1"/>
  <c r="G72" i="86"/>
  <c r="Z72" i="86" a="1"/>
  <c r="Z72" i="86" s="1"/>
  <c r="G73" i="86"/>
  <c r="AA73" i="86" a="1"/>
  <c r="AA73" i="86" s="1"/>
  <c r="G74" i="86"/>
  <c r="AB74" i="86" a="1"/>
  <c r="AB74" i="86" s="1"/>
  <c r="G75" i="86"/>
  <c r="AC75" i="86" a="1"/>
  <c r="AC75" i="86" s="1"/>
  <c r="G76" i="86"/>
  <c r="AD76" i="86" a="1"/>
  <c r="AD76" i="86" s="1"/>
  <c r="G77" i="86"/>
  <c r="AE77" i="86" a="1"/>
  <c r="AE77" i="86" s="1"/>
  <c r="G78" i="86"/>
  <c r="AF78" i="86" a="1"/>
  <c r="AF78" i="86" s="1"/>
  <c r="G79" i="86"/>
  <c r="AG79" i="86" a="1"/>
  <c r="AG79" i="86" s="1"/>
  <c r="G80" i="86"/>
  <c r="AH80" i="86" a="1"/>
  <c r="AH80" i="86" s="1"/>
  <c r="G81" i="86"/>
  <c r="AI81" i="86" a="1"/>
  <c r="AI81" i="86" s="1"/>
  <c r="G82" i="86"/>
  <c r="AJ82" i="86" a="1"/>
  <c r="AJ82" i="86" s="1"/>
  <c r="G85" i="86"/>
  <c r="L85" i="86" a="1"/>
  <c r="L85" i="86" s="1"/>
  <c r="G86" i="86"/>
  <c r="M86" i="86" a="1"/>
  <c r="M86" i="86" s="1"/>
  <c r="G87" i="86"/>
  <c r="N87" i="86" a="1"/>
  <c r="N87" i="86" s="1"/>
  <c r="G88" i="86"/>
  <c r="O88" i="86" a="1"/>
  <c r="O88" i="86" s="1"/>
  <c r="G89" i="86"/>
  <c r="P89" i="86" a="1"/>
  <c r="P89" i="86" s="1"/>
  <c r="G90" i="86"/>
  <c r="Q90" i="86" a="1"/>
  <c r="Q90" i="86" s="1"/>
  <c r="G91" i="86"/>
  <c r="R91" i="86" a="1"/>
  <c r="R91" i="86" s="1"/>
  <c r="G92" i="86"/>
  <c r="S92" i="86" a="1"/>
  <c r="S92" i="86" s="1"/>
  <c r="G93" i="86"/>
  <c r="T93" i="86" a="1"/>
  <c r="T93" i="86" s="1"/>
  <c r="G94" i="86"/>
  <c r="U94" i="86" a="1"/>
  <c r="U94" i="86" s="1"/>
  <c r="G95" i="86"/>
  <c r="V95" i="86" a="1"/>
  <c r="V95" i="86" s="1"/>
  <c r="G96" i="86"/>
  <c r="W96" i="86" a="1"/>
  <c r="W96" i="86" s="1"/>
  <c r="G97" i="86"/>
  <c r="X97" i="86" a="1"/>
  <c r="X97" i="86" s="1"/>
  <c r="G98" i="86"/>
  <c r="Y98" i="86" a="1"/>
  <c r="Y98" i="86" s="1"/>
  <c r="G99" i="86"/>
  <c r="Z99" i="86" a="1"/>
  <c r="Z99" i="86" s="1"/>
  <c r="G100" i="86"/>
  <c r="AA100" i="86" a="1"/>
  <c r="AA100" i="86" s="1"/>
  <c r="G101" i="86"/>
  <c r="AB101" i="86" a="1"/>
  <c r="AB101" i="86" s="1"/>
  <c r="G102" i="86"/>
  <c r="AC102" i="86" a="1"/>
  <c r="AC102" i="86" s="1"/>
  <c r="G103" i="86"/>
  <c r="AD103" i="86" a="1"/>
  <c r="AD103" i="86" s="1"/>
  <c r="G104" i="86"/>
  <c r="AE104" i="86" a="1"/>
  <c r="AE104" i="86" s="1"/>
  <c r="G105" i="86"/>
  <c r="AF105" i="86" a="1"/>
  <c r="AF105" i="86" s="1"/>
  <c r="G106" i="86"/>
  <c r="AG106" i="86" a="1"/>
  <c r="AG106" i="86" s="1"/>
  <c r="G107" i="86"/>
  <c r="AH107" i="86" a="1"/>
  <c r="AH107" i="86" s="1"/>
  <c r="G108" i="86"/>
  <c r="AI108" i="86" a="1"/>
  <c r="AI108" i="86" s="1"/>
  <c r="G109" i="86"/>
  <c r="AJ109" i="86" a="1"/>
  <c r="AJ109" i="86" s="1"/>
  <c r="G112" i="86"/>
  <c r="L112" i="86" a="1"/>
  <c r="L112" i="86" s="1"/>
  <c r="G113" i="86"/>
  <c r="M113" i="86" a="1"/>
  <c r="M113" i="86" s="1"/>
  <c r="G114" i="86"/>
  <c r="N114" i="86" a="1"/>
  <c r="N114" i="86" s="1"/>
  <c r="G115" i="86"/>
  <c r="O115" i="86" a="1"/>
  <c r="O115" i="86" s="1"/>
  <c r="G116" i="86"/>
  <c r="P116" i="86" a="1"/>
  <c r="P116" i="86" s="1"/>
  <c r="G117" i="86"/>
  <c r="Q117" i="86" a="1"/>
  <c r="Q117" i="86" s="1"/>
  <c r="G118" i="86"/>
  <c r="R118" i="86" a="1"/>
  <c r="R118" i="86" s="1"/>
  <c r="G119" i="86"/>
  <c r="S119" i="86" a="1"/>
  <c r="S119" i="86" s="1"/>
  <c r="G120" i="86"/>
  <c r="T120" i="86" a="1"/>
  <c r="T120" i="86" s="1"/>
  <c r="G121" i="86"/>
  <c r="U121" i="86" a="1"/>
  <c r="U121" i="86" s="1"/>
  <c r="G122" i="86"/>
  <c r="V122" i="86" a="1"/>
  <c r="V122" i="86" s="1"/>
  <c r="G123" i="86"/>
  <c r="W123" i="86" a="1"/>
  <c r="W123" i="86" s="1"/>
  <c r="G124" i="86"/>
  <c r="X124" i="86" a="1"/>
  <c r="X124" i="86" s="1"/>
  <c r="G125" i="86"/>
  <c r="Y125" i="86" a="1"/>
  <c r="Y125" i="86" s="1"/>
  <c r="G126" i="86"/>
  <c r="Z126" i="86" a="1"/>
  <c r="Z126" i="86" s="1"/>
  <c r="G127" i="86"/>
  <c r="AA127" i="86" a="1"/>
  <c r="AA127" i="86" s="1"/>
  <c r="G128" i="86"/>
  <c r="AB128" i="86" a="1"/>
  <c r="AB128" i="86" s="1"/>
  <c r="G129" i="86"/>
  <c r="AC129" i="86" a="1"/>
  <c r="AC129" i="86" s="1"/>
  <c r="G130" i="86"/>
  <c r="AD130" i="86" a="1"/>
  <c r="AD130" i="86" s="1"/>
  <c r="G131" i="86"/>
  <c r="AE131" i="86" a="1"/>
  <c r="AE131" i="86" s="1"/>
  <c r="G132" i="86"/>
  <c r="AF132" i="86" a="1"/>
  <c r="AF132" i="86" s="1"/>
  <c r="G133" i="86"/>
  <c r="AG133" i="86" a="1"/>
  <c r="AG133" i="86" s="1"/>
  <c r="G134" i="86"/>
  <c r="AH134" i="86" a="1"/>
  <c r="AH134" i="86" s="1"/>
  <c r="G135" i="86"/>
  <c r="AI135" i="86" a="1"/>
  <c r="AI135" i="86" s="1"/>
  <c r="G136" i="86"/>
  <c r="AJ136" i="86" a="1"/>
  <c r="AJ136" i="86" s="1"/>
  <c r="G139" i="86"/>
  <c r="L139" i="86" a="1"/>
  <c r="L139" i="86" s="1"/>
  <c r="G140" i="86"/>
  <c r="M140" i="86" a="1"/>
  <c r="M140" i="86" s="1"/>
  <c r="G141" i="86"/>
  <c r="N141" i="86" a="1"/>
  <c r="N141" i="86" s="1"/>
  <c r="G142" i="86"/>
  <c r="O142" i="86" a="1"/>
  <c r="O142" i="86" s="1"/>
  <c r="G143" i="86"/>
  <c r="P143" i="86" a="1"/>
  <c r="P143" i="86" s="1"/>
  <c r="G144" i="86"/>
  <c r="Q144" i="86" a="1"/>
  <c r="Q144" i="86" s="1"/>
  <c r="G145" i="86"/>
  <c r="R145" i="86" a="1"/>
  <c r="R145" i="86" s="1"/>
  <c r="G146" i="86"/>
  <c r="S146" i="86" a="1"/>
  <c r="S146" i="86" s="1"/>
  <c r="G147" i="86"/>
  <c r="T147" i="86" a="1"/>
  <c r="T147" i="86" s="1"/>
  <c r="G148" i="86"/>
  <c r="U148" i="86" a="1"/>
  <c r="U148" i="86" s="1"/>
  <c r="G149" i="86"/>
  <c r="V149" i="86" a="1"/>
  <c r="V149" i="86" s="1"/>
  <c r="G150" i="86"/>
  <c r="W150" i="86" a="1"/>
  <c r="W150" i="86" s="1"/>
  <c r="G151" i="86"/>
  <c r="X151" i="86" a="1"/>
  <c r="X151" i="86" s="1"/>
  <c r="G152" i="86"/>
  <c r="Y152" i="86" a="1"/>
  <c r="Y152" i="86" s="1"/>
  <c r="G153" i="86"/>
  <c r="Z153" i="86" a="1"/>
  <c r="Z153" i="86" s="1"/>
  <c r="G154" i="86"/>
  <c r="AA154" i="86" a="1"/>
  <c r="AA154" i="86" s="1"/>
  <c r="G155" i="86"/>
  <c r="AB155" i="86" a="1"/>
  <c r="AB155" i="86" s="1"/>
  <c r="G156" i="86"/>
  <c r="AC156" i="86" a="1"/>
  <c r="AC156" i="86" s="1"/>
  <c r="G157" i="86"/>
  <c r="AD157" i="86" a="1"/>
  <c r="AD157" i="86" s="1"/>
  <c r="G158" i="86"/>
  <c r="AE158" i="86" a="1"/>
  <c r="AE158" i="86" s="1"/>
  <c r="G159" i="86"/>
  <c r="AF159" i="86" a="1"/>
  <c r="AF159" i="86" s="1"/>
  <c r="G160" i="86"/>
  <c r="AG160" i="86" a="1"/>
  <c r="AG160" i="86" s="1"/>
  <c r="G161" i="86"/>
  <c r="AH161" i="86" a="1"/>
  <c r="AH161" i="86" s="1"/>
  <c r="G162" i="86"/>
  <c r="AI162" i="86" a="1"/>
  <c r="AI162" i="86" s="1"/>
  <c r="G163" i="86"/>
  <c r="AJ163" i="86" a="1"/>
  <c r="AJ163" i="86" s="1"/>
  <c r="G166" i="86"/>
  <c r="L166" i="86" a="1"/>
  <c r="L166" i="86" s="1"/>
  <c r="G167" i="86"/>
  <c r="M167" i="86" a="1"/>
  <c r="M167" i="86" s="1"/>
  <c r="G168" i="86"/>
  <c r="N168" i="86" a="1"/>
  <c r="N168" i="86" s="1"/>
  <c r="G169" i="86"/>
  <c r="O169" i="86" a="1"/>
  <c r="O169" i="86" s="1"/>
  <c r="G170" i="86"/>
  <c r="P170" i="86" a="1"/>
  <c r="P170" i="86" s="1"/>
  <c r="G171" i="86"/>
  <c r="Q171" i="86" a="1"/>
  <c r="Q171" i="86" s="1"/>
  <c r="G172" i="86"/>
  <c r="R172" i="86" a="1"/>
  <c r="R172" i="86" s="1"/>
  <c r="G173" i="86"/>
  <c r="S173" i="86" a="1"/>
  <c r="S173" i="86" s="1"/>
  <c r="G174" i="86"/>
  <c r="T174" i="86" a="1"/>
  <c r="T174" i="86" s="1"/>
  <c r="G175" i="86"/>
  <c r="U175" i="86" a="1"/>
  <c r="U175" i="86" s="1"/>
  <c r="G176" i="86"/>
  <c r="V176" i="86" a="1"/>
  <c r="V176" i="86" s="1"/>
  <c r="G177" i="86"/>
  <c r="W177" i="86" a="1"/>
  <c r="W177" i="86" s="1"/>
  <c r="G178" i="86"/>
  <c r="X178" i="86" a="1"/>
  <c r="X178" i="86" s="1"/>
  <c r="G179" i="86"/>
  <c r="Y179" i="86" a="1"/>
  <c r="Y179" i="86" s="1"/>
  <c r="G180" i="86"/>
  <c r="Z180" i="86" a="1"/>
  <c r="Z180" i="86" s="1"/>
  <c r="G181" i="86"/>
  <c r="AA181" i="86" a="1"/>
  <c r="AA181" i="86" s="1"/>
  <c r="G182" i="86"/>
  <c r="AB182" i="86" a="1"/>
  <c r="AB182" i="86" s="1"/>
  <c r="G183" i="86"/>
  <c r="AC183" i="86" a="1"/>
  <c r="AC183" i="86" s="1"/>
  <c r="G184" i="86"/>
  <c r="AD184" i="86" a="1"/>
  <c r="AD184" i="86" s="1"/>
  <c r="G185" i="86"/>
  <c r="AE185" i="86" a="1"/>
  <c r="AE185" i="86" s="1"/>
  <c r="G186" i="86"/>
  <c r="AF186" i="86" a="1"/>
  <c r="AF186" i="86" s="1"/>
  <c r="G187" i="86"/>
  <c r="AG187" i="86" a="1"/>
  <c r="AG187" i="86" s="1"/>
  <c r="G188" i="86"/>
  <c r="AH188" i="86" a="1"/>
  <c r="AH188" i="86" s="1"/>
  <c r="G189" i="86"/>
  <c r="AI189" i="86" a="1"/>
  <c r="AI189" i="86" s="1"/>
  <c r="G190" i="86"/>
  <c r="AJ190" i="86" a="1"/>
  <c r="AJ190" i="86" s="1"/>
  <c r="G193" i="86"/>
  <c r="L193" i="86" a="1"/>
  <c r="L193" i="86" s="1"/>
  <c r="G194" i="86"/>
  <c r="M194" i="86" a="1"/>
  <c r="M194" i="86" s="1"/>
  <c r="G195" i="86"/>
  <c r="N195" i="86" a="1"/>
  <c r="N195" i="86" s="1"/>
  <c r="G196" i="86"/>
  <c r="O196" i="86" a="1"/>
  <c r="O196" i="86" s="1"/>
  <c r="G197" i="86"/>
  <c r="P197" i="86" a="1"/>
  <c r="P197" i="86" s="1"/>
  <c r="G198" i="86"/>
  <c r="Q198" i="86" a="1"/>
  <c r="Q198" i="86" s="1"/>
  <c r="G199" i="86"/>
  <c r="R199" i="86" a="1"/>
  <c r="R199" i="86" s="1"/>
  <c r="G200" i="86"/>
  <c r="S200" i="86" a="1"/>
  <c r="S200" i="86" s="1"/>
  <c r="G201" i="86"/>
  <c r="T201" i="86" a="1"/>
  <c r="T201" i="86" s="1"/>
  <c r="G202" i="86"/>
  <c r="U202" i="86" a="1"/>
  <c r="U202" i="86" s="1"/>
  <c r="G203" i="86"/>
  <c r="V203" i="86" a="1"/>
  <c r="V203" i="86" s="1"/>
  <c r="G204" i="86"/>
  <c r="W204" i="86" a="1"/>
  <c r="W204" i="86" s="1"/>
  <c r="G205" i="86"/>
  <c r="X205" i="86" a="1"/>
  <c r="X205" i="86" s="1"/>
  <c r="G206" i="86"/>
  <c r="Y206" i="86" a="1"/>
  <c r="Y206" i="86" s="1"/>
  <c r="G207" i="86"/>
  <c r="Z207" i="86" a="1"/>
  <c r="Z207" i="86" s="1"/>
  <c r="G208" i="86"/>
  <c r="AA208" i="86" a="1"/>
  <c r="AA208" i="86" s="1"/>
  <c r="G209" i="86"/>
  <c r="AB209" i="86" a="1"/>
  <c r="AB209" i="86" s="1"/>
  <c r="G210" i="86"/>
  <c r="AC210" i="86" a="1"/>
  <c r="AC210" i="86" s="1"/>
  <c r="G211" i="86"/>
  <c r="AD211" i="86" a="1"/>
  <c r="AD211" i="86" s="1"/>
  <c r="G212" i="86"/>
  <c r="AE212" i="86" a="1"/>
  <c r="AE212" i="86" s="1"/>
  <c r="G213" i="86"/>
  <c r="AF213" i="86" a="1"/>
  <c r="AF213" i="86" s="1"/>
  <c r="G214" i="86"/>
  <c r="AG214" i="86" a="1"/>
  <c r="AG214" i="86" s="1"/>
  <c r="G215" i="86"/>
  <c r="AH215" i="86" a="1"/>
  <c r="AH215" i="86" s="1"/>
  <c r="G216" i="86"/>
  <c r="AI216" i="86" a="1"/>
  <c r="AI216" i="86" s="1"/>
  <c r="G217" i="86"/>
  <c r="AJ217" i="86" a="1"/>
  <c r="AJ217" i="86" s="1"/>
  <c r="G220" i="86"/>
  <c r="G221" i="86"/>
  <c r="G222" i="86"/>
  <c r="G223" i="86"/>
  <c r="G224" i="86"/>
  <c r="G225" i="86"/>
  <c r="G226" i="86"/>
  <c r="G227" i="86"/>
  <c r="G228" i="86"/>
  <c r="G229" i="86"/>
  <c r="G230" i="86"/>
  <c r="G231" i="86"/>
  <c r="G232" i="86"/>
  <c r="G233" i="86"/>
  <c r="G234" i="86"/>
  <c r="G235" i="86"/>
  <c r="G236" i="86"/>
  <c r="G237" i="86"/>
  <c r="G238" i="86"/>
  <c r="G239" i="86"/>
  <c r="G240" i="86"/>
  <c r="G241" i="86"/>
  <c r="G242" i="86"/>
  <c r="G243" i="86"/>
  <c r="G244" i="86"/>
  <c r="G247" i="86"/>
  <c r="G248" i="86"/>
  <c r="G249" i="86"/>
  <c r="G250" i="86"/>
  <c r="G251" i="86"/>
  <c r="G252" i="86"/>
  <c r="G253" i="86"/>
  <c r="G254" i="86"/>
  <c r="G255" i="86"/>
  <c r="G256" i="86"/>
  <c r="G257" i="86"/>
  <c r="G258" i="86"/>
  <c r="G259" i="86"/>
  <c r="G260" i="86"/>
  <c r="G261" i="86"/>
  <c r="G262" i="86"/>
  <c r="G263" i="86"/>
  <c r="G264" i="86"/>
  <c r="G265" i="86"/>
  <c r="G266" i="86"/>
  <c r="G267" i="86"/>
  <c r="G268" i="86"/>
  <c r="G269" i="86"/>
  <c r="G270" i="86"/>
  <c r="G271" i="86"/>
  <c r="G274" i="86"/>
  <c r="G275" i="86"/>
  <c r="G276" i="86"/>
  <c r="G277" i="86"/>
  <c r="G278" i="86"/>
  <c r="G279" i="86"/>
  <c r="G280" i="86"/>
  <c r="G281" i="86"/>
  <c r="G282" i="86"/>
  <c r="G283" i="86"/>
  <c r="G284" i="86"/>
  <c r="G285" i="86"/>
  <c r="G286" i="86"/>
  <c r="G287" i="86"/>
  <c r="G288" i="86"/>
  <c r="G289" i="86"/>
  <c r="G290" i="86"/>
  <c r="G291" i="86"/>
  <c r="G292" i="86"/>
  <c r="G293" i="86"/>
  <c r="G294" i="86"/>
  <c r="G295" i="86"/>
  <c r="G296" i="86"/>
  <c r="G297" i="86"/>
  <c r="G298" i="86"/>
  <c r="G301" i="86"/>
  <c r="G302" i="86"/>
  <c r="G303" i="86"/>
  <c r="G304" i="86"/>
  <c r="G305" i="86"/>
  <c r="G306" i="86"/>
  <c r="G307" i="86"/>
  <c r="G308" i="86"/>
  <c r="G309" i="86"/>
  <c r="G310" i="86"/>
  <c r="G311" i="86"/>
  <c r="G312" i="86"/>
  <c r="G313" i="86"/>
  <c r="G314" i="86"/>
  <c r="G315" i="86"/>
  <c r="G316" i="86"/>
  <c r="G317" i="86"/>
  <c r="G318" i="86"/>
  <c r="G319" i="86"/>
  <c r="G320" i="86"/>
  <c r="G321" i="86"/>
  <c r="G322" i="86"/>
  <c r="G323" i="86"/>
  <c r="G324" i="86"/>
  <c r="G325" i="86"/>
  <c r="L332" i="86"/>
  <c r="M332" i="86"/>
  <c r="N332" i="86"/>
  <c r="O332" i="86"/>
  <c r="P332" i="86"/>
  <c r="Q332" i="86"/>
  <c r="R332" i="86"/>
  <c r="S332" i="86"/>
  <c r="T332" i="86"/>
  <c r="U332" i="86"/>
  <c r="V332" i="86"/>
  <c r="W332" i="86"/>
  <c r="X332" i="86"/>
  <c r="Y332" i="86"/>
  <c r="Z332" i="86"/>
  <c r="AA332" i="86"/>
  <c r="AB332" i="86"/>
  <c r="AC332" i="86"/>
  <c r="AD332" i="86"/>
  <c r="AE332" i="86"/>
  <c r="AF332" i="86"/>
  <c r="AG332" i="86"/>
  <c r="AH332" i="86"/>
  <c r="AI332" i="86"/>
  <c r="AJ332" i="86"/>
  <c r="L376" i="86"/>
  <c r="M376" i="86"/>
  <c r="N376" i="86"/>
  <c r="O376" i="86"/>
  <c r="P376" i="86"/>
  <c r="Q376" i="86"/>
  <c r="R376" i="86"/>
  <c r="S376" i="86"/>
  <c r="T376" i="86"/>
  <c r="U376" i="86"/>
  <c r="V376" i="86"/>
  <c r="W376" i="86"/>
  <c r="X376" i="86"/>
  <c r="Y376" i="86"/>
  <c r="Z376" i="86"/>
  <c r="AA376" i="86"/>
  <c r="AB376" i="86"/>
  <c r="AC376" i="86"/>
  <c r="AD376" i="86"/>
  <c r="AE376" i="86"/>
  <c r="AF376" i="86"/>
  <c r="AG376" i="86"/>
  <c r="AH376" i="86"/>
  <c r="AI376" i="86"/>
  <c r="AJ376" i="86"/>
  <c r="I23" i="85"/>
  <c r="I24" i="85" s="1"/>
  <c r="L65" i="85"/>
  <c r="L66" i="85"/>
  <c r="L67" i="85"/>
  <c r="J68" i="85"/>
  <c r="K68" i="85"/>
  <c r="L69" i="85"/>
  <c r="L70" i="85"/>
  <c r="L71" i="85"/>
  <c r="J72" i="85"/>
  <c r="K72" i="85"/>
  <c r="L73" i="85"/>
  <c r="J74" i="85"/>
  <c r="K74" i="85"/>
  <c r="J75" i="85"/>
  <c r="K75" i="85"/>
  <c r="J76" i="85"/>
  <c r="K76" i="85"/>
  <c r="L83" i="85"/>
  <c r="M83" i="85" s="1"/>
  <c r="N83" i="85"/>
  <c r="I84" i="85"/>
  <c r="N84" i="85" s="1"/>
  <c r="J84" i="85"/>
  <c r="K84" i="85"/>
  <c r="K85" i="85" s="1"/>
  <c r="K86" i="85" s="1"/>
  <c r="K87" i="85" s="1"/>
  <c r="K88" i="85" s="1"/>
  <c r="K89" i="85" s="1"/>
  <c r="K90" i="85" s="1"/>
  <c r="N92" i="85"/>
  <c r="N93" i="85"/>
  <c r="N94" i="85"/>
  <c r="G130" i="85"/>
  <c r="F131" i="85"/>
  <c r="G131" i="85" s="1"/>
  <c r="K149" i="85"/>
  <c r="G164" i="85"/>
  <c r="N164" i="85"/>
  <c r="G165" i="85"/>
  <c r="N165" i="85"/>
  <c r="G166" i="85"/>
  <c r="N166" i="85"/>
  <c r="G167" i="85"/>
  <c r="N167" i="85"/>
  <c r="G168" i="85"/>
  <c r="N168" i="85"/>
  <c r="G169" i="85"/>
  <c r="N169" i="85"/>
  <c r="G170" i="85"/>
  <c r="N170" i="85"/>
  <c r="G171" i="85"/>
  <c r="N171" i="85"/>
  <c r="G172" i="85"/>
  <c r="N172" i="85"/>
  <c r="G173" i="85"/>
  <c r="N173" i="85"/>
  <c r="G174" i="85"/>
  <c r="N174" i="85"/>
  <c r="G175" i="85"/>
  <c r="N175" i="85"/>
  <c r="G176" i="85"/>
  <c r="N176" i="85"/>
  <c r="G177" i="85"/>
  <c r="N177" i="85"/>
  <c r="G178" i="85"/>
  <c r="N178" i="85"/>
  <c r="G179" i="85"/>
  <c r="N179" i="85"/>
  <c r="G180" i="85"/>
  <c r="N180" i="85"/>
  <c r="G181" i="85"/>
  <c r="N181" i="85"/>
  <c r="G182" i="85"/>
  <c r="N182" i="85"/>
  <c r="G183" i="85"/>
  <c r="L183" i="85"/>
  <c r="O183" i="85" s="1"/>
  <c r="N183" i="85"/>
  <c r="G184" i="85"/>
  <c r="N184" i="85"/>
  <c r="G185" i="85"/>
  <c r="N185" i="85"/>
  <c r="G186" i="85"/>
  <c r="N186" i="85"/>
  <c r="G187" i="85"/>
  <c r="N187" i="85"/>
  <c r="G188" i="85"/>
  <c r="N188" i="85"/>
  <c r="G196" i="85"/>
  <c r="G197" i="85"/>
  <c r="G198" i="85"/>
  <c r="G199" i="85"/>
  <c r="G200" i="85"/>
  <c r="G201" i="85"/>
  <c r="G202" i="85"/>
  <c r="G203" i="85"/>
  <c r="G204" i="85"/>
  <c r="G205" i="85"/>
  <c r="G206" i="85"/>
  <c r="G207" i="85"/>
  <c r="G208" i="85"/>
  <c r="G209" i="85"/>
  <c r="G210" i="85"/>
  <c r="G211" i="85"/>
  <c r="G212" i="85"/>
  <c r="G213" i="85"/>
  <c r="G214" i="85"/>
  <c r="G215" i="85"/>
  <c r="G216" i="85"/>
  <c r="G217" i="85"/>
  <c r="G218" i="85"/>
  <c r="G219" i="85"/>
  <c r="G220" i="85"/>
  <c r="G228" i="85"/>
  <c r="G229" i="85"/>
  <c r="G230" i="85"/>
  <c r="G231" i="85"/>
  <c r="G232" i="85"/>
  <c r="G233" i="85"/>
  <c r="G234" i="85"/>
  <c r="G235" i="85"/>
  <c r="G236" i="85"/>
  <c r="G237" i="85"/>
  <c r="G238" i="85"/>
  <c r="G239" i="85"/>
  <c r="G240" i="85"/>
  <c r="G241" i="85"/>
  <c r="G242" i="85"/>
  <c r="G243" i="85"/>
  <c r="G244" i="85"/>
  <c r="G245" i="85"/>
  <c r="G246" i="85"/>
  <c r="G247" i="85"/>
  <c r="I247" i="85"/>
  <c r="J247" i="85" s="1"/>
  <c r="G248" i="85"/>
  <c r="G249" i="85"/>
  <c r="G250" i="85"/>
  <c r="G251" i="85"/>
  <c r="G252" i="85"/>
  <c r="L284" i="85"/>
  <c r="L285" i="85"/>
  <c r="L286" i="85"/>
  <c r="L288" i="85"/>
  <c r="O288" i="85"/>
  <c r="P288" i="85"/>
  <c r="R288" i="85"/>
  <c r="L289" i="85"/>
  <c r="O289" i="85"/>
  <c r="P289" i="85"/>
  <c r="R289" i="85"/>
  <c r="L290" i="85"/>
  <c r="O290" i="85"/>
  <c r="P290" i="85"/>
  <c r="R290" i="85"/>
  <c r="L291" i="85"/>
  <c r="O291" i="85"/>
  <c r="P291" i="85"/>
  <c r="R291" i="85"/>
  <c r="L292" i="85"/>
  <c r="O292" i="85"/>
  <c r="P292" i="85"/>
  <c r="R292" i="85"/>
  <c r="L293" i="85"/>
  <c r="O293" i="85"/>
  <c r="P293" i="85"/>
  <c r="R293" i="85"/>
  <c r="L294" i="85"/>
  <c r="O294" i="85"/>
  <c r="P294" i="85"/>
  <c r="R294" i="85"/>
  <c r="L295" i="85"/>
  <c r="O295" i="85"/>
  <c r="P295" i="85"/>
  <c r="R295" i="85"/>
  <c r="O297" i="85"/>
  <c r="P297" i="85"/>
  <c r="R297" i="85"/>
  <c r="O298" i="85"/>
  <c r="P298" i="85"/>
  <c r="R298" i="85"/>
  <c r="O299" i="85"/>
  <c r="P299" i="85"/>
  <c r="R299" i="85"/>
  <c r="L302" i="85"/>
  <c r="O302" i="85"/>
  <c r="L303" i="85"/>
  <c r="O303" i="85"/>
  <c r="L311" i="85"/>
  <c r="M311" i="85"/>
  <c r="N311" i="85"/>
  <c r="O311" i="85"/>
  <c r="P311" i="85"/>
  <c r="Q311" i="85"/>
  <c r="R311" i="85"/>
  <c r="S311" i="85"/>
  <c r="T311" i="85"/>
  <c r="U311" i="85"/>
  <c r="V311" i="85"/>
  <c r="W311" i="85"/>
  <c r="X311" i="85"/>
  <c r="Y311" i="85"/>
  <c r="Z311" i="85"/>
  <c r="AA311" i="85"/>
  <c r="AB311" i="85"/>
  <c r="AC311" i="85"/>
  <c r="AD311" i="85"/>
  <c r="AE311" i="85"/>
  <c r="AF311" i="85"/>
  <c r="AG311" i="85"/>
  <c r="AH311" i="85"/>
  <c r="AI311" i="85"/>
  <c r="AJ311" i="85"/>
  <c r="L347" i="85"/>
  <c r="M347" i="85"/>
  <c r="N347" i="85"/>
  <c r="O347" i="85"/>
  <c r="P347" i="85"/>
  <c r="Q347" i="85"/>
  <c r="R347" i="85"/>
  <c r="S347" i="85"/>
  <c r="T347" i="85"/>
  <c r="U347" i="85"/>
  <c r="V347" i="85"/>
  <c r="W347" i="85"/>
  <c r="X347" i="85"/>
  <c r="Y347" i="85"/>
  <c r="Z347" i="85"/>
  <c r="AA347" i="85"/>
  <c r="AB347" i="85"/>
  <c r="AC347" i="85"/>
  <c r="AD347" i="85"/>
  <c r="AE347" i="85"/>
  <c r="AF347" i="85"/>
  <c r="AG347" i="85"/>
  <c r="AH347" i="85"/>
  <c r="AI347" i="85"/>
  <c r="AJ347" i="85"/>
  <c r="L362" i="85"/>
  <c r="M362" i="85"/>
  <c r="N362" i="85"/>
  <c r="O362" i="85"/>
  <c r="P362" i="85"/>
  <c r="Q362" i="85"/>
  <c r="R362" i="85"/>
  <c r="S362" i="85"/>
  <c r="T362" i="85"/>
  <c r="U362" i="85"/>
  <c r="V362" i="85"/>
  <c r="W362" i="85"/>
  <c r="X362" i="85"/>
  <c r="Y362" i="85"/>
  <c r="Z362" i="85"/>
  <c r="AA362" i="85"/>
  <c r="AB362" i="85"/>
  <c r="AC362" i="85"/>
  <c r="AD362" i="85"/>
  <c r="AE362" i="85"/>
  <c r="AF362" i="85"/>
  <c r="AG362" i="85"/>
  <c r="AH362" i="85"/>
  <c r="AI362" i="85"/>
  <c r="AJ362" i="85"/>
  <c r="L363" i="85"/>
  <c r="M363" i="85"/>
  <c r="N363" i="85"/>
  <c r="O363" i="85"/>
  <c r="P363" i="85"/>
  <c r="Q363" i="85"/>
  <c r="R363" i="85"/>
  <c r="S363" i="85"/>
  <c r="T363" i="85"/>
  <c r="U363" i="85"/>
  <c r="V363" i="85"/>
  <c r="W363" i="85"/>
  <c r="X363" i="85"/>
  <c r="Y363" i="85"/>
  <c r="Z363" i="85"/>
  <c r="AA363" i="85"/>
  <c r="AB363" i="85"/>
  <c r="AC363" i="85"/>
  <c r="AD363" i="85"/>
  <c r="AE363" i="85"/>
  <c r="AF363" i="85"/>
  <c r="AG363" i="85"/>
  <c r="AH363" i="85"/>
  <c r="AI363" i="85"/>
  <c r="AJ363" i="85"/>
  <c r="L364" i="85"/>
  <c r="M364" i="85"/>
  <c r="N364" i="85"/>
  <c r="O364" i="85"/>
  <c r="P364" i="85"/>
  <c r="Q364" i="85"/>
  <c r="R364" i="85"/>
  <c r="S364" i="85"/>
  <c r="T364" i="85"/>
  <c r="U364" i="85"/>
  <c r="V364" i="85"/>
  <c r="W364" i="85"/>
  <c r="X364" i="85"/>
  <c r="Y364" i="85"/>
  <c r="Z364" i="85"/>
  <c r="AA364" i="85"/>
  <c r="AB364" i="85"/>
  <c r="AC364" i="85"/>
  <c r="AD364" i="85"/>
  <c r="AE364" i="85"/>
  <c r="AF364" i="85"/>
  <c r="AG364" i="85"/>
  <c r="AH364" i="85"/>
  <c r="AI364" i="85"/>
  <c r="AJ364" i="85"/>
  <c r="L365" i="85"/>
  <c r="M365" i="85"/>
  <c r="N365" i="85"/>
  <c r="O365" i="85"/>
  <c r="P365" i="85"/>
  <c r="Q365" i="85"/>
  <c r="R365" i="85"/>
  <c r="S365" i="85"/>
  <c r="T365" i="85"/>
  <c r="U365" i="85"/>
  <c r="V365" i="85"/>
  <c r="W365" i="85"/>
  <c r="X365" i="85"/>
  <c r="Y365" i="85"/>
  <c r="Z365" i="85"/>
  <c r="AA365" i="85"/>
  <c r="AB365" i="85"/>
  <c r="AC365" i="85"/>
  <c r="AD365" i="85"/>
  <c r="AE365" i="85"/>
  <c r="AF365" i="85"/>
  <c r="AG365" i="85"/>
  <c r="AH365" i="85"/>
  <c r="AI365" i="85"/>
  <c r="AJ365" i="85"/>
  <c r="L366" i="85"/>
  <c r="M366" i="85"/>
  <c r="N366" i="85"/>
  <c r="O366" i="85"/>
  <c r="P366" i="85"/>
  <c r="Q366" i="85"/>
  <c r="R366" i="85"/>
  <c r="S366" i="85"/>
  <c r="T366" i="85"/>
  <c r="U366" i="85"/>
  <c r="V366" i="85"/>
  <c r="W366" i="85"/>
  <c r="X366" i="85"/>
  <c r="Y366" i="85"/>
  <c r="Z366" i="85"/>
  <c r="AA366" i="85"/>
  <c r="AB366" i="85"/>
  <c r="AC366" i="85"/>
  <c r="AD366" i="85"/>
  <c r="AE366" i="85"/>
  <c r="AF366" i="85"/>
  <c r="AG366" i="85"/>
  <c r="AH366" i="85"/>
  <c r="AI366" i="85"/>
  <c r="AJ366" i="85"/>
  <c r="L367" i="85"/>
  <c r="M367" i="85"/>
  <c r="N367" i="85"/>
  <c r="O367" i="85"/>
  <c r="P367" i="85"/>
  <c r="Q367" i="85"/>
  <c r="R367" i="85"/>
  <c r="S367" i="85"/>
  <c r="T367" i="85"/>
  <c r="U367" i="85"/>
  <c r="V367" i="85"/>
  <c r="W367" i="85"/>
  <c r="X367" i="85"/>
  <c r="Y367" i="85"/>
  <c r="Z367" i="85"/>
  <c r="AA367" i="85"/>
  <c r="AB367" i="85"/>
  <c r="AC367" i="85"/>
  <c r="AD367" i="85"/>
  <c r="AE367" i="85"/>
  <c r="AF367" i="85"/>
  <c r="AG367" i="85"/>
  <c r="AH367" i="85"/>
  <c r="AI367" i="85"/>
  <c r="AJ367" i="85"/>
  <c r="L368" i="85"/>
  <c r="M368" i="85"/>
  <c r="N368" i="85"/>
  <c r="O368" i="85"/>
  <c r="P368" i="85"/>
  <c r="Q368" i="85"/>
  <c r="R368" i="85"/>
  <c r="S368" i="85"/>
  <c r="T368" i="85"/>
  <c r="U368" i="85"/>
  <c r="V368" i="85"/>
  <c r="W368" i="85"/>
  <c r="X368" i="85"/>
  <c r="Y368" i="85"/>
  <c r="Z368" i="85"/>
  <c r="AA368" i="85"/>
  <c r="AB368" i="85"/>
  <c r="AC368" i="85"/>
  <c r="AD368" i="85"/>
  <c r="AE368" i="85"/>
  <c r="AF368" i="85"/>
  <c r="AG368" i="85"/>
  <c r="AH368" i="85"/>
  <c r="AI368" i="85"/>
  <c r="AJ368" i="85"/>
  <c r="L369" i="85"/>
  <c r="M369" i="85"/>
  <c r="N369" i="85"/>
  <c r="O369" i="85"/>
  <c r="P369" i="85"/>
  <c r="Q369" i="85"/>
  <c r="R369" i="85"/>
  <c r="S369" i="85"/>
  <c r="T369" i="85"/>
  <c r="U369" i="85"/>
  <c r="V369" i="85"/>
  <c r="W369" i="85"/>
  <c r="X369" i="85"/>
  <c r="Y369" i="85"/>
  <c r="Z369" i="85"/>
  <c r="AA369" i="85"/>
  <c r="AB369" i="85"/>
  <c r="AC369" i="85"/>
  <c r="AD369" i="85"/>
  <c r="AE369" i="85"/>
  <c r="AF369" i="85"/>
  <c r="AG369" i="85"/>
  <c r="AH369" i="85"/>
  <c r="AI369" i="85"/>
  <c r="AJ369" i="85"/>
  <c r="L370" i="85"/>
  <c r="M370" i="85"/>
  <c r="N370" i="85"/>
  <c r="O370" i="85"/>
  <c r="P370" i="85"/>
  <c r="Q370" i="85"/>
  <c r="R370" i="85"/>
  <c r="S370" i="85"/>
  <c r="T370" i="85"/>
  <c r="U370" i="85"/>
  <c r="V370" i="85"/>
  <c r="W370" i="85"/>
  <c r="X370" i="85"/>
  <c r="Y370" i="85"/>
  <c r="Z370" i="85"/>
  <c r="AA370" i="85"/>
  <c r="AB370" i="85"/>
  <c r="AC370" i="85"/>
  <c r="AD370" i="85"/>
  <c r="AE370" i="85"/>
  <c r="AF370" i="85"/>
  <c r="AG370" i="85"/>
  <c r="AH370" i="85"/>
  <c r="AI370" i="85"/>
  <c r="AJ370" i="85"/>
  <c r="L371" i="85"/>
  <c r="M371" i="85"/>
  <c r="N371" i="85"/>
  <c r="O371" i="85"/>
  <c r="P371" i="85"/>
  <c r="Q371" i="85"/>
  <c r="R371" i="85"/>
  <c r="S371" i="85"/>
  <c r="T371" i="85"/>
  <c r="U371" i="85"/>
  <c r="V371" i="85"/>
  <c r="W371" i="85"/>
  <c r="X371" i="85"/>
  <c r="Y371" i="85"/>
  <c r="Z371" i="85"/>
  <c r="AA371" i="85"/>
  <c r="AB371" i="85"/>
  <c r="AC371" i="85"/>
  <c r="AD371" i="85"/>
  <c r="AE371" i="85"/>
  <c r="AF371" i="85"/>
  <c r="AG371" i="85"/>
  <c r="AH371" i="85"/>
  <c r="AI371" i="85"/>
  <c r="AJ371" i="85"/>
  <c r="L372" i="85"/>
  <c r="M372" i="85"/>
  <c r="N372" i="85"/>
  <c r="O372" i="85"/>
  <c r="P372" i="85"/>
  <c r="Q372" i="85"/>
  <c r="R372" i="85"/>
  <c r="S372" i="85"/>
  <c r="T372" i="85"/>
  <c r="U372" i="85"/>
  <c r="V372" i="85"/>
  <c r="W372" i="85"/>
  <c r="X372" i="85"/>
  <c r="Y372" i="85"/>
  <c r="Z372" i="85"/>
  <c r="AA372" i="85"/>
  <c r="AB372" i="85"/>
  <c r="AC372" i="85"/>
  <c r="AD372" i="85"/>
  <c r="AE372" i="85"/>
  <c r="AF372" i="85"/>
  <c r="AG372" i="85"/>
  <c r="AH372" i="85"/>
  <c r="AI372" i="85"/>
  <c r="AJ372" i="85"/>
  <c r="L373" i="85"/>
  <c r="M373" i="85"/>
  <c r="N373" i="85"/>
  <c r="O373" i="85"/>
  <c r="P373" i="85"/>
  <c r="Q373" i="85"/>
  <c r="R373" i="85"/>
  <c r="S373" i="85"/>
  <c r="T373" i="85"/>
  <c r="U373" i="85"/>
  <c r="V373" i="85"/>
  <c r="W373" i="85"/>
  <c r="X373" i="85"/>
  <c r="Y373" i="85"/>
  <c r="Z373" i="85"/>
  <c r="AA373" i="85"/>
  <c r="AB373" i="85"/>
  <c r="AC373" i="85"/>
  <c r="AD373" i="85"/>
  <c r="AE373" i="85"/>
  <c r="AF373" i="85"/>
  <c r="AG373" i="85"/>
  <c r="AH373" i="85"/>
  <c r="AI373" i="85"/>
  <c r="AJ373" i="85"/>
  <c r="H375" i="85"/>
  <c r="H376" i="85"/>
  <c r="H377" i="85"/>
  <c r="H378" i="85"/>
  <c r="H379" i="85"/>
  <c r="H380" i="85"/>
  <c r="H381" i="85"/>
  <c r="H382" i="85"/>
  <c r="H383" i="85"/>
  <c r="H384" i="85"/>
  <c r="H385" i="85"/>
  <c r="H386" i="85"/>
  <c r="H387" i="85"/>
  <c r="H388" i="85"/>
  <c r="H389" i="85"/>
  <c r="H390" i="85"/>
  <c r="K146" i="85" l="1"/>
  <c r="K142" i="85"/>
  <c r="K132" i="85"/>
  <c r="L166" i="85"/>
  <c r="O166" i="85" s="1"/>
  <c r="Q166" i="85" s="1"/>
  <c r="L180" i="85"/>
  <c r="O180" i="85" s="1"/>
  <c r="P180" i="85" s="1"/>
  <c r="L176" i="85"/>
  <c r="O176" i="85" s="1"/>
  <c r="P176" i="85" s="1"/>
  <c r="I248" i="85"/>
  <c r="J248" i="85" s="1"/>
  <c r="CD250" i="73"/>
  <c r="K135" i="85"/>
  <c r="M69" i="87"/>
  <c r="L171" i="85"/>
  <c r="O171" i="85" s="1"/>
  <c r="P171" i="85" s="1"/>
  <c r="L169" i="85"/>
  <c r="O169" i="85" s="1"/>
  <c r="P169" i="85" s="1"/>
  <c r="K137" i="85"/>
  <c r="L179" i="85"/>
  <c r="O179" i="85" s="1"/>
  <c r="Q179" i="85" s="1"/>
  <c r="I234" i="85"/>
  <c r="J234" i="85" s="1"/>
  <c r="L182" i="85"/>
  <c r="O182" i="85" s="1"/>
  <c r="Q182" i="85" s="1"/>
  <c r="I243" i="85"/>
  <c r="J243" i="85" s="1"/>
  <c r="L170" i="85"/>
  <c r="O170" i="85" s="1"/>
  <c r="Q170" i="85" s="1"/>
  <c r="K151" i="85"/>
  <c r="K131" i="85"/>
  <c r="I238" i="85"/>
  <c r="J238" i="85" s="1"/>
  <c r="K148" i="85"/>
  <c r="K143" i="85"/>
  <c r="I252" i="85"/>
  <c r="J252" i="85" s="1"/>
  <c r="L174" i="85"/>
  <c r="O174" i="85" s="1"/>
  <c r="Q174" i="85" s="1"/>
  <c r="I241" i="85"/>
  <c r="J241" i="85" s="1"/>
  <c r="I236" i="85"/>
  <c r="J236" i="85" s="1"/>
  <c r="K153" i="85"/>
  <c r="I232" i="85"/>
  <c r="J232" i="85" s="1"/>
  <c r="L298" i="85"/>
  <c r="I249" i="85"/>
  <c r="J249" i="85" s="1"/>
  <c r="I229" i="85"/>
  <c r="J229" i="85" s="1"/>
  <c r="L187" i="85"/>
  <c r="O187" i="85" s="1"/>
  <c r="Q187" i="85" s="1"/>
  <c r="L184" i="85"/>
  <c r="O184" i="85" s="1"/>
  <c r="Q184" i="85" s="1"/>
  <c r="I242" i="85"/>
  <c r="J242" i="85" s="1"/>
  <c r="L188" i="85"/>
  <c r="O188" i="85" s="1"/>
  <c r="Q188" i="85" s="1"/>
  <c r="L178" i="85"/>
  <c r="O178" i="85" s="1"/>
  <c r="Q178" i="85" s="1"/>
  <c r="L172" i="85"/>
  <c r="O172" i="85" s="1"/>
  <c r="P172" i="85" s="1"/>
  <c r="L168" i="85"/>
  <c r="O168" i="85" s="1"/>
  <c r="P168" i="85" s="1"/>
  <c r="L74" i="85"/>
  <c r="L68" i="85"/>
  <c r="L173" i="85"/>
  <c r="O173" i="85" s="1"/>
  <c r="Q173" i="85" s="1"/>
  <c r="L299" i="85"/>
  <c r="L297" i="85"/>
  <c r="K152" i="85"/>
  <c r="I228" i="85"/>
  <c r="J228" i="85" s="1"/>
  <c r="L181" i="85"/>
  <c r="O181" i="85" s="1"/>
  <c r="Q181" i="85" s="1"/>
  <c r="K133" i="85"/>
  <c r="I231" i="85"/>
  <c r="J231" i="85" s="1"/>
  <c r="L186" i="85"/>
  <c r="O186" i="85" s="1"/>
  <c r="Q186" i="85" s="1"/>
  <c r="I85" i="85"/>
  <c r="N85" i="85" s="1"/>
  <c r="L75" i="85"/>
  <c r="L164" i="85"/>
  <c r="O164" i="85" s="1"/>
  <c r="Q164" i="85" s="1"/>
  <c r="K139" i="85"/>
  <c r="K147" i="85"/>
  <c r="L72" i="85"/>
  <c r="I239" i="85"/>
  <c r="J239" i="85" s="1"/>
  <c r="L175" i="85"/>
  <c r="O175" i="85" s="1"/>
  <c r="F132" i="85"/>
  <c r="F133" i="85" s="1"/>
  <c r="L76" i="85"/>
  <c r="Q167" i="85"/>
  <c r="P185" i="85"/>
  <c r="Q183" i="85"/>
  <c r="P183" i="85"/>
  <c r="P165" i="85"/>
  <c r="Q165" i="85"/>
  <c r="P177" i="85"/>
  <c r="J85" i="85"/>
  <c r="L84" i="85"/>
  <c r="M84" i="85" s="1"/>
  <c r="H125" i="82"/>
  <c r="H124" i="82"/>
  <c r="H123" i="82"/>
  <c r="I122" i="82"/>
  <c r="H122" i="82"/>
  <c r="G122" i="82"/>
  <c r="I121" i="82"/>
  <c r="H121" i="82"/>
  <c r="G121" i="82"/>
  <c r="H120" i="82"/>
  <c r="H119" i="82"/>
  <c r="H118" i="82"/>
  <c r="I117" i="82"/>
  <c r="H117" i="82"/>
  <c r="G117" i="82"/>
  <c r="I116" i="82"/>
  <c r="H116" i="82"/>
  <c r="G116" i="82"/>
  <c r="I115" i="82"/>
  <c r="H115" i="82"/>
  <c r="G115" i="82"/>
  <c r="H112" i="82"/>
  <c r="H111" i="82"/>
  <c r="H110" i="82"/>
  <c r="H109" i="82"/>
  <c r="I108" i="82"/>
  <c r="H108" i="82"/>
  <c r="G108" i="82"/>
  <c r="I107" i="82"/>
  <c r="H107" i="82"/>
  <c r="G107" i="82"/>
  <c r="I106" i="82"/>
  <c r="H106" i="82"/>
  <c r="G106" i="82"/>
  <c r="H103" i="82"/>
  <c r="I102" i="82"/>
  <c r="N102" i="82" s="1"/>
  <c r="H102" i="82"/>
  <c r="H101" i="82"/>
  <c r="H100" i="82"/>
  <c r="H99" i="82"/>
  <c r="H98" i="82"/>
  <c r="H97" i="82"/>
  <c r="H96" i="82"/>
  <c r="I95" i="82"/>
  <c r="H95" i="82"/>
  <c r="G95" i="82"/>
  <c r="I94" i="82"/>
  <c r="H94" i="82"/>
  <c r="G94" i="82"/>
  <c r="H93" i="82"/>
  <c r="I92" i="82"/>
  <c r="N92" i="82" s="1"/>
  <c r="H92" i="82"/>
  <c r="H91" i="82"/>
  <c r="H90" i="82"/>
  <c r="H89" i="82"/>
  <c r="H88" i="82"/>
  <c r="H87" i="82"/>
  <c r="H86" i="82"/>
  <c r="I85" i="82"/>
  <c r="H85" i="82"/>
  <c r="G85" i="82"/>
  <c r="I84" i="82"/>
  <c r="H84" i="82"/>
  <c r="G84" i="82"/>
  <c r="H83" i="82"/>
  <c r="I82" i="82"/>
  <c r="N82" i="82" s="1"/>
  <c r="H82" i="82"/>
  <c r="H81" i="82"/>
  <c r="H80" i="82"/>
  <c r="H79" i="82"/>
  <c r="H78" i="82"/>
  <c r="H77" i="82"/>
  <c r="H76" i="82"/>
  <c r="I75" i="82"/>
  <c r="H75" i="82"/>
  <c r="G75" i="82"/>
  <c r="I74" i="82"/>
  <c r="H74" i="82"/>
  <c r="G74" i="82"/>
  <c r="H73" i="82"/>
  <c r="H72" i="82"/>
  <c r="H71" i="82"/>
  <c r="H70" i="82"/>
  <c r="H69" i="82"/>
  <c r="H68" i="82"/>
  <c r="H67" i="82"/>
  <c r="H66" i="82"/>
  <c r="I65" i="82"/>
  <c r="H65" i="82"/>
  <c r="G65" i="82"/>
  <c r="I64" i="82"/>
  <c r="H64" i="82"/>
  <c r="G64" i="82"/>
  <c r="I63" i="82"/>
  <c r="H63" i="82"/>
  <c r="G63" i="82"/>
  <c r="H60" i="82"/>
  <c r="H59" i="82"/>
  <c r="H58" i="82"/>
  <c r="H57" i="82"/>
  <c r="I56" i="82"/>
  <c r="H56" i="82"/>
  <c r="G56" i="82"/>
  <c r="I55" i="82"/>
  <c r="H55" i="82"/>
  <c r="G55" i="82"/>
  <c r="H54" i="82"/>
  <c r="I53" i="82"/>
  <c r="H53" i="82"/>
  <c r="G53" i="82"/>
  <c r="I52" i="82"/>
  <c r="H52" i="82"/>
  <c r="G52" i="82"/>
  <c r="H51" i="82"/>
  <c r="I50" i="82"/>
  <c r="H50" i="82"/>
  <c r="G50" i="82"/>
  <c r="I49" i="82"/>
  <c r="H49" i="82"/>
  <c r="G49" i="82"/>
  <c r="H48" i="82"/>
  <c r="H47" i="82"/>
  <c r="H46" i="82"/>
  <c r="H45" i="82"/>
  <c r="I44" i="82"/>
  <c r="H44" i="82"/>
  <c r="G44" i="82"/>
  <c r="I43" i="82"/>
  <c r="H43" i="82"/>
  <c r="G43" i="82"/>
  <c r="H42" i="82"/>
  <c r="H41" i="82"/>
  <c r="H40" i="82"/>
  <c r="H39" i="82"/>
  <c r="I38" i="82"/>
  <c r="H38" i="82"/>
  <c r="G38" i="82"/>
  <c r="I37" i="82"/>
  <c r="H37" i="82"/>
  <c r="G37" i="82"/>
  <c r="H36" i="82"/>
  <c r="H35" i="82"/>
  <c r="H34" i="82"/>
  <c r="H33" i="82"/>
  <c r="I32" i="82"/>
  <c r="H32" i="82"/>
  <c r="G32" i="82"/>
  <c r="I31" i="82"/>
  <c r="H31" i="82"/>
  <c r="G31" i="82"/>
  <c r="H30" i="82"/>
  <c r="H29" i="82"/>
  <c r="H28" i="82"/>
  <c r="H27" i="82"/>
  <c r="I26" i="82"/>
  <c r="H26" i="82"/>
  <c r="G26" i="82"/>
  <c r="I25" i="82"/>
  <c r="H25" i="82"/>
  <c r="G25" i="82"/>
  <c r="H24" i="82"/>
  <c r="H23" i="82"/>
  <c r="H22" i="82"/>
  <c r="H21" i="82"/>
  <c r="H20" i="82"/>
  <c r="H19" i="82"/>
  <c r="H18" i="82"/>
  <c r="H17" i="82"/>
  <c r="H16" i="82"/>
  <c r="H15" i="82"/>
  <c r="I14" i="82"/>
  <c r="H14" i="82"/>
  <c r="G14" i="82"/>
  <c r="I13" i="82"/>
  <c r="H13" i="82"/>
  <c r="G13" i="82"/>
  <c r="Q180" i="85" l="1"/>
  <c r="P166" i="85"/>
  <c r="Q176" i="85"/>
  <c r="P174" i="85"/>
  <c r="CE250" i="73"/>
  <c r="P170" i="85"/>
  <c r="P187" i="85"/>
  <c r="Q168" i="85"/>
  <c r="P173" i="85"/>
  <c r="P184" i="85"/>
  <c r="P178" i="85"/>
  <c r="Q169" i="85"/>
  <c r="Q172" i="85"/>
  <c r="Q171" i="85"/>
  <c r="P182" i="85"/>
  <c r="P179" i="85"/>
  <c r="P188" i="85"/>
  <c r="P186" i="85"/>
  <c r="I86" i="85"/>
  <c r="N86" i="85" s="1"/>
  <c r="P164" i="85"/>
  <c r="P181" i="85"/>
  <c r="G132" i="85"/>
  <c r="Q175" i="85"/>
  <c r="P175" i="85"/>
  <c r="J86" i="85"/>
  <c r="L85" i="85"/>
  <c r="M85" i="85" s="1"/>
  <c r="G133" i="85"/>
  <c r="F134" i="85"/>
  <c r="I157" i="84"/>
  <c r="I158" i="84"/>
  <c r="I159" i="84"/>
  <c r="I164" i="84"/>
  <c r="L150" i="84"/>
  <c r="M150" i="84"/>
  <c r="N150" i="84"/>
  <c r="O150" i="84"/>
  <c r="P150" i="84"/>
  <c r="Q150" i="84"/>
  <c r="R150" i="84"/>
  <c r="S150" i="84"/>
  <c r="T150" i="84"/>
  <c r="U150" i="84"/>
  <c r="V150" i="84"/>
  <c r="W150" i="84"/>
  <c r="X150" i="84"/>
  <c r="Y150" i="84"/>
  <c r="Z150" i="84"/>
  <c r="AA150" i="84"/>
  <c r="AB150" i="84"/>
  <c r="AC150" i="84"/>
  <c r="AD150" i="84"/>
  <c r="AE150" i="84"/>
  <c r="AF150" i="84"/>
  <c r="AG150" i="84"/>
  <c r="AH150" i="84"/>
  <c r="AI150" i="84"/>
  <c r="AJ150" i="84"/>
  <c r="I151" i="84"/>
  <c r="D152" i="84"/>
  <c r="D153" i="84" s="1"/>
  <c r="D154" i="84" s="1"/>
  <c r="D155" i="84" s="1"/>
  <c r="D156" i="84" s="1"/>
  <c r="D157" i="84" s="1"/>
  <c r="D158" i="84" s="1"/>
  <c r="D159" i="84" s="1"/>
  <c r="D160" i="84" s="1"/>
  <c r="D161" i="84" s="1"/>
  <c r="D162" i="84" s="1"/>
  <c r="D163" i="84" s="1"/>
  <c r="D164" i="84" s="1"/>
  <c r="D165" i="84" s="1"/>
  <c r="D166" i="84" s="1"/>
  <c r="D167" i="84" s="1"/>
  <c r="D168" i="84" s="1"/>
  <c r="D169" i="84" s="1"/>
  <c r="D170" i="84" s="1"/>
  <c r="D171" i="84" s="1"/>
  <c r="D172" i="84" s="1"/>
  <c r="D173" i="84" s="1"/>
  <c r="D174" i="84" s="1"/>
  <c r="D175" i="84" s="1"/>
  <c r="D176" i="84" s="1"/>
  <c r="D177" i="84" s="1"/>
  <c r="D178" i="84" s="1"/>
  <c r="D179" i="84" s="1"/>
  <c r="D180" i="84" s="1"/>
  <c r="D181" i="84" s="1"/>
  <c r="D182" i="84" s="1"/>
  <c r="D183" i="84" s="1"/>
  <c r="D184" i="84" s="1"/>
  <c r="D185" i="84" s="1"/>
  <c r="D186" i="84" s="1"/>
  <c r="D187" i="84" s="1"/>
  <c r="D188" i="84" s="1"/>
  <c r="D189" i="84" s="1"/>
  <c r="D190" i="84" s="1"/>
  <c r="D191" i="84" s="1"/>
  <c r="D192" i="84" s="1"/>
  <c r="D193" i="84" s="1"/>
  <c r="D194" i="84" s="1"/>
  <c r="D195" i="84" s="1"/>
  <c r="I152" i="84"/>
  <c r="I153" i="84"/>
  <c r="J154" i="84"/>
  <c r="K154" i="84" s="1"/>
  <c r="I19" i="45" s="1"/>
  <c r="I155" i="84"/>
  <c r="J156" i="84"/>
  <c r="K156" i="84" s="1"/>
  <c r="I21" i="45" s="1"/>
  <c r="J160" i="84"/>
  <c r="K160" i="84" s="1"/>
  <c r="I25" i="45" s="1"/>
  <c r="I161" i="84"/>
  <c r="I162" i="84"/>
  <c r="I163" i="84"/>
  <c r="I165" i="84"/>
  <c r="I166" i="84"/>
  <c r="I167" i="84"/>
  <c r="I168" i="84"/>
  <c r="I169" i="84"/>
  <c r="I170" i="84"/>
  <c r="J171" i="84"/>
  <c r="K171" i="84" s="1"/>
  <c r="I36" i="45" s="1"/>
  <c r="J174" i="84"/>
  <c r="K174" i="84" s="1"/>
  <c r="I39" i="45" s="1"/>
  <c r="J178" i="84"/>
  <c r="K178" i="84" s="1"/>
  <c r="I43" i="45" s="1"/>
  <c r="J182" i="84"/>
  <c r="K182" i="84" s="1"/>
  <c r="I47" i="45" s="1"/>
  <c r="J184" i="84"/>
  <c r="K184" i="84" s="1"/>
  <c r="J185" i="84"/>
  <c r="K185" i="84" s="1"/>
  <c r="J186" i="84"/>
  <c r="K186" i="84" s="1"/>
  <c r="J187" i="84"/>
  <c r="K187" i="84" s="1"/>
  <c r="J188" i="84"/>
  <c r="K188" i="84" s="1"/>
  <c r="J189" i="84"/>
  <c r="K189" i="84" s="1"/>
  <c r="J190" i="84"/>
  <c r="K190" i="84" s="1"/>
  <c r="J191" i="84"/>
  <c r="K191" i="84" s="1"/>
  <c r="J192" i="84"/>
  <c r="K192" i="84" s="1"/>
  <c r="J193" i="84"/>
  <c r="K193" i="84" s="1"/>
  <c r="J194" i="84"/>
  <c r="K194" i="84" s="1"/>
  <c r="J195" i="84"/>
  <c r="K195" i="84" s="1"/>
  <c r="L13" i="83"/>
  <c r="M13" i="83"/>
  <c r="N13" i="83"/>
  <c r="O13" i="83"/>
  <c r="P13" i="83"/>
  <c r="Q13" i="83"/>
  <c r="R13" i="83"/>
  <c r="S13" i="83"/>
  <c r="T13" i="83"/>
  <c r="U13" i="83"/>
  <c r="V13" i="83"/>
  <c r="W13" i="83"/>
  <c r="X13" i="83"/>
  <c r="Y13" i="83"/>
  <c r="Z13" i="83"/>
  <c r="AA13" i="83"/>
  <c r="AB13" i="83"/>
  <c r="AC13" i="83"/>
  <c r="AD13" i="83"/>
  <c r="AE13" i="83"/>
  <c r="AF13" i="83"/>
  <c r="AG13" i="83"/>
  <c r="AH13" i="83"/>
  <c r="AI13" i="83"/>
  <c r="AJ13" i="83"/>
  <c r="B15" i="83"/>
  <c r="B19" i="83" s="1"/>
  <c r="B23" i="83" s="1"/>
  <c r="D15" i="83"/>
  <c r="B18" i="83"/>
  <c r="C18" i="83"/>
  <c r="C19" i="83"/>
  <c r="C20" i="83"/>
  <c r="C24" i="83" s="1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C41" i="83"/>
  <c r="D41" i="83"/>
  <c r="C44" i="83"/>
  <c r="C48" i="83" s="1"/>
  <c r="L70" i="83"/>
  <c r="M70" i="83"/>
  <c r="N70" i="83"/>
  <c r="O70" i="83"/>
  <c r="P70" i="83"/>
  <c r="Q70" i="83"/>
  <c r="R70" i="83"/>
  <c r="S70" i="83"/>
  <c r="T70" i="83"/>
  <c r="U70" i="83"/>
  <c r="V70" i="83"/>
  <c r="W70" i="83"/>
  <c r="X70" i="83"/>
  <c r="Y70" i="83"/>
  <c r="Z70" i="83"/>
  <c r="AA70" i="83"/>
  <c r="AB70" i="83"/>
  <c r="AC70" i="83"/>
  <c r="AD70" i="83"/>
  <c r="AE70" i="83"/>
  <c r="AF70" i="83"/>
  <c r="AG70" i="83"/>
  <c r="AH70" i="83"/>
  <c r="AI70" i="83"/>
  <c r="AJ70" i="83"/>
  <c r="D72" i="83"/>
  <c r="L96" i="83"/>
  <c r="M96" i="83"/>
  <c r="N96" i="83"/>
  <c r="O96" i="83"/>
  <c r="P96" i="83"/>
  <c r="Q96" i="83"/>
  <c r="R96" i="83"/>
  <c r="S96" i="83"/>
  <c r="T96" i="83"/>
  <c r="U96" i="83"/>
  <c r="V96" i="83"/>
  <c r="W96" i="83"/>
  <c r="X96" i="83"/>
  <c r="Y96" i="83"/>
  <c r="Z96" i="83"/>
  <c r="AA96" i="83"/>
  <c r="AB96" i="83"/>
  <c r="AC96" i="83"/>
  <c r="AD96" i="83"/>
  <c r="AE96" i="83"/>
  <c r="AF96" i="83"/>
  <c r="AG96" i="83"/>
  <c r="AH96" i="83"/>
  <c r="AI96" i="83"/>
  <c r="AJ96" i="83"/>
  <c r="G97" i="83"/>
  <c r="D98" i="83"/>
  <c r="L122" i="83"/>
  <c r="M122" i="83"/>
  <c r="N122" i="83"/>
  <c r="O122" i="83"/>
  <c r="P122" i="83"/>
  <c r="Q122" i="83"/>
  <c r="R122" i="83"/>
  <c r="S122" i="83"/>
  <c r="T122" i="83"/>
  <c r="U122" i="83"/>
  <c r="V122" i="83"/>
  <c r="W122" i="83"/>
  <c r="X122" i="83"/>
  <c r="Y122" i="83"/>
  <c r="Z122" i="83"/>
  <c r="AA122" i="83"/>
  <c r="AB122" i="83"/>
  <c r="AC122" i="83"/>
  <c r="AD122" i="83"/>
  <c r="AE122" i="83"/>
  <c r="AF122" i="83"/>
  <c r="AG122" i="83"/>
  <c r="AH122" i="83"/>
  <c r="AI122" i="83"/>
  <c r="AJ122" i="83"/>
  <c r="D124" i="83"/>
  <c r="L148" i="83"/>
  <c r="M148" i="83"/>
  <c r="N148" i="83"/>
  <c r="O148" i="83"/>
  <c r="P148" i="83"/>
  <c r="Q148" i="83"/>
  <c r="R148" i="83"/>
  <c r="S148" i="83"/>
  <c r="T148" i="83"/>
  <c r="U148" i="83"/>
  <c r="V148" i="83"/>
  <c r="W148" i="83"/>
  <c r="X148" i="83"/>
  <c r="Y148" i="83"/>
  <c r="Z148" i="83"/>
  <c r="AA148" i="83"/>
  <c r="AB148" i="83"/>
  <c r="AC148" i="83"/>
  <c r="AD148" i="83"/>
  <c r="AE148" i="83"/>
  <c r="AF148" i="83"/>
  <c r="AG148" i="83"/>
  <c r="AH148" i="83"/>
  <c r="AI148" i="83"/>
  <c r="AJ148" i="83"/>
  <c r="D150" i="83"/>
  <c r="L174" i="83"/>
  <c r="M174" i="83"/>
  <c r="N174" i="83"/>
  <c r="O174" i="83"/>
  <c r="P174" i="83"/>
  <c r="Q174" i="83"/>
  <c r="R174" i="83"/>
  <c r="S174" i="83"/>
  <c r="T174" i="83"/>
  <c r="U174" i="83"/>
  <c r="V174" i="83"/>
  <c r="W174" i="83"/>
  <c r="X174" i="83"/>
  <c r="Y174" i="83"/>
  <c r="Z174" i="83"/>
  <c r="AA174" i="83"/>
  <c r="AB174" i="83"/>
  <c r="AC174" i="83"/>
  <c r="AD174" i="83"/>
  <c r="AE174" i="83"/>
  <c r="AF174" i="83"/>
  <c r="AG174" i="83"/>
  <c r="AH174" i="83"/>
  <c r="AI174" i="83"/>
  <c r="AJ174" i="83"/>
  <c r="D176" i="83"/>
  <c r="L200" i="83"/>
  <c r="M200" i="83"/>
  <c r="N200" i="83"/>
  <c r="O200" i="83"/>
  <c r="P200" i="83"/>
  <c r="Q200" i="83"/>
  <c r="R200" i="83"/>
  <c r="S200" i="83"/>
  <c r="T200" i="83"/>
  <c r="U200" i="83"/>
  <c r="V200" i="83"/>
  <c r="W200" i="83"/>
  <c r="X200" i="83"/>
  <c r="Y200" i="83"/>
  <c r="Z200" i="83"/>
  <c r="AA200" i="83"/>
  <c r="AB200" i="83"/>
  <c r="AC200" i="83"/>
  <c r="AD200" i="83"/>
  <c r="AE200" i="83"/>
  <c r="AF200" i="83"/>
  <c r="AG200" i="83"/>
  <c r="AH200" i="83"/>
  <c r="AI200" i="83"/>
  <c r="AJ200" i="83"/>
  <c r="D202" i="83"/>
  <c r="L226" i="83"/>
  <c r="M226" i="83"/>
  <c r="N226" i="83"/>
  <c r="O226" i="83"/>
  <c r="P226" i="83"/>
  <c r="Q226" i="83"/>
  <c r="R226" i="83"/>
  <c r="S226" i="83"/>
  <c r="T226" i="83"/>
  <c r="U226" i="83"/>
  <c r="V226" i="83"/>
  <c r="W226" i="83"/>
  <c r="X226" i="83"/>
  <c r="Y226" i="83"/>
  <c r="Z226" i="83"/>
  <c r="AA226" i="83"/>
  <c r="AB226" i="83"/>
  <c r="AC226" i="83"/>
  <c r="AD226" i="83"/>
  <c r="AE226" i="83"/>
  <c r="AF226" i="83"/>
  <c r="AG226" i="83"/>
  <c r="AH226" i="83"/>
  <c r="AI226" i="83"/>
  <c r="AJ226" i="83"/>
  <c r="D228" i="83"/>
  <c r="L256" i="83"/>
  <c r="M256" i="83"/>
  <c r="N256" i="83"/>
  <c r="O256" i="83"/>
  <c r="P256" i="83"/>
  <c r="Q256" i="83"/>
  <c r="R256" i="83"/>
  <c r="S256" i="83"/>
  <c r="T256" i="83"/>
  <c r="U256" i="83"/>
  <c r="V256" i="83"/>
  <c r="W256" i="83"/>
  <c r="X256" i="83"/>
  <c r="Y256" i="83"/>
  <c r="Z256" i="83"/>
  <c r="AA256" i="83"/>
  <c r="AB256" i="83"/>
  <c r="AC256" i="83"/>
  <c r="AD256" i="83"/>
  <c r="AE256" i="83"/>
  <c r="AF256" i="83"/>
  <c r="AG256" i="83"/>
  <c r="AH256" i="83"/>
  <c r="AI256" i="83"/>
  <c r="AJ256" i="83"/>
  <c r="D258" i="83"/>
  <c r="D259" i="83" s="1"/>
  <c r="D260" i="83" s="1"/>
  <c r="L268" i="83"/>
  <c r="M268" i="83"/>
  <c r="N268" i="83"/>
  <c r="O268" i="83"/>
  <c r="P268" i="83"/>
  <c r="Q268" i="83"/>
  <c r="R268" i="83"/>
  <c r="S268" i="83"/>
  <c r="T268" i="83"/>
  <c r="U268" i="83"/>
  <c r="V268" i="83"/>
  <c r="W268" i="83"/>
  <c r="X268" i="83"/>
  <c r="Y268" i="83"/>
  <c r="Z268" i="83"/>
  <c r="AA268" i="83"/>
  <c r="AB268" i="83"/>
  <c r="AC268" i="83"/>
  <c r="AD268" i="83"/>
  <c r="AE268" i="83"/>
  <c r="AF268" i="83"/>
  <c r="AG268" i="83"/>
  <c r="AH268" i="83"/>
  <c r="AI268" i="83"/>
  <c r="AJ268" i="83"/>
  <c r="D270" i="83"/>
  <c r="D271" i="83" s="1"/>
  <c r="L278" i="83"/>
  <c r="M278" i="83"/>
  <c r="N278" i="83"/>
  <c r="O278" i="83"/>
  <c r="P278" i="83"/>
  <c r="Q278" i="83"/>
  <c r="R278" i="83"/>
  <c r="S278" i="83"/>
  <c r="T278" i="83"/>
  <c r="U278" i="83"/>
  <c r="V278" i="83"/>
  <c r="W278" i="83"/>
  <c r="X278" i="83"/>
  <c r="Y278" i="83"/>
  <c r="Z278" i="83"/>
  <c r="AA278" i="83"/>
  <c r="AB278" i="83"/>
  <c r="AC278" i="83"/>
  <c r="AD278" i="83"/>
  <c r="AE278" i="83"/>
  <c r="AF278" i="83"/>
  <c r="AG278" i="83"/>
  <c r="AH278" i="83"/>
  <c r="AI278" i="83"/>
  <c r="AJ278" i="83"/>
  <c r="D280" i="83"/>
  <c r="L288" i="83"/>
  <c r="M288" i="83"/>
  <c r="N288" i="83"/>
  <c r="O288" i="83"/>
  <c r="P288" i="83"/>
  <c r="Q288" i="83"/>
  <c r="R288" i="83"/>
  <c r="S288" i="83"/>
  <c r="T288" i="83"/>
  <c r="U288" i="83"/>
  <c r="V288" i="83"/>
  <c r="W288" i="83"/>
  <c r="X288" i="83"/>
  <c r="Y288" i="83"/>
  <c r="Z288" i="83"/>
  <c r="AA288" i="83"/>
  <c r="AB288" i="83"/>
  <c r="AC288" i="83"/>
  <c r="AD288" i="83"/>
  <c r="AE288" i="83"/>
  <c r="AF288" i="83"/>
  <c r="AG288" i="83"/>
  <c r="AH288" i="83"/>
  <c r="AI288" i="83"/>
  <c r="AJ288" i="83"/>
  <c r="D290" i="83"/>
  <c r="L300" i="83"/>
  <c r="M300" i="83"/>
  <c r="N300" i="83"/>
  <c r="O300" i="83"/>
  <c r="P300" i="83"/>
  <c r="Q300" i="83"/>
  <c r="R300" i="83"/>
  <c r="S300" i="83"/>
  <c r="T300" i="83"/>
  <c r="U300" i="83"/>
  <c r="V300" i="83"/>
  <c r="W300" i="83"/>
  <c r="X300" i="83"/>
  <c r="Y300" i="83"/>
  <c r="Z300" i="83"/>
  <c r="AA300" i="83"/>
  <c r="AB300" i="83"/>
  <c r="AC300" i="83"/>
  <c r="AD300" i="83"/>
  <c r="AE300" i="83"/>
  <c r="AF300" i="83"/>
  <c r="AG300" i="83"/>
  <c r="AH300" i="83"/>
  <c r="AI300" i="83"/>
  <c r="AJ300" i="83"/>
  <c r="D302" i="83"/>
  <c r="D303" i="83" s="1"/>
  <c r="D304" i="83" s="1"/>
  <c r="L310" i="83"/>
  <c r="M310" i="83"/>
  <c r="N310" i="83"/>
  <c r="O310" i="83"/>
  <c r="P310" i="83"/>
  <c r="Q310" i="83"/>
  <c r="R310" i="83"/>
  <c r="S310" i="83"/>
  <c r="T310" i="83"/>
  <c r="U310" i="83"/>
  <c r="V310" i="83"/>
  <c r="W310" i="83"/>
  <c r="X310" i="83"/>
  <c r="Y310" i="83"/>
  <c r="Z310" i="83"/>
  <c r="AA310" i="83"/>
  <c r="AB310" i="83"/>
  <c r="AC310" i="83"/>
  <c r="AD310" i="83"/>
  <c r="AE310" i="83"/>
  <c r="AF310" i="83"/>
  <c r="AG310" i="83"/>
  <c r="AH310" i="83"/>
  <c r="AI310" i="83"/>
  <c r="AJ310" i="83"/>
  <c r="D312" i="83"/>
  <c r="L320" i="83"/>
  <c r="M320" i="83"/>
  <c r="N320" i="83"/>
  <c r="O320" i="83"/>
  <c r="P320" i="83"/>
  <c r="Q320" i="83"/>
  <c r="R320" i="83"/>
  <c r="S320" i="83"/>
  <c r="T320" i="83"/>
  <c r="U320" i="83"/>
  <c r="V320" i="83"/>
  <c r="W320" i="83"/>
  <c r="X320" i="83"/>
  <c r="Y320" i="83"/>
  <c r="Z320" i="83"/>
  <c r="AA320" i="83"/>
  <c r="AB320" i="83"/>
  <c r="AC320" i="83"/>
  <c r="AD320" i="83"/>
  <c r="AE320" i="83"/>
  <c r="AF320" i="83"/>
  <c r="AG320" i="83"/>
  <c r="AH320" i="83"/>
  <c r="AI320" i="83"/>
  <c r="AJ320" i="83"/>
  <c r="D322" i="83"/>
  <c r="L330" i="83"/>
  <c r="M330" i="83"/>
  <c r="N330" i="83"/>
  <c r="O330" i="83"/>
  <c r="P330" i="83"/>
  <c r="Q330" i="83"/>
  <c r="R330" i="83"/>
  <c r="S330" i="83"/>
  <c r="T330" i="83"/>
  <c r="U330" i="83"/>
  <c r="V330" i="83"/>
  <c r="W330" i="83"/>
  <c r="X330" i="83"/>
  <c r="Y330" i="83"/>
  <c r="Z330" i="83"/>
  <c r="AA330" i="83"/>
  <c r="AB330" i="83"/>
  <c r="AC330" i="83"/>
  <c r="AD330" i="83"/>
  <c r="AE330" i="83"/>
  <c r="AF330" i="83"/>
  <c r="AG330" i="83"/>
  <c r="AH330" i="83"/>
  <c r="AI330" i="83"/>
  <c r="AJ330" i="83"/>
  <c r="D332" i="83"/>
  <c r="L342" i="83"/>
  <c r="M342" i="83"/>
  <c r="N342" i="83"/>
  <c r="O342" i="83"/>
  <c r="P342" i="83"/>
  <c r="Q342" i="83"/>
  <c r="R342" i="83"/>
  <c r="S342" i="83"/>
  <c r="T342" i="83"/>
  <c r="U342" i="83"/>
  <c r="V342" i="83"/>
  <c r="W342" i="83"/>
  <c r="X342" i="83"/>
  <c r="Y342" i="83"/>
  <c r="Z342" i="83"/>
  <c r="AA342" i="83"/>
  <c r="AB342" i="83"/>
  <c r="AC342" i="83"/>
  <c r="AD342" i="83"/>
  <c r="AE342" i="83"/>
  <c r="AF342" i="83"/>
  <c r="AG342" i="83"/>
  <c r="AH342" i="83"/>
  <c r="AI342" i="83"/>
  <c r="AJ342" i="83"/>
  <c r="D344" i="83"/>
  <c r="L352" i="83"/>
  <c r="M352" i="83"/>
  <c r="N352" i="83"/>
  <c r="O352" i="83"/>
  <c r="P352" i="83"/>
  <c r="Q352" i="83"/>
  <c r="R352" i="83"/>
  <c r="S352" i="83"/>
  <c r="T352" i="83"/>
  <c r="U352" i="83"/>
  <c r="V352" i="83"/>
  <c r="W352" i="83"/>
  <c r="X352" i="83"/>
  <c r="Y352" i="83"/>
  <c r="Z352" i="83"/>
  <c r="AA352" i="83"/>
  <c r="AB352" i="83"/>
  <c r="AC352" i="83"/>
  <c r="AD352" i="83"/>
  <c r="AE352" i="83"/>
  <c r="AF352" i="83"/>
  <c r="AG352" i="83"/>
  <c r="AH352" i="83"/>
  <c r="AI352" i="83"/>
  <c r="AJ352" i="83"/>
  <c r="D354" i="83"/>
  <c r="D355" i="83" s="1"/>
  <c r="D356" i="83" s="1"/>
  <c r="L362" i="83"/>
  <c r="M362" i="83"/>
  <c r="N362" i="83"/>
  <c r="O362" i="83"/>
  <c r="P362" i="83"/>
  <c r="Q362" i="83"/>
  <c r="R362" i="83"/>
  <c r="S362" i="83"/>
  <c r="T362" i="83"/>
  <c r="U362" i="83"/>
  <c r="V362" i="83"/>
  <c r="W362" i="83"/>
  <c r="X362" i="83"/>
  <c r="Y362" i="83"/>
  <c r="Z362" i="83"/>
  <c r="AA362" i="83"/>
  <c r="AB362" i="83"/>
  <c r="AC362" i="83"/>
  <c r="AD362" i="83"/>
  <c r="AE362" i="83"/>
  <c r="AF362" i="83"/>
  <c r="AG362" i="83"/>
  <c r="AH362" i="83"/>
  <c r="AI362" i="83"/>
  <c r="AJ362" i="83"/>
  <c r="D364" i="83"/>
  <c r="L376" i="83"/>
  <c r="M376" i="83"/>
  <c r="N376" i="83"/>
  <c r="O376" i="83"/>
  <c r="P376" i="83"/>
  <c r="Q376" i="83"/>
  <c r="R376" i="83"/>
  <c r="S376" i="83"/>
  <c r="T376" i="83"/>
  <c r="U376" i="83"/>
  <c r="V376" i="83"/>
  <c r="W376" i="83"/>
  <c r="X376" i="83"/>
  <c r="Y376" i="83"/>
  <c r="Z376" i="83"/>
  <c r="AA376" i="83"/>
  <c r="AB376" i="83"/>
  <c r="AC376" i="83"/>
  <c r="AD376" i="83"/>
  <c r="AE376" i="83"/>
  <c r="AF376" i="83"/>
  <c r="AG376" i="83"/>
  <c r="AH376" i="83"/>
  <c r="AI376" i="83"/>
  <c r="AJ376" i="83"/>
  <c r="D378" i="83"/>
  <c r="D379" i="83" s="1"/>
  <c r="L386" i="83"/>
  <c r="M386" i="83"/>
  <c r="N386" i="83"/>
  <c r="O386" i="83"/>
  <c r="P386" i="83"/>
  <c r="Q386" i="83"/>
  <c r="R386" i="83"/>
  <c r="S386" i="83"/>
  <c r="T386" i="83"/>
  <c r="U386" i="83"/>
  <c r="V386" i="83"/>
  <c r="W386" i="83"/>
  <c r="X386" i="83"/>
  <c r="Y386" i="83"/>
  <c r="Z386" i="83"/>
  <c r="AA386" i="83"/>
  <c r="AB386" i="83"/>
  <c r="AC386" i="83"/>
  <c r="AD386" i="83"/>
  <c r="AE386" i="83"/>
  <c r="AF386" i="83"/>
  <c r="AG386" i="83"/>
  <c r="AH386" i="83"/>
  <c r="AI386" i="83"/>
  <c r="AJ386" i="83"/>
  <c r="D388" i="83"/>
  <c r="L396" i="83"/>
  <c r="M396" i="83"/>
  <c r="N396" i="83"/>
  <c r="O396" i="83"/>
  <c r="P396" i="83"/>
  <c r="Q396" i="83"/>
  <c r="R396" i="83"/>
  <c r="S396" i="83"/>
  <c r="T396" i="83"/>
  <c r="U396" i="83"/>
  <c r="V396" i="83"/>
  <c r="W396" i="83"/>
  <c r="X396" i="83"/>
  <c r="Y396" i="83"/>
  <c r="Z396" i="83"/>
  <c r="AA396" i="83"/>
  <c r="AB396" i="83"/>
  <c r="AC396" i="83"/>
  <c r="AD396" i="83"/>
  <c r="AE396" i="83"/>
  <c r="AF396" i="83"/>
  <c r="AG396" i="83"/>
  <c r="AH396" i="83"/>
  <c r="AI396" i="83"/>
  <c r="AJ396" i="83"/>
  <c r="D398" i="83"/>
  <c r="D399" i="83" s="1"/>
  <c r="D400" i="83" s="1"/>
  <c r="L406" i="83"/>
  <c r="M406" i="83"/>
  <c r="N406" i="83"/>
  <c r="O406" i="83"/>
  <c r="P406" i="83"/>
  <c r="Q406" i="83"/>
  <c r="R406" i="83"/>
  <c r="S406" i="83"/>
  <c r="T406" i="83"/>
  <c r="U406" i="83"/>
  <c r="V406" i="83"/>
  <c r="W406" i="83"/>
  <c r="X406" i="83"/>
  <c r="Y406" i="83"/>
  <c r="Z406" i="83"/>
  <c r="AA406" i="83"/>
  <c r="AB406" i="83"/>
  <c r="AC406" i="83"/>
  <c r="AD406" i="83"/>
  <c r="AE406" i="83"/>
  <c r="AF406" i="83"/>
  <c r="AG406" i="83"/>
  <c r="AH406" i="83"/>
  <c r="AI406" i="83"/>
  <c r="AJ406" i="83"/>
  <c r="D408" i="83"/>
  <c r="L416" i="83"/>
  <c r="M416" i="83"/>
  <c r="N416" i="83"/>
  <c r="O416" i="83"/>
  <c r="P416" i="83"/>
  <c r="Q416" i="83"/>
  <c r="R416" i="83"/>
  <c r="S416" i="83"/>
  <c r="T416" i="83"/>
  <c r="U416" i="83"/>
  <c r="V416" i="83"/>
  <c r="W416" i="83"/>
  <c r="X416" i="83"/>
  <c r="Y416" i="83"/>
  <c r="Z416" i="83"/>
  <c r="AA416" i="83"/>
  <c r="AB416" i="83"/>
  <c r="AC416" i="83"/>
  <c r="AD416" i="83"/>
  <c r="AE416" i="83"/>
  <c r="AF416" i="83"/>
  <c r="AG416" i="83"/>
  <c r="AH416" i="83"/>
  <c r="AI416" i="83"/>
  <c r="AJ416" i="83"/>
  <c r="D418" i="83"/>
  <c r="L426" i="83"/>
  <c r="M426" i="83"/>
  <c r="N426" i="83"/>
  <c r="O426" i="83"/>
  <c r="P426" i="83"/>
  <c r="Q426" i="83"/>
  <c r="R426" i="83"/>
  <c r="S426" i="83"/>
  <c r="T426" i="83"/>
  <c r="U426" i="83"/>
  <c r="V426" i="83"/>
  <c r="W426" i="83"/>
  <c r="X426" i="83"/>
  <c r="Y426" i="83"/>
  <c r="Z426" i="83"/>
  <c r="AA426" i="83"/>
  <c r="AB426" i="83"/>
  <c r="AC426" i="83"/>
  <c r="AD426" i="83"/>
  <c r="AE426" i="83"/>
  <c r="AF426" i="83"/>
  <c r="AG426" i="83"/>
  <c r="AH426" i="83"/>
  <c r="AI426" i="83"/>
  <c r="AJ426" i="83"/>
  <c r="D428" i="83"/>
  <c r="L438" i="83"/>
  <c r="M438" i="83"/>
  <c r="N438" i="83"/>
  <c r="O438" i="83"/>
  <c r="P438" i="83"/>
  <c r="Q438" i="83"/>
  <c r="R438" i="83"/>
  <c r="S438" i="83"/>
  <c r="T438" i="83"/>
  <c r="U438" i="83"/>
  <c r="V438" i="83"/>
  <c r="W438" i="83"/>
  <c r="X438" i="83"/>
  <c r="Y438" i="83"/>
  <c r="Z438" i="83"/>
  <c r="AA438" i="83"/>
  <c r="AB438" i="83"/>
  <c r="AC438" i="83"/>
  <c r="AD438" i="83"/>
  <c r="AE438" i="83"/>
  <c r="AF438" i="83"/>
  <c r="AG438" i="83"/>
  <c r="AH438" i="83"/>
  <c r="AI438" i="83"/>
  <c r="AJ438" i="83"/>
  <c r="D440" i="83"/>
  <c r="L450" i="83"/>
  <c r="M450" i="83"/>
  <c r="N450" i="83"/>
  <c r="O450" i="83"/>
  <c r="P450" i="83"/>
  <c r="Q450" i="83"/>
  <c r="R450" i="83"/>
  <c r="S450" i="83"/>
  <c r="T450" i="83"/>
  <c r="U450" i="83"/>
  <c r="V450" i="83"/>
  <c r="W450" i="83"/>
  <c r="X450" i="83"/>
  <c r="Y450" i="83"/>
  <c r="Z450" i="83"/>
  <c r="AA450" i="83"/>
  <c r="AB450" i="83"/>
  <c r="AC450" i="83"/>
  <c r="AD450" i="83"/>
  <c r="AE450" i="83"/>
  <c r="AF450" i="83"/>
  <c r="AG450" i="83"/>
  <c r="AH450" i="83"/>
  <c r="AI450" i="83"/>
  <c r="AJ450" i="83"/>
  <c r="D452" i="83"/>
  <c r="D453" i="83" s="1"/>
  <c r="L460" i="83"/>
  <c r="M460" i="83"/>
  <c r="N460" i="83"/>
  <c r="O460" i="83"/>
  <c r="P460" i="83"/>
  <c r="Q460" i="83"/>
  <c r="R460" i="83"/>
  <c r="S460" i="83"/>
  <c r="T460" i="83"/>
  <c r="U460" i="83"/>
  <c r="V460" i="83"/>
  <c r="W460" i="83"/>
  <c r="X460" i="83"/>
  <c r="Y460" i="83"/>
  <c r="Z460" i="83"/>
  <c r="AA460" i="83"/>
  <c r="AB460" i="83"/>
  <c r="AC460" i="83"/>
  <c r="AD460" i="83"/>
  <c r="AE460" i="83"/>
  <c r="AF460" i="83"/>
  <c r="AG460" i="83"/>
  <c r="AH460" i="83"/>
  <c r="AI460" i="83"/>
  <c r="AJ460" i="83"/>
  <c r="D462" i="83"/>
  <c r="L470" i="83"/>
  <c r="M470" i="83"/>
  <c r="N470" i="83"/>
  <c r="O470" i="83"/>
  <c r="P470" i="83"/>
  <c r="Q470" i="83"/>
  <c r="R470" i="83"/>
  <c r="S470" i="83"/>
  <c r="T470" i="83"/>
  <c r="U470" i="83"/>
  <c r="V470" i="83"/>
  <c r="W470" i="83"/>
  <c r="X470" i="83"/>
  <c r="Y470" i="83"/>
  <c r="Z470" i="83"/>
  <c r="AA470" i="83"/>
  <c r="AB470" i="83"/>
  <c r="AC470" i="83"/>
  <c r="AD470" i="83"/>
  <c r="AE470" i="83"/>
  <c r="AF470" i="83"/>
  <c r="AG470" i="83"/>
  <c r="AH470" i="83"/>
  <c r="AI470" i="83"/>
  <c r="AJ470" i="83"/>
  <c r="D472" i="83"/>
  <c r="L484" i="83"/>
  <c r="M484" i="83"/>
  <c r="N484" i="83"/>
  <c r="O484" i="83"/>
  <c r="P484" i="83"/>
  <c r="Q484" i="83"/>
  <c r="R484" i="83"/>
  <c r="S484" i="83"/>
  <c r="T484" i="83"/>
  <c r="U484" i="83"/>
  <c r="V484" i="83"/>
  <c r="W484" i="83"/>
  <c r="X484" i="83"/>
  <c r="Y484" i="83"/>
  <c r="Z484" i="83"/>
  <c r="AA484" i="83"/>
  <c r="AB484" i="83"/>
  <c r="AC484" i="83"/>
  <c r="AD484" i="83"/>
  <c r="AE484" i="83"/>
  <c r="AF484" i="83"/>
  <c r="AG484" i="83"/>
  <c r="AH484" i="83"/>
  <c r="AI484" i="83"/>
  <c r="AJ484" i="83"/>
  <c r="D486" i="83"/>
  <c r="L492" i="83"/>
  <c r="M492" i="83"/>
  <c r="N492" i="83"/>
  <c r="O492" i="83"/>
  <c r="P492" i="83"/>
  <c r="Q492" i="83"/>
  <c r="R492" i="83"/>
  <c r="S492" i="83"/>
  <c r="T492" i="83"/>
  <c r="U492" i="83"/>
  <c r="V492" i="83"/>
  <c r="W492" i="83"/>
  <c r="X492" i="83"/>
  <c r="Y492" i="83"/>
  <c r="Z492" i="83"/>
  <c r="AA492" i="83"/>
  <c r="AB492" i="83"/>
  <c r="AC492" i="83"/>
  <c r="AD492" i="83"/>
  <c r="AE492" i="83"/>
  <c r="AF492" i="83"/>
  <c r="AG492" i="83"/>
  <c r="AH492" i="83"/>
  <c r="AI492" i="83"/>
  <c r="AJ492" i="83"/>
  <c r="D494" i="83"/>
  <c r="L502" i="83"/>
  <c r="M502" i="83"/>
  <c r="N502" i="83"/>
  <c r="O502" i="83"/>
  <c r="P502" i="83"/>
  <c r="Q502" i="83"/>
  <c r="R502" i="83"/>
  <c r="S502" i="83"/>
  <c r="T502" i="83"/>
  <c r="U502" i="83"/>
  <c r="V502" i="83"/>
  <c r="W502" i="83"/>
  <c r="X502" i="83"/>
  <c r="Y502" i="83"/>
  <c r="Z502" i="83"/>
  <c r="AA502" i="83"/>
  <c r="AB502" i="83"/>
  <c r="AC502" i="83"/>
  <c r="AD502" i="83"/>
  <c r="AE502" i="83"/>
  <c r="AF502" i="83"/>
  <c r="AG502" i="83"/>
  <c r="AH502" i="83"/>
  <c r="AI502" i="83"/>
  <c r="AJ502" i="83"/>
  <c r="D504" i="83"/>
  <c r="L510" i="83"/>
  <c r="M510" i="83"/>
  <c r="N510" i="83"/>
  <c r="O510" i="83"/>
  <c r="P510" i="83"/>
  <c r="Q510" i="83"/>
  <c r="R510" i="83"/>
  <c r="S510" i="83"/>
  <c r="T510" i="83"/>
  <c r="U510" i="83"/>
  <c r="V510" i="83"/>
  <c r="W510" i="83"/>
  <c r="X510" i="83"/>
  <c r="Y510" i="83"/>
  <c r="Z510" i="83"/>
  <c r="AA510" i="83"/>
  <c r="AB510" i="83"/>
  <c r="AC510" i="83"/>
  <c r="AD510" i="83"/>
  <c r="AE510" i="83"/>
  <c r="AF510" i="83"/>
  <c r="AG510" i="83"/>
  <c r="AH510" i="83"/>
  <c r="AI510" i="83"/>
  <c r="AJ510" i="83"/>
  <c r="D512" i="83"/>
  <c r="L520" i="83"/>
  <c r="M520" i="83"/>
  <c r="N520" i="83"/>
  <c r="O520" i="83"/>
  <c r="P520" i="83"/>
  <c r="Q520" i="83"/>
  <c r="R520" i="83"/>
  <c r="S520" i="83"/>
  <c r="T520" i="83"/>
  <c r="U520" i="83"/>
  <c r="V520" i="83"/>
  <c r="W520" i="83"/>
  <c r="X520" i="83"/>
  <c r="Y520" i="83"/>
  <c r="Z520" i="83"/>
  <c r="AA520" i="83"/>
  <c r="AB520" i="83"/>
  <c r="AC520" i="83"/>
  <c r="AD520" i="83"/>
  <c r="AE520" i="83"/>
  <c r="AF520" i="83"/>
  <c r="AG520" i="83"/>
  <c r="AH520" i="83"/>
  <c r="AI520" i="83"/>
  <c r="AJ520" i="83"/>
  <c r="D522" i="83"/>
  <c r="L528" i="83"/>
  <c r="M528" i="83"/>
  <c r="N528" i="83"/>
  <c r="O528" i="83"/>
  <c r="P528" i="83"/>
  <c r="Q528" i="83"/>
  <c r="R528" i="83"/>
  <c r="S528" i="83"/>
  <c r="T528" i="83"/>
  <c r="U528" i="83"/>
  <c r="V528" i="83"/>
  <c r="W528" i="83"/>
  <c r="X528" i="83"/>
  <c r="Y528" i="83"/>
  <c r="Z528" i="83"/>
  <c r="AA528" i="83"/>
  <c r="AB528" i="83"/>
  <c r="AC528" i="83"/>
  <c r="AD528" i="83"/>
  <c r="AE528" i="83"/>
  <c r="AF528" i="83"/>
  <c r="AG528" i="83"/>
  <c r="AH528" i="83"/>
  <c r="AI528" i="83"/>
  <c r="AJ528" i="83"/>
  <c r="D530" i="83"/>
  <c r="L536" i="83"/>
  <c r="M536" i="83"/>
  <c r="N536" i="83"/>
  <c r="O536" i="83"/>
  <c r="P536" i="83"/>
  <c r="Q536" i="83"/>
  <c r="R536" i="83"/>
  <c r="S536" i="83"/>
  <c r="T536" i="83"/>
  <c r="U536" i="83"/>
  <c r="V536" i="83"/>
  <c r="W536" i="83"/>
  <c r="X536" i="83"/>
  <c r="Y536" i="83"/>
  <c r="Z536" i="83"/>
  <c r="AA536" i="83"/>
  <c r="AB536" i="83"/>
  <c r="AC536" i="83"/>
  <c r="AD536" i="83"/>
  <c r="AE536" i="83"/>
  <c r="AF536" i="83"/>
  <c r="AG536" i="83"/>
  <c r="AH536" i="83"/>
  <c r="AI536" i="83"/>
  <c r="AJ536" i="83"/>
  <c r="D538" i="83"/>
  <c r="L546" i="83"/>
  <c r="M546" i="83"/>
  <c r="N546" i="83"/>
  <c r="O546" i="83"/>
  <c r="P546" i="83"/>
  <c r="Q546" i="83"/>
  <c r="R546" i="83"/>
  <c r="S546" i="83"/>
  <c r="T546" i="83"/>
  <c r="U546" i="83"/>
  <c r="V546" i="83"/>
  <c r="W546" i="83"/>
  <c r="X546" i="83"/>
  <c r="Y546" i="83"/>
  <c r="Z546" i="83"/>
  <c r="AA546" i="83"/>
  <c r="AB546" i="83"/>
  <c r="AC546" i="83"/>
  <c r="AD546" i="83"/>
  <c r="AE546" i="83"/>
  <c r="AF546" i="83"/>
  <c r="AG546" i="83"/>
  <c r="AH546" i="83"/>
  <c r="AI546" i="83"/>
  <c r="AJ546" i="83"/>
  <c r="D548" i="83"/>
  <c r="L558" i="83"/>
  <c r="M558" i="83"/>
  <c r="N558" i="83"/>
  <c r="O558" i="83"/>
  <c r="P558" i="83"/>
  <c r="Q558" i="83"/>
  <c r="R558" i="83"/>
  <c r="S558" i="83"/>
  <c r="T558" i="83"/>
  <c r="U558" i="83"/>
  <c r="V558" i="83"/>
  <c r="W558" i="83"/>
  <c r="X558" i="83"/>
  <c r="Y558" i="83"/>
  <c r="Z558" i="83"/>
  <c r="AA558" i="83"/>
  <c r="AB558" i="83"/>
  <c r="AC558" i="83"/>
  <c r="AD558" i="83"/>
  <c r="AE558" i="83"/>
  <c r="AF558" i="83"/>
  <c r="AG558" i="83"/>
  <c r="AH558" i="83"/>
  <c r="AI558" i="83"/>
  <c r="AJ558" i="83"/>
  <c r="D560" i="83"/>
  <c r="D561" i="83" s="1"/>
  <c r="L566" i="83"/>
  <c r="M566" i="83"/>
  <c r="N566" i="83"/>
  <c r="O566" i="83"/>
  <c r="P566" i="83"/>
  <c r="Q566" i="83"/>
  <c r="R566" i="83"/>
  <c r="S566" i="83"/>
  <c r="T566" i="83"/>
  <c r="U566" i="83"/>
  <c r="V566" i="83"/>
  <c r="W566" i="83"/>
  <c r="X566" i="83"/>
  <c r="Y566" i="83"/>
  <c r="Z566" i="83"/>
  <c r="AA566" i="83"/>
  <c r="AB566" i="83"/>
  <c r="AC566" i="83"/>
  <c r="AD566" i="83"/>
  <c r="AE566" i="83"/>
  <c r="AF566" i="83"/>
  <c r="AG566" i="83"/>
  <c r="AH566" i="83"/>
  <c r="AI566" i="83"/>
  <c r="AJ566" i="83"/>
  <c r="D568" i="83"/>
  <c r="L574" i="83"/>
  <c r="M574" i="83"/>
  <c r="N574" i="83"/>
  <c r="O574" i="83"/>
  <c r="P574" i="83"/>
  <c r="Q574" i="83"/>
  <c r="R574" i="83"/>
  <c r="S574" i="83"/>
  <c r="T574" i="83"/>
  <c r="U574" i="83"/>
  <c r="V574" i="83"/>
  <c r="W574" i="83"/>
  <c r="X574" i="83"/>
  <c r="Y574" i="83"/>
  <c r="Z574" i="83"/>
  <c r="AA574" i="83"/>
  <c r="AB574" i="83"/>
  <c r="AC574" i="83"/>
  <c r="AD574" i="83"/>
  <c r="AE574" i="83"/>
  <c r="AF574" i="83"/>
  <c r="AG574" i="83"/>
  <c r="AH574" i="83"/>
  <c r="AI574" i="83"/>
  <c r="AJ574" i="83"/>
  <c r="D576" i="83"/>
  <c r="L582" i="83"/>
  <c r="M582" i="83"/>
  <c r="N582" i="83"/>
  <c r="O582" i="83"/>
  <c r="P582" i="83"/>
  <c r="Q582" i="83"/>
  <c r="R582" i="83"/>
  <c r="S582" i="83"/>
  <c r="T582" i="83"/>
  <c r="U582" i="83"/>
  <c r="V582" i="83"/>
  <c r="W582" i="83"/>
  <c r="X582" i="83"/>
  <c r="Y582" i="83"/>
  <c r="Z582" i="83"/>
  <c r="AA582" i="83"/>
  <c r="AB582" i="83"/>
  <c r="AC582" i="83"/>
  <c r="AD582" i="83"/>
  <c r="AE582" i="83"/>
  <c r="AF582" i="83"/>
  <c r="AG582" i="83"/>
  <c r="AH582" i="83"/>
  <c r="AI582" i="83"/>
  <c r="AJ582" i="83"/>
  <c r="D584" i="83"/>
  <c r="L592" i="83"/>
  <c r="M592" i="83"/>
  <c r="N592" i="83"/>
  <c r="O592" i="83"/>
  <c r="P592" i="83"/>
  <c r="Q592" i="83"/>
  <c r="R592" i="83"/>
  <c r="S592" i="83"/>
  <c r="T592" i="83"/>
  <c r="U592" i="83"/>
  <c r="V592" i="83"/>
  <c r="W592" i="83"/>
  <c r="X592" i="83"/>
  <c r="Y592" i="83"/>
  <c r="Z592" i="83"/>
  <c r="AA592" i="83"/>
  <c r="AB592" i="83"/>
  <c r="AC592" i="83"/>
  <c r="AD592" i="83"/>
  <c r="AE592" i="83"/>
  <c r="AF592" i="83"/>
  <c r="AG592" i="83"/>
  <c r="AH592" i="83"/>
  <c r="AI592" i="83"/>
  <c r="AJ592" i="83"/>
  <c r="D594" i="83"/>
  <c r="L600" i="83"/>
  <c r="M600" i="83"/>
  <c r="N600" i="83"/>
  <c r="O600" i="83"/>
  <c r="P600" i="83"/>
  <c r="Q600" i="83"/>
  <c r="R600" i="83"/>
  <c r="S600" i="83"/>
  <c r="T600" i="83"/>
  <c r="U600" i="83"/>
  <c r="V600" i="83"/>
  <c r="W600" i="83"/>
  <c r="X600" i="83"/>
  <c r="Y600" i="83"/>
  <c r="Z600" i="83"/>
  <c r="AA600" i="83"/>
  <c r="AB600" i="83"/>
  <c r="AC600" i="83"/>
  <c r="AD600" i="83"/>
  <c r="AE600" i="83"/>
  <c r="AF600" i="83"/>
  <c r="AG600" i="83"/>
  <c r="AH600" i="83"/>
  <c r="AI600" i="83"/>
  <c r="AJ600" i="83"/>
  <c r="D602" i="83"/>
  <c r="D603" i="83" s="1"/>
  <c r="L608" i="83"/>
  <c r="M608" i="83"/>
  <c r="N608" i="83"/>
  <c r="O608" i="83"/>
  <c r="P608" i="83"/>
  <c r="Q608" i="83"/>
  <c r="R608" i="83"/>
  <c r="S608" i="83"/>
  <c r="T608" i="83"/>
  <c r="U608" i="83"/>
  <c r="V608" i="83"/>
  <c r="W608" i="83"/>
  <c r="X608" i="83"/>
  <c r="Y608" i="83"/>
  <c r="Z608" i="83"/>
  <c r="AA608" i="83"/>
  <c r="AB608" i="83"/>
  <c r="AC608" i="83"/>
  <c r="AD608" i="83"/>
  <c r="AE608" i="83"/>
  <c r="AF608" i="83"/>
  <c r="AG608" i="83"/>
  <c r="AH608" i="83"/>
  <c r="AI608" i="83"/>
  <c r="AJ608" i="83"/>
  <c r="D610" i="83"/>
  <c r="L672" i="83"/>
  <c r="M672" i="83"/>
  <c r="N672" i="83"/>
  <c r="O672" i="83"/>
  <c r="P672" i="83"/>
  <c r="Q672" i="83"/>
  <c r="R672" i="83"/>
  <c r="S672" i="83"/>
  <c r="T672" i="83"/>
  <c r="U672" i="83"/>
  <c r="V672" i="83"/>
  <c r="W672" i="83"/>
  <c r="X672" i="83"/>
  <c r="Y672" i="83"/>
  <c r="Z672" i="83"/>
  <c r="AA672" i="83"/>
  <c r="AB672" i="83"/>
  <c r="AC672" i="83"/>
  <c r="AD672" i="83"/>
  <c r="AE672" i="83"/>
  <c r="AF672" i="83"/>
  <c r="AG672" i="83"/>
  <c r="AH672" i="83"/>
  <c r="AI672" i="83"/>
  <c r="AJ672" i="83"/>
  <c r="D674" i="83"/>
  <c r="D675" i="83" s="1"/>
  <c r="L682" i="83"/>
  <c r="M682" i="83"/>
  <c r="N682" i="83"/>
  <c r="O682" i="83"/>
  <c r="P682" i="83"/>
  <c r="Q682" i="83"/>
  <c r="R682" i="83"/>
  <c r="S682" i="83"/>
  <c r="T682" i="83"/>
  <c r="U682" i="83"/>
  <c r="V682" i="83"/>
  <c r="W682" i="83"/>
  <c r="X682" i="83"/>
  <c r="Y682" i="83"/>
  <c r="Z682" i="83"/>
  <c r="AA682" i="83"/>
  <c r="AB682" i="83"/>
  <c r="AC682" i="83"/>
  <c r="AD682" i="83"/>
  <c r="AE682" i="83"/>
  <c r="AF682" i="83"/>
  <c r="AG682" i="83"/>
  <c r="AH682" i="83"/>
  <c r="AI682" i="83"/>
  <c r="AJ682" i="83"/>
  <c r="D684" i="83"/>
  <c r="D685" i="83" s="1"/>
  <c r="L692" i="83"/>
  <c r="M692" i="83"/>
  <c r="N692" i="83"/>
  <c r="O692" i="83"/>
  <c r="P692" i="83"/>
  <c r="Q692" i="83"/>
  <c r="R692" i="83"/>
  <c r="S692" i="83"/>
  <c r="T692" i="83"/>
  <c r="U692" i="83"/>
  <c r="V692" i="83"/>
  <c r="W692" i="83"/>
  <c r="X692" i="83"/>
  <c r="Y692" i="83"/>
  <c r="Z692" i="83"/>
  <c r="AA692" i="83"/>
  <c r="AB692" i="83"/>
  <c r="AC692" i="83"/>
  <c r="AD692" i="83"/>
  <c r="AE692" i="83"/>
  <c r="AF692" i="83"/>
  <c r="AG692" i="83"/>
  <c r="AH692" i="83"/>
  <c r="AI692" i="83"/>
  <c r="AJ692" i="83"/>
  <c r="F693" i="83"/>
  <c r="C694" i="83"/>
  <c r="D694" i="83"/>
  <c r="L702" i="83"/>
  <c r="M702" i="83"/>
  <c r="N702" i="83"/>
  <c r="O702" i="83"/>
  <c r="P702" i="83"/>
  <c r="Q702" i="83"/>
  <c r="R702" i="83"/>
  <c r="S702" i="83"/>
  <c r="T702" i="83"/>
  <c r="U702" i="83"/>
  <c r="V702" i="83"/>
  <c r="W702" i="83"/>
  <c r="X702" i="83"/>
  <c r="Y702" i="83"/>
  <c r="Z702" i="83"/>
  <c r="AA702" i="83"/>
  <c r="AB702" i="83"/>
  <c r="AC702" i="83"/>
  <c r="AD702" i="83"/>
  <c r="AE702" i="83"/>
  <c r="AF702" i="83"/>
  <c r="AG702" i="83"/>
  <c r="AH702" i="83"/>
  <c r="AI702" i="83"/>
  <c r="AJ702" i="83"/>
  <c r="D704" i="83"/>
  <c r="D705" i="83" s="1"/>
  <c r="L712" i="83"/>
  <c r="M712" i="83"/>
  <c r="N712" i="83"/>
  <c r="O712" i="83"/>
  <c r="P712" i="83"/>
  <c r="Q712" i="83"/>
  <c r="R712" i="83"/>
  <c r="S712" i="83"/>
  <c r="T712" i="83"/>
  <c r="U712" i="83"/>
  <c r="V712" i="83"/>
  <c r="W712" i="83"/>
  <c r="X712" i="83"/>
  <c r="Y712" i="83"/>
  <c r="Z712" i="83"/>
  <c r="AA712" i="83"/>
  <c r="AB712" i="83"/>
  <c r="AC712" i="83"/>
  <c r="AD712" i="83"/>
  <c r="AE712" i="83"/>
  <c r="AF712" i="83"/>
  <c r="AG712" i="83"/>
  <c r="AH712" i="83"/>
  <c r="AI712" i="83"/>
  <c r="AJ712" i="83"/>
  <c r="D714" i="83"/>
  <c r="D715" i="83" s="1"/>
  <c r="D716" i="83" s="1"/>
  <c r="L722" i="83"/>
  <c r="M722" i="83"/>
  <c r="N722" i="83"/>
  <c r="O722" i="83"/>
  <c r="P722" i="83"/>
  <c r="Q722" i="83"/>
  <c r="R722" i="83"/>
  <c r="S722" i="83"/>
  <c r="T722" i="83"/>
  <c r="U722" i="83"/>
  <c r="V722" i="83"/>
  <c r="W722" i="83"/>
  <c r="X722" i="83"/>
  <c r="Y722" i="83"/>
  <c r="Z722" i="83"/>
  <c r="AA722" i="83"/>
  <c r="AB722" i="83"/>
  <c r="AC722" i="83"/>
  <c r="AD722" i="83"/>
  <c r="AE722" i="83"/>
  <c r="AF722" i="83"/>
  <c r="AG722" i="83"/>
  <c r="AH722" i="83"/>
  <c r="AI722" i="83"/>
  <c r="AJ722" i="83"/>
  <c r="D724" i="83"/>
  <c r="D725" i="83" s="1"/>
  <c r="D726" i="83" s="1"/>
  <c r="L734" i="83"/>
  <c r="M734" i="83"/>
  <c r="N734" i="83"/>
  <c r="O734" i="83"/>
  <c r="P734" i="83"/>
  <c r="Q734" i="83"/>
  <c r="R734" i="83"/>
  <c r="S734" i="83"/>
  <c r="T734" i="83"/>
  <c r="U734" i="83"/>
  <c r="V734" i="83"/>
  <c r="W734" i="83"/>
  <c r="X734" i="83"/>
  <c r="Y734" i="83"/>
  <c r="Z734" i="83"/>
  <c r="AA734" i="83"/>
  <c r="AB734" i="83"/>
  <c r="AC734" i="83"/>
  <c r="AD734" i="83"/>
  <c r="AE734" i="83"/>
  <c r="AF734" i="83"/>
  <c r="AG734" i="83"/>
  <c r="AH734" i="83"/>
  <c r="AI734" i="83"/>
  <c r="AJ734" i="83"/>
  <c r="D736" i="83"/>
  <c r="L744" i="83"/>
  <c r="M744" i="83"/>
  <c r="N744" i="83"/>
  <c r="O744" i="83"/>
  <c r="P744" i="83"/>
  <c r="Q744" i="83"/>
  <c r="R744" i="83"/>
  <c r="S744" i="83"/>
  <c r="T744" i="83"/>
  <c r="U744" i="83"/>
  <c r="V744" i="83"/>
  <c r="W744" i="83"/>
  <c r="X744" i="83"/>
  <c r="Y744" i="83"/>
  <c r="Z744" i="83"/>
  <c r="AA744" i="83"/>
  <c r="AB744" i="83"/>
  <c r="AC744" i="83"/>
  <c r="AD744" i="83"/>
  <c r="AE744" i="83"/>
  <c r="AF744" i="83"/>
  <c r="AG744" i="83"/>
  <c r="AH744" i="83"/>
  <c r="AI744" i="83"/>
  <c r="AJ744" i="83"/>
  <c r="E745" i="83"/>
  <c r="D746" i="83"/>
  <c r="J748" i="83"/>
  <c r="J749" i="83"/>
  <c r="D760" i="83"/>
  <c r="D761" i="83" s="1"/>
  <c r="F763" i="83"/>
  <c r="G763" i="83"/>
  <c r="H763" i="83"/>
  <c r="L769" i="83"/>
  <c r="M769" i="83"/>
  <c r="N769" i="83"/>
  <c r="O769" i="83"/>
  <c r="P769" i="83"/>
  <c r="Q769" i="83"/>
  <c r="R769" i="83"/>
  <c r="S769" i="83"/>
  <c r="T769" i="83"/>
  <c r="U769" i="83"/>
  <c r="V769" i="83"/>
  <c r="W769" i="83"/>
  <c r="X769" i="83"/>
  <c r="Y769" i="83"/>
  <c r="Z769" i="83"/>
  <c r="AA769" i="83"/>
  <c r="AB769" i="83"/>
  <c r="AC769" i="83"/>
  <c r="AD769" i="83"/>
  <c r="AE769" i="83"/>
  <c r="AF769" i="83"/>
  <c r="AG769" i="83"/>
  <c r="AH769" i="83"/>
  <c r="AI769" i="83"/>
  <c r="AJ769" i="83"/>
  <c r="E770" i="83"/>
  <c r="D771" i="83"/>
  <c r="L773" i="83"/>
  <c r="M773" i="83"/>
  <c r="N773" i="83"/>
  <c r="O773" i="83"/>
  <c r="P773" i="83"/>
  <c r="Q773" i="83"/>
  <c r="R773" i="83"/>
  <c r="S773" i="83"/>
  <c r="T773" i="83"/>
  <c r="U773" i="83"/>
  <c r="V773" i="83"/>
  <c r="W773" i="83"/>
  <c r="X773" i="83"/>
  <c r="Y773" i="83"/>
  <c r="Z773" i="83"/>
  <c r="AA773" i="83"/>
  <c r="AB773" i="83"/>
  <c r="AC773" i="83"/>
  <c r="AD773" i="83"/>
  <c r="AE773" i="83"/>
  <c r="AF773" i="83"/>
  <c r="AG773" i="83"/>
  <c r="AH773" i="83"/>
  <c r="AI773" i="83"/>
  <c r="AJ773" i="83"/>
  <c r="L774" i="83"/>
  <c r="M774" i="83"/>
  <c r="N774" i="83"/>
  <c r="O774" i="83"/>
  <c r="P774" i="83"/>
  <c r="Q774" i="83"/>
  <c r="R774" i="83"/>
  <c r="S774" i="83"/>
  <c r="T774" i="83"/>
  <c r="U774" i="83"/>
  <c r="V774" i="83"/>
  <c r="W774" i="83"/>
  <c r="X774" i="83"/>
  <c r="Y774" i="83"/>
  <c r="Z774" i="83"/>
  <c r="AA774" i="83"/>
  <c r="AB774" i="83"/>
  <c r="AC774" i="83"/>
  <c r="AD774" i="83"/>
  <c r="AE774" i="83"/>
  <c r="AF774" i="83"/>
  <c r="AG774" i="83"/>
  <c r="AH774" i="83"/>
  <c r="AI774" i="83"/>
  <c r="AJ774" i="83"/>
  <c r="L780" i="83"/>
  <c r="M780" i="83"/>
  <c r="N780" i="83"/>
  <c r="O780" i="83"/>
  <c r="P780" i="83"/>
  <c r="Q780" i="83"/>
  <c r="R780" i="83"/>
  <c r="S780" i="83"/>
  <c r="T780" i="83"/>
  <c r="U780" i="83"/>
  <c r="V780" i="83"/>
  <c r="W780" i="83"/>
  <c r="X780" i="83"/>
  <c r="Y780" i="83"/>
  <c r="Z780" i="83"/>
  <c r="AA780" i="83"/>
  <c r="AB780" i="83"/>
  <c r="AC780" i="83"/>
  <c r="AD780" i="83"/>
  <c r="AE780" i="83"/>
  <c r="AF780" i="83"/>
  <c r="AG780" i="83"/>
  <c r="AH780" i="83"/>
  <c r="AI780" i="83"/>
  <c r="AJ780" i="83"/>
  <c r="J782" i="83"/>
  <c r="L789" i="83"/>
  <c r="M789" i="83"/>
  <c r="N789" i="83"/>
  <c r="O789" i="83"/>
  <c r="P789" i="83"/>
  <c r="Q789" i="83"/>
  <c r="R789" i="83"/>
  <c r="S789" i="83"/>
  <c r="T789" i="83"/>
  <c r="U789" i="83"/>
  <c r="V789" i="83"/>
  <c r="W789" i="83"/>
  <c r="X789" i="83"/>
  <c r="Y789" i="83"/>
  <c r="Z789" i="83"/>
  <c r="AA789" i="83"/>
  <c r="AB789" i="83"/>
  <c r="AC789" i="83"/>
  <c r="AD789" i="83"/>
  <c r="AE789" i="83"/>
  <c r="AF789" i="83"/>
  <c r="AG789" i="83"/>
  <c r="AH789" i="83"/>
  <c r="AI789" i="83"/>
  <c r="AJ789" i="83"/>
  <c r="L808" i="83"/>
  <c r="M808" i="83"/>
  <c r="N808" i="83"/>
  <c r="O808" i="83"/>
  <c r="P808" i="83"/>
  <c r="Q808" i="83"/>
  <c r="R808" i="83"/>
  <c r="S808" i="83"/>
  <c r="T808" i="83"/>
  <c r="U808" i="83"/>
  <c r="V808" i="83"/>
  <c r="W808" i="83"/>
  <c r="X808" i="83"/>
  <c r="Y808" i="83"/>
  <c r="Z808" i="83"/>
  <c r="AA808" i="83"/>
  <c r="AB808" i="83"/>
  <c r="AC808" i="83"/>
  <c r="AD808" i="83"/>
  <c r="AE808" i="83"/>
  <c r="AF808" i="83"/>
  <c r="AG808" i="83"/>
  <c r="AH808" i="83"/>
  <c r="AI808" i="83"/>
  <c r="AJ808" i="83"/>
  <c r="F845" i="83"/>
  <c r="J821" i="83"/>
  <c r="D822" i="83"/>
  <c r="D823" i="83" s="1"/>
  <c r="F846" i="83"/>
  <c r="P846" i="83" s="1"/>
  <c r="J822" i="83"/>
  <c r="F847" i="83"/>
  <c r="M847" i="83" s="1"/>
  <c r="M851" i="83" s="1"/>
  <c r="M925" i="83" s="1"/>
  <c r="M167" i="84" s="1"/>
  <c r="J823" i="83"/>
  <c r="L827" i="83"/>
  <c r="M827" i="83"/>
  <c r="N827" i="83"/>
  <c r="O827" i="83"/>
  <c r="P827" i="83"/>
  <c r="Q827" i="83"/>
  <c r="R827" i="83"/>
  <c r="S827" i="83"/>
  <c r="T827" i="83"/>
  <c r="U827" i="83"/>
  <c r="V827" i="83"/>
  <c r="W827" i="83"/>
  <c r="X827" i="83"/>
  <c r="Y827" i="83"/>
  <c r="Z827" i="83"/>
  <c r="AA827" i="83"/>
  <c r="AB827" i="83"/>
  <c r="AC827" i="83"/>
  <c r="AD827" i="83"/>
  <c r="AE827" i="83"/>
  <c r="AF827" i="83"/>
  <c r="AG827" i="83"/>
  <c r="AH827" i="83"/>
  <c r="AI827" i="83"/>
  <c r="AJ827" i="83"/>
  <c r="L844" i="83"/>
  <c r="M844" i="83"/>
  <c r="N844" i="83"/>
  <c r="O844" i="83"/>
  <c r="P844" i="83"/>
  <c r="Q844" i="83"/>
  <c r="R844" i="83"/>
  <c r="S844" i="83"/>
  <c r="T844" i="83"/>
  <c r="U844" i="83"/>
  <c r="V844" i="83"/>
  <c r="W844" i="83"/>
  <c r="X844" i="83"/>
  <c r="Y844" i="83"/>
  <c r="Z844" i="83"/>
  <c r="AA844" i="83"/>
  <c r="AB844" i="83"/>
  <c r="AC844" i="83"/>
  <c r="AD844" i="83"/>
  <c r="AE844" i="83"/>
  <c r="AF844" i="83"/>
  <c r="AG844" i="83"/>
  <c r="AH844" i="83"/>
  <c r="AI844" i="83"/>
  <c r="AJ844" i="83"/>
  <c r="J858" i="83"/>
  <c r="K858" i="83"/>
  <c r="D859" i="83"/>
  <c r="D860" i="83" s="1"/>
  <c r="J859" i="83"/>
  <c r="K859" i="83"/>
  <c r="J860" i="83"/>
  <c r="K860" i="83"/>
  <c r="L864" i="83"/>
  <c r="M864" i="83"/>
  <c r="N864" i="83"/>
  <c r="O864" i="83"/>
  <c r="P864" i="83"/>
  <c r="Q864" i="83"/>
  <c r="R864" i="83"/>
  <c r="S864" i="83"/>
  <c r="T864" i="83"/>
  <c r="U864" i="83"/>
  <c r="V864" i="83"/>
  <c r="W864" i="83"/>
  <c r="X864" i="83"/>
  <c r="Y864" i="83"/>
  <c r="Z864" i="83"/>
  <c r="AA864" i="83"/>
  <c r="AB864" i="83"/>
  <c r="AC864" i="83"/>
  <c r="AD864" i="83"/>
  <c r="AE864" i="83"/>
  <c r="AF864" i="83"/>
  <c r="AG864" i="83"/>
  <c r="AH864" i="83"/>
  <c r="AI864" i="83"/>
  <c r="AJ864" i="83"/>
  <c r="L879" i="83"/>
  <c r="M879" i="83"/>
  <c r="N879" i="83"/>
  <c r="O879" i="83"/>
  <c r="P879" i="83"/>
  <c r="Q879" i="83"/>
  <c r="R879" i="83"/>
  <c r="S879" i="83"/>
  <c r="T879" i="83"/>
  <c r="U879" i="83"/>
  <c r="V879" i="83"/>
  <c r="W879" i="83"/>
  <c r="X879" i="83"/>
  <c r="Y879" i="83"/>
  <c r="Z879" i="83"/>
  <c r="AA879" i="83"/>
  <c r="AB879" i="83"/>
  <c r="AC879" i="83"/>
  <c r="AD879" i="83"/>
  <c r="AE879" i="83"/>
  <c r="AF879" i="83"/>
  <c r="AG879" i="83"/>
  <c r="AH879" i="83"/>
  <c r="AI879" i="83"/>
  <c r="AJ879" i="83"/>
  <c r="F880" i="83"/>
  <c r="F881" i="83"/>
  <c r="F882" i="83"/>
  <c r="L888" i="83"/>
  <c r="M888" i="83"/>
  <c r="N888" i="83"/>
  <c r="O888" i="83"/>
  <c r="P888" i="83"/>
  <c r="Q888" i="83"/>
  <c r="R888" i="83"/>
  <c r="S888" i="83"/>
  <c r="T888" i="83"/>
  <c r="U888" i="83"/>
  <c r="V888" i="83"/>
  <c r="W888" i="83"/>
  <c r="X888" i="83"/>
  <c r="Y888" i="83"/>
  <c r="Z888" i="83"/>
  <c r="AA888" i="83"/>
  <c r="AB888" i="83"/>
  <c r="AC888" i="83"/>
  <c r="AD888" i="83"/>
  <c r="AE888" i="83"/>
  <c r="AF888" i="83"/>
  <c r="AG888" i="83"/>
  <c r="AH888" i="83"/>
  <c r="AI888" i="83"/>
  <c r="AJ888" i="83"/>
  <c r="F889" i="83"/>
  <c r="F890" i="83"/>
  <c r="F891" i="83"/>
  <c r="L907" i="83"/>
  <c r="M907" i="83"/>
  <c r="N907" i="83"/>
  <c r="O907" i="83"/>
  <c r="P907" i="83"/>
  <c r="Q907" i="83"/>
  <c r="R907" i="83"/>
  <c r="S907" i="83"/>
  <c r="T907" i="83"/>
  <c r="U907" i="83"/>
  <c r="V907" i="83"/>
  <c r="W907" i="83"/>
  <c r="X907" i="83"/>
  <c r="Y907" i="83"/>
  <c r="Z907" i="83"/>
  <c r="AA907" i="83"/>
  <c r="AB907" i="83"/>
  <c r="AC907" i="83"/>
  <c r="AD907" i="83"/>
  <c r="AE907" i="83"/>
  <c r="AF907" i="83"/>
  <c r="AG907" i="83"/>
  <c r="AH907" i="83"/>
  <c r="AI907" i="83"/>
  <c r="AJ907" i="83"/>
  <c r="D909" i="83"/>
  <c r="D910" i="83" s="1"/>
  <c r="D911" i="83" s="1"/>
  <c r="D912" i="83" s="1"/>
  <c r="D913" i="83" s="1"/>
  <c r="D914" i="83" s="1"/>
  <c r="D915" i="83" s="1"/>
  <c r="D916" i="83" s="1"/>
  <c r="D917" i="83" s="1"/>
  <c r="D918" i="83" s="1"/>
  <c r="D919" i="83" s="1"/>
  <c r="D920" i="83" s="1"/>
  <c r="D921" i="83" s="1"/>
  <c r="D922" i="83" s="1"/>
  <c r="D923" i="83" s="1"/>
  <c r="D924" i="83" s="1"/>
  <c r="D925" i="83" s="1"/>
  <c r="D926" i="83" s="1"/>
  <c r="D927" i="83" s="1"/>
  <c r="D928" i="83" s="1"/>
  <c r="D929" i="83" s="1"/>
  <c r="D930" i="83" s="1"/>
  <c r="D931" i="83" s="1"/>
  <c r="D932" i="83" s="1"/>
  <c r="D933" i="83" s="1"/>
  <c r="D934" i="83" s="1"/>
  <c r="D935" i="83" s="1"/>
  <c r="D936" i="83" s="1"/>
  <c r="D937" i="83" s="1"/>
  <c r="D938" i="83" s="1"/>
  <c r="D939" i="83" s="1"/>
  <c r="D940" i="83" s="1"/>
  <c r="D941" i="83" s="1"/>
  <c r="D942" i="83" s="1"/>
  <c r="D943" i="83" s="1"/>
  <c r="D944" i="83" s="1"/>
  <c r="D945" i="83" s="1"/>
  <c r="D946" i="83" s="1"/>
  <c r="D947" i="83" s="1"/>
  <c r="D948" i="83" s="1"/>
  <c r="D949" i="83" s="1"/>
  <c r="D950" i="83" s="1"/>
  <c r="D951" i="83" s="1"/>
  <c r="D952" i="83" s="1"/>
  <c r="L911" i="83"/>
  <c r="M911" i="83"/>
  <c r="N911" i="83"/>
  <c r="O911" i="83"/>
  <c r="P911" i="83"/>
  <c r="Q911" i="83"/>
  <c r="R911" i="83"/>
  <c r="S911" i="83"/>
  <c r="T911" i="83"/>
  <c r="U911" i="83"/>
  <c r="V911" i="83"/>
  <c r="W911" i="83"/>
  <c r="X911" i="83"/>
  <c r="Y911" i="83"/>
  <c r="Z911" i="83"/>
  <c r="AA911" i="83"/>
  <c r="AB911" i="83"/>
  <c r="AC911" i="83"/>
  <c r="AD911" i="83"/>
  <c r="AE911" i="83"/>
  <c r="AF911" i="83"/>
  <c r="AG911" i="83"/>
  <c r="AH911" i="83"/>
  <c r="AI911" i="83"/>
  <c r="AJ911" i="83"/>
  <c r="L912" i="83"/>
  <c r="M912" i="83"/>
  <c r="N912" i="83"/>
  <c r="O912" i="83"/>
  <c r="P912" i="83"/>
  <c r="Q912" i="83"/>
  <c r="R912" i="83"/>
  <c r="S912" i="83"/>
  <c r="T912" i="83"/>
  <c r="U912" i="83"/>
  <c r="V912" i="83"/>
  <c r="W912" i="83"/>
  <c r="X912" i="83"/>
  <c r="Y912" i="83"/>
  <c r="Z912" i="83"/>
  <c r="AA912" i="83"/>
  <c r="AB912" i="83"/>
  <c r="AC912" i="83"/>
  <c r="AD912" i="83"/>
  <c r="AE912" i="83"/>
  <c r="AF912" i="83"/>
  <c r="AG912" i="83"/>
  <c r="AH912" i="83"/>
  <c r="AI912" i="83"/>
  <c r="AJ912" i="83"/>
  <c r="J929" i="83"/>
  <c r="J930" i="83"/>
  <c r="J931" i="83"/>
  <c r="J932" i="83"/>
  <c r="J933" i="83"/>
  <c r="J934" i="83"/>
  <c r="J935" i="83"/>
  <c r="J936" i="83"/>
  <c r="J937" i="83"/>
  <c r="J938" i="83"/>
  <c r="J939" i="83"/>
  <c r="J940" i="83"/>
  <c r="J941" i="83"/>
  <c r="J942" i="83"/>
  <c r="J943" i="83"/>
  <c r="J944" i="83"/>
  <c r="J945" i="83"/>
  <c r="J946" i="83"/>
  <c r="J947" i="83"/>
  <c r="J948" i="83"/>
  <c r="J949" i="83"/>
  <c r="J950" i="83"/>
  <c r="J951" i="83"/>
  <c r="J952" i="83"/>
  <c r="G130" i="82"/>
  <c r="G131" i="82"/>
  <c r="G132" i="82"/>
  <c r="G133" i="82"/>
  <c r="G134" i="82"/>
  <c r="G135" i="82"/>
  <c r="G136" i="82"/>
  <c r="G137" i="82"/>
  <c r="G138" i="82"/>
  <c r="G139" i="82"/>
  <c r="G140" i="82"/>
  <c r="G141" i="82"/>
  <c r="G142" i="82"/>
  <c r="G143" i="82"/>
  <c r="G144" i="82"/>
  <c r="G145" i="82"/>
  <c r="G146" i="82"/>
  <c r="G147" i="82"/>
  <c r="G148" i="82"/>
  <c r="G149" i="82"/>
  <c r="G150" i="82"/>
  <c r="G151" i="82"/>
  <c r="G152" i="82"/>
  <c r="G153" i="82"/>
  <c r="G154" i="82"/>
  <c r="G155" i="82"/>
  <c r="G156" i="82"/>
  <c r="I158" i="82"/>
  <c r="I176" i="82" s="1"/>
  <c r="J158" i="82"/>
  <c r="J163" i="82" s="1"/>
  <c r="K158" i="82"/>
  <c r="K162" i="82" s="1"/>
  <c r="L158" i="82"/>
  <c r="L168" i="82" s="1"/>
  <c r="M158" i="82"/>
  <c r="M168" i="82" s="1"/>
  <c r="N158" i="82"/>
  <c r="N184" i="82" s="1"/>
  <c r="O158" i="82"/>
  <c r="P158" i="82"/>
  <c r="P176" i="82" s="1"/>
  <c r="Q158" i="82"/>
  <c r="Q168" i="82" s="1"/>
  <c r="R158" i="82"/>
  <c r="R170" i="82" s="1"/>
  <c r="S158" i="82"/>
  <c r="S161" i="82" s="1"/>
  <c r="T158" i="82"/>
  <c r="T176" i="82" s="1"/>
  <c r="U158" i="82"/>
  <c r="U168" i="82" s="1"/>
  <c r="V158" i="82"/>
  <c r="W158" i="82"/>
  <c r="X158" i="82"/>
  <c r="X168" i="82" s="1"/>
  <c r="Y158" i="82"/>
  <c r="Y176" i="82" s="1"/>
  <c r="Z158" i="82"/>
  <c r="Z179" i="82" s="1"/>
  <c r="AA158" i="82"/>
  <c r="AB158" i="82"/>
  <c r="AB182" i="82" s="1"/>
  <c r="AC158" i="82"/>
  <c r="AD158" i="82"/>
  <c r="AE158" i="82"/>
  <c r="AE182" i="82" s="1"/>
  <c r="AF158" i="82"/>
  <c r="AF168" i="82" s="1"/>
  <c r="AG158" i="82"/>
  <c r="AG168" i="82" s="1"/>
  <c r="AH158" i="82"/>
  <c r="AH172" i="82" s="1"/>
  <c r="AI158" i="82"/>
  <c r="AJ158" i="82"/>
  <c r="AJ168" i="82" s="1"/>
  <c r="AK158" i="82"/>
  <c r="AK168" i="82" s="1"/>
  <c r="AL158" i="82"/>
  <c r="AL175" i="82" s="1"/>
  <c r="AM158" i="82"/>
  <c r="AN158" i="82"/>
  <c r="AN168" i="82" s="1"/>
  <c r="AO158" i="82"/>
  <c r="AO168" i="82" s="1"/>
  <c r="J161" i="82"/>
  <c r="K161" i="82"/>
  <c r="T182" i="82"/>
  <c r="L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Z194" i="82"/>
  <c r="AA194" i="82"/>
  <c r="AB194" i="82"/>
  <c r="AC194" i="82"/>
  <c r="AD194" i="82"/>
  <c r="AE194" i="82"/>
  <c r="AF194" i="82"/>
  <c r="AG194" i="82"/>
  <c r="AH194" i="82"/>
  <c r="AI194" i="82"/>
  <c r="AJ194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Z197" i="82"/>
  <c r="AA197" i="82"/>
  <c r="AB197" i="82"/>
  <c r="AC197" i="82"/>
  <c r="AD197" i="82"/>
  <c r="AE197" i="82"/>
  <c r="AF197" i="82"/>
  <c r="AG197" i="82"/>
  <c r="AH197" i="82"/>
  <c r="AI197" i="82"/>
  <c r="AJ197" i="82"/>
  <c r="E198" i="82"/>
  <c r="E209" i="82" s="1"/>
  <c r="C199" i="82"/>
  <c r="D199" i="82"/>
  <c r="E199" i="82" s="1"/>
  <c r="L208" i="82"/>
  <c r="M208" i="82"/>
  <c r="N208" i="82"/>
  <c r="O208" i="82"/>
  <c r="P208" i="82"/>
  <c r="Q208" i="82"/>
  <c r="R208" i="82"/>
  <c r="S208" i="82"/>
  <c r="T208" i="82"/>
  <c r="U208" i="82"/>
  <c r="V208" i="82"/>
  <c r="W208" i="82"/>
  <c r="X208" i="82"/>
  <c r="Y208" i="82"/>
  <c r="Z208" i="82"/>
  <c r="AA208" i="82"/>
  <c r="AB208" i="82"/>
  <c r="AC208" i="82"/>
  <c r="AD208" i="82"/>
  <c r="AE208" i="82"/>
  <c r="AF208" i="82"/>
  <c r="AG208" i="82"/>
  <c r="AH208" i="82"/>
  <c r="AI208" i="82"/>
  <c r="AJ208" i="82"/>
  <c r="F209" i="82"/>
  <c r="D210" i="82"/>
  <c r="D211" i="82" s="1"/>
  <c r="L219" i="82"/>
  <c r="M219" i="82"/>
  <c r="N219" i="82"/>
  <c r="O219" i="82"/>
  <c r="P219" i="82"/>
  <c r="Q219" i="82"/>
  <c r="R219" i="82"/>
  <c r="S219" i="82"/>
  <c r="T219" i="82"/>
  <c r="U219" i="82"/>
  <c r="V219" i="82"/>
  <c r="W219" i="82"/>
  <c r="X219" i="82"/>
  <c r="Y219" i="82"/>
  <c r="Z219" i="82"/>
  <c r="AA219" i="82"/>
  <c r="AB219" i="82"/>
  <c r="AC219" i="82"/>
  <c r="AD219" i="82"/>
  <c r="AE219" i="82"/>
  <c r="AF219" i="82"/>
  <c r="AG219" i="82"/>
  <c r="AH219" i="82"/>
  <c r="AI219" i="82"/>
  <c r="AJ219" i="82"/>
  <c r="D221" i="82"/>
  <c r="L250" i="82"/>
  <c r="M250" i="82"/>
  <c r="N250" i="82"/>
  <c r="O250" i="82"/>
  <c r="P250" i="82"/>
  <c r="Q250" i="82"/>
  <c r="R250" i="82"/>
  <c r="S250" i="82"/>
  <c r="T250" i="82"/>
  <c r="U250" i="82"/>
  <c r="V250" i="82"/>
  <c r="W250" i="82"/>
  <c r="X250" i="82"/>
  <c r="Y250" i="82"/>
  <c r="Z250" i="82"/>
  <c r="AA250" i="82"/>
  <c r="AB250" i="82"/>
  <c r="AC250" i="82"/>
  <c r="AD250" i="82"/>
  <c r="AE250" i="82"/>
  <c r="AF250" i="82"/>
  <c r="AG250" i="82"/>
  <c r="AH250" i="82"/>
  <c r="AI250" i="82"/>
  <c r="AJ250" i="82"/>
  <c r="E251" i="82"/>
  <c r="E262" i="82" s="1"/>
  <c r="C252" i="82"/>
  <c r="C253" i="82" s="1"/>
  <c r="C254" i="82" s="1"/>
  <c r="C255" i="82" s="1"/>
  <c r="D252" i="82"/>
  <c r="L261" i="82"/>
  <c r="M261" i="82"/>
  <c r="N261" i="82"/>
  <c r="O261" i="82"/>
  <c r="P261" i="82"/>
  <c r="Q261" i="82"/>
  <c r="R261" i="82"/>
  <c r="S261" i="82"/>
  <c r="T261" i="82"/>
  <c r="U261" i="82"/>
  <c r="V261" i="82"/>
  <c r="W261" i="82"/>
  <c r="X261" i="82"/>
  <c r="Y261" i="82"/>
  <c r="Z261" i="82"/>
  <c r="AA261" i="82"/>
  <c r="AB261" i="82"/>
  <c r="AC261" i="82"/>
  <c r="AD261" i="82"/>
  <c r="AE261" i="82"/>
  <c r="AF261" i="82"/>
  <c r="AG261" i="82"/>
  <c r="AH261" i="82"/>
  <c r="AI261" i="82"/>
  <c r="AJ261" i="82"/>
  <c r="D263" i="82"/>
  <c r="D264" i="82" s="1"/>
  <c r="D265" i="82" s="1"/>
  <c r="D266" i="82" s="1"/>
  <c r="L274" i="82"/>
  <c r="M274" i="82"/>
  <c r="N274" i="82"/>
  <c r="O274" i="82"/>
  <c r="P274" i="82"/>
  <c r="Q274" i="82"/>
  <c r="R274" i="82"/>
  <c r="S274" i="82"/>
  <c r="T274" i="82"/>
  <c r="U274" i="82"/>
  <c r="V274" i="82"/>
  <c r="W274" i="82"/>
  <c r="X274" i="82"/>
  <c r="Y274" i="82"/>
  <c r="Z274" i="82"/>
  <c r="AA274" i="82"/>
  <c r="AB274" i="82"/>
  <c r="AC274" i="82"/>
  <c r="AD274" i="82"/>
  <c r="AE274" i="82"/>
  <c r="AF274" i="82"/>
  <c r="AG274" i="82"/>
  <c r="AH274" i="82"/>
  <c r="AI274" i="82"/>
  <c r="AJ274" i="82"/>
  <c r="D276" i="82"/>
  <c r="L308" i="82"/>
  <c r="M308" i="82"/>
  <c r="N308" i="82"/>
  <c r="O308" i="82"/>
  <c r="P308" i="82"/>
  <c r="Q308" i="82"/>
  <c r="R308" i="82"/>
  <c r="S308" i="82"/>
  <c r="T308" i="82"/>
  <c r="U308" i="82"/>
  <c r="V308" i="82"/>
  <c r="W308" i="82"/>
  <c r="X308" i="82"/>
  <c r="Y308" i="82"/>
  <c r="Z308" i="82"/>
  <c r="AA308" i="82"/>
  <c r="AB308" i="82"/>
  <c r="AC308" i="82"/>
  <c r="AD308" i="82"/>
  <c r="AE308" i="82"/>
  <c r="AF308" i="82"/>
  <c r="AG308" i="82"/>
  <c r="AH308" i="82"/>
  <c r="AI308" i="82"/>
  <c r="AJ308" i="82"/>
  <c r="D310" i="82"/>
  <c r="L346" i="82"/>
  <c r="M346" i="82"/>
  <c r="N346" i="82"/>
  <c r="O346" i="82"/>
  <c r="P346" i="82"/>
  <c r="Q346" i="82"/>
  <c r="R346" i="82"/>
  <c r="S346" i="82"/>
  <c r="T346" i="82"/>
  <c r="U346" i="82"/>
  <c r="V346" i="82"/>
  <c r="W346" i="82"/>
  <c r="X346" i="82"/>
  <c r="Y346" i="82"/>
  <c r="Z346" i="82"/>
  <c r="AA346" i="82"/>
  <c r="AB346" i="82"/>
  <c r="AC346" i="82"/>
  <c r="AD346" i="82"/>
  <c r="AE346" i="82"/>
  <c r="AF346" i="82"/>
  <c r="AG346" i="82"/>
  <c r="AH346" i="82"/>
  <c r="AI346" i="82"/>
  <c r="AJ346" i="82"/>
  <c r="E347" i="82"/>
  <c r="C348" i="82"/>
  <c r="C349" i="82" s="1"/>
  <c r="D348" i="82"/>
  <c r="E348" i="82" s="1"/>
  <c r="L357" i="82"/>
  <c r="M357" i="82"/>
  <c r="N357" i="82"/>
  <c r="O357" i="82"/>
  <c r="P357" i="82"/>
  <c r="Q357" i="82"/>
  <c r="R357" i="82"/>
  <c r="S357" i="82"/>
  <c r="T357" i="82"/>
  <c r="U357" i="82"/>
  <c r="V357" i="82"/>
  <c r="W357" i="82"/>
  <c r="X357" i="82"/>
  <c r="Y357" i="82"/>
  <c r="Z357" i="82"/>
  <c r="AA357" i="82"/>
  <c r="AB357" i="82"/>
  <c r="AC357" i="82"/>
  <c r="AD357" i="82"/>
  <c r="AE357" i="82"/>
  <c r="AF357" i="82"/>
  <c r="AG357" i="82"/>
  <c r="AH357" i="82"/>
  <c r="AI357" i="82"/>
  <c r="AJ357" i="82"/>
  <c r="F358" i="82"/>
  <c r="D359" i="82"/>
  <c r="L368" i="82"/>
  <c r="M368" i="82"/>
  <c r="N368" i="82"/>
  <c r="O368" i="82"/>
  <c r="P368" i="82"/>
  <c r="Q368" i="82"/>
  <c r="R368" i="82"/>
  <c r="S368" i="82"/>
  <c r="T368" i="82"/>
  <c r="U368" i="82"/>
  <c r="V368" i="82"/>
  <c r="W368" i="82"/>
  <c r="X368" i="82"/>
  <c r="Y368" i="82"/>
  <c r="Z368" i="82"/>
  <c r="AA368" i="82"/>
  <c r="AB368" i="82"/>
  <c r="AC368" i="82"/>
  <c r="AD368" i="82"/>
  <c r="AE368" i="82"/>
  <c r="AF368" i="82"/>
  <c r="AG368" i="82"/>
  <c r="AH368" i="82"/>
  <c r="AI368" i="82"/>
  <c r="AJ368" i="82"/>
  <c r="D370" i="82"/>
  <c r="D15" i="81"/>
  <c r="D16" i="81" s="1"/>
  <c r="D17" i="81" s="1"/>
  <c r="D18" i="81" s="1"/>
  <c r="D19" i="81" s="1"/>
  <c r="D20" i="81" s="1"/>
  <c r="D21" i="81" s="1"/>
  <c r="D22" i="81" s="1"/>
  <c r="D23" i="81" s="1"/>
  <c r="D24" i="81" s="1"/>
  <c r="D25" i="81" s="1"/>
  <c r="D26" i="81" s="1"/>
  <c r="D27" i="81" s="1"/>
  <c r="D28" i="81" s="1"/>
  <c r="D29" i="81" s="1"/>
  <c r="D30" i="81" s="1"/>
  <c r="D31" i="81" s="1"/>
  <c r="D32" i="81" s="1"/>
  <c r="D33" i="81" s="1"/>
  <c r="D34" i="81" s="1"/>
  <c r="D35" i="81" s="1"/>
  <c r="D36" i="81" s="1"/>
  <c r="D37" i="81" s="1"/>
  <c r="D38" i="81" s="1"/>
  <c r="E41" i="81"/>
  <c r="B42" i="81"/>
  <c r="B43" i="81" s="1"/>
  <c r="C42" i="81"/>
  <c r="C46" i="81" s="1"/>
  <c r="C50" i="81" s="1"/>
  <c r="D42" i="81"/>
  <c r="D43" i="81" s="1"/>
  <c r="D44" i="81" s="1"/>
  <c r="D45" i="81" s="1"/>
  <c r="D46" i="81" s="1"/>
  <c r="D47" i="81" s="1"/>
  <c r="D48" i="81" s="1"/>
  <c r="D49" i="81" s="1"/>
  <c r="D50" i="81" s="1"/>
  <c r="D51" i="81" s="1"/>
  <c r="D52" i="81" s="1"/>
  <c r="D53" i="81" s="1"/>
  <c r="D54" i="81" s="1"/>
  <c r="D55" i="81" s="1"/>
  <c r="D56" i="81" s="1"/>
  <c r="D57" i="81" s="1"/>
  <c r="D58" i="81" s="1"/>
  <c r="D59" i="81" s="1"/>
  <c r="D60" i="81" s="1"/>
  <c r="B45" i="81"/>
  <c r="B49" i="81" s="1"/>
  <c r="C45" i="81"/>
  <c r="C49" i="81" s="1"/>
  <c r="D66" i="81"/>
  <c r="D67" i="81" s="1"/>
  <c r="D73" i="81"/>
  <c r="D74" i="81" s="1"/>
  <c r="D75" i="81" s="1"/>
  <c r="D76" i="81" s="1"/>
  <c r="D84" i="81"/>
  <c r="D85" i="81" s="1"/>
  <c r="D86" i="81" s="1"/>
  <c r="D87" i="81" s="1"/>
  <c r="D93" i="81"/>
  <c r="D94" i="81" s="1"/>
  <c r="D95" i="81" s="1"/>
  <c r="D96" i="81" s="1"/>
  <c r="E105" i="81"/>
  <c r="D106" i="81"/>
  <c r="E106" i="81" s="1"/>
  <c r="L111" i="81"/>
  <c r="M111" i="81"/>
  <c r="L115" i="81"/>
  <c r="M115" i="81"/>
  <c r="N115" i="81"/>
  <c r="O115" i="81"/>
  <c r="P115" i="81"/>
  <c r="Q115" i="81"/>
  <c r="R115" i="81"/>
  <c r="S115" i="81"/>
  <c r="T115" i="81"/>
  <c r="U115" i="81"/>
  <c r="V115" i="81"/>
  <c r="W115" i="81"/>
  <c r="X115" i="81"/>
  <c r="Y115" i="81"/>
  <c r="Z115" i="81"/>
  <c r="AA115" i="81"/>
  <c r="AB115" i="81"/>
  <c r="AC115" i="81"/>
  <c r="AD115" i="81"/>
  <c r="AE115" i="81"/>
  <c r="AF115" i="81"/>
  <c r="AG115" i="81"/>
  <c r="AH115" i="81"/>
  <c r="AI115" i="81"/>
  <c r="AJ115" i="81"/>
  <c r="E116" i="81"/>
  <c r="J116" i="81"/>
  <c r="D117" i="81"/>
  <c r="J117" i="81"/>
  <c r="J118" i="81"/>
  <c r="J119" i="81"/>
  <c r="J120" i="81"/>
  <c r="L122" i="81"/>
  <c r="M122" i="81"/>
  <c r="N122" i="81"/>
  <c r="O122" i="81"/>
  <c r="P122" i="81"/>
  <c r="Q122" i="81"/>
  <c r="R122" i="81"/>
  <c r="S122" i="81"/>
  <c r="T122" i="81"/>
  <c r="U122" i="81"/>
  <c r="V122" i="81"/>
  <c r="W122" i="81"/>
  <c r="X122" i="81"/>
  <c r="Y122" i="81"/>
  <c r="Z122" i="81"/>
  <c r="AA122" i="81"/>
  <c r="AB122" i="81"/>
  <c r="AC122" i="81"/>
  <c r="AD122" i="81"/>
  <c r="AE122" i="81"/>
  <c r="AF122" i="81"/>
  <c r="AG122" i="81"/>
  <c r="AH122" i="81"/>
  <c r="AI122" i="81"/>
  <c r="AJ122" i="81"/>
  <c r="D126" i="81"/>
  <c r="D127" i="81" s="1"/>
  <c r="D128" i="81" s="1"/>
  <c r="D129" i="81" s="1"/>
  <c r="D130" i="81" s="1"/>
  <c r="D131" i="81" s="1"/>
  <c r="J133" i="81"/>
  <c r="K126" i="81" s="1"/>
  <c r="J138" i="81"/>
  <c r="D139" i="81"/>
  <c r="D140" i="81" s="1"/>
  <c r="J139" i="81"/>
  <c r="J140" i="81"/>
  <c r="L146" i="81"/>
  <c r="M146" i="81" s="1"/>
  <c r="D147" i="81"/>
  <c r="L147" i="81"/>
  <c r="M147" i="81" s="1"/>
  <c r="L148" i="81"/>
  <c r="M148" i="81" s="1"/>
  <c r="N148" i="81" s="1"/>
  <c r="D170" i="81"/>
  <c r="D193" i="81"/>
  <c r="E218" i="81"/>
  <c r="D219" i="81"/>
  <c r="D220" i="81" s="1"/>
  <c r="E225" i="81"/>
  <c r="J225" i="81"/>
  <c r="K225" i="81"/>
  <c r="L225" i="81"/>
  <c r="D226" i="81"/>
  <c r="E226" i="81" s="1"/>
  <c r="J226" i="81"/>
  <c r="K226" i="81"/>
  <c r="L226" i="81"/>
  <c r="J227" i="81"/>
  <c r="K227" i="81"/>
  <c r="L227" i="81"/>
  <c r="J228" i="81"/>
  <c r="K228" i="81"/>
  <c r="L228" i="81"/>
  <c r="J229" i="81"/>
  <c r="K229" i="81"/>
  <c r="L229" i="81"/>
  <c r="E232" i="81"/>
  <c r="J232" i="81"/>
  <c r="K232" i="81"/>
  <c r="L232" i="81"/>
  <c r="D233" i="81"/>
  <c r="E233" i="81" s="1"/>
  <c r="J233" i="81"/>
  <c r="K233" i="81"/>
  <c r="L233" i="81"/>
  <c r="J234" i="81"/>
  <c r="K234" i="81"/>
  <c r="L234" i="81"/>
  <c r="J235" i="81"/>
  <c r="K235" i="81"/>
  <c r="L235" i="81"/>
  <c r="J236" i="81"/>
  <c r="K236" i="81"/>
  <c r="L236" i="81"/>
  <c r="E239" i="81"/>
  <c r="J239" i="81"/>
  <c r="K239" i="81"/>
  <c r="L239" i="81"/>
  <c r="D240" i="81"/>
  <c r="J240" i="81"/>
  <c r="K240" i="81"/>
  <c r="L240" i="81"/>
  <c r="J241" i="81"/>
  <c r="K241" i="81"/>
  <c r="L241" i="81"/>
  <c r="J242" i="81"/>
  <c r="K242" i="81"/>
  <c r="L242" i="81"/>
  <c r="J243" i="81"/>
  <c r="K243" i="81"/>
  <c r="L243" i="81"/>
  <c r="E246" i="81"/>
  <c r="J246" i="81"/>
  <c r="K246" i="81"/>
  <c r="L246" i="81"/>
  <c r="D247" i="81"/>
  <c r="D248" i="81" s="1"/>
  <c r="J247" i="81"/>
  <c r="K247" i="81"/>
  <c r="L247" i="81"/>
  <c r="J248" i="81"/>
  <c r="K248" i="81"/>
  <c r="L248" i="81"/>
  <c r="J249" i="81"/>
  <c r="K249" i="81"/>
  <c r="L249" i="81"/>
  <c r="J250" i="81"/>
  <c r="K250" i="81"/>
  <c r="L250" i="81"/>
  <c r="L253" i="81"/>
  <c r="M253" i="81"/>
  <c r="N253" i="81"/>
  <c r="O253" i="81"/>
  <c r="P253" i="81"/>
  <c r="Q253" i="81"/>
  <c r="R253" i="81"/>
  <c r="S253" i="81"/>
  <c r="T253" i="81"/>
  <c r="U253" i="81"/>
  <c r="V253" i="81"/>
  <c r="W253" i="81"/>
  <c r="X253" i="81"/>
  <c r="Y253" i="81"/>
  <c r="Z253" i="81"/>
  <c r="AA253" i="81"/>
  <c r="AB253" i="81"/>
  <c r="AC253" i="81"/>
  <c r="AD253" i="81"/>
  <c r="AE253" i="81"/>
  <c r="AF253" i="81"/>
  <c r="AG253" i="81"/>
  <c r="AH253" i="81"/>
  <c r="AI253" i="81"/>
  <c r="AJ253" i="81"/>
  <c r="F254" i="81"/>
  <c r="G254" i="81"/>
  <c r="B255" i="81"/>
  <c r="F255" i="81" s="1"/>
  <c r="C255" i="81"/>
  <c r="D255" i="81"/>
  <c r="M257" i="81"/>
  <c r="N257" i="81" s="1"/>
  <c r="B258" i="81"/>
  <c r="C258" i="81"/>
  <c r="C262" i="81" s="1"/>
  <c r="G262" i="81" s="1"/>
  <c r="M261" i="81"/>
  <c r="M265" i="81"/>
  <c r="N265" i="81" s="1"/>
  <c r="O265" i="81" s="1"/>
  <c r="P265" i="81" s="1"/>
  <c r="Q265" i="81" s="1"/>
  <c r="R265" i="81" s="1"/>
  <c r="S265" i="81" s="1"/>
  <c r="T265" i="81" s="1"/>
  <c r="U265" i="81" s="1"/>
  <c r="V265" i="81" s="1"/>
  <c r="W265" i="81" s="1"/>
  <c r="X265" i="81" s="1"/>
  <c r="Y265" i="81" s="1"/>
  <c r="Z265" i="81" s="1"/>
  <c r="AA265" i="81" s="1"/>
  <c r="AB265" i="81" s="1"/>
  <c r="AC265" i="81" s="1"/>
  <c r="AD265" i="81" s="1"/>
  <c r="AE265" i="81" s="1"/>
  <c r="AF265" i="81" s="1"/>
  <c r="AG265" i="81" s="1"/>
  <c r="AH265" i="81" s="1"/>
  <c r="AI265" i="81" s="1"/>
  <c r="AJ265" i="81" s="1"/>
  <c r="M266" i="81"/>
  <c r="M267" i="81"/>
  <c r="N267" i="81" s="1"/>
  <c r="M268" i="81"/>
  <c r="N268" i="81" s="1"/>
  <c r="O268" i="81" s="1"/>
  <c r="P268" i="81" s="1"/>
  <c r="Q268" i="81" s="1"/>
  <c r="R268" i="81" s="1"/>
  <c r="S268" i="81" s="1"/>
  <c r="T268" i="81" s="1"/>
  <c r="U268" i="81" s="1"/>
  <c r="V268" i="81" s="1"/>
  <c r="W268" i="81" s="1"/>
  <c r="X268" i="81" s="1"/>
  <c r="Y268" i="81" s="1"/>
  <c r="Z268" i="81" s="1"/>
  <c r="AA268" i="81" s="1"/>
  <c r="AB268" i="81" s="1"/>
  <c r="AC268" i="81" s="1"/>
  <c r="AD268" i="81" s="1"/>
  <c r="AE268" i="81" s="1"/>
  <c r="AF268" i="81" s="1"/>
  <c r="AG268" i="81" s="1"/>
  <c r="AH268" i="81" s="1"/>
  <c r="AI268" i="81" s="1"/>
  <c r="AJ268" i="81" s="1"/>
  <c r="M269" i="81"/>
  <c r="N269" i="81" s="1"/>
  <c r="O269" i="81" s="1"/>
  <c r="P269" i="81" s="1"/>
  <c r="Q269" i="81" s="1"/>
  <c r="R269" i="81" s="1"/>
  <c r="S269" i="81" s="1"/>
  <c r="T269" i="81" s="1"/>
  <c r="U269" i="81" s="1"/>
  <c r="V269" i="81" s="1"/>
  <c r="W269" i="81" s="1"/>
  <c r="X269" i="81" s="1"/>
  <c r="Y269" i="81" s="1"/>
  <c r="Z269" i="81" s="1"/>
  <c r="AA269" i="81" s="1"/>
  <c r="AB269" i="81" s="1"/>
  <c r="AC269" i="81" s="1"/>
  <c r="AD269" i="81" s="1"/>
  <c r="AE269" i="81" s="1"/>
  <c r="AF269" i="81" s="1"/>
  <c r="AG269" i="81" s="1"/>
  <c r="AH269" i="81" s="1"/>
  <c r="AI269" i="81" s="1"/>
  <c r="AJ269" i="81" s="1"/>
  <c r="M270" i="81"/>
  <c r="M271" i="81"/>
  <c r="N271" i="81" s="1"/>
  <c r="M272" i="81"/>
  <c r="N272" i="81" s="1"/>
  <c r="O272" i="81" s="1"/>
  <c r="P272" i="81" s="1"/>
  <c r="Q272" i="81" s="1"/>
  <c r="R272" i="81" s="1"/>
  <c r="S272" i="81" s="1"/>
  <c r="T272" i="81" s="1"/>
  <c r="U272" i="81" s="1"/>
  <c r="V272" i="81" s="1"/>
  <c r="W272" i="81" s="1"/>
  <c r="X272" i="81" s="1"/>
  <c r="Y272" i="81" s="1"/>
  <c r="Z272" i="81" s="1"/>
  <c r="AA272" i="81" s="1"/>
  <c r="AB272" i="81" s="1"/>
  <c r="AC272" i="81" s="1"/>
  <c r="AD272" i="81" s="1"/>
  <c r="AE272" i="81" s="1"/>
  <c r="AF272" i="81" s="1"/>
  <c r="AG272" i="81" s="1"/>
  <c r="AH272" i="81" s="1"/>
  <c r="AI272" i="81" s="1"/>
  <c r="AJ272" i="81" s="1"/>
  <c r="M273" i="81"/>
  <c r="L280" i="81"/>
  <c r="M280" i="81"/>
  <c r="N280" i="81"/>
  <c r="O280" i="81"/>
  <c r="P280" i="81"/>
  <c r="Q280" i="81"/>
  <c r="R280" i="81"/>
  <c r="S280" i="81"/>
  <c r="T280" i="81"/>
  <c r="U280" i="81"/>
  <c r="V280" i="81"/>
  <c r="W280" i="81"/>
  <c r="X280" i="81"/>
  <c r="Y280" i="81"/>
  <c r="Z280" i="81"/>
  <c r="AA280" i="81"/>
  <c r="AB280" i="81"/>
  <c r="AC280" i="81"/>
  <c r="AD280" i="81"/>
  <c r="AE280" i="81"/>
  <c r="AF280" i="81"/>
  <c r="AG280" i="81"/>
  <c r="AH280" i="81"/>
  <c r="AI280" i="81"/>
  <c r="AJ280" i="81"/>
  <c r="F281" i="81"/>
  <c r="G281" i="81"/>
  <c r="B282" i="81"/>
  <c r="F282" i="81" s="1"/>
  <c r="C282" i="81"/>
  <c r="D282" i="81"/>
  <c r="M284" i="81"/>
  <c r="B285" i="81"/>
  <c r="C285" i="81"/>
  <c r="G285" i="81" s="1"/>
  <c r="M288" i="81"/>
  <c r="N288" i="81" s="1"/>
  <c r="O288" i="81" s="1"/>
  <c r="P288" i="81" s="1"/>
  <c r="Q288" i="81" s="1"/>
  <c r="R288" i="81" s="1"/>
  <c r="S288" i="81" s="1"/>
  <c r="T288" i="81" s="1"/>
  <c r="U288" i="81" s="1"/>
  <c r="V288" i="81" s="1"/>
  <c r="W288" i="81" s="1"/>
  <c r="X288" i="81" s="1"/>
  <c r="Y288" i="81" s="1"/>
  <c r="Z288" i="81" s="1"/>
  <c r="AA288" i="81" s="1"/>
  <c r="AB288" i="81" s="1"/>
  <c r="AC288" i="81" s="1"/>
  <c r="AD288" i="81" s="1"/>
  <c r="AE288" i="81" s="1"/>
  <c r="AF288" i="81" s="1"/>
  <c r="AG288" i="81" s="1"/>
  <c r="AH288" i="81" s="1"/>
  <c r="AI288" i="81" s="1"/>
  <c r="AJ288" i="81" s="1"/>
  <c r="M292" i="81"/>
  <c r="N292" i="81" s="1"/>
  <c r="O292" i="81" s="1"/>
  <c r="P292" i="81" s="1"/>
  <c r="Q292" i="81" s="1"/>
  <c r="R292" i="81" s="1"/>
  <c r="S292" i="81" s="1"/>
  <c r="T292" i="81" s="1"/>
  <c r="U292" i="81" s="1"/>
  <c r="V292" i="81" s="1"/>
  <c r="W292" i="81" s="1"/>
  <c r="X292" i="81" s="1"/>
  <c r="Y292" i="81" s="1"/>
  <c r="Z292" i="81" s="1"/>
  <c r="AA292" i="81" s="1"/>
  <c r="AB292" i="81" s="1"/>
  <c r="AC292" i="81" s="1"/>
  <c r="AD292" i="81" s="1"/>
  <c r="AE292" i="81" s="1"/>
  <c r="AF292" i="81" s="1"/>
  <c r="AG292" i="81" s="1"/>
  <c r="AH292" i="81" s="1"/>
  <c r="AI292" i="81" s="1"/>
  <c r="AJ292" i="81" s="1"/>
  <c r="M293" i="81"/>
  <c r="N293" i="81" s="1"/>
  <c r="O293" i="81" s="1"/>
  <c r="P293" i="81" s="1"/>
  <c r="Q293" i="81" s="1"/>
  <c r="R293" i="81" s="1"/>
  <c r="S293" i="81" s="1"/>
  <c r="T293" i="81" s="1"/>
  <c r="U293" i="81" s="1"/>
  <c r="V293" i="81" s="1"/>
  <c r="W293" i="81" s="1"/>
  <c r="X293" i="81" s="1"/>
  <c r="Y293" i="81" s="1"/>
  <c r="Z293" i="81" s="1"/>
  <c r="AA293" i="81" s="1"/>
  <c r="AB293" i="81" s="1"/>
  <c r="AC293" i="81" s="1"/>
  <c r="AD293" i="81" s="1"/>
  <c r="AE293" i="81" s="1"/>
  <c r="AF293" i="81" s="1"/>
  <c r="AG293" i="81" s="1"/>
  <c r="AH293" i="81" s="1"/>
  <c r="AI293" i="81" s="1"/>
  <c r="AJ293" i="81" s="1"/>
  <c r="M294" i="81"/>
  <c r="M295" i="81"/>
  <c r="N295" i="81" s="1"/>
  <c r="O295" i="81" s="1"/>
  <c r="P295" i="81" s="1"/>
  <c r="Q295" i="81" s="1"/>
  <c r="R295" i="81" s="1"/>
  <c r="S295" i="81" s="1"/>
  <c r="T295" i="81" s="1"/>
  <c r="U295" i="81" s="1"/>
  <c r="V295" i="81" s="1"/>
  <c r="W295" i="81" s="1"/>
  <c r="X295" i="81" s="1"/>
  <c r="Y295" i="81" s="1"/>
  <c r="Z295" i="81" s="1"/>
  <c r="AA295" i="81" s="1"/>
  <c r="AB295" i="81" s="1"/>
  <c r="AC295" i="81" s="1"/>
  <c r="AD295" i="81" s="1"/>
  <c r="AE295" i="81" s="1"/>
  <c r="AF295" i="81" s="1"/>
  <c r="AG295" i="81" s="1"/>
  <c r="AH295" i="81" s="1"/>
  <c r="AI295" i="81" s="1"/>
  <c r="AJ295" i="81" s="1"/>
  <c r="M296" i="81"/>
  <c r="N296" i="81" s="1"/>
  <c r="O296" i="81" s="1"/>
  <c r="P296" i="81" s="1"/>
  <c r="Q296" i="81" s="1"/>
  <c r="R296" i="81" s="1"/>
  <c r="S296" i="81" s="1"/>
  <c r="T296" i="81" s="1"/>
  <c r="U296" i="81" s="1"/>
  <c r="V296" i="81" s="1"/>
  <c r="W296" i="81" s="1"/>
  <c r="X296" i="81" s="1"/>
  <c r="Y296" i="81" s="1"/>
  <c r="Z296" i="81" s="1"/>
  <c r="AA296" i="81" s="1"/>
  <c r="AB296" i="81" s="1"/>
  <c r="AC296" i="81" s="1"/>
  <c r="AD296" i="81" s="1"/>
  <c r="AE296" i="81" s="1"/>
  <c r="AF296" i="81" s="1"/>
  <c r="AG296" i="81" s="1"/>
  <c r="AH296" i="81" s="1"/>
  <c r="AI296" i="81" s="1"/>
  <c r="AJ296" i="81" s="1"/>
  <c r="M297" i="81"/>
  <c r="N297" i="81" s="1"/>
  <c r="O297" i="81" s="1"/>
  <c r="M298" i="81"/>
  <c r="N298" i="81" s="1"/>
  <c r="O298" i="81" s="1"/>
  <c r="P298" i="81" s="1"/>
  <c r="Q298" i="81" s="1"/>
  <c r="R298" i="81" s="1"/>
  <c r="S298" i="81" s="1"/>
  <c r="T298" i="81" s="1"/>
  <c r="U298" i="81" s="1"/>
  <c r="V298" i="81" s="1"/>
  <c r="W298" i="81" s="1"/>
  <c r="X298" i="81" s="1"/>
  <c r="Y298" i="81" s="1"/>
  <c r="Z298" i="81" s="1"/>
  <c r="AA298" i="81" s="1"/>
  <c r="AB298" i="81" s="1"/>
  <c r="AC298" i="81" s="1"/>
  <c r="AD298" i="81" s="1"/>
  <c r="AE298" i="81" s="1"/>
  <c r="AF298" i="81" s="1"/>
  <c r="AG298" i="81" s="1"/>
  <c r="AH298" i="81" s="1"/>
  <c r="AI298" i="81" s="1"/>
  <c r="AJ298" i="81" s="1"/>
  <c r="M299" i="81"/>
  <c r="N299" i="81" s="1"/>
  <c r="M300" i="81"/>
  <c r="N300" i="81" s="1"/>
  <c r="O300" i="81" s="1"/>
  <c r="P300" i="81" s="1"/>
  <c r="Q300" i="81" s="1"/>
  <c r="R300" i="81" s="1"/>
  <c r="S300" i="81" s="1"/>
  <c r="T300" i="81" s="1"/>
  <c r="U300" i="81" s="1"/>
  <c r="V300" i="81" s="1"/>
  <c r="W300" i="81" s="1"/>
  <c r="X300" i="81" s="1"/>
  <c r="Y300" i="81" s="1"/>
  <c r="Z300" i="81" s="1"/>
  <c r="AA300" i="81" s="1"/>
  <c r="AB300" i="81" s="1"/>
  <c r="AC300" i="81" s="1"/>
  <c r="AD300" i="81" s="1"/>
  <c r="AE300" i="81" s="1"/>
  <c r="AF300" i="81" s="1"/>
  <c r="AG300" i="81" s="1"/>
  <c r="AH300" i="81" s="1"/>
  <c r="AI300" i="81" s="1"/>
  <c r="AJ300" i="81" s="1"/>
  <c r="L307" i="81"/>
  <c r="M307" i="81"/>
  <c r="N307" i="81"/>
  <c r="O307" i="81"/>
  <c r="P307" i="81"/>
  <c r="Q307" i="81"/>
  <c r="R307" i="81"/>
  <c r="S307" i="81"/>
  <c r="T307" i="81"/>
  <c r="U307" i="81"/>
  <c r="V307" i="81"/>
  <c r="W307" i="81"/>
  <c r="X307" i="81"/>
  <c r="Y307" i="81"/>
  <c r="Z307" i="81"/>
  <c r="AA307" i="81"/>
  <c r="AB307" i="81"/>
  <c r="AC307" i="81"/>
  <c r="AD307" i="81"/>
  <c r="AE307" i="81"/>
  <c r="AF307" i="81"/>
  <c r="AG307" i="81"/>
  <c r="AH307" i="81"/>
  <c r="AI307" i="81"/>
  <c r="AJ307" i="81"/>
  <c r="F308" i="81"/>
  <c r="G308" i="81"/>
  <c r="B309" i="81"/>
  <c r="F309" i="81" s="1"/>
  <c r="C309" i="81"/>
  <c r="G309" i="81" s="1"/>
  <c r="D309" i="81"/>
  <c r="M311" i="81"/>
  <c r="N311" i="81" s="1"/>
  <c r="B312" i="81"/>
  <c r="F312" i="81" s="1"/>
  <c r="C312" i="81"/>
  <c r="C316" i="81" s="1"/>
  <c r="G316" i="81" s="1"/>
  <c r="M315" i="81"/>
  <c r="M319" i="81"/>
  <c r="N319" i="81" s="1"/>
  <c r="O319" i="81" s="1"/>
  <c r="P319" i="81" s="1"/>
  <c r="Q319" i="81" s="1"/>
  <c r="R319" i="81" s="1"/>
  <c r="S319" i="81" s="1"/>
  <c r="T319" i="81" s="1"/>
  <c r="U319" i="81" s="1"/>
  <c r="V319" i="81" s="1"/>
  <c r="W319" i="81" s="1"/>
  <c r="X319" i="81" s="1"/>
  <c r="Y319" i="81" s="1"/>
  <c r="Z319" i="81" s="1"/>
  <c r="AA319" i="81" s="1"/>
  <c r="AB319" i="81" s="1"/>
  <c r="AC319" i="81" s="1"/>
  <c r="AD319" i="81" s="1"/>
  <c r="AE319" i="81" s="1"/>
  <c r="AF319" i="81" s="1"/>
  <c r="AG319" i="81" s="1"/>
  <c r="AH319" i="81" s="1"/>
  <c r="AI319" i="81" s="1"/>
  <c r="AJ319" i="81" s="1"/>
  <c r="M320" i="81"/>
  <c r="M321" i="81"/>
  <c r="N321" i="81" s="1"/>
  <c r="O321" i="81" s="1"/>
  <c r="P321" i="81" s="1"/>
  <c r="Q321" i="81" s="1"/>
  <c r="R321" i="81" s="1"/>
  <c r="S321" i="81" s="1"/>
  <c r="T321" i="81" s="1"/>
  <c r="U321" i="81" s="1"/>
  <c r="V321" i="81" s="1"/>
  <c r="W321" i="81" s="1"/>
  <c r="X321" i="81" s="1"/>
  <c r="Y321" i="81" s="1"/>
  <c r="Z321" i="81" s="1"/>
  <c r="AA321" i="81" s="1"/>
  <c r="AB321" i="81" s="1"/>
  <c r="AC321" i="81" s="1"/>
  <c r="AD321" i="81" s="1"/>
  <c r="AE321" i="81" s="1"/>
  <c r="AF321" i="81" s="1"/>
  <c r="AG321" i="81" s="1"/>
  <c r="AH321" i="81" s="1"/>
  <c r="AI321" i="81" s="1"/>
  <c r="AJ321" i="81" s="1"/>
  <c r="M322" i="81"/>
  <c r="M323" i="81"/>
  <c r="N323" i="81" s="1"/>
  <c r="O323" i="81" s="1"/>
  <c r="P323" i="81" s="1"/>
  <c r="Q323" i="81" s="1"/>
  <c r="R323" i="81" s="1"/>
  <c r="S323" i="81" s="1"/>
  <c r="T323" i="81" s="1"/>
  <c r="U323" i="81" s="1"/>
  <c r="V323" i="81" s="1"/>
  <c r="W323" i="81" s="1"/>
  <c r="X323" i="81" s="1"/>
  <c r="Y323" i="81" s="1"/>
  <c r="Z323" i="81" s="1"/>
  <c r="AA323" i="81" s="1"/>
  <c r="AB323" i="81" s="1"/>
  <c r="AC323" i="81" s="1"/>
  <c r="AD323" i="81" s="1"/>
  <c r="AE323" i="81" s="1"/>
  <c r="AF323" i="81" s="1"/>
  <c r="AG323" i="81" s="1"/>
  <c r="AH323" i="81" s="1"/>
  <c r="AI323" i="81" s="1"/>
  <c r="AJ323" i="81" s="1"/>
  <c r="M324" i="81"/>
  <c r="M325" i="81"/>
  <c r="N325" i="81" s="1"/>
  <c r="O325" i="81" s="1"/>
  <c r="P325" i="81" s="1"/>
  <c r="Q325" i="81" s="1"/>
  <c r="R325" i="81" s="1"/>
  <c r="S325" i="81" s="1"/>
  <c r="T325" i="81" s="1"/>
  <c r="U325" i="81" s="1"/>
  <c r="V325" i="81" s="1"/>
  <c r="W325" i="81" s="1"/>
  <c r="X325" i="81" s="1"/>
  <c r="Y325" i="81" s="1"/>
  <c r="Z325" i="81" s="1"/>
  <c r="AA325" i="81" s="1"/>
  <c r="AB325" i="81" s="1"/>
  <c r="AC325" i="81" s="1"/>
  <c r="AD325" i="81" s="1"/>
  <c r="AE325" i="81" s="1"/>
  <c r="AF325" i="81" s="1"/>
  <c r="AG325" i="81" s="1"/>
  <c r="AH325" i="81" s="1"/>
  <c r="AI325" i="81" s="1"/>
  <c r="AJ325" i="81" s="1"/>
  <c r="M326" i="81"/>
  <c r="M327" i="81"/>
  <c r="N327" i="81" s="1"/>
  <c r="L334" i="81"/>
  <c r="M334" i="81"/>
  <c r="N334" i="81"/>
  <c r="O334" i="81"/>
  <c r="P334" i="81"/>
  <c r="Q334" i="81"/>
  <c r="R334" i="81"/>
  <c r="S334" i="81"/>
  <c r="T334" i="81"/>
  <c r="U334" i="81"/>
  <c r="V334" i="81"/>
  <c r="W334" i="81"/>
  <c r="X334" i="81"/>
  <c r="Y334" i="81"/>
  <c r="Z334" i="81"/>
  <c r="AA334" i="81"/>
  <c r="AB334" i="81"/>
  <c r="AC334" i="81"/>
  <c r="AD334" i="81"/>
  <c r="AE334" i="81"/>
  <c r="AF334" i="81"/>
  <c r="AG334" i="81"/>
  <c r="AH334" i="81"/>
  <c r="AI334" i="81"/>
  <c r="AJ334" i="81"/>
  <c r="F335" i="81"/>
  <c r="G335" i="81"/>
  <c r="B336" i="81"/>
  <c r="F336" i="81" s="1"/>
  <c r="C336" i="81"/>
  <c r="D336" i="81"/>
  <c r="M338" i="81"/>
  <c r="B339" i="81"/>
  <c r="B343" i="81" s="1"/>
  <c r="C339" i="81"/>
  <c r="M342" i="81"/>
  <c r="N342" i="81" s="1"/>
  <c r="O342" i="81" s="1"/>
  <c r="P342" i="81" s="1"/>
  <c r="Q342" i="81" s="1"/>
  <c r="R342" i="81" s="1"/>
  <c r="S342" i="81" s="1"/>
  <c r="T342" i="81" s="1"/>
  <c r="U342" i="81" s="1"/>
  <c r="V342" i="81" s="1"/>
  <c r="W342" i="81" s="1"/>
  <c r="X342" i="81" s="1"/>
  <c r="Y342" i="81" s="1"/>
  <c r="Z342" i="81" s="1"/>
  <c r="AA342" i="81" s="1"/>
  <c r="AB342" i="81" s="1"/>
  <c r="AC342" i="81" s="1"/>
  <c r="AD342" i="81" s="1"/>
  <c r="AE342" i="81" s="1"/>
  <c r="AF342" i="81" s="1"/>
  <c r="AG342" i="81" s="1"/>
  <c r="AH342" i="81" s="1"/>
  <c r="AI342" i="81" s="1"/>
  <c r="AJ342" i="81" s="1"/>
  <c r="M346" i="81"/>
  <c r="M347" i="81"/>
  <c r="N347" i="81" s="1"/>
  <c r="O347" i="81" s="1"/>
  <c r="P347" i="81" s="1"/>
  <c r="Q347" i="81" s="1"/>
  <c r="R347" i="81" s="1"/>
  <c r="S347" i="81" s="1"/>
  <c r="T347" i="81" s="1"/>
  <c r="U347" i="81" s="1"/>
  <c r="V347" i="81" s="1"/>
  <c r="W347" i="81" s="1"/>
  <c r="X347" i="81" s="1"/>
  <c r="Y347" i="81" s="1"/>
  <c r="Z347" i="81" s="1"/>
  <c r="AA347" i="81" s="1"/>
  <c r="AB347" i="81" s="1"/>
  <c r="AC347" i="81" s="1"/>
  <c r="AD347" i="81" s="1"/>
  <c r="AE347" i="81" s="1"/>
  <c r="AF347" i="81" s="1"/>
  <c r="AG347" i="81" s="1"/>
  <c r="AH347" i="81" s="1"/>
  <c r="AI347" i="81" s="1"/>
  <c r="AJ347" i="81" s="1"/>
  <c r="M348" i="81"/>
  <c r="M349" i="81"/>
  <c r="N349" i="81" s="1"/>
  <c r="O349" i="81" s="1"/>
  <c r="P349" i="81" s="1"/>
  <c r="Q349" i="81" s="1"/>
  <c r="R349" i="81" s="1"/>
  <c r="S349" i="81" s="1"/>
  <c r="T349" i="81" s="1"/>
  <c r="U349" i="81" s="1"/>
  <c r="V349" i="81" s="1"/>
  <c r="W349" i="81" s="1"/>
  <c r="X349" i="81" s="1"/>
  <c r="Y349" i="81" s="1"/>
  <c r="Z349" i="81" s="1"/>
  <c r="AA349" i="81" s="1"/>
  <c r="AB349" i="81" s="1"/>
  <c r="AC349" i="81" s="1"/>
  <c r="AD349" i="81" s="1"/>
  <c r="AE349" i="81" s="1"/>
  <c r="AF349" i="81" s="1"/>
  <c r="AG349" i="81" s="1"/>
  <c r="AH349" i="81" s="1"/>
  <c r="AI349" i="81" s="1"/>
  <c r="AJ349" i="81" s="1"/>
  <c r="M350" i="81"/>
  <c r="M351" i="81"/>
  <c r="N351" i="81" s="1"/>
  <c r="O351" i="81" s="1"/>
  <c r="P351" i="81" s="1"/>
  <c r="Q351" i="81" s="1"/>
  <c r="R351" i="81" s="1"/>
  <c r="S351" i="81" s="1"/>
  <c r="T351" i="81" s="1"/>
  <c r="U351" i="81" s="1"/>
  <c r="V351" i="81" s="1"/>
  <c r="W351" i="81" s="1"/>
  <c r="X351" i="81" s="1"/>
  <c r="Y351" i="81" s="1"/>
  <c r="Z351" i="81" s="1"/>
  <c r="AA351" i="81" s="1"/>
  <c r="AB351" i="81" s="1"/>
  <c r="AC351" i="81" s="1"/>
  <c r="AD351" i="81" s="1"/>
  <c r="AE351" i="81" s="1"/>
  <c r="AF351" i="81" s="1"/>
  <c r="AG351" i="81" s="1"/>
  <c r="AH351" i="81" s="1"/>
  <c r="AI351" i="81" s="1"/>
  <c r="AJ351" i="81" s="1"/>
  <c r="M352" i="81"/>
  <c r="M353" i="81"/>
  <c r="N353" i="81" s="1"/>
  <c r="O353" i="81" s="1"/>
  <c r="P353" i="81" s="1"/>
  <c r="Q353" i="81" s="1"/>
  <c r="R353" i="81" s="1"/>
  <c r="S353" i="81" s="1"/>
  <c r="T353" i="81" s="1"/>
  <c r="U353" i="81" s="1"/>
  <c r="V353" i="81" s="1"/>
  <c r="W353" i="81" s="1"/>
  <c r="X353" i="81" s="1"/>
  <c r="Y353" i="81" s="1"/>
  <c r="Z353" i="81" s="1"/>
  <c r="AA353" i="81" s="1"/>
  <c r="AB353" i="81" s="1"/>
  <c r="AC353" i="81" s="1"/>
  <c r="AD353" i="81" s="1"/>
  <c r="AE353" i="81" s="1"/>
  <c r="AF353" i="81" s="1"/>
  <c r="AG353" i="81" s="1"/>
  <c r="AH353" i="81" s="1"/>
  <c r="AI353" i="81" s="1"/>
  <c r="AJ353" i="81" s="1"/>
  <c r="M354" i="81"/>
  <c r="L358" i="81"/>
  <c r="M358" i="81"/>
  <c r="N358" i="81"/>
  <c r="O358" i="81"/>
  <c r="P358" i="81"/>
  <c r="Q358" i="81"/>
  <c r="R358" i="81"/>
  <c r="S358" i="81"/>
  <c r="T358" i="81"/>
  <c r="U358" i="81"/>
  <c r="V358" i="81"/>
  <c r="W358" i="81"/>
  <c r="X358" i="81"/>
  <c r="Y358" i="81"/>
  <c r="Z358" i="81"/>
  <c r="AA358" i="81"/>
  <c r="AB358" i="81"/>
  <c r="AC358" i="81"/>
  <c r="AD358" i="81"/>
  <c r="AE358" i="81"/>
  <c r="AF358" i="81"/>
  <c r="AG358" i="81"/>
  <c r="AH358" i="81"/>
  <c r="AI358" i="81"/>
  <c r="AJ358" i="81"/>
  <c r="F359" i="81"/>
  <c r="G359" i="81"/>
  <c r="B360" i="81"/>
  <c r="F360" i="81" s="1"/>
  <c r="C360" i="81"/>
  <c r="D360" i="81"/>
  <c r="M362" i="81"/>
  <c r="B363" i="81"/>
  <c r="B367" i="81" s="1"/>
  <c r="C363" i="81"/>
  <c r="G363" i="81" s="1"/>
  <c r="M366" i="81"/>
  <c r="N366" i="81" s="1"/>
  <c r="O366" i="81" s="1"/>
  <c r="P366" i="81" s="1"/>
  <c r="Q366" i="81" s="1"/>
  <c r="R366" i="81" s="1"/>
  <c r="S366" i="81" s="1"/>
  <c r="T366" i="81" s="1"/>
  <c r="U366" i="81" s="1"/>
  <c r="V366" i="81" s="1"/>
  <c r="W366" i="81" s="1"/>
  <c r="X366" i="81" s="1"/>
  <c r="Y366" i="81" s="1"/>
  <c r="Z366" i="81" s="1"/>
  <c r="AA366" i="81" s="1"/>
  <c r="AB366" i="81" s="1"/>
  <c r="AC366" i="81" s="1"/>
  <c r="AD366" i="81" s="1"/>
  <c r="AE366" i="81" s="1"/>
  <c r="AF366" i="81" s="1"/>
  <c r="AG366" i="81" s="1"/>
  <c r="AH366" i="81" s="1"/>
  <c r="AI366" i="81" s="1"/>
  <c r="AJ366" i="81" s="1"/>
  <c r="M370" i="81"/>
  <c r="N370" i="81" s="1"/>
  <c r="O370" i="81" s="1"/>
  <c r="P370" i="81" s="1"/>
  <c r="Q370" i="81" s="1"/>
  <c r="R370" i="81" s="1"/>
  <c r="S370" i="81" s="1"/>
  <c r="T370" i="81" s="1"/>
  <c r="U370" i="81" s="1"/>
  <c r="V370" i="81" s="1"/>
  <c r="W370" i="81" s="1"/>
  <c r="X370" i="81" s="1"/>
  <c r="Y370" i="81" s="1"/>
  <c r="Z370" i="81" s="1"/>
  <c r="AA370" i="81" s="1"/>
  <c r="AB370" i="81" s="1"/>
  <c r="AC370" i="81" s="1"/>
  <c r="AD370" i="81" s="1"/>
  <c r="AE370" i="81" s="1"/>
  <c r="AF370" i="81" s="1"/>
  <c r="AG370" i="81" s="1"/>
  <c r="AH370" i="81" s="1"/>
  <c r="AI370" i="81" s="1"/>
  <c r="AJ370" i="81" s="1"/>
  <c r="M371" i="81"/>
  <c r="N371" i="81" s="1"/>
  <c r="O371" i="81" s="1"/>
  <c r="P371" i="81" s="1"/>
  <c r="Q371" i="81" s="1"/>
  <c r="R371" i="81" s="1"/>
  <c r="S371" i="81" s="1"/>
  <c r="T371" i="81" s="1"/>
  <c r="U371" i="81" s="1"/>
  <c r="V371" i="81" s="1"/>
  <c r="W371" i="81" s="1"/>
  <c r="X371" i="81" s="1"/>
  <c r="Y371" i="81" s="1"/>
  <c r="Z371" i="81" s="1"/>
  <c r="AA371" i="81" s="1"/>
  <c r="AB371" i="81" s="1"/>
  <c r="AC371" i="81" s="1"/>
  <c r="AD371" i="81" s="1"/>
  <c r="AE371" i="81" s="1"/>
  <c r="AF371" i="81" s="1"/>
  <c r="AG371" i="81" s="1"/>
  <c r="AH371" i="81" s="1"/>
  <c r="AI371" i="81" s="1"/>
  <c r="AJ371" i="81" s="1"/>
  <c r="M372" i="81"/>
  <c r="M373" i="81"/>
  <c r="N373" i="81" s="1"/>
  <c r="O373" i="81" s="1"/>
  <c r="M374" i="81"/>
  <c r="N374" i="81" s="1"/>
  <c r="O374" i="81" s="1"/>
  <c r="P374" i="81" s="1"/>
  <c r="Q374" i="81" s="1"/>
  <c r="R374" i="81" s="1"/>
  <c r="S374" i="81" s="1"/>
  <c r="T374" i="81" s="1"/>
  <c r="U374" i="81" s="1"/>
  <c r="V374" i="81" s="1"/>
  <c r="W374" i="81" s="1"/>
  <c r="X374" i="81" s="1"/>
  <c r="Y374" i="81" s="1"/>
  <c r="Z374" i="81" s="1"/>
  <c r="AA374" i="81" s="1"/>
  <c r="AB374" i="81" s="1"/>
  <c r="AC374" i="81" s="1"/>
  <c r="AD374" i="81" s="1"/>
  <c r="AE374" i="81" s="1"/>
  <c r="AF374" i="81" s="1"/>
  <c r="AG374" i="81" s="1"/>
  <c r="AH374" i="81" s="1"/>
  <c r="AI374" i="81" s="1"/>
  <c r="AJ374" i="81" s="1"/>
  <c r="M375" i="81"/>
  <c r="N375" i="81" s="1"/>
  <c r="O375" i="81" s="1"/>
  <c r="P375" i="81" s="1"/>
  <c r="Q375" i="81" s="1"/>
  <c r="R375" i="81" s="1"/>
  <c r="S375" i="81" s="1"/>
  <c r="T375" i="81" s="1"/>
  <c r="U375" i="81" s="1"/>
  <c r="V375" i="81" s="1"/>
  <c r="W375" i="81" s="1"/>
  <c r="X375" i="81" s="1"/>
  <c r="Y375" i="81" s="1"/>
  <c r="Z375" i="81" s="1"/>
  <c r="AA375" i="81" s="1"/>
  <c r="AB375" i="81" s="1"/>
  <c r="AC375" i="81" s="1"/>
  <c r="AD375" i="81" s="1"/>
  <c r="AE375" i="81" s="1"/>
  <c r="AF375" i="81" s="1"/>
  <c r="AG375" i="81" s="1"/>
  <c r="AH375" i="81" s="1"/>
  <c r="AI375" i="81" s="1"/>
  <c r="AJ375" i="81" s="1"/>
  <c r="M376" i="81"/>
  <c r="M377" i="81"/>
  <c r="N377" i="81" s="1"/>
  <c r="O377" i="81" s="1"/>
  <c r="M378" i="81"/>
  <c r="N378" i="81" s="1"/>
  <c r="O378" i="81" s="1"/>
  <c r="P378" i="81" s="1"/>
  <c r="Q378" i="81" s="1"/>
  <c r="R378" i="81" s="1"/>
  <c r="S378" i="81" s="1"/>
  <c r="T378" i="81" s="1"/>
  <c r="U378" i="81" s="1"/>
  <c r="V378" i="81" s="1"/>
  <c r="W378" i="81" s="1"/>
  <c r="X378" i="81" s="1"/>
  <c r="Y378" i="81" s="1"/>
  <c r="Z378" i="81" s="1"/>
  <c r="AA378" i="81" s="1"/>
  <c r="AB378" i="81" s="1"/>
  <c r="AC378" i="81" s="1"/>
  <c r="AD378" i="81" s="1"/>
  <c r="AE378" i="81" s="1"/>
  <c r="AF378" i="81" s="1"/>
  <c r="AG378" i="81" s="1"/>
  <c r="AH378" i="81" s="1"/>
  <c r="AI378" i="81" s="1"/>
  <c r="AJ378" i="81" s="1"/>
  <c r="J387" i="81"/>
  <c r="J405" i="81"/>
  <c r="J411" i="81"/>
  <c r="J413" i="81"/>
  <c r="J414" i="81"/>
  <c r="J415" i="81"/>
  <c r="K419" i="81"/>
  <c r="J419" i="81" s="1"/>
  <c r="G41" i="83"/>
  <c r="G48" i="83"/>
  <c r="G40" i="83"/>
  <c r="T186" i="82" l="1"/>
  <c r="L186" i="82"/>
  <c r="AN176" i="82"/>
  <c r="P168" i="82"/>
  <c r="AN186" i="82"/>
  <c r="CF250" i="73"/>
  <c r="X186" i="82"/>
  <c r="M176" i="82"/>
  <c r="L176" i="82"/>
  <c r="K166" i="82"/>
  <c r="K165" i="82"/>
  <c r="D737" i="83"/>
  <c r="D738" i="83" s="1"/>
  <c r="AB176" i="82"/>
  <c r="AB168" i="82"/>
  <c r="J180" i="82"/>
  <c r="N147" i="81"/>
  <c r="F98" i="83" s="1"/>
  <c r="N146" i="81"/>
  <c r="F97" i="83" s="1"/>
  <c r="I97" i="83" s="1"/>
  <c r="E359" i="81"/>
  <c r="E335" i="81"/>
  <c r="E308" i="81"/>
  <c r="E281" i="81"/>
  <c r="E254" i="81"/>
  <c r="E192" i="81"/>
  <c r="E169" i="81"/>
  <c r="E146" i="81"/>
  <c r="D337" i="81"/>
  <c r="D338" i="81" s="1"/>
  <c r="D194" i="81"/>
  <c r="D195" i="81" s="1"/>
  <c r="E42" i="81"/>
  <c r="E378" i="83" s="1"/>
  <c r="B46" i="81"/>
  <c r="E46" i="81" s="1"/>
  <c r="D361" i="81"/>
  <c r="D362" i="81" s="1"/>
  <c r="E247" i="81"/>
  <c r="D234" i="81"/>
  <c r="D235" i="81" s="1"/>
  <c r="E427" i="83"/>
  <c r="E417" i="83"/>
  <c r="E407" i="83"/>
  <c r="E397" i="83"/>
  <c r="E387" i="83"/>
  <c r="E377" i="83"/>
  <c r="E363" i="83"/>
  <c r="E353" i="83"/>
  <c r="E343" i="83"/>
  <c r="E331" i="83"/>
  <c r="E321" i="83"/>
  <c r="E311" i="83"/>
  <c r="E301" i="83"/>
  <c r="E289" i="83"/>
  <c r="E279" i="83"/>
  <c r="E269" i="83"/>
  <c r="E257" i="83"/>
  <c r="E227" i="83"/>
  <c r="E201" i="83"/>
  <c r="E175" i="83"/>
  <c r="E149" i="83"/>
  <c r="E123" i="83"/>
  <c r="E97" i="83"/>
  <c r="E71" i="83"/>
  <c r="E40" i="83"/>
  <c r="E14" i="83"/>
  <c r="E369" i="82"/>
  <c r="E309" i="82"/>
  <c r="E275" i="82"/>
  <c r="K275" i="82" s="1"/>
  <c r="E220" i="82"/>
  <c r="K220" i="82" s="1"/>
  <c r="AG846" i="83"/>
  <c r="AF846" i="83"/>
  <c r="D539" i="83"/>
  <c r="D540" i="83" s="1"/>
  <c r="D495" i="83"/>
  <c r="K131" i="81"/>
  <c r="C43" i="81"/>
  <c r="C47" i="81" s="1"/>
  <c r="C51" i="81" s="1"/>
  <c r="C367" i="81"/>
  <c r="G367" i="81" s="1"/>
  <c r="G258" i="81"/>
  <c r="K127" i="81"/>
  <c r="D281" i="83"/>
  <c r="R170" i="85" a="1"/>
  <c r="E49" i="81"/>
  <c r="D227" i="81"/>
  <c r="E227" i="81" s="1"/>
  <c r="X176" i="82"/>
  <c r="T846" i="83"/>
  <c r="AH176" i="82"/>
  <c r="D283" i="81"/>
  <c r="B364" i="81"/>
  <c r="F364" i="81" s="1"/>
  <c r="B283" i="81"/>
  <c r="F283" i="81" s="1"/>
  <c r="D256" i="81"/>
  <c r="AN182" i="82"/>
  <c r="AH164" i="82"/>
  <c r="D569" i="83"/>
  <c r="D570" i="83" s="1"/>
  <c r="D549" i="83"/>
  <c r="D550" i="83" s="1"/>
  <c r="D463" i="83"/>
  <c r="D464" i="83" s="1"/>
  <c r="B310" i="81"/>
  <c r="F310" i="81" s="1"/>
  <c r="X182" i="82"/>
  <c r="D313" i="83"/>
  <c r="C313" i="81"/>
  <c r="C317" i="81" s="1"/>
  <c r="G317" i="81" s="1"/>
  <c r="B337" i="81"/>
  <c r="F337" i="81" s="1"/>
  <c r="R169" i="82"/>
  <c r="I87" i="85"/>
  <c r="N87" i="85" s="1"/>
  <c r="AL166" i="82"/>
  <c r="R177" i="82"/>
  <c r="AH162" i="82"/>
  <c r="R174" i="82"/>
  <c r="AB186" i="82"/>
  <c r="J185" i="82"/>
  <c r="L182" i="82"/>
  <c r="AJ176" i="82"/>
  <c r="AH171" i="82"/>
  <c r="Y168" i="82"/>
  <c r="AH184" i="82"/>
  <c r="J182" i="82"/>
  <c r="N177" i="82"/>
  <c r="Z171" i="82"/>
  <c r="J164" i="82"/>
  <c r="J184" i="82"/>
  <c r="J181" i="82"/>
  <c r="Z178" i="82"/>
  <c r="Z175" i="82"/>
  <c r="J173" i="82"/>
  <c r="Z170" i="82"/>
  <c r="I168" i="82"/>
  <c r="J166" i="82"/>
  <c r="AH163" i="82"/>
  <c r="AH161" i="82"/>
  <c r="Z182" i="82"/>
  <c r="AL173" i="82"/>
  <c r="N169" i="82"/>
  <c r="J186" i="82"/>
  <c r="AH183" i="82"/>
  <c r="AH180" i="82"/>
  <c r="R178" i="82"/>
  <c r="R175" i="82"/>
  <c r="J167" i="82"/>
  <c r="C361" i="81"/>
  <c r="G361" i="81" s="1"/>
  <c r="G360" i="81"/>
  <c r="B289" i="81"/>
  <c r="B290" i="81" s="1"/>
  <c r="B286" i="81"/>
  <c r="F286" i="81" s="1"/>
  <c r="G255" i="81"/>
  <c r="C259" i="81"/>
  <c r="C263" i="81" s="1"/>
  <c r="G263" i="81" s="1"/>
  <c r="E240" i="81"/>
  <c r="D241" i="81"/>
  <c r="D242" i="81" s="1"/>
  <c r="E117" i="81"/>
  <c r="D118" i="81"/>
  <c r="E118" i="81" s="1"/>
  <c r="K167" i="82"/>
  <c r="K164" i="82"/>
  <c r="D747" i="83"/>
  <c r="E747" i="83" s="1"/>
  <c r="E746" i="83"/>
  <c r="D585" i="83"/>
  <c r="D16" i="83"/>
  <c r="D17" i="83" s="1"/>
  <c r="AH165" i="82"/>
  <c r="AH177" i="82"/>
  <c r="AH178" i="82"/>
  <c r="AH179" i="82"/>
  <c r="AH182" i="82"/>
  <c r="AD167" i="82"/>
  <c r="AD180" i="82"/>
  <c r="Z162" i="82"/>
  <c r="Z166" i="82"/>
  <c r="Z168" i="82"/>
  <c r="Z169" i="82"/>
  <c r="Z181" i="82"/>
  <c r="Z183" i="82"/>
  <c r="Z186" i="82"/>
  <c r="V167" i="82"/>
  <c r="V170" i="82"/>
  <c r="R161" i="82"/>
  <c r="R163" i="82"/>
  <c r="R167" i="82"/>
  <c r="R171" i="82"/>
  <c r="R172" i="82"/>
  <c r="R173" i="82"/>
  <c r="R176" i="82"/>
  <c r="R182" i="82"/>
  <c r="R184" i="82"/>
  <c r="R185" i="82"/>
  <c r="J162" i="82"/>
  <c r="J165" i="82"/>
  <c r="J168" i="82"/>
  <c r="J174" i="82"/>
  <c r="J175" i="82"/>
  <c r="J176" i="82"/>
  <c r="J177" i="82"/>
  <c r="Y846" i="83"/>
  <c r="Q846" i="83"/>
  <c r="AC846" i="83"/>
  <c r="C286" i="81"/>
  <c r="G286" i="81" s="1"/>
  <c r="C283" i="81"/>
  <c r="B361" i="81"/>
  <c r="F361" i="81" s="1"/>
  <c r="G339" i="81"/>
  <c r="C343" i="81"/>
  <c r="G343" i="81" s="1"/>
  <c r="C340" i="81"/>
  <c r="G340" i="81" s="1"/>
  <c r="G336" i="81"/>
  <c r="D222" i="82"/>
  <c r="AL186" i="82"/>
  <c r="AH185" i="82"/>
  <c r="Z184" i="82"/>
  <c r="R183" i="82"/>
  <c r="AH181" i="82"/>
  <c r="Z180" i="82"/>
  <c r="R179" i="82"/>
  <c r="J178" i="82"/>
  <c r="Z176" i="82"/>
  <c r="AH174" i="82"/>
  <c r="AH173" i="82"/>
  <c r="Z172" i="82"/>
  <c r="J171" i="82"/>
  <c r="J170" i="82"/>
  <c r="J169" i="82"/>
  <c r="AH167" i="82"/>
  <c r="AH166" i="82"/>
  <c r="Z165" i="82"/>
  <c r="Z164" i="82"/>
  <c r="Z163" i="82"/>
  <c r="V162" i="82"/>
  <c r="Z161" i="82"/>
  <c r="AC168" i="82"/>
  <c r="AC176" i="82"/>
  <c r="X846" i="83"/>
  <c r="M846" i="83"/>
  <c r="M850" i="83" s="1"/>
  <c r="D676" i="83"/>
  <c r="D513" i="83"/>
  <c r="D514" i="83" s="1"/>
  <c r="D419" i="83"/>
  <c r="D73" i="83"/>
  <c r="D74" i="83" s="1"/>
  <c r="C364" i="81"/>
  <c r="G364" i="81" s="1"/>
  <c r="B316" i="81"/>
  <c r="F316" i="81" s="1"/>
  <c r="L316" i="81" s="1"/>
  <c r="C310" i="81"/>
  <c r="AH186" i="82"/>
  <c r="R186" i="82"/>
  <c r="Z185" i="82"/>
  <c r="J183" i="82"/>
  <c r="R181" i="82"/>
  <c r="R180" i="82"/>
  <c r="J179" i="82"/>
  <c r="Z177" i="82"/>
  <c r="AH175" i="82"/>
  <c r="Z174" i="82"/>
  <c r="Z173" i="82"/>
  <c r="J172" i="82"/>
  <c r="AH170" i="82"/>
  <c r="AH169" i="82"/>
  <c r="AH168" i="82"/>
  <c r="R168" i="82"/>
  <c r="Z167" i="82"/>
  <c r="R166" i="82"/>
  <c r="R165" i="82"/>
  <c r="R164" i="82"/>
  <c r="K163" i="82"/>
  <c r="R162" i="82"/>
  <c r="V161" i="82"/>
  <c r="AJ846" i="83"/>
  <c r="U846" i="83"/>
  <c r="D531" i="83"/>
  <c r="D441" i="83"/>
  <c r="D323" i="83"/>
  <c r="D324" i="83" s="1"/>
  <c r="D203" i="83"/>
  <c r="D177" i="83"/>
  <c r="D178" i="83" s="1"/>
  <c r="D151" i="83"/>
  <c r="E45" i="81"/>
  <c r="B47" i="81"/>
  <c r="B44" i="81"/>
  <c r="N166" i="82"/>
  <c r="N186" i="82"/>
  <c r="N167" i="82"/>
  <c r="C289" i="81"/>
  <c r="G289" i="81" s="1"/>
  <c r="E219" i="81"/>
  <c r="L309" i="81" s="1"/>
  <c r="M309" i="81" s="1"/>
  <c r="N309" i="81" s="1"/>
  <c r="O309" i="81" s="1"/>
  <c r="P309" i="81" s="1"/>
  <c r="Q309" i="81" s="1"/>
  <c r="R309" i="81" s="1"/>
  <c r="S309" i="81" s="1"/>
  <c r="T309" i="81" s="1"/>
  <c r="U309" i="81" s="1"/>
  <c r="V309" i="81" s="1"/>
  <c r="W309" i="81" s="1"/>
  <c r="X309" i="81" s="1"/>
  <c r="Y309" i="81" s="1"/>
  <c r="Z309" i="81" s="1"/>
  <c r="AA309" i="81" s="1"/>
  <c r="AB309" i="81" s="1"/>
  <c r="AC309" i="81" s="1"/>
  <c r="AD309" i="81" s="1"/>
  <c r="AE309" i="81" s="1"/>
  <c r="AF309" i="81" s="1"/>
  <c r="AG309" i="81" s="1"/>
  <c r="AH309" i="81" s="1"/>
  <c r="AI309" i="81" s="1"/>
  <c r="AJ309" i="81" s="1"/>
  <c r="K125" i="81"/>
  <c r="F359" i="82"/>
  <c r="AJ186" i="82"/>
  <c r="N185" i="82"/>
  <c r="V182" i="82"/>
  <c r="AD181" i="82"/>
  <c r="N178" i="82"/>
  <c r="AL174" i="82"/>
  <c r="V171" i="82"/>
  <c r="AL167" i="82"/>
  <c r="AD165" i="82"/>
  <c r="V163" i="82"/>
  <c r="D604" i="83"/>
  <c r="D333" i="83"/>
  <c r="D42" i="83"/>
  <c r="D43" i="83" s="1"/>
  <c r="F363" i="81"/>
  <c r="L363" i="81" s="1"/>
  <c r="M363" i="81" s="1"/>
  <c r="B313" i="81"/>
  <c r="F285" i="81"/>
  <c r="L285" i="81" s="1"/>
  <c r="C256" i="81"/>
  <c r="AL183" i="82"/>
  <c r="AL182" i="82"/>
  <c r="N179" i="82"/>
  <c r="V172" i="82"/>
  <c r="N170" i="82"/>
  <c r="V168" i="82"/>
  <c r="AD166" i="82"/>
  <c r="N162" i="82"/>
  <c r="N161" i="82"/>
  <c r="C42" i="83"/>
  <c r="C43" i="83" s="1"/>
  <c r="C45" i="83"/>
  <c r="AL168" i="82"/>
  <c r="AL161" i="82"/>
  <c r="AL162" i="82"/>
  <c r="AL169" i="82"/>
  <c r="S891" i="83"/>
  <c r="S895" i="83" s="1"/>
  <c r="Z891" i="83"/>
  <c r="Z895" i="83" s="1"/>
  <c r="AA891" i="83"/>
  <c r="AA895" i="83" s="1"/>
  <c r="AI891" i="83"/>
  <c r="AI895" i="83" s="1"/>
  <c r="D310" i="81"/>
  <c r="B256" i="81"/>
  <c r="F14" i="83"/>
  <c r="X14" i="83" s="1"/>
  <c r="F16" i="83"/>
  <c r="F15" i="83"/>
  <c r="Z15" i="83" s="1"/>
  <c r="AD186" i="82"/>
  <c r="AL184" i="82"/>
  <c r="AJ182" i="82"/>
  <c r="N180" i="82"/>
  <c r="AL177" i="82"/>
  <c r="AL176" i="82"/>
  <c r="V176" i="82"/>
  <c r="V173" i="82"/>
  <c r="N171" i="82"/>
  <c r="T168" i="82"/>
  <c r="N164" i="82"/>
  <c r="N163" i="82"/>
  <c r="AD162" i="82"/>
  <c r="AD169" i="82"/>
  <c r="AD170" i="82"/>
  <c r="AD171" i="82"/>
  <c r="AD172" i="82"/>
  <c r="AD173" i="82"/>
  <c r="AD174" i="82"/>
  <c r="AD175" i="82"/>
  <c r="AD163" i="82"/>
  <c r="AD164" i="82"/>
  <c r="AL185" i="82"/>
  <c r="AD183" i="82"/>
  <c r="N182" i="82"/>
  <c r="N181" i="82"/>
  <c r="AL178" i="82"/>
  <c r="V174" i="82"/>
  <c r="N172" i="82"/>
  <c r="N165" i="82"/>
  <c r="D611" i="83"/>
  <c r="D125" i="83"/>
  <c r="AD184" i="82"/>
  <c r="AD182" i="82"/>
  <c r="AL179" i="82"/>
  <c r="AD177" i="82"/>
  <c r="V175" i="82"/>
  <c r="N173" i="82"/>
  <c r="AL170" i="82"/>
  <c r="R174" i="85" a="1"/>
  <c r="R174" i="85" s="1"/>
  <c r="R166" i="85" a="1"/>
  <c r="R166" i="85" s="1"/>
  <c r="S166" i="85" s="1" a="1"/>
  <c r="S166" i="85" s="1"/>
  <c r="V166" i="85" s="1"/>
  <c r="R169" i="85" a="1"/>
  <c r="R169" i="85" s="1"/>
  <c r="V164" i="82"/>
  <c r="V177" i="82"/>
  <c r="V178" i="82"/>
  <c r="V179" i="82"/>
  <c r="V180" i="82"/>
  <c r="V181" i="82"/>
  <c r="V165" i="82"/>
  <c r="V183" i="82"/>
  <c r="V184" i="82"/>
  <c r="V185" i="82"/>
  <c r="V166" i="82"/>
  <c r="C337" i="81"/>
  <c r="G282" i="81"/>
  <c r="K129" i="81"/>
  <c r="AD185" i="82"/>
  <c r="AL180" i="82"/>
  <c r="AD178" i="82"/>
  <c r="AD176" i="82"/>
  <c r="N176" i="82"/>
  <c r="N174" i="82"/>
  <c r="AL171" i="82"/>
  <c r="V169" i="82"/>
  <c r="AD168" i="82"/>
  <c r="N168" i="82"/>
  <c r="AL163" i="82"/>
  <c r="AD161" i="82"/>
  <c r="AF176" i="82"/>
  <c r="AF182" i="82"/>
  <c r="AF186" i="82"/>
  <c r="P182" i="82"/>
  <c r="P186" i="82"/>
  <c r="AH891" i="83"/>
  <c r="AH895" i="83" s="1"/>
  <c r="Q847" i="83"/>
  <c r="Q851" i="83" s="1"/>
  <c r="Q925" i="83" s="1"/>
  <c r="Q167" i="84" s="1"/>
  <c r="R847" i="83"/>
  <c r="R851" i="83" s="1"/>
  <c r="R925" i="83" s="1"/>
  <c r="R167" i="84" s="1"/>
  <c r="U847" i="83"/>
  <c r="U851" i="83" s="1"/>
  <c r="U925" i="83" s="1"/>
  <c r="U167" i="84" s="1"/>
  <c r="Z847" i="83"/>
  <c r="Z851" i="83" s="1"/>
  <c r="Z925" i="83" s="1"/>
  <c r="Z167" i="84" s="1"/>
  <c r="AC847" i="83"/>
  <c r="AC851" i="83" s="1"/>
  <c r="AC925" i="83" s="1"/>
  <c r="AC167" i="84" s="1"/>
  <c r="AH847" i="83"/>
  <c r="AH851" i="83" s="1"/>
  <c r="AH925" i="83" s="1"/>
  <c r="AH167" i="84" s="1"/>
  <c r="D380" i="83"/>
  <c r="V186" i="82"/>
  <c r="N183" i="82"/>
  <c r="AL181" i="82"/>
  <c r="AD179" i="82"/>
  <c r="N175" i="82"/>
  <c r="AL172" i="82"/>
  <c r="AL165" i="82"/>
  <c r="AL164" i="82"/>
  <c r="R891" i="83"/>
  <c r="R895" i="83" s="1"/>
  <c r="D487" i="83"/>
  <c r="D488" i="83" s="1"/>
  <c r="G98" i="83"/>
  <c r="D99" i="83"/>
  <c r="R187" i="85" a="1"/>
  <c r="R187" i="85" s="1"/>
  <c r="D706" i="83"/>
  <c r="F24" i="83"/>
  <c r="B16" i="83"/>
  <c r="B17" i="83" s="1"/>
  <c r="AB846" i="83"/>
  <c r="L846" i="83"/>
  <c r="D229" i="83"/>
  <c r="D230" i="83" s="1"/>
  <c r="F20" i="83"/>
  <c r="R170" i="85"/>
  <c r="T170" i="85" s="1"/>
  <c r="BJ170" i="85" s="1"/>
  <c r="R188" i="85" a="1"/>
  <c r="R188" i="85" s="1"/>
  <c r="T188" i="85" s="1"/>
  <c r="BJ188" i="85" s="1"/>
  <c r="R182" i="85" a="1"/>
  <c r="R182" i="85" s="1"/>
  <c r="T182" i="85" s="1"/>
  <c r="BJ182" i="85" s="1"/>
  <c r="R168" i="85" a="1"/>
  <c r="R168" i="85" s="1"/>
  <c r="T168" i="85" s="1"/>
  <c r="BJ168" i="85" s="1"/>
  <c r="R175" i="85" a="1"/>
  <c r="R175" i="85" s="1"/>
  <c r="S175" i="85" s="1" a="1"/>
  <c r="R181" i="85" a="1"/>
  <c r="R181" i="85" s="1"/>
  <c r="T181" i="85" s="1"/>
  <c r="BJ181" i="85" s="1"/>
  <c r="R176" i="85" a="1"/>
  <c r="R176" i="85" s="1"/>
  <c r="T176" i="85" s="1"/>
  <c r="BJ176" i="85" s="1"/>
  <c r="R179" i="85" a="1"/>
  <c r="R179" i="85" s="1"/>
  <c r="T179" i="85" s="1"/>
  <c r="BJ179" i="85" s="1"/>
  <c r="R177" i="85" a="1"/>
  <c r="R177" i="85" s="1"/>
  <c r="T177" i="85" s="1"/>
  <c r="BJ177" i="85" s="1"/>
  <c r="R164" i="85" a="1"/>
  <c r="R164" i="85" s="1"/>
  <c r="S164" i="85" s="1" a="1"/>
  <c r="S164" i="85" s="1"/>
  <c r="V164" i="85" s="1"/>
  <c r="R165" i="85" a="1"/>
  <c r="R165" i="85" s="1"/>
  <c r="T165" i="85" s="1"/>
  <c r="BJ165" i="85" s="1"/>
  <c r="R172" i="85" a="1"/>
  <c r="R172" i="85" s="1"/>
  <c r="T172" i="85" s="1"/>
  <c r="BJ172" i="85" s="1"/>
  <c r="R171" i="85" a="1"/>
  <c r="R171" i="85" s="1"/>
  <c r="S171" i="85" s="1" a="1"/>
  <c r="R167" i="85" a="1"/>
  <c r="R167" i="85" s="1"/>
  <c r="T167" i="85" s="1"/>
  <c r="BJ167" i="85" s="1"/>
  <c r="R186" i="85" a="1"/>
  <c r="R186" i="85" s="1"/>
  <c r="R184" i="85" a="1"/>
  <c r="R184" i="85" s="1"/>
  <c r="S184" i="85" s="1" a="1"/>
  <c r="S184" i="85" s="1"/>
  <c r="V184" i="85" s="1"/>
  <c r="R183" i="85" a="1"/>
  <c r="R183" i="85" s="1"/>
  <c r="T183" i="85" s="1"/>
  <c r="BJ183" i="85" s="1"/>
  <c r="R185" i="85" a="1"/>
  <c r="R185" i="85" s="1"/>
  <c r="T185" i="85" s="1"/>
  <c r="BJ185" i="85" s="1"/>
  <c r="R173" i="85" a="1"/>
  <c r="R173" i="85" s="1"/>
  <c r="T173" i="85" s="1"/>
  <c r="BJ173" i="85" s="1"/>
  <c r="R180" i="85" a="1"/>
  <c r="R180" i="85" s="1"/>
  <c r="T180" i="85" s="1"/>
  <c r="BJ180" i="85" s="1"/>
  <c r="R178" i="85" a="1"/>
  <c r="R178" i="85" s="1"/>
  <c r="S178" i="85" s="1" a="1"/>
  <c r="S178" i="85" s="1"/>
  <c r="V178" i="85" s="1"/>
  <c r="S179" i="85" a="1"/>
  <c r="F135" i="85"/>
  <c r="G134" i="85"/>
  <c r="L86" i="85"/>
  <c r="M86" i="85" s="1"/>
  <c r="J87" i="85"/>
  <c r="E358" i="82"/>
  <c r="D200" i="82"/>
  <c r="AG176" i="82"/>
  <c r="Q176" i="82"/>
  <c r="AK176" i="82"/>
  <c r="U176" i="82"/>
  <c r="E252" i="82"/>
  <c r="E263" i="82" s="1"/>
  <c r="D253" i="82"/>
  <c r="AI168" i="82"/>
  <c r="AI169" i="82"/>
  <c r="AI170" i="82"/>
  <c r="AI171" i="82"/>
  <c r="AI172" i="82"/>
  <c r="AI173" i="82"/>
  <c r="AI174" i="82"/>
  <c r="AI175" i="82"/>
  <c r="AI177" i="82"/>
  <c r="AI178" i="82"/>
  <c r="AI179" i="82"/>
  <c r="AI180" i="82"/>
  <c r="AI181" i="82"/>
  <c r="AI183" i="82"/>
  <c r="AI184" i="82"/>
  <c r="AI185" i="82"/>
  <c r="AI176" i="82"/>
  <c r="AI182" i="82"/>
  <c r="AI186" i="82"/>
  <c r="AA168" i="82"/>
  <c r="AA169" i="82"/>
  <c r="AA170" i="82"/>
  <c r="AA171" i="82"/>
  <c r="AA172" i="82"/>
  <c r="AA173" i="82"/>
  <c r="AA174" i="82"/>
  <c r="AA175" i="82"/>
  <c r="AA177" i="82"/>
  <c r="AA178" i="82"/>
  <c r="AA179" i="82"/>
  <c r="AA180" i="82"/>
  <c r="AA181" i="82"/>
  <c r="AA182" i="82"/>
  <c r="AA183" i="82"/>
  <c r="AA184" i="82"/>
  <c r="AA185" i="82"/>
  <c r="AA186" i="82"/>
  <c r="AA176" i="82"/>
  <c r="O168" i="82"/>
  <c r="O161" i="82"/>
  <c r="O162" i="82"/>
  <c r="O163" i="82"/>
  <c r="O164" i="82"/>
  <c r="O165" i="82"/>
  <c r="O166" i="82"/>
  <c r="O167" i="82"/>
  <c r="O176" i="82"/>
  <c r="O169" i="82"/>
  <c r="O170" i="82"/>
  <c r="O171" i="82"/>
  <c r="O172" i="82"/>
  <c r="O173" i="82"/>
  <c r="O174" i="82"/>
  <c r="O175" i="82"/>
  <c r="O177" i="82"/>
  <c r="O178" i="82"/>
  <c r="O179" i="82"/>
  <c r="O180" i="82"/>
  <c r="O181" i="82"/>
  <c r="O183" i="82"/>
  <c r="O184" i="82"/>
  <c r="O185" i="82"/>
  <c r="D311" i="82"/>
  <c r="O182" i="82"/>
  <c r="S167" i="82"/>
  <c r="S166" i="82"/>
  <c r="S165" i="82"/>
  <c r="S164" i="82"/>
  <c r="S163" i="82"/>
  <c r="S162" i="82"/>
  <c r="AE168" i="82"/>
  <c r="AE161" i="82"/>
  <c r="AE162" i="82"/>
  <c r="AE163" i="82"/>
  <c r="AE164" i="82"/>
  <c r="AE165" i="82"/>
  <c r="AE166" i="82"/>
  <c r="AE167" i="82"/>
  <c r="AE176" i="82"/>
  <c r="AE169" i="82"/>
  <c r="AE170" i="82"/>
  <c r="AE171" i="82"/>
  <c r="AE172" i="82"/>
  <c r="AE173" i="82"/>
  <c r="AE174" i="82"/>
  <c r="AE175" i="82"/>
  <c r="AE177" i="82"/>
  <c r="AE178" i="82"/>
  <c r="AE179" i="82"/>
  <c r="AE180" i="82"/>
  <c r="AE181" i="82"/>
  <c r="AE183" i="82"/>
  <c r="AE184" i="82"/>
  <c r="AE185" i="82"/>
  <c r="K168" i="82"/>
  <c r="K169" i="82"/>
  <c r="K170" i="82"/>
  <c r="K171" i="82"/>
  <c r="K172" i="82"/>
  <c r="K173" i="82"/>
  <c r="K174" i="82"/>
  <c r="K175" i="82"/>
  <c r="K177" i="82"/>
  <c r="K178" i="82"/>
  <c r="K179" i="82"/>
  <c r="K180" i="82"/>
  <c r="K181" i="82"/>
  <c r="K182" i="82"/>
  <c r="K183" i="82"/>
  <c r="K184" i="82"/>
  <c r="K185" i="82"/>
  <c r="K186" i="82"/>
  <c r="K176" i="82"/>
  <c r="AE186" i="82"/>
  <c r="AA167" i="82"/>
  <c r="AA166" i="82"/>
  <c r="AA165" i="82"/>
  <c r="AA164" i="82"/>
  <c r="AA163" i="82"/>
  <c r="AA162" i="82"/>
  <c r="AA161" i="82"/>
  <c r="AM168" i="82"/>
  <c r="AM161" i="82"/>
  <c r="AM162" i="82"/>
  <c r="AM163" i="82"/>
  <c r="AM164" i="82"/>
  <c r="AM165" i="82"/>
  <c r="AM166" i="82"/>
  <c r="AM167" i="82"/>
  <c r="AM176" i="82"/>
  <c r="AM182" i="82"/>
  <c r="AM186" i="82"/>
  <c r="AM169" i="82"/>
  <c r="AM170" i="82"/>
  <c r="AM171" i="82"/>
  <c r="AM172" i="82"/>
  <c r="AM173" i="82"/>
  <c r="AM174" i="82"/>
  <c r="AM175" i="82"/>
  <c r="AM177" i="82"/>
  <c r="AM178" i="82"/>
  <c r="AM179" i="82"/>
  <c r="AM180" i="82"/>
  <c r="AM181" i="82"/>
  <c r="AM183" i="82"/>
  <c r="AM184" i="82"/>
  <c r="AM185" i="82"/>
  <c r="W168" i="82"/>
  <c r="W161" i="82"/>
  <c r="W162" i="82"/>
  <c r="W163" i="82"/>
  <c r="W164" i="82"/>
  <c r="W165" i="82"/>
  <c r="W166" i="82"/>
  <c r="W167" i="82"/>
  <c r="W176" i="82"/>
  <c r="W182" i="82"/>
  <c r="W186" i="82"/>
  <c r="W169" i="82"/>
  <c r="W170" i="82"/>
  <c r="W171" i="82"/>
  <c r="W172" i="82"/>
  <c r="W173" i="82"/>
  <c r="W174" i="82"/>
  <c r="W175" i="82"/>
  <c r="W177" i="82"/>
  <c r="W178" i="82"/>
  <c r="W179" i="82"/>
  <c r="W180" i="82"/>
  <c r="W181" i="82"/>
  <c r="W183" i="82"/>
  <c r="W184" i="82"/>
  <c r="W185" i="82"/>
  <c r="S168" i="82"/>
  <c r="S169" i="82"/>
  <c r="S170" i="82"/>
  <c r="S171" i="82"/>
  <c r="S172" i="82"/>
  <c r="S173" i="82"/>
  <c r="S174" i="82"/>
  <c r="S175" i="82"/>
  <c r="S177" i="82"/>
  <c r="S178" i="82"/>
  <c r="S179" i="82"/>
  <c r="S180" i="82"/>
  <c r="S181" i="82"/>
  <c r="S183" i="82"/>
  <c r="S184" i="82"/>
  <c r="S185" i="82"/>
  <c r="S176" i="82"/>
  <c r="S182" i="82"/>
  <c r="S186" i="82"/>
  <c r="O186" i="82"/>
  <c r="AI167" i="82"/>
  <c r="AI166" i="82"/>
  <c r="AI165" i="82"/>
  <c r="AI164" i="82"/>
  <c r="AI163" i="82"/>
  <c r="AI162" i="82"/>
  <c r="AI161" i="82"/>
  <c r="E210" i="82"/>
  <c r="L254" i="81"/>
  <c r="M254" i="81" s="1"/>
  <c r="N254" i="81" s="1"/>
  <c r="O254" i="81" s="1"/>
  <c r="P254" i="81" s="1"/>
  <c r="Q254" i="81" s="1"/>
  <c r="R254" i="81" s="1"/>
  <c r="S254" i="81" s="1"/>
  <c r="T254" i="81" s="1"/>
  <c r="E359" i="82"/>
  <c r="E771" i="83"/>
  <c r="D772" i="83"/>
  <c r="D695" i="83"/>
  <c r="D577" i="83"/>
  <c r="L891" i="83"/>
  <c r="P891" i="83"/>
  <c r="P895" i="83" s="1"/>
  <c r="T891" i="83"/>
  <c r="T895" i="83" s="1"/>
  <c r="X891" i="83"/>
  <c r="X895" i="83" s="1"/>
  <c r="AB891" i="83"/>
  <c r="AB895" i="83" s="1"/>
  <c r="AF891" i="83"/>
  <c r="AF895" i="83" s="1"/>
  <c r="AJ891" i="83"/>
  <c r="AJ895" i="83" s="1"/>
  <c r="M891" i="83"/>
  <c r="M895" i="83" s="1"/>
  <c r="Q891" i="83"/>
  <c r="Q895" i="83" s="1"/>
  <c r="U891" i="83"/>
  <c r="U895" i="83" s="1"/>
  <c r="Y891" i="83"/>
  <c r="Y895" i="83" s="1"/>
  <c r="AC891" i="83"/>
  <c r="AC895" i="83" s="1"/>
  <c r="AG891" i="83"/>
  <c r="AG895" i="83" s="1"/>
  <c r="C695" i="83"/>
  <c r="F694" i="83"/>
  <c r="D429" i="83"/>
  <c r="D409" i="83"/>
  <c r="AE891" i="83"/>
  <c r="AE895" i="83" s="1"/>
  <c r="W891" i="83"/>
  <c r="W895" i="83" s="1"/>
  <c r="O891" i="83"/>
  <c r="O895" i="83" s="1"/>
  <c r="AG847" i="83"/>
  <c r="AG851" i="83" s="1"/>
  <c r="Y847" i="83"/>
  <c r="Y851" i="83" s="1"/>
  <c r="D454" i="83"/>
  <c r="J774" i="83"/>
  <c r="D595" i="83"/>
  <c r="J911" i="83"/>
  <c r="O847" i="83"/>
  <c r="O851" i="83" s="1"/>
  <c r="S847" i="83"/>
  <c r="S851" i="83" s="1"/>
  <c r="W847" i="83"/>
  <c r="W851" i="83" s="1"/>
  <c r="AA847" i="83"/>
  <c r="AA851" i="83" s="1"/>
  <c r="AE847" i="83"/>
  <c r="AE851" i="83" s="1"/>
  <c r="AI847" i="83"/>
  <c r="AI851" i="83" s="1"/>
  <c r="L847" i="83"/>
  <c r="P847" i="83"/>
  <c r="P851" i="83" s="1"/>
  <c r="T847" i="83"/>
  <c r="T851" i="83" s="1"/>
  <c r="X847" i="83"/>
  <c r="X851" i="83" s="1"/>
  <c r="AB847" i="83"/>
  <c r="AB851" i="83" s="1"/>
  <c r="AF847" i="83"/>
  <c r="AF851" i="83" s="1"/>
  <c r="AJ847" i="83"/>
  <c r="AJ851" i="83" s="1"/>
  <c r="D505" i="83"/>
  <c r="J912" i="83"/>
  <c r="AD891" i="83"/>
  <c r="AD895" i="83" s="1"/>
  <c r="V891" i="83"/>
  <c r="V895" i="83" s="1"/>
  <c r="N891" i="83"/>
  <c r="N895" i="83" s="1"/>
  <c r="AD847" i="83"/>
  <c r="AD851" i="83" s="1"/>
  <c r="V847" i="83"/>
  <c r="V851" i="83" s="1"/>
  <c r="N847" i="83"/>
  <c r="N851" i="83" s="1"/>
  <c r="N846" i="83"/>
  <c r="R846" i="83"/>
  <c r="V846" i="83"/>
  <c r="Z846" i="83"/>
  <c r="AD846" i="83"/>
  <c r="AH846" i="83"/>
  <c r="O846" i="83"/>
  <c r="S846" i="83"/>
  <c r="W846" i="83"/>
  <c r="AA846" i="83"/>
  <c r="AE846" i="83"/>
  <c r="AI846" i="83"/>
  <c r="D686" i="83"/>
  <c r="D562" i="83"/>
  <c r="D365" i="83"/>
  <c r="D345" i="83"/>
  <c r="D389" i="83"/>
  <c r="D291" i="83"/>
  <c r="J773" i="83"/>
  <c r="D523" i="83"/>
  <c r="D473" i="83"/>
  <c r="D272" i="83"/>
  <c r="B27" i="83"/>
  <c r="C23" i="83"/>
  <c r="F23" i="83" s="1"/>
  <c r="Y23" i="83" s="1"/>
  <c r="Y736" i="83" s="1"/>
  <c r="F19" i="83"/>
  <c r="C22" i="83"/>
  <c r="F22" i="83" s="1"/>
  <c r="F18" i="83"/>
  <c r="X18" i="83" s="1"/>
  <c r="B22" i="83"/>
  <c r="L335" i="81"/>
  <c r="M335" i="81" s="1"/>
  <c r="D371" i="82"/>
  <c r="F360" i="82"/>
  <c r="C350" i="82"/>
  <c r="G158" i="82"/>
  <c r="G180" i="82" s="1"/>
  <c r="AE195" i="82" s="1"/>
  <c r="D360" i="82"/>
  <c r="D349" i="82"/>
  <c r="D277" i="82"/>
  <c r="AO161" i="82"/>
  <c r="AO163" i="82"/>
  <c r="AO165" i="82"/>
  <c r="AO167" i="82"/>
  <c r="AO169" i="82"/>
  <c r="AO171" i="82"/>
  <c r="AO173" i="82"/>
  <c r="AO175" i="82"/>
  <c r="AO177" i="82"/>
  <c r="AO162" i="82"/>
  <c r="AO166" i="82"/>
  <c r="AO170" i="82"/>
  <c r="AO174" i="82"/>
  <c r="AO178" i="82"/>
  <c r="AO179" i="82"/>
  <c r="AO181" i="82"/>
  <c r="AO183" i="82"/>
  <c r="AO185" i="82"/>
  <c r="AO182" i="82"/>
  <c r="AO186" i="82"/>
  <c r="AO164" i="82"/>
  <c r="AO172" i="82"/>
  <c r="AO180" i="82"/>
  <c r="AO184" i="82"/>
  <c r="AK161" i="82"/>
  <c r="AK163" i="82"/>
  <c r="AK165" i="82"/>
  <c r="AK167" i="82"/>
  <c r="AK169" i="82"/>
  <c r="AK171" i="82"/>
  <c r="AK173" i="82"/>
  <c r="AK175" i="82"/>
  <c r="AK177" i="82"/>
  <c r="AK162" i="82"/>
  <c r="AK166" i="82"/>
  <c r="AK170" i="82"/>
  <c r="AK174" i="82"/>
  <c r="AK178" i="82"/>
  <c r="AK179" i="82"/>
  <c r="AK181" i="82"/>
  <c r="AK183" i="82"/>
  <c r="AK185" i="82"/>
  <c r="AK182" i="82"/>
  <c r="AK186" i="82"/>
  <c r="AK164" i="82"/>
  <c r="AK172" i="82"/>
  <c r="AK180" i="82"/>
  <c r="AK184" i="82"/>
  <c r="AG161" i="82"/>
  <c r="AG163" i="82"/>
  <c r="AG165" i="82"/>
  <c r="AG167" i="82"/>
  <c r="AG169" i="82"/>
  <c r="AG171" i="82"/>
  <c r="AG173" i="82"/>
  <c r="AG175" i="82"/>
  <c r="AG177" i="82"/>
  <c r="AG162" i="82"/>
  <c r="AG166" i="82"/>
  <c r="AG170" i="82"/>
  <c r="AG174" i="82"/>
  <c r="AG178" i="82"/>
  <c r="AG179" i="82"/>
  <c r="AG181" i="82"/>
  <c r="AG183" i="82"/>
  <c r="AG185" i="82"/>
  <c r="AG182" i="82"/>
  <c r="AG186" i="82"/>
  <c r="AG164" i="82"/>
  <c r="AG172" i="82"/>
  <c r="AG180" i="82"/>
  <c r="AG184" i="82"/>
  <c r="AC161" i="82"/>
  <c r="AC163" i="82"/>
  <c r="AC165" i="82"/>
  <c r="AC167" i="82"/>
  <c r="AC169" i="82"/>
  <c r="AC171" i="82"/>
  <c r="AC173" i="82"/>
  <c r="AC175" i="82"/>
  <c r="AC177" i="82"/>
  <c r="AC162" i="82"/>
  <c r="AC166" i="82"/>
  <c r="AC170" i="82"/>
  <c r="AC174" i="82"/>
  <c r="AC178" i="82"/>
  <c r="AC179" i="82"/>
  <c r="AC181" i="82"/>
  <c r="AC183" i="82"/>
  <c r="AC185" i="82"/>
  <c r="AC182" i="82"/>
  <c r="AC186" i="82"/>
  <c r="AC164" i="82"/>
  <c r="AC172" i="82"/>
  <c r="AC180" i="82"/>
  <c r="AC184" i="82"/>
  <c r="Y161" i="82"/>
  <c r="Y163" i="82"/>
  <c r="Y165" i="82"/>
  <c r="Y167" i="82"/>
  <c r="Y169" i="82"/>
  <c r="Y171" i="82"/>
  <c r="Y173" i="82"/>
  <c r="Y175" i="82"/>
  <c r="Y177" i="82"/>
  <c r="Y162" i="82"/>
  <c r="Y166" i="82"/>
  <c r="Y170" i="82"/>
  <c r="Y174" i="82"/>
  <c r="Y178" i="82"/>
  <c r="Y179" i="82"/>
  <c r="Y181" i="82"/>
  <c r="Y183" i="82"/>
  <c r="Y185" i="82"/>
  <c r="Y182" i="82"/>
  <c r="Y186" i="82"/>
  <c r="Y164" i="82"/>
  <c r="Y172" i="82"/>
  <c r="Y180" i="82"/>
  <c r="Y184" i="82"/>
  <c r="U161" i="82"/>
  <c r="U163" i="82"/>
  <c r="U165" i="82"/>
  <c r="U167" i="82"/>
  <c r="U169" i="82"/>
  <c r="U171" i="82"/>
  <c r="U173" i="82"/>
  <c r="U175" i="82"/>
  <c r="U177" i="82"/>
  <c r="U162" i="82"/>
  <c r="U166" i="82"/>
  <c r="U170" i="82"/>
  <c r="U174" i="82"/>
  <c r="U178" i="82"/>
  <c r="U179" i="82"/>
  <c r="U181" i="82"/>
  <c r="U183" i="82"/>
  <c r="U185" i="82"/>
  <c r="U182" i="82"/>
  <c r="U186" i="82"/>
  <c r="U164" i="82"/>
  <c r="U172" i="82"/>
  <c r="U180" i="82"/>
  <c r="U184" i="82"/>
  <c r="Q161" i="82"/>
  <c r="Q163" i="82"/>
  <c r="Q165" i="82"/>
  <c r="Q167" i="82"/>
  <c r="Q169" i="82"/>
  <c r="Q171" i="82"/>
  <c r="Q173" i="82"/>
  <c r="Q175" i="82"/>
  <c r="Q177" i="82"/>
  <c r="Q162" i="82"/>
  <c r="Q166" i="82"/>
  <c r="Q170" i="82"/>
  <c r="Q174" i="82"/>
  <c r="Q178" i="82"/>
  <c r="Q181" i="82"/>
  <c r="Q183" i="82"/>
  <c r="Q185" i="82"/>
  <c r="Q179" i="82"/>
  <c r="Q182" i="82"/>
  <c r="Q186" i="82"/>
  <c r="Q164" i="82"/>
  <c r="Q172" i="82"/>
  <c r="Q180" i="82"/>
  <c r="Q184" i="82"/>
  <c r="M161" i="82"/>
  <c r="M163" i="82"/>
  <c r="M165" i="82"/>
  <c r="M167" i="82"/>
  <c r="M169" i="82"/>
  <c r="M171" i="82"/>
  <c r="M173" i="82"/>
  <c r="M175" i="82"/>
  <c r="M177" i="82"/>
  <c r="M179" i="82"/>
  <c r="M162" i="82"/>
  <c r="M166" i="82"/>
  <c r="M170" i="82"/>
  <c r="M174" i="82"/>
  <c r="M178" i="82"/>
  <c r="M181" i="82"/>
  <c r="M183" i="82"/>
  <c r="M185" i="82"/>
  <c r="M182" i="82"/>
  <c r="M186" i="82"/>
  <c r="M164" i="82"/>
  <c r="M172" i="82"/>
  <c r="M180" i="82"/>
  <c r="M184" i="82"/>
  <c r="I161" i="82"/>
  <c r="I163" i="82"/>
  <c r="I165" i="82"/>
  <c r="I167" i="82"/>
  <c r="I169" i="82"/>
  <c r="I171" i="82"/>
  <c r="I173" i="82"/>
  <c r="I175" i="82"/>
  <c r="I177" i="82"/>
  <c r="I179" i="82"/>
  <c r="I162" i="82"/>
  <c r="I166" i="82"/>
  <c r="I170" i="82"/>
  <c r="I174" i="82"/>
  <c r="I178" i="82"/>
  <c r="I181" i="82"/>
  <c r="I183" i="82"/>
  <c r="I185" i="82"/>
  <c r="I182" i="82"/>
  <c r="I186" i="82"/>
  <c r="I164" i="82"/>
  <c r="I172" i="82"/>
  <c r="I180" i="82"/>
  <c r="I184" i="82"/>
  <c r="D212" i="82"/>
  <c r="F210" i="82"/>
  <c r="C200" i="82"/>
  <c r="AO176" i="82"/>
  <c r="AN161" i="82"/>
  <c r="AN163" i="82"/>
  <c r="AN165" i="82"/>
  <c r="AN167" i="82"/>
  <c r="AN169" i="82"/>
  <c r="AN171" i="82"/>
  <c r="AN173" i="82"/>
  <c r="AN175" i="82"/>
  <c r="AN177" i="82"/>
  <c r="AN162" i="82"/>
  <c r="AN166" i="82"/>
  <c r="AN170" i="82"/>
  <c r="AN174" i="82"/>
  <c r="AN178" i="82"/>
  <c r="AN179" i="82"/>
  <c r="AN181" i="82"/>
  <c r="AN183" i="82"/>
  <c r="AN185" i="82"/>
  <c r="AJ161" i="82"/>
  <c r="AJ163" i="82"/>
  <c r="AJ165" i="82"/>
  <c r="AJ167" i="82"/>
  <c r="AJ169" i="82"/>
  <c r="AJ171" i="82"/>
  <c r="AJ173" i="82"/>
  <c r="AJ175" i="82"/>
  <c r="AJ177" i="82"/>
  <c r="AJ162" i="82"/>
  <c r="AJ166" i="82"/>
  <c r="AJ170" i="82"/>
  <c r="AJ174" i="82"/>
  <c r="AJ178" i="82"/>
  <c r="AJ179" i="82"/>
  <c r="AJ181" i="82"/>
  <c r="AJ183" i="82"/>
  <c r="AJ185" i="82"/>
  <c r="AF161" i="82"/>
  <c r="AF163" i="82"/>
  <c r="AF165" i="82"/>
  <c r="AF167" i="82"/>
  <c r="AF169" i="82"/>
  <c r="AF171" i="82"/>
  <c r="AF173" i="82"/>
  <c r="AF175" i="82"/>
  <c r="AF177" i="82"/>
  <c r="AF162" i="82"/>
  <c r="AF166" i="82"/>
  <c r="AF170" i="82"/>
  <c r="AF174" i="82"/>
  <c r="AF178" i="82"/>
  <c r="AF179" i="82"/>
  <c r="AF181" i="82"/>
  <c r="AF183" i="82"/>
  <c r="AF185" i="82"/>
  <c r="AB161" i="82"/>
  <c r="AB163" i="82"/>
  <c r="AB165" i="82"/>
  <c r="AB167" i="82"/>
  <c r="AB169" i="82"/>
  <c r="AB171" i="82"/>
  <c r="AB173" i="82"/>
  <c r="AB175" i="82"/>
  <c r="AB177" i="82"/>
  <c r="AB162" i="82"/>
  <c r="AB166" i="82"/>
  <c r="AB170" i="82"/>
  <c r="AB174" i="82"/>
  <c r="AB178" i="82"/>
  <c r="AB179" i="82"/>
  <c r="AB181" i="82"/>
  <c r="AB183" i="82"/>
  <c r="AB185" i="82"/>
  <c r="X161" i="82"/>
  <c r="X163" i="82"/>
  <c r="X165" i="82"/>
  <c r="X167" i="82"/>
  <c r="X169" i="82"/>
  <c r="X171" i="82"/>
  <c r="X173" i="82"/>
  <c r="X175" i="82"/>
  <c r="X177" i="82"/>
  <c r="X162" i="82"/>
  <c r="X166" i="82"/>
  <c r="X170" i="82"/>
  <c r="X174" i="82"/>
  <c r="X178" i="82"/>
  <c r="X179" i="82"/>
  <c r="X181" i="82"/>
  <c r="X183" i="82"/>
  <c r="X185" i="82"/>
  <c r="T161" i="82"/>
  <c r="T163" i="82"/>
  <c r="T165" i="82"/>
  <c r="T167" i="82"/>
  <c r="T169" i="82"/>
  <c r="T171" i="82"/>
  <c r="T173" i="82"/>
  <c r="T175" i="82"/>
  <c r="T177" i="82"/>
  <c r="T179" i="82"/>
  <c r="T162" i="82"/>
  <c r="T166" i="82"/>
  <c r="T170" i="82"/>
  <c r="T174" i="82"/>
  <c r="T178" i="82"/>
  <c r="T181" i="82"/>
  <c r="T183" i="82"/>
  <c r="T185" i="82"/>
  <c r="P161" i="82"/>
  <c r="P163" i="82"/>
  <c r="P165" i="82"/>
  <c r="P167" i="82"/>
  <c r="P169" i="82"/>
  <c r="P171" i="82"/>
  <c r="P173" i="82"/>
  <c r="P175" i="82"/>
  <c r="P177" i="82"/>
  <c r="P179" i="82"/>
  <c r="P162" i="82"/>
  <c r="P166" i="82"/>
  <c r="P170" i="82"/>
  <c r="P174" i="82"/>
  <c r="P178" i="82"/>
  <c r="P181" i="82"/>
  <c r="P183" i="82"/>
  <c r="P185" i="82"/>
  <c r="L161" i="82"/>
  <c r="L163" i="82"/>
  <c r="L165" i="82"/>
  <c r="L167" i="82"/>
  <c r="L169" i="82"/>
  <c r="L171" i="82"/>
  <c r="L173" i="82"/>
  <c r="L175" i="82"/>
  <c r="L177" i="82"/>
  <c r="L179" i="82"/>
  <c r="L162" i="82"/>
  <c r="L166" i="82"/>
  <c r="L170" i="82"/>
  <c r="L174" i="82"/>
  <c r="L178" i="82"/>
  <c r="L181" i="82"/>
  <c r="L183" i="82"/>
  <c r="L185" i="82"/>
  <c r="G175" i="82"/>
  <c r="Z195" i="82" s="1"/>
  <c r="AN184" i="82"/>
  <c r="AJ184" i="82"/>
  <c r="AF184" i="82"/>
  <c r="AB184" i="82"/>
  <c r="X184" i="82"/>
  <c r="T184" i="82"/>
  <c r="P184" i="82"/>
  <c r="L184" i="82"/>
  <c r="AN180" i="82"/>
  <c r="AJ180" i="82"/>
  <c r="AF180" i="82"/>
  <c r="AB180" i="82"/>
  <c r="X180" i="82"/>
  <c r="T180" i="82"/>
  <c r="P180" i="82"/>
  <c r="L180" i="82"/>
  <c r="AN172" i="82"/>
  <c r="AJ172" i="82"/>
  <c r="AF172" i="82"/>
  <c r="AB172" i="82"/>
  <c r="X172" i="82"/>
  <c r="T172" i="82"/>
  <c r="P172" i="82"/>
  <c r="L172" i="82"/>
  <c r="AN164" i="82"/>
  <c r="AJ164" i="82"/>
  <c r="AF164" i="82"/>
  <c r="AB164" i="82"/>
  <c r="X164" i="82"/>
  <c r="T164" i="82"/>
  <c r="P164" i="82"/>
  <c r="L164" i="82"/>
  <c r="L308" i="81"/>
  <c r="M308" i="81" s="1"/>
  <c r="L281" i="81"/>
  <c r="M281" i="81" s="1"/>
  <c r="P377" i="81"/>
  <c r="Q377" i="81" s="1"/>
  <c r="R377" i="81" s="1"/>
  <c r="S377" i="81" s="1"/>
  <c r="T377" i="81" s="1"/>
  <c r="U377" i="81" s="1"/>
  <c r="V377" i="81" s="1"/>
  <c r="W377" i="81" s="1"/>
  <c r="X377" i="81" s="1"/>
  <c r="Y377" i="81" s="1"/>
  <c r="Z377" i="81" s="1"/>
  <c r="AA377" i="81" s="1"/>
  <c r="AB377" i="81" s="1"/>
  <c r="AC377" i="81" s="1"/>
  <c r="AD377" i="81" s="1"/>
  <c r="AE377" i="81" s="1"/>
  <c r="AF377" i="81" s="1"/>
  <c r="AG377" i="81" s="1"/>
  <c r="AH377" i="81" s="1"/>
  <c r="AI377" i="81" s="1"/>
  <c r="AJ377" i="81" s="1"/>
  <c r="P373" i="81"/>
  <c r="Q373" i="81" s="1"/>
  <c r="R373" i="81" s="1"/>
  <c r="S373" i="81" s="1"/>
  <c r="T373" i="81" s="1"/>
  <c r="U373" i="81" s="1"/>
  <c r="V373" i="81" s="1"/>
  <c r="W373" i="81" s="1"/>
  <c r="X373" i="81" s="1"/>
  <c r="Y373" i="81" s="1"/>
  <c r="Z373" i="81" s="1"/>
  <c r="AA373" i="81" s="1"/>
  <c r="AB373" i="81" s="1"/>
  <c r="AC373" i="81" s="1"/>
  <c r="AD373" i="81" s="1"/>
  <c r="AE373" i="81" s="1"/>
  <c r="AF373" i="81" s="1"/>
  <c r="AG373" i="81" s="1"/>
  <c r="AH373" i="81" s="1"/>
  <c r="AI373" i="81" s="1"/>
  <c r="AJ373" i="81" s="1"/>
  <c r="F367" i="81"/>
  <c r="B368" i="81"/>
  <c r="M173" i="81"/>
  <c r="N173" i="81" s="1"/>
  <c r="M174" i="81"/>
  <c r="N174" i="81" s="1"/>
  <c r="M175" i="81"/>
  <c r="N175" i="81" s="1"/>
  <c r="M200" i="81"/>
  <c r="N200" i="81" s="1"/>
  <c r="M201" i="81"/>
  <c r="N201" i="81" s="1"/>
  <c r="M202" i="81"/>
  <c r="N202" i="81" s="1"/>
  <c r="N322" i="81"/>
  <c r="O322" i="81" s="1"/>
  <c r="P322" i="81" s="1"/>
  <c r="Q322" i="81" s="1"/>
  <c r="R322" i="81" s="1"/>
  <c r="S322" i="81" s="1"/>
  <c r="T322" i="81" s="1"/>
  <c r="U322" i="81" s="1"/>
  <c r="V322" i="81" s="1"/>
  <c r="W322" i="81" s="1"/>
  <c r="X322" i="81" s="1"/>
  <c r="Y322" i="81" s="1"/>
  <c r="Z322" i="81" s="1"/>
  <c r="AA322" i="81" s="1"/>
  <c r="AB322" i="81" s="1"/>
  <c r="AC322" i="81" s="1"/>
  <c r="AD322" i="81" s="1"/>
  <c r="AE322" i="81" s="1"/>
  <c r="AF322" i="81" s="1"/>
  <c r="AG322" i="81" s="1"/>
  <c r="AH322" i="81" s="1"/>
  <c r="AI322" i="81" s="1"/>
  <c r="AJ322" i="81" s="1"/>
  <c r="J378" i="81"/>
  <c r="N376" i="81"/>
  <c r="O376" i="81" s="1"/>
  <c r="P376" i="81" s="1"/>
  <c r="Q376" i="81" s="1"/>
  <c r="R376" i="81" s="1"/>
  <c r="S376" i="81" s="1"/>
  <c r="T376" i="81" s="1"/>
  <c r="U376" i="81" s="1"/>
  <c r="V376" i="81" s="1"/>
  <c r="W376" i="81" s="1"/>
  <c r="X376" i="81" s="1"/>
  <c r="Y376" i="81" s="1"/>
  <c r="Z376" i="81" s="1"/>
  <c r="AA376" i="81" s="1"/>
  <c r="AB376" i="81" s="1"/>
  <c r="AC376" i="81" s="1"/>
  <c r="AD376" i="81" s="1"/>
  <c r="AE376" i="81" s="1"/>
  <c r="AF376" i="81" s="1"/>
  <c r="AG376" i="81" s="1"/>
  <c r="AH376" i="81" s="1"/>
  <c r="AI376" i="81" s="1"/>
  <c r="AJ376" i="81" s="1"/>
  <c r="J374" i="81"/>
  <c r="N372" i="81"/>
  <c r="O372" i="81" s="1"/>
  <c r="P372" i="81" s="1"/>
  <c r="Q372" i="81" s="1"/>
  <c r="R372" i="81" s="1"/>
  <c r="S372" i="81" s="1"/>
  <c r="T372" i="81" s="1"/>
  <c r="U372" i="81" s="1"/>
  <c r="V372" i="81" s="1"/>
  <c r="W372" i="81" s="1"/>
  <c r="X372" i="81" s="1"/>
  <c r="Y372" i="81" s="1"/>
  <c r="Z372" i="81" s="1"/>
  <c r="AA372" i="81" s="1"/>
  <c r="AB372" i="81" s="1"/>
  <c r="AC372" i="81" s="1"/>
  <c r="AD372" i="81" s="1"/>
  <c r="AE372" i="81" s="1"/>
  <c r="AF372" i="81" s="1"/>
  <c r="AG372" i="81" s="1"/>
  <c r="AH372" i="81" s="1"/>
  <c r="AI372" i="81" s="1"/>
  <c r="AJ372" i="81" s="1"/>
  <c r="J370" i="81"/>
  <c r="N362" i="81"/>
  <c r="O362" i="81" s="1"/>
  <c r="P362" i="81" s="1"/>
  <c r="Q362" i="81" s="1"/>
  <c r="R362" i="81" s="1"/>
  <c r="S362" i="81" s="1"/>
  <c r="T362" i="81" s="1"/>
  <c r="U362" i="81" s="1"/>
  <c r="V362" i="81" s="1"/>
  <c r="W362" i="81" s="1"/>
  <c r="X362" i="81" s="1"/>
  <c r="Y362" i="81" s="1"/>
  <c r="Z362" i="81" s="1"/>
  <c r="AA362" i="81" s="1"/>
  <c r="AB362" i="81" s="1"/>
  <c r="AC362" i="81" s="1"/>
  <c r="AD362" i="81" s="1"/>
  <c r="AE362" i="81" s="1"/>
  <c r="AF362" i="81" s="1"/>
  <c r="AG362" i="81" s="1"/>
  <c r="AH362" i="81" s="1"/>
  <c r="AI362" i="81" s="1"/>
  <c r="AJ362" i="81" s="1"/>
  <c r="N348" i="81"/>
  <c r="O348" i="81" s="1"/>
  <c r="P348" i="81" s="1"/>
  <c r="Q348" i="81" s="1"/>
  <c r="R348" i="81" s="1"/>
  <c r="S348" i="81" s="1"/>
  <c r="T348" i="81" s="1"/>
  <c r="U348" i="81" s="1"/>
  <c r="V348" i="81" s="1"/>
  <c r="W348" i="81" s="1"/>
  <c r="X348" i="81" s="1"/>
  <c r="Y348" i="81" s="1"/>
  <c r="Z348" i="81" s="1"/>
  <c r="AA348" i="81" s="1"/>
  <c r="AB348" i="81" s="1"/>
  <c r="AC348" i="81" s="1"/>
  <c r="AD348" i="81" s="1"/>
  <c r="AE348" i="81" s="1"/>
  <c r="AF348" i="81" s="1"/>
  <c r="AG348" i="81" s="1"/>
  <c r="AH348" i="81" s="1"/>
  <c r="AI348" i="81" s="1"/>
  <c r="AJ348" i="81" s="1"/>
  <c r="J342" i="81"/>
  <c r="J325" i="81"/>
  <c r="N320" i="81"/>
  <c r="O320" i="81" s="1"/>
  <c r="P320" i="81" s="1"/>
  <c r="Q320" i="81" s="1"/>
  <c r="R320" i="81" s="1"/>
  <c r="S320" i="81" s="1"/>
  <c r="T320" i="81" s="1"/>
  <c r="U320" i="81" s="1"/>
  <c r="V320" i="81" s="1"/>
  <c r="W320" i="81" s="1"/>
  <c r="X320" i="81" s="1"/>
  <c r="Y320" i="81" s="1"/>
  <c r="Z320" i="81" s="1"/>
  <c r="AA320" i="81" s="1"/>
  <c r="AB320" i="81" s="1"/>
  <c r="AC320" i="81" s="1"/>
  <c r="AD320" i="81" s="1"/>
  <c r="AE320" i="81" s="1"/>
  <c r="AF320" i="81" s="1"/>
  <c r="AG320" i="81" s="1"/>
  <c r="AH320" i="81" s="1"/>
  <c r="AI320" i="81" s="1"/>
  <c r="AJ320" i="81" s="1"/>
  <c r="J366" i="81"/>
  <c r="J353" i="81"/>
  <c r="J351" i="81"/>
  <c r="J349" i="81"/>
  <c r="J347" i="81"/>
  <c r="B340" i="81"/>
  <c r="F339" i="81"/>
  <c r="N338" i="81"/>
  <c r="O338" i="81" s="1"/>
  <c r="P338" i="81" s="1"/>
  <c r="Q338" i="81" s="1"/>
  <c r="R338" i="81" s="1"/>
  <c r="S338" i="81" s="1"/>
  <c r="T338" i="81" s="1"/>
  <c r="U338" i="81" s="1"/>
  <c r="V338" i="81" s="1"/>
  <c r="W338" i="81" s="1"/>
  <c r="X338" i="81" s="1"/>
  <c r="Y338" i="81" s="1"/>
  <c r="Z338" i="81" s="1"/>
  <c r="AA338" i="81" s="1"/>
  <c r="AB338" i="81" s="1"/>
  <c r="AC338" i="81" s="1"/>
  <c r="AD338" i="81" s="1"/>
  <c r="AE338" i="81" s="1"/>
  <c r="AF338" i="81" s="1"/>
  <c r="AG338" i="81" s="1"/>
  <c r="AH338" i="81" s="1"/>
  <c r="AI338" i="81" s="1"/>
  <c r="AJ338" i="81" s="1"/>
  <c r="O311" i="81"/>
  <c r="P311" i="81" s="1"/>
  <c r="Q311" i="81" s="1"/>
  <c r="R311" i="81" s="1"/>
  <c r="S311" i="81" s="1"/>
  <c r="T311" i="81" s="1"/>
  <c r="U311" i="81" s="1"/>
  <c r="V311" i="81" s="1"/>
  <c r="W311" i="81" s="1"/>
  <c r="X311" i="81" s="1"/>
  <c r="Y311" i="81" s="1"/>
  <c r="Z311" i="81" s="1"/>
  <c r="AA311" i="81" s="1"/>
  <c r="AB311" i="81" s="1"/>
  <c r="AC311" i="81" s="1"/>
  <c r="AD311" i="81" s="1"/>
  <c r="AE311" i="81" s="1"/>
  <c r="AF311" i="81" s="1"/>
  <c r="AG311" i="81" s="1"/>
  <c r="AH311" i="81" s="1"/>
  <c r="AI311" i="81" s="1"/>
  <c r="AJ311" i="81" s="1"/>
  <c r="F343" i="81"/>
  <c r="B344" i="81"/>
  <c r="O327" i="81"/>
  <c r="P327" i="81" s="1"/>
  <c r="Q327" i="81" s="1"/>
  <c r="R327" i="81" s="1"/>
  <c r="S327" i="81" s="1"/>
  <c r="T327" i="81" s="1"/>
  <c r="U327" i="81" s="1"/>
  <c r="V327" i="81" s="1"/>
  <c r="W327" i="81" s="1"/>
  <c r="X327" i="81" s="1"/>
  <c r="Y327" i="81" s="1"/>
  <c r="Z327" i="81" s="1"/>
  <c r="AA327" i="81" s="1"/>
  <c r="AB327" i="81" s="1"/>
  <c r="AC327" i="81" s="1"/>
  <c r="AD327" i="81" s="1"/>
  <c r="AE327" i="81" s="1"/>
  <c r="AF327" i="81" s="1"/>
  <c r="AG327" i="81" s="1"/>
  <c r="AH327" i="81" s="1"/>
  <c r="AI327" i="81" s="1"/>
  <c r="AJ327" i="81" s="1"/>
  <c r="N326" i="81"/>
  <c r="O326" i="81" s="1"/>
  <c r="P326" i="81" s="1"/>
  <c r="Q326" i="81" s="1"/>
  <c r="R326" i="81" s="1"/>
  <c r="S326" i="81" s="1"/>
  <c r="T326" i="81" s="1"/>
  <c r="U326" i="81" s="1"/>
  <c r="V326" i="81" s="1"/>
  <c r="W326" i="81" s="1"/>
  <c r="X326" i="81" s="1"/>
  <c r="Y326" i="81" s="1"/>
  <c r="Z326" i="81" s="1"/>
  <c r="AA326" i="81" s="1"/>
  <c r="AB326" i="81" s="1"/>
  <c r="AC326" i="81" s="1"/>
  <c r="AD326" i="81" s="1"/>
  <c r="AE326" i="81" s="1"/>
  <c r="AF326" i="81" s="1"/>
  <c r="AG326" i="81" s="1"/>
  <c r="AH326" i="81" s="1"/>
  <c r="AI326" i="81" s="1"/>
  <c r="AJ326" i="81" s="1"/>
  <c r="J375" i="81"/>
  <c r="J371" i="81"/>
  <c r="L359" i="81"/>
  <c r="N354" i="81"/>
  <c r="O354" i="81" s="1"/>
  <c r="P354" i="81" s="1"/>
  <c r="Q354" i="81" s="1"/>
  <c r="R354" i="81" s="1"/>
  <c r="S354" i="81" s="1"/>
  <c r="T354" i="81" s="1"/>
  <c r="U354" i="81" s="1"/>
  <c r="V354" i="81" s="1"/>
  <c r="W354" i="81" s="1"/>
  <c r="X354" i="81" s="1"/>
  <c r="Y354" i="81" s="1"/>
  <c r="Z354" i="81" s="1"/>
  <c r="AA354" i="81" s="1"/>
  <c r="AB354" i="81" s="1"/>
  <c r="AC354" i="81" s="1"/>
  <c r="AD354" i="81" s="1"/>
  <c r="AE354" i="81" s="1"/>
  <c r="AF354" i="81" s="1"/>
  <c r="AG354" i="81" s="1"/>
  <c r="AH354" i="81" s="1"/>
  <c r="AI354" i="81" s="1"/>
  <c r="AJ354" i="81" s="1"/>
  <c r="N352" i="81"/>
  <c r="O352" i="81" s="1"/>
  <c r="P352" i="81" s="1"/>
  <c r="Q352" i="81" s="1"/>
  <c r="R352" i="81" s="1"/>
  <c r="S352" i="81" s="1"/>
  <c r="T352" i="81" s="1"/>
  <c r="U352" i="81" s="1"/>
  <c r="V352" i="81" s="1"/>
  <c r="W352" i="81" s="1"/>
  <c r="X352" i="81" s="1"/>
  <c r="Y352" i="81" s="1"/>
  <c r="Z352" i="81" s="1"/>
  <c r="AA352" i="81" s="1"/>
  <c r="AB352" i="81" s="1"/>
  <c r="AC352" i="81" s="1"/>
  <c r="AD352" i="81" s="1"/>
  <c r="AE352" i="81" s="1"/>
  <c r="AF352" i="81" s="1"/>
  <c r="AG352" i="81" s="1"/>
  <c r="AH352" i="81" s="1"/>
  <c r="AI352" i="81" s="1"/>
  <c r="AJ352" i="81" s="1"/>
  <c r="N350" i="81"/>
  <c r="O350" i="81" s="1"/>
  <c r="P350" i="81" s="1"/>
  <c r="Q350" i="81" s="1"/>
  <c r="R350" i="81" s="1"/>
  <c r="S350" i="81" s="1"/>
  <c r="T350" i="81" s="1"/>
  <c r="U350" i="81" s="1"/>
  <c r="V350" i="81" s="1"/>
  <c r="W350" i="81" s="1"/>
  <c r="X350" i="81" s="1"/>
  <c r="Y350" i="81" s="1"/>
  <c r="Z350" i="81" s="1"/>
  <c r="AA350" i="81" s="1"/>
  <c r="AB350" i="81" s="1"/>
  <c r="AC350" i="81" s="1"/>
  <c r="AD350" i="81" s="1"/>
  <c r="AE350" i="81" s="1"/>
  <c r="AF350" i="81" s="1"/>
  <c r="AG350" i="81" s="1"/>
  <c r="AH350" i="81" s="1"/>
  <c r="AI350" i="81" s="1"/>
  <c r="AJ350" i="81" s="1"/>
  <c r="N324" i="81"/>
  <c r="O324" i="81" s="1"/>
  <c r="P324" i="81" s="1"/>
  <c r="Q324" i="81" s="1"/>
  <c r="R324" i="81" s="1"/>
  <c r="S324" i="81" s="1"/>
  <c r="T324" i="81" s="1"/>
  <c r="U324" i="81" s="1"/>
  <c r="V324" i="81" s="1"/>
  <c r="W324" i="81" s="1"/>
  <c r="X324" i="81" s="1"/>
  <c r="Y324" i="81" s="1"/>
  <c r="Z324" i="81" s="1"/>
  <c r="AA324" i="81" s="1"/>
  <c r="AB324" i="81" s="1"/>
  <c r="AC324" i="81" s="1"/>
  <c r="AD324" i="81" s="1"/>
  <c r="AE324" i="81" s="1"/>
  <c r="AF324" i="81" s="1"/>
  <c r="AG324" i="81" s="1"/>
  <c r="AH324" i="81" s="1"/>
  <c r="AI324" i="81" s="1"/>
  <c r="AJ324" i="81" s="1"/>
  <c r="N346" i="81"/>
  <c r="O346" i="81" s="1"/>
  <c r="P346" i="81" s="1"/>
  <c r="Q346" i="81" s="1"/>
  <c r="R346" i="81" s="1"/>
  <c r="S346" i="81" s="1"/>
  <c r="T346" i="81" s="1"/>
  <c r="U346" i="81" s="1"/>
  <c r="V346" i="81" s="1"/>
  <c r="W346" i="81" s="1"/>
  <c r="X346" i="81" s="1"/>
  <c r="Y346" i="81" s="1"/>
  <c r="Z346" i="81" s="1"/>
  <c r="AA346" i="81" s="1"/>
  <c r="AB346" i="81" s="1"/>
  <c r="AC346" i="81" s="1"/>
  <c r="AD346" i="81" s="1"/>
  <c r="AE346" i="81" s="1"/>
  <c r="AF346" i="81" s="1"/>
  <c r="AG346" i="81" s="1"/>
  <c r="AH346" i="81" s="1"/>
  <c r="AI346" i="81" s="1"/>
  <c r="AJ346" i="81" s="1"/>
  <c r="N315" i="81"/>
  <c r="O315" i="81" s="1"/>
  <c r="P315" i="81" s="1"/>
  <c r="Q315" i="81" s="1"/>
  <c r="R315" i="81" s="1"/>
  <c r="S315" i="81" s="1"/>
  <c r="T315" i="81" s="1"/>
  <c r="U315" i="81" s="1"/>
  <c r="V315" i="81" s="1"/>
  <c r="W315" i="81" s="1"/>
  <c r="X315" i="81" s="1"/>
  <c r="Y315" i="81" s="1"/>
  <c r="Z315" i="81" s="1"/>
  <c r="AA315" i="81" s="1"/>
  <c r="AB315" i="81" s="1"/>
  <c r="AC315" i="81" s="1"/>
  <c r="AD315" i="81" s="1"/>
  <c r="AE315" i="81" s="1"/>
  <c r="AF315" i="81" s="1"/>
  <c r="AG315" i="81" s="1"/>
  <c r="AH315" i="81" s="1"/>
  <c r="AI315" i="81" s="1"/>
  <c r="AJ315" i="81" s="1"/>
  <c r="O299" i="81"/>
  <c r="P299" i="81" s="1"/>
  <c r="Q299" i="81" s="1"/>
  <c r="R299" i="81" s="1"/>
  <c r="S299" i="81" s="1"/>
  <c r="T299" i="81" s="1"/>
  <c r="U299" i="81" s="1"/>
  <c r="V299" i="81" s="1"/>
  <c r="W299" i="81" s="1"/>
  <c r="X299" i="81" s="1"/>
  <c r="Y299" i="81" s="1"/>
  <c r="Z299" i="81" s="1"/>
  <c r="AA299" i="81" s="1"/>
  <c r="AB299" i="81" s="1"/>
  <c r="AC299" i="81" s="1"/>
  <c r="AD299" i="81" s="1"/>
  <c r="AE299" i="81" s="1"/>
  <c r="AF299" i="81" s="1"/>
  <c r="AG299" i="81" s="1"/>
  <c r="AH299" i="81" s="1"/>
  <c r="AI299" i="81" s="1"/>
  <c r="AJ299" i="81" s="1"/>
  <c r="J295" i="81"/>
  <c r="J323" i="81"/>
  <c r="J321" i="81"/>
  <c r="J319" i="81"/>
  <c r="G312" i="81"/>
  <c r="L312" i="81" s="1"/>
  <c r="J300" i="81"/>
  <c r="J298" i="81"/>
  <c r="J296" i="81"/>
  <c r="J293" i="81"/>
  <c r="J292" i="81"/>
  <c r="N273" i="81"/>
  <c r="O273" i="81" s="1"/>
  <c r="P273" i="81" s="1"/>
  <c r="Q273" i="81" s="1"/>
  <c r="R273" i="81" s="1"/>
  <c r="S273" i="81" s="1"/>
  <c r="T273" i="81" s="1"/>
  <c r="U273" i="81" s="1"/>
  <c r="V273" i="81" s="1"/>
  <c r="W273" i="81" s="1"/>
  <c r="X273" i="81" s="1"/>
  <c r="Y273" i="81" s="1"/>
  <c r="Z273" i="81" s="1"/>
  <c r="AA273" i="81" s="1"/>
  <c r="AB273" i="81" s="1"/>
  <c r="AC273" i="81" s="1"/>
  <c r="AD273" i="81" s="1"/>
  <c r="AE273" i="81" s="1"/>
  <c r="AF273" i="81" s="1"/>
  <c r="AG273" i="81" s="1"/>
  <c r="AH273" i="81" s="1"/>
  <c r="AI273" i="81" s="1"/>
  <c r="AJ273" i="81" s="1"/>
  <c r="P297" i="81"/>
  <c r="Q297" i="81" s="1"/>
  <c r="R297" i="81" s="1"/>
  <c r="S297" i="81" s="1"/>
  <c r="T297" i="81" s="1"/>
  <c r="U297" i="81" s="1"/>
  <c r="V297" i="81" s="1"/>
  <c r="W297" i="81" s="1"/>
  <c r="X297" i="81" s="1"/>
  <c r="Y297" i="81" s="1"/>
  <c r="Z297" i="81" s="1"/>
  <c r="AA297" i="81" s="1"/>
  <c r="AB297" i="81" s="1"/>
  <c r="AC297" i="81" s="1"/>
  <c r="AD297" i="81" s="1"/>
  <c r="AE297" i="81" s="1"/>
  <c r="AF297" i="81" s="1"/>
  <c r="AG297" i="81" s="1"/>
  <c r="AH297" i="81" s="1"/>
  <c r="AI297" i="81" s="1"/>
  <c r="AJ297" i="81" s="1"/>
  <c r="J288" i="81"/>
  <c r="J272" i="81"/>
  <c r="O271" i="81"/>
  <c r="P271" i="81" s="1"/>
  <c r="Q271" i="81" s="1"/>
  <c r="R271" i="81" s="1"/>
  <c r="S271" i="81" s="1"/>
  <c r="T271" i="81" s="1"/>
  <c r="U271" i="81" s="1"/>
  <c r="V271" i="81" s="1"/>
  <c r="W271" i="81" s="1"/>
  <c r="X271" i="81" s="1"/>
  <c r="Y271" i="81" s="1"/>
  <c r="Z271" i="81" s="1"/>
  <c r="AA271" i="81" s="1"/>
  <c r="AB271" i="81" s="1"/>
  <c r="AC271" i="81" s="1"/>
  <c r="AD271" i="81" s="1"/>
  <c r="AE271" i="81" s="1"/>
  <c r="AF271" i="81" s="1"/>
  <c r="AG271" i="81" s="1"/>
  <c r="AH271" i="81" s="1"/>
  <c r="AI271" i="81" s="1"/>
  <c r="AJ271" i="81" s="1"/>
  <c r="N266" i="81"/>
  <c r="O266" i="81" s="1"/>
  <c r="P266" i="81" s="1"/>
  <c r="Q266" i="81" s="1"/>
  <c r="R266" i="81" s="1"/>
  <c r="S266" i="81" s="1"/>
  <c r="T266" i="81" s="1"/>
  <c r="U266" i="81" s="1"/>
  <c r="V266" i="81" s="1"/>
  <c r="W266" i="81" s="1"/>
  <c r="X266" i="81" s="1"/>
  <c r="Y266" i="81" s="1"/>
  <c r="Z266" i="81" s="1"/>
  <c r="AA266" i="81" s="1"/>
  <c r="AB266" i="81" s="1"/>
  <c r="AC266" i="81" s="1"/>
  <c r="AD266" i="81" s="1"/>
  <c r="AE266" i="81" s="1"/>
  <c r="AF266" i="81" s="1"/>
  <c r="AG266" i="81" s="1"/>
  <c r="AH266" i="81" s="1"/>
  <c r="AI266" i="81" s="1"/>
  <c r="AJ266" i="81" s="1"/>
  <c r="N294" i="81"/>
  <c r="O294" i="81" s="1"/>
  <c r="P294" i="81" s="1"/>
  <c r="Q294" i="81" s="1"/>
  <c r="R294" i="81" s="1"/>
  <c r="S294" i="81" s="1"/>
  <c r="T294" i="81" s="1"/>
  <c r="U294" i="81" s="1"/>
  <c r="V294" i="81" s="1"/>
  <c r="W294" i="81" s="1"/>
  <c r="X294" i="81" s="1"/>
  <c r="Y294" i="81" s="1"/>
  <c r="Z294" i="81" s="1"/>
  <c r="AA294" i="81" s="1"/>
  <c r="AB294" i="81" s="1"/>
  <c r="AC294" i="81" s="1"/>
  <c r="AD294" i="81" s="1"/>
  <c r="AE294" i="81" s="1"/>
  <c r="AF294" i="81" s="1"/>
  <c r="AG294" i="81" s="1"/>
  <c r="AH294" i="81" s="1"/>
  <c r="AI294" i="81" s="1"/>
  <c r="AJ294" i="81" s="1"/>
  <c r="N284" i="81"/>
  <c r="O284" i="81" s="1"/>
  <c r="P284" i="81" s="1"/>
  <c r="Q284" i="81" s="1"/>
  <c r="R284" i="81" s="1"/>
  <c r="S284" i="81" s="1"/>
  <c r="T284" i="81" s="1"/>
  <c r="U284" i="81" s="1"/>
  <c r="V284" i="81" s="1"/>
  <c r="W284" i="81" s="1"/>
  <c r="X284" i="81" s="1"/>
  <c r="Y284" i="81" s="1"/>
  <c r="Z284" i="81" s="1"/>
  <c r="AA284" i="81" s="1"/>
  <c r="AB284" i="81" s="1"/>
  <c r="AC284" i="81" s="1"/>
  <c r="AD284" i="81" s="1"/>
  <c r="AE284" i="81" s="1"/>
  <c r="AF284" i="81" s="1"/>
  <c r="AG284" i="81" s="1"/>
  <c r="AH284" i="81" s="1"/>
  <c r="AI284" i="81" s="1"/>
  <c r="AJ284" i="81" s="1"/>
  <c r="O267" i="81"/>
  <c r="P267" i="81" s="1"/>
  <c r="Q267" i="81" s="1"/>
  <c r="R267" i="81" s="1"/>
  <c r="S267" i="81" s="1"/>
  <c r="T267" i="81" s="1"/>
  <c r="U267" i="81" s="1"/>
  <c r="V267" i="81" s="1"/>
  <c r="W267" i="81" s="1"/>
  <c r="X267" i="81" s="1"/>
  <c r="Y267" i="81" s="1"/>
  <c r="Z267" i="81" s="1"/>
  <c r="AA267" i="81" s="1"/>
  <c r="AB267" i="81" s="1"/>
  <c r="AC267" i="81" s="1"/>
  <c r="AD267" i="81" s="1"/>
  <c r="AE267" i="81" s="1"/>
  <c r="AF267" i="81" s="1"/>
  <c r="AG267" i="81" s="1"/>
  <c r="AH267" i="81" s="1"/>
  <c r="AI267" i="81" s="1"/>
  <c r="AJ267" i="81" s="1"/>
  <c r="J268" i="81"/>
  <c r="B262" i="81"/>
  <c r="F258" i="81"/>
  <c r="N270" i="81"/>
  <c r="O270" i="81" s="1"/>
  <c r="P270" i="81" s="1"/>
  <c r="Q270" i="81" s="1"/>
  <c r="R270" i="81" s="1"/>
  <c r="S270" i="81" s="1"/>
  <c r="T270" i="81" s="1"/>
  <c r="U270" i="81" s="1"/>
  <c r="V270" i="81" s="1"/>
  <c r="W270" i="81" s="1"/>
  <c r="X270" i="81" s="1"/>
  <c r="Y270" i="81" s="1"/>
  <c r="Z270" i="81" s="1"/>
  <c r="AA270" i="81" s="1"/>
  <c r="AB270" i="81" s="1"/>
  <c r="AC270" i="81" s="1"/>
  <c r="AD270" i="81" s="1"/>
  <c r="AE270" i="81" s="1"/>
  <c r="AF270" i="81" s="1"/>
  <c r="AG270" i="81" s="1"/>
  <c r="AH270" i="81" s="1"/>
  <c r="AI270" i="81" s="1"/>
  <c r="AJ270" i="81" s="1"/>
  <c r="J269" i="81"/>
  <c r="B259" i="81"/>
  <c r="J265" i="81"/>
  <c r="N261" i="81"/>
  <c r="O261" i="81" s="1"/>
  <c r="P261" i="81" s="1"/>
  <c r="Q261" i="81" s="1"/>
  <c r="R261" i="81" s="1"/>
  <c r="S261" i="81" s="1"/>
  <c r="T261" i="81" s="1"/>
  <c r="U261" i="81" s="1"/>
  <c r="V261" i="81" s="1"/>
  <c r="W261" i="81" s="1"/>
  <c r="X261" i="81" s="1"/>
  <c r="Y261" i="81" s="1"/>
  <c r="Z261" i="81" s="1"/>
  <c r="AA261" i="81" s="1"/>
  <c r="AB261" i="81" s="1"/>
  <c r="AC261" i="81" s="1"/>
  <c r="AD261" i="81" s="1"/>
  <c r="AE261" i="81" s="1"/>
  <c r="AF261" i="81" s="1"/>
  <c r="AG261" i="81" s="1"/>
  <c r="AH261" i="81" s="1"/>
  <c r="AI261" i="81" s="1"/>
  <c r="AJ261" i="81" s="1"/>
  <c r="O257" i="81"/>
  <c r="P257" i="81" s="1"/>
  <c r="Q257" i="81" s="1"/>
  <c r="R257" i="81" s="1"/>
  <c r="S257" i="81" s="1"/>
  <c r="T257" i="81" s="1"/>
  <c r="U257" i="81" s="1"/>
  <c r="V257" i="81" s="1"/>
  <c r="W257" i="81" s="1"/>
  <c r="X257" i="81" s="1"/>
  <c r="Y257" i="81" s="1"/>
  <c r="Z257" i="81" s="1"/>
  <c r="AA257" i="81" s="1"/>
  <c r="AB257" i="81" s="1"/>
  <c r="AC257" i="81" s="1"/>
  <c r="AD257" i="81" s="1"/>
  <c r="AE257" i="81" s="1"/>
  <c r="AF257" i="81" s="1"/>
  <c r="AG257" i="81" s="1"/>
  <c r="AH257" i="81" s="1"/>
  <c r="AI257" i="81" s="1"/>
  <c r="AJ257" i="81" s="1"/>
  <c r="D148" i="81"/>
  <c r="E248" i="81"/>
  <c r="D249" i="81"/>
  <c r="E220" i="81"/>
  <c r="D221" i="81"/>
  <c r="J122" i="81"/>
  <c r="D171" i="81"/>
  <c r="D107" i="81"/>
  <c r="K130" i="81"/>
  <c r="K128" i="81"/>
  <c r="G44" i="83"/>
  <c r="G45" i="83"/>
  <c r="CG250" i="73" l="1"/>
  <c r="B50" i="81"/>
  <c r="E50" i="81" s="1"/>
  <c r="E736" i="83" s="1"/>
  <c r="S176" i="85" a="1"/>
  <c r="S165" i="85" a="1"/>
  <c r="S165" i="85" s="1"/>
  <c r="V165" i="85" s="1"/>
  <c r="S172" i="85" a="1"/>
  <c r="S182" i="85" a="1"/>
  <c r="S182" i="85" s="1"/>
  <c r="V182" i="85" s="1"/>
  <c r="T175" i="85"/>
  <c r="BJ175" i="85" s="1"/>
  <c r="T171" i="85"/>
  <c r="BJ171" i="85" s="1"/>
  <c r="S170" i="85" a="1"/>
  <c r="S170" i="85" s="1"/>
  <c r="V170" i="85" s="1"/>
  <c r="D748" i="83"/>
  <c r="D749" i="83" s="1"/>
  <c r="E749" i="83" s="1"/>
  <c r="S180" i="85" a="1"/>
  <c r="S180" i="85" s="1"/>
  <c r="V180" i="85" s="1"/>
  <c r="B20" i="83"/>
  <c r="V20" i="83" s="1"/>
  <c r="Q850" i="83"/>
  <c r="Q924" i="83" s="1"/>
  <c r="Q166" i="84" s="1"/>
  <c r="C46" i="83"/>
  <c r="C50" i="83" s="1"/>
  <c r="U16" i="83"/>
  <c r="V14" i="83"/>
  <c r="V257" i="83" s="1"/>
  <c r="E388" i="83"/>
  <c r="E43" i="81"/>
  <c r="E148" i="81" s="1"/>
  <c r="E124" i="83"/>
  <c r="E428" i="83"/>
  <c r="C44" i="81"/>
  <c r="C48" i="81" s="1"/>
  <c r="C52" i="81" s="1"/>
  <c r="I98" i="83"/>
  <c r="E618" i="83"/>
  <c r="E626" i="83"/>
  <c r="E634" i="83"/>
  <c r="E635" i="83"/>
  <c r="E619" i="83"/>
  <c r="E627" i="83"/>
  <c r="E332" i="83"/>
  <c r="I88" i="85"/>
  <c r="N88" i="85" s="1"/>
  <c r="T15" i="83"/>
  <c r="T344" i="83" s="1"/>
  <c r="Y15" i="83"/>
  <c r="Y258" i="83" s="1"/>
  <c r="X16" i="83"/>
  <c r="X259" i="83" s="1"/>
  <c r="AC850" i="83"/>
  <c r="AC924" i="83" s="1"/>
  <c r="AC166" i="84" s="1"/>
  <c r="D228" i="81"/>
  <c r="E228" i="81" s="1"/>
  <c r="E241" i="81"/>
  <c r="X15" i="83"/>
  <c r="X378" i="83" s="1"/>
  <c r="X398" i="83" s="1"/>
  <c r="N15" i="83"/>
  <c r="N378" i="83" s="1"/>
  <c r="N398" i="83" s="1"/>
  <c r="L282" i="81"/>
  <c r="M282" i="81" s="1"/>
  <c r="N282" i="81" s="1"/>
  <c r="O282" i="81" s="1"/>
  <c r="P282" i="81" s="1"/>
  <c r="Q282" i="81" s="1"/>
  <c r="R282" i="81" s="1"/>
  <c r="S282" i="81" s="1"/>
  <c r="T282" i="81" s="1"/>
  <c r="U282" i="81" s="1"/>
  <c r="V282" i="81" s="1"/>
  <c r="W282" i="81" s="1"/>
  <c r="X282" i="81" s="1"/>
  <c r="Y282" i="81" s="1"/>
  <c r="Z282" i="81" s="1"/>
  <c r="AA282" i="81" s="1"/>
  <c r="AB282" i="81" s="1"/>
  <c r="AC282" i="81" s="1"/>
  <c r="AD282" i="81" s="1"/>
  <c r="AE282" i="81" s="1"/>
  <c r="AF282" i="81" s="1"/>
  <c r="AG282" i="81" s="1"/>
  <c r="AH282" i="81" s="1"/>
  <c r="AI282" i="81" s="1"/>
  <c r="AJ282" i="81" s="1"/>
  <c r="E150" i="83"/>
  <c r="E170" i="81"/>
  <c r="AJ15" i="83"/>
  <c r="AJ41" i="83" s="1"/>
  <c r="U15" i="83"/>
  <c r="U378" i="83" s="1"/>
  <c r="U398" i="83" s="1"/>
  <c r="E147" i="81"/>
  <c r="E282" i="81"/>
  <c r="E193" i="81"/>
  <c r="E360" i="81"/>
  <c r="E309" i="81"/>
  <c r="D257" i="81"/>
  <c r="D258" i="81" s="1"/>
  <c r="E258" i="81" s="1"/>
  <c r="E336" i="81"/>
  <c r="E255" i="81"/>
  <c r="L255" i="81"/>
  <c r="M255" i="81" s="1"/>
  <c r="N255" i="81" s="1"/>
  <c r="O255" i="81" s="1"/>
  <c r="P255" i="81" s="1"/>
  <c r="Q255" i="81" s="1"/>
  <c r="R255" i="81" s="1"/>
  <c r="S255" i="81" s="1"/>
  <c r="T255" i="81" s="1"/>
  <c r="U255" i="81" s="1"/>
  <c r="V255" i="81" s="1"/>
  <c r="W255" i="81" s="1"/>
  <c r="X255" i="81" s="1"/>
  <c r="Y255" i="81" s="1"/>
  <c r="Z255" i="81" s="1"/>
  <c r="AA255" i="81" s="1"/>
  <c r="AB255" i="81" s="1"/>
  <c r="AC255" i="81" s="1"/>
  <c r="AD255" i="81" s="1"/>
  <c r="AE255" i="81" s="1"/>
  <c r="AF255" i="81" s="1"/>
  <c r="AG255" i="81" s="1"/>
  <c r="AH255" i="81" s="1"/>
  <c r="AI255" i="81" s="1"/>
  <c r="AJ255" i="81" s="1"/>
  <c r="D284" i="81"/>
  <c r="E276" i="82"/>
  <c r="K276" i="82" s="1"/>
  <c r="L364" i="81"/>
  <c r="M364" i="81" s="1"/>
  <c r="N364" i="81" s="1"/>
  <c r="O364" i="81" s="1"/>
  <c r="P364" i="81" s="1"/>
  <c r="Q364" i="81" s="1"/>
  <c r="R364" i="81" s="1"/>
  <c r="S364" i="81" s="1"/>
  <c r="T364" i="81" s="1"/>
  <c r="U364" i="81" s="1"/>
  <c r="V364" i="81" s="1"/>
  <c r="W364" i="81" s="1"/>
  <c r="X364" i="81" s="1"/>
  <c r="Y364" i="81" s="1"/>
  <c r="Z364" i="81" s="1"/>
  <c r="AA364" i="81" s="1"/>
  <c r="AB364" i="81" s="1"/>
  <c r="AC364" i="81" s="1"/>
  <c r="AD364" i="81" s="1"/>
  <c r="AE364" i="81" s="1"/>
  <c r="AF364" i="81" s="1"/>
  <c r="AG364" i="81" s="1"/>
  <c r="AH364" i="81" s="1"/>
  <c r="AI364" i="81" s="1"/>
  <c r="AJ364" i="81" s="1"/>
  <c r="S16" i="83"/>
  <c r="S259" i="83" s="1"/>
  <c r="AI16" i="83"/>
  <c r="R16" i="83"/>
  <c r="E221" i="82"/>
  <c r="K221" i="82" s="1"/>
  <c r="E228" i="83"/>
  <c r="E398" i="83"/>
  <c r="E72" i="83"/>
  <c r="E370" i="82"/>
  <c r="E202" i="83"/>
  <c r="F289" i="81"/>
  <c r="L289" i="81" s="1"/>
  <c r="M289" i="81" s="1"/>
  <c r="N289" i="81" s="1"/>
  <c r="O289" i="81" s="1"/>
  <c r="P289" i="81" s="1"/>
  <c r="Q289" i="81" s="1"/>
  <c r="R289" i="81" s="1"/>
  <c r="S289" i="81" s="1"/>
  <c r="T289" i="81" s="1"/>
  <c r="U289" i="81" s="1"/>
  <c r="V289" i="81" s="1"/>
  <c r="W289" i="81" s="1"/>
  <c r="X289" i="81" s="1"/>
  <c r="Y289" i="81" s="1"/>
  <c r="Z289" i="81" s="1"/>
  <c r="AA289" i="81" s="1"/>
  <c r="AB289" i="81" s="1"/>
  <c r="AC289" i="81" s="1"/>
  <c r="AD289" i="81" s="1"/>
  <c r="AE289" i="81" s="1"/>
  <c r="AF289" i="81" s="1"/>
  <c r="AG289" i="81" s="1"/>
  <c r="AH289" i="81" s="1"/>
  <c r="AI289" i="81" s="1"/>
  <c r="AJ289" i="81" s="1"/>
  <c r="W16" i="83"/>
  <c r="W379" i="83" s="1"/>
  <c r="AJ16" i="83"/>
  <c r="AJ345" i="83" s="1"/>
  <c r="E310" i="82"/>
  <c r="E270" i="83"/>
  <c r="E364" i="83"/>
  <c r="E176" i="83"/>
  <c r="E41" i="83"/>
  <c r="E258" i="83"/>
  <c r="E234" i="81"/>
  <c r="J311" i="81"/>
  <c r="T16" i="83"/>
  <c r="E354" i="83"/>
  <c r="E15" i="83"/>
  <c r="E290" i="83"/>
  <c r="E408" i="83"/>
  <c r="E312" i="83"/>
  <c r="E98" i="83"/>
  <c r="E280" i="83"/>
  <c r="L286" i="81"/>
  <c r="M286" i="81" s="1"/>
  <c r="N286" i="81" s="1"/>
  <c r="O286" i="81" s="1"/>
  <c r="P286" i="81" s="1"/>
  <c r="Q286" i="81" s="1"/>
  <c r="R286" i="81" s="1"/>
  <c r="S286" i="81" s="1"/>
  <c r="T286" i="81" s="1"/>
  <c r="U286" i="81" s="1"/>
  <c r="V286" i="81" s="1"/>
  <c r="W286" i="81" s="1"/>
  <c r="X286" i="81" s="1"/>
  <c r="Y286" i="81" s="1"/>
  <c r="Z286" i="81" s="1"/>
  <c r="AA286" i="81" s="1"/>
  <c r="AB286" i="81" s="1"/>
  <c r="AC286" i="81" s="1"/>
  <c r="AD286" i="81" s="1"/>
  <c r="AE286" i="81" s="1"/>
  <c r="AF286" i="81" s="1"/>
  <c r="AG286" i="81" s="1"/>
  <c r="AH286" i="81" s="1"/>
  <c r="AI286" i="81" s="1"/>
  <c r="AJ286" i="81" s="1"/>
  <c r="E302" i="83"/>
  <c r="C290" i="81"/>
  <c r="G290" i="81" s="1"/>
  <c r="C365" i="81"/>
  <c r="G365" i="81" s="1"/>
  <c r="L336" i="81"/>
  <c r="M336" i="81" s="1"/>
  <c r="N336" i="81" s="1"/>
  <c r="O336" i="81" s="1"/>
  <c r="P336" i="81" s="1"/>
  <c r="Q336" i="81" s="1"/>
  <c r="R336" i="81" s="1"/>
  <c r="S336" i="81" s="1"/>
  <c r="T336" i="81" s="1"/>
  <c r="U336" i="81" s="1"/>
  <c r="V336" i="81" s="1"/>
  <c r="W336" i="81" s="1"/>
  <c r="X336" i="81" s="1"/>
  <c r="Y336" i="81" s="1"/>
  <c r="Z336" i="81" s="1"/>
  <c r="AA336" i="81" s="1"/>
  <c r="AB336" i="81" s="1"/>
  <c r="AC336" i="81" s="1"/>
  <c r="AD336" i="81" s="1"/>
  <c r="AE336" i="81" s="1"/>
  <c r="AF336" i="81" s="1"/>
  <c r="AG336" i="81" s="1"/>
  <c r="AH336" i="81" s="1"/>
  <c r="AI336" i="81" s="1"/>
  <c r="AJ336" i="81" s="1"/>
  <c r="E322" i="83"/>
  <c r="B338" i="81"/>
  <c r="F338" i="81" s="1"/>
  <c r="Z16" i="83"/>
  <c r="AD16" i="83"/>
  <c r="AD345" i="83" s="1"/>
  <c r="AG16" i="83"/>
  <c r="Q16" i="83"/>
  <c r="Q379" i="83" s="1"/>
  <c r="AF16" i="83"/>
  <c r="P16" i="83"/>
  <c r="L360" i="81"/>
  <c r="M360" i="81" s="1"/>
  <c r="N360" i="81" s="1"/>
  <c r="O360" i="81" s="1"/>
  <c r="P360" i="81" s="1"/>
  <c r="Q360" i="81" s="1"/>
  <c r="R360" i="81" s="1"/>
  <c r="S360" i="81" s="1"/>
  <c r="T360" i="81" s="1"/>
  <c r="U360" i="81" s="1"/>
  <c r="V360" i="81" s="1"/>
  <c r="W360" i="81" s="1"/>
  <c r="X360" i="81" s="1"/>
  <c r="Y360" i="81" s="1"/>
  <c r="Z360" i="81" s="1"/>
  <c r="AA360" i="81" s="1"/>
  <c r="AB360" i="81" s="1"/>
  <c r="AC360" i="81" s="1"/>
  <c r="AD360" i="81" s="1"/>
  <c r="AE360" i="81" s="1"/>
  <c r="AF360" i="81" s="1"/>
  <c r="AG360" i="81" s="1"/>
  <c r="AH360" i="81" s="1"/>
  <c r="AI360" i="81" s="1"/>
  <c r="AJ360" i="81" s="1"/>
  <c r="E344" i="83"/>
  <c r="O16" i="83"/>
  <c r="V16" i="83"/>
  <c r="V259" i="83" s="1"/>
  <c r="AC16" i="83"/>
  <c r="AC379" i="83" s="1"/>
  <c r="M16" i="83"/>
  <c r="M379" i="83" s="1"/>
  <c r="AB16" i="83"/>
  <c r="AB259" i="83" s="1"/>
  <c r="L16" i="83"/>
  <c r="L345" i="83" s="1"/>
  <c r="AE16" i="83"/>
  <c r="AE379" i="83" s="1"/>
  <c r="AE399" i="83" s="1"/>
  <c r="E418" i="83"/>
  <c r="D339" i="81"/>
  <c r="E339" i="81" s="1"/>
  <c r="AH16" i="83"/>
  <c r="AH345" i="83" s="1"/>
  <c r="N16" i="83"/>
  <c r="Y16" i="83"/>
  <c r="Y259" i="83" s="1"/>
  <c r="J315" i="81"/>
  <c r="Y14" i="83"/>
  <c r="Y40" i="83" s="1"/>
  <c r="C344" i="81"/>
  <c r="G344" i="81" s="1"/>
  <c r="L367" i="81"/>
  <c r="M367" i="81" s="1"/>
  <c r="N367" i="81" s="1"/>
  <c r="O367" i="81" s="1"/>
  <c r="P367" i="81" s="1"/>
  <c r="Q367" i="81" s="1"/>
  <c r="R367" i="81" s="1"/>
  <c r="S367" i="81" s="1"/>
  <c r="T367" i="81" s="1"/>
  <c r="U367" i="81" s="1"/>
  <c r="V367" i="81" s="1"/>
  <c r="W367" i="81" s="1"/>
  <c r="X367" i="81" s="1"/>
  <c r="Y367" i="81" s="1"/>
  <c r="Z367" i="81" s="1"/>
  <c r="AA367" i="81" s="1"/>
  <c r="AB367" i="81" s="1"/>
  <c r="AC367" i="81" s="1"/>
  <c r="AD367" i="81" s="1"/>
  <c r="AE367" i="81" s="1"/>
  <c r="AF367" i="81" s="1"/>
  <c r="AG367" i="81" s="1"/>
  <c r="AH367" i="81" s="1"/>
  <c r="AI367" i="81" s="1"/>
  <c r="AJ367" i="81" s="1"/>
  <c r="W14" i="83"/>
  <c r="W40" i="83" s="1"/>
  <c r="AJ14" i="83"/>
  <c r="AJ40" i="83" s="1"/>
  <c r="AI14" i="83"/>
  <c r="AI257" i="83" s="1"/>
  <c r="T14" i="83"/>
  <c r="T257" i="83" s="1"/>
  <c r="S14" i="83"/>
  <c r="S257" i="83" s="1"/>
  <c r="Z14" i="83"/>
  <c r="Z257" i="83" s="1"/>
  <c r="N14" i="83"/>
  <c r="N377" i="83" s="1"/>
  <c r="U14" i="83"/>
  <c r="U377" i="83" s="1"/>
  <c r="AF14" i="83"/>
  <c r="AF40" i="83" s="1"/>
  <c r="P14" i="83"/>
  <c r="P40" i="83" s="1"/>
  <c r="D119" i="81"/>
  <c r="E735" i="83"/>
  <c r="AH14" i="83"/>
  <c r="AH40" i="83" s="1"/>
  <c r="AA14" i="83"/>
  <c r="AA40" i="83" s="1"/>
  <c r="O14" i="83"/>
  <c r="O343" i="83" s="1"/>
  <c r="AG14" i="83"/>
  <c r="AG343" i="83" s="1"/>
  <c r="Q14" i="83"/>
  <c r="Q97" i="83" s="1"/>
  <c r="AB14" i="83"/>
  <c r="AB97" i="83" s="1"/>
  <c r="L14" i="83"/>
  <c r="L97" i="83" s="1"/>
  <c r="E723" i="83"/>
  <c r="E713" i="83"/>
  <c r="E703" i="83"/>
  <c r="E693" i="83"/>
  <c r="E683" i="83"/>
  <c r="E673" i="83"/>
  <c r="E609" i="83"/>
  <c r="E601" i="83"/>
  <c r="E593" i="83"/>
  <c r="E583" i="83"/>
  <c r="E575" i="83"/>
  <c r="E567" i="83"/>
  <c r="E559" i="83"/>
  <c r="E547" i="83"/>
  <c r="E537" i="83"/>
  <c r="E529" i="83"/>
  <c r="E521" i="83"/>
  <c r="E511" i="83"/>
  <c r="E503" i="83"/>
  <c r="E493" i="83"/>
  <c r="E485" i="83"/>
  <c r="E471" i="83"/>
  <c r="E461" i="83"/>
  <c r="E451" i="83"/>
  <c r="E439" i="83"/>
  <c r="E704" i="83"/>
  <c r="E610" i="83"/>
  <c r="E576" i="83"/>
  <c r="E538" i="83"/>
  <c r="E504" i="83"/>
  <c r="E462" i="83"/>
  <c r="E560" i="83"/>
  <c r="E714" i="83"/>
  <c r="E584" i="83"/>
  <c r="E512" i="83"/>
  <c r="E694" i="83"/>
  <c r="E602" i="83"/>
  <c r="E568" i="83"/>
  <c r="E530" i="83"/>
  <c r="E494" i="83"/>
  <c r="E452" i="83"/>
  <c r="E724" i="83"/>
  <c r="E684" i="83"/>
  <c r="E594" i="83"/>
  <c r="E522" i="83"/>
  <c r="E486" i="83"/>
  <c r="E440" i="83"/>
  <c r="E674" i="83"/>
  <c r="E548" i="83"/>
  <c r="E472" i="83"/>
  <c r="AE14" i="83"/>
  <c r="AE97" i="83" s="1"/>
  <c r="R14" i="83"/>
  <c r="R377" i="83" s="1"/>
  <c r="AD14" i="83"/>
  <c r="AD343" i="83" s="1"/>
  <c r="AC14" i="83"/>
  <c r="AC377" i="83" s="1"/>
  <c r="M14" i="83"/>
  <c r="M377" i="83" s="1"/>
  <c r="AH850" i="83"/>
  <c r="AH924" i="83" s="1"/>
  <c r="AH166" i="84" s="1"/>
  <c r="R850" i="83"/>
  <c r="R924" i="83" s="1"/>
  <c r="R166" i="84" s="1"/>
  <c r="D282" i="83"/>
  <c r="D496" i="83"/>
  <c r="D152" i="83"/>
  <c r="D153" i="83" s="1"/>
  <c r="E153" i="83" s="1"/>
  <c r="K133" i="81"/>
  <c r="L258" i="81"/>
  <c r="M258" i="81" s="1"/>
  <c r="N258" i="81" s="1"/>
  <c r="O258" i="81" s="1"/>
  <c r="P258" i="81" s="1"/>
  <c r="Q258" i="81" s="1"/>
  <c r="R258" i="81" s="1"/>
  <c r="S258" i="81" s="1"/>
  <c r="T258" i="81" s="1"/>
  <c r="U258" i="81" s="1"/>
  <c r="V258" i="81" s="1"/>
  <c r="W258" i="81" s="1"/>
  <c r="X258" i="81" s="1"/>
  <c r="Y258" i="81" s="1"/>
  <c r="Z258" i="81" s="1"/>
  <c r="AA258" i="81" s="1"/>
  <c r="AB258" i="81" s="1"/>
  <c r="AC258" i="81" s="1"/>
  <c r="AD258" i="81" s="1"/>
  <c r="AE258" i="81" s="1"/>
  <c r="AF258" i="81" s="1"/>
  <c r="AG258" i="81" s="1"/>
  <c r="AH258" i="81" s="1"/>
  <c r="AI258" i="81" s="1"/>
  <c r="AJ258" i="81" s="1"/>
  <c r="J320" i="81"/>
  <c r="J348" i="81"/>
  <c r="AD15" i="83"/>
  <c r="AD378" i="83" s="1"/>
  <c r="AD398" i="83" s="1"/>
  <c r="B365" i="81"/>
  <c r="B366" i="81" s="1"/>
  <c r="F366" i="81" s="1"/>
  <c r="B311" i="81"/>
  <c r="F311" i="81" s="1"/>
  <c r="J294" i="81"/>
  <c r="AH15" i="83"/>
  <c r="AH378" i="83" s="1"/>
  <c r="AH398" i="83" s="1"/>
  <c r="C368" i="81"/>
  <c r="G368" i="81" s="1"/>
  <c r="Z378" i="83"/>
  <c r="Z398" i="83" s="1"/>
  <c r="Z258" i="83"/>
  <c r="AB15" i="83"/>
  <c r="AB378" i="83" s="1"/>
  <c r="AB398" i="83" s="1"/>
  <c r="AC15" i="83"/>
  <c r="AC378" i="83" s="1"/>
  <c r="AC398" i="83" s="1"/>
  <c r="L343" i="81"/>
  <c r="M343" i="81" s="1"/>
  <c r="N343" i="81" s="1"/>
  <c r="O343" i="81" s="1"/>
  <c r="P343" i="81" s="1"/>
  <c r="Q343" i="81" s="1"/>
  <c r="R343" i="81" s="1"/>
  <c r="S343" i="81" s="1"/>
  <c r="T343" i="81" s="1"/>
  <c r="U343" i="81" s="1"/>
  <c r="V343" i="81" s="1"/>
  <c r="W343" i="81" s="1"/>
  <c r="X343" i="81" s="1"/>
  <c r="Y343" i="81" s="1"/>
  <c r="Z343" i="81" s="1"/>
  <c r="AA343" i="81" s="1"/>
  <c r="AB343" i="81" s="1"/>
  <c r="AC343" i="81" s="1"/>
  <c r="AD343" i="81" s="1"/>
  <c r="AE343" i="81" s="1"/>
  <c r="AF343" i="81" s="1"/>
  <c r="AG343" i="81" s="1"/>
  <c r="AH343" i="81" s="1"/>
  <c r="AI343" i="81" s="1"/>
  <c r="AJ343" i="81" s="1"/>
  <c r="AF15" i="83"/>
  <c r="AF258" i="83" s="1"/>
  <c r="AG15" i="83"/>
  <c r="AG41" i="83" s="1"/>
  <c r="S15" i="83"/>
  <c r="R15" i="83"/>
  <c r="R378" i="83" s="1"/>
  <c r="R398" i="83" s="1"/>
  <c r="M15" i="83"/>
  <c r="M378" i="83" s="1"/>
  <c r="M398" i="83" s="1"/>
  <c r="V15" i="83"/>
  <c r="V378" i="83" s="1"/>
  <c r="V398" i="83" s="1"/>
  <c r="AE15" i="83"/>
  <c r="AE258" i="83" s="1"/>
  <c r="P15" i="83"/>
  <c r="P258" i="83" s="1"/>
  <c r="Q15" i="83"/>
  <c r="Q41" i="83" s="1"/>
  <c r="M285" i="81"/>
  <c r="N285" i="81" s="1"/>
  <c r="O285" i="81" s="1"/>
  <c r="P285" i="81" s="1"/>
  <c r="Q285" i="81" s="1"/>
  <c r="R285" i="81" s="1"/>
  <c r="S285" i="81" s="1"/>
  <c r="T285" i="81" s="1"/>
  <c r="U285" i="81" s="1"/>
  <c r="V285" i="81" s="1"/>
  <c r="W285" i="81" s="1"/>
  <c r="X285" i="81" s="1"/>
  <c r="Y285" i="81" s="1"/>
  <c r="Z285" i="81" s="1"/>
  <c r="AA285" i="81" s="1"/>
  <c r="AB285" i="81" s="1"/>
  <c r="AC285" i="81" s="1"/>
  <c r="AD285" i="81" s="1"/>
  <c r="AE285" i="81" s="1"/>
  <c r="AF285" i="81" s="1"/>
  <c r="AG285" i="81" s="1"/>
  <c r="AH285" i="81" s="1"/>
  <c r="AI285" i="81" s="1"/>
  <c r="AJ285" i="81" s="1"/>
  <c r="L339" i="81"/>
  <c r="M339" i="81" s="1"/>
  <c r="N339" i="81" s="1"/>
  <c r="O339" i="81" s="1"/>
  <c r="P339" i="81" s="1"/>
  <c r="Q339" i="81" s="1"/>
  <c r="R339" i="81" s="1"/>
  <c r="S339" i="81" s="1"/>
  <c r="T339" i="81" s="1"/>
  <c r="U339" i="81" s="1"/>
  <c r="V339" i="81" s="1"/>
  <c r="W339" i="81" s="1"/>
  <c r="X339" i="81" s="1"/>
  <c r="Y339" i="81" s="1"/>
  <c r="Z339" i="81" s="1"/>
  <c r="AA339" i="81" s="1"/>
  <c r="AB339" i="81" s="1"/>
  <c r="AC339" i="81" s="1"/>
  <c r="AD339" i="81" s="1"/>
  <c r="AE339" i="81" s="1"/>
  <c r="AF339" i="81" s="1"/>
  <c r="AG339" i="81" s="1"/>
  <c r="AH339" i="81" s="1"/>
  <c r="AI339" i="81" s="1"/>
  <c r="AJ339" i="81" s="1"/>
  <c r="T164" i="85"/>
  <c r="BJ164" i="85" s="1"/>
  <c r="D314" i="83"/>
  <c r="U850" i="83"/>
  <c r="U924" i="83" s="1"/>
  <c r="U166" i="84" s="1"/>
  <c r="S183" i="85" a="1"/>
  <c r="S183" i="85" s="1"/>
  <c r="V183" i="85" s="1"/>
  <c r="S185" i="85" a="1"/>
  <c r="S185" i="85" s="1"/>
  <c r="V185" i="85" s="1"/>
  <c r="G313" i="81"/>
  <c r="B284" i="81"/>
  <c r="F284" i="81" s="1"/>
  <c r="D442" i="83"/>
  <c r="J273" i="81"/>
  <c r="J299" i="81"/>
  <c r="J338" i="81"/>
  <c r="S181" i="85" a="1"/>
  <c r="S181" i="85" s="1"/>
  <c r="V181" i="85" s="1"/>
  <c r="S173" i="85" a="1"/>
  <c r="S173" i="85" s="1"/>
  <c r="V173" i="85" s="1"/>
  <c r="T166" i="85"/>
  <c r="BJ166" i="85" s="1"/>
  <c r="R188" i="82"/>
  <c r="Z188" i="82"/>
  <c r="J188" i="82"/>
  <c r="G167" i="82"/>
  <c r="R195" i="82" s="1"/>
  <c r="R253" i="82" s="1"/>
  <c r="R264" i="82" s="1"/>
  <c r="V188" i="82"/>
  <c r="AH188" i="82"/>
  <c r="G179" i="82"/>
  <c r="AD195" i="82" s="1"/>
  <c r="AD201" i="82" s="1"/>
  <c r="D223" i="82"/>
  <c r="G163" i="82"/>
  <c r="N195" i="82" s="1"/>
  <c r="N201" i="82" s="1"/>
  <c r="G183" i="82"/>
  <c r="AH195" i="82" s="1"/>
  <c r="AH202" i="82" s="1"/>
  <c r="D420" i="83"/>
  <c r="Z344" i="83"/>
  <c r="B317" i="81"/>
  <c r="B318" i="81" s="1"/>
  <c r="N188" i="82"/>
  <c r="AL188" i="82"/>
  <c r="AD188" i="82"/>
  <c r="D532" i="83"/>
  <c r="D586" i="83"/>
  <c r="D363" i="81"/>
  <c r="E363" i="81" s="1"/>
  <c r="B362" i="81"/>
  <c r="F362" i="81" s="1"/>
  <c r="D204" i="83"/>
  <c r="B287" i="81"/>
  <c r="F287" i="81" s="1"/>
  <c r="G259" i="81"/>
  <c r="G310" i="81"/>
  <c r="L310" i="81" s="1"/>
  <c r="M310" i="81" s="1"/>
  <c r="N310" i="81" s="1"/>
  <c r="O310" i="81" s="1"/>
  <c r="P310" i="81" s="1"/>
  <c r="Q310" i="81" s="1"/>
  <c r="R310" i="81" s="1"/>
  <c r="S310" i="81" s="1"/>
  <c r="T310" i="81" s="1"/>
  <c r="U310" i="81" s="1"/>
  <c r="V310" i="81" s="1"/>
  <c r="W310" i="81" s="1"/>
  <c r="X310" i="81" s="1"/>
  <c r="Y310" i="81" s="1"/>
  <c r="Z310" i="81" s="1"/>
  <c r="AA310" i="81" s="1"/>
  <c r="AB310" i="81" s="1"/>
  <c r="AC310" i="81" s="1"/>
  <c r="AD310" i="81" s="1"/>
  <c r="AE310" i="81" s="1"/>
  <c r="AF310" i="81" s="1"/>
  <c r="AG310" i="81" s="1"/>
  <c r="AH310" i="81" s="1"/>
  <c r="AI310" i="81" s="1"/>
  <c r="AJ310" i="81" s="1"/>
  <c r="C314" i="81"/>
  <c r="C287" i="81"/>
  <c r="G283" i="81"/>
  <c r="L283" i="81" s="1"/>
  <c r="M283" i="81" s="1"/>
  <c r="N283" i="81" s="1"/>
  <c r="O283" i="81" s="1"/>
  <c r="P283" i="81" s="1"/>
  <c r="Q283" i="81" s="1"/>
  <c r="R283" i="81" s="1"/>
  <c r="S283" i="81" s="1"/>
  <c r="T283" i="81" s="1"/>
  <c r="U283" i="81" s="1"/>
  <c r="V283" i="81" s="1"/>
  <c r="W283" i="81" s="1"/>
  <c r="X283" i="81" s="1"/>
  <c r="Y283" i="81" s="1"/>
  <c r="Z283" i="81" s="1"/>
  <c r="AA283" i="81" s="1"/>
  <c r="AB283" i="81" s="1"/>
  <c r="AC283" i="81" s="1"/>
  <c r="AD283" i="81" s="1"/>
  <c r="AE283" i="81" s="1"/>
  <c r="AF283" i="81" s="1"/>
  <c r="AG283" i="81" s="1"/>
  <c r="AH283" i="81" s="1"/>
  <c r="AI283" i="81" s="1"/>
  <c r="AJ283" i="81" s="1"/>
  <c r="T178" i="85"/>
  <c r="BJ178" i="85" s="1"/>
  <c r="S187" i="85" a="1"/>
  <c r="S187" i="85" s="1"/>
  <c r="V187" i="85" s="1"/>
  <c r="T187" i="85"/>
  <c r="BJ187" i="85" s="1"/>
  <c r="S169" i="85" a="1"/>
  <c r="S169" i="85" s="1"/>
  <c r="V169" i="85" s="1"/>
  <c r="T169" i="85"/>
  <c r="BJ169" i="85" s="1"/>
  <c r="S174" i="85" a="1"/>
  <c r="S174" i="85" s="1"/>
  <c r="V174" i="85" s="1"/>
  <c r="T174" i="85"/>
  <c r="BJ174" i="85" s="1"/>
  <c r="D612" i="83"/>
  <c r="S177" i="85" a="1"/>
  <c r="S177" i="85" s="1"/>
  <c r="V177" i="85" s="1"/>
  <c r="D75" i="83"/>
  <c r="E75" i="83" s="1"/>
  <c r="B314" i="81"/>
  <c r="F313" i="81"/>
  <c r="B51" i="81"/>
  <c r="E51" i="81" s="1"/>
  <c r="E47" i="81"/>
  <c r="G256" i="81"/>
  <c r="C260" i="81"/>
  <c r="J354" i="81"/>
  <c r="J270" i="81"/>
  <c r="Z41" i="83"/>
  <c r="D126" i="83"/>
  <c r="S168" i="85" a="1"/>
  <c r="S168" i="85" s="1"/>
  <c r="V168" i="85" s="1"/>
  <c r="C341" i="81"/>
  <c r="G337" i="81"/>
  <c r="L337" i="81" s="1"/>
  <c r="M337" i="81" s="1"/>
  <c r="N337" i="81" s="1"/>
  <c r="O337" i="81" s="1"/>
  <c r="P337" i="81" s="1"/>
  <c r="Q337" i="81" s="1"/>
  <c r="R337" i="81" s="1"/>
  <c r="S337" i="81" s="1"/>
  <c r="T337" i="81" s="1"/>
  <c r="U337" i="81" s="1"/>
  <c r="V337" i="81" s="1"/>
  <c r="W337" i="81" s="1"/>
  <c r="X337" i="81" s="1"/>
  <c r="Y337" i="81" s="1"/>
  <c r="Z337" i="81" s="1"/>
  <c r="AA337" i="81" s="1"/>
  <c r="AB337" i="81" s="1"/>
  <c r="AC337" i="81" s="1"/>
  <c r="AD337" i="81" s="1"/>
  <c r="AE337" i="81" s="1"/>
  <c r="AF337" i="81" s="1"/>
  <c r="AG337" i="81" s="1"/>
  <c r="AH337" i="81" s="1"/>
  <c r="AI337" i="81" s="1"/>
  <c r="AJ337" i="81" s="1"/>
  <c r="L15" i="83"/>
  <c r="AI15" i="83"/>
  <c r="O15" i="83"/>
  <c r="W15" i="83"/>
  <c r="AA15" i="83"/>
  <c r="C49" i="83"/>
  <c r="G99" i="83"/>
  <c r="D100" i="83"/>
  <c r="Z850" i="83"/>
  <c r="Z924" i="83" s="1"/>
  <c r="Z166" i="84" s="1"/>
  <c r="W188" i="82"/>
  <c r="AA16" i="83"/>
  <c r="J271" i="81"/>
  <c r="D311" i="81"/>
  <c r="J350" i="81"/>
  <c r="G164" i="82"/>
  <c r="O195" i="82" s="1"/>
  <c r="O254" i="82" s="1"/>
  <c r="O265" i="82" s="1"/>
  <c r="J846" i="83"/>
  <c r="D334" i="83"/>
  <c r="B48" i="81"/>
  <c r="G171" i="82"/>
  <c r="V195" i="82" s="1"/>
  <c r="V254" i="82" s="1"/>
  <c r="V265" i="82" s="1"/>
  <c r="G184" i="82"/>
  <c r="AI195" i="82" s="1"/>
  <c r="AI201" i="82" s="1"/>
  <c r="Z18" i="83"/>
  <c r="Z44" i="83" s="1"/>
  <c r="S167" i="85" a="1"/>
  <c r="S167" i="85" s="1"/>
  <c r="V167" i="85" s="1"/>
  <c r="S188" i="85" a="1"/>
  <c r="S188" i="85" s="1"/>
  <c r="V188" i="85" s="1"/>
  <c r="B257" i="81"/>
  <c r="F257" i="81" s="1"/>
  <c r="F256" i="81"/>
  <c r="F99" i="83"/>
  <c r="S175" i="85"/>
  <c r="V175" i="85" s="1"/>
  <c r="S179" i="85"/>
  <c r="V179" i="85" s="1"/>
  <c r="S176" i="85"/>
  <c r="V176" i="85" s="1"/>
  <c r="S171" i="85"/>
  <c r="V171" i="85" s="1"/>
  <c r="S172" i="85"/>
  <c r="V172" i="85" s="1"/>
  <c r="T184" i="85"/>
  <c r="BJ184" i="85" s="1"/>
  <c r="T186" i="85"/>
  <c r="BJ186" i="85" s="1"/>
  <c r="S186" i="85" a="1"/>
  <c r="S186" i="85" s="1"/>
  <c r="V186" i="85" s="1"/>
  <c r="Y18" i="83"/>
  <c r="Y44" i="83" s="1"/>
  <c r="F136" i="85"/>
  <c r="G135" i="85"/>
  <c r="L87" i="85"/>
  <c r="M87" i="85" s="1"/>
  <c r="J88" i="85"/>
  <c r="AE188" i="82"/>
  <c r="S188" i="82"/>
  <c r="AI188" i="82"/>
  <c r="AM188" i="82"/>
  <c r="O188" i="82"/>
  <c r="D201" i="82"/>
  <c r="E200" i="82"/>
  <c r="E211" i="82" s="1"/>
  <c r="G168" i="82"/>
  <c r="S195" i="82" s="1"/>
  <c r="S255" i="82" s="1"/>
  <c r="S266" i="82" s="1"/>
  <c r="G172" i="82"/>
  <c r="W195" i="82" s="1"/>
  <c r="W254" i="82" s="1"/>
  <c r="W265" i="82" s="1"/>
  <c r="K188" i="82"/>
  <c r="D312" i="82"/>
  <c r="E253" i="82"/>
  <c r="E264" i="82" s="1"/>
  <c r="D254" i="82"/>
  <c r="AA188" i="82"/>
  <c r="AH23" i="83"/>
  <c r="AH736" i="83" s="1"/>
  <c r="AB23" i="83"/>
  <c r="AB736" i="83" s="1"/>
  <c r="N23" i="83"/>
  <c r="N736" i="83" s="1"/>
  <c r="AI23" i="83"/>
  <c r="AI736" i="83" s="1"/>
  <c r="Z23" i="83"/>
  <c r="Z736" i="83" s="1"/>
  <c r="R23" i="83"/>
  <c r="R736" i="83" s="1"/>
  <c r="O23" i="83"/>
  <c r="O736" i="83" s="1"/>
  <c r="U23" i="83"/>
  <c r="U736" i="83" s="1"/>
  <c r="X23" i="83"/>
  <c r="X736" i="83" s="1"/>
  <c r="AE23" i="83"/>
  <c r="AE736" i="83" s="1"/>
  <c r="V23" i="83"/>
  <c r="V736" i="83" s="1"/>
  <c r="M23" i="83"/>
  <c r="M736" i="83" s="1"/>
  <c r="T23" i="83"/>
  <c r="T736" i="83" s="1"/>
  <c r="W23" i="83"/>
  <c r="W736" i="83" s="1"/>
  <c r="Q23" i="83"/>
  <c r="Q736" i="83" s="1"/>
  <c r="AD23" i="83"/>
  <c r="AD736" i="83" s="1"/>
  <c r="AJ23" i="83"/>
  <c r="AJ736" i="83" s="1"/>
  <c r="L23" i="83"/>
  <c r="L736" i="83" s="1"/>
  <c r="S23" i="83"/>
  <c r="S736" i="83" s="1"/>
  <c r="N22" i="83"/>
  <c r="R22" i="83"/>
  <c r="V22" i="83"/>
  <c r="Z22" i="83"/>
  <c r="AD22" i="83"/>
  <c r="AH22" i="83"/>
  <c r="O22" i="83"/>
  <c r="S22" i="83"/>
  <c r="W22" i="83"/>
  <c r="AA22" i="83"/>
  <c r="AE22" i="83"/>
  <c r="AI22" i="83"/>
  <c r="L22" i="83"/>
  <c r="L735" i="83" s="1"/>
  <c r="T22" i="83"/>
  <c r="AB22" i="83"/>
  <c r="AJ22" i="83"/>
  <c r="Q22" i="83"/>
  <c r="AC22" i="83"/>
  <c r="U22" i="83"/>
  <c r="AF22" i="83"/>
  <c r="B26" i="83"/>
  <c r="X22" i="83"/>
  <c r="Y22" i="83"/>
  <c r="P22" i="83"/>
  <c r="AG22" i="83"/>
  <c r="M22" i="83"/>
  <c r="O18" i="83"/>
  <c r="AA18" i="83"/>
  <c r="S18" i="83"/>
  <c r="AD18" i="83"/>
  <c r="N18" i="83"/>
  <c r="AI18" i="83"/>
  <c r="V18" i="83"/>
  <c r="W18" i="83"/>
  <c r="AE18" i="83"/>
  <c r="D179" i="83"/>
  <c r="E179" i="83" s="1"/>
  <c r="AD925" i="83"/>
  <c r="AD167" i="84" s="1"/>
  <c r="AD850" i="83"/>
  <c r="AG925" i="83"/>
  <c r="AG167" i="84" s="1"/>
  <c r="AG850" i="83"/>
  <c r="D578" i="83"/>
  <c r="D696" i="83"/>
  <c r="D474" i="83"/>
  <c r="D346" i="83"/>
  <c r="P925" i="83"/>
  <c r="P167" i="84" s="1"/>
  <c r="P850" i="83"/>
  <c r="AA850" i="83"/>
  <c r="AA925" i="83"/>
  <c r="AA167" i="84" s="1"/>
  <c r="M924" i="83"/>
  <c r="M166" i="84" s="1"/>
  <c r="C696" i="83"/>
  <c r="F696" i="83" s="1"/>
  <c r="F695" i="83"/>
  <c r="AG18" i="83"/>
  <c r="AF18" i="83"/>
  <c r="P18" i="83"/>
  <c r="D231" i="83"/>
  <c r="E231" i="83" s="1"/>
  <c r="D366" i="83"/>
  <c r="X44" i="83"/>
  <c r="X439" i="83"/>
  <c r="X683" i="83"/>
  <c r="D524" i="83"/>
  <c r="X40" i="83"/>
  <c r="X257" i="83"/>
  <c r="X377" i="83"/>
  <c r="X343" i="83"/>
  <c r="D390" i="83"/>
  <c r="AJ925" i="83"/>
  <c r="AJ167" i="84" s="1"/>
  <c r="AJ850" i="83"/>
  <c r="T925" i="83"/>
  <c r="T167" i="84" s="1"/>
  <c r="T850" i="83"/>
  <c r="AE850" i="83"/>
  <c r="AE925" i="83"/>
  <c r="AE167" i="84" s="1"/>
  <c r="O850" i="83"/>
  <c r="O925" i="83"/>
  <c r="O167" i="84" s="1"/>
  <c r="R18" i="83"/>
  <c r="U18" i="83"/>
  <c r="AJ18" i="83"/>
  <c r="T18" i="83"/>
  <c r="D292" i="83"/>
  <c r="X97" i="83"/>
  <c r="AF925" i="83"/>
  <c r="AF167" i="84" s="1"/>
  <c r="AF850" i="83"/>
  <c r="D430" i="83"/>
  <c r="Q18" i="83"/>
  <c r="M19" i="83"/>
  <c r="Q19" i="83"/>
  <c r="U19" i="83"/>
  <c r="Y19" i="83"/>
  <c r="AC19" i="83"/>
  <c r="AG19" i="83"/>
  <c r="N19" i="83"/>
  <c r="R19" i="83"/>
  <c r="V19" i="83"/>
  <c r="Z19" i="83"/>
  <c r="AD19" i="83"/>
  <c r="AH19" i="83"/>
  <c r="P19" i="83"/>
  <c r="X19" i="83"/>
  <c r="AF19" i="83"/>
  <c r="O19" i="83"/>
  <c r="AA19" i="83"/>
  <c r="AJ19" i="83"/>
  <c r="S19" i="83"/>
  <c r="AB19" i="83"/>
  <c r="L19" i="83"/>
  <c r="AI19" i="83"/>
  <c r="T19" i="83"/>
  <c r="W19" i="83"/>
  <c r="AE19" i="83"/>
  <c r="C47" i="83"/>
  <c r="D44" i="83"/>
  <c r="E44" i="83" s="1"/>
  <c r="N925" i="83"/>
  <c r="N167" i="84" s="1"/>
  <c r="N850" i="83"/>
  <c r="D506" i="83"/>
  <c r="AB925" i="83"/>
  <c r="AB167" i="84" s="1"/>
  <c r="AB850" i="83"/>
  <c r="J847" i="83"/>
  <c r="L851" i="83"/>
  <c r="W850" i="83"/>
  <c r="W925" i="83"/>
  <c r="W167" i="84" s="1"/>
  <c r="E772" i="83"/>
  <c r="D773" i="83"/>
  <c r="AH18" i="83"/>
  <c r="AC18" i="83"/>
  <c r="M18" i="83"/>
  <c r="AB18" i="83"/>
  <c r="L18" i="83"/>
  <c r="D18" i="83"/>
  <c r="E18" i="83" s="1"/>
  <c r="O17" i="83"/>
  <c r="S17" i="83"/>
  <c r="W17" i="83"/>
  <c r="AA17" i="83"/>
  <c r="AE17" i="83"/>
  <c r="AI17" i="83"/>
  <c r="L17" i="83"/>
  <c r="P17" i="83"/>
  <c r="T17" i="83"/>
  <c r="X17" i="83"/>
  <c r="AB17" i="83"/>
  <c r="AF17" i="83"/>
  <c r="AJ17" i="83"/>
  <c r="Q17" i="83"/>
  <c r="Y17" i="83"/>
  <c r="AG17" i="83"/>
  <c r="N17" i="83"/>
  <c r="Z17" i="83"/>
  <c r="R17" i="83"/>
  <c r="AC17" i="83"/>
  <c r="B21" i="83"/>
  <c r="M17" i="83"/>
  <c r="AH17" i="83"/>
  <c r="U17" i="83"/>
  <c r="V17" i="83"/>
  <c r="AD17" i="83"/>
  <c r="N27" i="83"/>
  <c r="N53" i="83" s="1"/>
  <c r="R27" i="83"/>
  <c r="R53" i="83" s="1"/>
  <c r="V27" i="83"/>
  <c r="V53" i="83" s="1"/>
  <c r="Z27" i="83"/>
  <c r="Z53" i="83" s="1"/>
  <c r="AD27" i="83"/>
  <c r="AD53" i="83" s="1"/>
  <c r="AH27" i="83"/>
  <c r="AH53" i="83" s="1"/>
  <c r="O27" i="83"/>
  <c r="O53" i="83" s="1"/>
  <c r="T27" i="83"/>
  <c r="T53" i="83" s="1"/>
  <c r="Y27" i="83"/>
  <c r="Y53" i="83" s="1"/>
  <c r="AE27" i="83"/>
  <c r="AE53" i="83" s="1"/>
  <c r="AJ27" i="83"/>
  <c r="AJ53" i="83" s="1"/>
  <c r="P27" i="83"/>
  <c r="P53" i="83" s="1"/>
  <c r="U27" i="83"/>
  <c r="U53" i="83" s="1"/>
  <c r="AA27" i="83"/>
  <c r="AA53" i="83" s="1"/>
  <c r="AF27" i="83"/>
  <c r="AF53" i="83" s="1"/>
  <c r="Q27" i="83"/>
  <c r="Q53" i="83" s="1"/>
  <c r="AB27" i="83"/>
  <c r="AB53" i="83" s="1"/>
  <c r="B31" i="83"/>
  <c r="S27" i="83"/>
  <c r="S53" i="83" s="1"/>
  <c r="AC27" i="83"/>
  <c r="AC53" i="83" s="1"/>
  <c r="L27" i="83"/>
  <c r="AG27" i="83"/>
  <c r="AG53" i="83" s="1"/>
  <c r="M27" i="83"/>
  <c r="M53" i="83" s="1"/>
  <c r="AI27" i="83"/>
  <c r="AI53" i="83" s="1"/>
  <c r="X27" i="83"/>
  <c r="X53" i="83" s="1"/>
  <c r="W27" i="83"/>
  <c r="W53" i="83" s="1"/>
  <c r="AG23" i="83"/>
  <c r="AG736" i="83" s="1"/>
  <c r="AC23" i="83"/>
  <c r="AC736" i="83" s="1"/>
  <c r="AF23" i="83"/>
  <c r="AF736" i="83" s="1"/>
  <c r="P23" i="83"/>
  <c r="P736" i="83" s="1"/>
  <c r="AA23" i="83"/>
  <c r="AA736" i="83" s="1"/>
  <c r="V850" i="83"/>
  <c r="V925" i="83"/>
  <c r="V167" i="84" s="1"/>
  <c r="X925" i="83"/>
  <c r="X167" i="84" s="1"/>
  <c r="X850" i="83"/>
  <c r="AI850" i="83"/>
  <c r="AI925" i="83"/>
  <c r="AI167" i="84" s="1"/>
  <c r="S850" i="83"/>
  <c r="S925" i="83"/>
  <c r="S167" i="84" s="1"/>
  <c r="D596" i="83"/>
  <c r="Y925" i="83"/>
  <c r="Y167" i="84" s="1"/>
  <c r="Y850" i="83"/>
  <c r="D410" i="83"/>
  <c r="L895" i="83"/>
  <c r="J891" i="83"/>
  <c r="P188" i="82"/>
  <c r="X188" i="82"/>
  <c r="AF188" i="82"/>
  <c r="AN188" i="82"/>
  <c r="F211" i="82"/>
  <c r="C201" i="82"/>
  <c r="AE201" i="82"/>
  <c r="AE202" i="82"/>
  <c r="AE253" i="82"/>
  <c r="AE264" i="82" s="1"/>
  <c r="AE254" i="82"/>
  <c r="AE265" i="82" s="1"/>
  <c r="AE255" i="82"/>
  <c r="AE266" i="82" s="1"/>
  <c r="AE350" i="82"/>
  <c r="AE351" i="82"/>
  <c r="F361" i="82"/>
  <c r="C351" i="82"/>
  <c r="F362" i="82" s="1"/>
  <c r="E349" i="82"/>
  <c r="D350" i="82"/>
  <c r="D361" i="82"/>
  <c r="D372" i="82"/>
  <c r="Z201" i="82"/>
  <c r="Z202" i="82"/>
  <c r="Z253" i="82"/>
  <c r="Z264" i="82" s="1"/>
  <c r="Z254" i="82"/>
  <c r="Z265" i="82" s="1"/>
  <c r="Z255" i="82"/>
  <c r="Z266" i="82" s="1"/>
  <c r="Z351" i="82"/>
  <c r="Z350" i="82"/>
  <c r="L188" i="82"/>
  <c r="T188" i="82"/>
  <c r="AB188" i="82"/>
  <c r="AJ188" i="82"/>
  <c r="D213" i="82"/>
  <c r="D278" i="82"/>
  <c r="I188" i="82"/>
  <c r="M188" i="82"/>
  <c r="Q188" i="82"/>
  <c r="U188" i="82"/>
  <c r="Y188" i="82"/>
  <c r="AC188" i="82"/>
  <c r="AG188" i="82"/>
  <c r="AK188" i="82"/>
  <c r="AO188" i="82"/>
  <c r="G161" i="82"/>
  <c r="G165" i="82"/>
  <c r="P195" i="82" s="1"/>
  <c r="G169" i="82"/>
  <c r="T195" i="82" s="1"/>
  <c r="G173" i="82"/>
  <c r="X195" i="82" s="1"/>
  <c r="G177" i="82"/>
  <c r="AB195" i="82" s="1"/>
  <c r="G162" i="82"/>
  <c r="M195" i="82" s="1"/>
  <c r="G166" i="82"/>
  <c r="Q195" i="82" s="1"/>
  <c r="G170" i="82"/>
  <c r="U195" i="82" s="1"/>
  <c r="G174" i="82"/>
  <c r="Y195" i="82" s="1"/>
  <c r="G178" i="82"/>
  <c r="AC195" i="82" s="1"/>
  <c r="G181" i="82"/>
  <c r="AF195" i="82" s="1"/>
  <c r="G185" i="82"/>
  <c r="AJ195" i="82" s="1"/>
  <c r="G182" i="82"/>
  <c r="AG195" i="82" s="1"/>
  <c r="G186" i="82"/>
  <c r="G176" i="82"/>
  <c r="AA195" i="82" s="1"/>
  <c r="N363" i="81"/>
  <c r="O363" i="81" s="1"/>
  <c r="P363" i="81" s="1"/>
  <c r="Q363" i="81" s="1"/>
  <c r="R363" i="81" s="1"/>
  <c r="S363" i="81" s="1"/>
  <c r="T363" i="81" s="1"/>
  <c r="U363" i="81" s="1"/>
  <c r="V363" i="81" s="1"/>
  <c r="W363" i="81" s="1"/>
  <c r="X363" i="81" s="1"/>
  <c r="Y363" i="81" s="1"/>
  <c r="Z363" i="81" s="1"/>
  <c r="AA363" i="81" s="1"/>
  <c r="AB363" i="81" s="1"/>
  <c r="AC363" i="81" s="1"/>
  <c r="AD363" i="81" s="1"/>
  <c r="AE363" i="81" s="1"/>
  <c r="AF363" i="81" s="1"/>
  <c r="AG363" i="81" s="1"/>
  <c r="AH363" i="81" s="1"/>
  <c r="AI363" i="81" s="1"/>
  <c r="AJ363" i="81" s="1"/>
  <c r="E242" i="81"/>
  <c r="D243" i="81"/>
  <c r="E243" i="81" s="1"/>
  <c r="M316" i="81"/>
  <c r="N316" i="81" s="1"/>
  <c r="O316" i="81" s="1"/>
  <c r="P316" i="81" s="1"/>
  <c r="Q316" i="81" s="1"/>
  <c r="R316" i="81" s="1"/>
  <c r="S316" i="81" s="1"/>
  <c r="T316" i="81" s="1"/>
  <c r="U316" i="81" s="1"/>
  <c r="V316" i="81" s="1"/>
  <c r="W316" i="81" s="1"/>
  <c r="X316" i="81" s="1"/>
  <c r="Y316" i="81" s="1"/>
  <c r="Z316" i="81" s="1"/>
  <c r="AA316" i="81" s="1"/>
  <c r="AB316" i="81" s="1"/>
  <c r="AC316" i="81" s="1"/>
  <c r="AD316" i="81" s="1"/>
  <c r="AE316" i="81" s="1"/>
  <c r="AF316" i="81" s="1"/>
  <c r="AG316" i="81" s="1"/>
  <c r="AH316" i="81" s="1"/>
  <c r="AI316" i="81" s="1"/>
  <c r="AJ316" i="81" s="1"/>
  <c r="D172" i="81"/>
  <c r="D222" i="81"/>
  <c r="E222" i="81" s="1"/>
  <c r="E221" i="81"/>
  <c r="J257" i="81"/>
  <c r="J267" i="81"/>
  <c r="J324" i="81"/>
  <c r="J352" i="81"/>
  <c r="M359" i="81"/>
  <c r="J326" i="81"/>
  <c r="B341" i="81"/>
  <c r="F340" i="81"/>
  <c r="L340" i="81" s="1"/>
  <c r="D108" i="81"/>
  <c r="E107" i="81"/>
  <c r="N281" i="81"/>
  <c r="D149" i="81"/>
  <c r="E235" i="81"/>
  <c r="D236" i="81"/>
  <c r="E236" i="81" s="1"/>
  <c r="U254" i="81"/>
  <c r="M312" i="81"/>
  <c r="N312" i="81" s="1"/>
  <c r="O312" i="81" s="1"/>
  <c r="P312" i="81" s="1"/>
  <c r="Q312" i="81" s="1"/>
  <c r="R312" i="81" s="1"/>
  <c r="S312" i="81" s="1"/>
  <c r="T312" i="81" s="1"/>
  <c r="U312" i="81" s="1"/>
  <c r="V312" i="81" s="1"/>
  <c r="W312" i="81" s="1"/>
  <c r="X312" i="81" s="1"/>
  <c r="Y312" i="81" s="1"/>
  <c r="Z312" i="81" s="1"/>
  <c r="AA312" i="81" s="1"/>
  <c r="AB312" i="81" s="1"/>
  <c r="AC312" i="81" s="1"/>
  <c r="AD312" i="81" s="1"/>
  <c r="AE312" i="81" s="1"/>
  <c r="AF312" i="81" s="1"/>
  <c r="AG312" i="81" s="1"/>
  <c r="AH312" i="81" s="1"/>
  <c r="AI312" i="81" s="1"/>
  <c r="AJ312" i="81" s="1"/>
  <c r="N335" i="81"/>
  <c r="J372" i="81"/>
  <c r="F290" i="81"/>
  <c r="B291" i="81"/>
  <c r="F344" i="81"/>
  <c r="B345" i="81"/>
  <c r="J376" i="81"/>
  <c r="L361" i="81"/>
  <c r="D196" i="81"/>
  <c r="E196" i="81" s="1"/>
  <c r="E249" i="81"/>
  <c r="D250" i="81"/>
  <c r="E250" i="81" s="1"/>
  <c r="J261" i="81"/>
  <c r="F259" i="81"/>
  <c r="B260" i="81"/>
  <c r="F262" i="81"/>
  <c r="L262" i="81" s="1"/>
  <c r="B263" i="81"/>
  <c r="J284" i="81"/>
  <c r="J266" i="81"/>
  <c r="J297" i="81"/>
  <c r="J309" i="81"/>
  <c r="J327" i="81"/>
  <c r="N308" i="81"/>
  <c r="J346" i="81"/>
  <c r="J322" i="81"/>
  <c r="F368" i="81"/>
  <c r="B369" i="81"/>
  <c r="J373" i="81"/>
  <c r="J377" i="81"/>
  <c r="J362" i="81"/>
  <c r="G50" i="83"/>
  <c r="G43" i="83"/>
  <c r="G49" i="83"/>
  <c r="G42" i="83"/>
  <c r="Y20" i="83" l="1"/>
  <c r="S20" i="83"/>
  <c r="S441" i="83" s="1"/>
  <c r="AH20" i="83"/>
  <c r="AH685" i="83" s="1"/>
  <c r="AH695" i="83" s="1"/>
  <c r="AD20" i="83"/>
  <c r="AD441" i="83" s="1"/>
  <c r="L20" i="83"/>
  <c r="L441" i="83" s="1"/>
  <c r="X20" i="83"/>
  <c r="X441" i="83" s="1"/>
  <c r="Z20" i="83"/>
  <c r="Z441" i="83" s="1"/>
  <c r="M20" i="83"/>
  <c r="M441" i="83" s="1"/>
  <c r="AG20" i="83"/>
  <c r="AG685" i="83" s="1"/>
  <c r="AG695" i="83" s="1"/>
  <c r="P20" i="83"/>
  <c r="P441" i="83" s="1"/>
  <c r="R20" i="83"/>
  <c r="R441" i="83" s="1"/>
  <c r="B24" i="83"/>
  <c r="L24" i="83" s="1"/>
  <c r="L737" i="83" s="1"/>
  <c r="T20" i="83"/>
  <c r="T441" i="83" s="1"/>
  <c r="AI20" i="83"/>
  <c r="AI685" i="83" s="1"/>
  <c r="AI695" i="83" s="1"/>
  <c r="N20" i="83"/>
  <c r="N441" i="83" s="1"/>
  <c r="AC20" i="83"/>
  <c r="AC441" i="83" s="1"/>
  <c r="AB20" i="83"/>
  <c r="AB441" i="83" s="1"/>
  <c r="AA20" i="83"/>
  <c r="AA685" i="83" s="1"/>
  <c r="AA695" i="83" s="1"/>
  <c r="Q20" i="83"/>
  <c r="Q441" i="83" s="1"/>
  <c r="W20" i="83"/>
  <c r="W685" i="83" s="1"/>
  <c r="W695" i="83" s="1"/>
  <c r="V377" i="83"/>
  <c r="V397" i="83" s="1"/>
  <c r="V343" i="83"/>
  <c r="E345" i="83"/>
  <c r="R42" i="83"/>
  <c r="P42" i="83"/>
  <c r="O42" i="83"/>
  <c r="AF42" i="83"/>
  <c r="U42" i="83"/>
  <c r="Z42" i="83"/>
  <c r="N42" i="83"/>
  <c r="AG42" i="83"/>
  <c r="AI42" i="83"/>
  <c r="T42" i="83"/>
  <c r="U20" i="83"/>
  <c r="U441" i="83" s="1"/>
  <c r="AJ20" i="83"/>
  <c r="AJ685" i="83" s="1"/>
  <c r="AJ695" i="83" s="1"/>
  <c r="AF20" i="83"/>
  <c r="AF685" i="83" s="1"/>
  <c r="AF695" i="83" s="1"/>
  <c r="AE20" i="83"/>
  <c r="AE441" i="83" s="1"/>
  <c r="O20" i="83"/>
  <c r="D229" i="81"/>
  <c r="E229" i="81" s="1"/>
  <c r="C369" i="81"/>
  <c r="G369" i="81" s="1"/>
  <c r="AG48" i="83"/>
  <c r="AG735" i="83"/>
  <c r="Q48" i="83"/>
  <c r="Q735" i="83"/>
  <c r="W48" i="83"/>
  <c r="W735" i="83"/>
  <c r="AD48" i="83"/>
  <c r="AD735" i="83"/>
  <c r="N48" i="83"/>
  <c r="N735" i="83"/>
  <c r="P48" i="83"/>
  <c r="P735" i="83"/>
  <c r="AF48" i="83"/>
  <c r="AF735" i="83"/>
  <c r="AJ48" i="83"/>
  <c r="AJ735" i="83"/>
  <c r="AI48" i="83"/>
  <c r="AI735" i="83"/>
  <c r="S48" i="83"/>
  <c r="S735" i="83"/>
  <c r="Z48" i="83"/>
  <c r="Z735" i="83"/>
  <c r="Y48" i="83"/>
  <c r="Y735" i="83"/>
  <c r="U48" i="83"/>
  <c r="U735" i="83"/>
  <c r="AB48" i="83"/>
  <c r="AB735" i="83"/>
  <c r="AE48" i="83"/>
  <c r="AE735" i="83"/>
  <c r="O48" i="83"/>
  <c r="O735" i="83"/>
  <c r="V48" i="83"/>
  <c r="V735" i="83"/>
  <c r="M48" i="83"/>
  <c r="M735" i="83"/>
  <c r="X48" i="83"/>
  <c r="X735" i="83"/>
  <c r="AC48" i="83"/>
  <c r="AC735" i="83"/>
  <c r="T48" i="83"/>
  <c r="T735" i="83"/>
  <c r="AA48" i="83"/>
  <c r="AA735" i="83"/>
  <c r="AH48" i="83"/>
  <c r="AH735" i="83"/>
  <c r="R48" i="83"/>
  <c r="R735" i="83"/>
  <c r="I89" i="85"/>
  <c r="N89" i="85" s="1"/>
  <c r="E409" i="83"/>
  <c r="AB40" i="83"/>
  <c r="AI254" i="82"/>
  <c r="AI265" i="82" s="1"/>
  <c r="E311" i="82"/>
  <c r="E177" i="83"/>
  <c r="W257" i="83"/>
  <c r="AF345" i="83"/>
  <c r="E277" i="82"/>
  <c r="K277" i="82" s="1"/>
  <c r="E313" i="83"/>
  <c r="AF379" i="83"/>
  <c r="AF399" i="83" s="1"/>
  <c r="AJ42" i="83"/>
  <c r="S377" i="83"/>
  <c r="S397" i="83" s="1"/>
  <c r="AB42" i="83"/>
  <c r="E203" i="83"/>
  <c r="E323" i="83"/>
  <c r="E310" i="81"/>
  <c r="W253" i="82"/>
  <c r="W264" i="82" s="1"/>
  <c r="E748" i="83"/>
  <c r="S97" i="83"/>
  <c r="AF343" i="83"/>
  <c r="W377" i="83"/>
  <c r="W397" i="83" s="1"/>
  <c r="O259" i="83"/>
  <c r="E371" i="82"/>
  <c r="E259" i="83"/>
  <c r="E16" i="83"/>
  <c r="E229" i="83"/>
  <c r="E333" i="83"/>
  <c r="E355" i="83"/>
  <c r="E429" i="83"/>
  <c r="E419" i="83"/>
  <c r="E194" i="81"/>
  <c r="E171" i="81"/>
  <c r="D340" i="81"/>
  <c r="E340" i="81" s="1"/>
  <c r="J282" i="81"/>
  <c r="S40" i="83"/>
  <c r="AF377" i="83"/>
  <c r="AF397" i="83" s="1"/>
  <c r="Z379" i="83"/>
  <c r="Z399" i="83" s="1"/>
  <c r="Y378" i="83"/>
  <c r="Y398" i="83" s="1"/>
  <c r="E42" i="83"/>
  <c r="E303" i="83"/>
  <c r="E73" i="83"/>
  <c r="E271" i="83"/>
  <c r="E99" i="83"/>
  <c r="E365" i="83"/>
  <c r="E379" i="83"/>
  <c r="E361" i="81"/>
  <c r="E337" i="81"/>
  <c r="E256" i="81"/>
  <c r="Z345" i="83"/>
  <c r="L377" i="83"/>
  <c r="L397" i="83" s="1"/>
  <c r="AB345" i="83"/>
  <c r="R379" i="83"/>
  <c r="R399" i="83" s="1"/>
  <c r="Y344" i="83"/>
  <c r="F365" i="81"/>
  <c r="L365" i="81" s="1"/>
  <c r="M365" i="81" s="1"/>
  <c r="N365" i="81" s="1"/>
  <c r="O365" i="81" s="1"/>
  <c r="P365" i="81" s="1"/>
  <c r="Q365" i="81" s="1"/>
  <c r="R365" i="81" s="1"/>
  <c r="S365" i="81" s="1"/>
  <c r="T365" i="81" s="1"/>
  <c r="U365" i="81" s="1"/>
  <c r="V365" i="81" s="1"/>
  <c r="W365" i="81" s="1"/>
  <c r="X365" i="81" s="1"/>
  <c r="Y365" i="81" s="1"/>
  <c r="Z365" i="81" s="1"/>
  <c r="AA365" i="81" s="1"/>
  <c r="AB365" i="81" s="1"/>
  <c r="AC365" i="81" s="1"/>
  <c r="AD365" i="81" s="1"/>
  <c r="AE365" i="81" s="1"/>
  <c r="AF365" i="81" s="1"/>
  <c r="AG365" i="81" s="1"/>
  <c r="AH365" i="81" s="1"/>
  <c r="AI365" i="81" s="1"/>
  <c r="AJ365" i="81" s="1"/>
  <c r="J255" i="81"/>
  <c r="E151" i="83"/>
  <c r="E222" i="82"/>
  <c r="K222" i="82" s="1"/>
  <c r="E125" i="83"/>
  <c r="E291" i="83"/>
  <c r="E281" i="83"/>
  <c r="E389" i="83"/>
  <c r="E399" i="83"/>
  <c r="E283" i="81"/>
  <c r="AI253" i="82"/>
  <c r="AI264" i="82" s="1"/>
  <c r="AI351" i="82"/>
  <c r="AI362" i="82" s="1"/>
  <c r="Y42" i="83"/>
  <c r="AA97" i="83"/>
  <c r="Z40" i="83"/>
  <c r="O97" i="83"/>
  <c r="AH379" i="83"/>
  <c r="AH399" i="83" s="1"/>
  <c r="AF97" i="83"/>
  <c r="O40" i="83"/>
  <c r="AJ379" i="83"/>
  <c r="AJ399" i="83" s="1"/>
  <c r="U259" i="83"/>
  <c r="S343" i="83"/>
  <c r="R97" i="83"/>
  <c r="AF259" i="83"/>
  <c r="AF257" i="83"/>
  <c r="X42" i="83"/>
  <c r="U345" i="83"/>
  <c r="S345" i="83"/>
  <c r="W343" i="83"/>
  <c r="AB379" i="83"/>
  <c r="AB399" i="83" s="1"/>
  <c r="O379" i="83"/>
  <c r="O399" i="83" s="1"/>
  <c r="Z259" i="83"/>
  <c r="U379" i="83"/>
  <c r="U399" i="83" s="1"/>
  <c r="AJ343" i="83"/>
  <c r="W97" i="83"/>
  <c r="AJ259" i="83"/>
  <c r="O345" i="83"/>
  <c r="R343" i="83"/>
  <c r="Y41" i="83"/>
  <c r="W345" i="83"/>
  <c r="T97" i="83"/>
  <c r="AA377" i="83"/>
  <c r="AA397" i="83" s="1"/>
  <c r="V97" i="83"/>
  <c r="M259" i="83"/>
  <c r="V40" i="83"/>
  <c r="T378" i="83"/>
  <c r="T398" i="83" s="1"/>
  <c r="U344" i="83"/>
  <c r="R345" i="83"/>
  <c r="AB377" i="83"/>
  <c r="AB397" i="83" s="1"/>
  <c r="AA257" i="83"/>
  <c r="W259" i="83"/>
  <c r="Y379" i="83"/>
  <c r="Y399" i="83" s="1"/>
  <c r="Y345" i="83"/>
  <c r="U41" i="83"/>
  <c r="L379" i="83"/>
  <c r="L399" i="83" s="1"/>
  <c r="X345" i="83"/>
  <c r="Y343" i="83"/>
  <c r="E44" i="81"/>
  <c r="E338" i="81" s="1"/>
  <c r="P343" i="83"/>
  <c r="AD259" i="83"/>
  <c r="X379" i="83"/>
  <c r="X399" i="83" s="1"/>
  <c r="P345" i="83"/>
  <c r="V42" i="83"/>
  <c r="X258" i="83"/>
  <c r="X344" i="83"/>
  <c r="Y98" i="83"/>
  <c r="W255" i="82"/>
  <c r="W266" i="82" s="1"/>
  <c r="R351" i="82"/>
  <c r="R362" i="82" s="1"/>
  <c r="R202" i="82"/>
  <c r="T98" i="83"/>
  <c r="X98" i="83"/>
  <c r="O98" i="83"/>
  <c r="Z98" i="83"/>
  <c r="S98" i="83"/>
  <c r="AA98" i="83"/>
  <c r="W98" i="83"/>
  <c r="J336" i="81"/>
  <c r="E620" i="83"/>
  <c r="E628" i="83"/>
  <c r="E636" i="83"/>
  <c r="AB257" i="83"/>
  <c r="AA343" i="83"/>
  <c r="W42" i="83"/>
  <c r="M42" i="83"/>
  <c r="M345" i="83"/>
  <c r="T40" i="83"/>
  <c r="R259" i="83"/>
  <c r="U258" i="83"/>
  <c r="AB343" i="83"/>
  <c r="U257" i="83"/>
  <c r="Q259" i="83"/>
  <c r="T258" i="83"/>
  <c r="U98" i="83"/>
  <c r="T41" i="83"/>
  <c r="Q98" i="83"/>
  <c r="X41" i="83"/>
  <c r="AC257" i="83"/>
  <c r="Q343" i="83"/>
  <c r="R257" i="83"/>
  <c r="R40" i="83"/>
  <c r="N344" i="83"/>
  <c r="AH377" i="83"/>
  <c r="AH397" i="83" s="1"/>
  <c r="N343" i="83"/>
  <c r="AJ378" i="83"/>
  <c r="AJ398" i="83" s="1"/>
  <c r="AI379" i="83"/>
  <c r="AI399" i="83" s="1"/>
  <c r="AD41" i="83"/>
  <c r="AH258" i="83"/>
  <c r="AI345" i="83"/>
  <c r="AI259" i="83"/>
  <c r="AI40" i="83"/>
  <c r="AE343" i="83"/>
  <c r="AE345" i="83"/>
  <c r="AC259" i="83"/>
  <c r="M257" i="83"/>
  <c r="AG379" i="83"/>
  <c r="AG399" i="83" s="1"/>
  <c r="AD344" i="83"/>
  <c r="N41" i="83"/>
  <c r="N98" i="83"/>
  <c r="N258" i="83"/>
  <c r="N379" i="83"/>
  <c r="N399" i="83" s="1"/>
  <c r="AG259" i="83"/>
  <c r="AJ344" i="83"/>
  <c r="N97" i="83"/>
  <c r="AG377" i="83"/>
  <c r="AG397" i="83" s="1"/>
  <c r="AC345" i="83"/>
  <c r="AG345" i="83"/>
  <c r="AJ258" i="83"/>
  <c r="AJ98" i="83"/>
  <c r="L257" i="83"/>
  <c r="O377" i="83"/>
  <c r="O397" i="83" s="1"/>
  <c r="T379" i="83"/>
  <c r="T399" i="83" s="1"/>
  <c r="AJ97" i="83"/>
  <c r="P377" i="83"/>
  <c r="P397" i="83" s="1"/>
  <c r="AH259" i="83"/>
  <c r="L259" i="83"/>
  <c r="P379" i="83"/>
  <c r="P399" i="83" s="1"/>
  <c r="AD42" i="83"/>
  <c r="Z377" i="83"/>
  <c r="Z397" i="83" s="1"/>
  <c r="V345" i="83"/>
  <c r="AJ377" i="83"/>
  <c r="AJ397" i="83" s="1"/>
  <c r="Y377" i="83"/>
  <c r="Y397" i="83" s="1"/>
  <c r="S379" i="83"/>
  <c r="S399" i="83" s="1"/>
  <c r="O257" i="83"/>
  <c r="T259" i="83"/>
  <c r="P257" i="83"/>
  <c r="AH42" i="83"/>
  <c r="L42" i="83"/>
  <c r="V379" i="83"/>
  <c r="V399" i="83" s="1"/>
  <c r="P259" i="83"/>
  <c r="Z343" i="83"/>
  <c r="T345" i="83"/>
  <c r="AJ257" i="83"/>
  <c r="Y257" i="83"/>
  <c r="S42" i="83"/>
  <c r="L40" i="83"/>
  <c r="P97" i="83"/>
  <c r="L343" i="83"/>
  <c r="Z97" i="83"/>
  <c r="AD379" i="83"/>
  <c r="AD399" i="83" s="1"/>
  <c r="Y97" i="83"/>
  <c r="AH98" i="83"/>
  <c r="D285" i="81"/>
  <c r="D312" i="81"/>
  <c r="E312" i="81" s="1"/>
  <c r="AD377" i="83"/>
  <c r="AD397" i="83" s="1"/>
  <c r="L368" i="81"/>
  <c r="M368" i="81" s="1"/>
  <c r="N368" i="81" s="1"/>
  <c r="O368" i="81" s="1"/>
  <c r="P368" i="81" s="1"/>
  <c r="Q368" i="81" s="1"/>
  <c r="R368" i="81" s="1"/>
  <c r="S368" i="81" s="1"/>
  <c r="T368" i="81" s="1"/>
  <c r="U368" i="81" s="1"/>
  <c r="V368" i="81" s="1"/>
  <c r="W368" i="81" s="1"/>
  <c r="X368" i="81" s="1"/>
  <c r="Y368" i="81" s="1"/>
  <c r="Z368" i="81" s="1"/>
  <c r="AA368" i="81" s="1"/>
  <c r="AB368" i="81" s="1"/>
  <c r="AC368" i="81" s="1"/>
  <c r="AD368" i="81" s="1"/>
  <c r="AE368" i="81" s="1"/>
  <c r="AF368" i="81" s="1"/>
  <c r="AG368" i="81" s="1"/>
  <c r="AH368" i="81" s="1"/>
  <c r="AI368" i="81" s="1"/>
  <c r="AJ368" i="81" s="1"/>
  <c r="AD40" i="83"/>
  <c r="AG257" i="83"/>
  <c r="N40" i="83"/>
  <c r="AI377" i="83"/>
  <c r="AI397" i="83" s="1"/>
  <c r="N259" i="83"/>
  <c r="N345" i="83"/>
  <c r="AC42" i="83"/>
  <c r="AC40" i="83"/>
  <c r="Q42" i="83"/>
  <c r="AG97" i="83"/>
  <c r="L290" i="81"/>
  <c r="M290" i="81" s="1"/>
  <c r="N290" i="81" s="1"/>
  <c r="O290" i="81" s="1"/>
  <c r="P290" i="81" s="1"/>
  <c r="Q290" i="81" s="1"/>
  <c r="R290" i="81" s="1"/>
  <c r="S290" i="81" s="1"/>
  <c r="T290" i="81" s="1"/>
  <c r="U290" i="81" s="1"/>
  <c r="V290" i="81" s="1"/>
  <c r="W290" i="81" s="1"/>
  <c r="X290" i="81" s="1"/>
  <c r="Y290" i="81" s="1"/>
  <c r="Z290" i="81" s="1"/>
  <c r="AA290" i="81" s="1"/>
  <c r="AB290" i="81" s="1"/>
  <c r="AC290" i="81" s="1"/>
  <c r="AD290" i="81" s="1"/>
  <c r="AE290" i="81" s="1"/>
  <c r="AF290" i="81" s="1"/>
  <c r="AG290" i="81" s="1"/>
  <c r="AH290" i="81" s="1"/>
  <c r="AI290" i="81" s="1"/>
  <c r="AJ290" i="81" s="1"/>
  <c r="AG40" i="83"/>
  <c r="N257" i="83"/>
  <c r="AI343" i="83"/>
  <c r="AC97" i="83"/>
  <c r="AC343" i="83"/>
  <c r="AE42" i="83"/>
  <c r="L344" i="81"/>
  <c r="M344" i="81" s="1"/>
  <c r="N344" i="81" s="1"/>
  <c r="O344" i="81" s="1"/>
  <c r="P344" i="81" s="1"/>
  <c r="Q344" i="81" s="1"/>
  <c r="R344" i="81" s="1"/>
  <c r="S344" i="81" s="1"/>
  <c r="T344" i="81" s="1"/>
  <c r="U344" i="81" s="1"/>
  <c r="V344" i="81" s="1"/>
  <c r="W344" i="81" s="1"/>
  <c r="X344" i="81" s="1"/>
  <c r="Y344" i="81" s="1"/>
  <c r="Z344" i="81" s="1"/>
  <c r="AA344" i="81" s="1"/>
  <c r="AB344" i="81" s="1"/>
  <c r="AC344" i="81" s="1"/>
  <c r="AD344" i="81" s="1"/>
  <c r="AE344" i="81" s="1"/>
  <c r="AF344" i="81" s="1"/>
  <c r="AG344" i="81" s="1"/>
  <c r="AH344" i="81" s="1"/>
  <c r="AI344" i="81" s="1"/>
  <c r="AJ344" i="81" s="1"/>
  <c r="AI97" i="83"/>
  <c r="Q345" i="83"/>
  <c r="Q378" i="83"/>
  <c r="Q398" i="83" s="1"/>
  <c r="AD257" i="83"/>
  <c r="AD97" i="83"/>
  <c r="AE259" i="83"/>
  <c r="Q377" i="83"/>
  <c r="AH343" i="83"/>
  <c r="AE40" i="83"/>
  <c r="U40" i="83"/>
  <c r="T343" i="83"/>
  <c r="M40" i="83"/>
  <c r="Q257" i="83"/>
  <c r="AH257" i="83"/>
  <c r="AE377" i="83"/>
  <c r="AE397" i="83" s="1"/>
  <c r="U343" i="83"/>
  <c r="T377" i="83"/>
  <c r="T397" i="83" s="1"/>
  <c r="M343" i="83"/>
  <c r="AH97" i="83"/>
  <c r="U97" i="83"/>
  <c r="J14" i="83"/>
  <c r="Q40" i="83"/>
  <c r="M97" i="83"/>
  <c r="AE257" i="83"/>
  <c r="Q344" i="83"/>
  <c r="AD258" i="83"/>
  <c r="AD98" i="83"/>
  <c r="E737" i="83"/>
  <c r="E119" i="81"/>
  <c r="D120" i="81"/>
  <c r="E120" i="81" s="1"/>
  <c r="Q258" i="83"/>
  <c r="E453" i="83"/>
  <c r="E725" i="83"/>
  <c r="E715" i="83"/>
  <c r="E705" i="83"/>
  <c r="E695" i="83"/>
  <c r="E685" i="83"/>
  <c r="E675" i="83"/>
  <c r="E611" i="83"/>
  <c r="E603" i="83"/>
  <c r="E595" i="83"/>
  <c r="E585" i="83"/>
  <c r="E577" i="83"/>
  <c r="E569" i="83"/>
  <c r="E561" i="83"/>
  <c r="E549" i="83"/>
  <c r="E539" i="83"/>
  <c r="E531" i="83"/>
  <c r="E523" i="83"/>
  <c r="E513" i="83"/>
  <c r="E505" i="83"/>
  <c r="E495" i="83"/>
  <c r="E487" i="83"/>
  <c r="E473" i="83"/>
  <c r="E463" i="83"/>
  <c r="E441" i="83"/>
  <c r="D224" i="82"/>
  <c r="AC41" i="83"/>
  <c r="S258" i="83"/>
  <c r="AH41" i="83"/>
  <c r="S41" i="83"/>
  <c r="AH344" i="83"/>
  <c r="P98" i="83"/>
  <c r="P41" i="83"/>
  <c r="P344" i="83"/>
  <c r="P378" i="83"/>
  <c r="P398" i="83" s="1"/>
  <c r="M258" i="83"/>
  <c r="Y683" i="83"/>
  <c r="Y693" i="83" s="1"/>
  <c r="M41" i="83"/>
  <c r="R41" i="83"/>
  <c r="AC258" i="83"/>
  <c r="AF41" i="83"/>
  <c r="R258" i="83"/>
  <c r="M344" i="83"/>
  <c r="R98" i="83"/>
  <c r="AB258" i="83"/>
  <c r="M98" i="83"/>
  <c r="AC98" i="83"/>
  <c r="AC344" i="83"/>
  <c r="AB41" i="83"/>
  <c r="L313" i="81"/>
  <c r="M313" i="81" s="1"/>
  <c r="N313" i="81" s="1"/>
  <c r="O313" i="81" s="1"/>
  <c r="P313" i="81" s="1"/>
  <c r="Q313" i="81" s="1"/>
  <c r="R313" i="81" s="1"/>
  <c r="S313" i="81" s="1"/>
  <c r="T313" i="81" s="1"/>
  <c r="U313" i="81" s="1"/>
  <c r="V313" i="81" s="1"/>
  <c r="W313" i="81" s="1"/>
  <c r="X313" i="81" s="1"/>
  <c r="Y313" i="81" s="1"/>
  <c r="Z313" i="81" s="1"/>
  <c r="AA313" i="81" s="1"/>
  <c r="AB313" i="81" s="1"/>
  <c r="AC313" i="81" s="1"/>
  <c r="AD313" i="81" s="1"/>
  <c r="AE313" i="81" s="1"/>
  <c r="AF313" i="81" s="1"/>
  <c r="AG313" i="81" s="1"/>
  <c r="AH313" i="81" s="1"/>
  <c r="AI313" i="81" s="1"/>
  <c r="AJ313" i="81" s="1"/>
  <c r="AE98" i="83"/>
  <c r="V98" i="83"/>
  <c r="V41" i="83"/>
  <c r="AG258" i="83"/>
  <c r="AG378" i="83"/>
  <c r="AG398" i="83" s="1"/>
  <c r="AG344" i="83"/>
  <c r="AB344" i="83"/>
  <c r="AB98" i="83"/>
  <c r="AF378" i="83"/>
  <c r="AF398" i="83" s="1"/>
  <c r="V344" i="83"/>
  <c r="AE378" i="83"/>
  <c r="AE398" i="83" s="1"/>
  <c r="AE344" i="83"/>
  <c r="AE41" i="83"/>
  <c r="L259" i="81"/>
  <c r="M259" i="81" s="1"/>
  <c r="N259" i="81" s="1"/>
  <c r="O259" i="81" s="1"/>
  <c r="P259" i="81" s="1"/>
  <c r="Q259" i="81" s="1"/>
  <c r="R259" i="81" s="1"/>
  <c r="S259" i="81" s="1"/>
  <c r="T259" i="81" s="1"/>
  <c r="U259" i="81" s="1"/>
  <c r="V259" i="81" s="1"/>
  <c r="W259" i="81" s="1"/>
  <c r="X259" i="81" s="1"/>
  <c r="Y259" i="81" s="1"/>
  <c r="Z259" i="81" s="1"/>
  <c r="AA259" i="81" s="1"/>
  <c r="AB259" i="81" s="1"/>
  <c r="AC259" i="81" s="1"/>
  <c r="AD259" i="81" s="1"/>
  <c r="AE259" i="81" s="1"/>
  <c r="AF259" i="81" s="1"/>
  <c r="AG259" i="81" s="1"/>
  <c r="AH259" i="81" s="1"/>
  <c r="AI259" i="81" s="1"/>
  <c r="AJ259" i="81" s="1"/>
  <c r="AF344" i="83"/>
  <c r="V258" i="83"/>
  <c r="AF98" i="83"/>
  <c r="AG98" i="83"/>
  <c r="R344" i="83"/>
  <c r="S378" i="83"/>
  <c r="S398" i="83" s="1"/>
  <c r="S344" i="83"/>
  <c r="O253" i="82"/>
  <c r="O264" i="82" s="1"/>
  <c r="AD350" i="82"/>
  <c r="AD361" i="82" s="1"/>
  <c r="S254" i="82"/>
  <c r="S265" i="82" s="1"/>
  <c r="AH255" i="82"/>
  <c r="AH266" i="82" s="1"/>
  <c r="O202" i="82"/>
  <c r="AD254" i="82"/>
  <c r="AD265" i="82" s="1"/>
  <c r="AD253" i="82"/>
  <c r="AD264" i="82" s="1"/>
  <c r="AH201" i="82"/>
  <c r="V255" i="82"/>
  <c r="V266" i="82" s="1"/>
  <c r="O351" i="82"/>
  <c r="O362" i="82" s="1"/>
  <c r="O350" i="82"/>
  <c r="O361" i="82" s="1"/>
  <c r="D364" i="81"/>
  <c r="E364" i="81" s="1"/>
  <c r="N254" i="82"/>
  <c r="N265" i="82" s="1"/>
  <c r="N253" i="82"/>
  <c r="N264" i="82" s="1"/>
  <c r="F317" i="81"/>
  <c r="L317" i="81" s="1"/>
  <c r="M317" i="81" s="1"/>
  <c r="N317" i="81" s="1"/>
  <c r="O317" i="81" s="1"/>
  <c r="P317" i="81" s="1"/>
  <c r="Q317" i="81" s="1"/>
  <c r="R317" i="81" s="1"/>
  <c r="S317" i="81" s="1"/>
  <c r="T317" i="81" s="1"/>
  <c r="U317" i="81" s="1"/>
  <c r="V317" i="81" s="1"/>
  <c r="W317" i="81" s="1"/>
  <c r="X317" i="81" s="1"/>
  <c r="Y317" i="81" s="1"/>
  <c r="Z317" i="81" s="1"/>
  <c r="AA317" i="81" s="1"/>
  <c r="AB317" i="81" s="1"/>
  <c r="AC317" i="81" s="1"/>
  <c r="AD317" i="81" s="1"/>
  <c r="AE317" i="81" s="1"/>
  <c r="AF317" i="81" s="1"/>
  <c r="AG317" i="81" s="1"/>
  <c r="AH317" i="81" s="1"/>
  <c r="AI317" i="81" s="1"/>
  <c r="AJ317" i="81" s="1"/>
  <c r="J285" i="81"/>
  <c r="N350" i="82"/>
  <c r="N361" i="82" s="1"/>
  <c r="V253" i="82"/>
  <c r="V264" i="82" s="1"/>
  <c r="R201" i="82"/>
  <c r="AD351" i="82"/>
  <c r="AD362" i="82" s="1"/>
  <c r="AD202" i="82"/>
  <c r="W201" i="82"/>
  <c r="V201" i="82"/>
  <c r="O255" i="82"/>
  <c r="O266" i="82" s="1"/>
  <c r="O201" i="82"/>
  <c r="R254" i="82"/>
  <c r="R265" i="82" s="1"/>
  <c r="R255" i="82"/>
  <c r="R266" i="82" s="1"/>
  <c r="AD255" i="82"/>
  <c r="AD266" i="82" s="1"/>
  <c r="W351" i="82"/>
  <c r="W362" i="82" s="1"/>
  <c r="V351" i="82"/>
  <c r="V362" i="82" s="1"/>
  <c r="R350" i="82"/>
  <c r="R361" i="82" s="1"/>
  <c r="N351" i="82"/>
  <c r="N362" i="82" s="1"/>
  <c r="N202" i="82"/>
  <c r="AI350" i="82"/>
  <c r="AI361" i="82" s="1"/>
  <c r="AI202" i="82"/>
  <c r="AH350" i="82"/>
  <c r="AH361" i="82" s="1"/>
  <c r="AH253" i="82"/>
  <c r="AH264" i="82" s="1"/>
  <c r="Z362" i="82"/>
  <c r="AH254" i="82"/>
  <c r="AH265" i="82" s="1"/>
  <c r="N255" i="82"/>
  <c r="N266" i="82" s="1"/>
  <c r="AI255" i="82"/>
  <c r="AI266" i="82" s="1"/>
  <c r="AH351" i="82"/>
  <c r="AH362" i="82" s="1"/>
  <c r="G287" i="81"/>
  <c r="L287" i="81" s="1"/>
  <c r="M287" i="81" s="1"/>
  <c r="N287" i="81" s="1"/>
  <c r="O287" i="81" s="1"/>
  <c r="P287" i="81" s="1"/>
  <c r="Q287" i="81" s="1"/>
  <c r="R287" i="81" s="1"/>
  <c r="S287" i="81" s="1"/>
  <c r="T287" i="81" s="1"/>
  <c r="U287" i="81" s="1"/>
  <c r="V287" i="81" s="1"/>
  <c r="W287" i="81" s="1"/>
  <c r="X287" i="81" s="1"/>
  <c r="Y287" i="81" s="1"/>
  <c r="Z287" i="81" s="1"/>
  <c r="AA287" i="81" s="1"/>
  <c r="AB287" i="81" s="1"/>
  <c r="AC287" i="81" s="1"/>
  <c r="AD287" i="81" s="1"/>
  <c r="AE287" i="81" s="1"/>
  <c r="AF287" i="81" s="1"/>
  <c r="AG287" i="81" s="1"/>
  <c r="AH287" i="81" s="1"/>
  <c r="AI287" i="81" s="1"/>
  <c r="AJ287" i="81" s="1"/>
  <c r="C291" i="81"/>
  <c r="G291" i="81" s="1"/>
  <c r="W350" i="82"/>
  <c r="W361" i="82" s="1"/>
  <c r="W202" i="82"/>
  <c r="V350" i="82"/>
  <c r="V361" i="82" s="1"/>
  <c r="V202" i="82"/>
  <c r="C318" i="81"/>
  <c r="G318" i="81" s="1"/>
  <c r="G314" i="81"/>
  <c r="D205" i="83"/>
  <c r="E205" i="83" s="1"/>
  <c r="BQ181" i="85" a="1"/>
  <c r="BQ181" i="85" s="1"/>
  <c r="I99" i="83"/>
  <c r="AJ99" i="83" s="1"/>
  <c r="B288" i="81"/>
  <c r="F288" i="81" s="1"/>
  <c r="L256" i="81"/>
  <c r="M256" i="81" s="1"/>
  <c r="BQ186" i="85" a="1"/>
  <c r="BQ186" i="85" s="1"/>
  <c r="BQ179" i="85" a="1"/>
  <c r="BQ179" i="85" s="1"/>
  <c r="Y49" i="83"/>
  <c r="AA379" i="83"/>
  <c r="AA399" i="83" s="1"/>
  <c r="AA42" i="83"/>
  <c r="AA259" i="83"/>
  <c r="AI378" i="83"/>
  <c r="AI398" i="83" s="1"/>
  <c r="AI41" i="83"/>
  <c r="AI344" i="83"/>
  <c r="AI258" i="83"/>
  <c r="S253" i="82"/>
  <c r="S264" i="82" s="1"/>
  <c r="Y439" i="83"/>
  <c r="Y567" i="83" s="1"/>
  <c r="R49" i="83"/>
  <c r="S202" i="82"/>
  <c r="AG49" i="83"/>
  <c r="Z439" i="83"/>
  <c r="Z559" i="83" s="1"/>
  <c r="W49" i="83"/>
  <c r="Z49" i="83"/>
  <c r="BQ165" i="85" a="1"/>
  <c r="BQ165" i="85" s="1"/>
  <c r="BQ187" i="85" a="1"/>
  <c r="BQ187" i="85" s="1"/>
  <c r="BQ169" i="85" a="1"/>
  <c r="BQ169" i="85" s="1"/>
  <c r="D154" i="83"/>
  <c r="E154" i="83" s="1"/>
  <c r="F318" i="81"/>
  <c r="B319" i="81"/>
  <c r="F319" i="81" s="1"/>
  <c r="AF49" i="83"/>
  <c r="O49" i="83"/>
  <c r="BQ168" i="85" a="1"/>
  <c r="BQ168" i="85" s="1"/>
  <c r="L378" i="83"/>
  <c r="L398" i="83" s="1"/>
  <c r="L344" i="83"/>
  <c r="L258" i="83"/>
  <c r="L41" i="83"/>
  <c r="S201" i="82"/>
  <c r="Z683" i="83"/>
  <c r="Z693" i="83" s="1"/>
  <c r="T49" i="83"/>
  <c r="BQ180" i="85" a="1"/>
  <c r="BQ180" i="85" s="1"/>
  <c r="BQ185" i="85" a="1"/>
  <c r="BQ185" i="85" s="1"/>
  <c r="BQ174" i="85" a="1"/>
  <c r="BQ174" i="85" s="1"/>
  <c r="BQ167" i="85" a="1"/>
  <c r="BQ167" i="85" s="1"/>
  <c r="C345" i="81"/>
  <c r="G345" i="81" s="1"/>
  <c r="G341" i="81"/>
  <c r="F314" i="81"/>
  <c r="B315" i="81"/>
  <c r="F315" i="81" s="1"/>
  <c r="AD49" i="83"/>
  <c r="D127" i="83"/>
  <c r="E127" i="83" s="1"/>
  <c r="AC49" i="83"/>
  <c r="Q49" i="83"/>
  <c r="AA345" i="83"/>
  <c r="M49" i="83"/>
  <c r="BQ170" i="85" a="1"/>
  <c r="BQ170" i="85" s="1"/>
  <c r="BQ176" i="85" a="1"/>
  <c r="BQ176" i="85" s="1"/>
  <c r="BQ173" i="85" a="1"/>
  <c r="BQ173" i="85" s="1"/>
  <c r="E48" i="81"/>
  <c r="B52" i="81"/>
  <c r="E52" i="81" s="1"/>
  <c r="J16" i="83"/>
  <c r="BQ178" i="85" a="1"/>
  <c r="BQ178" i="85" s="1"/>
  <c r="S351" i="82"/>
  <c r="S362" i="82" s="1"/>
  <c r="E360" i="82"/>
  <c r="S49" i="83"/>
  <c r="V49" i="83"/>
  <c r="U49" i="83"/>
  <c r="AI49" i="83"/>
  <c r="BQ172" i="85" a="1"/>
  <c r="BQ172" i="85" s="1"/>
  <c r="BQ166" i="85" a="1"/>
  <c r="BQ166" i="85" s="1"/>
  <c r="BQ184" i="85" a="1"/>
  <c r="BQ184" i="85" s="1"/>
  <c r="AA378" i="83"/>
  <c r="AA398" i="83" s="1"/>
  <c r="AA258" i="83"/>
  <c r="AA344" i="83"/>
  <c r="AA41" i="83"/>
  <c r="L98" i="83"/>
  <c r="AA49" i="83"/>
  <c r="AE49" i="83"/>
  <c r="N49" i="83"/>
  <c r="BQ175" i="85" a="1"/>
  <c r="BQ175" i="85" s="1"/>
  <c r="BQ182" i="85" a="1"/>
  <c r="BQ182" i="85" s="1"/>
  <c r="W378" i="83"/>
  <c r="W398" i="83" s="1"/>
  <c r="W258" i="83"/>
  <c r="W344" i="83"/>
  <c r="W41" i="83"/>
  <c r="C264" i="81"/>
  <c r="G264" i="81" s="1"/>
  <c r="G260" i="81"/>
  <c r="D76" i="83"/>
  <c r="E76" i="83" s="1"/>
  <c r="AH49" i="83"/>
  <c r="BQ177" i="85" a="1"/>
  <c r="BQ177" i="85" s="1"/>
  <c r="S350" i="82"/>
  <c r="S361" i="82" s="1"/>
  <c r="P49" i="83"/>
  <c r="AJ49" i="83"/>
  <c r="X49" i="83"/>
  <c r="AB49" i="83"/>
  <c r="J15" i="83"/>
  <c r="BQ188" i="85" a="1"/>
  <c r="BQ188" i="85" s="1"/>
  <c r="D101" i="83"/>
  <c r="E101" i="83" s="1"/>
  <c r="G100" i="83"/>
  <c r="F100" i="83"/>
  <c r="O378" i="83"/>
  <c r="O398" i="83" s="1"/>
  <c r="O344" i="83"/>
  <c r="O258" i="83"/>
  <c r="O41" i="83"/>
  <c r="AI98" i="83"/>
  <c r="BQ183" i="85" a="1"/>
  <c r="BQ183" i="85" s="1"/>
  <c r="W166" i="85"/>
  <c r="Y166" i="85" s="1"/>
  <c r="BQ171" i="85" a="1"/>
  <c r="BQ171" i="85" s="1"/>
  <c r="BQ164" i="85" a="1"/>
  <c r="BQ164" i="85" s="1"/>
  <c r="W173" i="85"/>
  <c r="X173" i="85" s="1"/>
  <c r="W177" i="85"/>
  <c r="X177" i="85" s="1"/>
  <c r="W171" i="85"/>
  <c r="Y171" i="85" s="1"/>
  <c r="W178" i="85"/>
  <c r="Y178" i="85" s="1"/>
  <c r="W182" i="85"/>
  <c r="W183" i="85"/>
  <c r="Y183" i="85" s="1"/>
  <c r="W174" i="85"/>
  <c r="X174" i="85" s="1"/>
  <c r="W184" i="85"/>
  <c r="Y184" i="85" s="1"/>
  <c r="W167" i="85"/>
  <c r="X167" i="85" s="1"/>
  <c r="W170" i="85"/>
  <c r="AB170" i="85" s="1"/>
  <c r="BK170" i="85" s="1"/>
  <c r="W172" i="85"/>
  <c r="Y172" i="85" s="1"/>
  <c r="W175" i="85"/>
  <c r="Y175" i="85" s="1"/>
  <c r="W164" i="85"/>
  <c r="Y164" i="85" s="1"/>
  <c r="W168" i="85"/>
  <c r="X168" i="85" s="1"/>
  <c r="W186" i="85"/>
  <c r="X186" i="85" s="1"/>
  <c r="W179" i="85"/>
  <c r="X179" i="85" s="1"/>
  <c r="W176" i="85"/>
  <c r="Y176" i="85" s="1"/>
  <c r="W185" i="85"/>
  <c r="Y185" i="85" s="1"/>
  <c r="W181" i="85"/>
  <c r="W180" i="85"/>
  <c r="Y180" i="85" s="1"/>
  <c r="W188" i="85"/>
  <c r="X188" i="85" s="1"/>
  <c r="W165" i="85"/>
  <c r="X165" i="85" s="1"/>
  <c r="W169" i="85"/>
  <c r="X169" i="85" s="1"/>
  <c r="W187" i="85"/>
  <c r="L49" i="83"/>
  <c r="G136" i="85"/>
  <c r="F137" i="85"/>
  <c r="J89" i="85"/>
  <c r="L88" i="85"/>
  <c r="M88" i="85" s="1"/>
  <c r="E201" i="82"/>
  <c r="E212" i="82" s="1"/>
  <c r="D202" i="82"/>
  <c r="E202" i="82" s="1"/>
  <c r="E213" i="82" s="1"/>
  <c r="E254" i="82"/>
  <c r="E265" i="82" s="1"/>
  <c r="D255" i="82"/>
  <c r="E255" i="82" s="1"/>
  <c r="E266" i="82" s="1"/>
  <c r="D313" i="82"/>
  <c r="E313" i="82" s="1"/>
  <c r="J367" i="81"/>
  <c r="AC399" i="83"/>
  <c r="AC397" i="83"/>
  <c r="R397" i="83"/>
  <c r="S44" i="83"/>
  <c r="S683" i="83"/>
  <c r="S439" i="83"/>
  <c r="J22" i="83"/>
  <c r="L48" i="83"/>
  <c r="AI924" i="83"/>
  <c r="AI166" i="84" s="1"/>
  <c r="AH43" i="83"/>
  <c r="AH260" i="83"/>
  <c r="AH380" i="83"/>
  <c r="R43" i="83"/>
  <c r="R260" i="83"/>
  <c r="R380" i="83"/>
  <c r="Y43" i="83"/>
  <c r="Y260" i="83"/>
  <c r="Y380" i="83"/>
  <c r="AB43" i="83"/>
  <c r="AB260" i="83"/>
  <c r="AB380" i="83"/>
  <c r="J17" i="83"/>
  <c r="L43" i="83"/>
  <c r="L260" i="83"/>
  <c r="L380" i="83"/>
  <c r="W43" i="83"/>
  <c r="W260" i="83"/>
  <c r="W380" i="83"/>
  <c r="AB44" i="83"/>
  <c r="AB439" i="83"/>
  <c r="AB683" i="83"/>
  <c r="AB924" i="83"/>
  <c r="AB166" i="84" s="1"/>
  <c r="D45" i="83"/>
  <c r="E45" i="83" s="1"/>
  <c r="S685" i="83"/>
  <c r="S695" i="83" s="1"/>
  <c r="AE45" i="83"/>
  <c r="AE440" i="83"/>
  <c r="AE684" i="83"/>
  <c r="AE694" i="83" s="1"/>
  <c r="J19" i="83"/>
  <c r="L45" i="83"/>
  <c r="L440" i="83"/>
  <c r="L684" i="83"/>
  <c r="AA45" i="83"/>
  <c r="AA440" i="83"/>
  <c r="AA684" i="83"/>
  <c r="AA694" i="83" s="1"/>
  <c r="P45" i="83"/>
  <c r="P440" i="83"/>
  <c r="P684" i="83"/>
  <c r="P694" i="83" s="1"/>
  <c r="V45" i="83"/>
  <c r="V440" i="83"/>
  <c r="V684" i="83"/>
  <c r="V694" i="83" s="1"/>
  <c r="AC45" i="83"/>
  <c r="AC440" i="83"/>
  <c r="AC684" i="83"/>
  <c r="AC694" i="83" s="1"/>
  <c r="M45" i="83"/>
  <c r="M440" i="83"/>
  <c r="M684" i="83"/>
  <c r="M694" i="83" s="1"/>
  <c r="R44" i="83"/>
  <c r="R683" i="83"/>
  <c r="R439" i="83"/>
  <c r="AE924" i="83"/>
  <c r="AE166" i="84" s="1"/>
  <c r="X567" i="83"/>
  <c r="X559" i="83"/>
  <c r="P44" i="83"/>
  <c r="P439" i="83"/>
  <c r="P683" i="83"/>
  <c r="AD924" i="83"/>
  <c r="AD166" i="84" s="1"/>
  <c r="AI44" i="83"/>
  <c r="AI683" i="83"/>
  <c r="AI439" i="83"/>
  <c r="AA44" i="83"/>
  <c r="AA683" i="83"/>
  <c r="AA439" i="83"/>
  <c r="S924" i="83"/>
  <c r="S166" i="84" s="1"/>
  <c r="N31" i="83"/>
  <c r="N57" i="83" s="1"/>
  <c r="R31" i="83"/>
  <c r="R57" i="83" s="1"/>
  <c r="V31" i="83"/>
  <c r="V57" i="83" s="1"/>
  <c r="Z31" i="83"/>
  <c r="Z57" i="83" s="1"/>
  <c r="AD31" i="83"/>
  <c r="AD57" i="83" s="1"/>
  <c r="AH31" i="83"/>
  <c r="AH57" i="83" s="1"/>
  <c r="P31" i="83"/>
  <c r="P57" i="83" s="1"/>
  <c r="U31" i="83"/>
  <c r="U57" i="83" s="1"/>
  <c r="AA31" i="83"/>
  <c r="AA57" i="83" s="1"/>
  <c r="AF31" i="83"/>
  <c r="AF57" i="83" s="1"/>
  <c r="L31" i="83"/>
  <c r="Q31" i="83"/>
  <c r="Q57" i="83" s="1"/>
  <c r="W31" i="83"/>
  <c r="W57" i="83" s="1"/>
  <c r="AB31" i="83"/>
  <c r="AB57" i="83" s="1"/>
  <c r="AG31" i="83"/>
  <c r="AG57" i="83" s="1"/>
  <c r="S31" i="83"/>
  <c r="S57" i="83" s="1"/>
  <c r="AC31" i="83"/>
  <c r="AC57" i="83" s="1"/>
  <c r="T31" i="83"/>
  <c r="T57" i="83" s="1"/>
  <c r="AE31" i="83"/>
  <c r="AE57" i="83" s="1"/>
  <c r="X31" i="83"/>
  <c r="X57" i="83" s="1"/>
  <c r="Y31" i="83"/>
  <c r="Y57" i="83" s="1"/>
  <c r="M31" i="83"/>
  <c r="M57" i="83" s="1"/>
  <c r="O31" i="83"/>
  <c r="O57" i="83" s="1"/>
  <c r="AI31" i="83"/>
  <c r="AI57" i="83" s="1"/>
  <c r="AJ31" i="83"/>
  <c r="AJ57" i="83" s="1"/>
  <c r="V43" i="83"/>
  <c r="V260" i="83"/>
  <c r="V380" i="83"/>
  <c r="M21" i="83"/>
  <c r="Q21" i="83"/>
  <c r="U21" i="83"/>
  <c r="Y21" i="83"/>
  <c r="AC21" i="83"/>
  <c r="AG21" i="83"/>
  <c r="N21" i="83"/>
  <c r="R21" i="83"/>
  <c r="V21" i="83"/>
  <c r="Z21" i="83"/>
  <c r="AD21" i="83"/>
  <c r="AH21" i="83"/>
  <c r="B25" i="83"/>
  <c r="S21" i="83"/>
  <c r="AA21" i="83"/>
  <c r="AI21" i="83"/>
  <c r="P21" i="83"/>
  <c r="AB21" i="83"/>
  <c r="T21" i="83"/>
  <c r="AE21" i="83"/>
  <c r="L21" i="83"/>
  <c r="AF21" i="83"/>
  <c r="O21" i="83"/>
  <c r="AJ21" i="83"/>
  <c r="W21" i="83"/>
  <c r="X21" i="83"/>
  <c r="N43" i="83"/>
  <c r="N260" i="83"/>
  <c r="N380" i="83"/>
  <c r="AJ43" i="83"/>
  <c r="AJ260" i="83"/>
  <c r="AJ380" i="83"/>
  <c r="T43" i="83"/>
  <c r="T260" i="83"/>
  <c r="T380" i="83"/>
  <c r="AE43" i="83"/>
  <c r="AE260" i="83"/>
  <c r="AE380" i="83"/>
  <c r="O43" i="83"/>
  <c r="O260" i="83"/>
  <c r="O380" i="83"/>
  <c r="D19" i="83"/>
  <c r="E19" i="83" s="1"/>
  <c r="AC44" i="83"/>
  <c r="AC439" i="83"/>
  <c r="AC683" i="83"/>
  <c r="L925" i="83"/>
  <c r="L850" i="83"/>
  <c r="J851" i="83"/>
  <c r="N924" i="83"/>
  <c r="N166" i="84" s="1"/>
  <c r="Y441" i="83"/>
  <c r="Y685" i="83"/>
  <c r="Y695" i="83" s="1"/>
  <c r="T45" i="83"/>
  <c r="T684" i="83"/>
  <c r="T694" i="83" s="1"/>
  <c r="T440" i="83"/>
  <c r="S45" i="83"/>
  <c r="S440" i="83"/>
  <c r="S684" i="83"/>
  <c r="S694" i="83" s="1"/>
  <c r="AF45" i="83"/>
  <c r="AF440" i="83"/>
  <c r="AF684" i="83"/>
  <c r="AF694" i="83" s="1"/>
  <c r="AD45" i="83"/>
  <c r="AD440" i="83"/>
  <c r="AD684" i="83"/>
  <c r="AD694" i="83" s="1"/>
  <c r="N45" i="83"/>
  <c r="N440" i="83"/>
  <c r="N684" i="83"/>
  <c r="N694" i="83" s="1"/>
  <c r="U45" i="83"/>
  <c r="U440" i="83"/>
  <c r="U684" i="83"/>
  <c r="U694" i="83" s="1"/>
  <c r="AF924" i="83"/>
  <c r="AF166" i="84" s="1"/>
  <c r="M399" i="83"/>
  <c r="AJ44" i="83"/>
  <c r="AJ439" i="83"/>
  <c r="AJ683" i="83"/>
  <c r="O924" i="83"/>
  <c r="O166" i="84" s="1"/>
  <c r="X397" i="83"/>
  <c r="U397" i="83"/>
  <c r="D232" i="83"/>
  <c r="E232" i="83" s="1"/>
  <c r="AG44" i="83"/>
  <c r="AG439" i="83"/>
  <c r="AG683" i="83"/>
  <c r="P924" i="83"/>
  <c r="P166" i="84" s="1"/>
  <c r="N346" i="83"/>
  <c r="R346" i="83"/>
  <c r="V346" i="83"/>
  <c r="Z346" i="83"/>
  <c r="AD346" i="83"/>
  <c r="AH346" i="83"/>
  <c r="O346" i="83"/>
  <c r="S346" i="83"/>
  <c r="W346" i="83"/>
  <c r="AA346" i="83"/>
  <c r="AE346" i="83"/>
  <c r="AI346" i="83"/>
  <c r="L346" i="83"/>
  <c r="T346" i="83"/>
  <c r="AB346" i="83"/>
  <c r="AJ346" i="83"/>
  <c r="M346" i="83"/>
  <c r="U346" i="83"/>
  <c r="AC346" i="83"/>
  <c r="P346" i="83"/>
  <c r="AF346" i="83"/>
  <c r="Q346" i="83"/>
  <c r="AG346" i="83"/>
  <c r="X346" i="83"/>
  <c r="Y346" i="83"/>
  <c r="M397" i="83"/>
  <c r="W44" i="83"/>
  <c r="W683" i="83"/>
  <c r="W439" i="83"/>
  <c r="AD44" i="83"/>
  <c r="AD683" i="83"/>
  <c r="AD439" i="83"/>
  <c r="J27" i="83"/>
  <c r="L53" i="83"/>
  <c r="J53" i="83" s="1"/>
  <c r="U43" i="83"/>
  <c r="U260" i="83"/>
  <c r="U380" i="83"/>
  <c r="AC43" i="83"/>
  <c r="AC260" i="83"/>
  <c r="AC380" i="83"/>
  <c r="AC382" i="83" s="1"/>
  <c r="AG43" i="83"/>
  <c r="AG260" i="83"/>
  <c r="AG380" i="83"/>
  <c r="AF43" i="83"/>
  <c r="AF260" i="83"/>
  <c r="AF380" i="83"/>
  <c r="P43" i="83"/>
  <c r="P260" i="83"/>
  <c r="P380" i="83"/>
  <c r="AA43" i="83"/>
  <c r="AA380" i="83"/>
  <c r="AA260" i="83"/>
  <c r="W399" i="83"/>
  <c r="L44" i="83"/>
  <c r="J18" i="83"/>
  <c r="L439" i="83"/>
  <c r="L683" i="83"/>
  <c r="AH44" i="83"/>
  <c r="AH683" i="83"/>
  <c r="AH439" i="83"/>
  <c r="C51" i="83"/>
  <c r="AI45" i="83"/>
  <c r="AI440" i="83"/>
  <c r="AI684" i="83"/>
  <c r="AI694" i="83" s="1"/>
  <c r="AJ45" i="83"/>
  <c r="AJ684" i="83"/>
  <c r="AJ694" i="83" s="1"/>
  <c r="AJ440" i="83"/>
  <c r="X45" i="83"/>
  <c r="X440" i="83"/>
  <c r="X684" i="83"/>
  <c r="X694" i="83" s="1"/>
  <c r="Z45" i="83"/>
  <c r="Z440" i="83"/>
  <c r="Z684" i="83"/>
  <c r="Z694" i="83" s="1"/>
  <c r="AG45" i="83"/>
  <c r="AG440" i="83"/>
  <c r="AG684" i="83"/>
  <c r="AG694" i="83" s="1"/>
  <c r="Q45" i="83"/>
  <c r="Q440" i="83"/>
  <c r="Q684" i="83"/>
  <c r="Q694" i="83" s="1"/>
  <c r="U44" i="83"/>
  <c r="U439" i="83"/>
  <c r="U683" i="83"/>
  <c r="AJ924" i="83"/>
  <c r="AJ166" i="84" s="1"/>
  <c r="X693" i="83"/>
  <c r="J23" i="83"/>
  <c r="V44" i="83"/>
  <c r="V683" i="83"/>
  <c r="V439" i="83"/>
  <c r="N26" i="83"/>
  <c r="N52" i="83" s="1"/>
  <c r="O26" i="83"/>
  <c r="O52" i="83" s="1"/>
  <c r="S26" i="83"/>
  <c r="S52" i="83" s="1"/>
  <c r="L26" i="83"/>
  <c r="R26" i="83"/>
  <c r="R52" i="83" s="1"/>
  <c r="W26" i="83"/>
  <c r="W52" i="83" s="1"/>
  <c r="AA26" i="83"/>
  <c r="AA52" i="83" s="1"/>
  <c r="AE26" i="83"/>
  <c r="AE52" i="83" s="1"/>
  <c r="AI26" i="83"/>
  <c r="AI52" i="83" s="1"/>
  <c r="P26" i="83"/>
  <c r="P52" i="83" s="1"/>
  <c r="V26" i="83"/>
  <c r="V52" i="83" s="1"/>
  <c r="AB26" i="83"/>
  <c r="AB52" i="83" s="1"/>
  <c r="AG26" i="83"/>
  <c r="AG52" i="83" s="1"/>
  <c r="B30" i="83"/>
  <c r="Q26" i="83"/>
  <c r="Q52" i="83" s="1"/>
  <c r="X26" i="83"/>
  <c r="X52" i="83" s="1"/>
  <c r="AC26" i="83"/>
  <c r="AC52" i="83" s="1"/>
  <c r="AH26" i="83"/>
  <c r="AH52" i="83" s="1"/>
  <c r="Y26" i="83"/>
  <c r="Y52" i="83" s="1"/>
  <c r="AJ26" i="83"/>
  <c r="AJ52" i="83" s="1"/>
  <c r="M26" i="83"/>
  <c r="M52" i="83" s="1"/>
  <c r="Z26" i="83"/>
  <c r="Z52" i="83" s="1"/>
  <c r="T26" i="83"/>
  <c r="T52" i="83" s="1"/>
  <c r="U26" i="83"/>
  <c r="U52" i="83" s="1"/>
  <c r="AD26" i="83"/>
  <c r="AD52" i="83" s="1"/>
  <c r="AF26" i="83"/>
  <c r="AF52" i="83" s="1"/>
  <c r="J895" i="83"/>
  <c r="Y924" i="83"/>
  <c r="Y166" i="84" s="1"/>
  <c r="X924" i="83"/>
  <c r="X166" i="84" s="1"/>
  <c r="V924" i="83"/>
  <c r="V166" i="84" s="1"/>
  <c r="AD43" i="83"/>
  <c r="AD260" i="83"/>
  <c r="AD380" i="83"/>
  <c r="M43" i="83"/>
  <c r="M260" i="83"/>
  <c r="M380" i="83"/>
  <c r="Z43" i="83"/>
  <c r="Z380" i="83"/>
  <c r="Z260" i="83"/>
  <c r="Q43" i="83"/>
  <c r="Q260" i="83"/>
  <c r="Q380" i="83"/>
  <c r="X43" i="83"/>
  <c r="X260" i="83"/>
  <c r="X380" i="83"/>
  <c r="AI43" i="83"/>
  <c r="AI260" i="83"/>
  <c r="AI380" i="83"/>
  <c r="S43" i="83"/>
  <c r="S260" i="83"/>
  <c r="S380" i="83"/>
  <c r="M44" i="83"/>
  <c r="M439" i="83"/>
  <c r="M683" i="83"/>
  <c r="E773" i="83"/>
  <c r="D774" i="83"/>
  <c r="E774" i="83" s="1"/>
  <c r="W924" i="83"/>
  <c r="W166" i="84" s="1"/>
  <c r="N397" i="83"/>
  <c r="V441" i="83"/>
  <c r="V685" i="83"/>
  <c r="V695" i="83" s="1"/>
  <c r="W45" i="83"/>
  <c r="W440" i="83"/>
  <c r="W684" i="83"/>
  <c r="W694" i="83" s="1"/>
  <c r="AB45" i="83"/>
  <c r="AB440" i="83"/>
  <c r="AB684" i="83"/>
  <c r="AB694" i="83" s="1"/>
  <c r="O45" i="83"/>
  <c r="O440" i="83"/>
  <c r="O684" i="83"/>
  <c r="O694" i="83" s="1"/>
  <c r="AH45" i="83"/>
  <c r="AH440" i="83"/>
  <c r="AH684" i="83"/>
  <c r="AH694" i="83" s="1"/>
  <c r="R45" i="83"/>
  <c r="R440" i="83"/>
  <c r="R684" i="83"/>
  <c r="R694" i="83" s="1"/>
  <c r="Y45" i="83"/>
  <c r="Y440" i="83"/>
  <c r="Y684" i="83"/>
  <c r="Y694" i="83" s="1"/>
  <c r="Q44" i="83"/>
  <c r="Q439" i="83"/>
  <c r="Q683" i="83"/>
  <c r="T44" i="83"/>
  <c r="T439" i="83"/>
  <c r="T683" i="83"/>
  <c r="T924" i="83"/>
  <c r="T166" i="84" s="1"/>
  <c r="AF44" i="83"/>
  <c r="AF439" i="83"/>
  <c r="AF683" i="83"/>
  <c r="AA924" i="83"/>
  <c r="AA166" i="84" s="1"/>
  <c r="AG924" i="83"/>
  <c r="AG166" i="84" s="1"/>
  <c r="D180" i="83"/>
  <c r="E180" i="83" s="1"/>
  <c r="Q399" i="83"/>
  <c r="AE44" i="83"/>
  <c r="AE683" i="83"/>
  <c r="AE439" i="83"/>
  <c r="N44" i="83"/>
  <c r="N683" i="83"/>
  <c r="N439" i="83"/>
  <c r="O44" i="83"/>
  <c r="O683" i="83"/>
  <c r="O439" i="83"/>
  <c r="J310" i="81"/>
  <c r="J360" i="81"/>
  <c r="J283" i="81"/>
  <c r="Z361" i="82"/>
  <c r="AC202" i="82"/>
  <c r="AC201" i="82"/>
  <c r="AC253" i="82"/>
  <c r="AC264" i="82" s="1"/>
  <c r="AC254" i="82"/>
  <c r="AC265" i="82" s="1"/>
  <c r="AC255" i="82"/>
  <c r="AC266" i="82" s="1"/>
  <c r="AC350" i="82"/>
  <c r="AC361" i="82" s="1"/>
  <c r="AC351" i="82"/>
  <c r="AC362" i="82" s="1"/>
  <c r="M202" i="82"/>
  <c r="M201" i="82"/>
  <c r="M253" i="82"/>
  <c r="M264" i="82" s="1"/>
  <c r="M254" i="82"/>
  <c r="M265" i="82" s="1"/>
  <c r="M255" i="82"/>
  <c r="M266" i="82" s="1"/>
  <c r="M350" i="82"/>
  <c r="M361" i="82" s="1"/>
  <c r="M351" i="82"/>
  <c r="M362" i="82" s="1"/>
  <c r="P201" i="82"/>
  <c r="P253" i="82"/>
  <c r="P264" i="82" s="1"/>
  <c r="P254" i="82"/>
  <c r="P265" i="82" s="1"/>
  <c r="P255" i="82"/>
  <c r="P266" i="82" s="1"/>
  <c r="P202" i="82"/>
  <c r="P350" i="82"/>
  <c r="P361" i="82" s="1"/>
  <c r="P351" i="82"/>
  <c r="P362" i="82" s="1"/>
  <c r="D279" i="82"/>
  <c r="E279" i="82" s="1"/>
  <c r="D373" i="82"/>
  <c r="E373" i="82" s="1"/>
  <c r="D362" i="82"/>
  <c r="E350" i="82"/>
  <c r="D351" i="82"/>
  <c r="E351" i="82" s="1"/>
  <c r="AG201" i="82"/>
  <c r="AG202" i="82"/>
  <c r="AG253" i="82"/>
  <c r="AG264" i="82" s="1"/>
  <c r="AG254" i="82"/>
  <c r="AG265" i="82" s="1"/>
  <c r="AG255" i="82"/>
  <c r="AG266" i="82" s="1"/>
  <c r="AG350" i="82"/>
  <c r="AG361" i="82" s="1"/>
  <c r="AG351" i="82"/>
  <c r="AG362" i="82" s="1"/>
  <c r="Y202" i="82"/>
  <c r="Y201" i="82"/>
  <c r="Y253" i="82"/>
  <c r="Y264" i="82" s="1"/>
  <c r="Y254" i="82"/>
  <c r="Y265" i="82" s="1"/>
  <c r="Y255" i="82"/>
  <c r="Y266" i="82" s="1"/>
  <c r="Y350" i="82"/>
  <c r="Y361" i="82" s="1"/>
  <c r="Y351" i="82"/>
  <c r="Y362" i="82" s="1"/>
  <c r="AB201" i="82"/>
  <c r="AB202" i="82"/>
  <c r="AB253" i="82"/>
  <c r="AB264" i="82" s="1"/>
  <c r="AB254" i="82"/>
  <c r="AB265" i="82" s="1"/>
  <c r="AB255" i="82"/>
  <c r="AB266" i="82" s="1"/>
  <c r="AB350" i="82"/>
  <c r="AB361" i="82" s="1"/>
  <c r="AB351" i="82"/>
  <c r="AB362" i="82" s="1"/>
  <c r="G188" i="82"/>
  <c r="L195" i="82"/>
  <c r="AE362" i="82"/>
  <c r="AJ201" i="82"/>
  <c r="AJ202" i="82"/>
  <c r="AJ253" i="82"/>
  <c r="AJ264" i="82" s="1"/>
  <c r="AJ254" i="82"/>
  <c r="AJ265" i="82" s="1"/>
  <c r="AJ255" i="82"/>
  <c r="AJ266" i="82" s="1"/>
  <c r="AJ350" i="82"/>
  <c r="AJ361" i="82" s="1"/>
  <c r="AJ351" i="82"/>
  <c r="AJ362" i="82" s="1"/>
  <c r="U201" i="82"/>
  <c r="U202" i="82"/>
  <c r="U254" i="82"/>
  <c r="U265" i="82" s="1"/>
  <c r="U253" i="82"/>
  <c r="U264" i="82" s="1"/>
  <c r="U350" i="82"/>
  <c r="U361" i="82" s="1"/>
  <c r="U351" i="82"/>
  <c r="U362" i="82" s="1"/>
  <c r="U255" i="82"/>
  <c r="U266" i="82" s="1"/>
  <c r="X201" i="82"/>
  <c r="X202" i="82"/>
  <c r="X253" i="82"/>
  <c r="X264" i="82" s="1"/>
  <c r="X254" i="82"/>
  <c r="X265" i="82" s="1"/>
  <c r="X255" i="82"/>
  <c r="X266" i="82" s="1"/>
  <c r="X350" i="82"/>
  <c r="X361" i="82" s="1"/>
  <c r="X351" i="82"/>
  <c r="X362" i="82" s="1"/>
  <c r="AE361" i="82"/>
  <c r="F212" i="82"/>
  <c r="C202" i="82"/>
  <c r="F213" i="82" s="1"/>
  <c r="AA201" i="82"/>
  <c r="AA202" i="82"/>
  <c r="AA253" i="82"/>
  <c r="AA264" i="82" s="1"/>
  <c r="AA254" i="82"/>
  <c r="AA265" i="82" s="1"/>
  <c r="AA255" i="82"/>
  <c r="AA266" i="82" s="1"/>
  <c r="AA350" i="82"/>
  <c r="AA361" i="82" s="1"/>
  <c r="AA351" i="82"/>
  <c r="AA362" i="82" s="1"/>
  <c r="AF201" i="82"/>
  <c r="AF202" i="82"/>
  <c r="AF253" i="82"/>
  <c r="AF264" i="82" s="1"/>
  <c r="AF254" i="82"/>
  <c r="AF265" i="82" s="1"/>
  <c r="AF255" i="82"/>
  <c r="AF266" i="82" s="1"/>
  <c r="AF350" i="82"/>
  <c r="AF361" i="82" s="1"/>
  <c r="AF351" i="82"/>
  <c r="AF362" i="82" s="1"/>
  <c r="Q201" i="82"/>
  <c r="Q202" i="82"/>
  <c r="Q253" i="82"/>
  <c r="Q264" i="82" s="1"/>
  <c r="Q254" i="82"/>
  <c r="Q265" i="82" s="1"/>
  <c r="Q255" i="82"/>
  <c r="Q266" i="82" s="1"/>
  <c r="Q350" i="82"/>
  <c r="Q361" i="82" s="1"/>
  <c r="Q351" i="82"/>
  <c r="Q362" i="82" s="1"/>
  <c r="T201" i="82"/>
  <c r="T202" i="82"/>
  <c r="T253" i="82"/>
  <c r="T264" i="82" s="1"/>
  <c r="T254" i="82"/>
  <c r="T265" i="82" s="1"/>
  <c r="T255" i="82"/>
  <c r="T266" i="82" s="1"/>
  <c r="T350" i="82"/>
  <c r="T361" i="82" s="1"/>
  <c r="T351" i="82"/>
  <c r="T362" i="82" s="1"/>
  <c r="J363" i="81"/>
  <c r="J258" i="81"/>
  <c r="J312" i="81"/>
  <c r="J364" i="81"/>
  <c r="M340" i="81"/>
  <c r="O308" i="81"/>
  <c r="F291" i="81"/>
  <c r="B292" i="81"/>
  <c r="F292" i="81" s="1"/>
  <c r="O281" i="81"/>
  <c r="M262" i="81"/>
  <c r="N262" i="81" s="1"/>
  <c r="O262" i="81" s="1"/>
  <c r="P262" i="81" s="1"/>
  <c r="Q262" i="81" s="1"/>
  <c r="R262" i="81" s="1"/>
  <c r="S262" i="81" s="1"/>
  <c r="T262" i="81" s="1"/>
  <c r="U262" i="81" s="1"/>
  <c r="V262" i="81" s="1"/>
  <c r="W262" i="81" s="1"/>
  <c r="X262" i="81" s="1"/>
  <c r="Y262" i="81" s="1"/>
  <c r="Z262" i="81" s="1"/>
  <c r="AA262" i="81" s="1"/>
  <c r="AB262" i="81" s="1"/>
  <c r="AC262" i="81" s="1"/>
  <c r="AD262" i="81" s="1"/>
  <c r="AE262" i="81" s="1"/>
  <c r="AF262" i="81" s="1"/>
  <c r="AG262" i="81" s="1"/>
  <c r="AH262" i="81" s="1"/>
  <c r="AI262" i="81" s="1"/>
  <c r="AJ262" i="81" s="1"/>
  <c r="D197" i="81"/>
  <c r="E197" i="81" s="1"/>
  <c r="M361" i="81"/>
  <c r="N361" i="81" s="1"/>
  <c r="O361" i="81" s="1"/>
  <c r="P361" i="81" s="1"/>
  <c r="Q361" i="81" s="1"/>
  <c r="R361" i="81" s="1"/>
  <c r="S361" i="81" s="1"/>
  <c r="T361" i="81" s="1"/>
  <c r="U361" i="81" s="1"/>
  <c r="V361" i="81" s="1"/>
  <c r="W361" i="81" s="1"/>
  <c r="X361" i="81" s="1"/>
  <c r="Y361" i="81" s="1"/>
  <c r="Z361" i="81" s="1"/>
  <c r="AA361" i="81" s="1"/>
  <c r="AB361" i="81" s="1"/>
  <c r="AC361" i="81" s="1"/>
  <c r="AD361" i="81" s="1"/>
  <c r="AE361" i="81" s="1"/>
  <c r="AF361" i="81" s="1"/>
  <c r="AG361" i="81" s="1"/>
  <c r="AH361" i="81" s="1"/>
  <c r="AI361" i="81" s="1"/>
  <c r="AJ361" i="81" s="1"/>
  <c r="F345" i="81"/>
  <c r="B346" i="81"/>
  <c r="F346" i="81" s="1"/>
  <c r="O335" i="81"/>
  <c r="E108" i="81"/>
  <c r="D109" i="81"/>
  <c r="E109" i="81" s="1"/>
  <c r="B342" i="81"/>
  <c r="F342" i="81" s="1"/>
  <c r="F341" i="81"/>
  <c r="D259" i="81"/>
  <c r="E259" i="81" s="1"/>
  <c r="J337" i="81"/>
  <c r="F369" i="81"/>
  <c r="B370" i="81"/>
  <c r="F370" i="81" s="1"/>
  <c r="J286" i="81"/>
  <c r="F260" i="81"/>
  <c r="B261" i="81"/>
  <c r="F261" i="81" s="1"/>
  <c r="J343" i="81"/>
  <c r="J289" i="81"/>
  <c r="J339" i="81"/>
  <c r="F263" i="81"/>
  <c r="L263" i="81" s="1"/>
  <c r="B264" i="81"/>
  <c r="V254" i="81"/>
  <c r="D150" i="81"/>
  <c r="E150" i="81" s="1"/>
  <c r="N359" i="81"/>
  <c r="D173" i="81"/>
  <c r="E173" i="81" s="1"/>
  <c r="J316" i="81"/>
  <c r="G47" i="83"/>
  <c r="G51" i="83"/>
  <c r="G46" i="83"/>
  <c r="R685" i="83" l="1"/>
  <c r="R695" i="83" s="1"/>
  <c r="AH441" i="83"/>
  <c r="AH561" i="83" s="1"/>
  <c r="Q685" i="83"/>
  <c r="Q695" i="83" s="1"/>
  <c r="I90" i="85"/>
  <c r="N90" i="85" s="1"/>
  <c r="AD24" i="83"/>
  <c r="D341" i="81"/>
  <c r="E341" i="81" s="1"/>
  <c r="AF441" i="83"/>
  <c r="AF569" i="83" s="1"/>
  <c r="L685" i="83"/>
  <c r="L695" i="83" s="1"/>
  <c r="U685" i="83"/>
  <c r="U695" i="83" s="1"/>
  <c r="T685" i="83"/>
  <c r="T695" i="83" s="1"/>
  <c r="Z685" i="83"/>
  <c r="Z695" i="83" s="1"/>
  <c r="AC685" i="83"/>
  <c r="AC695" i="83" s="1"/>
  <c r="AC24" i="83"/>
  <c r="AC50" i="83" s="1"/>
  <c r="AI24" i="83"/>
  <c r="AI737" i="83" s="1"/>
  <c r="M24" i="83"/>
  <c r="M50" i="83" s="1"/>
  <c r="AH24" i="83"/>
  <c r="AH50" i="83" s="1"/>
  <c r="X24" i="83"/>
  <c r="X50" i="83" s="1"/>
  <c r="W441" i="83"/>
  <c r="W561" i="83" s="1"/>
  <c r="AD685" i="83"/>
  <c r="AD695" i="83" s="1"/>
  <c r="M685" i="83"/>
  <c r="M695" i="83" s="1"/>
  <c r="AA24" i="83"/>
  <c r="AA737" i="83" s="1"/>
  <c r="W24" i="83"/>
  <c r="W737" i="83" s="1"/>
  <c r="V24" i="83"/>
  <c r="V50" i="83" s="1"/>
  <c r="Y24" i="83"/>
  <c r="Y737" i="83" s="1"/>
  <c r="AJ24" i="83"/>
  <c r="AJ50" i="83" s="1"/>
  <c r="T24" i="83"/>
  <c r="T737" i="83" s="1"/>
  <c r="R24" i="83"/>
  <c r="R50" i="83" s="1"/>
  <c r="Z24" i="83"/>
  <c r="Z737" i="83" s="1"/>
  <c r="AE24" i="83"/>
  <c r="AE50" i="83" s="1"/>
  <c r="N24" i="83"/>
  <c r="N737" i="83" s="1"/>
  <c r="U24" i="83"/>
  <c r="U50" i="83" s="1"/>
  <c r="AF24" i="83"/>
  <c r="AF737" i="83" s="1"/>
  <c r="P24" i="83"/>
  <c r="P737" i="83" s="1"/>
  <c r="AE685" i="83"/>
  <c r="AE695" i="83" s="1"/>
  <c r="O24" i="83"/>
  <c r="O50" i="83" s="1"/>
  <c r="B28" i="83"/>
  <c r="M28" i="83" s="1"/>
  <c r="M54" i="83" s="1"/>
  <c r="S24" i="83"/>
  <c r="S50" i="83" s="1"/>
  <c r="AG24" i="83"/>
  <c r="AG50" i="83" s="1"/>
  <c r="Q24" i="83"/>
  <c r="Q50" i="83" s="1"/>
  <c r="AB24" i="83"/>
  <c r="AB737" i="83" s="1"/>
  <c r="X685" i="83"/>
  <c r="X695" i="83" s="1"/>
  <c r="AJ441" i="83"/>
  <c r="AJ569" i="83" s="1"/>
  <c r="AG441" i="83"/>
  <c r="AG569" i="83" s="1"/>
  <c r="AI441" i="83"/>
  <c r="AI561" i="83" s="1"/>
  <c r="J20" i="83"/>
  <c r="P685" i="83"/>
  <c r="P695" i="83" s="1"/>
  <c r="AA441" i="83"/>
  <c r="AA561" i="83" s="1"/>
  <c r="N685" i="83"/>
  <c r="N695" i="83" s="1"/>
  <c r="O685" i="83"/>
  <c r="O695" i="83" s="1"/>
  <c r="O441" i="83"/>
  <c r="AB685" i="83"/>
  <c r="AB695" i="83" s="1"/>
  <c r="AF99" i="83"/>
  <c r="L369" i="81"/>
  <c r="L380" i="81" s="1"/>
  <c r="CH250" i="73"/>
  <c r="R382" i="83"/>
  <c r="Q213" i="82"/>
  <c r="L318" i="81"/>
  <c r="M318" i="81" s="1"/>
  <c r="N318" i="81" s="1"/>
  <c r="X99" i="83"/>
  <c r="J735" i="83"/>
  <c r="J48" i="83"/>
  <c r="AD50" i="83"/>
  <c r="AD737" i="83"/>
  <c r="AG46" i="83"/>
  <c r="AI46" i="83"/>
  <c r="X46" i="83"/>
  <c r="L46" i="83"/>
  <c r="W46" i="83"/>
  <c r="U46" i="83"/>
  <c r="O46" i="83"/>
  <c r="Y46" i="83"/>
  <c r="R46" i="83"/>
  <c r="P46" i="83"/>
  <c r="AE46" i="83"/>
  <c r="Z46" i="83"/>
  <c r="T46" i="83"/>
  <c r="AH46" i="83"/>
  <c r="M46" i="83"/>
  <c r="N46" i="83"/>
  <c r="AF46" i="83"/>
  <c r="AC46" i="83"/>
  <c r="AA46" i="83"/>
  <c r="AJ46" i="83"/>
  <c r="V46" i="83"/>
  <c r="Q46" i="83"/>
  <c r="S46" i="83"/>
  <c r="AB46" i="83"/>
  <c r="AD46" i="83"/>
  <c r="E260" i="83"/>
  <c r="Z348" i="83"/>
  <c r="AH382" i="83"/>
  <c r="E430" i="83"/>
  <c r="E311" i="81"/>
  <c r="E390" i="83"/>
  <c r="E152" i="83"/>
  <c r="D313" i="81"/>
  <c r="E313" i="81" s="1"/>
  <c r="E278" i="82"/>
  <c r="K278" i="82" s="1"/>
  <c r="E304" i="83"/>
  <c r="E43" i="83"/>
  <c r="E346" i="83"/>
  <c r="E284" i="81"/>
  <c r="Z262" i="83"/>
  <c r="E312" i="82"/>
  <c r="E74" i="83"/>
  <c r="E178" i="83"/>
  <c r="E272" i="83"/>
  <c r="E314" i="83"/>
  <c r="E356" i="83"/>
  <c r="E400" i="83"/>
  <c r="E372" i="82"/>
  <c r="E100" i="83"/>
  <c r="E204" i="83"/>
  <c r="E282" i="83"/>
  <c r="E324" i="83"/>
  <c r="E366" i="83"/>
  <c r="E410" i="83"/>
  <c r="E257" i="81"/>
  <c r="E195" i="81"/>
  <c r="E149" i="81"/>
  <c r="E223" i="82"/>
  <c r="K223" i="82" s="1"/>
  <c r="E17" i="83"/>
  <c r="E126" i="83"/>
  <c r="E230" i="83"/>
  <c r="E292" i="83"/>
  <c r="E334" i="83"/>
  <c r="E380" i="83"/>
  <c r="E420" i="83"/>
  <c r="E362" i="81"/>
  <c r="E172" i="81"/>
  <c r="X262" i="83"/>
  <c r="AJ348" i="83"/>
  <c r="AF262" i="83"/>
  <c r="X348" i="83"/>
  <c r="E224" i="82"/>
  <c r="K224" i="82" s="1"/>
  <c r="D225" i="82"/>
  <c r="N382" i="83"/>
  <c r="E629" i="83"/>
  <c r="E621" i="83"/>
  <c r="E637" i="83"/>
  <c r="U262" i="83"/>
  <c r="Y173" i="85"/>
  <c r="AD348" i="83"/>
  <c r="M262" i="83"/>
  <c r="P262" i="83"/>
  <c r="Y382" i="83"/>
  <c r="Q348" i="83"/>
  <c r="Y262" i="83"/>
  <c r="R99" i="83"/>
  <c r="AJ262" i="83"/>
  <c r="U348" i="83"/>
  <c r="N348" i="83"/>
  <c r="T262" i="83"/>
  <c r="D365" i="81"/>
  <c r="E365" i="81" s="1"/>
  <c r="L341" i="81"/>
  <c r="M341" i="81" s="1"/>
  <c r="N341" i="81" s="1"/>
  <c r="O341" i="81" s="1"/>
  <c r="P341" i="81" s="1"/>
  <c r="Q341" i="81" s="1"/>
  <c r="R341" i="81" s="1"/>
  <c r="S341" i="81" s="1"/>
  <c r="T341" i="81" s="1"/>
  <c r="U341" i="81" s="1"/>
  <c r="V341" i="81" s="1"/>
  <c r="W341" i="81" s="1"/>
  <c r="X341" i="81" s="1"/>
  <c r="Y341" i="81" s="1"/>
  <c r="Z341" i="81" s="1"/>
  <c r="AA341" i="81" s="1"/>
  <c r="AB341" i="81" s="1"/>
  <c r="AC341" i="81" s="1"/>
  <c r="AD341" i="81" s="1"/>
  <c r="AE341" i="81" s="1"/>
  <c r="AF341" i="81" s="1"/>
  <c r="AG341" i="81" s="1"/>
  <c r="AH341" i="81" s="1"/>
  <c r="AI341" i="81" s="1"/>
  <c r="AJ341" i="81" s="1"/>
  <c r="S348" i="83"/>
  <c r="J345" i="83"/>
  <c r="AE262" i="83"/>
  <c r="O262" i="83"/>
  <c r="AJ382" i="83"/>
  <c r="E285" i="81"/>
  <c r="D286" i="81"/>
  <c r="J42" i="83"/>
  <c r="J97" i="83"/>
  <c r="J40" i="83"/>
  <c r="J377" i="83"/>
  <c r="S262" i="83"/>
  <c r="Q397" i="83"/>
  <c r="J397" i="83" s="1"/>
  <c r="P382" i="83"/>
  <c r="Q262" i="83"/>
  <c r="N262" i="83"/>
  <c r="V99" i="83"/>
  <c r="J259" i="83"/>
  <c r="L260" i="81"/>
  <c r="M260" i="81" s="1"/>
  <c r="N260" i="81" s="1"/>
  <c r="O260" i="81" s="1"/>
  <c r="P260" i="81" s="1"/>
  <c r="Q260" i="81" s="1"/>
  <c r="R260" i="81" s="1"/>
  <c r="S260" i="81" s="1"/>
  <c r="T260" i="81" s="1"/>
  <c r="U260" i="81" s="1"/>
  <c r="V260" i="81" s="1"/>
  <c r="W260" i="81" s="1"/>
  <c r="X260" i="81" s="1"/>
  <c r="Y260" i="81" s="1"/>
  <c r="Z260" i="81" s="1"/>
  <c r="AA260" i="81" s="1"/>
  <c r="AB260" i="81" s="1"/>
  <c r="AC260" i="81" s="1"/>
  <c r="AD260" i="81" s="1"/>
  <c r="AE260" i="81" s="1"/>
  <c r="AF260" i="81" s="1"/>
  <c r="AG260" i="81" s="1"/>
  <c r="AH260" i="81" s="1"/>
  <c r="AI260" i="81" s="1"/>
  <c r="AJ260" i="81" s="1"/>
  <c r="Z567" i="83"/>
  <c r="V262" i="83"/>
  <c r="L314" i="81"/>
  <c r="AD99" i="83"/>
  <c r="AE99" i="83"/>
  <c r="N99" i="83"/>
  <c r="L291" i="81"/>
  <c r="L302" i="81" s="1"/>
  <c r="J343" i="83"/>
  <c r="J257" i="83"/>
  <c r="AD262" i="83"/>
  <c r="AH262" i="83"/>
  <c r="L345" i="81"/>
  <c r="M345" i="81" s="1"/>
  <c r="N345" i="81" s="1"/>
  <c r="O345" i="81" s="1"/>
  <c r="P345" i="81" s="1"/>
  <c r="Q345" i="81" s="1"/>
  <c r="R345" i="81" s="1"/>
  <c r="S345" i="81" s="1"/>
  <c r="T345" i="81" s="1"/>
  <c r="U345" i="81" s="1"/>
  <c r="V345" i="81" s="1"/>
  <c r="W345" i="81" s="1"/>
  <c r="X345" i="81" s="1"/>
  <c r="Y345" i="81" s="1"/>
  <c r="Z345" i="81" s="1"/>
  <c r="AA345" i="81" s="1"/>
  <c r="AB345" i="81" s="1"/>
  <c r="AC345" i="81" s="1"/>
  <c r="AD345" i="81" s="1"/>
  <c r="AE345" i="81" s="1"/>
  <c r="AF345" i="81" s="1"/>
  <c r="AG345" i="81" s="1"/>
  <c r="AH345" i="81" s="1"/>
  <c r="AI345" i="81" s="1"/>
  <c r="AJ345" i="81" s="1"/>
  <c r="L382" i="83"/>
  <c r="E738" i="83"/>
  <c r="J379" i="83"/>
  <c r="T99" i="83"/>
  <c r="E726" i="83"/>
  <c r="E716" i="83"/>
  <c r="E706" i="83"/>
  <c r="E696" i="83"/>
  <c r="E686" i="83"/>
  <c r="E676" i="83"/>
  <c r="E612" i="83"/>
  <c r="E604" i="83"/>
  <c r="E596" i="83"/>
  <c r="E586" i="83"/>
  <c r="E578" i="83"/>
  <c r="E570" i="83"/>
  <c r="E562" i="83"/>
  <c r="E550" i="83"/>
  <c r="E540" i="83"/>
  <c r="E532" i="83"/>
  <c r="E524" i="83"/>
  <c r="E514" i="83"/>
  <c r="E506" i="83"/>
  <c r="E496" i="83"/>
  <c r="E488" i="83"/>
  <c r="E474" i="83"/>
  <c r="E464" i="83"/>
  <c r="E454" i="83"/>
  <c r="E442" i="83"/>
  <c r="Z99" i="83"/>
  <c r="S99" i="83"/>
  <c r="P99" i="83"/>
  <c r="W99" i="83"/>
  <c r="AG99" i="83"/>
  <c r="P348" i="83"/>
  <c r="W382" i="83"/>
  <c r="AB262" i="83"/>
  <c r="L99" i="83"/>
  <c r="AB99" i="83"/>
  <c r="Y99" i="83"/>
  <c r="U99" i="83"/>
  <c r="M99" i="83"/>
  <c r="Q99" i="83"/>
  <c r="AH99" i="83"/>
  <c r="AA99" i="83"/>
  <c r="O99" i="83"/>
  <c r="AG262" i="83"/>
  <c r="O382" i="83"/>
  <c r="W262" i="83"/>
  <c r="W348" i="83"/>
  <c r="M348" i="83"/>
  <c r="AC262" i="83"/>
  <c r="AF348" i="83"/>
  <c r="R262" i="83"/>
  <c r="AA262" i="83"/>
  <c r="AE382" i="83"/>
  <c r="J378" i="83"/>
  <c r="Y559" i="83"/>
  <c r="J398" i="83"/>
  <c r="J313" i="81"/>
  <c r="L348" i="83"/>
  <c r="AI348" i="83"/>
  <c r="L262" i="83"/>
  <c r="J317" i="81"/>
  <c r="E361" i="82"/>
  <c r="AI262" i="83"/>
  <c r="X178" i="85"/>
  <c r="X175" i="85"/>
  <c r="W213" i="82"/>
  <c r="E362" i="82"/>
  <c r="I100" i="83"/>
  <c r="W100" i="83" s="1"/>
  <c r="D206" i="83"/>
  <c r="E206" i="83" s="1"/>
  <c r="T213" i="82"/>
  <c r="X172" i="85"/>
  <c r="AF213" i="82"/>
  <c r="AI99" i="83"/>
  <c r="AC99" i="83"/>
  <c r="J258" i="83"/>
  <c r="X184" i="85"/>
  <c r="X180" i="85"/>
  <c r="Y177" i="85"/>
  <c r="X170" i="85"/>
  <c r="X185" i="85"/>
  <c r="Y181" i="85"/>
  <c r="X171" i="85"/>
  <c r="AB180" i="85"/>
  <c r="BK180" i="85" s="1"/>
  <c r="J41" i="83"/>
  <c r="J49" i="83"/>
  <c r="S212" i="82"/>
  <c r="J925" i="83"/>
  <c r="L167" i="84"/>
  <c r="J167" i="84" s="1"/>
  <c r="K167" i="84" s="1"/>
  <c r="I32" i="45" s="1"/>
  <c r="D155" i="83"/>
  <c r="E155" i="83" s="1"/>
  <c r="Y187" i="85"/>
  <c r="J98" i="83"/>
  <c r="D128" i="83"/>
  <c r="E128" i="83" s="1"/>
  <c r="Y168" i="85"/>
  <c r="X187" i="85"/>
  <c r="F101" i="83"/>
  <c r="G101" i="83"/>
  <c r="D102" i="83"/>
  <c r="E102" i="83" s="1"/>
  <c r="J344" i="83"/>
  <c r="X164" i="85"/>
  <c r="Y167" i="85"/>
  <c r="Y179" i="85"/>
  <c r="D77" i="83"/>
  <c r="E77" i="83" s="1"/>
  <c r="J736" i="83"/>
  <c r="X183" i="85"/>
  <c r="X166" i="85"/>
  <c r="X181" i="85"/>
  <c r="Y165" i="85"/>
  <c r="Y170" i="85"/>
  <c r="X176" i="85"/>
  <c r="Y186" i="85"/>
  <c r="Y182" i="85"/>
  <c r="X182" i="85"/>
  <c r="Y174" i="85"/>
  <c r="Y169" i="85"/>
  <c r="Y188" i="85"/>
  <c r="J90" i="85"/>
  <c r="L90" i="85" s="1"/>
  <c r="M90" i="85" s="1"/>
  <c r="L89" i="85"/>
  <c r="M89" i="85" s="1"/>
  <c r="F138" i="85"/>
  <c r="G137" i="85"/>
  <c r="AD213" i="82"/>
  <c r="D314" i="82"/>
  <c r="E314" i="82" s="1"/>
  <c r="Q212" i="82"/>
  <c r="AA212" i="82"/>
  <c r="AE212" i="82"/>
  <c r="N212" i="82"/>
  <c r="T212" i="82"/>
  <c r="AF212" i="82"/>
  <c r="AE693" i="83"/>
  <c r="AI400" i="83"/>
  <c r="AI402" i="83" s="1"/>
  <c r="J26" i="83"/>
  <c r="L52" i="83"/>
  <c r="J52" i="83" s="1"/>
  <c r="U693" i="83"/>
  <c r="N561" i="83"/>
  <c r="N569" i="83"/>
  <c r="J683" i="83"/>
  <c r="L693" i="83"/>
  <c r="AD559" i="83"/>
  <c r="AD567" i="83"/>
  <c r="AD560" i="83"/>
  <c r="AD568" i="83"/>
  <c r="T568" i="83"/>
  <c r="T560" i="83"/>
  <c r="AH569" i="83"/>
  <c r="T569" i="83"/>
  <c r="T561" i="83"/>
  <c r="AJ400" i="83"/>
  <c r="AJ402" i="83" s="1"/>
  <c r="P567" i="83"/>
  <c r="P559" i="83"/>
  <c r="R559" i="83"/>
  <c r="R567" i="83"/>
  <c r="L568" i="83"/>
  <c r="J440" i="83"/>
  <c r="L560" i="83"/>
  <c r="AE560" i="83"/>
  <c r="AE568" i="83"/>
  <c r="S561" i="83"/>
  <c r="S569" i="83"/>
  <c r="Q569" i="83"/>
  <c r="Q561" i="83"/>
  <c r="S693" i="83"/>
  <c r="O559" i="83"/>
  <c r="O567" i="83"/>
  <c r="T693" i="83"/>
  <c r="AE561" i="83"/>
  <c r="AE569" i="83"/>
  <c r="AG348" i="83"/>
  <c r="AI560" i="83"/>
  <c r="AI568" i="83"/>
  <c r="AH559" i="83"/>
  <c r="AH567" i="83"/>
  <c r="U400" i="83"/>
  <c r="U402" i="83" s="1"/>
  <c r="U382" i="83"/>
  <c r="J850" i="83"/>
  <c r="L924" i="83"/>
  <c r="O47" i="83"/>
  <c r="O442" i="83"/>
  <c r="O686" i="83"/>
  <c r="O696" i="83" s="1"/>
  <c r="T47" i="83"/>
  <c r="T442" i="83"/>
  <c r="T444" i="83" s="1"/>
  <c r="T686" i="83"/>
  <c r="T696" i="83" s="1"/>
  <c r="N47" i="83"/>
  <c r="N442" i="83"/>
  <c r="N686" i="83"/>
  <c r="N696" i="83" s="1"/>
  <c r="U47" i="83"/>
  <c r="U442" i="83"/>
  <c r="U444" i="83" s="1"/>
  <c r="U686" i="83"/>
  <c r="U696" i="83" s="1"/>
  <c r="R693" i="83"/>
  <c r="M568" i="83"/>
  <c r="M560" i="83"/>
  <c r="J45" i="83"/>
  <c r="L400" i="83"/>
  <c r="L402" i="83" s="1"/>
  <c r="J380" i="83"/>
  <c r="AB400" i="83"/>
  <c r="AB402" i="83" s="1"/>
  <c r="AB382" i="83"/>
  <c r="D181" i="83"/>
  <c r="E181" i="83" s="1"/>
  <c r="T567" i="83"/>
  <c r="T559" i="83"/>
  <c r="U569" i="83"/>
  <c r="U561" i="83"/>
  <c r="M567" i="83"/>
  <c r="M559" i="83"/>
  <c r="Z400" i="83"/>
  <c r="Z402" i="83" s="1"/>
  <c r="O30" i="83"/>
  <c r="O56" i="83" s="1"/>
  <c r="S30" i="83"/>
  <c r="S56" i="83" s="1"/>
  <c r="W30" i="83"/>
  <c r="W56" i="83" s="1"/>
  <c r="AA30" i="83"/>
  <c r="AA56" i="83" s="1"/>
  <c r="AE30" i="83"/>
  <c r="AE56" i="83" s="1"/>
  <c r="AI30" i="83"/>
  <c r="AI56" i="83" s="1"/>
  <c r="M30" i="83"/>
  <c r="M56" i="83" s="1"/>
  <c r="R30" i="83"/>
  <c r="R56" i="83" s="1"/>
  <c r="X30" i="83"/>
  <c r="X56" i="83" s="1"/>
  <c r="AC30" i="83"/>
  <c r="AC56" i="83" s="1"/>
  <c r="AH30" i="83"/>
  <c r="AH56" i="83" s="1"/>
  <c r="N30" i="83"/>
  <c r="N56" i="83" s="1"/>
  <c r="T30" i="83"/>
  <c r="T56" i="83" s="1"/>
  <c r="Y30" i="83"/>
  <c r="Y56" i="83" s="1"/>
  <c r="AD30" i="83"/>
  <c r="AD56" i="83" s="1"/>
  <c r="AJ30" i="83"/>
  <c r="AJ56" i="83" s="1"/>
  <c r="P30" i="83"/>
  <c r="P56" i="83" s="1"/>
  <c r="Z30" i="83"/>
  <c r="Z56" i="83" s="1"/>
  <c r="Q30" i="83"/>
  <c r="Q56" i="83" s="1"/>
  <c r="AB30" i="83"/>
  <c r="AB56" i="83" s="1"/>
  <c r="AF30" i="83"/>
  <c r="AF56" i="83" s="1"/>
  <c r="L30" i="83"/>
  <c r="AG30" i="83"/>
  <c r="AG56" i="83" s="1"/>
  <c r="V30" i="83"/>
  <c r="V56" i="83" s="1"/>
  <c r="U30" i="83"/>
  <c r="U56" i="83" s="1"/>
  <c r="AC400" i="83"/>
  <c r="AC402" i="83" s="1"/>
  <c r="J346" i="83"/>
  <c r="N559" i="83"/>
  <c r="N567" i="83"/>
  <c r="Q693" i="83"/>
  <c r="Y568" i="83"/>
  <c r="Y560" i="83"/>
  <c r="AB568" i="83"/>
  <c r="AB560" i="83"/>
  <c r="M400" i="83"/>
  <c r="M402" i="83" s="1"/>
  <c r="V559" i="83"/>
  <c r="V567" i="83"/>
  <c r="Z560" i="83"/>
  <c r="Z568" i="83"/>
  <c r="M569" i="83"/>
  <c r="M561" i="83"/>
  <c r="AF400" i="83"/>
  <c r="AF402" i="83" s="1"/>
  <c r="W693" i="83"/>
  <c r="AC693" i="83"/>
  <c r="AJ47" i="83"/>
  <c r="AJ442" i="83"/>
  <c r="AJ686" i="83"/>
  <c r="AJ696" i="83" s="1"/>
  <c r="AE47" i="83"/>
  <c r="AE442" i="83"/>
  <c r="AE444" i="83" s="1"/>
  <c r="AE686" i="83"/>
  <c r="AE696" i="83" s="1"/>
  <c r="AI47" i="83"/>
  <c r="AI442" i="83"/>
  <c r="AI686" i="83"/>
  <c r="AI696" i="83" s="1"/>
  <c r="AH47" i="83"/>
  <c r="AH442" i="83"/>
  <c r="AH444" i="83" s="1"/>
  <c r="AH686" i="83"/>
  <c r="AH696" i="83" s="1"/>
  <c r="R47" i="83"/>
  <c r="R442" i="83"/>
  <c r="R686" i="83"/>
  <c r="R696" i="83" s="1"/>
  <c r="Y47" i="83"/>
  <c r="Y442" i="83"/>
  <c r="Y444" i="83" s="1"/>
  <c r="Y686" i="83"/>
  <c r="Y696" i="83" s="1"/>
  <c r="Y698" i="83" s="1"/>
  <c r="V400" i="83"/>
  <c r="V402" i="83" s="1"/>
  <c r="J31" i="83"/>
  <c r="L57" i="83"/>
  <c r="J57" i="83" s="1"/>
  <c r="AC568" i="83"/>
  <c r="AC560" i="83"/>
  <c r="Y400" i="83"/>
  <c r="Y402" i="83" s="1"/>
  <c r="O348" i="83"/>
  <c r="N693" i="83"/>
  <c r="V348" i="83"/>
  <c r="Q567" i="83"/>
  <c r="Q559" i="83"/>
  <c r="O560" i="83"/>
  <c r="O568" i="83"/>
  <c r="M693" i="83"/>
  <c r="S400" i="83"/>
  <c r="S402" i="83" s="1"/>
  <c r="V693" i="83"/>
  <c r="U567" i="83"/>
  <c r="U559" i="83"/>
  <c r="AG568" i="83"/>
  <c r="AG560" i="83"/>
  <c r="AJ568" i="83"/>
  <c r="AJ560" i="83"/>
  <c r="P569" i="83"/>
  <c r="P561" i="83"/>
  <c r="L567" i="83"/>
  <c r="J439" i="83"/>
  <c r="L559" i="83"/>
  <c r="P400" i="83"/>
  <c r="P402" i="83" s="1"/>
  <c r="AD693" i="83"/>
  <c r="AC348" i="83"/>
  <c r="AG693" i="83"/>
  <c r="J399" i="83"/>
  <c r="N560" i="83"/>
  <c r="N568" i="83"/>
  <c r="R561" i="83"/>
  <c r="R569" i="83"/>
  <c r="Y569" i="83"/>
  <c r="Y561" i="83"/>
  <c r="AC567" i="83"/>
  <c r="AC559" i="83"/>
  <c r="T400" i="83"/>
  <c r="T402" i="83" s="1"/>
  <c r="AA47" i="83"/>
  <c r="AA442" i="83"/>
  <c r="AA686" i="83"/>
  <c r="AA696" i="83" s="1"/>
  <c r="AD47" i="83"/>
  <c r="AD442" i="83"/>
  <c r="AD444" i="83" s="1"/>
  <c r="AD686" i="83"/>
  <c r="AD696" i="83" s="1"/>
  <c r="AI559" i="83"/>
  <c r="AI567" i="83"/>
  <c r="V382" i="83"/>
  <c r="AA560" i="83"/>
  <c r="AA568" i="83"/>
  <c r="Z561" i="83"/>
  <c r="Z569" i="83"/>
  <c r="D46" i="83"/>
  <c r="E46" i="83" s="1"/>
  <c r="O693" i="83"/>
  <c r="AF693" i="83"/>
  <c r="AF382" i="83"/>
  <c r="AI382" i="83"/>
  <c r="AH560" i="83"/>
  <c r="AH568" i="83"/>
  <c r="Q400" i="83"/>
  <c r="Q568" i="83"/>
  <c r="Q560" i="83"/>
  <c r="L569" i="83"/>
  <c r="L561" i="83"/>
  <c r="AH693" i="83"/>
  <c r="AG567" i="83"/>
  <c r="AG559" i="83"/>
  <c r="AJ693" i="83"/>
  <c r="U568" i="83"/>
  <c r="U560" i="83"/>
  <c r="S560" i="83"/>
  <c r="S568" i="83"/>
  <c r="X569" i="83"/>
  <c r="X561" i="83"/>
  <c r="AE400" i="83"/>
  <c r="AE402" i="83" s="1"/>
  <c r="X47" i="83"/>
  <c r="X442" i="83"/>
  <c r="X686" i="83"/>
  <c r="X696" i="83" s="1"/>
  <c r="AF47" i="83"/>
  <c r="AF442" i="83"/>
  <c r="AF686" i="83"/>
  <c r="AF696" i="83" s="1"/>
  <c r="AB47" i="83"/>
  <c r="AB442" i="83"/>
  <c r="AB444" i="83" s="1"/>
  <c r="AB686" i="83"/>
  <c r="AB696" i="83" s="1"/>
  <c r="S47" i="83"/>
  <c r="S442" i="83"/>
  <c r="S444" i="83" s="1"/>
  <c r="S686" i="83"/>
  <c r="S696" i="83" s="1"/>
  <c r="Z47" i="83"/>
  <c r="Z442" i="83"/>
  <c r="Z686" i="83"/>
  <c r="AG47" i="83"/>
  <c r="AG442" i="83"/>
  <c r="AG686" i="83"/>
  <c r="AG696" i="83" s="1"/>
  <c r="Q47" i="83"/>
  <c r="Q442" i="83"/>
  <c r="Q444" i="83" s="1"/>
  <c r="Q686" i="83"/>
  <c r="Q696" i="83" s="1"/>
  <c r="AA559" i="83"/>
  <c r="AA567" i="83"/>
  <c r="AI693" i="83"/>
  <c r="T348" i="83"/>
  <c r="P568" i="83"/>
  <c r="P560" i="83"/>
  <c r="L50" i="83"/>
  <c r="AB693" i="83"/>
  <c r="W400" i="83"/>
  <c r="W402" i="83" s="1"/>
  <c r="J260" i="83"/>
  <c r="AH400" i="83"/>
  <c r="AH402" i="83" s="1"/>
  <c r="AA348" i="83"/>
  <c r="AE559" i="83"/>
  <c r="AE567" i="83"/>
  <c r="T382" i="83"/>
  <c r="AF567" i="83"/>
  <c r="AF559" i="83"/>
  <c r="AE348" i="83"/>
  <c r="R560" i="83"/>
  <c r="R568" i="83"/>
  <c r="W560" i="83"/>
  <c r="W568" i="83"/>
  <c r="V561" i="83"/>
  <c r="V569" i="83"/>
  <c r="S382" i="83"/>
  <c r="X400" i="83"/>
  <c r="X402" i="83" s="1"/>
  <c r="AD400" i="83"/>
  <c r="AD402" i="83" s="1"/>
  <c r="AH348" i="83"/>
  <c r="Q382" i="83"/>
  <c r="AD382" i="83"/>
  <c r="X568" i="83"/>
  <c r="X560" i="83"/>
  <c r="AD561" i="83"/>
  <c r="AD569" i="83"/>
  <c r="AB569" i="83"/>
  <c r="AB561" i="83"/>
  <c r="J44" i="83"/>
  <c r="AA400" i="83"/>
  <c r="AA402" i="83" s="1"/>
  <c r="AG400" i="83"/>
  <c r="AG402" i="83" s="1"/>
  <c r="AA382" i="83"/>
  <c r="AB348" i="83"/>
  <c r="W559" i="83"/>
  <c r="W567" i="83"/>
  <c r="M382" i="83"/>
  <c r="Y348" i="83"/>
  <c r="D233" i="83"/>
  <c r="E233" i="83" s="1"/>
  <c r="Z382" i="83"/>
  <c r="X382" i="83"/>
  <c r="AJ567" i="83"/>
  <c r="AJ559" i="83"/>
  <c r="AF568" i="83"/>
  <c r="AF560" i="83"/>
  <c r="AC569" i="83"/>
  <c r="AC561" i="83"/>
  <c r="D20" i="83"/>
  <c r="E20" i="83" s="1"/>
  <c r="O400" i="83"/>
  <c r="O402" i="83" s="1"/>
  <c r="N400" i="83"/>
  <c r="N402" i="83" s="1"/>
  <c r="W47" i="83"/>
  <c r="W442" i="83"/>
  <c r="W686" i="83"/>
  <c r="W696" i="83" s="1"/>
  <c r="J21" i="83"/>
  <c r="L47" i="83"/>
  <c r="L442" i="83"/>
  <c r="L686" i="83"/>
  <c r="P47" i="83"/>
  <c r="P442" i="83"/>
  <c r="P686" i="83"/>
  <c r="P696" i="83" s="1"/>
  <c r="O25" i="83"/>
  <c r="S25" i="83"/>
  <c r="S738" i="83" s="1"/>
  <c r="W25" i="83"/>
  <c r="AA25" i="83"/>
  <c r="AE25" i="83"/>
  <c r="AI25" i="83"/>
  <c r="L25" i="83"/>
  <c r="L738" i="83" s="1"/>
  <c r="P25" i="83"/>
  <c r="P738" i="83" s="1"/>
  <c r="T25" i="83"/>
  <c r="X25" i="83"/>
  <c r="X738" i="83" s="1"/>
  <c r="AB25" i="83"/>
  <c r="AF25" i="83"/>
  <c r="AJ25" i="83"/>
  <c r="Q25" i="83"/>
  <c r="Y25" i="83"/>
  <c r="AG25" i="83"/>
  <c r="AG738" i="83" s="1"/>
  <c r="B29" i="83"/>
  <c r="M25" i="83"/>
  <c r="M738" i="83" s="1"/>
  <c r="V25" i="83"/>
  <c r="AH25" i="83"/>
  <c r="N25" i="83"/>
  <c r="N738" i="83" s="1"/>
  <c r="Z25" i="83"/>
  <c r="R25" i="83"/>
  <c r="U25" i="83"/>
  <c r="AC25" i="83"/>
  <c r="AC738" i="83" s="1"/>
  <c r="AD25" i="83"/>
  <c r="AD738" i="83" s="1"/>
  <c r="V47" i="83"/>
  <c r="V442" i="83"/>
  <c r="V444" i="83" s="1"/>
  <c r="V686" i="83"/>
  <c r="V696" i="83" s="1"/>
  <c r="AC47" i="83"/>
  <c r="AC442" i="83"/>
  <c r="AC686" i="83"/>
  <c r="AC696" i="83" s="1"/>
  <c r="M47" i="83"/>
  <c r="M442" i="83"/>
  <c r="M686" i="83"/>
  <c r="M696" i="83" s="1"/>
  <c r="AG382" i="83"/>
  <c r="AA693" i="83"/>
  <c r="R348" i="83"/>
  <c r="P693" i="83"/>
  <c r="V560" i="83"/>
  <c r="V568" i="83"/>
  <c r="J684" i="83"/>
  <c r="L694" i="83"/>
  <c r="J694" i="83" s="1"/>
  <c r="AB567" i="83"/>
  <c r="AB559" i="83"/>
  <c r="J43" i="83"/>
  <c r="R400" i="83"/>
  <c r="R402" i="83" s="1"/>
  <c r="S559" i="83"/>
  <c r="S567" i="83"/>
  <c r="AA213" i="82"/>
  <c r="O212" i="82"/>
  <c r="U213" i="82"/>
  <c r="R212" i="82"/>
  <c r="AI212" i="82"/>
  <c r="AB213" i="82"/>
  <c r="AG213" i="82"/>
  <c r="AD212" i="82"/>
  <c r="M212" i="82"/>
  <c r="AH212" i="82"/>
  <c r="AE213" i="82"/>
  <c r="N213" i="82"/>
  <c r="U212" i="82"/>
  <c r="AH213" i="82"/>
  <c r="Z213" i="82"/>
  <c r="W212" i="82"/>
  <c r="AB212" i="82"/>
  <c r="AG212" i="82"/>
  <c r="S213" i="82"/>
  <c r="K279" i="82"/>
  <c r="D280" i="82"/>
  <c r="E280" i="82" s="1"/>
  <c r="M213" i="82"/>
  <c r="X213" i="82"/>
  <c r="AJ213" i="82"/>
  <c r="V213" i="82"/>
  <c r="L201" i="82"/>
  <c r="L212" i="82" s="1"/>
  <c r="L202" i="82"/>
  <c r="L213" i="82" s="1"/>
  <c r="L253" i="82"/>
  <c r="L264" i="82" s="1"/>
  <c r="J264" i="82" s="1"/>
  <c r="L254" i="82"/>
  <c r="L265" i="82" s="1"/>
  <c r="J265" i="82" s="1"/>
  <c r="L255" i="82"/>
  <c r="L266" i="82" s="1"/>
  <c r="J266" i="82" s="1"/>
  <c r="L350" i="82"/>
  <c r="L361" i="82" s="1"/>
  <c r="J361" i="82" s="1"/>
  <c r="L351" i="82"/>
  <c r="L362" i="82" s="1"/>
  <c r="J362" i="82" s="1"/>
  <c r="Y212" i="82"/>
  <c r="R213" i="82"/>
  <c r="AI213" i="82"/>
  <c r="D374" i="82"/>
  <c r="E374" i="82" s="1"/>
  <c r="AC212" i="82"/>
  <c r="V212" i="82"/>
  <c r="Z212" i="82"/>
  <c r="X212" i="82"/>
  <c r="AJ212" i="82"/>
  <c r="O213" i="82"/>
  <c r="Y213" i="82"/>
  <c r="P213" i="82"/>
  <c r="P212" i="82"/>
  <c r="AC213" i="82"/>
  <c r="J262" i="81"/>
  <c r="J368" i="81"/>
  <c r="J365" i="81"/>
  <c r="J259" i="81"/>
  <c r="W254" i="81"/>
  <c r="D174" i="81"/>
  <c r="E174" i="81" s="1"/>
  <c r="J344" i="81"/>
  <c r="N256" i="81"/>
  <c r="J287" i="81"/>
  <c r="J304" i="81" s="1"/>
  <c r="G223" i="84" s="1"/>
  <c r="D198" i="81"/>
  <c r="E198" i="81" s="1"/>
  <c r="N340" i="81"/>
  <c r="O359" i="81"/>
  <c r="M263" i="81"/>
  <c r="N263" i="81" s="1"/>
  <c r="O263" i="81" s="1"/>
  <c r="P263" i="81" s="1"/>
  <c r="Q263" i="81" s="1"/>
  <c r="R263" i="81" s="1"/>
  <c r="S263" i="81" s="1"/>
  <c r="T263" i="81" s="1"/>
  <c r="U263" i="81" s="1"/>
  <c r="V263" i="81" s="1"/>
  <c r="W263" i="81" s="1"/>
  <c r="X263" i="81" s="1"/>
  <c r="Y263" i="81" s="1"/>
  <c r="Z263" i="81" s="1"/>
  <c r="AA263" i="81" s="1"/>
  <c r="AB263" i="81" s="1"/>
  <c r="AC263" i="81" s="1"/>
  <c r="AD263" i="81" s="1"/>
  <c r="AE263" i="81" s="1"/>
  <c r="AF263" i="81" s="1"/>
  <c r="AG263" i="81" s="1"/>
  <c r="AH263" i="81" s="1"/>
  <c r="AI263" i="81" s="1"/>
  <c r="AJ263" i="81" s="1"/>
  <c r="J263" i="81" s="1"/>
  <c r="P335" i="81"/>
  <c r="D151" i="81"/>
  <c r="E151" i="81" s="1"/>
  <c r="D260" i="81"/>
  <c r="E260" i="81" s="1"/>
  <c r="P281" i="81"/>
  <c r="P308" i="81"/>
  <c r="F264" i="81"/>
  <c r="L264" i="81" s="1"/>
  <c r="B265" i="81"/>
  <c r="F265" i="81" s="1"/>
  <c r="J290" i="81"/>
  <c r="J361" i="81"/>
  <c r="D366" i="81" l="1"/>
  <c r="E366" i="81" s="1"/>
  <c r="AA444" i="83"/>
  <c r="V737" i="83"/>
  <c r="D342" i="81"/>
  <c r="E342" i="81" s="1"/>
  <c r="AF561" i="83"/>
  <c r="L688" i="83"/>
  <c r="Y28" i="83"/>
  <c r="Y54" i="83" s="1"/>
  <c r="Q737" i="83"/>
  <c r="O28" i="83"/>
  <c r="O54" i="83" s="1"/>
  <c r="V28" i="83"/>
  <c r="V54" i="83" s="1"/>
  <c r="AD28" i="83"/>
  <c r="AD54" i="83" s="1"/>
  <c r="B32" i="83"/>
  <c r="Q32" i="83" s="1"/>
  <c r="Q58" i="83" s="1"/>
  <c r="R28" i="83"/>
  <c r="R54" i="83" s="1"/>
  <c r="M369" i="81"/>
  <c r="N369" i="81" s="1"/>
  <c r="Z50" i="83"/>
  <c r="AI50" i="83"/>
  <c r="AG561" i="83"/>
  <c r="AC737" i="83"/>
  <c r="AJ561" i="83"/>
  <c r="W569" i="83"/>
  <c r="P50" i="83"/>
  <c r="U737" i="83"/>
  <c r="X737" i="83"/>
  <c r="X740" i="83" s="1"/>
  <c r="O737" i="83"/>
  <c r="AA50" i="83"/>
  <c r="S737" i="83"/>
  <c r="AH737" i="83"/>
  <c r="AB50" i="83"/>
  <c r="Y50" i="83"/>
  <c r="AE28" i="83"/>
  <c r="AE54" i="83" s="1"/>
  <c r="L28" i="83"/>
  <c r="L54" i="83" s="1"/>
  <c r="AH28" i="83"/>
  <c r="AH54" i="83" s="1"/>
  <c r="AJ28" i="83"/>
  <c r="AJ54" i="83" s="1"/>
  <c r="Z28" i="83"/>
  <c r="Z54" i="83" s="1"/>
  <c r="T28" i="83"/>
  <c r="T54" i="83" s="1"/>
  <c r="S28" i="83"/>
  <c r="S54" i="83" s="1"/>
  <c r="AB28" i="83"/>
  <c r="AB54" i="83" s="1"/>
  <c r="AG28" i="83"/>
  <c r="AG54" i="83" s="1"/>
  <c r="Q28" i="83"/>
  <c r="Q54" i="83" s="1"/>
  <c r="M737" i="83"/>
  <c r="M740" i="83" s="1"/>
  <c r="R737" i="83"/>
  <c r="AF50" i="83"/>
  <c r="AA28" i="83"/>
  <c r="AA54" i="83" s="1"/>
  <c r="X28" i="83"/>
  <c r="X54" i="83" s="1"/>
  <c r="U28" i="83"/>
  <c r="U54" i="83" s="1"/>
  <c r="P28" i="83"/>
  <c r="P54" i="83" s="1"/>
  <c r="AF28" i="83"/>
  <c r="AF54" i="83" s="1"/>
  <c r="AI28" i="83"/>
  <c r="AI54" i="83" s="1"/>
  <c r="N28" i="83"/>
  <c r="N54" i="83" s="1"/>
  <c r="W28" i="83"/>
  <c r="W54" i="83" s="1"/>
  <c r="AC28" i="83"/>
  <c r="AC54" i="83" s="1"/>
  <c r="T50" i="83"/>
  <c r="X698" i="83"/>
  <c r="AE737" i="83"/>
  <c r="AJ737" i="83"/>
  <c r="J24" i="83"/>
  <c r="N50" i="83"/>
  <c r="W50" i="83"/>
  <c r="AG737" i="83"/>
  <c r="AG740" i="83" s="1"/>
  <c r="AJ444" i="83"/>
  <c r="AI569" i="83"/>
  <c r="AI444" i="83"/>
  <c r="J441" i="83"/>
  <c r="O444" i="83"/>
  <c r="O569" i="83"/>
  <c r="O561" i="83"/>
  <c r="AA569" i="83"/>
  <c r="J695" i="83"/>
  <c r="J685" i="83"/>
  <c r="L329" i="81"/>
  <c r="CI250" i="73"/>
  <c r="U51" i="83"/>
  <c r="U738" i="83"/>
  <c r="AH51" i="83"/>
  <c r="AH738" i="83"/>
  <c r="AF51" i="83"/>
  <c r="AF738" i="83"/>
  <c r="AF740" i="83" s="1"/>
  <c r="AA51" i="83"/>
  <c r="AA738" i="83"/>
  <c r="AA740" i="83" s="1"/>
  <c r="AJ51" i="83"/>
  <c r="AJ738" i="83"/>
  <c r="AE51" i="83"/>
  <c r="AE738" i="83"/>
  <c r="O51" i="83"/>
  <c r="O738" i="83"/>
  <c r="R51" i="83"/>
  <c r="R738" i="83"/>
  <c r="V51" i="83"/>
  <c r="V738" i="83"/>
  <c r="Y51" i="83"/>
  <c r="Y738" i="83"/>
  <c r="Y740" i="83" s="1"/>
  <c r="AB51" i="83"/>
  <c r="AB738" i="83"/>
  <c r="AB740" i="83" s="1"/>
  <c r="W51" i="83"/>
  <c r="W738" i="83"/>
  <c r="W740" i="83" s="1"/>
  <c r="T51" i="83"/>
  <c r="T738" i="83"/>
  <c r="T740" i="83" s="1"/>
  <c r="Z51" i="83"/>
  <c r="Z738" i="83"/>
  <c r="Z740" i="83" s="1"/>
  <c r="Q51" i="83"/>
  <c r="Q738" i="83"/>
  <c r="AI51" i="83"/>
  <c r="AI738" i="83"/>
  <c r="AI740" i="83" s="1"/>
  <c r="J46" i="83"/>
  <c r="D314" i="81"/>
  <c r="E314" i="81" s="1"/>
  <c r="L275" i="81"/>
  <c r="L356" i="81"/>
  <c r="E225" i="82"/>
  <c r="K225" i="82" s="1"/>
  <c r="D226" i="82"/>
  <c r="M291" i="81"/>
  <c r="N291" i="81" s="1"/>
  <c r="O291" i="81" s="1"/>
  <c r="P291" i="81" s="1"/>
  <c r="Q291" i="81" s="1"/>
  <c r="R291" i="81" s="1"/>
  <c r="S291" i="81" s="1"/>
  <c r="T291" i="81" s="1"/>
  <c r="U291" i="81" s="1"/>
  <c r="V291" i="81" s="1"/>
  <c r="W291" i="81" s="1"/>
  <c r="X291" i="81" s="1"/>
  <c r="Y291" i="81" s="1"/>
  <c r="Z291" i="81" s="1"/>
  <c r="AA291" i="81" s="1"/>
  <c r="AB291" i="81" s="1"/>
  <c r="AC291" i="81" s="1"/>
  <c r="AD291" i="81" s="1"/>
  <c r="AE291" i="81" s="1"/>
  <c r="AF291" i="81" s="1"/>
  <c r="AG291" i="81" s="1"/>
  <c r="AH291" i="81" s="1"/>
  <c r="AI291" i="81" s="1"/>
  <c r="AJ291" i="81" s="1"/>
  <c r="E286" i="81"/>
  <c r="D287" i="81"/>
  <c r="Q402" i="83"/>
  <c r="J262" i="83"/>
  <c r="M314" i="81"/>
  <c r="X100" i="83"/>
  <c r="L100" i="83"/>
  <c r="Z100" i="83"/>
  <c r="J348" i="83"/>
  <c r="J382" i="83"/>
  <c r="J99" i="83"/>
  <c r="P698" i="83"/>
  <c r="AE100" i="83"/>
  <c r="M100" i="83"/>
  <c r="AH100" i="83"/>
  <c r="U100" i="83"/>
  <c r="V100" i="83"/>
  <c r="P100" i="83"/>
  <c r="Y100" i="83"/>
  <c r="N100" i="83"/>
  <c r="AA100" i="83"/>
  <c r="AF100" i="83"/>
  <c r="P688" i="83"/>
  <c r="T100" i="83"/>
  <c r="S100" i="83"/>
  <c r="I101" i="83"/>
  <c r="Q100" i="83"/>
  <c r="AJ100" i="83"/>
  <c r="Z169" i="85" a="1"/>
  <c r="Z165" i="85" a="1"/>
  <c r="Z172" i="85" a="1"/>
  <c r="Z172" i="85" s="1"/>
  <c r="Z187" i="85" a="1"/>
  <c r="Z187" i="85" s="1"/>
  <c r="AG100" i="83"/>
  <c r="AC100" i="83"/>
  <c r="AI688" i="83"/>
  <c r="O688" i="83"/>
  <c r="N698" i="83"/>
  <c r="R100" i="83"/>
  <c r="AB100" i="83"/>
  <c r="O100" i="83"/>
  <c r="AI100" i="83"/>
  <c r="AD100" i="83"/>
  <c r="D207" i="83"/>
  <c r="E207" i="83" s="1"/>
  <c r="J62" i="83"/>
  <c r="Z173" i="85" a="1"/>
  <c r="Z173" i="85" s="1"/>
  <c r="AA173" i="85" s="1" a="1"/>
  <c r="AA173" i="85" s="1"/>
  <c r="AD173" i="85" s="1"/>
  <c r="Z183" i="85" a="1"/>
  <c r="Z183" i="85" s="1"/>
  <c r="AA183" i="85" s="1" a="1"/>
  <c r="AA183" i="85" s="1"/>
  <c r="AD183" i="85" s="1"/>
  <c r="Z180" i="85" a="1"/>
  <c r="Z180" i="85" s="1"/>
  <c r="AA180" i="85" s="1" a="1"/>
  <c r="AA180" i="85" s="1"/>
  <c r="AD180" i="85" s="1"/>
  <c r="Z181" i="85" a="1"/>
  <c r="Z181" i="85" s="1"/>
  <c r="AA688" i="83"/>
  <c r="AB698" i="83"/>
  <c r="Z174" i="85" a="1"/>
  <c r="Z174" i="85" s="1"/>
  <c r="AB174" i="85" s="1"/>
  <c r="BK174" i="85" s="1"/>
  <c r="D129" i="83"/>
  <c r="E129" i="83" s="1"/>
  <c r="Z188" i="85" a="1"/>
  <c r="Z188" i="85" s="1"/>
  <c r="AA698" i="83"/>
  <c r="AB688" i="83"/>
  <c r="AH688" i="83"/>
  <c r="Z184" i="85" a="1"/>
  <c r="Z184" i="85" s="1"/>
  <c r="J924" i="83"/>
  <c r="L166" i="84"/>
  <c r="J166" i="84" s="1"/>
  <c r="K166" i="84" s="1"/>
  <c r="I31" i="45" s="1"/>
  <c r="Z182" i="85" a="1"/>
  <c r="Z182" i="85" s="1"/>
  <c r="Z177" i="85" a="1"/>
  <c r="Z177" i="85" s="1"/>
  <c r="Z166" i="85" a="1"/>
  <c r="Z166" i="85" s="1"/>
  <c r="Z178" i="85" a="1"/>
  <c r="Z178" i="85" s="1"/>
  <c r="D78" i="83"/>
  <c r="E78" i="83" s="1"/>
  <c r="D156" i="83"/>
  <c r="E156" i="83" s="1"/>
  <c r="Z185" i="85" a="1"/>
  <c r="Z185" i="85" s="1"/>
  <c r="Z170" i="85" a="1"/>
  <c r="Z170" i="85" s="1"/>
  <c r="AA170" i="85" s="1" a="1"/>
  <c r="AA170" i="85" s="1"/>
  <c r="AD170" i="85" s="1"/>
  <c r="Z164" i="85" a="1"/>
  <c r="Z164" i="85" s="1"/>
  <c r="AA164" i="85" s="1" a="1"/>
  <c r="Z171" i="85" a="1"/>
  <c r="Z171" i="85" s="1"/>
  <c r="Z168" i="85" a="1"/>
  <c r="Z168" i="85" s="1"/>
  <c r="AB168" i="85" s="1"/>
  <c r="BK168" i="85" s="1"/>
  <c r="F102" i="83"/>
  <c r="G102" i="83"/>
  <c r="D103" i="83"/>
  <c r="E103" i="83" s="1"/>
  <c r="Z186" i="85" a="1"/>
  <c r="Z186" i="85" s="1"/>
  <c r="AB186" i="85" s="1"/>
  <c r="BK186" i="85" s="1"/>
  <c r="Z176" i="85" a="1"/>
  <c r="Z176" i="85" s="1"/>
  <c r="AB176" i="85" s="1"/>
  <c r="BK176" i="85" s="1"/>
  <c r="Z175" i="85" a="1"/>
  <c r="Z175" i="85" s="1"/>
  <c r="AB175" i="85" s="1"/>
  <c r="BK175" i="85" s="1"/>
  <c r="D367" i="81"/>
  <c r="E367" i="81" s="1"/>
  <c r="Z179" i="85" a="1"/>
  <c r="Z179" i="85" s="1"/>
  <c r="AA179" i="85" s="1" a="1"/>
  <c r="AA179" i="85" s="1"/>
  <c r="AD179" i="85" s="1"/>
  <c r="Z169" i="85"/>
  <c r="AB169" i="85" s="1"/>
  <c r="BK169" i="85" s="1"/>
  <c r="Z165" i="85"/>
  <c r="AB165" i="85" s="1"/>
  <c r="BK165" i="85" s="1"/>
  <c r="Z167" i="85" a="1"/>
  <c r="Z167" i="85" s="1"/>
  <c r="AA167" i="85" s="1" a="1"/>
  <c r="AA167" i="85" s="1"/>
  <c r="AD167" i="85" s="1"/>
  <c r="AB164" i="85"/>
  <c r="BK164" i="85" s="1"/>
  <c r="AI698" i="83"/>
  <c r="AJ698" i="83"/>
  <c r="AJ688" i="83"/>
  <c r="G138" i="85"/>
  <c r="F139" i="85"/>
  <c r="AA165" i="85" a="1"/>
  <c r="O698" i="83"/>
  <c r="D315" i="82"/>
  <c r="E315" i="82" s="1"/>
  <c r="W688" i="83"/>
  <c r="AG698" i="83"/>
  <c r="AC688" i="83"/>
  <c r="T698" i="83"/>
  <c r="AE688" i="83"/>
  <c r="AF688" i="83"/>
  <c r="V698" i="83"/>
  <c r="R698" i="83"/>
  <c r="AE698" i="83"/>
  <c r="J25" i="83"/>
  <c r="L51" i="83"/>
  <c r="AC740" i="83"/>
  <c r="N740" i="83"/>
  <c r="AD740" i="83"/>
  <c r="P740" i="83"/>
  <c r="S740" i="83"/>
  <c r="P570" i="83"/>
  <c r="P572" i="83" s="1"/>
  <c r="P562" i="83"/>
  <c r="P564" i="83" s="1"/>
  <c r="W562" i="83"/>
  <c r="W564" i="83" s="1"/>
  <c r="W570" i="83"/>
  <c r="Z562" i="83"/>
  <c r="Z570" i="83"/>
  <c r="Z572" i="83" s="1"/>
  <c r="M688" i="83"/>
  <c r="J560" i="83"/>
  <c r="M570" i="83"/>
  <c r="M572" i="83" s="1"/>
  <c r="M562" i="83"/>
  <c r="M564" i="83" s="1"/>
  <c r="J47" i="83"/>
  <c r="AD698" i="83"/>
  <c r="M444" i="83"/>
  <c r="D182" i="83"/>
  <c r="E182" i="83" s="1"/>
  <c r="J400" i="83"/>
  <c r="J402" i="83" s="1"/>
  <c r="R688" i="83"/>
  <c r="AC51" i="83"/>
  <c r="L29" i="83"/>
  <c r="P29" i="83"/>
  <c r="P55" i="83" s="1"/>
  <c r="T29" i="83"/>
  <c r="T55" i="83" s="1"/>
  <c r="X29" i="83"/>
  <c r="X55" i="83" s="1"/>
  <c r="AB29" i="83"/>
  <c r="AB55" i="83" s="1"/>
  <c r="AF29" i="83"/>
  <c r="AJ29" i="83"/>
  <c r="B33" i="83"/>
  <c r="O29" i="83"/>
  <c r="O55" i="83" s="1"/>
  <c r="U29" i="83"/>
  <c r="Z29" i="83"/>
  <c r="Z55" i="83" s="1"/>
  <c r="AE29" i="83"/>
  <c r="Q29" i="83"/>
  <c r="Q55" i="83" s="1"/>
  <c r="V29" i="83"/>
  <c r="V55" i="83" s="1"/>
  <c r="AA29" i="83"/>
  <c r="AG29" i="83"/>
  <c r="AG55" i="83" s="1"/>
  <c r="M29" i="83"/>
  <c r="M55" i="83" s="1"/>
  <c r="W29" i="83"/>
  <c r="W55" i="83" s="1"/>
  <c r="AH29" i="83"/>
  <c r="N29" i="83"/>
  <c r="N55" i="83" s="1"/>
  <c r="Y29" i="83"/>
  <c r="Y55" i="83" s="1"/>
  <c r="AI29" i="83"/>
  <c r="AI55" i="83" s="1"/>
  <c r="R29" i="83"/>
  <c r="R55" i="83" s="1"/>
  <c r="S29" i="83"/>
  <c r="S55" i="83" s="1"/>
  <c r="AC29" i="83"/>
  <c r="AC55" i="83" s="1"/>
  <c r="AD29" i="83"/>
  <c r="AD55" i="83" s="1"/>
  <c r="Z696" i="83"/>
  <c r="Z698" i="83" s="1"/>
  <c r="Z688" i="83"/>
  <c r="AF570" i="83"/>
  <c r="AF562" i="83"/>
  <c r="D47" i="83"/>
  <c r="E47" i="83" s="1"/>
  <c r="AD688" i="83"/>
  <c r="R562" i="83"/>
  <c r="R564" i="83" s="1"/>
  <c r="R570" i="83"/>
  <c r="R572" i="83" s="1"/>
  <c r="AJ570" i="83"/>
  <c r="AJ562" i="83"/>
  <c r="W698" i="83"/>
  <c r="Q688" i="83"/>
  <c r="J30" i="83"/>
  <c r="L56" i="83"/>
  <c r="J56" i="83" s="1"/>
  <c r="U570" i="83"/>
  <c r="U572" i="83" s="1"/>
  <c r="U562" i="83"/>
  <c r="U564" i="83" s="1"/>
  <c r="T688" i="83"/>
  <c r="S688" i="83"/>
  <c r="J568" i="83"/>
  <c r="P444" i="83"/>
  <c r="J693" i="83"/>
  <c r="U698" i="83"/>
  <c r="AC570" i="83"/>
  <c r="AC572" i="83" s="1"/>
  <c r="AC562" i="83"/>
  <c r="AC564" i="83" s="1"/>
  <c r="L570" i="83"/>
  <c r="L572" i="83" s="1"/>
  <c r="J442" i="83"/>
  <c r="L562" i="83"/>
  <c r="L564" i="83" s="1"/>
  <c r="AG570" i="83"/>
  <c r="AG572" i="83" s="1"/>
  <c r="AG562" i="83"/>
  <c r="AC444" i="83"/>
  <c r="J567" i="83"/>
  <c r="AI562" i="83"/>
  <c r="AI564" i="83" s="1"/>
  <c r="AI570" i="83"/>
  <c r="T570" i="83"/>
  <c r="T572" i="83" s="1"/>
  <c r="T562" i="83"/>
  <c r="T564" i="83" s="1"/>
  <c r="AD51" i="83"/>
  <c r="M51" i="83"/>
  <c r="X51" i="83"/>
  <c r="S51" i="83"/>
  <c r="D234" i="83"/>
  <c r="E234" i="83" s="1"/>
  <c r="W444" i="83"/>
  <c r="M32" i="83"/>
  <c r="M58" i="83" s="1"/>
  <c r="S32" i="83"/>
  <c r="S58" i="83" s="1"/>
  <c r="AJ32" i="83"/>
  <c r="AJ58" i="83" s="1"/>
  <c r="Q570" i="83"/>
  <c r="Q562" i="83"/>
  <c r="X570" i="83"/>
  <c r="X562" i="83"/>
  <c r="X564" i="83" s="1"/>
  <c r="AD562" i="83"/>
  <c r="AD564" i="83" s="1"/>
  <c r="AD570" i="83"/>
  <c r="AA562" i="83"/>
  <c r="AA570" i="83"/>
  <c r="J559" i="83"/>
  <c r="AH562" i="83"/>
  <c r="AH570" i="83"/>
  <c r="Q698" i="83"/>
  <c r="X688" i="83"/>
  <c r="N562" i="83"/>
  <c r="N564" i="83" s="1"/>
  <c r="N570" i="83"/>
  <c r="N51" i="83"/>
  <c r="V562" i="83"/>
  <c r="V570" i="83"/>
  <c r="AG51" i="83"/>
  <c r="P51" i="83"/>
  <c r="J686" i="83"/>
  <c r="L696" i="83"/>
  <c r="D21" i="83"/>
  <c r="E21" i="83" s="1"/>
  <c r="Z444" i="83"/>
  <c r="AF444" i="83"/>
  <c r="X444" i="83"/>
  <c r="S562" i="83"/>
  <c r="S564" i="83" s="1"/>
  <c r="S570" i="83"/>
  <c r="S572" i="83" s="1"/>
  <c r="AB570" i="83"/>
  <c r="AB572" i="83" s="1"/>
  <c r="AB562" i="83"/>
  <c r="AB564" i="83" s="1"/>
  <c r="AG444" i="83"/>
  <c r="AH698" i="83"/>
  <c r="AF698" i="83"/>
  <c r="Y688" i="83"/>
  <c r="AG688" i="83"/>
  <c r="L444" i="83"/>
  <c r="V688" i="83"/>
  <c r="M698" i="83"/>
  <c r="N688" i="83"/>
  <c r="Y570" i="83"/>
  <c r="Y572" i="83" s="1"/>
  <c r="Y562" i="83"/>
  <c r="AE562" i="83"/>
  <c r="AE564" i="83" s="1"/>
  <c r="AE570" i="83"/>
  <c r="AC698" i="83"/>
  <c r="N444" i="83"/>
  <c r="O562" i="83"/>
  <c r="O570" i="83"/>
  <c r="S698" i="83"/>
  <c r="R444" i="83"/>
  <c r="U688" i="83"/>
  <c r="J212" i="82"/>
  <c r="K280" i="82"/>
  <c r="D281" i="82"/>
  <c r="E281" i="82" s="1"/>
  <c r="D375" i="82"/>
  <c r="E375" i="82" s="1"/>
  <c r="J213" i="82"/>
  <c r="J341" i="81"/>
  <c r="Q281" i="81"/>
  <c r="D152" i="81"/>
  <c r="E152" i="81" s="1"/>
  <c r="J345" i="81"/>
  <c r="D199" i="81"/>
  <c r="E199" i="81" s="1"/>
  <c r="O256" i="81"/>
  <c r="X254" i="81"/>
  <c r="M264" i="81"/>
  <c r="Q308" i="81"/>
  <c r="M380" i="81"/>
  <c r="M356" i="81"/>
  <c r="D343" i="81"/>
  <c r="E343" i="81" s="1"/>
  <c r="D261" i="81"/>
  <c r="E261" i="81" s="1"/>
  <c r="Q335" i="81"/>
  <c r="P359" i="81"/>
  <c r="J260" i="81"/>
  <c r="J277" i="81" s="1"/>
  <c r="G214" i="84" s="1"/>
  <c r="O340" i="81"/>
  <c r="N356" i="81"/>
  <c r="O318" i="81"/>
  <c r="D175" i="81"/>
  <c r="E175" i="81" s="1"/>
  <c r="AA187" i="85" l="1" a="1"/>
  <c r="AA187" i="85" s="1"/>
  <c r="AD187" i="85" s="1"/>
  <c r="AB187" i="85"/>
  <c r="BK187" i="85" s="1"/>
  <c r="AA166" i="85" a="1"/>
  <c r="AA166" i="85" s="1"/>
  <c r="AD166" i="85" s="1"/>
  <c r="AB166" i="85"/>
  <c r="BK166" i="85" s="1"/>
  <c r="AA172" i="85" a="1"/>
  <c r="AA172" i="85" s="1"/>
  <c r="AD172" i="85" s="1"/>
  <c r="AB172" i="85"/>
  <c r="BK172" i="85" s="1"/>
  <c r="AA188" i="85" a="1"/>
  <c r="AA188" i="85" s="1"/>
  <c r="AD188" i="85" s="1"/>
  <c r="AB188" i="85"/>
  <c r="BK188" i="85" s="1"/>
  <c r="AA181" i="85" a="1"/>
  <c r="AA181" i="85" s="1"/>
  <c r="AD181" i="85" s="1"/>
  <c r="AB181" i="85"/>
  <c r="BK181" i="85" s="1"/>
  <c r="AA182" i="85" a="1"/>
  <c r="AA182" i="85" s="1"/>
  <c r="AD182" i="85" s="1"/>
  <c r="AB182" i="85"/>
  <c r="BK182" i="85" s="1"/>
  <c r="X32" i="83"/>
  <c r="X58" i="83" s="1"/>
  <c r="AB32" i="83"/>
  <c r="AB58" i="83" s="1"/>
  <c r="AA32" i="83"/>
  <c r="AA58" i="83" s="1"/>
  <c r="V740" i="83"/>
  <c r="Q740" i="83"/>
  <c r="O740" i="83"/>
  <c r="AE740" i="83"/>
  <c r="V32" i="83"/>
  <c r="V58" i="83" s="1"/>
  <c r="N32" i="83"/>
  <c r="N58" i="83" s="1"/>
  <c r="P32" i="83"/>
  <c r="P58" i="83" s="1"/>
  <c r="Z32" i="83"/>
  <c r="Z58" i="83" s="1"/>
  <c r="AG32" i="83"/>
  <c r="AG58" i="83" s="1"/>
  <c r="R32" i="83"/>
  <c r="R58" i="83" s="1"/>
  <c r="W32" i="83"/>
  <c r="W58" i="83" s="1"/>
  <c r="O32" i="83"/>
  <c r="O58" i="83" s="1"/>
  <c r="Y32" i="83"/>
  <c r="Y58" i="83" s="1"/>
  <c r="AG564" i="83"/>
  <c r="AH32" i="83"/>
  <c r="AH58" i="83" s="1"/>
  <c r="T32" i="83"/>
  <c r="T58" i="83" s="1"/>
  <c r="L32" i="83"/>
  <c r="L58" i="83" s="1"/>
  <c r="AI32" i="83"/>
  <c r="AI58" i="83" s="1"/>
  <c r="U32" i="83"/>
  <c r="U58" i="83" s="1"/>
  <c r="AE32" i="83"/>
  <c r="AE58" i="83" s="1"/>
  <c r="AC32" i="83"/>
  <c r="AC58" i="83" s="1"/>
  <c r="AF32" i="83"/>
  <c r="AF58" i="83" s="1"/>
  <c r="AD32" i="83"/>
  <c r="AD58" i="83" s="1"/>
  <c r="U740" i="83"/>
  <c r="J561" i="83"/>
  <c r="O572" i="83"/>
  <c r="R740" i="83"/>
  <c r="AH740" i="83"/>
  <c r="J737" i="83"/>
  <c r="J54" i="83"/>
  <c r="J28" i="83"/>
  <c r="AA572" i="83"/>
  <c r="J444" i="83"/>
  <c r="AJ740" i="83"/>
  <c r="J50" i="83"/>
  <c r="J569" i="83"/>
  <c r="J688" i="83"/>
  <c r="D315" i="81"/>
  <c r="E315" i="81" s="1"/>
  <c r="N302" i="81"/>
  <c r="CJ250" i="73"/>
  <c r="CK250" i="73"/>
  <c r="AA169" i="85" a="1"/>
  <c r="AA169" i="85" s="1"/>
  <c r="AD169" i="85" s="1"/>
  <c r="AA165" i="85"/>
  <c r="AD165" i="85" s="1"/>
  <c r="AB179" i="85"/>
  <c r="BK179" i="85" s="1"/>
  <c r="O302" i="81"/>
  <c r="P302" i="81"/>
  <c r="J291" i="81"/>
  <c r="J305" i="81" s="1"/>
  <c r="G224" i="84" s="1"/>
  <c r="M302" i="81"/>
  <c r="E226" i="82"/>
  <c r="K226" i="82" s="1"/>
  <c r="D227" i="82"/>
  <c r="E287" i="81"/>
  <c r="D288" i="81"/>
  <c r="N314" i="81"/>
  <c r="M329" i="81"/>
  <c r="AB171" i="85"/>
  <c r="BK171" i="85" s="1"/>
  <c r="AA171" i="85" a="1"/>
  <c r="AA171" i="85" s="1"/>
  <c r="AD171" i="85" s="1"/>
  <c r="AB178" i="85"/>
  <c r="BK178" i="85" s="1"/>
  <c r="AA178" i="85" a="1"/>
  <c r="AA178" i="85" s="1"/>
  <c r="AD178" i="85" s="1"/>
  <c r="AB173" i="85"/>
  <c r="BK173" i="85" s="1"/>
  <c r="AA164" i="85"/>
  <c r="AD164" i="85" s="1"/>
  <c r="AA174" i="85" a="1"/>
  <c r="AA174" i="85" s="1"/>
  <c r="AD174" i="85" s="1"/>
  <c r="P101" i="83"/>
  <c r="AF101" i="83"/>
  <c r="U101" i="83"/>
  <c r="S101" i="83"/>
  <c r="V101" i="83"/>
  <c r="R101" i="83"/>
  <c r="T101" i="83"/>
  <c r="AJ101" i="83"/>
  <c r="Y101" i="83"/>
  <c r="AA101" i="83"/>
  <c r="AD101" i="83"/>
  <c r="AH101" i="83"/>
  <c r="X101" i="83"/>
  <c r="M101" i="83"/>
  <c r="AC101" i="83"/>
  <c r="AI101" i="83"/>
  <c r="O101" i="83"/>
  <c r="W101" i="83"/>
  <c r="AB101" i="83"/>
  <c r="AG101" i="83"/>
  <c r="N101" i="83"/>
  <c r="L101" i="83"/>
  <c r="Q101" i="83"/>
  <c r="AE101" i="83"/>
  <c r="Z101" i="83"/>
  <c r="AA168" i="85" a="1"/>
  <c r="AA168" i="85" s="1"/>
  <c r="AD168" i="85" s="1"/>
  <c r="D208" i="83"/>
  <c r="E208" i="83" s="1"/>
  <c r="J100" i="83"/>
  <c r="AB184" i="85"/>
  <c r="BK184" i="85" s="1"/>
  <c r="AA184" i="85" a="1"/>
  <c r="AA184" i="85" s="1"/>
  <c r="AD184" i="85" s="1"/>
  <c r="AA177" i="85" a="1"/>
  <c r="AA177" i="85" s="1"/>
  <c r="AD177" i="85" s="1"/>
  <c r="AB177" i="85"/>
  <c r="BK177" i="85" s="1"/>
  <c r="AA185" i="85" a="1"/>
  <c r="AA185" i="85" s="1"/>
  <c r="AD185" i="85" s="1"/>
  <c r="AB185" i="85"/>
  <c r="BK185" i="85" s="1"/>
  <c r="D130" i="83"/>
  <c r="E130" i="83" s="1"/>
  <c r="AB183" i="85"/>
  <c r="BK183" i="85" s="1"/>
  <c r="AA175" i="85" a="1"/>
  <c r="AA175" i="85" s="1"/>
  <c r="AD175" i="85" s="1"/>
  <c r="D368" i="81"/>
  <c r="E368" i="81" s="1"/>
  <c r="AA176" i="85" a="1"/>
  <c r="AA176" i="85" s="1"/>
  <c r="AD176" i="85" s="1"/>
  <c r="D79" i="83"/>
  <c r="E79" i="83" s="1"/>
  <c r="D104" i="83"/>
  <c r="E104" i="83" s="1"/>
  <c r="F103" i="83"/>
  <c r="G103" i="83"/>
  <c r="AA186" i="85" a="1"/>
  <c r="AA186" i="85" s="1"/>
  <c r="AD186" i="85" s="1"/>
  <c r="AB167" i="85"/>
  <c r="BK167" i="85" s="1"/>
  <c r="D157" i="83"/>
  <c r="E157" i="83" s="1"/>
  <c r="I102" i="83"/>
  <c r="G139" i="85"/>
  <c r="F140" i="85"/>
  <c r="D316" i="82"/>
  <c r="E316" i="82" s="1"/>
  <c r="AF55" i="83"/>
  <c r="J738" i="83"/>
  <c r="L740" i="83"/>
  <c r="D235" i="83"/>
  <c r="E235" i="83" s="1"/>
  <c r="J29" i="83"/>
  <c r="L55" i="83"/>
  <c r="Q564" i="83"/>
  <c r="W572" i="83"/>
  <c r="D22" i="83"/>
  <c r="E22" i="83" s="1"/>
  <c r="N572" i="83"/>
  <c r="AE55" i="83"/>
  <c r="L33" i="83"/>
  <c r="P33" i="83"/>
  <c r="P59" i="83" s="1"/>
  <c r="T33" i="83"/>
  <c r="X33" i="83"/>
  <c r="AB33" i="83"/>
  <c r="AB59" i="83" s="1"/>
  <c r="AF33" i="83"/>
  <c r="AF59" i="83" s="1"/>
  <c r="AJ33" i="83"/>
  <c r="AJ59" i="83" s="1"/>
  <c r="Q33" i="83"/>
  <c r="V33" i="83"/>
  <c r="AA33" i="83"/>
  <c r="AA59" i="83" s="1"/>
  <c r="AG33" i="83"/>
  <c r="M33" i="83"/>
  <c r="M59" i="83" s="1"/>
  <c r="M61" i="83" s="1"/>
  <c r="M63" i="83" s="1"/>
  <c r="R33" i="83"/>
  <c r="W33" i="83"/>
  <c r="W59" i="83" s="1"/>
  <c r="AC33" i="83"/>
  <c r="AC59" i="83" s="1"/>
  <c r="AH33" i="83"/>
  <c r="AH59" i="83" s="1"/>
  <c r="N33" i="83"/>
  <c r="Y33" i="83"/>
  <c r="Y59" i="83" s="1"/>
  <c r="AI33" i="83"/>
  <c r="O33" i="83"/>
  <c r="O59" i="83" s="1"/>
  <c r="O62" i="83" s="1"/>
  <c r="Z33" i="83"/>
  <c r="AD33" i="83"/>
  <c r="AE33" i="83"/>
  <c r="AE59" i="83" s="1"/>
  <c r="U33" i="83"/>
  <c r="U59" i="83" s="1"/>
  <c r="S33" i="83"/>
  <c r="S59" i="83" s="1"/>
  <c r="D183" i="83"/>
  <c r="E183" i="83" s="1"/>
  <c r="J51" i="83"/>
  <c r="AA564" i="83"/>
  <c r="U55" i="83"/>
  <c r="Z564" i="83"/>
  <c r="AE572" i="83"/>
  <c r="AJ564" i="83"/>
  <c r="J570" i="83"/>
  <c r="J572" i="83" s="1"/>
  <c r="AD572" i="83"/>
  <c r="V572" i="83"/>
  <c r="Y564" i="83"/>
  <c r="J696" i="83"/>
  <c r="J698" i="83" s="1"/>
  <c r="AH572" i="83"/>
  <c r="V564" i="83"/>
  <c r="X572" i="83"/>
  <c r="AJ572" i="83"/>
  <c r="J562" i="83"/>
  <c r="L698" i="83"/>
  <c r="AH564" i="83"/>
  <c r="D48" i="83"/>
  <c r="E48" i="83" s="1"/>
  <c r="AF564" i="83"/>
  <c r="AH55" i="83"/>
  <c r="AA55" i="83"/>
  <c r="AJ55" i="83"/>
  <c r="Q572" i="83"/>
  <c r="O564" i="83"/>
  <c r="AI572" i="83"/>
  <c r="AF572" i="83"/>
  <c r="K281" i="82"/>
  <c r="D282" i="82"/>
  <c r="E282" i="82" s="1"/>
  <c r="D376" i="82"/>
  <c r="E376" i="82" s="1"/>
  <c r="P318" i="81"/>
  <c r="D176" i="81"/>
  <c r="E176" i="81" s="1"/>
  <c r="D344" i="81"/>
  <c r="E344" i="81" s="1"/>
  <c r="R308" i="81"/>
  <c r="R335" i="81"/>
  <c r="N264" i="81"/>
  <c r="M275" i="81"/>
  <c r="P256" i="81"/>
  <c r="D153" i="81"/>
  <c r="E153" i="81" s="1"/>
  <c r="R281" i="81"/>
  <c r="Q302" i="81"/>
  <c r="Q359" i="81"/>
  <c r="P340" i="81"/>
  <c r="O356" i="81"/>
  <c r="D262" i="81"/>
  <c r="E262" i="81" s="1"/>
  <c r="O369" i="81"/>
  <c r="N380" i="81"/>
  <c r="Y254" i="81"/>
  <c r="D200" i="81"/>
  <c r="E200" i="81" s="1"/>
  <c r="J564" i="83" l="1"/>
  <c r="L35" i="83"/>
  <c r="W62" i="83"/>
  <c r="J58" i="83"/>
  <c r="AC61" i="83"/>
  <c r="AC63" i="83" s="1"/>
  <c r="J32" i="83"/>
  <c r="J740" i="83"/>
  <c r="D316" i="81"/>
  <c r="E316" i="81" s="1"/>
  <c r="E227" i="82"/>
  <c r="K227" i="82" s="1"/>
  <c r="D228" i="82"/>
  <c r="BR185" i="85" a="1"/>
  <c r="BR185" i="85" s="1"/>
  <c r="E288" i="81"/>
  <c r="D289" i="81"/>
  <c r="O314" i="81"/>
  <c r="N329" i="81"/>
  <c r="BR187" i="85" a="1"/>
  <c r="BR187" i="85" s="1"/>
  <c r="BR174" i="85" a="1"/>
  <c r="BR174" i="85" s="1"/>
  <c r="BR165" i="85" a="1"/>
  <c r="BR165" i="85" s="1"/>
  <c r="BR166" i="85" a="1"/>
  <c r="BR166" i="85" s="1"/>
  <c r="BR173" i="85" a="1"/>
  <c r="BR173" i="85" s="1"/>
  <c r="BR169" i="85" a="1"/>
  <c r="BR169" i="85" s="1"/>
  <c r="BR164" i="85" a="1"/>
  <c r="BR164" i="85" s="1"/>
  <c r="J101" i="83"/>
  <c r="BR181" i="85" a="1"/>
  <c r="BR181" i="85" s="1"/>
  <c r="BR170" i="85" a="1"/>
  <c r="BR170" i="85" s="1"/>
  <c r="BR183" i="85" a="1"/>
  <c r="BR183" i="85" s="1"/>
  <c r="BR178" i="85" a="1"/>
  <c r="BR178" i="85" s="1"/>
  <c r="BR175" i="85" a="1"/>
  <c r="BR175" i="85" s="1"/>
  <c r="BR177" i="85" a="1"/>
  <c r="BR177" i="85" s="1"/>
  <c r="BR176" i="85" a="1"/>
  <c r="BR176" i="85" s="1"/>
  <c r="BR172" i="85" a="1"/>
  <c r="BR172" i="85" s="1"/>
  <c r="BR167" i="85" a="1"/>
  <c r="BR167" i="85" s="1"/>
  <c r="D209" i="83"/>
  <c r="E209" i="83" s="1"/>
  <c r="BR180" i="85" a="1"/>
  <c r="BR180" i="85" s="1"/>
  <c r="BR182" i="85" a="1"/>
  <c r="BR182" i="85" s="1"/>
  <c r="BR171" i="85" a="1"/>
  <c r="BR171" i="85" s="1"/>
  <c r="BR168" i="85" a="1"/>
  <c r="BR168" i="85" s="1"/>
  <c r="BR184" i="85" a="1"/>
  <c r="BR184" i="85" s="1"/>
  <c r="BR188" i="85" a="1"/>
  <c r="BR188" i="85" s="1"/>
  <c r="BR186" i="85" a="1"/>
  <c r="BR186" i="85" s="1"/>
  <c r="BR179" i="85" a="1"/>
  <c r="BR179" i="85" s="1"/>
  <c r="AE166" i="85"/>
  <c r="AF166" i="85" s="1"/>
  <c r="AE186" i="85"/>
  <c r="AE174" i="85"/>
  <c r="AF174" i="85" s="1"/>
  <c r="AE178" i="85"/>
  <c r="AG178" i="85" s="1"/>
  <c r="AE172" i="85"/>
  <c r="AG172" i="85" s="1"/>
  <c r="AE173" i="85"/>
  <c r="AG173" i="85" s="1"/>
  <c r="AE179" i="85"/>
  <c r="AG179" i="85" s="1"/>
  <c r="AE183" i="85"/>
  <c r="AG183" i="85" s="1"/>
  <c r="AE167" i="85"/>
  <c r="AF167" i="85" s="1"/>
  <c r="AE164" i="85"/>
  <c r="AF164" i="85" s="1"/>
  <c r="AE182" i="85"/>
  <c r="AF182" i="85" s="1"/>
  <c r="AE185" i="85"/>
  <c r="AG185" i="85" s="1"/>
  <c r="AE171" i="85"/>
  <c r="AF171" i="85" s="1"/>
  <c r="D80" i="83"/>
  <c r="E80" i="83" s="1"/>
  <c r="F104" i="83"/>
  <c r="G104" i="83"/>
  <c r="D105" i="83"/>
  <c r="E105" i="83" s="1"/>
  <c r="D131" i="83"/>
  <c r="E131" i="83" s="1"/>
  <c r="AE169" i="85"/>
  <c r="AF169" i="85" s="1"/>
  <c r="AE188" i="85"/>
  <c r="AJ188" i="85" s="1"/>
  <c r="BL188" i="85" s="1"/>
  <c r="AE168" i="85"/>
  <c r="AF168" i="85" s="1"/>
  <c r="AH35" i="83"/>
  <c r="AE61" i="83"/>
  <c r="AE63" i="83" s="1"/>
  <c r="AE176" i="85"/>
  <c r="AG176" i="85" s="1"/>
  <c r="AE184" i="85"/>
  <c r="AJ184" i="85" s="1"/>
  <c r="BL184" i="85" s="1"/>
  <c r="AE187" i="85"/>
  <c r="AE177" i="85"/>
  <c r="AG177" i="85" s="1"/>
  <c r="D369" i="81"/>
  <c r="E369" i="81" s="1"/>
  <c r="Q102" i="83"/>
  <c r="Z102" i="83"/>
  <c r="W102" i="83"/>
  <c r="AC102" i="83"/>
  <c r="L102" i="83"/>
  <c r="AF102" i="83"/>
  <c r="AB102" i="83"/>
  <c r="U102" i="83"/>
  <c r="AD102" i="83"/>
  <c r="AE102" i="83"/>
  <c r="Y102" i="83"/>
  <c r="AH102" i="83"/>
  <c r="P102" i="83"/>
  <c r="N102" i="83"/>
  <c r="V102" i="83"/>
  <c r="AG102" i="83"/>
  <c r="T102" i="83"/>
  <c r="S102" i="83"/>
  <c r="M102" i="83"/>
  <c r="O102" i="83"/>
  <c r="AA102" i="83"/>
  <c r="AI102" i="83"/>
  <c r="R102" i="83"/>
  <c r="AJ102" i="83"/>
  <c r="X102" i="83"/>
  <c r="U35" i="83"/>
  <c r="AE180" i="85"/>
  <c r="AG180" i="85" s="1"/>
  <c r="AE175" i="85"/>
  <c r="AF175" i="85" s="1"/>
  <c r="D158" i="83"/>
  <c r="E158" i="83" s="1"/>
  <c r="I103" i="83"/>
  <c r="AE170" i="85"/>
  <c r="AJ170" i="85" s="1"/>
  <c r="BL170" i="85" s="1"/>
  <c r="AE165" i="85"/>
  <c r="AF165" i="85" s="1"/>
  <c r="AE181" i="85"/>
  <c r="AG181" i="85" s="1"/>
  <c r="AB35" i="83"/>
  <c r="O35" i="83"/>
  <c r="AF62" i="83"/>
  <c r="F141" i="85"/>
  <c r="G140" i="85"/>
  <c r="AJ35" i="83"/>
  <c r="D317" i="82"/>
  <c r="E317" i="82" s="1"/>
  <c r="M62" i="83"/>
  <c r="M64" i="83" s="1"/>
  <c r="AC35" i="83"/>
  <c r="AA62" i="83"/>
  <c r="O61" i="83"/>
  <c r="O63" i="83" s="1"/>
  <c r="AC62" i="83"/>
  <c r="U62" i="83"/>
  <c r="U61" i="83"/>
  <c r="U63" i="83" s="1"/>
  <c r="AD59" i="83"/>
  <c r="AD35" i="83"/>
  <c r="D236" i="83"/>
  <c r="E236" i="83" s="1"/>
  <c r="D184" i="83"/>
  <c r="E184" i="83" s="1"/>
  <c r="S62" i="83"/>
  <c r="N59" i="83"/>
  <c r="N35" i="83"/>
  <c r="V59" i="83"/>
  <c r="V35" i="83"/>
  <c r="J33" i="83"/>
  <c r="J35" i="83" s="1"/>
  <c r="L59" i="83"/>
  <c r="W61" i="83"/>
  <c r="W63" i="83" s="1"/>
  <c r="AF35" i="83"/>
  <c r="AA61" i="83"/>
  <c r="D49" i="83"/>
  <c r="E49" i="83" s="1"/>
  <c r="P62" i="83"/>
  <c r="AH62" i="83"/>
  <c r="Q59" i="83"/>
  <c r="Q35" i="83"/>
  <c r="X59" i="83"/>
  <c r="X35" i="83"/>
  <c r="AE35" i="83"/>
  <c r="M35" i="83"/>
  <c r="P61" i="83"/>
  <c r="P63" i="83" s="1"/>
  <c r="J55" i="83"/>
  <c r="AF61" i="83"/>
  <c r="AF63" i="83" s="1"/>
  <c r="AH61" i="83"/>
  <c r="AH63" i="83" s="1"/>
  <c r="Y61" i="83"/>
  <c r="Y63" i="83" s="1"/>
  <c r="Y62" i="83"/>
  <c r="W35" i="83"/>
  <c r="AA35" i="83"/>
  <c r="Z59" i="83"/>
  <c r="Z35" i="83"/>
  <c r="R59" i="83"/>
  <c r="R35" i="83"/>
  <c r="AB62" i="83"/>
  <c r="AB61" i="83"/>
  <c r="P35" i="83"/>
  <c r="AJ61" i="83"/>
  <c r="Y35" i="83"/>
  <c r="J64" i="83"/>
  <c r="AI59" i="83"/>
  <c r="AI35" i="83"/>
  <c r="AG59" i="83"/>
  <c r="AG35" i="83"/>
  <c r="AJ62" i="83"/>
  <c r="T59" i="83"/>
  <c r="T35" i="83"/>
  <c r="AE62" i="83"/>
  <c r="S35" i="83"/>
  <c r="D23" i="83"/>
  <c r="E23" i="83" s="1"/>
  <c r="S61" i="83"/>
  <c r="S63" i="83" s="1"/>
  <c r="D377" i="82"/>
  <c r="E377" i="82" s="1"/>
  <c r="K282" i="82"/>
  <c r="D283" i="82"/>
  <c r="E283" i="82" s="1"/>
  <c r="D345" i="81"/>
  <c r="E345" i="81" s="1"/>
  <c r="Z254" i="81"/>
  <c r="Q340" i="81"/>
  <c r="P356" i="81"/>
  <c r="S281" i="81"/>
  <c r="R302" i="81"/>
  <c r="Q256" i="81"/>
  <c r="S335" i="81"/>
  <c r="D201" i="81"/>
  <c r="E201" i="81" s="1"/>
  <c r="D154" i="81"/>
  <c r="E154" i="81" s="1"/>
  <c r="S308" i="81"/>
  <c r="D177" i="81"/>
  <c r="E177" i="81" s="1"/>
  <c r="Q318" i="81"/>
  <c r="P369" i="81"/>
  <c r="O380" i="81"/>
  <c r="D263" i="81"/>
  <c r="E263" i="81" s="1"/>
  <c r="R359" i="81"/>
  <c r="O264" i="81"/>
  <c r="N275" i="81"/>
  <c r="D317" i="81"/>
  <c r="E317" i="81" s="1"/>
  <c r="AC64" i="83" l="1"/>
  <c r="CL250" i="73"/>
  <c r="AJ168" i="85"/>
  <c r="BL168" i="85" s="1"/>
  <c r="E228" i="82"/>
  <c r="K228" i="82" s="1"/>
  <c r="D229" i="82"/>
  <c r="AF183" i="85"/>
  <c r="AF178" i="85"/>
  <c r="E289" i="81"/>
  <c r="D290" i="81"/>
  <c r="P314" i="81"/>
  <c r="O329" i="81"/>
  <c r="AG171" i="85"/>
  <c r="AJ172" i="85"/>
  <c r="BL172" i="85" s="1"/>
  <c r="AG168" i="85"/>
  <c r="AF188" i="85"/>
  <c r="AJ169" i="85"/>
  <c r="BL169" i="85" s="1"/>
  <c r="AG164" i="85"/>
  <c r="AG186" i="85"/>
  <c r="AJ164" i="85"/>
  <c r="BL164" i="85" s="1"/>
  <c r="AJ173" i="85"/>
  <c r="BL173" i="85" s="1"/>
  <c r="AG184" i="85"/>
  <c r="AF186" i="85"/>
  <c r="D210" i="83"/>
  <c r="E210" i="83" s="1"/>
  <c r="AG174" i="85"/>
  <c r="AF179" i="85"/>
  <c r="AF187" i="85"/>
  <c r="AG188" i="85"/>
  <c r="AF184" i="85"/>
  <c r="AG187" i="85"/>
  <c r="AJ182" i="85"/>
  <c r="BL182" i="85" s="1"/>
  <c r="AG169" i="85"/>
  <c r="AG182" i="85"/>
  <c r="AF173" i="85"/>
  <c r="AG175" i="85"/>
  <c r="AF172" i="85"/>
  <c r="AJ180" i="85"/>
  <c r="BL180" i="85" s="1"/>
  <c r="AG167" i="85"/>
  <c r="AJ176" i="85"/>
  <c r="BL176" i="85" s="1"/>
  <c r="AF176" i="85"/>
  <c r="AF185" i="85"/>
  <c r="AG166" i="85"/>
  <c r="AF177" i="85"/>
  <c r="AF180" i="85"/>
  <c r="AE64" i="83"/>
  <c r="S103" i="83"/>
  <c r="P103" i="83"/>
  <c r="Y103" i="83"/>
  <c r="AA103" i="83"/>
  <c r="V103" i="83"/>
  <c r="AE103" i="83"/>
  <c r="Q103" i="83"/>
  <c r="M103" i="83"/>
  <c r="T103" i="83"/>
  <c r="O103" i="83"/>
  <c r="AC103" i="83"/>
  <c r="L103" i="83"/>
  <c r="N103" i="83"/>
  <c r="W103" i="83"/>
  <c r="X103" i="83"/>
  <c r="AB103" i="83"/>
  <c r="AF103" i="83"/>
  <c r="R103" i="83"/>
  <c r="Z103" i="83"/>
  <c r="AI103" i="83"/>
  <c r="AG103" i="83"/>
  <c r="AD103" i="83"/>
  <c r="AH103" i="83"/>
  <c r="U103" i="83"/>
  <c r="AJ103" i="83"/>
  <c r="D370" i="81"/>
  <c r="E370" i="81" s="1"/>
  <c r="D159" i="83"/>
  <c r="E159" i="83" s="1"/>
  <c r="I104" i="83"/>
  <c r="J102" i="83"/>
  <c r="D81" i="83"/>
  <c r="E81" i="83" s="1"/>
  <c r="D132" i="83"/>
  <c r="E132" i="83" s="1"/>
  <c r="D106" i="83"/>
  <c r="E106" i="83" s="1"/>
  <c r="F105" i="83"/>
  <c r="G105" i="83"/>
  <c r="AF170" i="85"/>
  <c r="AG170" i="85"/>
  <c r="AF181" i="85"/>
  <c r="AG165" i="85"/>
  <c r="G141" i="85"/>
  <c r="F142" i="85"/>
  <c r="E145" i="86"/>
  <c r="E172" i="86"/>
  <c r="O64" i="83"/>
  <c r="D318" i="82"/>
  <c r="E318" i="82" s="1"/>
  <c r="U64" i="83"/>
  <c r="AH64" i="83"/>
  <c r="AA64" i="83"/>
  <c r="P64" i="83"/>
  <c r="AJ64" i="83"/>
  <c r="AA63" i="83"/>
  <c r="AF64" i="83"/>
  <c r="AI62" i="83"/>
  <c r="AI61" i="83"/>
  <c r="AI63" i="83" s="1"/>
  <c r="R62" i="83"/>
  <c r="R61" i="83"/>
  <c r="R63" i="83" s="1"/>
  <c r="V62" i="83"/>
  <c r="V61" i="83"/>
  <c r="V63" i="83" s="1"/>
  <c r="W64" i="83"/>
  <c r="AJ63" i="83"/>
  <c r="D50" i="83"/>
  <c r="E50" i="83" s="1"/>
  <c r="AD61" i="83"/>
  <c r="AD63" i="83" s="1"/>
  <c r="AD62" i="83"/>
  <c r="AG61" i="83"/>
  <c r="AG63" i="83" s="1"/>
  <c r="AG62" i="83"/>
  <c r="Z62" i="83"/>
  <c r="Z61" i="83"/>
  <c r="Z63" i="83" s="1"/>
  <c r="X61" i="83"/>
  <c r="X63" i="83" s="1"/>
  <c r="X62" i="83"/>
  <c r="N62" i="83"/>
  <c r="N61" i="83"/>
  <c r="Q61" i="83"/>
  <c r="Q62" i="83"/>
  <c r="AB63" i="83"/>
  <c r="AB64" i="83"/>
  <c r="J59" i="83"/>
  <c r="L61" i="83"/>
  <c r="L63" i="83" s="1"/>
  <c r="L62" i="83"/>
  <c r="D185" i="83"/>
  <c r="E185" i="83" s="1"/>
  <c r="D24" i="83"/>
  <c r="E24" i="83" s="1"/>
  <c r="T62" i="83"/>
  <c r="T61" i="83"/>
  <c r="T63" i="83" s="1"/>
  <c r="Y64" i="83"/>
  <c r="S64" i="83"/>
  <c r="D237" i="83"/>
  <c r="E237" i="83" s="1"/>
  <c r="K283" i="82"/>
  <c r="D284" i="82"/>
  <c r="E284" i="82" s="1"/>
  <c r="D378" i="82"/>
  <c r="E378" i="82" s="1"/>
  <c r="T308" i="81"/>
  <c r="D202" i="81"/>
  <c r="E202" i="81" s="1"/>
  <c r="T335" i="81"/>
  <c r="D318" i="81"/>
  <c r="E318" i="81" s="1"/>
  <c r="S359" i="81"/>
  <c r="R318" i="81"/>
  <c r="T281" i="81"/>
  <c r="S302" i="81"/>
  <c r="P264" i="81"/>
  <c r="O275" i="81"/>
  <c r="Q369" i="81"/>
  <c r="P380" i="81"/>
  <c r="D155" i="81"/>
  <c r="E155" i="81" s="1"/>
  <c r="D264" i="81"/>
  <c r="E264" i="81" s="1"/>
  <c r="D178" i="81"/>
  <c r="E178" i="81" s="1"/>
  <c r="R256" i="81"/>
  <c r="R340" i="81"/>
  <c r="Q356" i="81"/>
  <c r="AA254" i="81"/>
  <c r="D346" i="81"/>
  <c r="E346" i="81" s="1"/>
  <c r="CN250" i="73" l="1"/>
  <c r="CM250" i="73"/>
  <c r="AH180" i="85" a="1"/>
  <c r="AH177" i="85" a="1"/>
  <c r="AH177" i="85" s="1"/>
  <c r="AH188" i="85" a="1"/>
  <c r="AH175" i="85" a="1"/>
  <c r="E229" i="82"/>
  <c r="K229" i="82" s="1"/>
  <c r="D230" i="82"/>
  <c r="E290" i="81"/>
  <c r="D291" i="81"/>
  <c r="Q314" i="81"/>
  <c r="P329" i="81"/>
  <c r="AH178" i="85" a="1"/>
  <c r="AH178" i="85" s="1"/>
  <c r="AH166" i="85" a="1"/>
  <c r="AH166" i="85" s="1"/>
  <c r="AH183" i="85" a="1"/>
  <c r="AH179" i="85" a="1"/>
  <c r="AH179" i="85" s="1"/>
  <c r="AH182" i="85" a="1"/>
  <c r="AH182" i="85" s="1"/>
  <c r="AI182" i="85" s="1" a="1"/>
  <c r="AI182" i="85" s="1"/>
  <c r="AL182" i="85" s="1"/>
  <c r="AH176" i="85" a="1"/>
  <c r="AH167" i="85" a="1"/>
  <c r="AH167" i="85" s="1"/>
  <c r="AH185" i="85" a="1"/>
  <c r="AH185" i="85" s="1"/>
  <c r="AH168" i="85" a="1"/>
  <c r="AH168" i="85" s="1"/>
  <c r="AI168" i="85" s="1" a="1"/>
  <c r="AI168" i="85" s="1"/>
  <c r="AL168" i="85" s="1"/>
  <c r="AH183" i="85"/>
  <c r="AJ183" i="85" s="1"/>
  <c r="BL183" i="85" s="1"/>
  <c r="AH173" i="85" a="1"/>
  <c r="AH172" i="85" a="1"/>
  <c r="AH172" i="85" s="1"/>
  <c r="AI172" i="85" s="1" a="1"/>
  <c r="AI172" i="85" s="1"/>
  <c r="AL172" i="85" s="1"/>
  <c r="AH165" i="85" a="1"/>
  <c r="AH165" i="85" s="1"/>
  <c r="AI165" i="85" s="1" a="1"/>
  <c r="AI165" i="85" s="1"/>
  <c r="AL165" i="85" s="1"/>
  <c r="E183" i="86"/>
  <c r="AH184" i="85" a="1"/>
  <c r="AH184" i="85" s="1"/>
  <c r="AI184" i="85" s="1" a="1"/>
  <c r="AI184" i="85" s="1"/>
  <c r="AL184" i="85" s="1"/>
  <c r="AH170" i="85" a="1"/>
  <c r="AH187" i="85" a="1"/>
  <c r="AH187" i="85" s="1"/>
  <c r="AH164" i="85" a="1"/>
  <c r="AH164" i="85" s="1"/>
  <c r="AI164" i="85" s="1" a="1"/>
  <c r="AI164" i="85" s="1"/>
  <c r="AL164" i="85" s="1"/>
  <c r="AH174" i="85" a="1"/>
  <c r="AH174" i="85" s="1"/>
  <c r="AH169" i="85" a="1"/>
  <c r="AH169" i="85" s="1"/>
  <c r="AI169" i="85" s="1" a="1"/>
  <c r="AI169" i="85" s="1"/>
  <c r="AL169" i="85" s="1"/>
  <c r="D211" i="83"/>
  <c r="E211" i="83" s="1"/>
  <c r="AH188" i="85"/>
  <c r="AI188" i="85" s="1" a="1"/>
  <c r="AI188" i="85" s="1"/>
  <c r="AL188" i="85" s="1"/>
  <c r="AH175" i="85"/>
  <c r="AJ175" i="85" s="1"/>
  <c r="BL175" i="85" s="1"/>
  <c r="AH180" i="85"/>
  <c r="AI180" i="85" s="1" a="1"/>
  <c r="AI180" i="85" s="1"/>
  <c r="AL180" i="85" s="1"/>
  <c r="AH176" i="85"/>
  <c r="AI176" i="85" s="1" a="1"/>
  <c r="AI176" i="85" s="1"/>
  <c r="AL176" i="85" s="1"/>
  <c r="D82" i="83"/>
  <c r="E82" i="83" s="1"/>
  <c r="AH171" i="85" a="1"/>
  <c r="AH171" i="85" s="1"/>
  <c r="AJ171" i="85" s="1"/>
  <c r="BL171" i="85" s="1"/>
  <c r="AH181" i="85" a="1"/>
  <c r="AH181" i="85" s="1"/>
  <c r="I105" i="83"/>
  <c r="AH186" i="85" a="1"/>
  <c r="AH186" i="85" s="1"/>
  <c r="G106" i="83"/>
  <c r="D107" i="83"/>
  <c r="E107" i="83" s="1"/>
  <c r="F106" i="83"/>
  <c r="O104" i="83"/>
  <c r="T104" i="83"/>
  <c r="Q104" i="83"/>
  <c r="AC104" i="83"/>
  <c r="S104" i="83"/>
  <c r="X104" i="83"/>
  <c r="Y104" i="83"/>
  <c r="W104" i="83"/>
  <c r="AB104" i="83"/>
  <c r="AG104" i="83"/>
  <c r="AA104" i="83"/>
  <c r="AF104" i="83"/>
  <c r="R104" i="83"/>
  <c r="AE104" i="83"/>
  <c r="AJ104" i="83"/>
  <c r="AH104" i="83"/>
  <c r="AI104" i="83"/>
  <c r="N104" i="83"/>
  <c r="U104" i="83"/>
  <c r="L104" i="83"/>
  <c r="V104" i="83"/>
  <c r="M104" i="83"/>
  <c r="P104" i="83"/>
  <c r="AD104" i="83"/>
  <c r="Z104" i="83"/>
  <c r="D160" i="83"/>
  <c r="E160" i="83" s="1"/>
  <c r="J103" i="83"/>
  <c r="D133" i="83"/>
  <c r="E133" i="83" s="1"/>
  <c r="D371" i="81"/>
  <c r="E371" i="81" s="1"/>
  <c r="AH170" i="85"/>
  <c r="AI170" i="85" s="1" a="1"/>
  <c r="AI170" i="85" s="1"/>
  <c r="AL170" i="85" s="1"/>
  <c r="AH173" i="85"/>
  <c r="AI173" i="85" s="1" a="1"/>
  <c r="AI173" i="85" s="1"/>
  <c r="AL173" i="85" s="1"/>
  <c r="AI175" i="85" a="1"/>
  <c r="E186" i="86"/>
  <c r="E159" i="86"/>
  <c r="F143" i="85"/>
  <c r="G142" i="85"/>
  <c r="E184" i="86"/>
  <c r="E157" i="86"/>
  <c r="E155" i="86"/>
  <c r="E182" i="86"/>
  <c r="E188" i="86"/>
  <c r="E161" i="86"/>
  <c r="E147" i="86"/>
  <c r="E174" i="86"/>
  <c r="E190" i="86"/>
  <c r="E163" i="86"/>
  <c r="E143" i="86"/>
  <c r="E170" i="86"/>
  <c r="E148" i="86"/>
  <c r="E175" i="86"/>
  <c r="E141" i="86"/>
  <c r="E168" i="86"/>
  <c r="E151" i="86"/>
  <c r="E178" i="86"/>
  <c r="E162" i="86"/>
  <c r="E189" i="86"/>
  <c r="E139" i="86"/>
  <c r="E166" i="86"/>
  <c r="E144" i="86"/>
  <c r="E171" i="86"/>
  <c r="D319" i="82"/>
  <c r="E319" i="82" s="1"/>
  <c r="Q64" i="83"/>
  <c r="Q63" i="83"/>
  <c r="N64" i="83"/>
  <c r="X64" i="83"/>
  <c r="N63" i="83"/>
  <c r="AG64" i="83"/>
  <c r="T64" i="83"/>
  <c r="L64" i="83"/>
  <c r="D238" i="83"/>
  <c r="E238" i="83" s="1"/>
  <c r="D25" i="83"/>
  <c r="E25" i="83" s="1"/>
  <c r="Z64" i="83"/>
  <c r="V64" i="83"/>
  <c r="R64" i="83"/>
  <c r="J63" i="83"/>
  <c r="J61" i="83"/>
  <c r="AI64" i="83"/>
  <c r="D186" i="83"/>
  <c r="E186" i="83" s="1"/>
  <c r="AD64" i="83"/>
  <c r="D51" i="83"/>
  <c r="E51" i="83" s="1"/>
  <c r="D379" i="82"/>
  <c r="E379" i="82" s="1"/>
  <c r="K284" i="82"/>
  <c r="D285" i="82"/>
  <c r="E285" i="82" s="1"/>
  <c r="AB254" i="81"/>
  <c r="S256" i="81"/>
  <c r="D265" i="81"/>
  <c r="E265" i="81" s="1"/>
  <c r="R369" i="81"/>
  <c r="Q380" i="81"/>
  <c r="S318" i="81"/>
  <c r="D319" i="81"/>
  <c r="E319" i="81" s="1"/>
  <c r="D179" i="81"/>
  <c r="E179" i="81" s="1"/>
  <c r="D156" i="81"/>
  <c r="E156" i="81" s="1"/>
  <c r="U281" i="81"/>
  <c r="T302" i="81"/>
  <c r="D347" i="81"/>
  <c r="E347" i="81" s="1"/>
  <c r="S340" i="81"/>
  <c r="R356" i="81"/>
  <c r="Q264" i="81"/>
  <c r="P275" i="81"/>
  <c r="T359" i="81"/>
  <c r="U335" i="81"/>
  <c r="U308" i="81"/>
  <c r="D203" i="81"/>
  <c r="E203" i="81" s="1"/>
  <c r="AI181" i="85" l="1" a="1"/>
  <c r="AI181" i="85" s="1"/>
  <c r="AL181" i="85" s="1"/>
  <c r="AJ181" i="85"/>
  <c r="BL181" i="85" s="1"/>
  <c r="E156" i="86" s="1"/>
  <c r="AI166" i="85" a="1"/>
  <c r="AI166" i="85" s="1"/>
  <c r="AL166" i="85" s="1"/>
  <c r="AJ166" i="85"/>
  <c r="BL166" i="85" s="1"/>
  <c r="AI187" i="85" a="1"/>
  <c r="AI187" i="85" s="1"/>
  <c r="AL187" i="85" s="1"/>
  <c r="AJ187" i="85"/>
  <c r="BL187" i="85" s="1"/>
  <c r="AI186" i="85" a="1"/>
  <c r="AI186" i="85" s="1"/>
  <c r="AL186" i="85" s="1"/>
  <c r="AJ186" i="85"/>
  <c r="BL186" i="85" s="1"/>
  <c r="CO250" i="73"/>
  <c r="AJ165" i="85"/>
  <c r="BL165" i="85" s="1"/>
  <c r="AI183" i="85" a="1"/>
  <c r="AI183" i="85" s="1"/>
  <c r="AL183" i="85" s="1"/>
  <c r="AJ177" i="85"/>
  <c r="BL177" i="85" s="1"/>
  <c r="AI177" i="85" a="1"/>
  <c r="AI177" i="85" s="1"/>
  <c r="AL177" i="85" s="1"/>
  <c r="AJ179" i="85"/>
  <c r="BL179" i="85" s="1"/>
  <c r="AI179" i="85" a="1"/>
  <c r="AI179" i="85" s="1"/>
  <c r="AL179" i="85" s="1"/>
  <c r="AI175" i="85"/>
  <c r="AL175" i="85" s="1"/>
  <c r="AJ178" i="85"/>
  <c r="BL178" i="85" s="1"/>
  <c r="AI178" i="85" a="1"/>
  <c r="AI178" i="85" s="1"/>
  <c r="AL178" i="85" s="1"/>
  <c r="E230" i="82"/>
  <c r="K230" i="82" s="1"/>
  <c r="D231" i="82"/>
  <c r="E291" i="81"/>
  <c r="D292" i="81"/>
  <c r="R314" i="81"/>
  <c r="Q329" i="81"/>
  <c r="AJ167" i="85"/>
  <c r="BL167" i="85" s="1"/>
  <c r="AI167" i="85" a="1"/>
  <c r="AI167" i="85" s="1"/>
  <c r="AL167" i="85" s="1"/>
  <c r="AJ185" i="85"/>
  <c r="BL185" i="85" s="1"/>
  <c r="AI185" i="85" a="1"/>
  <c r="AI185" i="85" s="1"/>
  <c r="AL185" i="85" s="1"/>
  <c r="AI174" i="85" a="1"/>
  <c r="AI174" i="85" s="1"/>
  <c r="AL174" i="85" s="1"/>
  <c r="AJ174" i="85"/>
  <c r="BL174" i="85" s="1"/>
  <c r="D212" i="83"/>
  <c r="E212" i="83" s="1"/>
  <c r="AI171" i="85" a="1"/>
  <c r="AI171" i="85" s="1"/>
  <c r="AL171" i="85" s="1"/>
  <c r="I106" i="83"/>
  <c r="AH106" i="83" s="1"/>
  <c r="J104" i="83"/>
  <c r="D108" i="83"/>
  <c r="E108" i="83" s="1"/>
  <c r="G107" i="83"/>
  <c r="F107" i="83"/>
  <c r="AF105" i="83"/>
  <c r="AI105" i="83"/>
  <c r="P105" i="83"/>
  <c r="AB105" i="83"/>
  <c r="U105" i="83"/>
  <c r="AG105" i="83"/>
  <c r="Z105" i="83"/>
  <c r="S105" i="83"/>
  <c r="AH105" i="83"/>
  <c r="AC105" i="83"/>
  <c r="Y105" i="83"/>
  <c r="AD105" i="83"/>
  <c r="N105" i="83"/>
  <c r="O105" i="83"/>
  <c r="X105" i="83"/>
  <c r="T105" i="83"/>
  <c r="R105" i="83"/>
  <c r="AA105" i="83"/>
  <c r="W105" i="83"/>
  <c r="Q105" i="83"/>
  <c r="AE105" i="83"/>
  <c r="AJ105" i="83"/>
  <c r="L105" i="83"/>
  <c r="M105" i="83"/>
  <c r="V105" i="83"/>
  <c r="D372" i="81"/>
  <c r="E372" i="81" s="1"/>
  <c r="D161" i="83"/>
  <c r="E161" i="83" s="1"/>
  <c r="D83" i="83"/>
  <c r="E83" i="83" s="1"/>
  <c r="D134" i="83"/>
  <c r="E134" i="83" s="1"/>
  <c r="E153" i="86"/>
  <c r="E180" i="86"/>
  <c r="F144" i="85"/>
  <c r="G143" i="85"/>
  <c r="D320" i="82"/>
  <c r="E320" i="82" s="1"/>
  <c r="D52" i="83"/>
  <c r="E52" i="83" s="1"/>
  <c r="D26" i="83"/>
  <c r="E26" i="83" s="1"/>
  <c r="D239" i="83"/>
  <c r="E239" i="83" s="1"/>
  <c r="D187" i="83"/>
  <c r="E187" i="83" s="1"/>
  <c r="K285" i="82"/>
  <c r="D286" i="82"/>
  <c r="E286" i="82" s="1"/>
  <c r="D380" i="82"/>
  <c r="E380" i="82" s="1"/>
  <c r="AC254" i="81"/>
  <c r="V308" i="81"/>
  <c r="R264" i="81"/>
  <c r="Q275" i="81"/>
  <c r="D348" i="81"/>
  <c r="E348" i="81" s="1"/>
  <c r="T318" i="81"/>
  <c r="S369" i="81"/>
  <c r="R380" i="81"/>
  <c r="U359" i="81"/>
  <c r="V281" i="81"/>
  <c r="U302" i="81"/>
  <c r="D180" i="81"/>
  <c r="E180" i="81" s="1"/>
  <c r="T256" i="81"/>
  <c r="D204" i="81"/>
  <c r="E204" i="81" s="1"/>
  <c r="V335" i="81"/>
  <c r="T340" i="81"/>
  <c r="S356" i="81"/>
  <c r="D157" i="81"/>
  <c r="E157" i="81" s="1"/>
  <c r="D320" i="81"/>
  <c r="E320" i="81" s="1"/>
  <c r="D266" i="81"/>
  <c r="E266" i="81" s="1"/>
  <c r="CR250" i="73" l="1"/>
  <c r="CP250" i="73"/>
  <c r="BS177" i="85" a="1"/>
  <c r="BS177" i="85" s="1"/>
  <c r="BS167" i="85" a="1"/>
  <c r="BS167" i="85" s="1"/>
  <c r="Y106" i="83"/>
  <c r="E231" i="82"/>
  <c r="K231" i="82" s="1"/>
  <c r="D232" i="82"/>
  <c r="Q106" i="83"/>
  <c r="AF106" i="83"/>
  <c r="S106" i="83"/>
  <c r="W106" i="83"/>
  <c r="AE106" i="83"/>
  <c r="T106" i="83"/>
  <c r="AA106" i="83"/>
  <c r="R106" i="83"/>
  <c r="AD106" i="83"/>
  <c r="AB106" i="83"/>
  <c r="AG106" i="83"/>
  <c r="Z106" i="83"/>
  <c r="E292" i="81"/>
  <c r="D293" i="81"/>
  <c r="S314" i="81"/>
  <c r="R329" i="81"/>
  <c r="V106" i="83"/>
  <c r="N106" i="83"/>
  <c r="O106" i="83"/>
  <c r="P106" i="83"/>
  <c r="U106" i="83"/>
  <c r="AJ106" i="83"/>
  <c r="M106" i="83"/>
  <c r="L106" i="83"/>
  <c r="X106" i="83"/>
  <c r="AC106" i="83"/>
  <c r="AI106" i="83"/>
  <c r="BS188" i="85" a="1"/>
  <c r="BS188" i="85" s="1"/>
  <c r="BS183" i="85" a="1"/>
  <c r="BS183" i="85" s="1"/>
  <c r="BS186" i="85" a="1"/>
  <c r="BS186" i="85" s="1"/>
  <c r="BS185" i="85" a="1"/>
  <c r="BS185" i="85" s="1"/>
  <c r="AM187" i="85"/>
  <c r="AN187" i="85" s="1"/>
  <c r="BS168" i="85" a="1"/>
  <c r="BS168" i="85" s="1"/>
  <c r="BS170" i="85" a="1"/>
  <c r="BS170" i="85" s="1"/>
  <c r="BS171" i="85" a="1"/>
  <c r="BS171" i="85" s="1"/>
  <c r="I107" i="83"/>
  <c r="O107" i="83" s="1"/>
  <c r="BS172" i="85" a="1"/>
  <c r="BS172" i="85" s="1"/>
  <c r="BS164" i="85" a="1"/>
  <c r="BS164" i="85" s="1"/>
  <c r="BS178" i="85" a="1"/>
  <c r="BS178" i="85" s="1"/>
  <c r="BS175" i="85" a="1"/>
  <c r="BS175" i="85" s="1"/>
  <c r="AM183" i="85"/>
  <c r="AN183" i="85" s="1"/>
  <c r="BS181" i="85" a="1"/>
  <c r="BS181" i="85" s="1"/>
  <c r="BS173" i="85" a="1"/>
  <c r="BS173" i="85" s="1"/>
  <c r="BS169" i="85" a="1"/>
  <c r="BS169" i="85" s="1"/>
  <c r="BS165" i="85" a="1"/>
  <c r="BS165" i="85" s="1"/>
  <c r="BS187" i="85" a="1"/>
  <c r="BS187" i="85" s="1"/>
  <c r="BS179" i="85" a="1"/>
  <c r="BS179" i="85" s="1"/>
  <c r="BS182" i="85" a="1"/>
  <c r="BS182" i="85" s="1"/>
  <c r="BS166" i="85" a="1"/>
  <c r="BS166" i="85" s="1"/>
  <c r="BS176" i="85" a="1"/>
  <c r="BS176" i="85" s="1"/>
  <c r="BS174" i="85" a="1"/>
  <c r="BS174" i="85" s="1"/>
  <c r="BS184" i="85" a="1"/>
  <c r="BS184" i="85" s="1"/>
  <c r="BS180" i="85" a="1"/>
  <c r="BS180" i="85" s="1"/>
  <c r="AM177" i="85"/>
  <c r="AN177" i="85" s="1"/>
  <c r="AM188" i="85"/>
  <c r="AO188" i="85" s="1"/>
  <c r="D213" i="83"/>
  <c r="E213" i="83" s="1"/>
  <c r="AM182" i="85"/>
  <c r="AR182" i="85" s="1"/>
  <c r="BM182" i="85" s="1"/>
  <c r="AM179" i="85"/>
  <c r="AN179" i="85" s="1"/>
  <c r="AM168" i="85"/>
  <c r="AO168" i="85" s="1"/>
  <c r="AM174" i="85"/>
  <c r="AO174" i="85" s="1"/>
  <c r="AM166" i="85"/>
  <c r="AO166" i="85" s="1"/>
  <c r="AM178" i="85"/>
  <c r="AN178" i="85" s="1"/>
  <c r="AM185" i="85"/>
  <c r="AR185" i="85" s="1"/>
  <c r="BM185" i="85" s="1"/>
  <c r="AM186" i="85"/>
  <c r="AM167" i="85"/>
  <c r="AN167" i="85" s="1"/>
  <c r="AM172" i="85"/>
  <c r="AR172" i="85" s="1"/>
  <c r="BM172" i="85" s="1"/>
  <c r="AM181" i="85"/>
  <c r="AR181" i="85" s="1"/>
  <c r="BM181" i="85" s="1"/>
  <c r="AM180" i="85"/>
  <c r="AO180" i="85" s="1"/>
  <c r="AM173" i="85"/>
  <c r="AN173" i="85" s="1"/>
  <c r="AM176" i="85"/>
  <c r="AO176" i="85" s="1"/>
  <c r="AM164" i="85"/>
  <c r="AN164" i="85" s="1"/>
  <c r="AM175" i="85"/>
  <c r="AN175" i="85" s="1"/>
  <c r="AM169" i="85"/>
  <c r="AR169" i="85" s="1"/>
  <c r="BM169" i="85" s="1"/>
  <c r="AM171" i="85"/>
  <c r="AN171" i="85" s="1"/>
  <c r="AM165" i="85"/>
  <c r="AO165" i="85" s="1"/>
  <c r="AM170" i="85"/>
  <c r="AR170" i="85" s="1"/>
  <c r="BM170" i="85" s="1"/>
  <c r="AM184" i="85"/>
  <c r="AO184" i="85" s="1"/>
  <c r="J105" i="83"/>
  <c r="D84" i="83"/>
  <c r="E84" i="83" s="1"/>
  <c r="D135" i="83"/>
  <c r="E135" i="83" s="1"/>
  <c r="D162" i="83"/>
  <c r="E162" i="83" s="1"/>
  <c r="G108" i="83"/>
  <c r="F108" i="83"/>
  <c r="D109" i="83"/>
  <c r="E109" i="83" s="1"/>
  <c r="D373" i="81"/>
  <c r="E373" i="81" s="1"/>
  <c r="E181" i="86"/>
  <c r="E154" i="86"/>
  <c r="E150" i="86"/>
  <c r="E177" i="86"/>
  <c r="E149" i="86"/>
  <c r="E176" i="86"/>
  <c r="E160" i="86"/>
  <c r="E187" i="86"/>
  <c r="E158" i="86"/>
  <c r="E185" i="86"/>
  <c r="G144" i="85"/>
  <c r="F145" i="85"/>
  <c r="E142" i="86"/>
  <c r="E169" i="86"/>
  <c r="E152" i="86"/>
  <c r="E179" i="86"/>
  <c r="E146" i="86"/>
  <c r="E173" i="86"/>
  <c r="E140" i="86"/>
  <c r="E167" i="86"/>
  <c r="D321" i="82"/>
  <c r="E321" i="82" s="1"/>
  <c r="D240" i="83"/>
  <c r="E240" i="83" s="1"/>
  <c r="D53" i="83"/>
  <c r="E53" i="83" s="1"/>
  <c r="D188" i="83"/>
  <c r="E188" i="83" s="1"/>
  <c r="D27" i="83"/>
  <c r="E27" i="83" s="1"/>
  <c r="D381" i="82"/>
  <c r="E381" i="82" s="1"/>
  <c r="D287" i="82"/>
  <c r="E287" i="82" s="1"/>
  <c r="K286" i="82"/>
  <c r="D267" i="81"/>
  <c r="E267" i="81" s="1"/>
  <c r="D181" i="81"/>
  <c r="E181" i="81" s="1"/>
  <c r="V359" i="81"/>
  <c r="U318" i="81"/>
  <c r="S264" i="81"/>
  <c r="R275" i="81"/>
  <c r="AD254" i="81"/>
  <c r="D321" i="81"/>
  <c r="E321" i="81" s="1"/>
  <c r="U340" i="81"/>
  <c r="T356" i="81"/>
  <c r="D205" i="81"/>
  <c r="E205" i="81" s="1"/>
  <c r="T369" i="81"/>
  <c r="S380" i="81"/>
  <c r="D158" i="81"/>
  <c r="E158" i="81" s="1"/>
  <c r="D349" i="81"/>
  <c r="E349" i="81" s="1"/>
  <c r="W308" i="81"/>
  <c r="W335" i="81"/>
  <c r="U256" i="81"/>
  <c r="W281" i="81"/>
  <c r="V302" i="81"/>
  <c r="CQ250" i="73" l="1"/>
  <c r="AO187" i="85"/>
  <c r="AO186" i="85"/>
  <c r="AR177" i="85"/>
  <c r="BM177" i="85" s="1"/>
  <c r="AR184" i="85"/>
  <c r="BM184" i="85" s="1"/>
  <c r="AN170" i="85"/>
  <c r="AO170" i="85"/>
  <c r="AN165" i="85"/>
  <c r="AN180" i="85"/>
  <c r="E232" i="82"/>
  <c r="K232" i="82" s="1"/>
  <c r="D233" i="82"/>
  <c r="AO172" i="85"/>
  <c r="AR188" i="85"/>
  <c r="BM188" i="85" s="1"/>
  <c r="AN168" i="85"/>
  <c r="AO177" i="85"/>
  <c r="AO171" i="85"/>
  <c r="AO179" i="85"/>
  <c r="X107" i="83"/>
  <c r="E293" i="81"/>
  <c r="D294" i="81"/>
  <c r="AJ107" i="83"/>
  <c r="Y107" i="83"/>
  <c r="AD107" i="83"/>
  <c r="AF107" i="83"/>
  <c r="AB107" i="83"/>
  <c r="V107" i="83"/>
  <c r="AC107" i="83"/>
  <c r="Q107" i="83"/>
  <c r="P107" i="83"/>
  <c r="AE107" i="83"/>
  <c r="T107" i="83"/>
  <c r="AH107" i="83"/>
  <c r="AG107" i="83"/>
  <c r="J106" i="83"/>
  <c r="T314" i="81"/>
  <c r="S329" i="81"/>
  <c r="R107" i="83"/>
  <c r="W107" i="83"/>
  <c r="AA107" i="83"/>
  <c r="AR180" i="85"/>
  <c r="BM180" i="85" s="1"/>
  <c r="AO183" i="85"/>
  <c r="N107" i="83"/>
  <c r="Z107" i="83"/>
  <c r="S107" i="83"/>
  <c r="AI107" i="83"/>
  <c r="L107" i="83"/>
  <c r="M107" i="83"/>
  <c r="U107" i="83"/>
  <c r="AN184" i="85"/>
  <c r="AN166" i="85"/>
  <c r="AN186" i="85"/>
  <c r="AO169" i="85"/>
  <c r="AO175" i="85"/>
  <c r="AN174" i="85"/>
  <c r="AR173" i="85"/>
  <c r="BM173" i="85" s="1"/>
  <c r="AN169" i="85"/>
  <c r="AO167" i="85"/>
  <c r="D214" i="83"/>
  <c r="E214" i="83" s="1"/>
  <c r="AO181" i="85"/>
  <c r="AN181" i="85"/>
  <c r="AN185" i="85"/>
  <c r="AN188" i="85"/>
  <c r="AN182" i="85"/>
  <c r="AR168" i="85"/>
  <c r="BM168" i="85" s="1"/>
  <c r="AO185" i="85"/>
  <c r="AO182" i="85"/>
  <c r="AN176" i="85"/>
  <c r="AR166" i="85"/>
  <c r="BM166" i="85" s="1"/>
  <c r="AR176" i="85"/>
  <c r="BM176" i="85" s="1"/>
  <c r="AN172" i="85"/>
  <c r="AO173" i="85"/>
  <c r="AO178" i="85"/>
  <c r="AO164" i="85"/>
  <c r="AR164" i="85"/>
  <c r="BM164" i="85" s="1"/>
  <c r="D163" i="83"/>
  <c r="E163" i="83" s="1"/>
  <c r="D374" i="81"/>
  <c r="E374" i="81" s="1"/>
  <c r="D136" i="83"/>
  <c r="E136" i="83" s="1"/>
  <c r="D85" i="83"/>
  <c r="E85" i="83" s="1"/>
  <c r="F109" i="83"/>
  <c r="G109" i="83"/>
  <c r="D110" i="83"/>
  <c r="E110" i="83" s="1"/>
  <c r="I108" i="83"/>
  <c r="V338" i="86"/>
  <c r="V339" i="86"/>
  <c r="AI338" i="86"/>
  <c r="AI339" i="86"/>
  <c r="W339" i="86"/>
  <c r="W338" i="86"/>
  <c r="S338" i="86"/>
  <c r="S339" i="86"/>
  <c r="U338" i="86"/>
  <c r="U339" i="86"/>
  <c r="X339" i="86"/>
  <c r="X338" i="86"/>
  <c r="F146" i="85"/>
  <c r="G145" i="85"/>
  <c r="T338" i="86"/>
  <c r="T339" i="86"/>
  <c r="AH339" i="86"/>
  <c r="AH338" i="86"/>
  <c r="N338" i="86"/>
  <c r="N339" i="86"/>
  <c r="Q338" i="86"/>
  <c r="Q339" i="86"/>
  <c r="P339" i="86"/>
  <c r="P338" i="86"/>
  <c r="O339" i="86"/>
  <c r="O338" i="86"/>
  <c r="AD338" i="86"/>
  <c r="AD339" i="86"/>
  <c r="Y338" i="86"/>
  <c r="Y339" i="86"/>
  <c r="AB338" i="86"/>
  <c r="AB339" i="86"/>
  <c r="AG338" i="86"/>
  <c r="AG339" i="86"/>
  <c r="AA338" i="86"/>
  <c r="AA339" i="86"/>
  <c r="AC338" i="86"/>
  <c r="AC339" i="86"/>
  <c r="M338" i="86"/>
  <c r="M339" i="86"/>
  <c r="AJ338" i="86"/>
  <c r="AJ339" i="86"/>
  <c r="L338" i="86"/>
  <c r="L339" i="86"/>
  <c r="R339" i="86"/>
  <c r="R338" i="86"/>
  <c r="AE339" i="86"/>
  <c r="AE338" i="86"/>
  <c r="AF339" i="86"/>
  <c r="AF338" i="86"/>
  <c r="Z339" i="86"/>
  <c r="Z338" i="86"/>
  <c r="D322" i="82"/>
  <c r="E322" i="82" s="1"/>
  <c r="D28" i="83"/>
  <c r="E28" i="83" s="1"/>
  <c r="D241" i="83"/>
  <c r="E241" i="83" s="1"/>
  <c r="D189" i="83"/>
  <c r="E189" i="83" s="1"/>
  <c r="D54" i="83"/>
  <c r="E54" i="83" s="1"/>
  <c r="D382" i="82"/>
  <c r="E382" i="82" s="1"/>
  <c r="K287" i="82"/>
  <c r="D288" i="82"/>
  <c r="E288" i="82" s="1"/>
  <c r="D350" i="81"/>
  <c r="E350" i="81" s="1"/>
  <c r="D206" i="81"/>
  <c r="E206" i="81" s="1"/>
  <c r="V340" i="81"/>
  <c r="U356" i="81"/>
  <c r="AE254" i="81"/>
  <c r="V318" i="81"/>
  <c r="D182" i="81"/>
  <c r="E182" i="81" s="1"/>
  <c r="X335" i="81"/>
  <c r="D322" i="81"/>
  <c r="E322" i="81" s="1"/>
  <c r="D268" i="81"/>
  <c r="E268" i="81" s="1"/>
  <c r="D159" i="81"/>
  <c r="E159" i="81" s="1"/>
  <c r="T264" i="81"/>
  <c r="S275" i="81"/>
  <c r="W359" i="81"/>
  <c r="X281" i="81"/>
  <c r="W302" i="81"/>
  <c r="V256" i="81"/>
  <c r="X308" i="81"/>
  <c r="U369" i="81"/>
  <c r="T380" i="81"/>
  <c r="CS250" i="73" l="1"/>
  <c r="CT250" i="73"/>
  <c r="AP165" i="85" a="1"/>
  <c r="AP175" i="85" a="1"/>
  <c r="AP175" i="85" s="1"/>
  <c r="AP181" i="85" a="1"/>
  <c r="AP181" i="85" s="1"/>
  <c r="AQ181" i="85" s="1" a="1"/>
  <c r="AQ181" i="85" s="1"/>
  <c r="AT181" i="85" s="1"/>
  <c r="E233" i="82"/>
  <c r="K233" i="82" s="1"/>
  <c r="D234" i="82"/>
  <c r="E294" i="81"/>
  <c r="D295" i="81"/>
  <c r="U314" i="81"/>
  <c r="T329" i="81"/>
  <c r="J107" i="83"/>
  <c r="AP176" i="85" a="1"/>
  <c r="AP176" i="85" s="1"/>
  <c r="AQ176" i="85" s="1" a="1"/>
  <c r="AQ176" i="85" s="1"/>
  <c r="AT176" i="85" s="1"/>
  <c r="AP178" i="85" a="1"/>
  <c r="AP178" i="85" s="1"/>
  <c r="AP174" i="85" a="1"/>
  <c r="AP174" i="85" s="1"/>
  <c r="AP164" i="85" a="1"/>
  <c r="AP164" i="85" s="1"/>
  <c r="AQ164" i="85" s="1" a="1"/>
  <c r="AQ164" i="85" s="1"/>
  <c r="AT164" i="85" s="1"/>
  <c r="AP170" i="85" a="1"/>
  <c r="AP170" i="85" s="1"/>
  <c r="AQ170" i="85" s="1" a="1"/>
  <c r="AQ170" i="85" s="1"/>
  <c r="AT170" i="85" s="1"/>
  <c r="AP173" i="85" a="1"/>
  <c r="AP173" i="85" s="1"/>
  <c r="AQ173" i="85" s="1" a="1"/>
  <c r="AQ173" i="85" s="1"/>
  <c r="AT173" i="85" s="1"/>
  <c r="AP182" i="85" a="1"/>
  <c r="AP182" i="85" s="1"/>
  <c r="AQ182" i="85" s="1" a="1"/>
  <c r="AQ182" i="85" s="1"/>
  <c r="AT182" i="85" s="1"/>
  <c r="AP165" i="85"/>
  <c r="AQ165" i="85" s="1" a="1"/>
  <c r="AQ165" i="85" s="1"/>
  <c r="AT165" i="85" s="1"/>
  <c r="E85" i="86"/>
  <c r="AP183" i="85" a="1"/>
  <c r="AP183" i="85" s="1"/>
  <c r="AQ183" i="85" s="1" a="1"/>
  <c r="AP180" i="85" a="1"/>
  <c r="AP180" i="85" s="1"/>
  <c r="AQ180" i="85" s="1" a="1"/>
  <c r="AQ180" i="85" s="1"/>
  <c r="AT180" i="85" s="1"/>
  <c r="AP184" i="85" a="1"/>
  <c r="AP184" i="85" s="1"/>
  <c r="AQ184" i="85" s="1" a="1"/>
  <c r="AQ184" i="85" s="1"/>
  <c r="AT184" i="85" s="1"/>
  <c r="AP177" i="85" a="1"/>
  <c r="AP177" i="85" s="1"/>
  <c r="AQ177" i="85" s="1" a="1"/>
  <c r="AQ177" i="85" s="1"/>
  <c r="AT177" i="85" s="1"/>
  <c r="E65" i="86"/>
  <c r="I109" i="83"/>
  <c r="AP188" i="85" a="1"/>
  <c r="AP188" i="85" s="1"/>
  <c r="AQ188" i="85" s="1" a="1"/>
  <c r="AQ188" i="85" s="1"/>
  <c r="AT188" i="85" s="1"/>
  <c r="AP166" i="85" a="1"/>
  <c r="AP166" i="85" s="1"/>
  <c r="AQ166" i="85" s="1" a="1"/>
  <c r="AQ166" i="85" s="1"/>
  <c r="AT166" i="85" s="1"/>
  <c r="AP172" i="85" a="1"/>
  <c r="AP172" i="85" s="1"/>
  <c r="AQ172" i="85" s="1" a="1"/>
  <c r="AQ172" i="85" s="1"/>
  <c r="AT172" i="85" s="1"/>
  <c r="AP168" i="85" a="1"/>
  <c r="AP168" i="85" s="1"/>
  <c r="AQ168" i="85" s="1" a="1"/>
  <c r="AQ168" i="85" s="1"/>
  <c r="AT168" i="85" s="1"/>
  <c r="AP171" i="85" a="1"/>
  <c r="AP171" i="85" s="1"/>
  <c r="AP187" i="85" a="1"/>
  <c r="AP187" i="85" s="1"/>
  <c r="AP185" i="85" a="1"/>
  <c r="AP185" i="85" s="1"/>
  <c r="AQ185" i="85" s="1" a="1"/>
  <c r="AQ185" i="85" s="1"/>
  <c r="AT185" i="85" s="1"/>
  <c r="AP186" i="85" a="1"/>
  <c r="AP186" i="85" s="1"/>
  <c r="AP169" i="85" a="1"/>
  <c r="AP169" i="85" s="1"/>
  <c r="AQ169" i="85" s="1" a="1"/>
  <c r="AQ169" i="85" s="1"/>
  <c r="AT169" i="85" s="1"/>
  <c r="AP179" i="85" a="1"/>
  <c r="AP179" i="85" s="1"/>
  <c r="AQ179" i="85" s="1" a="1"/>
  <c r="AP167" i="85" a="1"/>
  <c r="AP167" i="85" s="1"/>
  <c r="AR167" i="85" s="1"/>
  <c r="BM167" i="85" s="1"/>
  <c r="D215" i="83"/>
  <c r="E215" i="83" s="1"/>
  <c r="E222" i="86"/>
  <c r="O108" i="83"/>
  <c r="S108" i="83"/>
  <c r="AB108" i="83"/>
  <c r="AF108" i="83"/>
  <c r="Q108" i="83"/>
  <c r="AD108" i="83"/>
  <c r="V108" i="83"/>
  <c r="AA108" i="83"/>
  <c r="AG108" i="83"/>
  <c r="X108" i="83"/>
  <c r="U108" i="83"/>
  <c r="N108" i="83"/>
  <c r="Y108" i="83"/>
  <c r="AH108" i="83"/>
  <c r="W108" i="83"/>
  <c r="AJ108" i="83"/>
  <c r="AC108" i="83"/>
  <c r="L108" i="83"/>
  <c r="R108" i="83"/>
  <c r="M108" i="83"/>
  <c r="P108" i="83"/>
  <c r="Z108" i="83"/>
  <c r="AI108" i="83"/>
  <c r="T108" i="83"/>
  <c r="AE108" i="83"/>
  <c r="D86" i="83"/>
  <c r="E86" i="83" s="1"/>
  <c r="D111" i="83"/>
  <c r="E111" i="83" s="1"/>
  <c r="G110" i="83"/>
  <c r="F110" i="83"/>
  <c r="D137" i="83"/>
  <c r="E137" i="83" s="1"/>
  <c r="D375" i="81"/>
  <c r="E375" i="81" s="1"/>
  <c r="D164" i="83"/>
  <c r="E164" i="83" s="1"/>
  <c r="E210" i="86"/>
  <c r="E237" i="86"/>
  <c r="E291" i="86"/>
  <c r="H291" i="86" s="1" a="1"/>
  <c r="H291" i="86" s="1"/>
  <c r="AC273" i="86"/>
  <c r="AC57" i="86"/>
  <c r="AC138" i="86"/>
  <c r="E80" i="86"/>
  <c r="E107" i="86"/>
  <c r="E244" i="86"/>
  <c r="E298" i="86"/>
  <c r="AJ57" i="86"/>
  <c r="AJ138" i="86"/>
  <c r="E217" i="86"/>
  <c r="AJ273" i="86"/>
  <c r="E67" i="86"/>
  <c r="E94" i="86"/>
  <c r="E75" i="86"/>
  <c r="E102" i="86"/>
  <c r="AH273" i="86"/>
  <c r="E296" i="86"/>
  <c r="H296" i="86" s="1" a="1"/>
  <c r="H296" i="86" s="1"/>
  <c r="AH57" i="86"/>
  <c r="AH138" i="86"/>
  <c r="E215" i="86"/>
  <c r="E242" i="86"/>
  <c r="E82" i="86"/>
  <c r="E109" i="86"/>
  <c r="U57" i="86"/>
  <c r="U273" i="86"/>
  <c r="U138" i="86"/>
  <c r="E202" i="86"/>
  <c r="E229" i="86"/>
  <c r="E283" i="86"/>
  <c r="L138" i="86"/>
  <c r="E193" i="86"/>
  <c r="E220" i="86"/>
  <c r="E274" i="86"/>
  <c r="H274" i="86" s="1" a="1"/>
  <c r="H274" i="86" s="1"/>
  <c r="L273" i="86"/>
  <c r="L57" i="86"/>
  <c r="E78" i="86"/>
  <c r="E105" i="86"/>
  <c r="E106" i="86"/>
  <c r="E79" i="86"/>
  <c r="E238" i="86"/>
  <c r="AD273" i="86"/>
  <c r="E292" i="86"/>
  <c r="E211" i="86"/>
  <c r="AD57" i="86"/>
  <c r="AD138" i="86"/>
  <c r="AB273" i="86"/>
  <c r="E290" i="86"/>
  <c r="H290" i="86" s="1" a="1"/>
  <c r="H290" i="86" s="1"/>
  <c r="E236" i="86"/>
  <c r="AB138" i="86"/>
  <c r="E209" i="86"/>
  <c r="AB57" i="86"/>
  <c r="AF273" i="86"/>
  <c r="AF57" i="86"/>
  <c r="AF138" i="86"/>
  <c r="E240" i="86"/>
  <c r="E213" i="86"/>
  <c r="E294" i="86"/>
  <c r="H294" i="86" s="1" a="1"/>
  <c r="H294" i="86" s="1"/>
  <c r="AG57" i="86"/>
  <c r="AG138" i="86"/>
  <c r="E214" i="86"/>
  <c r="E241" i="86"/>
  <c r="AG273" i="86"/>
  <c r="E295" i="86"/>
  <c r="H295" i="86" s="1" a="1"/>
  <c r="H295" i="86" s="1"/>
  <c r="E76" i="86"/>
  <c r="E103" i="86"/>
  <c r="E74" i="86"/>
  <c r="E101" i="86"/>
  <c r="E197" i="86"/>
  <c r="E224" i="86"/>
  <c r="E278" i="86"/>
  <c r="P273" i="86"/>
  <c r="P57" i="86"/>
  <c r="P138" i="86"/>
  <c r="E66" i="86"/>
  <c r="E93" i="86"/>
  <c r="E81" i="86"/>
  <c r="E108" i="86"/>
  <c r="E199" i="86"/>
  <c r="E226" i="86"/>
  <c r="R273" i="86"/>
  <c r="R57" i="86"/>
  <c r="E280" i="86"/>
  <c r="R138" i="86"/>
  <c r="E89" i="86"/>
  <c r="E62" i="86"/>
  <c r="T57" i="86"/>
  <c r="T138" i="86"/>
  <c r="E228" i="86"/>
  <c r="E282" i="86"/>
  <c r="H282" i="86" s="1" a="1"/>
  <c r="H282" i="86" s="1"/>
  <c r="E201" i="86"/>
  <c r="T273" i="86"/>
  <c r="S273" i="86"/>
  <c r="S57" i="86"/>
  <c r="S138" i="86"/>
  <c r="E200" i="86"/>
  <c r="E227" i="86"/>
  <c r="E281" i="86"/>
  <c r="AI138" i="86"/>
  <c r="E216" i="86"/>
  <c r="E243" i="86"/>
  <c r="AI273" i="86"/>
  <c r="E297" i="86"/>
  <c r="H297" i="86" s="1" a="1"/>
  <c r="H297" i="86" s="1"/>
  <c r="AI57" i="86"/>
  <c r="E64" i="86"/>
  <c r="E91" i="86"/>
  <c r="E71" i="86"/>
  <c r="E98" i="86"/>
  <c r="V273" i="86"/>
  <c r="V57" i="86"/>
  <c r="V138" i="86"/>
  <c r="E203" i="86"/>
  <c r="E230" i="86"/>
  <c r="E284" i="86"/>
  <c r="H284" i="86" s="1" a="1"/>
  <c r="H284" i="86" s="1"/>
  <c r="E90" i="86"/>
  <c r="E63" i="86"/>
  <c r="X57" i="86"/>
  <c r="X138" i="86"/>
  <c r="E205" i="86"/>
  <c r="E232" i="86"/>
  <c r="X273" i="86"/>
  <c r="E286" i="86"/>
  <c r="E206" i="86"/>
  <c r="E233" i="86"/>
  <c r="E287" i="86"/>
  <c r="Y273" i="86"/>
  <c r="Y57" i="86"/>
  <c r="Y138" i="86"/>
  <c r="E68" i="86"/>
  <c r="E95" i="86"/>
  <c r="E279" i="86"/>
  <c r="H279" i="86" s="1" a="1"/>
  <c r="H279" i="86" s="1"/>
  <c r="Q138" i="86"/>
  <c r="E198" i="86"/>
  <c r="E225" i="86"/>
  <c r="Q273" i="86"/>
  <c r="Q57" i="86"/>
  <c r="E70" i="86"/>
  <c r="E97" i="86"/>
  <c r="E60" i="86"/>
  <c r="E87" i="86"/>
  <c r="AF351" i="86"/>
  <c r="Q351" i="86"/>
  <c r="AH351" i="86"/>
  <c r="AC351" i="86"/>
  <c r="N351" i="86"/>
  <c r="AD351" i="86"/>
  <c r="T351" i="86"/>
  <c r="AB351" i="86"/>
  <c r="AI351" i="86"/>
  <c r="AJ351" i="86"/>
  <c r="L351" i="86"/>
  <c r="N352" i="86"/>
  <c r="AD352" i="86"/>
  <c r="AF352" i="86"/>
  <c r="Q352" i="86"/>
  <c r="L352" i="86"/>
  <c r="T352" i="86"/>
  <c r="AB352" i="86"/>
  <c r="AJ352" i="86"/>
  <c r="AC352" i="86"/>
  <c r="AH352" i="86"/>
  <c r="AI352" i="86"/>
  <c r="G146" i="85"/>
  <c r="F147" i="85"/>
  <c r="D323" i="82"/>
  <c r="E323" i="82" s="1"/>
  <c r="D29" i="83"/>
  <c r="E29" i="83" s="1"/>
  <c r="D190" i="83"/>
  <c r="E190" i="83" s="1"/>
  <c r="D55" i="83"/>
  <c r="E55" i="83" s="1"/>
  <c r="D242" i="83"/>
  <c r="E242" i="83" s="1"/>
  <c r="K288" i="82"/>
  <c r="D289" i="82"/>
  <c r="E289" i="82" s="1"/>
  <c r="D383" i="82"/>
  <c r="E383" i="82" s="1"/>
  <c r="W318" i="81"/>
  <c r="V369" i="81"/>
  <c r="U380" i="81"/>
  <c r="Y281" i="81"/>
  <c r="X302" i="81"/>
  <c r="D269" i="81"/>
  <c r="E269" i="81" s="1"/>
  <c r="D183" i="81"/>
  <c r="E183" i="81" s="1"/>
  <c r="W340" i="81"/>
  <c r="V356" i="81"/>
  <c r="X359" i="81"/>
  <c r="U264" i="81"/>
  <c r="T275" i="81"/>
  <c r="Y335" i="81"/>
  <c r="AF254" i="81"/>
  <c r="D207" i="81"/>
  <c r="E207" i="81" s="1"/>
  <c r="D351" i="81"/>
  <c r="E351" i="81" s="1"/>
  <c r="Y308" i="81"/>
  <c r="W256" i="81"/>
  <c r="D160" i="81"/>
  <c r="E160" i="81" s="1"/>
  <c r="D323" i="81"/>
  <c r="E323" i="81" s="1"/>
  <c r="AQ171" i="85" l="1" a="1"/>
  <c r="AQ171" i="85" s="1"/>
  <c r="AT171" i="85" s="1"/>
  <c r="AR171" i="85"/>
  <c r="BM171" i="85" s="1"/>
  <c r="AQ186" i="85" a="1"/>
  <c r="AQ186" i="85" s="1"/>
  <c r="AT186" i="85" s="1"/>
  <c r="AR186" i="85"/>
  <c r="BM186" i="85" s="1"/>
  <c r="AQ174" i="85" a="1"/>
  <c r="AQ174" i="85" s="1"/>
  <c r="AT174" i="85" s="1"/>
  <c r="AR174" i="85"/>
  <c r="BM174" i="85" s="1"/>
  <c r="AQ187" i="85" a="1"/>
  <c r="AQ187" i="85" s="1"/>
  <c r="AT187" i="85" s="1"/>
  <c r="AR187" i="85"/>
  <c r="BM187" i="85" s="1"/>
  <c r="AR165" i="85"/>
  <c r="BM165" i="85" s="1"/>
  <c r="AR183" i="85"/>
  <c r="BM183" i="85" s="1"/>
  <c r="AR175" i="85"/>
  <c r="BM175" i="85" s="1"/>
  <c r="AQ175" i="85" a="1"/>
  <c r="AQ175" i="85" s="1"/>
  <c r="AT175" i="85" s="1"/>
  <c r="AQ167" i="85" a="1"/>
  <c r="AQ167" i="85" s="1"/>
  <c r="AT167" i="85" s="1"/>
  <c r="AR179" i="85"/>
  <c r="BM179" i="85" s="1"/>
  <c r="AQ183" i="85"/>
  <c r="AT183" i="85" s="1"/>
  <c r="E234" i="82"/>
  <c r="K234" i="82" s="1"/>
  <c r="D235" i="82"/>
  <c r="E295" i="81"/>
  <c r="D296" i="81"/>
  <c r="V314" i="81"/>
  <c r="U329" i="81"/>
  <c r="AQ178" i="85" a="1"/>
  <c r="AQ178" i="85" s="1"/>
  <c r="AT178" i="85" s="1"/>
  <c r="AR178" i="85"/>
  <c r="BM178" i="85" s="1"/>
  <c r="N273" i="86"/>
  <c r="N138" i="86"/>
  <c r="E92" i="86"/>
  <c r="N57" i="86"/>
  <c r="E58" i="86"/>
  <c r="AQ179" i="85"/>
  <c r="AT179" i="85" s="1"/>
  <c r="E195" i="86"/>
  <c r="E276" i="86"/>
  <c r="H276" i="86" s="1" a="1"/>
  <c r="H276" i="86" s="1"/>
  <c r="D216" i="83"/>
  <c r="E216" i="83" s="1"/>
  <c r="T109" i="83"/>
  <c r="AJ109" i="83"/>
  <c r="Y109" i="83"/>
  <c r="AA109" i="83"/>
  <c r="AD109" i="83"/>
  <c r="AE109" i="83"/>
  <c r="AB109" i="83"/>
  <c r="AG109" i="83"/>
  <c r="Z109" i="83"/>
  <c r="X109" i="83"/>
  <c r="M109" i="83"/>
  <c r="AC109" i="83"/>
  <c r="AI109" i="83"/>
  <c r="W109" i="83"/>
  <c r="O109" i="83"/>
  <c r="L109" i="83"/>
  <c r="Q109" i="83"/>
  <c r="N109" i="83"/>
  <c r="AH109" i="83"/>
  <c r="P109" i="83"/>
  <c r="AF109" i="83"/>
  <c r="U109" i="83"/>
  <c r="S109" i="83"/>
  <c r="V109" i="83"/>
  <c r="R109" i="83"/>
  <c r="H281" i="86" a="1"/>
  <c r="H281" i="86" s="1"/>
  <c r="D138" i="83"/>
  <c r="E138" i="83" s="1"/>
  <c r="I110" i="83"/>
  <c r="H292" i="86" a="1"/>
  <c r="H292" i="86" s="1"/>
  <c r="D165" i="83"/>
  <c r="E165" i="83" s="1"/>
  <c r="G111" i="83"/>
  <c r="D112" i="83"/>
  <c r="E112" i="83" s="1"/>
  <c r="F111" i="83"/>
  <c r="J108" i="83"/>
  <c r="D87" i="83"/>
  <c r="E87" i="83" s="1"/>
  <c r="H298" i="86" a="1"/>
  <c r="H298" i="86" s="1"/>
  <c r="D376" i="81"/>
  <c r="E376" i="81" s="1"/>
  <c r="Z57" i="86"/>
  <c r="E99" i="86"/>
  <c r="E72" i="86"/>
  <c r="G147" i="85"/>
  <c r="F148" i="85"/>
  <c r="D324" i="82"/>
  <c r="E324" i="82" s="1"/>
  <c r="D243" i="83"/>
  <c r="E243" i="83" s="1"/>
  <c r="D30" i="83"/>
  <c r="E30" i="83" s="1"/>
  <c r="D191" i="83"/>
  <c r="E191" i="83" s="1"/>
  <c r="D56" i="83"/>
  <c r="E56" i="83" s="1"/>
  <c r="D384" i="82"/>
  <c r="E384" i="82" s="1"/>
  <c r="K289" i="82"/>
  <c r="D290" i="82"/>
  <c r="E290" i="82" s="1"/>
  <c r="Z308" i="81"/>
  <c r="Z335" i="81"/>
  <c r="Y359" i="81"/>
  <c r="D184" i="81"/>
  <c r="E184" i="81" s="1"/>
  <c r="Z281" i="81"/>
  <c r="Y302" i="81"/>
  <c r="W369" i="81"/>
  <c r="V380" i="81"/>
  <c r="D161" i="81"/>
  <c r="E161" i="81" s="1"/>
  <c r="X318" i="81"/>
  <c r="X256" i="81"/>
  <c r="D352" i="81"/>
  <c r="E352" i="81" s="1"/>
  <c r="AG254" i="81"/>
  <c r="V264" i="81"/>
  <c r="U275" i="81"/>
  <c r="X340" i="81"/>
  <c r="W356" i="81"/>
  <c r="D270" i="81"/>
  <c r="E270" i="81" s="1"/>
  <c r="D324" i="81"/>
  <c r="E324" i="81" s="1"/>
  <c r="D208" i="81"/>
  <c r="E208" i="81" s="1"/>
  <c r="CU250" i="73" l="1"/>
  <c r="CV250" i="73"/>
  <c r="BT168" i="85" a="1"/>
  <c r="BT168" i="85" s="1"/>
  <c r="BT166" i="85" a="1"/>
  <c r="BT166" i="85" s="1"/>
  <c r="BT178" i="85" a="1"/>
  <c r="BT178" i="85" s="1"/>
  <c r="BT186" i="85" a="1"/>
  <c r="BT186" i="85" s="1"/>
  <c r="BT171" i="85" a="1"/>
  <c r="BT171" i="85" s="1"/>
  <c r="BT180" i="85" a="1"/>
  <c r="BT180" i="85" s="1"/>
  <c r="AU185" i="85"/>
  <c r="AW185" i="85" s="1"/>
  <c r="BT176" i="85" a="1"/>
  <c r="BT176" i="85" s="1"/>
  <c r="AU174" i="85"/>
  <c r="AV174" i="85" s="1"/>
  <c r="BT174" i="85" a="1"/>
  <c r="BT174" i="85" s="1"/>
  <c r="AU168" i="85"/>
  <c r="AV168" i="85" s="1"/>
  <c r="AU182" i="85"/>
  <c r="AW182" i="85" s="1"/>
  <c r="BT175" i="85" a="1"/>
  <c r="BT175" i="85" s="1"/>
  <c r="AU175" i="85"/>
  <c r="AZ175" i="85" s="1"/>
  <c r="BN175" i="85" s="1"/>
  <c r="BT187" i="85" a="1"/>
  <c r="BT187" i="85" s="1"/>
  <c r="BT165" i="85" a="1"/>
  <c r="BT165" i="85" s="1"/>
  <c r="BT179" i="85" a="1"/>
  <c r="BT179" i="85" s="1"/>
  <c r="BT181" i="85" a="1"/>
  <c r="BT181" i="85" s="1"/>
  <c r="BT184" i="85" a="1"/>
  <c r="BT184" i="85" s="1"/>
  <c r="BT173" i="85" a="1"/>
  <c r="BT173" i="85" s="1"/>
  <c r="BT185" i="85" a="1"/>
  <c r="BT185" i="85" s="1"/>
  <c r="BT164" i="85" a="1"/>
  <c r="BT164" i="85" s="1"/>
  <c r="BT167" i="85" a="1"/>
  <c r="BT167" i="85" s="1"/>
  <c r="BT188" i="85" a="1"/>
  <c r="BT188" i="85" s="1"/>
  <c r="AU178" i="85"/>
  <c r="AV178" i="85" s="1"/>
  <c r="BT170" i="85" a="1"/>
  <c r="BT170" i="85" s="1"/>
  <c r="BT182" i="85" a="1"/>
  <c r="BT182" i="85" s="1"/>
  <c r="BT172" i="85" a="1"/>
  <c r="BT172" i="85" s="1"/>
  <c r="BT177" i="85" a="1"/>
  <c r="BT177" i="85" s="1"/>
  <c r="BT183" i="85" a="1"/>
  <c r="BT183" i="85" s="1"/>
  <c r="BT169" i="85" a="1"/>
  <c r="BT169" i="85" s="1"/>
  <c r="E235" i="82"/>
  <c r="K235" i="82" s="1"/>
  <c r="D236" i="82"/>
  <c r="AU169" i="85"/>
  <c r="AZ169" i="85" s="1"/>
  <c r="BN169" i="85" s="1"/>
  <c r="E296" i="81"/>
  <c r="D297" i="81"/>
  <c r="W314" i="81"/>
  <c r="V329" i="81"/>
  <c r="I111" i="83"/>
  <c r="AD111" i="83" s="1"/>
  <c r="AU184" i="85"/>
  <c r="AZ184" i="85" s="1"/>
  <c r="BN184" i="85" s="1"/>
  <c r="AU181" i="85"/>
  <c r="AZ181" i="85" s="1"/>
  <c r="BN181" i="85" s="1"/>
  <c r="AU164" i="85"/>
  <c r="AV164" i="85" s="1"/>
  <c r="AU176" i="85"/>
  <c r="AW176" i="85" s="1"/>
  <c r="AU165" i="85"/>
  <c r="AW165" i="85" s="1"/>
  <c r="AU173" i="85"/>
  <c r="AW173" i="85" s="1"/>
  <c r="AU186" i="85"/>
  <c r="AW186" i="85" s="1"/>
  <c r="AU172" i="85"/>
  <c r="AW172" i="85" s="1"/>
  <c r="AU170" i="85"/>
  <c r="AV170" i="85" s="1"/>
  <c r="AU188" i="85"/>
  <c r="AV188" i="85" s="1"/>
  <c r="AU183" i="85"/>
  <c r="AZ183" i="85" s="1"/>
  <c r="BN183" i="85" s="1"/>
  <c r="AU166" i="85"/>
  <c r="AV166" i="85" s="1"/>
  <c r="AU167" i="85"/>
  <c r="AW167" i="85" s="1"/>
  <c r="AU187" i="85"/>
  <c r="AV187" i="85" s="1"/>
  <c r="AU179" i="85"/>
  <c r="AW179" i="85" s="1"/>
  <c r="AU171" i="85"/>
  <c r="AV171" i="85" s="1"/>
  <c r="AU180" i="85"/>
  <c r="AW180" i="85" s="1"/>
  <c r="AU177" i="85"/>
  <c r="AZ177" i="85" s="1"/>
  <c r="BN177" i="85" s="1"/>
  <c r="J109" i="83"/>
  <c r="D217" i="83"/>
  <c r="E217" i="83" s="1"/>
  <c r="Z273" i="86"/>
  <c r="M110" i="83"/>
  <c r="V110" i="83"/>
  <c r="O110" i="83"/>
  <c r="AI110" i="83"/>
  <c r="N110" i="83"/>
  <c r="AJ110" i="83"/>
  <c r="R110" i="83"/>
  <c r="W110" i="83"/>
  <c r="X110" i="83"/>
  <c r="Q110" i="83"/>
  <c r="AA110" i="83"/>
  <c r="L110" i="83"/>
  <c r="T110" i="83"/>
  <c r="Z110" i="83"/>
  <c r="AE110" i="83"/>
  <c r="AD110" i="83"/>
  <c r="U110" i="83"/>
  <c r="AH110" i="83"/>
  <c r="Y110" i="83"/>
  <c r="S110" i="83"/>
  <c r="AC110" i="83"/>
  <c r="AF110" i="83"/>
  <c r="AG110" i="83"/>
  <c r="AB110" i="83"/>
  <c r="P110" i="83"/>
  <c r="D166" i="83"/>
  <c r="E166" i="83" s="1"/>
  <c r="D377" i="81"/>
  <c r="E377" i="81" s="1"/>
  <c r="D88" i="83"/>
  <c r="E88" i="83" s="1"/>
  <c r="D139" i="83"/>
  <c r="E139" i="83" s="1"/>
  <c r="D113" i="83"/>
  <c r="E113" i="83" s="1"/>
  <c r="F112" i="83"/>
  <c r="G112" i="83"/>
  <c r="E288" i="86"/>
  <c r="E234" i="86"/>
  <c r="E207" i="86"/>
  <c r="Z138" i="86"/>
  <c r="M57" i="86"/>
  <c r="M138" i="86"/>
  <c r="E194" i="86"/>
  <c r="E221" i="86"/>
  <c r="E275" i="86"/>
  <c r="M273" i="86"/>
  <c r="E59" i="86"/>
  <c r="E86" i="86"/>
  <c r="W57" i="86"/>
  <c r="W138" i="86"/>
  <c r="E204" i="86"/>
  <c r="E231" i="86"/>
  <c r="W273" i="86"/>
  <c r="E285" i="86"/>
  <c r="E69" i="86"/>
  <c r="E96" i="86"/>
  <c r="E73" i="86"/>
  <c r="E100" i="86"/>
  <c r="AA57" i="86"/>
  <c r="AA138" i="86"/>
  <c r="E208" i="86"/>
  <c r="E235" i="86"/>
  <c r="AA273" i="86"/>
  <c r="E289" i="86"/>
  <c r="AE273" i="86"/>
  <c r="E293" i="86"/>
  <c r="AE57" i="86"/>
  <c r="AE138" i="86"/>
  <c r="E212" i="86"/>
  <c r="E239" i="86"/>
  <c r="O138" i="86"/>
  <c r="E196" i="86"/>
  <c r="E223" i="86"/>
  <c r="O273" i="86"/>
  <c r="E277" i="86"/>
  <c r="O57" i="86"/>
  <c r="E77" i="86"/>
  <c r="E104" i="86"/>
  <c r="E61" i="86"/>
  <c r="E88" i="86"/>
  <c r="F149" i="85"/>
  <c r="G148" i="85"/>
  <c r="AZ166" i="85"/>
  <c r="BN166" i="85" s="1"/>
  <c r="D325" i="82"/>
  <c r="E325" i="82" s="1"/>
  <c r="D57" i="83"/>
  <c r="E57" i="83" s="1"/>
  <c r="D31" i="83"/>
  <c r="E31" i="83" s="1"/>
  <c r="D192" i="83"/>
  <c r="E192" i="83" s="1"/>
  <c r="D244" i="83"/>
  <c r="E244" i="83" s="1"/>
  <c r="D385" i="82"/>
  <c r="E385" i="82" s="1"/>
  <c r="K290" i="82"/>
  <c r="D291" i="82"/>
  <c r="E291" i="82" s="1"/>
  <c r="Y340" i="81"/>
  <c r="X356" i="81"/>
  <c r="AH254" i="81"/>
  <c r="Y256" i="81"/>
  <c r="X369" i="81"/>
  <c r="W380" i="81"/>
  <c r="AA308" i="81"/>
  <c r="D271" i="81"/>
  <c r="E271" i="81" s="1"/>
  <c r="Y318" i="81"/>
  <c r="D162" i="81"/>
  <c r="E162" i="81" s="1"/>
  <c r="D209" i="81"/>
  <c r="E209" i="81" s="1"/>
  <c r="W264" i="81"/>
  <c r="V275" i="81"/>
  <c r="D353" i="81"/>
  <c r="E353" i="81" s="1"/>
  <c r="AA281" i="81"/>
  <c r="Z302" i="81"/>
  <c r="Z359" i="81"/>
  <c r="D325" i="81"/>
  <c r="E325" i="81" s="1"/>
  <c r="D185" i="81"/>
  <c r="E185" i="81" s="1"/>
  <c r="AA335" i="81"/>
  <c r="H283" i="86" l="1" a="1"/>
  <c r="H283" i="86" s="1"/>
  <c r="H278" i="86" a="1"/>
  <c r="H278" i="86" s="1"/>
  <c r="AZ185" i="85"/>
  <c r="BN185" i="85" s="1"/>
  <c r="AZ176" i="85"/>
  <c r="BN176" i="85" s="1"/>
  <c r="AZ182" i="85"/>
  <c r="BN182" i="85" s="1"/>
  <c r="AV182" i="85"/>
  <c r="AW169" i="85"/>
  <c r="AV185" i="85"/>
  <c r="AW181" i="85"/>
  <c r="AV183" i="85"/>
  <c r="AW175" i="85"/>
  <c r="AW168" i="85"/>
  <c r="AW164" i="85"/>
  <c r="AZ168" i="85"/>
  <c r="BN168" i="85" s="1"/>
  <c r="AW184" i="85"/>
  <c r="AW174" i="85"/>
  <c r="AV184" i="85"/>
  <c r="AW178" i="85"/>
  <c r="AV175" i="85"/>
  <c r="AZ180" i="85"/>
  <c r="BN180" i="85" s="1"/>
  <c r="AZ164" i="85"/>
  <c r="BN164" i="85" s="1"/>
  <c r="AW183" i="85"/>
  <c r="AV180" i="85"/>
  <c r="AZ170" i="85"/>
  <c r="BN170" i="85" s="1"/>
  <c r="Q111" i="83"/>
  <c r="AV181" i="85"/>
  <c r="AV167" i="85"/>
  <c r="AZ188" i="85"/>
  <c r="BN188" i="85" s="1"/>
  <c r="AV165" i="85"/>
  <c r="AX165" i="85" s="1" a="1"/>
  <c r="AW177" i="85"/>
  <c r="AW170" i="85"/>
  <c r="AV177" i="85"/>
  <c r="AW188" i="85"/>
  <c r="AZ187" i="85"/>
  <c r="BN187" i="85" s="1"/>
  <c r="AV173" i="85"/>
  <c r="AW166" i="85"/>
  <c r="AV176" i="85"/>
  <c r="AV169" i="85"/>
  <c r="AZ173" i="85"/>
  <c r="BN173" i="85" s="1"/>
  <c r="AW187" i="85"/>
  <c r="H280" i="86" a="1"/>
  <c r="H280" i="86" s="1"/>
  <c r="H286" i="86" a="1"/>
  <c r="H286" i="86" s="1"/>
  <c r="H287" i="86" a="1"/>
  <c r="H287" i="86" s="1"/>
  <c r="E236" i="82"/>
  <c r="K236" i="82" s="1"/>
  <c r="D237" i="82"/>
  <c r="P111" i="83"/>
  <c r="S111" i="83"/>
  <c r="AE111" i="83"/>
  <c r="E297" i="81"/>
  <c r="D298" i="81"/>
  <c r="U111" i="83"/>
  <c r="T111" i="83"/>
  <c r="O111" i="83"/>
  <c r="AH111" i="83"/>
  <c r="Y111" i="83"/>
  <c r="N111" i="83"/>
  <c r="AF111" i="83"/>
  <c r="AC111" i="83"/>
  <c r="AI111" i="83"/>
  <c r="AA111" i="83"/>
  <c r="V111" i="83"/>
  <c r="Z111" i="83"/>
  <c r="L111" i="83"/>
  <c r="AG111" i="83"/>
  <c r="M111" i="83"/>
  <c r="X314" i="81"/>
  <c r="W329" i="81"/>
  <c r="AJ111" i="83"/>
  <c r="W111" i="83"/>
  <c r="X111" i="83"/>
  <c r="R111" i="83"/>
  <c r="AB111" i="83"/>
  <c r="AZ172" i="85"/>
  <c r="BN172" i="85" s="1"/>
  <c r="AZ171" i="85"/>
  <c r="BN171" i="85" s="1"/>
  <c r="AW171" i="85"/>
  <c r="AV186" i="85"/>
  <c r="AV172" i="85"/>
  <c r="AZ179" i="85"/>
  <c r="BN179" i="85" s="1"/>
  <c r="AA165" i="86" s="1"/>
  <c r="AV179" i="85"/>
  <c r="D218" i="83"/>
  <c r="E218" i="83" s="1"/>
  <c r="Z64" i="86" a="1"/>
  <c r="Z64" i="86" s="1"/>
  <c r="Z67" i="86" a="1"/>
  <c r="Z67" i="86" s="1"/>
  <c r="I112" i="83"/>
  <c r="D378" i="81"/>
  <c r="E378" i="81" s="1"/>
  <c r="D114" i="83"/>
  <c r="E114" i="83" s="1"/>
  <c r="F113" i="83"/>
  <c r="G113" i="83"/>
  <c r="Z140" i="86" a="1"/>
  <c r="Z140" i="86" s="1"/>
  <c r="D167" i="83"/>
  <c r="E167" i="83" s="1"/>
  <c r="J110" i="83"/>
  <c r="D140" i="83"/>
  <c r="E140" i="83" s="1"/>
  <c r="D89" i="83"/>
  <c r="E89" i="83" s="1"/>
  <c r="H288" i="86" a="1"/>
  <c r="H288" i="86" s="1"/>
  <c r="Z58" i="86" a="1"/>
  <c r="Z58" i="86" s="1"/>
  <c r="Z65" i="86" a="1"/>
  <c r="Z65" i="86" s="1"/>
  <c r="Z142" i="86" a="1"/>
  <c r="Z142" i="86" s="1"/>
  <c r="Z71" i="86" a="1"/>
  <c r="Z71" i="86" s="1"/>
  <c r="Z82" i="86" a="1"/>
  <c r="Z82" i="86" s="1"/>
  <c r="AA72" i="86" a="1"/>
  <c r="AA72" i="86" s="1"/>
  <c r="Z75" i="86" a="1"/>
  <c r="Z75" i="86" s="1"/>
  <c r="Z163" i="86" a="1"/>
  <c r="Z163" i="86" s="1"/>
  <c r="Z76" i="86" a="1"/>
  <c r="Z76" i="86" s="1"/>
  <c r="Z146" i="86" a="1"/>
  <c r="Z146" i="86" s="1"/>
  <c r="O72" i="86" a="1"/>
  <c r="O72" i="86" s="1"/>
  <c r="Z144" i="86" a="1"/>
  <c r="Z144" i="86" s="1"/>
  <c r="Z161" i="86" a="1"/>
  <c r="Z161" i="86" s="1"/>
  <c r="Z81" i="86" a="1"/>
  <c r="Z81" i="86" s="1"/>
  <c r="Z60" i="86" a="1"/>
  <c r="Z60" i="86" s="1"/>
  <c r="Z150" i="86" a="1"/>
  <c r="Z150" i="86" s="1"/>
  <c r="Z70" i="86" a="1"/>
  <c r="Z70" i="86" s="1"/>
  <c r="Z158" i="86" a="1"/>
  <c r="Z158" i="86" s="1"/>
  <c r="Z78" i="86" a="1"/>
  <c r="Z78" i="86" s="1"/>
  <c r="V72" i="86" a="1"/>
  <c r="V72" i="86" s="1"/>
  <c r="O158" i="86" a="1"/>
  <c r="O158" i="86" s="1"/>
  <c r="O152" i="86" a="1"/>
  <c r="O152" i="86" s="1"/>
  <c r="O155" i="86" a="1"/>
  <c r="O155" i="86" s="1"/>
  <c r="O151" i="86" a="1"/>
  <c r="O151" i="86" s="1"/>
  <c r="O144" i="86" a="1"/>
  <c r="O144" i="86" s="1"/>
  <c r="O162" i="86" a="1"/>
  <c r="O162" i="86" s="1"/>
  <c r="O148" i="86" a="1"/>
  <c r="O148" i="86" s="1"/>
  <c r="O149" i="86" a="1"/>
  <c r="O149" i="86" s="1"/>
  <c r="O143" i="86" a="1"/>
  <c r="O143" i="86" s="1"/>
  <c r="O146" i="86" a="1"/>
  <c r="O146" i="86" s="1"/>
  <c r="O147" i="86" a="1"/>
  <c r="O147" i="86" s="1"/>
  <c r="O159" i="86" a="1"/>
  <c r="O159" i="86" s="1"/>
  <c r="O140" i="86" a="1"/>
  <c r="O140" i="86" s="1"/>
  <c r="O160" i="86" a="1"/>
  <c r="O160" i="86" s="1"/>
  <c r="O150" i="86" a="1"/>
  <c r="O150" i="86" s="1"/>
  <c r="O157" i="86" a="1"/>
  <c r="O157" i="86" s="1"/>
  <c r="O141" i="86" a="1"/>
  <c r="O141" i="86" s="1"/>
  <c r="O163" i="86" a="1"/>
  <c r="O163" i="86" s="1"/>
  <c r="O145" i="86" a="1"/>
  <c r="O145" i="86" s="1"/>
  <c r="O161" i="86" a="1"/>
  <c r="O161" i="86" s="1"/>
  <c r="O153" i="86" a="1"/>
  <c r="O153" i="86" s="1"/>
  <c r="O156" i="86" a="1"/>
  <c r="O156" i="86" s="1"/>
  <c r="O154" i="86" a="1"/>
  <c r="O154" i="86" s="1"/>
  <c r="O139" i="86" a="1"/>
  <c r="O139" i="86" s="1"/>
  <c r="H285" i="86" a="1"/>
  <c r="H285" i="86" s="1"/>
  <c r="Z152" i="86" a="1"/>
  <c r="Z152" i="86" s="1"/>
  <c r="Z159" i="86" a="1"/>
  <c r="Z159" i="86" s="1"/>
  <c r="Z68" i="86" a="1"/>
  <c r="Z68" i="86" s="1"/>
  <c r="AE334" i="86"/>
  <c r="AE335" i="86"/>
  <c r="Y335" i="86"/>
  <c r="Y334" i="86"/>
  <c r="L335" i="86"/>
  <c r="L334" i="86"/>
  <c r="AA341" i="86"/>
  <c r="AA344" i="86"/>
  <c r="AA337" i="86"/>
  <c r="AA343" i="86"/>
  <c r="AA349" i="85"/>
  <c r="X72" i="86" a="1"/>
  <c r="X72" i="86" s="1"/>
  <c r="L72" i="86" a="1"/>
  <c r="L72" i="86" s="1"/>
  <c r="AH72" i="86" a="1"/>
  <c r="AH72" i="86" s="1"/>
  <c r="AC344" i="86"/>
  <c r="AC337" i="86"/>
  <c r="AC343" i="86"/>
  <c r="AC341" i="86"/>
  <c r="AC349" i="85"/>
  <c r="Z335" i="86"/>
  <c r="Z334" i="86"/>
  <c r="M158" i="86" a="1"/>
  <c r="M158" i="86" s="1"/>
  <c r="M150" i="86" a="1"/>
  <c r="M150" i="86" s="1"/>
  <c r="M159" i="86" a="1"/>
  <c r="M159" i="86" s="1"/>
  <c r="M145" i="86" a="1"/>
  <c r="M145" i="86" s="1"/>
  <c r="M144" i="86" a="1"/>
  <c r="M144" i="86" s="1"/>
  <c r="M154" i="86" a="1"/>
  <c r="M154" i="86" s="1"/>
  <c r="M160" i="86" a="1"/>
  <c r="M160" i="86" s="1"/>
  <c r="M147" i="86" a="1"/>
  <c r="M147" i="86" s="1"/>
  <c r="M161" i="86" a="1"/>
  <c r="M161" i="86" s="1"/>
  <c r="M139" i="86" a="1"/>
  <c r="M139" i="86" s="1"/>
  <c r="M162" i="86" a="1"/>
  <c r="M162" i="86" s="1"/>
  <c r="M155" i="86" a="1"/>
  <c r="M155" i="86" s="1"/>
  <c r="M157" i="86" a="1"/>
  <c r="M157" i="86" s="1"/>
  <c r="M141" i="86" a="1"/>
  <c r="M141" i="86" s="1"/>
  <c r="M148" i="86" a="1"/>
  <c r="M148" i="86" s="1"/>
  <c r="M146" i="86" a="1"/>
  <c r="M146" i="86" s="1"/>
  <c r="M143" i="86" a="1"/>
  <c r="M143" i="86" s="1"/>
  <c r="M163" i="86" a="1"/>
  <c r="M163" i="86" s="1"/>
  <c r="M156" i="86" a="1"/>
  <c r="M156" i="86" s="1"/>
  <c r="M151" i="86" a="1"/>
  <c r="M151" i="86" s="1"/>
  <c r="M149" i="86" a="1"/>
  <c r="M149" i="86" s="1"/>
  <c r="M152" i="86" a="1"/>
  <c r="M152" i="86" s="1"/>
  <c r="M142" i="86" a="1"/>
  <c r="M142" i="86" s="1"/>
  <c r="M153" i="86" a="1"/>
  <c r="M153" i="86" s="1"/>
  <c r="AE84" i="86"/>
  <c r="E131" i="86"/>
  <c r="AE165" i="86"/>
  <c r="E123" i="86"/>
  <c r="W165" i="86"/>
  <c r="W84" i="86"/>
  <c r="S61" i="86" a="1"/>
  <c r="S61" i="86" s="1"/>
  <c r="AF61" i="86" a="1"/>
  <c r="AF61" i="86" s="1"/>
  <c r="L61" i="86" a="1"/>
  <c r="L61" i="86" s="1"/>
  <c r="X61" i="86" a="1"/>
  <c r="X61" i="86" s="1"/>
  <c r="Q61" i="86" a="1"/>
  <c r="Q61" i="86" s="1"/>
  <c r="AH61" i="86" a="1"/>
  <c r="AH61" i="86" s="1"/>
  <c r="AI61" i="86" a="1"/>
  <c r="AI61" i="86" s="1"/>
  <c r="V61" i="86" a="1"/>
  <c r="V61" i="86" s="1"/>
  <c r="AJ61" i="86" a="1"/>
  <c r="AJ61" i="86" s="1"/>
  <c r="N61" i="86" a="1"/>
  <c r="N61" i="86" s="1"/>
  <c r="AG61" i="86" a="1"/>
  <c r="AG61" i="86" s="1"/>
  <c r="Z61" i="86" a="1"/>
  <c r="Z61" i="86" s="1"/>
  <c r="Y61" i="86" a="1"/>
  <c r="Y61" i="86" s="1"/>
  <c r="T61" i="86" a="1"/>
  <c r="T61" i="86" s="1"/>
  <c r="AB61" i="86" a="1"/>
  <c r="AB61" i="86" s="1"/>
  <c r="AD61" i="86" a="1"/>
  <c r="AD61" i="86" s="1"/>
  <c r="AE61" i="86" a="1"/>
  <c r="AE61" i="86" s="1"/>
  <c r="R61" i="86" a="1"/>
  <c r="R61" i="86" s="1"/>
  <c r="P61" i="86" a="1"/>
  <c r="P61" i="86" s="1"/>
  <c r="U61" i="86" a="1"/>
  <c r="U61" i="86" s="1"/>
  <c r="AC61" i="86" a="1"/>
  <c r="AC61" i="86" s="1"/>
  <c r="M61" i="86" a="1"/>
  <c r="M61" i="86" s="1"/>
  <c r="AA61" i="86" a="1"/>
  <c r="AA61" i="86" s="1"/>
  <c r="W61" i="86" a="1"/>
  <c r="W61" i="86" s="1"/>
  <c r="AC84" i="86"/>
  <c r="AC165" i="86"/>
  <c r="E129" i="86"/>
  <c r="U165" i="86"/>
  <c r="U84" i="86"/>
  <c r="E121" i="86"/>
  <c r="AB84" i="86"/>
  <c r="E128" i="86"/>
  <c r="AB165" i="86"/>
  <c r="AI84" i="86"/>
  <c r="AI165" i="86"/>
  <c r="E135" i="86"/>
  <c r="Z162" i="86" a="1"/>
  <c r="Z162" i="86" s="1"/>
  <c r="Z141" i="86" a="1"/>
  <c r="Z141" i="86" s="1"/>
  <c r="Z148" i="86" a="1"/>
  <c r="Z148" i="86" s="1"/>
  <c r="AE337" i="86"/>
  <c r="AE341" i="86"/>
  <c r="AE349" i="85"/>
  <c r="AE343" i="86"/>
  <c r="AE344" i="86"/>
  <c r="Y341" i="86"/>
  <c r="Y343" i="86"/>
  <c r="Y337" i="86"/>
  <c r="Y344" i="86"/>
  <c r="Y349" i="85"/>
  <c r="AG341" i="86"/>
  <c r="AG343" i="86"/>
  <c r="AG337" i="86"/>
  <c r="AG344" i="86"/>
  <c r="AG349" i="85"/>
  <c r="M341" i="86"/>
  <c r="M337" i="86"/>
  <c r="M343" i="86"/>
  <c r="M344" i="86"/>
  <c r="M349" i="85"/>
  <c r="AD72" i="86" a="1"/>
  <c r="AD72" i="86" s="1"/>
  <c r="Y72" i="86" a="1"/>
  <c r="Y72" i="86" s="1"/>
  <c r="AC334" i="86"/>
  <c r="AC335" i="86"/>
  <c r="Z337" i="86"/>
  <c r="Z344" i="86"/>
  <c r="Z343" i="86"/>
  <c r="Z341" i="86"/>
  <c r="Z349" i="85"/>
  <c r="M71" i="86" a="1"/>
  <c r="M71" i="86" s="1"/>
  <c r="M81" i="86" a="1"/>
  <c r="M81" i="86" s="1"/>
  <c r="M70" i="86" a="1"/>
  <c r="M70" i="86" s="1"/>
  <c r="M82" i="86" a="1"/>
  <c r="M82" i="86" s="1"/>
  <c r="M58" i="86" a="1"/>
  <c r="M58" i="86" s="1"/>
  <c r="M60" i="86" a="1"/>
  <c r="M60" i="86" s="1"/>
  <c r="M76" i="86" a="1"/>
  <c r="M76" i="86" s="1"/>
  <c r="M75" i="86" a="1"/>
  <c r="M75" i="86" s="1"/>
  <c r="M78" i="86" a="1"/>
  <c r="M78" i="86" s="1"/>
  <c r="M67" i="86" a="1"/>
  <c r="M67" i="86" s="1"/>
  <c r="M68" i="86" a="1"/>
  <c r="M68" i="86" s="1"/>
  <c r="M65" i="86" a="1"/>
  <c r="M65" i="86" s="1"/>
  <c r="M64" i="86" a="1"/>
  <c r="M64" i="86" s="1"/>
  <c r="M66" i="86" a="1"/>
  <c r="M66" i="86" s="1"/>
  <c r="M79" i="86" a="1"/>
  <c r="M79" i="86" s="1"/>
  <c r="M74" i="86" a="1"/>
  <c r="M74" i="86" s="1"/>
  <c r="M63" i="86" a="1"/>
  <c r="M63" i="86" s="1"/>
  <c r="M62" i="86" a="1"/>
  <c r="M62" i="86" s="1"/>
  <c r="M80" i="86" a="1"/>
  <c r="M80" i="86" s="1"/>
  <c r="E124" i="86"/>
  <c r="X84" i="86"/>
  <c r="X165" i="86"/>
  <c r="V165" i="86"/>
  <c r="V84" i="86"/>
  <c r="E122" i="86"/>
  <c r="E130" i="86"/>
  <c r="AD165" i="86"/>
  <c r="AD84" i="86"/>
  <c r="T84" i="86"/>
  <c r="E120" i="86"/>
  <c r="T165" i="86"/>
  <c r="AF77" i="86" a="1"/>
  <c r="AF77" i="86" s="1"/>
  <c r="L77" i="86" a="1"/>
  <c r="L77" i="86" s="1"/>
  <c r="W77" i="86" a="1"/>
  <c r="W77" i="86" s="1"/>
  <c r="AJ77" i="86" a="1"/>
  <c r="AJ77" i="86" s="1"/>
  <c r="AB77" i="86" a="1"/>
  <c r="AB77" i="86" s="1"/>
  <c r="AA77" i="86" a="1"/>
  <c r="AA77" i="86" s="1"/>
  <c r="O77" i="86" a="1"/>
  <c r="O77" i="86" s="1"/>
  <c r="AG77" i="86" a="1"/>
  <c r="AG77" i="86" s="1"/>
  <c r="N77" i="86" a="1"/>
  <c r="N77" i="86" s="1"/>
  <c r="U77" i="86" a="1"/>
  <c r="U77" i="86" s="1"/>
  <c r="AD77" i="86" a="1"/>
  <c r="AD77" i="86" s="1"/>
  <c r="AI77" i="86" a="1"/>
  <c r="AI77" i="86" s="1"/>
  <c r="P77" i="86" a="1"/>
  <c r="P77" i="86" s="1"/>
  <c r="Y77" i="86" a="1"/>
  <c r="Y77" i="86" s="1"/>
  <c r="T77" i="86" a="1"/>
  <c r="T77" i="86" s="1"/>
  <c r="S77" i="86" a="1"/>
  <c r="S77" i="86" s="1"/>
  <c r="AC77" i="86" a="1"/>
  <c r="AC77" i="86" s="1"/>
  <c r="X77" i="86" a="1"/>
  <c r="X77" i="86" s="1"/>
  <c r="Z77" i="86" a="1"/>
  <c r="Z77" i="86" s="1"/>
  <c r="R77" i="86" a="1"/>
  <c r="R77" i="86" s="1"/>
  <c r="AH77" i="86" a="1"/>
  <c r="AH77" i="86" s="1"/>
  <c r="Q77" i="86" a="1"/>
  <c r="Q77" i="86" s="1"/>
  <c r="M77" i="86" a="1"/>
  <c r="M77" i="86" s="1"/>
  <c r="V77" i="86" a="1"/>
  <c r="V77" i="86" s="1"/>
  <c r="Z151" i="86" a="1"/>
  <c r="Z151" i="86" s="1"/>
  <c r="Z139" i="86" a="1"/>
  <c r="Z139" i="86" s="1"/>
  <c r="Z143" i="86" a="1"/>
  <c r="Z143" i="86" s="1"/>
  <c r="T343" i="86"/>
  <c r="T344" i="86"/>
  <c r="T341" i="86"/>
  <c r="T349" i="85"/>
  <c r="T337" i="86"/>
  <c r="O334" i="86"/>
  <c r="O335" i="86"/>
  <c r="AG334" i="86"/>
  <c r="AG335" i="86"/>
  <c r="M334" i="86"/>
  <c r="M335" i="86"/>
  <c r="AB72" i="86" a="1"/>
  <c r="AB72" i="86" s="1"/>
  <c r="AF72" i="86" a="1"/>
  <c r="AF72" i="86" s="1"/>
  <c r="V349" i="85"/>
  <c r="V343" i="86"/>
  <c r="V344" i="86"/>
  <c r="V337" i="86"/>
  <c r="V341" i="86"/>
  <c r="N344" i="86"/>
  <c r="N337" i="86"/>
  <c r="N341" i="86"/>
  <c r="N343" i="86"/>
  <c r="N349" i="85"/>
  <c r="AB337" i="86"/>
  <c r="AB344" i="86"/>
  <c r="AB341" i="86"/>
  <c r="AB349" i="85"/>
  <c r="AB343" i="86"/>
  <c r="AG84" i="86"/>
  <c r="AG165" i="86"/>
  <c r="E133" i="86"/>
  <c r="R165" i="86"/>
  <c r="R84" i="86"/>
  <c r="E118" i="86"/>
  <c r="AF84" i="86"/>
  <c r="E132" i="86"/>
  <c r="AF165" i="86"/>
  <c r="N84" i="86"/>
  <c r="E114" i="86"/>
  <c r="N165" i="86"/>
  <c r="E136" i="86"/>
  <c r="AJ84" i="86"/>
  <c r="AJ165" i="86"/>
  <c r="E134" i="86"/>
  <c r="AH84" i="86"/>
  <c r="AH165" i="86"/>
  <c r="O71" i="86" a="1"/>
  <c r="O71" i="86" s="1"/>
  <c r="O76" i="86" a="1"/>
  <c r="O76" i="86" s="1"/>
  <c r="O60" i="86" a="1"/>
  <c r="O60" i="86" s="1"/>
  <c r="O58" i="86" a="1"/>
  <c r="O58" i="86" s="1"/>
  <c r="O81" i="86" a="1"/>
  <c r="O81" i="86" s="1"/>
  <c r="O82" i="86" a="1"/>
  <c r="O82" i="86" s="1"/>
  <c r="O75" i="86" a="1"/>
  <c r="O75" i="86" s="1"/>
  <c r="O70" i="86" a="1"/>
  <c r="O70" i="86" s="1"/>
  <c r="O67" i="86" a="1"/>
  <c r="O67" i="86" s="1"/>
  <c r="O78" i="86" a="1"/>
  <c r="O78" i="86" s="1"/>
  <c r="O68" i="86" a="1"/>
  <c r="O68" i="86" s="1"/>
  <c r="O64" i="86" a="1"/>
  <c r="O64" i="86" s="1"/>
  <c r="O65" i="86" a="1"/>
  <c r="O65" i="86" s="1"/>
  <c r="O79" i="86" a="1"/>
  <c r="O79" i="86" s="1"/>
  <c r="O66" i="86" a="1"/>
  <c r="O66" i="86" s="1"/>
  <c r="O80" i="86" a="1"/>
  <c r="O80" i="86" s="1"/>
  <c r="O63" i="86" a="1"/>
  <c r="O63" i="86" s="1"/>
  <c r="O74" i="86" a="1"/>
  <c r="O74" i="86" s="1"/>
  <c r="O62" i="86" a="1"/>
  <c r="O62" i="86" s="1"/>
  <c r="AE146" i="86" a="1"/>
  <c r="AE146" i="86" s="1"/>
  <c r="AE140" i="86" a="1"/>
  <c r="AE140" i="86" s="1"/>
  <c r="AE141" i="86" a="1"/>
  <c r="AE141" i="86" s="1"/>
  <c r="AE161" i="86" a="1"/>
  <c r="AE161" i="86" s="1"/>
  <c r="AE152" i="86" a="1"/>
  <c r="AE152" i="86" s="1"/>
  <c r="AE142" i="86" a="1"/>
  <c r="AE142" i="86" s="1"/>
  <c r="AE149" i="86" a="1"/>
  <c r="AE149" i="86" s="1"/>
  <c r="AE157" i="86" a="1"/>
  <c r="AE157" i="86" s="1"/>
  <c r="AE163" i="86" a="1"/>
  <c r="AE163" i="86" s="1"/>
  <c r="AE159" i="86" a="1"/>
  <c r="AE159" i="86" s="1"/>
  <c r="AE139" i="86" a="1"/>
  <c r="AE139" i="86" s="1"/>
  <c r="AE162" i="86" a="1"/>
  <c r="AE162" i="86" s="1"/>
  <c r="AE151" i="86" a="1"/>
  <c r="AE151" i="86" s="1"/>
  <c r="AE143" i="86" a="1"/>
  <c r="AE143" i="86" s="1"/>
  <c r="AE150" i="86" a="1"/>
  <c r="AE150" i="86" s="1"/>
  <c r="AE154" i="86" a="1"/>
  <c r="AE154" i="86" s="1"/>
  <c r="AE144" i="86" a="1"/>
  <c r="AE144" i="86" s="1"/>
  <c r="AE147" i="86" a="1"/>
  <c r="AE147" i="86" s="1"/>
  <c r="AE153" i="86" a="1"/>
  <c r="AE153" i="86" s="1"/>
  <c r="AE160" i="86" a="1"/>
  <c r="AE160" i="86" s="1"/>
  <c r="AE148" i="86" a="1"/>
  <c r="AE148" i="86" s="1"/>
  <c r="AE155" i="86" a="1"/>
  <c r="AE155" i="86" s="1"/>
  <c r="AE156" i="86" a="1"/>
  <c r="AE156" i="86" s="1"/>
  <c r="AE145" i="86" a="1"/>
  <c r="AE145" i="86" s="1"/>
  <c r="AA144" i="86" a="1"/>
  <c r="AA144" i="86" s="1"/>
  <c r="AA153" i="86" a="1"/>
  <c r="AA153" i="86" s="1"/>
  <c r="AA145" i="86" a="1"/>
  <c r="AA145" i="86" s="1"/>
  <c r="AA158" i="86" a="1"/>
  <c r="AA158" i="86" s="1"/>
  <c r="AA141" i="86" a="1"/>
  <c r="AA141" i="86" s="1"/>
  <c r="AA156" i="86" a="1"/>
  <c r="AA156" i="86" s="1"/>
  <c r="AA139" i="86" a="1"/>
  <c r="AA139" i="86" s="1"/>
  <c r="AA162" i="86" a="1"/>
  <c r="AA162" i="86" s="1"/>
  <c r="AA151" i="86" a="1"/>
  <c r="AA151" i="86" s="1"/>
  <c r="AA143" i="86" a="1"/>
  <c r="AA143" i="86" s="1"/>
  <c r="AA159" i="86" a="1"/>
  <c r="AA159" i="86" s="1"/>
  <c r="AA160" i="86" a="1"/>
  <c r="AA160" i="86" s="1"/>
  <c r="AA150" i="86" a="1"/>
  <c r="AA150" i="86" s="1"/>
  <c r="AA148" i="86" a="1"/>
  <c r="AA148" i="86" s="1"/>
  <c r="AA163" i="86" a="1"/>
  <c r="AA163" i="86" s="1"/>
  <c r="AA147" i="86" a="1"/>
  <c r="AA147" i="86" s="1"/>
  <c r="AA155" i="86" a="1"/>
  <c r="AA155" i="86" s="1"/>
  <c r="AA157" i="86" a="1"/>
  <c r="AA157" i="86" s="1"/>
  <c r="AA161" i="86" a="1"/>
  <c r="AA161" i="86" s="1"/>
  <c r="AA149" i="86" a="1"/>
  <c r="AA149" i="86" s="1"/>
  <c r="AA152" i="86" a="1"/>
  <c r="AA152" i="86" s="1"/>
  <c r="AA146" i="86" a="1"/>
  <c r="AA146" i="86" s="1"/>
  <c r="AA140" i="86" a="1"/>
  <c r="AA140" i="86" s="1"/>
  <c r="AA142" i="86" a="1"/>
  <c r="AA142" i="86" s="1"/>
  <c r="Z156" i="86" a="1"/>
  <c r="Z156" i="86" s="1"/>
  <c r="Z147" i="86" a="1"/>
  <c r="Z147" i="86" s="1"/>
  <c r="T335" i="86"/>
  <c r="T334" i="86"/>
  <c r="O343" i="86"/>
  <c r="O344" i="86"/>
  <c r="O337" i="86"/>
  <c r="O341" i="86"/>
  <c r="O349" i="85"/>
  <c r="U341" i="86"/>
  <c r="U344" i="86"/>
  <c r="U337" i="86"/>
  <c r="U343" i="86"/>
  <c r="U349" i="85"/>
  <c r="AI343" i="86"/>
  <c r="AI341" i="86"/>
  <c r="AI344" i="86"/>
  <c r="AI349" i="85"/>
  <c r="AI337" i="86"/>
  <c r="T72" i="86" a="1"/>
  <c r="T72" i="86" s="1"/>
  <c r="P72" i="86" a="1"/>
  <c r="P72" i="86" s="1"/>
  <c r="Q72" i="86" a="1"/>
  <c r="Q72" i="86" s="1"/>
  <c r="V334" i="86"/>
  <c r="V335" i="86"/>
  <c r="N335" i="86"/>
  <c r="N334" i="86"/>
  <c r="AB335" i="86"/>
  <c r="AB334" i="86"/>
  <c r="H277" i="86" a="1"/>
  <c r="H277" i="86" s="1"/>
  <c r="AE81" i="86" a="1"/>
  <c r="AE81" i="86" s="1"/>
  <c r="AE71" i="86" a="1"/>
  <c r="AE71" i="86" s="1"/>
  <c r="AE70" i="86" a="1"/>
  <c r="AE70" i="86" s="1"/>
  <c r="AE75" i="86" a="1"/>
  <c r="AE75" i="86" s="1"/>
  <c r="AE82" i="86" a="1"/>
  <c r="AE82" i="86" s="1"/>
  <c r="AE60" i="86" a="1"/>
  <c r="AE60" i="86" s="1"/>
  <c r="AE58" i="86" a="1"/>
  <c r="AE58" i="86" s="1"/>
  <c r="AE68" i="86" a="1"/>
  <c r="AE68" i="86" s="1"/>
  <c r="AE64" i="86" a="1"/>
  <c r="AE64" i="86" s="1"/>
  <c r="AE67" i="86" a="1"/>
  <c r="AE67" i="86" s="1"/>
  <c r="AE63" i="86" a="1"/>
  <c r="AE63" i="86" s="1"/>
  <c r="AE65" i="86" a="1"/>
  <c r="AE65" i="86" s="1"/>
  <c r="AE78" i="86" a="1"/>
  <c r="AE78" i="86" s="1"/>
  <c r="AE76" i="86" a="1"/>
  <c r="AE76" i="86" s="1"/>
  <c r="AE66" i="86" a="1"/>
  <c r="AE66" i="86" s="1"/>
  <c r="AE79" i="86" a="1"/>
  <c r="AE79" i="86" s="1"/>
  <c r="AE62" i="86" a="1"/>
  <c r="AE62" i="86" s="1"/>
  <c r="AE80" i="86" a="1"/>
  <c r="AE80" i="86" s="1"/>
  <c r="AE74" i="86" a="1"/>
  <c r="AE74" i="86" s="1"/>
  <c r="AA60" i="86" a="1"/>
  <c r="AA60" i="86" s="1"/>
  <c r="AA81" i="86" a="1"/>
  <c r="AA81" i="86" s="1"/>
  <c r="AA76" i="86" a="1"/>
  <c r="AA76" i="86" s="1"/>
  <c r="AA78" i="86" a="1"/>
  <c r="AA78" i="86" s="1"/>
  <c r="AA58" i="86" a="1"/>
  <c r="AA58" i="86" s="1"/>
  <c r="AA75" i="86" a="1"/>
  <c r="AA75" i="86" s="1"/>
  <c r="AA71" i="86" a="1"/>
  <c r="AA71" i="86" s="1"/>
  <c r="AA82" i="86" a="1"/>
  <c r="AA82" i="86" s="1"/>
  <c r="AA70" i="86" a="1"/>
  <c r="AA70" i="86" s="1"/>
  <c r="AA68" i="86" a="1"/>
  <c r="AA68" i="86" s="1"/>
  <c r="AA64" i="86" a="1"/>
  <c r="AA64" i="86" s="1"/>
  <c r="AA67" i="86" a="1"/>
  <c r="AA67" i="86" s="1"/>
  <c r="AA65" i="86" a="1"/>
  <c r="AA65" i="86" s="1"/>
  <c r="AA63" i="86" a="1"/>
  <c r="AA63" i="86" s="1"/>
  <c r="AA74" i="86" a="1"/>
  <c r="AA74" i="86" s="1"/>
  <c r="AA80" i="86" a="1"/>
  <c r="AA80" i="86" s="1"/>
  <c r="AA79" i="86" a="1"/>
  <c r="AA79" i="86" s="1"/>
  <c r="AA62" i="86" a="1"/>
  <c r="AA62" i="86" s="1"/>
  <c r="AA66" i="86" a="1"/>
  <c r="AA66" i="86" s="1"/>
  <c r="AE69" i="86" a="1"/>
  <c r="AE69" i="86" s="1"/>
  <c r="AD69" i="86" a="1"/>
  <c r="AD69" i="86" s="1"/>
  <c r="AC69" i="86" a="1"/>
  <c r="AC69" i="86" s="1"/>
  <c r="AI69" i="86" a="1"/>
  <c r="AI69" i="86" s="1"/>
  <c r="T69" i="86" a="1"/>
  <c r="T69" i="86" s="1"/>
  <c r="X69" i="86" a="1"/>
  <c r="X69" i="86" s="1"/>
  <c r="P69" i="86" a="1"/>
  <c r="P69" i="86" s="1"/>
  <c r="N69" i="86" a="1"/>
  <c r="N69" i="86" s="1"/>
  <c r="AJ69" i="86" a="1"/>
  <c r="AJ69" i="86" s="1"/>
  <c r="Q69" i="86" a="1"/>
  <c r="Q69" i="86" s="1"/>
  <c r="U69" i="86" a="1"/>
  <c r="U69" i="86" s="1"/>
  <c r="AA69" i="86" a="1"/>
  <c r="AA69" i="86" s="1"/>
  <c r="AB69" i="86" a="1"/>
  <c r="AB69" i="86" s="1"/>
  <c r="AH69" i="86" a="1"/>
  <c r="AH69" i="86" s="1"/>
  <c r="L69" i="86" a="1"/>
  <c r="L69" i="86" s="1"/>
  <c r="AG69" i="86" a="1"/>
  <c r="AG69" i="86" s="1"/>
  <c r="AF69" i="86" a="1"/>
  <c r="AF69" i="86" s="1"/>
  <c r="V69" i="86" a="1"/>
  <c r="V69" i="86" s="1"/>
  <c r="R69" i="86" a="1"/>
  <c r="R69" i="86" s="1"/>
  <c r="M69" i="86" a="1"/>
  <c r="M69" i="86" s="1"/>
  <c r="Z69" i="86" a="1"/>
  <c r="Z69" i="86" s="1"/>
  <c r="Y69" i="86" a="1"/>
  <c r="Y69" i="86" s="1"/>
  <c r="S69" i="86" a="1"/>
  <c r="S69" i="86" s="1"/>
  <c r="O69" i="86" a="1"/>
  <c r="O69" i="86" s="1"/>
  <c r="W158" i="86" a="1"/>
  <c r="W158" i="86" s="1"/>
  <c r="W151" i="86" a="1"/>
  <c r="W151" i="86" s="1"/>
  <c r="W162" i="86" a="1"/>
  <c r="W162" i="86" s="1"/>
  <c r="W147" i="86" a="1"/>
  <c r="W147" i="86" s="1"/>
  <c r="W159" i="86" a="1"/>
  <c r="W159" i="86" s="1"/>
  <c r="W156" i="86" a="1"/>
  <c r="W156" i="86" s="1"/>
  <c r="W144" i="86" a="1"/>
  <c r="W144" i="86" s="1"/>
  <c r="W139" i="86" a="1"/>
  <c r="W139" i="86" s="1"/>
  <c r="W157" i="86" a="1"/>
  <c r="W157" i="86" s="1"/>
  <c r="W155" i="86" a="1"/>
  <c r="W155" i="86" s="1"/>
  <c r="W143" i="86" a="1"/>
  <c r="W143" i="86" s="1"/>
  <c r="W154" i="86" a="1"/>
  <c r="W154" i="86" s="1"/>
  <c r="W160" i="86" a="1"/>
  <c r="W160" i="86" s="1"/>
  <c r="W141" i="86" a="1"/>
  <c r="W141" i="86" s="1"/>
  <c r="W145" i="86" a="1"/>
  <c r="W145" i="86" s="1"/>
  <c r="W149" i="86" a="1"/>
  <c r="W149" i="86" s="1"/>
  <c r="W148" i="86" a="1"/>
  <c r="W148" i="86" s="1"/>
  <c r="W153" i="86" a="1"/>
  <c r="W153" i="86" s="1"/>
  <c r="W163" i="86" a="1"/>
  <c r="W163" i="86" s="1"/>
  <c r="W152" i="86" a="1"/>
  <c r="W152" i="86" s="1"/>
  <c r="W146" i="86" a="1"/>
  <c r="W146" i="86" s="1"/>
  <c r="W161" i="86" a="1"/>
  <c r="W161" i="86" s="1"/>
  <c r="W140" i="86" a="1"/>
  <c r="W140" i="86" s="1"/>
  <c r="W142" i="86" a="1"/>
  <c r="W142" i="86" s="1"/>
  <c r="Z149" i="86" a="1"/>
  <c r="Z149" i="86" s="1"/>
  <c r="X334" i="86"/>
  <c r="X335" i="86"/>
  <c r="AD337" i="86"/>
  <c r="AD341" i="86"/>
  <c r="AD349" i="85"/>
  <c r="AD343" i="86"/>
  <c r="AD344" i="86"/>
  <c r="AJ337" i="86"/>
  <c r="AJ343" i="86"/>
  <c r="AJ344" i="86"/>
  <c r="AJ341" i="86"/>
  <c r="AJ349" i="85"/>
  <c r="U334" i="86"/>
  <c r="U335" i="86"/>
  <c r="AI335" i="86"/>
  <c r="AI334" i="86"/>
  <c r="U72" i="86" a="1"/>
  <c r="U72" i="86" s="1"/>
  <c r="R72" i="86" a="1"/>
  <c r="R72" i="86" s="1"/>
  <c r="M72" i="86" a="1"/>
  <c r="M72" i="86" s="1"/>
  <c r="AH343" i="86"/>
  <c r="AH349" i="85"/>
  <c r="AH341" i="86"/>
  <c r="AH337" i="86"/>
  <c r="AH344" i="86"/>
  <c r="W81" i="86" a="1"/>
  <c r="W81" i="86" s="1"/>
  <c r="W60" i="86" a="1"/>
  <c r="W60" i="86" s="1"/>
  <c r="W76" i="86" a="1"/>
  <c r="W76" i="86" s="1"/>
  <c r="W58" i="86" a="1"/>
  <c r="W58" i="86" s="1"/>
  <c r="W71" i="86" a="1"/>
  <c r="W71" i="86" s="1"/>
  <c r="W82" i="86" a="1"/>
  <c r="W82" i="86" s="1"/>
  <c r="W78" i="86" a="1"/>
  <c r="W78" i="86" s="1"/>
  <c r="W64" i="86" a="1"/>
  <c r="W64" i="86" s="1"/>
  <c r="W62" i="86" a="1"/>
  <c r="W62" i="86" s="1"/>
  <c r="W70" i="86" a="1"/>
  <c r="W70" i="86" s="1"/>
  <c r="W65" i="86" a="1"/>
  <c r="W65" i="86" s="1"/>
  <c r="W68" i="86" a="1"/>
  <c r="W68" i="86" s="1"/>
  <c r="W75" i="86" a="1"/>
  <c r="W75" i="86" s="1"/>
  <c r="W67" i="86" a="1"/>
  <c r="W67" i="86" s="1"/>
  <c r="W63" i="86" a="1"/>
  <c r="W63" i="86" s="1"/>
  <c r="W80" i="86" a="1"/>
  <c r="W80" i="86" s="1"/>
  <c r="W74" i="86" a="1"/>
  <c r="W74" i="86" s="1"/>
  <c r="W66" i="86" a="1"/>
  <c r="W66" i="86" s="1"/>
  <c r="W79" i="86" a="1"/>
  <c r="W79" i="86" s="1"/>
  <c r="X337" i="86"/>
  <c r="X349" i="85"/>
  <c r="X341" i="86"/>
  <c r="X343" i="86"/>
  <c r="X344" i="86"/>
  <c r="AD335" i="86"/>
  <c r="AD334" i="86"/>
  <c r="AJ335" i="86"/>
  <c r="AJ334" i="86"/>
  <c r="AF341" i="86"/>
  <c r="AF343" i="86"/>
  <c r="AF344" i="86"/>
  <c r="AF349" i="85"/>
  <c r="AF337" i="86"/>
  <c r="AI72" i="86" a="1"/>
  <c r="AI72" i="86" s="1"/>
  <c r="W72" i="86" a="1"/>
  <c r="W72" i="86" s="1"/>
  <c r="S72" i="86" a="1"/>
  <c r="S72" i="86" s="1"/>
  <c r="Q59" i="86" a="1"/>
  <c r="Q59" i="86" s="1"/>
  <c r="AH59" i="86" a="1"/>
  <c r="AH59" i="86" s="1"/>
  <c r="U59" i="86" a="1"/>
  <c r="U59" i="86" s="1"/>
  <c r="AG59" i="86" a="1"/>
  <c r="AG59" i="86" s="1"/>
  <c r="X59" i="86" a="1"/>
  <c r="X59" i="86" s="1"/>
  <c r="Y59" i="86" a="1"/>
  <c r="Y59" i="86" s="1"/>
  <c r="L59" i="86" a="1"/>
  <c r="L59" i="86" s="1"/>
  <c r="AI59" i="86" a="1"/>
  <c r="AI59" i="86" s="1"/>
  <c r="AA59" i="86" a="1"/>
  <c r="AA59" i="86" s="1"/>
  <c r="W59" i="86" a="1"/>
  <c r="W59" i="86" s="1"/>
  <c r="O59" i="86" a="1"/>
  <c r="O59" i="86" s="1"/>
  <c r="AD59" i="86" a="1"/>
  <c r="AD59" i="86" s="1"/>
  <c r="V59" i="86" a="1"/>
  <c r="V59" i="86" s="1"/>
  <c r="Z59" i="86" a="1"/>
  <c r="Z59" i="86" s="1"/>
  <c r="AB59" i="86" a="1"/>
  <c r="AB59" i="86" s="1"/>
  <c r="AF59" i="86" a="1"/>
  <c r="AF59" i="86" s="1"/>
  <c r="P59" i="86" a="1"/>
  <c r="P59" i="86" s="1"/>
  <c r="R59" i="86" a="1"/>
  <c r="R59" i="86" s="1"/>
  <c r="N59" i="86" a="1"/>
  <c r="N59" i="86" s="1"/>
  <c r="AC59" i="86" a="1"/>
  <c r="AC59" i="86" s="1"/>
  <c r="S59" i="86" a="1"/>
  <c r="S59" i="86" s="1"/>
  <c r="T59" i="86" a="1"/>
  <c r="T59" i="86" s="1"/>
  <c r="AE59" i="86" a="1"/>
  <c r="AE59" i="86" s="1"/>
  <c r="AJ59" i="86" a="1"/>
  <c r="AJ59" i="86" s="1"/>
  <c r="H275" i="86" a="1"/>
  <c r="H275" i="86" s="1"/>
  <c r="AH334" i="86"/>
  <c r="AH335" i="86"/>
  <c r="Q84" i="86"/>
  <c r="E117" i="86"/>
  <c r="Q165" i="86"/>
  <c r="L84" i="86"/>
  <c r="E112" i="86"/>
  <c r="L165" i="86"/>
  <c r="S84" i="86"/>
  <c r="E119" i="86"/>
  <c r="S165" i="86"/>
  <c r="P84" i="86"/>
  <c r="E116" i="86"/>
  <c r="P165" i="86"/>
  <c r="Y84" i="86"/>
  <c r="E125" i="86"/>
  <c r="Y165" i="86"/>
  <c r="Q73" i="86" a="1"/>
  <c r="Q73" i="86" s="1"/>
  <c r="T73" i="86" a="1"/>
  <c r="T73" i="86" s="1"/>
  <c r="X73" i="86" a="1"/>
  <c r="X73" i="86" s="1"/>
  <c r="AE73" i="86" a="1"/>
  <c r="AE73" i="86" s="1"/>
  <c r="AH73" i="86" a="1"/>
  <c r="AH73" i="86" s="1"/>
  <c r="U73" i="86" a="1"/>
  <c r="U73" i="86" s="1"/>
  <c r="AF73" i="86" a="1"/>
  <c r="AF73" i="86" s="1"/>
  <c r="AJ73" i="86" a="1"/>
  <c r="AJ73" i="86" s="1"/>
  <c r="AI73" i="86" a="1"/>
  <c r="AI73" i="86" s="1"/>
  <c r="AC73" i="86" a="1"/>
  <c r="AC73" i="86" s="1"/>
  <c r="R73" i="86" a="1"/>
  <c r="R73" i="86" s="1"/>
  <c r="P73" i="86" a="1"/>
  <c r="P73" i="86" s="1"/>
  <c r="L73" i="86" a="1"/>
  <c r="L73" i="86" s="1"/>
  <c r="W73" i="86" a="1"/>
  <c r="W73" i="86" s="1"/>
  <c r="AG73" i="86" a="1"/>
  <c r="AG73" i="86" s="1"/>
  <c r="AB73" i="86" a="1"/>
  <c r="AB73" i="86" s="1"/>
  <c r="V73" i="86" a="1"/>
  <c r="V73" i="86" s="1"/>
  <c r="AD73" i="86" a="1"/>
  <c r="AD73" i="86" s="1"/>
  <c r="Y73" i="86" a="1"/>
  <c r="Y73" i="86" s="1"/>
  <c r="M73" i="86" a="1"/>
  <c r="M73" i="86" s="1"/>
  <c r="N73" i="86" a="1"/>
  <c r="N73" i="86" s="1"/>
  <c r="O73" i="86" a="1"/>
  <c r="O73" i="86" s="1"/>
  <c r="S73" i="86" a="1"/>
  <c r="S73" i="86" s="1"/>
  <c r="Z73" i="86" a="1"/>
  <c r="Z73" i="86" s="1"/>
  <c r="Z160" i="86" a="1"/>
  <c r="Z160" i="86" s="1"/>
  <c r="Z155" i="86" a="1"/>
  <c r="Z155" i="86" s="1"/>
  <c r="Z157" i="86" a="1"/>
  <c r="Z157" i="86" s="1"/>
  <c r="Q334" i="86"/>
  <c r="Q335" i="86"/>
  <c r="R341" i="86"/>
  <c r="R337" i="86"/>
  <c r="R344" i="86"/>
  <c r="R343" i="86"/>
  <c r="R349" i="85"/>
  <c r="AF335" i="86"/>
  <c r="AF334" i="86"/>
  <c r="AJ72" i="86" a="1"/>
  <c r="AJ72" i="86" s="1"/>
  <c r="AE72" i="86" a="1"/>
  <c r="AE72" i="86" s="1"/>
  <c r="W334" i="86"/>
  <c r="W335" i="86"/>
  <c r="P337" i="86"/>
  <c r="P341" i="86"/>
  <c r="P343" i="86"/>
  <c r="P344" i="86"/>
  <c r="P349" i="85"/>
  <c r="S337" i="86"/>
  <c r="S343" i="86"/>
  <c r="S341" i="86"/>
  <c r="S344" i="86"/>
  <c r="S349" i="85"/>
  <c r="H293" i="86" a="1"/>
  <c r="H293" i="86" s="1"/>
  <c r="H289" i="86" a="1"/>
  <c r="H289" i="86" s="1"/>
  <c r="Z145" i="86" a="1"/>
  <c r="Z145" i="86" s="1"/>
  <c r="Z154" i="86" a="1"/>
  <c r="Z154" i="86" s="1"/>
  <c r="Q343" i="86"/>
  <c r="Q344" i="86"/>
  <c r="Q337" i="86"/>
  <c r="Q341" i="86"/>
  <c r="Q349" i="85"/>
  <c r="R334" i="86"/>
  <c r="R335" i="86"/>
  <c r="M242" i="85"/>
  <c r="L249" i="85"/>
  <c r="L232" i="85"/>
  <c r="M239" i="85"/>
  <c r="L242" i="85"/>
  <c r="M248" i="85"/>
  <c r="O248" i="85" s="1"/>
  <c r="M252" i="85"/>
  <c r="O252" i="85" s="1"/>
  <c r="M246" i="85"/>
  <c r="O246" i="85" s="1"/>
  <c r="M229" i="85"/>
  <c r="L236" i="85"/>
  <c r="M243" i="85"/>
  <c r="L246" i="85"/>
  <c r="L349" i="85"/>
  <c r="L337" i="86"/>
  <c r="M250" i="85"/>
  <c r="O250" i="85" s="1"/>
  <c r="M233" i="85"/>
  <c r="O233" i="85" s="1"/>
  <c r="L240" i="85"/>
  <c r="M247" i="85"/>
  <c r="L250" i="85"/>
  <c r="L235" i="85"/>
  <c r="L343" i="86"/>
  <c r="L229" i="85"/>
  <c r="M237" i="85"/>
  <c r="O237" i="85" s="1"/>
  <c r="L244" i="85"/>
  <c r="M251" i="85"/>
  <c r="O251" i="85" s="1"/>
  <c r="L231" i="85"/>
  <c r="L243" i="85"/>
  <c r="M230" i="85"/>
  <c r="O230" i="85" s="1"/>
  <c r="L237" i="85"/>
  <c r="M245" i="85"/>
  <c r="O245" i="85" s="1"/>
  <c r="L252" i="85"/>
  <c r="L230" i="85"/>
  <c r="L247" i="85"/>
  <c r="M228" i="85"/>
  <c r="O228" i="85" s="1"/>
  <c r="M238" i="85"/>
  <c r="O238" i="85" s="1"/>
  <c r="L245" i="85"/>
  <c r="L228" i="85"/>
  <c r="M235" i="85"/>
  <c r="O235" i="85" s="1"/>
  <c r="L238" i="85"/>
  <c r="M240" i="85"/>
  <c r="M244" i="85"/>
  <c r="O244" i="85" s="1"/>
  <c r="M241" i="85"/>
  <c r="L251" i="85"/>
  <c r="M249" i="85"/>
  <c r="O249" i="85" s="1"/>
  <c r="M236" i="85"/>
  <c r="O236" i="85" s="1"/>
  <c r="L248" i="85"/>
  <c r="M231" i="85"/>
  <c r="L344" i="86"/>
  <c r="L341" i="86"/>
  <c r="M234" i="85"/>
  <c r="L234" i="85"/>
  <c r="L233" i="85"/>
  <c r="L239" i="85"/>
  <c r="L241" i="85"/>
  <c r="M232" i="85"/>
  <c r="O232" i="85" s="1"/>
  <c r="AD60" i="86" a="1"/>
  <c r="AD60" i="86" s="1"/>
  <c r="AF60" i="86" a="1"/>
  <c r="AF60" i="86" s="1"/>
  <c r="V60" i="86" a="1"/>
  <c r="V60" i="86" s="1"/>
  <c r="Q139" i="86" a="1"/>
  <c r="Q139" i="86" s="1"/>
  <c r="Q163" i="86" a="1"/>
  <c r="Q163" i="86" s="1"/>
  <c r="Q150" i="86" a="1"/>
  <c r="Q150" i="86" s="1"/>
  <c r="N71" i="86" a="1"/>
  <c r="N71" i="86" s="1"/>
  <c r="P71" i="86" a="1"/>
  <c r="P71" i="86" s="1"/>
  <c r="AD147" i="86" a="1"/>
  <c r="AD147" i="86" s="1"/>
  <c r="AD150" i="86" a="1"/>
  <c r="AD150" i="86" s="1"/>
  <c r="AD159" i="86" a="1"/>
  <c r="AD159" i="86" s="1"/>
  <c r="L155" i="86" a="1"/>
  <c r="L155" i="86" s="1"/>
  <c r="L145" i="86" a="1"/>
  <c r="L145" i="86" s="1"/>
  <c r="L144" i="86" a="1"/>
  <c r="L144" i="86" s="1"/>
  <c r="AJ162" i="86" a="1"/>
  <c r="AJ162" i="86" s="1"/>
  <c r="AJ155" i="86" a="1"/>
  <c r="AJ155" i="86" s="1"/>
  <c r="AJ147" i="86" a="1"/>
  <c r="AJ147" i="86" s="1"/>
  <c r="AI145" i="86" a="1"/>
  <c r="AI145" i="86" s="1"/>
  <c r="AI157" i="86" a="1"/>
  <c r="AI157" i="86" s="1"/>
  <c r="AI141" i="86" a="1"/>
  <c r="AI141" i="86" s="1"/>
  <c r="R153" i="86" a="1"/>
  <c r="R153" i="86" s="1"/>
  <c r="R143" i="86" a="1"/>
  <c r="R143" i="86" s="1"/>
  <c r="R157" i="86" a="1"/>
  <c r="R157" i="86" s="1"/>
  <c r="R81" i="86" a="1"/>
  <c r="R81" i="86" s="1"/>
  <c r="L81" i="86" a="1"/>
  <c r="L81" i="86" s="1"/>
  <c r="N76" i="86" a="1"/>
  <c r="N76" i="86" s="1"/>
  <c r="P60" i="86" a="1"/>
  <c r="P60" i="86" s="1"/>
  <c r="AB60" i="86" a="1"/>
  <c r="AB60" i="86" s="1"/>
  <c r="Q147" i="86" a="1"/>
  <c r="Q147" i="86" s="1"/>
  <c r="Q155" i="86" a="1"/>
  <c r="Q155" i="86" s="1"/>
  <c r="Q143" i="86" a="1"/>
  <c r="Q143" i="86" s="1"/>
  <c r="AJ71" i="86" a="1"/>
  <c r="AJ71" i="86" s="1"/>
  <c r="L71" i="86" a="1"/>
  <c r="L71" i="86" s="1"/>
  <c r="AD145" i="86" a="1"/>
  <c r="AD145" i="86" s="1"/>
  <c r="AD154" i="86" a="1"/>
  <c r="AD154" i="86" s="1"/>
  <c r="AD152" i="86" a="1"/>
  <c r="AD152" i="86" s="1"/>
  <c r="L158" i="86" a="1"/>
  <c r="L158" i="86" s="1"/>
  <c r="L160" i="86" a="1"/>
  <c r="L160" i="86" s="1"/>
  <c r="L143" i="86" a="1"/>
  <c r="L143" i="86" s="1"/>
  <c r="AJ141" i="86" a="1"/>
  <c r="AJ141" i="86" s="1"/>
  <c r="AJ144" i="86" a="1"/>
  <c r="AJ144" i="86" s="1"/>
  <c r="AJ146" i="86" a="1"/>
  <c r="AJ146" i="86" s="1"/>
  <c r="AI151" i="86" a="1"/>
  <c r="AI151" i="86" s="1"/>
  <c r="AI150" i="86" a="1"/>
  <c r="AI150" i="86" s="1"/>
  <c r="AI143" i="86" a="1"/>
  <c r="AI143" i="86" s="1"/>
  <c r="R158" i="86" a="1"/>
  <c r="R158" i="86" s="1"/>
  <c r="R155" i="86" a="1"/>
  <c r="R155" i="86" s="1"/>
  <c r="R148" i="86" a="1"/>
  <c r="R148" i="86" s="1"/>
  <c r="U81" i="86" a="1"/>
  <c r="U81" i="86" s="1"/>
  <c r="AB81" i="86" a="1"/>
  <c r="AB81" i="86" s="1"/>
  <c r="P76" i="86" a="1"/>
  <c r="P76" i="86" s="1"/>
  <c r="T76" i="86" a="1"/>
  <c r="T76" i="86" s="1"/>
  <c r="AG76" i="86" a="1"/>
  <c r="AG76" i="86" s="1"/>
  <c r="AI58" i="86" a="1"/>
  <c r="AI58" i="86" s="1"/>
  <c r="AF58" i="86" a="1"/>
  <c r="AF58" i="86" s="1"/>
  <c r="AG58" i="86" a="1"/>
  <c r="AG58" i="86" s="1"/>
  <c r="AH82" i="86" a="1"/>
  <c r="AH82" i="86" s="1"/>
  <c r="L60" i="86" a="1"/>
  <c r="L60" i="86" s="1"/>
  <c r="AG60" i="86" a="1"/>
  <c r="AG60" i="86" s="1"/>
  <c r="Y60" i="86" a="1"/>
  <c r="Y60" i="86" s="1"/>
  <c r="Q151" i="86" a="1"/>
  <c r="Q151" i="86" s="1"/>
  <c r="Q161" i="86" a="1"/>
  <c r="Q161" i="86" s="1"/>
  <c r="Q152" i="86" a="1"/>
  <c r="Q152" i="86" s="1"/>
  <c r="X71" i="86" a="1"/>
  <c r="X71" i="86" s="1"/>
  <c r="V71" i="86" a="1"/>
  <c r="V71" i="86" s="1"/>
  <c r="AD149" i="86" a="1"/>
  <c r="AD149" i="86" s="1"/>
  <c r="AD156" i="86" a="1"/>
  <c r="AD156" i="86" s="1"/>
  <c r="AD153" i="86" a="1"/>
  <c r="AD153" i="86" s="1"/>
  <c r="L149" i="86" a="1"/>
  <c r="L149" i="86" s="1"/>
  <c r="L141" i="86" a="1"/>
  <c r="L141" i="86" s="1"/>
  <c r="L152" i="86" a="1"/>
  <c r="L152" i="86" s="1"/>
  <c r="AJ158" i="86" a="1"/>
  <c r="AJ158" i="86" s="1"/>
  <c r="AJ161" i="86" a="1"/>
  <c r="AJ161" i="86" s="1"/>
  <c r="AJ152" i="86" a="1"/>
  <c r="AJ152" i="86" s="1"/>
  <c r="AI160" i="86" a="1"/>
  <c r="AI160" i="86" s="1"/>
  <c r="AI161" i="86" a="1"/>
  <c r="AI161" i="86" s="1"/>
  <c r="AI154" i="86" a="1"/>
  <c r="AI154" i="86" s="1"/>
  <c r="R156" i="86" a="1"/>
  <c r="R156" i="86" s="1"/>
  <c r="R139" i="86" a="1"/>
  <c r="R139" i="86" s="1"/>
  <c r="R144" i="86" a="1"/>
  <c r="R144" i="86" s="1"/>
  <c r="AC81" i="86" a="1"/>
  <c r="AC81" i="86" s="1"/>
  <c r="AJ76" i="86" a="1"/>
  <c r="AJ76" i="86" s="1"/>
  <c r="AH76" i="86" a="1"/>
  <c r="AH76" i="86" s="1"/>
  <c r="V58" i="86" a="1"/>
  <c r="V58" i="86" s="1"/>
  <c r="T58" i="86" a="1"/>
  <c r="T58" i="86" s="1"/>
  <c r="AB82" i="86" a="1"/>
  <c r="AB82" i="86" s="1"/>
  <c r="X82" i="86" a="1"/>
  <c r="X82" i="86" s="1"/>
  <c r="P82" i="86" a="1"/>
  <c r="P82" i="86" s="1"/>
  <c r="L75" i="86" a="1"/>
  <c r="L75" i="86" s="1"/>
  <c r="AF75" i="86" a="1"/>
  <c r="AF75" i="86" s="1"/>
  <c r="T75" i="86" a="1"/>
  <c r="T75" i="86" s="1"/>
  <c r="AH70" i="86" a="1"/>
  <c r="AH70" i="86" s="1"/>
  <c r="AJ60" i="86" a="1"/>
  <c r="AJ60" i="86" s="1"/>
  <c r="Q157" i="86" a="1"/>
  <c r="Q157" i="86" s="1"/>
  <c r="Q148" i="86" a="1"/>
  <c r="Q148" i="86" s="1"/>
  <c r="Q146" i="86" a="1"/>
  <c r="Q146" i="86" s="1"/>
  <c r="U71" i="86" a="1"/>
  <c r="U71" i="86" s="1"/>
  <c r="T71" i="86" a="1"/>
  <c r="T71" i="86" s="1"/>
  <c r="AD160" i="86" a="1"/>
  <c r="AD160" i="86" s="1"/>
  <c r="AD144" i="86" a="1"/>
  <c r="AD144" i="86" s="1"/>
  <c r="AD143" i="86" a="1"/>
  <c r="AD143" i="86" s="1"/>
  <c r="L161" i="86" a="1"/>
  <c r="L161" i="86" s="1"/>
  <c r="L156" i="86" a="1"/>
  <c r="L156" i="86" s="1"/>
  <c r="L146" i="86" a="1"/>
  <c r="L146" i="86" s="1"/>
  <c r="AJ139" i="86" a="1"/>
  <c r="AJ139" i="86" s="1"/>
  <c r="AJ160" i="86" a="1"/>
  <c r="AJ160" i="86" s="1"/>
  <c r="AJ153" i="86" a="1"/>
  <c r="AJ153" i="86" s="1"/>
  <c r="AI156" i="86" a="1"/>
  <c r="AI156" i="86" s="1"/>
  <c r="AI148" i="86" a="1"/>
  <c r="AI148" i="86" s="1"/>
  <c r="AI152" i="86" a="1"/>
  <c r="AI152" i="86" s="1"/>
  <c r="R141" i="86" a="1"/>
  <c r="R141" i="86" s="1"/>
  <c r="R159" i="86" a="1"/>
  <c r="R159" i="86" s="1"/>
  <c r="R152" i="86" a="1"/>
  <c r="R152" i="86" s="1"/>
  <c r="X81" i="86" a="1"/>
  <c r="X81" i="86" s="1"/>
  <c r="AH81" i="86" a="1"/>
  <c r="AH81" i="86" s="1"/>
  <c r="AG81" i="86" a="1"/>
  <c r="AG81" i="86" s="1"/>
  <c r="AF76" i="86" a="1"/>
  <c r="AF76" i="86" s="1"/>
  <c r="AI76" i="86" a="1"/>
  <c r="AI76" i="86" s="1"/>
  <c r="U58" i="86" a="1"/>
  <c r="U58" i="86" s="1"/>
  <c r="S58" i="86" a="1"/>
  <c r="S58" i="86" s="1"/>
  <c r="L82" i="86" a="1"/>
  <c r="L82" i="86" s="1"/>
  <c r="AG82" i="86" a="1"/>
  <c r="AG82" i="86" s="1"/>
  <c r="V75" i="86" a="1"/>
  <c r="V75" i="86" s="1"/>
  <c r="Q75" i="86" a="1"/>
  <c r="Q75" i="86" s="1"/>
  <c r="R60" i="86" a="1"/>
  <c r="R60" i="86" s="1"/>
  <c r="AI60" i="86" a="1"/>
  <c r="AI60" i="86" s="1"/>
  <c r="S60" i="86" a="1"/>
  <c r="S60" i="86" s="1"/>
  <c r="Q156" i="86" a="1"/>
  <c r="Q156" i="86" s="1"/>
  <c r="Q141" i="86" a="1"/>
  <c r="Q141" i="86" s="1"/>
  <c r="Q153" i="86" a="1"/>
  <c r="Q153" i="86" s="1"/>
  <c r="AI71" i="86" a="1"/>
  <c r="AI71" i="86" s="1"/>
  <c r="AC71" i="86" a="1"/>
  <c r="AC71" i="86" s="1"/>
  <c r="Q71" i="86" a="1"/>
  <c r="Q71" i="86" s="1"/>
  <c r="AD151" i="86" a="1"/>
  <c r="AD151" i="86" s="1"/>
  <c r="AD162" i="86" a="1"/>
  <c r="AD162" i="86" s="1"/>
  <c r="AD146" i="86" a="1"/>
  <c r="AD146" i="86" s="1"/>
  <c r="L147" i="86" a="1"/>
  <c r="L147" i="86" s="1"/>
  <c r="L163" i="86" a="1"/>
  <c r="L163" i="86" s="1"/>
  <c r="L140" i="86" a="1"/>
  <c r="L140" i="86" s="1"/>
  <c r="AJ156" i="86" a="1"/>
  <c r="AJ156" i="86" s="1"/>
  <c r="AJ157" i="86" a="1"/>
  <c r="AJ157" i="86" s="1"/>
  <c r="AJ148" i="86" a="1"/>
  <c r="AJ148" i="86" s="1"/>
  <c r="AI155" i="86" a="1"/>
  <c r="AI155" i="86" s="1"/>
  <c r="AI147" i="86" a="1"/>
  <c r="AI147" i="86" s="1"/>
  <c r="AI159" i="86" a="1"/>
  <c r="AI159" i="86" s="1"/>
  <c r="R147" i="86" a="1"/>
  <c r="R147" i="86" s="1"/>
  <c r="R154" i="86" a="1"/>
  <c r="R154" i="86" s="1"/>
  <c r="R163" i="86" a="1"/>
  <c r="R163" i="86" s="1"/>
  <c r="N81" i="86" a="1"/>
  <c r="N81" i="86" s="1"/>
  <c r="AF81" i="86" a="1"/>
  <c r="AF81" i="86" s="1"/>
  <c r="Q76" i="86" a="1"/>
  <c r="Q76" i="86" s="1"/>
  <c r="S76" i="86" a="1"/>
  <c r="S76" i="86" s="1"/>
  <c r="AJ58" i="86" a="1"/>
  <c r="AJ58" i="86" s="1"/>
  <c r="T82" i="86" a="1"/>
  <c r="T82" i="86" s="1"/>
  <c r="X60" i="86" a="1"/>
  <c r="X60" i="86" s="1"/>
  <c r="AH60" i="86" a="1"/>
  <c r="AH60" i="86" s="1"/>
  <c r="Q145" i="86" a="1"/>
  <c r="Q145" i="86" s="1"/>
  <c r="Q162" i="86" a="1"/>
  <c r="Q162" i="86" s="1"/>
  <c r="Q140" i="86" a="1"/>
  <c r="Q140" i="86" s="1"/>
  <c r="AD71" i="86" a="1"/>
  <c r="AD71" i="86" s="1"/>
  <c r="AB71" i="86" a="1"/>
  <c r="AB71" i="86" s="1"/>
  <c r="AH71" i="86" a="1"/>
  <c r="AH71" i="86" s="1"/>
  <c r="AD141" i="86" a="1"/>
  <c r="AD141" i="86" s="1"/>
  <c r="AD158" i="86" a="1"/>
  <c r="AD158" i="86" s="1"/>
  <c r="AD140" i="86" a="1"/>
  <c r="AD140" i="86" s="1"/>
  <c r="L151" i="86" a="1"/>
  <c r="L151" i="86" s="1"/>
  <c r="L159" i="86" a="1"/>
  <c r="L159" i="86" s="1"/>
  <c r="L153" i="86" a="1"/>
  <c r="L153" i="86" s="1"/>
  <c r="AJ159" i="86" a="1"/>
  <c r="AJ159" i="86" s="1"/>
  <c r="AJ143" i="86" a="1"/>
  <c r="AJ143" i="86" s="1"/>
  <c r="AJ142" i="86" a="1"/>
  <c r="AJ142" i="86" s="1"/>
  <c r="AI158" i="86" a="1"/>
  <c r="AI158" i="86" s="1"/>
  <c r="AI139" i="86" a="1"/>
  <c r="AI139" i="86" s="1"/>
  <c r="AI146" i="86" a="1"/>
  <c r="AI146" i="86" s="1"/>
  <c r="R162" i="86" a="1"/>
  <c r="R162" i="86" s="1"/>
  <c r="R151" i="86" a="1"/>
  <c r="R151" i="86" s="1"/>
  <c r="R146" i="86" a="1"/>
  <c r="R146" i="86" s="1"/>
  <c r="V81" i="86" a="1"/>
  <c r="V81" i="86" s="1"/>
  <c r="T81" i="86" a="1"/>
  <c r="T81" i="86" s="1"/>
  <c r="Y81" i="86" a="1"/>
  <c r="Y81" i="86" s="1"/>
  <c r="X76" i="86" a="1"/>
  <c r="X76" i="86" s="1"/>
  <c r="AC76" i="86" a="1"/>
  <c r="AC76" i="86" s="1"/>
  <c r="N58" i="86" a="1"/>
  <c r="N58" i="86" s="1"/>
  <c r="Q58" i="86" a="1"/>
  <c r="Q58" i="86" s="1"/>
  <c r="AC58" i="86" a="1"/>
  <c r="AC58" i="86" s="1"/>
  <c r="V82" i="86" a="1"/>
  <c r="V82" i="86" s="1"/>
  <c r="AF82" i="86" a="1"/>
  <c r="AF82" i="86" s="1"/>
  <c r="Y82" i="86" a="1"/>
  <c r="Y82" i="86" s="1"/>
  <c r="AH75" i="86" a="1"/>
  <c r="AH75" i="86" s="1"/>
  <c r="S75" i="86" a="1"/>
  <c r="S75" i="86" s="1"/>
  <c r="U60" i="86" a="1"/>
  <c r="U60" i="86" s="1"/>
  <c r="Q60" i="86" a="1"/>
  <c r="Q60" i="86" s="1"/>
  <c r="Q159" i="86" a="1"/>
  <c r="Q159" i="86" s="1"/>
  <c r="Q154" i="86" a="1"/>
  <c r="Q154" i="86" s="1"/>
  <c r="Q142" i="86" a="1"/>
  <c r="Q142" i="86" s="1"/>
  <c r="AF71" i="86" a="1"/>
  <c r="AF71" i="86" s="1"/>
  <c r="S71" i="86" a="1"/>
  <c r="S71" i="86" s="1"/>
  <c r="AD148" i="86" a="1"/>
  <c r="AD148" i="86" s="1"/>
  <c r="AD163" i="86" a="1"/>
  <c r="AD163" i="86" s="1"/>
  <c r="AD142" i="86" a="1"/>
  <c r="AD142" i="86" s="1"/>
  <c r="L162" i="86" a="1"/>
  <c r="L162" i="86" s="1"/>
  <c r="L157" i="86" a="1"/>
  <c r="L157" i="86" s="1"/>
  <c r="L142" i="86" a="1"/>
  <c r="L142" i="86" s="1"/>
  <c r="AJ154" i="86" a="1"/>
  <c r="AJ154" i="86" s="1"/>
  <c r="AJ145" i="86" a="1"/>
  <c r="AJ145" i="86" s="1"/>
  <c r="AJ140" i="86" a="1"/>
  <c r="AJ140" i="86" s="1"/>
  <c r="AI149" i="86" a="1"/>
  <c r="AI149" i="86" s="1"/>
  <c r="AI163" i="86" a="1"/>
  <c r="AI163" i="86" s="1"/>
  <c r="AI142" i="86" a="1"/>
  <c r="AI142" i="86" s="1"/>
  <c r="R150" i="86" a="1"/>
  <c r="R150" i="86" s="1"/>
  <c r="R161" i="86" a="1"/>
  <c r="R161" i="86" s="1"/>
  <c r="R142" i="86" a="1"/>
  <c r="R142" i="86" s="1"/>
  <c r="AD81" i="86" a="1"/>
  <c r="AD81" i="86" s="1"/>
  <c r="P81" i="86" a="1"/>
  <c r="P81" i="86" s="1"/>
  <c r="S81" i="86" a="1"/>
  <c r="S81" i="86" s="1"/>
  <c r="L76" i="86" a="1"/>
  <c r="L76" i="86" s="1"/>
  <c r="U76" i="86" a="1"/>
  <c r="U76" i="86" s="1"/>
  <c r="AD58" i="86" a="1"/>
  <c r="AD58" i="86" s="1"/>
  <c r="AB58" i="86" a="1"/>
  <c r="AB58" i="86" s="1"/>
  <c r="S82" i="86" a="1"/>
  <c r="S82" i="86" s="1"/>
  <c r="AG75" i="86" a="1"/>
  <c r="AG75" i="86" s="1"/>
  <c r="AB75" i="86" a="1"/>
  <c r="AB75" i="86" s="1"/>
  <c r="Y75" i="86" a="1"/>
  <c r="Y75" i="86" s="1"/>
  <c r="N70" i="86" a="1"/>
  <c r="N70" i="86" s="1"/>
  <c r="AJ70" i="86" a="1"/>
  <c r="AJ70" i="86" s="1"/>
  <c r="S70" i="86" a="1"/>
  <c r="S70" i="86" s="1"/>
  <c r="AI78" i="86" a="1"/>
  <c r="AI78" i="86" s="1"/>
  <c r="AB78" i="86" a="1"/>
  <c r="AB78" i="86" s="1"/>
  <c r="AC60" i="86" a="1"/>
  <c r="AC60" i="86" s="1"/>
  <c r="T60" i="86" a="1"/>
  <c r="T60" i="86" s="1"/>
  <c r="Q158" i="86" a="1"/>
  <c r="Q158" i="86" s="1"/>
  <c r="Q160" i="86" a="1"/>
  <c r="Q160" i="86" s="1"/>
  <c r="Q149" i="86" a="1"/>
  <c r="Q149" i="86" s="1"/>
  <c r="AG71" i="86" a="1"/>
  <c r="AG71" i="86" s="1"/>
  <c r="R71" i="86" a="1"/>
  <c r="R71" i="86" s="1"/>
  <c r="AD139" i="86" a="1"/>
  <c r="AD139" i="86" s="1"/>
  <c r="AD155" i="86" a="1"/>
  <c r="AD155" i="86" s="1"/>
  <c r="AD161" i="86" a="1"/>
  <c r="AD161" i="86" s="1"/>
  <c r="L154" i="86" a="1"/>
  <c r="L154" i="86" s="1"/>
  <c r="L148" i="86" a="1"/>
  <c r="L148" i="86" s="1"/>
  <c r="L150" i="86" a="1"/>
  <c r="L150" i="86" s="1"/>
  <c r="AJ151" i="86" a="1"/>
  <c r="AJ151" i="86" s="1"/>
  <c r="AJ149" i="86" a="1"/>
  <c r="AJ149" i="86" s="1"/>
  <c r="AJ150" i="86" a="1"/>
  <c r="AJ150" i="86" s="1"/>
  <c r="AI153" i="86" a="1"/>
  <c r="AI153" i="86" s="1"/>
  <c r="AI144" i="86" a="1"/>
  <c r="AI144" i="86" s="1"/>
  <c r="AI140" i="86" a="1"/>
  <c r="AI140" i="86" s="1"/>
  <c r="R149" i="86" a="1"/>
  <c r="R149" i="86" s="1"/>
  <c r="R160" i="86" a="1"/>
  <c r="R160" i="86" s="1"/>
  <c r="R140" i="86" a="1"/>
  <c r="R140" i="86" s="1"/>
  <c r="Q81" i="86" a="1"/>
  <c r="Q81" i="86" s="1"/>
  <c r="AJ81" i="86" a="1"/>
  <c r="AJ81" i="86" s="1"/>
  <c r="AB76" i="86" a="1"/>
  <c r="AB76" i="86" s="1"/>
  <c r="V76" i="86" a="1"/>
  <c r="V76" i="86" s="1"/>
  <c r="Y76" i="86" a="1"/>
  <c r="Y76" i="86" s="1"/>
  <c r="X58" i="86" a="1"/>
  <c r="X58" i="86" s="1"/>
  <c r="R58" i="86" a="1"/>
  <c r="R58" i="86" s="1"/>
  <c r="Y58" i="86" a="1"/>
  <c r="Y58" i="86" s="1"/>
  <c r="R82" i="86" a="1"/>
  <c r="R82" i="86" s="1"/>
  <c r="AD82" i="86" a="1"/>
  <c r="AD82" i="86" s="1"/>
  <c r="AI75" i="86" a="1"/>
  <c r="AI75" i="86" s="1"/>
  <c r="V70" i="86" a="1"/>
  <c r="V70" i="86" s="1"/>
  <c r="T78" i="86" a="1"/>
  <c r="T78" i="86" s="1"/>
  <c r="V78" i="86" a="1"/>
  <c r="V78" i="86" s="1"/>
  <c r="AD68" i="86" a="1"/>
  <c r="AD68" i="86" s="1"/>
  <c r="Q64" i="86" a="1"/>
  <c r="Q64" i="86" s="1"/>
  <c r="Q65" i="86" a="1"/>
  <c r="Q65" i="86" s="1"/>
  <c r="AJ65" i="86" a="1"/>
  <c r="AJ65" i="86" s="1"/>
  <c r="Y65" i="86" a="1"/>
  <c r="Y65" i="86" s="1"/>
  <c r="Y154" i="86" a="1"/>
  <c r="Y154" i="86" s="1"/>
  <c r="Y155" i="86" a="1"/>
  <c r="Y155" i="86" s="1"/>
  <c r="Y150" i="86" a="1"/>
  <c r="Y150" i="86" s="1"/>
  <c r="X141" i="86" a="1"/>
  <c r="X141" i="86" s="1"/>
  <c r="X143" i="86" a="1"/>
  <c r="X143" i="86" s="1"/>
  <c r="X152" i="86" a="1"/>
  <c r="X152" i="86" s="1"/>
  <c r="V162" i="86" a="1"/>
  <c r="V162" i="86" s="1"/>
  <c r="V145" i="86" a="1"/>
  <c r="V145" i="86" s="1"/>
  <c r="V146" i="86" a="1"/>
  <c r="V146" i="86" s="1"/>
  <c r="T157" i="86" a="1"/>
  <c r="T157" i="86" s="1"/>
  <c r="T163" i="86" a="1"/>
  <c r="T163" i="86" s="1"/>
  <c r="T148" i="86" a="1"/>
  <c r="T148" i="86" s="1"/>
  <c r="AF151" i="86" a="1"/>
  <c r="AF151" i="86" s="1"/>
  <c r="AF141" i="86" a="1"/>
  <c r="AF141" i="86" s="1"/>
  <c r="AF153" i="86" a="1"/>
  <c r="AF153" i="86" s="1"/>
  <c r="AB151" i="86" a="1"/>
  <c r="AB151" i="86" s="1"/>
  <c r="AB144" i="86" a="1"/>
  <c r="AB144" i="86" s="1"/>
  <c r="AB146" i="86" a="1"/>
  <c r="AB146" i="86" s="1"/>
  <c r="U160" i="86" a="1"/>
  <c r="U160" i="86" s="1"/>
  <c r="U149" i="86" a="1"/>
  <c r="U149" i="86" s="1"/>
  <c r="U140" i="86" a="1"/>
  <c r="U140" i="86" s="1"/>
  <c r="AH156" i="86" a="1"/>
  <c r="AH156" i="86" s="1"/>
  <c r="AH155" i="86" a="1"/>
  <c r="AH155" i="86" s="1"/>
  <c r="AH140" i="86" a="1"/>
  <c r="AH140" i="86" s="1"/>
  <c r="N139" i="86" a="1"/>
  <c r="N139" i="86" s="1"/>
  <c r="N161" i="86" a="1"/>
  <c r="N161" i="86" s="1"/>
  <c r="N156" i="86" a="1"/>
  <c r="N156" i="86" s="1"/>
  <c r="S150" i="86" a="1"/>
  <c r="S150" i="86" s="1"/>
  <c r="S139" i="86" a="1"/>
  <c r="S139" i="86" s="1"/>
  <c r="S155" i="86" a="1"/>
  <c r="S155" i="86" s="1"/>
  <c r="AI67" i="86" a="1"/>
  <c r="AI67" i="86" s="1"/>
  <c r="AI63" i="86" a="1"/>
  <c r="AI63" i="86" s="1"/>
  <c r="AG63" i="86" a="1"/>
  <c r="AG63" i="86" s="1"/>
  <c r="S63" i="86" a="1"/>
  <c r="S63" i="86" s="1"/>
  <c r="P58" i="86" a="1"/>
  <c r="P58" i="86" s="1"/>
  <c r="AC82" i="86" a="1"/>
  <c r="AC82" i="86" s="1"/>
  <c r="U75" i="86" a="1"/>
  <c r="U75" i="86" s="1"/>
  <c r="AG70" i="86" a="1"/>
  <c r="AG70" i="86" s="1"/>
  <c r="AF70" i="86" a="1"/>
  <c r="AF70" i="86" s="1"/>
  <c r="AI70" i="86" a="1"/>
  <c r="AI70" i="86" s="1"/>
  <c r="R78" i="86" a="1"/>
  <c r="R78" i="86" s="1"/>
  <c r="AI68" i="86" a="1"/>
  <c r="AI68" i="86" s="1"/>
  <c r="AF68" i="86" a="1"/>
  <c r="AF68" i="86" s="1"/>
  <c r="L68" i="86" a="1"/>
  <c r="L68" i="86" s="1"/>
  <c r="L64" i="86" a="1"/>
  <c r="L64" i="86" s="1"/>
  <c r="AJ64" i="86" a="1"/>
  <c r="AJ64" i="86" s="1"/>
  <c r="AB65" i="86" a="1"/>
  <c r="AB65" i="86" s="1"/>
  <c r="AI65" i="86" a="1"/>
  <c r="AI65" i="86" s="1"/>
  <c r="U65" i="86" a="1"/>
  <c r="U65" i="86" s="1"/>
  <c r="Y160" i="86" a="1"/>
  <c r="Y160" i="86" s="1"/>
  <c r="Y149" i="86" a="1"/>
  <c r="Y149" i="86" s="1"/>
  <c r="Y146" i="86" a="1"/>
  <c r="Y146" i="86" s="1"/>
  <c r="X162" i="86" a="1"/>
  <c r="X162" i="86" s="1"/>
  <c r="X144" i="86" a="1"/>
  <c r="X144" i="86" s="1"/>
  <c r="X140" i="86" a="1"/>
  <c r="X140" i="86" s="1"/>
  <c r="V150" i="86" a="1"/>
  <c r="V150" i="86" s="1"/>
  <c r="V143" i="86" a="1"/>
  <c r="V143" i="86" s="1"/>
  <c r="V142" i="86" a="1"/>
  <c r="V142" i="86" s="1"/>
  <c r="T150" i="86" a="1"/>
  <c r="T150" i="86" s="1"/>
  <c r="T159" i="86" a="1"/>
  <c r="T159" i="86" s="1"/>
  <c r="T140" i="86" a="1"/>
  <c r="T140" i="86" s="1"/>
  <c r="AF148" i="86" a="1"/>
  <c r="AF148" i="86" s="1"/>
  <c r="AF147" i="86" a="1"/>
  <c r="AF147" i="86" s="1"/>
  <c r="AF142" i="86" a="1"/>
  <c r="AF142" i="86" s="1"/>
  <c r="AB141" i="86" a="1"/>
  <c r="AB141" i="86" s="1"/>
  <c r="AB143" i="86" a="1"/>
  <c r="AB143" i="86" s="1"/>
  <c r="AB152" i="86" a="1"/>
  <c r="AB152" i="86" s="1"/>
  <c r="U158" i="86" a="1"/>
  <c r="U158" i="86" s="1"/>
  <c r="U141" i="86" a="1"/>
  <c r="U141" i="86" s="1"/>
  <c r="U143" i="86" a="1"/>
  <c r="U143" i="86" s="1"/>
  <c r="AH144" i="86" a="1"/>
  <c r="AH144" i="86" s="1"/>
  <c r="AH148" i="86" a="1"/>
  <c r="AH148" i="86" s="1"/>
  <c r="AH153" i="86" a="1"/>
  <c r="AH153" i="86" s="1"/>
  <c r="N162" i="86" a="1"/>
  <c r="N162" i="86" s="1"/>
  <c r="N159" i="86" a="1"/>
  <c r="N159" i="86" s="1"/>
  <c r="N146" i="86" a="1"/>
  <c r="N146" i="86" s="1"/>
  <c r="S151" i="86" a="1"/>
  <c r="S151" i="86" s="1"/>
  <c r="S163" i="86" a="1"/>
  <c r="S163" i="86" s="1"/>
  <c r="S152" i="86" a="1"/>
  <c r="S152" i="86" s="1"/>
  <c r="R67" i="86" a="1"/>
  <c r="R67" i="86" s="1"/>
  <c r="AF67" i="86" a="1"/>
  <c r="AF67" i="86" s="1"/>
  <c r="AJ63" i="86" a="1"/>
  <c r="AJ63" i="86" s="1"/>
  <c r="AH63" i="86" a="1"/>
  <c r="AH63" i="86" s="1"/>
  <c r="U62" i="86" a="1"/>
  <c r="U62" i="86" s="1"/>
  <c r="AB62" i="86" a="1"/>
  <c r="AB62" i="86" s="1"/>
  <c r="R66" i="86" a="1"/>
  <c r="R66" i="86" s="1"/>
  <c r="AH66" i="86" a="1"/>
  <c r="AH66" i="86" s="1"/>
  <c r="AH58" i="86" a="1"/>
  <c r="AH58" i="86" s="1"/>
  <c r="AD75" i="86" a="1"/>
  <c r="AD75" i="86" s="1"/>
  <c r="N75" i="86" a="1"/>
  <c r="N75" i="86" s="1"/>
  <c r="AC70" i="86" a="1"/>
  <c r="AC70" i="86" s="1"/>
  <c r="AJ78" i="86" a="1"/>
  <c r="AJ78" i="86" s="1"/>
  <c r="AG78" i="86" a="1"/>
  <c r="AG78" i="86" s="1"/>
  <c r="AH68" i="86" a="1"/>
  <c r="AH68" i="86" s="1"/>
  <c r="T68" i="86" a="1"/>
  <c r="T68" i="86" s="1"/>
  <c r="U68" i="86" a="1"/>
  <c r="U68" i="86" s="1"/>
  <c r="AF64" i="86" a="1"/>
  <c r="AF64" i="86" s="1"/>
  <c r="AI64" i="86" a="1"/>
  <c r="AI64" i="86" s="1"/>
  <c r="AC64" i="86" a="1"/>
  <c r="AC64" i="86" s="1"/>
  <c r="AF65" i="86" a="1"/>
  <c r="AF65" i="86" s="1"/>
  <c r="Y139" i="86" a="1"/>
  <c r="Y139" i="86" s="1"/>
  <c r="Y163" i="86" a="1"/>
  <c r="Y163" i="86" s="1"/>
  <c r="Y142" i="86" a="1"/>
  <c r="Y142" i="86" s="1"/>
  <c r="X160" i="86" a="1"/>
  <c r="X160" i="86" s="1"/>
  <c r="X147" i="86" a="1"/>
  <c r="X147" i="86" s="1"/>
  <c r="X142" i="86" a="1"/>
  <c r="X142" i="86" s="1"/>
  <c r="V144" i="86" a="1"/>
  <c r="V144" i="86" s="1"/>
  <c r="V157" i="86" a="1"/>
  <c r="V157" i="86" s="1"/>
  <c r="V153" i="86" a="1"/>
  <c r="V153" i="86" s="1"/>
  <c r="T158" i="86" a="1"/>
  <c r="T158" i="86" s="1"/>
  <c r="T141" i="86" a="1"/>
  <c r="T141" i="86" s="1"/>
  <c r="T142" i="86" a="1"/>
  <c r="T142" i="86" s="1"/>
  <c r="AF161" i="86" a="1"/>
  <c r="AF161" i="86" s="1"/>
  <c r="AF154" i="86" a="1"/>
  <c r="AF154" i="86" s="1"/>
  <c r="AF140" i="86" a="1"/>
  <c r="AF140" i="86" s="1"/>
  <c r="AB150" i="86" a="1"/>
  <c r="AB150" i="86" s="1"/>
  <c r="AB160" i="86" a="1"/>
  <c r="AB160" i="86" s="1"/>
  <c r="AB142" i="86" a="1"/>
  <c r="AB142" i="86" s="1"/>
  <c r="U150" i="86" a="1"/>
  <c r="U150" i="86" s="1"/>
  <c r="U163" i="86" a="1"/>
  <c r="U163" i="86" s="1"/>
  <c r="U142" i="86" a="1"/>
  <c r="U142" i="86" s="1"/>
  <c r="AH150" i="86" a="1"/>
  <c r="AH150" i="86" s="1"/>
  <c r="AH141" i="86" a="1"/>
  <c r="AH141" i="86" s="1"/>
  <c r="AH142" i="86" a="1"/>
  <c r="AH142" i="86" s="1"/>
  <c r="N149" i="86" a="1"/>
  <c r="N149" i="86" s="1"/>
  <c r="N154" i="86" a="1"/>
  <c r="N154" i="86" s="1"/>
  <c r="N152" i="86" a="1"/>
  <c r="N152" i="86" s="1"/>
  <c r="S156" i="86" a="1"/>
  <c r="S156" i="86" s="1"/>
  <c r="S153" i="86" a="1"/>
  <c r="S153" i="86" s="1"/>
  <c r="S145" i="86" a="1"/>
  <c r="S145" i="86" s="1"/>
  <c r="AJ67" i="86" a="1"/>
  <c r="AJ67" i="86" s="1"/>
  <c r="X67" i="86" a="1"/>
  <c r="X67" i="86" s="1"/>
  <c r="S67" i="86" a="1"/>
  <c r="S67" i="86" s="1"/>
  <c r="U63" i="86" a="1"/>
  <c r="U63" i="86" s="1"/>
  <c r="L63" i="86" a="1"/>
  <c r="L63" i="86" s="1"/>
  <c r="AD63" i="86" a="1"/>
  <c r="AD63" i="86" s="1"/>
  <c r="AF62" i="86" a="1"/>
  <c r="AF62" i="86" s="1"/>
  <c r="N82" i="86" a="1"/>
  <c r="N82" i="86" s="1"/>
  <c r="X75" i="86" a="1"/>
  <c r="X75" i="86" s="1"/>
  <c r="AD70" i="86" a="1"/>
  <c r="AD70" i="86" s="1"/>
  <c r="N78" i="86" a="1"/>
  <c r="N78" i="86" s="1"/>
  <c r="AB68" i="86" a="1"/>
  <c r="AB68" i="86" s="1"/>
  <c r="AC68" i="86" a="1"/>
  <c r="AC68" i="86" s="1"/>
  <c r="U64" i="86" a="1"/>
  <c r="U64" i="86" s="1"/>
  <c r="V64" i="86" a="1"/>
  <c r="V64" i="86" s="1"/>
  <c r="V65" i="86" a="1"/>
  <c r="V65" i="86" s="1"/>
  <c r="X65" i="86" a="1"/>
  <c r="X65" i="86" s="1"/>
  <c r="Y162" i="86" a="1"/>
  <c r="Y162" i="86" s="1"/>
  <c r="Y143" i="86" a="1"/>
  <c r="Y143" i="86" s="1"/>
  <c r="Y148" i="86" a="1"/>
  <c r="Y148" i="86" s="1"/>
  <c r="X158" i="86" a="1"/>
  <c r="X158" i="86" s="1"/>
  <c r="X149" i="86" a="1"/>
  <c r="X149" i="86" s="1"/>
  <c r="X161" i="86" a="1"/>
  <c r="X161" i="86" s="1"/>
  <c r="V141" i="86" a="1"/>
  <c r="V141" i="86" s="1"/>
  <c r="V161" i="86" a="1"/>
  <c r="V161" i="86" s="1"/>
  <c r="V148" i="86" a="1"/>
  <c r="V148" i="86" s="1"/>
  <c r="T155" i="86" a="1"/>
  <c r="T155" i="86" s="1"/>
  <c r="T156" i="86" a="1"/>
  <c r="T156" i="86" s="1"/>
  <c r="T154" i="86" a="1"/>
  <c r="T154" i="86" s="1"/>
  <c r="AF155" i="86" a="1"/>
  <c r="AF155" i="86" s="1"/>
  <c r="AF162" i="86" a="1"/>
  <c r="AF162" i="86" s="1"/>
  <c r="AF156" i="86" a="1"/>
  <c r="AF156" i="86" s="1"/>
  <c r="AB158" i="86" a="1"/>
  <c r="AB158" i="86" s="1"/>
  <c r="AB147" i="86" a="1"/>
  <c r="AB147" i="86" s="1"/>
  <c r="AB161" i="86" a="1"/>
  <c r="AB161" i="86" s="1"/>
  <c r="U154" i="86" a="1"/>
  <c r="U154" i="86" s="1"/>
  <c r="U157" i="86" a="1"/>
  <c r="U157" i="86" s="1"/>
  <c r="U161" i="86" a="1"/>
  <c r="U161" i="86" s="1"/>
  <c r="AH157" i="86" a="1"/>
  <c r="AH157" i="86" s="1"/>
  <c r="AH149" i="86" a="1"/>
  <c r="AH149" i="86" s="1"/>
  <c r="AH154" i="86" a="1"/>
  <c r="AH154" i="86" s="1"/>
  <c r="N157" i="86" a="1"/>
  <c r="N157" i="86" s="1"/>
  <c r="N150" i="86" a="1"/>
  <c r="N150" i="86" s="1"/>
  <c r="N140" i="86" a="1"/>
  <c r="N140" i="86" s="1"/>
  <c r="S147" i="86" a="1"/>
  <c r="S147" i="86" s="1"/>
  <c r="S142" i="86" a="1"/>
  <c r="S142" i="86" s="1"/>
  <c r="S160" i="86" a="1"/>
  <c r="S160" i="86" s="1"/>
  <c r="AH67" i="86" a="1"/>
  <c r="AH67" i="86" s="1"/>
  <c r="T67" i="86" a="1"/>
  <c r="T67" i="86" s="1"/>
  <c r="P63" i="86" a="1"/>
  <c r="P63" i="86" s="1"/>
  <c r="AC63" i="86" a="1"/>
  <c r="AC63" i="86" s="1"/>
  <c r="Q70" i="86" a="1"/>
  <c r="Q70" i="86" s="1"/>
  <c r="T70" i="86" a="1"/>
  <c r="T70" i="86" s="1"/>
  <c r="Q78" i="86" a="1"/>
  <c r="Q78" i="86" s="1"/>
  <c r="AH78" i="86" a="1"/>
  <c r="AH78" i="86" s="1"/>
  <c r="Y78" i="86" a="1"/>
  <c r="Y78" i="86" s="1"/>
  <c r="P68" i="86" a="1"/>
  <c r="P68" i="86" s="1"/>
  <c r="AJ68" i="86" a="1"/>
  <c r="AJ68" i="86" s="1"/>
  <c r="AG68" i="86" a="1"/>
  <c r="AG68" i="86" s="1"/>
  <c r="X64" i="86" a="1"/>
  <c r="X64" i="86" s="1"/>
  <c r="N64" i="86" a="1"/>
  <c r="N64" i="86" s="1"/>
  <c r="Y64" i="86" a="1"/>
  <c r="Y64" i="86" s="1"/>
  <c r="AC65" i="86" a="1"/>
  <c r="AC65" i="86" s="1"/>
  <c r="P65" i="86" a="1"/>
  <c r="P65" i="86" s="1"/>
  <c r="AD65" i="86" a="1"/>
  <c r="AD65" i="86" s="1"/>
  <c r="Y161" i="86" a="1"/>
  <c r="Y161" i="86" s="1"/>
  <c r="Y151" i="86" a="1"/>
  <c r="Y151" i="86" s="1"/>
  <c r="Y159" i="86" a="1"/>
  <c r="Y159" i="86" s="1"/>
  <c r="X139" i="86" a="1"/>
  <c r="X139" i="86" s="1"/>
  <c r="X148" i="86" a="1"/>
  <c r="X148" i="86" s="1"/>
  <c r="X155" i="86" a="1"/>
  <c r="X155" i="86" s="1"/>
  <c r="V139" i="86" a="1"/>
  <c r="V139" i="86" s="1"/>
  <c r="V147" i="86" a="1"/>
  <c r="V147" i="86" s="1"/>
  <c r="V158" i="86" a="1"/>
  <c r="V158" i="86" s="1"/>
  <c r="T149" i="86" a="1"/>
  <c r="T149" i="86" s="1"/>
  <c r="T139" i="86" a="1"/>
  <c r="T139" i="86" s="1"/>
  <c r="T143" i="86" a="1"/>
  <c r="T143" i="86" s="1"/>
  <c r="AF158" i="86" a="1"/>
  <c r="AF158" i="86" s="1"/>
  <c r="AF145" i="86" a="1"/>
  <c r="AF145" i="86" s="1"/>
  <c r="AF160" i="86" a="1"/>
  <c r="AF160" i="86" s="1"/>
  <c r="AB156" i="86" a="1"/>
  <c r="AB156" i="86" s="1"/>
  <c r="AB145" i="86" a="1"/>
  <c r="AB145" i="86" s="1"/>
  <c r="AB163" i="86" a="1"/>
  <c r="AB163" i="86" s="1"/>
  <c r="U139" i="86" a="1"/>
  <c r="U139" i="86" s="1"/>
  <c r="U162" i="86" a="1"/>
  <c r="U162" i="86" s="1"/>
  <c r="U159" i="86" a="1"/>
  <c r="U159" i="86" s="1"/>
  <c r="AH145" i="86" a="1"/>
  <c r="AH145" i="86" s="1"/>
  <c r="AH143" i="86" a="1"/>
  <c r="AH143" i="86" s="1"/>
  <c r="AH163" i="86" a="1"/>
  <c r="AH163" i="86" s="1"/>
  <c r="N148" i="86" a="1"/>
  <c r="N148" i="86" s="1"/>
  <c r="N151" i="86" a="1"/>
  <c r="N151" i="86" s="1"/>
  <c r="N142" i="86" a="1"/>
  <c r="N142" i="86" s="1"/>
  <c r="S141" i="86" a="1"/>
  <c r="S141" i="86" s="1"/>
  <c r="S157" i="86" a="1"/>
  <c r="S157" i="86" s="1"/>
  <c r="S140" i="86" a="1"/>
  <c r="S140" i="86" s="1"/>
  <c r="V67" i="86" a="1"/>
  <c r="V67" i="86" s="1"/>
  <c r="P67" i="86" a="1"/>
  <c r="P67" i="86" s="1"/>
  <c r="V63" i="86" a="1"/>
  <c r="V63" i="86" s="1"/>
  <c r="AF63" i="86" a="1"/>
  <c r="AF63" i="86" s="1"/>
  <c r="Y63" i="86" a="1"/>
  <c r="Y63" i="86" s="1"/>
  <c r="AG62" i="86" a="1"/>
  <c r="AG62" i="86" s="1"/>
  <c r="N62" i="86" a="1"/>
  <c r="N62" i="86" s="1"/>
  <c r="S62" i="86" a="1"/>
  <c r="S62" i="86" s="1"/>
  <c r="AI82" i="86" a="1"/>
  <c r="AI82" i="86" s="1"/>
  <c r="R75" i="86" a="1"/>
  <c r="R75" i="86" s="1"/>
  <c r="P70" i="86" a="1"/>
  <c r="P70" i="86" s="1"/>
  <c r="AB70" i="86" a="1"/>
  <c r="AB70" i="86" s="1"/>
  <c r="AD78" i="86" a="1"/>
  <c r="AD78" i="86" s="1"/>
  <c r="U78" i="86" a="1"/>
  <c r="U78" i="86" s="1"/>
  <c r="S78" i="86" a="1"/>
  <c r="S78" i="86" s="1"/>
  <c r="X68" i="86" a="1"/>
  <c r="X68" i="86" s="1"/>
  <c r="S68" i="86" a="1"/>
  <c r="S68" i="86" s="1"/>
  <c r="P64" i="86" a="1"/>
  <c r="P64" i="86" s="1"/>
  <c r="AH64" i="86" a="1"/>
  <c r="AH64" i="86" s="1"/>
  <c r="S64" i="86" a="1"/>
  <c r="S64" i="86" s="1"/>
  <c r="AH65" i="86" a="1"/>
  <c r="AH65" i="86" s="1"/>
  <c r="N65" i="86" a="1"/>
  <c r="N65" i="86" s="1"/>
  <c r="T65" i="86" a="1"/>
  <c r="T65" i="86" s="1"/>
  <c r="Y158" i="86" a="1"/>
  <c r="Y158" i="86" s="1"/>
  <c r="Y141" i="86" a="1"/>
  <c r="Y141" i="86" s="1"/>
  <c r="Y156" i="86" a="1"/>
  <c r="Y156" i="86" s="1"/>
  <c r="X157" i="86" a="1"/>
  <c r="X157" i="86" s="1"/>
  <c r="X154" i="86" a="1"/>
  <c r="X154" i="86" s="1"/>
  <c r="X163" i="86" a="1"/>
  <c r="X163" i="86" s="1"/>
  <c r="V160" i="86" a="1"/>
  <c r="V160" i="86" s="1"/>
  <c r="V156" i="86" a="1"/>
  <c r="V156" i="86" s="1"/>
  <c r="V154" i="86" a="1"/>
  <c r="V154" i="86" s="1"/>
  <c r="T160" i="86" a="1"/>
  <c r="T160" i="86" s="1"/>
  <c r="T144" i="86" a="1"/>
  <c r="T144" i="86" s="1"/>
  <c r="T152" i="86" a="1"/>
  <c r="T152" i="86" s="1"/>
  <c r="AF144" i="86" a="1"/>
  <c r="AF144" i="86" s="1"/>
  <c r="AF143" i="86" a="1"/>
  <c r="AF143" i="86" s="1"/>
  <c r="AF157" i="86" a="1"/>
  <c r="AF157" i="86" s="1"/>
  <c r="AB162" i="86" a="1"/>
  <c r="AB162" i="86" s="1"/>
  <c r="AB149" i="86" a="1"/>
  <c r="AB149" i="86" s="1"/>
  <c r="AB154" i="86" a="1"/>
  <c r="AB154" i="86" s="1"/>
  <c r="U156" i="86" a="1"/>
  <c r="U156" i="86" s="1"/>
  <c r="U151" i="86" a="1"/>
  <c r="U151" i="86" s="1"/>
  <c r="U153" i="86" a="1"/>
  <c r="U153" i="86" s="1"/>
  <c r="AH162" i="86" a="1"/>
  <c r="AH162" i="86" s="1"/>
  <c r="AH139" i="86" a="1"/>
  <c r="AH139" i="86" s="1"/>
  <c r="AH159" i="86" a="1"/>
  <c r="AH159" i="86" s="1"/>
  <c r="N153" i="86" a="1"/>
  <c r="N153" i="86" s="1"/>
  <c r="N145" i="86" a="1"/>
  <c r="N145" i="86" s="1"/>
  <c r="N143" i="86" a="1"/>
  <c r="N143" i="86" s="1"/>
  <c r="S158" i="86" a="1"/>
  <c r="S158" i="86" s="1"/>
  <c r="S143" i="86" a="1"/>
  <c r="S143" i="86" s="1"/>
  <c r="S161" i="86" a="1"/>
  <c r="S161" i="86" s="1"/>
  <c r="L67" i="86" a="1"/>
  <c r="L67" i="86" s="1"/>
  <c r="Q67" i="86" a="1"/>
  <c r="Q67" i="86" s="1"/>
  <c r="U82" i="86" a="1"/>
  <c r="U82" i="86" s="1"/>
  <c r="AJ75" i="86" a="1"/>
  <c r="AJ75" i="86" s="1"/>
  <c r="U70" i="86" a="1"/>
  <c r="U70" i="86" s="1"/>
  <c r="L70" i="86" a="1"/>
  <c r="L70" i="86" s="1"/>
  <c r="L78" i="86" a="1"/>
  <c r="L78" i="86" s="1"/>
  <c r="X78" i="86" a="1"/>
  <c r="X78" i="86" s="1"/>
  <c r="Q68" i="86" a="1"/>
  <c r="Q68" i="86" s="1"/>
  <c r="Y68" i="86" a="1"/>
  <c r="Y68" i="86" s="1"/>
  <c r="T64" i="86" a="1"/>
  <c r="T64" i="86" s="1"/>
  <c r="AG64" i="86" a="1"/>
  <c r="AG64" i="86" s="1"/>
  <c r="AG65" i="86" a="1"/>
  <c r="AG65" i="86" s="1"/>
  <c r="Y145" i="86" a="1"/>
  <c r="Y145" i="86" s="1"/>
  <c r="Y157" i="86" a="1"/>
  <c r="Y157" i="86" s="1"/>
  <c r="Y153" i="86" a="1"/>
  <c r="Y153" i="86" s="1"/>
  <c r="X145" i="86" a="1"/>
  <c r="X145" i="86" s="1"/>
  <c r="X150" i="86" a="1"/>
  <c r="X150" i="86" s="1"/>
  <c r="X146" i="86" a="1"/>
  <c r="X146" i="86" s="1"/>
  <c r="V151" i="86" a="1"/>
  <c r="V151" i="86" s="1"/>
  <c r="V159" i="86" a="1"/>
  <c r="V159" i="86" s="1"/>
  <c r="V152" i="86" a="1"/>
  <c r="V152" i="86" s="1"/>
  <c r="T151" i="86" a="1"/>
  <c r="T151" i="86" s="1"/>
  <c r="T161" i="86" a="1"/>
  <c r="T161" i="86" s="1"/>
  <c r="T146" i="86" a="1"/>
  <c r="T146" i="86" s="1"/>
  <c r="AF149" i="86" a="1"/>
  <c r="AF149" i="86" s="1"/>
  <c r="AF163" i="86" a="1"/>
  <c r="AF163" i="86" s="1"/>
  <c r="AF152" i="86" a="1"/>
  <c r="AF152" i="86" s="1"/>
  <c r="AB157" i="86" a="1"/>
  <c r="AB157" i="86" s="1"/>
  <c r="AB148" i="86" a="1"/>
  <c r="AB148" i="86" s="1"/>
  <c r="AB153" i="86" a="1"/>
  <c r="AB153" i="86" s="1"/>
  <c r="U147" i="86" a="1"/>
  <c r="U147" i="86" s="1"/>
  <c r="U144" i="86" a="1"/>
  <c r="U144" i="86" s="1"/>
  <c r="U146" i="86" a="1"/>
  <c r="U146" i="86" s="1"/>
  <c r="AH151" i="86" a="1"/>
  <c r="AH151" i="86" s="1"/>
  <c r="AH160" i="86" a="1"/>
  <c r="AH160" i="86" s="1"/>
  <c r="AH146" i="86" a="1"/>
  <c r="AH146" i="86" s="1"/>
  <c r="N158" i="86" a="1"/>
  <c r="N158" i="86" s="1"/>
  <c r="N155" i="86" a="1"/>
  <c r="N155" i="86" s="1"/>
  <c r="N144" i="86" a="1"/>
  <c r="N144" i="86" s="1"/>
  <c r="S162" i="86" a="1"/>
  <c r="S162" i="86" s="1"/>
  <c r="S149" i="86" a="1"/>
  <c r="S149" i="86" s="1"/>
  <c r="S154" i="86" a="1"/>
  <c r="S154" i="86" s="1"/>
  <c r="AB67" i="86" a="1"/>
  <c r="AB67" i="86" s="1"/>
  <c r="AG67" i="86" a="1"/>
  <c r="AG67" i="86" s="1"/>
  <c r="Y67" i="86" a="1"/>
  <c r="Y67" i="86" s="1"/>
  <c r="R76" i="86" a="1"/>
  <c r="R76" i="86" s="1"/>
  <c r="Q82" i="86" a="1"/>
  <c r="Q82" i="86" s="1"/>
  <c r="P75" i="86" a="1"/>
  <c r="P75" i="86" s="1"/>
  <c r="R70" i="86" a="1"/>
  <c r="R70" i="86" s="1"/>
  <c r="Y70" i="86" a="1"/>
  <c r="Y70" i="86" s="1"/>
  <c r="AC78" i="86" a="1"/>
  <c r="AC78" i="86" s="1"/>
  <c r="P78" i="86" a="1"/>
  <c r="P78" i="86" s="1"/>
  <c r="N68" i="86" a="1"/>
  <c r="N68" i="86" s="1"/>
  <c r="R68" i="86" a="1"/>
  <c r="R68" i="86" s="1"/>
  <c r="AD64" i="86" a="1"/>
  <c r="AD64" i="86" s="1"/>
  <c r="AB64" i="86" a="1"/>
  <c r="AB64" i="86" s="1"/>
  <c r="L65" i="86" a="1"/>
  <c r="L65" i="86" s="1"/>
  <c r="R65" i="86" a="1"/>
  <c r="R65" i="86" s="1"/>
  <c r="Y147" i="86" a="1"/>
  <c r="Y147" i="86" s="1"/>
  <c r="Y144" i="86" a="1"/>
  <c r="Y144" i="86" s="1"/>
  <c r="Y140" i="86" a="1"/>
  <c r="Y140" i="86" s="1"/>
  <c r="X156" i="86" a="1"/>
  <c r="X156" i="86" s="1"/>
  <c r="X159" i="86" a="1"/>
  <c r="X159" i="86" s="1"/>
  <c r="X153" i="86" a="1"/>
  <c r="X153" i="86" s="1"/>
  <c r="V155" i="86" a="1"/>
  <c r="V155" i="86" s="1"/>
  <c r="V163" i="86" a="1"/>
  <c r="V163" i="86" s="1"/>
  <c r="V140" i="86" a="1"/>
  <c r="V140" i="86" s="1"/>
  <c r="T162" i="86" a="1"/>
  <c r="T162" i="86" s="1"/>
  <c r="T145" i="86" a="1"/>
  <c r="T145" i="86" s="1"/>
  <c r="T153" i="86" a="1"/>
  <c r="T153" i="86" s="1"/>
  <c r="AF150" i="86" a="1"/>
  <c r="AF150" i="86" s="1"/>
  <c r="AF139" i="86" a="1"/>
  <c r="AF139" i="86" s="1"/>
  <c r="AF146" i="86" a="1"/>
  <c r="AF146" i="86" s="1"/>
  <c r="AB139" i="86" a="1"/>
  <c r="AB139" i="86" s="1"/>
  <c r="AB159" i="86" a="1"/>
  <c r="AB159" i="86" s="1"/>
  <c r="AB140" i="86" a="1"/>
  <c r="AB140" i="86" s="1"/>
  <c r="U145" i="86" a="1"/>
  <c r="U145" i="86" s="1"/>
  <c r="U155" i="86" a="1"/>
  <c r="U155" i="86" s="1"/>
  <c r="U152" i="86" a="1"/>
  <c r="U152" i="86" s="1"/>
  <c r="AH158" i="86" a="1"/>
  <c r="AH158" i="86" s="1"/>
  <c r="AH147" i="86" a="1"/>
  <c r="AH147" i="86" s="1"/>
  <c r="AH152" i="86" a="1"/>
  <c r="AH152" i="86" s="1"/>
  <c r="N147" i="86" a="1"/>
  <c r="N147" i="86" s="1"/>
  <c r="N160" i="86" a="1"/>
  <c r="N160" i="86" s="1"/>
  <c r="N163" i="86" a="1"/>
  <c r="N163" i="86" s="1"/>
  <c r="S148" i="86" a="1"/>
  <c r="S148" i="86" s="1"/>
  <c r="S159" i="86" a="1"/>
  <c r="S159" i="86" s="1"/>
  <c r="S144" i="86" a="1"/>
  <c r="S144" i="86" s="1"/>
  <c r="N67" i="86" a="1"/>
  <c r="N67" i="86" s="1"/>
  <c r="AD67" i="86" a="1"/>
  <c r="AD67" i="86" s="1"/>
  <c r="AC67" i="86" a="1"/>
  <c r="AC67" i="86" s="1"/>
  <c r="AI62" i="86" a="1"/>
  <c r="AI62" i="86" s="1"/>
  <c r="AJ62" i="86" a="1"/>
  <c r="AJ62" i="86" s="1"/>
  <c r="AC66" i="86" a="1"/>
  <c r="AC66" i="86" s="1"/>
  <c r="AB66" i="86" a="1"/>
  <c r="AB66" i="86" s="1"/>
  <c r="V79" i="86" a="1"/>
  <c r="V79" i="86" s="1"/>
  <c r="AC79" i="86" a="1"/>
  <c r="AC79" i="86" s="1"/>
  <c r="L80" i="86" a="1"/>
  <c r="L80" i="86" s="1"/>
  <c r="U80" i="86" a="1"/>
  <c r="U80" i="86" s="1"/>
  <c r="S80" i="86" a="1"/>
  <c r="S80" i="86" s="1"/>
  <c r="P156" i="86" a="1"/>
  <c r="P156" i="86" s="1"/>
  <c r="P150" i="86" a="1"/>
  <c r="P150" i="86" s="1"/>
  <c r="P146" i="86" a="1"/>
  <c r="P146" i="86" s="1"/>
  <c r="AD74" i="86" a="1"/>
  <c r="AD74" i="86" s="1"/>
  <c r="AC74" i="86" a="1"/>
  <c r="AC74" i="86" s="1"/>
  <c r="S74" i="86" a="1"/>
  <c r="S74" i="86" s="1"/>
  <c r="AG149" i="86" a="1"/>
  <c r="AG149" i="86" s="1"/>
  <c r="AG159" i="86" a="1"/>
  <c r="AG159" i="86" s="1"/>
  <c r="AG150" i="86" a="1"/>
  <c r="AG150" i="86" s="1"/>
  <c r="AC157" i="86" a="1"/>
  <c r="AC157" i="86" s="1"/>
  <c r="AC162" i="86" a="1"/>
  <c r="AC162" i="86" s="1"/>
  <c r="AC146" i="86" a="1"/>
  <c r="AC146" i="86" s="1"/>
  <c r="T62" i="86" a="1"/>
  <c r="T62" i="86" s="1"/>
  <c r="AC62" i="86" a="1"/>
  <c r="AC62" i="86" s="1"/>
  <c r="V66" i="86" a="1"/>
  <c r="V66" i="86" s="1"/>
  <c r="Z66" i="86" a="1"/>
  <c r="Z66" i="86" s="1"/>
  <c r="P79" i="86" a="1"/>
  <c r="P79" i="86" s="1"/>
  <c r="AH79" i="86" a="1"/>
  <c r="AH79" i="86" s="1"/>
  <c r="S79" i="86" a="1"/>
  <c r="S79" i="86" s="1"/>
  <c r="P80" i="86" a="1"/>
  <c r="P80" i="86" s="1"/>
  <c r="AC80" i="86" a="1"/>
  <c r="AC80" i="86" s="1"/>
  <c r="Y80" i="86" a="1"/>
  <c r="Y80" i="86" s="1"/>
  <c r="P157" i="86" a="1"/>
  <c r="P157" i="86" s="1"/>
  <c r="P149" i="86" a="1"/>
  <c r="P149" i="86" s="1"/>
  <c r="P153" i="86" a="1"/>
  <c r="P153" i="86" s="1"/>
  <c r="AH74" i="86" a="1"/>
  <c r="AH74" i="86" s="1"/>
  <c r="AG155" i="86" a="1"/>
  <c r="AG155" i="86" s="1"/>
  <c r="AG144" i="86" a="1"/>
  <c r="AG144" i="86" s="1"/>
  <c r="AG152" i="86" a="1"/>
  <c r="AG152" i="86" s="1"/>
  <c r="AC147" i="86" a="1"/>
  <c r="AC147" i="86" s="1"/>
  <c r="AC143" i="86" a="1"/>
  <c r="AC143" i="86" s="1"/>
  <c r="AC152" i="86" a="1"/>
  <c r="AC152" i="86" s="1"/>
  <c r="X62" i="86" a="1"/>
  <c r="X62" i="86" s="1"/>
  <c r="L66" i="86" a="1"/>
  <c r="L66" i="86" s="1"/>
  <c r="AG66" i="86" a="1"/>
  <c r="AG66" i="86" s="1"/>
  <c r="S66" i="86" a="1"/>
  <c r="S66" i="86" s="1"/>
  <c r="X79" i="86" a="1"/>
  <c r="X79" i="86" s="1"/>
  <c r="AD79" i="86" a="1"/>
  <c r="AD79" i="86" s="1"/>
  <c r="Q80" i="86" a="1"/>
  <c r="Q80" i="86" s="1"/>
  <c r="R80" i="86" a="1"/>
  <c r="R80" i="86" s="1"/>
  <c r="Z80" i="86" a="1"/>
  <c r="Z80" i="86" s="1"/>
  <c r="P158" i="86" a="1"/>
  <c r="P158" i="86" s="1"/>
  <c r="P160" i="86" a="1"/>
  <c r="P160" i="86" s="1"/>
  <c r="P152" i="86" a="1"/>
  <c r="P152" i="86" s="1"/>
  <c r="U74" i="86" a="1"/>
  <c r="U74" i="86" s="1"/>
  <c r="AG74" i="86" a="1"/>
  <c r="AG74" i="86" s="1"/>
  <c r="Y74" i="86" a="1"/>
  <c r="Y74" i="86" s="1"/>
  <c r="AG154" i="86" a="1"/>
  <c r="AG154" i="86" s="1"/>
  <c r="AG151" i="86" a="1"/>
  <c r="AG151" i="86" s="1"/>
  <c r="AG146" i="86" a="1"/>
  <c r="AG146" i="86" s="1"/>
  <c r="AC149" i="86" a="1"/>
  <c r="AC149" i="86" s="1"/>
  <c r="AC141" i="86" a="1"/>
  <c r="AC141" i="86" s="1"/>
  <c r="AC142" i="86" a="1"/>
  <c r="AC142" i="86" s="1"/>
  <c r="X63" i="86" a="1"/>
  <c r="X63" i="86" s="1"/>
  <c r="Z63" i="86" a="1"/>
  <c r="Z63" i="86" s="1"/>
  <c r="Q62" i="86" a="1"/>
  <c r="Q62" i="86" s="1"/>
  <c r="Y62" i="86" a="1"/>
  <c r="Y62" i="86" s="1"/>
  <c r="AI66" i="86" a="1"/>
  <c r="AI66" i="86" s="1"/>
  <c r="AJ66" i="86" a="1"/>
  <c r="AJ66" i="86" s="1"/>
  <c r="AJ79" i="86" a="1"/>
  <c r="AJ79" i="86" s="1"/>
  <c r="AF79" i="86" a="1"/>
  <c r="AF79" i="86" s="1"/>
  <c r="Z79" i="86" a="1"/>
  <c r="Z79" i="86" s="1"/>
  <c r="AI80" i="86" a="1"/>
  <c r="AI80" i="86" s="1"/>
  <c r="P154" i="86" a="1"/>
  <c r="P154" i="86" s="1"/>
  <c r="P141" i="86" a="1"/>
  <c r="P141" i="86" s="1"/>
  <c r="P142" i="86" a="1"/>
  <c r="P142" i="86" s="1"/>
  <c r="T74" i="86" a="1"/>
  <c r="T74" i="86" s="1"/>
  <c r="X74" i="86" a="1"/>
  <c r="X74" i="86" s="1"/>
  <c r="Z74" i="86" a="1"/>
  <c r="Z74" i="86" s="1"/>
  <c r="AG163" i="86" a="1"/>
  <c r="AG163" i="86" s="1"/>
  <c r="AG143" i="86" a="1"/>
  <c r="AG143" i="86" s="1"/>
  <c r="AG140" i="86" a="1"/>
  <c r="AG140" i="86" s="1"/>
  <c r="AC145" i="86" a="1"/>
  <c r="AC145" i="86" s="1"/>
  <c r="AC150" i="86" a="1"/>
  <c r="AC150" i="86" s="1"/>
  <c r="AC153" i="86" a="1"/>
  <c r="AC153" i="86" s="1"/>
  <c r="R63" i="86" a="1"/>
  <c r="R63" i="86" s="1"/>
  <c r="AH62" i="86" a="1"/>
  <c r="AH62" i="86" s="1"/>
  <c r="Z62" i="86" a="1"/>
  <c r="Z62" i="86" s="1"/>
  <c r="U66" i="86" a="1"/>
  <c r="U66" i="86" s="1"/>
  <c r="AF66" i="86" a="1"/>
  <c r="AF66" i="86" s="1"/>
  <c r="U79" i="86" a="1"/>
  <c r="U79" i="86" s="1"/>
  <c r="L79" i="86" a="1"/>
  <c r="L79" i="86" s="1"/>
  <c r="X80" i="86" a="1"/>
  <c r="X80" i="86" s="1"/>
  <c r="P151" i="86" a="1"/>
  <c r="P151" i="86" s="1"/>
  <c r="P161" i="86" a="1"/>
  <c r="P161" i="86" s="1"/>
  <c r="P140" i="86" a="1"/>
  <c r="P140" i="86" s="1"/>
  <c r="AJ74" i="86" a="1"/>
  <c r="AJ74" i="86" s="1"/>
  <c r="AG139" i="86" a="1"/>
  <c r="AG139" i="86" s="1"/>
  <c r="AG141" i="86" a="1"/>
  <c r="AG141" i="86" s="1"/>
  <c r="AG142" i="86" a="1"/>
  <c r="AG142" i="86" s="1"/>
  <c r="AC151" i="86" a="1"/>
  <c r="AC151" i="86" s="1"/>
  <c r="AC154" i="86" a="1"/>
  <c r="AC154" i="86" s="1"/>
  <c r="AC140" i="86" a="1"/>
  <c r="AC140" i="86" s="1"/>
  <c r="T63" i="86" a="1"/>
  <c r="T63" i="86" s="1"/>
  <c r="V62" i="86" a="1"/>
  <c r="V62" i="86" s="1"/>
  <c r="Q66" i="86" a="1"/>
  <c r="Q66" i="86" s="1"/>
  <c r="X66" i="86" a="1"/>
  <c r="X66" i="86" s="1"/>
  <c r="N79" i="86" a="1"/>
  <c r="N79" i="86" s="1"/>
  <c r="R79" i="86" a="1"/>
  <c r="R79" i="86" s="1"/>
  <c r="T80" i="86" a="1"/>
  <c r="T80" i="86" s="1"/>
  <c r="V80" i="86" a="1"/>
  <c r="V80" i="86" s="1"/>
  <c r="P147" i="86" a="1"/>
  <c r="P147" i="86" s="1"/>
  <c r="P139" i="86" a="1"/>
  <c r="P139" i="86" s="1"/>
  <c r="P163" i="86" a="1"/>
  <c r="P163" i="86" s="1"/>
  <c r="Q74" i="86" a="1"/>
  <c r="Q74" i="86" s="1"/>
  <c r="L74" i="86" a="1"/>
  <c r="L74" i="86" s="1"/>
  <c r="AG147" i="86" a="1"/>
  <c r="AG147" i="86" s="1"/>
  <c r="AG148" i="86" a="1"/>
  <c r="AG148" i="86" s="1"/>
  <c r="AG161" i="86" a="1"/>
  <c r="AG161" i="86" s="1"/>
  <c r="AC158" i="86" a="1"/>
  <c r="AC158" i="86" s="1"/>
  <c r="AC144" i="86" a="1"/>
  <c r="AC144" i="86" s="1"/>
  <c r="AC163" i="86" a="1"/>
  <c r="AC163" i="86" s="1"/>
  <c r="AB63" i="86" a="1"/>
  <c r="AB63" i="86" s="1"/>
  <c r="R62" i="86" a="1"/>
  <c r="R62" i="86" s="1"/>
  <c r="P66" i="86" a="1"/>
  <c r="P66" i="86" s="1"/>
  <c r="Y66" i="86" a="1"/>
  <c r="Y66" i="86" s="1"/>
  <c r="AB79" i="86" a="1"/>
  <c r="AB79" i="86" s="1"/>
  <c r="AI79" i="86" a="1"/>
  <c r="AI79" i="86" s="1"/>
  <c r="T79" i="86" a="1"/>
  <c r="T79" i="86" s="1"/>
  <c r="AG80" i="86" a="1"/>
  <c r="AG80" i="86" s="1"/>
  <c r="AD80" i="86" a="1"/>
  <c r="AD80" i="86" s="1"/>
  <c r="AF80" i="86" a="1"/>
  <c r="AF80" i="86" s="1"/>
  <c r="P144" i="86" a="1"/>
  <c r="P144" i="86" s="1"/>
  <c r="P148" i="86" a="1"/>
  <c r="P148" i="86" s="1"/>
  <c r="P155" i="86" a="1"/>
  <c r="P155" i="86" s="1"/>
  <c r="AF74" i="86" a="1"/>
  <c r="AF74" i="86" s="1"/>
  <c r="V74" i="86" a="1"/>
  <c r="V74" i="86" s="1"/>
  <c r="P74" i="86" a="1"/>
  <c r="P74" i="86" s="1"/>
  <c r="AG145" i="86" a="1"/>
  <c r="AG145" i="86" s="1"/>
  <c r="AG158" i="86" a="1"/>
  <c r="AG158" i="86" s="1"/>
  <c r="AG153" i="86" a="1"/>
  <c r="AG153" i="86" s="1"/>
  <c r="AC155" i="86" a="1"/>
  <c r="AC155" i="86" s="1"/>
  <c r="AC148" i="86" a="1"/>
  <c r="AC148" i="86" s="1"/>
  <c r="AC161" i="86" a="1"/>
  <c r="AC161" i="86" s="1"/>
  <c r="N63" i="86" a="1"/>
  <c r="N63" i="86" s="1"/>
  <c r="L62" i="86" a="1"/>
  <c r="L62" i="86" s="1"/>
  <c r="AD62" i="86" a="1"/>
  <c r="AD62" i="86" s="1"/>
  <c r="N66" i="86" a="1"/>
  <c r="N66" i="86" s="1"/>
  <c r="AD66" i="86" a="1"/>
  <c r="AD66" i="86" s="1"/>
  <c r="Y79" i="86" a="1"/>
  <c r="Y79" i="86" s="1"/>
  <c r="Q79" i="86" a="1"/>
  <c r="Q79" i="86" s="1"/>
  <c r="AJ80" i="86" a="1"/>
  <c r="AJ80" i="86" s="1"/>
  <c r="AB80" i="86" a="1"/>
  <c r="AB80" i="86" s="1"/>
  <c r="N80" i="86" a="1"/>
  <c r="N80" i="86" s="1"/>
  <c r="P162" i="86" a="1"/>
  <c r="P162" i="86" s="1"/>
  <c r="P145" i="86" a="1"/>
  <c r="P145" i="86" s="1"/>
  <c r="P159" i="86" a="1"/>
  <c r="P159" i="86" s="1"/>
  <c r="R74" i="86" a="1"/>
  <c r="R74" i="86" s="1"/>
  <c r="N74" i="86" a="1"/>
  <c r="N74" i="86" s="1"/>
  <c r="AI74" i="86" a="1"/>
  <c r="AI74" i="86" s="1"/>
  <c r="AG157" i="86" a="1"/>
  <c r="AG157" i="86" s="1"/>
  <c r="AG162" i="86" a="1"/>
  <c r="AG162" i="86" s="1"/>
  <c r="AG156" i="86" a="1"/>
  <c r="AG156" i="86" s="1"/>
  <c r="AC160" i="86" a="1"/>
  <c r="AC160" i="86" s="1"/>
  <c r="AC139" i="86" a="1"/>
  <c r="AC139" i="86" s="1"/>
  <c r="AC159" i="86" a="1"/>
  <c r="AC159" i="86" s="1"/>
  <c r="AA335" i="86"/>
  <c r="AA334" i="86"/>
  <c r="N72" i="86" a="1"/>
  <c r="N72" i="86" s="1"/>
  <c r="AC72" i="86" a="1"/>
  <c r="AC72" i="86" s="1"/>
  <c r="AG72" i="86" a="1"/>
  <c r="AG72" i="86" s="1"/>
  <c r="W349" i="85"/>
  <c r="W343" i="86"/>
  <c r="W344" i="86"/>
  <c r="W337" i="86"/>
  <c r="W341" i="86"/>
  <c r="P334" i="86"/>
  <c r="P335" i="86"/>
  <c r="S335" i="86"/>
  <c r="S334" i="86"/>
  <c r="E267" i="86"/>
  <c r="AF111" i="86"/>
  <c r="N111" i="86"/>
  <c r="E249" i="86"/>
  <c r="V111" i="86"/>
  <c r="E257" i="86"/>
  <c r="AD111" i="86"/>
  <c r="E265" i="86"/>
  <c r="AB111" i="86"/>
  <c r="E263" i="86"/>
  <c r="E270" i="86"/>
  <c r="AI111" i="86"/>
  <c r="AJ111" i="86"/>
  <c r="E271" i="86"/>
  <c r="G149" i="85"/>
  <c r="F150" i="85"/>
  <c r="T111" i="86"/>
  <c r="E255" i="86"/>
  <c r="L111" i="86"/>
  <c r="E247" i="86"/>
  <c r="AE111" i="86"/>
  <c r="E266" i="86"/>
  <c r="E268" i="86"/>
  <c r="AG111" i="86"/>
  <c r="E269" i="86"/>
  <c r="AH111" i="86"/>
  <c r="S111" i="86"/>
  <c r="E254" i="86"/>
  <c r="E251" i="86"/>
  <c r="P111" i="86"/>
  <c r="E252" i="86"/>
  <c r="Q111" i="86"/>
  <c r="E260" i="86"/>
  <c r="Y111" i="86"/>
  <c r="E253" i="86"/>
  <c r="R111" i="86"/>
  <c r="E259" i="86"/>
  <c r="X111" i="86"/>
  <c r="AC111" i="86"/>
  <c r="E264" i="86"/>
  <c r="U111" i="86"/>
  <c r="E256" i="86"/>
  <c r="W111" i="86"/>
  <c r="E258" i="86"/>
  <c r="D326" i="82"/>
  <c r="E326" i="82" s="1"/>
  <c r="D193" i="83"/>
  <c r="E193" i="83" s="1"/>
  <c r="D32" i="83"/>
  <c r="E32" i="83" s="1"/>
  <c r="D58" i="83"/>
  <c r="E58" i="83" s="1"/>
  <c r="D245" i="83"/>
  <c r="E245" i="83" s="1"/>
  <c r="K291" i="82"/>
  <c r="D292" i="82"/>
  <c r="E292" i="82" s="1"/>
  <c r="D386" i="82"/>
  <c r="E386" i="82" s="1"/>
  <c r="AB335" i="81"/>
  <c r="AB281" i="81"/>
  <c r="AA302" i="81"/>
  <c r="D163" i="81"/>
  <c r="E163" i="81" s="1"/>
  <c r="Y369" i="81"/>
  <c r="X380" i="81"/>
  <c r="D326" i="81"/>
  <c r="E326" i="81" s="1"/>
  <c r="D354" i="81"/>
  <c r="E354" i="81" s="1"/>
  <c r="X264" i="81"/>
  <c r="W275" i="81"/>
  <c r="D210" i="81"/>
  <c r="E210" i="81" s="1"/>
  <c r="Z340" i="81"/>
  <c r="Y356" i="81"/>
  <c r="D186" i="81"/>
  <c r="E186" i="81" s="1"/>
  <c r="AA359" i="81"/>
  <c r="D272" i="81"/>
  <c r="E272" i="81" s="1"/>
  <c r="AB308" i="81"/>
  <c r="Z256" i="81"/>
  <c r="AI254" i="81"/>
  <c r="Z318" i="81"/>
  <c r="O240" i="85" l="1"/>
  <c r="AX168" i="85" a="1"/>
  <c r="AX168" i="85" s="1"/>
  <c r="AY168" i="85" s="1" a="1"/>
  <c r="AY168" i="85" s="1"/>
  <c r="BB168" i="85" s="1"/>
  <c r="AX187" i="85" a="1"/>
  <c r="AX187" i="85" s="1"/>
  <c r="AY187" i="85" s="1" a="1"/>
  <c r="AY187" i="85" s="1"/>
  <c r="BB187" i="85" s="1"/>
  <c r="AX188" i="85" a="1"/>
  <c r="AX188" i="85" s="1"/>
  <c r="AY188" i="85" s="1" a="1"/>
  <c r="AY188" i="85" s="1"/>
  <c r="BB188" i="85" s="1"/>
  <c r="AX165" i="85"/>
  <c r="AZ165" i="85" s="1"/>
  <c r="BN165" i="85" s="1"/>
  <c r="O234" i="85"/>
  <c r="O241" i="85"/>
  <c r="E237" i="82"/>
  <c r="K237" i="82" s="1"/>
  <c r="D238" i="82"/>
  <c r="E298" i="81"/>
  <c r="D299" i="81"/>
  <c r="Y314" i="81"/>
  <c r="X329" i="81"/>
  <c r="J111" i="83"/>
  <c r="AX167" i="85" a="1"/>
  <c r="AX167" i="85" s="1"/>
  <c r="AY167" i="85" s="1" a="1"/>
  <c r="AY167" i="85" s="1"/>
  <c r="BB167" i="85" s="1"/>
  <c r="AX182" i="85" a="1"/>
  <c r="AX182" i="85" s="1"/>
  <c r="AY182" i="85" s="1" a="1"/>
  <c r="AY182" i="85" s="1"/>
  <c r="BB182" i="85" s="1"/>
  <c r="AX176" i="85" a="1"/>
  <c r="AX176" i="85" s="1"/>
  <c r="AY176" i="85" s="1" a="1"/>
  <c r="AY176" i="85" s="1"/>
  <c r="BB176" i="85" s="1"/>
  <c r="AX184" i="85" a="1"/>
  <c r="AX184" i="85" s="1"/>
  <c r="AY184" i="85" s="1" a="1"/>
  <c r="AY184" i="85" s="1"/>
  <c r="BB184" i="85" s="1"/>
  <c r="AX174" i="85" a="1"/>
  <c r="AX174" i="85" s="1"/>
  <c r="AX169" i="85" a="1"/>
  <c r="AX169" i="85" s="1"/>
  <c r="AY169" i="85" s="1" a="1"/>
  <c r="AY169" i="85" s="1"/>
  <c r="BB169" i="85" s="1"/>
  <c r="AX183" i="85" a="1"/>
  <c r="AX183" i="85" s="1"/>
  <c r="AY183" i="85" s="1" a="1"/>
  <c r="AY183" i="85" s="1"/>
  <c r="BB183" i="85" s="1"/>
  <c r="S350" i="86"/>
  <c r="AX178" i="85" a="1"/>
  <c r="AX178" i="85" s="1"/>
  <c r="AY178" i="85" s="1" a="1"/>
  <c r="AY178" i="85" s="1"/>
  <c r="BB178" i="85" s="1"/>
  <c r="AX173" i="85" a="1"/>
  <c r="AX173" i="85" s="1"/>
  <c r="AY173" i="85" s="1" a="1"/>
  <c r="AY173" i="85" s="1"/>
  <c r="BB173" i="85" s="1"/>
  <c r="E262" i="86"/>
  <c r="AX166" i="85" a="1"/>
  <c r="AX166" i="85" s="1"/>
  <c r="AY166" i="85" s="1" a="1"/>
  <c r="AY166" i="85" s="1"/>
  <c r="BB166" i="85" s="1"/>
  <c r="AX164" i="85" a="1"/>
  <c r="AX164" i="85" s="1"/>
  <c r="AY164" i="85" s="1" a="1"/>
  <c r="AY164" i="85" s="1"/>
  <c r="BB164" i="85" s="1"/>
  <c r="AX186" i="85" a="1"/>
  <c r="AX186" i="85" s="1"/>
  <c r="AA111" i="86"/>
  <c r="AX180" i="85" a="1"/>
  <c r="AX180" i="85" s="1"/>
  <c r="AY180" i="85" s="1" a="1"/>
  <c r="AY180" i="85" s="1"/>
  <c r="BB180" i="85" s="1"/>
  <c r="E127" i="86"/>
  <c r="AX177" i="85" a="1"/>
  <c r="AX177" i="85" s="1"/>
  <c r="AY177" i="85" s="1" a="1"/>
  <c r="AY177" i="85" s="1"/>
  <c r="BB177" i="85" s="1"/>
  <c r="AX185" i="85" a="1"/>
  <c r="AX185" i="85" s="1"/>
  <c r="AY185" i="85" s="1" a="1"/>
  <c r="AY185" i="85" s="1"/>
  <c r="BB185" i="85" s="1"/>
  <c r="AX171" i="85" a="1"/>
  <c r="AX171" i="85" s="1"/>
  <c r="AY171" i="85" s="1" a="1"/>
  <c r="AY171" i="85" s="1"/>
  <c r="BB171" i="85" s="1"/>
  <c r="AX179" i="85" a="1"/>
  <c r="AX179" i="85" s="1"/>
  <c r="AY179" i="85" s="1" a="1"/>
  <c r="AY179" i="85" s="1"/>
  <c r="BB179" i="85" s="1"/>
  <c r="AX172" i="85" a="1"/>
  <c r="AX172" i="85" s="1"/>
  <c r="AY172" i="85" s="1" a="1"/>
  <c r="AY172" i="85" s="1"/>
  <c r="BB172" i="85" s="1"/>
  <c r="AA84" i="86"/>
  <c r="AX181" i="85" a="1"/>
  <c r="AX181" i="85" s="1"/>
  <c r="AY181" i="85" s="1" a="1"/>
  <c r="AY181" i="85" s="1"/>
  <c r="BB181" i="85" s="1"/>
  <c r="AX170" i="85" a="1"/>
  <c r="AX170" i="85" s="1"/>
  <c r="AY170" i="85" s="1" a="1"/>
  <c r="AY170" i="85" s="1"/>
  <c r="BB170" i="85" s="1"/>
  <c r="AX175" i="85" a="1"/>
  <c r="AX175" i="85" s="1"/>
  <c r="AY175" i="85" s="1" a="1"/>
  <c r="AY175" i="85" s="1"/>
  <c r="BB175" i="85" s="1"/>
  <c r="AG356" i="86"/>
  <c r="I113" i="83"/>
  <c r="AG354" i="86"/>
  <c r="D219" i="83"/>
  <c r="E219" i="83" s="1"/>
  <c r="S291" i="86" a="1"/>
  <c r="S291" i="86" s="1"/>
  <c r="X297" i="86" a="1"/>
  <c r="X297" i="86" s="1"/>
  <c r="AB297" i="86" a="1"/>
  <c r="AB297" i="86" s="1"/>
  <c r="AF297" i="86" a="1"/>
  <c r="AF297" i="86" s="1"/>
  <c r="AC297" i="86" a="1"/>
  <c r="N297" i="86" a="1"/>
  <c r="N297" i="86" s="1"/>
  <c r="AI274" i="86" a="1"/>
  <c r="AB278" i="86" a="1"/>
  <c r="AB278" i="86" s="1"/>
  <c r="AJ295" i="86" a="1"/>
  <c r="X291" i="86" a="1"/>
  <c r="X291" i="86" s="1"/>
  <c r="T296" i="86" a="1"/>
  <c r="T296" i="86" s="1"/>
  <c r="AF284" i="86" a="1"/>
  <c r="AF284" i="86" s="1"/>
  <c r="AG284" i="86" a="1"/>
  <c r="AG284" i="86" s="1"/>
  <c r="AC274" i="86" a="1"/>
  <c r="AC274" i="86" s="1"/>
  <c r="AB284" i="86" a="1"/>
  <c r="T292" i="86" a="1"/>
  <c r="Q286" i="86" a="1"/>
  <c r="Q286" i="86" s="1"/>
  <c r="Q294" i="86" a="1"/>
  <c r="Q294" i="86" s="1"/>
  <c r="T294" i="86" a="1"/>
  <c r="T294" i="86" s="1"/>
  <c r="AB294" i="86" a="1"/>
  <c r="AB294" i="86" s="1"/>
  <c r="U282" i="86" a="1"/>
  <c r="AF296" i="86" a="1"/>
  <c r="AF296" i="86" s="1"/>
  <c r="V296" i="86" a="1"/>
  <c r="N284" i="86" a="1"/>
  <c r="R296" i="86" a="1"/>
  <c r="R296" i="86" s="1"/>
  <c r="AI276" i="86" a="1"/>
  <c r="AI276" i="86" s="1"/>
  <c r="AC290" i="86" a="1"/>
  <c r="AC290" i="86" s="1"/>
  <c r="V290" i="86" a="1"/>
  <c r="V290" i="86" s="1"/>
  <c r="N290" i="86" a="1"/>
  <c r="AJ280" i="86" a="1"/>
  <c r="AJ280" i="86" s="1"/>
  <c r="AB296" i="86" a="1"/>
  <c r="R284" i="86" a="1"/>
  <c r="R284" i="86" s="1"/>
  <c r="S280" i="86" a="1"/>
  <c r="Y276" i="86" a="1"/>
  <c r="Y276" i="86" s="1"/>
  <c r="P287" i="86" a="1"/>
  <c r="P287" i="86" s="1"/>
  <c r="X274" i="86" a="1"/>
  <c r="X274" i="86" s="1"/>
  <c r="AF274" i="86" a="1"/>
  <c r="AC279" i="86" a="1"/>
  <c r="AC279" i="86" s="1"/>
  <c r="AD290" i="86" a="1"/>
  <c r="AB276" i="86" a="1"/>
  <c r="AB276" i="86" s="1"/>
  <c r="AB290" i="86" a="1"/>
  <c r="AB290" i="86" s="1"/>
  <c r="AH291" i="86" a="1"/>
  <c r="AH291" i="86" s="1"/>
  <c r="Q290" i="86" a="1"/>
  <c r="Q290" i="86" s="1"/>
  <c r="V298" i="86" a="1"/>
  <c r="AH298" i="86" a="1"/>
  <c r="AG296" i="86" a="1"/>
  <c r="AG296" i="86" s="1"/>
  <c r="N283" i="86" a="1"/>
  <c r="Q283" i="86" a="1"/>
  <c r="R276" i="86" a="1"/>
  <c r="R276" i="86" s="1"/>
  <c r="V282" i="86" a="1"/>
  <c r="V282" i="86" s="1"/>
  <c r="AB279" i="86" a="1"/>
  <c r="AB279" i="86" s="1"/>
  <c r="AJ279" i="86" a="1"/>
  <c r="AJ279" i="86" s="1"/>
  <c r="X280" i="86" a="1"/>
  <c r="X280" i="86" s="1"/>
  <c r="AF279" i="86" a="1"/>
  <c r="AF279" i="86" s="1"/>
  <c r="L298" i="86" a="1"/>
  <c r="AB298" i="86" a="1"/>
  <c r="AB298" i="86" s="1"/>
  <c r="U292" i="86" a="1"/>
  <c r="AH283" i="86" a="1"/>
  <c r="AH283" i="86" s="1"/>
  <c r="AH276" i="86" a="1"/>
  <c r="AH276" i="86" s="1"/>
  <c r="R291" i="86" a="1"/>
  <c r="R291" i="86" s="1"/>
  <c r="V279" i="86" a="1"/>
  <c r="Y290" i="86" a="1"/>
  <c r="Y290" i="86" s="1"/>
  <c r="AF287" i="86" a="1"/>
  <c r="AB287" i="86" a="1"/>
  <c r="AB287" i="86" s="1"/>
  <c r="AH287" i="86" a="1"/>
  <c r="S286" i="86" a="1"/>
  <c r="S286" i="86" s="1"/>
  <c r="X290" i="86" a="1"/>
  <c r="X290" i="86" s="1"/>
  <c r="AI287" i="86" a="1"/>
  <c r="AI287" i="86" s="1"/>
  <c r="U295" i="86" a="1"/>
  <c r="U295" i="86" s="1"/>
  <c r="AG297" i="86" a="1"/>
  <c r="AG297" i="86" s="1"/>
  <c r="AD297" i="86" a="1"/>
  <c r="T295" i="86" a="1"/>
  <c r="T295" i="86" s="1"/>
  <c r="N295" i="86" a="1"/>
  <c r="R295" i="86" a="1"/>
  <c r="R295" i="86" s="1"/>
  <c r="L274" i="86" a="1"/>
  <c r="L274" i="86" s="1"/>
  <c r="AD274" i="86" a="1"/>
  <c r="AD274" i="86" s="1"/>
  <c r="AC278" i="86" a="1"/>
  <c r="AC278" i="86" s="1"/>
  <c r="L283" i="86" a="1"/>
  <c r="L283" i="86" s="1"/>
  <c r="X276" i="86" a="1"/>
  <c r="AB286" i="86" a="1"/>
  <c r="AB286" i="86" s="1"/>
  <c r="AJ291" i="86" a="1"/>
  <c r="AJ291" i="86" s="1"/>
  <c r="R280" i="86" a="1"/>
  <c r="R280" i="86" s="1"/>
  <c r="U283" i="86" a="1"/>
  <c r="U283" i="86" s="1"/>
  <c r="N291" i="86" a="1"/>
  <c r="N291" i="86" s="1"/>
  <c r="U291" i="86" a="1"/>
  <c r="U291" i="86" s="1"/>
  <c r="AI282" i="86" a="1"/>
  <c r="N296" i="86" a="1"/>
  <c r="AC284" i="86" a="1"/>
  <c r="AC284" i="86" s="1"/>
  <c r="Q292" i="86" a="1"/>
  <c r="Q292" i="86" s="1"/>
  <c r="U286" i="86" a="1"/>
  <c r="U286" i="86" s="1"/>
  <c r="P282" i="86" a="1"/>
  <c r="P282" i="86" s="1"/>
  <c r="R282" i="86" a="1"/>
  <c r="R282" i="86" s="1"/>
  <c r="AJ282" i="86" a="1"/>
  <c r="AJ282" i="86" s="1"/>
  <c r="AC276" i="86" a="1"/>
  <c r="AC276" i="86" s="1"/>
  <c r="AF290" i="86" a="1"/>
  <c r="AD295" i="86" a="1"/>
  <c r="AH295" i="86" a="1"/>
  <c r="AH295" i="86" s="1"/>
  <c r="AC295" i="86" a="1"/>
  <c r="AC295" i="86" s="1"/>
  <c r="AB295" i="86" a="1"/>
  <c r="AB295" i="86" s="1"/>
  <c r="AF295" i="86" a="1"/>
  <c r="AF295" i="86" s="1"/>
  <c r="P297" i="86" a="1"/>
  <c r="P297" i="86" s="1"/>
  <c r="T297" i="86" a="1"/>
  <c r="T297" i="86" s="1"/>
  <c r="AJ278" i="86" a="1"/>
  <c r="AD284" i="86" a="1"/>
  <c r="AD284" i="86" s="1"/>
  <c r="AG292" i="86" a="1"/>
  <c r="AG292" i="86" s="1"/>
  <c r="R283" i="86" a="1"/>
  <c r="R283" i="86" s="1"/>
  <c r="L280" i="86" a="1"/>
  <c r="AF298" i="86" a="1"/>
  <c r="AF298" i="86" s="1"/>
  <c r="AJ284" i="86" a="1"/>
  <c r="U284" i="86" a="1"/>
  <c r="P296" i="86" a="1"/>
  <c r="P283" i="86" a="1"/>
  <c r="P283" i="86" s="1"/>
  <c r="AG290" i="86" a="1"/>
  <c r="AG290" i="86" s="1"/>
  <c r="U280" i="86" a="1"/>
  <c r="U280" i="86" s="1"/>
  <c r="AH280" i="86" a="1"/>
  <c r="AH280" i="86" s="1"/>
  <c r="AI298" i="86" a="1"/>
  <c r="AI298" i="86" s="1"/>
  <c r="T298" i="86" a="1"/>
  <c r="T298" i="86" s="1"/>
  <c r="P274" i="86" a="1"/>
  <c r="P274" i="86" s="1"/>
  <c r="AJ283" i="86" a="1"/>
  <c r="AI280" i="86" a="1"/>
  <c r="AI280" i="86" s="1"/>
  <c r="R286" i="86" a="1"/>
  <c r="R286" i="86" s="1"/>
  <c r="N280" i="86" a="1"/>
  <c r="N280" i="86" s="1"/>
  <c r="AJ292" i="86" a="1"/>
  <c r="AJ292" i="86" s="1"/>
  <c r="AF283" i="86" a="1"/>
  <c r="AF283" i="86" s="1"/>
  <c r="N294" i="86" a="1"/>
  <c r="N294" i="86" s="1"/>
  <c r="U279" i="86" a="1"/>
  <c r="U279" i="86" s="1"/>
  <c r="AI279" i="86" a="1"/>
  <c r="R279" i="86" a="1"/>
  <c r="R279" i="86" s="1"/>
  <c r="P292" i="86" a="1"/>
  <c r="P292" i="86" s="1"/>
  <c r="Q280" i="86" a="1"/>
  <c r="Q280" i="86" s="1"/>
  <c r="V283" i="86" a="1"/>
  <c r="V283" i="86" s="1"/>
  <c r="V287" i="86" a="1"/>
  <c r="V287" i="86" s="1"/>
  <c r="X281" i="86" a="1"/>
  <c r="Q287" i="86" a="1"/>
  <c r="Q287" i="86" s="1"/>
  <c r="X295" i="86" a="1"/>
  <c r="AI278" i="86" a="1"/>
  <c r="AI278" i="86" s="1"/>
  <c r="AH278" i="86" a="1"/>
  <c r="Q278" i="86" a="1"/>
  <c r="Q278" i="86" s="1"/>
  <c r="P295" i="86" a="1"/>
  <c r="P295" i="86" s="1"/>
  <c r="AH297" i="86" a="1"/>
  <c r="AH297" i="86" s="1"/>
  <c r="Q297" i="86" a="1"/>
  <c r="U274" i="86" a="1"/>
  <c r="U274" i="86" s="1"/>
  <c r="T279" i="86" a="1"/>
  <c r="AC298" i="86" a="1"/>
  <c r="AC298" i="86" s="1"/>
  <c r="AI296" i="86" a="1"/>
  <c r="X284" i="86" a="1"/>
  <c r="X284" i="86" s="1"/>
  <c r="Q291" i="86" a="1"/>
  <c r="Q291" i="86" s="1"/>
  <c r="AD282" i="86" a="1"/>
  <c r="AD282" i="86" s="1"/>
  <c r="L282" i="86" a="1"/>
  <c r="L282" i="86" s="1"/>
  <c r="AB282" i="86" a="1"/>
  <c r="AB282" i="86" s="1"/>
  <c r="V291" i="86" a="1"/>
  <c r="AH284" i="86" a="1"/>
  <c r="AH284" i="86" s="1"/>
  <c r="AD292" i="86" a="1"/>
  <c r="AD292" i="86" s="1"/>
  <c r="X283" i="86" a="1"/>
  <c r="X283" i="86" s="1"/>
  <c r="P286" i="86" a="1"/>
  <c r="P286" i="86" s="1"/>
  <c r="AG282" i="86" a="1"/>
  <c r="AG282" i="86" s="1"/>
  <c r="T282" i="86" a="1"/>
  <c r="T282" i="86" s="1"/>
  <c r="Q282" i="86" a="1"/>
  <c r="Q282" i="86" s="1"/>
  <c r="AC291" i="86" a="1"/>
  <c r="Q284" i="86" a="1"/>
  <c r="V292" i="86" a="1"/>
  <c r="V292" i="86" s="1"/>
  <c r="AB292" i="86" a="1"/>
  <c r="AB292" i="86" s="1"/>
  <c r="AC292" i="86" a="1"/>
  <c r="AC292" i="86" s="1"/>
  <c r="U298" i="86" a="1"/>
  <c r="U298" i="86" s="1"/>
  <c r="L284" i="86" a="1"/>
  <c r="L284" i="86" s="1"/>
  <c r="AH286" i="86" a="1"/>
  <c r="U294" i="86" a="1"/>
  <c r="AC294" i="86" a="1"/>
  <c r="AC294" i="86" s="1"/>
  <c r="Q274" i="86" a="1"/>
  <c r="Q274" i="86" s="1"/>
  <c r="AG278" i="86" a="1"/>
  <c r="AG278" i="86" s="1"/>
  <c r="R278" i="86" a="1"/>
  <c r="R278" i="86" s="1"/>
  <c r="AF278" i="86" a="1"/>
  <c r="L278" i="86" a="1"/>
  <c r="U278" i="86" a="1"/>
  <c r="U278" i="86" s="1"/>
  <c r="V295" i="86" a="1"/>
  <c r="Q295" i="86" a="1"/>
  <c r="Q295" i="86" s="1"/>
  <c r="AI290" i="86" a="1"/>
  <c r="AI290" i="86" s="1"/>
  <c r="AB283" i="86" a="1"/>
  <c r="AB283" i="86" s="1"/>
  <c r="AJ276" i="86" a="1"/>
  <c r="AJ276" i="86" s="1"/>
  <c r="AG286" i="86" a="1"/>
  <c r="AG286" i="86" s="1"/>
  <c r="AG280" i="86" a="1"/>
  <c r="AG280" i="86" s="1"/>
  <c r="P280" i="86" a="1"/>
  <c r="P280" i="86" s="1"/>
  <c r="N298" i="86" a="1"/>
  <c r="L296" i="86" a="1"/>
  <c r="L296" i="86" s="1"/>
  <c r="AH296" i="86" a="1"/>
  <c r="AH296" i="86" s="1"/>
  <c r="AC296" i="86" a="1"/>
  <c r="AC296" i="86" s="1"/>
  <c r="T274" i="86" a="1"/>
  <c r="T274" i="86" s="1"/>
  <c r="AG283" i="86" a="1"/>
  <c r="AG283" i="86" s="1"/>
  <c r="T291" i="86" a="1"/>
  <c r="T291" i="86" s="1"/>
  <c r="AF286" i="86" a="1"/>
  <c r="AF286" i="86" s="1"/>
  <c r="P291" i="86" a="1"/>
  <c r="AD279" i="86" a="1"/>
  <c r="AD279" i="86" s="1"/>
  <c r="AD298" i="86" a="1"/>
  <c r="AD298" i="86" s="1"/>
  <c r="P298" i="86" a="1"/>
  <c r="P298" i="86" s="1"/>
  <c r="AD294" i="86" a="1"/>
  <c r="AH279" i="86" a="1"/>
  <c r="AH279" i="86" s="1"/>
  <c r="L279" i="86" a="1"/>
  <c r="AB291" i="86" a="1"/>
  <c r="AB291" i="86" s="1"/>
  <c r="L292" i="86" a="1"/>
  <c r="AC286" i="86" a="1"/>
  <c r="AC286" i="86" s="1"/>
  <c r="AD286" i="86" a="1"/>
  <c r="U290" i="86" a="1"/>
  <c r="U290" i="86" s="1"/>
  <c r="T290" i="86" a="1"/>
  <c r="T290" i="86" s="1"/>
  <c r="Q279" i="86" a="1"/>
  <c r="Q279" i="86" s="1"/>
  <c r="Y298" i="86" a="1"/>
  <c r="Y298" i="86" s="1"/>
  <c r="V281" i="86" a="1"/>
  <c r="V281" i="86" s="1"/>
  <c r="S278" i="86" a="1"/>
  <c r="R274" i="86" a="1"/>
  <c r="R274" i="86" s="1"/>
  <c r="X278" i="86" a="1"/>
  <c r="X278" i="86" s="1"/>
  <c r="AD278" i="86" a="1"/>
  <c r="AD278" i="86" s="1"/>
  <c r="N278" i="86" a="1"/>
  <c r="N278" i="86" s="1"/>
  <c r="N274" i="86" a="1"/>
  <c r="N274" i="86" s="1"/>
  <c r="V278" i="86" a="1"/>
  <c r="T278" i="86" a="1"/>
  <c r="T278" i="86" s="1"/>
  <c r="L295" i="86" a="1"/>
  <c r="AJ274" i="86" a="1"/>
  <c r="AJ274" i="86" s="1"/>
  <c r="P276" i="86" a="1"/>
  <c r="P276" i="86" s="1"/>
  <c r="AH290" i="86" a="1"/>
  <c r="AH290" i="86" s="1"/>
  <c r="L290" i="86" a="1"/>
  <c r="L290" i="86" s="1"/>
  <c r="AJ294" i="86" a="1"/>
  <c r="AJ294" i="86" s="1"/>
  <c r="AI284" i="86" a="1"/>
  <c r="AI284" i="86" s="1"/>
  <c r="AH292" i="86" a="1"/>
  <c r="AH292" i="86" s="1"/>
  <c r="L286" i="86" a="1"/>
  <c r="L294" i="86" a="1"/>
  <c r="AH282" i="86" a="1"/>
  <c r="AH282" i="86" s="1"/>
  <c r="X282" i="86" a="1"/>
  <c r="AD280" i="86" a="1"/>
  <c r="AD280" i="86" s="1"/>
  <c r="T284" i="86" a="1"/>
  <c r="T284" i="86" s="1"/>
  <c r="T280" i="86" a="1"/>
  <c r="AI292" i="86" a="1"/>
  <c r="AI292" i="86" s="1"/>
  <c r="AI283" i="86" a="1"/>
  <c r="AI283" i="86" s="1"/>
  <c r="S290" i="86" a="1"/>
  <c r="V274" i="86" a="1"/>
  <c r="V274" i="86" s="1"/>
  <c r="AB274" i="86" a="1"/>
  <c r="AB274" i="86" s="1"/>
  <c r="AH274" i="86" a="1"/>
  <c r="AH274" i="86" s="1"/>
  <c r="AJ297" i="86" a="1"/>
  <c r="R297" i="86" a="1"/>
  <c r="L297" i="86" a="1"/>
  <c r="L297" i="86" s="1"/>
  <c r="P278" i="86" a="1"/>
  <c r="AI295" i="86" a="1"/>
  <c r="L291" i="86" a="1"/>
  <c r="L291" i="86" s="1"/>
  <c r="V276" i="86" a="1"/>
  <c r="V276" i="86" s="1"/>
  <c r="AD283" i="86" a="1"/>
  <c r="AD283" i="86" s="1"/>
  <c r="L276" i="86" a="1"/>
  <c r="L276" i="86" s="1"/>
  <c r="AG274" i="86" a="1"/>
  <c r="AG274" i="86" s="1"/>
  <c r="AG279" i="86" a="1"/>
  <c r="AG279" i="86" s="1"/>
  <c r="R298" i="86" a="1"/>
  <c r="R298" i="86" s="1"/>
  <c r="U296" i="86" a="1"/>
  <c r="AJ296" i="86" a="1"/>
  <c r="AJ296" i="86" s="1"/>
  <c r="AC283" i="86" a="1"/>
  <c r="AC283" i="86" s="1"/>
  <c r="T283" i="86" a="1"/>
  <c r="T283" i="86" s="1"/>
  <c r="AI286" i="86" a="1"/>
  <c r="AI286" i="86" s="1"/>
  <c r="AJ286" i="86" a="1"/>
  <c r="AF291" i="86" a="1"/>
  <c r="AF291" i="86" s="1"/>
  <c r="X279" i="86" a="1"/>
  <c r="AG298" i="86" a="1"/>
  <c r="AG298" i="86" s="1"/>
  <c r="X296" i="86" a="1"/>
  <c r="Q298" i="86" a="1"/>
  <c r="Q298" i="86" s="1"/>
  <c r="AF292" i="86" a="1"/>
  <c r="AF292" i="86" s="1"/>
  <c r="R292" i="86" a="1"/>
  <c r="R292" i="86" s="1"/>
  <c r="N276" i="86" a="1"/>
  <c r="N276" i="86" s="1"/>
  <c r="U276" i="86" a="1"/>
  <c r="U276" i="86" s="1"/>
  <c r="AC280" i="86" a="1"/>
  <c r="AC280" i="86" s="1"/>
  <c r="N292" i="86" a="1"/>
  <c r="X286" i="86" a="1"/>
  <c r="X286" i="86" s="1"/>
  <c r="Q276" i="86" a="1"/>
  <c r="Q276" i="86" s="1"/>
  <c r="AB280" i="86" a="1"/>
  <c r="AB280" i="86" s="1"/>
  <c r="N279" i="86" a="1"/>
  <c r="N279" i="86" s="1"/>
  <c r="N282" i="86" a="1"/>
  <c r="AF280" i="86" a="1"/>
  <c r="AF280" i="86" s="1"/>
  <c r="AF294" i="86" a="1"/>
  <c r="AF294" i="86" s="1"/>
  <c r="AJ298" i="86" a="1"/>
  <c r="AJ298" i="86" s="1"/>
  <c r="AD296" i="86" a="1"/>
  <c r="AD296" i="86" s="1"/>
  <c r="Y296" i="86" a="1"/>
  <c r="Y296" i="86" s="1"/>
  <c r="S283" i="86" a="1"/>
  <c r="S283" i="86" s="1"/>
  <c r="Y274" i="86" a="1"/>
  <c r="Y274" i="86" s="1"/>
  <c r="Y284" i="86" a="1"/>
  <c r="Y284" i="86" s="1"/>
  <c r="S284" i="86" a="1"/>
  <c r="S284" i="86" s="1"/>
  <c r="Y283" i="86" a="1"/>
  <c r="Y283" i="86" s="1"/>
  <c r="U287" i="86" a="1"/>
  <c r="U287" i="86" s="1"/>
  <c r="P290" i="86" a="1"/>
  <c r="P290" i="86" s="1"/>
  <c r="X298" i="86" a="1"/>
  <c r="X298" i="86" s="1"/>
  <c r="AG276" i="86" a="1"/>
  <c r="AG276" i="86" s="1"/>
  <c r="AJ290" i="86" a="1"/>
  <c r="AJ290" i="86" s="1"/>
  <c r="S282" i="86" a="1"/>
  <c r="V286" i="86" a="1"/>
  <c r="V286" i="86" s="1"/>
  <c r="P279" i="86" a="1"/>
  <c r="P279" i="86" s="1"/>
  <c r="AD276" i="86" a="1"/>
  <c r="AD276" i="86" s="1"/>
  <c r="T287" i="86" a="1"/>
  <c r="T287" i="86" s="1"/>
  <c r="S287" i="86" a="1"/>
  <c r="S287" i="86" s="1"/>
  <c r="X287" i="86" a="1"/>
  <c r="X287" i="86" s="1"/>
  <c r="S276" i="86" a="1"/>
  <c r="S276" i="86" s="1"/>
  <c r="P294" i="86" a="1"/>
  <c r="P294" i="86" s="1"/>
  <c r="Q296" i="86" a="1"/>
  <c r="Q296" i="86" s="1"/>
  <c r="T286" i="86" a="1"/>
  <c r="T286" i="86" s="1"/>
  <c r="R290" i="86" a="1"/>
  <c r="R290" i="86" s="1"/>
  <c r="AG287" i="86" a="1"/>
  <c r="AG287" i="86" s="1"/>
  <c r="AC287" i="86" a="1"/>
  <c r="AC287" i="86" s="1"/>
  <c r="Y287" i="86" a="1"/>
  <c r="Y287" i="86" s="1"/>
  <c r="S281" i="86" a="1"/>
  <c r="S281" i="86" s="1"/>
  <c r="Y280" i="86" a="1"/>
  <c r="Y280" i="86" s="1"/>
  <c r="X294" i="86" a="1"/>
  <c r="X294" i="86" s="1"/>
  <c r="X292" i="86" a="1"/>
  <c r="AG291" i="86" a="1"/>
  <c r="AG291" i="86" s="1"/>
  <c r="Y292" i="86" a="1"/>
  <c r="Y292" i="86" s="1"/>
  <c r="AB281" i="86" a="1"/>
  <c r="AB281" i="86" s="1"/>
  <c r="Y282" i="86" a="1"/>
  <c r="Y282" i="86" s="1"/>
  <c r="AJ281" i="86" a="1"/>
  <c r="AJ281" i="86" s="1"/>
  <c r="Y291" i="86" a="1"/>
  <c r="AH294" i="86" a="1"/>
  <c r="AH294" i="86" s="1"/>
  <c r="AI294" i="86" a="1"/>
  <c r="P284" i="86" a="1"/>
  <c r="P284" i="86" s="1"/>
  <c r="V294" i="86" a="1"/>
  <c r="V294" i="86" s="1"/>
  <c r="R294" i="86" a="1"/>
  <c r="R294" i="86" s="1"/>
  <c r="S295" i="86" a="1"/>
  <c r="S295" i="86" s="1"/>
  <c r="S274" i="86" a="1"/>
  <c r="S274" i="86" s="1"/>
  <c r="AD281" i="86" a="1"/>
  <c r="Y279" i="86" a="1"/>
  <c r="Y279" i="86" s="1"/>
  <c r="AI291" i="86" a="1"/>
  <c r="AI291" i="86" s="1"/>
  <c r="AF282" i="86" a="1"/>
  <c r="AF282" i="86" s="1"/>
  <c r="AD291" i="86" a="1"/>
  <c r="AD291" i="86" s="1"/>
  <c r="AF276" i="86" a="1"/>
  <c r="AF276" i="86" s="1"/>
  <c r="N286" i="86" a="1"/>
  <c r="N286" i="86" s="1"/>
  <c r="S294" i="86" a="1"/>
  <c r="S294" i="86" s="1"/>
  <c r="Y281" i="86" a="1"/>
  <c r="Y281" i="86" s="1"/>
  <c r="S279" i="86" a="1"/>
  <c r="S279" i="86" s="1"/>
  <c r="Y278" i="86" a="1"/>
  <c r="AI281" i="86" a="1"/>
  <c r="AI281" i="86" s="1"/>
  <c r="S297" i="86" a="1"/>
  <c r="Y286" i="86" a="1"/>
  <c r="Y286" i="86" s="1"/>
  <c r="AG294" i="86" a="1"/>
  <c r="AG294" i="86" s="1"/>
  <c r="V284" i="86" a="1"/>
  <c r="V284" i="86" s="1"/>
  <c r="T276" i="86" a="1"/>
  <c r="T276" i="86" s="1"/>
  <c r="V280" i="86" a="1"/>
  <c r="V280" i="86" s="1"/>
  <c r="L287" i="86" a="1"/>
  <c r="R281" i="86" a="1"/>
  <c r="R281" i="86" s="1"/>
  <c r="R287" i="86" a="1"/>
  <c r="R287" i="86" s="1"/>
  <c r="Y294" i="86" a="1"/>
  <c r="Y294" i="86" s="1"/>
  <c r="L281" i="86" a="1"/>
  <c r="L281" i="86" s="1"/>
  <c r="Y295" i="86" a="1"/>
  <c r="Y295" i="86" s="1"/>
  <c r="AH281" i="86" a="1"/>
  <c r="AH281" i="86" s="1"/>
  <c r="Y297" i="86" a="1"/>
  <c r="Y297" i="86" s="1"/>
  <c r="S296" i="86" a="1"/>
  <c r="S296" i="86" s="1"/>
  <c r="AJ287" i="86" a="1"/>
  <c r="AJ287" i="86" s="1"/>
  <c r="P281" i="86" a="1"/>
  <c r="P281" i="86" s="1"/>
  <c r="AF281" i="86" a="1"/>
  <c r="AF281" i="86" s="1"/>
  <c r="AG295" i="86" a="1"/>
  <c r="AG295" i="86" s="1"/>
  <c r="N281" i="86" a="1"/>
  <c r="N281" i="86" s="1"/>
  <c r="U297" i="86" a="1"/>
  <c r="N287" i="86" a="1"/>
  <c r="T281" i="86" a="1"/>
  <c r="T281" i="86" s="1"/>
  <c r="S292" i="86" a="1"/>
  <c r="S292" i="86" s="1"/>
  <c r="AI297" i="86" a="1"/>
  <c r="AI297" i="86" s="1"/>
  <c r="V297" i="86" a="1"/>
  <c r="V297" i="86" s="1"/>
  <c r="Q281" i="86" a="1"/>
  <c r="Q281" i="86" s="1"/>
  <c r="AC281" i="86" a="1"/>
  <c r="AC281" i="86" s="1"/>
  <c r="AC282" i="86" a="1"/>
  <c r="S298" i="86" a="1"/>
  <c r="S298" i="86" s="1"/>
  <c r="AG281" i="86" a="1"/>
  <c r="U281" i="86" a="1"/>
  <c r="U281" i="86" s="1"/>
  <c r="Z281" i="86" a="1"/>
  <c r="Z291" i="86" a="1"/>
  <c r="Z291" i="86" s="1"/>
  <c r="Z296" i="86" a="1"/>
  <c r="Z296" i="86" s="1"/>
  <c r="Z287" i="86" a="1"/>
  <c r="Z287" i="86" s="1"/>
  <c r="Z297" i="86" a="1"/>
  <c r="Z297" i="86" s="1"/>
  <c r="Z276" i="86" a="1"/>
  <c r="Z276" i="86" s="1"/>
  <c r="Z290" i="86" a="1"/>
  <c r="Z290" i="86" s="1"/>
  <c r="Z280" i="86" a="1"/>
  <c r="Z280" i="86" s="1"/>
  <c r="Z283" i="86" a="1"/>
  <c r="Z283" i="86" s="1"/>
  <c r="Z282" i="86" a="1"/>
  <c r="Z282" i="86" s="1"/>
  <c r="Z294" i="86" a="1"/>
  <c r="Z294" i="86" s="1"/>
  <c r="Z274" i="86" a="1"/>
  <c r="Z274" i="86" s="1"/>
  <c r="AD287" i="86" a="1"/>
  <c r="AD287" i="86" s="1"/>
  <c r="Z295" i="86" a="1"/>
  <c r="Z295" i="86" s="1"/>
  <c r="Z286" i="86" a="1"/>
  <c r="Z286" i="86" s="1"/>
  <c r="Z278" i="86" a="1"/>
  <c r="Z278" i="86" s="1"/>
  <c r="Z284" i="86" a="1"/>
  <c r="Z284" i="86" s="1"/>
  <c r="Z298" i="86" a="1"/>
  <c r="Z298" i="86" s="1"/>
  <c r="Z279" i="86" a="1"/>
  <c r="Z279" i="86" s="1"/>
  <c r="Z292" i="86" a="1"/>
  <c r="Z292" i="86" s="1"/>
  <c r="AH288" i="86" a="1"/>
  <c r="AG288" i="86" a="1"/>
  <c r="AG288" i="86" s="1"/>
  <c r="L288" i="86" a="1"/>
  <c r="L288" i="86" s="1"/>
  <c r="AI293" i="86" a="1"/>
  <c r="AI293" i="86" s="1"/>
  <c r="AD293" i="86" a="1"/>
  <c r="AA293" i="86" a="1"/>
  <c r="AA293" i="86" s="1"/>
  <c r="O295" i="86" a="1"/>
  <c r="O295" i="86" s="1"/>
  <c r="O278" i="86" a="1"/>
  <c r="O278" i="86" s="1"/>
  <c r="M291" i="86" a="1"/>
  <c r="M291" i="86" s="1"/>
  <c r="M274" i="86" a="1"/>
  <c r="M274" i="86" s="1"/>
  <c r="M276" i="86" a="1"/>
  <c r="M276" i="86" s="1"/>
  <c r="AI277" i="86" a="1"/>
  <c r="AI277" i="86" s="1"/>
  <c r="Z277" i="86" a="1"/>
  <c r="Z277" i="86" s="1"/>
  <c r="Q277" i="86" a="1"/>
  <c r="Q277" i="86" s="1"/>
  <c r="AD289" i="86" a="1"/>
  <c r="AD289" i="86" s="1"/>
  <c r="AH289" i="86" a="1"/>
  <c r="AH289" i="86" s="1"/>
  <c r="AC289" i="86" a="1"/>
  <c r="W286" i="86" a="1"/>
  <c r="W286" i="86" s="1"/>
  <c r="W292" i="86" a="1"/>
  <c r="W292" i="86" s="1"/>
  <c r="W284" i="86" a="1"/>
  <c r="W284" i="86" s="1"/>
  <c r="S285" i="86" a="1"/>
  <c r="S285" i="86" s="1"/>
  <c r="V285" i="86" a="1"/>
  <c r="V285" i="86" s="1"/>
  <c r="AJ285" i="86" a="1"/>
  <c r="AJ285" i="86" s="1"/>
  <c r="AE278" i="86" a="1"/>
  <c r="AE278" i="86" s="1"/>
  <c r="AE296" i="86" a="1"/>
  <c r="AE296" i="86" s="1"/>
  <c r="AE274" i="86" a="1"/>
  <c r="AE274" i="86" s="1"/>
  <c r="AA290" i="86" a="1"/>
  <c r="AA298" i="86" a="1"/>
  <c r="AA298" i="86" s="1"/>
  <c r="N275" i="86" a="1"/>
  <c r="N275" i="86" s="1"/>
  <c r="Y275" i="86" a="1"/>
  <c r="Y275" i="86" s="1"/>
  <c r="AH275" i="86" a="1"/>
  <c r="AH275" i="86" s="1"/>
  <c r="Z288" i="86" a="1"/>
  <c r="Z288" i="86" s="1"/>
  <c r="T288" i="86" a="1"/>
  <c r="T288" i="86" s="1"/>
  <c r="Q288" i="86" a="1"/>
  <c r="Q288" i="86" s="1"/>
  <c r="V293" i="86" a="1"/>
  <c r="V293" i="86" s="1"/>
  <c r="U293" i="86" a="1"/>
  <c r="U293" i="86" s="1"/>
  <c r="Z293" i="86" a="1"/>
  <c r="Z293" i="86" s="1"/>
  <c r="O294" i="86" a="1"/>
  <c r="O294" i="86" s="1"/>
  <c r="O296" i="86" a="1"/>
  <c r="O296" i="86" s="1"/>
  <c r="M292" i="86" a="1"/>
  <c r="M292" i="86" s="1"/>
  <c r="M286" i="86" a="1"/>
  <c r="M296" i="86" a="1"/>
  <c r="M296" i="86" s="1"/>
  <c r="AE277" i="86" a="1"/>
  <c r="N277" i="86" a="1"/>
  <c r="N277" i="86" s="1"/>
  <c r="AJ277" i="86" a="1"/>
  <c r="AJ277" i="86" s="1"/>
  <c r="Z289" i="86" a="1"/>
  <c r="Z289" i="86" s="1"/>
  <c r="AB289" i="86" a="1"/>
  <c r="AB289" i="86" s="1"/>
  <c r="N289" i="86" a="1"/>
  <c r="N289" i="86" s="1"/>
  <c r="Q289" i="86" a="1"/>
  <c r="W296" i="86" a="1"/>
  <c r="W296" i="86" s="1"/>
  <c r="W290" i="86" a="1"/>
  <c r="W290" i="86" s="1"/>
  <c r="AD285" i="86" a="1"/>
  <c r="AD285" i="86" s="1"/>
  <c r="AA285" i="86" a="1"/>
  <c r="N285" i="86" a="1"/>
  <c r="N285" i="86" s="1"/>
  <c r="AE280" i="86" a="1"/>
  <c r="AE280" i="86" s="1"/>
  <c r="AE283" i="86" a="1"/>
  <c r="AE283" i="86" s="1"/>
  <c r="AA296" i="86" a="1"/>
  <c r="AA296" i="86" s="1"/>
  <c r="AA286" i="86" a="1"/>
  <c r="AA286" i="86" s="1"/>
  <c r="L275" i="86" a="1"/>
  <c r="S275" i="86" a="1"/>
  <c r="S275" i="86" s="1"/>
  <c r="AA275" i="86" a="1"/>
  <c r="AI288" i="86" a="1"/>
  <c r="AI288" i="86" s="1"/>
  <c r="AJ288" i="86" a="1"/>
  <c r="AJ288" i="86" s="1"/>
  <c r="M288" i="86" a="1"/>
  <c r="M288" i="86" s="1"/>
  <c r="R293" i="86" a="1"/>
  <c r="S293" i="86" a="1"/>
  <c r="S293" i="86" s="1"/>
  <c r="P293" i="86" a="1"/>
  <c r="O287" i="86" a="1"/>
  <c r="O287" i="86" s="1"/>
  <c r="O274" i="86" a="1"/>
  <c r="O274" i="86" s="1"/>
  <c r="M298" i="86" a="1"/>
  <c r="M298" i="86" s="1"/>
  <c r="M297" i="86" a="1"/>
  <c r="M297" i="86" s="1"/>
  <c r="M281" i="86" a="1"/>
  <c r="M281" i="86" s="1"/>
  <c r="AD277" i="86" a="1"/>
  <c r="AD277" i="86" s="1"/>
  <c r="P277" i="86" a="1"/>
  <c r="W277" i="86" a="1"/>
  <c r="W277" i="86" s="1"/>
  <c r="S289" i="86" a="1"/>
  <c r="S289" i="86" s="1"/>
  <c r="AI289" i="86" a="1"/>
  <c r="AI289" i="86" s="1"/>
  <c r="X289" i="86" a="1"/>
  <c r="X289" i="86" s="1"/>
  <c r="W291" i="86" a="1"/>
  <c r="W291" i="86" s="1"/>
  <c r="W274" i="86" a="1"/>
  <c r="W274" i="86" s="1"/>
  <c r="AF285" i="86" a="1"/>
  <c r="U285" i="86" a="1"/>
  <c r="AC285" i="86" a="1"/>
  <c r="AC285" i="86" s="1"/>
  <c r="AE290" i="86" a="1"/>
  <c r="AE290" i="86" s="1"/>
  <c r="AE279" i="86" a="1"/>
  <c r="AE279" i="86" s="1"/>
  <c r="AA278" i="86" a="1"/>
  <c r="AA278" i="86" s="1"/>
  <c r="AA280" i="86" a="1"/>
  <c r="AA280" i="86" s="1"/>
  <c r="V275" i="86" a="1"/>
  <c r="V275" i="86" s="1"/>
  <c r="M275" i="86" a="1"/>
  <c r="AG275" i="86" a="1"/>
  <c r="AG275" i="86" s="1"/>
  <c r="N288" i="86" a="1"/>
  <c r="AA288" i="86" a="1"/>
  <c r="AA288" i="86" s="1"/>
  <c r="U288" i="86" a="1"/>
  <c r="U288" i="86" s="1"/>
  <c r="AE288" i="86" a="1"/>
  <c r="AE288" i="86" s="1"/>
  <c r="AH293" i="86" a="1"/>
  <c r="AH293" i="86" s="1"/>
  <c r="AE293" i="86" a="1"/>
  <c r="AE293" i="86" s="1"/>
  <c r="AB293" i="86" a="1"/>
  <c r="AB293" i="86" s="1"/>
  <c r="O279" i="86" a="1"/>
  <c r="O279" i="86" s="1"/>
  <c r="O297" i="86" a="1"/>
  <c r="M295" i="86" a="1"/>
  <c r="M295" i="86" s="1"/>
  <c r="M284" i="86" a="1"/>
  <c r="M284" i="86" s="1"/>
  <c r="L277" i="86" a="1"/>
  <c r="L277" i="86" s="1"/>
  <c r="M277" i="86" a="1"/>
  <c r="M277" i="86" s="1"/>
  <c r="T277" i="86" a="1"/>
  <c r="T277" i="86" s="1"/>
  <c r="AA277" i="86" a="1"/>
  <c r="AA277" i="86" s="1"/>
  <c r="R289" i="86" a="1"/>
  <c r="R289" i="86" s="1"/>
  <c r="AF289" i="86" a="1"/>
  <c r="V289" i="86" a="1"/>
  <c r="V289" i="86" s="1"/>
  <c r="D168" i="83"/>
  <c r="E168" i="83" s="1"/>
  <c r="W294" i="86" a="1"/>
  <c r="W294" i="86" s="1"/>
  <c r="W295" i="86" a="1"/>
  <c r="W295" i="86" s="1"/>
  <c r="G114" i="83"/>
  <c r="D115" i="83"/>
  <c r="E115" i="83" s="1"/>
  <c r="F114" i="83"/>
  <c r="T285" i="86" a="1"/>
  <c r="T285" i="86" s="1"/>
  <c r="Q285" i="86" a="1"/>
  <c r="Q285" i="86" s="1"/>
  <c r="AB285" i="86" a="1"/>
  <c r="AB285" i="86" s="1"/>
  <c r="AE291" i="86" a="1"/>
  <c r="AE282" i="86" a="1"/>
  <c r="AE282" i="86" s="1"/>
  <c r="AA297" i="86" a="1"/>
  <c r="AA297" i="86" s="1"/>
  <c r="AA276" i="86" a="1"/>
  <c r="AA294" i="86" a="1"/>
  <c r="AC275" i="86" a="1"/>
  <c r="AC275" i="86" s="1"/>
  <c r="U275" i="86" a="1"/>
  <c r="U275" i="86" s="1"/>
  <c r="AF275" i="86" a="1"/>
  <c r="AF275" i="86" s="1"/>
  <c r="P288" i="86" a="1"/>
  <c r="P288" i="86" s="1"/>
  <c r="AF288" i="86" a="1"/>
  <c r="AF288" i="86" s="1"/>
  <c r="W288" i="86" a="1"/>
  <c r="W288" i="86" s="1"/>
  <c r="L293" i="86" a="1"/>
  <c r="M293" i="86" a="1"/>
  <c r="M293" i="86" s="1"/>
  <c r="X293" i="86" a="1"/>
  <c r="X293" i="86" s="1"/>
  <c r="Q293" i="86" a="1"/>
  <c r="Q293" i="86" s="1"/>
  <c r="O291" i="86" a="1"/>
  <c r="O291" i="86" s="1"/>
  <c r="O276" i="86" a="1"/>
  <c r="O276" i="86" s="1"/>
  <c r="M282" i="86" a="1"/>
  <c r="M282" i="86" s="1"/>
  <c r="M278" i="86" a="1"/>
  <c r="M278" i="86" s="1"/>
  <c r="S277" i="86" a="1"/>
  <c r="AB277" i="86" a="1"/>
  <c r="AB277" i="86" s="1"/>
  <c r="AF277" i="86" a="1"/>
  <c r="AF277" i="86" s="1"/>
  <c r="AE289" i="86" a="1"/>
  <c r="AE289" i="86" s="1"/>
  <c r="U289" i="86" a="1"/>
  <c r="U289" i="86" s="1"/>
  <c r="AJ289" i="86" a="1"/>
  <c r="W276" i="86" a="1"/>
  <c r="W276" i="86" s="1"/>
  <c r="W281" i="86" a="1"/>
  <c r="W281" i="86" s="1"/>
  <c r="L285" i="86" a="1"/>
  <c r="Y285" i="86" a="1"/>
  <c r="Y285" i="86" s="1"/>
  <c r="R285" i="86" a="1"/>
  <c r="R285" i="86" s="1"/>
  <c r="AE294" i="86" a="1"/>
  <c r="AE294" i="86" s="1"/>
  <c r="AE295" i="86" a="1"/>
  <c r="AA281" i="86" a="1"/>
  <c r="AA281" i="86" s="1"/>
  <c r="AA282" i="86" a="1"/>
  <c r="AA282" i="86" s="1"/>
  <c r="AA292" i="86" a="1"/>
  <c r="AA292" i="86" s="1"/>
  <c r="O275" i="86" a="1"/>
  <c r="Q275" i="86" a="1"/>
  <c r="Q275" i="86" s="1"/>
  <c r="R275" i="86" a="1"/>
  <c r="R275" i="86" s="1"/>
  <c r="S354" i="86"/>
  <c r="AB288" i="86" a="1"/>
  <c r="AB288" i="86" s="1"/>
  <c r="V288" i="86" a="1"/>
  <c r="V288" i="86" s="1"/>
  <c r="AD288" i="86" a="1"/>
  <c r="AD288" i="86" s="1"/>
  <c r="Y293" i="86" a="1"/>
  <c r="Y293" i="86" s="1"/>
  <c r="AG293" i="86" a="1"/>
  <c r="N293" i="86" a="1"/>
  <c r="N293" i="86" s="1"/>
  <c r="O281" i="86" a="1"/>
  <c r="O281" i="86" s="1"/>
  <c r="O280" i="86" a="1"/>
  <c r="O280" i="86" s="1"/>
  <c r="O282" i="86" a="1"/>
  <c r="O282" i="86" s="1"/>
  <c r="M294" i="86" a="1"/>
  <c r="M294" i="86" s="1"/>
  <c r="M287" i="86" a="1"/>
  <c r="M287" i="86" s="1"/>
  <c r="V277" i="86" a="1"/>
  <c r="V277" i="86" s="1"/>
  <c r="Y277" i="86" a="1"/>
  <c r="AC277" i="86" a="1"/>
  <c r="AC277" i="86" s="1"/>
  <c r="M289" i="86" a="1"/>
  <c r="M289" i="86" s="1"/>
  <c r="O289" i="86" a="1"/>
  <c r="O289" i="86" s="1"/>
  <c r="T289" i="86" a="1"/>
  <c r="T289" i="86" s="1"/>
  <c r="W279" i="86" a="1"/>
  <c r="W279" i="86" s="1"/>
  <c r="W282" i="86" a="1"/>
  <c r="W282" i="86" s="1"/>
  <c r="M285" i="86" a="1"/>
  <c r="M285" i="86" s="1"/>
  <c r="Z285" i="86" a="1"/>
  <c r="X285" i="86" a="1"/>
  <c r="AG285" i="86" a="1"/>
  <c r="AG285" i="86" s="1"/>
  <c r="AE297" i="86" a="1"/>
  <c r="AE297" i="86" s="1"/>
  <c r="AE286" i="86" a="1"/>
  <c r="AE286" i="86" s="1"/>
  <c r="AA284" i="86" a="1"/>
  <c r="AA284" i="86" s="1"/>
  <c r="AA274" i="86" a="1"/>
  <c r="AA274" i="86" s="1"/>
  <c r="AA291" i="86" a="1"/>
  <c r="AA291" i="86" s="1"/>
  <c r="W275" i="86" a="1"/>
  <c r="X275" i="86" a="1"/>
  <c r="X275" i="86" s="1"/>
  <c r="T275" i="86" a="1"/>
  <c r="T275" i="86" s="1"/>
  <c r="O242" i="85"/>
  <c r="R288" i="86" a="1"/>
  <c r="R288" i="86" s="1"/>
  <c r="S288" i="86" a="1"/>
  <c r="S288" i="86" s="1"/>
  <c r="O288" i="86" a="1"/>
  <c r="T293" i="86" a="1"/>
  <c r="T293" i="86" s="1"/>
  <c r="AC293" i="86" a="1"/>
  <c r="O293" i="86" a="1"/>
  <c r="O293" i="86" s="1"/>
  <c r="O286" i="86" a="1"/>
  <c r="O286" i="86" s="1"/>
  <c r="O283" i="86" a="1"/>
  <c r="O283" i="86" s="1"/>
  <c r="O292" i="86" a="1"/>
  <c r="O292" i="86" s="1"/>
  <c r="M283" i="86" a="1"/>
  <c r="M283" i="86" s="1"/>
  <c r="M279" i="86" a="1"/>
  <c r="M279" i="86" s="1"/>
  <c r="U277" i="86" a="1"/>
  <c r="U277" i="86" s="1"/>
  <c r="AG277" i="86" a="1"/>
  <c r="O277" i="86" a="1"/>
  <c r="O277" i="86" s="1"/>
  <c r="D90" i="83"/>
  <c r="E90" i="83" s="1"/>
  <c r="Y289" i="86" a="1"/>
  <c r="Y289" i="86" s="1"/>
  <c r="AG289" i="86" a="1"/>
  <c r="L289" i="86" a="1"/>
  <c r="L289" i="86" s="1"/>
  <c r="W297" i="86" a="1"/>
  <c r="W297" i="86" s="1"/>
  <c r="W298" i="86" a="1"/>
  <c r="W298" i="86" s="1"/>
  <c r="W278" i="86" a="1"/>
  <c r="W278" i="86" s="1"/>
  <c r="AE285" i="86" a="1"/>
  <c r="AE285" i="86" s="1"/>
  <c r="W285" i="86" a="1"/>
  <c r="W285" i="86" s="1"/>
  <c r="P285" i="86" a="1"/>
  <c r="P285" i="86" s="1"/>
  <c r="AE287" i="86" a="1"/>
  <c r="AE298" i="86" a="1"/>
  <c r="AE298" i="86" s="1"/>
  <c r="AE284" i="86" a="1"/>
  <c r="AE284" i="86" s="1"/>
  <c r="AA279" i="86" a="1"/>
  <c r="AA279" i="86" s="1"/>
  <c r="AA283" i="86" a="1"/>
  <c r="AA112" i="83"/>
  <c r="AF112" i="83"/>
  <c r="Z112" i="83"/>
  <c r="AE112" i="83"/>
  <c r="M112" i="83"/>
  <c r="S112" i="83"/>
  <c r="Y112" i="83"/>
  <c r="AJ112" i="83"/>
  <c r="W112" i="83"/>
  <c r="AI112" i="83"/>
  <c r="N112" i="83"/>
  <c r="AC112" i="83"/>
  <c r="V112" i="83"/>
  <c r="U112" i="83"/>
  <c r="L112" i="83"/>
  <c r="X112" i="83"/>
  <c r="P112" i="83"/>
  <c r="AD112" i="83"/>
  <c r="AH112" i="83"/>
  <c r="T112" i="83"/>
  <c r="Q112" i="83"/>
  <c r="R112" i="83"/>
  <c r="O112" i="83"/>
  <c r="AG112" i="83"/>
  <c r="AB112" i="83"/>
  <c r="AJ275" i="86" a="1"/>
  <c r="AJ275" i="86" s="1"/>
  <c r="AB275" i="86" a="1"/>
  <c r="AB275" i="86" s="1"/>
  <c r="Z275" i="86" a="1"/>
  <c r="Z275" i="86" s="1"/>
  <c r="Y288" i="86" a="1"/>
  <c r="Y288" i="86" s="1"/>
  <c r="AC288" i="86" a="1"/>
  <c r="AC288" i="86" s="1"/>
  <c r="X288" i="86" a="1"/>
  <c r="X288" i="86" s="1"/>
  <c r="W293" i="86" a="1"/>
  <c r="W293" i="86" s="1"/>
  <c r="AJ293" i="86" a="1"/>
  <c r="AJ293" i="86" s="1"/>
  <c r="AF293" i="86" a="1"/>
  <c r="AF293" i="86" s="1"/>
  <c r="O298" i="86" a="1"/>
  <c r="O298" i="86" s="1"/>
  <c r="O284" i="86" a="1"/>
  <c r="O290" i="86" a="1"/>
  <c r="O290" i="86" s="1"/>
  <c r="M280" i="86" a="1"/>
  <c r="M280" i="86" s="1"/>
  <c r="M290" i="86" a="1"/>
  <c r="M290" i="86" s="1"/>
  <c r="AH277" i="86" a="1"/>
  <c r="AH277" i="86" s="1"/>
  <c r="X277" i="86" a="1"/>
  <c r="X277" i="86" s="1"/>
  <c r="R277" i="86" a="1"/>
  <c r="R277" i="86" s="1"/>
  <c r="D141" i="83"/>
  <c r="E141" i="83" s="1"/>
  <c r="W289" i="86" a="1"/>
  <c r="W289" i="86" s="1"/>
  <c r="AA289" i="86" a="1"/>
  <c r="AA289" i="86" s="1"/>
  <c r="P289" i="86" a="1"/>
  <c r="P289" i="86" s="1"/>
  <c r="W287" i="86" a="1"/>
  <c r="W287" i="86" s="1"/>
  <c r="W283" i="86" a="1"/>
  <c r="W283" i="86" s="1"/>
  <c r="W280" i="86" a="1"/>
  <c r="W280" i="86" s="1"/>
  <c r="O285" i="86" a="1"/>
  <c r="O285" i="86" s="1"/>
  <c r="AH285" i="86" a="1"/>
  <c r="AH285" i="86" s="1"/>
  <c r="AI285" i="86" a="1"/>
  <c r="AI285" i="86" s="1"/>
  <c r="AE281" i="86" a="1"/>
  <c r="AE281" i="86" s="1"/>
  <c r="AE276" i="86" a="1"/>
  <c r="AE276" i="86" s="1"/>
  <c r="AE292" i="86" a="1"/>
  <c r="AE292" i="86" s="1"/>
  <c r="AA295" i="86" a="1"/>
  <c r="AA295" i="86" s="1"/>
  <c r="AA287" i="86" a="1"/>
  <c r="AA287" i="86" s="1"/>
  <c r="P275" i="86" a="1"/>
  <c r="P275" i="86" s="1"/>
  <c r="AI275" i="86" a="1"/>
  <c r="AI275" i="86" s="1"/>
  <c r="AD275" i="86" a="1"/>
  <c r="AE275" i="86" a="1"/>
  <c r="AE275" i="86" s="1"/>
  <c r="AG350" i="86"/>
  <c r="S356" i="86"/>
  <c r="O239" i="85"/>
  <c r="O247" i="85"/>
  <c r="AG289" i="86"/>
  <c r="AJ289" i="86"/>
  <c r="T354" i="86"/>
  <c r="AH354" i="86"/>
  <c r="AJ354" i="86"/>
  <c r="Q354" i="86"/>
  <c r="AC354" i="86"/>
  <c r="N354" i="86"/>
  <c r="AF354" i="86"/>
  <c r="AD354" i="86"/>
  <c r="L354" i="86"/>
  <c r="AB354" i="86"/>
  <c r="AI354" i="86"/>
  <c r="O229" i="85"/>
  <c r="R293" i="86"/>
  <c r="AE295" i="86"/>
  <c r="AD275" i="86"/>
  <c r="N287" i="86"/>
  <c r="AG281" i="86"/>
  <c r="AF287" i="86"/>
  <c r="U282" i="86"/>
  <c r="N292" i="86"/>
  <c r="X296" i="86"/>
  <c r="R297" i="86"/>
  <c r="S282" i="86"/>
  <c r="AB284" i="86"/>
  <c r="AJ297" i="86"/>
  <c r="Y291" i="86"/>
  <c r="N290" i="86"/>
  <c r="AC297" i="86"/>
  <c r="X279" i="86"/>
  <c r="L286" i="86"/>
  <c r="AD281" i="86"/>
  <c r="U296" i="86"/>
  <c r="T280" i="86"/>
  <c r="S280" i="86"/>
  <c r="Y278" i="86"/>
  <c r="L287" i="86"/>
  <c r="X281" i="86"/>
  <c r="AI295" i="86"/>
  <c r="AH287" i="86"/>
  <c r="N284" i="86"/>
  <c r="AJ295" i="86"/>
  <c r="AJ286" i="86"/>
  <c r="S290" i="86"/>
  <c r="V296" i="86"/>
  <c r="T292" i="86"/>
  <c r="P278" i="86"/>
  <c r="S297" i="86"/>
  <c r="AB296" i="86"/>
  <c r="AI274" i="86"/>
  <c r="N282" i="86"/>
  <c r="S278" i="86"/>
  <c r="P291" i="86"/>
  <c r="Q284" i="86"/>
  <c r="N298" i="86"/>
  <c r="L278" i="86"/>
  <c r="AC291" i="86"/>
  <c r="AI279" i="86"/>
  <c r="P296" i="86"/>
  <c r="AI294" i="86"/>
  <c r="AI282" i="86"/>
  <c r="AD286" i="86"/>
  <c r="AD294" i="86"/>
  <c r="AF278" i="86"/>
  <c r="U284" i="86"/>
  <c r="AF290" i="86"/>
  <c r="V291" i="86"/>
  <c r="AI296" i="86"/>
  <c r="AH278" i="86"/>
  <c r="AJ284" i="86"/>
  <c r="AJ278" i="86"/>
  <c r="AD295" i="86"/>
  <c r="N295" i="86"/>
  <c r="X282" i="86"/>
  <c r="L295" i="86"/>
  <c r="X292" i="86"/>
  <c r="L292" i="86"/>
  <c r="U294" i="86"/>
  <c r="T279" i="86"/>
  <c r="X295" i="86"/>
  <c r="AJ283" i="86"/>
  <c r="L280" i="86"/>
  <c r="L294" i="86"/>
  <c r="V278" i="86"/>
  <c r="AH286" i="86"/>
  <c r="N288" i="86"/>
  <c r="N296" i="86"/>
  <c r="L279" i="86"/>
  <c r="V295" i="86"/>
  <c r="Q297" i="86"/>
  <c r="AD297" i="86"/>
  <c r="Q283" i="86"/>
  <c r="AC282" i="86"/>
  <c r="U297" i="86"/>
  <c r="V279" i="86"/>
  <c r="U292" i="86"/>
  <c r="N283" i="86"/>
  <c r="AF274" i="86"/>
  <c r="L298" i="86"/>
  <c r="AH298" i="86"/>
  <c r="AD290" i="86"/>
  <c r="V298" i="86"/>
  <c r="X276" i="86"/>
  <c r="Z281" i="86"/>
  <c r="AH288" i="86"/>
  <c r="M286" i="86"/>
  <c r="S277" i="86"/>
  <c r="AG277" i="86"/>
  <c r="U285" i="86"/>
  <c r="AH357" i="86"/>
  <c r="AF357" i="86"/>
  <c r="L357" i="86"/>
  <c r="N357" i="86"/>
  <c r="AC357" i="86"/>
  <c r="AB357" i="86"/>
  <c r="AJ357" i="86"/>
  <c r="T357" i="86"/>
  <c r="AD357" i="86"/>
  <c r="Q357" i="86"/>
  <c r="AI357" i="86"/>
  <c r="AC289" i="86"/>
  <c r="M275" i="86"/>
  <c r="O275" i="86"/>
  <c r="X285" i="86"/>
  <c r="O231" i="85"/>
  <c r="Q289" i="86"/>
  <c r="AE287" i="86"/>
  <c r="O297" i="86"/>
  <c r="AA276" i="86"/>
  <c r="AG357" i="86"/>
  <c r="Q350" i="86"/>
  <c r="AB350" i="86"/>
  <c r="AC350" i="86"/>
  <c r="AI350" i="86"/>
  <c r="AJ350" i="86"/>
  <c r="AH350" i="86"/>
  <c r="L350" i="86"/>
  <c r="T350" i="86"/>
  <c r="N350" i="86"/>
  <c r="AD350" i="86"/>
  <c r="AF350" i="86"/>
  <c r="AG293" i="86"/>
  <c r="AC293" i="86"/>
  <c r="L275" i="86"/>
  <c r="W275" i="86"/>
  <c r="L285" i="86"/>
  <c r="S357" i="86"/>
  <c r="AF356" i="86"/>
  <c r="T356" i="86"/>
  <c r="Q356" i="86"/>
  <c r="AB356" i="86"/>
  <c r="AD356" i="86"/>
  <c r="AI356" i="86"/>
  <c r="AJ356" i="86"/>
  <c r="N356" i="86"/>
  <c r="AC356" i="86"/>
  <c r="AH356" i="86"/>
  <c r="L356" i="86"/>
  <c r="L377" i="85"/>
  <c r="T376" i="85"/>
  <c r="S375" i="85"/>
  <c r="S392" i="85" s="1"/>
  <c r="AB376" i="85"/>
  <c r="AI375" i="85"/>
  <c r="AI392" i="85" s="1"/>
  <c r="L376" i="85"/>
  <c r="AI376" i="85"/>
  <c r="AD375" i="85"/>
  <c r="AD392" i="85" s="1"/>
  <c r="N377" i="85"/>
  <c r="N376" i="85"/>
  <c r="AJ376" i="85"/>
  <c r="AH376" i="85"/>
  <c r="AC376" i="85"/>
  <c r="AB377" i="85"/>
  <c r="S376" i="85"/>
  <c r="N375" i="85"/>
  <c r="N392" i="85" s="1"/>
  <c r="AG376" i="85"/>
  <c r="Q376" i="85"/>
  <c r="AH377" i="85"/>
  <c r="AJ377" i="85"/>
  <c r="L375" i="85"/>
  <c r="L392" i="85" s="1"/>
  <c r="AD377" i="85"/>
  <c r="AF375" i="85"/>
  <c r="AF392" i="85" s="1"/>
  <c r="AD376" i="85"/>
  <c r="V376" i="85"/>
  <c r="S377" i="85"/>
  <c r="AF377" i="85"/>
  <c r="AB375" i="85"/>
  <c r="AB392" i="85" s="1"/>
  <c r="AF376" i="85"/>
  <c r="Q377" i="85"/>
  <c r="AI377" i="85"/>
  <c r="AG377" i="85"/>
  <c r="AC375" i="85"/>
  <c r="AC392" i="85" s="1"/>
  <c r="T375" i="85"/>
  <c r="T392" i="85" s="1"/>
  <c r="AC377" i="85"/>
  <c r="AH375" i="85"/>
  <c r="AH392" i="85" s="1"/>
  <c r="Q375" i="85"/>
  <c r="Q392" i="85" s="1"/>
  <c r="AJ375" i="85"/>
  <c r="AJ392" i="85" s="1"/>
  <c r="AG375" i="85"/>
  <c r="AG392" i="85" s="1"/>
  <c r="V377" i="85"/>
  <c r="V375" i="85"/>
  <c r="V392" i="85" s="1"/>
  <c r="T377" i="85"/>
  <c r="AF289" i="86"/>
  <c r="AD293" i="86"/>
  <c r="AA275" i="86"/>
  <c r="O288" i="86"/>
  <c r="AA294" i="86"/>
  <c r="AC347" i="86"/>
  <c r="S347" i="86"/>
  <c r="N347" i="86"/>
  <c r="V347" i="86"/>
  <c r="AF347" i="86"/>
  <c r="AI347" i="86"/>
  <c r="AD347" i="86"/>
  <c r="L347" i="86"/>
  <c r="Q347" i="86"/>
  <c r="T347" i="86"/>
  <c r="AB347" i="86"/>
  <c r="AG347" i="86"/>
  <c r="AJ347" i="86"/>
  <c r="AH347" i="86"/>
  <c r="P293" i="86"/>
  <c r="O284" i="86"/>
  <c r="AA283" i="86"/>
  <c r="AI348" i="86"/>
  <c r="T348" i="86"/>
  <c r="AF348" i="86"/>
  <c r="AD348" i="86"/>
  <c r="S348" i="86"/>
  <c r="AB348" i="86"/>
  <c r="Q348" i="86"/>
  <c r="V348" i="86"/>
  <c r="AJ348" i="86"/>
  <c r="AH348" i="86"/>
  <c r="AG348" i="86"/>
  <c r="L348" i="86"/>
  <c r="AC348" i="86"/>
  <c r="N348" i="86"/>
  <c r="AA285" i="86"/>
  <c r="AF285" i="86"/>
  <c r="O243" i="85"/>
  <c r="AE277" i="86"/>
  <c r="AA290" i="86"/>
  <c r="L293" i="86"/>
  <c r="AE291" i="86"/>
  <c r="Y277" i="86"/>
  <c r="P277" i="86"/>
  <c r="Z285" i="86"/>
  <c r="E313" i="86"/>
  <c r="X300" i="86"/>
  <c r="Y300" i="86"/>
  <c r="E314" i="86"/>
  <c r="F151" i="85"/>
  <c r="G150" i="85"/>
  <c r="AD246" i="86"/>
  <c r="AD219" i="86"/>
  <c r="N246" i="86"/>
  <c r="N219" i="86"/>
  <c r="AF219" i="86"/>
  <c r="AF246" i="86"/>
  <c r="AA192" i="86"/>
  <c r="AE300" i="86"/>
  <c r="E320" i="86"/>
  <c r="AI219" i="86"/>
  <c r="AI246" i="86"/>
  <c r="V192" i="86"/>
  <c r="AF192" i="86"/>
  <c r="AC192" i="86"/>
  <c r="AA300" i="86"/>
  <c r="E316" i="86"/>
  <c r="W246" i="86"/>
  <c r="W219" i="86"/>
  <c r="U192" i="86"/>
  <c r="AC219" i="86"/>
  <c r="AC246" i="86"/>
  <c r="Y219" i="86"/>
  <c r="Y246" i="86"/>
  <c r="Q300" i="86"/>
  <c r="E306" i="86"/>
  <c r="P219" i="86"/>
  <c r="P246" i="86"/>
  <c r="AG219" i="86"/>
  <c r="AG246" i="86"/>
  <c r="AD192" i="86"/>
  <c r="N192" i="86"/>
  <c r="W192" i="86"/>
  <c r="Y192" i="86"/>
  <c r="L300" i="86"/>
  <c r="E301" i="86"/>
  <c r="T219" i="86"/>
  <c r="T246" i="86"/>
  <c r="AB219" i="86"/>
  <c r="AB246" i="86"/>
  <c r="E311" i="86"/>
  <c r="V300" i="86"/>
  <c r="AF300" i="86"/>
  <c r="E321" i="86"/>
  <c r="R192" i="86"/>
  <c r="P192" i="86"/>
  <c r="S219" i="86"/>
  <c r="S246" i="86"/>
  <c r="AH300" i="86"/>
  <c r="E323" i="86"/>
  <c r="AG192" i="86"/>
  <c r="AJ300" i="86"/>
  <c r="E325" i="86"/>
  <c r="U219" i="86"/>
  <c r="U246" i="86"/>
  <c r="AC300" i="86"/>
  <c r="E318" i="86"/>
  <c r="X219" i="86"/>
  <c r="X246" i="86"/>
  <c r="T192" i="86"/>
  <c r="AJ219" i="86"/>
  <c r="AJ246" i="86"/>
  <c r="AB192" i="86"/>
  <c r="AD300" i="86"/>
  <c r="E319" i="86"/>
  <c r="E303" i="86"/>
  <c r="N300" i="86"/>
  <c r="E307" i="86"/>
  <c r="R300" i="86"/>
  <c r="E312" i="86"/>
  <c r="W300" i="86"/>
  <c r="X192" i="86"/>
  <c r="R219" i="86"/>
  <c r="R246" i="86"/>
  <c r="Q219" i="86"/>
  <c r="Q246" i="86"/>
  <c r="E305" i="86"/>
  <c r="P300" i="86"/>
  <c r="AH219" i="86"/>
  <c r="AH246" i="86"/>
  <c r="AA219" i="86"/>
  <c r="AA246" i="86"/>
  <c r="L192" i="86"/>
  <c r="T300" i="86"/>
  <c r="E309" i="86"/>
  <c r="AJ192" i="86"/>
  <c r="AI300" i="86"/>
  <c r="E324" i="86"/>
  <c r="AB300" i="86"/>
  <c r="E317" i="86"/>
  <c r="E310" i="86"/>
  <c r="U300" i="86"/>
  <c r="Q192" i="86"/>
  <c r="S300" i="86"/>
  <c r="E308" i="86"/>
  <c r="AH192" i="86"/>
  <c r="AE219" i="86"/>
  <c r="AE246" i="86"/>
  <c r="AI192" i="86"/>
  <c r="S192" i="86"/>
  <c r="AG300" i="86"/>
  <c r="E322" i="86"/>
  <c r="AE192" i="86"/>
  <c r="L219" i="86"/>
  <c r="L246" i="86"/>
  <c r="V246" i="86"/>
  <c r="V219" i="86"/>
  <c r="AY165" i="85" a="1"/>
  <c r="D327" i="82"/>
  <c r="E327" i="82" s="1"/>
  <c r="D246" i="83"/>
  <c r="E246" i="83" s="1"/>
  <c r="D59" i="83"/>
  <c r="E59" i="83" s="1"/>
  <c r="D33" i="83"/>
  <c r="E33" i="83" s="1"/>
  <c r="D194" i="83"/>
  <c r="E194" i="83" s="1"/>
  <c r="D387" i="82"/>
  <c r="E387" i="82" s="1"/>
  <c r="K292" i="82"/>
  <c r="D293" i="82"/>
  <c r="E293" i="82" s="1"/>
  <c r="D187" i="81"/>
  <c r="E187" i="81" s="1"/>
  <c r="AA340" i="81"/>
  <c r="Z356" i="81"/>
  <c r="AC281" i="81"/>
  <c r="AB302" i="81"/>
  <c r="D273" i="81"/>
  <c r="E273" i="81" s="1"/>
  <c r="D164" i="81"/>
  <c r="E164" i="81" s="1"/>
  <c r="AA318" i="81"/>
  <c r="AB359" i="81"/>
  <c r="D211" i="81"/>
  <c r="E211" i="81" s="1"/>
  <c r="Z369" i="81"/>
  <c r="Y380" i="81"/>
  <c r="AC335" i="81"/>
  <c r="AJ254" i="81"/>
  <c r="AA256" i="81"/>
  <c r="AC308" i="81"/>
  <c r="Y264" i="81"/>
  <c r="X275" i="81"/>
  <c r="D327" i="81"/>
  <c r="E327" i="81" s="1"/>
  <c r="AY174" i="85" l="1" a="1"/>
  <c r="AY174" i="85" s="1"/>
  <c r="BB174" i="85" s="1"/>
  <c r="AZ174" i="85"/>
  <c r="BN174" i="85" s="1"/>
  <c r="AY186" i="85" a="1"/>
  <c r="AY186" i="85" s="1"/>
  <c r="BB186" i="85" s="1"/>
  <c r="AZ186" i="85"/>
  <c r="BN186" i="85" s="1"/>
  <c r="AY165" i="85"/>
  <c r="BB165" i="85" s="1"/>
  <c r="AZ167" i="85"/>
  <c r="BN167" i="85" s="1"/>
  <c r="AZ178" i="85"/>
  <c r="BN178" i="85" s="1"/>
  <c r="E238" i="82"/>
  <c r="K238" i="82" s="1"/>
  <c r="D239" i="82"/>
  <c r="E239" i="82" s="1"/>
  <c r="K239" i="82" s="1"/>
  <c r="E299" i="81"/>
  <c r="D300" i="81"/>
  <c r="E300" i="81" s="1"/>
  <c r="Z314" i="81"/>
  <c r="Y329" i="81"/>
  <c r="M113" i="83"/>
  <c r="AG113" i="83"/>
  <c r="AF113" i="83"/>
  <c r="AA113" i="83"/>
  <c r="Y113" i="83"/>
  <c r="Z113" i="83"/>
  <c r="L113" i="83"/>
  <c r="W113" i="83"/>
  <c r="O113" i="83"/>
  <c r="Q113" i="83"/>
  <c r="AB113" i="83"/>
  <c r="AD113" i="83"/>
  <c r="AC113" i="83"/>
  <c r="T113" i="83"/>
  <c r="U113" i="83"/>
  <c r="S113" i="83"/>
  <c r="V113" i="83"/>
  <c r="AI113" i="83"/>
  <c r="X113" i="83"/>
  <c r="P113" i="83"/>
  <c r="R113" i="83"/>
  <c r="N113" i="83"/>
  <c r="AE113" i="83"/>
  <c r="AH113" i="83"/>
  <c r="AJ113" i="83"/>
  <c r="D220" i="83"/>
  <c r="E220" i="83" s="1"/>
  <c r="G115" i="83"/>
  <c r="D116" i="83"/>
  <c r="E116" i="83" s="1"/>
  <c r="F115" i="83"/>
  <c r="D142" i="83"/>
  <c r="E142" i="83" s="1"/>
  <c r="J112" i="83"/>
  <c r="I114" i="83"/>
  <c r="O84" i="86"/>
  <c r="E115" i="86"/>
  <c r="O165" i="86"/>
  <c r="M84" i="86"/>
  <c r="E113" i="86"/>
  <c r="M165" i="86"/>
  <c r="O254" i="85"/>
  <c r="Z84" i="86"/>
  <c r="E126" i="86"/>
  <c r="Z165" i="86"/>
  <c r="O111" i="86"/>
  <c r="E250" i="86"/>
  <c r="H308" i="86" a="1"/>
  <c r="H308" i="86" s="1"/>
  <c r="H303" i="86" a="1"/>
  <c r="H303" i="86" s="1"/>
  <c r="H325" i="86" a="1"/>
  <c r="H325" i="86" s="1"/>
  <c r="H324" i="86" a="1"/>
  <c r="H324" i="86" s="1"/>
  <c r="H319" i="86" a="1"/>
  <c r="H319" i="86" s="1"/>
  <c r="F152" i="85"/>
  <c r="G151" i="85"/>
  <c r="H322" i="86" a="1"/>
  <c r="H322" i="86" s="1"/>
  <c r="H309" i="86" a="1"/>
  <c r="H309" i="86" s="1"/>
  <c r="H320" i="86" a="1"/>
  <c r="H320" i="86" s="1"/>
  <c r="H314" i="86" a="1"/>
  <c r="H314" i="86" s="1"/>
  <c r="H318" i="86" a="1"/>
  <c r="H318" i="86" s="1"/>
  <c r="H311" i="86" a="1"/>
  <c r="H311" i="86" s="1"/>
  <c r="H312" i="86" a="1"/>
  <c r="H312" i="86" s="1"/>
  <c r="H301" i="86" a="1"/>
  <c r="H301" i="86" s="1"/>
  <c r="H313" i="86" a="1"/>
  <c r="H313" i="86" s="1"/>
  <c r="H323" i="86" a="1"/>
  <c r="H323" i="86" s="1"/>
  <c r="E261" i="86"/>
  <c r="Z111" i="86"/>
  <c r="M111" i="86"/>
  <c r="E248" i="86"/>
  <c r="H317" i="86" a="1"/>
  <c r="H317" i="86" s="1"/>
  <c r="H321" i="86" a="1"/>
  <c r="H321" i="86" s="1"/>
  <c r="H306" i="86" a="1"/>
  <c r="H306" i="86" s="1"/>
  <c r="D328" i="82"/>
  <c r="E328" i="82" s="1"/>
  <c r="D294" i="82"/>
  <c r="E294" i="82" s="1"/>
  <c r="K293" i="82"/>
  <c r="D388" i="82"/>
  <c r="E388" i="82" s="1"/>
  <c r="AD335" i="81"/>
  <c r="AC359" i="81"/>
  <c r="J254" i="81"/>
  <c r="D165" i="81"/>
  <c r="E165" i="81" s="1"/>
  <c r="D188" i="81"/>
  <c r="E188" i="81" s="1"/>
  <c r="AA369" i="81"/>
  <c r="Z380" i="81"/>
  <c r="AD281" i="81"/>
  <c r="AC302" i="81"/>
  <c r="Z264" i="81"/>
  <c r="Y275" i="81"/>
  <c r="AD308" i="81"/>
  <c r="AB256" i="81"/>
  <c r="AB318" i="81"/>
  <c r="AB340" i="81"/>
  <c r="AA356" i="81"/>
  <c r="BC176" i="85" l="1"/>
  <c r="BU186" i="85" a="1"/>
  <c r="BU186" i="85" s="1"/>
  <c r="BU179" i="85" a="1"/>
  <c r="BU179" i="85" s="1"/>
  <c r="BU164" i="85" a="1"/>
  <c r="BU164" i="85" s="1"/>
  <c r="BU172" i="85" a="1"/>
  <c r="BU172" i="85" s="1"/>
  <c r="BU167" i="85" a="1"/>
  <c r="BU167" i="85" s="1"/>
  <c r="BU176" i="85" a="1"/>
  <c r="BU176" i="85" s="1"/>
  <c r="BU188" i="85" a="1"/>
  <c r="BU188" i="85" s="1"/>
  <c r="BU185" i="85" a="1"/>
  <c r="BU185" i="85" s="1"/>
  <c r="BU168" i="85" a="1"/>
  <c r="BU168" i="85" s="1"/>
  <c r="BU173" i="85" a="1"/>
  <c r="BU173" i="85" s="1"/>
  <c r="BU178" i="85" a="1"/>
  <c r="BU178" i="85" s="1"/>
  <c r="BU175" i="85" a="1"/>
  <c r="BU175" i="85" s="1"/>
  <c r="BU177" i="85" a="1"/>
  <c r="BU177" i="85" s="1"/>
  <c r="BU187" i="85" a="1"/>
  <c r="BU187" i="85" s="1"/>
  <c r="BU184" i="85" a="1"/>
  <c r="BU184" i="85" s="1"/>
  <c r="BU183" i="85" a="1"/>
  <c r="BU183" i="85" s="1"/>
  <c r="BU180" i="85" a="1"/>
  <c r="BU180" i="85" s="1"/>
  <c r="BU171" i="85" a="1"/>
  <c r="BU171" i="85" s="1"/>
  <c r="BC181" i="85"/>
  <c r="BE181" i="85" s="1"/>
  <c r="BU174" i="85" a="1"/>
  <c r="BU174" i="85" s="1"/>
  <c r="BC172" i="85"/>
  <c r="BD172" i="85" s="1"/>
  <c r="BC185" i="85"/>
  <c r="BH185" i="85" s="1"/>
  <c r="BO185" i="85" s="1"/>
  <c r="BU182" i="85" a="1"/>
  <c r="BU182" i="85" s="1"/>
  <c r="BU169" i="85" a="1"/>
  <c r="BU169" i="85" s="1"/>
  <c r="BC180" i="85"/>
  <c r="BE180" i="85" s="1"/>
  <c r="BC171" i="85"/>
  <c r="BD171" i="85" s="1"/>
  <c r="BU170" i="85" a="1"/>
  <c r="BU170" i="85" s="1"/>
  <c r="BU165" i="85" a="1"/>
  <c r="BU165" i="85" s="1"/>
  <c r="BU181" i="85" a="1"/>
  <c r="BU181" i="85" s="1"/>
  <c r="BC165" i="85"/>
  <c r="BE165" i="85" s="1"/>
  <c r="BU166" i="85" a="1"/>
  <c r="BU166" i="85" s="1"/>
  <c r="BC168" i="85"/>
  <c r="BE168" i="85" s="1"/>
  <c r="BC173" i="85"/>
  <c r="BE173" i="85" s="1"/>
  <c r="BC166" i="85"/>
  <c r="BD166" i="85" s="1"/>
  <c r="BC188" i="85"/>
  <c r="BD188" i="85" s="1"/>
  <c r="BC164" i="85"/>
  <c r="BE164" i="85" s="1"/>
  <c r="BC175" i="85"/>
  <c r="BD175" i="85" s="1"/>
  <c r="BC170" i="85"/>
  <c r="BH170" i="85" s="1"/>
  <c r="BO170" i="85" s="1"/>
  <c r="BC174" i="85"/>
  <c r="BE174" i="85" s="1"/>
  <c r="BC186" i="85"/>
  <c r="BD186" i="85" s="1"/>
  <c r="BC179" i="85"/>
  <c r="BH179" i="85" s="1"/>
  <c r="BO179" i="85" s="1"/>
  <c r="BC184" i="85"/>
  <c r="BH184" i="85" s="1"/>
  <c r="BO184" i="85" s="1"/>
  <c r="BC178" i="85"/>
  <c r="BD178" i="85" s="1"/>
  <c r="BC182" i="85"/>
  <c r="BD182" i="85" s="1"/>
  <c r="BC169" i="85"/>
  <c r="BH169" i="85" s="1"/>
  <c r="BO169" i="85" s="1"/>
  <c r="BC183" i="85"/>
  <c r="BD183" i="85" s="1"/>
  <c r="BC187" i="85"/>
  <c r="BE187" i="85" s="1"/>
  <c r="BC177" i="85"/>
  <c r="BD177" i="85" s="1"/>
  <c r="BC167" i="85"/>
  <c r="BE167" i="85" s="1"/>
  <c r="AA314" i="81"/>
  <c r="Z329" i="81"/>
  <c r="J113" i="83"/>
  <c r="BH171" i="85"/>
  <c r="BO171" i="85" s="1"/>
  <c r="N114" i="83"/>
  <c r="AJ114" i="83"/>
  <c r="M114" i="83"/>
  <c r="V114" i="83"/>
  <c r="AA114" i="83"/>
  <c r="T114" i="83"/>
  <c r="Y114" i="83"/>
  <c r="AB114" i="83"/>
  <c r="Q114" i="83"/>
  <c r="Z114" i="83"/>
  <c r="AI114" i="83"/>
  <c r="U114" i="83"/>
  <c r="AD114" i="83"/>
  <c r="AH114" i="83"/>
  <c r="L114" i="83"/>
  <c r="AC114" i="83"/>
  <c r="P114" i="83"/>
  <c r="O114" i="83"/>
  <c r="R114" i="83"/>
  <c r="S114" i="83"/>
  <c r="AG114" i="83"/>
  <c r="X114" i="83"/>
  <c r="AE114" i="83"/>
  <c r="AF114" i="83"/>
  <c r="W114" i="83"/>
  <c r="I115" i="83"/>
  <c r="F116" i="83"/>
  <c r="G116" i="83"/>
  <c r="O192" i="86"/>
  <c r="O300" i="86"/>
  <c r="E304" i="86"/>
  <c r="O246" i="86"/>
  <c r="O219" i="86"/>
  <c r="T342" i="86"/>
  <c r="T345" i="86"/>
  <c r="U342" i="86"/>
  <c r="U345" i="86"/>
  <c r="AD342" i="86"/>
  <c r="AD345" i="86"/>
  <c r="M192" i="86"/>
  <c r="Z300" i="86"/>
  <c r="E315" i="86"/>
  <c r="AG345" i="86"/>
  <c r="AG342" i="86"/>
  <c r="L342" i="86"/>
  <c r="W345" i="86"/>
  <c r="W342" i="86"/>
  <c r="G152" i="85"/>
  <c r="F153" i="85"/>
  <c r="AB342" i="86"/>
  <c r="AB345" i="86"/>
  <c r="S342" i="86"/>
  <c r="S345" i="86"/>
  <c r="Y345" i="86"/>
  <c r="Y342" i="86"/>
  <c r="M219" i="86"/>
  <c r="M246" i="86"/>
  <c r="Z219" i="86"/>
  <c r="Z246" i="86"/>
  <c r="V342" i="86"/>
  <c r="V345" i="86"/>
  <c r="AI342" i="86"/>
  <c r="AI345" i="86"/>
  <c r="AC342" i="86"/>
  <c r="AC345" i="86"/>
  <c r="Z192" i="86"/>
  <c r="P342" i="86"/>
  <c r="P345" i="86"/>
  <c r="AA342" i="86"/>
  <c r="AA345" i="86"/>
  <c r="Q345" i="86"/>
  <c r="Q342" i="86"/>
  <c r="E302" i="86"/>
  <c r="M300" i="86"/>
  <c r="AF342" i="86"/>
  <c r="AF345" i="86"/>
  <c r="AE345" i="86"/>
  <c r="AE342" i="86"/>
  <c r="N342" i="86"/>
  <c r="N345" i="86"/>
  <c r="X342" i="86"/>
  <c r="X345" i="86"/>
  <c r="O345" i="86"/>
  <c r="O342" i="86"/>
  <c r="R342" i="86"/>
  <c r="R345" i="86"/>
  <c r="BH176" i="85"/>
  <c r="BO176" i="85" s="1"/>
  <c r="BD176" i="85"/>
  <c r="BE176" i="85"/>
  <c r="AH342" i="86"/>
  <c r="AH345" i="86"/>
  <c r="AJ342" i="86"/>
  <c r="AJ345" i="86"/>
  <c r="Z342" i="86"/>
  <c r="Z345" i="86"/>
  <c r="M342" i="86"/>
  <c r="M345" i="86"/>
  <c r="K294" i="82"/>
  <c r="AE308" i="81"/>
  <c r="AA264" i="81"/>
  <c r="Z275" i="81"/>
  <c r="AC318" i="81"/>
  <c r="AD359" i="81"/>
  <c r="AC340" i="81"/>
  <c r="AB356" i="81"/>
  <c r="AC256" i="81"/>
  <c r="AB369" i="81"/>
  <c r="AA380" i="81"/>
  <c r="AE335" i="81"/>
  <c r="AE281" i="81"/>
  <c r="AD302" i="81"/>
  <c r="BD181" i="85" l="1"/>
  <c r="H310" i="86" a="1"/>
  <c r="H310" i="86" s="1"/>
  <c r="H316" i="86" a="1"/>
  <c r="H316" i="86" s="1"/>
  <c r="H305" i="86" a="1"/>
  <c r="H305" i="86" s="1"/>
  <c r="BH181" i="85"/>
  <c r="BO181" i="85" s="1"/>
  <c r="BH168" i="85"/>
  <c r="BO168" i="85" s="1"/>
  <c r="BD180" i="85"/>
  <c r="BD179" i="85"/>
  <c r="BH180" i="85"/>
  <c r="BO180" i="85" s="1"/>
  <c r="BH173" i="85"/>
  <c r="BO173" i="85" s="1"/>
  <c r="BD167" i="85"/>
  <c r="BD173" i="85"/>
  <c r="BD164" i="85"/>
  <c r="BH164" i="85"/>
  <c r="BO164" i="85" s="1"/>
  <c r="BE172" i="85"/>
  <c r="BE177" i="85"/>
  <c r="BH166" i="85"/>
  <c r="BO166" i="85" s="1"/>
  <c r="BH165" i="85"/>
  <c r="BO165" i="85" s="1"/>
  <c r="BE166" i="85"/>
  <c r="BD168" i="85"/>
  <c r="BE170" i="85"/>
  <c r="BH172" i="85"/>
  <c r="BO172" i="85" s="1"/>
  <c r="BE185" i="85"/>
  <c r="BD170" i="85"/>
  <c r="BD185" i="85"/>
  <c r="BE171" i="85"/>
  <c r="BH188" i="85"/>
  <c r="BO188" i="85" s="1"/>
  <c r="BE188" i="85"/>
  <c r="BE178" i="85"/>
  <c r="BD174" i="85"/>
  <c r="BE183" i="85"/>
  <c r="BE186" i="85"/>
  <c r="BD165" i="85"/>
  <c r="BH174" i="85"/>
  <c r="BO174" i="85" s="1"/>
  <c r="BE175" i="85"/>
  <c r="BH177" i="85"/>
  <c r="BO177" i="85" s="1"/>
  <c r="BH175" i="85"/>
  <c r="BO175" i="85" s="1"/>
  <c r="BE184" i="85"/>
  <c r="BD184" i="85"/>
  <c r="BH167" i="85"/>
  <c r="BO167" i="85" s="1"/>
  <c r="BE179" i="85"/>
  <c r="BH183" i="85"/>
  <c r="BO183" i="85" s="1"/>
  <c r="BD187" i="85"/>
  <c r="BD169" i="85"/>
  <c r="BE182" i="85"/>
  <c r="BE169" i="85"/>
  <c r="BH182" i="85"/>
  <c r="BO182" i="85" s="1"/>
  <c r="BH187" i="85"/>
  <c r="BO187" i="85" s="1"/>
  <c r="H307" i="86" a="1"/>
  <c r="H307" i="86" s="1"/>
  <c r="AB314" i="81"/>
  <c r="AA329" i="81"/>
  <c r="J114" i="83"/>
  <c r="O261" i="86" a="1"/>
  <c r="O261" i="86" s="1"/>
  <c r="X261" i="86" a="1"/>
  <c r="X261" i="86" s="1"/>
  <c r="I116" i="83"/>
  <c r="N115" i="83"/>
  <c r="W115" i="83"/>
  <c r="T115" i="83"/>
  <c r="U115" i="83"/>
  <c r="AI115" i="83"/>
  <c r="R115" i="83"/>
  <c r="AA115" i="83"/>
  <c r="AB115" i="83"/>
  <c r="AE115" i="83"/>
  <c r="AJ115" i="83"/>
  <c r="Z115" i="83"/>
  <c r="M115" i="83"/>
  <c r="V115" i="83"/>
  <c r="AD115" i="83"/>
  <c r="Q115" i="83"/>
  <c r="AC115" i="83"/>
  <c r="S115" i="83"/>
  <c r="L115" i="83"/>
  <c r="X115" i="83"/>
  <c r="AH115" i="83"/>
  <c r="Y115" i="83"/>
  <c r="P115" i="83"/>
  <c r="O115" i="83"/>
  <c r="AG115" i="83"/>
  <c r="AF115" i="83"/>
  <c r="AA261" i="86" a="1"/>
  <c r="AA261" i="86" s="1"/>
  <c r="AI261" i="86" a="1"/>
  <c r="AI261" i="86" s="1"/>
  <c r="AH261" i="86" a="1"/>
  <c r="AH261" i="86" s="1"/>
  <c r="L261" i="86" a="1"/>
  <c r="L261" i="86" s="1"/>
  <c r="W261" i="86" a="1"/>
  <c r="W261" i="86" s="1"/>
  <c r="Z261" i="86" a="1"/>
  <c r="Z261" i="86" s="1"/>
  <c r="AE261" i="86" a="1"/>
  <c r="AE261" i="86" s="1"/>
  <c r="R261" i="86" a="1"/>
  <c r="R261" i="86" s="1"/>
  <c r="S261" i="86" a="1"/>
  <c r="S261" i="86" s="1"/>
  <c r="AC261" i="86" a="1"/>
  <c r="AC261" i="86" s="1"/>
  <c r="BF171" i="85" a="1"/>
  <c r="AF261" i="86" a="1"/>
  <c r="AF261" i="86" s="1"/>
  <c r="Y261" i="86" a="1"/>
  <c r="Y261" i="86" s="1"/>
  <c r="BF172" i="85" a="1"/>
  <c r="AB261" i="86" a="1"/>
  <c r="AB261" i="86" s="1"/>
  <c r="Q261" i="86" a="1"/>
  <c r="Q261" i="86" s="1"/>
  <c r="H304" i="86" a="1"/>
  <c r="H304" i="86" s="1"/>
  <c r="M135" i="86" a="1"/>
  <c r="M135" i="86" s="1"/>
  <c r="T261" i="86" a="1"/>
  <c r="T261" i="86" s="1"/>
  <c r="N261" i="86" a="1"/>
  <c r="N261" i="86" s="1"/>
  <c r="M336" i="86"/>
  <c r="M340" i="86"/>
  <c r="M354" i="85"/>
  <c r="M358" i="85"/>
  <c r="Z351" i="85"/>
  <c r="Z350" i="85"/>
  <c r="AH357" i="85"/>
  <c r="AH360" i="85"/>
  <c r="AH356" i="85"/>
  <c r="AH355" i="85"/>
  <c r="AH359" i="85"/>
  <c r="BF176" i="85" a="1"/>
  <c r="BF173" i="85" a="1"/>
  <c r="Z115" i="86" a="1"/>
  <c r="Z115" i="86" s="1"/>
  <c r="Z130" i="86" a="1"/>
  <c r="Z130" i="86" s="1"/>
  <c r="Z112" i="86" a="1"/>
  <c r="Z112" i="86" s="1"/>
  <c r="M121" i="86" a="1"/>
  <c r="M121" i="86" s="1"/>
  <c r="M127" i="86" a="1"/>
  <c r="M127" i="86" s="1"/>
  <c r="M118" i="86" a="1"/>
  <c r="M118" i="86" s="1"/>
  <c r="AF356" i="85"/>
  <c r="AF359" i="85"/>
  <c r="AF355" i="85"/>
  <c r="AF357" i="85"/>
  <c r="AF360" i="85"/>
  <c r="Q350" i="85"/>
  <c r="Q351" i="85"/>
  <c r="P336" i="86"/>
  <c r="P340" i="86"/>
  <c r="P354" i="85"/>
  <c r="P358" i="85"/>
  <c r="AF248" i="86" a="1"/>
  <c r="AF248" i="86" s="1"/>
  <c r="Q248" i="86" a="1"/>
  <c r="Q248" i="86" s="1"/>
  <c r="AD248" i="86" a="1"/>
  <c r="AD248" i="86" s="1"/>
  <c r="AC351" i="85"/>
  <c r="AC350" i="85"/>
  <c r="Z237" i="86" a="1"/>
  <c r="Z237" i="86" s="1"/>
  <c r="Z226" i="86" a="1"/>
  <c r="Z226" i="86" s="1"/>
  <c r="Z235" i="86" a="1"/>
  <c r="Z235" i="86" s="1"/>
  <c r="Z222" i="86" a="1"/>
  <c r="Z222" i="86" s="1"/>
  <c r="Z225" i="86" a="1"/>
  <c r="Z225" i="86" s="1"/>
  <c r="Z224" i="86" a="1"/>
  <c r="Z224" i="86" s="1"/>
  <c r="Z230" i="86" a="1"/>
  <c r="Z230" i="86" s="1"/>
  <c r="Z242" i="86" a="1"/>
  <c r="Z242" i="86" s="1"/>
  <c r="Z232" i="86" a="1"/>
  <c r="Z232" i="86" s="1"/>
  <c r="Z244" i="86" a="1"/>
  <c r="Z244" i="86" s="1"/>
  <c r="Z229" i="86" a="1"/>
  <c r="Z229" i="86" s="1"/>
  <c r="Z241" i="86" a="1"/>
  <c r="Z241" i="86" s="1"/>
  <c r="Z243" i="86" a="1"/>
  <c r="Z243" i="86" s="1"/>
  <c r="Z238" i="86" a="1"/>
  <c r="Z238" i="86" s="1"/>
  <c r="Z240" i="86" a="1"/>
  <c r="Z240" i="86" s="1"/>
  <c r="Z220" i="86" a="1"/>
  <c r="Z220" i="86" s="1"/>
  <c r="Z228" i="86" a="1"/>
  <c r="Z228" i="86" s="1"/>
  <c r="Z236" i="86" a="1"/>
  <c r="Z236" i="86" s="1"/>
  <c r="Z231" i="86" a="1"/>
  <c r="Z231" i="86" s="1"/>
  <c r="Z234" i="86" a="1"/>
  <c r="Z234" i="86" s="1"/>
  <c r="Z227" i="86" a="1"/>
  <c r="Z227" i="86" s="1"/>
  <c r="Z223" i="86" a="1"/>
  <c r="Z223" i="86" s="1"/>
  <c r="Z221" i="86" a="1"/>
  <c r="Z221" i="86" s="1"/>
  <c r="Z239" i="86" a="1"/>
  <c r="Z239" i="86" s="1"/>
  <c r="Z233" i="86" a="1"/>
  <c r="Z233" i="86" s="1"/>
  <c r="Y353" i="85"/>
  <c r="Y352" i="85"/>
  <c r="S340" i="86"/>
  <c r="S336" i="86"/>
  <c r="S354" i="85"/>
  <c r="S358" i="85"/>
  <c r="W351" i="85"/>
  <c r="W350" i="85"/>
  <c r="L340" i="86"/>
  <c r="L336" i="86"/>
  <c r="L358" i="85"/>
  <c r="L354" i="85"/>
  <c r="U172" i="86" a="1"/>
  <c r="U172" i="86" s="1"/>
  <c r="AB91" i="86" a="1"/>
  <c r="AB91" i="86" s="1"/>
  <c r="W172" i="86" a="1"/>
  <c r="W172" i="86" s="1"/>
  <c r="AC91" i="86" a="1"/>
  <c r="AC91" i="86" s="1"/>
  <c r="R102" i="86" a="1"/>
  <c r="R102" i="86" s="1"/>
  <c r="W183" i="86" a="1"/>
  <c r="W183" i="86" s="1"/>
  <c r="N91" i="86" a="1"/>
  <c r="N91" i="86" s="1"/>
  <c r="AJ91" i="86" a="1"/>
  <c r="AJ91" i="86" s="1"/>
  <c r="AF102" i="86" a="1"/>
  <c r="AF102" i="86" s="1"/>
  <c r="R183" i="86" a="1"/>
  <c r="R183" i="86" s="1"/>
  <c r="P91" i="86" a="1"/>
  <c r="P91" i="86" s="1"/>
  <c r="P172" i="86" a="1"/>
  <c r="P172" i="86" s="1"/>
  <c r="T183" i="86" a="1"/>
  <c r="T183" i="86" s="1"/>
  <c r="AH172" i="86" a="1"/>
  <c r="AH172" i="86" s="1"/>
  <c r="V183" i="86" a="1"/>
  <c r="V183" i="86" s="1"/>
  <c r="AA172" i="86" a="1"/>
  <c r="AA172" i="86" s="1"/>
  <c r="L91" i="86" a="1"/>
  <c r="L91" i="86" s="1"/>
  <c r="AC172" i="86" a="1"/>
  <c r="AC172" i="86" s="1"/>
  <c r="Q172" i="86" a="1"/>
  <c r="Q172" i="86" s="1"/>
  <c r="AA91" i="86" a="1"/>
  <c r="AA91" i="86" s="1"/>
  <c r="AI91" i="86" a="1"/>
  <c r="AI91" i="86" s="1"/>
  <c r="AB172" i="86" a="1"/>
  <c r="AB172" i="86" s="1"/>
  <c r="U91" i="86" a="1"/>
  <c r="U91" i="86" s="1"/>
  <c r="L183" i="86" a="1"/>
  <c r="L183" i="86" s="1"/>
  <c r="L172" i="86" a="1"/>
  <c r="L172" i="86" s="1"/>
  <c r="AF91" i="86" a="1"/>
  <c r="AF91" i="86" s="1"/>
  <c r="V172" i="86" a="1"/>
  <c r="V172" i="86" s="1"/>
  <c r="T102" i="86" a="1"/>
  <c r="T102" i="86" s="1"/>
  <c r="X172" i="86" a="1"/>
  <c r="X172" i="86" s="1"/>
  <c r="P102" i="86" a="1"/>
  <c r="P102" i="86" s="1"/>
  <c r="U102" i="86" a="1"/>
  <c r="U102" i="86" s="1"/>
  <c r="U183" i="86" a="1"/>
  <c r="U183" i="86" s="1"/>
  <c r="P183" i="86" a="1"/>
  <c r="P183" i="86" s="1"/>
  <c r="L102" i="86" a="1"/>
  <c r="L102" i="86" s="1"/>
  <c r="X183" i="86" a="1"/>
  <c r="X183" i="86" s="1"/>
  <c r="AB102" i="86" a="1"/>
  <c r="AB102" i="86" s="1"/>
  <c r="V89" i="86" a="1"/>
  <c r="V89" i="86" s="1"/>
  <c r="AF89" i="86" a="1"/>
  <c r="AF89" i="86" s="1"/>
  <c r="AH89" i="86" a="1"/>
  <c r="AH89" i="86" s="1"/>
  <c r="AB168" i="86" a="1"/>
  <c r="AB168" i="86" s="1"/>
  <c r="AA182" i="86" a="1"/>
  <c r="AA182" i="86" s="1"/>
  <c r="AJ182" i="86" a="1"/>
  <c r="AJ182" i="86" s="1"/>
  <c r="R182" i="86" a="1"/>
  <c r="R182" i="86" s="1"/>
  <c r="U105" i="86" a="1"/>
  <c r="U105" i="86" s="1"/>
  <c r="AD105" i="86" a="1"/>
  <c r="AD105" i="86" s="1"/>
  <c r="L105" i="86" a="1"/>
  <c r="L105" i="86" s="1"/>
  <c r="X106" i="86" a="1"/>
  <c r="X106" i="86" s="1"/>
  <c r="AC106" i="86" a="1"/>
  <c r="AC106" i="86" s="1"/>
  <c r="AJ96" i="86" a="1"/>
  <c r="AJ96" i="86" s="1"/>
  <c r="AF96" i="86" a="1"/>
  <c r="AF96" i="86" s="1"/>
  <c r="V178" i="86" a="1"/>
  <c r="V178" i="86" s="1"/>
  <c r="AC90" i="86" a="1"/>
  <c r="AC90" i="86" s="1"/>
  <c r="AA90" i="86" a="1"/>
  <c r="AA90" i="86" s="1"/>
  <c r="AI95" i="86" a="1"/>
  <c r="AI95" i="86" s="1"/>
  <c r="AB95" i="86" a="1"/>
  <c r="AB95" i="86" s="1"/>
  <c r="Q102" i="86" a="1"/>
  <c r="Q102" i="86" s="1"/>
  <c r="AD101" i="86" a="1"/>
  <c r="AD101" i="86" s="1"/>
  <c r="AI101" i="86" a="1"/>
  <c r="AI101" i="86" s="1"/>
  <c r="X176" i="86" a="1"/>
  <c r="X176" i="86" s="1"/>
  <c r="AC176" i="86" a="1"/>
  <c r="AC176" i="86" s="1"/>
  <c r="V177" i="86" a="1"/>
  <c r="V177" i="86" s="1"/>
  <c r="AI177" i="86" a="1"/>
  <c r="AI177" i="86" s="1"/>
  <c r="P100" i="86" a="1"/>
  <c r="P100" i="86" s="1"/>
  <c r="P184" i="86" a="1"/>
  <c r="P184" i="86" s="1"/>
  <c r="U184" i="86" a="1"/>
  <c r="U184" i="86" s="1"/>
  <c r="AH184" i="86" a="1"/>
  <c r="AH184" i="86" s="1"/>
  <c r="P94" i="86" a="1"/>
  <c r="P94" i="86" s="1"/>
  <c r="V94" i="86" a="1"/>
  <c r="V94" i="86" s="1"/>
  <c r="P190" i="86" a="1"/>
  <c r="P190" i="86" s="1"/>
  <c r="Z190" i="86" a="1"/>
  <c r="Z190" i="86" s="1"/>
  <c r="Q190" i="86" a="1"/>
  <c r="Q190" i="86" s="1"/>
  <c r="W93" i="86" a="1"/>
  <c r="W93" i="86" s="1"/>
  <c r="N93" i="86" a="1"/>
  <c r="N93" i="86" s="1"/>
  <c r="U93" i="86" a="1"/>
  <c r="U93" i="86" s="1"/>
  <c r="AC174" i="86" a="1"/>
  <c r="AC174" i="86" s="1"/>
  <c r="Z174" i="86" a="1"/>
  <c r="Z174" i="86" s="1"/>
  <c r="W174" i="86" a="1"/>
  <c r="W174" i="86" s="1"/>
  <c r="T187" i="86" a="1"/>
  <c r="T187" i="86" s="1"/>
  <c r="V91" i="86" a="1"/>
  <c r="V91" i="86" s="1"/>
  <c r="X171" i="86" a="1"/>
  <c r="X171" i="86" s="1"/>
  <c r="AG171" i="86" a="1"/>
  <c r="AG171" i="86" s="1"/>
  <c r="V171" i="86" a="1"/>
  <c r="V171" i="86" s="1"/>
  <c r="AC109" i="86" a="1"/>
  <c r="AC109" i="86" s="1"/>
  <c r="X109" i="86" a="1"/>
  <c r="X109" i="86" s="1"/>
  <c r="R109" i="86" a="1"/>
  <c r="R109" i="86" s="1"/>
  <c r="W97" i="86" a="1"/>
  <c r="W97" i="86" s="1"/>
  <c r="AG97" i="86" a="1"/>
  <c r="AG97" i="86" s="1"/>
  <c r="R181" i="86" a="1"/>
  <c r="R181" i="86" s="1"/>
  <c r="AJ181" i="86" a="1"/>
  <c r="AJ181" i="86" s="1"/>
  <c r="Q175" i="86" a="1"/>
  <c r="Q175" i="86" s="1"/>
  <c r="W175" i="86" a="1"/>
  <c r="W175" i="86" s="1"/>
  <c r="AJ175" i="86" a="1"/>
  <c r="AJ175" i="86" s="1"/>
  <c r="AG170" i="86" a="1"/>
  <c r="AG170" i="86" s="1"/>
  <c r="T170" i="86" a="1"/>
  <c r="T170" i="86" s="1"/>
  <c r="R85" i="86" a="1"/>
  <c r="R85" i="86" s="1"/>
  <c r="AA85" i="86" a="1"/>
  <c r="AA85" i="86" s="1"/>
  <c r="AJ85" i="86" a="1"/>
  <c r="AJ85" i="86" s="1"/>
  <c r="W87" i="86" a="1"/>
  <c r="W87" i="86" s="1"/>
  <c r="AB87" i="86" a="1"/>
  <c r="AB87" i="86" s="1"/>
  <c r="AG87" i="86" a="1"/>
  <c r="AG87" i="86" s="1"/>
  <c r="Q91" i="86" a="1"/>
  <c r="Q91" i="86" s="1"/>
  <c r="AI102" i="86" a="1"/>
  <c r="AI102" i="86" s="1"/>
  <c r="AH183" i="86" a="1"/>
  <c r="AH183" i="86" s="1"/>
  <c r="AH91" i="86" a="1"/>
  <c r="AH91" i="86" s="1"/>
  <c r="AC89" i="86" a="1"/>
  <c r="AC89" i="86" s="1"/>
  <c r="Q89" i="86" a="1"/>
  <c r="Q89" i="86" s="1"/>
  <c r="AI89" i="86" a="1"/>
  <c r="AI89" i="86" s="1"/>
  <c r="AC168" i="86" a="1"/>
  <c r="AC168" i="86" s="1"/>
  <c r="T168" i="86" a="1"/>
  <c r="T168" i="86" s="1"/>
  <c r="V182" i="86" a="1"/>
  <c r="V182" i="86" s="1"/>
  <c r="AH105" i="86" a="1"/>
  <c r="AH105" i="86" s="1"/>
  <c r="P105" i="86" a="1"/>
  <c r="P105" i="86" s="1"/>
  <c r="W106" i="86" a="1"/>
  <c r="W106" i="86" s="1"/>
  <c r="AB106" i="86" a="1"/>
  <c r="AB106" i="86" s="1"/>
  <c r="N106" i="86" a="1"/>
  <c r="N106" i="86" s="1"/>
  <c r="AB96" i="86" a="1"/>
  <c r="AB96" i="86" s="1"/>
  <c r="X96" i="86" a="1"/>
  <c r="X96" i="86" s="1"/>
  <c r="T96" i="86" a="1"/>
  <c r="T96" i="86" s="1"/>
  <c r="AI178" i="86" a="1"/>
  <c r="AI178" i="86" s="1"/>
  <c r="Q178" i="86" a="1"/>
  <c r="Q178" i="86" s="1"/>
  <c r="AI90" i="86" a="1"/>
  <c r="AI90" i="86" s="1"/>
  <c r="AG90" i="86" a="1"/>
  <c r="AG90" i="86" s="1"/>
  <c r="AD95" i="86" a="1"/>
  <c r="AD95" i="86" s="1"/>
  <c r="T95" i="86" a="1"/>
  <c r="T95" i="86" s="1"/>
  <c r="X101" i="86" a="1"/>
  <c r="X101" i="86" s="1"/>
  <c r="AH101" i="86" a="1"/>
  <c r="AH101" i="86" s="1"/>
  <c r="R101" i="86" a="1"/>
  <c r="R101" i="86" s="1"/>
  <c r="W176" i="86" a="1"/>
  <c r="W176" i="86" s="1"/>
  <c r="AB176" i="86" a="1"/>
  <c r="AB176" i="86" s="1"/>
  <c r="AG176" i="86" a="1"/>
  <c r="AG176" i="86" s="1"/>
  <c r="Q177" i="86" a="1"/>
  <c r="Q177" i="86" s="1"/>
  <c r="Z177" i="86" a="1"/>
  <c r="Z177" i="86" s="1"/>
  <c r="L177" i="86" a="1"/>
  <c r="L177" i="86" s="1"/>
  <c r="AD102" i="86" a="1"/>
  <c r="AD102" i="86" s="1"/>
  <c r="AJ100" i="86" a="1"/>
  <c r="AJ100" i="86" s="1"/>
  <c r="R100" i="86" a="1"/>
  <c r="R100" i="86" s="1"/>
  <c r="AH100" i="86" a="1"/>
  <c r="AH100" i="86" s="1"/>
  <c r="T184" i="86" a="1"/>
  <c r="T184" i="86" s="1"/>
  <c r="T94" i="86" a="1"/>
  <c r="T94" i="86" s="1"/>
  <c r="AC94" i="86" a="1"/>
  <c r="AC94" i="86" s="1"/>
  <c r="T190" i="86" a="1"/>
  <c r="T190" i="86" s="1"/>
  <c r="AD190" i="86" a="1"/>
  <c r="AD190" i="86" s="1"/>
  <c r="AB93" i="86" a="1"/>
  <c r="AB93" i="86" s="1"/>
  <c r="AH93" i="86" a="1"/>
  <c r="AH93" i="86" s="1"/>
  <c r="V93" i="86" a="1"/>
  <c r="V93" i="86" s="1"/>
  <c r="AA174" i="86" a="1"/>
  <c r="AA174" i="86" s="1"/>
  <c r="AC187" i="86" a="1"/>
  <c r="AC187" i="86" s="1"/>
  <c r="X187" i="86" a="1"/>
  <c r="X187" i="86" s="1"/>
  <c r="AB171" i="86" a="1"/>
  <c r="AB171" i="86" s="1"/>
  <c r="N171" i="86" a="1"/>
  <c r="N171" i="86" s="1"/>
  <c r="W171" i="86" a="1"/>
  <c r="W171" i="86" s="1"/>
  <c r="L109" i="86" a="1"/>
  <c r="L109" i="86" s="1"/>
  <c r="AF109" i="86" a="1"/>
  <c r="AF109" i="86" s="1"/>
  <c r="AA109" i="86" a="1"/>
  <c r="AA109" i="86" s="1"/>
  <c r="AC97" i="86" a="1"/>
  <c r="AC97" i="86" s="1"/>
  <c r="V181" i="86" a="1"/>
  <c r="V181" i="86" s="1"/>
  <c r="AI181" i="86" a="1"/>
  <c r="AI181" i="86" s="1"/>
  <c r="AA175" i="86" a="1"/>
  <c r="AA175" i="86" s="1"/>
  <c r="N170" i="86" a="1"/>
  <c r="N170" i="86" s="1"/>
  <c r="W170" i="86" a="1"/>
  <c r="W170" i="86" s="1"/>
  <c r="AJ170" i="86" a="1"/>
  <c r="AJ170" i="86" s="1"/>
  <c r="V85" i="86" a="1"/>
  <c r="V85" i="86" s="1"/>
  <c r="U85" i="86" a="1"/>
  <c r="U85" i="86" s="1"/>
  <c r="R87" i="86" a="1"/>
  <c r="R87" i="86" s="1"/>
  <c r="AA87" i="86" a="1"/>
  <c r="AA87" i="86" s="1"/>
  <c r="AF87" i="86" a="1"/>
  <c r="AF87" i="86" s="1"/>
  <c r="AJ183" i="86" a="1"/>
  <c r="AJ183" i="86" s="1"/>
  <c r="AB183" i="86" a="1"/>
  <c r="AB183" i="86" s="1"/>
  <c r="AG183" i="86" a="1"/>
  <c r="AG183" i="86" s="1"/>
  <c r="W102" i="86" a="1"/>
  <c r="W102" i="86" s="1"/>
  <c r="AJ89" i="86" a="1"/>
  <c r="AJ89" i="86" s="1"/>
  <c r="AG168" i="86" a="1"/>
  <c r="AG168" i="86" s="1"/>
  <c r="W168" i="86" a="1"/>
  <c r="W168" i="86" s="1"/>
  <c r="AF168" i="86" a="1"/>
  <c r="AF168" i="86" s="1"/>
  <c r="AI182" i="86" a="1"/>
  <c r="AI182" i="86" s="1"/>
  <c r="Q182" i="86" a="1"/>
  <c r="Q182" i="86" s="1"/>
  <c r="AC105" i="86" a="1"/>
  <c r="AC105" i="86" s="1"/>
  <c r="T105" i="86" a="1"/>
  <c r="T105" i="86" s="1"/>
  <c r="AA106" i="86" a="1"/>
  <c r="AA106" i="86" s="1"/>
  <c r="AF106" i="86" a="1"/>
  <c r="AF106" i="86" s="1"/>
  <c r="R106" i="86" a="1"/>
  <c r="R106" i="86" s="1"/>
  <c r="AH96" i="86" a="1"/>
  <c r="AH96" i="86" s="1"/>
  <c r="AD96" i="86" a="1"/>
  <c r="AD96" i="86" s="1"/>
  <c r="W91" i="86" a="1"/>
  <c r="W91" i="86" s="1"/>
  <c r="L178" i="86" a="1"/>
  <c r="L178" i="86" s="1"/>
  <c r="U178" i="86" a="1"/>
  <c r="U178" i="86" s="1"/>
  <c r="AD178" i="86" a="1"/>
  <c r="AD178" i="86" s="1"/>
  <c r="W90" i="86" a="1"/>
  <c r="W90" i="86" s="1"/>
  <c r="N90" i="86" a="1"/>
  <c r="N90" i="86" s="1"/>
  <c r="AH95" i="86" a="1"/>
  <c r="AH95" i="86" s="1"/>
  <c r="AG95" i="86" a="1"/>
  <c r="AG95" i="86" s="1"/>
  <c r="AC95" i="86" a="1"/>
  <c r="AC95" i="86" s="1"/>
  <c r="AC101" i="86" a="1"/>
  <c r="AC101" i="86" s="1"/>
  <c r="L101" i="86" a="1"/>
  <c r="L101" i="86" s="1"/>
  <c r="AA101" i="86" a="1"/>
  <c r="AA101" i="86" s="1"/>
  <c r="AA176" i="86" a="1"/>
  <c r="AA176" i="86" s="1"/>
  <c r="AF176" i="86" a="1"/>
  <c r="AF176" i="86" s="1"/>
  <c r="N176" i="86" a="1"/>
  <c r="N176" i="86" s="1"/>
  <c r="U177" i="86" a="1"/>
  <c r="U177" i="86" s="1"/>
  <c r="AD177" i="86" a="1"/>
  <c r="AD177" i="86" s="1"/>
  <c r="P177" i="86" a="1"/>
  <c r="P177" i="86" s="1"/>
  <c r="L100" i="86" a="1"/>
  <c r="L100" i="86" s="1"/>
  <c r="X100" i="86" a="1"/>
  <c r="X100" i="86" s="1"/>
  <c r="X184" i="86" a="1"/>
  <c r="X184" i="86" s="1"/>
  <c r="AC184" i="86" a="1"/>
  <c r="AC184" i="86" s="1"/>
  <c r="X94" i="86" a="1"/>
  <c r="X94" i="86" s="1"/>
  <c r="AG94" i="86" a="1"/>
  <c r="AG94" i="86" s="1"/>
  <c r="X190" i="86" a="1"/>
  <c r="X190" i="86" s="1"/>
  <c r="AH190" i="86" a="1"/>
  <c r="AH190" i="86" s="1"/>
  <c r="R93" i="86" a="1"/>
  <c r="R93" i="86" s="1"/>
  <c r="AA93" i="86" a="1"/>
  <c r="AA93" i="86" s="1"/>
  <c r="P174" i="86" a="1"/>
  <c r="P174" i="86" s="1"/>
  <c r="U174" i="86" a="1"/>
  <c r="U174" i="86" s="1"/>
  <c r="N187" i="86" a="1"/>
  <c r="N187" i="86" s="1"/>
  <c r="W187" i="86" a="1"/>
  <c r="W187" i="86" s="1"/>
  <c r="AB187" i="86" a="1"/>
  <c r="AB187" i="86" s="1"/>
  <c r="AF171" i="86" a="1"/>
  <c r="AF171" i="86" s="1"/>
  <c r="Z171" i="86" a="1"/>
  <c r="Z171" i="86" s="1"/>
  <c r="V109" i="86" a="1"/>
  <c r="V109" i="86" s="1"/>
  <c r="P109" i="86" a="1"/>
  <c r="P109" i="86" s="1"/>
  <c r="AI109" i="86" a="1"/>
  <c r="AI109" i="86" s="1"/>
  <c r="U97" i="86" a="1"/>
  <c r="U97" i="86" s="1"/>
  <c r="Q97" i="86" a="1"/>
  <c r="Q97" i="86" s="1"/>
  <c r="Q181" i="86" a="1"/>
  <c r="Q181" i="86" s="1"/>
  <c r="Z181" i="86" a="1"/>
  <c r="Z181" i="86" s="1"/>
  <c r="L181" i="86" a="1"/>
  <c r="L181" i="86" s="1"/>
  <c r="V175" i="86" a="1"/>
  <c r="V175" i="86" s="1"/>
  <c r="T175" i="86" a="1"/>
  <c r="T175" i="86" s="1"/>
  <c r="R170" i="86" a="1"/>
  <c r="R170" i="86" s="1"/>
  <c r="AA170" i="86" a="1"/>
  <c r="AA170" i="86" s="1"/>
  <c r="X170" i="86" a="1"/>
  <c r="X170" i="86" s="1"/>
  <c r="Z85" i="86" a="1"/>
  <c r="Z85" i="86" s="1"/>
  <c r="AI85" i="86" a="1"/>
  <c r="AI85" i="86" s="1"/>
  <c r="V87" i="86" a="1"/>
  <c r="V87" i="86" s="1"/>
  <c r="AJ87" i="86" a="1"/>
  <c r="AJ87" i="86" s="1"/>
  <c r="X91" i="86" a="1"/>
  <c r="X91" i="86" s="1"/>
  <c r="X102" i="86" a="1"/>
  <c r="X102" i="86" s="1"/>
  <c r="T91" i="86" a="1"/>
  <c r="T91" i="86" s="1"/>
  <c r="V102" i="86" a="1"/>
  <c r="V102" i="86" s="1"/>
  <c r="N89" i="86" a="1"/>
  <c r="N89" i="86" s="1"/>
  <c r="R89" i="86" a="1"/>
  <c r="R89" i="86" s="1"/>
  <c r="R168" i="86" a="1"/>
  <c r="R168" i="86" s="1"/>
  <c r="AA168" i="86" a="1"/>
  <c r="AA168" i="86" s="1"/>
  <c r="AJ168" i="86" a="1"/>
  <c r="AJ168" i="86" s="1"/>
  <c r="L182" i="86" a="1"/>
  <c r="L182" i="86" s="1"/>
  <c r="U182" i="86" a="1"/>
  <c r="U182" i="86" s="1"/>
  <c r="AD182" i="86" a="1"/>
  <c r="AD182" i="86" s="1"/>
  <c r="AG105" i="86" a="1"/>
  <c r="AG105" i="86" s="1"/>
  <c r="X105" i="86" a="1"/>
  <c r="X105" i="86" s="1"/>
  <c r="AJ106" i="86" a="1"/>
  <c r="AJ106" i="86" s="1"/>
  <c r="V106" i="86" a="1"/>
  <c r="V106" i="86" s="1"/>
  <c r="P96" i="86" a="1"/>
  <c r="P96" i="86" s="1"/>
  <c r="R96" i="86" a="1"/>
  <c r="R96" i="86" s="1"/>
  <c r="AG96" i="86" a="1"/>
  <c r="AG96" i="86" s="1"/>
  <c r="AG91" i="86" a="1"/>
  <c r="AG91" i="86" s="1"/>
  <c r="P178" i="86" a="1"/>
  <c r="P178" i="86" s="1"/>
  <c r="AH178" i="86" a="1"/>
  <c r="AH178" i="86" s="1"/>
  <c r="AD90" i="86" a="1"/>
  <c r="AD90" i="86" s="1"/>
  <c r="AH90" i="86" a="1"/>
  <c r="AH90" i="86" s="1"/>
  <c r="X95" i="86" a="1"/>
  <c r="X95" i="86" s="1"/>
  <c r="U95" i="86" a="1"/>
  <c r="U95" i="86" s="1"/>
  <c r="AG101" i="86" a="1"/>
  <c r="AG101" i="86" s="1"/>
  <c r="Q101" i="86" a="1"/>
  <c r="Q101" i="86" s="1"/>
  <c r="W101" i="86" a="1"/>
  <c r="W101" i="86" s="1"/>
  <c r="AJ176" i="86" a="1"/>
  <c r="AJ176" i="86" s="1"/>
  <c r="R176" i="86" a="1"/>
  <c r="R176" i="86" s="1"/>
  <c r="AH177" i="86" a="1"/>
  <c r="AH177" i="86" s="1"/>
  <c r="T177" i="86" a="1"/>
  <c r="T177" i="86" s="1"/>
  <c r="Q100" i="86" a="1"/>
  <c r="Q100" i="86" s="1"/>
  <c r="AG100" i="86" a="1"/>
  <c r="AG100" i="86" s="1"/>
  <c r="AD100" i="86" a="1"/>
  <c r="AD100" i="86" s="1"/>
  <c r="W184" i="86" a="1"/>
  <c r="W184" i="86" s="1"/>
  <c r="AB184" i="86" a="1"/>
  <c r="AB184" i="86" s="1"/>
  <c r="AG184" i="86" a="1"/>
  <c r="AG184" i="86" s="1"/>
  <c r="W94" i="86" a="1"/>
  <c r="W94" i="86" s="1"/>
  <c r="AB94" i="86" a="1"/>
  <c r="AB94" i="86" s="1"/>
  <c r="Z94" i="86" a="1"/>
  <c r="Z94" i="86" s="1"/>
  <c r="W190" i="86" a="1"/>
  <c r="W190" i="86" s="1"/>
  <c r="AB190" i="86" a="1"/>
  <c r="AB190" i="86" s="1"/>
  <c r="U190" i="86" a="1"/>
  <c r="U190" i="86" s="1"/>
  <c r="AG93" i="86" a="1"/>
  <c r="AG93" i="86" s="1"/>
  <c r="P93" i="86" a="1"/>
  <c r="P93" i="86" s="1"/>
  <c r="Q174" i="86" a="1"/>
  <c r="Q174" i="86" s="1"/>
  <c r="AH174" i="86" a="1"/>
  <c r="AH174" i="86" s="1"/>
  <c r="V174" i="86" a="1"/>
  <c r="V174" i="86" s="1"/>
  <c r="R187" i="86" a="1"/>
  <c r="R187" i="86" s="1"/>
  <c r="AA187" i="86" a="1"/>
  <c r="AA187" i="86" s="1"/>
  <c r="AF187" i="86" a="1"/>
  <c r="AF187" i="86" s="1"/>
  <c r="AJ171" i="86" a="1"/>
  <c r="AJ171" i="86" s="1"/>
  <c r="AI171" i="86" a="1"/>
  <c r="AI171" i="86" s="1"/>
  <c r="AD109" i="86" a="1"/>
  <c r="AD109" i="86" s="1"/>
  <c r="AH97" i="86" a="1"/>
  <c r="AH97" i="86" s="1"/>
  <c r="AD97" i="86" a="1"/>
  <c r="AD97" i="86" s="1"/>
  <c r="Z97" i="86" a="1"/>
  <c r="Z97" i="86" s="1"/>
  <c r="U181" i="86" a="1"/>
  <c r="U181" i="86" s="1"/>
  <c r="AD181" i="86" a="1"/>
  <c r="AD181" i="86" s="1"/>
  <c r="P181" i="86" a="1"/>
  <c r="P181" i="86" s="1"/>
  <c r="P175" i="86" a="1"/>
  <c r="P175" i="86" s="1"/>
  <c r="Z175" i="86" a="1"/>
  <c r="Z175" i="86" s="1"/>
  <c r="AI175" i="86" a="1"/>
  <c r="AI175" i="86" s="1"/>
  <c r="V170" i="86" a="1"/>
  <c r="V170" i="86" s="1"/>
  <c r="AD85" i="86" a="1"/>
  <c r="AD85" i="86" s="1"/>
  <c r="P85" i="86" a="1"/>
  <c r="P85" i="86" s="1"/>
  <c r="Z87" i="86" a="1"/>
  <c r="Z87" i="86" s="1"/>
  <c r="AI87" i="86" a="1"/>
  <c r="AI87" i="86" s="1"/>
  <c r="U87" i="86" a="1"/>
  <c r="U87" i="86" s="1"/>
  <c r="Q103" i="86" a="1"/>
  <c r="Q103" i="86" s="1"/>
  <c r="N183" i="86" a="1"/>
  <c r="N183" i="86" s="1"/>
  <c r="AA183" i="86" a="1"/>
  <c r="AA183" i="86" s="1"/>
  <c r="AA102" i="86" a="1"/>
  <c r="AA102" i="86" s="1"/>
  <c r="L89" i="86" a="1"/>
  <c r="L89" i="86" s="1"/>
  <c r="W89" i="86" a="1"/>
  <c r="W89" i="86" s="1"/>
  <c r="AA89" i="86" a="1"/>
  <c r="AA89" i="86" s="1"/>
  <c r="V168" i="86" a="1"/>
  <c r="V168" i="86" s="1"/>
  <c r="P168" i="86" a="1"/>
  <c r="P168" i="86" s="1"/>
  <c r="P182" i="86" a="1"/>
  <c r="P182" i="86" s="1"/>
  <c r="AH182" i="86" a="1"/>
  <c r="AH182" i="86" s="1"/>
  <c r="N105" i="86" a="1"/>
  <c r="N105" i="86" s="1"/>
  <c r="W105" i="86" a="1"/>
  <c r="W105" i="86" s="1"/>
  <c r="AB105" i="86" a="1"/>
  <c r="AB105" i="86" s="1"/>
  <c r="AI106" i="86" a="1"/>
  <c r="AI106" i="86" s="1"/>
  <c r="V96" i="86" a="1"/>
  <c r="V96" i="86" s="1"/>
  <c r="AA96" i="86" a="1"/>
  <c r="AA96" i="86" s="1"/>
  <c r="T178" i="86" a="1"/>
  <c r="T178" i="86" s="1"/>
  <c r="AC178" i="86" a="1"/>
  <c r="AC178" i="86" s="1"/>
  <c r="AJ90" i="86" a="1"/>
  <c r="AJ90" i="86" s="1"/>
  <c r="P95" i="86" a="1"/>
  <c r="P95" i="86" s="1"/>
  <c r="L95" i="86" a="1"/>
  <c r="L95" i="86" s="1"/>
  <c r="T101" i="86" a="1"/>
  <c r="T101" i="86" s="1"/>
  <c r="Z101" i="86" a="1"/>
  <c r="Z101" i="86" s="1"/>
  <c r="AF101" i="86" a="1"/>
  <c r="AF101" i="86" s="1"/>
  <c r="AI176" i="86" a="1"/>
  <c r="AI176" i="86" s="1"/>
  <c r="Z176" i="86" a="1"/>
  <c r="Z176" i="86" s="1"/>
  <c r="AC177" i="86" a="1"/>
  <c r="AC177" i="86" s="1"/>
  <c r="X177" i="86" a="1"/>
  <c r="X177" i="86" s="1"/>
  <c r="AI183" i="86" a="1"/>
  <c r="AI183" i="86" s="1"/>
  <c r="V100" i="86" a="1"/>
  <c r="V100" i="86" s="1"/>
  <c r="AI100" i="86" a="1"/>
  <c r="AI100" i="86" s="1"/>
  <c r="AA184" i="86" a="1"/>
  <c r="AA184" i="86" s="1"/>
  <c r="AF184" i="86" a="1"/>
  <c r="AF184" i="86" s="1"/>
  <c r="N184" i="86" a="1"/>
  <c r="N184" i="86" s="1"/>
  <c r="AA94" i="86" a="1"/>
  <c r="AA94" i="86" s="1"/>
  <c r="AF94" i="86" a="1"/>
  <c r="AF94" i="86" s="1"/>
  <c r="N94" i="86" a="1"/>
  <c r="N94" i="86" s="1"/>
  <c r="AA190" i="86" a="1"/>
  <c r="AA190" i="86" s="1"/>
  <c r="AF190" i="86" a="1"/>
  <c r="AF190" i="86" s="1"/>
  <c r="AG190" i="86" a="1"/>
  <c r="AG190" i="86" s="1"/>
  <c r="AD93" i="86" a="1"/>
  <c r="AD93" i="86" s="1"/>
  <c r="AF93" i="86" a="1"/>
  <c r="AF93" i="86" s="1"/>
  <c r="X174" i="86" a="1"/>
  <c r="X174" i="86" s="1"/>
  <c r="AF174" i="86" a="1"/>
  <c r="AF174" i="86" s="1"/>
  <c r="V187" i="86" a="1"/>
  <c r="V187" i="86" s="1"/>
  <c r="AJ187" i="86" a="1"/>
  <c r="AJ187" i="86" s="1"/>
  <c r="AA171" i="86" a="1"/>
  <c r="AA171" i="86" s="1"/>
  <c r="AG109" i="86" a="1"/>
  <c r="AG109" i="86" s="1"/>
  <c r="V97" i="86" a="1"/>
  <c r="V97" i="86" s="1"/>
  <c r="AJ97" i="86" a="1"/>
  <c r="AJ97" i="86" s="1"/>
  <c r="AF97" i="86" a="1"/>
  <c r="AF97" i="86" s="1"/>
  <c r="AH181" i="86" a="1"/>
  <c r="AH181" i="86" s="1"/>
  <c r="T181" i="86" a="1"/>
  <c r="T181" i="86" s="1"/>
  <c r="AD175" i="86" a="1"/>
  <c r="AD175" i="86" s="1"/>
  <c r="Q170" i="86" a="1"/>
  <c r="Q170" i="86" s="1"/>
  <c r="Z170" i="86" a="1"/>
  <c r="Z170" i="86" s="1"/>
  <c r="AI170" i="86" a="1"/>
  <c r="AI170" i="86" s="1"/>
  <c r="AH85" i="86" a="1"/>
  <c r="AH85" i="86" s="1"/>
  <c r="T85" i="86" a="1"/>
  <c r="T85" i="86" s="1"/>
  <c r="AC85" i="86" a="1"/>
  <c r="AC85" i="86" s="1"/>
  <c r="AD87" i="86" a="1"/>
  <c r="AD87" i="86" s="1"/>
  <c r="L87" i="86" a="1"/>
  <c r="L87" i="86" s="1"/>
  <c r="T172" i="86" a="1"/>
  <c r="T172" i="86" s="1"/>
  <c r="N102" i="86" a="1"/>
  <c r="N102" i="86" s="1"/>
  <c r="Q183" i="86" a="1"/>
  <c r="Q183" i="86" s="1"/>
  <c r="T89" i="86" a="1"/>
  <c r="T89" i="86" s="1"/>
  <c r="AD89" i="86" a="1"/>
  <c r="AD89" i="86" s="1"/>
  <c r="AG89" i="86" a="1"/>
  <c r="AG89" i="86" s="1"/>
  <c r="AI168" i="86" a="1"/>
  <c r="AI168" i="86" s="1"/>
  <c r="T182" i="86" a="1"/>
  <c r="T182" i="86" s="1"/>
  <c r="AC182" i="86" a="1"/>
  <c r="AC182" i="86" s="1"/>
  <c r="R105" i="86" a="1"/>
  <c r="R105" i="86" s="1"/>
  <c r="AA105" i="86" a="1"/>
  <c r="AA105" i="86" s="1"/>
  <c r="AJ105" i="86" a="1"/>
  <c r="AJ105" i="86" s="1"/>
  <c r="L106" i="86" a="1"/>
  <c r="L106" i="86" s="1"/>
  <c r="Q106" i="86" a="1"/>
  <c r="Q106" i="86" s="1"/>
  <c r="AD106" i="86" a="1"/>
  <c r="AD106" i="86" s="1"/>
  <c r="AC96" i="86" a="1"/>
  <c r="AC96" i="86" s="1"/>
  <c r="N96" i="86" a="1"/>
  <c r="N96" i="86" s="1"/>
  <c r="AB178" i="86" a="1"/>
  <c r="AB178" i="86" s="1"/>
  <c r="AG178" i="86" a="1"/>
  <c r="AG178" i="86" s="1"/>
  <c r="V90" i="86" a="1"/>
  <c r="V90" i="86" s="1"/>
  <c r="R90" i="86" a="1"/>
  <c r="R90" i="86" s="1"/>
  <c r="AF90" i="86" a="1"/>
  <c r="AF90" i="86" s="1"/>
  <c r="W95" i="86" a="1"/>
  <c r="W95" i="86" s="1"/>
  <c r="AF95" i="86" a="1"/>
  <c r="AF95" i="86" s="1"/>
  <c r="AJ101" i="86" a="1"/>
  <c r="AJ101" i="86" s="1"/>
  <c r="L176" i="86" a="1"/>
  <c r="L176" i="86" s="1"/>
  <c r="Q176" i="86" a="1"/>
  <c r="Q176" i="86" s="1"/>
  <c r="AD176" i="86" a="1"/>
  <c r="AD176" i="86" s="1"/>
  <c r="AG177" i="86" a="1"/>
  <c r="AG177" i="86" s="1"/>
  <c r="AB177" i="86" a="1"/>
  <c r="AB177" i="86" s="1"/>
  <c r="AF100" i="86" a="1"/>
  <c r="AF100" i="86" s="1"/>
  <c r="AC100" i="86" a="1"/>
  <c r="AC100" i="86" s="1"/>
  <c r="U100" i="86" a="1"/>
  <c r="U100" i="86" s="1"/>
  <c r="AJ184" i="86" a="1"/>
  <c r="AJ184" i="86" s="1"/>
  <c r="R184" i="86" a="1"/>
  <c r="R184" i="86" s="1"/>
  <c r="AJ94" i="86" a="1"/>
  <c r="AJ94" i="86" s="1"/>
  <c r="AD94" i="86" a="1"/>
  <c r="AD94" i="86" s="1"/>
  <c r="N190" i="86" a="1"/>
  <c r="N190" i="86" s="1"/>
  <c r="Z93" i="86" a="1"/>
  <c r="Z93" i="86" s="1"/>
  <c r="AJ93" i="86" a="1"/>
  <c r="AJ93" i="86" s="1"/>
  <c r="AG174" i="86" a="1"/>
  <c r="AG174" i="86" s="1"/>
  <c r="AD174" i="86" a="1"/>
  <c r="AD174" i="86" s="1"/>
  <c r="AB174" i="86" a="1"/>
  <c r="AB174" i="86" s="1"/>
  <c r="Z187" i="86" a="1"/>
  <c r="Z187" i="86" s="1"/>
  <c r="AI187" i="86" a="1"/>
  <c r="AI187" i="86" s="1"/>
  <c r="L171" i="86" a="1"/>
  <c r="L171" i="86" s="1"/>
  <c r="U171" i="86" a="1"/>
  <c r="U171" i="86" s="1"/>
  <c r="R171" i="86" a="1"/>
  <c r="R171" i="86" s="1"/>
  <c r="T109" i="86" a="1"/>
  <c r="T109" i="86" s="1"/>
  <c r="W109" i="86" a="1"/>
  <c r="W109" i="86" s="1"/>
  <c r="Q109" i="86" a="1"/>
  <c r="Q109" i="86" s="1"/>
  <c r="AF172" i="86" a="1"/>
  <c r="AF172" i="86" s="1"/>
  <c r="AB97" i="86" a="1"/>
  <c r="AB97" i="86" s="1"/>
  <c r="R97" i="86" a="1"/>
  <c r="R97" i="86" s="1"/>
  <c r="N97" i="86" a="1"/>
  <c r="N97" i="86" s="1"/>
  <c r="AC181" i="86" a="1"/>
  <c r="AC181" i="86" s="1"/>
  <c r="X181" i="86" a="1"/>
  <c r="X181" i="86" s="1"/>
  <c r="AC175" i="86" a="1"/>
  <c r="AC175" i="86" s="1"/>
  <c r="AH175" i="86" a="1"/>
  <c r="AH175" i="86" s="1"/>
  <c r="X175" i="86" a="1"/>
  <c r="X175" i="86" s="1"/>
  <c r="U170" i="86" a="1"/>
  <c r="U170" i="86" s="1"/>
  <c r="AD170" i="86" a="1"/>
  <c r="AD170" i="86" s="1"/>
  <c r="L170" i="86" a="1"/>
  <c r="L170" i="86" s="1"/>
  <c r="X85" i="86" a="1"/>
  <c r="X85" i="86" s="1"/>
  <c r="Q85" i="86" a="1"/>
  <c r="Q85" i="86" s="1"/>
  <c r="AH87" i="86" a="1"/>
  <c r="AH87" i="86" s="1"/>
  <c r="P87" i="86" a="1"/>
  <c r="P87" i="86" s="1"/>
  <c r="AI172" i="86" a="1"/>
  <c r="AI172" i="86" s="1"/>
  <c r="AD91" i="86" a="1"/>
  <c r="AD91" i="86" s="1"/>
  <c r="X89" i="86" a="1"/>
  <c r="X89" i="86" s="1"/>
  <c r="U89" i="86" a="1"/>
  <c r="U89" i="86" s="1"/>
  <c r="Q168" i="86" a="1"/>
  <c r="Q168" i="86" s="1"/>
  <c r="AD168" i="86" a="1"/>
  <c r="AD168" i="86" s="1"/>
  <c r="L168" i="86" a="1"/>
  <c r="L168" i="86" s="1"/>
  <c r="X182" i="86" a="1"/>
  <c r="X182" i="86" s="1"/>
  <c r="AG182" i="86" a="1"/>
  <c r="AG182" i="86" s="1"/>
  <c r="V105" i="86" a="1"/>
  <c r="V105" i="86" s="1"/>
  <c r="P106" i="86" a="1"/>
  <c r="P106" i="86" s="1"/>
  <c r="U106" i="86" a="1"/>
  <c r="U106" i="86" s="1"/>
  <c r="AH106" i="86" a="1"/>
  <c r="AH106" i="86" s="1"/>
  <c r="AI96" i="86" a="1"/>
  <c r="AI96" i="86" s="1"/>
  <c r="L96" i="86" a="1"/>
  <c r="L96" i="86" s="1"/>
  <c r="U96" i="86" a="1"/>
  <c r="U96" i="86" s="1"/>
  <c r="W178" i="86" a="1"/>
  <c r="W178" i="86" s="1"/>
  <c r="AF178" i="86" a="1"/>
  <c r="AF178" i="86" s="1"/>
  <c r="N178" i="86" a="1"/>
  <c r="N178" i="86" s="1"/>
  <c r="AB90" i="86" a="1"/>
  <c r="AB90" i="86" s="1"/>
  <c r="X90" i="86" a="1"/>
  <c r="X90" i="86" s="1"/>
  <c r="T90" i="86" a="1"/>
  <c r="T90" i="86" s="1"/>
  <c r="AJ172" i="86" a="1"/>
  <c r="AJ172" i="86" s="1"/>
  <c r="N95" i="86" a="1"/>
  <c r="N95" i="86" s="1"/>
  <c r="AA95" i="86" a="1"/>
  <c r="AA95" i="86" s="1"/>
  <c r="AJ95" i="86" a="1"/>
  <c r="AJ95" i="86" s="1"/>
  <c r="AD183" i="86" a="1"/>
  <c r="AD183" i="86" s="1"/>
  <c r="P101" i="86" a="1"/>
  <c r="P101" i="86" s="1"/>
  <c r="V101" i="86" a="1"/>
  <c r="V101" i="86" s="1"/>
  <c r="N101" i="86" a="1"/>
  <c r="N101" i="86" s="1"/>
  <c r="P176" i="86" a="1"/>
  <c r="P176" i="86" s="1"/>
  <c r="U176" i="86" a="1"/>
  <c r="U176" i="86" s="1"/>
  <c r="AH176" i="86" a="1"/>
  <c r="AH176" i="86" s="1"/>
  <c r="N177" i="86" a="1"/>
  <c r="N177" i="86" s="1"/>
  <c r="AA177" i="86" a="1"/>
  <c r="AA177" i="86" s="1"/>
  <c r="AF177" i="86" a="1"/>
  <c r="AF177" i="86" s="1"/>
  <c r="W100" i="86" a="1"/>
  <c r="W100" i="86" s="1"/>
  <c r="N100" i="86" a="1"/>
  <c r="N100" i="86" s="1"/>
  <c r="Z100" i="86" a="1"/>
  <c r="Z100" i="86" s="1"/>
  <c r="AI184" i="86" a="1"/>
  <c r="AI184" i="86" s="1"/>
  <c r="V184" i="86" a="1"/>
  <c r="V184" i="86" s="1"/>
  <c r="AI94" i="86" a="1"/>
  <c r="AI94" i="86" s="1"/>
  <c r="R94" i="86" a="1"/>
  <c r="R94" i="86" s="1"/>
  <c r="AI190" i="86" a="1"/>
  <c r="AI190" i="86" s="1"/>
  <c r="R190" i="86" a="1"/>
  <c r="R190" i="86" s="1"/>
  <c r="L93" i="86" a="1"/>
  <c r="L93" i="86" s="1"/>
  <c r="X93" i="86" a="1"/>
  <c r="X93" i="86" s="1"/>
  <c r="L174" i="86" a="1"/>
  <c r="L174" i="86" s="1"/>
  <c r="AI174" i="86" a="1"/>
  <c r="AI174" i="86" s="1"/>
  <c r="Q187" i="86" a="1"/>
  <c r="Q187" i="86" s="1"/>
  <c r="AD187" i="86" a="1"/>
  <c r="AD187" i="86" s="1"/>
  <c r="L187" i="86" a="1"/>
  <c r="L187" i="86" s="1"/>
  <c r="P171" i="86" a="1"/>
  <c r="P171" i="86" s="1"/>
  <c r="AD171" i="86" a="1"/>
  <c r="AD171" i="86" s="1"/>
  <c r="AB109" i="86" a="1"/>
  <c r="AB109" i="86" s="1"/>
  <c r="Z109" i="86" a="1"/>
  <c r="Z109" i="86" s="1"/>
  <c r="AI97" i="86" a="1"/>
  <c r="AI97" i="86" s="1"/>
  <c r="T97" i="86" a="1"/>
  <c r="T97" i="86" s="1"/>
  <c r="AG181" i="86" a="1"/>
  <c r="AG181" i="86" s="1"/>
  <c r="AB181" i="86" a="1"/>
  <c r="AB181" i="86" s="1"/>
  <c r="AG175" i="86" a="1"/>
  <c r="AG175" i="86" s="1"/>
  <c r="R175" i="86" a="1"/>
  <c r="R175" i="86" s="1"/>
  <c r="AB175" i="86" a="1"/>
  <c r="AB175" i="86" s="1"/>
  <c r="AH170" i="86" a="1"/>
  <c r="AH170" i="86" s="1"/>
  <c r="AB170" i="86" a="1"/>
  <c r="AB170" i="86" s="1"/>
  <c r="AB85" i="86" a="1"/>
  <c r="AB85" i="86" s="1"/>
  <c r="AG85" i="86" a="1"/>
  <c r="AG85" i="86" s="1"/>
  <c r="T87" i="86" a="1"/>
  <c r="T87" i="86" s="1"/>
  <c r="AC87" i="86" a="1"/>
  <c r="AC87" i="86" s="1"/>
  <c r="AF183" i="86" a="1"/>
  <c r="AF183" i="86" s="1"/>
  <c r="AG102" i="86" a="1"/>
  <c r="AG102" i="86" s="1"/>
  <c r="AD172" i="86" a="1"/>
  <c r="AD172" i="86" s="1"/>
  <c r="AJ102" i="86" a="1"/>
  <c r="AJ102" i="86" s="1"/>
  <c r="AB89" i="86" a="1"/>
  <c r="AB89" i="86" s="1"/>
  <c r="U168" i="86" a="1"/>
  <c r="U168" i="86" s="1"/>
  <c r="AH168" i="86" a="1"/>
  <c r="AH168" i="86" s="1"/>
  <c r="X168" i="86" a="1"/>
  <c r="X168" i="86" s="1"/>
  <c r="W182" i="86" a="1"/>
  <c r="W182" i="86" s="1"/>
  <c r="AF182" i="86" a="1"/>
  <c r="AF182" i="86" s="1"/>
  <c r="N182" i="86" a="1"/>
  <c r="N182" i="86" s="1"/>
  <c r="Q105" i="86" a="1"/>
  <c r="Q105" i="86" s="1"/>
  <c r="Z105" i="86" a="1"/>
  <c r="Z105" i="86" s="1"/>
  <c r="AI105" i="86" a="1"/>
  <c r="AI105" i="86" s="1"/>
  <c r="T106" i="86" a="1"/>
  <c r="T106" i="86" s="1"/>
  <c r="Q96" i="86" a="1"/>
  <c r="Q96" i="86" s="1"/>
  <c r="AA178" i="86" a="1"/>
  <c r="AA178" i="86" s="1"/>
  <c r="AJ178" i="86" a="1"/>
  <c r="AJ178" i="86" s="1"/>
  <c r="R178" i="86" a="1"/>
  <c r="R178" i="86" s="1"/>
  <c r="P90" i="86" a="1"/>
  <c r="P90" i="86" s="1"/>
  <c r="L90" i="86" a="1"/>
  <c r="L90" i="86" s="1"/>
  <c r="U90" i="86" a="1"/>
  <c r="U90" i="86" s="1"/>
  <c r="N172" i="86" a="1"/>
  <c r="N172" i="86" s="1"/>
  <c r="R95" i="86" a="1"/>
  <c r="R95" i="86" s="1"/>
  <c r="Q95" i="86" a="1"/>
  <c r="Q95" i="86" s="1"/>
  <c r="AH102" i="86" a="1"/>
  <c r="AH102" i="86" s="1"/>
  <c r="U101" i="86" a="1"/>
  <c r="U101" i="86" s="1"/>
  <c r="T176" i="86" a="1"/>
  <c r="T176" i="86" s="1"/>
  <c r="AG172" i="86" a="1"/>
  <c r="AG172" i="86" s="1"/>
  <c r="R177" i="86" a="1"/>
  <c r="R177" i="86" s="1"/>
  <c r="AJ177" i="86" a="1"/>
  <c r="AJ177" i="86" s="1"/>
  <c r="AB100" i="86" a="1"/>
  <c r="AB100" i="86" s="1"/>
  <c r="T100" i="86" a="1"/>
  <c r="T100" i="86" s="1"/>
  <c r="L184" i="86" a="1"/>
  <c r="L184" i="86" s="1"/>
  <c r="Q184" i="86" a="1"/>
  <c r="Q184" i="86" s="1"/>
  <c r="Z184" i="86" a="1"/>
  <c r="Z184" i="86" s="1"/>
  <c r="L94" i="86" a="1"/>
  <c r="L94" i="86" s="1"/>
  <c r="Q94" i="86" a="1"/>
  <c r="Q94" i="86" s="1"/>
  <c r="AH94" i="86" a="1"/>
  <c r="AH94" i="86" s="1"/>
  <c r="L190" i="86" a="1"/>
  <c r="L190" i="86" s="1"/>
  <c r="V190" i="86" a="1"/>
  <c r="V190" i="86" s="1"/>
  <c r="AC190" i="86" a="1"/>
  <c r="AC190" i="86" s="1"/>
  <c r="Q93" i="86" a="1"/>
  <c r="Q93" i="86" s="1"/>
  <c r="AC93" i="86" a="1"/>
  <c r="AC93" i="86" s="1"/>
  <c r="AI93" i="86" a="1"/>
  <c r="AI93" i="86" s="1"/>
  <c r="R174" i="86" a="1"/>
  <c r="R174" i="86" s="1"/>
  <c r="N174" i="86" a="1"/>
  <c r="N174" i="86" s="1"/>
  <c r="AJ174" i="86" a="1"/>
  <c r="AJ174" i="86" s="1"/>
  <c r="U187" i="86" a="1"/>
  <c r="U187" i="86" s="1"/>
  <c r="AH187" i="86" a="1"/>
  <c r="AH187" i="86" s="1"/>
  <c r="P187" i="86" a="1"/>
  <c r="P187" i="86" s="1"/>
  <c r="T171" i="86" a="1"/>
  <c r="T171" i="86" s="1"/>
  <c r="AC171" i="86" a="1"/>
  <c r="AC171" i="86" s="1"/>
  <c r="AH171" i="86" a="1"/>
  <c r="AH171" i="86" s="1"/>
  <c r="U109" i="86" a="1"/>
  <c r="U109" i="86" s="1"/>
  <c r="N109" i="86" a="1"/>
  <c r="N109" i="86" s="1"/>
  <c r="AH109" i="86" a="1"/>
  <c r="AH109" i="86" s="1"/>
  <c r="P97" i="86" a="1"/>
  <c r="P97" i="86" s="1"/>
  <c r="L97" i="86" a="1"/>
  <c r="L97" i="86" s="1"/>
  <c r="AA97" i="86" a="1"/>
  <c r="AA97" i="86" s="1"/>
  <c r="AF85" i="86" a="1"/>
  <c r="AF85" i="86" s="1"/>
  <c r="Q87" i="86" a="1"/>
  <c r="Q87" i="86" s="1"/>
  <c r="V103" i="86" a="1"/>
  <c r="V103" i="86" s="1"/>
  <c r="AI103" i="86" a="1"/>
  <c r="AI103" i="86" s="1"/>
  <c r="R189" i="86" a="1"/>
  <c r="R189" i="86" s="1"/>
  <c r="P189" i="86" a="1"/>
  <c r="P189" i="86" s="1"/>
  <c r="W189" i="86" a="1"/>
  <c r="W189" i="86" s="1"/>
  <c r="N166" i="86" a="1"/>
  <c r="N166" i="86" s="1"/>
  <c r="W166" i="86" a="1"/>
  <c r="W166" i="86" s="1"/>
  <c r="AF166" i="86" a="1"/>
  <c r="AF166" i="86" s="1"/>
  <c r="U107" i="86" a="1"/>
  <c r="U107" i="86" s="1"/>
  <c r="AD107" i="86" a="1"/>
  <c r="AD107" i="86" s="1"/>
  <c r="P107" i="86" a="1"/>
  <c r="P107" i="86" s="1"/>
  <c r="T188" i="86" a="1"/>
  <c r="T188" i="86" s="1"/>
  <c r="X108" i="86" a="1"/>
  <c r="X108" i="86" s="1"/>
  <c r="AC108" i="86" a="1"/>
  <c r="AC108" i="86" s="1"/>
  <c r="AH108" i="86" a="1"/>
  <c r="AH108" i="86" s="1"/>
  <c r="W186" i="86" a="1"/>
  <c r="W186" i="86" s="1"/>
  <c r="AB186" i="86" a="1"/>
  <c r="AB186" i="86" s="1"/>
  <c r="N186" i="86" a="1"/>
  <c r="N186" i="86" s="1"/>
  <c r="Z103" i="86" a="1"/>
  <c r="Z103" i="86" s="1"/>
  <c r="P103" i="86" a="1"/>
  <c r="P103" i="86" s="1"/>
  <c r="V189" i="86" a="1"/>
  <c r="V189" i="86" s="1"/>
  <c r="T189" i="86" a="1"/>
  <c r="T189" i="86" s="1"/>
  <c r="R166" i="86" a="1"/>
  <c r="R166" i="86" s="1"/>
  <c r="AA166" i="86" a="1"/>
  <c r="AA166" i="86" s="1"/>
  <c r="AJ166" i="86" a="1"/>
  <c r="AJ166" i="86" s="1"/>
  <c r="T107" i="86" a="1"/>
  <c r="T107" i="86" s="1"/>
  <c r="X188" i="86" a="1"/>
  <c r="X188" i="86" s="1"/>
  <c r="AC188" i="86" a="1"/>
  <c r="AC188" i="86" s="1"/>
  <c r="AB108" i="86" a="1"/>
  <c r="AB108" i="86" s="1"/>
  <c r="AG108" i="86" a="1"/>
  <c r="AG108" i="86" s="1"/>
  <c r="AA186" i="86" a="1"/>
  <c r="AA186" i="86" s="1"/>
  <c r="AJ186" i="86" a="1"/>
  <c r="AJ186" i="86" s="1"/>
  <c r="R186" i="86" a="1"/>
  <c r="R186" i="86" s="1"/>
  <c r="L175" i="86" a="1"/>
  <c r="L175" i="86" s="1"/>
  <c r="U103" i="86" a="1"/>
  <c r="U103" i="86" s="1"/>
  <c r="AH103" i="86" a="1"/>
  <c r="AH103" i="86" s="1"/>
  <c r="T103" i="86" a="1"/>
  <c r="T103" i="86" s="1"/>
  <c r="Q189" i="86" a="1"/>
  <c r="Q189" i="86" s="1"/>
  <c r="Z189" i="86" a="1"/>
  <c r="Z189" i="86" s="1"/>
  <c r="X189" i="86" a="1"/>
  <c r="X189" i="86" s="1"/>
  <c r="V166" i="86" a="1"/>
  <c r="V166" i="86" s="1"/>
  <c r="AC107" i="86" a="1"/>
  <c r="AC107" i="86" s="1"/>
  <c r="X107" i="86" a="1"/>
  <c r="X107" i="86" s="1"/>
  <c r="W188" i="86" a="1"/>
  <c r="W188" i="86" s="1"/>
  <c r="AB188" i="86" a="1"/>
  <c r="AB188" i="86" s="1"/>
  <c r="AG188" i="86" a="1"/>
  <c r="AG188" i="86" s="1"/>
  <c r="AF108" i="86" a="1"/>
  <c r="AF108" i="86" s="1"/>
  <c r="N108" i="86" a="1"/>
  <c r="N108" i="86" s="1"/>
  <c r="V186" i="86" a="1"/>
  <c r="V186" i="86" s="1"/>
  <c r="X186" i="86" a="1"/>
  <c r="X186" i="86" s="1"/>
  <c r="N175" i="86" a="1"/>
  <c r="N175" i="86" s="1"/>
  <c r="X103" i="86" a="1"/>
  <c r="X103" i="86" s="1"/>
  <c r="U189" i="86" a="1"/>
  <c r="U189" i="86" s="1"/>
  <c r="AD189" i="86" a="1"/>
  <c r="AD189" i="86" s="1"/>
  <c r="AB189" i="86" a="1"/>
  <c r="AB189" i="86" s="1"/>
  <c r="Q166" i="86" a="1"/>
  <c r="Q166" i="86" s="1"/>
  <c r="Z166" i="86" a="1"/>
  <c r="Z166" i="86" s="1"/>
  <c r="AI166" i="86" a="1"/>
  <c r="AI166" i="86" s="1"/>
  <c r="AG107" i="86" a="1"/>
  <c r="AG107" i="86" s="1"/>
  <c r="W107" i="86" a="1"/>
  <c r="W107" i="86" s="1"/>
  <c r="AB107" i="86" a="1"/>
  <c r="AB107" i="86" s="1"/>
  <c r="AA188" i="86" a="1"/>
  <c r="AA188" i="86" s="1"/>
  <c r="AF188" i="86" a="1"/>
  <c r="AF188" i="86" s="1"/>
  <c r="N188" i="86" a="1"/>
  <c r="N188" i="86" s="1"/>
  <c r="W108" i="86" a="1"/>
  <c r="W108" i="86" s="1"/>
  <c r="AJ108" i="86" a="1"/>
  <c r="AJ108" i="86" s="1"/>
  <c r="R108" i="86" a="1"/>
  <c r="R108" i="86" s="1"/>
  <c r="AI186" i="86" a="1"/>
  <c r="AI186" i="86" s="1"/>
  <c r="Q186" i="86" a="1"/>
  <c r="Q186" i="86" s="1"/>
  <c r="Z186" i="86" a="1"/>
  <c r="Z186" i="86" s="1"/>
  <c r="L186" i="86" a="1"/>
  <c r="L186" i="86" s="1"/>
  <c r="U186" i="86" a="1"/>
  <c r="U186" i="86" s="1"/>
  <c r="N181" i="86" a="1"/>
  <c r="N181" i="86" s="1"/>
  <c r="AF175" i="86" a="1"/>
  <c r="AF175" i="86" s="1"/>
  <c r="AC103" i="86" a="1"/>
  <c r="AC103" i="86" s="1"/>
  <c r="AB103" i="86" a="1"/>
  <c r="AB103" i="86" s="1"/>
  <c r="AH189" i="86" a="1"/>
  <c r="AH189" i="86" s="1"/>
  <c r="AF189" i="86" a="1"/>
  <c r="AF189" i="86" s="1"/>
  <c r="U166" i="86" a="1"/>
  <c r="U166" i="86" s="1"/>
  <c r="AD166" i="86" a="1"/>
  <c r="AD166" i="86" s="1"/>
  <c r="X166" i="86" a="1"/>
  <c r="X166" i="86" s="1"/>
  <c r="N107" i="86" a="1"/>
  <c r="N107" i="86" s="1"/>
  <c r="AA107" i="86" a="1"/>
  <c r="AA107" i="86" s="1"/>
  <c r="AF107" i="86" a="1"/>
  <c r="AF107" i="86" s="1"/>
  <c r="AJ188" i="86" a="1"/>
  <c r="AJ188" i="86" s="1"/>
  <c r="R188" i="86" a="1"/>
  <c r="R188" i="86" s="1"/>
  <c r="AA108" i="86" a="1"/>
  <c r="AA108" i="86" s="1"/>
  <c r="V108" i="86" a="1"/>
  <c r="V108" i="86" s="1"/>
  <c r="AD186" i="86" a="1"/>
  <c r="AD186" i="86" s="1"/>
  <c r="W181" i="86" a="1"/>
  <c r="W181" i="86" s="1"/>
  <c r="AC170" i="86" a="1"/>
  <c r="AC170" i="86" s="1"/>
  <c r="AG103" i="86" a="1"/>
  <c r="AG103" i="86" s="1"/>
  <c r="W103" i="86" a="1"/>
  <c r="W103" i="86" s="1"/>
  <c r="AF103" i="86" a="1"/>
  <c r="AF103" i="86" s="1"/>
  <c r="AC189" i="86" a="1"/>
  <c r="AC189" i="86" s="1"/>
  <c r="AJ189" i="86" a="1"/>
  <c r="AJ189" i="86" s="1"/>
  <c r="AH166" i="86" a="1"/>
  <c r="AH166" i="86" s="1"/>
  <c r="AB166" i="86" a="1"/>
  <c r="AB166" i="86" s="1"/>
  <c r="R107" i="86" a="1"/>
  <c r="R107" i="86" s="1"/>
  <c r="AJ107" i="86" a="1"/>
  <c r="AJ107" i="86" s="1"/>
  <c r="AI188" i="86" a="1"/>
  <c r="AI188" i="86" s="1"/>
  <c r="V188" i="86" a="1"/>
  <c r="V188" i="86" s="1"/>
  <c r="L108" i="86" a="1"/>
  <c r="L108" i="86" s="1"/>
  <c r="Q108" i="86" a="1"/>
  <c r="Q108" i="86" s="1"/>
  <c r="Z108" i="86" a="1"/>
  <c r="Z108" i="86" s="1"/>
  <c r="P186" i="86" a="1"/>
  <c r="P186" i="86" s="1"/>
  <c r="AH186" i="86" a="1"/>
  <c r="AH186" i="86" s="1"/>
  <c r="AF181" i="86" a="1"/>
  <c r="AF181" i="86" s="1"/>
  <c r="N85" i="86" a="1"/>
  <c r="N85" i="86" s="1"/>
  <c r="N103" i="86" a="1"/>
  <c r="N103" i="86" s="1"/>
  <c r="AA103" i="86" a="1"/>
  <c r="AA103" i="86" s="1"/>
  <c r="AJ103" i="86" a="1"/>
  <c r="AJ103" i="86" s="1"/>
  <c r="AG189" i="86" a="1"/>
  <c r="AG189" i="86" s="1"/>
  <c r="AA189" i="86" a="1"/>
  <c r="AA189" i="86" s="1"/>
  <c r="AC166" i="86" a="1"/>
  <c r="AC166" i="86" s="1"/>
  <c r="P166" i="86" a="1"/>
  <c r="P166" i="86" s="1"/>
  <c r="V107" i="86" a="1"/>
  <c r="V107" i="86" s="1"/>
  <c r="AI107" i="86" a="1"/>
  <c r="AI107" i="86" s="1"/>
  <c r="L188" i="86" a="1"/>
  <c r="L188" i="86" s="1"/>
  <c r="Q188" i="86" a="1"/>
  <c r="Q188" i="86" s="1"/>
  <c r="Z188" i="86" a="1"/>
  <c r="Z188" i="86" s="1"/>
  <c r="P108" i="86" a="1"/>
  <c r="P108" i="86" s="1"/>
  <c r="U108" i="86" a="1"/>
  <c r="U108" i="86" s="1"/>
  <c r="AD108" i="86" a="1"/>
  <c r="AD108" i="86" s="1"/>
  <c r="T186" i="86" a="1"/>
  <c r="T186" i="86" s="1"/>
  <c r="AC186" i="86" a="1"/>
  <c r="AC186" i="86" s="1"/>
  <c r="AG186" i="86" a="1"/>
  <c r="AG186" i="86" s="1"/>
  <c r="AF170" i="86" a="1"/>
  <c r="AF170" i="86" s="1"/>
  <c r="W85" i="86" a="1"/>
  <c r="W85" i="86" s="1"/>
  <c r="X87" i="86" a="1"/>
  <c r="X87" i="86" s="1"/>
  <c r="R103" i="86" a="1"/>
  <c r="R103" i="86" s="1"/>
  <c r="L103" i="86" a="1"/>
  <c r="L103" i="86" s="1"/>
  <c r="N189" i="86" a="1"/>
  <c r="N189" i="86" s="1"/>
  <c r="L189" i="86" a="1"/>
  <c r="L189" i="86" s="1"/>
  <c r="AG166" i="86" a="1"/>
  <c r="AG166" i="86" s="1"/>
  <c r="T166" i="86" a="1"/>
  <c r="T166" i="86" s="1"/>
  <c r="Q107" i="86" a="1"/>
  <c r="Q107" i="86" s="1"/>
  <c r="Z107" i="86" a="1"/>
  <c r="Z107" i="86" s="1"/>
  <c r="L107" i="86" a="1"/>
  <c r="L107" i="86" s="1"/>
  <c r="P188" i="86" a="1"/>
  <c r="P188" i="86" s="1"/>
  <c r="U188" i="86" a="1"/>
  <c r="U188" i="86" s="1"/>
  <c r="AD188" i="86" a="1"/>
  <c r="AD188" i="86" s="1"/>
  <c r="T108" i="86" a="1"/>
  <c r="T108" i="86" s="1"/>
  <c r="AF99" i="86" a="1"/>
  <c r="AF99" i="86" s="1"/>
  <c r="P180" i="86" a="1"/>
  <c r="P180" i="86" s="1"/>
  <c r="U180" i="86" a="1"/>
  <c r="U180" i="86" s="1"/>
  <c r="AH180" i="86" a="1"/>
  <c r="AH180" i="86" s="1"/>
  <c r="Z90" i="86" a="1"/>
  <c r="Z90" i="86" s="1"/>
  <c r="Z91" i="86" a="1"/>
  <c r="Z91" i="86" s="1"/>
  <c r="Q99" i="86" a="1"/>
  <c r="Q99" i="86" s="1"/>
  <c r="AC99" i="86" a="1"/>
  <c r="AC99" i="86" s="1"/>
  <c r="T99" i="86" a="1"/>
  <c r="T99" i="86" s="1"/>
  <c r="O180" i="86" a="1"/>
  <c r="O180" i="86" s="1"/>
  <c r="T180" i="86" a="1"/>
  <c r="T180" i="86" s="1"/>
  <c r="Z106" i="86" a="1"/>
  <c r="Z106" i="86" s="1"/>
  <c r="Z172" i="86" a="1"/>
  <c r="Z172" i="86" s="1"/>
  <c r="AG99" i="86" a="1"/>
  <c r="AG99" i="86" s="1"/>
  <c r="N99" i="86" a="1"/>
  <c r="N99" i="86" s="1"/>
  <c r="Z168" i="86" a="1"/>
  <c r="Z168" i="86" s="1"/>
  <c r="S180" i="86" a="1"/>
  <c r="S180" i="86" s="1"/>
  <c r="X180" i="86" a="1"/>
  <c r="X180" i="86" s="1"/>
  <c r="AC180" i="86" a="1"/>
  <c r="AC180" i="86" s="1"/>
  <c r="Z183" i="86" a="1"/>
  <c r="Z183" i="86" s="1"/>
  <c r="L99" i="86" a="1"/>
  <c r="L99" i="86" s="1"/>
  <c r="AJ99" i="86" a="1"/>
  <c r="AJ99" i="86" s="1"/>
  <c r="W180" i="86" a="1"/>
  <c r="W180" i="86" s="1"/>
  <c r="AB180" i="86" a="1"/>
  <c r="AB180" i="86" s="1"/>
  <c r="AG180" i="86" a="1"/>
  <c r="AG180" i="86" s="1"/>
  <c r="R99" i="86" a="1"/>
  <c r="R99" i="86" s="1"/>
  <c r="X99" i="86" a="1"/>
  <c r="X99" i="86" s="1"/>
  <c r="U99" i="86" a="1"/>
  <c r="U99" i="86" s="1"/>
  <c r="AA180" i="86" a="1"/>
  <c r="AA180" i="86" s="1"/>
  <c r="AF180" i="86" a="1"/>
  <c r="AF180" i="86" s="1"/>
  <c r="N180" i="86" a="1"/>
  <c r="N180" i="86" s="1"/>
  <c r="Z178" i="86" a="1"/>
  <c r="Z178" i="86" s="1"/>
  <c r="Z95" i="86" a="1"/>
  <c r="Z95" i="86" s="1"/>
  <c r="P99" i="86" a="1"/>
  <c r="P99" i="86" s="1"/>
  <c r="W99" i="86" a="1"/>
  <c r="W99" i="86" s="1"/>
  <c r="AD99" i="86" a="1"/>
  <c r="AD99" i="86" s="1"/>
  <c r="AE180" i="86" a="1"/>
  <c r="AE180" i="86" s="1"/>
  <c r="AJ180" i="86" a="1"/>
  <c r="AJ180" i="86" s="1"/>
  <c r="R180" i="86" a="1"/>
  <c r="R180" i="86" s="1"/>
  <c r="V99" i="86" a="1"/>
  <c r="V99" i="86" s="1"/>
  <c r="AB99" i="86" a="1"/>
  <c r="AB99" i="86" s="1"/>
  <c r="AI99" i="86" a="1"/>
  <c r="AI99" i="86" s="1"/>
  <c r="AI180" i="86" a="1"/>
  <c r="AI180" i="86" s="1"/>
  <c r="V180" i="86" a="1"/>
  <c r="V180" i="86" s="1"/>
  <c r="Z182" i="86" a="1"/>
  <c r="Z182" i="86" s="1"/>
  <c r="Z102" i="86" a="1"/>
  <c r="Z102" i="86" s="1"/>
  <c r="Z96" i="86" a="1"/>
  <c r="Z96" i="86" s="1"/>
  <c r="AA99" i="86" a="1"/>
  <c r="AA99" i="86" s="1"/>
  <c r="AH99" i="86" a="1"/>
  <c r="AH99" i="86" s="1"/>
  <c r="Z89" i="86" a="1"/>
  <c r="Z89" i="86" s="1"/>
  <c r="L180" i="86" a="1"/>
  <c r="L180" i="86" s="1"/>
  <c r="Q180" i="86" a="1"/>
  <c r="Q180" i="86" s="1"/>
  <c r="AD180" i="86" a="1"/>
  <c r="AD180" i="86" s="1"/>
  <c r="M180" i="86" a="1"/>
  <c r="M180" i="86" s="1"/>
  <c r="U92" i="86" a="1"/>
  <c r="U92" i="86" s="1"/>
  <c r="AI92" i="86" a="1"/>
  <c r="AI92" i="86" s="1"/>
  <c r="R92" i="86" a="1"/>
  <c r="R92" i="86" s="1"/>
  <c r="Y100" i="86" a="1"/>
  <c r="Y100" i="86" s="1"/>
  <c r="Y87" i="86" a="1"/>
  <c r="Y87" i="86" s="1"/>
  <c r="S90" i="86" a="1"/>
  <c r="S90" i="86" s="1"/>
  <c r="S107" i="86" a="1"/>
  <c r="S107" i="86" s="1"/>
  <c r="Y178" i="86" a="1"/>
  <c r="Y178" i="86" s="1"/>
  <c r="Y176" i="86" a="1"/>
  <c r="Y176" i="86" s="1"/>
  <c r="AC179" i="86" a="1"/>
  <c r="AC179" i="86" s="1"/>
  <c r="O179" i="86" a="1"/>
  <c r="O179" i="86" s="1"/>
  <c r="T179" i="86" a="1"/>
  <c r="T179" i="86" s="1"/>
  <c r="O168" i="86" a="1"/>
  <c r="O168" i="86" s="1"/>
  <c r="O182" i="86" a="1"/>
  <c r="O182" i="86" s="1"/>
  <c r="O186" i="86" a="1"/>
  <c r="O186" i="86" s="1"/>
  <c r="L88" i="86" a="1"/>
  <c r="L88" i="86" s="1"/>
  <c r="Q88" i="86" a="1"/>
  <c r="Q88" i="86" s="1"/>
  <c r="Z88" i="86" a="1"/>
  <c r="Z88" i="86" s="1"/>
  <c r="O167" i="86" a="1"/>
  <c r="O167" i="86" s="1"/>
  <c r="T167" i="86" a="1"/>
  <c r="T167" i="86" s="1"/>
  <c r="AC167" i="86" a="1"/>
  <c r="AC167" i="86" s="1"/>
  <c r="M181" i="86" a="1"/>
  <c r="M181" i="86" s="1"/>
  <c r="M187" i="86" a="1"/>
  <c r="M187" i="86" s="1"/>
  <c r="AE173" i="86" a="1"/>
  <c r="AE173" i="86" s="1"/>
  <c r="AA173" i="86" a="1"/>
  <c r="AA173" i="86" s="1"/>
  <c r="AJ173" i="86" a="1"/>
  <c r="AJ173" i="86" s="1"/>
  <c r="AE181" i="86" a="1"/>
  <c r="AE181" i="86" s="1"/>
  <c r="AE187" i="86" a="1"/>
  <c r="AE187" i="86" s="1"/>
  <c r="O94" i="86" a="1"/>
  <c r="O94" i="86" s="1"/>
  <c r="O90" i="86" a="1"/>
  <c r="O90" i="86" s="1"/>
  <c r="M97" i="86" a="1"/>
  <c r="M97" i="86" s="1"/>
  <c r="M94" i="86" a="1"/>
  <c r="M94" i="86" s="1"/>
  <c r="T86" i="86" a="1"/>
  <c r="T86" i="86" s="1"/>
  <c r="AC86" i="86" a="1"/>
  <c r="AC86" i="86" s="1"/>
  <c r="S86" i="86" a="1"/>
  <c r="S86" i="86" s="1"/>
  <c r="T98" i="86" a="1"/>
  <c r="T98" i="86" s="1"/>
  <c r="AG98" i="86" a="1"/>
  <c r="AG98" i="86" s="1"/>
  <c r="AI98" i="86" a="1"/>
  <c r="AI98" i="86" s="1"/>
  <c r="AE102" i="86" a="1"/>
  <c r="AE102" i="86" s="1"/>
  <c r="AE89" i="86" a="1"/>
  <c r="AE89" i="86" s="1"/>
  <c r="AE107" i="86" a="1"/>
  <c r="AE107" i="86" s="1"/>
  <c r="T169" i="86" a="1"/>
  <c r="T169" i="86" s="1"/>
  <c r="Y169" i="86" a="1"/>
  <c r="Y169" i="86" s="1"/>
  <c r="AH169" i="86" a="1"/>
  <c r="AH169" i="86" s="1"/>
  <c r="AI104" i="86" a="1"/>
  <c r="AI104" i="86" s="1"/>
  <c r="M104" i="86" a="1"/>
  <c r="M104" i="86" s="1"/>
  <c r="V104" i="86" a="1"/>
  <c r="V104" i="86" s="1"/>
  <c r="S174" i="86" a="1"/>
  <c r="S174" i="86" s="1"/>
  <c r="S182" i="86" a="1"/>
  <c r="S182" i="86" s="1"/>
  <c r="Y185" i="86" a="1"/>
  <c r="Y185" i="86" s="1"/>
  <c r="AH185" i="86" a="1"/>
  <c r="AH185" i="86" s="1"/>
  <c r="N169" i="86" a="1"/>
  <c r="N169" i="86" s="1"/>
  <c r="S189" i="86" a="1"/>
  <c r="S189" i="86" s="1"/>
  <c r="Y99" i="86" a="1"/>
  <c r="Y99" i="86" s="1"/>
  <c r="AA92" i="86" a="1"/>
  <c r="AA92" i="86" s="1"/>
  <c r="Q92" i="86" a="1"/>
  <c r="Q92" i="86" s="1"/>
  <c r="X92" i="86" a="1"/>
  <c r="X92" i="86" s="1"/>
  <c r="Y94" i="86" a="1"/>
  <c r="Y94" i="86" s="1"/>
  <c r="Y95" i="86" a="1"/>
  <c r="Y95" i="86" s="1"/>
  <c r="S102" i="86" a="1"/>
  <c r="S102" i="86" s="1"/>
  <c r="S95" i="86" a="1"/>
  <c r="S95" i="86" s="1"/>
  <c r="S108" i="86" a="1"/>
  <c r="S108" i="86" s="1"/>
  <c r="Y177" i="86" a="1"/>
  <c r="Y177" i="86" s="1"/>
  <c r="Y188" i="86" a="1"/>
  <c r="Y188" i="86" s="1"/>
  <c r="AG179" i="86" a="1"/>
  <c r="AG179" i="86" s="1"/>
  <c r="S179" i="86" a="1"/>
  <c r="S179" i="86" s="1"/>
  <c r="X179" i="86" a="1"/>
  <c r="X179" i="86" s="1"/>
  <c r="O187" i="86" a="1"/>
  <c r="O187" i="86" s="1"/>
  <c r="O181" i="86" a="1"/>
  <c r="O181" i="86" s="1"/>
  <c r="P88" i="86" a="1"/>
  <c r="P88" i="86" s="1"/>
  <c r="U88" i="86" a="1"/>
  <c r="U88" i="86" s="1"/>
  <c r="AD88" i="86" a="1"/>
  <c r="AD88" i="86" s="1"/>
  <c r="S167" i="86" a="1"/>
  <c r="S167" i="86" s="1"/>
  <c r="X167" i="86" a="1"/>
  <c r="X167" i="86" s="1"/>
  <c r="AG167" i="86" a="1"/>
  <c r="AG167" i="86" s="1"/>
  <c r="M175" i="86" a="1"/>
  <c r="M175" i="86" s="1"/>
  <c r="M184" i="86" a="1"/>
  <c r="M184" i="86" s="1"/>
  <c r="M173" i="86" a="1"/>
  <c r="M173" i="86" s="1"/>
  <c r="AH173" i="86" a="1"/>
  <c r="AH173" i="86" s="1"/>
  <c r="R173" i="86" a="1"/>
  <c r="R173" i="86" s="1"/>
  <c r="AE182" i="86" a="1"/>
  <c r="AE182" i="86" s="1"/>
  <c r="AE184" i="86" a="1"/>
  <c r="AE184" i="86" s="1"/>
  <c r="O97" i="86" a="1"/>
  <c r="O97" i="86" s="1"/>
  <c r="O85" i="86" a="1"/>
  <c r="O85" i="86" s="1"/>
  <c r="M85" i="86" a="1"/>
  <c r="M85" i="86" s="1"/>
  <c r="M89" i="86" a="1"/>
  <c r="M89" i="86" s="1"/>
  <c r="X86" i="86" a="1"/>
  <c r="X86" i="86" s="1"/>
  <c r="AG86" i="86" a="1"/>
  <c r="AG86" i="86" s="1"/>
  <c r="AI86" i="86" a="1"/>
  <c r="AI86" i="86" s="1"/>
  <c r="Z98" i="86" a="1"/>
  <c r="Z98" i="86" s="1"/>
  <c r="P98" i="86" a="1"/>
  <c r="P98" i="86" s="1"/>
  <c r="L98" i="86" a="1"/>
  <c r="L98" i="86" s="1"/>
  <c r="AE91" i="86" a="1"/>
  <c r="AE91" i="86" s="1"/>
  <c r="AE105" i="86" a="1"/>
  <c r="AE105" i="86" s="1"/>
  <c r="AE103" i="86" a="1"/>
  <c r="AE103" i="86" s="1"/>
  <c r="Y180" i="86" a="1"/>
  <c r="Y180" i="86" s="1"/>
  <c r="S169" i="86" a="1"/>
  <c r="S169" i="86" s="1"/>
  <c r="X169" i="86" a="1"/>
  <c r="X169" i="86" s="1"/>
  <c r="AC169" i="86" a="1"/>
  <c r="AC169" i="86" s="1"/>
  <c r="L104" i="86" a="1"/>
  <c r="L104" i="86" s="1"/>
  <c r="Q104" i="86" a="1"/>
  <c r="Q104" i="86" s="1"/>
  <c r="Z104" i="86" a="1"/>
  <c r="Z104" i="86" s="1"/>
  <c r="S187" i="86" a="1"/>
  <c r="S187" i="86" s="1"/>
  <c r="S181" i="86" a="1"/>
  <c r="S181" i="86" s="1"/>
  <c r="AC185" i="86" a="1"/>
  <c r="AC185" i="86" s="1"/>
  <c r="O185" i="86" a="1"/>
  <c r="O185" i="86" s="1"/>
  <c r="X185" i="86" a="1"/>
  <c r="X185" i="86" s="1"/>
  <c r="AG185" i="86" a="1"/>
  <c r="AG185" i="86" s="1"/>
  <c r="S185" i="86" a="1"/>
  <c r="S185" i="86" s="1"/>
  <c r="N185" i="86" a="1"/>
  <c r="N185" i="86" s="1"/>
  <c r="AC104" i="86" a="1"/>
  <c r="AC104" i="86" s="1"/>
  <c r="M92" i="86" a="1"/>
  <c r="M92" i="86" s="1"/>
  <c r="AH92" i="86" a="1"/>
  <c r="AH92" i="86" s="1"/>
  <c r="W92" i="86" a="1"/>
  <c r="W92" i="86" s="1"/>
  <c r="Y105" i="86" a="1"/>
  <c r="Y105" i="86" s="1"/>
  <c r="Y101" i="86" a="1"/>
  <c r="Y101" i="86" s="1"/>
  <c r="S91" i="86" a="1"/>
  <c r="S91" i="86" s="1"/>
  <c r="S100" i="86" a="1"/>
  <c r="S100" i="86" s="1"/>
  <c r="S103" i="86" a="1"/>
  <c r="S103" i="86" s="1"/>
  <c r="Y172" i="86" a="1"/>
  <c r="Y172" i="86" s="1"/>
  <c r="Y182" i="86" a="1"/>
  <c r="Y182" i="86" s="1"/>
  <c r="Y189" i="86" a="1"/>
  <c r="Y189" i="86" s="1"/>
  <c r="N179" i="86" a="1"/>
  <c r="N179" i="86" s="1"/>
  <c r="W179" i="86" a="1"/>
  <c r="W179" i="86" s="1"/>
  <c r="AB179" i="86" a="1"/>
  <c r="AB179" i="86" s="1"/>
  <c r="O184" i="86" a="1"/>
  <c r="O184" i="86" s="1"/>
  <c r="O174" i="86" a="1"/>
  <c r="O174" i="86" s="1"/>
  <c r="T88" i="86" a="1"/>
  <c r="T88" i="86" s="1"/>
  <c r="Y88" i="86" a="1"/>
  <c r="Y88" i="86" s="1"/>
  <c r="AH88" i="86" a="1"/>
  <c r="AH88" i="86" s="1"/>
  <c r="W167" i="86" a="1"/>
  <c r="W167" i="86" s="1"/>
  <c r="AB167" i="86" a="1"/>
  <c r="AB167" i="86" s="1"/>
  <c r="V167" i="86" a="1"/>
  <c r="V167" i="86" s="1"/>
  <c r="M170" i="86" a="1"/>
  <c r="M170" i="86" s="1"/>
  <c r="M189" i="86" a="1"/>
  <c r="M189" i="86" s="1"/>
  <c r="Z173" i="86" a="1"/>
  <c r="Z173" i="86" s="1"/>
  <c r="O173" i="86" a="1"/>
  <c r="O173" i="86" s="1"/>
  <c r="X173" i="86" a="1"/>
  <c r="X173" i="86" s="1"/>
  <c r="AE174" i="86" a="1"/>
  <c r="AE174" i="86" s="1"/>
  <c r="AE190" i="86" a="1"/>
  <c r="AE190" i="86" s="1"/>
  <c r="O89" i="86" a="1"/>
  <c r="O89" i="86" s="1"/>
  <c r="O87" i="86" a="1"/>
  <c r="O87" i="86" s="1"/>
  <c r="M106" i="86" a="1"/>
  <c r="M106" i="86" s="1"/>
  <c r="M96" i="86" a="1"/>
  <c r="M96" i="86" s="1"/>
  <c r="AB86" i="86" a="1"/>
  <c r="AB86" i="86" s="1"/>
  <c r="N86" i="86" a="1"/>
  <c r="N86" i="86" s="1"/>
  <c r="W86" i="86" a="1"/>
  <c r="W86" i="86" s="1"/>
  <c r="AF98" i="86" a="1"/>
  <c r="AF98" i="86" s="1"/>
  <c r="V98" i="86" a="1"/>
  <c r="V98" i="86" s="1"/>
  <c r="R98" i="86" a="1"/>
  <c r="R98" i="86" s="1"/>
  <c r="AE90" i="86" a="1"/>
  <c r="AE90" i="86" s="1"/>
  <c r="AE93" i="86" a="1"/>
  <c r="AE93" i="86" s="1"/>
  <c r="AE108" i="86" a="1"/>
  <c r="AE108" i="86" s="1"/>
  <c r="W169" i="86" a="1"/>
  <c r="W169" i="86" s="1"/>
  <c r="AB169" i="86" a="1"/>
  <c r="AB169" i="86" s="1"/>
  <c r="AG169" i="86" a="1"/>
  <c r="AG169" i="86" s="1"/>
  <c r="P104" i="86" a="1"/>
  <c r="P104" i="86" s="1"/>
  <c r="U104" i="86" a="1"/>
  <c r="U104" i="86" s="1"/>
  <c r="AD104" i="86" a="1"/>
  <c r="AD104" i="86" s="1"/>
  <c r="S175" i="86" a="1"/>
  <c r="S175" i="86" s="1"/>
  <c r="S188" i="86" a="1"/>
  <c r="S188" i="86" s="1"/>
  <c r="AB185" i="86" a="1"/>
  <c r="AB185" i="86" s="1"/>
  <c r="AF185" i="86" a="1"/>
  <c r="AF185" i="86" s="1"/>
  <c r="AJ185" i="86" a="1"/>
  <c r="AJ185" i="86" s="1"/>
  <c r="Z92" i="86" a="1"/>
  <c r="Z92" i="86" s="1"/>
  <c r="O92" i="86" a="1"/>
  <c r="O92" i="86" s="1"/>
  <c r="AD92" i="86" a="1"/>
  <c r="AD92" i="86" s="1"/>
  <c r="Y97" i="86" a="1"/>
  <c r="Y97" i="86" s="1"/>
  <c r="Y89" i="86" a="1"/>
  <c r="Y89" i="86" s="1"/>
  <c r="S106" i="86" a="1"/>
  <c r="S106" i="86" s="1"/>
  <c r="S109" i="86" a="1"/>
  <c r="S109" i="86" s="1"/>
  <c r="S87" i="86" a="1"/>
  <c r="S87" i="86" s="1"/>
  <c r="Y183" i="86" a="1"/>
  <c r="Y183" i="86" s="1"/>
  <c r="Y181" i="86" a="1"/>
  <c r="Y181" i="86" s="1"/>
  <c r="Y166" i="86" a="1"/>
  <c r="Y166" i="86" s="1"/>
  <c r="R179" i="86" a="1"/>
  <c r="R179" i="86" s="1"/>
  <c r="AA179" i="86" a="1"/>
  <c r="AA179" i="86" s="1"/>
  <c r="AF179" i="86" a="1"/>
  <c r="AF179" i="86" s="1"/>
  <c r="O190" i="86" a="1"/>
  <c r="O190" i="86" s="1"/>
  <c r="O176" i="86" a="1"/>
  <c r="O176" i="86" s="1"/>
  <c r="X88" i="86" a="1"/>
  <c r="X88" i="86" s="1"/>
  <c r="AC88" i="86" a="1"/>
  <c r="AC88" i="86" s="1"/>
  <c r="AA88" i="86" a="1"/>
  <c r="AA88" i="86" s="1"/>
  <c r="AA167" i="86" a="1"/>
  <c r="AA167" i="86" s="1"/>
  <c r="AF167" i="86" a="1"/>
  <c r="AF167" i="86" s="1"/>
  <c r="Z167" i="86" a="1"/>
  <c r="Z167" i="86" s="1"/>
  <c r="M172" i="86" a="1"/>
  <c r="M172" i="86" s="1"/>
  <c r="M176" i="86" a="1"/>
  <c r="M176" i="86" s="1"/>
  <c r="M166" i="86" a="1"/>
  <c r="M166" i="86" s="1"/>
  <c r="AF173" i="86" a="1"/>
  <c r="AF173" i="86" s="1"/>
  <c r="V173" i="86" a="1"/>
  <c r="V173" i="86" s="1"/>
  <c r="AC173" i="86" a="1"/>
  <c r="AC173" i="86" s="1"/>
  <c r="AE171" i="86" a="1"/>
  <c r="AE171" i="86" s="1"/>
  <c r="AE177" i="86" a="1"/>
  <c r="AE177" i="86" s="1"/>
  <c r="O105" i="86" a="1"/>
  <c r="O105" i="86" s="1"/>
  <c r="O106" i="86" a="1"/>
  <c r="O106" i="86" s="1"/>
  <c r="S99" i="86" a="1"/>
  <c r="S99" i="86" s="1"/>
  <c r="M91" i="86" a="1"/>
  <c r="M91" i="86" s="1"/>
  <c r="M93" i="86" a="1"/>
  <c r="M93" i="86" s="1"/>
  <c r="M103" i="86" a="1"/>
  <c r="M103" i="86" s="1"/>
  <c r="AF86" i="86" a="1"/>
  <c r="AF86" i="86" s="1"/>
  <c r="R86" i="86" a="1"/>
  <c r="R86" i="86" s="1"/>
  <c r="AA86" i="86" a="1"/>
  <c r="AA86" i="86" s="1"/>
  <c r="N98" i="86" a="1"/>
  <c r="N98" i="86" s="1"/>
  <c r="Q98" i="86" a="1"/>
  <c r="Q98" i="86" s="1"/>
  <c r="AD98" i="86" a="1"/>
  <c r="AD98" i="86" s="1"/>
  <c r="AE85" i="86" a="1"/>
  <c r="AE85" i="86" s="1"/>
  <c r="AE109" i="86" a="1"/>
  <c r="AE109" i="86" s="1"/>
  <c r="AA169" i="86" a="1"/>
  <c r="AA169" i="86" s="1"/>
  <c r="AF169" i="86" a="1"/>
  <c r="AF169" i="86" s="1"/>
  <c r="V169" i="86" a="1"/>
  <c r="V169" i="86" s="1"/>
  <c r="T104" i="86" a="1"/>
  <c r="T104" i="86" s="1"/>
  <c r="Y104" i="86" a="1"/>
  <c r="Y104" i="86" s="1"/>
  <c r="AH104" i="86" a="1"/>
  <c r="AH104" i="86" s="1"/>
  <c r="S183" i="86" a="1"/>
  <c r="S183" i="86" s="1"/>
  <c r="S184" i="86" a="1"/>
  <c r="S184" i="86" s="1"/>
  <c r="S186" i="86" a="1"/>
  <c r="S186" i="86" s="1"/>
  <c r="W185" i="86" a="1"/>
  <c r="W185" i="86" s="1"/>
  <c r="X104" i="86" a="1"/>
  <c r="X104" i="86" s="1"/>
  <c r="S190" i="86" a="1"/>
  <c r="S190" i="86" s="1"/>
  <c r="AF92" i="86" a="1"/>
  <c r="AF92" i="86" s="1"/>
  <c r="V92" i="86" a="1"/>
  <c r="V92" i="86" s="1"/>
  <c r="AJ92" i="86" a="1"/>
  <c r="AJ92" i="86" s="1"/>
  <c r="Y85" i="86" a="1"/>
  <c r="Y85" i="86" s="1"/>
  <c r="Y106" i="86" a="1"/>
  <c r="Y106" i="86" s="1"/>
  <c r="S97" i="86" a="1"/>
  <c r="S97" i="86" s="1"/>
  <c r="S93" i="86" a="1"/>
  <c r="S93" i="86" s="1"/>
  <c r="Y168" i="86" a="1"/>
  <c r="Y168" i="86" s="1"/>
  <c r="Y175" i="86" a="1"/>
  <c r="Y175" i="86" s="1"/>
  <c r="Y186" i="86" a="1"/>
  <c r="Y186" i="86" s="1"/>
  <c r="V179" i="86" a="1"/>
  <c r="V179" i="86" s="1"/>
  <c r="AE179" i="86" a="1"/>
  <c r="AE179" i="86" s="1"/>
  <c r="AJ179" i="86" a="1"/>
  <c r="AJ179" i="86" s="1"/>
  <c r="O171" i="86" a="1"/>
  <c r="O171" i="86" s="1"/>
  <c r="O188" i="86" a="1"/>
  <c r="O188" i="86" s="1"/>
  <c r="AB88" i="86" a="1"/>
  <c r="AB88" i="86" s="1"/>
  <c r="AG88" i="86" a="1"/>
  <c r="AG88" i="86" s="1"/>
  <c r="AE88" i="86" a="1"/>
  <c r="AE88" i="86" s="1"/>
  <c r="AE167" i="86" a="1"/>
  <c r="AE167" i="86" s="1"/>
  <c r="AJ167" i="86" a="1"/>
  <c r="AJ167" i="86" s="1"/>
  <c r="N167" i="86" a="1"/>
  <c r="N167" i="86" s="1"/>
  <c r="M183" i="86" a="1"/>
  <c r="M183" i="86" s="1"/>
  <c r="M174" i="86" a="1"/>
  <c r="M174" i="86" s="1"/>
  <c r="M186" i="86" a="1"/>
  <c r="M186" i="86" s="1"/>
  <c r="N173" i="86" a="1"/>
  <c r="N173" i="86" s="1"/>
  <c r="AB173" i="86" a="1"/>
  <c r="AB173" i="86" s="1"/>
  <c r="AI173" i="86" a="1"/>
  <c r="AI173" i="86" s="1"/>
  <c r="AE175" i="86" a="1"/>
  <c r="AE175" i="86" s="1"/>
  <c r="AE166" i="86" a="1"/>
  <c r="AE166" i="86" s="1"/>
  <c r="O102" i="86" a="1"/>
  <c r="O102" i="86" s="1"/>
  <c r="O100" i="86" a="1"/>
  <c r="O100" i="86" s="1"/>
  <c r="O107" i="86" a="1"/>
  <c r="O107" i="86" s="1"/>
  <c r="M102" i="86" a="1"/>
  <c r="M102" i="86" s="1"/>
  <c r="M109" i="86" a="1"/>
  <c r="M109" i="86" s="1"/>
  <c r="M108" i="86" a="1"/>
  <c r="M108" i="86" s="1"/>
  <c r="AJ86" i="86" a="1"/>
  <c r="AJ86" i="86" s="1"/>
  <c r="V86" i="86" a="1"/>
  <c r="V86" i="86" s="1"/>
  <c r="AE86" i="86" a="1"/>
  <c r="AE86" i="86" s="1"/>
  <c r="U98" i="86" a="1"/>
  <c r="U98" i="86" s="1"/>
  <c r="W98" i="86" a="1"/>
  <c r="W98" i="86" s="1"/>
  <c r="AJ98" i="86" a="1"/>
  <c r="AJ98" i="86" s="1"/>
  <c r="AE87" i="86" a="1"/>
  <c r="AE87" i="86" s="1"/>
  <c r="AE97" i="86" a="1"/>
  <c r="AE97" i="86" s="1"/>
  <c r="O104" i="86" a="1"/>
  <c r="O104" i="86" s="1"/>
  <c r="O99" i="86" a="1"/>
  <c r="O99" i="86" s="1"/>
  <c r="N92" i="86" a="1"/>
  <c r="N92" i="86" s="1"/>
  <c r="AB92" i="86" a="1"/>
  <c r="AB92" i="86" s="1"/>
  <c r="Y92" i="86" a="1"/>
  <c r="Y92" i="86" s="1"/>
  <c r="Y91" i="86" a="1"/>
  <c r="Y91" i="86" s="1"/>
  <c r="Y93" i="86" a="1"/>
  <c r="Y93" i="86" s="1"/>
  <c r="Y107" i="86" a="1"/>
  <c r="Y107" i="86" s="1"/>
  <c r="S94" i="86" a="1"/>
  <c r="S94" i="86" s="1"/>
  <c r="S85" i="86" a="1"/>
  <c r="S85" i="86" s="1"/>
  <c r="Y187" i="86" a="1"/>
  <c r="Y187" i="86" s="1"/>
  <c r="Y190" i="86" a="1"/>
  <c r="Y190" i="86" s="1"/>
  <c r="M179" i="86" a="1"/>
  <c r="M179" i="86" s="1"/>
  <c r="Z179" i="86" a="1"/>
  <c r="Z179" i="86" s="1"/>
  <c r="AI179" i="86" a="1"/>
  <c r="AI179" i="86" s="1"/>
  <c r="O178" i="86" a="1"/>
  <c r="O178" i="86" s="1"/>
  <c r="O189" i="86" a="1"/>
  <c r="O189" i="86" s="1"/>
  <c r="AF88" i="86" a="1"/>
  <c r="AF88" i="86" s="1"/>
  <c r="N88" i="86" a="1"/>
  <c r="N88" i="86" s="1"/>
  <c r="S88" i="86" a="1"/>
  <c r="S88" i="86" s="1"/>
  <c r="AI167" i="86" a="1"/>
  <c r="AI167" i="86" s="1"/>
  <c r="Q167" i="86" a="1"/>
  <c r="Q167" i="86" s="1"/>
  <c r="AD167" i="86" a="1"/>
  <c r="AD167" i="86" s="1"/>
  <c r="M178" i="86" a="1"/>
  <c r="M178" i="86" s="1"/>
  <c r="M171" i="86" a="1"/>
  <c r="M171" i="86" s="1"/>
  <c r="M188" i="86" a="1"/>
  <c r="M188" i="86" s="1"/>
  <c r="T173" i="86" a="1"/>
  <c r="T173" i="86" s="1"/>
  <c r="Q173" i="86" a="1"/>
  <c r="Q173" i="86" s="1"/>
  <c r="P173" i="86" a="1"/>
  <c r="P173" i="86" s="1"/>
  <c r="AE183" i="86" a="1"/>
  <c r="AE183" i="86" s="1"/>
  <c r="AE176" i="86" a="1"/>
  <c r="AE176" i="86" s="1"/>
  <c r="AE186" i="86" a="1"/>
  <c r="AE186" i="86" s="1"/>
  <c r="O91" i="86" a="1"/>
  <c r="O91" i="86" s="1"/>
  <c r="O93" i="86" a="1"/>
  <c r="O93" i="86" s="1"/>
  <c r="O108" i="86" a="1"/>
  <c r="O108" i="86" s="1"/>
  <c r="M100" i="86" a="1"/>
  <c r="M100" i="86" s="1"/>
  <c r="M101" i="86" a="1"/>
  <c r="M101" i="86" s="1"/>
  <c r="M107" i="86" a="1"/>
  <c r="M107" i="86" s="1"/>
  <c r="Q86" i="86" a="1"/>
  <c r="Q86" i="86" s="1"/>
  <c r="Z86" i="86" a="1"/>
  <c r="Z86" i="86" s="1"/>
  <c r="O86" i="86" a="1"/>
  <c r="O86" i="86" s="1"/>
  <c r="AA98" i="86" a="1"/>
  <c r="AA98" i="86" s="1"/>
  <c r="AC98" i="86" a="1"/>
  <c r="AC98" i="86" s="1"/>
  <c r="M98" i="86" a="1"/>
  <c r="M98" i="86" s="1"/>
  <c r="AE106" i="86" a="1"/>
  <c r="AE106" i="86" s="1"/>
  <c r="AE95" i="86" a="1"/>
  <c r="AE95" i="86" s="1"/>
  <c r="AI169" i="86" a="1"/>
  <c r="AI169" i="86" s="1"/>
  <c r="M169" i="86" a="1"/>
  <c r="M169" i="86" s="1"/>
  <c r="Z169" i="86" a="1"/>
  <c r="Z169" i="86" s="1"/>
  <c r="S104" i="86" a="1"/>
  <c r="S104" i="86" s="1"/>
  <c r="AB104" i="86" a="1"/>
  <c r="AB104" i="86" s="1"/>
  <c r="AG104" i="86" a="1"/>
  <c r="AG104" i="86" s="1"/>
  <c r="S176" i="86" a="1"/>
  <c r="S176" i="86" s="1"/>
  <c r="S171" i="86" a="1"/>
  <c r="S171" i="86" s="1"/>
  <c r="S166" i="86" a="1"/>
  <c r="S166" i="86" s="1"/>
  <c r="M99" i="86" a="1"/>
  <c r="M99" i="86" s="1"/>
  <c r="M185" i="86" a="1"/>
  <c r="M185" i="86" s="1"/>
  <c r="V185" i="86" a="1"/>
  <c r="V185" i="86" s="1"/>
  <c r="AI185" i="86" a="1"/>
  <c r="AI185" i="86" s="1"/>
  <c r="AD185" i="86" a="1"/>
  <c r="AD185" i="86" s="1"/>
  <c r="AE169" i="86" a="1"/>
  <c r="AE169" i="86" s="1"/>
  <c r="S172" i="86" a="1"/>
  <c r="S172" i="86" s="1"/>
  <c r="T92" i="86" a="1"/>
  <c r="T92" i="86" s="1"/>
  <c r="P92" i="86" a="1"/>
  <c r="P92" i="86" s="1"/>
  <c r="AE92" i="86" a="1"/>
  <c r="AE92" i="86" s="1"/>
  <c r="Y102" i="86" a="1"/>
  <c r="Y102" i="86" s="1"/>
  <c r="Y109" i="86" a="1"/>
  <c r="Y109" i="86" s="1"/>
  <c r="Y103" i="86" a="1"/>
  <c r="Y103" i="86" s="1"/>
  <c r="S89" i="86" a="1"/>
  <c r="S89" i="86" s="1"/>
  <c r="S96" i="86" a="1"/>
  <c r="S96" i="86" s="1"/>
  <c r="Y184" i="86" a="1"/>
  <c r="Y184" i="86" s="1"/>
  <c r="Y171" i="86" a="1"/>
  <c r="Y171" i="86" s="1"/>
  <c r="Q179" i="86" a="1"/>
  <c r="Q179" i="86" s="1"/>
  <c r="AD179" i="86" a="1"/>
  <c r="AD179" i="86" s="1"/>
  <c r="L179" i="86" a="1"/>
  <c r="L179" i="86" s="1"/>
  <c r="O183" i="86" a="1"/>
  <c r="O183" i="86" s="1"/>
  <c r="O177" i="86" a="1"/>
  <c r="O177" i="86" s="1"/>
  <c r="O170" i="86" a="1"/>
  <c r="O170" i="86" s="1"/>
  <c r="AJ88" i="86" a="1"/>
  <c r="AJ88" i="86" s="1"/>
  <c r="R88" i="86" a="1"/>
  <c r="R88" i="86" s="1"/>
  <c r="AI88" i="86" a="1"/>
  <c r="AI88" i="86" s="1"/>
  <c r="L167" i="86" a="1"/>
  <c r="L167" i="86" s="1"/>
  <c r="U167" i="86" a="1"/>
  <c r="U167" i="86" s="1"/>
  <c r="R167" i="86" a="1"/>
  <c r="R167" i="86" s="1"/>
  <c r="M177" i="86" a="1"/>
  <c r="M177" i="86" s="1"/>
  <c r="M168" i="86" a="1"/>
  <c r="M168" i="86" s="1"/>
  <c r="L173" i="86" a="1"/>
  <c r="L173" i="86" s="1"/>
  <c r="AG173" i="86" a="1"/>
  <c r="AG173" i="86" s="1"/>
  <c r="W173" i="86" a="1"/>
  <c r="W173" i="86" s="1"/>
  <c r="AE172" i="86" a="1"/>
  <c r="AE172" i="86" s="1"/>
  <c r="AE170" i="86" a="1"/>
  <c r="AE170" i="86" s="1"/>
  <c r="AE188" i="86" a="1"/>
  <c r="AE188" i="86" s="1"/>
  <c r="O96" i="86" a="1"/>
  <c r="O96" i="86" s="1"/>
  <c r="O95" i="86" a="1"/>
  <c r="O95" i="86" s="1"/>
  <c r="O103" i="86" a="1"/>
  <c r="O103" i="86" s="1"/>
  <c r="M95" i="86" a="1"/>
  <c r="M95" i="86" s="1"/>
  <c r="M87" i="86" a="1"/>
  <c r="M87" i="86" s="1"/>
  <c r="L86" i="86" a="1"/>
  <c r="L86" i="86" s="1"/>
  <c r="U86" i="86" a="1"/>
  <c r="U86" i="86" s="1"/>
  <c r="AD86" i="86" a="1"/>
  <c r="AD86" i="86" s="1"/>
  <c r="O98" i="86" a="1"/>
  <c r="O98" i="86" s="1"/>
  <c r="AH98" i="86" a="1"/>
  <c r="AH98" i="86" s="1"/>
  <c r="S98" i="86" a="1"/>
  <c r="S98" i="86" s="1"/>
  <c r="AE96" i="86" a="1"/>
  <c r="AE96" i="86" s="1"/>
  <c r="AE101" i="86" a="1"/>
  <c r="AE101" i="86" s="1"/>
  <c r="AE99" i="86" a="1"/>
  <c r="AE99" i="86" s="1"/>
  <c r="L169" i="86" a="1"/>
  <c r="L169" i="86" s="1"/>
  <c r="Q169" i="86" a="1"/>
  <c r="Q169" i="86" s="1"/>
  <c r="AD169" i="86" a="1"/>
  <c r="AD169" i="86" s="1"/>
  <c r="W104" i="86" a="1"/>
  <c r="W104" i="86" s="1"/>
  <c r="AF104" i="86" a="1"/>
  <c r="AF104" i="86" s="1"/>
  <c r="N104" i="86" a="1"/>
  <c r="N104" i="86" s="1"/>
  <c r="S170" i="86" a="1"/>
  <c r="S170" i="86" s="1"/>
  <c r="S178" i="86" a="1"/>
  <c r="S178" i="86" s="1"/>
  <c r="Q185" i="86" a="1"/>
  <c r="Q185" i="86" s="1"/>
  <c r="Z185" i="86" a="1"/>
  <c r="Z185" i="86" s="1"/>
  <c r="L185" i="86" a="1"/>
  <c r="L185" i="86" s="1"/>
  <c r="U185" i="86" a="1"/>
  <c r="U185" i="86" s="1"/>
  <c r="P185" i="86" a="1"/>
  <c r="P185" i="86" s="1"/>
  <c r="T185" i="86" a="1"/>
  <c r="T185" i="86" s="1"/>
  <c r="AJ169" i="86" a="1"/>
  <c r="AJ169" i="86" s="1"/>
  <c r="AG92" i="86" a="1"/>
  <c r="AG92" i="86" s="1"/>
  <c r="AC92" i="86" a="1"/>
  <c r="AC92" i="86" s="1"/>
  <c r="L92" i="86" a="1"/>
  <c r="L92" i="86" s="1"/>
  <c r="Y90" i="86" a="1"/>
  <c r="Y90" i="86" s="1"/>
  <c r="Y96" i="86" a="1"/>
  <c r="Y96" i="86" s="1"/>
  <c r="Y108" i="86" a="1"/>
  <c r="Y108" i="86" s="1"/>
  <c r="S105" i="86" a="1"/>
  <c r="S105" i="86" s="1"/>
  <c r="S101" i="86" a="1"/>
  <c r="S101" i="86" s="1"/>
  <c r="Y174" i="86" a="1"/>
  <c r="Y174" i="86" s="1"/>
  <c r="Y170" i="86" a="1"/>
  <c r="Y170" i="86" s="1"/>
  <c r="U179" i="86" a="1"/>
  <c r="U179" i="86" s="1"/>
  <c r="AH179" i="86" a="1"/>
  <c r="AH179" i="86" s="1"/>
  <c r="P179" i="86" a="1"/>
  <c r="P179" i="86" s="1"/>
  <c r="O172" i="86" a="1"/>
  <c r="O172" i="86" s="1"/>
  <c r="O175" i="86" a="1"/>
  <c r="O175" i="86" s="1"/>
  <c r="O166" i="86" a="1"/>
  <c r="O166" i="86" s="1"/>
  <c r="M88" i="86" a="1"/>
  <c r="M88" i="86" s="1"/>
  <c r="V88" i="86" a="1"/>
  <c r="V88" i="86" s="1"/>
  <c r="W88" i="86" a="1"/>
  <c r="W88" i="86" s="1"/>
  <c r="P167" i="86" a="1"/>
  <c r="P167" i="86" s="1"/>
  <c r="Y167" i="86" a="1"/>
  <c r="Y167" i="86" s="1"/>
  <c r="AH167" i="86" a="1"/>
  <c r="AH167" i="86" s="1"/>
  <c r="M182" i="86" a="1"/>
  <c r="M182" i="86" s="1"/>
  <c r="M190" i="86" a="1"/>
  <c r="M190" i="86" s="1"/>
  <c r="Y173" i="86" a="1"/>
  <c r="Y173" i="86" s="1"/>
  <c r="U173" i="86" a="1"/>
  <c r="U173" i="86" s="1"/>
  <c r="AD173" i="86" a="1"/>
  <c r="AD173" i="86" s="1"/>
  <c r="AE178" i="86" a="1"/>
  <c r="AE178" i="86" s="1"/>
  <c r="AE168" i="86" a="1"/>
  <c r="AE168" i="86" s="1"/>
  <c r="AE189" i="86" a="1"/>
  <c r="AE189" i="86" s="1"/>
  <c r="O101" i="86" a="1"/>
  <c r="O101" i="86" s="1"/>
  <c r="O109" i="86" a="1"/>
  <c r="O109" i="86" s="1"/>
  <c r="M90" i="86" a="1"/>
  <c r="M90" i="86" s="1"/>
  <c r="M105" i="86" a="1"/>
  <c r="M105" i="86" s="1"/>
  <c r="P86" i="86" a="1"/>
  <c r="P86" i="86" s="1"/>
  <c r="Y86" i="86" a="1"/>
  <c r="Y86" i="86" s="1"/>
  <c r="AH86" i="86" a="1"/>
  <c r="AH86" i="86" s="1"/>
  <c r="AB98" i="86" a="1"/>
  <c r="AB98" i="86" s="1"/>
  <c r="X98" i="86" a="1"/>
  <c r="X98" i="86" s="1"/>
  <c r="AE98" i="86" a="1"/>
  <c r="AE98" i="86" s="1"/>
  <c r="AE94" i="86" a="1"/>
  <c r="AE94" i="86" s="1"/>
  <c r="AE100" i="86" a="1"/>
  <c r="AE100" i="86" s="1"/>
  <c r="P169" i="86" a="1"/>
  <c r="P169" i="86" s="1"/>
  <c r="U169" i="86" a="1"/>
  <c r="U169" i="86" s="1"/>
  <c r="R169" i="86" a="1"/>
  <c r="R169" i="86" s="1"/>
  <c r="AA104" i="86" a="1"/>
  <c r="AA104" i="86" s="1"/>
  <c r="AJ104" i="86" a="1"/>
  <c r="AJ104" i="86" s="1"/>
  <c r="R104" i="86" a="1"/>
  <c r="R104" i="86" s="1"/>
  <c r="S168" i="86" a="1"/>
  <c r="S168" i="86" s="1"/>
  <c r="S177" i="86" a="1"/>
  <c r="S177" i="86" s="1"/>
  <c r="R185" i="86" a="1"/>
  <c r="R185" i="86" s="1"/>
  <c r="AA185" i="86" a="1"/>
  <c r="AA185" i="86" s="1"/>
  <c r="BF178" i="85" a="1"/>
  <c r="AD336" i="86"/>
  <c r="AD340" i="86"/>
  <c r="AD354" i="85"/>
  <c r="AD358" i="85"/>
  <c r="P261" i="86" a="1"/>
  <c r="P261" i="86" s="1"/>
  <c r="AG261" i="86" a="1"/>
  <c r="AG261" i="86" s="1"/>
  <c r="AH340" i="86"/>
  <c r="AH336" i="86"/>
  <c r="AH354" i="85"/>
  <c r="AH358" i="85"/>
  <c r="Z119" i="86" a="1"/>
  <c r="Z119" i="86" s="1"/>
  <c r="Z114" i="86" a="1"/>
  <c r="Z114" i="86" s="1"/>
  <c r="Z133" i="86" a="1"/>
  <c r="Z133" i="86" s="1"/>
  <c r="R357" i="85"/>
  <c r="R360" i="85"/>
  <c r="R359" i="85"/>
  <c r="R356" i="85"/>
  <c r="R355" i="85"/>
  <c r="O351" i="85"/>
  <c r="O350" i="85"/>
  <c r="X351" i="85"/>
  <c r="X350" i="85"/>
  <c r="M117" i="86" a="1"/>
  <c r="M117" i="86" s="1"/>
  <c r="M124" i="86" a="1"/>
  <c r="M124" i="86" s="1"/>
  <c r="M129" i="86" a="1"/>
  <c r="M129" i="86" s="1"/>
  <c r="AE336" i="86"/>
  <c r="AE340" i="86"/>
  <c r="AE354" i="85"/>
  <c r="AE358" i="85"/>
  <c r="P352" i="85"/>
  <c r="P353" i="85"/>
  <c r="AB248" i="86" a="1"/>
  <c r="AB248" i="86" s="1"/>
  <c r="AI248" i="86" a="1"/>
  <c r="AI248" i="86" s="1"/>
  <c r="Z248" i="86" a="1"/>
  <c r="Z248" i="86" s="1"/>
  <c r="AI356" i="85"/>
  <c r="AI359" i="85"/>
  <c r="AI355" i="85"/>
  <c r="AI360" i="85"/>
  <c r="AI357" i="85"/>
  <c r="M259" i="86" a="1"/>
  <c r="M259" i="86" s="1"/>
  <c r="M251" i="86" a="1"/>
  <c r="M251" i="86" s="1"/>
  <c r="M247" i="86" a="1"/>
  <c r="M247" i="86" s="1"/>
  <c r="M257" i="86" a="1"/>
  <c r="M257" i="86" s="1"/>
  <c r="M260" i="86" a="1"/>
  <c r="M260" i="86" s="1"/>
  <c r="M256" i="86" a="1"/>
  <c r="M256" i="86" s="1"/>
  <c r="M269" i="86" a="1"/>
  <c r="M269" i="86" s="1"/>
  <c r="M265" i="86" a="1"/>
  <c r="M265" i="86" s="1"/>
  <c r="M264" i="86" a="1"/>
  <c r="M264" i="86" s="1"/>
  <c r="M270" i="86" a="1"/>
  <c r="M270" i="86" s="1"/>
  <c r="M253" i="86" a="1"/>
  <c r="M253" i="86" s="1"/>
  <c r="M262" i="86" a="1"/>
  <c r="M262" i="86" s="1"/>
  <c r="M258" i="86" a="1"/>
  <c r="M258" i="86" s="1"/>
  <c r="M266" i="86" a="1"/>
  <c r="M266" i="86" s="1"/>
  <c r="M267" i="86" a="1"/>
  <c r="M267" i="86" s="1"/>
  <c r="M249" i="86" a="1"/>
  <c r="M249" i="86" s="1"/>
  <c r="M250" i="86" a="1"/>
  <c r="M250" i="86" s="1"/>
  <c r="M254" i="86" a="1"/>
  <c r="M254" i="86" s="1"/>
  <c r="M255" i="86" a="1"/>
  <c r="M255" i="86" s="1"/>
  <c r="M271" i="86" a="1"/>
  <c r="M271" i="86" s="1"/>
  <c r="M263" i="86" a="1"/>
  <c r="M263" i="86" s="1"/>
  <c r="M268" i="86" a="1"/>
  <c r="M268" i="86" s="1"/>
  <c r="M252" i="86" a="1"/>
  <c r="M252" i="86" s="1"/>
  <c r="AD353" i="85"/>
  <c r="AD352" i="85"/>
  <c r="U351" i="85"/>
  <c r="U350" i="85"/>
  <c r="BF186" i="85" a="1"/>
  <c r="M351" i="85"/>
  <c r="M350" i="85"/>
  <c r="Z357" i="85"/>
  <c r="Z360" i="85"/>
  <c r="Z356" i="85"/>
  <c r="Z359" i="85"/>
  <c r="Z355" i="85"/>
  <c r="AJ355" i="85"/>
  <c r="AJ359" i="85"/>
  <c r="AJ356" i="85"/>
  <c r="AJ357" i="85"/>
  <c r="AJ360" i="85"/>
  <c r="AH352" i="85"/>
  <c r="AH353" i="85"/>
  <c r="Z116" i="86" a="1"/>
  <c r="Z116" i="86" s="1"/>
  <c r="Z122" i="86" a="1"/>
  <c r="Z122" i="86" s="1"/>
  <c r="Z132" i="86" a="1"/>
  <c r="Z132" i="86" s="1"/>
  <c r="R340" i="86"/>
  <c r="R336" i="86"/>
  <c r="R354" i="85"/>
  <c r="R358" i="85"/>
  <c r="M131" i="86" a="1"/>
  <c r="M131" i="86" s="1"/>
  <c r="M133" i="86" a="1"/>
  <c r="M133" i="86" s="1"/>
  <c r="M130" i="86" a="1"/>
  <c r="M130" i="86" s="1"/>
  <c r="N356" i="85"/>
  <c r="N357" i="85"/>
  <c r="N359" i="85"/>
  <c r="N360" i="85"/>
  <c r="N355" i="85"/>
  <c r="Q355" i="85"/>
  <c r="Q357" i="85"/>
  <c r="Q356" i="85"/>
  <c r="Q359" i="85"/>
  <c r="Q360" i="85"/>
  <c r="X248" i="86" a="1"/>
  <c r="X248" i="86" s="1"/>
  <c r="AE248" i="86" a="1"/>
  <c r="AE248" i="86" s="1"/>
  <c r="V248" i="86" a="1"/>
  <c r="V248" i="86" s="1"/>
  <c r="AI340" i="86"/>
  <c r="AI336" i="86"/>
  <c r="AI358" i="85"/>
  <c r="AI354" i="85"/>
  <c r="M237" i="86" a="1"/>
  <c r="M237" i="86" s="1"/>
  <c r="M226" i="86" a="1"/>
  <c r="M226" i="86" s="1"/>
  <c r="M222" i="86" a="1"/>
  <c r="M222" i="86" s="1"/>
  <c r="M232" i="86" a="1"/>
  <c r="M232" i="86" s="1"/>
  <c r="M225" i="86" a="1"/>
  <c r="M225" i="86" s="1"/>
  <c r="M224" i="86" a="1"/>
  <c r="M224" i="86" s="1"/>
  <c r="M242" i="86" a="1"/>
  <c r="M242" i="86" s="1"/>
  <c r="M229" i="86" a="1"/>
  <c r="M229" i="86" s="1"/>
  <c r="M235" i="86" a="1"/>
  <c r="M235" i="86" s="1"/>
  <c r="M241" i="86" a="1"/>
  <c r="M241" i="86" s="1"/>
  <c r="M243" i="86" a="1"/>
  <c r="M243" i="86" s="1"/>
  <c r="M230" i="86" a="1"/>
  <c r="M230" i="86" s="1"/>
  <c r="M238" i="86" a="1"/>
  <c r="M238" i="86" s="1"/>
  <c r="M240" i="86" a="1"/>
  <c r="M240" i="86" s="1"/>
  <c r="M220" i="86" a="1"/>
  <c r="M220" i="86" s="1"/>
  <c r="M228" i="86" a="1"/>
  <c r="M228" i="86" s="1"/>
  <c r="M244" i="86" a="1"/>
  <c r="M244" i="86" s="1"/>
  <c r="M236" i="86" a="1"/>
  <c r="M236" i="86" s="1"/>
  <c r="M231" i="86" a="1"/>
  <c r="M231" i="86" s="1"/>
  <c r="M234" i="86" a="1"/>
  <c r="M234" i="86" s="1"/>
  <c r="M223" i="86" a="1"/>
  <c r="M223" i="86" s="1"/>
  <c r="M227" i="86" a="1"/>
  <c r="M227" i="86" s="1"/>
  <c r="M233" i="86" a="1"/>
  <c r="M233" i="86" s="1"/>
  <c r="M221" i="86" a="1"/>
  <c r="M221" i="86" s="1"/>
  <c r="M239" i="86" a="1"/>
  <c r="M239" i="86" s="1"/>
  <c r="S351" i="85"/>
  <c r="S350" i="85"/>
  <c r="AB352" i="85"/>
  <c r="AB353" i="85"/>
  <c r="F154" i="85"/>
  <c r="G154" i="85" s="1"/>
  <c r="G153" i="85"/>
  <c r="BF174" i="85" a="1"/>
  <c r="BF183" i="85" a="1"/>
  <c r="L345" i="86"/>
  <c r="Y254" i="86" a="1"/>
  <c r="Y254" i="86" s="1"/>
  <c r="AF266" i="86" a="1"/>
  <c r="AF266" i="86" s="1"/>
  <c r="AC253" i="86" a="1"/>
  <c r="AC253" i="86" s="1"/>
  <c r="AG269" i="86" a="1"/>
  <c r="AG269" i="86" s="1"/>
  <c r="P269" i="86" a="1"/>
  <c r="P269" i="86" s="1"/>
  <c r="AF255" i="86" a="1"/>
  <c r="AF255" i="86" s="1"/>
  <c r="Y271" i="86" a="1"/>
  <c r="Y271" i="86" s="1"/>
  <c r="AF263" i="86" a="1"/>
  <c r="AF263" i="86" s="1"/>
  <c r="N257" i="86" a="1"/>
  <c r="N257" i="86" s="1"/>
  <c r="T257" i="86" a="1"/>
  <c r="T257" i="86" s="1"/>
  <c r="AI257" i="86" a="1"/>
  <c r="AI257" i="86" s="1"/>
  <c r="Y267" i="86" a="1"/>
  <c r="Y267" i="86" s="1"/>
  <c r="W267" i="86" a="1"/>
  <c r="W267" i="86" s="1"/>
  <c r="AG265" i="86" a="1"/>
  <c r="AG265" i="86" s="1"/>
  <c r="P265" i="86" a="1"/>
  <c r="P265" i="86" s="1"/>
  <c r="O265" i="86" a="1"/>
  <c r="O265" i="86" s="1"/>
  <c r="T249" i="86" a="1"/>
  <c r="T249" i="86" s="1"/>
  <c r="Y249" i="86" a="1"/>
  <c r="Y249" i="86" s="1"/>
  <c r="AI264" i="86" a="1"/>
  <c r="AI264" i="86" s="1"/>
  <c r="N264" i="86" a="1"/>
  <c r="N264" i="86" s="1"/>
  <c r="U264" i="86" a="1"/>
  <c r="U264" i="86" s="1"/>
  <c r="O258" i="86" a="1"/>
  <c r="O258" i="86" s="1"/>
  <c r="T258" i="86" a="1"/>
  <c r="T258" i="86" s="1"/>
  <c r="AC258" i="86" a="1"/>
  <c r="AC258" i="86" s="1"/>
  <c r="S260" i="86" a="1"/>
  <c r="S260" i="86" s="1"/>
  <c r="X260" i="86" a="1"/>
  <c r="X260" i="86" s="1"/>
  <c r="AD260" i="86" a="1"/>
  <c r="AD260" i="86" s="1"/>
  <c r="AH251" i="86" a="1"/>
  <c r="AH251" i="86" s="1"/>
  <c r="S251" i="86" a="1"/>
  <c r="S251" i="86" s="1"/>
  <c r="P268" i="86" a="1"/>
  <c r="P268" i="86" s="1"/>
  <c r="Y268" i="86" a="1"/>
  <c r="Y268" i="86" s="1"/>
  <c r="AJ247" i="86" a="1"/>
  <c r="AJ247" i="86" s="1"/>
  <c r="AA247" i="86" a="1"/>
  <c r="AA247" i="86" s="1"/>
  <c r="R247" i="86" a="1"/>
  <c r="R247" i="86" s="1"/>
  <c r="AI250" i="86" a="1"/>
  <c r="AI250" i="86" s="1"/>
  <c r="P250" i="86" a="1"/>
  <c r="P250" i="86" s="1"/>
  <c r="AA256" i="86" a="1"/>
  <c r="AA256" i="86" s="1"/>
  <c r="AF256" i="86" a="1"/>
  <c r="AF256" i="86" s="1"/>
  <c r="U256" i="86" a="1"/>
  <c r="U256" i="86" s="1"/>
  <c r="V252" i="86" a="1"/>
  <c r="V252" i="86" s="1"/>
  <c r="AC254" i="86" a="1"/>
  <c r="AC254" i="86" s="1"/>
  <c r="AC266" i="86" a="1"/>
  <c r="AC266" i="86" s="1"/>
  <c r="N269" i="86" a="1"/>
  <c r="N269" i="86" s="1"/>
  <c r="AI262" i="86" a="1"/>
  <c r="AI262" i="86" s="1"/>
  <c r="N262" i="86" a="1"/>
  <c r="N262" i="86" s="1"/>
  <c r="AC262" i="86" a="1"/>
  <c r="AC262" i="86" s="1"/>
  <c r="AD255" i="86" a="1"/>
  <c r="AD255" i="86" s="1"/>
  <c r="P271" i="86" a="1"/>
  <c r="P271" i="86" s="1"/>
  <c r="AG271" i="86" a="1"/>
  <c r="AG271" i="86" s="1"/>
  <c r="W271" i="86" a="1"/>
  <c r="W271" i="86" s="1"/>
  <c r="AD263" i="86" a="1"/>
  <c r="AD263" i="86" s="1"/>
  <c r="AC267" i="86" a="1"/>
  <c r="AC267" i="86" s="1"/>
  <c r="AI267" i="86" a="1"/>
  <c r="AI267" i="86" s="1"/>
  <c r="N265" i="86" a="1"/>
  <c r="N265" i="86" s="1"/>
  <c r="T265" i="86" a="1"/>
  <c r="T265" i="86" s="1"/>
  <c r="AC249" i="86" a="1"/>
  <c r="AC249" i="86" s="1"/>
  <c r="Y264" i="86" a="1"/>
  <c r="Y264" i="86" s="1"/>
  <c r="S258" i="86" a="1"/>
  <c r="S258" i="86" s="1"/>
  <c r="AD258" i="86" a="1"/>
  <c r="AD258" i="86" s="1"/>
  <c r="W260" i="86" a="1"/>
  <c r="W260" i="86" s="1"/>
  <c r="AB260" i="86" a="1"/>
  <c r="AB260" i="86" s="1"/>
  <c r="O268" i="86" a="1"/>
  <c r="O268" i="86" s="1"/>
  <c r="T268" i="86" a="1"/>
  <c r="T268" i="86" s="1"/>
  <c r="AI247" i="86" a="1"/>
  <c r="AI247" i="86" s="1"/>
  <c r="AD250" i="86" a="1"/>
  <c r="AD250" i="86" s="1"/>
  <c r="X250" i="86" a="1"/>
  <c r="X250" i="86" s="1"/>
  <c r="AJ256" i="86" a="1"/>
  <c r="AJ256" i="86" s="1"/>
  <c r="AG256" i="86" a="1"/>
  <c r="AG256" i="86" s="1"/>
  <c r="O252" i="86" a="1"/>
  <c r="O252" i="86" s="1"/>
  <c r="T252" i="86" a="1"/>
  <c r="T252" i="86" s="1"/>
  <c r="Y252" i="86" a="1"/>
  <c r="Y252" i="86" s="1"/>
  <c r="AF270" i="86" a="1"/>
  <c r="AF270" i="86" s="1"/>
  <c r="S270" i="86" a="1"/>
  <c r="S270" i="86" s="1"/>
  <c r="AE270" i="86" a="1"/>
  <c r="AE270" i="86" s="1"/>
  <c r="AJ270" i="86" a="1"/>
  <c r="AJ270" i="86" s="1"/>
  <c r="AA270" i="86" a="1"/>
  <c r="AA270" i="86" s="1"/>
  <c r="Q270" i="86" a="1"/>
  <c r="Q270" i="86" s="1"/>
  <c r="AI266" i="86" a="1"/>
  <c r="AI266" i="86" s="1"/>
  <c r="N266" i="86" a="1"/>
  <c r="N266" i="86" s="1"/>
  <c r="N253" i="86" a="1"/>
  <c r="N253" i="86" s="1"/>
  <c r="W269" i="86" a="1"/>
  <c r="W269" i="86" s="1"/>
  <c r="Y255" i="86" a="1"/>
  <c r="Y255" i="86" s="1"/>
  <c r="N271" i="86" a="1"/>
  <c r="N271" i="86" s="1"/>
  <c r="AC271" i="86" a="1"/>
  <c r="AC271" i="86" s="1"/>
  <c r="Y263" i="86" a="1"/>
  <c r="Y263" i="86" s="1"/>
  <c r="W257" i="86" a="1"/>
  <c r="W257" i="86" s="1"/>
  <c r="AG267" i="86" a="1"/>
  <c r="AG267" i="86" s="1"/>
  <c r="P267" i="86" a="1"/>
  <c r="P267" i="86" s="1"/>
  <c r="AB249" i="86" a="1"/>
  <c r="AB249" i="86" s="1"/>
  <c r="AG249" i="86" a="1"/>
  <c r="AG249" i="86" s="1"/>
  <c r="P264" i="86" a="1"/>
  <c r="P264" i="86" s="1"/>
  <c r="AG264" i="86" a="1"/>
  <c r="AG264" i="86" s="1"/>
  <c r="W258" i="86" a="1"/>
  <c r="W258" i="86" s="1"/>
  <c r="AB258" i="86" a="1"/>
  <c r="AB258" i="86" s="1"/>
  <c r="AF260" i="86" a="1"/>
  <c r="AF260" i="86" s="1"/>
  <c r="O251" i="86" a="1"/>
  <c r="O251" i="86" s="1"/>
  <c r="S268" i="86" a="1"/>
  <c r="S268" i="86" s="1"/>
  <c r="AD268" i="86" a="1"/>
  <c r="AD268" i="86" s="1"/>
  <c r="O247" i="86" a="1"/>
  <c r="O247" i="86" s="1"/>
  <c r="T250" i="86" a="1"/>
  <c r="T250" i="86" s="1"/>
  <c r="AF250" i="86" a="1"/>
  <c r="AF250" i="86" s="1"/>
  <c r="AI256" i="86" a="1"/>
  <c r="AI256" i="86" s="1"/>
  <c r="N256" i="86" a="1"/>
  <c r="N256" i="86" s="1"/>
  <c r="S252" i="86" a="1"/>
  <c r="S252" i="86" s="1"/>
  <c r="X252" i="86" a="1"/>
  <c r="X252" i="86" s="1"/>
  <c r="AD252" i="86" a="1"/>
  <c r="AD252" i="86" s="1"/>
  <c r="AD259" i="86" a="1"/>
  <c r="AD259" i="86" s="1"/>
  <c r="AD254" i="86" a="1"/>
  <c r="AD254" i="86" s="1"/>
  <c r="AC255" i="86" a="1"/>
  <c r="AC255" i="86" s="1"/>
  <c r="AC263" i="86" a="1"/>
  <c r="AC263" i="86" s="1"/>
  <c r="W263" i="86" a="1"/>
  <c r="W263" i="86" s="1"/>
  <c r="AF257" i="86" a="1"/>
  <c r="AF257" i="86" s="1"/>
  <c r="N267" i="86" a="1"/>
  <c r="N267" i="86" s="1"/>
  <c r="AF249" i="86" a="1"/>
  <c r="AF249" i="86" s="1"/>
  <c r="N249" i="86" a="1"/>
  <c r="N249" i="86" s="1"/>
  <c r="AF258" i="86" a="1"/>
  <c r="AF258" i="86" s="1"/>
  <c r="AG258" i="86" a="1"/>
  <c r="AG258" i="86" s="1"/>
  <c r="Y260" i="86" a="1"/>
  <c r="Y260" i="86" s="1"/>
  <c r="T251" i="86" a="1"/>
  <c r="T251" i="86" s="1"/>
  <c r="W251" i="86" a="1"/>
  <c r="W251" i="86" s="1"/>
  <c r="AI251" i="86" a="1"/>
  <c r="AI251" i="86" s="1"/>
  <c r="W268" i="86" a="1"/>
  <c r="W268" i="86" s="1"/>
  <c r="AB268" i="86" a="1"/>
  <c r="AB268" i="86" s="1"/>
  <c r="P247" i="86" a="1"/>
  <c r="P247" i="86" s="1"/>
  <c r="W247" i="86" a="1"/>
  <c r="W247" i="86" s="1"/>
  <c r="O250" i="86" a="1"/>
  <c r="O250" i="86" s="1"/>
  <c r="AB250" i="86" a="1"/>
  <c r="AB250" i="86" s="1"/>
  <c r="Y256" i="86" a="1"/>
  <c r="Y256" i="86" s="1"/>
  <c r="W252" i="86" a="1"/>
  <c r="W252" i="86" s="1"/>
  <c r="AB252" i="86" a="1"/>
  <c r="AB252" i="86" s="1"/>
  <c r="AH252" i="86" a="1"/>
  <c r="AH252" i="86" s="1"/>
  <c r="N270" i="86" a="1"/>
  <c r="N270" i="86" s="1"/>
  <c r="AI270" i="86" a="1"/>
  <c r="AI270" i="86" s="1"/>
  <c r="O270" i="86" a="1"/>
  <c r="O270" i="86" s="1"/>
  <c r="AC252" i="86" a="1"/>
  <c r="AC252" i="86" s="1"/>
  <c r="L270" i="86" a="1"/>
  <c r="L270" i="86" s="1"/>
  <c r="P252" i="86" a="1"/>
  <c r="P252" i="86" s="1"/>
  <c r="AH270" i="86" a="1"/>
  <c r="AH270" i="86" s="1"/>
  <c r="AF269" i="86" a="1"/>
  <c r="AF269" i="86" s="1"/>
  <c r="P255" i="86" a="1"/>
  <c r="P255" i="86" s="1"/>
  <c r="AI271" i="86" a="1"/>
  <c r="AI271" i="86" s="1"/>
  <c r="AG263" i="86" a="1"/>
  <c r="AG263" i="86" s="1"/>
  <c r="P263" i="86" a="1"/>
  <c r="P263" i="86" s="1"/>
  <c r="AI263" i="86" a="1"/>
  <c r="AI263" i="86" s="1"/>
  <c r="AD257" i="86" a="1"/>
  <c r="AD257" i="86" s="1"/>
  <c r="AF265" i="86" a="1"/>
  <c r="AF265" i="86" s="1"/>
  <c r="S249" i="86" a="1"/>
  <c r="S249" i="86" s="1"/>
  <c r="S264" i="86" a="1"/>
  <c r="S264" i="86" s="1"/>
  <c r="AD264" i="86" a="1"/>
  <c r="AD264" i="86" s="1"/>
  <c r="AI260" i="86" a="1"/>
  <c r="AI260" i="86" s="1"/>
  <c r="N260" i="86" a="1"/>
  <c r="N260" i="86" s="1"/>
  <c r="AC251" i="86" a="1"/>
  <c r="AC251" i="86" s="1"/>
  <c r="AB251" i="86" a="1"/>
  <c r="AB251" i="86" s="1"/>
  <c r="Y251" i="86" a="1"/>
  <c r="Y251" i="86" s="1"/>
  <c r="AF268" i="86" a="1"/>
  <c r="AF268" i="86" s="1"/>
  <c r="AC268" i="86" a="1"/>
  <c r="AC268" i="86" s="1"/>
  <c r="T247" i="86" a="1"/>
  <c r="T247" i="86" s="1"/>
  <c r="Y247" i="86" a="1"/>
  <c r="Y247" i="86" s="1"/>
  <c r="S250" i="86" a="1"/>
  <c r="S250" i="86" s="1"/>
  <c r="AJ250" i="86" a="1"/>
  <c r="AJ250" i="86" s="1"/>
  <c r="Y250" i="86" a="1"/>
  <c r="Y250" i="86" s="1"/>
  <c r="P256" i="86" a="1"/>
  <c r="P256" i="86" s="1"/>
  <c r="AC256" i="86" a="1"/>
  <c r="AC256" i="86" s="1"/>
  <c r="AA252" i="86" a="1"/>
  <c r="AA252" i="86" s="1"/>
  <c r="AF252" i="86" a="1"/>
  <c r="AF252" i="86" s="1"/>
  <c r="R270" i="86" a="1"/>
  <c r="R270" i="86" s="1"/>
  <c r="AG270" i="86" a="1"/>
  <c r="AG270" i="86" s="1"/>
  <c r="Y270" i="86" a="1"/>
  <c r="Y270" i="86" s="1"/>
  <c r="AF253" i="86" a="1"/>
  <c r="AF253" i="86" s="1"/>
  <c r="AD269" i="86" a="1"/>
  <c r="AD269" i="86" s="1"/>
  <c r="AD262" i="86" a="1"/>
  <c r="AD262" i="86" s="1"/>
  <c r="N255" i="86" a="1"/>
  <c r="N255" i="86" s="1"/>
  <c r="AF271" i="86" a="1"/>
  <c r="AF271" i="86" s="1"/>
  <c r="N263" i="86" a="1"/>
  <c r="N263" i="86" s="1"/>
  <c r="Y257" i="86" a="1"/>
  <c r="Y257" i="86" s="1"/>
  <c r="AD265" i="86" a="1"/>
  <c r="AD265" i="86" s="1"/>
  <c r="AD249" i="86" a="1"/>
  <c r="AD249" i="86" s="1"/>
  <c r="W264" i="86" a="1"/>
  <c r="W264" i="86" s="1"/>
  <c r="AB264" i="86" a="1"/>
  <c r="AB264" i="86" s="1"/>
  <c r="AI258" i="86" a="1"/>
  <c r="AI258" i="86" s="1"/>
  <c r="N258" i="86" a="1"/>
  <c r="N258" i="86" s="1"/>
  <c r="Y258" i="86" a="1"/>
  <c r="Y258" i="86" s="1"/>
  <c r="AC260" i="86" a="1"/>
  <c r="AC260" i="86" s="1"/>
  <c r="AG251" i="86" a="1"/>
  <c r="AG251" i="86" s="1"/>
  <c r="AF251" i="86" a="1"/>
  <c r="AF251" i="86" s="1"/>
  <c r="P251" i="86" a="1"/>
  <c r="P251" i="86" s="1"/>
  <c r="AJ268" i="86" a="1"/>
  <c r="AJ268" i="86" s="1"/>
  <c r="U268" i="86" a="1"/>
  <c r="U268" i="86" s="1"/>
  <c r="AC247" i="86" a="1"/>
  <c r="AC247" i="86" s="1"/>
  <c r="AD247" i="86" a="1"/>
  <c r="AD247" i="86" s="1"/>
  <c r="N250" i="86" a="1"/>
  <c r="N250" i="86" s="1"/>
  <c r="W250" i="86" a="1"/>
  <c r="W250" i="86" s="1"/>
  <c r="AG250" i="86" a="1"/>
  <c r="AG250" i="86" s="1"/>
  <c r="O256" i="86" a="1"/>
  <c r="O256" i="86" s="1"/>
  <c r="T256" i="86" a="1"/>
  <c r="T256" i="86" s="1"/>
  <c r="Q256" i="86" a="1"/>
  <c r="Q256" i="86" s="1"/>
  <c r="AE252" i="86" a="1"/>
  <c r="AE252" i="86" s="1"/>
  <c r="AJ252" i="86" a="1"/>
  <c r="AJ252" i="86" s="1"/>
  <c r="U252" i="86" a="1"/>
  <c r="U252" i="86" s="1"/>
  <c r="P270" i="86" a="1"/>
  <c r="P270" i="86" s="1"/>
  <c r="U270" i="86" a="1"/>
  <c r="U270" i="86" s="1"/>
  <c r="AG252" i="86" a="1"/>
  <c r="AG252" i="86" s="1"/>
  <c r="AC270" i="86" a="1"/>
  <c r="AC270" i="86" s="1"/>
  <c r="AD266" i="86" a="1"/>
  <c r="AD266" i="86" s="1"/>
  <c r="AD253" i="86" a="1"/>
  <c r="AD253" i="86" s="1"/>
  <c r="Y269" i="86" a="1"/>
  <c r="Y269" i="86" s="1"/>
  <c r="AI269" i="86" a="1"/>
  <c r="AI269" i="86" s="1"/>
  <c r="W262" i="86" a="1"/>
  <c r="W262" i="86" s="1"/>
  <c r="W255" i="86" a="1"/>
  <c r="W255" i="86" s="1"/>
  <c r="AD271" i="86" a="1"/>
  <c r="AD271" i="86" s="1"/>
  <c r="AC257" i="86" a="1"/>
  <c r="AC257" i="86" s="1"/>
  <c r="AF267" i="86" a="1"/>
  <c r="AF267" i="86" s="1"/>
  <c r="Y265" i="86" a="1"/>
  <c r="Y265" i="86" s="1"/>
  <c r="W265" i="86" a="1"/>
  <c r="W265" i="86" s="1"/>
  <c r="O249" i="86" a="1"/>
  <c r="O249" i="86" s="1"/>
  <c r="AI249" i="86" a="1"/>
  <c r="AI249" i="86" s="1"/>
  <c r="AF264" i="86" a="1"/>
  <c r="AF264" i="86" s="1"/>
  <c r="P260" i="86" a="1"/>
  <c r="P260" i="86" s="1"/>
  <c r="AG260" i="86" a="1"/>
  <c r="AG260" i="86" s="1"/>
  <c r="U251" i="86" a="1"/>
  <c r="U251" i="86" s="1"/>
  <c r="AJ251" i="86" a="1"/>
  <c r="AJ251" i="86" s="1"/>
  <c r="AI268" i="86" a="1"/>
  <c r="AI268" i="86" s="1"/>
  <c r="N268" i="86" a="1"/>
  <c r="N268" i="86" s="1"/>
  <c r="AG268" i="86" a="1"/>
  <c r="AG268" i="86" s="1"/>
  <c r="AB247" i="86" a="1"/>
  <c r="AB247" i="86" s="1"/>
  <c r="AG247" i="86" a="1"/>
  <c r="AG247" i="86" s="1"/>
  <c r="AH247" i="86" a="1"/>
  <c r="AH247" i="86" s="1"/>
  <c r="U250" i="86" a="1"/>
  <c r="U250" i="86" s="1"/>
  <c r="S256" i="86" a="1"/>
  <c r="S256" i="86" s="1"/>
  <c r="X256" i="86" a="1"/>
  <c r="X256" i="86" s="1"/>
  <c r="AD256" i="86" a="1"/>
  <c r="AD256" i="86" s="1"/>
  <c r="AI252" i="86" a="1"/>
  <c r="AI252" i="86" s="1"/>
  <c r="N252" i="86" a="1"/>
  <c r="N252" i="86" s="1"/>
  <c r="T270" i="86" a="1"/>
  <c r="T270" i="86" s="1"/>
  <c r="Q252" i="86" a="1"/>
  <c r="Q252" i="86" s="1"/>
  <c r="N254" i="86" a="1"/>
  <c r="N254" i="86" s="1"/>
  <c r="AI253" i="86" a="1"/>
  <c r="AI253" i="86" s="1"/>
  <c r="AC269" i="86" a="1"/>
  <c r="AC269" i="86" s="1"/>
  <c r="AF262" i="86" a="1"/>
  <c r="AF262" i="86" s="1"/>
  <c r="AI255" i="86" a="1"/>
  <c r="AI255" i="86" s="1"/>
  <c r="AD267" i="86" a="1"/>
  <c r="AD267" i="86" s="1"/>
  <c r="AC265" i="86" a="1"/>
  <c r="AC265" i="86" s="1"/>
  <c r="AI265" i="86" a="1"/>
  <c r="AI265" i="86" s="1"/>
  <c r="P249" i="86" a="1"/>
  <c r="P249" i="86" s="1"/>
  <c r="W249" i="86" a="1"/>
  <c r="W249" i="86" s="1"/>
  <c r="AC264" i="86" a="1"/>
  <c r="AC264" i="86" s="1"/>
  <c r="P258" i="86" a="1"/>
  <c r="P258" i="86" s="1"/>
  <c r="O260" i="86" a="1"/>
  <c r="O260" i="86" s="1"/>
  <c r="T260" i="86" a="1"/>
  <c r="T260" i="86" s="1"/>
  <c r="AD251" i="86" a="1"/>
  <c r="AD251" i="86" s="1"/>
  <c r="N251" i="86" a="1"/>
  <c r="N251" i="86" s="1"/>
  <c r="AF247" i="86" a="1"/>
  <c r="AF247" i="86" s="1"/>
  <c r="S247" i="86" a="1"/>
  <c r="S247" i="86" s="1"/>
  <c r="N247" i="86" a="1"/>
  <c r="N247" i="86" s="1"/>
  <c r="AC250" i="86" a="1"/>
  <c r="AC250" i="86" s="1"/>
  <c r="W256" i="86" a="1"/>
  <c r="W256" i="86" s="1"/>
  <c r="AB256" i="86" a="1"/>
  <c r="AB256" i="86" s="1"/>
  <c r="R252" i="86" a="1"/>
  <c r="R252" i="86" s="1"/>
  <c r="X270" i="86" a="1"/>
  <c r="X270" i="86" s="1"/>
  <c r="AD270" i="86" a="1"/>
  <c r="AD270" i="86" s="1"/>
  <c r="W270" i="86" a="1"/>
  <c r="W270" i="86" s="1"/>
  <c r="AB270" i="86" a="1"/>
  <c r="AB270" i="86" s="1"/>
  <c r="AH267" i="86" a="1"/>
  <c r="AH267" i="86" s="1"/>
  <c r="AE262" i="86" a="1"/>
  <c r="AE262" i="86" s="1"/>
  <c r="AJ262" i="86" a="1"/>
  <c r="AJ262" i="86" s="1"/>
  <c r="U258" i="86" a="1"/>
  <c r="U258" i="86" s="1"/>
  <c r="AJ267" i="86" a="1"/>
  <c r="AJ267" i="86" s="1"/>
  <c r="Q271" i="86" a="1"/>
  <c r="Q271" i="86" s="1"/>
  <c r="AH253" i="86" a="1"/>
  <c r="AH253" i="86" s="1"/>
  <c r="V260" i="86" a="1"/>
  <c r="V260" i="86" s="1"/>
  <c r="L249" i="86" a="1"/>
  <c r="L249" i="86" s="1"/>
  <c r="R263" i="86" a="1"/>
  <c r="R263" i="86" s="1"/>
  <c r="AJ253" i="86" a="1"/>
  <c r="AJ253" i="86" s="1"/>
  <c r="V270" i="86" a="1"/>
  <c r="V270" i="86" s="1"/>
  <c r="L260" i="86" a="1"/>
  <c r="L260" i="86" s="1"/>
  <c r="V267" i="86" a="1"/>
  <c r="V267" i="86" s="1"/>
  <c r="O266" i="86" a="1"/>
  <c r="O266" i="86" s="1"/>
  <c r="V256" i="86" a="1"/>
  <c r="V256" i="86" s="1"/>
  <c r="X264" i="86" a="1"/>
  <c r="X264" i="86" s="1"/>
  <c r="X267" i="86" a="1"/>
  <c r="X267" i="86" s="1"/>
  <c r="T262" i="86" a="1"/>
  <c r="T262" i="86" s="1"/>
  <c r="P266" i="86" a="1"/>
  <c r="P266" i="86" s="1"/>
  <c r="T264" i="86" a="1"/>
  <c r="T264" i="86" s="1"/>
  <c r="AA267" i="86" a="1"/>
  <c r="AA267" i="86" s="1"/>
  <c r="L255" i="86" a="1"/>
  <c r="L255" i="86" s="1"/>
  <c r="R253" i="86" a="1"/>
  <c r="R253" i="86" s="1"/>
  <c r="Q247" i="86" a="1"/>
  <c r="Q247" i="86" s="1"/>
  <c r="X265" i="86" a="1"/>
  <c r="X265" i="86" s="1"/>
  <c r="T271" i="86" a="1"/>
  <c r="T271" i="86" s="1"/>
  <c r="S253" i="86" a="1"/>
  <c r="S253" i="86" s="1"/>
  <c r="L250" i="86" a="1"/>
  <c r="L250" i="86" s="1"/>
  <c r="L267" i="86" a="1"/>
  <c r="L267" i="86" s="1"/>
  <c r="Y259" i="86" a="1"/>
  <c r="Y259" i="86" s="1"/>
  <c r="AG253" i="86" a="1"/>
  <c r="AG253" i="86" s="1"/>
  <c r="Q266" i="86" a="1"/>
  <c r="Q266" i="86" s="1"/>
  <c r="V258" i="86" a="1"/>
  <c r="V258" i="86" s="1"/>
  <c r="U267" i="86" a="1"/>
  <c r="U267" i="86" s="1"/>
  <c r="AH271" i="86" a="1"/>
  <c r="AH271" i="86" s="1"/>
  <c r="Y253" i="86" a="1"/>
  <c r="Y253" i="86" s="1"/>
  <c r="Q258" i="86" a="1"/>
  <c r="Q258" i="86" s="1"/>
  <c r="AH265" i="86" a="1"/>
  <c r="AH265" i="86" s="1"/>
  <c r="U271" i="86" a="1"/>
  <c r="U271" i="86" s="1"/>
  <c r="U253" i="86" a="1"/>
  <c r="U253" i="86" s="1"/>
  <c r="AA257" i="86" a="1"/>
  <c r="AA257" i="86" s="1"/>
  <c r="X262" i="86" a="1"/>
  <c r="X262" i="86" s="1"/>
  <c r="U254" i="86" a="1"/>
  <c r="U254" i="86" s="1"/>
  <c r="AE259" i="86" a="1"/>
  <c r="AE259" i="86" s="1"/>
  <c r="AE247" i="86" a="1"/>
  <c r="AE247" i="86" s="1"/>
  <c r="V249" i="86" a="1"/>
  <c r="V249" i="86" s="1"/>
  <c r="R267" i="86" a="1"/>
  <c r="R267" i="86" s="1"/>
  <c r="O262" i="86" a="1"/>
  <c r="O262" i="86" s="1"/>
  <c r="S259" i="86" a="1"/>
  <c r="S259" i="86" s="1"/>
  <c r="O264" i="86" a="1"/>
  <c r="O264" i="86" s="1"/>
  <c r="T267" i="86" a="1"/>
  <c r="T267" i="86" s="1"/>
  <c r="U262" i="86" a="1"/>
  <c r="U262" i="86" s="1"/>
  <c r="AG266" i="86" a="1"/>
  <c r="AG266" i="86" s="1"/>
  <c r="AJ259" i="86" a="1"/>
  <c r="AJ259" i="86" s="1"/>
  <c r="L247" i="86" a="1"/>
  <c r="L247" i="86" s="1"/>
  <c r="R265" i="86" a="1"/>
  <c r="R265" i="86" s="1"/>
  <c r="O255" i="86" a="1"/>
  <c r="O255" i="86" s="1"/>
  <c r="T253" i="86" a="1"/>
  <c r="T253" i="86" s="1"/>
  <c r="V247" i="86" a="1"/>
  <c r="V247" i="86" s="1"/>
  <c r="O257" i="86" a="1"/>
  <c r="O257" i="86" s="1"/>
  <c r="AA253" i="86" a="1"/>
  <c r="AA253" i="86" s="1"/>
  <c r="AE249" i="86" a="1"/>
  <c r="AE249" i="86" s="1"/>
  <c r="AI259" i="86" a="1"/>
  <c r="AI259" i="86" s="1"/>
  <c r="AC259" i="86" a="1"/>
  <c r="AC259" i="86" s="1"/>
  <c r="P254" i="86" a="1"/>
  <c r="P254" i="86" s="1"/>
  <c r="L252" i="86" a="1"/>
  <c r="L252" i="86" s="1"/>
  <c r="AE250" i="86" a="1"/>
  <c r="AE250" i="86" s="1"/>
  <c r="AE257" i="86" a="1"/>
  <c r="AE257" i="86" s="1"/>
  <c r="AB255" i="86" a="1"/>
  <c r="AB255" i="86" s="1"/>
  <c r="R258" i="86" a="1"/>
  <c r="R258" i="86" s="1"/>
  <c r="AJ271" i="86" a="1"/>
  <c r="AJ271" i="86" s="1"/>
  <c r="X266" i="86" a="1"/>
  <c r="X266" i="86" s="1"/>
  <c r="W259" i="86" a="1"/>
  <c r="W259" i="86" s="1"/>
  <c r="AH264" i="86" a="1"/>
  <c r="AH264" i="86" s="1"/>
  <c r="AH257" i="86" a="1"/>
  <c r="AH257" i="86" s="1"/>
  <c r="S262" i="86" a="1"/>
  <c r="S262" i="86" s="1"/>
  <c r="AF254" i="86" a="1"/>
  <c r="AF254" i="86" s="1"/>
  <c r="L259" i="86" a="1"/>
  <c r="L259" i="86" s="1"/>
  <c r="AA268" i="86" a="1"/>
  <c r="AA268" i="86" s="1"/>
  <c r="AJ249" i="86" a="1"/>
  <c r="AJ249" i="86" s="1"/>
  <c r="AJ257" i="86" a="1"/>
  <c r="AJ257" i="86" s="1"/>
  <c r="Q269" i="86" a="1"/>
  <c r="Q269" i="86" s="1"/>
  <c r="AH259" i="86" a="1"/>
  <c r="AH259" i="86" s="1"/>
  <c r="Q250" i="86" a="1"/>
  <c r="Q250" i="86" s="1"/>
  <c r="AH249" i="86" a="1"/>
  <c r="AH249" i="86" s="1"/>
  <c r="Q257" i="86" a="1"/>
  <c r="Q257" i="86" s="1"/>
  <c r="V262" i="86" a="1"/>
  <c r="V262" i="86" s="1"/>
  <c r="R266" i="86" a="1"/>
  <c r="R266" i="86" s="1"/>
  <c r="U259" i="86" a="1"/>
  <c r="U259" i="86" s="1"/>
  <c r="X268" i="86" a="1"/>
  <c r="X268" i="86" s="1"/>
  <c r="O267" i="86" a="1"/>
  <c r="O267" i="86" s="1"/>
  <c r="AH255" i="86" a="1"/>
  <c r="AH255" i="86" s="1"/>
  <c r="Q259" i="86" a="1"/>
  <c r="Q259" i="86" s="1"/>
  <c r="Q268" i="86" a="1"/>
  <c r="Q268" i="86" s="1"/>
  <c r="R264" i="86" a="1"/>
  <c r="R264" i="86" s="1"/>
  <c r="X257" i="86" a="1"/>
  <c r="X257" i="86" s="1"/>
  <c r="P253" i="86" a="1"/>
  <c r="P253" i="86" s="1"/>
  <c r="O259" i="86" a="1"/>
  <c r="O259" i="86" s="1"/>
  <c r="Q263" i="86" a="1"/>
  <c r="Q263" i="86" s="1"/>
  <c r="L253" i="86" a="1"/>
  <c r="L253" i="86" s="1"/>
  <c r="S269" i="86" a="1"/>
  <c r="S269" i="86" s="1"/>
  <c r="AB259" i="86" a="1"/>
  <c r="AB259" i="86" s="1"/>
  <c r="N259" i="86" a="1"/>
  <c r="N259" i="86" s="1"/>
  <c r="V250" i="86" a="1"/>
  <c r="V250" i="86" s="1"/>
  <c r="P257" i="86" a="1"/>
  <c r="P257" i="86" s="1"/>
  <c r="V255" i="86" a="1"/>
  <c r="V255" i="86" s="1"/>
  <c r="AH266" i="86" a="1"/>
  <c r="AH266" i="86" s="1"/>
  <c r="AA259" i="86" a="1"/>
  <c r="AA259" i="86" s="1"/>
  <c r="L258" i="86" a="1"/>
  <c r="L258" i="86" s="1"/>
  <c r="Q267" i="86" a="1"/>
  <c r="Q267" i="86" s="1"/>
  <c r="X255" i="86" a="1"/>
  <c r="X255" i="86" s="1"/>
  <c r="S266" i="86" a="1"/>
  <c r="S266" i="86" s="1"/>
  <c r="P259" i="86" a="1"/>
  <c r="P259" i="86" s="1"/>
  <c r="AA249" i="86" a="1"/>
  <c r="AA249" i="86" s="1"/>
  <c r="O263" i="86" a="1"/>
  <c r="O263" i="86" s="1"/>
  <c r="AJ269" i="86" a="1"/>
  <c r="AJ269" i="86" s="1"/>
  <c r="AA254" i="86" a="1"/>
  <c r="AA254" i="86" s="1"/>
  <c r="Q260" i="86" a="1"/>
  <c r="Q260" i="86" s="1"/>
  <c r="U257" i="86" a="1"/>
  <c r="U257" i="86" s="1"/>
  <c r="AE253" i="86" a="1"/>
  <c r="AE253" i="86" s="1"/>
  <c r="AH254" i="86" a="1"/>
  <c r="AH254" i="86" s="1"/>
  <c r="U247" i="86" a="1"/>
  <c r="U247" i="86" s="1"/>
  <c r="S265" i="86" a="1"/>
  <c r="S265" i="86" s="1"/>
  <c r="L263" i="86" a="1"/>
  <c r="L263" i="86" s="1"/>
  <c r="P262" i="86" a="1"/>
  <c r="P262" i="86" s="1"/>
  <c r="L266" i="86" a="1"/>
  <c r="L266" i="86" s="1"/>
  <c r="V251" i="86" a="1"/>
  <c r="V251" i="86" s="1"/>
  <c r="AB257" i="86" a="1"/>
  <c r="AB257" i="86" s="1"/>
  <c r="AG262" i="86" a="1"/>
  <c r="AG262" i="86" s="1"/>
  <c r="U266" i="86" a="1"/>
  <c r="U266" i="86" s="1"/>
  <c r="X251" i="86" a="1"/>
  <c r="X251" i="86" s="1"/>
  <c r="L264" i="86" a="1"/>
  <c r="L264" i="86" s="1"/>
  <c r="R257" i="86" a="1"/>
  <c r="R257" i="86" s="1"/>
  <c r="AJ266" i="86" a="1"/>
  <c r="AJ266" i="86" s="1"/>
  <c r="V259" i="86" a="1"/>
  <c r="V259" i="86" s="1"/>
  <c r="AE271" i="86" a="1"/>
  <c r="AE271" i="86" s="1"/>
  <c r="R254" i="86" a="1"/>
  <c r="R254" i="86" s="1"/>
  <c r="O253" i="86" a="1"/>
  <c r="O253" i="86" s="1"/>
  <c r="U255" i="86" a="1"/>
  <c r="U255" i="86" s="1"/>
  <c r="AA266" i="86" a="1"/>
  <c r="AA266" i="86" s="1"/>
  <c r="R268" i="86" a="1"/>
  <c r="R268" i="86" s="1"/>
  <c r="AJ264" i="86" a="1"/>
  <c r="AJ264" i="86" s="1"/>
  <c r="AG257" i="86" a="1"/>
  <c r="AG257" i="86" s="1"/>
  <c r="Y262" i="86" a="1"/>
  <c r="Y262" i="86" s="1"/>
  <c r="AB266" i="86" a="1"/>
  <c r="AB266" i="86" s="1"/>
  <c r="T259" i="86" a="1"/>
  <c r="T259" i="86" s="1"/>
  <c r="S257" i="86" a="1"/>
  <c r="S257" i="86" s="1"/>
  <c r="R255" i="86" a="1"/>
  <c r="R255" i="86" s="1"/>
  <c r="AG254" i="86" a="1"/>
  <c r="AG254" i="86" s="1"/>
  <c r="AG259" i="86" a="1"/>
  <c r="AG259" i="86" s="1"/>
  <c r="AJ265" i="86" a="1"/>
  <c r="AJ265" i="86" s="1"/>
  <c r="T263" i="86" a="1"/>
  <c r="T263" i="86" s="1"/>
  <c r="U269" i="86" a="1"/>
  <c r="U269" i="86" s="1"/>
  <c r="AB271" i="86" a="1"/>
  <c r="AB271" i="86" s="1"/>
  <c r="AB253" i="86" a="1"/>
  <c r="AB253" i="86" s="1"/>
  <c r="AB254" i="86" a="1"/>
  <c r="AB254" i="86" s="1"/>
  <c r="AH268" i="86" a="1"/>
  <c r="AH268" i="86" s="1"/>
  <c r="AB265" i="86" a="1"/>
  <c r="AB265" i="86" s="1"/>
  <c r="AA271" i="86" a="1"/>
  <c r="AA271" i="86" s="1"/>
  <c r="AE269" i="86" a="1"/>
  <c r="AE269" i="86" s="1"/>
  <c r="X254" i="86" a="1"/>
  <c r="X254" i="86" s="1"/>
  <c r="AA260" i="86" a="1"/>
  <c r="AA260" i="86" s="1"/>
  <c r="V257" i="86" a="1"/>
  <c r="V257" i="86" s="1"/>
  <c r="R262" i="86" a="1"/>
  <c r="R262" i="86" s="1"/>
  <c r="Q254" i="86" a="1"/>
  <c r="Q254" i="86" s="1"/>
  <c r="Q251" i="86" a="1"/>
  <c r="Q251" i="86" s="1"/>
  <c r="R249" i="86" a="1"/>
  <c r="R249" i="86" s="1"/>
  <c r="AJ263" i="86" a="1"/>
  <c r="AJ263" i="86" s="1"/>
  <c r="AE266" i="86" a="1"/>
  <c r="AE266" i="86" s="1"/>
  <c r="L271" i="86" a="1"/>
  <c r="L271" i="86" s="1"/>
  <c r="AF259" i="86" a="1"/>
  <c r="AF259" i="86" s="1"/>
  <c r="L254" i="86" a="1"/>
  <c r="L254" i="86" s="1"/>
  <c r="R259" i="86" a="1"/>
  <c r="R259" i="86" s="1"/>
  <c r="L268" i="86" a="1"/>
  <c r="L268" i="86" s="1"/>
  <c r="AE264" i="86" a="1"/>
  <c r="AE264" i="86" s="1"/>
  <c r="S263" i="86" a="1"/>
  <c r="S263" i="86" s="1"/>
  <c r="AA262" i="86" a="1"/>
  <c r="AA262" i="86" s="1"/>
  <c r="W266" i="86" a="1"/>
  <c r="W266" i="86" s="1"/>
  <c r="AA250" i="86" a="1"/>
  <c r="AA250" i="86" s="1"/>
  <c r="Q264" i="86" a="1"/>
  <c r="Q264" i="86" s="1"/>
  <c r="L257" i="86" a="1"/>
  <c r="L257" i="86" s="1"/>
  <c r="AH262" i="86" a="1"/>
  <c r="AH262" i="86" s="1"/>
  <c r="AJ254" i="86" a="1"/>
  <c r="AJ254" i="86" s="1"/>
  <c r="X247" i="86" a="1"/>
  <c r="X247" i="86" s="1"/>
  <c r="U265" i="86" a="1"/>
  <c r="U265" i="86" s="1"/>
  <c r="O271" i="86" a="1"/>
  <c r="O271" i="86" s="1"/>
  <c r="Q265" i="86" a="1"/>
  <c r="Q265" i="86" s="1"/>
  <c r="V271" i="86" a="1"/>
  <c r="V271" i="86" s="1"/>
  <c r="V253" i="86" a="1"/>
  <c r="V253" i="86" s="1"/>
  <c r="W254" i="86" a="1"/>
  <c r="W254" i="86" s="1"/>
  <c r="AJ260" i="86" a="1"/>
  <c r="AJ260" i="86" s="1"/>
  <c r="V265" i="86" a="1"/>
  <c r="V265" i="86" s="1"/>
  <c r="X271" i="86" a="1"/>
  <c r="X271" i="86" s="1"/>
  <c r="AB269" i="86" a="1"/>
  <c r="AB269" i="86" s="1"/>
  <c r="S254" i="86" a="1"/>
  <c r="S254" i="86" s="1"/>
  <c r="AH258" i="86" a="1"/>
  <c r="AH258" i="86" s="1"/>
  <c r="AE263" i="86" a="1"/>
  <c r="AE263" i="86" s="1"/>
  <c r="L262" i="86" a="1"/>
  <c r="L262" i="86" s="1"/>
  <c r="T254" i="86" a="1"/>
  <c r="T254" i="86" s="1"/>
  <c r="AE256" i="86" a="1"/>
  <c r="AE256" i="86" s="1"/>
  <c r="AH260" i="86" a="1"/>
  <c r="AH260" i="86" s="1"/>
  <c r="X249" i="86" a="1"/>
  <c r="X249" i="86" s="1"/>
  <c r="U263" i="86" a="1"/>
  <c r="U263" i="86" s="1"/>
  <c r="V254" i="86" a="1"/>
  <c r="V254" i="86" s="1"/>
  <c r="AE251" i="86" a="1"/>
  <c r="AE251" i="86" s="1"/>
  <c r="Q255" i="86" a="1"/>
  <c r="Q255" i="86" s="1"/>
  <c r="X259" i="86" a="1"/>
  <c r="X259" i="86" s="1"/>
  <c r="W253" i="86" a="1"/>
  <c r="W253" i="86" s="1"/>
  <c r="R251" i="86" a="1"/>
  <c r="R251" i="86" s="1"/>
  <c r="U249" i="86" a="1"/>
  <c r="U249" i="86" s="1"/>
  <c r="AB263" i="86" a="1"/>
  <c r="AB263" i="86" s="1"/>
  <c r="O269" i="86" a="1"/>
  <c r="O269" i="86" s="1"/>
  <c r="AI254" i="86" a="1"/>
  <c r="AI254" i="86" s="1"/>
  <c r="R250" i="86" a="1"/>
  <c r="R250" i="86" s="1"/>
  <c r="AA264" i="86" a="1"/>
  <c r="AA264" i="86" s="1"/>
  <c r="AA263" i="86" a="1"/>
  <c r="AA263" i="86" s="1"/>
  <c r="AB262" i="86" a="1"/>
  <c r="AB262" i="86" s="1"/>
  <c r="AE254" i="86" a="1"/>
  <c r="AE254" i="86" s="1"/>
  <c r="AE268" i="86" a="1"/>
  <c r="AE268" i="86" s="1"/>
  <c r="S267" i="86" a="1"/>
  <c r="S267" i="86" s="1"/>
  <c r="AE255" i="86" a="1"/>
  <c r="AE255" i="86" s="1"/>
  <c r="Q253" i="86" a="1"/>
  <c r="Q253" i="86" s="1"/>
  <c r="AJ258" i="86" a="1"/>
  <c r="AJ258" i="86" s="1"/>
  <c r="S255" i="86" a="1"/>
  <c r="S255" i="86" s="1"/>
  <c r="Y266" i="86" a="1"/>
  <c r="Y266" i="86" s="1"/>
  <c r="R256" i="86" a="1"/>
  <c r="R256" i="86" s="1"/>
  <c r="AE260" i="86" a="1"/>
  <c r="AE260" i="86" s="1"/>
  <c r="R271" i="86" a="1"/>
  <c r="R271" i="86" s="1"/>
  <c r="V269" i="86" a="1"/>
  <c r="V269" i="86" s="1"/>
  <c r="V264" i="86" a="1"/>
  <c r="V264" i="86" s="1"/>
  <c r="AH263" i="86" a="1"/>
  <c r="AH263" i="86" s="1"/>
  <c r="X269" i="86" a="1"/>
  <c r="X269" i="86" s="1"/>
  <c r="O254" i="86" a="1"/>
  <c r="O254" i="86" s="1"/>
  <c r="AA265" i="86" a="1"/>
  <c r="AA265" i="86" s="1"/>
  <c r="L251" i="86" a="1"/>
  <c r="L251" i="86" s="1"/>
  <c r="Q262" i="86" a="1"/>
  <c r="Q262" i="86" s="1"/>
  <c r="V268" i="86" a="1"/>
  <c r="V268" i="86" s="1"/>
  <c r="T269" i="86" a="1"/>
  <c r="T269" i="86" s="1"/>
  <c r="AH256" i="86" a="1"/>
  <c r="AH256" i="86" s="1"/>
  <c r="U260" i="86" a="1"/>
  <c r="U260" i="86" s="1"/>
  <c r="L265" i="86" a="1"/>
  <c r="L265" i="86" s="1"/>
  <c r="V263" i="86" a="1"/>
  <c r="V263" i="86" s="1"/>
  <c r="L269" i="86" a="1"/>
  <c r="L269" i="86" s="1"/>
  <c r="AA251" i="86" a="1"/>
  <c r="AA251" i="86" s="1"/>
  <c r="Q249" i="86" a="1"/>
  <c r="Q249" i="86" s="1"/>
  <c r="X263" i="86" a="1"/>
  <c r="X263" i="86" s="1"/>
  <c r="AH269" i="86" a="1"/>
  <c r="AH269" i="86" s="1"/>
  <c r="R260" i="86" a="1"/>
  <c r="R260" i="86" s="1"/>
  <c r="AB267" i="86" a="1"/>
  <c r="AB267" i="86" s="1"/>
  <c r="T255" i="86" a="1"/>
  <c r="T255" i="86" s="1"/>
  <c r="T266" i="86" a="1"/>
  <c r="T266" i="86" s="1"/>
  <c r="AE258" i="86" a="1"/>
  <c r="AE258" i="86" s="1"/>
  <c r="AE267" i="86" a="1"/>
  <c r="AE267" i="86" s="1"/>
  <c r="AG255" i="86" a="1"/>
  <c r="AG255" i="86" s="1"/>
  <c r="V266" i="86" a="1"/>
  <c r="V266" i="86" s="1"/>
  <c r="L256" i="86" a="1"/>
  <c r="L256" i="86" s="1"/>
  <c r="AA258" i="86" a="1"/>
  <c r="AA258" i="86" s="1"/>
  <c r="AA255" i="86" a="1"/>
  <c r="AA255" i="86" s="1"/>
  <c r="X253" i="86" a="1"/>
  <c r="X253" i="86" s="1"/>
  <c r="AH250" i="86" a="1"/>
  <c r="AH250" i="86" s="1"/>
  <c r="AE265" i="86" a="1"/>
  <c r="AE265" i="86" s="1"/>
  <c r="S271" i="86" a="1"/>
  <c r="S271" i="86" s="1"/>
  <c r="R269" i="86" a="1"/>
  <c r="R269" i="86" s="1"/>
  <c r="X258" i="86" a="1"/>
  <c r="X258" i="86" s="1"/>
  <c r="AJ255" i="86" a="1"/>
  <c r="AJ255" i="86" s="1"/>
  <c r="AA269" i="86" a="1"/>
  <c r="AA269" i="86" s="1"/>
  <c r="AG350" i="85"/>
  <c r="AG351" i="85"/>
  <c r="BF165" i="85" a="1"/>
  <c r="BF175" i="85" a="1"/>
  <c r="T355" i="85"/>
  <c r="T359" i="85"/>
  <c r="T357" i="85"/>
  <c r="T356" i="85"/>
  <c r="T360" i="85"/>
  <c r="BF170" i="85" a="1"/>
  <c r="Z340" i="86"/>
  <c r="Z336" i="86"/>
  <c r="Z354" i="85"/>
  <c r="Z358" i="85"/>
  <c r="AJ340" i="86"/>
  <c r="AJ336" i="86"/>
  <c r="AJ358" i="85"/>
  <c r="AJ354" i="85"/>
  <c r="BF168" i="85" a="1"/>
  <c r="Z121" i="86" a="1"/>
  <c r="Z121" i="86" s="1"/>
  <c r="Z120" i="86" a="1"/>
  <c r="Z120" i="86" s="1"/>
  <c r="Z129" i="86" a="1"/>
  <c r="Z129" i="86" s="1"/>
  <c r="R352" i="85"/>
  <c r="R353" i="85"/>
  <c r="X356" i="85"/>
  <c r="X359" i="85"/>
  <c r="X355" i="85"/>
  <c r="X360" i="85"/>
  <c r="X357" i="85"/>
  <c r="M115" i="86" a="1"/>
  <c r="M115" i="86" s="1"/>
  <c r="M132" i="86" a="1"/>
  <c r="M132" i="86" s="1"/>
  <c r="M120" i="86" a="1"/>
  <c r="M120" i="86" s="1"/>
  <c r="N336" i="86"/>
  <c r="N340" i="86"/>
  <c r="N358" i="85"/>
  <c r="N354" i="85"/>
  <c r="AE357" i="85"/>
  <c r="AE360" i="85"/>
  <c r="AE355" i="85"/>
  <c r="AE356" i="85"/>
  <c r="AE359" i="85"/>
  <c r="AF336" i="86"/>
  <c r="AF340" i="86"/>
  <c r="AF354" i="85"/>
  <c r="AF358" i="85"/>
  <c r="Q340" i="86"/>
  <c r="Q336" i="86"/>
  <c r="Q358" i="85"/>
  <c r="Q354" i="85"/>
  <c r="AA356" i="85"/>
  <c r="AA359" i="85"/>
  <c r="AA355" i="85"/>
  <c r="AA360" i="85"/>
  <c r="AA357" i="85"/>
  <c r="P351" i="85"/>
  <c r="P350" i="85"/>
  <c r="Z210" i="86" a="1"/>
  <c r="Z210" i="86" s="1"/>
  <c r="Z199" i="86" a="1"/>
  <c r="Z199" i="86" s="1"/>
  <c r="Z214" i="86" a="1"/>
  <c r="Z214" i="86" s="1"/>
  <c r="Z205" i="86" a="1"/>
  <c r="Z205" i="86" s="1"/>
  <c r="Z202" i="86" a="1"/>
  <c r="Z202" i="86" s="1"/>
  <c r="Z211" i="86" a="1"/>
  <c r="Z211" i="86" s="1"/>
  <c r="Z201" i="86" a="1"/>
  <c r="Z201" i="86" s="1"/>
  <c r="Z216" i="86" a="1"/>
  <c r="Z216" i="86" s="1"/>
  <c r="Z204" i="86" a="1"/>
  <c r="Z204" i="86" s="1"/>
  <c r="Z195" i="86" a="1"/>
  <c r="Z195" i="86" s="1"/>
  <c r="Z197" i="86" a="1"/>
  <c r="Z197" i="86" s="1"/>
  <c r="Z208" i="86" a="1"/>
  <c r="Z208" i="86" s="1"/>
  <c r="Z217" i="86" a="1"/>
  <c r="Z217" i="86" s="1"/>
  <c r="Z198" i="86" a="1"/>
  <c r="Z198" i="86" s="1"/>
  <c r="Z209" i="86" a="1"/>
  <c r="Z209" i="86" s="1"/>
  <c r="Z203" i="86" a="1"/>
  <c r="Z203" i="86" s="1"/>
  <c r="Z215" i="86" a="1"/>
  <c r="Z215" i="86" s="1"/>
  <c r="Z193" i="86" a="1"/>
  <c r="Z193" i="86" s="1"/>
  <c r="Z213" i="86" a="1"/>
  <c r="Z213" i="86" s="1"/>
  <c r="Z196" i="86" a="1"/>
  <c r="Z196" i="86" s="1"/>
  <c r="Z206" i="86" a="1"/>
  <c r="Z206" i="86" s="1"/>
  <c r="Z194" i="86" a="1"/>
  <c r="Z194" i="86" s="1"/>
  <c r="Z200" i="86" a="1"/>
  <c r="Z200" i="86" s="1"/>
  <c r="Z212" i="86" a="1"/>
  <c r="Z212" i="86" s="1"/>
  <c r="AC248" i="86" a="1"/>
  <c r="AC248" i="86" s="1"/>
  <c r="AA248" i="86" a="1"/>
  <c r="AA248" i="86" s="1"/>
  <c r="R248" i="86" a="1"/>
  <c r="R248" i="86" s="1"/>
  <c r="AC357" i="85"/>
  <c r="AC356" i="85"/>
  <c r="AC359" i="85"/>
  <c r="AC355" i="85"/>
  <c r="AC360" i="85"/>
  <c r="V356" i="85"/>
  <c r="V357" i="85"/>
  <c r="V360" i="85"/>
  <c r="V355" i="85"/>
  <c r="V359" i="85"/>
  <c r="BF181" i="85" a="1"/>
  <c r="BF184" i="85" a="1"/>
  <c r="S353" i="85"/>
  <c r="S352" i="85"/>
  <c r="AB350" i="85"/>
  <c r="AB351" i="85"/>
  <c r="W336" i="86"/>
  <c r="W340" i="86"/>
  <c r="W358" i="85"/>
  <c r="W354" i="85"/>
  <c r="S355" i="86"/>
  <c r="AI355" i="86"/>
  <c r="L355" i="86"/>
  <c r="T355" i="86"/>
  <c r="AB355" i="86"/>
  <c r="AJ355" i="86"/>
  <c r="AC355" i="86"/>
  <c r="N355" i="86"/>
  <c r="V355" i="86"/>
  <c r="AD355" i="86"/>
  <c r="Q355" i="86"/>
  <c r="Y355" i="86"/>
  <c r="AG355" i="86"/>
  <c r="AH355" i="86"/>
  <c r="W355" i="86"/>
  <c r="X355" i="86"/>
  <c r="AE355" i="86"/>
  <c r="AF355" i="86"/>
  <c r="BF187" i="85" a="1"/>
  <c r="H315" i="86" a="1"/>
  <c r="H315" i="86" s="1"/>
  <c r="AD350" i="85"/>
  <c r="AD351" i="85"/>
  <c r="T340" i="86"/>
  <c r="T336" i="86"/>
  <c r="T358" i="85"/>
  <c r="T354" i="85"/>
  <c r="BF188" i="85" a="1"/>
  <c r="BF164" i="85" a="1"/>
  <c r="AJ261" i="86" a="1"/>
  <c r="AJ261" i="86" s="1"/>
  <c r="AD261" i="86" a="1"/>
  <c r="AD261" i="86" s="1"/>
  <c r="U261" i="86" a="1"/>
  <c r="U261" i="86" s="1"/>
  <c r="Z352" i="85"/>
  <c r="Z353" i="85"/>
  <c r="Z123" i="86" a="1"/>
  <c r="Z123" i="86" s="1"/>
  <c r="Z135" i="86" a="1"/>
  <c r="Z135" i="86" s="1"/>
  <c r="Z118" i="86" a="1"/>
  <c r="Z118" i="86" s="1"/>
  <c r="O336" i="86"/>
  <c r="O340" i="86"/>
  <c r="O354" i="85"/>
  <c r="O358" i="85"/>
  <c r="M125" i="86" a="1"/>
  <c r="M125" i="86" s="1"/>
  <c r="M123" i="86" a="1"/>
  <c r="M123" i="86" s="1"/>
  <c r="N353" i="85"/>
  <c r="N352" i="85"/>
  <c r="AE352" i="85"/>
  <c r="AE353" i="85"/>
  <c r="AF352" i="85"/>
  <c r="AF353" i="85"/>
  <c r="Q353" i="85"/>
  <c r="Q352" i="85"/>
  <c r="AA340" i="86"/>
  <c r="AA336" i="86"/>
  <c r="AA358" i="85"/>
  <c r="AA354" i="85"/>
  <c r="AJ248" i="86" a="1"/>
  <c r="AJ248" i="86" s="1"/>
  <c r="U248" i="86" a="1"/>
  <c r="U248" i="86" s="1"/>
  <c r="W248" i="86" a="1"/>
  <c r="W248" i="86" s="1"/>
  <c r="N248" i="86" a="1"/>
  <c r="N248" i="86" s="1"/>
  <c r="V336" i="86"/>
  <c r="V340" i="86"/>
  <c r="V354" i="85"/>
  <c r="V358" i="85"/>
  <c r="Y350" i="85"/>
  <c r="Y351" i="85"/>
  <c r="BF179" i="85" a="1"/>
  <c r="L355" i="85"/>
  <c r="L359" i="85"/>
  <c r="L360" i="85"/>
  <c r="L356" i="85"/>
  <c r="L357" i="85"/>
  <c r="U127" i="86" a="1"/>
  <c r="U127" i="86" s="1"/>
  <c r="U122" i="86" a="1"/>
  <c r="U122" i="86" s="1"/>
  <c r="U125" i="86" a="1"/>
  <c r="U125" i="86" s="1"/>
  <c r="L117" i="86" a="1"/>
  <c r="L117" i="86" s="1"/>
  <c r="L120" i="86" a="1"/>
  <c r="L120" i="86" s="1"/>
  <c r="L126" i="86" a="1"/>
  <c r="L126" i="86" s="1"/>
  <c r="R128" i="86" a="1"/>
  <c r="R128" i="86" s="1"/>
  <c r="R127" i="86" a="1"/>
  <c r="R127" i="86" s="1"/>
  <c r="R131" i="86" a="1"/>
  <c r="R131" i="86" s="1"/>
  <c r="S114" i="86" a="1"/>
  <c r="S114" i="86" s="1"/>
  <c r="S112" i="86" a="1"/>
  <c r="S112" i="86" s="1"/>
  <c r="S113" i="86" a="1"/>
  <c r="S113" i="86" s="1"/>
  <c r="AH117" i="86" a="1"/>
  <c r="AH117" i="86" s="1"/>
  <c r="AH122" i="86" a="1"/>
  <c r="AH122" i="86" s="1"/>
  <c r="AH125" i="86" a="1"/>
  <c r="AH125" i="86" s="1"/>
  <c r="P117" i="86" a="1"/>
  <c r="P117" i="86" s="1"/>
  <c r="P114" i="86" a="1"/>
  <c r="P114" i="86" s="1"/>
  <c r="P113" i="86" a="1"/>
  <c r="P113" i="86" s="1"/>
  <c r="AG135" i="86" a="1"/>
  <c r="AG135" i="86" s="1"/>
  <c r="AG123" i="86" a="1"/>
  <c r="AG123" i="86" s="1"/>
  <c r="AG115" i="86" a="1"/>
  <c r="AG115" i="86" s="1"/>
  <c r="X127" i="86" a="1"/>
  <c r="X127" i="86" s="1"/>
  <c r="X135" i="86" a="1"/>
  <c r="X135" i="86" s="1"/>
  <c r="X119" i="86" a="1"/>
  <c r="X119" i="86" s="1"/>
  <c r="AE118" i="86" a="1"/>
  <c r="AE118" i="86" s="1"/>
  <c r="AE122" i="86" a="1"/>
  <c r="AE122" i="86" s="1"/>
  <c r="AE121" i="86" a="1"/>
  <c r="AE121" i="86" s="1"/>
  <c r="W130" i="86" a="1"/>
  <c r="W130" i="86" s="1"/>
  <c r="W127" i="86" a="1"/>
  <c r="W127" i="86" s="1"/>
  <c r="W126" i="86" a="1"/>
  <c r="W126" i="86" s="1"/>
  <c r="Y122" i="86" a="1"/>
  <c r="Y122" i="86" s="1"/>
  <c r="Y132" i="86" a="1"/>
  <c r="Y132" i="86" s="1"/>
  <c r="Y121" i="86" a="1"/>
  <c r="Y121" i="86" s="1"/>
  <c r="Q136" i="86" a="1"/>
  <c r="Q136" i="86" s="1"/>
  <c r="Q114" i="86" a="1"/>
  <c r="Q114" i="86" s="1"/>
  <c r="Q113" i="86" a="1"/>
  <c r="Q113" i="86" s="1"/>
  <c r="AA120" i="86" a="1"/>
  <c r="AA120" i="86" s="1"/>
  <c r="AA133" i="86" a="1"/>
  <c r="AA133" i="86" s="1"/>
  <c r="AA119" i="86" a="1"/>
  <c r="AA119" i="86" s="1"/>
  <c r="AI124" i="86" a="1"/>
  <c r="AI124" i="86" s="1"/>
  <c r="AI114" i="86" a="1"/>
  <c r="AI114" i="86" s="1"/>
  <c r="AI113" i="86" a="1"/>
  <c r="AI113" i="86" s="1"/>
  <c r="V118" i="86" a="1"/>
  <c r="V118" i="86" s="1"/>
  <c r="V134" i="86" a="1"/>
  <c r="V134" i="86" s="1"/>
  <c r="V116" i="86" a="1"/>
  <c r="V116" i="86" s="1"/>
  <c r="AC124" i="86" a="1"/>
  <c r="AC124" i="86" s="1"/>
  <c r="AC123" i="86" a="1"/>
  <c r="AC123" i="86" s="1"/>
  <c r="AC126" i="86" a="1"/>
  <c r="AC126" i="86" s="1"/>
  <c r="AD128" i="86" a="1"/>
  <c r="AD128" i="86" s="1"/>
  <c r="AD114" i="86" a="1"/>
  <c r="AD114" i="86" s="1"/>
  <c r="AD115" i="86" a="1"/>
  <c r="AD115" i="86" s="1"/>
  <c r="T133" i="86" a="1"/>
  <c r="T133" i="86" s="1"/>
  <c r="O134" i="86" a="1"/>
  <c r="O134" i="86" s="1"/>
  <c r="O131" i="86" a="1"/>
  <c r="O131" i="86" s="1"/>
  <c r="AJ128" i="86" a="1"/>
  <c r="AJ128" i="86" s="1"/>
  <c r="AB130" i="86" a="1"/>
  <c r="AB130" i="86" s="1"/>
  <c r="AB113" i="86" a="1"/>
  <c r="AB113" i="86" s="1"/>
  <c r="U134" i="86" a="1"/>
  <c r="U134" i="86" s="1"/>
  <c r="U128" i="86" a="1"/>
  <c r="U128" i="86" s="1"/>
  <c r="U131" i="86" a="1"/>
  <c r="U131" i="86" s="1"/>
  <c r="L134" i="86" a="1"/>
  <c r="L134" i="86" s="1"/>
  <c r="L135" i="86" a="1"/>
  <c r="L135" i="86" s="1"/>
  <c r="L125" i="86" a="1"/>
  <c r="L125" i="86" s="1"/>
  <c r="R124" i="86" a="1"/>
  <c r="R124" i="86" s="1"/>
  <c r="R112" i="86" a="1"/>
  <c r="R112" i="86" s="1"/>
  <c r="R119" i="86" a="1"/>
  <c r="R119" i="86" s="1"/>
  <c r="S135" i="86" a="1"/>
  <c r="S135" i="86" s="1"/>
  <c r="S136" i="86" a="1"/>
  <c r="S136" i="86" s="1"/>
  <c r="S125" i="86" a="1"/>
  <c r="S125" i="86" s="1"/>
  <c r="AH123" i="86" a="1"/>
  <c r="AH123" i="86" s="1"/>
  <c r="AH114" i="86" a="1"/>
  <c r="AH114" i="86" s="1"/>
  <c r="AH115" i="86" a="1"/>
  <c r="AH115" i="86" s="1"/>
  <c r="P112" i="86" a="1"/>
  <c r="P112" i="86" s="1"/>
  <c r="P136" i="86" a="1"/>
  <c r="P136" i="86" s="1"/>
  <c r="P131" i="86" a="1"/>
  <c r="P131" i="86" s="1"/>
  <c r="AG130" i="86" a="1"/>
  <c r="AG130" i="86" s="1"/>
  <c r="AG132" i="86" a="1"/>
  <c r="AG132" i="86" s="1"/>
  <c r="AG119" i="86" a="1"/>
  <c r="AG119" i="86" s="1"/>
  <c r="X122" i="86" a="1"/>
  <c r="X122" i="86" s="1"/>
  <c r="X130" i="86" a="1"/>
  <c r="X130" i="86" s="1"/>
  <c r="X131" i="86" a="1"/>
  <c r="X131" i="86" s="1"/>
  <c r="AE130" i="86" a="1"/>
  <c r="AE130" i="86" s="1"/>
  <c r="AE128" i="86" a="1"/>
  <c r="AE128" i="86" s="1"/>
  <c r="AE116" i="86" a="1"/>
  <c r="AE116" i="86" s="1"/>
  <c r="W120" i="86" a="1"/>
  <c r="W120" i="86" s="1"/>
  <c r="W134" i="86" a="1"/>
  <c r="W134" i="86" s="1"/>
  <c r="W125" i="86" a="1"/>
  <c r="W125" i="86" s="1"/>
  <c r="Y114" i="86" a="1"/>
  <c r="Y114" i="86" s="1"/>
  <c r="Y134" i="86" a="1"/>
  <c r="Y134" i="86" s="1"/>
  <c r="Y126" i="86" a="1"/>
  <c r="Y126" i="86" s="1"/>
  <c r="Q127" i="86" a="1"/>
  <c r="Q127" i="86" s="1"/>
  <c r="Q132" i="86" a="1"/>
  <c r="Q132" i="86" s="1"/>
  <c r="Q125" i="86" a="1"/>
  <c r="Q125" i="86" s="1"/>
  <c r="AA132" i="86" a="1"/>
  <c r="AA132" i="86" s="1"/>
  <c r="AA112" i="86" a="1"/>
  <c r="AA112" i="86" s="1"/>
  <c r="AA131" i="86" a="1"/>
  <c r="AA131" i="86" s="1"/>
  <c r="AI127" i="86" a="1"/>
  <c r="AI127" i="86" s="1"/>
  <c r="AI123" i="86" a="1"/>
  <c r="AI123" i="86" s="1"/>
  <c r="AI125" i="86" a="1"/>
  <c r="AI125" i="86" s="1"/>
  <c r="V112" i="86" a="1"/>
  <c r="V112" i="86" s="1"/>
  <c r="V124" i="86" a="1"/>
  <c r="V124" i="86" s="1"/>
  <c r="V126" i="86" a="1"/>
  <c r="V126" i="86" s="1"/>
  <c r="AC135" i="86" a="1"/>
  <c r="AC135" i="86" s="1"/>
  <c r="AC112" i="86" a="1"/>
  <c r="AC112" i="86" s="1"/>
  <c r="AC125" i="86" a="1"/>
  <c r="AC125" i="86" s="1"/>
  <c r="AD118" i="86" a="1"/>
  <c r="AD118" i="86" s="1"/>
  <c r="AD112" i="86" a="1"/>
  <c r="AD112" i="86" s="1"/>
  <c r="AD121" i="86" a="1"/>
  <c r="AD121" i="86" s="1"/>
  <c r="N136" i="86" a="1"/>
  <c r="N136" i="86" s="1"/>
  <c r="N130" i="86" a="1"/>
  <c r="N130" i="86" s="1"/>
  <c r="N115" i="86" a="1"/>
  <c r="N115" i="86" s="1"/>
  <c r="T128" i="86" a="1"/>
  <c r="T128" i="86" s="1"/>
  <c r="T130" i="86" a="1"/>
  <c r="T130" i="86" s="1"/>
  <c r="T125" i="86" a="1"/>
  <c r="T125" i="86" s="1"/>
  <c r="O133" i="86" a="1"/>
  <c r="O133" i="86" s="1"/>
  <c r="O127" i="86" a="1"/>
  <c r="O127" i="86" s="1"/>
  <c r="O119" i="86" a="1"/>
  <c r="O119" i="86" s="1"/>
  <c r="AJ130" i="86" a="1"/>
  <c r="AJ130" i="86" s="1"/>
  <c r="AJ117" i="86" a="1"/>
  <c r="AJ117" i="86" s="1"/>
  <c r="AJ131" i="86" a="1"/>
  <c r="AJ131" i="86" s="1"/>
  <c r="AB129" i="86" a="1"/>
  <c r="AB129" i="86" s="1"/>
  <c r="AB117" i="86" a="1"/>
  <c r="AB117" i="86" s="1"/>
  <c r="AB116" i="86" a="1"/>
  <c r="AB116" i="86" s="1"/>
  <c r="AF129" i="86" a="1"/>
  <c r="AF129" i="86" s="1"/>
  <c r="AF136" i="86" a="1"/>
  <c r="AF136" i="86" s="1"/>
  <c r="AF121" i="86" a="1"/>
  <c r="AF121" i="86" s="1"/>
  <c r="U118" i="86" a="1"/>
  <c r="U118" i="86" s="1"/>
  <c r="U136" i="86" a="1"/>
  <c r="U136" i="86" s="1"/>
  <c r="U114" i="86" a="1"/>
  <c r="U114" i="86" s="1"/>
  <c r="L127" i="86" a="1"/>
  <c r="L127" i="86" s="1"/>
  <c r="L122" i="86" a="1"/>
  <c r="L122" i="86" s="1"/>
  <c r="L115" i="86" a="1"/>
  <c r="L115" i="86" s="1"/>
  <c r="R129" i="86" a="1"/>
  <c r="R129" i="86" s="1"/>
  <c r="R114" i="86" a="1"/>
  <c r="R114" i="86" s="1"/>
  <c r="R121" i="86" a="1"/>
  <c r="R121" i="86" s="1"/>
  <c r="S118" i="86" a="1"/>
  <c r="S118" i="86" s="1"/>
  <c r="S134" i="86" a="1"/>
  <c r="S134" i="86" s="1"/>
  <c r="S124" i="86" a="1"/>
  <c r="S124" i="86" s="1"/>
  <c r="AH118" i="86" a="1"/>
  <c r="AH118" i="86" s="1"/>
  <c r="AH112" i="86" a="1"/>
  <c r="AH112" i="86" s="1"/>
  <c r="AH116" i="86" a="1"/>
  <c r="AH116" i="86" s="1"/>
  <c r="P118" i="86" a="1"/>
  <c r="P118" i="86" s="1"/>
  <c r="P134" i="86" a="1"/>
  <c r="P134" i="86" s="1"/>
  <c r="P135" i="86" a="1"/>
  <c r="P135" i="86" s="1"/>
  <c r="AG124" i="86" a="1"/>
  <c r="AG124" i="86" s="1"/>
  <c r="AG136" i="86" a="1"/>
  <c r="AG136" i="86" s="1"/>
  <c r="AG125" i="86" a="1"/>
  <c r="AG125" i="86" s="1"/>
  <c r="X114" i="86" a="1"/>
  <c r="X114" i="86" s="1"/>
  <c r="X134" i="86" a="1"/>
  <c r="X134" i="86" s="1"/>
  <c r="X113" i="86" a="1"/>
  <c r="X113" i="86" s="1"/>
  <c r="AE112" i="86" a="1"/>
  <c r="AE112" i="86" s="1"/>
  <c r="AE114" i="86" a="1"/>
  <c r="AE114" i="86" s="1"/>
  <c r="AE126" i="86" a="1"/>
  <c r="AE126" i="86" s="1"/>
  <c r="W122" i="86" a="1"/>
  <c r="W122" i="86" s="1"/>
  <c r="W112" i="86" a="1"/>
  <c r="W112" i="86" s="1"/>
  <c r="W131" i="86" a="1"/>
  <c r="W131" i="86" s="1"/>
  <c r="Y117" i="86" a="1"/>
  <c r="Y117" i="86" s="1"/>
  <c r="Y128" i="86" a="1"/>
  <c r="Y128" i="86" s="1"/>
  <c r="Y119" i="86" a="1"/>
  <c r="Y119" i="86" s="1"/>
  <c r="Q130" i="86" a="1"/>
  <c r="Q130" i="86" s="1"/>
  <c r="Q128" i="86" a="1"/>
  <c r="Q128" i="86" s="1"/>
  <c r="Q115" i="86" a="1"/>
  <c r="Q115" i="86" s="1"/>
  <c r="AA129" i="86" a="1"/>
  <c r="AA129" i="86" s="1"/>
  <c r="AA122" i="86" a="1"/>
  <c r="AA122" i="86" s="1"/>
  <c r="AA121" i="86" a="1"/>
  <c r="AA121" i="86" s="1"/>
  <c r="AI132" i="86" a="1"/>
  <c r="AI132" i="86" s="1"/>
  <c r="AI117" i="86" a="1"/>
  <c r="AI117" i="86" s="1"/>
  <c r="AI131" i="86" a="1"/>
  <c r="AI131" i="86" s="1"/>
  <c r="V136" i="86" a="1"/>
  <c r="V136" i="86" s="1"/>
  <c r="V114" i="86" a="1"/>
  <c r="V114" i="86" s="1"/>
  <c r="V119" i="86" a="1"/>
  <c r="V119" i="86" s="1"/>
  <c r="AC122" i="86" a="1"/>
  <c r="AC122" i="86" s="1"/>
  <c r="AC132" i="86" a="1"/>
  <c r="AC132" i="86" s="1"/>
  <c r="AC119" i="86" a="1"/>
  <c r="AC119" i="86" s="1"/>
  <c r="AD129" i="86" a="1"/>
  <c r="AD129" i="86" s="1"/>
  <c r="AD124" i="86" a="1"/>
  <c r="AD124" i="86" s="1"/>
  <c r="AD116" i="86" a="1"/>
  <c r="AD116" i="86" s="1"/>
  <c r="N129" i="86" a="1"/>
  <c r="N129" i="86" s="1"/>
  <c r="N122" i="86" a="1"/>
  <c r="N122" i="86" s="1"/>
  <c r="N116" i="86" a="1"/>
  <c r="N116" i="86" s="1"/>
  <c r="T123" i="86" a="1"/>
  <c r="T123" i="86" s="1"/>
  <c r="T124" i="86" a="1"/>
  <c r="T124" i="86" s="1"/>
  <c r="T131" i="86" a="1"/>
  <c r="T131" i="86" s="1"/>
  <c r="O130" i="86" a="1"/>
  <c r="O130" i="86" s="1"/>
  <c r="O128" i="86" a="1"/>
  <c r="O128" i="86" s="1"/>
  <c r="O113" i="86" a="1"/>
  <c r="O113" i="86" s="1"/>
  <c r="AJ134" i="86" a="1"/>
  <c r="AJ134" i="86" s="1"/>
  <c r="AJ127" i="86" a="1"/>
  <c r="AJ127" i="86" s="1"/>
  <c r="AJ119" i="86" a="1"/>
  <c r="AJ119" i="86" s="1"/>
  <c r="AB118" i="86" a="1"/>
  <c r="AB118" i="86" s="1"/>
  <c r="AB112" i="86" a="1"/>
  <c r="AB112" i="86" s="1"/>
  <c r="AB121" i="86" a="1"/>
  <c r="AB121" i="86" s="1"/>
  <c r="AF118" i="86" a="1"/>
  <c r="AF118" i="86" s="1"/>
  <c r="AF135" i="86" a="1"/>
  <c r="AF135" i="86" s="1"/>
  <c r="AF116" i="86" a="1"/>
  <c r="AF116" i="86" s="1"/>
  <c r="U129" i="86" a="1"/>
  <c r="U129" i="86" s="1"/>
  <c r="U135" i="86" a="1"/>
  <c r="U135" i="86" s="1"/>
  <c r="U116" i="86" a="1"/>
  <c r="U116" i="86" s="1"/>
  <c r="L132" i="86" a="1"/>
  <c r="L132" i="86" s="1"/>
  <c r="L130" i="86" a="1"/>
  <c r="L130" i="86" s="1"/>
  <c r="L119" i="86" a="1"/>
  <c r="L119" i="86" s="1"/>
  <c r="R135" i="86" a="1"/>
  <c r="R135" i="86" s="1"/>
  <c r="R122" i="86" a="1"/>
  <c r="R122" i="86" s="1"/>
  <c r="R116" i="86" a="1"/>
  <c r="R116" i="86" s="1"/>
  <c r="S129" i="86" a="1"/>
  <c r="S129" i="86" s="1"/>
  <c r="S117" i="86" a="1"/>
  <c r="S117" i="86" s="1"/>
  <c r="S116" i="86" a="1"/>
  <c r="S116" i="86" s="1"/>
  <c r="AH129" i="86" a="1"/>
  <c r="AH129" i="86" s="1"/>
  <c r="AH127" i="86" a="1"/>
  <c r="AH127" i="86" s="1"/>
  <c r="AH121" i="86" a="1"/>
  <c r="AH121" i="86" s="1"/>
  <c r="P129" i="86" a="1"/>
  <c r="P129" i="86" s="1"/>
  <c r="P133" i="86" a="1"/>
  <c r="P133" i="86" s="1"/>
  <c r="P121" i="86" a="1"/>
  <c r="P121" i="86" s="1"/>
  <c r="AG134" i="86" a="1"/>
  <c r="AG134" i="86" s="1"/>
  <c r="AG128" i="86" a="1"/>
  <c r="AG128" i="86" s="1"/>
  <c r="AG131" i="86" a="1"/>
  <c r="AG131" i="86" s="1"/>
  <c r="X123" i="86" a="1"/>
  <c r="X123" i="86" s="1"/>
  <c r="X120" i="86" a="1"/>
  <c r="X120" i="86" s="1"/>
  <c r="X125" i="86" a="1"/>
  <c r="X125" i="86" s="1"/>
  <c r="AE124" i="86" a="1"/>
  <c r="AE124" i="86" s="1"/>
  <c r="AE123" i="86" a="1"/>
  <c r="AE123" i="86" s="1"/>
  <c r="AE113" i="86" a="1"/>
  <c r="AE113" i="86" s="1"/>
  <c r="W114" i="86" a="1"/>
  <c r="W114" i="86" s="1"/>
  <c r="W136" i="86" a="1"/>
  <c r="W136" i="86" s="1"/>
  <c r="W115" i="86" a="1"/>
  <c r="W115" i="86" s="1"/>
  <c r="Y123" i="86" a="1"/>
  <c r="Y123" i="86" s="1"/>
  <c r="Y120" i="86" a="1"/>
  <c r="Y120" i="86" s="1"/>
  <c r="Y113" i="86" a="1"/>
  <c r="Y113" i="86" s="1"/>
  <c r="Q120" i="86" a="1"/>
  <c r="Q120" i="86" s="1"/>
  <c r="Q123" i="86" a="1"/>
  <c r="Q123" i="86" s="1"/>
  <c r="Q131" i="86" a="1"/>
  <c r="Q131" i="86" s="1"/>
  <c r="AA118" i="86" a="1"/>
  <c r="AA118" i="86" s="1"/>
  <c r="AA114" i="86" a="1"/>
  <c r="AA114" i="86" s="1"/>
  <c r="AA116" i="86" a="1"/>
  <c r="AA116" i="86" s="1"/>
  <c r="AI118" i="86" a="1"/>
  <c r="AI118" i="86" s="1"/>
  <c r="AI133" i="86" a="1"/>
  <c r="AI133" i="86" s="1"/>
  <c r="AI121" i="86" a="1"/>
  <c r="AI121" i="86" s="1"/>
  <c r="V132" i="86" a="1"/>
  <c r="V132" i="86" s="1"/>
  <c r="V117" i="86" a="1"/>
  <c r="V117" i="86" s="1"/>
  <c r="V113" i="86" a="1"/>
  <c r="V113" i="86" s="1"/>
  <c r="AC114" i="86" a="1"/>
  <c r="AC114" i="86" s="1"/>
  <c r="AC133" i="86" a="1"/>
  <c r="AC133" i="86" s="1"/>
  <c r="AC113" i="86" a="1"/>
  <c r="AC113" i="86" s="1"/>
  <c r="AD134" i="86" a="1"/>
  <c r="AD134" i="86" s="1"/>
  <c r="AD135" i="86" a="1"/>
  <c r="AD135" i="86" s="1"/>
  <c r="AD126" i="86" a="1"/>
  <c r="AD126" i="86" s="1"/>
  <c r="N118" i="86" a="1"/>
  <c r="N118" i="86" s="1"/>
  <c r="N128" i="86" a="1"/>
  <c r="N128" i="86" s="1"/>
  <c r="N121" i="86" a="1"/>
  <c r="N121" i="86" s="1"/>
  <c r="T127" i="86" a="1"/>
  <c r="T127" i="86" s="1"/>
  <c r="T134" i="86" a="1"/>
  <c r="T134" i="86" s="1"/>
  <c r="T113" i="86" a="1"/>
  <c r="T113" i="86" s="1"/>
  <c r="O117" i="86" a="1"/>
  <c r="O117" i="86" s="1"/>
  <c r="O120" i="86" a="1"/>
  <c r="O120" i="86" s="1"/>
  <c r="O125" i="86" a="1"/>
  <c r="O125" i="86" s="1"/>
  <c r="AJ122" i="86" a="1"/>
  <c r="AJ122" i="86" s="1"/>
  <c r="AJ112" i="86" a="1"/>
  <c r="AJ112" i="86" s="1"/>
  <c r="AJ125" i="86" a="1"/>
  <c r="AJ125" i="86" s="1"/>
  <c r="AB120" i="86" a="1"/>
  <c r="AB120" i="86" s="1"/>
  <c r="AB136" i="86" a="1"/>
  <c r="AB136" i="86" s="1"/>
  <c r="AB126" i="86" a="1"/>
  <c r="AB126" i="86" s="1"/>
  <c r="AF120" i="86" a="1"/>
  <c r="AF120" i="86" s="1"/>
  <c r="AF123" i="86" a="1"/>
  <c r="AF123" i="86" s="1"/>
  <c r="AF126" i="86" a="1"/>
  <c r="AF126" i="86" s="1"/>
  <c r="AF113" i="86" a="1"/>
  <c r="AF113" i="86" s="1"/>
  <c r="U117" i="86" a="1"/>
  <c r="U117" i="86" s="1"/>
  <c r="U120" i="86" a="1"/>
  <c r="U120" i="86" s="1"/>
  <c r="U126" i="86" a="1"/>
  <c r="U126" i="86" s="1"/>
  <c r="L128" i="86" a="1"/>
  <c r="L128" i="86" s="1"/>
  <c r="L114" i="86" a="1"/>
  <c r="L114" i="86" s="1"/>
  <c r="L113" i="86" a="1"/>
  <c r="L113" i="86" s="1"/>
  <c r="R134" i="86" a="1"/>
  <c r="R134" i="86" s="1"/>
  <c r="R117" i="86" a="1"/>
  <c r="R117" i="86" s="1"/>
  <c r="R126" i="86" a="1"/>
  <c r="R126" i="86" s="1"/>
  <c r="S133" i="86" a="1"/>
  <c r="S133" i="86" s="1"/>
  <c r="S123" i="86" a="1"/>
  <c r="S123" i="86" s="1"/>
  <c r="S121" i="86" a="1"/>
  <c r="S121" i="86" s="1"/>
  <c r="AH132" i="86" a="1"/>
  <c r="AH132" i="86" s="1"/>
  <c r="AH130" i="86" a="1"/>
  <c r="AH130" i="86" s="1"/>
  <c r="AH126" i="86" a="1"/>
  <c r="AH126" i="86" s="1"/>
  <c r="P123" i="86" a="1"/>
  <c r="P123" i="86" s="1"/>
  <c r="P124" i="86" a="1"/>
  <c r="P124" i="86" s="1"/>
  <c r="P126" i="86" a="1"/>
  <c r="P126" i="86" s="1"/>
  <c r="AG122" i="86" a="1"/>
  <c r="AG122" i="86" s="1"/>
  <c r="AG112" i="86" a="1"/>
  <c r="AG112" i="86" s="1"/>
  <c r="AG113" i="86" a="1"/>
  <c r="AG113" i="86" s="1"/>
  <c r="X129" i="86" a="1"/>
  <c r="X129" i="86" s="1"/>
  <c r="X133" i="86" a="1"/>
  <c r="X133" i="86" s="1"/>
  <c r="X116" i="86" a="1"/>
  <c r="X116" i="86" s="1"/>
  <c r="AE134" i="86" a="1"/>
  <c r="AE134" i="86" s="1"/>
  <c r="AE133" i="86" a="1"/>
  <c r="AE133" i="86" s="1"/>
  <c r="AE125" i="86" a="1"/>
  <c r="AE125" i="86" s="1"/>
  <c r="W135" i="86" a="1"/>
  <c r="W135" i="86" s="1"/>
  <c r="W133" i="86" a="1"/>
  <c r="W133" i="86" s="1"/>
  <c r="W119" i="86" a="1"/>
  <c r="W119" i="86" s="1"/>
  <c r="Y130" i="86" a="1"/>
  <c r="Y130" i="86" s="1"/>
  <c r="Y135" i="86" a="1"/>
  <c r="Y135" i="86" s="1"/>
  <c r="Y115" i="86" a="1"/>
  <c r="Y115" i="86" s="1"/>
  <c r="Q118" i="86" a="1"/>
  <c r="Q118" i="86" s="1"/>
  <c r="Q124" i="86" a="1"/>
  <c r="Q124" i="86" s="1"/>
  <c r="Q121" i="86" a="1"/>
  <c r="Q121" i="86" s="1"/>
  <c r="AA130" i="86" a="1"/>
  <c r="AA130" i="86" s="1"/>
  <c r="AA128" i="86" a="1"/>
  <c r="AA128" i="86" s="1"/>
  <c r="AA126" i="86" a="1"/>
  <c r="AA126" i="86" s="1"/>
  <c r="AI129" i="86" a="1"/>
  <c r="AI129" i="86" s="1"/>
  <c r="AI128" i="86" a="1"/>
  <c r="AI128" i="86" s="1"/>
  <c r="AI116" i="86" a="1"/>
  <c r="AI116" i="86" s="1"/>
  <c r="V133" i="86" a="1"/>
  <c r="V133" i="86" s="1"/>
  <c r="V123" i="86" a="1"/>
  <c r="V123" i="86" s="1"/>
  <c r="V125" i="86" a="1"/>
  <c r="V125" i="86" s="1"/>
  <c r="AC127" i="86" a="1"/>
  <c r="AC127" i="86" s="1"/>
  <c r="AC128" i="86" a="1"/>
  <c r="AC128" i="86" s="1"/>
  <c r="AC131" i="86" a="1"/>
  <c r="AC131" i="86" s="1"/>
  <c r="AD133" i="86" a="1"/>
  <c r="AD133" i="86" s="1"/>
  <c r="AD136" i="86" a="1"/>
  <c r="AD136" i="86" s="1"/>
  <c r="AD131" i="86" a="1"/>
  <c r="AD131" i="86" s="1"/>
  <c r="N134" i="86" a="1"/>
  <c r="N134" i="86" s="1"/>
  <c r="N133" i="86" a="1"/>
  <c r="N133" i="86" s="1"/>
  <c r="N126" i="86" a="1"/>
  <c r="N126" i="86" s="1"/>
  <c r="T129" i="86" a="1"/>
  <c r="T129" i="86" s="1"/>
  <c r="T136" i="86" a="1"/>
  <c r="T136" i="86" s="1"/>
  <c r="T116" i="86" a="1"/>
  <c r="T116" i="86" s="1"/>
  <c r="O129" i="86" a="1"/>
  <c r="O129" i="86" s="1"/>
  <c r="O123" i="86" a="1"/>
  <c r="O123" i="86" s="1"/>
  <c r="O135" i="86" a="1"/>
  <c r="O135" i="86" s="1"/>
  <c r="AJ129" i="86" a="1"/>
  <c r="AJ129" i="86" s="1"/>
  <c r="AJ114" i="86" a="1"/>
  <c r="AJ114" i="86" s="1"/>
  <c r="AJ121" i="86" a="1"/>
  <c r="AJ121" i="86" s="1"/>
  <c r="AB122" i="86" a="1"/>
  <c r="AB122" i="86" s="1"/>
  <c r="AB135" i="86" a="1"/>
  <c r="AB135" i="86" s="1"/>
  <c r="AB125" i="86" a="1"/>
  <c r="AB125" i="86" s="1"/>
  <c r="AF134" i="86" a="1"/>
  <c r="AF134" i="86" s="1"/>
  <c r="AF117" i="86" a="1"/>
  <c r="AF117" i="86" s="1"/>
  <c r="AF119" i="86" a="1"/>
  <c r="AF119" i="86" s="1"/>
  <c r="U123" i="86" a="1"/>
  <c r="U123" i="86" s="1"/>
  <c r="U132" i="86" a="1"/>
  <c r="U132" i="86" s="1"/>
  <c r="U119" i="86" a="1"/>
  <c r="U119" i="86" s="1"/>
  <c r="L124" i="86" a="1"/>
  <c r="L124" i="86" s="1"/>
  <c r="L123" i="86" a="1"/>
  <c r="L123" i="86" s="1"/>
  <c r="L131" i="86" a="1"/>
  <c r="L131" i="86" s="1"/>
  <c r="R133" i="86" a="1"/>
  <c r="R133" i="86" s="1"/>
  <c r="R123" i="86" a="1"/>
  <c r="R123" i="86" s="1"/>
  <c r="R113" i="86" a="1"/>
  <c r="R113" i="86" s="1"/>
  <c r="S120" i="86" a="1"/>
  <c r="S120" i="86" s="1"/>
  <c r="S132" i="86" a="1"/>
  <c r="S132" i="86" s="1"/>
  <c r="S126" i="86" a="1"/>
  <c r="S126" i="86" s="1"/>
  <c r="AH133" i="86" a="1"/>
  <c r="AH133" i="86" s="1"/>
  <c r="AH136" i="86" a="1"/>
  <c r="AH136" i="86" s="1"/>
  <c r="AH131" i="86" a="1"/>
  <c r="AH131" i="86" s="1"/>
  <c r="P127" i="86" a="1"/>
  <c r="P127" i="86" s="1"/>
  <c r="P130" i="86" a="1"/>
  <c r="P130" i="86" s="1"/>
  <c r="P115" i="86" a="1"/>
  <c r="P115" i="86" s="1"/>
  <c r="AG129" i="86" a="1"/>
  <c r="AG129" i="86" s="1"/>
  <c r="AG114" i="86" a="1"/>
  <c r="AG114" i="86" s="1"/>
  <c r="AG116" i="86" a="1"/>
  <c r="AG116" i="86" s="1"/>
  <c r="X118" i="86" a="1"/>
  <c r="X118" i="86" s="1"/>
  <c r="X117" i="86" a="1"/>
  <c r="X117" i="86" s="1"/>
  <c r="X121" i="86" a="1"/>
  <c r="X121" i="86" s="1"/>
  <c r="AE127" i="86" a="1"/>
  <c r="AE127" i="86" s="1"/>
  <c r="AE117" i="86" a="1"/>
  <c r="AE117" i="86" s="1"/>
  <c r="AE115" i="86" a="1"/>
  <c r="AE115" i="86" s="1"/>
  <c r="W132" i="86" a="1"/>
  <c r="W132" i="86" s="1"/>
  <c r="W124" i="86" a="1"/>
  <c r="W124" i="86" s="1"/>
  <c r="W113" i="86" a="1"/>
  <c r="W113" i="86" s="1"/>
  <c r="Y127" i="86" a="1"/>
  <c r="Y127" i="86" s="1"/>
  <c r="Y124" i="86" a="1"/>
  <c r="Y124" i="86" s="1"/>
  <c r="Y131" i="86" a="1"/>
  <c r="Y131" i="86" s="1"/>
  <c r="Q129" i="86" a="1"/>
  <c r="Q129" i="86" s="1"/>
  <c r="Q134" i="86" a="1"/>
  <c r="Q134" i="86" s="1"/>
  <c r="Q116" i="86" a="1"/>
  <c r="Q116" i="86" s="1"/>
  <c r="AA124" i="86" a="1"/>
  <c r="AA124" i="86" s="1"/>
  <c r="AA123" i="86" a="1"/>
  <c r="AA123" i="86" s="1"/>
  <c r="AA113" i="86" a="1"/>
  <c r="AA113" i="86" s="1"/>
  <c r="AI130" i="86" a="1"/>
  <c r="AI130" i="86" s="1"/>
  <c r="AI120" i="86" a="1"/>
  <c r="AI120" i="86" s="1"/>
  <c r="AI126" i="86" a="1"/>
  <c r="AI126" i="86" s="1"/>
  <c r="V128" i="86" a="1"/>
  <c r="V128" i="86" s="1"/>
  <c r="V127" i="86" a="1"/>
  <c r="V127" i="86" s="1"/>
  <c r="V115" i="86" a="1"/>
  <c r="V115" i="86" s="1"/>
  <c r="AC136" i="86" a="1"/>
  <c r="AC136" i="86" s="1"/>
  <c r="AC120" i="86" a="1"/>
  <c r="AC120" i="86" s="1"/>
  <c r="AC115" i="86" a="1"/>
  <c r="AC115" i="86" s="1"/>
  <c r="AD117" i="86" a="1"/>
  <c r="AD117" i="86" s="1"/>
  <c r="AD127" i="86" a="1"/>
  <c r="AD127" i="86" s="1"/>
  <c r="AD119" i="86" a="1"/>
  <c r="AD119" i="86" s="1"/>
  <c r="N127" i="86" a="1"/>
  <c r="N127" i="86" s="1"/>
  <c r="N117" i="86" a="1"/>
  <c r="N117" i="86" s="1"/>
  <c r="N131" i="86" a="1"/>
  <c r="N131" i="86" s="1"/>
  <c r="T118" i="86" a="1"/>
  <c r="T118" i="86" s="1"/>
  <c r="T117" i="86" a="1"/>
  <c r="T117" i="86" s="1"/>
  <c r="T121" i="86" a="1"/>
  <c r="T121" i="86" s="1"/>
  <c r="O118" i="86" a="1"/>
  <c r="O118" i="86" s="1"/>
  <c r="O136" i="86" a="1"/>
  <c r="O136" i="86" s="1"/>
  <c r="O116" i="86" a="1"/>
  <c r="O116" i="86" s="1"/>
  <c r="AJ118" i="86" a="1"/>
  <c r="AJ118" i="86" s="1"/>
  <c r="AJ135" i="86" a="1"/>
  <c r="AJ135" i="86" s="1"/>
  <c r="AJ116" i="86" a="1"/>
  <c r="AJ116" i="86" s="1"/>
  <c r="AB114" i="86" a="1"/>
  <c r="AB114" i="86" s="1"/>
  <c r="AB124" i="86" a="1"/>
  <c r="AB124" i="86" s="1"/>
  <c r="AB131" i="86" a="1"/>
  <c r="AB131" i="86" s="1"/>
  <c r="AF133" i="86" a="1"/>
  <c r="AF133" i="86" s="1"/>
  <c r="AF112" i="86" a="1"/>
  <c r="AF112" i="86" s="1"/>
  <c r="AF131" i="86" a="1"/>
  <c r="AF131" i="86" s="1"/>
  <c r="AF127" i="86" a="1"/>
  <c r="AF127" i="86" s="1"/>
  <c r="U112" i="86" a="1"/>
  <c r="U112" i="86" s="1"/>
  <c r="U133" i="86" a="1"/>
  <c r="U133" i="86" s="1"/>
  <c r="U113" i="86" a="1"/>
  <c r="U113" i="86" s="1"/>
  <c r="L118" i="86" a="1"/>
  <c r="L118" i="86" s="1"/>
  <c r="L133" i="86" a="1"/>
  <c r="L133" i="86" s="1"/>
  <c r="L121" i="86" a="1"/>
  <c r="L121" i="86" s="1"/>
  <c r="R120" i="86" a="1"/>
  <c r="R120" i="86" s="1"/>
  <c r="R136" i="86" a="1"/>
  <c r="R136" i="86" s="1"/>
  <c r="R125" i="86" a="1"/>
  <c r="R125" i="86" s="1"/>
  <c r="S122" i="86" a="1"/>
  <c r="S122" i="86" s="1"/>
  <c r="S128" i="86" a="1"/>
  <c r="S128" i="86" s="1"/>
  <c r="S131" i="86" a="1"/>
  <c r="S131" i="86" s="1"/>
  <c r="AH128" i="86" a="1"/>
  <c r="AH128" i="86" s="1"/>
  <c r="AH120" i="86" a="1"/>
  <c r="AH120" i="86" s="1"/>
  <c r="AH119" i="86" a="1"/>
  <c r="AH119" i="86" s="1"/>
  <c r="P132" i="86" a="1"/>
  <c r="P132" i="86" s="1"/>
  <c r="P120" i="86" a="1"/>
  <c r="P120" i="86" s="1"/>
  <c r="P119" i="86" a="1"/>
  <c r="P119" i="86" s="1"/>
  <c r="AG118" i="86" a="1"/>
  <c r="AG118" i="86" s="1"/>
  <c r="AG127" i="86" a="1"/>
  <c r="AG127" i="86" s="1"/>
  <c r="AG121" i="86" a="1"/>
  <c r="AG121" i="86" s="1"/>
  <c r="X132" i="86" a="1"/>
  <c r="X132" i="86" s="1"/>
  <c r="X136" i="86" a="1"/>
  <c r="X136" i="86" s="1"/>
  <c r="X126" i="86" a="1"/>
  <c r="X126" i="86" s="1"/>
  <c r="AE120" i="86" a="1"/>
  <c r="AE120" i="86" s="1"/>
  <c r="AE136" i="86" a="1"/>
  <c r="AE136" i="86" s="1"/>
  <c r="AE119" i="86" a="1"/>
  <c r="AE119" i="86" s="1"/>
  <c r="W118" i="86" a="1"/>
  <c r="W118" i="86" s="1"/>
  <c r="W128" i="86" a="1"/>
  <c r="W128" i="86" s="1"/>
  <c r="W116" i="86" a="1"/>
  <c r="W116" i="86" s="1"/>
  <c r="Y118" i="86" a="1"/>
  <c r="Y118" i="86" s="1"/>
  <c r="Y112" i="86" a="1"/>
  <c r="Y112" i="86" s="1"/>
  <c r="Y136" i="86" a="1"/>
  <c r="Y136" i="86" s="1"/>
  <c r="Q112" i="86" a="1"/>
  <c r="Q112" i="86" s="1"/>
  <c r="Q122" i="86" a="1"/>
  <c r="Q122" i="86" s="1"/>
  <c r="Q126" i="86" a="1"/>
  <c r="Q126" i="86" s="1"/>
  <c r="AA136" i="86" a="1"/>
  <c r="AA136" i="86" s="1"/>
  <c r="AA117" i="86" a="1"/>
  <c r="AA117" i="86" s="1"/>
  <c r="AA125" i="86" a="1"/>
  <c r="AA125" i="86" s="1"/>
  <c r="AI112" i="86" a="1"/>
  <c r="AI112" i="86" s="1"/>
  <c r="AI134" i="86" a="1"/>
  <c r="AI134" i="86" s="1"/>
  <c r="AI119" i="86" a="1"/>
  <c r="AI119" i="86" s="1"/>
  <c r="V120" i="86" a="1"/>
  <c r="V120" i="86" s="1"/>
  <c r="V130" i="86" a="1"/>
  <c r="V130" i="86" s="1"/>
  <c r="V131" i="86" a="1"/>
  <c r="V131" i="86" s="1"/>
  <c r="AC118" i="86" a="1"/>
  <c r="AC118" i="86" s="1"/>
  <c r="AC130" i="86" a="1"/>
  <c r="AC130" i="86" s="1"/>
  <c r="AC116" i="86" a="1"/>
  <c r="AC116" i="86" s="1"/>
  <c r="AD123" i="86" a="1"/>
  <c r="AD123" i="86" s="1"/>
  <c r="AD120" i="86" a="1"/>
  <c r="AD120" i="86" s="1"/>
  <c r="AD113" i="86" a="1"/>
  <c r="AD113" i="86" s="1"/>
  <c r="N120" i="86" a="1"/>
  <c r="N120" i="86" s="1"/>
  <c r="N123" i="86" a="1"/>
  <c r="N123" i="86" s="1"/>
  <c r="N119" i="86" a="1"/>
  <c r="N119" i="86" s="1"/>
  <c r="T132" i="86" a="1"/>
  <c r="T132" i="86" s="1"/>
  <c r="T135" i="86" a="1"/>
  <c r="T135" i="86" s="1"/>
  <c r="T126" i="86" a="1"/>
  <c r="T126" i="86" s="1"/>
  <c r="O122" i="86" a="1"/>
  <c r="O122" i="86" s="1"/>
  <c r="O112" i="86" a="1"/>
  <c r="O112" i="86" s="1"/>
  <c r="O121" i="86" a="1"/>
  <c r="O121" i="86" s="1"/>
  <c r="AJ124" i="86" a="1"/>
  <c r="AJ124" i="86" s="1"/>
  <c r="AJ123" i="86" a="1"/>
  <c r="AJ123" i="86" s="1"/>
  <c r="AJ126" i="86" a="1"/>
  <c r="AJ126" i="86" s="1"/>
  <c r="AB133" i="86" a="1"/>
  <c r="AB133" i="86" s="1"/>
  <c r="AB132" i="86" a="1"/>
  <c r="AB132" i="86" s="1"/>
  <c r="AB115" i="86" a="1"/>
  <c r="AB115" i="86" s="1"/>
  <c r="AF122" i="86" a="1"/>
  <c r="AF122" i="86" s="1"/>
  <c r="AF128" i="86" a="1"/>
  <c r="AF128" i="86" s="1"/>
  <c r="AF125" i="86" a="1"/>
  <c r="AF125" i="86" s="1"/>
  <c r="U130" i="86" a="1"/>
  <c r="U130" i="86" s="1"/>
  <c r="U124" i="86" a="1"/>
  <c r="U124" i="86" s="1"/>
  <c r="U115" i="86" a="1"/>
  <c r="U115" i="86" s="1"/>
  <c r="L129" i="86" a="1"/>
  <c r="L129" i="86" s="1"/>
  <c r="L136" i="86" a="1"/>
  <c r="L136" i="86" s="1"/>
  <c r="L116" i="86" a="1"/>
  <c r="L116" i="86" s="1"/>
  <c r="R132" i="86" a="1"/>
  <c r="R132" i="86" s="1"/>
  <c r="R130" i="86" a="1"/>
  <c r="R130" i="86" s="1"/>
  <c r="R115" i="86" a="1"/>
  <c r="R115" i="86" s="1"/>
  <c r="S130" i="86" a="1"/>
  <c r="S130" i="86" s="1"/>
  <c r="S127" i="86" a="1"/>
  <c r="S127" i="86" s="1"/>
  <c r="S115" i="86" a="1"/>
  <c r="S115" i="86" s="1"/>
  <c r="AH124" i="86" a="1"/>
  <c r="AH124" i="86" s="1"/>
  <c r="AH135" i="86" a="1"/>
  <c r="AH135" i="86" s="1"/>
  <c r="AH113" i="86" a="1"/>
  <c r="AH113" i="86" s="1"/>
  <c r="P128" i="86" a="1"/>
  <c r="P128" i="86" s="1"/>
  <c r="P122" i="86" a="1"/>
  <c r="P122" i="86" s="1"/>
  <c r="P125" i="86" a="1"/>
  <c r="P125" i="86" s="1"/>
  <c r="AG120" i="86" a="1"/>
  <c r="AG120" i="86" s="1"/>
  <c r="AG117" i="86" a="1"/>
  <c r="AG117" i="86" s="1"/>
  <c r="AG126" i="86" a="1"/>
  <c r="AG126" i="86" s="1"/>
  <c r="X128" i="86" a="1"/>
  <c r="X128" i="86" s="1"/>
  <c r="X112" i="86" a="1"/>
  <c r="X112" i="86" s="1"/>
  <c r="X115" i="86" a="1"/>
  <c r="X115" i="86" s="1"/>
  <c r="AE129" i="86" a="1"/>
  <c r="AE129" i="86" s="1"/>
  <c r="AE132" i="86" a="1"/>
  <c r="AE132" i="86" s="1"/>
  <c r="AE135" i="86" a="1"/>
  <c r="AE135" i="86" s="1"/>
  <c r="W129" i="86" a="1"/>
  <c r="W129" i="86" s="1"/>
  <c r="W117" i="86" a="1"/>
  <c r="W117" i="86" s="1"/>
  <c r="W121" i="86" a="1"/>
  <c r="W121" i="86" s="1"/>
  <c r="Y129" i="86" a="1"/>
  <c r="Y129" i="86" s="1"/>
  <c r="Y133" i="86" a="1"/>
  <c r="Y133" i="86" s="1"/>
  <c r="Y116" i="86" a="1"/>
  <c r="Y116" i="86" s="1"/>
  <c r="Q135" i="86" a="1"/>
  <c r="Q135" i="86" s="1"/>
  <c r="Q133" i="86" a="1"/>
  <c r="Q133" i="86" s="1"/>
  <c r="Q119" i="86" a="1"/>
  <c r="Q119" i="86" s="1"/>
  <c r="AA134" i="86" a="1"/>
  <c r="AA134" i="86" s="1"/>
  <c r="AA135" i="86" a="1"/>
  <c r="AA135" i="86" s="1"/>
  <c r="AA115" i="86" a="1"/>
  <c r="AA115" i="86" s="1"/>
  <c r="AI136" i="86" a="1"/>
  <c r="AI136" i="86" s="1"/>
  <c r="AI122" i="86" a="1"/>
  <c r="AI122" i="86" s="1"/>
  <c r="AI115" i="86" a="1"/>
  <c r="AI115" i="86" s="1"/>
  <c r="V129" i="86" a="1"/>
  <c r="V129" i="86" s="1"/>
  <c r="V135" i="86" a="1"/>
  <c r="V135" i="86" s="1"/>
  <c r="V121" i="86" a="1"/>
  <c r="V121" i="86" s="1"/>
  <c r="AC134" i="86" a="1"/>
  <c r="AC134" i="86" s="1"/>
  <c r="AC117" i="86" a="1"/>
  <c r="AC117" i="86" s="1"/>
  <c r="AC121" i="86" a="1"/>
  <c r="AC121" i="86" s="1"/>
  <c r="AD132" i="86" a="1"/>
  <c r="AD132" i="86" s="1"/>
  <c r="AD122" i="86" a="1"/>
  <c r="AD122" i="86" s="1"/>
  <c r="AD125" i="86" a="1"/>
  <c r="AD125" i="86" s="1"/>
  <c r="N132" i="86" a="1"/>
  <c r="N132" i="86" s="1"/>
  <c r="N112" i="86" a="1"/>
  <c r="N112" i="86" s="1"/>
  <c r="N113" i="86" a="1"/>
  <c r="N113" i="86" s="1"/>
  <c r="T122" i="86" a="1"/>
  <c r="T122" i="86" s="1"/>
  <c r="T112" i="86" a="1"/>
  <c r="T112" i="86" s="1"/>
  <c r="T115" i="86" a="1"/>
  <c r="T115" i="86" s="1"/>
  <c r="O114" i="86" a="1"/>
  <c r="O114" i="86" s="1"/>
  <c r="O132" i="86" a="1"/>
  <c r="O132" i="86" s="1"/>
  <c r="O126" i="86" a="1"/>
  <c r="O126" i="86" s="1"/>
  <c r="AJ133" i="86" a="1"/>
  <c r="AJ133" i="86" s="1"/>
  <c r="AJ132" i="86" a="1"/>
  <c r="AJ132" i="86" s="1"/>
  <c r="AJ113" i="86" a="1"/>
  <c r="AJ113" i="86" s="1"/>
  <c r="AB123" i="86" a="1"/>
  <c r="AB123" i="86" s="1"/>
  <c r="AB134" i="86" a="1"/>
  <c r="AB134" i="86" s="1"/>
  <c r="AB119" i="86" a="1"/>
  <c r="AB119" i="86" s="1"/>
  <c r="AF130" i="86" a="1"/>
  <c r="AF130" i="86" s="1"/>
  <c r="AF124" i="86" a="1"/>
  <c r="AF124" i="86" s="1"/>
  <c r="AF115" i="86" a="1"/>
  <c r="AF115" i="86" s="1"/>
  <c r="N124" i="86" a="1"/>
  <c r="N124" i="86" s="1"/>
  <c r="N135" i="86" a="1"/>
  <c r="N135" i="86" s="1"/>
  <c r="N125" i="86" a="1"/>
  <c r="N125" i="86" s="1"/>
  <c r="T114" i="86" a="1"/>
  <c r="T114" i="86" s="1"/>
  <c r="T119" i="86" a="1"/>
  <c r="T119" i="86" s="1"/>
  <c r="O124" i="86" a="1"/>
  <c r="O124" i="86" s="1"/>
  <c r="AJ120" i="86" a="1"/>
  <c r="AJ120" i="86" s="1"/>
  <c r="AJ115" i="86" a="1"/>
  <c r="AJ115" i="86" s="1"/>
  <c r="AB127" i="86" a="1"/>
  <c r="AB127" i="86" s="1"/>
  <c r="AF114" i="86" a="1"/>
  <c r="AF114" i="86" s="1"/>
  <c r="AG355" i="85"/>
  <c r="AG357" i="85"/>
  <c r="AG360" i="85"/>
  <c r="AG356" i="85"/>
  <c r="AG359" i="85"/>
  <c r="U357" i="85"/>
  <c r="U355" i="85"/>
  <c r="U356" i="85"/>
  <c r="U359" i="85"/>
  <c r="U360" i="85"/>
  <c r="M357" i="85"/>
  <c r="M355" i="85"/>
  <c r="M359" i="85"/>
  <c r="M360" i="85"/>
  <c r="M356" i="85"/>
  <c r="AJ350" i="85"/>
  <c r="AJ351" i="85"/>
  <c r="Z125" i="86" a="1"/>
  <c r="Z125" i="86" s="1"/>
  <c r="Z117" i="86" a="1"/>
  <c r="Z117" i="86" s="1"/>
  <c r="Z136" i="86" a="1"/>
  <c r="Z136" i="86" s="1"/>
  <c r="M119" i="86" a="1"/>
  <c r="M119" i="86" s="1"/>
  <c r="M114" i="86" a="1"/>
  <c r="M114" i="86" s="1"/>
  <c r="M136" i="86" a="1"/>
  <c r="M136" i="86" s="1"/>
  <c r="P356" i="85"/>
  <c r="P359" i="85"/>
  <c r="P355" i="85"/>
  <c r="P360" i="85"/>
  <c r="P357" i="85"/>
  <c r="T248" i="86" a="1"/>
  <c r="T248" i="86" s="1"/>
  <c r="M248" i="86" a="1"/>
  <c r="M248" i="86" s="1"/>
  <c r="S248" i="86" a="1"/>
  <c r="S248" i="86" s="1"/>
  <c r="AC353" i="85"/>
  <c r="AC352" i="85"/>
  <c r="AI351" i="85"/>
  <c r="AI350" i="85"/>
  <c r="V353" i="85"/>
  <c r="V352" i="85"/>
  <c r="BF177" i="85" a="1"/>
  <c r="W357" i="85"/>
  <c r="W360" i="85"/>
  <c r="W355" i="85"/>
  <c r="W356" i="85"/>
  <c r="W359" i="85"/>
  <c r="L352" i="85"/>
  <c r="L353" i="85"/>
  <c r="AG340" i="86"/>
  <c r="AG336" i="86"/>
  <c r="AG358" i="85"/>
  <c r="AG354" i="85"/>
  <c r="BF180" i="85" a="1"/>
  <c r="J202" i="87"/>
  <c r="I281" i="45" s="1"/>
  <c r="BF166" i="85" a="1"/>
  <c r="V261" i="86" a="1"/>
  <c r="V261" i="86" s="1"/>
  <c r="M261" i="86" a="1"/>
  <c r="M261" i="86" s="1"/>
  <c r="AH350" i="85"/>
  <c r="AH351" i="85"/>
  <c r="Z113" i="86" a="1"/>
  <c r="Z113" i="86" s="1"/>
  <c r="Z134" i="86" a="1"/>
  <c r="Z134" i="86" s="1"/>
  <c r="Z124" i="86" a="1"/>
  <c r="Z124" i="86" s="1"/>
  <c r="O357" i="85"/>
  <c r="O360" i="85"/>
  <c r="O355" i="85"/>
  <c r="O356" i="85"/>
  <c r="O359" i="85"/>
  <c r="X336" i="86"/>
  <c r="X340" i="86"/>
  <c r="X354" i="85"/>
  <c r="X358" i="85"/>
  <c r="M126" i="86" a="1"/>
  <c r="M126" i="86" s="1"/>
  <c r="M122" i="86" a="1"/>
  <c r="M122" i="86" s="1"/>
  <c r="M112" i="86" a="1"/>
  <c r="M112" i="86" s="1"/>
  <c r="N350" i="85"/>
  <c r="N351" i="85"/>
  <c r="AE351" i="85"/>
  <c r="AE350" i="85"/>
  <c r="AF351" i="85"/>
  <c r="AF350" i="85"/>
  <c r="H302" i="86" a="1"/>
  <c r="H302" i="86" s="1"/>
  <c r="M315" i="86" s="1" a="1"/>
  <c r="AA351" i="85"/>
  <c r="AA350" i="85"/>
  <c r="P248" i="86" a="1"/>
  <c r="P248" i="86" s="1"/>
  <c r="AG248" i="86" a="1"/>
  <c r="AG248" i="86" s="1"/>
  <c r="O248" i="86" a="1"/>
  <c r="O248" i="86" s="1"/>
  <c r="AC336" i="86"/>
  <c r="AC340" i="86"/>
  <c r="AC354" i="85"/>
  <c r="AC358" i="85"/>
  <c r="AI353" i="85"/>
  <c r="AI352" i="85"/>
  <c r="Y355" i="85"/>
  <c r="Y359" i="85"/>
  <c r="Y360" i="85"/>
  <c r="Y357" i="85"/>
  <c r="Y356" i="85"/>
  <c r="AB355" i="85"/>
  <c r="AB359" i="85"/>
  <c r="AB356" i="85"/>
  <c r="AB360" i="85"/>
  <c r="AB357" i="85"/>
  <c r="W352" i="85"/>
  <c r="W353" i="85"/>
  <c r="L242" i="86" a="1"/>
  <c r="L242" i="86" s="1"/>
  <c r="L231" i="86" a="1"/>
  <c r="L231" i="86" s="1"/>
  <c r="L227" i="86" a="1"/>
  <c r="L227" i="86" s="1"/>
  <c r="W238" i="86" a="1"/>
  <c r="W238" i="86" s="1"/>
  <c r="W236" i="86" a="1"/>
  <c r="W236" i="86" s="1"/>
  <c r="W223" i="86" a="1"/>
  <c r="W223" i="86" s="1"/>
  <c r="AF224" i="86" a="1"/>
  <c r="AF224" i="86" s="1"/>
  <c r="AF235" i="86" a="1"/>
  <c r="AF235" i="86" s="1"/>
  <c r="AF234" i="86" a="1"/>
  <c r="AF234" i="86" s="1"/>
  <c r="V225" i="86" a="1"/>
  <c r="V225" i="86" s="1"/>
  <c r="V232" i="86" a="1"/>
  <c r="V232" i="86" s="1"/>
  <c r="V240" i="86" a="1"/>
  <c r="V240" i="86" s="1"/>
  <c r="AH222" i="86" a="1"/>
  <c r="AH222" i="86" s="1"/>
  <c r="AH240" i="86" a="1"/>
  <c r="AH240" i="86" s="1"/>
  <c r="AH227" i="86" a="1"/>
  <c r="AH227" i="86" s="1"/>
  <c r="AJ224" i="86" a="1"/>
  <c r="AJ224" i="86" s="1"/>
  <c r="AJ230" i="86" a="1"/>
  <c r="AJ230" i="86" s="1"/>
  <c r="AJ233" i="86" a="1"/>
  <c r="AJ233" i="86" s="1"/>
  <c r="S243" i="86" a="1"/>
  <c r="S243" i="86" s="1"/>
  <c r="S242" i="86" a="1"/>
  <c r="S242" i="86" s="1"/>
  <c r="S223" i="86" a="1"/>
  <c r="S223" i="86" s="1"/>
  <c r="N224" i="86" a="1"/>
  <c r="N224" i="86" s="1"/>
  <c r="N229" i="86" a="1"/>
  <c r="N229" i="86" s="1"/>
  <c r="N234" i="86" a="1"/>
  <c r="N234" i="86" s="1"/>
  <c r="X238" i="86" a="1"/>
  <c r="X238" i="86" s="1"/>
  <c r="X231" i="86" a="1"/>
  <c r="X231" i="86" s="1"/>
  <c r="X227" i="86" a="1"/>
  <c r="X227" i="86" s="1"/>
  <c r="AG226" i="86" a="1"/>
  <c r="AG226" i="86" s="1"/>
  <c r="AG232" i="86" a="1"/>
  <c r="AG232" i="86" s="1"/>
  <c r="AG240" i="86" a="1"/>
  <c r="AG240" i="86" s="1"/>
  <c r="AG223" i="86" a="1"/>
  <c r="AG223" i="86" s="1"/>
  <c r="Y243" i="86" a="1"/>
  <c r="Y243" i="86" s="1"/>
  <c r="Y225" i="86" a="1"/>
  <c r="Y225" i="86" s="1"/>
  <c r="Y234" i="86" a="1"/>
  <c r="Y234" i="86" s="1"/>
  <c r="T241" i="86" a="1"/>
  <c r="T241" i="86" s="1"/>
  <c r="T242" i="86" a="1"/>
  <c r="T242" i="86" s="1"/>
  <c r="T236" i="86" a="1"/>
  <c r="T236" i="86" s="1"/>
  <c r="AD222" i="86" a="1"/>
  <c r="AD222" i="86" s="1"/>
  <c r="AD244" i="86" a="1"/>
  <c r="AD244" i="86" s="1"/>
  <c r="AD223" i="86" a="1"/>
  <c r="AD223" i="86" s="1"/>
  <c r="AE244" i="86" a="1"/>
  <c r="AE244" i="86" s="1"/>
  <c r="AE235" i="86" a="1"/>
  <c r="AE235" i="86" s="1"/>
  <c r="AE227" i="86" a="1"/>
  <c r="AE227" i="86" s="1"/>
  <c r="Q229" i="86" a="1"/>
  <c r="Q229" i="86" s="1"/>
  <c r="Q243" i="86" a="1"/>
  <c r="Q243" i="86" s="1"/>
  <c r="Q228" i="86" a="1"/>
  <c r="Q228" i="86" s="1"/>
  <c r="AC232" i="86" a="1"/>
  <c r="AC232" i="86" s="1"/>
  <c r="AC236" i="86" a="1"/>
  <c r="AC236" i="86" s="1"/>
  <c r="AC223" i="86" a="1"/>
  <c r="AC223" i="86" s="1"/>
  <c r="U238" i="86" a="1"/>
  <c r="U238" i="86" s="1"/>
  <c r="U243" i="86" a="1"/>
  <c r="U243" i="86" s="1"/>
  <c r="U236" i="86" a="1"/>
  <c r="U236" i="86" s="1"/>
  <c r="AB237" i="86" a="1"/>
  <c r="AB237" i="86" s="1"/>
  <c r="AB230" i="86" a="1"/>
  <c r="AB230" i="86" s="1"/>
  <c r="AB240" i="86" a="1"/>
  <c r="AB240" i="86" s="1"/>
  <c r="O229" i="86" a="1"/>
  <c r="O229" i="86" s="1"/>
  <c r="O230" i="86" a="1"/>
  <c r="O230" i="86" s="1"/>
  <c r="O236" i="86" a="1"/>
  <c r="O236" i="86" s="1"/>
  <c r="P226" i="86" a="1"/>
  <c r="P226" i="86" s="1"/>
  <c r="P242" i="86" a="1"/>
  <c r="P242" i="86" s="1"/>
  <c r="P231" i="86" a="1"/>
  <c r="P231" i="86" s="1"/>
  <c r="P227" i="86" a="1"/>
  <c r="P227" i="86" s="1"/>
  <c r="AI242" i="86" a="1"/>
  <c r="AI242" i="86" s="1"/>
  <c r="AI228" i="86" a="1"/>
  <c r="AI228" i="86" s="1"/>
  <c r="AI223" i="86" a="1"/>
  <c r="AI223" i="86" s="1"/>
  <c r="AA220" i="86" a="1"/>
  <c r="AA220" i="86" s="1"/>
  <c r="R232" i="86" a="1"/>
  <c r="R232" i="86" s="1"/>
  <c r="R227" i="86" a="1"/>
  <c r="R227" i="86" s="1"/>
  <c r="L237" i="86" a="1"/>
  <c r="L237" i="86" s="1"/>
  <c r="L241" i="86" a="1"/>
  <c r="L241" i="86" s="1"/>
  <c r="L236" i="86" a="1"/>
  <c r="L236" i="86" s="1"/>
  <c r="L239" i="86" a="1"/>
  <c r="L239" i="86" s="1"/>
  <c r="W225" i="86" a="1"/>
  <c r="W225" i="86" s="1"/>
  <c r="W244" i="86" a="1"/>
  <c r="W244" i="86" s="1"/>
  <c r="W239" i="86" a="1"/>
  <c r="W239" i="86" s="1"/>
  <c r="AF242" i="86" a="1"/>
  <c r="AF242" i="86" s="1"/>
  <c r="AF222" i="86" a="1"/>
  <c r="AF222" i="86" s="1"/>
  <c r="AF221" i="86" a="1"/>
  <c r="AF221" i="86" s="1"/>
  <c r="V230" i="86" a="1"/>
  <c r="V230" i="86" s="1"/>
  <c r="V241" i="86" a="1"/>
  <c r="V241" i="86" s="1"/>
  <c r="V234" i="86" a="1"/>
  <c r="V234" i="86" s="1"/>
  <c r="AH237" i="86" a="1"/>
  <c r="AH237" i="86" s="1"/>
  <c r="AH232" i="86" a="1"/>
  <c r="AH232" i="86" s="1"/>
  <c r="AH220" i="86" a="1"/>
  <c r="AH220" i="86" s="1"/>
  <c r="AH233" i="86" a="1"/>
  <c r="AH233" i="86" s="1"/>
  <c r="AJ242" i="86" a="1"/>
  <c r="AJ242" i="86" s="1"/>
  <c r="AJ231" i="86" a="1"/>
  <c r="AJ231" i="86" s="1"/>
  <c r="AJ221" i="86" a="1"/>
  <c r="AJ221" i="86" s="1"/>
  <c r="S238" i="86" a="1"/>
  <c r="S238" i="86" s="1"/>
  <c r="S236" i="86" a="1"/>
  <c r="S236" i="86" s="1"/>
  <c r="S239" i="86" a="1"/>
  <c r="S239" i="86" s="1"/>
  <c r="N225" i="86" a="1"/>
  <c r="N225" i="86" s="1"/>
  <c r="N236" i="86" a="1"/>
  <c r="N236" i="86" s="1"/>
  <c r="N223" i="86" a="1"/>
  <c r="N223" i="86" s="1"/>
  <c r="X237" i="86" a="1"/>
  <c r="X237" i="86" s="1"/>
  <c r="X225" i="86" a="1"/>
  <c r="X225" i="86" s="1"/>
  <c r="X220" i="86" a="1"/>
  <c r="X220" i="86" s="1"/>
  <c r="X221" i="86" a="1"/>
  <c r="X221" i="86" s="1"/>
  <c r="AG237" i="86" a="1"/>
  <c r="AG237" i="86" s="1"/>
  <c r="AG225" i="86" a="1"/>
  <c r="AG225" i="86" s="1"/>
  <c r="AG220" i="86" a="1"/>
  <c r="AG220" i="86" s="1"/>
  <c r="Y232" i="86" a="1"/>
  <c r="Y232" i="86" s="1"/>
  <c r="Y242" i="86" a="1"/>
  <c r="Y242" i="86" s="1"/>
  <c r="Y227" i="86" a="1"/>
  <c r="Y227" i="86" s="1"/>
  <c r="T243" i="86" a="1"/>
  <c r="T243" i="86" s="1"/>
  <c r="T224" i="86" a="1"/>
  <c r="T224" i="86" s="1"/>
  <c r="T234" i="86" a="1"/>
  <c r="T234" i="86" s="1"/>
  <c r="AD230" i="86" a="1"/>
  <c r="AD230" i="86" s="1"/>
  <c r="AD240" i="86" a="1"/>
  <c r="AD240" i="86" s="1"/>
  <c r="AD221" i="86" a="1"/>
  <c r="AD221" i="86" s="1"/>
  <c r="AE230" i="86" a="1"/>
  <c r="AE230" i="86" s="1"/>
  <c r="AE236" i="86" a="1"/>
  <c r="AE236" i="86" s="1"/>
  <c r="AE223" i="86" a="1"/>
  <c r="AE223" i="86" s="1"/>
  <c r="Q225" i="86" a="1"/>
  <c r="Q225" i="86" s="1"/>
  <c r="Q238" i="86" a="1"/>
  <c r="Q238" i="86" s="1"/>
  <c r="Q234" i="86" a="1"/>
  <c r="Q234" i="86" s="1"/>
  <c r="AC225" i="86" a="1"/>
  <c r="AC225" i="86" s="1"/>
  <c r="AC231" i="86" a="1"/>
  <c r="AC231" i="86" s="1"/>
  <c r="AC233" i="86" a="1"/>
  <c r="AC233" i="86" s="1"/>
  <c r="U230" i="86" a="1"/>
  <c r="U230" i="86" s="1"/>
  <c r="U235" i="86" a="1"/>
  <c r="U235" i="86" s="1"/>
  <c r="U234" i="86" a="1"/>
  <c r="U234" i="86" s="1"/>
  <c r="AB232" i="86" a="1"/>
  <c r="AB232" i="86" s="1"/>
  <c r="AB229" i="86" a="1"/>
  <c r="AB229" i="86" s="1"/>
  <c r="AB220" i="86" a="1"/>
  <c r="AB220" i="86" s="1"/>
  <c r="O241" i="86" a="1"/>
  <c r="O241" i="86" s="1"/>
  <c r="O242" i="86" a="1"/>
  <c r="O242" i="86" s="1"/>
  <c r="O234" i="86" a="1"/>
  <c r="O234" i="86" s="1"/>
  <c r="P237" i="86" a="1"/>
  <c r="P237" i="86" s="1"/>
  <c r="P224" i="86" a="1"/>
  <c r="P224" i="86" s="1"/>
  <c r="P236" i="86" a="1"/>
  <c r="P236" i="86" s="1"/>
  <c r="AI237" i="86" a="1"/>
  <c r="AI237" i="86" s="1"/>
  <c r="AI241" i="86" a="1"/>
  <c r="AI241" i="86" s="1"/>
  <c r="AI236" i="86" a="1"/>
  <c r="AI236" i="86" s="1"/>
  <c r="AI239" i="86" a="1"/>
  <c r="AI239" i="86" s="1"/>
  <c r="AA241" i="86" a="1"/>
  <c r="AA241" i="86" s="1"/>
  <c r="AA236" i="86" a="1"/>
  <c r="AA236" i="86" s="1"/>
  <c r="AA233" i="86" a="1"/>
  <c r="AA233" i="86" s="1"/>
  <c r="R229" i="86" a="1"/>
  <c r="R229" i="86" s="1"/>
  <c r="R228" i="86" a="1"/>
  <c r="R228" i="86" s="1"/>
  <c r="R221" i="86" a="1"/>
  <c r="R221" i="86" s="1"/>
  <c r="L226" i="86" a="1"/>
  <c r="L226" i="86" s="1"/>
  <c r="L243" i="86" a="1"/>
  <c r="L243" i="86" s="1"/>
  <c r="L244" i="86" a="1"/>
  <c r="L244" i="86" s="1"/>
  <c r="W226" i="86" a="1"/>
  <c r="W226" i="86" s="1"/>
  <c r="W230" i="86" a="1"/>
  <c r="W230" i="86" s="1"/>
  <c r="W231" i="86" a="1"/>
  <c r="W231" i="86" s="1"/>
  <c r="W221" i="86" a="1"/>
  <c r="W221" i="86" s="1"/>
  <c r="AF241" i="86" a="1"/>
  <c r="AF241" i="86" s="1"/>
  <c r="AF244" i="86" a="1"/>
  <c r="AF244" i="86" s="1"/>
  <c r="AF233" i="86" a="1"/>
  <c r="AF233" i="86" s="1"/>
  <c r="V222" i="86" a="1"/>
  <c r="V222" i="86" s="1"/>
  <c r="V243" i="86" a="1"/>
  <c r="V243" i="86" s="1"/>
  <c r="V223" i="86" a="1"/>
  <c r="V223" i="86" s="1"/>
  <c r="AH226" i="86" a="1"/>
  <c r="AH226" i="86" s="1"/>
  <c r="AH224" i="86" a="1"/>
  <c r="AH224" i="86" s="1"/>
  <c r="AH228" i="86" a="1"/>
  <c r="AH228" i="86" s="1"/>
  <c r="AJ229" i="86" a="1"/>
  <c r="AJ229" i="86" s="1"/>
  <c r="AJ228" i="86" a="1"/>
  <c r="AJ228" i="86" s="1"/>
  <c r="AJ239" i="86" a="1"/>
  <c r="AJ239" i="86" s="1"/>
  <c r="S225" i="86" a="1"/>
  <c r="S225" i="86" s="1"/>
  <c r="S231" i="86" a="1"/>
  <c r="S231" i="86" s="1"/>
  <c r="S227" i="86" a="1"/>
  <c r="S227" i="86" s="1"/>
  <c r="N242" i="86" a="1"/>
  <c r="N242" i="86" s="1"/>
  <c r="N228" i="86" a="1"/>
  <c r="N228" i="86" s="1"/>
  <c r="N233" i="86" a="1"/>
  <c r="N233" i="86" s="1"/>
  <c r="X226" i="86" a="1"/>
  <c r="X226" i="86" s="1"/>
  <c r="X222" i="86" a="1"/>
  <c r="X222" i="86" s="1"/>
  <c r="X240" i="86" a="1"/>
  <c r="X240" i="86" s="1"/>
  <c r="AG242" i="86" a="1"/>
  <c r="AG242" i="86" s="1"/>
  <c r="AG235" i="86" a="1"/>
  <c r="AG235" i="86" s="1"/>
  <c r="AG244" i="86" a="1"/>
  <c r="AG244" i="86" s="1"/>
  <c r="Y238" i="86" a="1"/>
  <c r="Y238" i="86" s="1"/>
  <c r="Y231" i="86" a="1"/>
  <c r="Y231" i="86" s="1"/>
  <c r="Y239" i="86" a="1"/>
  <c r="Y239" i="86" s="1"/>
  <c r="T230" i="86" a="1"/>
  <c r="T230" i="86" s="1"/>
  <c r="T244" i="86" a="1"/>
  <c r="T244" i="86" s="1"/>
  <c r="T239" i="86" a="1"/>
  <c r="T239" i="86" s="1"/>
  <c r="AD224" i="86" a="1"/>
  <c r="AD224" i="86" s="1"/>
  <c r="AD231" i="86" a="1"/>
  <c r="AD231" i="86" s="1"/>
  <c r="AD227" i="86" a="1"/>
  <c r="AD227" i="86" s="1"/>
  <c r="AE222" i="86" a="1"/>
  <c r="AE222" i="86" s="1"/>
  <c r="AE220" i="86" a="1"/>
  <c r="AE220" i="86" s="1"/>
  <c r="AE239" i="86" a="1"/>
  <c r="AE239" i="86" s="1"/>
  <c r="Q222" i="86" a="1"/>
  <c r="Q222" i="86" s="1"/>
  <c r="Q230" i="86" a="1"/>
  <c r="Q230" i="86" s="1"/>
  <c r="Q227" i="86" a="1"/>
  <c r="Q227" i="86" s="1"/>
  <c r="AC226" i="86" a="1"/>
  <c r="AC226" i="86" s="1"/>
  <c r="AC222" i="86" a="1"/>
  <c r="AC222" i="86" s="1"/>
  <c r="AC228" i="86" a="1"/>
  <c r="AC228" i="86" s="1"/>
  <c r="AC221" i="86" a="1"/>
  <c r="AC221" i="86" s="1"/>
  <c r="U222" i="86" a="1"/>
  <c r="U222" i="86" s="1"/>
  <c r="U225" i="86" a="1"/>
  <c r="U225" i="86" s="1"/>
  <c r="U239" i="86" a="1"/>
  <c r="U239" i="86" s="1"/>
  <c r="AB224" i="86" a="1"/>
  <c r="AB224" i="86" s="1"/>
  <c r="AB235" i="86" a="1"/>
  <c r="AB235" i="86" s="1"/>
  <c r="AB234" i="86" a="1"/>
  <c r="AB234" i="86" s="1"/>
  <c r="O243" i="86" a="1"/>
  <c r="O243" i="86" s="1"/>
  <c r="O232" i="86" a="1"/>
  <c r="O232" i="86" s="1"/>
  <c r="O227" i="86" a="1"/>
  <c r="O227" i="86" s="1"/>
  <c r="P238" i="86" a="1"/>
  <c r="P238" i="86" s="1"/>
  <c r="P229" i="86" a="1"/>
  <c r="P229" i="86" s="1"/>
  <c r="P244" i="86" a="1"/>
  <c r="P244" i="86" s="1"/>
  <c r="AI226" i="86" a="1"/>
  <c r="AI226" i="86" s="1"/>
  <c r="AI243" i="86" a="1"/>
  <c r="AI243" i="86" s="1"/>
  <c r="AI231" i="86" a="1"/>
  <c r="AI231" i="86" s="1"/>
  <c r="AA243" i="86" a="1"/>
  <c r="AA243" i="86" s="1"/>
  <c r="AA244" i="86" a="1"/>
  <c r="AA244" i="86" s="1"/>
  <c r="AA223" i="86" a="1"/>
  <c r="AA223" i="86" s="1"/>
  <c r="R235" i="86" a="1"/>
  <c r="R235" i="86" s="1"/>
  <c r="R222" i="86" a="1"/>
  <c r="R222" i="86" s="1"/>
  <c r="R233" i="86" a="1"/>
  <c r="R233" i="86" s="1"/>
  <c r="L222" i="86" a="1"/>
  <c r="L222" i="86" s="1"/>
  <c r="L232" i="86" a="1"/>
  <c r="L232" i="86" s="1"/>
  <c r="L228" i="86" a="1"/>
  <c r="L228" i="86" s="1"/>
  <c r="W237" i="86" a="1"/>
  <c r="W237" i="86" s="1"/>
  <c r="W229" i="86" a="1"/>
  <c r="W229" i="86" s="1"/>
  <c r="W240" i="86" a="1"/>
  <c r="W240" i="86" s="1"/>
  <c r="AF243" i="86" a="1"/>
  <c r="AF243" i="86" s="1"/>
  <c r="AF236" i="86" a="1"/>
  <c r="AF236" i="86" s="1"/>
  <c r="AF239" i="86" a="1"/>
  <c r="AF239" i="86" s="1"/>
  <c r="V235" i="86" a="1"/>
  <c r="V235" i="86" s="1"/>
  <c r="V238" i="86" a="1"/>
  <c r="V238" i="86" s="1"/>
  <c r="V233" i="86" a="1"/>
  <c r="V233" i="86" s="1"/>
  <c r="AH241" i="86" a="1"/>
  <c r="AH241" i="86" s="1"/>
  <c r="AH229" i="86" a="1"/>
  <c r="AH229" i="86" s="1"/>
  <c r="AH236" i="86" a="1"/>
  <c r="AH236" i="86" s="1"/>
  <c r="AJ244" i="86" a="1"/>
  <c r="AJ244" i="86" s="1"/>
  <c r="AJ222" i="86" a="1"/>
  <c r="AJ222" i="86" s="1"/>
  <c r="AJ227" i="86" a="1"/>
  <c r="AJ227" i="86" s="1"/>
  <c r="S235" i="86" a="1"/>
  <c r="S235" i="86" s="1"/>
  <c r="S222" i="86" a="1"/>
  <c r="S222" i="86" s="1"/>
  <c r="S221" i="86" a="1"/>
  <c r="S221" i="86" s="1"/>
  <c r="N235" i="86" a="1"/>
  <c r="N235" i="86" s="1"/>
  <c r="N231" i="86" a="1"/>
  <c r="N231" i="86" s="1"/>
  <c r="N221" i="86" a="1"/>
  <c r="N221" i="86" s="1"/>
  <c r="X229" i="86" a="1"/>
  <c r="X229" i="86" s="1"/>
  <c r="X224" i="86" a="1"/>
  <c r="X224" i="86" s="1"/>
  <c r="X228" i="86" a="1"/>
  <c r="X228" i="86" s="1"/>
  <c r="AG230" i="86" a="1"/>
  <c r="AG230" i="86" s="1"/>
  <c r="AG224" i="86" a="1"/>
  <c r="AG224" i="86" s="1"/>
  <c r="AG234" i="86" a="1"/>
  <c r="AG234" i="86" s="1"/>
  <c r="Y230" i="86" a="1"/>
  <c r="Y230" i="86" s="1"/>
  <c r="Y228" i="86" a="1"/>
  <c r="Y228" i="86" s="1"/>
  <c r="Y221" i="86" a="1"/>
  <c r="Y221" i="86" s="1"/>
  <c r="T232" i="86" a="1"/>
  <c r="T232" i="86" s="1"/>
  <c r="T240" i="86" a="1"/>
  <c r="T240" i="86" s="1"/>
  <c r="T223" i="86" a="1"/>
  <c r="T223" i="86" s="1"/>
  <c r="AD237" i="86" a="1"/>
  <c r="AD237" i="86" s="1"/>
  <c r="AD242" i="86" a="1"/>
  <c r="AD242" i="86" s="1"/>
  <c r="AD220" i="86" a="1"/>
  <c r="AD220" i="86" s="1"/>
  <c r="AD233" i="86" a="1"/>
  <c r="AD233" i="86" s="1"/>
  <c r="AE237" i="86" a="1"/>
  <c r="AE237" i="86" s="1"/>
  <c r="AE241" i="86" a="1"/>
  <c r="AE241" i="86" s="1"/>
  <c r="AE231" i="86" a="1"/>
  <c r="AE231" i="86" s="1"/>
  <c r="AE233" i="86" a="1"/>
  <c r="AE233" i="86" s="1"/>
  <c r="Q235" i="86" a="1"/>
  <c r="Q235" i="86" s="1"/>
  <c r="Q231" i="86" a="1"/>
  <c r="Q231" i="86" s="1"/>
  <c r="Q223" i="86" a="1"/>
  <c r="Q223" i="86" s="1"/>
  <c r="AC237" i="86" a="1"/>
  <c r="AC237" i="86" s="1"/>
  <c r="AC235" i="86" a="1"/>
  <c r="AC235" i="86" s="1"/>
  <c r="AC240" i="86" a="1"/>
  <c r="AC240" i="86" s="1"/>
  <c r="U232" i="86" a="1"/>
  <c r="U232" i="86" s="1"/>
  <c r="U228" i="86" a="1"/>
  <c r="U228" i="86" s="1"/>
  <c r="U221" i="86" a="1"/>
  <c r="U221" i="86" s="1"/>
  <c r="AB242" i="86" a="1"/>
  <c r="AB242" i="86" s="1"/>
  <c r="AB244" i="86" a="1"/>
  <c r="AB244" i="86" s="1"/>
  <c r="AB233" i="86" a="1"/>
  <c r="AB233" i="86" s="1"/>
  <c r="O238" i="86" a="1"/>
  <c r="O238" i="86" s="1"/>
  <c r="O244" i="86" a="1"/>
  <c r="O244" i="86" s="1"/>
  <c r="O223" i="86" a="1"/>
  <c r="O223" i="86" s="1"/>
  <c r="P235" i="86" a="1"/>
  <c r="P235" i="86" s="1"/>
  <c r="P241" i="86" a="1"/>
  <c r="P241" i="86" s="1"/>
  <c r="P234" i="86" a="1"/>
  <c r="P234" i="86" s="1"/>
  <c r="AI235" i="86" a="1"/>
  <c r="AI235" i="86" s="1"/>
  <c r="AI238" i="86" a="1"/>
  <c r="AI238" i="86" s="1"/>
  <c r="AI244" i="86" a="1"/>
  <c r="AI244" i="86" s="1"/>
  <c r="AA237" i="86" a="1"/>
  <c r="AA237" i="86" s="1"/>
  <c r="AA238" i="86" a="1"/>
  <c r="AA238" i="86" s="1"/>
  <c r="AA228" i="86" a="1"/>
  <c r="AA228" i="86" s="1"/>
  <c r="AA239" i="86" a="1"/>
  <c r="AA239" i="86" s="1"/>
  <c r="R241" i="86" a="1"/>
  <c r="R241" i="86" s="1"/>
  <c r="R240" i="86" a="1"/>
  <c r="R240" i="86" s="1"/>
  <c r="R223" i="86" a="1"/>
  <c r="R223" i="86" s="1"/>
  <c r="AA225" i="86" a="1"/>
  <c r="AA225" i="86" s="1"/>
  <c r="R237" i="86" a="1"/>
  <c r="R237" i="86" s="1"/>
  <c r="R244" i="86" a="1"/>
  <c r="R244" i="86" s="1"/>
  <c r="L224" i="86" a="1"/>
  <c r="L224" i="86" s="1"/>
  <c r="L238" i="86" a="1"/>
  <c r="L238" i="86" s="1"/>
  <c r="L234" i="86" a="1"/>
  <c r="L234" i="86" s="1"/>
  <c r="W224" i="86" a="1"/>
  <c r="W224" i="86" s="1"/>
  <c r="W235" i="86" a="1"/>
  <c r="W235" i="86" s="1"/>
  <c r="W220" i="86" a="1"/>
  <c r="W220" i="86" s="1"/>
  <c r="AF238" i="86" a="1"/>
  <c r="AF238" i="86" s="1"/>
  <c r="AF228" i="86" a="1"/>
  <c r="AF228" i="86" s="1"/>
  <c r="AF227" i="86" a="1"/>
  <c r="AF227" i="86" s="1"/>
  <c r="V224" i="86" a="1"/>
  <c r="V224" i="86" s="1"/>
  <c r="V220" i="86" a="1"/>
  <c r="V220" i="86" s="1"/>
  <c r="V221" i="86" a="1"/>
  <c r="V221" i="86" s="1"/>
  <c r="AH243" i="86" a="1"/>
  <c r="AH243" i="86" s="1"/>
  <c r="AH242" i="86" a="1"/>
  <c r="AH242" i="86" s="1"/>
  <c r="AH234" i="86" a="1"/>
  <c r="AH234" i="86" s="1"/>
  <c r="AJ237" i="86" a="1"/>
  <c r="AJ237" i="86" s="1"/>
  <c r="AJ241" i="86" a="1"/>
  <c r="AJ241" i="86" s="1"/>
  <c r="AJ236" i="86" a="1"/>
  <c r="AJ236" i="86" s="1"/>
  <c r="AJ223" i="86" a="1"/>
  <c r="AJ223" i="86" s="1"/>
  <c r="S226" i="86" a="1"/>
  <c r="S226" i="86" s="1"/>
  <c r="S232" i="86" a="1"/>
  <c r="S232" i="86" s="1"/>
  <c r="S240" i="86" a="1"/>
  <c r="S240" i="86" s="1"/>
  <c r="S233" i="86" a="1"/>
  <c r="S233" i="86" s="1"/>
  <c r="N230" i="86" a="1"/>
  <c r="N230" i="86" s="1"/>
  <c r="N222" i="86" a="1"/>
  <c r="N222" i="86" s="1"/>
  <c r="N239" i="86" a="1"/>
  <c r="N239" i="86" s="1"/>
  <c r="X244" i="86" a="1"/>
  <c r="X244" i="86" s="1"/>
  <c r="X235" i="86" a="1"/>
  <c r="X235" i="86" s="1"/>
  <c r="X234" i="86" a="1"/>
  <c r="X234" i="86" s="1"/>
  <c r="AG241" i="86" a="1"/>
  <c r="AG241" i="86" s="1"/>
  <c r="AG228" i="86" a="1"/>
  <c r="AG228" i="86" s="1"/>
  <c r="AG233" i="86" a="1"/>
  <c r="AG233" i="86" s="1"/>
  <c r="Y229" i="86" a="1"/>
  <c r="Y229" i="86" s="1"/>
  <c r="Y240" i="86" a="1"/>
  <c r="Y240" i="86" s="1"/>
  <c r="Y233" i="86" a="1"/>
  <c r="Y233" i="86" s="1"/>
  <c r="T229" i="86" a="1"/>
  <c r="T229" i="86" s="1"/>
  <c r="T220" i="86" a="1"/>
  <c r="T220" i="86" s="1"/>
  <c r="T227" i="86" a="1"/>
  <c r="T227" i="86" s="1"/>
  <c r="AD226" i="86" a="1"/>
  <c r="AD226" i="86" s="1"/>
  <c r="AD225" i="86" a="1"/>
  <c r="AD225" i="86" s="1"/>
  <c r="AD228" i="86" a="1"/>
  <c r="AD228" i="86" s="1"/>
  <c r="AE226" i="86" a="1"/>
  <c r="AE226" i="86" s="1"/>
  <c r="AE243" i="86" a="1"/>
  <c r="AE243" i="86" s="1"/>
  <c r="AE228" i="86" a="1"/>
  <c r="AE228" i="86" s="1"/>
  <c r="Q232" i="86" a="1"/>
  <c r="Q232" i="86" s="1"/>
  <c r="Q240" i="86" a="1"/>
  <c r="Q240" i="86" s="1"/>
  <c r="Q221" i="86" a="1"/>
  <c r="Q221" i="86" s="1"/>
  <c r="AC244" i="86" a="1"/>
  <c r="AC244" i="86" s="1"/>
  <c r="AC224" i="86" a="1"/>
  <c r="AC224" i="86" s="1"/>
  <c r="AC220" i="86" a="1"/>
  <c r="AC220" i="86" s="1"/>
  <c r="U224" i="86" a="1"/>
  <c r="U224" i="86" s="1"/>
  <c r="U240" i="86" a="1"/>
  <c r="U240" i="86" s="1"/>
  <c r="U233" i="86" a="1"/>
  <c r="U233" i="86" s="1"/>
  <c r="AB241" i="86" a="1"/>
  <c r="AB241" i="86" s="1"/>
  <c r="AB236" i="86" a="1"/>
  <c r="AB236" i="86" s="1"/>
  <c r="AB239" i="86" a="1"/>
  <c r="AB239" i="86" s="1"/>
  <c r="O225" i="86" a="1"/>
  <c r="O225" i="86" s="1"/>
  <c r="O220" i="86" a="1"/>
  <c r="O220" i="86" s="1"/>
  <c r="O239" i="86" a="1"/>
  <c r="O239" i="86" s="1"/>
  <c r="P225" i="86" a="1"/>
  <c r="P225" i="86" s="1"/>
  <c r="P243" i="86" a="1"/>
  <c r="P243" i="86" s="1"/>
  <c r="P239" i="86" a="1"/>
  <c r="P239" i="86" s="1"/>
  <c r="AI229" i="86" a="1"/>
  <c r="AI229" i="86" s="1"/>
  <c r="AI225" i="86" a="1"/>
  <c r="AI225" i="86" s="1"/>
  <c r="AI234" i="86" a="1"/>
  <c r="AI234" i="86" s="1"/>
  <c r="AA226" i="86" a="1"/>
  <c r="AA226" i="86" s="1"/>
  <c r="AA231" i="86" a="1"/>
  <c r="AA231" i="86" s="1"/>
  <c r="R243" i="86" a="1"/>
  <c r="R243" i="86" s="1"/>
  <c r="R239" i="86" a="1"/>
  <c r="R239" i="86" s="1"/>
  <c r="L230" i="86" a="1"/>
  <c r="L230" i="86" s="1"/>
  <c r="L225" i="86" a="1"/>
  <c r="L225" i="86" s="1"/>
  <c r="L223" i="86" a="1"/>
  <c r="L223" i="86" s="1"/>
  <c r="W242" i="86" a="1"/>
  <c r="W242" i="86" s="1"/>
  <c r="W232" i="86" a="1"/>
  <c r="W232" i="86" s="1"/>
  <c r="W234" i="86" a="1"/>
  <c r="W234" i="86" s="1"/>
  <c r="AF237" i="86" a="1"/>
  <c r="AF237" i="86" s="1"/>
  <c r="AF225" i="86" a="1"/>
  <c r="AF225" i="86" s="1"/>
  <c r="AF240" i="86" a="1"/>
  <c r="AF240" i="86" s="1"/>
  <c r="AF223" i="86" a="1"/>
  <c r="AF223" i="86" s="1"/>
  <c r="V229" i="86" a="1"/>
  <c r="V229" i="86" s="1"/>
  <c r="V231" i="86" a="1"/>
  <c r="V231" i="86" s="1"/>
  <c r="V239" i="86" a="1"/>
  <c r="V239" i="86" s="1"/>
  <c r="AH238" i="86" a="1"/>
  <c r="AH238" i="86" s="1"/>
  <c r="AH225" i="86" a="1"/>
  <c r="AH225" i="86" s="1"/>
  <c r="AH223" i="86" a="1"/>
  <c r="AH223" i="86" s="1"/>
  <c r="AJ226" i="86" a="1"/>
  <c r="AJ226" i="86" s="1"/>
  <c r="AJ243" i="86" a="1"/>
  <c r="AJ243" i="86" s="1"/>
  <c r="AJ240" i="86" a="1"/>
  <c r="AJ240" i="86" s="1"/>
  <c r="S237" i="86" a="1"/>
  <c r="S237" i="86" s="1"/>
  <c r="S224" i="86" a="1"/>
  <c r="S224" i="86" s="1"/>
  <c r="S220" i="86" a="1"/>
  <c r="S220" i="86" s="1"/>
  <c r="N226" i="86" a="1"/>
  <c r="N226" i="86" s="1"/>
  <c r="N241" i="86" a="1"/>
  <c r="N241" i="86" s="1"/>
  <c r="N240" i="86" a="1"/>
  <c r="N240" i="86" s="1"/>
  <c r="N227" i="86" a="1"/>
  <c r="N227" i="86" s="1"/>
  <c r="X241" i="86" a="1"/>
  <c r="X241" i="86" s="1"/>
  <c r="X232" i="86" a="1"/>
  <c r="X232" i="86" s="1"/>
  <c r="X233" i="86" a="1"/>
  <c r="X233" i="86" s="1"/>
  <c r="AG243" i="86" a="1"/>
  <c r="AG243" i="86" s="1"/>
  <c r="AG236" i="86" a="1"/>
  <c r="AG236" i="86" s="1"/>
  <c r="AG227" i="86" a="1"/>
  <c r="AG227" i="86" s="1"/>
  <c r="Y237" i="86" a="1"/>
  <c r="Y237" i="86" s="1"/>
  <c r="Y222" i="86" a="1"/>
  <c r="Y222" i="86" s="1"/>
  <c r="Y220" i="86" a="1"/>
  <c r="Y220" i="86" s="1"/>
  <c r="Y223" i="86" a="1"/>
  <c r="Y223" i="86" s="1"/>
  <c r="T238" i="86" a="1"/>
  <c r="T238" i="86" s="1"/>
  <c r="T231" i="86" a="1"/>
  <c r="T231" i="86" s="1"/>
  <c r="T221" i="86" a="1"/>
  <c r="T221" i="86" s="1"/>
  <c r="AD229" i="86" a="1"/>
  <c r="AD229" i="86" s="1"/>
  <c r="AD241" i="86" a="1"/>
  <c r="AD241" i="86" s="1"/>
  <c r="AD236" i="86" a="1"/>
  <c r="AD236" i="86" s="1"/>
  <c r="AE229" i="86" a="1"/>
  <c r="AE229" i="86" s="1"/>
  <c r="AE238" i="86" a="1"/>
  <c r="AE238" i="86" s="1"/>
  <c r="AE240" i="86" a="1"/>
  <c r="AE240" i="86" s="1"/>
  <c r="Q224" i="86" a="1"/>
  <c r="Q224" i="86" s="1"/>
  <c r="Q220" i="86" a="1"/>
  <c r="Q220" i="86" s="1"/>
  <c r="Q233" i="86" a="1"/>
  <c r="Q233" i="86" s="1"/>
  <c r="AC241" i="86" a="1"/>
  <c r="AC241" i="86" s="1"/>
  <c r="AC229" i="86" a="1"/>
  <c r="AC229" i="86" s="1"/>
  <c r="AC234" i="86" a="1"/>
  <c r="AC234" i="86" s="1"/>
  <c r="U229" i="86" a="1"/>
  <c r="U229" i="86" s="1"/>
  <c r="U220" i="86" a="1"/>
  <c r="U220" i="86" s="1"/>
  <c r="U227" i="86" a="1"/>
  <c r="U227" i="86" s="1"/>
  <c r="AB243" i="86" a="1"/>
  <c r="AB243" i="86" s="1"/>
  <c r="AB228" i="86" a="1"/>
  <c r="AB228" i="86" s="1"/>
  <c r="AB227" i="86" a="1"/>
  <c r="AB227" i="86" s="1"/>
  <c r="O235" i="86" a="1"/>
  <c r="O235" i="86" s="1"/>
  <c r="O240" i="86" a="1"/>
  <c r="O240" i="86" s="1"/>
  <c r="O221" i="86" a="1"/>
  <c r="O221" i="86" s="1"/>
  <c r="P230" i="86" a="1"/>
  <c r="P230" i="86" s="1"/>
  <c r="P240" i="86" a="1"/>
  <c r="P240" i="86" s="1"/>
  <c r="P223" i="86" a="1"/>
  <c r="P223" i="86" s="1"/>
  <c r="AI222" i="86" a="1"/>
  <c r="AI222" i="86" s="1"/>
  <c r="AI232" i="86" a="1"/>
  <c r="AI232" i="86" s="1"/>
  <c r="AI227" i="86" a="1"/>
  <c r="AI227" i="86" s="1"/>
  <c r="AA222" i="86" a="1"/>
  <c r="AA222" i="86" s="1"/>
  <c r="AA230" i="86" a="1"/>
  <c r="AA230" i="86" s="1"/>
  <c r="AA240" i="86" a="1"/>
  <c r="AA240" i="86" s="1"/>
  <c r="R226" i="86" a="1"/>
  <c r="R226" i="86" s="1"/>
  <c r="R238" i="86" a="1"/>
  <c r="R238" i="86" s="1"/>
  <c r="R231" i="86" a="1"/>
  <c r="R231" i="86" s="1"/>
  <c r="L229" i="86" a="1"/>
  <c r="L229" i="86" s="1"/>
  <c r="L220" i="86" a="1"/>
  <c r="L220" i="86" s="1"/>
  <c r="L233" i="86" a="1"/>
  <c r="L233" i="86" s="1"/>
  <c r="W241" i="86" a="1"/>
  <c r="W241" i="86" s="1"/>
  <c r="W222" i="86" a="1"/>
  <c r="W222" i="86" s="1"/>
  <c r="W233" i="86" a="1"/>
  <c r="W233" i="86" s="1"/>
  <c r="AF226" i="86" a="1"/>
  <c r="AF226" i="86" s="1"/>
  <c r="AF232" i="86" a="1"/>
  <c r="AF232" i="86" s="1"/>
  <c r="AF231" i="86" a="1"/>
  <c r="AF231" i="86" s="1"/>
  <c r="V237" i="86" a="1"/>
  <c r="V237" i="86" s="1"/>
  <c r="V242" i="86" a="1"/>
  <c r="V242" i="86" s="1"/>
  <c r="V236" i="86" a="1"/>
  <c r="V236" i="86" s="1"/>
  <c r="V227" i="86" a="1"/>
  <c r="V227" i="86" s="1"/>
  <c r="AH230" i="86" a="1"/>
  <c r="AH230" i="86" s="1"/>
  <c r="AH244" i="86" a="1"/>
  <c r="AH244" i="86" s="1"/>
  <c r="AH239" i="86" a="1"/>
  <c r="AH239" i="86" s="1"/>
  <c r="AJ232" i="86" a="1"/>
  <c r="AJ232" i="86" s="1"/>
  <c r="AJ238" i="86" a="1"/>
  <c r="AJ238" i="86" s="1"/>
  <c r="AJ220" i="86" a="1"/>
  <c r="AJ220" i="86" s="1"/>
  <c r="S244" i="86" a="1"/>
  <c r="S244" i="86" s="1"/>
  <c r="S229" i="86" a="1"/>
  <c r="S229" i="86" s="1"/>
  <c r="S228" i="86" a="1"/>
  <c r="S228" i="86" s="1"/>
  <c r="N237" i="86" a="1"/>
  <c r="N237" i="86" s="1"/>
  <c r="N243" i="86" a="1"/>
  <c r="N243" i="86" s="1"/>
  <c r="N244" i="86" a="1"/>
  <c r="N244" i="86" s="1"/>
  <c r="X243" i="86" a="1"/>
  <c r="X243" i="86" s="1"/>
  <c r="X242" i="86" a="1"/>
  <c r="X242" i="86" s="1"/>
  <c r="X239" i="86" a="1"/>
  <c r="X239" i="86" s="1"/>
  <c r="AG229" i="86" a="1"/>
  <c r="AG229" i="86" s="1"/>
  <c r="AG231" i="86" a="1"/>
  <c r="AG231" i="86" s="1"/>
  <c r="AG221" i="86" a="1"/>
  <c r="AG221" i="86" s="1"/>
  <c r="Y226" i="86" a="1"/>
  <c r="Y226" i="86" s="1"/>
  <c r="Y235" i="86" a="1"/>
  <c r="Y235" i="86" s="1"/>
  <c r="Y244" i="86" a="1"/>
  <c r="Y244" i="86" s="1"/>
  <c r="T226" i="86" a="1"/>
  <c r="T226" i="86" s="1"/>
  <c r="T225" i="86" a="1"/>
  <c r="T225" i="86" s="1"/>
  <c r="T228" i="86" a="1"/>
  <c r="T228" i="86" s="1"/>
  <c r="T233" i="86" a="1"/>
  <c r="T233" i="86" s="1"/>
  <c r="AD232" i="86" a="1"/>
  <c r="AD232" i="86" s="1"/>
  <c r="AD243" i="86" a="1"/>
  <c r="AD243" i="86" s="1"/>
  <c r="AD234" i="86" a="1"/>
  <c r="AD234" i="86" s="1"/>
  <c r="AE242" i="86" a="1"/>
  <c r="AE242" i="86" s="1"/>
  <c r="AE225" i="86" a="1"/>
  <c r="AE225" i="86" s="1"/>
  <c r="AE234" i="86" a="1"/>
  <c r="AE234" i="86" s="1"/>
  <c r="Q237" i="86" a="1"/>
  <c r="Q237" i="86" s="1"/>
  <c r="Q242" i="86" a="1"/>
  <c r="Q242" i="86" s="1"/>
  <c r="Q244" i="86" a="1"/>
  <c r="Q244" i="86" s="1"/>
  <c r="Q239" i="86" a="1"/>
  <c r="Q239" i="86" s="1"/>
  <c r="AC243" i="86" a="1"/>
  <c r="AC243" i="86" s="1"/>
  <c r="AC230" i="86" a="1"/>
  <c r="AC230" i="86" s="1"/>
  <c r="AC227" i="86" a="1"/>
  <c r="AC227" i="86" s="1"/>
  <c r="U226" i="86" a="1"/>
  <c r="U226" i="86" s="1"/>
  <c r="U242" i="86" a="1"/>
  <c r="U242" i="86" s="1"/>
  <c r="U231" i="86" a="1"/>
  <c r="U231" i="86" s="1"/>
  <c r="U223" i="86" a="1"/>
  <c r="U223" i="86" s="1"/>
  <c r="AB238" i="86" a="1"/>
  <c r="AB238" i="86" s="1"/>
  <c r="AB222" i="86" a="1"/>
  <c r="AB222" i="86" s="1"/>
  <c r="AB223" i="86" a="1"/>
  <c r="AB223" i="86" s="1"/>
  <c r="O237" i="86" a="1"/>
  <c r="O237" i="86" s="1"/>
  <c r="O222" i="86" a="1"/>
  <c r="O222" i="86" s="1"/>
  <c r="O231" i="86" a="1"/>
  <c r="O231" i="86" s="1"/>
  <c r="O233" i="86" a="1"/>
  <c r="O233" i="86" s="1"/>
  <c r="P222" i="86" a="1"/>
  <c r="P222" i="86" s="1"/>
  <c r="P228" i="86" a="1"/>
  <c r="P228" i="86" s="1"/>
  <c r="P233" i="86" a="1"/>
  <c r="P233" i="86" s="1"/>
  <c r="AI230" i="86" a="1"/>
  <c r="AI230" i="86" s="1"/>
  <c r="AI240" i="86" a="1"/>
  <c r="AI240" i="86" s="1"/>
  <c r="AI233" i="86" a="1"/>
  <c r="AI233" i="86" s="1"/>
  <c r="AA242" i="86" a="1"/>
  <c r="AA242" i="86" s="1"/>
  <c r="AA235" i="86" a="1"/>
  <c r="AA235" i="86" s="1"/>
  <c r="AA234" i="86" a="1"/>
  <c r="AA234" i="86" s="1"/>
  <c r="R224" i="86" a="1"/>
  <c r="R224" i="86" s="1"/>
  <c r="R225" i="86" a="1"/>
  <c r="R225" i="86" s="1"/>
  <c r="R220" i="86" a="1"/>
  <c r="R220" i="86" s="1"/>
  <c r="L235" i="86" a="1"/>
  <c r="L235" i="86" s="1"/>
  <c r="L240" i="86" a="1"/>
  <c r="L240" i="86" s="1"/>
  <c r="L221" i="86" a="1"/>
  <c r="L221" i="86" s="1"/>
  <c r="W243" i="86" a="1"/>
  <c r="W243" i="86" s="1"/>
  <c r="W228" i="86" a="1"/>
  <c r="W228" i="86" s="1"/>
  <c r="W227" i="86" a="1"/>
  <c r="W227" i="86" s="1"/>
  <c r="AF229" i="86" a="1"/>
  <c r="AF229" i="86" s="1"/>
  <c r="AF230" i="86" a="1"/>
  <c r="AF230" i="86" s="1"/>
  <c r="AF220" i="86" a="1"/>
  <c r="AF220" i="86" s="1"/>
  <c r="V226" i="86" a="1"/>
  <c r="V226" i="86" s="1"/>
  <c r="V244" i="86" a="1"/>
  <c r="V244" i="86" s="1"/>
  <c r="V228" i="86" a="1"/>
  <c r="V228" i="86" s="1"/>
  <c r="AH235" i="86" a="1"/>
  <c r="AH235" i="86" s="1"/>
  <c r="AH231" i="86" a="1"/>
  <c r="AH231" i="86" s="1"/>
  <c r="AH221" i="86" a="1"/>
  <c r="AH221" i="86" s="1"/>
  <c r="AJ235" i="86" a="1"/>
  <c r="AJ235" i="86" s="1"/>
  <c r="AJ225" i="86" a="1"/>
  <c r="AJ225" i="86" s="1"/>
  <c r="AJ234" i="86" a="1"/>
  <c r="AJ234" i="86" s="1"/>
  <c r="S241" i="86" a="1"/>
  <c r="S241" i="86" s="1"/>
  <c r="S230" i="86" a="1"/>
  <c r="S230" i="86" s="1"/>
  <c r="S234" i="86" a="1"/>
  <c r="S234" i="86" s="1"/>
  <c r="N232" i="86" a="1"/>
  <c r="N232" i="86" s="1"/>
  <c r="N238" i="86" a="1"/>
  <c r="N238" i="86" s="1"/>
  <c r="N220" i="86" a="1"/>
  <c r="N220" i="86" s="1"/>
  <c r="X230" i="86" a="1"/>
  <c r="X230" i="86" s="1"/>
  <c r="X236" i="86" a="1"/>
  <c r="X236" i="86" s="1"/>
  <c r="X223" i="86" a="1"/>
  <c r="X223" i="86" s="1"/>
  <c r="AG238" i="86" a="1"/>
  <c r="AG238" i="86" s="1"/>
  <c r="AG222" i="86" a="1"/>
  <c r="AG222" i="86" s="1"/>
  <c r="AG239" i="86" a="1"/>
  <c r="AG239" i="86" s="1"/>
  <c r="Y241" i="86" a="1"/>
  <c r="Y241" i="86" s="1"/>
  <c r="Y224" i="86" a="1"/>
  <c r="Y224" i="86" s="1"/>
  <c r="Y236" i="86" a="1"/>
  <c r="Y236" i="86" s="1"/>
  <c r="T237" i="86" a="1"/>
  <c r="T237" i="86" s="1"/>
  <c r="T235" i="86" a="1"/>
  <c r="T235" i="86" s="1"/>
  <c r="T222" i="86" a="1"/>
  <c r="T222" i="86" s="1"/>
  <c r="AD235" i="86" a="1"/>
  <c r="AD235" i="86" s="1"/>
  <c r="AD238" i="86" a="1"/>
  <c r="AD238" i="86" s="1"/>
  <c r="AD239" i="86" a="1"/>
  <c r="AD239" i="86" s="1"/>
  <c r="AE232" i="86" a="1"/>
  <c r="AE232" i="86" s="1"/>
  <c r="AE224" i="86" a="1"/>
  <c r="AE224" i="86" s="1"/>
  <c r="AE221" i="86" a="1"/>
  <c r="AE221" i="86" s="1"/>
  <c r="Q226" i="86" a="1"/>
  <c r="Q226" i="86" s="1"/>
  <c r="Q241" i="86" a="1"/>
  <c r="Q241" i="86" s="1"/>
  <c r="Q236" i="86" a="1"/>
  <c r="Q236" i="86" s="1"/>
  <c r="AC238" i="86" a="1"/>
  <c r="AC238" i="86" s="1"/>
  <c r="AC242" i="86" a="1"/>
  <c r="AC242" i="86" s="1"/>
  <c r="AC239" i="86" a="1"/>
  <c r="AC239" i="86" s="1"/>
  <c r="U237" i="86" a="1"/>
  <c r="U237" i="86" s="1"/>
  <c r="U241" i="86" a="1"/>
  <c r="U241" i="86" s="1"/>
  <c r="U244" i="86" a="1"/>
  <c r="U244" i="86" s="1"/>
  <c r="AB226" i="86" a="1"/>
  <c r="AB226" i="86" s="1"/>
  <c r="AB225" i="86" a="1"/>
  <c r="AB225" i="86" s="1"/>
  <c r="AB231" i="86" a="1"/>
  <c r="AB231" i="86" s="1"/>
  <c r="AB221" i="86" a="1"/>
  <c r="AB221" i="86" s="1"/>
  <c r="O226" i="86" a="1"/>
  <c r="O226" i="86" s="1"/>
  <c r="O224" i="86" a="1"/>
  <c r="O224" i="86" s="1"/>
  <c r="O228" i="86" a="1"/>
  <c r="O228" i="86" s="1"/>
  <c r="P232" i="86" a="1"/>
  <c r="P232" i="86" s="1"/>
  <c r="P220" i="86" a="1"/>
  <c r="P220" i="86" s="1"/>
  <c r="P221" i="86" a="1"/>
  <c r="P221" i="86" s="1"/>
  <c r="AI224" i="86" a="1"/>
  <c r="AI224" i="86" s="1"/>
  <c r="AI220" i="86" a="1"/>
  <c r="AI220" i="86" s="1"/>
  <c r="AI221" i="86" a="1"/>
  <c r="AI221" i="86" s="1"/>
  <c r="AA232" i="86" a="1"/>
  <c r="AA232" i="86" s="1"/>
  <c r="AA229" i="86" a="1"/>
  <c r="AA229" i="86" s="1"/>
  <c r="AA227" i="86" a="1"/>
  <c r="AA227" i="86" s="1"/>
  <c r="R242" i="86" a="1"/>
  <c r="R242" i="86" s="1"/>
  <c r="R230" i="86" a="1"/>
  <c r="R230" i="86" s="1"/>
  <c r="R234" i="86" a="1"/>
  <c r="R234" i="86" s="1"/>
  <c r="AA224" i="86" a="1"/>
  <c r="AA224" i="86" s="1"/>
  <c r="AA221" i="86" a="1"/>
  <c r="AA221" i="86" s="1"/>
  <c r="R236" i="86" a="1"/>
  <c r="R236" i="86" s="1"/>
  <c r="AG353" i="85"/>
  <c r="AG352" i="85"/>
  <c r="M210" i="86" a="1"/>
  <c r="M210" i="86" s="1"/>
  <c r="M199" i="86" a="1"/>
  <c r="M199" i="86" s="1"/>
  <c r="M211" i="86" a="1"/>
  <c r="M211" i="86" s="1"/>
  <c r="M201" i="86" a="1"/>
  <c r="M201" i="86" s="1"/>
  <c r="M202" i="86" a="1"/>
  <c r="M202" i="86" s="1"/>
  <c r="M209" i="86" a="1"/>
  <c r="M209" i="86" s="1"/>
  <c r="M216" i="86" a="1"/>
  <c r="M216" i="86" s="1"/>
  <c r="M208" i="86" a="1"/>
  <c r="M208" i="86" s="1"/>
  <c r="M204" i="86" a="1"/>
  <c r="M204" i="86" s="1"/>
  <c r="M205" i="86" a="1"/>
  <c r="M205" i="86" s="1"/>
  <c r="M197" i="86" a="1"/>
  <c r="M197" i="86" s="1"/>
  <c r="M195" i="86" a="1"/>
  <c r="M195" i="86" s="1"/>
  <c r="M214" i="86" a="1"/>
  <c r="M214" i="86" s="1"/>
  <c r="M213" i="86" a="1"/>
  <c r="M213" i="86" s="1"/>
  <c r="M198" i="86" a="1"/>
  <c r="M198" i="86" s="1"/>
  <c r="M203" i="86" a="1"/>
  <c r="M203" i="86" s="1"/>
  <c r="M215" i="86" a="1"/>
  <c r="M215" i="86" s="1"/>
  <c r="M193" i="86" a="1"/>
  <c r="M193" i="86" s="1"/>
  <c r="M217" i="86" a="1"/>
  <c r="M217" i="86" s="1"/>
  <c r="M207" i="86" a="1"/>
  <c r="M207" i="86" s="1"/>
  <c r="M196" i="86" a="1"/>
  <c r="M196" i="86" s="1"/>
  <c r="M206" i="86" a="1"/>
  <c r="M206" i="86" s="1"/>
  <c r="M200" i="86" a="1"/>
  <c r="M200" i="86" s="1"/>
  <c r="M212" i="86" a="1"/>
  <c r="M212" i="86" s="1"/>
  <c r="U353" i="85"/>
  <c r="U352" i="85"/>
  <c r="T352" i="85"/>
  <c r="T353" i="85"/>
  <c r="M353" i="85"/>
  <c r="M352" i="85"/>
  <c r="AJ352" i="85"/>
  <c r="AJ353" i="85"/>
  <c r="Z131" i="86" a="1"/>
  <c r="Z131" i="86" s="1"/>
  <c r="Z127" i="86" a="1"/>
  <c r="Z127" i="86" s="1"/>
  <c r="Z128" i="86" a="1"/>
  <c r="Z128" i="86" s="1"/>
  <c r="R350" i="85"/>
  <c r="R351" i="85"/>
  <c r="O352" i="85"/>
  <c r="O353" i="85"/>
  <c r="X353" i="85"/>
  <c r="X352" i="85"/>
  <c r="BF167" i="85" a="1"/>
  <c r="M116" i="86" a="1"/>
  <c r="M116" i="86" s="1"/>
  <c r="M134" i="86" a="1"/>
  <c r="M134" i="86" s="1"/>
  <c r="M128" i="86" a="1"/>
  <c r="M128" i="86" s="1"/>
  <c r="AA353" i="85"/>
  <c r="AA352" i="85"/>
  <c r="BF185" i="85" a="1"/>
  <c r="BF169" i="85" a="1"/>
  <c r="L248" i="86" a="1"/>
  <c r="L248" i="86" s="1"/>
  <c r="Y248" i="86" a="1"/>
  <c r="Y248" i="86" s="1"/>
  <c r="AH248" i="86" a="1"/>
  <c r="AH248" i="86" s="1"/>
  <c r="V350" i="85"/>
  <c r="V351" i="85"/>
  <c r="Z255" i="86" a="1"/>
  <c r="Z255" i="86" s="1"/>
  <c r="Z263" i="86" a="1"/>
  <c r="Z263" i="86" s="1"/>
  <c r="Z258" i="86" a="1"/>
  <c r="Z258" i="86" s="1"/>
  <c r="Z250" i="86" a="1"/>
  <c r="Z250" i="86" s="1"/>
  <c r="Z268" i="86" a="1"/>
  <c r="Z268" i="86" s="1"/>
  <c r="Z252" i="86" a="1"/>
  <c r="Z252" i="86" s="1"/>
  <c r="Z259" i="86" a="1"/>
  <c r="Z259" i="86" s="1"/>
  <c r="Z254" i="86" a="1"/>
  <c r="Z254" i="86" s="1"/>
  <c r="Z249" i="86" a="1"/>
  <c r="Z249" i="86" s="1"/>
  <c r="Z251" i="86" a="1"/>
  <c r="Z251" i="86" s="1"/>
  <c r="Z247" i="86" a="1"/>
  <c r="Z247" i="86" s="1"/>
  <c r="Z257" i="86" a="1"/>
  <c r="Z257" i="86" s="1"/>
  <c r="Z264" i="86" a="1"/>
  <c r="Z264" i="86" s="1"/>
  <c r="Z269" i="86" a="1"/>
  <c r="Z269" i="86" s="1"/>
  <c r="Z262" i="86" a="1"/>
  <c r="Z262" i="86" s="1"/>
  <c r="Z265" i="86" a="1"/>
  <c r="Z265" i="86" s="1"/>
  <c r="Z266" i="86" a="1"/>
  <c r="Z266" i="86" s="1"/>
  <c r="Z253" i="86" a="1"/>
  <c r="Z253" i="86" s="1"/>
  <c r="Z271" i="86" a="1"/>
  <c r="Z271" i="86" s="1"/>
  <c r="Z256" i="86" a="1"/>
  <c r="Z256" i="86" s="1"/>
  <c r="Z270" i="86" a="1"/>
  <c r="Z270" i="86" s="1"/>
  <c r="Z267" i="86" a="1"/>
  <c r="Z267" i="86" s="1"/>
  <c r="Z260" i="86" a="1"/>
  <c r="Z260" i="86" s="1"/>
  <c r="Y340" i="86"/>
  <c r="Y336" i="86"/>
  <c r="Y358" i="85"/>
  <c r="Y354" i="85"/>
  <c r="S356" i="85"/>
  <c r="S359" i="85"/>
  <c r="S355" i="85"/>
  <c r="S360" i="85"/>
  <c r="S357" i="85"/>
  <c r="AB340" i="86"/>
  <c r="AB336" i="86"/>
  <c r="AB358" i="85"/>
  <c r="AB354" i="85"/>
  <c r="L350" i="85"/>
  <c r="L351" i="85"/>
  <c r="AI197" i="86" a="1"/>
  <c r="AI197" i="86" s="1"/>
  <c r="AI209" i="86" a="1"/>
  <c r="AI209" i="86" s="1"/>
  <c r="AI212" i="86" a="1"/>
  <c r="AI212" i="86" s="1"/>
  <c r="AE210" i="86" a="1"/>
  <c r="AE210" i="86" s="1"/>
  <c r="AE204" i="86" a="1"/>
  <c r="AE204" i="86" s="1"/>
  <c r="AE217" i="86" a="1"/>
  <c r="AE217" i="86" s="1"/>
  <c r="X195" i="86" a="1"/>
  <c r="X195" i="86" s="1"/>
  <c r="X193" i="86" a="1"/>
  <c r="X193" i="86" s="1"/>
  <c r="X212" i="86" a="1"/>
  <c r="X212" i="86" s="1"/>
  <c r="W198" i="86" a="1"/>
  <c r="W198" i="86" s="1"/>
  <c r="W201" i="86" a="1"/>
  <c r="W201" i="86" s="1"/>
  <c r="W200" i="86" a="1"/>
  <c r="W200" i="86" s="1"/>
  <c r="AF210" i="86" a="1"/>
  <c r="AF210" i="86" s="1"/>
  <c r="AF203" i="86" a="1"/>
  <c r="AF203" i="86" s="1"/>
  <c r="AF217" i="86" a="1"/>
  <c r="AF217" i="86" s="1"/>
  <c r="Q211" i="86" a="1"/>
  <c r="Q211" i="86" s="1"/>
  <c r="Q195" i="86" a="1"/>
  <c r="Q195" i="86" s="1"/>
  <c r="Q194" i="86" a="1"/>
  <c r="Q194" i="86" s="1"/>
  <c r="O210" i="86" a="1"/>
  <c r="O210" i="86" s="1"/>
  <c r="O205" i="86" a="1"/>
  <c r="O205" i="86" s="1"/>
  <c r="O217" i="86" a="1"/>
  <c r="O217" i="86" s="1"/>
  <c r="P210" i="86" a="1"/>
  <c r="P210" i="86" s="1"/>
  <c r="P201" i="86" a="1"/>
  <c r="P201" i="86" s="1"/>
  <c r="P213" i="86" a="1"/>
  <c r="P213" i="86" s="1"/>
  <c r="AB203" i="86" a="1"/>
  <c r="AB203" i="86" s="1"/>
  <c r="AB217" i="86" a="1"/>
  <c r="AB217" i="86" s="1"/>
  <c r="AB196" i="86" a="1"/>
  <c r="AB196" i="86" s="1"/>
  <c r="T195" i="86" a="1"/>
  <c r="T195" i="86" s="1"/>
  <c r="T205" i="86" a="1"/>
  <c r="T205" i="86" s="1"/>
  <c r="T196" i="86" a="1"/>
  <c r="T196" i="86" s="1"/>
  <c r="N203" i="86" a="1"/>
  <c r="N203" i="86" s="1"/>
  <c r="N193" i="86" a="1"/>
  <c r="N193" i="86" s="1"/>
  <c r="N206" i="86" a="1"/>
  <c r="N206" i="86" s="1"/>
  <c r="V211" i="86" a="1"/>
  <c r="V211" i="86" s="1"/>
  <c r="V213" i="86" a="1"/>
  <c r="V213" i="86" s="1"/>
  <c r="V200" i="86" a="1"/>
  <c r="V200" i="86" s="1"/>
  <c r="S195" i="86" a="1"/>
  <c r="S195" i="86" s="1"/>
  <c r="S201" i="86" a="1"/>
  <c r="S201" i="86" s="1"/>
  <c r="S194" i="86" a="1"/>
  <c r="S194" i="86" s="1"/>
  <c r="L216" i="86" a="1"/>
  <c r="L216" i="86" s="1"/>
  <c r="L208" i="86" a="1"/>
  <c r="L208" i="86" s="1"/>
  <c r="L207" i="86" a="1"/>
  <c r="L207" i="86" s="1"/>
  <c r="AG204" i="86" a="1"/>
  <c r="AG204" i="86" s="1"/>
  <c r="AG201" i="86" a="1"/>
  <c r="AG201" i="86" s="1"/>
  <c r="AG207" i="86" a="1"/>
  <c r="AG207" i="86" s="1"/>
  <c r="AA204" i="86" a="1"/>
  <c r="AA204" i="86" s="1"/>
  <c r="AA215" i="86" a="1"/>
  <c r="AA215" i="86" s="1"/>
  <c r="AA196" i="86" a="1"/>
  <c r="AA196" i="86" s="1"/>
  <c r="R216" i="86" a="1"/>
  <c r="R216" i="86" s="1"/>
  <c r="R205" i="86" a="1"/>
  <c r="R205" i="86" s="1"/>
  <c r="R196" i="86" a="1"/>
  <c r="R196" i="86" s="1"/>
  <c r="AH205" i="86" a="1"/>
  <c r="AH205" i="86" s="1"/>
  <c r="AH193" i="86" a="1"/>
  <c r="AH193" i="86" s="1"/>
  <c r="AH194" i="86" a="1"/>
  <c r="AH194" i="86" s="1"/>
  <c r="AJ204" i="86" a="1"/>
  <c r="AJ204" i="86" s="1"/>
  <c r="AJ211" i="86" a="1"/>
  <c r="AJ211" i="86" s="1"/>
  <c r="AJ206" i="86" a="1"/>
  <c r="AJ206" i="86" s="1"/>
  <c r="Y214" i="86" a="1"/>
  <c r="Y214" i="86" s="1"/>
  <c r="Y204" i="86" a="1"/>
  <c r="Y204" i="86" s="1"/>
  <c r="Y196" i="86" a="1"/>
  <c r="Y196" i="86" s="1"/>
  <c r="AD213" i="86" a="1"/>
  <c r="AD213" i="86" s="1"/>
  <c r="AC211" i="86" a="1"/>
  <c r="AC211" i="86" s="1"/>
  <c r="AC212" i="86" a="1"/>
  <c r="AC212" i="86" s="1"/>
  <c r="AC193" i="86" a="1"/>
  <c r="AC193" i="86" s="1"/>
  <c r="AC203" i="86" a="1"/>
  <c r="AC203" i="86" s="1"/>
  <c r="AI204" i="86" a="1"/>
  <c r="AI204" i="86" s="1"/>
  <c r="AI193" i="86" a="1"/>
  <c r="AI193" i="86" s="1"/>
  <c r="AI200" i="86" a="1"/>
  <c r="AI200" i="86" s="1"/>
  <c r="AE197" i="86" a="1"/>
  <c r="AE197" i="86" s="1"/>
  <c r="AE195" i="86" a="1"/>
  <c r="AE195" i="86" s="1"/>
  <c r="AE203" i="86" a="1"/>
  <c r="AE203" i="86" s="1"/>
  <c r="X197" i="86" a="1"/>
  <c r="X197" i="86" s="1"/>
  <c r="X217" i="86" a="1"/>
  <c r="X217" i="86" s="1"/>
  <c r="X206" i="86" a="1"/>
  <c r="X206" i="86" s="1"/>
  <c r="W209" i="86" a="1"/>
  <c r="W209" i="86" s="1"/>
  <c r="W193" i="86" a="1"/>
  <c r="W193" i="86" s="1"/>
  <c r="W196" i="86" a="1"/>
  <c r="W196" i="86" s="1"/>
  <c r="AF204" i="86" a="1"/>
  <c r="AF204" i="86" s="1"/>
  <c r="AF211" i="86" a="1"/>
  <c r="AF211" i="86" s="1"/>
  <c r="AF207" i="86" a="1"/>
  <c r="AF207" i="86" s="1"/>
  <c r="Q201" i="86" a="1"/>
  <c r="Q201" i="86" s="1"/>
  <c r="Q213" i="86" a="1"/>
  <c r="Q213" i="86" s="1"/>
  <c r="Q196" i="86" a="1"/>
  <c r="Q196" i="86" s="1"/>
  <c r="O199" i="86" a="1"/>
  <c r="O199" i="86" s="1"/>
  <c r="O211" i="86" a="1"/>
  <c r="O211" i="86" s="1"/>
  <c r="O215" i="86" a="1"/>
  <c r="O215" i="86" s="1"/>
  <c r="P199" i="86" a="1"/>
  <c r="P199" i="86" s="1"/>
  <c r="P195" i="86" a="1"/>
  <c r="P195" i="86" s="1"/>
  <c r="P215" i="86" a="1"/>
  <c r="P215" i="86" s="1"/>
  <c r="AB197" i="86" a="1"/>
  <c r="AB197" i="86" s="1"/>
  <c r="AB193" i="86" a="1"/>
  <c r="AB193" i="86" s="1"/>
  <c r="AB212" i="86" a="1"/>
  <c r="AB212" i="86" s="1"/>
  <c r="T198" i="86" a="1"/>
  <c r="T198" i="86" s="1"/>
  <c r="T217" i="86" a="1"/>
  <c r="T217" i="86" s="1"/>
  <c r="T212" i="86" a="1"/>
  <c r="T212" i="86" s="1"/>
  <c r="N205" i="86" a="1"/>
  <c r="N205" i="86" s="1"/>
  <c r="N198" i="86" a="1"/>
  <c r="N198" i="86" s="1"/>
  <c r="N212" i="86" a="1"/>
  <c r="N212" i="86" s="1"/>
  <c r="V199" i="86" a="1"/>
  <c r="V199" i="86" s="1"/>
  <c r="V214" i="86" a="1"/>
  <c r="V214" i="86" s="1"/>
  <c r="V193" i="86" a="1"/>
  <c r="V193" i="86" s="1"/>
  <c r="S198" i="86" a="1"/>
  <c r="S198" i="86" s="1"/>
  <c r="S216" i="86" a="1"/>
  <c r="S216" i="86" s="1"/>
  <c r="S196" i="86" a="1"/>
  <c r="S196" i="86" s="1"/>
  <c r="L202" i="86" a="1"/>
  <c r="L202" i="86" s="1"/>
  <c r="L195" i="86" a="1"/>
  <c r="L195" i="86" s="1"/>
  <c r="L196" i="86" a="1"/>
  <c r="L196" i="86" s="1"/>
  <c r="AG205" i="86" a="1"/>
  <c r="AG205" i="86" s="1"/>
  <c r="AG216" i="86" a="1"/>
  <c r="AG216" i="86" s="1"/>
  <c r="AG212" i="86" a="1"/>
  <c r="AG212" i="86" s="1"/>
  <c r="AA209" i="86" a="1"/>
  <c r="AA209" i="86" s="1"/>
  <c r="AA193" i="86" a="1"/>
  <c r="AA193" i="86" s="1"/>
  <c r="AA212" i="86" a="1"/>
  <c r="AA212" i="86" s="1"/>
  <c r="R214" i="86" a="1"/>
  <c r="R214" i="86" s="1"/>
  <c r="R202" i="86" a="1"/>
  <c r="R202" i="86" s="1"/>
  <c r="R194" i="86" a="1"/>
  <c r="R194" i="86" s="1"/>
  <c r="AH210" i="86" a="1"/>
  <c r="AH210" i="86" s="1"/>
  <c r="AH202" i="86" a="1"/>
  <c r="AH202" i="86" s="1"/>
  <c r="AH217" i="86" a="1"/>
  <c r="AH217" i="86" s="1"/>
  <c r="AJ205" i="86" a="1"/>
  <c r="AJ205" i="86" s="1"/>
  <c r="AJ203" i="86" a="1"/>
  <c r="AJ203" i="86" s="1"/>
  <c r="AJ200" i="86" a="1"/>
  <c r="AJ200" i="86" s="1"/>
  <c r="Y205" i="86" a="1"/>
  <c r="Y205" i="86" s="1"/>
  <c r="Y213" i="86" a="1"/>
  <c r="Y213" i="86" s="1"/>
  <c r="Y212" i="86" a="1"/>
  <c r="Y212" i="86" s="1"/>
  <c r="AD201" i="86" a="1"/>
  <c r="AD201" i="86" s="1"/>
  <c r="AD217" i="86" a="1"/>
  <c r="AD217" i="86" s="1"/>
  <c r="AD196" i="86" a="1"/>
  <c r="AD196" i="86" s="1"/>
  <c r="U208" i="86" a="1"/>
  <c r="U208" i="86" s="1"/>
  <c r="U217" i="86" a="1"/>
  <c r="U217" i="86" s="1"/>
  <c r="U206" i="86" a="1"/>
  <c r="U206" i="86" s="1"/>
  <c r="AC200" i="86" a="1"/>
  <c r="AC200" i="86" s="1"/>
  <c r="AC196" i="86" a="1"/>
  <c r="AC196" i="86" s="1"/>
  <c r="AI195" i="86" a="1"/>
  <c r="AI195" i="86" s="1"/>
  <c r="AI198" i="86" a="1"/>
  <c r="AI198" i="86" s="1"/>
  <c r="AI196" i="86" a="1"/>
  <c r="AI196" i="86" s="1"/>
  <c r="AE202" i="86" a="1"/>
  <c r="AE202" i="86" s="1"/>
  <c r="AE211" i="86" a="1"/>
  <c r="AE211" i="86" s="1"/>
  <c r="AE207" i="86" a="1"/>
  <c r="AE207" i="86" s="1"/>
  <c r="X210" i="86" a="1"/>
  <c r="X210" i="86" s="1"/>
  <c r="X211" i="86" a="1"/>
  <c r="X211" i="86" s="1"/>
  <c r="X213" i="86" a="1"/>
  <c r="X213" i="86" s="1"/>
  <c r="W203" i="86" a="1"/>
  <c r="W203" i="86" s="1"/>
  <c r="W215" i="86" a="1"/>
  <c r="W215" i="86" s="1"/>
  <c r="W212" i="86" a="1"/>
  <c r="W212" i="86" s="1"/>
  <c r="AF205" i="86" a="1"/>
  <c r="AF205" i="86" s="1"/>
  <c r="AF195" i="86" a="1"/>
  <c r="AF195" i="86" s="1"/>
  <c r="AF194" i="86" a="1"/>
  <c r="AF194" i="86" s="1"/>
  <c r="Q202" i="86" a="1"/>
  <c r="Q202" i="86" s="1"/>
  <c r="Q215" i="86" a="1"/>
  <c r="Q215" i="86" s="1"/>
  <c r="Q212" i="86" a="1"/>
  <c r="Q212" i="86" s="1"/>
  <c r="O195" i="86" a="1"/>
  <c r="O195" i="86" s="1"/>
  <c r="O202" i="86" a="1"/>
  <c r="O202" i="86" s="1"/>
  <c r="O193" i="86" a="1"/>
  <c r="O193" i="86" s="1"/>
  <c r="P208" i="86" a="1"/>
  <c r="P208" i="86" s="1"/>
  <c r="P209" i="86" a="1"/>
  <c r="P209" i="86" s="1"/>
  <c r="P207" i="86" a="1"/>
  <c r="P207" i="86" s="1"/>
  <c r="AB199" i="86" a="1"/>
  <c r="AB199" i="86" s="1"/>
  <c r="AB216" i="86" a="1"/>
  <c r="AB216" i="86" s="1"/>
  <c r="AB215" i="86" a="1"/>
  <c r="AB215" i="86" s="1"/>
  <c r="T203" i="86" a="1"/>
  <c r="T203" i="86" s="1"/>
  <c r="T213" i="86" a="1"/>
  <c r="T213" i="86" s="1"/>
  <c r="T206" i="86" a="1"/>
  <c r="T206" i="86" s="1"/>
  <c r="N199" i="86" a="1"/>
  <c r="N199" i="86" s="1"/>
  <c r="N202" i="86" a="1"/>
  <c r="N202" i="86" s="1"/>
  <c r="N213" i="86" a="1"/>
  <c r="N213" i="86" s="1"/>
  <c r="V210" i="86" a="1"/>
  <c r="V210" i="86" s="1"/>
  <c r="V204" i="86" a="1"/>
  <c r="V204" i="86" s="1"/>
  <c r="V217" i="86" a="1"/>
  <c r="V217" i="86" s="1"/>
  <c r="S209" i="86" a="1"/>
  <c r="S209" i="86" s="1"/>
  <c r="S193" i="86" a="1"/>
  <c r="S193" i="86" s="1"/>
  <c r="S212" i="86" a="1"/>
  <c r="S212" i="86" s="1"/>
  <c r="L197" i="86" a="1"/>
  <c r="L197" i="86" s="1"/>
  <c r="L215" i="86" a="1"/>
  <c r="L215" i="86" s="1"/>
  <c r="L206" i="86" a="1"/>
  <c r="L206" i="86" s="1"/>
  <c r="AG208" i="86" a="1"/>
  <c r="AG208" i="86" s="1"/>
  <c r="AG198" i="86" a="1"/>
  <c r="AG198" i="86" s="1"/>
  <c r="AG206" i="86" a="1"/>
  <c r="AG206" i="86" s="1"/>
  <c r="AA199" i="86" a="1"/>
  <c r="AA199" i="86" s="1"/>
  <c r="AA214" i="86" a="1"/>
  <c r="AA214" i="86" s="1"/>
  <c r="AA213" i="86" a="1"/>
  <c r="AA213" i="86" s="1"/>
  <c r="R204" i="86" a="1"/>
  <c r="R204" i="86" s="1"/>
  <c r="R213" i="86" a="1"/>
  <c r="R213" i="86" s="1"/>
  <c r="R200" i="86" a="1"/>
  <c r="R200" i="86" s="1"/>
  <c r="AH199" i="86" a="1"/>
  <c r="AH199" i="86" s="1"/>
  <c r="AH209" i="86" a="1"/>
  <c r="AH209" i="86" s="1"/>
  <c r="AH213" i="86" a="1"/>
  <c r="AH213" i="86" s="1"/>
  <c r="AJ195" i="86" a="1"/>
  <c r="AJ195" i="86" s="1"/>
  <c r="AJ209" i="86" a="1"/>
  <c r="AJ209" i="86" s="1"/>
  <c r="AJ196" i="86" a="1"/>
  <c r="AJ196" i="86" s="1"/>
  <c r="Y210" i="86" a="1"/>
  <c r="Y210" i="86" s="1"/>
  <c r="Y203" i="86" a="1"/>
  <c r="Y203" i="86" s="1"/>
  <c r="Y193" i="86" a="1"/>
  <c r="Y193" i="86" s="1"/>
  <c r="AD199" i="86" a="1"/>
  <c r="AD199" i="86" s="1"/>
  <c r="AD216" i="86" a="1"/>
  <c r="AD216" i="86" s="1"/>
  <c r="AD203" i="86" a="1"/>
  <c r="AD203" i="86" s="1"/>
  <c r="U216" i="86" a="1"/>
  <c r="U216" i="86" s="1"/>
  <c r="AI199" i="86" a="1"/>
  <c r="AI199" i="86" s="1"/>
  <c r="AI211" i="86" a="1"/>
  <c r="AI211" i="86" s="1"/>
  <c r="AI213" i="86" a="1"/>
  <c r="AI213" i="86" s="1"/>
  <c r="AE209" i="86" a="1"/>
  <c r="AE209" i="86" s="1"/>
  <c r="AE214" i="86" a="1"/>
  <c r="AE214" i="86" s="1"/>
  <c r="AE194" i="86" a="1"/>
  <c r="AE194" i="86" s="1"/>
  <c r="X199" i="86" a="1"/>
  <c r="X199" i="86" s="1"/>
  <c r="X201" i="86" a="1"/>
  <c r="X201" i="86" s="1"/>
  <c r="X215" i="86" a="1"/>
  <c r="X215" i="86" s="1"/>
  <c r="W199" i="86" a="1"/>
  <c r="W199" i="86" s="1"/>
  <c r="W197" i="86" a="1"/>
  <c r="W197" i="86" s="1"/>
  <c r="W213" i="86" a="1"/>
  <c r="W213" i="86" s="1"/>
  <c r="AF197" i="86" a="1"/>
  <c r="AF197" i="86" s="1"/>
  <c r="AF216" i="86" a="1"/>
  <c r="AF216" i="86" s="1"/>
  <c r="AF200" i="86" a="1"/>
  <c r="AF200" i="86" s="1"/>
  <c r="Q216" i="86" a="1"/>
  <c r="Q216" i="86" s="1"/>
  <c r="Q203" i="86" a="1"/>
  <c r="Q203" i="86" s="1"/>
  <c r="Q206" i="86" a="1"/>
  <c r="Q206" i="86" s="1"/>
  <c r="O198" i="86" a="1"/>
  <c r="O198" i="86" s="1"/>
  <c r="O201" i="86" a="1"/>
  <c r="O201" i="86" s="1"/>
  <c r="O207" i="86" a="1"/>
  <c r="O207" i="86" s="1"/>
  <c r="P198" i="86" a="1"/>
  <c r="P198" i="86" s="1"/>
  <c r="P204" i="86" a="1"/>
  <c r="P204" i="86" s="1"/>
  <c r="P200" i="86" a="1"/>
  <c r="P200" i="86" s="1"/>
  <c r="AB210" i="86" a="1"/>
  <c r="AB210" i="86" s="1"/>
  <c r="AB214" i="86" a="1"/>
  <c r="AB214" i="86" s="1"/>
  <c r="AB213" i="86" a="1"/>
  <c r="AB213" i="86" s="1"/>
  <c r="T210" i="86" a="1"/>
  <c r="T210" i="86" s="1"/>
  <c r="T214" i="86" a="1"/>
  <c r="T214" i="86" s="1"/>
  <c r="T215" i="86" a="1"/>
  <c r="T215" i="86" s="1"/>
  <c r="N210" i="86" a="1"/>
  <c r="N210" i="86" s="1"/>
  <c r="N211" i="86" a="1"/>
  <c r="N211" i="86" s="1"/>
  <c r="N217" i="86" a="1"/>
  <c r="N217" i="86" s="1"/>
  <c r="V205" i="86" a="1"/>
  <c r="V205" i="86" s="1"/>
  <c r="V195" i="86" a="1"/>
  <c r="V195" i="86" s="1"/>
  <c r="V207" i="86" a="1"/>
  <c r="V207" i="86" s="1"/>
  <c r="S199" i="86" a="1"/>
  <c r="S199" i="86" s="1"/>
  <c r="S203" i="86" a="1"/>
  <c r="S203" i="86" s="1"/>
  <c r="S208" i="86" a="1"/>
  <c r="S208" i="86" s="1"/>
  <c r="L201" i="86" a="1"/>
  <c r="L201" i="86" s="1"/>
  <c r="L217" i="86" a="1"/>
  <c r="L217" i="86" s="1"/>
  <c r="L212" i="86" a="1"/>
  <c r="L212" i="86" s="1"/>
  <c r="AG197" i="86" a="1"/>
  <c r="AG197" i="86" s="1"/>
  <c r="AG213" i="86" a="1"/>
  <c r="AG213" i="86" s="1"/>
  <c r="AG200" i="86" a="1"/>
  <c r="AG200" i="86" s="1"/>
  <c r="AA210" i="86" a="1"/>
  <c r="AA210" i="86" s="1"/>
  <c r="AA205" i="86" a="1"/>
  <c r="AA205" i="86" s="1"/>
  <c r="AA217" i="86" a="1"/>
  <c r="AA217" i="86" s="1"/>
  <c r="R209" i="86" a="1"/>
  <c r="R209" i="86" s="1"/>
  <c r="R193" i="86" a="1"/>
  <c r="R193" i="86" s="1"/>
  <c r="R206" i="86" a="1"/>
  <c r="R206" i="86" s="1"/>
  <c r="AH197" i="86" a="1"/>
  <c r="AH197" i="86" s="1"/>
  <c r="AH201" i="86" a="1"/>
  <c r="AH201" i="86" s="1"/>
  <c r="AH207" i="86" a="1"/>
  <c r="AH207" i="86" s="1"/>
  <c r="AJ210" i="86" a="1"/>
  <c r="AJ210" i="86" s="1"/>
  <c r="AJ198" i="86" a="1"/>
  <c r="AJ198" i="86" s="1"/>
  <c r="AJ213" i="86" a="1"/>
  <c r="AJ213" i="86" s="1"/>
  <c r="Y199" i="86" a="1"/>
  <c r="Y199" i="86" s="1"/>
  <c r="Y202" i="86" a="1"/>
  <c r="Y202" i="86" s="1"/>
  <c r="Y217" i="86" a="1"/>
  <c r="Y217" i="86" s="1"/>
  <c r="AD210" i="86" a="1"/>
  <c r="AD210" i="86" s="1"/>
  <c r="AD208" i="86" a="1"/>
  <c r="AD208" i="86" s="1"/>
  <c r="AD193" i="86" a="1"/>
  <c r="AD193" i="86" s="1"/>
  <c r="U210" i="86" a="1"/>
  <c r="U210" i="86" s="1"/>
  <c r="U198" i="86" a="1"/>
  <c r="U198" i="86" s="1"/>
  <c r="U213" i="86" a="1"/>
  <c r="U213" i="86" s="1"/>
  <c r="AC214" i="86" a="1"/>
  <c r="AC214" i="86" s="1"/>
  <c r="AC213" i="86" a="1"/>
  <c r="AC213" i="86" s="1"/>
  <c r="AC194" i="86" a="1"/>
  <c r="AC194" i="86" s="1"/>
  <c r="AJ199" i="86" a="1"/>
  <c r="AJ199" i="86" s="1"/>
  <c r="AJ215" i="86" a="1"/>
  <c r="AJ215" i="86" s="1"/>
  <c r="AJ193" i="86" a="1"/>
  <c r="AJ193" i="86" s="1"/>
  <c r="AD198" i="86" a="1"/>
  <c r="AD198" i="86" s="1"/>
  <c r="AD207" i="86" a="1"/>
  <c r="AD207" i="86" s="1"/>
  <c r="AC199" i="86" a="1"/>
  <c r="AC199" i="86" s="1"/>
  <c r="AC217" i="86" a="1"/>
  <c r="AC217" i="86" s="1"/>
  <c r="U207" i="86" a="1"/>
  <c r="U207" i="86" s="1"/>
  <c r="AC195" i="86" a="1"/>
  <c r="AC195" i="86" s="1"/>
  <c r="AC209" i="86" a="1"/>
  <c r="AC209" i="86" s="1"/>
  <c r="AI210" i="86" a="1"/>
  <c r="AI210" i="86" s="1"/>
  <c r="AI214" i="86" a="1"/>
  <c r="AI214" i="86" s="1"/>
  <c r="AI217" i="86" a="1"/>
  <c r="AI217" i="86" s="1"/>
  <c r="AE215" i="86" a="1"/>
  <c r="AE215" i="86" s="1"/>
  <c r="AE205" i="86" a="1"/>
  <c r="AE205" i="86" s="1"/>
  <c r="AE206" i="86" a="1"/>
  <c r="AE206" i="86" s="1"/>
  <c r="X209" i="86" a="1"/>
  <c r="X209" i="86" s="1"/>
  <c r="X202" i="86" a="1"/>
  <c r="X202" i="86" s="1"/>
  <c r="X207" i="86" a="1"/>
  <c r="X207" i="86" s="1"/>
  <c r="W210" i="86" a="1"/>
  <c r="W210" i="86" s="1"/>
  <c r="W214" i="86" a="1"/>
  <c r="W214" i="86" s="1"/>
  <c r="W217" i="86" a="1"/>
  <c r="W217" i="86" s="1"/>
  <c r="AF214" i="86" a="1"/>
  <c r="AF214" i="86" s="1"/>
  <c r="AF201" i="86" a="1"/>
  <c r="AF201" i="86" s="1"/>
  <c r="AF206" i="86" a="1"/>
  <c r="AF206" i="86" s="1"/>
  <c r="Q208" i="86" a="1"/>
  <c r="Q208" i="86" s="1"/>
  <c r="Q209" i="86" a="1"/>
  <c r="Q209" i="86" s="1"/>
  <c r="Q200" i="86" a="1"/>
  <c r="Q200" i="86" s="1"/>
  <c r="O203" i="86" a="1"/>
  <c r="O203" i="86" s="1"/>
  <c r="O197" i="86" a="1"/>
  <c r="O197" i="86" s="1"/>
  <c r="O194" i="86" a="1"/>
  <c r="O194" i="86" s="1"/>
  <c r="P203" i="86" a="1"/>
  <c r="P203" i="86" s="1"/>
  <c r="P211" i="86" a="1"/>
  <c r="P211" i="86" s="1"/>
  <c r="P196" i="86" a="1"/>
  <c r="P196" i="86" s="1"/>
  <c r="AB204" i="86" a="1"/>
  <c r="AB204" i="86" s="1"/>
  <c r="AB201" i="86" a="1"/>
  <c r="AB201" i="86" s="1"/>
  <c r="AB207" i="86" a="1"/>
  <c r="AB207" i="86" s="1"/>
  <c r="T199" i="86" a="1"/>
  <c r="T199" i="86" s="1"/>
  <c r="T202" i="86" a="1"/>
  <c r="T202" i="86" s="1"/>
  <c r="T193" i="86" a="1"/>
  <c r="T193" i="86" s="1"/>
  <c r="N216" i="86" a="1"/>
  <c r="N216" i="86" s="1"/>
  <c r="N201" i="86" a="1"/>
  <c r="N201" i="86" s="1"/>
  <c r="N207" i="86" a="1"/>
  <c r="N207" i="86" s="1"/>
  <c r="V202" i="86" a="1"/>
  <c r="V202" i="86" s="1"/>
  <c r="V197" i="86" a="1"/>
  <c r="V197" i="86" s="1"/>
  <c r="V206" i="86" a="1"/>
  <c r="V206" i="86" s="1"/>
  <c r="S210" i="86" a="1"/>
  <c r="S210" i="86" s="1"/>
  <c r="S211" i="86" a="1"/>
  <c r="S211" i="86" s="1"/>
  <c r="S217" i="86" a="1"/>
  <c r="S217" i="86" s="1"/>
  <c r="L214" i="86" a="1"/>
  <c r="L214" i="86" s="1"/>
  <c r="L203" i="86" a="1"/>
  <c r="L203" i="86" s="1"/>
  <c r="L194" i="86" a="1"/>
  <c r="L194" i="86" s="1"/>
  <c r="AG195" i="86" a="1"/>
  <c r="AG195" i="86" s="1"/>
  <c r="AG193" i="86" a="1"/>
  <c r="AG193" i="86" s="1"/>
  <c r="AG196" i="86" a="1"/>
  <c r="AG196" i="86" s="1"/>
  <c r="AA201" i="86" a="1"/>
  <c r="AA201" i="86" s="1"/>
  <c r="AA198" i="86" a="1"/>
  <c r="AA198" i="86" s="1"/>
  <c r="AA207" i="86" a="1"/>
  <c r="AA207" i="86" s="1"/>
  <c r="R210" i="86" a="1"/>
  <c r="R210" i="86" s="1"/>
  <c r="R195" i="86" a="1"/>
  <c r="R195" i="86" s="1"/>
  <c r="R217" i="86" a="1"/>
  <c r="R217" i="86" s="1"/>
  <c r="AH214" i="86" a="1"/>
  <c r="AH214" i="86" s="1"/>
  <c r="AH208" i="86" a="1"/>
  <c r="AH208" i="86" s="1"/>
  <c r="AH196" i="86" a="1"/>
  <c r="AH196" i="86" s="1"/>
  <c r="Y211" i="86" a="1"/>
  <c r="Y211" i="86" s="1"/>
  <c r="Y215" i="86" a="1"/>
  <c r="Y215" i="86" s="1"/>
  <c r="Y198" i="86" a="1"/>
  <c r="Y198" i="86" s="1"/>
  <c r="AD204" i="86" a="1"/>
  <c r="AD204" i="86" s="1"/>
  <c r="U199" i="86" a="1"/>
  <c r="U199" i="86" s="1"/>
  <c r="U204" i="86" a="1"/>
  <c r="U204" i="86" s="1"/>
  <c r="U193" i="86" a="1"/>
  <c r="U193" i="86" s="1"/>
  <c r="AC202" i="86" a="1"/>
  <c r="AC202" i="86" s="1"/>
  <c r="AC205" i="86" a="1"/>
  <c r="AC205" i="86" s="1"/>
  <c r="U200" i="86" a="1"/>
  <c r="U200" i="86" s="1"/>
  <c r="AI202" i="86" a="1"/>
  <c r="AI202" i="86" s="1"/>
  <c r="AI203" i="86" a="1"/>
  <c r="AI203" i="86" s="1"/>
  <c r="AI207" i="86" a="1"/>
  <c r="AI207" i="86" s="1"/>
  <c r="AE201" i="86" a="1"/>
  <c r="AE201" i="86" s="1"/>
  <c r="AE193" i="86" a="1"/>
  <c r="AE193" i="86" s="1"/>
  <c r="AE200" i="86" a="1"/>
  <c r="AE200" i="86" s="1"/>
  <c r="X198" i="86" a="1"/>
  <c r="X198" i="86" s="1"/>
  <c r="X208" i="86" a="1"/>
  <c r="X208" i="86" s="1"/>
  <c r="X194" i="86" a="1"/>
  <c r="X194" i="86" s="1"/>
  <c r="W216" i="86" a="1"/>
  <c r="W216" i="86" s="1"/>
  <c r="W211" i="86" a="1"/>
  <c r="W211" i="86" s="1"/>
  <c r="W207" i="86" a="1"/>
  <c r="W207" i="86" s="1"/>
  <c r="AF208" i="86" a="1"/>
  <c r="AF208" i="86" s="1"/>
  <c r="AF215" i="86" a="1"/>
  <c r="AF215" i="86" s="1"/>
  <c r="AF196" i="86" a="1"/>
  <c r="AF196" i="86" s="1"/>
  <c r="Q199" i="86" a="1"/>
  <c r="Q199" i="86" s="1"/>
  <c r="Q204" i="86" a="1"/>
  <c r="Q204" i="86" s="1"/>
  <c r="Q193" i="86" a="1"/>
  <c r="Q193" i="86" s="1"/>
  <c r="O208" i="86" a="1"/>
  <c r="O208" i="86" s="1"/>
  <c r="O216" i="86" a="1"/>
  <c r="O216" i="86" s="1"/>
  <c r="O206" i="86" a="1"/>
  <c r="O206" i="86" s="1"/>
  <c r="P214" i="86" a="1"/>
  <c r="P214" i="86" s="1"/>
  <c r="P205" i="86" a="1"/>
  <c r="P205" i="86" s="1"/>
  <c r="P206" i="86" a="1"/>
  <c r="P206" i="86" s="1"/>
  <c r="AB205" i="86" a="1"/>
  <c r="AB205" i="86" s="1"/>
  <c r="AB202" i="86" a="1"/>
  <c r="AB202" i="86" s="1"/>
  <c r="AB194" i="86" a="1"/>
  <c r="AB194" i="86" s="1"/>
  <c r="T211" i="86" a="1"/>
  <c r="T211" i="86" s="1"/>
  <c r="T209" i="86" a="1"/>
  <c r="T209" i="86" s="1"/>
  <c r="T207" i="86" a="1"/>
  <c r="T207" i="86" s="1"/>
  <c r="N214" i="86" a="1"/>
  <c r="N214" i="86" s="1"/>
  <c r="N209" i="86" a="1"/>
  <c r="N209" i="86" s="1"/>
  <c r="N200" i="86" a="1"/>
  <c r="N200" i="86" s="1"/>
  <c r="V215" i="86" a="1"/>
  <c r="V215" i="86" s="1"/>
  <c r="V208" i="86" a="1"/>
  <c r="V208" i="86" s="1"/>
  <c r="V196" i="86" a="1"/>
  <c r="V196" i="86" s="1"/>
  <c r="S204" i="86" a="1"/>
  <c r="S204" i="86" s="1"/>
  <c r="S205" i="86" a="1"/>
  <c r="S205" i="86" s="1"/>
  <c r="S213" i="86" a="1"/>
  <c r="S213" i="86" s="1"/>
  <c r="L204" i="86" a="1"/>
  <c r="L204" i="86" s="1"/>
  <c r="L209" i="86" a="1"/>
  <c r="L209" i="86" s="1"/>
  <c r="L200" i="86" a="1"/>
  <c r="L200" i="86" s="1"/>
  <c r="AG203" i="86" a="1"/>
  <c r="AG203" i="86" s="1"/>
  <c r="AG215" i="86" a="1"/>
  <c r="AG215" i="86" s="1"/>
  <c r="AG194" i="86" a="1"/>
  <c r="AG194" i="86" s="1"/>
  <c r="AA211" i="86" a="1"/>
  <c r="AA211" i="86" s="1"/>
  <c r="AA203" i="86" a="1"/>
  <c r="AA203" i="86" s="1"/>
  <c r="AA206" i="86" a="1"/>
  <c r="AA206" i="86" s="1"/>
  <c r="R201" i="86" a="1"/>
  <c r="R201" i="86" s="1"/>
  <c r="R215" i="86" a="1"/>
  <c r="R215" i="86" s="1"/>
  <c r="R203" i="86" a="1"/>
  <c r="R203" i="86" s="1"/>
  <c r="AH203" i="86" a="1"/>
  <c r="AH203" i="86" s="1"/>
  <c r="AH216" i="86" a="1"/>
  <c r="AH216" i="86" s="1"/>
  <c r="AH200" i="86" a="1"/>
  <c r="AH200" i="86" s="1"/>
  <c r="AJ201" i="86" a="1"/>
  <c r="AJ201" i="86" s="1"/>
  <c r="AJ216" i="86" a="1"/>
  <c r="AJ216" i="86" s="1"/>
  <c r="AJ207" i="86" a="1"/>
  <c r="AJ207" i="86" s="1"/>
  <c r="Y197" i="86" a="1"/>
  <c r="Y197" i="86" s="1"/>
  <c r="Y201" i="86" a="1"/>
  <c r="Y201" i="86" s="1"/>
  <c r="Y207" i="86" a="1"/>
  <c r="Y207" i="86" s="1"/>
  <c r="AD209" i="86" a="1"/>
  <c r="AD209" i="86" s="1"/>
  <c r="AD195" i="86" a="1"/>
  <c r="AD195" i="86" s="1"/>
  <c r="AD200" i="86" a="1"/>
  <c r="AD200" i="86" s="1"/>
  <c r="U209" i="86" a="1"/>
  <c r="U209" i="86" s="1"/>
  <c r="U205" i="86" a="1"/>
  <c r="U205" i="86" s="1"/>
  <c r="AC197" i="86" a="1"/>
  <c r="AC197" i="86" s="1"/>
  <c r="AC215" i="86" a="1"/>
  <c r="AC215" i="86" s="1"/>
  <c r="AC207" i="86" a="1"/>
  <c r="AC207" i="86" s="1"/>
  <c r="U196" i="86" a="1"/>
  <c r="U196" i="86" s="1"/>
  <c r="AI205" i="86" a="1"/>
  <c r="AI205" i="86" s="1"/>
  <c r="AI208" i="86" a="1"/>
  <c r="AI208" i="86" s="1"/>
  <c r="AI194" i="86" a="1"/>
  <c r="AI194" i="86" s="1"/>
  <c r="AE208" i="86" a="1"/>
  <c r="AE208" i="86" s="1"/>
  <c r="AE213" i="86" a="1"/>
  <c r="AE213" i="86" s="1"/>
  <c r="AE196" i="86" a="1"/>
  <c r="AE196" i="86" s="1"/>
  <c r="X203" i="86" a="1"/>
  <c r="X203" i="86" s="1"/>
  <c r="X214" i="86" a="1"/>
  <c r="X214" i="86" s="1"/>
  <c r="X200" i="86" a="1"/>
  <c r="X200" i="86" s="1"/>
  <c r="W195" i="86" a="1"/>
  <c r="W195" i="86" s="1"/>
  <c r="W202" i="86" a="1"/>
  <c r="W202" i="86" s="1"/>
  <c r="W194" i="86" a="1"/>
  <c r="W194" i="86" s="1"/>
  <c r="AF209" i="86" a="1"/>
  <c r="AF209" i="86" s="1"/>
  <c r="AF202" i="86" a="1"/>
  <c r="AF202" i="86" s="1"/>
  <c r="AF212" i="86" a="1"/>
  <c r="AF212" i="86" s="1"/>
  <c r="Q210" i="86" a="1"/>
  <c r="Q210" i="86" s="1"/>
  <c r="Q205" i="86" a="1"/>
  <c r="Q205" i="86" s="1"/>
  <c r="Q217" i="86" a="1"/>
  <c r="Q217" i="86" s="1"/>
  <c r="O209" i="86" a="1"/>
  <c r="O209" i="86" s="1"/>
  <c r="O204" i="86" a="1"/>
  <c r="O204" i="86" s="1"/>
  <c r="O212" i="86" a="1"/>
  <c r="O212" i="86" s="1"/>
  <c r="P202" i="86" a="1"/>
  <c r="P202" i="86" s="1"/>
  <c r="P217" i="86" a="1"/>
  <c r="P217" i="86" s="1"/>
  <c r="P212" i="86" a="1"/>
  <c r="P212" i="86" s="1"/>
  <c r="AB195" i="86" a="1"/>
  <c r="AB195" i="86" s="1"/>
  <c r="AB208" i="86" a="1"/>
  <c r="AB208" i="86" s="1"/>
  <c r="AB200" i="86" a="1"/>
  <c r="AB200" i="86" s="1"/>
  <c r="T208" i="86" a="1"/>
  <c r="T208" i="86" s="1"/>
  <c r="T204" i="86" a="1"/>
  <c r="T204" i="86" s="1"/>
  <c r="T194" i="86" a="1"/>
  <c r="T194" i="86" s="1"/>
  <c r="N204" i="86" a="1"/>
  <c r="N204" i="86" s="1"/>
  <c r="N215" i="86" a="1"/>
  <c r="N215" i="86" s="1"/>
  <c r="N194" i="86" a="1"/>
  <c r="N194" i="86" s="1"/>
  <c r="V201" i="86" a="1"/>
  <c r="V201" i="86" s="1"/>
  <c r="V198" i="86" a="1"/>
  <c r="V198" i="86" s="1"/>
  <c r="V212" i="86" a="1"/>
  <c r="V212" i="86" s="1"/>
  <c r="S215" i="86" a="1"/>
  <c r="S215" i="86" s="1"/>
  <c r="S214" i="86" a="1"/>
  <c r="S214" i="86" s="1"/>
  <c r="S207" i="86" a="1"/>
  <c r="S207" i="86" s="1"/>
  <c r="L199" i="86" a="1"/>
  <c r="L199" i="86" s="1"/>
  <c r="L211" i="86" a="1"/>
  <c r="L211" i="86" s="1"/>
  <c r="L213" i="86" a="1"/>
  <c r="L213" i="86" s="1"/>
  <c r="AG210" i="86" a="1"/>
  <c r="AG210" i="86" s="1"/>
  <c r="AG211" i="86" a="1"/>
  <c r="AG211" i="86" s="1"/>
  <c r="AG217" i="86" a="1"/>
  <c r="AG217" i="86" s="1"/>
  <c r="AA197" i="86" a="1"/>
  <c r="AA197" i="86" s="1"/>
  <c r="AA195" i="86" a="1"/>
  <c r="AA195" i="86" s="1"/>
  <c r="AA194" i="86" a="1"/>
  <c r="AA194" i="86" s="1"/>
  <c r="R198" i="86" a="1"/>
  <c r="R198" i="86" s="1"/>
  <c r="R197" i="86" a="1"/>
  <c r="R197" i="86" s="1"/>
  <c r="R207" i="86" a="1"/>
  <c r="R207" i="86" s="1"/>
  <c r="AH198" i="86" a="1"/>
  <c r="AH198" i="86" s="1"/>
  <c r="AH204" i="86" a="1"/>
  <c r="AH204" i="86" s="1"/>
  <c r="AH212" i="86" a="1"/>
  <c r="AH212" i="86" s="1"/>
  <c r="AJ202" i="86" a="1"/>
  <c r="AJ202" i="86" s="1"/>
  <c r="AJ208" i="86" a="1"/>
  <c r="AJ208" i="86" s="1"/>
  <c r="AJ212" i="86" a="1"/>
  <c r="AJ212" i="86" s="1"/>
  <c r="Y195" i="86" a="1"/>
  <c r="Y195" i="86" s="1"/>
  <c r="Y209" i="86" a="1"/>
  <c r="Y209" i="86" s="1"/>
  <c r="Y194" i="86" a="1"/>
  <c r="Y194" i="86" s="1"/>
  <c r="AD214" i="86" a="1"/>
  <c r="AD214" i="86" s="1"/>
  <c r="AD197" i="86" a="1"/>
  <c r="AD197" i="86" s="1"/>
  <c r="AD212" i="86" a="1"/>
  <c r="AD212" i="86" s="1"/>
  <c r="U203" i="86" a="1"/>
  <c r="U203" i="86" s="1"/>
  <c r="U197" i="86" a="1"/>
  <c r="U197" i="86" s="1"/>
  <c r="AC201" i="86" a="1"/>
  <c r="AC201" i="86" s="1"/>
  <c r="AI201" i="86" a="1"/>
  <c r="AI201" i="86" s="1"/>
  <c r="AI215" i="86" a="1"/>
  <c r="AI215" i="86" s="1"/>
  <c r="AI206" i="86" a="1"/>
  <c r="AI206" i="86" s="1"/>
  <c r="AE199" i="86" a="1"/>
  <c r="AE199" i="86" s="1"/>
  <c r="AE216" i="86" a="1"/>
  <c r="AE216" i="86" s="1"/>
  <c r="AE198" i="86" a="1"/>
  <c r="AE198" i="86" s="1"/>
  <c r="X216" i="86" a="1"/>
  <c r="X216" i="86" s="1"/>
  <c r="X204" i="86" a="1"/>
  <c r="X204" i="86" s="1"/>
  <c r="X196" i="86" a="1"/>
  <c r="X196" i="86" s="1"/>
  <c r="W208" i="86" a="1"/>
  <c r="W208" i="86" s="1"/>
  <c r="W205" i="86" a="1"/>
  <c r="W205" i="86" s="1"/>
  <c r="W206" i="86" a="1"/>
  <c r="W206" i="86" s="1"/>
  <c r="AF199" i="86" a="1"/>
  <c r="AF199" i="86" s="1"/>
  <c r="AF198" i="86" a="1"/>
  <c r="AF198" i="86" s="1"/>
  <c r="AF193" i="86" a="1"/>
  <c r="AF193" i="86" s="1"/>
  <c r="Q214" i="86" a="1"/>
  <c r="Q214" i="86" s="1"/>
  <c r="Q197" i="86" a="1"/>
  <c r="Q197" i="86" s="1"/>
  <c r="Q207" i="86" a="1"/>
  <c r="Q207" i="86" s="1"/>
  <c r="O214" i="86" a="1"/>
  <c r="O214" i="86" s="1"/>
  <c r="O213" i="86" a="1"/>
  <c r="O213" i="86" s="1"/>
  <c r="O200" i="86" a="1"/>
  <c r="O200" i="86" s="1"/>
  <c r="P216" i="86" a="1"/>
  <c r="P216" i="86" s="1"/>
  <c r="P193" i="86" a="1"/>
  <c r="P193" i="86" s="1"/>
  <c r="P194" i="86" a="1"/>
  <c r="P194" i="86" s="1"/>
  <c r="AB198" i="86" a="1"/>
  <c r="AB198" i="86" s="1"/>
  <c r="AB211" i="86" a="1"/>
  <c r="AB211" i="86" s="1"/>
  <c r="AB206" i="86" a="1"/>
  <c r="AB206" i="86" s="1"/>
  <c r="T216" i="86" a="1"/>
  <c r="T216" i="86" s="1"/>
  <c r="T197" i="86" a="1"/>
  <c r="T197" i="86" s="1"/>
  <c r="T200" i="86" a="1"/>
  <c r="T200" i="86" s="1"/>
  <c r="N197" i="86" a="1"/>
  <c r="N197" i="86" s="1"/>
  <c r="N208" i="86" a="1"/>
  <c r="N208" i="86" s="1"/>
  <c r="N196" i="86" a="1"/>
  <c r="N196" i="86" s="1"/>
  <c r="V216" i="86" a="1"/>
  <c r="V216" i="86" s="1"/>
  <c r="V209" i="86" a="1"/>
  <c r="V209" i="86" s="1"/>
  <c r="V194" i="86" a="1"/>
  <c r="V194" i="86" s="1"/>
  <c r="S197" i="86" a="1"/>
  <c r="S197" i="86" s="1"/>
  <c r="S202" i="86" a="1"/>
  <c r="S202" i="86" s="1"/>
  <c r="S206" i="86" a="1"/>
  <c r="S206" i="86" s="1"/>
  <c r="L210" i="86" a="1"/>
  <c r="L210" i="86" s="1"/>
  <c r="L205" i="86" a="1"/>
  <c r="L205" i="86" s="1"/>
  <c r="L198" i="86" a="1"/>
  <c r="L198" i="86" s="1"/>
  <c r="AG199" i="86" a="1"/>
  <c r="AG199" i="86" s="1"/>
  <c r="AG202" i="86" a="1"/>
  <c r="AG202" i="86" s="1"/>
  <c r="AG209" i="86" a="1"/>
  <c r="AG209" i="86" s="1"/>
  <c r="AA216" i="86" a="1"/>
  <c r="AA216" i="86" s="1"/>
  <c r="AA202" i="86" a="1"/>
  <c r="AA202" i="86" s="1"/>
  <c r="AA200" i="86" a="1"/>
  <c r="AA200" i="86" s="1"/>
  <c r="R211" i="86" a="1"/>
  <c r="R211" i="86" s="1"/>
  <c r="R208" i="86" a="1"/>
  <c r="R208" i="86" s="1"/>
  <c r="R212" i="86" a="1"/>
  <c r="R212" i="86" s="1"/>
  <c r="AH211" i="86" a="1"/>
  <c r="AH211" i="86" s="1"/>
  <c r="AH195" i="86" a="1"/>
  <c r="AH195" i="86" s="1"/>
  <c r="AH206" i="86" a="1"/>
  <c r="AH206" i="86" s="1"/>
  <c r="AJ197" i="86" a="1"/>
  <c r="AJ197" i="86" s="1"/>
  <c r="AJ214" i="86" a="1"/>
  <c r="AJ214" i="86" s="1"/>
  <c r="AJ194" i="86" a="1"/>
  <c r="AJ194" i="86" s="1"/>
  <c r="Y208" i="86" a="1"/>
  <c r="Y208" i="86" s="1"/>
  <c r="Y216" i="86" a="1"/>
  <c r="Y216" i="86" s="1"/>
  <c r="Y200" i="86" a="1"/>
  <c r="Y200" i="86" s="1"/>
  <c r="AD205" i="86" a="1"/>
  <c r="AD205" i="86" s="1"/>
  <c r="AD215" i="86" a="1"/>
  <c r="AD215" i="86" s="1"/>
  <c r="AD206" i="86" a="1"/>
  <c r="AD206" i="86" s="1"/>
  <c r="U211" i="86" a="1"/>
  <c r="U211" i="86" s="1"/>
  <c r="U214" i="86" a="1"/>
  <c r="U214" i="86" s="1"/>
  <c r="U212" i="86" a="1"/>
  <c r="U212" i="86" s="1"/>
  <c r="AC198" i="86" a="1"/>
  <c r="AC198" i="86" s="1"/>
  <c r="AC216" i="86" a="1"/>
  <c r="AC216" i="86" s="1"/>
  <c r="AC206" i="86" a="1"/>
  <c r="AC206" i="86" s="1"/>
  <c r="AD202" i="86" a="1"/>
  <c r="AD202" i="86" s="1"/>
  <c r="AD194" i="86" a="1"/>
  <c r="AD194" i="86" s="1"/>
  <c r="U201" i="86" a="1"/>
  <c r="U201" i="86" s="1"/>
  <c r="U195" i="86" a="1"/>
  <c r="U195" i="86" s="1"/>
  <c r="U194" i="86" a="1"/>
  <c r="U194" i="86" s="1"/>
  <c r="AC204" i="86" a="1"/>
  <c r="AC204" i="86" s="1"/>
  <c r="AC208" i="86" a="1"/>
  <c r="AC208" i="86" s="1"/>
  <c r="U215" i="86" a="1"/>
  <c r="U215" i="86" s="1"/>
  <c r="BF182" i="85" a="1"/>
  <c r="AD356" i="85"/>
  <c r="AD357" i="85"/>
  <c r="AD359" i="85"/>
  <c r="AD355" i="85"/>
  <c r="AD360" i="85"/>
  <c r="U336" i="86"/>
  <c r="U340" i="86"/>
  <c r="U354" i="85"/>
  <c r="U358" i="85"/>
  <c r="T350" i="85"/>
  <c r="T351" i="85"/>
  <c r="AE359" i="81"/>
  <c r="AD318" i="81"/>
  <c r="AB264" i="81"/>
  <c r="AA275" i="81"/>
  <c r="AF281" i="81"/>
  <c r="AE302" i="81"/>
  <c r="AF335" i="81"/>
  <c r="AD340" i="81"/>
  <c r="AC356" i="81"/>
  <c r="AF308" i="81"/>
  <c r="AC369" i="81"/>
  <c r="AB380" i="81"/>
  <c r="AD256" i="81"/>
  <c r="BF183" i="85" l="1"/>
  <c r="BG183" i="85" s="1" a="1"/>
  <c r="BG183" i="85" s="1"/>
  <c r="BF171" i="85"/>
  <c r="BG171" i="85" s="1" a="1"/>
  <c r="BG171" i="85" s="1"/>
  <c r="BF177" i="85"/>
  <c r="BG177" i="85" s="1" a="1"/>
  <c r="BG177" i="85" s="1"/>
  <c r="BF164" i="85"/>
  <c r="BG164" i="85" s="1" a="1"/>
  <c r="BG164" i="85" s="1"/>
  <c r="BF188" i="85"/>
  <c r="BG188" i="85" s="1" a="1"/>
  <c r="BG188" i="85" s="1"/>
  <c r="BF187" i="85"/>
  <c r="BG187" i="85" s="1" a="1"/>
  <c r="BG187" i="85" s="1"/>
  <c r="BF174" i="85"/>
  <c r="BG174" i="85" s="1" a="1"/>
  <c r="BG174" i="85" s="1"/>
  <c r="BF173" i="85"/>
  <c r="BG173" i="85" s="1" a="1"/>
  <c r="BG173" i="85" s="1"/>
  <c r="BF185" i="85"/>
  <c r="BG185" i="85" s="1" a="1"/>
  <c r="BG185" i="85" s="1"/>
  <c r="BF181" i="85"/>
  <c r="BG181" i="85" s="1" a="1"/>
  <c r="BG181" i="85" s="1"/>
  <c r="BF166" i="85"/>
  <c r="BG166" i="85" s="1" a="1"/>
  <c r="BG166" i="85" s="1"/>
  <c r="BF175" i="85"/>
  <c r="BG175" i="85" s="1" a="1"/>
  <c r="BG175" i="85" s="1"/>
  <c r="BF186" i="85"/>
  <c r="BF176" i="85"/>
  <c r="BG176" i="85" s="1" a="1"/>
  <c r="BG176" i="85" s="1"/>
  <c r="BF182" i="85"/>
  <c r="BG182" i="85" s="1" a="1"/>
  <c r="BG182" i="85" s="1"/>
  <c r="BF179" i="85"/>
  <c r="BG179" i="85" s="1" a="1"/>
  <c r="BG179" i="85" s="1"/>
  <c r="BF168" i="85"/>
  <c r="BG168" i="85" s="1" a="1"/>
  <c r="BG168" i="85" s="1"/>
  <c r="BF165" i="85"/>
  <c r="BG165" i="85" s="1" a="1"/>
  <c r="BG165" i="85" s="1"/>
  <c r="BF180" i="85"/>
  <c r="BG180" i="85" s="1" a="1"/>
  <c r="BG180" i="85" s="1"/>
  <c r="BF170" i="85"/>
  <c r="BG170" i="85" s="1" a="1"/>
  <c r="BG170" i="85" s="1"/>
  <c r="BF178" i="85"/>
  <c r="BH178" i="85" s="1"/>
  <c r="BO178" i="85" s="1"/>
  <c r="BF172" i="85"/>
  <c r="BG172" i="85" s="1" a="1"/>
  <c r="BG172" i="85" s="1"/>
  <c r="BF167" i="85"/>
  <c r="BG167" i="85" s="1" a="1"/>
  <c r="BG167" i="85" s="1"/>
  <c r="BF169" i="85"/>
  <c r="BG169" i="85" s="1" a="1"/>
  <c r="BG169" i="85" s="1"/>
  <c r="BF184" i="85"/>
  <c r="BG184" i="85" s="1" a="1"/>
  <c r="BG184" i="85" s="1"/>
  <c r="AB302" i="86" a="1"/>
  <c r="AB302" i="86" s="1"/>
  <c r="AC314" i="81"/>
  <c r="AB329" i="81"/>
  <c r="O302" i="86" a="1"/>
  <c r="O302" i="86" s="1"/>
  <c r="Z312" i="86" a="1"/>
  <c r="X302" i="86" a="1"/>
  <c r="AI302" i="86" a="1"/>
  <c r="R302" i="86" a="1"/>
  <c r="M312" i="86" a="1"/>
  <c r="M312" i="86" s="1"/>
  <c r="T302" i="86" a="1"/>
  <c r="T302" i="86" s="1"/>
  <c r="AJ302" i="86" a="1"/>
  <c r="AJ302" i="86" s="1"/>
  <c r="S302" i="86" a="1"/>
  <c r="S302" i="86" s="1"/>
  <c r="N302" i="86" a="1"/>
  <c r="J115" i="83"/>
  <c r="Z322" i="86" a="1"/>
  <c r="Z303" i="86" a="1"/>
  <c r="Z303" i="86" s="1"/>
  <c r="S116" i="83"/>
  <c r="S118" i="83" s="1"/>
  <c r="W116" i="83"/>
  <c r="W118" i="83" s="1"/>
  <c r="AJ116" i="83"/>
  <c r="AJ118" i="83" s="1"/>
  <c r="Y116" i="83"/>
  <c r="Y118" i="83" s="1"/>
  <c r="AE116" i="83"/>
  <c r="AE118" i="83" s="1"/>
  <c r="AH116" i="83"/>
  <c r="AH118" i="83" s="1"/>
  <c r="L116" i="83"/>
  <c r="M116" i="83"/>
  <c r="M118" i="83" s="1"/>
  <c r="T116" i="83"/>
  <c r="T118" i="83" s="1"/>
  <c r="N116" i="83"/>
  <c r="N118" i="83" s="1"/>
  <c r="AA116" i="83"/>
  <c r="AA118" i="83" s="1"/>
  <c r="Z116" i="83"/>
  <c r="Z118" i="83" s="1"/>
  <c r="V116" i="83"/>
  <c r="V118" i="83" s="1"/>
  <c r="P116" i="83"/>
  <c r="P118" i="83" s="1"/>
  <c r="AC116" i="83"/>
  <c r="AC118" i="83" s="1"/>
  <c r="AB116" i="83"/>
  <c r="AB118" i="83" s="1"/>
  <c r="AD116" i="83"/>
  <c r="AD118" i="83" s="1"/>
  <c r="O116" i="83"/>
  <c r="O118" i="83" s="1"/>
  <c r="AF116" i="83"/>
  <c r="AF118" i="83" s="1"/>
  <c r="AG116" i="83"/>
  <c r="AG118" i="83" s="1"/>
  <c r="U116" i="83"/>
  <c r="U118" i="83" s="1"/>
  <c r="X116" i="83"/>
  <c r="X118" i="83" s="1"/>
  <c r="Q116" i="83"/>
  <c r="Q118" i="83" s="1"/>
  <c r="R116" i="83"/>
  <c r="R118" i="83" s="1"/>
  <c r="AI116" i="83"/>
  <c r="AI118" i="83" s="1"/>
  <c r="AG302" i="86" a="1"/>
  <c r="AG302" i="86" s="1"/>
  <c r="M313" i="86" a="1"/>
  <c r="M313" i="86" s="1"/>
  <c r="M303" i="86" a="1"/>
  <c r="M303" i="86" s="1"/>
  <c r="W302" i="86" a="1"/>
  <c r="W302" i="86" s="1"/>
  <c r="X302" i="86"/>
  <c r="M315" i="86"/>
  <c r="R302" i="86"/>
  <c r="Z312" i="86"/>
  <c r="AI302" i="86"/>
  <c r="J203" i="87"/>
  <c r="I282" i="45" s="1"/>
  <c r="Z322" i="86"/>
  <c r="N302" i="86"/>
  <c r="AD302" i="86" a="1"/>
  <c r="AD302" i="86" s="1"/>
  <c r="U302" i="86" a="1"/>
  <c r="U302" i="86" s="1"/>
  <c r="M324" i="86" a="1"/>
  <c r="M324" i="86" s="1"/>
  <c r="M304" i="86" a="1"/>
  <c r="M304" i="86" s="1"/>
  <c r="M322" i="86" a="1"/>
  <c r="M322" i="86" s="1"/>
  <c r="Z301" i="86" a="1"/>
  <c r="Z301" i="86" s="1"/>
  <c r="Z308" i="86" a="1"/>
  <c r="Z308" i="86" s="1"/>
  <c r="Z323" i="86" a="1"/>
  <c r="Z323" i="86" s="1"/>
  <c r="AB315" i="86" a="1"/>
  <c r="AB315" i="86" s="1"/>
  <c r="N315" i="86" a="1"/>
  <c r="N315" i="86" s="1"/>
  <c r="AA315" i="86" a="1"/>
  <c r="AA315" i="86" s="1"/>
  <c r="Q349" i="86"/>
  <c r="AG349" i="86"/>
  <c r="AH349" i="86"/>
  <c r="S349" i="86"/>
  <c r="AI349" i="86"/>
  <c r="L349" i="86"/>
  <c r="T349" i="86"/>
  <c r="AB349" i="86"/>
  <c r="AJ349" i="86"/>
  <c r="AE349" i="86"/>
  <c r="AF349" i="86"/>
  <c r="N349" i="86"/>
  <c r="V349" i="86"/>
  <c r="AD349" i="86"/>
  <c r="AC349" i="86"/>
  <c r="P302" i="86" a="1"/>
  <c r="P302" i="86" s="1"/>
  <c r="AE302" i="86" a="1"/>
  <c r="AE302" i="86" s="1"/>
  <c r="Z302" i="86" a="1"/>
  <c r="Z302" i="86" s="1"/>
  <c r="Q302" i="86" a="1"/>
  <c r="Q302" i="86" s="1"/>
  <c r="M321" i="86" a="1"/>
  <c r="M321" i="86" s="1"/>
  <c r="M308" i="86" a="1"/>
  <c r="M308" i="86" s="1"/>
  <c r="M319" i="86" a="1"/>
  <c r="M319" i="86" s="1"/>
  <c r="Z314" i="86" a="1"/>
  <c r="Z314" i="86" s="1"/>
  <c r="Z306" i="86" a="1"/>
  <c r="Z306" i="86" s="1"/>
  <c r="Z320" i="86" a="1"/>
  <c r="Z320" i="86" s="1"/>
  <c r="Q387" i="85"/>
  <c r="Q400" i="85" s="1"/>
  <c r="AG387" i="85"/>
  <c r="AG400" i="85" s="1"/>
  <c r="Y387" i="85"/>
  <c r="Y400" i="85" s="1"/>
  <c r="AB387" i="85"/>
  <c r="AB400" i="85" s="1"/>
  <c r="AJ387" i="85"/>
  <c r="AJ400" i="85" s="1"/>
  <c r="S387" i="85"/>
  <c r="S400" i="85" s="1"/>
  <c r="AI387" i="85"/>
  <c r="AI400" i="85" s="1"/>
  <c r="T387" i="85"/>
  <c r="T400" i="85" s="1"/>
  <c r="L387" i="85"/>
  <c r="L400" i="85" s="1"/>
  <c r="AC387" i="85"/>
  <c r="AC400" i="85" s="1"/>
  <c r="N387" i="85"/>
  <c r="N400" i="85" s="1"/>
  <c r="V387" i="85"/>
  <c r="V400" i="85" s="1"/>
  <c r="AD387" i="85"/>
  <c r="AD400" i="85" s="1"/>
  <c r="AE387" i="85"/>
  <c r="AE400" i="85" s="1"/>
  <c r="W387" i="85"/>
  <c r="W400" i="85" s="1"/>
  <c r="AH387" i="85"/>
  <c r="AH400" i="85" s="1"/>
  <c r="AF387" i="85"/>
  <c r="AF400" i="85" s="1"/>
  <c r="X387" i="85"/>
  <c r="X400" i="85" s="1"/>
  <c r="V315" i="86" a="1"/>
  <c r="V315" i="86" s="1"/>
  <c r="AH315" i="86" a="1"/>
  <c r="AH315" i="86" s="1"/>
  <c r="W315" i="86" a="1"/>
  <c r="W315" i="86" s="1"/>
  <c r="AC353" i="86"/>
  <c r="N353" i="86"/>
  <c r="V353" i="86"/>
  <c r="AD353" i="86"/>
  <c r="AE353" i="86"/>
  <c r="AF353" i="86"/>
  <c r="S353" i="86"/>
  <c r="AI353" i="86"/>
  <c r="L353" i="86"/>
  <c r="T353" i="86"/>
  <c r="AB353" i="86"/>
  <c r="AJ353" i="86"/>
  <c r="AH353" i="86"/>
  <c r="Q353" i="86"/>
  <c r="AG353" i="86"/>
  <c r="AF302" i="86" a="1"/>
  <c r="AF302" i="86" s="1"/>
  <c r="AA302" i="86" a="1"/>
  <c r="AA302" i="86" s="1"/>
  <c r="V302" i="86" a="1"/>
  <c r="V302" i="86" s="1"/>
  <c r="M302" i="86" a="1"/>
  <c r="M302" i="86" s="1"/>
  <c r="M317" i="86" a="1"/>
  <c r="M317" i="86" s="1"/>
  <c r="M314" i="86" a="1"/>
  <c r="M314" i="86" s="1"/>
  <c r="Z319" i="86" a="1"/>
  <c r="Z319" i="86" s="1"/>
  <c r="Z325" i="86" a="1"/>
  <c r="Z325" i="86" s="1"/>
  <c r="Z313" i="86" a="1"/>
  <c r="Z313" i="86" s="1"/>
  <c r="AH386" i="85"/>
  <c r="AH399" i="85" s="1"/>
  <c r="AE386" i="85"/>
  <c r="AE399" i="85" s="1"/>
  <c r="S386" i="85"/>
  <c r="S399" i="85" s="1"/>
  <c r="AI386" i="85"/>
  <c r="AI399" i="85" s="1"/>
  <c r="L386" i="85"/>
  <c r="L399" i="85" s="1"/>
  <c r="T386" i="85"/>
  <c r="T399" i="85" s="1"/>
  <c r="AB386" i="85"/>
  <c r="AB399" i="85" s="1"/>
  <c r="AJ386" i="85"/>
  <c r="AJ399" i="85" s="1"/>
  <c r="AC386" i="85"/>
  <c r="AC399" i="85" s="1"/>
  <c r="AD386" i="85"/>
  <c r="AD399" i="85" s="1"/>
  <c r="V386" i="85"/>
  <c r="V399" i="85" s="1"/>
  <c r="N386" i="85"/>
  <c r="N399" i="85" s="1"/>
  <c r="W386" i="85"/>
  <c r="W399" i="85" s="1"/>
  <c r="X386" i="85"/>
  <c r="X399" i="85" s="1"/>
  <c r="AF386" i="85"/>
  <c r="AF399" i="85" s="1"/>
  <c r="Y386" i="85"/>
  <c r="Y399" i="85" s="1"/>
  <c r="Q386" i="85"/>
  <c r="Q399" i="85" s="1"/>
  <c r="AG386" i="85"/>
  <c r="AG399" i="85" s="1"/>
  <c r="Q315" i="86" a="1"/>
  <c r="Q315" i="86" s="1"/>
  <c r="AC315" i="86" a="1"/>
  <c r="AC315" i="86" s="1"/>
  <c r="S315" i="86" a="1"/>
  <c r="S315" i="86" s="1"/>
  <c r="AF315" i="86" a="1"/>
  <c r="AF315" i="86" s="1"/>
  <c r="L315" i="86" a="1"/>
  <c r="L315" i="86" s="1"/>
  <c r="X315" i="86" a="1"/>
  <c r="X315" i="86" s="1"/>
  <c r="O315" i="86" a="1"/>
  <c r="O315" i="86" s="1"/>
  <c r="M318" i="86" a="1"/>
  <c r="M318" i="86" s="1"/>
  <c r="M305" i="86" a="1"/>
  <c r="M305" i="86" s="1"/>
  <c r="M306" i="86" a="1"/>
  <c r="M306" i="86" s="1"/>
  <c r="Z318" i="86" a="1"/>
  <c r="Z318" i="86" s="1"/>
  <c r="Z321" i="86" a="1"/>
  <c r="Z321" i="86" s="1"/>
  <c r="P315" i="86" a="1"/>
  <c r="P315" i="86" s="1"/>
  <c r="AJ315" i="86" a="1"/>
  <c r="AJ315" i="86" s="1"/>
  <c r="R315" i="86" a="1"/>
  <c r="R315" i="86" s="1"/>
  <c r="L381" i="85"/>
  <c r="L396" i="85" s="1"/>
  <c r="Y381" i="85"/>
  <c r="Y396" i="85" s="1"/>
  <c r="AC381" i="85"/>
  <c r="AC396" i="85" s="1"/>
  <c r="Q381" i="85"/>
  <c r="Q396" i="85" s="1"/>
  <c r="AE381" i="85"/>
  <c r="AE396" i="85" s="1"/>
  <c r="W381" i="85"/>
  <c r="W396" i="85" s="1"/>
  <c r="AF381" i="85"/>
  <c r="AF396" i="85" s="1"/>
  <c r="AG381" i="85"/>
  <c r="AG396" i="85" s="1"/>
  <c r="R381" i="85"/>
  <c r="R396" i="85" s="1"/>
  <c r="AH381" i="85"/>
  <c r="AH396" i="85" s="1"/>
  <c r="S381" i="85"/>
  <c r="S396" i="85" s="1"/>
  <c r="AI381" i="85"/>
  <c r="AI396" i="85" s="1"/>
  <c r="AD381" i="85"/>
  <c r="AD396" i="85" s="1"/>
  <c r="AJ381" i="85"/>
  <c r="AJ396" i="85" s="1"/>
  <c r="V381" i="85"/>
  <c r="V396" i="85" s="1"/>
  <c r="AB381" i="85"/>
  <c r="AB396" i="85" s="1"/>
  <c r="N381" i="85"/>
  <c r="N396" i="85" s="1"/>
  <c r="T381" i="85"/>
  <c r="T396" i="85" s="1"/>
  <c r="M301" i="86" a="1"/>
  <c r="M301" i="86" s="1"/>
  <c r="M320" i="86" a="1"/>
  <c r="M320" i="86" s="1"/>
  <c r="M323" i="86" a="1"/>
  <c r="M323" i="86" s="1"/>
  <c r="Z310" i="86" a="1"/>
  <c r="Z310" i="86" s="1"/>
  <c r="Z305" i="86" a="1"/>
  <c r="Z305" i="86" s="1"/>
  <c r="Z316" i="86" a="1"/>
  <c r="Z316" i="86" s="1"/>
  <c r="L385" i="85"/>
  <c r="W384" i="85"/>
  <c r="W398" i="85" s="1"/>
  <c r="W404" i="85" s="1"/>
  <c r="AC385" i="85"/>
  <c r="AI384" i="85"/>
  <c r="AI398" i="85" s="1"/>
  <c r="AI404" i="85" s="1"/>
  <c r="AE384" i="85"/>
  <c r="AE398" i="85" s="1"/>
  <c r="AE404" i="85" s="1"/>
  <c r="S384" i="85"/>
  <c r="S398" i="85" s="1"/>
  <c r="S404" i="85" s="1"/>
  <c r="AG385" i="85"/>
  <c r="X384" i="85"/>
  <c r="X398" i="85" s="1"/>
  <c r="X404" i="85" s="1"/>
  <c r="AF384" i="85"/>
  <c r="AF398" i="85" s="1"/>
  <c r="AF404" i="85" s="1"/>
  <c r="Y384" i="85"/>
  <c r="Y398" i="85" s="1"/>
  <c r="Y404" i="85" s="1"/>
  <c r="AF385" i="85"/>
  <c r="Q384" i="85"/>
  <c r="Q398" i="85" s="1"/>
  <c r="Q404" i="85" s="1"/>
  <c r="AG384" i="85"/>
  <c r="AG398" i="85" s="1"/>
  <c r="AG404" i="85" s="1"/>
  <c r="X385" i="85"/>
  <c r="Q385" i="85"/>
  <c r="L384" i="85"/>
  <c r="L398" i="85" s="1"/>
  <c r="T384" i="85"/>
  <c r="T398" i="85" s="1"/>
  <c r="T404" i="85" s="1"/>
  <c r="AB384" i="85"/>
  <c r="AB398" i="85" s="1"/>
  <c r="AB404" i="85" s="1"/>
  <c r="AJ384" i="85"/>
  <c r="AJ398" i="85" s="1"/>
  <c r="AJ404" i="85" s="1"/>
  <c r="AC384" i="85"/>
  <c r="AC398" i="85" s="1"/>
  <c r="AC404" i="85" s="1"/>
  <c r="S385" i="85"/>
  <c r="AI385" i="85"/>
  <c r="Y385" i="85"/>
  <c r="N385" i="85"/>
  <c r="AE385" i="85"/>
  <c r="W385" i="85"/>
  <c r="AD384" i="85"/>
  <c r="AD398" i="85" s="1"/>
  <c r="AD404" i="85" s="1"/>
  <c r="AJ385" i="85"/>
  <c r="AH385" i="85"/>
  <c r="V385" i="85"/>
  <c r="AH384" i="85"/>
  <c r="AH398" i="85" s="1"/>
  <c r="AH404" i="85" s="1"/>
  <c r="N384" i="85"/>
  <c r="N398" i="85" s="1"/>
  <c r="N404" i="85" s="1"/>
  <c r="V384" i="85"/>
  <c r="V398" i="85" s="1"/>
  <c r="V404" i="85" s="1"/>
  <c r="AB385" i="85"/>
  <c r="T385" i="85"/>
  <c r="AD385" i="85"/>
  <c r="Z315" i="86" a="1"/>
  <c r="Z315" i="86" s="1"/>
  <c r="AD315" i="86" a="1"/>
  <c r="AD315" i="86" s="1"/>
  <c r="BG178" i="85" a="1"/>
  <c r="AH378" i="85"/>
  <c r="AH393" i="85" s="1"/>
  <c r="AH394" i="85" s="1"/>
  <c r="X379" i="85"/>
  <c r="AF379" i="85"/>
  <c r="S378" i="85"/>
  <c r="S393" i="85" s="1"/>
  <c r="S394" i="85" s="1"/>
  <c r="AI378" i="85"/>
  <c r="AI393" i="85" s="1"/>
  <c r="AI394" i="85" s="1"/>
  <c r="Y379" i="85"/>
  <c r="Q379" i="85"/>
  <c r="AG379" i="85"/>
  <c r="AC379" i="85"/>
  <c r="L378" i="85"/>
  <c r="L393" i="85" s="1"/>
  <c r="AH379" i="85"/>
  <c r="S379" i="85"/>
  <c r="V378" i="85"/>
  <c r="V393" i="85" s="1"/>
  <c r="V394" i="85" s="1"/>
  <c r="T379" i="85"/>
  <c r="AC378" i="85"/>
  <c r="AC393" i="85" s="1"/>
  <c r="AC394" i="85" s="1"/>
  <c r="AI379" i="85"/>
  <c r="N378" i="85"/>
  <c r="N393" i="85" s="1"/>
  <c r="N394" i="85" s="1"/>
  <c r="L379" i="85"/>
  <c r="AJ379" i="85"/>
  <c r="AD378" i="85"/>
  <c r="AD393" i="85" s="1"/>
  <c r="AD394" i="85" s="1"/>
  <c r="AB379" i="85"/>
  <c r="X378" i="85"/>
  <c r="X393" i="85" s="1"/>
  <c r="X394" i="85" s="1"/>
  <c r="AF378" i="85"/>
  <c r="AF393" i="85" s="1"/>
  <c r="AF394" i="85" s="1"/>
  <c r="N379" i="85"/>
  <c r="V379" i="85"/>
  <c r="AD379" i="85"/>
  <c r="W378" i="85"/>
  <c r="W393" i="85" s="1"/>
  <c r="W394" i="85" s="1"/>
  <c r="Q378" i="85"/>
  <c r="Q393" i="85" s="1"/>
  <c r="Q394" i="85" s="1"/>
  <c r="Y378" i="85"/>
  <c r="Y393" i="85" s="1"/>
  <c r="Y394" i="85" s="1"/>
  <c r="AG378" i="85"/>
  <c r="AG393" i="85" s="1"/>
  <c r="AG394" i="85" s="1"/>
  <c r="W379" i="85"/>
  <c r="AE379" i="85"/>
  <c r="AE378" i="85"/>
  <c r="AE393" i="85" s="1"/>
  <c r="AE394" i="85" s="1"/>
  <c r="AJ378" i="85"/>
  <c r="AJ393" i="85" s="1"/>
  <c r="AJ394" i="85" s="1"/>
  <c r="AB378" i="85"/>
  <c r="AB393" i="85" s="1"/>
  <c r="AB394" i="85" s="1"/>
  <c r="T378" i="85"/>
  <c r="T393" i="85" s="1"/>
  <c r="T394" i="85" s="1"/>
  <c r="AD316" i="86" a="1"/>
  <c r="AD316" i="86" s="1"/>
  <c r="O316" i="86" a="1"/>
  <c r="O316" i="86" s="1"/>
  <c r="L312" i="86" a="1"/>
  <c r="L312" i="86" s="1"/>
  <c r="Q312" i="86" a="1"/>
  <c r="Q312" i="86" s="1"/>
  <c r="W312" i="86" a="1"/>
  <c r="W312" i="86" s="1"/>
  <c r="T301" i="86" a="1"/>
  <c r="T301" i="86" s="1"/>
  <c r="Y301" i="86" a="1"/>
  <c r="Y301" i="86" s="1"/>
  <c r="AH301" i="86" a="1"/>
  <c r="AH301" i="86" s="1"/>
  <c r="AD310" i="86" a="1"/>
  <c r="AD310" i="86" s="1"/>
  <c r="AI310" i="86" a="1"/>
  <c r="AI310" i="86" s="1"/>
  <c r="AJ310" i="86" a="1"/>
  <c r="AJ310" i="86" s="1"/>
  <c r="AG313" i="86" a="1"/>
  <c r="AG313" i="86" s="1"/>
  <c r="P313" i="86" a="1"/>
  <c r="P313" i="86" s="1"/>
  <c r="S307" i="86" a="1"/>
  <c r="S307" i="86" s="1"/>
  <c r="X307" i="86" a="1"/>
  <c r="X307" i="86" s="1"/>
  <c r="V323" i="86" a="1"/>
  <c r="V323" i="86" s="1"/>
  <c r="AB323" i="86" a="1"/>
  <c r="AB323" i="86" s="1"/>
  <c r="AA323" i="86" a="1"/>
  <c r="AA323" i="86" s="1"/>
  <c r="Q317" i="86" a="1"/>
  <c r="Q317" i="86" s="1"/>
  <c r="X317" i="86" a="1"/>
  <c r="X317" i="86" s="1"/>
  <c r="N317" i="86" a="1"/>
  <c r="N317" i="86" s="1"/>
  <c r="AF321" i="86" a="1"/>
  <c r="AF321" i="86" s="1"/>
  <c r="N306" i="86" a="1"/>
  <c r="N306" i="86" s="1"/>
  <c r="AB306" i="86" a="1"/>
  <c r="AB306" i="86" s="1"/>
  <c r="P306" i="86" a="1"/>
  <c r="P306" i="86" s="1"/>
  <c r="P312" i="86" a="1"/>
  <c r="P312" i="86" s="1"/>
  <c r="U312" i="86" a="1"/>
  <c r="U312" i="86" s="1"/>
  <c r="AD312" i="86" a="1"/>
  <c r="AD312" i="86" s="1"/>
  <c r="AE312" i="86" a="1"/>
  <c r="AE312" i="86" s="1"/>
  <c r="X301" i="86" a="1"/>
  <c r="X301" i="86" s="1"/>
  <c r="AC301" i="86" a="1"/>
  <c r="AC301" i="86" s="1"/>
  <c r="O301" i="86" a="1"/>
  <c r="O301" i="86" s="1"/>
  <c r="AH310" i="86" a="1"/>
  <c r="AH310" i="86" s="1"/>
  <c r="L310" i="86" a="1"/>
  <c r="L310" i="86" s="1"/>
  <c r="Q310" i="86" a="1"/>
  <c r="Q310" i="86" s="1"/>
  <c r="N313" i="86" a="1"/>
  <c r="N313" i="86" s="1"/>
  <c r="AE313" i="86" a="1"/>
  <c r="AE313" i="86" s="1"/>
  <c r="V313" i="86" a="1"/>
  <c r="V313" i="86" s="1"/>
  <c r="W307" i="86" a="1"/>
  <c r="W307" i="86" s="1"/>
  <c r="AB307" i="86" a="1"/>
  <c r="AB307" i="86" s="1"/>
  <c r="AH307" i="86" a="1"/>
  <c r="AH307" i="86" s="1"/>
  <c r="Q323" i="86" a="1"/>
  <c r="Q323" i="86" s="1"/>
  <c r="AF323" i="86" a="1"/>
  <c r="AF323" i="86" s="1"/>
  <c r="W323" i="86" a="1"/>
  <c r="W323" i="86" s="1"/>
  <c r="P317" i="86" a="1"/>
  <c r="P317" i="86" s="1"/>
  <c r="V317" i="86" a="1"/>
  <c r="V317" i="86" s="1"/>
  <c r="AG317" i="86" a="1"/>
  <c r="AG317" i="86" s="1"/>
  <c r="AF317" i="86" a="1"/>
  <c r="AF317" i="86" s="1"/>
  <c r="AE321" i="86" a="1"/>
  <c r="AE321" i="86" s="1"/>
  <c r="AJ321" i="86" a="1"/>
  <c r="AJ321" i="86" s="1"/>
  <c r="U321" i="86" a="1"/>
  <c r="U321" i="86" s="1"/>
  <c r="R306" i="86" a="1"/>
  <c r="R306" i="86" s="1"/>
  <c r="W306" i="86" a="1"/>
  <c r="W306" i="86" s="1"/>
  <c r="W316" i="86" a="1"/>
  <c r="W316" i="86" s="1"/>
  <c r="T312" i="86" a="1"/>
  <c r="T312" i="86" s="1"/>
  <c r="Y312" i="86" a="1"/>
  <c r="Y312" i="86" s="1"/>
  <c r="AB301" i="86" a="1"/>
  <c r="AB301" i="86" s="1"/>
  <c r="AG301" i="86" a="1"/>
  <c r="AG301" i="86" s="1"/>
  <c r="W301" i="86" a="1"/>
  <c r="W301" i="86" s="1"/>
  <c r="Y310" i="86" a="1"/>
  <c r="Y310" i="86" s="1"/>
  <c r="X310" i="86" a="1"/>
  <c r="X310" i="86" s="1"/>
  <c r="S313" i="86" a="1"/>
  <c r="S313" i="86" s="1"/>
  <c r="AJ313" i="86" a="1"/>
  <c r="AJ313" i="86" s="1"/>
  <c r="AA307" i="86" a="1"/>
  <c r="AA307" i="86" s="1"/>
  <c r="AF307" i="86" a="1"/>
  <c r="AF307" i="86" s="1"/>
  <c r="V307" i="86" a="1"/>
  <c r="V307" i="86" s="1"/>
  <c r="U323" i="86" a="1"/>
  <c r="U323" i="86" s="1"/>
  <c r="AD323" i="86" a="1"/>
  <c r="AD323" i="86" s="1"/>
  <c r="AJ323" i="86" a="1"/>
  <c r="AJ323" i="86" s="1"/>
  <c r="Y317" i="86" a="1"/>
  <c r="Y317" i="86" s="1"/>
  <c r="AE317" i="86" a="1"/>
  <c r="AE317" i="86" s="1"/>
  <c r="S317" i="86" a="1"/>
  <c r="S317" i="86" s="1"/>
  <c r="AI321" i="86" a="1"/>
  <c r="AI321" i="86" s="1"/>
  <c r="S321" i="86" a="1"/>
  <c r="S321" i="86" s="1"/>
  <c r="V306" i="86" a="1"/>
  <c r="V306" i="86" s="1"/>
  <c r="AA306" i="86" a="1"/>
  <c r="AA306" i="86" s="1"/>
  <c r="AG306" i="86" a="1"/>
  <c r="AG306" i="86" s="1"/>
  <c r="O310" i="86" a="1"/>
  <c r="O310" i="86" s="1"/>
  <c r="AF310" i="86" a="1"/>
  <c r="AF310" i="86" s="1"/>
  <c r="AB310" i="86" a="1"/>
  <c r="AB310" i="86" s="1"/>
  <c r="X313" i="86" a="1"/>
  <c r="X313" i="86" s="1"/>
  <c r="L313" i="86" a="1"/>
  <c r="L313" i="86" s="1"/>
  <c r="AF313" i="86" a="1"/>
  <c r="AF313" i="86" s="1"/>
  <c r="AE307" i="86" a="1"/>
  <c r="AE307" i="86" s="1"/>
  <c r="AJ307" i="86" a="1"/>
  <c r="AJ307" i="86" s="1"/>
  <c r="AC307" i="86" a="1"/>
  <c r="AC307" i="86" s="1"/>
  <c r="Y323" i="86" a="1"/>
  <c r="Y323" i="86" s="1"/>
  <c r="AH323" i="86" a="1"/>
  <c r="AH323" i="86" s="1"/>
  <c r="O323" i="86" a="1"/>
  <c r="O323" i="86" s="1"/>
  <c r="AD317" i="86" a="1"/>
  <c r="AD317" i="86" s="1"/>
  <c r="T317" i="86" a="1"/>
  <c r="T317" i="86" s="1"/>
  <c r="AB321" i="86" a="1"/>
  <c r="AB321" i="86" s="1"/>
  <c r="T321" i="86" a="1"/>
  <c r="T321" i="86" s="1"/>
  <c r="AE306" i="86" a="1"/>
  <c r="AE306" i="86" s="1"/>
  <c r="AC306" i="86" a="1"/>
  <c r="AC306" i="86" s="1"/>
  <c r="R321" i="86" a="1"/>
  <c r="R321" i="86" s="1"/>
  <c r="X321" i="86" a="1"/>
  <c r="X321" i="86" s="1"/>
  <c r="AD306" i="86" a="1"/>
  <c r="AD306" i="86" s="1"/>
  <c r="AJ306" i="86" a="1"/>
  <c r="AJ306" i="86" s="1"/>
  <c r="AH316" i="86" a="1"/>
  <c r="AH316" i="86" s="1"/>
  <c r="V316" i="86" a="1"/>
  <c r="V316" i="86" s="1"/>
  <c r="AB312" i="86" a="1"/>
  <c r="AB312" i="86" s="1"/>
  <c r="AG312" i="86" a="1"/>
  <c r="AG312" i="86" s="1"/>
  <c r="N312" i="86" a="1"/>
  <c r="N312" i="86" s="1"/>
  <c r="AJ301" i="86" a="1"/>
  <c r="AJ301" i="86" s="1"/>
  <c r="R301" i="86" a="1"/>
  <c r="R301" i="86" s="1"/>
  <c r="AA301" i="86" a="1"/>
  <c r="AA301" i="86" s="1"/>
  <c r="N310" i="86" a="1"/>
  <c r="N310" i="86" s="1"/>
  <c r="S310" i="86" a="1"/>
  <c r="S310" i="86" s="1"/>
  <c r="U310" i="86" a="1"/>
  <c r="U310" i="86" s="1"/>
  <c r="Q313" i="86" a="1"/>
  <c r="Q313" i="86" s="1"/>
  <c r="AD313" i="86" a="1"/>
  <c r="AD313" i="86" s="1"/>
  <c r="R313" i="86" a="1"/>
  <c r="R313" i="86" s="1"/>
  <c r="AA313" i="86" a="1"/>
  <c r="AA313" i="86" s="1"/>
  <c r="AI307" i="86" a="1"/>
  <c r="AI307" i="86" s="1"/>
  <c r="Q307" i="86" a="1"/>
  <c r="Q307" i="86" s="1"/>
  <c r="N307" i="86" a="1"/>
  <c r="N307" i="86" s="1"/>
  <c r="AC323" i="86" a="1"/>
  <c r="AC323" i="86" s="1"/>
  <c r="L323" i="86" a="1"/>
  <c r="L323" i="86" s="1"/>
  <c r="AE323" i="86" a="1"/>
  <c r="AE323" i="86" s="1"/>
  <c r="L317" i="86" a="1"/>
  <c r="L317" i="86" s="1"/>
  <c r="R317" i="86" a="1"/>
  <c r="R317" i="86" s="1"/>
  <c r="AC317" i="86" a="1"/>
  <c r="AC317" i="86" s="1"/>
  <c r="P321" i="86" a="1"/>
  <c r="P321" i="86" s="1"/>
  <c r="AI306" i="86" a="1"/>
  <c r="AI306" i="86" s="1"/>
  <c r="O312" i="86" a="1"/>
  <c r="O312" i="86" s="1"/>
  <c r="AA312" i="86" a="1"/>
  <c r="AA312" i="86" s="1"/>
  <c r="V301" i="86" a="1"/>
  <c r="V301" i="86" s="1"/>
  <c r="AI301" i="86" a="1"/>
  <c r="AI301" i="86" s="1"/>
  <c r="R310" i="86" a="1"/>
  <c r="R310" i="86" s="1"/>
  <c r="W310" i="86" a="1"/>
  <c r="W310" i="86" s="1"/>
  <c r="T310" i="86" a="1"/>
  <c r="T310" i="86" s="1"/>
  <c r="P310" i="86" a="1"/>
  <c r="P310" i="86" s="1"/>
  <c r="U313" i="86" a="1"/>
  <c r="U313" i="86" s="1"/>
  <c r="AI313" i="86" a="1"/>
  <c r="AI313" i="86" s="1"/>
  <c r="W313" i="86" a="1"/>
  <c r="W313" i="86" s="1"/>
  <c r="L307" i="86" a="1"/>
  <c r="L307" i="86" s="1"/>
  <c r="AD307" i="86" a="1"/>
  <c r="AD307" i="86" s="1"/>
  <c r="U307" i="86" a="1"/>
  <c r="U307" i="86" s="1"/>
  <c r="AG323" i="86" a="1"/>
  <c r="AG323" i="86" s="1"/>
  <c r="P323" i="86" a="1"/>
  <c r="P323" i="86" s="1"/>
  <c r="S323" i="86" a="1"/>
  <c r="S323" i="86" s="1"/>
  <c r="U317" i="86" a="1"/>
  <c r="U317" i="86" s="1"/>
  <c r="AA317" i="86" a="1"/>
  <c r="AA317" i="86" s="1"/>
  <c r="AH317" i="86" a="1"/>
  <c r="AH317" i="86" s="1"/>
  <c r="AA321" i="86" a="1"/>
  <c r="AA321" i="86" s="1"/>
  <c r="Y321" i="86" a="1"/>
  <c r="Y321" i="86" s="1"/>
  <c r="O321" i="86" a="1"/>
  <c r="O321" i="86" s="1"/>
  <c r="AH306" i="86" a="1"/>
  <c r="AH306" i="86" s="1"/>
  <c r="L306" i="86" a="1"/>
  <c r="L306" i="86" s="1"/>
  <c r="Q306" i="86" a="1"/>
  <c r="Q306" i="86" s="1"/>
  <c r="AF316" i="86" a="1"/>
  <c r="AF316" i="86" s="1"/>
  <c r="S316" i="86" a="1"/>
  <c r="S316" i="86" s="1"/>
  <c r="AG316" i="86" a="1"/>
  <c r="AG316" i="86" s="1"/>
  <c r="AJ312" i="86" a="1"/>
  <c r="AJ312" i="86" s="1"/>
  <c r="V312" i="86" a="1"/>
  <c r="V312" i="86" s="1"/>
  <c r="AH312" i="86" a="1"/>
  <c r="AH312" i="86" s="1"/>
  <c r="L301" i="86" a="1"/>
  <c r="L301" i="86" s="1"/>
  <c r="Q301" i="86" a="1"/>
  <c r="Q301" i="86" s="1"/>
  <c r="S301" i="86" a="1"/>
  <c r="S301" i="86" s="1"/>
  <c r="V310" i="86" a="1"/>
  <c r="V310" i="86" s="1"/>
  <c r="AA310" i="86" a="1"/>
  <c r="AA310" i="86" s="1"/>
  <c r="AG310" i="86" a="1"/>
  <c r="AG310" i="86" s="1"/>
  <c r="Y313" i="86" a="1"/>
  <c r="Y313" i="86" s="1"/>
  <c r="O313" i="86" a="1"/>
  <c r="O313" i="86" s="1"/>
  <c r="AB313" i="86" a="1"/>
  <c r="AB313" i="86" s="1"/>
  <c r="P307" i="86" a="1"/>
  <c r="P307" i="86" s="1"/>
  <c r="R307" i="86" a="1"/>
  <c r="R307" i="86" s="1"/>
  <c r="N323" i="86" a="1"/>
  <c r="N323" i="86" s="1"/>
  <c r="T323" i="86" a="1"/>
  <c r="T323" i="86" s="1"/>
  <c r="AI323" i="86" a="1"/>
  <c r="AI323" i="86" s="1"/>
  <c r="AJ317" i="86" a="1"/>
  <c r="AJ317" i="86" s="1"/>
  <c r="W317" i="86" a="1"/>
  <c r="W317" i="86" s="1"/>
  <c r="N321" i="86" a="1"/>
  <c r="N321" i="86" s="1"/>
  <c r="AD321" i="86" a="1"/>
  <c r="AD321" i="86" s="1"/>
  <c r="AG321" i="86" a="1"/>
  <c r="AG321" i="86" s="1"/>
  <c r="Y306" i="86" a="1"/>
  <c r="Y306" i="86" s="1"/>
  <c r="X306" i="86" a="1"/>
  <c r="X306" i="86" s="1"/>
  <c r="AE310" i="86" a="1"/>
  <c r="AE310" i="86" s="1"/>
  <c r="AC310" i="86" a="1"/>
  <c r="AC310" i="86" s="1"/>
  <c r="AC313" i="86" a="1"/>
  <c r="AC313" i="86" s="1"/>
  <c r="T313" i="86" a="1"/>
  <c r="T313" i="86" s="1"/>
  <c r="AH313" i="86" a="1"/>
  <c r="AH313" i="86" s="1"/>
  <c r="O307" i="86" a="1"/>
  <c r="O307" i="86" s="1"/>
  <c r="T307" i="86" a="1"/>
  <c r="T307" i="86" s="1"/>
  <c r="Y307" i="86" a="1"/>
  <c r="Y307" i="86" s="1"/>
  <c r="AG307" i="86" a="1"/>
  <c r="AG307" i="86" s="1"/>
  <c r="R323" i="86" a="1"/>
  <c r="R323" i="86" s="1"/>
  <c r="X323" i="86" a="1"/>
  <c r="X323" i="86" s="1"/>
  <c r="AI317" i="86" a="1"/>
  <c r="AI317" i="86" s="1"/>
  <c r="O317" i="86" a="1"/>
  <c r="O317" i="86" s="1"/>
  <c r="AB317" i="86" a="1"/>
  <c r="AB317" i="86" s="1"/>
  <c r="Q321" i="86" a="1"/>
  <c r="Q321" i="86" s="1"/>
  <c r="W321" i="86" a="1"/>
  <c r="W321" i="86" s="1"/>
  <c r="AH321" i="86" a="1"/>
  <c r="AH321" i="86" s="1"/>
  <c r="AC321" i="86" a="1"/>
  <c r="AC321" i="86" s="1"/>
  <c r="O306" i="86" a="1"/>
  <c r="O306" i="86" s="1"/>
  <c r="AF306" i="86" a="1"/>
  <c r="AF306" i="86" s="1"/>
  <c r="U306" i="86" a="1"/>
  <c r="U306" i="86" s="1"/>
  <c r="V321" i="86" a="1"/>
  <c r="V321" i="86" s="1"/>
  <c r="L321" i="86" a="1"/>
  <c r="L321" i="86" s="1"/>
  <c r="S306" i="86" a="1"/>
  <c r="S306" i="86" s="1"/>
  <c r="T306" i="86" a="1"/>
  <c r="T306" i="86" s="1"/>
  <c r="AF308" i="86" a="1"/>
  <c r="AF308" i="86" s="1"/>
  <c r="P301" i="86" a="1"/>
  <c r="P301" i="86" s="1"/>
  <c r="AJ316" i="86" a="1"/>
  <c r="AJ316" i="86" s="1"/>
  <c r="AC305" i="86" a="1"/>
  <c r="AC305" i="86" s="1"/>
  <c r="L320" i="86" a="1"/>
  <c r="L320" i="86" s="1"/>
  <c r="N324" i="86" a="1"/>
  <c r="N324" i="86" s="1"/>
  <c r="T303" i="86" a="1"/>
  <c r="T303" i="86" s="1"/>
  <c r="W311" i="86" a="1"/>
  <c r="W311" i="86" s="1"/>
  <c r="O314" i="86" a="1"/>
  <c r="O314" i="86" s="1"/>
  <c r="AH309" i="86" a="1"/>
  <c r="AH309" i="86" s="1"/>
  <c r="X324" i="86" a="1"/>
  <c r="X324" i="86" s="1"/>
  <c r="R304" i="86" a="1"/>
  <c r="R304" i="86" s="1"/>
  <c r="AE318" i="86" a="1"/>
  <c r="AE318" i="86" s="1"/>
  <c r="AG320" i="86" a="1"/>
  <c r="AG320" i="86" s="1"/>
  <c r="U309" i="86" a="1"/>
  <c r="U309" i="86" s="1"/>
  <c r="AH325" i="86" a="1"/>
  <c r="AH325" i="86" s="1"/>
  <c r="P304" i="86" a="1"/>
  <c r="P304" i="86" s="1"/>
  <c r="Y311" i="86" a="1"/>
  <c r="Y311" i="86" s="1"/>
  <c r="U314" i="86" a="1"/>
  <c r="U314" i="86" s="1"/>
  <c r="R319" i="86" a="1"/>
  <c r="R319" i="86" s="1"/>
  <c r="AI303" i="86" a="1"/>
  <c r="AI303" i="86" s="1"/>
  <c r="X312" i="86" a="1"/>
  <c r="X312" i="86" s="1"/>
  <c r="X318" i="86" a="1"/>
  <c r="X318" i="86" s="1"/>
  <c r="AB320" i="86" a="1"/>
  <c r="AB320" i="86" s="1"/>
  <c r="AG319" i="86" a="1"/>
  <c r="AG319" i="86" s="1"/>
  <c r="O325" i="86" a="1"/>
  <c r="O325" i="86" s="1"/>
  <c r="L308" i="86" a="1"/>
  <c r="L308" i="86" s="1"/>
  <c r="L311" i="86" a="1"/>
  <c r="L311" i="86" s="1"/>
  <c r="AJ314" i="86" a="1"/>
  <c r="AJ314" i="86" s="1"/>
  <c r="AA322" i="86" a="1"/>
  <c r="AA322" i="86" s="1"/>
  <c r="V303" i="86" a="1"/>
  <c r="V303" i="86" s="1"/>
  <c r="R316" i="86" a="1"/>
  <c r="R316" i="86" s="1"/>
  <c r="AA305" i="86" a="1"/>
  <c r="AA305" i="86" s="1"/>
  <c r="N309" i="86" a="1"/>
  <c r="N309" i="86" s="1"/>
  <c r="AB319" i="86" a="1"/>
  <c r="AB319" i="86" s="1"/>
  <c r="AF304" i="86" a="1"/>
  <c r="AF304" i="86" s="1"/>
  <c r="AE311" i="86" a="1"/>
  <c r="AE311" i="86" s="1"/>
  <c r="Y314" i="86" a="1"/>
  <c r="Y314" i="86" s="1"/>
  <c r="N325" i="86" a="1"/>
  <c r="N325" i="86" s="1"/>
  <c r="S312" i="86" a="1"/>
  <c r="S312" i="86" s="1"/>
  <c r="V311" i="86" a="1"/>
  <c r="V311" i="86" s="1"/>
  <c r="P305" i="86" a="1"/>
  <c r="P305" i="86" s="1"/>
  <c r="S309" i="86" a="1"/>
  <c r="S309" i="86" s="1"/>
  <c r="O303" i="86" a="1"/>
  <c r="O303" i="86" s="1"/>
  <c r="T318" i="86" a="1"/>
  <c r="T318" i="86" s="1"/>
  <c r="O320" i="86" a="1"/>
  <c r="O320" i="86" s="1"/>
  <c r="Y309" i="86" a="1"/>
  <c r="Y309" i="86" s="1"/>
  <c r="U324" i="86" a="1"/>
  <c r="U324" i="86" s="1"/>
  <c r="Y304" i="86" a="1"/>
  <c r="Y304" i="86" s="1"/>
  <c r="AF312" i="86" a="1"/>
  <c r="AF312" i="86" s="1"/>
  <c r="Y318" i="86" a="1"/>
  <c r="Y318" i="86" s="1"/>
  <c r="T320" i="86" a="1"/>
  <c r="T320" i="86" s="1"/>
  <c r="AG322" i="86" a="1"/>
  <c r="AG322" i="86" s="1"/>
  <c r="AB325" i="86" a="1"/>
  <c r="AB325" i="86" s="1"/>
  <c r="Y308" i="86" a="1"/>
  <c r="Y308" i="86" s="1"/>
  <c r="T311" i="86" a="1"/>
  <c r="T311" i="86" s="1"/>
  <c r="Q314" i="86" a="1"/>
  <c r="Q314" i="86" s="1"/>
  <c r="X309" i="86" a="1"/>
  <c r="X309" i="86" s="1"/>
  <c r="AD319" i="86" a="1"/>
  <c r="AD319" i="86" s="1"/>
  <c r="AD303" i="86" a="1"/>
  <c r="AD303" i="86" s="1"/>
  <c r="Q316" i="86" a="1"/>
  <c r="Q316" i="86" s="1"/>
  <c r="Q318" i="86" a="1"/>
  <c r="Q318" i="86" s="1"/>
  <c r="AF320" i="86" a="1"/>
  <c r="AF320" i="86" s="1"/>
  <c r="P319" i="86" a="1"/>
  <c r="P319" i="86" s="1"/>
  <c r="AJ303" i="86" a="1"/>
  <c r="AJ303" i="86" s="1"/>
  <c r="N318" i="86" a="1"/>
  <c r="N318" i="86" s="1"/>
  <c r="S314" i="86" a="1"/>
  <c r="S314" i="86" s="1"/>
  <c r="U322" i="86" a="1"/>
  <c r="U322" i="86" s="1"/>
  <c r="V304" i="86" a="1"/>
  <c r="V304" i="86" s="1"/>
  <c r="L316" i="86" a="1"/>
  <c r="L316" i="86" s="1"/>
  <c r="N305" i="86" a="1"/>
  <c r="N305" i="86" s="1"/>
  <c r="AH322" i="86" a="1"/>
  <c r="AH322" i="86" s="1"/>
  <c r="AC319" i="86" a="1"/>
  <c r="AC319" i="86" s="1"/>
  <c r="AG325" i="86" a="1"/>
  <c r="AG325" i="86" s="1"/>
  <c r="AA304" i="86" a="1"/>
  <c r="AA304" i="86" s="1"/>
  <c r="AB318" i="86" a="1"/>
  <c r="AB318" i="86" s="1"/>
  <c r="AH314" i="86" a="1"/>
  <c r="AH314" i="86" s="1"/>
  <c r="R322" i="86" a="1"/>
  <c r="R322" i="86" s="1"/>
  <c r="AC324" i="86" a="1"/>
  <c r="AC324" i="86" s="1"/>
  <c r="AI325" i="86" a="1"/>
  <c r="AI325" i="86" s="1"/>
  <c r="AA308" i="86" a="1"/>
  <c r="AA308" i="86" s="1"/>
  <c r="AI312" i="86" a="1"/>
  <c r="AI312" i="86" s="1"/>
  <c r="AF311" i="86" a="1"/>
  <c r="AF311" i="86" s="1"/>
  <c r="AG314" i="86" a="1"/>
  <c r="AG314" i="86" s="1"/>
  <c r="T309" i="86" a="1"/>
  <c r="T309" i="86" s="1"/>
  <c r="W319" i="86" a="1"/>
  <c r="W319" i="86" s="1"/>
  <c r="AC304" i="86" a="1"/>
  <c r="AC304" i="86" s="1"/>
  <c r="AH318" i="86" a="1"/>
  <c r="AH318" i="86" s="1"/>
  <c r="Y320" i="86" a="1"/>
  <c r="Y320" i="86" s="1"/>
  <c r="N322" i="86" a="1"/>
  <c r="N322" i="86" s="1"/>
  <c r="O324" i="86" a="1"/>
  <c r="O324" i="86" s="1"/>
  <c r="T304" i="86" a="1"/>
  <c r="T304" i="86" s="1"/>
  <c r="AA316" i="86" a="1"/>
  <c r="AA316" i="86" s="1"/>
  <c r="AE305" i="86" a="1"/>
  <c r="AE305" i="86" s="1"/>
  <c r="AE320" i="86" a="1"/>
  <c r="AE320" i="86" s="1"/>
  <c r="AB322" i="86" a="1"/>
  <c r="AB322" i="86" s="1"/>
  <c r="W325" i="86" a="1"/>
  <c r="W325" i="86" s="1"/>
  <c r="T308" i="86" a="1"/>
  <c r="T308" i="86" s="1"/>
  <c r="O311" i="86" a="1"/>
  <c r="O311" i="86" s="1"/>
  <c r="AC314" i="86" a="1"/>
  <c r="AC314" i="86" s="1"/>
  <c r="P309" i="86" a="1"/>
  <c r="P309" i="86" s="1"/>
  <c r="T324" i="86" a="1"/>
  <c r="T324" i="86" s="1"/>
  <c r="Q304" i="86" a="1"/>
  <c r="Q304" i="86" s="1"/>
  <c r="AC316" i="86" a="1"/>
  <c r="AC316" i="86" s="1"/>
  <c r="AF305" i="86" a="1"/>
  <c r="AF305" i="86" s="1"/>
  <c r="AJ309" i="86" a="1"/>
  <c r="AJ309" i="86" s="1"/>
  <c r="AJ319" i="86" a="1"/>
  <c r="AJ319" i="86" s="1"/>
  <c r="AE303" i="86" a="1"/>
  <c r="AE303" i="86" s="1"/>
  <c r="O318" i="86" a="1"/>
  <c r="O318" i="86" s="1"/>
  <c r="AD320" i="86" a="1"/>
  <c r="AD320" i="86" s="1"/>
  <c r="P322" i="86" a="1"/>
  <c r="P322" i="86" s="1"/>
  <c r="AJ304" i="86" a="1"/>
  <c r="AJ304" i="86" s="1"/>
  <c r="U311" i="86" a="1"/>
  <c r="U311" i="86" s="1"/>
  <c r="X305" i="86" a="1"/>
  <c r="X305" i="86" s="1"/>
  <c r="W322" i="86" a="1"/>
  <c r="W322" i="86" s="1"/>
  <c r="V319" i="86" a="1"/>
  <c r="V319" i="86" s="1"/>
  <c r="R325" i="86" a="1"/>
  <c r="R325" i="86" s="1"/>
  <c r="AH308" i="86" a="1"/>
  <c r="AH308" i="86" s="1"/>
  <c r="AA318" i="86" a="1"/>
  <c r="AA318" i="86" s="1"/>
  <c r="X320" i="86" a="1"/>
  <c r="X320" i="86" s="1"/>
  <c r="S322" i="86" a="1"/>
  <c r="S322" i="86" s="1"/>
  <c r="W324" i="86" a="1"/>
  <c r="W324" i="86" s="1"/>
  <c r="AC303" i="86" a="1"/>
  <c r="AC303" i="86" s="1"/>
  <c r="AA311" i="86" a="1"/>
  <c r="AA311" i="86" s="1"/>
  <c r="T314" i="86" a="1"/>
  <c r="T314" i="86" s="1"/>
  <c r="AC309" i="86" a="1"/>
  <c r="AC309" i="86" s="1"/>
  <c r="O319" i="86" a="1"/>
  <c r="O319" i="86" s="1"/>
  <c r="X304" i="86" a="1"/>
  <c r="X304" i="86" s="1"/>
  <c r="AJ305" i="86" a="1"/>
  <c r="AJ305" i="86" s="1"/>
  <c r="R320" i="86" a="1"/>
  <c r="R320" i="86" s="1"/>
  <c r="AF322" i="86" a="1"/>
  <c r="AF322" i="86" s="1"/>
  <c r="U325" i="86" a="1"/>
  <c r="U325" i="86" s="1"/>
  <c r="O304" i="86" a="1"/>
  <c r="O304" i="86" s="1"/>
  <c r="N316" i="86" a="1"/>
  <c r="N316" i="86" s="1"/>
  <c r="AD305" i="86" a="1"/>
  <c r="AD305" i="86" s="1"/>
  <c r="AH319" i="86" a="1"/>
  <c r="AH319" i="86" s="1"/>
  <c r="Y303" i="86" a="1"/>
  <c r="Y303" i="86" s="1"/>
  <c r="S318" i="86" a="1"/>
  <c r="S318" i="86" s="1"/>
  <c r="R314" i="86" a="1"/>
  <c r="R314" i="86" s="1"/>
  <c r="Q309" i="86" a="1"/>
  <c r="Q309" i="86" s="1"/>
  <c r="AH324" i="86" a="1"/>
  <c r="AH324" i="86" s="1"/>
  <c r="L304" i="86" a="1"/>
  <c r="L304" i="86" s="1"/>
  <c r="AE301" i="86" a="1"/>
  <c r="AE301" i="86" s="1"/>
  <c r="T316" i="86" a="1"/>
  <c r="T316" i="86" s="1"/>
  <c r="V305" i="86" a="1"/>
  <c r="V305" i="86" s="1"/>
  <c r="AI309" i="86" a="1"/>
  <c r="AI309" i="86" s="1"/>
  <c r="U319" i="86" a="1"/>
  <c r="U319" i="86" s="1"/>
  <c r="AD304" i="86" a="1"/>
  <c r="AD304" i="86" s="1"/>
  <c r="AI318" i="86" a="1"/>
  <c r="AI318" i="86" s="1"/>
  <c r="W320" i="86" a="1"/>
  <c r="W320" i="86" s="1"/>
  <c r="N319" i="86" a="1"/>
  <c r="N319" i="86" s="1"/>
  <c r="AC325" i="86" a="1"/>
  <c r="AC325" i="86" s="1"/>
  <c r="AE304" i="86" a="1"/>
  <c r="AE304" i="86" s="1"/>
  <c r="Q311" i="86" a="1"/>
  <c r="Q311" i="86" s="1"/>
  <c r="AE314" i="86" a="1"/>
  <c r="AE314" i="86" s="1"/>
  <c r="Q322" i="86" a="1"/>
  <c r="Q322" i="86" s="1"/>
  <c r="AG324" i="86" a="1"/>
  <c r="AG324" i="86" s="1"/>
  <c r="L325" i="86" a="1"/>
  <c r="L325" i="86" s="1"/>
  <c r="V308" i="86" a="1"/>
  <c r="V308" i="86" s="1"/>
  <c r="U318" i="86" a="1"/>
  <c r="U318" i="86" s="1"/>
  <c r="P320" i="86" a="1"/>
  <c r="P320" i="86" s="1"/>
  <c r="R324" i="86" a="1"/>
  <c r="R324" i="86" s="1"/>
  <c r="X303" i="86" a="1"/>
  <c r="X303" i="86" s="1"/>
  <c r="S303" i="86" a="1"/>
  <c r="S303" i="86" s="1"/>
  <c r="AC318" i="86" a="1"/>
  <c r="AC318" i="86" s="1"/>
  <c r="AD314" i="86" a="1"/>
  <c r="AD314" i="86" s="1"/>
  <c r="AD322" i="86" a="1"/>
  <c r="AD322" i="86" s="1"/>
  <c r="AI319" i="86" a="1"/>
  <c r="AI319" i="86" s="1"/>
  <c r="Y325" i="86" a="1"/>
  <c r="Y325" i="86" s="1"/>
  <c r="S304" i="86" a="1"/>
  <c r="S304" i="86" s="1"/>
  <c r="AH305" i="86" a="1"/>
  <c r="AH305" i="86" s="1"/>
  <c r="AF325" i="86" a="1"/>
  <c r="AF325" i="86" s="1"/>
  <c r="R308" i="86" a="1"/>
  <c r="R308" i="86" s="1"/>
  <c r="AB316" i="86" a="1"/>
  <c r="AB316" i="86" s="1"/>
  <c r="U305" i="86" a="1"/>
  <c r="U305" i="86" s="1"/>
  <c r="AA319" i="86" a="1"/>
  <c r="AA319" i="86" s="1"/>
  <c r="L303" i="86" a="1"/>
  <c r="L303" i="86" s="1"/>
  <c r="AG318" i="86" a="1"/>
  <c r="AG318" i="86" s="1"/>
  <c r="AC320" i="86" a="1"/>
  <c r="AC320" i="86" s="1"/>
  <c r="AI322" i="86" a="1"/>
  <c r="AI322" i="86" s="1"/>
  <c r="AD325" i="86" a="1"/>
  <c r="AD325" i="86" s="1"/>
  <c r="AD308" i="86" a="1"/>
  <c r="AD308" i="86" s="1"/>
  <c r="N301" i="86" a="1"/>
  <c r="N301" i="86" s="1"/>
  <c r="AG311" i="86" a="1"/>
  <c r="AG311" i="86" s="1"/>
  <c r="P314" i="86" a="1"/>
  <c r="P314" i="86" s="1"/>
  <c r="V309" i="86" a="1"/>
  <c r="V309" i="86" s="1"/>
  <c r="AF324" i="86" a="1"/>
  <c r="AF324" i="86" s="1"/>
  <c r="AI304" i="86" a="1"/>
  <c r="AI304" i="86" s="1"/>
  <c r="AI305" i="86" a="1"/>
  <c r="AI305" i="86" s="1"/>
  <c r="AI320" i="86" a="1"/>
  <c r="AI320" i="86" s="1"/>
  <c r="AE319" i="86" a="1"/>
  <c r="AE319" i="86" s="1"/>
  <c r="V325" i="86" a="1"/>
  <c r="V325" i="86" s="1"/>
  <c r="S308" i="86" a="1"/>
  <c r="S308" i="86" s="1"/>
  <c r="AI311" i="86" a="1"/>
  <c r="AI311" i="86" s="1"/>
  <c r="U320" i="86" a="1"/>
  <c r="U320" i="86" s="1"/>
  <c r="L322" i="86" a="1"/>
  <c r="L322" i="86" s="1"/>
  <c r="AA324" i="86" a="1"/>
  <c r="AA324" i="86" s="1"/>
  <c r="AB303" i="86" a="1"/>
  <c r="AB303" i="86" s="1"/>
  <c r="AJ308" i="86" a="1"/>
  <c r="AJ308" i="86" s="1"/>
  <c r="S305" i="86" a="1"/>
  <c r="S305" i="86" s="1"/>
  <c r="AJ320" i="86" a="1"/>
  <c r="AJ320" i="86" s="1"/>
  <c r="N303" i="86" a="1"/>
  <c r="N303" i="86" s="1"/>
  <c r="V318" i="86" a="1"/>
  <c r="V318" i="86" s="1"/>
  <c r="S320" i="86" a="1"/>
  <c r="S320" i="86" s="1"/>
  <c r="O322" i="86" a="1"/>
  <c r="O322" i="86" s="1"/>
  <c r="L324" i="86" a="1"/>
  <c r="L324" i="86" s="1"/>
  <c r="AJ325" i="86" a="1"/>
  <c r="AJ325" i="86" s="1"/>
  <c r="N308" i="86" a="1"/>
  <c r="N308" i="86" s="1"/>
  <c r="Y305" i="86" a="1"/>
  <c r="Y305" i="86" s="1"/>
  <c r="AA325" i="86" a="1"/>
  <c r="AA325" i="86" s="1"/>
  <c r="AC308" i="86" a="1"/>
  <c r="AC308" i="86" s="1"/>
  <c r="X311" i="86" a="1"/>
  <c r="X311" i="86" s="1"/>
  <c r="W314" i="86" a="1"/>
  <c r="W314" i="86" s="1"/>
  <c r="Q319" i="86" a="1"/>
  <c r="Q319" i="86" s="1"/>
  <c r="AH303" i="86" a="1"/>
  <c r="AH303" i="86" s="1"/>
  <c r="P318" i="86" a="1"/>
  <c r="P318" i="86" s="1"/>
  <c r="V320" i="86" a="1"/>
  <c r="V320" i="86" s="1"/>
  <c r="AC322" i="86" a="1"/>
  <c r="AC322" i="86" s="1"/>
  <c r="X325" i="86" a="1"/>
  <c r="X325" i="86" s="1"/>
  <c r="U308" i="86" a="1"/>
  <c r="U308" i="86" s="1"/>
  <c r="AF301" i="86" a="1"/>
  <c r="AF301" i="86" s="1"/>
  <c r="R311" i="86" a="1"/>
  <c r="R311" i="86" s="1"/>
  <c r="L314" i="86" a="1"/>
  <c r="L314" i="86" s="1"/>
  <c r="AE322" i="86" a="1"/>
  <c r="AE322" i="86" s="1"/>
  <c r="AI324" i="86" a="1"/>
  <c r="AI324" i="86" s="1"/>
  <c r="AE308" i="86" a="1"/>
  <c r="AE308" i="86" s="1"/>
  <c r="R305" i="86" a="1"/>
  <c r="R305" i="86" s="1"/>
  <c r="AB309" i="86" a="1"/>
  <c r="AB309" i="86" s="1"/>
  <c r="L319" i="86" a="1"/>
  <c r="L319" i="86" s="1"/>
  <c r="P325" i="86" a="1"/>
  <c r="P325" i="86" s="1"/>
  <c r="AI308" i="86" a="1"/>
  <c r="AI308" i="86" s="1"/>
  <c r="AF318" i="86" a="1"/>
  <c r="AF318" i="86" s="1"/>
  <c r="N320" i="86" a="1"/>
  <c r="N320" i="86" s="1"/>
  <c r="V324" i="86" a="1"/>
  <c r="V324" i="86" s="1"/>
  <c r="W303" i="86" a="1"/>
  <c r="W303" i="86" s="1"/>
  <c r="AG305" i="86" a="1"/>
  <c r="AG305" i="86" s="1"/>
  <c r="Q320" i="86" a="1"/>
  <c r="Q320" i="86" s="1"/>
  <c r="AD301" i="86" a="1"/>
  <c r="AD301" i="86" s="1"/>
  <c r="AE316" i="86" a="1"/>
  <c r="AE316" i="86" s="1"/>
  <c r="L318" i="86" a="1"/>
  <c r="L318" i="86" s="1"/>
  <c r="AH320" i="86" a="1"/>
  <c r="AH320" i="86" s="1"/>
  <c r="AJ322" i="86" a="1"/>
  <c r="AJ322" i="86" s="1"/>
  <c r="Y324" i="86" a="1"/>
  <c r="Y324" i="86" s="1"/>
  <c r="AE325" i="86" a="1"/>
  <c r="AE325" i="86" s="1"/>
  <c r="AG308" i="86" a="1"/>
  <c r="AG308" i="86" s="1"/>
  <c r="AH311" i="86" a="1"/>
  <c r="AH311" i="86" s="1"/>
  <c r="L305" i="86" a="1"/>
  <c r="L305" i="86" s="1"/>
  <c r="S319" i="86" a="1"/>
  <c r="S319" i="86" s="1"/>
  <c r="AG303" i="86" a="1"/>
  <c r="AG303" i="86" s="1"/>
  <c r="X308" i="86" a="1"/>
  <c r="X308" i="86" s="1"/>
  <c r="S311" i="86" a="1"/>
  <c r="S311" i="86" s="1"/>
  <c r="AI314" i="86" a="1"/>
  <c r="AI314" i="86" s="1"/>
  <c r="W309" i="86" a="1"/>
  <c r="W309" i="86" s="1"/>
  <c r="AJ324" i="86" a="1"/>
  <c r="AJ324" i="86" s="1"/>
  <c r="AH304" i="86" a="1"/>
  <c r="AH304" i="86" s="1"/>
  <c r="X316" i="86" a="1"/>
  <c r="X316" i="86" s="1"/>
  <c r="W305" i="86" a="1"/>
  <c r="W305" i="86" s="1"/>
  <c r="X322" i="86" a="1"/>
  <c r="X322" i="86" s="1"/>
  <c r="S325" i="86" a="1"/>
  <c r="S325" i="86" s="1"/>
  <c r="P308" i="86" a="1"/>
  <c r="P308" i="86" s="1"/>
  <c r="R312" i="86" a="1"/>
  <c r="R312" i="86" s="1"/>
  <c r="P311" i="86" a="1"/>
  <c r="P311" i="86" s="1"/>
  <c r="X314" i="86" a="1"/>
  <c r="X314" i="86" s="1"/>
  <c r="Y322" i="86" a="1"/>
  <c r="Y322" i="86" s="1"/>
  <c r="AD324" i="86" a="1"/>
  <c r="AD324" i="86" s="1"/>
  <c r="W308" i="86" a="1"/>
  <c r="W308" i="86" s="1"/>
  <c r="P316" i="86" a="1"/>
  <c r="P316" i="86" s="1"/>
  <c r="AB305" i="86" a="1"/>
  <c r="AB305" i="86" s="1"/>
  <c r="R309" i="86" a="1"/>
  <c r="R309" i="86" s="1"/>
  <c r="P324" i="86" a="1"/>
  <c r="P324" i="86" s="1"/>
  <c r="AF303" i="86" a="1"/>
  <c r="AF303" i="86" s="1"/>
  <c r="U316" i="86" a="1"/>
  <c r="U316" i="86" s="1"/>
  <c r="AJ318" i="86" a="1"/>
  <c r="AJ318" i="86" s="1"/>
  <c r="AE309" i="86" a="1"/>
  <c r="AE309" i="86" s="1"/>
  <c r="R303" i="86" a="1"/>
  <c r="R303" i="86" s="1"/>
  <c r="AC311" i="86" a="1"/>
  <c r="AC311" i="86" s="1"/>
  <c r="T305" i="86" a="1"/>
  <c r="T305" i="86" s="1"/>
  <c r="AF309" i="86" a="1"/>
  <c r="AF309" i="86" s="1"/>
  <c r="X319" i="86" a="1"/>
  <c r="X319" i="86" s="1"/>
  <c r="AG304" i="86" a="1"/>
  <c r="AG304" i="86" s="1"/>
  <c r="AG309" i="86" a="1"/>
  <c r="AG309" i="86" s="1"/>
  <c r="O308" i="86" a="1"/>
  <c r="O308" i="86" s="1"/>
  <c r="U301" i="86" a="1"/>
  <c r="U301" i="86" s="1"/>
  <c r="Y316" i="86" a="1"/>
  <c r="Y316" i="86" s="1"/>
  <c r="O305" i="86" a="1"/>
  <c r="O305" i="86" s="1"/>
  <c r="AA320" i="86" a="1"/>
  <c r="AA320" i="86" s="1"/>
  <c r="S324" i="86" a="1"/>
  <c r="S324" i="86" s="1"/>
  <c r="U303" i="86" a="1"/>
  <c r="U303" i="86" s="1"/>
  <c r="AB308" i="86" a="1"/>
  <c r="AB308" i="86" s="1"/>
  <c r="AB311" i="86" a="1"/>
  <c r="AB311" i="86" s="1"/>
  <c r="AB314" i="86" a="1"/>
  <c r="AB314" i="86" s="1"/>
  <c r="L309" i="86" a="1"/>
  <c r="L309" i="86" s="1"/>
  <c r="AF319" i="86" a="1"/>
  <c r="AF319" i="86" s="1"/>
  <c r="P303" i="86" a="1"/>
  <c r="P303" i="86" s="1"/>
  <c r="W318" i="86" a="1"/>
  <c r="W318" i="86" s="1"/>
  <c r="V314" i="86" a="1"/>
  <c r="V314" i="86" s="1"/>
  <c r="AD309" i="86" a="1"/>
  <c r="AD309" i="86" s="1"/>
  <c r="Q324" i="86" a="1"/>
  <c r="Q324" i="86" s="1"/>
  <c r="U304" i="86" a="1"/>
  <c r="U304" i="86" s="1"/>
  <c r="N311" i="86" a="1"/>
  <c r="N311" i="86" s="1"/>
  <c r="Q305" i="86" a="1"/>
  <c r="Q305" i="86" s="1"/>
  <c r="Y319" i="86" a="1"/>
  <c r="Y319" i="86" s="1"/>
  <c r="Q303" i="86" a="1"/>
  <c r="Q303" i="86" s="1"/>
  <c r="AC312" i="86" a="1"/>
  <c r="AC312" i="86" s="1"/>
  <c r="R318" i="86" a="1"/>
  <c r="R318" i="86" s="1"/>
  <c r="N314" i="86" a="1"/>
  <c r="N314" i="86" s="1"/>
  <c r="T322" i="86" a="1"/>
  <c r="T322" i="86" s="1"/>
  <c r="T325" i="86" a="1"/>
  <c r="T325" i="86" s="1"/>
  <c r="Q308" i="86" a="1"/>
  <c r="Q308" i="86" s="1"/>
  <c r="AD311" i="86" a="1"/>
  <c r="AD311" i="86" s="1"/>
  <c r="AF314" i="86" a="1"/>
  <c r="AF314" i="86" s="1"/>
  <c r="V322" i="86" a="1"/>
  <c r="V322" i="86" s="1"/>
  <c r="AE324" i="86" a="1"/>
  <c r="AE324" i="86" s="1"/>
  <c r="AA303" i="86" a="1"/>
  <c r="AA303" i="86" s="1"/>
  <c r="AI316" i="86" a="1"/>
  <c r="AI316" i="86" s="1"/>
  <c r="AD318" i="86" a="1"/>
  <c r="AD318" i="86" s="1"/>
  <c r="O309" i="86" a="1"/>
  <c r="O309" i="86" s="1"/>
  <c r="N304" i="86" a="1"/>
  <c r="N304" i="86" s="1"/>
  <c r="AJ311" i="86" a="1"/>
  <c r="AJ311" i="86" s="1"/>
  <c r="AA314" i="86" a="1"/>
  <c r="AA314" i="86" s="1"/>
  <c r="AA309" i="86" a="1"/>
  <c r="AA309" i="86" s="1"/>
  <c r="T319" i="86" a="1"/>
  <c r="T319" i="86" s="1"/>
  <c r="Q325" i="86" a="1"/>
  <c r="Q325" i="86" s="1"/>
  <c r="AB304" i="86" a="1"/>
  <c r="AB304" i="86" s="1"/>
  <c r="AB324" i="86" a="1"/>
  <c r="AB324" i="86" s="1"/>
  <c r="W304" i="86" a="1"/>
  <c r="W304" i="86" s="1"/>
  <c r="AC302" i="86" a="1"/>
  <c r="AC302" i="86" s="1"/>
  <c r="N380" i="85"/>
  <c r="N395" i="85" s="1"/>
  <c r="V380" i="85"/>
  <c r="V395" i="85" s="1"/>
  <c r="AD380" i="85"/>
  <c r="AD395" i="85" s="1"/>
  <c r="AE380" i="85"/>
  <c r="AE395" i="85" s="1"/>
  <c r="S380" i="85"/>
  <c r="S395" i="85" s="1"/>
  <c r="W380" i="85"/>
  <c r="W395" i="85" s="1"/>
  <c r="AF380" i="85"/>
  <c r="AF395" i="85" s="1"/>
  <c r="R380" i="85"/>
  <c r="R395" i="85" s="1"/>
  <c r="Q380" i="85"/>
  <c r="Q395" i="85" s="1"/>
  <c r="Y380" i="85"/>
  <c r="Y395" i="85" s="1"/>
  <c r="AG380" i="85"/>
  <c r="AG395" i="85" s="1"/>
  <c r="AH380" i="85"/>
  <c r="AH395" i="85" s="1"/>
  <c r="AI380" i="85"/>
  <c r="AI395" i="85" s="1"/>
  <c r="L380" i="85"/>
  <c r="T380" i="85"/>
  <c r="T395" i="85" s="1"/>
  <c r="AB380" i="85"/>
  <c r="AB395" i="85" s="1"/>
  <c r="AJ380" i="85"/>
  <c r="AJ395" i="85" s="1"/>
  <c r="AC380" i="85"/>
  <c r="AC395" i="85" s="1"/>
  <c r="M311" i="86" a="1"/>
  <c r="M311" i="86" s="1"/>
  <c r="M309" i="86" a="1"/>
  <c r="M309" i="86" s="1"/>
  <c r="M307" i="86" a="1"/>
  <c r="M307" i="86" s="1"/>
  <c r="Z317" i="86" a="1"/>
  <c r="Z317" i="86" s="1"/>
  <c r="Z309" i="86" a="1"/>
  <c r="Z309" i="86" s="1"/>
  <c r="Z311" i="86" a="1"/>
  <c r="Z311" i="86" s="1"/>
  <c r="U315" i="86" a="1"/>
  <c r="U315" i="86" s="1"/>
  <c r="Y315" i="86" a="1"/>
  <c r="Y315" i="86" s="1"/>
  <c r="AI315" i="86" a="1"/>
  <c r="AI315" i="86" s="1"/>
  <c r="AG383" i="85"/>
  <c r="AE382" i="85"/>
  <c r="AE397" i="85" s="1"/>
  <c r="Q383" i="85"/>
  <c r="L382" i="85"/>
  <c r="T382" i="85"/>
  <c r="T397" i="85" s="1"/>
  <c r="AB382" i="85"/>
  <c r="AB397" i="85" s="1"/>
  <c r="AJ382" i="85"/>
  <c r="AJ397" i="85" s="1"/>
  <c r="N382" i="85"/>
  <c r="N397" i="85" s="1"/>
  <c r="L383" i="85"/>
  <c r="AJ383" i="85"/>
  <c r="AD382" i="85"/>
  <c r="AD397" i="85" s="1"/>
  <c r="AB383" i="85"/>
  <c r="AC383" i="85"/>
  <c r="V382" i="85"/>
  <c r="V397" i="85" s="1"/>
  <c r="T383" i="85"/>
  <c r="N383" i="85"/>
  <c r="V383" i="85"/>
  <c r="AD383" i="85"/>
  <c r="Q382" i="85"/>
  <c r="Q397" i="85" s="1"/>
  <c r="AG382" i="85"/>
  <c r="AG397" i="85" s="1"/>
  <c r="AE383" i="85"/>
  <c r="S382" i="85"/>
  <c r="S397" i="85" s="1"/>
  <c r="AH383" i="85"/>
  <c r="AF383" i="85"/>
  <c r="AI383" i="85"/>
  <c r="S383" i="85"/>
  <c r="AC382" i="85"/>
  <c r="AC397" i="85" s="1"/>
  <c r="AF382" i="85"/>
  <c r="AF397" i="85" s="1"/>
  <c r="AI382" i="85"/>
  <c r="AI397" i="85" s="1"/>
  <c r="AH382" i="85"/>
  <c r="AH397" i="85" s="1"/>
  <c r="L302" i="86" a="1"/>
  <c r="L302" i="86" s="1"/>
  <c r="AH302" i="86" a="1"/>
  <c r="AH302" i="86" s="1"/>
  <c r="Y302" i="86" a="1"/>
  <c r="Y302" i="86" s="1"/>
  <c r="J192" i="87"/>
  <c r="I102" i="45" s="1"/>
  <c r="J193" i="87"/>
  <c r="I103" i="45" s="1"/>
  <c r="J195" i="87"/>
  <c r="I105" i="45" s="1"/>
  <c r="J196" i="87"/>
  <c r="I106" i="45" s="1"/>
  <c r="J201" i="87"/>
  <c r="I280" i="45" s="1"/>
  <c r="M310" i="86" a="1"/>
  <c r="M310" i="86" s="1"/>
  <c r="M325" i="86" a="1"/>
  <c r="M325" i="86" s="1"/>
  <c r="M316" i="86" a="1"/>
  <c r="M316" i="86" s="1"/>
  <c r="Z307" i="86" a="1"/>
  <c r="Z307" i="86" s="1"/>
  <c r="Z304" i="86" a="1"/>
  <c r="Z304" i="86" s="1"/>
  <c r="Z324" i="86" a="1"/>
  <c r="Z324" i="86" s="1"/>
  <c r="AG315" i="86" a="1"/>
  <c r="AG315" i="86" s="1"/>
  <c r="T315" i="86" a="1"/>
  <c r="T315" i="86" s="1"/>
  <c r="AE315" i="86" a="1"/>
  <c r="AE315" i="86" s="1"/>
  <c r="AF358" i="86"/>
  <c r="Q358" i="86"/>
  <c r="AG358" i="86"/>
  <c r="AH358" i="86"/>
  <c r="S358" i="86"/>
  <c r="AI358" i="86"/>
  <c r="N358" i="86"/>
  <c r="V358" i="86"/>
  <c r="AD358" i="86"/>
  <c r="AE358" i="86"/>
  <c r="L358" i="86"/>
  <c r="T358" i="86"/>
  <c r="AC358" i="86"/>
  <c r="AJ358" i="86"/>
  <c r="AB358" i="86"/>
  <c r="L389" i="85"/>
  <c r="L402" i="85" s="1"/>
  <c r="T389" i="85"/>
  <c r="T402" i="85" s="1"/>
  <c r="AB389" i="85"/>
  <c r="AB402" i="85" s="1"/>
  <c r="AJ389" i="85"/>
  <c r="AJ402" i="85" s="1"/>
  <c r="S390" i="85"/>
  <c r="S403" i="85" s="1"/>
  <c r="AI390" i="85"/>
  <c r="AI403" i="85" s="1"/>
  <c r="S388" i="85"/>
  <c r="S401" i="85" s="1"/>
  <c r="AC389" i="85"/>
  <c r="AC402" i="85" s="1"/>
  <c r="AG389" i="85"/>
  <c r="AG402" i="85" s="1"/>
  <c r="AF388" i="85"/>
  <c r="AF401" i="85" s="1"/>
  <c r="AE389" i="85"/>
  <c r="AE402" i="85" s="1"/>
  <c r="N390" i="85"/>
  <c r="N403" i="85" s="1"/>
  <c r="V390" i="85"/>
  <c r="V403" i="85" s="1"/>
  <c r="AI388" i="85"/>
  <c r="AI401" i="85" s="1"/>
  <c r="AH388" i="85"/>
  <c r="AH401" i="85" s="1"/>
  <c r="AF389" i="85"/>
  <c r="AF402" i="85" s="1"/>
  <c r="AD390" i="85"/>
  <c r="AD403" i="85" s="1"/>
  <c r="L388" i="85"/>
  <c r="L401" i="85" s="1"/>
  <c r="T388" i="85"/>
  <c r="T401" i="85" s="1"/>
  <c r="AB388" i="85"/>
  <c r="AB401" i="85" s="1"/>
  <c r="AJ388" i="85"/>
  <c r="AJ401" i="85" s="1"/>
  <c r="AH389" i="85"/>
  <c r="AH402" i="85" s="1"/>
  <c r="AF390" i="85"/>
  <c r="AF403" i="85" s="1"/>
  <c r="AC388" i="85"/>
  <c r="AC401" i="85" s="1"/>
  <c r="S389" i="85"/>
  <c r="S402" i="85" s="1"/>
  <c r="AI389" i="85"/>
  <c r="AI402" i="85" s="1"/>
  <c r="Q389" i="85"/>
  <c r="Q402" i="85" s="1"/>
  <c r="AE390" i="85"/>
  <c r="AE403" i="85" s="1"/>
  <c r="Q390" i="85"/>
  <c r="Q403" i="85" s="1"/>
  <c r="AG390" i="85"/>
  <c r="AG403" i="85" s="1"/>
  <c r="AC390" i="85"/>
  <c r="AC403" i="85" s="1"/>
  <c r="T390" i="85"/>
  <c r="T403" i="85" s="1"/>
  <c r="AH390" i="85"/>
  <c r="AH403" i="85" s="1"/>
  <c r="AJ390" i="85"/>
  <c r="AJ403" i="85" s="1"/>
  <c r="AD389" i="85"/>
  <c r="AD402" i="85" s="1"/>
  <c r="AD388" i="85"/>
  <c r="AD401" i="85" s="1"/>
  <c r="V389" i="85"/>
  <c r="V402" i="85" s="1"/>
  <c r="N389" i="85"/>
  <c r="N402" i="85" s="1"/>
  <c r="AB390" i="85"/>
  <c r="AB403" i="85" s="1"/>
  <c r="L390" i="85"/>
  <c r="L403" i="85" s="1"/>
  <c r="AG388" i="85"/>
  <c r="AG401" i="85" s="1"/>
  <c r="AE388" i="85"/>
  <c r="AE401" i="85" s="1"/>
  <c r="N388" i="85"/>
  <c r="N401" i="85" s="1"/>
  <c r="V388" i="85"/>
  <c r="V401" i="85" s="1"/>
  <c r="Q388" i="85"/>
  <c r="Q401" i="85" s="1"/>
  <c r="AE256" i="81"/>
  <c r="AE340" i="81"/>
  <c r="AD356" i="81"/>
  <c r="AE318" i="81"/>
  <c r="AG308" i="81"/>
  <c r="AG335" i="81"/>
  <c r="AC264" i="81"/>
  <c r="AB275" i="81"/>
  <c r="AF359" i="81"/>
  <c r="AD369" i="81"/>
  <c r="AC380" i="81"/>
  <c r="AG281" i="81"/>
  <c r="AF302" i="81"/>
  <c r="BG186" i="85" l="1" a="1"/>
  <c r="BG186" i="85" s="1"/>
  <c r="BH186" i="85"/>
  <c r="BO186" i="85" s="1"/>
  <c r="BV171" i="85" s="1" a="1"/>
  <c r="BV171" i="85" s="1"/>
  <c r="BG178" i="85"/>
  <c r="AD314" i="81"/>
  <c r="AC329" i="81"/>
  <c r="J116" i="83"/>
  <c r="J118" i="83" s="1"/>
  <c r="L118" i="83"/>
  <c r="AF377" i="86"/>
  <c r="AF380" i="86" s="1"/>
  <c r="T377" i="86"/>
  <c r="T380" i="86" s="1"/>
  <c r="L394" i="85"/>
  <c r="BV167" i="85" a="1"/>
  <c r="BV167" i="85" s="1"/>
  <c r="BV175" i="85" a="1"/>
  <c r="BV175" i="85" s="1"/>
  <c r="BV172" i="85" a="1"/>
  <c r="BV172" i="85" s="1"/>
  <c r="BV185" i="85" a="1"/>
  <c r="BV185" i="85" s="1"/>
  <c r="L404" i="85"/>
  <c r="L377" i="86"/>
  <c r="L380" i="86" s="1"/>
  <c r="AC377" i="86"/>
  <c r="AC380" i="86" s="1"/>
  <c r="AI377" i="86"/>
  <c r="AI380" i="86" s="1"/>
  <c r="Q377" i="86"/>
  <c r="Q380" i="86" s="1"/>
  <c r="AD377" i="86"/>
  <c r="AD380" i="86" s="1"/>
  <c r="L395" i="85"/>
  <c r="AH377" i="86"/>
  <c r="AH380" i="86" s="1"/>
  <c r="N377" i="86"/>
  <c r="N380" i="86" s="1"/>
  <c r="AJ377" i="86"/>
  <c r="AJ380" i="86" s="1"/>
  <c r="L397" i="85"/>
  <c r="AB377" i="86"/>
  <c r="AB380" i="86" s="1"/>
  <c r="AH308" i="81"/>
  <c r="AG359" i="81"/>
  <c r="AD264" i="81"/>
  <c r="AC275" i="81"/>
  <c r="AF340" i="81"/>
  <c r="AE356" i="81"/>
  <c r="AF256" i="81"/>
  <c r="AH281" i="81"/>
  <c r="AG302" i="81"/>
  <c r="AE369" i="81"/>
  <c r="AD380" i="81"/>
  <c r="AH335" i="81"/>
  <c r="AF318" i="81"/>
  <c r="BV187" i="85" l="1" a="1"/>
  <c r="BV187" i="85" s="1"/>
  <c r="BV182" i="85" a="1"/>
  <c r="BV182" i="85" s="1"/>
  <c r="BV174" i="85" a="1"/>
  <c r="BV174" i="85" s="1"/>
  <c r="BV177" i="85" a="1"/>
  <c r="BV177" i="85" s="1"/>
  <c r="BV164" i="85" a="1"/>
  <c r="BV164" i="85" s="1"/>
  <c r="BV176" i="85" a="1"/>
  <c r="BV176" i="85" s="1"/>
  <c r="BV168" i="85" a="1"/>
  <c r="BV168" i="85" s="1"/>
  <c r="BV183" i="85" a="1"/>
  <c r="BV183" i="85" s="1"/>
  <c r="BV166" i="85" a="1"/>
  <c r="BV166" i="85" s="1"/>
  <c r="BV173" i="85" a="1"/>
  <c r="BV173" i="85" s="1"/>
  <c r="BV188" i="85" a="1"/>
  <c r="BV188" i="85" s="1"/>
  <c r="BV181" i="85" a="1"/>
  <c r="BV181" i="85" s="1"/>
  <c r="BV179" i="85" a="1"/>
  <c r="BV179" i="85" s="1"/>
  <c r="BV184" i="85" a="1"/>
  <c r="BV184" i="85" s="1"/>
  <c r="BV169" i="85" a="1"/>
  <c r="BV169" i="85" s="1"/>
  <c r="BV180" i="85" a="1"/>
  <c r="BV180" i="85" s="1"/>
  <c r="BV170" i="85" a="1"/>
  <c r="BV170" i="85" s="1"/>
  <c r="BV186" i="85" a="1"/>
  <c r="BV186" i="85" s="1"/>
  <c r="BV165" i="85" a="1"/>
  <c r="BV165" i="85" s="1"/>
  <c r="BV178" i="85" a="1"/>
  <c r="BV178" i="85" s="1"/>
  <c r="AE314" i="81"/>
  <c r="AD329" i="81"/>
  <c r="AH379" i="86"/>
  <c r="AH384" i="86" s="1"/>
  <c r="AH385" i="86"/>
  <c r="Q379" i="86"/>
  <c r="Q384" i="86" s="1"/>
  <c r="Q385" i="86"/>
  <c r="L379" i="86"/>
  <c r="L384" i="86" s="1"/>
  <c r="L385" i="86"/>
  <c r="AI379" i="86"/>
  <c r="AI384" i="86" s="1"/>
  <c r="AI385" i="86"/>
  <c r="AJ379" i="86"/>
  <c r="AJ384" i="86" s="1"/>
  <c r="AJ385" i="86"/>
  <c r="AB379" i="86"/>
  <c r="AB384" i="86" s="1"/>
  <c r="AB385" i="86"/>
  <c r="N379" i="86"/>
  <c r="N384" i="86" s="1"/>
  <c r="N385" i="86"/>
  <c r="AC379" i="86"/>
  <c r="AC384" i="86" s="1"/>
  <c r="AC385" i="86"/>
  <c r="T379" i="86"/>
  <c r="T384" i="86" s="1"/>
  <c r="T385" i="86"/>
  <c r="AF379" i="86"/>
  <c r="AF384" i="86" s="1"/>
  <c r="AF385" i="86"/>
  <c r="AD379" i="86"/>
  <c r="AD384" i="86" s="1"/>
  <c r="AD385" i="86"/>
  <c r="AI335" i="81"/>
  <c r="AF369" i="81"/>
  <c r="AE380" i="81"/>
  <c r="AG340" i="81"/>
  <c r="AF356" i="81"/>
  <c r="AE264" i="81"/>
  <c r="AD275" i="81"/>
  <c r="AI281" i="81"/>
  <c r="AH302" i="81"/>
  <c r="AG256" i="81"/>
  <c r="AG318" i="81"/>
  <c r="AH359" i="81"/>
  <c r="AI308" i="81"/>
  <c r="AF314" i="81" l="1"/>
  <c r="AE329" i="81"/>
  <c r="T378" i="86"/>
  <c r="T381" i="86" s="1"/>
  <c r="N378" i="86"/>
  <c r="N383" i="86" s="1"/>
  <c r="AJ378" i="86"/>
  <c r="AJ381" i="86" s="1"/>
  <c r="Q378" i="86"/>
  <c r="Q381" i="86" s="1"/>
  <c r="AH378" i="86"/>
  <c r="AH381" i="86" s="1"/>
  <c r="AF378" i="86"/>
  <c r="L378" i="86"/>
  <c r="AD378" i="86"/>
  <c r="AC378" i="86"/>
  <c r="AB378" i="86"/>
  <c r="AI378" i="86"/>
  <c r="AJ281" i="81"/>
  <c r="AI302" i="81"/>
  <c r="AJ308" i="81"/>
  <c r="AH340" i="81"/>
  <c r="AG356" i="81"/>
  <c r="AJ335" i="81"/>
  <c r="AH256" i="81"/>
  <c r="AF264" i="81"/>
  <c r="AE275" i="81"/>
  <c r="AI359" i="81"/>
  <c r="AH318" i="81"/>
  <c r="AG369" i="81"/>
  <c r="AF380" i="81"/>
  <c r="AG314" i="81" l="1"/>
  <c r="AF329" i="81"/>
  <c r="N381" i="86"/>
  <c r="T383" i="86"/>
  <c r="AH383" i="86"/>
  <c r="AJ383" i="86"/>
  <c r="Q383" i="86"/>
  <c r="AD381" i="86"/>
  <c r="AD383" i="86"/>
  <c r="AF383" i="86"/>
  <c r="AF381" i="86"/>
  <c r="AB381" i="86"/>
  <c r="AB383" i="86"/>
  <c r="AC381" i="86"/>
  <c r="AC383" i="86"/>
  <c r="L381" i="86"/>
  <c r="L383" i="86"/>
  <c r="AI383" i="86"/>
  <c r="AI381" i="86"/>
  <c r="AH369" i="81"/>
  <c r="AG380" i="81"/>
  <c r="AG264" i="81"/>
  <c r="AF275" i="81"/>
  <c r="AI318" i="81"/>
  <c r="AI340" i="81"/>
  <c r="AH356" i="81"/>
  <c r="J308" i="81"/>
  <c r="J330" i="81" s="1"/>
  <c r="H222" i="84" s="1"/>
  <c r="AJ359" i="81"/>
  <c r="AI256" i="81"/>
  <c r="J335" i="81"/>
  <c r="AJ302" i="81"/>
  <c r="J281" i="81"/>
  <c r="J302" i="81" l="1"/>
  <c r="J303" i="81"/>
  <c r="G222" i="84" s="1"/>
  <c r="AH314" i="81"/>
  <c r="AG329" i="81"/>
  <c r="AJ256" i="81"/>
  <c r="AJ340" i="81"/>
  <c r="AI356" i="81"/>
  <c r="AI369" i="81"/>
  <c r="AH380" i="81"/>
  <c r="J359" i="81"/>
  <c r="AH264" i="81"/>
  <c r="AG275" i="81"/>
  <c r="AJ318" i="81"/>
  <c r="AI314" i="81" l="1"/>
  <c r="AH329" i="81"/>
  <c r="AI264" i="81"/>
  <c r="AH275" i="81"/>
  <c r="AJ369" i="81"/>
  <c r="AI380" i="81"/>
  <c r="J256" i="81"/>
  <c r="J276" i="81" s="1"/>
  <c r="G213" i="84" s="1"/>
  <c r="J340" i="81"/>
  <c r="J356" i="81" s="1"/>
  <c r="AJ356" i="81"/>
  <c r="J318" i="81"/>
  <c r="J332" i="81" s="1"/>
  <c r="H224" i="84" s="1"/>
  <c r="AJ314" i="81" l="1"/>
  <c r="AI329" i="81"/>
  <c r="J369" i="81"/>
  <c r="J380" i="81" s="1"/>
  <c r="AJ380" i="81"/>
  <c r="AJ264" i="81"/>
  <c r="AI275" i="81"/>
  <c r="J314" i="81" l="1"/>
  <c r="AJ329" i="81"/>
  <c r="J264" i="81"/>
  <c r="AJ275" i="81"/>
  <c r="J329" i="81" l="1"/>
  <c r="J331" i="81"/>
  <c r="H223" i="84" s="1"/>
  <c r="J275" i="81"/>
  <c r="J278" i="81"/>
  <c r="G215" i="84" s="1"/>
  <c r="K938" i="48"/>
  <c r="N67" i="77"/>
  <c r="L20" i="50" l="1"/>
  <c r="J294" i="85"/>
  <c r="I72" i="82"/>
  <c r="N72" i="82" s="1"/>
  <c r="G10" i="21" l="1"/>
  <c r="E15" i="88" s="1"/>
  <c r="G15" i="88" l="1"/>
  <c r="I221" i="45" s="1"/>
  <c r="E27" i="88"/>
  <c r="E28" i="88"/>
  <c r="E26" i="88"/>
  <c r="E20" i="88"/>
  <c r="G20" i="88" s="1"/>
  <c r="I226" i="45" s="1"/>
  <c r="E10" i="88"/>
  <c r="G10" i="88" s="1"/>
  <c r="I216" i="45" s="1"/>
  <c r="E18" i="88"/>
  <c r="E21" i="88"/>
  <c r="G21" i="88" s="1"/>
  <c r="I227" i="45" s="1"/>
  <c r="E22" i="88"/>
  <c r="G22" i="88" s="1"/>
  <c r="I228" i="45" s="1"/>
  <c r="E24" i="88"/>
  <c r="G24" i="88" s="1"/>
  <c r="I230" i="45" s="1"/>
  <c r="E11" i="88"/>
  <c r="G11" i="88" s="1"/>
  <c r="I217" i="45" s="1"/>
  <c r="E19" i="88"/>
  <c r="G19" i="88" s="1"/>
  <c r="I225" i="45" s="1"/>
  <c r="E14" i="88"/>
  <c r="G14" i="88" s="1"/>
  <c r="I220" i="45" s="1"/>
  <c r="E23" i="88"/>
  <c r="G23" i="88" s="1"/>
  <c r="I229" i="45" s="1"/>
  <c r="E17" i="88"/>
  <c r="G17" i="88" s="1"/>
  <c r="I223" i="45" s="1"/>
  <c r="E12" i="88"/>
  <c r="G12" i="88" s="1"/>
  <c r="I218" i="45" s="1"/>
  <c r="E13" i="88"/>
  <c r="G13" i="88" s="1"/>
  <c r="I219" i="45" s="1"/>
  <c r="E9" i="88"/>
  <c r="E16" i="88"/>
  <c r="G16" i="88" s="1"/>
  <c r="I222" i="45" s="1"/>
  <c r="E25" i="88"/>
  <c r="G25" i="88" s="1"/>
  <c r="I231" i="45" s="1"/>
  <c r="N119" i="77"/>
  <c r="I124" i="82" s="1"/>
  <c r="N124" i="82" s="1"/>
  <c r="P12" i="77"/>
  <c r="P11" i="77"/>
  <c r="P10" i="77"/>
  <c r="J112" i="77"/>
  <c r="J11" i="77"/>
  <c r="J117" i="77"/>
  <c r="J12" i="77"/>
  <c r="J10" i="77"/>
  <c r="J103" i="77"/>
  <c r="N106" i="77"/>
  <c r="N16" i="77"/>
  <c r="L53" i="77"/>
  <c r="G58" i="82" s="1"/>
  <c r="L15" i="77"/>
  <c r="G20" i="82" s="1"/>
  <c r="L42" i="77"/>
  <c r="G47" i="82" s="1"/>
  <c r="L16" i="77"/>
  <c r="G21" i="82" s="1"/>
  <c r="N54" i="77"/>
  <c r="I59" i="82" s="1"/>
  <c r="L46" i="77"/>
  <c r="N18" i="77"/>
  <c r="N53" i="77"/>
  <c r="I58" i="82" s="1"/>
  <c r="L41" i="77"/>
  <c r="G46" i="82" s="1"/>
  <c r="L54" i="77"/>
  <c r="G59" i="82" s="1"/>
  <c r="N42" i="77"/>
  <c r="I47" i="82" s="1"/>
  <c r="L18" i="77"/>
  <c r="G23" i="82" s="1"/>
  <c r="N40" i="77"/>
  <c r="I45" i="82" s="1"/>
  <c r="N41" i="77"/>
  <c r="I46" i="82" s="1"/>
  <c r="N15" i="77"/>
  <c r="N46" i="77"/>
  <c r="I51" i="82" s="1"/>
  <c r="L40" i="77"/>
  <c r="G45" i="82" s="1"/>
  <c r="N52" i="77"/>
  <c r="I57" i="82" s="1"/>
  <c r="L52" i="77"/>
  <c r="G57" i="82" s="1"/>
  <c r="H105" i="77"/>
  <c r="N82" i="77"/>
  <c r="I87" i="82" s="1"/>
  <c r="N87" i="82" s="1"/>
  <c r="N113" i="77"/>
  <c r="N71" i="77"/>
  <c r="I76" i="82" s="1"/>
  <c r="N76" i="82" s="1"/>
  <c r="N76" i="77"/>
  <c r="I81" i="82" s="1"/>
  <c r="N81" i="82" s="1"/>
  <c r="N75" i="77"/>
  <c r="I80" i="82" s="1"/>
  <c r="N80" i="82" s="1"/>
  <c r="N91" i="77"/>
  <c r="I96" i="82" s="1"/>
  <c r="N96" i="82" s="1"/>
  <c r="N85" i="77"/>
  <c r="I90" i="82" s="1"/>
  <c r="N90" i="82" s="1"/>
  <c r="N86" i="77"/>
  <c r="I91" i="82" s="1"/>
  <c r="N91" i="82" s="1"/>
  <c r="N81" i="77"/>
  <c r="I86" i="82" s="1"/>
  <c r="N86" i="82" s="1"/>
  <c r="N104" i="77"/>
  <c r="N114" i="77"/>
  <c r="N118" i="77"/>
  <c r="I123" i="82" s="1"/>
  <c r="N123" i="82" s="1"/>
  <c r="N92" i="77"/>
  <c r="I97" i="82" s="1"/>
  <c r="N97" i="82" s="1"/>
  <c r="N96" i="77"/>
  <c r="I101" i="82" s="1"/>
  <c r="N101" i="82" s="1"/>
  <c r="N105" i="77"/>
  <c r="N95" i="77"/>
  <c r="I100" i="82" s="1"/>
  <c r="N100" i="82" s="1"/>
  <c r="I630" i="74"/>
  <c r="I321" i="74"/>
  <c r="H106" i="77"/>
  <c r="J90" i="77"/>
  <c r="J80" i="77"/>
  <c r="J70" i="77"/>
  <c r="J60" i="77"/>
  <c r="F103" i="77"/>
  <c r="H97" i="77"/>
  <c r="F92" i="77"/>
  <c r="H92" i="77" s="1"/>
  <c r="F91" i="77"/>
  <c r="H91" i="77" s="1"/>
  <c r="F96" i="77"/>
  <c r="H96" i="77" s="1"/>
  <c r="F95" i="77"/>
  <c r="H95" i="77" s="1"/>
  <c r="F112" i="77"/>
  <c r="H117" i="77"/>
  <c r="F117" i="77"/>
  <c r="H112" i="77"/>
  <c r="H90" i="77"/>
  <c r="H70" i="77"/>
  <c r="H60" i="77"/>
  <c r="F90" i="77"/>
  <c r="F80" i="77"/>
  <c r="H80" i="77"/>
  <c r="F70" i="77"/>
  <c r="F60" i="77"/>
  <c r="G18" i="21"/>
  <c r="H104" i="77"/>
  <c r="F52" i="77"/>
  <c r="F46" i="77"/>
  <c r="F41" i="77"/>
  <c r="H16" i="77"/>
  <c r="H42" i="77"/>
  <c r="H40" i="77"/>
  <c r="H46" i="77"/>
  <c r="F18" i="77"/>
  <c r="F40" i="77"/>
  <c r="F15" i="77"/>
  <c r="H18" i="77"/>
  <c r="F53" i="77"/>
  <c r="F42" i="77"/>
  <c r="H15" i="77"/>
  <c r="H54" i="77"/>
  <c r="F16" i="77"/>
  <c r="H53" i="77"/>
  <c r="H52" i="77"/>
  <c r="H41" i="77"/>
  <c r="F54" i="77"/>
  <c r="J9" i="77"/>
  <c r="H21" i="77"/>
  <c r="F33" i="77"/>
  <c r="J45" i="77"/>
  <c r="H45" i="77"/>
  <c r="F39" i="77"/>
  <c r="H27" i="77"/>
  <c r="H9" i="77"/>
  <c r="J51" i="77"/>
  <c r="J27" i="77"/>
  <c r="H51" i="77"/>
  <c r="F45" i="77"/>
  <c r="H39" i="77"/>
  <c r="J33" i="77"/>
  <c r="F9" i="77"/>
  <c r="F51" i="77"/>
  <c r="F27" i="77"/>
  <c r="F21" i="77"/>
  <c r="J21" i="77"/>
  <c r="J39" i="77"/>
  <c r="H33" i="77"/>
  <c r="G8" i="21"/>
  <c r="H103" i="77"/>
  <c r="G28" i="88" l="1"/>
  <c r="I234" i="45" s="1"/>
  <c r="G26" i="88"/>
  <c r="I232" i="45" s="1"/>
  <c r="G27" i="88"/>
  <c r="I233" i="45" s="1"/>
  <c r="G18" i="88"/>
  <c r="I224" i="45" s="1"/>
  <c r="G9" i="88"/>
  <c r="I215" i="45" s="1"/>
  <c r="N72" i="77"/>
  <c r="I77" i="82" s="1"/>
  <c r="N77" i="82" s="1"/>
  <c r="I119" i="82"/>
  <c r="N119" i="82" s="1"/>
  <c r="L36" i="50"/>
  <c r="J303" i="85"/>
  <c r="I110" i="82"/>
  <c r="N110" i="82" s="1"/>
  <c r="L28" i="50"/>
  <c r="J298" i="85"/>
  <c r="I109" i="82"/>
  <c r="N109" i="82" s="1"/>
  <c r="J297" i="85"/>
  <c r="L29" i="50"/>
  <c r="I21" i="82"/>
  <c r="I118" i="82"/>
  <c r="N118" i="82" s="1"/>
  <c r="L35" i="50"/>
  <c r="J302" i="85"/>
  <c r="I20" i="82"/>
  <c r="I111" i="82"/>
  <c r="N111" i="82" s="1"/>
  <c r="J299" i="85"/>
  <c r="L30" i="50"/>
  <c r="L97" i="77"/>
  <c r="G102" i="82" s="1"/>
  <c r="I23" i="82"/>
  <c r="L49" i="77"/>
  <c r="G54" i="82" s="1"/>
  <c r="G51" i="82"/>
  <c r="P13" i="77"/>
  <c r="N49" i="77"/>
  <c r="N66" i="77"/>
  <c r="N93" i="77"/>
  <c r="N61" i="77"/>
  <c r="L92" i="77"/>
  <c r="G97" i="82" s="1"/>
  <c r="N115" i="77"/>
  <c r="I120" i="82" s="1"/>
  <c r="N73" i="77"/>
  <c r="I78" i="82" s="1"/>
  <c r="N78" i="82" s="1"/>
  <c r="L91" i="77"/>
  <c r="G96" i="82" s="1"/>
  <c r="N107" i="77"/>
  <c r="I112" i="82" s="1"/>
  <c r="L96" i="77"/>
  <c r="G101" i="82" s="1"/>
  <c r="N83" i="77"/>
  <c r="I88" i="82" s="1"/>
  <c r="N88" i="82" s="1"/>
  <c r="L95" i="77"/>
  <c r="G100" i="82" s="1"/>
  <c r="N65" i="77"/>
  <c r="N120" i="77"/>
  <c r="I125" i="82" s="1"/>
  <c r="H49" i="77"/>
  <c r="J46" i="77" s="1"/>
  <c r="H107" i="77"/>
  <c r="F93" i="77"/>
  <c r="H93" i="77" s="1"/>
  <c r="J13" i="77"/>
  <c r="F49" i="77"/>
  <c r="N62" i="77" l="1"/>
  <c r="L23" i="50" s="1"/>
  <c r="I71" i="82"/>
  <c r="N71" i="82" s="1"/>
  <c r="J293" i="85"/>
  <c r="L18" i="50"/>
  <c r="J348" i="82" a="1"/>
  <c r="J348" i="82" s="1"/>
  <c r="Z348" i="82" s="1"/>
  <c r="Z359" i="82" s="1"/>
  <c r="J349" i="82" a="1"/>
  <c r="J349" i="82" s="1"/>
  <c r="AE349" i="82" s="1"/>
  <c r="AE360" i="82" s="1"/>
  <c r="J347" i="82" a="1"/>
  <c r="J347" i="82" s="1"/>
  <c r="N347" i="82" s="1"/>
  <c r="J315" i="85"/>
  <c r="J316" i="85"/>
  <c r="J317" i="85"/>
  <c r="I70" i="82"/>
  <c r="N70" i="82" s="1"/>
  <c r="J292" i="85"/>
  <c r="L19" i="50"/>
  <c r="J252" i="82" a="1"/>
  <c r="J252" i="82" s="1"/>
  <c r="AI252" i="82" s="1"/>
  <c r="AI263" i="82" s="1"/>
  <c r="J251" i="82" a="1"/>
  <c r="J251" i="82" s="1"/>
  <c r="AE251" i="82" s="1"/>
  <c r="I66" i="82"/>
  <c r="N66" i="82" s="1"/>
  <c r="J288" i="85"/>
  <c r="L24" i="50"/>
  <c r="J330" i="85"/>
  <c r="P46" i="77"/>
  <c r="I54" i="82"/>
  <c r="L93" i="77"/>
  <c r="G98" i="82" s="1"/>
  <c r="I98" i="82"/>
  <c r="N98" i="82" s="1"/>
  <c r="P47" i="77"/>
  <c r="P48" i="77"/>
  <c r="N63" i="77"/>
  <c r="J104" i="77"/>
  <c r="J106" i="77"/>
  <c r="J107" i="77"/>
  <c r="J105" i="77"/>
  <c r="J48" i="77"/>
  <c r="J47" i="77"/>
  <c r="J289" i="85" l="1"/>
  <c r="I67" i="82"/>
  <c r="N67" i="82" s="1"/>
  <c r="AB349" i="82"/>
  <c r="AB360" i="82" s="1"/>
  <c r="X349" i="82"/>
  <c r="X360" i="82" s="1"/>
  <c r="Y347" i="82"/>
  <c r="Y358" i="82" s="1"/>
  <c r="M347" i="82"/>
  <c r="M358" i="82" s="1"/>
  <c r="AF349" i="82"/>
  <c r="AF360" i="82" s="1"/>
  <c r="U347" i="82"/>
  <c r="U358" i="82" s="1"/>
  <c r="W252" i="82"/>
  <c r="W263" i="82" s="1"/>
  <c r="AJ349" i="82"/>
  <c r="AJ360" i="82" s="1"/>
  <c r="O347" i="82"/>
  <c r="O358" i="82" s="1"/>
  <c r="Y349" i="82"/>
  <c r="Y360" i="82" s="1"/>
  <c r="S347" i="82"/>
  <c r="S358" i="82" s="1"/>
  <c r="Q349" i="82"/>
  <c r="Q360" i="82" s="1"/>
  <c r="O349" i="82"/>
  <c r="O360" i="82" s="1"/>
  <c r="L349" i="82"/>
  <c r="L360" i="82" s="1"/>
  <c r="AF347" i="82"/>
  <c r="AF358" i="82" s="1"/>
  <c r="U252" i="82"/>
  <c r="U263" i="82" s="1"/>
  <c r="Q251" i="82"/>
  <c r="Q262" i="82" s="1"/>
  <c r="AC349" i="82"/>
  <c r="AC360" i="82" s="1"/>
  <c r="Z349" i="82"/>
  <c r="Z360" i="82" s="1"/>
  <c r="T347" i="82"/>
  <c r="T358" i="82" s="1"/>
  <c r="AA251" i="82"/>
  <c r="AA262" i="82" s="1"/>
  <c r="AG349" i="82"/>
  <c r="AG360" i="82" s="1"/>
  <c r="N349" i="82"/>
  <c r="N360" i="82" s="1"/>
  <c r="Q347" i="82"/>
  <c r="Q358" i="82" s="1"/>
  <c r="AF251" i="82"/>
  <c r="AF262" i="82" s="1"/>
  <c r="AA349" i="82"/>
  <c r="AA360" i="82" s="1"/>
  <c r="W349" i="82"/>
  <c r="W360" i="82" s="1"/>
  <c r="Z347" i="82"/>
  <c r="Z358" i="82" s="1"/>
  <c r="R251" i="82"/>
  <c r="R262" i="82" s="1"/>
  <c r="AJ348" i="82"/>
  <c r="AJ359" i="82" s="1"/>
  <c r="AA348" i="82"/>
  <c r="AA359" i="82" s="1"/>
  <c r="Y348" i="82"/>
  <c r="Y359" i="82" s="1"/>
  <c r="R348" i="82"/>
  <c r="R359" i="82" s="1"/>
  <c r="X348" i="82"/>
  <c r="X359" i="82" s="1"/>
  <c r="AI348" i="82"/>
  <c r="AI359" i="82" s="1"/>
  <c r="AD348" i="82"/>
  <c r="AD359" i="82" s="1"/>
  <c r="J353" i="82"/>
  <c r="W348" i="82"/>
  <c r="W359" i="82" s="1"/>
  <c r="AE348" i="82"/>
  <c r="AE359" i="82" s="1"/>
  <c r="AA252" i="82"/>
  <c r="AA263" i="82" s="1"/>
  <c r="N252" i="82"/>
  <c r="N263" i="82" s="1"/>
  <c r="AB251" i="82"/>
  <c r="AB262" i="82" s="1"/>
  <c r="S251" i="82"/>
  <c r="S262" i="82" s="1"/>
  <c r="Q252" i="82"/>
  <c r="Q263" i="82" s="1"/>
  <c r="Y252" i="82"/>
  <c r="Y263" i="82" s="1"/>
  <c r="U349" i="82"/>
  <c r="U360" i="82" s="1"/>
  <c r="AI349" i="82"/>
  <c r="AI360" i="82" s="1"/>
  <c r="S349" i="82"/>
  <c r="S360" i="82" s="1"/>
  <c r="AB347" i="82"/>
  <c r="AB358" i="82" s="1"/>
  <c r="R347" i="82"/>
  <c r="R358" i="82" s="1"/>
  <c r="AH347" i="82"/>
  <c r="AH358" i="82" s="1"/>
  <c r="AC348" i="82"/>
  <c r="AC359" i="82" s="1"/>
  <c r="AB348" i="82"/>
  <c r="AB359" i="82" s="1"/>
  <c r="AH348" i="82"/>
  <c r="AH359" i="82" s="1"/>
  <c r="U251" i="82"/>
  <c r="U262" i="82" s="1"/>
  <c r="M251" i="82"/>
  <c r="M262" i="82" s="1"/>
  <c r="W251" i="82"/>
  <c r="W262" i="82" s="1"/>
  <c r="L252" i="82"/>
  <c r="L263" i="82" s="1"/>
  <c r="AJ252" i="82"/>
  <c r="AJ263" i="82" s="1"/>
  <c r="S252" i="82"/>
  <c r="S263" i="82" s="1"/>
  <c r="V252" i="82"/>
  <c r="V263" i="82" s="1"/>
  <c r="J335" i="85"/>
  <c r="J423" i="85" s="1"/>
  <c r="X316" i="85"/>
  <c r="AJ316" i="85"/>
  <c r="AG316" i="85"/>
  <c r="M316" i="85"/>
  <c r="AF316" i="85"/>
  <c r="Q316" i="85"/>
  <c r="N316" i="85"/>
  <c r="U316" i="85"/>
  <c r="S316" i="85"/>
  <c r="R316" i="85"/>
  <c r="AH316" i="85"/>
  <c r="AC316" i="85"/>
  <c r="AA316" i="85"/>
  <c r="V316" i="85"/>
  <c r="O316" i="85"/>
  <c r="AI316" i="85"/>
  <c r="J323" i="85"/>
  <c r="AO323" i="85" s="1"/>
  <c r="M445" i="85" s="1"/>
  <c r="M457" i="85" s="1"/>
  <c r="W316" i="85"/>
  <c r="L316" i="85"/>
  <c r="Y316" i="85"/>
  <c r="AB316" i="85"/>
  <c r="AD316" i="85"/>
  <c r="Z316" i="85"/>
  <c r="AE316" i="85"/>
  <c r="P316" i="85"/>
  <c r="T316" i="85"/>
  <c r="L347" i="82"/>
  <c r="L358" i="82" s="1"/>
  <c r="AG347" i="82"/>
  <c r="AG358" i="82" s="1"/>
  <c r="AE347" i="82"/>
  <c r="AE358" i="82" s="1"/>
  <c r="AI347" i="82"/>
  <c r="AI358" i="82" s="1"/>
  <c r="AF348" i="82"/>
  <c r="AF359" i="82" s="1"/>
  <c r="M348" i="82"/>
  <c r="M359" i="82" s="1"/>
  <c r="O348" i="82"/>
  <c r="O359" i="82" s="1"/>
  <c r="P251" i="82"/>
  <c r="P262" i="82" s="1"/>
  <c r="AC251" i="82"/>
  <c r="Z251" i="82"/>
  <c r="Z262" i="82" s="1"/>
  <c r="AG252" i="82"/>
  <c r="AG263" i="82" s="1"/>
  <c r="AC252" i="82"/>
  <c r="AC263" i="82" s="1"/>
  <c r="O252" i="82"/>
  <c r="O263" i="82" s="1"/>
  <c r="P315" i="85"/>
  <c r="AE315" i="85"/>
  <c r="U315" i="85"/>
  <c r="X315" i="85"/>
  <c r="Q315" i="85"/>
  <c r="T315" i="85"/>
  <c r="Y315" i="85"/>
  <c r="N315" i="85"/>
  <c r="J319" i="85"/>
  <c r="AO319" i="85" s="1"/>
  <c r="M441" i="85" s="1"/>
  <c r="AI315" i="85"/>
  <c r="AB315" i="85"/>
  <c r="AG315" i="85"/>
  <c r="V315" i="85"/>
  <c r="R315" i="85"/>
  <c r="AD315" i="85"/>
  <c r="AF315" i="85"/>
  <c r="Z315" i="85"/>
  <c r="AA315" i="85"/>
  <c r="S315" i="85"/>
  <c r="AJ315" i="85"/>
  <c r="AH315" i="85"/>
  <c r="L315" i="85"/>
  <c r="W315" i="85"/>
  <c r="M315" i="85"/>
  <c r="AC315" i="85"/>
  <c r="O315" i="85"/>
  <c r="J338" i="85"/>
  <c r="J424" i="85" s="1"/>
  <c r="Q330" i="85"/>
  <c r="AB330" i="85"/>
  <c r="N330" i="85"/>
  <c r="AH330" i="85"/>
  <c r="Y330" i="85"/>
  <c r="AJ330" i="85"/>
  <c r="AC330" i="85"/>
  <c r="AG330" i="85"/>
  <c r="O330" i="85"/>
  <c r="R330" i="85"/>
  <c r="S330" i="85"/>
  <c r="W330" i="85"/>
  <c r="U330" i="85"/>
  <c r="AA330" i="85"/>
  <c r="AA381" i="85" s="1"/>
  <c r="AA396" i="85" s="1"/>
  <c r="AE330" i="85"/>
  <c r="V330" i="85"/>
  <c r="AI330" i="85"/>
  <c r="P330" i="85"/>
  <c r="Z330" i="85"/>
  <c r="AD330" i="85"/>
  <c r="M330" i="85"/>
  <c r="L330" i="85"/>
  <c r="P381" i="85" s="1"/>
  <c r="P396" i="85" s="1"/>
  <c r="AF330" i="85"/>
  <c r="T330" i="85"/>
  <c r="X330" i="85"/>
  <c r="T251" i="82"/>
  <c r="T262" i="82" s="1"/>
  <c r="AI251" i="82"/>
  <c r="AI262" i="82" s="1"/>
  <c r="J257" i="82"/>
  <c r="M252" i="82"/>
  <c r="M263" i="82" s="1"/>
  <c r="X252" i="82"/>
  <c r="X263" i="82" s="1"/>
  <c r="AD252" i="82"/>
  <c r="AD263" i="82" s="1"/>
  <c r="I68" i="82"/>
  <c r="N68" i="82" s="1"/>
  <c r="J290" i="85"/>
  <c r="L22" i="50"/>
  <c r="M349" i="82"/>
  <c r="M360" i="82" s="1"/>
  <c r="AD349" i="82"/>
  <c r="AD360" i="82" s="1"/>
  <c r="X347" i="82"/>
  <c r="X358" i="82" s="1"/>
  <c r="AA347" i="82"/>
  <c r="AD347" i="82"/>
  <c r="AD358" i="82" s="1"/>
  <c r="L348" i="82"/>
  <c r="L359" i="82" s="1"/>
  <c r="U348" i="82"/>
  <c r="U359" i="82" s="1"/>
  <c r="V348" i="82"/>
  <c r="V359" i="82" s="1"/>
  <c r="N348" i="82"/>
  <c r="N359" i="82" s="1"/>
  <c r="X251" i="82"/>
  <c r="X262" i="82" s="1"/>
  <c r="O251" i="82"/>
  <c r="O262" i="82" s="1"/>
  <c r="N251" i="82"/>
  <c r="N262" i="82" s="1"/>
  <c r="P252" i="82"/>
  <c r="P263" i="82" s="1"/>
  <c r="AB252" i="82"/>
  <c r="AB263" i="82" s="1"/>
  <c r="Z252" i="82"/>
  <c r="Z263" i="82" s="1"/>
  <c r="T349" i="82"/>
  <c r="T360" i="82" s="1"/>
  <c r="R349" i="82"/>
  <c r="R360" i="82" s="1"/>
  <c r="V349" i="82"/>
  <c r="V360" i="82" s="1"/>
  <c r="P347" i="82"/>
  <c r="P358" i="82" s="1"/>
  <c r="AJ347" i="82"/>
  <c r="AJ358" i="82" s="1"/>
  <c r="V347" i="82"/>
  <c r="V358" i="82" s="1"/>
  <c r="AG348" i="82"/>
  <c r="AG359" i="82" s="1"/>
  <c r="P348" i="82"/>
  <c r="P359" i="82" s="1"/>
  <c r="S348" i="82"/>
  <c r="S359" i="82" s="1"/>
  <c r="L251" i="82"/>
  <c r="L262" i="82" s="1"/>
  <c r="AG251" i="82"/>
  <c r="AG262" i="82" s="1"/>
  <c r="AH251" i="82"/>
  <c r="V251" i="82"/>
  <c r="V262" i="82" s="1"/>
  <c r="T252" i="82"/>
  <c r="T263" i="82" s="1"/>
  <c r="AE252" i="82"/>
  <c r="AE263" i="82" s="1"/>
  <c r="AH252" i="82"/>
  <c r="AH263" i="82" s="1"/>
  <c r="P349" i="82"/>
  <c r="P360" i="82" s="1"/>
  <c r="AH349" i="82"/>
  <c r="AH360" i="82" s="1"/>
  <c r="W347" i="82"/>
  <c r="W358" i="82" s="1"/>
  <c r="AC347" i="82"/>
  <c r="Q348" i="82"/>
  <c r="Q359" i="82" s="1"/>
  <c r="T348" i="82"/>
  <c r="T359" i="82" s="1"/>
  <c r="AJ251" i="82"/>
  <c r="Y251" i="82"/>
  <c r="Y262" i="82" s="1"/>
  <c r="AD251" i="82"/>
  <c r="AF252" i="82"/>
  <c r="AF263" i="82" s="1"/>
  <c r="R252" i="82"/>
  <c r="R263" i="82" s="1"/>
  <c r="AB317" i="85"/>
  <c r="AD317" i="85"/>
  <c r="L317" i="85"/>
  <c r="R317" i="85"/>
  <c r="T317" i="85"/>
  <c r="S317" i="85"/>
  <c r="AA317" i="85"/>
  <c r="U317" i="85"/>
  <c r="X317" i="85"/>
  <c r="AC317" i="85"/>
  <c r="AJ317" i="85"/>
  <c r="AF317" i="85"/>
  <c r="AG317" i="85"/>
  <c r="AH317" i="85"/>
  <c r="Y317" i="85"/>
  <c r="P317" i="85"/>
  <c r="N317" i="85"/>
  <c r="AI317" i="85"/>
  <c r="Q317" i="85"/>
  <c r="AE317" i="85"/>
  <c r="M317" i="85"/>
  <c r="W317" i="85"/>
  <c r="V317" i="85"/>
  <c r="Z317" i="85"/>
  <c r="O317" i="85"/>
  <c r="N358" i="82"/>
  <c r="AE262" i="82"/>
  <c r="P49" i="77"/>
  <c r="J49" i="77"/>
  <c r="U381" i="85" l="1"/>
  <c r="U396" i="85" s="1"/>
  <c r="R107" i="50"/>
  <c r="X381" i="85"/>
  <c r="X396" i="85" s="1"/>
  <c r="AE364" i="82"/>
  <c r="AE373" i="82" s="1"/>
  <c r="AD257" i="82"/>
  <c r="U257" i="82"/>
  <c r="AJ364" i="82"/>
  <c r="AJ370" i="82" s="1"/>
  <c r="AA353" i="82"/>
  <c r="AA799" i="83" s="1"/>
  <c r="AA800" i="83" s="1"/>
  <c r="AC353" i="82"/>
  <c r="AC799" i="83" s="1"/>
  <c r="AC800" i="83" s="1"/>
  <c r="Z364" i="82"/>
  <c r="Z369" i="82" s="1"/>
  <c r="AE353" i="82"/>
  <c r="AE799" i="83" s="1"/>
  <c r="AE800" i="83" s="1"/>
  <c r="AI257" i="82"/>
  <c r="L353" i="82"/>
  <c r="L799" i="83" s="1"/>
  <c r="L800" i="83" s="1"/>
  <c r="O353" i="82"/>
  <c r="O799" i="83" s="1"/>
  <c r="O800" i="83" s="1"/>
  <c r="T257" i="82"/>
  <c r="AC257" i="82"/>
  <c r="Z353" i="82"/>
  <c r="Z799" i="83" s="1"/>
  <c r="Z800" i="83" s="1"/>
  <c r="AJ257" i="82"/>
  <c r="P257" i="82"/>
  <c r="X364" i="82"/>
  <c r="X370" i="82" s="1"/>
  <c r="O364" i="82"/>
  <c r="O370" i="82" s="1"/>
  <c r="AI364" i="82"/>
  <c r="AI377" i="82" s="1"/>
  <c r="T353" i="82"/>
  <c r="T799" i="83" s="1"/>
  <c r="T800" i="83" s="1"/>
  <c r="AH353" i="82"/>
  <c r="AH799" i="83" s="1"/>
  <c r="AH800" i="83" s="1"/>
  <c r="AJ353" i="82"/>
  <c r="AJ799" i="83" s="1"/>
  <c r="AJ800" i="83" s="1"/>
  <c r="S364" i="82"/>
  <c r="S370" i="82" s="1"/>
  <c r="W364" i="82"/>
  <c r="W372" i="82" s="1"/>
  <c r="T364" i="82"/>
  <c r="T376" i="82" s="1"/>
  <c r="L257" i="82"/>
  <c r="AA358" i="82"/>
  <c r="AA364" i="82" s="1"/>
  <c r="AA377" i="82" s="1"/>
  <c r="J176" i="87"/>
  <c r="J427" i="85"/>
  <c r="J179" i="87" s="1"/>
  <c r="J426" i="85"/>
  <c r="J175" i="87"/>
  <c r="AD262" i="82"/>
  <c r="AD269" i="82" s="1"/>
  <c r="Q364" i="82"/>
  <c r="Q372" i="82" s="1"/>
  <c r="Q353" i="82"/>
  <c r="Q799" i="83" s="1"/>
  <c r="Q800" i="83" s="1"/>
  <c r="J359" i="82"/>
  <c r="H209" i="84" s="1"/>
  <c r="W353" i="82"/>
  <c r="W799" i="83" s="1"/>
  <c r="W800" i="83" s="1"/>
  <c r="U364" i="82"/>
  <c r="U372" i="82" s="1"/>
  <c r="N257" i="82"/>
  <c r="R257" i="82"/>
  <c r="P364" i="82"/>
  <c r="P370" i="82" s="1"/>
  <c r="J263" i="82"/>
  <c r="AB364" i="82"/>
  <c r="AB374" i="82" s="1"/>
  <c r="AA257" i="82"/>
  <c r="AB353" i="82"/>
  <c r="AB799" i="83" s="1"/>
  <c r="AB800" i="83" s="1"/>
  <c r="AJ262" i="82"/>
  <c r="AJ268" i="82" s="1"/>
  <c r="AG257" i="82"/>
  <c r="Y364" i="82"/>
  <c r="Y373" i="82" s="1"/>
  <c r="U353" i="82"/>
  <c r="U799" i="83" s="1"/>
  <c r="U800" i="83" s="1"/>
  <c r="Z257" i="82"/>
  <c r="M257" i="82"/>
  <c r="P353" i="82"/>
  <c r="P799" i="83" s="1"/>
  <c r="P800" i="83" s="1"/>
  <c r="Q257" i="82"/>
  <c r="AC262" i="82"/>
  <c r="AC268" i="82" s="1"/>
  <c r="AI353" i="82"/>
  <c r="AI799" i="83" s="1"/>
  <c r="AI800" i="83" s="1"/>
  <c r="AG364" i="82"/>
  <c r="AG373" i="82" s="1"/>
  <c r="W257" i="82"/>
  <c r="R364" i="82"/>
  <c r="R376" i="82" s="1"/>
  <c r="AE257" i="82"/>
  <c r="Y257" i="82"/>
  <c r="AC358" i="82"/>
  <c r="AC364" i="82" s="1"/>
  <c r="AC373" i="82" s="1"/>
  <c r="V257" i="82"/>
  <c r="V364" i="82"/>
  <c r="V370" i="82" s="1"/>
  <c r="AD353" i="82"/>
  <c r="AD799" i="83" s="1"/>
  <c r="AD800" i="83" s="1"/>
  <c r="S353" i="82"/>
  <c r="S799" i="83" s="1"/>
  <c r="S800" i="83" s="1"/>
  <c r="Y353" i="82"/>
  <c r="Y799" i="83" s="1"/>
  <c r="Y800" i="83" s="1"/>
  <c r="AF353" i="82"/>
  <c r="AF799" i="83" s="1"/>
  <c r="AF800" i="83" s="1"/>
  <c r="S257" i="82"/>
  <c r="AB257" i="82"/>
  <c r="AG353" i="82"/>
  <c r="AG799" i="83" s="1"/>
  <c r="AG800" i="83" s="1"/>
  <c r="R353" i="82"/>
  <c r="R799" i="83" s="1"/>
  <c r="R800" i="83" s="1"/>
  <c r="AD364" i="82"/>
  <c r="AD373" i="82" s="1"/>
  <c r="AF364" i="82"/>
  <c r="AF372" i="82" s="1"/>
  <c r="J360" i="82"/>
  <c r="H210" i="84" s="1"/>
  <c r="AH257" i="82"/>
  <c r="AH364" i="82"/>
  <c r="AH373" i="82" s="1"/>
  <c r="N364" i="82"/>
  <c r="N372" i="82" s="1"/>
  <c r="AH262" i="82"/>
  <c r="AH269" i="82" s="1"/>
  <c r="X257" i="82"/>
  <c r="M381" i="85"/>
  <c r="M396" i="85" s="1"/>
  <c r="Y319" i="85"/>
  <c r="J320" i="85"/>
  <c r="AO320" i="85" s="1"/>
  <c r="L319" i="85"/>
  <c r="AG319" i="85"/>
  <c r="N319" i="85"/>
  <c r="AI319" i="85"/>
  <c r="R319" i="85"/>
  <c r="V319" i="85"/>
  <c r="AJ319" i="85"/>
  <c r="Z319" i="85"/>
  <c r="AD319" i="85"/>
  <c r="S319" i="85"/>
  <c r="O319" i="85"/>
  <c r="AH319" i="85"/>
  <c r="X319" i="85"/>
  <c r="T319" i="85"/>
  <c r="W319" i="85"/>
  <c r="M319" i="85"/>
  <c r="AA319" i="85"/>
  <c r="AA348" i="86" s="1"/>
  <c r="P319" i="85"/>
  <c r="AB319" i="85"/>
  <c r="AF319" i="85"/>
  <c r="AC319" i="85"/>
  <c r="AE319" i="85"/>
  <c r="Q319" i="85"/>
  <c r="U319" i="85"/>
  <c r="O381" i="85"/>
  <c r="O396" i="85" s="1"/>
  <c r="R323" i="85"/>
  <c r="V323" i="85"/>
  <c r="V352" i="86" s="1"/>
  <c r="AJ323" i="85"/>
  <c r="Z323" i="85"/>
  <c r="AD323" i="85"/>
  <c r="S323" i="85"/>
  <c r="P323" i="85"/>
  <c r="O323" i="85"/>
  <c r="AH323" i="85"/>
  <c r="AA323" i="85"/>
  <c r="AA352" i="86" s="1"/>
  <c r="T323" i="85"/>
  <c r="W323" i="85"/>
  <c r="M323" i="85"/>
  <c r="AB323" i="85"/>
  <c r="X323" i="85"/>
  <c r="AE323" i="85"/>
  <c r="U323" i="85"/>
  <c r="AF323" i="85"/>
  <c r="AG323" i="85"/>
  <c r="AG352" i="86" s="1"/>
  <c r="Q323" i="85"/>
  <c r="AC323" i="85"/>
  <c r="L323" i="85"/>
  <c r="N323" i="85"/>
  <c r="Y323" i="85"/>
  <c r="J324" i="85"/>
  <c r="AO324" i="85" s="1"/>
  <c r="M446" i="85" s="1"/>
  <c r="AI323" i="85"/>
  <c r="AF257" i="82"/>
  <c r="M364" i="82"/>
  <c r="M373" i="82" s="1"/>
  <c r="Z381" i="85"/>
  <c r="Z396" i="85" s="1"/>
  <c r="W335" i="85"/>
  <c r="M335" i="85"/>
  <c r="AA335" i="85"/>
  <c r="AE335" i="85"/>
  <c r="U335" i="85"/>
  <c r="AB335" i="85"/>
  <c r="Q335" i="85"/>
  <c r="AC335" i="85"/>
  <c r="AF335" i="85"/>
  <c r="Y335" i="85"/>
  <c r="N335" i="85"/>
  <c r="AJ335" i="85"/>
  <c r="AG335" i="85"/>
  <c r="V335" i="85"/>
  <c r="L335" i="85"/>
  <c r="R335" i="85"/>
  <c r="AD335" i="85"/>
  <c r="AI335" i="85"/>
  <c r="X335" i="85"/>
  <c r="P335" i="85"/>
  <c r="S335" i="85"/>
  <c r="T335" i="85"/>
  <c r="O335" i="85"/>
  <c r="AH335" i="85"/>
  <c r="Z335" i="85"/>
  <c r="O257" i="82"/>
  <c r="M353" i="82"/>
  <c r="M799" i="83" s="1"/>
  <c r="M800" i="83" s="1"/>
  <c r="V353" i="82"/>
  <c r="V799" i="83" s="1"/>
  <c r="V800" i="83" s="1"/>
  <c r="X353" i="82"/>
  <c r="X799" i="83" s="1"/>
  <c r="X800" i="83" s="1"/>
  <c r="L338" i="85"/>
  <c r="AE338" i="85"/>
  <c r="R338" i="85"/>
  <c r="W338" i="85"/>
  <c r="AH338" i="85"/>
  <c r="AD338" i="85"/>
  <c r="O338" i="85"/>
  <c r="S338" i="85"/>
  <c r="AF338" i="85"/>
  <c r="AA338" i="85"/>
  <c r="AA385" i="85" s="1"/>
  <c r="AB338" i="85"/>
  <c r="AI338" i="85"/>
  <c r="P338" i="85"/>
  <c r="Q338" i="85"/>
  <c r="AG338" i="85"/>
  <c r="V338" i="85"/>
  <c r="AC338" i="85"/>
  <c r="N338" i="85"/>
  <c r="M338" i="85"/>
  <c r="X338" i="85"/>
  <c r="AJ338" i="85"/>
  <c r="T338" i="85"/>
  <c r="U338" i="85"/>
  <c r="Z338" i="85"/>
  <c r="Y338" i="85"/>
  <c r="N353" i="82"/>
  <c r="N799" i="83" s="1"/>
  <c r="N800" i="83" s="1"/>
  <c r="R269" i="82"/>
  <c r="R268" i="82"/>
  <c r="AB268" i="82"/>
  <c r="AB269" i="82"/>
  <c r="AG269" i="82"/>
  <c r="AG268" i="82"/>
  <c r="T268" i="82"/>
  <c r="T269" i="82"/>
  <c r="Z372" i="82"/>
  <c r="Z269" i="82"/>
  <c r="Z268" i="82"/>
  <c r="W268" i="82"/>
  <c r="W269" i="82"/>
  <c r="L269" i="82"/>
  <c r="L268" i="82"/>
  <c r="N269" i="82"/>
  <c r="N268" i="82"/>
  <c r="AF268" i="82"/>
  <c r="AF269" i="82"/>
  <c r="M268" i="82"/>
  <c r="M269" i="82"/>
  <c r="Y268" i="82"/>
  <c r="Y269" i="82"/>
  <c r="S269" i="82"/>
  <c r="S268" i="82"/>
  <c r="V269" i="82"/>
  <c r="V268" i="82"/>
  <c r="Q268" i="82"/>
  <c r="Q269" i="82"/>
  <c r="O269" i="82"/>
  <c r="O268" i="82"/>
  <c r="P269" i="82"/>
  <c r="P268" i="82"/>
  <c r="U269" i="82"/>
  <c r="U268" i="82"/>
  <c r="X268" i="82"/>
  <c r="X269" i="82"/>
  <c r="AA268" i="82"/>
  <c r="AA269" i="82"/>
  <c r="L364" i="82"/>
  <c r="AE268" i="82"/>
  <c r="AE269" i="82"/>
  <c r="AI268" i="82"/>
  <c r="AI269" i="82"/>
  <c r="L14" i="77"/>
  <c r="N14" i="77"/>
  <c r="F14" i="77"/>
  <c r="U348" i="86" l="1"/>
  <c r="U383" i="85"/>
  <c r="U384" i="85"/>
  <c r="AA383" i="85"/>
  <c r="AA384" i="85"/>
  <c r="AA398" i="85" s="1"/>
  <c r="AA404" i="85" s="1"/>
  <c r="P348" i="86"/>
  <c r="P352" i="86"/>
  <c r="P390" i="85"/>
  <c r="P403" i="85" s="1"/>
  <c r="P388" i="85"/>
  <c r="P401" i="85" s="1"/>
  <c r="P385" i="85"/>
  <c r="P389" i="85"/>
  <c r="P402" i="85" s="1"/>
  <c r="U388" i="85"/>
  <c r="U401" i="85" s="1"/>
  <c r="U389" i="85"/>
  <c r="U402" i="85" s="1"/>
  <c r="U390" i="85"/>
  <c r="U403" i="85" s="1"/>
  <c r="U385" i="85"/>
  <c r="U352" i="86"/>
  <c r="P384" i="85"/>
  <c r="P383" i="85"/>
  <c r="G19" i="82"/>
  <c r="M442" i="85"/>
  <c r="R383" i="85"/>
  <c r="R352" i="86"/>
  <c r="AJ372" i="82"/>
  <c r="X352" i="86"/>
  <c r="Y348" i="86"/>
  <c r="R390" i="85"/>
  <c r="R403" i="85" s="1"/>
  <c r="R388" i="85"/>
  <c r="R401" i="85" s="1"/>
  <c r="R389" i="85"/>
  <c r="R402" i="85" s="1"/>
  <c r="AA390" i="85"/>
  <c r="AA403" i="85" s="1"/>
  <c r="AA389" i="85"/>
  <c r="AA402" i="85" s="1"/>
  <c r="AA388" i="85"/>
  <c r="AA401" i="85" s="1"/>
  <c r="X383" i="85"/>
  <c r="R384" i="85"/>
  <c r="R348" i="86"/>
  <c r="Y389" i="85"/>
  <c r="Y402" i="85" s="1"/>
  <c r="Y390" i="85"/>
  <c r="Y403" i="85" s="1"/>
  <c r="Y388" i="85"/>
  <c r="Y401" i="85" s="1"/>
  <c r="X390" i="85"/>
  <c r="X403" i="85" s="1"/>
  <c r="X389" i="85"/>
  <c r="X402" i="85" s="1"/>
  <c r="X388" i="85"/>
  <c r="X401" i="85" s="1"/>
  <c r="R385" i="85"/>
  <c r="W383" i="85"/>
  <c r="X348" i="86"/>
  <c r="W389" i="85"/>
  <c r="W402" i="85" s="1"/>
  <c r="W390" i="85"/>
  <c r="W403" i="85" s="1"/>
  <c r="W388" i="85"/>
  <c r="W401" i="85" s="1"/>
  <c r="Y383" i="85"/>
  <c r="AJ375" i="82"/>
  <c r="AE378" i="82"/>
  <c r="AE385" i="82"/>
  <c r="AE384" i="82"/>
  <c r="AE386" i="82"/>
  <c r="AE376" i="82"/>
  <c r="AE383" i="82"/>
  <c r="AE375" i="82"/>
  <c r="AE379" i="82"/>
  <c r="AE382" i="82"/>
  <c r="AE370" i="82"/>
  <c r="AE372" i="82"/>
  <c r="AE371" i="82"/>
  <c r="AE369" i="82"/>
  <c r="AE388" i="82"/>
  <c r="AE381" i="82"/>
  <c r="AE374" i="82"/>
  <c r="AE377" i="82"/>
  <c r="AE387" i="82"/>
  <c r="AE380" i="82"/>
  <c r="AJ374" i="82"/>
  <c r="AJ387" i="82"/>
  <c r="AJ371" i="82"/>
  <c r="AJ384" i="82"/>
  <c r="AJ386" i="82"/>
  <c r="AJ380" i="82"/>
  <c r="AJ382" i="82"/>
  <c r="AJ377" i="82"/>
  <c r="AJ379" i="82"/>
  <c r="AJ369" i="82"/>
  <c r="AJ383" i="82"/>
  <c r="AJ378" i="82"/>
  <c r="AJ373" i="82"/>
  <c r="AJ388" i="82"/>
  <c r="AJ385" i="82"/>
  <c r="AJ381" i="82"/>
  <c r="AJ376" i="82"/>
  <c r="Z376" i="82"/>
  <c r="Z375" i="82"/>
  <c r="Z374" i="82"/>
  <c r="S385" i="82"/>
  <c r="Z371" i="82"/>
  <c r="Z385" i="82"/>
  <c r="Z379" i="82"/>
  <c r="Z384" i="82"/>
  <c r="AB370" i="82"/>
  <c r="W377" i="82"/>
  <c r="Z383" i="82"/>
  <c r="W376" i="82"/>
  <c r="Z382" i="82"/>
  <c r="Z378" i="82"/>
  <c r="AF385" i="82"/>
  <c r="Z377" i="82"/>
  <c r="Z388" i="82"/>
  <c r="Z381" i="82"/>
  <c r="Z373" i="82"/>
  <c r="Z387" i="82"/>
  <c r="Z380" i="82"/>
  <c r="Z370" i="82"/>
  <c r="Z386" i="82"/>
  <c r="O379" i="82"/>
  <c r="O378" i="82"/>
  <c r="O377" i="82"/>
  <c r="AC386" i="82"/>
  <c r="O374" i="82"/>
  <c r="O373" i="82"/>
  <c r="AB388" i="82"/>
  <c r="O387" i="82"/>
  <c r="O369" i="82"/>
  <c r="AB371" i="82"/>
  <c r="O386" i="82"/>
  <c r="AB376" i="82"/>
  <c r="R382" i="82"/>
  <c r="O385" i="82"/>
  <c r="AB372" i="82"/>
  <c r="AB385" i="82"/>
  <c r="O383" i="82"/>
  <c r="O371" i="82"/>
  <c r="AB384" i="82"/>
  <c r="AI382" i="82"/>
  <c r="AC382" i="82"/>
  <c r="O376" i="82"/>
  <c r="O382" i="82"/>
  <c r="O375" i="82"/>
  <c r="AB381" i="82"/>
  <c r="O381" i="82"/>
  <c r="O372" i="82"/>
  <c r="AB380" i="82"/>
  <c r="AA381" i="82"/>
  <c r="O384" i="82"/>
  <c r="AI379" i="82"/>
  <c r="O388" i="82"/>
  <c r="O380" i="82"/>
  <c r="AB377" i="82"/>
  <c r="AA375" i="82"/>
  <c r="AC379" i="82"/>
  <c r="AA382" i="82"/>
  <c r="AA376" i="82"/>
  <c r="AI371" i="82"/>
  <c r="AA379" i="82"/>
  <c r="AA372" i="82"/>
  <c r="AI378" i="82"/>
  <c r="AH378" i="82"/>
  <c r="AA388" i="82"/>
  <c r="AA370" i="82"/>
  <c r="AI376" i="82"/>
  <c r="AA384" i="82"/>
  <c r="AI375" i="82"/>
  <c r="AA383" i="82"/>
  <c r="J358" i="82"/>
  <c r="H208" i="84" s="1"/>
  <c r="AA371" i="82"/>
  <c r="AA380" i="82"/>
  <c r="AA374" i="82"/>
  <c r="AI386" i="82"/>
  <c r="AI374" i="82"/>
  <c r="AA387" i="82"/>
  <c r="AA369" i="82"/>
  <c r="AA373" i="82"/>
  <c r="AI385" i="82"/>
  <c r="AI370" i="82"/>
  <c r="AC378" i="82"/>
  <c r="N388" i="82"/>
  <c r="AA386" i="82"/>
  <c r="AA378" i="82"/>
  <c r="AI384" i="82"/>
  <c r="U370" i="82"/>
  <c r="N384" i="82"/>
  <c r="AA385" i="82"/>
  <c r="AI383" i="82"/>
  <c r="U369" i="82"/>
  <c r="AH268" i="82"/>
  <c r="AH277" i="82" s="1"/>
  <c r="AH311" i="82" s="1"/>
  <c r="U387" i="82"/>
  <c r="U373" i="82"/>
  <c r="U386" i="82"/>
  <c r="U385" i="82"/>
  <c r="AJ269" i="82"/>
  <c r="AJ270" i="82" s="1"/>
  <c r="AC269" i="82"/>
  <c r="AC270" i="82" s="1"/>
  <c r="U381" i="82"/>
  <c r="U380" i="82"/>
  <c r="U378" i="82"/>
  <c r="S371" i="82"/>
  <c r="N380" i="82"/>
  <c r="V372" i="82"/>
  <c r="S377" i="82"/>
  <c r="U383" i="82"/>
  <c r="U376" i="82"/>
  <c r="AC374" i="82"/>
  <c r="S384" i="82"/>
  <c r="N376" i="82"/>
  <c r="M384" i="82"/>
  <c r="S369" i="82"/>
  <c r="U379" i="82"/>
  <c r="U375" i="82"/>
  <c r="U384" i="82"/>
  <c r="N370" i="82"/>
  <c r="M383" i="82"/>
  <c r="S372" i="82"/>
  <c r="U382" i="82"/>
  <c r="U374" i="82"/>
  <c r="S378" i="82"/>
  <c r="U377" i="82"/>
  <c r="S386" i="82"/>
  <c r="U388" i="82"/>
  <c r="U371" i="82"/>
  <c r="X386" i="82"/>
  <c r="Q380" i="82"/>
  <c r="V385" i="82"/>
  <c r="M376" i="82"/>
  <c r="S382" i="82"/>
  <c r="S375" i="82"/>
  <c r="Q388" i="82"/>
  <c r="Y385" i="82"/>
  <c r="Q374" i="82"/>
  <c r="V383" i="82"/>
  <c r="AG378" i="82"/>
  <c r="M375" i="82"/>
  <c r="S381" i="82"/>
  <c r="S374" i="82"/>
  <c r="R375" i="82"/>
  <c r="X378" i="82"/>
  <c r="S383" i="82"/>
  <c r="Y377" i="82"/>
  <c r="V378" i="82"/>
  <c r="S388" i="82"/>
  <c r="S379" i="82"/>
  <c r="S373" i="82"/>
  <c r="W385" i="82"/>
  <c r="P375" i="82"/>
  <c r="T379" i="82"/>
  <c r="X373" i="82"/>
  <c r="S376" i="82"/>
  <c r="AF371" i="82"/>
  <c r="V375" i="82"/>
  <c r="S387" i="82"/>
  <c r="S380" i="82"/>
  <c r="W384" i="82"/>
  <c r="P369" i="82"/>
  <c r="T375" i="82"/>
  <c r="AF382" i="82"/>
  <c r="X371" i="82"/>
  <c r="X376" i="82"/>
  <c r="Q386" i="82"/>
  <c r="Q378" i="82"/>
  <c r="Q369" i="82"/>
  <c r="W383" i="82"/>
  <c r="W375" i="82"/>
  <c r="J262" i="82"/>
  <c r="L479" i="83" s="1"/>
  <c r="M479" i="83" s="1"/>
  <c r="R388" i="82"/>
  <c r="R380" i="82"/>
  <c r="R370" i="82"/>
  <c r="T388" i="82"/>
  <c r="T381" i="82"/>
  <c r="T370" i="82"/>
  <c r="AF377" i="82"/>
  <c r="X384" i="82"/>
  <c r="X375" i="82"/>
  <c r="Q385" i="82"/>
  <c r="Q371" i="82"/>
  <c r="Q373" i="82"/>
  <c r="W371" i="82"/>
  <c r="W369" i="82"/>
  <c r="R387" i="82"/>
  <c r="R379" i="82"/>
  <c r="R369" i="82"/>
  <c r="T387" i="82"/>
  <c r="T371" i="82"/>
  <c r="T374" i="82"/>
  <c r="X377" i="82"/>
  <c r="Q387" i="82"/>
  <c r="R372" i="82"/>
  <c r="AF370" i="82"/>
  <c r="X383" i="82"/>
  <c r="X369" i="82"/>
  <c r="Q384" i="82"/>
  <c r="Q377" i="82"/>
  <c r="W388" i="82"/>
  <c r="W382" i="82"/>
  <c r="W374" i="82"/>
  <c r="R386" i="82"/>
  <c r="R371" i="82"/>
  <c r="R374" i="82"/>
  <c r="T386" i="82"/>
  <c r="T380" i="82"/>
  <c r="T372" i="82"/>
  <c r="Q379" i="82"/>
  <c r="Q370" i="82"/>
  <c r="R381" i="82"/>
  <c r="T369" i="82"/>
  <c r="X388" i="82"/>
  <c r="X382" i="82"/>
  <c r="X374" i="82"/>
  <c r="Q383" i="82"/>
  <c r="Q376" i="82"/>
  <c r="W387" i="82"/>
  <c r="W381" i="82"/>
  <c r="W373" i="82"/>
  <c r="P386" i="82"/>
  <c r="R385" i="82"/>
  <c r="R378" i="82"/>
  <c r="R373" i="82"/>
  <c r="T385" i="82"/>
  <c r="T378" i="82"/>
  <c r="T373" i="82"/>
  <c r="AD268" i="82"/>
  <c r="AD279" i="82" s="1"/>
  <c r="AD313" i="82" s="1"/>
  <c r="X385" i="82"/>
  <c r="T382" i="82"/>
  <c r="X387" i="82"/>
  <c r="X381" i="82"/>
  <c r="X372" i="82"/>
  <c r="Q382" i="82"/>
  <c r="Q375" i="82"/>
  <c r="W386" i="82"/>
  <c r="W380" i="82"/>
  <c r="W370" i="82"/>
  <c r="P382" i="82"/>
  <c r="R384" i="82"/>
  <c r="R377" i="82"/>
  <c r="T384" i="82"/>
  <c r="T377" i="82"/>
  <c r="X379" i="82"/>
  <c r="X380" i="82"/>
  <c r="Q381" i="82"/>
  <c r="W379" i="82"/>
  <c r="W378" i="82"/>
  <c r="P378" i="82"/>
  <c r="R383" i="82"/>
  <c r="T383" i="82"/>
  <c r="AI388" i="82"/>
  <c r="AI381" i="82"/>
  <c r="AI372" i="82"/>
  <c r="AI387" i="82"/>
  <c r="AI380" i="82"/>
  <c r="AI373" i="82"/>
  <c r="AI369" i="82"/>
  <c r="J178" i="87"/>
  <c r="J185" i="87" s="1"/>
  <c r="I98" i="45" s="1"/>
  <c r="J428" i="85"/>
  <c r="J180" i="87" s="1"/>
  <c r="J186" i="87" s="1"/>
  <c r="I99" i="45" s="1"/>
  <c r="Y371" i="82"/>
  <c r="AG374" i="82"/>
  <c r="Y388" i="82"/>
  <c r="Y382" i="82"/>
  <c r="Y374" i="82"/>
  <c r="V382" i="82"/>
  <c r="V369" i="82"/>
  <c r="AB387" i="82"/>
  <c r="AB383" i="82"/>
  <c r="AB369" i="82"/>
  <c r="AB375" i="82"/>
  <c r="AB373" i="82"/>
  <c r="M388" i="82"/>
  <c r="M380" i="82"/>
  <c r="M370" i="82"/>
  <c r="AD381" i="82"/>
  <c r="Y376" i="82"/>
  <c r="Y387" i="82"/>
  <c r="Y381" i="82"/>
  <c r="Y372" i="82"/>
  <c r="AH383" i="82"/>
  <c r="V386" i="82"/>
  <c r="V380" i="82"/>
  <c r="V373" i="82"/>
  <c r="AB379" i="82"/>
  <c r="AB386" i="82"/>
  <c r="AB382" i="82"/>
  <c r="AB378" i="82"/>
  <c r="AG379" i="82"/>
  <c r="M387" i="82"/>
  <c r="M379" i="82"/>
  <c r="M374" i="82"/>
  <c r="AD376" i="82"/>
  <c r="S352" i="86"/>
  <c r="N387" i="82"/>
  <c r="N383" i="82"/>
  <c r="N379" i="82"/>
  <c r="N375" i="82"/>
  <c r="N373" i="82"/>
  <c r="AF388" i="82"/>
  <c r="AF384" i="82"/>
  <c r="AF381" i="82"/>
  <c r="AF376" i="82"/>
  <c r="AF374" i="82"/>
  <c r="P385" i="82"/>
  <c r="P381" i="82"/>
  <c r="P377" i="82"/>
  <c r="P372" i="82"/>
  <c r="P373" i="82"/>
  <c r="AC371" i="82"/>
  <c r="AC385" i="82"/>
  <c r="AC381" i="82"/>
  <c r="AC377" i="82"/>
  <c r="AC372" i="82"/>
  <c r="Y379" i="82"/>
  <c r="Y384" i="82"/>
  <c r="Y380" i="82"/>
  <c r="Y369" i="82"/>
  <c r="Y370" i="82"/>
  <c r="N386" i="82"/>
  <c r="N382" i="82"/>
  <c r="N378" i="82"/>
  <c r="N371" i="82"/>
  <c r="N369" i="82"/>
  <c r="AH379" i="82"/>
  <c r="AH374" i="82"/>
  <c r="AF387" i="82"/>
  <c r="AF369" i="82"/>
  <c r="AF380" i="82"/>
  <c r="AF375" i="82"/>
  <c r="AF373" i="82"/>
  <c r="AG386" i="82"/>
  <c r="AD388" i="82"/>
  <c r="AD370" i="82"/>
  <c r="P388" i="82"/>
  <c r="P384" i="82"/>
  <c r="P380" i="82"/>
  <c r="P376" i="82"/>
  <c r="P374" i="82"/>
  <c r="AC388" i="82"/>
  <c r="AC384" i="82"/>
  <c r="AC380" i="82"/>
  <c r="AC376" i="82"/>
  <c r="AC370" i="82"/>
  <c r="Y386" i="82"/>
  <c r="Y383" i="82"/>
  <c r="Y378" i="82"/>
  <c r="Y375" i="82"/>
  <c r="N385" i="82"/>
  <c r="N381" i="82"/>
  <c r="N377" i="82"/>
  <c r="N374" i="82"/>
  <c r="AH386" i="82"/>
  <c r="AF379" i="82"/>
  <c r="AF386" i="82"/>
  <c r="AF383" i="82"/>
  <c r="AF378" i="82"/>
  <c r="J799" i="83"/>
  <c r="AG383" i="82"/>
  <c r="AD384" i="82"/>
  <c r="P387" i="82"/>
  <c r="P383" i="82"/>
  <c r="P379" i="82"/>
  <c r="P371" i="82"/>
  <c r="AC387" i="82"/>
  <c r="AC383" i="82"/>
  <c r="AC369" i="82"/>
  <c r="AC375" i="82"/>
  <c r="AH369" i="82"/>
  <c r="AH377" i="82"/>
  <c r="AH372" i="82"/>
  <c r="AH388" i="82"/>
  <c r="AH385" i="82"/>
  <c r="AH381" i="82"/>
  <c r="AH376" i="82"/>
  <c r="AH370" i="82"/>
  <c r="V388" i="82"/>
  <c r="V384" i="82"/>
  <c r="V371" i="82"/>
  <c r="V377" i="82"/>
  <c r="V374" i="82"/>
  <c r="AG388" i="82"/>
  <c r="AG369" i="82"/>
  <c r="AG381" i="82"/>
  <c r="AG376" i="82"/>
  <c r="AG370" i="82"/>
  <c r="M386" i="82"/>
  <c r="M382" i="82"/>
  <c r="M378" i="82"/>
  <c r="M372" i="82"/>
  <c r="M369" i="82"/>
  <c r="AD379" i="82"/>
  <c r="AD386" i="82"/>
  <c r="AD382" i="82"/>
  <c r="AD378" i="82"/>
  <c r="AD374" i="82"/>
  <c r="AH371" i="82"/>
  <c r="AH382" i="82"/>
  <c r="AG371" i="82"/>
  <c r="AG385" i="82"/>
  <c r="AG382" i="82"/>
  <c r="AG377" i="82"/>
  <c r="AG372" i="82"/>
  <c r="AD387" i="82"/>
  <c r="AD383" i="82"/>
  <c r="AD380" i="82"/>
  <c r="AD375" i="82"/>
  <c r="AD372" i="82"/>
  <c r="AH387" i="82"/>
  <c r="AH384" i="82"/>
  <c r="AH380" i="82"/>
  <c r="AH375" i="82"/>
  <c r="V387" i="82"/>
  <c r="V379" i="82"/>
  <c r="V381" i="82"/>
  <c r="V376" i="82"/>
  <c r="AG387" i="82"/>
  <c r="AG384" i="82"/>
  <c r="AG380" i="82"/>
  <c r="AG375" i="82"/>
  <c r="M385" i="82"/>
  <c r="M381" i="82"/>
  <c r="M377" i="82"/>
  <c r="M371" i="82"/>
  <c r="AD371" i="82"/>
  <c r="AD385" i="82"/>
  <c r="AD369" i="82"/>
  <c r="AD377" i="82"/>
  <c r="W352" i="86"/>
  <c r="Y352" i="86"/>
  <c r="I19" i="82"/>
  <c r="M348" i="86"/>
  <c r="O320" i="85"/>
  <c r="AI320" i="85"/>
  <c r="Z320" i="85"/>
  <c r="W320" i="85"/>
  <c r="L320" i="85"/>
  <c r="P349" i="86" s="1"/>
  <c r="AG320" i="85"/>
  <c r="AE320" i="85"/>
  <c r="T320" i="85"/>
  <c r="AD320" i="85"/>
  <c r="AA320" i="85"/>
  <c r="AA349" i="86" s="1"/>
  <c r="P320" i="85"/>
  <c r="AB320" i="85"/>
  <c r="N320" i="85"/>
  <c r="X320" i="85"/>
  <c r="AJ320" i="85"/>
  <c r="AH320" i="85"/>
  <c r="AC320" i="85"/>
  <c r="M320" i="85"/>
  <c r="AF320" i="85"/>
  <c r="R320" i="85"/>
  <c r="Q320" i="85"/>
  <c r="Y320" i="85"/>
  <c r="U320" i="85"/>
  <c r="S320" i="85"/>
  <c r="V320" i="85"/>
  <c r="Z390" i="85"/>
  <c r="Z403" i="85" s="1"/>
  <c r="Z389" i="85"/>
  <c r="Z402" i="85" s="1"/>
  <c r="Z388" i="85"/>
  <c r="Z401" i="85" s="1"/>
  <c r="Z385" i="85"/>
  <c r="Z383" i="85"/>
  <c r="Z384" i="85"/>
  <c r="J396" i="85"/>
  <c r="O383" i="85"/>
  <c r="O384" i="85"/>
  <c r="P324" i="85"/>
  <c r="AB324" i="85"/>
  <c r="AG324" i="85"/>
  <c r="T324" i="85"/>
  <c r="X324" i="85"/>
  <c r="AJ324" i="85"/>
  <c r="Q324" i="85"/>
  <c r="M324" i="85"/>
  <c r="AF324" i="85"/>
  <c r="V324" i="85"/>
  <c r="R324" i="85"/>
  <c r="AE324" i="85"/>
  <c r="U324" i="85"/>
  <c r="S324" i="85"/>
  <c r="N324" i="85"/>
  <c r="AC324" i="85"/>
  <c r="AA324" i="85"/>
  <c r="AA353" i="86" s="1"/>
  <c r="Y324" i="85"/>
  <c r="W324" i="85"/>
  <c r="L324" i="85"/>
  <c r="AH324" i="85"/>
  <c r="O324" i="85"/>
  <c r="AI324" i="85"/>
  <c r="Z324" i="85"/>
  <c r="AD324" i="85"/>
  <c r="Z352" i="86"/>
  <c r="Z348" i="86"/>
  <c r="O390" i="85"/>
  <c r="O403" i="85" s="1"/>
  <c r="O389" i="85"/>
  <c r="O402" i="85" s="1"/>
  <c r="O385" i="85"/>
  <c r="O388" i="85"/>
  <c r="O401" i="85" s="1"/>
  <c r="AE352" i="86"/>
  <c r="O352" i="86"/>
  <c r="M389" i="85"/>
  <c r="M402" i="85" s="1"/>
  <c r="M385" i="85"/>
  <c r="M390" i="85"/>
  <c r="M403" i="85" s="1"/>
  <c r="M388" i="85"/>
  <c r="M401" i="85" s="1"/>
  <c r="O348" i="86"/>
  <c r="W348" i="86"/>
  <c r="M384" i="85"/>
  <c r="M383" i="85"/>
  <c r="M352" i="86"/>
  <c r="AE348" i="86"/>
  <c r="AD270" i="82"/>
  <c r="AH270" i="82"/>
  <c r="Q277" i="82"/>
  <c r="Q311" i="82" s="1"/>
  <c r="Q279" i="82"/>
  <c r="Q313" i="82" s="1"/>
  <c r="Q281" i="82"/>
  <c r="Q315" i="82" s="1"/>
  <c r="Q278" i="82"/>
  <c r="Q275" i="82"/>
  <c r="Q309" i="82" s="1"/>
  <c r="Q276" i="82"/>
  <c r="Q310" i="82" s="1"/>
  <c r="Q282" i="82"/>
  <c r="Q280" i="82"/>
  <c r="Q314" i="82" s="1"/>
  <c r="Q283" i="82"/>
  <c r="Q317" i="82" s="1"/>
  <c r="Q284" i="82"/>
  <c r="Q318" i="82" s="1"/>
  <c r="Q285" i="82"/>
  <c r="Q319" i="82" s="1"/>
  <c r="Q286" i="82"/>
  <c r="Q287" i="82"/>
  <c r="Q288" i="82"/>
  <c r="Q289" i="82"/>
  <c r="Q290" i="82"/>
  <c r="Q291" i="82"/>
  <c r="Q292" i="82"/>
  <c r="Q293" i="82"/>
  <c r="Q294" i="82"/>
  <c r="V270" i="82"/>
  <c r="M270" i="82"/>
  <c r="Z279" i="82"/>
  <c r="Z313" i="82" s="1"/>
  <c r="Z276" i="82"/>
  <c r="Z310" i="82" s="1"/>
  <c r="Z277" i="82"/>
  <c r="Z311" i="82" s="1"/>
  <c r="Z278" i="82"/>
  <c r="Z281" i="82"/>
  <c r="Z315" i="82" s="1"/>
  <c r="Z282" i="82"/>
  <c r="Z283" i="82"/>
  <c r="Z317" i="82" s="1"/>
  <c r="Z284" i="82"/>
  <c r="Z318" i="82" s="1"/>
  <c r="Z285" i="82"/>
  <c r="Z319" i="82" s="1"/>
  <c r="Z286" i="82"/>
  <c r="Z287" i="82"/>
  <c r="Z288" i="82"/>
  <c r="Z289" i="82"/>
  <c r="Z275" i="82"/>
  <c r="Z309" i="82" s="1"/>
  <c r="Z290" i="82"/>
  <c r="Z291" i="82"/>
  <c r="Z280" i="82"/>
  <c r="Z314" i="82" s="1"/>
  <c r="Z292" i="82"/>
  <c r="Z293" i="82"/>
  <c r="Z294" i="82"/>
  <c r="AG277" i="82"/>
  <c r="AG311" i="82" s="1"/>
  <c r="AG279" i="82"/>
  <c r="AG313" i="82" s="1"/>
  <c r="AG278" i="82"/>
  <c r="AG281" i="82"/>
  <c r="AG315" i="82" s="1"/>
  <c r="AG276" i="82"/>
  <c r="AG310" i="82" s="1"/>
  <c r="AG282" i="82"/>
  <c r="AG283" i="82"/>
  <c r="AG317" i="82" s="1"/>
  <c r="AG284" i="82"/>
  <c r="AG318" i="82" s="1"/>
  <c r="AG285" i="82"/>
  <c r="AG319" i="82" s="1"/>
  <c r="AG286" i="82"/>
  <c r="AG287" i="82"/>
  <c r="AG288" i="82"/>
  <c r="AG289" i="82"/>
  <c r="AG290" i="82"/>
  <c r="AG291" i="82"/>
  <c r="AG292" i="82"/>
  <c r="AG293" i="82"/>
  <c r="AG294" i="82"/>
  <c r="AG275" i="82"/>
  <c r="AG309" i="82" s="1"/>
  <c r="AG280" i="82"/>
  <c r="AG314" i="82" s="1"/>
  <c r="U277" i="82"/>
  <c r="U311" i="82" s="1"/>
  <c r="U279" i="82"/>
  <c r="U313" i="82" s="1"/>
  <c r="U278" i="82"/>
  <c r="U276" i="82"/>
  <c r="U310" i="82" s="1"/>
  <c r="U281" i="82"/>
  <c r="U315" i="82" s="1"/>
  <c r="U282" i="82"/>
  <c r="U283" i="82"/>
  <c r="U317" i="82" s="1"/>
  <c r="U284" i="82"/>
  <c r="U318" i="82" s="1"/>
  <c r="U275" i="82"/>
  <c r="U309" i="82" s="1"/>
  <c r="U285" i="82"/>
  <c r="U319" i="82" s="1"/>
  <c r="U286" i="82"/>
  <c r="U280" i="82"/>
  <c r="U314" i="82" s="1"/>
  <c r="U287" i="82"/>
  <c r="U288" i="82"/>
  <c r="U289" i="82"/>
  <c r="U290" i="82"/>
  <c r="U291" i="82"/>
  <c r="U292" i="82"/>
  <c r="U293" i="82"/>
  <c r="U294" i="82"/>
  <c r="O279" i="82"/>
  <c r="O313" i="82" s="1"/>
  <c r="O276" i="82"/>
  <c r="O310" i="82" s="1"/>
  <c r="O275" i="82"/>
  <c r="O309" i="82" s="1"/>
  <c r="O277" i="82"/>
  <c r="O311" i="82" s="1"/>
  <c r="O278" i="82"/>
  <c r="O280" i="82"/>
  <c r="O314" i="82" s="1"/>
  <c r="O281" i="82"/>
  <c r="O315" i="82" s="1"/>
  <c r="O282" i="82"/>
  <c r="O283" i="82"/>
  <c r="O317" i="82" s="1"/>
  <c r="O284" i="82"/>
  <c r="O318" i="82" s="1"/>
  <c r="O285" i="82"/>
  <c r="O319" i="82" s="1"/>
  <c r="O286" i="82"/>
  <c r="O287" i="82"/>
  <c r="O288" i="82"/>
  <c r="O289" i="82"/>
  <c r="O290" i="82"/>
  <c r="O291" i="82"/>
  <c r="O292" i="82"/>
  <c r="O293" i="82"/>
  <c r="O294" i="82"/>
  <c r="M275" i="82"/>
  <c r="M309" i="82" s="1"/>
  <c r="M281" i="82"/>
  <c r="M315" i="82" s="1"/>
  <c r="M277" i="82"/>
  <c r="M311" i="82" s="1"/>
  <c r="M279" i="82"/>
  <c r="M313" i="82" s="1"/>
  <c r="M276" i="82"/>
  <c r="M310" i="82" s="1"/>
  <c r="M280" i="82"/>
  <c r="M314" i="82" s="1"/>
  <c r="M278" i="82"/>
  <c r="M282" i="82"/>
  <c r="M283" i="82"/>
  <c r="M317" i="82" s="1"/>
  <c r="M284" i="82"/>
  <c r="M318" i="82" s="1"/>
  <c r="M285" i="82"/>
  <c r="M319" i="82" s="1"/>
  <c r="M286" i="82"/>
  <c r="M287" i="82"/>
  <c r="M288" i="82"/>
  <c r="M289" i="82"/>
  <c r="M290" i="82"/>
  <c r="M291" i="82"/>
  <c r="M292" i="82"/>
  <c r="M293" i="82"/>
  <c r="M294" i="82"/>
  <c r="Z270" i="82"/>
  <c r="AG270" i="82"/>
  <c r="Q270" i="82"/>
  <c r="X270" i="82"/>
  <c r="U270" i="82"/>
  <c r="O270" i="82"/>
  <c r="AC276" i="82"/>
  <c r="AC310" i="82" s="1"/>
  <c r="AC277" i="82"/>
  <c r="AC311" i="82" s="1"/>
  <c r="AC281" i="82"/>
  <c r="AC315" i="82" s="1"/>
  <c r="AC278" i="82"/>
  <c r="AC279" i="82"/>
  <c r="AC313" i="82" s="1"/>
  <c r="AC282" i="82"/>
  <c r="AC283" i="82"/>
  <c r="AC317" i="82" s="1"/>
  <c r="AC284" i="82"/>
  <c r="AC318" i="82" s="1"/>
  <c r="AC285" i="82"/>
  <c r="AC319" i="82" s="1"/>
  <c r="AC286" i="82"/>
  <c r="AC287" i="82"/>
  <c r="AC288" i="82"/>
  <c r="AC289" i="82"/>
  <c r="AC290" i="82"/>
  <c r="AC291" i="82"/>
  <c r="AC292" i="82"/>
  <c r="AC275" i="82"/>
  <c r="AC309" i="82" s="1"/>
  <c r="AC293" i="82"/>
  <c r="AC294" i="82"/>
  <c r="AC280" i="82"/>
  <c r="AC314" i="82" s="1"/>
  <c r="W270" i="82"/>
  <c r="T270" i="82"/>
  <c r="AB270" i="82"/>
  <c r="L375" i="82"/>
  <c r="L370" i="82"/>
  <c r="L376" i="82"/>
  <c r="L372" i="82"/>
  <c r="L373" i="82"/>
  <c r="L374" i="82"/>
  <c r="L371" i="82"/>
  <c r="L369" i="82"/>
  <c r="L377" i="82"/>
  <c r="L378" i="82"/>
  <c r="L379" i="82"/>
  <c r="L380" i="82"/>
  <c r="L381" i="82"/>
  <c r="L382" i="82"/>
  <c r="L383" i="82"/>
  <c r="L384" i="82"/>
  <c r="L385" i="82"/>
  <c r="L386" i="82"/>
  <c r="L387" i="82"/>
  <c r="L388" i="82"/>
  <c r="X276" i="82"/>
  <c r="X310" i="82" s="1"/>
  <c r="X277" i="82"/>
  <c r="X311" i="82" s="1"/>
  <c r="X281" i="82"/>
  <c r="X315" i="82" s="1"/>
  <c r="X278" i="82"/>
  <c r="X279" i="82"/>
  <c r="X313" i="82" s="1"/>
  <c r="X282" i="82"/>
  <c r="X283" i="82"/>
  <c r="X317" i="82" s="1"/>
  <c r="X284" i="82"/>
  <c r="X318" i="82" s="1"/>
  <c r="X285" i="82"/>
  <c r="X319" i="82" s="1"/>
  <c r="X286" i="82"/>
  <c r="X287" i="82"/>
  <c r="X275" i="82"/>
  <c r="X309" i="82" s="1"/>
  <c r="X288" i="82"/>
  <c r="X289" i="82"/>
  <c r="X280" i="82"/>
  <c r="X314" i="82" s="1"/>
  <c r="X290" i="82"/>
  <c r="X291" i="82"/>
  <c r="X292" i="82"/>
  <c r="X293" i="82"/>
  <c r="X294" i="82"/>
  <c r="S279" i="82"/>
  <c r="S313" i="82" s="1"/>
  <c r="S278" i="82"/>
  <c r="S276" i="82"/>
  <c r="S310" i="82" s="1"/>
  <c r="S277" i="82"/>
  <c r="S311" i="82" s="1"/>
  <c r="S281" i="82"/>
  <c r="S315" i="82" s="1"/>
  <c r="S282" i="82"/>
  <c r="S275" i="82"/>
  <c r="S309" i="82" s="1"/>
  <c r="S283" i="82"/>
  <c r="S317" i="82" s="1"/>
  <c r="S284" i="82"/>
  <c r="S318" i="82" s="1"/>
  <c r="S280" i="82"/>
  <c r="S314" i="82" s="1"/>
  <c r="S285" i="82"/>
  <c r="S319" i="82" s="1"/>
  <c r="S286" i="82"/>
  <c r="S287" i="82"/>
  <c r="S288" i="82"/>
  <c r="S289" i="82"/>
  <c r="S290" i="82"/>
  <c r="S291" i="82"/>
  <c r="S292" i="82"/>
  <c r="S293" i="82"/>
  <c r="S294" i="82"/>
  <c r="N278" i="82"/>
  <c r="N280" i="82"/>
  <c r="N314" i="82" s="1"/>
  <c r="N279" i="82"/>
  <c r="N313" i="82" s="1"/>
  <c r="N276" i="82"/>
  <c r="N310" i="82" s="1"/>
  <c r="N275" i="82"/>
  <c r="N309" i="82" s="1"/>
  <c r="N277" i="82"/>
  <c r="N311" i="82" s="1"/>
  <c r="N281" i="82"/>
  <c r="N315" i="82" s="1"/>
  <c r="N282" i="82"/>
  <c r="N283" i="82"/>
  <c r="N317" i="82" s="1"/>
  <c r="N284" i="82"/>
  <c r="N318" i="82" s="1"/>
  <c r="N285" i="82"/>
  <c r="N319" i="82" s="1"/>
  <c r="N286" i="82"/>
  <c r="N287" i="82"/>
  <c r="N288" i="82"/>
  <c r="N289" i="82"/>
  <c r="N290" i="82"/>
  <c r="N291" i="82"/>
  <c r="N292" i="82"/>
  <c r="N293" i="82"/>
  <c r="N294" i="82"/>
  <c r="W279" i="82"/>
  <c r="W313" i="82" s="1"/>
  <c r="W276" i="82"/>
  <c r="W310" i="82" s="1"/>
  <c r="W277" i="82"/>
  <c r="W311" i="82" s="1"/>
  <c r="W278" i="82"/>
  <c r="W281" i="82"/>
  <c r="W315" i="82" s="1"/>
  <c r="W282" i="82"/>
  <c r="W283" i="82"/>
  <c r="W317" i="82" s="1"/>
  <c r="W284" i="82"/>
  <c r="W318" i="82" s="1"/>
  <c r="W285" i="82"/>
  <c r="W319" i="82" s="1"/>
  <c r="W286" i="82"/>
  <c r="W275" i="82"/>
  <c r="W309" i="82" s="1"/>
  <c r="W287" i="82"/>
  <c r="W288" i="82"/>
  <c r="W280" i="82"/>
  <c r="W314" i="82" s="1"/>
  <c r="W289" i="82"/>
  <c r="W290" i="82"/>
  <c r="W291" i="82"/>
  <c r="W292" i="82"/>
  <c r="W293" i="82"/>
  <c r="W294" i="82"/>
  <c r="T276" i="82"/>
  <c r="T310" i="82" s="1"/>
  <c r="T277" i="82"/>
  <c r="T311" i="82" s="1"/>
  <c r="T281" i="82"/>
  <c r="T315" i="82" s="1"/>
  <c r="T278" i="82"/>
  <c r="T279" i="82"/>
  <c r="T313" i="82" s="1"/>
  <c r="T282" i="82"/>
  <c r="T283" i="82"/>
  <c r="T317" i="82" s="1"/>
  <c r="T275" i="82"/>
  <c r="T309" i="82" s="1"/>
  <c r="T284" i="82"/>
  <c r="T318" i="82" s="1"/>
  <c r="T285" i="82"/>
  <c r="T319" i="82" s="1"/>
  <c r="T280" i="82"/>
  <c r="T314" i="82" s="1"/>
  <c r="T286" i="82"/>
  <c r="T287" i="82"/>
  <c r="T288" i="82"/>
  <c r="T289" i="82"/>
  <c r="T290" i="82"/>
  <c r="T291" i="82"/>
  <c r="T292" i="82"/>
  <c r="T293" i="82"/>
  <c r="T294" i="82"/>
  <c r="AB278" i="82"/>
  <c r="AB281" i="82"/>
  <c r="AB315" i="82" s="1"/>
  <c r="AB279" i="82"/>
  <c r="AB313" i="82" s="1"/>
  <c r="AB276" i="82"/>
  <c r="AB310" i="82" s="1"/>
  <c r="AB277" i="82"/>
  <c r="AB311" i="82" s="1"/>
  <c r="AB282" i="82"/>
  <c r="AB283" i="82"/>
  <c r="AB317" i="82" s="1"/>
  <c r="AB284" i="82"/>
  <c r="AB318" i="82" s="1"/>
  <c r="AB285" i="82"/>
  <c r="AB319" i="82" s="1"/>
  <c r="AB286" i="82"/>
  <c r="AB287" i="82"/>
  <c r="AB288" i="82"/>
  <c r="AB289" i="82"/>
  <c r="AB290" i="82"/>
  <c r="AB291" i="82"/>
  <c r="AB275" i="82"/>
  <c r="AB309" i="82" s="1"/>
  <c r="AB292" i="82"/>
  <c r="AB293" i="82"/>
  <c r="AB280" i="82"/>
  <c r="AB314" i="82" s="1"/>
  <c r="AB294" i="82"/>
  <c r="AI270" i="82"/>
  <c r="J800" i="83"/>
  <c r="S270" i="82"/>
  <c r="AF270" i="82"/>
  <c r="N270" i="82"/>
  <c r="V279" i="82"/>
  <c r="V313" i="82" s="1"/>
  <c r="V278" i="82"/>
  <c r="V276" i="82"/>
  <c r="V310" i="82" s="1"/>
  <c r="V277" i="82"/>
  <c r="V311" i="82" s="1"/>
  <c r="V281" i="82"/>
  <c r="V315" i="82" s="1"/>
  <c r="V282" i="82"/>
  <c r="V283" i="82"/>
  <c r="V317" i="82" s="1"/>
  <c r="V284" i="82"/>
  <c r="V318" i="82" s="1"/>
  <c r="V285" i="82"/>
  <c r="V319" i="82" s="1"/>
  <c r="V286" i="82"/>
  <c r="V275" i="82"/>
  <c r="V309" i="82" s="1"/>
  <c r="V287" i="82"/>
  <c r="V280" i="82"/>
  <c r="V314" i="82" s="1"/>
  <c r="V288" i="82"/>
  <c r="V289" i="82"/>
  <c r="V290" i="82"/>
  <c r="V291" i="82"/>
  <c r="V292" i="82"/>
  <c r="V293" i="82"/>
  <c r="V294" i="82"/>
  <c r="AI279" i="82"/>
  <c r="AI313" i="82" s="1"/>
  <c r="AI277" i="82"/>
  <c r="AI311" i="82" s="1"/>
  <c r="AI276" i="82"/>
  <c r="AI310" i="82" s="1"/>
  <c r="AI278" i="82"/>
  <c r="AI281" i="82"/>
  <c r="AI315" i="82" s="1"/>
  <c r="AI282" i="82"/>
  <c r="AI283" i="82"/>
  <c r="AI317" i="82" s="1"/>
  <c r="AI284" i="82"/>
  <c r="AI318" i="82" s="1"/>
  <c r="AI285" i="82"/>
  <c r="AI319" i="82" s="1"/>
  <c r="AI286" i="82"/>
  <c r="AI287" i="82"/>
  <c r="AI288" i="82"/>
  <c r="AI289" i="82"/>
  <c r="AI290" i="82"/>
  <c r="AI291" i="82"/>
  <c r="AI292" i="82"/>
  <c r="AI293" i="82"/>
  <c r="AI294" i="82"/>
  <c r="AI275" i="82"/>
  <c r="AI309" i="82" s="1"/>
  <c r="AI280" i="82"/>
  <c r="AI314" i="82" s="1"/>
  <c r="AE270" i="82"/>
  <c r="AA270" i="82"/>
  <c r="P281" i="82"/>
  <c r="P315" i="82" s="1"/>
  <c r="P276" i="82"/>
  <c r="P310" i="82" s="1"/>
  <c r="P277" i="82"/>
  <c r="P311" i="82" s="1"/>
  <c r="P278" i="82"/>
  <c r="P279" i="82"/>
  <c r="P313" i="82" s="1"/>
  <c r="P275" i="82"/>
  <c r="P309" i="82" s="1"/>
  <c r="P280" i="82"/>
  <c r="P314" i="82" s="1"/>
  <c r="P282" i="82"/>
  <c r="P283" i="82"/>
  <c r="P317" i="82" s="1"/>
  <c r="P284" i="82"/>
  <c r="P318" i="82" s="1"/>
  <c r="P285" i="82"/>
  <c r="P319" i="82" s="1"/>
  <c r="P286" i="82"/>
  <c r="P287" i="82"/>
  <c r="P288" i="82"/>
  <c r="P289" i="82"/>
  <c r="P290" i="82"/>
  <c r="P291" i="82"/>
  <c r="P292" i="82"/>
  <c r="P293" i="82"/>
  <c r="P294" i="82"/>
  <c r="AJ279" i="82"/>
  <c r="AJ313" i="82" s="1"/>
  <c r="AJ277" i="82"/>
  <c r="AJ311" i="82" s="1"/>
  <c r="AJ278" i="82"/>
  <c r="AJ276" i="82"/>
  <c r="AJ310" i="82" s="1"/>
  <c r="AJ281" i="82"/>
  <c r="AJ315" i="82" s="1"/>
  <c r="AJ282" i="82"/>
  <c r="AJ283" i="82"/>
  <c r="AJ317" i="82" s="1"/>
  <c r="AJ284" i="82"/>
  <c r="AJ318" i="82" s="1"/>
  <c r="AJ285" i="82"/>
  <c r="AJ319" i="82" s="1"/>
  <c r="AJ286" i="82"/>
  <c r="AJ287" i="82"/>
  <c r="AJ288" i="82"/>
  <c r="AJ289" i="82"/>
  <c r="AJ290" i="82"/>
  <c r="AJ291" i="82"/>
  <c r="AJ292" i="82"/>
  <c r="AJ293" i="82"/>
  <c r="AJ294" i="82"/>
  <c r="AJ275" i="82"/>
  <c r="AJ309" i="82" s="1"/>
  <c r="AJ280" i="82"/>
  <c r="AJ314" i="82" s="1"/>
  <c r="Y270" i="82"/>
  <c r="AF279" i="82"/>
  <c r="AF313" i="82" s="1"/>
  <c r="AF276" i="82"/>
  <c r="AF310" i="82" s="1"/>
  <c r="AF277" i="82"/>
  <c r="AF311" i="82" s="1"/>
  <c r="AF278" i="82"/>
  <c r="AF281" i="82"/>
  <c r="AF315" i="82" s="1"/>
  <c r="AF282" i="82"/>
  <c r="AF283" i="82"/>
  <c r="AF317" i="82" s="1"/>
  <c r="AF284" i="82"/>
  <c r="AF318" i="82" s="1"/>
  <c r="AF285" i="82"/>
  <c r="AF319" i="82" s="1"/>
  <c r="AF286" i="82"/>
  <c r="AF287" i="82"/>
  <c r="AF288" i="82"/>
  <c r="AF289" i="82"/>
  <c r="AF290" i="82"/>
  <c r="AF291" i="82"/>
  <c r="AF292" i="82"/>
  <c r="AF293" i="82"/>
  <c r="AF294" i="82"/>
  <c r="AF275" i="82"/>
  <c r="AF309" i="82" s="1"/>
  <c r="AF280" i="82"/>
  <c r="AF314" i="82" s="1"/>
  <c r="L281" i="82"/>
  <c r="L315" i="82" s="1"/>
  <c r="L275" i="82"/>
  <c r="L309" i="82" s="1"/>
  <c r="L277" i="82"/>
  <c r="L311" i="82" s="1"/>
  <c r="L278" i="82"/>
  <c r="L279" i="82"/>
  <c r="L313" i="82" s="1"/>
  <c r="L280" i="82"/>
  <c r="L314" i="82" s="1"/>
  <c r="L282" i="82"/>
  <c r="L276" i="82"/>
  <c r="L310" i="82" s="1"/>
  <c r="L283" i="82"/>
  <c r="L317" i="82" s="1"/>
  <c r="L284" i="82"/>
  <c r="L318" i="82" s="1"/>
  <c r="L285" i="82"/>
  <c r="L319" i="82" s="1"/>
  <c r="L286" i="82"/>
  <c r="L287" i="82"/>
  <c r="L288" i="82"/>
  <c r="L289" i="82"/>
  <c r="L290" i="82"/>
  <c r="L291" i="82"/>
  <c r="L292" i="82"/>
  <c r="L293" i="82"/>
  <c r="L294" i="82"/>
  <c r="R279" i="82"/>
  <c r="R313" i="82" s="1"/>
  <c r="R278" i="82"/>
  <c r="R277" i="82"/>
  <c r="R311" i="82" s="1"/>
  <c r="R276" i="82"/>
  <c r="R310" i="82" s="1"/>
  <c r="R281" i="82"/>
  <c r="R315" i="82" s="1"/>
  <c r="R275" i="82"/>
  <c r="R309" i="82" s="1"/>
  <c r="R282" i="82"/>
  <c r="R283" i="82"/>
  <c r="R317" i="82" s="1"/>
  <c r="R280" i="82"/>
  <c r="R314" i="82" s="1"/>
  <c r="R284" i="82"/>
  <c r="R318" i="82" s="1"/>
  <c r="R285" i="82"/>
  <c r="R319" i="82" s="1"/>
  <c r="R286" i="82"/>
  <c r="R287" i="82"/>
  <c r="R288" i="82"/>
  <c r="R289" i="82"/>
  <c r="R290" i="82"/>
  <c r="R291" i="82"/>
  <c r="R292" i="82"/>
  <c r="R293" i="82"/>
  <c r="R294" i="82"/>
  <c r="AE279" i="82"/>
  <c r="AE313" i="82" s="1"/>
  <c r="AE277" i="82"/>
  <c r="AE311" i="82" s="1"/>
  <c r="AE278" i="82"/>
  <c r="AE276" i="82"/>
  <c r="AE310" i="82" s="1"/>
  <c r="AE281" i="82"/>
  <c r="AE315" i="82" s="1"/>
  <c r="AE282" i="82"/>
  <c r="AE283" i="82"/>
  <c r="AE317" i="82" s="1"/>
  <c r="AE284" i="82"/>
  <c r="AE318" i="82" s="1"/>
  <c r="AE285" i="82"/>
  <c r="AE319" i="82" s="1"/>
  <c r="AE286" i="82"/>
  <c r="AE287" i="82"/>
  <c r="AE288" i="82"/>
  <c r="AE289" i="82"/>
  <c r="AE290" i="82"/>
  <c r="AE291" i="82"/>
  <c r="AE292" i="82"/>
  <c r="AE293" i="82"/>
  <c r="AE294" i="82"/>
  <c r="AE275" i="82"/>
  <c r="AE309" i="82" s="1"/>
  <c r="AE280" i="82"/>
  <c r="AE314" i="82" s="1"/>
  <c r="AA279" i="82"/>
  <c r="AA313" i="82" s="1"/>
  <c r="AA277" i="82"/>
  <c r="AA311" i="82" s="1"/>
  <c r="AA276" i="82"/>
  <c r="AA310" i="82" s="1"/>
  <c r="AA278" i="82"/>
  <c r="AA281" i="82"/>
  <c r="AA315" i="82" s="1"/>
  <c r="AA282" i="82"/>
  <c r="AA283" i="82"/>
  <c r="AA317" i="82" s="1"/>
  <c r="AA284" i="82"/>
  <c r="AA318" i="82" s="1"/>
  <c r="AA285" i="82"/>
  <c r="AA319" i="82" s="1"/>
  <c r="AA286" i="82"/>
  <c r="AA287" i="82"/>
  <c r="AA288" i="82"/>
  <c r="AA289" i="82"/>
  <c r="AA290" i="82"/>
  <c r="AA275" i="82"/>
  <c r="AA309" i="82" s="1"/>
  <c r="AA291" i="82"/>
  <c r="AA292" i="82"/>
  <c r="AA280" i="82"/>
  <c r="AA314" i="82" s="1"/>
  <c r="AA293" i="82"/>
  <c r="AA294" i="82"/>
  <c r="P270" i="82"/>
  <c r="Y279" i="82"/>
  <c r="Y313" i="82" s="1"/>
  <c r="Y281" i="82"/>
  <c r="Y315" i="82" s="1"/>
  <c r="Y276" i="82"/>
  <c r="Y310" i="82" s="1"/>
  <c r="Y277" i="82"/>
  <c r="Y311" i="82" s="1"/>
  <c r="Y278" i="82"/>
  <c r="Y282" i="82"/>
  <c r="Y283" i="82"/>
  <c r="Y317" i="82" s="1"/>
  <c r="Y284" i="82"/>
  <c r="Y318" i="82" s="1"/>
  <c r="Y285" i="82"/>
  <c r="Y319" i="82" s="1"/>
  <c r="Y286" i="82"/>
  <c r="Y287" i="82"/>
  <c r="Y288" i="82"/>
  <c r="Y275" i="82"/>
  <c r="Y309" i="82" s="1"/>
  <c r="Y289" i="82"/>
  <c r="Y290" i="82"/>
  <c r="Y280" i="82"/>
  <c r="Y314" i="82" s="1"/>
  <c r="Y291" i="82"/>
  <c r="Y292" i="82"/>
  <c r="Y293" i="82"/>
  <c r="Y294" i="82"/>
  <c r="L270" i="82"/>
  <c r="R270" i="82"/>
  <c r="N13" i="77"/>
  <c r="L13" i="77"/>
  <c r="N55" i="77"/>
  <c r="I60" i="82" s="1"/>
  <c r="L19" i="77"/>
  <c r="G24" i="82" s="1"/>
  <c r="L55" i="77"/>
  <c r="G60" i="82" s="1"/>
  <c r="N19" i="77"/>
  <c r="I24" i="82" s="1"/>
  <c r="F43" i="77"/>
  <c r="N43" i="77"/>
  <c r="I48" i="82" s="1"/>
  <c r="N17" i="77"/>
  <c r="I22" i="82" s="1"/>
  <c r="L17" i="77"/>
  <c r="G22" i="82" s="1"/>
  <c r="L43" i="77"/>
  <c r="G48" i="82" s="1"/>
  <c r="F13" i="77"/>
  <c r="F10" i="77" s="1"/>
  <c r="F17" i="77"/>
  <c r="H14" i="77"/>
  <c r="F55" i="77"/>
  <c r="F19" i="77"/>
  <c r="P353" i="86" l="1"/>
  <c r="P398" i="85"/>
  <c r="P404" i="85" s="1"/>
  <c r="U353" i="86"/>
  <c r="U349" i="86"/>
  <c r="U398" i="85"/>
  <c r="U404" i="85" s="1"/>
  <c r="G27" i="21"/>
  <c r="G18" i="82"/>
  <c r="G28" i="21"/>
  <c r="Y179" i="83"/>
  <c r="AE190" i="83"/>
  <c r="AE186" i="83"/>
  <c r="AE182" i="83"/>
  <c r="AJ178" i="83"/>
  <c r="T182" i="83"/>
  <c r="AC179" i="83"/>
  <c r="U178" i="83"/>
  <c r="AD179" i="83"/>
  <c r="AE193" i="83"/>
  <c r="AE189" i="83"/>
  <c r="AE179" i="83"/>
  <c r="P176" i="83"/>
  <c r="N178" i="83"/>
  <c r="X176" i="83"/>
  <c r="O176" i="83"/>
  <c r="AG179" i="83"/>
  <c r="Q335" i="82"/>
  <c r="Q830" i="83" s="1"/>
  <c r="AE192" i="83"/>
  <c r="AE188" i="83"/>
  <c r="AE184" i="83"/>
  <c r="AF178" i="83"/>
  <c r="AJ181" i="83"/>
  <c r="AI183" i="83"/>
  <c r="V176" i="83"/>
  <c r="W335" i="82"/>
  <c r="W830" i="83" s="1"/>
  <c r="AA183" i="83"/>
  <c r="AE183" i="83"/>
  <c r="R182" i="83"/>
  <c r="AJ180" i="83"/>
  <c r="AJ192" i="83"/>
  <c r="AJ176" i="83"/>
  <c r="AB180" i="83"/>
  <c r="S176" i="83"/>
  <c r="M179" i="83"/>
  <c r="Z178" i="83"/>
  <c r="R349" i="86"/>
  <c r="X353" i="86"/>
  <c r="Y349" i="86"/>
  <c r="AE176" i="83"/>
  <c r="AE191" i="83"/>
  <c r="J364" i="82"/>
  <c r="L226" i="84" a="1"/>
  <c r="R398" i="85"/>
  <c r="R404" i="85" s="1"/>
  <c r="R353" i="86"/>
  <c r="X349" i="86"/>
  <c r="Y353" i="86"/>
  <c r="W353" i="86"/>
  <c r="W349" i="86"/>
  <c r="AE178" i="83"/>
  <c r="AJ193" i="83"/>
  <c r="AE390" i="82"/>
  <c r="AE177" i="83"/>
  <c r="AE194" i="83"/>
  <c r="AJ177" i="83"/>
  <c r="AE181" i="83"/>
  <c r="AE180" i="83"/>
  <c r="AE187" i="83"/>
  <c r="AE185" i="83"/>
  <c r="AJ190" i="83"/>
  <c r="AJ188" i="83"/>
  <c r="AJ186" i="83"/>
  <c r="AJ183" i="83"/>
  <c r="AJ182" i="83"/>
  <c r="Z182" i="83"/>
  <c r="AJ189" i="83"/>
  <c r="Z181" i="83"/>
  <c r="AJ185" i="83"/>
  <c r="AJ184" i="83"/>
  <c r="AJ390" i="82"/>
  <c r="Z187" i="83"/>
  <c r="AJ194" i="83"/>
  <c r="AJ179" i="83"/>
  <c r="AJ191" i="83"/>
  <c r="AJ187" i="83"/>
  <c r="Z177" i="83"/>
  <c r="Z180" i="83"/>
  <c r="S191" i="83"/>
  <c r="Z176" i="83"/>
  <c r="AI192" i="83"/>
  <c r="O191" i="83"/>
  <c r="O179" i="83"/>
  <c r="Z188" i="83"/>
  <c r="U181" i="83"/>
  <c r="Z185" i="83"/>
  <c r="AH292" i="82"/>
  <c r="L34" i="50"/>
  <c r="Z191" i="83"/>
  <c r="Z184" i="83"/>
  <c r="Z190" i="83"/>
  <c r="AB176" i="83"/>
  <c r="O183" i="83"/>
  <c r="Z189" i="83"/>
  <c r="O178" i="83"/>
  <c r="Z179" i="83"/>
  <c r="AC185" i="83"/>
  <c r="W183" i="83"/>
  <c r="AB182" i="83"/>
  <c r="AB186" i="83"/>
  <c r="W182" i="83"/>
  <c r="N186" i="83"/>
  <c r="O193" i="83"/>
  <c r="O184" i="83"/>
  <c r="V189" i="83"/>
  <c r="O187" i="83"/>
  <c r="AA185" i="83"/>
  <c r="Z183" i="83"/>
  <c r="AF191" i="83"/>
  <c r="Z194" i="83"/>
  <c r="O186" i="83"/>
  <c r="Z390" i="82"/>
  <c r="AC188" i="83"/>
  <c r="R188" i="83"/>
  <c r="Z193" i="83"/>
  <c r="O185" i="83"/>
  <c r="Z192" i="83"/>
  <c r="AC192" i="83"/>
  <c r="AD292" i="82"/>
  <c r="O180" i="83"/>
  <c r="AB191" i="83"/>
  <c r="O194" i="83"/>
  <c r="AA193" i="83"/>
  <c r="W184" i="83"/>
  <c r="X178" i="83"/>
  <c r="AB194" i="83"/>
  <c r="T181" i="83"/>
  <c r="M190" i="83"/>
  <c r="O177" i="83"/>
  <c r="AB183" i="83"/>
  <c r="AB178" i="83"/>
  <c r="AI184" i="83"/>
  <c r="AB177" i="83"/>
  <c r="O192" i="83"/>
  <c r="P191" i="83"/>
  <c r="AA179" i="83"/>
  <c r="AB190" i="83"/>
  <c r="Q186" i="83"/>
  <c r="AB187" i="83"/>
  <c r="U176" i="83"/>
  <c r="AG184" i="83"/>
  <c r="O390" i="82"/>
  <c r="AA189" i="83"/>
  <c r="AA181" i="83"/>
  <c r="AI181" i="83"/>
  <c r="O189" i="83"/>
  <c r="O181" i="83"/>
  <c r="U188" i="83"/>
  <c r="Y183" i="83"/>
  <c r="AA178" i="83"/>
  <c r="X179" i="83"/>
  <c r="U192" i="83"/>
  <c r="U179" i="83"/>
  <c r="AH291" i="82"/>
  <c r="AA182" i="83"/>
  <c r="O190" i="83"/>
  <c r="AD290" i="82"/>
  <c r="AA188" i="83"/>
  <c r="AI188" i="83"/>
  <c r="W179" i="83"/>
  <c r="AC184" i="83"/>
  <c r="AH283" i="82"/>
  <c r="AH317" i="82" s="1"/>
  <c r="AI182" i="83"/>
  <c r="AD291" i="82"/>
  <c r="AH284" i="82"/>
  <c r="AH318" i="82" s="1"/>
  <c r="AD281" i="82"/>
  <c r="AD315" i="82" s="1"/>
  <c r="AA187" i="83"/>
  <c r="AA176" i="83"/>
  <c r="N194" i="83"/>
  <c r="O188" i="83"/>
  <c r="AH282" i="82"/>
  <c r="AA190" i="83"/>
  <c r="AH290" i="82"/>
  <c r="AA180" i="83"/>
  <c r="AI194" i="83"/>
  <c r="AI177" i="83"/>
  <c r="T193" i="83"/>
  <c r="AI189" i="83"/>
  <c r="AA192" i="83"/>
  <c r="R180" i="83"/>
  <c r="AI185" i="83"/>
  <c r="V181" i="83"/>
  <c r="AI176" i="83"/>
  <c r="S183" i="83"/>
  <c r="U185" i="83"/>
  <c r="AA186" i="83"/>
  <c r="AA177" i="83"/>
  <c r="R192" i="83"/>
  <c r="AF177" i="83"/>
  <c r="V188" i="83"/>
  <c r="U191" i="83"/>
  <c r="AA390" i="82"/>
  <c r="AF176" i="83"/>
  <c r="J403" i="85"/>
  <c r="AA194" i="83"/>
  <c r="AA191" i="83"/>
  <c r="AI191" i="83"/>
  <c r="N190" i="83"/>
  <c r="Q181" i="83"/>
  <c r="W189" i="83"/>
  <c r="T185" i="83"/>
  <c r="X192" i="83"/>
  <c r="S177" i="83"/>
  <c r="AH280" i="82"/>
  <c r="AH314" i="82" s="1"/>
  <c r="AH288" i="82"/>
  <c r="AH276" i="82"/>
  <c r="AH310" i="82" s="1"/>
  <c r="AA184" i="83"/>
  <c r="AI190" i="83"/>
  <c r="U187" i="83"/>
  <c r="AH275" i="82"/>
  <c r="AH309" i="82" s="1"/>
  <c r="AH287" i="82"/>
  <c r="AH279" i="82"/>
  <c r="AH313" i="82" s="1"/>
  <c r="S189" i="83"/>
  <c r="U184" i="83"/>
  <c r="AH289" i="82"/>
  <c r="S192" i="83"/>
  <c r="S178" i="83"/>
  <c r="AH294" i="82"/>
  <c r="AH286" i="82"/>
  <c r="AH278" i="82"/>
  <c r="X187" i="83"/>
  <c r="Q180" i="83"/>
  <c r="AH281" i="82"/>
  <c r="AH315" i="82" s="1"/>
  <c r="AI180" i="83"/>
  <c r="U193" i="83"/>
  <c r="AH293" i="82"/>
  <c r="AH285" i="82"/>
  <c r="AH319" i="82" s="1"/>
  <c r="X181" i="83"/>
  <c r="R185" i="83"/>
  <c r="R177" i="83"/>
  <c r="AF188" i="83"/>
  <c r="T179" i="83"/>
  <c r="S184" i="83"/>
  <c r="M181" i="83"/>
  <c r="AF185" i="83"/>
  <c r="S182" i="83"/>
  <c r="X177" i="83"/>
  <c r="L478" i="83"/>
  <c r="M478" i="83" s="1"/>
  <c r="R189" i="83"/>
  <c r="AF192" i="83"/>
  <c r="P183" i="83"/>
  <c r="T184" i="83"/>
  <c r="AC178" i="83"/>
  <c r="J268" i="82"/>
  <c r="AG176" i="83"/>
  <c r="M182" i="83"/>
  <c r="Y185" i="83"/>
  <c r="V192" i="83"/>
  <c r="V186" i="83"/>
  <c r="V178" i="83"/>
  <c r="T190" i="83"/>
  <c r="W187" i="83"/>
  <c r="S194" i="83"/>
  <c r="X190" i="83"/>
  <c r="Y184" i="83"/>
  <c r="R187" i="83"/>
  <c r="V191" i="83"/>
  <c r="T189" i="83"/>
  <c r="T183" i="83"/>
  <c r="W193" i="83"/>
  <c r="Q188" i="83"/>
  <c r="R194" i="83"/>
  <c r="AF181" i="83"/>
  <c r="V190" i="83"/>
  <c r="V184" i="83"/>
  <c r="X189" i="83"/>
  <c r="M193" i="83"/>
  <c r="M185" i="83"/>
  <c r="U180" i="83"/>
  <c r="T177" i="83"/>
  <c r="W191" i="83"/>
  <c r="S179" i="83"/>
  <c r="X188" i="83"/>
  <c r="U186" i="83"/>
  <c r="Y177" i="83"/>
  <c r="X194" i="83"/>
  <c r="U182" i="83"/>
  <c r="AG180" i="83"/>
  <c r="U390" i="82"/>
  <c r="P194" i="83"/>
  <c r="N176" i="83"/>
  <c r="P192" i="83"/>
  <c r="AD289" i="82"/>
  <c r="S188" i="83"/>
  <c r="U177" i="83"/>
  <c r="R191" i="83"/>
  <c r="T194" i="83"/>
  <c r="S190" i="83"/>
  <c r="AD284" i="82"/>
  <c r="AD318" i="82" s="1"/>
  <c r="R184" i="83"/>
  <c r="W185" i="83"/>
  <c r="T186" i="83"/>
  <c r="U194" i="83"/>
  <c r="AD283" i="82"/>
  <c r="AD317" i="82" s="1"/>
  <c r="M189" i="83"/>
  <c r="U190" i="83"/>
  <c r="T187" i="83"/>
  <c r="S390" i="82"/>
  <c r="M184" i="83"/>
  <c r="AD282" i="82"/>
  <c r="AC180" i="83"/>
  <c r="U189" i="83"/>
  <c r="U183" i="83"/>
  <c r="W190" i="83"/>
  <c r="Y193" i="83"/>
  <c r="AF184" i="83"/>
  <c r="V193" i="83"/>
  <c r="T192" i="83"/>
  <c r="AG177" i="83"/>
  <c r="AD280" i="82"/>
  <c r="AD314" i="82" s="1"/>
  <c r="AD288" i="82"/>
  <c r="AD278" i="82"/>
  <c r="Y191" i="83"/>
  <c r="N183" i="83"/>
  <c r="S187" i="83"/>
  <c r="S181" i="83"/>
  <c r="X191" i="83"/>
  <c r="X185" i="83"/>
  <c r="Y194" i="83"/>
  <c r="AI193" i="83"/>
  <c r="Q187" i="83"/>
  <c r="AD294" i="82"/>
  <c r="AD287" i="82"/>
  <c r="AD277" i="82"/>
  <c r="AD311" i="82" s="1"/>
  <c r="R181" i="83"/>
  <c r="W194" i="83"/>
  <c r="S186" i="83"/>
  <c r="X184" i="83"/>
  <c r="M178" i="83"/>
  <c r="Q192" i="83"/>
  <c r="Q184" i="83"/>
  <c r="Q179" i="83"/>
  <c r="AH177" i="83"/>
  <c r="T180" i="83"/>
  <c r="X193" i="83"/>
  <c r="AB189" i="83"/>
  <c r="AD275" i="82"/>
  <c r="AD309" i="82" s="1"/>
  <c r="AD286" i="82"/>
  <c r="AD276" i="82"/>
  <c r="AD310" i="82" s="1"/>
  <c r="R186" i="83"/>
  <c r="R176" i="83"/>
  <c r="P188" i="83"/>
  <c r="AI178" i="83"/>
  <c r="AB181" i="83"/>
  <c r="W177" i="83"/>
  <c r="S193" i="83"/>
  <c r="S185" i="83"/>
  <c r="X180" i="83"/>
  <c r="X183" i="83"/>
  <c r="Q191" i="83"/>
  <c r="Q183" i="83"/>
  <c r="Q177" i="83"/>
  <c r="AI390" i="82"/>
  <c r="X390" i="82"/>
  <c r="T390" i="82"/>
  <c r="Q390" i="82"/>
  <c r="R390" i="82"/>
  <c r="T178" i="83"/>
  <c r="P181" i="83"/>
  <c r="X186" i="83"/>
  <c r="Q194" i="83"/>
  <c r="AD293" i="82"/>
  <c r="AD285" i="82"/>
  <c r="AD319" i="82" s="1"/>
  <c r="Y182" i="83"/>
  <c r="P179" i="83"/>
  <c r="AI187" i="83"/>
  <c r="AB192" i="83"/>
  <c r="AB185" i="83"/>
  <c r="T188" i="83"/>
  <c r="W192" i="83"/>
  <c r="W186" i="83"/>
  <c r="W176" i="83"/>
  <c r="S180" i="83"/>
  <c r="X182" i="83"/>
  <c r="AG189" i="83"/>
  <c r="Q190" i="83"/>
  <c r="W390" i="82"/>
  <c r="W180" i="83"/>
  <c r="AC176" i="83"/>
  <c r="AG188" i="83"/>
  <c r="Q189" i="83"/>
  <c r="Q182" i="83"/>
  <c r="AB179" i="83"/>
  <c r="T191" i="83"/>
  <c r="T176" i="83"/>
  <c r="W188" i="83"/>
  <c r="W181" i="83"/>
  <c r="Q176" i="83"/>
  <c r="Y180" i="83"/>
  <c r="Y178" i="83"/>
  <c r="R193" i="83"/>
  <c r="AF180" i="83"/>
  <c r="AC183" i="83"/>
  <c r="N185" i="83"/>
  <c r="R178" i="83"/>
  <c r="AG193" i="83"/>
  <c r="AG185" i="83"/>
  <c r="R179" i="83"/>
  <c r="AI179" i="83"/>
  <c r="Q193" i="83"/>
  <c r="Q185" i="83"/>
  <c r="M398" i="85"/>
  <c r="M404" i="85" s="1"/>
  <c r="AF183" i="83"/>
  <c r="M194" i="83"/>
  <c r="Y192" i="83"/>
  <c r="R190" i="83"/>
  <c r="R183" i="83"/>
  <c r="P184" i="83"/>
  <c r="V194" i="83"/>
  <c r="AG333" i="82"/>
  <c r="V390" i="82"/>
  <c r="AB390" i="82"/>
  <c r="Y188" i="83"/>
  <c r="V182" i="83"/>
  <c r="J385" i="82"/>
  <c r="J377" i="82"/>
  <c r="J375" i="82"/>
  <c r="Y190" i="83"/>
  <c r="Y187" i="83"/>
  <c r="Y176" i="83"/>
  <c r="AF194" i="83"/>
  <c r="AF182" i="83"/>
  <c r="P185" i="83"/>
  <c r="P180" i="83"/>
  <c r="P177" i="83"/>
  <c r="V179" i="83"/>
  <c r="N193" i="83"/>
  <c r="N189" i="83"/>
  <c r="N179" i="83"/>
  <c r="AC194" i="83"/>
  <c r="AC191" i="83"/>
  <c r="AC187" i="83"/>
  <c r="AC181" i="83"/>
  <c r="M180" i="83"/>
  <c r="AF390" i="82"/>
  <c r="Y390" i="82"/>
  <c r="AC177" i="83"/>
  <c r="N390" i="82"/>
  <c r="P190" i="83"/>
  <c r="P178" i="83"/>
  <c r="AB193" i="83"/>
  <c r="J381" i="82"/>
  <c r="J373" i="82"/>
  <c r="AG192" i="83"/>
  <c r="P34" i="77"/>
  <c r="Y181" i="83"/>
  <c r="AF193" i="83"/>
  <c r="AF189" i="83"/>
  <c r="AF179" i="83"/>
  <c r="AB188" i="83"/>
  <c r="AB184" i="83"/>
  <c r="N192" i="83"/>
  <c r="N177" i="83"/>
  <c r="N180" i="83"/>
  <c r="AC182" i="83"/>
  <c r="M176" i="83"/>
  <c r="P390" i="82"/>
  <c r="Z398" i="85"/>
  <c r="Z404" i="85" s="1"/>
  <c r="J384" i="82"/>
  <c r="J369" i="82"/>
  <c r="AC390" i="82"/>
  <c r="AF187" i="83"/>
  <c r="P186" i="83"/>
  <c r="S334" i="82"/>
  <c r="N188" i="83"/>
  <c r="N184" i="83"/>
  <c r="J383" i="82"/>
  <c r="AC193" i="83"/>
  <c r="AC190" i="83"/>
  <c r="AC186" i="83"/>
  <c r="M191" i="83"/>
  <c r="M187" i="83"/>
  <c r="AG183" i="83"/>
  <c r="AH390" i="82"/>
  <c r="Y189" i="83"/>
  <c r="P187" i="83"/>
  <c r="N181" i="83"/>
  <c r="J380" i="82"/>
  <c r="P300" i="82"/>
  <c r="L298" i="82"/>
  <c r="AF190" i="83"/>
  <c r="AF186" i="83"/>
  <c r="P193" i="83"/>
  <c r="P189" i="83"/>
  <c r="V180" i="83"/>
  <c r="V185" i="83"/>
  <c r="N191" i="83"/>
  <c r="N187" i="83"/>
  <c r="AC189" i="83"/>
  <c r="AG194" i="83"/>
  <c r="AG190" i="83"/>
  <c r="AG182" i="83"/>
  <c r="AD390" i="82"/>
  <c r="M390" i="82"/>
  <c r="AG390" i="82"/>
  <c r="J388" i="82"/>
  <c r="M177" i="83"/>
  <c r="Q298" i="82"/>
  <c r="V187" i="83"/>
  <c r="V177" i="83"/>
  <c r="J387" i="82"/>
  <c r="J379" i="82"/>
  <c r="J371" i="82"/>
  <c r="J376" i="82"/>
  <c r="M192" i="83"/>
  <c r="M188" i="83"/>
  <c r="AG181" i="83"/>
  <c r="J372" i="82"/>
  <c r="AG299" i="82"/>
  <c r="AG866" i="83" s="1"/>
  <c r="V183" i="83"/>
  <c r="J386" i="82"/>
  <c r="J382" i="82"/>
  <c r="J378" i="82"/>
  <c r="J374" i="82"/>
  <c r="J370" i="82"/>
  <c r="M183" i="83"/>
  <c r="AG191" i="83"/>
  <c r="AG187" i="83"/>
  <c r="AG178" i="83"/>
  <c r="J402" i="85"/>
  <c r="I18" i="82"/>
  <c r="O349" i="86"/>
  <c r="M349" i="86"/>
  <c r="AJ365" i="86" a="1"/>
  <c r="AJ365" i="86" s="1"/>
  <c r="AD365" i="86" a="1"/>
  <c r="AD365" i="86" s="1"/>
  <c r="AC365" i="86" a="1"/>
  <c r="AC365" i="86" s="1"/>
  <c r="V365" i="86" a="1"/>
  <c r="V365" i="86" s="1"/>
  <c r="L365" i="86" a="1"/>
  <c r="L365" i="86" s="1"/>
  <c r="AB365" i="86" a="1"/>
  <c r="AB365" i="86" s="1"/>
  <c r="Q365" i="86" a="1"/>
  <c r="Q365" i="86" s="1"/>
  <c r="AI365" i="86" a="1"/>
  <c r="AI365" i="86" s="1"/>
  <c r="AA365" i="86" a="1"/>
  <c r="AA365" i="86" s="1"/>
  <c r="AE365" i="86" a="1"/>
  <c r="AE365" i="86" s="1"/>
  <c r="AF365" i="86" a="1"/>
  <c r="AF365" i="86" s="1"/>
  <c r="M365" i="86" a="1"/>
  <c r="M365" i="86" s="1"/>
  <c r="AG365" i="86" a="1"/>
  <c r="AG365" i="86" s="1"/>
  <c r="N365" i="86" a="1"/>
  <c r="N365" i="86" s="1"/>
  <c r="AH365" i="86" a="1"/>
  <c r="AH365" i="86" s="1"/>
  <c r="T365" i="86" a="1"/>
  <c r="T365" i="86" s="1"/>
  <c r="U365" i="86" a="1"/>
  <c r="U365" i="86" s="1"/>
  <c r="O365" i="86" a="1"/>
  <c r="O365" i="86" s="1"/>
  <c r="Y365" i="86" a="1"/>
  <c r="Y365" i="86" s="1"/>
  <c r="X365" i="86" a="1"/>
  <c r="X365" i="86" s="1"/>
  <c r="W365" i="86" a="1"/>
  <c r="W365" i="86" s="1"/>
  <c r="R365" i="86" a="1"/>
  <c r="R365" i="86" s="1"/>
  <c r="P365" i="86" a="1"/>
  <c r="P365" i="86" s="1"/>
  <c r="S365" i="86" a="1"/>
  <c r="S365" i="86" s="1"/>
  <c r="Z365" i="86" a="1"/>
  <c r="Z365" i="86" s="1"/>
  <c r="P28" i="77"/>
  <c r="L299" i="82"/>
  <c r="L866" i="83" s="1"/>
  <c r="Z353" i="86"/>
  <c r="Z349" i="86"/>
  <c r="O398" i="85"/>
  <c r="O404" i="85" s="1"/>
  <c r="O353" i="86"/>
  <c r="AF361" i="86" a="1"/>
  <c r="AF361" i="86" s="1"/>
  <c r="L361" i="86" a="1"/>
  <c r="L361" i="86" s="1"/>
  <c r="Q361" i="86" a="1"/>
  <c r="Q361" i="86" s="1"/>
  <c r="M361" i="86" a="1"/>
  <c r="M361" i="86" s="1"/>
  <c r="R361" i="86" a="1"/>
  <c r="R361" i="86" s="1"/>
  <c r="AB361" i="86" a="1"/>
  <c r="AB361" i="86" s="1"/>
  <c r="V361" i="86" a="1"/>
  <c r="V361" i="86" s="1"/>
  <c r="Z361" i="86" a="1"/>
  <c r="Z361" i="86" s="1"/>
  <c r="T361" i="86" a="1"/>
  <c r="T361" i="86" s="1"/>
  <c r="S361" i="86" a="1"/>
  <c r="S361" i="86" s="1"/>
  <c r="O361" i="86" a="1"/>
  <c r="O361" i="86" s="1"/>
  <c r="AA361" i="86" a="1"/>
  <c r="AA361" i="86" s="1"/>
  <c r="AD361" i="86" a="1"/>
  <c r="AD361" i="86" s="1"/>
  <c r="X361" i="86" a="1"/>
  <c r="X361" i="86" s="1"/>
  <c r="W361" i="86" a="1"/>
  <c r="W361" i="86" s="1"/>
  <c r="U361" i="86" a="1"/>
  <c r="U361" i="86" s="1"/>
  <c r="AE361" i="86" a="1"/>
  <c r="AE361" i="86" s="1"/>
  <c r="AI361" i="86" a="1"/>
  <c r="AI361" i="86" s="1"/>
  <c r="AG361" i="86" a="1"/>
  <c r="AG361" i="86" s="1"/>
  <c r="AH361" i="86" a="1"/>
  <c r="AH361" i="86" s="1"/>
  <c r="AJ361" i="86" a="1"/>
  <c r="AJ361" i="86" s="1"/>
  <c r="AC361" i="86" a="1"/>
  <c r="AC361" i="86" s="1"/>
  <c r="Y361" i="86" a="1"/>
  <c r="Y361" i="86" s="1"/>
  <c r="P361" i="86" a="1"/>
  <c r="P361" i="86" s="1"/>
  <c r="N361" i="86" a="1"/>
  <c r="N361" i="86" s="1"/>
  <c r="J401" i="85"/>
  <c r="M353" i="86"/>
  <c r="R298" i="82"/>
  <c r="R300" i="82"/>
  <c r="L300" i="82"/>
  <c r="O334" i="82"/>
  <c r="P22" i="77"/>
  <c r="Y298" i="82"/>
  <c r="P299" i="82"/>
  <c r="P866" i="83" s="1"/>
  <c r="AE298" i="82"/>
  <c r="N298" i="82"/>
  <c r="U334" i="82"/>
  <c r="S333" i="82"/>
  <c r="AG298" i="82"/>
  <c r="P333" i="82"/>
  <c r="Q300" i="82"/>
  <c r="Q334" i="82"/>
  <c r="Z299" i="82"/>
  <c r="Z866" i="83" s="1"/>
  <c r="P334" i="82"/>
  <c r="P298" i="82"/>
  <c r="N300" i="82"/>
  <c r="AB298" i="82"/>
  <c r="Q333" i="82"/>
  <c r="Z298" i="82"/>
  <c r="AF298" i="82"/>
  <c r="N334" i="82"/>
  <c r="S300" i="82"/>
  <c r="AC298" i="82"/>
  <c r="U300" i="82"/>
  <c r="Q299" i="82"/>
  <c r="Q866" i="83" s="1"/>
  <c r="Z333" i="82"/>
  <c r="AA298" i="82"/>
  <c r="U299" i="82"/>
  <c r="U866" i="83" s="1"/>
  <c r="R334" i="82"/>
  <c r="N299" i="82"/>
  <c r="N866" i="83" s="1"/>
  <c r="S299" i="82"/>
  <c r="S866" i="83" s="1"/>
  <c r="O300" i="82"/>
  <c r="U298" i="82"/>
  <c r="R333" i="82"/>
  <c r="S298" i="82"/>
  <c r="O299" i="82"/>
  <c r="O866" i="83" s="1"/>
  <c r="R299" i="82"/>
  <c r="R866" i="83" s="1"/>
  <c r="O298" i="82"/>
  <c r="AJ298" i="82"/>
  <c r="U333" i="82"/>
  <c r="AB333" i="82"/>
  <c r="W301" i="82"/>
  <c r="W303" i="82"/>
  <c r="W337" i="82"/>
  <c r="W302" i="82"/>
  <c r="W867" i="83" s="1"/>
  <c r="W336" i="82"/>
  <c r="X300" i="82"/>
  <c r="AG303" i="82"/>
  <c r="AG301" i="82"/>
  <c r="AG302" i="82"/>
  <c r="AG867" i="83" s="1"/>
  <c r="AG336" i="82"/>
  <c r="M303" i="82"/>
  <c r="M186" i="83"/>
  <c r="AC299" i="82"/>
  <c r="AC866" i="83" s="1"/>
  <c r="M300" i="82"/>
  <c r="V333" i="82"/>
  <c r="AE334" i="82"/>
  <c r="AF300" i="82"/>
  <c r="AJ334" i="82"/>
  <c r="AB299" i="82"/>
  <c r="AB866" i="83" s="1"/>
  <c r="T334" i="82"/>
  <c r="X303" i="82"/>
  <c r="X337" i="82"/>
  <c r="X301" i="82"/>
  <c r="X302" i="82"/>
  <c r="X867" i="83" s="1"/>
  <c r="X336" i="82"/>
  <c r="V299" i="82"/>
  <c r="V866" i="83" s="1"/>
  <c r="Y303" i="82"/>
  <c r="Y186" i="83"/>
  <c r="AA335" i="82"/>
  <c r="AA830" i="83" s="1"/>
  <c r="AA296" i="82"/>
  <c r="AA796" i="83" s="1"/>
  <c r="AE296" i="82"/>
  <c r="AE796" i="83" s="1"/>
  <c r="AF296" i="82"/>
  <c r="AF796" i="83" s="1"/>
  <c r="Y300" i="82"/>
  <c r="AA300" i="82"/>
  <c r="AE300" i="82"/>
  <c r="V335" i="82"/>
  <c r="V830" i="83" s="1"/>
  <c r="V296" i="82"/>
  <c r="V796" i="83" s="1"/>
  <c r="AF334" i="82"/>
  <c r="AJ300" i="82"/>
  <c r="AI333" i="82"/>
  <c r="S296" i="82"/>
  <c r="S796" i="83" s="1"/>
  <c r="T333" i="82"/>
  <c r="W333" i="82"/>
  <c r="U301" i="82"/>
  <c r="U302" i="82"/>
  <c r="U867" i="83" s="1"/>
  <c r="U337" i="82"/>
  <c r="U303" i="82"/>
  <c r="U336" i="82"/>
  <c r="Q301" i="82"/>
  <c r="Q302" i="82"/>
  <c r="Q867" i="83" s="1"/>
  <c r="Q336" i="82"/>
  <c r="Q303" i="82"/>
  <c r="Q337" i="82"/>
  <c r="O302" i="82"/>
  <c r="O867" i="83" s="1"/>
  <c r="M333" i="82"/>
  <c r="R301" i="82"/>
  <c r="R302" i="82"/>
  <c r="R867" i="83" s="1"/>
  <c r="R336" i="82"/>
  <c r="R303" i="82"/>
  <c r="R337" i="82"/>
  <c r="P301" i="82"/>
  <c r="P302" i="82"/>
  <c r="P867" i="83" s="1"/>
  <c r="P303" i="82"/>
  <c r="P337" i="82"/>
  <c r="R335" i="82"/>
  <c r="R830" i="83" s="1"/>
  <c r="R296" i="82"/>
  <c r="R796" i="83" s="1"/>
  <c r="Y301" i="82"/>
  <c r="Y302" i="82"/>
  <c r="Y867" i="83" s="1"/>
  <c r="Y336" i="82"/>
  <c r="AA334" i="82"/>
  <c r="AE303" i="82"/>
  <c r="AE337" i="82"/>
  <c r="AE301" i="82"/>
  <c r="AE302" i="82"/>
  <c r="AE867" i="83" s="1"/>
  <c r="AE336" i="82"/>
  <c r="AF337" i="82"/>
  <c r="AF303" i="82"/>
  <c r="AF301" i="82"/>
  <c r="AF302" i="82"/>
  <c r="AF867" i="83" s="1"/>
  <c r="AF336" i="82"/>
  <c r="S301" i="82"/>
  <c r="S302" i="82"/>
  <c r="S867" i="83" s="1"/>
  <c r="S303" i="82"/>
  <c r="S336" i="82"/>
  <c r="S337" i="82"/>
  <c r="AJ337" i="82"/>
  <c r="AJ303" i="82"/>
  <c r="AJ301" i="82"/>
  <c r="AJ302" i="82"/>
  <c r="AJ867" i="83" s="1"/>
  <c r="AJ336" i="82"/>
  <c r="AI299" i="82"/>
  <c r="AI866" i="83" s="1"/>
  <c r="T300" i="82"/>
  <c r="W299" i="82"/>
  <c r="W866" i="83" s="1"/>
  <c r="O301" i="82"/>
  <c r="O303" i="82"/>
  <c r="O337" i="82"/>
  <c r="X333" i="82"/>
  <c r="M335" i="82"/>
  <c r="M830" i="83" s="1"/>
  <c r="M296" i="82"/>
  <c r="M796" i="83" s="1"/>
  <c r="AC300" i="82"/>
  <c r="Z300" i="82"/>
  <c r="Z337" i="82"/>
  <c r="M299" i="82"/>
  <c r="M866" i="83" s="1"/>
  <c r="V334" i="82"/>
  <c r="AA303" i="82"/>
  <c r="AA337" i="82"/>
  <c r="AA301" i="82"/>
  <c r="AA302" i="82"/>
  <c r="AA867" i="83" s="1"/>
  <c r="AA336" i="82"/>
  <c r="N301" i="82"/>
  <c r="N303" i="82"/>
  <c r="N337" i="82"/>
  <c r="AB335" i="82"/>
  <c r="AB830" i="83" s="1"/>
  <c r="AB296" i="82"/>
  <c r="AB796" i="83" s="1"/>
  <c r="T335" i="82"/>
  <c r="T830" i="83" s="1"/>
  <c r="T296" i="82"/>
  <c r="T796" i="83" s="1"/>
  <c r="N302" i="82"/>
  <c r="N867" i="83" s="1"/>
  <c r="N336" i="82"/>
  <c r="AB334" i="82"/>
  <c r="T299" i="82"/>
  <c r="T866" i="83" s="1"/>
  <c r="AC335" i="82"/>
  <c r="AC830" i="83" s="1"/>
  <c r="AC296" i="82"/>
  <c r="AC796" i="83" s="1"/>
  <c r="X299" i="82"/>
  <c r="X866" i="83" s="1"/>
  <c r="AC334" i="82"/>
  <c r="AG335" i="82"/>
  <c r="AG830" i="83" s="1"/>
  <c r="AG296" i="82"/>
  <c r="AG796" i="83" s="1"/>
  <c r="M298" i="82"/>
  <c r="V300" i="82"/>
  <c r="Y333" i="82"/>
  <c r="P336" i="82"/>
  <c r="P182" i="83"/>
  <c r="AE333" i="82"/>
  <c r="AI335" i="82"/>
  <c r="AI830" i="83" s="1"/>
  <c r="AI296" i="82"/>
  <c r="AI796" i="83" s="1"/>
  <c r="AF333" i="82"/>
  <c r="AJ333" i="82"/>
  <c r="AI298" i="82"/>
  <c r="W296" i="82"/>
  <c r="W796" i="83" s="1"/>
  <c r="X296" i="82"/>
  <c r="X796" i="83" s="1"/>
  <c r="AB300" i="82"/>
  <c r="W334" i="82"/>
  <c r="AC337" i="82"/>
  <c r="AC303" i="82"/>
  <c r="AC301" i="82"/>
  <c r="AC302" i="82"/>
  <c r="AC867" i="83" s="1"/>
  <c r="AC336" i="82"/>
  <c r="AG300" i="82"/>
  <c r="AG337" i="82"/>
  <c r="M301" i="82"/>
  <c r="M336" i="82"/>
  <c r="M302" i="82"/>
  <c r="M867" i="83" s="1"/>
  <c r="V298" i="82"/>
  <c r="Y299" i="82"/>
  <c r="Y866" i="83" s="1"/>
  <c r="AJ296" i="82"/>
  <c r="AJ796" i="83" s="1"/>
  <c r="AA333" i="82"/>
  <c r="AE299" i="82"/>
  <c r="AE866" i="83" s="1"/>
  <c r="AI300" i="82"/>
  <c r="AI186" i="83"/>
  <c r="AF299" i="82"/>
  <c r="AF866" i="83" s="1"/>
  <c r="AJ299" i="82"/>
  <c r="AJ866" i="83" s="1"/>
  <c r="L390" i="82"/>
  <c r="AB303" i="82"/>
  <c r="AB337" i="82"/>
  <c r="AB301" i="82"/>
  <c r="AB302" i="82"/>
  <c r="AB867" i="83" s="1"/>
  <c r="AB336" i="82"/>
  <c r="T298" i="82"/>
  <c r="W300" i="82"/>
  <c r="X298" i="82"/>
  <c r="U296" i="82"/>
  <c r="U796" i="83" s="1"/>
  <c r="V301" i="82"/>
  <c r="V337" i="82"/>
  <c r="V303" i="82"/>
  <c r="V302" i="82"/>
  <c r="V867" i="83" s="1"/>
  <c r="V336" i="82"/>
  <c r="L301" i="82"/>
  <c r="L302" i="82"/>
  <c r="L867" i="83" s="1"/>
  <c r="L303" i="82"/>
  <c r="Y335" i="82"/>
  <c r="Y830" i="83" s="1"/>
  <c r="Y296" i="82"/>
  <c r="Y796" i="83" s="1"/>
  <c r="L296" i="82"/>
  <c r="L796" i="83" s="1"/>
  <c r="P335" i="82"/>
  <c r="P830" i="83" s="1"/>
  <c r="P296" i="82"/>
  <c r="P796" i="83" s="1"/>
  <c r="AA299" i="82"/>
  <c r="AA866" i="83" s="1"/>
  <c r="AI303" i="82"/>
  <c r="AI301" i="82"/>
  <c r="AI302" i="82"/>
  <c r="AI867" i="83" s="1"/>
  <c r="AI336" i="82"/>
  <c r="N296" i="82"/>
  <c r="N796" i="83" s="1"/>
  <c r="T301" i="82"/>
  <c r="T302" i="82"/>
  <c r="T867" i="83" s="1"/>
  <c r="T337" i="82"/>
  <c r="T303" i="82"/>
  <c r="T336" i="82"/>
  <c r="W298" i="82"/>
  <c r="X334" i="82"/>
  <c r="Z303" i="82"/>
  <c r="Z301" i="82"/>
  <c r="Z302" i="82"/>
  <c r="Z867" i="83" s="1"/>
  <c r="Z336" i="82"/>
  <c r="AC333" i="82"/>
  <c r="O296" i="82"/>
  <c r="O796" i="83" s="1"/>
  <c r="Z335" i="82"/>
  <c r="Z830" i="83" s="1"/>
  <c r="Z296" i="82"/>
  <c r="Z796" i="83" s="1"/>
  <c r="Q296" i="82"/>
  <c r="Q796" i="83" s="1"/>
  <c r="N479" i="83"/>
  <c r="L119" i="77"/>
  <c r="G124" i="82" s="1"/>
  <c r="L118" i="77"/>
  <c r="G123" i="82" s="1"/>
  <c r="L120" i="77"/>
  <c r="G125" i="82" s="1"/>
  <c r="L87" i="77"/>
  <c r="G92" i="82" s="1"/>
  <c r="L85" i="77"/>
  <c r="G90" i="82" s="1"/>
  <c r="L82" i="77"/>
  <c r="G87" i="82" s="1"/>
  <c r="L81" i="77"/>
  <c r="G86" i="82" s="1"/>
  <c r="L86" i="77"/>
  <c r="G91" i="82" s="1"/>
  <c r="L83" i="77"/>
  <c r="G88" i="82" s="1"/>
  <c r="P52" i="77"/>
  <c r="P53" i="77"/>
  <c r="P54" i="77"/>
  <c r="F78" i="77"/>
  <c r="H78" i="77" s="1"/>
  <c r="F94" i="77"/>
  <c r="H94" i="77" s="1"/>
  <c r="P42" i="77"/>
  <c r="P41" i="77"/>
  <c r="P40" i="77"/>
  <c r="L11" i="77"/>
  <c r="J285" i="85" s="1"/>
  <c r="P30" i="77"/>
  <c r="P29" i="77"/>
  <c r="L10" i="77"/>
  <c r="J284" i="85" s="1"/>
  <c r="L12" i="77"/>
  <c r="J286" i="85" s="1"/>
  <c r="J332" i="85" s="1"/>
  <c r="P35" i="77"/>
  <c r="P23" i="77"/>
  <c r="P24" i="77"/>
  <c r="P36" i="77"/>
  <c r="L77" i="77"/>
  <c r="G82" i="82" s="1"/>
  <c r="N12" i="77"/>
  <c r="L67" i="77"/>
  <c r="G72" i="82" s="1"/>
  <c r="N11" i="77"/>
  <c r="N10" i="77"/>
  <c r="L106" i="77"/>
  <c r="G111" i="82" s="1"/>
  <c r="L76" i="77"/>
  <c r="G81" i="82" s="1"/>
  <c r="L71" i="77"/>
  <c r="G76" i="82" s="1"/>
  <c r="L104" i="77"/>
  <c r="G109" i="82" s="1"/>
  <c r="L75" i="77"/>
  <c r="G80" i="82" s="1"/>
  <c r="L113" i="77"/>
  <c r="G118" i="82" s="1"/>
  <c r="L105" i="77"/>
  <c r="G110" i="82" s="1"/>
  <c r="L114" i="77"/>
  <c r="G119" i="82" s="1"/>
  <c r="L72" i="77"/>
  <c r="G77" i="82" s="1"/>
  <c r="L115" i="77"/>
  <c r="G120" i="82" s="1"/>
  <c r="L62" i="77"/>
  <c r="G67" i="82" s="1"/>
  <c r="L107" i="77"/>
  <c r="L73" i="77"/>
  <c r="G78" i="82" s="1"/>
  <c r="L66" i="77"/>
  <c r="G71" i="82" s="1"/>
  <c r="L65" i="77"/>
  <c r="L61" i="77"/>
  <c r="L63" i="77"/>
  <c r="F25" i="77"/>
  <c r="F11" i="77"/>
  <c r="F31" i="77" s="1"/>
  <c r="F12" i="77"/>
  <c r="F37" i="77" s="1"/>
  <c r="H77" i="77"/>
  <c r="H43" i="77"/>
  <c r="H87" i="77"/>
  <c r="F75" i="77"/>
  <c r="F76" i="77"/>
  <c r="F82" i="77"/>
  <c r="H82" i="77" s="1"/>
  <c r="F118" i="77"/>
  <c r="H118" i="77" s="1"/>
  <c r="F119" i="77"/>
  <c r="H17" i="77"/>
  <c r="H13" i="77"/>
  <c r="H19" i="77"/>
  <c r="H55" i="77"/>
  <c r="F2" i="4"/>
  <c r="F2" i="21"/>
  <c r="F2" i="73" s="1"/>
  <c r="G112" i="82" l="1"/>
  <c r="G26" i="21"/>
  <c r="G68" i="82"/>
  <c r="G23" i="21"/>
  <c r="G66" i="82"/>
  <c r="G70" i="82"/>
  <c r="W178" i="83"/>
  <c r="Q178" i="83"/>
  <c r="AD184" i="83"/>
  <c r="AH188" i="83"/>
  <c r="AH190" i="83"/>
  <c r="AH184" i="83"/>
  <c r="AD190" i="83"/>
  <c r="AD177" i="83"/>
  <c r="AD178" i="83"/>
  <c r="AD182" i="83"/>
  <c r="AH178" i="83"/>
  <c r="AH179" i="83"/>
  <c r="AH180" i="83"/>
  <c r="AD191" i="83"/>
  <c r="AD185" i="83"/>
  <c r="AD176" i="83"/>
  <c r="AD187" i="83"/>
  <c r="AD188" i="83"/>
  <c r="AD189" i="83"/>
  <c r="AH185" i="83"/>
  <c r="AH186" i="83"/>
  <c r="AH189" i="83"/>
  <c r="AH187" i="83"/>
  <c r="AH182" i="83"/>
  <c r="AD192" i="83"/>
  <c r="AH192" i="83"/>
  <c r="AD193" i="83"/>
  <c r="AD194" i="83"/>
  <c r="AD183" i="83"/>
  <c r="AH193" i="83"/>
  <c r="AH194" i="83"/>
  <c r="AH176" i="83"/>
  <c r="AD181" i="83"/>
  <c r="AH183" i="83"/>
  <c r="AH191" i="83"/>
  <c r="L226" i="84"/>
  <c r="N226" i="84"/>
  <c r="M226" i="84"/>
  <c r="J292" i="82"/>
  <c r="J286" i="82"/>
  <c r="J290" i="82"/>
  <c r="J285" i="82"/>
  <c r="J279" i="82"/>
  <c r="J291" i="82"/>
  <c r="AH337" i="82"/>
  <c r="J284" i="82"/>
  <c r="AH181" i="83"/>
  <c r="J281" i="82"/>
  <c r="AH298" i="82"/>
  <c r="AH302" i="82"/>
  <c r="AH867" i="83" s="1"/>
  <c r="U874" i="83" s="1" a="1"/>
  <c r="AH296" i="82"/>
  <c r="AH796" i="83" s="1"/>
  <c r="AH299" i="82"/>
  <c r="AH866" i="83" s="1"/>
  <c r="F2" i="83"/>
  <c r="F2" i="82"/>
  <c r="F2" i="81"/>
  <c r="AH301" i="82"/>
  <c r="J289" i="82"/>
  <c r="L480" i="83"/>
  <c r="M480" i="83" s="1"/>
  <c r="N480" i="83" s="1"/>
  <c r="O480" i="83" s="1"/>
  <c r="P480" i="83" s="1"/>
  <c r="Q480" i="83" s="1"/>
  <c r="R480" i="83" s="1"/>
  <c r="S480" i="83" s="1"/>
  <c r="T480" i="83" s="1"/>
  <c r="U480" i="83" s="1"/>
  <c r="V480" i="83" s="1"/>
  <c r="W480" i="83" s="1"/>
  <c r="X480" i="83" s="1"/>
  <c r="Y480" i="83" s="1"/>
  <c r="Z480" i="83" s="1"/>
  <c r="AA480" i="83" s="1"/>
  <c r="AB480" i="83" s="1"/>
  <c r="AC480" i="83" s="1"/>
  <c r="AD480" i="83" s="1"/>
  <c r="AE480" i="83" s="1"/>
  <c r="AF480" i="83" s="1"/>
  <c r="AG480" i="83" s="1"/>
  <c r="AH480" i="83" s="1"/>
  <c r="AI480" i="83" s="1"/>
  <c r="AJ480" i="83" s="1"/>
  <c r="AH335" i="82"/>
  <c r="AH830" i="83" s="1"/>
  <c r="AH300" i="82"/>
  <c r="J278" i="82"/>
  <c r="AH303" i="82"/>
  <c r="J275" i="82"/>
  <c r="J294" i="82"/>
  <c r="AD335" i="82"/>
  <c r="AD830" i="83" s="1"/>
  <c r="J276" i="82"/>
  <c r="AD296" i="82"/>
  <c r="AD796" i="83" s="1"/>
  <c r="J277" i="82"/>
  <c r="J283" i="82"/>
  <c r="J282" i="82"/>
  <c r="AD302" i="82"/>
  <c r="AD867" i="83" s="1"/>
  <c r="AD299" i="82"/>
  <c r="AD866" i="83" s="1"/>
  <c r="AD301" i="82"/>
  <c r="J293" i="82"/>
  <c r="J280" i="82"/>
  <c r="AD180" i="83"/>
  <c r="AD303" i="82"/>
  <c r="AD186" i="83"/>
  <c r="J287" i="82"/>
  <c r="AD298" i="82"/>
  <c r="AD300" i="82"/>
  <c r="J288" i="82"/>
  <c r="AI337" i="82"/>
  <c r="J390" i="82"/>
  <c r="AI874" i="83" a="1"/>
  <c r="N874" i="83" a="1"/>
  <c r="AC874" i="83" a="1"/>
  <c r="AI334" i="82"/>
  <c r="J361" i="86"/>
  <c r="J206" i="87" s="1"/>
  <c r="I119" i="45" s="1"/>
  <c r="AG873" i="83" a="1"/>
  <c r="M873" i="83" a="1"/>
  <c r="Q873" i="83" a="1"/>
  <c r="U873" i="83" a="1"/>
  <c r="Y873" i="83" a="1"/>
  <c r="AC873" i="83" a="1"/>
  <c r="AF873" i="83" a="1"/>
  <c r="P873" i="83" a="1"/>
  <c r="AH873" i="83" a="1"/>
  <c r="AD873" i="83" a="1"/>
  <c r="N873" i="83" a="1"/>
  <c r="O873" i="83" a="1"/>
  <c r="AI873" i="83" a="1"/>
  <c r="AB873" i="83" a="1"/>
  <c r="R873" i="83" a="1"/>
  <c r="AE873" i="83" a="1"/>
  <c r="Z873" i="83" a="1"/>
  <c r="AA873" i="83" a="1"/>
  <c r="X873" i="83" a="1"/>
  <c r="AJ873" i="83" a="1"/>
  <c r="W873" i="83" a="1"/>
  <c r="V873" i="83" a="1"/>
  <c r="S873" i="83" a="1"/>
  <c r="L873" i="83" a="1"/>
  <c r="T873" i="83" a="1"/>
  <c r="AJ332" i="85"/>
  <c r="S332" i="85"/>
  <c r="U332" i="85"/>
  <c r="Z332" i="85"/>
  <c r="AG332" i="85"/>
  <c r="AI332" i="85"/>
  <c r="V332" i="85"/>
  <c r="L332" i="85"/>
  <c r="Y332" i="85"/>
  <c r="AH332" i="85"/>
  <c r="AA332" i="85"/>
  <c r="AD332" i="85"/>
  <c r="M332" i="85"/>
  <c r="Q332" i="85"/>
  <c r="R332" i="85"/>
  <c r="AC332" i="85"/>
  <c r="W332" i="85"/>
  <c r="T332" i="85"/>
  <c r="AB332" i="85"/>
  <c r="AF332" i="85"/>
  <c r="N332" i="85"/>
  <c r="X332" i="85"/>
  <c r="AE332" i="85"/>
  <c r="P332" i="85"/>
  <c r="O332" i="85"/>
  <c r="J398" i="85"/>
  <c r="S362" i="86" a="1"/>
  <c r="S362" i="86" s="1"/>
  <c r="Y362" i="86" a="1"/>
  <c r="Y362" i="86" s="1"/>
  <c r="T362" i="86" a="1"/>
  <c r="T362" i="86" s="1"/>
  <c r="X362" i="86" a="1"/>
  <c r="X362" i="86" s="1"/>
  <c r="N362" i="86" a="1"/>
  <c r="N362" i="86" s="1"/>
  <c r="W362" i="86" a="1"/>
  <c r="W362" i="86" s="1"/>
  <c r="AC362" i="86" a="1"/>
  <c r="AC362" i="86" s="1"/>
  <c r="AJ362" i="86" a="1"/>
  <c r="AJ362" i="86" s="1"/>
  <c r="R362" i="86" a="1"/>
  <c r="R362" i="86" s="1"/>
  <c r="AA362" i="86" a="1"/>
  <c r="AA362" i="86" s="1"/>
  <c r="AG362" i="86" a="1"/>
  <c r="AG362" i="86" s="1"/>
  <c r="V362" i="86" a="1"/>
  <c r="V362" i="86" s="1"/>
  <c r="AE362" i="86" a="1"/>
  <c r="AE362" i="86" s="1"/>
  <c r="L362" i="86" a="1"/>
  <c r="L362" i="86" s="1"/>
  <c r="Z362" i="86" a="1"/>
  <c r="Z362" i="86" s="1"/>
  <c r="AI362" i="86" a="1"/>
  <c r="AI362" i="86" s="1"/>
  <c r="AB362" i="86" a="1"/>
  <c r="AB362" i="86" s="1"/>
  <c r="O362" i="86" a="1"/>
  <c r="O362" i="86" s="1"/>
  <c r="AD362" i="86" a="1"/>
  <c r="AD362" i="86" s="1"/>
  <c r="M362" i="86" a="1"/>
  <c r="M362" i="86" s="1"/>
  <c r="P362" i="86" a="1"/>
  <c r="P362" i="86" s="1"/>
  <c r="U362" i="86" a="1"/>
  <c r="U362" i="86" s="1"/>
  <c r="AH362" i="86" a="1"/>
  <c r="AH362" i="86" s="1"/>
  <c r="Q362" i="86" a="1"/>
  <c r="Q362" i="86" s="1"/>
  <c r="AF362" i="86" a="1"/>
  <c r="AF362" i="86" s="1"/>
  <c r="J331" i="85"/>
  <c r="J226" i="87" s="1"/>
  <c r="I114" i="45" s="1"/>
  <c r="J334" i="85"/>
  <c r="J404" i="85"/>
  <c r="J365" i="86"/>
  <c r="J210" i="87" s="1"/>
  <c r="I123" i="45" s="1"/>
  <c r="X366" i="86" a="1"/>
  <c r="X366" i="86" s="1"/>
  <c r="AC366" i="86" a="1"/>
  <c r="AC366" i="86" s="1"/>
  <c r="V366" i="86" a="1"/>
  <c r="V366" i="86" s="1"/>
  <c r="AB366" i="86" a="1"/>
  <c r="AB366" i="86" s="1"/>
  <c r="AG366" i="86" a="1"/>
  <c r="AG366" i="86" s="1"/>
  <c r="Z366" i="86" a="1"/>
  <c r="Z366" i="86" s="1"/>
  <c r="T366" i="86" a="1"/>
  <c r="T366" i="86" s="1"/>
  <c r="AF366" i="86" a="1"/>
  <c r="AF366" i="86" s="1"/>
  <c r="O366" i="86" a="1"/>
  <c r="O366" i="86" s="1"/>
  <c r="R366" i="86" a="1"/>
  <c r="R366" i="86" s="1"/>
  <c r="AJ366" i="86" a="1"/>
  <c r="AJ366" i="86" s="1"/>
  <c r="S366" i="86" a="1"/>
  <c r="S366" i="86" s="1"/>
  <c r="AH366" i="86" a="1"/>
  <c r="AH366" i="86" s="1"/>
  <c r="M366" i="86" a="1"/>
  <c r="M366" i="86" s="1"/>
  <c r="W366" i="86" a="1"/>
  <c r="W366" i="86" s="1"/>
  <c r="N366" i="86" a="1"/>
  <c r="N366" i="86" s="1"/>
  <c r="Y366" i="86" a="1"/>
  <c r="Y366" i="86" s="1"/>
  <c r="L366" i="86" a="1"/>
  <c r="L366" i="86" s="1"/>
  <c r="Q366" i="86" a="1"/>
  <c r="Q366" i="86" s="1"/>
  <c r="AA366" i="86" a="1"/>
  <c r="AA366" i="86" s="1"/>
  <c r="AD366" i="86" a="1"/>
  <c r="AD366" i="86" s="1"/>
  <c r="AI366" i="86" a="1"/>
  <c r="AI366" i="86" s="1"/>
  <c r="P366" i="86" a="1"/>
  <c r="P366" i="86" s="1"/>
  <c r="U366" i="86" a="1"/>
  <c r="U366" i="86" s="1"/>
  <c r="AE366" i="86" a="1"/>
  <c r="AE366" i="86" s="1"/>
  <c r="L336" i="82"/>
  <c r="L335" i="82"/>
  <c r="L830" i="83" s="1"/>
  <c r="Y337" i="82"/>
  <c r="O175" i="83"/>
  <c r="O330" i="82"/>
  <c r="O332" i="82"/>
  <c r="O829" i="83" s="1"/>
  <c r="L184" i="83"/>
  <c r="J318" i="82"/>
  <c r="X175" i="83"/>
  <c r="X330" i="82"/>
  <c r="X332" i="82"/>
  <c r="X829" i="83" s="1"/>
  <c r="L188" i="83"/>
  <c r="J322" i="82"/>
  <c r="J310" i="82"/>
  <c r="L176" i="83"/>
  <c r="J325" i="82"/>
  <c r="L191" i="83"/>
  <c r="AF175" i="83"/>
  <c r="AF330" i="82"/>
  <c r="AF332" i="82"/>
  <c r="AF829" i="83" s="1"/>
  <c r="J324" i="82"/>
  <c r="L190" i="83"/>
  <c r="L25" i="77"/>
  <c r="G15" i="82"/>
  <c r="O479" i="83"/>
  <c r="Z175" i="83"/>
  <c r="Z330" i="82"/>
  <c r="Z332" i="82"/>
  <c r="Z829" i="83" s="1"/>
  <c r="J326" i="82"/>
  <c r="L192" i="83"/>
  <c r="U175" i="83"/>
  <c r="U330" i="82"/>
  <c r="U332" i="82"/>
  <c r="U829" i="83" s="1"/>
  <c r="T175" i="83"/>
  <c r="T330" i="82"/>
  <c r="T332" i="82"/>
  <c r="T829" i="83" s="1"/>
  <c r="AF335" i="82"/>
  <c r="AF830" i="83" s="1"/>
  <c r="R175" i="83"/>
  <c r="R330" i="82"/>
  <c r="R332" i="82"/>
  <c r="R829" i="83" s="1"/>
  <c r="L182" i="83"/>
  <c r="J316" i="82"/>
  <c r="X335" i="82"/>
  <c r="X830" i="83" s="1"/>
  <c r="AH175" i="83"/>
  <c r="AH330" i="82"/>
  <c r="AH332" i="82"/>
  <c r="AH829" i="83" s="1"/>
  <c r="L37" i="77"/>
  <c r="G42" i="82" s="1"/>
  <c r="G17" i="82"/>
  <c r="N175" i="83"/>
  <c r="N330" i="82"/>
  <c r="N332" i="82"/>
  <c r="N829" i="83" s="1"/>
  <c r="J311" i="82"/>
  <c r="L177" i="83"/>
  <c r="M337" i="82"/>
  <c r="AG186" i="83"/>
  <c r="AG334" i="82"/>
  <c r="L186" i="83"/>
  <c r="N335" i="82"/>
  <c r="N830" i="83" s="1"/>
  <c r="Z186" i="83"/>
  <c r="Z334" i="82"/>
  <c r="O182" i="83"/>
  <c r="O333" i="82"/>
  <c r="U335" i="82"/>
  <c r="U830" i="83" s="1"/>
  <c r="AE175" i="83"/>
  <c r="AE330" i="82"/>
  <c r="AE332" i="82"/>
  <c r="AE829" i="83" s="1"/>
  <c r="N25" i="77"/>
  <c r="I30" i="82" s="1"/>
  <c r="I15" i="82"/>
  <c r="Y175" i="83"/>
  <c r="Y330" i="82"/>
  <c r="Y332" i="82"/>
  <c r="Y829" i="83" s="1"/>
  <c r="AD175" i="83"/>
  <c r="AD332" i="82"/>
  <c r="AD829" i="83" s="1"/>
  <c r="N182" i="83"/>
  <c r="N333" i="82"/>
  <c r="AE335" i="82"/>
  <c r="AE830" i="83" s="1"/>
  <c r="V175" i="83"/>
  <c r="V330" i="82"/>
  <c r="V332" i="82"/>
  <c r="V829" i="83" s="1"/>
  <c r="J323" i="82"/>
  <c r="L189" i="83"/>
  <c r="Y334" i="82"/>
  <c r="L181" i="83"/>
  <c r="J315" i="82"/>
  <c r="N31" i="77"/>
  <c r="N30" i="77" s="1"/>
  <c r="I35" i="82" s="1"/>
  <c r="I16" i="82"/>
  <c r="L31" i="77"/>
  <c r="G36" i="82" s="1"/>
  <c r="G16" i="82"/>
  <c r="Q175" i="83"/>
  <c r="Q330" i="82"/>
  <c r="Q332" i="82"/>
  <c r="Q829" i="83" s="1"/>
  <c r="L337" i="82"/>
  <c r="L185" i="83"/>
  <c r="J319" i="82"/>
  <c r="AI175" i="83"/>
  <c r="AI330" i="82"/>
  <c r="AI332" i="82"/>
  <c r="AI829" i="83" s="1"/>
  <c r="L194" i="83"/>
  <c r="J328" i="82"/>
  <c r="AC175" i="83"/>
  <c r="AC330" i="82"/>
  <c r="AC332" i="82"/>
  <c r="AC829" i="83" s="1"/>
  <c r="L179" i="83"/>
  <c r="J313" i="82"/>
  <c r="L333" i="82"/>
  <c r="O336" i="82"/>
  <c r="S175" i="83"/>
  <c r="S330" i="82"/>
  <c r="S332" i="82"/>
  <c r="S829" i="83" s="1"/>
  <c r="P175" i="83"/>
  <c r="P330" i="82"/>
  <c r="P332" i="82"/>
  <c r="P829" i="83" s="1"/>
  <c r="L175" i="83"/>
  <c r="L330" i="82"/>
  <c r="J309" i="82"/>
  <c r="L332" i="82"/>
  <c r="AJ175" i="83"/>
  <c r="AJ330" i="82"/>
  <c r="AJ332" i="82"/>
  <c r="AJ829" i="83" s="1"/>
  <c r="J327" i="82"/>
  <c r="L193" i="83"/>
  <c r="AB175" i="83"/>
  <c r="AB330" i="82"/>
  <c r="AB332" i="82"/>
  <c r="AB829" i="83" s="1"/>
  <c r="O335" i="82"/>
  <c r="O830" i="83" s="1"/>
  <c r="AJ335" i="82"/>
  <c r="AJ830" i="83" s="1"/>
  <c r="S335" i="82"/>
  <c r="S830" i="83" s="1"/>
  <c r="L180" i="83"/>
  <c r="J314" i="82"/>
  <c r="AA175" i="83"/>
  <c r="AA330" i="82"/>
  <c r="AA332" i="82"/>
  <c r="AA829" i="83" s="1"/>
  <c r="L183" i="83"/>
  <c r="J317" i="82"/>
  <c r="L334" i="82"/>
  <c r="J312" i="82"/>
  <c r="L178" i="83"/>
  <c r="AG175" i="83"/>
  <c r="AG330" i="82"/>
  <c r="AG332" i="82"/>
  <c r="AG829" i="83" s="1"/>
  <c r="N37" i="77"/>
  <c r="N35" i="77" s="1"/>
  <c r="I40" i="82" s="1"/>
  <c r="I17" i="82"/>
  <c r="M334" i="82"/>
  <c r="W175" i="83"/>
  <c r="W330" i="82"/>
  <c r="W332" i="82"/>
  <c r="W829" i="83" s="1"/>
  <c r="L187" i="83"/>
  <c r="J321" i="82"/>
  <c r="M175" i="83"/>
  <c r="M330" i="82"/>
  <c r="M332" i="82"/>
  <c r="M829" i="83" s="1"/>
  <c r="N478" i="83"/>
  <c r="N74" i="77"/>
  <c r="I79" i="82" s="1"/>
  <c r="N79" i="82" s="1"/>
  <c r="P25" i="77"/>
  <c r="N88" i="77"/>
  <c r="I93" i="82" s="1"/>
  <c r="N93" i="82" s="1"/>
  <c r="P55" i="77"/>
  <c r="P37" i="77"/>
  <c r="F98" i="77"/>
  <c r="H98" i="77" s="1"/>
  <c r="N98" i="77"/>
  <c r="I103" i="82" s="1"/>
  <c r="N103" i="82" s="1"/>
  <c r="P31" i="77"/>
  <c r="P43" i="77"/>
  <c r="J94" i="77"/>
  <c r="J93" i="77"/>
  <c r="J92" i="77"/>
  <c r="J91" i="77"/>
  <c r="N78" i="77"/>
  <c r="I83" i="82" s="1"/>
  <c r="N83" i="82" s="1"/>
  <c r="N94" i="77"/>
  <c r="I99" i="82" s="1"/>
  <c r="N99" i="82" s="1"/>
  <c r="N84" i="77"/>
  <c r="I89" i="82" s="1"/>
  <c r="N89" i="82" s="1"/>
  <c r="J41" i="77"/>
  <c r="J42" i="77"/>
  <c r="J40" i="77"/>
  <c r="J53" i="77"/>
  <c r="J52" i="77"/>
  <c r="J54" i="77"/>
  <c r="H11" i="77"/>
  <c r="H31" i="77" s="1"/>
  <c r="J35" i="77"/>
  <c r="F35" i="77" s="1"/>
  <c r="J24" i="77"/>
  <c r="J23" i="77"/>
  <c r="J36" i="77"/>
  <c r="F36" i="77" s="1"/>
  <c r="J29" i="77"/>
  <c r="F29" i="77" s="1"/>
  <c r="J30" i="77"/>
  <c r="F30" i="77" s="1"/>
  <c r="J34" i="77"/>
  <c r="F34" i="77" s="1"/>
  <c r="F74" i="77"/>
  <c r="H74" i="77" s="1"/>
  <c r="J22" i="77"/>
  <c r="F22" i="77" s="1"/>
  <c r="J28" i="77"/>
  <c r="F28" i="77" s="1"/>
  <c r="F64" i="77"/>
  <c r="F68" i="77"/>
  <c r="F106" i="77"/>
  <c r="F105" i="77"/>
  <c r="F104" i="77"/>
  <c r="F88" i="77"/>
  <c r="H88" i="77" s="1"/>
  <c r="F81" i="77"/>
  <c r="H81" i="77" s="1"/>
  <c r="F114" i="77"/>
  <c r="H114" i="77" s="1"/>
  <c r="F84" i="77"/>
  <c r="H84" i="77" s="1"/>
  <c r="F83" i="77"/>
  <c r="H83" i="77" s="1"/>
  <c r="F86" i="77"/>
  <c r="H86" i="77" s="1"/>
  <c r="H67" i="77"/>
  <c r="F71" i="77"/>
  <c r="H71" i="77" s="1"/>
  <c r="H75" i="77"/>
  <c r="F85" i="77"/>
  <c r="H85" i="77" s="1"/>
  <c r="F113" i="77"/>
  <c r="H76" i="77"/>
  <c r="F73" i="77"/>
  <c r="H73" i="77" s="1"/>
  <c r="F72" i="77"/>
  <c r="H72" i="77" s="1"/>
  <c r="H119" i="77"/>
  <c r="F120" i="77"/>
  <c r="H120" i="77" s="1"/>
  <c r="J120" i="77" s="1"/>
  <c r="F61" i="77"/>
  <c r="F65" i="77"/>
  <c r="F62" i="77"/>
  <c r="F66" i="77"/>
  <c r="F63" i="77"/>
  <c r="H12" i="77"/>
  <c r="H37" i="77" s="1"/>
  <c r="H10" i="77"/>
  <c r="H25" i="77" s="1"/>
  <c r="G70" i="4"/>
  <c r="F70" i="4"/>
  <c r="E70" i="4"/>
  <c r="K1685" i="48"/>
  <c r="K21" i="48"/>
  <c r="K1735" i="48"/>
  <c r="K299" i="48"/>
  <c r="K187" i="48"/>
  <c r="K1592" i="48"/>
  <c r="K47" i="48"/>
  <c r="K210" i="48"/>
  <c r="K110" i="48"/>
  <c r="K1729" i="48"/>
  <c r="K184" i="48"/>
  <c r="K143" i="48"/>
  <c r="K1794" i="48"/>
  <c r="K34" i="48"/>
  <c r="K1646" i="48"/>
  <c r="K1810" i="48"/>
  <c r="K163" i="48"/>
  <c r="G292" i="47"/>
  <c r="K214" i="48"/>
  <c r="K198" i="48"/>
  <c r="K156" i="48"/>
  <c r="G153" i="47"/>
  <c r="K1568" i="48"/>
  <c r="G164" i="47"/>
  <c r="K1730" i="48"/>
  <c r="G207" i="47"/>
  <c r="G169" i="47"/>
  <c r="K116" i="48"/>
  <c r="K36" i="48"/>
  <c r="G238" i="47"/>
  <c r="G308" i="47"/>
  <c r="G19" i="47"/>
  <c r="K1681" i="48"/>
  <c r="K38" i="48"/>
  <c r="K246" i="48"/>
  <c r="G22" i="47"/>
  <c r="G69" i="47"/>
  <c r="K168" i="48"/>
  <c r="K86" i="48"/>
  <c r="G309" i="47"/>
  <c r="K1787" i="48"/>
  <c r="K155" i="48"/>
  <c r="G298" i="47"/>
  <c r="G101" i="47"/>
  <c r="K1727" i="48"/>
  <c r="K1643" i="48"/>
  <c r="K278" i="48"/>
  <c r="K18" i="48"/>
  <c r="K164" i="48"/>
  <c r="K1663" i="48"/>
  <c r="K1649" i="48"/>
  <c r="K1759" i="48"/>
  <c r="K1718" i="48"/>
  <c r="K1825" i="48"/>
  <c r="K1626" i="48"/>
  <c r="K100" i="48"/>
  <c r="K1598" i="48"/>
  <c r="K317" i="48"/>
  <c r="G200" i="47"/>
  <c r="K212" i="48"/>
  <c r="K1667" i="48"/>
  <c r="K87" i="48"/>
  <c r="G185" i="47"/>
  <c r="K1640" i="48"/>
  <c r="K133" i="48"/>
  <c r="K1745" i="48"/>
  <c r="K50" i="48"/>
  <c r="K313" i="48"/>
  <c r="K202" i="48"/>
  <c r="K1739" i="48"/>
  <c r="K58" i="48"/>
  <c r="K1750" i="48"/>
  <c r="K1631" i="48"/>
  <c r="G221" i="47"/>
  <c r="G102" i="47"/>
  <c r="K269" i="48"/>
  <c r="K1686" i="48"/>
  <c r="G154" i="47"/>
  <c r="K171" i="48"/>
  <c r="K1558" i="48"/>
  <c r="G33" i="47"/>
  <c r="K1790" i="48"/>
  <c r="K289" i="48"/>
  <c r="K25" i="48"/>
  <c r="K236" i="48"/>
  <c r="K1833" i="48"/>
  <c r="G234" i="47"/>
  <c r="K235" i="48"/>
  <c r="K120" i="48"/>
  <c r="G21" i="47"/>
  <c r="G86" i="47"/>
  <c r="K1576" i="48"/>
  <c r="K1635" i="48"/>
  <c r="K1559" i="48"/>
  <c r="K304" i="48"/>
  <c r="K271" i="48"/>
  <c r="G143" i="47"/>
  <c r="K251" i="48"/>
  <c r="K83" i="48"/>
  <c r="G59" i="47"/>
  <c r="G291" i="47"/>
  <c r="K70" i="48"/>
  <c r="G55" i="47"/>
  <c r="G109" i="47"/>
  <c r="K296" i="48"/>
  <c r="G228" i="47"/>
  <c r="K1783" i="48"/>
  <c r="G257" i="47"/>
  <c r="K1774" i="48"/>
  <c r="G289" i="47"/>
  <c r="K102" i="48"/>
  <c r="K1813" i="48"/>
  <c r="G192" i="47"/>
  <c r="G294" i="47"/>
  <c r="G280" i="47"/>
  <c r="G182" i="47"/>
  <c r="G99" i="47"/>
  <c r="K48" i="48"/>
  <c r="K208" i="48"/>
  <c r="K1834" i="48"/>
  <c r="K1695" i="48"/>
  <c r="G123" i="47"/>
  <c r="K263" i="48"/>
  <c r="K1575" i="48"/>
  <c r="K22" i="48"/>
  <c r="G186" i="47"/>
  <c r="K244" i="48"/>
  <c r="K45" i="48"/>
  <c r="G170" i="47"/>
  <c r="K1747" i="48"/>
  <c r="K1818" i="48"/>
  <c r="G142" i="47"/>
  <c r="K1572" i="48"/>
  <c r="K1817" i="48"/>
  <c r="K186" i="48"/>
  <c r="K181" i="48"/>
  <c r="K61" i="48"/>
  <c r="G74" i="47"/>
  <c r="K72" i="48"/>
  <c r="K206" i="48"/>
  <c r="K303" i="48"/>
  <c r="K1803" i="48"/>
  <c r="K1801" i="48"/>
  <c r="G72" i="47"/>
  <c r="K1664" i="48"/>
  <c r="K93" i="48"/>
  <c r="G250" i="47"/>
  <c r="K1809" i="48"/>
  <c r="G150" i="47"/>
  <c r="G149" i="47"/>
  <c r="G199" i="47"/>
  <c r="K1578" i="48"/>
  <c r="G300" i="47"/>
  <c r="K1673" i="48"/>
  <c r="K1700" i="48"/>
  <c r="K1591" i="48"/>
  <c r="G37" i="47"/>
  <c r="K1741" i="48"/>
  <c r="K52" i="48"/>
  <c r="G226" i="47"/>
  <c r="K185" i="48"/>
  <c r="G201" i="47"/>
  <c r="K302" i="48"/>
  <c r="G183" i="47"/>
  <c r="K1662" i="48"/>
  <c r="K254" i="48"/>
  <c r="G272" i="47"/>
  <c r="K1820" i="48"/>
  <c r="K223" i="48"/>
  <c r="K1630" i="48"/>
  <c r="G270" i="47"/>
  <c r="K63" i="48"/>
  <c r="K151" i="48"/>
  <c r="G194" i="47"/>
  <c r="K310" i="48"/>
  <c r="K1766" i="48"/>
  <c r="G96" i="47"/>
  <c r="K1754" i="48"/>
  <c r="G242" i="47"/>
  <c r="G305" i="47"/>
  <c r="K75" i="48"/>
  <c r="G241" i="47"/>
  <c r="K1601" i="48"/>
  <c r="K1737" i="48"/>
  <c r="G113" i="47"/>
  <c r="G259" i="47"/>
  <c r="K1677" i="48"/>
  <c r="K1555" i="48"/>
  <c r="K1722" i="48"/>
  <c r="K270" i="48"/>
  <c r="G124" i="47"/>
  <c r="K141" i="48"/>
  <c r="K101" i="48"/>
  <c r="K291" i="48"/>
  <c r="K170" i="48"/>
  <c r="K1571" i="48"/>
  <c r="K1731" i="48"/>
  <c r="K76" i="48"/>
  <c r="G276" i="47"/>
  <c r="K1583" i="48"/>
  <c r="G119" i="47"/>
  <c r="G171" i="47"/>
  <c r="K234" i="48"/>
  <c r="K41" i="48"/>
  <c r="K1706" i="48"/>
  <c r="K1620" i="48"/>
  <c r="K1806" i="48"/>
  <c r="G178" i="47"/>
  <c r="K1753" i="48"/>
  <c r="K191" i="48"/>
  <c r="K1725" i="48"/>
  <c r="G202" i="47"/>
  <c r="G61" i="47"/>
  <c r="G290" i="47"/>
  <c r="K1758" i="48"/>
  <c r="K80" i="48"/>
  <c r="G30" i="47"/>
  <c r="G131" i="47"/>
  <c r="K177" i="48"/>
  <c r="K127" i="48"/>
  <c r="K180" i="48"/>
  <c r="K26" i="48"/>
  <c r="K1694" i="48"/>
  <c r="K104" i="48"/>
  <c r="K311" i="48"/>
  <c r="K1566" i="48"/>
  <c r="K1788" i="48"/>
  <c r="G307" i="47"/>
  <c r="K1757" i="48"/>
  <c r="K31" i="48"/>
  <c r="G38" i="47"/>
  <c r="K1712" i="48"/>
  <c r="K1622" i="48"/>
  <c r="K174" i="48"/>
  <c r="K238" i="48"/>
  <c r="G256" i="47"/>
  <c r="K1780" i="48"/>
  <c r="K66" i="48"/>
  <c r="K24" i="48"/>
  <c r="K69" i="48"/>
  <c r="K1666" i="48"/>
  <c r="K261" i="48"/>
  <c r="G279" i="47"/>
  <c r="K1587" i="48"/>
  <c r="G180" i="47"/>
  <c r="K165" i="48"/>
  <c r="K1655" i="48"/>
  <c r="G82" i="47"/>
  <c r="G262" i="47"/>
  <c r="K1785" i="48"/>
  <c r="K1828" i="48"/>
  <c r="G215" i="47"/>
  <c r="K1837" i="48"/>
  <c r="K224" i="48"/>
  <c r="K105" i="48"/>
  <c r="K307" i="48"/>
  <c r="G227" i="47"/>
  <c r="G243" i="47"/>
  <c r="K1775" i="48"/>
  <c r="K1838" i="48"/>
  <c r="K188" i="48"/>
  <c r="G310" i="47"/>
  <c r="G117" i="47"/>
  <c r="K1682" i="48"/>
  <c r="K241" i="48"/>
  <c r="G216" i="47"/>
  <c r="K286" i="48"/>
  <c r="G187" i="47"/>
  <c r="K315" i="48"/>
  <c r="K124" i="48"/>
  <c r="G248" i="47"/>
  <c r="K112" i="48"/>
  <c r="K1597" i="48"/>
  <c r="G100" i="47"/>
  <c r="G29" i="47"/>
  <c r="K1596" i="48"/>
  <c r="K106" i="48"/>
  <c r="K1851" i="48"/>
  <c r="K1567" i="48"/>
  <c r="G264" i="47"/>
  <c r="K1831" i="48"/>
  <c r="K1692" i="48"/>
  <c r="K1676" i="48"/>
  <c r="G104" i="47"/>
  <c r="K275" i="48"/>
  <c r="K1705" i="48"/>
  <c r="G31" i="47"/>
  <c r="K1638" i="48"/>
  <c r="K1619" i="48"/>
  <c r="G237" i="47"/>
  <c r="K1795" i="48"/>
  <c r="K1724" i="48"/>
  <c r="G60" i="47"/>
  <c r="K1609" i="48"/>
  <c r="K109" i="48"/>
  <c r="K294" i="48"/>
  <c r="G80" i="47"/>
  <c r="G282" i="47"/>
  <c r="K1594" i="48"/>
  <c r="K1719" i="48"/>
  <c r="K1642" i="48"/>
  <c r="K97" i="48"/>
  <c r="K1633" i="48"/>
  <c r="K1835" i="48"/>
  <c r="G179" i="47"/>
  <c r="K132" i="48"/>
  <c r="K1761" i="48"/>
  <c r="K1742" i="48"/>
  <c r="K1778" i="48"/>
  <c r="K1765" i="48"/>
  <c r="K103" i="48"/>
  <c r="K1669" i="48"/>
  <c r="K1762" i="48"/>
  <c r="K1844" i="48"/>
  <c r="G271" i="47"/>
  <c r="G23" i="47"/>
  <c r="K1585" i="48"/>
  <c r="K267" i="48"/>
  <c r="K1612" i="48"/>
  <c r="G214" i="47"/>
  <c r="G115" i="47"/>
  <c r="K138" i="48"/>
  <c r="K139" i="48"/>
  <c r="G206" i="47"/>
  <c r="K91" i="48"/>
  <c r="K1751" i="48"/>
  <c r="K1580" i="48"/>
  <c r="G261" i="47"/>
  <c r="K1696" i="48"/>
  <c r="K114" i="48"/>
  <c r="G296" i="47"/>
  <c r="K1773" i="48"/>
  <c r="K1743" i="48"/>
  <c r="K1616" i="48"/>
  <c r="K1728" i="48"/>
  <c r="K1821" i="48"/>
  <c r="K160" i="48"/>
  <c r="G293" i="47"/>
  <c r="G217" i="47"/>
  <c r="K207" i="48"/>
  <c r="K1843" i="48"/>
  <c r="K173" i="48"/>
  <c r="G140" i="47"/>
  <c r="K1815" i="48"/>
  <c r="K1756" i="48"/>
  <c r="K59" i="48"/>
  <c r="K81" i="48"/>
  <c r="G120" i="47"/>
  <c r="G94" i="47"/>
  <c r="G125" i="47"/>
  <c r="G278" i="47"/>
  <c r="G107" i="47"/>
  <c r="K298" i="48"/>
  <c r="K30" i="48"/>
  <c r="G156" i="47"/>
  <c r="G306" i="47"/>
  <c r="G317" i="47"/>
  <c r="G229" i="47"/>
  <c r="G175" i="47"/>
  <c r="K292" i="48"/>
  <c r="G97" i="47"/>
  <c r="K1553" i="48"/>
  <c r="G93" i="47"/>
  <c r="K1707" i="48"/>
  <c r="G108" i="47"/>
  <c r="K1781" i="48"/>
  <c r="G236" i="47"/>
  <c r="G313" i="47"/>
  <c r="G157" i="47"/>
  <c r="K222" i="48"/>
  <c r="G51" i="47"/>
  <c r="K111" i="48"/>
  <c r="G139" i="47"/>
  <c r="K245" i="48"/>
  <c r="G304" i="47"/>
  <c r="K152" i="48"/>
  <c r="G32" i="47"/>
  <c r="K149" i="48"/>
  <c r="K1604" i="48"/>
  <c r="K1740" i="48"/>
  <c r="G303" i="47"/>
  <c r="K233" i="48"/>
  <c r="K1581" i="48"/>
  <c r="G73" i="47"/>
  <c r="K306" i="48"/>
  <c r="G161" i="47"/>
  <c r="K1606" i="48"/>
  <c r="K253" i="48"/>
  <c r="K1826" i="48"/>
  <c r="G162" i="47"/>
  <c r="K237" i="48"/>
  <c r="K1852" i="48"/>
  <c r="K257" i="48"/>
  <c r="K1744" i="48"/>
  <c r="G247" i="47"/>
  <c r="K1777" i="48"/>
  <c r="G147" i="47"/>
  <c r="K1577" i="48"/>
  <c r="G195" i="47"/>
  <c r="K1802" i="48"/>
  <c r="K42" i="48"/>
  <c r="K1763" i="48"/>
  <c r="G312" i="47"/>
  <c r="K1599" i="48"/>
  <c r="G223" i="47"/>
  <c r="K1672" i="48"/>
  <c r="G255" i="47"/>
  <c r="K1697" i="48"/>
  <c r="G212" i="47"/>
  <c r="K67" i="48"/>
  <c r="K125" i="48"/>
  <c r="K1717" i="48"/>
  <c r="K79" i="48"/>
  <c r="K250" i="48"/>
  <c r="K1738" i="48"/>
  <c r="G277" i="47"/>
  <c r="G155" i="47"/>
  <c r="G177" i="47"/>
  <c r="K192" i="48"/>
  <c r="K161" i="48"/>
  <c r="K1658" i="48"/>
  <c r="G239" i="47"/>
  <c r="K1565" i="48"/>
  <c r="K312" i="48"/>
  <c r="K1797" i="48"/>
  <c r="K142" i="48"/>
  <c r="G165" i="47"/>
  <c r="K145" i="48"/>
  <c r="K1562" i="48"/>
  <c r="K1660" i="48"/>
  <c r="K239" i="48"/>
  <c r="K1714" i="48"/>
  <c r="K1584" i="48"/>
  <c r="K28" i="48"/>
  <c r="G34" i="47"/>
  <c r="K1822" i="48"/>
  <c r="K308" i="48"/>
  <c r="G158" i="47"/>
  <c r="K201" i="48"/>
  <c r="K1556" i="48"/>
  <c r="K232" i="48"/>
  <c r="G148" i="47"/>
  <c r="G203" i="47"/>
  <c r="G136" i="47"/>
  <c r="K1845" i="48"/>
  <c r="G193" i="47"/>
  <c r="G47" i="47"/>
  <c r="G24" i="47"/>
  <c r="K88" i="48"/>
  <c r="K1764" i="48"/>
  <c r="G90" i="47"/>
  <c r="K1842" i="48"/>
  <c r="K95" i="48"/>
  <c r="K64" i="48"/>
  <c r="G25" i="47"/>
  <c r="K1608" i="48"/>
  <c r="K1586" i="48"/>
  <c r="G219" i="47"/>
  <c r="G50" i="47"/>
  <c r="G166" i="47"/>
  <c r="G128" i="47"/>
  <c r="K1621" i="48"/>
  <c r="K39" i="48"/>
  <c r="G43" i="47"/>
  <c r="K1846" i="48"/>
  <c r="G141" i="47"/>
  <c r="G220" i="47"/>
  <c r="K240" i="48"/>
  <c r="G133" i="47"/>
  <c r="K1557" i="48"/>
  <c r="K19" i="48"/>
  <c r="K1678" i="48"/>
  <c r="G48" i="47"/>
  <c r="K1819" i="48"/>
  <c r="G160" i="47"/>
  <c r="K1771" i="48"/>
  <c r="G163" i="47"/>
  <c r="G146" i="47"/>
  <c r="G145" i="47"/>
  <c r="K131" i="48"/>
  <c r="K211" i="48"/>
  <c r="K1634" i="48"/>
  <c r="K1798" i="48"/>
  <c r="K172" i="48"/>
  <c r="K230" i="48"/>
  <c r="K203" i="48"/>
  <c r="K1554" i="48"/>
  <c r="K1684" i="48"/>
  <c r="K78" i="48"/>
  <c r="G45" i="47"/>
  <c r="K259" i="48"/>
  <c r="K1721" i="48"/>
  <c r="K1648" i="48"/>
  <c r="K1814" i="48"/>
  <c r="K166" i="48"/>
  <c r="K1808" i="48"/>
  <c r="K68" i="48"/>
  <c r="K288" i="48"/>
  <c r="K1708" i="48"/>
  <c r="K1720" i="48"/>
  <c r="K266" i="48"/>
  <c r="K1665" i="48"/>
  <c r="G26" i="47"/>
  <c r="G85" i="47"/>
  <c r="G267" i="47"/>
  <c r="K1656" i="48"/>
  <c r="K71" i="48"/>
  <c r="K295" i="48"/>
  <c r="K205" i="48"/>
  <c r="K209" i="48"/>
  <c r="G28" i="47"/>
  <c r="G66" i="47"/>
  <c r="G268" i="47"/>
  <c r="K154" i="48"/>
  <c r="G240" i="47"/>
  <c r="G152" i="47"/>
  <c r="K1755" i="48"/>
  <c r="G269" i="47"/>
  <c r="K284" i="48"/>
  <c r="K119" i="48"/>
  <c r="K1610" i="48"/>
  <c r="K314" i="48"/>
  <c r="K158" i="48"/>
  <c r="G245" i="47"/>
  <c r="G189" i="47"/>
  <c r="K1804" i="48"/>
  <c r="K1607" i="48"/>
  <c r="K1816" i="48"/>
  <c r="K1661" i="48"/>
  <c r="K1564" i="48"/>
  <c r="K1841" i="48"/>
  <c r="K1629" i="48"/>
  <c r="K1603" i="48"/>
  <c r="G64" i="47"/>
  <c r="G232" i="47"/>
  <c r="G118" i="47"/>
  <c r="G138" i="47"/>
  <c r="G265" i="47"/>
  <c r="K1605" i="48"/>
  <c r="G27" i="47"/>
  <c r="K1615" i="48"/>
  <c r="K1848" i="48"/>
  <c r="G315" i="47"/>
  <c r="G208" i="47"/>
  <c r="K1699" i="48"/>
  <c r="K242" i="48"/>
  <c r="G211" i="47"/>
  <c r="K1839" i="48"/>
  <c r="K182" i="48"/>
  <c r="K1733" i="48"/>
  <c r="K255" i="48"/>
  <c r="K1688" i="48"/>
  <c r="K1796" i="48"/>
  <c r="K1570" i="48"/>
  <c r="K1632" i="48"/>
  <c r="K1847" i="48"/>
  <c r="G246" i="47"/>
  <c r="G273" i="47"/>
  <c r="G35" i="47"/>
  <c r="K1563" i="48"/>
  <c r="G316" i="47"/>
  <c r="K1726" i="48"/>
  <c r="K1769" i="48"/>
  <c r="K1800" i="48"/>
  <c r="K1829" i="48"/>
  <c r="G249" i="47"/>
  <c r="K283" i="48"/>
  <c r="K1736" i="48"/>
  <c r="K126" i="48"/>
  <c r="K1627" i="48"/>
  <c r="K1784" i="48"/>
  <c r="G91" i="47"/>
  <c r="G126" i="47"/>
  <c r="G222" i="47"/>
  <c r="K55" i="48"/>
  <c r="K1793" i="48"/>
  <c r="K1716" i="48"/>
  <c r="K225" i="48"/>
  <c r="K1770" i="48"/>
  <c r="K1789" i="48"/>
  <c r="G44" i="47"/>
  <c r="K1782" i="48"/>
  <c r="G224" i="47"/>
  <c r="K268" i="48"/>
  <c r="G168" i="47"/>
  <c r="K1849" i="48"/>
  <c r="K135" i="48"/>
  <c r="K262" i="48"/>
  <c r="K62" i="48"/>
  <c r="K1625" i="48"/>
  <c r="G172" i="47"/>
  <c r="G114" i="47"/>
  <c r="G283" i="47"/>
  <c r="G63" i="47"/>
  <c r="K108" i="48"/>
  <c r="K1791" i="48"/>
  <c r="K193" i="48"/>
  <c r="K1618" i="48"/>
  <c r="K1671" i="48"/>
  <c r="G57" i="47"/>
  <c r="G181" i="47"/>
  <c r="K1573" i="48"/>
  <c r="K115" i="48"/>
  <c r="K226" i="48"/>
  <c r="K1588" i="48"/>
  <c r="K1589" i="48"/>
  <c r="K169" i="48"/>
  <c r="K1637" i="48"/>
  <c r="K1840" i="48"/>
  <c r="G127" i="47"/>
  <c r="G191" i="47"/>
  <c r="G79" i="47"/>
  <c r="K1832" i="48"/>
  <c r="K194" i="48"/>
  <c r="K272" i="48"/>
  <c r="K195" i="48"/>
  <c r="K1811" i="48"/>
  <c r="K49" i="48"/>
  <c r="G159" i="47"/>
  <c r="G218" i="47"/>
  <c r="G135" i="47"/>
  <c r="G287" i="47"/>
  <c r="K227" i="48"/>
  <c r="K1617" i="48"/>
  <c r="K1767" i="48"/>
  <c r="K46" i="48"/>
  <c r="K118" i="48"/>
  <c r="K1703" i="48"/>
  <c r="K162" i="48"/>
  <c r="K23" i="48"/>
  <c r="K273" i="48"/>
  <c r="G205" i="47"/>
  <c r="K1657" i="48"/>
  <c r="G137" i="47"/>
  <c r="K137" i="48"/>
  <c r="K290" i="48"/>
  <c r="K1582" i="48"/>
  <c r="G302" i="47"/>
  <c r="K136" i="48"/>
  <c r="G75" i="47"/>
  <c r="K282" i="48"/>
  <c r="G198" i="47"/>
  <c r="K1595" i="48"/>
  <c r="G197" i="47"/>
  <c r="G116" i="47"/>
  <c r="G103" i="47"/>
  <c r="K113" i="48"/>
  <c r="K248" i="48"/>
  <c r="G263" i="47"/>
  <c r="G196" i="47"/>
  <c r="G88" i="47"/>
  <c r="K1732" i="48"/>
  <c r="K40" i="48"/>
  <c r="K219" i="48"/>
  <c r="G254" i="47"/>
  <c r="K157" i="48"/>
  <c r="K1850" i="48"/>
  <c r="K43" i="48"/>
  <c r="K1701" i="48"/>
  <c r="G134" i="47"/>
  <c r="G54" i="47"/>
  <c r="K94" i="48"/>
  <c r="G111" i="47"/>
  <c r="K1723" i="48"/>
  <c r="K1752" i="48"/>
  <c r="K316" i="48"/>
  <c r="K309" i="48"/>
  <c r="G56" i="47"/>
  <c r="K1704" i="48"/>
  <c r="K1600" i="48"/>
  <c r="G49" i="47"/>
  <c r="K189" i="48"/>
  <c r="K121" i="48"/>
  <c r="K1668" i="48"/>
  <c r="K215" i="48"/>
  <c r="K1675" i="48"/>
  <c r="G184" i="47"/>
  <c r="G204" i="47"/>
  <c r="K197" i="48"/>
  <c r="K147" i="48"/>
  <c r="K1792" i="48"/>
  <c r="K199" i="48"/>
  <c r="G129" i="47"/>
  <c r="K33" i="48"/>
  <c r="K220" i="48"/>
  <c r="K1650" i="48"/>
  <c r="K264" i="48"/>
  <c r="K1823" i="48"/>
  <c r="K175" i="48"/>
  <c r="K249" i="48"/>
  <c r="K277" i="48"/>
  <c r="K1746" i="48"/>
  <c r="G258" i="47"/>
  <c r="K256" i="48"/>
  <c r="K1639" i="48"/>
  <c r="K1760" i="48"/>
  <c r="G174" i="47"/>
  <c r="K1689" i="48"/>
  <c r="G266" i="47"/>
  <c r="G20" i="47"/>
  <c r="K265" i="48"/>
  <c r="G288" i="47"/>
  <c r="K1749" i="48"/>
  <c r="K35" i="48"/>
  <c r="K1776" i="48"/>
  <c r="G286" i="47"/>
  <c r="K96" i="48"/>
  <c r="K82" i="48"/>
  <c r="G84" i="47"/>
  <c r="G122" i="47"/>
  <c r="K1772" i="48"/>
  <c r="K300" i="48"/>
  <c r="G112" i="47"/>
  <c r="K1623" i="48"/>
  <c r="K179" i="48"/>
  <c r="G231" i="47"/>
  <c r="K280" i="48"/>
  <c r="G58" i="47"/>
  <c r="G311" i="47"/>
  <c r="K1651" i="48"/>
  <c r="K1680" i="48"/>
  <c r="K56" i="48"/>
  <c r="G77" i="47"/>
  <c r="K229" i="48"/>
  <c r="K53" i="48"/>
  <c r="K98" i="48"/>
  <c r="K1611" i="48"/>
  <c r="K1836" i="48"/>
  <c r="K1713" i="48"/>
  <c r="K1693" i="48"/>
  <c r="K44" i="48"/>
  <c r="G167" i="47"/>
  <c r="G46" i="47"/>
  <c r="K287" i="48"/>
  <c r="K1613" i="48"/>
  <c r="K1569" i="48"/>
  <c r="G83" i="47"/>
  <c r="K77" i="48"/>
  <c r="G71" i="47"/>
  <c r="G89" i="47"/>
  <c r="K122" i="48"/>
  <c r="K1715" i="48"/>
  <c r="K54" i="48"/>
  <c r="K1812" i="48"/>
  <c r="K200" i="48"/>
  <c r="K1702" i="48"/>
  <c r="K74" i="48"/>
  <c r="G52" i="47"/>
  <c r="K167" i="48"/>
  <c r="G151" i="47"/>
  <c r="G301" i="47"/>
  <c r="K247" i="48"/>
  <c r="G274" i="47"/>
  <c r="G295" i="47"/>
  <c r="G67" i="47"/>
  <c r="K1779" i="48"/>
  <c r="K1687" i="48"/>
  <c r="K1711" i="48"/>
  <c r="K140" i="48"/>
  <c r="K176" i="48"/>
  <c r="K148" i="48"/>
  <c r="K1590" i="48"/>
  <c r="K107" i="48"/>
  <c r="K213" i="48"/>
  <c r="K1807" i="48"/>
  <c r="K1710" i="48"/>
  <c r="K1647" i="48"/>
  <c r="K130" i="48"/>
  <c r="G132" i="47"/>
  <c r="K117" i="48"/>
  <c r="K65" i="48"/>
  <c r="K159" i="48"/>
  <c r="G176" i="47"/>
  <c r="K1679" i="48"/>
  <c r="G41" i="47"/>
  <c r="K1830" i="48"/>
  <c r="K183" i="48"/>
  <c r="G106" i="47"/>
  <c r="G252" i="47"/>
  <c r="K99" i="48"/>
  <c r="K1628" i="48"/>
  <c r="K27" i="48"/>
  <c r="G285" i="47"/>
  <c r="K293" i="48"/>
  <c r="K178" i="48"/>
  <c r="K252" i="48"/>
  <c r="G70" i="47"/>
  <c r="K1653" i="48"/>
  <c r="G253" i="47"/>
  <c r="K243" i="48"/>
  <c r="G275" i="47"/>
  <c r="K281" i="48"/>
  <c r="G190" i="47"/>
  <c r="K1674" i="48"/>
  <c r="K51" i="48"/>
  <c r="K279" i="48"/>
  <c r="G87" i="47"/>
  <c r="G260" i="47"/>
  <c r="K276" i="48"/>
  <c r="K20" i="48"/>
  <c r="K1652" i="48"/>
  <c r="K1645" i="48"/>
  <c r="K1636" i="48"/>
  <c r="G299" i="47"/>
  <c r="K1670" i="48"/>
  <c r="G284" i="47"/>
  <c r="G213" i="47"/>
  <c r="K150" i="48"/>
  <c r="K144" i="48"/>
  <c r="K128" i="48"/>
  <c r="G173" i="47"/>
  <c r="K146" i="48"/>
  <c r="K84" i="48"/>
  <c r="G188" i="47"/>
  <c r="K92" i="48"/>
  <c r="K1654" i="48"/>
  <c r="K60" i="48"/>
  <c r="G110" i="47"/>
  <c r="G76" i="47"/>
  <c r="G225" i="47"/>
  <c r="K57" i="48"/>
  <c r="G18" i="47"/>
  <c r="G65" i="47"/>
  <c r="G235" i="47"/>
  <c r="K1748" i="48"/>
  <c r="K1824" i="48"/>
  <c r="K231" i="48"/>
  <c r="K1644" i="48"/>
  <c r="K1574" i="48"/>
  <c r="K1786" i="48"/>
  <c r="K305" i="48"/>
  <c r="K258" i="48"/>
  <c r="G210" i="47"/>
  <c r="K90" i="48"/>
  <c r="K1691" i="48"/>
  <c r="K1827" i="48"/>
  <c r="G314" i="47"/>
  <c r="G92" i="47"/>
  <c r="K134" i="48"/>
  <c r="K29" i="48"/>
  <c r="K1659" i="48"/>
  <c r="G230" i="47"/>
  <c r="K297" i="48"/>
  <c r="K228" i="48"/>
  <c r="G62" i="47"/>
  <c r="K1799" i="48"/>
  <c r="G42" i="47"/>
  <c r="K1560" i="48"/>
  <c r="G281" i="47"/>
  <c r="K196" i="48"/>
  <c r="K1614" i="48"/>
  <c r="G36" i="47"/>
  <c r="K123" i="48"/>
  <c r="K1593" i="48"/>
  <c r="K1683" i="48"/>
  <c r="G130" i="47"/>
  <c r="G251" i="47"/>
  <c r="K1624" i="48"/>
  <c r="K218" i="48"/>
  <c r="K1768" i="48"/>
  <c r="K1602" i="48"/>
  <c r="K1805" i="48"/>
  <c r="G98" i="47"/>
  <c r="K153" i="48"/>
  <c r="K204" i="48"/>
  <c r="K85" i="48"/>
  <c r="K217" i="48"/>
  <c r="G144" i="47"/>
  <c r="G78" i="47"/>
  <c r="G233" i="47"/>
  <c r="K37" i="48"/>
  <c r="K1579" i="48"/>
  <c r="K1709" i="48"/>
  <c r="K190" i="48"/>
  <c r="G95" i="47"/>
  <c r="G121" i="47"/>
  <c r="K73" i="48"/>
  <c r="K1561" i="48"/>
  <c r="K1690" i="48"/>
  <c r="K260" i="48"/>
  <c r="K89" i="48"/>
  <c r="G68" i="47"/>
  <c r="G81" i="47"/>
  <c r="G209" i="47"/>
  <c r="K1698" i="48"/>
  <c r="K301" i="48"/>
  <c r="G39" i="47"/>
  <c r="K221" i="48"/>
  <c r="G40" i="47"/>
  <c r="G105" i="47"/>
  <c r="K32" i="48"/>
  <c r="G53" i="47"/>
  <c r="G297" i="47"/>
  <c r="K285" i="48"/>
  <c r="K129" i="48"/>
  <c r="K1734" i="48"/>
  <c r="K274" i="48"/>
  <c r="G244" i="47"/>
  <c r="K216" i="48"/>
  <c r="K1641" i="48"/>
  <c r="Y874" i="83" l="1" a="1"/>
  <c r="V874" i="83" a="1"/>
  <c r="AE874" i="83" a="1"/>
  <c r="R874" i="83" a="1"/>
  <c r="AB874" i="83" a="1"/>
  <c r="AA874" i="83" a="1"/>
  <c r="AH874" i="83" a="1"/>
  <c r="L874" i="83" a="1"/>
  <c r="L874" i="83" s="1"/>
  <c r="L882" i="83" s="1"/>
  <c r="W874" i="83" a="1"/>
  <c r="AG874" i="83" a="1"/>
  <c r="Z874" i="83" a="1"/>
  <c r="S874" i="83" a="1"/>
  <c r="M874" i="83" a="1"/>
  <c r="AF874" i="83" a="1"/>
  <c r="Q874" i="83" a="1"/>
  <c r="O874" i="83" a="1"/>
  <c r="O874" i="83" s="1"/>
  <c r="AJ874" i="83" a="1"/>
  <c r="AJ874" i="83" s="1"/>
  <c r="AJ882" i="83" s="1"/>
  <c r="AJ886" i="83" s="1"/>
  <c r="P874" i="83" a="1"/>
  <c r="X874" i="83" a="1"/>
  <c r="T874" i="83" a="1"/>
  <c r="T874" i="83" s="1"/>
  <c r="T890" i="83" s="1"/>
  <c r="T894" i="83" s="1"/>
  <c r="AD874" i="83" a="1"/>
  <c r="AD874" i="83" s="1"/>
  <c r="AD882" i="83" s="1"/>
  <c r="AD886" i="83" s="1"/>
  <c r="G30" i="82"/>
  <c r="L23" i="77"/>
  <c r="G28" i="82" s="1"/>
  <c r="L22" i="77"/>
  <c r="G27" i="82" s="1"/>
  <c r="AD336" i="82"/>
  <c r="AH334" i="82"/>
  <c r="AD333" i="82"/>
  <c r="AH333" i="82"/>
  <c r="AH336" i="82"/>
  <c r="M230" i="84"/>
  <c r="M231" i="84"/>
  <c r="M232" i="84"/>
  <c r="N231" i="84"/>
  <c r="N232" i="84"/>
  <c r="N230" i="84"/>
  <c r="L230" i="84"/>
  <c r="L231" i="84"/>
  <c r="L232" i="84"/>
  <c r="J796" i="83"/>
  <c r="N24" i="77"/>
  <c r="W873" i="83"/>
  <c r="W889" i="83" s="1"/>
  <c r="L24" i="77"/>
  <c r="G29" i="82" s="1"/>
  <c r="AB874" i="83"/>
  <c r="AB882" i="83" s="1"/>
  <c r="AB886" i="83" s="1"/>
  <c r="AH874" i="83"/>
  <c r="AH890" i="83" s="1"/>
  <c r="AH894" i="83" s="1"/>
  <c r="J296" i="82"/>
  <c r="J298" i="82" s="1"/>
  <c r="J300" i="82" s="1"/>
  <c r="AC874" i="83"/>
  <c r="AC882" i="83" s="1"/>
  <c r="AC886" i="83" s="1"/>
  <c r="AA873" i="83"/>
  <c r="AA889" i="83" s="1"/>
  <c r="AD337" i="82"/>
  <c r="J337" i="82" s="1"/>
  <c r="J320" i="82"/>
  <c r="J330" i="82" s="1"/>
  <c r="AD334" i="82"/>
  <c r="U874" i="83"/>
  <c r="U890" i="83" s="1"/>
  <c r="U894" i="83" s="1"/>
  <c r="AE873" i="83"/>
  <c r="W874" i="83"/>
  <c r="W890" i="83" s="1"/>
  <c r="W894" i="83" s="1"/>
  <c r="P873" i="83"/>
  <c r="P881" i="83" s="1"/>
  <c r="AG873" i="83"/>
  <c r="AG889" i="83" s="1"/>
  <c r="AI873" i="83"/>
  <c r="AI889" i="83" s="1"/>
  <c r="AD873" i="83"/>
  <c r="AD889" i="83" s="1"/>
  <c r="J867" i="83"/>
  <c r="Q874" i="83"/>
  <c r="Q882" i="83" s="1"/>
  <c r="Q886" i="83" s="1"/>
  <c r="Z873" i="83"/>
  <c r="Z889" i="83" s="1"/>
  <c r="J866" i="83"/>
  <c r="O873" i="83"/>
  <c r="O881" i="83" s="1"/>
  <c r="AE874" i="83"/>
  <c r="AE890" i="83" s="1"/>
  <c r="AE894" i="83" s="1"/>
  <c r="Y874" i="83"/>
  <c r="Y890" i="83" s="1"/>
  <c r="Y894" i="83" s="1"/>
  <c r="P874" i="83"/>
  <c r="P882" i="83" s="1"/>
  <c r="P886" i="83" s="1"/>
  <c r="Y873" i="83"/>
  <c r="Y881" i="83" s="1"/>
  <c r="T873" i="83"/>
  <c r="T881" i="83" s="1"/>
  <c r="AJ873" i="83"/>
  <c r="AJ881" i="83" s="1"/>
  <c r="V873" i="83"/>
  <c r="V881" i="83" s="1"/>
  <c r="R873" i="83"/>
  <c r="R889" i="83" s="1"/>
  <c r="AF873" i="83"/>
  <c r="AF881" i="83" s="1"/>
  <c r="AG874" i="83"/>
  <c r="AG890" i="83" s="1"/>
  <c r="AG894" i="83" s="1"/>
  <c r="Z874" i="83"/>
  <c r="Z890" i="83" s="1"/>
  <c r="Z894" i="83" s="1"/>
  <c r="S874" i="83"/>
  <c r="S890" i="83" s="1"/>
  <c r="S894" i="83" s="1"/>
  <c r="AA874" i="83"/>
  <c r="AA890" i="83" s="1"/>
  <c r="AA894" i="83" s="1"/>
  <c r="X874" i="83"/>
  <c r="X890" i="83" s="1"/>
  <c r="X894" i="83" s="1"/>
  <c r="N874" i="83"/>
  <c r="N882" i="83" s="1"/>
  <c r="N886" i="83" s="1"/>
  <c r="AD330" i="82"/>
  <c r="U873" i="83"/>
  <c r="U889" i="83" s="1"/>
  <c r="M873" i="83"/>
  <c r="X873" i="83"/>
  <c r="X889" i="83" s="1"/>
  <c r="AB873" i="83"/>
  <c r="AB881" i="83" s="1"/>
  <c r="AC873" i="83"/>
  <c r="AC881" i="83" s="1"/>
  <c r="M874" i="83"/>
  <c r="M890" i="83" s="1"/>
  <c r="M894" i="83" s="1"/>
  <c r="AF874" i="83"/>
  <c r="AF882" i="83" s="1"/>
  <c r="AF886" i="83" s="1"/>
  <c r="V874" i="83"/>
  <c r="V882" i="83" s="1"/>
  <c r="V886" i="83" s="1"/>
  <c r="AH873" i="83"/>
  <c r="AH889" i="83" s="1"/>
  <c r="N873" i="83"/>
  <c r="N881" i="83" s="1"/>
  <c r="AI874" i="83"/>
  <c r="AI890" i="83" s="1"/>
  <c r="AI894" i="83" s="1"/>
  <c r="L873" i="83"/>
  <c r="L889" i="83" s="1"/>
  <c r="R874" i="83"/>
  <c r="R882" i="83" s="1"/>
  <c r="R886" i="83" s="1"/>
  <c r="Q873" i="83"/>
  <c r="Q881" i="83" s="1"/>
  <c r="S873" i="83"/>
  <c r="S889" i="83" s="1"/>
  <c r="J180" i="83"/>
  <c r="J425" i="85"/>
  <c r="N23" i="77"/>
  <c r="N29" i="77"/>
  <c r="I34" i="82" s="1"/>
  <c r="L35" i="77"/>
  <c r="G40" i="82" s="1"/>
  <c r="L34" i="77"/>
  <c r="G39" i="82" s="1"/>
  <c r="S837" i="83" a="1"/>
  <c r="J225" i="87"/>
  <c r="I113" i="45" s="1"/>
  <c r="S334" i="85"/>
  <c r="W334" i="85"/>
  <c r="AH334" i="85"/>
  <c r="AA334" i="85"/>
  <c r="AE334" i="85"/>
  <c r="J420" i="85"/>
  <c r="J159" i="87" s="1"/>
  <c r="AI334" i="85"/>
  <c r="P334" i="85"/>
  <c r="N334" i="85"/>
  <c r="L334" i="85"/>
  <c r="X334" i="85"/>
  <c r="R334" i="85"/>
  <c r="T334" i="85"/>
  <c r="AF334" i="85"/>
  <c r="U334" i="85"/>
  <c r="Q334" i="85"/>
  <c r="AB334" i="85"/>
  <c r="AC334" i="85"/>
  <c r="V334" i="85"/>
  <c r="O334" i="85"/>
  <c r="AD334" i="85"/>
  <c r="M334" i="85"/>
  <c r="Z334" i="85"/>
  <c r="Y334" i="85"/>
  <c r="AG334" i="85"/>
  <c r="AJ334" i="85"/>
  <c r="X331" i="85"/>
  <c r="AF331" i="85"/>
  <c r="R331" i="85"/>
  <c r="S331" i="85"/>
  <c r="AI331" i="85"/>
  <c r="AA331" i="85"/>
  <c r="Z331" i="85"/>
  <c r="AH331" i="85"/>
  <c r="AC331" i="85"/>
  <c r="W331" i="85"/>
  <c r="M331" i="85"/>
  <c r="AE331" i="85"/>
  <c r="T331" i="85"/>
  <c r="Q331" i="85"/>
  <c r="N331" i="85"/>
  <c r="L331" i="85"/>
  <c r="P331" i="85"/>
  <c r="AB331" i="85"/>
  <c r="AJ331" i="85"/>
  <c r="Y331" i="85"/>
  <c r="V331" i="85"/>
  <c r="AG331" i="85"/>
  <c r="AD331" i="85"/>
  <c r="U331" i="85"/>
  <c r="O331" i="85"/>
  <c r="J224" i="87"/>
  <c r="I112" i="45" s="1"/>
  <c r="J223" i="87"/>
  <c r="I111" i="45" s="1"/>
  <c r="J168" i="87"/>
  <c r="I93" i="45" s="1"/>
  <c r="O837" i="83" a="1"/>
  <c r="N837" i="83" a="1"/>
  <c r="AD837" i="83" a="1"/>
  <c r="U837" i="83" a="1"/>
  <c r="U837" i="83" s="1"/>
  <c r="P837" i="83" a="1"/>
  <c r="AF837" i="83" a="1"/>
  <c r="AF837" i="83" s="1"/>
  <c r="Q837" i="83" a="1"/>
  <c r="Q837" i="83" s="1"/>
  <c r="R837" i="83" a="1"/>
  <c r="AH837" i="83" a="1"/>
  <c r="M837" i="83" a="1"/>
  <c r="W837" i="83" a="1"/>
  <c r="T837" i="83" a="1"/>
  <c r="T837" i="83" s="1"/>
  <c r="AJ837" i="83" a="1"/>
  <c r="AB837" i="83" a="1"/>
  <c r="AB837" i="83" s="1"/>
  <c r="V837" i="83" a="1"/>
  <c r="V837" i="83" s="1"/>
  <c r="AI837" i="83" a="1"/>
  <c r="AA837" i="83" a="1"/>
  <c r="L837" i="83" a="1"/>
  <c r="Y837" i="83" a="1"/>
  <c r="X837" i="83" a="1"/>
  <c r="X837" i="83" s="1"/>
  <c r="AG837" i="83" a="1"/>
  <c r="AE837" i="83" a="1"/>
  <c r="AE837" i="83" s="1"/>
  <c r="Z837" i="83" a="1"/>
  <c r="Z837" i="83" s="1"/>
  <c r="AC837" i="83" a="1"/>
  <c r="J366" i="86"/>
  <c r="J211" i="87" s="1"/>
  <c r="I124" i="45" s="1"/>
  <c r="J362" i="86"/>
  <c r="J207" i="87" s="1"/>
  <c r="I120" i="45" s="1"/>
  <c r="L36" i="77"/>
  <c r="G41" i="82" s="1"/>
  <c r="H68" i="77"/>
  <c r="F115" i="77"/>
  <c r="H115" i="77" s="1"/>
  <c r="P71" i="77"/>
  <c r="J177" i="83"/>
  <c r="T196" i="83"/>
  <c r="U196" i="83"/>
  <c r="P72" i="77"/>
  <c r="J183" i="83"/>
  <c r="J179" i="83"/>
  <c r="AD196" i="83"/>
  <c r="J182" i="83"/>
  <c r="J192" i="83"/>
  <c r="O196" i="83"/>
  <c r="J189" i="83"/>
  <c r="L74" i="77"/>
  <c r="G79" i="82" s="1"/>
  <c r="O478" i="83"/>
  <c r="J187" i="83"/>
  <c r="AG196" i="83"/>
  <c r="J193" i="83"/>
  <c r="L196" i="83"/>
  <c r="J175" i="83"/>
  <c r="J194" i="83"/>
  <c r="N28" i="77"/>
  <c r="I33" i="82" s="1"/>
  <c r="I36" i="82"/>
  <c r="AF196" i="83"/>
  <c r="P74" i="77"/>
  <c r="J178" i="83"/>
  <c r="J186" i="83"/>
  <c r="P479" i="83"/>
  <c r="L28" i="77"/>
  <c r="G33" i="82" s="1"/>
  <c r="AA196" i="83"/>
  <c r="V196" i="83"/>
  <c r="R196" i="83"/>
  <c r="J188" i="83"/>
  <c r="X196" i="83"/>
  <c r="J335" i="82"/>
  <c r="P73" i="77"/>
  <c r="L30" i="77"/>
  <c r="G35" i="82" s="1"/>
  <c r="AB196" i="83"/>
  <c r="P196" i="83"/>
  <c r="S196" i="83"/>
  <c r="AC196" i="83"/>
  <c r="AI196" i="83"/>
  <c r="Y196" i="83"/>
  <c r="AH196" i="83"/>
  <c r="J191" i="83"/>
  <c r="AD837" i="83"/>
  <c r="P837" i="83"/>
  <c r="O837" i="83"/>
  <c r="AH837" i="83"/>
  <c r="R837" i="83"/>
  <c r="M837" i="83"/>
  <c r="L837" i="83"/>
  <c r="AJ837" i="83"/>
  <c r="N837" i="83"/>
  <c r="J830" i="83"/>
  <c r="Y837" i="83"/>
  <c r="AC837" i="83"/>
  <c r="AA837" i="83"/>
  <c r="W837" i="83"/>
  <c r="AG837" i="83"/>
  <c r="AI837" i="83"/>
  <c r="S837" i="83"/>
  <c r="W196" i="83"/>
  <c r="N34" i="77"/>
  <c r="I39" i="82" s="1"/>
  <c r="I42" i="82"/>
  <c r="AJ196" i="83"/>
  <c r="Q196" i="83"/>
  <c r="J181" i="83"/>
  <c r="N196" i="83"/>
  <c r="Z196" i="83"/>
  <c r="J190" i="83"/>
  <c r="J184" i="83"/>
  <c r="M196" i="83"/>
  <c r="L29" i="77"/>
  <c r="G34" i="82" s="1"/>
  <c r="N36" i="77"/>
  <c r="I41" i="82" s="1"/>
  <c r="L829" i="83"/>
  <c r="J332" i="82"/>
  <c r="J185" i="83"/>
  <c r="AE196" i="83"/>
  <c r="J176" i="83"/>
  <c r="H36" i="77"/>
  <c r="H29" i="77"/>
  <c r="H22" i="77"/>
  <c r="P81" i="77"/>
  <c r="P84" i="77"/>
  <c r="L84" i="77"/>
  <c r="G89" i="82" s="1"/>
  <c r="P82" i="77"/>
  <c r="P83" i="77"/>
  <c r="F24" i="77"/>
  <c r="P78" i="77"/>
  <c r="N68" i="77"/>
  <c r="L78" i="77"/>
  <c r="G83" i="82" s="1"/>
  <c r="P77" i="77"/>
  <c r="P75" i="77"/>
  <c r="P76" i="77"/>
  <c r="P93" i="77"/>
  <c r="L94" i="77"/>
  <c r="G99" i="82" s="1"/>
  <c r="P94" i="77"/>
  <c r="P92" i="77"/>
  <c r="P91" i="77"/>
  <c r="J119" i="77"/>
  <c r="J118" i="77"/>
  <c r="N64" i="77"/>
  <c r="J97" i="77"/>
  <c r="J95" i="77"/>
  <c r="J96" i="77"/>
  <c r="J98" i="77"/>
  <c r="L98" i="77"/>
  <c r="G103" i="82" s="1"/>
  <c r="P98" i="77"/>
  <c r="P95" i="77"/>
  <c r="P96" i="77"/>
  <c r="P97" i="77"/>
  <c r="L88" i="77"/>
  <c r="G93" i="82" s="1"/>
  <c r="P88" i="77"/>
  <c r="P85" i="77"/>
  <c r="P87" i="77"/>
  <c r="P86" i="77"/>
  <c r="H61" i="77"/>
  <c r="F23" i="77"/>
  <c r="J55" i="77"/>
  <c r="H28" i="77"/>
  <c r="J43" i="77"/>
  <c r="H30" i="77"/>
  <c r="J37" i="77"/>
  <c r="H64" i="77"/>
  <c r="J31" i="77"/>
  <c r="J25" i="77"/>
  <c r="N22" i="77"/>
  <c r="J84" i="77"/>
  <c r="F107" i="77"/>
  <c r="J81" i="77"/>
  <c r="J82" i="77"/>
  <c r="J83" i="77"/>
  <c r="J78" i="77"/>
  <c r="J74" i="77"/>
  <c r="J85" i="77"/>
  <c r="J71" i="77"/>
  <c r="J88" i="77"/>
  <c r="J87" i="77"/>
  <c r="J75" i="77"/>
  <c r="H62" i="77"/>
  <c r="J72" i="77"/>
  <c r="H66" i="77"/>
  <c r="J76" i="77"/>
  <c r="J86" i="77"/>
  <c r="H63" i="77"/>
  <c r="J73" i="77"/>
  <c r="J77" i="77"/>
  <c r="H65" i="77"/>
  <c r="H113" i="77"/>
  <c r="H34" i="77"/>
  <c r="H35" i="77"/>
  <c r="H24" i="77"/>
  <c r="H23" i="77"/>
  <c r="U375" i="85" l="1"/>
  <c r="U380" i="85"/>
  <c r="U395" i="85" s="1"/>
  <c r="U378" i="85"/>
  <c r="U382" i="85"/>
  <c r="U397" i="85" s="1"/>
  <c r="P375" i="85"/>
  <c r="P378" i="85"/>
  <c r="P380" i="85"/>
  <c r="P395" i="85" s="1"/>
  <c r="P382" i="85"/>
  <c r="P397" i="85" s="1"/>
  <c r="AA380" i="85"/>
  <c r="AA395" i="85" s="1"/>
  <c r="AA378" i="85"/>
  <c r="J336" i="82"/>
  <c r="J340" i="82" s="1"/>
  <c r="G219" i="84" s="1"/>
  <c r="J334" i="82"/>
  <c r="L234" i="84"/>
  <c r="N234" i="84"/>
  <c r="M234" i="84"/>
  <c r="J333" i="82"/>
  <c r="J245" i="84"/>
  <c r="J246" i="84"/>
  <c r="J247" i="84"/>
  <c r="AA375" i="85"/>
  <c r="AA382" i="85"/>
  <c r="AA397" i="85" s="1"/>
  <c r="Y375" i="85"/>
  <c r="Y382" i="85"/>
  <c r="Y397" i="85" s="1"/>
  <c r="R375" i="85"/>
  <c r="R382" i="85"/>
  <c r="R397" i="85" s="1"/>
  <c r="W382" i="85"/>
  <c r="W397" i="85" s="1"/>
  <c r="X375" i="85"/>
  <c r="X380" i="85"/>
  <c r="X395" i="85" s="1"/>
  <c r="R378" i="85"/>
  <c r="X382" i="85"/>
  <c r="X397" i="85" s="1"/>
  <c r="L201" i="84"/>
  <c r="AC890" i="83"/>
  <c r="AC894" i="83" s="1"/>
  <c r="P889" i="83"/>
  <c r="W881" i="83"/>
  <c r="M882" i="83"/>
  <c r="M886" i="83" s="1"/>
  <c r="M899" i="83" s="1"/>
  <c r="M903" i="83" s="1"/>
  <c r="R890" i="83"/>
  <c r="R894" i="83" s="1"/>
  <c r="R893" i="83" s="1"/>
  <c r="I28" i="82"/>
  <c r="L17" i="50"/>
  <c r="I27" i="82"/>
  <c r="L16" i="50"/>
  <c r="I29" i="82"/>
  <c r="L15" i="50"/>
  <c r="AG881" i="83"/>
  <c r="AD890" i="83"/>
  <c r="AD894" i="83" s="1"/>
  <c r="AD893" i="83" s="1"/>
  <c r="AI881" i="83"/>
  <c r="V890" i="83"/>
  <c r="V894" i="83" s="1"/>
  <c r="T889" i="83"/>
  <c r="T893" i="83" s="1"/>
  <c r="T882" i="83"/>
  <c r="T886" i="83" s="1"/>
  <c r="T899" i="83" s="1"/>
  <c r="T903" i="83" s="1"/>
  <c r="AB890" i="83"/>
  <c r="AB894" i="83" s="1"/>
  <c r="AH882" i="83"/>
  <c r="AH886" i="83" s="1"/>
  <c r="AH899" i="83" s="1"/>
  <c r="AH903" i="83" s="1"/>
  <c r="AH928" i="83" s="1"/>
  <c r="AH170" i="84" s="1"/>
  <c r="AB889" i="83"/>
  <c r="AJ889" i="83"/>
  <c r="AA882" i="83"/>
  <c r="AA886" i="83" s="1"/>
  <c r="AJ890" i="83"/>
  <c r="AJ894" i="83" s="1"/>
  <c r="X882" i="83"/>
  <c r="X886" i="83" s="1"/>
  <c r="X899" i="83" s="1"/>
  <c r="X903" i="83" s="1"/>
  <c r="AI882" i="83"/>
  <c r="AI886" i="83" s="1"/>
  <c r="L881" i="83"/>
  <c r="Z881" i="83"/>
  <c r="J299" i="82"/>
  <c r="J301" i="82" s="1"/>
  <c r="J303" i="82" s="1"/>
  <c r="AA881" i="83"/>
  <c r="L890" i="83"/>
  <c r="L894" i="83" s="1"/>
  <c r="N890" i="83"/>
  <c r="N894" i="83" s="1"/>
  <c r="O889" i="83"/>
  <c r="Q889" i="83"/>
  <c r="AC889" i="83"/>
  <c r="W882" i="83"/>
  <c r="W886" i="83" s="1"/>
  <c r="W899" i="83" s="1"/>
  <c r="W903" i="83" s="1"/>
  <c r="AF890" i="83"/>
  <c r="AF894" i="83" s="1"/>
  <c r="V889" i="83"/>
  <c r="R881" i="83"/>
  <c r="R885" i="83" s="1"/>
  <c r="U882" i="83"/>
  <c r="U886" i="83" s="1"/>
  <c r="U899" i="83" s="1"/>
  <c r="U903" i="83" s="1"/>
  <c r="AD881" i="83"/>
  <c r="AD885" i="83" s="1"/>
  <c r="S881" i="83"/>
  <c r="J873" i="83"/>
  <c r="K873" i="83" s="1"/>
  <c r="J874" i="83"/>
  <c r="K874" i="83" s="1"/>
  <c r="AF889" i="83"/>
  <c r="Z882" i="83"/>
  <c r="Z886" i="83" s="1"/>
  <c r="Z899" i="83" s="1"/>
  <c r="Z903" i="83" s="1"/>
  <c r="O882" i="83"/>
  <c r="O886" i="83" s="1"/>
  <c r="O885" i="83" s="1"/>
  <c r="O884" i="83" s="1"/>
  <c r="O890" i="83"/>
  <c r="O894" i="83" s="1"/>
  <c r="O893" i="83" s="1"/>
  <c r="AG882" i="83"/>
  <c r="AG886" i="83" s="1"/>
  <c r="AG899" i="83" s="1"/>
  <c r="AG903" i="83" s="1"/>
  <c r="AG928" i="83" s="1"/>
  <c r="AG170" i="84" s="1"/>
  <c r="U881" i="83"/>
  <c r="P890" i="83"/>
  <c r="P894" i="83" s="1"/>
  <c r="P893" i="83" s="1"/>
  <c r="Y882" i="83"/>
  <c r="Y886" i="83" s="1"/>
  <c r="Y899" i="83" s="1"/>
  <c r="Y903" i="83" s="1"/>
  <c r="AH881" i="83"/>
  <c r="M881" i="83"/>
  <c r="S882" i="83"/>
  <c r="S886" i="83" s="1"/>
  <c r="Q890" i="83"/>
  <c r="Q894" i="83" s="1"/>
  <c r="AE882" i="83"/>
  <c r="AE886" i="83" s="1"/>
  <c r="AE899" i="83" s="1"/>
  <c r="AE903" i="83" s="1"/>
  <c r="AE928" i="83" s="1"/>
  <c r="AE170" i="84" s="1"/>
  <c r="AI893" i="83"/>
  <c r="M889" i="83"/>
  <c r="M893" i="83" s="1"/>
  <c r="N889" i="83"/>
  <c r="Y889" i="83"/>
  <c r="Y893" i="83" s="1"/>
  <c r="X881" i="83"/>
  <c r="AE881" i="83"/>
  <c r="AE889" i="83"/>
  <c r="AE893" i="83" s="1"/>
  <c r="J177" i="87"/>
  <c r="J184" i="87" s="1"/>
  <c r="I97" i="45" s="1"/>
  <c r="J430" i="85"/>
  <c r="J182" i="87" s="1"/>
  <c r="Z375" i="85"/>
  <c r="M375" i="85"/>
  <c r="M836" i="83" a="1"/>
  <c r="P836" i="83" a="1"/>
  <c r="AF836" i="83" a="1"/>
  <c r="AF836" i="83" s="1"/>
  <c r="AG836" i="83" a="1"/>
  <c r="AG836" i="83" s="1"/>
  <c r="R836" i="83" a="1"/>
  <c r="AH836" i="83" a="1"/>
  <c r="AB836" i="83" a="1"/>
  <c r="AD836" i="83" a="1"/>
  <c r="AD836" i="83" s="1"/>
  <c r="Y836" i="83" a="1"/>
  <c r="T836" i="83" a="1"/>
  <c r="AJ836" i="83" a="1"/>
  <c r="AJ836" i="83" s="1"/>
  <c r="Q836" i="83" a="1"/>
  <c r="Q836" i="83" s="1"/>
  <c r="AI836" i="83" a="1"/>
  <c r="V836" i="83" a="1"/>
  <c r="N836" i="83" a="1"/>
  <c r="AE836" i="83" a="1"/>
  <c r="AE836" i="83" s="1"/>
  <c r="X836" i="83" a="1"/>
  <c r="AA836" i="83" a="1"/>
  <c r="Z836" i="83" a="1"/>
  <c r="Z836" i="83" s="1"/>
  <c r="U836" i="83" a="1"/>
  <c r="U836" i="83" s="1"/>
  <c r="AC836" i="83" a="1"/>
  <c r="AC836" i="83" s="1"/>
  <c r="W836" i="83" a="1"/>
  <c r="L836" i="83" a="1"/>
  <c r="S836" i="83" a="1"/>
  <c r="S836" i="83" s="1"/>
  <c r="O375" i="85"/>
  <c r="Z380" i="85"/>
  <c r="Z395" i="85" s="1"/>
  <c r="Z378" i="85"/>
  <c r="Z382" i="85"/>
  <c r="Z397" i="85" s="1"/>
  <c r="AE375" i="85"/>
  <c r="M382" i="85"/>
  <c r="M378" i="85"/>
  <c r="M380" i="85"/>
  <c r="W375" i="85"/>
  <c r="O378" i="85"/>
  <c r="O382" i="85"/>
  <c r="O397" i="85" s="1"/>
  <c r="O380" i="85"/>
  <c r="O395" i="85" s="1"/>
  <c r="O836" i="83" a="1"/>
  <c r="O836" i="83" s="1"/>
  <c r="I73" i="82"/>
  <c r="N73" i="82" s="1"/>
  <c r="L21" i="50"/>
  <c r="J295" i="85"/>
  <c r="I69" i="82"/>
  <c r="N69" i="82" s="1"/>
  <c r="J291" i="85"/>
  <c r="L25" i="50"/>
  <c r="J196" i="83"/>
  <c r="AH893" i="83"/>
  <c r="N899" i="83"/>
  <c r="N903" i="83" s="1"/>
  <c r="N928" i="83" s="1"/>
  <c r="N170" i="84" s="1"/>
  <c r="N885" i="83"/>
  <c r="Y885" i="83"/>
  <c r="Y898" i="83" s="1"/>
  <c r="S893" i="83"/>
  <c r="AA836" i="83"/>
  <c r="P836" i="83"/>
  <c r="V836" i="83"/>
  <c r="R836" i="83"/>
  <c r="X836" i="83"/>
  <c r="AB836" i="83"/>
  <c r="M836" i="83"/>
  <c r="J829" i="83"/>
  <c r="AI836" i="83"/>
  <c r="Y836" i="83"/>
  <c r="N836" i="83"/>
  <c r="T836" i="83"/>
  <c r="W836" i="83"/>
  <c r="L836" i="83"/>
  <c r="AH836" i="83"/>
  <c r="AC899" i="83"/>
  <c r="AC903" i="83" s="1"/>
  <c r="AC885" i="83"/>
  <c r="AD899" i="83"/>
  <c r="AD903" i="83" s="1"/>
  <c r="AD928" i="83" s="1"/>
  <c r="AD170" i="84" s="1"/>
  <c r="W893" i="83"/>
  <c r="Q885" i="83"/>
  <c r="Q899" i="83"/>
  <c r="Q903" i="83" s="1"/>
  <c r="V899" i="83"/>
  <c r="V903" i="83" s="1"/>
  <c r="V885" i="83"/>
  <c r="X893" i="83"/>
  <c r="AJ899" i="83"/>
  <c r="AJ903" i="83" s="1"/>
  <c r="AJ928" i="83" s="1"/>
  <c r="AJ170" i="84" s="1"/>
  <c r="AJ885" i="83"/>
  <c r="R899" i="83"/>
  <c r="R903" i="83" s="1"/>
  <c r="R928" i="83" s="1"/>
  <c r="R170" i="84" s="1"/>
  <c r="AF899" i="83"/>
  <c r="AF903" i="83" s="1"/>
  <c r="AF885" i="83"/>
  <c r="U893" i="83"/>
  <c r="P899" i="83"/>
  <c r="P903" i="83" s="1"/>
  <c r="P928" i="83" s="1"/>
  <c r="P170" i="84" s="1"/>
  <c r="P885" i="83"/>
  <c r="L886" i="83"/>
  <c r="AG893" i="83"/>
  <c r="AB885" i="83"/>
  <c r="AB899" i="83"/>
  <c r="AB903" i="83" s="1"/>
  <c r="AB928" i="83" s="1"/>
  <c r="AB170" i="84" s="1"/>
  <c r="Z893" i="83"/>
  <c r="J837" i="83"/>
  <c r="K837" i="83" s="1"/>
  <c r="Q479" i="83"/>
  <c r="P478" i="83"/>
  <c r="AA893" i="83"/>
  <c r="P65" i="77"/>
  <c r="P68" i="77"/>
  <c r="L68" i="77"/>
  <c r="P66" i="77"/>
  <c r="P67" i="77"/>
  <c r="K72" i="82" s="1"/>
  <c r="P63" i="77"/>
  <c r="P64" i="77"/>
  <c r="L64" i="77"/>
  <c r="P62" i="77"/>
  <c r="P61" i="77"/>
  <c r="J113" i="77"/>
  <c r="J114" i="77"/>
  <c r="J115" i="77"/>
  <c r="J61" i="77"/>
  <c r="J62" i="77"/>
  <c r="J64" i="77"/>
  <c r="J66" i="77"/>
  <c r="J65" i="77"/>
  <c r="J63" i="77"/>
  <c r="J68" i="77"/>
  <c r="J67" i="77"/>
  <c r="AM329" i="85" l="1"/>
  <c r="K451" i="85" s="1"/>
  <c r="J327" i="85"/>
  <c r="AL321" i="85"/>
  <c r="J329" i="85"/>
  <c r="J325" i="85"/>
  <c r="AN328" i="85"/>
  <c r="AM328" i="85"/>
  <c r="K450" i="85" s="1"/>
  <c r="AL329" i="85"/>
  <c r="J451" i="85" s="1"/>
  <c r="AN327" i="85"/>
  <c r="AL325" i="85"/>
  <c r="AL328" i="85"/>
  <c r="AM327" i="85"/>
  <c r="K449" i="85" s="1"/>
  <c r="K458" i="85" s="1"/>
  <c r="AL327" i="85"/>
  <c r="AN321" i="85"/>
  <c r="AN329" i="85"/>
  <c r="L451" i="85" s="1"/>
  <c r="AN325" i="85"/>
  <c r="J321" i="85"/>
  <c r="J328" i="85"/>
  <c r="AM321" i="85"/>
  <c r="AM325" i="85"/>
  <c r="G73" i="82"/>
  <c r="G25" i="21"/>
  <c r="G69" i="82"/>
  <c r="G24" i="21"/>
  <c r="T885" i="83"/>
  <c r="T898" i="83" s="1"/>
  <c r="T902" i="83" s="1"/>
  <c r="J339" i="82"/>
  <c r="G218" i="84" s="1"/>
  <c r="G226" i="84" s="1" a="1"/>
  <c r="G226" i="84" s="1"/>
  <c r="G232" i="84" s="1"/>
  <c r="AM318" i="85"/>
  <c r="AN322" i="85"/>
  <c r="AL322" i="85"/>
  <c r="AN318" i="85"/>
  <c r="AM322" i="85"/>
  <c r="AL318" i="85"/>
  <c r="AC898" i="83"/>
  <c r="AC902" i="83" s="1"/>
  <c r="S885" i="83"/>
  <c r="AC893" i="83"/>
  <c r="R898" i="83"/>
  <c r="AD898" i="83"/>
  <c r="AD902" i="83" s="1"/>
  <c r="AD927" i="83" s="1"/>
  <c r="AD169" i="84" s="1"/>
  <c r="AI885" i="83"/>
  <c r="AI898" i="83" s="1"/>
  <c r="AB893" i="83"/>
  <c r="AH885" i="83"/>
  <c r="AH898" i="83" s="1"/>
  <c r="AH902" i="83" s="1"/>
  <c r="V893" i="83"/>
  <c r="AI899" i="83"/>
  <c r="AI903" i="83" s="1"/>
  <c r="AI928" i="83" s="1"/>
  <c r="AI170" i="84" s="1"/>
  <c r="J302" i="82"/>
  <c r="AA885" i="83"/>
  <c r="AA898" i="83" s="1"/>
  <c r="AA899" i="83"/>
  <c r="AA903" i="83" s="1"/>
  <c r="AA928" i="83" s="1"/>
  <c r="AA170" i="84" s="1"/>
  <c r="AJ893" i="83"/>
  <c r="AF893" i="83"/>
  <c r="X885" i="83"/>
  <c r="X884" i="83" s="1"/>
  <c r="X897" i="83" s="1"/>
  <c r="W885" i="83"/>
  <c r="W884" i="83" s="1"/>
  <c r="W897" i="83" s="1"/>
  <c r="U885" i="83"/>
  <c r="U898" i="83" s="1"/>
  <c r="U902" i="83" s="1"/>
  <c r="N893" i="83"/>
  <c r="N898" i="83"/>
  <c r="N902" i="83" s="1"/>
  <c r="N927" i="83" s="1"/>
  <c r="N169" i="84" s="1"/>
  <c r="P898" i="83"/>
  <c r="P902" i="83" s="1"/>
  <c r="P927" i="83" s="1"/>
  <c r="P169" i="84" s="1"/>
  <c r="Q893" i="83"/>
  <c r="Z885" i="83"/>
  <c r="Z884" i="83" s="1"/>
  <c r="Z897" i="83" s="1"/>
  <c r="J889" i="83"/>
  <c r="O899" i="83"/>
  <c r="O903" i="83" s="1"/>
  <c r="O928" i="83" s="1"/>
  <c r="O170" i="84" s="1"/>
  <c r="J881" i="83"/>
  <c r="AE885" i="83"/>
  <c r="AE898" i="83" s="1"/>
  <c r="AE902" i="83" s="1"/>
  <c r="AG885" i="83"/>
  <c r="AG898" i="83" s="1"/>
  <c r="AG902" i="83" s="1"/>
  <c r="J890" i="83"/>
  <c r="M885" i="83"/>
  <c r="M898" i="83" s="1"/>
  <c r="M902" i="83" s="1"/>
  <c r="S899" i="83"/>
  <c r="S903" i="83" s="1"/>
  <c r="S928" i="83" s="1"/>
  <c r="S170" i="84" s="1"/>
  <c r="J882" i="83"/>
  <c r="O897" i="83"/>
  <c r="J417" i="85"/>
  <c r="M397" i="85"/>
  <c r="J397" i="85" s="1"/>
  <c r="J167" i="87" s="1"/>
  <c r="I92" i="45" s="1"/>
  <c r="J313" i="85"/>
  <c r="J312" i="85"/>
  <c r="J318" i="85"/>
  <c r="J333" i="85"/>
  <c r="J322" i="85"/>
  <c r="J314" i="85"/>
  <c r="J326" i="85" s="1"/>
  <c r="J199" i="82" a="1"/>
  <c r="J199" i="82" s="1"/>
  <c r="V199" i="82" s="1"/>
  <c r="V210" i="82" s="1"/>
  <c r="J200" i="82" a="1"/>
  <c r="J200" i="82" s="1"/>
  <c r="O200" i="82" s="1"/>
  <c r="O211" i="82" s="1"/>
  <c r="J198" i="82" a="1"/>
  <c r="J198" i="82" s="1"/>
  <c r="R198" i="82" s="1"/>
  <c r="M395" i="85"/>
  <c r="J395" i="85" s="1"/>
  <c r="J150" i="87" s="1"/>
  <c r="I87" i="45" s="1"/>
  <c r="J419" i="85"/>
  <c r="J158" i="87" s="1"/>
  <c r="R902" i="83"/>
  <c r="R927" i="83" s="1"/>
  <c r="R169" i="84" s="1"/>
  <c r="O898" i="83"/>
  <c r="J836" i="83"/>
  <c r="K836" i="83" s="1"/>
  <c r="Q478" i="83"/>
  <c r="L893" i="83"/>
  <c r="J894" i="83"/>
  <c r="W928" i="83"/>
  <c r="W170" i="84" s="1"/>
  <c r="W902" i="83"/>
  <c r="Y902" i="83"/>
  <c r="Y928" i="83"/>
  <c r="Y170" i="84" s="1"/>
  <c r="R479" i="83"/>
  <c r="AC928" i="83"/>
  <c r="AC170" i="84" s="1"/>
  <c r="AJ898" i="83"/>
  <c r="AJ902" i="83" s="1"/>
  <c r="Q898" i="83"/>
  <c r="Q902" i="83" s="1"/>
  <c r="U928" i="83"/>
  <c r="U170" i="84" s="1"/>
  <c r="X902" i="83"/>
  <c r="X928" i="83"/>
  <c r="X170" i="84" s="1"/>
  <c r="T928" i="83"/>
  <c r="T170" i="84" s="1"/>
  <c r="L885" i="83"/>
  <c r="L899" i="83"/>
  <c r="J886" i="83"/>
  <c r="V928" i="83"/>
  <c r="V170" i="84" s="1"/>
  <c r="M928" i="83"/>
  <c r="M170" i="84" s="1"/>
  <c r="AF928" i="83"/>
  <c r="AF170" i="84" s="1"/>
  <c r="Z928" i="83"/>
  <c r="Z170" i="84" s="1"/>
  <c r="Z902" i="83"/>
  <c r="AB898" i="83"/>
  <c r="AB902" i="83" s="1"/>
  <c r="AF898" i="83"/>
  <c r="AF902" i="83" s="1"/>
  <c r="Q928" i="83"/>
  <c r="Q170" i="84" s="1"/>
  <c r="V898" i="83"/>
  <c r="V902" i="83" s="1"/>
  <c r="N108" i="50" l="1"/>
  <c r="AO327" i="85"/>
  <c r="AM439" i="85"/>
  <c r="AO318" i="85"/>
  <c r="M440" i="85" s="1"/>
  <c r="M455" i="85" s="1"/>
  <c r="G230" i="84"/>
  <c r="H226" i="84"/>
  <c r="H232" i="84" s="1"/>
  <c r="G231" i="84"/>
  <c r="AL439" i="85"/>
  <c r="AO329" i="85"/>
  <c r="M451" i="85" s="1"/>
  <c r="AO322" i="85"/>
  <c r="M444" i="85" s="1"/>
  <c r="L450" i="85"/>
  <c r="AN439" i="85"/>
  <c r="K443" i="85"/>
  <c r="K456" i="85" s="1"/>
  <c r="N106" i="50" s="1"/>
  <c r="J447" i="85"/>
  <c r="L443" i="85"/>
  <c r="L456" i="85" s="1"/>
  <c r="J444" i="85"/>
  <c r="L440" i="85"/>
  <c r="L455" i="85" s="1"/>
  <c r="AO325" i="85"/>
  <c r="M447" i="85" s="1"/>
  <c r="AO328" i="85"/>
  <c r="M450" i="85" s="1"/>
  <c r="L449" i="85"/>
  <c r="L458" i="85" s="1"/>
  <c r="J449" i="85"/>
  <c r="J458" i="85" s="1"/>
  <c r="M108" i="50" s="1"/>
  <c r="AO321" i="85"/>
  <c r="L447" i="85"/>
  <c r="J443" i="85"/>
  <c r="J456" i="85" s="1"/>
  <c r="K447" i="85"/>
  <c r="L444" i="85"/>
  <c r="J440" i="85"/>
  <c r="J455" i="85" s="1"/>
  <c r="M105" i="50" s="1"/>
  <c r="J450" i="85"/>
  <c r="K440" i="85"/>
  <c r="K455" i="85" s="1"/>
  <c r="N105" i="50" s="1"/>
  <c r="K444" i="85"/>
  <c r="S898" i="83"/>
  <c r="S902" i="83" s="1"/>
  <c r="AI902" i="83"/>
  <c r="AI927" i="83" s="1"/>
  <c r="AI169" i="84" s="1"/>
  <c r="AA902" i="83"/>
  <c r="AA927" i="83" s="1"/>
  <c r="AA169" i="84" s="1"/>
  <c r="X898" i="83"/>
  <c r="W898" i="83"/>
  <c r="Z898" i="83"/>
  <c r="O902" i="83"/>
  <c r="O927" i="83" s="1"/>
  <c r="O169" i="84" s="1"/>
  <c r="T199" i="82"/>
  <c r="T210" i="82" s="1"/>
  <c r="L199" i="82"/>
  <c r="L210" i="82" s="1"/>
  <c r="R199" i="82"/>
  <c r="R210" i="82" s="1"/>
  <c r="AC199" i="82"/>
  <c r="AC210" i="82" s="1"/>
  <c r="N199" i="82"/>
  <c r="N210" i="82" s="1"/>
  <c r="AF199" i="82"/>
  <c r="AF210" i="82" s="1"/>
  <c r="X199" i="82"/>
  <c r="X210" i="82" s="1"/>
  <c r="Z199" i="82"/>
  <c r="Z210" i="82" s="1"/>
  <c r="O199" i="82"/>
  <c r="O210" i="82" s="1"/>
  <c r="P199" i="82"/>
  <c r="P210" i="82" s="1"/>
  <c r="AI199" i="82"/>
  <c r="AI210" i="82" s="1"/>
  <c r="Z200" i="82"/>
  <c r="Z211" i="82" s="1"/>
  <c r="Y199" i="82"/>
  <c r="Y210" i="82" s="1"/>
  <c r="AB199" i="82"/>
  <c r="AB210" i="82" s="1"/>
  <c r="AA199" i="82"/>
  <c r="AA210" i="82" s="1"/>
  <c r="AD199" i="82"/>
  <c r="AD210" i="82" s="1"/>
  <c r="S199" i="82"/>
  <c r="S210" i="82" s="1"/>
  <c r="AH199" i="82"/>
  <c r="AH210" i="82" s="1"/>
  <c r="AH200" i="82"/>
  <c r="AH211" i="82" s="1"/>
  <c r="M199" i="82"/>
  <c r="M210" i="82" s="1"/>
  <c r="Q199" i="82"/>
  <c r="Q210" i="82" s="1"/>
  <c r="U199" i="82"/>
  <c r="U210" i="82" s="1"/>
  <c r="W199" i="82"/>
  <c r="W210" i="82" s="1"/>
  <c r="AE199" i="82"/>
  <c r="AE210" i="82" s="1"/>
  <c r="AG200" i="82"/>
  <c r="AG211" i="82" s="1"/>
  <c r="AE200" i="82"/>
  <c r="AE211" i="82" s="1"/>
  <c r="N198" i="82"/>
  <c r="N209" i="82" s="1"/>
  <c r="L200" i="82"/>
  <c r="L211" i="82" s="1"/>
  <c r="M200" i="82"/>
  <c r="M211" i="82" s="1"/>
  <c r="R200" i="82"/>
  <c r="R211" i="82" s="1"/>
  <c r="AD200" i="82"/>
  <c r="AD211" i="82" s="1"/>
  <c r="AF198" i="82"/>
  <c r="AF209" i="82" s="1"/>
  <c r="AB198" i="82"/>
  <c r="AB209" i="82" s="1"/>
  <c r="J204" i="82"/>
  <c r="AA318" i="85"/>
  <c r="AA347" i="86" s="1"/>
  <c r="AE318" i="85"/>
  <c r="N318" i="85"/>
  <c r="AI318" i="85"/>
  <c r="P318" i="85"/>
  <c r="R318" i="85"/>
  <c r="AB318" i="85"/>
  <c r="S318" i="85"/>
  <c r="W318" i="85"/>
  <c r="AH318" i="85"/>
  <c r="L318" i="85"/>
  <c r="X318" i="85"/>
  <c r="V318" i="85"/>
  <c r="AC318" i="85"/>
  <c r="T318" i="85"/>
  <c r="AF318" i="85"/>
  <c r="U318" i="85"/>
  <c r="Q318" i="85"/>
  <c r="Z318" i="85"/>
  <c r="Y318" i="85"/>
  <c r="AJ318" i="85"/>
  <c r="AD318" i="85"/>
  <c r="AG318" i="85"/>
  <c r="O318" i="85"/>
  <c r="M318" i="85"/>
  <c r="J336" i="85"/>
  <c r="J337" i="85"/>
  <c r="J429" i="85" s="1"/>
  <c r="J181" i="87" s="1"/>
  <c r="J187" i="87" s="1"/>
  <c r="I100" i="45" s="1"/>
  <c r="P198" i="82"/>
  <c r="P209" i="82" s="1"/>
  <c r="S200" i="82"/>
  <c r="S211" i="82" s="1"/>
  <c r="T200" i="82"/>
  <c r="T211" i="82" s="1"/>
  <c r="U200" i="82"/>
  <c r="U211" i="82" s="1"/>
  <c r="W200" i="82"/>
  <c r="W211" i="82" s="1"/>
  <c r="AJ198" i="82"/>
  <c r="AJ209" i="82" s="1"/>
  <c r="AD198" i="82"/>
  <c r="AD209" i="82" s="1"/>
  <c r="W198" i="82"/>
  <c r="W209" i="82" s="1"/>
  <c r="W312" i="85"/>
  <c r="L312" i="85"/>
  <c r="V312" i="85"/>
  <c r="T312" i="85"/>
  <c r="AE312" i="85"/>
  <c r="Y312" i="85"/>
  <c r="O312" i="85"/>
  <c r="R312" i="85"/>
  <c r="P312" i="85"/>
  <c r="AB312" i="85"/>
  <c r="Z312" i="85"/>
  <c r="M312" i="85"/>
  <c r="AF312" i="85"/>
  <c r="N312" i="85"/>
  <c r="AI312" i="85"/>
  <c r="X312" i="85"/>
  <c r="AJ312" i="85"/>
  <c r="AD312" i="85"/>
  <c r="AG312" i="85"/>
  <c r="U312" i="85"/>
  <c r="S312" i="85"/>
  <c r="AH312" i="85"/>
  <c r="AC312" i="85"/>
  <c r="AA312" i="85"/>
  <c r="Q312" i="85"/>
  <c r="Q200" i="82"/>
  <c r="Q211" i="82" s="1"/>
  <c r="N200" i="82"/>
  <c r="N211" i="82" s="1"/>
  <c r="S198" i="82"/>
  <c r="S209" i="82" s="1"/>
  <c r="Q314" i="85"/>
  <c r="T314" i="85"/>
  <c r="AF314" i="85"/>
  <c r="U314" i="85"/>
  <c r="Y314" i="85"/>
  <c r="Z314" i="85"/>
  <c r="V314" i="85"/>
  <c r="W314" i="85"/>
  <c r="AB314" i="85"/>
  <c r="L314" i="85"/>
  <c r="X314" i="85"/>
  <c r="R314" i="85"/>
  <c r="AG314" i="85"/>
  <c r="AJ314" i="85"/>
  <c r="AC314" i="85"/>
  <c r="AA314" i="85"/>
  <c r="M314" i="85"/>
  <c r="S314" i="85"/>
  <c r="O314" i="85"/>
  <c r="AD314" i="85"/>
  <c r="AI314" i="85"/>
  <c r="AE314" i="85"/>
  <c r="AH314" i="85"/>
  <c r="AO326" i="85"/>
  <c r="M448" i="85" s="1"/>
  <c r="P314" i="85"/>
  <c r="N314" i="85"/>
  <c r="AA329" i="85"/>
  <c r="AA358" i="86" s="1"/>
  <c r="S329" i="85"/>
  <c r="O329" i="85"/>
  <c r="Q329" i="85"/>
  <c r="AG329" i="85"/>
  <c r="Z329" i="85"/>
  <c r="X329" i="85"/>
  <c r="AF329" i="85"/>
  <c r="N329" i="85"/>
  <c r="W329" i="85"/>
  <c r="AI329" i="85"/>
  <c r="AH329" i="85"/>
  <c r="AD329" i="85"/>
  <c r="V329" i="85"/>
  <c r="Y329" i="85"/>
  <c r="U329" i="85"/>
  <c r="T329" i="85"/>
  <c r="AB329" i="85"/>
  <c r="R329" i="85"/>
  <c r="AJ329" i="85"/>
  <c r="M329" i="85"/>
  <c r="AE329" i="85"/>
  <c r="P329" i="85"/>
  <c r="L329" i="85"/>
  <c r="P358" i="86" s="1"/>
  <c r="AC329" i="85"/>
  <c r="AC200" i="82"/>
  <c r="AC211" i="82" s="1"/>
  <c r="Q198" i="82"/>
  <c r="Q209" i="82" s="1"/>
  <c r="AA200" i="82"/>
  <c r="AA211" i="82" s="1"/>
  <c r="U198" i="82"/>
  <c r="U209" i="82" s="1"/>
  <c r="T328" i="85"/>
  <c r="AA328" i="85"/>
  <c r="AA357" i="86" s="1"/>
  <c r="V328" i="85"/>
  <c r="V357" i="86" s="1"/>
  <c r="N328" i="85"/>
  <c r="X328" i="85"/>
  <c r="AC328" i="85"/>
  <c r="Z328" i="85"/>
  <c r="L328" i="85"/>
  <c r="R328" i="85"/>
  <c r="S328" i="85"/>
  <c r="W328" i="85"/>
  <c r="P328" i="85"/>
  <c r="Q328" i="85"/>
  <c r="O328" i="85"/>
  <c r="AB328" i="85"/>
  <c r="AG328" i="85"/>
  <c r="AI328" i="85"/>
  <c r="AH328" i="85"/>
  <c r="M328" i="85"/>
  <c r="AD328" i="85"/>
  <c r="AJ328" i="85"/>
  <c r="AF328" i="85"/>
  <c r="AE328" i="85"/>
  <c r="U328" i="85"/>
  <c r="Y328" i="85"/>
  <c r="Z198" i="82"/>
  <c r="AB200" i="82"/>
  <c r="AB211" i="82" s="1"/>
  <c r="M198" i="82"/>
  <c r="M209" i="82" s="1"/>
  <c r="AI198" i="82"/>
  <c r="AJ200" i="82"/>
  <c r="AJ211" i="82" s="1"/>
  <c r="V200" i="82"/>
  <c r="V211" i="82" s="1"/>
  <c r="L198" i="82"/>
  <c r="L209" i="82" s="1"/>
  <c r="V198" i="82"/>
  <c r="V209" i="82" s="1"/>
  <c r="O198" i="82"/>
  <c r="O209" i="82" s="1"/>
  <c r="Q325" i="85"/>
  <c r="AG325" i="85"/>
  <c r="AH325" i="85"/>
  <c r="N325" i="85"/>
  <c r="W325" i="85"/>
  <c r="AB325" i="85"/>
  <c r="AD325" i="85"/>
  <c r="AF325" i="85"/>
  <c r="S325" i="85"/>
  <c r="T325" i="85"/>
  <c r="V325" i="85"/>
  <c r="V354" i="86" s="1"/>
  <c r="AI325" i="85"/>
  <c r="U325" i="85"/>
  <c r="P325" i="85"/>
  <c r="Y325" i="85"/>
  <c r="R325" i="85"/>
  <c r="O325" i="85"/>
  <c r="X325" i="85"/>
  <c r="AE325" i="85"/>
  <c r="AJ325" i="85"/>
  <c r="Z325" i="85"/>
  <c r="AC325" i="85"/>
  <c r="AA325" i="85"/>
  <c r="AA354" i="86" s="1"/>
  <c r="M325" i="85"/>
  <c r="L325" i="85"/>
  <c r="AJ199" i="82"/>
  <c r="AJ210" i="82" s="1"/>
  <c r="AG199" i="82"/>
  <c r="AG210" i="82" s="1"/>
  <c r="AF200" i="82"/>
  <c r="AF211" i="82" s="1"/>
  <c r="Y200" i="82"/>
  <c r="Y211" i="82" s="1"/>
  <c r="AI200" i="82"/>
  <c r="AI211" i="82" s="1"/>
  <c r="AG198" i="82"/>
  <c r="AG209" i="82" s="1"/>
  <c r="Y198" i="82"/>
  <c r="Y209" i="82" s="1"/>
  <c r="AE198" i="82"/>
  <c r="AE209" i="82" s="1"/>
  <c r="AH198" i="82"/>
  <c r="AH209" i="82" s="1"/>
  <c r="O321" i="85"/>
  <c r="AA321" i="85"/>
  <c r="Y321" i="85"/>
  <c r="L321" i="85"/>
  <c r="P321" i="85"/>
  <c r="T321" i="85"/>
  <c r="R321" i="85"/>
  <c r="AG321" i="85"/>
  <c r="M321" i="85"/>
  <c r="AE321" i="85"/>
  <c r="Q321" i="85"/>
  <c r="N321" i="85"/>
  <c r="U321" i="85"/>
  <c r="S321" i="85"/>
  <c r="W321" i="85"/>
  <c r="X321" i="85"/>
  <c r="AC321" i="85"/>
  <c r="AD321" i="85"/>
  <c r="AB321" i="85"/>
  <c r="Z321" i="85"/>
  <c r="AJ321" i="85"/>
  <c r="AH321" i="85"/>
  <c r="V321" i="85"/>
  <c r="V350" i="86" s="1"/>
  <c r="AF321" i="85"/>
  <c r="AI321" i="85"/>
  <c r="N313" i="85"/>
  <c r="AH313" i="85"/>
  <c r="T313" i="85"/>
  <c r="AE313" i="85"/>
  <c r="V313" i="85"/>
  <c r="X313" i="85"/>
  <c r="Y313" i="85"/>
  <c r="AC313" i="85"/>
  <c r="P313" i="85"/>
  <c r="S313" i="85"/>
  <c r="AD313" i="85"/>
  <c r="W313" i="85"/>
  <c r="AB313" i="85"/>
  <c r="AF313" i="85"/>
  <c r="Z313" i="85"/>
  <c r="AA313" i="85"/>
  <c r="Q313" i="85"/>
  <c r="L313" i="85"/>
  <c r="AI313" i="85"/>
  <c r="M313" i="85"/>
  <c r="AG313" i="85"/>
  <c r="O313" i="85"/>
  <c r="U313" i="85"/>
  <c r="R313" i="85"/>
  <c r="AJ313" i="85"/>
  <c r="AC198" i="82"/>
  <c r="AC209" i="82" s="1"/>
  <c r="X198" i="82"/>
  <c r="X209" i="82" s="1"/>
  <c r="X200" i="82"/>
  <c r="X211" i="82" s="1"/>
  <c r="P200" i="82"/>
  <c r="P211" i="82" s="1"/>
  <c r="AA198" i="82"/>
  <c r="T198" i="82"/>
  <c r="T209" i="82" s="1"/>
  <c r="AI322" i="85"/>
  <c r="P322" i="85"/>
  <c r="R322" i="85"/>
  <c r="Y322" i="85"/>
  <c r="L322" i="85"/>
  <c r="X322" i="85"/>
  <c r="U322" i="85"/>
  <c r="V322" i="85"/>
  <c r="V351" i="86" s="1"/>
  <c r="AA322" i="85"/>
  <c r="AA351" i="86" s="1"/>
  <c r="AE322" i="85"/>
  <c r="T322" i="85"/>
  <c r="AF322" i="85"/>
  <c r="Z322" i="85"/>
  <c r="AJ322" i="85"/>
  <c r="N322" i="85"/>
  <c r="Q322" i="85"/>
  <c r="AB322" i="85"/>
  <c r="AD322" i="85"/>
  <c r="AC322" i="85"/>
  <c r="AG322" i="85"/>
  <c r="O322" i="85"/>
  <c r="M322" i="85"/>
  <c r="S322" i="85"/>
  <c r="U351" i="86" s="1"/>
  <c r="W322" i="85"/>
  <c r="AH322" i="85"/>
  <c r="AC333" i="85"/>
  <c r="Z333" i="85"/>
  <c r="X333" i="85"/>
  <c r="AH333" i="85"/>
  <c r="N333" i="85"/>
  <c r="W333" i="85"/>
  <c r="T333" i="85"/>
  <c r="V333" i="85"/>
  <c r="L333" i="85"/>
  <c r="AB333" i="85"/>
  <c r="AA333" i="85"/>
  <c r="O333" i="85"/>
  <c r="S333" i="85"/>
  <c r="AD333" i="85"/>
  <c r="AF333" i="85"/>
  <c r="AE333" i="85"/>
  <c r="Q333" i="85"/>
  <c r="U333" i="85"/>
  <c r="R333" i="85"/>
  <c r="AI333" i="85"/>
  <c r="Y333" i="85"/>
  <c r="AJ333" i="85"/>
  <c r="M333" i="85"/>
  <c r="AG333" i="85"/>
  <c r="P333" i="85"/>
  <c r="W327" i="85"/>
  <c r="AJ327" i="85"/>
  <c r="T327" i="85"/>
  <c r="AH327" i="85"/>
  <c r="M327" i="85"/>
  <c r="AG327" i="85"/>
  <c r="AA327" i="85"/>
  <c r="AA356" i="86" s="1"/>
  <c r="AC327" i="85"/>
  <c r="V327" i="85"/>
  <c r="V356" i="86" s="1"/>
  <c r="Q327" i="85"/>
  <c r="AE327" i="85"/>
  <c r="S327" i="85"/>
  <c r="Z327" i="85"/>
  <c r="U327" i="85"/>
  <c r="O327" i="85"/>
  <c r="AB327" i="85"/>
  <c r="AI327" i="85"/>
  <c r="L327" i="85"/>
  <c r="X327" i="85"/>
  <c r="Y327" i="85"/>
  <c r="R327" i="85"/>
  <c r="AF327" i="85"/>
  <c r="N327" i="85"/>
  <c r="AD327" i="85"/>
  <c r="P327" i="85"/>
  <c r="J421" i="85"/>
  <c r="J160" i="87" s="1"/>
  <c r="J165" i="87" s="1"/>
  <c r="I91" i="45" s="1"/>
  <c r="J156" i="87"/>
  <c r="V927" i="83"/>
  <c r="V169" i="84" s="1"/>
  <c r="AF927" i="83"/>
  <c r="AF169" i="84" s="1"/>
  <c r="J885" i="83"/>
  <c r="X927" i="83"/>
  <c r="X169" i="84" s="1"/>
  <c r="X901" i="83"/>
  <c r="X926" i="83" s="1"/>
  <c r="X168" i="84" s="1"/>
  <c r="R209" i="82"/>
  <c r="Z901" i="83"/>
  <c r="Z926" i="83" s="1"/>
  <c r="Z168" i="84" s="1"/>
  <c r="Z927" i="83"/>
  <c r="Z169" i="84" s="1"/>
  <c r="AB927" i="83"/>
  <c r="AB169" i="84" s="1"/>
  <c r="AE927" i="83"/>
  <c r="AE169" i="84" s="1"/>
  <c r="T927" i="83"/>
  <c r="T169" i="84" s="1"/>
  <c r="AJ927" i="83"/>
  <c r="AJ169" i="84" s="1"/>
  <c r="AC927" i="83"/>
  <c r="AC169" i="84" s="1"/>
  <c r="S479" i="83"/>
  <c r="Q927" i="83"/>
  <c r="Q169" i="84" s="1"/>
  <c r="AH927" i="83"/>
  <c r="AH169" i="84" s="1"/>
  <c r="U927" i="83"/>
  <c r="U169" i="84" s="1"/>
  <c r="L898" i="83"/>
  <c r="Y927" i="83"/>
  <c r="Y169" i="84" s="1"/>
  <c r="R478" i="83"/>
  <c r="M927" i="83"/>
  <c r="M169" i="84" s="1"/>
  <c r="J899" i="83"/>
  <c r="L903" i="83"/>
  <c r="AG927" i="83"/>
  <c r="AG169" i="84" s="1"/>
  <c r="W901" i="83"/>
  <c r="W926" i="83" s="1"/>
  <c r="W168" i="84" s="1"/>
  <c r="W927" i="83"/>
  <c r="W169" i="84" s="1"/>
  <c r="J893" i="83"/>
  <c r="S562" i="74"/>
  <c r="S563" i="74" s="1"/>
  <c r="U356" i="86" l="1"/>
  <c r="U377" i="85"/>
  <c r="U379" i="85"/>
  <c r="U393" i="85" s="1"/>
  <c r="U394" i="85" s="1"/>
  <c r="P354" i="86"/>
  <c r="U357" i="86"/>
  <c r="AA377" i="85"/>
  <c r="AA379" i="85"/>
  <c r="AA393" i="85" s="1"/>
  <c r="AA394" i="85" s="1"/>
  <c r="P376" i="85"/>
  <c r="P392" i="85" s="1"/>
  <c r="U376" i="85"/>
  <c r="U347" i="86"/>
  <c r="P377" i="85"/>
  <c r="P379" i="85"/>
  <c r="P393" i="85" s="1"/>
  <c r="P394" i="85" s="1"/>
  <c r="U358" i="86"/>
  <c r="P347" i="86"/>
  <c r="U350" i="86"/>
  <c r="P351" i="86"/>
  <c r="P356" i="86"/>
  <c r="P357" i="86"/>
  <c r="AA350" i="86"/>
  <c r="P350" i="86"/>
  <c r="U354" i="86"/>
  <c r="M449" i="85"/>
  <c r="M458" i="85" s="1"/>
  <c r="R108" i="50" s="1"/>
  <c r="M106" i="50"/>
  <c r="S106" i="50"/>
  <c r="S108" i="50"/>
  <c r="R105" i="50"/>
  <c r="S105" i="50"/>
  <c r="G234" i="84"/>
  <c r="H231" i="84"/>
  <c r="I246" i="84" s="1"/>
  <c r="I247" i="84"/>
  <c r="H230" i="84"/>
  <c r="M443" i="85"/>
  <c r="M456" i="85" s="1"/>
  <c r="J453" i="85" s="1"/>
  <c r="M103" i="50" s="1"/>
  <c r="AO439" i="85"/>
  <c r="L459" i="85" s="1"/>
  <c r="R356" i="86"/>
  <c r="R358" i="86"/>
  <c r="Y347" i="86"/>
  <c r="Y356" i="86"/>
  <c r="Y377" i="85"/>
  <c r="R354" i="86"/>
  <c r="R347" i="86"/>
  <c r="Y357" i="86"/>
  <c r="X356" i="86"/>
  <c r="R377" i="85"/>
  <c r="X350" i="86"/>
  <c r="R351" i="86"/>
  <c r="X376" i="85"/>
  <c r="X377" i="85"/>
  <c r="R379" i="85"/>
  <c r="R393" i="85" s="1"/>
  <c r="R394" i="85" s="1"/>
  <c r="R376" i="85"/>
  <c r="X347" i="86"/>
  <c r="Y376" i="85"/>
  <c r="X351" i="86"/>
  <c r="X357" i="86"/>
  <c r="Y350" i="86"/>
  <c r="R350" i="86"/>
  <c r="X354" i="86"/>
  <c r="X358" i="86"/>
  <c r="W358" i="86"/>
  <c r="Y358" i="86"/>
  <c r="Y354" i="86"/>
  <c r="R357" i="86"/>
  <c r="O901" i="83"/>
  <c r="O926" i="83" s="1"/>
  <c r="O168" i="84" s="1"/>
  <c r="J898" i="83"/>
  <c r="S927" i="83"/>
  <c r="S169" i="84" s="1"/>
  <c r="AG215" i="82"/>
  <c r="AG225" i="82" s="1"/>
  <c r="AG76" i="83" s="1"/>
  <c r="T215" i="82"/>
  <c r="T225" i="82" s="1"/>
  <c r="T76" i="83" s="1"/>
  <c r="AA204" i="82"/>
  <c r="AG204" i="82"/>
  <c r="X215" i="82"/>
  <c r="X226" i="82" s="1"/>
  <c r="X77" i="83" s="1"/>
  <c r="P215" i="82"/>
  <c r="P227" i="82" s="1"/>
  <c r="P78" i="83" s="1"/>
  <c r="X204" i="82"/>
  <c r="S215" i="82"/>
  <c r="S228" i="82" s="1"/>
  <c r="R215" i="82"/>
  <c r="R221" i="82" s="1"/>
  <c r="R72" i="83" s="1"/>
  <c r="AI204" i="82"/>
  <c r="W204" i="82"/>
  <c r="L204" i="82"/>
  <c r="Z356" i="86"/>
  <c r="M356" i="86"/>
  <c r="Z350" i="86"/>
  <c r="AE354" i="86"/>
  <c r="O354" i="86"/>
  <c r="M357" i="86"/>
  <c r="M358" i="86"/>
  <c r="M347" i="86"/>
  <c r="M204" i="82"/>
  <c r="U204" i="82"/>
  <c r="O204" i="82"/>
  <c r="T204" i="82"/>
  <c r="Q215" i="82"/>
  <c r="Q221" i="82" s="1"/>
  <c r="Q72" i="83" s="1"/>
  <c r="AE351" i="86"/>
  <c r="J211" i="82"/>
  <c r="G210" i="84" s="1"/>
  <c r="Y215" i="82"/>
  <c r="Y228" i="82" s="1"/>
  <c r="O215" i="82"/>
  <c r="O221" i="82" s="1"/>
  <c r="O72" i="83" s="1"/>
  <c r="Z204" i="82"/>
  <c r="Q204" i="82"/>
  <c r="P204" i="82"/>
  <c r="AH204" i="82"/>
  <c r="AB215" i="82"/>
  <c r="AB224" i="82" s="1"/>
  <c r="R204" i="82"/>
  <c r="AF215" i="82"/>
  <c r="AF226" i="82" s="1"/>
  <c r="AF77" i="83" s="1"/>
  <c r="U215" i="82"/>
  <c r="U223" i="82" s="1"/>
  <c r="U74" i="83" s="1"/>
  <c r="AI209" i="82"/>
  <c r="AI215" i="82" s="1"/>
  <c r="AI225" i="82" s="1"/>
  <c r="AI76" i="83" s="1"/>
  <c r="M215" i="82"/>
  <c r="M220" i="82" s="1"/>
  <c r="Y204" i="82"/>
  <c r="AJ215" i="82"/>
  <c r="AJ228" i="82" s="1"/>
  <c r="N215" i="82"/>
  <c r="N227" i="82" s="1"/>
  <c r="N78" i="83" s="1"/>
  <c r="AC215" i="82"/>
  <c r="AC228" i="82" s="1"/>
  <c r="AE215" i="82"/>
  <c r="AE227" i="82" s="1"/>
  <c r="AE78" i="83" s="1"/>
  <c r="AJ204" i="82"/>
  <c r="N204" i="82"/>
  <c r="J210" i="82"/>
  <c r="G209" i="84" s="1"/>
  <c r="AE204" i="82"/>
  <c r="V204" i="82"/>
  <c r="AD204" i="82"/>
  <c r="AF204" i="82"/>
  <c r="Z209" i="82"/>
  <c r="Z215" i="82" s="1"/>
  <c r="Z224" i="82" s="1"/>
  <c r="AH215" i="82"/>
  <c r="AH223" i="82" s="1"/>
  <c r="AH74" i="83" s="1"/>
  <c r="W215" i="82"/>
  <c r="W223" i="82" s="1"/>
  <c r="W74" i="83" s="1"/>
  <c r="V215" i="82"/>
  <c r="V224" i="82" s="1"/>
  <c r="S204" i="82"/>
  <c r="AD215" i="82"/>
  <c r="AD227" i="82" s="1"/>
  <c r="AD78" i="83" s="1"/>
  <c r="AB204" i="82"/>
  <c r="AC204" i="82"/>
  <c r="AA209" i="82"/>
  <c r="AA215" i="82" s="1"/>
  <c r="AA224" i="82" s="1"/>
  <c r="AE356" i="86"/>
  <c r="AG351" i="86"/>
  <c r="AG377" i="86" s="1"/>
  <c r="AG380" i="86" s="1"/>
  <c r="AG379" i="86" s="1"/>
  <c r="AG384" i="86" s="1"/>
  <c r="AE350" i="86"/>
  <c r="V377" i="86"/>
  <c r="V380" i="86" s="1"/>
  <c r="V385" i="86" s="1"/>
  <c r="AE357" i="86"/>
  <c r="Z377" i="85"/>
  <c r="Z354" i="86"/>
  <c r="M351" i="86"/>
  <c r="O377" i="85"/>
  <c r="O351" i="86"/>
  <c r="Y351" i="86"/>
  <c r="Z357" i="86"/>
  <c r="T326" i="85"/>
  <c r="AF326" i="85"/>
  <c r="AC326" i="85"/>
  <c r="Q326" i="85"/>
  <c r="AB326" i="85"/>
  <c r="M326" i="85"/>
  <c r="AD326" i="85"/>
  <c r="Y326" i="85"/>
  <c r="AJ326" i="85"/>
  <c r="AH326" i="85"/>
  <c r="AG326" i="85"/>
  <c r="O326" i="85"/>
  <c r="Z326" i="85"/>
  <c r="S326" i="85"/>
  <c r="W326" i="85"/>
  <c r="N326" i="85"/>
  <c r="AA326" i="85"/>
  <c r="AA355" i="86" s="1"/>
  <c r="AE326" i="85"/>
  <c r="R326" i="85"/>
  <c r="AI326" i="85"/>
  <c r="P326" i="85"/>
  <c r="U326" i="85"/>
  <c r="L326" i="85"/>
  <c r="X326" i="85"/>
  <c r="V326" i="85"/>
  <c r="M376" i="85"/>
  <c r="W350" i="86"/>
  <c r="Z347" i="86"/>
  <c r="Z351" i="86"/>
  <c r="AE376" i="85"/>
  <c r="Z379" i="85"/>
  <c r="Z393" i="85" s="1"/>
  <c r="Z394" i="85" s="1"/>
  <c r="AE377" i="85"/>
  <c r="M379" i="85"/>
  <c r="M393" i="85" s="1"/>
  <c r="W351" i="86"/>
  <c r="W354" i="86"/>
  <c r="O357" i="86"/>
  <c r="W356" i="86"/>
  <c r="O356" i="86"/>
  <c r="M350" i="86"/>
  <c r="O350" i="86"/>
  <c r="AA376" i="85"/>
  <c r="Z376" i="85"/>
  <c r="U337" i="85"/>
  <c r="R337" i="85"/>
  <c r="W337" i="85"/>
  <c r="AC337" i="85"/>
  <c r="Z337" i="85"/>
  <c r="X337" i="85"/>
  <c r="N337" i="85"/>
  <c r="AH337" i="85"/>
  <c r="AE337" i="85"/>
  <c r="V337" i="85"/>
  <c r="O337" i="85"/>
  <c r="L337" i="85"/>
  <c r="S337" i="85"/>
  <c r="AD337" i="85"/>
  <c r="AJ337" i="85"/>
  <c r="AF337" i="85"/>
  <c r="AA337" i="85"/>
  <c r="AA387" i="85" s="1"/>
  <c r="AA400" i="85" s="1"/>
  <c r="Q337" i="85"/>
  <c r="AB337" i="85"/>
  <c r="AI337" i="85"/>
  <c r="Y337" i="85"/>
  <c r="P337" i="85"/>
  <c r="M337" i="85"/>
  <c r="AG337" i="85"/>
  <c r="T337" i="85"/>
  <c r="AE347" i="86"/>
  <c r="W347" i="86"/>
  <c r="M377" i="85"/>
  <c r="W357" i="86"/>
  <c r="O358" i="86"/>
  <c r="O376" i="85"/>
  <c r="O336" i="85"/>
  <c r="AI336" i="85"/>
  <c r="Z336" i="85"/>
  <c r="W336" i="85"/>
  <c r="L336" i="85"/>
  <c r="AD336" i="85"/>
  <c r="AE336" i="85"/>
  <c r="T336" i="85"/>
  <c r="AG336" i="85"/>
  <c r="P336" i="85"/>
  <c r="AB336" i="85"/>
  <c r="N336" i="85"/>
  <c r="X336" i="85"/>
  <c r="AJ336" i="85"/>
  <c r="AH336" i="85"/>
  <c r="M336" i="85"/>
  <c r="AF336" i="85"/>
  <c r="R336" i="85"/>
  <c r="Q336" i="85"/>
  <c r="U336" i="85"/>
  <c r="S336" i="85"/>
  <c r="V336" i="85"/>
  <c r="AC336" i="85"/>
  <c r="AA336" i="85"/>
  <c r="AA386" i="85" s="1"/>
  <c r="AA399" i="85" s="1"/>
  <c r="Y336" i="85"/>
  <c r="S351" i="86"/>
  <c r="S377" i="86" s="1"/>
  <c r="S380" i="86" s="1"/>
  <c r="W376" i="85"/>
  <c r="W377" i="85"/>
  <c r="O379" i="85"/>
  <c r="O393" i="85" s="1"/>
  <c r="O394" i="85" s="1"/>
  <c r="M354" i="86"/>
  <c r="Z358" i="86"/>
  <c r="O347" i="86"/>
  <c r="T479" i="83"/>
  <c r="L902" i="83"/>
  <c r="J903" i="83"/>
  <c r="L928" i="83"/>
  <c r="S478" i="83"/>
  <c r="L215" i="82"/>
  <c r="P386" i="85" l="1"/>
  <c r="P399" i="85" s="1"/>
  <c r="Y234" i="82"/>
  <c r="Y85" i="83" s="1"/>
  <c r="U392" i="85"/>
  <c r="U387" i="85"/>
  <c r="U400" i="85" s="1"/>
  <c r="U386" i="85"/>
  <c r="U399" i="85" s="1"/>
  <c r="P387" i="85"/>
  <c r="P400" i="85" s="1"/>
  <c r="AA392" i="85"/>
  <c r="AA377" i="86"/>
  <c r="AA380" i="86" s="1"/>
  <c r="AA379" i="86" s="1"/>
  <c r="AA384" i="86" s="1"/>
  <c r="P355" i="86"/>
  <c r="P377" i="86" s="1"/>
  <c r="P380" i="86" s="1"/>
  <c r="U355" i="86"/>
  <c r="U377" i="86" s="1"/>
  <c r="U380" i="86" s="1"/>
  <c r="K453" i="85"/>
  <c r="N103" i="50" s="1"/>
  <c r="S109" i="50"/>
  <c r="R106" i="50"/>
  <c r="T222" i="82"/>
  <c r="T73" i="83" s="1"/>
  <c r="T151" i="83" s="1"/>
  <c r="R238" i="82"/>
  <c r="R89" i="83" s="1"/>
  <c r="R167" i="83" s="1"/>
  <c r="R219" i="83" s="1"/>
  <c r="R245" i="83" s="1"/>
  <c r="I245" i="84"/>
  <c r="H234" i="84"/>
  <c r="M459" i="85"/>
  <c r="J459" i="85"/>
  <c r="M109" i="50" s="1"/>
  <c r="K459" i="85"/>
  <c r="N109" i="50" s="1"/>
  <c r="Y392" i="85"/>
  <c r="R392" i="85"/>
  <c r="X392" i="85"/>
  <c r="R386" i="85"/>
  <c r="R399" i="85" s="1"/>
  <c r="R387" i="85"/>
  <c r="R400" i="85" s="1"/>
  <c r="X377" i="86"/>
  <c r="X380" i="86" s="1"/>
  <c r="X379" i="86" s="1"/>
  <c r="X384" i="86" s="1"/>
  <c r="R355" i="86"/>
  <c r="R377" i="86" s="1"/>
  <c r="R380" i="86" s="1"/>
  <c r="Y377" i="86"/>
  <c r="Y380" i="86" s="1"/>
  <c r="Y379" i="86" s="1"/>
  <c r="Y384" i="86" s="1"/>
  <c r="AG222" i="82"/>
  <c r="AG73" i="83" s="1"/>
  <c r="AG125" i="83" s="1"/>
  <c r="AG271" i="83" s="1"/>
  <c r="AG234" i="82"/>
  <c r="AG85" i="83" s="1"/>
  <c r="AG137" i="83" s="1"/>
  <c r="AG231" i="82"/>
  <c r="AG82" i="83" s="1"/>
  <c r="AG160" i="83" s="1"/>
  <c r="AG212" i="83" s="1"/>
  <c r="AG238" i="83" s="1"/>
  <c r="AG239" i="82"/>
  <c r="AG90" i="83" s="1"/>
  <c r="AG168" i="83" s="1"/>
  <c r="AG229" i="82"/>
  <c r="AG80" i="83" s="1"/>
  <c r="AG132" i="83" s="1"/>
  <c r="AG236" i="82"/>
  <c r="AG87" i="83" s="1"/>
  <c r="AG139" i="83" s="1"/>
  <c r="AG223" i="82"/>
  <c r="AG74" i="83" s="1"/>
  <c r="AG152" i="83" s="1"/>
  <c r="AG221" i="82"/>
  <c r="AG72" i="83" s="1"/>
  <c r="AG150" i="83" s="1"/>
  <c r="T239" i="82"/>
  <c r="T90" i="83" s="1"/>
  <c r="T168" i="83" s="1"/>
  <c r="AB226" i="82"/>
  <c r="AB77" i="83" s="1"/>
  <c r="AB129" i="83" s="1"/>
  <c r="AB453" i="83" s="1"/>
  <c r="AB463" i="83" s="1"/>
  <c r="N232" i="82"/>
  <c r="N83" i="83" s="1"/>
  <c r="N135" i="83" s="1"/>
  <c r="AG238" i="82"/>
  <c r="AG89" i="83" s="1"/>
  <c r="AG141" i="83" s="1"/>
  <c r="AG233" i="82"/>
  <c r="AG84" i="83" s="1"/>
  <c r="AG136" i="83" s="1"/>
  <c r="AG226" i="82"/>
  <c r="AG77" i="83" s="1"/>
  <c r="AG155" i="83" s="1"/>
  <c r="AG227" i="82"/>
  <c r="AG78" i="83" s="1"/>
  <c r="AG156" i="83" s="1"/>
  <c r="AG208" i="83" s="1"/>
  <c r="R231" i="82"/>
  <c r="R82" i="83" s="1"/>
  <c r="R134" i="83" s="1"/>
  <c r="AG230" i="82"/>
  <c r="AG81" i="83" s="1"/>
  <c r="AG133" i="83" s="1"/>
  <c r="AG220" i="82"/>
  <c r="AG71" i="83" s="1"/>
  <c r="AG232" i="82"/>
  <c r="AG83" i="83" s="1"/>
  <c r="AG161" i="83" s="1"/>
  <c r="AG213" i="83" s="1"/>
  <c r="AG239" i="83" s="1"/>
  <c r="AG224" i="82"/>
  <c r="AG75" i="83" s="1"/>
  <c r="R225" i="82"/>
  <c r="R76" i="83" s="1"/>
  <c r="R128" i="83" s="1"/>
  <c r="R452" i="83" s="1"/>
  <c r="R462" i="83" s="1"/>
  <c r="Q238" i="82"/>
  <c r="Q89" i="83" s="1"/>
  <c r="Q141" i="83" s="1"/>
  <c r="AJ236" i="82"/>
  <c r="AJ87" i="83" s="1"/>
  <c r="AJ165" i="83" s="1"/>
  <c r="AJ217" i="83" s="1"/>
  <c r="AJ243" i="83" s="1"/>
  <c r="T236" i="82"/>
  <c r="T87" i="83" s="1"/>
  <c r="T165" i="83" s="1"/>
  <c r="T217" i="83" s="1"/>
  <c r="T243" i="83" s="1"/>
  <c r="T228" i="82"/>
  <c r="T79" i="83" s="1"/>
  <c r="N226" i="82"/>
  <c r="N77" i="83" s="1"/>
  <c r="N155" i="83" s="1"/>
  <c r="T220" i="82"/>
  <c r="T71" i="83" s="1"/>
  <c r="AB238" i="82"/>
  <c r="AB89" i="83" s="1"/>
  <c r="AB167" i="83" s="1"/>
  <c r="AB219" i="83" s="1"/>
  <c r="AB245" i="83" s="1"/>
  <c r="T235" i="82"/>
  <c r="T86" i="83" s="1"/>
  <c r="T138" i="83" s="1"/>
  <c r="T233" i="82"/>
  <c r="T84" i="83" s="1"/>
  <c r="T136" i="83" s="1"/>
  <c r="N239" i="82"/>
  <c r="N90" i="83" s="1"/>
  <c r="N142" i="83" s="1"/>
  <c r="AB229" i="82"/>
  <c r="AB80" i="83" s="1"/>
  <c r="AB132" i="83" s="1"/>
  <c r="T238" i="82"/>
  <c r="T89" i="83" s="1"/>
  <c r="T167" i="83" s="1"/>
  <c r="T219" i="83" s="1"/>
  <c r="T245" i="83" s="1"/>
  <c r="T230" i="82"/>
  <c r="T81" i="83" s="1"/>
  <c r="T159" i="83" s="1"/>
  <c r="T211" i="83" s="1"/>
  <c r="T237" i="83" s="1"/>
  <c r="T232" i="82"/>
  <c r="T83" i="83" s="1"/>
  <c r="T135" i="83" s="1"/>
  <c r="T224" i="82"/>
  <c r="T75" i="83" s="1"/>
  <c r="T221" i="82"/>
  <c r="T72" i="83" s="1"/>
  <c r="T124" i="83" s="1"/>
  <c r="T270" i="83" s="1"/>
  <c r="N238" i="82"/>
  <c r="N89" i="83" s="1"/>
  <c r="N141" i="83" s="1"/>
  <c r="N230" i="82"/>
  <c r="N81" i="83" s="1"/>
  <c r="N133" i="83" s="1"/>
  <c r="N225" i="82"/>
  <c r="N76" i="83" s="1"/>
  <c r="N128" i="83" s="1"/>
  <c r="N452" i="83" s="1"/>
  <c r="N462" i="83" s="1"/>
  <c r="AB237" i="82"/>
  <c r="AB88" i="83" s="1"/>
  <c r="AB166" i="83" s="1"/>
  <c r="AB218" i="83" s="1"/>
  <c r="AB244" i="83" s="1"/>
  <c r="AB228" i="82"/>
  <c r="AB79" i="83" s="1"/>
  <c r="T237" i="82"/>
  <c r="T88" i="83" s="1"/>
  <c r="T166" i="83" s="1"/>
  <c r="T218" i="83" s="1"/>
  <c r="T244" i="83" s="1"/>
  <c r="T234" i="82"/>
  <c r="T85" i="83" s="1"/>
  <c r="T163" i="83" s="1"/>
  <c r="T215" i="83" s="1"/>
  <c r="T241" i="83" s="1"/>
  <c r="T231" i="82"/>
  <c r="T82" i="83" s="1"/>
  <c r="T160" i="83" s="1"/>
  <c r="T212" i="83" s="1"/>
  <c r="T238" i="83" s="1"/>
  <c r="T226" i="82"/>
  <c r="T77" i="83" s="1"/>
  <c r="T129" i="83" s="1"/>
  <c r="T453" i="83" s="1"/>
  <c r="T463" i="83" s="1"/>
  <c r="T227" i="82"/>
  <c r="T78" i="83" s="1"/>
  <c r="T156" i="83" s="1"/>
  <c r="N237" i="82"/>
  <c r="N88" i="83" s="1"/>
  <c r="N140" i="83" s="1"/>
  <c r="N222" i="82"/>
  <c r="N73" i="83" s="1"/>
  <c r="N125" i="83" s="1"/>
  <c r="N271" i="83" s="1"/>
  <c r="N221" i="82"/>
  <c r="N72" i="83" s="1"/>
  <c r="N124" i="83" s="1"/>
  <c r="N270" i="83" s="1"/>
  <c r="AB236" i="82"/>
  <c r="AB87" i="83" s="1"/>
  <c r="AB139" i="83" s="1"/>
  <c r="AB225" i="82"/>
  <c r="AB76" i="83" s="1"/>
  <c r="AB154" i="83" s="1"/>
  <c r="T229" i="82"/>
  <c r="T80" i="83" s="1"/>
  <c r="T132" i="83" s="1"/>
  <c r="T223" i="82"/>
  <c r="T74" i="83" s="1"/>
  <c r="T126" i="83" s="1"/>
  <c r="T272" i="83" s="1"/>
  <c r="N234" i="82"/>
  <c r="N85" i="83" s="1"/>
  <c r="N137" i="83" s="1"/>
  <c r="N220" i="82"/>
  <c r="N71" i="83" s="1"/>
  <c r="AB222" i="82"/>
  <c r="AB73" i="83" s="1"/>
  <c r="AB125" i="83" s="1"/>
  <c r="AB271" i="83" s="1"/>
  <c r="AB220" i="82"/>
  <c r="AB71" i="83" s="1"/>
  <c r="AB221" i="82"/>
  <c r="AB72" i="83" s="1"/>
  <c r="AB124" i="83" s="1"/>
  <c r="AB270" i="83" s="1"/>
  <c r="AC238" i="82"/>
  <c r="AC89" i="83" s="1"/>
  <c r="AC167" i="83" s="1"/>
  <c r="AC219" i="83" s="1"/>
  <c r="AC245" i="83" s="1"/>
  <c r="N231" i="82"/>
  <c r="N82" i="83" s="1"/>
  <c r="N134" i="83" s="1"/>
  <c r="AB235" i="82"/>
  <c r="AB86" i="83" s="1"/>
  <c r="AB138" i="83" s="1"/>
  <c r="N229" i="82"/>
  <c r="N80" i="83" s="1"/>
  <c r="N158" i="83" s="1"/>
  <c r="N210" i="83" s="1"/>
  <c r="N236" i="83" s="1"/>
  <c r="AB231" i="82"/>
  <c r="AB82" i="83" s="1"/>
  <c r="AB160" i="83" s="1"/>
  <c r="AB212" i="83" s="1"/>
  <c r="AB238" i="83" s="1"/>
  <c r="Y225" i="82"/>
  <c r="Y76" i="83" s="1"/>
  <c r="Y154" i="83" s="1"/>
  <c r="AG237" i="82"/>
  <c r="AG88" i="83" s="1"/>
  <c r="AG140" i="83" s="1"/>
  <c r="AG228" i="82"/>
  <c r="AG79" i="83" s="1"/>
  <c r="AC229" i="82"/>
  <c r="AC80" i="83" s="1"/>
  <c r="AC132" i="83" s="1"/>
  <c r="AG235" i="82"/>
  <c r="AG86" i="83" s="1"/>
  <c r="AG138" i="83" s="1"/>
  <c r="AC225" i="82"/>
  <c r="AC76" i="83" s="1"/>
  <c r="AC128" i="83" s="1"/>
  <c r="AC452" i="83" s="1"/>
  <c r="AC462" i="83" s="1"/>
  <c r="AC224" i="82"/>
  <c r="AC75" i="83" s="1"/>
  <c r="Z221" i="82"/>
  <c r="Z72" i="83" s="1"/>
  <c r="Z124" i="83" s="1"/>
  <c r="Z270" i="83" s="1"/>
  <c r="AC227" i="82"/>
  <c r="AC78" i="83" s="1"/>
  <c r="AC130" i="83" s="1"/>
  <c r="AC454" i="83" s="1"/>
  <c r="AC464" i="83" s="1"/>
  <c r="Z227" i="82"/>
  <c r="Z78" i="83" s="1"/>
  <c r="Z156" i="83" s="1"/>
  <c r="AC230" i="82"/>
  <c r="AC81" i="83" s="1"/>
  <c r="AC159" i="83" s="1"/>
  <c r="AC237" i="82"/>
  <c r="AC88" i="83" s="1"/>
  <c r="AC140" i="83" s="1"/>
  <c r="AC234" i="82"/>
  <c r="AC85" i="83" s="1"/>
  <c r="AC137" i="83" s="1"/>
  <c r="AC233" i="82"/>
  <c r="AC84" i="83" s="1"/>
  <c r="AC162" i="83" s="1"/>
  <c r="AC214" i="83" s="1"/>
  <c r="AC240" i="83" s="1"/>
  <c r="AC231" i="82"/>
  <c r="AC82" i="83" s="1"/>
  <c r="AC134" i="83" s="1"/>
  <c r="Y235" i="82"/>
  <c r="Y86" i="83" s="1"/>
  <c r="Y138" i="83" s="1"/>
  <c r="P222" i="82"/>
  <c r="P73" i="83" s="1"/>
  <c r="P125" i="83" s="1"/>
  <c r="P271" i="83" s="1"/>
  <c r="AF238" i="82"/>
  <c r="AF89" i="83" s="1"/>
  <c r="AF141" i="83" s="1"/>
  <c r="AF227" i="82"/>
  <c r="AF78" i="83" s="1"/>
  <c r="AF156" i="83" s="1"/>
  <c r="AA221" i="82"/>
  <c r="AA72" i="83" s="1"/>
  <c r="AA150" i="83" s="1"/>
  <c r="X223" i="82"/>
  <c r="X74" i="83" s="1"/>
  <c r="X126" i="83" s="1"/>
  <c r="X272" i="83" s="1"/>
  <c r="N236" i="82"/>
  <c r="N87" i="83" s="1"/>
  <c r="N139" i="83" s="1"/>
  <c r="N228" i="82"/>
  <c r="N79" i="83" s="1"/>
  <c r="N224" i="82"/>
  <c r="AB234" i="82"/>
  <c r="AB85" i="83" s="1"/>
  <c r="AB137" i="83" s="1"/>
  <c r="AB227" i="82"/>
  <c r="AB78" i="83" s="1"/>
  <c r="AB130" i="83" s="1"/>
  <c r="AB454" i="83" s="1"/>
  <c r="AB464" i="83" s="1"/>
  <c r="N235" i="82"/>
  <c r="N86" i="83" s="1"/>
  <c r="N164" i="83" s="1"/>
  <c r="N216" i="83" s="1"/>
  <c r="N242" i="83" s="1"/>
  <c r="N223" i="82"/>
  <c r="N74" i="83" s="1"/>
  <c r="N126" i="83" s="1"/>
  <c r="N272" i="83" s="1"/>
  <c r="AB230" i="82"/>
  <c r="AB81" i="83" s="1"/>
  <c r="AB133" i="83" s="1"/>
  <c r="AB233" i="82"/>
  <c r="AB84" i="83" s="1"/>
  <c r="AB162" i="83" s="1"/>
  <c r="AB214" i="83" s="1"/>
  <c r="AB240" i="83" s="1"/>
  <c r="AB223" i="82"/>
  <c r="AB74" i="83" s="1"/>
  <c r="AB126" i="83" s="1"/>
  <c r="AB272" i="83" s="1"/>
  <c r="N233" i="82"/>
  <c r="N84" i="83" s="1"/>
  <c r="N136" i="83" s="1"/>
  <c r="AB239" i="82"/>
  <c r="AB90" i="83" s="1"/>
  <c r="AB168" i="83" s="1"/>
  <c r="AB232" i="82"/>
  <c r="AB83" i="83" s="1"/>
  <c r="AB135" i="83" s="1"/>
  <c r="AI239" i="82"/>
  <c r="AI90" i="83" s="1"/>
  <c r="AI168" i="83" s="1"/>
  <c r="W238" i="82"/>
  <c r="W89" i="83" s="1"/>
  <c r="W141" i="83" s="1"/>
  <c r="AI220" i="82"/>
  <c r="AI71" i="83" s="1"/>
  <c r="P226" i="82"/>
  <c r="P77" i="83" s="1"/>
  <c r="P129" i="83" s="1"/>
  <c r="P453" i="83" s="1"/>
  <c r="P463" i="83" s="1"/>
  <c r="W225" i="82"/>
  <c r="W76" i="83" s="1"/>
  <c r="W128" i="83" s="1"/>
  <c r="W452" i="83" s="1"/>
  <c r="W462" i="83" s="1"/>
  <c r="AI238" i="82"/>
  <c r="AI89" i="83" s="1"/>
  <c r="AI141" i="83" s="1"/>
  <c r="P225" i="82"/>
  <c r="P76" i="83" s="1"/>
  <c r="P154" i="83" s="1"/>
  <c r="P206" i="83" s="1"/>
  <c r="W220" i="82"/>
  <c r="W71" i="83" s="1"/>
  <c r="AF223" i="82"/>
  <c r="AF74" i="83" s="1"/>
  <c r="AF126" i="83" s="1"/>
  <c r="AF272" i="83" s="1"/>
  <c r="Y231" i="82"/>
  <c r="Y82" i="83" s="1"/>
  <c r="Y134" i="83" s="1"/>
  <c r="AA222" i="82"/>
  <c r="AA73" i="83" s="1"/>
  <c r="AA151" i="83" s="1"/>
  <c r="Y229" i="82"/>
  <c r="Y80" i="83" s="1"/>
  <c r="Y132" i="83" s="1"/>
  <c r="AA227" i="82"/>
  <c r="AA78" i="83" s="1"/>
  <c r="AA130" i="83" s="1"/>
  <c r="AA454" i="83" s="1"/>
  <c r="AA464" i="83" s="1"/>
  <c r="Y227" i="82"/>
  <c r="Y78" i="83" s="1"/>
  <c r="Y130" i="83" s="1"/>
  <c r="Y454" i="83" s="1"/>
  <c r="Y464" i="83" s="1"/>
  <c r="AE235" i="82"/>
  <c r="AE86" i="83" s="1"/>
  <c r="AE138" i="83" s="1"/>
  <c r="Y222" i="82"/>
  <c r="Y73" i="83" s="1"/>
  <c r="Y125" i="83" s="1"/>
  <c r="Y271" i="83" s="1"/>
  <c r="Y226" i="82"/>
  <c r="Y77" i="83" s="1"/>
  <c r="Y155" i="83" s="1"/>
  <c r="Z222" i="82"/>
  <c r="Z73" i="83" s="1"/>
  <c r="Z125" i="83" s="1"/>
  <c r="Z271" i="83" s="1"/>
  <c r="Y238" i="82"/>
  <c r="Y89" i="83" s="1"/>
  <c r="Y141" i="83" s="1"/>
  <c r="Y223" i="82"/>
  <c r="Y74" i="83" s="1"/>
  <c r="Y152" i="83" s="1"/>
  <c r="X220" i="82"/>
  <c r="X71" i="83" s="1"/>
  <c r="X221" i="82"/>
  <c r="X72" i="83" s="1"/>
  <c r="X150" i="83" s="1"/>
  <c r="O225" i="82"/>
  <c r="O76" i="83" s="1"/>
  <c r="O154" i="83" s="1"/>
  <c r="X239" i="82"/>
  <c r="X90" i="83" s="1"/>
  <c r="X168" i="83" s="1"/>
  <c r="X230" i="82"/>
  <c r="X81" i="83" s="1"/>
  <c r="X159" i="83" s="1"/>
  <c r="X211" i="83" s="1"/>
  <c r="X237" i="83" s="1"/>
  <c r="AH239" i="82"/>
  <c r="AH90" i="83" s="1"/>
  <c r="AH142" i="83" s="1"/>
  <c r="X238" i="82"/>
  <c r="X89" i="83" s="1"/>
  <c r="X167" i="83" s="1"/>
  <c r="X219" i="83" s="1"/>
  <c r="X245" i="83" s="1"/>
  <c r="AH236" i="82"/>
  <c r="AH87" i="83" s="1"/>
  <c r="AH139" i="83" s="1"/>
  <c r="X234" i="82"/>
  <c r="X85" i="83" s="1"/>
  <c r="X163" i="83" s="1"/>
  <c r="X215" i="83" s="1"/>
  <c r="X241" i="83" s="1"/>
  <c r="AH232" i="82"/>
  <c r="AH83" i="83" s="1"/>
  <c r="AH161" i="83" s="1"/>
  <c r="AH213" i="83" s="1"/>
  <c r="AH239" i="83" s="1"/>
  <c r="AI231" i="82"/>
  <c r="AI82" i="83" s="1"/>
  <c r="AI134" i="83" s="1"/>
  <c r="M233" i="82"/>
  <c r="M84" i="83" s="1"/>
  <c r="M136" i="83" s="1"/>
  <c r="AI232" i="82"/>
  <c r="AI83" i="83" s="1"/>
  <c r="AI161" i="83" s="1"/>
  <c r="AI213" i="83" s="1"/>
  <c r="AI239" i="83" s="1"/>
  <c r="W226" i="82"/>
  <c r="W77" i="83" s="1"/>
  <c r="W155" i="83" s="1"/>
  <c r="X232" i="82"/>
  <c r="X83" i="83" s="1"/>
  <c r="X135" i="83" s="1"/>
  <c r="P236" i="82"/>
  <c r="P87" i="83" s="1"/>
  <c r="P165" i="83" s="1"/>
  <c r="P217" i="83" s="1"/>
  <c r="P243" i="83" s="1"/>
  <c r="AI229" i="82"/>
  <c r="AI80" i="83" s="1"/>
  <c r="AI132" i="83" s="1"/>
  <c r="M232" i="82"/>
  <c r="M83" i="83" s="1"/>
  <c r="M135" i="83" s="1"/>
  <c r="P223" i="82"/>
  <c r="P74" i="83" s="1"/>
  <c r="P126" i="83" s="1"/>
  <c r="P272" i="83" s="1"/>
  <c r="X233" i="82"/>
  <c r="X84" i="83" s="1"/>
  <c r="X136" i="83" s="1"/>
  <c r="X231" i="82"/>
  <c r="X82" i="83" s="1"/>
  <c r="X160" i="83" s="1"/>
  <c r="X212" i="83" s="1"/>
  <c r="X238" i="83" s="1"/>
  <c r="P235" i="82"/>
  <c r="P86" i="83" s="1"/>
  <c r="P164" i="83" s="1"/>
  <c r="P216" i="83" s="1"/>
  <c r="P242" i="83" s="1"/>
  <c r="AI227" i="82"/>
  <c r="AI78" i="83" s="1"/>
  <c r="AI130" i="83" s="1"/>
  <c r="AI454" i="83" s="1"/>
  <c r="AI464" i="83" s="1"/>
  <c r="S234" i="82"/>
  <c r="S85" i="83" s="1"/>
  <c r="S163" i="83" s="1"/>
  <c r="S215" i="83" s="1"/>
  <c r="S241" i="83" s="1"/>
  <c r="P237" i="82"/>
  <c r="P88" i="83" s="1"/>
  <c r="P166" i="83" s="1"/>
  <c r="P218" i="83" s="1"/>
  <c r="P244" i="83" s="1"/>
  <c r="X228" i="82"/>
  <c r="X79" i="83" s="1"/>
  <c r="P229" i="82"/>
  <c r="P80" i="83" s="1"/>
  <c r="P158" i="83" s="1"/>
  <c r="AI224" i="82"/>
  <c r="AI75" i="83" s="1"/>
  <c r="U224" i="82"/>
  <c r="U75" i="83" s="1"/>
  <c r="W239" i="82"/>
  <c r="W90" i="83" s="1"/>
  <c r="W168" i="83" s="1"/>
  <c r="M225" i="82"/>
  <c r="M76" i="83" s="1"/>
  <c r="M154" i="83" s="1"/>
  <c r="P233" i="82"/>
  <c r="P84" i="83" s="1"/>
  <c r="P162" i="83" s="1"/>
  <c r="P214" i="83" s="1"/>
  <c r="P240" i="83" s="1"/>
  <c r="AI236" i="82"/>
  <c r="AI87" i="83" s="1"/>
  <c r="AI165" i="83" s="1"/>
  <c r="AI217" i="83" s="1"/>
  <c r="AI243" i="83" s="1"/>
  <c r="AI221" i="82"/>
  <c r="AI72" i="83" s="1"/>
  <c r="AI150" i="83" s="1"/>
  <c r="U236" i="82"/>
  <c r="U87" i="83" s="1"/>
  <c r="U139" i="83" s="1"/>
  <c r="O237" i="82"/>
  <c r="O88" i="83" s="1"/>
  <c r="O166" i="83" s="1"/>
  <c r="O218" i="83" s="1"/>
  <c r="O244" i="83" s="1"/>
  <c r="AH225" i="82"/>
  <c r="AH76" i="83" s="1"/>
  <c r="AH128" i="83" s="1"/>
  <c r="AH452" i="83" s="1"/>
  <c r="AH462" i="83" s="1"/>
  <c r="M227" i="82"/>
  <c r="M78" i="83" s="1"/>
  <c r="M156" i="83" s="1"/>
  <c r="W236" i="82"/>
  <c r="W87" i="83" s="1"/>
  <c r="W139" i="83" s="1"/>
  <c r="S230" i="82"/>
  <c r="S81" i="83" s="1"/>
  <c r="S133" i="83" s="1"/>
  <c r="P220" i="82"/>
  <c r="AI237" i="82"/>
  <c r="AI88" i="83" s="1"/>
  <c r="AI166" i="83" s="1"/>
  <c r="AI218" i="83" s="1"/>
  <c r="AI244" i="83" s="1"/>
  <c r="X224" i="82"/>
  <c r="X75" i="83" s="1"/>
  <c r="P224" i="82"/>
  <c r="P75" i="83" s="1"/>
  <c r="X237" i="82"/>
  <c r="X88" i="83" s="1"/>
  <c r="X140" i="83" s="1"/>
  <c r="X227" i="82"/>
  <c r="X78" i="83" s="1"/>
  <c r="X156" i="83" s="1"/>
  <c r="P232" i="82"/>
  <c r="P83" i="83" s="1"/>
  <c r="P161" i="83" s="1"/>
  <c r="P213" i="83" s="1"/>
  <c r="P239" i="83" s="1"/>
  <c r="P221" i="82"/>
  <c r="P72" i="83" s="1"/>
  <c r="P150" i="83" s="1"/>
  <c r="AI235" i="82"/>
  <c r="AI86" i="83" s="1"/>
  <c r="AI138" i="83" s="1"/>
  <c r="AI223" i="82"/>
  <c r="AI74" i="83" s="1"/>
  <c r="AI126" i="83" s="1"/>
  <c r="AI272" i="83" s="1"/>
  <c r="U222" i="82"/>
  <c r="U73" i="83" s="1"/>
  <c r="U151" i="83" s="1"/>
  <c r="V238" i="82"/>
  <c r="V89" i="83" s="1"/>
  <c r="V141" i="83" s="1"/>
  <c r="O233" i="82"/>
  <c r="O84" i="83" s="1"/>
  <c r="O136" i="83" s="1"/>
  <c r="AH221" i="82"/>
  <c r="AH72" i="83" s="1"/>
  <c r="AH124" i="83" s="1"/>
  <c r="AH270" i="83" s="1"/>
  <c r="M228" i="82"/>
  <c r="M79" i="83" s="1"/>
  <c r="W233" i="82"/>
  <c r="W84" i="83" s="1"/>
  <c r="W162" i="83" s="1"/>
  <c r="W214" i="83" s="1"/>
  <c r="W240" i="83" s="1"/>
  <c r="AE231" i="82"/>
  <c r="AE82" i="83" s="1"/>
  <c r="AE134" i="83" s="1"/>
  <c r="M229" i="82"/>
  <c r="M80" i="83" s="1"/>
  <c r="M158" i="83" s="1"/>
  <c r="P234" i="82"/>
  <c r="P85" i="83" s="1"/>
  <c r="P163" i="83" s="1"/>
  <c r="P215" i="83" s="1"/>
  <c r="P241" i="83" s="1"/>
  <c r="S225" i="82"/>
  <c r="S76" i="83" s="1"/>
  <c r="S154" i="83" s="1"/>
  <c r="W222" i="82"/>
  <c r="W73" i="83" s="1"/>
  <c r="W151" i="83" s="1"/>
  <c r="X229" i="82"/>
  <c r="X80" i="83" s="1"/>
  <c r="X158" i="83" s="1"/>
  <c r="X210" i="83" s="1"/>
  <c r="X236" i="83" s="1"/>
  <c r="X236" i="82"/>
  <c r="X87" i="83" s="1"/>
  <c r="X165" i="83" s="1"/>
  <c r="X217" i="83" s="1"/>
  <c r="X243" i="83" s="1"/>
  <c r="X225" i="82"/>
  <c r="X76" i="83" s="1"/>
  <c r="X128" i="83" s="1"/>
  <c r="X452" i="83" s="1"/>
  <c r="X462" i="83" s="1"/>
  <c r="P239" i="82"/>
  <c r="P90" i="83" s="1"/>
  <c r="P142" i="83" s="1"/>
  <c r="P231" i="82"/>
  <c r="P82" i="83" s="1"/>
  <c r="P134" i="83" s="1"/>
  <c r="P228" i="82"/>
  <c r="P79" i="83" s="1"/>
  <c r="AI230" i="82"/>
  <c r="AI81" i="83" s="1"/>
  <c r="AI159" i="83" s="1"/>
  <c r="AI234" i="82"/>
  <c r="AI85" i="83" s="1"/>
  <c r="AI163" i="83" s="1"/>
  <c r="AI215" i="83" s="1"/>
  <c r="AI241" i="83" s="1"/>
  <c r="AI226" i="82"/>
  <c r="AI77" i="83" s="1"/>
  <c r="AI129" i="83" s="1"/>
  <c r="AI453" i="83" s="1"/>
  <c r="AI463" i="83" s="1"/>
  <c r="U229" i="82"/>
  <c r="U80" i="83" s="1"/>
  <c r="U158" i="83" s="1"/>
  <c r="U210" i="83" s="1"/>
  <c r="U236" i="83" s="1"/>
  <c r="V227" i="82"/>
  <c r="V78" i="83" s="1"/>
  <c r="V156" i="83" s="1"/>
  <c r="O229" i="82"/>
  <c r="O80" i="83" s="1"/>
  <c r="O158" i="83" s="1"/>
  <c r="O210" i="83" s="1"/>
  <c r="O236" i="83" s="1"/>
  <c r="M237" i="82"/>
  <c r="M88" i="83" s="1"/>
  <c r="M166" i="83" s="1"/>
  <c r="M218" i="83" s="1"/>
  <c r="M244" i="83" s="1"/>
  <c r="M226" i="82"/>
  <c r="M77" i="83" s="1"/>
  <c r="M155" i="83" s="1"/>
  <c r="W232" i="82"/>
  <c r="W83" i="83" s="1"/>
  <c r="W135" i="83" s="1"/>
  <c r="S227" i="82"/>
  <c r="S78" i="83" s="1"/>
  <c r="S130" i="83" s="1"/>
  <c r="S454" i="83" s="1"/>
  <c r="S464" i="83" s="1"/>
  <c r="AI228" i="82"/>
  <c r="AI79" i="83" s="1"/>
  <c r="X222" i="82"/>
  <c r="X73" i="83" s="1"/>
  <c r="X125" i="83" s="1"/>
  <c r="X271" i="83" s="1"/>
  <c r="X235" i="82"/>
  <c r="X86" i="83" s="1"/>
  <c r="X164" i="83" s="1"/>
  <c r="X216" i="83" s="1"/>
  <c r="X242" i="83" s="1"/>
  <c r="P238" i="82"/>
  <c r="P89" i="83" s="1"/>
  <c r="P167" i="83" s="1"/>
  <c r="P219" i="83" s="1"/>
  <c r="P245" i="83" s="1"/>
  <c r="P230" i="82"/>
  <c r="P81" i="83" s="1"/>
  <c r="P133" i="83" s="1"/>
  <c r="AI222" i="82"/>
  <c r="AI73" i="83" s="1"/>
  <c r="AI125" i="83" s="1"/>
  <c r="AI271" i="83" s="1"/>
  <c r="AI233" i="82"/>
  <c r="AI84" i="83" s="1"/>
  <c r="AI136" i="83" s="1"/>
  <c r="U227" i="82"/>
  <c r="U78" i="83" s="1"/>
  <c r="U130" i="83" s="1"/>
  <c r="U454" i="83" s="1"/>
  <c r="U464" i="83" s="1"/>
  <c r="V223" i="82"/>
  <c r="V74" i="83" s="1"/>
  <c r="V126" i="83" s="1"/>
  <c r="V272" i="83" s="1"/>
  <c r="O224" i="82"/>
  <c r="O75" i="83" s="1"/>
  <c r="M236" i="82"/>
  <c r="M87" i="83" s="1"/>
  <c r="M139" i="83" s="1"/>
  <c r="M224" i="82"/>
  <c r="M75" i="83" s="1"/>
  <c r="W228" i="82"/>
  <c r="W79" i="83" s="1"/>
  <c r="R237" i="82"/>
  <c r="R88" i="83" s="1"/>
  <c r="R140" i="83" s="1"/>
  <c r="S233" i="82"/>
  <c r="S84" i="83" s="1"/>
  <c r="S162" i="83" s="1"/>
  <c r="S214" i="83" s="1"/>
  <c r="S240" i="83" s="1"/>
  <c r="S221" i="82"/>
  <c r="S72" i="83" s="1"/>
  <c r="S150" i="83" s="1"/>
  <c r="AJ225" i="82"/>
  <c r="AJ76" i="83" s="1"/>
  <c r="AJ128" i="83" s="1"/>
  <c r="AJ452" i="83" s="1"/>
  <c r="AJ462" i="83" s="1"/>
  <c r="R236" i="82"/>
  <c r="R87" i="83" s="1"/>
  <c r="R139" i="83" s="1"/>
  <c r="R229" i="82"/>
  <c r="R80" i="83" s="1"/>
  <c r="R158" i="83" s="1"/>
  <c r="R210" i="83" s="1"/>
  <c r="R236" i="83" s="1"/>
  <c r="R223" i="82"/>
  <c r="R74" i="83" s="1"/>
  <c r="R152" i="83" s="1"/>
  <c r="AD239" i="82"/>
  <c r="AD90" i="83" s="1"/>
  <c r="AD168" i="83" s="1"/>
  <c r="Q231" i="82"/>
  <c r="Q82" i="83" s="1"/>
  <c r="Q160" i="83" s="1"/>
  <c r="Q212" i="83" s="1"/>
  <c r="Q238" i="83" s="1"/>
  <c r="AJ232" i="82"/>
  <c r="AJ83" i="83" s="1"/>
  <c r="AJ161" i="83" s="1"/>
  <c r="AJ213" i="83" s="1"/>
  <c r="AJ239" i="83" s="1"/>
  <c r="Q234" i="82"/>
  <c r="Q85" i="83" s="1"/>
  <c r="Q137" i="83" s="1"/>
  <c r="S239" i="82"/>
  <c r="S90" i="83" s="1"/>
  <c r="S142" i="83" s="1"/>
  <c r="S222" i="82"/>
  <c r="S73" i="83" s="1"/>
  <c r="S151" i="83" s="1"/>
  <c r="S223" i="82"/>
  <c r="S74" i="83" s="1"/>
  <c r="S126" i="83" s="1"/>
  <c r="S272" i="83" s="1"/>
  <c r="AJ221" i="82"/>
  <c r="AJ72" i="83" s="1"/>
  <c r="AJ150" i="83" s="1"/>
  <c r="R235" i="82"/>
  <c r="R86" i="83" s="1"/>
  <c r="R138" i="83" s="1"/>
  <c r="R228" i="82"/>
  <c r="R79" i="83" s="1"/>
  <c r="AD235" i="82"/>
  <c r="AD86" i="83" s="1"/>
  <c r="AD164" i="83" s="1"/>
  <c r="AD216" i="83" s="1"/>
  <c r="AD242" i="83" s="1"/>
  <c r="Q225" i="82"/>
  <c r="Q76" i="83" s="1"/>
  <c r="Q154" i="83" s="1"/>
  <c r="S238" i="82"/>
  <c r="S89" i="83" s="1"/>
  <c r="S141" i="83" s="1"/>
  <c r="S232" i="82"/>
  <c r="S83" i="83" s="1"/>
  <c r="S161" i="83" s="1"/>
  <c r="S213" i="83" s="1"/>
  <c r="S239" i="83" s="1"/>
  <c r="S220" i="82"/>
  <c r="S71" i="83" s="1"/>
  <c r="R234" i="82"/>
  <c r="R85" i="83" s="1"/>
  <c r="R137" i="83" s="1"/>
  <c r="R224" i="82"/>
  <c r="R75" i="83" s="1"/>
  <c r="AD232" i="82"/>
  <c r="AD83" i="83" s="1"/>
  <c r="AD135" i="83" s="1"/>
  <c r="Q227" i="82"/>
  <c r="Q78" i="83" s="1"/>
  <c r="Q130" i="83" s="1"/>
  <c r="Q454" i="83" s="1"/>
  <c r="Q464" i="83" s="1"/>
  <c r="R222" i="82"/>
  <c r="R73" i="83" s="1"/>
  <c r="R125" i="83" s="1"/>
  <c r="R271" i="83" s="1"/>
  <c r="S237" i="82"/>
  <c r="S88" i="83" s="1"/>
  <c r="S166" i="83" s="1"/>
  <c r="S218" i="83" s="1"/>
  <c r="S244" i="83" s="1"/>
  <c r="S231" i="82"/>
  <c r="S82" i="83" s="1"/>
  <c r="S160" i="83" s="1"/>
  <c r="S212" i="83" s="1"/>
  <c r="S238" i="83" s="1"/>
  <c r="S224" i="82"/>
  <c r="S75" i="83" s="1"/>
  <c r="R233" i="82"/>
  <c r="R84" i="83" s="1"/>
  <c r="R162" i="83" s="1"/>
  <c r="R214" i="83" s="1"/>
  <c r="R240" i="83" s="1"/>
  <c r="R227" i="82"/>
  <c r="R78" i="83" s="1"/>
  <c r="R130" i="83" s="1"/>
  <c r="R454" i="83" s="1"/>
  <c r="R464" i="83" s="1"/>
  <c r="AD226" i="82"/>
  <c r="AD77" i="83" s="1"/>
  <c r="AD155" i="83" s="1"/>
  <c r="R226" i="82"/>
  <c r="R77" i="83" s="1"/>
  <c r="R129" i="83" s="1"/>
  <c r="R453" i="83" s="1"/>
  <c r="R463" i="83" s="1"/>
  <c r="S236" i="82"/>
  <c r="S87" i="83" s="1"/>
  <c r="S139" i="83" s="1"/>
  <c r="S229" i="82"/>
  <c r="S80" i="83" s="1"/>
  <c r="S132" i="83" s="1"/>
  <c r="S226" i="82"/>
  <c r="S77" i="83" s="1"/>
  <c r="S129" i="83" s="1"/>
  <c r="S453" i="83" s="1"/>
  <c r="S463" i="83" s="1"/>
  <c r="R230" i="82"/>
  <c r="R81" i="83" s="1"/>
  <c r="R159" i="83" s="1"/>
  <c r="R211" i="83" s="1"/>
  <c r="R237" i="83" s="1"/>
  <c r="R220" i="82"/>
  <c r="R71" i="83" s="1"/>
  <c r="AD223" i="82"/>
  <c r="AD74" i="83" s="1"/>
  <c r="AD152" i="83" s="1"/>
  <c r="S235" i="82"/>
  <c r="S86" i="83" s="1"/>
  <c r="S138" i="83" s="1"/>
  <c r="AJ220" i="82"/>
  <c r="AJ71" i="83" s="1"/>
  <c r="R239" i="82"/>
  <c r="R90" i="83" s="1"/>
  <c r="R142" i="83" s="1"/>
  <c r="R232" i="82"/>
  <c r="R83" i="83" s="1"/>
  <c r="R135" i="83" s="1"/>
  <c r="AE369" i="86" a="1"/>
  <c r="AE369" i="86" s="1"/>
  <c r="X370" i="86" a="1"/>
  <c r="X370" i="86" s="1"/>
  <c r="AE360" i="86" a="1"/>
  <c r="AE360" i="86" s="1"/>
  <c r="T370" i="86" a="1"/>
  <c r="T370" i="86" s="1"/>
  <c r="S370" i="86" a="1"/>
  <c r="S370" i="86" s="1"/>
  <c r="U370" i="86" a="1"/>
  <c r="U370" i="86" s="1"/>
  <c r="AH369" i="86" a="1"/>
  <c r="AH369" i="86" s="1"/>
  <c r="S371" i="86" a="1"/>
  <c r="S371" i="86" s="1"/>
  <c r="Z392" i="85"/>
  <c r="AG385" i="86"/>
  <c r="V379" i="86"/>
  <c r="V384" i="86" s="1"/>
  <c r="O392" i="85"/>
  <c r="X369" i="86" a="1"/>
  <c r="X369" i="86" s="1"/>
  <c r="Y370" i="86" a="1"/>
  <c r="Y370" i="86" s="1"/>
  <c r="AC369" i="86" a="1"/>
  <c r="AC369" i="86" s="1"/>
  <c r="AI370" i="86" a="1"/>
  <c r="AI370" i="86" s="1"/>
  <c r="U239" i="82"/>
  <c r="U90" i="83" s="1"/>
  <c r="U142" i="83" s="1"/>
  <c r="U233" i="82"/>
  <c r="U84" i="83" s="1"/>
  <c r="U162" i="83" s="1"/>
  <c r="U214" i="83" s="1"/>
  <c r="U240" i="83" s="1"/>
  <c r="U221" i="82"/>
  <c r="U72" i="83" s="1"/>
  <c r="U124" i="83" s="1"/>
  <c r="U270" i="83" s="1"/>
  <c r="AJ235" i="82"/>
  <c r="AJ86" i="83" s="1"/>
  <c r="AJ164" i="83" s="1"/>
  <c r="AJ216" i="83" s="1"/>
  <c r="AJ242" i="83" s="1"/>
  <c r="AJ226" i="82"/>
  <c r="AJ77" i="83" s="1"/>
  <c r="AJ129" i="83" s="1"/>
  <c r="AJ453" i="83" s="1"/>
  <c r="AJ463" i="83" s="1"/>
  <c r="AD238" i="82"/>
  <c r="AD89" i="83" s="1"/>
  <c r="AD167" i="83" s="1"/>
  <c r="AD219" i="83" s="1"/>
  <c r="AD245" i="83" s="1"/>
  <c r="AD231" i="82"/>
  <c r="AD82" i="83" s="1"/>
  <c r="AD134" i="83" s="1"/>
  <c r="AD221" i="82"/>
  <c r="AD72" i="83" s="1"/>
  <c r="AD124" i="83" s="1"/>
  <c r="AD270" i="83" s="1"/>
  <c r="O236" i="82"/>
  <c r="O87" i="83" s="1"/>
  <c r="O139" i="83" s="1"/>
  <c r="O222" i="82"/>
  <c r="O73" i="83" s="1"/>
  <c r="O125" i="83" s="1"/>
  <c r="O271" i="83" s="1"/>
  <c r="O227" i="82"/>
  <c r="O78" i="83" s="1"/>
  <c r="O156" i="83" s="1"/>
  <c r="AH235" i="82"/>
  <c r="AH86" i="83" s="1"/>
  <c r="AH164" i="83" s="1"/>
  <c r="AH216" i="83" s="1"/>
  <c r="AH242" i="83" s="1"/>
  <c r="AH226" i="82"/>
  <c r="AH77" i="83" s="1"/>
  <c r="AH155" i="83" s="1"/>
  <c r="Q237" i="82"/>
  <c r="Q88" i="83" s="1"/>
  <c r="Q140" i="83" s="1"/>
  <c r="Q233" i="82"/>
  <c r="Q84" i="83" s="1"/>
  <c r="Q162" i="83" s="1"/>
  <c r="Q214" i="83" s="1"/>
  <c r="Q240" i="83" s="1"/>
  <c r="Q222" i="82"/>
  <c r="Q73" i="83" s="1"/>
  <c r="Q151" i="83" s="1"/>
  <c r="Q224" i="82"/>
  <c r="Q75" i="83" s="1"/>
  <c r="Q220" i="82"/>
  <c r="Q71" i="83" s="1"/>
  <c r="S369" i="86" a="1"/>
  <c r="S369" i="86" s="1"/>
  <c r="L369" i="86" a="1"/>
  <c r="L369" i="86" s="1"/>
  <c r="AB370" i="86" a="1"/>
  <c r="AB370" i="86" s="1"/>
  <c r="AG370" i="86" a="1"/>
  <c r="AG370" i="86" s="1"/>
  <c r="AA236" i="82"/>
  <c r="AA87" i="83" s="1"/>
  <c r="AA139" i="83" s="1"/>
  <c r="U238" i="82"/>
  <c r="U89" i="83" s="1"/>
  <c r="U141" i="83" s="1"/>
  <c r="U235" i="82"/>
  <c r="U86" i="83" s="1"/>
  <c r="U138" i="83" s="1"/>
  <c r="U232" i="82"/>
  <c r="U83" i="83" s="1"/>
  <c r="U135" i="83" s="1"/>
  <c r="U220" i="82"/>
  <c r="U71" i="83" s="1"/>
  <c r="U226" i="82"/>
  <c r="U77" i="83" s="1"/>
  <c r="U129" i="83" s="1"/>
  <c r="U453" i="83" s="1"/>
  <c r="U463" i="83" s="1"/>
  <c r="AF235" i="82"/>
  <c r="AF86" i="83" s="1"/>
  <c r="AF164" i="83" s="1"/>
  <c r="AF216" i="83" s="1"/>
  <c r="AF242" i="83" s="1"/>
  <c r="AJ230" i="82"/>
  <c r="AJ81" i="83" s="1"/>
  <c r="AJ159" i="83" s="1"/>
  <c r="AJ238" i="82"/>
  <c r="AJ89" i="83" s="1"/>
  <c r="AJ141" i="83" s="1"/>
  <c r="AJ234" i="82"/>
  <c r="AJ85" i="83" s="1"/>
  <c r="AJ137" i="83" s="1"/>
  <c r="AJ229" i="82"/>
  <c r="AJ80" i="83" s="1"/>
  <c r="AJ132" i="83" s="1"/>
  <c r="AJ224" i="82"/>
  <c r="AJ75" i="83" s="1"/>
  <c r="Z235" i="82"/>
  <c r="Z86" i="83" s="1"/>
  <c r="Z138" i="83" s="1"/>
  <c r="AD230" i="82"/>
  <c r="AD81" i="83" s="1"/>
  <c r="AD159" i="83" s="1"/>
  <c r="AD237" i="82"/>
  <c r="AD88" i="83" s="1"/>
  <c r="AD166" i="83" s="1"/>
  <c r="AD218" i="83" s="1"/>
  <c r="AD244" i="83" s="1"/>
  <c r="AD234" i="82"/>
  <c r="AD85" i="83" s="1"/>
  <c r="AD163" i="83" s="1"/>
  <c r="AD215" i="83" s="1"/>
  <c r="AD241" i="83" s="1"/>
  <c r="AD229" i="82"/>
  <c r="AD80" i="83" s="1"/>
  <c r="AD132" i="83" s="1"/>
  <c r="AD224" i="82"/>
  <c r="Y230" i="82"/>
  <c r="Y81" i="83" s="1"/>
  <c r="Y237" i="82"/>
  <c r="Y88" i="83" s="1"/>
  <c r="Y140" i="83" s="1"/>
  <c r="Y233" i="82"/>
  <c r="Y84" i="83" s="1"/>
  <c r="Y136" i="83" s="1"/>
  <c r="Y220" i="82"/>
  <c r="Y71" i="83" s="1"/>
  <c r="Y224" i="82"/>
  <c r="Y75" i="83" s="1"/>
  <c r="O239" i="82"/>
  <c r="O90" i="83" s="1"/>
  <c r="O168" i="83" s="1"/>
  <c r="O235" i="82"/>
  <c r="O86" i="83" s="1"/>
  <c r="O164" i="83" s="1"/>
  <c r="O216" i="83" s="1"/>
  <c r="O242" i="83" s="1"/>
  <c r="O231" i="82"/>
  <c r="O82" i="83" s="1"/>
  <c r="O134" i="83" s="1"/>
  <c r="O228" i="82"/>
  <c r="O79" i="83" s="1"/>
  <c r="O220" i="82"/>
  <c r="O71" i="83" s="1"/>
  <c r="AH230" i="82"/>
  <c r="AH81" i="83" s="1"/>
  <c r="AH133" i="83" s="1"/>
  <c r="AH238" i="82"/>
  <c r="AH89" i="83" s="1"/>
  <c r="AH141" i="83" s="1"/>
  <c r="AH234" i="82"/>
  <c r="AH85" i="83" s="1"/>
  <c r="AH137" i="83" s="1"/>
  <c r="AH229" i="82"/>
  <c r="AH80" i="83" s="1"/>
  <c r="AH158" i="83" s="1"/>
  <c r="AH224" i="82"/>
  <c r="AH75" i="83" s="1"/>
  <c r="Q236" i="82"/>
  <c r="Q87" i="83" s="1"/>
  <c r="Q139" i="83" s="1"/>
  <c r="Q232" i="82"/>
  <c r="Q83" i="83" s="1"/>
  <c r="Q135" i="83" s="1"/>
  <c r="Q229" i="82"/>
  <c r="Q80" i="83" s="1"/>
  <c r="Q132" i="83" s="1"/>
  <c r="Q223" i="82"/>
  <c r="Q74" i="83" s="1"/>
  <c r="Q152" i="83" s="1"/>
  <c r="Q226" i="82"/>
  <c r="Q77" i="83" s="1"/>
  <c r="Q155" i="83" s="1"/>
  <c r="AE226" i="82"/>
  <c r="AE77" i="83" s="1"/>
  <c r="AE129" i="83" s="1"/>
  <c r="AE453" i="83" s="1"/>
  <c r="AE463" i="83" s="1"/>
  <c r="U369" i="86" a="1"/>
  <c r="U369" i="86" s="1"/>
  <c r="AA369" i="86" a="1"/>
  <c r="AA369" i="86" s="1"/>
  <c r="P369" i="86" a="1"/>
  <c r="P369" i="86" s="1"/>
  <c r="Q369" i="86" a="1"/>
  <c r="Q369" i="86" s="1"/>
  <c r="V370" i="86" a="1"/>
  <c r="V370" i="86" s="1"/>
  <c r="AJ370" i="86" a="1"/>
  <c r="AJ370" i="86" s="1"/>
  <c r="AH370" i="86" a="1"/>
  <c r="AH370" i="86" s="1"/>
  <c r="N370" i="86" a="1"/>
  <c r="N370" i="86" s="1"/>
  <c r="U230" i="82"/>
  <c r="U81" i="83" s="1"/>
  <c r="U159" i="83" s="1"/>
  <c r="U211" i="83" s="1"/>
  <c r="U237" i="83" s="1"/>
  <c r="U228" i="82"/>
  <c r="U79" i="83" s="1"/>
  <c r="AJ239" i="82"/>
  <c r="AJ90" i="83" s="1"/>
  <c r="AJ142" i="83" s="1"/>
  <c r="AJ231" i="82"/>
  <c r="AJ82" i="83" s="1"/>
  <c r="AJ160" i="83" s="1"/>
  <c r="AJ212" i="83" s="1"/>
  <c r="AJ238" i="83" s="1"/>
  <c r="AJ227" i="82"/>
  <c r="AJ78" i="83" s="1"/>
  <c r="AJ156" i="83" s="1"/>
  <c r="AD220" i="82"/>
  <c r="AD71" i="83" s="1"/>
  <c r="AD225" i="82"/>
  <c r="AD76" i="83" s="1"/>
  <c r="AD154" i="83" s="1"/>
  <c r="O232" i="82"/>
  <c r="O83" i="83" s="1"/>
  <c r="O161" i="83" s="1"/>
  <c r="O213" i="83" s="1"/>
  <c r="O239" i="83" s="1"/>
  <c r="O223" i="82"/>
  <c r="O74" i="83" s="1"/>
  <c r="O152" i="83" s="1"/>
  <c r="AH220" i="82"/>
  <c r="AH71" i="83" s="1"/>
  <c r="AH231" i="82"/>
  <c r="AH82" i="83" s="1"/>
  <c r="AH134" i="83" s="1"/>
  <c r="AH227" i="82"/>
  <c r="AH78" i="83" s="1"/>
  <c r="AH130" i="83" s="1"/>
  <c r="AH454" i="83" s="1"/>
  <c r="AH464" i="83" s="1"/>
  <c r="N369" i="86" a="1"/>
  <c r="N369" i="86" s="1"/>
  <c r="AD369" i="86" a="1"/>
  <c r="AD369" i="86" s="1"/>
  <c r="O370" i="86" a="1"/>
  <c r="O370" i="86" s="1"/>
  <c r="AE377" i="86"/>
  <c r="AE380" i="86" s="1"/>
  <c r="AE379" i="86" s="1"/>
  <c r="AE384" i="86" s="1"/>
  <c r="AA232" i="82"/>
  <c r="AA83" i="83" s="1"/>
  <c r="AA135" i="83" s="1"/>
  <c r="U237" i="82"/>
  <c r="U88" i="83" s="1"/>
  <c r="U140" i="83" s="1"/>
  <c r="U234" i="82"/>
  <c r="U85" i="83" s="1"/>
  <c r="U137" i="83" s="1"/>
  <c r="U231" i="82"/>
  <c r="U82" i="83" s="1"/>
  <c r="U160" i="83" s="1"/>
  <c r="U212" i="83" s="1"/>
  <c r="U238" i="83" s="1"/>
  <c r="U225" i="82"/>
  <c r="U76" i="83" s="1"/>
  <c r="U154" i="83" s="1"/>
  <c r="AF231" i="82"/>
  <c r="AF82" i="83" s="1"/>
  <c r="AF134" i="83" s="1"/>
  <c r="AJ222" i="82"/>
  <c r="AJ73" i="83" s="1"/>
  <c r="AJ125" i="83" s="1"/>
  <c r="AJ271" i="83" s="1"/>
  <c r="AJ237" i="82"/>
  <c r="AJ88" i="83" s="1"/>
  <c r="AJ166" i="83" s="1"/>
  <c r="AJ218" i="83" s="1"/>
  <c r="AJ244" i="83" s="1"/>
  <c r="AJ233" i="82"/>
  <c r="AJ84" i="83" s="1"/>
  <c r="AJ136" i="83" s="1"/>
  <c r="AJ223" i="82"/>
  <c r="AJ74" i="83" s="1"/>
  <c r="AJ126" i="83" s="1"/>
  <c r="AJ272" i="83" s="1"/>
  <c r="Z231" i="82"/>
  <c r="Z82" i="83" s="1"/>
  <c r="Z134" i="83" s="1"/>
  <c r="AD222" i="82"/>
  <c r="AD73" i="83" s="1"/>
  <c r="AD125" i="83" s="1"/>
  <c r="AD271" i="83" s="1"/>
  <c r="AD236" i="82"/>
  <c r="AD87" i="83" s="1"/>
  <c r="AD165" i="83" s="1"/>
  <c r="AD217" i="83" s="1"/>
  <c r="AD243" i="83" s="1"/>
  <c r="AD233" i="82"/>
  <c r="AD84" i="83" s="1"/>
  <c r="AD162" i="83" s="1"/>
  <c r="AD214" i="83" s="1"/>
  <c r="AD240" i="83" s="1"/>
  <c r="AD228" i="82"/>
  <c r="AD79" i="83" s="1"/>
  <c r="Y239" i="82"/>
  <c r="Y90" i="83" s="1"/>
  <c r="Y142" i="83" s="1"/>
  <c r="Y236" i="82"/>
  <c r="Y87" i="83" s="1"/>
  <c r="Y165" i="83" s="1"/>
  <c r="Y217" i="83" s="1"/>
  <c r="Y243" i="83" s="1"/>
  <c r="Y232" i="82"/>
  <c r="Y83" i="83" s="1"/>
  <c r="Y161" i="83" s="1"/>
  <c r="Y213" i="83" s="1"/>
  <c r="Y239" i="83" s="1"/>
  <c r="Y221" i="82"/>
  <c r="Y72" i="83" s="1"/>
  <c r="Y150" i="83" s="1"/>
  <c r="O238" i="82"/>
  <c r="O89" i="83" s="1"/>
  <c r="O141" i="83" s="1"/>
  <c r="O234" i="82"/>
  <c r="O85" i="83" s="1"/>
  <c r="O163" i="83" s="1"/>
  <c r="O215" i="83" s="1"/>
  <c r="O241" i="83" s="1"/>
  <c r="O230" i="82"/>
  <c r="O81" i="83" s="1"/>
  <c r="O133" i="83" s="1"/>
  <c r="O226" i="82"/>
  <c r="O77" i="83" s="1"/>
  <c r="O155" i="83" s="1"/>
  <c r="AH222" i="82"/>
  <c r="AH73" i="83" s="1"/>
  <c r="AH125" i="83" s="1"/>
  <c r="AH271" i="83" s="1"/>
  <c r="AH237" i="82"/>
  <c r="AH88" i="83" s="1"/>
  <c r="AH140" i="83" s="1"/>
  <c r="AH233" i="82"/>
  <c r="AH84" i="83" s="1"/>
  <c r="AH136" i="83" s="1"/>
  <c r="AH228" i="82"/>
  <c r="AH79" i="83" s="1"/>
  <c r="Q239" i="82"/>
  <c r="Q90" i="83" s="1"/>
  <c r="Q142" i="83" s="1"/>
  <c r="Q235" i="82"/>
  <c r="Q86" i="83" s="1"/>
  <c r="Q138" i="83" s="1"/>
  <c r="Q230" i="82"/>
  <c r="Q81" i="83" s="1"/>
  <c r="Q133" i="83" s="1"/>
  <c r="Q228" i="82"/>
  <c r="Q79" i="83" s="1"/>
  <c r="AE238" i="82"/>
  <c r="AE89" i="83" s="1"/>
  <c r="AE167" i="83" s="1"/>
  <c r="AE219" i="83" s="1"/>
  <c r="AE245" i="83" s="1"/>
  <c r="AE221" i="82"/>
  <c r="AE72" i="83" s="1"/>
  <c r="AE124" i="83" s="1"/>
  <c r="AE270" i="83" s="1"/>
  <c r="V369" i="86" a="1"/>
  <c r="V369" i="86" s="1"/>
  <c r="O369" i="86" a="1"/>
  <c r="O369" i="86" s="1"/>
  <c r="AB369" i="86" a="1"/>
  <c r="AB369" i="86" s="1"/>
  <c r="P370" i="86" a="1"/>
  <c r="P370" i="86" s="1"/>
  <c r="L370" i="86" a="1"/>
  <c r="L370" i="86" s="1"/>
  <c r="W370" i="86" a="1"/>
  <c r="W370" i="86" s="1"/>
  <c r="AG369" i="86" a="1"/>
  <c r="AG369" i="86" s="1"/>
  <c r="T369" i="86" a="1"/>
  <c r="T369" i="86" s="1"/>
  <c r="Y369" i="86" a="1"/>
  <c r="Y369" i="86" s="1"/>
  <c r="M369" i="86" a="1"/>
  <c r="M369" i="86" s="1"/>
  <c r="AJ369" i="86" a="1"/>
  <c r="AJ369" i="86" s="1"/>
  <c r="W369" i="86" a="1"/>
  <c r="W369" i="86" s="1"/>
  <c r="AI369" i="86" a="1"/>
  <c r="AI369" i="86" s="1"/>
  <c r="Z369" i="86" a="1"/>
  <c r="Z369" i="86" s="1"/>
  <c r="AF369" i="86" a="1"/>
  <c r="AF369" i="86" s="1"/>
  <c r="R369" i="86" a="1"/>
  <c r="R369" i="86" s="1"/>
  <c r="AA235" i="82"/>
  <c r="AA86" i="83" s="1"/>
  <c r="AA138" i="83" s="1"/>
  <c r="AA223" i="82"/>
  <c r="AA74" i="83" s="1"/>
  <c r="AA152" i="83" s="1"/>
  <c r="AF230" i="82"/>
  <c r="AF81" i="83" s="1"/>
  <c r="AF159" i="83" s="1"/>
  <c r="AF234" i="82"/>
  <c r="AF85" i="83" s="1"/>
  <c r="AF163" i="83" s="1"/>
  <c r="AF215" i="83" s="1"/>
  <c r="AF241" i="83" s="1"/>
  <c r="AF225" i="82"/>
  <c r="AF76" i="83" s="1"/>
  <c r="AF154" i="83" s="1"/>
  <c r="Z238" i="82"/>
  <c r="Z89" i="83" s="1"/>
  <c r="Z167" i="83" s="1"/>
  <c r="Z219" i="83" s="1"/>
  <c r="Z245" i="83" s="1"/>
  <c r="Z220" i="82"/>
  <c r="Z71" i="83" s="1"/>
  <c r="Z223" i="82"/>
  <c r="Z74" i="83" s="1"/>
  <c r="Z126" i="83" s="1"/>
  <c r="Z272" i="83" s="1"/>
  <c r="AE230" i="82"/>
  <c r="AE81" i="83" s="1"/>
  <c r="AE133" i="83" s="1"/>
  <c r="AE234" i="82"/>
  <c r="AE85" i="83" s="1"/>
  <c r="AE163" i="83" s="1"/>
  <c r="AE215" i="83" s="1"/>
  <c r="AE241" i="83" s="1"/>
  <c r="AE224" i="82"/>
  <c r="AE75" i="83" s="1"/>
  <c r="AA234" i="82"/>
  <c r="AA85" i="83" s="1"/>
  <c r="AA163" i="83" s="1"/>
  <c r="AA215" i="83" s="1"/>
  <c r="AA241" i="83" s="1"/>
  <c r="AA228" i="82"/>
  <c r="AA79" i="83" s="1"/>
  <c r="AC236" i="82"/>
  <c r="AC87" i="83" s="1"/>
  <c r="AC139" i="83" s="1"/>
  <c r="AC221" i="82"/>
  <c r="AC72" i="83" s="1"/>
  <c r="AC124" i="83" s="1"/>
  <c r="AC270" i="83" s="1"/>
  <c r="AF220" i="82"/>
  <c r="AF228" i="82"/>
  <c r="AF79" i="83" s="1"/>
  <c r="Z230" i="82"/>
  <c r="Z81" i="83" s="1"/>
  <c r="Z159" i="83" s="1"/>
  <c r="Z233" i="82"/>
  <c r="Z84" i="83" s="1"/>
  <c r="Z162" i="83" s="1"/>
  <c r="Z214" i="83" s="1"/>
  <c r="Z240" i="83" s="1"/>
  <c r="Z225" i="82"/>
  <c r="Z76" i="83" s="1"/>
  <c r="Z154" i="83" s="1"/>
  <c r="M239" i="82"/>
  <c r="M90" i="83" s="1"/>
  <c r="M168" i="83" s="1"/>
  <c r="M235" i="82"/>
  <c r="M86" i="83" s="1"/>
  <c r="M138" i="83" s="1"/>
  <c r="M231" i="82"/>
  <c r="M82" i="83" s="1"/>
  <c r="M134" i="83" s="1"/>
  <c r="M223" i="82"/>
  <c r="M74" i="83" s="1"/>
  <c r="M152" i="83" s="1"/>
  <c r="M222" i="82"/>
  <c r="M73" i="83" s="1"/>
  <c r="M125" i="83" s="1"/>
  <c r="M271" i="83" s="1"/>
  <c r="AE222" i="82"/>
  <c r="AE73" i="83" s="1"/>
  <c r="AE125" i="83" s="1"/>
  <c r="AE271" i="83" s="1"/>
  <c r="AE236" i="82"/>
  <c r="AE87" i="83" s="1"/>
  <c r="AE165" i="83" s="1"/>
  <c r="AE217" i="83" s="1"/>
  <c r="AE243" i="83" s="1"/>
  <c r="AE233" i="82"/>
  <c r="AE84" i="83" s="1"/>
  <c r="AE162" i="83" s="1"/>
  <c r="AE214" i="83" s="1"/>
  <c r="AE240" i="83" s="1"/>
  <c r="AE228" i="82"/>
  <c r="AE79" i="83" s="1"/>
  <c r="AE223" i="82"/>
  <c r="AE74" i="83" s="1"/>
  <c r="AE152" i="83" s="1"/>
  <c r="AA239" i="82"/>
  <c r="AA90" i="83" s="1"/>
  <c r="AA142" i="83" s="1"/>
  <c r="AA220" i="82"/>
  <c r="AA71" i="83" s="1"/>
  <c r="AA226" i="82"/>
  <c r="AA77" i="83" s="1"/>
  <c r="AA155" i="83" s="1"/>
  <c r="AF237" i="82"/>
  <c r="AF88" i="83" s="1"/>
  <c r="AF166" i="83" s="1"/>
  <c r="AF218" i="83" s="1"/>
  <c r="AF244" i="83" s="1"/>
  <c r="AF229" i="82"/>
  <c r="AF80" i="83" s="1"/>
  <c r="AF158" i="83" s="1"/>
  <c r="AF210" i="83" s="1"/>
  <c r="AF236" i="83" s="1"/>
  <c r="Z234" i="82"/>
  <c r="Z85" i="83" s="1"/>
  <c r="Z163" i="83" s="1"/>
  <c r="Z215" i="83" s="1"/>
  <c r="Z241" i="83" s="1"/>
  <c r="Z226" i="82"/>
  <c r="Z77" i="83" s="1"/>
  <c r="Z155" i="83" s="1"/>
  <c r="AE237" i="82"/>
  <c r="AE88" i="83" s="1"/>
  <c r="AE166" i="83" s="1"/>
  <c r="AE218" i="83" s="1"/>
  <c r="AE244" i="83" s="1"/>
  <c r="AE229" i="82"/>
  <c r="AE80" i="83" s="1"/>
  <c r="AE158" i="83" s="1"/>
  <c r="AA238" i="82"/>
  <c r="AA89" i="83" s="1"/>
  <c r="AA167" i="83" s="1"/>
  <c r="AA219" i="83" s="1"/>
  <c r="AA245" i="83" s="1"/>
  <c r="AA231" i="82"/>
  <c r="AA82" i="83" s="1"/>
  <c r="AA134" i="83" s="1"/>
  <c r="AA225" i="82"/>
  <c r="AA76" i="83" s="1"/>
  <c r="AA128" i="83" s="1"/>
  <c r="AA452" i="83" s="1"/>
  <c r="AA462" i="83" s="1"/>
  <c r="AC222" i="82"/>
  <c r="AC73" i="83" s="1"/>
  <c r="AC151" i="83" s="1"/>
  <c r="AC220" i="82"/>
  <c r="AC71" i="83" s="1"/>
  <c r="AC223" i="82"/>
  <c r="AC74" i="83" s="1"/>
  <c r="AC152" i="83" s="1"/>
  <c r="AF222" i="82"/>
  <c r="AF73" i="83" s="1"/>
  <c r="AF125" i="83" s="1"/>
  <c r="AF271" i="83" s="1"/>
  <c r="AF233" i="82"/>
  <c r="AF84" i="83" s="1"/>
  <c r="AF136" i="83" s="1"/>
  <c r="AF224" i="82"/>
  <c r="AF75" i="83" s="1"/>
  <c r="V222" i="82"/>
  <c r="V73" i="83" s="1"/>
  <c r="V125" i="83" s="1"/>
  <c r="V271" i="83" s="1"/>
  <c r="Z237" i="82"/>
  <c r="Z88" i="83" s="1"/>
  <c r="Z140" i="83" s="1"/>
  <c r="Z229" i="82"/>
  <c r="Z80" i="83" s="1"/>
  <c r="Z132" i="83" s="1"/>
  <c r="AA230" i="82"/>
  <c r="AA81" i="83" s="1"/>
  <c r="AA133" i="83" s="1"/>
  <c r="AA237" i="82"/>
  <c r="AA88" i="83" s="1"/>
  <c r="AA166" i="83" s="1"/>
  <c r="AA218" i="83" s="1"/>
  <c r="AA244" i="83" s="1"/>
  <c r="AA233" i="82"/>
  <c r="AA84" i="83" s="1"/>
  <c r="AA162" i="83" s="1"/>
  <c r="AA214" i="83" s="1"/>
  <c r="AA240" i="83" s="1"/>
  <c r="AA229" i="82"/>
  <c r="AA80" i="83" s="1"/>
  <c r="AA158" i="83" s="1"/>
  <c r="AA210" i="83" s="1"/>
  <c r="AA236" i="83" s="1"/>
  <c r="J209" i="82"/>
  <c r="AC239" i="82"/>
  <c r="AC90" i="83" s="1"/>
  <c r="AC142" i="83" s="1"/>
  <c r="AC235" i="82"/>
  <c r="AC86" i="83" s="1"/>
  <c r="AC138" i="83" s="1"/>
  <c r="AC232" i="82"/>
  <c r="AC83" i="83" s="1"/>
  <c r="AC135" i="83" s="1"/>
  <c r="AC226" i="82"/>
  <c r="AC77" i="83" s="1"/>
  <c r="AC129" i="83" s="1"/>
  <c r="AC453" i="83" s="1"/>
  <c r="AC463" i="83" s="1"/>
  <c r="AF239" i="82"/>
  <c r="AF90" i="83" s="1"/>
  <c r="AF168" i="83" s="1"/>
  <c r="AF236" i="82"/>
  <c r="AF87" i="83" s="1"/>
  <c r="AF165" i="83" s="1"/>
  <c r="AF217" i="83" s="1"/>
  <c r="AF243" i="83" s="1"/>
  <c r="AF232" i="82"/>
  <c r="AF83" i="83" s="1"/>
  <c r="AF135" i="83" s="1"/>
  <c r="AF221" i="82"/>
  <c r="AF72" i="83" s="1"/>
  <c r="AF150" i="83" s="1"/>
  <c r="V232" i="82"/>
  <c r="V83" i="83" s="1"/>
  <c r="V135" i="83" s="1"/>
  <c r="Z239" i="82"/>
  <c r="Z90" i="83" s="1"/>
  <c r="Z142" i="83" s="1"/>
  <c r="Z236" i="82"/>
  <c r="Z87" i="83" s="1"/>
  <c r="Z165" i="83" s="1"/>
  <c r="Z217" i="83" s="1"/>
  <c r="Z243" i="83" s="1"/>
  <c r="Z232" i="82"/>
  <c r="Z83" i="83" s="1"/>
  <c r="Z161" i="83" s="1"/>
  <c r="Z213" i="83" s="1"/>
  <c r="Z239" i="83" s="1"/>
  <c r="Z228" i="82"/>
  <c r="Z79" i="83" s="1"/>
  <c r="M238" i="82"/>
  <c r="M89" i="83" s="1"/>
  <c r="M167" i="83" s="1"/>
  <c r="M219" i="83" s="1"/>
  <c r="M245" i="83" s="1"/>
  <c r="M234" i="82"/>
  <c r="M85" i="83" s="1"/>
  <c r="M163" i="83" s="1"/>
  <c r="M215" i="83" s="1"/>
  <c r="M241" i="83" s="1"/>
  <c r="M230" i="82"/>
  <c r="M81" i="83" s="1"/>
  <c r="M159" i="83" s="1"/>
  <c r="M211" i="83" s="1"/>
  <c r="M237" i="83" s="1"/>
  <c r="M221" i="82"/>
  <c r="M72" i="83" s="1"/>
  <c r="M150" i="83" s="1"/>
  <c r="AE239" i="82"/>
  <c r="AE90" i="83" s="1"/>
  <c r="AE142" i="83" s="1"/>
  <c r="AE220" i="82"/>
  <c r="AE71" i="83" s="1"/>
  <c r="AE232" i="82"/>
  <c r="AE83" i="83" s="1"/>
  <c r="AE135" i="83" s="1"/>
  <c r="AE225" i="82"/>
  <c r="AE76" i="83" s="1"/>
  <c r="AE154" i="83" s="1"/>
  <c r="V237" i="82"/>
  <c r="V88" i="83" s="1"/>
  <c r="V166" i="83" s="1"/>
  <c r="V218" i="83" s="1"/>
  <c r="V244" i="83" s="1"/>
  <c r="V231" i="82"/>
  <c r="V82" i="83" s="1"/>
  <c r="V134" i="83" s="1"/>
  <c r="V226" i="82"/>
  <c r="V77" i="83" s="1"/>
  <c r="V155" i="83" s="1"/>
  <c r="V220" i="82"/>
  <c r="V71" i="83" s="1"/>
  <c r="V230" i="82"/>
  <c r="V81" i="83" s="1"/>
  <c r="V133" i="83" s="1"/>
  <c r="V234" i="82"/>
  <c r="V85" i="83" s="1"/>
  <c r="V163" i="83" s="1"/>
  <c r="V215" i="83" s="1"/>
  <c r="V241" i="83" s="1"/>
  <c r="V229" i="82"/>
  <c r="V80" i="83" s="1"/>
  <c r="V132" i="83" s="1"/>
  <c r="V225" i="82"/>
  <c r="V76" i="83" s="1"/>
  <c r="V128" i="83" s="1"/>
  <c r="V452" i="83" s="1"/>
  <c r="V462" i="83" s="1"/>
  <c r="V221" i="82"/>
  <c r="V72" i="83" s="1"/>
  <c r="V124" i="83" s="1"/>
  <c r="V270" i="83" s="1"/>
  <c r="W230" i="82"/>
  <c r="W81" i="83" s="1"/>
  <c r="W133" i="83" s="1"/>
  <c r="W235" i="82"/>
  <c r="W86" i="83" s="1"/>
  <c r="W138" i="83" s="1"/>
  <c r="W231" i="82"/>
  <c r="W82" i="83" s="1"/>
  <c r="W134" i="83" s="1"/>
  <c r="W227" i="82"/>
  <c r="W78" i="83" s="1"/>
  <c r="W130" i="83" s="1"/>
  <c r="W454" i="83" s="1"/>
  <c r="W464" i="83" s="1"/>
  <c r="W224" i="82"/>
  <c r="W75" i="83" s="1"/>
  <c r="V235" i="82"/>
  <c r="V86" i="83" s="1"/>
  <c r="V164" i="83" s="1"/>
  <c r="V216" i="83" s="1"/>
  <c r="V242" i="83" s="1"/>
  <c r="V239" i="82"/>
  <c r="V90" i="83" s="1"/>
  <c r="V142" i="83" s="1"/>
  <c r="V236" i="82"/>
  <c r="V87" i="83" s="1"/>
  <c r="V139" i="83" s="1"/>
  <c r="V233" i="82"/>
  <c r="V84" i="83" s="1"/>
  <c r="V136" i="83" s="1"/>
  <c r="V228" i="82"/>
  <c r="V79" i="83" s="1"/>
  <c r="W237" i="82"/>
  <c r="W88" i="83" s="1"/>
  <c r="W140" i="83" s="1"/>
  <c r="W234" i="82"/>
  <c r="W85" i="83" s="1"/>
  <c r="W137" i="83" s="1"/>
  <c r="W229" i="82"/>
  <c r="W80" i="83" s="1"/>
  <c r="W158" i="83" s="1"/>
  <c r="W210" i="83" s="1"/>
  <c r="W236" i="83" s="1"/>
  <c r="W221" i="82"/>
  <c r="W72" i="83" s="1"/>
  <c r="W150" i="83" s="1"/>
  <c r="Q370" i="86" a="1"/>
  <c r="Q370" i="86" s="1"/>
  <c r="AE392" i="85"/>
  <c r="AG378" i="86"/>
  <c r="AG381" i="86" s="1"/>
  <c r="AG383" i="86" s="1"/>
  <c r="AC370" i="86" a="1"/>
  <c r="AC370" i="86" s="1"/>
  <c r="AF370" i="86" a="1"/>
  <c r="AF370" i="86" s="1"/>
  <c r="AD370" i="86" a="1"/>
  <c r="AD370" i="86" s="1"/>
  <c r="Z355" i="86"/>
  <c r="Z377" i="86" s="1"/>
  <c r="Z380" i="86" s="1"/>
  <c r="Z370" i="86" a="1"/>
  <c r="Z370" i="86" s="1"/>
  <c r="AF367" i="86" a="1"/>
  <c r="AF367" i="86" s="1"/>
  <c r="Q367" i="86" a="1"/>
  <c r="Q367" i="86" s="1"/>
  <c r="W367" i="86" a="1"/>
  <c r="W367" i="86" s="1"/>
  <c r="N367" i="86" a="1"/>
  <c r="N367" i="86" s="1"/>
  <c r="L367" i="86" a="1"/>
  <c r="L367" i="86" s="1"/>
  <c r="V367" i="86" a="1"/>
  <c r="V367" i="86" s="1"/>
  <c r="O367" i="86" a="1"/>
  <c r="O367" i="86" s="1"/>
  <c r="Z367" i="86" a="1"/>
  <c r="Z367" i="86" s="1"/>
  <c r="S367" i="86" a="1"/>
  <c r="S367" i="86" s="1"/>
  <c r="AC367" i="86" a="1"/>
  <c r="AC367" i="86" s="1"/>
  <c r="AB367" i="86" a="1"/>
  <c r="AB367" i="86" s="1"/>
  <c r="Y367" i="86" a="1"/>
  <c r="Y367" i="86" s="1"/>
  <c r="AD367" i="86" a="1"/>
  <c r="AD367" i="86" s="1"/>
  <c r="AI367" i="86" a="1"/>
  <c r="AI367" i="86" s="1"/>
  <c r="R367" i="86" a="1"/>
  <c r="R367" i="86" s="1"/>
  <c r="AJ367" i="86" a="1"/>
  <c r="AJ367" i="86" s="1"/>
  <c r="AG367" i="86" a="1"/>
  <c r="AG367" i="86" s="1"/>
  <c r="AE367" i="86" a="1"/>
  <c r="AE367" i="86" s="1"/>
  <c r="AA367" i="86" a="1"/>
  <c r="AA367" i="86" s="1"/>
  <c r="P367" i="86" a="1"/>
  <c r="P367" i="86" s="1"/>
  <c r="T367" i="86" a="1"/>
  <c r="T367" i="86" s="1"/>
  <c r="U367" i="86" a="1"/>
  <c r="U367" i="86" s="1"/>
  <c r="X367" i="86" a="1"/>
  <c r="X367" i="86" s="1"/>
  <c r="M367" i="86" a="1"/>
  <c r="M367" i="86" s="1"/>
  <c r="AH367" i="86" a="1"/>
  <c r="AH367" i="86" s="1"/>
  <c r="AF360" i="86" a="1"/>
  <c r="AF360" i="86" s="1"/>
  <c r="AH360" i="86" a="1"/>
  <c r="AH360" i="86" s="1"/>
  <c r="AG360" i="86" a="1"/>
  <c r="AG360" i="86" s="1"/>
  <c r="V371" i="86" a="1"/>
  <c r="V371" i="86" s="1"/>
  <c r="Y371" i="86" a="1"/>
  <c r="Y371" i="86" s="1"/>
  <c r="L371" i="86" a="1"/>
  <c r="L371" i="86" s="1"/>
  <c r="AJ371" i="86" a="1"/>
  <c r="AJ371" i="86" s="1"/>
  <c r="R370" i="86" a="1"/>
  <c r="R370" i="86" s="1"/>
  <c r="AA370" i="86" a="1"/>
  <c r="AA370" i="86" s="1"/>
  <c r="O386" i="85"/>
  <c r="O399" i="85" s="1"/>
  <c r="W377" i="86"/>
  <c r="W380" i="86" s="1"/>
  <c r="O355" i="86"/>
  <c r="O377" i="86" s="1"/>
  <c r="O380" i="86" s="1"/>
  <c r="AI360" i="86" a="1"/>
  <c r="AI360" i="86" s="1"/>
  <c r="W360" i="86" a="1"/>
  <c r="W360" i="86" s="1"/>
  <c r="AD360" i="86" a="1"/>
  <c r="AD360" i="86" s="1"/>
  <c r="AG371" i="86" a="1"/>
  <c r="AG371" i="86" s="1"/>
  <c r="T371" i="86" a="1"/>
  <c r="T371" i="86" s="1"/>
  <c r="AH371" i="86" a="1"/>
  <c r="AH371" i="86" s="1"/>
  <c r="AE370" i="86" a="1"/>
  <c r="AE370" i="86" s="1"/>
  <c r="M355" i="86"/>
  <c r="M377" i="86" s="1"/>
  <c r="M380" i="86" s="1"/>
  <c r="AC360" i="86" a="1"/>
  <c r="AC360" i="86" s="1"/>
  <c r="S360" i="86" a="1"/>
  <c r="S360" i="86" s="1"/>
  <c r="M360" i="86" a="1"/>
  <c r="M360" i="86" s="1"/>
  <c r="AB371" i="86" a="1"/>
  <c r="AB371" i="86" s="1"/>
  <c r="O371" i="86" a="1"/>
  <c r="O371" i="86" s="1"/>
  <c r="W371" i="86" a="1"/>
  <c r="W371" i="86" s="1"/>
  <c r="S379" i="86"/>
  <c r="S384" i="86" s="1"/>
  <c r="S385" i="86"/>
  <c r="Z386" i="85"/>
  <c r="Z399" i="85" s="1"/>
  <c r="Z360" i="86" a="1"/>
  <c r="Z360" i="86" s="1"/>
  <c r="Y360" i="86" a="1"/>
  <c r="Y360" i="86" s="1"/>
  <c r="AA360" i="86" a="1"/>
  <c r="AA360" i="86" s="1"/>
  <c r="AC371" i="86" a="1"/>
  <c r="AC371" i="86" s="1"/>
  <c r="AE371" i="86" a="1"/>
  <c r="AE371" i="86" s="1"/>
  <c r="M371" i="86" a="1"/>
  <c r="M371" i="86" s="1"/>
  <c r="T360" i="86" a="1"/>
  <c r="T360" i="86" s="1"/>
  <c r="AB360" i="86" a="1"/>
  <c r="AB360" i="86" s="1"/>
  <c r="X360" i="86" a="1"/>
  <c r="X360" i="86" s="1"/>
  <c r="X371" i="86" a="1"/>
  <c r="X371" i="86" s="1"/>
  <c r="U371" i="86" a="1"/>
  <c r="U371" i="86" s="1"/>
  <c r="AF371" i="86" a="1"/>
  <c r="AF371" i="86" s="1"/>
  <c r="M370" i="86" a="1"/>
  <c r="M370" i="86" s="1"/>
  <c r="O387" i="85"/>
  <c r="O400" i="85" s="1"/>
  <c r="M394" i="85"/>
  <c r="J394" i="85" s="1"/>
  <c r="J393" i="85"/>
  <c r="J148" i="87" s="1"/>
  <c r="I85" i="45" s="1"/>
  <c r="S364" i="86" a="1"/>
  <c r="S364" i="86" s="1"/>
  <c r="AG364" i="86" a="1"/>
  <c r="AG364" i="86" s="1"/>
  <c r="V364" i="86" a="1"/>
  <c r="V364" i="86" s="1"/>
  <c r="T364" i="86" a="1"/>
  <c r="T364" i="86" s="1"/>
  <c r="R364" i="86" a="1"/>
  <c r="R364" i="86" s="1"/>
  <c r="AF364" i="86" a="1"/>
  <c r="AF364" i="86" s="1"/>
  <c r="W364" i="86" a="1"/>
  <c r="W364" i="86" s="1"/>
  <c r="AH364" i="86" a="1"/>
  <c r="AH364" i="86" s="1"/>
  <c r="O364" i="86" a="1"/>
  <c r="O364" i="86" s="1"/>
  <c r="AE364" i="86" a="1"/>
  <c r="AE364" i="86" s="1"/>
  <c r="AB364" i="86" a="1"/>
  <c r="AB364" i="86" s="1"/>
  <c r="X364" i="86" a="1"/>
  <c r="X364" i="86" s="1"/>
  <c r="AD364" i="86" a="1"/>
  <c r="AD364" i="86" s="1"/>
  <c r="AJ364" i="86" a="1"/>
  <c r="AJ364" i="86" s="1"/>
  <c r="N364" i="86" a="1"/>
  <c r="N364" i="86" s="1"/>
  <c r="Z364" i="86" a="1"/>
  <c r="Z364" i="86" s="1"/>
  <c r="AA364" i="86" a="1"/>
  <c r="AA364" i="86" s="1"/>
  <c r="Q364" i="86" a="1"/>
  <c r="Q364" i="86" s="1"/>
  <c r="M364" i="86" a="1"/>
  <c r="M364" i="86" s="1"/>
  <c r="AI364" i="86" a="1"/>
  <c r="AI364" i="86" s="1"/>
  <c r="AC364" i="86" a="1"/>
  <c r="AC364" i="86" s="1"/>
  <c r="Y364" i="86" a="1"/>
  <c r="Y364" i="86" s="1"/>
  <c r="P364" i="86" a="1"/>
  <c r="P364" i="86" s="1"/>
  <c r="U364" i="86" a="1"/>
  <c r="U364" i="86" s="1"/>
  <c r="L364" i="86" a="1"/>
  <c r="L364" i="86" s="1"/>
  <c r="O360" i="86" a="1"/>
  <c r="O360" i="86" s="1"/>
  <c r="P360" i="86" a="1"/>
  <c r="P360" i="86" s="1"/>
  <c r="Z371" i="86" a="1"/>
  <c r="Z371" i="86" s="1"/>
  <c r="P371" i="86" a="1"/>
  <c r="P371" i="86" s="1"/>
  <c r="N371" i="86" a="1"/>
  <c r="N371" i="86" s="1"/>
  <c r="Z387" i="85"/>
  <c r="Z400" i="85" s="1"/>
  <c r="R360" i="86" a="1"/>
  <c r="R360" i="86" s="1"/>
  <c r="Q360" i="86" a="1"/>
  <c r="Q360" i="86" s="1"/>
  <c r="AJ360" i="86" a="1"/>
  <c r="AJ360" i="86" s="1"/>
  <c r="U360" i="86" a="1"/>
  <c r="U360" i="86" s="1"/>
  <c r="R371" i="86" a="1"/>
  <c r="R371" i="86" s="1"/>
  <c r="AA371" i="86" a="1"/>
  <c r="AA371" i="86" s="1"/>
  <c r="AD371" i="86" a="1"/>
  <c r="AD371" i="86" s="1"/>
  <c r="AD363" i="86" a="1"/>
  <c r="AD363" i="86" s="1"/>
  <c r="U363" i="86" a="1"/>
  <c r="U363" i="86" s="1"/>
  <c r="O363" i="86" a="1"/>
  <c r="O363" i="86" s="1"/>
  <c r="AH363" i="86" a="1"/>
  <c r="AH363" i="86" s="1"/>
  <c r="R363" i="86" a="1"/>
  <c r="R363" i="86" s="1"/>
  <c r="N363" i="86" a="1"/>
  <c r="N363" i="86" s="1"/>
  <c r="W363" i="86" a="1"/>
  <c r="W363" i="86" s="1"/>
  <c r="AJ363" i="86" a="1"/>
  <c r="AJ363" i="86" s="1"/>
  <c r="M363" i="86" a="1"/>
  <c r="M363" i="86" s="1"/>
  <c r="L363" i="86" a="1"/>
  <c r="L363" i="86" s="1"/>
  <c r="T363" i="86" a="1"/>
  <c r="T363" i="86" s="1"/>
  <c r="S363" i="86" a="1"/>
  <c r="S363" i="86" s="1"/>
  <c r="AC363" i="86" a="1"/>
  <c r="AC363" i="86" s="1"/>
  <c r="V363" i="86" a="1"/>
  <c r="V363" i="86" s="1"/>
  <c r="AG363" i="86" a="1"/>
  <c r="AG363" i="86" s="1"/>
  <c r="AI363" i="86" a="1"/>
  <c r="AI363" i="86" s="1"/>
  <c r="AF363" i="86" a="1"/>
  <c r="AF363" i="86" s="1"/>
  <c r="AB363" i="86" a="1"/>
  <c r="AB363" i="86" s="1"/>
  <c r="Y363" i="86" a="1"/>
  <c r="Y363" i="86" s="1"/>
  <c r="AE363" i="86" a="1"/>
  <c r="AE363" i="86" s="1"/>
  <c r="X363" i="86" a="1"/>
  <c r="X363" i="86" s="1"/>
  <c r="AA363" i="86" a="1"/>
  <c r="AA363" i="86" s="1"/>
  <c r="P363" i="86" a="1"/>
  <c r="P363" i="86" s="1"/>
  <c r="Q363" i="86" a="1"/>
  <c r="Q363" i="86" s="1"/>
  <c r="Z363" i="86" a="1"/>
  <c r="Z363" i="86" s="1"/>
  <c r="J416" i="85"/>
  <c r="J155" i="87" s="1"/>
  <c r="J413" i="85"/>
  <c r="M392" i="85"/>
  <c r="L360" i="86" a="1"/>
  <c r="L360" i="86" s="1"/>
  <c r="N360" i="86" a="1"/>
  <c r="N360" i="86" s="1"/>
  <c r="V360" i="86" a="1"/>
  <c r="V360" i="86" s="1"/>
  <c r="W392" i="85"/>
  <c r="AI371" i="86" a="1"/>
  <c r="AI371" i="86" s="1"/>
  <c r="Q371" i="86" a="1"/>
  <c r="Q371" i="86" s="1"/>
  <c r="M386" i="85"/>
  <c r="M399" i="85" s="1"/>
  <c r="M387" i="85"/>
  <c r="M400" i="85" s="1"/>
  <c r="AJ79" i="83"/>
  <c r="Y79" i="83"/>
  <c r="AH126" i="83"/>
  <c r="AH272" i="83" s="1"/>
  <c r="AH152" i="83"/>
  <c r="Q124" i="83"/>
  <c r="Q270" i="83" s="1"/>
  <c r="Q150" i="83"/>
  <c r="AC79" i="83"/>
  <c r="N130" i="83"/>
  <c r="N454" i="83" s="1"/>
  <c r="N464" i="83" s="1"/>
  <c r="N156" i="83"/>
  <c r="N208" i="83" s="1"/>
  <c r="U126" i="83"/>
  <c r="U272" i="83" s="1"/>
  <c r="U152" i="83"/>
  <c r="AB75" i="83"/>
  <c r="AA75" i="83"/>
  <c r="L228" i="82"/>
  <c r="L221" i="82"/>
  <c r="L229" i="82"/>
  <c r="L222" i="82"/>
  <c r="L220" i="82"/>
  <c r="L224" i="82"/>
  <c r="L225" i="82"/>
  <c r="L226" i="82"/>
  <c r="L223" i="82"/>
  <c r="L227" i="82"/>
  <c r="L230" i="82"/>
  <c r="L231" i="82"/>
  <c r="L232" i="82"/>
  <c r="L233" i="82"/>
  <c r="L234" i="82"/>
  <c r="L235" i="82"/>
  <c r="L236" i="82"/>
  <c r="L237" i="82"/>
  <c r="L238" i="82"/>
  <c r="L239" i="82"/>
  <c r="T128" i="83"/>
  <c r="T452" i="83" s="1"/>
  <c r="T462" i="83" s="1"/>
  <c r="T154" i="83"/>
  <c r="T478" i="83"/>
  <c r="V75" i="83"/>
  <c r="U479" i="83"/>
  <c r="P156" i="83"/>
  <c r="P208" i="83" s="1"/>
  <c r="P130" i="83"/>
  <c r="P454" i="83" s="1"/>
  <c r="P464" i="83" s="1"/>
  <c r="AI154" i="83"/>
  <c r="AI128" i="83"/>
  <c r="AI452" i="83" s="1"/>
  <c r="AI462" i="83" s="1"/>
  <c r="J928" i="83"/>
  <c r="L170" i="84"/>
  <c r="J170" i="84" s="1"/>
  <c r="K170" i="84" s="1"/>
  <c r="I35" i="45" s="1"/>
  <c r="Z75" i="83"/>
  <c r="AD130" i="83"/>
  <c r="AD454" i="83" s="1"/>
  <c r="AD464" i="83" s="1"/>
  <c r="AD156" i="83"/>
  <c r="AD208" i="83" s="1"/>
  <c r="O150" i="83"/>
  <c r="O124" i="83"/>
  <c r="O270" i="83" s="1"/>
  <c r="M71" i="83"/>
  <c r="AF155" i="83"/>
  <c r="AF129" i="83"/>
  <c r="AF453" i="83" s="1"/>
  <c r="AF463" i="83" s="1"/>
  <c r="X155" i="83"/>
  <c r="X129" i="83"/>
  <c r="X453" i="83" s="1"/>
  <c r="X463" i="83" s="1"/>
  <c r="J902" i="83"/>
  <c r="L927" i="83"/>
  <c r="AG128" i="83"/>
  <c r="AG452" i="83" s="1"/>
  <c r="AG462" i="83" s="1"/>
  <c r="AG154" i="83"/>
  <c r="Y137" i="83"/>
  <c r="Y163" i="83"/>
  <c r="Y215" i="83" s="1"/>
  <c r="Y241" i="83" s="1"/>
  <c r="AE156" i="83"/>
  <c r="AE208" i="83" s="1"/>
  <c r="AE130" i="83"/>
  <c r="AE454" i="83" s="1"/>
  <c r="AE464" i="83" s="1"/>
  <c r="S79" i="83"/>
  <c r="R150" i="83"/>
  <c r="R124" i="83"/>
  <c r="R270" i="83" s="1"/>
  <c r="W126" i="83"/>
  <c r="W272" i="83" s="1"/>
  <c r="W152" i="83"/>
  <c r="AA385" i="86" l="1"/>
  <c r="U379" i="86"/>
  <c r="U384" i="86" s="1"/>
  <c r="U385" i="86"/>
  <c r="P379" i="86"/>
  <c r="P384" i="86" s="1"/>
  <c r="P385" i="86"/>
  <c r="R141" i="83"/>
  <c r="T161" i="83"/>
  <c r="T213" i="83" s="1"/>
  <c r="T239" i="83" s="1"/>
  <c r="T125" i="83"/>
  <c r="T271" i="83" s="1"/>
  <c r="T281" i="83" s="1"/>
  <c r="T291" i="83" s="1"/>
  <c r="N129" i="83"/>
  <c r="N453" i="83" s="1"/>
  <c r="N463" i="83" s="1"/>
  <c r="AG158" i="83"/>
  <c r="AG210" i="83" s="1"/>
  <c r="AG236" i="83" s="1"/>
  <c r="T164" i="83"/>
  <c r="T216" i="83" s="1"/>
  <c r="T242" i="83" s="1"/>
  <c r="R109" i="50"/>
  <c r="Y385" i="86"/>
  <c r="AG151" i="83"/>
  <c r="AG203" i="83" s="1"/>
  <c r="AG303" i="83" s="1"/>
  <c r="Y128" i="83"/>
  <c r="Y452" i="83" s="1"/>
  <c r="Y462" i="83" s="1"/>
  <c r="AB140" i="83"/>
  <c r="T141" i="83"/>
  <c r="AB151" i="83"/>
  <c r="AB203" i="83" s="1"/>
  <c r="AB303" i="83" s="1"/>
  <c r="L247" i="84"/>
  <c r="G208" i="84"/>
  <c r="I226" i="84" s="1" a="1"/>
  <c r="AG159" i="83"/>
  <c r="AG211" i="83" s="1"/>
  <c r="AG237" i="83" s="1"/>
  <c r="N151" i="83"/>
  <c r="N203" i="83" s="1"/>
  <c r="T142" i="83"/>
  <c r="T150" i="83"/>
  <c r="T202" i="83" s="1"/>
  <c r="AG164" i="83"/>
  <c r="AG216" i="83" s="1"/>
  <c r="AG242" i="83" s="1"/>
  <c r="J215" i="82"/>
  <c r="N161" i="83"/>
  <c r="N213" i="83" s="1"/>
  <c r="N239" i="83" s="1"/>
  <c r="AG134" i="83"/>
  <c r="T133" i="83"/>
  <c r="AG163" i="83"/>
  <c r="AG215" i="83" s="1"/>
  <c r="AG241" i="83" s="1"/>
  <c r="T244" i="82"/>
  <c r="X385" i="86"/>
  <c r="N150" i="83"/>
  <c r="N202" i="83" s="1"/>
  <c r="N302" i="83" s="1"/>
  <c r="AB155" i="83"/>
  <c r="AB207" i="83" s="1"/>
  <c r="AB473" i="83" s="1"/>
  <c r="R385" i="86"/>
  <c r="R379" i="86"/>
  <c r="R384" i="86" s="1"/>
  <c r="X378" i="86"/>
  <c r="N160" i="83"/>
  <c r="N212" i="83" s="1"/>
  <c r="N238" i="83" s="1"/>
  <c r="AG162" i="83"/>
  <c r="AG214" i="83" s="1"/>
  <c r="AG240" i="83" s="1"/>
  <c r="T158" i="83"/>
  <c r="T210" i="83" s="1"/>
  <c r="T236" i="83" s="1"/>
  <c r="T134" i="83"/>
  <c r="R154" i="83"/>
  <c r="R206" i="83" s="1"/>
  <c r="R472" i="83" s="1"/>
  <c r="AG165" i="83"/>
  <c r="AG217" i="83" s="1"/>
  <c r="AG243" i="83" s="1"/>
  <c r="AG129" i="83"/>
  <c r="AG453" i="83" s="1"/>
  <c r="AG463" i="83" s="1"/>
  <c r="T155" i="83"/>
  <c r="T207" i="83" s="1"/>
  <c r="T473" i="83" s="1"/>
  <c r="T495" i="83" s="1"/>
  <c r="T513" i="83" s="1"/>
  <c r="T585" i="83" s="1"/>
  <c r="AB164" i="83"/>
  <c r="AB216" i="83" s="1"/>
  <c r="AB242" i="83" s="1"/>
  <c r="N167" i="83"/>
  <c r="N219" i="83" s="1"/>
  <c r="N245" i="83" s="1"/>
  <c r="Q167" i="83"/>
  <c r="Q219" i="83" s="1"/>
  <c r="Q245" i="83" s="1"/>
  <c r="AG167" i="83"/>
  <c r="AG219" i="83" s="1"/>
  <c r="AG245" i="83" s="1"/>
  <c r="AC141" i="83"/>
  <c r="T137" i="83"/>
  <c r="AG126" i="83"/>
  <c r="AG272" i="83" s="1"/>
  <c r="AG282" i="83" s="1"/>
  <c r="AG292" i="83" s="1"/>
  <c r="AG142" i="83"/>
  <c r="AG243" i="82"/>
  <c r="AG865" i="83" s="1"/>
  <c r="T152" i="83"/>
  <c r="T204" i="83" s="1"/>
  <c r="N166" i="83"/>
  <c r="N218" i="83" s="1"/>
  <c r="N244" i="83" s="1"/>
  <c r="N154" i="83"/>
  <c r="N206" i="83" s="1"/>
  <c r="N472" i="83" s="1"/>
  <c r="T139" i="83"/>
  <c r="AG124" i="83"/>
  <c r="AG270" i="83" s="1"/>
  <c r="AG280" i="83" s="1"/>
  <c r="AG290" i="83" s="1"/>
  <c r="AB134" i="83"/>
  <c r="W282" i="83"/>
  <c r="W292" i="83" s="1"/>
  <c r="Q280" i="83"/>
  <c r="Q290" i="83" s="1"/>
  <c r="V280" i="83"/>
  <c r="V290" i="83" s="1"/>
  <c r="AD280" i="83"/>
  <c r="AD290" i="83" s="1"/>
  <c r="R280" i="83"/>
  <c r="R290" i="83" s="1"/>
  <c r="U282" i="83"/>
  <c r="U292" i="83" s="1"/>
  <c r="N281" i="83"/>
  <c r="N291" i="83" s="1"/>
  <c r="V281" i="83"/>
  <c r="V291" i="83" s="1"/>
  <c r="M281" i="83"/>
  <c r="M291" i="83" s="1"/>
  <c r="AJ282" i="83"/>
  <c r="AJ292" i="83" s="1"/>
  <c r="U280" i="83"/>
  <c r="U290" i="83" s="1"/>
  <c r="R281" i="83"/>
  <c r="R291" i="83" s="1"/>
  <c r="AF282" i="83"/>
  <c r="AF292" i="83" s="1"/>
  <c r="AB282" i="83"/>
  <c r="AB292" i="83" s="1"/>
  <c r="AB280" i="83"/>
  <c r="AB290" i="83" s="1"/>
  <c r="AF281" i="83"/>
  <c r="AF291" i="83" s="1"/>
  <c r="AE281" i="83"/>
  <c r="AE291" i="83" s="1"/>
  <c r="AJ281" i="83"/>
  <c r="AJ291" i="83" s="1"/>
  <c r="V282" i="83"/>
  <c r="V292" i="83" s="1"/>
  <c r="AH280" i="83"/>
  <c r="AH290" i="83" s="1"/>
  <c r="AI282" i="83"/>
  <c r="AI292" i="83" s="1"/>
  <c r="Z281" i="83"/>
  <c r="Z291" i="83" s="1"/>
  <c r="N282" i="83"/>
  <c r="N292" i="83" s="1"/>
  <c r="Z280" i="83"/>
  <c r="Z290" i="83" s="1"/>
  <c r="O280" i="83"/>
  <c r="O290" i="83" s="1"/>
  <c r="AH282" i="83"/>
  <c r="AH292" i="83" s="1"/>
  <c r="AB281" i="83"/>
  <c r="AB291" i="83" s="1"/>
  <c r="AG281" i="83"/>
  <c r="AG291" i="83" s="1"/>
  <c r="Z282" i="83"/>
  <c r="Z292" i="83" s="1"/>
  <c r="AE280" i="83"/>
  <c r="AE290" i="83" s="1"/>
  <c r="O281" i="83"/>
  <c r="O291" i="83" s="1"/>
  <c r="S282" i="83"/>
  <c r="S292" i="83" s="1"/>
  <c r="Y281" i="83"/>
  <c r="Y291" i="83" s="1"/>
  <c r="T282" i="83"/>
  <c r="T292" i="83" s="1"/>
  <c r="N280" i="83"/>
  <c r="N290" i="83" s="1"/>
  <c r="T280" i="83"/>
  <c r="T290" i="83" s="1"/>
  <c r="AC280" i="83"/>
  <c r="AC290" i="83" s="1"/>
  <c r="AH281" i="83"/>
  <c r="AH291" i="83" s="1"/>
  <c r="AD281" i="83"/>
  <c r="AD291" i="83" s="1"/>
  <c r="AI281" i="83"/>
  <c r="AI291" i="83" s="1"/>
  <c r="X281" i="83"/>
  <c r="X291" i="83" s="1"/>
  <c r="P282" i="83"/>
  <c r="P292" i="83" s="1"/>
  <c r="X282" i="83"/>
  <c r="X292" i="83" s="1"/>
  <c r="P281" i="83"/>
  <c r="P291" i="83" s="1"/>
  <c r="T243" i="82"/>
  <c r="T865" i="83" s="1"/>
  <c r="T241" i="82"/>
  <c r="T791" i="83" s="1"/>
  <c r="AB242" i="82"/>
  <c r="AB828" i="83" s="1"/>
  <c r="T242" i="82"/>
  <c r="T828" i="83" s="1"/>
  <c r="AG242" i="82"/>
  <c r="AG828" i="83" s="1"/>
  <c r="AB128" i="83"/>
  <c r="AB452" i="83" s="1"/>
  <c r="AB462" i="83" s="1"/>
  <c r="AB158" i="83"/>
  <c r="AB210" i="83" s="1"/>
  <c r="AB236" i="83" s="1"/>
  <c r="AC158" i="83"/>
  <c r="AC210" i="83" s="1"/>
  <c r="AC236" i="83" s="1"/>
  <c r="AB141" i="83"/>
  <c r="R160" i="83"/>
  <c r="R212" i="83" s="1"/>
  <c r="R238" i="83" s="1"/>
  <c r="T162" i="83"/>
  <c r="T214" i="83" s="1"/>
  <c r="T240" i="83" s="1"/>
  <c r="AJ139" i="83"/>
  <c r="N168" i="83"/>
  <c r="N220" i="83" s="1"/>
  <c r="N246" i="83" s="1"/>
  <c r="T140" i="83"/>
  <c r="AG130" i="83"/>
  <c r="AG454" i="83" s="1"/>
  <c r="AG464" i="83" s="1"/>
  <c r="AB165" i="83"/>
  <c r="AB217" i="83" s="1"/>
  <c r="AB243" i="83" s="1"/>
  <c r="N159" i="83"/>
  <c r="N211" i="83" s="1"/>
  <c r="N237" i="83" s="1"/>
  <c r="AG135" i="83"/>
  <c r="T130" i="83"/>
  <c r="T454" i="83" s="1"/>
  <c r="T464" i="83" s="1"/>
  <c r="N163" i="83"/>
  <c r="N215" i="83" s="1"/>
  <c r="N241" i="83" s="1"/>
  <c r="N132" i="83"/>
  <c r="AB150" i="83"/>
  <c r="AB202" i="83" s="1"/>
  <c r="AB302" i="83" s="1"/>
  <c r="N243" i="82"/>
  <c r="N865" i="83" s="1"/>
  <c r="Z130" i="83"/>
  <c r="Z454" i="83" s="1"/>
  <c r="Z464" i="83" s="1"/>
  <c r="AG166" i="83"/>
  <c r="AG218" i="83" s="1"/>
  <c r="AG244" i="83" s="1"/>
  <c r="AG241" i="82"/>
  <c r="AG791" i="83" s="1"/>
  <c r="AG244" i="82"/>
  <c r="AA124" i="83"/>
  <c r="AA270" i="83" s="1"/>
  <c r="AC136" i="83"/>
  <c r="AC154" i="83"/>
  <c r="AC206" i="83" s="1"/>
  <c r="AC472" i="83" s="1"/>
  <c r="Z150" i="83"/>
  <c r="Z202" i="83" s="1"/>
  <c r="Z302" i="83" s="1"/>
  <c r="P151" i="83"/>
  <c r="P203" i="83" s="1"/>
  <c r="P303" i="83" s="1"/>
  <c r="AC156" i="83"/>
  <c r="AC208" i="83" s="1"/>
  <c r="AC474" i="83" s="1"/>
  <c r="AC133" i="83"/>
  <c r="AC166" i="83"/>
  <c r="AC218" i="83" s="1"/>
  <c r="AC244" i="83" s="1"/>
  <c r="AC163" i="83"/>
  <c r="AC215" i="83" s="1"/>
  <c r="AC241" i="83" s="1"/>
  <c r="X152" i="83"/>
  <c r="X204" i="83" s="1"/>
  <c r="AC160" i="83"/>
  <c r="AC212" i="83" s="1"/>
  <c r="AC238" i="83" s="1"/>
  <c r="AC244" i="82"/>
  <c r="Y164" i="83"/>
  <c r="Y216" i="83" s="1"/>
  <c r="Y242" i="83" s="1"/>
  <c r="AF130" i="83"/>
  <c r="AF454" i="83" s="1"/>
  <c r="AF464" i="83" s="1"/>
  <c r="AF167" i="83"/>
  <c r="AF219" i="83" s="1"/>
  <c r="AF245" i="83" s="1"/>
  <c r="Y129" i="83"/>
  <c r="Y453" i="83" s="1"/>
  <c r="Y463" i="83" s="1"/>
  <c r="AB136" i="83"/>
  <c r="P155" i="83"/>
  <c r="P207" i="83" s="1"/>
  <c r="P473" i="83" s="1"/>
  <c r="N244" i="82"/>
  <c r="N75" i="83"/>
  <c r="N92" i="83" s="1"/>
  <c r="N165" i="83"/>
  <c r="N217" i="83" s="1"/>
  <c r="N243" i="83" s="1"/>
  <c r="N162" i="83"/>
  <c r="N214" i="83" s="1"/>
  <c r="N240" i="83" s="1"/>
  <c r="AB142" i="83"/>
  <c r="Y158" i="83"/>
  <c r="Y210" i="83" s="1"/>
  <c r="Y236" i="83" s="1"/>
  <c r="AB152" i="83"/>
  <c r="AB204" i="83" s="1"/>
  <c r="AB304" i="83" s="1"/>
  <c r="N138" i="83"/>
  <c r="AB243" i="82"/>
  <c r="AB865" i="83" s="1"/>
  <c r="AB156" i="83"/>
  <c r="AB208" i="83" s="1"/>
  <c r="AB474" i="83" s="1"/>
  <c r="AB163" i="83"/>
  <c r="AB215" i="83" s="1"/>
  <c r="AB241" i="83" s="1"/>
  <c r="AI142" i="83"/>
  <c r="AB241" i="82"/>
  <c r="AB791" i="83" s="1"/>
  <c r="AA125" i="83"/>
  <c r="AA271" i="83" s="1"/>
  <c r="AB159" i="83"/>
  <c r="AB211" i="83" s="1"/>
  <c r="AB237" i="83" s="1"/>
  <c r="AB161" i="83"/>
  <c r="AB213" i="83" s="1"/>
  <c r="AB239" i="83" s="1"/>
  <c r="N152" i="83"/>
  <c r="N204" i="83" s="1"/>
  <c r="N304" i="83" s="1"/>
  <c r="W167" i="83"/>
  <c r="W219" i="83" s="1"/>
  <c r="W245" i="83" s="1"/>
  <c r="N241" i="82"/>
  <c r="N791" i="83" s="1"/>
  <c r="X151" i="83"/>
  <c r="X203" i="83" s="1"/>
  <c r="X303" i="83" s="1"/>
  <c r="N242" i="82"/>
  <c r="N828" i="83" s="1"/>
  <c r="AC125" i="83"/>
  <c r="AC271" i="83" s="1"/>
  <c r="AB244" i="82"/>
  <c r="AC126" i="83"/>
  <c r="AC272" i="83" s="1"/>
  <c r="AH135" i="83"/>
  <c r="Z129" i="83"/>
  <c r="Z453" i="83" s="1"/>
  <c r="Z463" i="83" s="1"/>
  <c r="X137" i="83"/>
  <c r="X124" i="83"/>
  <c r="X270" i="83" s="1"/>
  <c r="Y156" i="83"/>
  <c r="Y208" i="83" s="1"/>
  <c r="Y474" i="83" s="1"/>
  <c r="P128" i="83"/>
  <c r="P452" i="83" s="1"/>
  <c r="P462" i="83" s="1"/>
  <c r="AA156" i="83"/>
  <c r="AA208" i="83" s="1"/>
  <c r="AA474" i="83" s="1"/>
  <c r="AI167" i="83"/>
  <c r="AI219" i="83" s="1"/>
  <c r="AI245" i="83" s="1"/>
  <c r="AD136" i="83"/>
  <c r="W154" i="83"/>
  <c r="W206" i="83" s="1"/>
  <c r="W472" i="83" s="1"/>
  <c r="AI164" i="83"/>
  <c r="AI216" i="83" s="1"/>
  <c r="AI242" i="83" s="1"/>
  <c r="M137" i="83"/>
  <c r="P159" i="83"/>
  <c r="P211" i="83" s="1"/>
  <c r="P237" i="83" s="1"/>
  <c r="AD129" i="83"/>
  <c r="AD453" i="83" s="1"/>
  <c r="AD463" i="83" s="1"/>
  <c r="AI139" i="83"/>
  <c r="P141" i="83"/>
  <c r="Z164" i="83"/>
  <c r="Z216" i="83" s="1"/>
  <c r="Z242" i="83" s="1"/>
  <c r="AJ140" i="83"/>
  <c r="AE164" i="83"/>
  <c r="AE216" i="83" s="1"/>
  <c r="AE242" i="83" s="1"/>
  <c r="U165" i="83"/>
  <c r="U217" i="83" s="1"/>
  <c r="U243" i="83" s="1"/>
  <c r="AJ162" i="83"/>
  <c r="AJ214" i="83" s="1"/>
  <c r="AJ240" i="83" s="1"/>
  <c r="AF138" i="83"/>
  <c r="Y168" i="83"/>
  <c r="Y220" i="83" s="1"/>
  <c r="Y246" i="83" s="1"/>
  <c r="AI160" i="83"/>
  <c r="AI212" i="83" s="1"/>
  <c r="AI238" i="83" s="1"/>
  <c r="O128" i="83"/>
  <c r="O452" i="83" s="1"/>
  <c r="O462" i="83" s="1"/>
  <c r="R166" i="83"/>
  <c r="R218" i="83" s="1"/>
  <c r="R244" i="83" s="1"/>
  <c r="M160" i="83"/>
  <c r="M212" i="83" s="1"/>
  <c r="M238" i="83" s="1"/>
  <c r="J399" i="85"/>
  <c r="J169" i="87" s="1"/>
  <c r="I94" i="45" s="1"/>
  <c r="AD140" i="83"/>
  <c r="AE141" i="83"/>
  <c r="AE385" i="86"/>
  <c r="AD128" i="83"/>
  <c r="AD452" i="83" s="1"/>
  <c r="AD462" i="83" s="1"/>
  <c r="S136" i="83"/>
  <c r="W129" i="83"/>
  <c r="W453" i="83" s="1"/>
  <c r="W463" i="83" s="1"/>
  <c r="Z151" i="83"/>
  <c r="Z203" i="83" s="1"/>
  <c r="Z303" i="83" s="1"/>
  <c r="X133" i="83"/>
  <c r="W161" i="83"/>
  <c r="W213" i="83" s="1"/>
  <c r="W239" i="83" s="1"/>
  <c r="AJ154" i="83"/>
  <c r="AJ206" i="83" s="1"/>
  <c r="AJ472" i="83" s="1"/>
  <c r="AI135" i="83"/>
  <c r="W142" i="83"/>
  <c r="S135" i="83"/>
  <c r="P138" i="83"/>
  <c r="AJ134" i="83"/>
  <c r="Y160" i="83"/>
  <c r="Y212" i="83" s="1"/>
  <c r="Y238" i="83" s="1"/>
  <c r="AH168" i="83"/>
  <c r="AH220" i="83" s="1"/>
  <c r="AH246" i="83" s="1"/>
  <c r="X134" i="83"/>
  <c r="U168" i="83"/>
  <c r="U220" i="83" s="1"/>
  <c r="U246" i="83" s="1"/>
  <c r="AF152" i="83"/>
  <c r="AF204" i="83" s="1"/>
  <c r="AF304" i="83" s="1"/>
  <c r="Y167" i="83"/>
  <c r="Y219" i="83" s="1"/>
  <c r="Y245" i="83" s="1"/>
  <c r="R151" i="83"/>
  <c r="R203" i="83" s="1"/>
  <c r="R303" i="83" s="1"/>
  <c r="X166" i="83"/>
  <c r="X218" i="83" s="1"/>
  <c r="X244" i="83" s="1"/>
  <c r="S156" i="83"/>
  <c r="S208" i="83" s="1"/>
  <c r="S474" i="83" s="1"/>
  <c r="S140" i="83"/>
  <c r="AD151" i="83"/>
  <c r="AD203" i="83" s="1"/>
  <c r="AD303" i="83" s="1"/>
  <c r="O162" i="83"/>
  <c r="O214" i="83" s="1"/>
  <c r="O240" i="83" s="1"/>
  <c r="W125" i="83"/>
  <c r="W271" i="83" s="1"/>
  <c r="W159" i="83"/>
  <c r="W211" i="83" s="1"/>
  <c r="W237" i="83" s="1"/>
  <c r="P152" i="83"/>
  <c r="P204" i="83" s="1"/>
  <c r="P304" i="83" s="1"/>
  <c r="AD161" i="83"/>
  <c r="AD213" i="83" s="1"/>
  <c r="AD239" i="83" s="1"/>
  <c r="X162" i="83"/>
  <c r="X214" i="83" s="1"/>
  <c r="X240" i="83" s="1"/>
  <c r="Q158" i="83"/>
  <c r="Q210" i="83" s="1"/>
  <c r="Q236" i="83" s="1"/>
  <c r="M162" i="83"/>
  <c r="M214" i="83" s="1"/>
  <c r="M240" i="83" s="1"/>
  <c r="AH129" i="83"/>
  <c r="AH453" i="83" s="1"/>
  <c r="AH463" i="83" s="1"/>
  <c r="X142" i="83"/>
  <c r="Z135" i="83"/>
  <c r="S128" i="83"/>
  <c r="S452" i="83" s="1"/>
  <c r="S462" i="83" s="1"/>
  <c r="Y139" i="83"/>
  <c r="AA132" i="83"/>
  <c r="AH166" i="83"/>
  <c r="AH218" i="83" s="1"/>
  <c r="AH244" i="83" s="1"/>
  <c r="Y151" i="83"/>
  <c r="Y203" i="83" s="1"/>
  <c r="Y303" i="83" s="1"/>
  <c r="P243" i="82"/>
  <c r="P865" i="83" s="1"/>
  <c r="M126" i="83"/>
  <c r="M272" i="83" s="1"/>
  <c r="AH163" i="83"/>
  <c r="AH215" i="83" s="1"/>
  <c r="AH241" i="83" s="1"/>
  <c r="P132" i="83"/>
  <c r="AF162" i="83"/>
  <c r="AF214" i="83" s="1"/>
  <c r="AF240" i="83" s="1"/>
  <c r="O142" i="83"/>
  <c r="Y126" i="83"/>
  <c r="Y272" i="83" s="1"/>
  <c r="Q134" i="83"/>
  <c r="AE132" i="83"/>
  <c r="Z242" i="82"/>
  <c r="Z828" i="83" s="1"/>
  <c r="AA161" i="83"/>
  <c r="AA213" i="83" s="1"/>
  <c r="AA239" i="83" s="1"/>
  <c r="AE155" i="83"/>
  <c r="AE207" i="83" s="1"/>
  <c r="AE473" i="83" s="1"/>
  <c r="P136" i="83"/>
  <c r="Y244" i="82"/>
  <c r="M128" i="83"/>
  <c r="M452" i="83" s="1"/>
  <c r="M462" i="83" s="1"/>
  <c r="P139" i="83"/>
  <c r="AH165" i="83"/>
  <c r="AH217" i="83" s="1"/>
  <c r="AH243" i="83" s="1"/>
  <c r="S152" i="83"/>
  <c r="S204" i="83" s="1"/>
  <c r="S304" i="83" s="1"/>
  <c r="P124" i="83"/>
  <c r="P270" i="83" s="1"/>
  <c r="X139" i="83"/>
  <c r="S159" i="83"/>
  <c r="S211" i="83" s="1"/>
  <c r="S237" i="83" s="1"/>
  <c r="U161" i="83"/>
  <c r="U213" i="83" s="1"/>
  <c r="U239" i="83" s="1"/>
  <c r="AA137" i="83"/>
  <c r="Q161" i="83"/>
  <c r="Q213" i="83" s="1"/>
  <c r="Q239" i="83" s="1"/>
  <c r="M165" i="83"/>
  <c r="M217" i="83" s="1"/>
  <c r="M243" i="83" s="1"/>
  <c r="S134" i="83"/>
  <c r="S125" i="83"/>
  <c r="S271" i="83" s="1"/>
  <c r="P135" i="83"/>
  <c r="W136" i="83"/>
  <c r="O167" i="83"/>
  <c r="O219" i="83" s="1"/>
  <c r="O245" i="83" s="1"/>
  <c r="AH156" i="83"/>
  <c r="AH208" i="83" s="1"/>
  <c r="AH474" i="83" s="1"/>
  <c r="AJ158" i="83"/>
  <c r="AJ210" i="83" s="1"/>
  <c r="AJ236" i="83" s="1"/>
  <c r="Z137" i="83"/>
  <c r="U134" i="83"/>
  <c r="AC161" i="83"/>
  <c r="AC213" i="83" s="1"/>
  <c r="AC239" i="83" s="1"/>
  <c r="X154" i="83"/>
  <c r="X206" i="83" s="1"/>
  <c r="X472" i="83" s="1"/>
  <c r="O165" i="83"/>
  <c r="O217" i="83" s="1"/>
  <c r="O243" i="83" s="1"/>
  <c r="Y166" i="83"/>
  <c r="Y218" i="83" s="1"/>
  <c r="Y244" i="83" s="1"/>
  <c r="R132" i="83"/>
  <c r="U132" i="83"/>
  <c r="X141" i="83"/>
  <c r="U136" i="83"/>
  <c r="AE161" i="83"/>
  <c r="AE213" i="83" s="1"/>
  <c r="AE239" i="83" s="1"/>
  <c r="S155" i="83"/>
  <c r="S207" i="83" s="1"/>
  <c r="S473" i="83" s="1"/>
  <c r="AJ130" i="83"/>
  <c r="AJ454" i="83" s="1"/>
  <c r="AJ464" i="83" s="1"/>
  <c r="P241" i="82"/>
  <c r="P791" i="83" s="1"/>
  <c r="P140" i="83"/>
  <c r="P168" i="83"/>
  <c r="P220" i="83" s="1"/>
  <c r="P246" i="83" s="1"/>
  <c r="AI244" i="82"/>
  <c r="AC155" i="83"/>
  <c r="AC207" i="83" s="1"/>
  <c r="AC473" i="83" s="1"/>
  <c r="AE160" i="83"/>
  <c r="AE212" i="83" s="1"/>
  <c r="AE238" i="83" s="1"/>
  <c r="W132" i="83"/>
  <c r="O130" i="83"/>
  <c r="O454" i="83" s="1"/>
  <c r="O464" i="83" s="1"/>
  <c r="R133" i="83"/>
  <c r="X161" i="83"/>
  <c r="X213" i="83" s="1"/>
  <c r="X239" i="83" s="1"/>
  <c r="AE136" i="83"/>
  <c r="M132" i="83"/>
  <c r="O132" i="83"/>
  <c r="R136" i="83"/>
  <c r="U128" i="83"/>
  <c r="U452" i="83" s="1"/>
  <c r="U462" i="83" s="1"/>
  <c r="AI156" i="83"/>
  <c r="AI208" i="83" s="1"/>
  <c r="AI474" i="83" s="1"/>
  <c r="X242" i="82"/>
  <c r="X828" i="83" s="1"/>
  <c r="R165" i="83"/>
  <c r="R217" i="83" s="1"/>
  <c r="R243" i="83" s="1"/>
  <c r="AD139" i="83"/>
  <c r="Z139" i="83"/>
  <c r="V130" i="83"/>
  <c r="V454" i="83" s="1"/>
  <c r="V464" i="83" s="1"/>
  <c r="AI140" i="83"/>
  <c r="P242" i="82"/>
  <c r="P828" i="83" s="1"/>
  <c r="AI158" i="83"/>
  <c r="AI210" i="83" s="1"/>
  <c r="AI236" i="83" s="1"/>
  <c r="AA136" i="83"/>
  <c r="P160" i="83"/>
  <c r="P212" i="83" s="1"/>
  <c r="P238" i="83" s="1"/>
  <c r="O151" i="83"/>
  <c r="O203" i="83" s="1"/>
  <c r="O303" i="83" s="1"/>
  <c r="M140" i="83"/>
  <c r="M142" i="83"/>
  <c r="AI152" i="83"/>
  <c r="AI204" i="83" s="1"/>
  <c r="AJ124" i="83"/>
  <c r="AJ270" i="83" s="1"/>
  <c r="AI124" i="83"/>
  <c r="AI270" i="83" s="1"/>
  <c r="AJ244" i="82"/>
  <c r="S137" i="83"/>
  <c r="P71" i="83"/>
  <c r="P123" i="83" s="1"/>
  <c r="P269" i="83" s="1"/>
  <c r="P279" i="83" s="1"/>
  <c r="AF132" i="83"/>
  <c r="X138" i="83"/>
  <c r="AI242" i="82"/>
  <c r="AI828" i="83" s="1"/>
  <c r="Q164" i="83"/>
  <c r="Q216" i="83" s="1"/>
  <c r="Q242" i="83" s="1"/>
  <c r="U164" i="83"/>
  <c r="U216" i="83" s="1"/>
  <c r="U242" i="83" s="1"/>
  <c r="Z136" i="83"/>
  <c r="M161" i="83"/>
  <c r="M213" i="83" s="1"/>
  <c r="M239" i="83" s="1"/>
  <c r="V137" i="83"/>
  <c r="W165" i="83"/>
  <c r="W217" i="83" s="1"/>
  <c r="W243" i="83" s="1"/>
  <c r="Q168" i="83"/>
  <c r="Q220" i="83" s="1"/>
  <c r="Q246" i="83" s="1"/>
  <c r="O137" i="83"/>
  <c r="AD126" i="83"/>
  <c r="AD272" i="83" s="1"/>
  <c r="AF137" i="83"/>
  <c r="Q129" i="83"/>
  <c r="Q453" i="83" s="1"/>
  <c r="Q463" i="83" s="1"/>
  <c r="R244" i="82"/>
  <c r="X243" i="82"/>
  <c r="X865" i="83" s="1"/>
  <c r="Z166" i="83"/>
  <c r="Z218" i="83" s="1"/>
  <c r="Z244" i="83" s="1"/>
  <c r="AI241" i="82"/>
  <c r="AI791" i="83" s="1"/>
  <c r="AE151" i="83"/>
  <c r="AE203" i="83" s="1"/>
  <c r="AE303" i="83" s="1"/>
  <c r="Z160" i="83"/>
  <c r="Z212" i="83" s="1"/>
  <c r="Z238" i="83" s="1"/>
  <c r="S242" i="82"/>
  <c r="S828" i="83" s="1"/>
  <c r="AH154" i="83"/>
  <c r="AH206" i="83" s="1"/>
  <c r="AH472" i="83" s="1"/>
  <c r="R161" i="83"/>
  <c r="R213" i="83" s="1"/>
  <c r="R239" i="83" s="1"/>
  <c r="AJ133" i="83"/>
  <c r="S244" i="82"/>
  <c r="AD141" i="83"/>
  <c r="U156" i="83"/>
  <c r="U208" i="83" s="1"/>
  <c r="S158" i="83"/>
  <c r="S210" i="83" s="1"/>
  <c r="S236" i="83" s="1"/>
  <c r="Q128" i="83"/>
  <c r="Q452" i="83" s="1"/>
  <c r="Q462" i="83" s="1"/>
  <c r="O140" i="83"/>
  <c r="AI133" i="83"/>
  <c r="V152" i="83"/>
  <c r="V204" i="83" s="1"/>
  <c r="V304" i="83" s="1"/>
  <c r="AI162" i="83"/>
  <c r="AI214" i="83" s="1"/>
  <c r="AI240" i="83" s="1"/>
  <c r="AA141" i="83"/>
  <c r="AH132" i="83"/>
  <c r="AD137" i="83"/>
  <c r="U133" i="83"/>
  <c r="S168" i="83"/>
  <c r="S220" i="83" s="1"/>
  <c r="S246" i="83" s="1"/>
  <c r="AI155" i="83"/>
  <c r="AI207" i="83" s="1"/>
  <c r="AI473" i="83" s="1"/>
  <c r="Q166" i="83"/>
  <c r="Q218" i="83" s="1"/>
  <c r="Q244" i="83" s="1"/>
  <c r="O126" i="83"/>
  <c r="O272" i="83" s="1"/>
  <c r="AD138" i="83"/>
  <c r="AJ243" i="82"/>
  <c r="AJ865" i="83" s="1"/>
  <c r="M243" i="82"/>
  <c r="M865" i="83" s="1"/>
  <c r="AD150" i="83"/>
  <c r="AD202" i="83" s="1"/>
  <c r="AD302" i="83" s="1"/>
  <c r="Z133" i="83"/>
  <c r="AH150" i="83"/>
  <c r="AH202" i="83" s="1"/>
  <c r="AH302" i="83" s="1"/>
  <c r="AE168" i="83"/>
  <c r="AE220" i="83" s="1"/>
  <c r="AE246" i="83" s="1"/>
  <c r="V159" i="83"/>
  <c r="V211" i="83" s="1"/>
  <c r="V237" i="83" s="1"/>
  <c r="Q163" i="83"/>
  <c r="Q215" i="83" s="1"/>
  <c r="Q241" i="83" s="1"/>
  <c r="M129" i="83"/>
  <c r="M453" i="83" s="1"/>
  <c r="M463" i="83" s="1"/>
  <c r="AF161" i="83"/>
  <c r="AF213" i="83" s="1"/>
  <c r="AF239" i="83" s="1"/>
  <c r="P244" i="82"/>
  <c r="O242" i="82"/>
  <c r="O828" i="83" s="1"/>
  <c r="AI137" i="83"/>
  <c r="S124" i="83"/>
  <c r="S270" i="83" s="1"/>
  <c r="Q156" i="83"/>
  <c r="Q208" i="83" s="1"/>
  <c r="Q474" i="83" s="1"/>
  <c r="X130" i="83"/>
  <c r="X454" i="83" s="1"/>
  <c r="X464" i="83" s="1"/>
  <c r="AH151" i="83"/>
  <c r="AH203" i="83" s="1"/>
  <c r="P137" i="83"/>
  <c r="U242" i="82"/>
  <c r="U828" i="83" s="1"/>
  <c r="S241" i="82"/>
  <c r="S791" i="83" s="1"/>
  <c r="X132" i="83"/>
  <c r="X241" i="82"/>
  <c r="X791" i="83" s="1"/>
  <c r="X244" i="82"/>
  <c r="S243" i="82"/>
  <c r="S865" i="83" s="1"/>
  <c r="AE150" i="83"/>
  <c r="AE202" i="83" s="1"/>
  <c r="Y243" i="82"/>
  <c r="Y865" i="83" s="1"/>
  <c r="R168" i="83"/>
  <c r="R220" i="83" s="1"/>
  <c r="R246" i="83" s="1"/>
  <c r="S164" i="83"/>
  <c r="S216" i="83" s="1"/>
  <c r="S242" i="83" s="1"/>
  <c r="AJ155" i="83"/>
  <c r="AJ207" i="83" s="1"/>
  <c r="AJ473" i="83" s="1"/>
  <c r="U125" i="83"/>
  <c r="U271" i="83" s="1"/>
  <c r="S165" i="83"/>
  <c r="S217" i="83" s="1"/>
  <c r="S243" i="83" s="1"/>
  <c r="AI243" i="82"/>
  <c r="AI865" i="83" s="1"/>
  <c r="V167" i="83"/>
  <c r="V219" i="83" s="1"/>
  <c r="V245" i="83" s="1"/>
  <c r="S167" i="83"/>
  <c r="S219" i="83" s="1"/>
  <c r="S245" i="83" s="1"/>
  <c r="AI151" i="83"/>
  <c r="AI203" i="83" s="1"/>
  <c r="AI303" i="83" s="1"/>
  <c r="Q165" i="83"/>
  <c r="Q217" i="83" s="1"/>
  <c r="Q243" i="83" s="1"/>
  <c r="V162" i="83"/>
  <c r="V214" i="83" s="1"/>
  <c r="V240" i="83" s="1"/>
  <c r="W164" i="83"/>
  <c r="W216" i="83" s="1"/>
  <c r="W242" i="83" s="1"/>
  <c r="O135" i="83"/>
  <c r="M130" i="83"/>
  <c r="M454" i="83" s="1"/>
  <c r="M464" i="83" s="1"/>
  <c r="R155" i="83"/>
  <c r="R207" i="83" s="1"/>
  <c r="R473" i="83" s="1"/>
  <c r="AJ135" i="83"/>
  <c r="AA126" i="83"/>
  <c r="AA272" i="83" s="1"/>
  <c r="U167" i="83"/>
  <c r="U219" i="83" s="1"/>
  <c r="U245" i="83" s="1"/>
  <c r="O244" i="82"/>
  <c r="AE159" i="83"/>
  <c r="AE211" i="83" s="1"/>
  <c r="AE237" i="83" s="1"/>
  <c r="V151" i="83"/>
  <c r="V203" i="83" s="1"/>
  <c r="V303" i="83" s="1"/>
  <c r="U150" i="83"/>
  <c r="U202" i="83" s="1"/>
  <c r="U302" i="83" s="1"/>
  <c r="Z141" i="83"/>
  <c r="V140" i="83"/>
  <c r="R126" i="83"/>
  <c r="R272" i="83" s="1"/>
  <c r="Q159" i="83"/>
  <c r="Q211" i="83" s="1"/>
  <c r="Q237" i="83" s="1"/>
  <c r="R241" i="82"/>
  <c r="R791" i="83" s="1"/>
  <c r="AJ138" i="83"/>
  <c r="AD142" i="83"/>
  <c r="R243" i="82"/>
  <c r="R865" i="83" s="1"/>
  <c r="AH167" i="83"/>
  <c r="AH219" i="83" s="1"/>
  <c r="AH245" i="83" s="1"/>
  <c r="AF128" i="83"/>
  <c r="AF452" i="83" s="1"/>
  <c r="AF462" i="83" s="1"/>
  <c r="R242" i="82"/>
  <c r="R828" i="83" s="1"/>
  <c r="AC165" i="83"/>
  <c r="AC217" i="83" s="1"/>
  <c r="AC243" i="83" s="1"/>
  <c r="R164" i="83"/>
  <c r="R216" i="83" s="1"/>
  <c r="R242" i="83" s="1"/>
  <c r="V378" i="86"/>
  <c r="V381" i="86" s="1"/>
  <c r="V383" i="86" s="1"/>
  <c r="M164" i="83"/>
  <c r="M216" i="83" s="1"/>
  <c r="M242" i="83" s="1"/>
  <c r="R163" i="83"/>
  <c r="R215" i="83" s="1"/>
  <c r="R241" i="83" s="1"/>
  <c r="AF139" i="83"/>
  <c r="AJ151" i="83"/>
  <c r="AJ203" i="83" s="1"/>
  <c r="AJ303" i="83" s="1"/>
  <c r="Q126" i="83"/>
  <c r="Q272" i="83" s="1"/>
  <c r="AF160" i="83"/>
  <c r="AF212" i="83" s="1"/>
  <c r="AF238" i="83" s="1"/>
  <c r="R156" i="83"/>
  <c r="R208" i="83" s="1"/>
  <c r="R474" i="83" s="1"/>
  <c r="AA140" i="83"/>
  <c r="AH244" i="82"/>
  <c r="U155" i="83"/>
  <c r="U207" i="83" s="1"/>
  <c r="U473" i="83" s="1"/>
  <c r="U495" i="83" s="1"/>
  <c r="U513" i="83" s="1"/>
  <c r="U531" i="83" s="1"/>
  <c r="AH138" i="83"/>
  <c r="AF151" i="83"/>
  <c r="AF203" i="83" s="1"/>
  <c r="AE140" i="83"/>
  <c r="AE241" i="82"/>
  <c r="AE791" i="83" s="1"/>
  <c r="M242" i="82"/>
  <c r="M828" i="83" s="1"/>
  <c r="AH242" i="82"/>
  <c r="AH828" i="83" s="1"/>
  <c r="AD160" i="83"/>
  <c r="AD212" i="83" s="1"/>
  <c r="AD238" i="83" s="1"/>
  <c r="AA160" i="83"/>
  <c r="AA212" i="83" s="1"/>
  <c r="AA238" i="83" s="1"/>
  <c r="M151" i="83"/>
  <c r="M203" i="83" s="1"/>
  <c r="AJ167" i="83"/>
  <c r="AJ219" i="83" s="1"/>
  <c r="AJ245" i="83" s="1"/>
  <c r="Y135" i="83"/>
  <c r="AA241" i="82"/>
  <c r="AA791" i="83" s="1"/>
  <c r="AA164" i="83"/>
  <c r="AA216" i="83" s="1"/>
  <c r="AA242" i="83" s="1"/>
  <c r="AH162" i="83"/>
  <c r="AH214" i="83" s="1"/>
  <c r="AH240" i="83" s="1"/>
  <c r="J400" i="85"/>
  <c r="J170" i="87" s="1"/>
  <c r="I95" i="45" s="1"/>
  <c r="Q136" i="83"/>
  <c r="AD242" i="82"/>
  <c r="AD828" i="83" s="1"/>
  <c r="AA129" i="83"/>
  <c r="AA453" i="83" s="1"/>
  <c r="AA463" i="83" s="1"/>
  <c r="U244" i="82"/>
  <c r="M124" i="83"/>
  <c r="M270" i="83" s="1"/>
  <c r="AF244" i="82"/>
  <c r="AD244" i="82"/>
  <c r="J369" i="86"/>
  <c r="J214" i="87" s="1"/>
  <c r="I127" i="45" s="1"/>
  <c r="J370" i="86"/>
  <c r="J215" i="87" s="1"/>
  <c r="I128" i="45" s="1"/>
  <c r="AD243" i="82"/>
  <c r="AD865" i="83" s="1"/>
  <c r="AH241" i="82"/>
  <c r="AH791" i="83" s="1"/>
  <c r="Y241" i="82"/>
  <c r="Y791" i="83" s="1"/>
  <c r="Q243" i="82"/>
  <c r="Q865" i="83" s="1"/>
  <c r="AE126" i="83"/>
  <c r="AE272" i="83" s="1"/>
  <c r="Y242" i="82"/>
  <c r="Y828" i="83" s="1"/>
  <c r="AH160" i="83"/>
  <c r="AH212" i="83" s="1"/>
  <c r="AH238" i="83" s="1"/>
  <c r="O129" i="83"/>
  <c r="O453" i="83" s="1"/>
  <c r="O463" i="83" s="1"/>
  <c r="W166" i="83"/>
  <c r="W218" i="83" s="1"/>
  <c r="W244" i="83" s="1"/>
  <c r="AH243" i="82"/>
  <c r="AH865" i="83" s="1"/>
  <c r="AH159" i="83"/>
  <c r="AH211" i="83" s="1"/>
  <c r="AH237" i="83" s="1"/>
  <c r="O138" i="83"/>
  <c r="Y162" i="83"/>
  <c r="Y214" i="83" s="1"/>
  <c r="Y240" i="83" s="1"/>
  <c r="AD158" i="83"/>
  <c r="AD210" i="83" s="1"/>
  <c r="AD236" i="83" s="1"/>
  <c r="V165" i="83"/>
  <c r="V217" i="83" s="1"/>
  <c r="V243" i="83" s="1"/>
  <c r="AJ163" i="83"/>
  <c r="AJ215" i="83" s="1"/>
  <c r="AJ241" i="83" s="1"/>
  <c r="AF140" i="83"/>
  <c r="V150" i="83"/>
  <c r="V202" i="83" s="1"/>
  <c r="V302" i="83" s="1"/>
  <c r="AF142" i="83"/>
  <c r="U163" i="83"/>
  <c r="U215" i="83" s="1"/>
  <c r="U241" i="83" s="1"/>
  <c r="AC164" i="83"/>
  <c r="AC216" i="83" s="1"/>
  <c r="AC242" i="83" s="1"/>
  <c r="AE137" i="83"/>
  <c r="Q244" i="82"/>
  <c r="M141" i="83"/>
  <c r="O159" i="83"/>
  <c r="O211" i="83" s="1"/>
  <c r="O237" i="83" s="1"/>
  <c r="Y124" i="83"/>
  <c r="Y270" i="83" s="1"/>
  <c r="Z168" i="83"/>
  <c r="Z220" i="83" s="1"/>
  <c r="Z246" i="83" s="1"/>
  <c r="V161" i="83"/>
  <c r="V213" i="83" s="1"/>
  <c r="V239" i="83" s="1"/>
  <c r="AJ152" i="83"/>
  <c r="AJ204" i="83" s="1"/>
  <c r="U241" i="82"/>
  <c r="U791" i="83" s="1"/>
  <c r="AA154" i="83"/>
  <c r="AA206" i="83" s="1"/>
  <c r="W163" i="83"/>
  <c r="W215" i="83" s="1"/>
  <c r="W241" i="83" s="1"/>
  <c r="O241" i="82"/>
  <c r="O791" i="83" s="1"/>
  <c r="O160" i="83"/>
  <c r="O212" i="83" s="1"/>
  <c r="O238" i="83" s="1"/>
  <c r="AD75" i="83"/>
  <c r="AD92" i="83" s="1"/>
  <c r="AD133" i="83"/>
  <c r="AE128" i="83"/>
  <c r="AE452" i="83" s="1"/>
  <c r="AE462" i="83" s="1"/>
  <c r="Q241" i="82"/>
  <c r="Q791" i="83" s="1"/>
  <c r="Q125" i="83"/>
  <c r="Q271" i="83" s="1"/>
  <c r="W156" i="83"/>
  <c r="W208" i="83" s="1"/>
  <c r="W474" i="83" s="1"/>
  <c r="AD241" i="82"/>
  <c r="AD791" i="83" s="1"/>
  <c r="AJ168" i="83"/>
  <c r="AJ220" i="83" s="1"/>
  <c r="AJ246" i="83" s="1"/>
  <c r="AA243" i="82"/>
  <c r="AA865" i="83" s="1"/>
  <c r="AE244" i="82"/>
  <c r="AJ242" i="82"/>
  <c r="AJ828" i="83" s="1"/>
  <c r="U166" i="83"/>
  <c r="U218" i="83" s="1"/>
  <c r="U244" i="83" s="1"/>
  <c r="AC168" i="83"/>
  <c r="AC220" i="83" s="1"/>
  <c r="AC246" i="83" s="1"/>
  <c r="Z244" i="82"/>
  <c r="AC241" i="82"/>
  <c r="AC791" i="83" s="1"/>
  <c r="AA165" i="83"/>
  <c r="AA217" i="83" s="1"/>
  <c r="AA243" i="83" s="1"/>
  <c r="V244" i="82"/>
  <c r="AF241" i="82"/>
  <c r="AF791" i="83" s="1"/>
  <c r="AE242" i="82"/>
  <c r="AE828" i="83" s="1"/>
  <c r="AJ241" i="82"/>
  <c r="AJ791" i="83" s="1"/>
  <c r="Q242" i="82"/>
  <c r="Q828" i="83" s="1"/>
  <c r="U243" i="82"/>
  <c r="U865" i="83" s="1"/>
  <c r="O243" i="82"/>
  <c r="O865" i="83" s="1"/>
  <c r="AF242" i="82"/>
  <c r="AF828" i="83" s="1"/>
  <c r="S378" i="86"/>
  <c r="S381" i="86" s="1"/>
  <c r="S383" i="86" s="1"/>
  <c r="W243" i="82"/>
  <c r="W865" i="83" s="1"/>
  <c r="AE243" i="82"/>
  <c r="AE865" i="83" s="1"/>
  <c r="Z241" i="82"/>
  <c r="Z791" i="83" s="1"/>
  <c r="Z152" i="83"/>
  <c r="Z204" i="83" s="1"/>
  <c r="Z304" i="83" s="1"/>
  <c r="V241" i="82"/>
  <c r="V791" i="83" s="1"/>
  <c r="Z128" i="83"/>
  <c r="Z452" i="83" s="1"/>
  <c r="Z462" i="83" s="1"/>
  <c r="M244" i="82"/>
  <c r="V129" i="83"/>
  <c r="V453" i="83" s="1"/>
  <c r="V463" i="83" s="1"/>
  <c r="AC242" i="82"/>
  <c r="AC828" i="83" s="1"/>
  <c r="AA242" i="82"/>
  <c r="AA828" i="83" s="1"/>
  <c r="R92" i="83"/>
  <c r="V160" i="83"/>
  <c r="V212" i="83" s="1"/>
  <c r="V238" i="83" s="1"/>
  <c r="M133" i="83"/>
  <c r="Z243" i="82"/>
  <c r="Z865" i="83" s="1"/>
  <c r="AF243" i="82"/>
  <c r="AF865" i="83" s="1"/>
  <c r="AC150" i="83"/>
  <c r="AC202" i="83" s="1"/>
  <c r="AC302" i="83" s="1"/>
  <c r="W124" i="83"/>
  <c r="W270" i="83" s="1"/>
  <c r="AF133" i="83"/>
  <c r="AA168" i="83"/>
  <c r="AA220" i="83" s="1"/>
  <c r="AA246" i="83" s="1"/>
  <c r="AE139" i="83"/>
  <c r="V138" i="83"/>
  <c r="AF124" i="83"/>
  <c r="AF270" i="83" s="1"/>
  <c r="AA159" i="83"/>
  <c r="AA211" i="83" s="1"/>
  <c r="AA237" i="83" s="1"/>
  <c r="AA244" i="82"/>
  <c r="AC243" i="82"/>
  <c r="AC865" i="83" s="1"/>
  <c r="AF71" i="83"/>
  <c r="AF92" i="83" s="1"/>
  <c r="Z158" i="83"/>
  <c r="Z210" i="83" s="1"/>
  <c r="Z236" i="83" s="1"/>
  <c r="V158" i="83"/>
  <c r="V210" i="83" s="1"/>
  <c r="V236" i="83" s="1"/>
  <c r="M241" i="82"/>
  <c r="M791" i="83" s="1"/>
  <c r="W160" i="83"/>
  <c r="W212" i="83" s="1"/>
  <c r="W238" i="83" s="1"/>
  <c r="V242" i="82"/>
  <c r="V828" i="83" s="1"/>
  <c r="V243" i="82"/>
  <c r="V865" i="83" s="1"/>
  <c r="V168" i="83"/>
  <c r="V220" i="83" s="1"/>
  <c r="V246" i="83" s="1"/>
  <c r="V154" i="83"/>
  <c r="V206" i="83" s="1"/>
  <c r="V472" i="83" s="1"/>
  <c r="W241" i="82"/>
  <c r="W791" i="83" s="1"/>
  <c r="W242" i="82"/>
  <c r="W828" i="83" s="1"/>
  <c r="W244" i="82"/>
  <c r="J392" i="85"/>
  <c r="J415" i="85" s="1"/>
  <c r="J154" i="87" s="1"/>
  <c r="J162" i="87" s="1"/>
  <c r="I88" i="45" s="1"/>
  <c r="AA378" i="86"/>
  <c r="AA381" i="86" s="1"/>
  <c r="AA383" i="86" s="1"/>
  <c r="AE378" i="86"/>
  <c r="AE381" i="86" s="1"/>
  <c r="AE383" i="86" s="1"/>
  <c r="U92" i="83"/>
  <c r="J360" i="86"/>
  <c r="J205" i="87" s="1"/>
  <c r="I118" i="45" s="1"/>
  <c r="Z379" i="86"/>
  <c r="J371" i="86"/>
  <c r="J216" i="87" s="1"/>
  <c r="I129" i="45" s="1"/>
  <c r="J414" i="85"/>
  <c r="J153" i="87" s="1"/>
  <c r="J152" i="87"/>
  <c r="J363" i="86"/>
  <c r="J208" i="87" s="1"/>
  <c r="I121" i="45" s="1"/>
  <c r="J367" i="86"/>
  <c r="J212" i="87" s="1"/>
  <c r="I125" i="45" s="1"/>
  <c r="O379" i="86"/>
  <c r="O384" i="86" s="1"/>
  <c r="O385" i="86"/>
  <c r="M379" i="86"/>
  <c r="M385" i="86"/>
  <c r="Y378" i="86"/>
  <c r="Y381" i="86" s="1"/>
  <c r="Y383" i="86" s="1"/>
  <c r="W385" i="86"/>
  <c r="W379" i="86"/>
  <c r="W384" i="86" s="1"/>
  <c r="J364" i="86"/>
  <c r="J209" i="87" s="1"/>
  <c r="I122" i="45" s="1"/>
  <c r="J418" i="85"/>
  <c r="J157" i="87" s="1"/>
  <c r="J164" i="87" s="1"/>
  <c r="I90" i="45" s="1"/>
  <c r="J149" i="87"/>
  <c r="I86" i="45" s="1"/>
  <c r="U368" i="86" a="1"/>
  <c r="U368" i="86" s="1"/>
  <c r="N368" i="86" a="1"/>
  <c r="N368" i="86" s="1"/>
  <c r="AF368" i="86" a="1"/>
  <c r="AF368" i="86" s="1"/>
  <c r="L368" i="86" a="1"/>
  <c r="L368" i="86" s="1"/>
  <c r="AE368" i="86" a="1"/>
  <c r="AE368" i="86" s="1"/>
  <c r="S368" i="86" a="1"/>
  <c r="S368" i="86" s="1"/>
  <c r="X368" i="86" a="1"/>
  <c r="X368" i="86" s="1"/>
  <c r="R368" i="86" a="1"/>
  <c r="R368" i="86" s="1"/>
  <c r="V368" i="86" a="1"/>
  <c r="V368" i="86" s="1"/>
  <c r="T368" i="86" a="1"/>
  <c r="T368" i="86" s="1"/>
  <c r="AG368" i="86" a="1"/>
  <c r="AG368" i="86" s="1"/>
  <c r="O368" i="86" a="1"/>
  <c r="O368" i="86" s="1"/>
  <c r="W368" i="86" a="1"/>
  <c r="W368" i="86" s="1"/>
  <c r="Z368" i="86" a="1"/>
  <c r="Z368" i="86" s="1"/>
  <c r="M368" i="86" a="1"/>
  <c r="M368" i="86" s="1"/>
  <c r="AD368" i="86" a="1"/>
  <c r="AD368" i="86" s="1"/>
  <c r="AH368" i="86" a="1"/>
  <c r="AH368" i="86" s="1"/>
  <c r="Y368" i="86" a="1"/>
  <c r="Y368" i="86" s="1"/>
  <c r="P368" i="86" a="1"/>
  <c r="P368" i="86" s="1"/>
  <c r="AI368" i="86" a="1"/>
  <c r="AI368" i="86" s="1"/>
  <c r="Q368" i="86" a="1"/>
  <c r="Q368" i="86" s="1"/>
  <c r="AB368" i="86" a="1"/>
  <c r="AB368" i="86" s="1"/>
  <c r="AA368" i="86" a="1"/>
  <c r="AA368" i="86" s="1"/>
  <c r="AJ368" i="86" a="1"/>
  <c r="AJ368" i="86" s="1"/>
  <c r="AC368" i="86" a="1"/>
  <c r="AC368" i="86" s="1"/>
  <c r="S92" i="83"/>
  <c r="V92" i="83"/>
  <c r="Q92" i="83"/>
  <c r="U203" i="83"/>
  <c r="U303" i="83" s="1"/>
  <c r="AA202" i="83"/>
  <c r="AA302" i="83" s="1"/>
  <c r="AI220" i="83"/>
  <c r="AI246" i="83" s="1"/>
  <c r="AE153" i="83"/>
  <c r="AE205" i="83" s="1"/>
  <c r="AE127" i="83"/>
  <c r="AH131" i="83"/>
  <c r="AH157" i="83"/>
  <c r="AH209" i="83" s="1"/>
  <c r="AH235" i="83" s="1"/>
  <c r="Z127" i="83"/>
  <c r="Z451" i="83" s="1"/>
  <c r="Z461" i="83" s="1"/>
  <c r="Z153" i="83"/>
  <c r="Z205" i="83" s="1"/>
  <c r="P234" i="83"/>
  <c r="P474" i="83"/>
  <c r="O220" i="83"/>
  <c r="O246" i="83" s="1"/>
  <c r="T131" i="83"/>
  <c r="T157" i="83"/>
  <c r="T209" i="83" s="1"/>
  <c r="T235" i="83" s="1"/>
  <c r="AE123" i="83"/>
  <c r="AE269" i="83" s="1"/>
  <c r="AE279" i="83" s="1"/>
  <c r="AE149" i="83"/>
  <c r="AE92" i="83"/>
  <c r="O204" i="83"/>
  <c r="O304" i="83" s="1"/>
  <c r="L87" i="83"/>
  <c r="J236" i="82"/>
  <c r="J223" i="82"/>
  <c r="L74" i="83"/>
  <c r="L79" i="83"/>
  <c r="J228" i="82"/>
  <c r="L244" i="82"/>
  <c r="T203" i="83"/>
  <c r="T303" i="83" s="1"/>
  <c r="V207" i="83"/>
  <c r="V473" i="83" s="1"/>
  <c r="X208" i="83"/>
  <c r="X474" i="83" s="1"/>
  <c r="T149" i="83"/>
  <c r="T123" i="83"/>
  <c r="T269" i="83" s="1"/>
  <c r="T279" i="83" s="1"/>
  <c r="AE210" i="83"/>
  <c r="AE236" i="83" s="1"/>
  <c r="T92" i="83"/>
  <c r="AH153" i="83"/>
  <c r="AH205" i="83" s="1"/>
  <c r="AH127" i="83"/>
  <c r="AH451" i="83" s="1"/>
  <c r="AH461" i="83" s="1"/>
  <c r="Q204" i="83"/>
  <c r="Q304" i="83" s="1"/>
  <c r="AJ153" i="83"/>
  <c r="AJ205" i="83" s="1"/>
  <c r="AJ127" i="83"/>
  <c r="AJ451" i="83" s="1"/>
  <c r="AJ461" i="83" s="1"/>
  <c r="AH207" i="83"/>
  <c r="AI127" i="83"/>
  <c r="AI451" i="83" s="1"/>
  <c r="AI461" i="83" s="1"/>
  <c r="AI153" i="83"/>
  <c r="Q206" i="83"/>
  <c r="Q472" i="83" s="1"/>
  <c r="Z208" i="83"/>
  <c r="Z474" i="83" s="1"/>
  <c r="P210" i="83"/>
  <c r="P236" i="83" s="1"/>
  <c r="Q207" i="83"/>
  <c r="Q473" i="83" s="1"/>
  <c r="Z206" i="83"/>
  <c r="U478" i="83"/>
  <c r="R204" i="83"/>
  <c r="R304" i="83" s="1"/>
  <c r="AF208" i="83"/>
  <c r="P202" i="83"/>
  <c r="P302" i="83" s="1"/>
  <c r="J235" i="82"/>
  <c r="L86" i="83"/>
  <c r="J226" i="82"/>
  <c r="L77" i="83"/>
  <c r="AA203" i="83"/>
  <c r="AA303" i="83" s="1"/>
  <c r="M208" i="83"/>
  <c r="AB127" i="83"/>
  <c r="AB451" i="83" s="1"/>
  <c r="AB461" i="83" s="1"/>
  <c r="AB153" i="83"/>
  <c r="AB205" i="83" s="1"/>
  <c r="O207" i="83"/>
  <c r="O473" i="83" s="1"/>
  <c r="AG204" i="83"/>
  <c r="AG304" i="83" s="1"/>
  <c r="X153" i="83"/>
  <c r="X205" i="83" s="1"/>
  <c r="X127" i="83"/>
  <c r="X451" i="83" s="1"/>
  <c r="X461" i="83" s="1"/>
  <c r="Y127" i="83"/>
  <c r="Y451" i="83" s="1"/>
  <c r="Y461" i="83" s="1"/>
  <c r="Y153" i="83"/>
  <c r="Y205" i="83" s="1"/>
  <c r="AC211" i="83"/>
  <c r="AC237" i="83" s="1"/>
  <c r="Q127" i="83"/>
  <c r="Q451" i="83" s="1"/>
  <c r="Q461" i="83" s="1"/>
  <c r="Q153" i="83"/>
  <c r="R149" i="83"/>
  <c r="R123" i="83"/>
  <c r="X207" i="83"/>
  <c r="X473" i="83" s="1"/>
  <c r="X220" i="83"/>
  <c r="X246" i="83" s="1"/>
  <c r="M123" i="83"/>
  <c r="M269" i="83" s="1"/>
  <c r="M279" i="83" s="1"/>
  <c r="M149" i="83"/>
  <c r="Y202" i="83"/>
  <c r="Y302" i="83" s="1"/>
  <c r="S123" i="83"/>
  <c r="S269" i="83" s="1"/>
  <c r="S279" i="83" s="1"/>
  <c r="S149" i="83"/>
  <c r="AD211" i="83"/>
  <c r="AD237" i="83" s="1"/>
  <c r="AF211" i="83"/>
  <c r="AF237" i="83" s="1"/>
  <c r="AG123" i="83"/>
  <c r="AG269" i="83" s="1"/>
  <c r="AG279" i="83" s="1"/>
  <c r="AG149" i="83"/>
  <c r="AG92" i="83"/>
  <c r="AD206" i="83"/>
  <c r="AD472" i="83" s="1"/>
  <c r="AJ208" i="83"/>
  <c r="AJ474" i="83" s="1"/>
  <c r="L85" i="83"/>
  <c r="J234" i="82"/>
  <c r="J225" i="82"/>
  <c r="L76" i="83"/>
  <c r="AE157" i="83"/>
  <c r="AE209" i="83" s="1"/>
  <c r="AE235" i="83" s="1"/>
  <c r="AE131" i="83"/>
  <c r="AJ123" i="83"/>
  <c r="AJ149" i="83"/>
  <c r="AJ92" i="83"/>
  <c r="AG202" i="83"/>
  <c r="AG302" i="83" s="1"/>
  <c r="AI202" i="83"/>
  <c r="AI302" i="83" s="1"/>
  <c r="X202" i="83"/>
  <c r="X302" i="83" s="1"/>
  <c r="AH204" i="83"/>
  <c r="AH304" i="83" s="1"/>
  <c r="AB149" i="83"/>
  <c r="AB123" i="83"/>
  <c r="AB269" i="83" s="1"/>
  <c r="AB279" i="83" s="1"/>
  <c r="AB92" i="83"/>
  <c r="AF157" i="83"/>
  <c r="AF209" i="83" s="1"/>
  <c r="AF235" i="83" s="1"/>
  <c r="AF131" i="83"/>
  <c r="AC204" i="83"/>
  <c r="AC304" i="83" s="1"/>
  <c r="AI157" i="83"/>
  <c r="AI209" i="83" s="1"/>
  <c r="AI235" i="83" s="1"/>
  <c r="AI131" i="83"/>
  <c r="Y206" i="83"/>
  <c r="Y472" i="83" s="1"/>
  <c r="AF220" i="83"/>
  <c r="AF246" i="83" s="1"/>
  <c r="S153" i="83"/>
  <c r="S205" i="83" s="1"/>
  <c r="S127" i="83"/>
  <c r="S451" i="83" s="1"/>
  <c r="S461" i="83" s="1"/>
  <c r="U149" i="83"/>
  <c r="U123" i="83"/>
  <c r="U269" i="83" s="1"/>
  <c r="U279" i="83" s="1"/>
  <c r="Y123" i="83"/>
  <c r="Y269" i="83" s="1"/>
  <c r="Y279" i="83" s="1"/>
  <c r="Y149" i="83"/>
  <c r="Y92" i="83"/>
  <c r="V127" i="83"/>
  <c r="V451" i="83" s="1"/>
  <c r="V461" i="83" s="1"/>
  <c r="V153" i="83"/>
  <c r="Q149" i="83"/>
  <c r="Q123" i="83"/>
  <c r="Q269" i="83" s="1"/>
  <c r="Q279" i="83" s="1"/>
  <c r="T206" i="83"/>
  <c r="T472" i="83" s="1"/>
  <c r="T494" i="83" s="1"/>
  <c r="T512" i="83" s="1"/>
  <c r="T530" i="83" s="1"/>
  <c r="L84" i="83"/>
  <c r="J233" i="82"/>
  <c r="L75" i="83"/>
  <c r="J224" i="82"/>
  <c r="L243" i="82"/>
  <c r="O153" i="83"/>
  <c r="O205" i="83" s="1"/>
  <c r="O127" i="83"/>
  <c r="O451" i="83" s="1"/>
  <c r="O461" i="83" s="1"/>
  <c r="AA204" i="83"/>
  <c r="AA304" i="83" s="1"/>
  <c r="Q202" i="83"/>
  <c r="Q302" i="83" s="1"/>
  <c r="W157" i="83"/>
  <c r="W209" i="83" s="1"/>
  <c r="W235" i="83" s="1"/>
  <c r="W131" i="83"/>
  <c r="AD131" i="83"/>
  <c r="AD157" i="83"/>
  <c r="AD209" i="83" s="1"/>
  <c r="AD235" i="83" s="1"/>
  <c r="AC153" i="83"/>
  <c r="AC127" i="83"/>
  <c r="AC451" i="83" s="1"/>
  <c r="AC461" i="83" s="1"/>
  <c r="M204" i="83"/>
  <c r="M304" i="83" s="1"/>
  <c r="AJ211" i="83"/>
  <c r="AJ237" i="83" s="1"/>
  <c r="S131" i="83"/>
  <c r="S157" i="83"/>
  <c r="S209" i="83" s="1"/>
  <c r="S235" i="83" s="1"/>
  <c r="AE234" i="83"/>
  <c r="AE474" i="83"/>
  <c r="M127" i="83"/>
  <c r="M153" i="83"/>
  <c r="N157" i="83"/>
  <c r="N209" i="83" s="1"/>
  <c r="N235" i="83" s="1"/>
  <c r="N131" i="83"/>
  <c r="AE204" i="83"/>
  <c r="AE304" i="83" s="1"/>
  <c r="M207" i="83"/>
  <c r="M473" i="83" s="1"/>
  <c r="AD220" i="83"/>
  <c r="AD246" i="83" s="1"/>
  <c r="U206" i="83"/>
  <c r="U472" i="83" s="1"/>
  <c r="U494" i="83" s="1"/>
  <c r="U512" i="83" s="1"/>
  <c r="AI211" i="83"/>
  <c r="AI237" i="83" s="1"/>
  <c r="O202" i="83"/>
  <c r="O302" i="83" s="1"/>
  <c r="AB157" i="83"/>
  <c r="AB209" i="83" s="1"/>
  <c r="AB235" i="83" s="1"/>
  <c r="AB131" i="83"/>
  <c r="AF127" i="83"/>
  <c r="AF451" i="83" s="1"/>
  <c r="AF461" i="83" s="1"/>
  <c r="AF153" i="83"/>
  <c r="T127" i="83"/>
  <c r="T451" i="83" s="1"/>
  <c r="T461" i="83" s="1"/>
  <c r="T153" i="83"/>
  <c r="P157" i="83"/>
  <c r="P209" i="83" s="1"/>
  <c r="P235" i="83" s="1"/>
  <c r="P131" i="83"/>
  <c r="M220" i="83"/>
  <c r="M246" i="83" s="1"/>
  <c r="U131" i="83"/>
  <c r="U157" i="83"/>
  <c r="U209" i="83" s="1"/>
  <c r="U235" i="83" s="1"/>
  <c r="Q203" i="83"/>
  <c r="Y204" i="83"/>
  <c r="Y304" i="83" s="1"/>
  <c r="Z207" i="83"/>
  <c r="Z473" i="83" s="1"/>
  <c r="N123" i="83"/>
  <c r="N269" i="83" s="1"/>
  <c r="N279" i="83" s="1"/>
  <c r="N149" i="83"/>
  <c r="L83" i="83"/>
  <c r="J232" i="82"/>
  <c r="L71" i="83"/>
  <c r="L242" i="82"/>
  <c r="L241" i="82"/>
  <c r="L791" i="83" s="1"/>
  <c r="J220" i="82"/>
  <c r="AA127" i="83"/>
  <c r="AA451" i="83" s="1"/>
  <c r="AA461" i="83" s="1"/>
  <c r="AA153" i="83"/>
  <c r="AD207" i="83"/>
  <c r="AD473" i="83" s="1"/>
  <c r="AF202" i="83"/>
  <c r="AF302" i="83" s="1"/>
  <c r="AC131" i="83"/>
  <c r="AC157" i="83"/>
  <c r="AC209" i="83" s="1"/>
  <c r="AC235" i="83" s="1"/>
  <c r="P153" i="83"/>
  <c r="P127" i="83"/>
  <c r="P451" i="83" s="1"/>
  <c r="P461" i="83" s="1"/>
  <c r="W203" i="83"/>
  <c r="W303" i="83" s="1"/>
  <c r="AJ131" i="83"/>
  <c r="AJ157" i="83"/>
  <c r="AJ209" i="83" s="1"/>
  <c r="AJ235" i="83" s="1"/>
  <c r="W204" i="83"/>
  <c r="W304" i="83" s="1"/>
  <c r="Y133" i="83"/>
  <c r="Y159" i="83"/>
  <c r="V131" i="83"/>
  <c r="V157" i="83"/>
  <c r="V209" i="83" s="1"/>
  <c r="V235" i="83" s="1"/>
  <c r="M206" i="83"/>
  <c r="M472" i="83" s="1"/>
  <c r="Z123" i="83"/>
  <c r="Z269" i="83" s="1"/>
  <c r="Z279" i="83" s="1"/>
  <c r="Z149" i="83"/>
  <c r="Z92" i="83"/>
  <c r="J927" i="83"/>
  <c r="L169" i="84"/>
  <c r="J169" i="84" s="1"/>
  <c r="K169" i="84" s="1"/>
  <c r="I34" i="45" s="1"/>
  <c r="M210" i="83"/>
  <c r="M236" i="83" s="1"/>
  <c r="V123" i="83"/>
  <c r="V269" i="83" s="1"/>
  <c r="V279" i="83" s="1"/>
  <c r="V149" i="83"/>
  <c r="AA207" i="83"/>
  <c r="W220" i="83"/>
  <c r="W246" i="83" s="1"/>
  <c r="AD234" i="83"/>
  <c r="AD474" i="83"/>
  <c r="AG131" i="83"/>
  <c r="AG157" i="83"/>
  <c r="AG209" i="83" s="1"/>
  <c r="AG235" i="83" s="1"/>
  <c r="O123" i="83"/>
  <c r="O149" i="83"/>
  <c r="O92" i="83"/>
  <c r="Z211" i="83"/>
  <c r="Z237" i="83" s="1"/>
  <c r="AE206" i="83"/>
  <c r="AE472" i="83" s="1"/>
  <c r="M131" i="83"/>
  <c r="M157" i="83"/>
  <c r="M209" i="83" s="1"/>
  <c r="M235" i="83" s="1"/>
  <c r="AD149" i="83"/>
  <c r="AD123" i="83"/>
  <c r="AD269" i="83" s="1"/>
  <c r="AD279" i="83" s="1"/>
  <c r="U127" i="83"/>
  <c r="U451" i="83" s="1"/>
  <c r="U461" i="83" s="1"/>
  <c r="U153" i="83"/>
  <c r="L90" i="83"/>
  <c r="J239" i="82"/>
  <c r="L82" i="83"/>
  <c r="J231" i="82"/>
  <c r="L73" i="83"/>
  <c r="J222" i="82"/>
  <c r="W123" i="83"/>
  <c r="W269" i="83" s="1"/>
  <c r="W279" i="83" s="1"/>
  <c r="W149" i="83"/>
  <c r="AB220" i="83"/>
  <c r="AB246" i="83" s="1"/>
  <c r="AJ202" i="83"/>
  <c r="AJ302" i="83" s="1"/>
  <c r="N234" i="83"/>
  <c r="N474" i="83"/>
  <c r="AG220" i="83"/>
  <c r="AG246" i="83" s="1"/>
  <c r="AA92" i="83"/>
  <c r="Y131" i="83"/>
  <c r="Y157" i="83"/>
  <c r="Y209" i="83" s="1"/>
  <c r="Y235" i="83" s="1"/>
  <c r="O131" i="83"/>
  <c r="O157" i="83"/>
  <c r="O209" i="83" s="1"/>
  <c r="O235" i="83" s="1"/>
  <c r="R202" i="83"/>
  <c r="AG127" i="83"/>
  <c r="AG451" i="83" s="1"/>
  <c r="AG461" i="83" s="1"/>
  <c r="AG153" i="83"/>
  <c r="W127" i="83"/>
  <c r="W451" i="83" s="1"/>
  <c r="W461" i="83" s="1"/>
  <c r="W153" i="83"/>
  <c r="W205" i="83" s="1"/>
  <c r="O208" i="83"/>
  <c r="O474" i="83" s="1"/>
  <c r="AI149" i="83"/>
  <c r="AI123" i="83"/>
  <c r="AI269" i="83" s="1"/>
  <c r="AI279" i="83" s="1"/>
  <c r="AI92" i="83"/>
  <c r="W207" i="83"/>
  <c r="W473" i="83" s="1"/>
  <c r="O206" i="83"/>
  <c r="O472" i="83" s="1"/>
  <c r="AB206" i="83"/>
  <c r="AB472" i="83" s="1"/>
  <c r="X149" i="83"/>
  <c r="X123" i="83"/>
  <c r="X269" i="83" s="1"/>
  <c r="X279" i="83" s="1"/>
  <c r="X92" i="83"/>
  <c r="Q131" i="83"/>
  <c r="Q157" i="83"/>
  <c r="Q209" i="83" s="1"/>
  <c r="Q235" i="83" s="1"/>
  <c r="R153" i="83"/>
  <c r="R127" i="83"/>
  <c r="R451" i="83" s="1"/>
  <c r="R461" i="83" s="1"/>
  <c r="AI206" i="83"/>
  <c r="AI472" i="83" s="1"/>
  <c r="X157" i="83"/>
  <c r="X209" i="83" s="1"/>
  <c r="X235" i="83" s="1"/>
  <c r="X131" i="83"/>
  <c r="M92" i="83"/>
  <c r="AF206" i="83"/>
  <c r="S203" i="83"/>
  <c r="S303" i="83" s="1"/>
  <c r="AH123" i="83"/>
  <c r="AH269" i="83" s="1"/>
  <c r="AH279" i="83" s="1"/>
  <c r="AH149" i="83"/>
  <c r="AH92" i="83"/>
  <c r="S202" i="83"/>
  <c r="S302" i="83" s="1"/>
  <c r="L89" i="83"/>
  <c r="J238" i="82"/>
  <c r="L81" i="83"/>
  <c r="J230" i="82"/>
  <c r="L80" i="83"/>
  <c r="J229" i="82"/>
  <c r="Y207" i="83"/>
  <c r="Y473" i="83" s="1"/>
  <c r="T208" i="83"/>
  <c r="T474" i="83" s="1"/>
  <c r="T496" i="83" s="1"/>
  <c r="T514" i="83" s="1"/>
  <c r="M202" i="83"/>
  <c r="M302" i="83" s="1"/>
  <c r="Z131" i="83"/>
  <c r="Z157" i="83"/>
  <c r="Z209" i="83" s="1"/>
  <c r="Z235" i="83" s="1"/>
  <c r="AC123" i="83"/>
  <c r="AC149" i="83"/>
  <c r="AC92" i="83"/>
  <c r="AG206" i="83"/>
  <c r="AG472" i="83" s="1"/>
  <c r="AD204" i="83"/>
  <c r="AF207" i="83"/>
  <c r="AF473" i="83" s="1"/>
  <c r="AG207" i="83"/>
  <c r="AG473" i="83" s="1"/>
  <c r="P232" i="83"/>
  <c r="P472" i="83"/>
  <c r="W92" i="83"/>
  <c r="W202" i="83"/>
  <c r="W302" i="83" s="1"/>
  <c r="V479" i="83"/>
  <c r="AH210" i="83"/>
  <c r="AH236" i="83" s="1"/>
  <c r="R131" i="83"/>
  <c r="R157" i="83"/>
  <c r="R209" i="83" s="1"/>
  <c r="R235" i="83" s="1"/>
  <c r="N207" i="83"/>
  <c r="AG234" i="83"/>
  <c r="AG474" i="83"/>
  <c r="L88" i="83"/>
  <c r="J237" i="82"/>
  <c r="J227" i="82"/>
  <c r="L78" i="83"/>
  <c r="J221" i="82"/>
  <c r="L72" i="83"/>
  <c r="U204" i="83"/>
  <c r="U304" i="83" s="1"/>
  <c r="S206" i="83"/>
  <c r="S472" i="83" s="1"/>
  <c r="V208" i="83"/>
  <c r="V474" i="83" s="1"/>
  <c r="AC203" i="83"/>
  <c r="AC303" i="83" s="1"/>
  <c r="AA131" i="83"/>
  <c r="AA157" i="83"/>
  <c r="AA209" i="83" s="1"/>
  <c r="AA235" i="83" s="1"/>
  <c r="T220" i="83"/>
  <c r="T246" i="83" s="1"/>
  <c r="AA123" i="83"/>
  <c r="AA269" i="83" s="1"/>
  <c r="AA279" i="83" s="1"/>
  <c r="AA149" i="83"/>
  <c r="P935" i="47"/>
  <c r="P936" i="47"/>
  <c r="P937" i="47"/>
  <c r="P938" i="47"/>
  <c r="P939" i="47"/>
  <c r="P940" i="47"/>
  <c r="P941" i="47"/>
  <c r="P942" i="47"/>
  <c r="P943" i="47"/>
  <c r="P944" i="47"/>
  <c r="P945" i="47"/>
  <c r="P946" i="47"/>
  <c r="P947" i="47"/>
  <c r="P948" i="47"/>
  <c r="P949" i="47"/>
  <c r="P950" i="47"/>
  <c r="P951" i="47"/>
  <c r="P952" i="47"/>
  <c r="P953" i="47"/>
  <c r="P954" i="47"/>
  <c r="P955" i="47"/>
  <c r="P956" i="47"/>
  <c r="P957" i="47"/>
  <c r="P958" i="47"/>
  <c r="P959" i="47"/>
  <c r="P960" i="47"/>
  <c r="P961" i="47"/>
  <c r="P962" i="47"/>
  <c r="P963" i="47"/>
  <c r="P964" i="47"/>
  <c r="P965" i="47"/>
  <c r="P966" i="47"/>
  <c r="P967" i="47"/>
  <c r="P968" i="47"/>
  <c r="P969" i="47"/>
  <c r="P970" i="47"/>
  <c r="P971" i="47"/>
  <c r="P972" i="47"/>
  <c r="P973" i="47"/>
  <c r="P974" i="47"/>
  <c r="P975" i="47"/>
  <c r="P976" i="47"/>
  <c r="P977" i="47"/>
  <c r="P978" i="47"/>
  <c r="P979" i="47"/>
  <c r="P980" i="47"/>
  <c r="P981" i="47"/>
  <c r="P982" i="47"/>
  <c r="P983" i="47"/>
  <c r="P984" i="47"/>
  <c r="P985" i="47"/>
  <c r="P986" i="47"/>
  <c r="P987" i="47"/>
  <c r="P988" i="47"/>
  <c r="P989" i="47"/>
  <c r="P990" i="47"/>
  <c r="P991" i="47"/>
  <c r="P992" i="47"/>
  <c r="P993" i="47"/>
  <c r="P994" i="47"/>
  <c r="P995" i="47"/>
  <c r="P996" i="47"/>
  <c r="P997" i="47"/>
  <c r="P998" i="47"/>
  <c r="P999" i="47"/>
  <c r="P1000" i="47"/>
  <c r="P1001" i="47"/>
  <c r="P1002" i="47"/>
  <c r="P1003" i="47"/>
  <c r="P1004" i="47"/>
  <c r="P1005" i="47"/>
  <c r="P1006" i="47"/>
  <c r="P1007" i="47"/>
  <c r="P1008" i="47"/>
  <c r="P1009" i="47"/>
  <c r="P1010" i="47"/>
  <c r="P1011" i="47"/>
  <c r="P1012" i="47"/>
  <c r="P1013" i="47"/>
  <c r="P1014" i="47"/>
  <c r="P1015" i="47"/>
  <c r="P1016" i="47"/>
  <c r="P1017" i="47"/>
  <c r="P1018" i="47"/>
  <c r="P1019" i="47"/>
  <c r="P1020" i="47"/>
  <c r="P1021" i="47"/>
  <c r="P1022" i="47"/>
  <c r="P1023" i="47"/>
  <c r="P1024" i="47"/>
  <c r="P1025" i="47"/>
  <c r="P1026" i="47"/>
  <c r="P1027" i="47"/>
  <c r="P1028" i="47"/>
  <c r="P1029" i="47"/>
  <c r="P1030" i="47"/>
  <c r="P1031" i="47"/>
  <c r="P1032" i="47"/>
  <c r="P1033" i="47"/>
  <c r="P1034" i="47"/>
  <c r="P1035" i="47"/>
  <c r="P1036" i="47"/>
  <c r="P1037" i="47"/>
  <c r="P1038" i="47"/>
  <c r="P1039" i="47"/>
  <c r="P1040" i="47"/>
  <c r="P1041" i="47"/>
  <c r="P1042" i="47"/>
  <c r="P1043" i="47"/>
  <c r="P1044" i="47"/>
  <c r="P1045" i="47"/>
  <c r="P1046" i="47"/>
  <c r="P1047" i="47"/>
  <c r="P1048" i="47"/>
  <c r="P1049" i="47"/>
  <c r="P1050" i="47"/>
  <c r="P1051" i="47"/>
  <c r="P1052" i="47"/>
  <c r="P1053" i="47"/>
  <c r="P1054" i="47"/>
  <c r="P1055" i="47"/>
  <c r="P1056" i="47"/>
  <c r="P1057" i="47"/>
  <c r="P1058" i="47"/>
  <c r="P1059" i="47"/>
  <c r="P1060" i="47"/>
  <c r="P1061" i="47"/>
  <c r="P1062" i="47"/>
  <c r="P1063" i="47"/>
  <c r="P1064" i="47"/>
  <c r="P1065" i="47"/>
  <c r="P1066" i="47"/>
  <c r="P1067" i="47"/>
  <c r="P1068" i="47"/>
  <c r="P1069" i="47"/>
  <c r="P1070" i="47"/>
  <c r="P1071" i="47"/>
  <c r="P1072" i="47"/>
  <c r="P1073" i="47"/>
  <c r="P1074" i="47"/>
  <c r="P1075" i="47"/>
  <c r="P1076" i="47"/>
  <c r="P1077" i="47"/>
  <c r="P1078" i="47"/>
  <c r="P1079" i="47"/>
  <c r="P1080" i="47"/>
  <c r="P1081" i="47"/>
  <c r="P1082" i="47"/>
  <c r="P1083" i="47"/>
  <c r="P1084" i="47"/>
  <c r="P1085" i="47"/>
  <c r="P1086" i="47"/>
  <c r="P1087" i="47"/>
  <c r="P1088" i="47"/>
  <c r="P1089" i="47"/>
  <c r="P1090" i="47"/>
  <c r="P1091" i="47"/>
  <c r="P1092" i="47"/>
  <c r="P1093" i="47"/>
  <c r="P1094" i="47"/>
  <c r="P1095" i="47"/>
  <c r="P1096" i="47"/>
  <c r="P1097" i="47"/>
  <c r="P1098" i="47"/>
  <c r="P1099" i="47"/>
  <c r="P1100" i="47"/>
  <c r="P1101" i="47"/>
  <c r="P1102" i="47"/>
  <c r="P1103" i="47"/>
  <c r="P1104" i="47"/>
  <c r="P1105" i="47"/>
  <c r="P1106" i="47"/>
  <c r="P1107" i="47"/>
  <c r="P1108" i="47"/>
  <c r="P1109" i="47"/>
  <c r="P1110" i="47"/>
  <c r="P1111" i="47"/>
  <c r="P1112" i="47"/>
  <c r="P1113" i="47"/>
  <c r="P1114" i="47"/>
  <c r="P1115" i="47"/>
  <c r="P1116" i="47"/>
  <c r="P1117" i="47"/>
  <c r="P1118" i="47"/>
  <c r="P1119" i="47"/>
  <c r="P1120" i="47"/>
  <c r="P1121" i="47"/>
  <c r="P1122" i="47"/>
  <c r="P1123" i="47"/>
  <c r="P1124" i="47"/>
  <c r="P1125" i="47"/>
  <c r="P1126" i="47"/>
  <c r="P1127" i="47"/>
  <c r="P1128" i="47"/>
  <c r="P1129" i="47"/>
  <c r="P1130" i="47"/>
  <c r="P1131" i="47"/>
  <c r="P1132" i="47"/>
  <c r="P1133" i="47"/>
  <c r="P1134" i="47"/>
  <c r="P1135" i="47"/>
  <c r="P1136" i="47"/>
  <c r="P1137" i="47"/>
  <c r="P1138" i="47"/>
  <c r="P1139" i="47"/>
  <c r="P1140" i="47"/>
  <c r="P1141" i="47"/>
  <c r="P1142" i="47"/>
  <c r="P1143" i="47"/>
  <c r="P1144" i="47"/>
  <c r="P1145" i="47"/>
  <c r="P1146" i="47"/>
  <c r="P1147" i="47"/>
  <c r="P1148" i="47"/>
  <c r="P1149" i="47"/>
  <c r="P1150" i="47"/>
  <c r="P1151" i="47"/>
  <c r="P1152" i="47"/>
  <c r="P1153" i="47"/>
  <c r="P1154" i="47"/>
  <c r="P1155" i="47"/>
  <c r="P1156" i="47"/>
  <c r="P1157" i="47"/>
  <c r="P1158" i="47"/>
  <c r="P1159" i="47"/>
  <c r="P1160" i="47"/>
  <c r="P1161" i="47"/>
  <c r="P1162" i="47"/>
  <c r="P1163" i="47"/>
  <c r="P1164" i="47"/>
  <c r="P1165" i="47"/>
  <c r="P1166" i="47"/>
  <c r="P1167" i="47"/>
  <c r="P1168" i="47"/>
  <c r="P1169" i="47"/>
  <c r="P1170" i="47"/>
  <c r="P1171" i="47"/>
  <c r="P1172" i="47"/>
  <c r="P1173" i="47"/>
  <c r="P1174" i="47"/>
  <c r="P1175" i="47"/>
  <c r="P1176" i="47"/>
  <c r="P1177" i="47"/>
  <c r="P1178" i="47"/>
  <c r="P1179" i="47"/>
  <c r="P1180" i="47"/>
  <c r="P1181" i="47"/>
  <c r="P1182" i="47"/>
  <c r="P1183" i="47"/>
  <c r="P1184" i="47"/>
  <c r="P1185" i="47"/>
  <c r="P1186" i="47"/>
  <c r="P1187" i="47"/>
  <c r="P1188" i="47"/>
  <c r="P1189" i="47"/>
  <c r="P1190" i="47"/>
  <c r="P1191" i="47"/>
  <c r="P1192" i="47"/>
  <c r="P1193" i="47"/>
  <c r="P1194" i="47"/>
  <c r="P1195" i="47"/>
  <c r="P1196" i="47"/>
  <c r="P1197" i="47"/>
  <c r="P1198" i="47"/>
  <c r="P1199" i="47"/>
  <c r="P1200" i="47"/>
  <c r="P1201" i="47"/>
  <c r="P1202" i="47"/>
  <c r="P1203" i="47"/>
  <c r="P1204" i="47"/>
  <c r="P1205" i="47"/>
  <c r="P1206" i="47"/>
  <c r="P1207" i="47"/>
  <c r="P1208" i="47"/>
  <c r="P1209" i="47"/>
  <c r="P1210" i="47"/>
  <c r="P1211" i="47"/>
  <c r="P1212" i="47"/>
  <c r="P1213" i="47"/>
  <c r="P1214" i="47"/>
  <c r="P1215" i="47"/>
  <c r="P1216" i="47"/>
  <c r="P1217" i="47"/>
  <c r="P1218" i="47"/>
  <c r="P1219" i="47"/>
  <c r="P1220" i="47"/>
  <c r="P1221" i="47"/>
  <c r="P1222" i="47"/>
  <c r="P1223" i="47"/>
  <c r="P1224" i="47"/>
  <c r="P1225" i="47"/>
  <c r="P1226" i="47"/>
  <c r="P1227" i="47"/>
  <c r="P1228" i="47"/>
  <c r="P1229" i="47"/>
  <c r="P1230" i="47"/>
  <c r="P1231" i="47"/>
  <c r="P1232" i="47"/>
  <c r="P1233" i="47"/>
  <c r="P934" i="47"/>
  <c r="U378" i="86" l="1"/>
  <c r="U381" i="86" s="1"/>
  <c r="U383" i="86" s="1"/>
  <c r="P378" i="86"/>
  <c r="P381" i="86" s="1"/>
  <c r="P383" i="86" s="1"/>
  <c r="K226" i="84"/>
  <c r="K231" i="84" s="1"/>
  <c r="H246" i="84" s="1"/>
  <c r="J226" i="84"/>
  <c r="J230" i="84" s="1"/>
  <c r="I226" i="84"/>
  <c r="I232" i="84" s="1"/>
  <c r="X381" i="86"/>
  <c r="X383" i="86" s="1"/>
  <c r="R378" i="86"/>
  <c r="Y314" i="83"/>
  <c r="Y324" i="83" s="1"/>
  <c r="AC313" i="83"/>
  <c r="AC323" i="83" s="1"/>
  <c r="AJ312" i="83"/>
  <c r="AJ322" i="83" s="1"/>
  <c r="W314" i="83"/>
  <c r="W324" i="83" s="1"/>
  <c r="M314" i="83"/>
  <c r="M324" i="83" s="1"/>
  <c r="Q312" i="83"/>
  <c r="Q322" i="83" s="1"/>
  <c r="X312" i="83"/>
  <c r="X322" i="83" s="1"/>
  <c r="AE282" i="83"/>
  <c r="AE292" i="83" s="1"/>
  <c r="AE313" i="83"/>
  <c r="AE323" i="83" s="1"/>
  <c r="S281" i="83"/>
  <c r="S291" i="83" s="1"/>
  <c r="Y282" i="83"/>
  <c r="Y292" i="83" s="1"/>
  <c r="S312" i="83"/>
  <c r="S322" i="83" s="1"/>
  <c r="AG313" i="83"/>
  <c r="AG323" i="83" s="1"/>
  <c r="W313" i="83"/>
  <c r="W323" i="83" s="1"/>
  <c r="O312" i="83"/>
  <c r="O322" i="83" s="1"/>
  <c r="AA314" i="83"/>
  <c r="AA324" i="83" s="1"/>
  <c r="AC314" i="83"/>
  <c r="AC324" i="83" s="1"/>
  <c r="AI312" i="83"/>
  <c r="AI322" i="83" s="1"/>
  <c r="Y312" i="83"/>
  <c r="Y322" i="83" s="1"/>
  <c r="R314" i="83"/>
  <c r="R324" i="83" s="1"/>
  <c r="W280" i="83"/>
  <c r="W290" i="83" s="1"/>
  <c r="M280" i="83"/>
  <c r="M290" i="83" s="1"/>
  <c r="U312" i="83"/>
  <c r="U322" i="83" s="1"/>
  <c r="S314" i="83"/>
  <c r="S324" i="83" s="1"/>
  <c r="M282" i="83"/>
  <c r="M292" i="83" s="1"/>
  <c r="W281" i="83"/>
  <c r="W291" i="83" s="1"/>
  <c r="AF314" i="83"/>
  <c r="AF324" i="83" s="1"/>
  <c r="X280" i="83"/>
  <c r="X290" i="83" s="1"/>
  <c r="AC282" i="83"/>
  <c r="AC292" i="83" s="1"/>
  <c r="X313" i="83"/>
  <c r="X323" i="83" s="1"/>
  <c r="U314" i="83"/>
  <c r="U324" i="83" s="1"/>
  <c r="M312" i="83"/>
  <c r="M322" i="83" s="1"/>
  <c r="AG314" i="83"/>
  <c r="AG324" i="83" s="1"/>
  <c r="AA312" i="83"/>
  <c r="AA322" i="83" s="1"/>
  <c r="AF280" i="83"/>
  <c r="AF290" i="83" s="1"/>
  <c r="AH312" i="83"/>
  <c r="AH322" i="83" s="1"/>
  <c r="P280" i="83"/>
  <c r="P290" i="83" s="1"/>
  <c r="N314" i="83"/>
  <c r="N324" i="83" s="1"/>
  <c r="AB312" i="83"/>
  <c r="AB322" i="83" s="1"/>
  <c r="W312" i="83"/>
  <c r="W322" i="83" s="1"/>
  <c r="S313" i="83"/>
  <c r="S323" i="83" s="1"/>
  <c r="AF312" i="83"/>
  <c r="AF322" i="83" s="1"/>
  <c r="AE314" i="83"/>
  <c r="AE324" i="83" s="1"/>
  <c r="AG312" i="83"/>
  <c r="AG322" i="83" s="1"/>
  <c r="AA313" i="83"/>
  <c r="AA323" i="83" s="1"/>
  <c r="Q314" i="83"/>
  <c r="Q324" i="83" s="1"/>
  <c r="U313" i="83"/>
  <c r="U323" i="83" s="1"/>
  <c r="AC312" i="83"/>
  <c r="AC322" i="83" s="1"/>
  <c r="Z314" i="83"/>
  <c r="Z324" i="83" s="1"/>
  <c r="Q281" i="83"/>
  <c r="Q291" i="83" s="1"/>
  <c r="Q282" i="83"/>
  <c r="Q292" i="83" s="1"/>
  <c r="R282" i="83"/>
  <c r="R292" i="83" s="1"/>
  <c r="V313" i="83"/>
  <c r="V323" i="83" s="1"/>
  <c r="AA282" i="83"/>
  <c r="AA292" i="83" s="1"/>
  <c r="AI313" i="83"/>
  <c r="AI323" i="83" s="1"/>
  <c r="AD312" i="83"/>
  <c r="AD322" i="83" s="1"/>
  <c r="O282" i="83"/>
  <c r="O292" i="83" s="1"/>
  <c r="AI280" i="83"/>
  <c r="AI290" i="83" s="1"/>
  <c r="Z313" i="83"/>
  <c r="Z323" i="83" s="1"/>
  <c r="AB314" i="83"/>
  <c r="AB324" i="83" s="1"/>
  <c r="P313" i="83"/>
  <c r="P323" i="83" s="1"/>
  <c r="AA280" i="83"/>
  <c r="AA290" i="83" s="1"/>
  <c r="AB313" i="83"/>
  <c r="AB323" i="83" s="1"/>
  <c r="AH314" i="83"/>
  <c r="AH324" i="83" s="1"/>
  <c r="P312" i="83"/>
  <c r="P322" i="83" s="1"/>
  <c r="T313" i="83"/>
  <c r="T323" i="83" s="1"/>
  <c r="O314" i="83"/>
  <c r="O324" i="83" s="1"/>
  <c r="N312" i="83"/>
  <c r="N322" i="83" s="1"/>
  <c r="Y280" i="83"/>
  <c r="Y290" i="83" s="1"/>
  <c r="V312" i="83"/>
  <c r="V322" i="83" s="1"/>
  <c r="AJ313" i="83"/>
  <c r="AJ323" i="83" s="1"/>
  <c r="U281" i="83"/>
  <c r="U291" i="83" s="1"/>
  <c r="S280" i="83"/>
  <c r="S290" i="83" s="1"/>
  <c r="V314" i="83"/>
  <c r="V324" i="83" s="1"/>
  <c r="AD282" i="83"/>
  <c r="AD292" i="83" s="1"/>
  <c r="AJ280" i="83"/>
  <c r="AJ290" i="83" s="1"/>
  <c r="O313" i="83"/>
  <c r="O323" i="83" s="1"/>
  <c r="Y313" i="83"/>
  <c r="Y323" i="83" s="1"/>
  <c r="P314" i="83"/>
  <c r="P324" i="83" s="1"/>
  <c r="AD313" i="83"/>
  <c r="AD323" i="83" s="1"/>
  <c r="R313" i="83"/>
  <c r="R323" i="83" s="1"/>
  <c r="AC281" i="83"/>
  <c r="AC291" i="83" s="1"/>
  <c r="AC355" i="83" s="1"/>
  <c r="AC365" i="83" s="1"/>
  <c r="AC389" i="83" s="1"/>
  <c r="AC409" i="83" s="1"/>
  <c r="AC419" i="83" s="1"/>
  <c r="AC429" i="83" s="1"/>
  <c r="AA281" i="83"/>
  <c r="AA291" i="83" s="1"/>
  <c r="Z312" i="83"/>
  <c r="Z322" i="83" s="1"/>
  <c r="T603" i="83"/>
  <c r="T628" i="83" s="1"/>
  <c r="T532" i="83"/>
  <c r="AC234" i="83"/>
  <c r="N153" i="83"/>
  <c r="N205" i="83" s="1"/>
  <c r="N471" i="83" s="1"/>
  <c r="N127" i="83"/>
  <c r="N451" i="83" s="1"/>
  <c r="N461" i="83" s="1"/>
  <c r="AA234" i="83"/>
  <c r="Y234" i="83"/>
  <c r="U530" i="83"/>
  <c r="AI234" i="83"/>
  <c r="P92" i="83"/>
  <c r="P149" i="83"/>
  <c r="P201" i="83" s="1"/>
  <c r="P227" i="83" s="1"/>
  <c r="S234" i="83"/>
  <c r="AH234" i="83"/>
  <c r="AF123" i="83"/>
  <c r="AF269" i="83" s="1"/>
  <c r="AF149" i="83"/>
  <c r="AF170" i="83" s="1"/>
  <c r="R234" i="83"/>
  <c r="AD153" i="83"/>
  <c r="AD205" i="83" s="1"/>
  <c r="AD471" i="83" s="1"/>
  <c r="AD476" i="83" s="1"/>
  <c r="AD127" i="83"/>
  <c r="AD451" i="83" s="1"/>
  <c r="AD461" i="83" s="1"/>
  <c r="U144" i="83"/>
  <c r="V144" i="83"/>
  <c r="S230" i="83"/>
  <c r="J791" i="83"/>
  <c r="J147" i="87"/>
  <c r="I84" i="45" s="1"/>
  <c r="J244" i="82"/>
  <c r="O229" i="83"/>
  <c r="AE233" i="83"/>
  <c r="U233" i="83"/>
  <c r="AJ229" i="83"/>
  <c r="J163" i="87"/>
  <c r="I89" i="45" s="1"/>
  <c r="O378" i="86"/>
  <c r="O381" i="86" s="1"/>
  <c r="O383" i="86" s="1"/>
  <c r="W378" i="86"/>
  <c r="W381" i="86" s="1"/>
  <c r="W383" i="86" s="1"/>
  <c r="U230" i="83"/>
  <c r="J368" i="86"/>
  <c r="J213" i="87" s="1"/>
  <c r="I126" i="45" s="1"/>
  <c r="Z378" i="86"/>
  <c r="Z381" i="86" s="1"/>
  <c r="Z383" i="86" s="1"/>
  <c r="Z385" i="86" s="1"/>
  <c r="J385" i="86" s="1"/>
  <c r="T234" i="83"/>
  <c r="AI232" i="83"/>
  <c r="M378" i="86"/>
  <c r="M381" i="86" s="1"/>
  <c r="M383" i="86" s="1"/>
  <c r="M384" i="86" s="1"/>
  <c r="T232" i="83"/>
  <c r="AG228" i="83"/>
  <c r="AI229" i="83"/>
  <c r="AH170" i="83"/>
  <c r="S229" i="83"/>
  <c r="T584" i="83"/>
  <c r="R232" i="83"/>
  <c r="AJ228" i="83"/>
  <c r="W228" i="83"/>
  <c r="T586" i="83"/>
  <c r="O230" i="83"/>
  <c r="AG232" i="83"/>
  <c r="V232" i="83"/>
  <c r="M230" i="83"/>
  <c r="Z234" i="83"/>
  <c r="AD228" i="83"/>
  <c r="U585" i="83"/>
  <c r="AF233" i="83"/>
  <c r="AB228" i="83"/>
  <c r="V230" i="83"/>
  <c r="O232" i="83"/>
  <c r="Q234" i="83"/>
  <c r="AB144" i="83"/>
  <c r="N230" i="83"/>
  <c r="V234" i="83"/>
  <c r="P229" i="83"/>
  <c r="AD233" i="83"/>
  <c r="O228" i="83"/>
  <c r="AD232" i="83"/>
  <c r="AH228" i="83"/>
  <c r="AJ234" i="83"/>
  <c r="AG230" i="83"/>
  <c r="W232" i="83"/>
  <c r="Q232" i="83"/>
  <c r="AC229" i="83"/>
  <c r="AF230" i="83"/>
  <c r="Y233" i="83"/>
  <c r="W233" i="83"/>
  <c r="W230" i="83"/>
  <c r="AF228" i="83"/>
  <c r="AJ233" i="83"/>
  <c r="AE170" i="83"/>
  <c r="N228" i="83"/>
  <c r="U584" i="83"/>
  <c r="AB234" i="83"/>
  <c r="W229" i="83"/>
  <c r="AJ232" i="83"/>
  <c r="AH230" i="83"/>
  <c r="S232" i="83"/>
  <c r="AE229" i="83"/>
  <c r="AB233" i="83"/>
  <c r="N232" i="83"/>
  <c r="AC228" i="83"/>
  <c r="AG233" i="83"/>
  <c r="AB232" i="83"/>
  <c r="V228" i="83"/>
  <c r="R229" i="83"/>
  <c r="AH144" i="83"/>
  <c r="T531" i="83"/>
  <c r="Y232" i="83"/>
  <c r="X228" i="83"/>
  <c r="O233" i="83"/>
  <c r="T144" i="83"/>
  <c r="P230" i="83"/>
  <c r="AH232" i="83"/>
  <c r="AD304" i="83"/>
  <c r="AD230" i="83"/>
  <c r="AA473" i="83"/>
  <c r="AA233" i="83"/>
  <c r="N303" i="83"/>
  <c r="N229" i="83"/>
  <c r="L133" i="83"/>
  <c r="J133" i="83" s="1"/>
  <c r="L159" i="83"/>
  <c r="J81" i="83"/>
  <c r="L125" i="83"/>
  <c r="L151" i="83"/>
  <c r="J73" i="83"/>
  <c r="AE451" i="83"/>
  <c r="AE461" i="83" s="1"/>
  <c r="AE144" i="83"/>
  <c r="AA201" i="83"/>
  <c r="AA170" i="83"/>
  <c r="AC269" i="83"/>
  <c r="AC279" i="83" s="1"/>
  <c r="AC144" i="83"/>
  <c r="M451" i="83"/>
  <c r="M461" i="83" s="1"/>
  <c r="M144" i="83"/>
  <c r="O456" i="83"/>
  <c r="V456" i="83"/>
  <c r="Y231" i="83"/>
  <c r="Y471" i="83"/>
  <c r="Y476" i="83" s="1"/>
  <c r="AH473" i="83"/>
  <c r="AH233" i="83"/>
  <c r="M303" i="83"/>
  <c r="M229" i="83"/>
  <c r="R269" i="83"/>
  <c r="R279" i="83" s="1"/>
  <c r="R144" i="83"/>
  <c r="T304" i="83"/>
  <c r="T230" i="83"/>
  <c r="AH303" i="83"/>
  <c r="AH229" i="83"/>
  <c r="R302" i="83"/>
  <c r="R228" i="83"/>
  <c r="AD201" i="83"/>
  <c r="AD301" i="83" s="1"/>
  <c r="AD311" i="83" s="1"/>
  <c r="M474" i="83"/>
  <c r="M234" i="83"/>
  <c r="J88" i="83"/>
  <c r="L166" i="83"/>
  <c r="L140" i="83"/>
  <c r="J140" i="83" s="1"/>
  <c r="U474" i="83"/>
  <c r="U496" i="83" s="1"/>
  <c r="U514" i="83" s="1"/>
  <c r="U234" i="83"/>
  <c r="S231" i="83"/>
  <c r="S471" i="83"/>
  <c r="AF474" i="83"/>
  <c r="AF234" i="83"/>
  <c r="Z472" i="83"/>
  <c r="Z232" i="83"/>
  <c r="N473" i="83"/>
  <c r="N233" i="83"/>
  <c r="AE302" i="83"/>
  <c r="AE228" i="83"/>
  <c r="W231" i="83"/>
  <c r="W471" i="83"/>
  <c r="W476" i="83" s="1"/>
  <c r="Q456" i="83"/>
  <c r="J77" i="83"/>
  <c r="L129" i="83"/>
  <c r="L155" i="83"/>
  <c r="AI304" i="83"/>
  <c r="AI230" i="83"/>
  <c r="AF303" i="83"/>
  <c r="AF229" i="83"/>
  <c r="AF472" i="83"/>
  <c r="AF232" i="83"/>
  <c r="U205" i="83"/>
  <c r="U471" i="83" s="1"/>
  <c r="U485" i="83" s="1"/>
  <c r="X304" i="83"/>
  <c r="X230" i="83"/>
  <c r="AA472" i="83"/>
  <c r="AA232" i="83"/>
  <c r="AJ304" i="83"/>
  <c r="AJ230" i="83"/>
  <c r="T302" i="83"/>
  <c r="T228" i="83"/>
  <c r="J80" i="83"/>
  <c r="L132" i="83"/>
  <c r="J132" i="83" s="1"/>
  <c r="L158" i="83"/>
  <c r="AI201" i="83"/>
  <c r="AI227" i="83" s="1"/>
  <c r="AI170" i="83"/>
  <c r="O269" i="83"/>
  <c r="O279" i="83" s="1"/>
  <c r="O144" i="83"/>
  <c r="Q303" i="83"/>
  <c r="Q229" i="83"/>
  <c r="AJ456" i="83"/>
  <c r="Y170" i="83"/>
  <c r="Y211" i="83"/>
  <c r="Y237" i="83" s="1"/>
  <c r="S496" i="83"/>
  <c r="S514" i="83" s="1"/>
  <c r="S488" i="83"/>
  <c r="S506" i="83" s="1"/>
  <c r="J241" i="82"/>
  <c r="L200" i="84" s="1"/>
  <c r="AI274" i="83"/>
  <c r="U456" i="83"/>
  <c r="Y144" i="83"/>
  <c r="AG229" i="83"/>
  <c r="AA456" i="83"/>
  <c r="Y230" i="83"/>
  <c r="AI233" i="83"/>
  <c r="AF456" i="83"/>
  <c r="AE230" i="83"/>
  <c r="M205" i="83"/>
  <c r="M471" i="83" s="1"/>
  <c r="AA230" i="83"/>
  <c r="Q170" i="83"/>
  <c r="Q201" i="83"/>
  <c r="V205" i="83"/>
  <c r="V471" i="83" s="1"/>
  <c r="V476" i="83" s="1"/>
  <c r="S456" i="83"/>
  <c r="AB230" i="83"/>
  <c r="Y229" i="83"/>
  <c r="J85" i="83"/>
  <c r="L137" i="83"/>
  <c r="J137" i="83" s="1"/>
  <c r="L163" i="83"/>
  <c r="S274" i="83"/>
  <c r="X233" i="83"/>
  <c r="Q205" i="83"/>
  <c r="Q471" i="83" s="1"/>
  <c r="AB456" i="83"/>
  <c r="X144" i="83"/>
  <c r="Z230" i="83"/>
  <c r="Q230" i="83"/>
  <c r="X234" i="83"/>
  <c r="V233" i="83"/>
  <c r="T229" i="83"/>
  <c r="P496" i="83"/>
  <c r="P514" i="83" s="1"/>
  <c r="P488" i="83"/>
  <c r="P506" i="83" s="1"/>
  <c r="AA228" i="83"/>
  <c r="U229" i="83"/>
  <c r="AA274" i="83"/>
  <c r="L124" i="83"/>
  <c r="J72" i="83"/>
  <c r="L150" i="83"/>
  <c r="R496" i="83"/>
  <c r="R514" i="83" s="1"/>
  <c r="R488" i="83"/>
  <c r="R506" i="83" s="1"/>
  <c r="M228" i="83"/>
  <c r="Z228" i="83"/>
  <c r="N494" i="83"/>
  <c r="N512" i="83" s="1"/>
  <c r="N486" i="83"/>
  <c r="N504" i="83" s="1"/>
  <c r="W144" i="83"/>
  <c r="X274" i="83"/>
  <c r="O494" i="83"/>
  <c r="O512" i="83" s="1"/>
  <c r="O486" i="83"/>
  <c r="O504" i="83" s="1"/>
  <c r="W456" i="83"/>
  <c r="W170" i="83"/>
  <c r="W201" i="83"/>
  <c r="W227" i="83" s="1"/>
  <c r="AA144" i="83"/>
  <c r="AC456" i="83"/>
  <c r="O231" i="83"/>
  <c r="O471" i="83"/>
  <c r="P144" i="83"/>
  <c r="R170" i="83"/>
  <c r="R201" i="83"/>
  <c r="Y456" i="83"/>
  <c r="V229" i="83"/>
  <c r="T487" i="83"/>
  <c r="T505" i="83" s="1"/>
  <c r="AJ231" i="83"/>
  <c r="AJ471" i="83"/>
  <c r="AJ476" i="83" s="1"/>
  <c r="AH456" i="83"/>
  <c r="Q144" i="83"/>
  <c r="AE201" i="83"/>
  <c r="AE227" i="83" s="1"/>
  <c r="AE231" i="83"/>
  <c r="AE471" i="83"/>
  <c r="AE476" i="83" s="1"/>
  <c r="J89" i="83"/>
  <c r="L167" i="83"/>
  <c r="L141" i="83"/>
  <c r="J141" i="83" s="1"/>
  <c r="AH201" i="83"/>
  <c r="AH227" i="83" s="1"/>
  <c r="X170" i="83"/>
  <c r="X201" i="83"/>
  <c r="O496" i="83"/>
  <c r="O514" i="83" s="1"/>
  <c r="O488" i="83"/>
  <c r="O506" i="83" s="1"/>
  <c r="P495" i="83"/>
  <c r="P513" i="83" s="1"/>
  <c r="P487" i="83"/>
  <c r="P505" i="83" s="1"/>
  <c r="W274" i="83"/>
  <c r="L134" i="83"/>
  <c r="J134" i="83" s="1"/>
  <c r="J82" i="83"/>
  <c r="L160" i="83"/>
  <c r="V170" i="83"/>
  <c r="V201" i="83"/>
  <c r="S495" i="83"/>
  <c r="S513" i="83" s="1"/>
  <c r="S487" i="83"/>
  <c r="S505" i="83" s="1"/>
  <c r="P456" i="83"/>
  <c r="L828" i="83"/>
  <c r="J242" i="82"/>
  <c r="N201" i="83"/>
  <c r="N227" i="83" s="1"/>
  <c r="AC205" i="83"/>
  <c r="AC471" i="83" s="1"/>
  <c r="AC476" i="83" s="1"/>
  <c r="J243" i="82"/>
  <c r="L865" i="83"/>
  <c r="AJ170" i="83"/>
  <c r="AJ201" i="83"/>
  <c r="J86" i="83"/>
  <c r="L164" i="83"/>
  <c r="L138" i="83"/>
  <c r="J138" i="83" s="1"/>
  <c r="V478" i="83"/>
  <c r="U487" i="83"/>
  <c r="U505" i="83" s="1"/>
  <c r="U486" i="83"/>
  <c r="U504" i="83" s="1"/>
  <c r="AI205" i="83"/>
  <c r="AI471" i="83" s="1"/>
  <c r="AI476" i="83" s="1"/>
  <c r="AH231" i="83"/>
  <c r="AH471" i="83"/>
  <c r="J79" i="83"/>
  <c r="L131" i="83"/>
  <c r="J131" i="83" s="1"/>
  <c r="L157" i="83"/>
  <c r="AE274" i="83"/>
  <c r="J78" i="83"/>
  <c r="L156" i="83"/>
  <c r="L130" i="83"/>
  <c r="P494" i="83"/>
  <c r="P512" i="83" s="1"/>
  <c r="P486" i="83"/>
  <c r="P504" i="83" s="1"/>
  <c r="S228" i="83"/>
  <c r="AH274" i="83"/>
  <c r="R456" i="83"/>
  <c r="O234" i="83"/>
  <c r="P233" i="83"/>
  <c r="X229" i="83"/>
  <c r="Q496" i="83"/>
  <c r="Q514" i="83" s="1"/>
  <c r="Q488" i="83"/>
  <c r="Q506" i="83" s="1"/>
  <c r="AE232" i="83"/>
  <c r="V274" i="83"/>
  <c r="S233" i="83"/>
  <c r="P205" i="83"/>
  <c r="P471" i="83" s="1"/>
  <c r="L149" i="83"/>
  <c r="L123" i="83"/>
  <c r="J71" i="83"/>
  <c r="N274" i="83"/>
  <c r="Y201" i="83"/>
  <c r="Y227" i="83" s="1"/>
  <c r="AI144" i="83"/>
  <c r="AC230" i="83"/>
  <c r="AI228" i="83"/>
  <c r="AJ269" i="83"/>
  <c r="AJ279" i="83" s="1"/>
  <c r="AJ144" i="83"/>
  <c r="X232" i="83"/>
  <c r="AG201" i="83"/>
  <c r="AG227" i="83" s="1"/>
  <c r="Y228" i="83"/>
  <c r="AG144" i="83"/>
  <c r="R494" i="83"/>
  <c r="R512" i="83" s="1"/>
  <c r="R486" i="83"/>
  <c r="R504" i="83" s="1"/>
  <c r="AA229" i="83"/>
  <c r="R230" i="83"/>
  <c r="T488" i="83"/>
  <c r="T506" i="83" s="1"/>
  <c r="AD229" i="83"/>
  <c r="Q494" i="83"/>
  <c r="Q512" i="83" s="1"/>
  <c r="Q486" i="83"/>
  <c r="Q504" i="83" s="1"/>
  <c r="AI456" i="83"/>
  <c r="L152" i="83"/>
  <c r="L126" i="83"/>
  <c r="J74" i="83"/>
  <c r="Z231" i="83"/>
  <c r="Z471" i="83"/>
  <c r="R205" i="83"/>
  <c r="R471" i="83" s="1"/>
  <c r="AG205" i="83"/>
  <c r="AG471" i="83" s="1"/>
  <c r="AG476" i="83" s="1"/>
  <c r="P274" i="83"/>
  <c r="L92" i="83"/>
  <c r="J90" i="83"/>
  <c r="L168" i="83"/>
  <c r="L142" i="83"/>
  <c r="J142" i="83" s="1"/>
  <c r="T205" i="83"/>
  <c r="T471" i="83" s="1"/>
  <c r="M495" i="83"/>
  <c r="M513" i="83" s="1"/>
  <c r="M487" i="83"/>
  <c r="M505" i="83" s="1"/>
  <c r="L127" i="83"/>
  <c r="L153" i="83"/>
  <c r="J75" i="83"/>
  <c r="Y274" i="83"/>
  <c r="R495" i="83"/>
  <c r="R513" i="83" s="1"/>
  <c r="R487" i="83"/>
  <c r="R505" i="83" s="1"/>
  <c r="J76" i="83"/>
  <c r="L154" i="83"/>
  <c r="L128" i="83"/>
  <c r="AG274" i="83"/>
  <c r="M170" i="83"/>
  <c r="M201" i="83"/>
  <c r="M227" i="83" s="1"/>
  <c r="T486" i="83"/>
  <c r="T504" i="83" s="1"/>
  <c r="Q495" i="83"/>
  <c r="Q513" i="83" s="1"/>
  <c r="Q487" i="83"/>
  <c r="Q505" i="83" s="1"/>
  <c r="T274" i="83"/>
  <c r="Z456" i="83"/>
  <c r="S494" i="83"/>
  <c r="S512" i="83" s="1"/>
  <c r="S486" i="83"/>
  <c r="S504" i="83" s="1"/>
  <c r="W479" i="83"/>
  <c r="V495" i="83"/>
  <c r="V513" i="83" s="1"/>
  <c r="V496" i="83"/>
  <c r="V514" i="83" s="1"/>
  <c r="V494" i="83"/>
  <c r="V512" i="83" s="1"/>
  <c r="AC170" i="83"/>
  <c r="AC201" i="83"/>
  <c r="AC301" i="83" s="1"/>
  <c r="AC311" i="83" s="1"/>
  <c r="AG456" i="83"/>
  <c r="N496" i="83"/>
  <c r="N514" i="83" s="1"/>
  <c r="N488" i="83"/>
  <c r="N506" i="83" s="1"/>
  <c r="AD274" i="83"/>
  <c r="O170" i="83"/>
  <c r="O201" i="83"/>
  <c r="O227" i="83" s="1"/>
  <c r="Z229" i="83"/>
  <c r="Z170" i="83"/>
  <c r="Z201" i="83"/>
  <c r="Z227" i="83" s="1"/>
  <c r="M232" i="83"/>
  <c r="J83" i="83"/>
  <c r="L135" i="83"/>
  <c r="J135" i="83" s="1"/>
  <c r="L161" i="83"/>
  <c r="Z233" i="83"/>
  <c r="Z144" i="83"/>
  <c r="T456" i="83"/>
  <c r="U232" i="83"/>
  <c r="M233" i="83"/>
  <c r="AB229" i="83"/>
  <c r="Q228" i="83"/>
  <c r="U274" i="83"/>
  <c r="AB274" i="83"/>
  <c r="R233" i="83"/>
  <c r="M274" i="83"/>
  <c r="T233" i="83"/>
  <c r="U228" i="83"/>
  <c r="X456" i="83"/>
  <c r="O495" i="83"/>
  <c r="O513" i="83" s="1"/>
  <c r="O487" i="83"/>
  <c r="O505" i="83" s="1"/>
  <c r="P228" i="83"/>
  <c r="W234" i="83"/>
  <c r="Q233" i="83"/>
  <c r="AC232" i="83"/>
  <c r="AG170" i="83"/>
  <c r="T170" i="83"/>
  <c r="T201" i="83"/>
  <c r="S144" i="83"/>
  <c r="AC233" i="83"/>
  <c r="Z274" i="83"/>
  <c r="M494" i="83"/>
  <c r="M512" i="83" s="1"/>
  <c r="M486" i="83"/>
  <c r="M504" i="83" s="1"/>
  <c r="AA205" i="83"/>
  <c r="AA471" i="83" s="1"/>
  <c r="AF205" i="83"/>
  <c r="AF471" i="83" s="1"/>
  <c r="J84" i="83"/>
  <c r="L162" i="83"/>
  <c r="L136" i="83"/>
  <c r="J136" i="83" s="1"/>
  <c r="Q274" i="83"/>
  <c r="U170" i="83"/>
  <c r="U201" i="83"/>
  <c r="U227" i="83" s="1"/>
  <c r="AB170" i="83"/>
  <c r="AB201" i="83"/>
  <c r="AB301" i="83" s="1"/>
  <c r="AB311" i="83" s="1"/>
  <c r="S170" i="83"/>
  <c r="S201" i="83"/>
  <c r="S227" i="83" s="1"/>
  <c r="X231" i="83"/>
  <c r="X471" i="83"/>
  <c r="X476" i="83" s="1"/>
  <c r="AB231" i="83"/>
  <c r="AB471" i="83"/>
  <c r="AB476" i="83" s="1"/>
  <c r="J87" i="83"/>
  <c r="L165" i="83"/>
  <c r="L139" i="83"/>
  <c r="J139" i="83" s="1"/>
  <c r="J232" i="84" l="1"/>
  <c r="G247" i="84" s="1"/>
  <c r="AI354" i="83"/>
  <c r="AI364" i="83" s="1"/>
  <c r="AI388" i="83" s="1"/>
  <c r="AI408" i="83" s="1"/>
  <c r="AI418" i="83" s="1"/>
  <c r="AI428" i="83" s="1"/>
  <c r="J231" i="84"/>
  <c r="K232" i="84"/>
  <c r="H247" i="84" s="1"/>
  <c r="K230" i="84"/>
  <c r="H245" i="84" s="1"/>
  <c r="R356" i="83"/>
  <c r="R366" i="83" s="1"/>
  <c r="R390" i="83" s="1"/>
  <c r="R410" i="83" s="1"/>
  <c r="R420" i="83" s="1"/>
  <c r="R430" i="83" s="1"/>
  <c r="I230" i="84"/>
  <c r="G245" i="84" s="1"/>
  <c r="I231" i="84"/>
  <c r="R381" i="86"/>
  <c r="R383" i="86" s="1"/>
  <c r="J383" i="86" s="1"/>
  <c r="J197" i="87" s="1"/>
  <c r="I115" i="45" s="1"/>
  <c r="Z384" i="86"/>
  <c r="J384" i="86" s="1"/>
  <c r="AA354" i="83"/>
  <c r="AA364" i="83" s="1"/>
  <c r="AA388" i="83" s="1"/>
  <c r="AA408" i="83" s="1"/>
  <c r="AA418" i="83" s="1"/>
  <c r="AA428" i="83" s="1"/>
  <c r="S333" i="83"/>
  <c r="S915" i="83" s="1"/>
  <c r="S153" i="84" s="1"/>
  <c r="Y356" i="83"/>
  <c r="Y366" i="83" s="1"/>
  <c r="Y390" i="83" s="1"/>
  <c r="Y410" i="83" s="1"/>
  <c r="Y420" i="83" s="1"/>
  <c r="Y430" i="83" s="1"/>
  <c r="AC356" i="83"/>
  <c r="AC366" i="83" s="1"/>
  <c r="AC390" i="83" s="1"/>
  <c r="AC410" i="83" s="1"/>
  <c r="AC420" i="83" s="1"/>
  <c r="AC430" i="83" s="1"/>
  <c r="N170" i="83"/>
  <c r="M332" i="83"/>
  <c r="M914" i="83" s="1"/>
  <c r="M152" i="84" s="1"/>
  <c r="W355" i="83"/>
  <c r="W365" i="83" s="1"/>
  <c r="W389" i="83" s="1"/>
  <c r="W409" i="83" s="1"/>
  <c r="W419" i="83" s="1"/>
  <c r="W429" i="83" s="1"/>
  <c r="P332" i="83"/>
  <c r="P914" i="83" s="1"/>
  <c r="P152" i="84" s="1"/>
  <c r="Q356" i="83"/>
  <c r="Q366" i="83" s="1"/>
  <c r="Q390" i="83" s="1"/>
  <c r="Q410" i="83" s="1"/>
  <c r="Q420" i="83" s="1"/>
  <c r="Q430" i="83" s="1"/>
  <c r="N231" i="83"/>
  <c r="N248" i="83" s="1"/>
  <c r="M356" i="83"/>
  <c r="M366" i="83" s="1"/>
  <c r="M390" i="83" s="1"/>
  <c r="M410" i="83" s="1"/>
  <c r="M420" i="83" s="1"/>
  <c r="M430" i="83" s="1"/>
  <c r="AA355" i="83"/>
  <c r="AA365" i="83" s="1"/>
  <c r="AA389" i="83" s="1"/>
  <c r="AA409" i="83" s="1"/>
  <c r="AA419" i="83" s="1"/>
  <c r="AA429" i="83" s="1"/>
  <c r="O334" i="83"/>
  <c r="AJ354" i="83"/>
  <c r="AJ364" i="83" s="1"/>
  <c r="AJ388" i="83" s="1"/>
  <c r="AJ408" i="83" s="1"/>
  <c r="AJ418" i="83" s="1"/>
  <c r="AJ428" i="83" s="1"/>
  <c r="AF354" i="83"/>
  <c r="AF364" i="83" s="1"/>
  <c r="AF388" i="83" s="1"/>
  <c r="AF408" i="83" s="1"/>
  <c r="AF418" i="83" s="1"/>
  <c r="AF428" i="83" s="1"/>
  <c r="U355" i="83"/>
  <c r="U365" i="83" s="1"/>
  <c r="U389" i="83" s="1"/>
  <c r="U409" i="83" s="1"/>
  <c r="U419" i="83" s="1"/>
  <c r="U429" i="83" s="1"/>
  <c r="W332" i="83"/>
  <c r="W914" i="83" s="1"/>
  <c r="W152" i="84" s="1"/>
  <c r="X354" i="83"/>
  <c r="X364" i="83" s="1"/>
  <c r="X388" i="83" s="1"/>
  <c r="X408" i="83" s="1"/>
  <c r="X418" i="83" s="1"/>
  <c r="X428" i="83" s="1"/>
  <c r="AA334" i="83"/>
  <c r="S332" i="83"/>
  <c r="S914" i="83" s="1"/>
  <c r="S152" i="84" s="1"/>
  <c r="AE356" i="83"/>
  <c r="AE366" i="83" s="1"/>
  <c r="AE390" i="83" s="1"/>
  <c r="AE410" i="83" s="1"/>
  <c r="AE420" i="83" s="1"/>
  <c r="AE430" i="83" s="1"/>
  <c r="Y332" i="83"/>
  <c r="Y914" i="83" s="1"/>
  <c r="Y152" i="84" s="1"/>
  <c r="X332" i="83"/>
  <c r="X914" i="83" s="1"/>
  <c r="X152" i="84" s="1"/>
  <c r="AJ332" i="83"/>
  <c r="AJ914" i="83" s="1"/>
  <c r="AJ152" i="84" s="1"/>
  <c r="AD333" i="83"/>
  <c r="AD915" i="83" s="1"/>
  <c r="AD153" i="84" s="1"/>
  <c r="AD355" i="83"/>
  <c r="AD365" i="83" s="1"/>
  <c r="AD389" i="83" s="1"/>
  <c r="AD409" i="83" s="1"/>
  <c r="AD419" i="83" s="1"/>
  <c r="AD429" i="83" s="1"/>
  <c r="N332" i="83"/>
  <c r="N914" i="83" s="1"/>
  <c r="N152" i="84" s="1"/>
  <c r="N354" i="83"/>
  <c r="N364" i="83" s="1"/>
  <c r="N388" i="83" s="1"/>
  <c r="N408" i="83" s="1"/>
  <c r="N418" i="83" s="1"/>
  <c r="N428" i="83" s="1"/>
  <c r="AH334" i="83"/>
  <c r="AH356" i="83"/>
  <c r="AH366" i="83" s="1"/>
  <c r="AH390" i="83" s="1"/>
  <c r="AH410" i="83" s="1"/>
  <c r="AH420" i="83" s="1"/>
  <c r="AH430" i="83" s="1"/>
  <c r="AB334" i="83"/>
  <c r="AB356" i="83"/>
  <c r="AB366" i="83" s="1"/>
  <c r="AB390" i="83" s="1"/>
  <c r="AB410" i="83" s="1"/>
  <c r="AB420" i="83" s="1"/>
  <c r="AB430" i="83" s="1"/>
  <c r="AD332" i="83"/>
  <c r="AD914" i="83" s="1"/>
  <c r="AD152" i="84" s="1"/>
  <c r="AD354" i="83"/>
  <c r="AD364" i="83" s="1"/>
  <c r="AD388" i="83" s="1"/>
  <c r="AD408" i="83" s="1"/>
  <c r="AD418" i="83" s="1"/>
  <c r="AD428" i="83" s="1"/>
  <c r="AG332" i="83"/>
  <c r="AG914" i="83" s="1"/>
  <c r="AG152" i="84" s="1"/>
  <c r="AG354" i="83"/>
  <c r="AG364" i="83" s="1"/>
  <c r="AG388" i="83" s="1"/>
  <c r="AG408" i="83" s="1"/>
  <c r="AG418" i="83" s="1"/>
  <c r="AG428" i="83" s="1"/>
  <c r="R334" i="83"/>
  <c r="W334" i="83"/>
  <c r="W356" i="83"/>
  <c r="W366" i="83" s="1"/>
  <c r="W390" i="83" s="1"/>
  <c r="W410" i="83" s="1"/>
  <c r="W420" i="83" s="1"/>
  <c r="W430" i="83" s="1"/>
  <c r="P334" i="83"/>
  <c r="P356" i="83"/>
  <c r="P366" i="83" s="1"/>
  <c r="P390" i="83" s="1"/>
  <c r="P410" i="83" s="1"/>
  <c r="P420" i="83" s="1"/>
  <c r="P430" i="83" s="1"/>
  <c r="AJ333" i="83"/>
  <c r="AJ915" i="83" s="1"/>
  <c r="AJ153" i="84" s="1"/>
  <c r="AJ355" i="83"/>
  <c r="AJ365" i="83" s="1"/>
  <c r="AJ389" i="83" s="1"/>
  <c r="AJ409" i="83" s="1"/>
  <c r="AJ419" i="83" s="1"/>
  <c r="AJ429" i="83" s="1"/>
  <c r="U333" i="83"/>
  <c r="U915" i="83" s="1"/>
  <c r="U153" i="84" s="1"/>
  <c r="AE334" i="83"/>
  <c r="AB332" i="83"/>
  <c r="AB914" i="83" s="1"/>
  <c r="AB152" i="84" s="1"/>
  <c r="AB354" i="83"/>
  <c r="AB364" i="83" s="1"/>
  <c r="AB388" i="83" s="1"/>
  <c r="AB408" i="83" s="1"/>
  <c r="AB418" i="83" s="1"/>
  <c r="AB428" i="83" s="1"/>
  <c r="Y333" i="83"/>
  <c r="Y915" i="83" s="1"/>
  <c r="Y153" i="84" s="1"/>
  <c r="Y355" i="83"/>
  <c r="Y365" i="83" s="1"/>
  <c r="Y389" i="83" s="1"/>
  <c r="Y409" i="83" s="1"/>
  <c r="Y419" i="83" s="1"/>
  <c r="Y429" i="83" s="1"/>
  <c r="V334" i="83"/>
  <c r="V356" i="83"/>
  <c r="V366" i="83" s="1"/>
  <c r="V390" i="83" s="1"/>
  <c r="V410" i="83" s="1"/>
  <c r="V420" i="83" s="1"/>
  <c r="V430" i="83" s="1"/>
  <c r="V332" i="83"/>
  <c r="V914" i="83" s="1"/>
  <c r="V152" i="84" s="1"/>
  <c r="V354" i="83"/>
  <c r="V364" i="83" s="1"/>
  <c r="V388" i="83" s="1"/>
  <c r="V408" i="83" s="1"/>
  <c r="V418" i="83" s="1"/>
  <c r="V428" i="83" s="1"/>
  <c r="T333" i="83"/>
  <c r="T915" i="83" s="1"/>
  <c r="T153" i="84" s="1"/>
  <c r="T355" i="83"/>
  <c r="T365" i="83" s="1"/>
  <c r="T389" i="83" s="1"/>
  <c r="T409" i="83" s="1"/>
  <c r="T419" i="83" s="1"/>
  <c r="T429" i="83" s="1"/>
  <c r="AA356" i="83"/>
  <c r="AA366" i="83" s="1"/>
  <c r="AA390" i="83" s="1"/>
  <c r="AA410" i="83" s="1"/>
  <c r="AA420" i="83" s="1"/>
  <c r="AA430" i="83" s="1"/>
  <c r="Q334" i="83"/>
  <c r="AF332" i="83"/>
  <c r="AF914" i="83" s="1"/>
  <c r="AF152" i="84" s="1"/>
  <c r="N334" i="83"/>
  <c r="N356" i="83"/>
  <c r="N366" i="83" s="1"/>
  <c r="N390" i="83" s="1"/>
  <c r="N410" i="83" s="1"/>
  <c r="N420" i="83" s="1"/>
  <c r="N430" i="83" s="1"/>
  <c r="AA332" i="83"/>
  <c r="AA914" i="83" s="1"/>
  <c r="AA152" i="84" s="1"/>
  <c r="X355" i="83"/>
  <c r="X365" i="83" s="1"/>
  <c r="X389" i="83" s="1"/>
  <c r="X409" i="83" s="1"/>
  <c r="X419" i="83" s="1"/>
  <c r="X429" i="83" s="1"/>
  <c r="X333" i="83"/>
  <c r="X915" i="83" s="1"/>
  <c r="X153" i="84" s="1"/>
  <c r="M354" i="83"/>
  <c r="M364" i="83" s="1"/>
  <c r="M388" i="83" s="1"/>
  <c r="M408" i="83" s="1"/>
  <c r="M418" i="83" s="1"/>
  <c r="M428" i="83" s="1"/>
  <c r="AI332" i="83"/>
  <c r="AI914" i="83" s="1"/>
  <c r="AI152" i="84" s="1"/>
  <c r="W333" i="83"/>
  <c r="W915" i="83" s="1"/>
  <c r="W153" i="84" s="1"/>
  <c r="S355" i="83"/>
  <c r="S365" i="83" s="1"/>
  <c r="S389" i="83" s="1"/>
  <c r="S409" i="83" s="1"/>
  <c r="S419" i="83" s="1"/>
  <c r="S429" i="83" s="1"/>
  <c r="Q332" i="83"/>
  <c r="Q914" i="83" s="1"/>
  <c r="Q152" i="84" s="1"/>
  <c r="Q354" i="83"/>
  <c r="Q364" i="83" s="1"/>
  <c r="Q388" i="83" s="1"/>
  <c r="Q408" i="83" s="1"/>
  <c r="Q418" i="83" s="1"/>
  <c r="Q428" i="83" s="1"/>
  <c r="AC333" i="83"/>
  <c r="AC915" i="83" s="1"/>
  <c r="AC153" i="84" s="1"/>
  <c r="Z332" i="83"/>
  <c r="Z914" i="83" s="1"/>
  <c r="Z152" i="84" s="1"/>
  <c r="Z354" i="83"/>
  <c r="Z364" i="83" s="1"/>
  <c r="Z388" i="83" s="1"/>
  <c r="Z408" i="83" s="1"/>
  <c r="Z418" i="83" s="1"/>
  <c r="Z428" i="83" s="1"/>
  <c r="AC332" i="83"/>
  <c r="AC914" i="83" s="1"/>
  <c r="AC152" i="84" s="1"/>
  <c r="AC354" i="83"/>
  <c r="AC364" i="83" s="1"/>
  <c r="AC388" i="83" s="1"/>
  <c r="AC408" i="83" s="1"/>
  <c r="AC418" i="83" s="1"/>
  <c r="AC428" i="83" s="1"/>
  <c r="AH332" i="83"/>
  <c r="AH914" i="83" s="1"/>
  <c r="AH152" i="84" s="1"/>
  <c r="AH354" i="83"/>
  <c r="AH364" i="83" s="1"/>
  <c r="AH388" i="83" s="1"/>
  <c r="AH408" i="83" s="1"/>
  <c r="AH418" i="83" s="1"/>
  <c r="AH428" i="83" s="1"/>
  <c r="S334" i="83"/>
  <c r="S356" i="83"/>
  <c r="S366" i="83" s="1"/>
  <c r="S390" i="83" s="1"/>
  <c r="S410" i="83" s="1"/>
  <c r="S420" i="83" s="1"/>
  <c r="S430" i="83" s="1"/>
  <c r="AB333" i="83"/>
  <c r="AB915" i="83" s="1"/>
  <c r="AB153" i="84" s="1"/>
  <c r="AB355" i="83"/>
  <c r="AB365" i="83" s="1"/>
  <c r="AB389" i="83" s="1"/>
  <c r="AB409" i="83" s="1"/>
  <c r="AB419" i="83" s="1"/>
  <c r="AB429" i="83" s="1"/>
  <c r="Z333" i="83"/>
  <c r="Z915" i="83" s="1"/>
  <c r="Z153" i="84" s="1"/>
  <c r="Z355" i="83"/>
  <c r="Z365" i="83" s="1"/>
  <c r="Z389" i="83" s="1"/>
  <c r="Z409" i="83" s="1"/>
  <c r="Z419" i="83" s="1"/>
  <c r="Z429" i="83" s="1"/>
  <c r="AI333" i="83"/>
  <c r="AI915" i="83" s="1"/>
  <c r="AI153" i="84" s="1"/>
  <c r="AI355" i="83"/>
  <c r="AI365" i="83" s="1"/>
  <c r="AI389" i="83" s="1"/>
  <c r="AI409" i="83" s="1"/>
  <c r="AI419" i="83" s="1"/>
  <c r="AI429" i="83" s="1"/>
  <c r="U334" i="83"/>
  <c r="U356" i="83"/>
  <c r="U366" i="83" s="1"/>
  <c r="U390" i="83" s="1"/>
  <c r="U410" i="83" s="1"/>
  <c r="U420" i="83" s="1"/>
  <c r="U430" i="83" s="1"/>
  <c r="AF334" i="83"/>
  <c r="AF356" i="83"/>
  <c r="AF366" i="83" s="1"/>
  <c r="AF390" i="83" s="1"/>
  <c r="AF410" i="83" s="1"/>
  <c r="AF420" i="83" s="1"/>
  <c r="AF430" i="83" s="1"/>
  <c r="U332" i="83"/>
  <c r="U914" i="83" s="1"/>
  <c r="U152" i="84" s="1"/>
  <c r="U354" i="83"/>
  <c r="U364" i="83" s="1"/>
  <c r="U388" i="83" s="1"/>
  <c r="U408" i="83" s="1"/>
  <c r="U418" i="83" s="1"/>
  <c r="U428" i="83" s="1"/>
  <c r="O332" i="83"/>
  <c r="O914" i="83" s="1"/>
  <c r="O152" i="84" s="1"/>
  <c r="O354" i="83"/>
  <c r="O364" i="83" s="1"/>
  <c r="O388" i="83" s="1"/>
  <c r="O408" i="83" s="1"/>
  <c r="O418" i="83" s="1"/>
  <c r="O428" i="83" s="1"/>
  <c r="R355" i="83"/>
  <c r="R365" i="83" s="1"/>
  <c r="R389" i="83" s="1"/>
  <c r="R409" i="83" s="1"/>
  <c r="R419" i="83" s="1"/>
  <c r="R429" i="83" s="1"/>
  <c r="R333" i="83"/>
  <c r="R915" i="83" s="1"/>
  <c r="R153" i="84" s="1"/>
  <c r="O333" i="83"/>
  <c r="O915" i="83" s="1"/>
  <c r="O153" i="84" s="1"/>
  <c r="O355" i="83"/>
  <c r="O365" i="83" s="1"/>
  <c r="O389" i="83" s="1"/>
  <c r="O409" i="83" s="1"/>
  <c r="O419" i="83" s="1"/>
  <c r="O429" i="83" s="1"/>
  <c r="S354" i="83"/>
  <c r="S364" i="83" s="1"/>
  <c r="S388" i="83" s="1"/>
  <c r="S408" i="83" s="1"/>
  <c r="S418" i="83" s="1"/>
  <c r="S428" i="83" s="1"/>
  <c r="Y354" i="83"/>
  <c r="Y364" i="83" s="1"/>
  <c r="Y388" i="83" s="1"/>
  <c r="Y408" i="83" s="1"/>
  <c r="Y418" i="83" s="1"/>
  <c r="Y428" i="83" s="1"/>
  <c r="P333" i="83"/>
  <c r="P915" i="83" s="1"/>
  <c r="P153" i="84" s="1"/>
  <c r="P355" i="83"/>
  <c r="P365" i="83" s="1"/>
  <c r="P389" i="83" s="1"/>
  <c r="P409" i="83" s="1"/>
  <c r="P419" i="83" s="1"/>
  <c r="P429" i="83" s="1"/>
  <c r="O356" i="83"/>
  <c r="O366" i="83" s="1"/>
  <c r="O390" i="83" s="1"/>
  <c r="O410" i="83" s="1"/>
  <c r="O420" i="83" s="1"/>
  <c r="O430" i="83" s="1"/>
  <c r="V333" i="83"/>
  <c r="V915" i="83" s="1"/>
  <c r="V153" i="84" s="1"/>
  <c r="V355" i="83"/>
  <c r="V365" i="83" s="1"/>
  <c r="V389" i="83" s="1"/>
  <c r="V409" i="83" s="1"/>
  <c r="V419" i="83" s="1"/>
  <c r="V429" i="83" s="1"/>
  <c r="Z334" i="83"/>
  <c r="Z356" i="83"/>
  <c r="Z366" i="83" s="1"/>
  <c r="Z390" i="83" s="1"/>
  <c r="Z410" i="83" s="1"/>
  <c r="Z420" i="83" s="1"/>
  <c r="Z430" i="83" s="1"/>
  <c r="AA333" i="83"/>
  <c r="AA915" i="83" s="1"/>
  <c r="AA153" i="84" s="1"/>
  <c r="P354" i="83"/>
  <c r="P364" i="83" s="1"/>
  <c r="P388" i="83" s="1"/>
  <c r="P408" i="83" s="1"/>
  <c r="P418" i="83" s="1"/>
  <c r="P428" i="83" s="1"/>
  <c r="AG334" i="83"/>
  <c r="AG356" i="83"/>
  <c r="AG366" i="83" s="1"/>
  <c r="AG390" i="83" s="1"/>
  <c r="AG410" i="83" s="1"/>
  <c r="AG420" i="83" s="1"/>
  <c r="AG430" i="83" s="1"/>
  <c r="W354" i="83"/>
  <c r="W364" i="83" s="1"/>
  <c r="W388" i="83" s="1"/>
  <c r="W408" i="83" s="1"/>
  <c r="W418" i="83" s="1"/>
  <c r="W428" i="83" s="1"/>
  <c r="AC334" i="83"/>
  <c r="AG333" i="83"/>
  <c r="AG915" i="83" s="1"/>
  <c r="AG153" i="84" s="1"/>
  <c r="AG355" i="83"/>
  <c r="AG365" i="83" s="1"/>
  <c r="AG389" i="83" s="1"/>
  <c r="AG409" i="83" s="1"/>
  <c r="AG419" i="83" s="1"/>
  <c r="AG429" i="83" s="1"/>
  <c r="AE333" i="83"/>
  <c r="AE915" i="83" s="1"/>
  <c r="AE153" i="84" s="1"/>
  <c r="AE355" i="83"/>
  <c r="AE365" i="83" s="1"/>
  <c r="AE389" i="83" s="1"/>
  <c r="AE409" i="83" s="1"/>
  <c r="AE419" i="83" s="1"/>
  <c r="AE429" i="83" s="1"/>
  <c r="M334" i="83"/>
  <c r="Y334" i="83"/>
  <c r="T314" i="83"/>
  <c r="T324" i="83" s="1"/>
  <c r="T312" i="83"/>
  <c r="T322" i="83" s="1"/>
  <c r="AF274" i="83"/>
  <c r="AF279" i="83"/>
  <c r="AF289" i="83" s="1"/>
  <c r="Q313" i="83"/>
  <c r="Q323" i="83" s="1"/>
  <c r="AF313" i="83"/>
  <c r="AF323" i="83" s="1"/>
  <c r="M313" i="83"/>
  <c r="M323" i="83" s="1"/>
  <c r="AI314" i="83"/>
  <c r="AI324" i="83" s="1"/>
  <c r="AE312" i="83"/>
  <c r="AE322" i="83" s="1"/>
  <c r="AH313" i="83"/>
  <c r="AH323" i="83" s="1"/>
  <c r="AH333" i="83" s="1"/>
  <c r="AH915" i="83" s="1"/>
  <c r="AH153" i="84" s="1"/>
  <c r="N313" i="83"/>
  <c r="N323" i="83" s="1"/>
  <c r="AD314" i="83"/>
  <c r="AD324" i="83" s="1"/>
  <c r="R312" i="83"/>
  <c r="R322" i="83" s="1"/>
  <c r="AJ314" i="83"/>
  <c r="AJ324" i="83" s="1"/>
  <c r="AJ334" i="83" s="1"/>
  <c r="X314" i="83"/>
  <c r="X324" i="83" s="1"/>
  <c r="X356" i="83" s="1"/>
  <c r="X366" i="83" s="1"/>
  <c r="X390" i="83" s="1"/>
  <c r="X410" i="83" s="1"/>
  <c r="X420" i="83" s="1"/>
  <c r="X430" i="83" s="1"/>
  <c r="U602" i="83"/>
  <c r="U627" i="83" s="1"/>
  <c r="U603" i="83"/>
  <c r="U628" i="83" s="1"/>
  <c r="T604" i="83"/>
  <c r="T629" i="83" s="1"/>
  <c r="T602" i="83"/>
  <c r="T627" i="83" s="1"/>
  <c r="N456" i="83"/>
  <c r="N144" i="83"/>
  <c r="P170" i="83"/>
  <c r="AD170" i="83"/>
  <c r="AD231" i="83"/>
  <c r="AD456" i="83"/>
  <c r="AF144" i="83"/>
  <c r="AD144" i="83"/>
  <c r="AF201" i="83"/>
  <c r="AF301" i="83" s="1"/>
  <c r="AF311" i="83" s="1"/>
  <c r="AD222" i="83"/>
  <c r="AH476" i="83"/>
  <c r="AA476" i="83"/>
  <c r="V493" i="83"/>
  <c r="V498" i="83" s="1"/>
  <c r="U488" i="83"/>
  <c r="U506" i="83" s="1"/>
  <c r="U524" i="83" s="1"/>
  <c r="AA231" i="83"/>
  <c r="T835" i="83" a="1"/>
  <c r="AJ835" i="83" a="1"/>
  <c r="AG835" i="83" a="1"/>
  <c r="V835" i="83" a="1"/>
  <c r="AI835" i="83" a="1"/>
  <c r="AC835" i="83" a="1"/>
  <c r="X835" i="83" a="1"/>
  <c r="X835" i="83" s="1"/>
  <c r="X839" i="83" s="1"/>
  <c r="X845" i="83" s="1"/>
  <c r="X849" i="83" s="1"/>
  <c r="X923" i="83" s="1"/>
  <c r="X165" i="84" s="1"/>
  <c r="W835" i="83" a="1"/>
  <c r="W835" i="83" s="1"/>
  <c r="W839" i="83" s="1"/>
  <c r="W845" i="83" s="1"/>
  <c r="W849" i="83" s="1"/>
  <c r="W923" i="83" s="1"/>
  <c r="W165" i="84" s="1"/>
  <c r="Y835" i="83" a="1"/>
  <c r="Z835" i="83" a="1"/>
  <c r="O835" i="83" a="1"/>
  <c r="U835" i="83" a="1"/>
  <c r="L835" i="83" a="1"/>
  <c r="AB835" i="83" a="1"/>
  <c r="AE835" i="83" a="1"/>
  <c r="AE835" i="83" s="1"/>
  <c r="AE839" i="83" s="1"/>
  <c r="AE845" i="83" s="1"/>
  <c r="AE849" i="83" s="1"/>
  <c r="AE923" i="83" s="1"/>
  <c r="AE165" i="84" s="1"/>
  <c r="Q835" i="83" a="1"/>
  <c r="Q835" i="83" s="1"/>
  <c r="Q839" i="83" s="1"/>
  <c r="Q845" i="83" s="1"/>
  <c r="Q849" i="83" s="1"/>
  <c r="Q923" i="83" s="1"/>
  <c r="Q165" i="84" s="1"/>
  <c r="R835" i="83" a="1"/>
  <c r="N835" i="83" a="1"/>
  <c r="AD835" i="83" a="1"/>
  <c r="AA835" i="83" a="1"/>
  <c r="M835" i="83" a="1"/>
  <c r="AH835" i="83" a="1"/>
  <c r="P835" i="83" a="1"/>
  <c r="P835" i="83" s="1"/>
  <c r="P839" i="83" s="1"/>
  <c r="P845" i="83" s="1"/>
  <c r="P849" i="83" s="1"/>
  <c r="P923" i="83" s="1"/>
  <c r="P165" i="84" s="1"/>
  <c r="AF835" i="83" a="1"/>
  <c r="S835" i="83" a="1"/>
  <c r="AA872" i="83" a="1"/>
  <c r="AE872" i="83" a="1"/>
  <c r="AI872" i="83" a="1"/>
  <c r="O872" i="83" a="1"/>
  <c r="S872" i="83" a="1"/>
  <c r="W872" i="83" a="1"/>
  <c r="N872" i="83" a="1"/>
  <c r="N872" i="83" s="1"/>
  <c r="N880" i="83" s="1"/>
  <c r="N884" i="83" s="1"/>
  <c r="N897" i="83" s="1"/>
  <c r="N901" i="83" s="1"/>
  <c r="N926" i="83" s="1"/>
  <c r="N168" i="84" s="1"/>
  <c r="AD872" i="83" a="1"/>
  <c r="AG872" i="83" a="1"/>
  <c r="P872" i="83" a="1"/>
  <c r="AF872" i="83" a="1"/>
  <c r="AC872" i="83" a="1"/>
  <c r="AB872" i="83" a="1"/>
  <c r="R872" i="83" a="1"/>
  <c r="R872" i="83" s="1"/>
  <c r="R880" i="83" s="1"/>
  <c r="R884" i="83" s="1"/>
  <c r="R897" i="83" s="1"/>
  <c r="R901" i="83" s="1"/>
  <c r="R926" i="83" s="1"/>
  <c r="R168" i="84" s="1"/>
  <c r="AH872" i="83" a="1"/>
  <c r="AH872" i="83" s="1"/>
  <c r="AH880" i="83" s="1"/>
  <c r="AH884" i="83" s="1"/>
  <c r="AH897" i="83" s="1"/>
  <c r="AH901" i="83" s="1"/>
  <c r="AH926" i="83" s="1"/>
  <c r="AH168" i="84" s="1"/>
  <c r="Y872" i="83" a="1"/>
  <c r="T872" i="83" a="1"/>
  <c r="AJ872" i="83" a="1"/>
  <c r="U872" i="83" a="1"/>
  <c r="L872" i="83" a="1"/>
  <c r="V872" i="83" a="1"/>
  <c r="Q872" i="83" a="1"/>
  <c r="Q872" i="83" s="1"/>
  <c r="Q880" i="83" s="1"/>
  <c r="Q884" i="83" s="1"/>
  <c r="Q897" i="83" s="1"/>
  <c r="Q901" i="83" s="1"/>
  <c r="Q926" i="83" s="1"/>
  <c r="Q168" i="84" s="1"/>
  <c r="X872" i="83" a="1"/>
  <c r="X872" i="83" s="1"/>
  <c r="X880" i="83" s="1"/>
  <c r="M872" i="83" a="1"/>
  <c r="Z872" i="83" a="1"/>
  <c r="J220" i="87"/>
  <c r="I297" i="45" s="1"/>
  <c r="J199" i="87"/>
  <c r="I117" i="45" s="1"/>
  <c r="O248" i="83"/>
  <c r="S248" i="83"/>
  <c r="U231" i="83"/>
  <c r="U248" i="83" s="1"/>
  <c r="R231" i="83"/>
  <c r="AC231" i="83"/>
  <c r="AB227" i="83"/>
  <c r="AB248" i="83" s="1"/>
  <c r="Z476" i="83"/>
  <c r="P231" i="83"/>
  <c r="P248" i="83" s="1"/>
  <c r="AE248" i="83"/>
  <c r="AH248" i="83"/>
  <c r="AF476" i="83"/>
  <c r="Z248" i="83"/>
  <c r="AC227" i="83"/>
  <c r="W248" i="83"/>
  <c r="AI231" i="83"/>
  <c r="AI248" i="83" s="1"/>
  <c r="Y248" i="83"/>
  <c r="Q231" i="83"/>
  <c r="T466" i="83"/>
  <c r="T301" i="83"/>
  <c r="T311" i="83" s="1"/>
  <c r="T222" i="83"/>
  <c r="Z301" i="83"/>
  <c r="Z311" i="83" s="1"/>
  <c r="Z222" i="83"/>
  <c r="AD289" i="83"/>
  <c r="AD284" i="83"/>
  <c r="AG466" i="83"/>
  <c r="X479" i="83"/>
  <c r="W495" i="83"/>
  <c r="W513" i="83" s="1"/>
  <c r="W493" i="83"/>
  <c r="W496" i="83"/>
  <c r="W514" i="83" s="1"/>
  <c r="W494" i="83"/>
  <c r="W512" i="83" s="1"/>
  <c r="T289" i="83"/>
  <c r="T284" i="83"/>
  <c r="L451" i="83"/>
  <c r="L461" i="83" s="1"/>
  <c r="J127" i="83"/>
  <c r="R576" i="83"/>
  <c r="R594" i="83" s="1"/>
  <c r="R619" i="83" s="1"/>
  <c r="R522" i="83"/>
  <c r="AE289" i="83"/>
  <c r="AE284" i="83"/>
  <c r="P466" i="83"/>
  <c r="P585" i="83"/>
  <c r="P531" i="83"/>
  <c r="R532" i="83"/>
  <c r="R586" i="83"/>
  <c r="Q301" i="83"/>
  <c r="Q311" i="83" s="1"/>
  <c r="Q222" i="83"/>
  <c r="S578" i="83"/>
  <c r="S596" i="83" s="1"/>
  <c r="S621" i="83" s="1"/>
  <c r="S524" i="83"/>
  <c r="J155" i="83"/>
  <c r="L207" i="83"/>
  <c r="L233" i="83" s="1"/>
  <c r="J233" i="83" s="1"/>
  <c r="AB306" i="83"/>
  <c r="Q289" i="83"/>
  <c r="Q284" i="83"/>
  <c r="M522" i="83"/>
  <c r="M576" i="83"/>
  <c r="M594" i="83" s="1"/>
  <c r="M619" i="83" s="1"/>
  <c r="M284" i="83"/>
  <c r="M289" i="83"/>
  <c r="M294" i="83" s="1"/>
  <c r="J161" i="83"/>
  <c r="L213" i="83"/>
  <c r="AC306" i="83"/>
  <c r="S522" i="83"/>
  <c r="S576" i="83"/>
  <c r="S594" i="83" s="1"/>
  <c r="S619" i="83" s="1"/>
  <c r="M301" i="83"/>
  <c r="M311" i="83" s="1"/>
  <c r="M222" i="83"/>
  <c r="R523" i="83"/>
  <c r="R577" i="83"/>
  <c r="R595" i="83" s="1"/>
  <c r="R620" i="83" s="1"/>
  <c r="M523" i="83"/>
  <c r="M577" i="83"/>
  <c r="M595" i="83" s="1"/>
  <c r="M620" i="83" s="1"/>
  <c r="J168" i="83"/>
  <c r="L220" i="83"/>
  <c r="R476" i="83"/>
  <c r="R493" i="83"/>
  <c r="R485" i="83"/>
  <c r="AI466" i="83"/>
  <c r="R530" i="83"/>
  <c r="R584" i="83"/>
  <c r="AJ274" i="83"/>
  <c r="N289" i="83"/>
  <c r="N284" i="83"/>
  <c r="P576" i="83"/>
  <c r="P594" i="83" s="1"/>
  <c r="P619" i="83" s="1"/>
  <c r="P522" i="83"/>
  <c r="J157" i="83"/>
  <c r="L209" i="83"/>
  <c r="U522" i="83"/>
  <c r="U538" i="83" s="1"/>
  <c r="U548" i="83" s="1"/>
  <c r="U576" i="83"/>
  <c r="U594" i="83" s="1"/>
  <c r="U619" i="83" s="1"/>
  <c r="S523" i="83"/>
  <c r="S577" i="83"/>
  <c r="S595" i="83" s="1"/>
  <c r="S620" i="83" s="1"/>
  <c r="O524" i="83"/>
  <c r="O578" i="83"/>
  <c r="O596" i="83" s="1"/>
  <c r="O621" i="83" s="1"/>
  <c r="J167" i="83"/>
  <c r="L219" i="83"/>
  <c r="Y466" i="83"/>
  <c r="W301" i="83"/>
  <c r="W311" i="83" s="1"/>
  <c r="W222" i="83"/>
  <c r="X289" i="83"/>
  <c r="X284" i="83"/>
  <c r="J150" i="83"/>
  <c r="L202" i="83"/>
  <c r="P578" i="83"/>
  <c r="P596" i="83" s="1"/>
  <c r="P621" i="83" s="1"/>
  <c r="P524" i="83"/>
  <c r="N466" i="83"/>
  <c r="S532" i="83"/>
  <c r="S586" i="83"/>
  <c r="J158" i="83"/>
  <c r="L210" i="83"/>
  <c r="L453" i="83"/>
  <c r="L463" i="83" s="1"/>
  <c r="J129" i="83"/>
  <c r="S476" i="83"/>
  <c r="S493" i="83"/>
  <c r="S485" i="83"/>
  <c r="V466" i="83"/>
  <c r="AC274" i="83"/>
  <c r="M584" i="83"/>
  <c r="M530" i="83"/>
  <c r="T227" i="83"/>
  <c r="O523" i="83"/>
  <c r="O577" i="83"/>
  <c r="O595" i="83" s="1"/>
  <c r="O620" i="83" s="1"/>
  <c r="N524" i="83"/>
  <c r="N578" i="83"/>
  <c r="N596" i="83" s="1"/>
  <c r="N621" i="83" s="1"/>
  <c r="S584" i="83"/>
  <c r="S530" i="83"/>
  <c r="R531" i="83"/>
  <c r="R585" i="83"/>
  <c r="M531" i="83"/>
  <c r="M585" i="83"/>
  <c r="Q576" i="83"/>
  <c r="Q594" i="83" s="1"/>
  <c r="Q619" i="83" s="1"/>
  <c r="Q522" i="83"/>
  <c r="AB222" i="83"/>
  <c r="V289" i="83"/>
  <c r="V284" i="83"/>
  <c r="P530" i="83"/>
  <c r="P584" i="83"/>
  <c r="U523" i="83"/>
  <c r="U539" i="83" s="1"/>
  <c r="U549" i="83" s="1"/>
  <c r="U577" i="83"/>
  <c r="U595" i="83" s="1"/>
  <c r="N301" i="83"/>
  <c r="N311" i="83" s="1"/>
  <c r="N222" i="83"/>
  <c r="S585" i="83"/>
  <c r="S531" i="83"/>
  <c r="W289" i="83"/>
  <c r="W284" i="83"/>
  <c r="O586" i="83"/>
  <c r="O532" i="83"/>
  <c r="AH466" i="83"/>
  <c r="AC222" i="83"/>
  <c r="O476" i="83"/>
  <c r="O493" i="83"/>
  <c r="O485" i="83"/>
  <c r="P586" i="83"/>
  <c r="P532" i="83"/>
  <c r="AB466" i="83"/>
  <c r="Q227" i="83"/>
  <c r="AF466" i="83"/>
  <c r="M496" i="83"/>
  <c r="M514" i="83" s="1"/>
  <c r="M488" i="83"/>
  <c r="M506" i="83" s="1"/>
  <c r="J151" i="83"/>
  <c r="L203" i="83"/>
  <c r="L229" i="83" s="1"/>
  <c r="J229" i="83" s="1"/>
  <c r="J165" i="83"/>
  <c r="L217" i="83"/>
  <c r="J217" i="83" s="1"/>
  <c r="J162" i="83"/>
  <c r="L214" i="83"/>
  <c r="O531" i="83"/>
  <c r="O585" i="83"/>
  <c r="N532" i="83"/>
  <c r="N586" i="83"/>
  <c r="T476" i="83"/>
  <c r="T493" i="83"/>
  <c r="T485" i="83"/>
  <c r="Q530" i="83"/>
  <c r="Q584" i="83"/>
  <c r="J130" i="83"/>
  <c r="L454" i="83"/>
  <c r="L464" i="83" s="1"/>
  <c r="U503" i="83"/>
  <c r="AJ301" i="83"/>
  <c r="AJ311" i="83" s="1"/>
  <c r="AJ222" i="83"/>
  <c r="V301" i="83"/>
  <c r="V311" i="83" s="1"/>
  <c r="V222" i="83"/>
  <c r="X301" i="83"/>
  <c r="X311" i="83" s="1"/>
  <c r="X222" i="83"/>
  <c r="R301" i="83"/>
  <c r="R311" i="83" s="1"/>
  <c r="R222" i="83"/>
  <c r="N576" i="83"/>
  <c r="N594" i="83" s="1"/>
  <c r="N619" i="83" s="1"/>
  <c r="N522" i="83"/>
  <c r="J124" i="83"/>
  <c r="L270" i="83"/>
  <c r="L280" i="83" s="1"/>
  <c r="U466" i="83"/>
  <c r="AD306" i="83"/>
  <c r="O466" i="83"/>
  <c r="AA301" i="83"/>
  <c r="AA311" i="83" s="1"/>
  <c r="AA222" i="83"/>
  <c r="L271" i="83"/>
  <c r="L281" i="83" s="1"/>
  <c r="J125" i="83"/>
  <c r="U301" i="83"/>
  <c r="U311" i="83" s="1"/>
  <c r="U222" i="83"/>
  <c r="O301" i="83"/>
  <c r="O311" i="83" s="1"/>
  <c r="O222" i="83"/>
  <c r="P301" i="83"/>
  <c r="P311" i="83" s="1"/>
  <c r="P222" i="83"/>
  <c r="V530" i="83"/>
  <c r="V584" i="83"/>
  <c r="T231" i="83"/>
  <c r="L269" i="83"/>
  <c r="L279" i="83" s="1"/>
  <c r="J123" i="83"/>
  <c r="L144" i="83"/>
  <c r="Q524" i="83"/>
  <c r="Q578" i="83"/>
  <c r="Q596" i="83" s="1"/>
  <c r="Q621" i="83" s="1"/>
  <c r="J156" i="83"/>
  <c r="L208" i="83"/>
  <c r="W478" i="83"/>
  <c r="V485" i="83"/>
  <c r="V486" i="83"/>
  <c r="V504" i="83" s="1"/>
  <c r="V487" i="83"/>
  <c r="V505" i="83" s="1"/>
  <c r="V488" i="83"/>
  <c r="V506" i="83" s="1"/>
  <c r="N530" i="83"/>
  <c r="N584" i="83"/>
  <c r="S289" i="83"/>
  <c r="S284" i="83"/>
  <c r="O274" i="83"/>
  <c r="Q466" i="83"/>
  <c r="N495" i="83"/>
  <c r="N513" i="83" s="1"/>
  <c r="N487" i="83"/>
  <c r="N505" i="83" s="1"/>
  <c r="U586" i="83"/>
  <c r="U532" i="83"/>
  <c r="AA227" i="83"/>
  <c r="J92" i="83"/>
  <c r="N476" i="83"/>
  <c r="N493" i="83"/>
  <c r="N485" i="83"/>
  <c r="Z289" i="83"/>
  <c r="Z284" i="83"/>
  <c r="S301" i="83"/>
  <c r="S311" i="83" s="1"/>
  <c r="S222" i="83"/>
  <c r="AF231" i="83"/>
  <c r="X466" i="83"/>
  <c r="AB289" i="83"/>
  <c r="AB284" i="83"/>
  <c r="V532" i="83"/>
  <c r="V586" i="83"/>
  <c r="Z466" i="83"/>
  <c r="Q577" i="83"/>
  <c r="Q595" i="83" s="1"/>
  <c r="Q620" i="83" s="1"/>
  <c r="Q523" i="83"/>
  <c r="AG289" i="83"/>
  <c r="AG284" i="83"/>
  <c r="Y289" i="83"/>
  <c r="Y284" i="83"/>
  <c r="P284" i="83"/>
  <c r="P289" i="83"/>
  <c r="P294" i="83" s="1"/>
  <c r="T578" i="83"/>
  <c r="T596" i="83" s="1"/>
  <c r="T524" i="83"/>
  <c r="T540" i="83" s="1"/>
  <c r="T550" i="83" s="1"/>
  <c r="T676" i="83" s="1"/>
  <c r="T706" i="83" s="1"/>
  <c r="T716" i="83" s="1"/>
  <c r="T726" i="83" s="1"/>
  <c r="AG301" i="83"/>
  <c r="AG311" i="83" s="1"/>
  <c r="AG222" i="83"/>
  <c r="L170" i="83"/>
  <c r="J149" i="83"/>
  <c r="L201" i="83"/>
  <c r="L227" i="83" s="1"/>
  <c r="Q586" i="83"/>
  <c r="Q532" i="83"/>
  <c r="R466" i="83"/>
  <c r="AJ227" i="83"/>
  <c r="AJ248" i="83" s="1"/>
  <c r="V227" i="83"/>
  <c r="X227" i="83"/>
  <c r="X248" i="83" s="1"/>
  <c r="T523" i="83"/>
  <c r="T539" i="83" s="1"/>
  <c r="T549" i="83" s="1"/>
  <c r="T577" i="83"/>
  <c r="T595" i="83" s="1"/>
  <c r="R227" i="83"/>
  <c r="AC466" i="83"/>
  <c r="W466" i="83"/>
  <c r="S466" i="83"/>
  <c r="AD466" i="83"/>
  <c r="AD227" i="83"/>
  <c r="M456" i="83"/>
  <c r="J159" i="83"/>
  <c r="L211" i="83"/>
  <c r="J211" i="83" s="1"/>
  <c r="Q585" i="83"/>
  <c r="Q531" i="83"/>
  <c r="J128" i="83"/>
  <c r="L452" i="83"/>
  <c r="L462" i="83" s="1"/>
  <c r="L272" i="83"/>
  <c r="L282" i="83" s="1"/>
  <c r="J126" i="83"/>
  <c r="Y301" i="83"/>
  <c r="Y311" i="83" s="1"/>
  <c r="Y222" i="83"/>
  <c r="P493" i="83"/>
  <c r="P476" i="83"/>
  <c r="P485" i="83"/>
  <c r="J164" i="83"/>
  <c r="L216" i="83"/>
  <c r="J216" i="83" s="1"/>
  <c r="W872" i="83"/>
  <c r="W880" i="83" s="1"/>
  <c r="AD872" i="83"/>
  <c r="AD880" i="83" s="1"/>
  <c r="AD884" i="83" s="1"/>
  <c r="AD897" i="83" s="1"/>
  <c r="AD901" i="83" s="1"/>
  <c r="AD926" i="83" s="1"/>
  <c r="AD168" i="84" s="1"/>
  <c r="AI872" i="83"/>
  <c r="AI880" i="83" s="1"/>
  <c r="AI884" i="83" s="1"/>
  <c r="AI897" i="83" s="1"/>
  <c r="AI901" i="83" s="1"/>
  <c r="AI926" i="83" s="1"/>
  <c r="AI168" i="84" s="1"/>
  <c r="T872" i="83"/>
  <c r="T880" i="83" s="1"/>
  <c r="T884" i="83" s="1"/>
  <c r="T897" i="83" s="1"/>
  <c r="T901" i="83" s="1"/>
  <c r="T926" i="83" s="1"/>
  <c r="T168" i="84" s="1"/>
  <c r="AF872" i="83"/>
  <c r="AF880" i="83" s="1"/>
  <c r="AF884" i="83" s="1"/>
  <c r="AF897" i="83" s="1"/>
  <c r="AF901" i="83" s="1"/>
  <c r="AF926" i="83" s="1"/>
  <c r="AF168" i="84" s="1"/>
  <c r="AA872" i="83"/>
  <c r="AA880" i="83" s="1"/>
  <c r="AA884" i="83" s="1"/>
  <c r="AA897" i="83" s="1"/>
  <c r="AA901" i="83" s="1"/>
  <c r="AA926" i="83" s="1"/>
  <c r="AA168" i="84" s="1"/>
  <c r="U872" i="83"/>
  <c r="U880" i="83" s="1"/>
  <c r="U884" i="83" s="1"/>
  <c r="U897" i="83" s="1"/>
  <c r="U901" i="83" s="1"/>
  <c r="U926" i="83" s="1"/>
  <c r="U168" i="84" s="1"/>
  <c r="M872" i="83"/>
  <c r="M880" i="83" s="1"/>
  <c r="M884" i="83" s="1"/>
  <c r="M897" i="83" s="1"/>
  <c r="M901" i="83" s="1"/>
  <c r="M926" i="83" s="1"/>
  <c r="M168" i="84" s="1"/>
  <c r="AG872" i="83"/>
  <c r="AG880" i="83" s="1"/>
  <c r="AG884" i="83" s="1"/>
  <c r="AG897" i="83" s="1"/>
  <c r="AG901" i="83" s="1"/>
  <c r="AG926" i="83" s="1"/>
  <c r="AG168" i="84" s="1"/>
  <c r="AJ872" i="83"/>
  <c r="AJ880" i="83" s="1"/>
  <c r="AJ884" i="83" s="1"/>
  <c r="AJ897" i="83" s="1"/>
  <c r="AJ901" i="83" s="1"/>
  <c r="AJ926" i="83" s="1"/>
  <c r="AJ168" i="84" s="1"/>
  <c r="AE872" i="83"/>
  <c r="AE880" i="83" s="1"/>
  <c r="AE884" i="83" s="1"/>
  <c r="AE897" i="83" s="1"/>
  <c r="AE901" i="83" s="1"/>
  <c r="AE926" i="83" s="1"/>
  <c r="AE168" i="84" s="1"/>
  <c r="AB872" i="83"/>
  <c r="AB880" i="83" s="1"/>
  <c r="AB884" i="83" s="1"/>
  <c r="AB897" i="83" s="1"/>
  <c r="AB901" i="83" s="1"/>
  <c r="AB926" i="83" s="1"/>
  <c r="AB168" i="84" s="1"/>
  <c r="V872" i="83"/>
  <c r="V880" i="83" s="1"/>
  <c r="V884" i="83" s="1"/>
  <c r="V897" i="83" s="1"/>
  <c r="V901" i="83" s="1"/>
  <c r="V926" i="83" s="1"/>
  <c r="V168" i="84" s="1"/>
  <c r="P872" i="83"/>
  <c r="P880" i="83" s="1"/>
  <c r="P884" i="83" s="1"/>
  <c r="P897" i="83" s="1"/>
  <c r="P901" i="83" s="1"/>
  <c r="P926" i="83" s="1"/>
  <c r="P168" i="84" s="1"/>
  <c r="Z872" i="83"/>
  <c r="Z880" i="83" s="1"/>
  <c r="S872" i="83"/>
  <c r="S880" i="83" s="1"/>
  <c r="S884" i="83" s="1"/>
  <c r="S897" i="83" s="1"/>
  <c r="S901" i="83" s="1"/>
  <c r="S926" i="83" s="1"/>
  <c r="S168" i="84" s="1"/>
  <c r="Y872" i="83"/>
  <c r="Y880" i="83" s="1"/>
  <c r="Y884" i="83" s="1"/>
  <c r="Y897" i="83" s="1"/>
  <c r="Y901" i="83" s="1"/>
  <c r="Y926" i="83" s="1"/>
  <c r="Y168" i="84" s="1"/>
  <c r="AC872" i="83"/>
  <c r="AC880" i="83" s="1"/>
  <c r="AC884" i="83" s="1"/>
  <c r="AC897" i="83" s="1"/>
  <c r="AC901" i="83" s="1"/>
  <c r="AC926" i="83" s="1"/>
  <c r="AC168" i="84" s="1"/>
  <c r="J865" i="83"/>
  <c r="L872" i="83"/>
  <c r="O872" i="83"/>
  <c r="O880" i="83" s="1"/>
  <c r="J828" i="83"/>
  <c r="Z835" i="83"/>
  <c r="Z839" i="83" s="1"/>
  <c r="Z845" i="83" s="1"/>
  <c r="Z849" i="83" s="1"/>
  <c r="Z923" i="83" s="1"/>
  <c r="Z165" i="84" s="1"/>
  <c r="U835" i="83"/>
  <c r="U839" i="83" s="1"/>
  <c r="U845" i="83" s="1"/>
  <c r="U849" i="83" s="1"/>
  <c r="U923" i="83" s="1"/>
  <c r="U165" i="84" s="1"/>
  <c r="V835" i="83"/>
  <c r="V839" i="83" s="1"/>
  <c r="V845" i="83" s="1"/>
  <c r="V849" i="83" s="1"/>
  <c r="V923" i="83" s="1"/>
  <c r="V165" i="84" s="1"/>
  <c r="AH835" i="83"/>
  <c r="AH839" i="83" s="1"/>
  <c r="AH845" i="83" s="1"/>
  <c r="AH849" i="83" s="1"/>
  <c r="AH923" i="83" s="1"/>
  <c r="AH165" i="84" s="1"/>
  <c r="AF835" i="83"/>
  <c r="AF839" i="83" s="1"/>
  <c r="AF845" i="83" s="1"/>
  <c r="AF849" i="83" s="1"/>
  <c r="AF923" i="83" s="1"/>
  <c r="AF165" i="84" s="1"/>
  <c r="T835" i="83"/>
  <c r="T839" i="83" s="1"/>
  <c r="T845" i="83" s="1"/>
  <c r="T849" i="83" s="1"/>
  <c r="T923" i="83" s="1"/>
  <c r="T165" i="84" s="1"/>
  <c r="M835" i="83"/>
  <c r="M839" i="83" s="1"/>
  <c r="M845" i="83" s="1"/>
  <c r="M849" i="83" s="1"/>
  <c r="M923" i="83" s="1"/>
  <c r="M165" i="84" s="1"/>
  <c r="AC835" i="83"/>
  <c r="AC839" i="83" s="1"/>
  <c r="AC845" i="83" s="1"/>
  <c r="AC849" i="83" s="1"/>
  <c r="AC923" i="83" s="1"/>
  <c r="AC165" i="84" s="1"/>
  <c r="R835" i="83"/>
  <c r="R839" i="83" s="1"/>
  <c r="R845" i="83" s="1"/>
  <c r="R849" i="83" s="1"/>
  <c r="R923" i="83" s="1"/>
  <c r="R165" i="84" s="1"/>
  <c r="S835" i="83"/>
  <c r="S839" i="83" s="1"/>
  <c r="S845" i="83" s="1"/>
  <c r="S849" i="83" s="1"/>
  <c r="S923" i="83" s="1"/>
  <c r="S165" i="84" s="1"/>
  <c r="AB835" i="83"/>
  <c r="AB839" i="83" s="1"/>
  <c r="AB845" i="83" s="1"/>
  <c r="AB849" i="83" s="1"/>
  <c r="AB923" i="83" s="1"/>
  <c r="AB165" i="84" s="1"/>
  <c r="AJ835" i="83"/>
  <c r="AJ839" i="83" s="1"/>
  <c r="AJ845" i="83" s="1"/>
  <c r="AJ849" i="83" s="1"/>
  <c r="AJ923" i="83" s="1"/>
  <c r="AJ165" i="84" s="1"/>
  <c r="Y835" i="83"/>
  <c r="Y839" i="83" s="1"/>
  <c r="Y845" i="83" s="1"/>
  <c r="Y849" i="83" s="1"/>
  <c r="Y923" i="83" s="1"/>
  <c r="Y165" i="84" s="1"/>
  <c r="L835" i="83"/>
  <c r="N835" i="83"/>
  <c r="N839" i="83" s="1"/>
  <c r="N845" i="83" s="1"/>
  <c r="N849" i="83" s="1"/>
  <c r="N923" i="83" s="1"/>
  <c r="N165" i="84" s="1"/>
  <c r="AI835" i="83"/>
  <c r="AI839" i="83" s="1"/>
  <c r="AI845" i="83" s="1"/>
  <c r="AI849" i="83" s="1"/>
  <c r="AI923" i="83" s="1"/>
  <c r="AI165" i="84" s="1"/>
  <c r="AA835" i="83"/>
  <c r="AA839" i="83" s="1"/>
  <c r="AA845" i="83" s="1"/>
  <c r="AA849" i="83" s="1"/>
  <c r="AA923" i="83" s="1"/>
  <c r="AA165" i="84" s="1"/>
  <c r="AG835" i="83"/>
  <c r="AG839" i="83" s="1"/>
  <c r="AG845" i="83" s="1"/>
  <c r="AG849" i="83" s="1"/>
  <c r="AG923" i="83" s="1"/>
  <c r="AG165" i="84" s="1"/>
  <c r="O835" i="83"/>
  <c r="O839" i="83" s="1"/>
  <c r="O845" i="83" s="1"/>
  <c r="O849" i="83" s="1"/>
  <c r="O923" i="83" s="1"/>
  <c r="O165" i="84" s="1"/>
  <c r="AD835" i="83"/>
  <c r="AD839" i="83" s="1"/>
  <c r="AD845" i="83" s="1"/>
  <c r="AD849" i="83" s="1"/>
  <c r="AD923" i="83" s="1"/>
  <c r="AD165" i="84" s="1"/>
  <c r="J160" i="83"/>
  <c r="L212" i="83"/>
  <c r="J212" i="83" s="1"/>
  <c r="AH301" i="83"/>
  <c r="AH311" i="83" s="1"/>
  <c r="AH222" i="83"/>
  <c r="AE301" i="83"/>
  <c r="AE311" i="83" s="1"/>
  <c r="AE222" i="83"/>
  <c r="O522" i="83"/>
  <c r="O576" i="83"/>
  <c r="O594" i="83" s="1"/>
  <c r="O619" i="83" s="1"/>
  <c r="AA289" i="83"/>
  <c r="AA284" i="83"/>
  <c r="Q476" i="83"/>
  <c r="Q493" i="83"/>
  <c r="Q485" i="83"/>
  <c r="J163" i="83"/>
  <c r="L215" i="83"/>
  <c r="V231" i="83"/>
  <c r="M231" i="83"/>
  <c r="M248" i="83" s="1"/>
  <c r="AA466" i="83"/>
  <c r="AI289" i="83"/>
  <c r="AI284" i="83"/>
  <c r="AI301" i="83"/>
  <c r="AI311" i="83" s="1"/>
  <c r="AI222" i="83"/>
  <c r="U476" i="83"/>
  <c r="U493" i="83"/>
  <c r="J166" i="83"/>
  <c r="L218" i="83"/>
  <c r="AE456" i="83"/>
  <c r="U289" i="83"/>
  <c r="U284" i="83"/>
  <c r="V585" i="83"/>
  <c r="V531" i="83"/>
  <c r="T522" i="83"/>
  <c r="T538" i="83" s="1"/>
  <c r="T548" i="83" s="1"/>
  <c r="T576" i="83"/>
  <c r="T594" i="83" s="1"/>
  <c r="T619" i="83" s="1"/>
  <c r="L206" i="83"/>
  <c r="L232" i="83" s="1"/>
  <c r="J232" i="83" s="1"/>
  <c r="J154" i="83"/>
  <c r="J153" i="83"/>
  <c r="L205" i="83"/>
  <c r="AG231" i="83"/>
  <c r="AG248" i="83" s="1"/>
  <c r="J152" i="83"/>
  <c r="L204" i="83"/>
  <c r="L230" i="83" s="1"/>
  <c r="J230" i="83" s="1"/>
  <c r="AH289" i="83"/>
  <c r="AH284" i="83"/>
  <c r="P577" i="83"/>
  <c r="P595" i="83" s="1"/>
  <c r="P620" i="83" s="1"/>
  <c r="P523" i="83"/>
  <c r="O530" i="83"/>
  <c r="O584" i="83"/>
  <c r="R524" i="83"/>
  <c r="R578" i="83"/>
  <c r="R596" i="83" s="1"/>
  <c r="R621" i="83" s="1"/>
  <c r="M493" i="83"/>
  <c r="M476" i="83"/>
  <c r="M485" i="83"/>
  <c r="AJ466" i="83"/>
  <c r="R274" i="83"/>
  <c r="G246" i="84" l="1"/>
  <c r="H251" i="84" s="1"/>
  <c r="N100" i="50" s="1"/>
  <c r="H250" i="84"/>
  <c r="N99" i="50" s="1"/>
  <c r="H252" i="84"/>
  <c r="N101" i="50" s="1"/>
  <c r="J234" i="84"/>
  <c r="P232" i="84"/>
  <c r="P231" i="84"/>
  <c r="G252" i="84"/>
  <c r="M101" i="50" s="1"/>
  <c r="K234" i="84"/>
  <c r="J250" i="84"/>
  <c r="P230" i="84"/>
  <c r="I234" i="84"/>
  <c r="N245" i="84"/>
  <c r="L245" i="84"/>
  <c r="L246" i="84"/>
  <c r="N247" i="84"/>
  <c r="N246" i="84"/>
  <c r="J198" i="87"/>
  <c r="I116" i="45" s="1"/>
  <c r="J219" i="87"/>
  <c r="I296" i="45" s="1"/>
  <c r="M333" i="83"/>
  <c r="M915" i="83" s="1"/>
  <c r="M153" i="84" s="1"/>
  <c r="M355" i="83"/>
  <c r="M365" i="83" s="1"/>
  <c r="M389" i="83" s="1"/>
  <c r="M409" i="83" s="1"/>
  <c r="M419" i="83" s="1"/>
  <c r="M429" i="83" s="1"/>
  <c r="X334" i="83"/>
  <c r="N355" i="83"/>
  <c r="N365" i="83" s="1"/>
  <c r="N389" i="83" s="1"/>
  <c r="N409" i="83" s="1"/>
  <c r="N419" i="83" s="1"/>
  <c r="N429" i="83" s="1"/>
  <c r="N333" i="83"/>
  <c r="N915" i="83" s="1"/>
  <c r="N153" i="84" s="1"/>
  <c r="R354" i="83"/>
  <c r="R364" i="83" s="1"/>
  <c r="R388" i="83" s="1"/>
  <c r="R408" i="83" s="1"/>
  <c r="R418" i="83" s="1"/>
  <c r="R428" i="83" s="1"/>
  <c r="R332" i="83"/>
  <c r="R914" i="83" s="1"/>
  <c r="R152" i="84" s="1"/>
  <c r="Q333" i="83"/>
  <c r="Q915" i="83" s="1"/>
  <c r="Q153" i="84" s="1"/>
  <c r="Q355" i="83"/>
  <c r="Q365" i="83" s="1"/>
  <c r="Q389" i="83" s="1"/>
  <c r="Q409" i="83" s="1"/>
  <c r="Q419" i="83" s="1"/>
  <c r="Q429" i="83" s="1"/>
  <c r="AE354" i="83"/>
  <c r="AE364" i="83" s="1"/>
  <c r="AE388" i="83" s="1"/>
  <c r="AE408" i="83" s="1"/>
  <c r="AE418" i="83" s="1"/>
  <c r="AE428" i="83" s="1"/>
  <c r="AE332" i="83"/>
  <c r="AE914" i="83" s="1"/>
  <c r="AE152" i="84" s="1"/>
  <c r="T354" i="83"/>
  <c r="T364" i="83" s="1"/>
  <c r="T388" i="83" s="1"/>
  <c r="T408" i="83" s="1"/>
  <c r="T418" i="83" s="1"/>
  <c r="T428" i="83" s="1"/>
  <c r="T332" i="83"/>
  <c r="T914" i="83" s="1"/>
  <c r="T152" i="84" s="1"/>
  <c r="AD356" i="83"/>
  <c r="AD366" i="83" s="1"/>
  <c r="AD390" i="83" s="1"/>
  <c r="AD410" i="83" s="1"/>
  <c r="AD420" i="83" s="1"/>
  <c r="AD430" i="83" s="1"/>
  <c r="AD334" i="83"/>
  <c r="T356" i="83"/>
  <c r="T366" i="83" s="1"/>
  <c r="T390" i="83" s="1"/>
  <c r="T410" i="83" s="1"/>
  <c r="T420" i="83" s="1"/>
  <c r="T430" i="83" s="1"/>
  <c r="T334" i="83"/>
  <c r="AF355" i="83"/>
  <c r="AF365" i="83" s="1"/>
  <c r="AF389" i="83" s="1"/>
  <c r="AF409" i="83" s="1"/>
  <c r="AF419" i="83" s="1"/>
  <c r="AF429" i="83" s="1"/>
  <c r="AF333" i="83"/>
  <c r="AF915" i="83" s="1"/>
  <c r="AF153" i="84" s="1"/>
  <c r="AI334" i="83"/>
  <c r="AI356" i="83"/>
  <c r="AI366" i="83" s="1"/>
  <c r="AI390" i="83" s="1"/>
  <c r="AI410" i="83" s="1"/>
  <c r="AI420" i="83" s="1"/>
  <c r="AI430" i="83" s="1"/>
  <c r="AH355" i="83"/>
  <c r="AH365" i="83" s="1"/>
  <c r="AH389" i="83" s="1"/>
  <c r="AH409" i="83" s="1"/>
  <c r="AH419" i="83" s="1"/>
  <c r="AH429" i="83" s="1"/>
  <c r="AJ356" i="83"/>
  <c r="AJ366" i="83" s="1"/>
  <c r="AJ390" i="83" s="1"/>
  <c r="AJ410" i="83" s="1"/>
  <c r="AJ420" i="83" s="1"/>
  <c r="AJ430" i="83" s="1"/>
  <c r="AD248" i="83"/>
  <c r="T635" i="83"/>
  <c r="U635" i="83"/>
  <c r="T612" i="83"/>
  <c r="T621" i="83"/>
  <c r="U611" i="83"/>
  <c r="U620" i="83"/>
  <c r="T611" i="83"/>
  <c r="T620" i="83"/>
  <c r="Q604" i="83"/>
  <c r="Q629" i="83" s="1"/>
  <c r="O603" i="83"/>
  <c r="O628" i="83" s="1"/>
  <c r="S604" i="83"/>
  <c r="S629" i="83" s="1"/>
  <c r="R602" i="83"/>
  <c r="R627" i="83" s="1"/>
  <c r="R635" i="83" s="1"/>
  <c r="T610" i="83"/>
  <c r="O602" i="83"/>
  <c r="O627" i="83" s="1"/>
  <c r="O635" i="83" s="1"/>
  <c r="V603" i="83"/>
  <c r="V628" i="83" s="1"/>
  <c r="V604" i="83"/>
  <c r="V629" i="83" s="1"/>
  <c r="Q602" i="83"/>
  <c r="Q627" i="83" s="1"/>
  <c r="Q635" i="83" s="1"/>
  <c r="O604" i="83"/>
  <c r="O629" i="83" s="1"/>
  <c r="S603" i="83"/>
  <c r="S628" i="83" s="1"/>
  <c r="M603" i="83"/>
  <c r="M628" i="83" s="1"/>
  <c r="M602" i="83"/>
  <c r="M627" i="83" s="1"/>
  <c r="M635" i="83" s="1"/>
  <c r="P603" i="83"/>
  <c r="P628" i="83" s="1"/>
  <c r="Q603" i="83"/>
  <c r="Q628" i="83" s="1"/>
  <c r="V602" i="83"/>
  <c r="V627" i="83" s="1"/>
  <c r="N604" i="83"/>
  <c r="N629" i="83" s="1"/>
  <c r="P604" i="83"/>
  <c r="P629" i="83" s="1"/>
  <c r="P602" i="83"/>
  <c r="P627" i="83" s="1"/>
  <c r="P635" i="83" s="1"/>
  <c r="S602" i="83"/>
  <c r="S627" i="83" s="1"/>
  <c r="S635" i="83" s="1"/>
  <c r="U610" i="83"/>
  <c r="R604" i="83"/>
  <c r="R629" i="83" s="1"/>
  <c r="U604" i="83"/>
  <c r="U629" i="83" s="1"/>
  <c r="N602" i="83"/>
  <c r="N627" i="83" s="1"/>
  <c r="N635" i="83" s="1"/>
  <c r="R603" i="83"/>
  <c r="R628" i="83" s="1"/>
  <c r="U508" i="83"/>
  <c r="M539" i="83"/>
  <c r="M549" i="83" s="1"/>
  <c r="M919" i="83" s="1"/>
  <c r="M159" i="84" s="1"/>
  <c r="Q540" i="83"/>
  <c r="Q550" i="83" s="1"/>
  <c r="Q676" i="83" s="1"/>
  <c r="Q706" i="83" s="1"/>
  <c r="Q716" i="83" s="1"/>
  <c r="Q726" i="83" s="1"/>
  <c r="U578" i="83"/>
  <c r="U596" i="83" s="1"/>
  <c r="AF284" i="83"/>
  <c r="AF227" i="83"/>
  <c r="AF248" i="83" s="1"/>
  <c r="AF306" i="83"/>
  <c r="AF222" i="83"/>
  <c r="S540" i="83"/>
  <c r="S550" i="83" s="1"/>
  <c r="S676" i="83" s="1"/>
  <c r="S706" i="83" s="1"/>
  <c r="S716" i="83" s="1"/>
  <c r="S726" i="83" s="1"/>
  <c r="V511" i="83"/>
  <c r="V516" i="83" s="1"/>
  <c r="P539" i="83"/>
  <c r="P549" i="83" s="1"/>
  <c r="P919" i="83" s="1"/>
  <c r="P159" i="84" s="1"/>
  <c r="R248" i="83"/>
  <c r="U490" i="83"/>
  <c r="P540" i="83"/>
  <c r="P550" i="83" s="1"/>
  <c r="P676" i="83" s="1"/>
  <c r="P706" i="83" s="1"/>
  <c r="P716" i="83" s="1"/>
  <c r="P726" i="83" s="1"/>
  <c r="S538" i="83"/>
  <c r="S548" i="83" s="1"/>
  <c r="S674" i="83" s="1"/>
  <c r="S704" i="83" s="1"/>
  <c r="S714" i="83" s="1"/>
  <c r="S724" i="83" s="1"/>
  <c r="M538" i="83"/>
  <c r="M548" i="83" s="1"/>
  <c r="M918" i="83" s="1"/>
  <c r="M158" i="84" s="1"/>
  <c r="U540" i="83"/>
  <c r="U550" i="83" s="1"/>
  <c r="U676" i="83" s="1"/>
  <c r="U706" i="83" s="1"/>
  <c r="U716" i="83" s="1"/>
  <c r="U726" i="83" s="1"/>
  <c r="N540" i="83"/>
  <c r="N550" i="83" s="1"/>
  <c r="N676" i="83" s="1"/>
  <c r="N706" i="83" s="1"/>
  <c r="N716" i="83" s="1"/>
  <c r="N726" i="83" s="1"/>
  <c r="AA248" i="83"/>
  <c r="J218" i="87"/>
  <c r="I295" i="45" s="1"/>
  <c r="AC248" i="83"/>
  <c r="O538" i="83"/>
  <c r="O548" i="83" s="1"/>
  <c r="O918" i="83" s="1"/>
  <c r="O158" i="84" s="1"/>
  <c r="J144" i="83"/>
  <c r="O540" i="83"/>
  <c r="O550" i="83" s="1"/>
  <c r="O676" i="83" s="1"/>
  <c r="O706" i="83" s="1"/>
  <c r="O716" i="83" s="1"/>
  <c r="O726" i="83" s="1"/>
  <c r="L238" i="83"/>
  <c r="J238" i="83" s="1"/>
  <c r="L243" i="83"/>
  <c r="J243" i="83" s="1"/>
  <c r="L237" i="83"/>
  <c r="J237" i="83" s="1"/>
  <c r="Q248" i="83"/>
  <c r="R289" i="83"/>
  <c r="R284" i="83"/>
  <c r="L472" i="83"/>
  <c r="J206" i="83"/>
  <c r="L839" i="83"/>
  <c r="J835" i="83"/>
  <c r="K835" i="83" s="1"/>
  <c r="J272" i="83"/>
  <c r="J170" i="83"/>
  <c r="Q539" i="83"/>
  <c r="Q549" i="83" s="1"/>
  <c r="S294" i="83"/>
  <c r="V490" i="83"/>
  <c r="V503" i="83"/>
  <c r="L274" i="83"/>
  <c r="J269" i="83"/>
  <c r="N538" i="83"/>
  <c r="N548" i="83" s="1"/>
  <c r="T503" i="83"/>
  <c r="T490" i="83"/>
  <c r="L240" i="83"/>
  <c r="J240" i="83" s="1"/>
  <c r="J214" i="83"/>
  <c r="T248" i="83"/>
  <c r="J453" i="83"/>
  <c r="L239" i="83"/>
  <c r="J239" i="83" s="1"/>
  <c r="J213" i="83"/>
  <c r="Q306" i="83"/>
  <c r="X493" i="83"/>
  <c r="X495" i="83"/>
  <c r="X513" i="83" s="1"/>
  <c r="X496" i="83"/>
  <c r="X514" i="83" s="1"/>
  <c r="Y479" i="83"/>
  <c r="X494" i="83"/>
  <c r="X512" i="83" s="1"/>
  <c r="AE466" i="83"/>
  <c r="L241" i="83"/>
  <c r="J241" i="83" s="1"/>
  <c r="J215" i="83"/>
  <c r="AF321" i="83"/>
  <c r="AF353" i="83" s="1"/>
  <c r="AF316" i="83"/>
  <c r="L456" i="83"/>
  <c r="J452" i="83"/>
  <c r="V248" i="83"/>
  <c r="X478" i="83"/>
  <c r="W488" i="83"/>
  <c r="W506" i="83" s="1"/>
  <c r="W485" i="83"/>
  <c r="W486" i="83"/>
  <c r="W504" i="83" s="1"/>
  <c r="W487" i="83"/>
  <c r="W505" i="83" s="1"/>
  <c r="U306" i="83"/>
  <c r="U521" i="83"/>
  <c r="AJ306" i="83"/>
  <c r="T511" i="83"/>
  <c r="T498" i="83"/>
  <c r="V294" i="83"/>
  <c r="L236" i="83"/>
  <c r="J236" i="83" s="1"/>
  <c r="J210" i="83"/>
  <c r="X294" i="83"/>
  <c r="L222" i="83"/>
  <c r="J219" i="83"/>
  <c r="U918" i="83"/>
  <c r="U158" i="84" s="1"/>
  <c r="U674" i="83"/>
  <c r="U704" i="83" s="1"/>
  <c r="U714" i="83" s="1"/>
  <c r="U724" i="83" s="1"/>
  <c r="AJ289" i="83"/>
  <c r="AJ284" i="83"/>
  <c r="R490" i="83"/>
  <c r="R503" i="83"/>
  <c r="R539" i="83"/>
  <c r="R549" i="83" s="1"/>
  <c r="AB321" i="83"/>
  <c r="AB353" i="83" s="1"/>
  <c r="AB316" i="83"/>
  <c r="J451" i="83"/>
  <c r="Z306" i="83"/>
  <c r="AI294" i="83"/>
  <c r="T918" i="83"/>
  <c r="T158" i="84" s="1"/>
  <c r="T674" i="83"/>
  <c r="T704" i="83" s="1"/>
  <c r="T714" i="83" s="1"/>
  <c r="T724" i="83" s="1"/>
  <c r="L244" i="83"/>
  <c r="J244" i="83" s="1"/>
  <c r="J218" i="83"/>
  <c r="P503" i="83"/>
  <c r="P490" i="83"/>
  <c r="L301" i="83"/>
  <c r="L311" i="83" s="1"/>
  <c r="J201" i="83"/>
  <c r="AB294" i="83"/>
  <c r="S306" i="83"/>
  <c r="L234" i="83"/>
  <c r="J234" i="83" s="1"/>
  <c r="J208" i="83"/>
  <c r="L474" i="83"/>
  <c r="U575" i="83"/>
  <c r="M524" i="83"/>
  <c r="M578" i="83"/>
  <c r="M596" i="83" s="1"/>
  <c r="M621" i="83" s="1"/>
  <c r="L245" i="83"/>
  <c r="J245" i="83" s="1"/>
  <c r="L235" i="83"/>
  <c r="J235" i="83" s="1"/>
  <c r="J209" i="83"/>
  <c r="R511" i="83"/>
  <c r="R498" i="83"/>
  <c r="L473" i="83"/>
  <c r="J207" i="83"/>
  <c r="R540" i="83"/>
  <c r="R550" i="83" s="1"/>
  <c r="R676" i="83" s="1"/>
  <c r="R706" i="83" s="1"/>
  <c r="R716" i="83" s="1"/>
  <c r="R726" i="83" s="1"/>
  <c r="Q503" i="83"/>
  <c r="Q490" i="83"/>
  <c r="M466" i="83"/>
  <c r="J271" i="83"/>
  <c r="R306" i="83"/>
  <c r="M586" i="83"/>
  <c r="M532" i="83"/>
  <c r="O503" i="83"/>
  <c r="O490" i="83"/>
  <c r="N306" i="83"/>
  <c r="Q538" i="83"/>
  <c r="Q548" i="83" s="1"/>
  <c r="W306" i="83"/>
  <c r="M306" i="83"/>
  <c r="T294" i="83"/>
  <c r="T306" i="83"/>
  <c r="Q511" i="83"/>
  <c r="Q498" i="83"/>
  <c r="L880" i="83"/>
  <c r="J872" i="83"/>
  <c r="K872" i="83" s="1"/>
  <c r="P511" i="83"/>
  <c r="P498" i="83"/>
  <c r="Z294" i="83"/>
  <c r="AF294" i="83"/>
  <c r="J454" i="83"/>
  <c r="O511" i="83"/>
  <c r="O498" i="83"/>
  <c r="AC289" i="83"/>
  <c r="AC284" i="83"/>
  <c r="S490" i="83"/>
  <c r="S503" i="83"/>
  <c r="P538" i="83"/>
  <c r="P548" i="83" s="1"/>
  <c r="L246" i="83"/>
  <c r="J246" i="83" s="1"/>
  <c r="J220" i="83"/>
  <c r="AE294" i="83"/>
  <c r="W584" i="83"/>
  <c r="W530" i="83"/>
  <c r="J205" i="83"/>
  <c r="L471" i="83"/>
  <c r="AE306" i="83"/>
  <c r="M503" i="83"/>
  <c r="M508" i="83" s="1"/>
  <c r="M490" i="83"/>
  <c r="L231" i="83"/>
  <c r="J231" i="83" s="1"/>
  <c r="U511" i="83"/>
  <c r="U498" i="83"/>
  <c r="Y294" i="83"/>
  <c r="N503" i="83"/>
  <c r="N490" i="83"/>
  <c r="V524" i="83"/>
  <c r="V540" i="83" s="1"/>
  <c r="V550" i="83" s="1"/>
  <c r="V676" i="83" s="1"/>
  <c r="V706" i="83" s="1"/>
  <c r="V716" i="83" s="1"/>
  <c r="V726" i="83" s="1"/>
  <c r="V578" i="83"/>
  <c r="V596" i="83" s="1"/>
  <c r="P306" i="83"/>
  <c r="AA306" i="83"/>
  <c r="X306" i="83"/>
  <c r="U675" i="83"/>
  <c r="U705" i="83" s="1"/>
  <c r="U715" i="83" s="1"/>
  <c r="U725" i="83" s="1"/>
  <c r="U919" i="83"/>
  <c r="U159" i="84" s="1"/>
  <c r="S511" i="83"/>
  <c r="S498" i="83"/>
  <c r="J202" i="83"/>
  <c r="L302" i="83"/>
  <c r="L312" i="83" s="1"/>
  <c r="W532" i="83"/>
  <c r="W586" i="83"/>
  <c r="AH306" i="83"/>
  <c r="M511" i="83"/>
  <c r="M498" i="83"/>
  <c r="AH294" i="83"/>
  <c r="U294" i="83"/>
  <c r="L242" i="83"/>
  <c r="J242" i="83" s="1"/>
  <c r="Y306" i="83"/>
  <c r="N511" i="83"/>
  <c r="N498" i="83"/>
  <c r="N577" i="83"/>
  <c r="N595" i="83" s="1"/>
  <c r="N620" i="83" s="1"/>
  <c r="N523" i="83"/>
  <c r="O289" i="83"/>
  <c r="O284" i="83"/>
  <c r="V577" i="83"/>
  <c r="V595" i="83" s="1"/>
  <c r="V523" i="83"/>
  <c r="V539" i="83" s="1"/>
  <c r="V549" i="83" s="1"/>
  <c r="AD321" i="83"/>
  <c r="AD353" i="83" s="1"/>
  <c r="AD316" i="83"/>
  <c r="J270" i="83"/>
  <c r="L228" i="83"/>
  <c r="J228" i="83" s="1"/>
  <c r="R538" i="83"/>
  <c r="R548" i="83" s="1"/>
  <c r="W511" i="83"/>
  <c r="W498" i="83"/>
  <c r="L304" i="83"/>
  <c r="L314" i="83" s="1"/>
  <c r="J204" i="83"/>
  <c r="AI306" i="83"/>
  <c r="AA294" i="83"/>
  <c r="T675" i="83"/>
  <c r="T705" i="83" s="1"/>
  <c r="T715" i="83" s="1"/>
  <c r="T725" i="83" s="1"/>
  <c r="T919" i="83"/>
  <c r="T159" i="84" s="1"/>
  <c r="AG306" i="83"/>
  <c r="AG294" i="83"/>
  <c r="N531" i="83"/>
  <c r="N585" i="83"/>
  <c r="V576" i="83"/>
  <c r="V594" i="83" s="1"/>
  <c r="V619" i="83" s="1"/>
  <c r="V522" i="83"/>
  <c r="V538" i="83" s="1"/>
  <c r="V548" i="83" s="1"/>
  <c r="O306" i="83"/>
  <c r="V306" i="83"/>
  <c r="L303" i="83"/>
  <c r="L313" i="83" s="1"/>
  <c r="J203" i="83"/>
  <c r="W294" i="83"/>
  <c r="O539" i="83"/>
  <c r="O549" i="83" s="1"/>
  <c r="S539" i="83"/>
  <c r="S549" i="83" s="1"/>
  <c r="N294" i="83"/>
  <c r="AC316" i="83"/>
  <c r="AC321" i="83"/>
  <c r="Q294" i="83"/>
  <c r="W585" i="83"/>
  <c r="W531" i="83"/>
  <c r="AD294" i="83"/>
  <c r="E2" i="77"/>
  <c r="J251" i="84" l="1"/>
  <c r="S100" i="50" s="1"/>
  <c r="H253" i="84"/>
  <c r="N102" i="50" s="1"/>
  <c r="J253" i="84"/>
  <c r="S102" i="50" s="1"/>
  <c r="G253" i="84"/>
  <c r="M102" i="50" s="1"/>
  <c r="I253" i="84"/>
  <c r="R102" i="50" s="1"/>
  <c r="S99" i="50"/>
  <c r="P234" i="84"/>
  <c r="N238" i="84" s="1"/>
  <c r="M247" i="84"/>
  <c r="I252" i="84"/>
  <c r="M245" i="84"/>
  <c r="J252" i="84"/>
  <c r="I250" i="84"/>
  <c r="G250" i="84"/>
  <c r="M246" i="84"/>
  <c r="I251" i="84"/>
  <c r="G251" i="84"/>
  <c r="L249" i="84"/>
  <c r="N249" i="84"/>
  <c r="O611" i="83"/>
  <c r="O612" i="83"/>
  <c r="P612" i="83"/>
  <c r="S611" i="83"/>
  <c r="S610" i="83"/>
  <c r="Q610" i="83"/>
  <c r="R610" i="83"/>
  <c r="V635" i="83"/>
  <c r="S612" i="83"/>
  <c r="M675" i="83"/>
  <c r="M705" i="83" s="1"/>
  <c r="M715" i="83" s="1"/>
  <c r="M725" i="83" s="1"/>
  <c r="M177" i="84" s="1"/>
  <c r="O610" i="83"/>
  <c r="P611" i="83"/>
  <c r="R611" i="83"/>
  <c r="T637" i="83"/>
  <c r="M610" i="83"/>
  <c r="Q612" i="83"/>
  <c r="N612" i="83"/>
  <c r="N610" i="83"/>
  <c r="R612" i="83"/>
  <c r="U746" i="83"/>
  <c r="U180" i="84" s="1"/>
  <c r="U176" i="84"/>
  <c r="Q611" i="83"/>
  <c r="T747" i="83"/>
  <c r="T181" i="84" s="1"/>
  <c r="T177" i="84"/>
  <c r="M611" i="83"/>
  <c r="P610" i="83"/>
  <c r="T746" i="83"/>
  <c r="T180" i="84" s="1"/>
  <c r="T176" i="84"/>
  <c r="U747" i="83"/>
  <c r="U181" i="84" s="1"/>
  <c r="U177" i="84"/>
  <c r="S746" i="83"/>
  <c r="S176" i="84"/>
  <c r="V612" i="83"/>
  <c r="V621" i="83"/>
  <c r="V611" i="83"/>
  <c r="V620" i="83"/>
  <c r="U612" i="83"/>
  <c r="U621" i="83"/>
  <c r="U637" i="83" s="1"/>
  <c r="Q637" i="83"/>
  <c r="S637" i="83"/>
  <c r="N603" i="83"/>
  <c r="N628" i="83" s="1"/>
  <c r="W602" i="83"/>
  <c r="W627" i="83" s="1"/>
  <c r="M604" i="83"/>
  <c r="M629" i="83" s="1"/>
  <c r="M637" i="83" s="1"/>
  <c r="P637" i="83"/>
  <c r="O637" i="83"/>
  <c r="W604" i="83"/>
  <c r="W629" i="83" s="1"/>
  <c r="W603" i="83"/>
  <c r="W628" i="83" s="1"/>
  <c r="V610" i="83"/>
  <c r="R637" i="83"/>
  <c r="N637" i="83"/>
  <c r="J227" i="83"/>
  <c r="J248" i="83" s="1"/>
  <c r="V529" i="83"/>
  <c r="V534" i="83" s="1"/>
  <c r="O674" i="83"/>
  <c r="O704" i="83" s="1"/>
  <c r="O714" i="83" s="1"/>
  <c r="O724" i="83" s="1"/>
  <c r="P675" i="83"/>
  <c r="P705" i="83" s="1"/>
  <c r="P715" i="83" s="1"/>
  <c r="P725" i="83" s="1"/>
  <c r="V583" i="83"/>
  <c r="S918" i="83"/>
  <c r="S158" i="84" s="1"/>
  <c r="M674" i="83"/>
  <c r="M704" i="83" s="1"/>
  <c r="M714" i="83" s="1"/>
  <c r="M724" i="83" s="1"/>
  <c r="M540" i="83"/>
  <c r="M550" i="83" s="1"/>
  <c r="M676" i="83" s="1"/>
  <c r="M706" i="83" s="1"/>
  <c r="M716" i="83" s="1"/>
  <c r="M726" i="83" s="1"/>
  <c r="N539" i="83"/>
  <c r="N549" i="83" s="1"/>
  <c r="N919" i="83" s="1"/>
  <c r="N159" i="84" s="1"/>
  <c r="J222" i="83"/>
  <c r="V675" i="83"/>
  <c r="V705" i="83" s="1"/>
  <c r="V715" i="83" s="1"/>
  <c r="V725" i="83" s="1"/>
  <c r="V919" i="83"/>
  <c r="V159" i="84" s="1"/>
  <c r="M529" i="83"/>
  <c r="M534" i="83" s="1"/>
  <c r="M516" i="83"/>
  <c r="J302" i="83"/>
  <c r="AF363" i="83"/>
  <c r="AF358" i="83"/>
  <c r="Q516" i="83"/>
  <c r="Q583" i="83"/>
  <c r="Q529" i="83"/>
  <c r="W321" i="83"/>
  <c r="W316" i="83"/>
  <c r="M575" i="83"/>
  <c r="P508" i="83"/>
  <c r="P521" i="83"/>
  <c r="P575" i="83"/>
  <c r="R675" i="83"/>
  <c r="R705" i="83" s="1"/>
  <c r="R715" i="83" s="1"/>
  <c r="R725" i="83" s="1"/>
  <c r="R919" i="83"/>
  <c r="R159" i="84" s="1"/>
  <c r="AJ321" i="83"/>
  <c r="AJ353" i="83" s="1"/>
  <c r="AJ316" i="83"/>
  <c r="W524" i="83"/>
  <c r="W540" i="83" s="1"/>
  <c r="W550" i="83" s="1"/>
  <c r="W676" i="83" s="1"/>
  <c r="W706" i="83" s="1"/>
  <c r="W716" i="83" s="1"/>
  <c r="W726" i="83" s="1"/>
  <c r="W578" i="83"/>
  <c r="W596" i="83" s="1"/>
  <c r="Q321" i="83"/>
  <c r="Q316" i="83"/>
  <c r="V508" i="83"/>
  <c r="V575" i="83"/>
  <c r="V521" i="83"/>
  <c r="L292" i="83"/>
  <c r="J282" i="83"/>
  <c r="O675" i="83"/>
  <c r="O705" i="83" s="1"/>
  <c r="O715" i="83" s="1"/>
  <c r="O725" i="83" s="1"/>
  <c r="O919" i="83"/>
  <c r="O159" i="84" s="1"/>
  <c r="AG321" i="83"/>
  <c r="AG316" i="83"/>
  <c r="V918" i="83"/>
  <c r="V158" i="84" s="1"/>
  <c r="V674" i="83"/>
  <c r="V704" i="83" s="1"/>
  <c r="V714" i="83" s="1"/>
  <c r="V724" i="83" s="1"/>
  <c r="J304" i="83"/>
  <c r="Y321" i="83"/>
  <c r="Y316" i="83"/>
  <c r="X321" i="83"/>
  <c r="X316" i="83"/>
  <c r="N521" i="83"/>
  <c r="N526" i="83" s="1"/>
  <c r="N508" i="83"/>
  <c r="N575" i="83"/>
  <c r="M583" i="83"/>
  <c r="L476" i="83"/>
  <c r="J473" i="83"/>
  <c r="L495" i="83"/>
  <c r="L487" i="83"/>
  <c r="R508" i="83"/>
  <c r="R521" i="83"/>
  <c r="R575" i="83"/>
  <c r="Y478" i="83"/>
  <c r="X488" i="83"/>
  <c r="X506" i="83" s="1"/>
  <c r="X485" i="83"/>
  <c r="X487" i="83"/>
  <c r="X505" i="83" s="1"/>
  <c r="X486" i="83"/>
  <c r="X504" i="83" s="1"/>
  <c r="AD363" i="83"/>
  <c r="AD358" i="83"/>
  <c r="AC326" i="83"/>
  <c r="AC331" i="83"/>
  <c r="AH321" i="83"/>
  <c r="AH316" i="83"/>
  <c r="S508" i="83"/>
  <c r="S575" i="83"/>
  <c r="S521" i="83"/>
  <c r="O516" i="83"/>
  <c r="O529" i="83"/>
  <c r="O534" i="83" s="1"/>
  <c r="O583" i="83"/>
  <c r="T316" i="83"/>
  <c r="T321" i="83"/>
  <c r="S321" i="83"/>
  <c r="S316" i="83"/>
  <c r="Z321" i="83"/>
  <c r="Z316" i="83"/>
  <c r="U526" i="83"/>
  <c r="AF331" i="83"/>
  <c r="AF326" i="83"/>
  <c r="X530" i="83"/>
  <c r="X584" i="83"/>
  <c r="T508" i="83"/>
  <c r="T521" i="83"/>
  <c r="T575" i="83"/>
  <c r="J839" i="83"/>
  <c r="L845" i="83"/>
  <c r="W516" i="83"/>
  <c r="W583" i="83"/>
  <c r="W529" i="83"/>
  <c r="O294" i="83"/>
  <c r="S516" i="83"/>
  <c r="S583" i="83"/>
  <c r="S529" i="83"/>
  <c r="S534" i="83" s="1"/>
  <c r="AA321" i="83"/>
  <c r="AA316" i="83"/>
  <c r="Q674" i="83"/>
  <c r="Q704" i="83" s="1"/>
  <c r="Q714" i="83" s="1"/>
  <c r="Q724" i="83" s="1"/>
  <c r="Q918" i="83"/>
  <c r="Q158" i="84" s="1"/>
  <c r="R321" i="83"/>
  <c r="R353" i="83" s="1"/>
  <c r="R316" i="83"/>
  <c r="Q508" i="83"/>
  <c r="Q575" i="83"/>
  <c r="Q521" i="83"/>
  <c r="Q526" i="83" s="1"/>
  <c r="R516" i="83"/>
  <c r="R529" i="83"/>
  <c r="R534" i="83" s="1"/>
  <c r="R583" i="83"/>
  <c r="J461" i="83"/>
  <c r="L466" i="83"/>
  <c r="Y493" i="83"/>
  <c r="Y495" i="83"/>
  <c r="Y513" i="83" s="1"/>
  <c r="Y496" i="83"/>
  <c r="Y514" i="83" s="1"/>
  <c r="Z479" i="83"/>
  <c r="Y494" i="83"/>
  <c r="Y512" i="83" s="1"/>
  <c r="N674" i="83"/>
  <c r="N704" i="83" s="1"/>
  <c r="N714" i="83" s="1"/>
  <c r="N724" i="83" s="1"/>
  <c r="N918" i="83"/>
  <c r="N158" i="84" s="1"/>
  <c r="AE321" i="83"/>
  <c r="AE316" i="83"/>
  <c r="P529" i="83"/>
  <c r="P534" i="83" s="1"/>
  <c r="P516" i="83"/>
  <c r="P583" i="83"/>
  <c r="N316" i="83"/>
  <c r="N321" i="83"/>
  <c r="J274" i="83"/>
  <c r="U593" i="83"/>
  <c r="U618" i="83" s="1"/>
  <c r="U580" i="83"/>
  <c r="AB363" i="83"/>
  <c r="AB358" i="83"/>
  <c r="J456" i="83"/>
  <c r="AJ294" i="83"/>
  <c r="U321" i="83"/>
  <c r="U316" i="83"/>
  <c r="X532" i="83"/>
  <c r="X586" i="83"/>
  <c r="J463" i="83"/>
  <c r="J303" i="83"/>
  <c r="J280" i="83"/>
  <c r="L290" i="83"/>
  <c r="P316" i="83"/>
  <c r="P321" i="83"/>
  <c r="L248" i="83"/>
  <c r="J471" i="83"/>
  <c r="L493" i="83"/>
  <c r="L485" i="83"/>
  <c r="AC353" i="83"/>
  <c r="AC294" i="83"/>
  <c r="J464" i="83"/>
  <c r="M321" i="83"/>
  <c r="M316" i="83"/>
  <c r="L291" i="83"/>
  <c r="J281" i="83"/>
  <c r="W523" i="83"/>
  <c r="W539" i="83" s="1"/>
  <c r="W549" i="83" s="1"/>
  <c r="W577" i="83"/>
  <c r="W595" i="83" s="1"/>
  <c r="X531" i="83"/>
  <c r="X585" i="83"/>
  <c r="Q919" i="83"/>
  <c r="Q159" i="84" s="1"/>
  <c r="Q675" i="83"/>
  <c r="Q705" i="83" s="1"/>
  <c r="Q715" i="83" s="1"/>
  <c r="Q725" i="83" s="1"/>
  <c r="J472" i="83"/>
  <c r="L494" i="83"/>
  <c r="L486" i="83"/>
  <c r="V316" i="83"/>
  <c r="V321" i="83"/>
  <c r="J880" i="83"/>
  <c r="L884" i="83"/>
  <c r="J474" i="83"/>
  <c r="L496" i="83"/>
  <c r="L488" i="83"/>
  <c r="L306" i="83"/>
  <c r="J301" i="83"/>
  <c r="T529" i="83"/>
  <c r="T534" i="83" s="1"/>
  <c r="T516" i="83"/>
  <c r="T583" i="83"/>
  <c r="W576" i="83"/>
  <c r="W594" i="83" s="1"/>
  <c r="W619" i="83" s="1"/>
  <c r="W522" i="83"/>
  <c r="W538" i="83" s="1"/>
  <c r="W548" i="83" s="1"/>
  <c r="J462" i="83"/>
  <c r="X511" i="83"/>
  <c r="X498" i="83"/>
  <c r="R674" i="83"/>
  <c r="R704" i="83" s="1"/>
  <c r="R714" i="83" s="1"/>
  <c r="R724" i="83" s="1"/>
  <c r="R918" i="83"/>
  <c r="R158" i="84" s="1"/>
  <c r="S919" i="83"/>
  <c r="S159" i="84" s="1"/>
  <c r="S675" i="83"/>
  <c r="S705" i="83" s="1"/>
  <c r="S715" i="83" s="1"/>
  <c r="S725" i="83" s="1"/>
  <c r="O316" i="83"/>
  <c r="O321" i="83"/>
  <c r="AI321" i="83"/>
  <c r="AI316" i="83"/>
  <c r="AD331" i="83"/>
  <c r="AD326" i="83"/>
  <c r="N516" i="83"/>
  <c r="N529" i="83"/>
  <c r="N583" i="83"/>
  <c r="U516" i="83"/>
  <c r="U529" i="83"/>
  <c r="U534" i="83" s="1"/>
  <c r="U583" i="83"/>
  <c r="P674" i="83"/>
  <c r="P704" i="83" s="1"/>
  <c r="P714" i="83" s="1"/>
  <c r="P724" i="83" s="1"/>
  <c r="P918" i="83"/>
  <c r="P158" i="84" s="1"/>
  <c r="O508" i="83"/>
  <c r="O521" i="83"/>
  <c r="O575" i="83"/>
  <c r="M521" i="83"/>
  <c r="AB331" i="83"/>
  <c r="AB326" i="83"/>
  <c r="W490" i="83"/>
  <c r="W503" i="83"/>
  <c r="L289" i="83"/>
  <c r="J289" i="83" s="1"/>
  <c r="L284" i="83"/>
  <c r="J279" i="83"/>
  <c r="R294" i="83"/>
  <c r="J4316" i="48"/>
  <c r="J4315" i="48"/>
  <c r="J4314" i="48"/>
  <c r="J4313" i="48"/>
  <c r="J4312" i="48"/>
  <c r="J4311" i="48"/>
  <c r="J4310" i="48"/>
  <c r="J4309" i="48"/>
  <c r="J4308" i="48"/>
  <c r="J4307" i="48"/>
  <c r="J4306" i="48"/>
  <c r="J4305" i="48"/>
  <c r="J4304" i="48"/>
  <c r="J4303" i="48"/>
  <c r="J4302" i="48"/>
  <c r="J4301" i="48"/>
  <c r="J4300" i="48"/>
  <c r="J4299" i="48"/>
  <c r="J4298" i="48"/>
  <c r="J4297" i="48"/>
  <c r="J4296" i="48"/>
  <c r="J4295" i="48"/>
  <c r="J4294" i="48"/>
  <c r="J4293" i="48"/>
  <c r="J4292" i="48"/>
  <c r="J4291" i="48"/>
  <c r="J4290" i="48"/>
  <c r="J4289" i="48"/>
  <c r="J4288" i="48"/>
  <c r="J4287" i="48"/>
  <c r="J4286" i="48"/>
  <c r="J4285" i="48"/>
  <c r="J4284" i="48"/>
  <c r="J4283" i="48"/>
  <c r="J4282" i="48"/>
  <c r="J4281" i="48"/>
  <c r="J4280" i="48"/>
  <c r="J4279" i="48"/>
  <c r="J4278" i="48"/>
  <c r="J4277" i="48"/>
  <c r="J4276" i="48"/>
  <c r="J4275" i="48"/>
  <c r="J4274" i="48"/>
  <c r="J4273" i="48"/>
  <c r="J4272" i="48"/>
  <c r="J4271" i="48"/>
  <c r="J4270" i="48"/>
  <c r="J4269" i="48"/>
  <c r="J4268" i="48"/>
  <c r="J4267" i="48"/>
  <c r="J4266" i="48"/>
  <c r="J4265" i="48"/>
  <c r="J4264" i="48"/>
  <c r="J4263" i="48"/>
  <c r="J4262" i="48"/>
  <c r="J4261" i="48"/>
  <c r="J4260" i="48"/>
  <c r="J4259" i="48"/>
  <c r="J4258" i="48"/>
  <c r="J4257" i="48"/>
  <c r="J4256" i="48"/>
  <c r="J4255" i="48"/>
  <c r="J4254" i="48"/>
  <c r="J4253" i="48"/>
  <c r="J4252" i="48"/>
  <c r="J4251" i="48"/>
  <c r="J4250" i="48"/>
  <c r="J4249" i="48"/>
  <c r="J4248" i="48"/>
  <c r="J4247" i="48"/>
  <c r="J4246" i="48"/>
  <c r="J4245" i="48"/>
  <c r="J4244" i="48"/>
  <c r="J4243" i="48"/>
  <c r="J4242" i="48"/>
  <c r="J4241" i="48"/>
  <c r="J4240" i="48"/>
  <c r="J4239" i="48"/>
  <c r="J4238" i="48"/>
  <c r="J4237" i="48"/>
  <c r="J4236" i="48"/>
  <c r="J4235" i="48"/>
  <c r="J4234" i="48"/>
  <c r="J4233" i="48"/>
  <c r="J4232" i="48"/>
  <c r="J4231" i="48"/>
  <c r="J4230" i="48"/>
  <c r="J4229" i="48"/>
  <c r="J4228" i="48"/>
  <c r="J4227" i="48"/>
  <c r="J4226" i="48"/>
  <c r="J4225" i="48"/>
  <c r="J4224" i="48"/>
  <c r="J4223" i="48"/>
  <c r="J4222" i="48"/>
  <c r="J4221" i="48"/>
  <c r="J4220" i="48"/>
  <c r="J4219" i="48"/>
  <c r="J4218" i="48"/>
  <c r="J4217" i="48"/>
  <c r="J4216" i="48"/>
  <c r="J4215" i="48"/>
  <c r="J4214" i="48"/>
  <c r="J4213" i="48"/>
  <c r="J4212" i="48"/>
  <c r="J4211" i="48"/>
  <c r="J4210" i="48"/>
  <c r="J4209" i="48"/>
  <c r="J4208" i="48"/>
  <c r="J4207" i="48"/>
  <c r="J4206" i="48"/>
  <c r="J4205" i="48"/>
  <c r="J4204" i="48"/>
  <c r="J4203" i="48"/>
  <c r="J4202" i="48"/>
  <c r="J4201" i="48"/>
  <c r="J4200" i="48"/>
  <c r="J4199" i="48"/>
  <c r="J4198" i="48"/>
  <c r="J4197" i="48"/>
  <c r="J4196" i="48"/>
  <c r="J4195" i="48"/>
  <c r="J4194" i="48"/>
  <c r="J4193" i="48"/>
  <c r="J4192" i="48"/>
  <c r="J4191" i="48"/>
  <c r="J4190" i="48"/>
  <c r="J4189" i="48"/>
  <c r="J4188" i="48"/>
  <c r="J4187" i="48"/>
  <c r="J4186" i="48"/>
  <c r="J4185" i="48"/>
  <c r="J4184" i="48"/>
  <c r="J4183" i="48"/>
  <c r="J4182" i="48"/>
  <c r="J4181" i="48"/>
  <c r="J4180" i="48"/>
  <c r="J4179" i="48"/>
  <c r="J4178" i="48"/>
  <c r="J4177" i="48"/>
  <c r="J4176" i="48"/>
  <c r="J4175" i="48"/>
  <c r="J4174" i="48"/>
  <c r="J4173" i="48"/>
  <c r="J4172" i="48"/>
  <c r="J4171" i="48"/>
  <c r="J4170" i="48"/>
  <c r="J4169" i="48"/>
  <c r="J4168" i="48"/>
  <c r="J4167" i="48"/>
  <c r="J4166" i="48"/>
  <c r="J4165" i="48"/>
  <c r="J4164" i="48"/>
  <c r="J4163" i="48"/>
  <c r="J4162" i="48"/>
  <c r="J4161" i="48"/>
  <c r="J4160" i="48"/>
  <c r="J4159" i="48"/>
  <c r="J4158" i="48"/>
  <c r="J4157" i="48"/>
  <c r="J4156" i="48"/>
  <c r="J4155" i="48"/>
  <c r="J4154" i="48"/>
  <c r="J4153" i="48"/>
  <c r="J4152" i="48"/>
  <c r="J4151" i="48"/>
  <c r="J4150" i="48"/>
  <c r="J4149" i="48"/>
  <c r="J4148" i="48"/>
  <c r="J4147" i="48"/>
  <c r="J4146" i="48"/>
  <c r="J4145" i="48"/>
  <c r="J4144" i="48"/>
  <c r="J4143" i="48"/>
  <c r="J4142" i="48"/>
  <c r="J4141" i="48"/>
  <c r="J4140" i="48"/>
  <c r="J4139" i="48"/>
  <c r="J4138" i="48"/>
  <c r="J4137" i="48"/>
  <c r="J4136" i="48"/>
  <c r="J4135" i="48"/>
  <c r="J4134" i="48"/>
  <c r="J4133" i="48"/>
  <c r="J4132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F927" i="47"/>
  <c r="F926" i="47"/>
  <c r="F925" i="47"/>
  <c r="F924" i="47"/>
  <c r="F923" i="47"/>
  <c r="F922" i="47"/>
  <c r="F921" i="47"/>
  <c r="F920" i="47"/>
  <c r="F919" i="47"/>
  <c r="F918" i="47"/>
  <c r="F917" i="47"/>
  <c r="F916" i="47"/>
  <c r="F915" i="47"/>
  <c r="F914" i="47"/>
  <c r="F913" i="47"/>
  <c r="F912" i="47"/>
  <c r="F911" i="47"/>
  <c r="F910" i="47"/>
  <c r="F909" i="47"/>
  <c r="F908" i="47"/>
  <c r="F907" i="47"/>
  <c r="F906" i="47"/>
  <c r="F905" i="47"/>
  <c r="F904" i="47"/>
  <c r="F903" i="47"/>
  <c r="F902" i="47"/>
  <c r="F901" i="47"/>
  <c r="F900" i="47"/>
  <c r="F899" i="47"/>
  <c r="F898" i="47"/>
  <c r="F897" i="47"/>
  <c r="F896" i="47"/>
  <c r="F895" i="47"/>
  <c r="F894" i="47"/>
  <c r="F893" i="47"/>
  <c r="F892" i="47"/>
  <c r="F891" i="47"/>
  <c r="F890" i="47"/>
  <c r="F889" i="47"/>
  <c r="F888" i="47"/>
  <c r="F887" i="47"/>
  <c r="F886" i="47"/>
  <c r="F885" i="47"/>
  <c r="F884" i="47"/>
  <c r="F883" i="47"/>
  <c r="F882" i="47"/>
  <c r="F881" i="47"/>
  <c r="F880" i="47"/>
  <c r="F879" i="47"/>
  <c r="F878" i="47"/>
  <c r="F877" i="47"/>
  <c r="F876" i="47"/>
  <c r="F875" i="47"/>
  <c r="F874" i="47"/>
  <c r="F873" i="47"/>
  <c r="F872" i="47"/>
  <c r="F871" i="47"/>
  <c r="F870" i="47"/>
  <c r="F869" i="47"/>
  <c r="F868" i="47"/>
  <c r="F867" i="47"/>
  <c r="F866" i="47"/>
  <c r="F865" i="47"/>
  <c r="F864" i="47"/>
  <c r="F863" i="47"/>
  <c r="F862" i="47"/>
  <c r="F861" i="47"/>
  <c r="F860" i="47"/>
  <c r="F859" i="47"/>
  <c r="F858" i="47"/>
  <c r="F857" i="47"/>
  <c r="F856" i="47"/>
  <c r="F855" i="47"/>
  <c r="F854" i="47"/>
  <c r="F853" i="47"/>
  <c r="F852" i="47"/>
  <c r="F851" i="47"/>
  <c r="F850" i="47"/>
  <c r="F849" i="47"/>
  <c r="F848" i="47"/>
  <c r="F847" i="47"/>
  <c r="F846" i="47"/>
  <c r="F845" i="47"/>
  <c r="F844" i="47"/>
  <c r="F843" i="47"/>
  <c r="F842" i="47"/>
  <c r="F841" i="47"/>
  <c r="F840" i="47"/>
  <c r="F839" i="47"/>
  <c r="F838" i="47"/>
  <c r="F837" i="47"/>
  <c r="F836" i="47"/>
  <c r="F835" i="47"/>
  <c r="F834" i="47"/>
  <c r="F833" i="47"/>
  <c r="F832" i="47"/>
  <c r="F831" i="47"/>
  <c r="F830" i="47"/>
  <c r="F829" i="47"/>
  <c r="F828" i="47"/>
  <c r="F827" i="47"/>
  <c r="F826" i="47"/>
  <c r="F825" i="47"/>
  <c r="F824" i="47"/>
  <c r="F823" i="47"/>
  <c r="F822" i="47"/>
  <c r="F821" i="47"/>
  <c r="F820" i="47"/>
  <c r="F819" i="47"/>
  <c r="F818" i="47"/>
  <c r="F817" i="47"/>
  <c r="F816" i="47"/>
  <c r="F815" i="47"/>
  <c r="F814" i="47"/>
  <c r="F813" i="47"/>
  <c r="F812" i="47"/>
  <c r="F811" i="47"/>
  <c r="F810" i="47"/>
  <c r="F809" i="47"/>
  <c r="F808" i="47"/>
  <c r="F807" i="47"/>
  <c r="F806" i="47"/>
  <c r="F805" i="47"/>
  <c r="F804" i="47"/>
  <c r="F803" i="47"/>
  <c r="F802" i="47"/>
  <c r="F801" i="47"/>
  <c r="F800" i="47"/>
  <c r="F799" i="47"/>
  <c r="F798" i="47"/>
  <c r="F797" i="47"/>
  <c r="F796" i="47"/>
  <c r="F795" i="47"/>
  <c r="F794" i="47"/>
  <c r="F793" i="47"/>
  <c r="F792" i="47"/>
  <c r="F791" i="47"/>
  <c r="F790" i="47"/>
  <c r="F789" i="47"/>
  <c r="F788" i="47"/>
  <c r="F787" i="47"/>
  <c r="F786" i="47"/>
  <c r="F785" i="47"/>
  <c r="F784" i="47"/>
  <c r="F783" i="47"/>
  <c r="F782" i="47"/>
  <c r="F781" i="47"/>
  <c r="F780" i="47"/>
  <c r="F779" i="47"/>
  <c r="F778" i="47"/>
  <c r="F777" i="47"/>
  <c r="F776" i="47"/>
  <c r="F775" i="47"/>
  <c r="F774" i="47"/>
  <c r="F773" i="47"/>
  <c r="F772" i="47"/>
  <c r="F771" i="47"/>
  <c r="F770" i="47"/>
  <c r="F769" i="47"/>
  <c r="F768" i="47"/>
  <c r="F767" i="47"/>
  <c r="F766" i="47"/>
  <c r="F765" i="47"/>
  <c r="F764" i="47"/>
  <c r="F763" i="47"/>
  <c r="F762" i="47"/>
  <c r="F761" i="47"/>
  <c r="F760" i="47"/>
  <c r="F759" i="47"/>
  <c r="F758" i="47"/>
  <c r="F757" i="47"/>
  <c r="F756" i="47"/>
  <c r="F755" i="47"/>
  <c r="F754" i="47"/>
  <c r="F753" i="47"/>
  <c r="F752" i="47"/>
  <c r="F751" i="47"/>
  <c r="F750" i="47"/>
  <c r="F749" i="47"/>
  <c r="F748" i="47"/>
  <c r="F747" i="47"/>
  <c r="F746" i="47"/>
  <c r="F745" i="47"/>
  <c r="F744" i="47"/>
  <c r="F743" i="47"/>
  <c r="F742" i="47"/>
  <c r="F741" i="47"/>
  <c r="F740" i="47"/>
  <c r="F739" i="47"/>
  <c r="F738" i="47"/>
  <c r="F737" i="47"/>
  <c r="F736" i="47"/>
  <c r="F735" i="47"/>
  <c r="F734" i="47"/>
  <c r="F733" i="47"/>
  <c r="F732" i="47"/>
  <c r="F731" i="47"/>
  <c r="F730" i="47"/>
  <c r="F729" i="47"/>
  <c r="F728" i="47"/>
  <c r="F727" i="47"/>
  <c r="F726" i="47"/>
  <c r="F725" i="47"/>
  <c r="F724" i="47"/>
  <c r="F723" i="47"/>
  <c r="F722" i="47"/>
  <c r="F721" i="47"/>
  <c r="F720" i="47"/>
  <c r="F719" i="47"/>
  <c r="F718" i="47"/>
  <c r="F717" i="47"/>
  <c r="F716" i="47"/>
  <c r="F715" i="47"/>
  <c r="F714" i="47"/>
  <c r="F713" i="47"/>
  <c r="F712" i="47"/>
  <c r="F711" i="47"/>
  <c r="F710" i="47"/>
  <c r="F709" i="47"/>
  <c r="F708" i="47"/>
  <c r="F707" i="47"/>
  <c r="F706" i="47"/>
  <c r="F705" i="47"/>
  <c r="F704" i="47"/>
  <c r="F703" i="47"/>
  <c r="F702" i="47"/>
  <c r="F701" i="47"/>
  <c r="F700" i="47"/>
  <c r="F699" i="47"/>
  <c r="F698" i="47"/>
  <c r="F697" i="47"/>
  <c r="F696" i="47"/>
  <c r="F695" i="47"/>
  <c r="F694" i="47"/>
  <c r="F693" i="47"/>
  <c r="F692" i="47"/>
  <c r="F691" i="47"/>
  <c r="F690" i="47"/>
  <c r="F689" i="47"/>
  <c r="F688" i="47"/>
  <c r="F687" i="47"/>
  <c r="F686" i="47"/>
  <c r="F685" i="47"/>
  <c r="F684" i="47"/>
  <c r="F683" i="47"/>
  <c r="F682" i="47"/>
  <c r="F681" i="47"/>
  <c r="F680" i="47"/>
  <c r="F679" i="47"/>
  <c r="F678" i="47"/>
  <c r="F677" i="47"/>
  <c r="F676" i="47"/>
  <c r="F675" i="47"/>
  <c r="F674" i="47"/>
  <c r="F673" i="47"/>
  <c r="F672" i="47"/>
  <c r="F671" i="47"/>
  <c r="F670" i="47"/>
  <c r="F669" i="47"/>
  <c r="F668" i="47"/>
  <c r="F667" i="47"/>
  <c r="F666" i="47"/>
  <c r="F665" i="47"/>
  <c r="F664" i="47"/>
  <c r="F663" i="47"/>
  <c r="F662" i="47"/>
  <c r="F661" i="47"/>
  <c r="F660" i="47"/>
  <c r="F659" i="47"/>
  <c r="F658" i="47"/>
  <c r="F657" i="47"/>
  <c r="F656" i="47"/>
  <c r="F655" i="47"/>
  <c r="F654" i="47"/>
  <c r="F653" i="47"/>
  <c r="F652" i="47"/>
  <c r="F651" i="47"/>
  <c r="F650" i="47"/>
  <c r="F649" i="47"/>
  <c r="F648" i="47"/>
  <c r="F647" i="47"/>
  <c r="F646" i="47"/>
  <c r="F645" i="47"/>
  <c r="F644" i="47"/>
  <c r="F643" i="47"/>
  <c r="F642" i="47"/>
  <c r="F641" i="47"/>
  <c r="F640" i="47"/>
  <c r="F639" i="47"/>
  <c r="F638" i="47"/>
  <c r="F637" i="47"/>
  <c r="F636" i="47"/>
  <c r="F635" i="47"/>
  <c r="F634" i="47"/>
  <c r="F633" i="47"/>
  <c r="F632" i="47"/>
  <c r="F631" i="47"/>
  <c r="F630" i="47"/>
  <c r="F629" i="47"/>
  <c r="F628" i="47"/>
  <c r="L239" i="84" l="1"/>
  <c r="N239" i="84"/>
  <c r="R101" i="50"/>
  <c r="M100" i="50"/>
  <c r="R100" i="50"/>
  <c r="M99" i="50"/>
  <c r="R99" i="50"/>
  <c r="S101" i="50"/>
  <c r="M240" i="84"/>
  <c r="H240" i="84"/>
  <c r="M238" i="84"/>
  <c r="I238" i="84"/>
  <c r="K240" i="84"/>
  <c r="G240" i="84"/>
  <c r="M239" i="84"/>
  <c r="N240" i="84"/>
  <c r="L240" i="84"/>
  <c r="J239" i="84"/>
  <c r="J240" i="84"/>
  <c r="L238" i="84"/>
  <c r="J238" i="84"/>
  <c r="K238" i="84"/>
  <c r="H238" i="84"/>
  <c r="H239" i="84"/>
  <c r="I240" i="84"/>
  <c r="K239" i="84"/>
  <c r="I239" i="84"/>
  <c r="G239" i="84"/>
  <c r="G238" i="84"/>
  <c r="M249" i="84"/>
  <c r="T771" i="83"/>
  <c r="T910" i="83"/>
  <c r="T163" i="84" s="1"/>
  <c r="W635" i="83"/>
  <c r="U909" i="83"/>
  <c r="U162" i="84" s="1"/>
  <c r="U910" i="83"/>
  <c r="U163" i="84" s="1"/>
  <c r="U771" i="83"/>
  <c r="U772" i="83"/>
  <c r="M747" i="83"/>
  <c r="M181" i="84" s="1"/>
  <c r="M612" i="83"/>
  <c r="T772" i="83"/>
  <c r="T909" i="83"/>
  <c r="T162" i="84" s="1"/>
  <c r="S771" i="83"/>
  <c r="S180" i="84"/>
  <c r="P746" i="83"/>
  <c r="P180" i="84" s="1"/>
  <c r="P176" i="84"/>
  <c r="R746" i="83"/>
  <c r="R180" i="84" s="1"/>
  <c r="R176" i="84"/>
  <c r="Q746" i="83"/>
  <c r="Q180" i="84" s="1"/>
  <c r="Q176" i="84"/>
  <c r="S909" i="83"/>
  <c r="S162" i="84" s="1"/>
  <c r="O747" i="83"/>
  <c r="O910" i="83" s="1"/>
  <c r="O163" i="84" s="1"/>
  <c r="O177" i="84"/>
  <c r="N611" i="83"/>
  <c r="V637" i="83"/>
  <c r="S747" i="83"/>
  <c r="S910" i="83" s="1"/>
  <c r="S163" i="84" s="1"/>
  <c r="S177" i="84"/>
  <c r="N746" i="83"/>
  <c r="N180" i="84" s="1"/>
  <c r="N176" i="84"/>
  <c r="R747" i="83"/>
  <c r="R772" i="83" s="1"/>
  <c r="R177" i="84"/>
  <c r="Q747" i="83"/>
  <c r="Q181" i="84" s="1"/>
  <c r="Q177" i="84"/>
  <c r="V747" i="83"/>
  <c r="V910" i="83" s="1"/>
  <c r="V163" i="84" s="1"/>
  <c r="V177" i="84"/>
  <c r="P747" i="83"/>
  <c r="P772" i="83" s="1"/>
  <c r="P177" i="84"/>
  <c r="V746" i="83"/>
  <c r="V771" i="83" s="1"/>
  <c r="V176" i="84"/>
  <c r="M746" i="83"/>
  <c r="M909" i="83" s="1"/>
  <c r="M162" i="84" s="1"/>
  <c r="M176" i="84"/>
  <c r="O746" i="83"/>
  <c r="O771" i="83" s="1"/>
  <c r="O176" i="84"/>
  <c r="W612" i="83"/>
  <c r="W621" i="83"/>
  <c r="W611" i="83"/>
  <c r="W620" i="83"/>
  <c r="U623" i="83"/>
  <c r="U172" i="84" s="1"/>
  <c r="W610" i="83"/>
  <c r="X602" i="83"/>
  <c r="X627" i="83" s="1"/>
  <c r="V601" i="83"/>
  <c r="V626" i="83" s="1"/>
  <c r="V631" i="83" s="1"/>
  <c r="V173" i="84" s="1"/>
  <c r="X604" i="83"/>
  <c r="X629" i="83" s="1"/>
  <c r="X603" i="83"/>
  <c r="X628" i="83" s="1"/>
  <c r="V588" i="83"/>
  <c r="J476" i="83"/>
  <c r="N675" i="83"/>
  <c r="N705" i="83" s="1"/>
  <c r="N715" i="83" s="1"/>
  <c r="N725" i="83" s="1"/>
  <c r="M537" i="83"/>
  <c r="M547" i="83" s="1"/>
  <c r="AB913" i="83"/>
  <c r="AB151" i="84" s="1"/>
  <c r="AB336" i="83"/>
  <c r="AI331" i="83"/>
  <c r="AI326" i="83"/>
  <c r="AI353" i="83"/>
  <c r="X516" i="83"/>
  <c r="X529" i="83"/>
  <c r="X583" i="83"/>
  <c r="T601" i="83"/>
  <c r="T626" i="83" s="1"/>
  <c r="T631" i="83" s="1"/>
  <c r="T173" i="84" s="1"/>
  <c r="T588" i="83"/>
  <c r="L506" i="83"/>
  <c r="L512" i="83"/>
  <c r="J284" i="83"/>
  <c r="AJ363" i="83"/>
  <c r="AJ358" i="83"/>
  <c r="R601" i="83"/>
  <c r="R626" i="83" s="1"/>
  <c r="R631" i="83" s="1"/>
  <c r="R173" i="84" s="1"/>
  <c r="R588" i="83"/>
  <c r="T593" i="83"/>
  <c r="T618" i="83" s="1"/>
  <c r="T623" i="83" s="1"/>
  <c r="T172" i="84" s="1"/>
  <c r="T580" i="83"/>
  <c r="U537" i="83"/>
  <c r="AH331" i="83"/>
  <c r="AH326" i="83"/>
  <c r="AH353" i="83"/>
  <c r="X523" i="83"/>
  <c r="X539" i="83" s="1"/>
  <c r="X549" i="83" s="1"/>
  <c r="X577" i="83"/>
  <c r="X595" i="83" s="1"/>
  <c r="N593" i="83"/>
  <c r="N618" i="83" s="1"/>
  <c r="N623" i="83" s="1"/>
  <c r="N172" i="84" s="1"/>
  <c r="N580" i="83"/>
  <c r="L324" i="83"/>
  <c r="J314" i="83"/>
  <c r="J292" i="83"/>
  <c r="R363" i="83"/>
  <c r="R358" i="83"/>
  <c r="O331" i="83"/>
  <c r="O326" i="83"/>
  <c r="L514" i="83"/>
  <c r="J291" i="83"/>
  <c r="P601" i="83"/>
  <c r="P626" i="83" s="1"/>
  <c r="P631" i="83" s="1"/>
  <c r="P173" i="84" s="1"/>
  <c r="P588" i="83"/>
  <c r="T537" i="83"/>
  <c r="T526" i="83"/>
  <c r="O601" i="83"/>
  <c r="O626" i="83" s="1"/>
  <c r="O631" i="83" s="1"/>
  <c r="O173" i="84" s="1"/>
  <c r="O588" i="83"/>
  <c r="X503" i="83"/>
  <c r="X490" i="83"/>
  <c r="L505" i="83"/>
  <c r="V537" i="83"/>
  <c r="V526" i="83"/>
  <c r="AJ331" i="83"/>
  <c r="AJ326" i="83"/>
  <c r="O593" i="83"/>
  <c r="O618" i="83" s="1"/>
  <c r="O580" i="83"/>
  <c r="N601" i="83"/>
  <c r="N626" i="83" s="1"/>
  <c r="N631" i="83" s="1"/>
  <c r="N173" i="84" s="1"/>
  <c r="N588" i="83"/>
  <c r="AC363" i="83"/>
  <c r="AC358" i="83"/>
  <c r="Y584" i="83"/>
  <c r="Y530" i="83"/>
  <c r="Z331" i="83"/>
  <c r="Z326" i="83"/>
  <c r="Z353" i="83"/>
  <c r="X524" i="83"/>
  <c r="X540" i="83" s="1"/>
  <c r="X550" i="83" s="1"/>
  <c r="X676" i="83" s="1"/>
  <c r="X706" i="83" s="1"/>
  <c r="X716" i="83" s="1"/>
  <c r="X726" i="83" s="1"/>
  <c r="X578" i="83"/>
  <c r="X596" i="83" s="1"/>
  <c r="L513" i="83"/>
  <c r="V580" i="83"/>
  <c r="V593" i="83"/>
  <c r="V618" i="83" s="1"/>
  <c r="W331" i="83"/>
  <c r="W326" i="83"/>
  <c r="W353" i="83"/>
  <c r="O537" i="83"/>
  <c r="O526" i="83"/>
  <c r="N537" i="83"/>
  <c r="N534" i="83"/>
  <c r="J884" i="83"/>
  <c r="L897" i="83"/>
  <c r="M353" i="83"/>
  <c r="M326" i="83"/>
  <c r="M331" i="83"/>
  <c r="L503" i="83"/>
  <c r="L490" i="83"/>
  <c r="L294" i="83"/>
  <c r="J290" i="83"/>
  <c r="AB368" i="83"/>
  <c r="AB916" i="83" s="1"/>
  <c r="AB155" i="84" s="1"/>
  <c r="AB387" i="83"/>
  <c r="AA479" i="83"/>
  <c r="Z493" i="83"/>
  <c r="Z496" i="83"/>
  <c r="Z514" i="83" s="1"/>
  <c r="Z495" i="83"/>
  <c r="Z513" i="83" s="1"/>
  <c r="Z494" i="83"/>
  <c r="Z512" i="83" s="1"/>
  <c r="AA331" i="83"/>
  <c r="AA326" i="83"/>
  <c r="AA353" i="83"/>
  <c r="W534" i="83"/>
  <c r="AC913" i="83"/>
  <c r="AC151" i="84" s="1"/>
  <c r="AC336" i="83"/>
  <c r="Y488" i="83"/>
  <c r="Y506" i="83" s="1"/>
  <c r="Y486" i="83"/>
  <c r="Y504" i="83" s="1"/>
  <c r="Y487" i="83"/>
  <c r="Y505" i="83" s="1"/>
  <c r="Y485" i="83"/>
  <c r="Z478" i="83"/>
  <c r="Q534" i="83"/>
  <c r="Q537" i="83"/>
  <c r="J312" i="83"/>
  <c r="L322" i="83"/>
  <c r="L354" i="83" s="1"/>
  <c r="L511" i="83"/>
  <c r="L498" i="83"/>
  <c r="Y532" i="83"/>
  <c r="Y586" i="83"/>
  <c r="J466" i="83"/>
  <c r="Q593" i="83"/>
  <c r="Q618" i="83" s="1"/>
  <c r="Q623" i="83" s="1"/>
  <c r="Q172" i="84" s="1"/>
  <c r="Q580" i="83"/>
  <c r="W601" i="83"/>
  <c r="W626" i="83" s="1"/>
  <c r="W631" i="83" s="1"/>
  <c r="W173" i="84" s="1"/>
  <c r="W588" i="83"/>
  <c r="S331" i="83"/>
  <c r="S326" i="83"/>
  <c r="S353" i="83"/>
  <c r="S537" i="83"/>
  <c r="S526" i="83"/>
  <c r="X331" i="83"/>
  <c r="X326" i="83"/>
  <c r="X353" i="83"/>
  <c r="AG331" i="83"/>
  <c r="AG326" i="83"/>
  <c r="AG353" i="83"/>
  <c r="P593" i="83"/>
  <c r="P618" i="83" s="1"/>
  <c r="P580" i="83"/>
  <c r="Q601" i="83"/>
  <c r="Q626" i="83" s="1"/>
  <c r="Q631" i="83" s="1"/>
  <c r="Q173" i="84" s="1"/>
  <c r="Q588" i="83"/>
  <c r="W508" i="83"/>
  <c r="W521" i="83"/>
  <c r="W526" i="83" s="1"/>
  <c r="W575" i="83"/>
  <c r="V326" i="83"/>
  <c r="V331" i="83"/>
  <c r="V353" i="83"/>
  <c r="J306" i="83"/>
  <c r="U598" i="83"/>
  <c r="AE331" i="83"/>
  <c r="AE326" i="83"/>
  <c r="AE353" i="83"/>
  <c r="Y585" i="83"/>
  <c r="Y531" i="83"/>
  <c r="S601" i="83"/>
  <c r="S626" i="83" s="1"/>
  <c r="S631" i="83" s="1"/>
  <c r="S173" i="84" s="1"/>
  <c r="S588" i="83"/>
  <c r="S593" i="83"/>
  <c r="S618" i="83" s="1"/>
  <c r="S623" i="83" s="1"/>
  <c r="S172" i="84" s="1"/>
  <c r="S580" i="83"/>
  <c r="M601" i="83"/>
  <c r="M626" i="83" s="1"/>
  <c r="M631" i="83" s="1"/>
  <c r="M173" i="84" s="1"/>
  <c r="M588" i="83"/>
  <c r="Q331" i="83"/>
  <c r="Q326" i="83"/>
  <c r="Q353" i="83"/>
  <c r="P537" i="83"/>
  <c r="P526" i="83"/>
  <c r="AD913" i="83"/>
  <c r="AD151" i="84" s="1"/>
  <c r="AD336" i="83"/>
  <c r="W918" i="83"/>
  <c r="W158" i="84" s="1"/>
  <c r="W674" i="83"/>
  <c r="W704" i="83" s="1"/>
  <c r="W714" i="83" s="1"/>
  <c r="W724" i="83" s="1"/>
  <c r="L323" i="83"/>
  <c r="J313" i="83"/>
  <c r="U331" i="83"/>
  <c r="U326" i="83"/>
  <c r="U353" i="83"/>
  <c r="Y511" i="83"/>
  <c r="Y498" i="83"/>
  <c r="L849" i="83"/>
  <c r="J845" i="83"/>
  <c r="AF913" i="83"/>
  <c r="AF151" i="84" s="1"/>
  <c r="AF336" i="83"/>
  <c r="AD387" i="83"/>
  <c r="AD368" i="83"/>
  <c r="AD916" i="83" s="1"/>
  <c r="AD155" i="84" s="1"/>
  <c r="R593" i="83"/>
  <c r="R618" i="83" s="1"/>
  <c r="R580" i="83"/>
  <c r="Y331" i="83"/>
  <c r="Y326" i="83"/>
  <c r="Y353" i="83"/>
  <c r="U601" i="83"/>
  <c r="U626" i="83" s="1"/>
  <c r="U631" i="83" s="1"/>
  <c r="U173" i="84" s="1"/>
  <c r="U588" i="83"/>
  <c r="L321" i="83"/>
  <c r="L316" i="83"/>
  <c r="J311" i="83"/>
  <c r="L504" i="83"/>
  <c r="W675" i="83"/>
  <c r="W705" i="83" s="1"/>
  <c r="W715" i="83" s="1"/>
  <c r="W725" i="83" s="1"/>
  <c r="W919" i="83"/>
  <c r="W159" i="84" s="1"/>
  <c r="P353" i="83"/>
  <c r="P331" i="83"/>
  <c r="P326" i="83"/>
  <c r="N331" i="83"/>
  <c r="N326" i="83"/>
  <c r="N353" i="83"/>
  <c r="M526" i="83"/>
  <c r="R331" i="83"/>
  <c r="R326" i="83"/>
  <c r="O353" i="83"/>
  <c r="T331" i="83"/>
  <c r="T326" i="83"/>
  <c r="T353" i="83"/>
  <c r="X576" i="83"/>
  <c r="X594" i="83" s="1"/>
  <c r="X619" i="83" s="1"/>
  <c r="X522" i="83"/>
  <c r="X538" i="83" s="1"/>
  <c r="X548" i="83" s="1"/>
  <c r="R537" i="83"/>
  <c r="R526" i="83"/>
  <c r="M593" i="83"/>
  <c r="M618" i="83" s="1"/>
  <c r="M580" i="83"/>
  <c r="AF387" i="83"/>
  <c r="AF368" i="83"/>
  <c r="AF916" i="83" s="1"/>
  <c r="AF155" i="84" s="1"/>
  <c r="W637" i="83" l="1"/>
  <c r="Q910" i="83"/>
  <c r="Q163" i="84" s="1"/>
  <c r="R634" i="83"/>
  <c r="Q772" i="83"/>
  <c r="N771" i="83"/>
  <c r="N909" i="83"/>
  <c r="N162" i="84" s="1"/>
  <c r="M772" i="83"/>
  <c r="R909" i="83"/>
  <c r="R162" i="84" s="1"/>
  <c r="M634" i="83"/>
  <c r="M910" i="83"/>
  <c r="M163" i="84" s="1"/>
  <c r="R771" i="83"/>
  <c r="P634" i="83"/>
  <c r="P771" i="83"/>
  <c r="Q909" i="83"/>
  <c r="Q162" i="84" s="1"/>
  <c r="P909" i="83"/>
  <c r="P162" i="84" s="1"/>
  <c r="O634" i="83"/>
  <c r="Q771" i="83"/>
  <c r="O909" i="83"/>
  <c r="O162" i="84" s="1"/>
  <c r="O180" i="84"/>
  <c r="V909" i="83"/>
  <c r="V162" i="84" s="1"/>
  <c r="V180" i="84"/>
  <c r="V772" i="83"/>
  <c r="V181" i="84"/>
  <c r="R910" i="83"/>
  <c r="R163" i="84" s="1"/>
  <c r="R181" i="84"/>
  <c r="S772" i="83"/>
  <c r="S181" i="84"/>
  <c r="O772" i="83"/>
  <c r="O181" i="84"/>
  <c r="M771" i="83"/>
  <c r="M180" i="84"/>
  <c r="P910" i="83"/>
  <c r="P163" i="84" s="1"/>
  <c r="P181" i="84"/>
  <c r="X635" i="83"/>
  <c r="W747" i="83"/>
  <c r="W181" i="84" s="1"/>
  <c r="W177" i="84"/>
  <c r="W746" i="83"/>
  <c r="W180" i="84" s="1"/>
  <c r="W176" i="84"/>
  <c r="N747" i="83"/>
  <c r="N772" i="83" s="1"/>
  <c r="N177" i="84"/>
  <c r="X611" i="83"/>
  <c r="X620" i="83"/>
  <c r="S634" i="83"/>
  <c r="N634" i="83"/>
  <c r="P623" i="83"/>
  <c r="P172" i="84" s="1"/>
  <c r="T634" i="83"/>
  <c r="Q634" i="83"/>
  <c r="O623" i="83"/>
  <c r="O172" i="84" s="1"/>
  <c r="R623" i="83"/>
  <c r="R172" i="84" s="1"/>
  <c r="M623" i="83"/>
  <c r="M172" i="84" s="1"/>
  <c r="U634" i="83"/>
  <c r="X612" i="83"/>
  <c r="X621" i="83"/>
  <c r="X610" i="83"/>
  <c r="M606" i="83"/>
  <c r="S606" i="83"/>
  <c r="O606" i="83"/>
  <c r="P606" i="83"/>
  <c r="T606" i="83"/>
  <c r="U606" i="83"/>
  <c r="Y602" i="83"/>
  <c r="Y627" i="83" s="1"/>
  <c r="R606" i="83"/>
  <c r="Y603" i="83"/>
  <c r="Y628" i="83" s="1"/>
  <c r="W606" i="83"/>
  <c r="Y604" i="83"/>
  <c r="Y629" i="83" s="1"/>
  <c r="V634" i="83"/>
  <c r="V623" i="83"/>
  <c r="V172" i="84" s="1"/>
  <c r="Q606" i="83"/>
  <c r="N606" i="83"/>
  <c r="V606" i="83"/>
  <c r="M542" i="83"/>
  <c r="U609" i="83"/>
  <c r="J316" i="83"/>
  <c r="O609" i="83"/>
  <c r="O614" i="83" s="1"/>
  <c r="O920" i="83" s="1"/>
  <c r="O598" i="83"/>
  <c r="AJ387" i="83"/>
  <c r="AJ368" i="83"/>
  <c r="AJ916" i="83" s="1"/>
  <c r="AJ155" i="84" s="1"/>
  <c r="X601" i="83"/>
  <c r="X626" i="83" s="1"/>
  <c r="X631" i="83" s="1"/>
  <c r="X173" i="84" s="1"/>
  <c r="X588" i="83"/>
  <c r="AD407" i="83"/>
  <c r="AD392" i="83"/>
  <c r="AA493" i="83"/>
  <c r="AA496" i="83"/>
  <c r="AA514" i="83" s="1"/>
  <c r="AA495" i="83"/>
  <c r="AB479" i="83"/>
  <c r="AA494" i="83"/>
  <c r="AA512" i="83" s="1"/>
  <c r="N547" i="83"/>
  <c r="N542" i="83"/>
  <c r="L523" i="83"/>
  <c r="L577" i="83"/>
  <c r="N358" i="83"/>
  <c r="N363" i="83"/>
  <c r="U363" i="83"/>
  <c r="U358" i="83"/>
  <c r="X913" i="83"/>
  <c r="X151" i="84" s="1"/>
  <c r="X336" i="83"/>
  <c r="L332" i="83"/>
  <c r="J322" i="83"/>
  <c r="Y577" i="83"/>
  <c r="Y595" i="83" s="1"/>
  <c r="Y523" i="83"/>
  <c r="Y539" i="83" s="1"/>
  <c r="Y549" i="83" s="1"/>
  <c r="AA363" i="83"/>
  <c r="AA358" i="83"/>
  <c r="AB392" i="83"/>
  <c r="AB407" i="83"/>
  <c r="L585" i="83"/>
  <c r="L531" i="83"/>
  <c r="AH913" i="83"/>
  <c r="AH151" i="84" s="1"/>
  <c r="AH336" i="83"/>
  <c r="X534" i="83"/>
  <c r="X918" i="83"/>
  <c r="X158" i="84" s="1"/>
  <c r="X674" i="83"/>
  <c r="X704" i="83" s="1"/>
  <c r="X714" i="83" s="1"/>
  <c r="X724" i="83" s="1"/>
  <c r="Y490" i="83"/>
  <c r="Y503" i="83"/>
  <c r="M913" i="83"/>
  <c r="M151" i="84" s="1"/>
  <c r="M336" i="83"/>
  <c r="T363" i="83"/>
  <c r="T358" i="83"/>
  <c r="L522" i="83"/>
  <c r="L576" i="83"/>
  <c r="Y363" i="83"/>
  <c r="Y358" i="83"/>
  <c r="Q913" i="83"/>
  <c r="Q151" i="84" s="1"/>
  <c r="Q336" i="83"/>
  <c r="V363" i="83"/>
  <c r="V358" i="83"/>
  <c r="Q609" i="83"/>
  <c r="Q614" i="83" s="1"/>
  <c r="Q920" i="83" s="1"/>
  <c r="Q598" i="83"/>
  <c r="Y522" i="83"/>
  <c r="Y538" i="83" s="1"/>
  <c r="Y548" i="83" s="1"/>
  <c r="Y576" i="83"/>
  <c r="Y594" i="83" s="1"/>
  <c r="Y619" i="83" s="1"/>
  <c r="M363" i="83"/>
  <c r="M358" i="83"/>
  <c r="O547" i="83"/>
  <c r="O542" i="83"/>
  <c r="AC387" i="83"/>
  <c r="AC368" i="83"/>
  <c r="AC916" i="83" s="1"/>
  <c r="AC155" i="84" s="1"/>
  <c r="AJ913" i="83"/>
  <c r="AJ151" i="84" s="1"/>
  <c r="AJ336" i="83"/>
  <c r="X508" i="83"/>
  <c r="X575" i="83"/>
  <c r="X521" i="83"/>
  <c r="X526" i="83" s="1"/>
  <c r="O336" i="83"/>
  <c r="O913" i="83"/>
  <c r="O151" i="84" s="1"/>
  <c r="L334" i="83"/>
  <c r="J334" i="83" s="1"/>
  <c r="J324" i="83"/>
  <c r="U547" i="83"/>
  <c r="U542" i="83"/>
  <c r="Q363" i="83"/>
  <c r="Q358" i="83"/>
  <c r="L516" i="83"/>
  <c r="L529" i="83"/>
  <c r="L583" i="83"/>
  <c r="L586" i="83"/>
  <c r="L532" i="83"/>
  <c r="AF407" i="83"/>
  <c r="AF392" i="83"/>
  <c r="N913" i="83"/>
  <c r="N151" i="84" s="1"/>
  <c r="N336" i="83"/>
  <c r="U913" i="83"/>
  <c r="U151" i="84" s="1"/>
  <c r="U336" i="83"/>
  <c r="V913" i="83"/>
  <c r="V151" i="84" s="1"/>
  <c r="V336" i="83"/>
  <c r="P609" i="83"/>
  <c r="P614" i="83" s="1"/>
  <c r="P920" i="83" s="1"/>
  <c r="P598" i="83"/>
  <c r="S547" i="83"/>
  <c r="S542" i="83"/>
  <c r="Q547" i="83"/>
  <c r="Q542" i="83"/>
  <c r="Y524" i="83"/>
  <c r="Y540" i="83" s="1"/>
  <c r="Y550" i="83" s="1"/>
  <c r="Y676" i="83" s="1"/>
  <c r="Y706" i="83" s="1"/>
  <c r="Y716" i="83" s="1"/>
  <c r="Y726" i="83" s="1"/>
  <c r="Y578" i="83"/>
  <c r="Y596" i="83" s="1"/>
  <c r="AA913" i="83"/>
  <c r="AA151" i="84" s="1"/>
  <c r="AA336" i="83"/>
  <c r="J897" i="83"/>
  <c r="L901" i="83"/>
  <c r="W363" i="83"/>
  <c r="W358" i="83"/>
  <c r="L530" i="83"/>
  <c r="L584" i="83"/>
  <c r="AI363" i="83"/>
  <c r="AI358" i="83"/>
  <c r="Z363" i="83"/>
  <c r="Z358" i="83"/>
  <c r="M673" i="83"/>
  <c r="M917" i="83"/>
  <c r="M157" i="84" s="1"/>
  <c r="M552" i="83"/>
  <c r="N609" i="83"/>
  <c r="N614" i="83" s="1"/>
  <c r="N920" i="83" s="1"/>
  <c r="N598" i="83"/>
  <c r="J849" i="83"/>
  <c r="L923" i="83"/>
  <c r="V547" i="83"/>
  <c r="V542" i="83"/>
  <c r="M609" i="83"/>
  <c r="M614" i="83" s="1"/>
  <c r="M920" i="83" s="1"/>
  <c r="M598" i="83"/>
  <c r="O363" i="83"/>
  <c r="O358" i="83"/>
  <c r="P336" i="83"/>
  <c r="P913" i="83"/>
  <c r="P151" i="84" s="1"/>
  <c r="L353" i="83"/>
  <c r="L331" i="83"/>
  <c r="L326" i="83"/>
  <c r="J321" i="83"/>
  <c r="L333" i="83"/>
  <c r="J323" i="83"/>
  <c r="W580" i="83"/>
  <c r="W593" i="83"/>
  <c r="W618" i="83" s="1"/>
  <c r="Z531" i="83"/>
  <c r="Z585" i="83"/>
  <c r="W913" i="83"/>
  <c r="W151" i="84" s="1"/>
  <c r="W336" i="83"/>
  <c r="J294" i="83"/>
  <c r="L578" i="83"/>
  <c r="L524" i="83"/>
  <c r="AI913" i="83"/>
  <c r="AI151" i="84" s="1"/>
  <c r="AI336" i="83"/>
  <c r="Y913" i="83"/>
  <c r="Y151" i="84" s="1"/>
  <c r="Y336" i="83"/>
  <c r="AE363" i="83"/>
  <c r="AE358" i="83"/>
  <c r="S363" i="83"/>
  <c r="S358" i="83"/>
  <c r="L364" i="83"/>
  <c r="J354" i="83"/>
  <c r="T609" i="83"/>
  <c r="T614" i="83" s="1"/>
  <c r="T920" i="83" s="1"/>
  <c r="T598" i="83"/>
  <c r="P358" i="83"/>
  <c r="P363" i="83"/>
  <c r="R609" i="83"/>
  <c r="R614" i="83" s="1"/>
  <c r="R920" i="83" s="1"/>
  <c r="R598" i="83"/>
  <c r="Y516" i="83"/>
  <c r="Y529" i="83"/>
  <c r="Y583" i="83"/>
  <c r="S609" i="83"/>
  <c r="S614" i="83" s="1"/>
  <c r="S920" i="83" s="1"/>
  <c r="S598" i="83"/>
  <c r="AG913" i="83"/>
  <c r="AG151" i="84" s="1"/>
  <c r="AG336" i="83"/>
  <c r="S913" i="83"/>
  <c r="S151" i="84" s="1"/>
  <c r="S336" i="83"/>
  <c r="Z532" i="83"/>
  <c r="Z586" i="83"/>
  <c r="V609" i="83"/>
  <c r="V614" i="83" s="1"/>
  <c r="V920" i="83" s="1"/>
  <c r="V598" i="83"/>
  <c r="Z913" i="83"/>
  <c r="Z151" i="84" s="1"/>
  <c r="Z336" i="83"/>
  <c r="T547" i="83"/>
  <c r="T542" i="83"/>
  <c r="L355" i="83"/>
  <c r="R387" i="83"/>
  <c r="R368" i="83"/>
  <c r="R916" i="83" s="1"/>
  <c r="R155" i="84" s="1"/>
  <c r="X919" i="83"/>
  <c r="X159" i="84" s="1"/>
  <c r="X675" i="83"/>
  <c r="X705" i="83" s="1"/>
  <c r="X715" i="83" s="1"/>
  <c r="X725" i="83" s="1"/>
  <c r="T913" i="83"/>
  <c r="T151" i="84" s="1"/>
  <c r="T336" i="83"/>
  <c r="AG363" i="83"/>
  <c r="AG358" i="83"/>
  <c r="Z584" i="83"/>
  <c r="Z530" i="83"/>
  <c r="AE913" i="83"/>
  <c r="AE151" i="84" s="1"/>
  <c r="AE336" i="83"/>
  <c r="R547" i="83"/>
  <c r="R542" i="83"/>
  <c r="R913" i="83"/>
  <c r="R151" i="84" s="1"/>
  <c r="R336" i="83"/>
  <c r="P547" i="83"/>
  <c r="P542" i="83"/>
  <c r="X363" i="83"/>
  <c r="X358" i="83"/>
  <c r="Z485" i="83"/>
  <c r="AA478" i="83"/>
  <c r="Z486" i="83"/>
  <c r="Z487" i="83"/>
  <c r="Z505" i="83" s="1"/>
  <c r="Z488" i="83"/>
  <c r="W537" i="83"/>
  <c r="Z511" i="83"/>
  <c r="Z498" i="83"/>
  <c r="L508" i="83"/>
  <c r="L521" i="83"/>
  <c r="L575" i="83"/>
  <c r="L356" i="83"/>
  <c r="AH363" i="83"/>
  <c r="AH358" i="83"/>
  <c r="C167" i="45"/>
  <c r="C168" i="45" s="1"/>
  <c r="C169" i="45" s="1"/>
  <c r="C170" i="45" s="1"/>
  <c r="C171" i="45" s="1"/>
  <c r="C172" i="45" s="1"/>
  <c r="C173" i="45" s="1"/>
  <c r="W910" i="83" l="1"/>
  <c r="W163" i="84" s="1"/>
  <c r="W771" i="83"/>
  <c r="Y635" i="83"/>
  <c r="W909" i="83"/>
  <c r="W162" i="84" s="1"/>
  <c r="W772" i="83"/>
  <c r="N910" i="83"/>
  <c r="N163" i="84" s="1"/>
  <c r="N181" i="84"/>
  <c r="X747" i="83"/>
  <c r="X181" i="84" s="1"/>
  <c r="X177" i="84"/>
  <c r="X746" i="83"/>
  <c r="X180" i="84" s="1"/>
  <c r="X176" i="84"/>
  <c r="X637" i="83"/>
  <c r="Y612" i="83"/>
  <c r="Y621" i="83"/>
  <c r="Y611" i="83"/>
  <c r="Y620" i="83"/>
  <c r="W623" i="83"/>
  <c r="W172" i="84" s="1"/>
  <c r="W634" i="83"/>
  <c r="Y610" i="83"/>
  <c r="R636" i="83"/>
  <c r="R639" i="83" s="1"/>
  <c r="Z602" i="83"/>
  <c r="Z627" i="83" s="1"/>
  <c r="Z604" i="83"/>
  <c r="Z629" i="83" s="1"/>
  <c r="Z603" i="83"/>
  <c r="Z628" i="83" s="1"/>
  <c r="U614" i="83"/>
  <c r="U920" i="83" s="1"/>
  <c r="U636" i="83"/>
  <c r="U639" i="83" s="1"/>
  <c r="S636" i="83"/>
  <c r="S639" i="83" s="1"/>
  <c r="T636" i="83"/>
  <c r="T639" i="83" s="1"/>
  <c r="O636" i="83"/>
  <c r="O639" i="83" s="1"/>
  <c r="P636" i="83"/>
  <c r="P639" i="83" s="1"/>
  <c r="V636" i="83"/>
  <c r="V639" i="83" s="1"/>
  <c r="X606" i="83"/>
  <c r="N636" i="83"/>
  <c r="N639" i="83" s="1"/>
  <c r="Q636" i="83"/>
  <c r="Q639" i="83" s="1"/>
  <c r="M636" i="83"/>
  <c r="M639" i="83" s="1"/>
  <c r="L365" i="83"/>
  <c r="J355" i="83"/>
  <c r="M703" i="83"/>
  <c r="M678" i="83"/>
  <c r="Z490" i="83"/>
  <c r="Z503" i="83"/>
  <c r="R917" i="83"/>
  <c r="R157" i="84" s="1"/>
  <c r="R673" i="83"/>
  <c r="R552" i="83"/>
  <c r="AG387" i="83"/>
  <c r="AG368" i="83"/>
  <c r="AG916" i="83" s="1"/>
  <c r="AG155" i="84" s="1"/>
  <c r="J364" i="83"/>
  <c r="L388" i="83"/>
  <c r="L363" i="83"/>
  <c r="L358" i="83"/>
  <c r="J353" i="83"/>
  <c r="V673" i="83"/>
  <c r="V917" i="83"/>
  <c r="V157" i="84" s="1"/>
  <c r="V552" i="83"/>
  <c r="X537" i="83"/>
  <c r="AD417" i="83"/>
  <c r="AD412" i="83"/>
  <c r="L604" i="83"/>
  <c r="L629" i="83" s="1"/>
  <c r="Q387" i="83"/>
  <c r="Q368" i="83"/>
  <c r="Q916" i="83" s="1"/>
  <c r="Q155" i="84" s="1"/>
  <c r="AC407" i="83"/>
  <c r="AC392" i="83"/>
  <c r="AB412" i="83"/>
  <c r="AB417" i="83"/>
  <c r="AH387" i="83"/>
  <c r="AH368" i="83"/>
  <c r="AH916" i="83" s="1"/>
  <c r="AH155" i="84" s="1"/>
  <c r="T673" i="83"/>
  <c r="T917" i="83"/>
  <c r="T157" i="84" s="1"/>
  <c r="T552" i="83"/>
  <c r="W609" i="83"/>
  <c r="W614" i="83" s="1"/>
  <c r="W920" i="83" s="1"/>
  <c r="W598" i="83"/>
  <c r="L165" i="84"/>
  <c r="J165" i="84" s="1"/>
  <c r="K165" i="84" s="1"/>
  <c r="I30" i="45" s="1"/>
  <c r="J923" i="83"/>
  <c r="Z387" i="83"/>
  <c r="Z368" i="83"/>
  <c r="Z916" i="83" s="1"/>
  <c r="Z155" i="84" s="1"/>
  <c r="W387" i="83"/>
  <c r="W368" i="83"/>
  <c r="W916" i="83" s="1"/>
  <c r="W155" i="84" s="1"/>
  <c r="Q673" i="83"/>
  <c r="Q917" i="83"/>
  <c r="Q157" i="84" s="1"/>
  <c r="Q552" i="83"/>
  <c r="O673" i="83"/>
  <c r="O917" i="83"/>
  <c r="O157" i="84" s="1"/>
  <c r="O552" i="83"/>
  <c r="V387" i="83"/>
  <c r="V368" i="83"/>
  <c r="V916" i="83" s="1"/>
  <c r="V155" i="84" s="1"/>
  <c r="T387" i="83"/>
  <c r="T368" i="83"/>
  <c r="T916" i="83" s="1"/>
  <c r="T155" i="84" s="1"/>
  <c r="N917" i="83"/>
  <c r="N157" i="84" s="1"/>
  <c r="N673" i="83"/>
  <c r="N552" i="83"/>
  <c r="AA487" i="83"/>
  <c r="AA505" i="83" s="1"/>
  <c r="AB478" i="83"/>
  <c r="AA486" i="83"/>
  <c r="AA504" i="83" s="1"/>
  <c r="AA488" i="83"/>
  <c r="AA506" i="83" s="1"/>
  <c r="AA485" i="83"/>
  <c r="Y534" i="83"/>
  <c r="L913" i="83"/>
  <c r="L336" i="83"/>
  <c r="J331" i="83"/>
  <c r="L366" i="83"/>
  <c r="J356" i="83"/>
  <c r="Z516" i="83"/>
  <c r="Z583" i="83"/>
  <c r="Z529" i="83"/>
  <c r="X387" i="83"/>
  <c r="X368" i="83"/>
  <c r="X916" i="83" s="1"/>
  <c r="X155" i="84" s="1"/>
  <c r="S387" i="83"/>
  <c r="S368" i="83"/>
  <c r="S916" i="83" s="1"/>
  <c r="S155" i="84" s="1"/>
  <c r="L596" i="83"/>
  <c r="L621" i="83" s="1"/>
  <c r="J901" i="83"/>
  <c r="L926" i="83"/>
  <c r="L601" i="83"/>
  <c r="L626" i="83" s="1"/>
  <c r="L588" i="83"/>
  <c r="X593" i="83"/>
  <c r="X618" i="83" s="1"/>
  <c r="X580" i="83"/>
  <c r="AA387" i="83"/>
  <c r="AA368" i="83"/>
  <c r="AA916" i="83" s="1"/>
  <c r="AA155" i="84" s="1"/>
  <c r="U387" i="83"/>
  <c r="U368" i="83"/>
  <c r="U916" i="83" s="1"/>
  <c r="U155" i="84" s="1"/>
  <c r="AA530" i="83"/>
  <c r="AA584" i="83"/>
  <c r="W547" i="83"/>
  <c r="W542" i="83"/>
  <c r="P387" i="83"/>
  <c r="P368" i="83"/>
  <c r="P916" i="83" s="1"/>
  <c r="P155" i="84" s="1"/>
  <c r="J326" i="83"/>
  <c r="S673" i="83"/>
  <c r="S917" i="83"/>
  <c r="S157" i="84" s="1"/>
  <c r="S552" i="83"/>
  <c r="M387" i="83"/>
  <c r="M368" i="83"/>
  <c r="M916" i="83" s="1"/>
  <c r="M155" i="84" s="1"/>
  <c r="Y919" i="83"/>
  <c r="Y159" i="84" s="1"/>
  <c r="Y675" i="83"/>
  <c r="Y705" i="83" s="1"/>
  <c r="Y715" i="83" s="1"/>
  <c r="Y725" i="83" s="1"/>
  <c r="N387" i="83"/>
  <c r="N368" i="83"/>
  <c r="N916" i="83" s="1"/>
  <c r="N155" i="84" s="1"/>
  <c r="AB493" i="83"/>
  <c r="AB495" i="83"/>
  <c r="AB513" i="83" s="1"/>
  <c r="AB496" i="83"/>
  <c r="AC479" i="83"/>
  <c r="AB494" i="83"/>
  <c r="L537" i="83"/>
  <c r="L534" i="83"/>
  <c r="Z506" i="83"/>
  <c r="P673" i="83"/>
  <c r="P917" i="83"/>
  <c r="P157" i="84" s="1"/>
  <c r="P552" i="83"/>
  <c r="AE387" i="83"/>
  <c r="AE368" i="83"/>
  <c r="AE916" i="83" s="1"/>
  <c r="AE155" i="84" s="1"/>
  <c r="L915" i="83"/>
  <c r="J333" i="83"/>
  <c r="O387" i="83"/>
  <c r="O368" i="83"/>
  <c r="O916" i="83" s="1"/>
  <c r="O155" i="84" s="1"/>
  <c r="AI387" i="83"/>
  <c r="AI368" i="83"/>
  <c r="AI916" i="83" s="1"/>
  <c r="AI155" i="84" s="1"/>
  <c r="U673" i="83"/>
  <c r="U917" i="83"/>
  <c r="U157" i="84" s="1"/>
  <c r="U552" i="83"/>
  <c r="Y508" i="83"/>
  <c r="Y521" i="83"/>
  <c r="Y526" i="83" s="1"/>
  <c r="Y575" i="83"/>
  <c r="AA513" i="83"/>
  <c r="AJ407" i="83"/>
  <c r="AJ392" i="83"/>
  <c r="L593" i="83"/>
  <c r="L618" i="83" s="1"/>
  <c r="L580" i="83"/>
  <c r="L602" i="83"/>
  <c r="L627" i="83" s="1"/>
  <c r="AF417" i="83"/>
  <c r="AF412" i="83"/>
  <c r="Y918" i="83"/>
  <c r="Y158" i="84" s="1"/>
  <c r="Y674" i="83"/>
  <c r="Y704" i="83" s="1"/>
  <c r="Y714" i="83" s="1"/>
  <c r="Y724" i="83" s="1"/>
  <c r="Y387" i="83"/>
  <c r="Y368" i="83"/>
  <c r="Y916" i="83" s="1"/>
  <c r="Y155" i="84" s="1"/>
  <c r="L595" i="83"/>
  <c r="L620" i="83" s="1"/>
  <c r="AA586" i="83"/>
  <c r="AA532" i="83"/>
  <c r="Z577" i="83"/>
  <c r="Z595" i="83" s="1"/>
  <c r="Z523" i="83"/>
  <c r="Z539" i="83" s="1"/>
  <c r="Z549" i="83" s="1"/>
  <c r="L526" i="83"/>
  <c r="Z504" i="83"/>
  <c r="R392" i="83"/>
  <c r="R407" i="83"/>
  <c r="Y601" i="83"/>
  <c r="Y626" i="83" s="1"/>
  <c r="Y631" i="83" s="1"/>
  <c r="Y173" i="84" s="1"/>
  <c r="Y588" i="83"/>
  <c r="L538" i="83"/>
  <c r="L540" i="83"/>
  <c r="L594" i="83"/>
  <c r="L619" i="83" s="1"/>
  <c r="L603" i="83"/>
  <c r="L628" i="83" s="1"/>
  <c r="J332" i="83"/>
  <c r="L914" i="83"/>
  <c r="L539" i="83"/>
  <c r="AA511" i="83"/>
  <c r="AA498" i="83"/>
  <c r="C174" i="45"/>
  <c r="X910" i="83" l="1"/>
  <c r="X163" i="84" s="1"/>
  <c r="X772" i="83"/>
  <c r="X771" i="83"/>
  <c r="X909" i="83"/>
  <c r="X162" i="84" s="1"/>
  <c r="Y637" i="83"/>
  <c r="Y746" i="83"/>
  <c r="Y180" i="84" s="1"/>
  <c r="Y176" i="84"/>
  <c r="L623" i="83"/>
  <c r="L172" i="84" s="1"/>
  <c r="Y747" i="83"/>
  <c r="Y181" i="84" s="1"/>
  <c r="Y177" i="84"/>
  <c r="Z611" i="83"/>
  <c r="Z620" i="83"/>
  <c r="X634" i="83"/>
  <c r="X623" i="83"/>
  <c r="X172" i="84" s="1"/>
  <c r="L635" i="83"/>
  <c r="L634" i="83"/>
  <c r="L631" i="83"/>
  <c r="L173" i="84" s="1"/>
  <c r="Y606" i="83"/>
  <c r="AA604" i="83"/>
  <c r="AA629" i="83" s="1"/>
  <c r="W636" i="83"/>
  <c r="W639" i="83" s="1"/>
  <c r="AA602" i="83"/>
  <c r="AA627" i="83" s="1"/>
  <c r="R412" i="83"/>
  <c r="R417" i="83"/>
  <c r="L610" i="83"/>
  <c r="J336" i="83"/>
  <c r="Z524" i="83"/>
  <c r="Z578" i="83"/>
  <c r="AB512" i="83"/>
  <c r="P392" i="83"/>
  <c r="P407" i="83"/>
  <c r="AA407" i="83"/>
  <c r="AA392" i="83"/>
  <c r="AA503" i="83"/>
  <c r="AA490" i="83"/>
  <c r="AB422" i="83"/>
  <c r="AB427" i="83"/>
  <c r="AB432" i="83" s="1"/>
  <c r="L387" i="83"/>
  <c r="L368" i="83"/>
  <c r="L916" i="83" s="1"/>
  <c r="J363" i="83"/>
  <c r="Z508" i="83"/>
  <c r="Z575" i="83"/>
  <c r="Z521" i="83"/>
  <c r="Z537" i="83" s="1"/>
  <c r="J914" i="83"/>
  <c r="L152" i="84"/>
  <c r="J152" i="84" s="1"/>
  <c r="K152" i="84" s="1"/>
  <c r="AJ417" i="83"/>
  <c r="AJ412" i="83"/>
  <c r="L153" i="84"/>
  <c r="J153" i="84" s="1"/>
  <c r="K153" i="84" s="1"/>
  <c r="I18" i="45" s="1"/>
  <c r="J915" i="83"/>
  <c r="AC493" i="83"/>
  <c r="AC495" i="83"/>
  <c r="AC496" i="83"/>
  <c r="AC514" i="83" s="1"/>
  <c r="AD479" i="83"/>
  <c r="AC494" i="83"/>
  <c r="AC512" i="83" s="1"/>
  <c r="L612" i="83"/>
  <c r="AA578" i="83"/>
  <c r="AA596" i="83" s="1"/>
  <c r="AA524" i="83"/>
  <c r="AA540" i="83" s="1"/>
  <c r="AA550" i="83" s="1"/>
  <c r="AA676" i="83" s="1"/>
  <c r="AA706" i="83" s="1"/>
  <c r="AA716" i="83" s="1"/>
  <c r="AA726" i="83" s="1"/>
  <c r="T407" i="83"/>
  <c r="T392" i="83"/>
  <c r="Q703" i="83"/>
  <c r="Q678" i="83"/>
  <c r="AD427" i="83"/>
  <c r="AD432" i="83" s="1"/>
  <c r="AD422" i="83"/>
  <c r="J388" i="83"/>
  <c r="L408" i="83"/>
  <c r="L609" i="83"/>
  <c r="L598" i="83"/>
  <c r="O407" i="83"/>
  <c r="O392" i="83"/>
  <c r="AF427" i="83"/>
  <c r="AF432" i="83" s="1"/>
  <c r="AF422" i="83"/>
  <c r="U703" i="83"/>
  <c r="U678" i="83"/>
  <c r="AB514" i="83"/>
  <c r="M407" i="83"/>
  <c r="M392" i="83"/>
  <c r="W673" i="83"/>
  <c r="W917" i="83"/>
  <c r="W157" i="84" s="1"/>
  <c r="W552" i="83"/>
  <c r="X598" i="83"/>
  <c r="X609" i="83"/>
  <c r="X614" i="83" s="1"/>
  <c r="X920" i="83" s="1"/>
  <c r="L390" i="83"/>
  <c r="J366" i="83"/>
  <c r="AA576" i="83"/>
  <c r="AA594" i="83" s="1"/>
  <c r="AA619" i="83" s="1"/>
  <c r="AA522" i="83"/>
  <c r="AA538" i="83" s="1"/>
  <c r="AA548" i="83" s="1"/>
  <c r="X542" i="83"/>
  <c r="X547" i="83"/>
  <c r="L549" i="83"/>
  <c r="L550" i="83"/>
  <c r="Z576" i="83"/>
  <c r="Z522" i="83"/>
  <c r="Z538" i="83" s="1"/>
  <c r="Z548" i="83" s="1"/>
  <c r="L611" i="83"/>
  <c r="AA585" i="83"/>
  <c r="AA531" i="83"/>
  <c r="AE407" i="83"/>
  <c r="AE392" i="83"/>
  <c r="AB585" i="83"/>
  <c r="AB531" i="83"/>
  <c r="S407" i="83"/>
  <c r="S392" i="83"/>
  <c r="AB485" i="83"/>
  <c r="AC478" i="83"/>
  <c r="AB486" i="83"/>
  <c r="AB488" i="83"/>
  <c r="AB487" i="83"/>
  <c r="AB505" i="83" s="1"/>
  <c r="V407" i="83"/>
  <c r="V392" i="83"/>
  <c r="W407" i="83"/>
  <c r="W392" i="83"/>
  <c r="AC417" i="83"/>
  <c r="AC412" i="83"/>
  <c r="M713" i="83"/>
  <c r="M708" i="83"/>
  <c r="AA523" i="83"/>
  <c r="AA577" i="83"/>
  <c r="AA595" i="83" s="1"/>
  <c r="AA620" i="83" s="1"/>
  <c r="AG407" i="83"/>
  <c r="AG392" i="83"/>
  <c r="J358" i="83"/>
  <c r="L547" i="83"/>
  <c r="L542" i="83"/>
  <c r="AB511" i="83"/>
  <c r="AB498" i="83"/>
  <c r="Y407" i="83"/>
  <c r="Y392" i="83"/>
  <c r="Y580" i="83"/>
  <c r="Y593" i="83"/>
  <c r="Y618" i="83" s="1"/>
  <c r="AI407" i="83"/>
  <c r="AI392" i="83"/>
  <c r="S703" i="83"/>
  <c r="S678" i="83"/>
  <c r="L606" i="83"/>
  <c r="X407" i="83"/>
  <c r="X392" i="83"/>
  <c r="L151" i="84"/>
  <c r="J151" i="84" s="1"/>
  <c r="K151" i="84" s="1"/>
  <c r="J913" i="83"/>
  <c r="Z407" i="83"/>
  <c r="Z392" i="83"/>
  <c r="T703" i="83"/>
  <c r="T678" i="83"/>
  <c r="Q407" i="83"/>
  <c r="Q392" i="83"/>
  <c r="V703" i="83"/>
  <c r="V678" i="83"/>
  <c r="L389" i="83"/>
  <c r="J365" i="83"/>
  <c r="L548" i="83"/>
  <c r="AA516" i="83"/>
  <c r="AA583" i="83"/>
  <c r="AA529" i="83"/>
  <c r="Z919" i="83"/>
  <c r="Z159" i="84" s="1"/>
  <c r="Z675" i="83"/>
  <c r="Z705" i="83" s="1"/>
  <c r="Z715" i="83" s="1"/>
  <c r="Z725" i="83" s="1"/>
  <c r="P703" i="83"/>
  <c r="P678" i="83"/>
  <c r="N407" i="83"/>
  <c r="N392" i="83"/>
  <c r="U407" i="83"/>
  <c r="U392" i="83"/>
  <c r="J926" i="83"/>
  <c r="L168" i="84"/>
  <c r="J168" i="84" s="1"/>
  <c r="K168" i="84" s="1"/>
  <c r="I33" i="45" s="1"/>
  <c r="Z534" i="83"/>
  <c r="Y537" i="83"/>
  <c r="N703" i="83"/>
  <c r="N678" i="83"/>
  <c r="O703" i="83"/>
  <c r="O678" i="83"/>
  <c r="R703" i="83"/>
  <c r="R678" i="83"/>
  <c r="Z601" i="83"/>
  <c r="Z626" i="83" s="1"/>
  <c r="Z631" i="83" s="1"/>
  <c r="Z173" i="84" s="1"/>
  <c r="Z588" i="83"/>
  <c r="AH407" i="83"/>
  <c r="AH392" i="83"/>
  <c r="C175" i="45"/>
  <c r="I17" i="45" l="1"/>
  <c r="AA635" i="83"/>
  <c r="Y909" i="83"/>
  <c r="Y162" i="84" s="1"/>
  <c r="Y771" i="83"/>
  <c r="Y910" i="83"/>
  <c r="Y163" i="84" s="1"/>
  <c r="Y772" i="83"/>
  <c r="Z747" i="83"/>
  <c r="Z181" i="84" s="1"/>
  <c r="Z177" i="84"/>
  <c r="I16" i="45"/>
  <c r="Y634" i="83"/>
  <c r="Y623" i="83"/>
  <c r="Y172" i="84" s="1"/>
  <c r="AA612" i="83"/>
  <c r="AA621" i="83"/>
  <c r="AA637" i="83" s="1"/>
  <c r="L637" i="83"/>
  <c r="L636" i="83"/>
  <c r="AB603" i="83"/>
  <c r="AB628" i="83" s="1"/>
  <c r="X636" i="83"/>
  <c r="X639" i="83" s="1"/>
  <c r="AA610" i="83"/>
  <c r="Z606" i="83"/>
  <c r="AI417" i="83"/>
  <c r="AI412" i="83"/>
  <c r="AH417" i="83"/>
  <c r="AH412" i="83"/>
  <c r="L674" i="83"/>
  <c r="L918" i="83"/>
  <c r="L410" i="83"/>
  <c r="J390" i="83"/>
  <c r="O417" i="83"/>
  <c r="O412" i="83"/>
  <c r="AA417" i="83"/>
  <c r="AA412" i="83"/>
  <c r="J368" i="83"/>
  <c r="W417" i="83"/>
  <c r="W412" i="83"/>
  <c r="AB586" i="83"/>
  <c r="AB532" i="83"/>
  <c r="Q713" i="83"/>
  <c r="Q708" i="83"/>
  <c r="AE479" i="83"/>
  <c r="AD495" i="83"/>
  <c r="AD513" i="83" s="1"/>
  <c r="AD493" i="83"/>
  <c r="AD496" i="83"/>
  <c r="AD494" i="83"/>
  <c r="AD512" i="83" s="1"/>
  <c r="AJ427" i="83"/>
  <c r="AJ432" i="83" s="1"/>
  <c r="AJ422" i="83"/>
  <c r="L155" i="84"/>
  <c r="J155" i="84" s="1"/>
  <c r="K155" i="84" s="1"/>
  <c r="I20" i="45" s="1"/>
  <c r="J916" i="83"/>
  <c r="P412" i="83"/>
  <c r="P417" i="83"/>
  <c r="N417" i="83"/>
  <c r="N412" i="83"/>
  <c r="Y417" i="83"/>
  <c r="Y412" i="83"/>
  <c r="AB503" i="83"/>
  <c r="AB490" i="83"/>
  <c r="AC584" i="83"/>
  <c r="AC530" i="83"/>
  <c r="O713" i="83"/>
  <c r="O708" i="83"/>
  <c r="U417" i="83"/>
  <c r="U412" i="83"/>
  <c r="L409" i="83"/>
  <c r="J389" i="83"/>
  <c r="Z417" i="83"/>
  <c r="Z412" i="83"/>
  <c r="S713" i="83"/>
  <c r="S708" i="83"/>
  <c r="AB516" i="83"/>
  <c r="AB529" i="83"/>
  <c r="AB583" i="83"/>
  <c r="AA539" i="83"/>
  <c r="S417" i="83"/>
  <c r="S412" i="83"/>
  <c r="AA603" i="83"/>
  <c r="L675" i="83"/>
  <c r="L919" i="83"/>
  <c r="AC586" i="83"/>
  <c r="AC532" i="83"/>
  <c r="L407" i="83"/>
  <c r="L392" i="83"/>
  <c r="J387" i="83"/>
  <c r="T713" i="83"/>
  <c r="T708" i="83"/>
  <c r="AG417" i="83"/>
  <c r="AG412" i="83"/>
  <c r="L676" i="83"/>
  <c r="N713" i="83"/>
  <c r="N708" i="83"/>
  <c r="AA534" i="83"/>
  <c r="V412" i="83"/>
  <c r="V417" i="83"/>
  <c r="X673" i="83"/>
  <c r="X917" i="83"/>
  <c r="X157" i="84" s="1"/>
  <c r="X552" i="83"/>
  <c r="U713" i="83"/>
  <c r="U708" i="83"/>
  <c r="L614" i="83"/>
  <c r="L920" i="83" s="1"/>
  <c r="T417" i="83"/>
  <c r="T412" i="83"/>
  <c r="AC513" i="83"/>
  <c r="R422" i="83"/>
  <c r="R427" i="83"/>
  <c r="R432" i="83" s="1"/>
  <c r="Y547" i="83"/>
  <c r="Y542" i="83"/>
  <c r="AB577" i="83"/>
  <c r="AB523" i="83"/>
  <c r="AB539" i="83" s="1"/>
  <c r="AB549" i="83" s="1"/>
  <c r="AC511" i="83"/>
  <c r="AC498" i="83"/>
  <c r="AB584" i="83"/>
  <c r="AB530" i="83"/>
  <c r="V713" i="83"/>
  <c r="V708" i="83"/>
  <c r="L418" i="83"/>
  <c r="J408" i="83"/>
  <c r="Z547" i="83"/>
  <c r="Y598" i="83"/>
  <c r="Y609" i="83"/>
  <c r="Y614" i="83" s="1"/>
  <c r="Y920" i="83" s="1"/>
  <c r="L917" i="83"/>
  <c r="L673" i="83"/>
  <c r="L552" i="83"/>
  <c r="M723" i="83"/>
  <c r="M175" i="84" s="1"/>
  <c r="M718" i="83"/>
  <c r="AB506" i="83"/>
  <c r="Z674" i="83"/>
  <c r="Z704" i="83" s="1"/>
  <c r="Z714" i="83" s="1"/>
  <c r="Z724" i="83" s="1"/>
  <c r="Z918" i="83"/>
  <c r="Z158" i="84" s="1"/>
  <c r="AA918" i="83"/>
  <c r="AA158" i="84" s="1"/>
  <c r="AA674" i="83"/>
  <c r="AA704" i="83" s="1"/>
  <c r="AA714" i="83" s="1"/>
  <c r="AA724" i="83" s="1"/>
  <c r="W703" i="83"/>
  <c r="W678" i="83"/>
  <c r="Z526" i="83"/>
  <c r="P713" i="83"/>
  <c r="P708" i="83"/>
  <c r="X417" i="83"/>
  <c r="X412" i="83"/>
  <c r="Z580" i="83"/>
  <c r="Z593" i="83"/>
  <c r="Z618" i="83" s="1"/>
  <c r="AA508" i="83"/>
  <c r="AA575" i="83"/>
  <c r="AA521" i="83"/>
  <c r="AA526" i="83" s="1"/>
  <c r="Z596" i="83"/>
  <c r="Z621" i="83" s="1"/>
  <c r="AA601" i="83"/>
  <c r="AA626" i="83" s="1"/>
  <c r="AA588" i="83"/>
  <c r="R713" i="83"/>
  <c r="R708" i="83"/>
  <c r="Q417" i="83"/>
  <c r="Q412" i="83"/>
  <c r="AB504" i="83"/>
  <c r="Z594" i="83"/>
  <c r="Z619" i="83" s="1"/>
  <c r="AC427" i="83"/>
  <c r="AC432" i="83" s="1"/>
  <c r="AC422" i="83"/>
  <c r="AC488" i="83"/>
  <c r="AC506" i="83" s="1"/>
  <c r="AC485" i="83"/>
  <c r="AD478" i="83"/>
  <c r="AC487" i="83"/>
  <c r="AC505" i="83" s="1"/>
  <c r="AC486" i="83"/>
  <c r="AC504" i="83" s="1"/>
  <c r="AE417" i="83"/>
  <c r="AE412" i="83"/>
  <c r="M412" i="83"/>
  <c r="M417" i="83"/>
  <c r="Z540" i="83"/>
  <c r="Z542" i="83" s="1"/>
  <c r="C176" i="45"/>
  <c r="Z772" i="83" l="1"/>
  <c r="Z910" i="83"/>
  <c r="Z163" i="84" s="1"/>
  <c r="AA746" i="83"/>
  <c r="AA180" i="84" s="1"/>
  <c r="AA176" i="84"/>
  <c r="Z746" i="83"/>
  <c r="Z180" i="84" s="1"/>
  <c r="Z176" i="84"/>
  <c r="AA611" i="83"/>
  <c r="AA628" i="83"/>
  <c r="AA631" i="83" s="1"/>
  <c r="AA173" i="84" s="1"/>
  <c r="Z635" i="83"/>
  <c r="Z623" i="83"/>
  <c r="Z172" i="84" s="1"/>
  <c r="Z634" i="83"/>
  <c r="L639" i="83"/>
  <c r="AC604" i="83"/>
  <c r="AC629" i="83" s="1"/>
  <c r="Y636" i="83"/>
  <c r="Y639" i="83" s="1"/>
  <c r="AC602" i="83"/>
  <c r="AC627" i="83" s="1"/>
  <c r="Q427" i="83"/>
  <c r="Q432" i="83" s="1"/>
  <c r="Q422" i="83"/>
  <c r="AB675" i="83"/>
  <c r="AB705" i="83" s="1"/>
  <c r="AB715" i="83" s="1"/>
  <c r="AB725" i="83" s="1"/>
  <c r="AB919" i="83"/>
  <c r="AB159" i="84" s="1"/>
  <c r="T427" i="83"/>
  <c r="T432" i="83" s="1"/>
  <c r="T422" i="83"/>
  <c r="AC576" i="83"/>
  <c r="AC594" i="83" s="1"/>
  <c r="AC619" i="83" s="1"/>
  <c r="AC522" i="83"/>
  <c r="AC538" i="83" s="1"/>
  <c r="AC548" i="83" s="1"/>
  <c r="AC577" i="83"/>
  <c r="AC595" i="83" s="1"/>
  <c r="AC620" i="83" s="1"/>
  <c r="AC523" i="83"/>
  <c r="AA606" i="83"/>
  <c r="AB602" i="83"/>
  <c r="AB627" i="83" s="1"/>
  <c r="S422" i="83"/>
  <c r="S427" i="83"/>
  <c r="S432" i="83" s="1"/>
  <c r="P422" i="83"/>
  <c r="P427" i="83"/>
  <c r="P432" i="83" s="1"/>
  <c r="AD511" i="83"/>
  <c r="AD498" i="83"/>
  <c r="AD486" i="83"/>
  <c r="AD504" i="83" s="1"/>
  <c r="AD487" i="83"/>
  <c r="AD505" i="83" s="1"/>
  <c r="AD485" i="83"/>
  <c r="AD488" i="83"/>
  <c r="AE478" i="83"/>
  <c r="W713" i="83"/>
  <c r="W708" i="83"/>
  <c r="M728" i="83"/>
  <c r="Z917" i="83"/>
  <c r="Z157" i="84" s="1"/>
  <c r="Z673" i="83"/>
  <c r="AG427" i="83"/>
  <c r="AG432" i="83" s="1"/>
  <c r="AG422" i="83"/>
  <c r="Z427" i="83"/>
  <c r="Z432" i="83" s="1"/>
  <c r="Z422" i="83"/>
  <c r="AD585" i="83"/>
  <c r="AD531" i="83"/>
  <c r="AH427" i="83"/>
  <c r="AH432" i="83" s="1"/>
  <c r="AH422" i="83"/>
  <c r="Z610" i="83"/>
  <c r="AA427" i="83"/>
  <c r="AA432" i="83" s="1"/>
  <c r="AA422" i="83"/>
  <c r="Z550" i="83"/>
  <c r="AC490" i="83"/>
  <c r="AC503" i="83"/>
  <c r="AB522" i="83"/>
  <c r="AB538" i="83" s="1"/>
  <c r="AB576" i="83"/>
  <c r="Z612" i="83"/>
  <c r="X427" i="83"/>
  <c r="X432" i="83" s="1"/>
  <c r="X422" i="83"/>
  <c r="U718" i="83"/>
  <c r="U723" i="83"/>
  <c r="U175" i="84" s="1"/>
  <c r="AA549" i="83"/>
  <c r="J392" i="83"/>
  <c r="AF479" i="83"/>
  <c r="AE496" i="83"/>
  <c r="AE514" i="83" s="1"/>
  <c r="AE495" i="83"/>
  <c r="AE493" i="83"/>
  <c r="AE494" i="83"/>
  <c r="AE512" i="83" s="1"/>
  <c r="W427" i="83"/>
  <c r="W432" i="83" s="1"/>
  <c r="W422" i="83"/>
  <c r="O422" i="83"/>
  <c r="O427" i="83"/>
  <c r="O432" i="83" s="1"/>
  <c r="AA580" i="83"/>
  <c r="AA593" i="83"/>
  <c r="AA618" i="83" s="1"/>
  <c r="L703" i="83"/>
  <c r="L678" i="83"/>
  <c r="AE427" i="83"/>
  <c r="AE432" i="83" s="1"/>
  <c r="AE422" i="83"/>
  <c r="R718" i="83"/>
  <c r="R723" i="83"/>
  <c r="R175" i="84" s="1"/>
  <c r="AD584" i="83"/>
  <c r="AD530" i="83"/>
  <c r="L158" i="84"/>
  <c r="Z609" i="83"/>
  <c r="Z598" i="83"/>
  <c r="M422" i="83"/>
  <c r="M427" i="83"/>
  <c r="M432" i="83" s="1"/>
  <c r="AC578" i="83"/>
  <c r="AC596" i="83" s="1"/>
  <c r="AC524" i="83"/>
  <c r="AC540" i="83" s="1"/>
  <c r="AC550" i="83" s="1"/>
  <c r="AC676" i="83" s="1"/>
  <c r="AC706" i="83" s="1"/>
  <c r="AC716" i="83" s="1"/>
  <c r="AC726" i="83" s="1"/>
  <c r="J418" i="83"/>
  <c r="L428" i="83"/>
  <c r="J428" i="83" s="1"/>
  <c r="AC516" i="83"/>
  <c r="AC583" i="83"/>
  <c r="AC529" i="83"/>
  <c r="AA537" i="83"/>
  <c r="T723" i="83"/>
  <c r="T175" i="84" s="1"/>
  <c r="T718" i="83"/>
  <c r="L159" i="84"/>
  <c r="AB601" i="83"/>
  <c r="AB626" i="83" s="1"/>
  <c r="AB588" i="83"/>
  <c r="L419" i="83"/>
  <c r="J409" i="83"/>
  <c r="AB508" i="83"/>
  <c r="AB521" i="83"/>
  <c r="AB575" i="83"/>
  <c r="AI427" i="83"/>
  <c r="AI432" i="83" s="1"/>
  <c r="AI422" i="83"/>
  <c r="P723" i="83"/>
  <c r="P175" i="84" s="1"/>
  <c r="P718" i="83"/>
  <c r="AC531" i="83"/>
  <c r="AC585" i="83"/>
  <c r="L705" i="83"/>
  <c r="AB534" i="83"/>
  <c r="Q723" i="83"/>
  <c r="Q175" i="84" s="1"/>
  <c r="Q718" i="83"/>
  <c r="L420" i="83"/>
  <c r="J410" i="83"/>
  <c r="L157" i="84"/>
  <c r="V723" i="83"/>
  <c r="V175" i="84" s="1"/>
  <c r="V718" i="83"/>
  <c r="AB595" i="83"/>
  <c r="AB620" i="83" s="1"/>
  <c r="X703" i="83"/>
  <c r="X678" i="83"/>
  <c r="N723" i="83"/>
  <c r="N175" i="84" s="1"/>
  <c r="N718" i="83"/>
  <c r="U427" i="83"/>
  <c r="U432" i="83" s="1"/>
  <c r="U422" i="83"/>
  <c r="Y427" i="83"/>
  <c r="Y432" i="83" s="1"/>
  <c r="Y422" i="83"/>
  <c r="AB578" i="83"/>
  <c r="AB524" i="83"/>
  <c r="Y917" i="83"/>
  <c r="Y157" i="84" s="1"/>
  <c r="Y673" i="83"/>
  <c r="Y552" i="83"/>
  <c r="V422" i="83"/>
  <c r="V427" i="83"/>
  <c r="V432" i="83" s="1"/>
  <c r="L706" i="83"/>
  <c r="L417" i="83"/>
  <c r="L412" i="83"/>
  <c r="J407" i="83"/>
  <c r="S723" i="83"/>
  <c r="S175" i="84" s="1"/>
  <c r="S718" i="83"/>
  <c r="O723" i="83"/>
  <c r="O175" i="84" s="1"/>
  <c r="O718" i="83"/>
  <c r="N427" i="83"/>
  <c r="N432" i="83" s="1"/>
  <c r="N422" i="83"/>
  <c r="AD514" i="83"/>
  <c r="AB604" i="83"/>
  <c r="AB629" i="83" s="1"/>
  <c r="L704" i="83"/>
  <c r="C177" i="45"/>
  <c r="AA771" i="83" l="1"/>
  <c r="AC635" i="83"/>
  <c r="AA909" i="83"/>
  <c r="AA162" i="84" s="1"/>
  <c r="M921" i="83"/>
  <c r="M183" i="84"/>
  <c r="Z909" i="83"/>
  <c r="Z162" i="84" s="1"/>
  <c r="Z771" i="83"/>
  <c r="AB747" i="83"/>
  <c r="AB181" i="84" s="1"/>
  <c r="AB177" i="84"/>
  <c r="AC612" i="83"/>
  <c r="AC621" i="83"/>
  <c r="AC637" i="83" s="1"/>
  <c r="AB631" i="83"/>
  <c r="AB173" i="84" s="1"/>
  <c r="AA623" i="83"/>
  <c r="AA172" i="84" s="1"/>
  <c r="AA634" i="83"/>
  <c r="Z637" i="83"/>
  <c r="Z636" i="83"/>
  <c r="AD603" i="83"/>
  <c r="AD628" i="83" s="1"/>
  <c r="AD602" i="83"/>
  <c r="AD627" i="83" s="1"/>
  <c r="AC610" i="83"/>
  <c r="AB526" i="83"/>
  <c r="Z614" i="83"/>
  <c r="Z920" i="83" s="1"/>
  <c r="T745" i="83"/>
  <c r="T179" i="84" s="1"/>
  <c r="T728" i="83"/>
  <c r="AE532" i="83"/>
  <c r="AE586" i="83"/>
  <c r="AC508" i="83"/>
  <c r="AC521" i="83"/>
  <c r="AC526" i="83" s="1"/>
  <c r="AC575" i="83"/>
  <c r="M745" i="83"/>
  <c r="M179" i="84" s="1"/>
  <c r="AD576" i="83"/>
  <c r="AD594" i="83" s="1"/>
  <c r="AD619" i="83" s="1"/>
  <c r="AD522" i="83"/>
  <c r="AD538" i="83" s="1"/>
  <c r="AD548" i="83" s="1"/>
  <c r="AB606" i="83"/>
  <c r="L427" i="83"/>
  <c r="L422" i="83"/>
  <c r="J417" i="83"/>
  <c r="V745" i="83"/>
  <c r="V179" i="84" s="1"/>
  <c r="V728" i="83"/>
  <c r="Q745" i="83"/>
  <c r="Q179" i="84" s="1"/>
  <c r="Q728" i="83"/>
  <c r="J412" i="83"/>
  <c r="AA547" i="83"/>
  <c r="AA542" i="83"/>
  <c r="R745" i="83"/>
  <c r="R179" i="84" s="1"/>
  <c r="R728" i="83"/>
  <c r="AF493" i="83"/>
  <c r="AF495" i="83"/>
  <c r="AF513" i="83" s="1"/>
  <c r="AF496" i="83"/>
  <c r="AG479" i="83"/>
  <c r="AF494" i="83"/>
  <c r="AF512" i="83" s="1"/>
  <c r="L716" i="83"/>
  <c r="N745" i="83"/>
  <c r="N179" i="84" s="1"/>
  <c r="N728" i="83"/>
  <c r="AB537" i="83"/>
  <c r="P745" i="83"/>
  <c r="P179" i="84" s="1"/>
  <c r="P728" i="83"/>
  <c r="L429" i="83"/>
  <c r="J419" i="83"/>
  <c r="W723" i="83"/>
  <c r="W175" i="84" s="1"/>
  <c r="W718" i="83"/>
  <c r="AD516" i="83"/>
  <c r="AD583" i="83"/>
  <c r="AD529" i="83"/>
  <c r="AC539" i="83"/>
  <c r="AC603" i="83"/>
  <c r="AB540" i="83"/>
  <c r="AC601" i="83"/>
  <c r="AC626" i="83" s="1"/>
  <c r="AC588" i="83"/>
  <c r="Z676" i="83"/>
  <c r="Z678" i="83" s="1"/>
  <c r="L430" i="83"/>
  <c r="J430" i="83" s="1"/>
  <c r="J420" i="83"/>
  <c r="X708" i="83"/>
  <c r="X713" i="83"/>
  <c r="AA675" i="83"/>
  <c r="AA919" i="83"/>
  <c r="Z703" i="83"/>
  <c r="AE486" i="83"/>
  <c r="AE487" i="83"/>
  <c r="AE505" i="83" s="1"/>
  <c r="AF478" i="83"/>
  <c r="AE488" i="83"/>
  <c r="AE506" i="83" s="1"/>
  <c r="AE485" i="83"/>
  <c r="AC674" i="83"/>
  <c r="AC704" i="83" s="1"/>
  <c r="AC714" i="83" s="1"/>
  <c r="AC724" i="83" s="1"/>
  <c r="AC918" i="83"/>
  <c r="AC158" i="84" s="1"/>
  <c r="AD532" i="83"/>
  <c r="AD586" i="83"/>
  <c r="Y703" i="83"/>
  <c r="Y678" i="83"/>
  <c r="O745" i="83"/>
  <c r="O179" i="84" s="1"/>
  <c r="O728" i="83"/>
  <c r="AB596" i="83"/>
  <c r="AB621" i="83" s="1"/>
  <c r="S745" i="83"/>
  <c r="S179" i="84" s="1"/>
  <c r="S728" i="83"/>
  <c r="L715" i="83"/>
  <c r="AE584" i="83"/>
  <c r="AE530" i="83"/>
  <c r="U745" i="83"/>
  <c r="U179" i="84" s="1"/>
  <c r="U728" i="83"/>
  <c r="Z552" i="83"/>
  <c r="AD506" i="83"/>
  <c r="L714" i="83"/>
  <c r="AB611" i="83"/>
  <c r="AB580" i="83"/>
  <c r="AB593" i="83"/>
  <c r="AB618" i="83" s="1"/>
  <c r="L713" i="83"/>
  <c r="L708" i="83"/>
  <c r="AE511" i="83"/>
  <c r="AE498" i="83"/>
  <c r="AB594" i="83"/>
  <c r="AB619" i="83" s="1"/>
  <c r="AC534" i="83"/>
  <c r="AD503" i="83"/>
  <c r="AD490" i="83"/>
  <c r="AA609" i="83"/>
  <c r="AA598" i="83"/>
  <c r="AE513" i="83"/>
  <c r="AB548" i="83"/>
  <c r="AD523" i="83"/>
  <c r="AD577" i="83"/>
  <c r="C178" i="45"/>
  <c r="AB910" i="83" l="1"/>
  <c r="AB163" i="84" s="1"/>
  <c r="AD635" i="83"/>
  <c r="AB772" i="83"/>
  <c r="P921" i="83"/>
  <c r="P183" i="84"/>
  <c r="Q921" i="83"/>
  <c r="Q183" i="84"/>
  <c r="T921" i="83"/>
  <c r="T183" i="84"/>
  <c r="U921" i="83"/>
  <c r="U183" i="84"/>
  <c r="O921" i="83"/>
  <c r="O183" i="84"/>
  <c r="S921" i="83"/>
  <c r="S183" i="84"/>
  <c r="V921" i="83"/>
  <c r="V183" i="84"/>
  <c r="N921" i="83"/>
  <c r="N183" i="84"/>
  <c r="R921" i="83"/>
  <c r="R183" i="84"/>
  <c r="AC746" i="83"/>
  <c r="AC180" i="84" s="1"/>
  <c r="AC176" i="84"/>
  <c r="AB635" i="83"/>
  <c r="AB634" i="83"/>
  <c r="AB623" i="83"/>
  <c r="AB172" i="84" s="1"/>
  <c r="AC611" i="83"/>
  <c r="AC628" i="83"/>
  <c r="AC631" i="83" s="1"/>
  <c r="AC173" i="84" s="1"/>
  <c r="Z639" i="83"/>
  <c r="AA636" i="83"/>
  <c r="AA639" i="83" s="1"/>
  <c r="AD610" i="83"/>
  <c r="AE604" i="83"/>
  <c r="AE629" i="83" s="1"/>
  <c r="AE602" i="83"/>
  <c r="AE627" i="83" s="1"/>
  <c r="J422" i="83"/>
  <c r="AE504" i="83"/>
  <c r="P908" i="83"/>
  <c r="P161" i="84" s="1"/>
  <c r="P770" i="83"/>
  <c r="P776" i="83" s="1"/>
  <c r="P785" i="83" s="1"/>
  <c r="P751" i="83"/>
  <c r="Z713" i="83"/>
  <c r="AB550" i="83"/>
  <c r="AB542" i="83"/>
  <c r="AB547" i="83"/>
  <c r="AF531" i="83"/>
  <c r="AF585" i="83"/>
  <c r="AE585" i="83"/>
  <c r="AE531" i="83"/>
  <c r="S908" i="83"/>
  <c r="S161" i="84" s="1"/>
  <c r="S751" i="83"/>
  <c r="S770" i="83"/>
  <c r="S776" i="83" s="1"/>
  <c r="S785" i="83" s="1"/>
  <c r="AA614" i="83"/>
  <c r="AA920" i="83" s="1"/>
  <c r="AE516" i="83"/>
  <c r="AE529" i="83"/>
  <c r="AE583" i="83"/>
  <c r="AB612" i="83"/>
  <c r="AF511" i="83"/>
  <c r="AF498" i="83"/>
  <c r="Q908" i="83"/>
  <c r="Q161" i="84" s="1"/>
  <c r="Q751" i="83"/>
  <c r="Q770" i="83"/>
  <c r="Q776" i="83" s="1"/>
  <c r="Q785" i="83" s="1"/>
  <c r="U770" i="83"/>
  <c r="U776" i="83" s="1"/>
  <c r="U785" i="83" s="1"/>
  <c r="U751" i="83"/>
  <c r="U908" i="83"/>
  <c r="U161" i="84" s="1"/>
  <c r="AF514" i="83"/>
  <c r="L724" i="83"/>
  <c r="L176" i="84" s="1"/>
  <c r="W728" i="83"/>
  <c r="W745" i="83"/>
  <c r="W179" i="84" s="1"/>
  <c r="N751" i="83"/>
  <c r="N770" i="83"/>
  <c r="N776" i="83" s="1"/>
  <c r="N785" i="83" s="1"/>
  <c r="N908" i="83"/>
  <c r="N161" i="84" s="1"/>
  <c r="AD674" i="83"/>
  <c r="AD704" i="83" s="1"/>
  <c r="AD714" i="83" s="1"/>
  <c r="AD724" i="83" s="1"/>
  <c r="AD918" i="83"/>
  <c r="AD158" i="84" s="1"/>
  <c r="AB610" i="83"/>
  <c r="AD604" i="83"/>
  <c r="AD629" i="83" s="1"/>
  <c r="AD601" i="83"/>
  <c r="AD626" i="83" s="1"/>
  <c r="AD588" i="83"/>
  <c r="J427" i="83"/>
  <c r="AD595" i="83"/>
  <c r="AD620" i="83" s="1"/>
  <c r="AD539" i="83"/>
  <c r="AD549" i="83" s="1"/>
  <c r="O908" i="83"/>
  <c r="O161" i="84" s="1"/>
  <c r="O751" i="83"/>
  <c r="O770" i="83"/>
  <c r="O776" i="83" s="1"/>
  <c r="O785" i="83" s="1"/>
  <c r="AE503" i="83"/>
  <c r="AE490" i="83"/>
  <c r="AA159" i="84"/>
  <c r="AC537" i="83"/>
  <c r="R770" i="83"/>
  <c r="R776" i="83" s="1"/>
  <c r="R785" i="83" s="1"/>
  <c r="R751" i="83"/>
  <c r="R908" i="83"/>
  <c r="R161" i="84" s="1"/>
  <c r="L725" i="83"/>
  <c r="L177" i="84" s="1"/>
  <c r="Z706" i="83"/>
  <c r="Z708" i="83" s="1"/>
  <c r="AD508" i="83"/>
  <c r="AD575" i="83"/>
  <c r="AD521" i="83"/>
  <c r="AD524" i="83"/>
  <c r="AD578" i="83"/>
  <c r="AA705" i="83"/>
  <c r="V770" i="83"/>
  <c r="V776" i="83" s="1"/>
  <c r="V785" i="83" s="1"/>
  <c r="V908" i="83"/>
  <c r="V161" i="84" s="1"/>
  <c r="V751" i="83"/>
  <c r="AB598" i="83"/>
  <c r="AB609" i="83"/>
  <c r="AF485" i="83"/>
  <c r="AF487" i="83"/>
  <c r="AF505" i="83" s="1"/>
  <c r="AF486" i="83"/>
  <c r="AF504" i="83" s="1"/>
  <c r="AG478" i="83"/>
  <c r="AF488" i="83"/>
  <c r="AF506" i="83" s="1"/>
  <c r="AC549" i="83"/>
  <c r="L432" i="83"/>
  <c r="J429" i="83"/>
  <c r="AF584" i="83"/>
  <c r="AF530" i="83"/>
  <c r="T751" i="83"/>
  <c r="T908" i="83"/>
  <c r="T161" i="84" s="1"/>
  <c r="T770" i="83"/>
  <c r="T776" i="83" s="1"/>
  <c r="T785" i="83" s="1"/>
  <c r="L723" i="83"/>
  <c r="L718" i="83"/>
  <c r="AE578" i="83"/>
  <c r="AE596" i="83" s="1"/>
  <c r="AE524" i="83"/>
  <c r="AE540" i="83" s="1"/>
  <c r="AE550" i="83" s="1"/>
  <c r="AE676" i="83" s="1"/>
  <c r="AE706" i="83" s="1"/>
  <c r="AE716" i="83" s="1"/>
  <c r="AE726" i="83" s="1"/>
  <c r="L726" i="83"/>
  <c r="M751" i="83"/>
  <c r="M908" i="83"/>
  <c r="M161" i="84" s="1"/>
  <c r="M770" i="83"/>
  <c r="M776" i="83" s="1"/>
  <c r="M785" i="83" s="1"/>
  <c r="AB674" i="83"/>
  <c r="AB918" i="83"/>
  <c r="Y708" i="83"/>
  <c r="Y713" i="83"/>
  <c r="AE577" i="83"/>
  <c r="AE595" i="83" s="1"/>
  <c r="AE620" i="83" s="1"/>
  <c r="AE523" i="83"/>
  <c r="X718" i="83"/>
  <c r="X723" i="83"/>
  <c r="X175" i="84" s="1"/>
  <c r="AC606" i="83"/>
  <c r="AD534" i="83"/>
  <c r="AG495" i="83"/>
  <c r="AG496" i="83"/>
  <c r="AG514" i="83" s="1"/>
  <c r="AH479" i="83"/>
  <c r="AG493" i="83"/>
  <c r="AG494" i="83"/>
  <c r="AG512" i="83" s="1"/>
  <c r="AA552" i="83"/>
  <c r="AA917" i="83"/>
  <c r="AA673" i="83"/>
  <c r="AC580" i="83"/>
  <c r="AC593" i="83"/>
  <c r="AC618" i="83" s="1"/>
  <c r="C179" i="45"/>
  <c r="W921" i="83" l="1"/>
  <c r="W183" i="84"/>
  <c r="AC771" i="83"/>
  <c r="AC909" i="83"/>
  <c r="AC162" i="84" s="1"/>
  <c r="AD631" i="83"/>
  <c r="AD173" i="84" s="1"/>
  <c r="L745" i="83"/>
  <c r="L179" i="84" s="1"/>
  <c r="L175" i="84"/>
  <c r="AD746" i="83"/>
  <c r="AD180" i="84" s="1"/>
  <c r="AD176" i="84"/>
  <c r="AE612" i="83"/>
  <c r="AE621" i="83"/>
  <c r="AC634" i="83"/>
  <c r="AC623" i="83"/>
  <c r="AC172" i="84" s="1"/>
  <c r="AB636" i="83"/>
  <c r="AB637" i="83"/>
  <c r="AF603" i="83"/>
  <c r="AF628" i="83" s="1"/>
  <c r="J432" i="83"/>
  <c r="AB614" i="83"/>
  <c r="AB920" i="83" s="1"/>
  <c r="AD526" i="83"/>
  <c r="AE534" i="83"/>
  <c r="AB158" i="84"/>
  <c r="AF602" i="83"/>
  <c r="AF627" i="83" s="1"/>
  <c r="AF523" i="83"/>
  <c r="AF539" i="83" s="1"/>
  <c r="AF549" i="83" s="1"/>
  <c r="AF577" i="83"/>
  <c r="AF595" i="83" s="1"/>
  <c r="AF620" i="83" s="1"/>
  <c r="V792" i="83"/>
  <c r="V801" i="83"/>
  <c r="V797" i="83"/>
  <c r="AD580" i="83"/>
  <c r="AD593" i="83"/>
  <c r="AD618" i="83" s="1"/>
  <c r="R792" i="83"/>
  <c r="R801" i="83"/>
  <c r="R797" i="83"/>
  <c r="L746" i="83"/>
  <c r="L180" i="84" s="1"/>
  <c r="AE603" i="83"/>
  <c r="AG584" i="83"/>
  <c r="AG530" i="83"/>
  <c r="X728" i="83"/>
  <c r="X745" i="83"/>
  <c r="X179" i="84" s="1"/>
  <c r="AB704" i="83"/>
  <c r="AF503" i="83"/>
  <c r="AF490" i="83"/>
  <c r="AC547" i="83"/>
  <c r="AC542" i="83"/>
  <c r="AD606" i="83"/>
  <c r="N792" i="83"/>
  <c r="N801" i="83"/>
  <c r="N797" i="83"/>
  <c r="AA157" i="84"/>
  <c r="AF576" i="83"/>
  <c r="AF594" i="83" s="1"/>
  <c r="AF619" i="83" s="1"/>
  <c r="AF522" i="83"/>
  <c r="AF538" i="83" s="1"/>
  <c r="AF548" i="83" s="1"/>
  <c r="AG511" i="83"/>
  <c r="AG498" i="83"/>
  <c r="M801" i="83"/>
  <c r="M797" i="83"/>
  <c r="M792" i="83"/>
  <c r="AA715" i="83"/>
  <c r="AF532" i="83"/>
  <c r="AF586" i="83"/>
  <c r="Z723" i="83"/>
  <c r="Z175" i="84" s="1"/>
  <c r="AC598" i="83"/>
  <c r="AC609" i="83"/>
  <c r="AC614" i="83" s="1"/>
  <c r="AC920" i="83" s="1"/>
  <c r="AH495" i="83"/>
  <c r="AH513" i="83" s="1"/>
  <c r="AI479" i="83"/>
  <c r="AH496" i="83"/>
  <c r="AH514" i="83" s="1"/>
  <c r="AH493" i="83"/>
  <c r="AH494" i="83"/>
  <c r="AH512" i="83" s="1"/>
  <c r="AE539" i="83"/>
  <c r="L728" i="83"/>
  <c r="Z716" i="83"/>
  <c r="AD919" i="83"/>
  <c r="AD159" i="84" s="1"/>
  <c r="AD675" i="83"/>
  <c r="AD705" i="83" s="1"/>
  <c r="AD715" i="83" s="1"/>
  <c r="AD725" i="83" s="1"/>
  <c r="W751" i="83"/>
  <c r="W770" i="83"/>
  <c r="W776" i="83" s="1"/>
  <c r="W785" i="83" s="1"/>
  <c r="W908" i="83"/>
  <c r="W161" i="84" s="1"/>
  <c r="AF516" i="83"/>
  <c r="AF529" i="83"/>
  <c r="AF583" i="83"/>
  <c r="S792" i="83"/>
  <c r="S801" i="83"/>
  <c r="S797" i="83"/>
  <c r="AB673" i="83"/>
  <c r="AB552" i="83"/>
  <c r="AB917" i="83"/>
  <c r="AB157" i="84" s="1"/>
  <c r="P792" i="83"/>
  <c r="P801" i="83"/>
  <c r="P797" i="83"/>
  <c r="AG586" i="83"/>
  <c r="AG532" i="83"/>
  <c r="Y723" i="83"/>
  <c r="Y175" i="84" s="1"/>
  <c r="Y718" i="83"/>
  <c r="AF524" i="83"/>
  <c r="AF578" i="83"/>
  <c r="AF596" i="83" s="1"/>
  <c r="AF621" i="83" s="1"/>
  <c r="AE508" i="83"/>
  <c r="AE575" i="83"/>
  <c r="AE521" i="83"/>
  <c r="AD611" i="83"/>
  <c r="U792" i="83"/>
  <c r="U801" i="83"/>
  <c r="U797" i="83"/>
  <c r="T792" i="83"/>
  <c r="T801" i="83"/>
  <c r="T797" i="83"/>
  <c r="AC919" i="83"/>
  <c r="AC675" i="83"/>
  <c r="AD596" i="83"/>
  <c r="AD621" i="83" s="1"/>
  <c r="AD637" i="83" s="1"/>
  <c r="AG513" i="83"/>
  <c r="AD540" i="83"/>
  <c r="L747" i="83"/>
  <c r="L181" i="84" s="1"/>
  <c r="AA703" i="83"/>
  <c r="AA678" i="83"/>
  <c r="AD537" i="83"/>
  <c r="AH478" i="83"/>
  <c r="AG486" i="83"/>
  <c r="AG504" i="83" s="1"/>
  <c r="AG485" i="83"/>
  <c r="AG488" i="83"/>
  <c r="AG506" i="83" s="1"/>
  <c r="AG487" i="83"/>
  <c r="AG505" i="83" s="1"/>
  <c r="O792" i="83"/>
  <c r="O801" i="83"/>
  <c r="O797" i="83"/>
  <c r="Q792" i="83"/>
  <c r="Q801" i="83"/>
  <c r="Q797" i="83"/>
  <c r="AE601" i="83"/>
  <c r="AE626" i="83" s="1"/>
  <c r="AE588" i="83"/>
  <c r="AB676" i="83"/>
  <c r="AE576" i="83"/>
  <c r="AE522" i="83"/>
  <c r="AE538" i="83" s="1"/>
  <c r="C180" i="45"/>
  <c r="L908" i="83" l="1"/>
  <c r="L161" i="84" s="1"/>
  <c r="L770" i="83"/>
  <c r="AF635" i="83"/>
  <c r="O793" i="83"/>
  <c r="O794" i="83" s="1"/>
  <c r="O803" i="83" s="1"/>
  <c r="O809" i="83" s="1"/>
  <c r="O810" i="83" s="1"/>
  <c r="O812" i="83" s="1"/>
  <c r="O922" i="83" s="1"/>
  <c r="O164" i="84" s="1"/>
  <c r="T793" i="83"/>
  <c r="T794" i="83" s="1"/>
  <c r="T803" i="83" s="1"/>
  <c r="N793" i="83"/>
  <c r="N794" i="83" s="1"/>
  <c r="N803" i="83" s="1"/>
  <c r="M793" i="83"/>
  <c r="M794" i="83" s="1"/>
  <c r="M803" i="83" s="1"/>
  <c r="R793" i="83"/>
  <c r="R794" i="83" s="1"/>
  <c r="R803" i="83" s="1"/>
  <c r="R809" i="83" s="1"/>
  <c r="R810" i="83" s="1"/>
  <c r="R812" i="83" s="1"/>
  <c r="R922" i="83" s="1"/>
  <c r="R164" i="84" s="1"/>
  <c r="U793" i="83"/>
  <c r="U794" i="83" s="1"/>
  <c r="U803" i="83" s="1"/>
  <c r="U809" i="83" s="1"/>
  <c r="U810" i="83" s="1"/>
  <c r="U812" i="83" s="1"/>
  <c r="U922" i="83" s="1"/>
  <c r="U164" i="84" s="1"/>
  <c r="Q793" i="83"/>
  <c r="Q794" i="83" s="1"/>
  <c r="Q803" i="83" s="1"/>
  <c r="P793" i="83"/>
  <c r="P794" i="83" s="1"/>
  <c r="P803" i="83" s="1"/>
  <c r="P804" i="83" s="1"/>
  <c r="S793" i="83"/>
  <c r="S794" i="83" s="1"/>
  <c r="S803" i="83" s="1"/>
  <c r="V793" i="83"/>
  <c r="V794" i="83" s="1"/>
  <c r="V803" i="83" s="1"/>
  <c r="AD771" i="83"/>
  <c r="L921" i="83"/>
  <c r="L183" i="84"/>
  <c r="X921" i="83"/>
  <c r="X183" i="84"/>
  <c r="AD909" i="83"/>
  <c r="AD162" i="84" s="1"/>
  <c r="AD747" i="83"/>
  <c r="AD181" i="84" s="1"/>
  <c r="AD177" i="84"/>
  <c r="AE611" i="83"/>
  <c r="AE628" i="83"/>
  <c r="AE631" i="83" s="1"/>
  <c r="AE173" i="84" s="1"/>
  <c r="AD623" i="83"/>
  <c r="AD172" i="84" s="1"/>
  <c r="AD634" i="83"/>
  <c r="AB639" i="83"/>
  <c r="AG604" i="83"/>
  <c r="AG629" i="83" s="1"/>
  <c r="AG602" i="83"/>
  <c r="AG627" i="83" s="1"/>
  <c r="AC636" i="83"/>
  <c r="AC639" i="83" s="1"/>
  <c r="AF611" i="83"/>
  <c r="AE606" i="83"/>
  <c r="L751" i="83"/>
  <c r="AF610" i="83"/>
  <c r="AG503" i="83"/>
  <c r="AG490" i="83"/>
  <c r="AD547" i="83"/>
  <c r="AD542" i="83"/>
  <c r="Y728" i="83"/>
  <c r="Y745" i="83"/>
  <c r="Y179" i="84" s="1"/>
  <c r="AF918" i="83"/>
  <c r="AF158" i="84" s="1"/>
  <c r="AF674" i="83"/>
  <c r="AF704" i="83" s="1"/>
  <c r="AF714" i="83" s="1"/>
  <c r="AF724" i="83" s="1"/>
  <c r="AF534" i="83"/>
  <c r="AA713" i="83"/>
  <c r="AA708" i="83"/>
  <c r="AB678" i="83"/>
  <c r="AB703" i="83"/>
  <c r="AA725" i="83"/>
  <c r="AA177" i="84" s="1"/>
  <c r="AB714" i="83"/>
  <c r="AE594" i="83"/>
  <c r="AE619" i="83" s="1"/>
  <c r="AG585" i="83"/>
  <c r="AG531" i="83"/>
  <c r="Z726" i="83"/>
  <c r="Z728" i="83" s="1"/>
  <c r="AG523" i="83"/>
  <c r="AG577" i="83"/>
  <c r="AG595" i="83" s="1"/>
  <c r="AG620" i="83" s="1"/>
  <c r="AD612" i="83"/>
  <c r="AE526" i="83"/>
  <c r="W792" i="83"/>
  <c r="W801" i="83"/>
  <c r="W797" i="83"/>
  <c r="AE549" i="83"/>
  <c r="Z745" i="83"/>
  <c r="Z179" i="84" s="1"/>
  <c r="X908" i="83"/>
  <c r="X161" i="84" s="1"/>
  <c r="X751" i="83"/>
  <c r="X770" i="83"/>
  <c r="X776" i="83" s="1"/>
  <c r="X785" i="83" s="1"/>
  <c r="L909" i="83"/>
  <c r="L771" i="83"/>
  <c r="AH531" i="83"/>
  <c r="AH585" i="83"/>
  <c r="AE548" i="83"/>
  <c r="AG524" i="83"/>
  <c r="AG540" i="83" s="1"/>
  <c r="AG550" i="83" s="1"/>
  <c r="AG676" i="83" s="1"/>
  <c r="AG706" i="83" s="1"/>
  <c r="AG716" i="83" s="1"/>
  <c r="AG726" i="83" s="1"/>
  <c r="AG578" i="83"/>
  <c r="AG596" i="83" s="1"/>
  <c r="L772" i="83"/>
  <c r="L910" i="83"/>
  <c r="AE580" i="83"/>
  <c r="AE593" i="83"/>
  <c r="AE618" i="83" s="1"/>
  <c r="AH530" i="83"/>
  <c r="AH584" i="83"/>
  <c r="Z718" i="83"/>
  <c r="AE537" i="83"/>
  <c r="AC705" i="83"/>
  <c r="AH511" i="83"/>
  <c r="AH498" i="83"/>
  <c r="AG522" i="83"/>
  <c r="AG538" i="83" s="1"/>
  <c r="AG548" i="83" s="1"/>
  <c r="AG576" i="83"/>
  <c r="AG594" i="83" s="1"/>
  <c r="AG619" i="83" s="1"/>
  <c r="AH586" i="83"/>
  <c r="AH532" i="83"/>
  <c r="AC917" i="83"/>
  <c r="AC157" i="84" s="1"/>
  <c r="AC673" i="83"/>
  <c r="AC552" i="83"/>
  <c r="AD550" i="83"/>
  <c r="AC159" i="84"/>
  <c r="AB706" i="83"/>
  <c r="AI478" i="83"/>
  <c r="AH486" i="83"/>
  <c r="AH504" i="83" s="1"/>
  <c r="AH487" i="83"/>
  <c r="AH505" i="83" s="1"/>
  <c r="AH488" i="83"/>
  <c r="AH506" i="83" s="1"/>
  <c r="AH485" i="83"/>
  <c r="AF540" i="83"/>
  <c r="AF550" i="83" s="1"/>
  <c r="AF676" i="83" s="1"/>
  <c r="AF706" i="83" s="1"/>
  <c r="AF716" i="83" s="1"/>
  <c r="AF726" i="83" s="1"/>
  <c r="AF601" i="83"/>
  <c r="AF626" i="83" s="1"/>
  <c r="AF588" i="83"/>
  <c r="AJ479" i="83"/>
  <c r="AI493" i="83"/>
  <c r="AI496" i="83"/>
  <c r="AI514" i="83" s="1"/>
  <c r="AI495" i="83"/>
  <c r="AI513" i="83" s="1"/>
  <c r="AI494" i="83"/>
  <c r="AI512" i="83" s="1"/>
  <c r="AF604" i="83"/>
  <c r="AF675" i="83"/>
  <c r="AF705" i="83" s="1"/>
  <c r="AF715" i="83" s="1"/>
  <c r="AF725" i="83" s="1"/>
  <c r="AF919" i="83"/>
  <c r="AF159" i="84" s="1"/>
  <c r="AG516" i="83"/>
  <c r="AG583" i="83"/>
  <c r="AG529" i="83"/>
  <c r="AF508" i="83"/>
  <c r="AF521" i="83"/>
  <c r="AF526" i="83" s="1"/>
  <c r="AF575" i="83"/>
  <c r="AD609" i="83"/>
  <c r="AD636" i="83" s="1"/>
  <c r="AD598" i="83"/>
  <c r="C181" i="45"/>
  <c r="T809" i="83" l="1"/>
  <c r="T810" i="83" s="1"/>
  <c r="T812" i="83" s="1"/>
  <c r="T922" i="83" s="1"/>
  <c r="T164" i="84" s="1"/>
  <c r="T804" i="83"/>
  <c r="W793" i="83"/>
  <c r="W794" i="83" s="1"/>
  <c r="W803" i="83" s="1"/>
  <c r="AD910" i="83"/>
  <c r="AD163" i="84" s="1"/>
  <c r="AG635" i="83"/>
  <c r="AD772" i="83"/>
  <c r="AD639" i="83"/>
  <c r="Z921" i="83"/>
  <c r="Z183" i="84"/>
  <c r="Y921" i="83"/>
  <c r="Y183" i="84"/>
  <c r="AF746" i="83"/>
  <c r="AF180" i="84" s="1"/>
  <c r="AF176" i="84"/>
  <c r="AF747" i="83"/>
  <c r="AF177" i="84"/>
  <c r="AF612" i="83"/>
  <c r="AF629" i="83"/>
  <c r="AF631" i="83" s="1"/>
  <c r="AF173" i="84" s="1"/>
  <c r="AE623" i="83"/>
  <c r="AE172" i="84" s="1"/>
  <c r="AE634" i="83"/>
  <c r="AG612" i="83"/>
  <c r="AG621" i="83"/>
  <c r="AE635" i="83"/>
  <c r="AH604" i="83"/>
  <c r="AH629" i="83" s="1"/>
  <c r="AG610" i="83"/>
  <c r="AH603" i="83"/>
  <c r="AH628" i="83" s="1"/>
  <c r="U804" i="83"/>
  <c r="P809" i="83"/>
  <c r="P810" i="83" s="1"/>
  <c r="P812" i="83" s="1"/>
  <c r="P922" i="83" s="1"/>
  <c r="P164" i="84" s="1"/>
  <c r="R804" i="83"/>
  <c r="L776" i="83"/>
  <c r="O804" i="83"/>
  <c r="AF606" i="83"/>
  <c r="AI532" i="83"/>
  <c r="AI586" i="83"/>
  <c r="AI488" i="83"/>
  <c r="AI506" i="83" s="1"/>
  <c r="AI485" i="83"/>
  <c r="AI486" i="83"/>
  <c r="AI504" i="83" s="1"/>
  <c r="AI487" i="83"/>
  <c r="AI505" i="83" s="1"/>
  <c r="AJ478" i="83"/>
  <c r="M804" i="83"/>
  <c r="M809" i="83"/>
  <c r="M810" i="83" s="1"/>
  <c r="M812" i="83" s="1"/>
  <c r="M922" i="83" s="1"/>
  <c r="M164" i="84" s="1"/>
  <c r="L163" i="84"/>
  <c r="AH503" i="83"/>
  <c r="AH490" i="83"/>
  <c r="AH577" i="83"/>
  <c r="AH595" i="83" s="1"/>
  <c r="AH523" i="83"/>
  <c r="AH539" i="83" s="1"/>
  <c r="AH549" i="83" s="1"/>
  <c r="AD676" i="83"/>
  <c r="AC715" i="83"/>
  <c r="AD614" i="83"/>
  <c r="AD920" i="83" s="1"/>
  <c r="AJ493" i="83"/>
  <c r="AJ495" i="83"/>
  <c r="AJ496" i="83"/>
  <c r="AJ494" i="83"/>
  <c r="AF580" i="83"/>
  <c r="AF593" i="83"/>
  <c r="AF618" i="83" s="1"/>
  <c r="N809" i="83"/>
  <c r="N810" i="83" s="1"/>
  <c r="N812" i="83" s="1"/>
  <c r="N922" i="83" s="1"/>
  <c r="N164" i="84" s="1"/>
  <c r="N804" i="83"/>
  <c r="L162" i="84"/>
  <c r="AE919" i="83"/>
  <c r="AE675" i="83"/>
  <c r="AE610" i="83"/>
  <c r="S809" i="83"/>
  <c r="S810" i="83" s="1"/>
  <c r="S812" i="83" s="1"/>
  <c r="S922" i="83" s="1"/>
  <c r="S164" i="84" s="1"/>
  <c r="S804" i="83"/>
  <c r="AB716" i="83"/>
  <c r="AH516" i="83"/>
  <c r="AH583" i="83"/>
  <c r="AH529" i="83"/>
  <c r="AH602" i="83"/>
  <c r="AH627" i="83" s="1"/>
  <c r="X792" i="83"/>
  <c r="X801" i="83"/>
  <c r="X797" i="83"/>
  <c r="AG539" i="83"/>
  <c r="Y751" i="83"/>
  <c r="Y770" i="83"/>
  <c r="Y776" i="83" s="1"/>
  <c r="Y785" i="83" s="1"/>
  <c r="Y908" i="83"/>
  <c r="Y161" i="84" s="1"/>
  <c r="AG534" i="83"/>
  <c r="AB724" i="83"/>
  <c r="AB176" i="84" s="1"/>
  <c r="AA718" i="83"/>
  <c r="AA723" i="83"/>
  <c r="AA175" i="84" s="1"/>
  <c r="AF537" i="83"/>
  <c r="AG601" i="83"/>
  <c r="AG626" i="83" s="1"/>
  <c r="AG588" i="83"/>
  <c r="AI585" i="83"/>
  <c r="AI531" i="83"/>
  <c r="AH524" i="83"/>
  <c r="AH540" i="83" s="1"/>
  <c r="AH550" i="83" s="1"/>
  <c r="AH676" i="83" s="1"/>
  <c r="AH706" i="83" s="1"/>
  <c r="AH716" i="83" s="1"/>
  <c r="AH726" i="83" s="1"/>
  <c r="AH578" i="83"/>
  <c r="AH596" i="83" s="1"/>
  <c r="AE598" i="83"/>
  <c r="AE609" i="83"/>
  <c r="AE636" i="83" s="1"/>
  <c r="AE674" i="83"/>
  <c r="AE918" i="83"/>
  <c r="AA747" i="83"/>
  <c r="AA181" i="84" s="1"/>
  <c r="AD673" i="83"/>
  <c r="AD917" i="83"/>
  <c r="AD157" i="84" s="1"/>
  <c r="AD552" i="83"/>
  <c r="AI584" i="83"/>
  <c r="AI530" i="83"/>
  <c r="AG674" i="83"/>
  <c r="AG704" i="83" s="1"/>
  <c r="AG714" i="83" s="1"/>
  <c r="AG724" i="83" s="1"/>
  <c r="AG918" i="83"/>
  <c r="AG158" i="84" s="1"/>
  <c r="Q804" i="83"/>
  <c r="Q809" i="83"/>
  <c r="Q810" i="83" s="1"/>
  <c r="Q812" i="83" s="1"/>
  <c r="Q922" i="83" s="1"/>
  <c r="Q164" i="84" s="1"/>
  <c r="V809" i="83"/>
  <c r="V810" i="83" s="1"/>
  <c r="V812" i="83" s="1"/>
  <c r="V922" i="83" s="1"/>
  <c r="V164" i="84" s="1"/>
  <c r="V804" i="83"/>
  <c r="AB713" i="83"/>
  <c r="AB708" i="83"/>
  <c r="AI511" i="83"/>
  <c r="AI498" i="83"/>
  <c r="AH576" i="83"/>
  <c r="AH594" i="83" s="1"/>
  <c r="AH619" i="83" s="1"/>
  <c r="AH522" i="83"/>
  <c r="AH538" i="83" s="1"/>
  <c r="AC678" i="83"/>
  <c r="AC703" i="83"/>
  <c r="AE547" i="83"/>
  <c r="AE542" i="83"/>
  <c r="Z908" i="83"/>
  <c r="Z161" i="84" s="1"/>
  <c r="Z770" i="83"/>
  <c r="Z776" i="83" s="1"/>
  <c r="Z785" i="83" s="1"/>
  <c r="Z751" i="83"/>
  <c r="AG603" i="83"/>
  <c r="AG508" i="83"/>
  <c r="AG521" i="83"/>
  <c r="AG526" i="83" s="1"/>
  <c r="AG575" i="83"/>
  <c r="C182" i="45"/>
  <c r="L801" i="83" l="1"/>
  <c r="L785" i="83"/>
  <c r="X793" i="83"/>
  <c r="X794" i="83" s="1"/>
  <c r="X803" i="83" s="1"/>
  <c r="AF909" i="83"/>
  <c r="AF162" i="84" s="1"/>
  <c r="AG637" i="83"/>
  <c r="AF637" i="83"/>
  <c r="AH635" i="83"/>
  <c r="AF771" i="83"/>
  <c r="AF772" i="83"/>
  <c r="AF181" i="84"/>
  <c r="AG746" i="83"/>
  <c r="AG180" i="84" s="1"/>
  <c r="AG176" i="84"/>
  <c r="AF910" i="83"/>
  <c r="AF163" i="84" s="1"/>
  <c r="AG611" i="83"/>
  <c r="AG628" i="83"/>
  <c r="AG631" i="83" s="1"/>
  <c r="AG173" i="84" s="1"/>
  <c r="AF634" i="83"/>
  <c r="AF623" i="83"/>
  <c r="AF172" i="84" s="1"/>
  <c r="AH611" i="83"/>
  <c r="AH620" i="83"/>
  <c r="AH612" i="83"/>
  <c r="AH621" i="83"/>
  <c r="AE637" i="83"/>
  <c r="AE639" i="83" s="1"/>
  <c r="AI602" i="83"/>
  <c r="AI627" i="83" s="1"/>
  <c r="AI603" i="83"/>
  <c r="AI628" i="83" s="1"/>
  <c r="AI604" i="83"/>
  <c r="AI629" i="83" s="1"/>
  <c r="L792" i="83"/>
  <c r="L793" i="83" s="1"/>
  <c r="L797" i="83"/>
  <c r="AH610" i="83"/>
  <c r="AG606" i="83"/>
  <c r="AE614" i="83"/>
  <c r="AE920" i="83" s="1"/>
  <c r="AE704" i="83"/>
  <c r="AH508" i="83"/>
  <c r="AH575" i="83"/>
  <c r="AH521" i="83"/>
  <c r="AH526" i="83" s="1"/>
  <c r="AI576" i="83"/>
  <c r="AI594" i="83" s="1"/>
  <c r="AI619" i="83" s="1"/>
  <c r="AI522" i="83"/>
  <c r="AI538" i="83" s="1"/>
  <c r="AI548" i="83" s="1"/>
  <c r="Z792" i="83"/>
  <c r="Z801" i="83"/>
  <c r="Z797" i="83"/>
  <c r="Y792" i="83"/>
  <c r="Y801" i="83"/>
  <c r="Y797" i="83"/>
  <c r="AF598" i="83"/>
  <c r="AF609" i="83"/>
  <c r="AF614" i="83" s="1"/>
  <c r="AF920" i="83" s="1"/>
  <c r="AI503" i="83"/>
  <c r="AI490" i="83"/>
  <c r="AJ514" i="83"/>
  <c r="J496" i="83"/>
  <c r="AG593" i="83"/>
  <c r="AG618" i="83" s="1"/>
  <c r="AG580" i="83"/>
  <c r="AA772" i="83"/>
  <c r="AA910" i="83"/>
  <c r="AA745" i="83"/>
  <c r="AA179" i="84" s="1"/>
  <c r="AA728" i="83"/>
  <c r="AH534" i="83"/>
  <c r="AC725" i="83"/>
  <c r="AC177" i="84" s="1"/>
  <c r="AI578" i="83"/>
  <c r="AI596" i="83" s="1"/>
  <c r="AI524" i="83"/>
  <c r="AI540" i="83" s="1"/>
  <c r="AI550" i="83" s="1"/>
  <c r="AI676" i="83" s="1"/>
  <c r="AI706" i="83" s="1"/>
  <c r="AI716" i="83" s="1"/>
  <c r="AI726" i="83" s="1"/>
  <c r="W804" i="83"/>
  <c r="W809" i="83"/>
  <c r="W810" i="83" s="1"/>
  <c r="W812" i="83" s="1"/>
  <c r="W922" i="83" s="1"/>
  <c r="W164" i="84" s="1"/>
  <c r="AF547" i="83"/>
  <c r="AF542" i="83"/>
  <c r="AI516" i="83"/>
  <c r="AI583" i="83"/>
  <c r="AI529" i="83"/>
  <c r="AE673" i="83"/>
  <c r="AE917" i="83"/>
  <c r="AE157" i="84" s="1"/>
  <c r="AE552" i="83"/>
  <c r="AB723" i="83"/>
  <c r="AB175" i="84" s="1"/>
  <c r="AB718" i="83"/>
  <c r="AC708" i="83"/>
  <c r="AC713" i="83"/>
  <c r="AE158" i="84"/>
  <c r="AB746" i="83"/>
  <c r="AB180" i="84" s="1"/>
  <c r="AG549" i="83"/>
  <c r="AH601" i="83"/>
  <c r="AH626" i="83" s="1"/>
  <c r="AH631" i="83" s="1"/>
  <c r="AH173" i="84" s="1"/>
  <c r="AH588" i="83"/>
  <c r="AJ512" i="83"/>
  <c r="J494" i="83"/>
  <c r="AH548" i="83"/>
  <c r="AG537" i="83"/>
  <c r="AJ513" i="83"/>
  <c r="J495" i="83"/>
  <c r="AH675" i="83"/>
  <c r="AH705" i="83" s="1"/>
  <c r="AH715" i="83" s="1"/>
  <c r="AH725" i="83" s="1"/>
  <c r="AH919" i="83"/>
  <c r="AH159" i="84" s="1"/>
  <c r="AD706" i="83"/>
  <c r="AD703" i="83"/>
  <c r="AD678" i="83"/>
  <c r="AB726" i="83"/>
  <c r="AE705" i="83"/>
  <c r="AJ511" i="83"/>
  <c r="AJ498" i="83"/>
  <c r="J493" i="83"/>
  <c r="AJ488" i="83"/>
  <c r="AJ487" i="83"/>
  <c r="AJ486" i="83"/>
  <c r="AJ485" i="83"/>
  <c r="AE159" i="84"/>
  <c r="AI523" i="83"/>
  <c r="AI539" i="83" s="1"/>
  <c r="AI549" i="83" s="1"/>
  <c r="AI577" i="83"/>
  <c r="AI595" i="83" s="1"/>
  <c r="C183" i="45"/>
  <c r="Y793" i="83" l="1"/>
  <c r="Y794" i="83" s="1"/>
  <c r="Y803" i="83" s="1"/>
  <c r="Z793" i="83"/>
  <c r="Z794" i="83" s="1"/>
  <c r="Z803" i="83" s="1"/>
  <c r="Z809" i="83" s="1"/>
  <c r="Z810" i="83" s="1"/>
  <c r="Z812" i="83" s="1"/>
  <c r="Z922" i="83" s="1"/>
  <c r="Z164" i="84" s="1"/>
  <c r="AG909" i="83"/>
  <c r="AG162" i="84" s="1"/>
  <c r="AA921" i="83"/>
  <c r="AA183" i="84"/>
  <c r="AG771" i="83"/>
  <c r="AH747" i="83"/>
  <c r="AH181" i="84" s="1"/>
  <c r="AH177" i="84"/>
  <c r="AI635" i="83"/>
  <c r="AI611" i="83"/>
  <c r="AI620" i="83"/>
  <c r="AI612" i="83"/>
  <c r="AI621" i="83"/>
  <c r="AG634" i="83"/>
  <c r="AG623" i="83"/>
  <c r="AG172" i="84" s="1"/>
  <c r="AH637" i="83"/>
  <c r="AI610" i="83"/>
  <c r="AH606" i="83"/>
  <c r="AF636" i="83"/>
  <c r="AF639" i="83" s="1"/>
  <c r="AH537" i="83"/>
  <c r="AH542" i="83" s="1"/>
  <c r="AI534" i="83"/>
  <c r="AA908" i="83"/>
  <c r="AA751" i="83"/>
  <c r="AA770" i="83"/>
  <c r="AH918" i="83"/>
  <c r="AH674" i="83"/>
  <c r="AC723" i="83"/>
  <c r="AC175" i="84" s="1"/>
  <c r="AC718" i="83"/>
  <c r="AI601" i="83"/>
  <c r="AI626" i="83" s="1"/>
  <c r="AI631" i="83" s="1"/>
  <c r="AI173" i="84" s="1"/>
  <c r="AI588" i="83"/>
  <c r="AI508" i="83"/>
  <c r="AI521" i="83"/>
  <c r="AI526" i="83" s="1"/>
  <c r="AI575" i="83"/>
  <c r="J485" i="83"/>
  <c r="AJ490" i="83"/>
  <c r="AJ503" i="83"/>
  <c r="AE715" i="83"/>
  <c r="AC747" i="83"/>
  <c r="AC181" i="84" s="1"/>
  <c r="AA163" i="84"/>
  <c r="AH593" i="83"/>
  <c r="AH618" i="83" s="1"/>
  <c r="AH580" i="83"/>
  <c r="AJ504" i="83"/>
  <c r="J486" i="83"/>
  <c r="AJ505" i="83"/>
  <c r="J487" i="83"/>
  <c r="AJ506" i="83"/>
  <c r="J488" i="83"/>
  <c r="AJ531" i="83"/>
  <c r="AJ585" i="83"/>
  <c r="J513" i="83"/>
  <c r="AG675" i="83"/>
  <c r="AG919" i="83"/>
  <c r="AI675" i="83"/>
  <c r="AI705" i="83" s="1"/>
  <c r="AI715" i="83" s="1"/>
  <c r="AI725" i="83" s="1"/>
  <c r="AI919" i="83"/>
  <c r="AI159" i="84" s="1"/>
  <c r="J498" i="83"/>
  <c r="AB728" i="83"/>
  <c r="AB745" i="83"/>
  <c r="AB179" i="84" s="1"/>
  <c r="AF552" i="83"/>
  <c r="AF673" i="83"/>
  <c r="AF917" i="83"/>
  <c r="AF157" i="84" s="1"/>
  <c r="AD708" i="83"/>
  <c r="AD713" i="83"/>
  <c r="L794" i="83"/>
  <c r="AJ530" i="83"/>
  <c r="AJ584" i="83"/>
  <c r="J512" i="83"/>
  <c r="AB771" i="83"/>
  <c r="AB909" i="83"/>
  <c r="AG598" i="83"/>
  <c r="AG609" i="83"/>
  <c r="AG614" i="83" s="1"/>
  <c r="AG920" i="83" s="1"/>
  <c r="AJ516" i="83"/>
  <c r="AJ529" i="83"/>
  <c r="AJ583" i="83"/>
  <c r="J511" i="83"/>
  <c r="X809" i="83"/>
  <c r="X810" i="83" s="1"/>
  <c r="X812" i="83" s="1"/>
  <c r="X922" i="83" s="1"/>
  <c r="X164" i="84" s="1"/>
  <c r="X804" i="83"/>
  <c r="AD716" i="83"/>
  <c r="AG547" i="83"/>
  <c r="AG542" i="83"/>
  <c r="AE703" i="83"/>
  <c r="AE678" i="83"/>
  <c r="AJ532" i="83"/>
  <c r="AJ586" i="83"/>
  <c r="J514" i="83"/>
  <c r="AI918" i="83"/>
  <c r="AI158" i="84" s="1"/>
  <c r="AI674" i="83"/>
  <c r="AI704" i="83" s="1"/>
  <c r="AI714" i="83" s="1"/>
  <c r="AI724" i="83" s="1"/>
  <c r="AE714" i="83"/>
  <c r="C184" i="45"/>
  <c r="AI637" i="83" l="1"/>
  <c r="AH772" i="83"/>
  <c r="AB921" i="83"/>
  <c r="AB183" i="84"/>
  <c r="AH910" i="83"/>
  <c r="AH163" i="84" s="1"/>
  <c r="Z804" i="83"/>
  <c r="AI747" i="83"/>
  <c r="AI181" i="84" s="1"/>
  <c r="AI177" i="84"/>
  <c r="AI746" i="83"/>
  <c r="AI180" i="84" s="1"/>
  <c r="AI176" i="84"/>
  <c r="AH623" i="83"/>
  <c r="AH172" i="84" s="1"/>
  <c r="AH634" i="83"/>
  <c r="AI606" i="83"/>
  <c r="AG636" i="83"/>
  <c r="AG639" i="83" s="1"/>
  <c r="AH547" i="83"/>
  <c r="AH917" i="83" s="1"/>
  <c r="AH157" i="84" s="1"/>
  <c r="J532" i="83"/>
  <c r="AD723" i="83"/>
  <c r="AD175" i="84" s="1"/>
  <c r="AD718" i="83"/>
  <c r="AG705" i="83"/>
  <c r="AB751" i="83"/>
  <c r="AB908" i="83"/>
  <c r="AB161" i="84" s="1"/>
  <c r="AB770" i="83"/>
  <c r="AB776" i="83" s="1"/>
  <c r="AB785" i="83" s="1"/>
  <c r="AE725" i="83"/>
  <c r="AE177" i="84" s="1"/>
  <c r="AE724" i="83"/>
  <c r="AE176" i="84" s="1"/>
  <c r="AE713" i="83"/>
  <c r="AE708" i="83"/>
  <c r="AJ603" i="83"/>
  <c r="J585" i="83"/>
  <c r="AJ508" i="83"/>
  <c r="AJ575" i="83"/>
  <c r="AJ521" i="83"/>
  <c r="J503" i="83"/>
  <c r="AA776" i="83"/>
  <c r="AA785" i="83" s="1"/>
  <c r="AJ601" i="83"/>
  <c r="AJ626" i="83" s="1"/>
  <c r="AJ588" i="83"/>
  <c r="J583" i="83"/>
  <c r="J516" i="83"/>
  <c r="J531" i="83"/>
  <c r="AH609" i="83"/>
  <c r="AH614" i="83" s="1"/>
  <c r="AH920" i="83" s="1"/>
  <c r="AH598" i="83"/>
  <c r="AC728" i="83"/>
  <c r="AC745" i="83"/>
  <c r="AC179" i="84" s="1"/>
  <c r="J504" i="83"/>
  <c r="AJ576" i="83"/>
  <c r="AJ522" i="83"/>
  <c r="J522" i="83" s="1"/>
  <c r="AG673" i="83"/>
  <c r="AG917" i="83"/>
  <c r="AG157" i="84" s="1"/>
  <c r="AG552" i="83"/>
  <c r="AJ534" i="83"/>
  <c r="J529" i="83"/>
  <c r="AJ602" i="83"/>
  <c r="J584" i="83"/>
  <c r="AA161" i="84"/>
  <c r="J530" i="83"/>
  <c r="AJ578" i="83"/>
  <c r="AJ524" i="83"/>
  <c r="J524" i="83" s="1"/>
  <c r="J506" i="83"/>
  <c r="AI580" i="83"/>
  <c r="AI593" i="83"/>
  <c r="AI618" i="83" s="1"/>
  <c r="AH704" i="83"/>
  <c r="AI537" i="83"/>
  <c r="Y804" i="83"/>
  <c r="Y809" i="83"/>
  <c r="Y810" i="83" s="1"/>
  <c r="Y812" i="83" s="1"/>
  <c r="Y922" i="83" s="1"/>
  <c r="Y164" i="84" s="1"/>
  <c r="AD726" i="83"/>
  <c r="J490" i="83"/>
  <c r="AH158" i="84"/>
  <c r="AB162" i="84"/>
  <c r="AJ604" i="83"/>
  <c r="J586" i="83"/>
  <c r="L803" i="83"/>
  <c r="AF678" i="83"/>
  <c r="AF703" i="83"/>
  <c r="AG159" i="84"/>
  <c r="AJ577" i="83"/>
  <c r="AJ523" i="83"/>
  <c r="J523" i="83" s="1"/>
  <c r="J505" i="83"/>
  <c r="AC910" i="83"/>
  <c r="AC772" i="83"/>
  <c r="C185" i="45"/>
  <c r="AH673" i="83" l="1"/>
  <c r="AH678" i="83" s="1"/>
  <c r="AI771" i="83"/>
  <c r="AC921" i="83"/>
  <c r="AC183" i="84"/>
  <c r="AI772" i="83"/>
  <c r="AI910" i="83"/>
  <c r="AI163" i="84" s="1"/>
  <c r="AI909" i="83"/>
  <c r="AI162" i="84" s="1"/>
  <c r="J604" i="83"/>
  <c r="AJ629" i="83"/>
  <c r="J602" i="83"/>
  <c r="AJ627" i="83"/>
  <c r="J627" i="83" s="1"/>
  <c r="J603" i="83"/>
  <c r="AJ628" i="83"/>
  <c r="AI623" i="83"/>
  <c r="AI172" i="84" s="1"/>
  <c r="AI634" i="83"/>
  <c r="J626" i="83"/>
  <c r="AH636" i="83"/>
  <c r="AH639" i="83" s="1"/>
  <c r="AH552" i="83"/>
  <c r="J534" i="83"/>
  <c r="AJ539" i="83"/>
  <c r="AJ549" i="83" s="1"/>
  <c r="J588" i="83"/>
  <c r="AF708" i="83"/>
  <c r="AF713" i="83"/>
  <c r="AE746" i="83"/>
  <c r="AE180" i="84" s="1"/>
  <c r="AJ594" i="83"/>
  <c r="AJ619" i="83" s="1"/>
  <c r="J576" i="83"/>
  <c r="AI547" i="83"/>
  <c r="AI542" i="83"/>
  <c r="AG678" i="83"/>
  <c r="AG703" i="83"/>
  <c r="J508" i="83"/>
  <c r="AJ526" i="83"/>
  <c r="J521" i="83"/>
  <c r="J526" i="83" s="1"/>
  <c r="AJ593" i="83"/>
  <c r="AJ618" i="83" s="1"/>
  <c r="J618" i="83" s="1"/>
  <c r="AJ580" i="83"/>
  <c r="J575" i="83"/>
  <c r="AC163" i="84"/>
  <c r="L804" i="83"/>
  <c r="L809" i="83"/>
  <c r="AI609" i="83"/>
  <c r="AI614" i="83" s="1"/>
  <c r="AI920" i="83" s="1"/>
  <c r="AI598" i="83"/>
  <c r="AJ538" i="83"/>
  <c r="AD728" i="83"/>
  <c r="AD745" i="83"/>
  <c r="AD179" i="84" s="1"/>
  <c r="AJ537" i="83"/>
  <c r="AC751" i="83"/>
  <c r="AC770" i="83"/>
  <c r="AC776" i="83" s="1"/>
  <c r="AC785" i="83" s="1"/>
  <c r="AC908" i="83"/>
  <c r="AE747" i="83"/>
  <c r="AE181" i="84" s="1"/>
  <c r="AJ606" i="83"/>
  <c r="J601" i="83"/>
  <c r="AB792" i="83"/>
  <c r="AB801" i="83"/>
  <c r="AB797" i="83"/>
  <c r="AJ540" i="83"/>
  <c r="AH714" i="83"/>
  <c r="AJ595" i="83"/>
  <c r="AJ620" i="83" s="1"/>
  <c r="J620" i="83" s="1"/>
  <c r="J577" i="83"/>
  <c r="AG715" i="83"/>
  <c r="AJ596" i="83"/>
  <c r="AJ621" i="83" s="1"/>
  <c r="J578" i="83"/>
  <c r="AA792" i="83"/>
  <c r="AA793" i="83" s="1"/>
  <c r="AA801" i="83"/>
  <c r="AA797" i="83"/>
  <c r="AE723" i="83"/>
  <c r="AE175" i="84" s="1"/>
  <c r="AE718" i="83"/>
  <c r="AH703" i="83" l="1"/>
  <c r="AH713" i="83" s="1"/>
  <c r="J539" i="83"/>
  <c r="AB793" i="83"/>
  <c r="AB794" i="83" s="1"/>
  <c r="AB803" i="83" s="1"/>
  <c r="J606" i="83"/>
  <c r="AD921" i="83"/>
  <c r="AD183" i="84"/>
  <c r="J619" i="83"/>
  <c r="AJ635" i="83"/>
  <c r="J635" i="83" s="1"/>
  <c r="AJ634" i="83"/>
  <c r="J634" i="83" s="1"/>
  <c r="AJ623" i="83"/>
  <c r="AJ172" i="84" s="1"/>
  <c r="J172" i="84" s="1"/>
  <c r="K172" i="84" s="1"/>
  <c r="I37" i="45" s="1"/>
  <c r="AJ631" i="83"/>
  <c r="AJ173" i="84" s="1"/>
  <c r="J173" i="84" s="1"/>
  <c r="K173" i="84" s="1"/>
  <c r="I38" i="45" s="1"/>
  <c r="AI636" i="83"/>
  <c r="AI639" i="83" s="1"/>
  <c r="J621" i="83"/>
  <c r="AJ542" i="83"/>
  <c r="AJ547" i="83"/>
  <c r="J537" i="83"/>
  <c r="AJ611" i="83"/>
  <c r="J611" i="83" s="1"/>
  <c r="J595" i="83"/>
  <c r="AJ598" i="83"/>
  <c r="AJ609" i="83"/>
  <c r="J593" i="83"/>
  <c r="AI917" i="83"/>
  <c r="AI157" i="84" s="1"/>
  <c r="AI673" i="83"/>
  <c r="AI552" i="83"/>
  <c r="AJ550" i="83"/>
  <c r="J540" i="83"/>
  <c r="AJ675" i="83"/>
  <c r="AJ919" i="83"/>
  <c r="J549" i="83"/>
  <c r="AJ610" i="83"/>
  <c r="J610" i="83" s="1"/>
  <c r="J594" i="83"/>
  <c r="AH724" i="83"/>
  <c r="AH176" i="84" s="1"/>
  <c r="AD770" i="83"/>
  <c r="AD776" i="83" s="1"/>
  <c r="AD785" i="83" s="1"/>
  <c r="AD908" i="83"/>
  <c r="AD161" i="84" s="1"/>
  <c r="AD751" i="83"/>
  <c r="AG713" i="83"/>
  <c r="AG708" i="83"/>
  <c r="AE772" i="83"/>
  <c r="AE910" i="83"/>
  <c r="AE771" i="83"/>
  <c r="AE909" i="83"/>
  <c r="AG725" i="83"/>
  <c r="AG177" i="84" s="1"/>
  <c r="AC161" i="84"/>
  <c r="AJ548" i="83"/>
  <c r="J538" i="83"/>
  <c r="J580" i="83"/>
  <c r="AF723" i="83"/>
  <c r="AF175" i="84" s="1"/>
  <c r="AF718" i="83"/>
  <c r="L810" i="83"/>
  <c r="AJ612" i="83"/>
  <c r="J612" i="83" s="1"/>
  <c r="J596" i="83"/>
  <c r="AE745" i="83"/>
  <c r="AE179" i="84" s="1"/>
  <c r="AE728" i="83"/>
  <c r="AC792" i="83"/>
  <c r="AC801" i="83"/>
  <c r="AC797" i="83"/>
  <c r="AH708" i="83"/>
  <c r="AC793" i="83" l="1"/>
  <c r="AC794" i="83" s="1"/>
  <c r="AC803" i="83" s="1"/>
  <c r="AE921" i="83"/>
  <c r="AE183" i="84"/>
  <c r="J623" i="83"/>
  <c r="J628" i="83"/>
  <c r="AJ636" i="83"/>
  <c r="L812" i="83"/>
  <c r="AB809" i="83"/>
  <c r="AB810" i="83" s="1"/>
  <c r="AB812" i="83" s="1"/>
  <c r="AB922" i="83" s="1"/>
  <c r="AB164" i="84" s="1"/>
  <c r="AB804" i="83"/>
  <c r="AH746" i="83"/>
  <c r="AH180" i="84" s="1"/>
  <c r="AJ676" i="83"/>
  <c r="J550" i="83"/>
  <c r="AG723" i="83"/>
  <c r="AG175" i="84" s="1"/>
  <c r="AG718" i="83"/>
  <c r="AE770" i="83"/>
  <c r="AE776" i="83" s="1"/>
  <c r="AE785" i="83" s="1"/>
  <c r="AE908" i="83"/>
  <c r="AE751" i="83"/>
  <c r="J598" i="83"/>
  <c r="AA794" i="83"/>
  <c r="AG747" i="83"/>
  <c r="AG181" i="84" s="1"/>
  <c r="AF728" i="83"/>
  <c r="AF745" i="83"/>
  <c r="AF179" i="84" s="1"/>
  <c r="AE162" i="84"/>
  <c r="AJ918" i="83"/>
  <c r="AJ674" i="83"/>
  <c r="J548" i="83"/>
  <c r="AJ159" i="84"/>
  <c r="J159" i="84" s="1"/>
  <c r="K159" i="84" s="1"/>
  <c r="I24" i="45" s="1"/>
  <c r="J919" i="83"/>
  <c r="AJ614" i="83"/>
  <c r="AJ920" i="83" s="1"/>
  <c r="J920" i="83" s="1"/>
  <c r="J609" i="83"/>
  <c r="J614" i="83" s="1"/>
  <c r="J542" i="83"/>
  <c r="AE163" i="84"/>
  <c r="AD792" i="83"/>
  <c r="AD801" i="83"/>
  <c r="AD797" i="83"/>
  <c r="AJ705" i="83"/>
  <c r="J675" i="83"/>
  <c r="AJ673" i="83"/>
  <c r="AJ917" i="83"/>
  <c r="AJ552" i="83"/>
  <c r="J547" i="83"/>
  <c r="AI703" i="83"/>
  <c r="AI678" i="83"/>
  <c r="AH723" i="83"/>
  <c r="AH175" i="84" s="1"/>
  <c r="AH718" i="83"/>
  <c r="F322" i="74" a="1"/>
  <c r="F616" i="74" s="1"/>
  <c r="I312" i="74"/>
  <c r="I311" i="74"/>
  <c r="I310" i="74"/>
  <c r="I309" i="74"/>
  <c r="I308" i="74"/>
  <c r="I307" i="74"/>
  <c r="I306" i="74"/>
  <c r="I305" i="74"/>
  <c r="I304" i="74"/>
  <c r="I303" i="74"/>
  <c r="I302" i="74"/>
  <c r="I301" i="74"/>
  <c r="I300" i="74"/>
  <c r="I299" i="74"/>
  <c r="I298" i="74"/>
  <c r="I297" i="74"/>
  <c r="I296" i="74"/>
  <c r="I295" i="74"/>
  <c r="I294" i="74"/>
  <c r="I293" i="74"/>
  <c r="I292" i="74"/>
  <c r="I291" i="74"/>
  <c r="I290" i="74"/>
  <c r="I289" i="74"/>
  <c r="I288" i="74"/>
  <c r="I287" i="74"/>
  <c r="I286" i="74"/>
  <c r="I285" i="74"/>
  <c r="I284" i="74"/>
  <c r="I283" i="74"/>
  <c r="I282" i="74"/>
  <c r="I281" i="74"/>
  <c r="I280" i="74"/>
  <c r="I279" i="74"/>
  <c r="I278" i="74"/>
  <c r="I277" i="74"/>
  <c r="I276" i="74"/>
  <c r="I275" i="74"/>
  <c r="I274" i="74"/>
  <c r="I273" i="74"/>
  <c r="I272" i="74"/>
  <c r="I271" i="74"/>
  <c r="I270" i="74"/>
  <c r="I269" i="74"/>
  <c r="I268" i="74"/>
  <c r="I267" i="74"/>
  <c r="I266" i="74"/>
  <c r="I265" i="74"/>
  <c r="I264" i="74"/>
  <c r="I263" i="74"/>
  <c r="I262" i="74"/>
  <c r="I261" i="74"/>
  <c r="I260" i="74"/>
  <c r="I259" i="74"/>
  <c r="I258" i="74"/>
  <c r="I257" i="74"/>
  <c r="I256" i="74"/>
  <c r="I255" i="74"/>
  <c r="I254" i="74"/>
  <c r="I253" i="74"/>
  <c r="I252" i="74"/>
  <c r="I251" i="74"/>
  <c r="I250" i="74"/>
  <c r="I249" i="74"/>
  <c r="I248" i="74"/>
  <c r="I247" i="74"/>
  <c r="I246" i="74"/>
  <c r="I245" i="74"/>
  <c r="I244" i="74"/>
  <c r="I243" i="74"/>
  <c r="I242" i="74"/>
  <c r="I241" i="74"/>
  <c r="I240" i="74"/>
  <c r="I239" i="74"/>
  <c r="I238" i="74"/>
  <c r="I237" i="74"/>
  <c r="I236" i="74"/>
  <c r="I235" i="74"/>
  <c r="I234" i="74"/>
  <c r="I233" i="74"/>
  <c r="I232" i="74"/>
  <c r="I228" i="74"/>
  <c r="I227" i="74"/>
  <c r="I226" i="74"/>
  <c r="I225" i="74"/>
  <c r="I224" i="74"/>
  <c r="I223" i="74"/>
  <c r="I222" i="74"/>
  <c r="I221" i="74"/>
  <c r="I220" i="74"/>
  <c r="I219" i="74"/>
  <c r="I218" i="74"/>
  <c r="I217" i="74"/>
  <c r="I216" i="74"/>
  <c r="I215" i="74"/>
  <c r="I214" i="74"/>
  <c r="I213" i="74"/>
  <c r="I212" i="74"/>
  <c r="I211" i="74"/>
  <c r="I210" i="74"/>
  <c r="I209" i="74"/>
  <c r="I208" i="74"/>
  <c r="I207" i="74"/>
  <c r="I206" i="74"/>
  <c r="I205" i="74"/>
  <c r="I204" i="74"/>
  <c r="I203" i="74"/>
  <c r="I202" i="74"/>
  <c r="I201" i="74"/>
  <c r="I200" i="74"/>
  <c r="I199" i="74"/>
  <c r="I198" i="74"/>
  <c r="I197" i="74"/>
  <c r="I196" i="74"/>
  <c r="I195" i="74"/>
  <c r="I194" i="74"/>
  <c r="I193" i="74"/>
  <c r="I192" i="74"/>
  <c r="I191" i="74"/>
  <c r="I190" i="74"/>
  <c r="I189" i="74"/>
  <c r="I188" i="74"/>
  <c r="I187" i="74"/>
  <c r="I186" i="74"/>
  <c r="I185" i="74"/>
  <c r="I184" i="74"/>
  <c r="I183" i="74"/>
  <c r="I162" i="74"/>
  <c r="I161" i="74"/>
  <c r="I160" i="74"/>
  <c r="I159" i="74"/>
  <c r="I158" i="74"/>
  <c r="I157" i="74"/>
  <c r="I156" i="74"/>
  <c r="I155" i="74"/>
  <c r="I154" i="74"/>
  <c r="I153" i="74"/>
  <c r="I152" i="74"/>
  <c r="I151" i="74"/>
  <c r="I150" i="74"/>
  <c r="I149" i="74"/>
  <c r="I148" i="74"/>
  <c r="I147" i="74"/>
  <c r="I146" i="74"/>
  <c r="I145" i="74"/>
  <c r="I144" i="74"/>
  <c r="I143" i="74"/>
  <c r="I142" i="74"/>
  <c r="I141" i="74"/>
  <c r="I140" i="74"/>
  <c r="I139" i="74"/>
  <c r="I138" i="74"/>
  <c r="I137" i="74"/>
  <c r="I136" i="74"/>
  <c r="I135" i="74"/>
  <c r="I134" i="74"/>
  <c r="I133" i="74"/>
  <c r="I132" i="74"/>
  <c r="I131" i="74"/>
  <c r="I130" i="74"/>
  <c r="I129" i="74"/>
  <c r="I128" i="74"/>
  <c r="I127" i="74"/>
  <c r="I106" i="74"/>
  <c r="I104" i="74"/>
  <c r="I80" i="74"/>
  <c r="I79" i="74"/>
  <c r="I78" i="74"/>
  <c r="I71" i="74"/>
  <c r="I70" i="74"/>
  <c r="I69" i="74"/>
  <c r="I68" i="74"/>
  <c r="I67" i="74"/>
  <c r="I66" i="74"/>
  <c r="F13" i="74" a="1"/>
  <c r="F249" i="74" s="1"/>
  <c r="H2" i="74"/>
  <c r="AD793" i="83" l="1"/>
  <c r="AD794" i="83" s="1"/>
  <c r="AD803" i="83" s="1"/>
  <c r="AF921" i="83"/>
  <c r="AF183" i="84"/>
  <c r="J636" i="83"/>
  <c r="J629" i="83"/>
  <c r="J631" i="83" s="1"/>
  <c r="AJ637" i="83"/>
  <c r="J637" i="83" s="1"/>
  <c r="J552" i="83"/>
  <c r="AC809" i="83"/>
  <c r="AC810" i="83" s="1"/>
  <c r="AC812" i="83" s="1"/>
  <c r="AC922" i="83" s="1"/>
  <c r="AC164" i="84" s="1"/>
  <c r="AC804" i="83"/>
  <c r="J673" i="83"/>
  <c r="AJ703" i="83"/>
  <c r="AJ678" i="83"/>
  <c r="AJ158" i="84"/>
  <c r="J158" i="84" s="1"/>
  <c r="K158" i="84" s="1"/>
  <c r="I23" i="45" s="1"/>
  <c r="J918" i="83"/>
  <c r="AA803" i="83"/>
  <c r="AF770" i="83"/>
  <c r="AF776" i="83" s="1"/>
  <c r="AF785" i="83" s="1"/>
  <c r="AF908" i="83"/>
  <c r="AF161" i="84" s="1"/>
  <c r="AF751" i="83"/>
  <c r="AE161" i="84"/>
  <c r="AH771" i="83"/>
  <c r="AH909" i="83"/>
  <c r="AI708" i="83"/>
  <c r="AI713" i="83"/>
  <c r="AE792" i="83"/>
  <c r="AE801" i="83"/>
  <c r="AE797" i="83"/>
  <c r="AJ715" i="83"/>
  <c r="J705" i="83"/>
  <c r="AG772" i="83"/>
  <c r="AG910" i="83"/>
  <c r="AG728" i="83"/>
  <c r="AG745" i="83"/>
  <c r="AG179" i="84" s="1"/>
  <c r="AJ706" i="83"/>
  <c r="J676" i="83"/>
  <c r="AH745" i="83"/>
  <c r="AH179" i="84" s="1"/>
  <c r="AH728" i="83"/>
  <c r="AJ157" i="84"/>
  <c r="J157" i="84" s="1"/>
  <c r="K157" i="84" s="1"/>
  <c r="J917" i="83"/>
  <c r="AJ704" i="83"/>
  <c r="J674" i="83"/>
  <c r="L922" i="83"/>
  <c r="F37" i="74"/>
  <c r="F48" i="74"/>
  <c r="F60" i="74"/>
  <c r="F111" i="74"/>
  <c r="F15" i="74"/>
  <c r="F16" i="74"/>
  <c r="F25" i="74"/>
  <c r="F357" i="74"/>
  <c r="F430" i="74"/>
  <c r="F503" i="74"/>
  <c r="F28" i="74"/>
  <c r="F79" i="74"/>
  <c r="F124" i="74"/>
  <c r="F217" i="74"/>
  <c r="F80" i="74"/>
  <c r="F134" i="74"/>
  <c r="F229" i="74"/>
  <c r="F38" i="74"/>
  <c r="F92" i="74"/>
  <c r="F143" i="74"/>
  <c r="F239" i="74"/>
  <c r="F101" i="74"/>
  <c r="F153" i="74"/>
  <c r="F309" i="74"/>
  <c r="F207" i="74"/>
  <c r="F133" i="74"/>
  <c r="F89" i="74"/>
  <c r="F47" i="74"/>
  <c r="F57" i="74"/>
  <c r="F102" i="74"/>
  <c r="F165" i="74"/>
  <c r="F261" i="74"/>
  <c r="F175" i="74"/>
  <c r="F69" i="74"/>
  <c r="F112" i="74"/>
  <c r="F185" i="74"/>
  <c r="F70" i="74"/>
  <c r="F121" i="74"/>
  <c r="F197" i="74"/>
  <c r="F366" i="74"/>
  <c r="F439" i="74"/>
  <c r="F512" i="74"/>
  <c r="F375" i="74"/>
  <c r="F448" i="74"/>
  <c r="F521" i="74"/>
  <c r="F384" i="74"/>
  <c r="F457" i="74"/>
  <c r="F531" i="74"/>
  <c r="F325" i="74"/>
  <c r="F393" i="74"/>
  <c r="F467" i="74"/>
  <c r="F540" i="74"/>
  <c r="F333" i="74"/>
  <c r="F403" i="74"/>
  <c r="F476" i="74"/>
  <c r="F549" i="74"/>
  <c r="F341" i="74"/>
  <c r="F412" i="74"/>
  <c r="F485" i="74"/>
  <c r="F558" i="74"/>
  <c r="F349" i="74"/>
  <c r="F421" i="74"/>
  <c r="F494" i="74"/>
  <c r="F567" i="74"/>
  <c r="F327" i="74"/>
  <c r="F335" i="74"/>
  <c r="F343" i="74"/>
  <c r="F351" i="74"/>
  <c r="F359" i="74"/>
  <c r="F368" i="74"/>
  <c r="F377" i="74"/>
  <c r="F387" i="74"/>
  <c r="F396" i="74"/>
  <c r="F405" i="74"/>
  <c r="F414" i="74"/>
  <c r="F423" i="74"/>
  <c r="F432" i="74"/>
  <c r="F441" i="74"/>
  <c r="F451" i="74"/>
  <c r="F460" i="74"/>
  <c r="F469" i="74"/>
  <c r="F478" i="74"/>
  <c r="F487" i="74"/>
  <c r="F496" i="74"/>
  <c r="F505" i="74"/>
  <c r="F515" i="74"/>
  <c r="F524" i="74"/>
  <c r="F533" i="74"/>
  <c r="F542" i="74"/>
  <c r="F551" i="74"/>
  <c r="F560" i="74"/>
  <c r="F569" i="74"/>
  <c r="F579" i="74"/>
  <c r="F588" i="74"/>
  <c r="F597" i="74"/>
  <c r="F606" i="74"/>
  <c r="F615" i="74"/>
  <c r="F328" i="74"/>
  <c r="F336" i="74"/>
  <c r="F344" i="74"/>
  <c r="F352" i="74"/>
  <c r="F360" i="74"/>
  <c r="F369" i="74"/>
  <c r="F379" i="74"/>
  <c r="F388" i="74"/>
  <c r="F397" i="74"/>
  <c r="F406" i="74"/>
  <c r="F415" i="74"/>
  <c r="F424" i="74"/>
  <c r="F433" i="74"/>
  <c r="F443" i="74"/>
  <c r="F452" i="74"/>
  <c r="F461" i="74"/>
  <c r="F470" i="74"/>
  <c r="F479" i="74"/>
  <c r="F488" i="74"/>
  <c r="F497" i="74"/>
  <c r="F507" i="74"/>
  <c r="F516" i="74"/>
  <c r="F525" i="74"/>
  <c r="F534" i="74"/>
  <c r="F543" i="74"/>
  <c r="F552" i="74"/>
  <c r="F561" i="74"/>
  <c r="F571" i="74"/>
  <c r="F580" i="74"/>
  <c r="F589" i="74"/>
  <c r="F598" i="74"/>
  <c r="F607" i="74"/>
  <c r="F618" i="74"/>
  <c r="F610" i="74"/>
  <c r="F602" i="74"/>
  <c r="F594" i="74"/>
  <c r="F586" i="74"/>
  <c r="F578" i="74"/>
  <c r="F570" i="74"/>
  <c r="F562" i="74"/>
  <c r="F554" i="74"/>
  <c r="F546" i="74"/>
  <c r="F538" i="74"/>
  <c r="F530" i="74"/>
  <c r="F522" i="74"/>
  <c r="F514" i="74"/>
  <c r="F506" i="74"/>
  <c r="F498" i="74"/>
  <c r="F490" i="74"/>
  <c r="F482" i="74"/>
  <c r="F474" i="74"/>
  <c r="F466" i="74"/>
  <c r="F458" i="74"/>
  <c r="F450" i="74"/>
  <c r="F442" i="74"/>
  <c r="F434" i="74"/>
  <c r="F426" i="74"/>
  <c r="F418" i="74"/>
  <c r="F410" i="74"/>
  <c r="F402" i="74"/>
  <c r="F394" i="74"/>
  <c r="F386" i="74"/>
  <c r="F378" i="74"/>
  <c r="F370" i="74"/>
  <c r="F362" i="74"/>
  <c r="F329" i="74"/>
  <c r="F337" i="74"/>
  <c r="F345" i="74"/>
  <c r="F353" i="74"/>
  <c r="F361" i="74"/>
  <c r="F371" i="74"/>
  <c r="F380" i="74"/>
  <c r="F389" i="74"/>
  <c r="F398" i="74"/>
  <c r="F407" i="74"/>
  <c r="F416" i="74"/>
  <c r="F425" i="74"/>
  <c r="F435" i="74"/>
  <c r="F444" i="74"/>
  <c r="F453" i="74"/>
  <c r="F462" i="74"/>
  <c r="F471" i="74"/>
  <c r="F480" i="74"/>
  <c r="F489" i="74"/>
  <c r="F499" i="74"/>
  <c r="F508" i="74"/>
  <c r="F517" i="74"/>
  <c r="F526" i="74"/>
  <c r="F535" i="74"/>
  <c r="F544" i="74"/>
  <c r="F553" i="74"/>
  <c r="F563" i="74"/>
  <c r="F572" i="74"/>
  <c r="F581" i="74"/>
  <c r="F590" i="74"/>
  <c r="F599" i="74"/>
  <c r="F608" i="74"/>
  <c r="F617" i="74"/>
  <c r="F322" i="74"/>
  <c r="F330" i="74"/>
  <c r="F338" i="74"/>
  <c r="F346" i="74"/>
  <c r="F354" i="74"/>
  <c r="F363" i="74"/>
  <c r="F372" i="74"/>
  <c r="F381" i="74"/>
  <c r="F390" i="74"/>
  <c r="F399" i="74"/>
  <c r="F408" i="74"/>
  <c r="F417" i="74"/>
  <c r="F427" i="74"/>
  <c r="F436" i="74"/>
  <c r="F445" i="74"/>
  <c r="F454" i="74"/>
  <c r="F463" i="74"/>
  <c r="F472" i="74"/>
  <c r="F481" i="74"/>
  <c r="F491" i="74"/>
  <c r="F500" i="74"/>
  <c r="F509" i="74"/>
  <c r="F518" i="74"/>
  <c r="F527" i="74"/>
  <c r="F536" i="74"/>
  <c r="F545" i="74"/>
  <c r="F555" i="74"/>
  <c r="F564" i="74"/>
  <c r="F573" i="74"/>
  <c r="F582" i="74"/>
  <c r="F591" i="74"/>
  <c r="F600" i="74"/>
  <c r="F609" i="74"/>
  <c r="F619" i="74"/>
  <c r="F323" i="74"/>
  <c r="F331" i="74"/>
  <c r="F339" i="74"/>
  <c r="F347" i="74"/>
  <c r="F355" i="74"/>
  <c r="F364" i="74"/>
  <c r="F373" i="74"/>
  <c r="F382" i="74"/>
  <c r="F391" i="74"/>
  <c r="F400" i="74"/>
  <c r="F409" i="74"/>
  <c r="F419" i="74"/>
  <c r="F428" i="74"/>
  <c r="F437" i="74"/>
  <c r="F446" i="74"/>
  <c r="F455" i="74"/>
  <c r="F464" i="74"/>
  <c r="F473" i="74"/>
  <c r="F483" i="74"/>
  <c r="F492" i="74"/>
  <c r="F501" i="74"/>
  <c r="F510" i="74"/>
  <c r="F519" i="74"/>
  <c r="F528" i="74"/>
  <c r="F537" i="74"/>
  <c r="F547" i="74"/>
  <c r="F556" i="74"/>
  <c r="F565" i="74"/>
  <c r="F574" i="74"/>
  <c r="F583" i="74"/>
  <c r="F592" i="74"/>
  <c r="F601" i="74"/>
  <c r="F611" i="74"/>
  <c r="F620" i="74"/>
  <c r="F324" i="74"/>
  <c r="F332" i="74"/>
  <c r="F340" i="74"/>
  <c r="F348" i="74"/>
  <c r="F356" i="74"/>
  <c r="F365" i="74"/>
  <c r="F374" i="74"/>
  <c r="F383" i="74"/>
  <c r="F392" i="74"/>
  <c r="F401" i="74"/>
  <c r="F411" i="74"/>
  <c r="F420" i="74"/>
  <c r="F429" i="74"/>
  <c r="F438" i="74"/>
  <c r="F447" i="74"/>
  <c r="F456" i="74"/>
  <c r="F465" i="74"/>
  <c r="F475" i="74"/>
  <c r="F484" i="74"/>
  <c r="F493" i="74"/>
  <c r="F502" i="74"/>
  <c r="F511" i="74"/>
  <c r="F520" i="74"/>
  <c r="F529" i="74"/>
  <c r="F539" i="74"/>
  <c r="F548" i="74"/>
  <c r="F557" i="74"/>
  <c r="F566" i="74"/>
  <c r="F575" i="74"/>
  <c r="F584" i="74"/>
  <c r="F593" i="74"/>
  <c r="F603" i="74"/>
  <c r="F612" i="74"/>
  <c r="F621" i="74"/>
  <c r="F576" i="74"/>
  <c r="F585" i="74"/>
  <c r="F595" i="74"/>
  <c r="F604" i="74"/>
  <c r="F613" i="74"/>
  <c r="F326" i="74"/>
  <c r="F334" i="74"/>
  <c r="F342" i="74"/>
  <c r="F350" i="74"/>
  <c r="F358" i="74"/>
  <c r="F367" i="74"/>
  <c r="F376" i="74"/>
  <c r="F385" i="74"/>
  <c r="F395" i="74"/>
  <c r="F404" i="74"/>
  <c r="F413" i="74"/>
  <c r="F422" i="74"/>
  <c r="F431" i="74"/>
  <c r="F440" i="74"/>
  <c r="F449" i="74"/>
  <c r="F459" i="74"/>
  <c r="F468" i="74"/>
  <c r="F477" i="74"/>
  <c r="F486" i="74"/>
  <c r="F495" i="74"/>
  <c r="F504" i="74"/>
  <c r="F513" i="74"/>
  <c r="F523" i="74"/>
  <c r="F532" i="74"/>
  <c r="F541" i="74"/>
  <c r="F550" i="74"/>
  <c r="F559" i="74"/>
  <c r="F568" i="74"/>
  <c r="F577" i="74"/>
  <c r="F587" i="74"/>
  <c r="F596" i="74"/>
  <c r="F605" i="74"/>
  <c r="F614" i="74"/>
  <c r="F281" i="74"/>
  <c r="F144" i="74"/>
  <c r="F176" i="74"/>
  <c r="F198" i="74"/>
  <c r="F230" i="74"/>
  <c r="F252" i="74"/>
  <c r="F284" i="74"/>
  <c r="F304" i="74"/>
  <c r="F20" i="74"/>
  <c r="F30" i="74"/>
  <c r="F40" i="74"/>
  <c r="F52" i="74"/>
  <c r="F62" i="74"/>
  <c r="F72" i="74"/>
  <c r="F84" i="74"/>
  <c r="F94" i="74"/>
  <c r="F104" i="74"/>
  <c r="F116" i="74"/>
  <c r="F126" i="74"/>
  <c r="F136" i="74"/>
  <c r="F148" i="74"/>
  <c r="F158" i="74"/>
  <c r="F168" i="74"/>
  <c r="F180" i="74"/>
  <c r="F190" i="74"/>
  <c r="F200" i="74"/>
  <c r="F212" i="74"/>
  <c r="F222" i="74"/>
  <c r="F232" i="74"/>
  <c r="F244" i="74"/>
  <c r="F254" i="74"/>
  <c r="F264" i="74"/>
  <c r="F276" i="74"/>
  <c r="F286" i="74"/>
  <c r="F296" i="74"/>
  <c r="F308" i="74"/>
  <c r="F303" i="74"/>
  <c r="F156" i="74"/>
  <c r="F188" i="74"/>
  <c r="F208" i="74"/>
  <c r="F240" i="74"/>
  <c r="F262" i="74"/>
  <c r="F294" i="74"/>
  <c r="F21" i="74"/>
  <c r="F31" i="74"/>
  <c r="F41" i="74"/>
  <c r="F53" i="74"/>
  <c r="F63" i="74"/>
  <c r="F73" i="74"/>
  <c r="F85" i="74"/>
  <c r="F95" i="74"/>
  <c r="F105" i="74"/>
  <c r="F117" i="74"/>
  <c r="F127" i="74"/>
  <c r="F137" i="74"/>
  <c r="F149" i="74"/>
  <c r="F159" i="74"/>
  <c r="F169" i="74"/>
  <c r="F181" i="74"/>
  <c r="F191" i="74"/>
  <c r="F201" i="74"/>
  <c r="F213" i="74"/>
  <c r="F223" i="74"/>
  <c r="F233" i="74"/>
  <c r="F245" i="74"/>
  <c r="F255" i="74"/>
  <c r="F265" i="74"/>
  <c r="F277" i="74"/>
  <c r="F287" i="74"/>
  <c r="F297" i="74"/>
  <c r="F307" i="74"/>
  <c r="F299" i="74"/>
  <c r="F291" i="74"/>
  <c r="F283" i="74"/>
  <c r="F275" i="74"/>
  <c r="F267" i="74"/>
  <c r="F259" i="74"/>
  <c r="F251" i="74"/>
  <c r="F243" i="74"/>
  <c r="F235" i="74"/>
  <c r="F227" i="74"/>
  <c r="F219" i="74"/>
  <c r="F211" i="74"/>
  <c r="F203" i="74"/>
  <c r="F195" i="74"/>
  <c r="F187" i="74"/>
  <c r="F179" i="74"/>
  <c r="F171" i="74"/>
  <c r="F163" i="74"/>
  <c r="F155" i="74"/>
  <c r="F147" i="74"/>
  <c r="F139" i="74"/>
  <c r="F131" i="74"/>
  <c r="F123" i="74"/>
  <c r="F115" i="74"/>
  <c r="F107" i="74"/>
  <c r="F99" i="74"/>
  <c r="F91" i="74"/>
  <c r="F83" i="74"/>
  <c r="F75" i="74"/>
  <c r="F67" i="74"/>
  <c r="F59" i="74"/>
  <c r="F51" i="74"/>
  <c r="F43" i="74"/>
  <c r="F35" i="74"/>
  <c r="F27" i="74"/>
  <c r="F19" i="74"/>
  <c r="F306" i="74"/>
  <c r="F298" i="74"/>
  <c r="F290" i="74"/>
  <c r="F282" i="74"/>
  <c r="F274" i="74"/>
  <c r="F266" i="74"/>
  <c r="F258" i="74"/>
  <c r="F250" i="74"/>
  <c r="F242" i="74"/>
  <c r="F234" i="74"/>
  <c r="F226" i="74"/>
  <c r="F218" i="74"/>
  <c r="F210" i="74"/>
  <c r="F202" i="74"/>
  <c r="F194" i="74"/>
  <c r="F186" i="74"/>
  <c r="F178" i="74"/>
  <c r="F170" i="74"/>
  <c r="F162" i="74"/>
  <c r="F154" i="74"/>
  <c r="F146" i="74"/>
  <c r="F138" i="74"/>
  <c r="F130" i="74"/>
  <c r="F122" i="74"/>
  <c r="F114" i="74"/>
  <c r="F106" i="74"/>
  <c r="F98" i="74"/>
  <c r="F90" i="74"/>
  <c r="F82" i="74"/>
  <c r="F74" i="74"/>
  <c r="F66" i="74"/>
  <c r="F58" i="74"/>
  <c r="F50" i="74"/>
  <c r="F42" i="74"/>
  <c r="F34" i="74"/>
  <c r="F26" i="74"/>
  <c r="F18" i="74"/>
  <c r="F22" i="74"/>
  <c r="F32" i="74"/>
  <c r="F44" i="74"/>
  <c r="F54" i="74"/>
  <c r="F64" i="74"/>
  <c r="F76" i="74"/>
  <c r="F86" i="74"/>
  <c r="F96" i="74"/>
  <c r="F108" i="74"/>
  <c r="F118" i="74"/>
  <c r="F128" i="74"/>
  <c r="F140" i="74"/>
  <c r="F150" i="74"/>
  <c r="F160" i="74"/>
  <c r="F172" i="74"/>
  <c r="F182" i="74"/>
  <c r="F192" i="74"/>
  <c r="F204" i="74"/>
  <c r="F214" i="74"/>
  <c r="F224" i="74"/>
  <c r="F236" i="74"/>
  <c r="F246" i="74"/>
  <c r="F256" i="74"/>
  <c r="F268" i="74"/>
  <c r="F278" i="74"/>
  <c r="F288" i="74"/>
  <c r="F300" i="74"/>
  <c r="F310" i="74"/>
  <c r="F13" i="74"/>
  <c r="F23" i="74"/>
  <c r="F33" i="74"/>
  <c r="F45" i="74"/>
  <c r="F55" i="74"/>
  <c r="F65" i="74"/>
  <c r="F77" i="74"/>
  <c r="F87" i="74"/>
  <c r="F97" i="74"/>
  <c r="F109" i="74"/>
  <c r="F119" i="74"/>
  <c r="F129" i="74"/>
  <c r="F141" i="74"/>
  <c r="F151" i="74"/>
  <c r="F161" i="74"/>
  <c r="F173" i="74"/>
  <c r="F183" i="74"/>
  <c r="F193" i="74"/>
  <c r="F205" i="74"/>
  <c r="F215" i="74"/>
  <c r="F225" i="74"/>
  <c r="F237" i="74"/>
  <c r="F247" i="74"/>
  <c r="F257" i="74"/>
  <c r="F269" i="74"/>
  <c r="F279" i="74"/>
  <c r="F289" i="74"/>
  <c r="F301" i="74"/>
  <c r="F311" i="74"/>
  <c r="F271" i="74"/>
  <c r="F14" i="74"/>
  <c r="F24" i="74"/>
  <c r="F36" i="74"/>
  <c r="F46" i="74"/>
  <c r="F56" i="74"/>
  <c r="F68" i="74"/>
  <c r="F78" i="74"/>
  <c r="F88" i="74"/>
  <c r="F100" i="74"/>
  <c r="F110" i="74"/>
  <c r="F120" i="74"/>
  <c r="F132" i="74"/>
  <c r="F142" i="74"/>
  <c r="F152" i="74"/>
  <c r="F164" i="74"/>
  <c r="F174" i="74"/>
  <c r="F184" i="74"/>
  <c r="F196" i="74"/>
  <c r="F206" i="74"/>
  <c r="F216" i="74"/>
  <c r="F228" i="74"/>
  <c r="F238" i="74"/>
  <c r="F248" i="74"/>
  <c r="F260" i="74"/>
  <c r="F270" i="74"/>
  <c r="F280" i="74"/>
  <c r="F292" i="74"/>
  <c r="F302" i="74"/>
  <c r="F312" i="74"/>
  <c r="F293" i="74"/>
  <c r="F166" i="74"/>
  <c r="F220" i="74"/>
  <c r="F272" i="74"/>
  <c r="F17" i="74"/>
  <c r="F29" i="74"/>
  <c r="F39" i="74"/>
  <c r="F49" i="74"/>
  <c r="F61" i="74"/>
  <c r="F71" i="74"/>
  <c r="F81" i="74"/>
  <c r="F93" i="74"/>
  <c r="F103" i="74"/>
  <c r="F113" i="74"/>
  <c r="F125" i="74"/>
  <c r="F135" i="74"/>
  <c r="F145" i="74"/>
  <c r="F157" i="74"/>
  <c r="F167" i="74"/>
  <c r="F177" i="74"/>
  <c r="F189" i="74"/>
  <c r="F199" i="74"/>
  <c r="F209" i="74"/>
  <c r="F221" i="74"/>
  <c r="F231" i="74"/>
  <c r="F241" i="74"/>
  <c r="F253" i="74"/>
  <c r="F263" i="74"/>
  <c r="F273" i="74"/>
  <c r="F285" i="74"/>
  <c r="F295" i="74"/>
  <c r="F305" i="74"/>
  <c r="AE793" i="83" l="1"/>
  <c r="AE794" i="83" s="1"/>
  <c r="AE803" i="83" s="1"/>
  <c r="AG921" i="83"/>
  <c r="AG183" i="84"/>
  <c r="AH921" i="83"/>
  <c r="AH183" i="84"/>
  <c r="I22" i="45"/>
  <c r="AJ639" i="83"/>
  <c r="J639" i="83"/>
  <c r="J678" i="83"/>
  <c r="L164" i="84"/>
  <c r="AG163" i="84"/>
  <c r="AI718" i="83"/>
  <c r="AI723" i="83"/>
  <c r="AI175" i="84" s="1"/>
  <c r="AH770" i="83"/>
  <c r="AH776" i="83" s="1"/>
  <c r="AH785" i="83" s="1"/>
  <c r="AH751" i="83"/>
  <c r="AH908" i="83"/>
  <c r="AH161" i="84" s="1"/>
  <c r="AJ716" i="83"/>
  <c r="J706" i="83"/>
  <c r="AJ725" i="83"/>
  <c r="AJ177" i="84" s="1"/>
  <c r="J177" i="84" s="1"/>
  <c r="K177" i="84" s="1"/>
  <c r="I42" i="45" s="1"/>
  <c r="J715" i="83"/>
  <c r="AF792" i="83"/>
  <c r="AF793" i="83" s="1"/>
  <c r="AF801" i="83"/>
  <c r="AF797" i="83"/>
  <c r="AJ713" i="83"/>
  <c r="AJ708" i="83"/>
  <c r="J703" i="83"/>
  <c r="AG908" i="83"/>
  <c r="AG161" i="84" s="1"/>
  <c r="AG751" i="83"/>
  <c r="AG770" i="83"/>
  <c r="AG776" i="83" s="1"/>
  <c r="AG785" i="83" s="1"/>
  <c r="AJ714" i="83"/>
  <c r="J704" i="83"/>
  <c r="AH162" i="84"/>
  <c r="AD804" i="83"/>
  <c r="AD809" i="83"/>
  <c r="AD810" i="83" s="1"/>
  <c r="AD812" i="83" s="1"/>
  <c r="AD922" i="83" s="1"/>
  <c r="AD164" i="84" s="1"/>
  <c r="AA804" i="83"/>
  <c r="AA809" i="83"/>
  <c r="J708" i="83" l="1"/>
  <c r="AG792" i="83"/>
  <c r="AG801" i="83"/>
  <c r="AG797" i="83"/>
  <c r="AH792" i="83"/>
  <c r="AH801" i="83"/>
  <c r="AH797" i="83"/>
  <c r="AJ747" i="83"/>
  <c r="AJ181" i="84" s="1"/>
  <c r="J181" i="84" s="1"/>
  <c r="K181" i="84" s="1"/>
  <c r="I46" i="45" s="1"/>
  <c r="J725" i="83"/>
  <c r="AE809" i="83"/>
  <c r="AE810" i="83" s="1"/>
  <c r="AE812" i="83" s="1"/>
  <c r="AE922" i="83" s="1"/>
  <c r="AE164" i="84" s="1"/>
  <c r="AE804" i="83"/>
  <c r="AJ723" i="83"/>
  <c r="AJ175" i="84" s="1"/>
  <c r="J175" i="84" s="1"/>
  <c r="K175" i="84" s="1"/>
  <c r="I40" i="45" s="1"/>
  <c r="AJ718" i="83"/>
  <c r="J713" i="83"/>
  <c r="AJ726" i="83"/>
  <c r="J726" i="83" s="1"/>
  <c r="J716" i="83"/>
  <c r="AI745" i="83"/>
  <c r="AI179" i="84" s="1"/>
  <c r="AI728" i="83"/>
  <c r="AA810" i="83"/>
  <c r="AJ724" i="83"/>
  <c r="AJ176" i="84" s="1"/>
  <c r="J176" i="84" s="1"/>
  <c r="K176" i="84" s="1"/>
  <c r="I41" i="45" s="1"/>
  <c r="J714" i="83"/>
  <c r="I2" i="50"/>
  <c r="I2" i="48"/>
  <c r="F2" i="47"/>
  <c r="F2" i="46"/>
  <c r="G2" i="45"/>
  <c r="AG793" i="83" l="1"/>
  <c r="AG794" i="83" s="1"/>
  <c r="AG803" i="83" s="1"/>
  <c r="AH793" i="83"/>
  <c r="AH794" i="83" s="1"/>
  <c r="AH803" i="83" s="1"/>
  <c r="AH804" i="83" s="1"/>
  <c r="AI921" i="83"/>
  <c r="AI183" i="84"/>
  <c r="AA812" i="83"/>
  <c r="AI770" i="83"/>
  <c r="AI776" i="83" s="1"/>
  <c r="AI785" i="83" s="1"/>
  <c r="AI751" i="83"/>
  <c r="AI908" i="83"/>
  <c r="AI161" i="84" s="1"/>
  <c r="AF794" i="83"/>
  <c r="AJ728" i="83"/>
  <c r="AJ745" i="83"/>
  <c r="AJ179" i="84" s="1"/>
  <c r="J179" i="84" s="1"/>
  <c r="K179" i="84" s="1"/>
  <c r="I44" i="45" s="1"/>
  <c r="J723" i="83"/>
  <c r="AJ746" i="83"/>
  <c r="AJ180" i="84" s="1"/>
  <c r="J180" i="84" s="1"/>
  <c r="K180" i="84" s="1"/>
  <c r="I45" i="45" s="1"/>
  <c r="J724" i="83"/>
  <c r="J718" i="83"/>
  <c r="AJ772" i="83"/>
  <c r="J772" i="83" s="1"/>
  <c r="AJ910" i="83"/>
  <c r="J747" i="83"/>
  <c r="AJ921" i="83" l="1"/>
  <c r="J921" i="83" s="1"/>
  <c r="AJ183" i="84"/>
  <c r="J728" i="83"/>
  <c r="AH809" i="83"/>
  <c r="AH810" i="83" s="1"/>
  <c r="AH812" i="83" s="1"/>
  <c r="AH922" i="83" s="1"/>
  <c r="AH164" i="84" s="1"/>
  <c r="AJ909" i="83"/>
  <c r="AJ771" i="83"/>
  <c r="J771" i="83" s="1"/>
  <c r="J746" i="83"/>
  <c r="AA922" i="83"/>
  <c r="AJ908" i="83"/>
  <c r="AJ751" i="83"/>
  <c r="AJ770" i="83"/>
  <c r="J745" i="83"/>
  <c r="AJ163" i="84"/>
  <c r="J163" i="84" s="1"/>
  <c r="K163" i="84" s="1"/>
  <c r="I28" i="45" s="1"/>
  <c r="J910" i="83"/>
  <c r="AI792" i="83"/>
  <c r="AI793" i="83" s="1"/>
  <c r="AI801" i="83"/>
  <c r="AI797" i="83"/>
  <c r="AF803" i="83"/>
  <c r="AG804" i="83"/>
  <c r="AG809" i="83"/>
  <c r="AG810" i="83" s="1"/>
  <c r="AG812" i="83" s="1"/>
  <c r="AG922" i="83" s="1"/>
  <c r="AG164" i="84" s="1"/>
  <c r="J183" i="84" l="1"/>
  <c r="K183" i="84" s="1"/>
  <c r="I48" i="45" s="1"/>
  <c r="AJ776" i="83"/>
  <c r="AJ785" i="83" s="1"/>
  <c r="J770" i="83"/>
  <c r="J776" i="83" s="1"/>
  <c r="AJ161" i="84"/>
  <c r="J161" i="84" s="1"/>
  <c r="K161" i="84" s="1"/>
  <c r="J908" i="83"/>
  <c r="AI794" i="83"/>
  <c r="AI803" i="83" s="1"/>
  <c r="AA164" i="84"/>
  <c r="AF809" i="83"/>
  <c r="AF804" i="83"/>
  <c r="J751" i="83"/>
  <c r="L199" i="84" s="1"/>
  <c r="AJ162" i="84"/>
  <c r="J162" i="84" s="1"/>
  <c r="J909" i="83"/>
  <c r="K162" i="84" l="1"/>
  <c r="I27" i="45" s="1"/>
  <c r="I26" i="45"/>
  <c r="AI804" i="83"/>
  <c r="AI809" i="83"/>
  <c r="AI810" i="83" s="1"/>
  <c r="AI812" i="83" s="1"/>
  <c r="AI922" i="83" s="1"/>
  <c r="AI164" i="84" s="1"/>
  <c r="AF810" i="83"/>
  <c r="J785" i="83"/>
  <c r="AJ792" i="83"/>
  <c r="AJ793" i="83" s="1"/>
  <c r="AJ801" i="83"/>
  <c r="AJ797" i="83"/>
  <c r="J797" i="83" s="1"/>
  <c r="J792" i="83" l="1"/>
  <c r="AF812" i="83"/>
  <c r="J801" i="83"/>
  <c r="AF922" i="83" l="1"/>
  <c r="AJ794" i="83"/>
  <c r="J793" i="83"/>
  <c r="AF164" i="84" l="1"/>
  <c r="J794" i="83"/>
  <c r="AJ803" i="83"/>
  <c r="AJ804" i="83" l="1"/>
  <c r="J804" i="83" s="1"/>
  <c r="AJ809" i="83"/>
  <c r="J803" i="83"/>
  <c r="AJ810" i="83" l="1"/>
  <c r="J809" i="83"/>
  <c r="I163" i="21"/>
  <c r="I203" i="21"/>
  <c r="I178" i="21"/>
  <c r="I179" i="21"/>
  <c r="I172" i="21"/>
  <c r="I160" i="21"/>
  <c r="H68" i="50"/>
  <c r="L98" i="50" s="1"/>
  <c r="F69" i="50"/>
  <c r="F70" i="50" s="1"/>
  <c r="F71" i="50" s="1"/>
  <c r="F72" i="50" s="1"/>
  <c r="F73" i="50" s="1"/>
  <c r="F74" i="50" s="1"/>
  <c r="F75" i="50" s="1"/>
  <c r="F76" i="50" s="1"/>
  <c r="F77" i="50" s="1"/>
  <c r="F78" i="50" s="1"/>
  <c r="F79" i="50" s="1"/>
  <c r="F80" i="50" s="1"/>
  <c r="F81" i="50" s="1"/>
  <c r="F82" i="50" s="1"/>
  <c r="F83" i="50" s="1"/>
  <c r="F84" i="50" s="1"/>
  <c r="F85" i="50" s="1"/>
  <c r="F86" i="50" s="1"/>
  <c r="F87" i="50" s="1"/>
  <c r="H87" i="50" s="1"/>
  <c r="AE98" i="50" s="1"/>
  <c r="AJ812" i="83" l="1"/>
  <c r="J810" i="83"/>
  <c r="I167" i="21"/>
  <c r="I165" i="21"/>
  <c r="I176" i="21"/>
  <c r="G631" i="74"/>
  <c r="G650" i="74"/>
  <c r="H76" i="50"/>
  <c r="T98" i="50" s="1"/>
  <c r="H72" i="50"/>
  <c r="P98" i="50" s="1"/>
  <c r="I162" i="21"/>
  <c r="I181" i="21"/>
  <c r="I182" i="21"/>
  <c r="I198" i="21"/>
  <c r="I202" i="21"/>
  <c r="I170" i="21"/>
  <c r="I189" i="21"/>
  <c r="I173" i="21"/>
  <c r="I190" i="21"/>
  <c r="I174" i="21"/>
  <c r="I193" i="21"/>
  <c r="I177" i="21"/>
  <c r="I194" i="21"/>
  <c r="I166" i="21"/>
  <c r="I185" i="21"/>
  <c r="I169" i="21"/>
  <c r="I186" i="21"/>
  <c r="I164" i="21"/>
  <c r="I180" i="21"/>
  <c r="I188" i="21"/>
  <c r="I196" i="21"/>
  <c r="I197" i="21"/>
  <c r="I159" i="21"/>
  <c r="I175" i="21"/>
  <c r="I183" i="21"/>
  <c r="I191" i="21"/>
  <c r="I199" i="21"/>
  <c r="I168" i="21"/>
  <c r="I184" i="21"/>
  <c r="I192" i="21"/>
  <c r="I200" i="21"/>
  <c r="I161" i="21"/>
  <c r="I201" i="21"/>
  <c r="I171" i="21"/>
  <c r="I187" i="21"/>
  <c r="I195" i="21"/>
  <c r="H75" i="50"/>
  <c r="S98" i="50" s="1"/>
  <c r="H69" i="50"/>
  <c r="M98" i="50" s="1"/>
  <c r="H84" i="50"/>
  <c r="AB98" i="50" s="1"/>
  <c r="H83" i="50"/>
  <c r="AA98" i="50" s="1"/>
  <c r="H82" i="50"/>
  <c r="Z98" i="50" s="1"/>
  <c r="H77" i="50"/>
  <c r="U98" i="50" s="1"/>
  <c r="AE134" i="50"/>
  <c r="H85" i="50"/>
  <c r="AC98" i="50" s="1"/>
  <c r="H74" i="50"/>
  <c r="R98" i="50" s="1"/>
  <c r="H80" i="50"/>
  <c r="X98" i="50" s="1"/>
  <c r="L134" i="50"/>
  <c r="H79" i="50"/>
  <c r="W98" i="50" s="1"/>
  <c r="H71" i="50"/>
  <c r="O98" i="50" s="1"/>
  <c r="H86" i="50"/>
  <c r="AD98" i="50" s="1"/>
  <c r="H78" i="50"/>
  <c r="V98" i="50" s="1"/>
  <c r="H70" i="50"/>
  <c r="N98" i="50" s="1"/>
  <c r="H81" i="50"/>
  <c r="Y98" i="50" s="1"/>
  <c r="H73" i="50"/>
  <c r="Q98" i="50" s="1"/>
  <c r="F16" i="50"/>
  <c r="I15" i="50"/>
  <c r="H15" i="50"/>
  <c r="D132" i="21"/>
  <c r="D133" i="21" s="1"/>
  <c r="D134" i="21" s="1"/>
  <c r="D135" i="21" s="1"/>
  <c r="D136" i="21" s="1"/>
  <c r="D137" i="21" s="1"/>
  <c r="D138" i="21" s="1"/>
  <c r="D139" i="21" s="1"/>
  <c r="D140" i="21" s="1"/>
  <c r="D141" i="21" s="1"/>
  <c r="D142" i="21" s="1"/>
  <c r="D143" i="21" s="1"/>
  <c r="D144" i="21" s="1"/>
  <c r="D145" i="21" s="1"/>
  <c r="D146" i="21" s="1"/>
  <c r="D147" i="21" s="1"/>
  <c r="D148" i="21" s="1"/>
  <c r="D149" i="21" s="1"/>
  <c r="D150" i="21" s="1"/>
  <c r="AJ922" i="83" l="1"/>
  <c r="J812" i="83"/>
  <c r="P134" i="50"/>
  <c r="G641" i="74"/>
  <c r="G638" i="74"/>
  <c r="G649" i="74"/>
  <c r="G648" i="74"/>
  <c r="G642" i="74"/>
  <c r="G640" i="74"/>
  <c r="G645" i="74"/>
  <c r="G646" i="74"/>
  <c r="G635" i="74"/>
  <c r="G644" i="74"/>
  <c r="G643" i="74"/>
  <c r="G647" i="74"/>
  <c r="T134" i="50"/>
  <c r="G639" i="74"/>
  <c r="G636" i="74"/>
  <c r="G633" i="74"/>
  <c r="G632" i="74"/>
  <c r="G637" i="74"/>
  <c r="G634" i="74"/>
  <c r="AB134" i="50"/>
  <c r="M134" i="50"/>
  <c r="U134" i="50"/>
  <c r="AA134" i="50"/>
  <c r="Z134" i="50"/>
  <c r="S134" i="50"/>
  <c r="Y134" i="50"/>
  <c r="R134" i="50"/>
  <c r="N134" i="50"/>
  <c r="AC134" i="50"/>
  <c r="V134" i="50"/>
  <c r="AD134" i="50"/>
  <c r="W134" i="50"/>
  <c r="X134" i="50"/>
  <c r="O134" i="50"/>
  <c r="Q134" i="50"/>
  <c r="H16" i="50"/>
  <c r="I16" i="50"/>
  <c r="F17" i="50"/>
  <c r="K4932" i="48"/>
  <c r="H135" i="50" a="1"/>
  <c r="H203" i="50" s="1"/>
  <c r="K135" i="50"/>
  <c r="K136" i="50"/>
  <c r="AE136" i="50" s="1"/>
  <c r="K137" i="50"/>
  <c r="AE137" i="50" s="1"/>
  <c r="K138" i="50"/>
  <c r="AE138" i="50" s="1"/>
  <c r="K139" i="50"/>
  <c r="AE139" i="50" s="1"/>
  <c r="K140" i="50"/>
  <c r="AE140" i="50" s="1"/>
  <c r="K141" i="50"/>
  <c r="AE141" i="50" s="1"/>
  <c r="K142" i="50"/>
  <c r="AE142" i="50" s="1"/>
  <c r="K143" i="50"/>
  <c r="AE143" i="50" s="1"/>
  <c r="K144" i="50"/>
  <c r="AE144" i="50" s="1"/>
  <c r="K145" i="50"/>
  <c r="AE145" i="50" s="1"/>
  <c r="K146" i="50"/>
  <c r="AE146" i="50" s="1"/>
  <c r="K147" i="50"/>
  <c r="AE147" i="50" s="1"/>
  <c r="K148" i="50"/>
  <c r="AE148" i="50" s="1"/>
  <c r="K149" i="50"/>
  <c r="AE149" i="50" s="1"/>
  <c r="K150" i="50"/>
  <c r="AE150" i="50" s="1"/>
  <c r="K151" i="50"/>
  <c r="AE151" i="50" s="1"/>
  <c r="K152" i="50"/>
  <c r="AE152" i="50" s="1"/>
  <c r="K153" i="50"/>
  <c r="AE153" i="50" s="1"/>
  <c r="K154" i="50"/>
  <c r="AE154" i="50" s="1"/>
  <c r="K155" i="50"/>
  <c r="AE155" i="50" s="1"/>
  <c r="K156" i="50"/>
  <c r="AE156" i="50" s="1"/>
  <c r="K157" i="50"/>
  <c r="AE157" i="50" s="1"/>
  <c r="K158" i="50"/>
  <c r="AE158" i="50" s="1"/>
  <c r="K159" i="50"/>
  <c r="AE159" i="50" s="1"/>
  <c r="K160" i="50"/>
  <c r="AE160" i="50" s="1"/>
  <c r="K161" i="50"/>
  <c r="AE161" i="50" s="1"/>
  <c r="K162" i="50"/>
  <c r="AE162" i="50" s="1"/>
  <c r="K163" i="50"/>
  <c r="AE163" i="50" s="1"/>
  <c r="K164" i="50"/>
  <c r="AE164" i="50" s="1"/>
  <c r="K165" i="50"/>
  <c r="AE165" i="50" s="1"/>
  <c r="K166" i="50"/>
  <c r="AE166" i="50" s="1"/>
  <c r="K167" i="50"/>
  <c r="AE167" i="50" s="1"/>
  <c r="K168" i="50"/>
  <c r="AE168" i="50" s="1"/>
  <c r="K169" i="50"/>
  <c r="AE169" i="50" s="1"/>
  <c r="K170" i="50"/>
  <c r="AE170" i="50" s="1"/>
  <c r="K171" i="50"/>
  <c r="AE171" i="50" s="1"/>
  <c r="K172" i="50"/>
  <c r="AE172" i="50" s="1"/>
  <c r="K173" i="50"/>
  <c r="AE173" i="50" s="1"/>
  <c r="K174" i="50"/>
  <c r="AE174" i="50" s="1"/>
  <c r="K175" i="50"/>
  <c r="AE175" i="50" s="1"/>
  <c r="K176" i="50"/>
  <c r="AE176" i="50" s="1"/>
  <c r="K177" i="50"/>
  <c r="AE177" i="50" s="1"/>
  <c r="K178" i="50"/>
  <c r="AE178" i="50" s="1"/>
  <c r="K179" i="50"/>
  <c r="AE179" i="50" s="1"/>
  <c r="K180" i="50"/>
  <c r="AE180" i="50" s="1"/>
  <c r="K181" i="50"/>
  <c r="AE181" i="50" s="1"/>
  <c r="K182" i="50"/>
  <c r="AE182" i="50" s="1"/>
  <c r="K183" i="50"/>
  <c r="AE183" i="50" s="1"/>
  <c r="K184" i="50"/>
  <c r="AE184" i="50" s="1"/>
  <c r="K185" i="50"/>
  <c r="AE185" i="50" s="1"/>
  <c r="K186" i="50"/>
  <c r="AE186" i="50" s="1"/>
  <c r="K187" i="50"/>
  <c r="AE187" i="50" s="1"/>
  <c r="K188" i="50"/>
  <c r="AE188" i="50" s="1"/>
  <c r="K189" i="50"/>
  <c r="AE189" i="50" s="1"/>
  <c r="K190" i="50"/>
  <c r="AE190" i="50" s="1"/>
  <c r="K191" i="50"/>
  <c r="AE191" i="50" s="1"/>
  <c r="K192" i="50"/>
  <c r="AE192" i="50" s="1"/>
  <c r="K193" i="50"/>
  <c r="AE193" i="50" s="1"/>
  <c r="K194" i="50"/>
  <c r="AE194" i="50" s="1"/>
  <c r="K195" i="50"/>
  <c r="AE195" i="50" s="1"/>
  <c r="K196" i="50"/>
  <c r="AE196" i="50" s="1"/>
  <c r="K197" i="50"/>
  <c r="AE197" i="50" s="1"/>
  <c r="K198" i="50"/>
  <c r="AE198" i="50" s="1"/>
  <c r="K199" i="50"/>
  <c r="AE199" i="50" s="1"/>
  <c r="K200" i="50"/>
  <c r="AE200" i="50" s="1"/>
  <c r="K201" i="50"/>
  <c r="AE201" i="50" s="1"/>
  <c r="K202" i="50"/>
  <c r="AE202" i="50" s="1"/>
  <c r="K203" i="50"/>
  <c r="AE203" i="50" s="1"/>
  <c r="K204" i="50"/>
  <c r="AE204" i="50" s="1"/>
  <c r="K205" i="50"/>
  <c r="AE205" i="50" s="1"/>
  <c r="K206" i="50"/>
  <c r="AE206" i="50" s="1"/>
  <c r="K207" i="50"/>
  <c r="AE207" i="50" s="1"/>
  <c r="K208" i="50"/>
  <c r="AE208" i="50" s="1"/>
  <c r="K209" i="50"/>
  <c r="AE209" i="50" s="1"/>
  <c r="K210" i="50"/>
  <c r="AE210" i="50" s="1"/>
  <c r="K211" i="50"/>
  <c r="AE211" i="50" s="1"/>
  <c r="K212" i="50"/>
  <c r="AE212" i="50" s="1"/>
  <c r="K213" i="50"/>
  <c r="AE213" i="50" s="1"/>
  <c r="K214" i="50"/>
  <c r="AE214" i="50" s="1"/>
  <c r="K215" i="50"/>
  <c r="AE215" i="50" s="1"/>
  <c r="K216" i="50"/>
  <c r="AE216" i="50" s="1"/>
  <c r="K217" i="50"/>
  <c r="AE217" i="50" s="1"/>
  <c r="K218" i="50"/>
  <c r="AE218" i="50" s="1"/>
  <c r="K219" i="50"/>
  <c r="AE219" i="50" s="1"/>
  <c r="K220" i="50"/>
  <c r="AE220" i="50" s="1"/>
  <c r="K221" i="50"/>
  <c r="AE221" i="50" s="1"/>
  <c r="K222" i="50"/>
  <c r="AE222" i="50" s="1"/>
  <c r="K223" i="50"/>
  <c r="AE223" i="50" s="1"/>
  <c r="K224" i="50"/>
  <c r="AE224" i="50" s="1"/>
  <c r="K225" i="50"/>
  <c r="AE225" i="50" s="1"/>
  <c r="K226" i="50"/>
  <c r="K227" i="50"/>
  <c r="K228" i="50"/>
  <c r="K229" i="50"/>
  <c r="K230" i="50"/>
  <c r="AE230" i="50" s="1"/>
  <c r="K231" i="50"/>
  <c r="AE231" i="50" s="1"/>
  <c r="K232" i="50"/>
  <c r="AE232" i="50" s="1"/>
  <c r="K233" i="50"/>
  <c r="AE233" i="50" s="1"/>
  <c r="K234" i="50"/>
  <c r="AE234" i="50" s="1"/>
  <c r="K235" i="50"/>
  <c r="AE235" i="50" s="1"/>
  <c r="K236" i="50"/>
  <c r="AE236" i="50" s="1"/>
  <c r="K237" i="50"/>
  <c r="AE237" i="50" s="1"/>
  <c r="K238" i="50"/>
  <c r="AE238" i="50" s="1"/>
  <c r="K239" i="50"/>
  <c r="AE239" i="50" s="1"/>
  <c r="K240" i="50"/>
  <c r="AE240" i="50" s="1"/>
  <c r="K241" i="50"/>
  <c r="AE241" i="50" s="1"/>
  <c r="K242" i="50"/>
  <c r="AE242" i="50" s="1"/>
  <c r="K243" i="50"/>
  <c r="AE243" i="50" s="1"/>
  <c r="K244" i="50"/>
  <c r="AE244" i="50" s="1"/>
  <c r="K245" i="50"/>
  <c r="AE245" i="50" s="1"/>
  <c r="K246" i="50"/>
  <c r="AE246" i="50" s="1"/>
  <c r="K247" i="50"/>
  <c r="AE247" i="50" s="1"/>
  <c r="K248" i="50"/>
  <c r="AE248" i="50" s="1"/>
  <c r="K249" i="50"/>
  <c r="AE249" i="50" s="1"/>
  <c r="K250" i="50"/>
  <c r="AE250" i="50" s="1"/>
  <c r="K251" i="50"/>
  <c r="AE251" i="50" s="1"/>
  <c r="K252" i="50"/>
  <c r="AE252" i="50" s="1"/>
  <c r="K253" i="50"/>
  <c r="AE253" i="50" s="1"/>
  <c r="K254" i="50"/>
  <c r="AE254" i="50" s="1"/>
  <c r="K255" i="50"/>
  <c r="AE255" i="50" s="1"/>
  <c r="K256" i="50"/>
  <c r="AE256" i="50" s="1"/>
  <c r="K257" i="50"/>
  <c r="AE257" i="50" s="1"/>
  <c r="K258" i="50"/>
  <c r="AE258" i="50" s="1"/>
  <c r="K259" i="50"/>
  <c r="AE259" i="50" s="1"/>
  <c r="K260" i="50"/>
  <c r="AE260" i="50" s="1"/>
  <c r="K261" i="50"/>
  <c r="AE261" i="50" s="1"/>
  <c r="K262" i="50"/>
  <c r="AE262" i="50" s="1"/>
  <c r="K263" i="50"/>
  <c r="AE263" i="50" s="1"/>
  <c r="K264" i="50"/>
  <c r="AE264" i="50" s="1"/>
  <c r="K265" i="50"/>
  <c r="AE265" i="50" s="1"/>
  <c r="K266" i="50"/>
  <c r="AE266" i="50" s="1"/>
  <c r="K267" i="50"/>
  <c r="AE267" i="50" s="1"/>
  <c r="K268" i="50"/>
  <c r="AE268" i="50" s="1"/>
  <c r="K269" i="50"/>
  <c r="AE269" i="50" s="1"/>
  <c r="K270" i="50"/>
  <c r="AE270" i="50" s="1"/>
  <c r="K271" i="50"/>
  <c r="AE271" i="50" s="1"/>
  <c r="K272" i="50"/>
  <c r="AE272" i="50" s="1"/>
  <c r="K273" i="50"/>
  <c r="AE273" i="50" s="1"/>
  <c r="K274" i="50"/>
  <c r="AE274" i="50" s="1"/>
  <c r="K275" i="50"/>
  <c r="AE275" i="50" s="1"/>
  <c r="K276" i="50"/>
  <c r="AE276" i="50" s="1"/>
  <c r="K277" i="50"/>
  <c r="AE277" i="50" s="1"/>
  <c r="K278" i="50"/>
  <c r="AE278" i="50" s="1"/>
  <c r="K279" i="50"/>
  <c r="AE279" i="50" s="1"/>
  <c r="K280" i="50"/>
  <c r="AE280" i="50" s="1"/>
  <c r="K281" i="50"/>
  <c r="AE281" i="50" s="1"/>
  <c r="K282" i="50"/>
  <c r="AE282" i="50" s="1"/>
  <c r="K283" i="50"/>
  <c r="AE283" i="50" s="1"/>
  <c r="K284" i="50"/>
  <c r="AE284" i="50" s="1"/>
  <c r="K285" i="50"/>
  <c r="AE285" i="50" s="1"/>
  <c r="K286" i="50"/>
  <c r="AE286" i="50" s="1"/>
  <c r="K287" i="50"/>
  <c r="AE287" i="50" s="1"/>
  <c r="K288" i="50"/>
  <c r="AE288" i="50" s="1"/>
  <c r="K289" i="50"/>
  <c r="AE289" i="50" s="1"/>
  <c r="K290" i="50"/>
  <c r="AE290" i="50" s="1"/>
  <c r="K291" i="50"/>
  <c r="AE291" i="50" s="1"/>
  <c r="K292" i="50"/>
  <c r="AE292" i="50" s="1"/>
  <c r="K293" i="50"/>
  <c r="AE293" i="50" s="1"/>
  <c r="K294" i="50"/>
  <c r="AE294" i="50" s="1"/>
  <c r="K295" i="50"/>
  <c r="AE295" i="50" s="1"/>
  <c r="K296" i="50"/>
  <c r="AE296" i="50" s="1"/>
  <c r="K297" i="50"/>
  <c r="AE297" i="50" s="1"/>
  <c r="K298" i="50"/>
  <c r="AE298" i="50" s="1"/>
  <c r="K299" i="50"/>
  <c r="AE299" i="50" s="1"/>
  <c r="K300" i="50"/>
  <c r="AE300" i="50" s="1"/>
  <c r="K301" i="50"/>
  <c r="AE301" i="50" s="1"/>
  <c r="K302" i="50"/>
  <c r="AE302" i="50" s="1"/>
  <c r="K303" i="50"/>
  <c r="AE303" i="50" s="1"/>
  <c r="K304" i="50"/>
  <c r="AE304" i="50" s="1"/>
  <c r="K305" i="50"/>
  <c r="AE305" i="50" s="1"/>
  <c r="K306" i="50"/>
  <c r="AE306" i="50" s="1"/>
  <c r="K307" i="50"/>
  <c r="AE307" i="50" s="1"/>
  <c r="K308" i="50"/>
  <c r="AE308" i="50" s="1"/>
  <c r="K309" i="50"/>
  <c r="AE309" i="50" s="1"/>
  <c r="K310" i="50"/>
  <c r="AE310" i="50" s="1"/>
  <c r="K311" i="50"/>
  <c r="AE311" i="50" s="1"/>
  <c r="K312" i="50"/>
  <c r="AE312" i="50" s="1"/>
  <c r="K313" i="50"/>
  <c r="AE313" i="50" s="1"/>
  <c r="K314" i="50"/>
  <c r="AE314" i="50" s="1"/>
  <c r="K315" i="50"/>
  <c r="AE315" i="50" s="1"/>
  <c r="K316" i="50"/>
  <c r="AE316" i="50" s="1"/>
  <c r="K317" i="50"/>
  <c r="AE317" i="50" s="1"/>
  <c r="K318" i="50"/>
  <c r="AE318" i="50" s="1"/>
  <c r="K319" i="50"/>
  <c r="AE319" i="50" s="1"/>
  <c r="K320" i="50"/>
  <c r="AE320" i="50" s="1"/>
  <c r="K321" i="50"/>
  <c r="AE321" i="50" s="1"/>
  <c r="K322" i="50"/>
  <c r="AE322" i="50" s="1"/>
  <c r="K323" i="50"/>
  <c r="AE323" i="50" s="1"/>
  <c r="K324" i="50"/>
  <c r="AE324" i="50" s="1"/>
  <c r="K325" i="50"/>
  <c r="AE325" i="50" s="1"/>
  <c r="K326" i="50"/>
  <c r="AE326" i="50" s="1"/>
  <c r="K327" i="50"/>
  <c r="AE327" i="50" s="1"/>
  <c r="K328" i="50"/>
  <c r="AE328" i="50" s="1"/>
  <c r="K329" i="50"/>
  <c r="AE329" i="50" s="1"/>
  <c r="K330" i="50"/>
  <c r="AE330" i="50" s="1"/>
  <c r="K331" i="50"/>
  <c r="AE331" i="50" s="1"/>
  <c r="K332" i="50"/>
  <c r="AE332" i="50" s="1"/>
  <c r="K333" i="50"/>
  <c r="AE333" i="50" s="1"/>
  <c r="K334" i="50"/>
  <c r="AE334" i="50" s="1"/>
  <c r="K335" i="50"/>
  <c r="AE335" i="50" s="1"/>
  <c r="K336" i="50"/>
  <c r="AE336" i="50" s="1"/>
  <c r="K337" i="50"/>
  <c r="AE337" i="50" s="1"/>
  <c r="K338" i="50"/>
  <c r="AE338" i="50" s="1"/>
  <c r="K339" i="50"/>
  <c r="AE339" i="50" s="1"/>
  <c r="K340" i="50"/>
  <c r="AE340" i="50" s="1"/>
  <c r="K341" i="50"/>
  <c r="AE341" i="50" s="1"/>
  <c r="K342" i="50"/>
  <c r="AE342" i="50" s="1"/>
  <c r="K343" i="50"/>
  <c r="AE343" i="50" s="1"/>
  <c r="K344" i="50"/>
  <c r="AE344" i="50" s="1"/>
  <c r="K345" i="50"/>
  <c r="AE345" i="50" s="1"/>
  <c r="K346" i="50"/>
  <c r="AE346" i="50" s="1"/>
  <c r="K347" i="50"/>
  <c r="AE347" i="50" s="1"/>
  <c r="K348" i="50"/>
  <c r="AE348" i="50" s="1"/>
  <c r="K349" i="50"/>
  <c r="AE349" i="50" s="1"/>
  <c r="K350" i="50"/>
  <c r="AE350" i="50" s="1"/>
  <c r="K351" i="50"/>
  <c r="AE351" i="50" s="1"/>
  <c r="K352" i="50"/>
  <c r="AE352" i="50" s="1"/>
  <c r="K353" i="50"/>
  <c r="AE353" i="50" s="1"/>
  <c r="K354" i="50"/>
  <c r="AE354" i="50" s="1"/>
  <c r="K355" i="50"/>
  <c r="AE355" i="50" s="1"/>
  <c r="K356" i="50"/>
  <c r="AE356" i="50" s="1"/>
  <c r="K357" i="50"/>
  <c r="AE357" i="50" s="1"/>
  <c r="K358" i="50"/>
  <c r="AE358" i="50" s="1"/>
  <c r="K359" i="50"/>
  <c r="AE359" i="50" s="1"/>
  <c r="K360" i="50"/>
  <c r="AE360" i="50" s="1"/>
  <c r="K361" i="50"/>
  <c r="AE361" i="50" s="1"/>
  <c r="K362" i="50"/>
  <c r="AE362" i="50" s="1"/>
  <c r="K363" i="50"/>
  <c r="AE363" i="50" s="1"/>
  <c r="K364" i="50"/>
  <c r="AE364" i="50" s="1"/>
  <c r="K365" i="50"/>
  <c r="AE365" i="50" s="1"/>
  <c r="K366" i="50"/>
  <c r="AE366" i="50" s="1"/>
  <c r="K367" i="50"/>
  <c r="AE367" i="50" s="1"/>
  <c r="K368" i="50"/>
  <c r="AE368" i="50" s="1"/>
  <c r="K369" i="50"/>
  <c r="AE369" i="50" s="1"/>
  <c r="K370" i="50"/>
  <c r="AE370" i="50" s="1"/>
  <c r="K371" i="50"/>
  <c r="AE371" i="50" s="1"/>
  <c r="K372" i="50"/>
  <c r="AE372" i="50" s="1"/>
  <c r="K373" i="50"/>
  <c r="AE373" i="50" s="1"/>
  <c r="K374" i="50"/>
  <c r="AE374" i="50" s="1"/>
  <c r="K375" i="50"/>
  <c r="K376" i="50"/>
  <c r="AE376" i="50" s="1"/>
  <c r="K377" i="50"/>
  <c r="AE377" i="50" s="1"/>
  <c r="K378" i="50"/>
  <c r="AE378" i="50" s="1"/>
  <c r="K379" i="50"/>
  <c r="AE379" i="50" s="1"/>
  <c r="K380" i="50"/>
  <c r="AE380" i="50" s="1"/>
  <c r="K381" i="50"/>
  <c r="AE381" i="50" s="1"/>
  <c r="K382" i="50"/>
  <c r="AE382" i="50" s="1"/>
  <c r="K383" i="50"/>
  <c r="AE383" i="50" s="1"/>
  <c r="K384" i="50"/>
  <c r="AE384" i="50" s="1"/>
  <c r="K385" i="50"/>
  <c r="AE385" i="50" s="1"/>
  <c r="K386" i="50"/>
  <c r="AE386" i="50" s="1"/>
  <c r="K387" i="50"/>
  <c r="AE387" i="50" s="1"/>
  <c r="K388" i="50"/>
  <c r="AE388" i="50" s="1"/>
  <c r="K389" i="50"/>
  <c r="AE389" i="50" s="1"/>
  <c r="K390" i="50"/>
  <c r="AE390" i="50" s="1"/>
  <c r="K391" i="50"/>
  <c r="AE391" i="50" s="1"/>
  <c r="K392" i="50"/>
  <c r="AE392" i="50" s="1"/>
  <c r="K393" i="50"/>
  <c r="AE393" i="50" s="1"/>
  <c r="K394" i="50"/>
  <c r="AE394" i="50" s="1"/>
  <c r="K395" i="50"/>
  <c r="AE395" i="50" s="1"/>
  <c r="K396" i="50"/>
  <c r="AE396" i="50" s="1"/>
  <c r="K397" i="50"/>
  <c r="AE397" i="50" s="1"/>
  <c r="K398" i="50"/>
  <c r="AE398" i="50" s="1"/>
  <c r="K399" i="50"/>
  <c r="AE399" i="50" s="1"/>
  <c r="K400" i="50"/>
  <c r="AE400" i="50" s="1"/>
  <c r="K401" i="50"/>
  <c r="AE401" i="50" s="1"/>
  <c r="K402" i="50"/>
  <c r="AE402" i="50" s="1"/>
  <c r="K403" i="50"/>
  <c r="AE403" i="50" s="1"/>
  <c r="K404" i="50"/>
  <c r="AE404" i="50" s="1"/>
  <c r="K405" i="50"/>
  <c r="AE405" i="50" s="1"/>
  <c r="K406" i="50"/>
  <c r="AE406" i="50" s="1"/>
  <c r="K407" i="50"/>
  <c r="AE407" i="50" s="1"/>
  <c r="K408" i="50"/>
  <c r="AE408" i="50" s="1"/>
  <c r="K409" i="50"/>
  <c r="AE409" i="50" s="1"/>
  <c r="K410" i="50"/>
  <c r="AE410" i="50" s="1"/>
  <c r="K411" i="50"/>
  <c r="AE411" i="50" s="1"/>
  <c r="K412" i="50"/>
  <c r="AE412" i="50" s="1"/>
  <c r="K413" i="50"/>
  <c r="AE413" i="50" s="1"/>
  <c r="K414" i="50"/>
  <c r="AE414" i="50" s="1"/>
  <c r="K415" i="50"/>
  <c r="AE415" i="50" s="1"/>
  <c r="K416" i="50"/>
  <c r="AE416" i="50" s="1"/>
  <c r="K417" i="50"/>
  <c r="AE417" i="50" s="1"/>
  <c r="K418" i="50"/>
  <c r="AE418" i="50" s="1"/>
  <c r="K419" i="50"/>
  <c r="AE419" i="50" s="1"/>
  <c r="K420" i="50"/>
  <c r="AE420" i="50" s="1"/>
  <c r="K421" i="50"/>
  <c r="AE421" i="50" s="1"/>
  <c r="K422" i="50"/>
  <c r="AE422" i="50" s="1"/>
  <c r="K423" i="50"/>
  <c r="AE423" i="50" s="1"/>
  <c r="K424" i="50"/>
  <c r="AE424" i="50" s="1"/>
  <c r="K425" i="50"/>
  <c r="AE425" i="50" s="1"/>
  <c r="K426" i="50"/>
  <c r="AE426" i="50" s="1"/>
  <c r="K427" i="50"/>
  <c r="AE427" i="50" s="1"/>
  <c r="K428" i="50"/>
  <c r="AE428" i="50" s="1"/>
  <c r="K429" i="50"/>
  <c r="AE429" i="50" s="1"/>
  <c r="K430" i="50"/>
  <c r="AE430" i="50" s="1"/>
  <c r="K431" i="50"/>
  <c r="AE431" i="50" s="1"/>
  <c r="K432" i="50"/>
  <c r="AE432" i="50" s="1"/>
  <c r="K433" i="50"/>
  <c r="AE433" i="50" s="1"/>
  <c r="K434" i="50"/>
  <c r="AE434" i="50" s="1"/>
  <c r="AE375" i="50" l="1"/>
  <c r="M375" i="50"/>
  <c r="N375" i="50"/>
  <c r="O375" i="50"/>
  <c r="AE229" i="50"/>
  <c r="M229" i="50"/>
  <c r="AE228" i="50"/>
  <c r="M228" i="50"/>
  <c r="AE227" i="50"/>
  <c r="M227" i="50"/>
  <c r="AE226" i="50"/>
  <c r="M226" i="50"/>
  <c r="AJ164" i="84"/>
  <c r="J164" i="84" s="1"/>
  <c r="J922" i="83"/>
  <c r="AE135" i="50"/>
  <c r="O135" i="50"/>
  <c r="L397" i="50"/>
  <c r="W397" i="50"/>
  <c r="AA397" i="50"/>
  <c r="AB397" i="50"/>
  <c r="AC397" i="50"/>
  <c r="T397" i="50"/>
  <c r="AD397" i="50"/>
  <c r="U397" i="50"/>
  <c r="V397" i="50"/>
  <c r="X397" i="50"/>
  <c r="Y397" i="50"/>
  <c r="Z397" i="50"/>
  <c r="P342" i="50"/>
  <c r="Z342" i="50"/>
  <c r="AA342" i="50"/>
  <c r="W342" i="50"/>
  <c r="X342" i="50"/>
  <c r="Y342" i="50"/>
  <c r="AB342" i="50"/>
  <c r="AC342" i="50"/>
  <c r="T342" i="50"/>
  <c r="AD342" i="50"/>
  <c r="U342" i="50"/>
  <c r="V342" i="50"/>
  <c r="Y278" i="50"/>
  <c r="Z278" i="50"/>
  <c r="AA278" i="50"/>
  <c r="AB278" i="50"/>
  <c r="AC278" i="50"/>
  <c r="T278" i="50"/>
  <c r="AD278" i="50"/>
  <c r="U278" i="50"/>
  <c r="V278" i="50"/>
  <c r="W278" i="50"/>
  <c r="X278" i="50"/>
  <c r="AA222" i="50"/>
  <c r="T222" i="50"/>
  <c r="AB222" i="50"/>
  <c r="AC222" i="50"/>
  <c r="AD222" i="50"/>
  <c r="U222" i="50"/>
  <c r="V222" i="50"/>
  <c r="W222" i="50"/>
  <c r="X222" i="50"/>
  <c r="Y222" i="50"/>
  <c r="Z222" i="50"/>
  <c r="N158" i="50"/>
  <c r="AA158" i="50"/>
  <c r="T158" i="50"/>
  <c r="AB158" i="50"/>
  <c r="Y158" i="50"/>
  <c r="Z158" i="50"/>
  <c r="AC158" i="50"/>
  <c r="AD158" i="50"/>
  <c r="U158" i="50"/>
  <c r="V158" i="50"/>
  <c r="W158" i="50"/>
  <c r="X158" i="50"/>
  <c r="AA428" i="50"/>
  <c r="T428" i="50"/>
  <c r="AB428" i="50"/>
  <c r="U428" i="50"/>
  <c r="AC428" i="50"/>
  <c r="V428" i="50"/>
  <c r="AD428" i="50"/>
  <c r="X428" i="50"/>
  <c r="W428" i="50"/>
  <c r="Z428" i="50"/>
  <c r="Y428" i="50"/>
  <c r="T412" i="50"/>
  <c r="AB412" i="50"/>
  <c r="X412" i="50"/>
  <c r="AA412" i="50"/>
  <c r="AC412" i="50"/>
  <c r="AD412" i="50"/>
  <c r="U412" i="50"/>
  <c r="V412" i="50"/>
  <c r="W412" i="50"/>
  <c r="Y412" i="50"/>
  <c r="Z412" i="50"/>
  <c r="T404" i="50"/>
  <c r="AB404" i="50"/>
  <c r="X404" i="50"/>
  <c r="Y404" i="50"/>
  <c r="Z404" i="50"/>
  <c r="AA404" i="50"/>
  <c r="AC404" i="50"/>
  <c r="AD404" i="50"/>
  <c r="U404" i="50"/>
  <c r="V404" i="50"/>
  <c r="W404" i="50"/>
  <c r="Y388" i="50"/>
  <c r="Z388" i="50"/>
  <c r="AA388" i="50"/>
  <c r="T388" i="50"/>
  <c r="AB388" i="50"/>
  <c r="U388" i="50"/>
  <c r="AC388" i="50"/>
  <c r="V388" i="50"/>
  <c r="AD388" i="50"/>
  <c r="W388" i="50"/>
  <c r="X388" i="50"/>
  <c r="X427" i="50"/>
  <c r="Y427" i="50"/>
  <c r="Z427" i="50"/>
  <c r="W427" i="50"/>
  <c r="AA427" i="50"/>
  <c r="T427" i="50"/>
  <c r="AB427" i="50"/>
  <c r="U427" i="50"/>
  <c r="AC427" i="50"/>
  <c r="V427" i="50"/>
  <c r="AD427" i="50"/>
  <c r="L419" i="50"/>
  <c r="X419" i="50"/>
  <c r="Y419" i="50"/>
  <c r="Z419" i="50"/>
  <c r="AA419" i="50"/>
  <c r="T419" i="50"/>
  <c r="AB419" i="50"/>
  <c r="U419" i="50"/>
  <c r="AC419" i="50"/>
  <c r="V419" i="50"/>
  <c r="AD419" i="50"/>
  <c r="W419" i="50"/>
  <c r="L411" i="50"/>
  <c r="Y411" i="50"/>
  <c r="U411" i="50"/>
  <c r="AC411" i="50"/>
  <c r="V411" i="50"/>
  <c r="W411" i="50"/>
  <c r="X411" i="50"/>
  <c r="Z411" i="50"/>
  <c r="AA411" i="50"/>
  <c r="AB411" i="50"/>
  <c r="AD411" i="50"/>
  <c r="T411" i="50"/>
  <c r="L403" i="50"/>
  <c r="Y403" i="50"/>
  <c r="U403" i="50"/>
  <c r="AC403" i="50"/>
  <c r="AD403" i="50"/>
  <c r="T403" i="50"/>
  <c r="V403" i="50"/>
  <c r="W403" i="50"/>
  <c r="X403" i="50"/>
  <c r="Z403" i="50"/>
  <c r="AA403" i="50"/>
  <c r="AB403" i="50"/>
  <c r="L395" i="50"/>
  <c r="V395" i="50"/>
  <c r="AD395" i="50"/>
  <c r="X395" i="50"/>
  <c r="Y395" i="50"/>
  <c r="T395" i="50"/>
  <c r="AB395" i="50"/>
  <c r="U395" i="50"/>
  <c r="AC395" i="50"/>
  <c r="W395" i="50"/>
  <c r="Z395" i="50"/>
  <c r="AA395" i="50"/>
  <c r="L387" i="50"/>
  <c r="V387" i="50"/>
  <c r="AD387" i="50"/>
  <c r="W387" i="50"/>
  <c r="X387" i="50"/>
  <c r="Y387" i="50"/>
  <c r="Z387" i="50"/>
  <c r="AA387" i="50"/>
  <c r="T387" i="50"/>
  <c r="AB387" i="50"/>
  <c r="U387" i="50"/>
  <c r="AC387" i="50"/>
  <c r="V379" i="50"/>
  <c r="AD379" i="50"/>
  <c r="W379" i="50"/>
  <c r="X379" i="50"/>
  <c r="Y379" i="50"/>
  <c r="Z379" i="50"/>
  <c r="AA379" i="50"/>
  <c r="T379" i="50"/>
  <c r="AB379" i="50"/>
  <c r="U379" i="50"/>
  <c r="AC379" i="50"/>
  <c r="H372" i="50"/>
  <c r="M364" i="50"/>
  <c r="Z364" i="50"/>
  <c r="V364" i="50"/>
  <c r="AD364" i="50"/>
  <c r="W364" i="50"/>
  <c r="X364" i="50"/>
  <c r="Y364" i="50"/>
  <c r="AA364" i="50"/>
  <c r="AB364" i="50"/>
  <c r="AC364" i="50"/>
  <c r="T364" i="50"/>
  <c r="U364" i="50"/>
  <c r="M356" i="50"/>
  <c r="Z356" i="50"/>
  <c r="V356" i="50"/>
  <c r="AD356" i="50"/>
  <c r="T356" i="50"/>
  <c r="U356" i="50"/>
  <c r="W356" i="50"/>
  <c r="X356" i="50"/>
  <c r="Y356" i="50"/>
  <c r="AA356" i="50"/>
  <c r="AB356" i="50"/>
  <c r="AC356" i="50"/>
  <c r="T348" i="50"/>
  <c r="AB348" i="50"/>
  <c r="U348" i="50"/>
  <c r="AC348" i="50"/>
  <c r="Y348" i="50"/>
  <c r="Z348" i="50"/>
  <c r="AA348" i="50"/>
  <c r="AD348" i="50"/>
  <c r="V348" i="50"/>
  <c r="W348" i="50"/>
  <c r="X348" i="50"/>
  <c r="O340" i="50"/>
  <c r="T340" i="50"/>
  <c r="AB340" i="50"/>
  <c r="U340" i="50"/>
  <c r="AC340" i="50"/>
  <c r="W340" i="50"/>
  <c r="X340" i="50"/>
  <c r="Y340" i="50"/>
  <c r="Z340" i="50"/>
  <c r="AA340" i="50"/>
  <c r="AD340" i="50"/>
  <c r="V340" i="50"/>
  <c r="T332" i="50"/>
  <c r="AB332" i="50"/>
  <c r="U332" i="50"/>
  <c r="AC332" i="50"/>
  <c r="V332" i="50"/>
  <c r="W332" i="50"/>
  <c r="X332" i="50"/>
  <c r="Y332" i="50"/>
  <c r="Z332" i="50"/>
  <c r="AA332" i="50"/>
  <c r="AD332" i="50"/>
  <c r="N324" i="50"/>
  <c r="V324" i="50"/>
  <c r="AD324" i="50"/>
  <c r="W324" i="50"/>
  <c r="X324" i="50"/>
  <c r="Y324" i="50"/>
  <c r="Z324" i="50"/>
  <c r="AA324" i="50"/>
  <c r="T324" i="50"/>
  <c r="AB324" i="50"/>
  <c r="U324" i="50"/>
  <c r="AC324" i="50"/>
  <c r="N316" i="50"/>
  <c r="V316" i="50"/>
  <c r="AD316" i="50"/>
  <c r="W316" i="50"/>
  <c r="X316" i="50"/>
  <c r="Y316" i="50"/>
  <c r="Z316" i="50"/>
  <c r="AA316" i="50"/>
  <c r="T316" i="50"/>
  <c r="AB316" i="50"/>
  <c r="U316" i="50"/>
  <c r="AC316" i="50"/>
  <c r="L308" i="50"/>
  <c r="V308" i="50"/>
  <c r="AD308" i="50"/>
  <c r="W308" i="50"/>
  <c r="X308" i="50"/>
  <c r="Y308" i="50"/>
  <c r="Z308" i="50"/>
  <c r="AA308" i="50"/>
  <c r="T308" i="50"/>
  <c r="AB308" i="50"/>
  <c r="U308" i="50"/>
  <c r="AC308" i="50"/>
  <c r="M300" i="50"/>
  <c r="Z300" i="50"/>
  <c r="U300" i="50"/>
  <c r="AC300" i="50"/>
  <c r="W300" i="50"/>
  <c r="X300" i="50"/>
  <c r="V300" i="50"/>
  <c r="Y300" i="50"/>
  <c r="AA300" i="50"/>
  <c r="AB300" i="50"/>
  <c r="AD300" i="50"/>
  <c r="T300" i="50"/>
  <c r="Z292" i="50"/>
  <c r="U292" i="50"/>
  <c r="AC292" i="50"/>
  <c r="W292" i="50"/>
  <c r="X292" i="50"/>
  <c r="AD292" i="50"/>
  <c r="T292" i="50"/>
  <c r="V292" i="50"/>
  <c r="Y292" i="50"/>
  <c r="AA292" i="50"/>
  <c r="AB292" i="50"/>
  <c r="L284" i="50"/>
  <c r="Y284" i="50"/>
  <c r="Z284" i="50"/>
  <c r="AA284" i="50"/>
  <c r="T284" i="50"/>
  <c r="AB284" i="50"/>
  <c r="U284" i="50"/>
  <c r="AC284" i="50"/>
  <c r="V284" i="50"/>
  <c r="AD284" i="50"/>
  <c r="W284" i="50"/>
  <c r="X284" i="50"/>
  <c r="L276" i="50"/>
  <c r="AA276" i="50"/>
  <c r="T276" i="50"/>
  <c r="AB276" i="50"/>
  <c r="Y276" i="50"/>
  <c r="Z276" i="50"/>
  <c r="AC276" i="50"/>
  <c r="AD276" i="50"/>
  <c r="U276" i="50"/>
  <c r="V276" i="50"/>
  <c r="W276" i="50"/>
  <c r="X276" i="50"/>
  <c r="L268" i="50"/>
  <c r="AA268" i="50"/>
  <c r="T268" i="50"/>
  <c r="AB268" i="50"/>
  <c r="W268" i="50"/>
  <c r="X268" i="50"/>
  <c r="Y268" i="50"/>
  <c r="Z268" i="50"/>
  <c r="AC268" i="50"/>
  <c r="AD268" i="50"/>
  <c r="U268" i="50"/>
  <c r="V268" i="50"/>
  <c r="L260" i="50"/>
  <c r="AA260" i="50"/>
  <c r="T260" i="50"/>
  <c r="AB260" i="50"/>
  <c r="U260" i="50"/>
  <c r="V260" i="50"/>
  <c r="W260" i="50"/>
  <c r="X260" i="50"/>
  <c r="Y260" i="50"/>
  <c r="Z260" i="50"/>
  <c r="AC260" i="50"/>
  <c r="AD260" i="50"/>
  <c r="L252" i="50"/>
  <c r="Y252" i="50"/>
  <c r="Z252" i="50"/>
  <c r="X252" i="50"/>
  <c r="AA252" i="50"/>
  <c r="AB252" i="50"/>
  <c r="AC252" i="50"/>
  <c r="T252" i="50"/>
  <c r="AD252" i="50"/>
  <c r="U252" i="50"/>
  <c r="V252" i="50"/>
  <c r="W252" i="50"/>
  <c r="M244" i="50"/>
  <c r="Y244" i="50"/>
  <c r="Z244" i="50"/>
  <c r="V244" i="50"/>
  <c r="W244" i="50"/>
  <c r="X244" i="50"/>
  <c r="AA244" i="50"/>
  <c r="AB244" i="50"/>
  <c r="AC244" i="50"/>
  <c r="T244" i="50"/>
  <c r="AD244" i="50"/>
  <c r="U244" i="50"/>
  <c r="O236" i="50"/>
  <c r="Y236" i="50"/>
  <c r="Z236" i="50"/>
  <c r="T236" i="50"/>
  <c r="AD236" i="50"/>
  <c r="U236" i="50"/>
  <c r="V236" i="50"/>
  <c r="W236" i="50"/>
  <c r="X236" i="50"/>
  <c r="AA236" i="50"/>
  <c r="AB236" i="50"/>
  <c r="AC236" i="50"/>
  <c r="P228" i="50"/>
  <c r="U228" i="50"/>
  <c r="AC228" i="50"/>
  <c r="V228" i="50"/>
  <c r="AD228" i="50"/>
  <c r="T228" i="50"/>
  <c r="W228" i="50"/>
  <c r="X228" i="50"/>
  <c r="Y228" i="50"/>
  <c r="Z228" i="50"/>
  <c r="AA228" i="50"/>
  <c r="AB228" i="50"/>
  <c r="L220" i="50"/>
  <c r="U220" i="50"/>
  <c r="AC220" i="50"/>
  <c r="V220" i="50"/>
  <c r="AD220" i="50"/>
  <c r="AA220" i="50"/>
  <c r="AB220" i="50"/>
  <c r="T220" i="50"/>
  <c r="W220" i="50"/>
  <c r="X220" i="50"/>
  <c r="Y220" i="50"/>
  <c r="Z220" i="50"/>
  <c r="Q212" i="50"/>
  <c r="U212" i="50"/>
  <c r="AC212" i="50"/>
  <c r="V212" i="50"/>
  <c r="AD212" i="50"/>
  <c r="Y212" i="50"/>
  <c r="Z212" i="50"/>
  <c r="AA212" i="50"/>
  <c r="AB212" i="50"/>
  <c r="T212" i="50"/>
  <c r="W212" i="50"/>
  <c r="X212" i="50"/>
  <c r="L204" i="50"/>
  <c r="T204" i="50"/>
  <c r="AB204" i="50"/>
  <c r="U204" i="50"/>
  <c r="AC204" i="50"/>
  <c r="AD204" i="50"/>
  <c r="V204" i="50"/>
  <c r="W204" i="50"/>
  <c r="X204" i="50"/>
  <c r="Y204" i="50"/>
  <c r="Z204" i="50"/>
  <c r="AA204" i="50"/>
  <c r="L196" i="50"/>
  <c r="T196" i="50"/>
  <c r="AB196" i="50"/>
  <c r="U196" i="50"/>
  <c r="AC196" i="50"/>
  <c r="Z196" i="50"/>
  <c r="AA196" i="50"/>
  <c r="AD196" i="50"/>
  <c r="V196" i="50"/>
  <c r="W196" i="50"/>
  <c r="X196" i="50"/>
  <c r="Y196" i="50"/>
  <c r="T188" i="50"/>
  <c r="AB188" i="50"/>
  <c r="U188" i="50"/>
  <c r="AC188" i="50"/>
  <c r="X188" i="50"/>
  <c r="Y188" i="50"/>
  <c r="Z188" i="50"/>
  <c r="AA188" i="50"/>
  <c r="AD188" i="50"/>
  <c r="V188" i="50"/>
  <c r="W188" i="50"/>
  <c r="L180" i="50"/>
  <c r="Y180" i="50"/>
  <c r="Z180" i="50"/>
  <c r="X180" i="50"/>
  <c r="AA180" i="50"/>
  <c r="AB180" i="50"/>
  <c r="AC180" i="50"/>
  <c r="T180" i="50"/>
  <c r="AD180" i="50"/>
  <c r="U180" i="50"/>
  <c r="V180" i="50"/>
  <c r="W180" i="50"/>
  <c r="M172" i="50"/>
  <c r="Y172" i="50"/>
  <c r="Z172" i="50"/>
  <c r="V172" i="50"/>
  <c r="W172" i="50"/>
  <c r="X172" i="50"/>
  <c r="AA172" i="50"/>
  <c r="AB172" i="50"/>
  <c r="AC172" i="50"/>
  <c r="T172" i="50"/>
  <c r="AD172" i="50"/>
  <c r="U172" i="50"/>
  <c r="M164" i="50"/>
  <c r="AA164" i="50"/>
  <c r="T164" i="50"/>
  <c r="AB164" i="50"/>
  <c r="U164" i="50"/>
  <c r="AC164" i="50"/>
  <c r="V164" i="50"/>
  <c r="AD164" i="50"/>
  <c r="W164" i="50"/>
  <c r="X164" i="50"/>
  <c r="Y164" i="50"/>
  <c r="Z164" i="50"/>
  <c r="N156" i="50"/>
  <c r="U156" i="50"/>
  <c r="AC156" i="50"/>
  <c r="V156" i="50"/>
  <c r="AD156" i="50"/>
  <c r="Y156" i="50"/>
  <c r="Z156" i="50"/>
  <c r="AA156" i="50"/>
  <c r="AB156" i="50"/>
  <c r="T156" i="50"/>
  <c r="W156" i="50"/>
  <c r="X156" i="50"/>
  <c r="L148" i="50"/>
  <c r="Z148" i="50"/>
  <c r="W148" i="50"/>
  <c r="U148" i="50"/>
  <c r="V148" i="50"/>
  <c r="AA148" i="50"/>
  <c r="AB148" i="50"/>
  <c r="AC148" i="50"/>
  <c r="AD148" i="50"/>
  <c r="T148" i="50"/>
  <c r="X148" i="50"/>
  <c r="Y148" i="50"/>
  <c r="M140" i="50"/>
  <c r="X140" i="50"/>
  <c r="Y140" i="50"/>
  <c r="Z140" i="50"/>
  <c r="AA140" i="50"/>
  <c r="U140" i="50"/>
  <c r="AC140" i="50"/>
  <c r="V140" i="50"/>
  <c r="AD140" i="50"/>
  <c r="W140" i="50"/>
  <c r="T140" i="50"/>
  <c r="AB140" i="50"/>
  <c r="L389" i="50"/>
  <c r="T389" i="50"/>
  <c r="AB389" i="50"/>
  <c r="U389" i="50"/>
  <c r="AC389" i="50"/>
  <c r="V389" i="50"/>
  <c r="AD389" i="50"/>
  <c r="W389" i="50"/>
  <c r="X389" i="50"/>
  <c r="Y389" i="50"/>
  <c r="Z389" i="50"/>
  <c r="AA389" i="50"/>
  <c r="N326" i="50"/>
  <c r="T326" i="50"/>
  <c r="AB326" i="50"/>
  <c r="U326" i="50"/>
  <c r="AC326" i="50"/>
  <c r="V326" i="50"/>
  <c r="AD326" i="50"/>
  <c r="W326" i="50"/>
  <c r="X326" i="50"/>
  <c r="Y326" i="50"/>
  <c r="Z326" i="50"/>
  <c r="AA326" i="50"/>
  <c r="Q270" i="50"/>
  <c r="Y270" i="50"/>
  <c r="Z270" i="50"/>
  <c r="W270" i="50"/>
  <c r="X270" i="50"/>
  <c r="AA270" i="50"/>
  <c r="AB270" i="50"/>
  <c r="AC270" i="50"/>
  <c r="T270" i="50"/>
  <c r="AD270" i="50"/>
  <c r="U270" i="50"/>
  <c r="V270" i="50"/>
  <c r="L198" i="50"/>
  <c r="Z198" i="50"/>
  <c r="AA198" i="50"/>
  <c r="AB198" i="50"/>
  <c r="AC198" i="50"/>
  <c r="T198" i="50"/>
  <c r="AD198" i="50"/>
  <c r="U198" i="50"/>
  <c r="V198" i="50"/>
  <c r="W198" i="50"/>
  <c r="X198" i="50"/>
  <c r="Y198" i="50"/>
  <c r="AC434" i="50"/>
  <c r="V434" i="50"/>
  <c r="W434" i="50"/>
  <c r="T434" i="50"/>
  <c r="X434" i="50"/>
  <c r="Y434" i="50"/>
  <c r="Z434" i="50"/>
  <c r="AA434" i="50"/>
  <c r="AB434" i="50"/>
  <c r="U434" i="50"/>
  <c r="AD434" i="50"/>
  <c r="U418" i="50"/>
  <c r="AC418" i="50"/>
  <c r="V418" i="50"/>
  <c r="AD418" i="50"/>
  <c r="W418" i="50"/>
  <c r="X418" i="50"/>
  <c r="Y418" i="50"/>
  <c r="Z418" i="50"/>
  <c r="AA418" i="50"/>
  <c r="T418" i="50"/>
  <c r="AB418" i="50"/>
  <c r="V402" i="50"/>
  <c r="AD402" i="50"/>
  <c r="Z402" i="50"/>
  <c r="X402" i="50"/>
  <c r="Y402" i="50"/>
  <c r="AA402" i="50"/>
  <c r="AB402" i="50"/>
  <c r="AC402" i="50"/>
  <c r="T402" i="50"/>
  <c r="U402" i="50"/>
  <c r="W402" i="50"/>
  <c r="L386" i="50"/>
  <c r="AA386" i="50"/>
  <c r="T386" i="50"/>
  <c r="AB386" i="50"/>
  <c r="U386" i="50"/>
  <c r="AC386" i="50"/>
  <c r="V386" i="50"/>
  <c r="AD386" i="50"/>
  <c r="W386" i="50"/>
  <c r="X386" i="50"/>
  <c r="Y386" i="50"/>
  <c r="Z386" i="50"/>
  <c r="AA378" i="50"/>
  <c r="T378" i="50"/>
  <c r="AB378" i="50"/>
  <c r="U378" i="50"/>
  <c r="AC378" i="50"/>
  <c r="V378" i="50"/>
  <c r="AD378" i="50"/>
  <c r="W378" i="50"/>
  <c r="X378" i="50"/>
  <c r="Y378" i="50"/>
  <c r="Z378" i="50"/>
  <c r="M371" i="50"/>
  <c r="W371" i="50"/>
  <c r="AA371" i="50"/>
  <c r="T371" i="50"/>
  <c r="AD371" i="50"/>
  <c r="U371" i="50"/>
  <c r="V371" i="50"/>
  <c r="X371" i="50"/>
  <c r="Y371" i="50"/>
  <c r="Z371" i="50"/>
  <c r="AB371" i="50"/>
  <c r="AC371" i="50"/>
  <c r="M363" i="50"/>
  <c r="W363" i="50"/>
  <c r="AA363" i="50"/>
  <c r="AB363" i="50"/>
  <c r="AC363" i="50"/>
  <c r="T363" i="50"/>
  <c r="AD363" i="50"/>
  <c r="U363" i="50"/>
  <c r="V363" i="50"/>
  <c r="X363" i="50"/>
  <c r="Y363" i="50"/>
  <c r="Z363" i="50"/>
  <c r="M355" i="50"/>
  <c r="W355" i="50"/>
  <c r="AA355" i="50"/>
  <c r="Y355" i="50"/>
  <c r="Z355" i="50"/>
  <c r="AB355" i="50"/>
  <c r="AC355" i="50"/>
  <c r="T355" i="50"/>
  <c r="AD355" i="50"/>
  <c r="U355" i="50"/>
  <c r="V355" i="50"/>
  <c r="X355" i="50"/>
  <c r="Y347" i="50"/>
  <c r="Z347" i="50"/>
  <c r="T347" i="50"/>
  <c r="AD347" i="50"/>
  <c r="U347" i="50"/>
  <c r="V347" i="50"/>
  <c r="W347" i="50"/>
  <c r="X347" i="50"/>
  <c r="AA347" i="50"/>
  <c r="AB347" i="50"/>
  <c r="AC347" i="50"/>
  <c r="M339" i="50"/>
  <c r="Y339" i="50"/>
  <c r="Z339" i="50"/>
  <c r="AB339" i="50"/>
  <c r="AC339" i="50"/>
  <c r="T339" i="50"/>
  <c r="AD339" i="50"/>
  <c r="U339" i="50"/>
  <c r="V339" i="50"/>
  <c r="W339" i="50"/>
  <c r="X339" i="50"/>
  <c r="AA339" i="50"/>
  <c r="N331" i="50"/>
  <c r="Y331" i="50"/>
  <c r="Z331" i="50"/>
  <c r="X331" i="50"/>
  <c r="AA331" i="50"/>
  <c r="AB331" i="50"/>
  <c r="AC331" i="50"/>
  <c r="T331" i="50"/>
  <c r="AD331" i="50"/>
  <c r="U331" i="50"/>
  <c r="V331" i="50"/>
  <c r="W331" i="50"/>
  <c r="N323" i="50"/>
  <c r="AA323" i="50"/>
  <c r="T323" i="50"/>
  <c r="AB323" i="50"/>
  <c r="U323" i="50"/>
  <c r="AC323" i="50"/>
  <c r="V323" i="50"/>
  <c r="AD323" i="50"/>
  <c r="W323" i="50"/>
  <c r="X323" i="50"/>
  <c r="Y323" i="50"/>
  <c r="Z323" i="50"/>
  <c r="N315" i="50"/>
  <c r="AA315" i="50"/>
  <c r="T315" i="50"/>
  <c r="AB315" i="50"/>
  <c r="U315" i="50"/>
  <c r="AC315" i="50"/>
  <c r="V315" i="50"/>
  <c r="AD315" i="50"/>
  <c r="W315" i="50"/>
  <c r="X315" i="50"/>
  <c r="Y315" i="50"/>
  <c r="Z315" i="50"/>
  <c r="L307" i="50"/>
  <c r="AA307" i="50"/>
  <c r="T307" i="50"/>
  <c r="AB307" i="50"/>
  <c r="U307" i="50"/>
  <c r="AC307" i="50"/>
  <c r="V307" i="50"/>
  <c r="AD307" i="50"/>
  <c r="W307" i="50"/>
  <c r="X307" i="50"/>
  <c r="Y307" i="50"/>
  <c r="Z307" i="50"/>
  <c r="L299" i="50"/>
  <c r="W299" i="50"/>
  <c r="Z299" i="50"/>
  <c r="T299" i="50"/>
  <c r="AB299" i="50"/>
  <c r="U299" i="50"/>
  <c r="AC299" i="50"/>
  <c r="AA299" i="50"/>
  <c r="AD299" i="50"/>
  <c r="V299" i="50"/>
  <c r="X299" i="50"/>
  <c r="Y299" i="50"/>
  <c r="L291" i="50"/>
  <c r="W291" i="50"/>
  <c r="Z291" i="50"/>
  <c r="T291" i="50"/>
  <c r="AB291" i="50"/>
  <c r="U291" i="50"/>
  <c r="AC291" i="50"/>
  <c r="V291" i="50"/>
  <c r="X291" i="50"/>
  <c r="Y291" i="50"/>
  <c r="AA291" i="50"/>
  <c r="AD291" i="50"/>
  <c r="L283" i="50"/>
  <c r="V283" i="50"/>
  <c r="AD283" i="50"/>
  <c r="W283" i="50"/>
  <c r="X283" i="50"/>
  <c r="Y283" i="50"/>
  <c r="Z283" i="50"/>
  <c r="AA283" i="50"/>
  <c r="T283" i="50"/>
  <c r="AB283" i="50"/>
  <c r="U283" i="50"/>
  <c r="AC283" i="50"/>
  <c r="L275" i="50"/>
  <c r="X275" i="50"/>
  <c r="Y275" i="50"/>
  <c r="T275" i="50"/>
  <c r="AD275" i="50"/>
  <c r="U275" i="50"/>
  <c r="V275" i="50"/>
  <c r="W275" i="50"/>
  <c r="Z275" i="50"/>
  <c r="AA275" i="50"/>
  <c r="AB275" i="50"/>
  <c r="AC275" i="50"/>
  <c r="L267" i="50"/>
  <c r="X267" i="50"/>
  <c r="Y267" i="50"/>
  <c r="AB267" i="50"/>
  <c r="AC267" i="50"/>
  <c r="T267" i="50"/>
  <c r="AD267" i="50"/>
  <c r="U267" i="50"/>
  <c r="V267" i="50"/>
  <c r="W267" i="50"/>
  <c r="Z267" i="50"/>
  <c r="AA267" i="50"/>
  <c r="L259" i="50"/>
  <c r="X259" i="50"/>
  <c r="Y259" i="50"/>
  <c r="Z259" i="50"/>
  <c r="AA259" i="50"/>
  <c r="AB259" i="50"/>
  <c r="AC259" i="50"/>
  <c r="T259" i="50"/>
  <c r="AD259" i="50"/>
  <c r="U259" i="50"/>
  <c r="V259" i="50"/>
  <c r="W259" i="50"/>
  <c r="L251" i="50"/>
  <c r="V251" i="50"/>
  <c r="AD251" i="50"/>
  <c r="W251" i="50"/>
  <c r="AC251" i="50"/>
  <c r="T251" i="50"/>
  <c r="U251" i="50"/>
  <c r="X251" i="50"/>
  <c r="Y251" i="50"/>
  <c r="Z251" i="50"/>
  <c r="AA251" i="50"/>
  <c r="AB251" i="50"/>
  <c r="N243" i="50"/>
  <c r="V243" i="50"/>
  <c r="AD243" i="50"/>
  <c r="W243" i="50"/>
  <c r="AA243" i="50"/>
  <c r="AB243" i="50"/>
  <c r="AC243" i="50"/>
  <c r="T243" i="50"/>
  <c r="U243" i="50"/>
  <c r="X243" i="50"/>
  <c r="Y243" i="50"/>
  <c r="Z243" i="50"/>
  <c r="N235" i="50"/>
  <c r="V235" i="50"/>
  <c r="AD235" i="50"/>
  <c r="W235" i="50"/>
  <c r="Y235" i="50"/>
  <c r="Z235" i="50"/>
  <c r="AA235" i="50"/>
  <c r="AB235" i="50"/>
  <c r="AC235" i="50"/>
  <c r="T235" i="50"/>
  <c r="U235" i="50"/>
  <c r="X235" i="50"/>
  <c r="O227" i="50"/>
  <c r="Z227" i="50"/>
  <c r="AA227" i="50"/>
  <c r="X227" i="50"/>
  <c r="Y227" i="50"/>
  <c r="AB227" i="50"/>
  <c r="AC227" i="50"/>
  <c r="T227" i="50"/>
  <c r="AD227" i="50"/>
  <c r="U227" i="50"/>
  <c r="V227" i="50"/>
  <c r="W227" i="50"/>
  <c r="Z219" i="50"/>
  <c r="AA219" i="50"/>
  <c r="V219" i="50"/>
  <c r="W219" i="50"/>
  <c r="X219" i="50"/>
  <c r="Y219" i="50"/>
  <c r="AB219" i="50"/>
  <c r="AC219" i="50"/>
  <c r="T219" i="50"/>
  <c r="AD219" i="50"/>
  <c r="U219" i="50"/>
  <c r="P211" i="50"/>
  <c r="T211" i="50"/>
  <c r="U211" i="50"/>
  <c r="V211" i="50"/>
  <c r="W211" i="50"/>
  <c r="X211" i="50"/>
  <c r="Y211" i="50"/>
  <c r="Z211" i="50"/>
  <c r="AA211" i="50"/>
  <c r="AD211" i="50"/>
  <c r="AB211" i="50"/>
  <c r="AC211" i="50"/>
  <c r="O203" i="50"/>
  <c r="Y203" i="50"/>
  <c r="Z203" i="50"/>
  <c r="W203" i="50"/>
  <c r="X203" i="50"/>
  <c r="AA203" i="50"/>
  <c r="AB203" i="50"/>
  <c r="AC203" i="50"/>
  <c r="T203" i="50"/>
  <c r="AD203" i="50"/>
  <c r="U203" i="50"/>
  <c r="V203" i="50"/>
  <c r="Q195" i="50"/>
  <c r="Y195" i="50"/>
  <c r="Z195" i="50"/>
  <c r="U195" i="50"/>
  <c r="V195" i="50"/>
  <c r="W195" i="50"/>
  <c r="X195" i="50"/>
  <c r="AA195" i="50"/>
  <c r="AB195" i="50"/>
  <c r="AC195" i="50"/>
  <c r="T195" i="50"/>
  <c r="AD195" i="50"/>
  <c r="Q187" i="50"/>
  <c r="AA187" i="50"/>
  <c r="T187" i="50"/>
  <c r="AB187" i="50"/>
  <c r="U187" i="50"/>
  <c r="AC187" i="50"/>
  <c r="V187" i="50"/>
  <c r="AD187" i="50"/>
  <c r="W187" i="50"/>
  <c r="X187" i="50"/>
  <c r="Y187" i="50"/>
  <c r="Z187" i="50"/>
  <c r="Q179" i="50"/>
  <c r="V179" i="50"/>
  <c r="AD179" i="50"/>
  <c r="W179" i="50"/>
  <c r="AC179" i="50"/>
  <c r="T179" i="50"/>
  <c r="U179" i="50"/>
  <c r="X179" i="50"/>
  <c r="Y179" i="50"/>
  <c r="Z179" i="50"/>
  <c r="AA179" i="50"/>
  <c r="AB179" i="50"/>
  <c r="Q171" i="50"/>
  <c r="V171" i="50"/>
  <c r="AD171" i="50"/>
  <c r="W171" i="50"/>
  <c r="AA171" i="50"/>
  <c r="AB171" i="50"/>
  <c r="AC171" i="50"/>
  <c r="T171" i="50"/>
  <c r="U171" i="50"/>
  <c r="X171" i="50"/>
  <c r="Y171" i="50"/>
  <c r="Z171" i="50"/>
  <c r="Q163" i="50"/>
  <c r="Z163" i="50"/>
  <c r="AA163" i="50"/>
  <c r="V163" i="50"/>
  <c r="W163" i="50"/>
  <c r="X163" i="50"/>
  <c r="Y163" i="50"/>
  <c r="AB163" i="50"/>
  <c r="AC163" i="50"/>
  <c r="T163" i="50"/>
  <c r="AD163" i="50"/>
  <c r="U163" i="50"/>
  <c r="Q155" i="50"/>
  <c r="Z155" i="50"/>
  <c r="AA155" i="50"/>
  <c r="T155" i="50"/>
  <c r="AD155" i="50"/>
  <c r="U155" i="50"/>
  <c r="V155" i="50"/>
  <c r="W155" i="50"/>
  <c r="X155" i="50"/>
  <c r="Y155" i="50"/>
  <c r="AB155" i="50"/>
  <c r="AC155" i="50"/>
  <c r="Q147" i="50"/>
  <c r="W147" i="50"/>
  <c r="T147" i="50"/>
  <c r="AB147" i="50"/>
  <c r="Z147" i="50"/>
  <c r="AA147" i="50"/>
  <c r="U147" i="50"/>
  <c r="V147" i="50"/>
  <c r="X147" i="50"/>
  <c r="Y147" i="50"/>
  <c r="AC147" i="50"/>
  <c r="AD147" i="50"/>
  <c r="Q139" i="50"/>
  <c r="U139" i="50"/>
  <c r="AC139" i="50"/>
  <c r="V139" i="50"/>
  <c r="AD139" i="50"/>
  <c r="W139" i="50"/>
  <c r="X139" i="50"/>
  <c r="Y139" i="50"/>
  <c r="Z139" i="50"/>
  <c r="AA139" i="50"/>
  <c r="T139" i="50"/>
  <c r="AB139" i="50"/>
  <c r="V429" i="50"/>
  <c r="AD429" i="50"/>
  <c r="X429" i="50"/>
  <c r="U429" i="50"/>
  <c r="Y429" i="50"/>
  <c r="Z429" i="50"/>
  <c r="AA429" i="50"/>
  <c r="AC429" i="50"/>
  <c r="T429" i="50"/>
  <c r="AB429" i="50"/>
  <c r="W429" i="50"/>
  <c r="M366" i="50"/>
  <c r="X366" i="50"/>
  <c r="T366" i="50"/>
  <c r="AB366" i="50"/>
  <c r="W366" i="50"/>
  <c r="Y366" i="50"/>
  <c r="Z366" i="50"/>
  <c r="AA366" i="50"/>
  <c r="AC366" i="50"/>
  <c r="AD366" i="50"/>
  <c r="U366" i="50"/>
  <c r="V366" i="50"/>
  <c r="Q302" i="50"/>
  <c r="T302" i="50"/>
  <c r="AB302" i="50"/>
  <c r="U302" i="50"/>
  <c r="AC302" i="50"/>
  <c r="V302" i="50"/>
  <c r="AD302" i="50"/>
  <c r="W302" i="50"/>
  <c r="X302" i="50"/>
  <c r="Y302" i="50"/>
  <c r="Z302" i="50"/>
  <c r="AA302" i="50"/>
  <c r="M246" i="50"/>
  <c r="W246" i="50"/>
  <c r="X246" i="50"/>
  <c r="V246" i="50"/>
  <c r="Y246" i="50"/>
  <c r="Z246" i="50"/>
  <c r="AA246" i="50"/>
  <c r="AB246" i="50"/>
  <c r="AC246" i="50"/>
  <c r="T246" i="50"/>
  <c r="AD246" i="50"/>
  <c r="U246" i="50"/>
  <c r="W166" i="50"/>
  <c r="X166" i="50"/>
  <c r="T166" i="50"/>
  <c r="AD166" i="50"/>
  <c r="U166" i="50"/>
  <c r="V166" i="50"/>
  <c r="Y166" i="50"/>
  <c r="Z166" i="50"/>
  <c r="AA166" i="50"/>
  <c r="AB166" i="50"/>
  <c r="AC166" i="50"/>
  <c r="U426" i="50"/>
  <c r="AC426" i="50"/>
  <c r="V426" i="50"/>
  <c r="AD426" i="50"/>
  <c r="W426" i="50"/>
  <c r="Z426" i="50"/>
  <c r="X426" i="50"/>
  <c r="Y426" i="50"/>
  <c r="AA426" i="50"/>
  <c r="AB426" i="50"/>
  <c r="T426" i="50"/>
  <c r="V410" i="50"/>
  <c r="AD410" i="50"/>
  <c r="Z410" i="50"/>
  <c r="AA410" i="50"/>
  <c r="AB410" i="50"/>
  <c r="AC410" i="50"/>
  <c r="T410" i="50"/>
  <c r="U410" i="50"/>
  <c r="W410" i="50"/>
  <c r="X410" i="50"/>
  <c r="Y410" i="50"/>
  <c r="AA394" i="50"/>
  <c r="T394" i="50"/>
  <c r="AB394" i="50"/>
  <c r="U394" i="50"/>
  <c r="AC394" i="50"/>
  <c r="V394" i="50"/>
  <c r="AD394" i="50"/>
  <c r="W394" i="50"/>
  <c r="X394" i="50"/>
  <c r="Y394" i="50"/>
  <c r="Z394" i="50"/>
  <c r="T433" i="50"/>
  <c r="AB433" i="50"/>
  <c r="U433" i="50"/>
  <c r="AC433" i="50"/>
  <c r="Y433" i="50"/>
  <c r="V433" i="50"/>
  <c r="AD433" i="50"/>
  <c r="Z433" i="50"/>
  <c r="AA433" i="50"/>
  <c r="W433" i="50"/>
  <c r="X433" i="50"/>
  <c r="L425" i="50"/>
  <c r="Z425" i="50"/>
  <c r="AA425" i="50"/>
  <c r="T425" i="50"/>
  <c r="AB425" i="50"/>
  <c r="U425" i="50"/>
  <c r="AC425" i="50"/>
  <c r="V425" i="50"/>
  <c r="AD425" i="50"/>
  <c r="W425" i="50"/>
  <c r="X425" i="50"/>
  <c r="Y425" i="50"/>
  <c r="L417" i="50"/>
  <c r="Z417" i="50"/>
  <c r="AA417" i="50"/>
  <c r="T417" i="50"/>
  <c r="AB417" i="50"/>
  <c r="U417" i="50"/>
  <c r="AC417" i="50"/>
  <c r="V417" i="50"/>
  <c r="AD417" i="50"/>
  <c r="W417" i="50"/>
  <c r="X417" i="50"/>
  <c r="Y417" i="50"/>
  <c r="L409" i="50"/>
  <c r="AA409" i="50"/>
  <c r="W409" i="50"/>
  <c r="U409" i="50"/>
  <c r="V409" i="50"/>
  <c r="X409" i="50"/>
  <c r="Y409" i="50"/>
  <c r="Z409" i="50"/>
  <c r="AB409" i="50"/>
  <c r="AC409" i="50"/>
  <c r="T409" i="50"/>
  <c r="AD409" i="50"/>
  <c r="L401" i="50"/>
  <c r="AA401" i="50"/>
  <c r="W401" i="50"/>
  <c r="AC401" i="50"/>
  <c r="T401" i="50"/>
  <c r="AD401" i="50"/>
  <c r="U401" i="50"/>
  <c r="V401" i="50"/>
  <c r="X401" i="50"/>
  <c r="Y401" i="50"/>
  <c r="Z401" i="50"/>
  <c r="AB401" i="50"/>
  <c r="L393" i="50"/>
  <c r="X393" i="50"/>
  <c r="Y393" i="50"/>
  <c r="Z393" i="50"/>
  <c r="AA393" i="50"/>
  <c r="T393" i="50"/>
  <c r="AB393" i="50"/>
  <c r="U393" i="50"/>
  <c r="AC393" i="50"/>
  <c r="V393" i="50"/>
  <c r="AD393" i="50"/>
  <c r="W393" i="50"/>
  <c r="X385" i="50"/>
  <c r="Y385" i="50"/>
  <c r="Z385" i="50"/>
  <c r="AA385" i="50"/>
  <c r="T385" i="50"/>
  <c r="AB385" i="50"/>
  <c r="U385" i="50"/>
  <c r="AC385" i="50"/>
  <c r="V385" i="50"/>
  <c r="AD385" i="50"/>
  <c r="W385" i="50"/>
  <c r="X377" i="50"/>
  <c r="Y377" i="50"/>
  <c r="Z377" i="50"/>
  <c r="AA377" i="50"/>
  <c r="T377" i="50"/>
  <c r="AB377" i="50"/>
  <c r="U377" i="50"/>
  <c r="AC377" i="50"/>
  <c r="V377" i="50"/>
  <c r="AD377" i="50"/>
  <c r="W377" i="50"/>
  <c r="M370" i="50"/>
  <c r="T370" i="50"/>
  <c r="AB370" i="50"/>
  <c r="X370" i="50"/>
  <c r="Y370" i="50"/>
  <c r="Z370" i="50"/>
  <c r="AA370" i="50"/>
  <c r="AC370" i="50"/>
  <c r="AD370" i="50"/>
  <c r="U370" i="50"/>
  <c r="V370" i="50"/>
  <c r="W370" i="50"/>
  <c r="M362" i="50"/>
  <c r="T362" i="50"/>
  <c r="AB362" i="50"/>
  <c r="X362" i="50"/>
  <c r="V362" i="50"/>
  <c r="W362" i="50"/>
  <c r="Y362" i="50"/>
  <c r="Z362" i="50"/>
  <c r="AA362" i="50"/>
  <c r="AC362" i="50"/>
  <c r="AD362" i="50"/>
  <c r="U362" i="50"/>
  <c r="M354" i="50"/>
  <c r="T354" i="50"/>
  <c r="AB354" i="50"/>
  <c r="X354" i="50"/>
  <c r="AD354" i="50"/>
  <c r="U354" i="50"/>
  <c r="V354" i="50"/>
  <c r="W354" i="50"/>
  <c r="Y354" i="50"/>
  <c r="Z354" i="50"/>
  <c r="AA354" i="50"/>
  <c r="AC354" i="50"/>
  <c r="M346" i="50"/>
  <c r="V346" i="50"/>
  <c r="AD346" i="50"/>
  <c r="W346" i="50"/>
  <c r="Y346" i="50"/>
  <c r="Z346" i="50"/>
  <c r="AA346" i="50"/>
  <c r="AB346" i="50"/>
  <c r="AC346" i="50"/>
  <c r="T346" i="50"/>
  <c r="U346" i="50"/>
  <c r="X346" i="50"/>
  <c r="V338" i="50"/>
  <c r="AD338" i="50"/>
  <c r="W338" i="50"/>
  <c r="U338" i="50"/>
  <c r="X338" i="50"/>
  <c r="Y338" i="50"/>
  <c r="Z338" i="50"/>
  <c r="AA338" i="50"/>
  <c r="AB338" i="50"/>
  <c r="AC338" i="50"/>
  <c r="T338" i="50"/>
  <c r="X330" i="50"/>
  <c r="Y330" i="50"/>
  <c r="Z330" i="50"/>
  <c r="AA330" i="50"/>
  <c r="T330" i="50"/>
  <c r="AB330" i="50"/>
  <c r="U330" i="50"/>
  <c r="AC330" i="50"/>
  <c r="V330" i="50"/>
  <c r="AD330" i="50"/>
  <c r="W330" i="50"/>
  <c r="N322" i="50"/>
  <c r="X322" i="50"/>
  <c r="Y322" i="50"/>
  <c r="Z322" i="50"/>
  <c r="AA322" i="50"/>
  <c r="T322" i="50"/>
  <c r="AB322" i="50"/>
  <c r="U322" i="50"/>
  <c r="AC322" i="50"/>
  <c r="V322" i="50"/>
  <c r="AD322" i="50"/>
  <c r="W322" i="50"/>
  <c r="N314" i="50"/>
  <c r="X314" i="50"/>
  <c r="Y314" i="50"/>
  <c r="Z314" i="50"/>
  <c r="AA314" i="50"/>
  <c r="T314" i="50"/>
  <c r="AB314" i="50"/>
  <c r="U314" i="50"/>
  <c r="AC314" i="50"/>
  <c r="V314" i="50"/>
  <c r="AD314" i="50"/>
  <c r="W314" i="50"/>
  <c r="M306" i="50"/>
  <c r="X306" i="50"/>
  <c r="Y306" i="50"/>
  <c r="Z306" i="50"/>
  <c r="AA306" i="50"/>
  <c r="T306" i="50"/>
  <c r="AB306" i="50"/>
  <c r="U306" i="50"/>
  <c r="AC306" i="50"/>
  <c r="V306" i="50"/>
  <c r="AD306" i="50"/>
  <c r="W306" i="50"/>
  <c r="L298" i="50"/>
  <c r="T298" i="50"/>
  <c r="AB298" i="50"/>
  <c r="W298" i="50"/>
  <c r="Y298" i="50"/>
  <c r="Z298" i="50"/>
  <c r="U298" i="50"/>
  <c r="V298" i="50"/>
  <c r="X298" i="50"/>
  <c r="AA298" i="50"/>
  <c r="AC298" i="50"/>
  <c r="AD298" i="50"/>
  <c r="L290" i="50"/>
  <c r="T290" i="50"/>
  <c r="AB290" i="50"/>
  <c r="W290" i="50"/>
  <c r="Y290" i="50"/>
  <c r="Z290" i="50"/>
  <c r="X290" i="50"/>
  <c r="AA290" i="50"/>
  <c r="AC290" i="50"/>
  <c r="AD290" i="50"/>
  <c r="U290" i="50"/>
  <c r="V290" i="50"/>
  <c r="L282" i="50"/>
  <c r="AA282" i="50"/>
  <c r="T282" i="50"/>
  <c r="AB282" i="50"/>
  <c r="U282" i="50"/>
  <c r="AC282" i="50"/>
  <c r="V282" i="50"/>
  <c r="AD282" i="50"/>
  <c r="W282" i="50"/>
  <c r="X282" i="50"/>
  <c r="Y282" i="50"/>
  <c r="Z282" i="50"/>
  <c r="M274" i="50"/>
  <c r="U274" i="50"/>
  <c r="AC274" i="50"/>
  <c r="V274" i="50"/>
  <c r="AD274" i="50"/>
  <c r="Y274" i="50"/>
  <c r="Z274" i="50"/>
  <c r="AA274" i="50"/>
  <c r="AB274" i="50"/>
  <c r="T274" i="50"/>
  <c r="W274" i="50"/>
  <c r="X274" i="50"/>
  <c r="L266" i="50"/>
  <c r="U266" i="50"/>
  <c r="AC266" i="50"/>
  <c r="V266" i="50"/>
  <c r="AD266" i="50"/>
  <c r="W266" i="50"/>
  <c r="X266" i="50"/>
  <c r="Y266" i="50"/>
  <c r="Z266" i="50"/>
  <c r="AA266" i="50"/>
  <c r="AB266" i="50"/>
  <c r="T266" i="50"/>
  <c r="M258" i="50"/>
  <c r="W258" i="50"/>
  <c r="X258" i="50"/>
  <c r="Y258" i="50"/>
  <c r="Z258" i="50"/>
  <c r="AA258" i="50"/>
  <c r="T258" i="50"/>
  <c r="AB258" i="50"/>
  <c r="U258" i="50"/>
  <c r="AC258" i="50"/>
  <c r="V258" i="50"/>
  <c r="AD258" i="50"/>
  <c r="L250" i="50"/>
  <c r="AA250" i="50"/>
  <c r="T250" i="50"/>
  <c r="AB250" i="50"/>
  <c r="X250" i="50"/>
  <c r="Y250" i="50"/>
  <c r="Z250" i="50"/>
  <c r="AC250" i="50"/>
  <c r="AD250" i="50"/>
  <c r="U250" i="50"/>
  <c r="V250" i="50"/>
  <c r="W250" i="50"/>
  <c r="L242" i="50"/>
  <c r="AA242" i="50"/>
  <c r="T242" i="50"/>
  <c r="AB242" i="50"/>
  <c r="V242" i="50"/>
  <c r="W242" i="50"/>
  <c r="X242" i="50"/>
  <c r="Y242" i="50"/>
  <c r="Z242" i="50"/>
  <c r="AC242" i="50"/>
  <c r="AD242" i="50"/>
  <c r="U242" i="50"/>
  <c r="U234" i="50"/>
  <c r="AC234" i="50"/>
  <c r="V234" i="50"/>
  <c r="AD234" i="50"/>
  <c r="W234" i="50"/>
  <c r="X234" i="50"/>
  <c r="Y234" i="50"/>
  <c r="Z234" i="50"/>
  <c r="AA234" i="50"/>
  <c r="T234" i="50"/>
  <c r="AB234" i="50"/>
  <c r="P226" i="50"/>
  <c r="W226" i="50"/>
  <c r="X226" i="50"/>
  <c r="AC226" i="50"/>
  <c r="T226" i="50"/>
  <c r="AD226" i="50"/>
  <c r="U226" i="50"/>
  <c r="V226" i="50"/>
  <c r="Y226" i="50"/>
  <c r="Z226" i="50"/>
  <c r="AA226" i="50"/>
  <c r="AB226" i="50"/>
  <c r="N218" i="50"/>
  <c r="W218" i="50"/>
  <c r="X218" i="50"/>
  <c r="AA218" i="50"/>
  <c r="AB218" i="50"/>
  <c r="AC218" i="50"/>
  <c r="T218" i="50"/>
  <c r="AD218" i="50"/>
  <c r="U218" i="50"/>
  <c r="V218" i="50"/>
  <c r="Y218" i="50"/>
  <c r="Z218" i="50"/>
  <c r="L210" i="50"/>
  <c r="Y210" i="50"/>
  <c r="Z210" i="50"/>
  <c r="AA210" i="50"/>
  <c r="T210" i="50"/>
  <c r="AB210" i="50"/>
  <c r="U210" i="50"/>
  <c r="AC210" i="50"/>
  <c r="V210" i="50"/>
  <c r="AD210" i="50"/>
  <c r="W210" i="50"/>
  <c r="X210" i="50"/>
  <c r="P202" i="50"/>
  <c r="V202" i="50"/>
  <c r="AD202" i="50"/>
  <c r="W202" i="50"/>
  <c r="AB202" i="50"/>
  <c r="AC202" i="50"/>
  <c r="T202" i="50"/>
  <c r="U202" i="50"/>
  <c r="X202" i="50"/>
  <c r="Y202" i="50"/>
  <c r="Z202" i="50"/>
  <c r="AA202" i="50"/>
  <c r="L194" i="50"/>
  <c r="V194" i="50"/>
  <c r="AD194" i="50"/>
  <c r="W194" i="50"/>
  <c r="Z194" i="50"/>
  <c r="AA194" i="50"/>
  <c r="AB194" i="50"/>
  <c r="AC194" i="50"/>
  <c r="T194" i="50"/>
  <c r="U194" i="50"/>
  <c r="X194" i="50"/>
  <c r="Y194" i="50"/>
  <c r="AA186" i="50"/>
  <c r="T186" i="50"/>
  <c r="AB186" i="50"/>
  <c r="Z186" i="50"/>
  <c r="AC186" i="50"/>
  <c r="AD186" i="50"/>
  <c r="U186" i="50"/>
  <c r="V186" i="50"/>
  <c r="W186" i="50"/>
  <c r="X186" i="50"/>
  <c r="Y186" i="50"/>
  <c r="L178" i="50"/>
  <c r="AA178" i="50"/>
  <c r="T178" i="50"/>
  <c r="AB178" i="50"/>
  <c r="X178" i="50"/>
  <c r="Y178" i="50"/>
  <c r="Z178" i="50"/>
  <c r="AC178" i="50"/>
  <c r="AD178" i="50"/>
  <c r="U178" i="50"/>
  <c r="V178" i="50"/>
  <c r="W178" i="50"/>
  <c r="M170" i="50"/>
  <c r="AA170" i="50"/>
  <c r="T170" i="50"/>
  <c r="AB170" i="50"/>
  <c r="V170" i="50"/>
  <c r="W170" i="50"/>
  <c r="X170" i="50"/>
  <c r="Y170" i="50"/>
  <c r="Z170" i="50"/>
  <c r="AC170" i="50"/>
  <c r="AD170" i="50"/>
  <c r="U170" i="50"/>
  <c r="L162" i="50"/>
  <c r="W162" i="50"/>
  <c r="X162" i="50"/>
  <c r="AA162" i="50"/>
  <c r="AB162" i="50"/>
  <c r="AC162" i="50"/>
  <c r="T162" i="50"/>
  <c r="AD162" i="50"/>
  <c r="U162" i="50"/>
  <c r="V162" i="50"/>
  <c r="Y162" i="50"/>
  <c r="Z162" i="50"/>
  <c r="P154" i="50"/>
  <c r="W154" i="50"/>
  <c r="X154" i="50"/>
  <c r="Y154" i="50"/>
  <c r="Z154" i="50"/>
  <c r="AA154" i="50"/>
  <c r="AB154" i="50"/>
  <c r="AC154" i="50"/>
  <c r="T154" i="50"/>
  <c r="AD154" i="50"/>
  <c r="U154" i="50"/>
  <c r="V154" i="50"/>
  <c r="L146" i="50"/>
  <c r="T146" i="50"/>
  <c r="AB146" i="50"/>
  <c r="W146" i="50"/>
  <c r="Y146" i="50"/>
  <c r="AC146" i="50"/>
  <c r="AD146" i="50"/>
  <c r="Z146" i="50"/>
  <c r="AA146" i="50"/>
  <c r="U146" i="50"/>
  <c r="V146" i="50"/>
  <c r="X146" i="50"/>
  <c r="N138" i="50"/>
  <c r="Z138" i="50"/>
  <c r="AA138" i="50"/>
  <c r="T138" i="50"/>
  <c r="AB138" i="50"/>
  <c r="U138" i="50"/>
  <c r="AC138" i="50"/>
  <c r="V138" i="50"/>
  <c r="AD138" i="50"/>
  <c r="W138" i="50"/>
  <c r="X138" i="50"/>
  <c r="Y138" i="50"/>
  <c r="L413" i="50"/>
  <c r="W413" i="50"/>
  <c r="AA413" i="50"/>
  <c r="V413" i="50"/>
  <c r="X413" i="50"/>
  <c r="Y413" i="50"/>
  <c r="Z413" i="50"/>
  <c r="AB413" i="50"/>
  <c r="AC413" i="50"/>
  <c r="T413" i="50"/>
  <c r="AD413" i="50"/>
  <c r="U413" i="50"/>
  <c r="M350" i="50"/>
  <c r="Z350" i="50"/>
  <c r="AA350" i="50"/>
  <c r="Y350" i="50"/>
  <c r="AB350" i="50"/>
  <c r="AC350" i="50"/>
  <c r="T350" i="50"/>
  <c r="AD350" i="50"/>
  <c r="U350" i="50"/>
  <c r="V350" i="50"/>
  <c r="W350" i="50"/>
  <c r="X350" i="50"/>
  <c r="O286" i="50"/>
  <c r="W286" i="50"/>
  <c r="X286" i="50"/>
  <c r="Y286" i="50"/>
  <c r="Z286" i="50"/>
  <c r="AA286" i="50"/>
  <c r="T286" i="50"/>
  <c r="AB286" i="50"/>
  <c r="U286" i="50"/>
  <c r="AC286" i="50"/>
  <c r="V286" i="50"/>
  <c r="AD286" i="50"/>
  <c r="P230" i="50"/>
  <c r="AA230" i="50"/>
  <c r="T230" i="50"/>
  <c r="AB230" i="50"/>
  <c r="U230" i="50"/>
  <c r="V230" i="50"/>
  <c r="W230" i="50"/>
  <c r="X230" i="50"/>
  <c r="Y230" i="50"/>
  <c r="Z230" i="50"/>
  <c r="AC230" i="50"/>
  <c r="AD230" i="50"/>
  <c r="L174" i="50"/>
  <c r="W174" i="50"/>
  <c r="X174" i="50"/>
  <c r="V174" i="50"/>
  <c r="Y174" i="50"/>
  <c r="Z174" i="50"/>
  <c r="AA174" i="50"/>
  <c r="AB174" i="50"/>
  <c r="AC174" i="50"/>
  <c r="T174" i="50"/>
  <c r="AD174" i="50"/>
  <c r="U174" i="50"/>
  <c r="L424" i="50"/>
  <c r="W424" i="50"/>
  <c r="X424" i="50"/>
  <c r="Y424" i="50"/>
  <c r="Z424" i="50"/>
  <c r="T424" i="50"/>
  <c r="AA424" i="50"/>
  <c r="AB424" i="50"/>
  <c r="U424" i="50"/>
  <c r="AC424" i="50"/>
  <c r="V424" i="50"/>
  <c r="AD424" i="50"/>
  <c r="X408" i="50"/>
  <c r="T408" i="50"/>
  <c r="AB408" i="50"/>
  <c r="Z408" i="50"/>
  <c r="AA408" i="50"/>
  <c r="AC408" i="50"/>
  <c r="AD408" i="50"/>
  <c r="U408" i="50"/>
  <c r="V408" i="50"/>
  <c r="W408" i="50"/>
  <c r="Y408" i="50"/>
  <c r="U392" i="50"/>
  <c r="AC392" i="50"/>
  <c r="V392" i="50"/>
  <c r="AD392" i="50"/>
  <c r="W392" i="50"/>
  <c r="X392" i="50"/>
  <c r="Y392" i="50"/>
  <c r="Z392" i="50"/>
  <c r="AA392" i="50"/>
  <c r="T392" i="50"/>
  <c r="AB392" i="50"/>
  <c r="L384" i="50"/>
  <c r="U384" i="50"/>
  <c r="AC384" i="50"/>
  <c r="V384" i="50"/>
  <c r="AD384" i="50"/>
  <c r="W384" i="50"/>
  <c r="X384" i="50"/>
  <c r="Y384" i="50"/>
  <c r="Z384" i="50"/>
  <c r="AA384" i="50"/>
  <c r="T384" i="50"/>
  <c r="AB384" i="50"/>
  <c r="U376" i="50"/>
  <c r="AC376" i="50"/>
  <c r="V376" i="50"/>
  <c r="AD376" i="50"/>
  <c r="W376" i="50"/>
  <c r="X376" i="50"/>
  <c r="Y376" i="50"/>
  <c r="Z376" i="50"/>
  <c r="AA376" i="50"/>
  <c r="T376" i="50"/>
  <c r="AB376" i="50"/>
  <c r="M369" i="50"/>
  <c r="Y369" i="50"/>
  <c r="U369" i="50"/>
  <c r="AC369" i="50"/>
  <c r="AD369" i="50"/>
  <c r="T369" i="50"/>
  <c r="V369" i="50"/>
  <c r="W369" i="50"/>
  <c r="X369" i="50"/>
  <c r="Z369" i="50"/>
  <c r="AA369" i="50"/>
  <c r="AB369" i="50"/>
  <c r="M361" i="50"/>
  <c r="Y361" i="50"/>
  <c r="U361" i="50"/>
  <c r="AC361" i="50"/>
  <c r="AA361" i="50"/>
  <c r="AB361" i="50"/>
  <c r="AD361" i="50"/>
  <c r="T361" i="50"/>
  <c r="V361" i="50"/>
  <c r="W361" i="50"/>
  <c r="X361" i="50"/>
  <c r="Z361" i="50"/>
  <c r="L353" i="50"/>
  <c r="T353" i="50"/>
  <c r="V353" i="50"/>
  <c r="W353" i="50"/>
  <c r="X353" i="50"/>
  <c r="Y353" i="50"/>
  <c r="AA353" i="50"/>
  <c r="AB353" i="50"/>
  <c r="U353" i="50"/>
  <c r="AC353" i="50"/>
  <c r="Z353" i="50"/>
  <c r="AD353" i="50"/>
  <c r="M345" i="50"/>
  <c r="AA345" i="50"/>
  <c r="T345" i="50"/>
  <c r="AB345" i="50"/>
  <c r="AD345" i="50"/>
  <c r="U345" i="50"/>
  <c r="V345" i="50"/>
  <c r="W345" i="50"/>
  <c r="X345" i="50"/>
  <c r="Y345" i="50"/>
  <c r="Z345" i="50"/>
  <c r="AC345" i="50"/>
  <c r="P337" i="50"/>
  <c r="AA337" i="50"/>
  <c r="T337" i="50"/>
  <c r="AB337" i="50"/>
  <c r="Z337" i="50"/>
  <c r="AC337" i="50"/>
  <c r="AD337" i="50"/>
  <c r="U337" i="50"/>
  <c r="V337" i="50"/>
  <c r="W337" i="50"/>
  <c r="X337" i="50"/>
  <c r="Y337" i="50"/>
  <c r="N329" i="50"/>
  <c r="U329" i="50"/>
  <c r="AC329" i="50"/>
  <c r="V329" i="50"/>
  <c r="AD329" i="50"/>
  <c r="W329" i="50"/>
  <c r="X329" i="50"/>
  <c r="Y329" i="50"/>
  <c r="Z329" i="50"/>
  <c r="AA329" i="50"/>
  <c r="T329" i="50"/>
  <c r="AB329" i="50"/>
  <c r="N321" i="50"/>
  <c r="U321" i="50"/>
  <c r="AC321" i="50"/>
  <c r="V321" i="50"/>
  <c r="AD321" i="50"/>
  <c r="W321" i="50"/>
  <c r="X321" i="50"/>
  <c r="Y321" i="50"/>
  <c r="Z321" i="50"/>
  <c r="AA321" i="50"/>
  <c r="T321" i="50"/>
  <c r="AB321" i="50"/>
  <c r="N313" i="50"/>
  <c r="U313" i="50"/>
  <c r="AC313" i="50"/>
  <c r="V313" i="50"/>
  <c r="AD313" i="50"/>
  <c r="W313" i="50"/>
  <c r="X313" i="50"/>
  <c r="Y313" i="50"/>
  <c r="Z313" i="50"/>
  <c r="AA313" i="50"/>
  <c r="T313" i="50"/>
  <c r="AB313" i="50"/>
  <c r="L305" i="50"/>
  <c r="U305" i="50"/>
  <c r="AC305" i="50"/>
  <c r="V305" i="50"/>
  <c r="AD305" i="50"/>
  <c r="W305" i="50"/>
  <c r="X305" i="50"/>
  <c r="Y305" i="50"/>
  <c r="Z305" i="50"/>
  <c r="AA305" i="50"/>
  <c r="T305" i="50"/>
  <c r="AB305" i="50"/>
  <c r="L297" i="50"/>
  <c r="Y297" i="50"/>
  <c r="T297" i="50"/>
  <c r="AB297" i="50"/>
  <c r="V297" i="50"/>
  <c r="AD297" i="50"/>
  <c r="W297" i="50"/>
  <c r="U297" i="50"/>
  <c r="X297" i="50"/>
  <c r="Z297" i="50"/>
  <c r="AA297" i="50"/>
  <c r="AC297" i="50"/>
  <c r="P289" i="50"/>
  <c r="Y289" i="50"/>
  <c r="T289" i="50"/>
  <c r="AB289" i="50"/>
  <c r="V289" i="50"/>
  <c r="AD289" i="50"/>
  <c r="W289" i="50"/>
  <c r="AC289" i="50"/>
  <c r="U289" i="50"/>
  <c r="X289" i="50"/>
  <c r="Z289" i="50"/>
  <c r="AA289" i="50"/>
  <c r="L281" i="50"/>
  <c r="X281" i="50"/>
  <c r="Y281" i="50"/>
  <c r="Z281" i="50"/>
  <c r="AA281" i="50"/>
  <c r="T281" i="50"/>
  <c r="AB281" i="50"/>
  <c r="U281" i="50"/>
  <c r="AC281" i="50"/>
  <c r="V281" i="50"/>
  <c r="AD281" i="50"/>
  <c r="W281" i="50"/>
  <c r="M273" i="50"/>
  <c r="Z273" i="50"/>
  <c r="AA273" i="50"/>
  <c r="T273" i="50"/>
  <c r="AD273" i="50"/>
  <c r="U273" i="50"/>
  <c r="V273" i="50"/>
  <c r="W273" i="50"/>
  <c r="X273" i="50"/>
  <c r="Y273" i="50"/>
  <c r="AB273" i="50"/>
  <c r="AC273" i="50"/>
  <c r="L265" i="50"/>
  <c r="Z265" i="50"/>
  <c r="AA265" i="50"/>
  <c r="AB265" i="50"/>
  <c r="AC265" i="50"/>
  <c r="T265" i="50"/>
  <c r="AD265" i="50"/>
  <c r="U265" i="50"/>
  <c r="V265" i="50"/>
  <c r="W265" i="50"/>
  <c r="X265" i="50"/>
  <c r="Y265" i="50"/>
  <c r="M257" i="50"/>
  <c r="T257" i="50"/>
  <c r="AB257" i="50"/>
  <c r="U257" i="50"/>
  <c r="AC257" i="50"/>
  <c r="V257" i="50"/>
  <c r="AD257" i="50"/>
  <c r="W257" i="50"/>
  <c r="X257" i="50"/>
  <c r="Y257" i="50"/>
  <c r="Z257" i="50"/>
  <c r="AA257" i="50"/>
  <c r="L249" i="50"/>
  <c r="X249" i="50"/>
  <c r="Y249" i="50"/>
  <c r="AC249" i="50"/>
  <c r="T249" i="50"/>
  <c r="AD249" i="50"/>
  <c r="U249" i="50"/>
  <c r="V249" i="50"/>
  <c r="W249" i="50"/>
  <c r="Z249" i="50"/>
  <c r="AA249" i="50"/>
  <c r="AB249" i="50"/>
  <c r="N241" i="50"/>
  <c r="X241" i="50"/>
  <c r="Y241" i="50"/>
  <c r="AA241" i="50"/>
  <c r="AB241" i="50"/>
  <c r="AC241" i="50"/>
  <c r="T241" i="50"/>
  <c r="AD241" i="50"/>
  <c r="U241" i="50"/>
  <c r="V241" i="50"/>
  <c r="W241" i="50"/>
  <c r="Z241" i="50"/>
  <c r="P233" i="50"/>
  <c r="Z233" i="50"/>
  <c r="AA233" i="50"/>
  <c r="T233" i="50"/>
  <c r="AB233" i="50"/>
  <c r="U233" i="50"/>
  <c r="AC233" i="50"/>
  <c r="V233" i="50"/>
  <c r="AD233" i="50"/>
  <c r="W233" i="50"/>
  <c r="X233" i="50"/>
  <c r="Y233" i="50"/>
  <c r="P225" i="50"/>
  <c r="T225" i="50"/>
  <c r="AB225" i="50"/>
  <c r="U225" i="50"/>
  <c r="AC225" i="50"/>
  <c r="X225" i="50"/>
  <c r="Y225" i="50"/>
  <c r="Z225" i="50"/>
  <c r="AA225" i="50"/>
  <c r="AD225" i="50"/>
  <c r="V225" i="50"/>
  <c r="W225" i="50"/>
  <c r="L217" i="50"/>
  <c r="T217" i="50"/>
  <c r="AB217" i="50"/>
  <c r="U217" i="50"/>
  <c r="AC217" i="50"/>
  <c r="V217" i="50"/>
  <c r="W217" i="50"/>
  <c r="X217" i="50"/>
  <c r="Y217" i="50"/>
  <c r="Z217" i="50"/>
  <c r="AA217" i="50"/>
  <c r="AD217" i="50"/>
  <c r="P209" i="50"/>
  <c r="V209" i="50"/>
  <c r="AD209" i="50"/>
  <c r="W209" i="50"/>
  <c r="X209" i="50"/>
  <c r="Y209" i="50"/>
  <c r="Z209" i="50"/>
  <c r="AA209" i="50"/>
  <c r="T209" i="50"/>
  <c r="AB209" i="50"/>
  <c r="U209" i="50"/>
  <c r="AC209" i="50"/>
  <c r="P201" i="50"/>
  <c r="AA201" i="50"/>
  <c r="T201" i="50"/>
  <c r="AB201" i="50"/>
  <c r="W201" i="50"/>
  <c r="X201" i="50"/>
  <c r="Y201" i="50"/>
  <c r="Z201" i="50"/>
  <c r="AC201" i="50"/>
  <c r="AD201" i="50"/>
  <c r="U201" i="50"/>
  <c r="V201" i="50"/>
  <c r="Q193" i="50"/>
  <c r="AA193" i="50"/>
  <c r="T193" i="50"/>
  <c r="AB193" i="50"/>
  <c r="U193" i="50"/>
  <c r="V193" i="50"/>
  <c r="W193" i="50"/>
  <c r="X193" i="50"/>
  <c r="Y193" i="50"/>
  <c r="Z193" i="50"/>
  <c r="AC193" i="50"/>
  <c r="AD193" i="50"/>
  <c r="Q185" i="50"/>
  <c r="X185" i="50"/>
  <c r="Y185" i="50"/>
  <c r="U185" i="50"/>
  <c r="V185" i="50"/>
  <c r="W185" i="50"/>
  <c r="Z185" i="50"/>
  <c r="AA185" i="50"/>
  <c r="AB185" i="50"/>
  <c r="AC185" i="50"/>
  <c r="T185" i="50"/>
  <c r="AD185" i="50"/>
  <c r="Q177" i="50"/>
  <c r="X177" i="50"/>
  <c r="Y177" i="50"/>
  <c r="AC177" i="50"/>
  <c r="T177" i="50"/>
  <c r="AD177" i="50"/>
  <c r="U177" i="50"/>
  <c r="V177" i="50"/>
  <c r="W177" i="50"/>
  <c r="Z177" i="50"/>
  <c r="AA177" i="50"/>
  <c r="AB177" i="50"/>
  <c r="Q169" i="50"/>
  <c r="X169" i="50"/>
  <c r="Y169" i="50"/>
  <c r="AA169" i="50"/>
  <c r="AB169" i="50"/>
  <c r="AC169" i="50"/>
  <c r="T169" i="50"/>
  <c r="AD169" i="50"/>
  <c r="U169" i="50"/>
  <c r="V169" i="50"/>
  <c r="W169" i="50"/>
  <c r="Z169" i="50"/>
  <c r="Q161" i="50"/>
  <c r="T161" i="50"/>
  <c r="AB161" i="50"/>
  <c r="U161" i="50"/>
  <c r="AC161" i="50"/>
  <c r="V161" i="50"/>
  <c r="W161" i="50"/>
  <c r="X161" i="50"/>
  <c r="Y161" i="50"/>
  <c r="Z161" i="50"/>
  <c r="AA161" i="50"/>
  <c r="AD161" i="50"/>
  <c r="Q153" i="50"/>
  <c r="T153" i="50"/>
  <c r="AB153" i="50"/>
  <c r="U153" i="50"/>
  <c r="AC153" i="50"/>
  <c r="AD153" i="50"/>
  <c r="V153" i="50"/>
  <c r="W153" i="50"/>
  <c r="X153" i="50"/>
  <c r="Y153" i="50"/>
  <c r="Z153" i="50"/>
  <c r="AA153" i="50"/>
  <c r="Q145" i="50"/>
  <c r="Y145" i="50"/>
  <c r="T145" i="50"/>
  <c r="AB145" i="50"/>
  <c r="V145" i="50"/>
  <c r="AD145" i="50"/>
  <c r="AA145" i="50"/>
  <c r="AC145" i="50"/>
  <c r="U145" i="50"/>
  <c r="W145" i="50"/>
  <c r="X145" i="50"/>
  <c r="Z145" i="50"/>
  <c r="Q137" i="50"/>
  <c r="W137" i="50"/>
  <c r="X137" i="50"/>
  <c r="Y137" i="50"/>
  <c r="Z137" i="50"/>
  <c r="AA137" i="50"/>
  <c r="T137" i="50"/>
  <c r="AB137" i="50"/>
  <c r="U137" i="50"/>
  <c r="AC137" i="50"/>
  <c r="V137" i="50"/>
  <c r="AD137" i="50"/>
  <c r="L421" i="50"/>
  <c r="V421" i="50"/>
  <c r="AD421" i="50"/>
  <c r="W421" i="50"/>
  <c r="X421" i="50"/>
  <c r="Y421" i="50"/>
  <c r="Z421" i="50"/>
  <c r="AA421" i="50"/>
  <c r="T421" i="50"/>
  <c r="AB421" i="50"/>
  <c r="U421" i="50"/>
  <c r="AC421" i="50"/>
  <c r="M358" i="50"/>
  <c r="X358" i="50"/>
  <c r="T358" i="50"/>
  <c r="AB358" i="50"/>
  <c r="U358" i="50"/>
  <c r="V358" i="50"/>
  <c r="W358" i="50"/>
  <c r="Y358" i="50"/>
  <c r="Z358" i="50"/>
  <c r="AA358" i="50"/>
  <c r="AC358" i="50"/>
  <c r="AD358" i="50"/>
  <c r="L294" i="50"/>
  <c r="X294" i="50"/>
  <c r="AA294" i="50"/>
  <c r="U294" i="50"/>
  <c r="AC294" i="50"/>
  <c r="V294" i="50"/>
  <c r="AD294" i="50"/>
  <c r="T294" i="50"/>
  <c r="W294" i="50"/>
  <c r="Y294" i="50"/>
  <c r="Z294" i="50"/>
  <c r="AB294" i="50"/>
  <c r="W238" i="50"/>
  <c r="X238" i="50"/>
  <c r="T238" i="50"/>
  <c r="AD238" i="50"/>
  <c r="U238" i="50"/>
  <c r="V238" i="50"/>
  <c r="Y238" i="50"/>
  <c r="Z238" i="50"/>
  <c r="AA238" i="50"/>
  <c r="AB238" i="50"/>
  <c r="AC238" i="50"/>
  <c r="L190" i="50"/>
  <c r="Z190" i="50"/>
  <c r="AA190" i="50"/>
  <c r="X190" i="50"/>
  <c r="Y190" i="50"/>
  <c r="AB190" i="50"/>
  <c r="AC190" i="50"/>
  <c r="T190" i="50"/>
  <c r="AD190" i="50"/>
  <c r="U190" i="50"/>
  <c r="V190" i="50"/>
  <c r="W190" i="50"/>
  <c r="X432" i="50"/>
  <c r="Y432" i="50"/>
  <c r="Z432" i="50"/>
  <c r="AB432" i="50"/>
  <c r="AD432" i="50"/>
  <c r="W432" i="50"/>
  <c r="AA432" i="50"/>
  <c r="T432" i="50"/>
  <c r="V432" i="50"/>
  <c r="U432" i="50"/>
  <c r="AC432" i="50"/>
  <c r="W416" i="50"/>
  <c r="X416" i="50"/>
  <c r="Y416" i="50"/>
  <c r="Z416" i="50"/>
  <c r="AA416" i="50"/>
  <c r="T416" i="50"/>
  <c r="AB416" i="50"/>
  <c r="U416" i="50"/>
  <c r="AC416" i="50"/>
  <c r="V416" i="50"/>
  <c r="AD416" i="50"/>
  <c r="X400" i="50"/>
  <c r="T400" i="50"/>
  <c r="AB400" i="50"/>
  <c r="W400" i="50"/>
  <c r="Y400" i="50"/>
  <c r="Z400" i="50"/>
  <c r="AA400" i="50"/>
  <c r="AC400" i="50"/>
  <c r="AD400" i="50"/>
  <c r="U400" i="50"/>
  <c r="V400" i="50"/>
  <c r="AB431" i="50"/>
  <c r="V431" i="50"/>
  <c r="AD431" i="50"/>
  <c r="Y431" i="50"/>
  <c r="U431" i="50"/>
  <c r="W431" i="50"/>
  <c r="AA431" i="50"/>
  <c r="X431" i="50"/>
  <c r="AC431" i="50"/>
  <c r="Z431" i="50"/>
  <c r="T431" i="50"/>
  <c r="L423" i="50"/>
  <c r="T423" i="50"/>
  <c r="AB423" i="50"/>
  <c r="U423" i="50"/>
  <c r="AC423" i="50"/>
  <c r="V423" i="50"/>
  <c r="AD423" i="50"/>
  <c r="Y423" i="50"/>
  <c r="W423" i="50"/>
  <c r="X423" i="50"/>
  <c r="Z423" i="50"/>
  <c r="AA423" i="50"/>
  <c r="L415" i="50"/>
  <c r="T415" i="50"/>
  <c r="AB415" i="50"/>
  <c r="U415" i="50"/>
  <c r="AC415" i="50"/>
  <c r="V415" i="50"/>
  <c r="AD415" i="50"/>
  <c r="W415" i="50"/>
  <c r="X415" i="50"/>
  <c r="Y415" i="50"/>
  <c r="Z415" i="50"/>
  <c r="AA415" i="50"/>
  <c r="L407" i="50"/>
  <c r="U407" i="50"/>
  <c r="AC407" i="50"/>
  <c r="Y407" i="50"/>
  <c r="T407" i="50"/>
  <c r="V407" i="50"/>
  <c r="W407" i="50"/>
  <c r="X407" i="50"/>
  <c r="Z407" i="50"/>
  <c r="AA407" i="50"/>
  <c r="AB407" i="50"/>
  <c r="AD407" i="50"/>
  <c r="L399" i="50"/>
  <c r="U399" i="50"/>
  <c r="AC399" i="50"/>
  <c r="Y399" i="50"/>
  <c r="AB399" i="50"/>
  <c r="AD399" i="50"/>
  <c r="T399" i="50"/>
  <c r="V399" i="50"/>
  <c r="W399" i="50"/>
  <c r="X399" i="50"/>
  <c r="Z399" i="50"/>
  <c r="AA399" i="50"/>
  <c r="L391" i="50"/>
  <c r="Z391" i="50"/>
  <c r="AA391" i="50"/>
  <c r="T391" i="50"/>
  <c r="AB391" i="50"/>
  <c r="U391" i="50"/>
  <c r="AC391" i="50"/>
  <c r="V391" i="50"/>
  <c r="AD391" i="50"/>
  <c r="W391" i="50"/>
  <c r="X391" i="50"/>
  <c r="Y391" i="50"/>
  <c r="Q383" i="50"/>
  <c r="Z383" i="50"/>
  <c r="AA383" i="50"/>
  <c r="T383" i="50"/>
  <c r="AB383" i="50"/>
  <c r="U383" i="50"/>
  <c r="AC383" i="50"/>
  <c r="V383" i="50"/>
  <c r="AD383" i="50"/>
  <c r="W383" i="50"/>
  <c r="X383" i="50"/>
  <c r="Y383" i="50"/>
  <c r="L375" i="50"/>
  <c r="Z375" i="50"/>
  <c r="AA375" i="50"/>
  <c r="T375" i="50"/>
  <c r="AB375" i="50"/>
  <c r="U375" i="50"/>
  <c r="AC375" i="50"/>
  <c r="V375" i="50"/>
  <c r="AD375" i="50"/>
  <c r="W375" i="50"/>
  <c r="X375" i="50"/>
  <c r="Y375" i="50"/>
  <c r="M368" i="50"/>
  <c r="V368" i="50"/>
  <c r="AD368" i="50"/>
  <c r="Z368" i="50"/>
  <c r="X368" i="50"/>
  <c r="Y368" i="50"/>
  <c r="AA368" i="50"/>
  <c r="AB368" i="50"/>
  <c r="AC368" i="50"/>
  <c r="T368" i="50"/>
  <c r="U368" i="50"/>
  <c r="W368" i="50"/>
  <c r="M360" i="50"/>
  <c r="V360" i="50"/>
  <c r="AD360" i="50"/>
  <c r="Z360" i="50"/>
  <c r="U360" i="50"/>
  <c r="W360" i="50"/>
  <c r="X360" i="50"/>
  <c r="Y360" i="50"/>
  <c r="AA360" i="50"/>
  <c r="AB360" i="50"/>
  <c r="AC360" i="50"/>
  <c r="T360" i="50"/>
  <c r="M352" i="50"/>
  <c r="X352" i="50"/>
  <c r="Y352" i="50"/>
  <c r="AA352" i="50"/>
  <c r="AB352" i="50"/>
  <c r="AC352" i="50"/>
  <c r="T352" i="50"/>
  <c r="AD352" i="50"/>
  <c r="U352" i="50"/>
  <c r="V352" i="50"/>
  <c r="W352" i="50"/>
  <c r="Z352" i="50"/>
  <c r="M344" i="50"/>
  <c r="X344" i="50"/>
  <c r="Y344" i="50"/>
  <c r="W344" i="50"/>
  <c r="Z344" i="50"/>
  <c r="AA344" i="50"/>
  <c r="AB344" i="50"/>
  <c r="AC344" i="50"/>
  <c r="T344" i="50"/>
  <c r="AD344" i="50"/>
  <c r="U344" i="50"/>
  <c r="V344" i="50"/>
  <c r="X336" i="50"/>
  <c r="Y336" i="50"/>
  <c r="U336" i="50"/>
  <c r="V336" i="50"/>
  <c r="W336" i="50"/>
  <c r="Z336" i="50"/>
  <c r="AA336" i="50"/>
  <c r="AB336" i="50"/>
  <c r="AC336" i="50"/>
  <c r="T336" i="50"/>
  <c r="AD336" i="50"/>
  <c r="Z328" i="50"/>
  <c r="AA328" i="50"/>
  <c r="T328" i="50"/>
  <c r="AB328" i="50"/>
  <c r="U328" i="50"/>
  <c r="AC328" i="50"/>
  <c r="V328" i="50"/>
  <c r="AD328" i="50"/>
  <c r="W328" i="50"/>
  <c r="X328" i="50"/>
  <c r="Y328" i="50"/>
  <c r="N320" i="50"/>
  <c r="Z320" i="50"/>
  <c r="AA320" i="50"/>
  <c r="T320" i="50"/>
  <c r="AB320" i="50"/>
  <c r="U320" i="50"/>
  <c r="AC320" i="50"/>
  <c r="V320" i="50"/>
  <c r="AD320" i="50"/>
  <c r="W320" i="50"/>
  <c r="X320" i="50"/>
  <c r="Y320" i="50"/>
  <c r="M312" i="50"/>
  <c r="Z312" i="50"/>
  <c r="AA312" i="50"/>
  <c r="T312" i="50"/>
  <c r="AB312" i="50"/>
  <c r="U312" i="50"/>
  <c r="AC312" i="50"/>
  <c r="V312" i="50"/>
  <c r="AD312" i="50"/>
  <c r="W312" i="50"/>
  <c r="X312" i="50"/>
  <c r="Y312" i="50"/>
  <c r="Z304" i="50"/>
  <c r="AA304" i="50"/>
  <c r="T304" i="50"/>
  <c r="AB304" i="50"/>
  <c r="U304" i="50"/>
  <c r="AC304" i="50"/>
  <c r="V304" i="50"/>
  <c r="AD304" i="50"/>
  <c r="W304" i="50"/>
  <c r="X304" i="50"/>
  <c r="Y304" i="50"/>
  <c r="V296" i="50"/>
  <c r="AD296" i="50"/>
  <c r="Y296" i="50"/>
  <c r="AA296" i="50"/>
  <c r="T296" i="50"/>
  <c r="AB296" i="50"/>
  <c r="Z296" i="50"/>
  <c r="AC296" i="50"/>
  <c r="U296" i="50"/>
  <c r="W296" i="50"/>
  <c r="X296" i="50"/>
  <c r="V288" i="50"/>
  <c r="AD288" i="50"/>
  <c r="Y288" i="50"/>
  <c r="AA288" i="50"/>
  <c r="T288" i="50"/>
  <c r="AB288" i="50"/>
  <c r="U288" i="50"/>
  <c r="W288" i="50"/>
  <c r="X288" i="50"/>
  <c r="Z288" i="50"/>
  <c r="AC288" i="50"/>
  <c r="M280" i="50"/>
  <c r="U280" i="50"/>
  <c r="AC280" i="50"/>
  <c r="V280" i="50"/>
  <c r="AD280" i="50"/>
  <c r="W280" i="50"/>
  <c r="X280" i="50"/>
  <c r="Y280" i="50"/>
  <c r="Z280" i="50"/>
  <c r="AA280" i="50"/>
  <c r="T280" i="50"/>
  <c r="AB280" i="50"/>
  <c r="W272" i="50"/>
  <c r="X272" i="50"/>
  <c r="Y272" i="50"/>
  <c r="Z272" i="50"/>
  <c r="AA272" i="50"/>
  <c r="AB272" i="50"/>
  <c r="AC272" i="50"/>
  <c r="T272" i="50"/>
  <c r="AD272" i="50"/>
  <c r="U272" i="50"/>
  <c r="V272" i="50"/>
  <c r="M264" i="50"/>
  <c r="W264" i="50"/>
  <c r="X264" i="50"/>
  <c r="U264" i="50"/>
  <c r="V264" i="50"/>
  <c r="Y264" i="50"/>
  <c r="Z264" i="50"/>
  <c r="AA264" i="50"/>
  <c r="AB264" i="50"/>
  <c r="AC264" i="50"/>
  <c r="T264" i="50"/>
  <c r="AD264" i="50"/>
  <c r="Y256" i="50"/>
  <c r="Z256" i="50"/>
  <c r="AA256" i="50"/>
  <c r="T256" i="50"/>
  <c r="AB256" i="50"/>
  <c r="U256" i="50"/>
  <c r="AC256" i="50"/>
  <c r="V256" i="50"/>
  <c r="AD256" i="50"/>
  <c r="W256" i="50"/>
  <c r="X256" i="50"/>
  <c r="U248" i="50"/>
  <c r="AC248" i="50"/>
  <c r="V248" i="50"/>
  <c r="AD248" i="50"/>
  <c r="X248" i="50"/>
  <c r="Y248" i="50"/>
  <c r="Z248" i="50"/>
  <c r="AA248" i="50"/>
  <c r="AB248" i="50"/>
  <c r="T248" i="50"/>
  <c r="W248" i="50"/>
  <c r="U240" i="50"/>
  <c r="AC240" i="50"/>
  <c r="V240" i="50"/>
  <c r="AD240" i="50"/>
  <c r="T240" i="50"/>
  <c r="W240" i="50"/>
  <c r="X240" i="50"/>
  <c r="Y240" i="50"/>
  <c r="Z240" i="50"/>
  <c r="AA240" i="50"/>
  <c r="AB240" i="50"/>
  <c r="Q232" i="50"/>
  <c r="W232" i="50"/>
  <c r="X232" i="50"/>
  <c r="Y232" i="50"/>
  <c r="Z232" i="50"/>
  <c r="AA232" i="50"/>
  <c r="T232" i="50"/>
  <c r="AB232" i="50"/>
  <c r="U232" i="50"/>
  <c r="AC232" i="50"/>
  <c r="V232" i="50"/>
  <c r="AD232" i="50"/>
  <c r="Y224" i="50"/>
  <c r="Z224" i="50"/>
  <c r="AC224" i="50"/>
  <c r="T224" i="50"/>
  <c r="AD224" i="50"/>
  <c r="U224" i="50"/>
  <c r="V224" i="50"/>
  <c r="W224" i="50"/>
  <c r="X224" i="50"/>
  <c r="AA224" i="50"/>
  <c r="AB224" i="50"/>
  <c r="Q216" i="50"/>
  <c r="Y216" i="50"/>
  <c r="Z216" i="50"/>
  <c r="AA216" i="50"/>
  <c r="AB216" i="50"/>
  <c r="AC216" i="50"/>
  <c r="T216" i="50"/>
  <c r="AD216" i="50"/>
  <c r="U216" i="50"/>
  <c r="V216" i="50"/>
  <c r="W216" i="50"/>
  <c r="X216" i="50"/>
  <c r="Q208" i="50"/>
  <c r="AA208" i="50"/>
  <c r="T208" i="50"/>
  <c r="AB208" i="50"/>
  <c r="U208" i="50"/>
  <c r="AC208" i="50"/>
  <c r="V208" i="50"/>
  <c r="AD208" i="50"/>
  <c r="W208" i="50"/>
  <c r="X208" i="50"/>
  <c r="Y208" i="50"/>
  <c r="Z208" i="50"/>
  <c r="L200" i="50"/>
  <c r="X200" i="50"/>
  <c r="Y200" i="50"/>
  <c r="AB200" i="50"/>
  <c r="AC200" i="50"/>
  <c r="T200" i="50"/>
  <c r="AD200" i="50"/>
  <c r="U200" i="50"/>
  <c r="V200" i="50"/>
  <c r="W200" i="50"/>
  <c r="Z200" i="50"/>
  <c r="AA200" i="50"/>
  <c r="L192" i="50"/>
  <c r="X192" i="50"/>
  <c r="Y192" i="50"/>
  <c r="Z192" i="50"/>
  <c r="AA192" i="50"/>
  <c r="AB192" i="50"/>
  <c r="AC192" i="50"/>
  <c r="T192" i="50"/>
  <c r="AD192" i="50"/>
  <c r="U192" i="50"/>
  <c r="V192" i="50"/>
  <c r="W192" i="50"/>
  <c r="N184" i="50"/>
  <c r="U184" i="50"/>
  <c r="AC184" i="50"/>
  <c r="V184" i="50"/>
  <c r="AD184" i="50"/>
  <c r="Z184" i="50"/>
  <c r="AA184" i="50"/>
  <c r="AB184" i="50"/>
  <c r="T184" i="50"/>
  <c r="W184" i="50"/>
  <c r="X184" i="50"/>
  <c r="Y184" i="50"/>
  <c r="L176" i="50"/>
  <c r="U176" i="50"/>
  <c r="AC176" i="50"/>
  <c r="V176" i="50"/>
  <c r="AD176" i="50"/>
  <c r="X176" i="50"/>
  <c r="Y176" i="50"/>
  <c r="Z176" i="50"/>
  <c r="AA176" i="50"/>
  <c r="AB176" i="50"/>
  <c r="T176" i="50"/>
  <c r="W176" i="50"/>
  <c r="U168" i="50"/>
  <c r="AC168" i="50"/>
  <c r="V168" i="50"/>
  <c r="AD168" i="50"/>
  <c r="T168" i="50"/>
  <c r="W168" i="50"/>
  <c r="X168" i="50"/>
  <c r="Y168" i="50"/>
  <c r="Z168" i="50"/>
  <c r="AA168" i="50"/>
  <c r="AB168" i="50"/>
  <c r="L160" i="50"/>
  <c r="Y160" i="50"/>
  <c r="Z160" i="50"/>
  <c r="AA160" i="50"/>
  <c r="AB160" i="50"/>
  <c r="AC160" i="50"/>
  <c r="T160" i="50"/>
  <c r="AD160" i="50"/>
  <c r="U160" i="50"/>
  <c r="V160" i="50"/>
  <c r="W160" i="50"/>
  <c r="X160" i="50"/>
  <c r="N152" i="50"/>
  <c r="V152" i="50"/>
  <c r="AD152" i="50"/>
  <c r="AA152" i="50"/>
  <c r="W152" i="50"/>
  <c r="X152" i="50"/>
  <c r="T152" i="50"/>
  <c r="U152" i="50"/>
  <c r="Y152" i="50"/>
  <c r="Z152" i="50"/>
  <c r="AB152" i="50"/>
  <c r="AC152" i="50"/>
  <c r="L144" i="50"/>
  <c r="V144" i="50"/>
  <c r="AD144" i="50"/>
  <c r="W144" i="50"/>
  <c r="Y144" i="50"/>
  <c r="AA144" i="50"/>
  <c r="AC144" i="50"/>
  <c r="U144" i="50"/>
  <c r="X144" i="50"/>
  <c r="Z144" i="50"/>
  <c r="T144" i="50"/>
  <c r="AB144" i="50"/>
  <c r="M136" i="50"/>
  <c r="T136" i="50"/>
  <c r="AB136" i="50"/>
  <c r="U136" i="50"/>
  <c r="AC136" i="50"/>
  <c r="V136" i="50"/>
  <c r="AD136" i="50"/>
  <c r="W136" i="50"/>
  <c r="X136" i="50"/>
  <c r="Y136" i="50"/>
  <c r="Z136" i="50"/>
  <c r="AA136" i="50"/>
  <c r="L405" i="50"/>
  <c r="W405" i="50"/>
  <c r="AA405" i="50"/>
  <c r="T405" i="50"/>
  <c r="AD405" i="50"/>
  <c r="U405" i="50"/>
  <c r="V405" i="50"/>
  <c r="X405" i="50"/>
  <c r="Y405" i="50"/>
  <c r="Z405" i="50"/>
  <c r="AB405" i="50"/>
  <c r="AC405" i="50"/>
  <c r="Z334" i="50"/>
  <c r="AA334" i="50"/>
  <c r="U334" i="50"/>
  <c r="V334" i="50"/>
  <c r="W334" i="50"/>
  <c r="X334" i="50"/>
  <c r="Y334" i="50"/>
  <c r="AB334" i="50"/>
  <c r="AC334" i="50"/>
  <c r="T334" i="50"/>
  <c r="AD334" i="50"/>
  <c r="Y430" i="50"/>
  <c r="AA430" i="50"/>
  <c r="AD430" i="50"/>
  <c r="T430" i="50"/>
  <c r="AB430" i="50"/>
  <c r="Z430" i="50"/>
  <c r="U430" i="50"/>
  <c r="AC430" i="50"/>
  <c r="V430" i="50"/>
  <c r="W430" i="50"/>
  <c r="X430" i="50"/>
  <c r="Y422" i="50"/>
  <c r="Z422" i="50"/>
  <c r="AA422" i="50"/>
  <c r="T422" i="50"/>
  <c r="AB422" i="50"/>
  <c r="U422" i="50"/>
  <c r="AC422" i="50"/>
  <c r="V422" i="50"/>
  <c r="AD422" i="50"/>
  <c r="W422" i="50"/>
  <c r="X422" i="50"/>
  <c r="Y414" i="50"/>
  <c r="Z414" i="50"/>
  <c r="AA414" i="50"/>
  <c r="T414" i="50"/>
  <c r="AB414" i="50"/>
  <c r="U414" i="50"/>
  <c r="AC414" i="50"/>
  <c r="V414" i="50"/>
  <c r="AD414" i="50"/>
  <c r="W414" i="50"/>
  <c r="X414" i="50"/>
  <c r="Z406" i="50"/>
  <c r="V406" i="50"/>
  <c r="AD406" i="50"/>
  <c r="Y406" i="50"/>
  <c r="AA406" i="50"/>
  <c r="AB406" i="50"/>
  <c r="AC406" i="50"/>
  <c r="T406" i="50"/>
  <c r="U406" i="50"/>
  <c r="W406" i="50"/>
  <c r="X406" i="50"/>
  <c r="Z398" i="50"/>
  <c r="V398" i="50"/>
  <c r="AD398" i="50"/>
  <c r="W398" i="50"/>
  <c r="X398" i="50"/>
  <c r="Y398" i="50"/>
  <c r="AA398" i="50"/>
  <c r="AB398" i="50"/>
  <c r="AC398" i="50"/>
  <c r="T398" i="50"/>
  <c r="U398" i="50"/>
  <c r="W390" i="50"/>
  <c r="X390" i="50"/>
  <c r="Y390" i="50"/>
  <c r="Z390" i="50"/>
  <c r="AA390" i="50"/>
  <c r="T390" i="50"/>
  <c r="AB390" i="50"/>
  <c r="U390" i="50"/>
  <c r="AC390" i="50"/>
  <c r="V390" i="50"/>
  <c r="AD390" i="50"/>
  <c r="Q382" i="50"/>
  <c r="W382" i="50"/>
  <c r="X382" i="50"/>
  <c r="Y382" i="50"/>
  <c r="Z382" i="50"/>
  <c r="AA382" i="50"/>
  <c r="T382" i="50"/>
  <c r="AB382" i="50"/>
  <c r="U382" i="50"/>
  <c r="AC382" i="50"/>
  <c r="V382" i="50"/>
  <c r="AD382" i="50"/>
  <c r="L374" i="50"/>
  <c r="W374" i="50"/>
  <c r="X374" i="50"/>
  <c r="Y374" i="50"/>
  <c r="Z374" i="50"/>
  <c r="AA374" i="50"/>
  <c r="T374" i="50"/>
  <c r="AB374" i="50"/>
  <c r="U374" i="50"/>
  <c r="AC374" i="50"/>
  <c r="V374" i="50"/>
  <c r="AD374" i="50"/>
  <c r="M367" i="50"/>
  <c r="AA367" i="50"/>
  <c r="W367" i="50"/>
  <c r="AC367" i="50"/>
  <c r="T367" i="50"/>
  <c r="AD367" i="50"/>
  <c r="U367" i="50"/>
  <c r="V367" i="50"/>
  <c r="X367" i="50"/>
  <c r="Y367" i="50"/>
  <c r="Z367" i="50"/>
  <c r="AB367" i="50"/>
  <c r="M359" i="50"/>
  <c r="AA359" i="50"/>
  <c r="W359" i="50"/>
  <c r="Z359" i="50"/>
  <c r="AB359" i="50"/>
  <c r="AC359" i="50"/>
  <c r="T359" i="50"/>
  <c r="AD359" i="50"/>
  <c r="U359" i="50"/>
  <c r="V359" i="50"/>
  <c r="X359" i="50"/>
  <c r="Y359" i="50"/>
  <c r="M351" i="50"/>
  <c r="U351" i="50"/>
  <c r="AC351" i="50"/>
  <c r="V351" i="50"/>
  <c r="AD351" i="50"/>
  <c r="T351" i="50"/>
  <c r="W351" i="50"/>
  <c r="X351" i="50"/>
  <c r="Y351" i="50"/>
  <c r="Z351" i="50"/>
  <c r="AA351" i="50"/>
  <c r="AB351" i="50"/>
  <c r="M343" i="50"/>
  <c r="U343" i="50"/>
  <c r="AC343" i="50"/>
  <c r="V343" i="50"/>
  <c r="AD343" i="50"/>
  <c r="AB343" i="50"/>
  <c r="T343" i="50"/>
  <c r="W343" i="50"/>
  <c r="X343" i="50"/>
  <c r="Y343" i="50"/>
  <c r="Z343" i="50"/>
  <c r="AA343" i="50"/>
  <c r="U335" i="50"/>
  <c r="AC335" i="50"/>
  <c r="V335" i="50"/>
  <c r="AD335" i="50"/>
  <c r="Z335" i="50"/>
  <c r="AA335" i="50"/>
  <c r="AB335" i="50"/>
  <c r="T335" i="50"/>
  <c r="W335" i="50"/>
  <c r="X335" i="50"/>
  <c r="Y335" i="50"/>
  <c r="N327" i="50"/>
  <c r="W327" i="50"/>
  <c r="X327" i="50"/>
  <c r="Y327" i="50"/>
  <c r="Z327" i="50"/>
  <c r="AA327" i="50"/>
  <c r="T327" i="50"/>
  <c r="AB327" i="50"/>
  <c r="U327" i="50"/>
  <c r="AC327" i="50"/>
  <c r="V327" i="50"/>
  <c r="AD327" i="50"/>
  <c r="N319" i="50"/>
  <c r="W319" i="50"/>
  <c r="X319" i="50"/>
  <c r="Y319" i="50"/>
  <c r="Z319" i="50"/>
  <c r="AA319" i="50"/>
  <c r="T319" i="50"/>
  <c r="AB319" i="50"/>
  <c r="U319" i="50"/>
  <c r="AC319" i="50"/>
  <c r="V319" i="50"/>
  <c r="AD319" i="50"/>
  <c r="M311" i="50"/>
  <c r="W311" i="50"/>
  <c r="X311" i="50"/>
  <c r="Y311" i="50"/>
  <c r="Z311" i="50"/>
  <c r="AA311" i="50"/>
  <c r="T311" i="50"/>
  <c r="AB311" i="50"/>
  <c r="U311" i="50"/>
  <c r="AC311" i="50"/>
  <c r="V311" i="50"/>
  <c r="AD311" i="50"/>
  <c r="W303" i="50"/>
  <c r="X303" i="50"/>
  <c r="Y303" i="50"/>
  <c r="Z303" i="50"/>
  <c r="AA303" i="50"/>
  <c r="T303" i="50"/>
  <c r="AB303" i="50"/>
  <c r="U303" i="50"/>
  <c r="AC303" i="50"/>
  <c r="V303" i="50"/>
  <c r="AD303" i="50"/>
  <c r="L295" i="50"/>
  <c r="AA295" i="50"/>
  <c r="V295" i="50"/>
  <c r="AD295" i="50"/>
  <c r="X295" i="50"/>
  <c r="Y295" i="50"/>
  <c r="T295" i="50"/>
  <c r="U295" i="50"/>
  <c r="W295" i="50"/>
  <c r="Z295" i="50"/>
  <c r="AB295" i="50"/>
  <c r="AC295" i="50"/>
  <c r="AA287" i="50"/>
  <c r="V287" i="50"/>
  <c r="AD287" i="50"/>
  <c r="X287" i="50"/>
  <c r="Y287" i="50"/>
  <c r="W287" i="50"/>
  <c r="Z287" i="50"/>
  <c r="AB287" i="50"/>
  <c r="AC287" i="50"/>
  <c r="T287" i="50"/>
  <c r="U287" i="50"/>
  <c r="M279" i="50"/>
  <c r="Z279" i="50"/>
  <c r="AA279" i="50"/>
  <c r="T279" i="50"/>
  <c r="AB279" i="50"/>
  <c r="U279" i="50"/>
  <c r="AC279" i="50"/>
  <c r="V279" i="50"/>
  <c r="AD279" i="50"/>
  <c r="W279" i="50"/>
  <c r="X279" i="50"/>
  <c r="Y279" i="50"/>
  <c r="T271" i="50"/>
  <c r="AB271" i="50"/>
  <c r="U271" i="50"/>
  <c r="AC271" i="50"/>
  <c r="AD271" i="50"/>
  <c r="V271" i="50"/>
  <c r="W271" i="50"/>
  <c r="X271" i="50"/>
  <c r="Y271" i="50"/>
  <c r="Z271" i="50"/>
  <c r="AA271" i="50"/>
  <c r="M263" i="50"/>
  <c r="T263" i="50"/>
  <c r="AB263" i="50"/>
  <c r="U263" i="50"/>
  <c r="AC263" i="50"/>
  <c r="Z263" i="50"/>
  <c r="AA263" i="50"/>
  <c r="AD263" i="50"/>
  <c r="V263" i="50"/>
  <c r="W263" i="50"/>
  <c r="X263" i="50"/>
  <c r="Y263" i="50"/>
  <c r="AA255" i="50"/>
  <c r="U255" i="50"/>
  <c r="AD255" i="50"/>
  <c r="V255" i="50"/>
  <c r="W255" i="50"/>
  <c r="X255" i="50"/>
  <c r="Y255" i="50"/>
  <c r="Z255" i="50"/>
  <c r="AB255" i="50"/>
  <c r="T255" i="50"/>
  <c r="AC255" i="50"/>
  <c r="N247" i="50"/>
  <c r="Z247" i="50"/>
  <c r="AA247" i="50"/>
  <c r="AC247" i="50"/>
  <c r="T247" i="50"/>
  <c r="AD247" i="50"/>
  <c r="U247" i="50"/>
  <c r="V247" i="50"/>
  <c r="W247" i="50"/>
  <c r="X247" i="50"/>
  <c r="Y247" i="50"/>
  <c r="AB247" i="50"/>
  <c r="N239" i="50"/>
  <c r="Z239" i="50"/>
  <c r="AA239" i="50"/>
  <c r="Y239" i="50"/>
  <c r="AB239" i="50"/>
  <c r="AC239" i="50"/>
  <c r="T239" i="50"/>
  <c r="AD239" i="50"/>
  <c r="U239" i="50"/>
  <c r="V239" i="50"/>
  <c r="W239" i="50"/>
  <c r="X239" i="50"/>
  <c r="L231" i="50"/>
  <c r="V231" i="50"/>
  <c r="AD231" i="50"/>
  <c r="W231" i="50"/>
  <c r="Z231" i="50"/>
  <c r="AA231" i="50"/>
  <c r="AB231" i="50"/>
  <c r="AC231" i="50"/>
  <c r="T231" i="50"/>
  <c r="U231" i="50"/>
  <c r="X231" i="50"/>
  <c r="Y231" i="50"/>
  <c r="L223" i="50"/>
  <c r="V223" i="50"/>
  <c r="AD223" i="50"/>
  <c r="W223" i="50"/>
  <c r="X223" i="50"/>
  <c r="Y223" i="50"/>
  <c r="Z223" i="50"/>
  <c r="AA223" i="50"/>
  <c r="AB223" i="50"/>
  <c r="AC223" i="50"/>
  <c r="T223" i="50"/>
  <c r="U223" i="50"/>
  <c r="N215" i="50"/>
  <c r="V215" i="50"/>
  <c r="AD215" i="50"/>
  <c r="W215" i="50"/>
  <c r="T215" i="50"/>
  <c r="U215" i="50"/>
  <c r="X215" i="50"/>
  <c r="Y215" i="50"/>
  <c r="Z215" i="50"/>
  <c r="AA215" i="50"/>
  <c r="AB215" i="50"/>
  <c r="AC215" i="50"/>
  <c r="Q207" i="50"/>
  <c r="U207" i="50"/>
  <c r="AC207" i="50"/>
  <c r="V207" i="50"/>
  <c r="AD207" i="50"/>
  <c r="Y207" i="50"/>
  <c r="Z207" i="50"/>
  <c r="AA207" i="50"/>
  <c r="AB207" i="50"/>
  <c r="T207" i="50"/>
  <c r="W207" i="50"/>
  <c r="X207" i="50"/>
  <c r="L199" i="50"/>
  <c r="U199" i="50"/>
  <c r="AC199" i="50"/>
  <c r="V199" i="50"/>
  <c r="AD199" i="50"/>
  <c r="W199" i="50"/>
  <c r="X199" i="50"/>
  <c r="Y199" i="50"/>
  <c r="Z199" i="50"/>
  <c r="AA199" i="50"/>
  <c r="AB199" i="50"/>
  <c r="T199" i="50"/>
  <c r="Q191" i="50"/>
  <c r="U191" i="50"/>
  <c r="AC191" i="50"/>
  <c r="V191" i="50"/>
  <c r="AD191" i="50"/>
  <c r="T191" i="50"/>
  <c r="W191" i="50"/>
  <c r="X191" i="50"/>
  <c r="Y191" i="50"/>
  <c r="Z191" i="50"/>
  <c r="AA191" i="50"/>
  <c r="AB191" i="50"/>
  <c r="Q183" i="50"/>
  <c r="Z183" i="50"/>
  <c r="AA183" i="50"/>
  <c r="U183" i="50"/>
  <c r="V183" i="50"/>
  <c r="W183" i="50"/>
  <c r="X183" i="50"/>
  <c r="Y183" i="50"/>
  <c r="AB183" i="50"/>
  <c r="AC183" i="50"/>
  <c r="T183" i="50"/>
  <c r="AD183" i="50"/>
  <c r="Q175" i="50"/>
  <c r="Z175" i="50"/>
  <c r="AA175" i="50"/>
  <c r="AC175" i="50"/>
  <c r="T175" i="50"/>
  <c r="AD175" i="50"/>
  <c r="U175" i="50"/>
  <c r="V175" i="50"/>
  <c r="W175" i="50"/>
  <c r="X175" i="50"/>
  <c r="Y175" i="50"/>
  <c r="AB175" i="50"/>
  <c r="Q167" i="50"/>
  <c r="Z167" i="50"/>
  <c r="AA167" i="50"/>
  <c r="Y167" i="50"/>
  <c r="AB167" i="50"/>
  <c r="AC167" i="50"/>
  <c r="T167" i="50"/>
  <c r="AD167" i="50"/>
  <c r="U167" i="50"/>
  <c r="V167" i="50"/>
  <c r="W167" i="50"/>
  <c r="X167" i="50"/>
  <c r="Q159" i="50"/>
  <c r="V159" i="50"/>
  <c r="AD159" i="50"/>
  <c r="W159" i="50"/>
  <c r="T159" i="50"/>
  <c r="U159" i="50"/>
  <c r="X159" i="50"/>
  <c r="Y159" i="50"/>
  <c r="Z159" i="50"/>
  <c r="AA159" i="50"/>
  <c r="AB159" i="50"/>
  <c r="AC159" i="50"/>
  <c r="Q151" i="50"/>
  <c r="AA151" i="50"/>
  <c r="X151" i="50"/>
  <c r="AB151" i="50"/>
  <c r="AC151" i="50"/>
  <c r="AD151" i="50"/>
  <c r="T151" i="50"/>
  <c r="U151" i="50"/>
  <c r="V151" i="50"/>
  <c r="W151" i="50"/>
  <c r="Y151" i="50"/>
  <c r="Z151" i="50"/>
  <c r="Q143" i="50"/>
  <c r="AA143" i="50"/>
  <c r="T143" i="50"/>
  <c r="AB143" i="50"/>
  <c r="V143" i="50"/>
  <c r="AD143" i="50"/>
  <c r="X143" i="50"/>
  <c r="Z143" i="50"/>
  <c r="AC143" i="50"/>
  <c r="W143" i="50"/>
  <c r="Y143" i="50"/>
  <c r="U143" i="50"/>
  <c r="Q135" i="50"/>
  <c r="Y135" i="50"/>
  <c r="Z135" i="50"/>
  <c r="AA135" i="50"/>
  <c r="T135" i="50"/>
  <c r="AB135" i="50"/>
  <c r="U135" i="50"/>
  <c r="AC135" i="50"/>
  <c r="V135" i="50"/>
  <c r="AD135" i="50"/>
  <c r="W135" i="50"/>
  <c r="X135" i="50"/>
  <c r="T381" i="50"/>
  <c r="AB381" i="50"/>
  <c r="U381" i="50"/>
  <c r="AC381" i="50"/>
  <c r="V381" i="50"/>
  <c r="AD381" i="50"/>
  <c r="W381" i="50"/>
  <c r="X381" i="50"/>
  <c r="Y381" i="50"/>
  <c r="Z381" i="50"/>
  <c r="AA381" i="50"/>
  <c r="N318" i="50"/>
  <c r="T318" i="50"/>
  <c r="AB318" i="50"/>
  <c r="U318" i="50"/>
  <c r="AC318" i="50"/>
  <c r="V318" i="50"/>
  <c r="AD318" i="50"/>
  <c r="W318" i="50"/>
  <c r="X318" i="50"/>
  <c r="Y318" i="50"/>
  <c r="Z318" i="50"/>
  <c r="AA318" i="50"/>
  <c r="L262" i="50"/>
  <c r="Y262" i="50"/>
  <c r="Z262" i="50"/>
  <c r="U262" i="50"/>
  <c r="V262" i="50"/>
  <c r="W262" i="50"/>
  <c r="X262" i="50"/>
  <c r="AA262" i="50"/>
  <c r="AB262" i="50"/>
  <c r="AC262" i="50"/>
  <c r="T262" i="50"/>
  <c r="AD262" i="50"/>
  <c r="L214" i="50"/>
  <c r="AA214" i="50"/>
  <c r="T214" i="50"/>
  <c r="AB214" i="50"/>
  <c r="Y214" i="50"/>
  <c r="Z214" i="50"/>
  <c r="AC214" i="50"/>
  <c r="AD214" i="50"/>
  <c r="U214" i="50"/>
  <c r="V214" i="50"/>
  <c r="W214" i="50"/>
  <c r="X214" i="50"/>
  <c r="P182" i="50"/>
  <c r="W182" i="50"/>
  <c r="X182" i="50"/>
  <c r="Z182" i="50"/>
  <c r="AA182" i="50"/>
  <c r="AB182" i="50"/>
  <c r="AC182" i="50"/>
  <c r="T182" i="50"/>
  <c r="AD182" i="50"/>
  <c r="U182" i="50"/>
  <c r="V182" i="50"/>
  <c r="Y182" i="50"/>
  <c r="L142" i="50"/>
  <c r="W142" i="50"/>
  <c r="X142" i="50"/>
  <c r="Y142" i="50"/>
  <c r="AA142" i="50"/>
  <c r="U142" i="50"/>
  <c r="AC142" i="50"/>
  <c r="V142" i="50"/>
  <c r="AB142" i="50"/>
  <c r="AD142" i="50"/>
  <c r="T142" i="50"/>
  <c r="Z142" i="50"/>
  <c r="T373" i="50"/>
  <c r="AB373" i="50"/>
  <c r="U373" i="50"/>
  <c r="AC373" i="50"/>
  <c r="V373" i="50"/>
  <c r="AD373" i="50"/>
  <c r="W373" i="50"/>
  <c r="X373" i="50"/>
  <c r="Y373" i="50"/>
  <c r="Z373" i="50"/>
  <c r="AA373" i="50"/>
  <c r="T310" i="50"/>
  <c r="AB310" i="50"/>
  <c r="U310" i="50"/>
  <c r="AC310" i="50"/>
  <c r="V310" i="50"/>
  <c r="AD310" i="50"/>
  <c r="W310" i="50"/>
  <c r="X310" i="50"/>
  <c r="Y310" i="50"/>
  <c r="Z310" i="50"/>
  <c r="AA310" i="50"/>
  <c r="L254" i="50"/>
  <c r="W254" i="50"/>
  <c r="X254" i="50"/>
  <c r="Z254" i="50"/>
  <c r="AA254" i="50"/>
  <c r="AB254" i="50"/>
  <c r="AC254" i="50"/>
  <c r="T254" i="50"/>
  <c r="AD254" i="50"/>
  <c r="U254" i="50"/>
  <c r="V254" i="50"/>
  <c r="Y254" i="50"/>
  <c r="L206" i="50"/>
  <c r="Z206" i="50"/>
  <c r="AA206" i="50"/>
  <c r="T206" i="50"/>
  <c r="AD206" i="50"/>
  <c r="U206" i="50"/>
  <c r="V206" i="50"/>
  <c r="W206" i="50"/>
  <c r="X206" i="50"/>
  <c r="Y206" i="50"/>
  <c r="AB206" i="50"/>
  <c r="AC206" i="50"/>
  <c r="L150" i="50"/>
  <c r="X150" i="50"/>
  <c r="U150" i="50"/>
  <c r="AC150" i="50"/>
  <c r="V150" i="50"/>
  <c r="W150" i="50"/>
  <c r="Y150" i="50"/>
  <c r="Z150" i="50"/>
  <c r="AA150" i="50"/>
  <c r="AB150" i="50"/>
  <c r="AD150" i="50"/>
  <c r="T150" i="50"/>
  <c r="AA420" i="50"/>
  <c r="T420" i="50"/>
  <c r="AB420" i="50"/>
  <c r="U420" i="50"/>
  <c r="AC420" i="50"/>
  <c r="V420" i="50"/>
  <c r="AD420" i="50"/>
  <c r="W420" i="50"/>
  <c r="X420" i="50"/>
  <c r="Y420" i="50"/>
  <c r="Z420" i="50"/>
  <c r="T396" i="50"/>
  <c r="AB396" i="50"/>
  <c r="W396" i="50"/>
  <c r="X396" i="50"/>
  <c r="U396" i="50"/>
  <c r="V396" i="50"/>
  <c r="Y396" i="50"/>
  <c r="Z396" i="50"/>
  <c r="AA396" i="50"/>
  <c r="AC396" i="50"/>
  <c r="AD396" i="50"/>
  <c r="Y380" i="50"/>
  <c r="Z380" i="50"/>
  <c r="AA380" i="50"/>
  <c r="T380" i="50"/>
  <c r="AB380" i="50"/>
  <c r="U380" i="50"/>
  <c r="AC380" i="50"/>
  <c r="V380" i="50"/>
  <c r="AD380" i="50"/>
  <c r="W380" i="50"/>
  <c r="X380" i="50"/>
  <c r="L372" i="50"/>
  <c r="Z372" i="50"/>
  <c r="V372" i="50"/>
  <c r="AD372" i="50"/>
  <c r="Y372" i="50"/>
  <c r="AA372" i="50"/>
  <c r="AB372" i="50"/>
  <c r="AC372" i="50"/>
  <c r="T372" i="50"/>
  <c r="U372" i="50"/>
  <c r="W372" i="50"/>
  <c r="X372" i="50"/>
  <c r="M365" i="50"/>
  <c r="U365" i="50"/>
  <c r="AC365" i="50"/>
  <c r="Y365" i="50"/>
  <c r="AB365" i="50"/>
  <c r="AD365" i="50"/>
  <c r="T365" i="50"/>
  <c r="V365" i="50"/>
  <c r="W365" i="50"/>
  <c r="X365" i="50"/>
  <c r="Z365" i="50"/>
  <c r="AA365" i="50"/>
  <c r="M357" i="50"/>
  <c r="U357" i="50"/>
  <c r="AC357" i="50"/>
  <c r="Y357" i="50"/>
  <c r="Z357" i="50"/>
  <c r="AA357" i="50"/>
  <c r="AB357" i="50"/>
  <c r="AD357" i="50"/>
  <c r="T357" i="50"/>
  <c r="V357" i="50"/>
  <c r="W357" i="50"/>
  <c r="X357" i="50"/>
  <c r="W349" i="50"/>
  <c r="X349" i="50"/>
  <c r="T349" i="50"/>
  <c r="AD349" i="50"/>
  <c r="U349" i="50"/>
  <c r="V349" i="50"/>
  <c r="Y349" i="50"/>
  <c r="Z349" i="50"/>
  <c r="AA349" i="50"/>
  <c r="AB349" i="50"/>
  <c r="AC349" i="50"/>
  <c r="W341" i="50"/>
  <c r="X341" i="50"/>
  <c r="AB341" i="50"/>
  <c r="AC341" i="50"/>
  <c r="T341" i="50"/>
  <c r="AD341" i="50"/>
  <c r="U341" i="50"/>
  <c r="V341" i="50"/>
  <c r="Y341" i="50"/>
  <c r="Z341" i="50"/>
  <c r="AA341" i="50"/>
  <c r="W333" i="50"/>
  <c r="X333" i="50"/>
  <c r="Z333" i="50"/>
  <c r="AA333" i="50"/>
  <c r="AB333" i="50"/>
  <c r="AC333" i="50"/>
  <c r="T333" i="50"/>
  <c r="AD333" i="50"/>
  <c r="U333" i="50"/>
  <c r="V333" i="50"/>
  <c r="Y333" i="50"/>
  <c r="N325" i="50"/>
  <c r="Y325" i="50"/>
  <c r="Z325" i="50"/>
  <c r="AA325" i="50"/>
  <c r="T325" i="50"/>
  <c r="AB325" i="50"/>
  <c r="U325" i="50"/>
  <c r="AC325" i="50"/>
  <c r="V325" i="50"/>
  <c r="AD325" i="50"/>
  <c r="W325" i="50"/>
  <c r="X325" i="50"/>
  <c r="N317" i="50"/>
  <c r="Y317" i="50"/>
  <c r="Z317" i="50"/>
  <c r="AA317" i="50"/>
  <c r="T317" i="50"/>
  <c r="AB317" i="50"/>
  <c r="U317" i="50"/>
  <c r="AC317" i="50"/>
  <c r="V317" i="50"/>
  <c r="AD317" i="50"/>
  <c r="W317" i="50"/>
  <c r="X317" i="50"/>
  <c r="Q309" i="50"/>
  <c r="Y309" i="50"/>
  <c r="Z309" i="50"/>
  <c r="AA309" i="50"/>
  <c r="T309" i="50"/>
  <c r="AB309" i="50"/>
  <c r="U309" i="50"/>
  <c r="AC309" i="50"/>
  <c r="V309" i="50"/>
  <c r="AD309" i="50"/>
  <c r="W309" i="50"/>
  <c r="X309" i="50"/>
  <c r="L301" i="50"/>
  <c r="Y301" i="50"/>
  <c r="Z301" i="50"/>
  <c r="AA301" i="50"/>
  <c r="T301" i="50"/>
  <c r="AB301" i="50"/>
  <c r="U301" i="50"/>
  <c r="AC301" i="50"/>
  <c r="V301" i="50"/>
  <c r="AD301" i="50"/>
  <c r="W301" i="50"/>
  <c r="X301" i="50"/>
  <c r="L293" i="50"/>
  <c r="U293" i="50"/>
  <c r="AC293" i="50"/>
  <c r="X293" i="50"/>
  <c r="Z293" i="50"/>
  <c r="AA293" i="50"/>
  <c r="Y293" i="50"/>
  <c r="AB293" i="50"/>
  <c r="AD293" i="50"/>
  <c r="T293" i="50"/>
  <c r="V293" i="50"/>
  <c r="W293" i="50"/>
  <c r="T285" i="50"/>
  <c r="AB285" i="50"/>
  <c r="U285" i="50"/>
  <c r="AC285" i="50"/>
  <c r="V285" i="50"/>
  <c r="AD285" i="50"/>
  <c r="W285" i="50"/>
  <c r="X285" i="50"/>
  <c r="Y285" i="50"/>
  <c r="Z285" i="50"/>
  <c r="AA285" i="50"/>
  <c r="L277" i="50"/>
  <c r="V277" i="50"/>
  <c r="AD277" i="50"/>
  <c r="W277" i="50"/>
  <c r="T277" i="50"/>
  <c r="U277" i="50"/>
  <c r="X277" i="50"/>
  <c r="Y277" i="50"/>
  <c r="Z277" i="50"/>
  <c r="AA277" i="50"/>
  <c r="AB277" i="50"/>
  <c r="AC277" i="50"/>
  <c r="V269" i="50"/>
  <c r="AD269" i="50"/>
  <c r="W269" i="50"/>
  <c r="AB269" i="50"/>
  <c r="AC269" i="50"/>
  <c r="T269" i="50"/>
  <c r="U269" i="50"/>
  <c r="X269" i="50"/>
  <c r="Y269" i="50"/>
  <c r="Z269" i="50"/>
  <c r="AA269" i="50"/>
  <c r="L261" i="50"/>
  <c r="V261" i="50"/>
  <c r="AD261" i="50"/>
  <c r="W261" i="50"/>
  <c r="Z261" i="50"/>
  <c r="AA261" i="50"/>
  <c r="AB261" i="50"/>
  <c r="AC261" i="50"/>
  <c r="T261" i="50"/>
  <c r="U261" i="50"/>
  <c r="X261" i="50"/>
  <c r="Y261" i="50"/>
  <c r="L253" i="50"/>
  <c r="T253" i="50"/>
  <c r="AB253" i="50"/>
  <c r="U253" i="50"/>
  <c r="AC253" i="50"/>
  <c r="V253" i="50"/>
  <c r="W253" i="50"/>
  <c r="X253" i="50"/>
  <c r="Y253" i="50"/>
  <c r="Z253" i="50"/>
  <c r="AA253" i="50"/>
  <c r="AD253" i="50"/>
  <c r="N245" i="50"/>
  <c r="T245" i="50"/>
  <c r="AB245" i="50"/>
  <c r="U245" i="50"/>
  <c r="AC245" i="50"/>
  <c r="AA245" i="50"/>
  <c r="AD245" i="50"/>
  <c r="V245" i="50"/>
  <c r="W245" i="50"/>
  <c r="X245" i="50"/>
  <c r="Y245" i="50"/>
  <c r="Z245" i="50"/>
  <c r="N237" i="50"/>
  <c r="T237" i="50"/>
  <c r="AB237" i="50"/>
  <c r="U237" i="50"/>
  <c r="AC237" i="50"/>
  <c r="Y237" i="50"/>
  <c r="Z237" i="50"/>
  <c r="AA237" i="50"/>
  <c r="AD237" i="50"/>
  <c r="V237" i="50"/>
  <c r="W237" i="50"/>
  <c r="X237" i="50"/>
  <c r="P229" i="50"/>
  <c r="X229" i="50"/>
  <c r="Y229" i="50"/>
  <c r="Z229" i="50"/>
  <c r="AA229" i="50"/>
  <c r="AB229" i="50"/>
  <c r="AC229" i="50"/>
  <c r="T229" i="50"/>
  <c r="AD229" i="50"/>
  <c r="U229" i="50"/>
  <c r="V229" i="50"/>
  <c r="W229" i="50"/>
  <c r="L221" i="50"/>
  <c r="X221" i="50"/>
  <c r="Y221" i="50"/>
  <c r="V221" i="50"/>
  <c r="W221" i="50"/>
  <c r="Z221" i="50"/>
  <c r="AA221" i="50"/>
  <c r="AB221" i="50"/>
  <c r="AC221" i="50"/>
  <c r="T221" i="50"/>
  <c r="AD221" i="50"/>
  <c r="U221" i="50"/>
  <c r="Q213" i="50"/>
  <c r="X213" i="50"/>
  <c r="Y213" i="50"/>
  <c r="T213" i="50"/>
  <c r="AD213" i="50"/>
  <c r="U213" i="50"/>
  <c r="V213" i="50"/>
  <c r="W213" i="50"/>
  <c r="Z213" i="50"/>
  <c r="AA213" i="50"/>
  <c r="AB213" i="50"/>
  <c r="AC213" i="50"/>
  <c r="W205" i="50"/>
  <c r="X205" i="50"/>
  <c r="Y205" i="50"/>
  <c r="Z205" i="50"/>
  <c r="AA205" i="50"/>
  <c r="AB205" i="50"/>
  <c r="AC205" i="50"/>
  <c r="T205" i="50"/>
  <c r="AD205" i="50"/>
  <c r="U205" i="50"/>
  <c r="V205" i="50"/>
  <c r="L197" i="50"/>
  <c r="W197" i="50"/>
  <c r="X197" i="50"/>
  <c r="U197" i="50"/>
  <c r="V197" i="50"/>
  <c r="Y197" i="50"/>
  <c r="Z197" i="50"/>
  <c r="AA197" i="50"/>
  <c r="AB197" i="50"/>
  <c r="AC197" i="50"/>
  <c r="T197" i="50"/>
  <c r="AD197" i="50"/>
  <c r="Q189" i="50"/>
  <c r="W189" i="50"/>
  <c r="X189" i="50"/>
  <c r="AC189" i="50"/>
  <c r="T189" i="50"/>
  <c r="AD189" i="50"/>
  <c r="U189" i="50"/>
  <c r="V189" i="50"/>
  <c r="Y189" i="50"/>
  <c r="Z189" i="50"/>
  <c r="AA189" i="50"/>
  <c r="AB189" i="50"/>
  <c r="Q181" i="50"/>
  <c r="T181" i="50"/>
  <c r="AB181" i="50"/>
  <c r="U181" i="50"/>
  <c r="AC181" i="50"/>
  <c r="V181" i="50"/>
  <c r="W181" i="50"/>
  <c r="X181" i="50"/>
  <c r="Y181" i="50"/>
  <c r="Z181" i="50"/>
  <c r="AA181" i="50"/>
  <c r="AD181" i="50"/>
  <c r="Q173" i="50"/>
  <c r="T173" i="50"/>
  <c r="AB173" i="50"/>
  <c r="U173" i="50"/>
  <c r="AC173" i="50"/>
  <c r="AA173" i="50"/>
  <c r="AD173" i="50"/>
  <c r="V173" i="50"/>
  <c r="W173" i="50"/>
  <c r="X173" i="50"/>
  <c r="Y173" i="50"/>
  <c r="Z173" i="50"/>
  <c r="Q165" i="50"/>
  <c r="V165" i="50"/>
  <c r="AD165" i="50"/>
  <c r="W165" i="50"/>
  <c r="X165" i="50"/>
  <c r="Y165" i="50"/>
  <c r="Z165" i="50"/>
  <c r="AA165" i="50"/>
  <c r="T165" i="50"/>
  <c r="AB165" i="50"/>
  <c r="U165" i="50"/>
  <c r="AC165" i="50"/>
  <c r="Q157" i="50"/>
  <c r="X157" i="50"/>
  <c r="Y157" i="50"/>
  <c r="T157" i="50"/>
  <c r="AD157" i="50"/>
  <c r="U157" i="50"/>
  <c r="V157" i="50"/>
  <c r="W157" i="50"/>
  <c r="Z157" i="50"/>
  <c r="AA157" i="50"/>
  <c r="AB157" i="50"/>
  <c r="AC157" i="50"/>
  <c r="Q149" i="50"/>
  <c r="U149" i="50"/>
  <c r="AC149" i="50"/>
  <c r="Z149" i="50"/>
  <c r="AA149" i="50"/>
  <c r="AB149" i="50"/>
  <c r="T149" i="50"/>
  <c r="V149" i="50"/>
  <c r="W149" i="50"/>
  <c r="X149" i="50"/>
  <c r="Y149" i="50"/>
  <c r="AD149" i="50"/>
  <c r="Q141" i="50"/>
  <c r="T141" i="50"/>
  <c r="AB141" i="50"/>
  <c r="U141" i="50"/>
  <c r="AC141" i="50"/>
  <c r="V141" i="50"/>
  <c r="AD141" i="50"/>
  <c r="X141" i="50"/>
  <c r="Y141" i="50"/>
  <c r="Z141" i="50"/>
  <c r="W141" i="50"/>
  <c r="AA141" i="50"/>
  <c r="H402" i="50"/>
  <c r="H415" i="50"/>
  <c r="H379" i="50"/>
  <c r="H363" i="50"/>
  <c r="H427" i="50"/>
  <c r="H399" i="50"/>
  <c r="H243" i="50"/>
  <c r="H418" i="50"/>
  <c r="H17" i="50"/>
  <c r="F18" i="50"/>
  <c r="I17" i="50"/>
  <c r="O161" i="50"/>
  <c r="O425" i="50"/>
  <c r="L191" i="50"/>
  <c r="L213" i="50"/>
  <c r="N227" i="50"/>
  <c r="L152" i="50"/>
  <c r="L373" i="50"/>
  <c r="P273" i="50"/>
  <c r="P239" i="50"/>
  <c r="O239" i="50"/>
  <c r="L239" i="50"/>
  <c r="P277" i="50"/>
  <c r="H422" i="50"/>
  <c r="H403" i="50"/>
  <c r="H390" i="50"/>
  <c r="L367" i="50"/>
  <c r="H362" i="50"/>
  <c r="L312" i="50"/>
  <c r="M260" i="50"/>
  <c r="O173" i="50"/>
  <c r="L383" i="50"/>
  <c r="P259" i="50"/>
  <c r="H254" i="50"/>
  <c r="H220" i="50"/>
  <c r="N185" i="50"/>
  <c r="O139" i="50"/>
  <c r="H419" i="50"/>
  <c r="H406" i="50"/>
  <c r="H387" i="50"/>
  <c r="H335" i="50"/>
  <c r="H310" i="50"/>
  <c r="H239" i="50"/>
  <c r="Q231" i="50"/>
  <c r="N171" i="50"/>
  <c r="H370" i="50"/>
  <c r="H314" i="50"/>
  <c r="P280" i="50"/>
  <c r="H262" i="50"/>
  <c r="M171" i="50"/>
  <c r="P161" i="50"/>
  <c r="N143" i="50"/>
  <c r="H385" i="50"/>
  <c r="H380" i="50"/>
  <c r="H318" i="50"/>
  <c r="P312" i="50"/>
  <c r="P300" i="50"/>
  <c r="L273" i="50"/>
  <c r="H256" i="50"/>
  <c r="P243" i="50"/>
  <c r="Q239" i="50"/>
  <c r="L215" i="50"/>
  <c r="H210" i="50"/>
  <c r="H196" i="50"/>
  <c r="P173" i="50"/>
  <c r="P329" i="50"/>
  <c r="O322" i="50"/>
  <c r="M308" i="50"/>
  <c r="O282" i="50"/>
  <c r="P278" i="50"/>
  <c r="O237" i="50"/>
  <c r="M278" i="50"/>
  <c r="O270" i="50"/>
  <c r="Q230" i="50"/>
  <c r="H206" i="50"/>
  <c r="H197" i="50"/>
  <c r="P149" i="50"/>
  <c r="P147" i="50"/>
  <c r="Q391" i="50"/>
  <c r="L360" i="50"/>
  <c r="N354" i="50"/>
  <c r="O328" i="50"/>
  <c r="H325" i="50"/>
  <c r="H322" i="50"/>
  <c r="L310" i="50"/>
  <c r="M307" i="50"/>
  <c r="L302" i="50"/>
  <c r="M299" i="50"/>
  <c r="H294" i="50"/>
  <c r="L278" i="50"/>
  <c r="Q274" i="50"/>
  <c r="L270" i="50"/>
  <c r="O240" i="50"/>
  <c r="M239" i="50"/>
  <c r="H237" i="50"/>
  <c r="H232" i="50"/>
  <c r="N230" i="50"/>
  <c r="N226" i="50"/>
  <c r="H216" i="50"/>
  <c r="R205" i="50"/>
  <c r="L149" i="50"/>
  <c r="M147" i="50"/>
  <c r="L385" i="50"/>
  <c r="H338" i="50"/>
  <c r="H278" i="50"/>
  <c r="H270" i="50"/>
  <c r="Q235" i="50"/>
  <c r="P231" i="50"/>
  <c r="O229" i="50"/>
  <c r="H226" i="50"/>
  <c r="O219" i="50"/>
  <c r="O183" i="50"/>
  <c r="M165" i="50"/>
  <c r="O143" i="50"/>
  <c r="L139" i="50"/>
  <c r="O429" i="50"/>
  <c r="Q401" i="50"/>
  <c r="P362" i="50"/>
  <c r="P327" i="50"/>
  <c r="O320" i="50"/>
  <c r="P317" i="50"/>
  <c r="L309" i="50"/>
  <c r="M291" i="50"/>
  <c r="P284" i="50"/>
  <c r="L279" i="50"/>
  <c r="O231" i="50"/>
  <c r="Q198" i="50"/>
  <c r="N183" i="50"/>
  <c r="P174" i="50"/>
  <c r="L172" i="50"/>
  <c r="Q411" i="50"/>
  <c r="Q405" i="50"/>
  <c r="L366" i="50"/>
  <c r="Q357" i="50"/>
  <c r="M317" i="50"/>
  <c r="H246" i="50"/>
  <c r="M238" i="50"/>
  <c r="L234" i="50"/>
  <c r="N231" i="50"/>
  <c r="N228" i="50"/>
  <c r="N174" i="50"/>
  <c r="P155" i="50"/>
  <c r="P145" i="50"/>
  <c r="M138" i="50"/>
  <c r="Q393" i="50"/>
  <c r="Q278" i="50"/>
  <c r="S206" i="50"/>
  <c r="H198" i="50"/>
  <c r="L186" i="50"/>
  <c r="M151" i="50"/>
  <c r="M149" i="50"/>
  <c r="Q363" i="50"/>
  <c r="L357" i="50"/>
  <c r="P345" i="50"/>
  <c r="O308" i="50"/>
  <c r="Q299" i="50"/>
  <c r="P291" i="50"/>
  <c r="Q283" i="50"/>
  <c r="Q279" i="50"/>
  <c r="O276" i="50"/>
  <c r="M267" i="50"/>
  <c r="Q262" i="50"/>
  <c r="Q261" i="50"/>
  <c r="Q247" i="50"/>
  <c r="Q241" i="50"/>
  <c r="O234" i="50"/>
  <c r="L230" i="50"/>
  <c r="P198" i="50"/>
  <c r="N186" i="50"/>
  <c r="M179" i="50"/>
  <c r="P176" i="50"/>
  <c r="P169" i="50"/>
  <c r="M163" i="50"/>
  <c r="M152" i="50"/>
  <c r="L151" i="50"/>
  <c r="M329" i="50"/>
  <c r="L311" i="50"/>
  <c r="Q306" i="50"/>
  <c r="P262" i="50"/>
  <c r="O250" i="50"/>
  <c r="P247" i="50"/>
  <c r="Q243" i="50"/>
  <c r="P241" i="50"/>
  <c r="P191" i="50"/>
  <c r="M186" i="50"/>
  <c r="L179" i="50"/>
  <c r="N176" i="50"/>
  <c r="P170" i="50"/>
  <c r="O169" i="50"/>
  <c r="L147" i="50"/>
  <c r="N432" i="50"/>
  <c r="N428" i="50"/>
  <c r="Q403" i="50"/>
  <c r="Q399" i="50"/>
  <c r="P323" i="50"/>
  <c r="O306" i="50"/>
  <c r="P301" i="50"/>
  <c r="O294" i="50"/>
  <c r="P269" i="50"/>
  <c r="O262" i="50"/>
  <c r="O258" i="50"/>
  <c r="O247" i="50"/>
  <c r="M241" i="50"/>
  <c r="Q200" i="50"/>
  <c r="O191" i="50"/>
  <c r="L189" i="50"/>
  <c r="M181" i="50"/>
  <c r="M174" i="50"/>
  <c r="P171" i="50"/>
  <c r="N170" i="50"/>
  <c r="N169" i="50"/>
  <c r="P167" i="50"/>
  <c r="M162" i="50"/>
  <c r="N161" i="50"/>
  <c r="P157" i="50"/>
  <c r="P144" i="50"/>
  <c r="N429" i="50"/>
  <c r="O424" i="50"/>
  <c r="M323" i="50"/>
  <c r="Q310" i="50"/>
  <c r="P309" i="50"/>
  <c r="L306" i="50"/>
  <c r="P290" i="50"/>
  <c r="Q273" i="50"/>
  <c r="L269" i="50"/>
  <c r="M262" i="50"/>
  <c r="P260" i="50"/>
  <c r="L258" i="50"/>
  <c r="M247" i="50"/>
  <c r="L241" i="50"/>
  <c r="L229" i="50"/>
  <c r="S220" i="50"/>
  <c r="L207" i="50"/>
  <c r="Q196" i="50"/>
  <c r="N191" i="50"/>
  <c r="P183" i="50"/>
  <c r="L181" i="50"/>
  <c r="N172" i="50"/>
  <c r="O171" i="50"/>
  <c r="M169" i="50"/>
  <c r="O167" i="50"/>
  <c r="M161" i="50"/>
  <c r="N159" i="50"/>
  <c r="O157" i="50"/>
  <c r="P146" i="50"/>
  <c r="N144" i="50"/>
  <c r="M142" i="50"/>
  <c r="N137" i="50"/>
  <c r="M424" i="50"/>
  <c r="L368" i="50"/>
  <c r="Q365" i="50"/>
  <c r="O330" i="50"/>
  <c r="M321" i="50"/>
  <c r="P313" i="50"/>
  <c r="P310" i="50"/>
  <c r="M309" i="50"/>
  <c r="P307" i="50"/>
  <c r="O302" i="50"/>
  <c r="P297" i="50"/>
  <c r="O260" i="50"/>
  <c r="L247" i="50"/>
  <c r="N220" i="50"/>
  <c r="P216" i="50"/>
  <c r="S212" i="50"/>
  <c r="Q197" i="50"/>
  <c r="P196" i="50"/>
  <c r="M191" i="50"/>
  <c r="O175" i="50"/>
  <c r="L169" i="50"/>
  <c r="L164" i="50"/>
  <c r="M159" i="50"/>
  <c r="N157" i="50"/>
  <c r="P139" i="50"/>
  <c r="M137" i="50"/>
  <c r="P197" i="50"/>
  <c r="N196" i="50"/>
  <c r="L193" i="50"/>
  <c r="N160" i="50"/>
  <c r="M157" i="50"/>
  <c r="Q423" i="50"/>
  <c r="L382" i="50"/>
  <c r="L362" i="50"/>
  <c r="O316" i="50"/>
  <c r="P305" i="50"/>
  <c r="M284" i="50"/>
  <c r="L280" i="50"/>
  <c r="M277" i="50"/>
  <c r="P274" i="50"/>
  <c r="L240" i="50"/>
  <c r="L237" i="50"/>
  <c r="P235" i="50"/>
  <c r="R206" i="50"/>
  <c r="O197" i="50"/>
  <c r="N187" i="50"/>
  <c r="L157" i="50"/>
  <c r="N151" i="50"/>
  <c r="P360" i="50"/>
  <c r="O355" i="50"/>
  <c r="N431" i="50"/>
  <c r="Q395" i="50"/>
  <c r="L370" i="50"/>
  <c r="N360" i="50"/>
  <c r="L355" i="50"/>
  <c r="M340" i="50"/>
  <c r="O326" i="50"/>
  <c r="O318" i="50"/>
  <c r="P315" i="50"/>
  <c r="O310" i="50"/>
  <c r="P306" i="50"/>
  <c r="P294" i="50"/>
  <c r="Q294" i="50"/>
  <c r="M294" i="50"/>
  <c r="O381" i="50"/>
  <c r="L377" i="50"/>
  <c r="P331" i="50"/>
  <c r="P321" i="50"/>
  <c r="M315" i="50"/>
  <c r="Q311" i="50"/>
  <c r="M310" i="50"/>
  <c r="M305" i="50"/>
  <c r="Q305" i="50"/>
  <c r="L300" i="50"/>
  <c r="M331" i="50"/>
  <c r="O324" i="50"/>
  <c r="M296" i="50"/>
  <c r="L296" i="50"/>
  <c r="P296" i="50"/>
  <c r="Q293" i="50"/>
  <c r="Q286" i="50"/>
  <c r="L286" i="50"/>
  <c r="Q361" i="50"/>
  <c r="P319" i="50"/>
  <c r="M293" i="50"/>
  <c r="Q413" i="50"/>
  <c r="L369" i="50"/>
  <c r="N364" i="50"/>
  <c r="Q362" i="50"/>
  <c r="O361" i="50"/>
  <c r="L359" i="50"/>
  <c r="P332" i="50"/>
  <c r="M327" i="50"/>
  <c r="P325" i="50"/>
  <c r="M319" i="50"/>
  <c r="M313" i="50"/>
  <c r="M295" i="50"/>
  <c r="Q295" i="50"/>
  <c r="M290" i="50"/>
  <c r="Q290" i="50"/>
  <c r="O290" i="50"/>
  <c r="L285" i="50"/>
  <c r="P285" i="50"/>
  <c r="O332" i="50"/>
  <c r="M325" i="50"/>
  <c r="O314" i="50"/>
  <c r="P293" i="50"/>
  <c r="Q355" i="50"/>
  <c r="O298" i="50"/>
  <c r="L292" i="50"/>
  <c r="M292" i="50"/>
  <c r="O292" i="50"/>
  <c r="M289" i="50"/>
  <c r="Q289" i="50"/>
  <c r="L289" i="50"/>
  <c r="M283" i="50"/>
  <c r="O278" i="50"/>
  <c r="Q277" i="50"/>
  <c r="M276" i="50"/>
  <c r="P264" i="50"/>
  <c r="M259" i="50"/>
  <c r="M245" i="50"/>
  <c r="O241" i="50"/>
  <c r="M240" i="50"/>
  <c r="L238" i="50"/>
  <c r="M237" i="50"/>
  <c r="M234" i="50"/>
  <c r="N229" i="50"/>
  <c r="L228" i="50"/>
  <c r="L227" i="50"/>
  <c r="L226" i="50"/>
  <c r="Q223" i="50"/>
  <c r="N219" i="50"/>
  <c r="L216" i="50"/>
  <c r="N205" i="50"/>
  <c r="M187" i="50"/>
  <c r="M185" i="50"/>
  <c r="L165" i="50"/>
  <c r="L163" i="50"/>
  <c r="L159" i="50"/>
  <c r="M153" i="50"/>
  <c r="M141" i="50"/>
  <c r="O137" i="50"/>
  <c r="L136" i="50"/>
  <c r="M135" i="50"/>
  <c r="L264" i="50"/>
  <c r="M252" i="50"/>
  <c r="P249" i="50"/>
  <c r="L245" i="50"/>
  <c r="S210" i="50"/>
  <c r="L205" i="50"/>
  <c r="L187" i="50"/>
  <c r="L185" i="50"/>
  <c r="P175" i="50"/>
  <c r="L153" i="50"/>
  <c r="P143" i="50"/>
  <c r="L141" i="50"/>
  <c r="L135" i="50"/>
  <c r="R210" i="50"/>
  <c r="Q199" i="50"/>
  <c r="P195" i="50"/>
  <c r="P178" i="50"/>
  <c r="P177" i="50"/>
  <c r="Q275" i="50"/>
  <c r="O274" i="50"/>
  <c r="Q263" i="50"/>
  <c r="P261" i="50"/>
  <c r="O243" i="50"/>
  <c r="O235" i="50"/>
  <c r="O233" i="50"/>
  <c r="P218" i="50"/>
  <c r="Q215" i="50"/>
  <c r="Q210" i="50"/>
  <c r="R208" i="50"/>
  <c r="P199" i="50"/>
  <c r="N198" i="50"/>
  <c r="N197" i="50"/>
  <c r="O195" i="50"/>
  <c r="P194" i="50"/>
  <c r="P193" i="50"/>
  <c r="P189" i="50"/>
  <c r="M183" i="50"/>
  <c r="P181" i="50"/>
  <c r="P180" i="50"/>
  <c r="P179" i="50"/>
  <c r="N178" i="50"/>
  <c r="O177" i="50"/>
  <c r="N175" i="50"/>
  <c r="N173" i="50"/>
  <c r="N167" i="50"/>
  <c r="O155" i="50"/>
  <c r="P148" i="50"/>
  <c r="N146" i="50"/>
  <c r="O145" i="50"/>
  <c r="L137" i="50"/>
  <c r="P281" i="50"/>
  <c r="P275" i="50"/>
  <c r="L274" i="50"/>
  <c r="O266" i="50"/>
  <c r="L263" i="50"/>
  <c r="M261" i="50"/>
  <c r="Q258" i="50"/>
  <c r="Q257" i="50"/>
  <c r="P253" i="50"/>
  <c r="O244" i="50"/>
  <c r="M243" i="50"/>
  <c r="M235" i="50"/>
  <c r="Q227" i="50"/>
  <c r="P215" i="50"/>
  <c r="P210" i="50"/>
  <c r="S204" i="50"/>
  <c r="O199" i="50"/>
  <c r="N195" i="50"/>
  <c r="N194" i="50"/>
  <c r="O193" i="50"/>
  <c r="O189" i="50"/>
  <c r="L183" i="50"/>
  <c r="O181" i="50"/>
  <c r="N180" i="50"/>
  <c r="O179" i="50"/>
  <c r="M178" i="50"/>
  <c r="N177" i="50"/>
  <c r="M175" i="50"/>
  <c r="M173" i="50"/>
  <c r="L171" i="50"/>
  <c r="M167" i="50"/>
  <c r="P165" i="50"/>
  <c r="P164" i="50"/>
  <c r="P163" i="50"/>
  <c r="L161" i="50"/>
  <c r="P159" i="50"/>
  <c r="N155" i="50"/>
  <c r="P152" i="50"/>
  <c r="P151" i="50"/>
  <c r="P150" i="50"/>
  <c r="O149" i="50"/>
  <c r="N148" i="50"/>
  <c r="O147" i="50"/>
  <c r="M146" i="50"/>
  <c r="N145" i="50"/>
  <c r="M143" i="50"/>
  <c r="M275" i="50"/>
  <c r="P258" i="50"/>
  <c r="P257" i="50"/>
  <c r="Q254" i="50"/>
  <c r="M251" i="50"/>
  <c r="Q245" i="50"/>
  <c r="L243" i="50"/>
  <c r="Q237" i="50"/>
  <c r="L235" i="50"/>
  <c r="P232" i="50"/>
  <c r="Q229" i="50"/>
  <c r="Q228" i="50"/>
  <c r="P227" i="50"/>
  <c r="Q226" i="50"/>
  <c r="Q224" i="50"/>
  <c r="N221" i="50"/>
  <c r="O215" i="50"/>
  <c r="N210" i="50"/>
  <c r="R207" i="50"/>
  <c r="N204" i="50"/>
  <c r="L201" i="50"/>
  <c r="N199" i="50"/>
  <c r="M195" i="50"/>
  <c r="M194" i="50"/>
  <c r="N193" i="50"/>
  <c r="M190" i="50"/>
  <c r="N189" i="50"/>
  <c r="P187" i="50"/>
  <c r="P185" i="50"/>
  <c r="N181" i="50"/>
  <c r="M180" i="50"/>
  <c r="N179" i="50"/>
  <c r="M177" i="50"/>
  <c r="L175" i="50"/>
  <c r="L173" i="50"/>
  <c r="L167" i="50"/>
  <c r="O165" i="50"/>
  <c r="N164" i="50"/>
  <c r="O163" i="50"/>
  <c r="O159" i="50"/>
  <c r="M155" i="50"/>
  <c r="P153" i="50"/>
  <c r="O151" i="50"/>
  <c r="M150" i="50"/>
  <c r="N149" i="50"/>
  <c r="M148" i="50"/>
  <c r="N147" i="50"/>
  <c r="M145" i="50"/>
  <c r="L143" i="50"/>
  <c r="P141" i="50"/>
  <c r="N140" i="50"/>
  <c r="N139" i="50"/>
  <c r="P135" i="50"/>
  <c r="P276" i="50"/>
  <c r="M268" i="50"/>
  <c r="P265" i="50"/>
  <c r="Q259" i="50"/>
  <c r="L257" i="50"/>
  <c r="P245" i="50"/>
  <c r="O238" i="50"/>
  <c r="P237" i="50"/>
  <c r="R211" i="50"/>
  <c r="L195" i="50"/>
  <c r="M193" i="50"/>
  <c r="M189" i="50"/>
  <c r="O187" i="50"/>
  <c r="O185" i="50"/>
  <c r="L177" i="50"/>
  <c r="N165" i="50"/>
  <c r="N163" i="50"/>
  <c r="L155" i="50"/>
  <c r="O153" i="50"/>
  <c r="L145" i="50"/>
  <c r="O141" i="50"/>
  <c r="M139" i="50"/>
  <c r="P136" i="50"/>
  <c r="O245" i="50"/>
  <c r="N153" i="50"/>
  <c r="N141" i="50"/>
  <c r="P137" i="50"/>
  <c r="N135" i="50"/>
  <c r="N356" i="50"/>
  <c r="P353" i="50"/>
  <c r="N352" i="50"/>
  <c r="N351" i="50"/>
  <c r="R214" i="50"/>
  <c r="P213" i="50"/>
  <c r="P212" i="50"/>
  <c r="O211" i="50"/>
  <c r="O433" i="50"/>
  <c r="N433" i="50"/>
  <c r="O431" i="50"/>
  <c r="N426" i="50"/>
  <c r="Q421" i="50"/>
  <c r="Q417" i="50"/>
  <c r="Q407" i="50"/>
  <c r="Q389" i="50"/>
  <c r="N362" i="50"/>
  <c r="Q358" i="50"/>
  <c r="O357" i="50"/>
  <c r="L356" i="50"/>
  <c r="N353" i="50"/>
  <c r="L352" i="50"/>
  <c r="L351" i="50"/>
  <c r="M337" i="50"/>
  <c r="Q214" i="50"/>
  <c r="O213" i="50"/>
  <c r="N212" i="50"/>
  <c r="N211" i="50"/>
  <c r="P358" i="50"/>
  <c r="P344" i="50"/>
  <c r="P214" i="50"/>
  <c r="N213" i="50"/>
  <c r="L212" i="50"/>
  <c r="L211" i="50"/>
  <c r="O427" i="50"/>
  <c r="Q364" i="50"/>
  <c r="Q359" i="50"/>
  <c r="N358" i="50"/>
  <c r="Q354" i="50"/>
  <c r="P350" i="50"/>
  <c r="O344" i="50"/>
  <c r="O342" i="50"/>
  <c r="N214" i="50"/>
  <c r="N434" i="50"/>
  <c r="N427" i="50"/>
  <c r="Q419" i="50"/>
  <c r="Q415" i="50"/>
  <c r="Q397" i="50"/>
  <c r="P364" i="50"/>
  <c r="Q360" i="50"/>
  <c r="O359" i="50"/>
  <c r="L358" i="50"/>
  <c r="P354" i="50"/>
  <c r="O350" i="50"/>
  <c r="M342" i="50"/>
  <c r="N430" i="50"/>
  <c r="M425" i="50"/>
  <c r="Q409" i="50"/>
  <c r="L381" i="50"/>
  <c r="L371" i="50"/>
  <c r="L364" i="50"/>
  <c r="Q356" i="50"/>
  <c r="L354" i="50"/>
  <c r="Q352" i="50"/>
  <c r="Q351" i="50"/>
  <c r="R213" i="50"/>
  <c r="R212" i="50"/>
  <c r="Q211" i="50"/>
  <c r="P356" i="50"/>
  <c r="P352" i="50"/>
  <c r="P351" i="50"/>
  <c r="H434" i="50"/>
  <c r="H424" i="50"/>
  <c r="H421" i="50"/>
  <c r="H408" i="50"/>
  <c r="H405" i="50"/>
  <c r="H392" i="50"/>
  <c r="H389" i="50"/>
  <c r="H383" i="50"/>
  <c r="H376" i="50"/>
  <c r="H365" i="50"/>
  <c r="H364" i="50"/>
  <c r="H355" i="50"/>
  <c r="H354" i="50"/>
  <c r="H347" i="50"/>
  <c r="H344" i="50"/>
  <c r="H332" i="50"/>
  <c r="H309" i="50"/>
  <c r="H299" i="50"/>
  <c r="H293" i="50"/>
  <c r="H283" i="50"/>
  <c r="H277" i="50"/>
  <c r="H271" i="50"/>
  <c r="H267" i="50"/>
  <c r="H261" i="50"/>
  <c r="H251" i="50"/>
  <c r="H248" i="50"/>
  <c r="H218" i="50"/>
  <c r="H199" i="50"/>
  <c r="H431" i="50"/>
  <c r="H378" i="50"/>
  <c r="H368" i="50"/>
  <c r="H357" i="50"/>
  <c r="H356" i="50"/>
  <c r="H345" i="50"/>
  <c r="H334" i="50"/>
  <c r="H329" i="50"/>
  <c r="H326" i="50"/>
  <c r="H255" i="50"/>
  <c r="H245" i="50"/>
  <c r="H234" i="50"/>
  <c r="H223" i="50"/>
  <c r="H200" i="50"/>
  <c r="H221" i="50"/>
  <c r="H425" i="50"/>
  <c r="H420" i="50"/>
  <c r="H417" i="50"/>
  <c r="H404" i="50"/>
  <c r="H401" i="50"/>
  <c r="H388" i="50"/>
  <c r="H384" i="50"/>
  <c r="H371" i="50"/>
  <c r="H359" i="50"/>
  <c r="H358" i="50"/>
  <c r="H350" i="50"/>
  <c r="H342" i="50"/>
  <c r="H340" i="50"/>
  <c r="H323" i="50"/>
  <c r="H319" i="50"/>
  <c r="H315" i="50"/>
  <c r="H312" i="50"/>
  <c r="H307" i="50"/>
  <c r="H306" i="50"/>
  <c r="H305" i="50"/>
  <c r="H300" i="50"/>
  <c r="H296" i="50"/>
  <c r="H291" i="50"/>
  <c r="H290" i="50"/>
  <c r="H289" i="50"/>
  <c r="H284" i="50"/>
  <c r="H280" i="50"/>
  <c r="H264" i="50"/>
  <c r="H247" i="50"/>
  <c r="H236" i="50"/>
  <c r="H225" i="50"/>
  <c r="H209" i="50"/>
  <c r="H207" i="50"/>
  <c r="H202" i="50"/>
  <c r="H414" i="50"/>
  <c r="H398" i="50"/>
  <c r="H386" i="50"/>
  <c r="H423" i="50"/>
  <c r="H410" i="50"/>
  <c r="H407" i="50"/>
  <c r="H391" i="50"/>
  <c r="H381" i="50"/>
  <c r="H375" i="50"/>
  <c r="H373" i="50"/>
  <c r="H366" i="50"/>
  <c r="H361" i="50"/>
  <c r="H360" i="50"/>
  <c r="H346" i="50"/>
  <c r="H337" i="50"/>
  <c r="H333" i="50"/>
  <c r="H330" i="50"/>
  <c r="H320" i="50"/>
  <c r="H316" i="50"/>
  <c r="H298" i="50"/>
  <c r="H282" i="50"/>
  <c r="H268" i="50"/>
  <c r="H266" i="50"/>
  <c r="H252" i="50"/>
  <c r="H250" i="50"/>
  <c r="H242" i="50"/>
  <c r="H222" i="50"/>
  <c r="H217" i="50"/>
  <c r="H204" i="50"/>
  <c r="H428" i="50"/>
  <c r="H411" i="50"/>
  <c r="H395" i="50"/>
  <c r="H432" i="50"/>
  <c r="H394" i="50"/>
  <c r="H429" i="50"/>
  <c r="H426" i="50"/>
  <c r="H416" i="50"/>
  <c r="H413" i="50"/>
  <c r="H400" i="50"/>
  <c r="H397" i="50"/>
  <c r="H369" i="50"/>
  <c r="H353" i="50"/>
  <c r="H349" i="50"/>
  <c r="H343" i="50"/>
  <c r="H341" i="50"/>
  <c r="H327" i="50"/>
  <c r="H324" i="50"/>
  <c r="H304" i="50"/>
  <c r="H301" i="50"/>
  <c r="H288" i="50"/>
  <c r="H285" i="50"/>
  <c r="H275" i="50"/>
  <c r="H274" i="50"/>
  <c r="H273" i="50"/>
  <c r="H235" i="50"/>
  <c r="H233" i="50"/>
  <c r="H219" i="50"/>
  <c r="H135" i="50"/>
  <c r="H352" i="50"/>
  <c r="H339" i="50"/>
  <c r="H336" i="50"/>
  <c r="H308" i="50"/>
  <c r="H302" i="50"/>
  <c r="H292" i="50"/>
  <c r="H286" i="50"/>
  <c r="H259" i="50"/>
  <c r="H258" i="50"/>
  <c r="H257" i="50"/>
  <c r="H244" i="50"/>
  <c r="H241" i="50"/>
  <c r="H240" i="50"/>
  <c r="H238" i="50"/>
  <c r="H230" i="50"/>
  <c r="H229" i="50"/>
  <c r="H228" i="50"/>
  <c r="H224" i="50"/>
  <c r="H214" i="50"/>
  <c r="H213" i="50"/>
  <c r="H212" i="50"/>
  <c r="H208" i="50"/>
  <c r="H205" i="50"/>
  <c r="H201" i="50"/>
  <c r="H433" i="50"/>
  <c r="H430" i="50"/>
  <c r="H412" i="50"/>
  <c r="H409" i="50"/>
  <c r="H396" i="50"/>
  <c r="H393" i="50"/>
  <c r="H382" i="50"/>
  <c r="H377" i="50"/>
  <c r="H374" i="50"/>
  <c r="H367" i="50"/>
  <c r="H351" i="50"/>
  <c r="H348" i="50"/>
  <c r="H331" i="50"/>
  <c r="H328" i="50"/>
  <c r="H321" i="50"/>
  <c r="H317" i="50"/>
  <c r="H313" i="50"/>
  <c r="H311" i="50"/>
  <c r="H303" i="50"/>
  <c r="H297" i="50"/>
  <c r="H295" i="50"/>
  <c r="H287" i="50"/>
  <c r="H281" i="50"/>
  <c r="H279" i="50"/>
  <c r="H276" i="50"/>
  <c r="H272" i="50"/>
  <c r="H269" i="50"/>
  <c r="H265" i="50"/>
  <c r="H263" i="50"/>
  <c r="H260" i="50"/>
  <c r="H253" i="50"/>
  <c r="H249" i="50"/>
  <c r="H231" i="50"/>
  <c r="H227" i="50"/>
  <c r="H215" i="50"/>
  <c r="H211" i="50"/>
  <c r="M376" i="50"/>
  <c r="N376" i="50"/>
  <c r="O376" i="50"/>
  <c r="P376" i="50"/>
  <c r="Q376" i="50"/>
  <c r="L376" i="50"/>
  <c r="N422" i="50"/>
  <c r="P422" i="50"/>
  <c r="L422" i="50"/>
  <c r="M422" i="50"/>
  <c r="O422" i="50"/>
  <c r="Q422" i="50"/>
  <c r="N420" i="50"/>
  <c r="P420" i="50"/>
  <c r="L420" i="50"/>
  <c r="M420" i="50"/>
  <c r="O420" i="50"/>
  <c r="Q420" i="50"/>
  <c r="N418" i="50"/>
  <c r="P418" i="50"/>
  <c r="L418" i="50"/>
  <c r="M418" i="50"/>
  <c r="O418" i="50"/>
  <c r="Q418" i="50"/>
  <c r="N416" i="50"/>
  <c r="P416" i="50"/>
  <c r="L416" i="50"/>
  <c r="M416" i="50"/>
  <c r="O416" i="50"/>
  <c r="Q416" i="50"/>
  <c r="N414" i="50"/>
  <c r="P414" i="50"/>
  <c r="L414" i="50"/>
  <c r="M414" i="50"/>
  <c r="O414" i="50"/>
  <c r="Q414" i="50"/>
  <c r="N412" i="50"/>
  <c r="P412" i="50"/>
  <c r="L412" i="50"/>
  <c r="M412" i="50"/>
  <c r="O412" i="50"/>
  <c r="Q412" i="50"/>
  <c r="N410" i="50"/>
  <c r="P410" i="50"/>
  <c r="L410" i="50"/>
  <c r="M410" i="50"/>
  <c r="O410" i="50"/>
  <c r="Q410" i="50"/>
  <c r="N408" i="50"/>
  <c r="P408" i="50"/>
  <c r="L408" i="50"/>
  <c r="M408" i="50"/>
  <c r="O408" i="50"/>
  <c r="Q408" i="50"/>
  <c r="N406" i="50"/>
  <c r="P406" i="50"/>
  <c r="L406" i="50"/>
  <c r="M406" i="50"/>
  <c r="O406" i="50"/>
  <c r="Q406" i="50"/>
  <c r="N404" i="50"/>
  <c r="P404" i="50"/>
  <c r="L404" i="50"/>
  <c r="M404" i="50"/>
  <c r="O404" i="50"/>
  <c r="Q404" i="50"/>
  <c r="N402" i="50"/>
  <c r="P402" i="50"/>
  <c r="L402" i="50"/>
  <c r="M402" i="50"/>
  <c r="O402" i="50"/>
  <c r="Q402" i="50"/>
  <c r="N400" i="50"/>
  <c r="P400" i="50"/>
  <c r="L400" i="50"/>
  <c r="M400" i="50"/>
  <c r="O400" i="50"/>
  <c r="Q400" i="50"/>
  <c r="N398" i="50"/>
  <c r="P398" i="50"/>
  <c r="L398" i="50"/>
  <c r="M398" i="50"/>
  <c r="O398" i="50"/>
  <c r="Q398" i="50"/>
  <c r="N396" i="50"/>
  <c r="P396" i="50"/>
  <c r="L396" i="50"/>
  <c r="M396" i="50"/>
  <c r="O396" i="50"/>
  <c r="Q396" i="50"/>
  <c r="N394" i="50"/>
  <c r="P394" i="50"/>
  <c r="L394" i="50"/>
  <c r="M394" i="50"/>
  <c r="O394" i="50"/>
  <c r="Q394" i="50"/>
  <c r="N392" i="50"/>
  <c r="P392" i="50"/>
  <c r="L392" i="50"/>
  <c r="M392" i="50"/>
  <c r="O392" i="50"/>
  <c r="Q392" i="50"/>
  <c r="N390" i="50"/>
  <c r="P390" i="50"/>
  <c r="L390" i="50"/>
  <c r="M390" i="50"/>
  <c r="O390" i="50"/>
  <c r="Q390" i="50"/>
  <c r="N388" i="50"/>
  <c r="P388" i="50"/>
  <c r="L388" i="50"/>
  <c r="M388" i="50"/>
  <c r="O388" i="50"/>
  <c r="Q388" i="50"/>
  <c r="M434" i="50"/>
  <c r="Q433" i="50"/>
  <c r="M432" i="50"/>
  <c r="Q431" i="50"/>
  <c r="M430" i="50"/>
  <c r="Q429" i="50"/>
  <c r="M428" i="50"/>
  <c r="Q427" i="50"/>
  <c r="M426" i="50"/>
  <c r="Q425" i="50"/>
  <c r="Q424" i="50"/>
  <c r="O423" i="50"/>
  <c r="O421" i="50"/>
  <c r="O419" i="50"/>
  <c r="O417" i="50"/>
  <c r="O415" i="50"/>
  <c r="O413" i="50"/>
  <c r="O411" i="50"/>
  <c r="O409" i="50"/>
  <c r="O407" i="50"/>
  <c r="O405" i="50"/>
  <c r="O403" i="50"/>
  <c r="O401" i="50"/>
  <c r="O399" i="50"/>
  <c r="O397" i="50"/>
  <c r="O395" i="50"/>
  <c r="O393" i="50"/>
  <c r="O391" i="50"/>
  <c r="O389" i="50"/>
  <c r="M387" i="50"/>
  <c r="N387" i="50"/>
  <c r="P387" i="50"/>
  <c r="M386" i="50"/>
  <c r="N386" i="50"/>
  <c r="P386" i="50"/>
  <c r="M385" i="50"/>
  <c r="N385" i="50"/>
  <c r="P385" i="50"/>
  <c r="M384" i="50"/>
  <c r="N384" i="50"/>
  <c r="P384" i="50"/>
  <c r="M383" i="50"/>
  <c r="N383" i="50"/>
  <c r="P383" i="50"/>
  <c r="M382" i="50"/>
  <c r="N382" i="50"/>
  <c r="P382" i="50"/>
  <c r="P375" i="50"/>
  <c r="Q375" i="50"/>
  <c r="N287" i="50"/>
  <c r="O287" i="50"/>
  <c r="L287" i="50"/>
  <c r="M287" i="50"/>
  <c r="P287" i="50"/>
  <c r="Q287" i="50"/>
  <c r="L434" i="50"/>
  <c r="P433" i="50"/>
  <c r="L432" i="50"/>
  <c r="P431" i="50"/>
  <c r="L430" i="50"/>
  <c r="P429" i="50"/>
  <c r="L428" i="50"/>
  <c r="P427" i="50"/>
  <c r="L426" i="50"/>
  <c r="P425" i="50"/>
  <c r="P424" i="50"/>
  <c r="M423" i="50"/>
  <c r="M421" i="50"/>
  <c r="M419" i="50"/>
  <c r="M417" i="50"/>
  <c r="M415" i="50"/>
  <c r="M413" i="50"/>
  <c r="M411" i="50"/>
  <c r="M409" i="50"/>
  <c r="M407" i="50"/>
  <c r="M405" i="50"/>
  <c r="M403" i="50"/>
  <c r="M401" i="50"/>
  <c r="M399" i="50"/>
  <c r="M397" i="50"/>
  <c r="M395" i="50"/>
  <c r="M393" i="50"/>
  <c r="M391" i="50"/>
  <c r="M389" i="50"/>
  <c r="M374" i="50"/>
  <c r="N374" i="50"/>
  <c r="O374" i="50"/>
  <c r="P374" i="50"/>
  <c r="Q374" i="50"/>
  <c r="M373" i="50"/>
  <c r="N373" i="50"/>
  <c r="O373" i="50"/>
  <c r="P373" i="50"/>
  <c r="Q373" i="50"/>
  <c r="N338" i="50"/>
  <c r="L338" i="50"/>
  <c r="M338" i="50"/>
  <c r="Q338" i="50"/>
  <c r="O338" i="50"/>
  <c r="P338" i="50"/>
  <c r="N423" i="50"/>
  <c r="P423" i="50"/>
  <c r="N421" i="50"/>
  <c r="P421" i="50"/>
  <c r="N419" i="50"/>
  <c r="P419" i="50"/>
  <c r="N417" i="50"/>
  <c r="P417" i="50"/>
  <c r="N415" i="50"/>
  <c r="P415" i="50"/>
  <c r="N413" i="50"/>
  <c r="P413" i="50"/>
  <c r="N411" i="50"/>
  <c r="P411" i="50"/>
  <c r="N409" i="50"/>
  <c r="P409" i="50"/>
  <c r="N407" i="50"/>
  <c r="P407" i="50"/>
  <c r="N405" i="50"/>
  <c r="P405" i="50"/>
  <c r="N403" i="50"/>
  <c r="P403" i="50"/>
  <c r="N401" i="50"/>
  <c r="P401" i="50"/>
  <c r="N399" i="50"/>
  <c r="P399" i="50"/>
  <c r="N397" i="50"/>
  <c r="P397" i="50"/>
  <c r="N395" i="50"/>
  <c r="P395" i="50"/>
  <c r="N393" i="50"/>
  <c r="P393" i="50"/>
  <c r="N391" i="50"/>
  <c r="P391" i="50"/>
  <c r="N389" i="50"/>
  <c r="P389" i="50"/>
  <c r="M372" i="50"/>
  <c r="N372" i="50"/>
  <c r="O372" i="50"/>
  <c r="P372" i="50"/>
  <c r="Q372" i="50"/>
  <c r="Q434" i="50"/>
  <c r="M433" i="50"/>
  <c r="Q432" i="50"/>
  <c r="M431" i="50"/>
  <c r="Q430" i="50"/>
  <c r="M429" i="50"/>
  <c r="Q428" i="50"/>
  <c r="M427" i="50"/>
  <c r="Q426" i="50"/>
  <c r="N341" i="50"/>
  <c r="O341" i="50"/>
  <c r="Q341" i="50"/>
  <c r="L341" i="50"/>
  <c r="M341" i="50"/>
  <c r="P341" i="50"/>
  <c r="P434" i="50"/>
  <c r="L433" i="50"/>
  <c r="P432" i="50"/>
  <c r="L431" i="50"/>
  <c r="P430" i="50"/>
  <c r="L429" i="50"/>
  <c r="P428" i="50"/>
  <c r="L427" i="50"/>
  <c r="P426" i="50"/>
  <c r="N425" i="50"/>
  <c r="N424" i="50"/>
  <c r="Q387" i="50"/>
  <c r="Q386" i="50"/>
  <c r="Q385" i="50"/>
  <c r="Q384" i="50"/>
  <c r="M381" i="50"/>
  <c r="N381" i="50"/>
  <c r="P381" i="50"/>
  <c r="Q381" i="50"/>
  <c r="N333" i="50"/>
  <c r="O333" i="50"/>
  <c r="Q333" i="50"/>
  <c r="L333" i="50"/>
  <c r="M333" i="50"/>
  <c r="P333" i="50"/>
  <c r="O434" i="50"/>
  <c r="O432" i="50"/>
  <c r="O430" i="50"/>
  <c r="O428" i="50"/>
  <c r="O426" i="50"/>
  <c r="O387" i="50"/>
  <c r="O386" i="50"/>
  <c r="O385" i="50"/>
  <c r="O384" i="50"/>
  <c r="O383" i="50"/>
  <c r="O382" i="50"/>
  <c r="M377" i="50"/>
  <c r="N377" i="50"/>
  <c r="O377" i="50"/>
  <c r="P377" i="50"/>
  <c r="Q377" i="50"/>
  <c r="N346" i="50"/>
  <c r="L346" i="50"/>
  <c r="Q346" i="50"/>
  <c r="N339" i="50"/>
  <c r="O339" i="50"/>
  <c r="Q339" i="50"/>
  <c r="L339" i="50"/>
  <c r="N303" i="50"/>
  <c r="O303" i="50"/>
  <c r="L303" i="50"/>
  <c r="M303" i="50"/>
  <c r="P303" i="50"/>
  <c r="Q303" i="50"/>
  <c r="N271" i="50"/>
  <c r="O271" i="50"/>
  <c r="L271" i="50"/>
  <c r="M271" i="50"/>
  <c r="P271" i="50"/>
  <c r="Q271" i="50"/>
  <c r="N255" i="50"/>
  <c r="O255" i="50"/>
  <c r="L255" i="50"/>
  <c r="M255" i="50"/>
  <c r="P255" i="50"/>
  <c r="Q255" i="50"/>
  <c r="P365" i="50"/>
  <c r="P363" i="50"/>
  <c r="P361" i="50"/>
  <c r="P359" i="50"/>
  <c r="P357" i="50"/>
  <c r="P355" i="50"/>
  <c r="N345" i="50"/>
  <c r="O345" i="50"/>
  <c r="Q345" i="50"/>
  <c r="L345" i="50"/>
  <c r="N340" i="50"/>
  <c r="L340" i="50"/>
  <c r="Q340" i="50"/>
  <c r="Q371" i="50"/>
  <c r="Q370" i="50"/>
  <c r="Q369" i="50"/>
  <c r="Q368" i="50"/>
  <c r="Q367" i="50"/>
  <c r="Q366" i="50"/>
  <c r="O365" i="50"/>
  <c r="O363" i="50"/>
  <c r="M353" i="50"/>
  <c r="O353" i="50"/>
  <c r="N350" i="50"/>
  <c r="L350" i="50"/>
  <c r="Q350" i="50"/>
  <c r="P343" i="50"/>
  <c r="P371" i="50"/>
  <c r="P370" i="50"/>
  <c r="P369" i="50"/>
  <c r="P368" i="50"/>
  <c r="P367" i="50"/>
  <c r="P366" i="50"/>
  <c r="N365" i="50"/>
  <c r="N363" i="50"/>
  <c r="N361" i="50"/>
  <c r="N359" i="50"/>
  <c r="N357" i="50"/>
  <c r="N355" i="50"/>
  <c r="N344" i="50"/>
  <c r="L344" i="50"/>
  <c r="Q344" i="50"/>
  <c r="N288" i="50"/>
  <c r="L288" i="50"/>
  <c r="M288" i="50"/>
  <c r="O288" i="50"/>
  <c r="P288" i="50"/>
  <c r="Q288" i="50"/>
  <c r="O371" i="50"/>
  <c r="O370" i="50"/>
  <c r="O369" i="50"/>
  <c r="O368" i="50"/>
  <c r="O367" i="50"/>
  <c r="O366" i="50"/>
  <c r="L365" i="50"/>
  <c r="L363" i="50"/>
  <c r="L361" i="50"/>
  <c r="N343" i="50"/>
  <c r="O343" i="50"/>
  <c r="Q343" i="50"/>
  <c r="L343" i="50"/>
  <c r="N304" i="50"/>
  <c r="L304" i="50"/>
  <c r="M304" i="50"/>
  <c r="O304" i="50"/>
  <c r="P304" i="50"/>
  <c r="Q304" i="50"/>
  <c r="N272" i="50"/>
  <c r="L272" i="50"/>
  <c r="M272" i="50"/>
  <c r="O272" i="50"/>
  <c r="P272" i="50"/>
  <c r="Q272" i="50"/>
  <c r="N256" i="50"/>
  <c r="L256" i="50"/>
  <c r="M256" i="50"/>
  <c r="O256" i="50"/>
  <c r="P256" i="50"/>
  <c r="Q256" i="50"/>
  <c r="N371" i="50"/>
  <c r="N370" i="50"/>
  <c r="N369" i="50"/>
  <c r="N368" i="50"/>
  <c r="N367" i="50"/>
  <c r="N366" i="50"/>
  <c r="P346" i="50"/>
  <c r="N337" i="50"/>
  <c r="O337" i="50"/>
  <c r="Q337" i="50"/>
  <c r="L337" i="50"/>
  <c r="N248" i="50"/>
  <c r="O248" i="50"/>
  <c r="P248" i="50"/>
  <c r="L248" i="50"/>
  <c r="M248" i="50"/>
  <c r="Q248" i="50"/>
  <c r="M222" i="50"/>
  <c r="O222" i="50"/>
  <c r="N222" i="50"/>
  <c r="P222" i="50"/>
  <c r="Q222" i="50"/>
  <c r="L222" i="50"/>
  <c r="O364" i="50"/>
  <c r="O362" i="50"/>
  <c r="O360" i="50"/>
  <c r="O358" i="50"/>
  <c r="O356" i="50"/>
  <c r="O354" i="50"/>
  <c r="Q353" i="50"/>
  <c r="O346" i="50"/>
  <c r="N342" i="50"/>
  <c r="L342" i="50"/>
  <c r="Q342" i="50"/>
  <c r="P340" i="50"/>
  <c r="P339" i="50"/>
  <c r="N332" i="50"/>
  <c r="L332" i="50"/>
  <c r="M332" i="50"/>
  <c r="Q332" i="50"/>
  <c r="N330" i="50"/>
  <c r="L330" i="50"/>
  <c r="M330" i="50"/>
  <c r="P330" i="50"/>
  <c r="Q330" i="50"/>
  <c r="N328" i="50"/>
  <c r="L328" i="50"/>
  <c r="M328" i="50"/>
  <c r="P328" i="50"/>
  <c r="Q328" i="50"/>
  <c r="L331" i="50"/>
  <c r="L329" i="50"/>
  <c r="L327" i="50"/>
  <c r="Q326" i="50"/>
  <c r="L325" i="50"/>
  <c r="Q324" i="50"/>
  <c r="L323" i="50"/>
  <c r="Q322" i="50"/>
  <c r="L321" i="50"/>
  <c r="Q320" i="50"/>
  <c r="L319" i="50"/>
  <c r="Q318" i="50"/>
  <c r="L317" i="50"/>
  <c r="Q316" i="50"/>
  <c r="L315" i="50"/>
  <c r="Q314" i="50"/>
  <c r="L313" i="50"/>
  <c r="O312" i="50"/>
  <c r="P311" i="50"/>
  <c r="Q308" i="50"/>
  <c r="N302" i="50"/>
  <c r="N301" i="50"/>
  <c r="O301" i="50"/>
  <c r="M298" i="50"/>
  <c r="M297" i="50"/>
  <c r="O296" i="50"/>
  <c r="P295" i="50"/>
  <c r="Q292" i="50"/>
  <c r="N286" i="50"/>
  <c r="N285" i="50"/>
  <c r="O285" i="50"/>
  <c r="M282" i="50"/>
  <c r="M281" i="50"/>
  <c r="O280" i="50"/>
  <c r="P279" i="50"/>
  <c r="Q276" i="50"/>
  <c r="N270" i="50"/>
  <c r="N269" i="50"/>
  <c r="O269" i="50"/>
  <c r="M266" i="50"/>
  <c r="M265" i="50"/>
  <c r="O264" i="50"/>
  <c r="P263" i="50"/>
  <c r="Q260" i="50"/>
  <c r="N254" i="50"/>
  <c r="N253" i="50"/>
  <c r="O253" i="50"/>
  <c r="M250" i="50"/>
  <c r="M249" i="50"/>
  <c r="N246" i="50"/>
  <c r="P246" i="50"/>
  <c r="Q246" i="50"/>
  <c r="L246" i="50"/>
  <c r="P326" i="50"/>
  <c r="P324" i="50"/>
  <c r="P322" i="50"/>
  <c r="P320" i="50"/>
  <c r="P318" i="50"/>
  <c r="P316" i="50"/>
  <c r="P314" i="50"/>
  <c r="P308" i="50"/>
  <c r="Q307" i="50"/>
  <c r="N300" i="50"/>
  <c r="N299" i="50"/>
  <c r="O299" i="50"/>
  <c r="P292" i="50"/>
  <c r="Q291" i="50"/>
  <c r="N284" i="50"/>
  <c r="N283" i="50"/>
  <c r="O283" i="50"/>
  <c r="N268" i="50"/>
  <c r="N267" i="50"/>
  <c r="O267" i="50"/>
  <c r="N252" i="50"/>
  <c r="N251" i="50"/>
  <c r="O251" i="50"/>
  <c r="N244" i="50"/>
  <c r="P244" i="50"/>
  <c r="Q244" i="50"/>
  <c r="L244" i="50"/>
  <c r="Q188" i="50"/>
  <c r="O188" i="50"/>
  <c r="L188" i="50"/>
  <c r="M188" i="50"/>
  <c r="N188" i="50"/>
  <c r="P188" i="50"/>
  <c r="N298" i="50"/>
  <c r="N297" i="50"/>
  <c r="O297" i="50"/>
  <c r="N282" i="50"/>
  <c r="N281" i="50"/>
  <c r="O281" i="50"/>
  <c r="N266" i="50"/>
  <c r="N265" i="50"/>
  <c r="O265" i="50"/>
  <c r="N250" i="50"/>
  <c r="N249" i="50"/>
  <c r="O249" i="50"/>
  <c r="M326" i="50"/>
  <c r="M324" i="50"/>
  <c r="M322" i="50"/>
  <c r="M320" i="50"/>
  <c r="M318" i="50"/>
  <c r="M316" i="50"/>
  <c r="M314" i="50"/>
  <c r="N312" i="50"/>
  <c r="N311" i="50"/>
  <c r="O311" i="50"/>
  <c r="N296" i="50"/>
  <c r="N295" i="50"/>
  <c r="O295" i="50"/>
  <c r="N280" i="50"/>
  <c r="N279" i="50"/>
  <c r="O279" i="50"/>
  <c r="N264" i="50"/>
  <c r="N263" i="50"/>
  <c r="O263" i="50"/>
  <c r="M233" i="50"/>
  <c r="Q233" i="50"/>
  <c r="L233" i="50"/>
  <c r="N233" i="50"/>
  <c r="M232" i="50"/>
  <c r="O232" i="50"/>
  <c r="L232" i="50"/>
  <c r="N232" i="50"/>
  <c r="O352" i="50"/>
  <c r="O351" i="50"/>
  <c r="Q331" i="50"/>
  <c r="Q329" i="50"/>
  <c r="Q327" i="50"/>
  <c r="L326" i="50"/>
  <c r="Q325" i="50"/>
  <c r="L324" i="50"/>
  <c r="Q323" i="50"/>
  <c r="L322" i="50"/>
  <c r="Q321" i="50"/>
  <c r="L320" i="50"/>
  <c r="Q319" i="50"/>
  <c r="L318" i="50"/>
  <c r="Q317" i="50"/>
  <c r="L316" i="50"/>
  <c r="Q315" i="50"/>
  <c r="L314" i="50"/>
  <c r="Q313" i="50"/>
  <c r="N310" i="50"/>
  <c r="N309" i="50"/>
  <c r="O309" i="50"/>
  <c r="P302" i="50"/>
  <c r="Q301" i="50"/>
  <c r="Q300" i="50"/>
  <c r="N294" i="50"/>
  <c r="N293" i="50"/>
  <c r="O293" i="50"/>
  <c r="P286" i="50"/>
  <c r="Q285" i="50"/>
  <c r="Q284" i="50"/>
  <c r="N278" i="50"/>
  <c r="N277" i="50"/>
  <c r="O277" i="50"/>
  <c r="P270" i="50"/>
  <c r="Q269" i="50"/>
  <c r="Q268" i="50"/>
  <c r="N262" i="50"/>
  <c r="N261" i="50"/>
  <c r="O261" i="50"/>
  <c r="P254" i="50"/>
  <c r="Q253" i="50"/>
  <c r="Q252" i="50"/>
  <c r="N308" i="50"/>
  <c r="N307" i="50"/>
  <c r="O307" i="50"/>
  <c r="Q298" i="50"/>
  <c r="N292" i="50"/>
  <c r="N291" i="50"/>
  <c r="O291" i="50"/>
  <c r="Q282" i="50"/>
  <c r="N276" i="50"/>
  <c r="N275" i="50"/>
  <c r="O275" i="50"/>
  <c r="P268" i="50"/>
  <c r="Q267" i="50"/>
  <c r="Q266" i="50"/>
  <c r="N260" i="50"/>
  <c r="N259" i="50"/>
  <c r="O259" i="50"/>
  <c r="O254" i="50"/>
  <c r="P252" i="50"/>
  <c r="Q251" i="50"/>
  <c r="Q250" i="50"/>
  <c r="N242" i="50"/>
  <c r="P242" i="50"/>
  <c r="Q242" i="50"/>
  <c r="M242" i="50"/>
  <c r="O242" i="50"/>
  <c r="N236" i="50"/>
  <c r="P236" i="50"/>
  <c r="Q236" i="50"/>
  <c r="L236" i="50"/>
  <c r="M236" i="50"/>
  <c r="O331" i="50"/>
  <c r="O329" i="50"/>
  <c r="O327" i="50"/>
  <c r="O325" i="50"/>
  <c r="O323" i="50"/>
  <c r="O321" i="50"/>
  <c r="O319" i="50"/>
  <c r="O317" i="50"/>
  <c r="O315" i="50"/>
  <c r="O313" i="50"/>
  <c r="Q312" i="50"/>
  <c r="N306" i="50"/>
  <c r="N305" i="50"/>
  <c r="O305" i="50"/>
  <c r="M302" i="50"/>
  <c r="M301" i="50"/>
  <c r="O300" i="50"/>
  <c r="P299" i="50"/>
  <c r="P298" i="50"/>
  <c r="Q297" i="50"/>
  <c r="Q296" i="50"/>
  <c r="N290" i="50"/>
  <c r="N289" i="50"/>
  <c r="O289" i="50"/>
  <c r="M286" i="50"/>
  <c r="M285" i="50"/>
  <c r="O284" i="50"/>
  <c r="P283" i="50"/>
  <c r="P282" i="50"/>
  <c r="Q281" i="50"/>
  <c r="Q280" i="50"/>
  <c r="N274" i="50"/>
  <c r="N273" i="50"/>
  <c r="O273" i="50"/>
  <c r="M270" i="50"/>
  <c r="M269" i="50"/>
  <c r="O268" i="50"/>
  <c r="P267" i="50"/>
  <c r="P266" i="50"/>
  <c r="Q265" i="50"/>
  <c r="Q264" i="50"/>
  <c r="N258" i="50"/>
  <c r="N257" i="50"/>
  <c r="O257" i="50"/>
  <c r="M254" i="50"/>
  <c r="M253" i="50"/>
  <c r="O252" i="50"/>
  <c r="P251" i="50"/>
  <c r="P250" i="50"/>
  <c r="Q249" i="50"/>
  <c r="O246" i="50"/>
  <c r="Q168" i="50"/>
  <c r="O168" i="50"/>
  <c r="L168" i="50"/>
  <c r="M168" i="50"/>
  <c r="N168" i="50"/>
  <c r="P168" i="50"/>
  <c r="M225" i="50"/>
  <c r="L225" i="50"/>
  <c r="N225" i="50"/>
  <c r="O225" i="50"/>
  <c r="M217" i="50"/>
  <c r="S217" i="50"/>
  <c r="Q217" i="50"/>
  <c r="R217" i="50"/>
  <c r="N217" i="50"/>
  <c r="M209" i="50"/>
  <c r="S209" i="50"/>
  <c r="L209" i="50"/>
  <c r="N209" i="50"/>
  <c r="O209" i="50"/>
  <c r="R209" i="50"/>
  <c r="M203" i="50"/>
  <c r="S203" i="50"/>
  <c r="P203" i="50"/>
  <c r="Q203" i="50"/>
  <c r="R203" i="50"/>
  <c r="L203" i="50"/>
  <c r="N203" i="50"/>
  <c r="Q192" i="50"/>
  <c r="O192" i="50"/>
  <c r="N192" i="50"/>
  <c r="M192" i="50"/>
  <c r="P192" i="50"/>
  <c r="Q184" i="50"/>
  <c r="O184" i="50"/>
  <c r="P184" i="50"/>
  <c r="L184" i="50"/>
  <c r="M184" i="50"/>
  <c r="Q166" i="50"/>
  <c r="O166" i="50"/>
  <c r="N166" i="50"/>
  <c r="L166" i="50"/>
  <c r="M166" i="50"/>
  <c r="P166" i="50"/>
  <c r="N240" i="50"/>
  <c r="P240" i="50"/>
  <c r="Q240" i="50"/>
  <c r="M202" i="50"/>
  <c r="O202" i="50"/>
  <c r="Q202" i="50"/>
  <c r="L202" i="50"/>
  <c r="N202" i="50"/>
  <c r="Q156" i="50"/>
  <c r="O156" i="50"/>
  <c r="P156" i="50"/>
  <c r="L156" i="50"/>
  <c r="M156" i="50"/>
  <c r="M223" i="50"/>
  <c r="N223" i="50"/>
  <c r="O223" i="50"/>
  <c r="P223" i="50"/>
  <c r="M218" i="50"/>
  <c r="O218" i="50"/>
  <c r="Q218" i="50"/>
  <c r="R218" i="50"/>
  <c r="S218" i="50"/>
  <c r="L218" i="50"/>
  <c r="M208" i="50"/>
  <c r="O208" i="50"/>
  <c r="L208" i="50"/>
  <c r="N208" i="50"/>
  <c r="P208" i="50"/>
  <c r="S208" i="50"/>
  <c r="M224" i="50"/>
  <c r="O224" i="50"/>
  <c r="L224" i="50"/>
  <c r="N224" i="50"/>
  <c r="P224" i="50"/>
  <c r="M201" i="50"/>
  <c r="Q201" i="50"/>
  <c r="N201" i="50"/>
  <c r="O201" i="50"/>
  <c r="Q182" i="50"/>
  <c r="O182" i="50"/>
  <c r="N182" i="50"/>
  <c r="L182" i="50"/>
  <c r="M182" i="50"/>
  <c r="P217" i="50"/>
  <c r="M216" i="50"/>
  <c r="O216" i="50"/>
  <c r="R216" i="50"/>
  <c r="S216" i="50"/>
  <c r="N216" i="50"/>
  <c r="Q158" i="50"/>
  <c r="O158" i="50"/>
  <c r="P158" i="50"/>
  <c r="L158" i="50"/>
  <c r="M158" i="50"/>
  <c r="Q154" i="50"/>
  <c r="O154" i="50"/>
  <c r="L154" i="50"/>
  <c r="M154" i="50"/>
  <c r="N154" i="50"/>
  <c r="N238" i="50"/>
  <c r="P238" i="50"/>
  <c r="Q238" i="50"/>
  <c r="N234" i="50"/>
  <c r="P234" i="50"/>
  <c r="Q234" i="50"/>
  <c r="Q225" i="50"/>
  <c r="M219" i="50"/>
  <c r="S219" i="50"/>
  <c r="P219" i="50"/>
  <c r="Q219" i="50"/>
  <c r="R219" i="50"/>
  <c r="L219" i="50"/>
  <c r="O217" i="50"/>
  <c r="Q209" i="50"/>
  <c r="M200" i="50"/>
  <c r="O200" i="50"/>
  <c r="N200" i="50"/>
  <c r="P200" i="50"/>
  <c r="M207" i="50"/>
  <c r="S207" i="50"/>
  <c r="M206" i="50"/>
  <c r="O206" i="50"/>
  <c r="M221" i="50"/>
  <c r="M220" i="50"/>
  <c r="O220" i="50"/>
  <c r="M205" i="50"/>
  <c r="S205" i="50"/>
  <c r="M204" i="50"/>
  <c r="O204" i="50"/>
  <c r="Q190" i="50"/>
  <c r="O190" i="50"/>
  <c r="Q162" i="50"/>
  <c r="O162" i="50"/>
  <c r="Q160" i="50"/>
  <c r="O160" i="50"/>
  <c r="M160" i="50"/>
  <c r="Q142" i="50"/>
  <c r="O142" i="50"/>
  <c r="P142" i="50"/>
  <c r="Q138" i="50"/>
  <c r="O138" i="50"/>
  <c r="L138" i="50"/>
  <c r="M231" i="50"/>
  <c r="M230" i="50"/>
  <c r="O230" i="50"/>
  <c r="Q221" i="50"/>
  <c r="R220" i="50"/>
  <c r="M215" i="50"/>
  <c r="S215" i="50"/>
  <c r="M214" i="50"/>
  <c r="O214" i="50"/>
  <c r="P207" i="50"/>
  <c r="Q206" i="50"/>
  <c r="Q205" i="50"/>
  <c r="R204" i="50"/>
  <c r="M199" i="50"/>
  <c r="M198" i="50"/>
  <c r="O198" i="50"/>
  <c r="Q178" i="50"/>
  <c r="O178" i="50"/>
  <c r="Q176" i="50"/>
  <c r="O176" i="50"/>
  <c r="M176" i="50"/>
  <c r="Q152" i="50"/>
  <c r="O152" i="50"/>
  <c r="Q150" i="50"/>
  <c r="O150" i="50"/>
  <c r="N150" i="50"/>
  <c r="Q140" i="50"/>
  <c r="O140" i="50"/>
  <c r="P140" i="50"/>
  <c r="L140" i="50"/>
  <c r="O228" i="50"/>
  <c r="P221" i="50"/>
  <c r="Q220" i="50"/>
  <c r="M213" i="50"/>
  <c r="S213" i="50"/>
  <c r="M212" i="50"/>
  <c r="O212" i="50"/>
  <c r="O207" i="50"/>
  <c r="P206" i="50"/>
  <c r="P205" i="50"/>
  <c r="Q204" i="50"/>
  <c r="M197" i="50"/>
  <c r="M196" i="50"/>
  <c r="O196" i="50"/>
  <c r="P190" i="50"/>
  <c r="Q186" i="50"/>
  <c r="O186" i="50"/>
  <c r="P186" i="50"/>
  <c r="Q174" i="50"/>
  <c r="O174" i="50"/>
  <c r="Q172" i="50"/>
  <c r="O172" i="50"/>
  <c r="P172" i="50"/>
  <c r="Q170" i="50"/>
  <c r="O170" i="50"/>
  <c r="L170" i="50"/>
  <c r="P162" i="50"/>
  <c r="Q144" i="50"/>
  <c r="O144" i="50"/>
  <c r="M144" i="50"/>
  <c r="O226" i="50"/>
  <c r="O221" i="50"/>
  <c r="P220" i="50"/>
  <c r="R215" i="50"/>
  <c r="S214" i="50"/>
  <c r="M211" i="50"/>
  <c r="S211" i="50"/>
  <c r="M210" i="50"/>
  <c r="O210" i="50"/>
  <c r="N207" i="50"/>
  <c r="N206" i="50"/>
  <c r="O205" i="50"/>
  <c r="P204" i="50"/>
  <c r="N190" i="50"/>
  <c r="N162" i="50"/>
  <c r="P160" i="50"/>
  <c r="Q146" i="50"/>
  <c r="O146" i="50"/>
  <c r="N142" i="50"/>
  <c r="P138" i="50"/>
  <c r="Q136" i="50"/>
  <c r="O136" i="50"/>
  <c r="N136" i="50"/>
  <c r="Q194" i="50"/>
  <c r="O194" i="50"/>
  <c r="Q180" i="50"/>
  <c r="O180" i="50"/>
  <c r="Q164" i="50"/>
  <c r="O164" i="50"/>
  <c r="Q148" i="50"/>
  <c r="O148" i="50"/>
  <c r="H136" i="50"/>
  <c r="H137" i="50"/>
  <c r="H138" i="50"/>
  <c r="H139" i="50"/>
  <c r="H140" i="50"/>
  <c r="H141" i="50"/>
  <c r="H142" i="50"/>
  <c r="H143" i="50"/>
  <c r="H144" i="50"/>
  <c r="H145" i="50"/>
  <c r="H146" i="50"/>
  <c r="H147" i="50"/>
  <c r="H148" i="50"/>
  <c r="H149" i="50"/>
  <c r="H150" i="50"/>
  <c r="H151" i="50"/>
  <c r="H152" i="50"/>
  <c r="H153" i="50"/>
  <c r="H154" i="50"/>
  <c r="H155" i="50"/>
  <c r="H156" i="50"/>
  <c r="H157" i="50"/>
  <c r="H158" i="50"/>
  <c r="H159" i="50"/>
  <c r="H160" i="50"/>
  <c r="H161" i="50"/>
  <c r="H162" i="50"/>
  <c r="H163" i="50"/>
  <c r="H164" i="50"/>
  <c r="H165" i="50"/>
  <c r="H166" i="50"/>
  <c r="H167" i="50"/>
  <c r="H168" i="50"/>
  <c r="H169" i="50"/>
  <c r="H170" i="50"/>
  <c r="H171" i="50"/>
  <c r="H172" i="50"/>
  <c r="H173" i="50"/>
  <c r="H174" i="50"/>
  <c r="H175" i="50"/>
  <c r="H176" i="50"/>
  <c r="H177" i="50"/>
  <c r="H178" i="50"/>
  <c r="H179" i="50"/>
  <c r="H180" i="50"/>
  <c r="H181" i="50"/>
  <c r="H182" i="50"/>
  <c r="H183" i="50"/>
  <c r="H184" i="50"/>
  <c r="H185" i="50"/>
  <c r="H186" i="50"/>
  <c r="H187" i="50"/>
  <c r="H188" i="50"/>
  <c r="H189" i="50"/>
  <c r="H190" i="50"/>
  <c r="H191" i="50"/>
  <c r="H192" i="50"/>
  <c r="H193" i="50"/>
  <c r="H194" i="50"/>
  <c r="H195" i="50"/>
  <c r="K164" i="84" l="1"/>
  <c r="I29" i="45" s="1"/>
  <c r="I18" i="50"/>
  <c r="F19" i="50"/>
  <c r="H18" i="50"/>
  <c r="K197" i="84" l="1"/>
  <c r="K201" i="84" s="1"/>
  <c r="F20" i="50"/>
  <c r="I19" i="50"/>
  <c r="H19" i="50"/>
  <c r="K199" i="84" l="1"/>
  <c r="K200" i="84"/>
  <c r="I20" i="50"/>
  <c r="F21" i="50"/>
  <c r="H20" i="50"/>
  <c r="H21" i="50" l="1"/>
  <c r="F22" i="50"/>
  <c r="I21" i="50"/>
  <c r="F23" i="50" l="1"/>
  <c r="I23" i="50" s="1"/>
  <c r="I22" i="50"/>
  <c r="H22" i="50"/>
  <c r="F24" i="50" l="1"/>
  <c r="I24" i="50" s="1"/>
  <c r="H23" i="50"/>
  <c r="F25" i="50" l="1"/>
  <c r="H24" i="50"/>
  <c r="F26" i="50" l="1"/>
  <c r="I25" i="50"/>
  <c r="H25" i="50"/>
  <c r="I26" i="50" l="1"/>
  <c r="H26" i="50"/>
  <c r="F27" i="50"/>
  <c r="I27" i="50" l="1"/>
  <c r="H27" i="50"/>
  <c r="F28" i="50"/>
  <c r="I28" i="50" l="1"/>
  <c r="F29" i="50"/>
  <c r="H28" i="50"/>
  <c r="F30" i="50" l="1"/>
  <c r="I29" i="50"/>
  <c r="H29" i="50"/>
  <c r="H30" i="50" l="1"/>
  <c r="F31" i="50"/>
  <c r="I30" i="50"/>
  <c r="F32" i="50" l="1"/>
  <c r="H31" i="50"/>
  <c r="I31" i="50"/>
  <c r="H32" i="50" l="1"/>
  <c r="F33" i="50"/>
  <c r="I32" i="50"/>
  <c r="I33" i="50" l="1"/>
  <c r="F34" i="50"/>
  <c r="H33" i="50"/>
  <c r="H34" i="50" l="1"/>
  <c r="I34" i="50"/>
  <c r="F35" i="50"/>
  <c r="I35" i="50" l="1"/>
  <c r="F36" i="50"/>
  <c r="H35" i="50"/>
  <c r="H36" i="50" l="1"/>
  <c r="F37" i="50"/>
  <c r="I36" i="50"/>
  <c r="H37" i="50" l="1"/>
  <c r="F38" i="50"/>
  <c r="I37" i="50"/>
  <c r="I38" i="50" l="1"/>
  <c r="F39" i="50"/>
  <c r="H38" i="50"/>
  <c r="I39" i="50" l="1"/>
  <c r="F40" i="50"/>
  <c r="H39" i="50"/>
  <c r="F41" i="50" l="1"/>
  <c r="I40" i="50"/>
  <c r="H40" i="50"/>
  <c r="F42" i="50" l="1"/>
  <c r="H41" i="50"/>
  <c r="I41" i="50"/>
  <c r="I42" i="50" l="1"/>
  <c r="F43" i="50"/>
  <c r="H42" i="50"/>
  <c r="I43" i="50" l="1"/>
  <c r="F44" i="50"/>
  <c r="H43" i="50"/>
  <c r="H44" i="50" l="1"/>
  <c r="F45" i="50"/>
  <c r="I44" i="50"/>
  <c r="F46" i="50" l="1"/>
  <c r="I45" i="50"/>
  <c r="H45" i="50"/>
  <c r="F47" i="50" l="1"/>
  <c r="H46" i="50"/>
  <c r="I46" i="50"/>
  <c r="I47" i="50" l="1"/>
  <c r="F48" i="50"/>
  <c r="H47" i="50"/>
  <c r="F49" i="50" l="1"/>
  <c r="H48" i="50"/>
  <c r="I48" i="50"/>
  <c r="F50" i="50" l="1"/>
  <c r="H49" i="50"/>
  <c r="I49" i="50"/>
  <c r="I50" i="50" l="1"/>
  <c r="F51" i="50"/>
  <c r="H50" i="50"/>
  <c r="I51" i="50" l="1"/>
  <c r="F52" i="50"/>
  <c r="H51" i="50"/>
  <c r="H52" i="50" l="1"/>
  <c r="F53" i="50"/>
  <c r="I52" i="50"/>
  <c r="F54" i="50" l="1"/>
  <c r="H53" i="50"/>
  <c r="I53" i="50"/>
  <c r="H54" i="50" l="1"/>
  <c r="F55" i="50"/>
  <c r="I54" i="50"/>
  <c r="F56" i="50" l="1"/>
  <c r="H55" i="50"/>
  <c r="I55" i="50"/>
  <c r="H56" i="50" l="1"/>
  <c r="F57" i="50"/>
  <c r="I56" i="50"/>
  <c r="H57" i="50" l="1"/>
  <c r="F58" i="50"/>
  <c r="I57" i="50"/>
  <c r="F59" i="50" l="1"/>
  <c r="I58" i="50"/>
  <c r="H58" i="50"/>
  <c r="H59" i="50" l="1"/>
  <c r="I59" i="50"/>
  <c r="Q76" i="50" l="1"/>
  <c r="L76" i="50"/>
  <c r="I639" i="74" s="1"/>
  <c r="J939" i="48" l="1" a="1"/>
  <c r="K1552" i="48"/>
  <c r="J939" i="48" l="1"/>
  <c r="J940" i="48"/>
  <c r="J941" i="48"/>
  <c r="J942" i="48"/>
  <c r="J943" i="48"/>
  <c r="J944" i="48"/>
  <c r="J945" i="48"/>
  <c r="J946" i="48"/>
  <c r="J947" i="48"/>
  <c r="J948" i="48"/>
  <c r="J949" i="48"/>
  <c r="J950" i="48"/>
  <c r="J951" i="48"/>
  <c r="J952" i="48"/>
  <c r="J953" i="48"/>
  <c r="J954" i="48"/>
  <c r="J955" i="48"/>
  <c r="J956" i="48"/>
  <c r="J957" i="48"/>
  <c r="J958" i="48"/>
  <c r="J959" i="48"/>
  <c r="J960" i="48"/>
  <c r="J961" i="48"/>
  <c r="J962" i="48"/>
  <c r="J963" i="48"/>
  <c r="J964" i="48"/>
  <c r="J965" i="48"/>
  <c r="J966" i="48"/>
  <c r="J967" i="48"/>
  <c r="J968" i="48"/>
  <c r="J969" i="48"/>
  <c r="J970" i="48"/>
  <c r="J971" i="48"/>
  <c r="J972" i="48"/>
  <c r="J973" i="48"/>
  <c r="J974" i="48"/>
  <c r="J975" i="48"/>
  <c r="J976" i="48"/>
  <c r="J977" i="48"/>
  <c r="J978" i="48"/>
  <c r="J979" i="48"/>
  <c r="J980" i="48"/>
  <c r="J981" i="48"/>
  <c r="J982" i="48"/>
  <c r="J983" i="48"/>
  <c r="J984" i="48"/>
  <c r="J985" i="48"/>
  <c r="J986" i="48"/>
  <c r="J987" i="48"/>
  <c r="J988" i="48"/>
  <c r="J989" i="48"/>
  <c r="J990" i="48"/>
  <c r="J991" i="48"/>
  <c r="J992" i="48"/>
  <c r="J993" i="48"/>
  <c r="J994" i="48"/>
  <c r="J995" i="48"/>
  <c r="J996" i="48"/>
  <c r="J997" i="48"/>
  <c r="J998" i="48"/>
  <c r="J999" i="48"/>
  <c r="J1000" i="48"/>
  <c r="J1001" i="48"/>
  <c r="J1002" i="48"/>
  <c r="J1003" i="48"/>
  <c r="J1004" i="48"/>
  <c r="J1005" i="48"/>
  <c r="J1006" i="48"/>
  <c r="J1007" i="48"/>
  <c r="J1008" i="48"/>
  <c r="J1009" i="48"/>
  <c r="J1010" i="48"/>
  <c r="J1011" i="48"/>
  <c r="J1012" i="48"/>
  <c r="J1013" i="48"/>
  <c r="J1014" i="48"/>
  <c r="J1015" i="48"/>
  <c r="J1016" i="48"/>
  <c r="J1017" i="48"/>
  <c r="J1018" i="48"/>
  <c r="J1019" i="48"/>
  <c r="J1020" i="48"/>
  <c r="J1021" i="48"/>
  <c r="J1022" i="48"/>
  <c r="J1023" i="48"/>
  <c r="J1024" i="48"/>
  <c r="J1025" i="48"/>
  <c r="J1026" i="48"/>
  <c r="J1027" i="48"/>
  <c r="J1028" i="48"/>
  <c r="J1029" i="48"/>
  <c r="J1030" i="48"/>
  <c r="J1031" i="48"/>
  <c r="J1032" i="48"/>
  <c r="J1033" i="48"/>
  <c r="J1034" i="48"/>
  <c r="J1035" i="48"/>
  <c r="J1036" i="48"/>
  <c r="J1037" i="48"/>
  <c r="J1038" i="48"/>
  <c r="J1039" i="48"/>
  <c r="J1040" i="48"/>
  <c r="J1041" i="48"/>
  <c r="J1042" i="48"/>
  <c r="J1043" i="48"/>
  <c r="J1044" i="48"/>
  <c r="J1045" i="48"/>
  <c r="J1046" i="48"/>
  <c r="J1047" i="48"/>
  <c r="J1048" i="48"/>
  <c r="J1049" i="48"/>
  <c r="J1050" i="48"/>
  <c r="J1051" i="48"/>
  <c r="J1052" i="48"/>
  <c r="J1053" i="48"/>
  <c r="J1054" i="48"/>
  <c r="J1055" i="48"/>
  <c r="J1056" i="48"/>
  <c r="J1057" i="48"/>
  <c r="J1058" i="48"/>
  <c r="J1059" i="48"/>
  <c r="J1060" i="48"/>
  <c r="J1061" i="48"/>
  <c r="J1062" i="48"/>
  <c r="J1063" i="48"/>
  <c r="J1064" i="48"/>
  <c r="J1065" i="48"/>
  <c r="J1066" i="48"/>
  <c r="J1067" i="48"/>
  <c r="J1068" i="48"/>
  <c r="J1069" i="48"/>
  <c r="J1070" i="48"/>
  <c r="J1071" i="48"/>
  <c r="J1072" i="48"/>
  <c r="J1073" i="48"/>
  <c r="J1074" i="48"/>
  <c r="J1075" i="48"/>
  <c r="J1076" i="48"/>
  <c r="J1077" i="48"/>
  <c r="J1078" i="48"/>
  <c r="J1079" i="48"/>
  <c r="J1080" i="48"/>
  <c r="J1081" i="48"/>
  <c r="J1082" i="48"/>
  <c r="J1083" i="48"/>
  <c r="J1084" i="48"/>
  <c r="J1085" i="48"/>
  <c r="J1086" i="48"/>
  <c r="J1087" i="48"/>
  <c r="J1088" i="48"/>
  <c r="J1089" i="48"/>
  <c r="J1090" i="48"/>
  <c r="J1091" i="48"/>
  <c r="J1092" i="48"/>
  <c r="J1093" i="48"/>
  <c r="J1094" i="48"/>
  <c r="J1095" i="48"/>
  <c r="J1096" i="48"/>
  <c r="J1097" i="48"/>
  <c r="J1098" i="48"/>
  <c r="J1099" i="48"/>
  <c r="J1100" i="48"/>
  <c r="J1101" i="48"/>
  <c r="J1102" i="48"/>
  <c r="J1103" i="48"/>
  <c r="J1104" i="48"/>
  <c r="J1105" i="48"/>
  <c r="J1106" i="48"/>
  <c r="J1107" i="48"/>
  <c r="J1108" i="48"/>
  <c r="J1109" i="48"/>
  <c r="J1110" i="48"/>
  <c r="J1111" i="48"/>
  <c r="J1112" i="48"/>
  <c r="J1113" i="48"/>
  <c r="J1114" i="48"/>
  <c r="J1115" i="48"/>
  <c r="J1116" i="48"/>
  <c r="J1117" i="48"/>
  <c r="J1118" i="48"/>
  <c r="J1119" i="48"/>
  <c r="J1120" i="48"/>
  <c r="J1121" i="48"/>
  <c r="J1122" i="48"/>
  <c r="J1123" i="48"/>
  <c r="J1124" i="48"/>
  <c r="J1125" i="48"/>
  <c r="J1126" i="48"/>
  <c r="J1127" i="48"/>
  <c r="J1128" i="48"/>
  <c r="J1129" i="48"/>
  <c r="J1130" i="48"/>
  <c r="J1131" i="48"/>
  <c r="J1132" i="48"/>
  <c r="J1133" i="48"/>
  <c r="J1134" i="48"/>
  <c r="J1135" i="48"/>
  <c r="J1136" i="48"/>
  <c r="J1137" i="48"/>
  <c r="J1138" i="48"/>
  <c r="J1139" i="48"/>
  <c r="J1140" i="48"/>
  <c r="J1141" i="48"/>
  <c r="J1142" i="48"/>
  <c r="J1143" i="48"/>
  <c r="J1144" i="48"/>
  <c r="J1145" i="48"/>
  <c r="J1146" i="48"/>
  <c r="J1147" i="48"/>
  <c r="J1148" i="48"/>
  <c r="J1149" i="48"/>
  <c r="J1150" i="48"/>
  <c r="J1151" i="48"/>
  <c r="J1152" i="48"/>
  <c r="J1153" i="48"/>
  <c r="J1154" i="48"/>
  <c r="J1155" i="48"/>
  <c r="J1156" i="48"/>
  <c r="J1157" i="48"/>
  <c r="J1158" i="48"/>
  <c r="J1159" i="48"/>
  <c r="J1160" i="48"/>
  <c r="J1161" i="48"/>
  <c r="J1162" i="48"/>
  <c r="J1163" i="48"/>
  <c r="J1164" i="48"/>
  <c r="J1165" i="48"/>
  <c r="J1166" i="48"/>
  <c r="J1167" i="48"/>
  <c r="J1168" i="48"/>
  <c r="J1169" i="48"/>
  <c r="J1170" i="48"/>
  <c r="J1171" i="48"/>
  <c r="J1172" i="48"/>
  <c r="J1173" i="48"/>
  <c r="J1174" i="48"/>
  <c r="J1175" i="48"/>
  <c r="J1176" i="48"/>
  <c r="J1177" i="48"/>
  <c r="J1178" i="48"/>
  <c r="J1179" i="48"/>
  <c r="J1180" i="48"/>
  <c r="J1181" i="48"/>
  <c r="J1182" i="48"/>
  <c r="J1183" i="48"/>
  <c r="J1184" i="48"/>
  <c r="J1185" i="48"/>
  <c r="J1186" i="48"/>
  <c r="J1187" i="48"/>
  <c r="J1188" i="48"/>
  <c r="J1189" i="48"/>
  <c r="J1190" i="48"/>
  <c r="J1191" i="48"/>
  <c r="J1192" i="48"/>
  <c r="J1193" i="48"/>
  <c r="J1194" i="48"/>
  <c r="J1195" i="48"/>
  <c r="J1196" i="48"/>
  <c r="J1197" i="48"/>
  <c r="J1198" i="48"/>
  <c r="J1199" i="48"/>
  <c r="J1200" i="48"/>
  <c r="J1201" i="48"/>
  <c r="J1202" i="48"/>
  <c r="J1203" i="48"/>
  <c r="J1204" i="48"/>
  <c r="J1205" i="48"/>
  <c r="J1206" i="48"/>
  <c r="J1207" i="48"/>
  <c r="J1208" i="48"/>
  <c r="J1209" i="48"/>
  <c r="J1210" i="48"/>
  <c r="J1211" i="48"/>
  <c r="J1212" i="48"/>
  <c r="J1213" i="48"/>
  <c r="J1214" i="48"/>
  <c r="J1215" i="48"/>
  <c r="J1216" i="48"/>
  <c r="J1217" i="48"/>
  <c r="J1218" i="48"/>
  <c r="J1219" i="48"/>
  <c r="J1220" i="48"/>
  <c r="J1221" i="48"/>
  <c r="J1222" i="48"/>
  <c r="J1223" i="48"/>
  <c r="J1224" i="48"/>
  <c r="J1225" i="48"/>
  <c r="J1226" i="48"/>
  <c r="J1227" i="48"/>
  <c r="J1228" i="48"/>
  <c r="J1229" i="48"/>
  <c r="J1230" i="48"/>
  <c r="J1231" i="48"/>
  <c r="J1232" i="48"/>
  <c r="J1233" i="48"/>
  <c r="J1234" i="48"/>
  <c r="J1235" i="48"/>
  <c r="J1236" i="48"/>
  <c r="J1237" i="48"/>
  <c r="J1238" i="48"/>
  <c r="K1858" i="48" l="1"/>
  <c r="K2164" i="48"/>
  <c r="J2165" i="48" a="1"/>
  <c r="J2165" i="48" s="1"/>
  <c r="K2470" i="48"/>
  <c r="K2778" i="48"/>
  <c r="K2781" i="48" s="1"/>
  <c r="L2778" i="48"/>
  <c r="L2779" i="48" s="1"/>
  <c r="M2778" i="48"/>
  <c r="M2782" i="48" s="1"/>
  <c r="N2778" i="48"/>
  <c r="N2779" i="48" s="1"/>
  <c r="O2778" i="48"/>
  <c r="O2779" i="48" s="1"/>
  <c r="P2778" i="48"/>
  <c r="P2780" i="48" s="1"/>
  <c r="K2790" i="48"/>
  <c r="K3098" i="48"/>
  <c r="K3404" i="48"/>
  <c r="K3710" i="48"/>
  <c r="J3711" i="48" a="1"/>
  <c r="J3903" i="48" s="1"/>
  <c r="N2783" i="48" l="1"/>
  <c r="N2780" i="48"/>
  <c r="K2780" i="48"/>
  <c r="K2779" i="48"/>
  <c r="K2784" i="48"/>
  <c r="O2781" i="48"/>
  <c r="K2782" i="48"/>
  <c r="K2783" i="48"/>
  <c r="P2782" i="48"/>
  <c r="P2784" i="48"/>
  <c r="N2781" i="48"/>
  <c r="N2784" i="48"/>
  <c r="J3958" i="48"/>
  <c r="J3864" i="48"/>
  <c r="J3764" i="48"/>
  <c r="J3713" i="48"/>
  <c r="J3721" i="48"/>
  <c r="J3729" i="48"/>
  <c r="J3737" i="48"/>
  <c r="J3745" i="48"/>
  <c r="J3753" i="48"/>
  <c r="J3761" i="48"/>
  <c r="J3769" i="48"/>
  <c r="J3777" i="48"/>
  <c r="J3785" i="48"/>
  <c r="J3793" i="48"/>
  <c r="J3801" i="48"/>
  <c r="J3809" i="48"/>
  <c r="J3817" i="48"/>
  <c r="J3825" i="48"/>
  <c r="J3833" i="48"/>
  <c r="J3841" i="48"/>
  <c r="J3849" i="48"/>
  <c r="J3857" i="48"/>
  <c r="J3865" i="48"/>
  <c r="J3873" i="48"/>
  <c r="J3881" i="48"/>
  <c r="J3889" i="48"/>
  <c r="J3897" i="48"/>
  <c r="J3905" i="48"/>
  <c r="J3913" i="48"/>
  <c r="J3921" i="48"/>
  <c r="J3929" i="48"/>
  <c r="J3937" i="48"/>
  <c r="J3945" i="48"/>
  <c r="J3953" i="48"/>
  <c r="J3714" i="48"/>
  <c r="J3722" i="48"/>
  <c r="J3730" i="48"/>
  <c r="J3738" i="48"/>
  <c r="J3746" i="48"/>
  <c r="J3754" i="48"/>
  <c r="J3762" i="48"/>
  <c r="J3770" i="48"/>
  <c r="J3778" i="48"/>
  <c r="J3786" i="48"/>
  <c r="J3794" i="48"/>
  <c r="J3802" i="48"/>
  <c r="J3810" i="48"/>
  <c r="J3818" i="48"/>
  <c r="J3826" i="48"/>
  <c r="J3834" i="48"/>
  <c r="J3842" i="48"/>
  <c r="J3850" i="48"/>
  <c r="J3858" i="48"/>
  <c r="J3866" i="48"/>
  <c r="J3874" i="48"/>
  <c r="J3882" i="48"/>
  <c r="J3890" i="48"/>
  <c r="J3898" i="48"/>
  <c r="J3906" i="48"/>
  <c r="J3914" i="48"/>
  <c r="J3922" i="48"/>
  <c r="J3930" i="48"/>
  <c r="J3938" i="48"/>
  <c r="J3946" i="48"/>
  <c r="J3954" i="48"/>
  <c r="J3962" i="48"/>
  <c r="J3970" i="48"/>
  <c r="J3978" i="48"/>
  <c r="J3986" i="48"/>
  <c r="J3994" i="48"/>
  <c r="J4002" i="48"/>
  <c r="J4010" i="48"/>
  <c r="J3723" i="48"/>
  <c r="J3787" i="48"/>
  <c r="J3811" i="48"/>
  <c r="J3827" i="48"/>
  <c r="J3843" i="48"/>
  <c r="J3859" i="48"/>
  <c r="J3875" i="48"/>
  <c r="J3883" i="48"/>
  <c r="J3899" i="48"/>
  <c r="J3715" i="48"/>
  <c r="J3731" i="48"/>
  <c r="J3739" i="48"/>
  <c r="J3747" i="48"/>
  <c r="J3755" i="48"/>
  <c r="J3763" i="48"/>
  <c r="J3771" i="48"/>
  <c r="J3779" i="48"/>
  <c r="J3795" i="48"/>
  <c r="J3803" i="48"/>
  <c r="J3819" i="48"/>
  <c r="J3835" i="48"/>
  <c r="J3851" i="48"/>
  <c r="J3867" i="48"/>
  <c r="J3891" i="48"/>
  <c r="J3907" i="48"/>
  <c r="J4001" i="48"/>
  <c r="J3992" i="48"/>
  <c r="J3983" i="48"/>
  <c r="J3974" i="48"/>
  <c r="J3965" i="48"/>
  <c r="J3956" i="48"/>
  <c r="J3944" i="48"/>
  <c r="J3934" i="48"/>
  <c r="J3924" i="48"/>
  <c r="J3912" i="48"/>
  <c r="J3901" i="48"/>
  <c r="J3887" i="48"/>
  <c r="J3876" i="48"/>
  <c r="J3862" i="48"/>
  <c r="J3848" i="48"/>
  <c r="J3837" i="48"/>
  <c r="J3823" i="48"/>
  <c r="J3812" i="48"/>
  <c r="J3798" i="48"/>
  <c r="J3784" i="48"/>
  <c r="J3773" i="48"/>
  <c r="J3759" i="48"/>
  <c r="J3748" i="48"/>
  <c r="J3734" i="48"/>
  <c r="J3720" i="48"/>
  <c r="J3996" i="48"/>
  <c r="J3977" i="48"/>
  <c r="J3939" i="48"/>
  <c r="J3840" i="48"/>
  <c r="J4004" i="48"/>
  <c r="J3976" i="48"/>
  <c r="J3948" i="48"/>
  <c r="J3926" i="48"/>
  <c r="J3878" i="48"/>
  <c r="J3853" i="48"/>
  <c r="J3839" i="48"/>
  <c r="J3828" i="48"/>
  <c r="J3800" i="48"/>
  <c r="J3775" i="48"/>
  <c r="J3750" i="48"/>
  <c r="J3736" i="48"/>
  <c r="J3725" i="48"/>
  <c r="J3711" i="48"/>
  <c r="J4009" i="48"/>
  <c r="J4000" i="48"/>
  <c r="J3991" i="48"/>
  <c r="J3982" i="48"/>
  <c r="J3973" i="48"/>
  <c r="J3964" i="48"/>
  <c r="J3955" i="48"/>
  <c r="J3943" i="48"/>
  <c r="J3933" i="48"/>
  <c r="J3923" i="48"/>
  <c r="J3911" i="48"/>
  <c r="J3900" i="48"/>
  <c r="J3886" i="48"/>
  <c r="J3872" i="48"/>
  <c r="J3861" i="48"/>
  <c r="J3847" i="48"/>
  <c r="J3836" i="48"/>
  <c r="J3822" i="48"/>
  <c r="J3808" i="48"/>
  <c r="J3797" i="48"/>
  <c r="J3783" i="48"/>
  <c r="J3772" i="48"/>
  <c r="J3758" i="48"/>
  <c r="J3744" i="48"/>
  <c r="J3733" i="48"/>
  <c r="J3719" i="48"/>
  <c r="J3995" i="48"/>
  <c r="J3916" i="48"/>
  <c r="J4003" i="48"/>
  <c r="J3993" i="48"/>
  <c r="J3984" i="48"/>
  <c r="J3975" i="48"/>
  <c r="J3966" i="48"/>
  <c r="J3957" i="48"/>
  <c r="J3947" i="48"/>
  <c r="J3935" i="48"/>
  <c r="J3925" i="48"/>
  <c r="J3915" i="48"/>
  <c r="J3902" i="48"/>
  <c r="J3888" i="48"/>
  <c r="J3877" i="48"/>
  <c r="J3863" i="48"/>
  <c r="J3852" i="48"/>
  <c r="J3838" i="48"/>
  <c r="J3824" i="48"/>
  <c r="J3813" i="48"/>
  <c r="J3799" i="48"/>
  <c r="J3788" i="48"/>
  <c r="J3774" i="48"/>
  <c r="J3760" i="48"/>
  <c r="J3749" i="48"/>
  <c r="J3735" i="48"/>
  <c r="J3724" i="48"/>
  <c r="J4008" i="48"/>
  <c r="J3999" i="48"/>
  <c r="J3990" i="48"/>
  <c r="J3981" i="48"/>
  <c r="J3972" i="48"/>
  <c r="J3963" i="48"/>
  <c r="J3952" i="48"/>
  <c r="J3942" i="48"/>
  <c r="J3932" i="48"/>
  <c r="J3920" i="48"/>
  <c r="J3910" i="48"/>
  <c r="J3896" i="48"/>
  <c r="J3885" i="48"/>
  <c r="J3871" i="48"/>
  <c r="J3860" i="48"/>
  <c r="J3846" i="48"/>
  <c r="J3832" i="48"/>
  <c r="J3821" i="48"/>
  <c r="J3807" i="48"/>
  <c r="J3796" i="48"/>
  <c r="J3782" i="48"/>
  <c r="J3768" i="48"/>
  <c r="J3757" i="48"/>
  <c r="J3743" i="48"/>
  <c r="J3732" i="48"/>
  <c r="J3718" i="48"/>
  <c r="J3985" i="48"/>
  <c r="J3936" i="48"/>
  <c r="J3814" i="48"/>
  <c r="J3998" i="48"/>
  <c r="J3971" i="48"/>
  <c r="J3951" i="48"/>
  <c r="J3931" i="48"/>
  <c r="J3895" i="48"/>
  <c r="J3870" i="48"/>
  <c r="J3845" i="48"/>
  <c r="J3820" i="48"/>
  <c r="J3781" i="48"/>
  <c r="J3717" i="48"/>
  <c r="J3967" i="48"/>
  <c r="J3892" i="48"/>
  <c r="J3789" i="48"/>
  <c r="J4007" i="48"/>
  <c r="J3989" i="48"/>
  <c r="J3980" i="48"/>
  <c r="J3961" i="48"/>
  <c r="J3941" i="48"/>
  <c r="J3919" i="48"/>
  <c r="J3909" i="48"/>
  <c r="J3884" i="48"/>
  <c r="J3856" i="48"/>
  <c r="J3831" i="48"/>
  <c r="J3806" i="48"/>
  <c r="J3792" i="48"/>
  <c r="J3767" i="48"/>
  <c r="J3756" i="48"/>
  <c r="J3742" i="48"/>
  <c r="J3728" i="48"/>
  <c r="J4006" i="48"/>
  <c r="J3997" i="48"/>
  <c r="J3988" i="48"/>
  <c r="J3979" i="48"/>
  <c r="J3969" i="48"/>
  <c r="J3960" i="48"/>
  <c r="J3950" i="48"/>
  <c r="J3940" i="48"/>
  <c r="J3928" i="48"/>
  <c r="J3918" i="48"/>
  <c r="J3908" i="48"/>
  <c r="J3894" i="48"/>
  <c r="J3880" i="48"/>
  <c r="J3869" i="48"/>
  <c r="J3855" i="48"/>
  <c r="J3844" i="48"/>
  <c r="J3830" i="48"/>
  <c r="J3816" i="48"/>
  <c r="J3805" i="48"/>
  <c r="J3791" i="48"/>
  <c r="J3780" i="48"/>
  <c r="J3766" i="48"/>
  <c r="J3752" i="48"/>
  <c r="J3741" i="48"/>
  <c r="J3727" i="48"/>
  <c r="J3716" i="48"/>
  <c r="J4005" i="48"/>
  <c r="J3987" i="48"/>
  <c r="J3968" i="48"/>
  <c r="J3959" i="48"/>
  <c r="J3949" i="48"/>
  <c r="J3927" i="48"/>
  <c r="J3917" i="48"/>
  <c r="J3904" i="48"/>
  <c r="J3893" i="48"/>
  <c r="J3879" i="48"/>
  <c r="J3868" i="48"/>
  <c r="J3854" i="48"/>
  <c r="J3829" i="48"/>
  <c r="J3815" i="48"/>
  <c r="J3804" i="48"/>
  <c r="J3790" i="48"/>
  <c r="J3776" i="48"/>
  <c r="J3765" i="48"/>
  <c r="J3751" i="48"/>
  <c r="J3740" i="48"/>
  <c r="J3726" i="48"/>
  <c r="J3712" i="48"/>
  <c r="L2783" i="48"/>
  <c r="L2781" i="48"/>
  <c r="O2784" i="48"/>
  <c r="L2782" i="48"/>
  <c r="L2780" i="48"/>
  <c r="L2784" i="48"/>
  <c r="P2781" i="48"/>
  <c r="M2783" i="48"/>
  <c r="M2780" i="48"/>
  <c r="M2784" i="48"/>
  <c r="O2782" i="48"/>
  <c r="M2781" i="48"/>
  <c r="P2779" i="48"/>
  <c r="P2783" i="48"/>
  <c r="N2782" i="48"/>
  <c r="M2779" i="48"/>
  <c r="O2783" i="48"/>
  <c r="O2780" i="48"/>
  <c r="K21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K2262" i="48" l="1"/>
  <c r="K2167" i="48"/>
  <c r="K2191" i="48"/>
  <c r="K2215" i="48"/>
  <c r="K2239" i="48"/>
  <c r="K2255" i="48"/>
  <c r="K2279" i="48"/>
  <c r="K2601" i="48"/>
  <c r="K2295" i="48"/>
  <c r="K2319" i="48"/>
  <c r="K2641" i="48"/>
  <c r="K2335" i="48"/>
  <c r="K2673" i="48"/>
  <c r="K2367" i="48"/>
  <c r="K2415" i="48"/>
  <c r="K2168" i="48"/>
  <c r="K2176" i="48"/>
  <c r="K2184" i="48"/>
  <c r="K2192" i="48"/>
  <c r="K2200" i="48"/>
  <c r="K2208" i="48"/>
  <c r="K2216" i="48"/>
  <c r="K2224" i="48"/>
  <c r="K2232" i="48"/>
  <c r="K2240" i="48"/>
  <c r="K2248" i="48"/>
  <c r="K2256" i="48"/>
  <c r="K2264" i="48"/>
  <c r="K2272" i="48"/>
  <c r="K2586" i="48"/>
  <c r="K2280" i="48"/>
  <c r="K2594" i="48"/>
  <c r="K2288" i="48"/>
  <c r="K2602" i="48"/>
  <c r="K2296" i="48"/>
  <c r="K2304" i="48"/>
  <c r="K2312" i="48"/>
  <c r="K2320" i="48"/>
  <c r="K2328" i="48"/>
  <c r="K2642" i="48"/>
  <c r="K2336" i="48"/>
  <c r="K2650" i="48"/>
  <c r="K2344" i="48"/>
  <c r="K2658" i="48"/>
  <c r="K2352" i="48"/>
  <c r="K2666" i="48"/>
  <c r="K2360" i="48"/>
  <c r="K2674" i="48"/>
  <c r="K2368" i="48"/>
  <c r="K2682" i="48"/>
  <c r="K2376" i="48"/>
  <c r="K2690" i="48"/>
  <c r="K2384" i="48"/>
  <c r="K2698" i="48"/>
  <c r="K2392" i="48"/>
  <c r="K2706" i="48"/>
  <c r="K2400" i="48"/>
  <c r="K2408" i="48"/>
  <c r="K2416" i="48"/>
  <c r="K2424" i="48"/>
  <c r="K2738" i="48"/>
  <c r="K2432" i="48"/>
  <c r="K2440" i="48"/>
  <c r="K2448" i="48"/>
  <c r="K2456" i="48"/>
  <c r="K2464" i="48"/>
  <c r="K2246" i="48"/>
  <c r="K2175" i="48"/>
  <c r="K2199" i="48"/>
  <c r="K2529" i="48"/>
  <c r="K2223" i="48"/>
  <c r="K2247" i="48"/>
  <c r="K2271" i="48"/>
  <c r="K2593" i="48"/>
  <c r="K2287" i="48"/>
  <c r="K2311" i="48"/>
  <c r="K2327" i="48"/>
  <c r="K2657" i="48"/>
  <c r="K2351" i="48"/>
  <c r="K2665" i="48"/>
  <c r="K2359" i="48"/>
  <c r="K2681" i="48"/>
  <c r="K2375" i="48"/>
  <c r="K2689" i="48"/>
  <c r="K2383" i="48"/>
  <c r="K2697" i="48"/>
  <c r="K2391" i="48"/>
  <c r="K2713" i="48"/>
  <c r="K2407" i="48"/>
  <c r="K2423" i="48"/>
  <c r="K2737" i="48"/>
  <c r="K2431" i="48"/>
  <c r="K2439" i="48"/>
  <c r="K2447" i="48"/>
  <c r="K2455" i="48"/>
  <c r="K2463" i="48"/>
  <c r="K2169" i="48"/>
  <c r="K2177" i="48"/>
  <c r="K2185" i="48"/>
  <c r="K2193" i="48"/>
  <c r="K2201" i="48"/>
  <c r="K2209" i="48"/>
  <c r="K2217" i="48"/>
  <c r="K2225" i="48"/>
  <c r="K2233" i="48"/>
  <c r="K2241" i="48"/>
  <c r="K2249" i="48"/>
  <c r="K2257" i="48"/>
  <c r="K2265" i="48"/>
  <c r="K2273" i="48"/>
  <c r="K2587" i="48"/>
  <c r="K2281" i="48"/>
  <c r="K2595" i="48"/>
  <c r="K2289" i="48"/>
  <c r="K2603" i="48"/>
  <c r="K2297" i="48"/>
  <c r="K2305" i="48"/>
  <c r="K2313" i="48"/>
  <c r="K2321" i="48"/>
  <c r="K2329" i="48"/>
  <c r="K2643" i="48"/>
  <c r="K2337" i="48"/>
  <c r="K2651" i="48"/>
  <c r="K2345" i="48"/>
  <c r="K2659" i="48"/>
  <c r="K2353" i="48"/>
  <c r="K2667" i="48"/>
  <c r="K2361" i="48"/>
  <c r="K2675" i="48"/>
  <c r="K2369" i="48"/>
  <c r="K2683" i="48"/>
  <c r="K2377" i="48"/>
  <c r="K2691" i="48"/>
  <c r="K2385" i="48"/>
  <c r="K2699" i="48"/>
  <c r="K2393" i="48"/>
  <c r="K2707" i="48"/>
  <c r="K2401" i="48"/>
  <c r="K2409" i="48"/>
  <c r="K2417" i="48"/>
  <c r="K2731" i="48"/>
  <c r="K2425" i="48"/>
  <c r="K2739" i="48"/>
  <c r="K2433" i="48"/>
  <c r="K2441" i="48"/>
  <c r="K2449" i="48"/>
  <c r="K2457" i="48"/>
  <c r="K2178" i="48"/>
  <c r="K2186" i="48"/>
  <c r="K2194" i="48"/>
  <c r="K2524" i="48"/>
  <c r="K2218" i="48"/>
  <c r="K2234" i="48"/>
  <c r="K2242" i="48"/>
  <c r="K2250" i="48"/>
  <c r="K2258" i="48"/>
  <c r="K2266" i="48"/>
  <c r="K2596" i="48"/>
  <c r="K2290" i="48"/>
  <c r="K2306" i="48"/>
  <c r="K2314" i="48"/>
  <c r="K2322" i="48"/>
  <c r="K2330" i="48"/>
  <c r="K2644" i="48"/>
  <c r="K2338" i="48"/>
  <c r="K2652" i="48"/>
  <c r="K2346" i="48"/>
  <c r="K2660" i="48"/>
  <c r="K2354" i="48"/>
  <c r="K2668" i="48"/>
  <c r="K2362" i="48"/>
  <c r="K2676" i="48"/>
  <c r="K2370" i="48"/>
  <c r="K2684" i="48"/>
  <c r="K2378" i="48"/>
  <c r="K2692" i="48"/>
  <c r="K2386" i="48"/>
  <c r="K2700" i="48"/>
  <c r="K2394" i="48"/>
  <c r="K2708" i="48"/>
  <c r="K2402" i="48"/>
  <c r="K2410" i="48"/>
  <c r="K2418" i="48"/>
  <c r="K2732" i="48"/>
  <c r="K2426" i="48"/>
  <c r="K2740" i="48"/>
  <c r="K2434" i="48"/>
  <c r="K2170" i="48"/>
  <c r="K2226" i="48"/>
  <c r="K2298" i="48"/>
  <c r="K2442" i="48"/>
  <c r="K2187" i="48"/>
  <c r="K2235" i="48"/>
  <c r="K2275" i="48"/>
  <c r="K2315" i="48"/>
  <c r="K2645" i="48"/>
  <c r="K2339" i="48"/>
  <c r="K2693" i="48"/>
  <c r="K2387" i="48"/>
  <c r="K2202" i="48"/>
  <c r="K2274" i="48"/>
  <c r="K2458" i="48"/>
  <c r="K2179" i="48"/>
  <c r="K2203" i="48"/>
  <c r="K2525" i="48"/>
  <c r="K2219" i="48"/>
  <c r="K2243" i="48"/>
  <c r="K2259" i="48"/>
  <c r="K2589" i="48"/>
  <c r="K2283" i="48"/>
  <c r="K2299" i="48"/>
  <c r="K2613" i="48"/>
  <c r="K2307" i="48"/>
  <c r="K2331" i="48"/>
  <c r="K2661" i="48"/>
  <c r="K2355" i="48"/>
  <c r="K2677" i="48"/>
  <c r="K2371" i="48"/>
  <c r="K2701" i="48"/>
  <c r="K2395" i="48"/>
  <c r="K2411" i="48"/>
  <c r="K2733" i="48"/>
  <c r="K2427" i="48"/>
  <c r="K2435" i="48"/>
  <c r="K2451" i="48"/>
  <c r="K2172" i="48"/>
  <c r="K2180" i="48"/>
  <c r="K2188" i="48"/>
  <c r="K2196" i="48"/>
  <c r="K2204" i="48"/>
  <c r="K2212" i="48"/>
  <c r="K2526" i="48"/>
  <c r="K2220" i="48"/>
  <c r="K2228" i="48"/>
  <c r="K2236" i="48"/>
  <c r="K2244" i="48"/>
  <c r="K2252" i="48"/>
  <c r="K2260" i="48"/>
  <c r="K2268" i="48"/>
  <c r="K2276" i="48"/>
  <c r="K2590" i="48"/>
  <c r="K2284" i="48"/>
  <c r="K2598" i="48"/>
  <c r="K2292" i="48"/>
  <c r="K2300" i="48"/>
  <c r="K2308" i="48"/>
  <c r="K2316" i="48"/>
  <c r="K2324" i="48"/>
  <c r="K2332" i="48"/>
  <c r="K2646" i="48"/>
  <c r="K2340" i="48"/>
  <c r="K2654" i="48"/>
  <c r="K2348" i="48"/>
  <c r="K2662" i="48"/>
  <c r="K2356" i="48"/>
  <c r="K2670" i="48"/>
  <c r="K2364" i="48"/>
  <c r="K2678" i="48"/>
  <c r="K2372" i="48"/>
  <c r="K2686" i="48"/>
  <c r="K2380" i="48"/>
  <c r="K2694" i="48"/>
  <c r="K2388" i="48"/>
  <c r="K2702" i="48"/>
  <c r="K2396" i="48"/>
  <c r="K2710" i="48"/>
  <c r="K2404" i="48"/>
  <c r="K2412" i="48"/>
  <c r="K2420" i="48"/>
  <c r="K2734" i="48"/>
  <c r="K2428" i="48"/>
  <c r="K2436" i="48"/>
  <c r="K2444" i="48"/>
  <c r="K2452" i="48"/>
  <c r="K2460" i="48"/>
  <c r="K2210" i="48"/>
  <c r="K2588" i="48"/>
  <c r="K2282" i="48"/>
  <c r="K2450" i="48"/>
  <c r="K2171" i="48"/>
  <c r="K2195" i="48"/>
  <c r="K2211" i="48"/>
  <c r="K2227" i="48"/>
  <c r="K2251" i="48"/>
  <c r="K2573" i="48"/>
  <c r="K2267" i="48"/>
  <c r="K2597" i="48"/>
  <c r="K2291" i="48"/>
  <c r="K2323" i="48"/>
  <c r="K2653" i="48"/>
  <c r="K2347" i="48"/>
  <c r="K2669" i="48"/>
  <c r="K2363" i="48"/>
  <c r="K2685" i="48"/>
  <c r="K2379" i="48"/>
  <c r="K2709" i="48"/>
  <c r="K2403" i="48"/>
  <c r="K2419" i="48"/>
  <c r="K2443" i="48"/>
  <c r="K2459" i="48"/>
  <c r="K2173" i="48"/>
  <c r="K2181" i="48"/>
  <c r="K2189" i="48"/>
  <c r="K2197" i="48"/>
  <c r="K2205" i="48"/>
  <c r="K2213" i="48"/>
  <c r="K2527" i="48"/>
  <c r="K2221" i="48"/>
  <c r="K2229" i="48"/>
  <c r="K2237" i="48"/>
  <c r="K2245" i="48"/>
  <c r="K2253" i="48"/>
  <c r="K2261" i="48"/>
  <c r="K2269" i="48"/>
  <c r="K2277" i="48"/>
  <c r="K2591" i="48"/>
  <c r="K2285" i="48"/>
  <c r="K2599" i="48"/>
  <c r="K2293" i="48"/>
  <c r="K2301" i="48"/>
  <c r="K2309" i="48"/>
  <c r="K2317" i="48"/>
  <c r="K2325" i="48"/>
  <c r="K2333" i="48"/>
  <c r="K2647" i="48"/>
  <c r="K2341" i="48"/>
  <c r="K2655" i="48"/>
  <c r="K2349" i="48"/>
  <c r="K2663" i="48"/>
  <c r="K2357" i="48"/>
  <c r="K2671" i="48"/>
  <c r="K2365" i="48"/>
  <c r="K2679" i="48"/>
  <c r="K2373" i="48"/>
  <c r="K2687" i="48"/>
  <c r="K2381" i="48"/>
  <c r="K2695" i="48"/>
  <c r="K2389" i="48"/>
  <c r="K2703" i="48"/>
  <c r="K2397" i="48"/>
  <c r="K2711" i="48"/>
  <c r="K2405" i="48"/>
  <c r="K2413" i="48"/>
  <c r="K2421" i="48"/>
  <c r="K2735" i="48"/>
  <c r="K2429" i="48"/>
  <c r="K2437" i="48"/>
  <c r="K2445" i="48"/>
  <c r="K2453" i="48"/>
  <c r="K2461" i="48"/>
  <c r="K2166" i="48"/>
  <c r="K2174" i="48"/>
  <c r="K2182" i="48"/>
  <c r="K2190" i="48"/>
  <c r="K2198" i="48"/>
  <c r="K2206" i="48"/>
  <c r="K2214" i="48"/>
  <c r="K2528" i="48"/>
  <c r="K2222" i="48"/>
  <c r="K2230" i="48"/>
  <c r="K2238" i="48"/>
  <c r="K2270" i="48"/>
  <c r="K2278" i="48"/>
  <c r="K2592" i="48"/>
  <c r="K2286" i="48"/>
  <c r="K2600" i="48"/>
  <c r="K2294" i="48"/>
  <c r="K2302" i="48"/>
  <c r="K2310" i="48"/>
  <c r="K2318" i="48"/>
  <c r="K2326" i="48"/>
  <c r="K2334" i="48"/>
  <c r="K2648" i="48"/>
  <c r="K2342" i="48"/>
  <c r="K2656" i="48"/>
  <c r="K2350" i="48"/>
  <c r="K2664" i="48"/>
  <c r="K2358" i="48"/>
  <c r="K2672" i="48"/>
  <c r="K2366" i="48"/>
  <c r="K2680" i="48"/>
  <c r="K2374" i="48"/>
  <c r="K2688" i="48"/>
  <c r="K2382" i="48"/>
  <c r="K2696" i="48"/>
  <c r="K2390" i="48"/>
  <c r="K2704" i="48"/>
  <c r="K2398" i="48"/>
  <c r="K2712" i="48"/>
  <c r="K2406" i="48"/>
  <c r="K2414" i="48"/>
  <c r="K2422" i="48"/>
  <c r="K2736" i="48"/>
  <c r="K2430" i="48"/>
  <c r="K2438" i="48"/>
  <c r="K2446" i="48"/>
  <c r="K2454" i="48"/>
  <c r="K2462" i="48"/>
  <c r="K2254" i="48"/>
  <c r="K2183" i="48"/>
  <c r="K2207" i="48"/>
  <c r="K2231" i="48"/>
  <c r="K2263" i="48"/>
  <c r="K2303" i="48"/>
  <c r="K2649" i="48"/>
  <c r="K2343" i="48"/>
  <c r="K2705" i="48"/>
  <c r="K2399" i="48"/>
  <c r="K2611" i="48" l="1"/>
  <c r="K2612" i="48"/>
  <c r="K2768" i="48" l="1"/>
  <c r="K2608" i="48"/>
  <c r="K2576" i="48"/>
  <c r="K2717" i="48"/>
  <c r="K2762" i="48"/>
  <c r="K2730" i="48"/>
  <c r="K2751" i="48"/>
  <c r="K2719" i="48"/>
  <c r="K2764" i="48"/>
  <c r="K2604" i="48"/>
  <c r="K2572" i="48"/>
  <c r="K2745" i="48"/>
  <c r="K2617" i="48"/>
  <c r="K2585" i="48"/>
  <c r="K2758" i="48"/>
  <c r="K2726" i="48"/>
  <c r="K2536" i="48"/>
  <c r="K2741" i="48"/>
  <c r="K2581" i="48"/>
  <c r="K2754" i="48"/>
  <c r="K2722" i="48"/>
  <c r="K2562" i="48"/>
  <c r="K2760" i="48"/>
  <c r="K2743" i="48"/>
  <c r="K2615" i="48"/>
  <c r="K2583" i="48"/>
  <c r="K2564" i="48"/>
  <c r="K2769" i="48"/>
  <c r="K2609" i="48"/>
  <c r="K2577" i="48"/>
  <c r="K2750" i="48"/>
  <c r="K2718" i="48"/>
  <c r="K2747" i="48"/>
  <c r="K2715" i="48"/>
  <c r="K2619" i="48"/>
  <c r="K2579" i="48"/>
  <c r="K2752" i="48"/>
  <c r="K2720" i="48"/>
  <c r="K2746" i="48"/>
  <c r="K2714" i="48"/>
  <c r="K2618" i="48"/>
  <c r="K2728" i="48"/>
  <c r="K2756" i="48"/>
  <c r="K2724" i="48"/>
  <c r="K2765" i="48"/>
  <c r="K2605" i="48"/>
  <c r="K2767" i="48"/>
  <c r="K2607" i="48"/>
  <c r="K2575" i="48"/>
  <c r="K2748" i="48"/>
  <c r="K2716" i="48"/>
  <c r="K2620" i="48"/>
  <c r="K2761" i="48"/>
  <c r="K2729" i="48"/>
  <c r="K2537" i="48"/>
  <c r="K2742" i="48"/>
  <c r="K2614" i="48"/>
  <c r="K2582" i="48"/>
  <c r="K2763" i="48"/>
  <c r="K2571" i="48"/>
  <c r="K2744" i="48"/>
  <c r="K2616" i="48"/>
  <c r="K2584" i="48"/>
  <c r="K2757" i="48"/>
  <c r="K2725" i="48"/>
  <c r="K2770" i="48"/>
  <c r="K2610" i="48"/>
  <c r="K2578" i="48"/>
  <c r="K2580" i="48"/>
  <c r="K2753" i="48"/>
  <c r="K2721" i="48"/>
  <c r="K2766" i="48"/>
  <c r="K2606" i="48"/>
  <c r="K2574" i="48"/>
  <c r="K2759" i="48"/>
  <c r="K2727" i="48"/>
  <c r="K2755" i="48"/>
  <c r="K2723" i="48"/>
  <c r="K2749" i="48"/>
  <c r="K2570" i="48"/>
  <c r="K2538" i="48"/>
  <c r="F1241" i="47" l="1"/>
  <c r="F1242" i="47"/>
  <c r="F1243" i="47"/>
  <c r="F1244" i="47"/>
  <c r="F1245" i="47"/>
  <c r="F1246" i="47"/>
  <c r="F1247" i="47"/>
  <c r="F1248" i="47"/>
  <c r="F1249" i="47"/>
  <c r="F1250" i="47"/>
  <c r="F1251" i="47"/>
  <c r="F1252" i="47"/>
  <c r="F1253" i="47"/>
  <c r="F1254" i="47"/>
  <c r="F1255" i="47"/>
  <c r="F1256" i="47"/>
  <c r="F1257" i="47"/>
  <c r="F1258" i="47"/>
  <c r="F1259" i="47"/>
  <c r="F1260" i="47"/>
  <c r="F1261" i="47"/>
  <c r="F1262" i="47"/>
  <c r="F1263" i="47"/>
  <c r="F1264" i="47"/>
  <c r="F1265" i="47"/>
  <c r="F1266" i="47"/>
  <c r="F1267" i="47"/>
  <c r="F1268" i="47"/>
  <c r="F1269" i="47"/>
  <c r="F1270" i="47"/>
  <c r="F1271" i="47"/>
  <c r="F1272" i="47"/>
  <c r="F1273" i="47"/>
  <c r="F1274" i="47"/>
  <c r="F1275" i="47"/>
  <c r="F1276" i="47"/>
  <c r="F1277" i="47"/>
  <c r="F1278" i="47"/>
  <c r="F1279" i="47"/>
  <c r="F1280" i="47"/>
  <c r="F1281" i="47"/>
  <c r="F1282" i="47"/>
  <c r="F1283" i="47"/>
  <c r="F1284" i="47"/>
  <c r="F1285" i="47"/>
  <c r="F1286" i="47"/>
  <c r="F1287" i="47"/>
  <c r="F1288" i="47"/>
  <c r="F1289" i="47"/>
  <c r="F1290" i="47"/>
  <c r="F1291" i="47"/>
  <c r="F1292" i="47"/>
  <c r="F1293" i="47"/>
  <c r="F1294" i="47"/>
  <c r="F1295" i="47"/>
  <c r="F1296" i="47"/>
  <c r="F1297" i="47"/>
  <c r="F1298" i="47"/>
  <c r="F1299" i="47"/>
  <c r="F1300" i="47"/>
  <c r="F1301" i="47"/>
  <c r="F1302" i="47"/>
  <c r="F1303" i="47"/>
  <c r="F1304" i="47"/>
  <c r="F1305" i="47"/>
  <c r="F1306" i="47"/>
  <c r="F1307" i="47"/>
  <c r="F1308" i="47"/>
  <c r="F1309" i="47"/>
  <c r="F1310" i="47"/>
  <c r="F1311" i="47"/>
  <c r="F1312" i="47"/>
  <c r="F1313" i="47"/>
  <c r="F1314" i="47"/>
  <c r="F1315" i="47"/>
  <c r="F1316" i="47"/>
  <c r="F1317" i="47"/>
  <c r="F1318" i="47"/>
  <c r="F1319" i="47"/>
  <c r="F1320" i="47"/>
  <c r="F1321" i="47"/>
  <c r="F1322" i="47"/>
  <c r="F1323" i="47"/>
  <c r="F1324" i="47"/>
  <c r="F1325" i="47"/>
  <c r="F1326" i="47"/>
  <c r="F1327" i="47"/>
  <c r="F1328" i="47"/>
  <c r="F1329" i="47"/>
  <c r="F1330" i="47"/>
  <c r="F1331" i="47"/>
  <c r="F1332" i="47"/>
  <c r="F1333" i="47"/>
  <c r="F1334" i="47"/>
  <c r="F1335" i="47"/>
  <c r="F1336" i="47"/>
  <c r="F1337" i="47"/>
  <c r="F1338" i="47"/>
  <c r="F1339" i="47"/>
  <c r="F1340" i="47"/>
  <c r="F1341" i="47"/>
  <c r="F1342" i="47"/>
  <c r="F1343" i="47"/>
  <c r="F1344" i="47"/>
  <c r="F1345" i="47"/>
  <c r="F1346" i="47"/>
  <c r="F1347" i="47"/>
  <c r="F1348" i="47"/>
  <c r="F1349" i="47"/>
  <c r="F1350" i="47"/>
  <c r="F1351" i="47"/>
  <c r="F1352" i="47"/>
  <c r="F1353" i="47"/>
  <c r="F1354" i="47"/>
  <c r="F1355" i="47"/>
  <c r="F1356" i="47"/>
  <c r="F1357" i="47"/>
  <c r="F1358" i="47"/>
  <c r="F1359" i="47"/>
  <c r="F1360" i="47"/>
  <c r="F1361" i="47"/>
  <c r="F1362" i="47"/>
  <c r="F1363" i="47"/>
  <c r="F1364" i="47"/>
  <c r="F1365" i="47"/>
  <c r="F1366" i="47"/>
  <c r="F1367" i="47"/>
  <c r="F1368" i="47"/>
  <c r="F1369" i="47"/>
  <c r="F1370" i="47"/>
  <c r="F1371" i="47"/>
  <c r="F1372" i="47"/>
  <c r="F1373" i="47"/>
  <c r="F1374" i="47"/>
  <c r="F1375" i="47"/>
  <c r="F1376" i="47"/>
  <c r="F1377" i="47"/>
  <c r="F1378" i="47"/>
  <c r="F1379" i="47"/>
  <c r="F1380" i="47"/>
  <c r="F1381" i="47"/>
  <c r="F1382" i="47"/>
  <c r="F1383" i="47"/>
  <c r="F1384" i="47"/>
  <c r="F1385" i="47"/>
  <c r="F1386" i="47"/>
  <c r="F1387" i="47"/>
  <c r="F1388" i="47"/>
  <c r="F1389" i="47"/>
  <c r="F1390" i="47"/>
  <c r="F1391" i="47"/>
  <c r="F1392" i="47"/>
  <c r="F1393" i="47"/>
  <c r="F1394" i="47"/>
  <c r="F1395" i="47"/>
  <c r="F1396" i="47"/>
  <c r="F1397" i="47"/>
  <c r="F1398" i="47"/>
  <c r="F1399" i="47"/>
  <c r="F1400" i="47"/>
  <c r="F1401" i="47"/>
  <c r="F1402" i="47"/>
  <c r="F1403" i="47"/>
  <c r="F1404" i="47"/>
  <c r="F1405" i="47"/>
  <c r="F1406" i="47"/>
  <c r="F1407" i="47"/>
  <c r="F1408" i="47"/>
  <c r="F1409" i="47"/>
  <c r="F1410" i="47"/>
  <c r="F1411" i="47"/>
  <c r="F1412" i="47"/>
  <c r="F1413" i="47"/>
  <c r="F1414" i="47"/>
  <c r="F1415" i="47"/>
  <c r="F1416" i="47"/>
  <c r="F1417" i="47"/>
  <c r="F1418" i="47"/>
  <c r="F1419" i="47"/>
  <c r="F1420" i="47"/>
  <c r="F1421" i="47"/>
  <c r="F1422" i="47"/>
  <c r="F1423" i="47"/>
  <c r="F1424" i="47"/>
  <c r="F1425" i="47"/>
  <c r="F1426" i="47"/>
  <c r="F1427" i="47"/>
  <c r="F1428" i="47"/>
  <c r="F1429" i="47"/>
  <c r="F1430" i="47"/>
  <c r="F1431" i="47"/>
  <c r="F1432" i="47"/>
  <c r="F1433" i="47"/>
  <c r="F1434" i="47"/>
  <c r="F1435" i="47"/>
  <c r="F1436" i="47"/>
  <c r="F1437" i="47"/>
  <c r="F1438" i="47"/>
  <c r="F1439" i="47"/>
  <c r="F1440" i="47"/>
  <c r="F1441" i="47"/>
  <c r="F1442" i="47"/>
  <c r="F1443" i="47"/>
  <c r="F1444" i="47"/>
  <c r="F1445" i="47"/>
  <c r="F1446" i="47"/>
  <c r="F1447" i="47"/>
  <c r="F1448" i="47"/>
  <c r="F1449" i="47"/>
  <c r="F1450" i="47"/>
  <c r="F1451" i="47"/>
  <c r="F1452" i="47"/>
  <c r="F1453" i="47"/>
  <c r="F1454" i="47"/>
  <c r="F1455" i="47"/>
  <c r="F1456" i="47"/>
  <c r="F1457" i="47"/>
  <c r="F1458" i="47"/>
  <c r="F1459" i="47"/>
  <c r="F1460" i="47"/>
  <c r="F1461" i="47"/>
  <c r="F1462" i="47"/>
  <c r="F1463" i="47"/>
  <c r="F1464" i="47"/>
  <c r="F1465" i="47"/>
  <c r="F1466" i="47"/>
  <c r="F1467" i="47"/>
  <c r="F1468" i="47"/>
  <c r="F1469" i="47"/>
  <c r="F1470" i="47"/>
  <c r="F1471" i="47"/>
  <c r="F1472" i="47"/>
  <c r="F1473" i="47"/>
  <c r="F1474" i="47"/>
  <c r="F1475" i="47"/>
  <c r="F1476" i="47"/>
  <c r="F1477" i="47"/>
  <c r="F1478" i="47"/>
  <c r="F1479" i="47"/>
  <c r="F1480" i="47"/>
  <c r="F1481" i="47"/>
  <c r="F1482" i="47"/>
  <c r="F1483" i="47"/>
  <c r="F1484" i="47"/>
  <c r="F1485" i="47"/>
  <c r="F1486" i="47"/>
  <c r="F1487" i="47"/>
  <c r="F1488" i="47"/>
  <c r="F1489" i="47"/>
  <c r="F1490" i="47"/>
  <c r="F1491" i="47"/>
  <c r="F1492" i="47"/>
  <c r="F1493" i="47"/>
  <c r="F1494" i="47"/>
  <c r="F1495" i="47"/>
  <c r="F1496" i="47"/>
  <c r="F1497" i="47"/>
  <c r="F1498" i="47"/>
  <c r="F1499" i="47"/>
  <c r="F1500" i="47"/>
  <c r="F1501" i="47"/>
  <c r="F1502" i="47"/>
  <c r="F1503" i="47"/>
  <c r="F1504" i="47"/>
  <c r="F1505" i="47"/>
  <c r="F1506" i="47"/>
  <c r="F1507" i="47"/>
  <c r="F1508" i="47"/>
  <c r="F1509" i="47"/>
  <c r="F1510" i="47"/>
  <c r="F1511" i="47"/>
  <c r="F1512" i="47"/>
  <c r="F1513" i="47"/>
  <c r="F1514" i="47"/>
  <c r="F1515" i="47"/>
  <c r="F1516" i="47"/>
  <c r="F1517" i="47"/>
  <c r="F1518" i="47"/>
  <c r="F1519" i="47"/>
  <c r="F1520" i="47"/>
  <c r="F1521" i="47"/>
  <c r="F1522" i="47"/>
  <c r="F1523" i="47"/>
  <c r="F1524" i="47"/>
  <c r="F1525" i="47"/>
  <c r="F1526" i="47"/>
  <c r="F1527" i="47"/>
  <c r="F1528" i="47"/>
  <c r="F1529" i="47"/>
  <c r="F1530" i="47"/>
  <c r="F1531" i="47"/>
  <c r="F1532" i="47"/>
  <c r="F1533" i="47"/>
  <c r="F1534" i="47"/>
  <c r="F1535" i="47"/>
  <c r="F1536" i="47"/>
  <c r="F1537" i="47"/>
  <c r="F1538" i="47"/>
  <c r="F1539" i="47"/>
  <c r="F1540" i="47"/>
  <c r="M10" i="46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99" i="46"/>
  <c r="M100" i="46"/>
  <c r="M101" i="46"/>
  <c r="M102" i="46"/>
  <c r="M103" i="46"/>
  <c r="M104" i="46"/>
  <c r="M105" i="46"/>
  <c r="M106" i="46"/>
  <c r="M107" i="46"/>
  <c r="M108" i="46"/>
  <c r="M109" i="46"/>
  <c r="M110" i="46"/>
  <c r="M111" i="46"/>
  <c r="M112" i="46"/>
  <c r="M113" i="46"/>
  <c r="M114" i="46"/>
  <c r="M115" i="46"/>
  <c r="M116" i="46"/>
  <c r="M117" i="46"/>
  <c r="M118" i="46"/>
  <c r="M119" i="46"/>
  <c r="M120" i="46"/>
  <c r="M121" i="46"/>
  <c r="M122" i="46"/>
  <c r="M123" i="46"/>
  <c r="M124" i="46"/>
  <c r="M125" i="46"/>
  <c r="M126" i="46"/>
  <c r="M127" i="46"/>
  <c r="M128" i="46"/>
  <c r="M129" i="46"/>
  <c r="M130" i="46"/>
  <c r="M131" i="46"/>
  <c r="M132" i="46"/>
  <c r="M133" i="46"/>
  <c r="M134" i="46"/>
  <c r="M135" i="46"/>
  <c r="M136" i="46"/>
  <c r="M137" i="46"/>
  <c r="M138" i="46"/>
  <c r="M139" i="46"/>
  <c r="M140" i="46"/>
  <c r="M141" i="46"/>
  <c r="M142" i="46"/>
  <c r="M143" i="46"/>
  <c r="M144" i="46"/>
  <c r="M145" i="46"/>
  <c r="M146" i="46"/>
  <c r="M147" i="46"/>
  <c r="M148" i="46"/>
  <c r="M149" i="46"/>
  <c r="M150" i="46"/>
  <c r="M151" i="46"/>
  <c r="M152" i="46"/>
  <c r="M153" i="46"/>
  <c r="M154" i="46"/>
  <c r="M155" i="46"/>
  <c r="M156" i="46"/>
  <c r="M157" i="46"/>
  <c r="M158" i="46"/>
  <c r="M159" i="46"/>
  <c r="M160" i="46"/>
  <c r="M161" i="46"/>
  <c r="M162" i="46"/>
  <c r="M163" i="46"/>
  <c r="M164" i="46"/>
  <c r="M165" i="46"/>
  <c r="M166" i="46"/>
  <c r="M167" i="46"/>
  <c r="M168" i="46"/>
  <c r="M169" i="46"/>
  <c r="M170" i="46"/>
  <c r="M171" i="46"/>
  <c r="M172" i="46"/>
  <c r="M173" i="46"/>
  <c r="M174" i="46"/>
  <c r="M175" i="46"/>
  <c r="M176" i="46"/>
  <c r="M177" i="46"/>
  <c r="M178" i="46"/>
  <c r="M179" i="46"/>
  <c r="M180" i="46"/>
  <c r="M181" i="46"/>
  <c r="M182" i="46"/>
  <c r="M183" i="46"/>
  <c r="M184" i="46"/>
  <c r="M185" i="46"/>
  <c r="M186" i="46"/>
  <c r="M187" i="46"/>
  <c r="M188" i="46"/>
  <c r="M189" i="46"/>
  <c r="M190" i="46"/>
  <c r="M191" i="46"/>
  <c r="M192" i="46"/>
  <c r="M193" i="46"/>
  <c r="M194" i="46"/>
  <c r="M195" i="46"/>
  <c r="M196" i="46"/>
  <c r="M197" i="46"/>
  <c r="M198" i="46"/>
  <c r="M199" i="46"/>
  <c r="M200" i="46"/>
  <c r="M202" i="46"/>
  <c r="M203" i="46"/>
  <c r="M204" i="46"/>
  <c r="M205" i="46"/>
  <c r="M206" i="46"/>
  <c r="M207" i="46"/>
  <c r="M208" i="46"/>
  <c r="M209" i="46"/>
  <c r="M210" i="46"/>
  <c r="M211" i="46"/>
  <c r="M212" i="46"/>
  <c r="M213" i="46"/>
  <c r="M214" i="46"/>
  <c r="M215" i="46"/>
  <c r="M216" i="46"/>
  <c r="M217" i="46"/>
  <c r="M218" i="46"/>
  <c r="M219" i="46"/>
  <c r="M220" i="46"/>
  <c r="M221" i="46"/>
  <c r="M222" i="46"/>
  <c r="M223" i="46"/>
  <c r="M224" i="46"/>
  <c r="M225" i="46"/>
  <c r="M226" i="46"/>
  <c r="M227" i="46"/>
  <c r="M228" i="46"/>
  <c r="M229" i="46"/>
  <c r="M230" i="46"/>
  <c r="M231" i="46"/>
  <c r="M232" i="46"/>
  <c r="M233" i="46"/>
  <c r="M234" i="46"/>
  <c r="M235" i="46"/>
  <c r="M236" i="46"/>
  <c r="M237" i="46"/>
  <c r="M238" i="46"/>
  <c r="M239" i="46"/>
  <c r="M240" i="46"/>
  <c r="M241" i="46"/>
  <c r="M242" i="46"/>
  <c r="M243" i="46"/>
  <c r="M244" i="46"/>
  <c r="M245" i="46"/>
  <c r="M246" i="46"/>
  <c r="M247" i="46"/>
  <c r="M248" i="46"/>
  <c r="M249" i="46"/>
  <c r="M250" i="46"/>
  <c r="M251" i="46"/>
  <c r="M252" i="46"/>
  <c r="M253" i="46"/>
  <c r="M254" i="46"/>
  <c r="M255" i="46"/>
  <c r="M256" i="46"/>
  <c r="M257" i="46"/>
  <c r="M258" i="46"/>
  <c r="M259" i="46"/>
  <c r="M260" i="46"/>
  <c r="M261" i="46"/>
  <c r="M262" i="46"/>
  <c r="M263" i="46"/>
  <c r="M264" i="46"/>
  <c r="M265" i="46"/>
  <c r="M266" i="46"/>
  <c r="M267" i="46"/>
  <c r="M268" i="46"/>
  <c r="M269" i="46"/>
  <c r="M270" i="46"/>
  <c r="M271" i="46"/>
  <c r="M272" i="46"/>
  <c r="M273" i="46"/>
  <c r="M274" i="46"/>
  <c r="M275" i="46"/>
  <c r="M276" i="46"/>
  <c r="M277" i="46"/>
  <c r="M278" i="46"/>
  <c r="M279" i="46"/>
  <c r="M280" i="46"/>
  <c r="M281" i="46"/>
  <c r="M282" i="46"/>
  <c r="M283" i="46"/>
  <c r="M284" i="46"/>
  <c r="M285" i="46"/>
  <c r="M286" i="46"/>
  <c r="M287" i="46"/>
  <c r="M288" i="46"/>
  <c r="M289" i="46"/>
  <c r="M290" i="46"/>
  <c r="M291" i="46"/>
  <c r="M292" i="46"/>
  <c r="M293" i="46"/>
  <c r="M294" i="46"/>
  <c r="M295" i="46"/>
  <c r="M296" i="46"/>
  <c r="M297" i="46"/>
  <c r="M298" i="46"/>
  <c r="M299" i="46"/>
  <c r="M300" i="46"/>
  <c r="M301" i="46"/>
  <c r="M302" i="46"/>
  <c r="M303" i="46"/>
  <c r="M304" i="46"/>
  <c r="M305" i="46"/>
  <c r="M306" i="46"/>
  <c r="M307" i="46"/>
  <c r="M308" i="46"/>
  <c r="M309" i="46"/>
  <c r="E16" i="45" a="1"/>
  <c r="E265" i="45" s="1"/>
  <c r="F16" i="45" a="1"/>
  <c r="F252" i="45" s="1"/>
  <c r="C17" i="45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E323" i="45" a="1"/>
  <c r="E324" i="45" s="1"/>
  <c r="F323" i="45" a="1"/>
  <c r="F349" i="45" s="1"/>
  <c r="H323" i="45" a="1"/>
  <c r="H326" i="45" s="1"/>
  <c r="J3424" i="48" l="1"/>
  <c r="F329" i="45"/>
  <c r="H610" i="45"/>
  <c r="H595" i="45"/>
  <c r="E585" i="45"/>
  <c r="H571" i="45"/>
  <c r="E554" i="45"/>
  <c r="E534" i="45"/>
  <c r="E516" i="45"/>
  <c r="H503" i="45"/>
  <c r="H487" i="45"/>
  <c r="H464" i="45"/>
  <c r="H444" i="45"/>
  <c r="H420" i="45"/>
  <c r="H388" i="45"/>
  <c r="H344" i="45"/>
  <c r="H620" i="45"/>
  <c r="H609" i="45"/>
  <c r="H594" i="45"/>
  <c r="H583" i="45"/>
  <c r="H569" i="45"/>
  <c r="E553" i="45"/>
  <c r="H531" i="45"/>
  <c r="H515" i="45"/>
  <c r="H500" i="45"/>
  <c r="I500" i="45" s="1"/>
  <c r="H484" i="45"/>
  <c r="H463" i="45"/>
  <c r="H440" i="45"/>
  <c r="H416" i="45"/>
  <c r="H384" i="45"/>
  <c r="E337" i="45"/>
  <c r="E323" i="45"/>
  <c r="H614" i="45"/>
  <c r="H588" i="45"/>
  <c r="H520" i="45"/>
  <c r="E470" i="45"/>
  <c r="E354" i="45"/>
  <c r="H598" i="45"/>
  <c r="H556" i="45"/>
  <c r="E504" i="45"/>
  <c r="E465" i="45"/>
  <c r="E421" i="45"/>
  <c r="H608" i="45"/>
  <c r="H581" i="45"/>
  <c r="H552" i="45"/>
  <c r="H511" i="45"/>
  <c r="H483" i="45"/>
  <c r="E439" i="45"/>
  <c r="E383" i="45"/>
  <c r="H618" i="45"/>
  <c r="H592" i="45"/>
  <c r="H580" i="45"/>
  <c r="H565" i="45"/>
  <c r="H547" i="45"/>
  <c r="H527" i="45"/>
  <c r="E511" i="45"/>
  <c r="E499" i="45"/>
  <c r="E481" i="45"/>
  <c r="H456" i="45"/>
  <c r="H436" i="45"/>
  <c r="H412" i="45"/>
  <c r="E377" i="45"/>
  <c r="H332" i="45"/>
  <c r="E56" i="45"/>
  <c r="H619" i="45"/>
  <c r="H593" i="45"/>
  <c r="H567" i="45"/>
  <c r="H528" i="45"/>
  <c r="H499" i="45"/>
  <c r="E461" i="45"/>
  <c r="E413" i="45"/>
  <c r="H336" i="45"/>
  <c r="H604" i="45"/>
  <c r="H617" i="45"/>
  <c r="H603" i="45"/>
  <c r="H590" i="45"/>
  <c r="H579" i="45"/>
  <c r="H560" i="45"/>
  <c r="E546" i="45"/>
  <c r="H523" i="45"/>
  <c r="H508" i="45"/>
  <c r="I508" i="45" s="1"/>
  <c r="E497" i="45"/>
  <c r="E478" i="45"/>
  <c r="H455" i="45"/>
  <c r="F433" i="45"/>
  <c r="H408" i="45"/>
  <c r="H368" i="45"/>
  <c r="E330" i="45"/>
  <c r="H574" i="45"/>
  <c r="H504" i="45"/>
  <c r="E423" i="45"/>
  <c r="H328" i="45"/>
  <c r="H585" i="45"/>
  <c r="H535" i="45"/>
  <c r="H491" i="45"/>
  <c r="E451" i="45"/>
  <c r="H352" i="45"/>
  <c r="H616" i="45"/>
  <c r="H601" i="45"/>
  <c r="H589" i="45"/>
  <c r="H578" i="45"/>
  <c r="E560" i="45"/>
  <c r="E540" i="45"/>
  <c r="E521" i="45"/>
  <c r="H507" i="45"/>
  <c r="H495" i="45"/>
  <c r="H476" i="45"/>
  <c r="H452" i="45"/>
  <c r="E432" i="45"/>
  <c r="E399" i="45"/>
  <c r="H360" i="45"/>
  <c r="H600" i="45"/>
  <c r="H559" i="45"/>
  <c r="H539" i="45"/>
  <c r="H492" i="45"/>
  <c r="H451" i="45"/>
  <c r="H392" i="45"/>
  <c r="H612" i="45"/>
  <c r="H572" i="45"/>
  <c r="E517" i="45"/>
  <c r="E389" i="45"/>
  <c r="E548" i="45"/>
  <c r="E473" i="45"/>
  <c r="E464" i="45"/>
  <c r="F449" i="45"/>
  <c r="E438" i="45"/>
  <c r="E431" i="45"/>
  <c r="E400" i="45"/>
  <c r="E369" i="45"/>
  <c r="F541" i="45"/>
  <c r="E535" i="45"/>
  <c r="E528" i="45"/>
  <c r="E505" i="45"/>
  <c r="E457" i="45"/>
  <c r="E444" i="45"/>
  <c r="E426" i="45"/>
  <c r="E402" i="45"/>
  <c r="E392" i="45"/>
  <c r="E384" i="45"/>
  <c r="E352" i="45"/>
  <c r="E597" i="45"/>
  <c r="E593" i="45"/>
  <c r="F613" i="45"/>
  <c r="E588" i="45"/>
  <c r="E577" i="45"/>
  <c r="E590" i="45"/>
  <c r="E576" i="45"/>
  <c r="E571" i="45"/>
  <c r="E563" i="45"/>
  <c r="E549" i="45"/>
  <c r="E543" i="45"/>
  <c r="E537" i="45"/>
  <c r="E524" i="45"/>
  <c r="E519" i="45"/>
  <c r="F513" i="45"/>
  <c r="E498" i="45"/>
  <c r="E492" i="45"/>
  <c r="E474" i="45"/>
  <c r="E458" i="45"/>
  <c r="E455" i="45"/>
  <c r="E450" i="45"/>
  <c r="E443" i="45"/>
  <c r="E429" i="45"/>
  <c r="E375" i="45"/>
  <c r="E360" i="45"/>
  <c r="E345" i="45"/>
  <c r="E621" i="45"/>
  <c r="E616" i="45"/>
  <c r="E608" i="45"/>
  <c r="E604" i="45"/>
  <c r="E615" i="45"/>
  <c r="E613" i="45"/>
  <c r="E606" i="45"/>
  <c r="E600" i="45"/>
  <c r="E596" i="45"/>
  <c r="E620" i="45"/>
  <c r="E617" i="45"/>
  <c r="E609" i="45"/>
  <c r="E605" i="45"/>
  <c r="E603" i="45"/>
  <c r="E586" i="45"/>
  <c r="E579" i="45"/>
  <c r="E614" i="45"/>
  <c r="E612" i="45"/>
  <c r="E598" i="45"/>
  <c r="E592" i="45"/>
  <c r="E589" i="45"/>
  <c r="F581" i="45"/>
  <c r="E574" i="45"/>
  <c r="E570" i="45"/>
  <c r="E565" i="45"/>
  <c r="E547" i="45"/>
  <c r="E541" i="45"/>
  <c r="E536" i="45"/>
  <c r="E527" i="45"/>
  <c r="E510" i="45"/>
  <c r="E489" i="45"/>
  <c r="E483" i="45"/>
  <c r="E475" i="45"/>
  <c r="E468" i="45"/>
  <c r="E445" i="45"/>
  <c r="E436" i="45"/>
  <c r="E430" i="45"/>
  <c r="E422" i="45"/>
  <c r="E415" i="45"/>
  <c r="E408" i="45"/>
  <c r="E376" i="45"/>
  <c r="E368" i="45"/>
  <c r="E340" i="45"/>
  <c r="E331" i="45"/>
  <c r="E91" i="45"/>
  <c r="E22" i="45"/>
  <c r="E129" i="45"/>
  <c r="F184" i="45"/>
  <c r="F248" i="45"/>
  <c r="F32" i="45"/>
  <c r="F158" i="45"/>
  <c r="F241" i="45"/>
  <c r="E183" i="45"/>
  <c r="E155" i="45"/>
  <c r="F53" i="45"/>
  <c r="E622" i="45"/>
  <c r="H615" i="45"/>
  <c r="E611" i="45"/>
  <c r="E607" i="45"/>
  <c r="H605" i="45"/>
  <c r="E602" i="45"/>
  <c r="E599" i="45"/>
  <c r="H597" i="45"/>
  <c r="E591" i="45"/>
  <c r="E587" i="45"/>
  <c r="E584" i="45"/>
  <c r="E582" i="45"/>
  <c r="H577" i="45"/>
  <c r="E575" i="45"/>
  <c r="E573" i="45"/>
  <c r="H570" i="45"/>
  <c r="E568" i="45"/>
  <c r="H563" i="45"/>
  <c r="E557" i="45"/>
  <c r="E550" i="45"/>
  <c r="H543" i="45"/>
  <c r="E538" i="45"/>
  <c r="E532" i="45"/>
  <c r="E525" i="45"/>
  <c r="H519" i="45"/>
  <c r="E514" i="45"/>
  <c r="E490" i="45"/>
  <c r="E485" i="45"/>
  <c r="E480" i="45"/>
  <c r="E471" i="45"/>
  <c r="E467" i="45"/>
  <c r="E460" i="45"/>
  <c r="E453" i="45"/>
  <c r="E448" i="45"/>
  <c r="E434" i="45"/>
  <c r="E427" i="45"/>
  <c r="E417" i="45"/>
  <c r="E411" i="45"/>
  <c r="H404" i="45"/>
  <c r="E395" i="45"/>
  <c r="E387" i="45"/>
  <c r="E380" i="45"/>
  <c r="E373" i="45"/>
  <c r="E364" i="45"/>
  <c r="H356" i="45"/>
  <c r="E349" i="45"/>
  <c r="E341" i="45"/>
  <c r="E334" i="45"/>
  <c r="E327" i="45"/>
  <c r="E307" i="45"/>
  <c r="E222" i="45"/>
  <c r="E170" i="45"/>
  <c r="E147" i="45"/>
  <c r="E116" i="45"/>
  <c r="F80" i="45"/>
  <c r="E23" i="45"/>
  <c r="E410" i="45"/>
  <c r="E404" i="45"/>
  <c r="E394" i="45"/>
  <c r="E385" i="45"/>
  <c r="E379" i="45"/>
  <c r="E371" i="45"/>
  <c r="E363" i="45"/>
  <c r="E356" i="45"/>
  <c r="E347" i="45"/>
  <c r="E326" i="45"/>
  <c r="F289" i="45"/>
  <c r="E217" i="45"/>
  <c r="F169" i="45"/>
  <c r="E146" i="45"/>
  <c r="F105" i="45"/>
  <c r="E77" i="45"/>
  <c r="E46" i="45"/>
  <c r="H621" i="45"/>
  <c r="E618" i="45"/>
  <c r="H613" i="45"/>
  <c r="E610" i="45"/>
  <c r="H606" i="45"/>
  <c r="E601" i="45"/>
  <c r="H596" i="45"/>
  <c r="E594" i="45"/>
  <c r="F589" i="45"/>
  <c r="H586" i="45"/>
  <c r="E583" i="45"/>
  <c r="E580" i="45"/>
  <c r="E578" i="45"/>
  <c r="H576" i="45"/>
  <c r="E572" i="45"/>
  <c r="E567" i="45"/>
  <c r="E562" i="45"/>
  <c r="E556" i="45"/>
  <c r="H548" i="45"/>
  <c r="E542" i="45"/>
  <c r="H536" i="45"/>
  <c r="E529" i="45"/>
  <c r="E518" i="45"/>
  <c r="E512" i="45"/>
  <c r="E507" i="45"/>
  <c r="E500" i="45"/>
  <c r="E493" i="45"/>
  <c r="E488" i="45"/>
  <c r="E484" i="45"/>
  <c r="E477" i="45"/>
  <c r="E469" i="45"/>
  <c r="F457" i="45"/>
  <c r="E452" i="45"/>
  <c r="H447" i="45"/>
  <c r="E440" i="45"/>
  <c r="H432" i="45"/>
  <c r="E425" i="45"/>
  <c r="E416" i="45"/>
  <c r="E403" i="45"/>
  <c r="E393" i="45"/>
  <c r="E378" i="45"/>
  <c r="E370" i="45"/>
  <c r="E361" i="45"/>
  <c r="E355" i="45"/>
  <c r="E346" i="45"/>
  <c r="H340" i="45"/>
  <c r="E332" i="45"/>
  <c r="E325" i="45"/>
  <c r="F282" i="45"/>
  <c r="E204" i="45"/>
  <c r="E165" i="45"/>
  <c r="F141" i="45"/>
  <c r="E105" i="45"/>
  <c r="E67" i="45"/>
  <c r="E45" i="45"/>
  <c r="E19" i="45"/>
  <c r="F273" i="45"/>
  <c r="F200" i="45"/>
  <c r="E134" i="45"/>
  <c r="E100" i="45"/>
  <c r="F66" i="45"/>
  <c r="F41" i="45"/>
  <c r="E18" i="45"/>
  <c r="E253" i="45"/>
  <c r="F195" i="45"/>
  <c r="F159" i="45"/>
  <c r="E131" i="45"/>
  <c r="E94" i="45"/>
  <c r="F62" i="45"/>
  <c r="E35" i="45"/>
  <c r="E407" i="45"/>
  <c r="E398" i="45"/>
  <c r="E382" i="45"/>
  <c r="E374" i="45"/>
  <c r="E365" i="45"/>
  <c r="E359" i="45"/>
  <c r="E351" i="45"/>
  <c r="E342" i="45"/>
  <c r="E336" i="45"/>
  <c r="F89" i="45"/>
  <c r="F30" i="45"/>
  <c r="H622" i="45"/>
  <c r="E619" i="45"/>
  <c r="H611" i="45"/>
  <c r="H607" i="45"/>
  <c r="H602" i="45"/>
  <c r="H599" i="45"/>
  <c r="E595" i="45"/>
  <c r="H591" i="45"/>
  <c r="H587" i="45"/>
  <c r="H584" i="45"/>
  <c r="H582" i="45"/>
  <c r="E581" i="45"/>
  <c r="H575" i="45"/>
  <c r="H573" i="45"/>
  <c r="E569" i="45"/>
  <c r="H564" i="45"/>
  <c r="E559" i="45"/>
  <c r="E552" i="45"/>
  <c r="E545" i="45"/>
  <c r="E539" i="45"/>
  <c r="H532" i="45"/>
  <c r="E526" i="45"/>
  <c r="E520" i="45"/>
  <c r="E515" i="45"/>
  <c r="E508" i="45"/>
  <c r="E501" i="45"/>
  <c r="E496" i="45"/>
  <c r="E491" i="45"/>
  <c r="E487" i="45"/>
  <c r="H480" i="45"/>
  <c r="H471" i="45"/>
  <c r="H467" i="45"/>
  <c r="H460" i="45"/>
  <c r="E454" i="45"/>
  <c r="H448" i="45"/>
  <c r="E441" i="45"/>
  <c r="E435" i="45"/>
  <c r="E428" i="45"/>
  <c r="E418" i="45"/>
  <c r="E412" i="45"/>
  <c r="E406" i="45"/>
  <c r="E397" i="45"/>
  <c r="E388" i="45"/>
  <c r="H380" i="45"/>
  <c r="F373" i="45"/>
  <c r="H364" i="45"/>
  <c r="E358" i="45"/>
  <c r="E350" i="45"/>
  <c r="F341" i="45"/>
  <c r="E335" i="45"/>
  <c r="E328" i="45"/>
  <c r="E309" i="45"/>
  <c r="E227" i="45"/>
  <c r="E179" i="45"/>
  <c r="E119" i="45"/>
  <c r="F81" i="45"/>
  <c r="E52" i="45"/>
  <c r="F27" i="45"/>
  <c r="F620" i="45"/>
  <c r="F601" i="45"/>
  <c r="F596" i="45"/>
  <c r="F592" i="45"/>
  <c r="F517" i="45"/>
  <c r="F461" i="45"/>
  <c r="F453" i="45"/>
  <c r="F369" i="45"/>
  <c r="F337" i="45"/>
  <c r="F325" i="45"/>
  <c r="F605" i="45"/>
  <c r="F584" i="45"/>
  <c r="F569" i="45"/>
  <c r="F549" i="45"/>
  <c r="F469" i="45"/>
  <c r="F425" i="45"/>
  <c r="F401" i="45"/>
  <c r="F617" i="45"/>
  <c r="F612" i="45"/>
  <c r="F608" i="45"/>
  <c r="F545" i="45"/>
  <c r="F501" i="45"/>
  <c r="F473" i="45"/>
  <c r="F393" i="45"/>
  <c r="F327" i="45"/>
  <c r="F361" i="45"/>
  <c r="F385" i="45"/>
  <c r="F413" i="45"/>
  <c r="F441" i="45"/>
  <c r="F465" i="45"/>
  <c r="F481" i="45"/>
  <c r="F485" i="45"/>
  <c r="F505" i="45"/>
  <c r="F557" i="45"/>
  <c r="F333" i="45"/>
  <c r="F357" i="45"/>
  <c r="F381" i="45"/>
  <c r="F405" i="45"/>
  <c r="F409" i="45"/>
  <c r="F437" i="45"/>
  <c r="F509" i="45"/>
  <c r="F561" i="45"/>
  <c r="F621" i="45"/>
  <c r="F600" i="45"/>
  <c r="F553" i="45"/>
  <c r="F477" i="45"/>
  <c r="F417" i="45"/>
  <c r="F593" i="45"/>
  <c r="F529" i="45"/>
  <c r="F497" i="45"/>
  <c r="F493" i="45"/>
  <c r="F429" i="45"/>
  <c r="F365" i="45"/>
  <c r="F616" i="45"/>
  <c r="F604" i="45"/>
  <c r="F597" i="45"/>
  <c r="F577" i="45"/>
  <c r="F573" i="45"/>
  <c r="F565" i="45"/>
  <c r="F533" i="45"/>
  <c r="F489" i="45"/>
  <c r="F397" i="45"/>
  <c r="F353" i="45"/>
  <c r="F588" i="45"/>
  <c r="F609" i="45"/>
  <c r="F585" i="45"/>
  <c r="F537" i="45"/>
  <c r="F525" i="45"/>
  <c r="F521" i="45"/>
  <c r="F445" i="45"/>
  <c r="F421" i="45"/>
  <c r="F389" i="45"/>
  <c r="F377" i="45"/>
  <c r="F345" i="45"/>
  <c r="E270" i="45"/>
  <c r="F240" i="45"/>
  <c r="E215" i="45"/>
  <c r="E195" i="45"/>
  <c r="E178" i="45"/>
  <c r="E164" i="45"/>
  <c r="E153" i="45"/>
  <c r="E141" i="45"/>
  <c r="F125" i="45"/>
  <c r="F114" i="45"/>
  <c r="F99" i="45"/>
  <c r="F86" i="45"/>
  <c r="F75" i="45"/>
  <c r="E62" i="45"/>
  <c r="F49" i="45"/>
  <c r="E41" i="45"/>
  <c r="H566" i="45"/>
  <c r="E564" i="45"/>
  <c r="E558" i="45"/>
  <c r="H555" i="45"/>
  <c r="H551" i="45"/>
  <c r="H544" i="45"/>
  <c r="E533" i="45"/>
  <c r="E531" i="45"/>
  <c r="E523" i="45"/>
  <c r="E513" i="45"/>
  <c r="E506" i="45"/>
  <c r="E503" i="45"/>
  <c r="E495" i="45"/>
  <c r="E486" i="45"/>
  <c r="E482" i="45"/>
  <c r="H479" i="45"/>
  <c r="E476" i="45"/>
  <c r="H472" i="45"/>
  <c r="E466" i="45"/>
  <c r="E463" i="45"/>
  <c r="H459" i="45"/>
  <c r="E456" i="45"/>
  <c r="E449" i="45"/>
  <c r="E447" i="45"/>
  <c r="E442" i="45"/>
  <c r="E433" i="45"/>
  <c r="H424" i="45"/>
  <c r="E420" i="45"/>
  <c r="E414" i="45"/>
  <c r="E401" i="45"/>
  <c r="H396" i="45"/>
  <c r="E391" i="45"/>
  <c r="E386" i="45"/>
  <c r="H372" i="45"/>
  <c r="E367" i="45"/>
  <c r="E362" i="45"/>
  <c r="E353" i="45"/>
  <c r="H348" i="45"/>
  <c r="E344" i="45"/>
  <c r="E339" i="45"/>
  <c r="E329" i="45"/>
  <c r="H324" i="45"/>
  <c r="E300" i="45"/>
  <c r="E263" i="45"/>
  <c r="E235" i="45"/>
  <c r="E211" i="45"/>
  <c r="F193" i="45"/>
  <c r="E175" i="45"/>
  <c r="E163" i="45"/>
  <c r="F139" i="45"/>
  <c r="E125" i="45"/>
  <c r="F111" i="45"/>
  <c r="F98" i="45"/>
  <c r="E86" i="45"/>
  <c r="F72" i="45"/>
  <c r="E61" i="45"/>
  <c r="E49" i="45"/>
  <c r="F39" i="45"/>
  <c r="E27" i="45"/>
  <c r="H568" i="45"/>
  <c r="E566" i="45"/>
  <c r="E561" i="45"/>
  <c r="E555" i="45"/>
  <c r="E551" i="45"/>
  <c r="E544" i="45"/>
  <c r="H540" i="45"/>
  <c r="E530" i="45"/>
  <c r="H524" i="45"/>
  <c r="E522" i="45"/>
  <c r="H516" i="45"/>
  <c r="H512" i="45"/>
  <c r="E509" i="45"/>
  <c r="E502" i="45"/>
  <c r="H496" i="45"/>
  <c r="E494" i="45"/>
  <c r="H488" i="45"/>
  <c r="E479" i="45"/>
  <c r="H475" i="45"/>
  <c r="E472" i="45"/>
  <c r="H468" i="45"/>
  <c r="E462" i="45"/>
  <c r="E459" i="45"/>
  <c r="E446" i="45"/>
  <c r="E437" i="45"/>
  <c r="H428" i="45"/>
  <c r="E424" i="45"/>
  <c r="E419" i="45"/>
  <c r="E409" i="45"/>
  <c r="E405" i="45"/>
  <c r="H400" i="45"/>
  <c r="E396" i="45"/>
  <c r="E390" i="45"/>
  <c r="E381" i="45"/>
  <c r="H376" i="45"/>
  <c r="E372" i="45"/>
  <c r="E366" i="45"/>
  <c r="E357" i="45"/>
  <c r="E348" i="45"/>
  <c r="E343" i="45"/>
  <c r="E338" i="45"/>
  <c r="E333" i="45"/>
  <c r="F298" i="45"/>
  <c r="E261" i="45"/>
  <c r="F233" i="45"/>
  <c r="F209" i="45"/>
  <c r="E189" i="45"/>
  <c r="E174" i="45"/>
  <c r="F150" i="45"/>
  <c r="E136" i="45"/>
  <c r="F123" i="45"/>
  <c r="F110" i="45"/>
  <c r="E96" i="45"/>
  <c r="E85" i="45"/>
  <c r="E72" i="45"/>
  <c r="E58" i="45"/>
  <c r="F36" i="45"/>
  <c r="E26" i="45"/>
  <c r="E291" i="45"/>
  <c r="E255" i="45"/>
  <c r="F228" i="45"/>
  <c r="E205" i="45"/>
  <c r="E188" i="45"/>
  <c r="F172" i="45"/>
  <c r="E160" i="45"/>
  <c r="F135" i="45"/>
  <c r="E120" i="45"/>
  <c r="E109" i="45"/>
  <c r="F95" i="45"/>
  <c r="E82" i="45"/>
  <c r="E70" i="45"/>
  <c r="E57" i="45"/>
  <c r="E36" i="45"/>
  <c r="F23" i="45"/>
  <c r="F16" i="45"/>
  <c r="E279" i="45"/>
  <c r="E246" i="45"/>
  <c r="F220" i="45"/>
  <c r="E199" i="45"/>
  <c r="F179" i="45"/>
  <c r="F168" i="45"/>
  <c r="E156" i="45"/>
  <c r="E145" i="45"/>
  <c r="E130" i="45"/>
  <c r="F116" i="45"/>
  <c r="E104" i="45"/>
  <c r="F90" i="45"/>
  <c r="F77" i="45"/>
  <c r="F65" i="45"/>
  <c r="E53" i="45"/>
  <c r="E44" i="45"/>
  <c r="F31" i="45"/>
  <c r="F19" i="45"/>
  <c r="E310" i="45"/>
  <c r="E301" i="45"/>
  <c r="E292" i="45"/>
  <c r="E283" i="45"/>
  <c r="F274" i="45"/>
  <c r="F265" i="45"/>
  <c r="E257" i="45"/>
  <c r="E249" i="45"/>
  <c r="F242" i="45"/>
  <c r="E236" i="45"/>
  <c r="E229" i="45"/>
  <c r="E223" i="45"/>
  <c r="F217" i="45"/>
  <c r="F211" i="45"/>
  <c r="E206" i="45"/>
  <c r="E201" i="45"/>
  <c r="E190" i="45"/>
  <c r="E185" i="45"/>
  <c r="E308" i="45"/>
  <c r="E299" i="45"/>
  <c r="F290" i="45"/>
  <c r="F281" i="45"/>
  <c r="E271" i="45"/>
  <c r="E262" i="45"/>
  <c r="E254" i="45"/>
  <c r="E247" i="45"/>
  <c r="E241" i="45"/>
  <c r="F234" i="45"/>
  <c r="E228" i="45"/>
  <c r="E221" i="45"/>
  <c r="F216" i="45"/>
  <c r="F210" i="45"/>
  <c r="F204" i="45"/>
  <c r="E200" i="45"/>
  <c r="F194" i="45"/>
  <c r="F188" i="45"/>
  <c r="E184" i="45"/>
  <c r="F178" i="45"/>
  <c r="E173" i="45"/>
  <c r="E169" i="45"/>
  <c r="F163" i="45"/>
  <c r="E159" i="45"/>
  <c r="E154" i="45"/>
  <c r="E150" i="45"/>
  <c r="F145" i="45"/>
  <c r="E140" i="45"/>
  <c r="E135" i="45"/>
  <c r="F129" i="45"/>
  <c r="E124" i="45"/>
  <c r="F119" i="45"/>
  <c r="E115" i="45"/>
  <c r="E110" i="45"/>
  <c r="F104" i="45"/>
  <c r="E99" i="45"/>
  <c r="F94" i="45"/>
  <c r="E90" i="45"/>
  <c r="F85" i="45"/>
  <c r="E81" i="45"/>
  <c r="E76" i="45"/>
  <c r="F71" i="45"/>
  <c r="E66" i="45"/>
  <c r="F61" i="45"/>
  <c r="F56" i="45"/>
  <c r="F52" i="45"/>
  <c r="E48" i="45"/>
  <c r="F44" i="45"/>
  <c r="F40" i="45"/>
  <c r="F35" i="45"/>
  <c r="E31" i="45"/>
  <c r="F26" i="45"/>
  <c r="F22" i="45"/>
  <c r="F18" i="45"/>
  <c r="E16" i="45"/>
  <c r="E315" i="45"/>
  <c r="F306" i="45"/>
  <c r="F297" i="45"/>
  <c r="E287" i="45"/>
  <c r="E278" i="45"/>
  <c r="E269" i="45"/>
  <c r="E260" i="45"/>
  <c r="E252" i="45"/>
  <c r="E245" i="45"/>
  <c r="E239" i="45"/>
  <c r="E233" i="45"/>
  <c r="F226" i="45"/>
  <c r="E220" i="45"/>
  <c r="E214" i="45"/>
  <c r="E209" i="45"/>
  <c r="F203" i="45"/>
  <c r="E198" i="45"/>
  <c r="E193" i="45"/>
  <c r="F187" i="45"/>
  <c r="E182" i="45"/>
  <c r="F177" i="45"/>
  <c r="E172" i="45"/>
  <c r="E168" i="45"/>
  <c r="E158" i="45"/>
  <c r="F152" i="45"/>
  <c r="F149" i="45"/>
  <c r="E144" i="45"/>
  <c r="E139" i="45"/>
  <c r="F133" i="45"/>
  <c r="E128" i="45"/>
  <c r="E123" i="45"/>
  <c r="F118" i="45"/>
  <c r="E114" i="45"/>
  <c r="E108" i="45"/>
  <c r="F102" i="45"/>
  <c r="E98" i="45"/>
  <c r="F93" i="45"/>
  <c r="E89" i="45"/>
  <c r="E84" i="45"/>
  <c r="E80" i="45"/>
  <c r="E75" i="45"/>
  <c r="F69" i="45"/>
  <c r="E65" i="45"/>
  <c r="E60" i="45"/>
  <c r="F55" i="45"/>
  <c r="F51" i="45"/>
  <c r="F47" i="45"/>
  <c r="F43" i="45"/>
  <c r="E39" i="45"/>
  <c r="F34" i="45"/>
  <c r="E30" i="45"/>
  <c r="F25" i="45"/>
  <c r="F21" i="45"/>
  <c r="F314" i="45"/>
  <c r="F305" i="45"/>
  <c r="E295" i="45"/>
  <c r="E286" i="45"/>
  <c r="E277" i="45"/>
  <c r="E268" i="45"/>
  <c r="E259" i="45"/>
  <c r="E251" i="45"/>
  <c r="F244" i="45"/>
  <c r="E238" i="45"/>
  <c r="F232" i="45"/>
  <c r="F225" i="45"/>
  <c r="F219" i="45"/>
  <c r="E213" i="45"/>
  <c r="F208" i="45"/>
  <c r="E203" i="45"/>
  <c r="E197" i="45"/>
  <c r="F192" i="45"/>
  <c r="E187" i="45"/>
  <c r="E181" i="45"/>
  <c r="E177" i="45"/>
  <c r="F171" i="45"/>
  <c r="E167" i="45"/>
  <c r="E162" i="45"/>
  <c r="F157" i="45"/>
  <c r="E152" i="45"/>
  <c r="E149" i="45"/>
  <c r="F143" i="45"/>
  <c r="E138" i="45"/>
  <c r="E133" i="45"/>
  <c r="F127" i="45"/>
  <c r="E122" i="45"/>
  <c r="E118" i="45"/>
  <c r="F113" i="45"/>
  <c r="F107" i="45"/>
  <c r="E102" i="45"/>
  <c r="F97" i="45"/>
  <c r="E93" i="45"/>
  <c r="F88" i="45"/>
  <c r="F83" i="45"/>
  <c r="F79" i="45"/>
  <c r="F74" i="45"/>
  <c r="E69" i="45"/>
  <c r="F64" i="45"/>
  <c r="F59" i="45"/>
  <c r="E55" i="45"/>
  <c r="E51" i="45"/>
  <c r="E47" i="45"/>
  <c r="E43" i="45"/>
  <c r="F38" i="45"/>
  <c r="E34" i="45"/>
  <c r="E29" i="45"/>
  <c r="E25" i="45"/>
  <c r="E21" i="45"/>
  <c r="F17" i="45"/>
  <c r="F313" i="45"/>
  <c r="E303" i="45"/>
  <c r="E294" i="45"/>
  <c r="E285" i="45"/>
  <c r="E276" i="45"/>
  <c r="E267" i="45"/>
  <c r="F258" i="45"/>
  <c r="F250" i="45"/>
  <c r="E244" i="45"/>
  <c r="E237" i="45"/>
  <c r="E231" i="45"/>
  <c r="E225" i="45"/>
  <c r="E219" i="45"/>
  <c r="F212" i="45"/>
  <c r="E208" i="45"/>
  <c r="F202" i="45"/>
  <c r="F196" i="45"/>
  <c r="E192" i="45"/>
  <c r="F186" i="45"/>
  <c r="F180" i="45"/>
  <c r="F176" i="45"/>
  <c r="E171" i="45"/>
  <c r="E166" i="45"/>
  <c r="E161" i="45"/>
  <c r="E157" i="45"/>
  <c r="F151" i="45"/>
  <c r="E148" i="45"/>
  <c r="E143" i="45"/>
  <c r="F137" i="45"/>
  <c r="E132" i="45"/>
  <c r="E127" i="45"/>
  <c r="F121" i="45"/>
  <c r="F117" i="45"/>
  <c r="E113" i="45"/>
  <c r="E107" i="45"/>
  <c r="F101" i="45"/>
  <c r="E97" i="45"/>
  <c r="E92" i="45"/>
  <c r="E88" i="45"/>
  <c r="E83" i="45"/>
  <c r="F78" i="45"/>
  <c r="E74" i="45"/>
  <c r="E68" i="45"/>
  <c r="E64" i="45"/>
  <c r="E59" i="45"/>
  <c r="F54" i="45"/>
  <c r="F50" i="45"/>
  <c r="F42" i="45"/>
  <c r="E38" i="45"/>
  <c r="F33" i="45"/>
  <c r="F28" i="45"/>
  <c r="F24" i="45"/>
  <c r="F20" i="45"/>
  <c r="E17" i="45"/>
  <c r="E311" i="45"/>
  <c r="E302" i="45"/>
  <c r="E293" i="45"/>
  <c r="E284" i="45"/>
  <c r="E275" i="45"/>
  <c r="F266" i="45"/>
  <c r="F257" i="45"/>
  <c r="F249" i="45"/>
  <c r="E243" i="45"/>
  <c r="F236" i="45"/>
  <c r="E230" i="45"/>
  <c r="F224" i="45"/>
  <c r="F218" i="45"/>
  <c r="E212" i="45"/>
  <c r="E207" i="45"/>
  <c r="F201" i="45"/>
  <c r="E196" i="45"/>
  <c r="E191" i="45"/>
  <c r="F185" i="45"/>
  <c r="E180" i="45"/>
  <c r="E176" i="45"/>
  <c r="F170" i="45"/>
  <c r="F165" i="45"/>
  <c r="F160" i="45"/>
  <c r="F156" i="45"/>
  <c r="E151" i="45"/>
  <c r="F147" i="45"/>
  <c r="E142" i="45"/>
  <c r="E137" i="45"/>
  <c r="F131" i="45"/>
  <c r="E126" i="45"/>
  <c r="E121" i="45"/>
  <c r="E117" i="45"/>
  <c r="E112" i="45"/>
  <c r="E106" i="45"/>
  <c r="E101" i="45"/>
  <c r="F96" i="45"/>
  <c r="F91" i="45"/>
  <c r="F87" i="45"/>
  <c r="F82" i="45"/>
  <c r="E78" i="45"/>
  <c r="E73" i="45"/>
  <c r="F67" i="45"/>
  <c r="F63" i="45"/>
  <c r="F58" i="45"/>
  <c r="E54" i="45"/>
  <c r="E50" i="45"/>
  <c r="F46" i="45"/>
  <c r="E42" i="45"/>
  <c r="E37" i="45"/>
  <c r="E33" i="45"/>
  <c r="E28" i="45"/>
  <c r="E24" i="45"/>
  <c r="E20" i="45"/>
  <c r="F622" i="45"/>
  <c r="F618" i="45"/>
  <c r="F614" i="45"/>
  <c r="F610" i="45"/>
  <c r="F606" i="45"/>
  <c r="F602" i="45"/>
  <c r="F598" i="45"/>
  <c r="F594" i="45"/>
  <c r="F590" i="45"/>
  <c r="F586" i="45"/>
  <c r="F582" i="45"/>
  <c r="F578" i="45"/>
  <c r="F574" i="45"/>
  <c r="F570" i="45"/>
  <c r="F566" i="45"/>
  <c r="F562" i="45"/>
  <c r="H561" i="45"/>
  <c r="F558" i="45"/>
  <c r="H557" i="45"/>
  <c r="F554" i="45"/>
  <c r="H553" i="45"/>
  <c r="F550" i="45"/>
  <c r="H549" i="45"/>
  <c r="F546" i="45"/>
  <c r="H545" i="45"/>
  <c r="F542" i="45"/>
  <c r="H541" i="45"/>
  <c r="F538" i="45"/>
  <c r="H537" i="45"/>
  <c r="F534" i="45"/>
  <c r="H533" i="45"/>
  <c r="F530" i="45"/>
  <c r="H529" i="45"/>
  <c r="F526" i="45"/>
  <c r="H525" i="45"/>
  <c r="F522" i="45"/>
  <c r="H521" i="45"/>
  <c r="F518" i="45"/>
  <c r="H517" i="45"/>
  <c r="F514" i="45"/>
  <c r="H513" i="45"/>
  <c r="F510" i="45"/>
  <c r="H509" i="45"/>
  <c r="F506" i="45"/>
  <c r="H505" i="45"/>
  <c r="F502" i="45"/>
  <c r="H501" i="45"/>
  <c r="F498" i="45"/>
  <c r="H497" i="45"/>
  <c r="F494" i="45"/>
  <c r="H493" i="45"/>
  <c r="F490" i="45"/>
  <c r="H489" i="45"/>
  <c r="F486" i="45"/>
  <c r="H485" i="45"/>
  <c r="F482" i="45"/>
  <c r="H481" i="45"/>
  <c r="F478" i="45"/>
  <c r="H477" i="45"/>
  <c r="F474" i="45"/>
  <c r="H473" i="45"/>
  <c r="F470" i="45"/>
  <c r="H469" i="45"/>
  <c r="F466" i="45"/>
  <c r="H465" i="45"/>
  <c r="F462" i="45"/>
  <c r="H461" i="45"/>
  <c r="F458" i="45"/>
  <c r="H457" i="45"/>
  <c r="F454" i="45"/>
  <c r="H453" i="45"/>
  <c r="F450" i="45"/>
  <c r="H449" i="45"/>
  <c r="F446" i="45"/>
  <c r="H445" i="45"/>
  <c r="F442" i="45"/>
  <c r="H441" i="45"/>
  <c r="F438" i="45"/>
  <c r="H437" i="45"/>
  <c r="F434" i="45"/>
  <c r="H433" i="45"/>
  <c r="F430" i="45"/>
  <c r="H429" i="45"/>
  <c r="F426" i="45"/>
  <c r="H425" i="45"/>
  <c r="F422" i="45"/>
  <c r="H421" i="45"/>
  <c r="F418" i="45"/>
  <c r="H417" i="45"/>
  <c r="F414" i="45"/>
  <c r="H413" i="45"/>
  <c r="F410" i="45"/>
  <c r="H409" i="45"/>
  <c r="F406" i="45"/>
  <c r="H405" i="45"/>
  <c r="F402" i="45"/>
  <c r="H401" i="45"/>
  <c r="F398" i="45"/>
  <c r="H397" i="45"/>
  <c r="F394" i="45"/>
  <c r="H393" i="45"/>
  <c r="F390" i="45"/>
  <c r="H389" i="45"/>
  <c r="F386" i="45"/>
  <c r="H385" i="45"/>
  <c r="F382" i="45"/>
  <c r="H381" i="45"/>
  <c r="F378" i="45"/>
  <c r="H377" i="45"/>
  <c r="F374" i="45"/>
  <c r="H373" i="45"/>
  <c r="F370" i="45"/>
  <c r="H369" i="45"/>
  <c r="F366" i="45"/>
  <c r="H365" i="45"/>
  <c r="F362" i="45"/>
  <c r="H361" i="45"/>
  <c r="F358" i="45"/>
  <c r="H357" i="45"/>
  <c r="F354" i="45"/>
  <c r="H353" i="45"/>
  <c r="F350" i="45"/>
  <c r="H349" i="45"/>
  <c r="F346" i="45"/>
  <c r="H345" i="45"/>
  <c r="F342" i="45"/>
  <c r="H341" i="45"/>
  <c r="F338" i="45"/>
  <c r="H337" i="45"/>
  <c r="F334" i="45"/>
  <c r="H333" i="45"/>
  <c r="F330" i="45"/>
  <c r="H329" i="45"/>
  <c r="F326" i="45"/>
  <c r="H325" i="45"/>
  <c r="F323" i="45"/>
  <c r="E314" i="45"/>
  <c r="F311" i="45"/>
  <c r="E306" i="45"/>
  <c r="F303" i="45"/>
  <c r="E298" i="45"/>
  <c r="F295" i="45"/>
  <c r="E290" i="45"/>
  <c r="F287" i="45"/>
  <c r="E282" i="45"/>
  <c r="F279" i="45"/>
  <c r="E274" i="45"/>
  <c r="F271" i="45"/>
  <c r="E266" i="45"/>
  <c r="F263" i="45"/>
  <c r="E258" i="45"/>
  <c r="F255" i="45"/>
  <c r="E250" i="45"/>
  <c r="F247" i="45"/>
  <c r="E242" i="45"/>
  <c r="F239" i="45"/>
  <c r="E234" i="45"/>
  <c r="F231" i="45"/>
  <c r="E226" i="45"/>
  <c r="F223" i="45"/>
  <c r="E218" i="45"/>
  <c r="F215" i="45"/>
  <c r="E210" i="45"/>
  <c r="F207" i="45"/>
  <c r="E202" i="45"/>
  <c r="F199" i="45"/>
  <c r="E194" i="45"/>
  <c r="F191" i="45"/>
  <c r="E186" i="45"/>
  <c r="F183" i="45"/>
  <c r="F175" i="45"/>
  <c r="F167" i="45"/>
  <c r="F155" i="45"/>
  <c r="F148" i="45"/>
  <c r="F146" i="45"/>
  <c r="F144" i="45"/>
  <c r="F142" i="45"/>
  <c r="F140" i="45"/>
  <c r="F138" i="45"/>
  <c r="F136" i="45"/>
  <c r="F134" i="45"/>
  <c r="F132" i="45"/>
  <c r="F130" i="45"/>
  <c r="F128" i="45"/>
  <c r="F126" i="45"/>
  <c r="F124" i="45"/>
  <c r="F122" i="45"/>
  <c r="F120" i="45"/>
  <c r="F115" i="45"/>
  <c r="F112" i="45"/>
  <c r="F109" i="45"/>
  <c r="F106" i="45"/>
  <c r="F103" i="45"/>
  <c r="F57" i="45"/>
  <c r="F48" i="45"/>
  <c r="F308" i="45"/>
  <c r="F300" i="45"/>
  <c r="F292" i="45"/>
  <c r="F284" i="45"/>
  <c r="F276" i="45"/>
  <c r="F268" i="45"/>
  <c r="F260" i="45"/>
  <c r="F29" i="45"/>
  <c r="F37" i="45"/>
  <c r="F45" i="45"/>
  <c r="F60" i="45"/>
  <c r="F68" i="45"/>
  <c r="F76" i="45"/>
  <c r="F84" i="45"/>
  <c r="F92" i="45"/>
  <c r="F100" i="45"/>
  <c r="F108" i="45"/>
  <c r="E313" i="45"/>
  <c r="F310" i="45"/>
  <c r="E305" i="45"/>
  <c r="F302" i="45"/>
  <c r="E297" i="45"/>
  <c r="F294" i="45"/>
  <c r="E289" i="45"/>
  <c r="F286" i="45"/>
  <c r="E281" i="45"/>
  <c r="F278" i="45"/>
  <c r="E273" i="45"/>
  <c r="F270" i="45"/>
  <c r="F262" i="45"/>
  <c r="F254" i="45"/>
  <c r="F246" i="45"/>
  <c r="F238" i="45"/>
  <c r="F230" i="45"/>
  <c r="F222" i="45"/>
  <c r="F214" i="45"/>
  <c r="F206" i="45"/>
  <c r="F198" i="45"/>
  <c r="F190" i="45"/>
  <c r="F182" i="45"/>
  <c r="F174" i="45"/>
  <c r="F166" i="45"/>
  <c r="F164" i="45"/>
  <c r="F162" i="45"/>
  <c r="F154" i="45"/>
  <c r="F580" i="45"/>
  <c r="F576" i="45"/>
  <c r="F572" i="45"/>
  <c r="F568" i="45"/>
  <c r="F564" i="45"/>
  <c r="F560" i="45"/>
  <c r="F556" i="45"/>
  <c r="F552" i="45"/>
  <c r="F548" i="45"/>
  <c r="F544" i="45"/>
  <c r="F540" i="45"/>
  <c r="F536" i="45"/>
  <c r="F532" i="45"/>
  <c r="F528" i="45"/>
  <c r="F524" i="45"/>
  <c r="F520" i="45"/>
  <c r="F516" i="45"/>
  <c r="F512" i="45"/>
  <c r="F508" i="45"/>
  <c r="F504" i="45"/>
  <c r="F500" i="45"/>
  <c r="F496" i="45"/>
  <c r="F492" i="45"/>
  <c r="F488" i="45"/>
  <c r="F484" i="45"/>
  <c r="F480" i="45"/>
  <c r="F476" i="45"/>
  <c r="F472" i="45"/>
  <c r="F468" i="45"/>
  <c r="F464" i="45"/>
  <c r="F460" i="45"/>
  <c r="F456" i="45"/>
  <c r="F452" i="45"/>
  <c r="F448" i="45"/>
  <c r="F444" i="45"/>
  <c r="H443" i="45"/>
  <c r="F440" i="45"/>
  <c r="H439" i="45"/>
  <c r="F436" i="45"/>
  <c r="H435" i="45"/>
  <c r="F432" i="45"/>
  <c r="H431" i="45"/>
  <c r="F428" i="45"/>
  <c r="H427" i="45"/>
  <c r="F424" i="45"/>
  <c r="H423" i="45"/>
  <c r="F420" i="45"/>
  <c r="H419" i="45"/>
  <c r="F416" i="45"/>
  <c r="H415" i="45"/>
  <c r="F412" i="45"/>
  <c r="H411" i="45"/>
  <c r="F408" i="45"/>
  <c r="H407" i="45"/>
  <c r="F404" i="45"/>
  <c r="H403" i="45"/>
  <c r="F400" i="45"/>
  <c r="H399" i="45"/>
  <c r="F396" i="45"/>
  <c r="H395" i="45"/>
  <c r="F392" i="45"/>
  <c r="H391" i="45"/>
  <c r="F388" i="45"/>
  <c r="H387" i="45"/>
  <c r="F384" i="45"/>
  <c r="H383" i="45"/>
  <c r="F380" i="45"/>
  <c r="H379" i="45"/>
  <c r="F376" i="45"/>
  <c r="H375" i="45"/>
  <c r="F372" i="45"/>
  <c r="H371" i="45"/>
  <c r="F368" i="45"/>
  <c r="H367" i="45"/>
  <c r="F364" i="45"/>
  <c r="H363" i="45"/>
  <c r="F360" i="45"/>
  <c r="H359" i="45"/>
  <c r="F356" i="45"/>
  <c r="H355" i="45"/>
  <c r="F352" i="45"/>
  <c r="H351" i="45"/>
  <c r="F348" i="45"/>
  <c r="H347" i="45"/>
  <c r="F344" i="45"/>
  <c r="H343" i="45"/>
  <c r="F340" i="45"/>
  <c r="H339" i="45"/>
  <c r="F336" i="45"/>
  <c r="H335" i="45"/>
  <c r="F332" i="45"/>
  <c r="H331" i="45"/>
  <c r="F328" i="45"/>
  <c r="H327" i="45"/>
  <c r="F324" i="45"/>
  <c r="H323" i="45"/>
  <c r="F315" i="45"/>
  <c r="F307" i="45"/>
  <c r="F299" i="45"/>
  <c r="F291" i="45"/>
  <c r="F283" i="45"/>
  <c r="F275" i="45"/>
  <c r="F267" i="45"/>
  <c r="F259" i="45"/>
  <c r="F251" i="45"/>
  <c r="F243" i="45"/>
  <c r="F235" i="45"/>
  <c r="F227" i="45"/>
  <c r="E32" i="45"/>
  <c r="E40" i="45"/>
  <c r="E63" i="45"/>
  <c r="E71" i="45"/>
  <c r="E79" i="45"/>
  <c r="E87" i="45"/>
  <c r="E95" i="45"/>
  <c r="E103" i="45"/>
  <c r="E111" i="45"/>
  <c r="F312" i="45"/>
  <c r="F304" i="45"/>
  <c r="F296" i="45"/>
  <c r="F288" i="45"/>
  <c r="F280" i="45"/>
  <c r="F272" i="45"/>
  <c r="F264" i="45"/>
  <c r="F256" i="45"/>
  <c r="F619" i="45"/>
  <c r="F615" i="45"/>
  <c r="F611" i="45"/>
  <c r="F607" i="45"/>
  <c r="F603" i="45"/>
  <c r="F599" i="45"/>
  <c r="F595" i="45"/>
  <c r="F591" i="45"/>
  <c r="F587" i="45"/>
  <c r="F583" i="45"/>
  <c r="F579" i="45"/>
  <c r="F575" i="45"/>
  <c r="F571" i="45"/>
  <c r="F567" i="45"/>
  <c r="F563" i="45"/>
  <c r="H562" i="45"/>
  <c r="F559" i="45"/>
  <c r="H558" i="45"/>
  <c r="F555" i="45"/>
  <c r="H554" i="45"/>
  <c r="F551" i="45"/>
  <c r="H550" i="45"/>
  <c r="F547" i="45"/>
  <c r="H546" i="45"/>
  <c r="F543" i="45"/>
  <c r="H542" i="45"/>
  <c r="F539" i="45"/>
  <c r="H538" i="45"/>
  <c r="F535" i="45"/>
  <c r="H534" i="45"/>
  <c r="F531" i="45"/>
  <c r="H530" i="45"/>
  <c r="F527" i="45"/>
  <c r="H526" i="45"/>
  <c r="F523" i="45"/>
  <c r="H522" i="45"/>
  <c r="F519" i="45"/>
  <c r="H518" i="45"/>
  <c r="F515" i="45"/>
  <c r="H514" i="45"/>
  <c r="F511" i="45"/>
  <c r="H510" i="45"/>
  <c r="F507" i="45"/>
  <c r="H506" i="45"/>
  <c r="F503" i="45"/>
  <c r="H502" i="45"/>
  <c r="F499" i="45"/>
  <c r="H498" i="45"/>
  <c r="F495" i="45"/>
  <c r="H494" i="45"/>
  <c r="F491" i="45"/>
  <c r="H490" i="45"/>
  <c r="F487" i="45"/>
  <c r="H486" i="45"/>
  <c r="F483" i="45"/>
  <c r="H482" i="45"/>
  <c r="F479" i="45"/>
  <c r="H478" i="45"/>
  <c r="F475" i="45"/>
  <c r="H474" i="45"/>
  <c r="F471" i="45"/>
  <c r="H470" i="45"/>
  <c r="F467" i="45"/>
  <c r="H466" i="45"/>
  <c r="F463" i="45"/>
  <c r="H462" i="45"/>
  <c r="F459" i="45"/>
  <c r="H458" i="45"/>
  <c r="F455" i="45"/>
  <c r="H454" i="45"/>
  <c r="F451" i="45"/>
  <c r="H450" i="45"/>
  <c r="F447" i="45"/>
  <c r="H446" i="45"/>
  <c r="F443" i="45"/>
  <c r="H442" i="45"/>
  <c r="F439" i="45"/>
  <c r="H438" i="45"/>
  <c r="F435" i="45"/>
  <c r="H434" i="45"/>
  <c r="F431" i="45"/>
  <c r="H430" i="45"/>
  <c r="F427" i="45"/>
  <c r="H426" i="45"/>
  <c r="F423" i="45"/>
  <c r="H422" i="45"/>
  <c r="F419" i="45"/>
  <c r="H418" i="45"/>
  <c r="F415" i="45"/>
  <c r="H414" i="45"/>
  <c r="F411" i="45"/>
  <c r="H410" i="45"/>
  <c r="F407" i="45"/>
  <c r="H406" i="45"/>
  <c r="F403" i="45"/>
  <c r="H402" i="45"/>
  <c r="F399" i="45"/>
  <c r="H398" i="45"/>
  <c r="F395" i="45"/>
  <c r="H394" i="45"/>
  <c r="F391" i="45"/>
  <c r="H390" i="45"/>
  <c r="F387" i="45"/>
  <c r="H386" i="45"/>
  <c r="F383" i="45"/>
  <c r="H382" i="45"/>
  <c r="F379" i="45"/>
  <c r="H378" i="45"/>
  <c r="F375" i="45"/>
  <c r="H374" i="45"/>
  <c r="F371" i="45"/>
  <c r="H370" i="45"/>
  <c r="F367" i="45"/>
  <c r="H366" i="45"/>
  <c r="F363" i="45"/>
  <c r="H362" i="45"/>
  <c r="F359" i="45"/>
  <c r="H358" i="45"/>
  <c r="F355" i="45"/>
  <c r="H354" i="45"/>
  <c r="F351" i="45"/>
  <c r="H350" i="45"/>
  <c r="F347" i="45"/>
  <c r="H346" i="45"/>
  <c r="F343" i="45"/>
  <c r="H342" i="45"/>
  <c r="F339" i="45"/>
  <c r="H338" i="45"/>
  <c r="F335" i="45"/>
  <c r="H334" i="45"/>
  <c r="F331" i="45"/>
  <c r="H330" i="45"/>
  <c r="E312" i="45"/>
  <c r="F309" i="45"/>
  <c r="E304" i="45"/>
  <c r="F301" i="45"/>
  <c r="E296" i="45"/>
  <c r="F293" i="45"/>
  <c r="E288" i="45"/>
  <c r="F285" i="45"/>
  <c r="E280" i="45"/>
  <c r="F277" i="45"/>
  <c r="E272" i="45"/>
  <c r="F269" i="45"/>
  <c r="E264" i="45"/>
  <c r="F261" i="45"/>
  <c r="E256" i="45"/>
  <c r="F253" i="45"/>
  <c r="E248" i="45"/>
  <c r="F245" i="45"/>
  <c r="E240" i="45"/>
  <c r="F237" i="45"/>
  <c r="E232" i="45"/>
  <c r="F229" i="45"/>
  <c r="E224" i="45"/>
  <c r="F221" i="45"/>
  <c r="E216" i="45"/>
  <c r="F213" i="45"/>
  <c r="F205" i="45"/>
  <c r="F197" i="45"/>
  <c r="F189" i="45"/>
  <c r="F181" i="45"/>
  <c r="F173" i="45"/>
  <c r="F161" i="45"/>
  <c r="F153" i="45"/>
  <c r="F73" i="45"/>
  <c r="F70" i="45"/>
  <c r="J3511" i="48" l="1"/>
  <c r="J3525" i="48"/>
  <c r="J3410" i="48"/>
  <c r="J3654" i="48"/>
  <c r="J3570" i="48"/>
  <c r="J3469" i="48"/>
  <c r="J3561" i="48"/>
  <c r="J3504" i="48"/>
  <c r="J3629" i="48"/>
  <c r="K2522" i="48"/>
  <c r="K2560" i="48"/>
  <c r="J3616" i="48"/>
  <c r="K2482" i="48"/>
  <c r="J3610" i="48"/>
  <c r="J3552" i="48"/>
  <c r="J3590" i="48"/>
  <c r="K2483" i="48"/>
  <c r="J3517" i="48"/>
  <c r="J3531" i="48"/>
  <c r="J3624" i="48"/>
  <c r="J3440" i="48"/>
  <c r="J3569" i="48"/>
  <c r="J3538" i="48"/>
  <c r="J3498" i="48"/>
  <c r="J3571" i="48"/>
  <c r="J3405" i="48"/>
  <c r="J3647" i="48"/>
  <c r="K2490" i="48"/>
  <c r="J3645" i="48"/>
  <c r="J3597" i="48"/>
  <c r="J3591" i="48"/>
  <c r="J3567" i="48"/>
  <c r="J3549" i="48"/>
  <c r="J3646" i="48"/>
  <c r="K2499" i="48"/>
  <c r="J3550" i="48"/>
  <c r="J3464" i="48"/>
  <c r="J3582" i="48"/>
  <c r="J3679" i="48"/>
  <c r="J3643" i="48"/>
  <c r="J3601" i="48"/>
  <c r="J3521" i="48"/>
  <c r="J3573" i="48"/>
  <c r="J3564" i="48"/>
  <c r="J3535" i="48"/>
  <c r="J3540" i="48"/>
  <c r="J3583" i="48"/>
  <c r="J3509" i="48"/>
  <c r="J3532" i="48"/>
  <c r="J3667" i="48"/>
  <c r="J3519" i="48"/>
  <c r="K2489" i="48"/>
  <c r="J3426" i="48"/>
  <c r="J3630" i="48"/>
  <c r="J3700" i="48"/>
  <c r="J3471" i="48"/>
  <c r="J3453" i="48"/>
  <c r="J3653" i="48"/>
  <c r="J3526" i="48"/>
  <c r="J3447" i="48"/>
  <c r="K2623" i="48"/>
  <c r="K2518" i="48"/>
  <c r="J3701" i="48"/>
  <c r="J3609" i="48"/>
  <c r="J3632" i="48"/>
  <c r="J3655" i="48"/>
  <c r="J3631" i="48"/>
  <c r="J3617" i="48"/>
  <c r="J3465" i="48"/>
  <c r="J3420" i="48"/>
  <c r="J3502" i="48"/>
  <c r="J3568" i="48"/>
  <c r="J3580" i="48"/>
  <c r="J3461" i="48"/>
  <c r="K2504" i="48"/>
  <c r="J3528" i="48"/>
  <c r="K2548" i="48"/>
  <c r="J3524" i="48"/>
  <c r="J3427" i="48"/>
  <c r="J3642" i="48"/>
  <c r="J3490" i="48"/>
  <c r="J3457" i="48"/>
  <c r="J3636" i="48"/>
  <c r="K2473" i="48"/>
  <c r="K2514" i="48"/>
  <c r="J3668" i="48"/>
  <c r="J3639" i="48"/>
  <c r="J3628" i="48"/>
  <c r="J3527" i="48"/>
  <c r="K2539" i="48"/>
  <c r="J3434" i="48"/>
  <c r="J3626" i="48"/>
  <c r="J3529" i="48"/>
  <c r="J3604" i="48"/>
  <c r="J3554" i="48"/>
  <c r="J3562" i="48"/>
  <c r="J3485" i="48"/>
  <c r="J3692" i="48"/>
  <c r="J3463" i="48"/>
  <c r="J3537" i="48"/>
  <c r="J3634" i="48"/>
  <c r="J3619" i="48"/>
  <c r="J3697" i="48"/>
  <c r="K2622" i="48"/>
  <c r="J3656" i="48"/>
  <c r="J3696" i="48"/>
  <c r="J3608" i="48"/>
  <c r="J3458" i="48"/>
  <c r="J3507" i="48"/>
  <c r="J3675" i="48"/>
  <c r="K2563" i="48"/>
  <c r="J3640" i="48"/>
  <c r="J3605" i="48"/>
  <c r="K2558" i="48"/>
  <c r="J3592" i="48"/>
  <c r="J3574" i="48"/>
  <c r="J3544" i="48"/>
  <c r="J3695" i="48"/>
  <c r="J3649" i="48"/>
  <c r="J3589" i="48"/>
  <c r="J3578" i="48"/>
  <c r="J3684" i="48"/>
  <c r="K2549" i="48"/>
  <c r="J3702" i="48"/>
  <c r="K2501" i="48"/>
  <c r="J3618" i="48"/>
  <c r="J3543" i="48"/>
  <c r="J3534" i="48"/>
  <c r="J3472" i="48"/>
  <c r="J3595" i="48"/>
  <c r="J3622" i="48"/>
  <c r="J3620" i="48"/>
  <c r="J3547" i="48"/>
  <c r="J3508" i="48"/>
  <c r="J3454" i="48"/>
  <c r="J3520" i="48"/>
  <c r="J3551" i="48"/>
  <c r="J3638" i="48"/>
  <c r="J3704" i="48"/>
  <c r="J3677" i="48"/>
  <c r="J3470" i="48"/>
  <c r="J3683" i="48"/>
  <c r="J3635" i="48"/>
  <c r="J3599" i="48"/>
  <c r="J3479" i="48"/>
  <c r="J3558" i="48"/>
  <c r="K2480" i="48"/>
  <c r="K2508" i="48"/>
  <c r="J3476" i="48"/>
  <c r="J3467" i="48"/>
  <c r="J3548" i="48"/>
  <c r="J3566" i="48"/>
  <c r="J3658" i="48"/>
  <c r="J3419" i="48"/>
  <c r="J3685" i="48"/>
  <c r="J3418" i="48"/>
  <c r="K2475" i="48"/>
  <c r="J3449" i="48"/>
  <c r="K2507" i="48"/>
  <c r="J3659" i="48"/>
  <c r="J3450" i="48"/>
  <c r="J3539" i="48"/>
  <c r="J3428" i="48"/>
  <c r="J3553" i="48"/>
  <c r="J3455" i="48"/>
  <c r="J3641" i="48"/>
  <c r="K2546" i="48"/>
  <c r="J3644" i="48"/>
  <c r="J3690" i="48"/>
  <c r="J3671" i="48"/>
  <c r="K2498" i="48"/>
  <c r="J3698" i="48"/>
  <c r="J3514" i="48"/>
  <c r="J3422" i="48"/>
  <c r="J3650" i="48"/>
  <c r="J3606" i="48"/>
  <c r="J3613" i="48"/>
  <c r="K2502" i="48"/>
  <c r="J3555" i="48"/>
  <c r="K2509" i="48"/>
  <c r="J3665" i="48"/>
  <c r="J3662" i="48"/>
  <c r="K2517" i="48"/>
  <c r="J3513" i="48"/>
  <c r="J3484" i="48"/>
  <c r="J3614" i="48"/>
  <c r="J3584" i="48"/>
  <c r="J3466" i="48"/>
  <c r="J3651" i="48"/>
  <c r="K2491" i="48"/>
  <c r="J3666" i="48"/>
  <c r="J3510" i="48"/>
  <c r="K2503" i="48"/>
  <c r="J3563" i="48"/>
  <c r="J3475" i="48"/>
  <c r="J3541" i="48"/>
  <c r="J3489" i="48"/>
  <c r="J3460" i="48"/>
  <c r="J3581" i="48"/>
  <c r="J3560" i="48"/>
  <c r="J3660" i="48"/>
  <c r="J3536" i="48"/>
  <c r="J3431" i="48"/>
  <c r="J3699" i="48"/>
  <c r="J3678" i="48"/>
  <c r="J3676" i="48"/>
  <c r="J3481" i="48"/>
  <c r="J3496" i="48"/>
  <c r="J3575" i="48"/>
  <c r="J3681" i="48"/>
  <c r="K2472" i="48"/>
  <c r="J3474" i="48"/>
  <c r="J3593" i="48"/>
  <c r="J3546" i="48"/>
  <c r="J3672" i="48"/>
  <c r="J3682" i="48"/>
  <c r="J3522" i="48"/>
  <c r="J3664" i="48"/>
  <c r="J3439" i="48"/>
  <c r="J3412" i="48"/>
  <c r="J3603" i="48"/>
  <c r="J3661" i="48"/>
  <c r="J3506" i="48"/>
  <c r="J3445" i="48"/>
  <c r="K2477" i="48"/>
  <c r="J3594" i="48"/>
  <c r="J3670" i="48"/>
  <c r="J3446" i="48"/>
  <c r="J3493" i="48"/>
  <c r="K2510" i="48"/>
  <c r="J3565" i="48"/>
  <c r="J3691" i="48"/>
  <c r="J3673" i="48"/>
  <c r="J3462" i="48"/>
  <c r="J3587" i="48"/>
  <c r="J3588" i="48"/>
  <c r="J3611" i="48"/>
  <c r="J3688" i="48"/>
  <c r="K2553" i="48"/>
  <c r="J3459" i="48"/>
  <c r="J3559" i="48"/>
  <c r="J3545" i="48"/>
  <c r="J3505" i="48"/>
  <c r="K2569" i="48"/>
  <c r="J3652" i="48"/>
  <c r="J3488" i="48"/>
  <c r="J3703" i="48"/>
  <c r="J3523" i="48"/>
  <c r="J3598" i="48"/>
  <c r="J3602" i="48"/>
  <c r="J3600" i="48"/>
  <c r="J3674" i="48"/>
  <c r="K2565" i="48"/>
  <c r="J3637" i="48"/>
  <c r="J3413" i="48"/>
  <c r="K2557" i="48"/>
  <c r="K2543" i="48"/>
  <c r="J3623" i="48"/>
  <c r="J3579" i="48"/>
  <c r="J3576" i="48"/>
  <c r="K2474" i="48"/>
  <c r="J3612" i="48"/>
  <c r="K2496" i="48"/>
  <c r="J3421" i="48"/>
  <c r="J3577" i="48"/>
  <c r="J3500" i="48"/>
  <c r="J3621" i="48"/>
  <c r="J3572" i="48"/>
  <c r="J3693" i="48"/>
  <c r="J3518" i="48"/>
  <c r="J3516" i="48"/>
  <c r="J3680" i="48"/>
  <c r="J3625" i="48"/>
  <c r="K2481" i="48"/>
  <c r="J3694" i="48"/>
  <c r="J3515" i="48"/>
  <c r="J3615" i="48"/>
  <c r="K2544" i="48"/>
  <c r="J3687" i="48"/>
  <c r="J3512" i="48"/>
  <c r="J3633" i="48"/>
  <c r="J3663" i="48"/>
  <c r="J3607" i="48"/>
  <c r="J3648" i="48"/>
  <c r="J3530" i="48"/>
  <c r="J3542" i="48"/>
  <c r="J3585" i="48"/>
  <c r="J3429" i="48"/>
  <c r="J3689" i="48"/>
  <c r="J3501" i="48"/>
  <c r="J3627" i="48"/>
  <c r="J3686" i="48"/>
  <c r="J3669" i="48"/>
  <c r="K2561" i="48"/>
  <c r="J3596" i="48"/>
  <c r="J3533" i="48"/>
  <c r="J3468" i="48"/>
  <c r="J3486" i="48"/>
  <c r="J3657" i="48"/>
  <c r="J3586" i="48"/>
  <c r="I619" i="45"/>
  <c r="I507" i="45"/>
  <c r="I614" i="45"/>
  <c r="I620" i="45"/>
  <c r="I612" i="45"/>
  <c r="I511" i="45"/>
  <c r="I616" i="45"/>
  <c r="I609" i="45"/>
  <c r="I617" i="45"/>
  <c r="I495" i="45"/>
  <c r="I618" i="45"/>
  <c r="I503" i="45"/>
  <c r="I504" i="45"/>
  <c r="I590" i="45"/>
  <c r="I520" i="45"/>
  <c r="I610" i="45"/>
  <c r="I499" i="45"/>
  <c r="I595" i="45"/>
  <c r="I608" i="45"/>
  <c r="I515" i="45"/>
  <c r="K2628" i="48"/>
  <c r="K2637" i="48"/>
  <c r="K2636" i="48"/>
  <c r="K2639" i="48"/>
  <c r="K2630" i="48"/>
  <c r="K2632" i="48"/>
  <c r="K2634" i="48"/>
  <c r="K2635" i="48"/>
  <c r="K2640" i="48"/>
  <c r="K2633" i="48"/>
  <c r="K2629" i="48"/>
  <c r="K2631" i="48"/>
  <c r="K2638" i="48"/>
  <c r="K2478" i="48"/>
  <c r="K2479" i="48"/>
  <c r="K2625" i="48"/>
  <c r="K2476" i="48"/>
  <c r="K2626" i="48"/>
  <c r="K2624" i="48"/>
  <c r="K2627" i="48"/>
  <c r="K2471" i="48"/>
  <c r="I497" i="45"/>
  <c r="I505" i="45"/>
  <c r="I513" i="45"/>
  <c r="I521" i="45"/>
  <c r="I512" i="45"/>
  <c r="I611" i="45"/>
  <c r="I519" i="45"/>
  <c r="I494" i="45"/>
  <c r="I502" i="45"/>
  <c r="I510" i="45"/>
  <c r="I518" i="45"/>
  <c r="I496" i="45"/>
  <c r="I516" i="45"/>
  <c r="I599" i="45"/>
  <c r="I596" i="45"/>
  <c r="I613" i="45"/>
  <c r="I597" i="45"/>
  <c r="I493" i="45"/>
  <c r="I501" i="45"/>
  <c r="I509" i="45"/>
  <c r="I517" i="45"/>
  <c r="I622" i="45"/>
  <c r="I586" i="45"/>
  <c r="I498" i="45"/>
  <c r="I506" i="45"/>
  <c r="I514" i="45"/>
  <c r="I607" i="45"/>
  <c r="I606" i="45"/>
  <c r="I621" i="45"/>
  <c r="I615" i="45"/>
  <c r="K2545" i="48" l="1"/>
  <c r="K2535" i="48"/>
  <c r="J3456" i="48"/>
  <c r="K2523" i="48"/>
  <c r="K2556" i="48"/>
  <c r="K2551" i="48"/>
  <c r="J3494" i="48"/>
  <c r="J3473" i="48"/>
  <c r="J3411" i="48"/>
  <c r="K2519" i="48"/>
  <c r="J3417" i="48"/>
  <c r="K2550" i="48"/>
  <c r="J3430" i="48"/>
  <c r="K2493" i="48"/>
  <c r="J3416" i="48"/>
  <c r="K2506" i="48"/>
  <c r="J3557" i="48"/>
  <c r="K2533" i="48"/>
  <c r="J3423" i="48"/>
  <c r="K2486" i="48"/>
  <c r="J3503" i="48"/>
  <c r="K2515" i="48"/>
  <c r="J3433" i="48"/>
  <c r="K2540" i="48"/>
  <c r="J3556" i="48"/>
  <c r="K2520" i="48"/>
  <c r="J3480" i="48"/>
  <c r="J3497" i="48"/>
  <c r="K2568" i="48"/>
  <c r="J3451" i="48"/>
  <c r="K2492" i="48"/>
  <c r="J3478" i="48"/>
  <c r="K2530" i="48"/>
  <c r="K2547" i="48"/>
  <c r="K2495" i="48"/>
  <c r="J3452" i="48"/>
  <c r="J3441" i="48"/>
  <c r="J3491" i="48"/>
  <c r="J3438" i="48"/>
  <c r="J3483" i="48"/>
  <c r="K2513" i="48"/>
  <c r="K2500" i="48"/>
  <c r="K2531" i="48"/>
  <c r="J3407" i="48"/>
  <c r="J3408" i="48"/>
  <c r="J3448" i="48"/>
  <c r="J3482" i="48"/>
  <c r="J3409" i="48"/>
  <c r="K2542" i="48"/>
  <c r="K2521" i="48"/>
  <c r="K2497" i="48"/>
  <c r="K2512" i="48"/>
  <c r="K2559" i="48"/>
  <c r="J3492" i="48"/>
  <c r="K2555" i="48"/>
  <c r="J3443" i="48"/>
  <c r="K2484" i="48"/>
  <c r="K2532" i="48"/>
  <c r="J3442" i="48"/>
  <c r="J3435" i="48"/>
  <c r="J3414" i="48"/>
  <c r="K2566" i="48"/>
  <c r="K2488" i="48"/>
  <c r="J3499" i="48"/>
  <c r="J3436" i="48"/>
  <c r="J3432" i="48"/>
  <c r="K2505" i="48"/>
  <c r="K2541" i="48"/>
  <c r="K2485" i="48"/>
  <c r="J3406" i="48"/>
  <c r="K2516" i="48"/>
  <c r="K2494" i="48"/>
  <c r="J3425" i="48"/>
  <c r="K2621" i="48"/>
  <c r="K2487" i="48"/>
  <c r="K2511" i="48"/>
  <c r="K2534" i="48"/>
  <c r="J3415" i="48"/>
  <c r="J3487" i="48"/>
  <c r="J3437" i="48"/>
  <c r="K2552" i="48"/>
  <c r="K2554" i="48"/>
  <c r="J3477" i="48"/>
  <c r="K2567" i="48"/>
  <c r="J3444" i="48"/>
  <c r="J3495" i="48"/>
  <c r="G323" i="47" l="1" a="1"/>
  <c r="G467" i="47" s="1"/>
  <c r="G331" i="47" l="1"/>
  <c r="G323" i="47"/>
  <c r="G617" i="47"/>
  <c r="G336" i="47"/>
  <c r="G591" i="47"/>
  <c r="G328" i="47"/>
  <c r="G510" i="47"/>
  <c r="G446" i="47"/>
  <c r="G502" i="47"/>
  <c r="G600" i="47"/>
  <c r="G389" i="47"/>
  <c r="G480" i="47"/>
  <c r="G365" i="47"/>
  <c r="G577" i="47"/>
  <c r="G559" i="47"/>
  <c r="G325" i="47"/>
  <c r="G489" i="47"/>
  <c r="G327" i="47"/>
  <c r="G468" i="47"/>
  <c r="G433" i="47"/>
  <c r="G534" i="47"/>
  <c r="G460" i="47"/>
  <c r="G592" i="47"/>
  <c r="G439" i="47"/>
  <c r="G358" i="47"/>
  <c r="G452" i="47"/>
  <c r="G584" i="47"/>
  <c r="G431" i="47"/>
  <c r="G533" i="47"/>
  <c r="G619" i="47"/>
  <c r="G522" i="47"/>
  <c r="G520" i="47"/>
  <c r="G375" i="47"/>
  <c r="G397" i="47"/>
  <c r="G587" i="47"/>
  <c r="G393" i="47"/>
  <c r="G400" i="47"/>
  <c r="G335" i="47"/>
  <c r="G342" i="47"/>
  <c r="G402" i="47"/>
  <c r="G571" i="47"/>
  <c r="G530" i="47"/>
  <c r="G385" i="47"/>
  <c r="G549" i="47"/>
  <c r="G572" i="47"/>
  <c r="G499" i="47"/>
  <c r="G586" i="47"/>
  <c r="G353" i="47"/>
  <c r="G542" i="47"/>
  <c r="G541" i="47"/>
  <c r="G476" i="47"/>
  <c r="G491" i="47"/>
  <c r="G513" i="47"/>
  <c r="G329" i="47"/>
  <c r="G432" i="47"/>
  <c r="G519" i="47"/>
  <c r="G394" i="47"/>
  <c r="G422" i="47"/>
  <c r="G485" i="47"/>
  <c r="G362" i="47"/>
  <c r="G396" i="47"/>
  <c r="G459" i="47"/>
  <c r="G505" i="47"/>
  <c r="G490" i="47"/>
  <c r="G424" i="47"/>
  <c r="G455" i="47"/>
  <c r="G378" i="47"/>
  <c r="G374" i="47"/>
  <c r="G469" i="47"/>
  <c r="G596" i="47"/>
  <c r="G356" i="47"/>
  <c r="G427" i="47"/>
  <c r="G497" i="47"/>
  <c r="G608" i="47"/>
  <c r="G416" i="47"/>
  <c r="G447" i="47"/>
  <c r="G330" i="47"/>
  <c r="G366" i="47"/>
  <c r="G405" i="47"/>
  <c r="G588" i="47"/>
  <c r="G324" i="47"/>
  <c r="G395" i="47"/>
  <c r="G609" i="47"/>
  <c r="G481" i="47"/>
  <c r="G514" i="47"/>
  <c r="G528" i="47"/>
  <c r="G408" i="47"/>
  <c r="G527" i="47"/>
  <c r="G407" i="47"/>
  <c r="G354" i="47"/>
  <c r="G470" i="47"/>
  <c r="G350" i="47"/>
  <c r="G477" i="47"/>
  <c r="G357" i="47"/>
  <c r="G580" i="47"/>
  <c r="G404" i="47"/>
  <c r="G579" i="47"/>
  <c r="G403" i="47"/>
  <c r="G602" i="47"/>
  <c r="G569" i="47"/>
  <c r="G425" i="47"/>
  <c r="G466" i="47"/>
  <c r="G496" i="47"/>
  <c r="G352" i="47"/>
  <c r="G511" i="47"/>
  <c r="G367" i="47"/>
  <c r="G622" i="47"/>
  <c r="G438" i="47"/>
  <c r="G589" i="47"/>
  <c r="G461" i="47"/>
  <c r="G450" i="47"/>
  <c r="G540" i="47"/>
  <c r="G388" i="47"/>
  <c r="G515" i="47"/>
  <c r="G387" i="47"/>
  <c r="G594" i="47"/>
  <c r="G561" i="47"/>
  <c r="G417" i="47"/>
  <c r="G616" i="47"/>
  <c r="G488" i="47"/>
  <c r="G344" i="47"/>
  <c r="G503" i="47"/>
  <c r="G343" i="47"/>
  <c r="G550" i="47"/>
  <c r="G430" i="47"/>
  <c r="G581" i="47"/>
  <c r="G453" i="47"/>
  <c r="G426" i="47"/>
  <c r="G508" i="47"/>
  <c r="G380" i="47"/>
  <c r="G507" i="47"/>
  <c r="G379" i="47"/>
  <c r="G554" i="47"/>
  <c r="G553" i="47"/>
  <c r="G457" i="47"/>
  <c r="G377" i="47"/>
  <c r="G442" i="47"/>
  <c r="G552" i="47"/>
  <c r="G472" i="47"/>
  <c r="G392" i="47"/>
  <c r="G583" i="47"/>
  <c r="G495" i="47"/>
  <c r="G399" i="47"/>
  <c r="G506" i="47"/>
  <c r="G606" i="47"/>
  <c r="G494" i="47"/>
  <c r="G414" i="47"/>
  <c r="G613" i="47"/>
  <c r="G525" i="47"/>
  <c r="G429" i="47"/>
  <c r="G349" i="47"/>
  <c r="G338" i="47"/>
  <c r="G532" i="47"/>
  <c r="G444" i="47"/>
  <c r="G348" i="47"/>
  <c r="G563" i="47"/>
  <c r="G451" i="47"/>
  <c r="G371" i="47"/>
  <c r="G610" i="47"/>
  <c r="G545" i="47"/>
  <c r="G449" i="47"/>
  <c r="G369" i="47"/>
  <c r="G410" i="47"/>
  <c r="G544" i="47"/>
  <c r="G464" i="47"/>
  <c r="G368" i="47"/>
  <c r="G575" i="47"/>
  <c r="G471" i="47"/>
  <c r="G391" i="47"/>
  <c r="G482" i="47"/>
  <c r="G566" i="47"/>
  <c r="G486" i="47"/>
  <c r="G406" i="47"/>
  <c r="G605" i="47"/>
  <c r="G517" i="47"/>
  <c r="G421" i="47"/>
  <c r="G341" i="47"/>
  <c r="G614" i="47"/>
  <c r="G524" i="47"/>
  <c r="G420" i="47"/>
  <c r="G340" i="47"/>
  <c r="G555" i="47"/>
  <c r="G443" i="47"/>
  <c r="G363" i="47"/>
  <c r="G546" i="47"/>
  <c r="G521" i="47"/>
  <c r="G441" i="47"/>
  <c r="G361" i="47"/>
  <c r="G346" i="47"/>
  <c r="G536" i="47"/>
  <c r="G456" i="47"/>
  <c r="G360" i="47"/>
  <c r="G567" i="47"/>
  <c r="G463" i="47"/>
  <c r="G383" i="47"/>
  <c r="G458" i="47"/>
  <c r="G558" i="47"/>
  <c r="G478" i="47"/>
  <c r="G382" i="47"/>
  <c r="G597" i="47"/>
  <c r="G493" i="47"/>
  <c r="G413" i="47"/>
  <c r="G333" i="47"/>
  <c r="G604" i="47"/>
  <c r="G516" i="47"/>
  <c r="G412" i="47"/>
  <c r="G332" i="47"/>
  <c r="G523" i="47"/>
  <c r="G435" i="47"/>
  <c r="G339" i="47"/>
  <c r="G570" i="47"/>
  <c r="G601" i="47"/>
  <c r="G537" i="47"/>
  <c r="G473" i="47"/>
  <c r="G409" i="47"/>
  <c r="G345" i="47"/>
  <c r="G386" i="47"/>
  <c r="G576" i="47"/>
  <c r="G512" i="47"/>
  <c r="G448" i="47"/>
  <c r="G384" i="47"/>
  <c r="G615" i="47"/>
  <c r="G551" i="47"/>
  <c r="G487" i="47"/>
  <c r="G423" i="47"/>
  <c r="G359" i="47"/>
  <c r="G434" i="47"/>
  <c r="G590" i="47"/>
  <c r="G526" i="47"/>
  <c r="G462" i="47"/>
  <c r="G398" i="47"/>
  <c r="G334" i="47"/>
  <c r="G573" i="47"/>
  <c r="G509" i="47"/>
  <c r="G445" i="47"/>
  <c r="G381" i="47"/>
  <c r="G498" i="47"/>
  <c r="G598" i="47"/>
  <c r="G564" i="47"/>
  <c r="G500" i="47"/>
  <c r="G436" i="47"/>
  <c r="G372" i="47"/>
  <c r="G611" i="47"/>
  <c r="G547" i="47"/>
  <c r="G483" i="47"/>
  <c r="G419" i="47"/>
  <c r="G355" i="47"/>
  <c r="G538" i="47"/>
  <c r="G562" i="47"/>
  <c r="G593" i="47"/>
  <c r="G529" i="47"/>
  <c r="G465" i="47"/>
  <c r="G401" i="47"/>
  <c r="G337" i="47"/>
  <c r="G370" i="47"/>
  <c r="G568" i="47"/>
  <c r="G504" i="47"/>
  <c r="G440" i="47"/>
  <c r="G376" i="47"/>
  <c r="G607" i="47"/>
  <c r="G543" i="47"/>
  <c r="G479" i="47"/>
  <c r="G415" i="47"/>
  <c r="G351" i="47"/>
  <c r="G418" i="47"/>
  <c r="G582" i="47"/>
  <c r="G518" i="47"/>
  <c r="G454" i="47"/>
  <c r="G390" i="47"/>
  <c r="G326" i="47"/>
  <c r="G565" i="47"/>
  <c r="G501" i="47"/>
  <c r="G437" i="47"/>
  <c r="G373" i="47"/>
  <c r="G474" i="47"/>
  <c r="G620" i="47"/>
  <c r="G556" i="47"/>
  <c r="G492" i="47"/>
  <c r="G428" i="47"/>
  <c r="G364" i="47"/>
  <c r="G603" i="47"/>
  <c r="G539" i="47"/>
  <c r="G475" i="47"/>
  <c r="G411" i="47"/>
  <c r="G347" i="47"/>
  <c r="G578" i="47"/>
  <c r="G618" i="47"/>
  <c r="G585" i="47"/>
  <c r="G560" i="47"/>
  <c r="G599" i="47"/>
  <c r="G535" i="47"/>
  <c r="G574" i="47"/>
  <c r="G621" i="47"/>
  <c r="G557" i="47"/>
  <c r="G612" i="47"/>
  <c r="G548" i="47"/>
  <c r="G484" i="47"/>
  <c r="G595" i="47"/>
  <c r="G531" i="47"/>
  <c r="D160" i="21"/>
  <c r="D161" i="21" s="1"/>
  <c r="D162" i="21" s="1"/>
  <c r="D163" i="21" s="1"/>
  <c r="D164" i="21" s="1"/>
  <c r="D165" i="21" s="1"/>
  <c r="D166" i="21" s="1"/>
  <c r="D167" i="21" s="1"/>
  <c r="D168" i="21" s="1"/>
  <c r="D169" i="21" s="1"/>
  <c r="D170" i="21" s="1"/>
  <c r="D171" i="21" s="1"/>
  <c r="D172" i="21" s="1"/>
  <c r="D173" i="21" s="1"/>
  <c r="D174" i="21" s="1"/>
  <c r="D175" i="21" s="1"/>
  <c r="D176" i="21" s="1"/>
  <c r="D177" i="21" s="1"/>
  <c r="D178" i="21" s="1"/>
  <c r="D179" i="21" s="1"/>
  <c r="D180" i="21" s="1"/>
  <c r="D181" i="21" s="1"/>
  <c r="D182" i="21" s="1"/>
  <c r="D183" i="21" s="1"/>
  <c r="D184" i="21" s="1"/>
  <c r="D185" i="21" s="1"/>
  <c r="D186" i="21" s="1"/>
  <c r="D187" i="21" s="1"/>
  <c r="D188" i="21" s="1"/>
  <c r="D189" i="21" s="1"/>
  <c r="D190" i="21" s="1"/>
  <c r="D191" i="21" s="1"/>
  <c r="D192" i="21" s="1"/>
  <c r="D193" i="21" s="1"/>
  <c r="D194" i="21" s="1"/>
  <c r="D195" i="21" s="1"/>
  <c r="D196" i="21" s="1"/>
  <c r="D197" i="21" s="1"/>
  <c r="D198" i="21" s="1"/>
  <c r="D199" i="21" s="1"/>
  <c r="D200" i="21" s="1"/>
  <c r="D201" i="21" s="1"/>
  <c r="D202" i="21" s="1"/>
  <c r="D203" i="21" s="1"/>
  <c r="L70" i="50" l="1"/>
  <c r="L75" i="50" l="1"/>
  <c r="Q75" i="50"/>
  <c r="Q70" i="50" l="1"/>
  <c r="Q87" i="50"/>
  <c r="Q82" i="50"/>
  <c r="Q83" i="50"/>
  <c r="L72" i="50"/>
  <c r="I635" i="74" s="1"/>
  <c r="Q84" i="50"/>
  <c r="L83" i="50"/>
  <c r="I646" i="74" s="1"/>
  <c r="L78" i="50"/>
  <c r="I641" i="74" s="1"/>
  <c r="Q78" i="50"/>
  <c r="Q81" i="50"/>
  <c r="Q71" i="50"/>
  <c r="L87" i="50"/>
  <c r="I650" i="74" s="1"/>
  <c r="L84" i="50"/>
  <c r="I647" i="74" s="1"/>
  <c r="Q85" i="50"/>
  <c r="L71" i="50"/>
  <c r="I634" i="74" s="1"/>
  <c r="Q86" i="50"/>
  <c r="L80" i="50"/>
  <c r="I643" i="74" s="1"/>
  <c r="L81" i="50"/>
  <c r="I644" i="74" s="1"/>
  <c r="L85" i="50"/>
  <c r="I648" i="74" s="1"/>
  <c r="Q77" i="50"/>
  <c r="Q80" i="50"/>
  <c r="Q72" i="50"/>
  <c r="Q79" i="50"/>
  <c r="L82" i="50"/>
  <c r="I645" i="74" s="1"/>
  <c r="L77" i="50"/>
  <c r="I640" i="74" s="1"/>
  <c r="L79" i="50"/>
  <c r="I642" i="74" s="1"/>
  <c r="L86" i="50"/>
  <c r="I649" i="74" s="1"/>
  <c r="I376" i="45" l="1"/>
  <c r="I377" i="45" l="1"/>
  <c r="I378" i="45" l="1"/>
  <c r="I379" i="45" l="1"/>
  <c r="I380" i="45" l="1"/>
  <c r="I381" i="45" l="1"/>
  <c r="I387" i="45" l="1"/>
  <c r="I388" i="45" l="1"/>
  <c r="I389" i="45" l="1"/>
  <c r="I390" i="45" l="1"/>
  <c r="I414" i="45" l="1"/>
  <c r="I416" i="45" l="1"/>
  <c r="I417" i="45" l="1"/>
  <c r="I419" i="45" l="1"/>
  <c r="I422" i="45" l="1"/>
  <c r="I423" i="45" l="1"/>
  <c r="I424" i="45" l="1"/>
  <c r="I425" i="45" l="1"/>
  <c r="I426" i="45" l="1"/>
  <c r="I427" i="45" l="1"/>
  <c r="I428" i="45" l="1"/>
  <c r="I429" i="45" l="1"/>
  <c r="I430" i="45" l="1"/>
  <c r="I431" i="45" l="1"/>
  <c r="I432" i="45" l="1"/>
  <c r="I433" i="45" l="1"/>
  <c r="I434" i="45" l="1"/>
  <c r="I435" i="45" l="1"/>
  <c r="I436" i="45" l="1"/>
  <c r="I437" i="45" l="1"/>
  <c r="I438" i="45" l="1"/>
  <c r="I439" i="45" l="1"/>
  <c r="I440" i="45" l="1"/>
  <c r="I441" i="45" l="1"/>
  <c r="I442" i="45" l="1"/>
  <c r="I443" i="45" l="1"/>
  <c r="I444" i="45" l="1"/>
  <c r="I445" i="45" l="1"/>
  <c r="I446" i="45" l="1"/>
  <c r="I447" i="45" l="1"/>
  <c r="I448" i="45" l="1"/>
  <c r="I449" i="45" l="1"/>
  <c r="I450" i="45" l="1"/>
  <c r="I451" i="45" l="1"/>
  <c r="I452" i="45" l="1"/>
  <c r="I453" i="45" l="1"/>
  <c r="I454" i="45" l="1"/>
  <c r="I455" i="45" l="1"/>
  <c r="I456" i="45" l="1"/>
  <c r="I457" i="45" l="1"/>
  <c r="I458" i="45" l="1"/>
  <c r="I459" i="45" l="1"/>
  <c r="I460" i="45" l="1"/>
  <c r="I461" i="45" l="1"/>
  <c r="I462" i="45" l="1"/>
  <c r="I463" i="45" l="1"/>
  <c r="I464" i="45" l="1"/>
  <c r="I465" i="45" l="1"/>
  <c r="I466" i="45" l="1"/>
  <c r="I467" i="45" l="1"/>
  <c r="I468" i="45" l="1"/>
  <c r="I469" i="45" l="1"/>
  <c r="I470" i="45" l="1"/>
  <c r="I471" i="45" l="1"/>
  <c r="I472" i="45" l="1"/>
  <c r="I480" i="45" l="1"/>
  <c r="I481" i="45" l="1"/>
  <c r="I482" i="45" l="1"/>
  <c r="I483" i="45" l="1"/>
  <c r="I484" i="45" l="1"/>
  <c r="I485" i="45" l="1"/>
  <c r="I486" i="45" l="1"/>
  <c r="I487" i="45" l="1"/>
  <c r="I488" i="45" l="1"/>
  <c r="I489" i="45" l="1"/>
  <c r="I490" i="45" l="1"/>
  <c r="I491" i="45" l="1"/>
  <c r="I492" i="45" l="1"/>
  <c r="I560" i="45" l="1"/>
  <c r="I534" i="45" l="1"/>
  <c r="I573" i="45" l="1"/>
  <c r="I547" i="45"/>
  <c r="S291" i="50" l="1"/>
  <c r="S226" i="50"/>
  <c r="S240" i="50"/>
  <c r="S433" i="50"/>
  <c r="S428" i="50"/>
  <c r="S423" i="50"/>
  <c r="S270" i="50"/>
  <c r="S188" i="50"/>
  <c r="S308" i="50"/>
  <c r="S292" i="50"/>
  <c r="S276" i="50"/>
  <c r="S263" i="50"/>
  <c r="S326" i="50"/>
  <c r="S318" i="50"/>
  <c r="S239" i="50"/>
  <c r="S257" i="50"/>
  <c r="S301" i="50"/>
  <c r="S273" i="50"/>
  <c r="S321" i="50"/>
  <c r="S235" i="50"/>
  <c r="S331" i="50"/>
  <c r="S319" i="50"/>
  <c r="S245" i="50"/>
  <c r="S427" i="50"/>
  <c r="S434" i="50"/>
  <c r="S421" i="50"/>
  <c r="S328" i="50"/>
  <c r="S254" i="50"/>
  <c r="S278" i="50"/>
  <c r="S265" i="50"/>
  <c r="S306" i="50"/>
  <c r="S274" i="50"/>
  <c r="S225" i="50"/>
  <c r="S253" i="50"/>
  <c r="S269" i="50"/>
  <c r="S277" i="50"/>
  <c r="S247" i="50"/>
  <c r="S432" i="50"/>
  <c r="S315" i="50"/>
  <c r="S259" i="50"/>
  <c r="S191" i="50"/>
  <c r="S333" i="50"/>
  <c r="S419" i="50"/>
  <c r="S304" i="50"/>
  <c r="S272" i="50"/>
  <c r="S256" i="50"/>
  <c r="S284" i="50"/>
  <c r="S252" i="50"/>
  <c r="S298" i="50"/>
  <c r="S266" i="50"/>
  <c r="S296" i="50"/>
  <c r="S264" i="50"/>
  <c r="S260" i="50"/>
  <c r="S236" i="50"/>
  <c r="S324" i="50"/>
  <c r="S316" i="50"/>
  <c r="S221" i="50"/>
  <c r="S243" i="50"/>
  <c r="S424" i="50"/>
  <c r="S313" i="50"/>
  <c r="S289" i="50"/>
  <c r="S237" i="50"/>
  <c r="S241" i="50"/>
  <c r="S283" i="50"/>
  <c r="S431" i="50"/>
  <c r="S288" i="50"/>
  <c r="S330" i="50"/>
  <c r="S262" i="50"/>
  <c r="S249" i="50"/>
  <c r="S192" i="50"/>
  <c r="S190" i="50"/>
  <c r="S234" i="50"/>
  <c r="S323" i="50"/>
  <c r="S327" i="50"/>
  <c r="S242" i="50"/>
  <c r="S193" i="50"/>
  <c r="S299" i="50"/>
  <c r="S426" i="50"/>
  <c r="S429" i="50"/>
  <c r="S415" i="50"/>
  <c r="S302" i="50"/>
  <c r="S300" i="50"/>
  <c r="S246" i="50"/>
  <c r="S322" i="50"/>
  <c r="S314" i="50"/>
  <c r="S202" i="50"/>
  <c r="S224" i="50"/>
  <c r="S430" i="50"/>
  <c r="S275" i="50"/>
  <c r="S329" i="50"/>
  <c r="S307" i="50"/>
  <c r="S325" i="50"/>
  <c r="S305" i="50"/>
  <c r="S189" i="50"/>
  <c r="S310" i="50"/>
  <c r="S297" i="50"/>
  <c r="S290" i="50"/>
  <c r="S258" i="50"/>
  <c r="S267" i="50"/>
  <c r="S228" i="50"/>
  <c r="S425" i="50"/>
  <c r="S248" i="50"/>
  <c r="S222" i="50"/>
  <c r="S332" i="50"/>
  <c r="S268" i="50"/>
  <c r="S282" i="50"/>
  <c r="S250" i="50"/>
  <c r="S312" i="50"/>
  <c r="S280" i="50"/>
  <c r="S233" i="50"/>
  <c r="S232" i="50"/>
  <c r="S311" i="50"/>
  <c r="S295" i="50"/>
  <c r="S279" i="50"/>
  <c r="S320" i="50"/>
  <c r="S201" i="50"/>
  <c r="S317" i="50"/>
  <c r="S244" i="50"/>
  <c r="S309" i="50"/>
  <c r="S293" i="50"/>
  <c r="S261" i="50"/>
  <c r="S251" i="50"/>
  <c r="S422" i="50"/>
  <c r="S420" i="50"/>
  <c r="S418" i="50"/>
  <c r="S416" i="50"/>
  <c r="S303" i="50"/>
  <c r="S271" i="50"/>
  <c r="S255" i="50"/>
  <c r="S294" i="50"/>
  <c r="S281" i="50"/>
  <c r="S238" i="50"/>
  <c r="S223" i="50"/>
  <c r="S227" i="50"/>
  <c r="S199" i="50"/>
  <c r="S200" i="50"/>
  <c r="S229" i="50"/>
  <c r="S231" i="50"/>
  <c r="S230" i="50"/>
  <c r="S144" i="50"/>
  <c r="S181" i="50"/>
  <c r="S164" i="50"/>
  <c r="S137" i="50"/>
  <c r="S407" i="50"/>
  <c r="S391" i="50"/>
  <c r="S346" i="50"/>
  <c r="S350" i="50"/>
  <c r="S342" i="50"/>
  <c r="S196" i="50"/>
  <c r="S362" i="50"/>
  <c r="S356" i="50"/>
  <c r="S179" i="50"/>
  <c r="S141" i="50"/>
  <c r="S136" i="50"/>
  <c r="S405" i="50"/>
  <c r="S389" i="50"/>
  <c r="S339" i="50"/>
  <c r="S363" i="50"/>
  <c r="S355" i="50"/>
  <c r="S176" i="50"/>
  <c r="S382" i="50"/>
  <c r="S172" i="50"/>
  <c r="S354" i="50"/>
  <c r="S371" i="50"/>
  <c r="S169" i="50"/>
  <c r="S373" i="50"/>
  <c r="S140" i="50"/>
  <c r="S370" i="50"/>
  <c r="S381" i="50"/>
  <c r="S352" i="50"/>
  <c r="S387" i="50"/>
  <c r="S403" i="50"/>
  <c r="S340" i="50"/>
  <c r="S184" i="50"/>
  <c r="S383" i="50"/>
  <c r="S174" i="50"/>
  <c r="S366" i="50"/>
  <c r="S171" i="50"/>
  <c r="S343" i="50"/>
  <c r="S161" i="50"/>
  <c r="S195" i="50"/>
  <c r="S194" i="50"/>
  <c r="S153" i="50"/>
  <c r="S135" i="50"/>
  <c r="S157" i="50"/>
  <c r="S337" i="50"/>
  <c r="S374" i="50"/>
  <c r="S351" i="50"/>
  <c r="S386" i="50"/>
  <c r="S417" i="50"/>
  <c r="S401" i="50"/>
  <c r="S353" i="50"/>
  <c r="S361" i="50"/>
  <c r="S156" i="50"/>
  <c r="S154" i="50"/>
  <c r="S166" i="50"/>
  <c r="S163" i="50"/>
  <c r="S384" i="50"/>
  <c r="S147" i="50"/>
  <c r="S170" i="50"/>
  <c r="S139" i="50"/>
  <c r="S155" i="50"/>
  <c r="S187" i="50"/>
  <c r="S152" i="50"/>
  <c r="S360" i="50"/>
  <c r="S385" i="50"/>
  <c r="S341" i="50"/>
  <c r="S399" i="50"/>
  <c r="S158" i="50"/>
  <c r="S377" i="50"/>
  <c r="S148" i="50"/>
  <c r="S183" i="50"/>
  <c r="S159" i="50"/>
  <c r="S364" i="50"/>
  <c r="S185" i="50"/>
  <c r="S150" i="50"/>
  <c r="S186" i="50"/>
  <c r="S358" i="50"/>
  <c r="S345" i="50"/>
  <c r="S369" i="50"/>
  <c r="S413" i="50"/>
  <c r="S397" i="50"/>
  <c r="S359" i="50"/>
  <c r="S167" i="50"/>
  <c r="S177" i="50"/>
  <c r="S145" i="50"/>
  <c r="S149" i="50"/>
  <c r="S175" i="50"/>
  <c r="S367" i="50"/>
  <c r="S372" i="50"/>
  <c r="S338" i="50"/>
  <c r="S411" i="50"/>
  <c r="S395" i="50"/>
  <c r="S375" i="50"/>
  <c r="S143" i="50"/>
  <c r="S173" i="50"/>
  <c r="S165" i="50"/>
  <c r="S368" i="50"/>
  <c r="S151" i="50"/>
  <c r="S180" i="50"/>
  <c r="S376" i="50"/>
  <c r="S412" i="50"/>
  <c r="S410" i="50"/>
  <c r="S408" i="50"/>
  <c r="S406" i="50"/>
  <c r="S404" i="50"/>
  <c r="S402" i="50"/>
  <c r="S400" i="50"/>
  <c r="S398" i="50"/>
  <c r="S396" i="50"/>
  <c r="S394" i="50"/>
  <c r="S392" i="50"/>
  <c r="S390" i="50"/>
  <c r="S388" i="50"/>
  <c r="S409" i="50"/>
  <c r="S393" i="50"/>
  <c r="S344" i="50"/>
  <c r="S365" i="50"/>
  <c r="S357" i="50"/>
  <c r="S168" i="50"/>
  <c r="S182" i="50"/>
  <c r="S162" i="50"/>
  <c r="S146" i="50"/>
  <c r="S198" i="50"/>
  <c r="S178" i="50"/>
  <c r="S197" i="50"/>
  <c r="S142" i="50"/>
  <c r="S138" i="50"/>
  <c r="S160" i="50"/>
  <c r="R427" i="50"/>
  <c r="R426" i="50"/>
  <c r="R317" i="50"/>
  <c r="R306" i="50"/>
  <c r="R236" i="50"/>
  <c r="R193" i="50"/>
  <c r="R253" i="50"/>
  <c r="R245" i="50"/>
  <c r="R259" i="50"/>
  <c r="R304" i="50"/>
  <c r="R272" i="50"/>
  <c r="R256" i="50"/>
  <c r="R233" i="50"/>
  <c r="R266" i="50"/>
  <c r="R201" i="50"/>
  <c r="R238" i="50"/>
  <c r="R432" i="50"/>
  <c r="R262" i="50"/>
  <c r="R316" i="50"/>
  <c r="R301" i="50"/>
  <c r="R242" i="50"/>
  <c r="R278" i="50"/>
  <c r="R300" i="50"/>
  <c r="R252" i="50"/>
  <c r="R235" i="50"/>
  <c r="R226" i="50"/>
  <c r="R424" i="50"/>
  <c r="R288" i="50"/>
  <c r="R331" i="50"/>
  <c r="R251" i="50"/>
  <c r="R249" i="50"/>
  <c r="R433" i="50"/>
  <c r="R430" i="50"/>
  <c r="R310" i="50"/>
  <c r="R239" i="50"/>
  <c r="R313" i="50"/>
  <c r="R230" i="50"/>
  <c r="R294" i="50"/>
  <c r="R289" i="50"/>
  <c r="R221" i="50"/>
  <c r="R422" i="50"/>
  <c r="R420" i="50"/>
  <c r="R418" i="50"/>
  <c r="R416" i="50"/>
  <c r="R421" i="50"/>
  <c r="R307" i="50"/>
  <c r="R329" i="50"/>
  <c r="R250" i="50"/>
  <c r="R428" i="50"/>
  <c r="R332" i="50"/>
  <c r="R431" i="50"/>
  <c r="R269" i="50"/>
  <c r="R246" i="50"/>
  <c r="R189" i="50"/>
  <c r="R273" i="50"/>
  <c r="R321" i="50"/>
  <c r="R243" i="50"/>
  <c r="R191" i="50"/>
  <c r="R415" i="50"/>
  <c r="R327" i="50"/>
  <c r="R299" i="50"/>
  <c r="R295" i="50"/>
  <c r="R263" i="50"/>
  <c r="R202" i="50"/>
  <c r="R429" i="50"/>
  <c r="R330" i="50"/>
  <c r="R240" i="50"/>
  <c r="R224" i="50"/>
  <c r="R261" i="50"/>
  <c r="R270" i="50"/>
  <c r="R290" i="50"/>
  <c r="R237" i="50"/>
  <c r="R291" i="50"/>
  <c r="R298" i="50"/>
  <c r="R297" i="50"/>
  <c r="R281" i="50"/>
  <c r="R234" i="50"/>
  <c r="R434" i="50"/>
  <c r="R319" i="50"/>
  <c r="R284" i="50"/>
  <c r="R326" i="50"/>
  <c r="R274" i="50"/>
  <c r="R254" i="50"/>
  <c r="R276" i="50"/>
  <c r="R419" i="50"/>
  <c r="R248" i="50"/>
  <c r="R222" i="50"/>
  <c r="R325" i="50"/>
  <c r="R232" i="50"/>
  <c r="R283" i="50"/>
  <c r="R312" i="50"/>
  <c r="R296" i="50"/>
  <c r="R280" i="50"/>
  <c r="R225" i="50"/>
  <c r="R328" i="50"/>
  <c r="R322" i="50"/>
  <c r="R277" i="50"/>
  <c r="R223" i="50"/>
  <c r="R314" i="50"/>
  <c r="R293" i="50"/>
  <c r="R318" i="50"/>
  <c r="R258" i="50"/>
  <c r="R229" i="50"/>
  <c r="R333" i="50"/>
  <c r="R303" i="50"/>
  <c r="R271" i="50"/>
  <c r="R255" i="50"/>
  <c r="R275" i="50"/>
  <c r="R282" i="50"/>
  <c r="R265" i="50"/>
  <c r="R320" i="50"/>
  <c r="R305" i="50"/>
  <c r="R308" i="50"/>
  <c r="R247" i="50"/>
  <c r="R309" i="50"/>
  <c r="R260" i="50"/>
  <c r="R302" i="50"/>
  <c r="R324" i="50"/>
  <c r="R292" i="50"/>
  <c r="R315" i="50"/>
  <c r="R257" i="50"/>
  <c r="R227" i="50"/>
  <c r="R228" i="50"/>
  <c r="R268" i="50"/>
  <c r="R241" i="50"/>
  <c r="R423" i="50"/>
  <c r="R425" i="50"/>
  <c r="R188" i="50"/>
  <c r="R323" i="50"/>
  <c r="R267" i="50"/>
  <c r="R264" i="50"/>
  <c r="R311" i="50"/>
  <c r="R279" i="50"/>
  <c r="R244" i="50"/>
  <c r="R190" i="50"/>
  <c r="R199" i="50"/>
  <c r="R192" i="50"/>
  <c r="R200" i="50"/>
  <c r="R231" i="50"/>
  <c r="R374" i="50"/>
  <c r="R169" i="50"/>
  <c r="R173" i="50"/>
  <c r="R355" i="50"/>
  <c r="R387" i="50"/>
  <c r="R385" i="50"/>
  <c r="R383" i="50"/>
  <c r="R417" i="50"/>
  <c r="R401" i="50"/>
  <c r="R372" i="50"/>
  <c r="R371" i="50"/>
  <c r="R343" i="50"/>
  <c r="R184" i="50"/>
  <c r="R149" i="50"/>
  <c r="R198" i="50"/>
  <c r="R171" i="50"/>
  <c r="R159" i="50"/>
  <c r="R163" i="50"/>
  <c r="R141" i="50"/>
  <c r="R411" i="50"/>
  <c r="R395" i="50"/>
  <c r="R370" i="50"/>
  <c r="R358" i="50"/>
  <c r="R156" i="50"/>
  <c r="R154" i="50"/>
  <c r="R147" i="50"/>
  <c r="R361" i="50"/>
  <c r="R195" i="50"/>
  <c r="R177" i="50"/>
  <c r="R137" i="50"/>
  <c r="R340" i="50"/>
  <c r="R412" i="50"/>
  <c r="R410" i="50"/>
  <c r="R408" i="50"/>
  <c r="R406" i="50"/>
  <c r="R404" i="50"/>
  <c r="R402" i="50"/>
  <c r="R400" i="50"/>
  <c r="R398" i="50"/>
  <c r="R396" i="50"/>
  <c r="R394" i="50"/>
  <c r="R392" i="50"/>
  <c r="R390" i="50"/>
  <c r="R388" i="50"/>
  <c r="R375" i="50"/>
  <c r="R405" i="50"/>
  <c r="R389" i="50"/>
  <c r="R381" i="50"/>
  <c r="R369" i="50"/>
  <c r="R168" i="50"/>
  <c r="R158" i="50"/>
  <c r="R179" i="50"/>
  <c r="R135" i="50"/>
  <c r="R363" i="50"/>
  <c r="R344" i="50"/>
  <c r="R399" i="50"/>
  <c r="R341" i="50"/>
  <c r="R368" i="50"/>
  <c r="R364" i="50"/>
  <c r="R356" i="50"/>
  <c r="R186" i="50"/>
  <c r="R167" i="50"/>
  <c r="R196" i="50"/>
  <c r="R139" i="50"/>
  <c r="R155" i="50"/>
  <c r="R187" i="50"/>
  <c r="R342" i="50"/>
  <c r="R386" i="50"/>
  <c r="R384" i="50"/>
  <c r="R382" i="50"/>
  <c r="R373" i="50"/>
  <c r="R338" i="50"/>
  <c r="R409" i="50"/>
  <c r="R393" i="50"/>
  <c r="R367" i="50"/>
  <c r="R346" i="50"/>
  <c r="R350" i="50"/>
  <c r="R352" i="50"/>
  <c r="R197" i="50"/>
  <c r="R357" i="50"/>
  <c r="R376" i="50"/>
  <c r="R403" i="50"/>
  <c r="R377" i="50"/>
  <c r="R366" i="50"/>
  <c r="R362" i="50"/>
  <c r="R354" i="50"/>
  <c r="R337" i="50"/>
  <c r="R182" i="50"/>
  <c r="R161" i="50"/>
  <c r="R181" i="50"/>
  <c r="R157" i="50"/>
  <c r="R194" i="50"/>
  <c r="R185" i="50"/>
  <c r="R413" i="50"/>
  <c r="R397" i="50"/>
  <c r="R339" i="50"/>
  <c r="R345" i="50"/>
  <c r="R183" i="50"/>
  <c r="R151" i="50"/>
  <c r="R351" i="50"/>
  <c r="R359" i="50"/>
  <c r="R175" i="50"/>
  <c r="R143" i="50"/>
  <c r="R145" i="50"/>
  <c r="R165" i="50"/>
  <c r="R153" i="50"/>
  <c r="R365" i="50"/>
  <c r="R407" i="50"/>
  <c r="R391" i="50"/>
  <c r="R360" i="50"/>
  <c r="R353" i="50"/>
  <c r="R166" i="50"/>
  <c r="R142" i="50"/>
  <c r="R172" i="50"/>
  <c r="R162" i="50"/>
  <c r="R148" i="50"/>
  <c r="R140" i="50"/>
  <c r="R144" i="50"/>
  <c r="R178" i="50"/>
  <c r="R152" i="50"/>
  <c r="R180" i="50"/>
  <c r="R136" i="50"/>
  <c r="R160" i="50"/>
  <c r="R138" i="50"/>
  <c r="R170" i="50"/>
  <c r="R174" i="50"/>
  <c r="R150" i="50"/>
  <c r="R164" i="50"/>
  <c r="R176" i="50"/>
  <c r="R146" i="50"/>
  <c r="S285" i="50" l="1"/>
  <c r="S287" i="50"/>
  <c r="S286" i="50"/>
  <c r="S414" i="50"/>
  <c r="R285" i="50"/>
  <c r="R287" i="50"/>
  <c r="R414" i="50"/>
  <c r="R286" i="50"/>
  <c r="G322" i="74" l="1" a="1"/>
  <c r="G356" i="74" s="1"/>
  <c r="G13" i="74" a="1"/>
  <c r="G43" i="74" s="1"/>
  <c r="I1553" i="48" a="1"/>
  <c r="I1574" i="48" s="1"/>
  <c r="I4017" i="48" a="1"/>
  <c r="I4038" i="48" s="1"/>
  <c r="I4323" i="48" a="1"/>
  <c r="I4352" i="48" s="1"/>
  <c r="I2165" i="48" a="1"/>
  <c r="I2212" i="48" s="1"/>
  <c r="G323" i="45" a="1"/>
  <c r="G375" i="45" s="1"/>
  <c r="E323" i="47" a="1"/>
  <c r="E327" i="47" s="1"/>
  <c r="G16" i="45" a="1"/>
  <c r="G25" i="45" s="1"/>
  <c r="E18" i="47" a="1"/>
  <c r="E27" i="47" s="1"/>
  <c r="E628" i="47" a="1"/>
  <c r="E662" i="47" s="1"/>
  <c r="E934" i="47" a="1"/>
  <c r="E983" i="47" s="1"/>
  <c r="I3711" i="48" a="1"/>
  <c r="I3759" i="48" s="1"/>
  <c r="I2471" i="48" a="1"/>
  <c r="I2520" i="48" s="1"/>
  <c r="I2791" i="48" a="1"/>
  <c r="I2833" i="48" s="1"/>
  <c r="I4631" i="48" a="1"/>
  <c r="I4681" i="48" s="1"/>
  <c r="I939" i="48" a="1"/>
  <c r="I988" i="48" s="1"/>
  <c r="I631" i="48" a="1"/>
  <c r="I660" i="48" s="1"/>
  <c r="I18" i="48" a="1"/>
  <c r="I60" i="48" s="1"/>
  <c r="I1859" i="48" a="1"/>
  <c r="I1868" i="48" s="1"/>
  <c r="I135" i="50" a="1"/>
  <c r="I165" i="50" s="1"/>
  <c r="I3405" i="48" a="1"/>
  <c r="I3439" i="48" s="1"/>
  <c r="I3099" i="48" a="1"/>
  <c r="I3120" i="48" s="1"/>
  <c r="E1241" i="47" a="1"/>
  <c r="E1262" i="47" s="1"/>
  <c r="I1245" i="48" a="1"/>
  <c r="I1279" i="48" s="1"/>
  <c r="I323" i="48" a="1"/>
  <c r="I372" i="48" s="1"/>
  <c r="E1256" i="47" l="1"/>
  <c r="E1270" i="47"/>
  <c r="E1255" i="47"/>
  <c r="E1286" i="47"/>
  <c r="E1243" i="47"/>
  <c r="E1246" i="47"/>
  <c r="E1263" i="47"/>
  <c r="E1285" i="47"/>
  <c r="I3118" i="48"/>
  <c r="I2835" i="48"/>
  <c r="E1245" i="47"/>
  <c r="E1278" i="47"/>
  <c r="E1264" i="47"/>
  <c r="I4642" i="48"/>
  <c r="E1273" i="47"/>
  <c r="E1258" i="47"/>
  <c r="G327" i="45"/>
  <c r="I4662" i="48"/>
  <c r="E1277" i="47"/>
  <c r="E1242" i="47"/>
  <c r="E1289" i="47"/>
  <c r="I3111" i="48"/>
  <c r="I4635" i="48"/>
  <c r="E1250" i="47"/>
  <c r="I4631" i="48"/>
  <c r="I4636" i="48"/>
  <c r="I4678" i="48"/>
  <c r="I2797" i="48"/>
  <c r="I2820" i="48"/>
  <c r="I682" i="48"/>
  <c r="E355" i="47"/>
  <c r="I635" i="48"/>
  <c r="E1248" i="47"/>
  <c r="E360" i="47"/>
  <c r="I673" i="48"/>
  <c r="E326" i="47"/>
  <c r="I1260" i="48"/>
  <c r="E1281" i="47"/>
  <c r="E1293" i="47"/>
  <c r="E363" i="47"/>
  <c r="G338" i="45"/>
  <c r="G367" i="45"/>
  <c r="E365" i="47"/>
  <c r="E346" i="47"/>
  <c r="E358" i="47"/>
  <c r="I1261" i="48"/>
  <c r="E1292" i="47"/>
  <c r="I1290" i="48"/>
  <c r="I1245" i="48"/>
  <c r="I1248" i="48"/>
  <c r="G29" i="45"/>
  <c r="I346" i="48"/>
  <c r="E1254" i="47"/>
  <c r="I3756" i="48"/>
  <c r="E1271" i="47"/>
  <c r="I680" i="48"/>
  <c r="I338" i="48"/>
  <c r="I54" i="48"/>
  <c r="I3136" i="48"/>
  <c r="I1297" i="48"/>
  <c r="I670" i="48"/>
  <c r="E1290" i="47"/>
  <c r="I371" i="48"/>
  <c r="I654" i="48"/>
  <c r="I646" i="48"/>
  <c r="E664" i="47"/>
  <c r="I63" i="48"/>
  <c r="I683" i="48"/>
  <c r="E1280" i="47"/>
  <c r="I679" i="48"/>
  <c r="E1275" i="47"/>
  <c r="I3762" i="48"/>
  <c r="I4330" i="48"/>
  <c r="I3728" i="48"/>
  <c r="I2184" i="48"/>
  <c r="I2197" i="48"/>
  <c r="I3731" i="48"/>
  <c r="I4345" i="48"/>
  <c r="I330" i="48"/>
  <c r="I1259" i="48"/>
  <c r="I1275" i="48"/>
  <c r="E635" i="47"/>
  <c r="I1283" i="48"/>
  <c r="E69" i="47"/>
  <c r="E362" i="47"/>
  <c r="G50" i="45"/>
  <c r="E1257" i="47"/>
  <c r="E1282" i="47"/>
  <c r="E1284" i="47"/>
  <c r="E1247" i="47"/>
  <c r="I1295" i="48"/>
  <c r="E37" i="47"/>
  <c r="E324" i="47"/>
  <c r="E1287" i="47"/>
  <c r="E325" i="47"/>
  <c r="G353" i="45"/>
  <c r="I652" i="48"/>
  <c r="I3133" i="48"/>
  <c r="E59" i="47"/>
  <c r="G31" i="45"/>
  <c r="G345" i="45"/>
  <c r="I641" i="48"/>
  <c r="I2170" i="48"/>
  <c r="I633" i="48"/>
  <c r="I48" i="48"/>
  <c r="E361" i="47"/>
  <c r="G339" i="45"/>
  <c r="E335" i="47"/>
  <c r="I337" i="48"/>
  <c r="I674" i="48"/>
  <c r="E1241" i="47"/>
  <c r="E24" i="47"/>
  <c r="E1291" i="47"/>
  <c r="E1260" i="47"/>
  <c r="E1252" i="47"/>
  <c r="G17" i="45"/>
  <c r="E369" i="47"/>
  <c r="I1263" i="48"/>
  <c r="E353" i="47"/>
  <c r="G330" i="45"/>
  <c r="E1288" i="47"/>
  <c r="E344" i="47"/>
  <c r="E331" i="47"/>
  <c r="E38" i="47"/>
  <c r="E338" i="47"/>
  <c r="E368" i="47"/>
  <c r="E28" i="47"/>
  <c r="E367" i="47"/>
  <c r="E371" i="47"/>
  <c r="G331" i="45"/>
  <c r="E343" i="47"/>
  <c r="G53" i="45"/>
  <c r="G61" i="45"/>
  <c r="G38" i="45"/>
  <c r="E333" i="47"/>
  <c r="E340" i="47"/>
  <c r="E375" i="47"/>
  <c r="E332" i="47"/>
  <c r="G361" i="45"/>
  <c r="E34" i="47"/>
  <c r="E364" i="47"/>
  <c r="G59" i="45"/>
  <c r="E374" i="47"/>
  <c r="I676" i="48"/>
  <c r="E345" i="47"/>
  <c r="E29" i="47"/>
  <c r="E328" i="47"/>
  <c r="I3426" i="48"/>
  <c r="I647" i="48"/>
  <c r="E366" i="47"/>
  <c r="E323" i="47"/>
  <c r="E373" i="47"/>
  <c r="G35" i="45"/>
  <c r="E334" i="47"/>
  <c r="I677" i="48"/>
  <c r="I649" i="48"/>
  <c r="I661" i="48"/>
  <c r="E330" i="47"/>
  <c r="E65" i="47"/>
  <c r="I665" i="48"/>
  <c r="E339" i="47"/>
  <c r="E31" i="47"/>
  <c r="I631" i="48"/>
  <c r="E329" i="47"/>
  <c r="G342" i="45"/>
  <c r="G27" i="45"/>
  <c r="E22" i="47"/>
  <c r="E341" i="47"/>
  <c r="I664" i="48"/>
  <c r="G370" i="45"/>
  <c r="E67" i="47"/>
  <c r="E52" i="47"/>
  <c r="I668" i="48"/>
  <c r="G368" i="45"/>
  <c r="E357" i="47"/>
  <c r="E50" i="47"/>
  <c r="E336" i="47"/>
  <c r="E337" i="47"/>
  <c r="G323" i="45"/>
  <c r="I2168" i="48"/>
  <c r="E342" i="47"/>
  <c r="I642" i="48"/>
  <c r="E352" i="47"/>
  <c r="E354" i="47"/>
  <c r="E356" i="47"/>
  <c r="E370" i="47"/>
  <c r="E372" i="47"/>
  <c r="E359" i="47"/>
  <c r="I640" i="48"/>
  <c r="G346" i="45"/>
  <c r="I644" i="48"/>
  <c r="G337" i="45"/>
  <c r="E33" i="47"/>
  <c r="I666" i="48"/>
  <c r="I634" i="48"/>
  <c r="I650" i="48"/>
  <c r="E58" i="47"/>
  <c r="I675" i="48"/>
  <c r="G354" i="45"/>
  <c r="G365" i="45"/>
  <c r="G372" i="45"/>
  <c r="I2823" i="48"/>
  <c r="I4646" i="48"/>
  <c r="I333" i="48"/>
  <c r="I4677" i="48"/>
  <c r="I2840" i="48"/>
  <c r="I1281" i="48"/>
  <c r="I1258" i="48"/>
  <c r="I3119" i="48"/>
  <c r="I1288" i="48"/>
  <c r="I4676" i="48"/>
  <c r="I4326" i="48"/>
  <c r="I1255" i="48"/>
  <c r="I3103" i="48"/>
  <c r="I4353" i="48"/>
  <c r="I1284" i="48"/>
  <c r="I1254" i="48"/>
  <c r="I365" i="48"/>
  <c r="I4652" i="48"/>
  <c r="I4644" i="48"/>
  <c r="I4366" i="48"/>
  <c r="I2806" i="48"/>
  <c r="I1280" i="48"/>
  <c r="I3102" i="48"/>
  <c r="I4641" i="48"/>
  <c r="I2802" i="48"/>
  <c r="I4632" i="48"/>
  <c r="I1605" i="48"/>
  <c r="I4367" i="48"/>
  <c r="I4670" i="48"/>
  <c r="I1278" i="48"/>
  <c r="I4673" i="48"/>
  <c r="I4372" i="48"/>
  <c r="I4679" i="48"/>
  <c r="I369" i="48"/>
  <c r="I4661" i="48"/>
  <c r="I2482" i="48"/>
  <c r="I2814" i="48"/>
  <c r="I2807" i="48"/>
  <c r="I4667" i="48"/>
  <c r="I1286" i="48"/>
  <c r="I366" i="48"/>
  <c r="I4666" i="48"/>
  <c r="I1251" i="48"/>
  <c r="I4342" i="48"/>
  <c r="I1285" i="48"/>
  <c r="E632" i="47"/>
  <c r="I1274" i="48"/>
  <c r="I325" i="48"/>
  <c r="I4675" i="48"/>
  <c r="I4362" i="48"/>
  <c r="I4664" i="48"/>
  <c r="I4665" i="48"/>
  <c r="I4335" i="48"/>
  <c r="I1253" i="48"/>
  <c r="I1277" i="48"/>
  <c r="I4336" i="48"/>
  <c r="I1282" i="48"/>
  <c r="I4358" i="48"/>
  <c r="I4637" i="48"/>
  <c r="I3109" i="48"/>
  <c r="I4671" i="48"/>
  <c r="I4660" i="48"/>
  <c r="I4633" i="48"/>
  <c r="I2812" i="48"/>
  <c r="I4357" i="48"/>
  <c r="I4647" i="48"/>
  <c r="I4651" i="48"/>
  <c r="I4338" i="48"/>
  <c r="I4649" i="48"/>
  <c r="I4638" i="48"/>
  <c r="I359" i="48"/>
  <c r="I336" i="48"/>
  <c r="I2811" i="48"/>
  <c r="I4645" i="48"/>
  <c r="I4674" i="48"/>
  <c r="I2842" i="48"/>
  <c r="I4634" i="48"/>
  <c r="I4650" i="48"/>
  <c r="I1246" i="48"/>
  <c r="I2795" i="48"/>
  <c r="I1289" i="48"/>
  <c r="I4640" i="48"/>
  <c r="I1287" i="48"/>
  <c r="I4639" i="48"/>
  <c r="I3743" i="48"/>
  <c r="I980" i="48"/>
  <c r="I4360" i="48"/>
  <c r="I4363" i="48"/>
  <c r="I1250" i="48"/>
  <c r="I352" i="48"/>
  <c r="I941" i="48"/>
  <c r="I1276" i="48"/>
  <c r="E667" i="47"/>
  <c r="I3108" i="48"/>
  <c r="I4680" i="48"/>
  <c r="I4334" i="48"/>
  <c r="I4327" i="48"/>
  <c r="I4354" i="48"/>
  <c r="I4361" i="48"/>
  <c r="I4643" i="48"/>
  <c r="I1594" i="48"/>
  <c r="I4323" i="48"/>
  <c r="I4682" i="48"/>
  <c r="I2841" i="48"/>
  <c r="I4653" i="48"/>
  <c r="I4669" i="48"/>
  <c r="I4654" i="48"/>
  <c r="I4648" i="48"/>
  <c r="I4683" i="48"/>
  <c r="I2822" i="48"/>
  <c r="I4663" i="48"/>
  <c r="I2507" i="48"/>
  <c r="I4672" i="48"/>
  <c r="I4668" i="48"/>
  <c r="I2826" i="48"/>
  <c r="I1267" i="48"/>
  <c r="I3100" i="48"/>
  <c r="I354" i="48"/>
  <c r="I1293" i="48"/>
  <c r="I1292" i="48"/>
  <c r="I3141" i="48"/>
  <c r="I1294" i="48"/>
  <c r="I50" i="48"/>
  <c r="E966" i="47"/>
  <c r="E975" i="47"/>
  <c r="E643" i="47"/>
  <c r="E940" i="47"/>
  <c r="I1575" i="48"/>
  <c r="I4022" i="48"/>
  <c r="I639" i="48"/>
  <c r="I667" i="48"/>
  <c r="E640" i="47"/>
  <c r="I343" i="48"/>
  <c r="I364" i="48"/>
  <c r="I672" i="48"/>
  <c r="I645" i="48"/>
  <c r="I61" i="48"/>
  <c r="E1276" i="47"/>
  <c r="I69" i="48"/>
  <c r="I329" i="48"/>
  <c r="I3149" i="48"/>
  <c r="E1244" i="47"/>
  <c r="E40" i="47"/>
  <c r="I342" i="48"/>
  <c r="E953" i="47"/>
  <c r="I4027" i="48"/>
  <c r="E35" i="47"/>
  <c r="E19" i="47"/>
  <c r="I327" i="48"/>
  <c r="I2169" i="48"/>
  <c r="E23" i="47"/>
  <c r="I1291" i="48"/>
  <c r="I1599" i="48"/>
  <c r="E657" i="47"/>
  <c r="I3151" i="48"/>
  <c r="E630" i="47"/>
  <c r="E952" i="47"/>
  <c r="E62" i="47"/>
  <c r="I353" i="48"/>
  <c r="E658" i="47"/>
  <c r="I662" i="48"/>
  <c r="E51" i="47"/>
  <c r="I3147" i="48"/>
  <c r="I678" i="48"/>
  <c r="E56" i="47"/>
  <c r="E39" i="47"/>
  <c r="I357" i="48"/>
  <c r="I2199" i="48"/>
  <c r="I4053" i="48"/>
  <c r="I4067" i="48"/>
  <c r="E935" i="47"/>
  <c r="I4051" i="48"/>
  <c r="E947" i="47"/>
  <c r="I37" i="48"/>
  <c r="I29" i="48"/>
  <c r="E645" i="47"/>
  <c r="I64" i="48"/>
  <c r="I4019" i="48"/>
  <c r="I4035" i="48"/>
  <c r="I1601" i="48"/>
  <c r="I26" i="48"/>
  <c r="I339" i="48"/>
  <c r="E54" i="47"/>
  <c r="E641" i="47"/>
  <c r="I651" i="48"/>
  <c r="I2512" i="48"/>
  <c r="E61" i="47"/>
  <c r="I358" i="48"/>
  <c r="I637" i="48"/>
  <c r="I326" i="48"/>
  <c r="I1564" i="48"/>
  <c r="I671" i="48"/>
  <c r="I648" i="48"/>
  <c r="I4021" i="48"/>
  <c r="I636" i="48"/>
  <c r="E47" i="47"/>
  <c r="I375" i="48"/>
  <c r="I341" i="48"/>
  <c r="E48" i="47"/>
  <c r="I638" i="48"/>
  <c r="I4059" i="48"/>
  <c r="I669" i="48"/>
  <c r="E677" i="47"/>
  <c r="I28" i="48"/>
  <c r="I1595" i="48"/>
  <c r="E41" i="47"/>
  <c r="E26" i="47"/>
  <c r="I663" i="48"/>
  <c r="E30" i="47"/>
  <c r="I4030" i="48"/>
  <c r="E977" i="47"/>
  <c r="E53" i="47"/>
  <c r="I374" i="48"/>
  <c r="I1604" i="48"/>
  <c r="E63" i="47"/>
  <c r="E68" i="47"/>
  <c r="E631" i="47"/>
  <c r="I1572" i="48"/>
  <c r="I1593" i="48"/>
  <c r="I632" i="48"/>
  <c r="E633" i="47"/>
  <c r="E64" i="47"/>
  <c r="E70" i="47"/>
  <c r="E20" i="47"/>
  <c r="I1597" i="48"/>
  <c r="E49" i="47"/>
  <c r="E57" i="47"/>
  <c r="I332" i="48"/>
  <c r="E60" i="47"/>
  <c r="I2509" i="48"/>
  <c r="I67" i="48"/>
  <c r="I2181" i="48"/>
  <c r="I355" i="48"/>
  <c r="I643" i="48"/>
  <c r="I4037" i="48"/>
  <c r="E32" i="47"/>
  <c r="E55" i="47"/>
  <c r="I4060" i="48"/>
  <c r="E18" i="47"/>
  <c r="I4068" i="48"/>
  <c r="I681" i="48"/>
  <c r="E21" i="47"/>
  <c r="I653" i="48"/>
  <c r="I4036" i="48"/>
  <c r="I2175" i="48"/>
  <c r="E945" i="47"/>
  <c r="I363" i="48"/>
  <c r="I340" i="48"/>
  <c r="I324" i="48"/>
  <c r="I328" i="48"/>
  <c r="E939" i="47"/>
  <c r="E36" i="47"/>
  <c r="I4061" i="48"/>
  <c r="I362" i="48"/>
  <c r="E25" i="47"/>
  <c r="I51" i="48"/>
  <c r="E66" i="47"/>
  <c r="I361" i="48"/>
  <c r="I344" i="48"/>
  <c r="I41" i="48"/>
  <c r="E651" i="47"/>
  <c r="I2479" i="48"/>
  <c r="I30" i="48"/>
  <c r="I1566" i="48"/>
  <c r="E669" i="47"/>
  <c r="I2514" i="48"/>
  <c r="I33" i="48"/>
  <c r="I18" i="48"/>
  <c r="E663" i="47"/>
  <c r="I2516" i="48"/>
  <c r="I2490" i="48"/>
  <c r="E639" i="47"/>
  <c r="I35" i="48"/>
  <c r="I2475" i="48"/>
  <c r="E674" i="47"/>
  <c r="I47" i="48"/>
  <c r="I2183" i="48"/>
  <c r="E672" i="47"/>
  <c r="I1584" i="48"/>
  <c r="I2204" i="48"/>
  <c r="I25" i="48"/>
  <c r="I2198" i="48"/>
  <c r="I2480" i="48"/>
  <c r="I2207" i="48"/>
  <c r="I1591" i="48"/>
  <c r="I4331" i="48"/>
  <c r="I1561" i="48"/>
  <c r="E660" i="47"/>
  <c r="I4359" i="48"/>
  <c r="I2201" i="48"/>
  <c r="I1565" i="48"/>
  <c r="I2484" i="48"/>
  <c r="I59" i="48"/>
  <c r="I2179" i="48"/>
  <c r="E665" i="47"/>
  <c r="E671" i="47"/>
  <c r="I53" i="48"/>
  <c r="I1588" i="48"/>
  <c r="I2171" i="48"/>
  <c r="I4368" i="48"/>
  <c r="I2210" i="48"/>
  <c r="I3721" i="48"/>
  <c r="I1563" i="48"/>
  <c r="I4324" i="48"/>
  <c r="I22" i="48"/>
  <c r="I23" i="48"/>
  <c r="I4369" i="48"/>
  <c r="I2517" i="48"/>
  <c r="I1582" i="48"/>
  <c r="I4341" i="48"/>
  <c r="I1583" i="48"/>
  <c r="I4356" i="48"/>
  <c r="I1586" i="48"/>
  <c r="I2213" i="48"/>
  <c r="I27" i="48"/>
  <c r="I65" i="48"/>
  <c r="E675" i="47"/>
  <c r="I4365" i="48"/>
  <c r="I3732" i="48"/>
  <c r="I2186" i="48"/>
  <c r="I52" i="48"/>
  <c r="I1587" i="48"/>
  <c r="I2205" i="48"/>
  <c r="I2217" i="48"/>
  <c r="I2196" i="48"/>
  <c r="I2173" i="48"/>
  <c r="I1589" i="48"/>
  <c r="I2491" i="48"/>
  <c r="I32" i="48"/>
  <c r="E642" i="47"/>
  <c r="I55" i="48"/>
  <c r="I1596" i="48"/>
  <c r="I2486" i="48"/>
  <c r="I1553" i="48"/>
  <c r="I2506" i="48"/>
  <c r="I4373" i="48"/>
  <c r="I21" i="48"/>
  <c r="I1556" i="48"/>
  <c r="E638" i="47"/>
  <c r="I3722" i="48"/>
  <c r="I2176" i="48"/>
  <c r="I2182" i="48"/>
  <c r="I2472" i="48"/>
  <c r="I4328" i="48"/>
  <c r="I3740" i="48"/>
  <c r="I4375" i="48"/>
  <c r="I4325" i="48"/>
  <c r="I2167" i="48"/>
  <c r="I1571" i="48"/>
  <c r="I2515" i="48"/>
  <c r="I2501" i="48"/>
  <c r="I3742" i="48"/>
  <c r="I57" i="48"/>
  <c r="I2510" i="48"/>
  <c r="I142" i="50"/>
  <c r="I66" i="48"/>
  <c r="I2519" i="48"/>
  <c r="I4332" i="48"/>
  <c r="I3414" i="48"/>
  <c r="I1600" i="48"/>
  <c r="E670" i="47"/>
  <c r="I2203" i="48"/>
  <c r="I4344" i="48"/>
  <c r="E649" i="47"/>
  <c r="I2214" i="48"/>
  <c r="I4346" i="48"/>
  <c r="I1576" i="48"/>
  <c r="I4339" i="48"/>
  <c r="I2487" i="48"/>
  <c r="I4355" i="48"/>
  <c r="I2178" i="48"/>
  <c r="I4343" i="48"/>
  <c r="I2185" i="48"/>
  <c r="I3446" i="48"/>
  <c r="I1590" i="48"/>
  <c r="I1568" i="48"/>
  <c r="I2165" i="48"/>
  <c r="I2216" i="48"/>
  <c r="I2477" i="48"/>
  <c r="I68" i="48"/>
  <c r="I1603" i="48"/>
  <c r="I2493" i="48"/>
  <c r="E668" i="47"/>
  <c r="I1570" i="48"/>
  <c r="E629" i="47"/>
  <c r="I1554" i="48"/>
  <c r="I1557" i="48"/>
  <c r="I1558" i="48"/>
  <c r="I2500" i="48"/>
  <c r="I2473" i="48"/>
  <c r="I36" i="48"/>
  <c r="I2195" i="48"/>
  <c r="E659" i="47"/>
  <c r="I1560" i="48"/>
  <c r="I2504" i="48"/>
  <c r="I4371" i="48"/>
  <c r="E676" i="47"/>
  <c r="I4370" i="48"/>
  <c r="I3753" i="48"/>
  <c r="I39" i="48"/>
  <c r="I1602" i="48"/>
  <c r="I2505" i="48"/>
  <c r="I2188" i="48"/>
  <c r="E636" i="47"/>
  <c r="I3723" i="48"/>
  <c r="I2177" i="48"/>
  <c r="I2206" i="48"/>
  <c r="I1567" i="48"/>
  <c r="I2202" i="48"/>
  <c r="I2180" i="48"/>
  <c r="I3711" i="48"/>
  <c r="I2471" i="48"/>
  <c r="I2522" i="48"/>
  <c r="E634" i="47"/>
  <c r="I1598" i="48"/>
  <c r="I2521" i="48"/>
  <c r="I40" i="48"/>
  <c r="I2187" i="48"/>
  <c r="I3730" i="48"/>
  <c r="I58" i="48"/>
  <c r="I2511" i="48"/>
  <c r="I4340" i="48"/>
  <c r="I2194" i="48"/>
  <c r="E680" i="47"/>
  <c r="I3713" i="48"/>
  <c r="I1555" i="48"/>
  <c r="E646" i="47"/>
  <c r="I2209" i="48"/>
  <c r="I49" i="48"/>
  <c r="I2502" i="48"/>
  <c r="I1592" i="48"/>
  <c r="I2478" i="48"/>
  <c r="E661" i="47"/>
  <c r="I2174" i="48"/>
  <c r="I2518" i="48"/>
  <c r="I2513" i="48"/>
  <c r="E666" i="47"/>
  <c r="I2494" i="48"/>
  <c r="I2503" i="48"/>
  <c r="I2485" i="48"/>
  <c r="I2508" i="48"/>
  <c r="I2215" i="48"/>
  <c r="I2488" i="48"/>
  <c r="I2166" i="48"/>
  <c r="I3407" i="48"/>
  <c r="I2492" i="48"/>
  <c r="I3734" i="48"/>
  <c r="I331" i="48"/>
  <c r="I1569" i="48"/>
  <c r="I1585" i="48"/>
  <c r="I335" i="48"/>
  <c r="I2483" i="48"/>
  <c r="I31" i="48"/>
  <c r="I38" i="48"/>
  <c r="I1573" i="48"/>
  <c r="I4364" i="48"/>
  <c r="I4337" i="48"/>
  <c r="I360" i="48"/>
  <c r="I2208" i="48"/>
  <c r="I323" i="48"/>
  <c r="E628" i="47"/>
  <c r="I2200" i="48"/>
  <c r="I4374" i="48"/>
  <c r="E679" i="47"/>
  <c r="I4329" i="48"/>
  <c r="I1559" i="48"/>
  <c r="I3450" i="48"/>
  <c r="I373" i="48"/>
  <c r="E678" i="47"/>
  <c r="I2474" i="48"/>
  <c r="I345" i="48"/>
  <c r="E650" i="47"/>
  <c r="I4333" i="48"/>
  <c r="I2481" i="48"/>
  <c r="I334" i="48"/>
  <c r="I19" i="48"/>
  <c r="I3715" i="48"/>
  <c r="I3716" i="48"/>
  <c r="I2476" i="48"/>
  <c r="I2211" i="48"/>
  <c r="I70" i="48"/>
  <c r="I2523" i="48"/>
  <c r="I2489" i="48"/>
  <c r="I367" i="48"/>
  <c r="I3718" i="48"/>
  <c r="I2172" i="48"/>
  <c r="I356" i="48"/>
  <c r="E1274" i="47"/>
  <c r="E637" i="47"/>
  <c r="I1562" i="48"/>
  <c r="E1283" i="47"/>
  <c r="I56" i="48"/>
  <c r="I1897" i="48"/>
  <c r="I1865" i="48"/>
  <c r="E979" i="47"/>
  <c r="I1863" i="48"/>
  <c r="I1902" i="48"/>
  <c r="E984" i="47"/>
  <c r="I3128" i="48"/>
  <c r="E964" i="47"/>
  <c r="I1907" i="48"/>
  <c r="E981" i="47"/>
  <c r="I3745" i="48"/>
  <c r="I2825" i="48"/>
  <c r="E942" i="47"/>
  <c r="I3727" i="48"/>
  <c r="I1891" i="48"/>
  <c r="I3131" i="48"/>
  <c r="I3747" i="48"/>
  <c r="G335" i="45"/>
  <c r="I1879" i="48"/>
  <c r="I3140" i="48"/>
  <c r="G364" i="45"/>
  <c r="E971" i="47"/>
  <c r="I3114" i="48"/>
  <c r="E934" i="47"/>
  <c r="I1910" i="48"/>
  <c r="G326" i="45"/>
  <c r="I2810" i="48"/>
  <c r="I2801" i="48"/>
  <c r="I1870" i="48"/>
  <c r="I3751" i="48"/>
  <c r="I1864" i="48"/>
  <c r="G369" i="45"/>
  <c r="I1861" i="48"/>
  <c r="I2821" i="48"/>
  <c r="E973" i="47"/>
  <c r="E941" i="47"/>
  <c r="G356" i="45"/>
  <c r="I2838" i="48"/>
  <c r="I3749" i="48"/>
  <c r="I3137" i="48"/>
  <c r="G344" i="45"/>
  <c r="I2799" i="48"/>
  <c r="I1875" i="48"/>
  <c r="G359" i="45"/>
  <c r="I2804" i="48"/>
  <c r="I3112" i="48"/>
  <c r="G343" i="45"/>
  <c r="I3752" i="48"/>
  <c r="I1873" i="48"/>
  <c r="E948" i="47"/>
  <c r="I3748" i="48"/>
  <c r="G360" i="45"/>
  <c r="I3142" i="48"/>
  <c r="I3726" i="48"/>
  <c r="I3746" i="48"/>
  <c r="E969" i="47"/>
  <c r="I3150" i="48"/>
  <c r="I3717" i="48"/>
  <c r="G329" i="45"/>
  <c r="I3105" i="48"/>
  <c r="E956" i="47"/>
  <c r="I2813" i="48"/>
  <c r="G363" i="45"/>
  <c r="G340" i="45"/>
  <c r="I2792" i="48"/>
  <c r="I2796" i="48"/>
  <c r="E963" i="47"/>
  <c r="I3763" i="48"/>
  <c r="G325" i="45"/>
  <c r="I1903" i="48"/>
  <c r="E978" i="47"/>
  <c r="I3750" i="48"/>
  <c r="I1898" i="48"/>
  <c r="I2830" i="48"/>
  <c r="I3744" i="48"/>
  <c r="G371" i="45"/>
  <c r="I1906" i="48"/>
  <c r="I3146" i="48"/>
  <c r="I1901" i="48"/>
  <c r="E976" i="47"/>
  <c r="E972" i="47"/>
  <c r="E955" i="47"/>
  <c r="I3148" i="48"/>
  <c r="I1900" i="48"/>
  <c r="E970" i="47"/>
  <c r="E954" i="47"/>
  <c r="I1859" i="48"/>
  <c r="I1867" i="48"/>
  <c r="E950" i="47"/>
  <c r="I150" i="50"/>
  <c r="I2836" i="48"/>
  <c r="E951" i="47"/>
  <c r="E938" i="47"/>
  <c r="I3145" i="48"/>
  <c r="I1888" i="48"/>
  <c r="E986" i="47"/>
  <c r="I3117" i="48"/>
  <c r="I2809" i="48"/>
  <c r="E982" i="47"/>
  <c r="I3758" i="48"/>
  <c r="I1882" i="48"/>
  <c r="E957" i="47"/>
  <c r="I3719" i="48"/>
  <c r="I3115" i="48"/>
  <c r="I2827" i="48"/>
  <c r="I3724" i="48"/>
  <c r="G336" i="45"/>
  <c r="I2832" i="48"/>
  <c r="I3725" i="48"/>
  <c r="I2805" i="48"/>
  <c r="I2828" i="48"/>
  <c r="G366" i="45"/>
  <c r="I1874" i="48"/>
  <c r="I2791" i="48"/>
  <c r="G358" i="45"/>
  <c r="G374" i="45"/>
  <c r="I3144" i="48"/>
  <c r="I3761" i="48"/>
  <c r="G373" i="45"/>
  <c r="E937" i="47"/>
  <c r="I3733" i="48"/>
  <c r="I1878" i="48"/>
  <c r="G333" i="45"/>
  <c r="E974" i="47"/>
  <c r="I3116" i="48"/>
  <c r="G328" i="45"/>
  <c r="E980" i="47"/>
  <c r="G352" i="45"/>
  <c r="G341" i="45"/>
  <c r="I3755" i="48"/>
  <c r="I1889" i="48"/>
  <c r="I1890" i="48"/>
  <c r="E965" i="47"/>
  <c r="I3138" i="48"/>
  <c r="I2798" i="48"/>
  <c r="I2824" i="48"/>
  <c r="I2839" i="48"/>
  <c r="I3720" i="48"/>
  <c r="E943" i="47"/>
  <c r="I2829" i="48"/>
  <c r="I3760" i="48"/>
  <c r="I1893" i="48"/>
  <c r="E968" i="47"/>
  <c r="I1899" i="48"/>
  <c r="I1905" i="48"/>
  <c r="I1908" i="48"/>
  <c r="I3107" i="48"/>
  <c r="G355" i="45"/>
  <c r="I3135" i="48"/>
  <c r="I1871" i="48"/>
  <c r="I2803" i="48"/>
  <c r="I1896" i="48"/>
  <c r="I2834" i="48"/>
  <c r="E949" i="47"/>
  <c r="I3099" i="48"/>
  <c r="I3134" i="48"/>
  <c r="I1904" i="48"/>
  <c r="I1862" i="48"/>
  <c r="I1881" i="48"/>
  <c r="E944" i="47"/>
  <c r="G334" i="45"/>
  <c r="I2831" i="48"/>
  <c r="I1876" i="48"/>
  <c r="I3712" i="48"/>
  <c r="G324" i="45"/>
  <c r="I3104" i="48"/>
  <c r="I2837" i="48"/>
  <c r="I1911" i="48"/>
  <c r="I2843" i="48"/>
  <c r="I2793" i="48"/>
  <c r="E936" i="47"/>
  <c r="I3729" i="48"/>
  <c r="G362" i="45"/>
  <c r="I3106" i="48"/>
  <c r="I1892" i="48"/>
  <c r="E967" i="47"/>
  <c r="I2800" i="48"/>
  <c r="G332" i="45"/>
  <c r="I1880" i="48"/>
  <c r="G357" i="45"/>
  <c r="E946" i="47"/>
  <c r="I1268" i="48"/>
  <c r="I3122" i="48"/>
  <c r="E1249" i="47"/>
  <c r="I34" i="48"/>
  <c r="E644" i="47"/>
  <c r="I1895" i="48"/>
  <c r="I1257" i="48"/>
  <c r="E1253" i="47"/>
  <c r="I1872" i="48"/>
  <c r="I1265" i="48"/>
  <c r="E1261" i="47"/>
  <c r="E648" i="47"/>
  <c r="I3113" i="48"/>
  <c r="I3754" i="48"/>
  <c r="I1894" i="48"/>
  <c r="I1296" i="48"/>
  <c r="E985" i="47"/>
  <c r="I24" i="48"/>
  <c r="I368" i="48"/>
  <c r="E673" i="47"/>
  <c r="I1909" i="48"/>
  <c r="I3714" i="48"/>
  <c r="I2794" i="48"/>
  <c r="I3121" i="48"/>
  <c r="I1264" i="48"/>
  <c r="E647" i="47"/>
  <c r="I1869" i="48"/>
  <c r="E1251" i="47"/>
  <c r="I1256" i="48"/>
  <c r="I3110" i="48"/>
  <c r="I3139" i="48"/>
  <c r="I1262" i="48"/>
  <c r="I2808" i="48"/>
  <c r="I1860" i="48"/>
  <c r="I1249" i="48"/>
  <c r="I3757" i="48"/>
  <c r="I991" i="48"/>
  <c r="I1247" i="48"/>
  <c r="I20" i="48"/>
  <c r="I3101" i="48"/>
  <c r="I1877" i="48"/>
  <c r="E1259" i="47"/>
  <c r="I62" i="48"/>
  <c r="I3143" i="48"/>
  <c r="I3741" i="48"/>
  <c r="I3129" i="48"/>
  <c r="E1272" i="47"/>
  <c r="I3130" i="48"/>
  <c r="I978" i="48"/>
  <c r="I1252" i="48"/>
  <c r="I1866" i="48"/>
  <c r="I3132" i="48"/>
  <c r="I370" i="48"/>
  <c r="E1279" i="47"/>
  <c r="I1266" i="48"/>
  <c r="G13" i="74"/>
  <c r="G16" i="74"/>
  <c r="G325" i="74"/>
  <c r="G333" i="74"/>
  <c r="G323" i="74"/>
  <c r="G15" i="74"/>
  <c r="G330" i="74"/>
  <c r="I139" i="50"/>
  <c r="I171" i="50"/>
  <c r="I148" i="50"/>
  <c r="I178" i="50"/>
  <c r="I158" i="50"/>
  <c r="I138" i="50"/>
  <c r="I154" i="50"/>
  <c r="I137" i="50"/>
  <c r="I172" i="50"/>
  <c r="I151" i="50"/>
  <c r="I167" i="50"/>
  <c r="I155" i="50"/>
  <c r="I176" i="50"/>
  <c r="I143" i="50"/>
  <c r="I135" i="50"/>
  <c r="I152" i="50"/>
  <c r="I136" i="50"/>
  <c r="I147" i="50"/>
  <c r="I149" i="50"/>
  <c r="I141" i="50"/>
  <c r="I157" i="50"/>
  <c r="I140" i="50"/>
  <c r="I170" i="50"/>
  <c r="I145" i="50"/>
  <c r="I146" i="50"/>
  <c r="I181" i="50"/>
  <c r="I144" i="50"/>
  <c r="I187" i="50"/>
  <c r="I183" i="50"/>
  <c r="I182" i="50"/>
  <c r="I175" i="50"/>
  <c r="I153" i="50"/>
  <c r="I164" i="50"/>
  <c r="I174" i="50"/>
  <c r="I173" i="50"/>
  <c r="I184" i="50"/>
  <c r="I186" i="50"/>
  <c r="I180" i="50"/>
  <c r="I179" i="50"/>
  <c r="I168" i="50"/>
  <c r="I156" i="50"/>
  <c r="I185" i="50"/>
  <c r="I177" i="50"/>
  <c r="I166" i="50"/>
  <c r="I169" i="50"/>
  <c r="G18" i="74"/>
  <c r="G338" i="74"/>
  <c r="G324" i="74"/>
  <c r="G337" i="74"/>
  <c r="G340" i="74"/>
  <c r="G35" i="74"/>
  <c r="G24" i="74"/>
  <c r="G322" i="74"/>
  <c r="G14" i="74"/>
  <c r="G47" i="74"/>
  <c r="G328" i="74"/>
  <c r="G17" i="74"/>
  <c r="G326" i="74"/>
  <c r="G335" i="74"/>
  <c r="G19" i="74"/>
  <c r="G44" i="74"/>
  <c r="G33" i="74"/>
  <c r="G353" i="74"/>
  <c r="G54" i="74"/>
  <c r="G331" i="74"/>
  <c r="G28" i="74"/>
  <c r="G344" i="74"/>
  <c r="G327" i="74"/>
  <c r="G22" i="74"/>
  <c r="G29" i="74"/>
  <c r="G342" i="74"/>
  <c r="G352" i="74"/>
  <c r="G354" i="74"/>
  <c r="G61" i="74"/>
  <c r="G358" i="74"/>
  <c r="G370" i="74"/>
  <c r="G53" i="74"/>
  <c r="G362" i="74"/>
  <c r="G345" i="74"/>
  <c r="G49" i="74"/>
  <c r="G363" i="74"/>
  <c r="G373" i="74"/>
  <c r="G32" i="74"/>
  <c r="G339" i="74"/>
  <c r="G59" i="74"/>
  <c r="G52" i="74"/>
  <c r="G55" i="74"/>
  <c r="G36" i="74"/>
  <c r="G334" i="74"/>
  <c r="G336" i="74"/>
  <c r="G341" i="74"/>
  <c r="G30" i="74"/>
  <c r="G65" i="74"/>
  <c r="G20" i="74"/>
  <c r="G51" i="74"/>
  <c r="G25" i="74"/>
  <c r="G27" i="74"/>
  <c r="G332" i="74"/>
  <c r="G329" i="74"/>
  <c r="G360" i="74"/>
  <c r="G21" i="74"/>
  <c r="G26" i="74"/>
  <c r="G365" i="74"/>
  <c r="G58" i="74"/>
  <c r="G23" i="74"/>
  <c r="G46" i="74"/>
  <c r="G34" i="74"/>
  <c r="G367" i="74"/>
  <c r="G368" i="74"/>
  <c r="G31" i="74"/>
  <c r="G361" i="74"/>
  <c r="G343" i="74"/>
  <c r="G50" i="74"/>
  <c r="G357" i="74"/>
  <c r="G63" i="74"/>
  <c r="G42" i="74"/>
  <c r="G366" i="74"/>
  <c r="G60" i="74"/>
  <c r="G62" i="74"/>
  <c r="G359" i="74"/>
  <c r="G48" i="74"/>
  <c r="G372" i="74"/>
  <c r="G351" i="74"/>
  <c r="G57" i="74"/>
  <c r="G369" i="74"/>
  <c r="G371" i="74"/>
  <c r="G45" i="74"/>
  <c r="G56" i="74"/>
  <c r="G64" i="74"/>
  <c r="G374" i="74"/>
  <c r="G355" i="74"/>
  <c r="G364" i="74"/>
  <c r="I3413" i="48"/>
  <c r="G32" i="45"/>
  <c r="I3417" i="48"/>
  <c r="I3418" i="48"/>
  <c r="G67" i="45"/>
  <c r="G22" i="45"/>
  <c r="I989" i="48"/>
  <c r="I958" i="48"/>
  <c r="G56" i="45"/>
  <c r="G20" i="45"/>
  <c r="I944" i="48"/>
  <c r="I3434" i="48"/>
  <c r="G47" i="45"/>
  <c r="I3436" i="48"/>
  <c r="I946" i="48"/>
  <c r="G63" i="45"/>
  <c r="G58" i="45"/>
  <c r="I973" i="48"/>
  <c r="I962" i="48"/>
  <c r="G39" i="45"/>
  <c r="I3428" i="48"/>
  <c r="G48" i="45"/>
  <c r="I3437" i="48"/>
  <c r="I3425" i="48"/>
  <c r="I3442" i="48"/>
  <c r="I3420" i="48"/>
  <c r="I3405" i="48"/>
  <c r="G51" i="45"/>
  <c r="I3456" i="48"/>
  <c r="I3424" i="48"/>
  <c r="I3445" i="48"/>
  <c r="G21" i="45"/>
  <c r="G62" i="45"/>
  <c r="I3457" i="48"/>
  <c r="G34" i="45"/>
  <c r="G46" i="45"/>
  <c r="I3453" i="48"/>
  <c r="I948" i="48"/>
  <c r="I3452" i="48"/>
  <c r="G54" i="45"/>
  <c r="G28" i="45"/>
  <c r="G36" i="45"/>
  <c r="I953" i="48"/>
  <c r="I3408" i="48"/>
  <c r="I961" i="48"/>
  <c r="I3427" i="48"/>
  <c r="I3416" i="48"/>
  <c r="I3409" i="48"/>
  <c r="I985" i="48"/>
  <c r="I3451" i="48"/>
  <c r="I983" i="48"/>
  <c r="I3449" i="48"/>
  <c r="I969" i="48"/>
  <c r="I3435" i="48"/>
  <c r="I987" i="48"/>
  <c r="G37" i="45"/>
  <c r="I947" i="48"/>
  <c r="G24" i="45"/>
  <c r="I3441" i="48"/>
  <c r="I951" i="48"/>
  <c r="I3419" i="48"/>
  <c r="I3448" i="48"/>
  <c r="I954" i="48"/>
  <c r="I939" i="48"/>
  <c r="I974" i="48"/>
  <c r="I990" i="48"/>
  <c r="I3411" i="48"/>
  <c r="I3455" i="48"/>
  <c r="I942" i="48"/>
  <c r="I979" i="48"/>
  <c r="I3410" i="48"/>
  <c r="I968" i="48"/>
  <c r="I3423" i="48"/>
  <c r="G60" i="45"/>
  <c r="I970" i="48"/>
  <c r="I3444" i="48"/>
  <c r="I3412" i="48"/>
  <c r="G49" i="45"/>
  <c r="I986" i="48"/>
  <c r="I981" i="48"/>
  <c r="I3443" i="48"/>
  <c r="I960" i="48"/>
  <c r="G65" i="45"/>
  <c r="I4025" i="48"/>
  <c r="I4033" i="48"/>
  <c r="I4049" i="48"/>
  <c r="G52" i="45"/>
  <c r="I959" i="48"/>
  <c r="G57" i="45"/>
  <c r="I976" i="48"/>
  <c r="I982" i="48"/>
  <c r="I4017" i="48"/>
  <c r="I3440" i="48"/>
  <c r="I945" i="48"/>
  <c r="G19" i="45"/>
  <c r="I949" i="48"/>
  <c r="I3415" i="48"/>
  <c r="G33" i="45"/>
  <c r="I4034" i="48"/>
  <c r="I943" i="48"/>
  <c r="I4063" i="48"/>
  <c r="G18" i="45"/>
  <c r="G23" i="45"/>
  <c r="I4050" i="48"/>
  <c r="G64" i="45"/>
  <c r="I4026" i="48"/>
  <c r="I4066" i="48"/>
  <c r="I4040" i="48"/>
  <c r="I955" i="48"/>
  <c r="I3421" i="48"/>
  <c r="I971" i="48"/>
  <c r="I975" i="48"/>
  <c r="I952" i="48"/>
  <c r="I4058" i="48"/>
  <c r="I4054" i="48"/>
  <c r="I4032" i="48"/>
  <c r="G16" i="45"/>
  <c r="I4023" i="48"/>
  <c r="I984" i="48"/>
  <c r="I4062" i="48"/>
  <c r="I4039" i="48"/>
  <c r="G26" i="45"/>
  <c r="I4057" i="48"/>
  <c r="I956" i="48"/>
  <c r="I940" i="48"/>
  <c r="I4018" i="48"/>
  <c r="G68" i="45"/>
  <c r="I4069" i="48"/>
  <c r="I4047" i="48"/>
  <c r="I4048" i="48"/>
  <c r="I4056" i="48"/>
  <c r="I4024" i="48"/>
  <c r="I972" i="48"/>
  <c r="I4065" i="48"/>
  <c r="I4064" i="48"/>
  <c r="I977" i="48"/>
  <c r="I4055" i="48"/>
  <c r="I4029" i="48"/>
  <c r="G30" i="45"/>
  <c r="I4031" i="48"/>
  <c r="I4052" i="48"/>
  <c r="G66" i="45"/>
  <c r="I4020" i="48"/>
  <c r="I950" i="48"/>
  <c r="I4028" i="48"/>
  <c r="I3422" i="48"/>
  <c r="I3406" i="48"/>
  <c r="G45" i="45"/>
  <c r="I4046" i="48"/>
  <c r="I957" i="48"/>
  <c r="G55" i="45"/>
  <c r="I3438" i="48"/>
  <c r="I3447" i="48"/>
  <c r="I3454" i="48"/>
  <c r="I3464" i="48"/>
  <c r="I3472" i="48"/>
  <c r="I3480" i="48"/>
  <c r="I3488" i="48"/>
  <c r="I3496" i="48"/>
  <c r="I3504" i="48"/>
  <c r="I3512" i="48"/>
  <c r="I3520" i="48"/>
  <c r="I3528" i="48"/>
  <c r="I3536" i="48"/>
  <c r="I3544" i="48"/>
  <c r="I3552" i="48"/>
  <c r="I3560" i="48"/>
  <c r="I3568" i="48"/>
  <c r="I3576" i="48"/>
  <c r="I3460" i="48"/>
  <c r="I3468" i="48"/>
  <c r="I3476" i="48"/>
  <c r="I3484" i="48"/>
  <c r="I3492" i="48"/>
  <c r="I3500" i="48"/>
  <c r="I3508" i="48"/>
  <c r="I3516" i="48"/>
  <c r="I3524" i="48"/>
  <c r="I3532" i="48"/>
  <c r="I3540" i="48"/>
  <c r="I3548" i="48"/>
  <c r="I3556" i="48"/>
  <c r="I3564" i="48"/>
  <c r="I3572" i="48"/>
  <c r="I3466" i="48"/>
  <c r="I3477" i="48"/>
  <c r="I3487" i="48"/>
  <c r="I3498" i="48"/>
  <c r="I3509" i="48"/>
  <c r="I3519" i="48"/>
  <c r="I3530" i="48"/>
  <c r="I3541" i="48"/>
  <c r="I3551" i="48"/>
  <c r="I3562" i="48"/>
  <c r="I3573" i="48"/>
  <c r="I3582" i="48"/>
  <c r="I3590" i="48"/>
  <c r="I3598" i="48"/>
  <c r="I3642" i="48"/>
  <c r="I3674" i="48"/>
  <c r="I3682" i="48"/>
  <c r="I3690" i="48"/>
  <c r="I3698" i="48"/>
  <c r="I3461" i="48"/>
  <c r="I3471" i="48"/>
  <c r="I3482" i="48"/>
  <c r="I3493" i="48"/>
  <c r="I3503" i="48"/>
  <c r="I3514" i="48"/>
  <c r="I3525" i="48"/>
  <c r="I3535" i="48"/>
  <c r="I3546" i="48"/>
  <c r="I3557" i="48"/>
  <c r="I3567" i="48"/>
  <c r="I3578" i="48"/>
  <c r="I3586" i="48"/>
  <c r="I3594" i="48"/>
  <c r="I3602" i="48"/>
  <c r="I3670" i="48"/>
  <c r="I3678" i="48"/>
  <c r="I3686" i="48"/>
  <c r="I3694" i="48"/>
  <c r="I3702" i="48"/>
  <c r="I3467" i="48"/>
  <c r="I3481" i="48"/>
  <c r="I3495" i="48"/>
  <c r="I3510" i="48"/>
  <c r="I3523" i="48"/>
  <c r="I3538" i="48"/>
  <c r="I3553" i="48"/>
  <c r="I3566" i="48"/>
  <c r="I3580" i="48"/>
  <c r="I3591" i="48"/>
  <c r="I3601" i="48"/>
  <c r="I3672" i="48"/>
  <c r="I3683" i="48"/>
  <c r="I3693" i="48"/>
  <c r="I3704" i="48"/>
  <c r="I3469" i="48"/>
  <c r="I3483" i="48"/>
  <c r="I3497" i="48"/>
  <c r="I3511" i="48"/>
  <c r="I3526" i="48"/>
  <c r="I3539" i="48"/>
  <c r="I3554" i="48"/>
  <c r="I3569" i="48"/>
  <c r="I3581" i="48"/>
  <c r="I3592" i="48"/>
  <c r="I3603" i="48"/>
  <c r="I3673" i="48"/>
  <c r="I3684" i="48"/>
  <c r="I3695" i="48"/>
  <c r="I3470" i="48"/>
  <c r="I3485" i="48"/>
  <c r="I3499" i="48"/>
  <c r="I3513" i="48"/>
  <c r="I3527" i="48"/>
  <c r="I3542" i="48"/>
  <c r="I3555" i="48"/>
  <c r="I3570" i="48"/>
  <c r="I3583" i="48"/>
  <c r="I3593" i="48"/>
  <c r="I3616" i="48"/>
  <c r="I3675" i="48"/>
  <c r="I3685" i="48"/>
  <c r="I3696" i="48"/>
  <c r="I3458" i="48"/>
  <c r="I3473" i="48"/>
  <c r="I3486" i="48"/>
  <c r="I3501" i="48"/>
  <c r="I3515" i="48"/>
  <c r="I3529" i="48"/>
  <c r="I3543" i="48"/>
  <c r="I3558" i="48"/>
  <c r="I3571" i="48"/>
  <c r="I3584" i="48"/>
  <c r="I3595" i="48"/>
  <c r="I3629" i="48"/>
  <c r="I3676" i="48"/>
  <c r="I3687" i="48"/>
  <c r="I3697" i="48"/>
  <c r="I3459" i="48"/>
  <c r="I3474" i="48"/>
  <c r="I3489" i="48"/>
  <c r="I3502" i="48"/>
  <c r="I3517" i="48"/>
  <c r="I3531" i="48"/>
  <c r="I3545" i="48"/>
  <c r="I3559" i="48"/>
  <c r="I3574" i="48"/>
  <c r="I3585" i="48"/>
  <c r="I3596" i="48"/>
  <c r="I3655" i="48"/>
  <c r="I3677" i="48"/>
  <c r="I3688" i="48"/>
  <c r="I3699" i="48"/>
  <c r="I3462" i="48"/>
  <c r="I3475" i="48"/>
  <c r="I3490" i="48"/>
  <c r="I3505" i="48"/>
  <c r="I3518" i="48"/>
  <c r="I3533" i="48"/>
  <c r="I3547" i="48"/>
  <c r="I3561" i="48"/>
  <c r="I3575" i="48"/>
  <c r="I3587" i="48"/>
  <c r="I3597" i="48"/>
  <c r="I3668" i="48"/>
  <c r="I3679" i="48"/>
  <c r="I3689" i="48"/>
  <c r="I3700" i="48"/>
  <c r="I3463" i="48"/>
  <c r="I3478" i="48"/>
  <c r="I3491" i="48"/>
  <c r="I3506" i="48"/>
  <c r="I3521" i="48"/>
  <c r="I3534" i="48"/>
  <c r="I3549" i="48"/>
  <c r="I3563" i="48"/>
  <c r="I3577" i="48"/>
  <c r="I3588" i="48"/>
  <c r="I3599" i="48"/>
  <c r="I3669" i="48"/>
  <c r="I3680" i="48"/>
  <c r="I3691" i="48"/>
  <c r="I3701" i="48"/>
  <c r="I3550" i="48"/>
  <c r="I3703" i="48"/>
  <c r="I3565" i="48"/>
  <c r="I3465" i="48"/>
  <c r="I3579" i="48"/>
  <c r="I3479" i="48"/>
  <c r="I3589" i="48"/>
  <c r="I3494" i="48"/>
  <c r="I3600" i="48"/>
  <c r="I3507" i="48"/>
  <c r="I3671" i="48"/>
  <c r="I3522" i="48"/>
  <c r="I3681" i="48"/>
  <c r="I3537" i="48"/>
  <c r="I3692" i="48"/>
  <c r="I3430" i="48"/>
  <c r="I3433" i="48"/>
  <c r="I3432" i="48"/>
  <c r="I3429" i="48"/>
  <c r="I3431" i="48"/>
  <c r="I3647" i="48"/>
  <c r="I3661" i="48"/>
  <c r="I3607" i="48"/>
  <c r="I3612" i="48"/>
  <c r="I3610" i="48"/>
  <c r="I3651" i="48"/>
  <c r="I3656" i="48"/>
  <c r="I3609" i="48"/>
  <c r="I3621" i="48"/>
  <c r="I3625" i="48"/>
  <c r="I3628" i="48"/>
  <c r="I3624" i="48"/>
  <c r="I3622" i="48"/>
  <c r="I3667" i="48"/>
  <c r="I3653" i="48"/>
  <c r="I3613" i="48"/>
  <c r="I3606" i="48"/>
  <c r="I3662" i="48"/>
  <c r="I3665" i="48"/>
  <c r="I3646" i="48"/>
  <c r="I3657" i="48"/>
  <c r="I3636" i="48"/>
  <c r="I3658" i="48"/>
  <c r="I3611" i="48"/>
  <c r="I3604" i="48"/>
  <c r="I3654" i="48"/>
  <c r="I3618" i="48"/>
  <c r="I3650" i="48"/>
  <c r="I3608" i="48"/>
  <c r="I3663" i="48"/>
  <c r="I3641" i="48"/>
  <c r="I3638" i="48"/>
  <c r="I3640" i="48"/>
  <c r="I3659" i="48"/>
  <c r="I3620" i="48"/>
  <c r="I3617" i="48"/>
  <c r="I3649" i="48"/>
  <c r="I3630" i="48"/>
  <c r="I3648" i="48"/>
  <c r="I3619" i="48"/>
  <c r="I3645" i="48"/>
  <c r="I3605" i="48"/>
  <c r="I3666" i="48"/>
  <c r="I3627" i="48"/>
  <c r="I3639" i="48"/>
  <c r="I3633" i="48"/>
  <c r="I3623" i="48"/>
  <c r="I3626" i="48"/>
  <c r="I3643" i="48"/>
  <c r="I3660" i="48"/>
  <c r="I3615" i="48"/>
  <c r="I3664" i="48"/>
  <c r="I3632" i="48"/>
  <c r="I3614" i="48"/>
  <c r="I3644" i="48"/>
  <c r="I3652" i="48"/>
  <c r="I3635" i="48"/>
  <c r="I3634" i="48"/>
  <c r="I3631" i="48"/>
  <c r="I3637" i="48"/>
  <c r="I1189" i="48"/>
  <c r="I1212" i="48"/>
  <c r="I1227" i="48"/>
  <c r="I1005" i="48"/>
  <c r="I1021" i="48"/>
  <c r="I1037" i="48"/>
  <c r="I1053" i="48"/>
  <c r="I1069" i="48"/>
  <c r="I1085" i="48"/>
  <c r="I1101" i="48"/>
  <c r="I1117" i="48"/>
  <c r="I1202" i="48"/>
  <c r="I1225" i="48"/>
  <c r="I1135" i="48"/>
  <c r="I998" i="48"/>
  <c r="I1014" i="48"/>
  <c r="I1030" i="48"/>
  <c r="I1046" i="48"/>
  <c r="I1062" i="48"/>
  <c r="I1078" i="48"/>
  <c r="I1094" i="48"/>
  <c r="I1110" i="48"/>
  <c r="I1126" i="48"/>
  <c r="I1230" i="48"/>
  <c r="I1229" i="48"/>
  <c r="I1163" i="48"/>
  <c r="I997" i="48"/>
  <c r="I1013" i="48"/>
  <c r="I1029" i="48"/>
  <c r="I1045" i="48"/>
  <c r="I1061" i="48"/>
  <c r="I1077" i="48"/>
  <c r="I1093" i="48"/>
  <c r="I1109" i="48"/>
  <c r="I1125" i="48"/>
  <c r="I1234" i="48"/>
  <c r="I1208" i="48"/>
  <c r="I1231" i="48"/>
  <c r="I1006" i="48"/>
  <c r="I1022" i="48"/>
  <c r="I1038" i="48"/>
  <c r="I1054" i="48"/>
  <c r="I1070" i="48"/>
  <c r="I1086" i="48"/>
  <c r="I1102" i="48"/>
  <c r="I1118" i="48"/>
  <c r="I1150" i="48"/>
  <c r="I1221" i="48"/>
  <c r="I1211" i="48"/>
  <c r="I1007" i="48"/>
  <c r="I1027" i="48"/>
  <c r="I1049" i="48"/>
  <c r="I1071" i="48"/>
  <c r="I1091" i="48"/>
  <c r="I1113" i="48"/>
  <c r="I1210" i="48"/>
  <c r="I1176" i="48"/>
  <c r="I994" i="48"/>
  <c r="I1016" i="48"/>
  <c r="I1036" i="48"/>
  <c r="I1058" i="48"/>
  <c r="I1080" i="48"/>
  <c r="I1100" i="48"/>
  <c r="I1122" i="48"/>
  <c r="I1238" i="48"/>
  <c r="I1237" i="48"/>
  <c r="I1219" i="48"/>
  <c r="I1009" i="48"/>
  <c r="I1031" i="48"/>
  <c r="I1051" i="48"/>
  <c r="I1073" i="48"/>
  <c r="I1095" i="48"/>
  <c r="I1115" i="48"/>
  <c r="I1218" i="48"/>
  <c r="I1216" i="48"/>
  <c r="I996" i="48"/>
  <c r="I1018" i="48"/>
  <c r="I1040" i="48"/>
  <c r="I1060" i="48"/>
  <c r="I1082" i="48"/>
  <c r="I1104" i="48"/>
  <c r="I1124" i="48"/>
  <c r="I1132" i="48"/>
  <c r="I1235" i="48"/>
  <c r="I1011" i="48"/>
  <c r="I1033" i="48"/>
  <c r="I1055" i="48"/>
  <c r="I1075" i="48"/>
  <c r="I1097" i="48"/>
  <c r="I1119" i="48"/>
  <c r="I1226" i="48"/>
  <c r="I1224" i="48"/>
  <c r="I1000" i="48"/>
  <c r="I1020" i="48"/>
  <c r="I1042" i="48"/>
  <c r="I1064" i="48"/>
  <c r="I1084" i="48"/>
  <c r="I1106" i="48"/>
  <c r="I1128" i="48"/>
  <c r="I1204" i="48"/>
  <c r="I993" i="48"/>
  <c r="I1015" i="48"/>
  <c r="I1035" i="48"/>
  <c r="I1057" i="48"/>
  <c r="I1079" i="48"/>
  <c r="I1099" i="48"/>
  <c r="I1121" i="48"/>
  <c r="I1137" i="48"/>
  <c r="I1232" i="48"/>
  <c r="I1002" i="48"/>
  <c r="I1024" i="48"/>
  <c r="I1044" i="48"/>
  <c r="I1066" i="48"/>
  <c r="I1088" i="48"/>
  <c r="I1108" i="48"/>
  <c r="I1130" i="48"/>
  <c r="I1220" i="48"/>
  <c r="I995" i="48"/>
  <c r="I1017" i="48"/>
  <c r="I1039" i="48"/>
  <c r="I1059" i="48"/>
  <c r="I1081" i="48"/>
  <c r="I1103" i="48"/>
  <c r="I1123" i="48"/>
  <c r="I1209" i="48"/>
  <c r="I1207" i="48"/>
  <c r="I1004" i="48"/>
  <c r="I1026" i="48"/>
  <c r="I1048" i="48"/>
  <c r="I1068" i="48"/>
  <c r="I1090" i="48"/>
  <c r="I1112" i="48"/>
  <c r="I1134" i="48"/>
  <c r="I1133" i="48"/>
  <c r="I1228" i="48"/>
  <c r="I999" i="48"/>
  <c r="I1019" i="48"/>
  <c r="I1041" i="48"/>
  <c r="I1063" i="48"/>
  <c r="I1083" i="48"/>
  <c r="I1105" i="48"/>
  <c r="I1127" i="48"/>
  <c r="I1217" i="48"/>
  <c r="I1215" i="48"/>
  <c r="I1008" i="48"/>
  <c r="I1028" i="48"/>
  <c r="I1050" i="48"/>
  <c r="I1072" i="48"/>
  <c r="I1092" i="48"/>
  <c r="I1114" i="48"/>
  <c r="I1206" i="48"/>
  <c r="I1205" i="48"/>
  <c r="I1236" i="48"/>
  <c r="I1001" i="48"/>
  <c r="I1023" i="48"/>
  <c r="I1043" i="48"/>
  <c r="I1065" i="48"/>
  <c r="I1087" i="48"/>
  <c r="I1107" i="48"/>
  <c r="I1129" i="48"/>
  <c r="I1233" i="48"/>
  <c r="I1223" i="48"/>
  <c r="I1010" i="48"/>
  <c r="I1032" i="48"/>
  <c r="I1052" i="48"/>
  <c r="I1074" i="48"/>
  <c r="I1096" i="48"/>
  <c r="I1116" i="48"/>
  <c r="I1214" i="48"/>
  <c r="I1213" i="48"/>
  <c r="I1203" i="48"/>
  <c r="I1003" i="48"/>
  <c r="I1025" i="48"/>
  <c r="I1047" i="48"/>
  <c r="I1067" i="48"/>
  <c r="I1089" i="48"/>
  <c r="I1111" i="48"/>
  <c r="I1131" i="48"/>
  <c r="I1136" i="48"/>
  <c r="I992" i="48"/>
  <c r="I1012" i="48"/>
  <c r="I1034" i="48"/>
  <c r="I1056" i="48"/>
  <c r="I1076" i="48"/>
  <c r="I1098" i="48"/>
  <c r="I1120" i="48"/>
  <c r="I1222" i="48"/>
  <c r="I966" i="48"/>
  <c r="I965" i="48"/>
  <c r="I963" i="48"/>
  <c r="I967" i="48"/>
  <c r="I964" i="48"/>
  <c r="I1155" i="48"/>
  <c r="I1199" i="48"/>
  <c r="I1158" i="48"/>
  <c r="I1201" i="48"/>
  <c r="I1185" i="48"/>
  <c r="I1190" i="48"/>
  <c r="I1141" i="48"/>
  <c r="I1140" i="48"/>
  <c r="I1143" i="48"/>
  <c r="I1181" i="48"/>
  <c r="I1196" i="48"/>
  <c r="I1144" i="48"/>
  <c r="I1187" i="48"/>
  <c r="I1195" i="48"/>
  <c r="I1162" i="48"/>
  <c r="I1146" i="48"/>
  <c r="I1156" i="48"/>
  <c r="I1147" i="48"/>
  <c r="I1159" i="48"/>
  <c r="I1182" i="48"/>
  <c r="I1145" i="48"/>
  <c r="I1142" i="48"/>
  <c r="I1169" i="48"/>
  <c r="I1172" i="48"/>
  <c r="I1157" i="48"/>
  <c r="I1160" i="48"/>
  <c r="I1183" i="48"/>
  <c r="I1186" i="48"/>
  <c r="I1191" i="48"/>
  <c r="I1188" i="48"/>
  <c r="I1200" i="48"/>
  <c r="I1173" i="48"/>
  <c r="I1184" i="48"/>
  <c r="I1177" i="48"/>
  <c r="I1154" i="48"/>
  <c r="I1180" i="48"/>
  <c r="I1148" i="48"/>
  <c r="I1198" i="48"/>
  <c r="I1197" i="48"/>
  <c r="I1138" i="48"/>
  <c r="I1167" i="48"/>
  <c r="I1192" i="48"/>
  <c r="I1152" i="48"/>
  <c r="I1153" i="48"/>
  <c r="I1179" i="48"/>
  <c r="I1151" i="48"/>
  <c r="I1194" i="48"/>
  <c r="I1161" i="48"/>
  <c r="I1166" i="48"/>
  <c r="I1174" i="48"/>
  <c r="I1193" i="48"/>
  <c r="I1178" i="48"/>
  <c r="I1139" i="48"/>
  <c r="I1149" i="48"/>
  <c r="I1175" i="48"/>
  <c r="I1164" i="48"/>
  <c r="I1170" i="48"/>
  <c r="I1171" i="48"/>
  <c r="I1168" i="48"/>
  <c r="I1165" i="48"/>
  <c r="G79" i="45"/>
  <c r="G163" i="45"/>
  <c r="G266" i="45"/>
  <c r="G161" i="45"/>
  <c r="G285" i="45"/>
  <c r="G104" i="45"/>
  <c r="G176" i="45"/>
  <c r="G296" i="45"/>
  <c r="G86" i="45"/>
  <c r="G133" i="45"/>
  <c r="G159" i="45"/>
  <c r="G283" i="45"/>
  <c r="G154" i="45"/>
  <c r="G206" i="45"/>
  <c r="G90" i="45"/>
  <c r="G177" i="45"/>
  <c r="G305" i="45"/>
  <c r="G160" i="45"/>
  <c r="G292" i="45"/>
  <c r="G115" i="45"/>
  <c r="G134" i="45"/>
  <c r="G155" i="45"/>
  <c r="G287" i="45"/>
  <c r="G97" i="45"/>
  <c r="G91" i="45"/>
  <c r="G186" i="45"/>
  <c r="G306" i="45"/>
  <c r="G197" i="45"/>
  <c r="G92" i="45"/>
  <c r="G149" i="45"/>
  <c r="G208" i="45"/>
  <c r="G74" i="45"/>
  <c r="G125" i="45"/>
  <c r="G141" i="45"/>
  <c r="G195" i="45"/>
  <c r="G315" i="45"/>
  <c r="G174" i="45"/>
  <c r="G302" i="45"/>
  <c r="G102" i="45"/>
  <c r="G209" i="45"/>
  <c r="G75" i="45"/>
  <c r="G196" i="45"/>
  <c r="G103" i="45"/>
  <c r="G126" i="45"/>
  <c r="G142" i="45"/>
  <c r="G191" i="45"/>
  <c r="G85" i="45"/>
  <c r="G194" i="45"/>
  <c r="G153" i="45"/>
  <c r="G301" i="45"/>
  <c r="G151" i="45"/>
  <c r="G288" i="45"/>
  <c r="G121" i="45"/>
  <c r="G143" i="45"/>
  <c r="G227" i="45"/>
  <c r="G164" i="45"/>
  <c r="G310" i="45"/>
  <c r="G169" i="45"/>
  <c r="G69" i="45"/>
  <c r="G204" i="45"/>
  <c r="G112" i="45"/>
  <c r="G138" i="45"/>
  <c r="G199" i="45"/>
  <c r="G105" i="45"/>
  <c r="G158" i="45"/>
  <c r="G290" i="45"/>
  <c r="G205" i="45"/>
  <c r="G101" i="45"/>
  <c r="G192" i="45"/>
  <c r="G77" i="45"/>
  <c r="G131" i="45"/>
  <c r="G179" i="45"/>
  <c r="G108" i="45"/>
  <c r="G198" i="45"/>
  <c r="G96" i="45"/>
  <c r="G281" i="45"/>
  <c r="G152" i="45"/>
  <c r="G308" i="45"/>
  <c r="G128" i="45"/>
  <c r="G148" i="45"/>
  <c r="G303" i="45"/>
  <c r="G76" i="45"/>
  <c r="G202" i="45"/>
  <c r="G189" i="45"/>
  <c r="G110" i="45"/>
  <c r="G304" i="45"/>
  <c r="G129" i="45"/>
  <c r="G203" i="45"/>
  <c r="G166" i="45"/>
  <c r="G93" i="45"/>
  <c r="G297" i="45"/>
  <c r="G212" i="45"/>
  <c r="G124" i="45"/>
  <c r="G175" i="45"/>
  <c r="G82" i="45"/>
  <c r="G210" i="45"/>
  <c r="G213" i="45"/>
  <c r="G116" i="45"/>
  <c r="G312" i="45"/>
  <c r="G135" i="45"/>
  <c r="G211" i="45"/>
  <c r="G182" i="45"/>
  <c r="G99" i="45"/>
  <c r="G313" i="45"/>
  <c r="G284" i="45"/>
  <c r="G130" i="45"/>
  <c r="G183" i="45"/>
  <c r="G88" i="45"/>
  <c r="G282" i="45"/>
  <c r="G253" i="45"/>
  <c r="G156" i="45"/>
  <c r="G71" i="45"/>
  <c r="G137" i="45"/>
  <c r="G291" i="45"/>
  <c r="G190" i="45"/>
  <c r="G117" i="45"/>
  <c r="G72" i="45"/>
  <c r="G300" i="45"/>
  <c r="G132" i="45"/>
  <c r="G207" i="45"/>
  <c r="G94" i="45"/>
  <c r="G298" i="45"/>
  <c r="G293" i="45"/>
  <c r="G168" i="45"/>
  <c r="G80" i="45"/>
  <c r="G139" i="45"/>
  <c r="G299" i="45"/>
  <c r="G214" i="45"/>
  <c r="G157" i="45"/>
  <c r="G78" i="45"/>
  <c r="G100" i="45"/>
  <c r="G136" i="45"/>
  <c r="G279" i="45"/>
  <c r="G73" i="45"/>
  <c r="G118" i="45"/>
  <c r="G314" i="45"/>
  <c r="G309" i="45"/>
  <c r="G184" i="45"/>
  <c r="G83" i="45"/>
  <c r="G145" i="45"/>
  <c r="G307" i="45"/>
  <c r="G286" i="45"/>
  <c r="G185" i="45"/>
  <c r="G150" i="45"/>
  <c r="G106" i="45"/>
  <c r="G140" i="45"/>
  <c r="G295" i="45"/>
  <c r="G81" i="45"/>
  <c r="G165" i="45"/>
  <c r="G70" i="45"/>
  <c r="G95" i="45"/>
  <c r="G200" i="45"/>
  <c r="G119" i="45"/>
  <c r="G147" i="45"/>
  <c r="G111" i="45"/>
  <c r="G294" i="45"/>
  <c r="G193" i="45"/>
  <c r="G172" i="45"/>
  <c r="G109" i="45"/>
  <c r="G144" i="45"/>
  <c r="G311" i="45"/>
  <c r="G89" i="45"/>
  <c r="G170" i="45"/>
  <c r="G173" i="45"/>
  <c r="G98" i="45"/>
  <c r="G240" i="45"/>
  <c r="G123" i="45"/>
  <c r="G171" i="45"/>
  <c r="G114" i="45"/>
  <c r="G84" i="45"/>
  <c r="G201" i="45"/>
  <c r="G180" i="45"/>
  <c r="G120" i="45"/>
  <c r="G146" i="45"/>
  <c r="G113" i="45"/>
  <c r="G178" i="45"/>
  <c r="G181" i="45"/>
  <c r="G107" i="45"/>
  <c r="G280" i="45"/>
  <c r="G127" i="45"/>
  <c r="G187" i="45"/>
  <c r="G162" i="45"/>
  <c r="G87" i="45"/>
  <c r="G289" i="45"/>
  <c r="G188" i="45"/>
  <c r="G122" i="45"/>
  <c r="G167" i="45"/>
  <c r="G40" i="45"/>
  <c r="G44" i="45"/>
  <c r="G41" i="45"/>
  <c r="G42" i="45"/>
  <c r="G43" i="45"/>
  <c r="G278" i="45"/>
  <c r="G267" i="45"/>
  <c r="G276" i="45"/>
  <c r="G239" i="45"/>
  <c r="G220" i="45"/>
  <c r="G272" i="45"/>
  <c r="G233" i="45"/>
  <c r="G232" i="45"/>
  <c r="G218" i="45"/>
  <c r="G221" i="45"/>
  <c r="G236" i="45"/>
  <c r="G258" i="45"/>
  <c r="G262" i="45"/>
  <c r="G273" i="45"/>
  <c r="G223" i="45"/>
  <c r="G235" i="45"/>
  <c r="G264" i="45"/>
  <c r="G224" i="45"/>
  <c r="G217" i="45"/>
  <c r="G259" i="45"/>
  <c r="G254" i="45"/>
  <c r="G271" i="45"/>
  <c r="G263" i="45"/>
  <c r="G246" i="45"/>
  <c r="G265" i="45"/>
  <c r="G230" i="45"/>
  <c r="G231" i="45"/>
  <c r="G226" i="45"/>
  <c r="G238" i="45"/>
  <c r="G247" i="45"/>
  <c r="G250" i="45"/>
  <c r="G225" i="45"/>
  <c r="G252" i="45"/>
  <c r="G255" i="45"/>
  <c r="G256" i="45"/>
  <c r="G216" i="45"/>
  <c r="G245" i="45"/>
  <c r="G228" i="45"/>
  <c r="G234" i="45"/>
  <c r="G215" i="45"/>
  <c r="G261" i="45"/>
  <c r="G270" i="45"/>
  <c r="G275" i="45"/>
  <c r="G222" i="45"/>
  <c r="G257" i="45"/>
  <c r="G277" i="45"/>
  <c r="G260" i="45"/>
  <c r="G241" i="45"/>
  <c r="G219" i="45"/>
  <c r="G237" i="45"/>
  <c r="G268" i="45"/>
  <c r="G244" i="45"/>
  <c r="G269" i="45"/>
  <c r="G229" i="45"/>
  <c r="G274" i="45"/>
  <c r="G243" i="45"/>
  <c r="G249" i="45"/>
  <c r="G251" i="45"/>
  <c r="G242" i="45"/>
  <c r="G248" i="45"/>
  <c r="I4070" i="48"/>
  <c r="I4078" i="48"/>
  <c r="I4086" i="48"/>
  <c r="I4094" i="48"/>
  <c r="I4102" i="48"/>
  <c r="I4110" i="48"/>
  <c r="I4118" i="48"/>
  <c r="I4126" i="48"/>
  <c r="I4134" i="48"/>
  <c r="I4142" i="48"/>
  <c r="I4150" i="48"/>
  <c r="I4158" i="48"/>
  <c r="I4166" i="48"/>
  <c r="I4174" i="48"/>
  <c r="I4182" i="48"/>
  <c r="I4190" i="48"/>
  <c r="I4198" i="48"/>
  <c r="I4206" i="48"/>
  <c r="I4214" i="48"/>
  <c r="I4282" i="48"/>
  <c r="I4290" i="48"/>
  <c r="I4298" i="48"/>
  <c r="I4299" i="48"/>
  <c r="I4305" i="48"/>
  <c r="I4071" i="48"/>
  <c r="I4079" i="48"/>
  <c r="I4087" i="48"/>
  <c r="I4095" i="48"/>
  <c r="I4103" i="48"/>
  <c r="I4111" i="48"/>
  <c r="I4119" i="48"/>
  <c r="I4127" i="48"/>
  <c r="I4135" i="48"/>
  <c r="I4143" i="48"/>
  <c r="I4151" i="48"/>
  <c r="I4159" i="48"/>
  <c r="I4167" i="48"/>
  <c r="I4175" i="48"/>
  <c r="I4183" i="48"/>
  <c r="I4191" i="48"/>
  <c r="I4199" i="48"/>
  <c r="I4207" i="48"/>
  <c r="I4215" i="48"/>
  <c r="I4283" i="48"/>
  <c r="I4291" i="48"/>
  <c r="I4306" i="48"/>
  <c r="I4307" i="48"/>
  <c r="I4300" i="48"/>
  <c r="I4072" i="48"/>
  <c r="I4080" i="48"/>
  <c r="I4088" i="48"/>
  <c r="I4096" i="48"/>
  <c r="I4104" i="48"/>
  <c r="I4112" i="48"/>
  <c r="I4120" i="48"/>
  <c r="I4128" i="48"/>
  <c r="I4136" i="48"/>
  <c r="I4144" i="48"/>
  <c r="I4152" i="48"/>
  <c r="I4160" i="48"/>
  <c r="I4168" i="48"/>
  <c r="I4176" i="48"/>
  <c r="I4184" i="48"/>
  <c r="I4192" i="48"/>
  <c r="I4200" i="48"/>
  <c r="I4208" i="48"/>
  <c r="I4228" i="48"/>
  <c r="I4284" i="48"/>
  <c r="I4292" i="48"/>
  <c r="I4311" i="48"/>
  <c r="I4302" i="48"/>
  <c r="I4308" i="48"/>
  <c r="I4073" i="48"/>
  <c r="I4081" i="48"/>
  <c r="I4089" i="48"/>
  <c r="I4097" i="48"/>
  <c r="I4105" i="48"/>
  <c r="I4113" i="48"/>
  <c r="I4121" i="48"/>
  <c r="I4129" i="48"/>
  <c r="I4137" i="48"/>
  <c r="I4145" i="48"/>
  <c r="I4153" i="48"/>
  <c r="I4161" i="48"/>
  <c r="I4169" i="48"/>
  <c r="I4177" i="48"/>
  <c r="I4185" i="48"/>
  <c r="I4193" i="48"/>
  <c r="I4201" i="48"/>
  <c r="I4209" i="48"/>
  <c r="I4241" i="48"/>
  <c r="I4285" i="48"/>
  <c r="I4293" i="48"/>
  <c r="I4313" i="48"/>
  <c r="I4310" i="48"/>
  <c r="I4085" i="48"/>
  <c r="I4101" i="48"/>
  <c r="I4117" i="48"/>
  <c r="I4133" i="48"/>
  <c r="I4149" i="48"/>
  <c r="I4165" i="48"/>
  <c r="I4181" i="48"/>
  <c r="I4197" i="48"/>
  <c r="I4213" i="48"/>
  <c r="I4289" i="48"/>
  <c r="I4304" i="48"/>
  <c r="I4074" i="48"/>
  <c r="I4090" i="48"/>
  <c r="I4106" i="48"/>
  <c r="I4122" i="48"/>
  <c r="I4138" i="48"/>
  <c r="I4154" i="48"/>
  <c r="I4170" i="48"/>
  <c r="I4186" i="48"/>
  <c r="I4202" i="48"/>
  <c r="I4254" i="48"/>
  <c r="I4294" i="48"/>
  <c r="I4312" i="48"/>
  <c r="I4075" i="48"/>
  <c r="I4091" i="48"/>
  <c r="I4107" i="48"/>
  <c r="I4123" i="48"/>
  <c r="I4139" i="48"/>
  <c r="I4155" i="48"/>
  <c r="I4171" i="48"/>
  <c r="I4187" i="48"/>
  <c r="I4203" i="48"/>
  <c r="I4267" i="48"/>
  <c r="I4295" i="48"/>
  <c r="I4314" i="48"/>
  <c r="I4076" i="48"/>
  <c r="I4092" i="48"/>
  <c r="I4108" i="48"/>
  <c r="I4124" i="48"/>
  <c r="I4140" i="48"/>
  <c r="I4156" i="48"/>
  <c r="I4172" i="48"/>
  <c r="I4188" i="48"/>
  <c r="I4204" i="48"/>
  <c r="I4280" i="48"/>
  <c r="I4296" i="48"/>
  <c r="I4316" i="48"/>
  <c r="I4077" i="48"/>
  <c r="I4093" i="48"/>
  <c r="I4109" i="48"/>
  <c r="I4125" i="48"/>
  <c r="I4141" i="48"/>
  <c r="I4157" i="48"/>
  <c r="I4173" i="48"/>
  <c r="I4189" i="48"/>
  <c r="I4205" i="48"/>
  <c r="I4281" i="48"/>
  <c r="I4303" i="48"/>
  <c r="I4297" i="48"/>
  <c r="I4082" i="48"/>
  <c r="I4098" i="48"/>
  <c r="I4114" i="48"/>
  <c r="I4130" i="48"/>
  <c r="I4146" i="48"/>
  <c r="I4162" i="48"/>
  <c r="I4178" i="48"/>
  <c r="I4194" i="48"/>
  <c r="I4210" i="48"/>
  <c r="I4286" i="48"/>
  <c r="I4315" i="48"/>
  <c r="I4083" i="48"/>
  <c r="I4099" i="48"/>
  <c r="I4115" i="48"/>
  <c r="I4131" i="48"/>
  <c r="I4147" i="48"/>
  <c r="I4163" i="48"/>
  <c r="I4179" i="48"/>
  <c r="I4195" i="48"/>
  <c r="I4211" i="48"/>
  <c r="I4287" i="48"/>
  <c r="I4301" i="48"/>
  <c r="I4084" i="48"/>
  <c r="I4100" i="48"/>
  <c r="I4116" i="48"/>
  <c r="I4132" i="48"/>
  <c r="I4148" i="48"/>
  <c r="I4164" i="48"/>
  <c r="I4180" i="48"/>
  <c r="I4196" i="48"/>
  <c r="I4212" i="48"/>
  <c r="I4288" i="48"/>
  <c r="I4309" i="48"/>
  <c r="I4044" i="48"/>
  <c r="I4042" i="48"/>
  <c r="I4045" i="48"/>
  <c r="I4041" i="48"/>
  <c r="I4043" i="48"/>
  <c r="I4265" i="48"/>
  <c r="I4237" i="48"/>
  <c r="I4263" i="48"/>
  <c r="I4236" i="48"/>
  <c r="I4219" i="48"/>
  <c r="I4277" i="48"/>
  <c r="I4221" i="48"/>
  <c r="I4279" i="48"/>
  <c r="I4274" i="48"/>
  <c r="I4273" i="48"/>
  <c r="I4240" i="48"/>
  <c r="I4222" i="48"/>
  <c r="I4259" i="48"/>
  <c r="I4268" i="48"/>
  <c r="I4224" i="48"/>
  <c r="I4234" i="48"/>
  <c r="I4233" i="48"/>
  <c r="I4225" i="48"/>
  <c r="I4218" i="48"/>
  <c r="I4231" i="48"/>
  <c r="I4257" i="48"/>
  <c r="I4229" i="48"/>
  <c r="I4258" i="48"/>
  <c r="I4238" i="48"/>
  <c r="I4272" i="48"/>
  <c r="I4239" i="48"/>
  <c r="I4248" i="48"/>
  <c r="I4271" i="48"/>
  <c r="I4220" i="48"/>
  <c r="I4270" i="48"/>
  <c r="I4262" i="48"/>
  <c r="I4276" i="48"/>
  <c r="I4261" i="48"/>
  <c r="I4269" i="48"/>
  <c r="I4253" i="48"/>
  <c r="I4251" i="48"/>
  <c r="I4245" i="48"/>
  <c r="I4252" i="48"/>
  <c r="I4246" i="48"/>
  <c r="I4266" i="48"/>
  <c r="I4260" i="48"/>
  <c r="I4256" i="48"/>
  <c r="I4232" i="48"/>
  <c r="I4264" i="48"/>
  <c r="I4230" i="48"/>
  <c r="I4278" i="48"/>
  <c r="I4227" i="48"/>
  <c r="I4242" i="48"/>
  <c r="I4250" i="48"/>
  <c r="I4226" i="48"/>
  <c r="I4223" i="48"/>
  <c r="I4217" i="48"/>
  <c r="I4235" i="48"/>
  <c r="I4255" i="48"/>
  <c r="I4275" i="48"/>
  <c r="I4216" i="48"/>
  <c r="I4247" i="48"/>
  <c r="I4244" i="48"/>
  <c r="I4249" i="48"/>
  <c r="I4243" i="48"/>
  <c r="I4696" i="48"/>
  <c r="I4728" i="48"/>
  <c r="I4760" i="48"/>
  <c r="I4792" i="48"/>
  <c r="I4824" i="48"/>
  <c r="I4916" i="48"/>
  <c r="I4703" i="48"/>
  <c r="I4735" i="48"/>
  <c r="I4767" i="48"/>
  <c r="I4799" i="48"/>
  <c r="I4855" i="48"/>
  <c r="I4923" i="48"/>
  <c r="I4710" i="48"/>
  <c r="I4742" i="48"/>
  <c r="I4774" i="48"/>
  <c r="I4806" i="48"/>
  <c r="I4898" i="48"/>
  <c r="I4930" i="48"/>
  <c r="I4713" i="48"/>
  <c r="I4745" i="48"/>
  <c r="I4777" i="48"/>
  <c r="I4809" i="48"/>
  <c r="I4901" i="48"/>
  <c r="I4712" i="48"/>
  <c r="I4744" i="48"/>
  <c r="I4776" i="48"/>
  <c r="I4808" i="48"/>
  <c r="I4900" i="48"/>
  <c r="I4687" i="48"/>
  <c r="I4719" i="48"/>
  <c r="I4751" i="48"/>
  <c r="I4783" i="48"/>
  <c r="I4815" i="48"/>
  <c r="I4907" i="48"/>
  <c r="I4694" i="48"/>
  <c r="I4726" i="48"/>
  <c r="I4758" i="48"/>
  <c r="I4790" i="48"/>
  <c r="I4822" i="48"/>
  <c r="I4914" i="48"/>
  <c r="I4697" i="48"/>
  <c r="I4729" i="48"/>
  <c r="I4761" i="48"/>
  <c r="I4793" i="48"/>
  <c r="I4825" i="48"/>
  <c r="I4917" i="48"/>
  <c r="I4700" i="48"/>
  <c r="I4740" i="48"/>
  <c r="I4784" i="48"/>
  <c r="I4828" i="48"/>
  <c r="I4928" i="48"/>
  <c r="I4727" i="48"/>
  <c r="I4771" i="48"/>
  <c r="I4811" i="48"/>
  <c r="I4915" i="48"/>
  <c r="I4714" i="48"/>
  <c r="I4754" i="48"/>
  <c r="I4798" i="48"/>
  <c r="I4902" i="48"/>
  <c r="I4693" i="48"/>
  <c r="I4737" i="48"/>
  <c r="I4781" i="48"/>
  <c r="I4821" i="48"/>
  <c r="I4925" i="48"/>
  <c r="I4704" i="48"/>
  <c r="I4748" i="48"/>
  <c r="I4788" i="48"/>
  <c r="I4868" i="48"/>
  <c r="I4691" i="48"/>
  <c r="I4731" i="48"/>
  <c r="I4775" i="48"/>
  <c r="I4819" i="48"/>
  <c r="I4919" i="48"/>
  <c r="I4718" i="48"/>
  <c r="I4762" i="48"/>
  <c r="I4802" i="48"/>
  <c r="I4906" i="48"/>
  <c r="I4701" i="48"/>
  <c r="I4741" i="48"/>
  <c r="I4785" i="48"/>
  <c r="I4829" i="48"/>
  <c r="I4929" i="48"/>
  <c r="I4708" i="48"/>
  <c r="I4752" i="48"/>
  <c r="I4796" i="48"/>
  <c r="I4896" i="48"/>
  <c r="I4695" i="48"/>
  <c r="I4739" i="48"/>
  <c r="I4779" i="48"/>
  <c r="I4823" i="48"/>
  <c r="I4927" i="48"/>
  <c r="I4722" i="48"/>
  <c r="I4766" i="48"/>
  <c r="I4810" i="48"/>
  <c r="I4910" i="48"/>
  <c r="I4705" i="48"/>
  <c r="I4749" i="48"/>
  <c r="I4789" i="48"/>
  <c r="I4881" i="48"/>
  <c r="I4716" i="48"/>
  <c r="I4756" i="48"/>
  <c r="I4800" i="48"/>
  <c r="I4904" i="48"/>
  <c r="I4699" i="48"/>
  <c r="I4743" i="48"/>
  <c r="I4787" i="48"/>
  <c r="I4827" i="48"/>
  <c r="I4686" i="48"/>
  <c r="I4730" i="48"/>
  <c r="I4770" i="48"/>
  <c r="I4814" i="48"/>
  <c r="I4918" i="48"/>
  <c r="I4709" i="48"/>
  <c r="I4753" i="48"/>
  <c r="I4797" i="48"/>
  <c r="I4897" i="48"/>
  <c r="I4720" i="48"/>
  <c r="I4764" i="48"/>
  <c r="I4804" i="48"/>
  <c r="I4908" i="48"/>
  <c r="I4707" i="48"/>
  <c r="I4747" i="48"/>
  <c r="I4791" i="48"/>
  <c r="I4895" i="48"/>
  <c r="I4690" i="48"/>
  <c r="I4734" i="48"/>
  <c r="I4778" i="48"/>
  <c r="I4818" i="48"/>
  <c r="I4922" i="48"/>
  <c r="I4717" i="48"/>
  <c r="I4757" i="48"/>
  <c r="I4801" i="48"/>
  <c r="I4905" i="48"/>
  <c r="I4684" i="48"/>
  <c r="I4724" i="48"/>
  <c r="I4768" i="48"/>
  <c r="I4812" i="48"/>
  <c r="I4912" i="48"/>
  <c r="I4711" i="48"/>
  <c r="I4755" i="48"/>
  <c r="I4795" i="48"/>
  <c r="I4899" i="48"/>
  <c r="I4698" i="48"/>
  <c r="I4738" i="48"/>
  <c r="I4782" i="48"/>
  <c r="I4826" i="48"/>
  <c r="I4926" i="48"/>
  <c r="I4721" i="48"/>
  <c r="I4765" i="48"/>
  <c r="I4805" i="48"/>
  <c r="I4909" i="48"/>
  <c r="I4688" i="48"/>
  <c r="I4732" i="48"/>
  <c r="I4772" i="48"/>
  <c r="I4816" i="48"/>
  <c r="I4920" i="48"/>
  <c r="I4715" i="48"/>
  <c r="I4759" i="48"/>
  <c r="I4803" i="48"/>
  <c r="I4903" i="48"/>
  <c r="I4702" i="48"/>
  <c r="I4746" i="48"/>
  <c r="I4786" i="48"/>
  <c r="I4842" i="48"/>
  <c r="I4685" i="48"/>
  <c r="I4725" i="48"/>
  <c r="I4769" i="48"/>
  <c r="I4813" i="48"/>
  <c r="I4913" i="48"/>
  <c r="I4692" i="48"/>
  <c r="I4736" i="48"/>
  <c r="I4780" i="48"/>
  <c r="I4820" i="48"/>
  <c r="I4924" i="48"/>
  <c r="I4723" i="48"/>
  <c r="I4763" i="48"/>
  <c r="I4807" i="48"/>
  <c r="I4911" i="48"/>
  <c r="I4706" i="48"/>
  <c r="I4750" i="48"/>
  <c r="I4794" i="48"/>
  <c r="I4894" i="48"/>
  <c r="I4689" i="48"/>
  <c r="I4733" i="48"/>
  <c r="I4773" i="48"/>
  <c r="I4817" i="48"/>
  <c r="I4921" i="48"/>
  <c r="I4659" i="48"/>
  <c r="I4657" i="48"/>
  <c r="I4658" i="48"/>
  <c r="I4656" i="48"/>
  <c r="I4655" i="48"/>
  <c r="I4832" i="48"/>
  <c r="I4839" i="48"/>
  <c r="I4851" i="48"/>
  <c r="I4873" i="48"/>
  <c r="I4887" i="48"/>
  <c r="I4854" i="48"/>
  <c r="I4891" i="48"/>
  <c r="I4848" i="48"/>
  <c r="I4893" i="48"/>
  <c r="I4877" i="48"/>
  <c r="I4888" i="48"/>
  <c r="I4833" i="48"/>
  <c r="I4850" i="48"/>
  <c r="I4836" i="48"/>
  <c r="I4835" i="48"/>
  <c r="I4847" i="48"/>
  <c r="I4879" i="48"/>
  <c r="I4882" i="48"/>
  <c r="I4838" i="48"/>
  <c r="I4840" i="48"/>
  <c r="I4864" i="48"/>
  <c r="I4844" i="48"/>
  <c r="I4831" i="48"/>
  <c r="I4892" i="48"/>
  <c r="I4856" i="48"/>
  <c r="I4846" i="48"/>
  <c r="I4845" i="48"/>
  <c r="I4870" i="48"/>
  <c r="I4837" i="48"/>
  <c r="I4834" i="48"/>
  <c r="I4871" i="48"/>
  <c r="I4872" i="48"/>
  <c r="I4886" i="48"/>
  <c r="I4841" i="48"/>
  <c r="I4853" i="48"/>
  <c r="I4859" i="48"/>
  <c r="I4863" i="48"/>
  <c r="I4884" i="48"/>
  <c r="I4876" i="48"/>
  <c r="I4867" i="48"/>
  <c r="I4861" i="48"/>
  <c r="I4880" i="48"/>
  <c r="I4874" i="48"/>
  <c r="I4885" i="48"/>
  <c r="I4890" i="48"/>
  <c r="I4843" i="48"/>
  <c r="I4875" i="48"/>
  <c r="I4878" i="48"/>
  <c r="I4883" i="48"/>
  <c r="I4862" i="48"/>
  <c r="I4849" i="48"/>
  <c r="I4852" i="48"/>
  <c r="I4869" i="48"/>
  <c r="I4889" i="48"/>
  <c r="I4830" i="48"/>
  <c r="I4865" i="48"/>
  <c r="I4858" i="48"/>
  <c r="I4866" i="48"/>
  <c r="I4857" i="48"/>
  <c r="I4860" i="48"/>
  <c r="E400" i="47"/>
  <c r="E432" i="47"/>
  <c r="E464" i="47"/>
  <c r="E496" i="47"/>
  <c r="E588" i="47"/>
  <c r="E620" i="47"/>
  <c r="E407" i="47"/>
  <c r="E439" i="47"/>
  <c r="E471" i="47"/>
  <c r="E503" i="47"/>
  <c r="E595" i="47"/>
  <c r="E382" i="47"/>
  <c r="E414" i="47"/>
  <c r="E446" i="47"/>
  <c r="E478" i="47"/>
  <c r="E510" i="47"/>
  <c r="E602" i="47"/>
  <c r="E385" i="47"/>
  <c r="E417" i="47"/>
  <c r="E449" i="47"/>
  <c r="E481" i="47"/>
  <c r="E513" i="47"/>
  <c r="E605" i="47"/>
  <c r="E384" i="47"/>
  <c r="E416" i="47"/>
  <c r="E448" i="47"/>
  <c r="E480" i="47"/>
  <c r="E512" i="47"/>
  <c r="E604" i="47"/>
  <c r="E391" i="47"/>
  <c r="E423" i="47"/>
  <c r="E455" i="47"/>
  <c r="E487" i="47"/>
  <c r="E519" i="47"/>
  <c r="E611" i="47"/>
  <c r="E398" i="47"/>
  <c r="E430" i="47"/>
  <c r="E462" i="47"/>
  <c r="E494" i="47"/>
  <c r="E586" i="47"/>
  <c r="E618" i="47"/>
  <c r="E401" i="47"/>
  <c r="E433" i="47"/>
  <c r="E465" i="47"/>
  <c r="E497" i="47"/>
  <c r="E589" i="47"/>
  <c r="E621" i="47"/>
  <c r="E392" i="47"/>
  <c r="E396" i="47"/>
  <c r="E440" i="47"/>
  <c r="E484" i="47"/>
  <c r="E560" i="47"/>
  <c r="E383" i="47"/>
  <c r="E427" i="47"/>
  <c r="E467" i="47"/>
  <c r="E511" i="47"/>
  <c r="E615" i="47"/>
  <c r="E410" i="47"/>
  <c r="E454" i="47"/>
  <c r="E498" i="47"/>
  <c r="E598" i="47"/>
  <c r="E393" i="47"/>
  <c r="E437" i="47"/>
  <c r="E477" i="47"/>
  <c r="E521" i="47"/>
  <c r="E412" i="47"/>
  <c r="E376" i="47"/>
  <c r="E420" i="47"/>
  <c r="E460" i="47"/>
  <c r="E504" i="47"/>
  <c r="E608" i="47"/>
  <c r="E403" i="47"/>
  <c r="E447" i="47"/>
  <c r="E491" i="47"/>
  <c r="E591" i="47"/>
  <c r="E390" i="47"/>
  <c r="E434" i="47"/>
  <c r="E474" i="47"/>
  <c r="E518" i="47"/>
  <c r="E622" i="47"/>
  <c r="E413" i="47"/>
  <c r="E457" i="47"/>
  <c r="E501" i="47"/>
  <c r="E601" i="47"/>
  <c r="E428" i="47"/>
  <c r="E488" i="47"/>
  <c r="E600" i="47"/>
  <c r="E415" i="47"/>
  <c r="E475" i="47"/>
  <c r="E587" i="47"/>
  <c r="E402" i="47"/>
  <c r="E458" i="47"/>
  <c r="E514" i="47"/>
  <c r="E381" i="47"/>
  <c r="E441" i="47"/>
  <c r="E493" i="47"/>
  <c r="E613" i="47"/>
  <c r="E436" i="47"/>
  <c r="E492" i="47"/>
  <c r="E612" i="47"/>
  <c r="E419" i="47"/>
  <c r="E479" i="47"/>
  <c r="E599" i="47"/>
  <c r="E406" i="47"/>
  <c r="E466" i="47"/>
  <c r="E534" i="47"/>
  <c r="E389" i="47"/>
  <c r="E445" i="47"/>
  <c r="E505" i="47"/>
  <c r="E617" i="47"/>
  <c r="E444" i="47"/>
  <c r="E500" i="47"/>
  <c r="E616" i="47"/>
  <c r="E431" i="47"/>
  <c r="E483" i="47"/>
  <c r="E603" i="47"/>
  <c r="E418" i="47"/>
  <c r="E470" i="47"/>
  <c r="E590" i="47"/>
  <c r="E397" i="47"/>
  <c r="E453" i="47"/>
  <c r="E509" i="47"/>
  <c r="E380" i="47"/>
  <c r="E452" i="47"/>
  <c r="E508" i="47"/>
  <c r="E379" i="47"/>
  <c r="E435" i="47"/>
  <c r="E495" i="47"/>
  <c r="E607" i="47"/>
  <c r="E422" i="47"/>
  <c r="E482" i="47"/>
  <c r="E594" i="47"/>
  <c r="E405" i="47"/>
  <c r="E461" i="47"/>
  <c r="E517" i="47"/>
  <c r="E388" i="47"/>
  <c r="E456" i="47"/>
  <c r="E516" i="47"/>
  <c r="E387" i="47"/>
  <c r="E443" i="47"/>
  <c r="E499" i="47"/>
  <c r="E619" i="47"/>
  <c r="E426" i="47"/>
  <c r="E486" i="47"/>
  <c r="E606" i="47"/>
  <c r="E409" i="47"/>
  <c r="E469" i="47"/>
  <c r="E573" i="47"/>
  <c r="E404" i="47"/>
  <c r="E468" i="47"/>
  <c r="E520" i="47"/>
  <c r="E395" i="47"/>
  <c r="E451" i="47"/>
  <c r="E507" i="47"/>
  <c r="E378" i="47"/>
  <c r="E438" i="47"/>
  <c r="E490" i="47"/>
  <c r="E610" i="47"/>
  <c r="E421" i="47"/>
  <c r="E473" i="47"/>
  <c r="E593" i="47"/>
  <c r="E408" i="47"/>
  <c r="E472" i="47"/>
  <c r="E592" i="47"/>
  <c r="E399" i="47"/>
  <c r="E459" i="47"/>
  <c r="E515" i="47"/>
  <c r="E386" i="47"/>
  <c r="E442" i="47"/>
  <c r="E502" i="47"/>
  <c r="E614" i="47"/>
  <c r="E425" i="47"/>
  <c r="E485" i="47"/>
  <c r="E597" i="47"/>
  <c r="E424" i="47"/>
  <c r="E476" i="47"/>
  <c r="E596" i="47"/>
  <c r="E411" i="47"/>
  <c r="E463" i="47"/>
  <c r="E547" i="47"/>
  <c r="E394" i="47"/>
  <c r="E450" i="47"/>
  <c r="E506" i="47"/>
  <c r="E377" i="47"/>
  <c r="E429" i="47"/>
  <c r="E489" i="47"/>
  <c r="E609" i="47"/>
  <c r="E347" i="47"/>
  <c r="E348" i="47"/>
  <c r="E350" i="47"/>
  <c r="E349" i="47"/>
  <c r="E351" i="47"/>
  <c r="E546" i="47"/>
  <c r="E579" i="47"/>
  <c r="E531" i="47"/>
  <c r="E543" i="47"/>
  <c r="E528" i="47"/>
  <c r="E565" i="47"/>
  <c r="E524" i="47"/>
  <c r="E530" i="47"/>
  <c r="E574" i="47"/>
  <c r="E542" i="47"/>
  <c r="E569" i="47"/>
  <c r="E540" i="47"/>
  <c r="E539" i="47"/>
  <c r="E585" i="47"/>
  <c r="E580" i="47"/>
  <c r="E527" i="47"/>
  <c r="E571" i="47"/>
  <c r="E525" i="47"/>
  <c r="E583" i="47"/>
  <c r="E544" i="47"/>
  <c r="E578" i="47"/>
  <c r="E553" i="47"/>
  <c r="E576" i="47"/>
  <c r="E562" i="47"/>
  <c r="E526" i="47"/>
  <c r="E581" i="47"/>
  <c r="E545" i="47"/>
  <c r="E536" i="47"/>
  <c r="E566" i="47"/>
  <c r="E533" i="47"/>
  <c r="E550" i="47"/>
  <c r="E532" i="47"/>
  <c r="E529" i="47"/>
  <c r="E523" i="47"/>
  <c r="E570" i="47"/>
  <c r="E522" i="47"/>
  <c r="E556" i="47"/>
  <c r="E558" i="47"/>
  <c r="E537" i="47"/>
  <c r="E563" i="47"/>
  <c r="E572" i="47"/>
  <c r="E577" i="47"/>
  <c r="E538" i="47"/>
  <c r="E548" i="47"/>
  <c r="E554" i="47"/>
  <c r="E535" i="47"/>
  <c r="E564" i="47"/>
  <c r="E584" i="47"/>
  <c r="E559" i="47"/>
  <c r="E557" i="47"/>
  <c r="E568" i="47"/>
  <c r="E582" i="47"/>
  <c r="E541" i="47"/>
  <c r="E561" i="47"/>
  <c r="E567" i="47"/>
  <c r="E575" i="47"/>
  <c r="E551" i="47"/>
  <c r="E552" i="47"/>
  <c r="E555" i="47"/>
  <c r="E549" i="47"/>
  <c r="I1611" i="48"/>
  <c r="I1619" i="48"/>
  <c r="I1627" i="48"/>
  <c r="I1635" i="48"/>
  <c r="I1643" i="48"/>
  <c r="I1651" i="48"/>
  <c r="I1659" i="48"/>
  <c r="I1667" i="48"/>
  <c r="I1675" i="48"/>
  <c r="I1683" i="48"/>
  <c r="I1691" i="48"/>
  <c r="I1699" i="48"/>
  <c r="I1707" i="48"/>
  <c r="I1715" i="48"/>
  <c r="I1723" i="48"/>
  <c r="I1731" i="48"/>
  <c r="I1739" i="48"/>
  <c r="I1747" i="48"/>
  <c r="I1803" i="48"/>
  <c r="I1823" i="48"/>
  <c r="I1831" i="48"/>
  <c r="I1839" i="48"/>
  <c r="I1847" i="48"/>
  <c r="I1612" i="48"/>
  <c r="I1620" i="48"/>
  <c r="I1628" i="48"/>
  <c r="I1636" i="48"/>
  <c r="I1644" i="48"/>
  <c r="I1652" i="48"/>
  <c r="I1613" i="48"/>
  <c r="I1621" i="48"/>
  <c r="I1629" i="48"/>
  <c r="I1637" i="48"/>
  <c r="I1645" i="48"/>
  <c r="I1653" i="48"/>
  <c r="I1661" i="48"/>
  <c r="I1669" i="48"/>
  <c r="I1677" i="48"/>
  <c r="I1685" i="48"/>
  <c r="I1693" i="48"/>
  <c r="I1701" i="48"/>
  <c r="I1709" i="48"/>
  <c r="I1717" i="48"/>
  <c r="I1725" i="48"/>
  <c r="I1733" i="48"/>
  <c r="I1741" i="48"/>
  <c r="I1749" i="48"/>
  <c r="I1817" i="48"/>
  <c r="I1825" i="48"/>
  <c r="I1833" i="48"/>
  <c r="I1841" i="48"/>
  <c r="I1849" i="48"/>
  <c r="I1606" i="48"/>
  <c r="I1614" i="48"/>
  <c r="I1622" i="48"/>
  <c r="I1630" i="48"/>
  <c r="I1638" i="48"/>
  <c r="I1646" i="48"/>
  <c r="I1654" i="48"/>
  <c r="I1662" i="48"/>
  <c r="I1670" i="48"/>
  <c r="I1678" i="48"/>
  <c r="I1686" i="48"/>
  <c r="I1694" i="48"/>
  <c r="I1702" i="48"/>
  <c r="I1710" i="48"/>
  <c r="I1718" i="48"/>
  <c r="I1726" i="48"/>
  <c r="I1734" i="48"/>
  <c r="I1742" i="48"/>
  <c r="I1750" i="48"/>
  <c r="I1818" i="48"/>
  <c r="I1826" i="48"/>
  <c r="I1834" i="48"/>
  <c r="I1842" i="48"/>
  <c r="I1850" i="48"/>
  <c r="I1610" i="48"/>
  <c r="I1626" i="48"/>
  <c r="I1642" i="48"/>
  <c r="I1658" i="48"/>
  <c r="I1672" i="48"/>
  <c r="I1684" i="48"/>
  <c r="I1697" i="48"/>
  <c r="I1711" i="48"/>
  <c r="I1722" i="48"/>
  <c r="I1736" i="48"/>
  <c r="I1748" i="48"/>
  <c r="I1821" i="48"/>
  <c r="I1835" i="48"/>
  <c r="I1846" i="48"/>
  <c r="I1615" i="48"/>
  <c r="I1631" i="48"/>
  <c r="I1647" i="48"/>
  <c r="I1660" i="48"/>
  <c r="I1673" i="48"/>
  <c r="I1687" i="48"/>
  <c r="I1698" i="48"/>
  <c r="I1712" i="48"/>
  <c r="I1724" i="48"/>
  <c r="I1737" i="48"/>
  <c r="I1751" i="48"/>
  <c r="I1822" i="48"/>
  <c r="I1836" i="48"/>
  <c r="I1848" i="48"/>
  <c r="I1616" i="48"/>
  <c r="I1632" i="48"/>
  <c r="I1648" i="48"/>
  <c r="I1663" i="48"/>
  <c r="I1674" i="48"/>
  <c r="I1688" i="48"/>
  <c r="I1700" i="48"/>
  <c r="I1713" i="48"/>
  <c r="I1727" i="48"/>
  <c r="I1738" i="48"/>
  <c r="I1764" i="48"/>
  <c r="I1824" i="48"/>
  <c r="I1837" i="48"/>
  <c r="I1851" i="48"/>
  <c r="I1617" i="48"/>
  <c r="I1633" i="48"/>
  <c r="I1649" i="48"/>
  <c r="I1664" i="48"/>
  <c r="I1676" i="48"/>
  <c r="I1689" i="48"/>
  <c r="I1703" i="48"/>
  <c r="I1714" i="48"/>
  <c r="I1728" i="48"/>
  <c r="I1740" i="48"/>
  <c r="I1777" i="48"/>
  <c r="I1827" i="48"/>
  <c r="I1838" i="48"/>
  <c r="I1852" i="48"/>
  <c r="I1618" i="48"/>
  <c r="I1634" i="48"/>
  <c r="I1650" i="48"/>
  <c r="I1665" i="48"/>
  <c r="I1679" i="48"/>
  <c r="I1690" i="48"/>
  <c r="I1704" i="48"/>
  <c r="I1716" i="48"/>
  <c r="I1729" i="48"/>
  <c r="I1743" i="48"/>
  <c r="I1790" i="48"/>
  <c r="I1828" i="48"/>
  <c r="I1840" i="48"/>
  <c r="I1607" i="48"/>
  <c r="I1623" i="48"/>
  <c r="I1639" i="48"/>
  <c r="I1655" i="48"/>
  <c r="I1666" i="48"/>
  <c r="I1680" i="48"/>
  <c r="I1692" i="48"/>
  <c r="I1705" i="48"/>
  <c r="I1719" i="48"/>
  <c r="I1730" i="48"/>
  <c r="I1744" i="48"/>
  <c r="I1816" i="48"/>
  <c r="I1829" i="48"/>
  <c r="I1843" i="48"/>
  <c r="I1608" i="48"/>
  <c r="I1624" i="48"/>
  <c r="I1640" i="48"/>
  <c r="I1656" i="48"/>
  <c r="I1668" i="48"/>
  <c r="I1681" i="48"/>
  <c r="I1695" i="48"/>
  <c r="I1706" i="48"/>
  <c r="I1720" i="48"/>
  <c r="I1732" i="48"/>
  <c r="I1745" i="48"/>
  <c r="I1819" i="48"/>
  <c r="I1830" i="48"/>
  <c r="I1844" i="48"/>
  <c r="I1609" i="48"/>
  <c r="I1625" i="48"/>
  <c r="I1641" i="48"/>
  <c r="I1657" i="48"/>
  <c r="I1671" i="48"/>
  <c r="I1682" i="48"/>
  <c r="I1696" i="48"/>
  <c r="I1708" i="48"/>
  <c r="I1721" i="48"/>
  <c r="I1735" i="48"/>
  <c r="I1746" i="48"/>
  <c r="I1820" i="48"/>
  <c r="I1832" i="48"/>
  <c r="I1845" i="48"/>
  <c r="I1580" i="48"/>
  <c r="I1578" i="48"/>
  <c r="I1579" i="48"/>
  <c r="I1581" i="48"/>
  <c r="I1577" i="48"/>
  <c r="I1815" i="48"/>
  <c r="I1801" i="48"/>
  <c r="I1773" i="48"/>
  <c r="I1772" i="48"/>
  <c r="I1813" i="48"/>
  <c r="I1757" i="48"/>
  <c r="I1799" i="48"/>
  <c r="I1810" i="48"/>
  <c r="I1755" i="48"/>
  <c r="I1809" i="48"/>
  <c r="I1776" i="48"/>
  <c r="I1758" i="48"/>
  <c r="I1795" i="48"/>
  <c r="I1804" i="48"/>
  <c r="I1760" i="48"/>
  <c r="I1770" i="48"/>
  <c r="I1769" i="48"/>
  <c r="I1761" i="48"/>
  <c r="I1754" i="48"/>
  <c r="I1789" i="48"/>
  <c r="I1781" i="48"/>
  <c r="I1788" i="48"/>
  <c r="I1767" i="48"/>
  <c r="I1793" i="48"/>
  <c r="I1765" i="48"/>
  <c r="I1794" i="48"/>
  <c r="I1774" i="48"/>
  <c r="I1808" i="48"/>
  <c r="I1775" i="48"/>
  <c r="I1807" i="48"/>
  <c r="I1756" i="48"/>
  <c r="I1784" i="48"/>
  <c r="I1806" i="48"/>
  <c r="I1798" i="48"/>
  <c r="I1812" i="48"/>
  <c r="I1797" i="48"/>
  <c r="I1805" i="48"/>
  <c r="I1787" i="48"/>
  <c r="I1783" i="48"/>
  <c r="I1780" i="48"/>
  <c r="I1802" i="48"/>
  <c r="I1796" i="48"/>
  <c r="I1792" i="48"/>
  <c r="I1768" i="48"/>
  <c r="I1771" i="48"/>
  <c r="I1800" i="48"/>
  <c r="I1766" i="48"/>
  <c r="I1814" i="48"/>
  <c r="I1763" i="48"/>
  <c r="I1762" i="48"/>
  <c r="I1759" i="48"/>
  <c r="I1753" i="48"/>
  <c r="I1791" i="48"/>
  <c r="I1811" i="48"/>
  <c r="I1752" i="48"/>
  <c r="I1778" i="48"/>
  <c r="I1786" i="48"/>
  <c r="I1779" i="48"/>
  <c r="I1785" i="48"/>
  <c r="I1782" i="48"/>
  <c r="I2866" i="48"/>
  <c r="I2930" i="48"/>
  <c r="I3002" i="48"/>
  <c r="I2903" i="48"/>
  <c r="I2967" i="48"/>
  <c r="I2876" i="48"/>
  <c r="I2940" i="48"/>
  <c r="I2849" i="48"/>
  <c r="I2913" i="48"/>
  <c r="I2977" i="48"/>
  <c r="I2886" i="48"/>
  <c r="I2950" i="48"/>
  <c r="I2875" i="48"/>
  <c r="I2939" i="48"/>
  <c r="I2856" i="48"/>
  <c r="I2920" i="48"/>
  <c r="I2984" i="48"/>
  <c r="I2901" i="48"/>
  <c r="I2965" i="48"/>
  <c r="I3087" i="48"/>
  <c r="I3081" i="48"/>
  <c r="I3067" i="48"/>
  <c r="I3061" i="48"/>
  <c r="I3090" i="48"/>
  <c r="I2874" i="48"/>
  <c r="I2938" i="48"/>
  <c r="I2847" i="48"/>
  <c r="I2911" i="48"/>
  <c r="I2975" i="48"/>
  <c r="I2884" i="48"/>
  <c r="I2948" i="48"/>
  <c r="I2857" i="48"/>
  <c r="I2921" i="48"/>
  <c r="I2985" i="48"/>
  <c r="I2894" i="48"/>
  <c r="I2958" i="48"/>
  <c r="I2883" i="48"/>
  <c r="I2947" i="48"/>
  <c r="I2864" i="48"/>
  <c r="I2928" i="48"/>
  <c r="I2845" i="48"/>
  <c r="I2909" i="48"/>
  <c r="I2973" i="48"/>
  <c r="I3060" i="48"/>
  <c r="I3089" i="48"/>
  <c r="I3075" i="48"/>
  <c r="I3069" i="48"/>
  <c r="I2882" i="48"/>
  <c r="I2946" i="48"/>
  <c r="I2855" i="48"/>
  <c r="I2919" i="48"/>
  <c r="I2983" i="48"/>
  <c r="I2892" i="48"/>
  <c r="I2956" i="48"/>
  <c r="I2865" i="48"/>
  <c r="I2929" i="48"/>
  <c r="I3041" i="48"/>
  <c r="I2902" i="48"/>
  <c r="I2966" i="48"/>
  <c r="I2891" i="48"/>
  <c r="I2955" i="48"/>
  <c r="I2872" i="48"/>
  <c r="I2936" i="48"/>
  <c r="I2853" i="48"/>
  <c r="I2917" i="48"/>
  <c r="I2981" i="48"/>
  <c r="I3068" i="48"/>
  <c r="I3054" i="48"/>
  <c r="I3083" i="48"/>
  <c r="I3077" i="48"/>
  <c r="I2906" i="48"/>
  <c r="I2970" i="48"/>
  <c r="I2879" i="48"/>
  <c r="I2943" i="48"/>
  <c r="I2852" i="48"/>
  <c r="I2916" i="48"/>
  <c r="I2980" i="48"/>
  <c r="I2889" i="48"/>
  <c r="I2953" i="48"/>
  <c r="I2862" i="48"/>
  <c r="I2926" i="48"/>
  <c r="I2851" i="48"/>
  <c r="I2915" i="48"/>
  <c r="I2979" i="48"/>
  <c r="I2896" i="48"/>
  <c r="I2960" i="48"/>
  <c r="I2877" i="48"/>
  <c r="I2941" i="48"/>
  <c r="I3063" i="48"/>
  <c r="I3057" i="48"/>
  <c r="I3078" i="48"/>
  <c r="I3072" i="48"/>
  <c r="I3066" i="48"/>
  <c r="I2850" i="48"/>
  <c r="I2914" i="48"/>
  <c r="I2978" i="48"/>
  <c r="I2887" i="48"/>
  <c r="I2951" i="48"/>
  <c r="I2860" i="48"/>
  <c r="I2924" i="48"/>
  <c r="I2988" i="48"/>
  <c r="I2897" i="48"/>
  <c r="I2961" i="48"/>
  <c r="I2870" i="48"/>
  <c r="I2934" i="48"/>
  <c r="I2859" i="48"/>
  <c r="I2923" i="48"/>
  <c r="I2987" i="48"/>
  <c r="I2904" i="48"/>
  <c r="I2968" i="48"/>
  <c r="I2885" i="48"/>
  <c r="I2949" i="48"/>
  <c r="I3071" i="48"/>
  <c r="I3065" i="48"/>
  <c r="I3086" i="48"/>
  <c r="I3080" i="48"/>
  <c r="I3074" i="48"/>
  <c r="I2922" i="48"/>
  <c r="I2935" i="48"/>
  <c r="I2964" i="48"/>
  <c r="I2969" i="48"/>
  <c r="I2982" i="48"/>
  <c r="I2880" i="48"/>
  <c r="I2893" i="48"/>
  <c r="I3084" i="48"/>
  <c r="I3085" i="48"/>
  <c r="I2863" i="48"/>
  <c r="I2868" i="48"/>
  <c r="I2881" i="48"/>
  <c r="I2910" i="48"/>
  <c r="I2931" i="48"/>
  <c r="I2952" i="48"/>
  <c r="I2989" i="48"/>
  <c r="I3059" i="48"/>
  <c r="I2858" i="48"/>
  <c r="I2927" i="48"/>
  <c r="I3028" i="48"/>
  <c r="I2918" i="48"/>
  <c r="I2848" i="48"/>
  <c r="I2933" i="48"/>
  <c r="I3056" i="48"/>
  <c r="I2890" i="48"/>
  <c r="I2959" i="48"/>
  <c r="I2873" i="48"/>
  <c r="I2942" i="48"/>
  <c r="I2888" i="48"/>
  <c r="I2957" i="48"/>
  <c r="I3064" i="48"/>
  <c r="I2898" i="48"/>
  <c r="I3015" i="48"/>
  <c r="I2905" i="48"/>
  <c r="I2974" i="48"/>
  <c r="I2912" i="48"/>
  <c r="I3055" i="48"/>
  <c r="I3088" i="48"/>
  <c r="I2954" i="48"/>
  <c r="I2844" i="48"/>
  <c r="I2937" i="48"/>
  <c r="I2867" i="48"/>
  <c r="I2944" i="48"/>
  <c r="I3079" i="48"/>
  <c r="I3058" i="48"/>
  <c r="I2962" i="48"/>
  <c r="I2900" i="48"/>
  <c r="I2945" i="48"/>
  <c r="I2899" i="48"/>
  <c r="I2976" i="48"/>
  <c r="I3076" i="48"/>
  <c r="I3082" i="48"/>
  <c r="I2986" i="48"/>
  <c r="I2908" i="48"/>
  <c r="I2846" i="48"/>
  <c r="I2907" i="48"/>
  <c r="I2861" i="48"/>
  <c r="I3073" i="48"/>
  <c r="I2871" i="48"/>
  <c r="I2932" i="48"/>
  <c r="I2854" i="48"/>
  <c r="I2963" i="48"/>
  <c r="I2869" i="48"/>
  <c r="I3062" i="48"/>
  <c r="I2895" i="48"/>
  <c r="I2972" i="48"/>
  <c r="I2878" i="48"/>
  <c r="I2971" i="48"/>
  <c r="I2925" i="48"/>
  <c r="I3070" i="48"/>
  <c r="I2815" i="48"/>
  <c r="I2816" i="48"/>
  <c r="I2817" i="48"/>
  <c r="I2819" i="48"/>
  <c r="I2818" i="48"/>
  <c r="I3047" i="48"/>
  <c r="I2998" i="48"/>
  <c r="I3008" i="48"/>
  <c r="I3007" i="48"/>
  <c r="I3037" i="48"/>
  <c r="I3033" i="48"/>
  <c r="I2992" i="48"/>
  <c r="I3014" i="48"/>
  <c r="I2999" i="48"/>
  <c r="I3042" i="48"/>
  <c r="I2993" i="48"/>
  <c r="I3051" i="48"/>
  <c r="I3010" i="48"/>
  <c r="I2996" i="48"/>
  <c r="I2995" i="48"/>
  <c r="I3039" i="48"/>
  <c r="I3011" i="48"/>
  <c r="I3053" i="48"/>
  <c r="I3048" i="48"/>
  <c r="I3044" i="48"/>
  <c r="I3000" i="48"/>
  <c r="I2997" i="48"/>
  <c r="I3006" i="48"/>
  <c r="I2991" i="48"/>
  <c r="I3032" i="48"/>
  <c r="I3049" i="48"/>
  <c r="I3001" i="48"/>
  <c r="I3027" i="48"/>
  <c r="I3021" i="48"/>
  <c r="I3025" i="48"/>
  <c r="I3024" i="48"/>
  <c r="I3004" i="48"/>
  <c r="I2990" i="48"/>
  <c r="I3022" i="48"/>
  <c r="I3030" i="48"/>
  <c r="I3009" i="48"/>
  <c r="I3035" i="48"/>
  <c r="I3016" i="48"/>
  <c r="I3034" i="48"/>
  <c r="I3050" i="48"/>
  <c r="I3029" i="48"/>
  <c r="I3038" i="48"/>
  <c r="I3043" i="48"/>
  <c r="I3026" i="48"/>
  <c r="I3040" i="48"/>
  <c r="I3045" i="48"/>
  <c r="I2994" i="48"/>
  <c r="I3031" i="48"/>
  <c r="I3012" i="48"/>
  <c r="I3018" i="48"/>
  <c r="I3019" i="48"/>
  <c r="I3005" i="48"/>
  <c r="I3003" i="48"/>
  <c r="I3046" i="48"/>
  <c r="I3013" i="48"/>
  <c r="I3036" i="48"/>
  <c r="I3052" i="48"/>
  <c r="I3017" i="48"/>
  <c r="I3023" i="48"/>
  <c r="I3020" i="48"/>
  <c r="I199" i="50"/>
  <c r="I215" i="50"/>
  <c r="I231" i="50"/>
  <c r="I214" i="50"/>
  <c r="I222" i="50"/>
  <c r="I226" i="50"/>
  <c r="I260" i="50"/>
  <c r="I276" i="50"/>
  <c r="I292" i="50"/>
  <c r="I308" i="50"/>
  <c r="I275" i="50"/>
  <c r="I324" i="50"/>
  <c r="I277" i="50"/>
  <c r="I234" i="50"/>
  <c r="I283" i="50"/>
  <c r="I238" i="50"/>
  <c r="I255" i="50"/>
  <c r="I329" i="50"/>
  <c r="I400" i="50"/>
  <c r="I408" i="50"/>
  <c r="I416" i="50"/>
  <c r="I424" i="50"/>
  <c r="I432" i="50"/>
  <c r="I235" i="50"/>
  <c r="I207" i="50"/>
  <c r="I223" i="50"/>
  <c r="I196" i="50"/>
  <c r="I200" i="50"/>
  <c r="I237" i="50"/>
  <c r="I252" i="50"/>
  <c r="I268" i="50"/>
  <c r="I284" i="50"/>
  <c r="I300" i="50"/>
  <c r="I236" i="50"/>
  <c r="I316" i="50"/>
  <c r="I332" i="50"/>
  <c r="I279" i="50"/>
  <c r="I297" i="50"/>
  <c r="I317" i="50"/>
  <c r="I285" i="50"/>
  <c r="I325" i="50"/>
  <c r="I372" i="50"/>
  <c r="I404" i="50"/>
  <c r="I412" i="50"/>
  <c r="I420" i="50"/>
  <c r="I428" i="50"/>
  <c r="I273" i="50"/>
  <c r="I201" i="50"/>
  <c r="I221" i="50"/>
  <c r="I228" i="50"/>
  <c r="I188" i="50"/>
  <c r="I250" i="50"/>
  <c r="I272" i="50"/>
  <c r="I294" i="50"/>
  <c r="I190" i="50"/>
  <c r="I320" i="50"/>
  <c r="I293" i="50"/>
  <c r="I281" i="50"/>
  <c r="I321" i="50"/>
  <c r="I271" i="50"/>
  <c r="I327" i="50"/>
  <c r="I406" i="50"/>
  <c r="I417" i="50"/>
  <c r="I427" i="50"/>
  <c r="I333" i="50"/>
  <c r="I211" i="50"/>
  <c r="I233" i="50"/>
  <c r="I192" i="50"/>
  <c r="I202" i="50"/>
  <c r="I262" i="50"/>
  <c r="I282" i="50"/>
  <c r="I304" i="50"/>
  <c r="I291" i="50"/>
  <c r="I330" i="50"/>
  <c r="I311" i="50"/>
  <c r="I299" i="50"/>
  <c r="I269" i="50"/>
  <c r="I189" i="50"/>
  <c r="I401" i="50"/>
  <c r="I411" i="50"/>
  <c r="I422" i="50"/>
  <c r="I433" i="50"/>
  <c r="I203" i="50"/>
  <c r="I229" i="50"/>
  <c r="I232" i="50"/>
  <c r="I254" i="50"/>
  <c r="I280" i="50"/>
  <c r="I310" i="50"/>
  <c r="I322" i="50"/>
  <c r="I295" i="50"/>
  <c r="I315" i="50"/>
  <c r="I287" i="50"/>
  <c r="I399" i="50"/>
  <c r="I414" i="50"/>
  <c r="I429" i="50"/>
  <c r="I205" i="50"/>
  <c r="I193" i="50"/>
  <c r="I206" i="50"/>
  <c r="I256" i="50"/>
  <c r="I286" i="50"/>
  <c r="I312" i="50"/>
  <c r="I326" i="50"/>
  <c r="I218" i="50"/>
  <c r="I319" i="50"/>
  <c r="I303" i="50"/>
  <c r="I402" i="50"/>
  <c r="I415" i="50"/>
  <c r="I430" i="50"/>
  <c r="I217" i="50"/>
  <c r="I198" i="50"/>
  <c r="I224" i="50"/>
  <c r="I266" i="50"/>
  <c r="I296" i="50"/>
  <c r="I259" i="50"/>
  <c r="I204" i="50"/>
  <c r="I244" i="50"/>
  <c r="I253" i="50"/>
  <c r="I331" i="50"/>
  <c r="I407" i="50"/>
  <c r="I421" i="50"/>
  <c r="I257" i="50"/>
  <c r="I219" i="50"/>
  <c r="I230" i="50"/>
  <c r="I220" i="50"/>
  <c r="I270" i="50"/>
  <c r="I298" i="50"/>
  <c r="I307" i="50"/>
  <c r="I261" i="50"/>
  <c r="I251" i="50"/>
  <c r="I301" i="50"/>
  <c r="I245" i="50"/>
  <c r="I409" i="50"/>
  <c r="I423" i="50"/>
  <c r="I305" i="50"/>
  <c r="I212" i="50"/>
  <c r="I264" i="50"/>
  <c r="I247" i="50"/>
  <c r="I265" i="50"/>
  <c r="I243" i="50"/>
  <c r="I419" i="50"/>
  <c r="I195" i="50"/>
  <c r="I191" i="50"/>
  <c r="I274" i="50"/>
  <c r="I314" i="50"/>
  <c r="I267" i="50"/>
  <c r="I385" i="50"/>
  <c r="I425" i="50"/>
  <c r="I197" i="50"/>
  <c r="I216" i="50"/>
  <c r="I278" i="50"/>
  <c r="I318" i="50"/>
  <c r="I313" i="50"/>
  <c r="I398" i="50"/>
  <c r="I426" i="50"/>
  <c r="I209" i="50"/>
  <c r="I208" i="50"/>
  <c r="I288" i="50"/>
  <c r="I328" i="50"/>
  <c r="I323" i="50"/>
  <c r="I403" i="50"/>
  <c r="I431" i="50"/>
  <c r="I213" i="50"/>
  <c r="I210" i="50"/>
  <c r="I290" i="50"/>
  <c r="I346" i="50"/>
  <c r="I246" i="50"/>
  <c r="I405" i="50"/>
  <c r="I434" i="50"/>
  <c r="I225" i="50"/>
  <c r="I240" i="50"/>
  <c r="I302" i="50"/>
  <c r="I309" i="50"/>
  <c r="I241" i="50"/>
  <c r="I410" i="50"/>
  <c r="I289" i="50"/>
  <c r="I227" i="50"/>
  <c r="I239" i="50"/>
  <c r="I306" i="50"/>
  <c r="I263" i="50"/>
  <c r="I248" i="50"/>
  <c r="I413" i="50"/>
  <c r="I194" i="50"/>
  <c r="I258" i="50"/>
  <c r="I242" i="50"/>
  <c r="I249" i="50"/>
  <c r="I359" i="50"/>
  <c r="I418" i="50"/>
  <c r="I163" i="50"/>
  <c r="I159" i="50"/>
  <c r="I161" i="50"/>
  <c r="I162" i="50"/>
  <c r="I160" i="50"/>
  <c r="I340" i="50"/>
  <c r="I336" i="50"/>
  <c r="I392" i="50"/>
  <c r="I383" i="50"/>
  <c r="I397" i="50"/>
  <c r="I358" i="50"/>
  <c r="I342" i="50"/>
  <c r="I343" i="50"/>
  <c r="I391" i="50"/>
  <c r="I355" i="50"/>
  <c r="I337" i="50"/>
  <c r="I395" i="50"/>
  <c r="I354" i="50"/>
  <c r="I339" i="50"/>
  <c r="I351" i="50"/>
  <c r="I381" i="50"/>
  <c r="I377" i="50"/>
  <c r="I386" i="50"/>
  <c r="I352" i="50"/>
  <c r="I389" i="50"/>
  <c r="I341" i="50"/>
  <c r="I350" i="50"/>
  <c r="I353" i="50"/>
  <c r="I373" i="50"/>
  <c r="I362" i="50"/>
  <c r="I375" i="50"/>
  <c r="I396" i="50"/>
  <c r="I356" i="50"/>
  <c r="I365" i="50"/>
  <c r="I370" i="50"/>
  <c r="I335" i="50"/>
  <c r="I390" i="50"/>
  <c r="I345" i="50"/>
  <c r="I371" i="50"/>
  <c r="I378" i="50"/>
  <c r="I344" i="50"/>
  <c r="I388" i="50"/>
  <c r="I348" i="50"/>
  <c r="I380" i="50"/>
  <c r="I374" i="50"/>
  <c r="I394" i="50"/>
  <c r="I376" i="50"/>
  <c r="I379" i="50"/>
  <c r="I357" i="50"/>
  <c r="I382" i="50"/>
  <c r="I387" i="50"/>
  <c r="I360" i="50"/>
  <c r="I368" i="50"/>
  <c r="I363" i="50"/>
  <c r="I384" i="50"/>
  <c r="I349" i="50"/>
  <c r="I338" i="50"/>
  <c r="I347" i="50"/>
  <c r="I393" i="50"/>
  <c r="I334" i="50"/>
  <c r="I366" i="50"/>
  <c r="I369" i="50"/>
  <c r="I367" i="50"/>
  <c r="I364" i="50"/>
  <c r="I361" i="50"/>
  <c r="I2549" i="48"/>
  <c r="I2613" i="48"/>
  <c r="I2548" i="48"/>
  <c r="I2625" i="48"/>
  <c r="I2527" i="48"/>
  <c r="I2581" i="48"/>
  <c r="I2645" i="48"/>
  <c r="I2591" i="48"/>
  <c r="I2659" i="48"/>
  <c r="I2525" i="48"/>
  <c r="I2605" i="48"/>
  <c r="I2574" i="48"/>
  <c r="I2667" i="48"/>
  <c r="I2552" i="48"/>
  <c r="I2620" i="48"/>
  <c r="I2746" i="48"/>
  <c r="I2564" i="48"/>
  <c r="I2641" i="48"/>
  <c r="I2769" i="48"/>
  <c r="I2572" i="48"/>
  <c r="I2649" i="48"/>
  <c r="I2542" i="48"/>
  <c r="I2610" i="48"/>
  <c r="I2735" i="48"/>
  <c r="I2567" i="48"/>
  <c r="I2635" i="48"/>
  <c r="I2766" i="48"/>
  <c r="I2596" i="48"/>
  <c r="I2669" i="48"/>
  <c r="I2566" i="48"/>
  <c r="I2634" i="48"/>
  <c r="I2756" i="48"/>
  <c r="I2565" i="48"/>
  <c r="I2529" i="48"/>
  <c r="I2612" i="48"/>
  <c r="I2763" i="48"/>
  <c r="I2586" i="48"/>
  <c r="I2658" i="48"/>
  <c r="I2526" i="48"/>
  <c r="I2607" i="48"/>
  <c r="I2737" i="48"/>
  <c r="I2538" i="48"/>
  <c r="I2615" i="48"/>
  <c r="I2744" i="48"/>
  <c r="I2576" i="48"/>
  <c r="I2644" i="48"/>
  <c r="I2767" i="48"/>
  <c r="I2601" i="48"/>
  <c r="I2734" i="48"/>
  <c r="I2562" i="48"/>
  <c r="I2639" i="48"/>
  <c r="I2765" i="48"/>
  <c r="I2600" i="48"/>
  <c r="I2668" i="48"/>
  <c r="I2533" i="48"/>
  <c r="I2637" i="48"/>
  <c r="I2642" i="48"/>
  <c r="I2556" i="48"/>
  <c r="I2650" i="48"/>
  <c r="I2547" i="48"/>
  <c r="I2657" i="48"/>
  <c r="I2534" i="48"/>
  <c r="I2632" i="48"/>
  <c r="I2546" i="48"/>
  <c r="I2640" i="48"/>
  <c r="I2550" i="48"/>
  <c r="I2648" i="48"/>
  <c r="I2558" i="48"/>
  <c r="I2653" i="48"/>
  <c r="I2570" i="48"/>
  <c r="I2660" i="48"/>
  <c r="I2541" i="48"/>
  <c r="I2531" i="48"/>
  <c r="I2651" i="48"/>
  <c r="I2569" i="48"/>
  <c r="I2666" i="48"/>
  <c r="I2560" i="48"/>
  <c r="I2665" i="48"/>
  <c r="I2551" i="48"/>
  <c r="I2636" i="48"/>
  <c r="I2559" i="48"/>
  <c r="I2655" i="48"/>
  <c r="I2554" i="48"/>
  <c r="I2654" i="48"/>
  <c r="I2575" i="48"/>
  <c r="I2661" i="48"/>
  <c r="I2583" i="48"/>
  <c r="I2708" i="48"/>
  <c r="I2589" i="48"/>
  <c r="I2578" i="48"/>
  <c r="I2755" i="48"/>
  <c r="I2603" i="48"/>
  <c r="I2754" i="48"/>
  <c r="I2594" i="48"/>
  <c r="I2753" i="48"/>
  <c r="I2585" i="48"/>
  <c r="I2736" i="48"/>
  <c r="I2593" i="48"/>
  <c r="I2743" i="48"/>
  <c r="I2588" i="48"/>
  <c r="I2750" i="48"/>
  <c r="I2609" i="48"/>
  <c r="I2757" i="48"/>
  <c r="I2617" i="48"/>
  <c r="I2764" i="48"/>
  <c r="I2597" i="48"/>
  <c r="I2595" i="48"/>
  <c r="I2528" i="48"/>
  <c r="I2616" i="48"/>
  <c r="I2762" i="48"/>
  <c r="I2611" i="48"/>
  <c r="I2761" i="48"/>
  <c r="I2598" i="48"/>
  <c r="I2752" i="48"/>
  <c r="I2606" i="48"/>
  <c r="I2751" i="48"/>
  <c r="I2614" i="48"/>
  <c r="I2758" i="48"/>
  <c r="I2622" i="48"/>
  <c r="I2536" i="48"/>
  <c r="I2630" i="48"/>
  <c r="I2638" i="48"/>
  <c r="I2646" i="48"/>
  <c r="I2628" i="48"/>
  <c r="I2619" i="48"/>
  <c r="I2627" i="48"/>
  <c r="I2631" i="48"/>
  <c r="I2643" i="48"/>
  <c r="I2652" i="48"/>
  <c r="I2557" i="48"/>
  <c r="I2739" i="48"/>
  <c r="I2682" i="48"/>
  <c r="I2721" i="48"/>
  <c r="I2656" i="48"/>
  <c r="I2663" i="48"/>
  <c r="I2662" i="48"/>
  <c r="I2741" i="48"/>
  <c r="I2740" i="48"/>
  <c r="I2573" i="48"/>
  <c r="I2747" i="48"/>
  <c r="I2738" i="48"/>
  <c r="I2745" i="48"/>
  <c r="I2664" i="48"/>
  <c r="I2695" i="48"/>
  <c r="I2742" i="48"/>
  <c r="I2749" i="48"/>
  <c r="I2748" i="48"/>
  <c r="I2621" i="48"/>
  <c r="I2535" i="48"/>
  <c r="I2770" i="48"/>
  <c r="I2524" i="48"/>
  <c r="I2760" i="48"/>
  <c r="I2759" i="48"/>
  <c r="I2532" i="48"/>
  <c r="I2540" i="48"/>
  <c r="I2629" i="48"/>
  <c r="I2539" i="48"/>
  <c r="I2543" i="48"/>
  <c r="I2530" i="48"/>
  <c r="I2768" i="48"/>
  <c r="I2537" i="48"/>
  <c r="I2545" i="48"/>
  <c r="I2553" i="48"/>
  <c r="I2544" i="48"/>
  <c r="I2582" i="48"/>
  <c r="I2577" i="48"/>
  <c r="I2555" i="48"/>
  <c r="I2563" i="48"/>
  <c r="I2571" i="48"/>
  <c r="I2579" i="48"/>
  <c r="I2587" i="48"/>
  <c r="I2561" i="48"/>
  <c r="I2599" i="48"/>
  <c r="I2590" i="48"/>
  <c r="I2568" i="48"/>
  <c r="I2580" i="48"/>
  <c r="I2584" i="48"/>
  <c r="I2592" i="48"/>
  <c r="I2604" i="48"/>
  <c r="I2608" i="48"/>
  <c r="I2633" i="48"/>
  <c r="I2624" i="48"/>
  <c r="I2602" i="48"/>
  <c r="I2623" i="48"/>
  <c r="I2618" i="48"/>
  <c r="I2626" i="48"/>
  <c r="I2647" i="48"/>
  <c r="I2497" i="48"/>
  <c r="I2495" i="48"/>
  <c r="I2499" i="48"/>
  <c r="I2496" i="48"/>
  <c r="I2498" i="48"/>
  <c r="I2676" i="48"/>
  <c r="I2679" i="48"/>
  <c r="I2727" i="48"/>
  <c r="I2713" i="48"/>
  <c r="I2672" i="48"/>
  <c r="I2731" i="48"/>
  <c r="I2678" i="48"/>
  <c r="I2690" i="48"/>
  <c r="I2733" i="48"/>
  <c r="I2673" i="48"/>
  <c r="I2675" i="48"/>
  <c r="I2728" i="48"/>
  <c r="I2694" i="48"/>
  <c r="I2688" i="48"/>
  <c r="I2691" i="48"/>
  <c r="I2719" i="48"/>
  <c r="I2717" i="48"/>
  <c r="I2722" i="48"/>
  <c r="I2687" i="48"/>
  <c r="I2715" i="48"/>
  <c r="I2716" i="48"/>
  <c r="I2685" i="48"/>
  <c r="I2709" i="48"/>
  <c r="I2681" i="48"/>
  <c r="I2723" i="48"/>
  <c r="I2696" i="48"/>
  <c r="I2701" i="48"/>
  <c r="I2698" i="48"/>
  <c r="I2725" i="48"/>
  <c r="I2686" i="48"/>
  <c r="I2689" i="48"/>
  <c r="I2712" i="48"/>
  <c r="I2693" i="48"/>
  <c r="I2670" i="48"/>
  <c r="I2704" i="48"/>
  <c r="I2724" i="48"/>
  <c r="I2710" i="48"/>
  <c r="I2700" i="48"/>
  <c r="I2684" i="48"/>
  <c r="I2729" i="48"/>
  <c r="I2726" i="48"/>
  <c r="I2707" i="48"/>
  <c r="I2680" i="48"/>
  <c r="I2674" i="48"/>
  <c r="I2718" i="48"/>
  <c r="I2705" i="48"/>
  <c r="I2706" i="48"/>
  <c r="I2730" i="48"/>
  <c r="I2677" i="48"/>
  <c r="I2711" i="48"/>
  <c r="I2732" i="48"/>
  <c r="I2699" i="48"/>
  <c r="I2720" i="48"/>
  <c r="I2714" i="48"/>
  <c r="I2671" i="48"/>
  <c r="I2683" i="48"/>
  <c r="I2692" i="48"/>
  <c r="I2702" i="48"/>
  <c r="I2703" i="48"/>
  <c r="I2697" i="48"/>
  <c r="I380" i="48"/>
  <c r="I412" i="48"/>
  <c r="I444" i="48"/>
  <c r="I476" i="48"/>
  <c r="I508" i="48"/>
  <c r="I600" i="48"/>
  <c r="I387" i="48"/>
  <c r="I419" i="48"/>
  <c r="I451" i="48"/>
  <c r="I483" i="48"/>
  <c r="I515" i="48"/>
  <c r="I607" i="48"/>
  <c r="I394" i="48"/>
  <c r="I426" i="48"/>
  <c r="I458" i="48"/>
  <c r="I490" i="48"/>
  <c r="I534" i="48"/>
  <c r="I614" i="48"/>
  <c r="I397" i="48"/>
  <c r="I429" i="48"/>
  <c r="I461" i="48"/>
  <c r="I493" i="48"/>
  <c r="I573" i="48"/>
  <c r="I617" i="48"/>
  <c r="I396" i="48"/>
  <c r="I428" i="48"/>
  <c r="I460" i="48"/>
  <c r="I492" i="48"/>
  <c r="I560" i="48"/>
  <c r="I616" i="48"/>
  <c r="I403" i="48"/>
  <c r="I435" i="48"/>
  <c r="I467" i="48"/>
  <c r="I499" i="48"/>
  <c r="I591" i="48"/>
  <c r="I378" i="48"/>
  <c r="I410" i="48"/>
  <c r="I442" i="48"/>
  <c r="I474" i="48"/>
  <c r="I506" i="48"/>
  <c r="I598" i="48"/>
  <c r="I381" i="48"/>
  <c r="I413" i="48"/>
  <c r="I445" i="48"/>
  <c r="I477" i="48"/>
  <c r="I509" i="48"/>
  <c r="I601" i="48"/>
  <c r="I408" i="48"/>
  <c r="I452" i="48"/>
  <c r="I376" i="48"/>
  <c r="I420" i="48"/>
  <c r="I464" i="48"/>
  <c r="I504" i="48"/>
  <c r="I608" i="48"/>
  <c r="I407" i="48"/>
  <c r="I447" i="48"/>
  <c r="I491" i="48"/>
  <c r="I595" i="48"/>
  <c r="I390" i="48"/>
  <c r="I434" i="48"/>
  <c r="I478" i="48"/>
  <c r="I518" i="48"/>
  <c r="I622" i="48"/>
  <c r="I417" i="48"/>
  <c r="I457" i="48"/>
  <c r="I501" i="48"/>
  <c r="I605" i="48"/>
  <c r="I384" i="48"/>
  <c r="I424" i="48"/>
  <c r="I468" i="48"/>
  <c r="I512" i="48"/>
  <c r="I612" i="48"/>
  <c r="I411" i="48"/>
  <c r="I455" i="48"/>
  <c r="I495" i="48"/>
  <c r="I599" i="48"/>
  <c r="I398" i="48"/>
  <c r="I438" i="48"/>
  <c r="I482" i="48"/>
  <c r="I586" i="48"/>
  <c r="I377" i="48"/>
  <c r="I421" i="48"/>
  <c r="I465" i="48"/>
  <c r="I505" i="48"/>
  <c r="I609" i="48"/>
  <c r="I388" i="48"/>
  <c r="I432" i="48"/>
  <c r="I472" i="48"/>
  <c r="I516" i="48"/>
  <c r="I392" i="48"/>
  <c r="I436" i="48"/>
  <c r="I480" i="48"/>
  <c r="I400" i="48"/>
  <c r="I440" i="48"/>
  <c r="I484" i="48"/>
  <c r="I588" i="48"/>
  <c r="I383" i="48"/>
  <c r="I427" i="48"/>
  <c r="I471" i="48"/>
  <c r="I511" i="48"/>
  <c r="I615" i="48"/>
  <c r="I414" i="48"/>
  <c r="I454" i="48"/>
  <c r="I498" i="48"/>
  <c r="I602" i="48"/>
  <c r="I393" i="48"/>
  <c r="I437" i="48"/>
  <c r="I481" i="48"/>
  <c r="I521" i="48"/>
  <c r="I404" i="48"/>
  <c r="I448" i="48"/>
  <c r="I488" i="48"/>
  <c r="I592" i="48"/>
  <c r="I391" i="48"/>
  <c r="I431" i="48"/>
  <c r="I475" i="48"/>
  <c r="I519" i="48"/>
  <c r="I619" i="48"/>
  <c r="I418" i="48"/>
  <c r="I462" i="48"/>
  <c r="I502" i="48"/>
  <c r="I606" i="48"/>
  <c r="I401" i="48"/>
  <c r="I441" i="48"/>
  <c r="I485" i="48"/>
  <c r="I589" i="48"/>
  <c r="I620" i="48"/>
  <c r="I459" i="48"/>
  <c r="I603" i="48"/>
  <c r="I446" i="48"/>
  <c r="I590" i="48"/>
  <c r="I425" i="48"/>
  <c r="I513" i="48"/>
  <c r="I416" i="48"/>
  <c r="I379" i="48"/>
  <c r="I463" i="48"/>
  <c r="I611" i="48"/>
  <c r="I450" i="48"/>
  <c r="I594" i="48"/>
  <c r="I433" i="48"/>
  <c r="I517" i="48"/>
  <c r="I456" i="48"/>
  <c r="I395" i="48"/>
  <c r="I479" i="48"/>
  <c r="I382" i="48"/>
  <c r="I466" i="48"/>
  <c r="I610" i="48"/>
  <c r="I449" i="48"/>
  <c r="I593" i="48"/>
  <c r="I496" i="48"/>
  <c r="I399" i="48"/>
  <c r="I487" i="48"/>
  <c r="I386" i="48"/>
  <c r="I470" i="48"/>
  <c r="I618" i="48"/>
  <c r="I453" i="48"/>
  <c r="I597" i="48"/>
  <c r="I500" i="48"/>
  <c r="I415" i="48"/>
  <c r="I503" i="48"/>
  <c r="I402" i="48"/>
  <c r="I486" i="48"/>
  <c r="I385" i="48"/>
  <c r="I469" i="48"/>
  <c r="I613" i="48"/>
  <c r="I520" i="48"/>
  <c r="I423" i="48"/>
  <c r="I507" i="48"/>
  <c r="I406" i="48"/>
  <c r="I494" i="48"/>
  <c r="I389" i="48"/>
  <c r="I473" i="48"/>
  <c r="I621" i="48"/>
  <c r="I596" i="48"/>
  <c r="I439" i="48"/>
  <c r="I547" i="48"/>
  <c r="I422" i="48"/>
  <c r="I510" i="48"/>
  <c r="I405" i="48"/>
  <c r="I489" i="48"/>
  <c r="I604" i="48"/>
  <c r="I443" i="48"/>
  <c r="I587" i="48"/>
  <c r="I430" i="48"/>
  <c r="I514" i="48"/>
  <c r="I409" i="48"/>
  <c r="I497" i="48"/>
  <c r="I351" i="48"/>
  <c r="I347" i="48"/>
  <c r="I349" i="48"/>
  <c r="I348" i="48"/>
  <c r="I350" i="48"/>
  <c r="I531" i="48"/>
  <c r="I546" i="48"/>
  <c r="I540" i="48"/>
  <c r="I539" i="48"/>
  <c r="I579" i="48"/>
  <c r="I524" i="48"/>
  <c r="I569" i="48"/>
  <c r="I574" i="48"/>
  <c r="I525" i="48"/>
  <c r="I530" i="48"/>
  <c r="I528" i="48"/>
  <c r="I571" i="48"/>
  <c r="I580" i="48"/>
  <c r="I542" i="48"/>
  <c r="I527" i="48"/>
  <c r="I583" i="48"/>
  <c r="I543" i="48"/>
  <c r="I565" i="48"/>
  <c r="I585" i="48"/>
  <c r="I562" i="48"/>
  <c r="I529" i="48"/>
  <c r="I584" i="48"/>
  <c r="I559" i="48"/>
  <c r="I554" i="48"/>
  <c r="I581" i="48"/>
  <c r="I533" i="48"/>
  <c r="I570" i="48"/>
  <c r="I566" i="48"/>
  <c r="I563" i="48"/>
  <c r="I522" i="48"/>
  <c r="I553" i="48"/>
  <c r="I572" i="48"/>
  <c r="I532" i="48"/>
  <c r="I582" i="48"/>
  <c r="I541" i="48"/>
  <c r="I544" i="48"/>
  <c r="I561" i="48"/>
  <c r="I567" i="48"/>
  <c r="I550" i="48"/>
  <c r="I551" i="48"/>
  <c r="I555" i="48"/>
  <c r="I577" i="48"/>
  <c r="I575" i="48"/>
  <c r="I558" i="48"/>
  <c r="I526" i="48"/>
  <c r="I535" i="48"/>
  <c r="I537" i="48"/>
  <c r="I564" i="48"/>
  <c r="I556" i="48"/>
  <c r="I576" i="48"/>
  <c r="I536" i="48"/>
  <c r="I568" i="48"/>
  <c r="I538" i="48"/>
  <c r="I523" i="48"/>
  <c r="I578" i="48"/>
  <c r="I545" i="48"/>
  <c r="I548" i="48"/>
  <c r="I557" i="48"/>
  <c r="I549" i="48"/>
  <c r="I552" i="48"/>
  <c r="I3770" i="48"/>
  <c r="I3778" i="48"/>
  <c r="I3786" i="48"/>
  <c r="I3794" i="48"/>
  <c r="I3802" i="48"/>
  <c r="I3810" i="48"/>
  <c r="I3818" i="48"/>
  <c r="I3826" i="48"/>
  <c r="I3834" i="48"/>
  <c r="I3842" i="48"/>
  <c r="I3850" i="48"/>
  <c r="I3858" i="48"/>
  <c r="I3866" i="48"/>
  <c r="I3874" i="48"/>
  <c r="I3882" i="48"/>
  <c r="I3890" i="48"/>
  <c r="I3898" i="48"/>
  <c r="I3906" i="48"/>
  <c r="I3974" i="48"/>
  <c r="I3982" i="48"/>
  <c r="I3990" i="48"/>
  <c r="I3998" i="48"/>
  <c r="I4006" i="48"/>
  <c r="I3766" i="48"/>
  <c r="I3774" i="48"/>
  <c r="I3782" i="48"/>
  <c r="I3790" i="48"/>
  <c r="I3798" i="48"/>
  <c r="I3806" i="48"/>
  <c r="I3814" i="48"/>
  <c r="I3822" i="48"/>
  <c r="I3830" i="48"/>
  <c r="I3838" i="48"/>
  <c r="I3846" i="48"/>
  <c r="I3854" i="48"/>
  <c r="I3862" i="48"/>
  <c r="I3870" i="48"/>
  <c r="I3878" i="48"/>
  <c r="I3886" i="48"/>
  <c r="I3894" i="48"/>
  <c r="I3902" i="48"/>
  <c r="I3922" i="48"/>
  <c r="I3978" i="48"/>
  <c r="I3986" i="48"/>
  <c r="I3994" i="48"/>
  <c r="I4002" i="48"/>
  <c r="I4010" i="48"/>
  <c r="I3769" i="48"/>
  <c r="I3780" i="48"/>
  <c r="I3791" i="48"/>
  <c r="I3801" i="48"/>
  <c r="I3812" i="48"/>
  <c r="I3823" i="48"/>
  <c r="I3833" i="48"/>
  <c r="I3844" i="48"/>
  <c r="I3855" i="48"/>
  <c r="I3865" i="48"/>
  <c r="I3876" i="48"/>
  <c r="I3887" i="48"/>
  <c r="I3897" i="48"/>
  <c r="I3908" i="48"/>
  <c r="I3979" i="48"/>
  <c r="I3989" i="48"/>
  <c r="I4000" i="48"/>
  <c r="I3771" i="48"/>
  <c r="I3781" i="48"/>
  <c r="I3792" i="48"/>
  <c r="I3803" i="48"/>
  <c r="I3813" i="48"/>
  <c r="I3824" i="48"/>
  <c r="I3835" i="48"/>
  <c r="I3845" i="48"/>
  <c r="I3856" i="48"/>
  <c r="I3867" i="48"/>
  <c r="I3877" i="48"/>
  <c r="I3888" i="48"/>
  <c r="I3899" i="48"/>
  <c r="I3909" i="48"/>
  <c r="I3980" i="48"/>
  <c r="I3991" i="48"/>
  <c r="I4001" i="48"/>
  <c r="I3764" i="48"/>
  <c r="I3775" i="48"/>
  <c r="I3785" i="48"/>
  <c r="I3796" i="48"/>
  <c r="I3807" i="48"/>
  <c r="I3817" i="48"/>
  <c r="I3828" i="48"/>
  <c r="I3839" i="48"/>
  <c r="I3849" i="48"/>
  <c r="I3860" i="48"/>
  <c r="I3871" i="48"/>
  <c r="I3881" i="48"/>
  <c r="I3892" i="48"/>
  <c r="I3903" i="48"/>
  <c r="I3961" i="48"/>
  <c r="I3984" i="48"/>
  <c r="I3995" i="48"/>
  <c r="I4005" i="48"/>
  <c r="I3765" i="48"/>
  <c r="I3776" i="48"/>
  <c r="I3787" i="48"/>
  <c r="I3797" i="48"/>
  <c r="I3808" i="48"/>
  <c r="I3819" i="48"/>
  <c r="I3829" i="48"/>
  <c r="I3840" i="48"/>
  <c r="I3851" i="48"/>
  <c r="I3861" i="48"/>
  <c r="I3872" i="48"/>
  <c r="I3883" i="48"/>
  <c r="I3893" i="48"/>
  <c r="I3904" i="48"/>
  <c r="I3975" i="48"/>
  <c r="I3985" i="48"/>
  <c r="I3996" i="48"/>
  <c r="I4007" i="48"/>
  <c r="I3772" i="48"/>
  <c r="I3793" i="48"/>
  <c r="I3815" i="48"/>
  <c r="I3836" i="48"/>
  <c r="I3857" i="48"/>
  <c r="I3879" i="48"/>
  <c r="I3900" i="48"/>
  <c r="I3981" i="48"/>
  <c r="I4003" i="48"/>
  <c r="I3773" i="48"/>
  <c r="I3795" i="48"/>
  <c r="I3816" i="48"/>
  <c r="I3837" i="48"/>
  <c r="I3859" i="48"/>
  <c r="I3880" i="48"/>
  <c r="I3901" i="48"/>
  <c r="I3983" i="48"/>
  <c r="I4004" i="48"/>
  <c r="I3777" i="48"/>
  <c r="I3799" i="48"/>
  <c r="I3820" i="48"/>
  <c r="I3841" i="48"/>
  <c r="I3863" i="48"/>
  <c r="I3884" i="48"/>
  <c r="I3905" i="48"/>
  <c r="I3987" i="48"/>
  <c r="I4008" i="48"/>
  <c r="I3779" i="48"/>
  <c r="I3800" i="48"/>
  <c r="I3821" i="48"/>
  <c r="I3843" i="48"/>
  <c r="I3864" i="48"/>
  <c r="I3885" i="48"/>
  <c r="I3907" i="48"/>
  <c r="I3988" i="48"/>
  <c r="I4009" i="48"/>
  <c r="I3783" i="48"/>
  <c r="I3804" i="48"/>
  <c r="I3825" i="48"/>
  <c r="I3847" i="48"/>
  <c r="I3868" i="48"/>
  <c r="I3889" i="48"/>
  <c r="I3935" i="48"/>
  <c r="I3992" i="48"/>
  <c r="I3784" i="48"/>
  <c r="I3805" i="48"/>
  <c r="I3827" i="48"/>
  <c r="I3848" i="48"/>
  <c r="I3869" i="48"/>
  <c r="I3891" i="48"/>
  <c r="I3948" i="48"/>
  <c r="I3993" i="48"/>
  <c r="I3767" i="48"/>
  <c r="I3788" i="48"/>
  <c r="I3809" i="48"/>
  <c r="I3831" i="48"/>
  <c r="I3852" i="48"/>
  <c r="I3873" i="48"/>
  <c r="I3895" i="48"/>
  <c r="I3976" i="48"/>
  <c r="I3997" i="48"/>
  <c r="I3768" i="48"/>
  <c r="I3789" i="48"/>
  <c r="I3811" i="48"/>
  <c r="I3832" i="48"/>
  <c r="I3853" i="48"/>
  <c r="I3875" i="48"/>
  <c r="I3896" i="48"/>
  <c r="I3977" i="48"/>
  <c r="I3999" i="48"/>
  <c r="I3737" i="48"/>
  <c r="I3735" i="48"/>
  <c r="I3736" i="48"/>
  <c r="I3738" i="48"/>
  <c r="I3739" i="48"/>
  <c r="I3916" i="48"/>
  <c r="I3927" i="48"/>
  <c r="I3919" i="48"/>
  <c r="I3953" i="48"/>
  <c r="I3957" i="48"/>
  <c r="I3962" i="48"/>
  <c r="I3913" i="48"/>
  <c r="I3934" i="48"/>
  <c r="I3918" i="48"/>
  <c r="I3930" i="48"/>
  <c r="I3915" i="48"/>
  <c r="I3959" i="48"/>
  <c r="I3931" i="48"/>
  <c r="I3973" i="48"/>
  <c r="I3912" i="48"/>
  <c r="I3968" i="48"/>
  <c r="I3967" i="48"/>
  <c r="I3971" i="48"/>
  <c r="I3928" i="48"/>
  <c r="I3929" i="48"/>
  <c r="I3944" i="48"/>
  <c r="I3942" i="48"/>
  <c r="I3960" i="48"/>
  <c r="I3964" i="48"/>
  <c r="I3924" i="48"/>
  <c r="I3917" i="48"/>
  <c r="I3966" i="48"/>
  <c r="I3945" i="48"/>
  <c r="I3939" i="48"/>
  <c r="I3956" i="48"/>
  <c r="I3954" i="48"/>
  <c r="I3965" i="48"/>
  <c r="I3926" i="48"/>
  <c r="I3911" i="48"/>
  <c r="I3969" i="48"/>
  <c r="I3910" i="48"/>
  <c r="I3936" i="48"/>
  <c r="I3941" i="48"/>
  <c r="I3938" i="48"/>
  <c r="I3914" i="48"/>
  <c r="I3951" i="48"/>
  <c r="I3923" i="48"/>
  <c r="I3932" i="48"/>
  <c r="I3920" i="48"/>
  <c r="I3950" i="48"/>
  <c r="I3949" i="48"/>
  <c r="I3933" i="48"/>
  <c r="I3925" i="48"/>
  <c r="I3970" i="48"/>
  <c r="I3952" i="48"/>
  <c r="I3972" i="48"/>
  <c r="I3955" i="48"/>
  <c r="I3921" i="48"/>
  <c r="I3958" i="48"/>
  <c r="I3963" i="48"/>
  <c r="I3947" i="48"/>
  <c r="I3946" i="48"/>
  <c r="I3943" i="48"/>
  <c r="I3937" i="48"/>
  <c r="I3940" i="48"/>
  <c r="G603" i="45"/>
  <c r="G485" i="45"/>
  <c r="G407" i="45"/>
  <c r="G439" i="45"/>
  <c r="G471" i="45"/>
  <c r="G503" i="45"/>
  <c r="G484" i="45"/>
  <c r="G509" i="45"/>
  <c r="G620" i="45"/>
  <c r="G392" i="45"/>
  <c r="G424" i="45"/>
  <c r="G456" i="45"/>
  <c r="G489" i="45"/>
  <c r="G389" i="45"/>
  <c r="G421" i="45"/>
  <c r="G453" i="45"/>
  <c r="G434" i="45"/>
  <c r="G602" i="45"/>
  <c r="G378" i="45"/>
  <c r="G410" i="45"/>
  <c r="G474" i="45"/>
  <c r="G506" i="45"/>
  <c r="G610" i="45"/>
  <c r="G587" i="45"/>
  <c r="G496" i="45"/>
  <c r="G391" i="45"/>
  <c r="G423" i="45"/>
  <c r="G455" i="45"/>
  <c r="G487" i="45"/>
  <c r="G519" i="45"/>
  <c r="G560" i="45"/>
  <c r="G492" i="45"/>
  <c r="G376" i="45"/>
  <c r="G408" i="45"/>
  <c r="G440" i="45"/>
  <c r="G472" i="45"/>
  <c r="G573" i="45"/>
  <c r="G405" i="45"/>
  <c r="G437" i="45"/>
  <c r="G501" i="45"/>
  <c r="G454" i="45"/>
  <c r="G477" i="45"/>
  <c r="G394" i="45"/>
  <c r="G430" i="45"/>
  <c r="G490" i="45"/>
  <c r="G586" i="45"/>
  <c r="G589" i="45"/>
  <c r="G599" i="45"/>
  <c r="G383" i="45"/>
  <c r="G427" i="45"/>
  <c r="G467" i="45"/>
  <c r="G511" i="45"/>
  <c r="G588" i="45"/>
  <c r="G608" i="45"/>
  <c r="G400" i="45"/>
  <c r="G444" i="45"/>
  <c r="G616" i="45"/>
  <c r="G397" i="45"/>
  <c r="G441" i="45"/>
  <c r="G422" i="45"/>
  <c r="G622" i="45"/>
  <c r="G398" i="45"/>
  <c r="G470" i="45"/>
  <c r="G514" i="45"/>
  <c r="G601" i="45"/>
  <c r="G508" i="45"/>
  <c r="G403" i="45"/>
  <c r="G447" i="45"/>
  <c r="G491" i="45"/>
  <c r="G476" i="45"/>
  <c r="G617" i="45"/>
  <c r="G380" i="45"/>
  <c r="G420" i="45"/>
  <c r="G464" i="45"/>
  <c r="G377" i="45"/>
  <c r="G417" i="45"/>
  <c r="G461" i="45"/>
  <c r="G458" i="45"/>
  <c r="G597" i="45"/>
  <c r="G418" i="45"/>
  <c r="G494" i="45"/>
  <c r="G598" i="45"/>
  <c r="G607" i="45"/>
  <c r="G399" i="45"/>
  <c r="G459" i="45"/>
  <c r="G515" i="45"/>
  <c r="G605" i="45"/>
  <c r="G388" i="45"/>
  <c r="G448" i="45"/>
  <c r="G505" i="45"/>
  <c r="G429" i="45"/>
  <c r="G442" i="45"/>
  <c r="G517" i="45"/>
  <c r="G438" i="45"/>
  <c r="G534" i="45"/>
  <c r="G615" i="45"/>
  <c r="G411" i="45"/>
  <c r="G463" i="45"/>
  <c r="G547" i="45"/>
  <c r="G480" i="45"/>
  <c r="G396" i="45"/>
  <c r="G452" i="45"/>
  <c r="G381" i="45"/>
  <c r="G433" i="45"/>
  <c r="G446" i="45"/>
  <c r="G382" i="45"/>
  <c r="G466" i="45"/>
  <c r="G590" i="45"/>
  <c r="G619" i="45"/>
  <c r="G415" i="45"/>
  <c r="G475" i="45"/>
  <c r="G611" i="45"/>
  <c r="G520" i="45"/>
  <c r="G404" i="45"/>
  <c r="G460" i="45"/>
  <c r="G385" i="45"/>
  <c r="G445" i="45"/>
  <c r="G450" i="45"/>
  <c r="G386" i="45"/>
  <c r="G478" i="45"/>
  <c r="G594" i="45"/>
  <c r="G512" i="45"/>
  <c r="G419" i="45"/>
  <c r="G479" i="45"/>
  <c r="G500" i="45"/>
  <c r="G596" i="45"/>
  <c r="G412" i="45"/>
  <c r="G468" i="45"/>
  <c r="G393" i="45"/>
  <c r="G449" i="45"/>
  <c r="G462" i="45"/>
  <c r="G390" i="45"/>
  <c r="G482" i="45"/>
  <c r="G614" i="45"/>
  <c r="G592" i="45"/>
  <c r="G431" i="45"/>
  <c r="G483" i="45"/>
  <c r="G504" i="45"/>
  <c r="G465" i="45"/>
  <c r="G416" i="45"/>
  <c r="G488" i="45"/>
  <c r="G401" i="45"/>
  <c r="G457" i="45"/>
  <c r="G518" i="45"/>
  <c r="G402" i="45"/>
  <c r="G486" i="45"/>
  <c r="G618" i="45"/>
  <c r="G379" i="45"/>
  <c r="G435" i="45"/>
  <c r="G495" i="45"/>
  <c r="G516" i="45"/>
  <c r="G473" i="45"/>
  <c r="G428" i="45"/>
  <c r="G604" i="45"/>
  <c r="G409" i="45"/>
  <c r="G497" i="45"/>
  <c r="G606" i="45"/>
  <c r="G406" i="45"/>
  <c r="G498" i="45"/>
  <c r="G521" i="45"/>
  <c r="G591" i="45"/>
  <c r="G387" i="45"/>
  <c r="G443" i="45"/>
  <c r="G499" i="45"/>
  <c r="G600" i="45"/>
  <c r="G593" i="45"/>
  <c r="G432" i="45"/>
  <c r="G493" i="45"/>
  <c r="G413" i="45"/>
  <c r="G513" i="45"/>
  <c r="G469" i="45"/>
  <c r="G414" i="45"/>
  <c r="G502" i="45"/>
  <c r="G621" i="45"/>
  <c r="G595" i="45"/>
  <c r="G395" i="45"/>
  <c r="G451" i="45"/>
  <c r="G507" i="45"/>
  <c r="G612" i="45"/>
  <c r="G384" i="45"/>
  <c r="G436" i="45"/>
  <c r="G609" i="45"/>
  <c r="G425" i="45"/>
  <c r="G613" i="45"/>
  <c r="G481" i="45"/>
  <c r="G426" i="45"/>
  <c r="G510" i="45"/>
  <c r="G348" i="45"/>
  <c r="G351" i="45"/>
  <c r="G350" i="45"/>
  <c r="G347" i="45"/>
  <c r="G349" i="45"/>
  <c r="G527" i="45"/>
  <c r="G546" i="45"/>
  <c r="G540" i="45"/>
  <c r="G531" i="45"/>
  <c r="G565" i="45"/>
  <c r="G524" i="45"/>
  <c r="G574" i="45"/>
  <c r="G525" i="45"/>
  <c r="G583" i="45"/>
  <c r="G542" i="45"/>
  <c r="G539" i="45"/>
  <c r="G579" i="45"/>
  <c r="G528" i="45"/>
  <c r="G530" i="45"/>
  <c r="G543" i="45"/>
  <c r="G585" i="45"/>
  <c r="G571" i="45"/>
  <c r="G569" i="45"/>
  <c r="G580" i="45"/>
  <c r="G562" i="45"/>
  <c r="G581" i="45"/>
  <c r="G570" i="45"/>
  <c r="G566" i="45"/>
  <c r="G532" i="45"/>
  <c r="G541" i="45"/>
  <c r="G561" i="45"/>
  <c r="G556" i="45"/>
  <c r="G572" i="45"/>
  <c r="G577" i="45"/>
  <c r="G522" i="45"/>
  <c r="G548" i="45"/>
  <c r="G554" i="45"/>
  <c r="G536" i="45"/>
  <c r="G537" i="45"/>
  <c r="G529" i="45"/>
  <c r="G584" i="45"/>
  <c r="G559" i="45"/>
  <c r="G553" i="45"/>
  <c r="G567" i="45"/>
  <c r="G576" i="45"/>
  <c r="G538" i="45"/>
  <c r="G563" i="45"/>
  <c r="G535" i="45"/>
  <c r="G544" i="45"/>
  <c r="G557" i="45"/>
  <c r="G568" i="45"/>
  <c r="G523" i="45"/>
  <c r="G564" i="45"/>
  <c r="G578" i="45"/>
  <c r="G545" i="45"/>
  <c r="G550" i="45"/>
  <c r="G551" i="45"/>
  <c r="G582" i="45"/>
  <c r="G526" i="45"/>
  <c r="G533" i="45"/>
  <c r="G575" i="45"/>
  <c r="G549" i="45"/>
  <c r="G552" i="45"/>
  <c r="G558" i="45"/>
  <c r="G555" i="45"/>
  <c r="G187" i="74"/>
  <c r="G207" i="74"/>
  <c r="G168" i="74"/>
  <c r="G159" i="74"/>
  <c r="G307" i="74"/>
  <c r="G148" i="74"/>
  <c r="G288" i="74"/>
  <c r="G203" i="74"/>
  <c r="G278" i="74"/>
  <c r="G150" i="74"/>
  <c r="G237" i="74"/>
  <c r="G149" i="74"/>
  <c r="G184" i="74"/>
  <c r="G196" i="74"/>
  <c r="G199" i="74"/>
  <c r="G303" i="74"/>
  <c r="G178" i="74"/>
  <c r="G169" i="74"/>
  <c r="G160" i="74"/>
  <c r="G298" i="74"/>
  <c r="G129" i="74"/>
  <c r="G279" i="74"/>
  <c r="G206" i="74"/>
  <c r="G142" i="74"/>
  <c r="G205" i="74"/>
  <c r="G141" i="74"/>
  <c r="G194" i="74"/>
  <c r="G208" i="74"/>
  <c r="G209" i="74"/>
  <c r="G188" i="74"/>
  <c r="G179" i="74"/>
  <c r="G170" i="74"/>
  <c r="G308" i="74"/>
  <c r="G139" i="74"/>
  <c r="G289" i="74"/>
  <c r="G198" i="74"/>
  <c r="G134" i="74"/>
  <c r="G197" i="74"/>
  <c r="G133" i="74"/>
  <c r="G204" i="74"/>
  <c r="G132" i="74"/>
  <c r="G250" i="74"/>
  <c r="G131" i="74"/>
  <c r="G135" i="74"/>
  <c r="G263" i="74"/>
  <c r="G200" i="74"/>
  <c r="G191" i="74"/>
  <c r="G180" i="74"/>
  <c r="G151" i="74"/>
  <c r="G299" i="74"/>
  <c r="G190" i="74"/>
  <c r="G309" i="74"/>
  <c r="G189" i="74"/>
  <c r="G130" i="74"/>
  <c r="G280" i="74"/>
  <c r="G153" i="74"/>
  <c r="G144" i="74"/>
  <c r="G282" i="74"/>
  <c r="G163" i="74"/>
  <c r="G145" i="74"/>
  <c r="G283" i="74"/>
  <c r="G210" i="74"/>
  <c r="G201" i="74"/>
  <c r="G192" i="74"/>
  <c r="G161" i="74"/>
  <c r="G310" i="74"/>
  <c r="G182" i="74"/>
  <c r="G301" i="74"/>
  <c r="G181" i="74"/>
  <c r="G140" i="74"/>
  <c r="G290" i="74"/>
  <c r="G185" i="74"/>
  <c r="G154" i="74"/>
  <c r="G292" i="74"/>
  <c r="G195" i="74"/>
  <c r="G155" i="74"/>
  <c r="G295" i="74"/>
  <c r="G136" i="74"/>
  <c r="G284" i="74"/>
  <c r="G211" i="74"/>
  <c r="G202" i="74"/>
  <c r="G171" i="74"/>
  <c r="G302" i="74"/>
  <c r="G174" i="74"/>
  <c r="G293" i="74"/>
  <c r="G173" i="74"/>
  <c r="G152" i="74"/>
  <c r="G300" i="74"/>
  <c r="G281" i="74"/>
  <c r="G164" i="74"/>
  <c r="G304" i="74"/>
  <c r="G291" i="74"/>
  <c r="G167" i="74"/>
  <c r="G305" i="74"/>
  <c r="G143" i="74"/>
  <c r="G146" i="74"/>
  <c r="G296" i="74"/>
  <c r="G137" i="74"/>
  <c r="G287" i="74"/>
  <c r="G128" i="74"/>
  <c r="G224" i="74"/>
  <c r="G183" i="74"/>
  <c r="G294" i="74"/>
  <c r="G166" i="74"/>
  <c r="G285" i="74"/>
  <c r="G165" i="74"/>
  <c r="G162" i="74"/>
  <c r="G312" i="74"/>
  <c r="G176" i="74"/>
  <c r="G311" i="74"/>
  <c r="G177" i="74"/>
  <c r="G175" i="74"/>
  <c r="G156" i="74"/>
  <c r="G306" i="74"/>
  <c r="G147" i="74"/>
  <c r="G297" i="74"/>
  <c r="G138" i="74"/>
  <c r="G276" i="74"/>
  <c r="G193" i="74"/>
  <c r="G286" i="74"/>
  <c r="G158" i="74"/>
  <c r="G277" i="74"/>
  <c r="G157" i="74"/>
  <c r="G172" i="74"/>
  <c r="G186" i="74"/>
  <c r="G96" i="74"/>
  <c r="G120" i="74"/>
  <c r="G87" i="74"/>
  <c r="G88" i="74"/>
  <c r="G119" i="74"/>
  <c r="G117" i="74"/>
  <c r="G116" i="74"/>
  <c r="G84" i="74"/>
  <c r="G115" i="74"/>
  <c r="G114" i="74"/>
  <c r="G82" i="74"/>
  <c r="G81" i="74"/>
  <c r="G80" i="74"/>
  <c r="G110" i="74"/>
  <c r="G109" i="74"/>
  <c r="G75" i="74"/>
  <c r="G73" i="74"/>
  <c r="G66" i="74"/>
  <c r="G112" i="74"/>
  <c r="G77" i="74"/>
  <c r="G76" i="74"/>
  <c r="G106" i="74"/>
  <c r="G74" i="74"/>
  <c r="G105" i="74"/>
  <c r="G111" i="74"/>
  <c r="G78" i="74"/>
  <c r="G107" i="74"/>
  <c r="G102" i="74"/>
  <c r="G97" i="74"/>
  <c r="G79" i="74"/>
  <c r="G108" i="74"/>
  <c r="G103" i="74"/>
  <c r="G100" i="74"/>
  <c r="G98" i="74"/>
  <c r="G104" i="74"/>
  <c r="G72" i="74"/>
  <c r="G71" i="74"/>
  <c r="G70" i="74"/>
  <c r="G101" i="74"/>
  <c r="G69" i="74"/>
  <c r="G68" i="74"/>
  <c r="G99" i="74"/>
  <c r="G67" i="74"/>
  <c r="G127" i="74"/>
  <c r="G124" i="74"/>
  <c r="G90" i="74"/>
  <c r="G118" i="74"/>
  <c r="G83" i="74"/>
  <c r="G113" i="74"/>
  <c r="G95" i="74"/>
  <c r="G94" i="74"/>
  <c r="G93" i="74"/>
  <c r="G91" i="74"/>
  <c r="G122" i="74"/>
  <c r="G121" i="74"/>
  <c r="G89" i="74"/>
  <c r="G126" i="74"/>
  <c r="G125" i="74"/>
  <c r="G92" i="74"/>
  <c r="G123" i="74"/>
  <c r="G86" i="74"/>
  <c r="G85" i="74"/>
  <c r="G41" i="74"/>
  <c r="G39" i="74"/>
  <c r="G37" i="74"/>
  <c r="G40" i="74"/>
  <c r="G38" i="74"/>
  <c r="G229" i="74"/>
  <c r="G214" i="74"/>
  <c r="G269" i="74"/>
  <c r="G236" i="74"/>
  <c r="G220" i="74"/>
  <c r="G218" i="74"/>
  <c r="G221" i="74"/>
  <c r="G255" i="74"/>
  <c r="G264" i="74"/>
  <c r="G230" i="74"/>
  <c r="G217" i="74"/>
  <c r="G261" i="74"/>
  <c r="G270" i="74"/>
  <c r="G273" i="74"/>
  <c r="G232" i="74"/>
  <c r="G233" i="74"/>
  <c r="G275" i="74"/>
  <c r="G259" i="74"/>
  <c r="G215" i="74"/>
  <c r="G262" i="74"/>
  <c r="G226" i="74"/>
  <c r="G256" i="74"/>
  <c r="G219" i="74"/>
  <c r="G231" i="74"/>
  <c r="G274" i="74"/>
  <c r="G260" i="74"/>
  <c r="G238" i="74"/>
  <c r="G243" i="74"/>
  <c r="G246" i="74"/>
  <c r="G222" i="74"/>
  <c r="G252" i="74"/>
  <c r="G228" i="74"/>
  <c r="G213" i="74"/>
  <c r="G251" i="74"/>
  <c r="G271" i="74"/>
  <c r="G223" i="74"/>
  <c r="G212" i="74"/>
  <c r="G240" i="74"/>
  <c r="G239" i="74"/>
  <c r="G267" i="74"/>
  <c r="G272" i="74"/>
  <c r="G234" i="74"/>
  <c r="G257" i="74"/>
  <c r="G235" i="74"/>
  <c r="G247" i="74"/>
  <c r="G248" i="74"/>
  <c r="G266" i="74"/>
  <c r="G258" i="74"/>
  <c r="G227" i="74"/>
  <c r="G216" i="74"/>
  <c r="G253" i="74"/>
  <c r="G225" i="74"/>
  <c r="G254" i="74"/>
  <c r="G268" i="74"/>
  <c r="G265" i="74"/>
  <c r="G249" i="74"/>
  <c r="G244" i="74"/>
  <c r="G241" i="74"/>
  <c r="G245" i="74"/>
  <c r="G242" i="74"/>
  <c r="I1323" i="48"/>
  <c r="I1387" i="48"/>
  <c r="I1367" i="48"/>
  <c r="I1440" i="48"/>
  <c r="I1341" i="48"/>
  <c r="I1407" i="48"/>
  <c r="I1543" i="48"/>
  <c r="I1332" i="48"/>
  <c r="I1406" i="48"/>
  <c r="I1361" i="48"/>
  <c r="I1429" i="48"/>
  <c r="I1420" i="48"/>
  <c r="I1335" i="48"/>
  <c r="I1404" i="48"/>
  <c r="I1356" i="48"/>
  <c r="I1419" i="48"/>
  <c r="I1300" i="48"/>
  <c r="I1368" i="48"/>
  <c r="I1434" i="48"/>
  <c r="I1527" i="48"/>
  <c r="I1359" i="48"/>
  <c r="I1425" i="48"/>
  <c r="I1528" i="48"/>
  <c r="I1355" i="48"/>
  <c r="I1333" i="48"/>
  <c r="I1408" i="48"/>
  <c r="I1298" i="48"/>
  <c r="I1375" i="48"/>
  <c r="I1439" i="48"/>
  <c r="I1524" i="48"/>
  <c r="I1366" i="48"/>
  <c r="I1327" i="48"/>
  <c r="I1397" i="48"/>
  <c r="I1517" i="48"/>
  <c r="I1301" i="48"/>
  <c r="I1369" i="48"/>
  <c r="I1313" i="48"/>
  <c r="I1390" i="48"/>
  <c r="I1515" i="48"/>
  <c r="I1334" i="48"/>
  <c r="I1402" i="48"/>
  <c r="I1522" i="48"/>
  <c r="I1325" i="48"/>
  <c r="I1393" i="48"/>
  <c r="I1521" i="48"/>
  <c r="I1510" i="48"/>
  <c r="I1299" i="48"/>
  <c r="I1379" i="48"/>
  <c r="I1384" i="48"/>
  <c r="I1311" i="48"/>
  <c r="I1399" i="48"/>
  <c r="I1438" i="48"/>
  <c r="I1370" i="48"/>
  <c r="I1357" i="48"/>
  <c r="I1469" i="48"/>
  <c r="I1305" i="48"/>
  <c r="I1396" i="48"/>
  <c r="I1373" i="48"/>
  <c r="I1523" i="48"/>
  <c r="I1364" i="48"/>
  <c r="I1482" i="48"/>
  <c r="I1329" i="48"/>
  <c r="I1417" i="48"/>
  <c r="I1414" i="48"/>
  <c r="I1307" i="48"/>
  <c r="I1303" i="48"/>
  <c r="I1400" i="48"/>
  <c r="I1324" i="48"/>
  <c r="I1415" i="48"/>
  <c r="I1534" i="48"/>
  <c r="I1383" i="48"/>
  <c r="I1374" i="48"/>
  <c r="I1509" i="48"/>
  <c r="I1318" i="48"/>
  <c r="I1412" i="48"/>
  <c r="I1377" i="48"/>
  <c r="I1531" i="48"/>
  <c r="I1381" i="48"/>
  <c r="I1514" i="48"/>
  <c r="I1342" i="48"/>
  <c r="I1433" i="48"/>
  <c r="I1422" i="48"/>
  <c r="I1339" i="48"/>
  <c r="I1337" i="48"/>
  <c r="I1432" i="48"/>
  <c r="I1358" i="48"/>
  <c r="I1495" i="48"/>
  <c r="I1319" i="48"/>
  <c r="I1310" i="48"/>
  <c r="I1405" i="48"/>
  <c r="I1541" i="48"/>
  <c r="I1352" i="48"/>
  <c r="I1326" i="48"/>
  <c r="I1411" i="48"/>
  <c r="I1317" i="48"/>
  <c r="I1410" i="48"/>
  <c r="I1536" i="48"/>
  <c r="I1376" i="48"/>
  <c r="I1529" i="48"/>
  <c r="I1508" i="48"/>
  <c r="I1347" i="48"/>
  <c r="I1350" i="48"/>
  <c r="I1456" i="48"/>
  <c r="I1362" i="48"/>
  <c r="I1511" i="48"/>
  <c r="I1336" i="48"/>
  <c r="I1314" i="48"/>
  <c r="I1413" i="48"/>
  <c r="I1428" i="48"/>
  <c r="I1365" i="48"/>
  <c r="I1330" i="48"/>
  <c r="I1427" i="48"/>
  <c r="I1321" i="48"/>
  <c r="I1418" i="48"/>
  <c r="I1535" i="48"/>
  <c r="I1389" i="48"/>
  <c r="I1537" i="48"/>
  <c r="I1316" i="48"/>
  <c r="I1328" i="48"/>
  <c r="I1302" i="48"/>
  <c r="I1378" i="48"/>
  <c r="I1322" i="48"/>
  <c r="I1395" i="48"/>
  <c r="I1385" i="48"/>
  <c r="I1346" i="48"/>
  <c r="I1518" i="48"/>
  <c r="I1320" i="48"/>
  <c r="I1345" i="48"/>
  <c r="I1306" i="48"/>
  <c r="I1391" i="48"/>
  <c r="I1348" i="48"/>
  <c r="I1403" i="48"/>
  <c r="I1394" i="48"/>
  <c r="I1372" i="48"/>
  <c r="I1542" i="48"/>
  <c r="I1354" i="48"/>
  <c r="I1388" i="48"/>
  <c r="I1349" i="48"/>
  <c r="I1421" i="48"/>
  <c r="I1382" i="48"/>
  <c r="I1435" i="48"/>
  <c r="I1426" i="48"/>
  <c r="I1401" i="48"/>
  <c r="I1380" i="48"/>
  <c r="I1392" i="48"/>
  <c r="I1353" i="48"/>
  <c r="I1437" i="48"/>
  <c r="I1386" i="48"/>
  <c r="I1443" i="48"/>
  <c r="I1442" i="48"/>
  <c r="I1409" i="48"/>
  <c r="I1315" i="48"/>
  <c r="I1416" i="48"/>
  <c r="I1423" i="48"/>
  <c r="I1398" i="48"/>
  <c r="I1525" i="48"/>
  <c r="I1436" i="48"/>
  <c r="I1539" i="48"/>
  <c r="I1530" i="48"/>
  <c r="I1441" i="48"/>
  <c r="I1331" i="48"/>
  <c r="I1424" i="48"/>
  <c r="I1431" i="48"/>
  <c r="I1526" i="48"/>
  <c r="I1533" i="48"/>
  <c r="I1309" i="48"/>
  <c r="I1304" i="48"/>
  <c r="I1538" i="48"/>
  <c r="I1513" i="48"/>
  <c r="I1363" i="48"/>
  <c r="I1512" i="48"/>
  <c r="I1519" i="48"/>
  <c r="I1340" i="48"/>
  <c r="I1516" i="48"/>
  <c r="I1343" i="48"/>
  <c r="I1338" i="48"/>
  <c r="I1308" i="48"/>
  <c r="I1520" i="48"/>
  <c r="I1371" i="48"/>
  <c r="I1540" i="48"/>
  <c r="I1430" i="48"/>
  <c r="I1344" i="48"/>
  <c r="I1532" i="48"/>
  <c r="I1360" i="48"/>
  <c r="I1351" i="48"/>
  <c r="I1312" i="48"/>
  <c r="I1544" i="48"/>
  <c r="I1273" i="48"/>
  <c r="I1269" i="48"/>
  <c r="I1270" i="48"/>
  <c r="I1272" i="48"/>
  <c r="I1271" i="48"/>
  <c r="I1450" i="48"/>
  <c r="I1501" i="48"/>
  <c r="I1487" i="48"/>
  <c r="I1468" i="48"/>
  <c r="I1452" i="48"/>
  <c r="I1453" i="48"/>
  <c r="I1449" i="48"/>
  <c r="I1461" i="48"/>
  <c r="I1465" i="48"/>
  <c r="I1507" i="48"/>
  <c r="I1446" i="48"/>
  <c r="I1493" i="48"/>
  <c r="I1505" i="48"/>
  <c r="I1496" i="48"/>
  <c r="I1502" i="48"/>
  <c r="I1491" i="48"/>
  <c r="I1447" i="48"/>
  <c r="I1464" i="48"/>
  <c r="I1462" i="48"/>
  <c r="I1494" i="48"/>
  <c r="I1458" i="48"/>
  <c r="I1460" i="48"/>
  <c r="I1472" i="48"/>
  <c r="I1484" i="48"/>
  <c r="I1451" i="48"/>
  <c r="I1463" i="48"/>
  <c r="I1444" i="48"/>
  <c r="I1470" i="48"/>
  <c r="I1475" i="48"/>
  <c r="I1445" i="48"/>
  <c r="I1483" i="48"/>
  <c r="I1503" i="48"/>
  <c r="I1476" i="48"/>
  <c r="I1457" i="48"/>
  <c r="I1506" i="48"/>
  <c r="I1492" i="48"/>
  <c r="I1479" i="48"/>
  <c r="I1473" i="48"/>
  <c r="I1478" i="48"/>
  <c r="I1471" i="48"/>
  <c r="I1466" i="48"/>
  <c r="I1500" i="48"/>
  <c r="I1481" i="48"/>
  <c r="I1490" i="48"/>
  <c r="I1459" i="48"/>
  <c r="I1504" i="48"/>
  <c r="I1486" i="48"/>
  <c r="I1489" i="48"/>
  <c r="I1467" i="48"/>
  <c r="I1497" i="48"/>
  <c r="I1498" i="48"/>
  <c r="I1448" i="48"/>
  <c r="I1455" i="48"/>
  <c r="I1488" i="48"/>
  <c r="I1499" i="48"/>
  <c r="I1454" i="48"/>
  <c r="I1485" i="48"/>
  <c r="I1480" i="48"/>
  <c r="I1477" i="48"/>
  <c r="I1474" i="48"/>
  <c r="I1916" i="48"/>
  <c r="I1948" i="48"/>
  <c r="I1980" i="48"/>
  <c r="I2012" i="48"/>
  <c r="I2044" i="48"/>
  <c r="I2136" i="48"/>
  <c r="I1923" i="48"/>
  <c r="I1955" i="48"/>
  <c r="I1987" i="48"/>
  <c r="I2019" i="48"/>
  <c r="I2051" i="48"/>
  <c r="I2143" i="48"/>
  <c r="I1930" i="48"/>
  <c r="I1962" i="48"/>
  <c r="I1994" i="48"/>
  <c r="I2026" i="48"/>
  <c r="I2070" i="48"/>
  <c r="I2150" i="48"/>
  <c r="I1933" i="48"/>
  <c r="I1965" i="48"/>
  <c r="I1997" i="48"/>
  <c r="I2029" i="48"/>
  <c r="I2109" i="48"/>
  <c r="I2153" i="48"/>
  <c r="I1932" i="48"/>
  <c r="I1964" i="48"/>
  <c r="I1996" i="48"/>
  <c r="I2028" i="48"/>
  <c r="I2096" i="48"/>
  <c r="I2152" i="48"/>
  <c r="I1939" i="48"/>
  <c r="I1971" i="48"/>
  <c r="I2003" i="48"/>
  <c r="I2035" i="48"/>
  <c r="I2127" i="48"/>
  <c r="I1914" i="48"/>
  <c r="I1946" i="48"/>
  <c r="I1978" i="48"/>
  <c r="I2010" i="48"/>
  <c r="I2042" i="48"/>
  <c r="I2134" i="48"/>
  <c r="I1917" i="48"/>
  <c r="I1949" i="48"/>
  <c r="I1981" i="48"/>
  <c r="I2013" i="48"/>
  <c r="I2045" i="48"/>
  <c r="I2137" i="48"/>
  <c r="I1940" i="48"/>
  <c r="I1984" i="48"/>
  <c r="I2024" i="48"/>
  <c r="I2128" i="48"/>
  <c r="I1927" i="48"/>
  <c r="I1967" i="48"/>
  <c r="I2011" i="48"/>
  <c r="I2055" i="48"/>
  <c r="I2155" i="48"/>
  <c r="I1954" i="48"/>
  <c r="I1998" i="48"/>
  <c r="I2038" i="48"/>
  <c r="I2142" i="48"/>
  <c r="I1937" i="48"/>
  <c r="I1977" i="48"/>
  <c r="I2021" i="48"/>
  <c r="I2125" i="48"/>
  <c r="I1944" i="48"/>
  <c r="I1988" i="48"/>
  <c r="I2032" i="48"/>
  <c r="I2132" i="48"/>
  <c r="I1931" i="48"/>
  <c r="I1975" i="48"/>
  <c r="I2015" i="48"/>
  <c r="I2083" i="48"/>
  <c r="I1918" i="48"/>
  <c r="I1958" i="48"/>
  <c r="I2002" i="48"/>
  <c r="I2046" i="48"/>
  <c r="I2146" i="48"/>
  <c r="I1941" i="48"/>
  <c r="I1985" i="48"/>
  <c r="I2025" i="48"/>
  <c r="I2129" i="48"/>
  <c r="I1952" i="48"/>
  <c r="I1992" i="48"/>
  <c r="I2036" i="48"/>
  <c r="I2140" i="48"/>
  <c r="I1935" i="48"/>
  <c r="I1979" i="48"/>
  <c r="I2023" i="48"/>
  <c r="I2123" i="48"/>
  <c r="I1922" i="48"/>
  <c r="I1966" i="48"/>
  <c r="I2006" i="48"/>
  <c r="I2050" i="48"/>
  <c r="I2154" i="48"/>
  <c r="I1945" i="48"/>
  <c r="I1989" i="48"/>
  <c r="I2033" i="48"/>
  <c r="I2133" i="48"/>
  <c r="I1912" i="48"/>
  <c r="I1956" i="48"/>
  <c r="I2000" i="48"/>
  <c r="I2040" i="48"/>
  <c r="I2144" i="48"/>
  <c r="I1943" i="48"/>
  <c r="I1983" i="48"/>
  <c r="I2027" i="48"/>
  <c r="I2131" i="48"/>
  <c r="I1926" i="48"/>
  <c r="I1970" i="48"/>
  <c r="I2014" i="48"/>
  <c r="I2054" i="48"/>
  <c r="I2158" i="48"/>
  <c r="I1953" i="48"/>
  <c r="I1993" i="48"/>
  <c r="I2037" i="48"/>
  <c r="I2141" i="48"/>
  <c r="I1920" i="48"/>
  <c r="I1960" i="48"/>
  <c r="I2004" i="48"/>
  <c r="I2048" i="48"/>
  <c r="I2148" i="48"/>
  <c r="I1947" i="48"/>
  <c r="I1991" i="48"/>
  <c r="I2031" i="48"/>
  <c r="I2135" i="48"/>
  <c r="I1934" i="48"/>
  <c r="I1974" i="48"/>
  <c r="I2018" i="48"/>
  <c r="I2122" i="48"/>
  <c r="I1913" i="48"/>
  <c r="I1957" i="48"/>
  <c r="I2001" i="48"/>
  <c r="I2041" i="48"/>
  <c r="I2145" i="48"/>
  <c r="I1924" i="48"/>
  <c r="I1968" i="48"/>
  <c r="I2008" i="48"/>
  <c r="I2052" i="48"/>
  <c r="I2156" i="48"/>
  <c r="I1951" i="48"/>
  <c r="I1995" i="48"/>
  <c r="I2039" i="48"/>
  <c r="I2139" i="48"/>
  <c r="I1938" i="48"/>
  <c r="I1982" i="48"/>
  <c r="I2022" i="48"/>
  <c r="I2126" i="48"/>
  <c r="I1921" i="48"/>
  <c r="I1961" i="48"/>
  <c r="I2005" i="48"/>
  <c r="I2049" i="48"/>
  <c r="I2149" i="48"/>
  <c r="I1928" i="48"/>
  <c r="I1972" i="48"/>
  <c r="I2016" i="48"/>
  <c r="I2056" i="48"/>
  <c r="I1915" i="48"/>
  <c r="I1959" i="48"/>
  <c r="I1999" i="48"/>
  <c r="I2043" i="48"/>
  <c r="I2147" i="48"/>
  <c r="I1942" i="48"/>
  <c r="I1986" i="48"/>
  <c r="I2030" i="48"/>
  <c r="I2130" i="48"/>
  <c r="I1925" i="48"/>
  <c r="I1969" i="48"/>
  <c r="I2009" i="48"/>
  <c r="I2053" i="48"/>
  <c r="I2157" i="48"/>
  <c r="I1936" i="48"/>
  <c r="I1976" i="48"/>
  <c r="I2020" i="48"/>
  <c r="I2124" i="48"/>
  <c r="I1919" i="48"/>
  <c r="I1963" i="48"/>
  <c r="I2007" i="48"/>
  <c r="I2047" i="48"/>
  <c r="I2151" i="48"/>
  <c r="I1950" i="48"/>
  <c r="I1990" i="48"/>
  <c r="I2034" i="48"/>
  <c r="I2138" i="48"/>
  <c r="I1929" i="48"/>
  <c r="I1973" i="48"/>
  <c r="I2017" i="48"/>
  <c r="I2057" i="48"/>
  <c r="I1886" i="48"/>
  <c r="I1884" i="48"/>
  <c r="I1883" i="48"/>
  <c r="I1885" i="48"/>
  <c r="I1887" i="48"/>
  <c r="I2063" i="48"/>
  <c r="I2121" i="48"/>
  <c r="I2078" i="48"/>
  <c r="I2079" i="48"/>
  <c r="I2119" i="48"/>
  <c r="I2101" i="48"/>
  <c r="I2075" i="48"/>
  <c r="I2107" i="48"/>
  <c r="I2060" i="48"/>
  <c r="I2105" i="48"/>
  <c r="I2115" i="48"/>
  <c r="I2082" i="48"/>
  <c r="I2076" i="48"/>
  <c r="I2067" i="48"/>
  <c r="I2116" i="48"/>
  <c r="I2064" i="48"/>
  <c r="I2110" i="48"/>
  <c r="I2061" i="48"/>
  <c r="I2066" i="48"/>
  <c r="I2108" i="48"/>
  <c r="I2073" i="48"/>
  <c r="I2118" i="48"/>
  <c r="I2071" i="48"/>
  <c r="I2081" i="48"/>
  <c r="I2111" i="48"/>
  <c r="I2104" i="48"/>
  <c r="I2113" i="48"/>
  <c r="I2120" i="48"/>
  <c r="I2086" i="48"/>
  <c r="I2072" i="48"/>
  <c r="I2062" i="48"/>
  <c r="I2074" i="48"/>
  <c r="I2100" i="48"/>
  <c r="I2087" i="48"/>
  <c r="I2092" i="48"/>
  <c r="I2099" i="48"/>
  <c r="I2094" i="48"/>
  <c r="I2112" i="48"/>
  <c r="I2102" i="48"/>
  <c r="I2098" i="48"/>
  <c r="I2117" i="48"/>
  <c r="I2114" i="48"/>
  <c r="I2065" i="48"/>
  <c r="I2059" i="48"/>
  <c r="I2080" i="48"/>
  <c r="I2097" i="48"/>
  <c r="I2103" i="48"/>
  <c r="I2069" i="48"/>
  <c r="I2058" i="48"/>
  <c r="I2090" i="48"/>
  <c r="I2068" i="48"/>
  <c r="I2077" i="48"/>
  <c r="I2106" i="48"/>
  <c r="I2095" i="48"/>
  <c r="I2084" i="48"/>
  <c r="I2089" i="48"/>
  <c r="I2093" i="48"/>
  <c r="I2091" i="48"/>
  <c r="I2088" i="48"/>
  <c r="I2085" i="48"/>
  <c r="E1033" i="47"/>
  <c r="E1097" i="47"/>
  <c r="E1217" i="47"/>
  <c r="E1032" i="47"/>
  <c r="E1096" i="47"/>
  <c r="E1216" i="47"/>
  <c r="E1031" i="47"/>
  <c r="E1095" i="47"/>
  <c r="E1223" i="47"/>
  <c r="E1038" i="47"/>
  <c r="E1102" i="47"/>
  <c r="E1222" i="47"/>
  <c r="E1037" i="47"/>
  <c r="E1101" i="47"/>
  <c r="E1020" i="47"/>
  <c r="E1084" i="47"/>
  <c r="E1212" i="47"/>
  <c r="E1027" i="47"/>
  <c r="E1091" i="47"/>
  <c r="E1211" i="47"/>
  <c r="E1034" i="47"/>
  <c r="E1098" i="47"/>
  <c r="E1226" i="47"/>
  <c r="E1041" i="47"/>
  <c r="E1105" i="47"/>
  <c r="E1225" i="47"/>
  <c r="E1040" i="47"/>
  <c r="E1104" i="47"/>
  <c r="E1224" i="47"/>
  <c r="E1039" i="47"/>
  <c r="E1103" i="47"/>
  <c r="E1231" i="47"/>
  <c r="E1046" i="47"/>
  <c r="E1110" i="47"/>
  <c r="E1230" i="47"/>
  <c r="E1045" i="47"/>
  <c r="E1109" i="47"/>
  <c r="E1028" i="47"/>
  <c r="E1092" i="47"/>
  <c r="E1220" i="47"/>
  <c r="E1035" i="47"/>
  <c r="E1099" i="47"/>
  <c r="E1219" i="47"/>
  <c r="E1042" i="47"/>
  <c r="E1106" i="47"/>
  <c r="E1229" i="47"/>
  <c r="E1049" i="47"/>
  <c r="E1113" i="47"/>
  <c r="E1233" i="47"/>
  <c r="E1048" i="47"/>
  <c r="E1112" i="47"/>
  <c r="E1232" i="47"/>
  <c r="E1047" i="47"/>
  <c r="E1111" i="47"/>
  <c r="E990" i="47"/>
  <c r="E1054" i="47"/>
  <c r="E1118" i="47"/>
  <c r="E989" i="47"/>
  <c r="E1053" i="47"/>
  <c r="E1117" i="47"/>
  <c r="E1036" i="47"/>
  <c r="E1100" i="47"/>
  <c r="E1228" i="47"/>
  <c r="E1043" i="47"/>
  <c r="E1107" i="47"/>
  <c r="E1227" i="47"/>
  <c r="E1050" i="47"/>
  <c r="E1114" i="47"/>
  <c r="E1221" i="47"/>
  <c r="E993" i="47"/>
  <c r="E1057" i="47"/>
  <c r="E1121" i="47"/>
  <c r="E992" i="47"/>
  <c r="E1056" i="47"/>
  <c r="E1120" i="47"/>
  <c r="E991" i="47"/>
  <c r="E1055" i="47"/>
  <c r="E1119" i="47"/>
  <c r="E998" i="47"/>
  <c r="E1062" i="47"/>
  <c r="E1126" i="47"/>
  <c r="E997" i="47"/>
  <c r="E1061" i="47"/>
  <c r="E1125" i="47"/>
  <c r="E1044" i="47"/>
  <c r="E1108" i="47"/>
  <c r="E987" i="47"/>
  <c r="E1051" i="47"/>
  <c r="E1115" i="47"/>
  <c r="E994" i="47"/>
  <c r="E1009" i="47"/>
  <c r="E1073" i="47"/>
  <c r="E1145" i="47"/>
  <c r="E1008" i="47"/>
  <c r="E1072" i="47"/>
  <c r="E1184" i="47"/>
  <c r="E1007" i="47"/>
  <c r="E1071" i="47"/>
  <c r="E1199" i="47"/>
  <c r="E1014" i="47"/>
  <c r="E1078" i="47"/>
  <c r="E1198" i="47"/>
  <c r="E1013" i="47"/>
  <c r="E1077" i="47"/>
  <c r="E996" i="47"/>
  <c r="E1060" i="47"/>
  <c r="E1124" i="47"/>
  <c r="E1003" i="47"/>
  <c r="E1067" i="47"/>
  <c r="E1131" i="47"/>
  <c r="E1010" i="47"/>
  <c r="E1074" i="47"/>
  <c r="E1202" i="47"/>
  <c r="E1197" i="47"/>
  <c r="E1017" i="47"/>
  <c r="E1081" i="47"/>
  <c r="E1201" i="47"/>
  <c r="E1016" i="47"/>
  <c r="E1080" i="47"/>
  <c r="E1200" i="47"/>
  <c r="E1015" i="47"/>
  <c r="E1079" i="47"/>
  <c r="E1207" i="47"/>
  <c r="E1022" i="47"/>
  <c r="E1086" i="47"/>
  <c r="E1206" i="47"/>
  <c r="E1021" i="47"/>
  <c r="E1085" i="47"/>
  <c r="E1004" i="47"/>
  <c r="E1068" i="47"/>
  <c r="E1132" i="47"/>
  <c r="E1011" i="47"/>
  <c r="E1075" i="47"/>
  <c r="E1171" i="47"/>
  <c r="E1018" i="47"/>
  <c r="E1082" i="47"/>
  <c r="E1210" i="47"/>
  <c r="E1025" i="47"/>
  <c r="E1089" i="47"/>
  <c r="E1209" i="47"/>
  <c r="E1024" i="47"/>
  <c r="E1088" i="47"/>
  <c r="E1208" i="47"/>
  <c r="E1023" i="47"/>
  <c r="E1087" i="47"/>
  <c r="E1215" i="47"/>
  <c r="E1030" i="47"/>
  <c r="E1094" i="47"/>
  <c r="E1214" i="47"/>
  <c r="E1029" i="47"/>
  <c r="E1093" i="47"/>
  <c r="E1012" i="47"/>
  <c r="E1076" i="47"/>
  <c r="E1204" i="47"/>
  <c r="E1019" i="47"/>
  <c r="E1083" i="47"/>
  <c r="E1203" i="47"/>
  <c r="E1026" i="47"/>
  <c r="E1001" i="47"/>
  <c r="E1127" i="47"/>
  <c r="E1116" i="47"/>
  <c r="E1122" i="47"/>
  <c r="E1064" i="47"/>
  <c r="E1005" i="47"/>
  <c r="E1002" i="47"/>
  <c r="E1205" i="47"/>
  <c r="E1063" i="47"/>
  <c r="E1059" i="47"/>
  <c r="E1006" i="47"/>
  <c r="E1123" i="47"/>
  <c r="E1070" i="47"/>
  <c r="E1058" i="47"/>
  <c r="E1065" i="47"/>
  <c r="E1158" i="47"/>
  <c r="E1066" i="47"/>
  <c r="E1129" i="47"/>
  <c r="E1069" i="47"/>
  <c r="E1090" i="47"/>
  <c r="E1000" i="47"/>
  <c r="E988" i="47"/>
  <c r="E1130" i="47"/>
  <c r="E1128" i="47"/>
  <c r="E1052" i="47"/>
  <c r="E1218" i="47"/>
  <c r="E999" i="47"/>
  <c r="E995" i="47"/>
  <c r="E1213" i="47"/>
  <c r="E960" i="47"/>
  <c r="E962" i="47"/>
  <c r="E959" i="47"/>
  <c r="E958" i="47"/>
  <c r="E961" i="47"/>
  <c r="E1176" i="47"/>
  <c r="E1139" i="47"/>
  <c r="E1150" i="47"/>
  <c r="E1142" i="47"/>
  <c r="E1182" i="47"/>
  <c r="E1135" i="47"/>
  <c r="E1185" i="47"/>
  <c r="E1194" i="47"/>
  <c r="E1180" i="47"/>
  <c r="E1153" i="47"/>
  <c r="E1138" i="47"/>
  <c r="E1191" i="47"/>
  <c r="E1157" i="47"/>
  <c r="E1154" i="47"/>
  <c r="E1196" i="47"/>
  <c r="E1151" i="47"/>
  <c r="E1190" i="47"/>
  <c r="E1136" i="47"/>
  <c r="E1141" i="47"/>
  <c r="E1183" i="47"/>
  <c r="E1148" i="47"/>
  <c r="E1174" i="47"/>
  <c r="E1134" i="47"/>
  <c r="E1152" i="47"/>
  <c r="E1144" i="47"/>
  <c r="E1156" i="47"/>
  <c r="E1133" i="47"/>
  <c r="E1165" i="47"/>
  <c r="E1147" i="47"/>
  <c r="E1173" i="47"/>
  <c r="E1178" i="47"/>
  <c r="E1181" i="47"/>
  <c r="E1170" i="47"/>
  <c r="E1177" i="47"/>
  <c r="E1193" i="47"/>
  <c r="E1195" i="47"/>
  <c r="E1186" i="47"/>
  <c r="E1164" i="47"/>
  <c r="E1137" i="47"/>
  <c r="E1175" i="47"/>
  <c r="E1192" i="47"/>
  <c r="E1179" i="47"/>
  <c r="E1188" i="47"/>
  <c r="E1140" i="47"/>
  <c r="E1146" i="47"/>
  <c r="E1189" i="47"/>
  <c r="E1159" i="47"/>
  <c r="E1187" i="47"/>
  <c r="E1168" i="47"/>
  <c r="E1161" i="47"/>
  <c r="E1169" i="47"/>
  <c r="E1143" i="47"/>
  <c r="E1149" i="47"/>
  <c r="E1167" i="47"/>
  <c r="E1155" i="47"/>
  <c r="E1172" i="47"/>
  <c r="E1162" i="47"/>
  <c r="E1163" i="47"/>
  <c r="E1166" i="47"/>
  <c r="E1160" i="47"/>
  <c r="G612" i="74"/>
  <c r="G506" i="74"/>
  <c r="G462" i="74"/>
  <c r="G599" i="74"/>
  <c r="G472" i="74"/>
  <c r="G600" i="74"/>
  <c r="G473" i="74"/>
  <c r="G601" i="74"/>
  <c r="G465" i="74"/>
  <c r="G602" i="74"/>
  <c r="G466" i="74"/>
  <c r="G603" i="74"/>
  <c r="G605" i="74"/>
  <c r="G485" i="74"/>
  <c r="G449" i="74"/>
  <c r="G559" i="74"/>
  <c r="G459" i="74"/>
  <c r="G596" i="74"/>
  <c r="G442" i="74"/>
  <c r="G515" i="74"/>
  <c r="G471" i="74"/>
  <c r="G608" i="74"/>
  <c r="G481" i="74"/>
  <c r="G609" i="74"/>
  <c r="G482" i="74"/>
  <c r="G610" i="74"/>
  <c r="G474" i="74"/>
  <c r="G611" i="74"/>
  <c r="G475" i="74"/>
  <c r="G597" i="74"/>
  <c r="G477" i="74"/>
  <c r="G458" i="74"/>
  <c r="G586" i="74"/>
  <c r="G468" i="74"/>
  <c r="G606" i="74"/>
  <c r="G451" i="74"/>
  <c r="G588" i="74"/>
  <c r="G480" i="74"/>
  <c r="G617" i="74"/>
  <c r="G490" i="74"/>
  <c r="G618" i="74"/>
  <c r="G491" i="74"/>
  <c r="G619" i="74"/>
  <c r="G483" i="74"/>
  <c r="G620" i="74"/>
  <c r="G484" i="74"/>
  <c r="G589" i="74"/>
  <c r="G469" i="74"/>
  <c r="G467" i="74"/>
  <c r="G595" i="74"/>
  <c r="G478" i="74"/>
  <c r="G615" i="74"/>
  <c r="G460" i="74"/>
  <c r="G598" i="74"/>
  <c r="G489" i="74"/>
  <c r="G499" i="74"/>
  <c r="G500" i="74"/>
  <c r="G492" i="74"/>
  <c r="G494" i="74"/>
  <c r="G533" i="74"/>
  <c r="G461" i="74"/>
  <c r="G476" i="74"/>
  <c r="G604" i="74"/>
  <c r="G487" i="74"/>
  <c r="G470" i="74"/>
  <c r="G607" i="74"/>
  <c r="G498" i="74"/>
  <c r="G508" i="74"/>
  <c r="G510" i="74"/>
  <c r="G502" i="74"/>
  <c r="G503" i="74"/>
  <c r="G517" i="74"/>
  <c r="G453" i="74"/>
  <c r="G486" i="74"/>
  <c r="G614" i="74"/>
  <c r="G496" i="74"/>
  <c r="G479" i="74"/>
  <c r="G616" i="74"/>
  <c r="G507" i="74"/>
  <c r="G444" i="74"/>
  <c r="G518" i="74"/>
  <c r="G446" i="74"/>
  <c r="G519" i="74"/>
  <c r="G438" i="74"/>
  <c r="G511" i="74"/>
  <c r="G439" i="74"/>
  <c r="G512" i="74"/>
  <c r="G509" i="74"/>
  <c r="G445" i="74"/>
  <c r="G495" i="74"/>
  <c r="G505" i="74"/>
  <c r="G488" i="74"/>
  <c r="G443" i="74"/>
  <c r="G516" i="74"/>
  <c r="G454" i="74"/>
  <c r="G572" i="74"/>
  <c r="G455" i="74"/>
  <c r="G546" i="74"/>
  <c r="G447" i="74"/>
  <c r="G520" i="74"/>
  <c r="G448" i="74"/>
  <c r="G585" i="74"/>
  <c r="G621" i="74"/>
  <c r="G501" i="74"/>
  <c r="G437" i="74"/>
  <c r="G504" i="74"/>
  <c r="G441" i="74"/>
  <c r="G514" i="74"/>
  <c r="G497" i="74"/>
  <c r="G452" i="74"/>
  <c r="G590" i="74"/>
  <c r="G463" i="74"/>
  <c r="G591" i="74"/>
  <c r="G464" i="74"/>
  <c r="G592" i="74"/>
  <c r="G456" i="74"/>
  <c r="G593" i="74"/>
  <c r="G457" i="74"/>
  <c r="G594" i="74"/>
  <c r="G613" i="74"/>
  <c r="G493" i="74"/>
  <c r="G440" i="74"/>
  <c r="G513" i="74"/>
  <c r="G450" i="74"/>
  <c r="G587" i="74"/>
  <c r="G402" i="74"/>
  <c r="G393" i="74"/>
  <c r="G391" i="74"/>
  <c r="G397" i="74"/>
  <c r="G428" i="74"/>
  <c r="G426" i="74"/>
  <c r="G424" i="74"/>
  <c r="G429" i="74"/>
  <c r="G396" i="74"/>
  <c r="G427" i="74"/>
  <c r="G395" i="74"/>
  <c r="G394" i="74"/>
  <c r="G392" i="74"/>
  <c r="G422" i="74"/>
  <c r="G385" i="74"/>
  <c r="G410" i="74"/>
  <c r="G408" i="74"/>
  <c r="G389" i="74"/>
  <c r="G420" i="74"/>
  <c r="G388" i="74"/>
  <c r="G419" i="74"/>
  <c r="G387" i="74"/>
  <c r="G418" i="74"/>
  <c r="G417" i="74"/>
  <c r="G416" i="74"/>
  <c r="G384" i="74"/>
  <c r="G382" i="74"/>
  <c r="G386" i="74"/>
  <c r="G415" i="74"/>
  <c r="G414" i="74"/>
  <c r="G377" i="74"/>
  <c r="G421" i="74"/>
  <c r="G383" i="74"/>
  <c r="G378" i="74"/>
  <c r="G376" i="74"/>
  <c r="G413" i="74"/>
  <c r="G381" i="74"/>
  <c r="G380" i="74"/>
  <c r="G379" i="74"/>
  <c r="G412" i="74"/>
  <c r="G411" i="74"/>
  <c r="G409" i="74"/>
  <c r="G407" i="74"/>
  <c r="G375" i="74"/>
  <c r="G406" i="74"/>
  <c r="G403" i="74"/>
  <c r="G400" i="74"/>
  <c r="G398" i="74"/>
  <c r="G425" i="74"/>
  <c r="G405" i="74"/>
  <c r="G436" i="74"/>
  <c r="G435" i="74"/>
  <c r="G434" i="74"/>
  <c r="G433" i="74"/>
  <c r="G401" i="74"/>
  <c r="G432" i="74"/>
  <c r="G399" i="74"/>
  <c r="G404" i="74"/>
  <c r="G431" i="74"/>
  <c r="G430" i="74"/>
  <c r="G423" i="74"/>
  <c r="G390" i="74"/>
  <c r="G346" i="74"/>
  <c r="G348" i="74"/>
  <c r="G350" i="74"/>
  <c r="G349" i="74"/>
  <c r="G347" i="74"/>
  <c r="G527" i="74"/>
  <c r="G530" i="74"/>
  <c r="G564" i="74"/>
  <c r="G573" i="74"/>
  <c r="G539" i="74"/>
  <c r="G538" i="74"/>
  <c r="G523" i="74"/>
  <c r="G578" i="74"/>
  <c r="G545" i="74"/>
  <c r="G529" i="74"/>
  <c r="G542" i="74"/>
  <c r="G584" i="74"/>
  <c r="G568" i="74"/>
  <c r="G524" i="74"/>
  <c r="G526" i="74"/>
  <c r="G570" i="74"/>
  <c r="G579" i="74"/>
  <c r="G582" i="74"/>
  <c r="G541" i="74"/>
  <c r="G531" i="74"/>
  <c r="G561" i="74"/>
  <c r="G537" i="74"/>
  <c r="G522" i="74"/>
  <c r="G560" i="74"/>
  <c r="G580" i="74"/>
  <c r="G532" i="74"/>
  <c r="G521" i="74"/>
  <c r="G549" i="74"/>
  <c r="G571" i="74"/>
  <c r="G535" i="74"/>
  <c r="G565" i="74"/>
  <c r="G528" i="74"/>
  <c r="G540" i="74"/>
  <c r="G583" i="74"/>
  <c r="G569" i="74"/>
  <c r="G547" i="74"/>
  <c r="G552" i="74"/>
  <c r="G555" i="74"/>
  <c r="G554" i="74"/>
  <c r="G575" i="74"/>
  <c r="G567" i="74"/>
  <c r="G536" i="74"/>
  <c r="G525" i="74"/>
  <c r="G562" i="74"/>
  <c r="G534" i="74"/>
  <c r="G563" i="74"/>
  <c r="G577" i="74"/>
  <c r="G574" i="74"/>
  <c r="G558" i="74"/>
  <c r="G553" i="74"/>
  <c r="G550" i="74"/>
  <c r="G576" i="74"/>
  <c r="G581" i="74"/>
  <c r="G543" i="74"/>
  <c r="G566" i="74"/>
  <c r="G544" i="74"/>
  <c r="G556" i="74"/>
  <c r="G557" i="74"/>
  <c r="G551" i="74"/>
  <c r="G548" i="74"/>
  <c r="E1294" i="47"/>
  <c r="E1302" i="47"/>
  <c r="E1298" i="47"/>
  <c r="E1299" i="47"/>
  <c r="E1308" i="47"/>
  <c r="E1316" i="47"/>
  <c r="E1324" i="47"/>
  <c r="E1332" i="47"/>
  <c r="E1340" i="47"/>
  <c r="E1348" i="47"/>
  <c r="E1356" i="47"/>
  <c r="E1364" i="47"/>
  <c r="E1372" i="47"/>
  <c r="E1380" i="47"/>
  <c r="E1388" i="47"/>
  <c r="E1396" i="47"/>
  <c r="E1404" i="47"/>
  <c r="E1412" i="47"/>
  <c r="E1420" i="47"/>
  <c r="E1428" i="47"/>
  <c r="E1436" i="47"/>
  <c r="E1504" i="47"/>
  <c r="E1512" i="47"/>
  <c r="E1520" i="47"/>
  <c r="E1528" i="47"/>
  <c r="E1536" i="47"/>
  <c r="E1304" i="47"/>
  <c r="E1312" i="47"/>
  <c r="E1320" i="47"/>
  <c r="E1328" i="47"/>
  <c r="E1336" i="47"/>
  <c r="E1344" i="47"/>
  <c r="E1352" i="47"/>
  <c r="E1360" i="47"/>
  <c r="E1368" i="47"/>
  <c r="E1376" i="47"/>
  <c r="E1384" i="47"/>
  <c r="E1392" i="47"/>
  <c r="E1400" i="47"/>
  <c r="E1408" i="47"/>
  <c r="E1416" i="47"/>
  <c r="E1424" i="47"/>
  <c r="E1432" i="47"/>
  <c r="E1452" i="47"/>
  <c r="E1508" i="47"/>
  <c r="E1516" i="47"/>
  <c r="E1524" i="47"/>
  <c r="E1532" i="47"/>
  <c r="E1540" i="47"/>
  <c r="E1303" i="47"/>
  <c r="E1314" i="47"/>
  <c r="E1325" i="47"/>
  <c r="E1335" i="47"/>
  <c r="E1346" i="47"/>
  <c r="E1357" i="47"/>
  <c r="E1367" i="47"/>
  <c r="E1378" i="47"/>
  <c r="E1389" i="47"/>
  <c r="E1399" i="47"/>
  <c r="E1410" i="47"/>
  <c r="E1421" i="47"/>
  <c r="E1431" i="47"/>
  <c r="E1478" i="47"/>
  <c r="E1513" i="47"/>
  <c r="E1523" i="47"/>
  <c r="E1534" i="47"/>
  <c r="E1305" i="47"/>
  <c r="E1315" i="47"/>
  <c r="E1326" i="47"/>
  <c r="E1337" i="47"/>
  <c r="E1347" i="47"/>
  <c r="E1358" i="47"/>
  <c r="E1369" i="47"/>
  <c r="E1379" i="47"/>
  <c r="E1390" i="47"/>
  <c r="E1401" i="47"/>
  <c r="E1411" i="47"/>
  <c r="E1422" i="47"/>
  <c r="E1433" i="47"/>
  <c r="E1491" i="47"/>
  <c r="E1514" i="47"/>
  <c r="E1525" i="47"/>
  <c r="E1535" i="47"/>
  <c r="E1306" i="47"/>
  <c r="E1317" i="47"/>
  <c r="E1327" i="47"/>
  <c r="E1338" i="47"/>
  <c r="E1349" i="47"/>
  <c r="E1359" i="47"/>
  <c r="E1370" i="47"/>
  <c r="E1381" i="47"/>
  <c r="E1391" i="47"/>
  <c r="E1402" i="47"/>
  <c r="E1413" i="47"/>
  <c r="E1423" i="47"/>
  <c r="E1434" i="47"/>
  <c r="E1505" i="47"/>
  <c r="E1515" i="47"/>
  <c r="E1526" i="47"/>
  <c r="E1537" i="47"/>
  <c r="E1295" i="47"/>
  <c r="E1307" i="47"/>
  <c r="E1318" i="47"/>
  <c r="E1329" i="47"/>
  <c r="E1339" i="47"/>
  <c r="E1350" i="47"/>
  <c r="E1361" i="47"/>
  <c r="E1371" i="47"/>
  <c r="E1382" i="47"/>
  <c r="E1393" i="47"/>
  <c r="E1403" i="47"/>
  <c r="E1414" i="47"/>
  <c r="E1425" i="47"/>
  <c r="E1435" i="47"/>
  <c r="E1506" i="47"/>
  <c r="E1517" i="47"/>
  <c r="E1527" i="47"/>
  <c r="E1538" i="47"/>
  <c r="E1296" i="47"/>
  <c r="E1309" i="47"/>
  <c r="E1319" i="47"/>
  <c r="E1330" i="47"/>
  <c r="E1341" i="47"/>
  <c r="E1351" i="47"/>
  <c r="E1362" i="47"/>
  <c r="E1373" i="47"/>
  <c r="E1383" i="47"/>
  <c r="E1394" i="47"/>
  <c r="E1405" i="47"/>
  <c r="E1415" i="47"/>
  <c r="E1426" i="47"/>
  <c r="E1437" i="47"/>
  <c r="E1507" i="47"/>
  <c r="E1518" i="47"/>
  <c r="E1529" i="47"/>
  <c r="E1539" i="47"/>
  <c r="E1297" i="47"/>
  <c r="E1310" i="47"/>
  <c r="E1321" i="47"/>
  <c r="E1331" i="47"/>
  <c r="E1342" i="47"/>
  <c r="E1353" i="47"/>
  <c r="E1363" i="47"/>
  <c r="E1374" i="47"/>
  <c r="E1385" i="47"/>
  <c r="E1395" i="47"/>
  <c r="E1406" i="47"/>
  <c r="E1417" i="47"/>
  <c r="E1427" i="47"/>
  <c r="E1438" i="47"/>
  <c r="E1509" i="47"/>
  <c r="E1519" i="47"/>
  <c r="E1530" i="47"/>
  <c r="E1300" i="47"/>
  <c r="E1311" i="47"/>
  <c r="E1322" i="47"/>
  <c r="E1333" i="47"/>
  <c r="E1343" i="47"/>
  <c r="E1354" i="47"/>
  <c r="E1365" i="47"/>
  <c r="E1375" i="47"/>
  <c r="E1386" i="47"/>
  <c r="E1397" i="47"/>
  <c r="E1407" i="47"/>
  <c r="E1418" i="47"/>
  <c r="E1429" i="47"/>
  <c r="E1439" i="47"/>
  <c r="E1510" i="47"/>
  <c r="E1521" i="47"/>
  <c r="E1531" i="47"/>
  <c r="E1301" i="47"/>
  <c r="E1313" i="47"/>
  <c r="E1323" i="47"/>
  <c r="E1334" i="47"/>
  <c r="E1345" i="47"/>
  <c r="E1355" i="47"/>
  <c r="E1366" i="47"/>
  <c r="E1377" i="47"/>
  <c r="E1387" i="47"/>
  <c r="E1398" i="47"/>
  <c r="E1409" i="47"/>
  <c r="E1419" i="47"/>
  <c r="E1430" i="47"/>
  <c r="E1465" i="47"/>
  <c r="E1511" i="47"/>
  <c r="E1522" i="47"/>
  <c r="E1533" i="47"/>
  <c r="E1266" i="47"/>
  <c r="E1265" i="47"/>
  <c r="E1267" i="47"/>
  <c r="E1269" i="47"/>
  <c r="E1268" i="47"/>
  <c r="E1445" i="47"/>
  <c r="E1489" i="47"/>
  <c r="E1461" i="47"/>
  <c r="E1483" i="47"/>
  <c r="E1503" i="47"/>
  <c r="E1487" i="47"/>
  <c r="E1501" i="47"/>
  <c r="E1448" i="47"/>
  <c r="E1449" i="47"/>
  <c r="E1492" i="47"/>
  <c r="E1443" i="47"/>
  <c r="E1464" i="47"/>
  <c r="E1457" i="47"/>
  <c r="E1442" i="47"/>
  <c r="E1498" i="47"/>
  <c r="E1446" i="47"/>
  <c r="E1458" i="47"/>
  <c r="E1497" i="47"/>
  <c r="E1460" i="47"/>
  <c r="E1494" i="47"/>
  <c r="E1486" i="47"/>
  <c r="E1495" i="47"/>
  <c r="E1456" i="47"/>
  <c r="E1496" i="47"/>
  <c r="E1469" i="47"/>
  <c r="E1481" i="47"/>
  <c r="E1499" i="47"/>
  <c r="E1453" i="47"/>
  <c r="E1462" i="47"/>
  <c r="E1463" i="47"/>
  <c r="E1440" i="47"/>
  <c r="E1468" i="47"/>
  <c r="E1484" i="47"/>
  <c r="E1441" i="47"/>
  <c r="E1451" i="47"/>
  <c r="E1471" i="47"/>
  <c r="E1450" i="47"/>
  <c r="E1455" i="47"/>
  <c r="E1480" i="47"/>
  <c r="E1502" i="47"/>
  <c r="E1479" i="47"/>
  <c r="E1485" i="47"/>
  <c r="E1488" i="47"/>
  <c r="E1466" i="47"/>
  <c r="E1472" i="47"/>
  <c r="E1459" i="47"/>
  <c r="E1482" i="47"/>
  <c r="E1493" i="47"/>
  <c r="E1475" i="47"/>
  <c r="E1477" i="47"/>
  <c r="E1474" i="47"/>
  <c r="E1476" i="47"/>
  <c r="E1490" i="47"/>
  <c r="E1454" i="47"/>
  <c r="E1500" i="47"/>
  <c r="E1447" i="47"/>
  <c r="E1444" i="47"/>
  <c r="E1473" i="47"/>
  <c r="E1470" i="47"/>
  <c r="E1467" i="47"/>
  <c r="I71" i="48"/>
  <c r="I79" i="48"/>
  <c r="I87" i="48"/>
  <c r="I95" i="48"/>
  <c r="I103" i="48"/>
  <c r="I111" i="48"/>
  <c r="I119" i="48"/>
  <c r="I127" i="48"/>
  <c r="I135" i="48"/>
  <c r="I143" i="48"/>
  <c r="I151" i="48"/>
  <c r="I159" i="48"/>
  <c r="I167" i="48"/>
  <c r="I175" i="48"/>
  <c r="I183" i="48"/>
  <c r="I191" i="48"/>
  <c r="I199" i="48"/>
  <c r="I207" i="48"/>
  <c r="I215" i="48"/>
  <c r="I283" i="48"/>
  <c r="I291" i="48"/>
  <c r="I299" i="48"/>
  <c r="I307" i="48"/>
  <c r="I315" i="48"/>
  <c r="I75" i="48"/>
  <c r="I83" i="48"/>
  <c r="I91" i="48"/>
  <c r="I99" i="48"/>
  <c r="I107" i="48"/>
  <c r="I115" i="48"/>
  <c r="I123" i="48"/>
  <c r="I131" i="48"/>
  <c r="I139" i="48"/>
  <c r="I147" i="48"/>
  <c r="I155" i="48"/>
  <c r="I163" i="48"/>
  <c r="I171" i="48"/>
  <c r="I179" i="48"/>
  <c r="I187" i="48"/>
  <c r="I195" i="48"/>
  <c r="I203" i="48"/>
  <c r="I211" i="48"/>
  <c r="I255" i="48"/>
  <c r="I287" i="48"/>
  <c r="I295" i="48"/>
  <c r="I303" i="48"/>
  <c r="I311" i="48"/>
  <c r="I80" i="48"/>
  <c r="I90" i="48"/>
  <c r="I101" i="48"/>
  <c r="I112" i="48"/>
  <c r="I122" i="48"/>
  <c r="I133" i="48"/>
  <c r="I144" i="48"/>
  <c r="I154" i="48"/>
  <c r="I165" i="48"/>
  <c r="I176" i="48"/>
  <c r="I186" i="48"/>
  <c r="I197" i="48"/>
  <c r="I208" i="48"/>
  <c r="I242" i="48"/>
  <c r="I289" i="48"/>
  <c r="I300" i="48"/>
  <c r="I310" i="48"/>
  <c r="I81" i="48"/>
  <c r="I92" i="48"/>
  <c r="I102" i="48"/>
  <c r="I113" i="48"/>
  <c r="I124" i="48"/>
  <c r="I134" i="48"/>
  <c r="I145" i="48"/>
  <c r="I156" i="48"/>
  <c r="I166" i="48"/>
  <c r="I177" i="48"/>
  <c r="I188" i="48"/>
  <c r="I198" i="48"/>
  <c r="I209" i="48"/>
  <c r="I268" i="48"/>
  <c r="I290" i="48"/>
  <c r="I301" i="48"/>
  <c r="I312" i="48"/>
  <c r="I72" i="48"/>
  <c r="I82" i="48"/>
  <c r="I93" i="48"/>
  <c r="I104" i="48"/>
  <c r="I114" i="48"/>
  <c r="I125" i="48"/>
  <c r="I136" i="48"/>
  <c r="I146" i="48"/>
  <c r="I157" i="48"/>
  <c r="I168" i="48"/>
  <c r="I178" i="48"/>
  <c r="I189" i="48"/>
  <c r="I200" i="48"/>
  <c r="I210" i="48"/>
  <c r="I281" i="48"/>
  <c r="I292" i="48"/>
  <c r="I302" i="48"/>
  <c r="I313" i="48"/>
  <c r="I73" i="48"/>
  <c r="I84" i="48"/>
  <c r="I94" i="48"/>
  <c r="I105" i="48"/>
  <c r="I116" i="48"/>
  <c r="I126" i="48"/>
  <c r="I137" i="48"/>
  <c r="I148" i="48"/>
  <c r="I158" i="48"/>
  <c r="I169" i="48"/>
  <c r="I180" i="48"/>
  <c r="I190" i="48"/>
  <c r="I201" i="48"/>
  <c r="I212" i="48"/>
  <c r="I282" i="48"/>
  <c r="I293" i="48"/>
  <c r="I304" i="48"/>
  <c r="I314" i="48"/>
  <c r="I74" i="48"/>
  <c r="I85" i="48"/>
  <c r="I96" i="48"/>
  <c r="I106" i="48"/>
  <c r="I117" i="48"/>
  <c r="I128" i="48"/>
  <c r="I138" i="48"/>
  <c r="I149" i="48"/>
  <c r="I160" i="48"/>
  <c r="I170" i="48"/>
  <c r="I181" i="48"/>
  <c r="I192" i="48"/>
  <c r="I202" i="48"/>
  <c r="I213" i="48"/>
  <c r="I284" i="48"/>
  <c r="I294" i="48"/>
  <c r="I305" i="48"/>
  <c r="I316" i="48"/>
  <c r="I76" i="48"/>
  <c r="I86" i="48"/>
  <c r="I97" i="48"/>
  <c r="I108" i="48"/>
  <c r="I118" i="48"/>
  <c r="I129" i="48"/>
  <c r="I140" i="48"/>
  <c r="I150" i="48"/>
  <c r="I161" i="48"/>
  <c r="I172" i="48"/>
  <c r="I182" i="48"/>
  <c r="I193" i="48"/>
  <c r="I204" i="48"/>
  <c r="I214" i="48"/>
  <c r="I285" i="48"/>
  <c r="I296" i="48"/>
  <c r="I306" i="48"/>
  <c r="I317" i="48"/>
  <c r="I77" i="48"/>
  <c r="I88" i="48"/>
  <c r="I98" i="48"/>
  <c r="I109" i="48"/>
  <c r="I120" i="48"/>
  <c r="I130" i="48"/>
  <c r="I141" i="48"/>
  <c r="I152" i="48"/>
  <c r="I162" i="48"/>
  <c r="I173" i="48"/>
  <c r="I184" i="48"/>
  <c r="I194" i="48"/>
  <c r="I205" i="48"/>
  <c r="I216" i="48"/>
  <c r="I286" i="48"/>
  <c r="I297" i="48"/>
  <c r="I308" i="48"/>
  <c r="I78" i="48"/>
  <c r="I89" i="48"/>
  <c r="I100" i="48"/>
  <c r="I110" i="48"/>
  <c r="I121" i="48"/>
  <c r="I132" i="48"/>
  <c r="I142" i="48"/>
  <c r="I153" i="48"/>
  <c r="I164" i="48"/>
  <c r="I174" i="48"/>
  <c r="I185" i="48"/>
  <c r="I196" i="48"/>
  <c r="I206" i="48"/>
  <c r="I229" i="48"/>
  <c r="I288" i="48"/>
  <c r="I298" i="48"/>
  <c r="I309" i="48"/>
  <c r="I42" i="48"/>
  <c r="I44" i="48"/>
  <c r="I46" i="48"/>
  <c r="I43" i="48"/>
  <c r="I45" i="48"/>
  <c r="I234" i="48"/>
  <c r="I260" i="48"/>
  <c r="I269" i="48"/>
  <c r="I225" i="48"/>
  <c r="I219" i="48"/>
  <c r="I275" i="48"/>
  <c r="I274" i="48"/>
  <c r="I278" i="48"/>
  <c r="I264" i="48"/>
  <c r="I280" i="48"/>
  <c r="I220" i="48"/>
  <c r="I237" i="48"/>
  <c r="I223" i="48"/>
  <c r="I222" i="48"/>
  <c r="I266" i="48"/>
  <c r="I226" i="48"/>
  <c r="I238" i="48"/>
  <c r="I241" i="48"/>
  <c r="I218" i="48"/>
  <c r="I276" i="48"/>
  <c r="I217" i="48"/>
  <c r="I243" i="48"/>
  <c r="I253" i="48"/>
  <c r="I235" i="48"/>
  <c r="I261" i="48"/>
  <c r="I233" i="48"/>
  <c r="I256" i="48"/>
  <c r="I254" i="48"/>
  <c r="I251" i="48"/>
  <c r="I227" i="48"/>
  <c r="I257" i="48"/>
  <c r="I236" i="48"/>
  <c r="I279" i="48"/>
  <c r="I239" i="48"/>
  <c r="I228" i="48"/>
  <c r="I240" i="48"/>
  <c r="I265" i="48"/>
  <c r="I246" i="48"/>
  <c r="I270" i="48"/>
  <c r="I244" i="48"/>
  <c r="I232" i="48"/>
  <c r="I277" i="48"/>
  <c r="I259" i="48"/>
  <c r="I262" i="48"/>
  <c r="I245" i="48"/>
  <c r="I271" i="48"/>
  <c r="I272" i="48"/>
  <c r="I231" i="48"/>
  <c r="I263" i="48"/>
  <c r="I258" i="48"/>
  <c r="I273" i="48"/>
  <c r="I248" i="48"/>
  <c r="I267" i="48"/>
  <c r="I224" i="48"/>
  <c r="I221" i="48"/>
  <c r="I230" i="48"/>
  <c r="I249" i="48"/>
  <c r="I252" i="48"/>
  <c r="I250" i="48"/>
  <c r="I247" i="48"/>
  <c r="E688" i="47"/>
  <c r="E696" i="47"/>
  <c r="E704" i="47"/>
  <c r="E712" i="47"/>
  <c r="E720" i="47"/>
  <c r="E728" i="47"/>
  <c r="E736" i="47"/>
  <c r="E744" i="47"/>
  <c r="E752" i="47"/>
  <c r="E760" i="47"/>
  <c r="E768" i="47"/>
  <c r="E776" i="47"/>
  <c r="E784" i="47"/>
  <c r="E792" i="47"/>
  <c r="E800" i="47"/>
  <c r="E808" i="47"/>
  <c r="E816" i="47"/>
  <c r="E824" i="47"/>
  <c r="E892" i="47"/>
  <c r="E900" i="47"/>
  <c r="E908" i="47"/>
  <c r="E916" i="47"/>
  <c r="E924" i="47"/>
  <c r="E684" i="47"/>
  <c r="E692" i="47"/>
  <c r="E700" i="47"/>
  <c r="E708" i="47"/>
  <c r="E716" i="47"/>
  <c r="E724" i="47"/>
  <c r="E732" i="47"/>
  <c r="E740" i="47"/>
  <c r="E748" i="47"/>
  <c r="E756" i="47"/>
  <c r="E764" i="47"/>
  <c r="E772" i="47"/>
  <c r="E780" i="47"/>
  <c r="E788" i="47"/>
  <c r="E689" i="47"/>
  <c r="E699" i="47"/>
  <c r="E710" i="47"/>
  <c r="E721" i="47"/>
  <c r="E731" i="47"/>
  <c r="E742" i="47"/>
  <c r="E753" i="47"/>
  <c r="E763" i="47"/>
  <c r="E774" i="47"/>
  <c r="E785" i="47"/>
  <c r="E795" i="47"/>
  <c r="E804" i="47"/>
  <c r="E813" i="47"/>
  <c r="E822" i="47"/>
  <c r="E891" i="47"/>
  <c r="E901" i="47"/>
  <c r="E910" i="47"/>
  <c r="E919" i="47"/>
  <c r="E683" i="47"/>
  <c r="E694" i="47"/>
  <c r="E705" i="47"/>
  <c r="E715" i="47"/>
  <c r="E726" i="47"/>
  <c r="E737" i="47"/>
  <c r="E747" i="47"/>
  <c r="E758" i="47"/>
  <c r="E769" i="47"/>
  <c r="E779" i="47"/>
  <c r="E790" i="47"/>
  <c r="E799" i="47"/>
  <c r="E809" i="47"/>
  <c r="E818" i="47"/>
  <c r="E839" i="47"/>
  <c r="E896" i="47"/>
  <c r="E905" i="47"/>
  <c r="E914" i="47"/>
  <c r="E923" i="47"/>
  <c r="E682" i="47"/>
  <c r="E697" i="47"/>
  <c r="E711" i="47"/>
  <c r="E725" i="47"/>
  <c r="E739" i="47"/>
  <c r="E754" i="47"/>
  <c r="E767" i="47"/>
  <c r="E782" i="47"/>
  <c r="E796" i="47"/>
  <c r="E807" i="47"/>
  <c r="E820" i="47"/>
  <c r="E685" i="47"/>
  <c r="E698" i="47"/>
  <c r="E713" i="47"/>
  <c r="E727" i="47"/>
  <c r="E741" i="47"/>
  <c r="E755" i="47"/>
  <c r="E770" i="47"/>
  <c r="E783" i="47"/>
  <c r="E797" i="47"/>
  <c r="E810" i="47"/>
  <c r="E821" i="47"/>
  <c r="E894" i="47"/>
  <c r="E906" i="47"/>
  <c r="E918" i="47"/>
  <c r="E690" i="47"/>
  <c r="E703" i="47"/>
  <c r="E718" i="47"/>
  <c r="E733" i="47"/>
  <c r="E746" i="47"/>
  <c r="E761" i="47"/>
  <c r="E775" i="47"/>
  <c r="E789" i="47"/>
  <c r="E802" i="47"/>
  <c r="E814" i="47"/>
  <c r="E826" i="47"/>
  <c r="E691" i="47"/>
  <c r="E706" i="47"/>
  <c r="E719" i="47"/>
  <c r="E734" i="47"/>
  <c r="E749" i="47"/>
  <c r="E762" i="47"/>
  <c r="E777" i="47"/>
  <c r="E791" i="47"/>
  <c r="E803" i="47"/>
  <c r="E815" i="47"/>
  <c r="E852" i="47"/>
  <c r="E899" i="47"/>
  <c r="E912" i="47"/>
  <c r="E925" i="47"/>
  <c r="E687" i="47"/>
  <c r="E717" i="47"/>
  <c r="E745" i="47"/>
  <c r="E773" i="47"/>
  <c r="E801" i="47"/>
  <c r="E825" i="47"/>
  <c r="E903" i="47"/>
  <c r="E920" i="47"/>
  <c r="E693" i="47"/>
  <c r="E722" i="47"/>
  <c r="E750" i="47"/>
  <c r="E778" i="47"/>
  <c r="E805" i="47"/>
  <c r="E865" i="47"/>
  <c r="E904" i="47"/>
  <c r="E921" i="47"/>
  <c r="E695" i="47"/>
  <c r="E723" i="47"/>
  <c r="E751" i="47"/>
  <c r="E781" i="47"/>
  <c r="E806" i="47"/>
  <c r="E878" i="47"/>
  <c r="E907" i="47"/>
  <c r="E922" i="47"/>
  <c r="E701" i="47"/>
  <c r="E729" i="47"/>
  <c r="E757" i="47"/>
  <c r="E786" i="47"/>
  <c r="E811" i="47"/>
  <c r="E893" i="47"/>
  <c r="E909" i="47"/>
  <c r="E926" i="47"/>
  <c r="E702" i="47"/>
  <c r="E730" i="47"/>
  <c r="E759" i="47"/>
  <c r="E787" i="47"/>
  <c r="E812" i="47"/>
  <c r="E895" i="47"/>
  <c r="E911" i="47"/>
  <c r="E927" i="47"/>
  <c r="E707" i="47"/>
  <c r="E735" i="47"/>
  <c r="E765" i="47"/>
  <c r="E793" i="47"/>
  <c r="E817" i="47"/>
  <c r="E897" i="47"/>
  <c r="E913" i="47"/>
  <c r="E681" i="47"/>
  <c r="E709" i="47"/>
  <c r="E738" i="47"/>
  <c r="E766" i="47"/>
  <c r="E794" i="47"/>
  <c r="E819" i="47"/>
  <c r="E898" i="47"/>
  <c r="E915" i="47"/>
  <c r="E686" i="47"/>
  <c r="E714" i="47"/>
  <c r="E743" i="47"/>
  <c r="E771" i="47"/>
  <c r="E798" i="47"/>
  <c r="E823" i="47"/>
  <c r="E902" i="47"/>
  <c r="E917" i="47"/>
  <c r="E652" i="47"/>
  <c r="E655" i="47"/>
  <c r="E654" i="47"/>
  <c r="E653" i="47"/>
  <c r="E656" i="47"/>
  <c r="E879" i="47"/>
  <c r="E835" i="47"/>
  <c r="E832" i="47"/>
  <c r="E844" i="47"/>
  <c r="E870" i="47"/>
  <c r="E851" i="47"/>
  <c r="E845" i="47"/>
  <c r="E848" i="47"/>
  <c r="E890" i="47"/>
  <c r="E885" i="47"/>
  <c r="E876" i="47"/>
  <c r="E836" i="47"/>
  <c r="E829" i="47"/>
  <c r="E884" i="47"/>
  <c r="E888" i="47"/>
  <c r="E830" i="47"/>
  <c r="E833" i="47"/>
  <c r="E874" i="47"/>
  <c r="E847" i="47"/>
  <c r="E873" i="47"/>
  <c r="E831" i="47"/>
  <c r="E827" i="47"/>
  <c r="E877" i="47"/>
  <c r="E871" i="47"/>
  <c r="E882" i="47"/>
  <c r="E843" i="47"/>
  <c r="E840" i="47"/>
  <c r="E855" i="47"/>
  <c r="E834" i="47"/>
  <c r="E868" i="47"/>
  <c r="E828" i="47"/>
  <c r="E889" i="47"/>
  <c r="E849" i="47"/>
  <c r="E886" i="47"/>
  <c r="E859" i="47"/>
  <c r="E858" i="47"/>
  <c r="E846" i="47"/>
  <c r="E883" i="47"/>
  <c r="E838" i="47"/>
  <c r="E853" i="47"/>
  <c r="E837" i="47"/>
  <c r="E887" i="47"/>
  <c r="E866" i="47"/>
  <c r="E862" i="47"/>
  <c r="E861" i="47"/>
  <c r="E863" i="47"/>
  <c r="E842" i="47"/>
  <c r="E867" i="47"/>
  <c r="E869" i="47"/>
  <c r="E850" i="47"/>
  <c r="E880" i="47"/>
  <c r="E864" i="47"/>
  <c r="E856" i="47"/>
  <c r="E881" i="47"/>
  <c r="E841" i="47"/>
  <c r="E872" i="47"/>
  <c r="E875" i="47"/>
  <c r="E857" i="47"/>
  <c r="E860" i="47"/>
  <c r="E854" i="47"/>
  <c r="I2221" i="48"/>
  <c r="I2229" i="48"/>
  <c r="I2237" i="48"/>
  <c r="I2245" i="48"/>
  <c r="I2253" i="48"/>
  <c r="I2261" i="48"/>
  <c r="I2269" i="48"/>
  <c r="I2277" i="48"/>
  <c r="I2285" i="48"/>
  <c r="I2293" i="48"/>
  <c r="I2301" i="48"/>
  <c r="I2309" i="48"/>
  <c r="I2317" i="48"/>
  <c r="I2325" i="48"/>
  <c r="I2333" i="48"/>
  <c r="I2341" i="48"/>
  <c r="I2349" i="48"/>
  <c r="I2357" i="48"/>
  <c r="I2389" i="48"/>
  <c r="I2433" i="48"/>
  <c r="I2441" i="48"/>
  <c r="I2449" i="48"/>
  <c r="I2457" i="48"/>
  <c r="I2225" i="48"/>
  <c r="I2233" i="48"/>
  <c r="I2241" i="48"/>
  <c r="I2249" i="48"/>
  <c r="I2257" i="48"/>
  <c r="I2265" i="48"/>
  <c r="I2273" i="48"/>
  <c r="I2281" i="48"/>
  <c r="I2289" i="48"/>
  <c r="I2297" i="48"/>
  <c r="I2305" i="48"/>
  <c r="I2313" i="48"/>
  <c r="I2321" i="48"/>
  <c r="I2329" i="48"/>
  <c r="I2337" i="48"/>
  <c r="I2345" i="48"/>
  <c r="I2353" i="48"/>
  <c r="I2361" i="48"/>
  <c r="I2429" i="48"/>
  <c r="I2437" i="48"/>
  <c r="I2445" i="48"/>
  <c r="I2453" i="48"/>
  <c r="I2461" i="48"/>
  <c r="I2218" i="48"/>
  <c r="I2228" i="48"/>
  <c r="I2239" i="48"/>
  <c r="I2250" i="48"/>
  <c r="I2260" i="48"/>
  <c r="I2271" i="48"/>
  <c r="I2282" i="48"/>
  <c r="I2292" i="48"/>
  <c r="I2303" i="48"/>
  <c r="I2314" i="48"/>
  <c r="I2324" i="48"/>
  <c r="I2335" i="48"/>
  <c r="I2346" i="48"/>
  <c r="I2356" i="48"/>
  <c r="I2415" i="48"/>
  <c r="I2438" i="48"/>
  <c r="I2448" i="48"/>
  <c r="I2459" i="48"/>
  <c r="I2223" i="48"/>
  <c r="I2234" i="48"/>
  <c r="I2244" i="48"/>
  <c r="I2255" i="48"/>
  <c r="I2266" i="48"/>
  <c r="I2276" i="48"/>
  <c r="I2287" i="48"/>
  <c r="I2298" i="48"/>
  <c r="I2308" i="48"/>
  <c r="I2319" i="48"/>
  <c r="I2330" i="48"/>
  <c r="I2340" i="48"/>
  <c r="I2351" i="48"/>
  <c r="I2362" i="48"/>
  <c r="I2432" i="48"/>
  <c r="I2443" i="48"/>
  <c r="I2454" i="48"/>
  <c r="I2464" i="48"/>
  <c r="I2230" i="48"/>
  <c r="I2243" i="48"/>
  <c r="I2258" i="48"/>
  <c r="I2272" i="48"/>
  <c r="I2286" i="48"/>
  <c r="I2300" i="48"/>
  <c r="I2315" i="48"/>
  <c r="I2328" i="48"/>
  <c r="I2343" i="48"/>
  <c r="I2358" i="48"/>
  <c r="I2431" i="48"/>
  <c r="I2446" i="48"/>
  <c r="I2460" i="48"/>
  <c r="I2231" i="48"/>
  <c r="I2246" i="48"/>
  <c r="I2259" i="48"/>
  <c r="I2274" i="48"/>
  <c r="I2288" i="48"/>
  <c r="I2302" i="48"/>
  <c r="I2316" i="48"/>
  <c r="I2331" i="48"/>
  <c r="I2344" i="48"/>
  <c r="I2359" i="48"/>
  <c r="I2434" i="48"/>
  <c r="I2447" i="48"/>
  <c r="I2462" i="48"/>
  <c r="I2219" i="48"/>
  <c r="I2232" i="48"/>
  <c r="I2247" i="48"/>
  <c r="I2262" i="48"/>
  <c r="I2275" i="48"/>
  <c r="I2290" i="48"/>
  <c r="I2304" i="48"/>
  <c r="I2318" i="48"/>
  <c r="I2332" i="48"/>
  <c r="I2347" i="48"/>
  <c r="I2360" i="48"/>
  <c r="I2435" i="48"/>
  <c r="I2450" i="48"/>
  <c r="I2463" i="48"/>
  <c r="I2220" i="48"/>
  <c r="I2235" i="48"/>
  <c r="I2248" i="48"/>
  <c r="I2263" i="48"/>
  <c r="I2278" i="48"/>
  <c r="I2291" i="48"/>
  <c r="I2306" i="48"/>
  <c r="I2320" i="48"/>
  <c r="I2334" i="48"/>
  <c r="I2348" i="48"/>
  <c r="I2363" i="48"/>
  <c r="I2436" i="48"/>
  <c r="I2451" i="48"/>
  <c r="I2222" i="48"/>
  <c r="I2236" i="48"/>
  <c r="I2251" i="48"/>
  <c r="I2264" i="48"/>
  <c r="I2279" i="48"/>
  <c r="I2294" i="48"/>
  <c r="I2307" i="48"/>
  <c r="I2322" i="48"/>
  <c r="I2336" i="48"/>
  <c r="I2350" i="48"/>
  <c r="I2376" i="48"/>
  <c r="I2439" i="48"/>
  <c r="I2452" i="48"/>
  <c r="I2224" i="48"/>
  <c r="I2238" i="48"/>
  <c r="I2252" i="48"/>
  <c r="I2267" i="48"/>
  <c r="I2280" i="48"/>
  <c r="I2295" i="48"/>
  <c r="I2310" i="48"/>
  <c r="I2323" i="48"/>
  <c r="I2338" i="48"/>
  <c r="I2352" i="48"/>
  <c r="I2402" i="48"/>
  <c r="I2440" i="48"/>
  <c r="I2455" i="48"/>
  <c r="I2226" i="48"/>
  <c r="I2240" i="48"/>
  <c r="I2254" i="48"/>
  <c r="I2268" i="48"/>
  <c r="I2283" i="48"/>
  <c r="I2296" i="48"/>
  <c r="I2311" i="48"/>
  <c r="I2326" i="48"/>
  <c r="I2339" i="48"/>
  <c r="I2354" i="48"/>
  <c r="I2428" i="48"/>
  <c r="I2442" i="48"/>
  <c r="I2456" i="48"/>
  <c r="I2227" i="48"/>
  <c r="I2242" i="48"/>
  <c r="I2256" i="48"/>
  <c r="I2270" i="48"/>
  <c r="I2284" i="48"/>
  <c r="I2299" i="48"/>
  <c r="I2312" i="48"/>
  <c r="I2327" i="48"/>
  <c r="I2342" i="48"/>
  <c r="I2355" i="48"/>
  <c r="I2430" i="48"/>
  <c r="I2444" i="48"/>
  <c r="I2458" i="48"/>
  <c r="I2193" i="48"/>
  <c r="I2191" i="48"/>
  <c r="I2190" i="48"/>
  <c r="I2192" i="48"/>
  <c r="I2189" i="48"/>
  <c r="I2416" i="48"/>
  <c r="I2370" i="48"/>
  <c r="I2422" i="48"/>
  <c r="I2367" i="48"/>
  <c r="I2388" i="48"/>
  <c r="I2384" i="48"/>
  <c r="I2385" i="48"/>
  <c r="I2373" i="48"/>
  <c r="I2382" i="48"/>
  <c r="I2369" i="48"/>
  <c r="I2381" i="48"/>
  <c r="I2366" i="48"/>
  <c r="I2372" i="48"/>
  <c r="I2421" i="48"/>
  <c r="I2413" i="48"/>
  <c r="I2407" i="48"/>
  <c r="I2427" i="48"/>
  <c r="I2411" i="48"/>
  <c r="I2425" i="48"/>
  <c r="I2378" i="48"/>
  <c r="I2423" i="48"/>
  <c r="I2393" i="48"/>
  <c r="I2395" i="48"/>
  <c r="I2399" i="48"/>
  <c r="I2392" i="48"/>
  <c r="I2408" i="48"/>
  <c r="I2405" i="48"/>
  <c r="I2390" i="48"/>
  <c r="I2426" i="48"/>
  <c r="I2403" i="48"/>
  <c r="I2409" i="48"/>
  <c r="I2412" i="48"/>
  <c r="I2397" i="48"/>
  <c r="I2374" i="48"/>
  <c r="I2371" i="48"/>
  <c r="I2368" i="48"/>
  <c r="I2380" i="48"/>
  <c r="I2377" i="48"/>
  <c r="I2386" i="48"/>
  <c r="I2375" i="48"/>
  <c r="I2387" i="48"/>
  <c r="I2417" i="48"/>
  <c r="I2364" i="48"/>
  <c r="I2404" i="48"/>
  <c r="I2365" i="48"/>
  <c r="I2383" i="48"/>
  <c r="I2401" i="48"/>
  <c r="I2400" i="48"/>
  <c r="I2414" i="48"/>
  <c r="I2424" i="48"/>
  <c r="I2396" i="48"/>
  <c r="I2418" i="48"/>
  <c r="I2410" i="48"/>
  <c r="I2419" i="48"/>
  <c r="I2379" i="48"/>
  <c r="I2406" i="48"/>
  <c r="I2420" i="48"/>
  <c r="I2398" i="48"/>
  <c r="I2394" i="48"/>
  <c r="I2391" i="48"/>
  <c r="I3158" i="48"/>
  <c r="I3222" i="48"/>
  <c r="I3286" i="48"/>
  <c r="I3157" i="48"/>
  <c r="I3221" i="48"/>
  <c r="I3285" i="48"/>
  <c r="I3166" i="48"/>
  <c r="I3230" i="48"/>
  <c r="I3294" i="48"/>
  <c r="I3165" i="48"/>
  <c r="I3229" i="48"/>
  <c r="I3293" i="48"/>
  <c r="I3164" i="48"/>
  <c r="I3228" i="48"/>
  <c r="I3292" i="48"/>
  <c r="I3171" i="48"/>
  <c r="I3235" i="48"/>
  <c r="I3323" i="48"/>
  <c r="I3170" i="48"/>
  <c r="I3234" i="48"/>
  <c r="I3362" i="48"/>
  <c r="I3177" i="48"/>
  <c r="I3241" i="48"/>
  <c r="I3369" i="48"/>
  <c r="I3184" i="48"/>
  <c r="I3248" i="48"/>
  <c r="I3368" i="48"/>
  <c r="I3191" i="48"/>
  <c r="I3255" i="48"/>
  <c r="I3383" i="48"/>
  <c r="I3198" i="48"/>
  <c r="I3262" i="48"/>
  <c r="I3382" i="48"/>
  <c r="I3197" i="48"/>
  <c r="I3261" i="48"/>
  <c r="I3381" i="48"/>
  <c r="I3196" i="48"/>
  <c r="I3260" i="48"/>
  <c r="I3388" i="48"/>
  <c r="I3203" i="48"/>
  <c r="I3267" i="48"/>
  <c r="I3387" i="48"/>
  <c r="I3202" i="48"/>
  <c r="I3266" i="48"/>
  <c r="I3394" i="48"/>
  <c r="I3209" i="48"/>
  <c r="I3273" i="48"/>
  <c r="I3152" i="48"/>
  <c r="I3216" i="48"/>
  <c r="I3280" i="48"/>
  <c r="I3159" i="48"/>
  <c r="I3223" i="48"/>
  <c r="I3287" i="48"/>
  <c r="I3206" i="48"/>
  <c r="I3270" i="48"/>
  <c r="I3390" i="48"/>
  <c r="I3205" i="48"/>
  <c r="I3269" i="48"/>
  <c r="I3389" i="48"/>
  <c r="I3254" i="48"/>
  <c r="I3189" i="48"/>
  <c r="I3373" i="48"/>
  <c r="I3220" i="48"/>
  <c r="I3372" i="48"/>
  <c r="I3211" i="48"/>
  <c r="I3291" i="48"/>
  <c r="I3186" i="48"/>
  <c r="I3274" i="48"/>
  <c r="I3169" i="48"/>
  <c r="I3257" i="48"/>
  <c r="I3160" i="48"/>
  <c r="I3240" i="48"/>
  <c r="I3384" i="48"/>
  <c r="I3231" i="48"/>
  <c r="I3375" i="48"/>
  <c r="I3190" i="48"/>
  <c r="I3374" i="48"/>
  <c r="I3253" i="48"/>
  <c r="I3180" i="48"/>
  <c r="I3268" i="48"/>
  <c r="I3163" i="48"/>
  <c r="I3251" i="48"/>
  <c r="I3395" i="48"/>
  <c r="I3226" i="48"/>
  <c r="I3378" i="48"/>
  <c r="I3217" i="48"/>
  <c r="I3297" i="48"/>
  <c r="I3200" i="48"/>
  <c r="I3288" i="48"/>
  <c r="I3183" i="48"/>
  <c r="I3271" i="48"/>
  <c r="I3246" i="48"/>
  <c r="I3237" i="48"/>
  <c r="I3188" i="48"/>
  <c r="I3364" i="48"/>
  <c r="I3278" i="48"/>
  <c r="I3245" i="48"/>
  <c r="I3204" i="48"/>
  <c r="I3380" i="48"/>
  <c r="I3243" i="48"/>
  <c r="I3162" i="48"/>
  <c r="I3282" i="48"/>
  <c r="I3201" i="48"/>
  <c r="I3385" i="48"/>
  <c r="I3256" i="48"/>
  <c r="I3175" i="48"/>
  <c r="I3295" i="48"/>
  <c r="I3310" i="48"/>
  <c r="I3277" i="48"/>
  <c r="I3212" i="48"/>
  <c r="I3396" i="48"/>
  <c r="I3259" i="48"/>
  <c r="I3178" i="48"/>
  <c r="I3290" i="48"/>
  <c r="I3225" i="48"/>
  <c r="I3393" i="48"/>
  <c r="I3264" i="48"/>
  <c r="I3199" i="48"/>
  <c r="I3367" i="48"/>
  <c r="I3366" i="48"/>
  <c r="I3349" i="48"/>
  <c r="I3236" i="48"/>
  <c r="I3155" i="48"/>
  <c r="I3275" i="48"/>
  <c r="I3194" i="48"/>
  <c r="I3370" i="48"/>
  <c r="I3233" i="48"/>
  <c r="I3168" i="48"/>
  <c r="I3272" i="48"/>
  <c r="I3207" i="48"/>
  <c r="I3391" i="48"/>
  <c r="I3174" i="48"/>
  <c r="I3398" i="48"/>
  <c r="I3365" i="48"/>
  <c r="I3244" i="48"/>
  <c r="I3179" i="48"/>
  <c r="I3283" i="48"/>
  <c r="I3210" i="48"/>
  <c r="I3386" i="48"/>
  <c r="I3249" i="48"/>
  <c r="I3176" i="48"/>
  <c r="I3296" i="48"/>
  <c r="I3215" i="48"/>
  <c r="I3182" i="48"/>
  <c r="I3173" i="48"/>
  <c r="I3397" i="48"/>
  <c r="I3252" i="48"/>
  <c r="I3187" i="48"/>
  <c r="I3363" i="48"/>
  <c r="I3218" i="48"/>
  <c r="I3153" i="48"/>
  <c r="I3265" i="48"/>
  <c r="I3192" i="48"/>
  <c r="I3336" i="48"/>
  <c r="I3239" i="48"/>
  <c r="I3214" i="48"/>
  <c r="I3181" i="48"/>
  <c r="I3156" i="48"/>
  <c r="I3276" i="48"/>
  <c r="I3195" i="48"/>
  <c r="I3371" i="48"/>
  <c r="I3242" i="48"/>
  <c r="I3161" i="48"/>
  <c r="I3281" i="48"/>
  <c r="I3208" i="48"/>
  <c r="I3376" i="48"/>
  <c r="I3247" i="48"/>
  <c r="I3238" i="48"/>
  <c r="I3213" i="48"/>
  <c r="I3172" i="48"/>
  <c r="I3284" i="48"/>
  <c r="I3219" i="48"/>
  <c r="I3379" i="48"/>
  <c r="I3250" i="48"/>
  <c r="I3185" i="48"/>
  <c r="I3289" i="48"/>
  <c r="I3224" i="48"/>
  <c r="I3392" i="48"/>
  <c r="I3263" i="48"/>
  <c r="I3167" i="48"/>
  <c r="I3279" i="48"/>
  <c r="I3227" i="48"/>
  <c r="I3154" i="48"/>
  <c r="I3258" i="48"/>
  <c r="I3193" i="48"/>
  <c r="I3377" i="48"/>
  <c r="I3232" i="48"/>
  <c r="I3125" i="48"/>
  <c r="I3123" i="48"/>
  <c r="I3124" i="48"/>
  <c r="I3126" i="48"/>
  <c r="I3127" i="48"/>
  <c r="I3315" i="48"/>
  <c r="I3307" i="48"/>
  <c r="I3319" i="48"/>
  <c r="I3300" i="48"/>
  <c r="I3322" i="48"/>
  <c r="I3347" i="48"/>
  <c r="I3361" i="48"/>
  <c r="I3350" i="48"/>
  <c r="I3356" i="48"/>
  <c r="I3316" i="48"/>
  <c r="I3304" i="48"/>
  <c r="I3303" i="48"/>
  <c r="I3345" i="48"/>
  <c r="I3355" i="48"/>
  <c r="I3359" i="48"/>
  <c r="I3301" i="48"/>
  <c r="I3341" i="48"/>
  <c r="I3306" i="48"/>
  <c r="I3318" i="48"/>
  <c r="I3342" i="48"/>
  <c r="I3338" i="48"/>
  <c r="I3360" i="48"/>
  <c r="I3320" i="48"/>
  <c r="I3324" i="48"/>
  <c r="I3333" i="48"/>
  <c r="I3326" i="48"/>
  <c r="I3358" i="48"/>
  <c r="I3302" i="48"/>
  <c r="I3299" i="48"/>
  <c r="I3340" i="48"/>
  <c r="I3357" i="48"/>
  <c r="I3354" i="48"/>
  <c r="I3335" i="48"/>
  <c r="I3334" i="48"/>
  <c r="I3308" i="48"/>
  <c r="I3313" i="48"/>
  <c r="I3314" i="48"/>
  <c r="I3337" i="48"/>
  <c r="I3346" i="48"/>
  <c r="I3312" i="48"/>
  <c r="I3321" i="48"/>
  <c r="I3332" i="48"/>
  <c r="I3309" i="48"/>
  <c r="I3351" i="48"/>
  <c r="I3330" i="48"/>
  <c r="I3348" i="48"/>
  <c r="I3344" i="48"/>
  <c r="I3298" i="48"/>
  <c r="I3327" i="48"/>
  <c r="I3352" i="48"/>
  <c r="I3353" i="48"/>
  <c r="I3339" i="48"/>
  <c r="I3317" i="48"/>
  <c r="I3343" i="48"/>
  <c r="I3305" i="48"/>
  <c r="I3311" i="48"/>
  <c r="I3329" i="48"/>
  <c r="I3328" i="48"/>
  <c r="I3325" i="48"/>
  <c r="I3331" i="48"/>
  <c r="I706" i="48"/>
  <c r="I770" i="48"/>
  <c r="I842" i="48"/>
  <c r="I705" i="48"/>
  <c r="I769" i="48"/>
  <c r="I736" i="48"/>
  <c r="I800" i="48"/>
  <c r="I928" i="48"/>
  <c r="I742" i="48"/>
  <c r="I806" i="48"/>
  <c r="I685" i="48"/>
  <c r="I749" i="48"/>
  <c r="I813" i="48"/>
  <c r="I724" i="48"/>
  <c r="I788" i="48"/>
  <c r="I908" i="48"/>
  <c r="I923" i="48"/>
  <c r="I921" i="48"/>
  <c r="I919" i="48"/>
  <c r="I687" i="48"/>
  <c r="I715" i="48"/>
  <c r="I711" i="48"/>
  <c r="I927" i="48"/>
  <c r="I925" i="48"/>
  <c r="I738" i="48"/>
  <c r="I802" i="48"/>
  <c r="I922" i="48"/>
  <c r="I737" i="48"/>
  <c r="I704" i="48"/>
  <c r="I768" i="48"/>
  <c r="I896" i="48"/>
  <c r="I710" i="48"/>
  <c r="I774" i="48"/>
  <c r="I902" i="48"/>
  <c r="I717" i="48"/>
  <c r="I781" i="48"/>
  <c r="I692" i="48"/>
  <c r="I756" i="48"/>
  <c r="I820" i="48"/>
  <c r="I735" i="48"/>
  <c r="I803" i="48"/>
  <c r="I785" i="48"/>
  <c r="I819" i="48"/>
  <c r="I801" i="48"/>
  <c r="I881" i="48"/>
  <c r="I817" i="48"/>
  <c r="I787" i="48"/>
  <c r="I722" i="48"/>
  <c r="I810" i="48"/>
  <c r="I697" i="48"/>
  <c r="I688" i="48"/>
  <c r="I776" i="48"/>
  <c r="I920" i="48"/>
  <c r="I758" i="48"/>
  <c r="I910" i="48"/>
  <c r="I741" i="48"/>
  <c r="I829" i="48"/>
  <c r="I764" i="48"/>
  <c r="I900" i="48"/>
  <c r="I731" i="48"/>
  <c r="I791" i="48"/>
  <c r="I917" i="48"/>
  <c r="I779" i="48"/>
  <c r="I823" i="48"/>
  <c r="I909" i="48"/>
  <c r="I762" i="48"/>
  <c r="I906" i="48"/>
  <c r="I745" i="48"/>
  <c r="I728" i="48"/>
  <c r="I816" i="48"/>
  <c r="I718" i="48"/>
  <c r="I798" i="48"/>
  <c r="I701" i="48"/>
  <c r="I789" i="48"/>
  <c r="I716" i="48"/>
  <c r="I804" i="48"/>
  <c r="I767" i="48"/>
  <c r="I905" i="48"/>
  <c r="I723" i="48"/>
  <c r="I807" i="48"/>
  <c r="I929" i="48"/>
  <c r="I739" i="48"/>
  <c r="I754" i="48"/>
  <c r="I930" i="48"/>
  <c r="I696" i="48"/>
  <c r="I808" i="48"/>
  <c r="I734" i="48"/>
  <c r="I918" i="48"/>
  <c r="I773" i="48"/>
  <c r="I740" i="48"/>
  <c r="I916" i="48"/>
  <c r="I815" i="48"/>
  <c r="I825" i="48"/>
  <c r="I783" i="48"/>
  <c r="I707" i="48"/>
  <c r="I778" i="48"/>
  <c r="I689" i="48"/>
  <c r="I712" i="48"/>
  <c r="I824" i="48"/>
  <c r="I750" i="48"/>
  <c r="I926" i="48"/>
  <c r="I797" i="48"/>
  <c r="I748" i="48"/>
  <c r="I924" i="48"/>
  <c r="I695" i="48"/>
  <c r="I901" i="48"/>
  <c r="I897" i="48"/>
  <c r="I771" i="48"/>
  <c r="I786" i="48"/>
  <c r="I713" i="48"/>
  <c r="I720" i="48"/>
  <c r="I904" i="48"/>
  <c r="I766" i="48"/>
  <c r="I693" i="48"/>
  <c r="I805" i="48"/>
  <c r="I772" i="48"/>
  <c r="I703" i="48"/>
  <c r="I727" i="48"/>
  <c r="I719" i="48"/>
  <c r="I913" i="48"/>
  <c r="I793" i="48"/>
  <c r="I690" i="48"/>
  <c r="I794" i="48"/>
  <c r="I721" i="48"/>
  <c r="I744" i="48"/>
  <c r="I912" i="48"/>
  <c r="I782" i="48"/>
  <c r="I709" i="48"/>
  <c r="I821" i="48"/>
  <c r="I780" i="48"/>
  <c r="I827" i="48"/>
  <c r="I759" i="48"/>
  <c r="I751" i="48"/>
  <c r="I743" i="48"/>
  <c r="I799" i="48"/>
  <c r="I698" i="48"/>
  <c r="I818" i="48"/>
  <c r="I729" i="48"/>
  <c r="I752" i="48"/>
  <c r="I686" i="48"/>
  <c r="I790" i="48"/>
  <c r="I725" i="48"/>
  <c r="I684" i="48"/>
  <c r="I796" i="48"/>
  <c r="I907" i="48"/>
  <c r="I855" i="48"/>
  <c r="I795" i="48"/>
  <c r="I775" i="48"/>
  <c r="I714" i="48"/>
  <c r="I826" i="48"/>
  <c r="I753" i="48"/>
  <c r="I760" i="48"/>
  <c r="I694" i="48"/>
  <c r="I814" i="48"/>
  <c r="I733" i="48"/>
  <c r="I700" i="48"/>
  <c r="I812" i="48"/>
  <c r="I699" i="48"/>
  <c r="I903" i="48"/>
  <c r="I899" i="48"/>
  <c r="I811" i="48"/>
  <c r="I730" i="48"/>
  <c r="I898" i="48"/>
  <c r="I761" i="48"/>
  <c r="I784" i="48"/>
  <c r="I702" i="48"/>
  <c r="I822" i="48"/>
  <c r="I757" i="48"/>
  <c r="I708" i="48"/>
  <c r="I828" i="48"/>
  <c r="I763" i="48"/>
  <c r="I691" i="48"/>
  <c r="I915" i="48"/>
  <c r="I895" i="48"/>
  <c r="I746" i="48"/>
  <c r="I914" i="48"/>
  <c r="I777" i="48"/>
  <c r="I792" i="48"/>
  <c r="I726" i="48"/>
  <c r="I894" i="48"/>
  <c r="I765" i="48"/>
  <c r="I732" i="48"/>
  <c r="I868" i="48"/>
  <c r="I809" i="48"/>
  <c r="I755" i="48"/>
  <c r="I747" i="48"/>
  <c r="I911" i="48"/>
  <c r="I657" i="48"/>
  <c r="I659" i="48"/>
  <c r="I658" i="48"/>
  <c r="I655" i="48"/>
  <c r="I656" i="48"/>
  <c r="I877" i="48"/>
  <c r="I850" i="48"/>
  <c r="I836" i="48"/>
  <c r="I839" i="48"/>
  <c r="I851" i="48"/>
  <c r="I887" i="48"/>
  <c r="I848" i="48"/>
  <c r="I873" i="48"/>
  <c r="I879" i="48"/>
  <c r="I888" i="48"/>
  <c r="I838" i="48"/>
  <c r="I893" i="48"/>
  <c r="I882" i="48"/>
  <c r="I835" i="48"/>
  <c r="I847" i="48"/>
  <c r="I832" i="48"/>
  <c r="I833" i="48"/>
  <c r="I854" i="48"/>
  <c r="I891" i="48"/>
  <c r="I880" i="48"/>
  <c r="I844" i="48"/>
  <c r="I843" i="48"/>
  <c r="I856" i="48"/>
  <c r="I859" i="48"/>
  <c r="I840" i="48"/>
  <c r="I831" i="48"/>
  <c r="I892" i="48"/>
  <c r="I864" i="48"/>
  <c r="I870" i="48"/>
  <c r="I837" i="48"/>
  <c r="I878" i="48"/>
  <c r="I876" i="48"/>
  <c r="I830" i="48"/>
  <c r="I867" i="48"/>
  <c r="I862" i="48"/>
  <c r="I857" i="48"/>
  <c r="I884" i="48"/>
  <c r="I834" i="48"/>
  <c r="I872" i="48"/>
  <c r="I865" i="48"/>
  <c r="I874" i="48"/>
  <c r="I890" i="48"/>
  <c r="I889" i="48"/>
  <c r="I886" i="48"/>
  <c r="I883" i="48"/>
  <c r="I861" i="48"/>
  <c r="I858" i="48"/>
  <c r="I852" i="48"/>
  <c r="I869" i="48"/>
  <c r="I841" i="48"/>
  <c r="I885" i="48"/>
  <c r="I845" i="48"/>
  <c r="I846" i="48"/>
  <c r="I871" i="48"/>
  <c r="I849" i="48"/>
  <c r="I875" i="48"/>
  <c r="I853" i="48"/>
  <c r="I860" i="48"/>
  <c r="I866" i="48"/>
  <c r="I863" i="48"/>
  <c r="E76" i="47"/>
  <c r="E84" i="47"/>
  <c r="E92" i="47"/>
  <c r="E100" i="47"/>
  <c r="E108" i="47"/>
  <c r="E116" i="47"/>
  <c r="E124" i="47"/>
  <c r="E132" i="47"/>
  <c r="E140" i="47"/>
  <c r="E148" i="47"/>
  <c r="E156" i="47"/>
  <c r="E164" i="47"/>
  <c r="E172" i="47"/>
  <c r="E180" i="47"/>
  <c r="E188" i="47"/>
  <c r="E196" i="47"/>
  <c r="E204" i="47"/>
  <c r="E212" i="47"/>
  <c r="E268" i="47"/>
  <c r="E288" i="47"/>
  <c r="E296" i="47"/>
  <c r="E304" i="47"/>
  <c r="E312" i="47"/>
  <c r="E72" i="47"/>
  <c r="E80" i="47"/>
  <c r="E88" i="47"/>
  <c r="E96" i="47"/>
  <c r="E104" i="47"/>
  <c r="E112" i="47"/>
  <c r="E120" i="47"/>
  <c r="E128" i="47"/>
  <c r="E136" i="47"/>
  <c r="E144" i="47"/>
  <c r="E152" i="47"/>
  <c r="E160" i="47"/>
  <c r="E168" i="47"/>
  <c r="E176" i="47"/>
  <c r="E184" i="47"/>
  <c r="E192" i="47"/>
  <c r="E200" i="47"/>
  <c r="E208" i="47"/>
  <c r="E216" i="47"/>
  <c r="E284" i="47"/>
  <c r="E292" i="47"/>
  <c r="E300" i="47"/>
  <c r="E308" i="47"/>
  <c r="E316" i="47"/>
  <c r="E78" i="47"/>
  <c r="E89" i="47"/>
  <c r="E99" i="47"/>
  <c r="E110" i="47"/>
  <c r="E121" i="47"/>
  <c r="E131" i="47"/>
  <c r="E142" i="47"/>
  <c r="E153" i="47"/>
  <c r="E163" i="47"/>
  <c r="E174" i="47"/>
  <c r="E185" i="47"/>
  <c r="E195" i="47"/>
  <c r="E206" i="47"/>
  <c r="E229" i="47"/>
  <c r="E287" i="47"/>
  <c r="E298" i="47"/>
  <c r="E309" i="47"/>
  <c r="E79" i="47"/>
  <c r="E90" i="47"/>
  <c r="E101" i="47"/>
  <c r="E111" i="47"/>
  <c r="E122" i="47"/>
  <c r="E133" i="47"/>
  <c r="E143" i="47"/>
  <c r="E154" i="47"/>
  <c r="E165" i="47"/>
  <c r="E175" i="47"/>
  <c r="E186" i="47"/>
  <c r="E197" i="47"/>
  <c r="E207" i="47"/>
  <c r="E81" i="47"/>
  <c r="E91" i="47"/>
  <c r="E102" i="47"/>
  <c r="E113" i="47"/>
  <c r="E123" i="47"/>
  <c r="E134" i="47"/>
  <c r="E145" i="47"/>
  <c r="E155" i="47"/>
  <c r="E166" i="47"/>
  <c r="E177" i="47"/>
  <c r="E187" i="47"/>
  <c r="E198" i="47"/>
  <c r="E209" i="47"/>
  <c r="E255" i="47"/>
  <c r="E290" i="47"/>
  <c r="E301" i="47"/>
  <c r="E311" i="47"/>
  <c r="E71" i="47"/>
  <c r="E82" i="47"/>
  <c r="E93" i="47"/>
  <c r="E103" i="47"/>
  <c r="E114" i="47"/>
  <c r="E125" i="47"/>
  <c r="E135" i="47"/>
  <c r="E146" i="47"/>
  <c r="E157" i="47"/>
  <c r="E167" i="47"/>
  <c r="E178" i="47"/>
  <c r="E189" i="47"/>
  <c r="E199" i="47"/>
  <c r="E210" i="47"/>
  <c r="E281" i="47"/>
  <c r="E291" i="47"/>
  <c r="E302" i="47"/>
  <c r="E313" i="47"/>
  <c r="E73" i="47"/>
  <c r="E83" i="47"/>
  <c r="E94" i="47"/>
  <c r="E105" i="47"/>
  <c r="E115" i="47"/>
  <c r="E126" i="47"/>
  <c r="E137" i="47"/>
  <c r="E147" i="47"/>
  <c r="E158" i="47"/>
  <c r="E169" i="47"/>
  <c r="E179" i="47"/>
  <c r="E190" i="47"/>
  <c r="E201" i="47"/>
  <c r="E211" i="47"/>
  <c r="E282" i="47"/>
  <c r="E293" i="47"/>
  <c r="E303" i="47"/>
  <c r="E314" i="47"/>
  <c r="E74" i="47"/>
  <c r="E85" i="47"/>
  <c r="E95" i="47"/>
  <c r="E106" i="47"/>
  <c r="E117" i="47"/>
  <c r="E127" i="47"/>
  <c r="E138" i="47"/>
  <c r="E149" i="47"/>
  <c r="E159" i="47"/>
  <c r="E170" i="47"/>
  <c r="E181" i="47"/>
  <c r="E191" i="47"/>
  <c r="E202" i="47"/>
  <c r="E213" i="47"/>
  <c r="E75" i="47"/>
  <c r="E86" i="47"/>
  <c r="E97" i="47"/>
  <c r="E107" i="47"/>
  <c r="E118" i="47"/>
  <c r="E129" i="47"/>
  <c r="E139" i="47"/>
  <c r="E150" i="47"/>
  <c r="E161" i="47"/>
  <c r="E171" i="47"/>
  <c r="E182" i="47"/>
  <c r="E193" i="47"/>
  <c r="E203" i="47"/>
  <c r="E214" i="47"/>
  <c r="E285" i="47"/>
  <c r="E295" i="47"/>
  <c r="E306" i="47"/>
  <c r="E317" i="47"/>
  <c r="E77" i="47"/>
  <c r="E87" i="47"/>
  <c r="E98" i="47"/>
  <c r="E109" i="47"/>
  <c r="E119" i="47"/>
  <c r="E130" i="47"/>
  <c r="E141" i="47"/>
  <c r="E151" i="47"/>
  <c r="E162" i="47"/>
  <c r="E173" i="47"/>
  <c r="E183" i="47"/>
  <c r="E194" i="47"/>
  <c r="E205" i="47"/>
  <c r="E215" i="47"/>
  <c r="E286" i="47"/>
  <c r="E297" i="47"/>
  <c r="E307" i="47"/>
  <c r="E283" i="47"/>
  <c r="E289" i="47"/>
  <c r="E294" i="47"/>
  <c r="E299" i="47"/>
  <c r="E305" i="47"/>
  <c r="E310" i="47"/>
  <c r="E315" i="47"/>
  <c r="E242" i="47"/>
  <c r="E45" i="47"/>
  <c r="E42" i="47"/>
  <c r="E44" i="47"/>
  <c r="E43" i="47"/>
  <c r="E46" i="47"/>
  <c r="E266" i="47"/>
  <c r="E226" i="47"/>
  <c r="E219" i="47"/>
  <c r="E275" i="47"/>
  <c r="E238" i="47"/>
  <c r="E237" i="47"/>
  <c r="E222" i="47"/>
  <c r="E264" i="47"/>
  <c r="E235" i="47"/>
  <c r="E223" i="47"/>
  <c r="E278" i="47"/>
  <c r="E260" i="47"/>
  <c r="E280" i="47"/>
  <c r="E274" i="47"/>
  <c r="E220" i="47"/>
  <c r="E269" i="47"/>
  <c r="E225" i="47"/>
  <c r="E234" i="47"/>
  <c r="E241" i="47"/>
  <c r="E218" i="47"/>
  <c r="E230" i="47"/>
  <c r="E279" i="47"/>
  <c r="E239" i="47"/>
  <c r="E257" i="47"/>
  <c r="E259" i="47"/>
  <c r="E256" i="47"/>
  <c r="E228" i="47"/>
  <c r="E243" i="47"/>
  <c r="E246" i="47"/>
  <c r="E251" i="47"/>
  <c r="E232" i="47"/>
  <c r="E277" i="47"/>
  <c r="E236" i="47"/>
  <c r="E262" i="47"/>
  <c r="E252" i="47"/>
  <c r="E267" i="47"/>
  <c r="E270" i="47"/>
  <c r="E249" i="47"/>
  <c r="E250" i="47"/>
  <c r="E224" i="47"/>
  <c r="E265" i="47"/>
  <c r="E245" i="47"/>
  <c r="E271" i="47"/>
  <c r="E231" i="47"/>
  <c r="E263" i="47"/>
  <c r="E272" i="47"/>
  <c r="E276" i="47"/>
  <c r="E248" i="47"/>
  <c r="E233" i="47"/>
  <c r="E253" i="47"/>
  <c r="E261" i="47"/>
  <c r="E227" i="47"/>
  <c r="E221" i="47"/>
  <c r="E258" i="47"/>
  <c r="E273" i="47"/>
  <c r="E240" i="47"/>
  <c r="E217" i="47"/>
  <c r="E254" i="47"/>
  <c r="E244" i="47"/>
  <c r="E247" i="47"/>
  <c r="I4393" i="48"/>
  <c r="I4457" i="48"/>
  <c r="I4424" i="48"/>
  <c r="I4488" i="48"/>
  <c r="I4608" i="48"/>
  <c r="I4430" i="48"/>
  <c r="I4494" i="48"/>
  <c r="I4614" i="48"/>
  <c r="I4429" i="48"/>
  <c r="I4493" i="48"/>
  <c r="I4431" i="48"/>
  <c r="I4596" i="48"/>
  <c r="I4473" i="48"/>
  <c r="I4619" i="48"/>
  <c r="I4497" i="48"/>
  <c r="I4418" i="48"/>
  <c r="I4589" i="48"/>
  <c r="I4455" i="48"/>
  <c r="I4612" i="48"/>
  <c r="I4425" i="48"/>
  <c r="I4392" i="48"/>
  <c r="I4456" i="48"/>
  <c r="I4520" i="48"/>
  <c r="I4398" i="48"/>
  <c r="I4462" i="48"/>
  <c r="I4534" i="48"/>
  <c r="I4397" i="48"/>
  <c r="I4461" i="48"/>
  <c r="I4573" i="48"/>
  <c r="I4482" i="48"/>
  <c r="I4404" i="48"/>
  <c r="I4508" i="48"/>
  <c r="I4427" i="48"/>
  <c r="I4607" i="48"/>
  <c r="I4479" i="48"/>
  <c r="I4391" i="48"/>
  <c r="I4514" i="48"/>
  <c r="I4380" i="48"/>
  <c r="I4385" i="48"/>
  <c r="I4376" i="48"/>
  <c r="I4464" i="48"/>
  <c r="I4600" i="48"/>
  <c r="I4446" i="48"/>
  <c r="I4590" i="48"/>
  <c r="I4421" i="48"/>
  <c r="I4509" i="48"/>
  <c r="I4484" i="48"/>
  <c r="I4452" i="48"/>
  <c r="I4395" i="48"/>
  <c r="I4610" i="48"/>
  <c r="I4521" i="48"/>
  <c r="I4483" i="48"/>
  <c r="I4396" i="48"/>
  <c r="I4507" i="48"/>
  <c r="I4451" i="48"/>
  <c r="I4409" i="48"/>
  <c r="I4400" i="48"/>
  <c r="I4417" i="48"/>
  <c r="I4408" i="48"/>
  <c r="I4496" i="48"/>
  <c r="I4390" i="48"/>
  <c r="I4478" i="48"/>
  <c r="I4622" i="48"/>
  <c r="I4453" i="48"/>
  <c r="I4399" i="48"/>
  <c r="I4599" i="48"/>
  <c r="I4506" i="48"/>
  <c r="I4459" i="48"/>
  <c r="I4434" i="48"/>
  <c r="I4621" i="48"/>
  <c r="I4547" i="48"/>
  <c r="I4444" i="48"/>
  <c r="I4609" i="48"/>
  <c r="I4498" i="48"/>
  <c r="I4426" i="48"/>
  <c r="I4617" i="48"/>
  <c r="I4433" i="48"/>
  <c r="I4416" i="48"/>
  <c r="I4504" i="48"/>
  <c r="I4406" i="48"/>
  <c r="I4486" i="48"/>
  <c r="I4381" i="48"/>
  <c r="I4469" i="48"/>
  <c r="I4415" i="48"/>
  <c r="I4602" i="48"/>
  <c r="I4587" i="48"/>
  <c r="I4468" i="48"/>
  <c r="I4450" i="48"/>
  <c r="I4407" i="48"/>
  <c r="I4586" i="48"/>
  <c r="I4460" i="48"/>
  <c r="I4449" i="48"/>
  <c r="I4440" i="48"/>
  <c r="I4377" i="48"/>
  <c r="I4465" i="48"/>
  <c r="I4448" i="48"/>
  <c r="I4592" i="48"/>
  <c r="I4438" i="48"/>
  <c r="I4518" i="48"/>
  <c r="I4413" i="48"/>
  <c r="I4501" i="48"/>
  <c r="I4471" i="48"/>
  <c r="I4436" i="48"/>
  <c r="I4379" i="48"/>
  <c r="I4604" i="48"/>
  <c r="I4492" i="48"/>
  <c r="I4481" i="48"/>
  <c r="I4594" i="48"/>
  <c r="I4505" i="48"/>
  <c r="I4435" i="48"/>
  <c r="I4620" i="48"/>
  <c r="I4491" i="48"/>
  <c r="I4441" i="48"/>
  <c r="I4382" i="48"/>
  <c r="I4606" i="48"/>
  <c r="I4383" i="48"/>
  <c r="I4495" i="48"/>
  <c r="I4402" i="48"/>
  <c r="I4516" i="48"/>
  <c r="I4603" i="48"/>
  <c r="I4591" i="48"/>
  <c r="I4605" i="48"/>
  <c r="I4384" i="48"/>
  <c r="I4414" i="48"/>
  <c r="I4389" i="48"/>
  <c r="I4447" i="48"/>
  <c r="I4593" i="48"/>
  <c r="I4466" i="48"/>
  <c r="I4615" i="48"/>
  <c r="I4387" i="48"/>
  <c r="I4378" i="48"/>
  <c r="I4611" i="48"/>
  <c r="I4432" i="48"/>
  <c r="I4422" i="48"/>
  <c r="I4405" i="48"/>
  <c r="I4463" i="48"/>
  <c r="I4613" i="48"/>
  <c r="I4490" i="48"/>
  <c r="I4618" i="48"/>
  <c r="I4403" i="48"/>
  <c r="I4394" i="48"/>
  <c r="I4472" i="48"/>
  <c r="I4454" i="48"/>
  <c r="I4437" i="48"/>
  <c r="I4513" i="48"/>
  <c r="I4411" i="48"/>
  <c r="I4595" i="48"/>
  <c r="I4412" i="48"/>
  <c r="I4419" i="48"/>
  <c r="I4410" i="48"/>
  <c r="I4480" i="48"/>
  <c r="I4470" i="48"/>
  <c r="I4445" i="48"/>
  <c r="I4515" i="48"/>
  <c r="I4443" i="48"/>
  <c r="I4601" i="48"/>
  <c r="I4428" i="48"/>
  <c r="I4467" i="48"/>
  <c r="I4442" i="48"/>
  <c r="I4512" i="48"/>
  <c r="I4502" i="48"/>
  <c r="I4477" i="48"/>
  <c r="I4388" i="48"/>
  <c r="I4499" i="48"/>
  <c r="I4423" i="48"/>
  <c r="I4474" i="48"/>
  <c r="I4487" i="48"/>
  <c r="I4458" i="48"/>
  <c r="I4560" i="48"/>
  <c r="I4510" i="48"/>
  <c r="I4485" i="48"/>
  <c r="I4420" i="48"/>
  <c r="I4519" i="48"/>
  <c r="I4439" i="48"/>
  <c r="I4476" i="48"/>
  <c r="I4500" i="48"/>
  <c r="I4489" i="48"/>
  <c r="I4401" i="48"/>
  <c r="I4616" i="48"/>
  <c r="I4598" i="48"/>
  <c r="I4517" i="48"/>
  <c r="I4475" i="48"/>
  <c r="I4386" i="48"/>
  <c r="I4503" i="48"/>
  <c r="I4597" i="48"/>
  <c r="I4588" i="48"/>
  <c r="I4511" i="48"/>
  <c r="I4351" i="48"/>
  <c r="I4347" i="48"/>
  <c r="I4348" i="48"/>
  <c r="I4349" i="48"/>
  <c r="I4350" i="48"/>
  <c r="I4543" i="48"/>
  <c r="I4525" i="48"/>
  <c r="I4571" i="48"/>
  <c r="I4585" i="48"/>
  <c r="I4524" i="48"/>
  <c r="I4580" i="48"/>
  <c r="I4579" i="48"/>
  <c r="I4530" i="48"/>
  <c r="I4527" i="48"/>
  <c r="I4531" i="48"/>
  <c r="I4574" i="48"/>
  <c r="I4539" i="48"/>
  <c r="I4546" i="48"/>
  <c r="I4583" i="48"/>
  <c r="I4542" i="48"/>
  <c r="I4540" i="48"/>
  <c r="I4528" i="48"/>
  <c r="I4565" i="48"/>
  <c r="I4569" i="48"/>
  <c r="I4536" i="48"/>
  <c r="I4566" i="48"/>
  <c r="I4577" i="48"/>
  <c r="I4532" i="48"/>
  <c r="I4526" i="48"/>
  <c r="I4563" i="48"/>
  <c r="I4557" i="48"/>
  <c r="I4576" i="48"/>
  <c r="I4568" i="48"/>
  <c r="I4582" i="48"/>
  <c r="I4529" i="48"/>
  <c r="I4538" i="48"/>
  <c r="I4535" i="48"/>
  <c r="I4564" i="48"/>
  <c r="I4578" i="48"/>
  <c r="I4562" i="48"/>
  <c r="I4561" i="48"/>
  <c r="I4567" i="48"/>
  <c r="I4581" i="48"/>
  <c r="I4553" i="48"/>
  <c r="I4550" i="48"/>
  <c r="I4572" i="48"/>
  <c r="I4541" i="48"/>
  <c r="I4584" i="48"/>
  <c r="I4544" i="48"/>
  <c r="I4522" i="48"/>
  <c r="I4556" i="48"/>
  <c r="I4523" i="48"/>
  <c r="I4533" i="48"/>
  <c r="I4559" i="48"/>
  <c r="I4554" i="48"/>
  <c r="I4545" i="48"/>
  <c r="I4548" i="48"/>
  <c r="I4575" i="48"/>
  <c r="I4551" i="48"/>
  <c r="I4537" i="48"/>
  <c r="I4570" i="48"/>
  <c r="I4558" i="48"/>
  <c r="I4552" i="48"/>
  <c r="I4555" i="48"/>
  <c r="I4549" i="48"/>
  <c r="I411" i="45" l="1"/>
  <c r="I589" i="45" l="1"/>
  <c r="I588" i="45"/>
  <c r="I409" i="45" l="1"/>
  <c r="I413" i="45"/>
  <c r="I412" i="45"/>
  <c r="I587" i="45" l="1"/>
  <c r="I410" i="45" l="1"/>
  <c r="I571" i="45" l="1"/>
  <c r="I581" i="45"/>
  <c r="I584" i="45"/>
  <c r="I568" i="45"/>
  <c r="I583" i="45"/>
  <c r="I570" i="45"/>
  <c r="I582" i="45" l="1"/>
  <c r="I569" i="45"/>
  <c r="I579" i="45" l="1"/>
  <c r="I577" i="45"/>
  <c r="I574" i="45"/>
  <c r="I563" i="45"/>
  <c r="I578" i="45"/>
  <c r="I572" i="45"/>
  <c r="I566" i="45"/>
  <c r="I564" i="45"/>
  <c r="I576" i="45"/>
  <c r="I565" i="45"/>
  <c r="I585" i="45"/>
  <c r="I575" i="45"/>
  <c r="O379" i="50" l="1"/>
  <c r="R347" i="50"/>
  <c r="Q349" i="50"/>
  <c r="N348" i="50"/>
  <c r="L349" i="50"/>
  <c r="M347" i="50"/>
  <c r="M348" i="50"/>
  <c r="M349" i="50"/>
  <c r="M379" i="50"/>
  <c r="M380" i="50"/>
  <c r="M378" i="50"/>
  <c r="R349" i="50"/>
  <c r="R348" i="50"/>
  <c r="R379" i="50"/>
  <c r="N349" i="50"/>
  <c r="N378" i="50"/>
  <c r="L347" i="50"/>
  <c r="O378" i="50"/>
  <c r="P347" i="50"/>
  <c r="P348" i="50"/>
  <c r="P349" i="50"/>
  <c r="P379" i="50"/>
  <c r="P380" i="50"/>
  <c r="P378" i="50"/>
  <c r="S347" i="50"/>
  <c r="S349" i="50"/>
  <c r="S380" i="50"/>
  <c r="S379" i="50"/>
  <c r="S378" i="50"/>
  <c r="S348" i="50"/>
  <c r="L379" i="50" l="1"/>
  <c r="R378" i="50"/>
  <c r="R380" i="50"/>
  <c r="L348" i="50"/>
  <c r="O349" i="50"/>
  <c r="N380" i="50"/>
  <c r="N379" i="50"/>
  <c r="Q380" i="50"/>
  <c r="L380" i="50"/>
  <c r="L378" i="50"/>
  <c r="N335" i="50"/>
  <c r="N347" i="50"/>
  <c r="O347" i="50"/>
  <c r="Q379" i="50"/>
  <c r="O380" i="50"/>
  <c r="Q378" i="50"/>
  <c r="O348" i="50"/>
  <c r="Q347" i="50"/>
  <c r="L335" i="50"/>
  <c r="O334" i="50"/>
  <c r="Q348" i="50"/>
  <c r="P335" i="50"/>
  <c r="M336" i="50"/>
  <c r="R334" i="50"/>
  <c r="S335" i="50"/>
  <c r="S334" i="50"/>
  <c r="S336" i="50"/>
  <c r="R336" i="50"/>
  <c r="O335" i="50"/>
  <c r="P334" i="50"/>
  <c r="P336" i="50"/>
  <c r="N336" i="50"/>
  <c r="N334" i="50" l="1"/>
  <c r="L336" i="50"/>
  <c r="M334" i="50"/>
  <c r="L334" i="50"/>
  <c r="M335" i="50"/>
  <c r="O336" i="50"/>
  <c r="R335" i="50"/>
  <c r="Q334" i="50"/>
  <c r="Q336" i="50"/>
  <c r="Q335" i="50"/>
  <c r="G825" i="47" l="1"/>
  <c r="G803" i="47"/>
  <c r="G927" i="47"/>
  <c r="G809" i="47"/>
  <c r="G807" i="47"/>
  <c r="G800" i="47"/>
  <c r="G806" i="47"/>
  <c r="G822" i="47"/>
  <c r="G812" i="47"/>
  <c r="G815" i="47"/>
  <c r="G808" i="47"/>
  <c r="G811" i="47"/>
  <c r="G826" i="47"/>
  <c r="G805" i="47"/>
  <c r="G820" i="47"/>
  <c r="G818" i="47"/>
  <c r="G799" i="47"/>
  <c r="G814" i="47"/>
  <c r="G821" i="47"/>
  <c r="G801" i="47"/>
  <c r="G813" i="47"/>
  <c r="G816" i="47"/>
  <c r="G798" i="47"/>
  <c r="G819" i="47"/>
  <c r="G810" i="47"/>
  <c r="G802" i="47"/>
  <c r="G823" i="47"/>
  <c r="G824" i="47"/>
  <c r="G804" i="47"/>
  <c r="G817" i="47"/>
  <c r="G682" i="47"/>
  <c r="G988" i="47" s="1"/>
  <c r="G686" i="47"/>
  <c r="G992" i="47" s="1"/>
  <c r="G891" i="47"/>
  <c r="G692" i="47"/>
  <c r="G998" i="47" s="1"/>
  <c r="G895" i="47"/>
  <c r="G899" i="47"/>
  <c r="G681" i="47"/>
  <c r="G987" i="47" s="1"/>
  <c r="G684" i="47"/>
  <c r="G990" i="47" s="1"/>
  <c r="G694" i="47"/>
  <c r="G1000" i="47" s="1"/>
  <c r="G896" i="47"/>
  <c r="G903" i="47"/>
  <c r="G695" i="47"/>
  <c r="G1001" i="47" s="1"/>
  <c r="G901" i="47"/>
  <c r="G897" i="47"/>
  <c r="G683" i="47"/>
  <c r="G989" i="47" s="1"/>
  <c r="G685" i="47"/>
  <c r="G991" i="47" s="1"/>
  <c r="G693" i="47"/>
  <c r="G999" i="47" s="1"/>
  <c r="G898" i="47"/>
  <c r="G900" i="47"/>
  <c r="G902" i="47"/>
  <c r="G914" i="47"/>
  <c r="G918" i="47"/>
  <c r="G922" i="47"/>
  <c r="G925" i="47"/>
  <c r="G729" i="47"/>
  <c r="G912" i="47"/>
  <c r="G919" i="47"/>
  <c r="G923" i="47"/>
  <c r="G906" i="47"/>
  <c r="G915" i="47"/>
  <c r="G917" i="47"/>
  <c r="G920" i="47"/>
  <c r="G921" i="47"/>
  <c r="G731" i="47"/>
  <c r="G733" i="47"/>
  <c r="G737" i="47"/>
  <c r="G738" i="47"/>
  <c r="G730" i="47"/>
  <c r="G734" i="47"/>
  <c r="G736" i="47"/>
  <c r="G904" i="47"/>
  <c r="G913" i="47"/>
  <c r="G722" i="47"/>
  <c r="G1028" i="47" s="1"/>
  <c r="G725" i="47"/>
  <c r="G728" i="47"/>
  <c r="G905" i="47"/>
  <c r="G911" i="47"/>
  <c r="G916" i="47"/>
  <c r="G719" i="47"/>
  <c r="G1025" i="47" s="1"/>
  <c r="G721" i="47"/>
  <c r="G1027" i="47" s="1"/>
  <c r="G723" i="47"/>
  <c r="G924" i="47"/>
  <c r="G724" i="47"/>
  <c r="G1030" i="47" s="1"/>
  <c r="G926" i="47"/>
  <c r="G726" i="47"/>
  <c r="G727" i="47"/>
  <c r="G732" i="47"/>
  <c r="G735" i="47"/>
  <c r="G739" i="47"/>
  <c r="G753" i="47"/>
  <c r="G764" i="47"/>
  <c r="G769" i="47"/>
  <c r="G776" i="47"/>
  <c r="G777" i="47"/>
  <c r="G744" i="47"/>
  <c r="G747" i="47"/>
  <c r="G756" i="47"/>
  <c r="G760" i="47"/>
  <c r="G772" i="47"/>
  <c r="G743" i="47"/>
  <c r="G745" i="47"/>
  <c r="G766" i="47"/>
  <c r="G767" i="47"/>
  <c r="G757" i="47"/>
  <c r="G758" i="47"/>
  <c r="G762" i="47"/>
  <c r="G765" i="47"/>
  <c r="G742" i="47"/>
  <c r="G746" i="47"/>
  <c r="G750" i="47"/>
  <c r="G751" i="47"/>
  <c r="G740" i="47"/>
  <c r="G741" i="47"/>
  <c r="G748" i="47"/>
  <c r="G749" i="47"/>
  <c r="G752" i="47"/>
  <c r="G754" i="47"/>
  <c r="G755" i="47"/>
  <c r="G759" i="47"/>
  <c r="G761" i="47"/>
  <c r="G763" i="47"/>
  <c r="G768" i="47"/>
  <c r="G770" i="47"/>
  <c r="G771" i="47"/>
  <c r="G773" i="47"/>
  <c r="G774" i="47"/>
  <c r="G775" i="47"/>
  <c r="G865" i="47"/>
  <c r="G878" i="47"/>
  <c r="G893" i="47"/>
  <c r="G888" i="47"/>
  <c r="G885" i="47"/>
  <c r="G886" i="47"/>
  <c r="G870" i="47"/>
  <c r="G827" i="47"/>
  <c r="G910" i="47"/>
  <c r="G847" i="47"/>
  <c r="G849" i="47"/>
  <c r="G833" i="47"/>
  <c r="G871" i="47"/>
  <c r="G861" i="47"/>
  <c r="G851" i="47"/>
  <c r="G839" i="47"/>
  <c r="G860" i="47"/>
  <c r="G835" i="47"/>
  <c r="G880" i="47"/>
  <c r="G846" i="47"/>
  <c r="G837" i="47"/>
  <c r="G872" i="47"/>
  <c r="G867" i="47"/>
  <c r="G881" i="47"/>
  <c r="G882" i="47"/>
  <c r="G892" i="47"/>
  <c r="G875" i="47"/>
  <c r="G829" i="47"/>
  <c r="G828" i="47"/>
  <c r="G879" i="47"/>
  <c r="G859" i="47"/>
  <c r="G883" i="47"/>
  <c r="G852" i="47"/>
  <c r="G908" i="47"/>
  <c r="G909" i="47"/>
  <c r="G894" i="47"/>
  <c r="G889" i="47"/>
  <c r="G876" i="47"/>
  <c r="G836" i="47"/>
  <c r="G862" i="47"/>
  <c r="G887" i="47"/>
  <c r="G850" i="47"/>
  <c r="G873" i="47"/>
  <c r="G863" i="47"/>
  <c r="G874" i="47"/>
  <c r="G834" i="47"/>
  <c r="G830" i="47"/>
  <c r="G848" i="47"/>
  <c r="G868" i="47"/>
  <c r="G832" i="47"/>
  <c r="G884" i="47"/>
  <c r="G866" i="47"/>
  <c r="G869" i="47"/>
  <c r="G831" i="47"/>
  <c r="G855" i="47"/>
  <c r="G864" i="47"/>
  <c r="G840" i="47"/>
  <c r="G845" i="47"/>
  <c r="G843" i="47"/>
  <c r="G857" i="47"/>
  <c r="G854" i="47"/>
  <c r="G844" i="47"/>
  <c r="G841" i="47"/>
  <c r="G838" i="47"/>
  <c r="G856" i="47"/>
  <c r="G877" i="47"/>
  <c r="G858" i="47"/>
  <c r="G853" i="47"/>
  <c r="G890" i="47"/>
  <c r="G842" i="47"/>
  <c r="G907" i="47"/>
  <c r="G669" i="47"/>
  <c r="G708" i="47"/>
  <c r="G717" i="47"/>
  <c r="G1023" i="47" s="1"/>
  <c r="G784" i="47"/>
  <c r="G672" i="47"/>
  <c r="G700" i="47"/>
  <c r="G643" i="47"/>
  <c r="G691" i="47"/>
  <c r="G653" i="47"/>
  <c r="G712" i="47"/>
  <c r="G720" i="47"/>
  <c r="G657" i="47"/>
  <c r="G781" i="47"/>
  <c r="G629" i="47"/>
  <c r="G779" i="47"/>
  <c r="G780" i="47"/>
  <c r="G630" i="47"/>
  <c r="G689" i="47"/>
  <c r="G651" i="47"/>
  <c r="G715" i="47"/>
  <c r="G1021" i="47" s="1"/>
  <c r="G670" i="47"/>
  <c r="G718" i="47"/>
  <c r="G1024" i="47" s="1"/>
  <c r="G652" i="47"/>
  <c r="G702" i="47"/>
  <c r="G655" i="47"/>
  <c r="G714" i="47"/>
  <c r="G1020" i="47" s="1"/>
  <c r="G642" i="47"/>
  <c r="G710" i="47"/>
  <c r="G704" i="47"/>
  <c r="G640" i="47"/>
  <c r="G641" i="47"/>
  <c r="G713" i="47"/>
  <c r="G705" i="47"/>
  <c r="G659" i="47"/>
  <c r="G703" i="47"/>
  <c r="G639" i="47"/>
  <c r="G680" i="47"/>
  <c r="G709" i="47"/>
  <c r="G654" i="47"/>
  <c r="G635" i="47"/>
  <c r="G711" i="47"/>
  <c r="G671" i="47"/>
  <c r="G663" i="47"/>
  <c r="G658" i="47"/>
  <c r="G660" i="47"/>
  <c r="G783" i="47"/>
  <c r="G631" i="47"/>
  <c r="G678" i="47"/>
  <c r="G782" i="47"/>
  <c r="G707" i="47"/>
  <c r="G706" i="47"/>
  <c r="G778" i="47"/>
  <c r="G701" i="47"/>
  <c r="G668" i="47"/>
  <c r="G698" i="47"/>
  <c r="G696" i="47"/>
  <c r="G688" i="47"/>
  <c r="G795" i="47"/>
  <c r="G674" i="47"/>
  <c r="G679" i="47"/>
  <c r="G650" i="47"/>
  <c r="G645" i="47"/>
  <c r="G665" i="47"/>
  <c r="G637" i="47"/>
  <c r="G648" i="47"/>
  <c r="G699" i="47"/>
  <c r="G786" i="47"/>
  <c r="G791" i="47"/>
  <c r="G649" i="47"/>
  <c r="G789" i="47"/>
  <c r="G792" i="47"/>
  <c r="G787" i="47"/>
  <c r="G636" i="47"/>
  <c r="G646" i="47"/>
  <c r="G644" i="47"/>
  <c r="G666" i="47"/>
  <c r="G687" i="47"/>
  <c r="G788" i="47"/>
  <c r="G797" i="47"/>
  <c r="G676" i="47"/>
  <c r="G793" i="47"/>
  <c r="G656" i="47"/>
  <c r="G661" i="47"/>
  <c r="G664" i="47"/>
  <c r="G675" i="47"/>
  <c r="G690" i="47"/>
  <c r="G673" i="47"/>
  <c r="G677" i="47"/>
  <c r="G790" i="47"/>
  <c r="G634" i="47"/>
  <c r="G716" i="47"/>
  <c r="G1022" i="47" s="1"/>
  <c r="G667" i="47"/>
  <c r="G785" i="47"/>
  <c r="G662" i="47"/>
  <c r="G794" i="47"/>
  <c r="G796" i="47"/>
  <c r="G697" i="47"/>
  <c r="G638" i="47"/>
  <c r="G633" i="47"/>
  <c r="G647" i="47"/>
  <c r="G632" i="47"/>
  <c r="G628" i="47"/>
  <c r="G1175" i="47" l="1"/>
  <c r="G1482" i="47" s="1"/>
  <c r="G1067" i="47"/>
  <c r="G1374" i="47" s="1"/>
  <c r="G1232" i="47"/>
  <c r="G1539" i="47" s="1"/>
  <c r="G1125" i="47"/>
  <c r="G1432" i="47" s="1"/>
  <c r="G1096" i="47"/>
  <c r="G1403" i="47" s="1"/>
  <c r="G1065" i="47"/>
  <c r="G1372" i="47" s="1"/>
  <c r="G1114" i="47"/>
  <c r="G1421" i="47" s="1"/>
  <c r="G1199" i="47"/>
  <c r="G1506" i="47" s="1"/>
  <c r="G1083" i="47"/>
  <c r="G1390" i="47" s="1"/>
  <c r="G1121" i="47"/>
  <c r="G1428" i="47" s="1"/>
  <c r="G1184" i="47"/>
  <c r="G1491" i="47" s="1"/>
  <c r="G1118" i="47"/>
  <c r="G1425" i="47" s="1"/>
  <c r="G1174" i="47"/>
  <c r="G1481" i="47" s="1"/>
  <c r="G1188" i="47"/>
  <c r="G1495" i="47" s="1"/>
  <c r="G1058" i="47"/>
  <c r="G1365" i="47" s="1"/>
  <c r="G1075" i="47"/>
  <c r="G1382" i="47" s="1"/>
  <c r="G1036" i="47"/>
  <c r="G1343" i="47" s="1"/>
  <c r="I115" i="74" s="1"/>
  <c r="G1107" i="47"/>
  <c r="G1414" i="47" s="1"/>
  <c r="G1055" i="47"/>
  <c r="G1362" i="47" s="1"/>
  <c r="G1070" i="47"/>
  <c r="G1377" i="47" s="1"/>
  <c r="G1035" i="47"/>
  <c r="G1342" i="47" s="1"/>
  <c r="I114" i="74" s="1"/>
  <c r="G1112" i="47"/>
  <c r="G1419" i="47" s="1"/>
  <c r="G1100" i="47"/>
  <c r="G1407" i="47" s="1"/>
  <c r="G1093" i="47"/>
  <c r="G1400" i="47" s="1"/>
  <c r="I172" i="74" s="1"/>
  <c r="G1080" i="47"/>
  <c r="G1387" i="47" s="1"/>
  <c r="G1054" i="47"/>
  <c r="G1361" i="47" s="1"/>
  <c r="G1072" i="47"/>
  <c r="G1379" i="47" s="1"/>
  <c r="G1059" i="47"/>
  <c r="G1366" i="47" s="1"/>
  <c r="G1222" i="47"/>
  <c r="G1529" i="47" s="1"/>
  <c r="G1043" i="47"/>
  <c r="G1350" i="47" s="1"/>
  <c r="I122" i="74" s="1"/>
  <c r="G1231" i="47"/>
  <c r="G1538" i="47" s="1"/>
  <c r="G1123" i="47"/>
  <c r="G1430" i="47" s="1"/>
  <c r="G1120" i="47"/>
  <c r="G1427" i="47" s="1"/>
  <c r="G1106" i="47"/>
  <c r="G1413" i="47" s="1"/>
  <c r="G1094" i="47"/>
  <c r="G1401" i="47" s="1"/>
  <c r="G1193" i="47"/>
  <c r="G1500" i="47" s="1"/>
  <c r="G1053" i="47"/>
  <c r="G1360" i="47" s="1"/>
  <c r="G1221" i="47"/>
  <c r="G1528" i="47" s="1"/>
  <c r="G1117" i="47"/>
  <c r="G1424" i="47" s="1"/>
  <c r="G1194" i="47"/>
  <c r="G1501" i="47" s="1"/>
  <c r="G1071" i="47"/>
  <c r="G1378" i="47" s="1"/>
  <c r="G1050" i="47"/>
  <c r="G1357" i="47" s="1"/>
  <c r="G1210" i="47"/>
  <c r="G1517" i="47" s="1"/>
  <c r="G1104" i="47"/>
  <c r="G1411" i="47" s="1"/>
  <c r="G1061" i="47"/>
  <c r="G1368" i="47" s="1"/>
  <c r="G1230" i="47"/>
  <c r="G1537" i="47" s="1"/>
  <c r="G1229" i="47"/>
  <c r="G1536" i="47" s="1"/>
  <c r="G1122" i="47"/>
  <c r="G1429" i="47" s="1"/>
  <c r="G1198" i="47"/>
  <c r="G1505" i="47" s="1"/>
  <c r="G1064" i="47"/>
  <c r="G1371" i="47" s="1"/>
  <c r="G1040" i="47"/>
  <c r="G1347" i="47" s="1"/>
  <c r="I119" i="74" s="1"/>
  <c r="G1119" i="47"/>
  <c r="G1426" i="47" s="1"/>
  <c r="G1195" i="47"/>
  <c r="G1502" i="47" s="1"/>
  <c r="G1171" i="47"/>
  <c r="G1478" i="47" s="1"/>
  <c r="G1063" i="47"/>
  <c r="G1370" i="47" s="1"/>
  <c r="G1200" i="47"/>
  <c r="G1507" i="47" s="1"/>
  <c r="G1207" i="47"/>
  <c r="G1514" i="47" s="1"/>
  <c r="G1127" i="47"/>
  <c r="G1434" i="47" s="1"/>
  <c r="G1098" i="47"/>
  <c r="G1405" i="47" s="1"/>
  <c r="G1079" i="47"/>
  <c r="G1386" i="47" s="1"/>
  <c r="G1047" i="47"/>
  <c r="G1354" i="47" s="1"/>
  <c r="I126" i="74" s="1"/>
  <c r="G1051" i="47"/>
  <c r="G1358" i="47" s="1"/>
  <c r="G1045" i="47"/>
  <c r="G1352" i="47" s="1"/>
  <c r="I124" i="74" s="1"/>
  <c r="G1217" i="47"/>
  <c r="G1524" i="47" s="1"/>
  <c r="G1039" i="47"/>
  <c r="G1346" i="47" s="1"/>
  <c r="I118" i="74" s="1"/>
  <c r="G1228" i="47"/>
  <c r="G1535" i="47" s="1"/>
  <c r="G1110" i="47"/>
  <c r="G1417" i="47" s="1"/>
  <c r="G1105" i="47"/>
  <c r="G1412" i="47" s="1"/>
  <c r="G1113" i="47"/>
  <c r="G1420" i="47" s="1"/>
  <c r="G1048" i="47"/>
  <c r="G1355" i="47" s="1"/>
  <c r="G1219" i="47"/>
  <c r="G1526" i="47" s="1"/>
  <c r="G1145" i="47"/>
  <c r="G1452" i="47" s="1"/>
  <c r="G1201" i="47"/>
  <c r="G1508" i="47" s="1"/>
  <c r="G1190" i="47"/>
  <c r="G1497" i="47" s="1"/>
  <c r="G1181" i="47"/>
  <c r="G1488" i="47" s="1"/>
  <c r="G1068" i="47"/>
  <c r="G1375" i="47" s="1"/>
  <c r="G1042" i="47"/>
  <c r="G1349" i="47" s="1"/>
  <c r="I121" i="74" s="1"/>
  <c r="G1182" i="47"/>
  <c r="G1489" i="47" s="1"/>
  <c r="G1060" i="47"/>
  <c r="G1367" i="47" s="1"/>
  <c r="G1082" i="47"/>
  <c r="G1389" i="47" s="1"/>
  <c r="G1225" i="47"/>
  <c r="G1532" i="47" s="1"/>
  <c r="G1197" i="47"/>
  <c r="G1504" i="47" s="1"/>
  <c r="G1177" i="47"/>
  <c r="G1484" i="47" s="1"/>
  <c r="G1218" i="47"/>
  <c r="G1525" i="47" s="1"/>
  <c r="G1128" i="47"/>
  <c r="G1435" i="47" s="1"/>
  <c r="G1102" i="47"/>
  <c r="G1409" i="47" s="1"/>
  <c r="G1187" i="47"/>
  <c r="G1494" i="47" s="1"/>
  <c r="G1081" i="47"/>
  <c r="G1388" i="47" s="1"/>
  <c r="G1073" i="47"/>
  <c r="G1380" i="47" s="1"/>
  <c r="G1044" i="47"/>
  <c r="G1351" i="47" s="1"/>
  <c r="I123" i="74" s="1"/>
  <c r="G1091" i="47"/>
  <c r="G1398" i="47" s="1"/>
  <c r="G1095" i="47"/>
  <c r="G1402" i="47" s="1"/>
  <c r="G1101" i="47"/>
  <c r="G1408" i="47" s="1"/>
  <c r="G1196" i="47"/>
  <c r="G1503" i="47" s="1"/>
  <c r="G1180" i="47"/>
  <c r="G1487" i="47" s="1"/>
  <c r="G1158" i="47"/>
  <c r="G1465" i="47" s="1"/>
  <c r="G1077" i="47"/>
  <c r="G1384" i="47" s="1"/>
  <c r="G1046" i="47"/>
  <c r="G1353" i="47" s="1"/>
  <c r="I125" i="74" s="1"/>
  <c r="G1049" i="47"/>
  <c r="G1356" i="47" s="1"/>
  <c r="G1041" i="47"/>
  <c r="G1348" i="47" s="1"/>
  <c r="I120" i="74" s="1"/>
  <c r="G1037" i="47"/>
  <c r="G1344" i="47" s="1"/>
  <c r="I116" i="74" s="1"/>
  <c r="G1224" i="47"/>
  <c r="G1531" i="47" s="1"/>
  <c r="G1130" i="47"/>
  <c r="G1437" i="47" s="1"/>
  <c r="G1124" i="47"/>
  <c r="G1431" i="47" s="1"/>
  <c r="G1115" i="47"/>
  <c r="G1422" i="47" s="1"/>
  <c r="G1099" i="47"/>
  <c r="G1406" i="47" s="1"/>
  <c r="G1189" i="47"/>
  <c r="G1496" i="47" s="1"/>
  <c r="G1076" i="47"/>
  <c r="G1383" i="47" s="1"/>
  <c r="G1057" i="47"/>
  <c r="G1364" i="47" s="1"/>
  <c r="G1078" i="47"/>
  <c r="G1385" i="47" s="1"/>
  <c r="G1038" i="47"/>
  <c r="G1345" i="47" s="1"/>
  <c r="I117" i="74" s="1"/>
  <c r="G1034" i="47"/>
  <c r="G1341" i="47" s="1"/>
  <c r="I113" i="74" s="1"/>
  <c r="G1227" i="47"/>
  <c r="G1534" i="47" s="1"/>
  <c r="G1220" i="47"/>
  <c r="G1527" i="47" s="1"/>
  <c r="G1129" i="47"/>
  <c r="G1436" i="47" s="1"/>
  <c r="G1126" i="47"/>
  <c r="G1433" i="47" s="1"/>
  <c r="G1233" i="47"/>
  <c r="G1540" i="47" s="1"/>
  <c r="G1097" i="47"/>
  <c r="G1404" i="47" s="1"/>
  <c r="G1179" i="47"/>
  <c r="G1486" i="47" s="1"/>
  <c r="G1186" i="47"/>
  <c r="G1493" i="47" s="1"/>
  <c r="G1176" i="47"/>
  <c r="G1483" i="47" s="1"/>
  <c r="G1074" i="47"/>
  <c r="G1381" i="47" s="1"/>
  <c r="G1056" i="47"/>
  <c r="G1363" i="47" s="1"/>
  <c r="G1066" i="47"/>
  <c r="G1373" i="47" s="1"/>
  <c r="G1033" i="47"/>
  <c r="G1340" i="47" s="1"/>
  <c r="I112" i="74" s="1"/>
  <c r="G1226" i="47"/>
  <c r="G1533" i="47" s="1"/>
  <c r="G1208" i="47"/>
  <c r="G1515" i="47" s="1"/>
  <c r="G1108" i="47"/>
  <c r="G1415" i="47" s="1"/>
  <c r="G1111" i="47"/>
  <c r="G1418" i="47" s="1"/>
  <c r="G1109" i="47"/>
  <c r="G1416" i="47" s="1"/>
  <c r="G1103" i="47"/>
  <c r="G1410" i="47" s="1"/>
  <c r="G1092" i="47"/>
  <c r="G1399" i="47" s="1"/>
  <c r="I171" i="74" s="1"/>
  <c r="G1183" i="47"/>
  <c r="G1490" i="47" s="1"/>
  <c r="G1185" i="47"/>
  <c r="G1492" i="47" s="1"/>
  <c r="G1192" i="47"/>
  <c r="G1499" i="47" s="1"/>
  <c r="G1069" i="47"/>
  <c r="G1376" i="47" s="1"/>
  <c r="G1052" i="47"/>
  <c r="G1359" i="47" s="1"/>
  <c r="G1062" i="47"/>
  <c r="G1369" i="47" s="1"/>
  <c r="G1223" i="47"/>
  <c r="G1530" i="47" s="1"/>
  <c r="G1206" i="47"/>
  <c r="G1513" i="47" s="1"/>
  <c r="G1116" i="47"/>
  <c r="G1423" i="47" s="1"/>
  <c r="G1132" i="47"/>
  <c r="G1439" i="47" s="1"/>
  <c r="G1131" i="47"/>
  <c r="G1438" i="47" s="1"/>
  <c r="G1298" i="47"/>
  <c r="G1297" i="47"/>
  <c r="G1294" i="47"/>
  <c r="G1331" i="47"/>
  <c r="I103" i="74" s="1"/>
  <c r="G1332" i="47"/>
  <c r="G1307" i="47"/>
  <c r="G1337" i="47"/>
  <c r="I109" i="74" s="1"/>
  <c r="G1327" i="47"/>
  <c r="I99" i="74" s="1"/>
  <c r="G1334" i="47"/>
  <c r="G1299" i="47"/>
  <c r="G1306" i="47"/>
  <c r="G1295" i="47"/>
  <c r="G1328" i="47"/>
  <c r="I100" i="74" s="1"/>
  <c r="G1308" i="47"/>
  <c r="G1305" i="47"/>
  <c r="I77" i="74" s="1"/>
  <c r="G1296" i="47"/>
  <c r="G1329" i="47"/>
  <c r="I101" i="74" s="1"/>
  <c r="G1330" i="47"/>
  <c r="I102" i="74" s="1"/>
  <c r="G1335" i="47"/>
  <c r="I107" i="74" s="1"/>
  <c r="I181" i="74"/>
  <c r="I179" i="74"/>
  <c r="I178" i="74"/>
  <c r="I176" i="74"/>
  <c r="I170" i="74"/>
  <c r="I180" i="74"/>
  <c r="I175" i="74"/>
  <c r="I182" i="74"/>
  <c r="I177" i="74"/>
  <c r="I173" i="74"/>
  <c r="I174" i="74"/>
  <c r="I567" i="45" l="1"/>
  <c r="I580" i="45"/>
  <c r="G1178" i="47" l="1"/>
  <c r="G1485" i="47" s="1"/>
  <c r="G1191" i="47"/>
  <c r="G1498" i="47" s="1"/>
  <c r="I371" i="45" l="1"/>
  <c r="G982" i="47" s="1"/>
  <c r="I359" i="45" l="1"/>
  <c r="G970" i="47" s="1"/>
  <c r="G1289" i="47"/>
  <c r="I61" i="74" s="1"/>
  <c r="G1277" i="47" l="1"/>
  <c r="I49" i="74" s="1"/>
  <c r="I368" i="45" l="1"/>
  <c r="G979" i="47" s="1"/>
  <c r="I356" i="45"/>
  <c r="G967" i="47" s="1"/>
  <c r="I369" i="45"/>
  <c r="G980" i="47" s="1"/>
  <c r="I357" i="45"/>
  <c r="G968" i="47" s="1"/>
  <c r="G1275" i="47" l="1"/>
  <c r="I47" i="74" s="1"/>
  <c r="I370" i="45"/>
  <c r="G981" i="47" s="1"/>
  <c r="I358" i="45"/>
  <c r="G969" i="47" s="1"/>
  <c r="G1274" i="47"/>
  <c r="I46" i="74" s="1"/>
  <c r="G1287" i="47"/>
  <c r="I59" i="74" s="1"/>
  <c r="G1286" i="47"/>
  <c r="I58" i="74" s="1"/>
  <c r="G1276" i="47" l="1"/>
  <c r="I48" i="74" s="1"/>
  <c r="G1288" i="47"/>
  <c r="I60" i="74" s="1"/>
  <c r="I549" i="45" l="1"/>
  <c r="I542" i="45"/>
  <c r="I559" i="45"/>
  <c r="I548" i="45"/>
  <c r="I558" i="45"/>
  <c r="I557" i="45"/>
  <c r="I529" i="45"/>
  <c r="I555" i="45"/>
  <c r="I551" i="45"/>
  <c r="I550" i="45"/>
  <c r="I556" i="45"/>
  <c r="I541" i="45"/>
  <c r="I528" i="45"/>
  <c r="I553" i="45"/>
  <c r="I546" i="45" l="1"/>
  <c r="G1157" i="47" s="1"/>
  <c r="G1464" i="47" s="1"/>
  <c r="I530" i="45"/>
  <c r="G1141" i="47" s="1"/>
  <c r="G1448" i="47" s="1"/>
  <c r="I532" i="45"/>
  <c r="G1143" i="47" s="1"/>
  <c r="G1450" i="47" s="1"/>
  <c r="I545" i="45"/>
  <c r="G1156" i="47" s="1"/>
  <c r="G1463" i="47" s="1"/>
  <c r="I531" i="45"/>
  <c r="G1142" i="47" s="1"/>
  <c r="G1449" i="47" s="1"/>
  <c r="I538" i="45"/>
  <c r="G1149" i="47" s="1"/>
  <c r="G1456" i="47" s="1"/>
  <c r="I522" i="45"/>
  <c r="G1133" i="47" s="1"/>
  <c r="G1440" i="47" s="1"/>
  <c r="I537" i="45"/>
  <c r="G1148" i="47" s="1"/>
  <c r="G1455" i="47" s="1"/>
  <c r="I525" i="45"/>
  <c r="G1136" i="47" s="1"/>
  <c r="G1443" i="47" s="1"/>
  <c r="I544" i="45"/>
  <c r="G1155" i="47" s="1"/>
  <c r="G1462" i="47" s="1"/>
  <c r="I533" i="45"/>
  <c r="G1144" i="47" s="1"/>
  <c r="G1451" i="47" s="1"/>
  <c r="I543" i="45"/>
  <c r="G1154" i="47" s="1"/>
  <c r="G1461" i="47" s="1"/>
  <c r="I524" i="45"/>
  <c r="G1135" i="47" s="1"/>
  <c r="G1442" i="47" s="1"/>
  <c r="I523" i="45"/>
  <c r="G1134" i="47" s="1"/>
  <c r="G1441" i="47" s="1"/>
  <c r="I535" i="45"/>
  <c r="G1146" i="47" s="1"/>
  <c r="G1453" i="47" s="1"/>
  <c r="I536" i="45"/>
  <c r="G1147" i="47" s="1"/>
  <c r="G1454" i="47" s="1"/>
  <c r="G1161" i="47"/>
  <c r="G1468" i="47" s="1"/>
  <c r="G1139" i="47"/>
  <c r="G1446" i="47" s="1"/>
  <c r="G1162" i="47"/>
  <c r="G1469" i="47" s="1"/>
  <c r="G1159" i="47"/>
  <c r="G1466" i="47" s="1"/>
  <c r="G1140" i="47"/>
  <c r="G1447" i="47" s="1"/>
  <c r="G1169" i="47"/>
  <c r="G1476" i="47" s="1"/>
  <c r="G1153" i="47"/>
  <c r="G1460" i="47" s="1"/>
  <c r="G1160" i="47"/>
  <c r="G1467" i="47" s="1"/>
  <c r="G1166" i="47"/>
  <c r="G1473" i="47" s="1"/>
  <c r="G1152" i="47"/>
  <c r="G1459" i="47" s="1"/>
  <c r="I231" i="74" s="1"/>
  <c r="G1167" i="47"/>
  <c r="G1474" i="47" s="1"/>
  <c r="G1164" i="47"/>
  <c r="G1471" i="47" s="1"/>
  <c r="G1168" i="47"/>
  <c r="G1475" i="47" s="1"/>
  <c r="G1170" i="47"/>
  <c r="G1477" i="47" s="1"/>
  <c r="I362" i="45"/>
  <c r="G973" i="47" s="1"/>
  <c r="I360" i="45"/>
  <c r="G971" i="47" s="1"/>
  <c r="I375" i="45"/>
  <c r="G986" i="47" s="1"/>
  <c r="I374" i="45"/>
  <c r="G985" i="47" s="1"/>
  <c r="I367" i="45"/>
  <c r="G978" i="47" s="1"/>
  <c r="I372" i="45"/>
  <c r="G983" i="47" s="1"/>
  <c r="I365" i="45"/>
  <c r="G976" i="47" s="1"/>
  <c r="I353" i="45"/>
  <c r="G964" i="47" s="1"/>
  <c r="I363" i="45"/>
  <c r="G974" i="47" s="1"/>
  <c r="I373" i="45"/>
  <c r="G984" i="47" s="1"/>
  <c r="I361" i="45"/>
  <c r="G972" i="47" s="1"/>
  <c r="I355" i="45"/>
  <c r="G966" i="47" s="1"/>
  <c r="I354" i="45"/>
  <c r="G965" i="47" s="1"/>
  <c r="I366" i="45"/>
  <c r="G977" i="47" s="1"/>
  <c r="I347" i="45"/>
  <c r="G958" i="47" s="1"/>
  <c r="I554" i="45"/>
  <c r="I540" i="45"/>
  <c r="I527" i="45"/>
  <c r="I526" i="45"/>
  <c r="I539" i="45"/>
  <c r="I552" i="45"/>
  <c r="G1138" i="47" l="1"/>
  <c r="G1445" i="47" s="1"/>
  <c r="G1151" i="47"/>
  <c r="G1458" i="47" s="1"/>
  <c r="I230" i="74" s="1"/>
  <c r="G1137" i="47"/>
  <c r="G1444" i="47" s="1"/>
  <c r="G1163" i="47"/>
  <c r="G1470" i="47" s="1"/>
  <c r="G1150" i="47"/>
  <c r="G1457" i="47" s="1"/>
  <c r="I229" i="74" s="1"/>
  <c r="G1165" i="47"/>
  <c r="G1472" i="47" s="1"/>
  <c r="G1284" i="47"/>
  <c r="I56" i="74" s="1"/>
  <c r="G1290" i="47"/>
  <c r="I62" i="74" s="1"/>
  <c r="G1285" i="47"/>
  <c r="I57" i="74" s="1"/>
  <c r="G1273" i="47"/>
  <c r="I45" i="74" s="1"/>
  <c r="G1279" i="47"/>
  <c r="I51" i="74" s="1"/>
  <c r="G1278" i="47"/>
  <c r="I50" i="74" s="1"/>
  <c r="I352" i="45"/>
  <c r="G963" i="47" s="1"/>
  <c r="G1280" i="47"/>
  <c r="I52" i="74" s="1"/>
  <c r="I364" i="45"/>
  <c r="G975" i="47" s="1"/>
  <c r="G1291" i="47"/>
  <c r="I63" i="74" s="1"/>
  <c r="G1283" i="47"/>
  <c r="I55" i="74" s="1"/>
  <c r="G1292" i="47"/>
  <c r="I64" i="74" s="1"/>
  <c r="G1271" i="47"/>
  <c r="I43" i="74" s="1"/>
  <c r="G1265" i="47"/>
  <c r="I37" i="74" s="1"/>
  <c r="G1272" i="47"/>
  <c r="I44" i="74" s="1"/>
  <c r="G1281" i="47"/>
  <c r="I53" i="74" s="1"/>
  <c r="G1293" i="47"/>
  <c r="I65" i="74" s="1"/>
  <c r="G1282" i="47" l="1"/>
  <c r="I54" i="74" s="1"/>
  <c r="G1270" i="47"/>
  <c r="I42" i="74" s="1"/>
  <c r="I474" i="45" l="1"/>
  <c r="G1085" i="47" s="1"/>
  <c r="G1392" i="47" s="1"/>
  <c r="I164" i="74" s="1"/>
  <c r="I475" i="45"/>
  <c r="G1086" i="47" s="1"/>
  <c r="G1393" i="47" s="1"/>
  <c r="I165" i="74" s="1"/>
  <c r="I473" i="45"/>
  <c r="G1084" i="47" l="1"/>
  <c r="G1391" i="47" s="1"/>
  <c r="I163" i="74" s="1"/>
  <c r="I415" i="45" l="1"/>
  <c r="G1026" i="47" s="1"/>
  <c r="G1333" i="47" l="1"/>
  <c r="I105" i="74" l="1"/>
  <c r="I561" i="45" l="1"/>
  <c r="G1172" i="47" s="1"/>
  <c r="G1479" i="47" s="1"/>
  <c r="Q68" i="50"/>
  <c r="L68" i="50"/>
  <c r="Q69" i="50" l="1"/>
  <c r="L69" i="50"/>
  <c r="I594" i="45" l="1"/>
  <c r="G1205" i="47" s="1"/>
  <c r="I593" i="45"/>
  <c r="G1204" i="47" s="1"/>
  <c r="I592" i="45"/>
  <c r="G1203" i="47" s="1"/>
  <c r="Q73" i="50"/>
  <c r="L73" i="50"/>
  <c r="I591" i="45"/>
  <c r="G1202" i="47" s="1"/>
  <c r="G1510" i="47" l="1"/>
  <c r="G1509" i="47"/>
  <c r="G1512" i="47"/>
  <c r="G1511" i="47"/>
  <c r="I600" i="45" l="1"/>
  <c r="G1211" i="47" s="1"/>
  <c r="I598" i="45"/>
  <c r="G1209" i="47" s="1"/>
  <c r="I601" i="45"/>
  <c r="G1212" i="47" s="1"/>
  <c r="G1516" i="47" l="1"/>
  <c r="G1518" i="47"/>
  <c r="I421" i="45"/>
  <c r="G1032" i="47" s="1"/>
  <c r="G1519" i="47"/>
  <c r="I420" i="45"/>
  <c r="G1031" i="47" s="1"/>
  <c r="I418" i="45"/>
  <c r="G1029" i="47" s="1"/>
  <c r="G1336" i="47" l="1"/>
  <c r="I108" i="74" s="1"/>
  <c r="G1339" i="47"/>
  <c r="I111" i="74" s="1"/>
  <c r="G1338" i="47"/>
  <c r="I110" i="74" s="1"/>
  <c r="I397" i="45" l="1"/>
  <c r="G1008" i="47" s="1"/>
  <c r="I395" i="45" l="1"/>
  <c r="G1006" i="47" s="1"/>
  <c r="I393" i="45"/>
  <c r="G1004" i="47" s="1"/>
  <c r="G1315" i="47"/>
  <c r="I87" i="74" s="1"/>
  <c r="G1311" i="47" l="1"/>
  <c r="I83" i="74" s="1"/>
  <c r="I391" i="45"/>
  <c r="G1002" i="47" s="1"/>
  <c r="G1313" i="47"/>
  <c r="I85" i="74" s="1"/>
  <c r="I396" i="45"/>
  <c r="G1007" i="47" s="1"/>
  <c r="G1309" i="47" l="1"/>
  <c r="I81" i="74" s="1"/>
  <c r="G1314" i="47"/>
  <c r="I86" i="74" s="1"/>
  <c r="Q74" i="50" l="1"/>
  <c r="L74" i="50"/>
  <c r="I477" i="45" l="1"/>
  <c r="G1088" i="47" s="1"/>
  <c r="I478" i="45"/>
  <c r="G1089" i="47" s="1"/>
  <c r="I562" i="45"/>
  <c r="G1173" i="47" s="1"/>
  <c r="I479" i="45"/>
  <c r="G1090" i="47" s="1"/>
  <c r="I603" i="45"/>
  <c r="G1214" i="47" s="1"/>
  <c r="I604" i="45" l="1"/>
  <c r="G1215" i="47" s="1"/>
  <c r="G1396" i="47"/>
  <c r="I168" i="74" s="1"/>
  <c r="G1521" i="47"/>
  <c r="G1395" i="47"/>
  <c r="I167" i="74" s="1"/>
  <c r="G1480" i="47"/>
  <c r="I476" i="45"/>
  <c r="G1087" i="47" s="1"/>
  <c r="G1397" i="47"/>
  <c r="I169" i="74" s="1"/>
  <c r="I338" i="45" l="1"/>
  <c r="G949" i="47" s="1"/>
  <c r="G1394" i="47"/>
  <c r="I166" i="74" s="1"/>
  <c r="I326" i="45"/>
  <c r="G937" i="47" s="1"/>
  <c r="I345" i="45"/>
  <c r="G956" i="47" s="1"/>
  <c r="I331" i="45"/>
  <c r="G942" i="47" s="1"/>
  <c r="I341" i="45"/>
  <c r="G952" i="47" s="1"/>
  <c r="I333" i="45"/>
  <c r="G944" i="47" s="1"/>
  <c r="I339" i="45"/>
  <c r="G950" i="47" s="1"/>
  <c r="I334" i="45"/>
  <c r="G945" i="47" s="1"/>
  <c r="I605" i="45"/>
  <c r="G1216" i="47" s="1"/>
  <c r="I343" i="45"/>
  <c r="G954" i="47" s="1"/>
  <c r="G1522" i="47"/>
  <c r="I344" i="45"/>
  <c r="G955" i="47" s="1"/>
  <c r="I337" i="45"/>
  <c r="G948" i="47" s="1"/>
  <c r="I335" i="45"/>
  <c r="G946" i="47" s="1"/>
  <c r="I346" i="45"/>
  <c r="G957" i="47" s="1"/>
  <c r="I332" i="45"/>
  <c r="G943" i="47" s="1"/>
  <c r="I340" i="45"/>
  <c r="G951" i="47" s="1"/>
  <c r="I330" i="45"/>
  <c r="G941" i="47" s="1"/>
  <c r="I336" i="45"/>
  <c r="G947" i="47" s="1"/>
  <c r="I342" i="45"/>
  <c r="G953" i="47" s="1"/>
  <c r="G1261" i="47" l="1"/>
  <c r="I33" i="74" s="1"/>
  <c r="G1257" i="47"/>
  <c r="I29" i="74" s="1"/>
  <c r="G1256" i="47"/>
  <c r="I28" i="74" s="1"/>
  <c r="G1252" i="47"/>
  <c r="I24" i="74" s="1"/>
  <c r="G1255" i="47"/>
  <c r="I27" i="74" s="1"/>
  <c r="G1251" i="47"/>
  <c r="I23" i="74" s="1"/>
  <c r="G1259" i="47"/>
  <c r="I31" i="74" s="1"/>
  <c r="G1260" i="47"/>
  <c r="I32" i="74" s="1"/>
  <c r="G1249" i="47"/>
  <c r="I21" i="74" s="1"/>
  <c r="G1263" i="47"/>
  <c r="I35" i="74" s="1"/>
  <c r="G1258" i="47"/>
  <c r="I30" i="74" s="1"/>
  <c r="G1253" i="47"/>
  <c r="I25" i="74" s="1"/>
  <c r="G1262" i="47"/>
  <c r="I34" i="74" s="1"/>
  <c r="G1523" i="47"/>
  <c r="G1250" i="47"/>
  <c r="I22" i="74" s="1"/>
  <c r="I349" i="45"/>
  <c r="G960" i="47" s="1"/>
  <c r="G1248" i="47"/>
  <c r="I20" i="74" s="1"/>
  <c r="G1264" i="47"/>
  <c r="I36" i="74" s="1"/>
  <c r="G1254" i="47"/>
  <c r="I26" i="74" s="1"/>
  <c r="I350" i="45"/>
  <c r="G961" i="47" s="1"/>
  <c r="G1244" i="47"/>
  <c r="I16" i="74" s="1"/>
  <c r="I602" i="45" l="1"/>
  <c r="G1213" i="47" s="1"/>
  <c r="G1267" i="47"/>
  <c r="I39" i="74" s="1"/>
  <c r="G1268" i="47"/>
  <c r="I40" i="74" s="1"/>
  <c r="I386" i="45"/>
  <c r="G997" i="47" s="1"/>
  <c r="I407" i="45" l="1"/>
  <c r="G1018" i="47" s="1"/>
  <c r="G1520" i="47"/>
  <c r="I405" i="45"/>
  <c r="G1016" i="47" s="1"/>
  <c r="G1304" i="47"/>
  <c r="I76" i="74" s="1"/>
  <c r="G1325" i="47" l="1"/>
  <c r="I97" i="74" s="1"/>
  <c r="G1323" i="47"/>
  <c r="I95" i="74" s="1"/>
  <c r="I406" i="45" l="1"/>
  <c r="G1017" i="47" s="1"/>
  <c r="I404" i="45"/>
  <c r="G1015" i="47" s="1"/>
  <c r="I401" i="45" l="1"/>
  <c r="G1012" i="47" s="1"/>
  <c r="G1319" i="47" s="1"/>
  <c r="I91" i="74" s="1"/>
  <c r="I402" i="45"/>
  <c r="G1013" i="47" s="1"/>
  <c r="G1324" i="47"/>
  <c r="I96" i="74" s="1"/>
  <c r="I403" i="45"/>
  <c r="G1014" i="47" s="1"/>
  <c r="I399" i="45"/>
  <c r="G1010" i="47" s="1"/>
  <c r="G1322" i="47"/>
  <c r="I94" i="74" s="1"/>
  <c r="G1320" i="47" l="1"/>
  <c r="I92" i="74" s="1"/>
  <c r="I400" i="45"/>
  <c r="G1011" i="47" s="1"/>
  <c r="I408" i="45"/>
  <c r="G1019" i="47" s="1"/>
  <c r="G1321" i="47"/>
  <c r="I93" i="74" s="1"/>
  <c r="G1317" i="47"/>
  <c r="I89" i="74" s="1"/>
  <c r="G1318" i="47" l="1"/>
  <c r="I90" i="74" s="1"/>
  <c r="G1326" i="47"/>
  <c r="I98" i="74" s="1"/>
  <c r="I329" i="45" l="1"/>
  <c r="G940" i="47" s="1"/>
  <c r="I327" i="45" l="1"/>
  <c r="G938" i="47" s="1"/>
  <c r="G1247" i="47"/>
  <c r="I19" i="74" s="1"/>
  <c r="I328" i="45" l="1"/>
  <c r="G939" i="47" s="1"/>
  <c r="G1246" i="47" s="1"/>
  <c r="I18" i="74" s="1"/>
  <c r="I348" i="45"/>
  <c r="G959" i="47" s="1"/>
  <c r="I325" i="45"/>
  <c r="G936" i="47" s="1"/>
  <c r="G1245" i="47"/>
  <c r="I17" i="74" s="1"/>
  <c r="G1266" i="47" l="1"/>
  <c r="I38" i="74" s="1"/>
  <c r="I351" i="45"/>
  <c r="G962" i="47" s="1"/>
  <c r="G1243" i="47"/>
  <c r="I15" i="74" s="1"/>
  <c r="I324" i="45"/>
  <c r="G935" i="47" s="1"/>
  <c r="G1269" i="47" l="1"/>
  <c r="I41" i="74" s="1"/>
  <c r="G1242" i="47"/>
  <c r="I14" i="74" s="1"/>
  <c r="I323" i="45" l="1"/>
  <c r="G934" i="47" s="1"/>
  <c r="G1241" i="47" s="1"/>
  <c r="I13" i="74" s="1"/>
  <c r="I398" i="45" l="1"/>
  <c r="G1009" i="47" s="1"/>
  <c r="G1316" i="47" s="1"/>
  <c r="I88" i="74" s="1"/>
  <c r="I394" i="45"/>
  <c r="G1005" i="47" s="1"/>
  <c r="G1312" i="47" s="1"/>
  <c r="I84" i="74" s="1"/>
  <c r="I383" i="45"/>
  <c r="G994" i="47" s="1"/>
  <c r="I385" i="45"/>
  <c r="G996" i="47" s="1"/>
  <c r="I384" i="45"/>
  <c r="G995" i="47" s="1"/>
  <c r="I382" i="45"/>
  <c r="G993" i="47" s="1"/>
  <c r="G1301" i="47" l="1"/>
  <c r="I73" i="74" s="1"/>
  <c r="G1300" i="47"/>
  <c r="I72" i="74" s="1"/>
  <c r="G1302" i="47"/>
  <c r="I74" i="74" s="1"/>
  <c r="G1303" i="47"/>
  <c r="I75" i="74" s="1"/>
  <c r="K631" i="48" l="1" a="1"/>
  <c r="I392" i="45"/>
  <c r="G1003" i="47" s="1"/>
  <c r="K695" i="48" l="1"/>
  <c r="K1003" i="48" s="1"/>
  <c r="K3163" i="48" s="1"/>
  <c r="K3469" i="48" s="1"/>
  <c r="K3775" i="48" s="1"/>
  <c r="K4081" i="48" s="1"/>
  <c r="K4387" i="48" s="1"/>
  <c r="K735" i="48"/>
  <c r="K1043" i="48" s="1"/>
  <c r="K3203" i="48" s="1"/>
  <c r="K3509" i="48" s="1"/>
  <c r="K3815" i="48" s="1"/>
  <c r="K767" i="48"/>
  <c r="K1075" i="48" s="1"/>
  <c r="K3235" i="48" s="1"/>
  <c r="K3541" i="48" s="1"/>
  <c r="K3847" i="48" s="1"/>
  <c r="K4153" i="48" s="1"/>
  <c r="K4459" i="48" s="1"/>
  <c r="K688" i="48"/>
  <c r="K996" i="48" s="1"/>
  <c r="K3156" i="48" s="1"/>
  <c r="K728" i="48"/>
  <c r="K1036" i="48" s="1"/>
  <c r="K3196" i="48" s="1"/>
  <c r="K3502" i="48" s="1"/>
  <c r="K3808" i="48" s="1"/>
  <c r="K4114" i="48" s="1"/>
  <c r="K4420" i="48" s="1"/>
  <c r="K760" i="48"/>
  <c r="K1068" i="48" s="1"/>
  <c r="K3228" i="48" s="1"/>
  <c r="K3534" i="48" s="1"/>
  <c r="K3840" i="48" s="1"/>
  <c r="K4146" i="48" s="1"/>
  <c r="K4452" i="48" s="1"/>
  <c r="K792" i="48"/>
  <c r="K1100" i="48" s="1"/>
  <c r="K1406" i="48" s="1"/>
  <c r="K824" i="48"/>
  <c r="K1132" i="48" s="1"/>
  <c r="K1438" i="48" s="1"/>
  <c r="K856" i="48"/>
  <c r="K1164" i="48" s="1"/>
  <c r="K1470" i="48" s="1"/>
  <c r="K888" i="48"/>
  <c r="K1196" i="48" s="1"/>
  <c r="K1502" i="48" s="1"/>
  <c r="K657" i="48"/>
  <c r="K965" i="48" s="1"/>
  <c r="K729" i="48"/>
  <c r="K1037" i="48" s="1"/>
  <c r="K1343" i="48" s="1"/>
  <c r="K825" i="48"/>
  <c r="K1133" i="48" s="1"/>
  <c r="K1439" i="48" s="1"/>
  <c r="K921" i="48"/>
  <c r="K1229" i="48" s="1"/>
  <c r="K1535" i="48" s="1"/>
  <c r="K683" i="48"/>
  <c r="K991" i="48" s="1"/>
  <c r="K3151" i="48" s="1"/>
  <c r="K842" i="48"/>
  <c r="K1150" i="48" s="1"/>
  <c r="K1456" i="48" s="1"/>
  <c r="K927" i="48"/>
  <c r="K1235" i="48" s="1"/>
  <c r="K1541" i="48" s="1"/>
  <c r="K746" i="48"/>
  <c r="K1054" i="48" s="1"/>
  <c r="K3214" i="48" s="1"/>
  <c r="K3520" i="48" s="1"/>
  <c r="K3826" i="48" s="1"/>
  <c r="K652" i="48"/>
  <c r="K960" i="48" s="1"/>
  <c r="K1266" i="48" s="1"/>
  <c r="K791" i="48"/>
  <c r="K1099" i="48" s="1"/>
  <c r="K1405" i="48" s="1"/>
  <c r="K762" i="48"/>
  <c r="K1070" i="48" s="1"/>
  <c r="K1376" i="48" s="1"/>
  <c r="K639" i="48"/>
  <c r="K947" i="48" s="1"/>
  <c r="K1253" i="48" s="1"/>
  <c r="K671" i="48"/>
  <c r="K979" i="48" s="1"/>
  <c r="K1285" i="48" s="1"/>
  <c r="K703" i="48"/>
  <c r="K1011" i="48" s="1"/>
  <c r="K743" i="48"/>
  <c r="K1051" i="48" s="1"/>
  <c r="K1357" i="48" s="1"/>
  <c r="K775" i="48"/>
  <c r="K1083" i="48" s="1"/>
  <c r="K1389" i="48" s="1"/>
  <c r="K664" i="48"/>
  <c r="K972" i="48" s="1"/>
  <c r="K3132" i="48" s="1"/>
  <c r="K696" i="48"/>
  <c r="K1004" i="48" s="1"/>
  <c r="K1310" i="48" s="1"/>
  <c r="K736" i="48"/>
  <c r="K1044" i="48" s="1"/>
  <c r="K3204" i="48" s="1"/>
  <c r="K3510" i="48" s="1"/>
  <c r="K3816" i="48" s="1"/>
  <c r="K4122" i="48" s="1"/>
  <c r="K4428" i="48" s="1"/>
  <c r="K768" i="48"/>
  <c r="K1076" i="48" s="1"/>
  <c r="K1382" i="48" s="1"/>
  <c r="K800" i="48"/>
  <c r="K1108" i="48" s="1"/>
  <c r="K3268" i="48" s="1"/>
  <c r="K3574" i="48" s="1"/>
  <c r="K3880" i="48" s="1"/>
  <c r="K832" i="48"/>
  <c r="K1140" i="48" s="1"/>
  <c r="K3300" i="48" s="1"/>
  <c r="K3606" i="48" s="1"/>
  <c r="K3912" i="48" s="1"/>
  <c r="K864" i="48"/>
  <c r="K1172" i="48" s="1"/>
  <c r="K1478" i="48" s="1"/>
  <c r="K896" i="48"/>
  <c r="K1204" i="48" s="1"/>
  <c r="K3364" i="48" s="1"/>
  <c r="K3670" i="48" s="1"/>
  <c r="K3976" i="48" s="1"/>
  <c r="K4282" i="48" s="1"/>
  <c r="K4588" i="48" s="1"/>
  <c r="K928" i="48"/>
  <c r="K1236" i="48" s="1"/>
  <c r="K1542" i="48" s="1"/>
  <c r="K665" i="48"/>
  <c r="K973" i="48" s="1"/>
  <c r="K3133" i="48" s="1"/>
  <c r="K3439" i="48" s="1"/>
  <c r="K3745" i="48" s="1"/>
  <c r="K697" i="48"/>
  <c r="K1005" i="48" s="1"/>
  <c r="K3165" i="48" s="1"/>
  <c r="K737" i="48"/>
  <c r="K1045" i="48" s="1"/>
  <c r="K1351" i="48" s="1"/>
  <c r="K769" i="48"/>
  <c r="K1077" i="48" s="1"/>
  <c r="K1383" i="48" s="1"/>
  <c r="K801" i="48"/>
  <c r="K1109" i="48" s="1"/>
  <c r="K1415" i="48" s="1"/>
  <c r="K833" i="48"/>
  <c r="K1141" i="48" s="1"/>
  <c r="K3301" i="48" s="1"/>
  <c r="K865" i="48"/>
  <c r="K1173" i="48" s="1"/>
  <c r="K1479" i="48" s="1"/>
  <c r="K897" i="48"/>
  <c r="K1205" i="48" s="1"/>
  <c r="K929" i="48"/>
  <c r="K1237" i="48" s="1"/>
  <c r="K3397" i="48" s="1"/>
  <c r="K3703" i="48" s="1"/>
  <c r="K4009" i="48" s="1"/>
  <c r="K4315" i="48" s="1"/>
  <c r="K4621" i="48" s="1"/>
  <c r="K658" i="48"/>
  <c r="K966" i="48" s="1"/>
  <c r="K1272" i="48" s="1"/>
  <c r="K698" i="48"/>
  <c r="K1006" i="48" s="1"/>
  <c r="K1312" i="48" s="1"/>
  <c r="K699" i="48"/>
  <c r="K1007" i="48" s="1"/>
  <c r="K1313" i="48" s="1"/>
  <c r="K763" i="48"/>
  <c r="K1071" i="48" s="1"/>
  <c r="K3231" i="48" s="1"/>
  <c r="K3537" i="48" s="1"/>
  <c r="K3843" i="48" s="1"/>
  <c r="K4149" i="48" s="1"/>
  <c r="K4455" i="48" s="1"/>
  <c r="K810" i="48"/>
  <c r="K1118" i="48" s="1"/>
  <c r="K1424" i="48" s="1"/>
  <c r="K852" i="48"/>
  <c r="K1160" i="48" s="1"/>
  <c r="K1466" i="48" s="1"/>
  <c r="K894" i="48"/>
  <c r="K1202" i="48" s="1"/>
  <c r="K3362" i="48" s="1"/>
  <c r="K3668" i="48" s="1"/>
  <c r="K3974" i="48" s="1"/>
  <c r="K4280" i="48" s="1"/>
  <c r="K4586" i="48" s="1"/>
  <c r="K811" i="48"/>
  <c r="K1119" i="48" s="1"/>
  <c r="K1425" i="48" s="1"/>
  <c r="K875" i="48"/>
  <c r="K1183" i="48" s="1"/>
  <c r="K1489" i="48" s="1"/>
  <c r="K930" i="48"/>
  <c r="K1238" i="48" s="1"/>
  <c r="K803" i="48"/>
  <c r="K1111" i="48" s="1"/>
  <c r="K1417" i="48" s="1"/>
  <c r="K675" i="48"/>
  <c r="K983" i="48" s="1"/>
  <c r="K1289" i="48" s="1"/>
  <c r="K846" i="48"/>
  <c r="K1154" i="48" s="1"/>
  <c r="K1460" i="48" s="1"/>
  <c r="K771" i="48"/>
  <c r="K1079" i="48" s="1"/>
  <c r="K3239" i="48" s="1"/>
  <c r="K3545" i="48" s="1"/>
  <c r="K3851" i="48" s="1"/>
  <c r="K4157" i="48" s="1"/>
  <c r="K4463" i="48" s="1"/>
  <c r="K645" i="48"/>
  <c r="K953" i="48" s="1"/>
  <c r="K902" i="48"/>
  <c r="K1210" i="48" s="1"/>
  <c r="K1516" i="48" s="1"/>
  <c r="K829" i="48"/>
  <c r="K1137" i="48" s="1"/>
  <c r="K1443" i="48" s="1"/>
  <c r="K668" i="48"/>
  <c r="K976" i="48" s="1"/>
  <c r="K1282" i="48" s="1"/>
  <c r="K750" i="48"/>
  <c r="K1058" i="48" s="1"/>
  <c r="K1364" i="48" s="1"/>
  <c r="K799" i="48"/>
  <c r="K1107" i="48" s="1"/>
  <c r="K3267" i="48" s="1"/>
  <c r="K907" i="48"/>
  <c r="K1215" i="48" s="1"/>
  <c r="K1521" i="48" s="1"/>
  <c r="K823" i="48"/>
  <c r="K1131" i="48" s="1"/>
  <c r="K1437" i="48" s="1"/>
  <c r="K717" i="48"/>
  <c r="K1025" i="48" s="1"/>
  <c r="K1331" i="48" s="1"/>
  <c r="K910" i="48"/>
  <c r="K1218" i="48" s="1"/>
  <c r="K3378" i="48" s="1"/>
  <c r="K3684" i="48" s="1"/>
  <c r="K3990" i="48" s="1"/>
  <c r="K4296" i="48" s="1"/>
  <c r="K4602" i="48" s="1"/>
  <c r="K827" i="48"/>
  <c r="K1135" i="48" s="1"/>
  <c r="K1441" i="48" s="1"/>
  <c r="K747" i="48"/>
  <c r="K1055" i="48" s="1"/>
  <c r="K1361" i="48" s="1"/>
  <c r="K914" i="48"/>
  <c r="K1222" i="48" s="1"/>
  <c r="K807" i="48"/>
  <c r="K1115" i="48" s="1"/>
  <c r="K669" i="48"/>
  <c r="K977" i="48" s="1"/>
  <c r="K3137" i="48" s="1"/>
  <c r="K740" i="48"/>
  <c r="K1048" i="48" s="1"/>
  <c r="K3208" i="48" s="1"/>
  <c r="K3514" i="48" s="1"/>
  <c r="K3820" i="48" s="1"/>
  <c r="K790" i="48"/>
  <c r="K1098" i="48" s="1"/>
  <c r="K3258" i="48" s="1"/>
  <c r="K3564" i="48" s="1"/>
  <c r="K3870" i="48" s="1"/>
  <c r="K4176" i="48" s="1"/>
  <c r="K4482" i="48" s="1"/>
  <c r="K834" i="48"/>
  <c r="K1142" i="48" s="1"/>
  <c r="K1448" i="48" s="1"/>
  <c r="K876" i="48"/>
  <c r="K1184" i="48" s="1"/>
  <c r="K3344" i="48" s="1"/>
  <c r="K3650" i="48" s="1"/>
  <c r="K3956" i="48" s="1"/>
  <c r="K918" i="48"/>
  <c r="K1226" i="48" s="1"/>
  <c r="K3386" i="48" s="1"/>
  <c r="K3692" i="48" s="1"/>
  <c r="K3998" i="48" s="1"/>
  <c r="K4304" i="48" s="1"/>
  <c r="K4610" i="48" s="1"/>
  <c r="K813" i="48"/>
  <c r="K1121" i="48" s="1"/>
  <c r="K1427" i="48" s="1"/>
  <c r="K742" i="48"/>
  <c r="K1050" i="48" s="1"/>
  <c r="K3210" i="48" s="1"/>
  <c r="K3516" i="48" s="1"/>
  <c r="K3822" i="48" s="1"/>
  <c r="K900" i="48"/>
  <c r="K1208" i="48" s="1"/>
  <c r="K1514" i="48" s="1"/>
  <c r="K837" i="48"/>
  <c r="K1145" i="48" s="1"/>
  <c r="K1451" i="48" s="1"/>
  <c r="K786" i="48"/>
  <c r="K1094" i="48" s="1"/>
  <c r="K678" i="48"/>
  <c r="K986" i="48" s="1"/>
  <c r="K3146" i="48" s="1"/>
  <c r="K3452" i="48" s="1"/>
  <c r="K3758" i="48" s="1"/>
  <c r="K4064" i="48" s="1"/>
  <c r="K4370" i="48" s="1"/>
  <c r="K883" i="48"/>
  <c r="K1191" i="48" s="1"/>
  <c r="K3351" i="48" s="1"/>
  <c r="K3657" i="48" s="1"/>
  <c r="K3963" i="48" s="1"/>
  <c r="K4269" i="48" s="1"/>
  <c r="K4575" i="48" s="1"/>
  <c r="K781" i="48"/>
  <c r="K1089" i="48" s="1"/>
  <c r="K3249" i="48" s="1"/>
  <c r="K3555" i="48" s="1"/>
  <c r="K3861" i="48" s="1"/>
  <c r="K4167" i="48" s="1"/>
  <c r="K4473" i="48" s="1"/>
  <c r="K757" i="48"/>
  <c r="K1065" i="48" s="1"/>
  <c r="K1371" i="48" s="1"/>
  <c r="K661" i="48"/>
  <c r="K969" i="48" s="1"/>
  <c r="K1275" i="48" s="1"/>
  <c r="K850" i="48"/>
  <c r="K1158" i="48" s="1"/>
  <c r="K1464" i="48" s="1"/>
  <c r="K819" i="48"/>
  <c r="K1127" i="48" s="1"/>
  <c r="K3287" i="48" s="1"/>
  <c r="K3593" i="48" s="1"/>
  <c r="K3899" i="48" s="1"/>
  <c r="K766" i="48"/>
  <c r="K1074" i="48" s="1"/>
  <c r="K3234" i="48" s="1"/>
  <c r="K3540" i="48" s="1"/>
  <c r="K3846" i="48" s="1"/>
  <c r="K4152" i="48" s="1"/>
  <c r="K4458" i="48" s="1"/>
  <c r="K858" i="48"/>
  <c r="K1166" i="48" s="1"/>
  <c r="K3326" i="48" s="1"/>
  <c r="K3632" i="48" s="1"/>
  <c r="K3938" i="48" s="1"/>
  <c r="K4244" i="48" s="1"/>
  <c r="K4550" i="48" s="1"/>
  <c r="K653" i="48"/>
  <c r="K961" i="48" s="1"/>
  <c r="K1267" i="48" s="1"/>
  <c r="K647" i="48"/>
  <c r="K955" i="48" s="1"/>
  <c r="K1261" i="48" s="1"/>
  <c r="K679" i="48"/>
  <c r="K987" i="48" s="1"/>
  <c r="K1293" i="48" s="1"/>
  <c r="K719" i="48"/>
  <c r="K1027" i="48" s="1"/>
  <c r="K1333" i="48" s="1"/>
  <c r="K751" i="48"/>
  <c r="K1059" i="48" s="1"/>
  <c r="K1365" i="48" s="1"/>
  <c r="K783" i="48"/>
  <c r="K1091" i="48" s="1"/>
  <c r="K1397" i="48" s="1"/>
  <c r="K672" i="48"/>
  <c r="K980" i="48" s="1"/>
  <c r="K3140" i="48" s="1"/>
  <c r="K3446" i="48" s="1"/>
  <c r="K3752" i="48" s="1"/>
  <c r="K4058" i="48" s="1"/>
  <c r="K4364" i="48" s="1"/>
  <c r="K704" i="48"/>
  <c r="K1012" i="48" s="1"/>
  <c r="K1318" i="48" s="1"/>
  <c r="K744" i="48"/>
  <c r="K1052" i="48" s="1"/>
  <c r="K3212" i="48" s="1"/>
  <c r="K3518" i="48" s="1"/>
  <c r="K3824" i="48" s="1"/>
  <c r="K4130" i="48" s="1"/>
  <c r="K4436" i="48" s="1"/>
  <c r="K776" i="48"/>
  <c r="K1084" i="48" s="1"/>
  <c r="K1390" i="48" s="1"/>
  <c r="K808" i="48"/>
  <c r="K1116" i="48" s="1"/>
  <c r="K1422" i="48" s="1"/>
  <c r="K840" i="48"/>
  <c r="K1148" i="48" s="1"/>
  <c r="K1454" i="48" s="1"/>
  <c r="K872" i="48"/>
  <c r="K1180" i="48" s="1"/>
  <c r="K1486" i="48" s="1"/>
  <c r="K904" i="48"/>
  <c r="K1212" i="48" s="1"/>
  <c r="K1518" i="48" s="1"/>
  <c r="K641" i="48"/>
  <c r="K949" i="48" s="1"/>
  <c r="K673" i="48"/>
  <c r="K981" i="48" s="1"/>
  <c r="K3141" i="48" s="1"/>
  <c r="K3447" i="48" s="1"/>
  <c r="K3753" i="48" s="1"/>
  <c r="K4059" i="48" s="1"/>
  <c r="K4365" i="48" s="1"/>
  <c r="K705" i="48"/>
  <c r="K1013" i="48" s="1"/>
  <c r="K745" i="48"/>
  <c r="K1053" i="48" s="1"/>
  <c r="K3213" i="48" s="1"/>
  <c r="K3519" i="48" s="1"/>
  <c r="K3825" i="48" s="1"/>
  <c r="K777" i="48"/>
  <c r="K1085" i="48" s="1"/>
  <c r="K3245" i="48" s="1"/>
  <c r="K3551" i="48" s="1"/>
  <c r="K3857" i="48" s="1"/>
  <c r="K4163" i="48" s="1"/>
  <c r="K4469" i="48" s="1"/>
  <c r="K809" i="48"/>
  <c r="K1117" i="48" s="1"/>
  <c r="K3277" i="48" s="1"/>
  <c r="K3583" i="48" s="1"/>
  <c r="K3889" i="48" s="1"/>
  <c r="K841" i="48"/>
  <c r="K1149" i="48" s="1"/>
  <c r="K3309" i="48" s="1"/>
  <c r="K3615" i="48" s="1"/>
  <c r="K3921" i="48" s="1"/>
  <c r="K4227" i="48" s="1"/>
  <c r="K4533" i="48" s="1"/>
  <c r="K873" i="48"/>
  <c r="K1181" i="48" s="1"/>
  <c r="K1487" i="48" s="1"/>
  <c r="K905" i="48"/>
  <c r="K1213" i="48" s="1"/>
  <c r="K3373" i="48" s="1"/>
  <c r="K3679" i="48" s="1"/>
  <c r="K3985" i="48" s="1"/>
  <c r="K4291" i="48" s="1"/>
  <c r="K4597" i="48" s="1"/>
  <c r="K634" i="48"/>
  <c r="K942" i="48" s="1"/>
  <c r="K666" i="48"/>
  <c r="K974" i="48" s="1"/>
  <c r="K3134" i="48" s="1"/>
  <c r="K651" i="48"/>
  <c r="K959" i="48" s="1"/>
  <c r="K3119" i="48" s="1"/>
  <c r="K3425" i="48" s="1"/>
  <c r="K3731" i="48" s="1"/>
  <c r="K724" i="48"/>
  <c r="K1032" i="48" s="1"/>
  <c r="K3192" i="48" s="1"/>
  <c r="K774" i="48"/>
  <c r="K1082" i="48" s="1"/>
  <c r="K1388" i="48" s="1"/>
  <c r="K820" i="48"/>
  <c r="K1128" i="48" s="1"/>
  <c r="K1434" i="48" s="1"/>
  <c r="K862" i="48"/>
  <c r="K1170" i="48" s="1"/>
  <c r="K1476" i="48" s="1"/>
  <c r="K906" i="48"/>
  <c r="K1214" i="48" s="1"/>
  <c r="K3374" i="48" s="1"/>
  <c r="K3680" i="48" s="1"/>
  <c r="K3986" i="48" s="1"/>
  <c r="K4292" i="48" s="1"/>
  <c r="K4598" i="48" s="1"/>
  <c r="K831" i="48"/>
  <c r="K1139" i="48" s="1"/>
  <c r="K1445" i="48" s="1"/>
  <c r="K895" i="48"/>
  <c r="K1203" i="48" s="1"/>
  <c r="K1509" i="48" s="1"/>
  <c r="K638" i="48"/>
  <c r="K946" i="48" s="1"/>
  <c r="K3106" i="48" s="1"/>
  <c r="K835" i="48"/>
  <c r="K1143" i="48" s="1"/>
  <c r="K3303" i="48" s="1"/>
  <c r="K3609" i="48" s="1"/>
  <c r="K3915" i="48" s="1"/>
  <c r="K4221" i="48" s="1"/>
  <c r="K4527" i="48" s="1"/>
  <c r="K731" i="48"/>
  <c r="K1039" i="48" s="1"/>
  <c r="K3199" i="48" s="1"/>
  <c r="K3505" i="48" s="1"/>
  <c r="K3811" i="48" s="1"/>
  <c r="K4117" i="48" s="1"/>
  <c r="K4423" i="48" s="1"/>
  <c r="K890" i="48"/>
  <c r="K1198" i="48" s="1"/>
  <c r="K1504" i="48" s="1"/>
  <c r="K805" i="48"/>
  <c r="K1113" i="48" s="1"/>
  <c r="K1419" i="48" s="1"/>
  <c r="K758" i="48"/>
  <c r="K1066" i="48" s="1"/>
  <c r="K3226" i="48" s="1"/>
  <c r="K3532" i="48" s="1"/>
  <c r="K3838" i="48" s="1"/>
  <c r="K4144" i="48" s="1"/>
  <c r="K4450" i="48" s="1"/>
  <c r="K662" i="48"/>
  <c r="K970" i="48" s="1"/>
  <c r="K3130" i="48" s="1"/>
  <c r="K3436" i="48" s="1"/>
  <c r="K3742" i="48" s="1"/>
  <c r="K4048" i="48" s="1"/>
  <c r="K4354" i="48" s="1"/>
  <c r="K861" i="48"/>
  <c r="K1169" i="48" s="1"/>
  <c r="K1475" i="48" s="1"/>
  <c r="K684" i="48"/>
  <c r="K992" i="48" s="1"/>
  <c r="K1298" i="48" s="1"/>
  <c r="K764" i="48"/>
  <c r="K1072" i="48" s="1"/>
  <c r="K3232" i="48" s="1"/>
  <c r="K3538" i="48" s="1"/>
  <c r="K3844" i="48" s="1"/>
  <c r="K4150" i="48" s="1"/>
  <c r="K4456" i="48" s="1"/>
  <c r="K821" i="48"/>
  <c r="K1129" i="48" s="1"/>
  <c r="K1435" i="48" s="1"/>
  <c r="K654" i="48"/>
  <c r="K962" i="48" s="1"/>
  <c r="K867" i="48"/>
  <c r="K1175" i="48" s="1"/>
  <c r="K1481" i="48" s="1"/>
  <c r="K770" i="48"/>
  <c r="K1078" i="48" s="1"/>
  <c r="K1384" i="48" s="1"/>
  <c r="K676" i="48"/>
  <c r="K984" i="48" s="1"/>
  <c r="K3144" i="48" s="1"/>
  <c r="K3450" i="48" s="1"/>
  <c r="K3756" i="48" s="1"/>
  <c r="K4062" i="48" s="1"/>
  <c r="K4368" i="48" s="1"/>
  <c r="K869" i="48"/>
  <c r="K1177" i="48" s="1"/>
  <c r="K1483" i="48" s="1"/>
  <c r="K796" i="48"/>
  <c r="K1104" i="48" s="1"/>
  <c r="K1410" i="48" s="1"/>
  <c r="K694" i="48"/>
  <c r="K1002" i="48" s="1"/>
  <c r="K3162" i="48" s="1"/>
  <c r="K3468" i="48" s="1"/>
  <c r="K3774" i="48" s="1"/>
  <c r="K851" i="48"/>
  <c r="K1159" i="48" s="1"/>
  <c r="K1465" i="48" s="1"/>
  <c r="K685" i="48"/>
  <c r="K993" i="48" s="1"/>
  <c r="K3153" i="48" s="1"/>
  <c r="K3459" i="48" s="1"/>
  <c r="K3765" i="48" s="1"/>
  <c r="K4071" i="48" s="1"/>
  <c r="K4377" i="48" s="1"/>
  <c r="K754" i="48"/>
  <c r="K1062" i="48" s="1"/>
  <c r="K1368" i="48" s="1"/>
  <c r="K802" i="48"/>
  <c r="K1110" i="48" s="1"/>
  <c r="K3270" i="48" s="1"/>
  <c r="K3576" i="48" s="1"/>
  <c r="K3882" i="48" s="1"/>
  <c r="K844" i="48"/>
  <c r="K1152" i="48" s="1"/>
  <c r="K1458" i="48" s="1"/>
  <c r="K886" i="48"/>
  <c r="K1194" i="48" s="1"/>
  <c r="K1500" i="48" s="1"/>
  <c r="K670" i="48"/>
  <c r="K978" i="48" s="1"/>
  <c r="K3138" i="48" s="1"/>
  <c r="K3444" i="48" s="1"/>
  <c r="K3750" i="48" s="1"/>
  <c r="K4056" i="48" s="1"/>
  <c r="K4362" i="48" s="1"/>
  <c r="K845" i="48"/>
  <c r="K1153" i="48" s="1"/>
  <c r="K3313" i="48" s="1"/>
  <c r="K3619" i="48" s="1"/>
  <c r="K3925" i="48" s="1"/>
  <c r="K4231" i="48" s="1"/>
  <c r="K4537" i="48" s="1"/>
  <c r="K794" i="48"/>
  <c r="K1102" i="48" s="1"/>
  <c r="K3262" i="48" s="1"/>
  <c r="K3568" i="48" s="1"/>
  <c r="K3874" i="48" s="1"/>
  <c r="K660" i="48"/>
  <c r="K968" i="48" s="1"/>
  <c r="K1274" i="48" s="1"/>
  <c r="K879" i="48"/>
  <c r="K1187" i="48" s="1"/>
  <c r="K3347" i="48" s="1"/>
  <c r="K3653" i="48" s="1"/>
  <c r="K3959" i="48" s="1"/>
  <c r="K828" i="48"/>
  <c r="K1136" i="48" s="1"/>
  <c r="K1442" i="48" s="1"/>
  <c r="K748" i="48"/>
  <c r="K1056" i="48" s="1"/>
  <c r="K3216" i="48" s="1"/>
  <c r="K3522" i="48" s="1"/>
  <c r="K3828" i="48" s="1"/>
  <c r="K925" i="48"/>
  <c r="K1233" i="48" s="1"/>
  <c r="K3393" i="48" s="1"/>
  <c r="K3699" i="48" s="1"/>
  <c r="K4005" i="48" s="1"/>
  <c r="K4311" i="48" s="1"/>
  <c r="K4617" i="48" s="1"/>
  <c r="K836" i="48"/>
  <c r="K1144" i="48" s="1"/>
  <c r="K3304" i="48" s="1"/>
  <c r="K3610" i="48" s="1"/>
  <c r="K3916" i="48" s="1"/>
  <c r="K4222" i="48" s="1"/>
  <c r="K4528" i="48" s="1"/>
  <c r="K815" i="48"/>
  <c r="K1123" i="48" s="1"/>
  <c r="K3283" i="48" s="1"/>
  <c r="K3589" i="48" s="1"/>
  <c r="K3895" i="48" s="1"/>
  <c r="K722" i="48"/>
  <c r="K1030" i="48" s="1"/>
  <c r="K3190" i="48" s="1"/>
  <c r="K892" i="48"/>
  <c r="K1200" i="48" s="1"/>
  <c r="K3360" i="48" s="1"/>
  <c r="K3666" i="48" s="1"/>
  <c r="K3972" i="48" s="1"/>
  <c r="K4278" i="48" s="1"/>
  <c r="K4584" i="48" s="1"/>
  <c r="K871" i="48"/>
  <c r="K1179" i="48" s="1"/>
  <c r="K1485" i="48" s="1"/>
  <c r="K663" i="48"/>
  <c r="K971" i="48" s="1"/>
  <c r="K3131" i="48" s="1"/>
  <c r="K3437" i="48" s="1"/>
  <c r="K3743" i="48" s="1"/>
  <c r="K4049" i="48" s="1"/>
  <c r="K4355" i="48" s="1"/>
  <c r="K920" i="48"/>
  <c r="K1228" i="48" s="1"/>
  <c r="K3388" i="48" s="1"/>
  <c r="K3694" i="48" s="1"/>
  <c r="K4000" i="48" s="1"/>
  <c r="K689" i="48"/>
  <c r="K997" i="48" s="1"/>
  <c r="K1303" i="48" s="1"/>
  <c r="K761" i="48"/>
  <c r="K1069" i="48" s="1"/>
  <c r="K3229" i="48" s="1"/>
  <c r="K3535" i="48" s="1"/>
  <c r="K3841" i="48" s="1"/>
  <c r="K793" i="48"/>
  <c r="K1101" i="48" s="1"/>
  <c r="K1407" i="48" s="1"/>
  <c r="K889" i="48"/>
  <c r="K1197" i="48" s="1"/>
  <c r="K1503" i="48" s="1"/>
  <c r="K650" i="48"/>
  <c r="K958" i="48" s="1"/>
  <c r="K1264" i="48" s="1"/>
  <c r="K749" i="48"/>
  <c r="K1057" i="48" s="1"/>
  <c r="K1363" i="48" s="1"/>
  <c r="K884" i="48"/>
  <c r="K1192" i="48" s="1"/>
  <c r="K3352" i="48" s="1"/>
  <c r="K3658" i="48" s="1"/>
  <c r="K3964" i="48" s="1"/>
  <c r="K863" i="48"/>
  <c r="K1171" i="48" s="1"/>
  <c r="K1477" i="48" s="1"/>
  <c r="K887" i="48"/>
  <c r="K1195" i="48" s="1"/>
  <c r="K1501" i="48" s="1"/>
  <c r="K891" i="48"/>
  <c r="K1199" i="48" s="1"/>
  <c r="K1505" i="48" s="1"/>
  <c r="K787" i="48"/>
  <c r="K1095" i="48" s="1"/>
  <c r="K1401" i="48" s="1"/>
  <c r="K789" i="48"/>
  <c r="K1097" i="48" s="1"/>
  <c r="K3257" i="48" s="1"/>
  <c r="K3563" i="48" s="1"/>
  <c r="K3869" i="48" s="1"/>
  <c r="K4175" i="48" s="1"/>
  <c r="K4481" i="48" s="1"/>
  <c r="K643" i="48"/>
  <c r="K951" i="48" s="1"/>
  <c r="K677" i="48"/>
  <c r="K985" i="48" s="1"/>
  <c r="K1291" i="48" s="1"/>
  <c r="K655" i="48"/>
  <c r="K963" i="48" s="1"/>
  <c r="K687" i="48"/>
  <c r="K995" i="48" s="1"/>
  <c r="K1301" i="48" s="1"/>
  <c r="K727" i="48"/>
  <c r="K1035" i="48" s="1"/>
  <c r="K1341" i="48" s="1"/>
  <c r="K759" i="48"/>
  <c r="K1067" i="48" s="1"/>
  <c r="K3227" i="48" s="1"/>
  <c r="K3533" i="48" s="1"/>
  <c r="K3839" i="48" s="1"/>
  <c r="K4145" i="48" s="1"/>
  <c r="K4451" i="48" s="1"/>
  <c r="K640" i="48"/>
  <c r="K948" i="48" s="1"/>
  <c r="K3108" i="48" s="1"/>
  <c r="K3414" i="48" s="1"/>
  <c r="K3720" i="48" s="1"/>
  <c r="K4026" i="48" s="1"/>
  <c r="K4332" i="48" s="1"/>
  <c r="K680" i="48"/>
  <c r="K988" i="48" s="1"/>
  <c r="K1294" i="48" s="1"/>
  <c r="K720" i="48"/>
  <c r="K1028" i="48" s="1"/>
  <c r="K3188" i="48" s="1"/>
  <c r="K3494" i="48" s="1"/>
  <c r="K3800" i="48" s="1"/>
  <c r="K4106" i="48" s="1"/>
  <c r="K4412" i="48" s="1"/>
  <c r="K752" i="48"/>
  <c r="K1060" i="48" s="1"/>
  <c r="K3220" i="48" s="1"/>
  <c r="K784" i="48"/>
  <c r="K1092" i="48" s="1"/>
  <c r="K1398" i="48" s="1"/>
  <c r="K816" i="48"/>
  <c r="K1124" i="48" s="1"/>
  <c r="K3284" i="48" s="1"/>
  <c r="K3590" i="48" s="1"/>
  <c r="K3896" i="48" s="1"/>
  <c r="K4202" i="48" s="1"/>
  <c r="K4508" i="48" s="1"/>
  <c r="K848" i="48"/>
  <c r="K1156" i="48" s="1"/>
  <c r="K3316" i="48" s="1"/>
  <c r="K3622" i="48" s="1"/>
  <c r="K3928" i="48" s="1"/>
  <c r="K4234" i="48" s="1"/>
  <c r="K4540" i="48" s="1"/>
  <c r="K880" i="48"/>
  <c r="K1188" i="48" s="1"/>
  <c r="K3348" i="48" s="1"/>
  <c r="K3654" i="48" s="1"/>
  <c r="K3960" i="48" s="1"/>
  <c r="K4266" i="48" s="1"/>
  <c r="K4572" i="48" s="1"/>
  <c r="K912" i="48"/>
  <c r="K1220" i="48" s="1"/>
  <c r="K1526" i="48" s="1"/>
  <c r="K649" i="48"/>
  <c r="K957" i="48" s="1"/>
  <c r="K681" i="48"/>
  <c r="K989" i="48" s="1"/>
  <c r="K1295" i="48" s="1"/>
  <c r="K721" i="48"/>
  <c r="K1029" i="48" s="1"/>
  <c r="K753" i="48"/>
  <c r="K1061" i="48" s="1"/>
  <c r="K3221" i="48" s="1"/>
  <c r="K3527" i="48" s="1"/>
  <c r="K3833" i="48" s="1"/>
  <c r="K4139" i="48" s="1"/>
  <c r="K4445" i="48" s="1"/>
  <c r="K785" i="48"/>
  <c r="K1093" i="48" s="1"/>
  <c r="K1399" i="48" s="1"/>
  <c r="K817" i="48"/>
  <c r="K1125" i="48" s="1"/>
  <c r="K1431" i="48" s="1"/>
  <c r="K849" i="48"/>
  <c r="K1157" i="48" s="1"/>
  <c r="K1463" i="48" s="1"/>
  <c r="K881" i="48"/>
  <c r="K1189" i="48" s="1"/>
  <c r="K1495" i="48" s="1"/>
  <c r="K913" i="48"/>
  <c r="K1221" i="48" s="1"/>
  <c r="K3381" i="48" s="1"/>
  <c r="K3687" i="48" s="1"/>
  <c r="K3993" i="48" s="1"/>
  <c r="K4299" i="48" s="1"/>
  <c r="K4605" i="48" s="1"/>
  <c r="K642" i="48"/>
  <c r="K950" i="48" s="1"/>
  <c r="K674" i="48"/>
  <c r="K982" i="48" s="1"/>
  <c r="K3142" i="48" s="1"/>
  <c r="K3448" i="48" s="1"/>
  <c r="K3754" i="48" s="1"/>
  <c r="K4060" i="48" s="1"/>
  <c r="K4366" i="48" s="1"/>
  <c r="K667" i="48"/>
  <c r="K975" i="48" s="1"/>
  <c r="K1281" i="48" s="1"/>
  <c r="K738" i="48"/>
  <c r="K1046" i="48" s="1"/>
  <c r="K1352" i="48" s="1"/>
  <c r="K788" i="48"/>
  <c r="K1096" i="48" s="1"/>
  <c r="K1402" i="48" s="1"/>
  <c r="K830" i="48"/>
  <c r="K1138" i="48" s="1"/>
  <c r="K1444" i="48" s="1"/>
  <c r="K874" i="48"/>
  <c r="K1182" i="48" s="1"/>
  <c r="K1488" i="48" s="1"/>
  <c r="K916" i="48"/>
  <c r="K1224" i="48" s="1"/>
  <c r="K3384" i="48" s="1"/>
  <c r="K3690" i="48" s="1"/>
  <c r="K3996" i="48" s="1"/>
  <c r="K843" i="48"/>
  <c r="K1151" i="48" s="1"/>
  <c r="K1457" i="48" s="1"/>
  <c r="K917" i="48"/>
  <c r="K1225" i="48" s="1"/>
  <c r="K3385" i="48" s="1"/>
  <c r="K730" i="48"/>
  <c r="K1038" i="48" s="1"/>
  <c r="K855" i="48"/>
  <c r="K1163" i="48" s="1"/>
  <c r="K3323" i="48" s="1"/>
  <c r="K756" i="48"/>
  <c r="K1064" i="48" s="1"/>
  <c r="K3224" i="48" s="1"/>
  <c r="K3530" i="48" s="1"/>
  <c r="K3836" i="48" s="1"/>
  <c r="K4142" i="48" s="1"/>
  <c r="K4448" i="48" s="1"/>
  <c r="K922" i="48"/>
  <c r="K1230" i="48" s="1"/>
  <c r="K1536" i="48" s="1"/>
  <c r="K847" i="48"/>
  <c r="K1155" i="48" s="1"/>
  <c r="K1461" i="48" s="1"/>
  <c r="K806" i="48"/>
  <c r="K1114" i="48" s="1"/>
  <c r="K3274" i="48" s="1"/>
  <c r="K3580" i="48" s="1"/>
  <c r="K3886" i="48" s="1"/>
  <c r="K4192" i="48" s="1"/>
  <c r="K4498" i="48" s="1"/>
  <c r="K734" i="48"/>
  <c r="K1042" i="48" s="1"/>
  <c r="K3202" i="48" s="1"/>
  <c r="K903" i="48"/>
  <c r="K1211" i="48" s="1"/>
  <c r="K3371" i="48" s="1"/>
  <c r="K725" i="48"/>
  <c r="K1033" i="48" s="1"/>
  <c r="K1339" i="48" s="1"/>
  <c r="K778" i="48"/>
  <c r="K1086" i="48" s="1"/>
  <c r="K3246" i="48" s="1"/>
  <c r="K3552" i="48" s="1"/>
  <c r="K3858" i="48" s="1"/>
  <c r="K853" i="48"/>
  <c r="K1161" i="48" s="1"/>
  <c r="K3321" i="48" s="1"/>
  <c r="K755" i="48"/>
  <c r="K1063" i="48" s="1"/>
  <c r="K909" i="48"/>
  <c r="K1217" i="48" s="1"/>
  <c r="K1523" i="48" s="1"/>
  <c r="K814" i="48"/>
  <c r="K1122" i="48" s="1"/>
  <c r="K3282" i="48" s="1"/>
  <c r="K3588" i="48" s="1"/>
  <c r="K3894" i="48" s="1"/>
  <c r="K4200" i="48" s="1"/>
  <c r="K4506" i="48" s="1"/>
  <c r="K732" i="48"/>
  <c r="K1040" i="48" s="1"/>
  <c r="K1346" i="48" s="1"/>
  <c r="K911" i="48"/>
  <c r="K1219" i="48" s="1"/>
  <c r="K838" i="48"/>
  <c r="K1146" i="48" s="1"/>
  <c r="K3306" i="48" s="1"/>
  <c r="K723" i="48"/>
  <c r="K1031" i="48" s="1"/>
  <c r="K1337" i="48" s="1"/>
  <c r="K893" i="48"/>
  <c r="K1201" i="48" s="1"/>
  <c r="K3361" i="48" s="1"/>
  <c r="K3667" i="48" s="1"/>
  <c r="K3973" i="48" s="1"/>
  <c r="K4279" i="48" s="1"/>
  <c r="K4585" i="48" s="1"/>
  <c r="K701" i="48"/>
  <c r="K1009" i="48" s="1"/>
  <c r="K765" i="48"/>
  <c r="K1073" i="48" s="1"/>
  <c r="K3233" i="48" s="1"/>
  <c r="K812" i="48"/>
  <c r="K1120" i="48" s="1"/>
  <c r="K3280" i="48" s="1"/>
  <c r="K854" i="48"/>
  <c r="K1162" i="48" s="1"/>
  <c r="K3322" i="48" s="1"/>
  <c r="K3628" i="48" s="1"/>
  <c r="K3934" i="48" s="1"/>
  <c r="K4240" i="48" s="1"/>
  <c r="K4546" i="48" s="1"/>
  <c r="K898" i="48"/>
  <c r="K1206" i="48" s="1"/>
  <c r="K3366" i="48" s="1"/>
  <c r="K3672" i="48" s="1"/>
  <c r="K3978" i="48" s="1"/>
  <c r="K741" i="48"/>
  <c r="K1049" i="48" s="1"/>
  <c r="K1355" i="48" s="1"/>
  <c r="K877" i="48"/>
  <c r="K1185" i="48" s="1"/>
  <c r="K3345" i="48" s="1"/>
  <c r="K3651" i="48" s="1"/>
  <c r="K3957" i="48" s="1"/>
  <c r="K4263" i="48" s="1"/>
  <c r="K4569" i="48" s="1"/>
  <c r="K826" i="48"/>
  <c r="K1134" i="48" s="1"/>
  <c r="K1440" i="48" s="1"/>
  <c r="K718" i="48"/>
  <c r="K1026" i="48" s="1"/>
  <c r="K3186" i="48" s="1"/>
  <c r="K3492" i="48" s="1"/>
  <c r="K3798" i="48" s="1"/>
  <c r="K4104" i="48" s="1"/>
  <c r="K4410" i="48" s="1"/>
  <c r="K923" i="48"/>
  <c r="K1231" i="48" s="1"/>
  <c r="K1537" i="48" s="1"/>
  <c r="K870" i="48"/>
  <c r="K1178" i="48" s="1"/>
  <c r="K797" i="48"/>
  <c r="K1105" i="48" s="1"/>
  <c r="K1411" i="48" s="1"/>
  <c r="K686" i="48"/>
  <c r="K994" i="48" s="1"/>
  <c r="K3154" i="48" s="1"/>
  <c r="K3460" i="48" s="1"/>
  <c r="K3766" i="48" s="1"/>
  <c r="K4072" i="48" s="1"/>
  <c r="K4378" i="48" s="1"/>
  <c r="K878" i="48"/>
  <c r="K1186" i="48" s="1"/>
  <c r="K1492" i="48" s="1"/>
  <c r="K859" i="48"/>
  <c r="K1167" i="48" s="1"/>
  <c r="K1473" i="48" s="1"/>
  <c r="K772" i="48"/>
  <c r="K1080" i="48" s="1"/>
  <c r="K646" i="48"/>
  <c r="K954" i="48" s="1"/>
  <c r="K3114" i="48" s="1"/>
  <c r="K3420" i="48" s="1"/>
  <c r="K3726" i="48" s="1"/>
  <c r="K915" i="48"/>
  <c r="K1223" i="48" s="1"/>
  <c r="K1529" i="48" s="1"/>
  <c r="K648" i="48"/>
  <c r="K956" i="48" s="1"/>
  <c r="K1262" i="48" s="1"/>
  <c r="K857" i="48"/>
  <c r="K1165" i="48" s="1"/>
  <c r="K3325" i="48" s="1"/>
  <c r="K3631" i="48" s="1"/>
  <c r="K3937" i="48" s="1"/>
  <c r="K4243" i="48" s="1"/>
  <c r="K4549" i="48" s="1"/>
  <c r="K682" i="48"/>
  <c r="K990" i="48" s="1"/>
  <c r="K3150" i="48" s="1"/>
  <c r="K3456" i="48" s="1"/>
  <c r="K3762" i="48" s="1"/>
  <c r="K798" i="48"/>
  <c r="K1106" i="48" s="1"/>
  <c r="K3266" i="48" s="1"/>
  <c r="K3572" i="48" s="1"/>
  <c r="K3878" i="48" s="1"/>
  <c r="K4184" i="48" s="1"/>
  <c r="K4490" i="48" s="1"/>
  <c r="K926" i="48"/>
  <c r="K1234" i="48" s="1"/>
  <c r="K804" i="48"/>
  <c r="K1112" i="48" s="1"/>
  <c r="K3272" i="48" s="1"/>
  <c r="K3578" i="48" s="1"/>
  <c r="K3884" i="48" s="1"/>
  <c r="K4190" i="48" s="1"/>
  <c r="K4496" i="48" s="1"/>
  <c r="K860" i="48"/>
  <c r="K1168" i="48" s="1"/>
  <c r="K1474" i="48" s="1"/>
  <c r="K739" i="48"/>
  <c r="K1047" i="48" s="1"/>
  <c r="K3207" i="48" s="1"/>
  <c r="K885" i="48"/>
  <c r="K1193" i="48" s="1"/>
  <c r="K1499" i="48" s="1"/>
  <c r="K782" i="48"/>
  <c r="K1090" i="48" s="1"/>
  <c r="K1396" i="48" s="1"/>
  <c r="K882" i="48"/>
  <c r="K1190" i="48" s="1"/>
  <c r="K1496" i="48" s="1"/>
  <c r="K779" i="48"/>
  <c r="K1087" i="48" s="1"/>
  <c r="K3247" i="48" s="1"/>
  <c r="K3553" i="48" s="1"/>
  <c r="K3859" i="48" s="1"/>
  <c r="K726" i="48"/>
  <c r="K1034" i="48" s="1"/>
  <c r="K1340" i="48" s="1"/>
  <c r="K780" i="48"/>
  <c r="K1088" i="48" s="1"/>
  <c r="K3248" i="48" s="1"/>
  <c r="K3554" i="48" s="1"/>
  <c r="K3860" i="48" s="1"/>
  <c r="K4166" i="48" s="1"/>
  <c r="K4472" i="48" s="1"/>
  <c r="K733" i="48"/>
  <c r="K1041" i="48" s="1"/>
  <c r="K1347" i="48" s="1"/>
  <c r="K644" i="48"/>
  <c r="K952" i="48" s="1"/>
  <c r="K822" i="48"/>
  <c r="K1130" i="48" s="1"/>
  <c r="K1436" i="48" s="1"/>
  <c r="K919" i="48"/>
  <c r="K1227" i="48" s="1"/>
  <c r="K3387" i="48" s="1"/>
  <c r="K3693" i="48" s="1"/>
  <c r="K3999" i="48" s="1"/>
  <c r="K924" i="48"/>
  <c r="K1232" i="48" s="1"/>
  <c r="K1538" i="48" s="1"/>
  <c r="K901" i="48"/>
  <c r="K1209" i="48" s="1"/>
  <c r="K1515" i="48" s="1"/>
  <c r="K866" i="48"/>
  <c r="K1174" i="48" s="1"/>
  <c r="K1480" i="48" s="1"/>
  <c r="K868" i="48"/>
  <c r="K1176" i="48" s="1"/>
  <c r="K3336" i="48" s="1"/>
  <c r="K3642" i="48" s="1"/>
  <c r="K3948" i="48" s="1"/>
  <c r="K4254" i="48" s="1"/>
  <c r="K4560" i="48" s="1"/>
  <c r="K839" i="48"/>
  <c r="K1147" i="48" s="1"/>
  <c r="K1453" i="48" s="1"/>
  <c r="K818" i="48"/>
  <c r="K1126" i="48" s="1"/>
  <c r="K3286" i="48" s="1"/>
  <c r="K3592" i="48" s="1"/>
  <c r="K3898" i="48" s="1"/>
  <c r="K908" i="48"/>
  <c r="K1216" i="48" s="1"/>
  <c r="K1522" i="48" s="1"/>
  <c r="K795" i="48"/>
  <c r="K1103" i="48" s="1"/>
  <c r="K1409" i="48" s="1"/>
  <c r="K899" i="48"/>
  <c r="K1207" i="48" s="1"/>
  <c r="K3367" i="48" s="1"/>
  <c r="K3673" i="48" s="1"/>
  <c r="K3979" i="48" s="1"/>
  <c r="K4285" i="48" s="1"/>
  <c r="K4591" i="48" s="1"/>
  <c r="K773" i="48"/>
  <c r="K1081" i="48" s="1"/>
  <c r="K3241" i="48" s="1"/>
  <c r="K3547" i="48" s="1"/>
  <c r="K3853" i="48" s="1"/>
  <c r="K715" i="48"/>
  <c r="K1023" i="48" s="1"/>
  <c r="K713" i="48"/>
  <c r="K1021" i="48" s="1"/>
  <c r="K714" i="48"/>
  <c r="K1022" i="48" s="1"/>
  <c r="K1328" i="48" s="1"/>
  <c r="K712" i="48"/>
  <c r="K1020" i="48" s="1"/>
  <c r="K3180" i="48" s="1"/>
  <c r="K3486" i="48" s="1"/>
  <c r="K3792" i="48" s="1"/>
  <c r="K710" i="48"/>
  <c r="K1018" i="48" s="1"/>
  <c r="K709" i="48"/>
  <c r="K1017" i="48" s="1"/>
  <c r="K711" i="48"/>
  <c r="K1019" i="48" s="1"/>
  <c r="K1325" i="48" s="1"/>
  <c r="K707" i="48"/>
  <c r="K1015" i="48" s="1"/>
  <c r="K1321" i="48" s="1"/>
  <c r="K708" i="48"/>
  <c r="K1016" i="48" s="1"/>
  <c r="K716" i="48"/>
  <c r="K1024" i="48" s="1"/>
  <c r="K637" i="48"/>
  <c r="K945" i="48" s="1"/>
  <c r="K635" i="48"/>
  <c r="K943" i="48" s="1"/>
  <c r="K656" i="48"/>
  <c r="K964" i="48" s="1"/>
  <c r="K633" i="48"/>
  <c r="K941" i="48" s="1"/>
  <c r="K636" i="48"/>
  <c r="K944" i="48" s="1"/>
  <c r="K659" i="48"/>
  <c r="K967" i="48" s="1"/>
  <c r="K3127" i="48" s="1"/>
  <c r="K3433" i="48" s="1"/>
  <c r="K3739" i="48" s="1"/>
  <c r="K632" i="48"/>
  <c r="K940" i="48" s="1"/>
  <c r="K631" i="48"/>
  <c r="K939" i="48" s="1"/>
  <c r="K1245" i="48" s="1"/>
  <c r="K692" i="48"/>
  <c r="K1000" i="48" s="1"/>
  <c r="K691" i="48"/>
  <c r="K999" i="48" s="1"/>
  <c r="K702" i="48"/>
  <c r="K1010" i="48" s="1"/>
  <c r="K706" i="48"/>
  <c r="K1014" i="48" s="1"/>
  <c r="K690" i="48"/>
  <c r="K998" i="48" s="1"/>
  <c r="K693" i="48"/>
  <c r="K1001" i="48" s="1"/>
  <c r="K1307" i="48" s="1"/>
  <c r="K700" i="48"/>
  <c r="K1008" i="48" s="1"/>
  <c r="G1310" i="47"/>
  <c r="G1235" i="47"/>
  <c r="G1236" i="47" s="1"/>
  <c r="K1309" i="48" l="1"/>
  <c r="K3333" i="48"/>
  <c r="K3639" i="48" s="1"/>
  <c r="K3945" i="48" s="1"/>
  <c r="K4251" i="48" s="1"/>
  <c r="K4557" i="48" s="1"/>
  <c r="K247" i="74" s="1"/>
  <c r="K3211" i="48"/>
  <c r="K3517" i="48" s="1"/>
  <c r="K3823" i="48" s="1"/>
  <c r="K1283" i="48"/>
  <c r="K2829" i="48" s="1" a="1"/>
  <c r="K2829" i="48" s="1"/>
  <c r="K3278" i="48"/>
  <c r="K3584" i="48" s="1"/>
  <c r="K3890" i="48" s="1"/>
  <c r="K4196" i="48" s="1"/>
  <c r="K4502" i="48" s="1"/>
  <c r="K192" i="74" s="1"/>
  <c r="K1455" i="48"/>
  <c r="K1506" i="48"/>
  <c r="K3288" i="48"/>
  <c r="K3594" i="48" s="1"/>
  <c r="K3900" i="48" s="1"/>
  <c r="K4206" i="48" s="1"/>
  <c r="K4512" i="48" s="1"/>
  <c r="K202" i="74" s="1"/>
  <c r="K3395" i="48"/>
  <c r="K3701" i="48" s="1"/>
  <c r="K4007" i="48" s="1"/>
  <c r="K4313" i="48" s="1"/>
  <c r="K4619" i="48" s="1"/>
  <c r="K3368" i="48"/>
  <c r="K3674" i="48" s="1"/>
  <c r="K3980" i="48" s="1"/>
  <c r="K4286" i="48" s="1"/>
  <c r="K4592" i="48" s="1"/>
  <c r="K282" i="74" s="1"/>
  <c r="K1471" i="48"/>
  <c r="K3017" i="48" s="1" a="1"/>
  <c r="K3017" i="48" s="1"/>
  <c r="K1348" i="48"/>
  <c r="K2894" i="48" s="1" a="1"/>
  <c r="K2894" i="48" s="1"/>
  <c r="K3375" i="48"/>
  <c r="K3681" i="48" s="1"/>
  <c r="K3987" i="48" s="1"/>
  <c r="K4293" i="48" s="1"/>
  <c r="K4599" i="48" s="1"/>
  <c r="K289" i="74" s="1"/>
  <c r="K3318" i="48"/>
  <c r="K3624" i="48" s="1"/>
  <c r="K3930" i="48" s="1"/>
  <c r="K4236" i="48" s="1"/>
  <c r="K4542" i="48" s="1"/>
  <c r="K232" i="74" s="1"/>
  <c r="K1334" i="48"/>
  <c r="K2880" i="48" s="1" a="1"/>
  <c r="K2880" i="48" s="1"/>
  <c r="K3219" i="48"/>
  <c r="K3149" i="48"/>
  <c r="K3455" i="48" s="1"/>
  <c r="K3761" i="48" s="1"/>
  <c r="K4067" i="48" s="1"/>
  <c r="K4373" i="48" s="1"/>
  <c r="K63" i="74" s="1"/>
  <c r="K1533" i="48"/>
  <c r="K3079" i="48" s="1" a="1"/>
  <c r="K3079" i="48" s="1"/>
  <c r="K3250" i="48"/>
  <c r="K3556" i="48" s="1"/>
  <c r="K3862" i="48" s="1"/>
  <c r="K4168" i="48" s="1"/>
  <c r="K4474" i="48" s="1"/>
  <c r="K164" i="74" s="1"/>
  <c r="K3263" i="48"/>
  <c r="K3569" i="48" s="1"/>
  <c r="K3875" i="48" s="1"/>
  <c r="K4181" i="48" s="1"/>
  <c r="K4487" i="48" s="1"/>
  <c r="K177" i="74" s="1"/>
  <c r="K3128" i="48"/>
  <c r="K3434" i="48" s="1"/>
  <c r="K3740" i="48" s="1"/>
  <c r="K4046" i="48" s="1"/>
  <c r="K4352" i="48" s="1"/>
  <c r="K42" i="74" s="1"/>
  <c r="K3200" i="48"/>
  <c r="K3506" i="48" s="1"/>
  <c r="K3812" i="48" s="1"/>
  <c r="K1468" i="48"/>
  <c r="K1447" i="48"/>
  <c r="K2993" i="48" s="1" a="1"/>
  <c r="K2993" i="48" s="1"/>
  <c r="K3243" i="48"/>
  <c r="K3549" i="48" s="1"/>
  <c r="K3855" i="48" s="1"/>
  <c r="K4161" i="48" s="1"/>
  <c r="K4467" i="48" s="1"/>
  <c r="K3265" i="48"/>
  <c r="K3571" i="48" s="1"/>
  <c r="K3877" i="48" s="1"/>
  <c r="K3314" i="48"/>
  <c r="K3620" i="48" s="1"/>
  <c r="K3926" i="48" s="1"/>
  <c r="K4232" i="48" s="1"/>
  <c r="K4538" i="48" s="1"/>
  <c r="K1354" i="48"/>
  <c r="K2900" i="48" s="1" a="1"/>
  <c r="K2900" i="48" s="1"/>
  <c r="K3340" i="48"/>
  <c r="K3646" i="48" s="1"/>
  <c r="K3952" i="48" s="1"/>
  <c r="K4258" i="48" s="1"/>
  <c r="K4564" i="48" s="1"/>
  <c r="K254" i="74" s="1"/>
  <c r="K3311" i="48"/>
  <c r="K3617" i="48" s="1"/>
  <c r="K3923" i="48" s="1"/>
  <c r="K4229" i="48" s="1"/>
  <c r="K4535" i="48" s="1"/>
  <c r="K225" i="74" s="1"/>
  <c r="K1299" i="48"/>
  <c r="K2845" i="48" s="1" a="1"/>
  <c r="K2845" i="48" s="1"/>
  <c r="K1433" i="48"/>
  <c r="K3332" i="48"/>
  <c r="K3638" i="48" s="1"/>
  <c r="K3944" i="48" s="1"/>
  <c r="K4250" i="48" s="1"/>
  <c r="K4556" i="48" s="1"/>
  <c r="K246" i="74" s="1"/>
  <c r="K3358" i="48"/>
  <c r="K3664" i="48" s="1"/>
  <c r="K3970" i="48" s="1"/>
  <c r="K4276" i="48" s="1"/>
  <c r="K4582" i="48" s="1"/>
  <c r="K272" i="74" s="1"/>
  <c r="K3356" i="48"/>
  <c r="K3662" i="48" s="1"/>
  <c r="K3968" i="48" s="1"/>
  <c r="K4274" i="48" s="1"/>
  <c r="K4580" i="48" s="1"/>
  <c r="K270" i="74" s="1"/>
  <c r="K3324" i="48"/>
  <c r="K3630" i="48" s="1"/>
  <c r="K3936" i="48" s="1"/>
  <c r="K4242" i="48" s="1"/>
  <c r="K4548" i="48" s="1"/>
  <c r="K238" i="74" s="1"/>
  <c r="K3341" i="48"/>
  <c r="K3647" i="48" s="1"/>
  <c r="K3953" i="48" s="1"/>
  <c r="K3320" i="48"/>
  <c r="K3626" i="48" s="1"/>
  <c r="K3932" i="48" s="1"/>
  <c r="K4238" i="48" s="1"/>
  <c r="K4544" i="48" s="1"/>
  <c r="K234" i="74" s="1"/>
  <c r="K1385" i="48"/>
  <c r="K2931" i="48" s="1" a="1"/>
  <c r="K2931" i="48" s="1"/>
  <c r="K1349" i="48"/>
  <c r="K2895" i="48" s="1" a="1"/>
  <c r="K2895" i="48" s="1"/>
  <c r="K3305" i="48"/>
  <c r="K3611" i="48" s="1"/>
  <c r="K3917" i="48" s="1"/>
  <c r="K4223" i="48" s="1"/>
  <c r="K4529" i="48" s="1"/>
  <c r="K219" i="74" s="1"/>
  <c r="K1510" i="48"/>
  <c r="K1360" i="48"/>
  <c r="K2906" i="48" s="1" a="1"/>
  <c r="K2906" i="48" s="1"/>
  <c r="K3297" i="48"/>
  <c r="K3603" i="48" s="1"/>
  <c r="K3909" i="48" s="1"/>
  <c r="K4215" i="48" s="1"/>
  <c r="K4521" i="48" s="1"/>
  <c r="K211" i="74" s="1"/>
  <c r="K3294" i="48"/>
  <c r="K3600" i="48" s="1"/>
  <c r="K3906" i="48" s="1"/>
  <c r="K4212" i="48" s="1"/>
  <c r="K4518" i="48" s="1"/>
  <c r="K3256" i="48"/>
  <c r="K3562" i="48" s="1"/>
  <c r="K3868" i="48" s="1"/>
  <c r="K4174" i="48" s="1"/>
  <c r="K4480" i="48" s="1"/>
  <c r="K170" i="74" s="1"/>
  <c r="K1507" i="48"/>
  <c r="K1462" i="48"/>
  <c r="K3230" i="48"/>
  <c r="K3536" i="48" s="1"/>
  <c r="K3842" i="48" s="1"/>
  <c r="K4148" i="48" s="1"/>
  <c r="K4454" i="48" s="1"/>
  <c r="K3166" i="48"/>
  <c r="K3472" i="48" s="1"/>
  <c r="K3778" i="48" s="1"/>
  <c r="K4084" i="48" s="1"/>
  <c r="K4390" i="48" s="1"/>
  <c r="K80" i="74" s="1"/>
  <c r="K1497" i="48"/>
  <c r="K3043" i="48" s="1" a="1"/>
  <c r="K3043" i="48" s="1"/>
  <c r="K3363" i="48"/>
  <c r="K3669" i="48" s="1"/>
  <c r="K3975" i="48" s="1"/>
  <c r="K4281" i="48" s="1"/>
  <c r="K4587" i="48" s="1"/>
  <c r="K277" i="74" s="1"/>
  <c r="K1342" i="48"/>
  <c r="K2888" i="48" s="1" a="1"/>
  <c r="K2888" i="48" s="1"/>
  <c r="K1467" i="48"/>
  <c r="K3013" i="48" s="1" a="1"/>
  <c r="K3013" i="48" s="1"/>
  <c r="K1350" i="48"/>
  <c r="K2896" i="48" s="1" a="1"/>
  <c r="K2896" i="48" s="1"/>
  <c r="K3329" i="48"/>
  <c r="K3635" i="48" s="1"/>
  <c r="K3941" i="48" s="1"/>
  <c r="K4247" i="48" s="1"/>
  <c r="K4553" i="48" s="1"/>
  <c r="K243" i="74" s="1"/>
  <c r="K1418" i="48"/>
  <c r="K3285" i="48"/>
  <c r="K3591" i="48" s="1"/>
  <c r="K3897" i="48" s="1"/>
  <c r="K4203" i="48" s="1"/>
  <c r="K4509" i="48" s="1"/>
  <c r="K3195" i="48"/>
  <c r="K3501" i="48" s="1"/>
  <c r="K3807" i="48" s="1"/>
  <c r="K4113" i="48" s="1"/>
  <c r="K4419" i="48" s="1"/>
  <c r="K109" i="74" s="1"/>
  <c r="K1311" i="48"/>
  <c r="K2857" i="48" s="1" a="1"/>
  <c r="K2857" i="48" s="1"/>
  <c r="K3389" i="48"/>
  <c r="K3695" i="48" s="1"/>
  <c r="K4001" i="48" s="1"/>
  <c r="K1370" i="48"/>
  <c r="K2916" i="48" s="1" a="1"/>
  <c r="K2916" i="48" s="1"/>
  <c r="K1358" i="48"/>
  <c r="K3244" i="48"/>
  <c r="K3550" i="48" s="1"/>
  <c r="K3856" i="48" s="1"/>
  <c r="K4162" i="48" s="1"/>
  <c r="K4468" i="48" s="1"/>
  <c r="K158" i="74" s="1"/>
  <c r="K3354" i="48"/>
  <c r="K3660" i="48" s="1"/>
  <c r="K3966" i="48" s="1"/>
  <c r="K4272" i="48" s="1"/>
  <c r="K4578" i="48" s="1"/>
  <c r="K268" i="74" s="1"/>
  <c r="K3337" i="48"/>
  <c r="K3643" i="48" s="1"/>
  <c r="K3949" i="48" s="1"/>
  <c r="K4255" i="48" s="1"/>
  <c r="K4561" i="48" s="1"/>
  <c r="K251" i="74" s="1"/>
  <c r="K3355" i="48"/>
  <c r="K3661" i="48" s="1"/>
  <c r="K3967" i="48" s="1"/>
  <c r="K4273" i="48" s="1"/>
  <c r="K4579" i="48" s="1"/>
  <c r="K1539" i="48"/>
  <c r="K3085" i="48" s="1" a="1"/>
  <c r="K3085" i="48" s="1"/>
  <c r="K3236" i="48"/>
  <c r="K3542" i="48" s="1"/>
  <c r="K3848" i="48" s="1"/>
  <c r="K4154" i="48" s="1"/>
  <c r="K4460" i="48" s="1"/>
  <c r="K3157" i="48"/>
  <c r="K3463" i="48" s="1"/>
  <c r="K3769" i="48" s="1"/>
  <c r="K1482" i="48"/>
  <c r="K3028" i="48" s="1" a="1"/>
  <c r="K3028" i="48" s="1"/>
  <c r="K3343" i="48"/>
  <c r="K3649" i="48" s="1"/>
  <c r="K3955" i="48" s="1"/>
  <c r="K4261" i="48" s="1"/>
  <c r="K4567" i="48" s="1"/>
  <c r="K257" i="74" s="1"/>
  <c r="K3293" i="48"/>
  <c r="K3599" i="48" s="1"/>
  <c r="K3905" i="48" s="1"/>
  <c r="K4211" i="48" s="1"/>
  <c r="K4517" i="48" s="1"/>
  <c r="K1280" i="48"/>
  <c r="K2826" i="48" s="1" a="1"/>
  <c r="K2826" i="48" s="1"/>
  <c r="K1374" i="48"/>
  <c r="K3295" i="48"/>
  <c r="K3601" i="48" s="1"/>
  <c r="K3907" i="48" s="1"/>
  <c r="K4213" i="48" s="1"/>
  <c r="K4519" i="48" s="1"/>
  <c r="K209" i="74" s="1"/>
  <c r="K1394" i="48"/>
  <c r="K2940" i="48" s="1" a="1"/>
  <c r="K2940" i="48" s="1"/>
  <c r="K1490" i="48"/>
  <c r="K1288" i="48"/>
  <c r="K2834" i="48" s="1" a="1"/>
  <c r="K2834" i="48" s="1"/>
  <c r="K1493" i="48"/>
  <c r="K3291" i="48"/>
  <c r="K3597" i="48" s="1"/>
  <c r="K3903" i="48" s="1"/>
  <c r="K1512" i="48"/>
  <c r="K3222" i="48"/>
  <c r="K3528" i="48" s="1"/>
  <c r="K3834" i="48" s="1"/>
  <c r="K3330" i="48"/>
  <c r="K3636" i="48" s="1"/>
  <c r="K3942" i="48" s="1"/>
  <c r="K4248" i="48" s="1"/>
  <c r="K4554" i="48" s="1"/>
  <c r="K244" i="74" s="1"/>
  <c r="K1296" i="48"/>
  <c r="K2842" i="48" s="1" a="1"/>
  <c r="K2842" i="48" s="1"/>
  <c r="K3372" i="48"/>
  <c r="K3678" i="48" s="1"/>
  <c r="K3984" i="48" s="1"/>
  <c r="K4290" i="48" s="1"/>
  <c r="K4596" i="48" s="1"/>
  <c r="K3339" i="48"/>
  <c r="K3645" i="48" s="1"/>
  <c r="K3951" i="48" s="1"/>
  <c r="K4257" i="48" s="1"/>
  <c r="K4563" i="48" s="1"/>
  <c r="K3273" i="48"/>
  <c r="K3579" i="48" s="1"/>
  <c r="K3885" i="48" s="1"/>
  <c r="K4191" i="48" s="1"/>
  <c r="K4497" i="48" s="1"/>
  <c r="K3145" i="48"/>
  <c r="K3451" i="48" s="1"/>
  <c r="K3757" i="48" s="1"/>
  <c r="K4063" i="48" s="1"/>
  <c r="K4369" i="48" s="1"/>
  <c r="K59" i="74" s="1"/>
  <c r="K3251" i="48"/>
  <c r="K3557" i="48" s="1"/>
  <c r="K3863" i="48" s="1"/>
  <c r="K4169" i="48" s="1"/>
  <c r="K4475" i="48" s="1"/>
  <c r="K3335" i="48"/>
  <c r="K3641" i="48" s="1"/>
  <c r="K3947" i="48" s="1"/>
  <c r="K1366" i="48"/>
  <c r="K3392" i="48"/>
  <c r="K3698" i="48" s="1"/>
  <c r="K4004" i="48" s="1"/>
  <c r="K3217" i="48"/>
  <c r="K3523" i="48" s="1"/>
  <c r="K3829" i="48" s="1"/>
  <c r="K4135" i="48" s="1"/>
  <c r="K4441" i="48" s="1"/>
  <c r="K1450" i="48"/>
  <c r="K2996" i="48" s="1" a="1"/>
  <c r="K2996" i="48" s="1"/>
  <c r="K1359" i="48"/>
  <c r="K2905" i="48" s="1" a="1"/>
  <c r="K2905" i="48" s="1"/>
  <c r="K1284" i="48"/>
  <c r="K2830" i="48" s="1" a="1"/>
  <c r="K2830" i="48" s="1"/>
  <c r="K3359" i="48"/>
  <c r="K3665" i="48" s="1"/>
  <c r="K3971" i="48" s="1"/>
  <c r="K3136" i="48"/>
  <c r="K3442" i="48" s="1"/>
  <c r="K3748" i="48" s="1"/>
  <c r="K4054" i="48" s="1"/>
  <c r="K4360" i="48" s="1"/>
  <c r="K50" i="74" s="1"/>
  <c r="K3205" i="48"/>
  <c r="K3511" i="48" s="1"/>
  <c r="K3817" i="48" s="1"/>
  <c r="K4123" i="48" s="1"/>
  <c r="K4429" i="48" s="1"/>
  <c r="K119" i="74" s="1"/>
  <c r="K1300" i="48"/>
  <c r="K1532" i="48"/>
  <c r="K3078" i="48" s="1" a="1"/>
  <c r="K3078" i="48" s="1"/>
  <c r="K3298" i="48"/>
  <c r="K3604" i="48" s="1"/>
  <c r="K3910" i="48" s="1"/>
  <c r="K1375" i="48"/>
  <c r="K3264" i="48"/>
  <c r="K3570" i="48" s="1"/>
  <c r="K3876" i="48" s="1"/>
  <c r="K3390" i="48"/>
  <c r="K3696" i="48" s="1"/>
  <c r="K4002" i="48" s="1"/>
  <c r="K4308" i="48" s="1"/>
  <c r="K4614" i="48" s="1"/>
  <c r="K304" i="74" s="1"/>
  <c r="K3215" i="48"/>
  <c r="K3521" i="48" s="1"/>
  <c r="K3827" i="48" s="1"/>
  <c r="K4133" i="48" s="1"/>
  <c r="K4439" i="48" s="1"/>
  <c r="K129" i="74" s="1"/>
  <c r="K3317" i="48"/>
  <c r="K3623" i="48" s="1"/>
  <c r="K3929" i="48" s="1"/>
  <c r="K4235" i="48" s="1"/>
  <c r="K4541" i="48" s="1"/>
  <c r="K231" i="74" s="1"/>
  <c r="K3328" i="48"/>
  <c r="K3634" i="48" s="1"/>
  <c r="K3940" i="48" s="1"/>
  <c r="K4246" i="48" s="1"/>
  <c r="K4552" i="48" s="1"/>
  <c r="K242" i="74" s="1"/>
  <c r="K1395" i="48"/>
  <c r="K2941" i="48" s="1" a="1"/>
  <c r="K2941" i="48" s="1"/>
  <c r="K3152" i="48"/>
  <c r="K3458" i="48" s="1"/>
  <c r="K3764" i="48" s="1"/>
  <c r="K4070" i="48" s="1"/>
  <c r="K4376" i="48" s="1"/>
  <c r="K1373" i="48"/>
  <c r="K3201" i="48"/>
  <c r="K3507" i="48" s="1"/>
  <c r="K3813" i="48" s="1"/>
  <c r="K4119" i="48" s="1"/>
  <c r="K4425" i="48" s="1"/>
  <c r="K115" i="74" s="1"/>
  <c r="K3307" i="48"/>
  <c r="K3613" i="48" s="1"/>
  <c r="K3919" i="48" s="1"/>
  <c r="K4225" i="48" s="1"/>
  <c r="K4531" i="48" s="1"/>
  <c r="K1517" i="48"/>
  <c r="K3063" i="48" s="1" a="1"/>
  <c r="K3063" i="48" s="1"/>
  <c r="K1332" i="48"/>
  <c r="K2878" i="48" s="1" a="1"/>
  <c r="K2878" i="48" s="1"/>
  <c r="K1513" i="48"/>
  <c r="K3059" i="48" s="1" a="1"/>
  <c r="K3059" i="48" s="1"/>
  <c r="K3377" i="48"/>
  <c r="K3683" i="48" s="1"/>
  <c r="K3989" i="48" s="1"/>
  <c r="K4295" i="48" s="1"/>
  <c r="K4601" i="48" s="1"/>
  <c r="K291" i="74" s="1"/>
  <c r="K1338" i="48"/>
  <c r="K2884" i="48" s="1" a="1"/>
  <c r="K2884" i="48" s="1"/>
  <c r="K3237" i="48"/>
  <c r="K3543" i="48" s="1"/>
  <c r="K3849" i="48" s="1"/>
  <c r="K4155" i="48" s="1"/>
  <c r="K4461" i="48" s="1"/>
  <c r="K3350" i="48"/>
  <c r="K3656" i="48" s="1"/>
  <c r="K3962" i="48" s="1"/>
  <c r="K4268" i="48" s="1"/>
  <c r="K4574" i="48" s="1"/>
  <c r="K264" i="74" s="1"/>
  <c r="K1531" i="48"/>
  <c r="K3077" i="48" s="1" a="1"/>
  <c r="K3077" i="48" s="1"/>
  <c r="K1494" i="48"/>
  <c r="K3040" i="48" s="1" a="1"/>
  <c r="K3040" i="48" s="1"/>
  <c r="K3197" i="48"/>
  <c r="K3503" i="48" s="1"/>
  <c r="K3809" i="48" s="1"/>
  <c r="K4115" i="48" s="1"/>
  <c r="K4421" i="48" s="1"/>
  <c r="K111" i="74" s="1"/>
  <c r="K3308" i="48"/>
  <c r="K3614" i="48" s="1"/>
  <c r="K3920" i="48" s="1"/>
  <c r="K4226" i="48" s="1"/>
  <c r="K4532" i="48" s="1"/>
  <c r="K222" i="74" s="1"/>
  <c r="K1404" i="48"/>
  <c r="K2950" i="48" s="1" a="1"/>
  <c r="K2950" i="48" s="1"/>
  <c r="K1290" i="48"/>
  <c r="K2836" i="48" s="1" a="1"/>
  <c r="K2836" i="48" s="1"/>
  <c r="K1276" i="48"/>
  <c r="K2822" i="48" s="1" a="1"/>
  <c r="K2822" i="48" s="1"/>
  <c r="K3342" i="48"/>
  <c r="K3648" i="48" s="1"/>
  <c r="K3954" i="48" s="1"/>
  <c r="K4260" i="48" s="1"/>
  <c r="K4566" i="48" s="1"/>
  <c r="K3349" i="48"/>
  <c r="K3655" i="48" s="1"/>
  <c r="K3961" i="48" s="1"/>
  <c r="K4267" i="48" s="1"/>
  <c r="K4573" i="48" s="1"/>
  <c r="K263" i="74" s="1"/>
  <c r="K1508" i="48"/>
  <c r="K3054" i="48" s="1" a="1"/>
  <c r="K3054" i="48" s="1"/>
  <c r="K1336" i="48"/>
  <c r="K2882" i="48" s="1" a="1"/>
  <c r="K2882" i="48" s="1"/>
  <c r="K1381" i="48"/>
  <c r="K1286" i="48"/>
  <c r="K2832" i="48" s="1" a="1"/>
  <c r="K2832" i="48" s="1"/>
  <c r="K1420" i="48"/>
  <c r="K3167" i="48"/>
  <c r="K3473" i="48" s="1"/>
  <c r="K3779" i="48" s="1"/>
  <c r="K4085" i="48" s="1"/>
  <c r="K4391" i="48" s="1"/>
  <c r="K3218" i="48"/>
  <c r="K3524" i="48" s="1"/>
  <c r="K3830" i="48" s="1"/>
  <c r="K4136" i="48" s="1"/>
  <c r="K4442" i="48" s="1"/>
  <c r="K132" i="74" s="1"/>
  <c r="K1459" i="48"/>
  <c r="K3005" i="48" s="1" a="1"/>
  <c r="K3005" i="48" s="1"/>
  <c r="K3302" i="48"/>
  <c r="K3608" i="48" s="1"/>
  <c r="K3914" i="48" s="1"/>
  <c r="K4220" i="48" s="1"/>
  <c r="K4526" i="48" s="1"/>
  <c r="K1498" i="48"/>
  <c r="K1277" i="48"/>
  <c r="K2823" i="48" s="1" a="1"/>
  <c r="K2823" i="48" s="1"/>
  <c r="K3129" i="48"/>
  <c r="K3435" i="48" s="1"/>
  <c r="K3741" i="48" s="1"/>
  <c r="K4047" i="48" s="1"/>
  <c r="K4353" i="48" s="1"/>
  <c r="K43" i="74" s="1"/>
  <c r="K1472" i="48"/>
  <c r="K3018" i="48" s="1" a="1"/>
  <c r="K3018" i="48" s="1"/>
  <c r="K1520" i="48"/>
  <c r="K3066" i="48" s="1" a="1"/>
  <c r="K3066" i="48" s="1"/>
  <c r="K1380" i="48"/>
  <c r="K2926" i="48" s="1" a="1"/>
  <c r="K2926" i="48" s="1"/>
  <c r="K3206" i="48"/>
  <c r="K3512" i="48" s="1"/>
  <c r="K3818" i="48" s="1"/>
  <c r="K4124" i="48" s="1"/>
  <c r="K4430" i="48" s="1"/>
  <c r="K120" i="74" s="1"/>
  <c r="K1377" i="48"/>
  <c r="K2923" i="48" s="1" a="1"/>
  <c r="K2923" i="48" s="1"/>
  <c r="K3353" i="48"/>
  <c r="K3659" i="48" s="1"/>
  <c r="K3965" i="48" s="1"/>
  <c r="K3319" i="48"/>
  <c r="K3625" i="48" s="1"/>
  <c r="K3931" i="48" s="1"/>
  <c r="K4237" i="48" s="1"/>
  <c r="K4543" i="48" s="1"/>
  <c r="K233" i="74" s="1"/>
  <c r="K3271" i="48"/>
  <c r="K3577" i="48" s="1"/>
  <c r="K3883" i="48" s="1"/>
  <c r="K1452" i="48"/>
  <c r="K2998" i="48" s="1" a="1"/>
  <c r="K2998" i="48" s="1"/>
  <c r="K1430" i="48"/>
  <c r="K2976" i="48" s="1" a="1"/>
  <c r="K2976" i="48" s="1"/>
  <c r="K3292" i="48"/>
  <c r="K3598" i="48" s="1"/>
  <c r="K3904" i="48" s="1"/>
  <c r="K4210" i="48" s="1"/>
  <c r="K4516" i="48" s="1"/>
  <c r="K206" i="74" s="1"/>
  <c r="K3209" i="48"/>
  <c r="K3515" i="48" s="1"/>
  <c r="K3821" i="48" s="1"/>
  <c r="K4127" i="48" s="1"/>
  <c r="K4433" i="48" s="1"/>
  <c r="K123" i="74" s="1"/>
  <c r="K1391" i="48"/>
  <c r="K1446" i="48"/>
  <c r="K2992" i="48" s="1" a="1"/>
  <c r="K2992" i="48" s="1"/>
  <c r="K3310" i="48"/>
  <c r="K3616" i="48" s="1"/>
  <c r="K3922" i="48" s="1"/>
  <c r="K4228" i="48" s="1"/>
  <c r="K4534" i="48" s="1"/>
  <c r="K224" i="74" s="1"/>
  <c r="K3260" i="48"/>
  <c r="K3566" i="48" s="1"/>
  <c r="K3872" i="48" s="1"/>
  <c r="K4178" i="48" s="1"/>
  <c r="K4484" i="48" s="1"/>
  <c r="K3147" i="48"/>
  <c r="K3453" i="48" s="1"/>
  <c r="K3759" i="48" s="1"/>
  <c r="K4065" i="48" s="1"/>
  <c r="K4371" i="48" s="1"/>
  <c r="K3281" i="48"/>
  <c r="K3587" i="48" s="1"/>
  <c r="K3893" i="48" s="1"/>
  <c r="K4199" i="48" s="1"/>
  <c r="K4505" i="48" s="1"/>
  <c r="K195" i="74" s="1"/>
  <c r="K1356" i="48"/>
  <c r="K1534" i="48"/>
  <c r="K3080" i="48" s="1" a="1"/>
  <c r="K3080" i="48" s="1"/>
  <c r="K1423" i="48"/>
  <c r="K1414" i="48"/>
  <c r="K2960" i="48" s="1" a="1"/>
  <c r="K2960" i="48" s="1"/>
  <c r="K3357" i="48"/>
  <c r="K3663" i="48" s="1"/>
  <c r="K3969" i="48" s="1"/>
  <c r="K4275" i="48" s="1"/>
  <c r="K4581" i="48" s="1"/>
  <c r="K271" i="74" s="1"/>
  <c r="K1278" i="48"/>
  <c r="K2824" i="48" s="1" a="1"/>
  <c r="K2824" i="48" s="1"/>
  <c r="K3383" i="48"/>
  <c r="K3689" i="48" s="1"/>
  <c r="K3995" i="48" s="1"/>
  <c r="K4301" i="48" s="1"/>
  <c r="K4607" i="48" s="1"/>
  <c r="K297" i="74" s="1"/>
  <c r="K3289" i="48"/>
  <c r="K3595" i="48" s="1"/>
  <c r="K3901" i="48" s="1"/>
  <c r="K4207" i="48" s="1"/>
  <c r="K4513" i="48" s="1"/>
  <c r="K203" i="74" s="1"/>
  <c r="K3185" i="48"/>
  <c r="K3491" i="48" s="1"/>
  <c r="K3797" i="48" s="1"/>
  <c r="K4103" i="48" s="1"/>
  <c r="K4409" i="48" s="1"/>
  <c r="K99" i="74" s="1"/>
  <c r="K3391" i="48"/>
  <c r="K3697" i="48" s="1"/>
  <c r="K4003" i="48" s="1"/>
  <c r="K4309" i="48" s="1"/>
  <c r="K4615" i="48" s="1"/>
  <c r="K1543" i="48"/>
  <c r="K3089" i="48" s="1" a="1"/>
  <c r="K3089" i="48" s="1"/>
  <c r="K3369" i="48"/>
  <c r="K3675" i="48" s="1"/>
  <c r="K3981" i="48" s="1"/>
  <c r="K4287" i="48" s="1"/>
  <c r="K4593" i="48" s="1"/>
  <c r="K283" i="74" s="1"/>
  <c r="K3193" i="48"/>
  <c r="K3499" i="48" s="1"/>
  <c r="K3805" i="48" s="1"/>
  <c r="K4111" i="48" s="1"/>
  <c r="K4417" i="48" s="1"/>
  <c r="K107" i="74" s="1"/>
  <c r="K1297" i="48"/>
  <c r="K2843" i="48" s="1" a="1"/>
  <c r="K2843" i="48" s="1"/>
  <c r="K1372" i="48"/>
  <c r="K1416" i="48"/>
  <c r="K1378" i="48"/>
  <c r="K3380" i="48"/>
  <c r="K3686" i="48" s="1"/>
  <c r="K3992" i="48" s="1"/>
  <c r="K4298" i="48" s="1"/>
  <c r="K4604" i="48" s="1"/>
  <c r="K294" i="74" s="1"/>
  <c r="K3261" i="48"/>
  <c r="K3567" i="48" s="1"/>
  <c r="K3873" i="48" s="1"/>
  <c r="K4179" i="48" s="1"/>
  <c r="K4485" i="48" s="1"/>
  <c r="K175" i="74" s="1"/>
  <c r="K1449" i="48"/>
  <c r="K2995" i="48" s="1" a="1"/>
  <c r="K2995" i="48" s="1"/>
  <c r="K3238" i="48"/>
  <c r="K3544" i="48" s="1"/>
  <c r="K3850" i="48" s="1"/>
  <c r="K4156" i="48" s="1"/>
  <c r="K4462" i="48" s="1"/>
  <c r="K152" i="74" s="1"/>
  <c r="K1367" i="48"/>
  <c r="K2913" i="48" s="1" a="1"/>
  <c r="K2913" i="48" s="1"/>
  <c r="K3346" i="48"/>
  <c r="K3652" i="48" s="1"/>
  <c r="K3958" i="48" s="1"/>
  <c r="K4264" i="48" s="1"/>
  <c r="K4570" i="48" s="1"/>
  <c r="K3135" i="48"/>
  <c r="K3441" i="48" s="1"/>
  <c r="K3747" i="48" s="1"/>
  <c r="K4053" i="48" s="1"/>
  <c r="K4359" i="48" s="1"/>
  <c r="K49" i="74" s="1"/>
  <c r="K3139" i="48"/>
  <c r="K3445" i="48" s="1"/>
  <c r="K3751" i="48" s="1"/>
  <c r="K4057" i="48" s="1"/>
  <c r="K4363" i="48" s="1"/>
  <c r="K53" i="74" s="1"/>
  <c r="K1432" i="48"/>
  <c r="K3396" i="48"/>
  <c r="K3702" i="48" s="1"/>
  <c r="K4008" i="48" s="1"/>
  <c r="K4314" i="48" s="1"/>
  <c r="K4620" i="48" s="1"/>
  <c r="K3225" i="48"/>
  <c r="K3531" i="48" s="1"/>
  <c r="K3837" i="48" s="1"/>
  <c r="K4143" i="48" s="1"/>
  <c r="K4449" i="48" s="1"/>
  <c r="K139" i="74" s="1"/>
  <c r="K1393" i="48"/>
  <c r="K2939" i="48" s="1" a="1"/>
  <c r="K2939" i="48" s="1"/>
  <c r="K1387" i="48"/>
  <c r="K2933" i="48" s="1" a="1"/>
  <c r="K2933" i="48" s="1"/>
  <c r="K1353" i="48"/>
  <c r="K2899" i="48" s="1" a="1"/>
  <c r="K2899" i="48" s="1"/>
  <c r="K3296" i="48"/>
  <c r="K3602" i="48" s="1"/>
  <c r="K3908" i="48" s="1"/>
  <c r="K4214" i="48" s="1"/>
  <c r="K4520" i="48" s="1"/>
  <c r="K210" i="74" s="1"/>
  <c r="K1426" i="48"/>
  <c r="K1379" i="48"/>
  <c r="K2925" i="48" s="1" a="1"/>
  <c r="K2925" i="48" s="1"/>
  <c r="K3276" i="48"/>
  <c r="K3582" i="48" s="1"/>
  <c r="K3888" i="48" s="1"/>
  <c r="K4194" i="48" s="1"/>
  <c r="K4500" i="48" s="1"/>
  <c r="K190" i="74" s="1"/>
  <c r="K3315" i="48"/>
  <c r="K3621" i="48" s="1"/>
  <c r="K3927" i="48" s="1"/>
  <c r="K4233" i="48" s="1"/>
  <c r="K4539" i="48" s="1"/>
  <c r="K229" i="74" s="1"/>
  <c r="K1362" i="48"/>
  <c r="K1519" i="48"/>
  <c r="K3065" i="48" s="1" a="1"/>
  <c r="K3065" i="48" s="1"/>
  <c r="K1412" i="48"/>
  <c r="K2958" i="48" s="1" a="1"/>
  <c r="K2958" i="48" s="1"/>
  <c r="K1429" i="48"/>
  <c r="K1469" i="48"/>
  <c r="K3191" i="48"/>
  <c r="K3497" i="48" s="1"/>
  <c r="K3803" i="48" s="1"/>
  <c r="K4109" i="48" s="1"/>
  <c r="K4415" i="48" s="1"/>
  <c r="K105" i="74" s="1"/>
  <c r="K1345" i="48"/>
  <c r="K3331" i="48"/>
  <c r="K3637" i="48" s="1"/>
  <c r="K3943" i="48" s="1"/>
  <c r="K4249" i="48" s="1"/>
  <c r="K4555" i="48" s="1"/>
  <c r="K245" i="74" s="1"/>
  <c r="K1428" i="48"/>
  <c r="K3279" i="48"/>
  <c r="K3585" i="48" s="1"/>
  <c r="K3891" i="48" s="1"/>
  <c r="K4197" i="48" s="1"/>
  <c r="K4503" i="48" s="1"/>
  <c r="K193" i="74" s="1"/>
  <c r="K3148" i="48"/>
  <c r="K3454" i="48" s="1"/>
  <c r="K3760" i="48" s="1"/>
  <c r="K4066" i="48" s="1"/>
  <c r="K4372" i="48" s="1"/>
  <c r="K62" i="74" s="1"/>
  <c r="K1302" i="48"/>
  <c r="K1408" i="48"/>
  <c r="K2954" i="48" s="1" a="1"/>
  <c r="K2954" i="48" s="1"/>
  <c r="K3312" i="48"/>
  <c r="K3618" i="48" s="1"/>
  <c r="K3924" i="48" s="1"/>
  <c r="K4230" i="48" s="1"/>
  <c r="K4536" i="48" s="1"/>
  <c r="K226" i="74" s="1"/>
  <c r="K1292" i="48"/>
  <c r="K2838" i="48" s="1" a="1"/>
  <c r="K2838" i="48" s="1"/>
  <c r="K1392" i="48"/>
  <c r="K2938" i="48" s="1" a="1"/>
  <c r="K2938" i="48" s="1"/>
  <c r="K3299" i="48"/>
  <c r="K3605" i="48" s="1"/>
  <c r="K3911" i="48" s="1"/>
  <c r="K4217" i="48" s="1"/>
  <c r="K4523" i="48" s="1"/>
  <c r="K213" i="74" s="1"/>
  <c r="K1279" i="48"/>
  <c r="K1491" i="48"/>
  <c r="K3037" i="48" s="1" a="1"/>
  <c r="K3037" i="48" s="1"/>
  <c r="K3334" i="48"/>
  <c r="K3640" i="48" s="1"/>
  <c r="K3946" i="48" s="1"/>
  <c r="K1524" i="48"/>
  <c r="K3070" i="48" s="1" a="1"/>
  <c r="K3070" i="48" s="1"/>
  <c r="K3370" i="48"/>
  <c r="K3676" i="48" s="1"/>
  <c r="K3982" i="48" s="1"/>
  <c r="K4288" i="48" s="1"/>
  <c r="K4594" i="48" s="1"/>
  <c r="K284" i="74" s="1"/>
  <c r="K1530" i="48"/>
  <c r="K3076" i="48" s="1" a="1"/>
  <c r="K3076" i="48" s="1"/>
  <c r="K1413" i="48"/>
  <c r="K2959" i="48" s="1" a="1"/>
  <c r="K2959" i="48" s="1"/>
  <c r="K3269" i="48"/>
  <c r="K3575" i="48" s="1"/>
  <c r="K3881" i="48" s="1"/>
  <c r="K4187" i="48" s="1"/>
  <c r="K4493" i="48" s="1"/>
  <c r="K183" i="74" s="1"/>
  <c r="K3327" i="48"/>
  <c r="K3633" i="48" s="1"/>
  <c r="K3939" i="48" s="1"/>
  <c r="K4245" i="48" s="1"/>
  <c r="K4551" i="48" s="1"/>
  <c r="K241" i="74" s="1"/>
  <c r="K3290" i="48"/>
  <c r="K3596" i="48" s="1"/>
  <c r="K3902" i="48" s="1"/>
  <c r="K4208" i="48" s="1"/>
  <c r="K4514" i="48" s="1"/>
  <c r="K204" i="74" s="1"/>
  <c r="K1287" i="48"/>
  <c r="K2833" i="48" s="1" a="1"/>
  <c r="K2833" i="48" s="1"/>
  <c r="K3143" i="48"/>
  <c r="K3449" i="48" s="1"/>
  <c r="K3755" i="48" s="1"/>
  <c r="K3259" i="48"/>
  <c r="K3565" i="48" s="1"/>
  <c r="K3871" i="48" s="1"/>
  <c r="K4177" i="48" s="1"/>
  <c r="K4483" i="48" s="1"/>
  <c r="K173" i="74" s="1"/>
  <c r="K3155" i="48"/>
  <c r="K3461" i="48" s="1"/>
  <c r="K3767" i="48" s="1"/>
  <c r="K3164" i="48"/>
  <c r="K3470" i="48" s="1"/>
  <c r="K3776" i="48" s="1"/>
  <c r="K4082" i="48" s="1"/>
  <c r="K4388" i="48" s="1"/>
  <c r="K3242" i="48"/>
  <c r="K3548" i="48" s="1"/>
  <c r="K3854" i="48" s="1"/>
  <c r="K3376" i="48"/>
  <c r="K3682" i="48" s="1"/>
  <c r="K3988" i="48" s="1"/>
  <c r="K4294" i="48" s="1"/>
  <c r="K4600" i="48" s="1"/>
  <c r="K290" i="74" s="1"/>
  <c r="K1403" i="48"/>
  <c r="K2949" i="48" s="1" a="1"/>
  <c r="K2949" i="48" s="1"/>
  <c r="K3187" i="48"/>
  <c r="K3493" i="48" s="1"/>
  <c r="K3799" i="48" s="1"/>
  <c r="K4105" i="48" s="1"/>
  <c r="K4411" i="48" s="1"/>
  <c r="K101" i="74" s="1"/>
  <c r="K3194" i="48"/>
  <c r="K3500" i="48" s="1"/>
  <c r="K3806" i="48" s="1"/>
  <c r="K4112" i="48" s="1"/>
  <c r="K4418" i="48" s="1"/>
  <c r="K108" i="74" s="1"/>
  <c r="K1527" i="48"/>
  <c r="K3073" i="48" s="1" a="1"/>
  <c r="K3073" i="48" s="1"/>
  <c r="K3172" i="48"/>
  <c r="K3478" i="48" s="1"/>
  <c r="K3784" i="48" s="1"/>
  <c r="K4090" i="48" s="1"/>
  <c r="K4396" i="48" s="1"/>
  <c r="K1252" i="48"/>
  <c r="K3107" i="48"/>
  <c r="K3413" i="48" s="1"/>
  <c r="K3719" i="48" s="1"/>
  <c r="K4025" i="48" s="1"/>
  <c r="K4331" i="48" s="1"/>
  <c r="K21" i="74" s="1"/>
  <c r="K3118" i="48"/>
  <c r="K3424" i="48" s="1"/>
  <c r="K3730" i="48" s="1"/>
  <c r="K4036" i="48" s="1"/>
  <c r="K4342" i="48" s="1"/>
  <c r="K1326" i="48"/>
  <c r="K3253" i="48"/>
  <c r="K3559" i="48" s="1"/>
  <c r="K3865" i="48" s="1"/>
  <c r="K4171" i="48" s="1"/>
  <c r="K4477" i="48" s="1"/>
  <c r="K3179" i="48"/>
  <c r="K3485" i="48" s="1"/>
  <c r="K3791" i="48" s="1"/>
  <c r="K1257" i="48"/>
  <c r="K3252" i="48"/>
  <c r="K3558" i="48" s="1"/>
  <c r="K3864" i="48" s="1"/>
  <c r="K4170" i="48" s="1"/>
  <c r="K4476" i="48" s="1"/>
  <c r="K166" i="74" s="1"/>
  <c r="K3115" i="48"/>
  <c r="K3421" i="48" s="1"/>
  <c r="K3727" i="48" s="1"/>
  <c r="K3116" i="48"/>
  <c r="K3422" i="48" s="1"/>
  <c r="K3728" i="48" s="1"/>
  <c r="K4034" i="48" s="1"/>
  <c r="K4340" i="48" s="1"/>
  <c r="K3175" i="48"/>
  <c r="K3481" i="48" s="1"/>
  <c r="K3787" i="48" s="1"/>
  <c r="K4093" i="48" s="1"/>
  <c r="K4399" i="48" s="1"/>
  <c r="K1260" i="48"/>
  <c r="K3161" i="48"/>
  <c r="K3467" i="48" s="1"/>
  <c r="K3773" i="48" s="1"/>
  <c r="K3121" i="48"/>
  <c r="K3427" i="48" s="1"/>
  <c r="K3733" i="48" s="1"/>
  <c r="K4039" i="48" s="1"/>
  <c r="K4345" i="48" s="1"/>
  <c r="K3126" i="48"/>
  <c r="K3432" i="48" s="1"/>
  <c r="K3738" i="48" s="1"/>
  <c r="K3120" i="48"/>
  <c r="K3426" i="48" s="1"/>
  <c r="K3732" i="48" s="1"/>
  <c r="K1254" i="48"/>
  <c r="K1308" i="48"/>
  <c r="K4204" i="48"/>
  <c r="K4510" i="48" s="1"/>
  <c r="K4306" i="48"/>
  <c r="K4612" i="48" s="1"/>
  <c r="K4051" i="48"/>
  <c r="K4357" i="48" s="1"/>
  <c r="K47" i="74" s="1"/>
  <c r="K4164" i="48"/>
  <c r="K4470" i="48" s="1"/>
  <c r="K3111" i="48"/>
  <c r="K3417" i="48" s="1"/>
  <c r="K3723" i="48" s="1"/>
  <c r="K4029" i="48" s="1"/>
  <c r="K4335" i="48" s="1"/>
  <c r="K25" i="74" s="1"/>
  <c r="K3182" i="48"/>
  <c r="K3488" i="48" s="1"/>
  <c r="K3794" i="48" s="1"/>
  <c r="K1273" i="48"/>
  <c r="K4302" i="48"/>
  <c r="K4608" i="48" s="1"/>
  <c r="K4131" i="48"/>
  <c r="K4437" i="48" s="1"/>
  <c r="K1265" i="48"/>
  <c r="K4201" i="48"/>
  <c r="K4507" i="48" s="1"/>
  <c r="K3255" i="48"/>
  <c r="K4195" i="48"/>
  <c r="K4501" i="48" s="1"/>
  <c r="K191" i="74" s="1"/>
  <c r="K4132" i="48"/>
  <c r="K4438" i="48" s="1"/>
  <c r="K4068" i="48"/>
  <c r="K4374" i="48" s="1"/>
  <c r="K64" i="74" s="1"/>
  <c r="K4305" i="48"/>
  <c r="K4611" i="48" s="1"/>
  <c r="K4284" i="48"/>
  <c r="K4590" i="48" s="1"/>
  <c r="K4121" i="48"/>
  <c r="K4427" i="48" s="1"/>
  <c r="K4218" i="48"/>
  <c r="K4524" i="48" s="1"/>
  <c r="K214" i="74" s="1"/>
  <c r="K4128" i="48"/>
  <c r="K4434" i="48" s="1"/>
  <c r="K124" i="74" s="1"/>
  <c r="K4205" i="48"/>
  <c r="K4511" i="48" s="1"/>
  <c r="K2971" i="48" a="1"/>
  <c r="K2971" i="48" s="1"/>
  <c r="K2821" i="48" a="1"/>
  <c r="K2821" i="48" s="1"/>
  <c r="K3035" i="48" a="1"/>
  <c r="K3035" i="48" s="1"/>
  <c r="K3041" i="48" a="1"/>
  <c r="K3041" i="48" s="1"/>
  <c r="K1528" i="48"/>
  <c r="K3382" i="48"/>
  <c r="K3688" i="48" s="1"/>
  <c r="K3994" i="48" s="1"/>
  <c r="K4300" i="48" s="1"/>
  <c r="K4606" i="48" s="1"/>
  <c r="K3586" i="48"/>
  <c r="K3892" i="48" s="1"/>
  <c r="K4198" i="48" s="1"/>
  <c r="K4504" i="48" s="1"/>
  <c r="K3000" i="48" a="1"/>
  <c r="K3000" i="48" s="1"/>
  <c r="K217" i="74"/>
  <c r="K3607" i="48"/>
  <c r="K3913" i="48" s="1"/>
  <c r="K2983" i="48" a="1"/>
  <c r="K2983" i="48" s="1"/>
  <c r="K2999" i="48" a="1"/>
  <c r="K2999" i="48" s="1"/>
  <c r="K1268" i="48"/>
  <c r="K3122" i="48"/>
  <c r="K110" i="74"/>
  <c r="K1315" i="48"/>
  <c r="K3169" i="48"/>
  <c r="K3475" i="48" s="1"/>
  <c r="K3781" i="48" s="1"/>
  <c r="K4087" i="48" s="1"/>
  <c r="K4393" i="48" s="1"/>
  <c r="K3223" i="48"/>
  <c r="K3529" i="48" s="1"/>
  <c r="K3835" i="48" s="1"/>
  <c r="K4141" i="48" s="1"/>
  <c r="K4447" i="48" s="1"/>
  <c r="K1369" i="48"/>
  <c r="K1256" i="48"/>
  <c r="K3110" i="48"/>
  <c r="K3394" i="48"/>
  <c r="K3700" i="48" s="1"/>
  <c r="K4006" i="48" s="1"/>
  <c r="K4312" i="48" s="1"/>
  <c r="K4618" i="48" s="1"/>
  <c r="K1540" i="48"/>
  <c r="K113" i="74"/>
  <c r="K102" i="74"/>
  <c r="K3573" i="48"/>
  <c r="K3879" i="48" s="1"/>
  <c r="K4185" i="48" s="1"/>
  <c r="K4491" i="48" s="1"/>
  <c r="K3629" i="48"/>
  <c r="K3935" i="48" s="1"/>
  <c r="K3064" i="48" a="1"/>
  <c r="K3064" i="48" s="1"/>
  <c r="K3026" i="48" a="1"/>
  <c r="K3026" i="48" s="1"/>
  <c r="K3525" i="48"/>
  <c r="K3831" i="48" s="1"/>
  <c r="K4137" i="48" s="1"/>
  <c r="K4443" i="48" s="1"/>
  <c r="K3099" i="48"/>
  <c r="K3405" i="48" s="1"/>
  <c r="K3711" i="48" s="1"/>
  <c r="K3365" i="48"/>
  <c r="K3671" i="48" s="1"/>
  <c r="K3977" i="48" s="1"/>
  <c r="K4283" i="48" s="1"/>
  <c r="K4589" i="48" s="1"/>
  <c r="K1511" i="48"/>
  <c r="K3412" i="48"/>
  <c r="K3718" i="48" s="1"/>
  <c r="K4024" i="48" s="1"/>
  <c r="K4330" i="48" s="1"/>
  <c r="K3176" i="48"/>
  <c r="K3482" i="48" s="1"/>
  <c r="K3788" i="48" s="1"/>
  <c r="K4094" i="48" s="1"/>
  <c r="K4400" i="48" s="1"/>
  <c r="K1322" i="48"/>
  <c r="K1306" i="48"/>
  <c r="K3160" i="48"/>
  <c r="K3466" i="48" s="1"/>
  <c r="K3772" i="48" s="1"/>
  <c r="K4078" i="48" s="1"/>
  <c r="K4384" i="48" s="1"/>
  <c r="K3677" i="48"/>
  <c r="K3983" i="48" s="1"/>
  <c r="K4289" i="48" s="1"/>
  <c r="K4595" i="48" s="1"/>
  <c r="K3007" i="48" a="1"/>
  <c r="K3007" i="48" s="1"/>
  <c r="K3691" i="48"/>
  <c r="K3997" i="48" s="1"/>
  <c r="K1544" i="48"/>
  <c r="K3398" i="48"/>
  <c r="K3704" i="48" s="1"/>
  <c r="K4010" i="48" s="1"/>
  <c r="K4316" i="48" s="1"/>
  <c r="K4622" i="48" s="1"/>
  <c r="K2911" i="48" a="1"/>
  <c r="K2911" i="48" s="1"/>
  <c r="K3513" i="48"/>
  <c r="K3819" i="48" s="1"/>
  <c r="K3462" i="48"/>
  <c r="K3768" i="48" s="1"/>
  <c r="K4074" i="48" s="1"/>
  <c r="K4380" i="48" s="1"/>
  <c r="K1255" i="48"/>
  <c r="K3109" i="48"/>
  <c r="K3415" i="48" s="1"/>
  <c r="K3721" i="48" s="1"/>
  <c r="K4027" i="48" s="1"/>
  <c r="K4333" i="48" s="1"/>
  <c r="K239" i="74"/>
  <c r="K3496" i="48"/>
  <c r="K3802" i="48" s="1"/>
  <c r="K3539" i="48"/>
  <c r="K3845" i="48" s="1"/>
  <c r="K2986" i="48" a="1"/>
  <c r="K2986" i="48" s="1"/>
  <c r="K3112" i="48"/>
  <c r="K3418" i="48" s="1"/>
  <c r="K3724" i="48" s="1"/>
  <c r="K4030" i="48" s="1"/>
  <c r="K4336" i="48" s="1"/>
  <c r="K1258" i="48"/>
  <c r="K3498" i="48"/>
  <c r="K3804" i="48" s="1"/>
  <c r="K4110" i="48" s="1"/>
  <c r="K4416" i="48" s="1"/>
  <c r="K3440" i="48"/>
  <c r="K3746" i="48" s="1"/>
  <c r="K4052" i="48" s="1"/>
  <c r="K4358" i="48" s="1"/>
  <c r="K3508" i="48"/>
  <c r="K3814" i="48" s="1"/>
  <c r="K4120" i="48" s="1"/>
  <c r="K4426" i="48" s="1"/>
  <c r="K3471" i="48"/>
  <c r="K3777" i="48" s="1"/>
  <c r="K4083" i="48" s="1"/>
  <c r="K4389" i="48" s="1"/>
  <c r="K2898" i="48" a="1"/>
  <c r="K2898" i="48" s="1"/>
  <c r="K2990" i="48" a="1"/>
  <c r="K2990" i="48" s="1"/>
  <c r="K1304" i="48"/>
  <c r="K3158" i="48"/>
  <c r="K3464" i="48" s="1"/>
  <c r="K3770" i="48" s="1"/>
  <c r="K4076" i="48" s="1"/>
  <c r="K4382" i="48" s="1"/>
  <c r="K2929" i="48" a="1"/>
  <c r="K2929" i="48" s="1"/>
  <c r="K1324" i="48"/>
  <c r="K3178" i="48"/>
  <c r="K3484" i="48" s="1"/>
  <c r="K3790" i="48" s="1"/>
  <c r="K4096" i="48" s="1"/>
  <c r="K4402" i="48" s="1"/>
  <c r="K3198" i="48"/>
  <c r="K3504" i="48" s="1"/>
  <c r="K3810" i="48" s="1"/>
  <c r="K1344" i="48"/>
  <c r="K2928" i="48" a="1"/>
  <c r="K2928" i="48" s="1"/>
  <c r="K3526" i="48"/>
  <c r="K3832" i="48" s="1"/>
  <c r="K4138" i="48" s="1"/>
  <c r="K4444" i="48" s="1"/>
  <c r="K1319" i="48"/>
  <c r="K3173" i="48"/>
  <c r="K3479" i="48" s="1"/>
  <c r="K3785" i="48" s="1"/>
  <c r="K4091" i="48" s="1"/>
  <c r="K4397" i="48" s="1"/>
  <c r="K44" i="74"/>
  <c r="K3457" i="48"/>
  <c r="K3763" i="48" s="1"/>
  <c r="K4069" i="48" s="1"/>
  <c r="K4375" i="48" s="1"/>
  <c r="K3627" i="48"/>
  <c r="K3933" i="48" s="1"/>
  <c r="K4239" i="48" s="1"/>
  <c r="K4545" i="48" s="1"/>
  <c r="K3612" i="48"/>
  <c r="K3918" i="48" s="1"/>
  <c r="K4224" i="48" s="1"/>
  <c r="K4530" i="48" s="1"/>
  <c r="K4147" i="48"/>
  <c r="K4453" i="48" s="1"/>
  <c r="K2903" i="48" a="1"/>
  <c r="K2903" i="48" s="1"/>
  <c r="K274" i="74"/>
  <c r="K153" i="74"/>
  <c r="K3067" i="48" a="1"/>
  <c r="K3067" i="48" s="1"/>
  <c r="K3062" i="48" a="1"/>
  <c r="K3062" i="48" s="1"/>
  <c r="K3032" i="48" a="1"/>
  <c r="K3032" i="48" s="1"/>
  <c r="K3004" i="48" a="1"/>
  <c r="K3004" i="48" s="1"/>
  <c r="K58" i="74"/>
  <c r="K3443" i="48"/>
  <c r="K3749" i="48" s="1"/>
  <c r="K3438" i="48"/>
  <c r="K3744" i="48" s="1"/>
  <c r="K4050" i="48" s="1"/>
  <c r="K4356" i="48" s="1"/>
  <c r="K55" i="74"/>
  <c r="K2892" i="48" a="1"/>
  <c r="K2892" i="48" s="1"/>
  <c r="K223" i="74"/>
  <c r="K145" i="74"/>
  <c r="K126" i="74"/>
  <c r="K230" i="74"/>
  <c r="K3048" i="48" a="1"/>
  <c r="K3048" i="48" s="1"/>
  <c r="K3049" i="48" a="1"/>
  <c r="K3049" i="48" s="1"/>
  <c r="K1484" i="48"/>
  <c r="K3338" i="48"/>
  <c r="K3644" i="48" s="1"/>
  <c r="K3950" i="48" s="1"/>
  <c r="K4256" i="48" s="1"/>
  <c r="K4562" i="48" s="1"/>
  <c r="K240" i="74"/>
  <c r="K265" i="74"/>
  <c r="K2943" i="48" a="1"/>
  <c r="K2943" i="48" s="1"/>
  <c r="K3123" i="48"/>
  <c r="K3429" i="48" s="1"/>
  <c r="K3735" i="48" s="1"/>
  <c r="K4041" i="48" s="1"/>
  <c r="K4347" i="48" s="1"/>
  <c r="K1269" i="48"/>
  <c r="K2951" i="48" a="1"/>
  <c r="K2951" i="48" s="1"/>
  <c r="K4032" i="48"/>
  <c r="K4338" i="48" s="1"/>
  <c r="K118" i="74"/>
  <c r="K278" i="74"/>
  <c r="K2997" i="48" a="1"/>
  <c r="K2997" i="48" s="1"/>
  <c r="K1250" i="48"/>
  <c r="K3104" i="48"/>
  <c r="K3410" i="48" s="1"/>
  <c r="K3716" i="48" s="1"/>
  <c r="K4022" i="48" s="1"/>
  <c r="K4328" i="48" s="1"/>
  <c r="K1271" i="48"/>
  <c r="K3125" i="48"/>
  <c r="K3431" i="48" s="1"/>
  <c r="K3737" i="48" s="1"/>
  <c r="K4043" i="48" s="1"/>
  <c r="K4349" i="48" s="1"/>
  <c r="K2955" i="48" a="1"/>
  <c r="K2955" i="48" s="1"/>
  <c r="K2963" i="48" a="1"/>
  <c r="K2963" i="48" s="1"/>
  <c r="K2988" i="48" a="1"/>
  <c r="K2988" i="48" s="1"/>
  <c r="K2956" i="48" a="1"/>
  <c r="K2956" i="48" s="1"/>
  <c r="K67" i="74"/>
  <c r="K3240" i="48"/>
  <c r="K3546" i="48" s="1"/>
  <c r="K3852" i="48" s="1"/>
  <c r="K4158" i="48" s="1"/>
  <c r="K4464" i="48" s="1"/>
  <c r="K1386" i="48"/>
  <c r="K4045" i="48"/>
  <c r="K4351" i="48" s="1"/>
  <c r="K2982" i="48" a="1"/>
  <c r="K2982" i="48" s="1"/>
  <c r="K2849" i="48" a="1"/>
  <c r="K2849" i="48" s="1"/>
  <c r="K2889" i="48" a="1"/>
  <c r="K2889" i="48" s="1"/>
  <c r="K2953" i="48" a="1"/>
  <c r="K2953" i="48" s="1"/>
  <c r="K54" i="74"/>
  <c r="K2844" i="48" a="1"/>
  <c r="K2844" i="48" s="1"/>
  <c r="K2942" i="48" a="1"/>
  <c r="K2942" i="48" s="1"/>
  <c r="K3034" i="48" a="1"/>
  <c r="K3034" i="48" s="1"/>
  <c r="K1259" i="48"/>
  <c r="K3113" i="48"/>
  <c r="K3419" i="48" s="1"/>
  <c r="K3725" i="48" s="1"/>
  <c r="K4031" i="48" s="1"/>
  <c r="K4337" i="48" s="1"/>
  <c r="K2910" i="48" a="1"/>
  <c r="K2910" i="48" s="1"/>
  <c r="K3159" i="48"/>
  <c r="K3465" i="48" s="1"/>
  <c r="K3771" i="48" s="1"/>
  <c r="K4077" i="48" s="1"/>
  <c r="K4383" i="48" s="1"/>
  <c r="K1305" i="48"/>
  <c r="K218" i="74"/>
  <c r="K1316" i="48"/>
  <c r="K3170" i="48"/>
  <c r="K3476" i="48" s="1"/>
  <c r="K3782" i="48" s="1"/>
  <c r="K4088" i="48" s="1"/>
  <c r="K4394" i="48" s="1"/>
  <c r="K146" i="74"/>
  <c r="K2897" i="48" a="1"/>
  <c r="K2897" i="48" s="1"/>
  <c r="K3033" i="48" a="1"/>
  <c r="K3033" i="48" s="1"/>
  <c r="K196" i="74"/>
  <c r="K3002" i="48" a="1"/>
  <c r="K3002" i="48" s="1"/>
  <c r="K2847" i="48" a="1"/>
  <c r="K2847" i="48" s="1"/>
  <c r="K3027" i="48" a="1"/>
  <c r="K3027" i="48" s="1"/>
  <c r="K56" i="74"/>
  <c r="K3069" i="48" a="1"/>
  <c r="K3069" i="48" s="1"/>
  <c r="K2831" i="48" a="1"/>
  <c r="K2831" i="48" s="1"/>
  <c r="K1249" i="48"/>
  <c r="K3103" i="48"/>
  <c r="K3409" i="48" s="1"/>
  <c r="K3715" i="48" s="1"/>
  <c r="K4021" i="48" s="1"/>
  <c r="K4327" i="48" s="1"/>
  <c r="K3055" i="48" a="1"/>
  <c r="K3055" i="48" s="1"/>
  <c r="K2907" i="48" a="1"/>
  <c r="K2907" i="48" s="1"/>
  <c r="K3174" i="48"/>
  <c r="K3480" i="48" s="1"/>
  <c r="K3786" i="48" s="1"/>
  <c r="K4092" i="48" s="1"/>
  <c r="K4398" i="48" s="1"/>
  <c r="K1320" i="48"/>
  <c r="K198" i="74"/>
  <c r="K300" i="74"/>
  <c r="K2991" i="48" a="1"/>
  <c r="K2991" i="48" s="1"/>
  <c r="K3024" i="48" a="1"/>
  <c r="K3024" i="48" s="1"/>
  <c r="K77" i="74"/>
  <c r="K3023" i="48" a="1"/>
  <c r="K3023" i="48" s="1"/>
  <c r="K1327" i="48"/>
  <c r="K3181" i="48"/>
  <c r="K3487" i="48" s="1"/>
  <c r="K3793" i="48" s="1"/>
  <c r="K4099" i="48" s="1"/>
  <c r="K4405" i="48" s="1"/>
  <c r="K138" i="74"/>
  <c r="K2841" i="48" a="1"/>
  <c r="K2841" i="48" s="1"/>
  <c r="K1400" i="48"/>
  <c r="K3254" i="48"/>
  <c r="K3560" i="48" s="1"/>
  <c r="K3866" i="48" s="1"/>
  <c r="K281" i="74"/>
  <c r="K2887" i="48" a="1"/>
  <c r="K2887" i="48" s="1"/>
  <c r="K45" i="74"/>
  <c r="K3068" i="48" a="1"/>
  <c r="K3068" i="48" s="1"/>
  <c r="K3038" i="48" a="1"/>
  <c r="K3038" i="48" s="1"/>
  <c r="K180" i="74"/>
  <c r="K2989" i="48" a="1"/>
  <c r="K2989" i="48" s="1"/>
  <c r="K2973" i="48" a="1"/>
  <c r="K2973" i="48" s="1"/>
  <c r="K1330" i="48"/>
  <c r="K3184" i="48"/>
  <c r="K3490" i="48" s="1"/>
  <c r="K3796" i="48" s="1"/>
  <c r="K4102" i="48" s="1"/>
  <c r="K4408" i="48" s="1"/>
  <c r="K162" i="74"/>
  <c r="K3177" i="48"/>
  <c r="K3483" i="48" s="1"/>
  <c r="K3789" i="48" s="1"/>
  <c r="K4095" i="48" s="1"/>
  <c r="K4401" i="48" s="1"/>
  <c r="K1323" i="48"/>
  <c r="K1248" i="48"/>
  <c r="K3102" i="48"/>
  <c r="K3408" i="48" s="1"/>
  <c r="K3714" i="48" s="1"/>
  <c r="K4020" i="48" s="1"/>
  <c r="K4326" i="48" s="1"/>
  <c r="K227" i="74"/>
  <c r="K2957" i="48" a="1"/>
  <c r="K2957" i="48" s="1"/>
  <c r="K3031" i="48" a="1"/>
  <c r="K3031" i="48" s="1"/>
  <c r="K311" i="74"/>
  <c r="K2914" i="48" a="1"/>
  <c r="K2914" i="48" s="1"/>
  <c r="K1270" i="48"/>
  <c r="K3124" i="48"/>
  <c r="K3430" i="48" s="1"/>
  <c r="K3736" i="48" s="1"/>
  <c r="K4042" i="48" s="1"/>
  <c r="K4348" i="48" s="1"/>
  <c r="K2827" i="48" a="1"/>
  <c r="K2827" i="48" s="1"/>
  <c r="K4080" i="48"/>
  <c r="K4386" i="48" s="1"/>
  <c r="K3045" i="48" a="1"/>
  <c r="K3045" i="48" s="1"/>
  <c r="K1317" i="48"/>
  <c r="K3171" i="48"/>
  <c r="K3477" i="48" s="1"/>
  <c r="K3783" i="48" s="1"/>
  <c r="K292" i="74"/>
  <c r="K1421" i="48"/>
  <c r="K3275" i="48"/>
  <c r="K3581" i="48" s="1"/>
  <c r="K3887" i="48" s="1"/>
  <c r="K4193" i="48" s="1"/>
  <c r="K4499" i="48" s="1"/>
  <c r="K3012" i="48" a="1"/>
  <c r="K3012" i="48" s="1"/>
  <c r="K2837" i="48" a="1"/>
  <c r="K2837" i="48" s="1"/>
  <c r="K186" i="74"/>
  <c r="K4265" i="48"/>
  <c r="K4571" i="48" s="1"/>
  <c r="K159" i="74"/>
  <c r="K3060" i="48" a="1"/>
  <c r="K3060" i="48" s="1"/>
  <c r="K2985" i="48" a="1"/>
  <c r="K2985" i="48" s="1"/>
  <c r="K259" i="74"/>
  <c r="K172" i="74"/>
  <c r="K4262" i="48"/>
  <c r="K4568" i="48" s="1"/>
  <c r="K2952" i="48" a="1"/>
  <c r="K2952" i="48" s="1"/>
  <c r="K287" i="74"/>
  <c r="K295" i="74"/>
  <c r="K3061" i="48" a="1"/>
  <c r="K3061" i="48" s="1"/>
  <c r="K2886" i="48" a="1"/>
  <c r="K2886" i="48" s="1"/>
  <c r="K276" i="74"/>
  <c r="K140" i="74"/>
  <c r="K2901" i="48" a="1"/>
  <c r="K2901" i="48" s="1"/>
  <c r="K262" i="74"/>
  <c r="K2987" i="48" a="1"/>
  <c r="K2987" i="48" s="1"/>
  <c r="K2930" i="48" a="1"/>
  <c r="K2930" i="48" s="1"/>
  <c r="K1246" i="48"/>
  <c r="K3100" i="48"/>
  <c r="K3406" i="48" s="1"/>
  <c r="K3712" i="48" s="1"/>
  <c r="K4018" i="48" s="1"/>
  <c r="K4324" i="48" s="1"/>
  <c r="K3081" i="48" a="1"/>
  <c r="K3081" i="48" s="1"/>
  <c r="K1525" i="48"/>
  <c r="K3379" i="48"/>
  <c r="K3685" i="48" s="1"/>
  <c r="K3991" i="48" s="1"/>
  <c r="K4297" i="48" s="1"/>
  <c r="K4603" i="48" s="1"/>
  <c r="K163" i="74"/>
  <c r="K3105" i="48"/>
  <c r="K3411" i="48" s="1"/>
  <c r="K3717" i="48" s="1"/>
  <c r="K4023" i="48" s="1"/>
  <c r="K4329" i="48" s="1"/>
  <c r="K1251" i="48"/>
  <c r="K4098" i="48"/>
  <c r="K4404" i="48" s="1"/>
  <c r="K2934" i="48" a="1"/>
  <c r="K2934" i="48" s="1"/>
  <c r="K3101" i="48"/>
  <c r="K3407" i="48" s="1"/>
  <c r="K3713" i="48" s="1"/>
  <c r="K4019" i="48" s="1"/>
  <c r="K4325" i="48" s="1"/>
  <c r="K1247" i="48"/>
  <c r="K141" i="74"/>
  <c r="K3011" i="48" a="1"/>
  <c r="K3011" i="48" s="1"/>
  <c r="K307" i="74"/>
  <c r="K2994" i="48" a="1"/>
  <c r="K2994" i="48" s="1"/>
  <c r="K3075" i="48" a="1"/>
  <c r="K3075" i="48" s="1"/>
  <c r="K2828" i="48" a="1"/>
  <c r="K2828" i="48" s="1"/>
  <c r="K3072" i="48" a="1"/>
  <c r="K3072" i="48" s="1"/>
  <c r="K2835" i="48" a="1"/>
  <c r="K2835" i="48" s="1"/>
  <c r="K135" i="74"/>
  <c r="K22" i="74"/>
  <c r="K188" i="74"/>
  <c r="K2970" i="48" a="1"/>
  <c r="K2970" i="48" s="1"/>
  <c r="K288" i="74"/>
  <c r="K275" i="74"/>
  <c r="K142" i="74"/>
  <c r="K148" i="74"/>
  <c r="K3051" i="48" a="1"/>
  <c r="K3051" i="48" s="1"/>
  <c r="K250" i="74"/>
  <c r="K3022" i="48" a="1"/>
  <c r="K3022" i="48" s="1"/>
  <c r="K60" i="74"/>
  <c r="K1335" i="48"/>
  <c r="K3189" i="48"/>
  <c r="K3495" i="48" s="1"/>
  <c r="K3801" i="48" s="1"/>
  <c r="K4107" i="48" s="1"/>
  <c r="K4413" i="48" s="1"/>
  <c r="K2961" i="48" a="1"/>
  <c r="K2961" i="48" s="1"/>
  <c r="K3019" i="48" a="1"/>
  <c r="K3019" i="48" s="1"/>
  <c r="K68" i="74"/>
  <c r="K1263" i="48"/>
  <c r="K3117" i="48"/>
  <c r="K3423" i="48" s="1"/>
  <c r="K3729" i="48" s="1"/>
  <c r="K4035" i="48" s="1"/>
  <c r="K4341" i="48" s="1"/>
  <c r="K149" i="74"/>
  <c r="K100" i="74"/>
  <c r="K171" i="74"/>
  <c r="K236" i="74"/>
  <c r="K3016" i="48" a="1"/>
  <c r="K3016" i="48" s="1"/>
  <c r="K3183" i="48"/>
  <c r="K3489" i="48" s="1"/>
  <c r="K3795" i="48" s="1"/>
  <c r="K1329" i="48"/>
  <c r="K52" i="74"/>
  <c r="I82" i="74"/>
  <c r="G1542" i="47"/>
  <c r="K1314" i="48"/>
  <c r="K3168" i="48"/>
  <c r="K3474" i="48" s="1"/>
  <c r="K3780" i="48" s="1"/>
  <c r="K4017" i="48" l="1"/>
  <c r="K4323" i="48" s="1"/>
  <c r="K13" i="74" s="1"/>
  <c r="K86" i="74"/>
  <c r="K32" i="74"/>
  <c r="K167" i="74"/>
  <c r="K4097" i="48"/>
  <c r="K4403" i="48" s="1"/>
  <c r="K89" i="74"/>
  <c r="K4100" i="48"/>
  <c r="K4406" i="48" s="1"/>
  <c r="K4033" i="48"/>
  <c r="K4339" i="48" s="1"/>
  <c r="K29" i="74" s="1"/>
  <c r="K4079" i="48"/>
  <c r="K4385" i="48" s="1"/>
  <c r="K75" i="74" s="1"/>
  <c r="K2853" i="48" a="1"/>
  <c r="K2853" i="48" s="1"/>
  <c r="K35" i="74"/>
  <c r="K4044" i="48"/>
  <c r="K4350" i="48" s="1"/>
  <c r="K2936" i="48" a="1"/>
  <c r="K2936" i="48" s="1"/>
  <c r="K4126" i="48"/>
  <c r="K4432" i="48" s="1"/>
  <c r="K200" i="74"/>
  <c r="K298" i="74"/>
  <c r="K2969" i="48" a="1"/>
  <c r="K2969" i="48" s="1"/>
  <c r="K301" i="74"/>
  <c r="K2872" i="48" a="1"/>
  <c r="K2872" i="48" s="1"/>
  <c r="K260" i="74"/>
  <c r="K197" i="74"/>
  <c r="K2964" i="48" a="1"/>
  <c r="K2964" i="48" s="1"/>
  <c r="K160" i="74"/>
  <c r="K78" i="74"/>
  <c r="K2825" i="48" a="1"/>
  <c r="K2825" i="48" s="1"/>
  <c r="K3088" i="48" a="1"/>
  <c r="K3088" i="48" s="1"/>
  <c r="K117" i="74"/>
  <c r="K4116" i="48"/>
  <c r="K4422" i="48" s="1"/>
  <c r="K2808" i="48" a="1"/>
  <c r="K2808" i="48" s="1"/>
  <c r="K3044" i="48" a="1"/>
  <c r="K3044" i="48" s="1"/>
  <c r="K2885" i="48" a="1"/>
  <c r="K2885" i="48" s="1"/>
  <c r="K2799" i="48" a="1"/>
  <c r="K2799" i="48" s="1"/>
  <c r="K3014" i="48" a="1"/>
  <c r="K3014" i="48" s="1"/>
  <c r="K2912" i="48" a="1"/>
  <c r="K2912" i="48" s="1"/>
  <c r="K2922" i="48" a="1"/>
  <c r="K2922" i="48" s="1"/>
  <c r="K3009" i="48" a="1"/>
  <c r="K3009" i="48" s="1"/>
  <c r="K207" i="74"/>
  <c r="K127" i="74"/>
  <c r="K3561" i="48"/>
  <c r="K3867" i="48" s="1"/>
  <c r="K2798" i="48" a="1"/>
  <c r="K2798" i="48" s="1"/>
  <c r="K2978" i="48" a="1"/>
  <c r="K2978" i="48" s="1"/>
  <c r="K3047" i="48" a="1"/>
  <c r="K3047" i="48" s="1"/>
  <c r="K2947" i="48" a="1"/>
  <c r="K2947" i="48" s="1"/>
  <c r="K2848" i="48" a="1"/>
  <c r="K2848" i="48" s="1"/>
  <c r="K2850" i="48" a="1"/>
  <c r="K2850" i="48" s="1"/>
  <c r="K2935" i="48" a="1"/>
  <c r="K2935" i="48" s="1"/>
  <c r="K2858" i="48" a="1"/>
  <c r="K2858" i="48" s="1"/>
  <c r="K2981" i="48" a="1"/>
  <c r="K2981" i="48" s="1"/>
  <c r="K2803" i="48" a="1"/>
  <c r="K2803" i="48" s="1"/>
  <c r="K3082" i="48" a="1"/>
  <c r="K3082" i="48" s="1"/>
  <c r="K4180" i="48"/>
  <c r="K4486" i="48" s="1"/>
  <c r="K2984" i="48" a="1"/>
  <c r="K2984" i="48" s="1"/>
  <c r="K2977" i="48" a="1"/>
  <c r="K2977" i="48" s="1"/>
  <c r="K2818" i="48" a="1"/>
  <c r="K2818" i="48" s="1"/>
  <c r="K4061" i="48"/>
  <c r="K4367" i="48" s="1"/>
  <c r="K253" i="74"/>
  <c r="K2811" i="48" a="1"/>
  <c r="K2811" i="48" s="1"/>
  <c r="K2937" i="48" a="1"/>
  <c r="K2937" i="48" s="1"/>
  <c r="K2851" i="48" a="1"/>
  <c r="K2851" i="48" s="1"/>
  <c r="K2904" i="48" a="1"/>
  <c r="K2904" i="48" s="1"/>
  <c r="K2812" i="48" a="1"/>
  <c r="K2812" i="48" s="1"/>
  <c r="K2819" i="48" a="1"/>
  <c r="K2819" i="48" s="1"/>
  <c r="K201" i="74"/>
  <c r="K3056" i="48" a="1"/>
  <c r="K3056" i="48" s="1"/>
  <c r="K2807" i="48" a="1"/>
  <c r="K2807" i="48" s="1"/>
  <c r="K2944" i="48" a="1"/>
  <c r="K2944" i="48" s="1"/>
  <c r="K3008" i="48" a="1"/>
  <c r="K3008" i="48" s="1"/>
  <c r="K2920" i="48" a="1"/>
  <c r="K2920" i="48" s="1"/>
  <c r="K2972" i="48" a="1"/>
  <c r="K2972" i="48" s="1"/>
  <c r="K2917" i="48" a="1"/>
  <c r="K2917" i="48" s="1"/>
  <c r="K2893" i="48" a="1"/>
  <c r="K2893" i="48" s="1"/>
  <c r="K2966" i="48" a="1"/>
  <c r="K2966" i="48" s="1"/>
  <c r="K2871" i="48" a="1"/>
  <c r="K2871" i="48" s="1"/>
  <c r="K2820" i="48" a="1"/>
  <c r="K2820" i="48" s="1"/>
  <c r="K73" i="74"/>
  <c r="K15" i="74"/>
  <c r="K91" i="74"/>
  <c r="M47" i="74"/>
  <c r="M289" i="74"/>
  <c r="K2839" i="48" a="1"/>
  <c r="K2839" i="48" s="1"/>
  <c r="K4108" i="48"/>
  <c r="K4414" i="48" s="1"/>
  <c r="K2792" i="48" a="1"/>
  <c r="K2792" i="48" s="1"/>
  <c r="K2873" i="48" a="1"/>
  <c r="K2873" i="48" s="1"/>
  <c r="M240" i="74"/>
  <c r="M126" i="74"/>
  <c r="K4125" i="48"/>
  <c r="K4431" i="48" s="1"/>
  <c r="M245" i="74"/>
  <c r="K3010" i="48" a="1"/>
  <c r="K3010" i="48" s="1"/>
  <c r="K65" i="74"/>
  <c r="M120" i="74"/>
  <c r="K2815" i="48" a="1"/>
  <c r="K2815" i="48" s="1"/>
  <c r="K4075" i="48"/>
  <c r="K4381" i="48" s="1"/>
  <c r="K2794" i="48" a="1"/>
  <c r="K2794" i="48" s="1"/>
  <c r="K2876" i="48" a="1"/>
  <c r="K2876" i="48" s="1"/>
  <c r="M25" i="74"/>
  <c r="M272" i="74"/>
  <c r="M213" i="74"/>
  <c r="K2817" i="48" a="1"/>
  <c r="K2817" i="48" s="1"/>
  <c r="K4209" i="48"/>
  <c r="K4515" i="48" s="1"/>
  <c r="K310" i="74"/>
  <c r="K199" i="74"/>
  <c r="K2890" i="48" a="1"/>
  <c r="K2890" i="48" s="1"/>
  <c r="K3087" i="48" a="1"/>
  <c r="K3087" i="48" s="1"/>
  <c r="K312" i="74"/>
  <c r="K4129" i="48"/>
  <c r="K4435" i="48" s="1"/>
  <c r="K308" i="74"/>
  <c r="K2861" i="48" a="1"/>
  <c r="K2861" i="48" s="1"/>
  <c r="K296" i="74"/>
  <c r="K4182" i="48"/>
  <c r="K4488" i="48" s="1"/>
  <c r="M196" i="74"/>
  <c r="M270" i="74"/>
  <c r="M113" i="74"/>
  <c r="M188" i="74"/>
  <c r="M99" i="74"/>
  <c r="K4188" i="48"/>
  <c r="K4494" i="48" s="1"/>
  <c r="K2932" i="48" a="1"/>
  <c r="K2932" i="48" s="1"/>
  <c r="M190" i="74"/>
  <c r="M67" i="74"/>
  <c r="K4183" i="48"/>
  <c r="K4489" i="48" s="1"/>
  <c r="K3083" i="48" a="1"/>
  <c r="K3083" i="48" s="1"/>
  <c r="M115" i="74"/>
  <c r="K144" i="74"/>
  <c r="K3046" i="48" a="1"/>
  <c r="K3046" i="48" s="1"/>
  <c r="K2852" i="48" a="1"/>
  <c r="K2852" i="48" s="1"/>
  <c r="M173" i="74"/>
  <c r="K2800" i="48" a="1"/>
  <c r="K2800" i="48" s="1"/>
  <c r="K103" i="74"/>
  <c r="M148" i="74"/>
  <c r="K4216" i="48"/>
  <c r="K4522" i="48" s="1"/>
  <c r="M63" i="74"/>
  <c r="M129" i="74"/>
  <c r="K26" i="74"/>
  <c r="K27" i="74"/>
  <c r="K2796" i="48" a="1"/>
  <c r="K2796" i="48" s="1"/>
  <c r="K2980" i="48" a="1"/>
  <c r="K2980" i="48" s="1"/>
  <c r="M118" i="74"/>
  <c r="M294" i="74"/>
  <c r="K2881" i="48" a="1"/>
  <c r="K2881" i="48" s="1"/>
  <c r="M22" i="74"/>
  <c r="K2908" i="48" a="1"/>
  <c r="K2908" i="48" s="1"/>
  <c r="K2846" i="48" a="1"/>
  <c r="K2846" i="48" s="1"/>
  <c r="K2797" i="48" a="1"/>
  <c r="K2797" i="48" s="1"/>
  <c r="K261" i="74"/>
  <c r="K76" i="74"/>
  <c r="K2869" i="48" a="1"/>
  <c r="K2869" i="48" s="1"/>
  <c r="K305" i="74"/>
  <c r="M282" i="74"/>
  <c r="M234" i="74"/>
  <c r="M198" i="74"/>
  <c r="K165" i="74"/>
  <c r="K2805" i="48" a="1"/>
  <c r="K2805" i="48" s="1"/>
  <c r="K3006" i="48" a="1"/>
  <c r="K3006" i="48" s="1"/>
  <c r="M210" i="74"/>
  <c r="M58" i="74"/>
  <c r="K2924" i="48" a="1"/>
  <c r="K2924" i="48" s="1"/>
  <c r="K4073" i="48"/>
  <c r="K4379" i="48" s="1"/>
  <c r="M170" i="74"/>
  <c r="K134" i="74"/>
  <c r="M284" i="74"/>
  <c r="K106" i="74"/>
  <c r="M225" i="74"/>
  <c r="K150" i="74"/>
  <c r="K3090" i="48" a="1"/>
  <c r="K3090" i="48" s="1"/>
  <c r="K2806" i="48" a="1"/>
  <c r="K2806" i="48" s="1"/>
  <c r="K3074" i="48" a="1"/>
  <c r="K3074" i="48" s="1"/>
  <c r="K4160" i="48"/>
  <c r="K4466" i="48" s="1"/>
  <c r="M123" i="74"/>
  <c r="M202" i="74"/>
  <c r="K92" i="74"/>
  <c r="K61" i="74"/>
  <c r="K4140" i="48"/>
  <c r="K4446" i="48" s="1"/>
  <c r="K2870" i="48" a="1"/>
  <c r="K2870" i="48" s="1"/>
  <c r="M105" i="74"/>
  <c r="I414" i="74" s="1"/>
  <c r="K2864" i="48" a="1"/>
  <c r="K2864" i="48" s="1"/>
  <c r="M172" i="74"/>
  <c r="M119" i="74"/>
  <c r="M292" i="74"/>
  <c r="M264" i="74"/>
  <c r="M145" i="74"/>
  <c r="K2948" i="48" a="1"/>
  <c r="K2948" i="48" s="1"/>
  <c r="K79" i="74"/>
  <c r="K2927" i="48" a="1"/>
  <c r="K2927" i="48" s="1"/>
  <c r="K216" i="74"/>
  <c r="M307" i="74"/>
  <c r="M163" i="74"/>
  <c r="K2859" i="48" a="1"/>
  <c r="K2859" i="48" s="1"/>
  <c r="K3029" i="48" a="1"/>
  <c r="K3029" i="48" s="1"/>
  <c r="K3050" i="48" a="1"/>
  <c r="K3050" i="48" s="1"/>
  <c r="M290" i="74"/>
  <c r="K2862" i="48" a="1"/>
  <c r="K2862" i="48" s="1"/>
  <c r="M219" i="74"/>
  <c r="K28" i="74"/>
  <c r="K37" i="74"/>
  <c r="K252" i="74"/>
  <c r="M223" i="74"/>
  <c r="M247" i="74"/>
  <c r="K4259" i="48"/>
  <c r="K4565" i="48" s="1"/>
  <c r="K286" i="74"/>
  <c r="K87" i="74"/>
  <c r="K2975" i="48" a="1"/>
  <c r="K2975" i="48" s="1"/>
  <c r="K116" i="74"/>
  <c r="M239" i="74"/>
  <c r="M191" i="74"/>
  <c r="K74" i="74"/>
  <c r="K131" i="74"/>
  <c r="K2791" i="48" a="1"/>
  <c r="K2791" i="48" s="1"/>
  <c r="K137" i="74"/>
  <c r="K2867" i="48" a="1"/>
  <c r="K2867" i="48" s="1"/>
  <c r="K2814" i="48" a="1"/>
  <c r="K2814" i="48" s="1"/>
  <c r="M242" i="74"/>
  <c r="K4219" i="48"/>
  <c r="K4525" i="48" s="1"/>
  <c r="K128" i="74"/>
  <c r="K95" i="74"/>
  <c r="M77" i="74"/>
  <c r="M251" i="74"/>
  <c r="M209" i="74"/>
  <c r="M259" i="74"/>
  <c r="K3039" i="48" a="1"/>
  <c r="K3039" i="48" s="1"/>
  <c r="M68" i="74"/>
  <c r="M139" i="74"/>
  <c r="K4159" i="48"/>
  <c r="K4465" i="48" s="1"/>
  <c r="K2854" i="48" a="1"/>
  <c r="K2854" i="48" s="1"/>
  <c r="K90" i="74"/>
  <c r="K4165" i="48"/>
  <c r="K4471" i="48" s="1"/>
  <c r="K2945" i="48" a="1"/>
  <c r="K2945" i="48" s="1"/>
  <c r="M50" i="74"/>
  <c r="K81" i="74"/>
  <c r="K4101" i="48"/>
  <c r="K4407" i="48" s="1"/>
  <c r="M135" i="74"/>
  <c r="K258" i="74"/>
  <c r="K38" i="74"/>
  <c r="K3020" i="48" a="1"/>
  <c r="K3020" i="48" s="1"/>
  <c r="K4271" i="48"/>
  <c r="K4577" i="48" s="1"/>
  <c r="M109" i="74"/>
  <c r="K2918" i="48" a="1"/>
  <c r="K2918" i="48" s="1"/>
  <c r="M56" i="74"/>
  <c r="K4277" i="48"/>
  <c r="K4583" i="48" s="1"/>
  <c r="M218" i="74"/>
  <c r="M54" i="74"/>
  <c r="K2909" i="48" a="1"/>
  <c r="K2909" i="48" s="1"/>
  <c r="M232" i="74"/>
  <c r="K3030" i="48" a="1"/>
  <c r="K3030" i="48" s="1"/>
  <c r="K46" i="74"/>
  <c r="K220" i="74"/>
  <c r="K235" i="74"/>
  <c r="K2865" i="48" a="1"/>
  <c r="K2865" i="48" s="1"/>
  <c r="K72" i="74"/>
  <c r="K181" i="74"/>
  <c r="K3003" i="48" a="1"/>
  <c r="K3003" i="48" s="1"/>
  <c r="K3053" i="48" a="1"/>
  <c r="K3053" i="48" s="1"/>
  <c r="K19" i="74"/>
  <c r="M265" i="74"/>
  <c r="K66" i="74"/>
  <c r="K221" i="74"/>
  <c r="K2921" i="48" a="1"/>
  <c r="K2921" i="48" s="1"/>
  <c r="K189" i="74"/>
  <c r="M304" i="74"/>
  <c r="K4252" i="48"/>
  <c r="K4558" i="48" s="1"/>
  <c r="K280" i="74"/>
  <c r="M62" i="74"/>
  <c r="K2875" i="48" a="1"/>
  <c r="K2875" i="48" s="1"/>
  <c r="K4134" i="48"/>
  <c r="K4440" i="48" s="1"/>
  <c r="K2967" i="48" a="1"/>
  <c r="K2967" i="48" s="1"/>
  <c r="K4310" i="48"/>
  <c r="K4616" i="48" s="1"/>
  <c r="K154" i="74"/>
  <c r="K3052" i="48" a="1"/>
  <c r="K3052" i="48" s="1"/>
  <c r="K151" i="74"/>
  <c r="K4241" i="48"/>
  <c r="K4547" i="48" s="1"/>
  <c r="M164" i="74"/>
  <c r="M275" i="74"/>
  <c r="K2915" i="48" a="1"/>
  <c r="K2915" i="48" s="1"/>
  <c r="K3428" i="48"/>
  <c r="K3734" i="48" s="1"/>
  <c r="K4040" i="48" s="1"/>
  <c r="K4346" i="48" s="1"/>
  <c r="K3025" i="48" a="1"/>
  <c r="K3025" i="48" s="1"/>
  <c r="M250" i="74"/>
  <c r="M254" i="74"/>
  <c r="M263" i="74"/>
  <c r="M277" i="74"/>
  <c r="M236" i="74"/>
  <c r="M60" i="74"/>
  <c r="K2919" i="48" a="1"/>
  <c r="K2919" i="48" s="1"/>
  <c r="M241" i="74"/>
  <c r="K2965" i="48" a="1"/>
  <c r="K2965" i="48" s="1"/>
  <c r="K2793" i="48" a="1"/>
  <c r="K2793" i="48" s="1"/>
  <c r="K94" i="74"/>
  <c r="K293" i="74"/>
  <c r="M262" i="74"/>
  <c r="M211" i="74"/>
  <c r="K3042" i="48" a="1"/>
  <c r="K3042" i="48" s="1"/>
  <c r="K2816" i="48" a="1"/>
  <c r="K2816" i="48" s="1"/>
  <c r="M59" i="74"/>
  <c r="M49" i="74"/>
  <c r="M224" i="74"/>
  <c r="M243" i="74"/>
  <c r="K2883" i="48" a="1"/>
  <c r="K2883" i="48" s="1"/>
  <c r="K41" i="74"/>
  <c r="M64" i="74"/>
  <c r="M230" i="74"/>
  <c r="K269" i="74"/>
  <c r="K4118" i="48"/>
  <c r="K4424" i="48" s="1"/>
  <c r="K3015" i="48" a="1"/>
  <c r="K3015" i="48" s="1"/>
  <c r="K256" i="74"/>
  <c r="K2874" i="48" a="1"/>
  <c r="K2874" i="48" s="1"/>
  <c r="K2856" i="48" a="1"/>
  <c r="K2856" i="48" s="1"/>
  <c r="K3057" i="48" a="1"/>
  <c r="K3057" i="48" s="1"/>
  <c r="K187" i="74"/>
  <c r="M142" i="74"/>
  <c r="K14" i="74"/>
  <c r="K70" i="74"/>
  <c r="M186" i="74"/>
  <c r="K2866" i="48" a="1"/>
  <c r="K2866" i="48" s="1"/>
  <c r="K2879" i="48" a="1"/>
  <c r="K2879" i="48" s="1"/>
  <c r="K3416" i="48"/>
  <c r="K3722" i="48" s="1"/>
  <c r="K4028" i="48" s="1"/>
  <c r="K4334" i="48" s="1"/>
  <c r="K4270" i="48"/>
  <c r="K4576" i="48" s="1"/>
  <c r="K88" i="74"/>
  <c r="M42" i="74"/>
  <c r="K2802" i="48" a="1"/>
  <c r="K2802" i="48" s="1"/>
  <c r="K30" i="74"/>
  <c r="M141" i="74"/>
  <c r="K84" i="74"/>
  <c r="K228" i="74"/>
  <c r="M44" i="74"/>
  <c r="M149" i="74"/>
  <c r="K2968" i="48" a="1"/>
  <c r="K2968" i="48" s="1"/>
  <c r="K2979" i="48" a="1"/>
  <c r="K2979" i="48" s="1"/>
  <c r="M297" i="74"/>
  <c r="M21" i="74"/>
  <c r="K3071" i="48" a="1"/>
  <c r="K3071" i="48" s="1"/>
  <c r="M192" i="74"/>
  <c r="M140" i="74"/>
  <c r="M158" i="74"/>
  <c r="K2810" i="48" a="1"/>
  <c r="K2810" i="48" s="1"/>
  <c r="M107" i="74"/>
  <c r="M268" i="74"/>
  <c r="K3036" i="48" a="1"/>
  <c r="K3036" i="48" s="1"/>
  <c r="K2902" i="48" a="1"/>
  <c r="K2902" i="48" s="1"/>
  <c r="M146" i="74"/>
  <c r="M193" i="74"/>
  <c r="K4037" i="48"/>
  <c r="K4343" i="48" s="1"/>
  <c r="K2962" i="48" a="1"/>
  <c r="K2962" i="48" s="1"/>
  <c r="K2840" i="48" a="1"/>
  <c r="K2840" i="48" s="1"/>
  <c r="K3084" i="48" a="1"/>
  <c r="K3084" i="48" s="1"/>
  <c r="M43" i="74"/>
  <c r="M274" i="74"/>
  <c r="K3058" i="48" a="1"/>
  <c r="K3058" i="48" s="1"/>
  <c r="K2804" i="48" a="1"/>
  <c r="K2804" i="48" s="1"/>
  <c r="K3021" i="48" a="1"/>
  <c r="K3021" i="48" s="1"/>
  <c r="K23" i="74"/>
  <c r="K2855" i="48" a="1"/>
  <c r="K2855" i="48" s="1"/>
  <c r="K2974" i="48" a="1"/>
  <c r="K2974" i="48" s="1"/>
  <c r="K279" i="74"/>
  <c r="K302" i="74"/>
  <c r="M102" i="74"/>
  <c r="K2891" i="48" a="1"/>
  <c r="K2891" i="48" s="1"/>
  <c r="K4089" i="48"/>
  <c r="K4395" i="48" s="1"/>
  <c r="M52" i="74"/>
  <c r="M300" i="74"/>
  <c r="M229" i="74"/>
  <c r="M278" i="74"/>
  <c r="M206" i="74"/>
  <c r="K2868" i="48" a="1"/>
  <c r="K2868" i="48" s="1"/>
  <c r="K2946" i="48" a="1"/>
  <c r="K2946" i="48" s="1"/>
  <c r="M166" i="74"/>
  <c r="M231" i="74"/>
  <c r="M100" i="74"/>
  <c r="K31" i="74"/>
  <c r="M233" i="74"/>
  <c r="M288" i="74"/>
  <c r="K4307" i="48"/>
  <c r="K4613" i="48" s="1"/>
  <c r="K4186" i="48"/>
  <c r="K4492" i="48" s="1"/>
  <c r="M246" i="74"/>
  <c r="M276" i="74"/>
  <c r="M295" i="74"/>
  <c r="M159" i="74"/>
  <c r="K2863" i="48" a="1"/>
  <c r="K2863" i="48" s="1"/>
  <c r="M227" i="74"/>
  <c r="K2877" i="48" a="1"/>
  <c r="K2877" i="48" s="1"/>
  <c r="M257" i="74"/>
  <c r="M152" i="74"/>
  <c r="K17" i="74"/>
  <c r="K3001" i="48" a="1"/>
  <c r="K3001" i="48" s="1"/>
  <c r="M175" i="74"/>
  <c r="M132" i="74"/>
  <c r="M101" i="74"/>
  <c r="M111" i="74"/>
  <c r="M204" i="74"/>
  <c r="M177" i="74"/>
  <c r="M55" i="74"/>
  <c r="K4055" i="48"/>
  <c r="K4361" i="48" s="1"/>
  <c r="K143" i="74"/>
  <c r="K2813" i="48" a="1"/>
  <c r="K2813" i="48" s="1"/>
  <c r="K4151" i="48"/>
  <c r="K4457" i="48" s="1"/>
  <c r="K2801" i="48" a="1"/>
  <c r="K2801" i="48" s="1"/>
  <c r="K4303" i="48"/>
  <c r="K4609" i="48" s="1"/>
  <c r="M124" i="74"/>
  <c r="K133" i="74"/>
  <c r="K309" i="74"/>
  <c r="M108" i="74"/>
  <c r="M226" i="74"/>
  <c r="M238" i="74"/>
  <c r="M162" i="74"/>
  <c r="M271" i="74"/>
  <c r="M214" i="74"/>
  <c r="M195" i="74"/>
  <c r="M291" i="74"/>
  <c r="M53" i="74"/>
  <c r="M171" i="74"/>
  <c r="K2809" i="48" a="1"/>
  <c r="K2809" i="48" s="1"/>
  <c r="M80" i="74"/>
  <c r="M283" i="74"/>
  <c r="I592" i="74" s="1"/>
  <c r="M183" i="74"/>
  <c r="K4189" i="48"/>
  <c r="K4495" i="48" s="1"/>
  <c r="M287" i="74"/>
  <c r="M203" i="74"/>
  <c r="M311" i="74"/>
  <c r="K16" i="74"/>
  <c r="K98" i="74"/>
  <c r="M180" i="74"/>
  <c r="M45" i="74"/>
  <c r="M281" i="74"/>
  <c r="M138" i="74"/>
  <c r="K2795" i="48" a="1"/>
  <c r="K2795" i="48" s="1"/>
  <c r="M244" i="74"/>
  <c r="K39" i="74"/>
  <c r="K18" i="74"/>
  <c r="K4253" i="48"/>
  <c r="K4559" i="48" s="1"/>
  <c r="M222" i="74"/>
  <c r="K174" i="74"/>
  <c r="M153" i="74"/>
  <c r="K208" i="74"/>
  <c r="K157" i="74"/>
  <c r="K48" i="74"/>
  <c r="K285" i="74"/>
  <c r="K20" i="74"/>
  <c r="K3086" i="48" a="1"/>
  <c r="K3086" i="48" s="1"/>
  <c r="K83" i="74"/>
  <c r="M110" i="74"/>
  <c r="M217" i="74"/>
  <c r="K194" i="74"/>
  <c r="I314" i="74"/>
  <c r="I420" i="74" l="1"/>
  <c r="I411" i="74"/>
  <c r="I455" i="74"/>
  <c r="I501" i="74"/>
  <c r="I373" i="74"/>
  <c r="I518" i="74"/>
  <c r="I616" i="74"/>
  <c r="I428" i="74"/>
  <c r="I511" i="74"/>
  <c r="I427" i="74"/>
  <c r="I457" i="74"/>
  <c r="I422" i="74"/>
  <c r="I581" i="74"/>
  <c r="I547" i="74"/>
  <c r="I410" i="74"/>
  <c r="I536" i="74"/>
  <c r="I597" i="74"/>
  <c r="I515" i="74"/>
  <c r="I583" i="74"/>
  <c r="I520" i="74"/>
  <c r="I369" i="74"/>
  <c r="I363" i="74"/>
  <c r="I560" i="74"/>
  <c r="I528" i="74"/>
  <c r="I481" i="74"/>
  <c r="I432" i="74"/>
  <c r="I593" i="74"/>
  <c r="I579" i="74"/>
  <c r="I334" i="74"/>
  <c r="I554" i="74"/>
  <c r="I598" i="74"/>
  <c r="I471" i="74"/>
  <c r="I480" i="74"/>
  <c r="I587" i="74"/>
  <c r="I352" i="74"/>
  <c r="I330" i="74"/>
  <c r="I450" i="74"/>
  <c r="I571" i="74"/>
  <c r="I545" i="74"/>
  <c r="I584" i="74"/>
  <c r="I527" i="74"/>
  <c r="I386" i="74"/>
  <c r="I376" i="74"/>
  <c r="I505" i="74"/>
  <c r="I356" i="74"/>
  <c r="I441" i="74"/>
  <c r="I542" i="74"/>
  <c r="I526" i="74"/>
  <c r="I512" i="74"/>
  <c r="I362" i="74"/>
  <c r="I417" i="74"/>
  <c r="I484" i="74"/>
  <c r="I468" i="74"/>
  <c r="I538" i="74"/>
  <c r="I577" i="74"/>
  <c r="I606" i="74"/>
  <c r="I495" i="74"/>
  <c r="I552" i="74"/>
  <c r="I586" i="74"/>
  <c r="I473" i="74"/>
  <c r="I444" i="74"/>
  <c r="I599" i="74"/>
  <c r="I479" i="74"/>
  <c r="I507" i="74"/>
  <c r="I482" i="74"/>
  <c r="I499" i="74"/>
  <c r="I435" i="74"/>
  <c r="I447" i="74"/>
  <c r="I600" i="74"/>
  <c r="I604" i="74"/>
  <c r="I409" i="74"/>
  <c r="I609" i="74"/>
  <c r="I416" i="74"/>
  <c r="I533" i="74"/>
  <c r="I572" i="74"/>
  <c r="I371" i="74"/>
  <c r="I574" i="74"/>
  <c r="I365" i="74"/>
  <c r="I448" i="74"/>
  <c r="I556" i="74"/>
  <c r="I543" i="74"/>
  <c r="I549" i="74"/>
  <c r="I389" i="74"/>
  <c r="I553" i="74"/>
  <c r="I462" i="74"/>
  <c r="I596" i="74"/>
  <c r="I590" i="74"/>
  <c r="I504" i="74"/>
  <c r="I364" i="74"/>
  <c r="I585" i="74"/>
  <c r="I540" i="74"/>
  <c r="I361" i="74"/>
  <c r="I351" i="74"/>
  <c r="I358" i="74"/>
  <c r="I563" i="74"/>
  <c r="I377" i="74"/>
  <c r="I500" i="74"/>
  <c r="I532" i="74"/>
  <c r="I454" i="74"/>
  <c r="I591" i="74"/>
  <c r="I331" i="74"/>
  <c r="I438" i="74"/>
  <c r="I535" i="74"/>
  <c r="I531" i="74"/>
  <c r="I354" i="74"/>
  <c r="I492" i="74"/>
  <c r="I523" i="74"/>
  <c r="I433" i="74"/>
  <c r="I486" i="74"/>
  <c r="I461" i="74"/>
  <c r="I555" i="74"/>
  <c r="I475" i="74"/>
  <c r="I467" i="74"/>
  <c r="I458" i="74"/>
  <c r="I451" i="74"/>
  <c r="I368" i="74"/>
  <c r="I559" i="74"/>
  <c r="I418" i="74"/>
  <c r="I359" i="74"/>
  <c r="I551" i="74"/>
  <c r="I548" i="74"/>
  <c r="I573" i="74"/>
  <c r="I367" i="74"/>
  <c r="I372" i="74"/>
  <c r="I408" i="74"/>
  <c r="I429" i="74"/>
  <c r="I620" i="74"/>
  <c r="I419" i="74"/>
  <c r="I489" i="74"/>
  <c r="I580" i="74"/>
  <c r="I513" i="74"/>
  <c r="I566" i="74"/>
  <c r="I502" i="74"/>
  <c r="I449" i="74"/>
  <c r="I353" i="74"/>
  <c r="I539" i="74"/>
  <c r="I550" i="74"/>
  <c r="I613" i="74"/>
  <c r="I541" i="74"/>
  <c r="I568" i="74"/>
  <c r="I472" i="74"/>
  <c r="I601" i="74"/>
  <c r="I534" i="74"/>
  <c r="I519" i="74"/>
  <c r="I603" i="74"/>
  <c r="I424" i="74"/>
  <c r="I497" i="74"/>
  <c r="I522" i="74"/>
  <c r="M72" i="74"/>
  <c r="M301" i="74"/>
  <c r="I610" i="74" s="1"/>
  <c r="M201" i="74"/>
  <c r="I510" i="74" s="1"/>
  <c r="M89" i="74"/>
  <c r="M117" i="74"/>
  <c r="M167" i="74"/>
  <c r="I476" i="74" s="1"/>
  <c r="M127" i="74"/>
  <c r="M260" i="74"/>
  <c r="M32" i="74"/>
  <c r="M298" i="74"/>
  <c r="I607" i="74" s="1"/>
  <c r="M200" i="74"/>
  <c r="I509" i="74" s="1"/>
  <c r="M35" i="74"/>
  <c r="M78" i="74"/>
  <c r="M160" i="74"/>
  <c r="I469" i="74" s="1"/>
  <c r="M86" i="74"/>
  <c r="I395" i="74" s="1"/>
  <c r="K93" i="74"/>
  <c r="K96" i="74"/>
  <c r="K40" i="74"/>
  <c r="K122" i="74"/>
  <c r="K4038" i="48"/>
  <c r="K4344" i="48" s="1"/>
  <c r="M197" i="74"/>
  <c r="M207" i="74"/>
  <c r="K4173" i="48"/>
  <c r="K4479" i="48" s="1"/>
  <c r="M253" i="74"/>
  <c r="K176" i="74"/>
  <c r="K57" i="74"/>
  <c r="M157" i="74"/>
  <c r="M174" i="74"/>
  <c r="K85" i="74"/>
  <c r="M23" i="74"/>
  <c r="K33" i="74"/>
  <c r="M14" i="74"/>
  <c r="M95" i="74"/>
  <c r="M74" i="74"/>
  <c r="M28" i="74"/>
  <c r="M144" i="74"/>
  <c r="K51" i="74"/>
  <c r="M70" i="74"/>
  <c r="M220" i="74"/>
  <c r="M13" i="74"/>
  <c r="M165" i="74"/>
  <c r="K178" i="74"/>
  <c r="M308" i="74"/>
  <c r="M38" i="74"/>
  <c r="M61" i="74"/>
  <c r="K255" i="74"/>
  <c r="M199" i="74"/>
  <c r="K71" i="74"/>
  <c r="M279" i="74"/>
  <c r="K266" i="74"/>
  <c r="K36" i="74"/>
  <c r="K130" i="74"/>
  <c r="M221" i="74"/>
  <c r="M92" i="74"/>
  <c r="K156" i="74"/>
  <c r="M150" i="74"/>
  <c r="K121" i="74"/>
  <c r="M76" i="74"/>
  <c r="M228" i="74"/>
  <c r="M154" i="74"/>
  <c r="M280" i="74"/>
  <c r="K273" i="74"/>
  <c r="K215" i="74"/>
  <c r="K136" i="74"/>
  <c r="M27" i="74"/>
  <c r="K125" i="74"/>
  <c r="M310" i="74"/>
  <c r="K205" i="74"/>
  <c r="M189" i="74"/>
  <c r="M128" i="74"/>
  <c r="M20" i="74"/>
  <c r="K303" i="74"/>
  <c r="M302" i="74"/>
  <c r="K97" i="74"/>
  <c r="M194" i="74"/>
  <c r="M285" i="74"/>
  <c r="M18" i="74"/>
  <c r="M17" i="74"/>
  <c r="M31" i="74"/>
  <c r="K185" i="74"/>
  <c r="M309" i="74"/>
  <c r="M143" i="74"/>
  <c r="M75" i="74"/>
  <c r="M66" i="74"/>
  <c r="M258" i="74"/>
  <c r="M116" i="74"/>
  <c r="M252" i="74"/>
  <c r="M305" i="74"/>
  <c r="M312" i="74"/>
  <c r="K104" i="74"/>
  <c r="M84" i="74"/>
  <c r="M87" i="74"/>
  <c r="M106" i="74"/>
  <c r="I415" i="74" s="1"/>
  <c r="K249" i="74"/>
  <c r="M88" i="74"/>
  <c r="M151" i="74"/>
  <c r="M83" i="74"/>
  <c r="K112" i="74"/>
  <c r="M81" i="74"/>
  <c r="K161" i="74"/>
  <c r="K155" i="74"/>
  <c r="M137" i="74"/>
  <c r="M216" i="74"/>
  <c r="K69" i="74"/>
  <c r="M261" i="74"/>
  <c r="M15" i="74"/>
  <c r="M208" i="74"/>
  <c r="M296" i="74"/>
  <c r="K182" i="74"/>
  <c r="M41" i="74"/>
  <c r="M19" i="74"/>
  <c r="M39" i="74"/>
  <c r="M29" i="74"/>
  <c r="M133" i="74"/>
  <c r="K147" i="74"/>
  <c r="K4172" i="48"/>
  <c r="K4478" i="48" s="1"/>
  <c r="M30" i="74"/>
  <c r="K24" i="74"/>
  <c r="M187" i="74"/>
  <c r="K237" i="74"/>
  <c r="K306" i="74"/>
  <c r="M181" i="74"/>
  <c r="M90" i="74"/>
  <c r="M131" i="74"/>
  <c r="M37" i="74"/>
  <c r="M103" i="74"/>
  <c r="K114" i="74"/>
  <c r="M256" i="74"/>
  <c r="M269" i="74"/>
  <c r="M293" i="74"/>
  <c r="K248" i="74"/>
  <c r="M235" i="74"/>
  <c r="M46" i="74"/>
  <c r="K267" i="74"/>
  <c r="M286" i="74"/>
  <c r="M26" i="74"/>
  <c r="M16" i="74"/>
  <c r="M79" i="74"/>
  <c r="M48" i="74"/>
  <c r="M98" i="74"/>
  <c r="K299" i="74"/>
  <c r="M94" i="74"/>
  <c r="M134" i="74"/>
  <c r="K212" i="74"/>
  <c r="K179" i="74"/>
  <c r="K184" i="74"/>
  <c r="M65" i="74"/>
  <c r="M91" i="74"/>
  <c r="M73" i="74"/>
  <c r="K4086" i="48"/>
  <c r="K4392" i="48" s="1"/>
  <c r="I517" i="74" l="1"/>
  <c r="I375" i="74"/>
  <c r="I355" i="74"/>
  <c r="I397" i="74"/>
  <c r="I336" i="74"/>
  <c r="I344" i="74"/>
  <c r="I407" i="74"/>
  <c r="I335" i="74"/>
  <c r="I544" i="74"/>
  <c r="I346" i="74"/>
  <c r="I425" i="74"/>
  <c r="I384" i="74"/>
  <c r="I437" i="74"/>
  <c r="I474" i="74"/>
  <c r="I325" i="74"/>
  <c r="I459" i="74"/>
  <c r="I398" i="74"/>
  <c r="I357" i="74"/>
  <c r="I605" i="74"/>
  <c r="I525" i="74"/>
  <c r="I385" i="74"/>
  <c r="I401" i="74"/>
  <c r="I337" i="74"/>
  <c r="I332" i="74"/>
  <c r="I390" i="74"/>
  <c r="I503" i="74"/>
  <c r="I561" i="74"/>
  <c r="I382" i="74"/>
  <c r="I403" i="74"/>
  <c r="I388" i="74"/>
  <c r="I440" i="74"/>
  <c r="I496" i="74"/>
  <c r="I442" i="74"/>
  <c r="I446" i="74"/>
  <c r="I621" i="74"/>
  <c r="I611" i="74"/>
  <c r="I588" i="74"/>
  <c r="I370" i="74"/>
  <c r="I383" i="74"/>
  <c r="I341" i="74"/>
  <c r="I381" i="74"/>
  <c r="I570" i="74"/>
  <c r="I537" i="74"/>
  <c r="I400" i="74"/>
  <c r="I602" i="74"/>
  <c r="I412" i="74"/>
  <c r="I338" i="74"/>
  <c r="I396" i="74"/>
  <c r="I340" i="74"/>
  <c r="I327" i="74"/>
  <c r="I619" i="74"/>
  <c r="I508" i="74"/>
  <c r="I347" i="74"/>
  <c r="I404" i="74"/>
  <c r="I562" i="74"/>
  <c r="I569" i="74"/>
  <c r="I565" i="74"/>
  <c r="I328" i="74"/>
  <c r="I618" i="74"/>
  <c r="I374" i="74"/>
  <c r="I595" i="74"/>
  <c r="I578" i="74"/>
  <c r="I399" i="74"/>
  <c r="I348" i="74"/>
  <c r="I392" i="74"/>
  <c r="I567" i="74"/>
  <c r="I452" i="74"/>
  <c r="I594" i="74"/>
  <c r="I498" i="74"/>
  <c r="I529" i="74"/>
  <c r="I436" i="74"/>
  <c r="I326" i="74"/>
  <c r="I589" i="74"/>
  <c r="I617" i="74"/>
  <c r="I490" i="74"/>
  <c r="I614" i="74"/>
  <c r="I530" i="74"/>
  <c r="I483" i="74"/>
  <c r="I516" i="74"/>
  <c r="I443" i="74"/>
  <c r="I339" i="74"/>
  <c r="I350" i="74"/>
  <c r="I324" i="74"/>
  <c r="I460" i="74"/>
  <c r="I393" i="74"/>
  <c r="I329" i="74"/>
  <c r="I463" i="74"/>
  <c r="I379" i="74"/>
  <c r="I453" i="74"/>
  <c r="I323" i="74"/>
  <c r="I466" i="74"/>
  <c r="I506" i="74"/>
  <c r="I387" i="74"/>
  <c r="I426" i="74"/>
  <c r="I322" i="74"/>
  <c r="M40" i="74"/>
  <c r="M122" i="74"/>
  <c r="M96" i="74"/>
  <c r="M93" i="74"/>
  <c r="K34" i="74"/>
  <c r="K4624" i="48"/>
  <c r="K169" i="74"/>
  <c r="M57" i="74"/>
  <c r="M176" i="74"/>
  <c r="M104" i="74"/>
  <c r="M147" i="74"/>
  <c r="M161" i="74"/>
  <c r="M51" i="74"/>
  <c r="M125" i="74"/>
  <c r="M249" i="74"/>
  <c r="M130" i="74"/>
  <c r="M273" i="74"/>
  <c r="M237" i="74"/>
  <c r="K168" i="74"/>
  <c r="M121" i="74"/>
  <c r="M85" i="74"/>
  <c r="M114" i="74"/>
  <c r="M36" i="74"/>
  <c r="M267" i="74"/>
  <c r="M303" i="74"/>
  <c r="M205" i="74"/>
  <c r="M184" i="74"/>
  <c r="M299" i="74"/>
  <c r="M306" i="74"/>
  <c r="M155" i="74"/>
  <c r="M112" i="74"/>
  <c r="M97" i="74"/>
  <c r="M182" i="74"/>
  <c r="M179" i="74"/>
  <c r="M248" i="74"/>
  <c r="M71" i="74"/>
  <c r="M33" i="74"/>
  <c r="M212" i="74"/>
  <c r="M24" i="74"/>
  <c r="M69" i="74"/>
  <c r="M156" i="74"/>
  <c r="M178" i="74"/>
  <c r="M185" i="74"/>
  <c r="M136" i="74"/>
  <c r="M215" i="74"/>
  <c r="M266" i="74"/>
  <c r="M255" i="74"/>
  <c r="K82" i="74"/>
  <c r="I445" i="74" l="1"/>
  <c r="I564" i="74"/>
  <c r="I342" i="74"/>
  <c r="I576" i="74"/>
  <c r="I423" i="74"/>
  <c r="I456" i="74"/>
  <c r="I402" i="74"/>
  <c r="I465" i="74"/>
  <c r="I421" i="74"/>
  <c r="I546" i="74"/>
  <c r="I405" i="74"/>
  <c r="I380" i="74"/>
  <c r="I464" i="74"/>
  <c r="I366" i="74"/>
  <c r="I431" i="74"/>
  <c r="I575" i="74"/>
  <c r="I557" i="74"/>
  <c r="I345" i="74"/>
  <c r="I430" i="74"/>
  <c r="I360" i="74"/>
  <c r="I485" i="74"/>
  <c r="I378" i="74"/>
  <c r="I488" i="74"/>
  <c r="I514" i="74"/>
  <c r="I349" i="74"/>
  <c r="I612" i="74"/>
  <c r="I582" i="74"/>
  <c r="I558" i="74"/>
  <c r="I491" i="74"/>
  <c r="I524" i="74"/>
  <c r="I615" i="74"/>
  <c r="I394" i="74"/>
  <c r="I413" i="74"/>
  <c r="I333" i="74"/>
  <c r="I608" i="74"/>
  <c r="I434" i="74"/>
  <c r="I470" i="74"/>
  <c r="I494" i="74"/>
  <c r="I487" i="74"/>
  <c r="I521" i="74"/>
  <c r="I406" i="74"/>
  <c r="I493" i="74"/>
  <c r="I439" i="74"/>
  <c r="K314" i="74"/>
  <c r="M34" i="74"/>
  <c r="I343" i="74" s="1"/>
  <c r="M169" i="74"/>
  <c r="M168" i="74"/>
  <c r="M82" i="74"/>
  <c r="I477" i="74" l="1"/>
  <c r="I478" i="74"/>
  <c r="I391" i="74"/>
  <c r="I631" i="74" s="1"/>
  <c r="K2860" i="48" a="1"/>
  <c r="K2860" i="48" s="1"/>
  <c r="M314" i="74"/>
  <c r="I632" i="74" l="1"/>
  <c r="G20" i="21" s="1"/>
  <c r="I638" i="74"/>
  <c r="I637" i="74"/>
  <c r="I636" i="74"/>
  <c r="I633" i="74"/>
  <c r="I623" i="74"/>
</calcChain>
</file>

<file path=xl/sharedStrings.xml><?xml version="1.0" encoding="utf-8"?>
<sst xmlns="http://schemas.openxmlformats.org/spreadsheetml/2006/main" count="13198" uniqueCount="1890">
  <si>
    <t>Lista de Estilos</t>
  </si>
  <si>
    <t>Tipos de Celdas para Datos de Entrada</t>
  </si>
  <si>
    <t>Parámetro de Entrada</t>
  </si>
  <si>
    <t>Desbloqueado</t>
  </si>
  <si>
    <t>Valor que puede sufrir los cambios que se desee</t>
  </si>
  <si>
    <t>Valor que se puede cambiar dentro de rangos aceptables</t>
  </si>
  <si>
    <t>Mínimo</t>
  </si>
  <si>
    <t>Máximo</t>
  </si>
  <si>
    <t>El valor es seleccionado de una lista</t>
  </si>
  <si>
    <t>Valores</t>
  </si>
  <si>
    <t>Dato de Entrada</t>
  </si>
  <si>
    <t>Datos Reales, sólo se pueden reemplazar por mejores datos</t>
  </si>
  <si>
    <t>Dato de Entrada Estimado</t>
  </si>
  <si>
    <t>Datos que se estiman en ausencia de datos reales, como por ejemplo ciertos requerimientos por servicios nuevos</t>
  </si>
  <si>
    <t>Cálculo de Entrada</t>
  </si>
  <si>
    <t>Bloqueado</t>
  </si>
  <si>
    <t>Resultante de algún modelo matemático</t>
  </si>
  <si>
    <t>Enlace con otra Entrada</t>
  </si>
  <si>
    <t>Resultado que se ligó desde otra hoja del libro</t>
  </si>
  <si>
    <t>Otros Estilos de Celdas</t>
  </si>
  <si>
    <t>Texto</t>
  </si>
  <si>
    <t>Cálculo</t>
  </si>
  <si>
    <t>Cálculo en Tabla</t>
  </si>
  <si>
    <t>Total</t>
  </si>
  <si>
    <t>Chequeo</t>
  </si>
  <si>
    <t>Chequeo con comprobación</t>
  </si>
  <si>
    <t>Resultado Parcial</t>
  </si>
  <si>
    <t>Nombre</t>
  </si>
  <si>
    <t>Nombre de Variables</t>
  </si>
  <si>
    <t>Fuente</t>
  </si>
  <si>
    <t>Nota</t>
  </si>
  <si>
    <t>Destacado</t>
  </si>
  <si>
    <t>Texto Destacado</t>
  </si>
  <si>
    <t>Texto Destacado Negrita</t>
  </si>
  <si>
    <t>Estilos de Números</t>
  </si>
  <si>
    <t>Número</t>
  </si>
  <si>
    <t>Número
2 Decimales</t>
  </si>
  <si>
    <t>Porcentaje</t>
  </si>
  <si>
    <t>Porcentaje 
2 Decimales</t>
  </si>
  <si>
    <t>Dinero</t>
  </si>
  <si>
    <t>Dinero
2 Decimales</t>
  </si>
  <si>
    <t>Positivo</t>
  </si>
  <si>
    <t>Negativo</t>
  </si>
  <si>
    <t>Cero</t>
  </si>
  <si>
    <t>Fecha
Completa</t>
  </si>
  <si>
    <t>Fecha
Mes Año</t>
  </si>
  <si>
    <t>Fecha
Año</t>
  </si>
  <si>
    <t>Fechas</t>
  </si>
  <si>
    <t>Estilos de Títulos</t>
  </si>
  <si>
    <t>T1</t>
  </si>
  <si>
    <t>Título 1</t>
  </si>
  <si>
    <t>T2</t>
  </si>
  <si>
    <t>Título 2</t>
  </si>
  <si>
    <t>T3</t>
  </si>
  <si>
    <t>Título 3</t>
  </si>
  <si>
    <t>T4</t>
  </si>
  <si>
    <t>Título 4</t>
  </si>
  <si>
    <t>Estilos de Tablas</t>
  </si>
  <si>
    <t>Tabla Simple</t>
  </si>
  <si>
    <t>Etiqueta de Columna</t>
  </si>
  <si>
    <t>Columna 1</t>
  </si>
  <si>
    <t>Columna 2</t>
  </si>
  <si>
    <t>Columna 3</t>
  </si>
  <si>
    <t>Fila 1</t>
  </si>
  <si>
    <t>Fila 2</t>
  </si>
  <si>
    <t>Fila 3</t>
  </si>
  <si>
    <t>Linea de Finalización de Tabla</t>
  </si>
  <si>
    <t>Tabla no Simple</t>
  </si>
  <si>
    <t>Columna
Sin Negrita</t>
  </si>
  <si>
    <t>(sin Sombra)</t>
  </si>
  <si>
    <t>(Con Sombra)</t>
  </si>
  <si>
    <t>Fila 2 Indentada</t>
  </si>
  <si>
    <t>Subtotal</t>
  </si>
  <si>
    <t>Paleta Office 2003</t>
  </si>
  <si>
    <t>Columnas</t>
  </si>
  <si>
    <t>Líneas</t>
  </si>
  <si>
    <t>ID</t>
  </si>
  <si>
    <t>Geotipo</t>
  </si>
  <si>
    <t>[%]</t>
  </si>
  <si>
    <t>id</t>
  </si>
  <si>
    <t>[#]</t>
  </si>
  <si>
    <t>Servicios</t>
  </si>
  <si>
    <t>Unidad</t>
  </si>
  <si>
    <t>Zonas</t>
  </si>
  <si>
    <t>Correlativo</t>
  </si>
  <si>
    <t>Lineal</t>
  </si>
  <si>
    <t>Item</t>
  </si>
  <si>
    <t>[$US]</t>
  </si>
  <si>
    <t>RNC</t>
  </si>
  <si>
    <t>SMS</t>
  </si>
  <si>
    <t>Tipo</t>
  </si>
  <si>
    <t>[SMS]</t>
  </si>
  <si>
    <t>MMS</t>
  </si>
  <si>
    <t>Aux</t>
  </si>
  <si>
    <t>Sitios</t>
  </si>
  <si>
    <t>[abonado]</t>
  </si>
  <si>
    <t>[Conexión]</t>
  </si>
  <si>
    <t>[TByte]</t>
  </si>
  <si>
    <t>Seleccionado</t>
  </si>
  <si>
    <t>CS Core</t>
  </si>
  <si>
    <t>PS Core</t>
  </si>
  <si>
    <t>libre</t>
  </si>
  <si>
    <t>Core</t>
  </si>
  <si>
    <t>Tipo de Cambio Dólar</t>
  </si>
  <si>
    <t>[US$/año]</t>
  </si>
  <si>
    <t>[$US/año]</t>
  </si>
  <si>
    <t>Inversión</t>
  </si>
  <si>
    <t>Core CS:MGW, HW y SE</t>
  </si>
  <si>
    <t>Core CS:MSC Server, HW y SE</t>
  </si>
  <si>
    <t>Core CS:HLR, HW y SE</t>
  </si>
  <si>
    <t>Core CS:SG, HW y SE</t>
  </si>
  <si>
    <t>Core CS:MGW, SW</t>
  </si>
  <si>
    <t>Core CS:MSC Server, SW</t>
  </si>
  <si>
    <t>Core CS:HLR, SW</t>
  </si>
  <si>
    <t>Core CS:SG, SW</t>
  </si>
  <si>
    <t>Core PS:SGSN, HW y SE</t>
  </si>
  <si>
    <t>Core PS:GGSN, HW y SE</t>
  </si>
  <si>
    <t>Core PS:CG, HW y SE</t>
  </si>
  <si>
    <t>Core PS:PCRF, HW y SE</t>
  </si>
  <si>
    <t>Core PS:SUR, HW y SE</t>
  </si>
  <si>
    <t>Core PS:SGSN, SW</t>
  </si>
  <si>
    <t>Core PS:GGSN, SW</t>
  </si>
  <si>
    <t>Core PS:CG, SW</t>
  </si>
  <si>
    <t>Core PS:PCRF, SW</t>
  </si>
  <si>
    <t>Core PS:SUR, SW</t>
  </si>
  <si>
    <t>Core Común: Repuestos Críticos</t>
  </si>
  <si>
    <t>Core Común: Terrenos</t>
  </si>
  <si>
    <t>Core Común: Obras Civiles</t>
  </si>
  <si>
    <t>Core Común: Equipamiento</t>
  </si>
  <si>
    <t>Origen</t>
  </si>
  <si>
    <t>NA</t>
  </si>
  <si>
    <t>Rural</t>
  </si>
  <si>
    <t>Suburbano</t>
  </si>
  <si>
    <t>Urbano</t>
  </si>
  <si>
    <t>uni.serv.ee</t>
  </si>
  <si>
    <t>serv.prov.ee</t>
  </si>
  <si>
    <t>dda.serv.ee</t>
  </si>
  <si>
    <t>[-]</t>
  </si>
  <si>
    <t xml:space="preserve">BAM e Internet Móvil </t>
  </si>
  <si>
    <t>Tráfico Móvil Datos banda ancha e internet móvil Subida</t>
  </si>
  <si>
    <t>Tráfico Móvil Datos banda ancha e internet móvil Bajada</t>
  </si>
  <si>
    <t>Conexión Móvil</t>
  </si>
  <si>
    <t>Conexiones Móvil Datos banda ancha e internet móvil</t>
  </si>
  <si>
    <t>SMS entrante desde otras móviles</t>
  </si>
  <si>
    <t>Cargo de Acceso Móvil</t>
  </si>
  <si>
    <t>Tráfico Móvil Voz saliente a LDI</t>
  </si>
  <si>
    <t>Tráfico Móvil Voz saliente a otras móviles</t>
  </si>
  <si>
    <t>Servicio On-Net Móvil</t>
  </si>
  <si>
    <t>Tráfico Móvil Voz entrante desde LDI</t>
  </si>
  <si>
    <t>Tráfico Móvil Voz entrante desde otras móviles</t>
  </si>
  <si>
    <t>Servicio Móvil</t>
  </si>
  <si>
    <t>Servicios Provistos</t>
  </si>
  <si>
    <t>Servicios Empresa Eficiente</t>
  </si>
  <si>
    <t>reg.nom</t>
  </si>
  <si>
    <t>reg.n</t>
  </si>
  <si>
    <t>N°</t>
  </si>
  <si>
    <t>Tasa de Costo de Capital</t>
  </si>
  <si>
    <t>tcc</t>
  </si>
  <si>
    <t>Parámetros</t>
  </si>
  <si>
    <t>Parámetros Generales</t>
  </si>
  <si>
    <t>MOU</t>
  </si>
  <si>
    <t>aux</t>
  </si>
  <si>
    <t>Voz</t>
  </si>
  <si>
    <t>Backhaul</t>
  </si>
  <si>
    <t>lista.serv.prov.ee</t>
  </si>
  <si>
    <t>Demandas por Servicios</t>
  </si>
  <si>
    <t>Transmisión</t>
  </si>
  <si>
    <t>Red de Acceso</t>
  </si>
  <si>
    <t>Tarifas</t>
  </si>
  <si>
    <t>Sistemas de Información</t>
  </si>
  <si>
    <t>Amazonas</t>
  </si>
  <si>
    <t>Ancash</t>
  </si>
  <si>
    <t>Apurímac</t>
  </si>
  <si>
    <t>Arequipa</t>
  </si>
  <si>
    <t>Ayacucho</t>
  </si>
  <si>
    <t>Cajamarca</t>
  </si>
  <si>
    <t>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</si>
  <si>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</si>
  <si>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</si>
  <si>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</si>
  <si>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</si>
  <si>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</si>
  <si>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</si>
  <si>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</si>
  <si>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</si>
  <si>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</si>
  <si>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</si>
  <si>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</si>
  <si>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</si>
  <si>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</si>
  <si>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</si>
  <si>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</si>
  <si>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</si>
  <si>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</si>
  <si>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</si>
  <si>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Departamento</t>
  </si>
  <si>
    <t>Departamentos</t>
  </si>
  <si>
    <t>EvoAc.Compra</t>
  </si>
  <si>
    <t>Vida Útil del Activo</t>
  </si>
  <si>
    <t>Activo</t>
  </si>
  <si>
    <t xml:space="preserve">Sub Categoría </t>
  </si>
  <si>
    <t xml:space="preserve">Categoría </t>
  </si>
  <si>
    <t>EvoAc.Opera</t>
  </si>
  <si>
    <t>[elemento/año]</t>
  </si>
  <si>
    <t>Unidades requeridas = a Número de Elementos en Operación</t>
  </si>
  <si>
    <t>Evolución de los Elementos</t>
  </si>
  <si>
    <t>años</t>
  </si>
  <si>
    <t>BD.L.Int_Inter.Valor</t>
  </si>
  <si>
    <t>BD.L.Int_Inter.Nombre</t>
  </si>
  <si>
    <t>Red de Control</t>
  </si>
  <si>
    <t>Red de Conmutación</t>
  </si>
  <si>
    <t>Red de Transporte</t>
  </si>
  <si>
    <t>Red de Distribución</t>
  </si>
  <si>
    <t>Número de Meses de Adelantamiento</t>
  </si>
  <si>
    <t>Adelantamiento</t>
  </si>
  <si>
    <t>Tipos de Intereses Intercalarios</t>
  </si>
  <si>
    <t>BD.L.Int_Inter.Meses</t>
  </si>
  <si>
    <t>Meses de Adelantamiento Financiero</t>
  </si>
  <si>
    <t>Intereses Intercalarios</t>
  </si>
  <si>
    <t>BD.Dep.Tend</t>
  </si>
  <si>
    <t>Depreciación Geométrica</t>
  </si>
  <si>
    <t>Geometrica</t>
  </si>
  <si>
    <t>Depreciación Lineal</t>
  </si>
  <si>
    <t>Cero Depreciación</t>
  </si>
  <si>
    <t>Tipo de Tendencia de Costos</t>
  </si>
  <si>
    <t>Tipo de Depreciación</t>
  </si>
  <si>
    <t>Factor Aplicado para Costo de Capital por Depreciación Legal (aplicada año a año)</t>
  </si>
  <si>
    <t>BD.Gas.Tend.CV</t>
  </si>
  <si>
    <t>Opex.Vida.Nat</t>
  </si>
  <si>
    <t>Tendencia Natural</t>
  </si>
  <si>
    <t>Nat</t>
  </si>
  <si>
    <t>Opex.Vida.Sist</t>
  </si>
  <si>
    <t>Tendencia Sistemas</t>
  </si>
  <si>
    <t>Sist</t>
  </si>
  <si>
    <t>Opex.Vida.Red</t>
  </si>
  <si>
    <t>Tendencia Elementos de Red</t>
  </si>
  <si>
    <t>Red</t>
  </si>
  <si>
    <t>Opex.Vida.Cero</t>
  </si>
  <si>
    <t>Tendencia Cero</t>
  </si>
  <si>
    <t>Tipo de Tendencia a Aplicar</t>
  </si>
  <si>
    <t>Costos Operacionales (tendencia por Ciclo de Vida)</t>
  </si>
  <si>
    <t>BD.Gas.Tend.AA</t>
  </si>
  <si>
    <t>Opex.Celdas</t>
  </si>
  <si>
    <t>Sitios de Celdas en General (mantención auxiliar)</t>
  </si>
  <si>
    <t>Celdas</t>
  </si>
  <si>
    <t>Opex.Cero</t>
  </si>
  <si>
    <t>Costos Operacionales (tendencia Año a año)</t>
  </si>
  <si>
    <t>BD.Inv.Tend</t>
  </si>
  <si>
    <t>Tcapex.Nat</t>
  </si>
  <si>
    <t>Tcapex.Sist</t>
  </si>
  <si>
    <t>Tcapex.TX</t>
  </si>
  <si>
    <t>TX</t>
  </si>
  <si>
    <t>Tcapex.EB</t>
  </si>
  <si>
    <t>EB</t>
  </si>
  <si>
    <t>Tcapex.Cero</t>
  </si>
  <si>
    <t>BD.L.SubCat</t>
  </si>
  <si>
    <t>Libre</t>
  </si>
  <si>
    <t>Espectro</t>
  </si>
  <si>
    <t>Equipo Sitio</t>
  </si>
  <si>
    <t>Subgrupos</t>
  </si>
  <si>
    <t>Lista de Subcategorías de Costos</t>
  </si>
  <si>
    <t>BD.L.CatCot</t>
  </si>
  <si>
    <t>Inversión Técnica</t>
  </si>
  <si>
    <t>Categoría de Costos</t>
  </si>
  <si>
    <t>Lista de Categorías de Costos</t>
  </si>
  <si>
    <t>Listas</t>
  </si>
  <si>
    <t>Bd.Opex.Año</t>
  </si>
  <si>
    <t>BD.Capex.II</t>
  </si>
  <si>
    <t>BD.Opex.Tend.CV</t>
  </si>
  <si>
    <t>BD.Opex.Tend</t>
  </si>
  <si>
    <t>BD.Opex.Unit.Año.0</t>
  </si>
  <si>
    <t>BD.Capex.Dep</t>
  </si>
  <si>
    <t>BD.VU.Dep</t>
  </si>
  <si>
    <t>BD.Capex.Tend</t>
  </si>
  <si>
    <t>BD.Capex.Unit.Año.0</t>
  </si>
  <si>
    <t>BD.VU</t>
  </si>
  <si>
    <t>BD.nom.act</t>
  </si>
  <si>
    <t>BD.nom.subcat</t>
  </si>
  <si>
    <t>BD.nom.cat</t>
  </si>
  <si>
    <t>Primer Año de Utilización del Elemento</t>
  </si>
  <si>
    <t>Interés Intercalario a Aplicar</t>
  </si>
  <si>
    <t>Tendencia del Costo Operacional (por Ciclo de Vida)</t>
  </si>
  <si>
    <t>Tendencia del Costo Operacional (año a año)</t>
  </si>
  <si>
    <t>Costos Operacionales año Base</t>
  </si>
  <si>
    <t>Tipo de Depreciación de Capital Aplicada</t>
  </si>
  <si>
    <t>Vida Util Para Efectos de Depreciación</t>
  </si>
  <si>
    <t>Tipo de Tendencia de Capital Aplicada</t>
  </si>
  <si>
    <t>Costo de Inversión año Base</t>
  </si>
  <si>
    <t>Vida Útil del Activo (2-50 años)</t>
  </si>
  <si>
    <t>Activos</t>
  </si>
  <si>
    <t>SubGrupo</t>
  </si>
  <si>
    <t>Capex.Rep</t>
  </si>
  <si>
    <t>Factores de Intereses Intercalarios</t>
  </si>
  <si>
    <t>Inversión Total Anual Después de Intereses Intercalarios</t>
  </si>
  <si>
    <t>Inv.Capex</t>
  </si>
  <si>
    <t>Inversión Total Anual</t>
  </si>
  <si>
    <t>Inv.Inv.Unit</t>
  </si>
  <si>
    <t>Capex Año Cero</t>
  </si>
  <si>
    <t>Inversión por elemento a través de los años (Inversión+ Efecto Tecnológico)</t>
  </si>
  <si>
    <t>Inv.T.Acum.Precio.Inv</t>
  </si>
  <si>
    <t>Tendencia del Costo con respecto a su valor inicial</t>
  </si>
  <si>
    <t>Tendencia del Costo de Capital con respecto a su valor inicial</t>
  </si>
  <si>
    <t xml:space="preserve">Capex Unitario Anual </t>
  </si>
  <si>
    <t>Opex.Rep</t>
  </si>
  <si>
    <t>Gasto de Reposición Total</t>
  </si>
  <si>
    <t>Opex.Tot</t>
  </si>
  <si>
    <t>Gasto Anual Total</t>
  </si>
  <si>
    <t>Gasto Total Unitario</t>
  </si>
  <si>
    <t>Compensación</t>
  </si>
  <si>
    <t>Año Relativo</t>
  </si>
  <si>
    <t>Promedio del gastos por ciclo de vida por activo en años Actuales</t>
  </si>
  <si>
    <t>¿Importa el Ciclo de Vida?</t>
  </si>
  <si>
    <t>Promedio del gasto por ciclo de vida por activo en años relativos</t>
  </si>
  <si>
    <t>Número de Activos en Operación</t>
  </si>
  <si>
    <t>Cálculo de Aumento en los Gastos Debido al Ciclo de Vida de los Activos</t>
  </si>
  <si>
    <t>Años desde la entrada</t>
  </si>
  <si>
    <t>Gastos en equipos Totales por ciclo de vida para todos los Activos</t>
  </si>
  <si>
    <t>Para Activos que comienzan en el Año...</t>
  </si>
  <si>
    <t>Chequeo de que los cálculos sólo se aplican a activos utilizados en el año</t>
  </si>
  <si>
    <t>Años de Vida</t>
  </si>
  <si>
    <t>Tendencia Modulada por el ciclo de Vida de los Activos</t>
  </si>
  <si>
    <t>Vida Útil</t>
  </si>
  <si>
    <t>Cambio Acumulativo de los Costos operacionales durante el ciclo de vida</t>
  </si>
  <si>
    <t>Cálculo de la tendencia por ciclo de vida de cada Activo</t>
  </si>
  <si>
    <t>Nuevos Activos por año</t>
  </si>
  <si>
    <t>Primer Año Utilización</t>
  </si>
  <si>
    <t>Si el primer año de utilización es el presente entonces el año Actual es igual al relativo</t>
  </si>
  <si>
    <t>Número de Activos en Utilización</t>
  </si>
  <si>
    <t>Componentes Utilizados de la red (en años relativos)</t>
  </si>
  <si>
    <t>Desarrollo del equipo de Red en el año Actual</t>
  </si>
  <si>
    <t>Derivación del número de activos nuevos utilizados cada año</t>
  </si>
  <si>
    <t>Opex.Tend.Acu.Gasto</t>
  </si>
  <si>
    <t>Para el año 0, se ocupó el costo operacional equivalente a 0 días</t>
  </si>
  <si>
    <t>Tendencia del Gasto Acumulada</t>
  </si>
  <si>
    <t>Gastos Unitarios Anuales</t>
  </si>
  <si>
    <t>As.RF.GT</t>
  </si>
  <si>
    <t>Asignador</t>
  </si>
  <si>
    <t>Aplicación de Asignadores</t>
  </si>
  <si>
    <t>As.Tb.Nom</t>
  </si>
  <si>
    <t>As.Tb</t>
  </si>
  <si>
    <t>Asignadores a Costos</t>
  </si>
  <si>
    <t>As.L.Ser</t>
  </si>
  <si>
    <t>Cálculo de Asignadores</t>
  </si>
  <si>
    <t>correlativo</t>
  </si>
  <si>
    <t>Cálculo del Costo Económico de todos los Elementos</t>
  </si>
  <si>
    <t>Evolución de Activos</t>
  </si>
  <si>
    <t>Capex</t>
  </si>
  <si>
    <t>Opex</t>
  </si>
  <si>
    <t>Demanda y Asignación</t>
  </si>
  <si>
    <t>Cálculo Tarifario</t>
  </si>
  <si>
    <t>Depreciación Acelerada Para Proyectos Repetitivos</t>
  </si>
  <si>
    <t>LoopAcelerada</t>
  </si>
  <si>
    <t>CORE Datos - GGSN</t>
  </si>
  <si>
    <t>CORE Voz - Conmuta</t>
  </si>
  <si>
    <t>No Red</t>
  </si>
  <si>
    <t>As.L.Dda</t>
  </si>
  <si>
    <t>Asignadores a los Servicios Provistos</t>
  </si>
  <si>
    <t>sel.serv.ee</t>
  </si>
  <si>
    <t>[S/.]</t>
  </si>
  <si>
    <t>Downlink</t>
  </si>
  <si>
    <t>Uplink</t>
  </si>
  <si>
    <t xml:space="preserve">La Libertad </t>
  </si>
  <si>
    <t xml:space="preserve">Puno </t>
  </si>
  <si>
    <t xml:space="preserve">Tumbes </t>
  </si>
  <si>
    <t>Postpago</t>
  </si>
  <si>
    <t>Prepago</t>
  </si>
  <si>
    <t>Control</t>
  </si>
  <si>
    <t>Tráfico Móvil Voz entrante desde redes fijas</t>
  </si>
  <si>
    <t>Tráfico Móvil Voz entrante desde públicos</t>
  </si>
  <si>
    <t>Tráfico Móvil Voz saliente a redes fijas</t>
  </si>
  <si>
    <t>Tráfico on-net</t>
  </si>
  <si>
    <t>SMS saliente a otras móviles</t>
  </si>
  <si>
    <t>SMS on-net</t>
  </si>
  <si>
    <t>[minutos]</t>
  </si>
  <si>
    <t>RAN</t>
  </si>
  <si>
    <t>ITX</t>
  </si>
  <si>
    <t>Over Head</t>
  </si>
  <si>
    <t>t.over</t>
  </si>
  <si>
    <t>Lectura de Costos</t>
  </si>
  <si>
    <t>CaTar.Tot</t>
  </si>
  <si>
    <t>lista.serv.prov.voz</t>
  </si>
  <si>
    <t>Valores Sólo Voz</t>
  </si>
  <si>
    <t>EB Totales</t>
  </si>
  <si>
    <t>Demanda y Cobertura</t>
  </si>
  <si>
    <t>Demanda de Datos</t>
  </si>
  <si>
    <t>[SMS/mes/usuario]</t>
  </si>
  <si>
    <t>Onnet</t>
  </si>
  <si>
    <t>Offnet</t>
  </si>
  <si>
    <t>Entrante</t>
  </si>
  <si>
    <t>[min/mes/usuario]</t>
  </si>
  <si>
    <t>Velocidad HSDPA</t>
  </si>
  <si>
    <t>Velocidad HSUPA</t>
  </si>
  <si>
    <t>RNC A</t>
  </si>
  <si>
    <t>RNC B</t>
  </si>
  <si>
    <t>RNC C</t>
  </si>
  <si>
    <t>Gasto Técnico</t>
  </si>
  <si>
    <t>CaTar.Inv</t>
  </si>
  <si>
    <t>CaTar.Gas</t>
  </si>
  <si>
    <t>Pago MSO</t>
  </si>
  <si>
    <t>Core Comun</t>
  </si>
  <si>
    <t>Core Común: Mantención Iniciación</t>
  </si>
  <si>
    <t>[usuario]</t>
  </si>
  <si>
    <t>Erosión RAN</t>
  </si>
  <si>
    <t>Erosión Backhaul</t>
  </si>
  <si>
    <t>CSCore</t>
  </si>
  <si>
    <t>PSCore</t>
  </si>
  <si>
    <t>Erosión CS Core</t>
  </si>
  <si>
    <t>Tcapex.CSCore</t>
  </si>
  <si>
    <t>Tcapex.PSCore</t>
  </si>
  <si>
    <t>Erosión PS Core</t>
  </si>
  <si>
    <t>Tendencia del Costo de Inversión o de Capital (TCAP) (aplicada  con respecto al año cero)</t>
  </si>
  <si>
    <t>Otros</t>
  </si>
  <si>
    <t>DL</t>
  </si>
  <si>
    <t>UL</t>
  </si>
  <si>
    <t>Abonados Totales</t>
  </si>
  <si>
    <t>Abonados de Datos</t>
  </si>
  <si>
    <t>Abonados</t>
  </si>
  <si>
    <t>Participación de Repartición de Costos Comunes</t>
  </si>
  <si>
    <t>Grupos de Repartición</t>
  </si>
  <si>
    <t>BD.L.Rep.CC</t>
  </si>
  <si>
    <t>Bd.CC.Año</t>
  </si>
  <si>
    <t>Cálculo de  Participación de Repartición Costos Comunes</t>
  </si>
  <si>
    <t>Tráfico SMS</t>
  </si>
  <si>
    <t>Desarrollado por:</t>
  </si>
  <si>
    <t>Organización del Modelo</t>
  </si>
  <si>
    <t>Evolución Incremental (incluyendo reemplazo)</t>
  </si>
  <si>
    <t>Base de Datos de Costo</t>
  </si>
  <si>
    <t>p.usd</t>
  </si>
  <si>
    <t>osiptel.inversion</t>
  </si>
  <si>
    <t>osiptel.opex</t>
  </si>
  <si>
    <t>RED</t>
  </si>
  <si>
    <t>SOP</t>
  </si>
  <si>
    <t>Soporte</t>
  </si>
  <si>
    <t>[Minutos]</t>
  </si>
  <si>
    <t>[Mensajes]</t>
  </si>
  <si>
    <t>[MB]</t>
  </si>
  <si>
    <t>EEBB</t>
  </si>
  <si>
    <t>CX</t>
  </si>
  <si>
    <t>IT</t>
  </si>
  <si>
    <t>Cálculo de Costos Unitarios</t>
  </si>
  <si>
    <t>Modelo Cargo de Terminación Móvil</t>
  </si>
  <si>
    <t>Abonados por Departamento</t>
  </si>
  <si>
    <t>Sin Localización</t>
  </si>
  <si>
    <t>[Abonados]</t>
  </si>
  <si>
    <t>Abonados GSM/3G/4G</t>
  </si>
  <si>
    <t>Abonados iDEN</t>
  </si>
  <si>
    <t>Abonados BAM</t>
  </si>
  <si>
    <t>Abonados Fijo Móvil Prepago</t>
  </si>
  <si>
    <t>Incluye: GSM/3G/4G + iDEN + BAM + Fijo-Móvil</t>
  </si>
  <si>
    <t>Proporción de Abonados por Departamento</t>
  </si>
  <si>
    <t>Dda.Abo.Distr.Dpto</t>
  </si>
  <si>
    <t>[mes-año]</t>
  </si>
  <si>
    <t>Fecha de Corte de Cálculo</t>
  </si>
  <si>
    <t>item</t>
  </si>
  <si>
    <t>mes.año</t>
  </si>
  <si>
    <t>Fechas de Corte</t>
  </si>
  <si>
    <t>[N°]</t>
  </si>
  <si>
    <t>añomes</t>
  </si>
  <si>
    <t>n°mes</t>
  </si>
  <si>
    <t>N° Mes Fecha de Corte</t>
  </si>
  <si>
    <t>Tráfico de Voz</t>
  </si>
  <si>
    <t>Incluye: GSM/3G/4G + iDEN + Fijo-Móvil</t>
  </si>
  <si>
    <t>Tráfico de Voz OnNet</t>
  </si>
  <si>
    <t>Tráfico de Voz OnNet GSM/3G/4G</t>
  </si>
  <si>
    <t>Tráfico de Voz OnNet iDEN</t>
  </si>
  <si>
    <t>Tráfico de Voz OnNet Fijo Móvil Prepago</t>
  </si>
  <si>
    <t>Tráfico de Voz OffNet</t>
  </si>
  <si>
    <t>Tráfico de Voz OffNet GSM/3G/4G</t>
  </si>
  <si>
    <t>Tráfico de Voz OffNet iDEN</t>
  </si>
  <si>
    <t>Tráfico de Voz OffNet Fijo Móvil Prepago</t>
  </si>
  <si>
    <t>Entrante Fijo</t>
  </si>
  <si>
    <t>Entrante Móvil</t>
  </si>
  <si>
    <t>Saliente Fijo</t>
  </si>
  <si>
    <t>Saliente Móvil</t>
  </si>
  <si>
    <t>Operador</t>
  </si>
  <si>
    <t>Tipo Cliente</t>
  </si>
  <si>
    <t>SMS OnNet</t>
  </si>
  <si>
    <t>SMS OffNet</t>
  </si>
  <si>
    <t>Tráfico de SMS</t>
  </si>
  <si>
    <t>Tráfico de Datos</t>
  </si>
  <si>
    <t>Incluye: GSM/3G/4G + BAM</t>
  </si>
  <si>
    <t>Clientes</t>
  </si>
  <si>
    <t>Tráfico de Datos download</t>
  </si>
  <si>
    <t>Tráfico de Datos upload</t>
  </si>
  <si>
    <t>Tráfico de Datos BAM (UL+DL)</t>
  </si>
  <si>
    <t>Tráfico de Voz Resumen</t>
  </si>
  <si>
    <t>Saliente a Fijo</t>
  </si>
  <si>
    <t>Saliente a Móvil (OffNet)</t>
  </si>
  <si>
    <t>Saliente a Móvil (OnNet)</t>
  </si>
  <si>
    <t>Entrante desde Fijo</t>
  </si>
  <si>
    <t>Entrante desde Móvil (OffNet)</t>
  </si>
  <si>
    <t>Entrante desde Público (OffNet)</t>
  </si>
  <si>
    <t>p.dist.traf.mov.sal</t>
  </si>
  <si>
    <t>p.dist.traf.mov.ent</t>
  </si>
  <si>
    <t xml:space="preserve">Estadísticas de Demanda y Proyección </t>
  </si>
  <si>
    <t>sms.onnet</t>
  </si>
  <si>
    <t>sms.offnet</t>
  </si>
  <si>
    <t>SMS Total</t>
  </si>
  <si>
    <t>Abonados por Departamento EOP</t>
  </si>
  <si>
    <t>Abonados por Departamento AVG</t>
  </si>
  <si>
    <t>abo.dep.eop</t>
  </si>
  <si>
    <t>abo.dep.avg</t>
  </si>
  <si>
    <t>SMS Entrante</t>
  </si>
  <si>
    <t>Abonados 2G</t>
  </si>
  <si>
    <t>[Abo/mes]</t>
  </si>
  <si>
    <t>Abonados 3G</t>
  </si>
  <si>
    <t>Abonados 4G</t>
  </si>
  <si>
    <t>Abonados a nivel nacional por tipo cliente y tecnología</t>
  </si>
  <si>
    <t>Abonados Fijo Móvil</t>
  </si>
  <si>
    <t>Abonados Banda Ancha Móvil</t>
  </si>
  <si>
    <t>EOP</t>
  </si>
  <si>
    <t>AVG</t>
  </si>
  <si>
    <t xml:space="preserve">Abonados </t>
  </si>
  <si>
    <t>abo.mov.tot.eop</t>
  </si>
  <si>
    <t>abo.mov.tot.avg</t>
  </si>
  <si>
    <t>Total EOP</t>
  </si>
  <si>
    <t>Total AVG</t>
  </si>
  <si>
    <t>abo.mov.pre.eop</t>
  </si>
  <si>
    <t>abo.mov.pre.avg</t>
  </si>
  <si>
    <t>abo.mov.con.eop</t>
  </si>
  <si>
    <t>abo.mov.con.avg</t>
  </si>
  <si>
    <t>abo.mov.pos.eop</t>
  </si>
  <si>
    <t>abo.mov.pos.avg</t>
  </si>
  <si>
    <t>abo.iden.pos.eop</t>
  </si>
  <si>
    <t>abo.iden.tot.avg</t>
  </si>
  <si>
    <t>abo.iden.tot.eop</t>
  </si>
  <si>
    <t>abo.iden.pre.eop</t>
  </si>
  <si>
    <t>abo.iden.pre.avg</t>
  </si>
  <si>
    <t>abo.iden.con.eop</t>
  </si>
  <si>
    <t>abo.iden.con.avg</t>
  </si>
  <si>
    <t>abo.iden.pos.avg</t>
  </si>
  <si>
    <t>abo.bam.pos.eop</t>
  </si>
  <si>
    <t>abo.bam.pos.avg</t>
  </si>
  <si>
    <t>abo.bam.tot.eop</t>
  </si>
  <si>
    <t>abo.bam.tot.avg</t>
  </si>
  <si>
    <t>abo.bam.pre.eop</t>
  </si>
  <si>
    <t>abo.bam.pre.avg</t>
  </si>
  <si>
    <t>abo.bam.con.eop</t>
  </si>
  <si>
    <t>abo.bam.con.avg</t>
  </si>
  <si>
    <t>abo.fmo.pre.eop</t>
  </si>
  <si>
    <t>abo.fmo.pre.avg</t>
  </si>
  <si>
    <t>Abonados GSM/3G/4G Prepago</t>
  </si>
  <si>
    <t>Abonados GSM/3G/4G Control</t>
  </si>
  <si>
    <t>Abonados GSM/3G/4G Postpago</t>
  </si>
  <si>
    <t>2G GSM</t>
  </si>
  <si>
    <t>4G LTE</t>
  </si>
  <si>
    <t>Tipo de Tecnología</t>
  </si>
  <si>
    <t>distr.tec</t>
  </si>
  <si>
    <t>MOU de Voz</t>
  </si>
  <si>
    <t>MOU de Voz Resumen</t>
  </si>
  <si>
    <t>MOU de Voz OnNet</t>
  </si>
  <si>
    <t>MOU de Voz OnNet GSM/3G/4G</t>
  </si>
  <si>
    <t>MOU de Voz OnNet iDEN</t>
  </si>
  <si>
    <t>MOU de Voz OnNet Fijo Móvil Prepago</t>
  </si>
  <si>
    <t>MOU de Voz OffNet</t>
  </si>
  <si>
    <t>MOU de Voz OffNet GSM/3G/4G</t>
  </si>
  <si>
    <t>MOU de Voz OffNet iDEN</t>
  </si>
  <si>
    <t>MOU de Voz OffNet Fijo Móvil Prepago</t>
  </si>
  <si>
    <t>[Min/Abo/Mes]</t>
  </si>
  <si>
    <t>[Min/Mes]</t>
  </si>
  <si>
    <t>Saliente a LDI</t>
  </si>
  <si>
    <t>Entrante desde LDI</t>
  </si>
  <si>
    <t>Tráficos GSM/3G/4G</t>
  </si>
  <si>
    <t>Tráficos iDEN</t>
  </si>
  <si>
    <t>Tráficos Fijo Móvil</t>
  </si>
  <si>
    <t>mou.mov.sal.onnet</t>
  </si>
  <si>
    <t>mou.iden.sal.onnet</t>
  </si>
  <si>
    <t>mou.fmo.sal.onnet</t>
  </si>
  <si>
    <t>mou.mov.ent.fijo</t>
  </si>
  <si>
    <t>mou.mov.ent.movil</t>
  </si>
  <si>
    <t>mou.mov.sal.fijo</t>
  </si>
  <si>
    <t>mou.mov.sal.movil</t>
  </si>
  <si>
    <t>mou.iden.ent.fijo</t>
  </si>
  <si>
    <t>mou.iden.ent.movil</t>
  </si>
  <si>
    <t>mou.iden.sal.fijo</t>
  </si>
  <si>
    <t>mou.iden.sal.movil</t>
  </si>
  <si>
    <t>mou.fmo.ent.fijo</t>
  </si>
  <si>
    <t>mou.fmo.ent.movil</t>
  </si>
  <si>
    <t>mou.fmo.sal.fijo</t>
  </si>
  <si>
    <t>mou.fmo.sal.movil</t>
  </si>
  <si>
    <t>mou.tot.sal.onnet</t>
  </si>
  <si>
    <t>mou.tot.ent.fijo</t>
  </si>
  <si>
    <t>mou.tot.ent.movil</t>
  </si>
  <si>
    <t>mou.tot.sal.fijo</t>
  </si>
  <si>
    <t>mou.tot.sal.movil</t>
  </si>
  <si>
    <t>Tráfico de Datos GSM/3G/4G (DL+UL)</t>
  </si>
  <si>
    <t>BOU de Datos</t>
  </si>
  <si>
    <t>BOU de Datos GSM/3G/4G (DL+UL)</t>
  </si>
  <si>
    <t>BOU de Datos download</t>
  </si>
  <si>
    <t>BOU de Datos upload</t>
  </si>
  <si>
    <t>[MB/Abo/Mes]</t>
  </si>
  <si>
    <t>BOU de Datos BAM (DL+UL)</t>
  </si>
  <si>
    <t>3G HSPA</t>
  </si>
  <si>
    <t>Tráfico</t>
  </si>
  <si>
    <t>Tráficos de Voz a nivel nacional por tipo de origen/destino</t>
  </si>
  <si>
    <t>Tráficos de Datos a nivel nacional por tipo de origen/destino</t>
  </si>
  <si>
    <t>bou.mov.dl</t>
  </si>
  <si>
    <t>bou.mov.ul</t>
  </si>
  <si>
    <t>bou.bam.dl</t>
  </si>
  <si>
    <t>bou.bam.ul</t>
  </si>
  <si>
    <t>Banda Ancha Móvil</t>
  </si>
  <si>
    <t>Datos Móviles</t>
  </si>
  <si>
    <t>DL+UL</t>
  </si>
  <si>
    <t>BOU</t>
  </si>
  <si>
    <t>[MB/mes]</t>
  </si>
  <si>
    <t>[SMS/Abo/Mes]</t>
  </si>
  <si>
    <t>SMS/Abo</t>
  </si>
  <si>
    <t>Variables de Demanda de Servicios</t>
  </si>
  <si>
    <t>Distribución</t>
  </si>
  <si>
    <t>Total Tráficos</t>
  </si>
  <si>
    <t>Tráfico de Larga Distancia Internacional</t>
  </si>
  <si>
    <t>Entrante LDI</t>
  </si>
  <si>
    <t>Saliente LDI</t>
  </si>
  <si>
    <t>Tráficos LDI GSM/3G/4G</t>
  </si>
  <si>
    <t>Tráficos LDI iDEN</t>
  </si>
  <si>
    <t>Tráficos LDI Fijo Móvil</t>
  </si>
  <si>
    <t>MOU Larga Distancia Internacional</t>
  </si>
  <si>
    <t>MOU LDI GSM/3G/4G</t>
  </si>
  <si>
    <t>MOU LDI iDEN</t>
  </si>
  <si>
    <t>MOU LDI Fijo Móvil</t>
  </si>
  <si>
    <t>mou.mov.ent.ldi</t>
  </si>
  <si>
    <t>mou.mov.sal.ldi</t>
  </si>
  <si>
    <t>mou.iden.ent.ldi</t>
  </si>
  <si>
    <t>mou.iden.sal.ldi</t>
  </si>
  <si>
    <t>mou.fmo.ent.ldi</t>
  </si>
  <si>
    <t>mou.fmo.sal.ldi</t>
  </si>
  <si>
    <t>mou.tot.ent.ldi</t>
  </si>
  <si>
    <t>mou.tot.sal.ldi</t>
  </si>
  <si>
    <t>SMS Entrada</t>
  </si>
  <si>
    <t>sms.entrada</t>
  </si>
  <si>
    <t>Mensajes por Abonado</t>
  </si>
  <si>
    <t>[SMS/Abo]</t>
  </si>
  <si>
    <t>sms.uni.onnet</t>
  </si>
  <si>
    <t>sms.uni.offnet</t>
  </si>
  <si>
    <t>sms.uni.entrada</t>
  </si>
  <si>
    <t>Costos de Operación</t>
  </si>
  <si>
    <t>Sueldos</t>
  </si>
  <si>
    <t>Otros Gastos de personal</t>
  </si>
  <si>
    <t>Servicios Externos</t>
  </si>
  <si>
    <t>Gastos Administrativos</t>
  </si>
  <si>
    <t>O&amp;M Sitios y Core</t>
  </si>
  <si>
    <t>Capitalizaciones Ingeniería</t>
  </si>
  <si>
    <t>O&amp;M Plataforma de TI</t>
  </si>
  <si>
    <t>OE-IT</t>
  </si>
  <si>
    <t>Capitalizaciones IT</t>
  </si>
  <si>
    <t>Capitalización TDE</t>
  </si>
  <si>
    <t>Mensajería</t>
  </si>
  <si>
    <t>Últimos 12 meses</t>
  </si>
  <si>
    <t>[Abo/año]</t>
  </si>
  <si>
    <t>Tráfico Mes</t>
  </si>
  <si>
    <t>Tráfico Año</t>
  </si>
  <si>
    <t>[Min/Año]</t>
  </si>
  <si>
    <t>traf.mov.sal.fijo</t>
  </si>
  <si>
    <t>traf.mov.sal.movil</t>
  </si>
  <si>
    <t>traf.mov.sal.onnet</t>
  </si>
  <si>
    <t>traf.mov.sal.ldi</t>
  </si>
  <si>
    <t>traf.mov.ent.fijo</t>
  </si>
  <si>
    <t>traf.mov.ent.movil</t>
  </si>
  <si>
    <t>traf.mov.ent.ldi</t>
  </si>
  <si>
    <t>traf.iden.sal.fijo</t>
  </si>
  <si>
    <t>traf.iden.sal.onnet</t>
  </si>
  <si>
    <t>traf.iden.sal.ldi</t>
  </si>
  <si>
    <t>traf.iden.ent.fijo</t>
  </si>
  <si>
    <t>traf.iden.ent.ldi</t>
  </si>
  <si>
    <t>traf.iden.sal.movil</t>
  </si>
  <si>
    <t>traf.iden.ent.movil</t>
  </si>
  <si>
    <t>traf.fmo.sal.fijo</t>
  </si>
  <si>
    <t>traf.fmo.sal.movil</t>
  </si>
  <si>
    <t>traf.fmo.sal.onnet</t>
  </si>
  <si>
    <t>traf.fmo.sal.ldi</t>
  </si>
  <si>
    <t>traf.fmo.ent.fijo</t>
  </si>
  <si>
    <t>traf.fmo.ent.movil</t>
  </si>
  <si>
    <t>traf.fmo.ent.ldi</t>
  </si>
  <si>
    <t>[MB/Año]</t>
  </si>
  <si>
    <t>datos.mov.dl</t>
  </si>
  <si>
    <t>datos.mov.ul</t>
  </si>
  <si>
    <t>datos.bam.dl</t>
  </si>
  <si>
    <t>datos.bam.ul</t>
  </si>
  <si>
    <t>[SMS/Año]</t>
  </si>
  <si>
    <t>Costos Operacionales Últimos 12 Meses</t>
  </si>
  <si>
    <t>Últimos 12 Meses</t>
  </si>
  <si>
    <t>Valores de Reposición</t>
  </si>
  <si>
    <t>4G</t>
  </si>
  <si>
    <r>
      <t>[CE</t>
    </r>
    <r>
      <rPr>
        <sz val="9"/>
        <rFont val="Calibri"/>
        <family val="2"/>
      </rPr>
      <t>]</t>
    </r>
  </si>
  <si>
    <t>CE para UL</t>
  </si>
  <si>
    <t>p.ran.3g.ce.max.ul</t>
  </si>
  <si>
    <t>Configuración de las Baseband process units</t>
  </si>
  <si>
    <t>p.ran.bbu.per.cell</t>
  </si>
  <si>
    <r>
      <t>[BBU</t>
    </r>
    <r>
      <rPr>
        <sz val="9"/>
        <rFont val="Calibri"/>
        <family val="2"/>
      </rPr>
      <t>]</t>
    </r>
  </si>
  <si>
    <t>BBU máximos por celda</t>
  </si>
  <si>
    <t>p.ran.3g.vel.amr.voz</t>
  </si>
  <si>
    <r>
      <t>[Mbps</t>
    </r>
    <r>
      <rPr>
        <sz val="9"/>
        <rFont val="Calibri"/>
        <family val="2"/>
      </rPr>
      <t>]</t>
    </r>
  </si>
  <si>
    <t>Canal de voz en kbps (AMR DL = UL = 12.2 kbps)</t>
  </si>
  <si>
    <t>p.ran.3g.vel.hsupa.mbps</t>
  </si>
  <si>
    <t>p.ran.3g.vel.hsdpa.mbps</t>
  </si>
  <si>
    <t>Velocidades HSPA/HSUPA</t>
  </si>
  <si>
    <t>p.ran.3g.fac.soft.ho</t>
  </si>
  <si>
    <r>
      <t>[.</t>
    </r>
    <r>
      <rPr>
        <sz val="9"/>
        <rFont val="Calibri"/>
        <family val="2"/>
      </rPr>
      <t>]</t>
    </r>
  </si>
  <si>
    <t>Factor soft handover</t>
  </si>
  <si>
    <t>p.ran.3g.ce.sig</t>
  </si>
  <si>
    <t>CE para señalización</t>
  </si>
  <si>
    <t>p.ran.3g.ce.max.dl</t>
  </si>
  <si>
    <t>CE máximos DL</t>
  </si>
  <si>
    <t>Parámetro</t>
  </si>
  <si>
    <t>3G</t>
  </si>
  <si>
    <t>p.ran.2g.gabinete.per.BTS</t>
  </si>
  <si>
    <r>
      <t>[Gabinete/BTS</t>
    </r>
    <r>
      <rPr>
        <sz val="9"/>
        <rFont val="Calibri"/>
        <family val="2"/>
      </rPr>
      <t>]</t>
    </r>
  </si>
  <si>
    <t>Gabinetes por BS</t>
  </si>
  <si>
    <t>Nota: configuración mínima de BS</t>
  </si>
  <si>
    <t>p.ran.2g.trx.per.gabinete</t>
  </si>
  <si>
    <r>
      <t>[TRX/Gabinete</t>
    </r>
    <r>
      <rPr>
        <sz val="9"/>
        <rFont val="Calibri"/>
        <family val="2"/>
      </rPr>
      <t>]</t>
    </r>
  </si>
  <si>
    <t>Capacidad gabinete</t>
  </si>
  <si>
    <t>p.ran.2g.gabinete.base.per.BTS</t>
  </si>
  <si>
    <t>Gabinetes base por BS</t>
  </si>
  <si>
    <t>p.ran.2g.trx.per.sec.min</t>
  </si>
  <si>
    <r>
      <t>[TRX/sector</t>
    </r>
    <r>
      <rPr>
        <sz val="9"/>
        <rFont val="Calibri"/>
        <family val="2"/>
      </rPr>
      <t>]</t>
    </r>
  </si>
  <si>
    <t>TRX mínima por sector</t>
  </si>
  <si>
    <t>p.ran.2g.mhz.per.trx</t>
  </si>
  <si>
    <r>
      <t>[MHz/TRX</t>
    </r>
    <r>
      <rPr>
        <sz val="9"/>
        <rFont val="Calibri"/>
        <family val="2"/>
      </rPr>
      <t>]</t>
    </r>
  </si>
  <si>
    <t>Ancho de banda del transceptor</t>
  </si>
  <si>
    <t>p.ran.2g.vc.per.trx</t>
  </si>
  <si>
    <r>
      <t>[canal/TRX</t>
    </r>
    <r>
      <rPr>
        <sz val="9"/>
        <rFont val="Calibri"/>
        <family val="2"/>
      </rPr>
      <t>]</t>
    </r>
  </si>
  <si>
    <t>Canales por TRX</t>
  </si>
  <si>
    <t>2G</t>
  </si>
  <si>
    <t>p.ran.porc.ut.bh.traf.hc</t>
  </si>
  <si>
    <r>
      <t>[%</t>
    </r>
    <r>
      <rPr>
        <sz val="9"/>
        <rFont val="Calibri"/>
        <family val="2"/>
      </rPr>
      <t>]</t>
    </r>
  </si>
  <si>
    <t>Porcentaje de utilización Backhaul</t>
  </si>
  <si>
    <t>p.ran.porc.ut.bs.sn.traf.hc</t>
  </si>
  <si>
    <t>Porcentaje de utilización sitios RAN</t>
  </si>
  <si>
    <t>p.ran.porc.ut.bs.traf.hc</t>
  </si>
  <si>
    <t>Porcentaje de utilización electrónica RAN</t>
  </si>
  <si>
    <t>p.ran.porc.nofac.traf.hc</t>
  </si>
  <si>
    <t>Porcentaje tráfico no facturado</t>
  </si>
  <si>
    <t>p.ran.fc.traf.hc</t>
  </si>
  <si>
    <t>Factor concentración voz</t>
  </si>
  <si>
    <t>p.ran.porc.traf.hc.sist.sms</t>
  </si>
  <si>
    <t>Porcentaje tráfico hora cargada sistema para mensajería</t>
  </si>
  <si>
    <t>p.ran.porc.traf.hc.sist.datos</t>
  </si>
  <si>
    <t>Porcentaje tráfico hora cargada sistema para datos</t>
  </si>
  <si>
    <t>p.ran.porc.traf.hc.sist.voz</t>
  </si>
  <si>
    <t>Porcentaje tráfico hora cargada sistema para voz</t>
  </si>
  <si>
    <t>p.ran.dca.traf.hc</t>
  </si>
  <si>
    <r>
      <t>[día</t>
    </r>
    <r>
      <rPr>
        <sz val="9"/>
        <rFont val="Calibri"/>
        <family val="2"/>
      </rPr>
      <t>]</t>
    </r>
  </si>
  <si>
    <t>Días cargados por año</t>
  </si>
  <si>
    <t>Valor</t>
  </si>
  <si>
    <t>Parámetros transversales</t>
  </si>
  <si>
    <t>Demanda en hora cargada</t>
  </si>
  <si>
    <r>
      <t>[%</t>
    </r>
    <r>
      <rPr>
        <b/>
        <sz val="9"/>
        <rFont val="Calibri"/>
        <family val="2"/>
      </rPr>
      <t>]</t>
    </r>
  </si>
  <si>
    <t>p.ran.dis.traf.todos</t>
  </si>
  <si>
    <t>Check</t>
  </si>
  <si>
    <t>Distribución todos los tráficos unidad equivalente</t>
  </si>
  <si>
    <t>p.ran.dis.traf.datos</t>
  </si>
  <si>
    <t>Distribución tráfico de datos promedio</t>
  </si>
  <si>
    <t>Distribución tráfico de datos UL</t>
  </si>
  <si>
    <t>Distribución tráfico de datos DL</t>
  </si>
  <si>
    <t>p.ran.dis.traf.voz</t>
  </si>
  <si>
    <t>Distribución tráfico de voz</t>
  </si>
  <si>
    <t>LTE</t>
  </si>
  <si>
    <t>HSDPA</t>
  </si>
  <si>
    <t>EDGE</t>
  </si>
  <si>
    <t>GPRS</t>
  </si>
  <si>
    <t>Distribución todos tráficos unidad equivalente</t>
  </si>
  <si>
    <t>Distribución datos DL + UL por tecnología ponderado</t>
  </si>
  <si>
    <t>Distribución datos UL por tecnología</t>
  </si>
  <si>
    <t>Distribución datos DL por tecnología</t>
  </si>
  <si>
    <t>Distribución voz por tecnología</t>
  </si>
  <si>
    <t>Distribución de todos los tráficos por geotipo</t>
  </si>
  <si>
    <t>RAN tráfico</t>
  </si>
  <si>
    <r>
      <t>[Erlang/sitio</t>
    </r>
    <r>
      <rPr>
        <sz val="9"/>
        <rFont val="Calibri"/>
        <family val="2"/>
      </rPr>
      <t>]</t>
    </r>
  </si>
  <si>
    <r>
      <t>[canal</t>
    </r>
    <r>
      <rPr>
        <sz val="9"/>
        <rFont val="Calibri"/>
        <family val="2"/>
      </rPr>
      <t>]</t>
    </r>
  </si>
  <si>
    <r>
      <t>[ce</t>
    </r>
    <r>
      <rPr>
        <sz val="9"/>
        <rFont val="Calibri"/>
        <family val="2"/>
      </rPr>
      <t>]</t>
    </r>
  </si>
  <si>
    <r>
      <t>[sector</t>
    </r>
    <r>
      <rPr>
        <sz val="9"/>
        <rFont val="Calibri"/>
        <family val="2"/>
      </rPr>
      <t>]</t>
    </r>
  </si>
  <si>
    <t>p.ran.3G.erl.min.cob</t>
  </si>
  <si>
    <t>p.ran.3G.vc.min</t>
  </si>
  <si>
    <t>p.ran.3G.carrier.min</t>
  </si>
  <si>
    <t>p.ran.sec.min.4g</t>
  </si>
  <si>
    <t>Configuración básica 4G</t>
  </si>
  <si>
    <t>p.ran.sec.min.3g</t>
  </si>
  <si>
    <t>Configuración básica 3G</t>
  </si>
  <si>
    <r>
      <t>[canal/sitio</t>
    </r>
    <r>
      <rPr>
        <sz val="9"/>
        <rFont val="Calibri"/>
        <family val="2"/>
      </rPr>
      <t>]</t>
    </r>
  </si>
  <si>
    <t>p.ran.2G.erl.min.cob</t>
  </si>
  <si>
    <t>p.ran.2G.vc.min</t>
  </si>
  <si>
    <t>p.ran.2G.TRX.min</t>
  </si>
  <si>
    <t>p.ran.sec.min.2g</t>
  </si>
  <si>
    <t>Configuración básica 2G</t>
  </si>
  <si>
    <t>Sectores mínimos y configuración básica</t>
  </si>
  <si>
    <t>p.ran.distrib.sitios.base</t>
  </si>
  <si>
    <t>% Supuesto</t>
  </si>
  <si>
    <t>Id</t>
  </si>
  <si>
    <t>Considerando que en la práctica la colocalización de las tres tecnnologías supera el 99.4% se opta por hacer un diseño con colocalización total. Es decir, todos los sitios tienen 2G, 3G y 4G</t>
  </si>
  <si>
    <t>NOTA:</t>
  </si>
  <si>
    <t>TOTAL</t>
  </si>
  <si>
    <t>2G_3G_4G</t>
  </si>
  <si>
    <t>3G_4G</t>
  </si>
  <si>
    <t>2G_4G</t>
  </si>
  <si>
    <t>2G_3G</t>
  </si>
  <si>
    <t>4G_Only</t>
  </si>
  <si>
    <t>3G_Only</t>
  </si>
  <si>
    <t>2G_Only</t>
  </si>
  <si>
    <t>% Real</t>
  </si>
  <si>
    <t>p.rn.sitios.base.por.geotipo</t>
  </si>
  <si>
    <t>R</t>
  </si>
  <si>
    <t>SU</t>
  </si>
  <si>
    <t>U</t>
  </si>
  <si>
    <t>Sigla</t>
  </si>
  <si>
    <t>Distribución real de sitios según tecnología</t>
  </si>
  <si>
    <t>Cantidad</t>
  </si>
  <si>
    <t>Erlang tot superior</t>
  </si>
  <si>
    <t>Erlang tot inferior</t>
  </si>
  <si>
    <t>Sitios totales de la empresa real y caracterización por intensidad de tráfico en hora cargada</t>
  </si>
  <si>
    <t>Se considera como RAN base a la red que actualmente tiene la empresa, la cual expande su capacidad acorde a la información de demanda.</t>
  </si>
  <si>
    <t>RAN base</t>
  </si>
  <si>
    <t>Subida</t>
  </si>
  <si>
    <t>Bajada</t>
  </si>
  <si>
    <t>p.ran.sentidos.datos</t>
  </si>
  <si>
    <t>Datos</t>
  </si>
  <si>
    <t>Intrared</t>
  </si>
  <si>
    <t>Saliente</t>
  </si>
  <si>
    <t>p.ran.rf</t>
  </si>
  <si>
    <t>p.ran.sentidos.voz</t>
  </si>
  <si>
    <t>Voz y routing factor</t>
  </si>
  <si>
    <t>Sentidos de tráfico que se usan para diseñar</t>
  </si>
  <si>
    <t>p.ran.geo</t>
  </si>
  <si>
    <t>Geotipos en la red de acceso</t>
  </si>
  <si>
    <t>p.ran.tec</t>
  </si>
  <si>
    <t>Tecnologías en la red de acceso</t>
  </si>
  <si>
    <t>aux.geo</t>
  </si>
  <si>
    <t>aux.tec</t>
  </si>
  <si>
    <t>l.reg.nom</t>
  </si>
  <si>
    <t>Listas generales para diseño</t>
  </si>
  <si>
    <t>Parámetros generales para diseño</t>
  </si>
  <si>
    <t>Parámetros diseño de RAN y Backhaul</t>
  </si>
  <si>
    <t>@Logo</t>
  </si>
  <si>
    <r>
      <t>[Erlang</t>
    </r>
    <r>
      <rPr>
        <sz val="9"/>
        <rFont val="Calibri"/>
        <family val="2"/>
      </rPr>
      <t>]</t>
    </r>
  </si>
  <si>
    <t>Total superficie</t>
  </si>
  <si>
    <t>Demanda de diseño de voz por geotipo para sitios</t>
  </si>
  <si>
    <t>aux.rf</t>
  </si>
  <si>
    <t>p.ran.tipos.traf.voz.dis</t>
  </si>
  <si>
    <t>Demanda de mensajes en hora cargada del sistema</t>
  </si>
  <si>
    <r>
      <t>[SMS</t>
    </r>
    <r>
      <rPr>
        <sz val="9"/>
        <rFont val="Calibri"/>
        <family val="2"/>
      </rPr>
      <t>]</t>
    </r>
  </si>
  <si>
    <t>I</t>
  </si>
  <si>
    <t>E</t>
  </si>
  <si>
    <t>S</t>
  </si>
  <si>
    <t>Sentido</t>
  </si>
  <si>
    <t>aux.sen</t>
  </si>
  <si>
    <t>Demanda de mensajes por sentido de tráfico</t>
  </si>
  <si>
    <t>Mensajería corta</t>
  </si>
  <si>
    <t>Total 4G UL</t>
  </si>
  <si>
    <t>Total 3G UL</t>
  </si>
  <si>
    <t>Total 2G UL</t>
  </si>
  <si>
    <t>Total 4G DL</t>
  </si>
  <si>
    <t>Total 3G DL</t>
  </si>
  <si>
    <t>Total 2G DL</t>
  </si>
  <si>
    <r>
      <t>[Erlang</t>
    </r>
    <r>
      <rPr>
        <b/>
        <sz val="9"/>
        <rFont val="Calibri"/>
        <family val="2"/>
      </rPr>
      <t>]</t>
    </r>
  </si>
  <si>
    <t>Demanda de diseño de datos por geotipo para sitios</t>
  </si>
  <si>
    <t>% UL</t>
  </si>
  <si>
    <t>% DL</t>
  </si>
  <si>
    <t>p.ran.tipos.traf.datos.dis</t>
  </si>
  <si>
    <t>Demanda de datos en hora cargada del sistema</t>
  </si>
  <si>
    <r>
      <t>[TByte</t>
    </r>
    <r>
      <rPr>
        <sz val="9"/>
        <rFont val="Calibri"/>
        <family val="2"/>
      </rPr>
      <t>]</t>
    </r>
  </si>
  <si>
    <t>Demanda de datos por sentido de tráfico</t>
  </si>
  <si>
    <t>Demanda de voz en hora cargada del sistema</t>
  </si>
  <si>
    <r>
      <t>[min</t>
    </r>
    <r>
      <rPr>
        <sz val="9"/>
        <rFont val="Calibri"/>
        <family val="2"/>
      </rPr>
      <t>]</t>
    </r>
  </si>
  <si>
    <t>Distribución tráfico por superficie</t>
  </si>
  <si>
    <t>Demanda de voz por sentido de tráfico</t>
  </si>
  <si>
    <t>p.ran.dist.traf.reg</t>
  </si>
  <si>
    <t>Mes Selected</t>
  </si>
  <si>
    <t>Distribución de tráfico por departamento acorde a abonados</t>
  </si>
  <si>
    <t>TeraByte/año</t>
  </si>
  <si>
    <t>SMS/año</t>
  </si>
  <si>
    <t>Min/año</t>
  </si>
  <si>
    <t>Lectura de la demanda</t>
  </si>
  <si>
    <t>Demanda para diseño RAN y Backhaul</t>
  </si>
  <si>
    <t>Controlador</t>
  </si>
  <si>
    <t>BSC C</t>
  </si>
  <si>
    <t>BSC B</t>
  </si>
  <si>
    <t>BSC A</t>
  </si>
  <si>
    <t>Todas</t>
  </si>
  <si>
    <t>Link</t>
  </si>
  <si>
    <t>Enlaces backhaul</t>
  </si>
  <si>
    <t>Rack</t>
  </si>
  <si>
    <t>Electrónica 4G</t>
  </si>
  <si>
    <t>CE</t>
  </si>
  <si>
    <t>Channel element</t>
  </si>
  <si>
    <t>BBU</t>
  </si>
  <si>
    <t>Baseband process unit R</t>
  </si>
  <si>
    <t>Baseband process unit S</t>
  </si>
  <si>
    <t>Baseband process unit U</t>
  </si>
  <si>
    <t>Gabinete</t>
  </si>
  <si>
    <t>Gabinete 2G</t>
  </si>
  <si>
    <t>TRX</t>
  </si>
  <si>
    <t>Tranceptor tipo 3</t>
  </si>
  <si>
    <t>Tranceptor tipo 2</t>
  </si>
  <si>
    <t>Tranceptor tipo 1</t>
  </si>
  <si>
    <t>Sitio</t>
  </si>
  <si>
    <t>Sitios Rural</t>
  </si>
  <si>
    <t>Sitios Surbano</t>
  </si>
  <si>
    <t>Sitios Urbano</t>
  </si>
  <si>
    <t>Físicos Totales</t>
  </si>
  <si>
    <t>capa</t>
  </si>
  <si>
    <t>Tec</t>
  </si>
  <si>
    <t>tipo</t>
  </si>
  <si>
    <t>Tipo físico</t>
  </si>
  <si>
    <t>Salidas físicos diseño de la RAN y Backhaul</t>
  </si>
  <si>
    <t>Final</t>
  </si>
  <si>
    <t>Efectivos a inversión por datos</t>
  </si>
  <si>
    <t>Cap</t>
  </si>
  <si>
    <t>Brutos por datos</t>
  </si>
  <si>
    <t>Efectivos a inversión por voz</t>
  </si>
  <si>
    <t>Brutos por voz</t>
  </si>
  <si>
    <t>Cálculo RNC</t>
  </si>
  <si>
    <t>[Mbps]</t>
  </si>
  <si>
    <t>Demanda de datos UL en zona 3G</t>
  </si>
  <si>
    <t>Demanda de datos en zona DL 3G</t>
  </si>
  <si>
    <t>[Erlang]</t>
  </si>
  <si>
    <t>Demanda de voz en zona 3G</t>
  </si>
  <si>
    <t>Atendido por</t>
  </si>
  <si>
    <t>Locación</t>
  </si>
  <si>
    <t>Demanda de datos UL 3G</t>
  </si>
  <si>
    <t>Demanda de datos DL 3G</t>
  </si>
  <si>
    <t>Demanda de voz 3G</t>
  </si>
  <si>
    <t>Demandas de diseño</t>
  </si>
  <si>
    <t>Costo</t>
  </si>
  <si>
    <t>Cap [Mbps]</t>
  </si>
  <si>
    <t>Cap [Erl]</t>
  </si>
  <si>
    <t>Capacidades RNC</t>
  </si>
  <si>
    <t>Efectivos a inversión</t>
  </si>
  <si>
    <t>BSC</t>
  </si>
  <si>
    <t>Brutos</t>
  </si>
  <si>
    <t>Cálculo BSC</t>
  </si>
  <si>
    <t>Demanda de datos UL 2G</t>
  </si>
  <si>
    <t>Demanda de datos DL 2G</t>
  </si>
  <si>
    <t>Demanda de voz 2G</t>
  </si>
  <si>
    <t>Cunit</t>
  </si>
  <si>
    <t>Capacidades BSC</t>
  </si>
  <si>
    <t>Diseño de controladores</t>
  </si>
  <si>
    <t>[Enlace]</t>
  </si>
  <si>
    <t>Enlaces totales</t>
  </si>
  <si>
    <t>Enlaces totales sin factor estructura real</t>
  </si>
  <si>
    <t>Enlaces por sitio</t>
  </si>
  <si>
    <t>sumario</t>
  </si>
  <si>
    <t>Concepto</t>
  </si>
  <si>
    <t>Enlaces requerido para los sitios</t>
  </si>
  <si>
    <t>TOTAL Check</t>
  </si>
  <si>
    <t>[Mbps/sitio]</t>
  </si>
  <si>
    <t>Mbps por sitio total</t>
  </si>
  <si>
    <t>Mbps SMS por sitio</t>
  </si>
  <si>
    <t>Demandas diseño RAN mensajería Mbps</t>
  </si>
  <si>
    <t>Demandas diseño RAN mensajería Erlang</t>
  </si>
  <si>
    <t>Mbps datos por sitio</t>
  </si>
  <si>
    <t>Demandas diseño RAN datos</t>
  </si>
  <si>
    <t>Demandas diseño RAN voz Mbps</t>
  </si>
  <si>
    <t>[Canal/sitio]</t>
  </si>
  <si>
    <t>Canal por sitio</t>
  </si>
  <si>
    <t>[Erlang/sitio]</t>
  </si>
  <si>
    <t>Tráfico por sitio</t>
  </si>
  <si>
    <t>Demandas diseño RAN voz Erlang</t>
  </si>
  <si>
    <t>Tráfico promedio por sitio estimado</t>
  </si>
  <si>
    <t>[enlace/sitio]</t>
  </si>
  <si>
    <t>Enlaces promedio por sitio</t>
  </si>
  <si>
    <t>[enlace]</t>
  </si>
  <si>
    <t>Enlaces red base por zona</t>
  </si>
  <si>
    <t>Agregación de tráfico acorde a la información de backahul real</t>
  </si>
  <si>
    <t>[Sitio]</t>
  </si>
  <si>
    <t>Cálculo de enlace</t>
  </si>
  <si>
    <t>Equivalente prom</t>
  </si>
  <si>
    <t>p.ran.cap.link.bhaul</t>
  </si>
  <si>
    <t>[km]</t>
  </si>
  <si>
    <t xml:space="preserve">Distrib. </t>
  </si>
  <si>
    <t xml:space="preserve">Distancia </t>
  </si>
  <si>
    <t xml:space="preserve">Capacidad </t>
  </si>
  <si>
    <t>Región</t>
  </si>
  <si>
    <t>Caracterización Backhaul promedio</t>
  </si>
  <si>
    <t>Diseño de backhaul</t>
  </si>
  <si>
    <t>Cálculo de sitios totales</t>
  </si>
  <si>
    <t>[EB]</t>
  </si>
  <si>
    <t>Estaciones base totales</t>
  </si>
  <si>
    <t>4G: Replicación de la red base</t>
  </si>
  <si>
    <t>Estaciones base adicionales debido a BBU no soportadas en red base</t>
  </si>
  <si>
    <t>[BBU]</t>
  </si>
  <si>
    <t>BBU que no es posible albergar en la red base</t>
  </si>
  <si>
    <t>sec</t>
  </si>
  <si>
    <t>BBU máximas soportadas por el sistema</t>
  </si>
  <si>
    <t>Estaciones base para red base</t>
  </si>
  <si>
    <t>BBU totales</t>
  </si>
  <si>
    <t>Cálculo de BBU por sobre red base</t>
  </si>
  <si>
    <t>3G: Estaciones base</t>
  </si>
  <si>
    <t>[CE]</t>
  </si>
  <si>
    <t>Max</t>
  </si>
  <si>
    <t>UL TOTAL</t>
  </si>
  <si>
    <t>DL TOTAL</t>
  </si>
  <si>
    <t>CE totales</t>
  </si>
  <si>
    <t>UL adicional</t>
  </si>
  <si>
    <t>DL adicional</t>
  </si>
  <si>
    <t>UL red base</t>
  </si>
  <si>
    <t>DL red base</t>
  </si>
  <si>
    <t>Red base y adicional</t>
  </si>
  <si>
    <t>3G: CE</t>
  </si>
  <si>
    <t>Baseband process unit totales</t>
  </si>
  <si>
    <t>Adicional final</t>
  </si>
  <si>
    <t>Uplink + Voz</t>
  </si>
  <si>
    <t>Downlink + Voz</t>
  </si>
  <si>
    <t>BBU adicionales</t>
  </si>
  <si>
    <r>
      <t>[CE</t>
    </r>
    <r>
      <rPr>
        <b/>
        <sz val="9"/>
        <rFont val="Calibri"/>
        <family val="2"/>
      </rPr>
      <t>]</t>
    </r>
  </si>
  <si>
    <t>TOTAL UL</t>
  </si>
  <si>
    <t>TOTAL DL</t>
  </si>
  <si>
    <t>Demanda de datos y mensajería no abastecida en red base en canales</t>
  </si>
  <si>
    <r>
      <t>[Mbps</t>
    </r>
    <r>
      <rPr>
        <b/>
        <sz val="9"/>
        <rFont val="Calibri"/>
        <family val="2"/>
      </rPr>
      <t>]</t>
    </r>
  </si>
  <si>
    <t>Demanda de datos y mensajería no abastecida en red base en Mbps</t>
  </si>
  <si>
    <t>3G UL</t>
  </si>
  <si>
    <t>3G DL</t>
  </si>
  <si>
    <t>Demanda de datos y mensajería no abastecida en red base en Mbps blended</t>
  </si>
  <si>
    <r>
      <t>[canal</t>
    </r>
    <r>
      <rPr>
        <b/>
        <sz val="9"/>
        <rFont val="Calibri"/>
        <family val="2"/>
      </rPr>
      <t>]</t>
    </r>
  </si>
  <si>
    <t>Canales de voz no abastecidos con red base</t>
  </si>
  <si>
    <t>Demanda de voz no abastecida en red  base</t>
  </si>
  <si>
    <t>Adicionales debido a tráfico de voz</t>
  </si>
  <si>
    <t>Red base</t>
  </si>
  <si>
    <t>3G: Baseband process unit</t>
  </si>
  <si>
    <r>
      <t>[Sitio</t>
    </r>
    <r>
      <rPr>
        <b/>
        <sz val="9"/>
        <rFont val="Calibri"/>
        <family val="2"/>
      </rPr>
      <t>]</t>
    </r>
  </si>
  <si>
    <r>
      <t>[Sitio</t>
    </r>
    <r>
      <rPr>
        <sz val="9"/>
        <rFont val="Calibri"/>
        <family val="2"/>
      </rPr>
      <t>]</t>
    </r>
  </si>
  <si>
    <t>2G: Estaciones base total</t>
  </si>
  <si>
    <t>Adicionales debido a tráfico de voz, datos y mensajería</t>
  </si>
  <si>
    <r>
      <t>[Gabintete</t>
    </r>
    <r>
      <rPr>
        <b/>
        <sz val="9"/>
        <rFont val="Calibri"/>
        <family val="2"/>
      </rPr>
      <t>]</t>
    </r>
  </si>
  <si>
    <r>
      <t>[Gabintete</t>
    </r>
    <r>
      <rPr>
        <sz val="9"/>
        <rFont val="Calibri"/>
        <family val="2"/>
      </rPr>
      <t>]</t>
    </r>
  </si>
  <si>
    <t>Gabinetes que no caben en la red base</t>
  </si>
  <si>
    <t>Gabinetes que se pueden alojar dentro de los sitios de la red base</t>
  </si>
  <si>
    <t>Gabinetes totales: red base y adicionales para tráfico</t>
  </si>
  <si>
    <t>Para red base</t>
  </si>
  <si>
    <t>2G: Estaciones base</t>
  </si>
  <si>
    <r>
      <t>[Gabinete</t>
    </r>
    <r>
      <rPr>
        <b/>
        <sz val="9"/>
        <rFont val="Calibri"/>
        <family val="2"/>
      </rPr>
      <t>]</t>
    </r>
  </si>
  <si>
    <r>
      <t>[Gabinete</t>
    </r>
    <r>
      <rPr>
        <sz val="9"/>
        <rFont val="Calibri"/>
        <family val="2"/>
      </rPr>
      <t>]</t>
    </r>
  </si>
  <si>
    <t>Gabinetes Total</t>
  </si>
  <si>
    <t>2G: Gabinete</t>
  </si>
  <si>
    <r>
      <t>[TRX</t>
    </r>
    <r>
      <rPr>
        <b/>
        <sz val="9"/>
        <rFont val="Calibri"/>
        <family val="2"/>
      </rPr>
      <t>]</t>
    </r>
  </si>
  <si>
    <r>
      <t>[TRX</t>
    </r>
    <r>
      <rPr>
        <sz val="9"/>
        <rFont val="Calibri"/>
        <family val="2"/>
      </rPr>
      <t>]</t>
    </r>
  </si>
  <si>
    <t>2G: TRX Total</t>
  </si>
  <si>
    <t>Total TRX adicionales para tráfico de datos y mensajería</t>
  </si>
  <si>
    <t>Canales no abastecidos con red base</t>
  </si>
  <si>
    <t>Demanda de datos no abastecida en red base</t>
  </si>
  <si>
    <t>Adicionales debido a tráfico de datos y mensajería</t>
  </si>
  <si>
    <t>Total TRX adicionales para tráfico de voz</t>
  </si>
  <si>
    <t>Demanda de voz no abastecida en red base</t>
  </si>
  <si>
    <t>2G: TRX</t>
  </si>
  <si>
    <t>Cálculo de físicos</t>
  </si>
  <si>
    <t>Remanente de capacidad de red base luego de abastecer datos y mensajería</t>
  </si>
  <si>
    <t>Demanda de datos y mensajería no abastecida en red base</t>
  </si>
  <si>
    <t>Tráfico de diseño de datos y mensajería</t>
  </si>
  <si>
    <t>Remanente de capacidad base luego de abastecer la voz</t>
  </si>
  <si>
    <t>BS_min</t>
  </si>
  <si>
    <t>Capacidad instalada por red base</t>
  </si>
  <si>
    <t>Tráfico de diseño de voz</t>
  </si>
  <si>
    <t>Cálculo de demandas abastecidas</t>
  </si>
  <si>
    <t>[sector]</t>
  </si>
  <si>
    <t>3G (Incl. Carreteras)</t>
  </si>
  <si>
    <t>aux.sec</t>
  </si>
  <si>
    <t>Sectores</t>
  </si>
  <si>
    <t>[sitio]</t>
  </si>
  <si>
    <t>% aux</t>
  </si>
  <si>
    <t>Estaciones base reales</t>
  </si>
  <si>
    <t>Diseño RAN</t>
  </si>
  <si>
    <t>RAN-BH</t>
  </si>
  <si>
    <t>OPEX</t>
  </si>
  <si>
    <t>Enlace backhaul</t>
  </si>
  <si>
    <t>BBU R</t>
  </si>
  <si>
    <t>BBU S</t>
  </si>
  <si>
    <t>BBU U</t>
  </si>
  <si>
    <t>TRX Rural</t>
  </si>
  <si>
    <t>TRX Suburbana</t>
  </si>
  <si>
    <t>TRX Urbana</t>
  </si>
  <si>
    <t>CAPEX</t>
  </si>
  <si>
    <t>C-unit</t>
  </si>
  <si>
    <t>Contable</t>
  </si>
  <si>
    <t>[USD]</t>
  </si>
  <si>
    <t>Configuración 3</t>
  </si>
  <si>
    <t>Configuración 2</t>
  </si>
  <si>
    <t>Configuración 1</t>
  </si>
  <si>
    <t>Controladores</t>
  </si>
  <si>
    <t>[USD/10Mbps/enlace]</t>
  </si>
  <si>
    <t>Total representativo</t>
  </si>
  <si>
    <t>[USD/150Mbps/enlace]</t>
  </si>
  <si>
    <t>1+1 HSB Microwave Link 150 M Capacity License</t>
  </si>
  <si>
    <t>[USD/100Mbps/enlace]</t>
  </si>
  <si>
    <t>1+1 HSB Microwave Link 100 M Capacity License</t>
  </si>
  <si>
    <t>[USD/50Mbps/enlace]</t>
  </si>
  <si>
    <t>1+1 HSB Microwave Link 50 M Capacity License</t>
  </si>
  <si>
    <t>1+1 HSB Microwave Link 10 M Capacity License</t>
  </si>
  <si>
    <t>OOCC R</t>
  </si>
  <si>
    <t>OOCC S</t>
  </si>
  <si>
    <t>OOCC U</t>
  </si>
  <si>
    <t>OOCC</t>
  </si>
  <si>
    <t>HWAC</t>
  </si>
  <si>
    <t>HW</t>
  </si>
  <si>
    <t>HW del Nodo B</t>
  </si>
  <si>
    <t>Costos unitarios</t>
  </si>
  <si>
    <t>Salidas diseño RAN y Backhaul</t>
  </si>
  <si>
    <t>[US$/GGSN]</t>
  </si>
  <si>
    <t>SUR</t>
  </si>
  <si>
    <t>Licencia de Tráfico por GGSN</t>
  </si>
  <si>
    <t>[US$/k PDP]</t>
  </si>
  <si>
    <t>Licencia de Tráfico PDP</t>
  </si>
  <si>
    <t>[US$/k usuario]</t>
  </si>
  <si>
    <t>PCRF</t>
  </si>
  <si>
    <t>Licencia de Subscritores</t>
  </si>
  <si>
    <t>[US$/k Sesion]</t>
  </si>
  <si>
    <t>Licencia de Sesiones</t>
  </si>
  <si>
    <t>CG</t>
  </si>
  <si>
    <t>[US$/Mbps]</t>
  </si>
  <si>
    <t>GGSN</t>
  </si>
  <si>
    <t>Licencia de Tráfico Mbps</t>
  </si>
  <si>
    <t>SGSN</t>
  </si>
  <si>
    <t>Licencias PS</t>
  </si>
  <si>
    <t>[1000 user]</t>
  </si>
  <si>
    <t>HLR</t>
  </si>
  <si>
    <t>Licencias de Usuarios Base de Prepago</t>
  </si>
  <si>
    <t>[1000 BH user]</t>
  </si>
  <si>
    <t>Licencias por Usuario en la Hora Cargada</t>
  </si>
  <si>
    <t>Licencias por Usuario</t>
  </si>
  <si>
    <t>[SG]</t>
  </si>
  <si>
    <t>SG</t>
  </si>
  <si>
    <t>Licencias por SG</t>
  </si>
  <si>
    <t>Licencias por usuario</t>
  </si>
  <si>
    <t>[erlangs]</t>
  </si>
  <si>
    <t>UMG</t>
  </si>
  <si>
    <t>Licencia de Tráfico</t>
  </si>
  <si>
    <t>[MGW]</t>
  </si>
  <si>
    <t>Licencia Base MGW</t>
  </si>
  <si>
    <t>MSC</t>
  </si>
  <si>
    <t>Licencias de tráfico Base de Prepago</t>
  </si>
  <si>
    <t>Licencias de tráfico Base</t>
  </si>
  <si>
    <t>Licencias CS</t>
  </si>
  <si>
    <t>Totales</t>
  </si>
  <si>
    <t>Unidades</t>
  </si>
  <si>
    <t>HD</t>
  </si>
  <si>
    <t>Modularidad</t>
  </si>
  <si>
    <t>Elementos de Activación de Hardware (HWAC)</t>
  </si>
  <si>
    <t>Firewall y DNS</t>
  </si>
  <si>
    <t>PGW</t>
  </si>
  <si>
    <t>SGW</t>
  </si>
  <si>
    <t>MME</t>
  </si>
  <si>
    <t>RM</t>
  </si>
  <si>
    <t>SMSC</t>
  </si>
  <si>
    <t>MSCS</t>
  </si>
  <si>
    <t>MGW</t>
  </si>
  <si>
    <t>Resultados</t>
  </si>
  <si>
    <t>MME: Datos</t>
  </si>
  <si>
    <t>RM: Sesiones</t>
  </si>
  <si>
    <t>CG: CRD</t>
  </si>
  <si>
    <t>GGSN: Datos</t>
  </si>
  <si>
    <t>GGSN: PDP</t>
  </si>
  <si>
    <t>SGSN: PDP</t>
  </si>
  <si>
    <t>[abo]</t>
  </si>
  <si>
    <t>SGSN: Suscriptores</t>
  </si>
  <si>
    <t>[HC sms]</t>
  </si>
  <si>
    <t>SMSC: Mensajes</t>
  </si>
  <si>
    <t>HLR: Suscriptores</t>
  </si>
  <si>
    <t>[HC CA]</t>
  </si>
  <si>
    <t>MSCS: BHCA</t>
  </si>
  <si>
    <t>MSCS: Suscriptores</t>
  </si>
  <si>
    <t>MGW: BHCA</t>
  </si>
  <si>
    <t>[erlang]</t>
  </si>
  <si>
    <t>MGW: Erlangs</t>
  </si>
  <si>
    <t>MGW: Suscriptores</t>
  </si>
  <si>
    <t>Impulsores del Diseño</t>
  </si>
  <si>
    <t>Utilización Recomendada</t>
  </si>
  <si>
    <t>Ubicaciones</t>
  </si>
  <si>
    <t>Mínimo por Nodo</t>
  </si>
  <si>
    <t>Capacidad Equipo</t>
  </si>
  <si>
    <t>Elementos del Núcleo</t>
  </si>
  <si>
    <t>PTR Móviles</t>
  </si>
  <si>
    <t>PTR Fijos</t>
  </si>
  <si>
    <t>[HC mbps]</t>
  </si>
  <si>
    <t>[HC susc]</t>
  </si>
  <si>
    <t>Sesiones</t>
  </si>
  <si>
    <t>CDR</t>
  </si>
  <si>
    <t>Contextos PDP</t>
  </si>
  <si>
    <t>Suscriptores HC</t>
  </si>
  <si>
    <t>BHCA</t>
  </si>
  <si>
    <t>Suscriptores 4G</t>
  </si>
  <si>
    <t>Suscriptores 2G y 3G</t>
  </si>
  <si>
    <t>4G, CS</t>
  </si>
  <si>
    <t>SBC-PTR</t>
  </si>
  <si>
    <t>3G, CS</t>
  </si>
  <si>
    <t>MGW-PTR</t>
  </si>
  <si>
    <t>2G, CS</t>
  </si>
  <si>
    <t>4G, PS</t>
  </si>
  <si>
    <t>SGW-SGW</t>
  </si>
  <si>
    <t>MGW-MGW</t>
  </si>
  <si>
    <t>3G, PS</t>
  </si>
  <si>
    <t>SGSN-GGSN</t>
  </si>
  <si>
    <t>RNC-SGSN</t>
  </si>
  <si>
    <t>RNC-MGW</t>
  </si>
  <si>
    <t>2G, PS</t>
  </si>
  <si>
    <t>BSC-SGSN</t>
  </si>
  <si>
    <t>BSC-MGW</t>
  </si>
  <si>
    <t>Tráfico de Datos 4G</t>
  </si>
  <si>
    <t>Tráfico de Datos 3G</t>
  </si>
  <si>
    <t>Tráfico de Datos 2G</t>
  </si>
  <si>
    <t>Tráfico de Voz 4G</t>
  </si>
  <si>
    <t>Tráfico de Voz 3G</t>
  </si>
  <si>
    <t>Tráfico de Voz 2G</t>
  </si>
  <si>
    <t>Demanda de Diseño</t>
  </si>
  <si>
    <t>[HC Mbps/HC Mbyte]</t>
  </si>
  <si>
    <t>[HC erlangs/HC min]</t>
  </si>
  <si>
    <t>[HC Mbps/HC msg]</t>
  </si>
  <si>
    <t>[HC Mbps/HC min]</t>
  </si>
  <si>
    <t>HC Tranf CORE</t>
  </si>
  <si>
    <t>HC CORE</t>
  </si>
  <si>
    <t>Demanda en unidades Originales</t>
  </si>
  <si>
    <t>Core 4G</t>
  </si>
  <si>
    <t>UGW</t>
  </si>
  <si>
    <t>USN</t>
  </si>
  <si>
    <t>Core PS 2G, 3G</t>
  </si>
  <si>
    <t>PCFR</t>
  </si>
  <si>
    <t>Sesiones Concurrentes</t>
  </si>
  <si>
    <t>CDR/s</t>
  </si>
  <si>
    <t>Gbit/s de Datos</t>
  </si>
  <si>
    <t>PDP</t>
  </si>
  <si>
    <t>Subscriptores</t>
  </si>
  <si>
    <t>Físico</t>
  </si>
  <si>
    <t>Elemento Lógico</t>
  </si>
  <si>
    <t>Core 2G, 3G, 4G</t>
  </si>
  <si>
    <t>HLR/HSS</t>
  </si>
  <si>
    <t>Core CS 2G, 3G</t>
  </si>
  <si>
    <t>Msoft</t>
  </si>
  <si>
    <t>SMS HC</t>
  </si>
  <si>
    <t>Erlangs</t>
  </si>
  <si>
    <t>Parámetros de Diseño de Elementos del Núcleo</t>
  </si>
  <si>
    <t>Trafico Inter MGW</t>
  </si>
  <si>
    <t>Tráfico Inter MGW</t>
  </si>
  <si>
    <t>Distribución de Clientes</t>
  </si>
  <si>
    <t>Distribución de Población</t>
  </si>
  <si>
    <t>Agrupado en MGW</t>
  </si>
  <si>
    <t>Proporción de Tráfico Esperado Entre MGW</t>
  </si>
  <si>
    <t>core.xy.mso</t>
  </si>
  <si>
    <t>core.xy.rso</t>
  </si>
  <si>
    <t>core.xy.sbcu</t>
  </si>
  <si>
    <t>core.xy.swgu</t>
  </si>
  <si>
    <t>core.xy.ggsnu</t>
  </si>
  <si>
    <t>core.xy.sgsnu</t>
  </si>
  <si>
    <t>core.xy.rncu</t>
  </si>
  <si>
    <t>core.xy.hlru</t>
  </si>
  <si>
    <t>core.xy.ptru</t>
  </si>
  <si>
    <t>core.xy.mscsu</t>
  </si>
  <si>
    <t>core.xy.mgwu</t>
  </si>
  <si>
    <t>core.xy.bscu</t>
  </si>
  <si>
    <t>core.xy.sbc</t>
  </si>
  <si>
    <t>core.xy.swg</t>
  </si>
  <si>
    <t>core.xy.ggsn</t>
  </si>
  <si>
    <t>core.xy.sgsn</t>
  </si>
  <si>
    <t>core.xy.rnc</t>
  </si>
  <si>
    <t>core.xy.hlr</t>
  </si>
  <si>
    <t>core.xy.ptr</t>
  </si>
  <si>
    <t>core.xy.mscs</t>
  </si>
  <si>
    <t>core.xy.mgw</t>
  </si>
  <si>
    <t>core.xy.bsc</t>
  </si>
  <si>
    <t>Pucallpa</t>
  </si>
  <si>
    <t>Tarapoto</t>
  </si>
  <si>
    <t>Juliaca</t>
  </si>
  <si>
    <t>Cerro de Pasco</t>
  </si>
  <si>
    <t>Puerto Maldonado</t>
  </si>
  <si>
    <t>Iquitos</t>
  </si>
  <si>
    <t>Chiclayo</t>
  </si>
  <si>
    <t>Trujillo</t>
  </si>
  <si>
    <t>Huancayo</t>
  </si>
  <si>
    <t>Huanuco</t>
  </si>
  <si>
    <t>Andahuaylas</t>
  </si>
  <si>
    <t>Chimbote</t>
  </si>
  <si>
    <t>Bagua Grande</t>
  </si>
  <si>
    <t>MSO</t>
  </si>
  <si>
    <t>RSO</t>
  </si>
  <si>
    <t>SBC</t>
  </si>
  <si>
    <t>SWG</t>
  </si>
  <si>
    <t>PTR</t>
  </si>
  <si>
    <t>Ciudad</t>
  </si>
  <si>
    <t>Ubicación</t>
  </si>
  <si>
    <t>Servico Por</t>
  </si>
  <si>
    <t>Selección de emplazamientos</t>
  </si>
  <si>
    <t>Km</t>
  </si>
  <si>
    <t>Selec</t>
  </si>
  <si>
    <t>Dist</t>
  </si>
  <si>
    <t>Y_cor</t>
  </si>
  <si>
    <t>X_cor</t>
  </si>
  <si>
    <t>Carga</t>
  </si>
  <si>
    <t>Localidad</t>
  </si>
  <si>
    <t>Accesibilidad</t>
  </si>
  <si>
    <t>Y</t>
  </si>
  <si>
    <t>X</t>
  </si>
  <si>
    <t>Servido Por</t>
  </si>
  <si>
    <t>Nivel de Agrupamiento</t>
  </si>
  <si>
    <t>paso_5</t>
  </si>
  <si>
    <t>paso_4</t>
  </si>
  <si>
    <t>paso_3</t>
  </si>
  <si>
    <t>paso_2</t>
  </si>
  <si>
    <t>paso_1</t>
  </si>
  <si>
    <t>paso_0</t>
  </si>
  <si>
    <t>Centroide de Area Urbana de la Ciudad Principal</t>
  </si>
  <si>
    <t>Determinación de Emplazamientos</t>
  </si>
  <si>
    <t>Emplazamientos y Carga sobre el núcleo</t>
  </si>
  <si>
    <t>core.dst.t</t>
  </si>
  <si>
    <t>Distribución de Tráfico</t>
  </si>
  <si>
    <t>Dispersión Geográfica</t>
  </si>
  <si>
    <t>CORE</t>
  </si>
  <si>
    <t>Factores de Ruteo</t>
  </si>
  <si>
    <t>1/MHT</t>
  </si>
  <si>
    <t>Factor de Aumento por Tráfico Facturado</t>
  </si>
  <si>
    <t>Tiempo de llamado por minuto de llamada exitosa</t>
  </si>
  <si>
    <t>Tiempo de Timbrado</t>
  </si>
  <si>
    <t>Llamadas no producidas por el Comportamiento de los Usuarios</t>
  </si>
  <si>
    <t>MHT</t>
  </si>
  <si>
    <t>Perfil de llamadas</t>
  </si>
  <si>
    <t>bb.oh</t>
  </si>
  <si>
    <t>Factor Final</t>
  </si>
  <si>
    <t>uplift</t>
  </si>
  <si>
    <t xml:space="preserve">Señalización </t>
  </si>
  <si>
    <t>Tecnología</t>
  </si>
  <si>
    <t>Parámetros de Transmisión en el Núcleo</t>
  </si>
  <si>
    <t>Tráfico Datos LTE UL</t>
  </si>
  <si>
    <t>Tráfico Datos LTE DL</t>
  </si>
  <si>
    <t>Tráfico Datos HSPA UL</t>
  </si>
  <si>
    <t>Tráfico Datos HSPA DL</t>
  </si>
  <si>
    <t>Tráfico Datos GPRS y Edge UL</t>
  </si>
  <si>
    <t>Tráfico Datos GPRS y Edge DL</t>
  </si>
  <si>
    <t>Tráfico de Voz 4G del Total</t>
  </si>
  <si>
    <t>Tráfico de Voz 3G del Total</t>
  </si>
  <si>
    <t>Tráfico de Voz 2G del Total</t>
  </si>
  <si>
    <t>Proporción de Tráfico</t>
  </si>
  <si>
    <t>[ses/Mbps]</t>
  </si>
  <si>
    <t>Sesiones Concurrentes por Usuario</t>
  </si>
  <si>
    <t>[cdr/Gbit]</t>
  </si>
  <si>
    <t>Contextos CDRs por Gbit de Datos Promedio</t>
  </si>
  <si>
    <t>[pdp/Mbps]</t>
  </si>
  <si>
    <t>Contextos PDP por Usuario de Datos Promedio</t>
  </si>
  <si>
    <t>Parámetros de Datos</t>
  </si>
  <si>
    <t>p.v.4G.c.itx</t>
  </si>
  <si>
    <t>[kbps]</t>
  </si>
  <si>
    <t>Velociadad de Voz 4G en la ITX</t>
  </si>
  <si>
    <t>p.v.3G.c.itx</t>
  </si>
  <si>
    <t>Velociadad de Voz 3G en la ITX</t>
  </si>
  <si>
    <t>p.v.2G.c.itx</t>
  </si>
  <si>
    <t>Velociadad de Voz 2G en la ITX</t>
  </si>
  <si>
    <t>p.v.4G.c</t>
  </si>
  <si>
    <t>Velociadad de Voz 4G en el CORE</t>
  </si>
  <si>
    <t>p.v.3G.c</t>
  </si>
  <si>
    <t>Velociadad de Voz 3G en el CORE</t>
  </si>
  <si>
    <t>p.v.2G.c</t>
  </si>
  <si>
    <t>Velociadad de Voz 2G en el CORE</t>
  </si>
  <si>
    <t>p.v.4G.ran</t>
  </si>
  <si>
    <t>Velociadad de Voz 4G en la RAN</t>
  </si>
  <si>
    <t>p.v.3G.ran</t>
  </si>
  <si>
    <t>Velociadad de Voz 3G en la RAN</t>
  </si>
  <si>
    <t>p.v.2G.ran</t>
  </si>
  <si>
    <t>Velociadad de Voz 2G en la RAN</t>
  </si>
  <si>
    <t>pv.ht</t>
  </si>
  <si>
    <t>[min/llamada]</t>
  </si>
  <si>
    <t>Duración de una llamada</t>
  </si>
  <si>
    <t>Parámetros de Tráfico de Voz</t>
  </si>
  <si>
    <t>p.bB</t>
  </si>
  <si>
    <t>[bit/Byte]</t>
  </si>
  <si>
    <t>Bit por Byte</t>
  </si>
  <si>
    <t>p.min.h</t>
  </si>
  <si>
    <t>[min]</t>
  </si>
  <si>
    <t>Minutos por hora</t>
  </si>
  <si>
    <t>p.fc.geo.dt</t>
  </si>
  <si>
    <t>Factor de concentración de movilidad geográfica Datos</t>
  </si>
  <si>
    <t>p.fc.geo</t>
  </si>
  <si>
    <t>Factor de concentración de movilidad geográfica Voz</t>
  </si>
  <si>
    <t>p.hc.v.itx</t>
  </si>
  <si>
    <t>Porcentaje del Tráfico de Voz de ITX en la hora cargada de Voz de ITX</t>
  </si>
  <si>
    <t>p.bhca</t>
  </si>
  <si>
    <t>Porcentaje de las llamadas en la Hora Cargada de las llamadas</t>
  </si>
  <si>
    <t>p.hc.d.c</t>
  </si>
  <si>
    <t>Porcentaje del Tráfico de Datos en la hora cargada de Datos</t>
  </si>
  <si>
    <t>p.hc.mm.c</t>
  </si>
  <si>
    <t>Porcentaje del Tráfico de Mensajería MMS en la hora cargada de MMS</t>
  </si>
  <si>
    <t>p.hc.m.c</t>
  </si>
  <si>
    <t>Porcentaje del Tráfico de Mensajería SMS en la hora cargada de SMS</t>
  </si>
  <si>
    <t>p.hc.v.c</t>
  </si>
  <si>
    <t>Porcentaje del Tráfico de Voz en la hora cargada de Voz</t>
  </si>
  <si>
    <t>p.hc.u.ul</t>
  </si>
  <si>
    <t>Porcentaje del Número de Usuarios de Datos HSUPA la hora cargada de la red</t>
  </si>
  <si>
    <t>p.hc.u.dl</t>
  </si>
  <si>
    <t>Porcentaje del Número de Usuarios de Datos HSDPA la hora cargada de la red</t>
  </si>
  <si>
    <t>p.hc.d</t>
  </si>
  <si>
    <t>Porcentaje del Tráfico de Datos en la hora cargada de la red</t>
  </si>
  <si>
    <t>p.hc.mm</t>
  </si>
  <si>
    <t>Porcentaje del Tráfico de Mensajería MMS en la hora cargada de la red</t>
  </si>
  <si>
    <t>p.hc.m</t>
  </si>
  <si>
    <t>Porcentaje del Tráfico de Mensajería SMS en la hora cargada de la red</t>
  </si>
  <si>
    <t>p.hc.v</t>
  </si>
  <si>
    <t>Porcentaje del Tráfico de Voz en la hora cargada de la red</t>
  </si>
  <si>
    <t>p.hc</t>
  </si>
  <si>
    <t>Porcentaje del tráfico diario en hora cargada del Sistema</t>
  </si>
  <si>
    <t>p.dc</t>
  </si>
  <si>
    <t>[días]</t>
  </si>
  <si>
    <t>Días cargados por mes</t>
  </si>
  <si>
    <t>[meses]</t>
  </si>
  <si>
    <t>Meses por año</t>
  </si>
  <si>
    <t>Parámetros Generales de Red</t>
  </si>
  <si>
    <t>Caracterización de la Demanda en Hora Cargada</t>
  </si>
  <si>
    <t xml:space="preserve">Diseño CORE </t>
  </si>
  <si>
    <t>[routers]</t>
  </si>
  <si>
    <t>Requeridos: Router tipo 3</t>
  </si>
  <si>
    <t>Requeridos: Router tipo 2</t>
  </si>
  <si>
    <t>Requeridos: Router tipo 1</t>
  </si>
  <si>
    <t>[router extra]</t>
  </si>
  <si>
    <t>[HC GBits]</t>
  </si>
  <si>
    <t>Tráfico de Transporte</t>
  </si>
  <si>
    <t>Capacidad</t>
  </si>
  <si>
    <t>Routers</t>
  </si>
  <si>
    <t>[enlaces de itx]</t>
  </si>
  <si>
    <t>[enlaces de bb]</t>
  </si>
  <si>
    <t>Enlaces</t>
  </si>
  <si>
    <t>Tráficos Acumulados</t>
  </si>
  <si>
    <t xml:space="preserve"> Ubicaciones de Orígenes</t>
  </si>
  <si>
    <t>Tipo Tráfico</t>
  </si>
  <si>
    <t>Cálculo de enlaces</t>
  </si>
  <si>
    <t>Cercano</t>
  </si>
  <si>
    <t>SGW-SGW Arco Más Cercano</t>
  </si>
  <si>
    <t>MGW-MGW Arco Más Cercano</t>
  </si>
  <si>
    <t>SBC-PTR (Tráfico de Interconexión)</t>
  </si>
  <si>
    <t>MGW-PTR (Tráfico de Interconexión)</t>
  </si>
  <si>
    <t>MGW-MSCS y HLR (Tráfico de Señalización)</t>
  </si>
  <si>
    <t>Conexiones de Transmisión</t>
  </si>
  <si>
    <t>Transmisión en el Núcleo</t>
  </si>
  <si>
    <t>m.dist</t>
  </si>
  <si>
    <t>Ciudad Principal Depto</t>
  </si>
  <si>
    <t>Matriz de Distancias</t>
  </si>
  <si>
    <t>bb.cap.util</t>
  </si>
  <si>
    <t>Utilización de Backbone por diseño</t>
  </si>
  <si>
    <t>bb.cap.itx</t>
  </si>
  <si>
    <t>[mbps/enlace]</t>
  </si>
  <si>
    <t>Capcidad de ITX</t>
  </si>
  <si>
    <t>bb.cap</t>
  </si>
  <si>
    <t>Capacidad Backbone</t>
  </si>
  <si>
    <t>Capacidad de Enlace Backbone</t>
  </si>
  <si>
    <t>Diseño Backbone</t>
  </si>
  <si>
    <t>Mediation Mant</t>
  </si>
  <si>
    <t>ICC Mant</t>
  </si>
  <si>
    <t>ICC Base</t>
  </si>
  <si>
    <t>BSCS Mant</t>
  </si>
  <si>
    <t>BSCS Base</t>
  </si>
  <si>
    <t>Gastos en Sistemas</t>
  </si>
  <si>
    <t>Router tipo 3</t>
  </si>
  <si>
    <t>Router tipo 2</t>
  </si>
  <si>
    <t>Router tipo 1</t>
  </si>
  <si>
    <t>Gastos de Routers</t>
  </si>
  <si>
    <t>Gastos en Arriendos de Tramas de Backbone</t>
  </si>
  <si>
    <t>Energía</t>
  </si>
  <si>
    <t>Pago Terreno Arriendo</t>
  </si>
  <si>
    <t>Costos Comunes OPEX</t>
  </si>
  <si>
    <t>Equipamiento Core</t>
  </si>
  <si>
    <t>CW</t>
  </si>
  <si>
    <t>Obras Civiles Core</t>
  </si>
  <si>
    <t>Terreno Core</t>
  </si>
  <si>
    <t>Repuestos Críticos Core CS</t>
  </si>
  <si>
    <t>SE</t>
  </si>
  <si>
    <t>Core Activación Monitoreo</t>
  </si>
  <si>
    <t>Costos Comunes CAPEX</t>
  </si>
  <si>
    <t>HW y SE</t>
  </si>
  <si>
    <t>Licencias HWAC PS</t>
  </si>
  <si>
    <t>No aplica</t>
  </si>
  <si>
    <t>Hardware PS</t>
  </si>
  <si>
    <t>MSC Server</t>
  </si>
  <si>
    <t>Licencias HWAC CS</t>
  </si>
  <si>
    <t>Hardware CS</t>
  </si>
  <si>
    <t>Tipo Elemento</t>
  </si>
  <si>
    <t>Costos de CORE y Backbone</t>
  </si>
  <si>
    <t>sist.med.m.op</t>
  </si>
  <si>
    <t>sist.med.m.cp</t>
  </si>
  <si>
    <t>ICC Modularidad</t>
  </si>
  <si>
    <t>sist.icc.m.op</t>
  </si>
  <si>
    <t>sist.icc.m.cp</t>
  </si>
  <si>
    <t>Mediation Modularidad</t>
  </si>
  <si>
    <t>sist.bscs.m.op</t>
  </si>
  <si>
    <t>sist.bscs.m.cp</t>
  </si>
  <si>
    <t>BSCS Modulariadad</t>
  </si>
  <si>
    <t>sist.med.i.op</t>
  </si>
  <si>
    <t>sist.med.i.cp</t>
  </si>
  <si>
    <t>[US$/año/usuario]</t>
  </si>
  <si>
    <t>[US$/usuario]</t>
  </si>
  <si>
    <t>sist.icc.i.op</t>
  </si>
  <si>
    <t>sist.icc.i.cp</t>
  </si>
  <si>
    <t>sist.icc.b.op</t>
  </si>
  <si>
    <t>sist.icc.b.cp</t>
  </si>
  <si>
    <t>[US$]</t>
  </si>
  <si>
    <t>sist.bscs.i.op</t>
  </si>
  <si>
    <t>sist.bscs.i.cp</t>
  </si>
  <si>
    <t>sist.bscs.b.op</t>
  </si>
  <si>
    <t>sist.bscs.b.cp</t>
  </si>
  <si>
    <t>Nota: Modularidad de 100K Opex y Capex</t>
  </si>
  <si>
    <t>ICC - Servicio de Mantenimiento</t>
  </si>
  <si>
    <t>Software Subscription Program</t>
  </si>
  <si>
    <t>Subscriber Manager Support</t>
  </si>
  <si>
    <t>Gold Support</t>
  </si>
  <si>
    <t>ICC</t>
  </si>
  <si>
    <t>iX Mediation Licenses &amp; Maintenance</t>
  </si>
  <si>
    <t>Mediador</t>
  </si>
  <si>
    <t>Nota: Modularidad de 1500K Opex, 500K Capex</t>
  </si>
  <si>
    <t>BSCS Maintenance Support</t>
  </si>
  <si>
    <t>Weekend Support</t>
  </si>
  <si>
    <t>Travel and Expenses</t>
  </si>
  <si>
    <t>Provisioning Onsite Support</t>
  </si>
  <si>
    <t>BSCS</t>
  </si>
  <si>
    <t>Sistemas de Información para Mediación y Provisioning</t>
  </si>
  <si>
    <t>Cuenta de Energía menos gasto de electricidad del personal promedio, menos el gasto de un sitio sub urbano</t>
  </si>
  <si>
    <t>[US$/MSO/mes]</t>
  </si>
  <si>
    <t>Gasto de Energía</t>
  </si>
  <si>
    <t>Incluye rectificadores, baterías, inversores, UPS, sistema gestión, generadores eléctrico, cámaras, flete, control acceso</t>
  </si>
  <si>
    <r>
      <t>[</t>
    </r>
    <r>
      <rPr>
        <sz val="10"/>
        <rFont val="Calibri"/>
        <family val="2"/>
      </rPr>
      <t>MSO]</t>
    </r>
  </si>
  <si>
    <t>Equipamiento Común</t>
  </si>
  <si>
    <r>
      <t>[m</t>
    </r>
    <r>
      <rPr>
        <vertAlign val="superscript"/>
        <sz val="10"/>
        <rFont val="Calibri"/>
        <family val="2"/>
      </rPr>
      <t>2</t>
    </r>
    <r>
      <rPr>
        <sz val="10"/>
        <rFont val="Calibri"/>
        <family val="2"/>
      </rPr>
      <t>/MSO]</t>
    </r>
  </si>
  <si>
    <t>Superficie del MSO</t>
  </si>
  <si>
    <t>Metros Construidos del MSO</t>
  </si>
  <si>
    <r>
      <t>[US$/mes/m</t>
    </r>
    <r>
      <rPr>
        <vertAlign val="superscript"/>
        <sz val="10"/>
        <rFont val="Calibri"/>
        <family val="2"/>
      </rPr>
      <t>2</t>
    </r>
    <r>
      <rPr>
        <sz val="10"/>
        <rFont val="Calibri"/>
        <family val="2"/>
      </rPr>
      <t>]</t>
    </r>
  </si>
  <si>
    <t>Precio del Terreno</t>
  </si>
  <si>
    <t>Incluye edificios, pavimento exterior, bodega, estanque agua, cierre perimetral, clima, estanque petróleo, empalme e instalaciones eléctricas</t>
  </si>
  <si>
    <r>
      <t>[US$/m</t>
    </r>
    <r>
      <rPr>
        <vertAlign val="superscript"/>
        <sz val="10"/>
        <rFont val="Calibri"/>
        <family val="2"/>
      </rPr>
      <t>2</t>
    </r>
    <r>
      <rPr>
        <sz val="10"/>
        <rFont val="Calibri"/>
        <family val="2"/>
      </rPr>
      <t>]</t>
    </r>
  </si>
  <si>
    <t>Costo por Metro Cuadrado</t>
  </si>
  <si>
    <t>CORE Costos Comunes por MSO y RSO</t>
  </si>
  <si>
    <t>ranct.mso.nsn.gas</t>
  </si>
  <si>
    <t>[US$/MSO/año]</t>
  </si>
  <si>
    <t>Costo por MSO anual</t>
  </si>
  <si>
    <t>ranct.mso.nsn.inv</t>
  </si>
  <si>
    <t>[US$/MSO Incremental]</t>
  </si>
  <si>
    <t>Costo por MSO primera vez</t>
  </si>
  <si>
    <t>Mantencion</t>
  </si>
  <si>
    <t>[$US/router]</t>
  </si>
  <si>
    <t>Router</t>
  </si>
  <si>
    <t>Routers Gasto</t>
  </si>
  <si>
    <t>[$US/enlace]</t>
  </si>
  <si>
    <t>Routers Inversión</t>
  </si>
  <si>
    <t>core.ct.rso.ener</t>
  </si>
  <si>
    <t>core.ct.rso.ter</t>
  </si>
  <si>
    <t>Costo de Terreno</t>
  </si>
  <si>
    <t>core.ct.rso.sop</t>
  </si>
  <si>
    <t>[US$/MSO]</t>
  </si>
  <si>
    <t>Costo Equipamiento Soporte</t>
  </si>
  <si>
    <t>core.ct.rso.cw</t>
  </si>
  <si>
    <t>Costo de RSO Obras Civiles</t>
  </si>
  <si>
    <t>core.ct.mso.ener</t>
  </si>
  <si>
    <t>core.ct.mso.ter</t>
  </si>
  <si>
    <t>core.ct.mso.sop</t>
  </si>
  <si>
    <t>core.ct.mso.cw</t>
  </si>
  <si>
    <t>Costo de MSO Obras Civiles</t>
  </si>
  <si>
    <t>core.ps.ct.lic</t>
  </si>
  <si>
    <t>Lawful interception function on SGSN</t>
  </si>
  <si>
    <t>core.ps.se.fw</t>
  </si>
  <si>
    <t>[US$/elemento]</t>
  </si>
  <si>
    <t>FW</t>
  </si>
  <si>
    <t>Firewall</t>
  </si>
  <si>
    <t>core.ps.se.dns</t>
  </si>
  <si>
    <t>DNS</t>
  </si>
  <si>
    <t>core.ps.se.sur</t>
  </si>
  <si>
    <t>core.ps.se.pcrf</t>
  </si>
  <si>
    <t>core.ps.se.cg</t>
  </si>
  <si>
    <t>core.ps.se.ggsn</t>
  </si>
  <si>
    <t>core.ps.se.sgsn</t>
  </si>
  <si>
    <t>core.ps.rep.hd</t>
  </si>
  <si>
    <t>Rep</t>
  </si>
  <si>
    <t>Partes y Repuestos Críticos</t>
  </si>
  <si>
    <t>core.ps.hd.fw</t>
  </si>
  <si>
    <t>core.ps.hd.dns</t>
  </si>
  <si>
    <t>core.ps.hd.sur</t>
  </si>
  <si>
    <t>core.ps.hd.pcrf</t>
  </si>
  <si>
    <t>core.ps.hd.cg</t>
  </si>
  <si>
    <t>core.ps.hd.ggsn</t>
  </si>
  <si>
    <t>core.ps.hd.sgsn</t>
  </si>
  <si>
    <t>core.cs.ct.lic</t>
  </si>
  <si>
    <t>[US$/1000 user]</t>
  </si>
  <si>
    <t>Incluye: Basic EIR function</t>
  </si>
  <si>
    <t>[US$/1000 BH user]</t>
  </si>
  <si>
    <t>[US$/SG]</t>
  </si>
  <si>
    <t>Incluye: NP User Amount License</t>
  </si>
  <si>
    <t>[US$/erlangs]</t>
  </si>
  <si>
    <t>[US$/MGW]</t>
  </si>
  <si>
    <t>core.cs.ct.rep.hd</t>
  </si>
  <si>
    <t>Partes y Repuestos</t>
  </si>
  <si>
    <t>Installation Engineering Services</t>
  </si>
  <si>
    <t>core.cs.ct..hlr.se</t>
  </si>
  <si>
    <t>core.cs.ct.sg.se</t>
  </si>
  <si>
    <t>core.cs.ct.mgw.se</t>
  </si>
  <si>
    <t>core.cs.ct.mscs.se</t>
  </si>
  <si>
    <t>core.cs.ct.hlr.hd</t>
  </si>
  <si>
    <t>core.cs.ct.sg.hd</t>
  </si>
  <si>
    <t>core.cs.ct.mgw.hd</t>
  </si>
  <si>
    <t>core.cs.ct.mscs.hd</t>
  </si>
  <si>
    <t>Costo Unitario</t>
  </si>
  <si>
    <t>Componente</t>
  </si>
  <si>
    <t xml:space="preserve"> BD Costos Core</t>
  </si>
  <si>
    <t>Costos de Core</t>
  </si>
  <si>
    <t>HC Tranf RAN</t>
  </si>
  <si>
    <t>[HC pdp]</t>
  </si>
  <si>
    <t>[HC cdr]</t>
  </si>
  <si>
    <t>[HC ses]</t>
  </si>
  <si>
    <t>[k PDP]</t>
  </si>
  <si>
    <t>[k usuario]</t>
  </si>
  <si>
    <t>[US cents/minuto]</t>
  </si>
  <si>
    <t>Cargo Terminación Móvil</t>
  </si>
  <si>
    <t>Anualizado</t>
  </si>
  <si>
    <t>Base de Datos de Costos</t>
  </si>
  <si>
    <t>Costos de Operaciones</t>
  </si>
  <si>
    <t>[S./]</t>
  </si>
  <si>
    <t>Cuenta</t>
  </si>
  <si>
    <t>Contratos</t>
  </si>
  <si>
    <t>Mantenimiento de Sitios</t>
  </si>
  <si>
    <t>Combustible</t>
  </si>
  <si>
    <t>Otros gastos, sanciones, municipios</t>
  </si>
  <si>
    <t>Vigilancia</t>
  </si>
  <si>
    <t>BD Costos de Operación</t>
  </si>
  <si>
    <t>Costos operacionales</t>
  </si>
  <si>
    <t>Propiedad</t>
  </si>
  <si>
    <t>Propio</t>
  </si>
  <si>
    <t>Sin Información</t>
  </si>
  <si>
    <t>Coubicado</t>
  </si>
  <si>
    <t>Costos de Energía Eléctrica</t>
  </si>
  <si>
    <t>Energía Eléctrica Sites</t>
  </si>
  <si>
    <t>Energía Eléctrica Sitios</t>
  </si>
  <si>
    <t>Alquiler Sitios</t>
  </si>
  <si>
    <t>Canon por Uso de Espectro Radioléctrico</t>
  </si>
  <si>
    <t>Aportes</t>
  </si>
  <si>
    <t>Otros gastos TI</t>
  </si>
  <si>
    <t>Constante</t>
  </si>
  <si>
    <t>Pendiente</t>
  </si>
  <si>
    <t>R2</t>
  </si>
  <si>
    <t xml:space="preserve">Logarítmica </t>
  </si>
  <si>
    <t>Exponencial</t>
  </si>
  <si>
    <t>[USD/Gabinete]</t>
  </si>
  <si>
    <t>[USD/Sector]</t>
  </si>
  <si>
    <t>Base TRX</t>
  </si>
  <si>
    <t>Adición TRX</t>
  </si>
  <si>
    <t>[USD/TRX]</t>
  </si>
  <si>
    <t>Costos Unitarios 2G</t>
  </si>
  <si>
    <t>Config</t>
  </si>
  <si>
    <t>TRX Configuración 1</t>
  </si>
  <si>
    <t>TRX Configuración 2</t>
  </si>
  <si>
    <t>TRX Configuración 3</t>
  </si>
  <si>
    <t>HW y SW</t>
  </si>
  <si>
    <t>Licencia por sector</t>
  </si>
  <si>
    <t>HW - BBU</t>
  </si>
  <si>
    <t>BBU Box</t>
  </si>
  <si>
    <t>[USD/BBU]</t>
  </si>
  <si>
    <t>UMPTU</t>
  </si>
  <si>
    <t>Baseband Processing Unit (6Cell,CE:UL256/DL384)</t>
  </si>
  <si>
    <t>TOTAL BBU</t>
  </si>
  <si>
    <t>[USD/RRU]</t>
  </si>
  <si>
    <t>RRU</t>
  </si>
  <si>
    <t>[USD/UserHC]</t>
  </si>
  <si>
    <t>HSPA Code</t>
  </si>
  <si>
    <t>UL CE License for 128~192CE (per 16CE)</t>
  </si>
  <si>
    <t>[USD/CE]</t>
  </si>
  <si>
    <t>DL CE License for &gt;192CE (per 16CE)</t>
  </si>
  <si>
    <t>WCDMA Multi Carrier License for the 1st Carrier of Multi-Mode Module (per Carrier)</t>
  </si>
  <si>
    <t>WCDMA Multi Carrier License for Multi-Mode Module (per Carrier)</t>
  </si>
  <si>
    <t>[USD/carrier]</t>
  </si>
  <si>
    <t>Power License (per 20W)</t>
  </si>
  <si>
    <t>[USD/20W]</t>
  </si>
  <si>
    <t>[USD/Sitio]</t>
  </si>
  <si>
    <t>HW - HWAC per CE</t>
  </si>
  <si>
    <t>TOTAL HWAC per site</t>
  </si>
  <si>
    <t>l.geo.nom2</t>
  </si>
  <si>
    <t>Min</t>
  </si>
  <si>
    <t>General</t>
  </si>
  <si>
    <t>[USD/16-CE]</t>
  </si>
  <si>
    <t>FCA a DDU</t>
  </si>
  <si>
    <t>Aduana</t>
  </si>
  <si>
    <t>Transporte Local</t>
  </si>
  <si>
    <t>p.ran.porc.cunit</t>
  </si>
  <si>
    <t>Environment Temperature &amp; Humidity Sensor</t>
  </si>
  <si>
    <t>Configuración</t>
  </si>
  <si>
    <t>p.ran.porc.cunit.ing</t>
  </si>
  <si>
    <t>Ingeniería - electrónica</t>
  </si>
  <si>
    <t>% Equivalente - electrónica</t>
  </si>
  <si>
    <t>Ingeniería - OOCC</t>
  </si>
  <si>
    <t>p.ran.porc.cunit.ing.oocc</t>
  </si>
  <si>
    <t>HW - HWAC/RRU/Licenses/Carrier per site</t>
  </si>
  <si>
    <t>Sitio U OOCC</t>
  </si>
  <si>
    <t>Sitio S OOCC</t>
  </si>
  <si>
    <t>Sitio R OOCC</t>
  </si>
  <si>
    <t>CE en múltiplos de 16 CE</t>
  </si>
  <si>
    <t>[16-CE]</t>
  </si>
  <si>
    <t>16-CE DL</t>
  </si>
  <si>
    <t>16-CE UL</t>
  </si>
  <si>
    <t>HW - HWAC/RRU/Licenses/Carrier U</t>
  </si>
  <si>
    <t>HW - HWAC/RRU/Licenses/Carrier S</t>
  </si>
  <si>
    <t>HW - HWAC/RRU/Licenses/Carrier R</t>
  </si>
  <si>
    <t>Sitio U Energía</t>
  </si>
  <si>
    <t>2G: BTS Equipos</t>
  </si>
  <si>
    <t>3G: NodoB Equipos</t>
  </si>
  <si>
    <t>4G: eNodoB Equipos</t>
  </si>
  <si>
    <t>[USD/enlace]</t>
  </si>
  <si>
    <t>Sitio S Energía</t>
  </si>
  <si>
    <t>Sitio R Energía</t>
  </si>
  <si>
    <t>Sitios todos 4G</t>
  </si>
  <si>
    <t>LTE Baseband Processing Unit D (3 cell, 4T4R)</t>
  </si>
  <si>
    <t>Power and Environment interface Unit(-48V)</t>
  </si>
  <si>
    <t>RRU for LTE 700M (2*40W)</t>
  </si>
  <si>
    <t>RRC Connected User (per RRC Connected User)</t>
  </si>
  <si>
    <t>Throughput Capacity (per Mbps)</t>
  </si>
  <si>
    <t>Resource Block (per RB)</t>
  </si>
  <si>
    <t>Carrier Bandwidth - 5~10MHz (per Cell)</t>
  </si>
  <si>
    <t>BB Receive Channel (per Channel)</t>
  </si>
  <si>
    <t>RF Receive Channel (per Channel)</t>
  </si>
  <si>
    <t>RF Output Power (per 20W)</t>
  </si>
  <si>
    <t>UMPT Multi Mode license(LTE FDD) (per UMPT)</t>
  </si>
  <si>
    <t>[USD/canal]</t>
  </si>
  <si>
    <t>[USD/sector]</t>
  </si>
  <si>
    <t>[USD/Mbps]</t>
  </si>
  <si>
    <t>Nota: Aproximación a lineal</t>
  </si>
  <si>
    <t>Nota: Aproximación lineal</t>
  </si>
  <si>
    <t>Gabinete con TRX red base</t>
  </si>
  <si>
    <t>Tipo WBBPa</t>
  </si>
  <si>
    <t>Tipo WBBPb1</t>
  </si>
  <si>
    <t>Tipo WBBPb2</t>
  </si>
  <si>
    <t>Factor de saltos</t>
  </si>
  <si>
    <t>RAN+BH / Sitio</t>
  </si>
  <si>
    <t>[USD/sitio]</t>
  </si>
  <si>
    <t>RAN+BH / Erlang</t>
  </si>
  <si>
    <t>[USD/Erlang]</t>
  </si>
  <si>
    <t>RAN+BH / Usuario</t>
  </si>
  <si>
    <t>[USD/Usuario]</t>
  </si>
  <si>
    <t>Adopción</t>
  </si>
  <si>
    <t>Tendencia</t>
  </si>
  <si>
    <t>lineal</t>
  </si>
  <si>
    <t>exponencial</t>
  </si>
  <si>
    <t>Demanda en hora cargada equivalente</t>
  </si>
  <si>
    <t>Tabla completa</t>
  </si>
  <si>
    <t>Tecnología - Servicio</t>
  </si>
  <si>
    <t>Tabla agrupada por servicio</t>
  </si>
  <si>
    <t>Tecnología - servicio agrupado</t>
  </si>
  <si>
    <t>Voz en HC</t>
  </si>
  <si>
    <t>Sentido Tráfico</t>
  </si>
  <si>
    <t>SMS en HC</t>
  </si>
  <si>
    <t>Porcentajes voz y SMS</t>
  </si>
  <si>
    <t>Porcentajes Datos</t>
  </si>
  <si>
    <t>Total DL</t>
  </si>
  <si>
    <t>Total UL</t>
  </si>
  <si>
    <t>Voz y SMS</t>
  </si>
  <si>
    <t>Demandas Utilizadas para Asignación</t>
  </si>
  <si>
    <t>Cacc</t>
  </si>
  <si>
    <t>DATOS</t>
  </si>
  <si>
    <t>Control Acceso Voz</t>
  </si>
  <si>
    <t>CORE Voz</t>
  </si>
  <si>
    <t>CORE Datos</t>
  </si>
  <si>
    <t>ITX Voz</t>
  </si>
  <si>
    <t>CORE Voz y Datos</t>
  </si>
  <si>
    <t>Canal Equivalente</t>
  </si>
  <si>
    <t>Demandas</t>
  </si>
  <si>
    <t>[Abo/Año]</t>
  </si>
  <si>
    <t>[MByte/mes/usuario]</t>
  </si>
  <si>
    <t>RAN Voz/Datos 2G</t>
  </si>
  <si>
    <t>RAN Voz/Datos 3G</t>
  </si>
  <si>
    <t>RAN Voz/Datos 2G/3G/4G</t>
  </si>
  <si>
    <t>RAN Datos 4G</t>
  </si>
  <si>
    <t>Asignadores Finales</t>
  </si>
  <si>
    <t>Asignadores Previos</t>
  </si>
  <si>
    <t>Voz Cacc</t>
  </si>
  <si>
    <t>Voz Onnet</t>
  </si>
  <si>
    <t>As.Ser.Dda</t>
  </si>
  <si>
    <t>Dispersión voz</t>
  </si>
  <si>
    <t>Llamadas/min</t>
  </si>
  <si>
    <t>Descuentos por Contrato</t>
  </si>
  <si>
    <t>Erosión 2016</t>
  </si>
  <si>
    <t>Volumen 2016</t>
  </si>
  <si>
    <t>Descuento Final</t>
  </si>
  <si>
    <t>EPC Core</t>
  </si>
  <si>
    <t>Valor Descontado</t>
  </si>
  <si>
    <t>Aportes MTC</t>
  </si>
  <si>
    <t>Aportes Osiptel</t>
  </si>
  <si>
    <t>Aportes Fitel</t>
  </si>
  <si>
    <t>Se han considerado los costos en RAN y CORE respectivamente</t>
  </si>
  <si>
    <t>Desto Equiv.</t>
  </si>
  <si>
    <t>Cargo de Terminación Móvil</t>
  </si>
  <si>
    <t>Evolución del Cargo de Terminación Móvil</t>
  </si>
  <si>
    <t>Fecha de Corte</t>
  </si>
  <si>
    <t>Cargo</t>
  </si>
  <si>
    <t>Acrónimos</t>
  </si>
  <si>
    <t>Descripción</t>
  </si>
  <si>
    <t>SW</t>
  </si>
  <si>
    <t xml:space="preserve">FCA </t>
  </si>
  <si>
    <t>DDU</t>
  </si>
  <si>
    <t>CS</t>
  </si>
  <si>
    <t>PS</t>
  </si>
  <si>
    <t>HSS</t>
  </si>
  <si>
    <t>Segunda generación</t>
  </si>
  <si>
    <t>Cuarta generación</t>
  </si>
  <si>
    <t>Tercera generación</t>
  </si>
  <si>
    <t>Base Station Controller</t>
  </si>
  <si>
    <t>Base Station Controller Server</t>
  </si>
  <si>
    <t>Channel Element</t>
  </si>
  <si>
    <t>Charging Gateway</t>
  </si>
  <si>
    <t>Circuit Switched</t>
  </si>
  <si>
    <t>Packet Switched</t>
  </si>
  <si>
    <t>Download </t>
  </si>
  <si>
    <t>Upload</t>
  </si>
  <si>
    <t>Hardware</t>
  </si>
  <si>
    <t>Sotfware</t>
  </si>
  <si>
    <t>Transceiver</t>
  </si>
  <si>
    <t>Home Location Register</t>
  </si>
  <si>
    <t>IMS</t>
  </si>
  <si>
    <t>IP Multimedia Subsystem</t>
  </si>
  <si>
    <t>Home Subscriber Server</t>
  </si>
  <si>
    <t>Short Message Services</t>
  </si>
  <si>
    <t>Universal Media Gateway</t>
  </si>
  <si>
    <t>Radio Network Controller</t>
  </si>
  <si>
    <t>Services Expense</t>
  </si>
  <si>
    <t>Mobile Switching Center</t>
  </si>
  <si>
    <t>Long Term Evolution</t>
  </si>
  <si>
    <t>Data Distribution Unit</t>
  </si>
  <si>
    <t>Estación Base</t>
  </si>
  <si>
    <t>Gateway GPRS Support Node</t>
  </si>
  <si>
    <t>Serving GPRS Support Node </t>
  </si>
  <si>
    <t>IP </t>
  </si>
  <si>
    <t>Internet Protocol</t>
  </si>
  <si>
    <t>Session Border Controller</t>
  </si>
  <si>
    <t>Packet Gateway </t>
  </si>
  <si>
    <t>Multimedia Messaging System</t>
  </si>
  <si>
    <t>Interconexión</t>
  </si>
  <si>
    <t>Hardware Activation Code</t>
  </si>
  <si>
    <t>Policy and Charging Rules Function</t>
  </si>
  <si>
    <t>Signal Gateway</t>
  </si>
  <si>
    <t>Mobile Management Entity</t>
  </si>
  <si>
    <t>Instant Convergent Charging (Alcatel-Lucent)</t>
  </si>
  <si>
    <t>Free Carrier (Rate)</t>
  </si>
  <si>
    <t>Mobile Swltchlng Office</t>
  </si>
  <si>
    <t>Remote Swltchlng Office</t>
  </si>
  <si>
    <t>Operador 1</t>
  </si>
  <si>
    <t>Operador 2</t>
  </si>
  <si>
    <t>Operador 3</t>
  </si>
  <si>
    <t>Operador 4</t>
  </si>
  <si>
    <t>MODELO DE COSTOS PARA LA DETERMINACION DEL CARGO MÓVIL</t>
  </si>
  <si>
    <t>OPERADOR ENTEL PERU S.A.</t>
  </si>
  <si>
    <t>MARZO DE 2017</t>
  </si>
  <si>
    <t>NOTA 1: EL PRESENTE ARCHIVO CORRESPONDE AL MODELO DE COSTOS PRESENTADO POR EL OPERADOR ENTEL PARA</t>
  </si>
  <si>
    <t>SUSTENTAR SU PROPUESTA DE CARGO DE TERMINACIÓN MÓVIL</t>
  </si>
  <si>
    <t>NOTA 2: LAS CELDAS EN COLOR AMARILLO CORRESPONDEN A INFORMACION CONFIDENCIAL.</t>
  </si>
  <si>
    <t>EB0001</t>
  </si>
  <si>
    <t>EB0002</t>
  </si>
  <si>
    <t>EB0003</t>
  </si>
  <si>
    <t>EB0004</t>
  </si>
  <si>
    <t>EB0005</t>
  </si>
  <si>
    <t>EB0006</t>
  </si>
  <si>
    <t>EB0007</t>
  </si>
  <si>
    <t>EB0008</t>
  </si>
  <si>
    <t>EB0009</t>
  </si>
  <si>
    <t>EB0010</t>
  </si>
  <si>
    <t>Signaling Gateway: Hardware</t>
  </si>
  <si>
    <t>MSC Server: Hardware, Mobile SoftSwitch Center</t>
  </si>
  <si>
    <t>Media Gateway: Hardware</t>
  </si>
  <si>
    <t xml:space="preserve">HLR: Hardware, </t>
  </si>
  <si>
    <t>SGSN Throughput</t>
  </si>
  <si>
    <t>PCRF-Subscriber and subscription  profile management</t>
  </si>
  <si>
    <t>SUR Basic Software</t>
  </si>
  <si>
    <t>Incluye: Phase 3 services</t>
  </si>
  <si>
    <t>Nota: Incluye Prepaid services for national Subscribers</t>
  </si>
  <si>
    <t>HLR:  Hardware</t>
  </si>
  <si>
    <t>Installation Materials</t>
  </si>
  <si>
    <t>Antena 1.9-A + 700-P(2T4R) + AWS-P(2T4R)</t>
  </si>
  <si>
    <t>Descuentos Proveedor 2016</t>
  </si>
  <si>
    <t>Erosión precios 2016</t>
  </si>
  <si>
    <t>Nota: Fuente Lista de Precios Unitarios</t>
  </si>
  <si>
    <t>Radio</t>
  </si>
  <si>
    <t>Directional Antenna,</t>
  </si>
  <si>
    <t>High Efficiency Rectifier 3000W</t>
  </si>
  <si>
    <t>Rechargeable Battery 48V,180Ah</t>
  </si>
  <si>
    <t>Accessories Package</t>
  </si>
  <si>
    <t>Smoke Sensor</t>
  </si>
  <si>
    <t>Liquid Level Sensor</t>
  </si>
  <si>
    <t>Single Cable,Shielding Straight Through Cable</t>
  </si>
  <si>
    <t>Lighting lamp for Equipment Box,48V</t>
  </si>
  <si>
    <t>Temperature&amp;Humidity Monitor Cable</t>
  </si>
  <si>
    <t>Power Cable,300/500V</t>
  </si>
  <si>
    <t>Wire,450/750V</t>
  </si>
  <si>
    <t>Power Cable</t>
  </si>
  <si>
    <t>Sistema de Energia Outdoor</t>
  </si>
  <si>
    <t>Enlace base (Microondas &gt; 95% de la red lo usa)</t>
  </si>
  <si>
    <t>Incluye: Main Package cointaining the Main Processing Unit</t>
  </si>
  <si>
    <t>Nota: Incluye MSC 3G VMSC Basic Software and services</t>
  </si>
  <si>
    <t>Nota: Incluye Bidirectional Forwarding Detection</t>
  </si>
  <si>
    <t>Nota: Incluye UMTS bearer Services</t>
  </si>
  <si>
    <t>Incluye: SG System Software Package,</t>
  </si>
  <si>
    <t>Incluye: HLR Basic Software-3G</t>
  </si>
  <si>
    <t>SGSN Basic Software per k active PDP context for 3G</t>
  </si>
  <si>
    <t>GGSN Basic Software,  Basic Content Based Billing Function,</t>
  </si>
  <si>
    <t>GGSN Throughput Capacity 0-0.5Gbps and 0.5-2Gbps</t>
  </si>
  <si>
    <t xml:space="preserve">Charging Gateway Basic Software for SGSN, </t>
  </si>
  <si>
    <t xml:space="preserve">PCRF-Gx Static Policy Control </t>
  </si>
  <si>
    <t>…</t>
  </si>
  <si>
    <t>Radio Tipo A</t>
  </si>
  <si>
    <t>Radio Tipo B</t>
  </si>
  <si>
    <t>Radio Tipo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</si>
</sst>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 &quot;S/.&quot;\ * #,##0.00_ ;_ &quot;S/.&quot;\ * \-#,##0.00_ ;_ &quot;S/.&quot;\ * &quot;-&quot;??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#,##0_);[Red]\-#,##0_);0_);@_)"/>
    <numFmt numFmtId="167" formatCode="_-\ &quot;$&quot;* #,##0_-;[Red]\-#,##0_-;_-* &quot;-&quot;??\ &quot;&quot;_-;_-@_-"/>
    <numFmt numFmtId="168" formatCode="#,##0%;[Red]\-#,##0%;0%;@_)"/>
    <numFmt numFmtId="169" formatCode="#,##0.00_);[Red]\-#,##0.00_);0.00_);@_)"/>
    <numFmt numFmtId="170" formatCode="_-\ &quot;$&quot;\ #,##0.00_-;[Red]\-#,##0.00_-;_-* &quot;-&quot;??\ &quot;&quot;_-;_-@_-"/>
    <numFmt numFmtId="171" formatCode="#,##0.00%;[Red]\-#,##0.00%;0.00%;@_)"/>
    <numFmt numFmtId="172" formatCode="_-\ &quot;US$&quot;* #,##0_-;[Red]\-&quot;US$&quot;* #,##0_-;_-* &quot;-&quot;??\ &quot;&quot;_-;_-@_-"/>
    <numFmt numFmtId="173" formatCode="_-* #,##0.00\ _$_-;\-* #,##0.00\ _$_-;_-* &quot;-&quot;??\ _$_-;_-@_-"/>
    <numFmt numFmtId="174" formatCode="_-\ &quot;$&quot;* #,##0_-;[Red]\-* #,##0_-;_-* &quot;-&quot;??\ &quot;&quot;_-;_-@_-"/>
    <numFmt numFmtId="175" formatCode="_-\ &quot;$&quot;* #,##0_-;[Red]\-* #,##0_-;_-* &quot;-&quot;\ ??\ &quot;&quot;_-;_-@_-"/>
    <numFmt numFmtId="176" formatCode="_-\ &quot;US$&quot;* #,##0.0000_-;[Red]\-&quot;US$&quot;* #,##0.0000_-;_-* &quot;-&quot;??\ &quot;&quot;_-;_-@_-"/>
    <numFmt numFmtId="177" formatCode="#,##0.00\ [$¢-450];[Red]\-#,##0.00\ [$¢-450]"/>
    <numFmt numFmtId="178" formatCode="_-\ &quot;US$&quot;* #,##0.00_-;[Red]\-&quot;US$&quot;* #,##0.00_-;_-* &quot;-&quot;??\ &quot;&quot;_-;_-@_-"/>
    <numFmt numFmtId="179" formatCode="dd/mm/yy"/>
    <numFmt numFmtId="180" formatCode="_-&quot;$&quot;* #,##0_-;[Red]\-&quot;$&quot;* #,##0_-;_-* &quot;-&quot;??\ &quot;&quot;_-;_-@_-"/>
    <numFmt numFmtId="181" formatCode="_-&quot;$&quot;* #,##0.0_-;[Red]\-&quot;$&quot;* #,##0.0_-;_-* &quot;-&quot;??\ &quot;&quot;_-;_-@_-"/>
    <numFmt numFmtId="182" formatCode="#,##0.0_);[Red]\-#,##0.0_);0.0_);@_)"/>
    <numFmt numFmtId="183" formatCode="#,##0.0%;[Red]\-#,##0.0%;0.0%;@_)"/>
    <numFmt numFmtId="184" formatCode="#,##0.0000_);[Red]\-#,##0.0000_);0.0000_);@_)"/>
    <numFmt numFmtId="185" formatCode="0.0%"/>
    <numFmt numFmtId="186" formatCode="_-\ &quot;S/.&quot;* #,##0_-;[Red]\-&quot;S/.&quot;* #,##0_-;_-* &quot;-&quot;??\ &quot;&quot;_-;_-@_-"/>
    <numFmt numFmtId="187" formatCode="_-\ &quot;S/.&quot;* #,##0.00_-;[Red]\-&quot;S/.&quot;* #,##0.00_-;_-* &quot;-&quot;??\ &quot;&quot;_-;_-@_-"/>
    <numFmt numFmtId="188" formatCode="#,##0_ ;[Red]\-#,##0\ "/>
    <numFmt numFmtId="189" formatCode="_-\ &quot;L.&quot;* #,##0_-;[Red]\-&quot;L.&quot;* #,##0_-;_-* &quot;-&quot;??\ &quot;&quot;_-;_-@_-"/>
    <numFmt numFmtId="190" formatCode="_-\ &quot;US$&quot;\ #,##0.00_-;[Red]\-&quot;US$&quot;\ #,##0.00_-;_-* &quot;-&quot;??\ &quot;&quot;_-;_-@_-"/>
    <numFmt numFmtId="191" formatCode="_-\ &quot;$&quot;\ #,##0_-;[Red]\-#,##0_-;_-* &quot;-&quot;??\ &quot;&quot;_-;_-@_-"/>
    <numFmt numFmtId="192" formatCode="_-\ &quot;US$&quot;\ #,##0.00;[Red]\-&quot;US$&quot;\ #,##0.00;_-* &quot;-&quot;??\ &quot;&quot;_-;_-@_-"/>
    <numFmt numFmtId="193" formatCode="_-* #,##0_-;\-* #,##0_-;_-* &quot;-&quot;??_-;_-@_-"/>
    <numFmt numFmtId="194" formatCode="0.000"/>
    <numFmt numFmtId="195" formatCode="_-&quot;$&quot;* #,##0.00_-;\-&quot;$&quot;* #,##0.00_-;_-&quot;$&quot;* &quot;-&quot;??_-;_-@_-"/>
    <numFmt numFmtId="196" formatCode="0_ ;[Red]\-0\ "/>
    <numFmt numFmtId="197" formatCode="#,##0.00000000"/>
    <numFmt numFmtId="198" formatCode="_-[$$-409]* #,##0.00_ ;_-[$$-409]* \-#,##0.00\ ;_-[$$-409]* &quot;-&quot;??_ ;_-@_ "/>
    <numFmt numFmtId="199" formatCode="_-[$$-409]* #,##0.00000_ ;_-[$$-409]* \-#,##0.00000\ ;_-[$$-409]* &quot;-&quot;??_ ;_-@_ "/>
    <numFmt numFmtId="200" formatCode="0.00000000000000"/>
    <numFmt numFmtId="201" formatCode="_-* #,##0.00000000\ _$_-;\-* #,##0.00000000\ _$_-;_-* &quot;-&quot;??\ _$_-;_-@_-"/>
    <numFmt numFmtId="202" formatCode="_-* #,##0.0000_-;\-* #,##0.0000_-;_-* &quot;-&quot;????_-;_-@_-"/>
    <numFmt numFmtId="203" formatCode="[$-C0A]mmmm\-yy;@"/>
    <numFmt numFmtId="204" formatCode="_-* #,##0\ _$_-;\-* #,##0\ _$_-;_-* &quot;-&quot;??\ _$_-;_-@_-"/>
    <numFmt numFmtId="205" formatCode="_-* #,##0.0\ _$_-;\-* #,##0.0\ _$_-;_-* &quot;-&quot;??\ _$_-;_-@_-"/>
    <numFmt numFmtId="206" formatCode="_-* #,##0.0000000\ _$_-;\-* #,##0.0000000\ _$_-;_-* &quot;-&quot;??\ _$_-;_-@_-"/>
    <numFmt numFmtId="207" formatCode="0.000E+00"/>
    <numFmt numFmtId="208" formatCode="#,##0.0"/>
    <numFmt numFmtId="209" formatCode="0.0"/>
    <numFmt numFmtId="210" formatCode="#,##0.000%;[Red]\-#,##0.000%;0.000%;@_)"/>
    <numFmt numFmtId="211" formatCode="_-* #,##0.000000\ _€_-;\-* #,##0.000000\ _€_-;_-* &quot;-&quot;?\ _€_-;_-@_-"/>
  </numFmts>
  <fonts count="104" x14ac:knownFonts="1"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</font>
    <font>
      <sz val="10"/>
      <name val="Calibri"/>
      <family val="2"/>
      <scheme val="minor"/>
    </font>
    <font>
      <i/>
      <sz val="10"/>
      <color theme="6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i/>
      <sz val="10"/>
      <color theme="2" tint="-0.499984740745262"/>
      <name val="Calibri"/>
      <family val="2"/>
      <scheme val="minor"/>
    </font>
    <font>
      <u/>
      <sz val="10"/>
      <color indexed="12"/>
      <name val="Times New Roman"/>
      <family val="1"/>
    </font>
    <font>
      <i/>
      <sz val="9"/>
      <color theme="4" tint="-0.24994659260841701"/>
      <name val="Calibri"/>
      <family val="2"/>
      <scheme val="minor"/>
    </font>
    <font>
      <sz val="10"/>
      <name val="Arial"/>
      <family val="2"/>
    </font>
    <font>
      <i/>
      <sz val="10"/>
      <color theme="6" tint="-0.499984740745262"/>
      <name val="Calibri"/>
      <family val="2"/>
      <scheme val="minor"/>
    </font>
    <font>
      <sz val="10"/>
      <color theme="4" tint="-0.24994659260841701"/>
      <name val="Calibri"/>
      <family val="2"/>
      <scheme val="minor"/>
    </font>
    <font>
      <sz val="10"/>
      <name val="Calibri"/>
      <family val="2"/>
    </font>
    <font>
      <sz val="10"/>
      <color theme="2" tint="-0.24994659260841701"/>
      <name val="Calibri"/>
      <family val="2"/>
      <scheme val="minor"/>
    </font>
    <font>
      <sz val="10"/>
      <color theme="2" tint="-9.9948118533890809E-2"/>
      <name val="Calibri"/>
      <family val="2"/>
      <scheme val="minor"/>
    </font>
    <font>
      <b/>
      <sz val="10"/>
      <name val="Calibri"/>
      <family val="2"/>
      <scheme val="minor"/>
    </font>
    <font>
      <b/>
      <sz val="22"/>
      <color theme="3"/>
      <name val="Tahoma"/>
      <family val="2"/>
    </font>
    <font>
      <b/>
      <sz val="16"/>
      <color theme="3" tint="-0.24994659260841701"/>
      <name val="Tahoma"/>
      <family val="2"/>
    </font>
    <font>
      <sz val="10"/>
      <name val="Times New Roman"/>
      <family val="1"/>
    </font>
    <font>
      <sz val="10"/>
      <name val="Tahoma"/>
      <family val="2"/>
    </font>
    <font>
      <sz val="8"/>
      <name val="Tahoma"/>
      <family val="2"/>
    </font>
    <font>
      <sz val="8"/>
      <color indexed="54"/>
      <name val="Tahoma"/>
      <family val="2"/>
    </font>
    <font>
      <b/>
      <sz val="11"/>
      <name val="Calibri"/>
      <family val="2"/>
    </font>
    <font>
      <sz val="8"/>
      <color indexed="10"/>
      <name val="Tahoma"/>
      <family val="2"/>
    </font>
    <font>
      <sz val="9"/>
      <name val="Tahoma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9"/>
      <name val="Tahoma"/>
      <family val="2"/>
    </font>
    <font>
      <b/>
      <sz val="12"/>
      <color theme="9"/>
      <name val="Tahoma"/>
      <family val="2"/>
    </font>
    <font>
      <b/>
      <sz val="10"/>
      <color theme="9"/>
      <name val="Tahoma"/>
      <family val="2"/>
    </font>
    <font>
      <b/>
      <sz val="16"/>
      <color theme="3"/>
      <name val="Tahoma"/>
      <family val="2"/>
    </font>
    <font>
      <sz val="14"/>
      <color theme="9"/>
      <name val="Tahoma"/>
      <family val="2"/>
    </font>
    <font>
      <vertAlign val="superscript"/>
      <sz val="10"/>
      <name val="Calibri"/>
      <family val="2"/>
    </font>
    <font>
      <i/>
      <sz val="10"/>
      <name val="Calibri"/>
      <family val="2"/>
      <scheme val="minor"/>
    </font>
    <font>
      <i/>
      <sz val="10"/>
      <color theme="4" tint="-0.24994659260841701"/>
      <name val="Calibri"/>
      <family val="2"/>
      <scheme val="minor"/>
    </font>
    <font>
      <b/>
      <sz val="14"/>
      <color rgb="FF766A62"/>
      <name val="Tahoma"/>
      <family val="2"/>
    </font>
    <font>
      <i/>
      <sz val="10"/>
      <color theme="0" tint="-0.249977111117893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55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sz val="10"/>
      <color indexed="22"/>
      <name val="Times New Roman"/>
      <family val="1"/>
    </font>
    <font>
      <sz val="9"/>
      <name val="Times New Roman"/>
      <family val="1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i/>
      <sz val="10"/>
      <color indexed="10"/>
      <name val="Times New Roman"/>
      <family val="1"/>
    </font>
    <font>
      <b/>
      <sz val="14"/>
      <name val="Times New Roman"/>
      <family val="1"/>
    </font>
    <font>
      <b/>
      <sz val="10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0"/>
      <name val="Times New Roman"/>
      <family val="1"/>
    </font>
    <font>
      <b/>
      <sz val="10"/>
      <name val="Calibri"/>
      <family val="2"/>
    </font>
    <font>
      <b/>
      <i/>
      <sz val="10"/>
      <name val="Calibri"/>
      <family val="2"/>
      <scheme val="minor"/>
    </font>
    <font>
      <sz val="10"/>
      <color theme="9"/>
      <name val="Tahoma"/>
      <family val="2"/>
    </font>
    <font>
      <i/>
      <sz val="10"/>
      <color theme="0" tint="-0.499984740745262"/>
      <name val="Calibri"/>
      <family val="2"/>
      <scheme val="minor"/>
    </font>
    <font>
      <b/>
      <sz val="14"/>
      <color rgb="FFFF0000"/>
      <name val="Tahoma"/>
      <family val="2"/>
    </font>
    <font>
      <i/>
      <sz val="10"/>
      <color rgb="FFFF0000"/>
      <name val="Calibri"/>
      <family val="2"/>
      <scheme val="minor"/>
    </font>
    <font>
      <b/>
      <sz val="16"/>
      <color theme="4" tint="-0.499984740745262"/>
      <name val="Tahoma"/>
      <family val="2"/>
    </font>
    <font>
      <sz val="14"/>
      <color theme="0" tint="-0.499984740745262"/>
      <name val="Tahoma"/>
      <family val="2"/>
    </font>
    <font>
      <b/>
      <sz val="12"/>
      <color rgb="FF002060"/>
      <name val="Tahoma"/>
      <family val="2"/>
    </font>
    <font>
      <b/>
      <i/>
      <sz val="10"/>
      <color theme="4" tint="-0.24994659260841701"/>
      <name val="Calibri"/>
      <family val="2"/>
      <scheme val="minor"/>
    </font>
    <font>
      <b/>
      <sz val="14"/>
      <color rgb="FF002060"/>
      <name val="Tahoma"/>
      <family val="2"/>
    </font>
    <font>
      <sz val="14"/>
      <color rgb="FFFF0000"/>
      <name val="Tahoma"/>
      <family val="2"/>
    </font>
    <font>
      <b/>
      <sz val="9"/>
      <name val="Calibri"/>
      <family val="2"/>
    </font>
    <font>
      <b/>
      <sz val="10"/>
      <color theme="4" tint="-0.24994659260841701"/>
      <name val="Calibri"/>
      <family val="2"/>
      <scheme val="minor"/>
    </font>
    <font>
      <sz val="11"/>
      <color rgb="FF000000"/>
      <name val="Calibri"/>
      <family val="2"/>
    </font>
    <font>
      <i/>
      <sz val="10"/>
      <color theme="2"/>
      <name val="Calibri"/>
      <family val="2"/>
      <scheme val="minor"/>
    </font>
    <font>
      <i/>
      <sz val="10"/>
      <color rgb="FF366092"/>
      <name val="Calibri"/>
      <family val="2"/>
    </font>
    <font>
      <b/>
      <sz val="10"/>
      <color rgb="FFFFFFFF"/>
      <name val="Calibri"/>
      <family val="2"/>
    </font>
    <font>
      <i/>
      <sz val="10"/>
      <color rgb="FF4F6228"/>
      <name val="Calibri"/>
      <family val="2"/>
    </font>
    <font>
      <i/>
      <sz val="10"/>
      <name val="Calibri"/>
      <family val="2"/>
    </font>
    <font>
      <b/>
      <sz val="12"/>
      <color theme="4" tint="-0.499984740745262"/>
      <name val="Tahoma"/>
      <family val="2"/>
    </font>
    <font>
      <sz val="10"/>
      <color theme="0" tint="-4.9989318521683403E-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b/>
      <i/>
      <sz val="16"/>
      <color theme="3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244061"/>
        <bgColor rgb="FF000000"/>
      </patternFill>
    </fill>
    <fill>
      <patternFill patternType="solid">
        <fgColor rgb="FFE4E0DE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D3D2CF"/>
        <bgColor rgb="FF000000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 style="dashed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medium">
        <color theme="3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/>
      <top/>
      <bottom style="thick">
        <color theme="3"/>
      </bottom>
      <diagonal/>
    </border>
    <border>
      <left/>
      <right/>
      <top style="double">
        <color indexed="64"/>
      </top>
      <bottom/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medium">
        <color indexed="62"/>
      </top>
      <bottom style="thin">
        <color indexed="2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dashed">
        <color theme="2" tint="-0.499984740745262"/>
      </left>
      <right style="dashed">
        <color theme="2" tint="-0.499984740745262"/>
      </right>
      <top style="dashed">
        <color theme="2" tint="-0.499984740745262"/>
      </top>
      <bottom style="dashed">
        <color theme="2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A09D96"/>
      </left>
      <right style="thin">
        <color rgb="FFA09D96"/>
      </right>
      <top style="thin">
        <color rgb="FFA09D96"/>
      </top>
      <bottom style="thin">
        <color rgb="FFA09D96"/>
      </bottom>
      <diagonal/>
    </border>
    <border>
      <left/>
      <right/>
      <top/>
      <bottom style="thick">
        <color rgb="FF766A62"/>
      </bottom>
      <diagonal/>
    </border>
    <border>
      <left/>
      <right/>
      <top/>
      <bottom style="medium">
        <color theme="9" tint="-0.24994659260841701"/>
      </bottom>
      <diagonal/>
    </border>
    <border>
      <left/>
      <right/>
      <top/>
      <bottom style="medium">
        <color theme="9" tint="0.39994506668294322"/>
      </bottom>
      <diagonal/>
    </border>
    <border>
      <left/>
      <right/>
      <top/>
      <bottom style="medium">
        <color theme="9" tint="0.59996337778862885"/>
      </bottom>
      <diagonal/>
    </border>
    <border>
      <left/>
      <right/>
      <top/>
      <bottom style="medium">
        <color rgb="FFA09D96"/>
      </bottom>
      <diagonal/>
    </border>
    <border>
      <left style="thin">
        <color rgb="FFA09D96"/>
      </left>
      <right/>
      <top style="thin">
        <color rgb="FFA09D96"/>
      </top>
      <bottom style="thin">
        <color rgb="FFA09D9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/>
      <right style="thin">
        <color theme="2" tint="-0.24994659260841701"/>
      </right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dashed">
        <color theme="2" tint="-0.499984740745262"/>
      </left>
      <right style="dashed">
        <color theme="2" tint="-0.499984740745262"/>
      </right>
      <top/>
      <bottom style="dashed">
        <color theme="2" tint="-0.499984740745262"/>
      </bottom>
      <diagonal/>
    </border>
    <border>
      <left style="thin">
        <color theme="2" tint="-0.24994659260841701"/>
      </left>
      <right/>
      <top/>
      <bottom/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2"/>
      </left>
      <right/>
      <top style="thin">
        <color indexed="62"/>
      </top>
      <bottom style="medium">
        <color indexed="62"/>
      </bottom>
      <diagonal/>
    </border>
    <border>
      <left/>
      <right style="thin">
        <color indexed="62"/>
      </right>
      <top style="thin">
        <color indexed="62"/>
      </top>
      <bottom style="medium">
        <color indexed="62"/>
      </bottom>
      <diagonal/>
    </border>
    <border>
      <left style="dashed">
        <color theme="2" tint="-0.499984740745262"/>
      </left>
      <right style="dashed">
        <color theme="2" tint="-0.499984740745262"/>
      </right>
      <top style="dashed">
        <color theme="2" tint="-0.499984740745262"/>
      </top>
      <bottom/>
      <diagonal/>
    </border>
    <border>
      <left style="dashed">
        <color theme="2" tint="-0.499984740745262"/>
      </left>
      <right style="dashed">
        <color theme="2" tint="-0.499984740745262"/>
      </right>
      <top style="medium">
        <color theme="2" tint="-0.499984740745262"/>
      </top>
      <bottom style="dashed">
        <color theme="2" tint="-0.499984740745262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499984740745262"/>
      </top>
      <bottom style="thin">
        <color theme="2" tint="-0.24994659260841701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rgb="FFA09D96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theme="3"/>
      </bottom>
      <diagonal/>
    </border>
    <border>
      <left/>
      <right/>
      <top/>
      <bottom style="medium">
        <color rgb="FF002060"/>
      </bottom>
      <diagonal/>
    </border>
    <border>
      <left style="thin">
        <color rgb="FFA09E98"/>
      </left>
      <right style="thin">
        <color rgb="FFA09E98"/>
      </right>
      <top style="thin">
        <color rgb="FFA09E98"/>
      </top>
      <bottom style="thin">
        <color rgb="FFA09E98"/>
      </bottom>
      <diagonal/>
    </border>
    <border>
      <left style="dashed">
        <color rgb="FF6C6A64"/>
      </left>
      <right style="dashed">
        <color rgb="FF6C6A64"/>
      </right>
      <top style="dashed">
        <color rgb="FF6C6A64"/>
      </top>
      <bottom style="dashed">
        <color rgb="FF6C6A64"/>
      </bottom>
      <diagonal/>
    </border>
    <border>
      <left style="thin">
        <color rgb="FFA09E98"/>
      </left>
      <right style="thin">
        <color rgb="FFA09E98"/>
      </right>
      <top style="medium">
        <color rgb="FF6C6A64"/>
      </top>
      <bottom style="thin">
        <color rgb="FFA09E98"/>
      </bottom>
      <diagonal/>
    </border>
    <border>
      <left style="dashed">
        <color rgb="FF6C6A64"/>
      </left>
      <right style="dashed">
        <color rgb="FF6C6A64"/>
      </right>
      <top style="medium">
        <color rgb="FF6C6A64"/>
      </top>
      <bottom style="dashed">
        <color rgb="FF6C6A64"/>
      </bottom>
      <diagonal/>
    </border>
    <border>
      <left style="thin">
        <color rgb="FFA09E98"/>
      </left>
      <right style="thin">
        <color rgb="FFA09E98"/>
      </right>
      <top style="thin">
        <color rgb="FFA09E98"/>
      </top>
      <bottom/>
      <diagonal/>
    </border>
    <border>
      <left style="dashed">
        <color rgb="FF6C6A64"/>
      </left>
      <right style="dashed">
        <color rgb="FF6C6A64"/>
      </right>
      <top style="dashed">
        <color rgb="FF6C6A64"/>
      </top>
      <bottom/>
      <diagonal/>
    </border>
    <border>
      <left style="thin">
        <color theme="4" tint="0.39988402966399123"/>
      </left>
      <right style="thin">
        <color theme="4" tint="0.39988402966399123"/>
      </right>
      <top style="thin">
        <color theme="4" tint="0.39988402966399123"/>
      </top>
      <bottom style="thin">
        <color theme="4" tint="0.399884029663991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91454817346722"/>
      </top>
      <bottom style="thin">
        <color theme="4" tint="0.39988402966399123"/>
      </bottom>
      <diagonal/>
    </border>
    <border>
      <left style="thin">
        <color theme="4" tint="0.39985351115451523"/>
      </left>
      <right/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/>
      <right style="thin">
        <color theme="4" tint="0.39985351115451523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rgb="FF6C6A64"/>
      </left>
      <right style="thin">
        <color rgb="FF6C6A64"/>
      </right>
      <top style="thin">
        <color rgb="FF6C6A64"/>
      </top>
      <bottom style="thin">
        <color rgb="FF6C6A64"/>
      </bottom>
      <diagonal/>
    </border>
    <border>
      <left style="thin">
        <color rgb="FF244061"/>
      </left>
      <right style="thin">
        <color rgb="FF244061"/>
      </right>
      <top style="thin">
        <color rgb="FF244061"/>
      </top>
      <bottom style="thin">
        <color rgb="FF244061"/>
      </bottom>
      <diagonal/>
    </border>
    <border>
      <left style="thin">
        <color rgb="FFA09D96"/>
      </left>
      <right style="thin">
        <color rgb="FFA09D9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/>
      <diagonal/>
    </border>
  </borders>
  <cellStyleXfs count="195">
    <xf numFmtId="0" fontId="0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0" fontId="25" fillId="0" borderId="7" applyNumberFormat="0" applyFont="0" applyFill="0" applyAlignment="0" applyProtection="0"/>
    <xf numFmtId="0" fontId="19" fillId="0" borderId="0">
      <alignment horizontal="right"/>
      <protection locked="0"/>
    </xf>
    <xf numFmtId="166" fontId="10" fillId="0" borderId="1"/>
    <xf numFmtId="167" fontId="10" fillId="0" borderId="1"/>
    <xf numFmtId="168" fontId="10" fillId="0" borderId="1"/>
    <xf numFmtId="169" fontId="10" fillId="0" borderId="1"/>
    <xf numFmtId="170" fontId="10" fillId="0" borderId="1"/>
    <xf numFmtId="171" fontId="10" fillId="0" borderId="1"/>
    <xf numFmtId="17" fontId="10" fillId="0" borderId="1"/>
    <xf numFmtId="172" fontId="10" fillId="0" borderId="1"/>
    <xf numFmtId="166" fontId="11" fillId="0" borderId="0"/>
    <xf numFmtId="169" fontId="11" fillId="0" borderId="0"/>
    <xf numFmtId="166" fontId="10" fillId="62" borderId="0"/>
    <xf numFmtId="166" fontId="10" fillId="2" borderId="2">
      <protection locked="0"/>
    </xf>
    <xf numFmtId="167" fontId="10" fillId="2" borderId="2">
      <protection locked="0"/>
    </xf>
    <xf numFmtId="168" fontId="10" fillId="2" borderId="2">
      <protection locked="0"/>
    </xf>
    <xf numFmtId="169" fontId="10" fillId="2" borderId="2">
      <protection locked="0"/>
    </xf>
    <xf numFmtId="171" fontId="10" fillId="2" borderId="2">
      <protection locked="0"/>
    </xf>
    <xf numFmtId="17" fontId="10" fillId="2" borderId="2">
      <protection locked="0"/>
    </xf>
    <xf numFmtId="15" fontId="10" fillId="2" borderId="2">
      <protection locked="0"/>
    </xf>
    <xf numFmtId="186" fontId="10" fillId="2" borderId="2">
      <protection locked="0"/>
    </xf>
    <xf numFmtId="172" fontId="10" fillId="2" borderId="2">
      <protection locked="0"/>
    </xf>
    <xf numFmtId="187" fontId="10" fillId="2" borderId="2">
      <protection locked="0"/>
    </xf>
    <xf numFmtId="166" fontId="10" fillId="3" borderId="2">
      <protection locked="0"/>
    </xf>
    <xf numFmtId="169" fontId="12" fillId="3" borderId="2">
      <protection locked="0"/>
    </xf>
    <xf numFmtId="49" fontId="10" fillId="2" borderId="2">
      <protection locked="0"/>
    </xf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0" fillId="0" borderId="3"/>
    <xf numFmtId="0" fontId="17" fillId="0" borderId="0"/>
    <xf numFmtId="0" fontId="18" fillId="0" borderId="0"/>
    <xf numFmtId="166" fontId="19" fillId="0" borderId="0"/>
    <xf numFmtId="174" fontId="19" fillId="0" borderId="0">
      <alignment vertical="center"/>
    </xf>
    <xf numFmtId="168" fontId="19" fillId="0" borderId="0"/>
    <xf numFmtId="169" fontId="19" fillId="0" borderId="0"/>
    <xf numFmtId="175" fontId="19" fillId="0" borderId="0">
      <alignment vertical="center"/>
    </xf>
    <xf numFmtId="171" fontId="19" fillId="0" borderId="0"/>
    <xf numFmtId="17" fontId="19" fillId="0" borderId="0"/>
    <xf numFmtId="166" fontId="10" fillId="0" borderId="4"/>
    <xf numFmtId="174" fontId="10" fillId="0" borderId="4"/>
    <xf numFmtId="168" fontId="10" fillId="0" borderId="4"/>
    <xf numFmtId="169" fontId="10" fillId="0" borderId="4"/>
    <xf numFmtId="171" fontId="10" fillId="0" borderId="4"/>
    <xf numFmtId="17" fontId="10" fillId="0" borderId="4"/>
    <xf numFmtId="14" fontId="10" fillId="0" borderId="4"/>
    <xf numFmtId="186" fontId="10" fillId="0" borderId="4"/>
    <xf numFmtId="172" fontId="10" fillId="0" borderId="4"/>
    <xf numFmtId="176" fontId="10" fillId="0" borderId="4"/>
    <xf numFmtId="177" fontId="10" fillId="0" borderId="4"/>
    <xf numFmtId="172" fontId="19" fillId="0" borderId="0">
      <alignment vertical="center"/>
    </xf>
    <xf numFmtId="172" fontId="10" fillId="4" borderId="4"/>
    <xf numFmtId="178" fontId="10" fillId="4" borderId="4"/>
    <xf numFmtId="176" fontId="10" fillId="4" borderId="4"/>
    <xf numFmtId="166" fontId="10" fillId="4" borderId="4"/>
    <xf numFmtId="174" fontId="10" fillId="4" borderId="4"/>
    <xf numFmtId="168" fontId="10" fillId="4" borderId="4"/>
    <xf numFmtId="169" fontId="10" fillId="4" borderId="4"/>
    <xf numFmtId="171" fontId="10" fillId="4" borderId="4"/>
    <xf numFmtId="17" fontId="10" fillId="4" borderId="4"/>
    <xf numFmtId="166" fontId="20" fillId="4" borderId="4"/>
    <xf numFmtId="166" fontId="10" fillId="5" borderId="2">
      <protection locked="0"/>
    </xf>
    <xf numFmtId="174" fontId="10" fillId="5" borderId="2">
      <protection locked="0"/>
    </xf>
    <xf numFmtId="168" fontId="10" fillId="5" borderId="2">
      <protection locked="0"/>
    </xf>
    <xf numFmtId="169" fontId="10" fillId="5" borderId="2">
      <protection locked="0"/>
    </xf>
    <xf numFmtId="170" fontId="10" fillId="5" borderId="2">
      <protection locked="0"/>
    </xf>
    <xf numFmtId="171" fontId="10" fillId="5" borderId="2">
      <protection locked="0"/>
    </xf>
    <xf numFmtId="17" fontId="10" fillId="5" borderId="2">
      <protection locked="0"/>
    </xf>
    <xf numFmtId="179" fontId="10" fillId="5" borderId="2">
      <protection locked="0"/>
    </xf>
    <xf numFmtId="166" fontId="10" fillId="6" borderId="2">
      <protection locked="0"/>
    </xf>
    <xf numFmtId="172" fontId="10" fillId="5" borderId="2">
      <protection locked="0"/>
    </xf>
    <xf numFmtId="178" fontId="10" fillId="5" borderId="2">
      <protection locked="0"/>
    </xf>
    <xf numFmtId="177" fontId="10" fillId="7" borderId="12"/>
    <xf numFmtId="166" fontId="10" fillId="7" borderId="10"/>
    <xf numFmtId="180" fontId="10" fillId="7" borderId="10"/>
    <xf numFmtId="168" fontId="10" fillId="7" borderId="10"/>
    <xf numFmtId="181" fontId="10" fillId="7" borderId="10"/>
    <xf numFmtId="169" fontId="10" fillId="7" borderId="10"/>
    <xf numFmtId="170" fontId="10" fillId="7" borderId="10"/>
    <xf numFmtId="171" fontId="10" fillId="7" borderId="10"/>
    <xf numFmtId="17" fontId="10" fillId="7" borderId="10"/>
    <xf numFmtId="172" fontId="10" fillId="7" borderId="10"/>
    <xf numFmtId="178" fontId="10" fillId="7" borderId="10"/>
    <xf numFmtId="176" fontId="10" fillId="7" borderId="10"/>
    <xf numFmtId="166" fontId="10" fillId="0" borderId="4">
      <protection locked="0"/>
    </xf>
    <xf numFmtId="167" fontId="10" fillId="0" borderId="4">
      <protection locked="0"/>
    </xf>
    <xf numFmtId="168" fontId="10" fillId="0" borderId="4">
      <protection locked="0"/>
    </xf>
    <xf numFmtId="166" fontId="10" fillId="0" borderId="5">
      <protection locked="0"/>
    </xf>
    <xf numFmtId="167" fontId="10" fillId="0" borderId="5">
      <protection locked="0"/>
    </xf>
    <xf numFmtId="0" fontId="32" fillId="8" borderId="13">
      <alignment horizontal="center" vertical="center" wrapText="1"/>
    </xf>
    <xf numFmtId="0" fontId="32" fillId="9" borderId="14">
      <alignment horizontal="center" vertical="center" wrapText="1"/>
    </xf>
    <xf numFmtId="0" fontId="32" fillId="9" borderId="13">
      <alignment horizontal="left" vertical="center"/>
    </xf>
    <xf numFmtId="166" fontId="10" fillId="0" borderId="10"/>
    <xf numFmtId="166" fontId="21" fillId="0" borderId="10"/>
    <xf numFmtId="166" fontId="41" fillId="0" borderId="11"/>
    <xf numFmtId="0" fontId="33" fillId="9" borderId="13">
      <alignment horizontal="center" vertical="center" wrapText="1"/>
    </xf>
    <xf numFmtId="0" fontId="10" fillId="63" borderId="0">
      <alignment horizontal="left"/>
      <protection locked="0"/>
    </xf>
    <xf numFmtId="0" fontId="22" fillId="63" borderId="0">
      <alignment horizontal="left"/>
      <protection locked="0"/>
    </xf>
    <xf numFmtId="0" fontId="19" fillId="0" borderId="0">
      <protection locked="0"/>
    </xf>
    <xf numFmtId="0" fontId="23" fillId="0" borderId="0">
      <protection locked="0"/>
    </xf>
    <xf numFmtId="0" fontId="24" fillId="0" borderId="6">
      <protection locked="0"/>
    </xf>
    <xf numFmtId="0" fontId="34" fillId="0" borderId="16">
      <protection locked="0"/>
    </xf>
    <xf numFmtId="0" fontId="35" fillId="0" borderId="17">
      <protection locked="0"/>
    </xf>
    <xf numFmtId="0" fontId="36" fillId="0" borderId="18">
      <protection locked="0"/>
    </xf>
    <xf numFmtId="166" fontId="33" fillId="9" borderId="8">
      <alignment wrapText="1"/>
    </xf>
    <xf numFmtId="174" fontId="33" fillId="9" borderId="8">
      <alignment wrapText="1"/>
    </xf>
    <xf numFmtId="172" fontId="33" fillId="9" borderId="8">
      <alignment wrapText="1"/>
    </xf>
    <xf numFmtId="176" fontId="33" fillId="9" borderId="8">
      <alignment wrapText="1"/>
    </xf>
    <xf numFmtId="186" fontId="10" fillId="5" borderId="2">
      <protection locked="0"/>
    </xf>
    <xf numFmtId="186" fontId="10" fillId="0" borderId="1"/>
    <xf numFmtId="186" fontId="10" fillId="4" borderId="4"/>
    <xf numFmtId="186" fontId="10" fillId="7" borderId="10"/>
    <xf numFmtId="187" fontId="10" fillId="5" borderId="2">
      <protection locked="0"/>
    </xf>
    <xf numFmtId="187" fontId="10" fillId="0" borderId="1"/>
    <xf numFmtId="187" fontId="10" fillId="4" borderId="4"/>
    <xf numFmtId="187" fontId="10" fillId="0" borderId="4"/>
    <xf numFmtId="187" fontId="10" fillId="7" borderId="10"/>
    <xf numFmtId="186" fontId="19" fillId="0" borderId="0">
      <alignment vertical="center"/>
    </xf>
    <xf numFmtId="187" fontId="19" fillId="0" borderId="0">
      <alignment vertical="center"/>
    </xf>
    <xf numFmtId="0" fontId="37" fillId="0" borderId="0">
      <protection locked="0"/>
    </xf>
    <xf numFmtId="0" fontId="38" fillId="0" borderId="0">
      <protection locked="0"/>
    </xf>
    <xf numFmtId="171" fontId="12" fillId="3" borderId="2">
      <protection locked="0"/>
    </xf>
    <xf numFmtId="9" fontId="10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1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50" fillId="65" borderId="0" applyNumberFormat="0" applyBorder="0" applyAlignment="0" applyProtection="0"/>
    <xf numFmtId="0" fontId="51" fillId="66" borderId="0" applyNumberFormat="0" applyBorder="0" applyAlignment="0" applyProtection="0"/>
    <xf numFmtId="0" fontId="52" fillId="67" borderId="0" applyNumberFormat="0" applyBorder="0" applyAlignment="0" applyProtection="0"/>
    <xf numFmtId="0" fontId="53" fillId="68" borderId="24" applyNumberFormat="0" applyAlignment="0" applyProtection="0"/>
    <xf numFmtId="0" fontId="54" fillId="69" borderId="25" applyNumberFormat="0" applyAlignment="0" applyProtection="0"/>
    <xf numFmtId="0" fontId="55" fillId="69" borderId="24" applyNumberFormat="0" applyAlignment="0" applyProtection="0"/>
    <xf numFmtId="0" fontId="56" fillId="0" borderId="26" applyNumberFormat="0" applyFill="0" applyAlignment="0" applyProtection="0"/>
    <xf numFmtId="0" fontId="57" fillId="70" borderId="27" applyNumberFormat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71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60" fillId="74" borderId="0" applyNumberFormat="0" applyBorder="0" applyAlignment="0" applyProtection="0"/>
    <xf numFmtId="0" fontId="60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60" fillId="78" borderId="0" applyNumberFormat="0" applyBorder="0" applyAlignment="0" applyProtection="0"/>
    <xf numFmtId="0" fontId="60" fillId="79" borderId="0" applyNumberFormat="0" applyBorder="0" applyAlignment="0" applyProtection="0"/>
    <xf numFmtId="0" fontId="8" fillId="80" borderId="0" applyNumberFormat="0" applyBorder="0" applyAlignment="0" applyProtection="0"/>
    <xf numFmtId="0" fontId="8" fillId="81" borderId="0" applyNumberFormat="0" applyBorder="0" applyAlignment="0" applyProtection="0"/>
    <xf numFmtId="0" fontId="60" fillId="82" borderId="0" applyNumberFormat="0" applyBorder="0" applyAlignment="0" applyProtection="0"/>
    <xf numFmtId="0" fontId="60" fillId="83" borderId="0" applyNumberFormat="0" applyBorder="0" applyAlignment="0" applyProtection="0"/>
    <xf numFmtId="0" fontId="8" fillId="84" borderId="0" applyNumberFormat="0" applyBorder="0" applyAlignment="0" applyProtection="0"/>
    <xf numFmtId="0" fontId="8" fillId="85" borderId="0" applyNumberFormat="0" applyBorder="0" applyAlignment="0" applyProtection="0"/>
    <xf numFmtId="0" fontId="60" fillId="86" borderId="0" applyNumberFormat="0" applyBorder="0" applyAlignment="0" applyProtection="0"/>
    <xf numFmtId="0" fontId="60" fillId="87" borderId="0" applyNumberFormat="0" applyBorder="0" applyAlignment="0" applyProtection="0"/>
    <xf numFmtId="0" fontId="8" fillId="88" borderId="0" applyNumberFormat="0" applyBorder="0" applyAlignment="0" applyProtection="0"/>
    <xf numFmtId="0" fontId="8" fillId="89" borderId="0" applyNumberFormat="0" applyBorder="0" applyAlignment="0" applyProtection="0"/>
    <xf numFmtId="0" fontId="60" fillId="90" borderId="0" applyNumberFormat="0" applyBorder="0" applyAlignment="0" applyProtection="0"/>
    <xf numFmtId="0" fontId="60" fillId="91" borderId="0" applyNumberFormat="0" applyBorder="0" applyAlignment="0" applyProtection="0"/>
    <xf numFmtId="0" fontId="8" fillId="92" borderId="0" applyNumberFormat="0" applyBorder="0" applyAlignment="0" applyProtection="0"/>
    <xf numFmtId="0" fontId="8" fillId="93" borderId="0" applyNumberFormat="0" applyBorder="0" applyAlignment="0" applyProtection="0"/>
    <xf numFmtId="0" fontId="60" fillId="94" borderId="0" applyNumberFormat="0" applyBorder="0" applyAlignment="0" applyProtection="0"/>
    <xf numFmtId="172" fontId="10" fillId="0" borderId="1"/>
    <xf numFmtId="190" fontId="10" fillId="0" borderId="1"/>
    <xf numFmtId="172" fontId="10" fillId="4" borderId="2"/>
    <xf numFmtId="186" fontId="33" fillId="9" borderId="8">
      <alignment wrapText="1"/>
    </xf>
    <xf numFmtId="192" fontId="10" fillId="7" borderId="2"/>
    <xf numFmtId="0" fontId="10" fillId="0" borderId="2"/>
    <xf numFmtId="178" fontId="10" fillId="2" borderId="2">
      <protection locked="0"/>
    </xf>
    <xf numFmtId="0" fontId="16" fillId="0" borderId="0"/>
    <xf numFmtId="0" fontId="7" fillId="0" borderId="0"/>
    <xf numFmtId="0" fontId="16" fillId="0" borderId="0"/>
    <xf numFmtId="19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" fillId="0" borderId="0"/>
    <xf numFmtId="0" fontId="5" fillId="0" borderId="0"/>
    <xf numFmtId="0" fontId="1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9" fillId="0" borderId="0">
      <alignment horizontal="right"/>
      <protection locked="0"/>
    </xf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0" borderId="43">
      <protection locked="0"/>
    </xf>
    <xf numFmtId="0" fontId="83" fillId="0" borderId="43">
      <protection locked="0"/>
    </xf>
    <xf numFmtId="43" fontId="3" fillId="0" borderId="0" applyFont="0" applyFill="0" applyBorder="0" applyAlignment="0" applyProtection="0"/>
    <xf numFmtId="0" fontId="2" fillId="0" borderId="0"/>
    <xf numFmtId="0" fontId="1" fillId="0" borderId="0"/>
  </cellStyleXfs>
  <cellXfs count="536">
    <xf numFmtId="0" fontId="0" fillId="0" borderId="0" xfId="0"/>
    <xf numFmtId="0" fontId="0" fillId="0" borderId="0" xfId="0"/>
    <xf numFmtId="0" fontId="26" fillId="0" borderId="0" xfId="0" applyFont="1" applyFill="1"/>
    <xf numFmtId="0" fontId="24" fillId="0" borderId="6" xfId="102">
      <protection locked="0"/>
    </xf>
    <xf numFmtId="0" fontId="19" fillId="0" borderId="0" xfId="100">
      <protection locked="0"/>
    </xf>
    <xf numFmtId="166" fontId="10" fillId="5" borderId="2" xfId="63">
      <protection locked="0"/>
    </xf>
    <xf numFmtId="169" fontId="10" fillId="5" borderId="2" xfId="66">
      <protection locked="0"/>
    </xf>
    <xf numFmtId="168" fontId="10" fillId="5" borderId="2" xfId="65" applyNumberFormat="1">
      <protection locked="0"/>
    </xf>
    <xf numFmtId="171" fontId="10" fillId="5" borderId="2" xfId="68" applyNumberFormat="1">
      <protection locked="0"/>
    </xf>
    <xf numFmtId="174" fontId="10" fillId="5" borderId="2" xfId="64">
      <protection locked="0"/>
    </xf>
    <xf numFmtId="172" fontId="10" fillId="5" borderId="2" xfId="72">
      <protection locked="0"/>
    </xf>
    <xf numFmtId="17" fontId="10" fillId="5" borderId="2" xfId="69">
      <protection locked="0"/>
    </xf>
    <xf numFmtId="0" fontId="18" fillId="0" borderId="0" xfId="33"/>
    <xf numFmtId="0" fontId="26" fillId="0" borderId="0" xfId="0" applyFont="1"/>
    <xf numFmtId="0" fontId="27" fillId="0" borderId="0" xfId="0" applyFont="1" applyFill="1"/>
    <xf numFmtId="166" fontId="10" fillId="6" borderId="2" xfId="71">
      <protection locked="0"/>
    </xf>
    <xf numFmtId="0" fontId="27" fillId="0" borderId="0" xfId="0" applyFont="1"/>
    <xf numFmtId="0" fontId="28" fillId="0" borderId="0" xfId="0" applyFont="1" applyFill="1"/>
    <xf numFmtId="166" fontId="10" fillId="2" borderId="2" xfId="15">
      <protection locked="0"/>
    </xf>
    <xf numFmtId="169" fontId="10" fillId="2" borderId="2" xfId="18">
      <protection locked="0"/>
    </xf>
    <xf numFmtId="168" fontId="10" fillId="2" borderId="2" xfId="17">
      <protection locked="0"/>
    </xf>
    <xf numFmtId="171" fontId="10" fillId="2" borderId="2" xfId="19" applyNumberFormat="1">
      <protection locked="0"/>
    </xf>
    <xf numFmtId="174" fontId="10" fillId="2" borderId="2" xfId="16" applyNumberFormat="1">
      <protection locked="0"/>
    </xf>
    <xf numFmtId="172" fontId="10" fillId="2" borderId="2" xfId="23">
      <protection locked="0"/>
    </xf>
    <xf numFmtId="17" fontId="10" fillId="2" borderId="2" xfId="20">
      <protection locked="0"/>
    </xf>
    <xf numFmtId="166" fontId="10" fillId="3" borderId="2" xfId="25">
      <protection locked="0"/>
    </xf>
    <xf numFmtId="166" fontId="10" fillId="0" borderId="1" xfId="4"/>
    <xf numFmtId="169" fontId="10" fillId="0" borderId="1" xfId="7"/>
    <xf numFmtId="168" fontId="10" fillId="0" borderId="1" xfId="6"/>
    <xf numFmtId="171" fontId="10" fillId="0" borderId="1" xfId="9" applyNumberFormat="1"/>
    <xf numFmtId="174" fontId="10" fillId="0" borderId="1" xfId="5" applyNumberFormat="1"/>
    <xf numFmtId="172" fontId="10" fillId="0" borderId="1" xfId="11"/>
    <xf numFmtId="17" fontId="10" fillId="0" borderId="1" xfId="10"/>
    <xf numFmtId="166" fontId="10" fillId="4" borderId="4" xfId="56"/>
    <xf numFmtId="169" fontId="10" fillId="4" borderId="4" xfId="59" applyNumberFormat="1"/>
    <xf numFmtId="168" fontId="10" fillId="4" borderId="4" xfId="58"/>
    <xf numFmtId="171" fontId="10" fillId="4" borderId="4" xfId="60"/>
    <xf numFmtId="174" fontId="10" fillId="4" borderId="4" xfId="57" applyNumberFormat="1"/>
    <xf numFmtId="172" fontId="10" fillId="4" borderId="4" xfId="53"/>
    <xf numFmtId="17" fontId="10" fillId="4" borderId="4" xfId="61"/>
    <xf numFmtId="166" fontId="19" fillId="0" borderId="0" xfId="34"/>
    <xf numFmtId="169" fontId="19" fillId="0" borderId="0" xfId="37"/>
    <xf numFmtId="168" fontId="19" fillId="0" borderId="0" xfId="36"/>
    <xf numFmtId="171" fontId="19" fillId="0" borderId="0" xfId="39"/>
    <xf numFmtId="174" fontId="19" fillId="0" borderId="0" xfId="35">
      <alignment vertical="center"/>
    </xf>
    <xf numFmtId="172" fontId="19" fillId="0" borderId="0" xfId="52">
      <alignment vertical="center"/>
    </xf>
    <xf numFmtId="17" fontId="19" fillId="0" borderId="0" xfId="39" applyNumberFormat="1"/>
    <xf numFmtId="166" fontId="10" fillId="0" borderId="4" xfId="41"/>
    <xf numFmtId="169" fontId="10" fillId="0" borderId="4" xfId="44"/>
    <xf numFmtId="168" fontId="10" fillId="0" borderId="4" xfId="43"/>
    <xf numFmtId="171" fontId="10" fillId="0" borderId="4" xfId="45"/>
    <xf numFmtId="174" fontId="10" fillId="0" borderId="4" xfId="42"/>
    <xf numFmtId="172" fontId="10" fillId="0" borderId="4" xfId="49"/>
    <xf numFmtId="17" fontId="10" fillId="0" borderId="4" xfId="46"/>
    <xf numFmtId="166" fontId="29" fillId="0" borderId="0" xfId="34" applyFont="1"/>
    <xf numFmtId="169" fontId="11" fillId="0" borderId="0" xfId="13"/>
    <xf numFmtId="166" fontId="10" fillId="7" borderId="10" xfId="75"/>
    <xf numFmtId="169" fontId="10" fillId="7" borderId="10" xfId="79"/>
    <xf numFmtId="168" fontId="10" fillId="7" borderId="10" xfId="77"/>
    <xf numFmtId="171" fontId="10" fillId="7" borderId="10" xfId="81" applyNumberFormat="1"/>
    <xf numFmtId="180" fontId="10" fillId="7" borderId="10" xfId="76"/>
    <xf numFmtId="172" fontId="10" fillId="7" borderId="10" xfId="83"/>
    <xf numFmtId="17" fontId="10" fillId="7" borderId="10" xfId="82"/>
    <xf numFmtId="0" fontId="17" fillId="0" borderId="0" xfId="32"/>
    <xf numFmtId="0" fontId="13" fillId="0" borderId="0" xfId="28"/>
    <xf numFmtId="0" fontId="30" fillId="0" borderId="0" xfId="0" applyFont="1" applyFill="1"/>
    <xf numFmtId="166" fontId="10" fillId="62" borderId="0" xfId="14"/>
    <xf numFmtId="0" fontId="10" fillId="63" borderId="0" xfId="98">
      <alignment horizontal="left"/>
      <protection locked="0"/>
    </xf>
    <xf numFmtId="0" fontId="22" fillId="63" borderId="0" xfId="99">
      <alignment horizontal="left"/>
      <protection locked="0"/>
    </xf>
    <xf numFmtId="0" fontId="32" fillId="9" borderId="14" xfId="92">
      <alignment horizontal="center" vertical="center" wrapText="1"/>
    </xf>
    <xf numFmtId="166" fontId="41" fillId="0" borderId="11" xfId="96"/>
    <xf numFmtId="166" fontId="10" fillId="0" borderId="10" xfId="94"/>
    <xf numFmtId="175" fontId="19" fillId="0" borderId="0" xfId="38">
      <alignment vertical="center"/>
    </xf>
    <xf numFmtId="0" fontId="10" fillId="0" borderId="3" xfId="31"/>
    <xf numFmtId="17" fontId="19" fillId="0" borderId="0" xfId="40"/>
    <xf numFmtId="0" fontId="34" fillId="0" borderId="16" xfId="103">
      <protection locked="0"/>
    </xf>
    <xf numFmtId="0" fontId="35" fillId="0" borderId="17" xfId="104">
      <protection locked="0"/>
    </xf>
    <xf numFmtId="0" fontId="36" fillId="0" borderId="18" xfId="105">
      <protection locked="0"/>
    </xf>
    <xf numFmtId="0" fontId="33" fillId="9" borderId="13" xfId="97">
      <alignment horizontal="center" vertical="center" wrapText="1"/>
    </xf>
    <xf numFmtId="0" fontId="19" fillId="10" borderId="0" xfId="100" applyFill="1">
      <protection locked="0"/>
    </xf>
    <xf numFmtId="0" fontId="19" fillId="0" borderId="0" xfId="100" applyAlignment="1">
      <alignment horizontal="left" indent="1"/>
      <protection locked="0"/>
    </xf>
    <xf numFmtId="0" fontId="31" fillId="0" borderId="9" xfId="0" applyFont="1" applyBorder="1" applyAlignment="1">
      <alignment horizontal="left" indent="1"/>
    </xf>
    <xf numFmtId="0" fontId="26" fillId="0" borderId="9" xfId="0" applyFont="1" applyBorder="1"/>
    <xf numFmtId="166" fontId="33" fillId="9" borderId="8" xfId="106">
      <alignment wrapText="1"/>
    </xf>
    <xf numFmtId="0" fontId="15" fillId="0" borderId="0" xfId="30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10" borderId="0" xfId="0" applyFill="1"/>
    <xf numFmtId="0" fontId="0" fillId="22" borderId="0" xfId="0" applyFill="1"/>
    <xf numFmtId="0" fontId="0" fillId="23" borderId="0" xfId="0" applyFill="1"/>
    <xf numFmtId="0" fontId="0" fillId="24" borderId="0" xfId="0" applyFill="1"/>
    <xf numFmtId="0" fontId="0" fillId="25" borderId="0" xfId="0" applyFill="1"/>
    <xf numFmtId="0" fontId="0" fillId="26" borderId="0" xfId="0" applyFill="1"/>
    <xf numFmtId="0" fontId="0" fillId="27" borderId="0" xfId="0" applyFill="1"/>
    <xf numFmtId="0" fontId="0" fillId="28" borderId="0" xfId="0" applyFill="1"/>
    <xf numFmtId="0" fontId="0" fillId="29" borderId="0" xfId="0" applyFill="1"/>
    <xf numFmtId="0" fontId="0" fillId="30" borderId="0" xfId="0" applyFill="1"/>
    <xf numFmtId="0" fontId="0" fillId="31" borderId="0" xfId="0" applyFill="1"/>
    <xf numFmtId="0" fontId="0" fillId="32" borderId="0" xfId="0" applyFill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0" fillId="44" borderId="0" xfId="0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0" fontId="0" fillId="48" borderId="0" xfId="0" applyFill="1"/>
    <xf numFmtId="0" fontId="0" fillId="49" borderId="0" xfId="0" applyFill="1"/>
    <xf numFmtId="0" fontId="0" fillId="50" borderId="0" xfId="0" applyFill="1"/>
    <xf numFmtId="0" fontId="0" fillId="51" borderId="0" xfId="0" applyFill="1"/>
    <xf numFmtId="0" fontId="0" fillId="52" borderId="0" xfId="0" applyFill="1"/>
    <xf numFmtId="0" fontId="0" fillId="53" borderId="0" xfId="0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0" fillId="58" borderId="0" xfId="0" applyFill="1"/>
    <xf numFmtId="0" fontId="0" fillId="59" borderId="0" xfId="0" applyFill="1"/>
    <xf numFmtId="0" fontId="0" fillId="60" borderId="0" xfId="0" applyFill="1"/>
    <xf numFmtId="0" fontId="0" fillId="61" borderId="0" xfId="0" applyFill="1"/>
    <xf numFmtId="187" fontId="10" fillId="5" borderId="2" xfId="114">
      <protection locked="0"/>
    </xf>
    <xf numFmtId="0" fontId="19" fillId="0" borderId="0" xfId="3">
      <alignment horizontal="right"/>
      <protection locked="0"/>
    </xf>
    <xf numFmtId="0" fontId="24" fillId="0" borderId="0" xfId="102" applyBorder="1">
      <protection locked="0"/>
    </xf>
    <xf numFmtId="0" fontId="24" fillId="0" borderId="15" xfId="102" applyBorder="1">
      <protection locked="0"/>
    </xf>
    <xf numFmtId="0" fontId="0" fillId="0" borderId="15" xfId="0" applyBorder="1"/>
    <xf numFmtId="0" fontId="32" fillId="9" borderId="13" xfId="93">
      <alignment horizontal="left" vertical="center"/>
    </xf>
    <xf numFmtId="0" fontId="19" fillId="0" borderId="0" xfId="3" applyProtection="1">
      <alignment horizontal="right"/>
    </xf>
    <xf numFmtId="166" fontId="0" fillId="0" borderId="10" xfId="94" applyFont="1"/>
    <xf numFmtId="166" fontId="0" fillId="0" borderId="0" xfId="0" applyNumberFormat="1"/>
    <xf numFmtId="168" fontId="10" fillId="5" borderId="2" xfId="65">
      <protection locked="0"/>
    </xf>
    <xf numFmtId="169" fontId="10" fillId="4" borderId="4" xfId="59"/>
    <xf numFmtId="171" fontId="10" fillId="5" borderId="2" xfId="68">
      <protection locked="0"/>
    </xf>
    <xf numFmtId="10" fontId="0" fillId="0" borderId="0" xfId="0" applyNumberFormat="1"/>
    <xf numFmtId="172" fontId="0" fillId="0" borderId="0" xfId="0" applyNumberFormat="1"/>
    <xf numFmtId="0" fontId="19" fillId="0" borderId="0" xfId="3" applyFill="1" applyBorder="1">
      <alignment horizontal="right"/>
      <protection locked="0"/>
    </xf>
    <xf numFmtId="0" fontId="0" fillId="0" borderId="0" xfId="0" applyFill="1"/>
    <xf numFmtId="166" fontId="0" fillId="5" borderId="2" xfId="63" applyFont="1">
      <protection locked="0"/>
    </xf>
    <xf numFmtId="166" fontId="41" fillId="0" borderId="11" xfId="0" applyNumberFormat="1" applyFont="1" applyBorder="1"/>
    <xf numFmtId="166" fontId="0" fillId="0" borderId="11" xfId="0" applyNumberFormat="1" applyBorder="1"/>
    <xf numFmtId="0" fontId="19" fillId="0" borderId="0" xfId="0" applyFont="1" applyAlignment="1" applyProtection="1">
      <alignment horizontal="right"/>
      <protection locked="0"/>
    </xf>
    <xf numFmtId="0" fontId="34" fillId="0" borderId="19" xfId="103" applyBorder="1">
      <protection locked="0"/>
    </xf>
    <xf numFmtId="0" fontId="42" fillId="0" borderId="19" xfId="103" applyFont="1" applyBorder="1">
      <protection locked="0"/>
    </xf>
    <xf numFmtId="0" fontId="10" fillId="0" borderId="0" xfId="0" applyFont="1"/>
    <xf numFmtId="171" fontId="10" fillId="5" borderId="2" xfId="65" applyNumberFormat="1">
      <protection locked="0"/>
    </xf>
    <xf numFmtId="185" fontId="0" fillId="0" borderId="0" xfId="124" applyNumberFormat="1" applyFont="1"/>
    <xf numFmtId="0" fontId="0" fillId="0" borderId="0" xfId="0" applyBorder="1"/>
    <xf numFmtId="166" fontId="0" fillId="0" borderId="4" xfId="41" applyFont="1"/>
    <xf numFmtId="182" fontId="0" fillId="0" borderId="0" xfId="0" applyNumberFormat="1"/>
    <xf numFmtId="0" fontId="0" fillId="0" borderId="0" xfId="0" applyAlignment="1">
      <alignment horizontal="right"/>
    </xf>
    <xf numFmtId="166" fontId="0" fillId="64" borderId="3" xfId="41" applyFont="1" applyFill="1" applyBorder="1"/>
    <xf numFmtId="166" fontId="0" fillId="64" borderId="4" xfId="41" applyFont="1" applyFill="1"/>
    <xf numFmtId="166" fontId="44" fillId="64" borderId="4" xfId="41" applyFont="1" applyFill="1"/>
    <xf numFmtId="0" fontId="0" fillId="0" borderId="4" xfId="0" applyBorder="1"/>
    <xf numFmtId="166" fontId="43" fillId="64" borderId="4" xfId="41" applyFont="1" applyFill="1"/>
    <xf numFmtId="0" fontId="19" fillId="0" borderId="0" xfId="0" applyFont="1" applyAlignment="1" applyProtection="1">
      <alignment horizontal="right"/>
      <protection locked="0"/>
    </xf>
    <xf numFmtId="0" fontId="0" fillId="0" borderId="0" xfId="0"/>
    <xf numFmtId="0" fontId="25" fillId="0" borderId="0" xfId="0" applyFont="1"/>
    <xf numFmtId="188" fontId="25" fillId="0" borderId="0" xfId="0" applyNumberFormat="1" applyFont="1"/>
    <xf numFmtId="166" fontId="10" fillId="7" borderId="10" xfId="75" quotePrefix="1"/>
    <xf numFmtId="0" fontId="34" fillId="0" borderId="16" xfId="103" quotePrefix="1">
      <protection locked="0"/>
    </xf>
    <xf numFmtId="188" fontId="61" fillId="0" borderId="0" xfId="0" applyNumberFormat="1" applyFont="1"/>
    <xf numFmtId="0" fontId="25" fillId="0" borderId="0" xfId="0" applyFont="1" applyBorder="1"/>
    <xf numFmtId="0" fontId="25" fillId="0" borderId="0" xfId="0" applyFont="1" applyFill="1"/>
    <xf numFmtId="0" fontId="0" fillId="0" borderId="0" xfId="0"/>
    <xf numFmtId="0" fontId="25" fillId="0" borderId="0" xfId="0" applyFont="1" applyAlignment="1">
      <alignment horizontal="center"/>
    </xf>
    <xf numFmtId="0" fontId="0" fillId="0" borderId="0" xfId="0" applyFont="1" applyBorder="1"/>
    <xf numFmtId="3" fontId="0" fillId="0" borderId="0" xfId="0" applyNumberFormat="1" applyBorder="1" applyProtection="1">
      <protection locked="0"/>
    </xf>
    <xf numFmtId="0" fontId="0" fillId="0" borderId="0" xfId="0" applyFont="1" applyFill="1" applyBorder="1" applyProtection="1"/>
    <xf numFmtId="173" fontId="25" fillId="0" borderId="0" xfId="1" applyNumberFormat="1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62" fillId="0" borderId="0" xfId="0" applyFont="1" applyBorder="1"/>
    <xf numFmtId="4" fontId="0" fillId="0" borderId="0" xfId="0" applyNumberFormat="1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0" xfId="0" applyBorder="1" applyAlignment="1" applyProtection="1">
      <alignment horizontal="left"/>
      <protection locked="0"/>
    </xf>
    <xf numFmtId="185" fontId="0" fillId="0" borderId="0" xfId="0" applyNumberFormat="1" applyBorder="1" applyProtection="1">
      <protection locked="0"/>
    </xf>
    <xf numFmtId="0" fontId="63" fillId="0" borderId="0" xfId="0" applyFont="1" applyBorder="1" applyProtection="1">
      <protection locked="0"/>
    </xf>
    <xf numFmtId="0" fontId="63" fillId="0" borderId="0" xfId="0" applyFont="1" applyBorder="1"/>
    <xf numFmtId="0" fontId="0" fillId="0" borderId="0" xfId="0" applyBorder="1" applyAlignment="1" applyProtection="1">
      <alignment horizontal="center"/>
      <protection locked="0"/>
    </xf>
    <xf numFmtId="0" fontId="64" fillId="0" borderId="0" xfId="0" applyFont="1" applyBorder="1"/>
    <xf numFmtId="0" fontId="65" fillId="0" borderId="0" xfId="0" applyFont="1"/>
    <xf numFmtId="0" fontId="0" fillId="0" borderId="0" xfId="0" applyFont="1" applyFill="1"/>
    <xf numFmtId="0" fontId="66" fillId="0" borderId="0" xfId="0" applyFont="1" applyBorder="1"/>
    <xf numFmtId="0" fontId="66" fillId="0" borderId="0" xfId="0" applyFont="1" applyFill="1" applyBorder="1"/>
    <xf numFmtId="0" fontId="65" fillId="0" borderId="0" xfId="0" applyFont="1" applyFill="1"/>
    <xf numFmtId="0" fontId="67" fillId="0" borderId="0" xfId="0" applyFont="1" applyAlignment="1">
      <alignment horizontal="center" vertical="center" wrapText="1"/>
    </xf>
    <xf numFmtId="0" fontId="67" fillId="0" borderId="0" xfId="0" applyNumberFormat="1" applyFont="1" applyAlignment="1">
      <alignment horizontal="center" vertical="center" wrapText="1"/>
    </xf>
    <xf numFmtId="0" fontId="67" fillId="0" borderId="0" xfId="0" applyFont="1"/>
    <xf numFmtId="0" fontId="68" fillId="0" borderId="0" xfId="0" applyFont="1"/>
    <xf numFmtId="9" fontId="62" fillId="0" borderId="0" xfId="0" applyNumberFormat="1" applyFont="1" applyAlignment="1">
      <alignment horizontal="center"/>
    </xf>
    <xf numFmtId="0" fontId="25" fillId="0" borderId="0" xfId="0" quotePrefix="1" applyFont="1"/>
    <xf numFmtId="174" fontId="33" fillId="9" borderId="8" xfId="107">
      <alignment wrapText="1"/>
    </xf>
    <xf numFmtId="0" fontId="69" fillId="0" borderId="0" xfId="0" applyFont="1" applyAlignment="1">
      <alignment horizontal="left" vertical="center"/>
    </xf>
    <xf numFmtId="0" fontId="70" fillId="0" borderId="0" xfId="0" applyFont="1"/>
    <xf numFmtId="1" fontId="25" fillId="0" borderId="0" xfId="0" applyNumberFormat="1" applyFont="1"/>
    <xf numFmtId="1" fontId="66" fillId="0" borderId="0" xfId="0" applyNumberFormat="1" applyFont="1" applyBorder="1"/>
    <xf numFmtId="9" fontId="66" fillId="0" borderId="0" xfId="0" applyNumberFormat="1" applyFont="1"/>
    <xf numFmtId="1" fontId="71" fillId="0" borderId="0" xfId="0" applyNumberFormat="1" applyFont="1" applyBorder="1"/>
    <xf numFmtId="191" fontId="0" fillId="0" borderId="0" xfId="0" applyNumberFormat="1"/>
    <xf numFmtId="0" fontId="25" fillId="0" borderId="0" xfId="0" applyFont="1" applyBorder="1" applyAlignment="1">
      <alignment horizontal="center" vertical="center" wrapText="1"/>
    </xf>
    <xf numFmtId="0" fontId="62" fillId="0" borderId="0" xfId="0" applyFont="1"/>
    <xf numFmtId="0" fontId="10" fillId="0" borderId="3" xfId="31" quotePrefix="1"/>
    <xf numFmtId="0" fontId="10" fillId="63" borderId="0" xfId="98" applyAlignment="1">
      <alignment horizontal="center"/>
      <protection locked="0"/>
    </xf>
    <xf numFmtId="0" fontId="72" fillId="0" borderId="0" xfId="0" applyNumberFormat="1" applyFont="1"/>
    <xf numFmtId="0" fontId="62" fillId="0" borderId="0" xfId="0" applyFont="1" applyAlignment="1">
      <alignment horizontal="left"/>
    </xf>
    <xf numFmtId="0" fontId="66" fillId="0" borderId="0" xfId="0" applyFont="1"/>
    <xf numFmtId="0" fontId="0" fillId="0" borderId="0" xfId="0" applyFont="1" applyAlignment="1">
      <alignment horizontal="center"/>
    </xf>
    <xf numFmtId="0" fontId="62" fillId="0" borderId="0" xfId="0" applyFont="1" applyAlignment="1">
      <alignment horizontal="right"/>
    </xf>
    <xf numFmtId="0" fontId="0" fillId="0" borderId="0" xfId="0" applyNumberFormat="1"/>
    <xf numFmtId="0" fontId="69" fillId="0" borderId="0" xfId="0" applyFont="1" applyAlignment="1">
      <alignment horizontal="right" vertical="center"/>
    </xf>
    <xf numFmtId="0" fontId="25" fillId="0" borderId="0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10" fillId="0" borderId="2" xfId="169"/>
    <xf numFmtId="189" fontId="0" fillId="0" borderId="0" xfId="0" applyNumberFormat="1"/>
    <xf numFmtId="186" fontId="33" fillId="9" borderId="8" xfId="167">
      <alignment wrapText="1"/>
    </xf>
    <xf numFmtId="166" fontId="0" fillId="6" borderId="2" xfId="71" applyFont="1">
      <protection locked="0"/>
    </xf>
    <xf numFmtId="0" fontId="0" fillId="0" borderId="2" xfId="169" applyFont="1"/>
    <xf numFmtId="0" fontId="0" fillId="0" borderId="0" xfId="0"/>
    <xf numFmtId="3" fontId="0" fillId="0" borderId="0" xfId="0" applyNumberFormat="1"/>
    <xf numFmtId="194" fontId="0" fillId="0" borderId="0" xfId="0" applyNumberFormat="1"/>
    <xf numFmtId="0" fontId="45" fillId="64" borderId="0" xfId="0" applyFont="1" applyFill="1" applyAlignment="1">
      <alignment horizontal="left"/>
    </xf>
    <xf numFmtId="0" fontId="45" fillId="64" borderId="0" xfId="0" applyFont="1" applyFill="1" applyBorder="1"/>
    <xf numFmtId="0" fontId="0" fillId="0" borderId="0" xfId="0" applyFill="1" applyBorder="1"/>
    <xf numFmtId="185" fontId="10" fillId="0" borderId="4" xfId="124" applyNumberFormat="1" applyBorder="1"/>
    <xf numFmtId="0" fontId="45" fillId="0" borderId="0" xfId="0" applyFont="1" applyFill="1" applyBorder="1"/>
    <xf numFmtId="0" fontId="24" fillId="0" borderId="6" xfId="102" applyFill="1">
      <protection locked="0"/>
    </xf>
    <xf numFmtId="166" fontId="0" fillId="0" borderId="4" xfId="41" applyFont="1" applyFill="1"/>
    <xf numFmtId="172" fontId="10" fillId="4" borderId="2" xfId="166"/>
    <xf numFmtId="178" fontId="10" fillId="4" borderId="4" xfId="54"/>
    <xf numFmtId="176" fontId="10" fillId="7" borderId="10" xfId="85"/>
    <xf numFmtId="172" fontId="33" fillId="9" borderId="8" xfId="108">
      <alignment wrapText="1"/>
    </xf>
    <xf numFmtId="0" fontId="19" fillId="0" borderId="0" xfId="0" applyFont="1" applyFill="1" applyBorder="1" applyAlignment="1" applyProtection="1">
      <alignment horizontal="right"/>
      <protection locked="0"/>
    </xf>
    <xf numFmtId="172" fontId="10" fillId="4" borderId="2" xfId="166" quotePrefix="1"/>
    <xf numFmtId="166" fontId="10" fillId="5" borderId="2" xfId="63" quotePrefix="1">
      <protection locked="0"/>
    </xf>
    <xf numFmtId="166" fontId="41" fillId="0" borderId="11" xfId="96" applyFill="1"/>
    <xf numFmtId="166" fontId="10" fillId="0" borderId="10" xfId="94" applyFill="1"/>
    <xf numFmtId="0" fontId="75" fillId="0" borderId="0" xfId="122" applyFont="1">
      <protection locked="0"/>
    </xf>
    <xf numFmtId="0" fontId="32" fillId="0" borderId="0" xfId="92" applyFill="1" applyBorder="1">
      <alignment horizontal="center" vertical="center" wrapText="1"/>
    </xf>
    <xf numFmtId="10" fontId="0" fillId="0" borderId="0" xfId="124" applyNumberFormat="1" applyFont="1"/>
    <xf numFmtId="0" fontId="76" fillId="0" borderId="3" xfId="31" applyFont="1"/>
    <xf numFmtId="0" fontId="76" fillId="0" borderId="0" xfId="0" applyFont="1"/>
    <xf numFmtId="172" fontId="10" fillId="0" borderId="29" xfId="49" applyFill="1" applyBorder="1"/>
    <xf numFmtId="166" fontId="41" fillId="0" borderId="31" xfId="96" applyBorder="1"/>
    <xf numFmtId="0" fontId="22" fillId="96" borderId="30" xfId="92" applyFont="1" applyFill="1" applyBorder="1">
      <alignment horizontal="center" vertical="center" wrapText="1"/>
    </xf>
    <xf numFmtId="0" fontId="32" fillId="9" borderId="14" xfId="92" applyFont="1">
      <alignment horizontal="center" vertical="center" wrapText="1"/>
    </xf>
    <xf numFmtId="176" fontId="10" fillId="7" borderId="10" xfId="85" applyNumberFormat="1"/>
    <xf numFmtId="198" fontId="0" fillId="0" borderId="0" xfId="0" applyNumberFormat="1" applyBorder="1"/>
    <xf numFmtId="199" fontId="0" fillId="0" borderId="0" xfId="0" applyNumberFormat="1" applyBorder="1"/>
    <xf numFmtId="201" fontId="58" fillId="0" borderId="0" xfId="1" applyNumberFormat="1" applyFont="1"/>
    <xf numFmtId="0" fontId="24" fillId="0" borderId="0" xfId="102" applyFill="1" applyBorder="1">
      <protection locked="0"/>
    </xf>
    <xf numFmtId="166" fontId="10" fillId="0" borderId="0" xfId="63" applyFill="1" applyBorder="1">
      <protection locked="0"/>
    </xf>
    <xf numFmtId="0" fontId="45" fillId="0" borderId="0" xfId="0" applyFont="1" applyFill="1" applyBorder="1" applyAlignment="1">
      <alignment horizontal="right"/>
    </xf>
    <xf numFmtId="168" fontId="10" fillId="0" borderId="0" xfId="65" applyFill="1" applyBorder="1">
      <protection locked="0"/>
    </xf>
    <xf numFmtId="193" fontId="0" fillId="0" borderId="0" xfId="0" applyNumberFormat="1" applyFont="1" applyFill="1" applyBorder="1" applyAlignment="1">
      <alignment horizontal="right"/>
    </xf>
    <xf numFmtId="17" fontId="32" fillId="0" borderId="0" xfId="106" applyNumberFormat="1" applyFont="1" applyFill="1" applyBorder="1" applyAlignment="1">
      <alignment horizontal="center" wrapText="1"/>
    </xf>
    <xf numFmtId="10" fontId="0" fillId="0" borderId="0" xfId="0" applyNumberFormat="1" applyFill="1" applyBorder="1"/>
    <xf numFmtId="193" fontId="0" fillId="0" borderId="0" xfId="0" applyNumberFormat="1" applyFill="1" applyBorder="1"/>
    <xf numFmtId="4" fontId="0" fillId="0" borderId="0" xfId="0" applyNumberFormat="1" applyFill="1" applyBorder="1"/>
    <xf numFmtId="172" fontId="10" fillId="0" borderId="32" xfId="49" applyFill="1" applyBorder="1"/>
    <xf numFmtId="197" fontId="10" fillId="0" borderId="32" xfId="49" applyNumberFormat="1" applyFill="1" applyBorder="1"/>
    <xf numFmtId="0" fontId="0" fillId="0" borderId="0" xfId="0" applyFont="1"/>
    <xf numFmtId="200" fontId="34" fillId="0" borderId="19" xfId="103" applyNumberFormat="1" applyFill="1" applyBorder="1">
      <protection locked="0"/>
    </xf>
    <xf numFmtId="0" fontId="77" fillId="64" borderId="19" xfId="103" applyFont="1" applyFill="1" applyBorder="1" applyAlignment="1">
      <alignment horizontal="center"/>
      <protection locked="0"/>
    </xf>
    <xf numFmtId="202" fontId="0" fillId="0" borderId="0" xfId="0" applyNumberFormat="1"/>
    <xf numFmtId="169" fontId="0" fillId="0" borderId="0" xfId="0" applyNumberFormat="1"/>
    <xf numFmtId="169" fontId="78" fillId="97" borderId="0" xfId="13" applyFont="1" applyFill="1"/>
    <xf numFmtId="0" fontId="16" fillId="0" borderId="0" xfId="0" applyFont="1" applyBorder="1"/>
    <xf numFmtId="0" fontId="22" fillId="0" borderId="33" xfId="0" applyFont="1" applyBorder="1"/>
    <xf numFmtId="0" fontId="26" fillId="0" borderId="34" xfId="0" applyFont="1" applyBorder="1"/>
    <xf numFmtId="0" fontId="22" fillId="0" borderId="35" xfId="0" applyFont="1" applyBorder="1"/>
    <xf numFmtId="0" fontId="26" fillId="0" borderId="36" xfId="0" applyFont="1" applyBorder="1"/>
    <xf numFmtId="0" fontId="73" fillId="0" borderId="0" xfId="100" applyFont="1">
      <protection locked="0"/>
    </xf>
    <xf numFmtId="0" fontId="79" fillId="0" borderId="0" xfId="121" applyFont="1" applyProtection="1"/>
    <xf numFmtId="0" fontId="80" fillId="0" borderId="0" xfId="122" applyFont="1">
      <protection locked="0"/>
    </xf>
    <xf numFmtId="0" fontId="0" fillId="0" borderId="0" xfId="0" applyAlignment="1">
      <alignment horizontal="left"/>
    </xf>
    <xf numFmtId="185" fontId="0" fillId="0" borderId="4" xfId="124" applyNumberFormat="1" applyFont="1" applyFill="1" applyBorder="1"/>
    <xf numFmtId="203" fontId="10" fillId="5" borderId="2" xfId="63" applyNumberFormat="1">
      <protection locked="0"/>
    </xf>
    <xf numFmtId="196" fontId="10" fillId="5" borderId="2" xfId="63" applyNumberFormat="1">
      <protection locked="0"/>
    </xf>
    <xf numFmtId="166" fontId="0" fillId="95" borderId="4" xfId="41" applyFont="1" applyFill="1"/>
    <xf numFmtId="166" fontId="41" fillId="0" borderId="0" xfId="0" applyNumberFormat="1" applyFont="1" applyBorder="1"/>
    <xf numFmtId="0" fontId="41" fillId="0" borderId="0" xfId="30" applyFont="1"/>
    <xf numFmtId="0" fontId="22" fillId="63" borderId="0" xfId="99" applyAlignment="1">
      <alignment horizontal="center"/>
      <protection locked="0"/>
    </xf>
    <xf numFmtId="10" fontId="34" fillId="0" borderId="16" xfId="124" applyNumberFormat="1" applyFont="1" applyBorder="1" applyProtection="1">
      <protection locked="0"/>
    </xf>
    <xf numFmtId="194" fontId="0" fillId="0" borderId="0" xfId="0" applyNumberFormat="1" applyAlignment="1">
      <alignment horizontal="right"/>
    </xf>
    <xf numFmtId="183" fontId="0" fillId="0" borderId="4" xfId="124" applyNumberFormat="1" applyFont="1" applyFill="1" applyBorder="1"/>
    <xf numFmtId="183" fontId="0" fillId="0" borderId="4" xfId="124" applyNumberFormat="1" applyFont="1" applyFill="1" applyBorder="1" applyProtection="1"/>
    <xf numFmtId="185" fontId="35" fillId="0" borderId="17" xfId="124" applyNumberFormat="1" applyFont="1" applyBorder="1" applyProtection="1">
      <protection locked="0"/>
    </xf>
    <xf numFmtId="182" fontId="0" fillId="0" borderId="4" xfId="41" applyNumberFormat="1" applyFont="1" applyFill="1"/>
    <xf numFmtId="169" fontId="0" fillId="0" borderId="4" xfId="41" applyNumberFormat="1" applyFont="1" applyFill="1"/>
    <xf numFmtId="166" fontId="41" fillId="0" borderId="37" xfId="0" applyNumberFormat="1" applyFont="1" applyBorder="1"/>
    <xf numFmtId="166" fontId="0" fillId="0" borderId="28" xfId="41" applyFont="1" applyFill="1" applyBorder="1"/>
    <xf numFmtId="169" fontId="0" fillId="0" borderId="28" xfId="41" applyNumberFormat="1" applyFont="1" applyFill="1" applyBorder="1"/>
    <xf numFmtId="183" fontId="0" fillId="0" borderId="28" xfId="124" applyNumberFormat="1" applyFont="1" applyFill="1" applyBorder="1"/>
    <xf numFmtId="166" fontId="41" fillId="0" borderId="38" xfId="0" applyNumberFormat="1" applyFont="1" applyBorder="1"/>
    <xf numFmtId="166" fontId="0" fillId="0" borderId="39" xfId="41" applyFont="1" applyFill="1" applyBorder="1"/>
    <xf numFmtId="169" fontId="0" fillId="0" borderId="39" xfId="41" applyNumberFormat="1" applyFont="1" applyFill="1" applyBorder="1"/>
    <xf numFmtId="183" fontId="0" fillId="0" borderId="39" xfId="124" applyNumberFormat="1" applyFont="1" applyFill="1" applyBorder="1"/>
    <xf numFmtId="171" fontId="10" fillId="5" borderId="2" xfId="65" applyNumberFormat="1" applyProtection="1"/>
    <xf numFmtId="0" fontId="32" fillId="9" borderId="13" xfId="93" applyAlignment="1">
      <alignment horizontal="center" vertical="center"/>
    </xf>
    <xf numFmtId="0" fontId="32" fillId="9" borderId="40" xfId="93" applyBorder="1">
      <alignment horizontal="left" vertical="center"/>
    </xf>
    <xf numFmtId="0" fontId="32" fillId="9" borderId="20" xfId="92" applyBorder="1">
      <alignment horizontal="center" vertical="center" wrapText="1"/>
    </xf>
    <xf numFmtId="0" fontId="10" fillId="0" borderId="0" xfId="31" applyBorder="1"/>
    <xf numFmtId="171" fontId="10" fillId="5" borderId="2" xfId="68" applyBorder="1">
      <protection locked="0"/>
    </xf>
    <xf numFmtId="166" fontId="10" fillId="0" borderId="0" xfId="41" applyBorder="1"/>
    <xf numFmtId="166" fontId="10" fillId="0" borderId="41" xfId="41" applyBorder="1"/>
    <xf numFmtId="166" fontId="10" fillId="0" borderId="4" xfId="41" applyBorder="1"/>
    <xf numFmtId="166" fontId="10" fillId="0" borderId="42" xfId="41" applyBorder="1"/>
    <xf numFmtId="168" fontId="10" fillId="0" borderId="0" xfId="43" applyBorder="1"/>
    <xf numFmtId="168" fontId="10" fillId="0" borderId="41" xfId="43" applyBorder="1"/>
    <xf numFmtId="168" fontId="10" fillId="0" borderId="4" xfId="43" applyBorder="1"/>
    <xf numFmtId="168" fontId="10" fillId="0" borderId="42" xfId="43" applyBorder="1"/>
    <xf numFmtId="203" fontId="32" fillId="9" borderId="14" xfId="92" applyNumberFormat="1">
      <alignment horizontal="center" vertical="center" wrapText="1"/>
    </xf>
    <xf numFmtId="166" fontId="0" fillId="0" borderId="4" xfId="41" applyNumberFormat="1" applyFont="1" applyFill="1"/>
    <xf numFmtId="0" fontId="81" fillId="0" borderId="43" xfId="190">
      <protection locked="0"/>
    </xf>
    <xf numFmtId="0" fontId="82" fillId="0" borderId="0" xfId="33" applyFont="1"/>
    <xf numFmtId="204" fontId="10" fillId="0" borderId="4" xfId="1" applyNumberFormat="1" applyFont="1" applyBorder="1"/>
    <xf numFmtId="205" fontId="10" fillId="0" borderId="4" xfId="1" applyNumberFormat="1" applyFont="1" applyBorder="1"/>
    <xf numFmtId="182" fontId="10" fillId="2" borderId="2" xfId="15" applyNumberFormat="1">
      <protection locked="0"/>
    </xf>
    <xf numFmtId="173" fontId="74" fillId="0" borderId="4" xfId="1" applyFont="1" applyBorder="1"/>
    <xf numFmtId="0" fontId="32" fillId="9" borderId="14" xfId="92" applyAlignment="1">
      <alignment horizontal="left" vertical="top"/>
    </xf>
    <xf numFmtId="204" fontId="0" fillId="0" borderId="0" xfId="0" applyNumberFormat="1"/>
    <xf numFmtId="173" fontId="10" fillId="0" borderId="4" xfId="1" applyFont="1" applyBorder="1"/>
    <xf numFmtId="183" fontId="10" fillId="0" borderId="4" xfId="43" applyNumberFormat="1"/>
    <xf numFmtId="0" fontId="83" fillId="0" borderId="43" xfId="191">
      <protection locked="0"/>
    </xf>
    <xf numFmtId="183" fontId="22" fillId="0" borderId="4" xfId="43" applyNumberFormat="1" applyFont="1"/>
    <xf numFmtId="0" fontId="73" fillId="0" borderId="0" xfId="3" applyFont="1">
      <alignment horizontal="right"/>
      <protection locked="0"/>
    </xf>
    <xf numFmtId="0" fontId="22" fillId="0" borderId="0" xfId="0" applyFont="1"/>
    <xf numFmtId="166" fontId="22" fillId="0" borderId="10" xfId="94" applyFont="1"/>
    <xf numFmtId="183" fontId="40" fillId="0" borderId="4" xfId="43" applyNumberFormat="1" applyFont="1"/>
    <xf numFmtId="0" fontId="84" fillId="0" borderId="43" xfId="191" applyFont="1" applyFill="1">
      <protection locked="0"/>
    </xf>
    <xf numFmtId="0" fontId="32" fillId="9" borderId="14" xfId="92" applyAlignment="1">
      <alignment horizontal="center" vertical="center"/>
    </xf>
    <xf numFmtId="0" fontId="32" fillId="9" borderId="14" xfId="92" applyAlignment="1">
      <alignment horizontal="left" vertical="center"/>
    </xf>
    <xf numFmtId="10" fontId="10" fillId="0" borderId="4" xfId="124" applyNumberFormat="1" applyBorder="1"/>
    <xf numFmtId="166" fontId="33" fillId="9" borderId="8" xfId="106" applyAlignment="1"/>
    <xf numFmtId="0" fontId="22" fillId="63" borderId="0" xfId="0" applyFont="1" applyFill="1"/>
    <xf numFmtId="0" fontId="86" fillId="63" borderId="0" xfId="33" applyFont="1" applyFill="1"/>
    <xf numFmtId="10" fontId="22" fillId="0" borderId="4" xfId="124" applyNumberFormat="1" applyFont="1" applyBorder="1"/>
    <xf numFmtId="166" fontId="22" fillId="0" borderId="4" xfId="41" applyFont="1"/>
    <xf numFmtId="0" fontId="87" fillId="0" borderId="0" xfId="0" applyFont="1" applyFill="1" applyBorder="1"/>
    <xf numFmtId="185" fontId="22" fillId="0" borderId="4" xfId="124" applyNumberFormat="1" applyFont="1" applyBorder="1"/>
    <xf numFmtId="43" fontId="0" fillId="0" borderId="4" xfId="192" applyFont="1" applyBorder="1"/>
    <xf numFmtId="43" fontId="10" fillId="0" borderId="4" xfId="192" applyFont="1" applyBorder="1"/>
    <xf numFmtId="0" fontId="80" fillId="0" borderId="0" xfId="0" applyFont="1" applyProtection="1">
      <protection locked="0"/>
    </xf>
    <xf numFmtId="0" fontId="0" fillId="0" borderId="0" xfId="0" quotePrefix="1" applyFont="1"/>
    <xf numFmtId="166" fontId="0" fillId="0" borderId="4" xfId="41" quotePrefix="1" applyFont="1"/>
    <xf numFmtId="169" fontId="10" fillId="0" borderId="4" xfId="41" applyNumberFormat="1"/>
    <xf numFmtId="166" fontId="10" fillId="0" borderId="10" xfId="94" applyAlignment="1">
      <alignment horizontal="center"/>
    </xf>
    <xf numFmtId="0" fontId="19" fillId="0" borderId="0" xfId="0" applyFont="1"/>
    <xf numFmtId="0" fontId="0" fillId="0" borderId="2" xfId="169" applyFont="1" applyAlignment="1">
      <alignment horizontal="center"/>
    </xf>
    <xf numFmtId="166" fontId="41" fillId="0" borderId="11" xfId="96" applyAlignment="1">
      <alignment horizontal="center"/>
    </xf>
    <xf numFmtId="166" fontId="10" fillId="0" borderId="4" xfId="41" applyFont="1"/>
    <xf numFmtId="182" fontId="22" fillId="0" borderId="4" xfId="41" applyNumberFormat="1" applyFont="1"/>
    <xf numFmtId="182" fontId="22" fillId="0" borderId="0" xfId="0" applyNumberFormat="1" applyFont="1"/>
    <xf numFmtId="169" fontId="0" fillId="0" borderId="4" xfId="41" quotePrefix="1" applyNumberFormat="1" applyFont="1"/>
    <xf numFmtId="0" fontId="19" fillId="0" borderId="0" xfId="3" applyFont="1">
      <alignment horizontal="right"/>
      <protection locked="0"/>
    </xf>
    <xf numFmtId="166" fontId="88" fillId="0" borderId="0" xfId="0" applyNumberFormat="1" applyFont="1"/>
    <xf numFmtId="169" fontId="22" fillId="0" borderId="4" xfId="41" applyNumberFormat="1" applyFont="1"/>
    <xf numFmtId="0" fontId="32" fillId="9" borderId="14" xfId="92" applyAlignment="1">
      <alignment horizontal="left" vertical="center" wrapText="1"/>
    </xf>
    <xf numFmtId="166" fontId="40" fillId="0" borderId="4" xfId="41" applyFont="1"/>
    <xf numFmtId="206" fontId="0" fillId="0" borderId="0" xfId="1" applyNumberFormat="1" applyFont="1"/>
    <xf numFmtId="185" fontId="19" fillId="0" borderId="44" xfId="124" applyNumberFormat="1" applyFont="1" applyFill="1" applyBorder="1"/>
    <xf numFmtId="0" fontId="19" fillId="0" borderId="0" xfId="0" applyFont="1" applyFill="1" applyBorder="1"/>
    <xf numFmtId="0" fontId="19" fillId="0" borderId="0" xfId="3" applyFont="1" applyFill="1" applyBorder="1" applyProtection="1">
      <alignment horizontal="right"/>
    </xf>
    <xf numFmtId="166" fontId="19" fillId="0" borderId="44" xfId="41" applyFont="1" applyFill="1" applyBorder="1"/>
    <xf numFmtId="166" fontId="89" fillId="0" borderId="45" xfId="0" applyNumberFormat="1" applyFont="1" applyFill="1" applyBorder="1"/>
    <xf numFmtId="0" fontId="90" fillId="98" borderId="14" xfId="92" applyFont="1" applyFill="1" applyBorder="1">
      <alignment horizontal="center" vertical="center" wrapText="1"/>
    </xf>
    <xf numFmtId="166" fontId="89" fillId="0" borderId="0" xfId="0" applyNumberFormat="1" applyFont="1" applyFill="1" applyBorder="1"/>
    <xf numFmtId="0" fontId="19" fillId="0" borderId="0" xfId="3" applyFont="1" applyFill="1" applyBorder="1">
      <alignment horizontal="right"/>
      <protection locked="0"/>
    </xf>
    <xf numFmtId="183" fontId="19" fillId="0" borderId="44" xfId="124" applyNumberFormat="1" applyFont="1" applyFill="1" applyBorder="1" applyAlignment="1">
      <alignment horizontal="center"/>
    </xf>
    <xf numFmtId="0" fontId="91" fillId="0" borderId="0" xfId="32" applyFont="1" applyFill="1" applyBorder="1"/>
    <xf numFmtId="0" fontId="73" fillId="99" borderId="0" xfId="99" applyFont="1" applyFill="1" applyBorder="1" applyAlignment="1">
      <alignment horizontal="center"/>
      <protection locked="0"/>
    </xf>
    <xf numFmtId="0" fontId="73" fillId="99" borderId="0" xfId="99" applyFont="1" applyFill="1" applyBorder="1">
      <alignment horizontal="left"/>
      <protection locked="0"/>
    </xf>
    <xf numFmtId="0" fontId="45" fillId="100" borderId="0" xfId="0" applyFont="1" applyFill="1" applyBorder="1" applyAlignment="1">
      <alignment horizontal="left"/>
    </xf>
    <xf numFmtId="166" fontId="19" fillId="0" borderId="46" xfId="41" applyFont="1" applyFill="1" applyBorder="1"/>
    <xf numFmtId="166" fontId="89" fillId="0" borderId="47" xfId="0" applyNumberFormat="1" applyFont="1" applyFill="1" applyBorder="1"/>
    <xf numFmtId="166" fontId="19" fillId="0" borderId="48" xfId="41" applyFont="1" applyFill="1" applyBorder="1"/>
    <xf numFmtId="166" fontId="89" fillId="0" borderId="49" xfId="0" applyNumberFormat="1" applyFont="1" applyFill="1" applyBorder="1"/>
    <xf numFmtId="0" fontId="19" fillId="0" borderId="0" xfId="169" applyFont="1" applyFill="1" applyBorder="1"/>
    <xf numFmtId="168" fontId="19" fillId="0" borderId="0" xfId="17" applyFont="1" applyFill="1" applyBorder="1">
      <protection locked="0"/>
    </xf>
    <xf numFmtId="10" fontId="19" fillId="0" borderId="0" xfId="0" applyNumberFormat="1" applyFont="1" applyFill="1" applyBorder="1"/>
    <xf numFmtId="0" fontId="92" fillId="0" borderId="0" xfId="0" applyFont="1" applyFill="1" applyBorder="1"/>
    <xf numFmtId="17" fontId="90" fillId="0" borderId="0" xfId="106" applyNumberFormat="1" applyFont="1" applyFill="1" applyBorder="1" applyAlignment="1">
      <alignment horizontal="center" wrapText="1"/>
    </xf>
    <xf numFmtId="0" fontId="90" fillId="0" borderId="0" xfId="106" applyNumberFormat="1" applyFont="1" applyFill="1" applyBorder="1" applyAlignment="1">
      <alignment horizontal="center" wrapText="1"/>
    </xf>
    <xf numFmtId="0" fontId="90" fillId="0" borderId="0" xfId="92" applyFont="1" applyFill="1" applyBorder="1" applyAlignment="1">
      <alignment vertical="center" wrapText="1"/>
    </xf>
    <xf numFmtId="0" fontId="0" fillId="0" borderId="0" xfId="0" quotePrefix="1"/>
    <xf numFmtId="204" fontId="88" fillId="0" borderId="0" xfId="1" applyNumberFormat="1" applyFont="1"/>
    <xf numFmtId="0" fontId="32" fillId="9" borderId="0" xfId="92" applyBorder="1">
      <alignment horizontal="center" vertical="center" wrapText="1"/>
    </xf>
    <xf numFmtId="166" fontId="22" fillId="0" borderId="4" xfId="41" quotePrefix="1" applyFont="1"/>
    <xf numFmtId="166" fontId="0" fillId="0" borderId="4" xfId="41" quotePrefix="1" applyNumberFormat="1" applyFont="1"/>
    <xf numFmtId="166" fontId="40" fillId="0" borderId="10" xfId="94" applyFont="1"/>
    <xf numFmtId="184" fontId="0" fillId="0" borderId="4" xfId="41" quotePrefix="1" applyNumberFormat="1" applyFont="1"/>
    <xf numFmtId="205" fontId="0" fillId="0" borderId="4" xfId="1" quotePrefix="1" applyNumberFormat="1" applyFont="1" applyBorder="1"/>
    <xf numFmtId="182" fontId="0" fillId="0" borderId="4" xfId="41" quotePrefix="1" applyNumberFormat="1" applyFont="1"/>
    <xf numFmtId="169" fontId="10" fillId="2" borderId="2" xfId="18" quotePrefix="1">
      <protection locked="0"/>
    </xf>
    <xf numFmtId="166" fontId="22" fillId="0" borderId="4" xfId="86" applyFont="1">
      <protection locked="0"/>
    </xf>
    <xf numFmtId="185" fontId="10" fillId="0" borderId="4" xfId="124" applyNumberFormat="1" applyBorder="1" applyProtection="1">
      <protection locked="0"/>
    </xf>
    <xf numFmtId="182" fontId="10" fillId="0" borderId="4" xfId="86" applyNumberFormat="1">
      <protection locked="0"/>
    </xf>
    <xf numFmtId="166" fontId="10" fillId="0" borderId="4" xfId="86">
      <protection locked="0"/>
    </xf>
    <xf numFmtId="186" fontId="33" fillId="9" borderId="8" xfId="167" applyAlignment="1"/>
    <xf numFmtId="166" fontId="22" fillId="4" borderId="10" xfId="94" applyFont="1" applyFill="1"/>
    <xf numFmtId="166" fontId="10" fillId="101" borderId="10" xfId="94" applyFill="1"/>
    <xf numFmtId="166" fontId="10" fillId="4" borderId="10" xfId="94" applyFill="1"/>
    <xf numFmtId="185" fontId="0" fillId="0" borderId="4" xfId="124" quotePrefix="1" applyNumberFormat="1" applyFont="1" applyBorder="1"/>
    <xf numFmtId="185" fontId="74" fillId="0" borderId="4" xfId="124" quotePrefix="1" applyNumberFormat="1" applyFont="1" applyBorder="1"/>
    <xf numFmtId="166" fontId="10" fillId="4" borderId="10" xfId="94" applyFont="1" applyFill="1"/>
    <xf numFmtId="0" fontId="73" fillId="0" borderId="0" xfId="0" applyFont="1"/>
    <xf numFmtId="166" fontId="22" fillId="63" borderId="10" xfId="94" applyFont="1" applyFill="1"/>
    <xf numFmtId="166" fontId="10" fillId="63" borderId="10" xfId="94" applyFill="1"/>
    <xf numFmtId="166" fontId="0" fillId="0" borderId="4" xfId="41" quotePrefix="1" applyFont="1" applyFill="1"/>
    <xf numFmtId="166" fontId="10" fillId="0" borderId="4" xfId="41" quotePrefix="1" applyFont="1"/>
    <xf numFmtId="0" fontId="83" fillId="0" borderId="43" xfId="191" applyFill="1">
      <protection locked="0"/>
    </xf>
    <xf numFmtId="166" fontId="74" fillId="0" borderId="4" xfId="41" applyFont="1"/>
    <xf numFmtId="185" fontId="10" fillId="0" borderId="10" xfId="124" applyNumberFormat="1" applyBorder="1"/>
    <xf numFmtId="166" fontId="0" fillId="0" borderId="4" xfId="86" applyFont="1">
      <protection locked="0"/>
    </xf>
    <xf numFmtId="166" fontId="33" fillId="9" borderId="8" xfId="106" applyFont="1">
      <alignment wrapText="1"/>
    </xf>
    <xf numFmtId="204" fontId="0" fillId="0" borderId="0" xfId="1" applyNumberFormat="1" applyFont="1"/>
    <xf numFmtId="204" fontId="22" fillId="0" borderId="4" xfId="1" applyNumberFormat="1" applyFont="1" applyBorder="1"/>
    <xf numFmtId="0" fontId="9" fillId="0" borderId="0" xfId="186">
      <alignment horizontal="right"/>
      <protection locked="0"/>
    </xf>
    <xf numFmtId="207" fontId="10" fillId="0" borderId="1" xfId="4" applyNumberFormat="1"/>
    <xf numFmtId="0" fontId="0" fillId="63" borderId="0" xfId="98" applyFont="1">
      <alignment horizontal="left"/>
      <protection locked="0"/>
    </xf>
    <xf numFmtId="166" fontId="10" fillId="0" borderId="4" xfId="86" applyProtection="1"/>
    <xf numFmtId="0" fontId="33" fillId="9" borderId="13" xfId="97" applyAlignment="1">
      <alignment horizontal="left" vertical="center" wrapText="1"/>
    </xf>
    <xf numFmtId="171" fontId="10" fillId="0" borderId="1" xfId="9"/>
    <xf numFmtId="0" fontId="33" fillId="9" borderId="14" xfId="92" applyFont="1">
      <alignment horizontal="center" vertical="center" wrapText="1"/>
    </xf>
    <xf numFmtId="169" fontId="10" fillId="0" borderId="4" xfId="44" applyNumberFormat="1"/>
    <xf numFmtId="171" fontId="10" fillId="2" borderId="2" xfId="19">
      <protection locked="0"/>
    </xf>
    <xf numFmtId="178" fontId="10" fillId="7" borderId="10" xfId="84"/>
    <xf numFmtId="190" fontId="10" fillId="0" borderId="1" xfId="165"/>
    <xf numFmtId="173" fontId="10" fillId="4" borderId="4" xfId="1" applyNumberFormat="1" applyFont="1" applyFill="1" applyBorder="1"/>
    <xf numFmtId="43" fontId="0" fillId="0" borderId="0" xfId="0" applyNumberFormat="1"/>
    <xf numFmtId="0" fontId="18" fillId="0" borderId="0" xfId="33" applyFill="1" applyBorder="1"/>
    <xf numFmtId="0" fontId="93" fillId="0" borderId="0" xfId="121" applyFont="1" applyProtection="1"/>
    <xf numFmtId="166" fontId="94" fillId="0" borderId="4" xfId="41" applyFont="1"/>
    <xf numFmtId="166" fontId="41" fillId="0" borderId="11" xfId="96" applyFont="1"/>
    <xf numFmtId="166" fontId="10" fillId="64" borderId="10" xfId="94" applyFill="1"/>
    <xf numFmtId="174" fontId="33" fillId="9" borderId="8" xfId="108" applyNumberFormat="1">
      <alignment wrapText="1"/>
    </xf>
    <xf numFmtId="0" fontId="95" fillId="2" borderId="51" xfId="0" applyFont="1" applyFill="1" applyBorder="1" applyAlignment="1">
      <alignment horizontal="center"/>
    </xf>
    <xf numFmtId="3" fontId="96" fillId="4" borderId="50" xfId="0" applyNumberFormat="1" applyFont="1" applyFill="1" applyBorder="1" applyAlignment="1">
      <alignment horizontal="right" wrapText="1"/>
    </xf>
    <xf numFmtId="185" fontId="96" fillId="4" borderId="50" xfId="124" applyNumberFormat="1" applyFont="1" applyFill="1" applyBorder="1" applyAlignment="1">
      <alignment horizontal="right" wrapText="1"/>
    </xf>
    <xf numFmtId="208" fontId="96" fillId="4" borderId="50" xfId="0" applyNumberFormat="1" applyFont="1" applyFill="1" applyBorder="1" applyAlignment="1">
      <alignment horizontal="right" wrapText="1"/>
    </xf>
    <xf numFmtId="4" fontId="96" fillId="4" borderId="50" xfId="0" applyNumberFormat="1" applyFont="1" applyFill="1" applyBorder="1" applyAlignment="1">
      <alignment horizontal="right" wrapText="1"/>
    </xf>
    <xf numFmtId="0" fontId="95" fillId="2" borderId="52" xfId="0" applyFont="1" applyFill="1" applyBorder="1" applyAlignment="1">
      <alignment horizontal="left"/>
    </xf>
    <xf numFmtId="0" fontId="95" fillId="2" borderId="53" xfId="0" applyFont="1" applyFill="1" applyBorder="1" applyAlignment="1">
      <alignment horizontal="left"/>
    </xf>
    <xf numFmtId="0" fontId="95" fillId="2" borderId="54" xfId="0" applyFont="1" applyFill="1" applyBorder="1" applyAlignment="1">
      <alignment horizontal="left"/>
    </xf>
    <xf numFmtId="209" fontId="96" fillId="0" borderId="50" xfId="0" applyNumberFormat="1" applyFont="1" applyBorder="1" applyAlignment="1">
      <alignment horizontal="right" wrapText="1"/>
    </xf>
    <xf numFmtId="182" fontId="22" fillId="0" borderId="4" xfId="44" applyNumberFormat="1" applyFont="1"/>
    <xf numFmtId="169" fontId="10" fillId="2" borderId="2" xfId="15" applyNumberFormat="1">
      <protection locked="0"/>
    </xf>
    <xf numFmtId="169" fontId="22" fillId="2" borderId="2" xfId="15" applyNumberFormat="1" applyFont="1">
      <protection locked="0"/>
    </xf>
    <xf numFmtId="166" fontId="22" fillId="2" borderId="2" xfId="15" applyFont="1">
      <protection locked="0"/>
    </xf>
    <xf numFmtId="169" fontId="22" fillId="0" borderId="4" xfId="44" applyFont="1"/>
    <xf numFmtId="185" fontId="10" fillId="2" borderId="2" xfId="124" applyNumberFormat="1" applyFill="1" applyBorder="1" applyProtection="1">
      <protection locked="0"/>
    </xf>
    <xf numFmtId="166" fontId="19" fillId="0" borderId="55" xfId="94" applyFont="1" applyFill="1" applyBorder="1"/>
    <xf numFmtId="166" fontId="19" fillId="103" borderId="56" xfId="15" applyFont="1" applyFill="1" applyBorder="1">
      <protection locked="0"/>
    </xf>
    <xf numFmtId="178" fontId="19" fillId="104" borderId="56" xfId="73" applyFont="1" applyFill="1" applyBorder="1">
      <protection locked="0"/>
    </xf>
    <xf numFmtId="205" fontId="22" fillId="0" borderId="4" xfId="1" applyNumberFormat="1" applyFont="1" applyBorder="1"/>
    <xf numFmtId="166" fontId="10" fillId="0" borderId="4" xfId="86" applyFont="1">
      <protection locked="0"/>
    </xf>
    <xf numFmtId="182" fontId="10" fillId="0" borderId="4" xfId="44" applyNumberFormat="1" applyFont="1"/>
    <xf numFmtId="166" fontId="10" fillId="0" borderId="4" xfId="41" applyFill="1"/>
    <xf numFmtId="210" fontId="10" fillId="105" borderId="4" xfId="43" applyNumberFormat="1" applyFill="1"/>
    <xf numFmtId="166" fontId="97" fillId="0" borderId="10" xfId="94" applyFont="1"/>
    <xf numFmtId="0" fontId="97" fillId="0" borderId="0" xfId="0" applyFont="1"/>
    <xf numFmtId="182" fontId="97" fillId="0" borderId="10" xfId="94" applyNumberFormat="1" applyFont="1"/>
    <xf numFmtId="10" fontId="0" fillId="0" borderId="4" xfId="124" applyNumberFormat="1" applyFont="1" applyFill="1" applyBorder="1"/>
    <xf numFmtId="166" fontId="0" fillId="105" borderId="4" xfId="41" applyFont="1" applyFill="1"/>
    <xf numFmtId="166" fontId="10" fillId="7" borderId="10" xfId="75" applyNumberFormat="1"/>
    <xf numFmtId="182" fontId="10" fillId="7" borderId="10" xfId="75" applyNumberFormat="1"/>
    <xf numFmtId="182" fontId="0" fillId="105" borderId="4" xfId="41" applyNumberFormat="1" applyFont="1" applyFill="1"/>
    <xf numFmtId="166" fontId="0" fillId="0" borderId="10" xfId="94" applyFont="1" applyAlignment="1">
      <alignment horizontal="left" indent="1"/>
    </xf>
    <xf numFmtId="185" fontId="10" fillId="0" borderId="4" xfId="124" applyNumberFormat="1" applyFont="1" applyBorder="1"/>
    <xf numFmtId="0" fontId="32" fillId="9" borderId="57" xfId="92" applyBorder="1">
      <alignment horizontal="center" vertical="center" wrapText="1"/>
    </xf>
    <xf numFmtId="184" fontId="10" fillId="0" borderId="4" xfId="41" applyNumberFormat="1"/>
    <xf numFmtId="185" fontId="10" fillId="0" borderId="1" xfId="124" applyNumberFormat="1" applyBorder="1"/>
    <xf numFmtId="10" fontId="10" fillId="0" borderId="1" xfId="124" applyNumberFormat="1" applyBorder="1"/>
    <xf numFmtId="166" fontId="99" fillId="64" borderId="4" xfId="41" applyFont="1" applyFill="1"/>
    <xf numFmtId="0" fontId="19" fillId="0" borderId="0" xfId="186" applyFont="1">
      <alignment horizontal="right"/>
      <protection locked="0"/>
    </xf>
    <xf numFmtId="166" fontId="33" fillId="9" borderId="8" xfId="106" applyAlignment="1">
      <alignment horizontal="center" wrapText="1"/>
    </xf>
    <xf numFmtId="182" fontId="10" fillId="0" borderId="4" xfId="41" applyNumberFormat="1"/>
    <xf numFmtId="2" fontId="97" fillId="0" borderId="0" xfId="0" applyNumberFormat="1" applyFont="1"/>
    <xf numFmtId="166" fontId="10" fillId="64" borderId="2" xfId="15" applyFill="1">
      <protection locked="0"/>
    </xf>
    <xf numFmtId="0" fontId="100" fillId="0" borderId="0" xfId="0" applyFont="1"/>
    <xf numFmtId="177" fontId="98" fillId="102" borderId="12" xfId="74" applyNumberFormat="1" applyFont="1" applyFill="1"/>
    <xf numFmtId="177" fontId="98" fillId="95" borderId="12" xfId="74" applyNumberFormat="1" applyFont="1" applyFill="1"/>
    <xf numFmtId="205" fontId="10" fillId="64" borderId="4" xfId="1" applyNumberFormat="1" applyFont="1" applyFill="1" applyBorder="1"/>
    <xf numFmtId="211" fontId="0" fillId="0" borderId="0" xfId="0" applyNumberFormat="1"/>
    <xf numFmtId="185" fontId="10" fillId="2" borderId="1" xfId="124" applyNumberFormat="1" applyFill="1" applyBorder="1"/>
    <xf numFmtId="166" fontId="0" fillId="64" borderId="10" xfId="94" applyFont="1" applyFill="1"/>
    <xf numFmtId="166" fontId="10" fillId="0" borderId="4" xfId="44" applyNumberFormat="1"/>
    <xf numFmtId="0" fontId="33" fillId="9" borderId="13" xfId="97" applyAlignment="1">
      <alignment horizontal="center" vertical="center" wrapText="1"/>
    </xf>
    <xf numFmtId="177" fontId="101" fillId="102" borderId="12" xfId="74" applyNumberFormat="1" applyFont="1" applyFill="1"/>
    <xf numFmtId="0" fontId="0" fillId="0" borderId="4" xfId="0" applyFill="1" applyBorder="1"/>
    <xf numFmtId="166" fontId="10" fillId="95" borderId="2" xfId="15" applyFill="1">
      <protection locked="0"/>
    </xf>
    <xf numFmtId="166" fontId="10" fillId="95" borderId="2" xfId="63" applyFill="1">
      <protection locked="0"/>
    </xf>
    <xf numFmtId="166" fontId="10" fillId="95" borderId="10" xfId="75" applyNumberFormat="1" applyFill="1"/>
    <xf numFmtId="166" fontId="19" fillId="0" borderId="0" xfId="3" applyNumberFormat="1" applyProtection="1">
      <alignment horizontal="right"/>
    </xf>
    <xf numFmtId="0" fontId="102" fillId="0" borderId="0" xfId="194" applyFont="1"/>
    <xf numFmtId="0" fontId="1" fillId="0" borderId="0" xfId="194"/>
    <xf numFmtId="0" fontId="103" fillId="0" borderId="0" xfId="194" applyFont="1"/>
    <xf numFmtId="0" fontId="1" fillId="95" borderId="0" xfId="194" applyFill="1"/>
    <xf numFmtId="0" fontId="1" fillId="95" borderId="0" xfId="194" applyFill="1" applyAlignment="1">
      <alignment horizontal="left" vertical="center" indent="6"/>
    </xf>
    <xf numFmtId="166" fontId="10" fillId="95" borderId="10" xfId="94" applyFill="1"/>
    <xf numFmtId="10" fontId="10" fillId="95" borderId="2" xfId="124" applyNumberFormat="1" applyFill="1" applyBorder="1" applyAlignment="1" applyProtection="1">
      <alignment horizontal="right"/>
      <protection locked="0"/>
    </xf>
    <xf numFmtId="10" fontId="0" fillId="95" borderId="4" xfId="124" applyNumberFormat="1" applyFont="1" applyFill="1" applyBorder="1"/>
    <xf numFmtId="9" fontId="10" fillId="95" borderId="2" xfId="124" applyFill="1" applyBorder="1" applyProtection="1">
      <protection locked="0"/>
    </xf>
    <xf numFmtId="166" fontId="0" fillId="0" borderId="0" xfId="41" applyFont="1" applyFill="1" applyBorder="1"/>
    <xf numFmtId="166" fontId="10" fillId="0" borderId="0" xfId="15" applyFill="1" applyBorder="1">
      <protection locked="0"/>
    </xf>
    <xf numFmtId="166" fontId="0" fillId="0" borderId="59" xfId="41" applyFont="1" applyFill="1" applyBorder="1"/>
    <xf numFmtId="166" fontId="0" fillId="0" borderId="58" xfId="41" applyFont="1" applyFill="1" applyBorder="1"/>
    <xf numFmtId="166" fontId="0" fillId="0" borderId="60" xfId="41" applyFont="1" applyFill="1" applyBorder="1"/>
    <xf numFmtId="166" fontId="10" fillId="95" borderId="2" xfId="66" applyNumberFormat="1" applyFill="1">
      <protection locked="0"/>
    </xf>
    <xf numFmtId="169" fontId="10" fillId="95" borderId="2" xfId="66" applyFill="1">
      <protection locked="0"/>
    </xf>
    <xf numFmtId="185" fontId="10" fillId="95" borderId="2" xfId="124" applyNumberFormat="1" applyFill="1" applyBorder="1" applyProtection="1">
      <protection locked="0"/>
    </xf>
    <xf numFmtId="166" fontId="10" fillId="95" borderId="4" xfId="41" applyFill="1"/>
    <xf numFmtId="183" fontId="19" fillId="95" borderId="44" xfId="124" applyNumberFormat="1" applyFont="1" applyFill="1" applyBorder="1"/>
    <xf numFmtId="166" fontId="19" fillId="95" borderId="44" xfId="41" applyFont="1" applyFill="1" applyBorder="1"/>
    <xf numFmtId="183" fontId="10" fillId="95" borderId="2" xfId="65" applyNumberFormat="1" applyFill="1">
      <protection locked="0"/>
    </xf>
    <xf numFmtId="166" fontId="10" fillId="95" borderId="4" xfId="44" applyNumberFormat="1" applyFill="1"/>
    <xf numFmtId="0" fontId="10" fillId="0" borderId="3" xfId="31" applyFill="1"/>
    <xf numFmtId="178" fontId="10" fillId="5" borderId="2" xfId="73">
      <protection locked="0"/>
    </xf>
    <xf numFmtId="166" fontId="0" fillId="0" borderId="61" xfId="41" applyFont="1" applyFill="1" applyBorder="1"/>
    <xf numFmtId="10" fontId="10" fillId="95" borderId="4" xfId="124" applyNumberFormat="1" applyFill="1" applyBorder="1"/>
  </cellXfs>
  <cellStyles count="195">
    <cellStyle name="(4) STM-1 (LECT)_x000d__x000a_PL-4579-M-039-99_x000d__x000a_FALTA APE" xfId="182"/>
    <cellStyle name="[Unidad]" xfId="3"/>
    <cellStyle name="[Unidad] 2" xfId="186"/>
    <cellStyle name="20% - Énfasis1" xfId="141" builtinId="30" customBuiltin="1"/>
    <cellStyle name="20% - Énfasis2" xfId="145" builtinId="34" customBuiltin="1"/>
    <cellStyle name="20% - Énfasis3" xfId="149" builtinId="38" customBuiltin="1"/>
    <cellStyle name="20% - Énfasis4" xfId="153" builtinId="42" customBuiltin="1"/>
    <cellStyle name="20% - Énfasis5" xfId="157" builtinId="46" customBuiltin="1"/>
    <cellStyle name="20% - Énfasis6" xfId="161" builtinId="50" customBuiltin="1"/>
    <cellStyle name="40% - Énfasis1" xfId="142" builtinId="31" customBuiltin="1"/>
    <cellStyle name="40% - Énfasis2" xfId="146" builtinId="35" customBuiltin="1"/>
    <cellStyle name="40% - Énfasis3" xfId="150" builtinId="39" customBuiltin="1"/>
    <cellStyle name="40% - Énfasis4" xfId="154" builtinId="43" customBuiltin="1"/>
    <cellStyle name="40% - Énfasis5" xfId="158" builtinId="47" customBuiltin="1"/>
    <cellStyle name="40% - Énfasis6" xfId="162" builtinId="51" customBuiltin="1"/>
    <cellStyle name="60% - Énfasis1" xfId="143" builtinId="32" customBuiltin="1"/>
    <cellStyle name="60% - Énfasis2" xfId="147" builtinId="36" customBuiltin="1"/>
    <cellStyle name="60% - Énfasis3" xfId="151" builtinId="40" customBuiltin="1"/>
    <cellStyle name="60% - Énfasis4" xfId="155" builtinId="44" customBuiltin="1"/>
    <cellStyle name="60% - Énfasis5" xfId="159" builtinId="48" customBuiltin="1"/>
    <cellStyle name="60% - Énfasis6" xfId="163" builtinId="52" customBuiltin="1"/>
    <cellStyle name="Buena" xfId="130" builtinId="26" customBuiltin="1"/>
    <cellStyle name="Calc Ent" xfId="4"/>
    <cellStyle name="Calc Ent $" xfId="5"/>
    <cellStyle name="Calc Ent $US" xfId="164"/>
    <cellStyle name="Calc Ent %" xfId="6"/>
    <cellStyle name="Calc Ent 2" xfId="7"/>
    <cellStyle name="Calc Ent 2 $" xfId="8"/>
    <cellStyle name="Calc Ent 2 $US" xfId="165"/>
    <cellStyle name="Calc Ent 2 %" xfId="9"/>
    <cellStyle name="Calc Ent Fecha" xfId="10"/>
    <cellStyle name="Calc Ent Sol" xfId="111"/>
    <cellStyle name="Calc Ent Sol2" xfId="115"/>
    <cellStyle name="Calc Ent US$" xfId="11"/>
    <cellStyle name="Cálculo" xfId="135" builtinId="22" customBuiltin="1"/>
    <cellStyle name="Celda de comprobación" xfId="137" builtinId="23" customBuiltin="1"/>
    <cellStyle name="Celda vinculada" xfId="136" builtinId="24" customBuiltin="1"/>
    <cellStyle name="Chequeo" xfId="12"/>
    <cellStyle name="Chequeo 2" xfId="13"/>
    <cellStyle name="Currency 2" xfId="174"/>
    <cellStyle name="Destacado" xfId="14"/>
    <cellStyle name="Diseño" xfId="180"/>
    <cellStyle name="Dt Ent" xfId="15"/>
    <cellStyle name="Dt Ent $" xfId="16"/>
    <cellStyle name="Dt Ent %" xfId="17"/>
    <cellStyle name="Dt Ent 2" xfId="18"/>
    <cellStyle name="Dt Ent 2 %" xfId="19"/>
    <cellStyle name="Dt Ent Fecha" xfId="20"/>
    <cellStyle name="Dt Ent Fecha 2" xfId="21"/>
    <cellStyle name="Dt Ent Sol" xfId="22"/>
    <cellStyle name="Dt Ent Sol2" xfId="24"/>
    <cellStyle name="Dt Ent US$" xfId="23"/>
    <cellStyle name="Dt Ent US$2" xfId="170"/>
    <cellStyle name="Dt Est Ent" xfId="25"/>
    <cellStyle name="Dt Est Ent %" xfId="123"/>
    <cellStyle name="Dt Est Ent 2" xfId="26"/>
    <cellStyle name="Dt Texto" xfId="27"/>
    <cellStyle name="Encabezado 1" xfId="126" builtinId="16" customBuiltin="1"/>
    <cellStyle name="Encabezado 4" xfId="129" builtinId="19" customBuiltin="1"/>
    <cellStyle name="Énfasis1" xfId="140" builtinId="29" customBuiltin="1"/>
    <cellStyle name="Énfasis2" xfId="144" builtinId="33" customBuiltin="1"/>
    <cellStyle name="Énfasis3" xfId="148" builtinId="37" customBuiltin="1"/>
    <cellStyle name="Énfasis4" xfId="152" builtinId="41" customBuiltin="1"/>
    <cellStyle name="Énfasis5" xfId="156" builtinId="45" customBuiltin="1"/>
    <cellStyle name="Énfasis6" xfId="160" builtinId="49" customBuiltin="1"/>
    <cellStyle name="Entrada" xfId="133" builtinId="20" customBuiltin="1"/>
    <cellStyle name="Fuente" xfId="28"/>
    <cellStyle name="Hyperlink" xfId="29"/>
    <cellStyle name="ID" xfId="30"/>
    <cellStyle name="Incorrecto" xfId="131" builtinId="27" customBuiltin="1"/>
    <cellStyle name="Linea Fin" xfId="31"/>
    <cellStyle name="Millares" xfId="1" builtinId="3" customBuiltin="1"/>
    <cellStyle name="Millares 2 2" xfId="183"/>
    <cellStyle name="Millares 2 2 2" xfId="192"/>
    <cellStyle name="Millares 3" xfId="175"/>
    <cellStyle name="Millares 4" xfId="188"/>
    <cellStyle name="Moneda 2" xfId="176"/>
    <cellStyle name="Moneda 3" xfId="178"/>
    <cellStyle name="Neutral" xfId="132" builtinId="28" customBuiltin="1"/>
    <cellStyle name="Nombre" xfId="32"/>
    <cellStyle name="Normal" xfId="0" builtinId="0" customBuiltin="1"/>
    <cellStyle name="Normal 18 2" xfId="171"/>
    <cellStyle name="Normal 2" xfId="177"/>
    <cellStyle name="Normal 2 10" xfId="173"/>
    <cellStyle name="Normal 2 2" xfId="181"/>
    <cellStyle name="Normal 2 2 2" xfId="184"/>
    <cellStyle name="Normal 2 2 2 2 2" xfId="193"/>
    <cellStyle name="Normal 3" xfId="172"/>
    <cellStyle name="Normal 4" xfId="187"/>
    <cellStyle name="Normal 5" xfId="194"/>
    <cellStyle name="Nota" xfId="33"/>
    <cellStyle name="Num" xfId="34"/>
    <cellStyle name="Num $" xfId="35"/>
    <cellStyle name="Num %" xfId="36"/>
    <cellStyle name="Num 2" xfId="37"/>
    <cellStyle name="Num 2 $" xfId="38"/>
    <cellStyle name="Num 2 %" xfId="39"/>
    <cellStyle name="Num Fecha" xfId="40"/>
    <cellStyle name="Num Sol" xfId="119"/>
    <cellStyle name="Num Sol2" xfId="120"/>
    <cellStyle name="Num Tabla" xfId="41"/>
    <cellStyle name="Num Tabla $" xfId="42"/>
    <cellStyle name="Num Tabla %" xfId="43"/>
    <cellStyle name="Num Tabla 2" xfId="44"/>
    <cellStyle name="Num Tabla 2 %" xfId="45"/>
    <cellStyle name="Num Tabla Fecha" xfId="46"/>
    <cellStyle name="Num Tabla fecha2" xfId="47"/>
    <cellStyle name="Num Tabla Sol" xfId="48"/>
    <cellStyle name="Num Tabla Sol2" xfId="117"/>
    <cellStyle name="Num Tabla US$" xfId="49"/>
    <cellStyle name="Num Tabla US$4" xfId="50"/>
    <cellStyle name="Num Tabla USc$" xfId="51"/>
    <cellStyle name="Num US$" xfId="52"/>
    <cellStyle name="NumT Enl Sol" xfId="112"/>
    <cellStyle name="NumT Enl Sol2" xfId="116"/>
    <cellStyle name="NumT Enl US$" xfId="53"/>
    <cellStyle name="NumT Enl US$2" xfId="54"/>
    <cellStyle name="NumT Enl US$4" xfId="55"/>
    <cellStyle name="NumT Enla $US" xfId="166"/>
    <cellStyle name="NumT Enlace" xfId="56"/>
    <cellStyle name="NumT Enlace $" xfId="57"/>
    <cellStyle name="NumT Enlace %" xfId="58"/>
    <cellStyle name="NumT Enlace 2" xfId="59"/>
    <cellStyle name="NumT Enlace 2 %" xfId="60"/>
    <cellStyle name="NumT Enlace Fecha" xfId="61"/>
    <cellStyle name="NumT Enlace Gris" xfId="62"/>
    <cellStyle name="Para Ent" xfId="63"/>
    <cellStyle name="Para Ent $" xfId="64"/>
    <cellStyle name="Para Ent %" xfId="65"/>
    <cellStyle name="Para Ent 2" xfId="66"/>
    <cellStyle name="Para Ent 2 $" xfId="67"/>
    <cellStyle name="Para Ent 2 %" xfId="68"/>
    <cellStyle name="Para Ent Fecha" xfId="69"/>
    <cellStyle name="Para Ent Fecha2" xfId="70"/>
    <cellStyle name="Para Ent Lista" xfId="71"/>
    <cellStyle name="Para Ent Sol" xfId="110"/>
    <cellStyle name="Para Ent Sol2" xfId="114"/>
    <cellStyle name="Para Ent US$" xfId="72"/>
    <cellStyle name="Para Ent US$2" xfId="73"/>
    <cellStyle name="Porcentaje" xfId="124" builtinId="5"/>
    <cellStyle name="Porcentaje 2" xfId="179"/>
    <cellStyle name="Porcentaje 2 2" xfId="185"/>
    <cellStyle name="Porcentaje 3" xfId="189"/>
    <cellStyle name="Res Par USc$" xfId="74"/>
    <cellStyle name="Res Parcial" xfId="75"/>
    <cellStyle name="Res Parcial $" xfId="76"/>
    <cellStyle name="Res Parcial %" xfId="77"/>
    <cellStyle name="Res Parcial .1$" xfId="78"/>
    <cellStyle name="Res Parcial 2" xfId="79"/>
    <cellStyle name="Res Parcial 2 $" xfId="80"/>
    <cellStyle name="Res Parcial 2 $US" xfId="168"/>
    <cellStyle name="Res Parcial 2 %" xfId="81"/>
    <cellStyle name="Res Parcial Fecha" xfId="82"/>
    <cellStyle name="Res Parcial Sol" xfId="113"/>
    <cellStyle name="Res Parcial Sol2" xfId="118"/>
    <cellStyle name="Res Parcial US$" xfId="83"/>
    <cellStyle name="Res Parcial US$ 2" xfId="84"/>
    <cellStyle name="Res Parcial US$4" xfId="85"/>
    <cellStyle name="Salida" xfId="134" builtinId="21" customBuiltin="1"/>
    <cellStyle name="Tb Ent" xfId="86"/>
    <cellStyle name="Tb Ent $" xfId="87"/>
    <cellStyle name="Tb Ent %" xfId="88"/>
    <cellStyle name="Tb Ent2" xfId="89"/>
    <cellStyle name="Tb Ent2 $" xfId="90"/>
    <cellStyle name="Tbl Cab" xfId="91"/>
    <cellStyle name="Tbl Cabecera" xfId="92"/>
    <cellStyle name="Tbl Cabecera 2" xfId="93"/>
    <cellStyle name="Tbl Col Prin" xfId="94"/>
    <cellStyle name="Tbl Col Prin Tx" xfId="169"/>
    <cellStyle name="Tbl Col Sec" xfId="95"/>
    <cellStyle name="Tbl ID" xfId="96"/>
    <cellStyle name="Tbl sin Negrita" xfId="97"/>
    <cellStyle name="Tex Color" xfId="98"/>
    <cellStyle name="Tex Color N" xfId="99"/>
    <cellStyle name="Texto" xfId="100"/>
    <cellStyle name="Texto de advertencia" xfId="138" builtinId="11" customBuiltin="1"/>
    <cellStyle name="Texto explicativo" xfId="139" builtinId="53" customBuiltin="1"/>
    <cellStyle name="Titulo" xfId="121"/>
    <cellStyle name="Título" xfId="125" builtinId="15" customBuiltin="1"/>
    <cellStyle name="Título 2" xfId="127" builtinId="17" customBuiltin="1"/>
    <cellStyle name="Título 3" xfId="128" builtinId="18" customBuiltin="1"/>
    <cellStyle name="Titulo Cabecera" xfId="101"/>
    <cellStyle name="Titulo Sub" xfId="122"/>
    <cellStyle name="Titulo1" xfId="102"/>
    <cellStyle name="Titulo2" xfId="103"/>
    <cellStyle name="Titulo2 2" xfId="191"/>
    <cellStyle name="Titulo3" xfId="104"/>
    <cellStyle name="Titulo3 2" xfId="190"/>
    <cellStyle name="Titulo4" xfId="105"/>
    <cellStyle name="Total" xfId="2" builtinId="25" customBuiltin="1"/>
    <cellStyle name="Totale" xfId="106"/>
    <cellStyle name="Totale $" xfId="107"/>
    <cellStyle name="Totale $Sol" xfId="167"/>
    <cellStyle name="Totale US$" xfId="108"/>
    <cellStyle name="Totale US$4" xfId="109"/>
  </cellStyles>
  <dxfs count="110">
    <dxf>
      <font>
        <b/>
        <i/>
        <color rgb="FFFFFF00"/>
        <name val="Cambria"/>
        <scheme val="none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2" tint="-9.9948118533890809E-2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24994659260841701"/>
      </font>
    </dxf>
    <dxf>
      <font>
        <color theme="2" tint="-0.499984740745262"/>
      </font>
    </dxf>
    <dxf>
      <font>
        <color theme="2" tint="-0.24994659260841701"/>
      </font>
    </dxf>
    <dxf>
      <font>
        <color theme="2" tint="-0.24994659260841701"/>
      </font>
    </dxf>
    <dxf>
      <font>
        <color theme="2" tint="-0.499984740745262"/>
      </font>
    </dxf>
    <dxf>
      <font>
        <color theme="2"/>
        <name val="Cambria"/>
        <scheme val="none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/>
        <name val="Cambria"/>
        <scheme val="none"/>
      </font>
    </dxf>
    <dxf>
      <font>
        <color theme="2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9"/>
      </font>
    </dxf>
  </dxfs>
  <tableStyles count="0" defaultTableStyle="TableStyleMedium2" defaultPivotStyle="PivotStyleLight16"/>
  <colors>
    <mruColors>
      <color rgb="FFFF00FF"/>
      <color rgb="FFFFFFCC"/>
      <color rgb="FFFF9999"/>
      <color rgb="FF766A62"/>
      <color rgb="FFE05206"/>
      <color rgb="FFA09D96"/>
      <color rgb="FFC81200"/>
      <color rgb="FFBE1200"/>
      <color rgb="FFC02000"/>
      <color rgb="FFC04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Cargo</a:t>
            </a:r>
            <a:r>
              <a:rPr lang="es-ES" baseline="0"/>
              <a:t> de Terminación Móvil [cUS$/min]</a:t>
            </a:r>
            <a:endParaRPr lang="es-E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ap="flat" cmpd="sng" algn="ctr">
              <a:solidFill>
                <a:schemeClr val="accent1">
                  <a:alpha val="70000"/>
                </a:schemeClr>
              </a:solidFill>
              <a:prstDash val="sysDot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17"/>
              <c:layout>
                <c:manualLayout>
                  <c:x val="6.3196428885158827E-3"/>
                  <c:y val="-0.250932231762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81-4F7B-A0D1-29F9E0F8D9AA}"/>
                </c:ext>
                <c:ext xmlns:c15="http://schemas.microsoft.com/office/drawing/2012/chart" uri="{CE6537A1-D6FC-4f65-9D91-7224C49458BB}"/>
              </c:extLst>
            </c:dLbl>
            <c:dLbl>
              <c:idx val="29"/>
              <c:layout>
                <c:manualLayout>
                  <c:x val="8.8541650689662119E-3"/>
                  <c:y val="-0.20992925218902606"/>
                </c:manualLayout>
              </c:layout>
              <c:numFmt formatCode="#,##0.00" sourceLinked="0"/>
              <c:spPr>
                <a:gradFill rotWithShape="1">
                  <a:gsLst>
                    <a:gs pos="0">
                      <a:schemeClr val="accent3">
                        <a:shade val="51000"/>
                        <a:satMod val="130000"/>
                      </a:schemeClr>
                    </a:gs>
                    <a:gs pos="80000">
                      <a:schemeClr val="accent3">
                        <a:shade val="93000"/>
                        <a:satMod val="130000"/>
                      </a:schemeClr>
                    </a:gs>
                    <a:gs pos="100000">
                      <a:schemeClr val="accent3">
                        <a:shade val="94000"/>
                        <a:satMod val="135000"/>
                      </a:schemeClr>
                    </a:gs>
                  </a:gsLst>
                  <a:lin ang="16200000" scaled="0"/>
                </a:gradFill>
                <a:ln>
                  <a:noFill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04-4ECD-905B-0A76CA629626}"/>
                </c:ex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2.1249996165518998E-2"/>
                  <c:y val="-0.13662062444047729"/>
                </c:manualLayout>
              </c:layout>
              <c:numFmt formatCode="#,##0.00" sourceLinked="0"/>
              <c:spPr>
                <a:gradFill rotWithShape="1">
                  <a:gsLst>
                    <a:gs pos="0">
                      <a:schemeClr val="accent3">
                        <a:shade val="51000"/>
                        <a:satMod val="130000"/>
                      </a:schemeClr>
                    </a:gs>
                    <a:gs pos="80000">
                      <a:schemeClr val="accent3">
                        <a:shade val="93000"/>
                        <a:satMod val="130000"/>
                      </a:schemeClr>
                    </a:gs>
                    <a:gs pos="100000">
                      <a:schemeClr val="accent3">
                        <a:shade val="94000"/>
                        <a:satMod val="135000"/>
                      </a:schemeClr>
                    </a:gs>
                  </a:gsLst>
                  <a:lin ang="16200000" scaled="0"/>
                </a:gradFill>
                <a:ln>
                  <a:noFill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04-4ECD-905B-0A76CA629626}"/>
                </c:ex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3.5416660275864979E-2"/>
                  <c:y val="-6.6644207044135262E-2"/>
                </c:manualLayout>
              </c:layout>
              <c:numFmt formatCode="#,##0.00" sourceLinked="0"/>
              <c:spPr>
                <a:gradFill rotWithShape="1">
                  <a:gsLst>
                    <a:gs pos="0">
                      <a:schemeClr val="accent3">
                        <a:shade val="51000"/>
                        <a:satMod val="130000"/>
                      </a:schemeClr>
                    </a:gs>
                    <a:gs pos="80000">
                      <a:schemeClr val="accent3">
                        <a:shade val="93000"/>
                        <a:satMod val="130000"/>
                      </a:schemeClr>
                    </a:gs>
                    <a:gs pos="100000">
                      <a:schemeClr val="accent3">
                        <a:shade val="94000"/>
                        <a:satMod val="135000"/>
                      </a:schemeClr>
                    </a:gs>
                  </a:gsLst>
                  <a:lin ang="16200000" scaled="0"/>
                </a:gradFill>
                <a:ln>
                  <a:noFill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04-4ECD-905B-0A76CA629626}"/>
                </c:ext>
                <c:ext xmlns:c15="http://schemas.microsoft.com/office/drawing/2012/chart" uri="{CE6537A1-D6FC-4f65-9D91-7224C49458BB}"/>
              </c:extLst>
            </c:dLbl>
            <c:numFmt formatCode="#,##0.00" sourceLinked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rnd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'Panel de Control'!$F$37:$F$90</c:f>
            </c:numRef>
          </c:xVal>
          <c:yVal>
            <c:numRef>
              <c:f>'Panel de Control'!$G$37:$G$90</c:f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A81-4F7B-A0D1-29F9E0F8D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496328"/>
        <c:axId val="266080232"/>
      </c:scatterChart>
      <c:valAx>
        <c:axId val="264496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C0A]mmmm\-yy;@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6080232"/>
        <c:crosses val="autoZero"/>
        <c:crossBetween val="midCat"/>
      </c:valAx>
      <c:valAx>
        <c:axId val="266080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[$¢-450];[Red]\-#,##0.00\ [$¢-450]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4496328"/>
        <c:crosses val="autoZero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56029</xdr:colOff>
      <xdr:row>1</xdr:row>
      <xdr:rowOff>235323</xdr:rowOff>
    </xdr:from>
    <xdr:to>
      <xdr:col>20</xdr:col>
      <xdr:colOff>408454</xdr:colOff>
      <xdr:row>3</xdr:row>
      <xdr:rowOff>66114</xdr:rowOff>
    </xdr:to>
    <xdr:pic>
      <xdr:nvPicPr>
        <xdr:cNvPr id="2" name="1 Imagen" descr="cabezalbaltr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55088" y="392205"/>
          <a:ext cx="26384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28575</xdr:colOff>
      <xdr:row>9</xdr:row>
      <xdr:rowOff>114300</xdr:rowOff>
    </xdr:to>
    <xdr:sp macro="" textlink="">
      <xdr:nvSpPr>
        <xdr:cNvPr id="1026" name="AutoShape 2" descr="Resultado de imagen para entel peru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1104900" y="162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44824</xdr:colOff>
      <xdr:row>0</xdr:row>
      <xdr:rowOff>33618</xdr:rowOff>
    </xdr:from>
    <xdr:to>
      <xdr:col>6</xdr:col>
      <xdr:colOff>918595</xdr:colOff>
      <xdr:row>3</xdr:row>
      <xdr:rowOff>67235</xdr:rowOff>
    </xdr:to>
    <xdr:pic>
      <xdr:nvPicPr>
        <xdr:cNvPr id="7" name="Imagen 6" descr="Imagen relacionada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1" t="30566" r="18496" b="34073"/>
        <a:stretch/>
      </xdr:blipFill>
      <xdr:spPr bwMode="auto">
        <a:xfrm>
          <a:off x="44824" y="33618"/>
          <a:ext cx="2554653" cy="683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156881</xdr:rowOff>
    </xdr:from>
    <xdr:to>
      <xdr:col>17</xdr:col>
      <xdr:colOff>234066</xdr:colOff>
      <xdr:row>69</xdr:row>
      <xdr:rowOff>123263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365FAC4-9E54-40E9-B8F4-8553B86B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147" y="1389528"/>
          <a:ext cx="10352978" cy="101861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60628" cy="806824"/>
    <xdr:pic>
      <xdr:nvPicPr>
        <xdr:cNvPr id="2" name="Imagen 1" descr="Imagen relacionada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60628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40457" cy="795618"/>
    <xdr:pic>
      <xdr:nvPicPr>
        <xdr:cNvPr id="2" name="Imagen 1" descr="Imagen relacionada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1"/>
          <a:ext cx="2640457" cy="79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40457" cy="795618"/>
    <xdr:pic>
      <xdr:nvPicPr>
        <xdr:cNvPr id="2" name="Imagen 1" descr="Imagen relacionada">
          <a:extLst>
            <a:ext uri="{FF2B5EF4-FFF2-40B4-BE49-F238E27FC236}">
              <a16:creationId xmlns="" xmlns:a16="http://schemas.microsoft.com/office/drawing/2014/main" id="{B51AE185-0277-4430-8CE2-89FEE11A9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40457" cy="79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1100609</xdr:colOff>
      <xdr:row>3</xdr:row>
      <xdr:rowOff>78040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1335933</xdr:colOff>
      <xdr:row>3</xdr:row>
      <xdr:rowOff>78040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1405133</xdr:colOff>
      <xdr:row>3</xdr:row>
      <xdr:rowOff>74838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433060</xdr:colOff>
      <xdr:row>3</xdr:row>
      <xdr:rowOff>78040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382632</xdr:colOff>
      <xdr:row>3</xdr:row>
      <xdr:rowOff>74838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551521</xdr:colOff>
      <xdr:row>3</xdr:row>
      <xdr:rowOff>78040</xdr:rowOff>
    </xdr:to>
    <xdr:pic>
      <xdr:nvPicPr>
        <xdr:cNvPr id="3" name="Imagen 2" descr="Imagen relacionada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424335</xdr:colOff>
      <xdr:row>3</xdr:row>
      <xdr:rowOff>173851</xdr:rowOff>
    </xdr:to>
    <xdr:pic>
      <xdr:nvPicPr>
        <xdr:cNvPr id="2" name="Imagen 1" descr="Imagen relacionada">
          <a:extLst>
            <a:ext uri="{FF2B5EF4-FFF2-40B4-BE49-F238E27FC236}">
              <a16:creationId xmlns="" xmlns:a16="http://schemas.microsoft.com/office/drawing/2014/main" id="{4B35B53F-0DD2-4F59-9F73-414908F35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65511" cy="73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1728139</xdr:colOff>
      <xdr:row>3</xdr:row>
      <xdr:rowOff>78040</xdr:rowOff>
    </xdr:to>
    <xdr:pic>
      <xdr:nvPicPr>
        <xdr:cNvPr id="4" name="Imagen 3" descr="Imagen relacionada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33574" cy="735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549088</xdr:colOff>
      <xdr:row>36</xdr:row>
      <xdr:rowOff>1120</xdr:rowOff>
    </xdr:from>
    <xdr:to>
      <xdr:col>15</xdr:col>
      <xdr:colOff>89648</xdr:colOff>
      <xdr:row>61</xdr:row>
      <xdr:rowOff>125668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B9AF4EBB-D046-4AC1-A184-A840C22BAE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641168</xdr:colOff>
      <xdr:row>3</xdr:row>
      <xdr:rowOff>100452</xdr:rowOff>
    </xdr:to>
    <xdr:pic>
      <xdr:nvPicPr>
        <xdr:cNvPr id="3" name="Imagen 2" descr="Imagen relacionada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1522511</xdr:colOff>
      <xdr:row>3</xdr:row>
      <xdr:rowOff>70756</xdr:rowOff>
    </xdr:to>
    <xdr:pic>
      <xdr:nvPicPr>
        <xdr:cNvPr id="3" name="Imagen 2" descr="Imagen relacionada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58227" cy="7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177805</xdr:colOff>
      <xdr:row>3</xdr:row>
      <xdr:rowOff>70756</xdr:rowOff>
    </xdr:to>
    <xdr:pic>
      <xdr:nvPicPr>
        <xdr:cNvPr id="5" name="Imagen 4" descr="Imagen relacionada">
          <a:extLst>
            <a:ext uri="{FF2B5EF4-FFF2-40B4-BE49-F238E27FC236}">
              <a16:creationId xmlns="" xmlns:a16="http://schemas.microsoft.com/office/drawing/2014/main" id="{FD2784D2-23A4-4B9A-AB61-0194D4B0D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65511" cy="720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67192" cy="744299"/>
    <xdr:pic>
      <xdr:nvPicPr>
        <xdr:cNvPr id="2" name="Imagen 2" descr="Imagen relacionada">
          <a:extLst>
            <a:ext uri="{FF2B5EF4-FFF2-40B4-BE49-F238E27FC236}">
              <a16:creationId xmlns="" xmlns:a16="http://schemas.microsoft.com/office/drawing/2014/main" id="{7EC13BCD-9F6E-4C8B-ACFF-BFA910C90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67192" cy="74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7938</xdr:colOff>
      <xdr:row>0</xdr:row>
      <xdr:rowOff>0</xdr:rowOff>
    </xdr:from>
    <xdr:ext cx="2675129" cy="738346"/>
    <xdr:pic>
      <xdr:nvPicPr>
        <xdr:cNvPr id="2" name="Imagen 2" descr="Imagen relacionada">
          <a:extLst>
            <a:ext uri="{FF2B5EF4-FFF2-40B4-BE49-F238E27FC236}">
              <a16:creationId xmlns="" xmlns:a16="http://schemas.microsoft.com/office/drawing/2014/main" id="{B20D587E-DC0A-4867-9406-07C5C682B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7938" y="0"/>
          <a:ext cx="2675129" cy="738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84201" cy="741748"/>
    <xdr:pic>
      <xdr:nvPicPr>
        <xdr:cNvPr id="2" name="Imagen 2" descr="Imagen relacionada">
          <a:extLst>
            <a:ext uri="{FF2B5EF4-FFF2-40B4-BE49-F238E27FC236}">
              <a16:creationId xmlns="" xmlns:a16="http://schemas.microsoft.com/office/drawing/2014/main" id="{2F9437D8-45EB-47BF-A272-2CDB03DB3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84201" cy="741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70367" cy="747872"/>
    <xdr:pic>
      <xdr:nvPicPr>
        <xdr:cNvPr id="2" name="Imagen 2" descr="Imagen relacionada">
          <a:extLst>
            <a:ext uri="{FF2B5EF4-FFF2-40B4-BE49-F238E27FC236}">
              <a16:creationId xmlns="" xmlns:a16="http://schemas.microsoft.com/office/drawing/2014/main" id="{FF07C8A6-B0BA-40BA-822D-3D6E0787B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70367" cy="747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635815" cy="754716"/>
    <xdr:pic>
      <xdr:nvPicPr>
        <xdr:cNvPr id="2" name="Imagen 1" descr="Imagen relacionada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04" t="27137" r="18496" b="34073"/>
        <a:stretch/>
      </xdr:blipFill>
      <xdr:spPr bwMode="auto">
        <a:xfrm>
          <a:off x="0" y="0"/>
          <a:ext cx="2635815" cy="75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Personalizado 1">
      <a:dk1>
        <a:srgbClr val="000000"/>
      </a:dk1>
      <a:lt1>
        <a:sysClr val="window" lastClr="FFFFFF"/>
      </a:lt1>
      <a:dk2>
        <a:srgbClr val="244061"/>
      </a:dk2>
      <a:lt2>
        <a:srgbClr val="D3D2CF"/>
      </a:lt2>
      <a:accent1>
        <a:srgbClr val="4F81BD"/>
      </a:accent1>
      <a:accent2>
        <a:srgbClr val="4BACC6"/>
      </a:accent2>
      <a:accent3>
        <a:srgbClr val="9BBB59"/>
      </a:accent3>
      <a:accent4>
        <a:srgbClr val="8064A2"/>
      </a:accent4>
      <a:accent5>
        <a:srgbClr val="4BACC6"/>
      </a:accent5>
      <a:accent6>
        <a:srgbClr val="766A62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J15"/>
  <sheetViews>
    <sheetView zoomScale="125" workbookViewId="0">
      <selection activeCell="C18" sqref="C18"/>
    </sheetView>
  </sheetViews>
  <sheetFormatPr baseColWidth="10" defaultColWidth="11.44140625" defaultRowHeight="14.4" x14ac:dyDescent="0.3"/>
  <cols>
    <col min="1" max="2" width="11.44140625" style="511"/>
    <col min="3" max="3" width="22.33203125" style="511" customWidth="1"/>
    <col min="4" max="16384" width="11.44140625" style="511"/>
  </cols>
  <sheetData>
    <row r="6" spans="3:10" ht="28.8" x14ac:dyDescent="0.55000000000000004">
      <c r="C6" s="510" t="s">
        <v>1829</v>
      </c>
    </row>
    <row r="7" spans="3:10" ht="28.8" x14ac:dyDescent="0.55000000000000004">
      <c r="C7" s="510" t="s">
        <v>1830</v>
      </c>
    </row>
    <row r="8" spans="3:10" x14ac:dyDescent="0.3">
      <c r="C8" s="512" t="s">
        <v>1831</v>
      </c>
    </row>
    <row r="13" spans="3:10" x14ac:dyDescent="0.3">
      <c r="C13" s="513" t="s">
        <v>1832</v>
      </c>
      <c r="D13" s="513"/>
      <c r="E13" s="513"/>
      <c r="F13" s="513"/>
      <c r="G13" s="513"/>
      <c r="H13" s="513"/>
      <c r="I13" s="513"/>
      <c r="J13" s="513"/>
    </row>
    <row r="14" spans="3:10" x14ac:dyDescent="0.3">
      <c r="C14" s="514" t="s">
        <v>1833</v>
      </c>
      <c r="D14" s="513"/>
      <c r="E14" s="513"/>
      <c r="F14" s="513"/>
      <c r="G14" s="513"/>
      <c r="H14" s="513"/>
      <c r="I14" s="513"/>
      <c r="J14" s="513"/>
    </row>
    <row r="15" spans="3:10" x14ac:dyDescent="0.3">
      <c r="C15" s="513" t="s">
        <v>1834</v>
      </c>
      <c r="D15" s="513"/>
      <c r="E15" s="513"/>
      <c r="F15" s="513"/>
      <c r="G15" s="513"/>
      <c r="H15" s="513"/>
      <c r="I15" s="513"/>
      <c r="J15" s="51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BW459"/>
  <sheetViews>
    <sheetView showGridLines="0" topLeftCell="C1" zoomScale="85" zoomScaleNormal="85" workbookViewId="0">
      <pane ySplit="4" topLeftCell="A154" activePane="bottomLeft" state="frozen"/>
      <selection pane="bottomLeft" activeCell="J164" sqref="J164"/>
    </sheetView>
  </sheetViews>
  <sheetFormatPr baseColWidth="10" defaultColWidth="11.44140625" defaultRowHeight="13.8" outlineLevelRow="2" x14ac:dyDescent="0.3"/>
  <cols>
    <col min="1" max="6" width="5.33203125" style="233" customWidth="1"/>
    <col min="7" max="7" width="67" style="233" customWidth="1"/>
    <col min="8" max="9" width="11.44140625" style="233"/>
    <col min="10" max="10" width="12.88671875" style="233" customWidth="1"/>
    <col min="11" max="12" width="11.44140625" style="233"/>
    <col min="13" max="13" width="18.5546875" style="233" customWidth="1"/>
    <col min="14" max="16384" width="11.44140625" style="233"/>
  </cols>
  <sheetData>
    <row r="2" spans="1:36" ht="20.399999999999999" x14ac:dyDescent="0.35">
      <c r="B2" s="139"/>
      <c r="C2" s="139"/>
      <c r="D2" s="139"/>
      <c r="E2" s="139"/>
      <c r="F2" s="139"/>
      <c r="G2" s="139"/>
      <c r="H2" s="288" t="str">
        <f>Portada!$H$2</f>
        <v>Modelo Cargo de Terminación Móvil</v>
      </c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36" ht="20.399999999999999" x14ac:dyDescent="0.35">
      <c r="B3" s="139"/>
      <c r="C3" s="139"/>
      <c r="D3" s="139"/>
      <c r="E3" s="139"/>
      <c r="F3" s="139"/>
      <c r="G3" s="139"/>
      <c r="H3" s="289" t="s">
        <v>1399</v>
      </c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1:36" s="162" customFormat="1" ht="12.75" customHeight="1" x14ac:dyDescent="0.35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</row>
    <row r="5" spans="1:36" s="162" customFormat="1" x14ac:dyDescent="0.3"/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8" spans="1:36" ht="21" thickBot="1" x14ac:dyDescent="0.4">
      <c r="A8" s="139">
        <v>1</v>
      </c>
      <c r="B8" s="3" t="s">
        <v>1398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36" ht="14.4" thickTop="1" x14ac:dyDescent="0.3"/>
    <row r="10" spans="1:36" outlineLevel="1" x14ac:dyDescent="0.3">
      <c r="F10" s="69" t="s">
        <v>79</v>
      </c>
      <c r="G10" s="69" t="s">
        <v>703</v>
      </c>
      <c r="I10" s="78" t="s">
        <v>744</v>
      </c>
    </row>
    <row r="11" spans="1:36" outlineLevel="1" x14ac:dyDescent="0.3">
      <c r="E11" s="435" t="s">
        <v>1397</v>
      </c>
      <c r="F11" s="67"/>
      <c r="G11" s="67"/>
      <c r="H11" s="67"/>
      <c r="I11" s="67"/>
    </row>
    <row r="12" spans="1:36" outlineLevel="1" x14ac:dyDescent="0.3">
      <c r="F12" s="70">
        <v>1</v>
      </c>
      <c r="G12" s="71" t="s">
        <v>1396</v>
      </c>
      <c r="H12" s="138" t="s">
        <v>1395</v>
      </c>
      <c r="I12" s="5">
        <v>12</v>
      </c>
    </row>
    <row r="13" spans="1:36" outlineLevel="1" x14ac:dyDescent="0.3">
      <c r="F13" s="70">
        <v>2</v>
      </c>
      <c r="G13" s="71" t="s">
        <v>1394</v>
      </c>
      <c r="H13" s="138" t="s">
        <v>1393</v>
      </c>
      <c r="I13" s="26">
        <v>22</v>
      </c>
    </row>
    <row r="14" spans="1:36" outlineLevel="1" x14ac:dyDescent="0.3">
      <c r="F14" s="70">
        <v>3</v>
      </c>
      <c r="G14" s="71" t="s">
        <v>743</v>
      </c>
      <c r="H14" s="138" t="s">
        <v>1393</v>
      </c>
      <c r="I14" s="27">
        <v>264</v>
      </c>
      <c r="J14" s="63" t="s">
        <v>1392</v>
      </c>
    </row>
    <row r="15" spans="1:36" outlineLevel="1" x14ac:dyDescent="0.3">
      <c r="F15" s="70">
        <v>4</v>
      </c>
      <c r="G15" s="144" t="s">
        <v>1391</v>
      </c>
      <c r="H15" s="138" t="s">
        <v>78</v>
      </c>
      <c r="I15" s="441"/>
      <c r="J15" s="63" t="s">
        <v>1390</v>
      </c>
    </row>
    <row r="16" spans="1:36" outlineLevel="1" x14ac:dyDescent="0.3">
      <c r="F16" s="70">
        <v>5</v>
      </c>
      <c r="G16" s="501" t="s">
        <v>1389</v>
      </c>
      <c r="H16" s="138" t="s">
        <v>78</v>
      </c>
      <c r="I16" s="441">
        <v>6.8532416522136166E-2</v>
      </c>
      <c r="J16" s="63" t="s">
        <v>1388</v>
      </c>
    </row>
    <row r="17" spans="5:10" outlineLevel="1" x14ac:dyDescent="0.3">
      <c r="F17" s="70">
        <v>6</v>
      </c>
      <c r="G17" s="501" t="s">
        <v>1387</v>
      </c>
      <c r="H17" s="138" t="s">
        <v>78</v>
      </c>
      <c r="I17" s="441">
        <v>5.4619779532525801E-2</v>
      </c>
      <c r="J17" s="63" t="s">
        <v>1386</v>
      </c>
    </row>
    <row r="18" spans="5:10" outlineLevel="1" x14ac:dyDescent="0.3">
      <c r="F18" s="70">
        <v>7</v>
      </c>
      <c r="G18" s="501" t="s">
        <v>1385</v>
      </c>
      <c r="H18" s="138" t="s">
        <v>78</v>
      </c>
      <c r="I18" s="441">
        <v>5.4619779532525801E-2</v>
      </c>
      <c r="J18" s="63" t="s">
        <v>1384</v>
      </c>
    </row>
    <row r="19" spans="5:10" outlineLevel="1" x14ac:dyDescent="0.3">
      <c r="F19" s="70">
        <v>8</v>
      </c>
      <c r="G19" s="501" t="s">
        <v>1383</v>
      </c>
      <c r="H19" s="138" t="s">
        <v>78</v>
      </c>
      <c r="I19" s="441">
        <v>5.7865234821015403E-2</v>
      </c>
      <c r="J19" s="63" t="s">
        <v>1382</v>
      </c>
    </row>
    <row r="20" spans="5:10" outlineLevel="1" x14ac:dyDescent="0.3">
      <c r="F20" s="70">
        <v>9</v>
      </c>
      <c r="G20" s="501" t="s">
        <v>1381</v>
      </c>
      <c r="H20" s="138" t="s">
        <v>78</v>
      </c>
      <c r="I20" s="441">
        <v>5.7935785208316992E-2</v>
      </c>
      <c r="J20" s="63" t="s">
        <v>1380</v>
      </c>
    </row>
    <row r="21" spans="5:10" outlineLevel="1" x14ac:dyDescent="0.3">
      <c r="F21" s="70">
        <v>10</v>
      </c>
      <c r="G21" s="501" t="s">
        <v>1379</v>
      </c>
      <c r="H21" s="138" t="s">
        <v>78</v>
      </c>
      <c r="I21" s="441">
        <v>5.7944451012823417E-2</v>
      </c>
      <c r="J21" s="63" t="s">
        <v>1378</v>
      </c>
    </row>
    <row r="22" spans="5:10" outlineLevel="1" x14ac:dyDescent="0.3">
      <c r="F22" s="70">
        <v>11</v>
      </c>
      <c r="G22" s="144" t="s">
        <v>1377</v>
      </c>
      <c r="H22" s="138" t="s">
        <v>78</v>
      </c>
      <c r="I22" s="441">
        <v>6.8115049627160695E-2</v>
      </c>
      <c r="J22" s="63" t="s">
        <v>1376</v>
      </c>
    </row>
    <row r="23" spans="5:10" outlineLevel="1" x14ac:dyDescent="0.3">
      <c r="F23" s="70">
        <v>12</v>
      </c>
      <c r="G23" s="144" t="s">
        <v>1375</v>
      </c>
      <c r="H23" s="138" t="s">
        <v>78</v>
      </c>
      <c r="I23" s="441">
        <f>I22</f>
        <v>6.8115049627160695E-2</v>
      </c>
      <c r="J23" s="63" t="s">
        <v>1374</v>
      </c>
    </row>
    <row r="24" spans="5:10" outlineLevel="1" x14ac:dyDescent="0.3">
      <c r="F24" s="70">
        <v>13</v>
      </c>
      <c r="G24" s="144" t="s">
        <v>1373</v>
      </c>
      <c r="H24" s="138" t="s">
        <v>78</v>
      </c>
      <c r="I24" s="441">
        <f>I23</f>
        <v>6.8115049627160695E-2</v>
      </c>
      <c r="J24" s="63" t="s">
        <v>1372</v>
      </c>
    </row>
    <row r="25" spans="5:10" outlineLevel="1" x14ac:dyDescent="0.3">
      <c r="F25" s="70">
        <v>14</v>
      </c>
      <c r="G25" s="144" t="s">
        <v>1371</v>
      </c>
      <c r="H25" s="138" t="s">
        <v>78</v>
      </c>
      <c r="I25" s="441">
        <v>6.3768823037688618E-2</v>
      </c>
      <c r="J25" s="63" t="s">
        <v>1370</v>
      </c>
    </row>
    <row r="26" spans="5:10" outlineLevel="1" x14ac:dyDescent="0.3">
      <c r="F26" s="70">
        <v>15</v>
      </c>
      <c r="G26" s="144" t="s">
        <v>1369</v>
      </c>
      <c r="H26" s="138" t="s">
        <v>78</v>
      </c>
      <c r="I26" s="441">
        <v>7.0932207617071558E-2</v>
      </c>
      <c r="J26" s="63" t="s">
        <v>1368</v>
      </c>
    </row>
    <row r="27" spans="5:10" outlineLevel="1" x14ac:dyDescent="0.3">
      <c r="F27" s="70">
        <v>16</v>
      </c>
      <c r="G27" s="144" t="s">
        <v>1367</v>
      </c>
      <c r="H27" s="138" t="s">
        <v>78</v>
      </c>
      <c r="I27" s="441">
        <v>6.9589550936334982E-2</v>
      </c>
      <c r="J27" s="63" t="s">
        <v>1366</v>
      </c>
    </row>
    <row r="28" spans="5:10" outlineLevel="1" x14ac:dyDescent="0.3">
      <c r="F28" s="70">
        <v>17</v>
      </c>
      <c r="G28" s="144" t="s">
        <v>1365</v>
      </c>
      <c r="H28" s="138" t="s">
        <v>80</v>
      </c>
      <c r="I28" s="19"/>
      <c r="J28" s="63" t="s">
        <v>1364</v>
      </c>
    </row>
    <row r="29" spans="5:10" outlineLevel="1" x14ac:dyDescent="0.3">
      <c r="F29" s="70">
        <v>18</v>
      </c>
      <c r="G29" s="144" t="s">
        <v>1363</v>
      </c>
      <c r="H29" s="138" t="s">
        <v>80</v>
      </c>
      <c r="I29" s="19"/>
      <c r="J29" s="63" t="s">
        <v>1362</v>
      </c>
    </row>
    <row r="30" spans="5:10" outlineLevel="1" x14ac:dyDescent="0.3">
      <c r="F30" s="70">
        <v>19</v>
      </c>
      <c r="G30" s="71" t="s">
        <v>1361</v>
      </c>
      <c r="H30" s="138" t="s">
        <v>1360</v>
      </c>
      <c r="I30" s="5">
        <v>60</v>
      </c>
      <c r="J30" s="63" t="s">
        <v>1359</v>
      </c>
    </row>
    <row r="31" spans="5:10" outlineLevel="1" x14ac:dyDescent="0.3">
      <c r="F31" s="70">
        <v>20</v>
      </c>
      <c r="G31" s="71" t="s">
        <v>1358</v>
      </c>
      <c r="H31" s="138" t="s">
        <v>1357</v>
      </c>
      <c r="I31" s="5">
        <v>8</v>
      </c>
      <c r="J31" s="63" t="s">
        <v>1356</v>
      </c>
    </row>
    <row r="32" spans="5:10" outlineLevel="1" x14ac:dyDescent="0.3">
      <c r="E32" s="435" t="s">
        <v>1355</v>
      </c>
      <c r="F32" s="67"/>
      <c r="G32" s="67"/>
      <c r="H32" s="67"/>
      <c r="I32" s="67"/>
    </row>
    <row r="33" spans="5:10" outlineLevel="1" x14ac:dyDescent="0.3">
      <c r="F33" s="70">
        <v>22</v>
      </c>
      <c r="G33" s="144" t="s">
        <v>1354</v>
      </c>
      <c r="H33" s="138" t="s">
        <v>1353</v>
      </c>
      <c r="I33" s="19">
        <v>1.1000000000000001</v>
      </c>
      <c r="J33" s="63" t="s">
        <v>1352</v>
      </c>
    </row>
    <row r="34" spans="5:10" outlineLevel="1" x14ac:dyDescent="0.3">
      <c r="F34" s="70">
        <v>23</v>
      </c>
      <c r="G34" s="144" t="s">
        <v>1351</v>
      </c>
      <c r="H34" s="138" t="s">
        <v>1334</v>
      </c>
      <c r="I34" s="6">
        <v>14</v>
      </c>
      <c r="J34" s="63" t="s">
        <v>1350</v>
      </c>
    </row>
    <row r="35" spans="5:10" outlineLevel="1" x14ac:dyDescent="0.3">
      <c r="F35" s="70">
        <v>24</v>
      </c>
      <c r="G35" s="144" t="s">
        <v>1349</v>
      </c>
      <c r="H35" s="138" t="s">
        <v>1334</v>
      </c>
      <c r="I35" s="6">
        <v>12.2</v>
      </c>
      <c r="J35" s="63" t="s">
        <v>1348</v>
      </c>
    </row>
    <row r="36" spans="5:10" outlineLevel="1" x14ac:dyDescent="0.3">
      <c r="F36" s="70">
        <v>25</v>
      </c>
      <c r="G36" s="144" t="s">
        <v>1347</v>
      </c>
      <c r="H36" s="138" t="s">
        <v>1334</v>
      </c>
      <c r="I36" s="6">
        <v>12.65</v>
      </c>
      <c r="J36" s="63" t="s">
        <v>1346</v>
      </c>
    </row>
    <row r="37" spans="5:10" outlineLevel="1" x14ac:dyDescent="0.3">
      <c r="F37" s="70">
        <v>26</v>
      </c>
      <c r="G37" s="144" t="s">
        <v>1345</v>
      </c>
      <c r="H37" s="138" t="s">
        <v>1334</v>
      </c>
      <c r="I37" s="6">
        <v>64</v>
      </c>
      <c r="J37" s="63" t="s">
        <v>1344</v>
      </c>
    </row>
    <row r="38" spans="5:10" outlineLevel="1" x14ac:dyDescent="0.3">
      <c r="F38" s="70">
        <v>27</v>
      </c>
      <c r="G38" s="144" t="s">
        <v>1343</v>
      </c>
      <c r="H38" s="138" t="s">
        <v>1334</v>
      </c>
      <c r="I38" s="6">
        <v>64</v>
      </c>
      <c r="J38" s="63" t="s">
        <v>1342</v>
      </c>
    </row>
    <row r="39" spans="5:10" outlineLevel="1" x14ac:dyDescent="0.3">
      <c r="F39" s="70">
        <v>28</v>
      </c>
      <c r="G39" s="144" t="s">
        <v>1341</v>
      </c>
      <c r="H39" s="138" t="s">
        <v>1334</v>
      </c>
      <c r="I39" s="6">
        <v>64</v>
      </c>
      <c r="J39" s="63" t="s">
        <v>1340</v>
      </c>
    </row>
    <row r="40" spans="5:10" outlineLevel="1" x14ac:dyDescent="0.3">
      <c r="F40" s="70">
        <v>29</v>
      </c>
      <c r="G40" s="144" t="s">
        <v>1339</v>
      </c>
      <c r="H40" s="138" t="s">
        <v>1334</v>
      </c>
      <c r="I40" s="6">
        <v>64</v>
      </c>
      <c r="J40" s="63" t="s">
        <v>1338</v>
      </c>
    </row>
    <row r="41" spans="5:10" outlineLevel="1" x14ac:dyDescent="0.3">
      <c r="F41" s="70">
        <v>30</v>
      </c>
      <c r="G41" s="144" t="s">
        <v>1337</v>
      </c>
      <c r="H41" s="138" t="s">
        <v>1334</v>
      </c>
      <c r="I41" s="6">
        <v>64</v>
      </c>
      <c r="J41" s="63" t="s">
        <v>1336</v>
      </c>
    </row>
    <row r="42" spans="5:10" outlineLevel="1" x14ac:dyDescent="0.3">
      <c r="F42" s="70">
        <v>31</v>
      </c>
      <c r="G42" s="144" t="s">
        <v>1335</v>
      </c>
      <c r="H42" s="138" t="s">
        <v>1334</v>
      </c>
      <c r="I42" s="6">
        <v>64</v>
      </c>
      <c r="J42" s="63" t="s">
        <v>1333</v>
      </c>
    </row>
    <row r="43" spans="5:10" outlineLevel="1" x14ac:dyDescent="0.3">
      <c r="E43" s="435" t="s">
        <v>1332</v>
      </c>
      <c r="F43" s="67"/>
      <c r="G43" s="67"/>
      <c r="H43" s="67"/>
      <c r="I43" s="67"/>
    </row>
    <row r="44" spans="5:10" outlineLevel="1" x14ac:dyDescent="0.3">
      <c r="F44" s="70">
        <v>33</v>
      </c>
      <c r="G44" s="71" t="s">
        <v>1331</v>
      </c>
      <c r="H44" s="151" t="s">
        <v>1330</v>
      </c>
      <c r="I44" s="19">
        <v>301.05</v>
      </c>
    </row>
    <row r="45" spans="5:10" outlineLevel="1" x14ac:dyDescent="0.3">
      <c r="F45" s="70">
        <v>34</v>
      </c>
      <c r="G45" s="71" t="s">
        <v>1329</v>
      </c>
      <c r="H45" s="151" t="s">
        <v>1328</v>
      </c>
      <c r="I45" s="19">
        <v>276.5</v>
      </c>
    </row>
    <row r="46" spans="5:10" outlineLevel="1" x14ac:dyDescent="0.3">
      <c r="F46" s="70">
        <v>35</v>
      </c>
      <c r="G46" s="71" t="s">
        <v>1327</v>
      </c>
      <c r="H46" s="151" t="s">
        <v>1326</v>
      </c>
      <c r="I46" s="19">
        <v>25.385349999999999</v>
      </c>
    </row>
    <row r="47" spans="5:10" outlineLevel="1" x14ac:dyDescent="0.3">
      <c r="E47" s="435" t="s">
        <v>1325</v>
      </c>
      <c r="F47" s="67"/>
      <c r="G47" s="67"/>
      <c r="H47" s="67"/>
      <c r="I47" s="67"/>
    </row>
    <row r="48" spans="5:10" outlineLevel="1" x14ac:dyDescent="0.3">
      <c r="F48" s="70">
        <v>37</v>
      </c>
      <c r="G48" s="144" t="s">
        <v>1324</v>
      </c>
      <c r="H48" s="151"/>
      <c r="I48" s="441">
        <v>0.14136763161921143</v>
      </c>
    </row>
    <row r="49" spans="1:18" outlineLevel="1" x14ac:dyDescent="0.3">
      <c r="F49" s="70">
        <v>38</v>
      </c>
      <c r="G49" s="144" t="s">
        <v>1323</v>
      </c>
      <c r="H49" s="151"/>
      <c r="I49" s="441">
        <v>0.8586323683807886</v>
      </c>
    </row>
    <row r="50" spans="1:18" outlineLevel="1" x14ac:dyDescent="0.3">
      <c r="F50" s="70">
        <v>39</v>
      </c>
      <c r="G50" s="144" t="s">
        <v>1322</v>
      </c>
      <c r="H50" s="151"/>
      <c r="I50" s="441">
        <v>0</v>
      </c>
    </row>
    <row r="51" spans="1:18" outlineLevel="1" x14ac:dyDescent="0.3">
      <c r="F51" s="70">
        <v>40</v>
      </c>
      <c r="G51" s="144" t="s">
        <v>1321</v>
      </c>
      <c r="H51" s="151"/>
      <c r="I51" s="441">
        <v>1.8480764630397672E-2</v>
      </c>
      <c r="J51" s="149"/>
    </row>
    <row r="52" spans="1:18" outlineLevel="1" x14ac:dyDescent="0.3">
      <c r="F52" s="70">
        <v>41</v>
      </c>
      <c r="G52" s="144" t="s">
        <v>1320</v>
      </c>
      <c r="I52" s="441">
        <v>3.020880090568772E-2</v>
      </c>
    </row>
    <row r="53" spans="1:18" outlineLevel="1" x14ac:dyDescent="0.3">
      <c r="F53" s="70">
        <v>42</v>
      </c>
      <c r="G53" s="144" t="s">
        <v>1319</v>
      </c>
      <c r="H53" s="151"/>
      <c r="I53" s="441">
        <v>0.41877514610494054</v>
      </c>
    </row>
    <row r="54" spans="1:18" outlineLevel="1" x14ac:dyDescent="0.3">
      <c r="F54" s="70">
        <v>43</v>
      </c>
      <c r="G54" s="144" t="s">
        <v>1318</v>
      </c>
      <c r="I54" s="441">
        <v>0.60738248739193834</v>
      </c>
      <c r="J54" s="149"/>
    </row>
    <row r="55" spans="1:18" outlineLevel="1" x14ac:dyDescent="0.3">
      <c r="F55" s="70">
        <v>44</v>
      </c>
      <c r="G55" s="144" t="s">
        <v>1317</v>
      </c>
      <c r="H55" s="151"/>
      <c r="I55" s="441">
        <v>0.5627440892646618</v>
      </c>
    </row>
    <row r="56" spans="1:18" ht="14.4" outlineLevel="1" thickBot="1" x14ac:dyDescent="0.35">
      <c r="F56" s="70">
        <v>45</v>
      </c>
      <c r="G56" s="144" t="s">
        <v>1316</v>
      </c>
      <c r="I56" s="441">
        <v>0.36240871170237388</v>
      </c>
    </row>
    <row r="57" spans="1:18" outlineLevel="1" x14ac:dyDescent="0.3">
      <c r="F57" s="73"/>
      <c r="G57" s="73"/>
      <c r="H57" s="73"/>
      <c r="I57" s="73"/>
    </row>
    <row r="58" spans="1:18" outlineLevel="1" x14ac:dyDescent="0.3"/>
    <row r="59" spans="1:18" outlineLevel="1" x14ac:dyDescent="0.3"/>
    <row r="60" spans="1:18" outlineLevel="1" x14ac:dyDescent="0.3"/>
    <row r="62" spans="1:18" ht="21" thickBot="1" x14ac:dyDescent="0.4">
      <c r="A62" s="139">
        <v>2</v>
      </c>
      <c r="B62" s="3" t="s">
        <v>1315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</row>
    <row r="63" spans="1:18" ht="14.4" thickTop="1" x14ac:dyDescent="0.3"/>
    <row r="64" spans="1:18" outlineLevel="1" x14ac:dyDescent="0.3">
      <c r="F64" s="437" t="s">
        <v>76</v>
      </c>
      <c r="G64" s="437" t="s">
        <v>593</v>
      </c>
      <c r="H64" s="437" t="s">
        <v>1314</v>
      </c>
      <c r="J64" s="437" t="s">
        <v>1313</v>
      </c>
      <c r="K64" s="437" t="s">
        <v>1312</v>
      </c>
      <c r="L64" s="437" t="s">
        <v>1311</v>
      </c>
    </row>
    <row r="65" spans="1:18" outlineLevel="1" x14ac:dyDescent="0.3">
      <c r="F65" s="70">
        <v>1</v>
      </c>
      <c r="G65" s="71" t="s">
        <v>1193</v>
      </c>
      <c r="H65" s="71" t="s">
        <v>1183</v>
      </c>
      <c r="I65" s="433" t="s">
        <v>78</v>
      </c>
      <c r="J65" s="146">
        <v>0.25</v>
      </c>
      <c r="K65" s="6">
        <v>1</v>
      </c>
      <c r="L65" s="49">
        <f t="shared" ref="L65:L76" si="0">(J65+1)*K65</f>
        <v>1.25</v>
      </c>
    </row>
    <row r="66" spans="1:18" outlineLevel="1" x14ac:dyDescent="0.3">
      <c r="F66" s="70">
        <v>2</v>
      </c>
      <c r="G66" s="71" t="s">
        <v>1192</v>
      </c>
      <c r="H66" s="71" t="s">
        <v>1191</v>
      </c>
      <c r="I66" s="433" t="s">
        <v>78</v>
      </c>
      <c r="J66" s="146">
        <v>0.2</v>
      </c>
      <c r="K66" s="6">
        <v>1</v>
      </c>
      <c r="L66" s="49">
        <f t="shared" si="0"/>
        <v>1.2</v>
      </c>
    </row>
    <row r="67" spans="1:18" outlineLevel="1" x14ac:dyDescent="0.3">
      <c r="F67" s="70">
        <v>3</v>
      </c>
      <c r="G67" s="71" t="s">
        <v>1188</v>
      </c>
      <c r="H67" s="71" t="s">
        <v>1191</v>
      </c>
      <c r="I67" s="433" t="s">
        <v>78</v>
      </c>
      <c r="J67" s="146">
        <v>0.2</v>
      </c>
      <c r="K67" s="6">
        <v>1</v>
      </c>
      <c r="L67" s="49">
        <f t="shared" si="0"/>
        <v>1.2</v>
      </c>
    </row>
    <row r="68" spans="1:18" outlineLevel="1" x14ac:dyDescent="0.3">
      <c r="F68" s="70">
        <v>4</v>
      </c>
      <c r="G68" s="71" t="s">
        <v>1186</v>
      </c>
      <c r="H68" s="71" t="s">
        <v>1183</v>
      </c>
      <c r="I68" s="433" t="s">
        <v>78</v>
      </c>
      <c r="J68" s="50">
        <f>2*1024/1000/(p.v.2G.c*30)*1024-1</f>
        <v>9.2266666666666719E-2</v>
      </c>
      <c r="K68" s="48">
        <f>p.v.2G.c/p.v.2G.ran</f>
        <v>4.5714285714285712</v>
      </c>
      <c r="L68" s="49">
        <f t="shared" si="0"/>
        <v>4.9932190476190472</v>
      </c>
    </row>
    <row r="69" spans="1:18" outlineLevel="1" x14ac:dyDescent="0.3">
      <c r="F69" s="70">
        <v>5</v>
      </c>
      <c r="G69" s="71" t="s">
        <v>1190</v>
      </c>
      <c r="H69" s="71" t="s">
        <v>1181</v>
      </c>
      <c r="I69" s="433" t="s">
        <v>78</v>
      </c>
      <c r="J69" s="146">
        <v>0.2</v>
      </c>
      <c r="K69" s="6">
        <v>1</v>
      </c>
      <c r="L69" s="49">
        <f t="shared" si="0"/>
        <v>1.2</v>
      </c>
    </row>
    <row r="70" spans="1:18" outlineLevel="1" x14ac:dyDescent="0.3">
      <c r="F70" s="70">
        <v>6</v>
      </c>
      <c r="G70" s="71" t="s">
        <v>1189</v>
      </c>
      <c r="H70" s="71" t="s">
        <v>1187</v>
      </c>
      <c r="I70" s="433" t="s">
        <v>78</v>
      </c>
      <c r="J70" s="146">
        <v>0.04</v>
      </c>
      <c r="K70" s="6">
        <v>1</v>
      </c>
      <c r="L70" s="49">
        <f t="shared" si="0"/>
        <v>1.04</v>
      </c>
    </row>
    <row r="71" spans="1:18" outlineLevel="1" x14ac:dyDescent="0.3">
      <c r="F71" s="70">
        <v>7</v>
      </c>
      <c r="G71" s="71" t="s">
        <v>1188</v>
      </c>
      <c r="H71" s="71" t="s">
        <v>1187</v>
      </c>
      <c r="I71" s="433" t="s">
        <v>78</v>
      </c>
      <c r="J71" s="146">
        <v>0.04</v>
      </c>
      <c r="K71" s="6">
        <v>1</v>
      </c>
      <c r="L71" s="49">
        <f t="shared" si="0"/>
        <v>1.04</v>
      </c>
    </row>
    <row r="72" spans="1:18" outlineLevel="1" x14ac:dyDescent="0.3">
      <c r="F72" s="70">
        <v>8</v>
      </c>
      <c r="G72" s="71" t="s">
        <v>1186</v>
      </c>
      <c r="H72" s="71" t="s">
        <v>1181</v>
      </c>
      <c r="I72" s="433" t="s">
        <v>78</v>
      </c>
      <c r="J72" s="50">
        <f>2*1024/1000/(p.v.3G.c*30)*1024-1</f>
        <v>9.2266666666666719E-2</v>
      </c>
      <c r="K72" s="48">
        <f>p.v.3G.c/p.v.3G.ran</f>
        <v>5.2459016393442628</v>
      </c>
      <c r="L72" s="49">
        <f t="shared" si="0"/>
        <v>5.7299234972677606</v>
      </c>
    </row>
    <row r="73" spans="1:18" outlineLevel="1" x14ac:dyDescent="0.3">
      <c r="F73" s="70">
        <v>9</v>
      </c>
      <c r="G73" s="71" t="s">
        <v>1185</v>
      </c>
      <c r="H73" s="71" t="s">
        <v>1184</v>
      </c>
      <c r="I73" s="433" t="s">
        <v>78</v>
      </c>
      <c r="J73" s="146">
        <v>0.12</v>
      </c>
      <c r="K73" s="6">
        <v>1</v>
      </c>
      <c r="L73" s="49">
        <f t="shared" si="0"/>
        <v>1.1200000000000001</v>
      </c>
    </row>
    <row r="74" spans="1:18" outlineLevel="1" x14ac:dyDescent="0.3">
      <c r="F74" s="70">
        <v>10</v>
      </c>
      <c r="G74" s="71" t="s">
        <v>1182</v>
      </c>
      <c r="H74" s="71" t="s">
        <v>1183</v>
      </c>
      <c r="I74" s="433" t="s">
        <v>78</v>
      </c>
      <c r="J74" s="50">
        <f>2*1024/1000/(p.v.3G.c*30)*1024-1</f>
        <v>9.2266666666666719E-2</v>
      </c>
      <c r="K74" s="48">
        <f>p.v.2G.c/p.v.2G.ran</f>
        <v>4.5714285714285712</v>
      </c>
      <c r="L74" s="49">
        <f t="shared" si="0"/>
        <v>4.9932190476190472</v>
      </c>
    </row>
    <row r="75" spans="1:18" outlineLevel="1" x14ac:dyDescent="0.3">
      <c r="F75" s="70">
        <v>11</v>
      </c>
      <c r="G75" s="71" t="s">
        <v>1182</v>
      </c>
      <c r="H75" s="71" t="s">
        <v>1181</v>
      </c>
      <c r="I75" s="433" t="s">
        <v>78</v>
      </c>
      <c r="J75" s="50">
        <f>2*1024/1000/(p.v.3G.c*30)*1024-1</f>
        <v>9.2266666666666719E-2</v>
      </c>
      <c r="K75" s="48">
        <f>p.v.3G.c/p.v.3G.ran</f>
        <v>5.2459016393442628</v>
      </c>
      <c r="L75" s="49">
        <f t="shared" si="0"/>
        <v>5.7299234972677606</v>
      </c>
    </row>
    <row r="76" spans="1:18" ht="14.4" outlineLevel="1" thickBot="1" x14ac:dyDescent="0.35">
      <c r="F76" s="70">
        <v>12</v>
      </c>
      <c r="G76" s="71" t="s">
        <v>1180</v>
      </c>
      <c r="H76" s="71" t="s">
        <v>1179</v>
      </c>
      <c r="I76" s="433" t="s">
        <v>78</v>
      </c>
      <c r="J76" s="50">
        <f>2*1024/1000/(p.v.4G.c*30)*1024-1</f>
        <v>9.2266666666666719E-2</v>
      </c>
      <c r="K76" s="48">
        <f>p.v.4G.c/p.v.4G.ran</f>
        <v>5.0592885375494072</v>
      </c>
      <c r="L76" s="49">
        <f t="shared" si="0"/>
        <v>5.526092226613966</v>
      </c>
    </row>
    <row r="77" spans="1:18" outlineLevel="1" x14ac:dyDescent="0.3">
      <c r="F77" s="73"/>
      <c r="G77" s="73"/>
      <c r="H77" s="73"/>
      <c r="I77" s="73"/>
      <c r="J77" s="73"/>
      <c r="K77" s="73"/>
      <c r="L77" s="73"/>
    </row>
    <row r="78" spans="1:18" x14ac:dyDescent="0.3">
      <c r="L78" s="233" t="s">
        <v>1310</v>
      </c>
    </row>
    <row r="79" spans="1:18" ht="21" thickBot="1" x14ac:dyDescent="0.4">
      <c r="A79" s="139">
        <v>3</v>
      </c>
      <c r="B79" s="3" t="s">
        <v>1309</v>
      </c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  <row r="80" spans="1:18" ht="14.4" thickTop="1" x14ac:dyDescent="0.3"/>
    <row r="81" spans="5:14" ht="82.8" outlineLevel="1" x14ac:dyDescent="0.3">
      <c r="F81" s="437" t="s">
        <v>76</v>
      </c>
      <c r="G81" s="437" t="s">
        <v>593</v>
      </c>
      <c r="I81" s="69" t="s">
        <v>1308</v>
      </c>
      <c r="J81" s="69" t="s">
        <v>1307</v>
      </c>
      <c r="K81" s="69" t="s">
        <v>1306</v>
      </c>
      <c r="L81" s="69" t="s">
        <v>1305</v>
      </c>
      <c r="M81" s="69" t="s">
        <v>1304</v>
      </c>
      <c r="N81" s="69" t="s">
        <v>1303</v>
      </c>
    </row>
    <row r="82" spans="5:14" outlineLevel="1" x14ac:dyDescent="0.3">
      <c r="E82" s="435" t="s">
        <v>162</v>
      </c>
      <c r="F82" s="67"/>
      <c r="G82" s="67"/>
      <c r="H82" s="67"/>
      <c r="I82" s="67"/>
      <c r="J82" s="67"/>
      <c r="K82" s="67"/>
      <c r="L82" s="67"/>
      <c r="M82" s="67"/>
      <c r="N82" s="67"/>
    </row>
    <row r="83" spans="5:14" outlineLevel="1" x14ac:dyDescent="0.3">
      <c r="F83" s="154">
        <v>1</v>
      </c>
      <c r="G83" s="242" t="s">
        <v>486</v>
      </c>
      <c r="I83" s="19">
        <v>0.99167177579464016</v>
      </c>
      <c r="J83" s="441">
        <v>0.426941746425058</v>
      </c>
      <c r="K83" s="19">
        <v>0.115</v>
      </c>
      <c r="L83" s="48">
        <f t="shared" ref="L83:L90" si="1">1/(1-J83)/I83*K83</f>
        <v>0.20236300300758467</v>
      </c>
      <c r="M83" s="440">
        <f t="shared" ref="M83:M90" si="2">L83+1</f>
        <v>1.2023630030075847</v>
      </c>
      <c r="N83" s="440">
        <f t="shared" ref="N83:N90" si="3">1/I83</f>
        <v>1.0083981660148453</v>
      </c>
    </row>
    <row r="84" spans="5:14" outlineLevel="1" x14ac:dyDescent="0.3">
      <c r="F84" s="154">
        <v>2</v>
      </c>
      <c r="G84" s="242" t="s">
        <v>487</v>
      </c>
      <c r="I84" s="48">
        <f t="shared" ref="I84:K90" si="4">I83</f>
        <v>0.99167177579464016</v>
      </c>
      <c r="J84" s="48">
        <f t="shared" si="4"/>
        <v>0.426941746425058</v>
      </c>
      <c r="K84" s="48">
        <f t="shared" si="4"/>
        <v>0.115</v>
      </c>
      <c r="L84" s="48">
        <f t="shared" si="1"/>
        <v>0.20236300300758467</v>
      </c>
      <c r="M84" s="440">
        <f t="shared" si="2"/>
        <v>1.2023630030075847</v>
      </c>
      <c r="N84" s="440">
        <f t="shared" si="3"/>
        <v>1.0083981660148453</v>
      </c>
    </row>
    <row r="85" spans="5:14" outlineLevel="1" x14ac:dyDescent="0.3">
      <c r="F85" s="154">
        <v>3</v>
      </c>
      <c r="G85" s="242" t="s">
        <v>488</v>
      </c>
      <c r="I85" s="48">
        <f t="shared" si="4"/>
        <v>0.99167177579464016</v>
      </c>
      <c r="J85" s="48">
        <f t="shared" si="4"/>
        <v>0.426941746425058</v>
      </c>
      <c r="K85" s="48">
        <f t="shared" si="4"/>
        <v>0.115</v>
      </c>
      <c r="L85" s="48">
        <f t="shared" si="1"/>
        <v>0.20236300300758467</v>
      </c>
      <c r="M85" s="440">
        <f t="shared" si="2"/>
        <v>1.2023630030075847</v>
      </c>
      <c r="N85" s="440">
        <f t="shared" si="3"/>
        <v>1.0083981660148453</v>
      </c>
    </row>
    <row r="86" spans="5:14" ht="14.4" outlineLevel="1" thickBot="1" x14ac:dyDescent="0.35">
      <c r="F86" s="154">
        <v>4</v>
      </c>
      <c r="G86" s="306" t="s">
        <v>560</v>
      </c>
      <c r="I86" s="48">
        <f t="shared" si="4"/>
        <v>0.99167177579464016</v>
      </c>
      <c r="J86" s="48">
        <f t="shared" si="4"/>
        <v>0.426941746425058</v>
      </c>
      <c r="K86" s="48">
        <f t="shared" si="4"/>
        <v>0.115</v>
      </c>
      <c r="L86" s="48">
        <f t="shared" si="1"/>
        <v>0.20236300300758467</v>
      </c>
      <c r="M86" s="440">
        <f t="shared" si="2"/>
        <v>1.2023630030075847</v>
      </c>
      <c r="N86" s="440">
        <f t="shared" si="3"/>
        <v>1.0083981660148453</v>
      </c>
    </row>
    <row r="87" spans="5:14" outlineLevel="1" x14ac:dyDescent="0.3">
      <c r="F87" s="154">
        <v>5</v>
      </c>
      <c r="G87" s="310" t="s">
        <v>489</v>
      </c>
      <c r="I87" s="48">
        <f t="shared" si="4"/>
        <v>0.99167177579464016</v>
      </c>
      <c r="J87" s="48">
        <f t="shared" si="4"/>
        <v>0.426941746425058</v>
      </c>
      <c r="K87" s="48">
        <f t="shared" si="4"/>
        <v>0.115</v>
      </c>
      <c r="L87" s="48">
        <f t="shared" si="1"/>
        <v>0.20236300300758467</v>
      </c>
      <c r="M87" s="440">
        <f t="shared" si="2"/>
        <v>1.2023630030075847</v>
      </c>
      <c r="N87" s="440">
        <f t="shared" si="3"/>
        <v>1.0083981660148453</v>
      </c>
    </row>
    <row r="88" spans="5:14" outlineLevel="1" x14ac:dyDescent="0.3">
      <c r="F88" s="154">
        <v>6</v>
      </c>
      <c r="G88" s="242" t="s">
        <v>490</v>
      </c>
      <c r="I88" s="48">
        <f t="shared" si="4"/>
        <v>0.99167177579464016</v>
      </c>
      <c r="J88" s="48">
        <f t="shared" si="4"/>
        <v>0.426941746425058</v>
      </c>
      <c r="K88" s="48">
        <f t="shared" si="4"/>
        <v>0.115</v>
      </c>
      <c r="L88" s="48">
        <f t="shared" si="1"/>
        <v>0.20236300300758467</v>
      </c>
      <c r="M88" s="440">
        <f t="shared" si="2"/>
        <v>1.2023630030075847</v>
      </c>
      <c r="N88" s="440">
        <f t="shared" si="3"/>
        <v>1.0083981660148453</v>
      </c>
    </row>
    <row r="89" spans="5:14" outlineLevel="1" x14ac:dyDescent="0.3">
      <c r="F89" s="154">
        <v>7</v>
      </c>
      <c r="G89" s="242" t="s">
        <v>491</v>
      </c>
      <c r="I89" s="48">
        <f t="shared" si="4"/>
        <v>0.99167177579464016</v>
      </c>
      <c r="J89" s="48">
        <f t="shared" si="4"/>
        <v>0.426941746425058</v>
      </c>
      <c r="K89" s="48">
        <f t="shared" si="4"/>
        <v>0.115</v>
      </c>
      <c r="L89" s="48">
        <f t="shared" si="1"/>
        <v>0.20236300300758467</v>
      </c>
      <c r="M89" s="440">
        <f t="shared" si="2"/>
        <v>1.2023630030075847</v>
      </c>
      <c r="N89" s="440">
        <f t="shared" si="3"/>
        <v>1.0083981660148453</v>
      </c>
    </row>
    <row r="90" spans="5:14" outlineLevel="1" x14ac:dyDescent="0.3">
      <c r="F90" s="154">
        <v>8</v>
      </c>
      <c r="G90" s="242" t="s">
        <v>561</v>
      </c>
      <c r="I90" s="48">
        <f t="shared" si="4"/>
        <v>0.99167177579464016</v>
      </c>
      <c r="J90" s="48">
        <f t="shared" si="4"/>
        <v>0.426941746425058</v>
      </c>
      <c r="K90" s="48">
        <f t="shared" si="4"/>
        <v>0.115</v>
      </c>
      <c r="L90" s="48">
        <f t="shared" si="1"/>
        <v>0.20236300300758467</v>
      </c>
      <c r="M90" s="440">
        <f t="shared" si="2"/>
        <v>1.2023630030075847</v>
      </c>
      <c r="N90" s="440">
        <f t="shared" si="3"/>
        <v>1.0083981660148453</v>
      </c>
    </row>
    <row r="91" spans="5:14" outlineLevel="1" x14ac:dyDescent="0.3">
      <c r="E91" s="435" t="s">
        <v>89</v>
      </c>
      <c r="F91" s="67"/>
      <c r="G91" s="67"/>
      <c r="H91" s="67"/>
      <c r="I91" s="67"/>
      <c r="J91" s="67"/>
      <c r="K91" s="67"/>
      <c r="L91" s="67"/>
      <c r="M91" s="67"/>
      <c r="N91" s="67"/>
    </row>
    <row r="92" spans="5:14" outlineLevel="1" x14ac:dyDescent="0.3">
      <c r="F92" s="154">
        <v>14</v>
      </c>
      <c r="G92" s="242" t="s">
        <v>476</v>
      </c>
      <c r="I92" s="440">
        <v>1</v>
      </c>
      <c r="M92" s="5">
        <v>1</v>
      </c>
      <c r="N92" s="440">
        <f>1/I92</f>
        <v>1</v>
      </c>
    </row>
    <row r="93" spans="5:14" outlineLevel="1" x14ac:dyDescent="0.3">
      <c r="F93" s="154">
        <v>15</v>
      </c>
      <c r="G93" s="242" t="s">
        <v>477</v>
      </c>
      <c r="I93" s="440">
        <v>1</v>
      </c>
      <c r="M93" s="5">
        <v>1</v>
      </c>
      <c r="N93" s="440">
        <f>1/I93</f>
        <v>1</v>
      </c>
    </row>
    <row r="94" spans="5:14" ht="14.4" outlineLevel="1" thickBot="1" x14ac:dyDescent="0.35">
      <c r="F94" s="154">
        <v>16</v>
      </c>
      <c r="G94" s="242" t="s">
        <v>502</v>
      </c>
      <c r="I94" s="440">
        <v>1</v>
      </c>
      <c r="M94" s="5">
        <v>1</v>
      </c>
      <c r="N94" s="440">
        <f>1/I94</f>
        <v>1</v>
      </c>
    </row>
    <row r="95" spans="5:14" outlineLevel="1" x14ac:dyDescent="0.3">
      <c r="F95" s="73"/>
      <c r="G95" s="73"/>
      <c r="H95" s="73"/>
      <c r="I95" s="73"/>
      <c r="J95" s="73"/>
      <c r="K95" s="73"/>
      <c r="L95" s="73"/>
      <c r="M95" s="73"/>
      <c r="N95" s="73"/>
    </row>
    <row r="96" spans="5:14" outlineLevel="1" x14ac:dyDescent="0.3"/>
    <row r="97" spans="1:18" outlineLevel="1" x14ac:dyDescent="0.3"/>
    <row r="99" spans="1:18" ht="21" thickBot="1" x14ac:dyDescent="0.4">
      <c r="A99" s="139">
        <v>4</v>
      </c>
      <c r="B99" s="3" t="s">
        <v>1302</v>
      </c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spans="1:18" ht="14.4" thickTop="1" x14ac:dyDescent="0.3"/>
    <row r="101" spans="1:18" outlineLevel="1" x14ac:dyDescent="0.3"/>
    <row r="102" spans="1:18" outlineLevel="1" x14ac:dyDescent="0.3">
      <c r="F102" s="437" t="s">
        <v>76</v>
      </c>
      <c r="G102" s="437" t="s">
        <v>593</v>
      </c>
      <c r="I102" s="69" t="s">
        <v>374</v>
      </c>
      <c r="J102" s="69" t="s">
        <v>1301</v>
      </c>
      <c r="K102" s="69" t="s">
        <v>375</v>
      </c>
    </row>
    <row r="103" spans="1:18" outlineLevel="1" x14ac:dyDescent="0.3">
      <c r="E103" s="435" t="s">
        <v>416</v>
      </c>
      <c r="F103" s="67"/>
      <c r="G103" s="67"/>
      <c r="H103" s="67"/>
      <c r="I103" s="67"/>
      <c r="J103" s="67"/>
      <c r="K103" s="67"/>
    </row>
    <row r="104" spans="1:18" outlineLevel="1" x14ac:dyDescent="0.3">
      <c r="F104" s="154">
        <v>1</v>
      </c>
      <c r="G104" s="242" t="s">
        <v>503</v>
      </c>
      <c r="I104" s="5">
        <v>1</v>
      </c>
      <c r="J104" s="5">
        <v>1</v>
      </c>
      <c r="K104" s="5">
        <v>1</v>
      </c>
    </row>
    <row r="105" spans="1:18" outlineLevel="1" x14ac:dyDescent="0.3">
      <c r="F105" s="154">
        <v>2</v>
      </c>
      <c r="G105" s="242" t="s">
        <v>505</v>
      </c>
      <c r="I105" s="5">
        <v>1</v>
      </c>
      <c r="J105" s="5">
        <v>1</v>
      </c>
      <c r="K105" s="5">
        <v>1</v>
      </c>
    </row>
    <row r="106" spans="1:18" outlineLevel="1" x14ac:dyDescent="0.3">
      <c r="F106" s="154">
        <v>3</v>
      </c>
      <c r="G106" s="242" t="s">
        <v>506</v>
      </c>
      <c r="I106" s="5">
        <v>1</v>
      </c>
      <c r="J106" s="5">
        <v>1</v>
      </c>
      <c r="K106" s="5">
        <v>1</v>
      </c>
    </row>
    <row r="107" spans="1:18" outlineLevel="1" x14ac:dyDescent="0.3">
      <c r="E107" s="435" t="s">
        <v>162</v>
      </c>
      <c r="F107" s="67"/>
      <c r="G107" s="67"/>
      <c r="H107" s="67"/>
      <c r="I107" s="67"/>
      <c r="J107" s="67"/>
      <c r="K107" s="67"/>
    </row>
    <row r="108" spans="1:18" outlineLevel="1" x14ac:dyDescent="0.3">
      <c r="F108" s="154">
        <v>5</v>
      </c>
      <c r="G108" s="242" t="s">
        <v>486</v>
      </c>
      <c r="I108" s="5">
        <v>1</v>
      </c>
      <c r="J108" s="5">
        <v>1</v>
      </c>
      <c r="K108" s="5">
        <v>1</v>
      </c>
    </row>
    <row r="109" spans="1:18" outlineLevel="1" x14ac:dyDescent="0.3">
      <c r="F109" s="154">
        <v>6</v>
      </c>
      <c r="G109" s="242" t="s">
        <v>487</v>
      </c>
      <c r="I109" s="5">
        <v>1</v>
      </c>
      <c r="J109" s="5">
        <v>1</v>
      </c>
      <c r="K109" s="5">
        <v>1</v>
      </c>
    </row>
    <row r="110" spans="1:18" outlineLevel="1" x14ac:dyDescent="0.3">
      <c r="F110" s="154">
        <v>7</v>
      </c>
      <c r="G110" s="242" t="s">
        <v>488</v>
      </c>
      <c r="I110" s="5">
        <v>2</v>
      </c>
      <c r="J110" s="5">
        <v>1</v>
      </c>
      <c r="K110" s="5"/>
    </row>
    <row r="111" spans="1:18" ht="14.4" outlineLevel="1" thickBot="1" x14ac:dyDescent="0.35">
      <c r="F111" s="154">
        <v>8</v>
      </c>
      <c r="G111" s="306" t="s">
        <v>560</v>
      </c>
      <c r="I111" s="5">
        <v>1</v>
      </c>
      <c r="J111" s="5">
        <v>1</v>
      </c>
      <c r="K111" s="5">
        <v>1</v>
      </c>
    </row>
    <row r="112" spans="1:18" outlineLevel="1" x14ac:dyDescent="0.3">
      <c r="F112" s="154">
        <v>9</v>
      </c>
      <c r="G112" s="310" t="s">
        <v>489</v>
      </c>
      <c r="I112" s="5">
        <v>1</v>
      </c>
      <c r="J112" s="5">
        <v>1</v>
      </c>
      <c r="K112" s="5">
        <v>1</v>
      </c>
    </row>
    <row r="113" spans="1:18" outlineLevel="1" x14ac:dyDescent="0.3">
      <c r="F113" s="154">
        <v>10</v>
      </c>
      <c r="G113" s="242" t="s">
        <v>490</v>
      </c>
      <c r="I113" s="5">
        <v>1</v>
      </c>
      <c r="J113" s="5">
        <v>1</v>
      </c>
      <c r="K113" s="5">
        <v>1</v>
      </c>
    </row>
    <row r="114" spans="1:18" outlineLevel="1" x14ac:dyDescent="0.3">
      <c r="F114" s="154">
        <v>11</v>
      </c>
      <c r="G114" s="242" t="s">
        <v>491</v>
      </c>
      <c r="I114" s="5">
        <v>1</v>
      </c>
      <c r="J114" s="5">
        <v>1</v>
      </c>
      <c r="K114" s="5">
        <v>1</v>
      </c>
    </row>
    <row r="115" spans="1:18" outlineLevel="1" x14ac:dyDescent="0.3">
      <c r="F115" s="154">
        <v>12</v>
      </c>
      <c r="G115" s="242" t="s">
        <v>561</v>
      </c>
      <c r="I115" s="5">
        <v>1</v>
      </c>
      <c r="J115" s="5">
        <v>1</v>
      </c>
      <c r="K115" s="5">
        <v>1</v>
      </c>
    </row>
    <row r="116" spans="1:18" outlineLevel="1" x14ac:dyDescent="0.3">
      <c r="E116" s="435" t="s">
        <v>89</v>
      </c>
      <c r="F116" s="67"/>
      <c r="G116" s="67"/>
      <c r="H116" s="67"/>
      <c r="I116" s="67"/>
      <c r="J116" s="67"/>
      <c r="K116" s="67"/>
    </row>
    <row r="117" spans="1:18" outlineLevel="1" x14ac:dyDescent="0.3">
      <c r="F117" s="154">
        <v>14</v>
      </c>
      <c r="G117" s="242" t="s">
        <v>476</v>
      </c>
      <c r="I117" s="5">
        <v>2</v>
      </c>
      <c r="J117" s="5">
        <v>1</v>
      </c>
      <c r="K117" s="5"/>
    </row>
    <row r="118" spans="1:18" outlineLevel="1" x14ac:dyDescent="0.3">
      <c r="F118" s="154">
        <v>15</v>
      </c>
      <c r="G118" s="242" t="s">
        <v>477</v>
      </c>
      <c r="I118" s="5">
        <v>1</v>
      </c>
      <c r="J118" s="5">
        <v>1</v>
      </c>
      <c r="K118" s="5">
        <v>1</v>
      </c>
    </row>
    <row r="119" spans="1:18" outlineLevel="1" x14ac:dyDescent="0.3">
      <c r="F119" s="154">
        <v>16</v>
      </c>
      <c r="G119" s="242" t="s">
        <v>502</v>
      </c>
      <c r="I119" s="5">
        <v>1</v>
      </c>
      <c r="J119" s="5">
        <v>1</v>
      </c>
      <c r="K119" s="5">
        <v>1</v>
      </c>
    </row>
    <row r="120" spans="1:18" outlineLevel="1" x14ac:dyDescent="0.3">
      <c r="F120" s="154">
        <v>17</v>
      </c>
      <c r="G120" s="242"/>
      <c r="I120" s="5"/>
      <c r="J120" s="5"/>
      <c r="K120" s="5"/>
    </row>
    <row r="121" spans="1:18" outlineLevel="1" x14ac:dyDescent="0.3">
      <c r="E121" s="435" t="s">
        <v>601</v>
      </c>
      <c r="F121" s="67"/>
      <c r="G121" s="67"/>
      <c r="H121" s="67"/>
      <c r="I121" s="67"/>
      <c r="J121" s="67"/>
      <c r="K121" s="67"/>
    </row>
    <row r="122" spans="1:18" outlineLevel="1" x14ac:dyDescent="0.3">
      <c r="F122" s="154">
        <v>19</v>
      </c>
      <c r="G122" s="242" t="s">
        <v>412</v>
      </c>
      <c r="I122" s="5">
        <v>1</v>
      </c>
      <c r="J122" s="5">
        <v>1</v>
      </c>
      <c r="K122" s="5"/>
    </row>
    <row r="123" spans="1:18" ht="14.4" outlineLevel="1" thickBot="1" x14ac:dyDescent="0.35">
      <c r="F123" s="154">
        <v>20</v>
      </c>
      <c r="G123" s="242" t="s">
        <v>413</v>
      </c>
      <c r="I123" s="5">
        <v>1</v>
      </c>
      <c r="J123" s="5">
        <v>1</v>
      </c>
      <c r="K123" s="5"/>
    </row>
    <row r="124" spans="1:18" outlineLevel="1" x14ac:dyDescent="0.3">
      <c r="F124" s="73"/>
      <c r="G124" s="73"/>
      <c r="H124" s="73"/>
      <c r="I124" s="73"/>
      <c r="J124" s="73"/>
    </row>
    <row r="125" spans="1:18" outlineLevel="1" x14ac:dyDescent="0.3"/>
    <row r="127" spans="1:18" ht="21" thickBot="1" x14ac:dyDescent="0.4">
      <c r="A127" s="139">
        <v>5</v>
      </c>
      <c r="B127" s="3" t="s">
        <v>1300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ht="14.4" thickTop="1" x14ac:dyDescent="0.3"/>
    <row r="129" spans="6:13" ht="27.6" outlineLevel="1" x14ac:dyDescent="0.3">
      <c r="F129" s="69" t="s">
        <v>79</v>
      </c>
      <c r="G129" s="69" t="s">
        <v>195</v>
      </c>
      <c r="I129" s="69" t="s">
        <v>195</v>
      </c>
      <c r="K129" s="69" t="s">
        <v>1299</v>
      </c>
      <c r="M129" s="69"/>
    </row>
    <row r="130" spans="6:13" outlineLevel="1" x14ac:dyDescent="0.3">
      <c r="F130" s="155">
        <v>1</v>
      </c>
      <c r="G130" s="71" t="str">
        <f t="shared" ref="G130:G154" si="5">INDEX(reg.nom,$F130)</f>
        <v>Amazonas</v>
      </c>
      <c r="I130" s="28">
        <f>M130/$M$156</f>
        <v>9.0222579102646233E-6</v>
      </c>
      <c r="K130" s="28">
        <f t="shared" ref="K130:K154" si="6">I130</f>
        <v>9.0222579102646233E-6</v>
      </c>
      <c r="M130" s="531">
        <v>100</v>
      </c>
    </row>
    <row r="131" spans="6:13" outlineLevel="1" x14ac:dyDescent="0.3">
      <c r="F131" s="155">
        <f t="shared" ref="F131:F154" si="7">F130+1</f>
        <v>2</v>
      </c>
      <c r="G131" s="71" t="str">
        <f t="shared" si="5"/>
        <v>Ancash</v>
      </c>
      <c r="I131" s="28">
        <f t="shared" ref="I131:I154" si="8">M131/$M$156</f>
        <v>4.5111289551323111E-2</v>
      </c>
      <c r="K131" s="28">
        <f t="shared" si="6"/>
        <v>4.5111289551323111E-2</v>
      </c>
      <c r="M131" s="531">
        <v>500000</v>
      </c>
    </row>
    <row r="132" spans="6:13" outlineLevel="1" x14ac:dyDescent="0.3">
      <c r="F132" s="155">
        <f t="shared" si="7"/>
        <v>3</v>
      </c>
      <c r="G132" s="71" t="str">
        <f t="shared" si="5"/>
        <v>Apurímac</v>
      </c>
      <c r="I132" s="28">
        <f t="shared" si="8"/>
        <v>9.0222579102646226E-5</v>
      </c>
      <c r="K132" s="28">
        <f t="shared" si="6"/>
        <v>9.0222579102646226E-5</v>
      </c>
      <c r="M132" s="531">
        <v>1000</v>
      </c>
    </row>
    <row r="133" spans="6:13" outlineLevel="1" x14ac:dyDescent="0.3">
      <c r="F133" s="155">
        <f t="shared" si="7"/>
        <v>4</v>
      </c>
      <c r="G133" s="71" t="str">
        <f t="shared" si="5"/>
        <v>Arequipa</v>
      </c>
      <c r="I133" s="28">
        <f t="shared" si="8"/>
        <v>4.5111289551323114E-3</v>
      </c>
      <c r="K133" s="28">
        <f t="shared" si="6"/>
        <v>4.5111289551323114E-3</v>
      </c>
      <c r="M133" s="531">
        <v>50000</v>
      </c>
    </row>
    <row r="134" spans="6:13" outlineLevel="1" x14ac:dyDescent="0.3">
      <c r="F134" s="155">
        <f t="shared" si="7"/>
        <v>5</v>
      </c>
      <c r="G134" s="71" t="str">
        <f t="shared" si="5"/>
        <v>Ayacucho</v>
      </c>
      <c r="I134" s="28">
        <f t="shared" si="8"/>
        <v>1.8044515820529247E-5</v>
      </c>
      <c r="K134" s="28">
        <f t="shared" si="6"/>
        <v>1.8044515820529247E-5</v>
      </c>
      <c r="M134" s="531">
        <v>200</v>
      </c>
    </row>
    <row r="135" spans="6:13" outlineLevel="1" x14ac:dyDescent="0.3">
      <c r="F135" s="155">
        <f t="shared" si="7"/>
        <v>6</v>
      </c>
      <c r="G135" s="71" t="str">
        <f t="shared" si="5"/>
        <v>Cajamarca</v>
      </c>
      <c r="I135" s="28">
        <f t="shared" si="8"/>
        <v>9.0222579102646226E-5</v>
      </c>
      <c r="K135" s="28">
        <f t="shared" si="6"/>
        <v>9.0222579102646226E-5</v>
      </c>
      <c r="M135" s="531">
        <v>1000</v>
      </c>
    </row>
    <row r="136" spans="6:13" outlineLevel="1" x14ac:dyDescent="0.3">
      <c r="F136" s="155">
        <f t="shared" si="7"/>
        <v>7</v>
      </c>
      <c r="G136" s="71" t="str">
        <f t="shared" si="5"/>
        <v>Callao</v>
      </c>
      <c r="I136" s="28">
        <f t="shared" si="8"/>
        <v>4.5111289551323111E-2</v>
      </c>
      <c r="K136" s="28">
        <f t="shared" si="6"/>
        <v>4.5111289551323111E-2</v>
      </c>
      <c r="M136" s="531">
        <v>500000</v>
      </c>
    </row>
    <row r="137" spans="6:13" outlineLevel="1" x14ac:dyDescent="0.3">
      <c r="F137" s="155">
        <f t="shared" si="7"/>
        <v>8</v>
      </c>
      <c r="G137" s="71" t="str">
        <f t="shared" si="5"/>
        <v>Cusco</v>
      </c>
      <c r="I137" s="28">
        <f t="shared" si="8"/>
        <v>5.4133547461587741E-4</v>
      </c>
      <c r="K137" s="28">
        <f t="shared" si="6"/>
        <v>5.4133547461587741E-4</v>
      </c>
      <c r="M137" s="531">
        <v>6000</v>
      </c>
    </row>
    <row r="138" spans="6:13" outlineLevel="1" x14ac:dyDescent="0.3">
      <c r="F138" s="155">
        <f t="shared" si="7"/>
        <v>9</v>
      </c>
      <c r="G138" s="71" t="str">
        <f t="shared" si="5"/>
        <v>Huancavelica</v>
      </c>
      <c r="I138" s="28">
        <f t="shared" si="8"/>
        <v>7.2178063282116986E-5</v>
      </c>
      <c r="K138" s="28">
        <f t="shared" si="6"/>
        <v>7.2178063282116986E-5</v>
      </c>
      <c r="M138" s="531">
        <v>800</v>
      </c>
    </row>
    <row r="139" spans="6:13" outlineLevel="1" x14ac:dyDescent="0.3">
      <c r="F139" s="155">
        <f t="shared" si="7"/>
        <v>10</v>
      </c>
      <c r="G139" s="71" t="str">
        <f t="shared" si="5"/>
        <v>Huánuco</v>
      </c>
      <c r="I139" s="28">
        <f t="shared" si="8"/>
        <v>7.2178063282116986E-5</v>
      </c>
      <c r="K139" s="28">
        <f t="shared" si="6"/>
        <v>7.2178063282116986E-5</v>
      </c>
      <c r="M139" s="531">
        <v>800</v>
      </c>
    </row>
    <row r="140" spans="6:13" outlineLevel="1" x14ac:dyDescent="0.3">
      <c r="F140" s="155">
        <f t="shared" si="7"/>
        <v>11</v>
      </c>
      <c r="G140" s="71" t="str">
        <f t="shared" si="5"/>
        <v>Ica</v>
      </c>
      <c r="I140" s="28">
        <f t="shared" si="8"/>
        <v>9.0222579102646229E-3</v>
      </c>
      <c r="K140" s="28">
        <f t="shared" si="6"/>
        <v>9.0222579102646229E-3</v>
      </c>
      <c r="M140" s="531">
        <v>100000</v>
      </c>
    </row>
    <row r="141" spans="6:13" outlineLevel="1" x14ac:dyDescent="0.3">
      <c r="F141" s="155">
        <f t="shared" si="7"/>
        <v>12</v>
      </c>
      <c r="G141" s="71" t="str">
        <f t="shared" si="5"/>
        <v>Junín</v>
      </c>
      <c r="I141" s="28">
        <f t="shared" si="8"/>
        <v>5.5937999043640663E-3</v>
      </c>
      <c r="K141" s="28">
        <f t="shared" si="6"/>
        <v>5.5937999043640663E-3</v>
      </c>
      <c r="M141" s="531">
        <v>62000</v>
      </c>
    </row>
    <row r="142" spans="6:13" outlineLevel="1" x14ac:dyDescent="0.3">
      <c r="F142" s="155">
        <f t="shared" si="7"/>
        <v>13</v>
      </c>
      <c r="G142" s="71" t="str">
        <f t="shared" si="5"/>
        <v>La Libertad</v>
      </c>
      <c r="I142" s="28">
        <f t="shared" si="8"/>
        <v>9.0222579102646231E-4</v>
      </c>
      <c r="K142" s="28">
        <f t="shared" si="6"/>
        <v>9.0222579102646231E-4</v>
      </c>
      <c r="M142" s="531">
        <v>10000</v>
      </c>
    </row>
    <row r="143" spans="6:13" outlineLevel="1" x14ac:dyDescent="0.3">
      <c r="F143" s="155">
        <f t="shared" si="7"/>
        <v>14</v>
      </c>
      <c r="G143" s="71" t="str">
        <f t="shared" si="5"/>
        <v>Lambayeque</v>
      </c>
      <c r="I143" s="28">
        <f t="shared" si="8"/>
        <v>9.0222579102646231E-4</v>
      </c>
      <c r="K143" s="28">
        <f t="shared" si="6"/>
        <v>9.0222579102646231E-4</v>
      </c>
      <c r="M143" s="531">
        <v>10000</v>
      </c>
    </row>
    <row r="144" spans="6:13" outlineLevel="1" x14ac:dyDescent="0.3">
      <c r="F144" s="155">
        <f t="shared" si="7"/>
        <v>15</v>
      </c>
      <c r="G144" s="71" t="str">
        <f t="shared" si="5"/>
        <v>Lima</v>
      </c>
      <c r="I144" s="28">
        <f t="shared" si="8"/>
        <v>0.81200321192381608</v>
      </c>
      <c r="K144" s="28">
        <f t="shared" si="6"/>
        <v>0.81200321192381608</v>
      </c>
      <c r="M144" s="531">
        <v>9000000</v>
      </c>
    </row>
    <row r="145" spans="1:75" outlineLevel="1" x14ac:dyDescent="0.3">
      <c r="F145" s="155">
        <f t="shared" si="7"/>
        <v>16</v>
      </c>
      <c r="G145" s="71" t="str">
        <f t="shared" si="5"/>
        <v>Loreto</v>
      </c>
      <c r="I145" s="28">
        <f t="shared" si="8"/>
        <v>4.5111289551323113E-5</v>
      </c>
      <c r="K145" s="28">
        <f t="shared" si="6"/>
        <v>4.5111289551323113E-5</v>
      </c>
      <c r="M145" s="531">
        <v>500</v>
      </c>
    </row>
    <row r="146" spans="1:75" outlineLevel="1" x14ac:dyDescent="0.3">
      <c r="F146" s="155">
        <f t="shared" si="7"/>
        <v>17</v>
      </c>
      <c r="G146" s="71" t="str">
        <f t="shared" si="5"/>
        <v>Madre de Dios</v>
      </c>
      <c r="I146" s="28">
        <f t="shared" si="8"/>
        <v>4.5111289551323113E-5</v>
      </c>
      <c r="K146" s="28">
        <f t="shared" si="6"/>
        <v>4.5111289551323113E-5</v>
      </c>
      <c r="M146" s="531">
        <v>500</v>
      </c>
    </row>
    <row r="147" spans="1:75" outlineLevel="1" x14ac:dyDescent="0.3">
      <c r="F147" s="155">
        <f t="shared" si="7"/>
        <v>18</v>
      </c>
      <c r="G147" s="71" t="str">
        <f t="shared" si="5"/>
        <v>Moquegua</v>
      </c>
      <c r="I147" s="28">
        <f t="shared" si="8"/>
        <v>5.4133547461587741E-3</v>
      </c>
      <c r="K147" s="28">
        <f t="shared" si="6"/>
        <v>5.4133547461587741E-3</v>
      </c>
      <c r="M147" s="531">
        <v>60000</v>
      </c>
    </row>
    <row r="148" spans="1:75" outlineLevel="1" x14ac:dyDescent="0.3">
      <c r="F148" s="155">
        <f t="shared" si="7"/>
        <v>19</v>
      </c>
      <c r="G148" s="71" t="str">
        <f t="shared" si="5"/>
        <v>Pasco</v>
      </c>
      <c r="I148" s="28">
        <f t="shared" si="8"/>
        <v>9.0222579102646231E-4</v>
      </c>
      <c r="K148" s="28">
        <f t="shared" si="6"/>
        <v>9.0222579102646231E-4</v>
      </c>
      <c r="M148" s="531">
        <v>10000</v>
      </c>
    </row>
    <row r="149" spans="1:75" outlineLevel="1" x14ac:dyDescent="0.3">
      <c r="F149" s="155">
        <f t="shared" si="7"/>
        <v>20</v>
      </c>
      <c r="G149" s="71" t="str">
        <f t="shared" si="5"/>
        <v>Piura</v>
      </c>
      <c r="I149" s="28">
        <f t="shared" si="8"/>
        <v>5.4133547461587741E-3</v>
      </c>
      <c r="K149" s="28">
        <f t="shared" si="6"/>
        <v>5.4133547461587741E-3</v>
      </c>
      <c r="M149" s="531">
        <v>60000</v>
      </c>
    </row>
    <row r="150" spans="1:75" outlineLevel="1" x14ac:dyDescent="0.3">
      <c r="F150" s="155">
        <f t="shared" si="7"/>
        <v>21</v>
      </c>
      <c r="G150" s="71" t="str">
        <f t="shared" si="5"/>
        <v>Puno</v>
      </c>
      <c r="I150" s="28">
        <f t="shared" si="8"/>
        <v>7.2178063282116986E-5</v>
      </c>
      <c r="K150" s="28">
        <f t="shared" si="6"/>
        <v>7.2178063282116986E-5</v>
      </c>
      <c r="M150" s="531">
        <v>800</v>
      </c>
    </row>
    <row r="151" spans="1:75" outlineLevel="1" x14ac:dyDescent="0.3">
      <c r="F151" s="155">
        <f t="shared" si="7"/>
        <v>22</v>
      </c>
      <c r="G151" s="71" t="str">
        <f t="shared" si="5"/>
        <v>San Martín</v>
      </c>
      <c r="I151" s="28">
        <f t="shared" si="8"/>
        <v>8.1200321192381603E-3</v>
      </c>
      <c r="K151" s="28">
        <f t="shared" si="6"/>
        <v>8.1200321192381603E-3</v>
      </c>
      <c r="M151" s="531">
        <v>90000</v>
      </c>
    </row>
    <row r="152" spans="1:75" outlineLevel="1" x14ac:dyDescent="0.3">
      <c r="F152" s="155">
        <f t="shared" si="7"/>
        <v>23</v>
      </c>
      <c r="G152" s="71" t="str">
        <f t="shared" si="5"/>
        <v>Tacna</v>
      </c>
      <c r="I152" s="28">
        <f t="shared" si="8"/>
        <v>4.5111289551323111E-2</v>
      </c>
      <c r="K152" s="28">
        <f t="shared" si="6"/>
        <v>4.5111289551323111E-2</v>
      </c>
      <c r="M152" s="531">
        <v>500000</v>
      </c>
    </row>
    <row r="153" spans="1:75" outlineLevel="1" x14ac:dyDescent="0.3">
      <c r="F153" s="155">
        <f t="shared" si="7"/>
        <v>24</v>
      </c>
      <c r="G153" s="71" t="str">
        <f t="shared" si="5"/>
        <v>Tumbes</v>
      </c>
      <c r="I153" s="28">
        <f t="shared" si="8"/>
        <v>6.3155805371852359E-3</v>
      </c>
      <c r="K153" s="28">
        <f t="shared" si="6"/>
        <v>6.3155805371852359E-3</v>
      </c>
      <c r="M153" s="531">
        <v>70000</v>
      </c>
    </row>
    <row r="154" spans="1:75" ht="14.4" outlineLevel="1" thickBot="1" x14ac:dyDescent="0.35">
      <c r="F154" s="155">
        <f t="shared" si="7"/>
        <v>25</v>
      </c>
      <c r="G154" s="71" t="str">
        <f t="shared" si="5"/>
        <v>Ucayali</v>
      </c>
      <c r="I154" s="28">
        <f t="shared" si="8"/>
        <v>4.5111289551323114E-3</v>
      </c>
      <c r="K154" s="28">
        <f t="shared" si="6"/>
        <v>4.5111289551323114E-3</v>
      </c>
      <c r="M154" s="531">
        <v>50000</v>
      </c>
    </row>
    <row r="155" spans="1:75" outlineLevel="1" x14ac:dyDescent="0.3">
      <c r="F155" s="73"/>
      <c r="G155" s="73"/>
      <c r="H155" s="73"/>
      <c r="I155" s="73"/>
      <c r="J155" s="73"/>
      <c r="K155" s="73"/>
      <c r="L155" s="73"/>
      <c r="M155" s="532"/>
    </row>
    <row r="156" spans="1:75" outlineLevel="1" x14ac:dyDescent="0.3">
      <c r="K156" s="233" t="s">
        <v>1298</v>
      </c>
      <c r="M156" s="502">
        <f>SUM(M130:M154)</f>
        <v>11083700</v>
      </c>
    </row>
    <row r="158" spans="1:75" ht="21" thickBot="1" x14ac:dyDescent="0.4">
      <c r="A158" s="139">
        <v>6</v>
      </c>
      <c r="B158" s="3" t="s">
        <v>1297</v>
      </c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ht="14.4" thickTop="1" x14ac:dyDescent="0.3"/>
    <row r="160" spans="1:75" ht="18" thickBot="1" x14ac:dyDescent="0.35">
      <c r="C160" s="75" t="s">
        <v>1296</v>
      </c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</row>
    <row r="162" spans="6:74" outlineLevel="2" x14ac:dyDescent="0.3">
      <c r="J162" s="142" t="s">
        <v>1295</v>
      </c>
      <c r="K162" s="142"/>
      <c r="N162" s="142" t="s">
        <v>1294</v>
      </c>
      <c r="O162" s="142"/>
      <c r="P162" s="142"/>
      <c r="Q162" s="142"/>
      <c r="R162" s="142"/>
      <c r="S162" s="142"/>
      <c r="T162" s="142"/>
      <c r="V162" s="142" t="s">
        <v>1293</v>
      </c>
      <c r="W162" s="142"/>
      <c r="X162" s="142"/>
      <c r="Y162" s="142"/>
      <c r="Z162" s="142"/>
      <c r="AA162" s="142"/>
      <c r="AB162" s="142"/>
      <c r="AD162" s="142" t="s">
        <v>1292</v>
      </c>
      <c r="AE162" s="142"/>
      <c r="AF162" s="142"/>
      <c r="AG162" s="142"/>
      <c r="AH162" s="142"/>
      <c r="AI162" s="142"/>
      <c r="AJ162" s="142"/>
      <c r="AL162" s="142" t="s">
        <v>1291</v>
      </c>
      <c r="AM162" s="142"/>
      <c r="AN162" s="142"/>
      <c r="AO162" s="142"/>
      <c r="AP162" s="142"/>
      <c r="AQ162" s="142"/>
      <c r="AR162" s="142"/>
      <c r="AT162" s="142" t="s">
        <v>1290</v>
      </c>
      <c r="AU162" s="142"/>
      <c r="AV162" s="142"/>
      <c r="AW162" s="142"/>
      <c r="AX162" s="142"/>
      <c r="AY162" s="142"/>
      <c r="AZ162" s="142"/>
      <c r="BB162" s="142" t="s">
        <v>1289</v>
      </c>
      <c r="BC162" s="142"/>
      <c r="BD162" s="142"/>
      <c r="BE162" s="142"/>
      <c r="BF162" s="142"/>
      <c r="BG162" s="142"/>
      <c r="BH162" s="142"/>
      <c r="BJ162" s="142" t="s">
        <v>1288</v>
      </c>
      <c r="BK162" s="142"/>
      <c r="BL162" s="142"/>
      <c r="BM162" s="142"/>
      <c r="BN162" s="142"/>
      <c r="BO162" s="142"/>
      <c r="BQ162" s="142" t="s">
        <v>1287</v>
      </c>
      <c r="BR162" s="142"/>
      <c r="BS162" s="142"/>
      <c r="BT162" s="142"/>
      <c r="BU162" s="142"/>
      <c r="BV162" s="142"/>
    </row>
    <row r="163" spans="6:74" outlineLevel="2" x14ac:dyDescent="0.3">
      <c r="F163" s="69" t="s">
        <v>76</v>
      </c>
      <c r="G163" s="69" t="s">
        <v>195</v>
      </c>
      <c r="H163" s="69" t="s">
        <v>1273</v>
      </c>
      <c r="J163" s="69" t="s">
        <v>1286</v>
      </c>
      <c r="K163" s="69" t="s">
        <v>1285</v>
      </c>
      <c r="L163" s="69" t="s">
        <v>1282</v>
      </c>
      <c r="M163" s="69" t="s">
        <v>1284</v>
      </c>
      <c r="N163" s="69" t="s">
        <v>1283</v>
      </c>
      <c r="O163" s="69" t="s">
        <v>1282</v>
      </c>
      <c r="P163" s="69" t="s">
        <v>1281</v>
      </c>
      <c r="Q163" s="69" t="s">
        <v>1280</v>
      </c>
      <c r="R163" s="69" t="s">
        <v>1279</v>
      </c>
      <c r="S163" s="69" t="s">
        <v>1278</v>
      </c>
      <c r="T163" s="69" t="s">
        <v>1277</v>
      </c>
      <c r="V163" s="69" t="s">
        <v>1283</v>
      </c>
      <c r="W163" s="69" t="s">
        <v>1282</v>
      </c>
      <c r="X163" s="69" t="s">
        <v>1281</v>
      </c>
      <c r="Y163" s="69" t="s">
        <v>1280</v>
      </c>
      <c r="Z163" s="69" t="s">
        <v>1279</v>
      </c>
      <c r="AA163" s="69" t="s">
        <v>1278</v>
      </c>
      <c r="AB163" s="69" t="s">
        <v>1277</v>
      </c>
      <c r="AD163" s="69" t="s">
        <v>1283</v>
      </c>
      <c r="AE163" s="69" t="s">
        <v>1282</v>
      </c>
      <c r="AF163" s="69" t="s">
        <v>1281</v>
      </c>
      <c r="AG163" s="69" t="s">
        <v>1280</v>
      </c>
      <c r="AH163" s="69" t="s">
        <v>1279</v>
      </c>
      <c r="AI163" s="69" t="s">
        <v>1278</v>
      </c>
      <c r="AJ163" s="69" t="s">
        <v>1277</v>
      </c>
      <c r="AL163" s="69" t="s">
        <v>1283</v>
      </c>
      <c r="AM163" s="69" t="s">
        <v>1282</v>
      </c>
      <c r="AN163" s="69" t="s">
        <v>1281</v>
      </c>
      <c r="AO163" s="69" t="s">
        <v>1280</v>
      </c>
      <c r="AP163" s="69" t="s">
        <v>1279</v>
      </c>
      <c r="AQ163" s="69" t="s">
        <v>1278</v>
      </c>
      <c r="AR163" s="69" t="s">
        <v>1277</v>
      </c>
      <c r="AT163" s="69" t="s">
        <v>1283</v>
      </c>
      <c r="AU163" s="69" t="s">
        <v>1282</v>
      </c>
      <c r="AV163" s="69" t="s">
        <v>1281</v>
      </c>
      <c r="AW163" s="69" t="s">
        <v>1280</v>
      </c>
      <c r="AX163" s="69" t="s">
        <v>1279</v>
      </c>
      <c r="AY163" s="69" t="s">
        <v>1278</v>
      </c>
      <c r="AZ163" s="69" t="s">
        <v>1277</v>
      </c>
      <c r="BB163" s="69" t="s">
        <v>1283</v>
      </c>
      <c r="BC163" s="69" t="s">
        <v>1282</v>
      </c>
      <c r="BD163" s="69" t="s">
        <v>1281</v>
      </c>
      <c r="BE163" s="69" t="s">
        <v>1280</v>
      </c>
      <c r="BF163" s="69" t="s">
        <v>1279</v>
      </c>
      <c r="BG163" s="69" t="s">
        <v>1278</v>
      </c>
      <c r="BH163" s="69" t="s">
        <v>1277</v>
      </c>
      <c r="BJ163" s="69">
        <v>0</v>
      </c>
      <c r="BK163" s="69">
        <v>1</v>
      </c>
      <c r="BL163" s="69">
        <v>2</v>
      </c>
      <c r="BM163" s="69">
        <v>3</v>
      </c>
      <c r="BN163" s="69">
        <v>4</v>
      </c>
      <c r="BO163" s="69">
        <v>5</v>
      </c>
      <c r="BQ163" s="69">
        <v>0</v>
      </c>
      <c r="BR163" s="69">
        <v>1</v>
      </c>
      <c r="BS163" s="69">
        <v>2</v>
      </c>
      <c r="BT163" s="69">
        <v>3</v>
      </c>
      <c r="BU163" s="69">
        <v>4</v>
      </c>
      <c r="BV163" s="69">
        <v>5</v>
      </c>
    </row>
    <row r="164" spans="6:74" outlineLevel="2" x14ac:dyDescent="0.3">
      <c r="F164" s="70">
        <v>1</v>
      </c>
      <c r="G164" s="71" t="str">
        <f t="shared" ref="G164:G188" si="9">INDEX(l.reg.nom,F164)</f>
        <v>Amazonas</v>
      </c>
      <c r="H164" s="144" t="s">
        <v>1267</v>
      </c>
      <c r="J164" s="18">
        <v>783094</v>
      </c>
      <c r="K164" s="18">
        <v>9363060</v>
      </c>
      <c r="L164" s="49">
        <f t="shared" ref="L164:L188" si="10">I130</f>
        <v>9.0222579102646233E-6</v>
      </c>
      <c r="M164" s="507">
        <v>1</v>
      </c>
      <c r="N164" s="47">
        <f t="shared" ref="N164:N188" si="11">F164</f>
        <v>1</v>
      </c>
      <c r="O164" s="50">
        <f t="shared" ref="O164:O188" si="12">L164</f>
        <v>9.0222579102646233E-6</v>
      </c>
      <c r="P164" s="47">
        <f t="shared" ref="P164:P188" si="13">IF(O164=0,0,J164)</f>
        <v>783094</v>
      </c>
      <c r="Q164" s="47">
        <f t="shared" ref="Q164:Q188" si="14">IF(O164=0,0,K164)</f>
        <v>9363060</v>
      </c>
      <c r="R164" s="47">
        <f t="array" ref="R164">MIN(((P164-(P$164:P$188&lt;&gt;P164)*P$164:P$188)^2+(Q164-(Q$164:Q$188&lt;&gt;Q164)*Q$164:Q$188)^2)*$M$164:$M$188)^(1/2)</f>
        <v>155656.27838285227</v>
      </c>
      <c r="S164" s="47">
        <f t="array" ref="S164">MATCH(R164,(((P164-(P$164:P$188&lt;&gt;P164)*P$164:P$188)^2+(Q164-(Q$164:Q$188&lt;&gt;Q164)*Q$164:Q$188)^2))^(1/2),0)</f>
        <v>6</v>
      </c>
      <c r="T164" s="47">
        <f t="shared" ref="T164:T188" si="15">IF(O164=0,0,R164/1000)</f>
        <v>155.65627838285226</v>
      </c>
      <c r="V164" s="47">
        <f t="shared" ref="V164:V188" si="16">IF(INDEX(O$164:O$188,S164)=O164,IF(S164&gt;$F164,INDEX(N$164:N$188,S164),N164),(IF(INDEX(O$164:O$188,S164)&gt;O164,INDEX(N$164:N$188,S164),N164)))</f>
        <v>6</v>
      </c>
      <c r="W164" s="50">
        <f t="shared" ref="W164:W188" si="17">SUMIF(V$164:V$188,$F164,O$164:O$188)</f>
        <v>0</v>
      </c>
      <c r="X164" s="47">
        <f t="shared" ref="X164:X188" si="18">IF(W164=0,0,P164)</f>
        <v>0</v>
      </c>
      <c r="Y164" s="47">
        <f t="shared" ref="Y164:Y188" si="19">IF(W164=0,0,Q164)</f>
        <v>0</v>
      </c>
      <c r="Z164" s="47">
        <f t="array" ref="Z164">MIN(((X164-(X$164:X$188&lt;&gt;X164)*X$164:X$188)^2+(Y164-(Y$164:Y$188&lt;&gt;Y164)*Y$164:Y$188)^2)*$M$164:$M$188)^(1/2)</f>
        <v>0</v>
      </c>
      <c r="AA164" s="47">
        <f t="array" ref="AA164">MATCH(Z164,(((X164-(X$164:X$188&lt;&gt;X164)*X$164:X$188)^2+(Y164-(Y$164:Y$188&lt;&gt;Y164)*Y$164:Y$188)^2))^(1/2),0)</f>
        <v>1</v>
      </c>
      <c r="AB164" s="47">
        <f t="shared" ref="AB164:AB188" si="20">IF(W164=0,0,Z164/1000)</f>
        <v>0</v>
      </c>
      <c r="AD164" s="47">
        <f t="shared" ref="AD164:AD188" si="21">IF(INDEX(W$164:W$188,AA164)=W164,IF(AA164&gt;$F164,INDEX(V$164:V$188,AA164),V164),(IF(INDEX(W$164:W$188,AA164)&gt;W164,INDEX(V$164:V$188,AA164),V164)))</f>
        <v>6</v>
      </c>
      <c r="AE164" s="50">
        <f t="shared" ref="AE164:AE188" si="22">SUMIF(AD$164:AD$188,$F164,W$164:W$188)</f>
        <v>0</v>
      </c>
      <c r="AF164" s="47">
        <f t="shared" ref="AF164:AF188" si="23">IF(AE164=0,0,X164)</f>
        <v>0</v>
      </c>
      <c r="AG164" s="47">
        <f t="shared" ref="AG164:AG188" si="24">IF(AE164=0,0,Y164)</f>
        <v>0</v>
      </c>
      <c r="AH164" s="47">
        <f t="array" ref="AH164">MIN(((AF164-(AF$164:AF$188&lt;&gt;AF164)*AF$164:AF$188)^2+(AG164-(AG$164:AG$188&lt;&gt;AG164)*AG$164:AG$188)^2)*$M$164:$M$188)^(1/2)</f>
        <v>0</v>
      </c>
      <c r="AI164" s="47">
        <f t="array" ref="AI164">MATCH(AH164,(((AF164-(AF$164:AF$188&lt;&gt;AF164)*AF$164:AF$188)^2+(AG164-(AG$164:AG$188&lt;&gt;AG164)*AG$164:AG$188)^2))^(1/2),0)</f>
        <v>1</v>
      </c>
      <c r="AJ164" s="47">
        <f t="shared" ref="AJ164:AJ188" si="25">IF(AE164=0,0,AH164/1000)</f>
        <v>0</v>
      </c>
      <c r="AL164" s="47">
        <f t="shared" ref="AL164:AL188" si="26">IF(INDEX(AE$164:AE$188,AI164)=AE164,IF(AI164&gt;$F164,INDEX(AD$164:AD$188,AI164),AD164),(IF(INDEX(AE$164:AE$188,AI164)&gt;AE164,INDEX(AD$164:AD$188,AI164),AD164)))</f>
        <v>6</v>
      </c>
      <c r="AM164" s="50">
        <f t="shared" ref="AM164:AM188" si="27">SUMIF(AL$164:AL$188,$F164,AE$164:AE$188)</f>
        <v>0</v>
      </c>
      <c r="AN164" s="47">
        <f t="shared" ref="AN164:AN188" si="28">IF(AM164=0,0,AF164)</f>
        <v>0</v>
      </c>
      <c r="AO164" s="47">
        <f t="shared" ref="AO164:AO188" si="29">IF(AM164=0,0,AG164)</f>
        <v>0</v>
      </c>
      <c r="AP164" s="47">
        <f t="array" ref="AP164">MIN(((AN164-(AN$164:AN$188&lt;&gt;AN164)*AN$164:AN$188)^2+(AO164-(AO$164:AO$188&lt;&gt;AO164)*AO$164:AO$188)^2)*$M$164:$M$188)^(1/2)</f>
        <v>0</v>
      </c>
      <c r="AQ164" s="47">
        <f t="array" ref="AQ164">MATCH(AP164,(((AN164-(AN$164:AN$188&lt;&gt;AN164)*AN$164:AN$188)^2+(AO164-(AO$164:AO$188&lt;&gt;AO164)*AO$164:AO$188)^2))^(1/2),0)</f>
        <v>1</v>
      </c>
      <c r="AR164" s="47">
        <f t="shared" ref="AR164:AR188" si="30">IF(AM164=0,0,AP164/1000)</f>
        <v>0</v>
      </c>
      <c r="AT164" s="47">
        <f t="shared" ref="AT164:AT188" si="31">IF(INDEX(AM$164:AM$188,AQ164)=AM164,IF(AQ164&gt;$F164,INDEX(AL$164:AL$188,AQ164),AL164),(IF(INDEX(AM$164:AM$188,AQ164)&gt;AM164,INDEX(AL$164:AL$188,AQ164),AL164)))</f>
        <v>6</v>
      </c>
      <c r="AU164" s="50">
        <f t="shared" ref="AU164:AU188" si="32">SUMIF(AT$164:AT$188,$F164,AM$164:AM$188)</f>
        <v>0</v>
      </c>
      <c r="AV164" s="47">
        <f t="shared" ref="AV164:AV188" si="33">IF(AU164=0,0,AN164)</f>
        <v>0</v>
      </c>
      <c r="AW164" s="47">
        <f t="shared" ref="AW164:AW188" si="34">IF(AU164=0,0,AO164)</f>
        <v>0</v>
      </c>
      <c r="AX164" s="47">
        <f t="array" ref="AX164">MIN(((AV164-(AV$164:AV$188&lt;&gt;AV164)*AV$164:AV$188)^2+(AW164-(AW$164:AW$188&lt;&gt;AW164)*AW$164:AW$188)^2)*$M$164:$M$188)^(1/2)</f>
        <v>0</v>
      </c>
      <c r="AY164" s="47">
        <f t="array" ref="AY164">MATCH(AX164,(((AV164-(AV$164:AV$188&lt;&gt;AV164)*AV$164:AV$188)^2+(AW164-(AW$164:AW$188&lt;&gt;AW164)*AW$164:AW$188)^2))^(1/2),0)</f>
        <v>1</v>
      </c>
      <c r="AZ164" s="47">
        <f t="shared" ref="AZ164:AZ188" si="35">IF(AU164=0,0,AX164/1000)</f>
        <v>0</v>
      </c>
      <c r="BB164" s="47">
        <f t="shared" ref="BB164:BB188" si="36">IF(INDEX(AU$164:AU$188,AY164)=AU164,IF(AY164&gt;$F164,INDEX(AT$164:AT$188,AY164),AT164),(IF(INDEX(AU$164:AU$188,AY164)&gt;AU164,INDEX(AT$164:AT$188,AY164),AT164)))</f>
        <v>6</v>
      </c>
      <c r="BC164" s="50">
        <f t="shared" ref="BC164:BC188" si="37">SUMIF(BB$164:BB$188,$F164,AU$164:AU$188)</f>
        <v>0</v>
      </c>
      <c r="BD164" s="47">
        <f t="shared" ref="BD164:BD188" si="38">IF(BC164=0,0,AV164)</f>
        <v>0</v>
      </c>
      <c r="BE164" s="47">
        <f t="shared" ref="BE164:BE188" si="39">IF(BC164=0,0,AW164)</f>
        <v>0</v>
      </c>
      <c r="BF164" s="47">
        <f t="array" ref="BF164">MIN(((BD164-(BD$164:BD$188&lt;&gt;BD164)*BD$164:BD$188)^2+(BE164-(BE$164:BE$188&lt;&gt;BE164)*BE$164:BE$188)^2)*$M$164:$M$188)^(1/2)</f>
        <v>0</v>
      </c>
      <c r="BG164" s="47">
        <f t="array" ref="BG164">MATCH(BF164,(((BD164-(BD$164:BD$188&lt;&gt;BD164)*BD$164:BD$188)^2+(BE164-(BE$164:BE$188&lt;&gt;BE164)*BE$164:BE$188)^2))^(1/2),0)</f>
        <v>1</v>
      </c>
      <c r="BH164" s="47">
        <f t="shared" ref="BH164:BH188" si="40">IF(BC164=0,0,BF164/1000)</f>
        <v>0</v>
      </c>
      <c r="BJ164" s="47">
        <f t="shared" ref="BJ164:BJ188" si="41">IF(T164&gt;0,1,0)</f>
        <v>1</v>
      </c>
      <c r="BK164" s="47">
        <f t="shared" ref="BK164:BK188" si="42">IF(AB164&gt;0,1,0)</f>
        <v>0</v>
      </c>
      <c r="BL164" s="47">
        <f t="shared" ref="BL164:BL188" si="43">IF(AJ164&gt;0,1,0)</f>
        <v>0</v>
      </c>
      <c r="BM164" s="47">
        <f t="shared" ref="BM164:BM188" si="44">IF(AR164&gt;0,1,0)</f>
        <v>0</v>
      </c>
      <c r="BN164" s="47">
        <f t="shared" ref="BN164:BN188" si="45">IF(AZ164&gt;0,1,0)</f>
        <v>0</v>
      </c>
      <c r="BO164" s="47">
        <f t="shared" ref="BO164:BO188" si="46">IF(BH164&gt;0,1,0)</f>
        <v>0</v>
      </c>
      <c r="BQ164" s="47">
        <f t="array" ref="BQ164">MATCH(MIN((TRANSPOSE(BJ$164:BJ$188)=0)*10000+INDEX(p.dist.mat,$F164,0)),(TRANSPOSE(BJ$164:BJ$188)=0)*10000+INDEX(p.dist.mat,$F164,0),0)</f>
        <v>1</v>
      </c>
      <c r="BR164" s="47">
        <f t="array" ref="BR164">MATCH(MIN((TRANSPOSE(BK$164:BK$188)=0)*10000+INDEX(p.dist.mat,$F164,0)),(TRANSPOSE(BK$164:BK$188)=0)*10000+INDEX(p.dist.mat,$F164,0),0)</f>
        <v>6</v>
      </c>
      <c r="BS164" s="47">
        <f t="array" ref="BS164">MATCH(MIN((TRANSPOSE(BL$164:BL$188)=0)*10000+INDEX(p.dist.mat,$F164,0)),(TRANSPOSE(BL$164:BL$188)=0)*10000+INDEX(p.dist.mat,$F164,0),0)</f>
        <v>14</v>
      </c>
      <c r="BT164" s="47">
        <f t="array" ref="BT164">MATCH(MIN((TRANSPOSE(BM$164:BM$188)=0)*10000+INDEX(p.dist.mat,$F164,0)),(TRANSPOSE(BM$164:BM$188)=0)*10000+INDEX(p.dist.mat,$F164,0),0)</f>
        <v>24</v>
      </c>
      <c r="BU164" s="47">
        <f t="array" ref="BU164">MATCH(MIN((TRANSPOSE(BN$164:BN$188)=0)*10000+INDEX(p.dist.mat,$F164,0)),(TRANSPOSE(BN$164:BN$188)=0)*10000+INDEX(p.dist.mat,$F164,0),0)</f>
        <v>2</v>
      </c>
      <c r="BV164" s="47">
        <f t="array" ref="BV164">MATCH(MIN((TRANSPOSE(BO$164:BO$188)=0)*10000+INDEX(p.dist.mat,$F164,0)),(TRANSPOSE(BO$164:BO$188)=0)*10000+INDEX(p.dist.mat,$F164,0),0)</f>
        <v>15</v>
      </c>
    </row>
    <row r="165" spans="6:74" outlineLevel="2" x14ac:dyDescent="0.3">
      <c r="F165" s="70">
        <v>2</v>
      </c>
      <c r="G165" s="71" t="str">
        <f t="shared" si="9"/>
        <v>Ancash</v>
      </c>
      <c r="H165" s="144" t="s">
        <v>1266</v>
      </c>
      <c r="J165" s="18">
        <v>765030</v>
      </c>
      <c r="K165" s="18">
        <v>8997270</v>
      </c>
      <c r="L165" s="49">
        <f t="shared" si="10"/>
        <v>4.5111289551323111E-2</v>
      </c>
      <c r="M165" s="507">
        <v>1</v>
      </c>
      <c r="N165" s="47">
        <f t="shared" si="11"/>
        <v>2</v>
      </c>
      <c r="O165" s="50">
        <f t="shared" si="12"/>
        <v>4.5111289551323111E-2</v>
      </c>
      <c r="P165" s="47">
        <f t="shared" si="13"/>
        <v>765030</v>
      </c>
      <c r="Q165" s="47">
        <f t="shared" si="14"/>
        <v>8997270</v>
      </c>
      <c r="R165" s="47">
        <f t="array" ref="R165">MIN(((P165-(P$164:P$188&lt;&gt;P165)*P$164:P$188)^2+(Q165-(Q$164:Q$188&lt;&gt;Q165)*Q$164:Q$188)^2)*$M$164:$M$188)^(1/2)</f>
        <v>210582.32564961381</v>
      </c>
      <c r="S165" s="47">
        <f t="array" ref="S165">MATCH(R165,(((P165-(P$164:P$188&lt;&gt;P165)*P$164:P$188)^2+(Q165-(Q$164:Q$188&lt;&gt;Q165)*Q$164:Q$188)^2))^(1/2),0)</f>
        <v>6</v>
      </c>
      <c r="T165" s="47">
        <f t="shared" si="15"/>
        <v>210.58232564961381</v>
      </c>
      <c r="V165" s="47">
        <f t="shared" si="16"/>
        <v>2</v>
      </c>
      <c r="W165" s="50">
        <f t="shared" si="17"/>
        <v>4.601351534234957E-2</v>
      </c>
      <c r="X165" s="47">
        <f t="shared" si="18"/>
        <v>765030</v>
      </c>
      <c r="Y165" s="47">
        <f t="shared" si="19"/>
        <v>8997270</v>
      </c>
      <c r="Z165" s="47">
        <f t="array" ref="Z165">MIN(((X165-(X$164:X$188&lt;&gt;X165)*X$164:X$188)^2+(Y165-(Y$164:Y$188&lt;&gt;Y165)*Y$164:Y$188)^2)*$M$164:$M$188)^(1/2)</f>
        <v>210582.32564961381</v>
      </c>
      <c r="AA165" s="47">
        <f t="array" ref="AA165">MATCH(Z165,(((X165-(X$164:X$188&lt;&gt;X165)*X$164:X$188)^2+(Y165-(Y$164:Y$188&lt;&gt;Y165)*Y$164:Y$188)^2))^(1/2),0)</f>
        <v>6</v>
      </c>
      <c r="AB165" s="47">
        <f t="shared" si="20"/>
        <v>210.58232564961381</v>
      </c>
      <c r="AD165" s="47">
        <f t="shared" si="21"/>
        <v>2</v>
      </c>
      <c r="AE165" s="50">
        <f t="shared" si="22"/>
        <v>4.601351534234957E-2</v>
      </c>
      <c r="AF165" s="47">
        <f t="shared" si="23"/>
        <v>765030</v>
      </c>
      <c r="AG165" s="47">
        <f t="shared" si="24"/>
        <v>8997270</v>
      </c>
      <c r="AH165" s="47">
        <f t="array" ref="AH165">MIN(((AF165-(AF$164:AF$188&lt;&gt;AF165)*AF$164:AF$188)^2+(AG165-(AG$164:AG$188&lt;&gt;AG165)*AG$164:AG$188)^2)*$M$164:$M$188)^(1/2)</f>
        <v>288326.76058423711</v>
      </c>
      <c r="AI165" s="47">
        <f t="array" ref="AI165">MATCH(AH165,(((AF165-(AF$164:AF$188&lt;&gt;AF165)*AF$164:AF$188)^2+(AG165-(AG$164:AG$188&lt;&gt;AG165)*AG$164:AG$188)^2))^(1/2),0)</f>
        <v>14</v>
      </c>
      <c r="AJ165" s="47">
        <f t="shared" si="25"/>
        <v>288.32676058423709</v>
      </c>
      <c r="AL165" s="47">
        <f t="shared" si="26"/>
        <v>2</v>
      </c>
      <c r="AM165" s="50">
        <f t="shared" si="27"/>
        <v>5.9691258334310743E-2</v>
      </c>
      <c r="AN165" s="47">
        <f t="shared" si="28"/>
        <v>765030</v>
      </c>
      <c r="AO165" s="47">
        <f t="shared" si="29"/>
        <v>8997270</v>
      </c>
      <c r="AP165" s="47">
        <f t="array" ref="AP165">MIN(((AN165-(AN$164:AN$188&lt;&gt;AN165)*AN$164:AN$188)^2+(AO165-(AO$164:AO$188&lt;&gt;AO165)*AO$164:AO$188)^2)*$M$164:$M$188)^(1/2)</f>
        <v>371236.03235812119</v>
      </c>
      <c r="AQ165" s="47">
        <f t="array" ref="AQ165">MATCH(AP165,(((AN165-(AN$164:AN$188&lt;&gt;AN165)*AN$164:AN$188)^2+(AO165-(AO$164:AO$188&lt;&gt;AO165)*AO$164:AO$188)^2))^(1/2),0)</f>
        <v>15</v>
      </c>
      <c r="AR165" s="47">
        <f t="shared" si="30"/>
        <v>371.23603235812118</v>
      </c>
      <c r="AT165" s="47">
        <f t="shared" si="31"/>
        <v>15</v>
      </c>
      <c r="AU165" s="50">
        <f t="shared" si="32"/>
        <v>1.1728935283344011E-2</v>
      </c>
      <c r="AV165" s="47">
        <f t="shared" si="33"/>
        <v>765030</v>
      </c>
      <c r="AW165" s="47">
        <f t="shared" si="34"/>
        <v>8997270</v>
      </c>
      <c r="AX165" s="47">
        <f t="array" ref="AX165">MIN(((AV165-(AV$164:AV$188&lt;&gt;AV165)*AV$164:AV$188)^2+(AW165-(AW$164:AW$188&lt;&gt;AW165)*AW$164:AW$188)^2)*$M$164:$M$188)^(1/2)</f>
        <v>371236.03235812119</v>
      </c>
      <c r="AY165" s="47">
        <f t="array" ref="AY165">MATCH(AX165,(((AV165-(AV$164:AV$188&lt;&gt;AV165)*AV$164:AV$188)^2+(AW165-(AW$164:AW$188&lt;&gt;AW165)*AW$164:AW$188)^2))^(1/2),0)</f>
        <v>15</v>
      </c>
      <c r="AZ165" s="47">
        <f t="shared" si="35"/>
        <v>371.23603235812118</v>
      </c>
      <c r="BB165" s="47">
        <f t="shared" si="36"/>
        <v>15</v>
      </c>
      <c r="BC165" s="50">
        <f t="shared" si="37"/>
        <v>0</v>
      </c>
      <c r="BD165" s="47">
        <f t="shared" si="38"/>
        <v>0</v>
      </c>
      <c r="BE165" s="47">
        <f t="shared" si="39"/>
        <v>0</v>
      </c>
      <c r="BF165" s="47">
        <f t="array" ref="BF165">MIN(((BD165-(BD$164:BD$188&lt;&gt;BD165)*BD$164:BD$188)^2+(BE165-(BE$164:BE$188&lt;&gt;BE165)*BE$164:BE$188)^2)*$M$164:$M$188)^(1/2)</f>
        <v>0</v>
      </c>
      <c r="BG165" s="47">
        <f t="array" ref="BG165">MATCH(BF165,(((BD165-(BD$164:BD$188&lt;&gt;BD165)*BD$164:BD$188)^2+(BE165-(BE$164:BE$188&lt;&gt;BE165)*BE$164:BE$188)^2))^(1/2),0)</f>
        <v>1</v>
      </c>
      <c r="BH165" s="47">
        <f t="shared" si="40"/>
        <v>0</v>
      </c>
      <c r="BJ165" s="47">
        <f t="shared" si="41"/>
        <v>1</v>
      </c>
      <c r="BK165" s="47">
        <f t="shared" si="42"/>
        <v>1</v>
      </c>
      <c r="BL165" s="47">
        <f t="shared" si="43"/>
        <v>1</v>
      </c>
      <c r="BM165" s="47">
        <f t="shared" si="44"/>
        <v>1</v>
      </c>
      <c r="BN165" s="47">
        <f t="shared" si="45"/>
        <v>1</v>
      </c>
      <c r="BO165" s="47">
        <f t="shared" si="46"/>
        <v>0</v>
      </c>
      <c r="BQ165" s="47">
        <f t="array" ref="BQ165">MATCH(MIN((TRANSPOSE(BJ$164:BJ$188)=0)*10000+INDEX(p.dist.mat,$F165,0)),(TRANSPOSE(BJ$164:BJ$188)=0)*10000+INDEX(p.dist.mat,$F165,0),0)</f>
        <v>2</v>
      </c>
      <c r="BR165" s="47">
        <f t="array" ref="BR165">MATCH(MIN((TRANSPOSE(BK$164:BK$188)=0)*10000+INDEX(p.dist.mat,$F165,0)),(TRANSPOSE(BK$164:BK$188)=0)*10000+INDEX(p.dist.mat,$F165,0),0)</f>
        <v>2</v>
      </c>
      <c r="BS165" s="47">
        <f t="array" ref="BS165">MATCH(MIN((TRANSPOSE(BL$164:BL$188)=0)*10000+INDEX(p.dist.mat,$F165,0)),(TRANSPOSE(BL$164:BL$188)=0)*10000+INDEX(p.dist.mat,$F165,0),0)</f>
        <v>2</v>
      </c>
      <c r="BT165" s="47">
        <f t="array" ref="BT165">MATCH(MIN((TRANSPOSE(BM$164:BM$188)=0)*10000+INDEX(p.dist.mat,$F165,0)),(TRANSPOSE(BM$164:BM$188)=0)*10000+INDEX(p.dist.mat,$F165,0),0)</f>
        <v>2</v>
      </c>
      <c r="BU165" s="47">
        <f t="array" ref="BU165">MATCH(MIN((TRANSPOSE(BN$164:BN$188)=0)*10000+INDEX(p.dist.mat,$F165,0)),(TRANSPOSE(BN$164:BN$188)=0)*10000+INDEX(p.dist.mat,$F165,0),0)</f>
        <v>2</v>
      </c>
      <c r="BV165" s="47">
        <f t="array" ref="BV165">MATCH(MIN((TRANSPOSE(BO$164:BO$188)=0)*10000+INDEX(p.dist.mat,$F165,0)),(TRANSPOSE(BO$164:BO$188)=0)*10000+INDEX(p.dist.mat,$F165,0),0)</f>
        <v>15</v>
      </c>
    </row>
    <row r="166" spans="6:74" outlineLevel="2" x14ac:dyDescent="0.3">
      <c r="F166" s="70">
        <v>3</v>
      </c>
      <c r="G166" s="71" t="str">
        <f t="shared" si="9"/>
        <v>Apurímac</v>
      </c>
      <c r="H166" s="144" t="s">
        <v>1265</v>
      </c>
      <c r="J166" s="18">
        <v>1325910</v>
      </c>
      <c r="K166" s="18">
        <v>8477130</v>
      </c>
      <c r="L166" s="49">
        <f t="shared" si="10"/>
        <v>9.0222579102646226E-5</v>
      </c>
      <c r="M166" s="507">
        <v>1</v>
      </c>
      <c r="N166" s="47">
        <f t="shared" si="11"/>
        <v>3</v>
      </c>
      <c r="O166" s="50">
        <f t="shared" si="12"/>
        <v>9.0222579102646226E-5</v>
      </c>
      <c r="P166" s="47">
        <f t="shared" si="13"/>
        <v>1325910</v>
      </c>
      <c r="Q166" s="47">
        <f t="shared" si="14"/>
        <v>8477130</v>
      </c>
      <c r="R166" s="47">
        <f t="array" ref="R166">MIN(((P166-(P$164:P$188&lt;&gt;P166)*P$164:P$188)^2+(Q166-(Q$164:Q$188&lt;&gt;Q166)*Q$164:Q$188)^2)*$M$164:$M$188)^(1/2)</f>
        <v>106891.66899248978</v>
      </c>
      <c r="S166" s="47">
        <f t="array" ref="S166">MATCH(R166,(((P166-(P$164:P$188&lt;&gt;P166)*P$164:P$188)^2+(Q166-(Q$164:Q$188&lt;&gt;Q166)*Q$164:Q$188)^2))^(1/2),0)</f>
        <v>5</v>
      </c>
      <c r="T166" s="47">
        <f t="shared" si="15"/>
        <v>106.89166899248978</v>
      </c>
      <c r="V166" s="47">
        <f t="shared" si="16"/>
        <v>3</v>
      </c>
      <c r="W166" s="50">
        <f t="shared" si="17"/>
        <v>9.0222579102646226E-5</v>
      </c>
      <c r="X166" s="47">
        <f t="shared" si="18"/>
        <v>1325910</v>
      </c>
      <c r="Y166" s="47">
        <f t="shared" si="19"/>
        <v>8477130</v>
      </c>
      <c r="Z166" s="47">
        <f t="array" ref="Z166">MIN(((X166-(X$164:X$188&lt;&gt;X166)*X$164:X$188)^2+(Y166-(Y$164:Y$188&lt;&gt;Y166)*Y$164:Y$188)^2)*$M$164:$M$188)^(1/2)</f>
        <v>199020.42633860474</v>
      </c>
      <c r="AA166" s="47">
        <f t="array" ref="AA166">MATCH(Z166,(((X166-(X$164:X$188&lt;&gt;X166)*X$164:X$188)^2+(Y166-(Y$164:Y$188&lt;&gt;Y166)*Y$164:Y$188)^2))^(1/2),0)</f>
        <v>9</v>
      </c>
      <c r="AB166" s="47">
        <f t="shared" si="20"/>
        <v>199.02042633860475</v>
      </c>
      <c r="AD166" s="47">
        <f t="shared" si="21"/>
        <v>3</v>
      </c>
      <c r="AE166" s="50">
        <f t="shared" si="22"/>
        <v>9.0222579102646226E-5</v>
      </c>
      <c r="AF166" s="47">
        <f t="shared" si="23"/>
        <v>1325910</v>
      </c>
      <c r="AG166" s="47">
        <f t="shared" si="24"/>
        <v>8477130</v>
      </c>
      <c r="AH166" s="47">
        <f t="array" ref="AH166">MIN(((AF166-(AF$164:AF$188&lt;&gt;AF166)*AF$164:AF$188)^2+(AG166-(AG$164:AG$188&lt;&gt;AG166)*AG$164:AG$188)^2)*$M$164:$M$188)^(1/2)</f>
        <v>259753.21903683888</v>
      </c>
      <c r="AI166" s="47">
        <f t="array" ref="AI166">MATCH(AH166,(((AF166-(AF$164:AF$188&lt;&gt;AF166)*AF$164:AF$188)^2+(AG166-(AG$164:AG$188&lt;&gt;AG166)*AG$164:AG$188)^2))^(1/2),0)</f>
        <v>11</v>
      </c>
      <c r="AJ166" s="47">
        <f t="shared" si="25"/>
        <v>259.75321903683886</v>
      </c>
      <c r="AL166" s="47">
        <f t="shared" si="26"/>
        <v>11</v>
      </c>
      <c r="AM166" s="50">
        <f t="shared" si="27"/>
        <v>0</v>
      </c>
      <c r="AN166" s="47">
        <f t="shared" si="28"/>
        <v>0</v>
      </c>
      <c r="AO166" s="47">
        <f t="shared" si="29"/>
        <v>0</v>
      </c>
      <c r="AP166" s="47">
        <f t="array" ref="AP166">MIN(((AN166-(AN$164:AN$188&lt;&gt;AN166)*AN$164:AN$188)^2+(AO166-(AO$164:AO$188&lt;&gt;AO166)*AO$164:AO$188)^2)*$M$164:$M$188)^(1/2)</f>
        <v>0</v>
      </c>
      <c r="AQ166" s="47">
        <f t="array" ref="AQ166">MATCH(AP166,(((AN166-(AN$164:AN$188&lt;&gt;AN166)*AN$164:AN$188)^2+(AO166-(AO$164:AO$188&lt;&gt;AO166)*AO$164:AO$188)^2))^(1/2),0)</f>
        <v>1</v>
      </c>
      <c r="AR166" s="47">
        <f t="shared" si="30"/>
        <v>0</v>
      </c>
      <c r="AT166" s="47">
        <f t="shared" si="31"/>
        <v>11</v>
      </c>
      <c r="AU166" s="50">
        <f t="shared" si="32"/>
        <v>0</v>
      </c>
      <c r="AV166" s="47">
        <f t="shared" si="33"/>
        <v>0</v>
      </c>
      <c r="AW166" s="47">
        <f t="shared" si="34"/>
        <v>0</v>
      </c>
      <c r="AX166" s="47">
        <f t="array" ref="AX166">MIN(((AV166-(AV$164:AV$188&lt;&gt;AV166)*AV$164:AV$188)^2+(AW166-(AW$164:AW$188&lt;&gt;AW166)*AW$164:AW$188)^2)*$M$164:$M$188)^(1/2)</f>
        <v>0</v>
      </c>
      <c r="AY166" s="47">
        <f t="array" ref="AY166">MATCH(AX166,(((AV166-(AV$164:AV$188&lt;&gt;AV166)*AV$164:AV$188)^2+(AW166-(AW$164:AW$188&lt;&gt;AW166)*AW$164:AW$188)^2))^(1/2),0)</f>
        <v>1</v>
      </c>
      <c r="AZ166" s="47">
        <f t="shared" si="35"/>
        <v>0</v>
      </c>
      <c r="BB166" s="47">
        <f t="shared" si="36"/>
        <v>11</v>
      </c>
      <c r="BC166" s="50">
        <f t="shared" si="37"/>
        <v>0</v>
      </c>
      <c r="BD166" s="47">
        <f t="shared" si="38"/>
        <v>0</v>
      </c>
      <c r="BE166" s="47">
        <f t="shared" si="39"/>
        <v>0</v>
      </c>
      <c r="BF166" s="47">
        <f t="array" ref="BF166">MIN(((BD166-(BD$164:BD$188&lt;&gt;BD166)*BD$164:BD$188)^2+(BE166-(BE$164:BE$188&lt;&gt;BE166)*BE$164:BE$188)^2)*$M$164:$M$188)^(1/2)</f>
        <v>0</v>
      </c>
      <c r="BG166" s="47">
        <f t="array" ref="BG166">MATCH(BF166,(((BD166-(BD$164:BD$188&lt;&gt;BD166)*BD$164:BD$188)^2+(BE166-(BE$164:BE$188&lt;&gt;BE166)*BE$164:BE$188)^2))^(1/2),0)</f>
        <v>1</v>
      </c>
      <c r="BH166" s="47">
        <f t="shared" si="40"/>
        <v>0</v>
      </c>
      <c r="BJ166" s="47">
        <f t="shared" si="41"/>
        <v>1</v>
      </c>
      <c r="BK166" s="47">
        <f t="shared" si="42"/>
        <v>1</v>
      </c>
      <c r="BL166" s="47">
        <f t="shared" si="43"/>
        <v>1</v>
      </c>
      <c r="BM166" s="47">
        <f t="shared" si="44"/>
        <v>0</v>
      </c>
      <c r="BN166" s="47">
        <f t="shared" si="45"/>
        <v>0</v>
      </c>
      <c r="BO166" s="47">
        <f t="shared" si="46"/>
        <v>0</v>
      </c>
      <c r="BQ166" s="47">
        <f t="array" ref="BQ166">MATCH(MIN((TRANSPOSE(BJ$164:BJ$188)=0)*10000+INDEX(p.dist.mat,$F166,0)),(TRANSPOSE(BJ$164:BJ$188)=0)*10000+INDEX(p.dist.mat,$F166,0),0)</f>
        <v>3</v>
      </c>
      <c r="BR166" s="47">
        <f t="array" ref="BR166">MATCH(MIN((TRANSPOSE(BK$164:BK$188)=0)*10000+INDEX(p.dist.mat,$F166,0)),(TRANSPOSE(BK$164:BK$188)=0)*10000+INDEX(p.dist.mat,$F166,0),0)</f>
        <v>3</v>
      </c>
      <c r="BS166" s="47">
        <f t="array" ref="BS166">MATCH(MIN((TRANSPOSE(BL$164:BL$188)=0)*10000+INDEX(p.dist.mat,$F166,0)),(TRANSPOSE(BL$164:BL$188)=0)*10000+INDEX(p.dist.mat,$F166,0),0)</f>
        <v>3</v>
      </c>
      <c r="BT166" s="47">
        <f t="array" ref="BT166">MATCH(MIN((TRANSPOSE(BM$164:BM$188)=0)*10000+INDEX(p.dist.mat,$F166,0)),(TRANSPOSE(BM$164:BM$188)=0)*10000+INDEX(p.dist.mat,$F166,0),0)</f>
        <v>8</v>
      </c>
      <c r="BU166" s="47">
        <f t="array" ref="BU166">MATCH(MIN((TRANSPOSE(BN$164:BN$188)=0)*10000+INDEX(p.dist.mat,$F166,0)),(TRANSPOSE(BN$164:BN$188)=0)*10000+INDEX(p.dist.mat,$F166,0),0)</f>
        <v>11</v>
      </c>
      <c r="BV166" s="47">
        <f t="array" ref="BV166">MATCH(MIN((TRANSPOSE(BO$164:BO$188)=0)*10000+INDEX(p.dist.mat,$F166,0)),(TRANSPOSE(BO$164:BO$188)=0)*10000+INDEX(p.dist.mat,$F166,0),0)</f>
        <v>15</v>
      </c>
    </row>
    <row r="167" spans="6:74" outlineLevel="2" x14ac:dyDescent="0.3">
      <c r="F167" s="70">
        <v>4</v>
      </c>
      <c r="G167" s="71" t="str">
        <f t="shared" si="9"/>
        <v>Arequipa</v>
      </c>
      <c r="H167" s="144" t="s">
        <v>173</v>
      </c>
      <c r="J167" s="18">
        <v>1514230</v>
      </c>
      <c r="K167" s="18">
        <v>8162000</v>
      </c>
      <c r="L167" s="49">
        <f t="shared" si="10"/>
        <v>4.5111289551323114E-3</v>
      </c>
      <c r="M167" s="507">
        <v>1</v>
      </c>
      <c r="N167" s="47">
        <f t="shared" si="11"/>
        <v>4</v>
      </c>
      <c r="O167" s="50">
        <f t="shared" si="12"/>
        <v>4.5111289551323114E-3</v>
      </c>
      <c r="P167" s="47">
        <f t="shared" si="13"/>
        <v>1514230</v>
      </c>
      <c r="Q167" s="47">
        <f t="shared" si="14"/>
        <v>8162000</v>
      </c>
      <c r="R167" s="47">
        <f t="array" ref="R167">MIN(((P167-(P$164:P$188&lt;&gt;P167)*P$164:P$188)^2+(Q167-(Q$164:Q$188&lt;&gt;Q167)*Q$164:Q$188)^2)*$M$164:$M$188)^(1/2)</f>
        <v>91525.561456895739</v>
      </c>
      <c r="S167" s="47">
        <f t="array" ref="S167">MATCH(R167,(((P167-(P$164:P$188&lt;&gt;P167)*P$164:P$188)^2+(Q167-(Q$164:Q$188&lt;&gt;Q167)*Q$164:Q$188)^2))^(1/2),0)</f>
        <v>18</v>
      </c>
      <c r="T167" s="47">
        <f t="shared" si="15"/>
        <v>91.525561456895744</v>
      </c>
      <c r="V167" s="47">
        <f t="shared" si="16"/>
        <v>18</v>
      </c>
      <c r="W167" s="50">
        <f t="shared" si="17"/>
        <v>0</v>
      </c>
      <c r="X167" s="47">
        <f t="shared" si="18"/>
        <v>0</v>
      </c>
      <c r="Y167" s="47">
        <f t="shared" si="19"/>
        <v>0</v>
      </c>
      <c r="Z167" s="47">
        <f t="array" ref="Z167">MIN(((X167-(X$164:X$188&lt;&gt;X167)*X$164:X$188)^2+(Y167-(Y$164:Y$188&lt;&gt;Y167)*Y$164:Y$188)^2)*$M$164:$M$188)^(1/2)</f>
        <v>0</v>
      </c>
      <c r="AA167" s="47">
        <f t="array" ref="AA167">MATCH(Z167,(((X167-(X$164:X$188&lt;&gt;X167)*X$164:X$188)^2+(Y167-(Y$164:Y$188&lt;&gt;Y167)*Y$164:Y$188)^2))^(1/2),0)</f>
        <v>1</v>
      </c>
      <c r="AB167" s="47">
        <f t="shared" si="20"/>
        <v>0</v>
      </c>
      <c r="AD167" s="47">
        <f t="shared" si="21"/>
        <v>18</v>
      </c>
      <c r="AE167" s="50">
        <f t="shared" si="22"/>
        <v>0</v>
      </c>
      <c r="AF167" s="47">
        <f t="shared" si="23"/>
        <v>0</v>
      </c>
      <c r="AG167" s="47">
        <f t="shared" si="24"/>
        <v>0</v>
      </c>
      <c r="AH167" s="47">
        <f t="array" ref="AH167">MIN(((AF167-(AF$164:AF$188&lt;&gt;AF167)*AF$164:AF$188)^2+(AG167-(AG$164:AG$188&lt;&gt;AG167)*AG$164:AG$188)^2)*$M$164:$M$188)^(1/2)</f>
        <v>0</v>
      </c>
      <c r="AI167" s="47">
        <f t="array" ref="AI167">MATCH(AH167,(((AF167-(AF$164:AF$188&lt;&gt;AF167)*AF$164:AF$188)^2+(AG167-(AG$164:AG$188&lt;&gt;AG167)*AG$164:AG$188)^2))^(1/2),0)</f>
        <v>1</v>
      </c>
      <c r="AJ167" s="47">
        <f t="shared" si="25"/>
        <v>0</v>
      </c>
      <c r="AL167" s="47">
        <f t="shared" si="26"/>
        <v>18</v>
      </c>
      <c r="AM167" s="50">
        <f t="shared" si="27"/>
        <v>0</v>
      </c>
      <c r="AN167" s="47">
        <f t="shared" si="28"/>
        <v>0</v>
      </c>
      <c r="AO167" s="47">
        <f t="shared" si="29"/>
        <v>0</v>
      </c>
      <c r="AP167" s="47">
        <f t="array" ref="AP167">MIN(((AN167-(AN$164:AN$188&lt;&gt;AN167)*AN$164:AN$188)^2+(AO167-(AO$164:AO$188&lt;&gt;AO167)*AO$164:AO$188)^2)*$M$164:$M$188)^(1/2)</f>
        <v>0</v>
      </c>
      <c r="AQ167" s="47">
        <f t="array" ref="AQ167">MATCH(AP167,(((AN167-(AN$164:AN$188&lt;&gt;AN167)*AN$164:AN$188)^2+(AO167-(AO$164:AO$188&lt;&gt;AO167)*AO$164:AO$188)^2))^(1/2),0)</f>
        <v>1</v>
      </c>
      <c r="AR167" s="47">
        <f t="shared" si="30"/>
        <v>0</v>
      </c>
      <c r="AT167" s="47">
        <f t="shared" si="31"/>
        <v>18</v>
      </c>
      <c r="AU167" s="50">
        <f t="shared" si="32"/>
        <v>0</v>
      </c>
      <c r="AV167" s="47">
        <f t="shared" si="33"/>
        <v>0</v>
      </c>
      <c r="AW167" s="47">
        <f t="shared" si="34"/>
        <v>0</v>
      </c>
      <c r="AX167" s="47">
        <f t="array" ref="AX167">MIN(((AV167-(AV$164:AV$188&lt;&gt;AV167)*AV$164:AV$188)^2+(AW167-(AW$164:AW$188&lt;&gt;AW167)*AW$164:AW$188)^2)*$M$164:$M$188)^(1/2)</f>
        <v>0</v>
      </c>
      <c r="AY167" s="47">
        <f t="array" ref="AY167">MATCH(AX167,(((AV167-(AV$164:AV$188&lt;&gt;AV167)*AV$164:AV$188)^2+(AW167-(AW$164:AW$188&lt;&gt;AW167)*AW$164:AW$188)^2))^(1/2),0)</f>
        <v>1</v>
      </c>
      <c r="AZ167" s="47">
        <f t="shared" si="35"/>
        <v>0</v>
      </c>
      <c r="BB167" s="47">
        <f t="shared" si="36"/>
        <v>18</v>
      </c>
      <c r="BC167" s="50">
        <f t="shared" si="37"/>
        <v>0</v>
      </c>
      <c r="BD167" s="47">
        <f t="shared" si="38"/>
        <v>0</v>
      </c>
      <c r="BE167" s="47">
        <f t="shared" si="39"/>
        <v>0</v>
      </c>
      <c r="BF167" s="47">
        <f t="array" ref="BF167">MIN(((BD167-(BD$164:BD$188&lt;&gt;BD167)*BD$164:BD$188)^2+(BE167-(BE$164:BE$188&lt;&gt;BE167)*BE$164:BE$188)^2)*$M$164:$M$188)^(1/2)</f>
        <v>0</v>
      </c>
      <c r="BG167" s="47">
        <f t="array" ref="BG167">MATCH(BF167,(((BD167-(BD$164:BD$188&lt;&gt;BD167)*BD$164:BD$188)^2+(BE167-(BE$164:BE$188&lt;&gt;BE167)*BE$164:BE$188)^2))^(1/2),0)</f>
        <v>1</v>
      </c>
      <c r="BH167" s="47">
        <f t="shared" si="40"/>
        <v>0</v>
      </c>
      <c r="BJ167" s="47">
        <f t="shared" si="41"/>
        <v>1</v>
      </c>
      <c r="BK167" s="47">
        <f t="shared" si="42"/>
        <v>0</v>
      </c>
      <c r="BL167" s="47">
        <f t="shared" si="43"/>
        <v>0</v>
      </c>
      <c r="BM167" s="47">
        <f t="shared" si="44"/>
        <v>0</v>
      </c>
      <c r="BN167" s="47">
        <f t="shared" si="45"/>
        <v>0</v>
      </c>
      <c r="BO167" s="47">
        <f t="shared" si="46"/>
        <v>0</v>
      </c>
      <c r="BQ167" s="47">
        <f t="array" ref="BQ167">MATCH(MIN((TRANSPOSE(BJ$164:BJ$188)=0)*10000+INDEX(p.dist.mat,$F167,0)),(TRANSPOSE(BJ$164:BJ$188)=0)*10000+INDEX(p.dist.mat,$F167,0),0)</f>
        <v>4</v>
      </c>
      <c r="BR167" s="47">
        <f t="array" ref="BR167">MATCH(MIN((TRANSPOSE(BK$164:BK$188)=0)*10000+INDEX(p.dist.mat,$F167,0)),(TRANSPOSE(BK$164:BK$188)=0)*10000+INDEX(p.dist.mat,$F167,0),0)</f>
        <v>18</v>
      </c>
      <c r="BS167" s="47">
        <f t="array" ref="BS167">MATCH(MIN((TRANSPOSE(BL$164:BL$188)=0)*10000+INDEX(p.dist.mat,$F167,0)),(TRANSPOSE(BL$164:BL$188)=0)*10000+INDEX(p.dist.mat,$F167,0),0)</f>
        <v>18</v>
      </c>
      <c r="BT167" s="47">
        <f t="array" ref="BT167">MATCH(MIN((TRANSPOSE(BM$164:BM$188)=0)*10000+INDEX(p.dist.mat,$F167,0)),(TRANSPOSE(BM$164:BM$188)=0)*10000+INDEX(p.dist.mat,$F167,0),0)</f>
        <v>23</v>
      </c>
      <c r="BU167" s="47">
        <f t="array" ref="BU167">MATCH(MIN((TRANSPOSE(BN$164:BN$188)=0)*10000+INDEX(p.dist.mat,$F167,0)),(TRANSPOSE(BN$164:BN$188)=0)*10000+INDEX(p.dist.mat,$F167,0),0)</f>
        <v>23</v>
      </c>
      <c r="BV167" s="47">
        <f t="array" ref="BV167">MATCH(MIN((TRANSPOSE(BO$164:BO$188)=0)*10000+INDEX(p.dist.mat,$F167,0)),(TRANSPOSE(BO$164:BO$188)=0)*10000+INDEX(p.dist.mat,$F167,0),0)</f>
        <v>23</v>
      </c>
    </row>
    <row r="168" spans="6:74" outlineLevel="2" x14ac:dyDescent="0.3">
      <c r="F168" s="70">
        <v>5</v>
      </c>
      <c r="G168" s="71" t="str">
        <f t="shared" si="9"/>
        <v>Ayacucho</v>
      </c>
      <c r="H168" s="71" t="s">
        <v>174</v>
      </c>
      <c r="J168" s="18">
        <v>1235910</v>
      </c>
      <c r="K168" s="18">
        <v>8534800</v>
      </c>
      <c r="L168" s="49">
        <f t="shared" si="10"/>
        <v>1.8044515820529247E-5</v>
      </c>
      <c r="M168" s="507">
        <v>1</v>
      </c>
      <c r="N168" s="47">
        <f t="shared" si="11"/>
        <v>5</v>
      </c>
      <c r="O168" s="50">
        <f t="shared" si="12"/>
        <v>1.8044515820529247E-5</v>
      </c>
      <c r="P168" s="47">
        <f t="shared" si="13"/>
        <v>1235910</v>
      </c>
      <c r="Q168" s="47">
        <f t="shared" si="14"/>
        <v>8534800</v>
      </c>
      <c r="R168" s="47">
        <f t="array" ref="R168">MIN(((P168-(P$164:P$188&lt;&gt;P168)*P$164:P$188)^2+(Q168-(Q$164:Q$188&lt;&gt;Q168)*Q$164:Q$188)^2)*$M$164:$M$188)^(1/2)</f>
        <v>92256.530392162487</v>
      </c>
      <c r="S168" s="47">
        <f t="array" ref="S168">MATCH(R168,(((P168-(P$164:P$188&lt;&gt;P168)*P$164:P$188)^2+(Q168-(Q$164:Q$188&lt;&gt;Q168)*Q$164:Q$188)^2))^(1/2),0)</f>
        <v>9</v>
      </c>
      <c r="T168" s="47">
        <f t="shared" si="15"/>
        <v>92.256530392162489</v>
      </c>
      <c r="V168" s="47">
        <f t="shared" si="16"/>
        <v>9</v>
      </c>
      <c r="W168" s="50">
        <f t="shared" si="17"/>
        <v>0</v>
      </c>
      <c r="X168" s="47">
        <f t="shared" si="18"/>
        <v>0</v>
      </c>
      <c r="Y168" s="47">
        <f t="shared" si="19"/>
        <v>0</v>
      </c>
      <c r="Z168" s="47">
        <f t="array" ref="Z168">MIN(((X168-(X$164:X$188&lt;&gt;X168)*X$164:X$188)^2+(Y168-(Y$164:Y$188&lt;&gt;Y168)*Y$164:Y$188)^2)*$M$164:$M$188)^(1/2)</f>
        <v>0</v>
      </c>
      <c r="AA168" s="47">
        <f t="array" ref="AA168">MATCH(Z168,(((X168-(X$164:X$188&lt;&gt;X168)*X$164:X$188)^2+(Y168-(Y$164:Y$188&lt;&gt;Y168)*Y$164:Y$188)^2))^(1/2),0)</f>
        <v>1</v>
      </c>
      <c r="AB168" s="47">
        <f t="shared" si="20"/>
        <v>0</v>
      </c>
      <c r="AD168" s="47">
        <f t="shared" si="21"/>
        <v>9</v>
      </c>
      <c r="AE168" s="50">
        <f t="shared" si="22"/>
        <v>0</v>
      </c>
      <c r="AF168" s="47">
        <f t="shared" si="23"/>
        <v>0</v>
      </c>
      <c r="AG168" s="47">
        <f t="shared" si="24"/>
        <v>0</v>
      </c>
      <c r="AH168" s="47">
        <f t="array" ref="AH168">MIN(((AF168-(AF$164:AF$188&lt;&gt;AF168)*AF$164:AF$188)^2+(AG168-(AG$164:AG$188&lt;&gt;AG168)*AG$164:AG$188)^2)*$M$164:$M$188)^(1/2)</f>
        <v>0</v>
      </c>
      <c r="AI168" s="47">
        <f t="array" ref="AI168">MATCH(AH168,(((AF168-(AF$164:AF$188&lt;&gt;AF168)*AF$164:AF$188)^2+(AG168-(AG$164:AG$188&lt;&gt;AG168)*AG$164:AG$188)^2))^(1/2),0)</f>
        <v>1</v>
      </c>
      <c r="AJ168" s="47">
        <f t="shared" si="25"/>
        <v>0</v>
      </c>
      <c r="AL168" s="47">
        <f t="shared" si="26"/>
        <v>9</v>
      </c>
      <c r="AM168" s="50">
        <f t="shared" si="27"/>
        <v>0</v>
      </c>
      <c r="AN168" s="47">
        <f t="shared" si="28"/>
        <v>0</v>
      </c>
      <c r="AO168" s="47">
        <f t="shared" si="29"/>
        <v>0</v>
      </c>
      <c r="AP168" s="47">
        <f t="array" ref="AP168">MIN(((AN168-(AN$164:AN$188&lt;&gt;AN168)*AN$164:AN$188)^2+(AO168-(AO$164:AO$188&lt;&gt;AO168)*AO$164:AO$188)^2)*$M$164:$M$188)^(1/2)</f>
        <v>0</v>
      </c>
      <c r="AQ168" s="47">
        <f t="array" ref="AQ168">MATCH(AP168,(((AN168-(AN$164:AN$188&lt;&gt;AN168)*AN$164:AN$188)^2+(AO168-(AO$164:AO$188&lt;&gt;AO168)*AO$164:AO$188)^2))^(1/2),0)</f>
        <v>1</v>
      </c>
      <c r="AR168" s="47">
        <f t="shared" si="30"/>
        <v>0</v>
      </c>
      <c r="AT168" s="47">
        <f t="shared" si="31"/>
        <v>9</v>
      </c>
      <c r="AU168" s="50">
        <f t="shared" si="32"/>
        <v>0</v>
      </c>
      <c r="AV168" s="47">
        <f t="shared" si="33"/>
        <v>0</v>
      </c>
      <c r="AW168" s="47">
        <f t="shared" si="34"/>
        <v>0</v>
      </c>
      <c r="AX168" s="47">
        <f t="array" ref="AX168">MIN(((AV168-(AV$164:AV$188&lt;&gt;AV168)*AV$164:AV$188)^2+(AW168-(AW$164:AW$188&lt;&gt;AW168)*AW$164:AW$188)^2)*$M$164:$M$188)^(1/2)</f>
        <v>0</v>
      </c>
      <c r="AY168" s="47">
        <f t="array" ref="AY168">MATCH(AX168,(((AV168-(AV$164:AV$188&lt;&gt;AV168)*AV$164:AV$188)^2+(AW168-(AW$164:AW$188&lt;&gt;AW168)*AW$164:AW$188)^2))^(1/2),0)</f>
        <v>1</v>
      </c>
      <c r="AZ168" s="47">
        <f t="shared" si="35"/>
        <v>0</v>
      </c>
      <c r="BB168" s="47">
        <f t="shared" si="36"/>
        <v>9</v>
      </c>
      <c r="BC168" s="50">
        <f t="shared" si="37"/>
        <v>0</v>
      </c>
      <c r="BD168" s="47">
        <f t="shared" si="38"/>
        <v>0</v>
      </c>
      <c r="BE168" s="47">
        <f t="shared" si="39"/>
        <v>0</v>
      </c>
      <c r="BF168" s="47">
        <f t="array" ref="BF168">MIN(((BD168-(BD$164:BD$188&lt;&gt;BD168)*BD$164:BD$188)^2+(BE168-(BE$164:BE$188&lt;&gt;BE168)*BE$164:BE$188)^2)*$M$164:$M$188)^(1/2)</f>
        <v>0</v>
      </c>
      <c r="BG168" s="47">
        <f t="array" ref="BG168">MATCH(BF168,(((BD168-(BD$164:BD$188&lt;&gt;BD168)*BD$164:BD$188)^2+(BE168-(BE$164:BE$188&lt;&gt;BE168)*BE$164:BE$188)^2))^(1/2),0)</f>
        <v>1</v>
      </c>
      <c r="BH168" s="47">
        <f t="shared" si="40"/>
        <v>0</v>
      </c>
      <c r="BJ168" s="47">
        <f t="shared" si="41"/>
        <v>1</v>
      </c>
      <c r="BK168" s="47">
        <f t="shared" si="42"/>
        <v>0</v>
      </c>
      <c r="BL168" s="47">
        <f t="shared" si="43"/>
        <v>0</v>
      </c>
      <c r="BM168" s="47">
        <f t="shared" si="44"/>
        <v>0</v>
      </c>
      <c r="BN168" s="47">
        <f t="shared" si="45"/>
        <v>0</v>
      </c>
      <c r="BO168" s="47">
        <f t="shared" si="46"/>
        <v>0</v>
      </c>
      <c r="BQ168" s="47">
        <f t="array" ref="BQ168">MATCH(MIN((TRANSPOSE(BJ$164:BJ$188)=0)*10000+INDEX(p.dist.mat,$F168,0)),(TRANSPOSE(BJ$164:BJ$188)=0)*10000+INDEX(p.dist.mat,$F168,0),0)</f>
        <v>5</v>
      </c>
      <c r="BR168" s="47">
        <f t="array" ref="BR168">MATCH(MIN((TRANSPOSE(BK$164:BK$188)=0)*10000+INDEX(p.dist.mat,$F168,0)),(TRANSPOSE(BK$164:BK$188)=0)*10000+INDEX(p.dist.mat,$F168,0),0)</f>
        <v>9</v>
      </c>
      <c r="BS168" s="47">
        <f t="array" ref="BS168">MATCH(MIN((TRANSPOSE(BL$164:BL$188)=0)*10000+INDEX(p.dist.mat,$F168,0)),(TRANSPOSE(BL$164:BL$188)=0)*10000+INDEX(p.dist.mat,$F168,0),0)</f>
        <v>3</v>
      </c>
      <c r="BT168" s="47">
        <f t="array" ref="BT168">MATCH(MIN((TRANSPOSE(BM$164:BM$188)=0)*10000+INDEX(p.dist.mat,$F168,0)),(TRANSPOSE(BM$164:BM$188)=0)*10000+INDEX(p.dist.mat,$F168,0),0)</f>
        <v>11</v>
      </c>
      <c r="BU168" s="47">
        <f t="array" ref="BU168">MATCH(MIN((TRANSPOSE(BN$164:BN$188)=0)*10000+INDEX(p.dist.mat,$F168,0)),(TRANSPOSE(BN$164:BN$188)=0)*10000+INDEX(p.dist.mat,$F168,0),0)</f>
        <v>11</v>
      </c>
      <c r="BV168" s="47">
        <f t="array" ref="BV168">MATCH(MIN((TRANSPOSE(BO$164:BO$188)=0)*10000+INDEX(p.dist.mat,$F168,0)),(TRANSPOSE(BO$164:BO$188)=0)*10000+INDEX(p.dist.mat,$F168,0),0)</f>
        <v>15</v>
      </c>
    </row>
    <row r="169" spans="6:74" outlineLevel="2" x14ac:dyDescent="0.3">
      <c r="F169" s="70">
        <v>6</v>
      </c>
      <c r="G169" s="71" t="str">
        <f t="shared" si="9"/>
        <v>Cajamarca</v>
      </c>
      <c r="H169" s="71" t="s">
        <v>175</v>
      </c>
      <c r="J169" s="18">
        <v>774704</v>
      </c>
      <c r="K169" s="18">
        <v>9207630</v>
      </c>
      <c r="L169" s="49">
        <f t="shared" si="10"/>
        <v>9.0222579102646226E-5</v>
      </c>
      <c r="M169" s="507">
        <v>1</v>
      </c>
      <c r="N169" s="47">
        <f t="shared" si="11"/>
        <v>6</v>
      </c>
      <c r="O169" s="50">
        <f t="shared" si="12"/>
        <v>9.0222579102646226E-5</v>
      </c>
      <c r="P169" s="47">
        <f t="shared" si="13"/>
        <v>774704</v>
      </c>
      <c r="Q169" s="47">
        <f t="shared" si="14"/>
        <v>9207630</v>
      </c>
      <c r="R169" s="47">
        <f t="array" ref="R169">MIN(((P169-(P$164:P$188&lt;&gt;P169)*P$164:P$188)^2+(Q169-(Q$164:Q$188&lt;&gt;Q169)*Q$164:Q$188)^2)*$M$164:$M$188)^(1/2)</f>
        <v>153195.38853699219</v>
      </c>
      <c r="S169" s="47">
        <f t="array" ref="S169">MATCH(R169,(((P169-(P$164:P$188&lt;&gt;P169)*P$164:P$188)^2+(Q169-(Q$164:Q$188&lt;&gt;Q169)*Q$164:Q$188)^2))^(1/2),0)</f>
        <v>14</v>
      </c>
      <c r="T169" s="47">
        <f t="shared" si="15"/>
        <v>153.1953885369922</v>
      </c>
      <c r="V169" s="47">
        <f t="shared" si="16"/>
        <v>14</v>
      </c>
      <c r="W169" s="50">
        <f t="shared" si="17"/>
        <v>9.0222579102646233E-6</v>
      </c>
      <c r="X169" s="47">
        <f t="shared" si="18"/>
        <v>774704</v>
      </c>
      <c r="Y169" s="47">
        <f t="shared" si="19"/>
        <v>9207630</v>
      </c>
      <c r="Z169" s="47">
        <f t="array" ref="Z169">MIN(((X169-(X$164:X$188&lt;&gt;X169)*X$164:X$188)^2+(Y169-(Y$164:Y$188&lt;&gt;Y169)*Y$164:Y$188)^2)*$M$164:$M$188)^(1/2)</f>
        <v>153195.38853699219</v>
      </c>
      <c r="AA169" s="47">
        <f t="array" ref="AA169">MATCH(Z169,(((X169-(X$164:X$188&lt;&gt;X169)*X$164:X$188)^2+(Y169-(Y$164:Y$188&lt;&gt;Y169)*Y$164:Y$188)^2))^(1/2),0)</f>
        <v>14</v>
      </c>
      <c r="AB169" s="47">
        <f t="shared" si="20"/>
        <v>153.1953885369922</v>
      </c>
      <c r="AD169" s="47">
        <f t="shared" si="21"/>
        <v>14</v>
      </c>
      <c r="AE169" s="50">
        <f t="shared" si="22"/>
        <v>0</v>
      </c>
      <c r="AF169" s="47">
        <f t="shared" si="23"/>
        <v>0</v>
      </c>
      <c r="AG169" s="47">
        <f t="shared" si="24"/>
        <v>0</v>
      </c>
      <c r="AH169" s="47">
        <f t="array" ref="AH169">MIN(((AF169-(AF$164:AF$188&lt;&gt;AF169)*AF$164:AF$188)^2+(AG169-(AG$164:AG$188&lt;&gt;AG169)*AG$164:AG$188)^2)*$M$164:$M$188)^(1/2)</f>
        <v>0</v>
      </c>
      <c r="AI169" s="47">
        <f t="array" ref="AI169">MATCH(AH169,(((AF169-(AF$164:AF$188&lt;&gt;AF169)*AF$164:AF$188)^2+(AG169-(AG$164:AG$188&lt;&gt;AG169)*AG$164:AG$188)^2))^(1/2),0)</f>
        <v>1</v>
      </c>
      <c r="AJ169" s="47">
        <f t="shared" si="25"/>
        <v>0</v>
      </c>
      <c r="AL169" s="47">
        <f t="shared" si="26"/>
        <v>14</v>
      </c>
      <c r="AM169" s="50">
        <f t="shared" si="27"/>
        <v>0</v>
      </c>
      <c r="AN169" s="47">
        <f t="shared" si="28"/>
        <v>0</v>
      </c>
      <c r="AO169" s="47">
        <f t="shared" si="29"/>
        <v>0</v>
      </c>
      <c r="AP169" s="47">
        <f t="array" ref="AP169">MIN(((AN169-(AN$164:AN$188&lt;&gt;AN169)*AN$164:AN$188)^2+(AO169-(AO$164:AO$188&lt;&gt;AO169)*AO$164:AO$188)^2)*$M$164:$M$188)^(1/2)</f>
        <v>0</v>
      </c>
      <c r="AQ169" s="47">
        <f t="array" ref="AQ169">MATCH(AP169,(((AN169-(AN$164:AN$188&lt;&gt;AN169)*AN$164:AN$188)^2+(AO169-(AO$164:AO$188&lt;&gt;AO169)*AO$164:AO$188)^2))^(1/2),0)</f>
        <v>1</v>
      </c>
      <c r="AR169" s="47">
        <f t="shared" si="30"/>
        <v>0</v>
      </c>
      <c r="AT169" s="47">
        <f t="shared" si="31"/>
        <v>14</v>
      </c>
      <c r="AU169" s="50">
        <f t="shared" si="32"/>
        <v>0</v>
      </c>
      <c r="AV169" s="47">
        <f t="shared" si="33"/>
        <v>0</v>
      </c>
      <c r="AW169" s="47">
        <f t="shared" si="34"/>
        <v>0</v>
      </c>
      <c r="AX169" s="47">
        <f t="array" ref="AX169">MIN(((AV169-(AV$164:AV$188&lt;&gt;AV169)*AV$164:AV$188)^2+(AW169-(AW$164:AW$188&lt;&gt;AW169)*AW$164:AW$188)^2)*$M$164:$M$188)^(1/2)</f>
        <v>0</v>
      </c>
      <c r="AY169" s="47">
        <f t="array" ref="AY169">MATCH(AX169,(((AV169-(AV$164:AV$188&lt;&gt;AV169)*AV$164:AV$188)^2+(AW169-(AW$164:AW$188&lt;&gt;AW169)*AW$164:AW$188)^2))^(1/2),0)</f>
        <v>1</v>
      </c>
      <c r="AZ169" s="47">
        <f t="shared" si="35"/>
        <v>0</v>
      </c>
      <c r="BB169" s="47">
        <f t="shared" si="36"/>
        <v>14</v>
      </c>
      <c r="BC169" s="50">
        <f t="shared" si="37"/>
        <v>0</v>
      </c>
      <c r="BD169" s="47">
        <f t="shared" si="38"/>
        <v>0</v>
      </c>
      <c r="BE169" s="47">
        <f t="shared" si="39"/>
        <v>0</v>
      </c>
      <c r="BF169" s="47">
        <f t="array" ref="BF169">MIN(((BD169-(BD$164:BD$188&lt;&gt;BD169)*BD$164:BD$188)^2+(BE169-(BE$164:BE$188&lt;&gt;BE169)*BE$164:BE$188)^2)*$M$164:$M$188)^(1/2)</f>
        <v>0</v>
      </c>
      <c r="BG169" s="47">
        <f t="array" ref="BG169">MATCH(BF169,(((BD169-(BD$164:BD$188&lt;&gt;BD169)*BD$164:BD$188)^2+(BE169-(BE$164:BE$188&lt;&gt;BE169)*BE$164:BE$188)^2))^(1/2),0)</f>
        <v>1</v>
      </c>
      <c r="BH169" s="47">
        <f t="shared" si="40"/>
        <v>0</v>
      </c>
      <c r="BJ169" s="47">
        <f t="shared" si="41"/>
        <v>1</v>
      </c>
      <c r="BK169" s="47">
        <f t="shared" si="42"/>
        <v>1</v>
      </c>
      <c r="BL169" s="47">
        <f t="shared" si="43"/>
        <v>0</v>
      </c>
      <c r="BM169" s="47">
        <f t="shared" si="44"/>
        <v>0</v>
      </c>
      <c r="BN169" s="47">
        <f t="shared" si="45"/>
        <v>0</v>
      </c>
      <c r="BO169" s="47">
        <f t="shared" si="46"/>
        <v>0</v>
      </c>
      <c r="BQ169" s="47">
        <f t="array" ref="BQ169">MATCH(MIN((TRANSPOSE(BJ$164:BJ$188)=0)*10000+INDEX(p.dist.mat,$F169,0)),(TRANSPOSE(BJ$164:BJ$188)=0)*10000+INDEX(p.dist.mat,$F169,0),0)</f>
        <v>6</v>
      </c>
      <c r="BR169" s="47">
        <f t="array" ref="BR169">MATCH(MIN((TRANSPOSE(BK$164:BK$188)=0)*10000+INDEX(p.dist.mat,$F169,0)),(TRANSPOSE(BK$164:BK$188)=0)*10000+INDEX(p.dist.mat,$F169,0),0)</f>
        <v>6</v>
      </c>
      <c r="BS169" s="47">
        <f t="array" ref="BS169">MATCH(MIN((TRANSPOSE(BL$164:BL$188)=0)*10000+INDEX(p.dist.mat,$F169,0)),(TRANSPOSE(BL$164:BL$188)=0)*10000+INDEX(p.dist.mat,$F169,0),0)</f>
        <v>14</v>
      </c>
      <c r="BT169" s="47">
        <f t="array" ref="BT169">MATCH(MIN((TRANSPOSE(BM$164:BM$188)=0)*10000+INDEX(p.dist.mat,$F169,0)),(TRANSPOSE(BM$164:BM$188)=0)*10000+INDEX(p.dist.mat,$F169,0),0)</f>
        <v>2</v>
      </c>
      <c r="BU169" s="47">
        <f t="array" ref="BU169">MATCH(MIN((TRANSPOSE(BN$164:BN$188)=0)*10000+INDEX(p.dist.mat,$F169,0)),(TRANSPOSE(BN$164:BN$188)=0)*10000+INDEX(p.dist.mat,$F169,0),0)</f>
        <v>2</v>
      </c>
      <c r="BV169" s="47">
        <f t="array" ref="BV169">MATCH(MIN((TRANSPOSE(BO$164:BO$188)=0)*10000+INDEX(p.dist.mat,$F169,0)),(TRANSPOSE(BO$164:BO$188)=0)*10000+INDEX(p.dist.mat,$F169,0),0)</f>
        <v>15</v>
      </c>
    </row>
    <row r="170" spans="6:74" outlineLevel="2" x14ac:dyDescent="0.3">
      <c r="F170" s="70">
        <v>7</v>
      </c>
      <c r="G170" s="71" t="str">
        <f t="shared" si="9"/>
        <v>Callao</v>
      </c>
      <c r="H170" s="144" t="s">
        <v>176</v>
      </c>
      <c r="J170" s="18">
        <v>921938</v>
      </c>
      <c r="K170" s="18">
        <v>8664840</v>
      </c>
      <c r="L170" s="49">
        <f t="shared" si="10"/>
        <v>4.5111289551323111E-2</v>
      </c>
      <c r="M170" s="507">
        <v>1</v>
      </c>
      <c r="N170" s="47">
        <f t="shared" si="11"/>
        <v>7</v>
      </c>
      <c r="O170" s="50">
        <f t="shared" si="12"/>
        <v>4.5111289551323111E-2</v>
      </c>
      <c r="P170" s="47">
        <f t="shared" si="13"/>
        <v>921938</v>
      </c>
      <c r="Q170" s="47">
        <f t="shared" si="14"/>
        <v>8664840</v>
      </c>
      <c r="R170" s="47">
        <f t="array" ref="R170">MIN(((P170-(P$164:P$188&lt;&gt;P170)*P$164:P$188)^2+(Q170-(Q$164:Q$188&lt;&gt;Q170)*Q$164:Q$188)^2)*$M$164:$M$188)^(1/2)</f>
        <v>9088.534590350635</v>
      </c>
      <c r="S170" s="47">
        <f t="array" ref="S170">MATCH(R170,(((P170-(P$164:P$188&lt;&gt;P170)*P$164:P$188)^2+(Q170-(Q$164:Q$188&lt;&gt;Q170)*Q$164:Q$188)^2))^(1/2),0)</f>
        <v>15</v>
      </c>
      <c r="T170" s="47">
        <f t="shared" si="15"/>
        <v>9.0885345903506352</v>
      </c>
      <c r="V170" s="47">
        <f t="shared" si="16"/>
        <v>15</v>
      </c>
      <c r="W170" s="50">
        <f t="shared" si="17"/>
        <v>0</v>
      </c>
      <c r="X170" s="47">
        <f t="shared" si="18"/>
        <v>0</v>
      </c>
      <c r="Y170" s="47">
        <f t="shared" si="19"/>
        <v>0</v>
      </c>
      <c r="Z170" s="47">
        <f t="array" ref="Z170">MIN(((X170-(X$164:X$188&lt;&gt;X170)*X$164:X$188)^2+(Y170-(Y$164:Y$188&lt;&gt;Y170)*Y$164:Y$188)^2)*$M$164:$M$188)^(1/2)</f>
        <v>0</v>
      </c>
      <c r="AA170" s="47">
        <f t="array" ref="AA170">MATCH(Z170,(((X170-(X$164:X$188&lt;&gt;X170)*X$164:X$188)^2+(Y170-(Y$164:Y$188&lt;&gt;Y170)*Y$164:Y$188)^2))^(1/2),0)</f>
        <v>1</v>
      </c>
      <c r="AB170" s="47">
        <f t="shared" si="20"/>
        <v>0</v>
      </c>
      <c r="AD170" s="47">
        <f t="shared" si="21"/>
        <v>15</v>
      </c>
      <c r="AE170" s="50">
        <f t="shared" si="22"/>
        <v>0</v>
      </c>
      <c r="AF170" s="47">
        <f t="shared" si="23"/>
        <v>0</v>
      </c>
      <c r="AG170" s="47">
        <f t="shared" si="24"/>
        <v>0</v>
      </c>
      <c r="AH170" s="47">
        <f t="array" ref="AH170">MIN(((AF170-(AF$164:AF$188&lt;&gt;AF170)*AF$164:AF$188)^2+(AG170-(AG$164:AG$188&lt;&gt;AG170)*AG$164:AG$188)^2)*$M$164:$M$188)^(1/2)</f>
        <v>0</v>
      </c>
      <c r="AI170" s="47">
        <f t="array" ref="AI170">MATCH(AH170,(((AF170-(AF$164:AF$188&lt;&gt;AF170)*AF$164:AF$188)^2+(AG170-(AG$164:AG$188&lt;&gt;AG170)*AG$164:AG$188)^2))^(1/2),0)</f>
        <v>1</v>
      </c>
      <c r="AJ170" s="47">
        <f t="shared" si="25"/>
        <v>0</v>
      </c>
      <c r="AL170" s="47">
        <f t="shared" si="26"/>
        <v>15</v>
      </c>
      <c r="AM170" s="50">
        <f t="shared" si="27"/>
        <v>0</v>
      </c>
      <c r="AN170" s="47">
        <f t="shared" si="28"/>
        <v>0</v>
      </c>
      <c r="AO170" s="47">
        <f t="shared" si="29"/>
        <v>0</v>
      </c>
      <c r="AP170" s="47">
        <f t="array" ref="AP170">MIN(((AN170-(AN$164:AN$188&lt;&gt;AN170)*AN$164:AN$188)^2+(AO170-(AO$164:AO$188&lt;&gt;AO170)*AO$164:AO$188)^2)*$M$164:$M$188)^(1/2)</f>
        <v>0</v>
      </c>
      <c r="AQ170" s="47">
        <f t="array" ref="AQ170">MATCH(AP170,(((AN170-(AN$164:AN$188&lt;&gt;AN170)*AN$164:AN$188)^2+(AO170-(AO$164:AO$188&lt;&gt;AO170)*AO$164:AO$188)^2))^(1/2),0)</f>
        <v>1</v>
      </c>
      <c r="AR170" s="47">
        <f t="shared" si="30"/>
        <v>0</v>
      </c>
      <c r="AT170" s="47">
        <f t="shared" si="31"/>
        <v>15</v>
      </c>
      <c r="AU170" s="50">
        <f t="shared" si="32"/>
        <v>0</v>
      </c>
      <c r="AV170" s="47">
        <f t="shared" si="33"/>
        <v>0</v>
      </c>
      <c r="AW170" s="47">
        <f t="shared" si="34"/>
        <v>0</v>
      </c>
      <c r="AX170" s="47">
        <f t="array" ref="AX170">MIN(((AV170-(AV$164:AV$188&lt;&gt;AV170)*AV$164:AV$188)^2+(AW170-(AW$164:AW$188&lt;&gt;AW170)*AW$164:AW$188)^2)*$M$164:$M$188)^(1/2)</f>
        <v>0</v>
      </c>
      <c r="AY170" s="47">
        <f t="array" ref="AY170">MATCH(AX170,(((AV170-(AV$164:AV$188&lt;&gt;AV170)*AV$164:AV$188)^2+(AW170-(AW$164:AW$188&lt;&gt;AW170)*AW$164:AW$188)^2))^(1/2),0)</f>
        <v>1</v>
      </c>
      <c r="AZ170" s="47">
        <f t="shared" si="35"/>
        <v>0</v>
      </c>
      <c r="BB170" s="47">
        <f t="shared" si="36"/>
        <v>15</v>
      </c>
      <c r="BC170" s="50">
        <f t="shared" si="37"/>
        <v>0</v>
      </c>
      <c r="BD170" s="47">
        <f t="shared" si="38"/>
        <v>0</v>
      </c>
      <c r="BE170" s="47">
        <f t="shared" si="39"/>
        <v>0</v>
      </c>
      <c r="BF170" s="47">
        <f t="array" ref="BF170">MIN(((BD170-(BD$164:BD$188&lt;&gt;BD170)*BD$164:BD$188)^2+(BE170-(BE$164:BE$188&lt;&gt;BE170)*BE$164:BE$188)^2)*$M$164:$M$188)^(1/2)</f>
        <v>0</v>
      </c>
      <c r="BG170" s="47">
        <f t="array" ref="BG170">MATCH(BF170,(((BD170-(BD$164:BD$188&lt;&gt;BD170)*BD$164:BD$188)^2+(BE170-(BE$164:BE$188&lt;&gt;BE170)*BE$164:BE$188)^2))^(1/2),0)</f>
        <v>1</v>
      </c>
      <c r="BH170" s="47">
        <f t="shared" si="40"/>
        <v>0</v>
      </c>
      <c r="BJ170" s="47">
        <f t="shared" si="41"/>
        <v>1</v>
      </c>
      <c r="BK170" s="47">
        <f t="shared" si="42"/>
        <v>0</v>
      </c>
      <c r="BL170" s="47">
        <f t="shared" si="43"/>
        <v>0</v>
      </c>
      <c r="BM170" s="47">
        <f t="shared" si="44"/>
        <v>0</v>
      </c>
      <c r="BN170" s="47">
        <f t="shared" si="45"/>
        <v>0</v>
      </c>
      <c r="BO170" s="47">
        <f t="shared" si="46"/>
        <v>0</v>
      </c>
      <c r="BQ170" s="47">
        <f t="array" ref="BQ170">MATCH(MIN((TRANSPOSE(BJ$164:BJ$188)=0)*10000+INDEX(p.dist.mat,$F170,0)),(TRANSPOSE(BJ$164:BJ$188)=0)*10000+INDEX(p.dist.mat,$F170,0),0)</f>
        <v>7</v>
      </c>
      <c r="BR170" s="47">
        <f t="array" ref="BR170">MATCH(MIN((TRANSPOSE(BK$164:BK$188)=0)*10000+INDEX(p.dist.mat,$F170,0)),(TRANSPOSE(BK$164:BK$188)=0)*10000+INDEX(p.dist.mat,$F170,0),0)</f>
        <v>15</v>
      </c>
      <c r="BS170" s="47">
        <f t="array" ref="BS170">MATCH(MIN((TRANSPOSE(BL$164:BL$188)=0)*10000+INDEX(p.dist.mat,$F170,0)),(TRANSPOSE(BL$164:BL$188)=0)*10000+INDEX(p.dist.mat,$F170,0),0)</f>
        <v>15</v>
      </c>
      <c r="BT170" s="47">
        <f t="array" ref="BT170">MATCH(MIN((TRANSPOSE(BM$164:BM$188)=0)*10000+INDEX(p.dist.mat,$F170,0)),(TRANSPOSE(BM$164:BM$188)=0)*10000+INDEX(p.dist.mat,$F170,0),0)</f>
        <v>15</v>
      </c>
      <c r="BU170" s="47">
        <f t="array" ref="BU170">MATCH(MIN((TRANSPOSE(BN$164:BN$188)=0)*10000+INDEX(p.dist.mat,$F170,0)),(TRANSPOSE(BN$164:BN$188)=0)*10000+INDEX(p.dist.mat,$F170,0),0)</f>
        <v>15</v>
      </c>
      <c r="BV170" s="47">
        <f t="array" ref="BV170">MATCH(MIN((TRANSPOSE(BO$164:BO$188)=0)*10000+INDEX(p.dist.mat,$F170,0)),(TRANSPOSE(BO$164:BO$188)=0)*10000+INDEX(p.dist.mat,$F170,0),0)</f>
        <v>15</v>
      </c>
    </row>
    <row r="171" spans="6:74" outlineLevel="2" x14ac:dyDescent="0.3">
      <c r="F171" s="70">
        <v>8</v>
      </c>
      <c r="G171" s="71" t="str">
        <f t="shared" si="9"/>
        <v>Cusco</v>
      </c>
      <c r="H171" s="71" t="s">
        <v>177</v>
      </c>
      <c r="J171" s="18">
        <v>1481020</v>
      </c>
      <c r="K171" s="18">
        <v>8485830</v>
      </c>
      <c r="L171" s="49">
        <f t="shared" si="10"/>
        <v>5.4133547461587741E-4</v>
      </c>
      <c r="M171" s="507">
        <v>5</v>
      </c>
      <c r="N171" s="47">
        <f t="shared" si="11"/>
        <v>8</v>
      </c>
      <c r="O171" s="50">
        <f t="shared" si="12"/>
        <v>5.4133547461587741E-4</v>
      </c>
      <c r="P171" s="47">
        <f t="shared" si="13"/>
        <v>1481020</v>
      </c>
      <c r="Q171" s="47">
        <f t="shared" si="14"/>
        <v>8485830</v>
      </c>
      <c r="R171" s="47">
        <f t="array" ref="R171">MIN(((P171-(P$164:P$188&lt;&gt;P171)*P$164:P$188)^2+(Q171-(Q$164:Q$188&lt;&gt;Q171)*Q$164:Q$188)^2)*$M$164:$M$188)^(1/2)</f>
        <v>155353.79654195774</v>
      </c>
      <c r="S171" s="47">
        <f t="array" ref="S171">MATCH(R171,(((P171-(P$164:P$188&lt;&gt;P171)*P$164:P$188)^2+(Q171-(Q$164:Q$188&lt;&gt;Q171)*Q$164:Q$188)^2))^(1/2),0)</f>
        <v>3</v>
      </c>
      <c r="T171" s="47">
        <f t="shared" si="15"/>
        <v>155.35379654195773</v>
      </c>
      <c r="V171" s="47">
        <f t="shared" si="16"/>
        <v>8</v>
      </c>
      <c r="W171" s="50">
        <f t="shared" si="17"/>
        <v>5.4133547461587741E-4</v>
      </c>
      <c r="X171" s="47">
        <f t="shared" si="18"/>
        <v>1481020</v>
      </c>
      <c r="Y171" s="47">
        <f t="shared" si="19"/>
        <v>8485830</v>
      </c>
      <c r="Z171" s="47">
        <f t="array" ref="Z171">MIN(((X171-(X$164:X$188&lt;&gt;X171)*X$164:X$188)^2+(Y171-(Y$164:Y$188&lt;&gt;Y171)*Y$164:Y$188)^2)*$M$164:$M$188)^(1/2)</f>
        <v>155353.79654195774</v>
      </c>
      <c r="AA171" s="47">
        <f t="array" ref="AA171">MATCH(Z171,(((X171-(X$164:X$188&lt;&gt;X171)*X$164:X$188)^2+(Y171-(Y$164:Y$188&lt;&gt;Y171)*Y$164:Y$188)^2))^(1/2),0)</f>
        <v>3</v>
      </c>
      <c r="AB171" s="47">
        <f t="shared" si="20"/>
        <v>155.35379654195773</v>
      </c>
      <c r="AD171" s="47">
        <f t="shared" si="21"/>
        <v>8</v>
      </c>
      <c r="AE171" s="50">
        <f t="shared" si="22"/>
        <v>5.4133547461587741E-4</v>
      </c>
      <c r="AF171" s="47">
        <f t="shared" si="23"/>
        <v>1481020</v>
      </c>
      <c r="AG171" s="47">
        <f t="shared" si="24"/>
        <v>8485830</v>
      </c>
      <c r="AH171" s="47">
        <f t="array" ref="AH171">MIN(((AF171-(AF$164:AF$188&lt;&gt;AF171)*AF$164:AF$188)^2+(AG171-(AG$164:AG$188&lt;&gt;AG171)*AG$164:AG$188)^2)*$M$164:$M$188)^(1/2)</f>
        <v>155353.79654195774</v>
      </c>
      <c r="AI171" s="47">
        <f t="array" ref="AI171">MATCH(AH171,(((AF171-(AF$164:AF$188&lt;&gt;AF171)*AF$164:AF$188)^2+(AG171-(AG$164:AG$188&lt;&gt;AG171)*AG$164:AG$188)^2))^(1/2),0)</f>
        <v>3</v>
      </c>
      <c r="AJ171" s="47">
        <f t="shared" si="25"/>
        <v>155.35379654195773</v>
      </c>
      <c r="AL171" s="47">
        <f t="shared" si="26"/>
        <v>8</v>
      </c>
      <c r="AM171" s="50">
        <f t="shared" si="27"/>
        <v>5.4133547461587741E-4</v>
      </c>
      <c r="AN171" s="47">
        <f t="shared" si="28"/>
        <v>1481020</v>
      </c>
      <c r="AO171" s="47">
        <f t="shared" si="29"/>
        <v>8485830</v>
      </c>
      <c r="AP171" s="47">
        <f t="array" ref="AP171">MIN(((AN171-(AN$164:AN$188&lt;&gt;AN171)*AN$164:AN$188)^2+(AO171-(AO$164:AO$188&lt;&gt;AO171)*AO$164:AO$188)^2)*$M$164:$M$188)^(1/2)</f>
        <v>414650.34342202108</v>
      </c>
      <c r="AQ171" s="47">
        <f t="array" ref="AQ171">MATCH(AP171,(((AN171-(AN$164:AN$188&lt;&gt;AN171)*AN$164:AN$188)^2+(AO171-(AO$164:AO$188&lt;&gt;AO171)*AO$164:AO$188)^2))^(1/2),0)</f>
        <v>11</v>
      </c>
      <c r="AR171" s="47">
        <f t="shared" si="30"/>
        <v>414.65034342202108</v>
      </c>
      <c r="AT171" s="47">
        <f t="shared" si="31"/>
        <v>11</v>
      </c>
      <c r="AU171" s="50">
        <f t="shared" si="32"/>
        <v>0</v>
      </c>
      <c r="AV171" s="47">
        <f t="shared" si="33"/>
        <v>0</v>
      </c>
      <c r="AW171" s="47">
        <f t="shared" si="34"/>
        <v>0</v>
      </c>
      <c r="AX171" s="47">
        <f t="array" ref="AX171">MIN(((AV171-(AV$164:AV$188&lt;&gt;AV171)*AV$164:AV$188)^2+(AW171-(AW$164:AW$188&lt;&gt;AW171)*AW$164:AW$188)^2)*$M$164:$M$188)^(1/2)</f>
        <v>0</v>
      </c>
      <c r="AY171" s="47">
        <f t="array" ref="AY171">MATCH(AX171,(((AV171-(AV$164:AV$188&lt;&gt;AV171)*AV$164:AV$188)^2+(AW171-(AW$164:AW$188&lt;&gt;AW171)*AW$164:AW$188)^2))^(1/2),0)</f>
        <v>1</v>
      </c>
      <c r="AZ171" s="47">
        <f t="shared" si="35"/>
        <v>0</v>
      </c>
      <c r="BB171" s="47">
        <f t="shared" si="36"/>
        <v>11</v>
      </c>
      <c r="BC171" s="50">
        <f t="shared" si="37"/>
        <v>0</v>
      </c>
      <c r="BD171" s="47">
        <f t="shared" si="38"/>
        <v>0</v>
      </c>
      <c r="BE171" s="47">
        <f t="shared" si="39"/>
        <v>0</v>
      </c>
      <c r="BF171" s="47">
        <f t="array" ref="BF171">MIN(((BD171-(BD$164:BD$188&lt;&gt;BD171)*BD$164:BD$188)^2+(BE171-(BE$164:BE$188&lt;&gt;BE171)*BE$164:BE$188)^2)*$M$164:$M$188)^(1/2)</f>
        <v>0</v>
      </c>
      <c r="BG171" s="47">
        <f t="array" ref="BG171">MATCH(BF171,(((BD171-(BD$164:BD$188&lt;&gt;BD171)*BD$164:BD$188)^2+(BE171-(BE$164:BE$188&lt;&gt;BE171)*BE$164:BE$188)^2))^(1/2),0)</f>
        <v>1</v>
      </c>
      <c r="BH171" s="47">
        <f t="shared" si="40"/>
        <v>0</v>
      </c>
      <c r="BJ171" s="47">
        <f t="shared" si="41"/>
        <v>1</v>
      </c>
      <c r="BK171" s="47">
        <f t="shared" si="42"/>
        <v>1</v>
      </c>
      <c r="BL171" s="47">
        <f t="shared" si="43"/>
        <v>1</v>
      </c>
      <c r="BM171" s="47">
        <f t="shared" si="44"/>
        <v>1</v>
      </c>
      <c r="BN171" s="47">
        <f t="shared" si="45"/>
        <v>0</v>
      </c>
      <c r="BO171" s="47">
        <f t="shared" si="46"/>
        <v>0</v>
      </c>
      <c r="BQ171" s="47">
        <f t="array" ref="BQ171">MATCH(MIN((TRANSPOSE(BJ$164:BJ$188)=0)*10000+INDEX(p.dist.mat,$F171,0)),(TRANSPOSE(BJ$164:BJ$188)=0)*10000+INDEX(p.dist.mat,$F171,0),0)</f>
        <v>8</v>
      </c>
      <c r="BR171" s="47">
        <f t="array" ref="BR171">MATCH(MIN((TRANSPOSE(BK$164:BK$188)=0)*10000+INDEX(p.dist.mat,$F171,0)),(TRANSPOSE(BK$164:BK$188)=0)*10000+INDEX(p.dist.mat,$F171,0),0)</f>
        <v>8</v>
      </c>
      <c r="BS171" s="47">
        <f t="array" ref="BS171">MATCH(MIN((TRANSPOSE(BL$164:BL$188)=0)*10000+INDEX(p.dist.mat,$F171,0)),(TRANSPOSE(BL$164:BL$188)=0)*10000+INDEX(p.dist.mat,$F171,0),0)</f>
        <v>8</v>
      </c>
      <c r="BT171" s="47">
        <f t="array" ref="BT171">MATCH(MIN((TRANSPOSE(BM$164:BM$188)=0)*10000+INDEX(p.dist.mat,$F171,0)),(TRANSPOSE(BM$164:BM$188)=0)*10000+INDEX(p.dist.mat,$F171,0),0)</f>
        <v>8</v>
      </c>
      <c r="BU171" s="47">
        <f t="array" ref="BU171">MATCH(MIN((TRANSPOSE(BN$164:BN$188)=0)*10000+INDEX(p.dist.mat,$F171,0)),(TRANSPOSE(BN$164:BN$188)=0)*10000+INDEX(p.dist.mat,$F171,0),0)</f>
        <v>11</v>
      </c>
      <c r="BV171" s="47">
        <f t="array" ref="BV171">MATCH(MIN((TRANSPOSE(BO$164:BO$188)=0)*10000+INDEX(p.dist.mat,$F171,0)),(TRANSPOSE(BO$164:BO$188)=0)*10000+INDEX(p.dist.mat,$F171,0),0)</f>
        <v>23</v>
      </c>
    </row>
    <row r="172" spans="6:74" outlineLevel="2" x14ac:dyDescent="0.3">
      <c r="F172" s="70">
        <v>9</v>
      </c>
      <c r="G172" s="71" t="str">
        <f t="shared" si="9"/>
        <v>Huancavelica</v>
      </c>
      <c r="H172" s="71" t="s">
        <v>178</v>
      </c>
      <c r="J172" s="18">
        <v>1154860</v>
      </c>
      <c r="K172" s="18">
        <v>8578870</v>
      </c>
      <c r="L172" s="49">
        <f t="shared" si="10"/>
        <v>7.2178063282116986E-5</v>
      </c>
      <c r="M172" s="507">
        <v>1</v>
      </c>
      <c r="N172" s="47">
        <f t="shared" si="11"/>
        <v>9</v>
      </c>
      <c r="O172" s="50">
        <f t="shared" si="12"/>
        <v>7.2178063282116986E-5</v>
      </c>
      <c r="P172" s="47">
        <f t="shared" si="13"/>
        <v>1154860</v>
      </c>
      <c r="Q172" s="47">
        <f t="shared" si="14"/>
        <v>8578870</v>
      </c>
      <c r="R172" s="47">
        <f t="array" ref="R172">MIN(((P172-(P$164:P$188&lt;&gt;P172)*P$164:P$188)^2+(Q172-(Q$164:Q$188&lt;&gt;Q172)*Q$164:Q$188)^2)*$M$164:$M$188)^(1/2)</f>
        <v>83744.270848816872</v>
      </c>
      <c r="S172" s="47">
        <f t="array" ref="S172">MATCH(R172,(((P172-(P$164:P$188&lt;&gt;P172)*P$164:P$188)^2+(Q172-(Q$164:Q$188&lt;&gt;Q172)*Q$164:Q$188)^2))^(1/2),0)</f>
        <v>12</v>
      </c>
      <c r="T172" s="47">
        <f t="shared" si="15"/>
        <v>83.744270848816868</v>
      </c>
      <c r="V172" s="47">
        <f t="shared" si="16"/>
        <v>12</v>
      </c>
      <c r="W172" s="50">
        <f t="shared" si="17"/>
        <v>1.8044515820529247E-5</v>
      </c>
      <c r="X172" s="47">
        <f t="shared" si="18"/>
        <v>1154860</v>
      </c>
      <c r="Y172" s="47">
        <f t="shared" si="19"/>
        <v>8578870</v>
      </c>
      <c r="Z172" s="47">
        <f t="array" ref="Z172">MIN(((X172-(X$164:X$188&lt;&gt;X172)*X$164:X$188)^2+(Y172-(Y$164:Y$188&lt;&gt;Y172)*Y$164:Y$188)^2)*$M$164:$M$188)^(1/2)</f>
        <v>83744.270848816872</v>
      </c>
      <c r="AA172" s="47">
        <f t="array" ref="AA172">MATCH(Z172,(((X172-(X$164:X$188&lt;&gt;X172)*X$164:X$188)^2+(Y172-(Y$164:Y$188&lt;&gt;Y172)*Y$164:Y$188)^2))^(1/2),0)</f>
        <v>12</v>
      </c>
      <c r="AB172" s="47">
        <f t="shared" si="20"/>
        <v>83.744270848816868</v>
      </c>
      <c r="AD172" s="47">
        <f t="shared" si="21"/>
        <v>12</v>
      </c>
      <c r="AE172" s="50">
        <f t="shared" si="22"/>
        <v>0</v>
      </c>
      <c r="AF172" s="47">
        <f t="shared" si="23"/>
        <v>0</v>
      </c>
      <c r="AG172" s="47">
        <f t="shared" si="24"/>
        <v>0</v>
      </c>
      <c r="AH172" s="47">
        <f t="array" ref="AH172">MIN(((AF172-(AF$164:AF$188&lt;&gt;AF172)*AF$164:AF$188)^2+(AG172-(AG$164:AG$188&lt;&gt;AG172)*AG$164:AG$188)^2)*$M$164:$M$188)^(1/2)</f>
        <v>0</v>
      </c>
      <c r="AI172" s="47">
        <f t="array" ref="AI172">MATCH(AH172,(((AF172-(AF$164:AF$188&lt;&gt;AF172)*AF$164:AF$188)^2+(AG172-(AG$164:AG$188&lt;&gt;AG172)*AG$164:AG$188)^2))^(1/2),0)</f>
        <v>1</v>
      </c>
      <c r="AJ172" s="47">
        <f t="shared" si="25"/>
        <v>0</v>
      </c>
      <c r="AL172" s="47">
        <f t="shared" si="26"/>
        <v>12</v>
      </c>
      <c r="AM172" s="50">
        <f t="shared" si="27"/>
        <v>0</v>
      </c>
      <c r="AN172" s="47">
        <f t="shared" si="28"/>
        <v>0</v>
      </c>
      <c r="AO172" s="47">
        <f t="shared" si="29"/>
        <v>0</v>
      </c>
      <c r="AP172" s="47">
        <f t="array" ref="AP172">MIN(((AN172-(AN$164:AN$188&lt;&gt;AN172)*AN$164:AN$188)^2+(AO172-(AO$164:AO$188&lt;&gt;AO172)*AO$164:AO$188)^2)*$M$164:$M$188)^(1/2)</f>
        <v>0</v>
      </c>
      <c r="AQ172" s="47">
        <f t="array" ref="AQ172">MATCH(AP172,(((AN172-(AN$164:AN$188&lt;&gt;AN172)*AN$164:AN$188)^2+(AO172-(AO$164:AO$188&lt;&gt;AO172)*AO$164:AO$188)^2))^(1/2),0)</f>
        <v>1</v>
      </c>
      <c r="AR172" s="47">
        <f t="shared" si="30"/>
        <v>0</v>
      </c>
      <c r="AT172" s="47">
        <f t="shared" si="31"/>
        <v>12</v>
      </c>
      <c r="AU172" s="50">
        <f t="shared" si="32"/>
        <v>0</v>
      </c>
      <c r="AV172" s="47">
        <f t="shared" si="33"/>
        <v>0</v>
      </c>
      <c r="AW172" s="47">
        <f t="shared" si="34"/>
        <v>0</v>
      </c>
      <c r="AX172" s="47">
        <f t="array" ref="AX172">MIN(((AV172-(AV$164:AV$188&lt;&gt;AV172)*AV$164:AV$188)^2+(AW172-(AW$164:AW$188&lt;&gt;AW172)*AW$164:AW$188)^2)*$M$164:$M$188)^(1/2)</f>
        <v>0</v>
      </c>
      <c r="AY172" s="47">
        <f t="array" ref="AY172">MATCH(AX172,(((AV172-(AV$164:AV$188&lt;&gt;AV172)*AV$164:AV$188)^2+(AW172-(AW$164:AW$188&lt;&gt;AW172)*AW$164:AW$188)^2))^(1/2),0)</f>
        <v>1</v>
      </c>
      <c r="AZ172" s="47">
        <f t="shared" si="35"/>
        <v>0</v>
      </c>
      <c r="BB172" s="47">
        <f t="shared" si="36"/>
        <v>12</v>
      </c>
      <c r="BC172" s="50">
        <f t="shared" si="37"/>
        <v>0</v>
      </c>
      <c r="BD172" s="47">
        <f t="shared" si="38"/>
        <v>0</v>
      </c>
      <c r="BE172" s="47">
        <f t="shared" si="39"/>
        <v>0</v>
      </c>
      <c r="BF172" s="47">
        <f t="array" ref="BF172">MIN(((BD172-(BD$164:BD$188&lt;&gt;BD172)*BD$164:BD$188)^2+(BE172-(BE$164:BE$188&lt;&gt;BE172)*BE$164:BE$188)^2)*$M$164:$M$188)^(1/2)</f>
        <v>0</v>
      </c>
      <c r="BG172" s="47">
        <f t="array" ref="BG172">MATCH(BF172,(((BD172-(BD$164:BD$188&lt;&gt;BD172)*BD$164:BD$188)^2+(BE172-(BE$164:BE$188&lt;&gt;BE172)*BE$164:BE$188)^2))^(1/2),0)</f>
        <v>1</v>
      </c>
      <c r="BH172" s="47">
        <f t="shared" si="40"/>
        <v>0</v>
      </c>
      <c r="BJ172" s="47">
        <f t="shared" si="41"/>
        <v>1</v>
      </c>
      <c r="BK172" s="47">
        <f t="shared" si="42"/>
        <v>1</v>
      </c>
      <c r="BL172" s="47">
        <f t="shared" si="43"/>
        <v>0</v>
      </c>
      <c r="BM172" s="47">
        <f t="shared" si="44"/>
        <v>0</v>
      </c>
      <c r="BN172" s="47">
        <f t="shared" si="45"/>
        <v>0</v>
      </c>
      <c r="BO172" s="47">
        <f t="shared" si="46"/>
        <v>0</v>
      </c>
      <c r="BQ172" s="47">
        <f t="array" ref="BQ172">MATCH(MIN((TRANSPOSE(BJ$164:BJ$188)=0)*10000+INDEX(p.dist.mat,$F172,0)),(TRANSPOSE(BJ$164:BJ$188)=0)*10000+INDEX(p.dist.mat,$F172,0),0)</f>
        <v>9</v>
      </c>
      <c r="BR172" s="47">
        <f t="array" ref="BR172">MATCH(MIN((TRANSPOSE(BK$164:BK$188)=0)*10000+INDEX(p.dist.mat,$F172,0)),(TRANSPOSE(BK$164:BK$188)=0)*10000+INDEX(p.dist.mat,$F172,0),0)</f>
        <v>9</v>
      </c>
      <c r="BS172" s="47">
        <f t="array" ref="BS172">MATCH(MIN((TRANSPOSE(BL$164:BL$188)=0)*10000+INDEX(p.dist.mat,$F172,0)),(TRANSPOSE(BL$164:BL$188)=0)*10000+INDEX(p.dist.mat,$F172,0),0)</f>
        <v>12</v>
      </c>
      <c r="BT172" s="47">
        <f t="array" ref="BT172">MATCH(MIN((TRANSPOSE(BM$164:BM$188)=0)*10000+INDEX(p.dist.mat,$F172,0)),(TRANSPOSE(BM$164:BM$188)=0)*10000+INDEX(p.dist.mat,$F172,0),0)</f>
        <v>11</v>
      </c>
      <c r="BU172" s="47">
        <f t="array" ref="BU172">MATCH(MIN((TRANSPOSE(BN$164:BN$188)=0)*10000+INDEX(p.dist.mat,$F172,0)),(TRANSPOSE(BN$164:BN$188)=0)*10000+INDEX(p.dist.mat,$F172,0),0)</f>
        <v>11</v>
      </c>
      <c r="BV172" s="47">
        <f t="array" ref="BV172">MATCH(MIN((TRANSPOSE(BO$164:BO$188)=0)*10000+INDEX(p.dist.mat,$F172,0)),(TRANSPOSE(BO$164:BO$188)=0)*10000+INDEX(p.dist.mat,$F172,0),0)</f>
        <v>15</v>
      </c>
    </row>
    <row r="173" spans="6:74" outlineLevel="2" x14ac:dyDescent="0.3">
      <c r="F173" s="70">
        <v>10</v>
      </c>
      <c r="G173" s="71" t="str">
        <f t="shared" si="9"/>
        <v>Huánuco</v>
      </c>
      <c r="H173" s="71" t="s">
        <v>1264</v>
      </c>
      <c r="J173" s="18">
        <v>1019680</v>
      </c>
      <c r="K173" s="18">
        <v>8951810</v>
      </c>
      <c r="L173" s="49">
        <f t="shared" si="10"/>
        <v>7.2178063282116986E-5</v>
      </c>
      <c r="M173" s="507">
        <v>1</v>
      </c>
      <c r="N173" s="47">
        <f t="shared" si="11"/>
        <v>10</v>
      </c>
      <c r="O173" s="50">
        <f t="shared" si="12"/>
        <v>7.2178063282116986E-5</v>
      </c>
      <c r="P173" s="47">
        <f t="shared" si="13"/>
        <v>1019680</v>
      </c>
      <c r="Q173" s="47">
        <f t="shared" si="14"/>
        <v>8951810</v>
      </c>
      <c r="R173" s="47">
        <f t="array" ref="R173">MIN(((P173-(P$164:P$188&lt;&gt;P173)*P$164:P$188)^2+(Q173-(Q$164:Q$188&lt;&gt;Q173)*Q$164:Q$188)^2)*$M$164:$M$188)^(1/2)</f>
        <v>134940.06262040936</v>
      </c>
      <c r="S173" s="47">
        <f t="array" ref="S173">MATCH(R173,(((P173-(P$164:P$188&lt;&gt;P173)*P$164:P$188)^2+(Q173-(Q$164:Q$188&lt;&gt;Q173)*Q$164:Q$188)^2))^(1/2),0)</f>
        <v>19</v>
      </c>
      <c r="T173" s="47">
        <f t="shared" si="15"/>
        <v>134.94006262040935</v>
      </c>
      <c r="V173" s="47">
        <f t="shared" si="16"/>
        <v>19</v>
      </c>
      <c r="W173" s="50">
        <f t="shared" si="17"/>
        <v>0</v>
      </c>
      <c r="X173" s="47">
        <f t="shared" si="18"/>
        <v>0</v>
      </c>
      <c r="Y173" s="47">
        <f t="shared" si="19"/>
        <v>0</v>
      </c>
      <c r="Z173" s="47">
        <f t="array" ref="Z173">MIN(((X173-(X$164:X$188&lt;&gt;X173)*X$164:X$188)^2+(Y173-(Y$164:Y$188&lt;&gt;Y173)*Y$164:Y$188)^2)*$M$164:$M$188)^(1/2)</f>
        <v>0</v>
      </c>
      <c r="AA173" s="47">
        <f t="array" ref="AA173">MATCH(Z173,(((X173-(X$164:X$188&lt;&gt;X173)*X$164:X$188)^2+(Y173-(Y$164:Y$188&lt;&gt;Y173)*Y$164:Y$188)^2))^(1/2),0)</f>
        <v>1</v>
      </c>
      <c r="AB173" s="47">
        <f t="shared" si="20"/>
        <v>0</v>
      </c>
      <c r="AD173" s="47">
        <f t="shared" si="21"/>
        <v>19</v>
      </c>
      <c r="AE173" s="50">
        <f t="shared" si="22"/>
        <v>0</v>
      </c>
      <c r="AF173" s="47">
        <f t="shared" si="23"/>
        <v>0</v>
      </c>
      <c r="AG173" s="47">
        <f t="shared" si="24"/>
        <v>0</v>
      </c>
      <c r="AH173" s="47">
        <f t="array" ref="AH173">MIN(((AF173-(AF$164:AF$188&lt;&gt;AF173)*AF$164:AF$188)^2+(AG173-(AG$164:AG$188&lt;&gt;AG173)*AG$164:AG$188)^2)*$M$164:$M$188)^(1/2)</f>
        <v>0</v>
      </c>
      <c r="AI173" s="47">
        <f t="array" ref="AI173">MATCH(AH173,(((AF173-(AF$164:AF$188&lt;&gt;AF173)*AF$164:AF$188)^2+(AG173-(AG$164:AG$188&lt;&gt;AG173)*AG$164:AG$188)^2))^(1/2),0)</f>
        <v>1</v>
      </c>
      <c r="AJ173" s="47">
        <f t="shared" si="25"/>
        <v>0</v>
      </c>
      <c r="AL173" s="47">
        <f t="shared" si="26"/>
        <v>19</v>
      </c>
      <c r="AM173" s="50">
        <f t="shared" si="27"/>
        <v>0</v>
      </c>
      <c r="AN173" s="47">
        <f t="shared" si="28"/>
        <v>0</v>
      </c>
      <c r="AO173" s="47">
        <f t="shared" si="29"/>
        <v>0</v>
      </c>
      <c r="AP173" s="47">
        <f t="array" ref="AP173">MIN(((AN173-(AN$164:AN$188&lt;&gt;AN173)*AN$164:AN$188)^2+(AO173-(AO$164:AO$188&lt;&gt;AO173)*AO$164:AO$188)^2)*$M$164:$M$188)^(1/2)</f>
        <v>0</v>
      </c>
      <c r="AQ173" s="47">
        <f t="array" ref="AQ173">MATCH(AP173,(((AN173-(AN$164:AN$188&lt;&gt;AN173)*AN$164:AN$188)^2+(AO173-(AO$164:AO$188&lt;&gt;AO173)*AO$164:AO$188)^2))^(1/2),0)</f>
        <v>1</v>
      </c>
      <c r="AR173" s="47">
        <f t="shared" si="30"/>
        <v>0</v>
      </c>
      <c r="AT173" s="47">
        <f t="shared" si="31"/>
        <v>19</v>
      </c>
      <c r="AU173" s="50">
        <f t="shared" si="32"/>
        <v>0</v>
      </c>
      <c r="AV173" s="47">
        <f t="shared" si="33"/>
        <v>0</v>
      </c>
      <c r="AW173" s="47">
        <f t="shared" si="34"/>
        <v>0</v>
      </c>
      <c r="AX173" s="47">
        <f t="array" ref="AX173">MIN(((AV173-(AV$164:AV$188&lt;&gt;AV173)*AV$164:AV$188)^2+(AW173-(AW$164:AW$188&lt;&gt;AW173)*AW$164:AW$188)^2)*$M$164:$M$188)^(1/2)</f>
        <v>0</v>
      </c>
      <c r="AY173" s="47">
        <f t="array" ref="AY173">MATCH(AX173,(((AV173-(AV$164:AV$188&lt;&gt;AV173)*AV$164:AV$188)^2+(AW173-(AW$164:AW$188&lt;&gt;AW173)*AW$164:AW$188)^2))^(1/2),0)</f>
        <v>1</v>
      </c>
      <c r="AZ173" s="47">
        <f t="shared" si="35"/>
        <v>0</v>
      </c>
      <c r="BB173" s="47">
        <f t="shared" si="36"/>
        <v>19</v>
      </c>
      <c r="BC173" s="50">
        <f t="shared" si="37"/>
        <v>0</v>
      </c>
      <c r="BD173" s="47">
        <f t="shared" si="38"/>
        <v>0</v>
      </c>
      <c r="BE173" s="47">
        <f t="shared" si="39"/>
        <v>0</v>
      </c>
      <c r="BF173" s="47">
        <f t="array" ref="BF173">MIN(((BD173-(BD$164:BD$188&lt;&gt;BD173)*BD$164:BD$188)^2+(BE173-(BE$164:BE$188&lt;&gt;BE173)*BE$164:BE$188)^2)*$M$164:$M$188)^(1/2)</f>
        <v>0</v>
      </c>
      <c r="BG173" s="47">
        <f t="array" ref="BG173">MATCH(BF173,(((BD173-(BD$164:BD$188&lt;&gt;BD173)*BD$164:BD$188)^2+(BE173-(BE$164:BE$188&lt;&gt;BE173)*BE$164:BE$188)^2))^(1/2),0)</f>
        <v>1</v>
      </c>
      <c r="BH173" s="47">
        <f t="shared" si="40"/>
        <v>0</v>
      </c>
      <c r="BJ173" s="47">
        <f t="shared" si="41"/>
        <v>1</v>
      </c>
      <c r="BK173" s="47">
        <f t="shared" si="42"/>
        <v>0</v>
      </c>
      <c r="BL173" s="47">
        <f t="shared" si="43"/>
        <v>0</v>
      </c>
      <c r="BM173" s="47">
        <f t="shared" si="44"/>
        <v>0</v>
      </c>
      <c r="BN173" s="47">
        <f t="shared" si="45"/>
        <v>0</v>
      </c>
      <c r="BO173" s="47">
        <f t="shared" si="46"/>
        <v>0</v>
      </c>
      <c r="BQ173" s="47">
        <f t="array" ref="BQ173">MATCH(MIN((TRANSPOSE(BJ$164:BJ$188)=0)*10000+INDEX(p.dist.mat,$F173,0)),(TRANSPOSE(BJ$164:BJ$188)=0)*10000+INDEX(p.dist.mat,$F173,0),0)</f>
        <v>10</v>
      </c>
      <c r="BR173" s="47">
        <f t="array" ref="BR173">MATCH(MIN((TRANSPOSE(BK$164:BK$188)=0)*10000+INDEX(p.dist.mat,$F173,0)),(TRANSPOSE(BK$164:BK$188)=0)*10000+INDEX(p.dist.mat,$F173,0),0)</f>
        <v>19</v>
      </c>
      <c r="BS173" s="47">
        <f t="array" ref="BS173">MATCH(MIN((TRANSPOSE(BL$164:BL$188)=0)*10000+INDEX(p.dist.mat,$F173,0)),(TRANSPOSE(BL$164:BL$188)=0)*10000+INDEX(p.dist.mat,$F173,0),0)</f>
        <v>2</v>
      </c>
      <c r="BT173" s="47">
        <f t="array" ref="BT173">MATCH(MIN((TRANSPOSE(BM$164:BM$188)=0)*10000+INDEX(p.dist.mat,$F173,0)),(TRANSPOSE(BM$164:BM$188)=0)*10000+INDEX(p.dist.mat,$F173,0),0)</f>
        <v>2</v>
      </c>
      <c r="BU173" s="47">
        <f t="array" ref="BU173">MATCH(MIN((TRANSPOSE(BN$164:BN$188)=0)*10000+INDEX(p.dist.mat,$F173,0)),(TRANSPOSE(BN$164:BN$188)=0)*10000+INDEX(p.dist.mat,$F173,0),0)</f>
        <v>2</v>
      </c>
      <c r="BV173" s="47">
        <f t="array" ref="BV173">MATCH(MIN((TRANSPOSE(BO$164:BO$188)=0)*10000+INDEX(p.dist.mat,$F173,0)),(TRANSPOSE(BO$164:BO$188)=0)*10000+INDEX(p.dist.mat,$F173,0),0)</f>
        <v>15</v>
      </c>
    </row>
    <row r="174" spans="6:74" outlineLevel="2" x14ac:dyDescent="0.3">
      <c r="F174" s="70">
        <v>11</v>
      </c>
      <c r="G174" s="71" t="str">
        <f t="shared" si="9"/>
        <v>Ica</v>
      </c>
      <c r="H174" s="71" t="s">
        <v>180</v>
      </c>
      <c r="J174" s="18">
        <v>1069190</v>
      </c>
      <c r="K174" s="18">
        <v>8437550</v>
      </c>
      <c r="L174" s="49">
        <f t="shared" si="10"/>
        <v>9.0222579102646229E-3</v>
      </c>
      <c r="M174" s="507">
        <v>1</v>
      </c>
      <c r="N174" s="47">
        <f t="shared" si="11"/>
        <v>11</v>
      </c>
      <c r="O174" s="50">
        <f t="shared" si="12"/>
        <v>9.0222579102646229E-3</v>
      </c>
      <c r="P174" s="47">
        <f t="shared" si="13"/>
        <v>1069190</v>
      </c>
      <c r="Q174" s="47">
        <f t="shared" si="14"/>
        <v>8437550</v>
      </c>
      <c r="R174" s="47">
        <f t="array" ref="R174">MIN(((P174-(P$164:P$188&lt;&gt;P174)*P$164:P$188)^2+(Q174-(Q$164:Q$188&lt;&gt;Q174)*Q$164:Q$188)^2)*$M$164:$M$188)^(1/2)</f>
        <v>165259.46659722703</v>
      </c>
      <c r="S174" s="47">
        <f t="array" ref="S174">MATCH(R174,(((P174-(P$164:P$188&lt;&gt;P174)*P$164:P$188)^2+(Q174-(Q$164:Q$188&lt;&gt;Q174)*Q$164:Q$188)^2))^(1/2),0)</f>
        <v>9</v>
      </c>
      <c r="T174" s="47">
        <f t="shared" si="15"/>
        <v>165.25946659722703</v>
      </c>
      <c r="V174" s="47">
        <f t="shared" si="16"/>
        <v>11</v>
      </c>
      <c r="W174" s="50">
        <f t="shared" si="17"/>
        <v>9.0222579102646229E-3</v>
      </c>
      <c r="X174" s="47">
        <f t="shared" si="18"/>
        <v>1069190</v>
      </c>
      <c r="Y174" s="47">
        <f t="shared" si="19"/>
        <v>8437550</v>
      </c>
      <c r="Z174" s="47">
        <f t="array" ref="Z174">MIN(((X174-(X$164:X$188&lt;&gt;X174)*X$164:X$188)^2+(Y174-(Y$164:Y$188&lt;&gt;Y174)*Y$164:Y$188)^2)*$M$164:$M$188)^(1/2)</f>
        <v>165259.46659722703</v>
      </c>
      <c r="AA174" s="47">
        <f t="array" ref="AA174">MATCH(Z174,(((X174-(X$164:X$188&lt;&gt;X174)*X$164:X$188)^2+(Y174-(Y$164:Y$188&lt;&gt;Y174)*Y$164:Y$188)^2))^(1/2),0)</f>
        <v>9</v>
      </c>
      <c r="AB174" s="47">
        <f t="shared" si="20"/>
        <v>165.25946659722703</v>
      </c>
      <c r="AD174" s="47">
        <f t="shared" si="21"/>
        <v>11</v>
      </c>
      <c r="AE174" s="50">
        <f t="shared" si="22"/>
        <v>9.0222579102646229E-3</v>
      </c>
      <c r="AF174" s="47">
        <f t="shared" si="23"/>
        <v>1069190</v>
      </c>
      <c r="AG174" s="47">
        <f t="shared" si="24"/>
        <v>8437550</v>
      </c>
      <c r="AH174" s="47">
        <f t="array" ref="AH174">MIN(((AF174-(AF$164:AF$188&lt;&gt;AF174)*AF$164:AF$188)^2+(AG174-(AG$164:AG$188&lt;&gt;AG174)*AG$164:AG$188)^2)*$M$164:$M$188)^(1/2)</f>
        <v>230102.22597793356</v>
      </c>
      <c r="AI174" s="47">
        <f t="array" ref="AI174">MATCH(AH174,(((AF174-(AF$164:AF$188&lt;&gt;AF174)*AF$164:AF$188)^2+(AG174-(AG$164:AG$188&lt;&gt;AG174)*AG$164:AG$188)^2))^(1/2),0)</f>
        <v>12</v>
      </c>
      <c r="AJ174" s="47">
        <f t="shared" si="25"/>
        <v>230.10222597793356</v>
      </c>
      <c r="AL174" s="47">
        <f t="shared" si="26"/>
        <v>11</v>
      </c>
      <c r="AM174" s="50">
        <f t="shared" si="27"/>
        <v>9.1124804893672699E-3</v>
      </c>
      <c r="AN174" s="47">
        <f t="shared" si="28"/>
        <v>1069190</v>
      </c>
      <c r="AO174" s="47">
        <f t="shared" si="29"/>
        <v>8437550</v>
      </c>
      <c r="AP174" s="47">
        <f t="array" ref="AP174">MIN(((AN174-(AN$164:AN$188&lt;&gt;AN174)*AN$164:AN$188)^2+(AO174-(AO$164:AO$188&lt;&gt;AO174)*AO$164:AO$188)^2)*$M$164:$M$188)^(1/2)</f>
        <v>266308.65708985127</v>
      </c>
      <c r="AQ174" s="47">
        <f t="array" ref="AQ174">MATCH(AP174,(((AN174-(AN$164:AN$188&lt;&gt;AN174)*AN$164:AN$188)^2+(AO174-(AO$164:AO$188&lt;&gt;AO174)*AO$164:AO$188)^2))^(1/2),0)</f>
        <v>15</v>
      </c>
      <c r="AR174" s="47">
        <f t="shared" si="30"/>
        <v>266.30865708985129</v>
      </c>
      <c r="AT174" s="47">
        <f t="shared" si="31"/>
        <v>15</v>
      </c>
      <c r="AU174" s="50">
        <f t="shared" si="32"/>
        <v>5.4133547461587741E-4</v>
      </c>
      <c r="AV174" s="47">
        <f t="shared" si="33"/>
        <v>1069190</v>
      </c>
      <c r="AW174" s="47">
        <f t="shared" si="34"/>
        <v>8437550</v>
      </c>
      <c r="AX174" s="47">
        <f t="array" ref="AX174">MIN(((AV174-(AV$164:AV$188&lt;&gt;AV174)*AV$164:AV$188)^2+(AW174-(AW$164:AW$188&lt;&gt;AW174)*AW$164:AW$188)^2)*$M$164:$M$188)^(1/2)</f>
        <v>266308.65708985127</v>
      </c>
      <c r="AY174" s="47">
        <f t="array" ref="AY174">MATCH(AX174,(((AV174-(AV$164:AV$188&lt;&gt;AV174)*AV$164:AV$188)^2+(AW174-(AW$164:AW$188&lt;&gt;AW174)*AW$164:AW$188)^2))^(1/2),0)</f>
        <v>15</v>
      </c>
      <c r="AZ174" s="47">
        <f t="shared" si="35"/>
        <v>266.30865708985129</v>
      </c>
      <c r="BB174" s="47">
        <f t="shared" si="36"/>
        <v>15</v>
      </c>
      <c r="BC174" s="50">
        <f t="shared" si="37"/>
        <v>0</v>
      </c>
      <c r="BD174" s="47">
        <f t="shared" si="38"/>
        <v>0</v>
      </c>
      <c r="BE174" s="47">
        <f t="shared" si="39"/>
        <v>0</v>
      </c>
      <c r="BF174" s="47">
        <f t="array" ref="BF174">MIN(((BD174-(BD$164:BD$188&lt;&gt;BD174)*BD$164:BD$188)^2+(BE174-(BE$164:BE$188&lt;&gt;BE174)*BE$164:BE$188)^2)*$M$164:$M$188)^(1/2)</f>
        <v>0</v>
      </c>
      <c r="BG174" s="47">
        <f t="array" ref="BG174">MATCH(BF174,(((BD174-(BD$164:BD$188&lt;&gt;BD174)*BD$164:BD$188)^2+(BE174-(BE$164:BE$188&lt;&gt;BE174)*BE$164:BE$188)^2))^(1/2),0)</f>
        <v>1</v>
      </c>
      <c r="BH174" s="47">
        <f t="shared" si="40"/>
        <v>0</v>
      </c>
      <c r="BJ174" s="47">
        <f t="shared" si="41"/>
        <v>1</v>
      </c>
      <c r="BK174" s="47">
        <f t="shared" si="42"/>
        <v>1</v>
      </c>
      <c r="BL174" s="47">
        <f t="shared" si="43"/>
        <v>1</v>
      </c>
      <c r="BM174" s="47">
        <f t="shared" si="44"/>
        <v>1</v>
      </c>
      <c r="BN174" s="47">
        <f t="shared" si="45"/>
        <v>1</v>
      </c>
      <c r="BO174" s="47">
        <f t="shared" si="46"/>
        <v>0</v>
      </c>
      <c r="BQ174" s="47">
        <f t="array" ref="BQ174">MATCH(MIN((TRANSPOSE(BJ$164:BJ$188)=0)*10000+INDEX(p.dist.mat,$F174,0)),(TRANSPOSE(BJ$164:BJ$188)=0)*10000+INDEX(p.dist.mat,$F174,0),0)</f>
        <v>11</v>
      </c>
      <c r="BR174" s="47">
        <f t="array" ref="BR174">MATCH(MIN((TRANSPOSE(BK$164:BK$188)=0)*10000+INDEX(p.dist.mat,$F174,0)),(TRANSPOSE(BK$164:BK$188)=0)*10000+INDEX(p.dist.mat,$F174,0),0)</f>
        <v>11</v>
      </c>
      <c r="BS174" s="47">
        <f t="array" ref="BS174">MATCH(MIN((TRANSPOSE(BL$164:BL$188)=0)*10000+INDEX(p.dist.mat,$F174,0)),(TRANSPOSE(BL$164:BL$188)=0)*10000+INDEX(p.dist.mat,$F174,0),0)</f>
        <v>11</v>
      </c>
      <c r="BT174" s="47">
        <f t="array" ref="BT174">MATCH(MIN((TRANSPOSE(BM$164:BM$188)=0)*10000+INDEX(p.dist.mat,$F174,0)),(TRANSPOSE(BM$164:BM$188)=0)*10000+INDEX(p.dist.mat,$F174,0),0)</f>
        <v>11</v>
      </c>
      <c r="BU174" s="47">
        <f t="array" ref="BU174">MATCH(MIN((TRANSPOSE(BN$164:BN$188)=0)*10000+INDEX(p.dist.mat,$F174,0)),(TRANSPOSE(BN$164:BN$188)=0)*10000+INDEX(p.dist.mat,$F174,0),0)</f>
        <v>11</v>
      </c>
      <c r="BV174" s="47">
        <f t="array" ref="BV174">MATCH(MIN((TRANSPOSE(BO$164:BO$188)=0)*10000+INDEX(p.dist.mat,$F174,0)),(TRANSPOSE(BO$164:BO$188)=0)*10000+INDEX(p.dist.mat,$F174,0),0)</f>
        <v>15</v>
      </c>
    </row>
    <row r="175" spans="6:74" outlineLevel="2" x14ac:dyDescent="0.3">
      <c r="F175" s="70">
        <v>12</v>
      </c>
      <c r="G175" s="71" t="str">
        <f t="shared" si="9"/>
        <v>Junín</v>
      </c>
      <c r="H175" s="71" t="s">
        <v>1263</v>
      </c>
      <c r="J175" s="18">
        <v>1131090</v>
      </c>
      <c r="K175" s="18">
        <v>8659170</v>
      </c>
      <c r="L175" s="49">
        <f t="shared" si="10"/>
        <v>5.5937999043640663E-3</v>
      </c>
      <c r="M175" s="507">
        <v>1</v>
      </c>
      <c r="N175" s="47">
        <f t="shared" si="11"/>
        <v>12</v>
      </c>
      <c r="O175" s="50">
        <f t="shared" si="12"/>
        <v>5.5937999043640663E-3</v>
      </c>
      <c r="P175" s="47">
        <f t="shared" si="13"/>
        <v>1131090</v>
      </c>
      <c r="Q175" s="47">
        <f t="shared" si="14"/>
        <v>8659170</v>
      </c>
      <c r="R175" s="47">
        <f t="array" ref="R175">MIN(((P175-(P$164:P$188&lt;&gt;P175)*P$164:P$188)^2+(Q175-(Q$164:Q$188&lt;&gt;Q175)*Q$164:Q$188)^2)*$M$164:$M$188)^(1/2)</f>
        <v>83744.270848816872</v>
      </c>
      <c r="S175" s="47">
        <f t="array" ref="S175">MATCH(R175,(((P175-(P$164:P$188&lt;&gt;P175)*P$164:P$188)^2+(Q175-(Q$164:Q$188&lt;&gt;Q175)*Q$164:Q$188)^2))^(1/2),0)</f>
        <v>9</v>
      </c>
      <c r="T175" s="47">
        <f t="shared" si="15"/>
        <v>83.744270848816868</v>
      </c>
      <c r="V175" s="47">
        <f t="shared" si="16"/>
        <v>12</v>
      </c>
      <c r="W175" s="50">
        <f t="shared" si="17"/>
        <v>5.6659779676461837E-3</v>
      </c>
      <c r="X175" s="47">
        <f t="shared" si="18"/>
        <v>1131090</v>
      </c>
      <c r="Y175" s="47">
        <f t="shared" si="19"/>
        <v>8659170</v>
      </c>
      <c r="Z175" s="47">
        <f t="array" ref="Z175">MIN(((X175-(X$164:X$188&lt;&gt;X175)*X$164:X$188)^2+(Y175-(Y$164:Y$188&lt;&gt;Y175)*Y$164:Y$188)^2)*$M$164:$M$188)^(1/2)</f>
        <v>83744.270848816872</v>
      </c>
      <c r="AA175" s="47">
        <f t="array" ref="AA175">MATCH(Z175,(((X175-(X$164:X$188&lt;&gt;X175)*X$164:X$188)^2+(Y175-(Y$164:Y$188&lt;&gt;Y175)*Y$164:Y$188)^2))^(1/2),0)</f>
        <v>9</v>
      </c>
      <c r="AB175" s="47">
        <f t="shared" si="20"/>
        <v>83.744270848816868</v>
      </c>
      <c r="AD175" s="47">
        <f t="shared" si="21"/>
        <v>12</v>
      </c>
      <c r="AE175" s="50">
        <f t="shared" si="22"/>
        <v>5.6840224834667132E-3</v>
      </c>
      <c r="AF175" s="47">
        <f t="shared" si="23"/>
        <v>1131090</v>
      </c>
      <c r="AG175" s="47">
        <f t="shared" si="24"/>
        <v>8659170</v>
      </c>
      <c r="AH175" s="47">
        <f t="array" ref="AH175">MIN(((AF175-(AF$164:AF$188&lt;&gt;AF175)*AF$164:AF$188)^2+(AG175-(AG$164:AG$188&lt;&gt;AG175)*AG$164:AG$188)^2)*$M$164:$M$188)^(1/2)</f>
        <v>200162.1508702382</v>
      </c>
      <c r="AI175" s="47">
        <f t="array" ref="AI175">MATCH(AH175,(((AF175-(AF$164:AF$188&lt;&gt;AF175)*AF$164:AF$188)^2+(AG175-(AG$164:AG$188&lt;&gt;AG175)*AG$164:AG$188)^2))^(1/2),0)</f>
        <v>15</v>
      </c>
      <c r="AJ175" s="47">
        <f t="shared" si="25"/>
        <v>200.16215087023821</v>
      </c>
      <c r="AL175" s="47">
        <f t="shared" si="26"/>
        <v>15</v>
      </c>
      <c r="AM175" s="50">
        <f t="shared" si="27"/>
        <v>0</v>
      </c>
      <c r="AN175" s="47">
        <f t="shared" si="28"/>
        <v>0</v>
      </c>
      <c r="AO175" s="47">
        <f t="shared" si="29"/>
        <v>0</v>
      </c>
      <c r="AP175" s="47">
        <f t="array" ref="AP175">MIN(((AN175-(AN$164:AN$188&lt;&gt;AN175)*AN$164:AN$188)^2+(AO175-(AO$164:AO$188&lt;&gt;AO175)*AO$164:AO$188)^2)*$M$164:$M$188)^(1/2)</f>
        <v>0</v>
      </c>
      <c r="AQ175" s="47">
        <f t="array" ref="AQ175">MATCH(AP175,(((AN175-(AN$164:AN$188&lt;&gt;AN175)*AN$164:AN$188)^2+(AO175-(AO$164:AO$188&lt;&gt;AO175)*AO$164:AO$188)^2))^(1/2),0)</f>
        <v>1</v>
      </c>
      <c r="AR175" s="47">
        <f t="shared" si="30"/>
        <v>0</v>
      </c>
      <c r="AT175" s="47">
        <f t="shared" si="31"/>
        <v>15</v>
      </c>
      <c r="AU175" s="50">
        <f t="shared" si="32"/>
        <v>0</v>
      </c>
      <c r="AV175" s="47">
        <f t="shared" si="33"/>
        <v>0</v>
      </c>
      <c r="AW175" s="47">
        <f t="shared" si="34"/>
        <v>0</v>
      </c>
      <c r="AX175" s="47">
        <f t="array" ref="AX175">MIN(((AV175-(AV$164:AV$188&lt;&gt;AV175)*AV$164:AV$188)^2+(AW175-(AW$164:AW$188&lt;&gt;AW175)*AW$164:AW$188)^2)*$M$164:$M$188)^(1/2)</f>
        <v>0</v>
      </c>
      <c r="AY175" s="47">
        <f t="array" ref="AY175">MATCH(AX175,(((AV175-(AV$164:AV$188&lt;&gt;AV175)*AV$164:AV$188)^2+(AW175-(AW$164:AW$188&lt;&gt;AW175)*AW$164:AW$188)^2))^(1/2),0)</f>
        <v>1</v>
      </c>
      <c r="AZ175" s="47">
        <f t="shared" si="35"/>
        <v>0</v>
      </c>
      <c r="BB175" s="47">
        <f t="shared" si="36"/>
        <v>15</v>
      </c>
      <c r="BC175" s="50">
        <f t="shared" si="37"/>
        <v>0</v>
      </c>
      <c r="BD175" s="47">
        <f t="shared" si="38"/>
        <v>0</v>
      </c>
      <c r="BE175" s="47">
        <f t="shared" si="39"/>
        <v>0</v>
      </c>
      <c r="BF175" s="47">
        <f t="array" ref="BF175">MIN(((BD175-(BD$164:BD$188&lt;&gt;BD175)*BD$164:BD$188)^2+(BE175-(BE$164:BE$188&lt;&gt;BE175)*BE$164:BE$188)^2)*$M$164:$M$188)^(1/2)</f>
        <v>0</v>
      </c>
      <c r="BG175" s="47">
        <f t="array" ref="BG175">MATCH(BF175,(((BD175-(BD$164:BD$188&lt;&gt;BD175)*BD$164:BD$188)^2+(BE175-(BE$164:BE$188&lt;&gt;BE175)*BE$164:BE$188)^2))^(1/2),0)</f>
        <v>1</v>
      </c>
      <c r="BH175" s="47">
        <f t="shared" si="40"/>
        <v>0</v>
      </c>
      <c r="BJ175" s="47">
        <f t="shared" si="41"/>
        <v>1</v>
      </c>
      <c r="BK175" s="47">
        <f t="shared" si="42"/>
        <v>1</v>
      </c>
      <c r="BL175" s="47">
        <f t="shared" si="43"/>
        <v>1</v>
      </c>
      <c r="BM175" s="47">
        <f t="shared" si="44"/>
        <v>0</v>
      </c>
      <c r="BN175" s="47">
        <f t="shared" si="45"/>
        <v>0</v>
      </c>
      <c r="BO175" s="47">
        <f t="shared" si="46"/>
        <v>0</v>
      </c>
      <c r="BQ175" s="47">
        <f t="array" ref="BQ175">MATCH(MIN((TRANSPOSE(BJ$164:BJ$188)=0)*10000+INDEX(p.dist.mat,$F175,0)),(TRANSPOSE(BJ$164:BJ$188)=0)*10000+INDEX(p.dist.mat,$F175,0),0)</f>
        <v>12</v>
      </c>
      <c r="BR175" s="47">
        <f t="array" ref="BR175">MATCH(MIN((TRANSPOSE(BK$164:BK$188)=0)*10000+INDEX(p.dist.mat,$F175,0)),(TRANSPOSE(BK$164:BK$188)=0)*10000+INDEX(p.dist.mat,$F175,0),0)</f>
        <v>12</v>
      </c>
      <c r="BS175" s="47">
        <f t="array" ref="BS175">MATCH(MIN((TRANSPOSE(BL$164:BL$188)=0)*10000+INDEX(p.dist.mat,$F175,0)),(TRANSPOSE(BL$164:BL$188)=0)*10000+INDEX(p.dist.mat,$F175,0),0)</f>
        <v>12</v>
      </c>
      <c r="BT175" s="47">
        <f t="array" ref="BT175">MATCH(MIN((TRANSPOSE(BM$164:BM$188)=0)*10000+INDEX(p.dist.mat,$F175,0)),(TRANSPOSE(BM$164:BM$188)=0)*10000+INDEX(p.dist.mat,$F175,0),0)</f>
        <v>15</v>
      </c>
      <c r="BU175" s="47">
        <f t="array" ref="BU175">MATCH(MIN((TRANSPOSE(BN$164:BN$188)=0)*10000+INDEX(p.dist.mat,$F175,0)),(TRANSPOSE(BN$164:BN$188)=0)*10000+INDEX(p.dist.mat,$F175,0),0)</f>
        <v>15</v>
      </c>
      <c r="BV175" s="47">
        <f t="array" ref="BV175">MATCH(MIN((TRANSPOSE(BO$164:BO$188)=0)*10000+INDEX(p.dist.mat,$F175,0)),(TRANSPOSE(BO$164:BO$188)=0)*10000+INDEX(p.dist.mat,$F175,0),0)</f>
        <v>15</v>
      </c>
    </row>
    <row r="176" spans="6:74" outlineLevel="2" x14ac:dyDescent="0.3">
      <c r="F176" s="70">
        <v>13</v>
      </c>
      <c r="G176" s="71" t="str">
        <f t="shared" si="9"/>
        <v>La Libertad</v>
      </c>
      <c r="H176" s="71" t="s">
        <v>1262</v>
      </c>
      <c r="J176" s="18">
        <v>718009</v>
      </c>
      <c r="K176" s="18">
        <v>9103120</v>
      </c>
      <c r="L176" s="49">
        <f t="shared" si="10"/>
        <v>9.0222579102646231E-4</v>
      </c>
      <c r="M176" s="507">
        <v>5</v>
      </c>
      <c r="N176" s="47">
        <f t="shared" si="11"/>
        <v>13</v>
      </c>
      <c r="O176" s="50">
        <f t="shared" si="12"/>
        <v>9.0222579102646231E-4</v>
      </c>
      <c r="P176" s="47">
        <f t="shared" si="13"/>
        <v>718009</v>
      </c>
      <c r="Q176" s="47">
        <f t="shared" si="14"/>
        <v>9103120</v>
      </c>
      <c r="R176" s="47">
        <f t="array" ref="R176">MIN(((P176-(P$164:P$188&lt;&gt;P176)*P$164:P$188)^2+(Q176-(Q$164:Q$188&lt;&gt;Q176)*Q$164:Q$188)^2)*$M$164:$M$188)^(1/2)</f>
        <v>115823.99121511915</v>
      </c>
      <c r="S176" s="47">
        <f t="array" ref="S176">MATCH(R176,(((P176-(P$164:P$188&lt;&gt;P176)*P$164:P$188)^2+(Q176-(Q$164:Q$188&lt;&gt;Q176)*Q$164:Q$188)^2))^(1/2),0)</f>
        <v>2</v>
      </c>
      <c r="T176" s="47">
        <f t="shared" si="15"/>
        <v>115.82399121511915</v>
      </c>
      <c r="V176" s="47">
        <f t="shared" si="16"/>
        <v>2</v>
      </c>
      <c r="W176" s="50">
        <f t="shared" si="17"/>
        <v>0</v>
      </c>
      <c r="X176" s="47">
        <f t="shared" si="18"/>
        <v>0</v>
      </c>
      <c r="Y176" s="47">
        <f t="shared" si="19"/>
        <v>0</v>
      </c>
      <c r="Z176" s="47">
        <f t="array" ref="Z176">MIN(((X176-(X$164:X$188&lt;&gt;X176)*X$164:X$188)^2+(Y176-(Y$164:Y$188&lt;&gt;Y176)*Y$164:Y$188)^2)*$M$164:$M$188)^(1/2)</f>
        <v>0</v>
      </c>
      <c r="AA176" s="47">
        <f t="array" ref="AA176">MATCH(Z176,(((X176-(X$164:X$188&lt;&gt;X176)*X$164:X$188)^2+(Y176-(Y$164:Y$188&lt;&gt;Y176)*Y$164:Y$188)^2))^(1/2),0)</f>
        <v>1</v>
      </c>
      <c r="AB176" s="47">
        <f t="shared" si="20"/>
        <v>0</v>
      </c>
      <c r="AD176" s="47">
        <f t="shared" si="21"/>
        <v>2</v>
      </c>
      <c r="AE176" s="50">
        <f t="shared" si="22"/>
        <v>0</v>
      </c>
      <c r="AF176" s="47">
        <f t="shared" si="23"/>
        <v>0</v>
      </c>
      <c r="AG176" s="47">
        <f t="shared" si="24"/>
        <v>0</v>
      </c>
      <c r="AH176" s="47">
        <f t="array" ref="AH176">MIN(((AF176-(AF$164:AF$188&lt;&gt;AF176)*AF$164:AF$188)^2+(AG176-(AG$164:AG$188&lt;&gt;AG176)*AG$164:AG$188)^2)*$M$164:$M$188)^(1/2)</f>
        <v>0</v>
      </c>
      <c r="AI176" s="47">
        <f t="array" ref="AI176">MATCH(AH176,(((AF176-(AF$164:AF$188&lt;&gt;AF176)*AF$164:AF$188)^2+(AG176-(AG$164:AG$188&lt;&gt;AG176)*AG$164:AG$188)^2))^(1/2),0)</f>
        <v>1</v>
      </c>
      <c r="AJ176" s="47">
        <f t="shared" si="25"/>
        <v>0</v>
      </c>
      <c r="AL176" s="47">
        <f t="shared" si="26"/>
        <v>2</v>
      </c>
      <c r="AM176" s="50">
        <f t="shared" si="27"/>
        <v>0</v>
      </c>
      <c r="AN176" s="47">
        <f t="shared" si="28"/>
        <v>0</v>
      </c>
      <c r="AO176" s="47">
        <f t="shared" si="29"/>
        <v>0</v>
      </c>
      <c r="AP176" s="47">
        <f t="array" ref="AP176">MIN(((AN176-(AN$164:AN$188&lt;&gt;AN176)*AN$164:AN$188)^2+(AO176-(AO$164:AO$188&lt;&gt;AO176)*AO$164:AO$188)^2)*$M$164:$M$188)^(1/2)</f>
        <v>0</v>
      </c>
      <c r="AQ176" s="47">
        <f t="array" ref="AQ176">MATCH(AP176,(((AN176-(AN$164:AN$188&lt;&gt;AN176)*AN$164:AN$188)^2+(AO176-(AO$164:AO$188&lt;&gt;AO176)*AO$164:AO$188)^2))^(1/2),0)</f>
        <v>1</v>
      </c>
      <c r="AR176" s="47">
        <f t="shared" si="30"/>
        <v>0</v>
      </c>
      <c r="AT176" s="47">
        <f t="shared" si="31"/>
        <v>2</v>
      </c>
      <c r="AU176" s="50">
        <f t="shared" si="32"/>
        <v>0</v>
      </c>
      <c r="AV176" s="47">
        <f t="shared" si="33"/>
        <v>0</v>
      </c>
      <c r="AW176" s="47">
        <f t="shared" si="34"/>
        <v>0</v>
      </c>
      <c r="AX176" s="47">
        <f t="array" ref="AX176">MIN(((AV176-(AV$164:AV$188&lt;&gt;AV176)*AV$164:AV$188)^2+(AW176-(AW$164:AW$188&lt;&gt;AW176)*AW$164:AW$188)^2)*$M$164:$M$188)^(1/2)</f>
        <v>0</v>
      </c>
      <c r="AY176" s="47">
        <f t="array" ref="AY176">MATCH(AX176,(((AV176-(AV$164:AV$188&lt;&gt;AV176)*AV$164:AV$188)^2+(AW176-(AW$164:AW$188&lt;&gt;AW176)*AW$164:AW$188)^2))^(1/2),0)</f>
        <v>1</v>
      </c>
      <c r="AZ176" s="47">
        <f t="shared" si="35"/>
        <v>0</v>
      </c>
      <c r="BB176" s="47">
        <f t="shared" si="36"/>
        <v>2</v>
      </c>
      <c r="BC176" s="50">
        <f t="shared" si="37"/>
        <v>0</v>
      </c>
      <c r="BD176" s="47">
        <f t="shared" si="38"/>
        <v>0</v>
      </c>
      <c r="BE176" s="47">
        <f t="shared" si="39"/>
        <v>0</v>
      </c>
      <c r="BF176" s="47">
        <f t="array" ref="BF176">MIN(((BD176-(BD$164:BD$188&lt;&gt;BD176)*BD$164:BD$188)^2+(BE176-(BE$164:BE$188&lt;&gt;BE176)*BE$164:BE$188)^2)*$M$164:$M$188)^(1/2)</f>
        <v>0</v>
      </c>
      <c r="BG176" s="47">
        <f t="array" ref="BG176">MATCH(BF176,(((BD176-(BD$164:BD$188&lt;&gt;BD176)*BD$164:BD$188)^2+(BE176-(BE$164:BE$188&lt;&gt;BE176)*BE$164:BE$188)^2))^(1/2),0)</f>
        <v>1</v>
      </c>
      <c r="BH176" s="47">
        <f t="shared" si="40"/>
        <v>0</v>
      </c>
      <c r="BJ176" s="47">
        <f t="shared" si="41"/>
        <v>1</v>
      </c>
      <c r="BK176" s="47">
        <f t="shared" si="42"/>
        <v>0</v>
      </c>
      <c r="BL176" s="47">
        <f t="shared" si="43"/>
        <v>0</v>
      </c>
      <c r="BM176" s="47">
        <f t="shared" si="44"/>
        <v>0</v>
      </c>
      <c r="BN176" s="47">
        <f t="shared" si="45"/>
        <v>0</v>
      </c>
      <c r="BO176" s="47">
        <f t="shared" si="46"/>
        <v>0</v>
      </c>
      <c r="BQ176" s="47">
        <f t="array" ref="BQ176">MATCH(MIN((TRANSPOSE(BJ$164:BJ$188)=0)*10000+INDEX(p.dist.mat,$F176,0)),(TRANSPOSE(BJ$164:BJ$188)=0)*10000+INDEX(p.dist.mat,$F176,0),0)</f>
        <v>13</v>
      </c>
      <c r="BR176" s="47">
        <f t="array" ref="BR176">MATCH(MIN((TRANSPOSE(BK$164:BK$188)=0)*10000+INDEX(p.dist.mat,$F176,0)),(TRANSPOSE(BK$164:BK$188)=0)*10000+INDEX(p.dist.mat,$F176,0),0)</f>
        <v>2</v>
      </c>
      <c r="BS176" s="47">
        <f t="array" ref="BS176">MATCH(MIN((TRANSPOSE(BL$164:BL$188)=0)*10000+INDEX(p.dist.mat,$F176,0)),(TRANSPOSE(BL$164:BL$188)=0)*10000+INDEX(p.dist.mat,$F176,0),0)</f>
        <v>2</v>
      </c>
      <c r="BT176" s="47">
        <f t="array" ref="BT176">MATCH(MIN((TRANSPOSE(BM$164:BM$188)=0)*10000+INDEX(p.dist.mat,$F176,0)),(TRANSPOSE(BM$164:BM$188)=0)*10000+INDEX(p.dist.mat,$F176,0),0)</f>
        <v>2</v>
      </c>
      <c r="BU176" s="47">
        <f t="array" ref="BU176">MATCH(MIN((TRANSPOSE(BN$164:BN$188)=0)*10000+INDEX(p.dist.mat,$F176,0)),(TRANSPOSE(BN$164:BN$188)=0)*10000+INDEX(p.dist.mat,$F176,0),0)</f>
        <v>2</v>
      </c>
      <c r="BV176" s="47">
        <f t="array" ref="BV176">MATCH(MIN((TRANSPOSE(BO$164:BO$188)=0)*10000+INDEX(p.dist.mat,$F176,0)),(TRANSPOSE(BO$164:BO$188)=0)*10000+INDEX(p.dist.mat,$F176,0),0)</f>
        <v>15</v>
      </c>
    </row>
    <row r="177" spans="3:75" outlineLevel="2" x14ac:dyDescent="0.3">
      <c r="F177" s="70">
        <v>14</v>
      </c>
      <c r="G177" s="71" t="str">
        <f t="shared" si="9"/>
        <v>Lambayeque</v>
      </c>
      <c r="H177" s="71" t="s">
        <v>1261</v>
      </c>
      <c r="J177" s="18">
        <v>627717</v>
      </c>
      <c r="K177" s="18">
        <v>9250800</v>
      </c>
      <c r="L177" s="49">
        <f t="shared" si="10"/>
        <v>9.0222579102646231E-4</v>
      </c>
      <c r="M177" s="507">
        <v>1</v>
      </c>
      <c r="N177" s="47">
        <f t="shared" si="11"/>
        <v>14</v>
      </c>
      <c r="O177" s="50">
        <f t="shared" si="12"/>
        <v>9.0222579102646231E-4</v>
      </c>
      <c r="P177" s="47">
        <f t="shared" si="13"/>
        <v>627717</v>
      </c>
      <c r="Q177" s="47">
        <f t="shared" si="14"/>
        <v>9250800</v>
      </c>
      <c r="R177" s="47">
        <f t="array" ref="R177">MIN(((P177-(P$164:P$188&lt;&gt;P177)*P$164:P$188)^2+(Q177-(Q$164:Q$188&lt;&gt;Q177)*Q$164:Q$188)^2)*$M$164:$M$188)^(1/2)</f>
        <v>153195.38853699219</v>
      </c>
      <c r="S177" s="47">
        <f t="array" ref="S177">MATCH(R177,(((P177-(P$164:P$188&lt;&gt;P177)*P$164:P$188)^2+(Q177-(Q$164:Q$188&lt;&gt;Q177)*Q$164:Q$188)^2))^(1/2),0)</f>
        <v>6</v>
      </c>
      <c r="T177" s="47">
        <f t="shared" si="15"/>
        <v>153.1953885369922</v>
      </c>
      <c r="V177" s="47">
        <f t="shared" si="16"/>
        <v>14</v>
      </c>
      <c r="W177" s="50">
        <f t="shared" si="17"/>
        <v>9.9244837012910851E-4</v>
      </c>
      <c r="X177" s="47">
        <f t="shared" si="18"/>
        <v>627717</v>
      </c>
      <c r="Y177" s="47">
        <f t="shared" si="19"/>
        <v>9250800</v>
      </c>
      <c r="Z177" s="47">
        <f t="array" ref="Z177">MIN(((X177-(X$164:X$188&lt;&gt;X177)*X$164:X$188)^2+(Y177-(Y$164:Y$188&lt;&gt;Y177)*Y$164:Y$188)^2)*$M$164:$M$188)^(1/2)</f>
        <v>153195.38853699219</v>
      </c>
      <c r="AA177" s="47">
        <f t="array" ref="AA177">MATCH(Z177,(((X177-(X$164:X$188&lt;&gt;X177)*X$164:X$188)^2+(Y177-(Y$164:Y$188&lt;&gt;Y177)*Y$164:Y$188)^2))^(1/2),0)</f>
        <v>6</v>
      </c>
      <c r="AB177" s="47">
        <f t="shared" si="20"/>
        <v>153.1953885369922</v>
      </c>
      <c r="AD177" s="47">
        <f t="shared" si="21"/>
        <v>14</v>
      </c>
      <c r="AE177" s="50">
        <f t="shared" si="22"/>
        <v>1.0014706280393731E-3</v>
      </c>
      <c r="AF177" s="47">
        <f t="shared" si="23"/>
        <v>627717</v>
      </c>
      <c r="AG177" s="47">
        <f t="shared" si="24"/>
        <v>9250800</v>
      </c>
      <c r="AH177" s="47">
        <f t="array" ref="AH177">MIN(((AF177-(AF$164:AF$188&lt;&gt;AF177)*AF$164:AF$188)^2+(AG177-(AG$164:AG$188&lt;&gt;AG177)*AG$164:AG$188)^2)*$M$164:$M$188)^(1/2)</f>
        <v>288326.76058423711</v>
      </c>
      <c r="AI177" s="47">
        <f t="array" ref="AI177">MATCH(AH177,(((AF177-(AF$164:AF$188&lt;&gt;AF177)*AF$164:AF$188)^2+(AG177-(AG$164:AG$188&lt;&gt;AG177)*AG$164:AG$188)^2))^(1/2),0)</f>
        <v>2</v>
      </c>
      <c r="AJ177" s="47">
        <f t="shared" si="25"/>
        <v>288.32676058423709</v>
      </c>
      <c r="AL177" s="47">
        <f t="shared" si="26"/>
        <v>2</v>
      </c>
      <c r="AM177" s="50">
        <f t="shared" si="27"/>
        <v>0</v>
      </c>
      <c r="AN177" s="47">
        <f t="shared" si="28"/>
        <v>0</v>
      </c>
      <c r="AO177" s="47">
        <f t="shared" si="29"/>
        <v>0</v>
      </c>
      <c r="AP177" s="47">
        <f t="array" ref="AP177">MIN(((AN177-(AN$164:AN$188&lt;&gt;AN177)*AN$164:AN$188)^2+(AO177-(AO$164:AO$188&lt;&gt;AO177)*AO$164:AO$188)^2)*$M$164:$M$188)^(1/2)</f>
        <v>0</v>
      </c>
      <c r="AQ177" s="47">
        <f t="array" ref="AQ177">MATCH(AP177,(((AN177-(AN$164:AN$188&lt;&gt;AN177)*AN$164:AN$188)^2+(AO177-(AO$164:AO$188&lt;&gt;AO177)*AO$164:AO$188)^2))^(1/2),0)</f>
        <v>1</v>
      </c>
      <c r="AR177" s="47">
        <f t="shared" si="30"/>
        <v>0</v>
      </c>
      <c r="AT177" s="47">
        <f t="shared" si="31"/>
        <v>2</v>
      </c>
      <c r="AU177" s="50">
        <f t="shared" si="32"/>
        <v>0</v>
      </c>
      <c r="AV177" s="47">
        <f t="shared" si="33"/>
        <v>0</v>
      </c>
      <c r="AW177" s="47">
        <f t="shared" si="34"/>
        <v>0</v>
      </c>
      <c r="AX177" s="47">
        <f t="array" ref="AX177">MIN(((AV177-(AV$164:AV$188&lt;&gt;AV177)*AV$164:AV$188)^2+(AW177-(AW$164:AW$188&lt;&gt;AW177)*AW$164:AW$188)^2)*$M$164:$M$188)^(1/2)</f>
        <v>0</v>
      </c>
      <c r="AY177" s="47">
        <f t="array" ref="AY177">MATCH(AX177,(((AV177-(AV$164:AV$188&lt;&gt;AV177)*AV$164:AV$188)^2+(AW177-(AW$164:AW$188&lt;&gt;AW177)*AW$164:AW$188)^2))^(1/2),0)</f>
        <v>1</v>
      </c>
      <c r="AZ177" s="47">
        <f t="shared" si="35"/>
        <v>0</v>
      </c>
      <c r="BB177" s="47">
        <f t="shared" si="36"/>
        <v>2</v>
      </c>
      <c r="BC177" s="50">
        <f t="shared" si="37"/>
        <v>0</v>
      </c>
      <c r="BD177" s="47">
        <f t="shared" si="38"/>
        <v>0</v>
      </c>
      <c r="BE177" s="47">
        <f t="shared" si="39"/>
        <v>0</v>
      </c>
      <c r="BF177" s="47">
        <f t="array" ref="BF177">MIN(((BD177-(BD$164:BD$188&lt;&gt;BD177)*BD$164:BD$188)^2+(BE177-(BE$164:BE$188&lt;&gt;BE177)*BE$164:BE$188)^2)*$M$164:$M$188)^(1/2)</f>
        <v>0</v>
      </c>
      <c r="BG177" s="47">
        <f t="array" ref="BG177">MATCH(BF177,(((BD177-(BD$164:BD$188&lt;&gt;BD177)*BD$164:BD$188)^2+(BE177-(BE$164:BE$188&lt;&gt;BE177)*BE$164:BE$188)^2))^(1/2),0)</f>
        <v>1</v>
      </c>
      <c r="BH177" s="47">
        <f t="shared" si="40"/>
        <v>0</v>
      </c>
      <c r="BJ177" s="47">
        <f t="shared" si="41"/>
        <v>1</v>
      </c>
      <c r="BK177" s="47">
        <f t="shared" si="42"/>
        <v>1</v>
      </c>
      <c r="BL177" s="47">
        <f t="shared" si="43"/>
        <v>1</v>
      </c>
      <c r="BM177" s="47">
        <f t="shared" si="44"/>
        <v>0</v>
      </c>
      <c r="BN177" s="47">
        <f t="shared" si="45"/>
        <v>0</v>
      </c>
      <c r="BO177" s="47">
        <f t="shared" si="46"/>
        <v>0</v>
      </c>
      <c r="BQ177" s="47">
        <f t="array" ref="BQ177">MATCH(MIN((TRANSPOSE(BJ$164:BJ$188)=0)*10000+INDEX(p.dist.mat,$F177,0)),(TRANSPOSE(BJ$164:BJ$188)=0)*10000+INDEX(p.dist.mat,$F177,0),0)</f>
        <v>14</v>
      </c>
      <c r="BR177" s="47">
        <f t="array" ref="BR177">MATCH(MIN((TRANSPOSE(BK$164:BK$188)=0)*10000+INDEX(p.dist.mat,$F177,0)),(TRANSPOSE(BK$164:BK$188)=0)*10000+INDEX(p.dist.mat,$F177,0),0)</f>
        <v>14</v>
      </c>
      <c r="BS177" s="47">
        <f t="array" ref="BS177">MATCH(MIN((TRANSPOSE(BL$164:BL$188)=0)*10000+INDEX(p.dist.mat,$F177,0)),(TRANSPOSE(BL$164:BL$188)=0)*10000+INDEX(p.dist.mat,$F177,0),0)</f>
        <v>14</v>
      </c>
      <c r="BT177" s="47">
        <f t="array" ref="BT177">MATCH(MIN((TRANSPOSE(BM$164:BM$188)=0)*10000+INDEX(p.dist.mat,$F177,0)),(TRANSPOSE(BM$164:BM$188)=0)*10000+INDEX(p.dist.mat,$F177,0),0)</f>
        <v>2</v>
      </c>
      <c r="BU177" s="47">
        <f t="array" ref="BU177">MATCH(MIN((TRANSPOSE(BN$164:BN$188)=0)*10000+INDEX(p.dist.mat,$F177,0)),(TRANSPOSE(BN$164:BN$188)=0)*10000+INDEX(p.dist.mat,$F177,0),0)</f>
        <v>2</v>
      </c>
      <c r="BV177" s="47">
        <f t="array" ref="BV177">MATCH(MIN((TRANSPOSE(BO$164:BO$188)=0)*10000+INDEX(p.dist.mat,$F177,0)),(TRANSPOSE(BO$164:BO$188)=0)*10000+INDEX(p.dist.mat,$F177,0),0)</f>
        <v>15</v>
      </c>
    </row>
    <row r="178" spans="3:75" outlineLevel="2" x14ac:dyDescent="0.3">
      <c r="F178" s="70">
        <v>15</v>
      </c>
      <c r="G178" s="71" t="str">
        <f t="shared" si="9"/>
        <v>Lima</v>
      </c>
      <c r="H178" s="71" t="s">
        <v>184</v>
      </c>
      <c r="J178" s="18">
        <v>931019</v>
      </c>
      <c r="K178" s="18">
        <v>8665210</v>
      </c>
      <c r="L178" s="49">
        <f t="shared" si="10"/>
        <v>0.81200321192381608</v>
      </c>
      <c r="M178" s="507">
        <v>1</v>
      </c>
      <c r="N178" s="47">
        <f t="shared" si="11"/>
        <v>15</v>
      </c>
      <c r="O178" s="50">
        <f t="shared" si="12"/>
        <v>0.81200321192381608</v>
      </c>
      <c r="P178" s="47">
        <f t="shared" si="13"/>
        <v>931019</v>
      </c>
      <c r="Q178" s="47">
        <f t="shared" si="14"/>
        <v>8665210</v>
      </c>
      <c r="R178" s="47">
        <f t="array" ref="R178">MIN(((P178-(P$164:P$188&lt;&gt;P178)*P$164:P$188)^2+(Q178-(Q$164:Q$188&lt;&gt;Q178)*Q$164:Q$188)^2)*$M$164:$M$188)^(1/2)</f>
        <v>9088.534590350635</v>
      </c>
      <c r="S178" s="47">
        <f t="array" ref="S178">MATCH(R178,(((P178-(P$164:P$188&lt;&gt;P178)*P$164:P$188)^2+(Q178-(Q$164:Q$188&lt;&gt;Q178)*Q$164:Q$188)^2))^(1/2),0)</f>
        <v>7</v>
      </c>
      <c r="T178" s="47">
        <f t="shared" si="15"/>
        <v>9.0885345903506352</v>
      </c>
      <c r="V178" s="47">
        <f t="shared" si="16"/>
        <v>15</v>
      </c>
      <c r="W178" s="50">
        <f t="shared" si="17"/>
        <v>0.85711450147513923</v>
      </c>
      <c r="X178" s="47">
        <f t="shared" si="18"/>
        <v>931019</v>
      </c>
      <c r="Y178" s="47">
        <f t="shared" si="19"/>
        <v>8665210</v>
      </c>
      <c r="Z178" s="47">
        <f t="array" ref="Z178">MIN(((X178-(X$164:X$188&lt;&gt;X178)*X$164:X$188)^2+(Y178-(Y$164:Y$188&lt;&gt;Y178)*Y$164:Y$188)^2)*$M$164:$M$188)^(1/2)</f>
        <v>175608.92221353675</v>
      </c>
      <c r="AA178" s="47">
        <f t="array" ref="AA178">MATCH(Z178,(((X178-(X$164:X$188&lt;&gt;X178)*X$164:X$188)^2+(Y178-(Y$164:Y$188&lt;&gt;Y178)*Y$164:Y$188)^2))^(1/2),0)</f>
        <v>19</v>
      </c>
      <c r="AB178" s="47">
        <f t="shared" si="20"/>
        <v>175.60892221353674</v>
      </c>
      <c r="AD178" s="47">
        <f t="shared" si="21"/>
        <v>15</v>
      </c>
      <c r="AE178" s="50">
        <f t="shared" si="22"/>
        <v>0.85808890532944782</v>
      </c>
      <c r="AF178" s="47">
        <f t="shared" si="23"/>
        <v>931019</v>
      </c>
      <c r="AG178" s="47">
        <f t="shared" si="24"/>
        <v>8665210</v>
      </c>
      <c r="AH178" s="47">
        <f t="array" ref="AH178">MIN(((AF178-(AF$164:AF$188&lt;&gt;AF178)*AF$164:AF$188)^2+(AG178-(AG$164:AG$188&lt;&gt;AG178)*AG$164:AG$188)^2)*$M$164:$M$188)^(1/2)</f>
        <v>200162.1508702382</v>
      </c>
      <c r="AI178" s="47">
        <f t="array" ref="AI178">MATCH(AH178,(((AF178-(AF$164:AF$188&lt;&gt;AF178)*AF$164:AF$188)^2+(AG178-(AG$164:AG$188&lt;&gt;AG178)*AG$164:AG$188)^2))^(1/2),0)</f>
        <v>12</v>
      </c>
      <c r="AJ178" s="47">
        <f t="shared" si="25"/>
        <v>200.16215087023821</v>
      </c>
      <c r="AL178" s="47">
        <f t="shared" si="26"/>
        <v>15</v>
      </c>
      <c r="AM178" s="50">
        <f t="shared" si="27"/>
        <v>0.86377292781291448</v>
      </c>
      <c r="AN178" s="47">
        <f t="shared" si="28"/>
        <v>931019</v>
      </c>
      <c r="AO178" s="47">
        <f t="shared" si="29"/>
        <v>8665210</v>
      </c>
      <c r="AP178" s="47">
        <f t="array" ref="AP178">MIN(((AN178-(AN$164:AN$188&lt;&gt;AN178)*AN$164:AN$188)^2+(AO178-(AO$164:AO$188&lt;&gt;AO178)*AO$164:AO$188)^2)*$M$164:$M$188)^(1/2)</f>
        <v>266308.65708985127</v>
      </c>
      <c r="AQ178" s="47">
        <f t="array" ref="AQ178">MATCH(AP178,(((AN178-(AN$164:AN$188&lt;&gt;AN178)*AN$164:AN$188)^2+(AO178-(AO$164:AO$188&lt;&gt;AO178)*AO$164:AO$188)^2))^(1/2),0)</f>
        <v>11</v>
      </c>
      <c r="AR178" s="47">
        <f t="shared" si="30"/>
        <v>266.30865708985129</v>
      </c>
      <c r="AT178" s="47">
        <f t="shared" si="31"/>
        <v>15</v>
      </c>
      <c r="AU178" s="50">
        <f t="shared" si="32"/>
        <v>0.93257666663659244</v>
      </c>
      <c r="AV178" s="47">
        <f t="shared" si="33"/>
        <v>931019</v>
      </c>
      <c r="AW178" s="47">
        <f t="shared" si="34"/>
        <v>8665210</v>
      </c>
      <c r="AX178" s="47">
        <f t="array" ref="AX178">MIN(((AV178-(AV$164:AV$188&lt;&gt;AV178)*AV$164:AV$188)^2+(AW178-(AW$164:AW$188&lt;&gt;AW178)*AW$164:AW$188)^2)*$M$164:$M$188)^(1/2)</f>
        <v>266308.65708985127</v>
      </c>
      <c r="AY178" s="47">
        <f t="array" ref="AY178">MATCH(AX178,(((AV178-(AV$164:AV$188&lt;&gt;AV178)*AV$164:AV$188)^2+(AW178-(AW$164:AW$188&lt;&gt;AW178)*AW$164:AW$188)^2))^(1/2),0)</f>
        <v>11</v>
      </c>
      <c r="AZ178" s="47">
        <f t="shared" si="35"/>
        <v>266.30865708985129</v>
      </c>
      <c r="BB178" s="47">
        <f t="shared" si="36"/>
        <v>15</v>
      </c>
      <c r="BC178" s="50">
        <f t="shared" si="37"/>
        <v>0.94484693739455228</v>
      </c>
      <c r="BD178" s="47">
        <f t="shared" si="38"/>
        <v>931019</v>
      </c>
      <c r="BE178" s="47">
        <f t="shared" si="39"/>
        <v>8665210</v>
      </c>
      <c r="BF178" s="47">
        <f t="array" ref="BF178">MIN(((BD178-(BD$164:BD$188&lt;&gt;BD178)*BD$164:BD$188)^2+(BE178-(BE$164:BE$188&lt;&gt;BE178)*BE$164:BE$188)^2)*$M$164:$M$188)^(1/2)</f>
        <v>991797.56133043603</v>
      </c>
      <c r="BG178" s="47">
        <f t="array" ref="BG178">MATCH(BF178,(((BD178-(BD$164:BD$188&lt;&gt;BD178)*BD$164:BD$188)^2+(BE178-(BE$164:BE$188&lt;&gt;BE178)*BE$164:BE$188)^2))^(1/2),0)</f>
        <v>23</v>
      </c>
      <c r="BH178" s="47">
        <f t="shared" si="40"/>
        <v>991.797561330436</v>
      </c>
      <c r="BJ178" s="47">
        <f t="shared" si="41"/>
        <v>1</v>
      </c>
      <c r="BK178" s="47">
        <f t="shared" si="42"/>
        <v>1</v>
      </c>
      <c r="BL178" s="47">
        <f t="shared" si="43"/>
        <v>1</v>
      </c>
      <c r="BM178" s="47">
        <f t="shared" si="44"/>
        <v>1</v>
      </c>
      <c r="BN178" s="47">
        <f t="shared" si="45"/>
        <v>1</v>
      </c>
      <c r="BO178" s="47">
        <f t="shared" si="46"/>
        <v>1</v>
      </c>
      <c r="BQ178" s="47">
        <f t="array" ref="BQ178">MATCH(MIN((TRANSPOSE(BJ$164:BJ$188)=0)*10000+INDEX(p.dist.mat,$F178,0)),(TRANSPOSE(BJ$164:BJ$188)=0)*10000+INDEX(p.dist.mat,$F178,0),0)</f>
        <v>15</v>
      </c>
      <c r="BR178" s="47">
        <f t="array" ref="BR178">MATCH(MIN((TRANSPOSE(BK$164:BK$188)=0)*10000+INDEX(p.dist.mat,$F178,0)),(TRANSPOSE(BK$164:BK$188)=0)*10000+INDEX(p.dist.mat,$F178,0),0)</f>
        <v>15</v>
      </c>
      <c r="BS178" s="47">
        <f t="array" ref="BS178">MATCH(MIN((TRANSPOSE(BL$164:BL$188)=0)*10000+INDEX(p.dist.mat,$F178,0)),(TRANSPOSE(BL$164:BL$188)=0)*10000+INDEX(p.dist.mat,$F178,0),0)</f>
        <v>15</v>
      </c>
      <c r="BT178" s="47">
        <f t="array" ref="BT178">MATCH(MIN((TRANSPOSE(BM$164:BM$188)=0)*10000+INDEX(p.dist.mat,$F178,0)),(TRANSPOSE(BM$164:BM$188)=0)*10000+INDEX(p.dist.mat,$F178,0),0)</f>
        <v>15</v>
      </c>
      <c r="BU178" s="47">
        <f t="array" ref="BU178">MATCH(MIN((TRANSPOSE(BN$164:BN$188)=0)*10000+INDEX(p.dist.mat,$F178,0)),(TRANSPOSE(BN$164:BN$188)=0)*10000+INDEX(p.dist.mat,$F178,0),0)</f>
        <v>15</v>
      </c>
      <c r="BV178" s="47">
        <f t="array" ref="BV178">MATCH(MIN((TRANSPOSE(BO$164:BO$188)=0)*10000+INDEX(p.dist.mat,$F178,0)),(TRANSPOSE(BO$164:BO$188)=0)*10000+INDEX(p.dist.mat,$F178,0),0)</f>
        <v>15</v>
      </c>
    </row>
    <row r="179" spans="3:75" outlineLevel="2" x14ac:dyDescent="0.3">
      <c r="F179" s="70">
        <v>16</v>
      </c>
      <c r="G179" s="71" t="str">
        <f t="shared" si="9"/>
        <v>Loreto</v>
      </c>
      <c r="H179" s="71" t="s">
        <v>1260</v>
      </c>
      <c r="J179" s="18">
        <v>1363000</v>
      </c>
      <c r="K179" s="18">
        <v>9582380</v>
      </c>
      <c r="L179" s="49">
        <f t="shared" si="10"/>
        <v>4.5111289551323113E-5</v>
      </c>
      <c r="M179" s="507">
        <v>1</v>
      </c>
      <c r="N179" s="47">
        <f t="shared" si="11"/>
        <v>16</v>
      </c>
      <c r="O179" s="50">
        <f t="shared" si="12"/>
        <v>4.5111289551323113E-5</v>
      </c>
      <c r="P179" s="47">
        <f t="shared" si="13"/>
        <v>1363000</v>
      </c>
      <c r="Q179" s="47">
        <f t="shared" si="14"/>
        <v>9582380</v>
      </c>
      <c r="R179" s="47">
        <f t="array" ref="R179">MIN(((P179-(P$164:P$188&lt;&gt;P179)*P$164:P$188)^2+(Q179-(Q$164:Q$188&lt;&gt;Q179)*Q$164:Q$188)^2)*$M$164:$M$188)^(1/2)</f>
        <v>462420.0038925652</v>
      </c>
      <c r="S179" s="47">
        <f t="array" ref="S179">MATCH(R179,(((P179-(P$164:P$188&lt;&gt;P179)*P$164:P$188)^2+(Q179-(Q$164:Q$188&lt;&gt;Q179)*Q$164:Q$188)^2))^(1/2),0)</f>
        <v>22</v>
      </c>
      <c r="T179" s="47">
        <f t="shared" si="15"/>
        <v>462.42000389256521</v>
      </c>
      <c r="V179" s="47">
        <f t="shared" si="16"/>
        <v>22</v>
      </c>
      <c r="W179" s="50">
        <f t="shared" si="17"/>
        <v>0</v>
      </c>
      <c r="X179" s="47">
        <f t="shared" si="18"/>
        <v>0</v>
      </c>
      <c r="Y179" s="47">
        <f t="shared" si="19"/>
        <v>0</v>
      </c>
      <c r="Z179" s="47">
        <f t="array" ref="Z179">MIN(((X179-(X$164:X$188&lt;&gt;X179)*X$164:X$188)^2+(Y179-(Y$164:Y$188&lt;&gt;Y179)*Y$164:Y$188)^2)*$M$164:$M$188)^(1/2)</f>
        <v>0</v>
      </c>
      <c r="AA179" s="47">
        <f t="array" ref="AA179">MATCH(Z179,(((X179-(X$164:X$188&lt;&gt;X179)*X$164:X$188)^2+(Y179-(Y$164:Y$188&lt;&gt;Y179)*Y$164:Y$188)^2))^(1/2),0)</f>
        <v>1</v>
      </c>
      <c r="AB179" s="47">
        <f t="shared" si="20"/>
        <v>0</v>
      </c>
      <c r="AD179" s="47">
        <f t="shared" si="21"/>
        <v>22</v>
      </c>
      <c r="AE179" s="50">
        <f t="shared" si="22"/>
        <v>0</v>
      </c>
      <c r="AF179" s="47">
        <f t="shared" si="23"/>
        <v>0</v>
      </c>
      <c r="AG179" s="47">
        <f t="shared" si="24"/>
        <v>0</v>
      </c>
      <c r="AH179" s="47">
        <f t="array" ref="AH179">MIN(((AF179-(AF$164:AF$188&lt;&gt;AF179)*AF$164:AF$188)^2+(AG179-(AG$164:AG$188&lt;&gt;AG179)*AG$164:AG$188)^2)*$M$164:$M$188)^(1/2)</f>
        <v>0</v>
      </c>
      <c r="AI179" s="47">
        <f t="array" ref="AI179">MATCH(AH179,(((AF179-(AF$164:AF$188&lt;&gt;AF179)*AF$164:AF$188)^2+(AG179-(AG$164:AG$188&lt;&gt;AG179)*AG$164:AG$188)^2))^(1/2),0)</f>
        <v>1</v>
      </c>
      <c r="AJ179" s="47">
        <f t="shared" si="25"/>
        <v>0</v>
      </c>
      <c r="AL179" s="47">
        <f t="shared" si="26"/>
        <v>22</v>
      </c>
      <c r="AM179" s="50">
        <f t="shared" si="27"/>
        <v>0</v>
      </c>
      <c r="AN179" s="47">
        <f t="shared" si="28"/>
        <v>0</v>
      </c>
      <c r="AO179" s="47">
        <f t="shared" si="29"/>
        <v>0</v>
      </c>
      <c r="AP179" s="47">
        <f t="array" ref="AP179">MIN(((AN179-(AN$164:AN$188&lt;&gt;AN179)*AN$164:AN$188)^2+(AO179-(AO$164:AO$188&lt;&gt;AO179)*AO$164:AO$188)^2)*$M$164:$M$188)^(1/2)</f>
        <v>0</v>
      </c>
      <c r="AQ179" s="47">
        <f t="array" ref="AQ179">MATCH(AP179,(((AN179-(AN$164:AN$188&lt;&gt;AN179)*AN$164:AN$188)^2+(AO179-(AO$164:AO$188&lt;&gt;AO179)*AO$164:AO$188)^2))^(1/2),0)</f>
        <v>1</v>
      </c>
      <c r="AR179" s="47">
        <f t="shared" si="30"/>
        <v>0</v>
      </c>
      <c r="AT179" s="47">
        <f t="shared" si="31"/>
        <v>22</v>
      </c>
      <c r="AU179" s="50">
        <f t="shared" si="32"/>
        <v>0</v>
      </c>
      <c r="AV179" s="47">
        <f t="shared" si="33"/>
        <v>0</v>
      </c>
      <c r="AW179" s="47">
        <f t="shared" si="34"/>
        <v>0</v>
      </c>
      <c r="AX179" s="47">
        <f t="array" ref="AX179">MIN(((AV179-(AV$164:AV$188&lt;&gt;AV179)*AV$164:AV$188)^2+(AW179-(AW$164:AW$188&lt;&gt;AW179)*AW$164:AW$188)^2)*$M$164:$M$188)^(1/2)</f>
        <v>0</v>
      </c>
      <c r="AY179" s="47">
        <f t="array" ref="AY179">MATCH(AX179,(((AV179-(AV$164:AV$188&lt;&gt;AV179)*AV$164:AV$188)^2+(AW179-(AW$164:AW$188&lt;&gt;AW179)*AW$164:AW$188)^2))^(1/2),0)</f>
        <v>1</v>
      </c>
      <c r="AZ179" s="47">
        <f t="shared" si="35"/>
        <v>0</v>
      </c>
      <c r="BB179" s="47">
        <f t="shared" si="36"/>
        <v>22</v>
      </c>
      <c r="BC179" s="50">
        <f t="shared" si="37"/>
        <v>0</v>
      </c>
      <c r="BD179" s="47">
        <f t="shared" si="38"/>
        <v>0</v>
      </c>
      <c r="BE179" s="47">
        <f t="shared" si="39"/>
        <v>0</v>
      </c>
      <c r="BF179" s="47">
        <f t="array" ref="BF179">MIN(((BD179-(BD$164:BD$188&lt;&gt;BD179)*BD$164:BD$188)^2+(BE179-(BE$164:BE$188&lt;&gt;BE179)*BE$164:BE$188)^2)*$M$164:$M$188)^(1/2)</f>
        <v>0</v>
      </c>
      <c r="BG179" s="47">
        <f t="array" ref="BG179">MATCH(BF179,(((BD179-(BD$164:BD$188&lt;&gt;BD179)*BD$164:BD$188)^2+(BE179-(BE$164:BE$188&lt;&gt;BE179)*BE$164:BE$188)^2))^(1/2),0)</f>
        <v>1</v>
      </c>
      <c r="BH179" s="47">
        <f t="shared" si="40"/>
        <v>0</v>
      </c>
      <c r="BJ179" s="47">
        <f t="shared" si="41"/>
        <v>1</v>
      </c>
      <c r="BK179" s="47">
        <f t="shared" si="42"/>
        <v>0</v>
      </c>
      <c r="BL179" s="47">
        <f t="shared" si="43"/>
        <v>0</v>
      </c>
      <c r="BM179" s="47">
        <f t="shared" si="44"/>
        <v>0</v>
      </c>
      <c r="BN179" s="47">
        <f t="shared" si="45"/>
        <v>0</v>
      </c>
      <c r="BO179" s="47">
        <f t="shared" si="46"/>
        <v>0</v>
      </c>
      <c r="BQ179" s="47">
        <f t="array" ref="BQ179">MATCH(MIN((TRANSPOSE(BJ$164:BJ$188)=0)*10000+INDEX(p.dist.mat,$F179,0)),(TRANSPOSE(BJ$164:BJ$188)=0)*10000+INDEX(p.dist.mat,$F179,0),0)</f>
        <v>16</v>
      </c>
      <c r="BR179" s="47">
        <f t="array" ref="BR179">MATCH(MIN((TRANSPOSE(BK$164:BK$188)=0)*10000+INDEX(p.dist.mat,$F179,0)),(TRANSPOSE(BK$164:BK$188)=0)*10000+INDEX(p.dist.mat,$F179,0),0)</f>
        <v>22</v>
      </c>
      <c r="BS179" s="47">
        <f t="array" ref="BS179">MATCH(MIN((TRANSPOSE(BL$164:BL$188)=0)*10000+INDEX(p.dist.mat,$F179,0)),(TRANSPOSE(BL$164:BL$188)=0)*10000+INDEX(p.dist.mat,$F179,0),0)</f>
        <v>22</v>
      </c>
      <c r="BT179" s="47">
        <f t="array" ref="BT179">MATCH(MIN((TRANSPOSE(BM$164:BM$188)=0)*10000+INDEX(p.dist.mat,$F179,0)),(TRANSPOSE(BM$164:BM$188)=0)*10000+INDEX(p.dist.mat,$F179,0),0)</f>
        <v>24</v>
      </c>
      <c r="BU179" s="47">
        <f t="array" ref="BU179">MATCH(MIN((TRANSPOSE(BN$164:BN$188)=0)*10000+INDEX(p.dist.mat,$F179,0)),(TRANSPOSE(BN$164:BN$188)=0)*10000+INDEX(p.dist.mat,$F179,0),0)</f>
        <v>2</v>
      </c>
      <c r="BV179" s="47">
        <f t="array" ref="BV179">MATCH(MIN((TRANSPOSE(BO$164:BO$188)=0)*10000+INDEX(p.dist.mat,$F179,0)),(TRANSPOSE(BO$164:BO$188)=0)*10000+INDEX(p.dist.mat,$F179,0),0)</f>
        <v>15</v>
      </c>
    </row>
    <row r="180" spans="3:75" outlineLevel="2" x14ac:dyDescent="0.3">
      <c r="F180" s="70">
        <v>17</v>
      </c>
      <c r="G180" s="71" t="str">
        <f t="shared" si="9"/>
        <v>Madre de Dios</v>
      </c>
      <c r="H180" s="71" t="s">
        <v>1259</v>
      </c>
      <c r="J180" s="18">
        <v>1790410</v>
      </c>
      <c r="K180" s="18">
        <v>8578820</v>
      </c>
      <c r="L180" s="49">
        <f t="shared" si="10"/>
        <v>4.5111289551323113E-5</v>
      </c>
      <c r="M180" s="507">
        <v>1</v>
      </c>
      <c r="N180" s="47">
        <f t="shared" si="11"/>
        <v>17</v>
      </c>
      <c r="O180" s="50">
        <f t="shared" si="12"/>
        <v>4.5111289551323113E-5</v>
      </c>
      <c r="P180" s="47">
        <f t="shared" si="13"/>
        <v>1790410</v>
      </c>
      <c r="Q180" s="47">
        <f t="shared" si="14"/>
        <v>8578820</v>
      </c>
      <c r="R180" s="47">
        <f t="array" ref="R180">MIN(((P180-(P$164:P$188&lt;&gt;P180)*P$164:P$188)^2+(Q180-(Q$164:Q$188&lt;&gt;Q180)*Q$164:Q$188)^2)*$M$164:$M$188)^(1/2)</f>
        <v>343461.3727917595</v>
      </c>
      <c r="S180" s="47">
        <f t="array" ref="S180">MATCH(R180,(((P180-(P$164:P$188&lt;&gt;P180)*P$164:P$188)^2+(Q180-(Q$164:Q$188&lt;&gt;Q180)*Q$164:Q$188)^2))^(1/2),0)</f>
        <v>21</v>
      </c>
      <c r="T180" s="47">
        <f t="shared" si="15"/>
        <v>343.46137279175952</v>
      </c>
      <c r="V180" s="47">
        <f t="shared" si="16"/>
        <v>21</v>
      </c>
      <c r="W180" s="50">
        <f t="shared" si="17"/>
        <v>0</v>
      </c>
      <c r="X180" s="47">
        <f t="shared" si="18"/>
        <v>0</v>
      </c>
      <c r="Y180" s="47">
        <f t="shared" si="19"/>
        <v>0</v>
      </c>
      <c r="Z180" s="47">
        <f t="array" ref="Z180">MIN(((X180-(X$164:X$188&lt;&gt;X180)*X$164:X$188)^2+(Y180-(Y$164:Y$188&lt;&gt;Y180)*Y$164:Y$188)^2)*$M$164:$M$188)^(1/2)</f>
        <v>0</v>
      </c>
      <c r="AA180" s="47">
        <f t="array" ref="AA180">MATCH(Z180,(((X180-(X$164:X$188&lt;&gt;X180)*X$164:X$188)^2+(Y180-(Y$164:Y$188&lt;&gt;Y180)*Y$164:Y$188)^2))^(1/2),0)</f>
        <v>1</v>
      </c>
      <c r="AB180" s="47">
        <f t="shared" si="20"/>
        <v>0</v>
      </c>
      <c r="AD180" s="47">
        <f t="shared" si="21"/>
        <v>21</v>
      </c>
      <c r="AE180" s="50">
        <f t="shared" si="22"/>
        <v>0</v>
      </c>
      <c r="AF180" s="47">
        <f t="shared" si="23"/>
        <v>0</v>
      </c>
      <c r="AG180" s="47">
        <f t="shared" si="24"/>
        <v>0</v>
      </c>
      <c r="AH180" s="47">
        <f t="array" ref="AH180">MIN(((AF180-(AF$164:AF$188&lt;&gt;AF180)*AF$164:AF$188)^2+(AG180-(AG$164:AG$188&lt;&gt;AG180)*AG$164:AG$188)^2)*$M$164:$M$188)^(1/2)</f>
        <v>0</v>
      </c>
      <c r="AI180" s="47">
        <f t="array" ref="AI180">MATCH(AH180,(((AF180-(AF$164:AF$188&lt;&gt;AF180)*AF$164:AF$188)^2+(AG180-(AG$164:AG$188&lt;&gt;AG180)*AG$164:AG$188)^2))^(1/2),0)</f>
        <v>1</v>
      </c>
      <c r="AJ180" s="47">
        <f t="shared" si="25"/>
        <v>0</v>
      </c>
      <c r="AL180" s="47">
        <f t="shared" si="26"/>
        <v>21</v>
      </c>
      <c r="AM180" s="50">
        <f t="shared" si="27"/>
        <v>0</v>
      </c>
      <c r="AN180" s="47">
        <f t="shared" si="28"/>
        <v>0</v>
      </c>
      <c r="AO180" s="47">
        <f t="shared" si="29"/>
        <v>0</v>
      </c>
      <c r="AP180" s="47">
        <f t="array" ref="AP180">MIN(((AN180-(AN$164:AN$188&lt;&gt;AN180)*AN$164:AN$188)^2+(AO180-(AO$164:AO$188&lt;&gt;AO180)*AO$164:AO$188)^2)*$M$164:$M$188)^(1/2)</f>
        <v>0</v>
      </c>
      <c r="AQ180" s="47">
        <f t="array" ref="AQ180">MATCH(AP180,(((AN180-(AN$164:AN$188&lt;&gt;AN180)*AN$164:AN$188)^2+(AO180-(AO$164:AO$188&lt;&gt;AO180)*AO$164:AO$188)^2))^(1/2),0)</f>
        <v>1</v>
      </c>
      <c r="AR180" s="47">
        <f t="shared" si="30"/>
        <v>0</v>
      </c>
      <c r="AT180" s="47">
        <f t="shared" si="31"/>
        <v>21</v>
      </c>
      <c r="AU180" s="50">
        <f t="shared" si="32"/>
        <v>0</v>
      </c>
      <c r="AV180" s="47">
        <f t="shared" si="33"/>
        <v>0</v>
      </c>
      <c r="AW180" s="47">
        <f t="shared" si="34"/>
        <v>0</v>
      </c>
      <c r="AX180" s="47">
        <f t="array" ref="AX180">MIN(((AV180-(AV$164:AV$188&lt;&gt;AV180)*AV$164:AV$188)^2+(AW180-(AW$164:AW$188&lt;&gt;AW180)*AW$164:AW$188)^2)*$M$164:$M$188)^(1/2)</f>
        <v>0</v>
      </c>
      <c r="AY180" s="47">
        <f t="array" ref="AY180">MATCH(AX180,(((AV180-(AV$164:AV$188&lt;&gt;AV180)*AV$164:AV$188)^2+(AW180-(AW$164:AW$188&lt;&gt;AW180)*AW$164:AW$188)^2))^(1/2),0)</f>
        <v>1</v>
      </c>
      <c r="AZ180" s="47">
        <f t="shared" si="35"/>
        <v>0</v>
      </c>
      <c r="BB180" s="47">
        <f t="shared" si="36"/>
        <v>21</v>
      </c>
      <c r="BC180" s="50">
        <f t="shared" si="37"/>
        <v>0</v>
      </c>
      <c r="BD180" s="47">
        <f t="shared" si="38"/>
        <v>0</v>
      </c>
      <c r="BE180" s="47">
        <f t="shared" si="39"/>
        <v>0</v>
      </c>
      <c r="BF180" s="47">
        <f t="array" ref="BF180">MIN(((BD180-(BD$164:BD$188&lt;&gt;BD180)*BD$164:BD$188)^2+(BE180-(BE$164:BE$188&lt;&gt;BE180)*BE$164:BE$188)^2)*$M$164:$M$188)^(1/2)</f>
        <v>0</v>
      </c>
      <c r="BG180" s="47">
        <f t="array" ref="BG180">MATCH(BF180,(((BD180-(BD$164:BD$188&lt;&gt;BD180)*BD$164:BD$188)^2+(BE180-(BE$164:BE$188&lt;&gt;BE180)*BE$164:BE$188)^2))^(1/2),0)</f>
        <v>1</v>
      </c>
      <c r="BH180" s="47">
        <f t="shared" si="40"/>
        <v>0</v>
      </c>
      <c r="BJ180" s="47">
        <f t="shared" si="41"/>
        <v>1</v>
      </c>
      <c r="BK180" s="47">
        <f t="shared" si="42"/>
        <v>0</v>
      </c>
      <c r="BL180" s="47">
        <f t="shared" si="43"/>
        <v>0</v>
      </c>
      <c r="BM180" s="47">
        <f t="shared" si="44"/>
        <v>0</v>
      </c>
      <c r="BN180" s="47">
        <f t="shared" si="45"/>
        <v>0</v>
      </c>
      <c r="BO180" s="47">
        <f t="shared" si="46"/>
        <v>0</v>
      </c>
      <c r="BQ180" s="47">
        <f t="array" ref="BQ180">MATCH(MIN((TRANSPOSE(BJ$164:BJ$188)=0)*10000+INDEX(p.dist.mat,$F180,0)),(TRANSPOSE(BJ$164:BJ$188)=0)*10000+INDEX(p.dist.mat,$F180,0),0)</f>
        <v>17</v>
      </c>
      <c r="BR180" s="47">
        <f t="array" ref="BR180">MATCH(MIN((TRANSPOSE(BK$164:BK$188)=0)*10000+INDEX(p.dist.mat,$F180,0)),(TRANSPOSE(BK$164:BK$188)=0)*10000+INDEX(p.dist.mat,$F180,0),0)</f>
        <v>8</v>
      </c>
      <c r="BS180" s="47">
        <f t="array" ref="BS180">MATCH(MIN((TRANSPOSE(BL$164:BL$188)=0)*10000+INDEX(p.dist.mat,$F180,0)),(TRANSPOSE(BL$164:BL$188)=0)*10000+INDEX(p.dist.mat,$F180,0),0)</f>
        <v>8</v>
      </c>
      <c r="BT180" s="47">
        <f t="array" ref="BT180">MATCH(MIN((TRANSPOSE(BM$164:BM$188)=0)*10000+INDEX(p.dist.mat,$F180,0)),(TRANSPOSE(BM$164:BM$188)=0)*10000+INDEX(p.dist.mat,$F180,0),0)</f>
        <v>8</v>
      </c>
      <c r="BU180" s="47">
        <f t="array" ref="BU180">MATCH(MIN((TRANSPOSE(BN$164:BN$188)=0)*10000+INDEX(p.dist.mat,$F180,0)),(TRANSPOSE(BN$164:BN$188)=0)*10000+INDEX(p.dist.mat,$F180,0),0)</f>
        <v>23</v>
      </c>
      <c r="BV180" s="47">
        <f t="array" ref="BV180">MATCH(MIN((TRANSPOSE(BO$164:BO$188)=0)*10000+INDEX(p.dist.mat,$F180,0)),(TRANSPOSE(BO$164:BO$188)=0)*10000+INDEX(p.dist.mat,$F180,0),0)</f>
        <v>23</v>
      </c>
    </row>
    <row r="181" spans="3:75" outlineLevel="2" x14ac:dyDescent="0.3">
      <c r="F181" s="70">
        <v>18</v>
      </c>
      <c r="G181" s="71" t="str">
        <f t="shared" si="9"/>
        <v>Moquegua</v>
      </c>
      <c r="H181" s="71" t="s">
        <v>187</v>
      </c>
      <c r="J181" s="18">
        <v>1584950</v>
      </c>
      <c r="K181" s="18">
        <v>8103900</v>
      </c>
      <c r="L181" s="49">
        <f t="shared" si="10"/>
        <v>5.4133547461587741E-3</v>
      </c>
      <c r="M181" s="507">
        <v>1</v>
      </c>
      <c r="N181" s="47">
        <f t="shared" si="11"/>
        <v>18</v>
      </c>
      <c r="O181" s="50">
        <f t="shared" si="12"/>
        <v>5.4133547461587741E-3</v>
      </c>
      <c r="P181" s="47">
        <f t="shared" si="13"/>
        <v>1584950</v>
      </c>
      <c r="Q181" s="47">
        <f t="shared" si="14"/>
        <v>8103900</v>
      </c>
      <c r="R181" s="47">
        <f t="array" ref="R181">MIN(((P181-(P$164:P$188&lt;&gt;P181)*P$164:P$188)^2+(Q181-(Q$164:Q$188&lt;&gt;Q181)*Q$164:Q$188)^2)*$M$164:$M$188)^(1/2)</f>
        <v>91525.561456895739</v>
      </c>
      <c r="S181" s="47">
        <f t="array" ref="S181">MATCH(R181,(((P181-(P$164:P$188&lt;&gt;P181)*P$164:P$188)^2+(Q181-(Q$164:Q$188&lt;&gt;Q181)*Q$164:Q$188)^2))^(1/2),0)</f>
        <v>4</v>
      </c>
      <c r="T181" s="47">
        <f t="shared" si="15"/>
        <v>91.525561456895744</v>
      </c>
      <c r="V181" s="47">
        <f t="shared" si="16"/>
        <v>18</v>
      </c>
      <c r="W181" s="50">
        <f t="shared" si="17"/>
        <v>9.9966617645732021E-3</v>
      </c>
      <c r="X181" s="47">
        <f t="shared" si="18"/>
        <v>1584950</v>
      </c>
      <c r="Y181" s="47">
        <f t="shared" si="19"/>
        <v>8103900</v>
      </c>
      <c r="Z181" s="47">
        <f t="array" ref="Z181">MIN(((X181-(X$164:X$188&lt;&gt;X181)*X$164:X$188)^2+(Y181-(Y$164:Y$188&lt;&gt;Y181)*Y$164:Y$188)^2)*$M$164:$M$188)^(1/2)</f>
        <v>141155.83020194384</v>
      </c>
      <c r="AA181" s="47">
        <f t="array" ref="AA181">MATCH(Z181,(((X181-(X$164:X$188&lt;&gt;X181)*X$164:X$188)^2+(Y181-(Y$164:Y$188&lt;&gt;Y181)*Y$164:Y$188)^2))^(1/2),0)</f>
        <v>23</v>
      </c>
      <c r="AB181" s="47">
        <f t="shared" si="20"/>
        <v>141.15583020194384</v>
      </c>
      <c r="AD181" s="47">
        <f t="shared" si="21"/>
        <v>23</v>
      </c>
      <c r="AE181" s="50">
        <f t="shared" si="22"/>
        <v>4.5111289551323113E-5</v>
      </c>
      <c r="AF181" s="47">
        <f t="shared" si="23"/>
        <v>1584950</v>
      </c>
      <c r="AG181" s="47">
        <f t="shared" si="24"/>
        <v>8103900</v>
      </c>
      <c r="AH181" s="47">
        <f t="array" ref="AH181">MIN(((AF181-(AF$164:AF$188&lt;&gt;AF181)*AF$164:AF$188)^2+(AG181-(AG$164:AG$188&lt;&gt;AG181)*AG$164:AG$188)^2)*$M$164:$M$188)^(1/2)</f>
        <v>141155.83020194384</v>
      </c>
      <c r="AI181" s="47">
        <f t="array" ref="AI181">MATCH(AH181,(((AF181-(AF$164:AF$188&lt;&gt;AF181)*AF$164:AF$188)^2+(AG181-(AG$164:AG$188&lt;&gt;AG181)*AG$164:AG$188)^2))^(1/2),0)</f>
        <v>23</v>
      </c>
      <c r="AJ181" s="47">
        <f t="shared" si="25"/>
        <v>141.15583020194384</v>
      </c>
      <c r="AL181" s="47">
        <f t="shared" si="26"/>
        <v>23</v>
      </c>
      <c r="AM181" s="50">
        <f t="shared" si="27"/>
        <v>0</v>
      </c>
      <c r="AN181" s="47">
        <f t="shared" si="28"/>
        <v>0</v>
      </c>
      <c r="AO181" s="47">
        <f t="shared" si="29"/>
        <v>0</v>
      </c>
      <c r="AP181" s="47">
        <f t="array" ref="AP181">MIN(((AN181-(AN$164:AN$188&lt;&gt;AN181)*AN$164:AN$188)^2+(AO181-(AO$164:AO$188&lt;&gt;AO181)*AO$164:AO$188)^2)*$M$164:$M$188)^(1/2)</f>
        <v>0</v>
      </c>
      <c r="AQ181" s="47">
        <f t="array" ref="AQ181">MATCH(AP181,(((AN181-(AN$164:AN$188&lt;&gt;AN181)*AN$164:AN$188)^2+(AO181-(AO$164:AO$188&lt;&gt;AO181)*AO$164:AO$188)^2))^(1/2),0)</f>
        <v>1</v>
      </c>
      <c r="AR181" s="47">
        <f t="shared" si="30"/>
        <v>0</v>
      </c>
      <c r="AT181" s="47">
        <f t="shared" si="31"/>
        <v>23</v>
      </c>
      <c r="AU181" s="50">
        <f t="shared" si="32"/>
        <v>0</v>
      </c>
      <c r="AV181" s="47">
        <f t="shared" si="33"/>
        <v>0</v>
      </c>
      <c r="AW181" s="47">
        <f t="shared" si="34"/>
        <v>0</v>
      </c>
      <c r="AX181" s="47">
        <f t="array" ref="AX181">MIN(((AV181-(AV$164:AV$188&lt;&gt;AV181)*AV$164:AV$188)^2+(AW181-(AW$164:AW$188&lt;&gt;AW181)*AW$164:AW$188)^2)*$M$164:$M$188)^(1/2)</f>
        <v>0</v>
      </c>
      <c r="AY181" s="47">
        <f t="array" ref="AY181">MATCH(AX181,(((AV181-(AV$164:AV$188&lt;&gt;AV181)*AV$164:AV$188)^2+(AW181-(AW$164:AW$188&lt;&gt;AW181)*AW$164:AW$188)^2))^(1/2),0)</f>
        <v>1</v>
      </c>
      <c r="AZ181" s="47">
        <f t="shared" si="35"/>
        <v>0</v>
      </c>
      <c r="BB181" s="47">
        <f t="shared" si="36"/>
        <v>23</v>
      </c>
      <c r="BC181" s="50">
        <f t="shared" si="37"/>
        <v>0</v>
      </c>
      <c r="BD181" s="47">
        <f t="shared" si="38"/>
        <v>0</v>
      </c>
      <c r="BE181" s="47">
        <f t="shared" si="39"/>
        <v>0</v>
      </c>
      <c r="BF181" s="47">
        <f t="array" ref="BF181">MIN(((BD181-(BD$164:BD$188&lt;&gt;BD181)*BD$164:BD$188)^2+(BE181-(BE$164:BE$188&lt;&gt;BE181)*BE$164:BE$188)^2)*$M$164:$M$188)^(1/2)</f>
        <v>0</v>
      </c>
      <c r="BG181" s="47">
        <f t="array" ref="BG181">MATCH(BF181,(((BD181-(BD$164:BD$188&lt;&gt;BD181)*BD$164:BD$188)^2+(BE181-(BE$164:BE$188&lt;&gt;BE181)*BE$164:BE$188)^2))^(1/2),0)</f>
        <v>1</v>
      </c>
      <c r="BH181" s="47">
        <f t="shared" si="40"/>
        <v>0</v>
      </c>
      <c r="BJ181" s="47">
        <f t="shared" si="41"/>
        <v>1</v>
      </c>
      <c r="BK181" s="47">
        <f t="shared" si="42"/>
        <v>1</v>
      </c>
      <c r="BL181" s="47">
        <f t="shared" si="43"/>
        <v>1</v>
      </c>
      <c r="BM181" s="47">
        <f t="shared" si="44"/>
        <v>0</v>
      </c>
      <c r="BN181" s="47">
        <f t="shared" si="45"/>
        <v>0</v>
      </c>
      <c r="BO181" s="47">
        <f t="shared" si="46"/>
        <v>0</v>
      </c>
      <c r="BQ181" s="47">
        <f t="array" ref="BQ181">MATCH(MIN((TRANSPOSE(BJ$164:BJ$188)=0)*10000+INDEX(p.dist.mat,$F181,0)),(TRANSPOSE(BJ$164:BJ$188)=0)*10000+INDEX(p.dist.mat,$F181,0),0)</f>
        <v>18</v>
      </c>
      <c r="BR181" s="47">
        <f t="array" ref="BR181">MATCH(MIN((TRANSPOSE(BK$164:BK$188)=0)*10000+INDEX(p.dist.mat,$F181,0)),(TRANSPOSE(BK$164:BK$188)=0)*10000+INDEX(p.dist.mat,$F181,0),0)</f>
        <v>18</v>
      </c>
      <c r="BS181" s="47">
        <f t="array" ref="BS181">MATCH(MIN((TRANSPOSE(BL$164:BL$188)=0)*10000+INDEX(p.dist.mat,$F181,0)),(TRANSPOSE(BL$164:BL$188)=0)*10000+INDEX(p.dist.mat,$F181,0),0)</f>
        <v>18</v>
      </c>
      <c r="BT181" s="47">
        <f t="array" ref="BT181">MATCH(MIN((TRANSPOSE(BM$164:BM$188)=0)*10000+INDEX(p.dist.mat,$F181,0)),(TRANSPOSE(BM$164:BM$188)=0)*10000+INDEX(p.dist.mat,$F181,0),0)</f>
        <v>23</v>
      </c>
      <c r="BU181" s="47">
        <f t="array" ref="BU181">MATCH(MIN((TRANSPOSE(BN$164:BN$188)=0)*10000+INDEX(p.dist.mat,$F181,0)),(TRANSPOSE(BN$164:BN$188)=0)*10000+INDEX(p.dist.mat,$F181,0),0)</f>
        <v>23</v>
      </c>
      <c r="BV181" s="47">
        <f t="array" ref="BV181">MATCH(MIN((TRANSPOSE(BO$164:BO$188)=0)*10000+INDEX(p.dist.mat,$F181,0)),(TRANSPOSE(BO$164:BO$188)=0)*10000+INDEX(p.dist.mat,$F181,0),0)</f>
        <v>23</v>
      </c>
    </row>
    <row r="182" spans="3:75" outlineLevel="2" x14ac:dyDescent="0.3">
      <c r="F182" s="70">
        <v>19</v>
      </c>
      <c r="G182" s="71" t="str">
        <f t="shared" si="9"/>
        <v>Pasco</v>
      </c>
      <c r="H182" s="71" t="s">
        <v>1258</v>
      </c>
      <c r="J182" s="18">
        <v>1019550</v>
      </c>
      <c r="K182" s="18">
        <v>8816870</v>
      </c>
      <c r="L182" s="49">
        <f t="shared" si="10"/>
        <v>9.0222579102646231E-4</v>
      </c>
      <c r="M182" s="507">
        <v>1</v>
      </c>
      <c r="N182" s="47">
        <f t="shared" si="11"/>
        <v>19</v>
      </c>
      <c r="O182" s="50">
        <f t="shared" si="12"/>
        <v>9.0222579102646231E-4</v>
      </c>
      <c r="P182" s="47">
        <f t="shared" si="13"/>
        <v>1019550</v>
      </c>
      <c r="Q182" s="47">
        <f t="shared" si="14"/>
        <v>8816870</v>
      </c>
      <c r="R182" s="47">
        <f t="array" ref="R182">MIN(((P182-(P$164:P$188&lt;&gt;P182)*P$164:P$188)^2+(Q182-(Q$164:Q$188&lt;&gt;Q182)*Q$164:Q$188)^2)*$M$164:$M$188)^(1/2)</f>
        <v>134940.06262040936</v>
      </c>
      <c r="S182" s="47">
        <f t="array" ref="S182">MATCH(R182,(((P182-(P$164:P$188&lt;&gt;P182)*P$164:P$188)^2+(Q182-(Q$164:Q$188&lt;&gt;Q182)*Q$164:Q$188)^2))^(1/2),0)</f>
        <v>10</v>
      </c>
      <c r="T182" s="47">
        <f t="shared" si="15"/>
        <v>134.94006262040935</v>
      </c>
      <c r="V182" s="47">
        <f t="shared" si="16"/>
        <v>19</v>
      </c>
      <c r="W182" s="50">
        <f t="shared" si="17"/>
        <v>9.7440385430857927E-4</v>
      </c>
      <c r="X182" s="47">
        <f t="shared" si="18"/>
        <v>1019550</v>
      </c>
      <c r="Y182" s="47">
        <f t="shared" si="19"/>
        <v>8816870</v>
      </c>
      <c r="Z182" s="47">
        <f t="array" ref="Z182">MIN(((X182-(X$164:X$188&lt;&gt;X182)*X$164:X$188)^2+(Y182-(Y$164:Y$188&lt;&gt;Y182)*Y$164:Y$188)^2)*$M$164:$M$188)^(1/2)</f>
        <v>175608.92221353675</v>
      </c>
      <c r="AA182" s="47">
        <f t="array" ref="AA182">MATCH(Z182,(((X182-(X$164:X$188&lt;&gt;X182)*X$164:X$188)^2+(Y182-(Y$164:Y$188&lt;&gt;Y182)*Y$164:Y$188)^2))^(1/2),0)</f>
        <v>15</v>
      </c>
      <c r="AB182" s="47">
        <f t="shared" si="20"/>
        <v>175.60892221353674</v>
      </c>
      <c r="AD182" s="47">
        <f t="shared" si="21"/>
        <v>15</v>
      </c>
      <c r="AE182" s="50">
        <f t="shared" si="22"/>
        <v>0</v>
      </c>
      <c r="AF182" s="47">
        <f t="shared" si="23"/>
        <v>0</v>
      </c>
      <c r="AG182" s="47">
        <f t="shared" si="24"/>
        <v>0</v>
      </c>
      <c r="AH182" s="47">
        <f t="array" ref="AH182">MIN(((AF182-(AF$164:AF$188&lt;&gt;AF182)*AF$164:AF$188)^2+(AG182-(AG$164:AG$188&lt;&gt;AG182)*AG$164:AG$188)^2)*$M$164:$M$188)^(1/2)</f>
        <v>0</v>
      </c>
      <c r="AI182" s="47">
        <f t="array" ref="AI182">MATCH(AH182,(((AF182-(AF$164:AF$188&lt;&gt;AF182)*AF$164:AF$188)^2+(AG182-(AG$164:AG$188&lt;&gt;AG182)*AG$164:AG$188)^2))^(1/2),0)</f>
        <v>1</v>
      </c>
      <c r="AJ182" s="47">
        <f t="shared" si="25"/>
        <v>0</v>
      </c>
      <c r="AL182" s="47">
        <f t="shared" si="26"/>
        <v>15</v>
      </c>
      <c r="AM182" s="50">
        <f t="shared" si="27"/>
        <v>0</v>
      </c>
      <c r="AN182" s="47">
        <f t="shared" si="28"/>
        <v>0</v>
      </c>
      <c r="AO182" s="47">
        <f t="shared" si="29"/>
        <v>0</v>
      </c>
      <c r="AP182" s="47">
        <f t="array" ref="AP182">MIN(((AN182-(AN$164:AN$188&lt;&gt;AN182)*AN$164:AN$188)^2+(AO182-(AO$164:AO$188&lt;&gt;AO182)*AO$164:AO$188)^2)*$M$164:$M$188)^(1/2)</f>
        <v>0</v>
      </c>
      <c r="AQ182" s="47">
        <f t="array" ref="AQ182">MATCH(AP182,(((AN182-(AN$164:AN$188&lt;&gt;AN182)*AN$164:AN$188)^2+(AO182-(AO$164:AO$188&lt;&gt;AO182)*AO$164:AO$188)^2))^(1/2),0)</f>
        <v>1</v>
      </c>
      <c r="AR182" s="47">
        <f t="shared" si="30"/>
        <v>0</v>
      </c>
      <c r="AT182" s="47">
        <f t="shared" si="31"/>
        <v>15</v>
      </c>
      <c r="AU182" s="50">
        <f t="shared" si="32"/>
        <v>0</v>
      </c>
      <c r="AV182" s="47">
        <f t="shared" si="33"/>
        <v>0</v>
      </c>
      <c r="AW182" s="47">
        <f t="shared" si="34"/>
        <v>0</v>
      </c>
      <c r="AX182" s="47">
        <f t="array" ref="AX182">MIN(((AV182-(AV$164:AV$188&lt;&gt;AV182)*AV$164:AV$188)^2+(AW182-(AW$164:AW$188&lt;&gt;AW182)*AW$164:AW$188)^2)*$M$164:$M$188)^(1/2)</f>
        <v>0</v>
      </c>
      <c r="AY182" s="47">
        <f t="array" ref="AY182">MATCH(AX182,(((AV182-(AV$164:AV$188&lt;&gt;AV182)*AV$164:AV$188)^2+(AW182-(AW$164:AW$188&lt;&gt;AW182)*AW$164:AW$188)^2))^(1/2),0)</f>
        <v>1</v>
      </c>
      <c r="AZ182" s="47">
        <f t="shared" si="35"/>
        <v>0</v>
      </c>
      <c r="BB182" s="47">
        <f t="shared" si="36"/>
        <v>15</v>
      </c>
      <c r="BC182" s="50">
        <f t="shared" si="37"/>
        <v>0</v>
      </c>
      <c r="BD182" s="47">
        <f t="shared" si="38"/>
        <v>0</v>
      </c>
      <c r="BE182" s="47">
        <f t="shared" si="39"/>
        <v>0</v>
      </c>
      <c r="BF182" s="47">
        <f t="array" ref="BF182">MIN(((BD182-(BD$164:BD$188&lt;&gt;BD182)*BD$164:BD$188)^2+(BE182-(BE$164:BE$188&lt;&gt;BE182)*BE$164:BE$188)^2)*$M$164:$M$188)^(1/2)</f>
        <v>0</v>
      </c>
      <c r="BG182" s="47">
        <f t="array" ref="BG182">MATCH(BF182,(((BD182-(BD$164:BD$188&lt;&gt;BD182)*BD$164:BD$188)^2+(BE182-(BE$164:BE$188&lt;&gt;BE182)*BE$164:BE$188)^2))^(1/2),0)</f>
        <v>1</v>
      </c>
      <c r="BH182" s="47">
        <f t="shared" si="40"/>
        <v>0</v>
      </c>
      <c r="BJ182" s="47">
        <f t="shared" si="41"/>
        <v>1</v>
      </c>
      <c r="BK182" s="47">
        <f t="shared" si="42"/>
        <v>1</v>
      </c>
      <c r="BL182" s="47">
        <f t="shared" si="43"/>
        <v>0</v>
      </c>
      <c r="BM182" s="47">
        <f t="shared" si="44"/>
        <v>0</v>
      </c>
      <c r="BN182" s="47">
        <f t="shared" si="45"/>
        <v>0</v>
      </c>
      <c r="BO182" s="47">
        <f t="shared" si="46"/>
        <v>0</v>
      </c>
      <c r="BQ182" s="47">
        <f t="array" ref="BQ182">MATCH(MIN((TRANSPOSE(BJ$164:BJ$188)=0)*10000+INDEX(p.dist.mat,$F182,0)),(TRANSPOSE(BJ$164:BJ$188)=0)*10000+INDEX(p.dist.mat,$F182,0),0)</f>
        <v>19</v>
      </c>
      <c r="BR182" s="47">
        <f t="array" ref="BR182">MATCH(MIN((TRANSPOSE(BK$164:BK$188)=0)*10000+INDEX(p.dist.mat,$F182,0)),(TRANSPOSE(BK$164:BK$188)=0)*10000+INDEX(p.dist.mat,$F182,0),0)</f>
        <v>19</v>
      </c>
      <c r="BS182" s="47">
        <f t="array" ref="BS182">MATCH(MIN((TRANSPOSE(BL$164:BL$188)=0)*10000+INDEX(p.dist.mat,$F182,0)),(TRANSPOSE(BL$164:BL$188)=0)*10000+INDEX(p.dist.mat,$F182,0),0)</f>
        <v>15</v>
      </c>
      <c r="BT182" s="47">
        <f t="array" ref="BT182">MATCH(MIN((TRANSPOSE(BM$164:BM$188)=0)*10000+INDEX(p.dist.mat,$F182,0)),(TRANSPOSE(BM$164:BM$188)=0)*10000+INDEX(p.dist.mat,$F182,0),0)</f>
        <v>15</v>
      </c>
      <c r="BU182" s="47">
        <f t="array" ref="BU182">MATCH(MIN((TRANSPOSE(BN$164:BN$188)=0)*10000+INDEX(p.dist.mat,$F182,0)),(TRANSPOSE(BN$164:BN$188)=0)*10000+INDEX(p.dist.mat,$F182,0),0)</f>
        <v>15</v>
      </c>
      <c r="BV182" s="47">
        <f t="array" ref="BV182">MATCH(MIN((TRANSPOSE(BO$164:BO$188)=0)*10000+INDEX(p.dist.mat,$F182,0)),(TRANSPOSE(BO$164:BO$188)=0)*10000+INDEX(p.dist.mat,$F182,0),0)</f>
        <v>15</v>
      </c>
    </row>
    <row r="183" spans="3:75" outlineLevel="2" x14ac:dyDescent="0.3">
      <c r="F183" s="70">
        <v>20</v>
      </c>
      <c r="G183" s="71" t="str">
        <f t="shared" si="9"/>
        <v>Piura</v>
      </c>
      <c r="H183" s="71" t="s">
        <v>189</v>
      </c>
      <c r="J183" s="18">
        <v>538899</v>
      </c>
      <c r="K183" s="18">
        <v>9426840</v>
      </c>
      <c r="L183" s="49">
        <f t="shared" si="10"/>
        <v>5.4133547461587741E-3</v>
      </c>
      <c r="M183" s="507">
        <v>5</v>
      </c>
      <c r="N183" s="47">
        <f t="shared" si="11"/>
        <v>20</v>
      </c>
      <c r="O183" s="50">
        <f t="shared" si="12"/>
        <v>5.4133547461587741E-3</v>
      </c>
      <c r="P183" s="47">
        <f t="shared" si="13"/>
        <v>538899</v>
      </c>
      <c r="Q183" s="47">
        <f t="shared" si="14"/>
        <v>9426840</v>
      </c>
      <c r="R183" s="47">
        <f t="array" ref="R183">MIN(((P183-(P$164:P$188&lt;&gt;P183)*P$164:P$188)^2+(Q183-(Q$164:Q$188&lt;&gt;Q183)*Q$164:Q$188)^2)*$M$164:$M$188)^(1/2)</f>
        <v>180280.23276277407</v>
      </c>
      <c r="S183" s="47">
        <f t="array" ref="S183">MATCH(R183,(((P183-(P$164:P$188&lt;&gt;P183)*P$164:P$188)^2+(Q183-(Q$164:Q$188&lt;&gt;Q183)*Q$164:Q$188)^2))^(1/2),0)</f>
        <v>24</v>
      </c>
      <c r="T183" s="47">
        <f t="shared" si="15"/>
        <v>180.28023276277406</v>
      </c>
      <c r="V183" s="47">
        <f t="shared" si="16"/>
        <v>24</v>
      </c>
      <c r="W183" s="50">
        <f t="shared" si="17"/>
        <v>0</v>
      </c>
      <c r="X183" s="47">
        <f t="shared" si="18"/>
        <v>0</v>
      </c>
      <c r="Y183" s="47">
        <f t="shared" si="19"/>
        <v>0</v>
      </c>
      <c r="Z183" s="47">
        <f t="array" ref="Z183">MIN(((X183-(X$164:X$188&lt;&gt;X183)*X$164:X$188)^2+(Y183-(Y$164:Y$188&lt;&gt;Y183)*Y$164:Y$188)^2)*$M$164:$M$188)^(1/2)</f>
        <v>0</v>
      </c>
      <c r="AA183" s="47">
        <f t="array" ref="AA183">MATCH(Z183,(((X183-(X$164:X$188&lt;&gt;X183)*X$164:X$188)^2+(Y183-(Y$164:Y$188&lt;&gt;Y183)*Y$164:Y$188)^2))^(1/2),0)</f>
        <v>1</v>
      </c>
      <c r="AB183" s="47">
        <f t="shared" si="20"/>
        <v>0</v>
      </c>
      <c r="AD183" s="47">
        <f t="shared" si="21"/>
        <v>24</v>
      </c>
      <c r="AE183" s="50">
        <f t="shared" si="22"/>
        <v>0</v>
      </c>
      <c r="AF183" s="47">
        <f t="shared" si="23"/>
        <v>0</v>
      </c>
      <c r="AG183" s="47">
        <f t="shared" si="24"/>
        <v>0</v>
      </c>
      <c r="AH183" s="47">
        <f t="array" ref="AH183">MIN(((AF183-(AF$164:AF$188&lt;&gt;AF183)*AF$164:AF$188)^2+(AG183-(AG$164:AG$188&lt;&gt;AG183)*AG$164:AG$188)^2)*$M$164:$M$188)^(1/2)</f>
        <v>0</v>
      </c>
      <c r="AI183" s="47">
        <f t="array" ref="AI183">MATCH(AH183,(((AF183-(AF$164:AF$188&lt;&gt;AF183)*AF$164:AF$188)^2+(AG183-(AG$164:AG$188&lt;&gt;AG183)*AG$164:AG$188)^2))^(1/2),0)</f>
        <v>1</v>
      </c>
      <c r="AJ183" s="47">
        <f t="shared" si="25"/>
        <v>0</v>
      </c>
      <c r="AL183" s="47">
        <f t="shared" si="26"/>
        <v>24</v>
      </c>
      <c r="AM183" s="50">
        <f t="shared" si="27"/>
        <v>0</v>
      </c>
      <c r="AN183" s="47">
        <f t="shared" si="28"/>
        <v>0</v>
      </c>
      <c r="AO183" s="47">
        <f t="shared" si="29"/>
        <v>0</v>
      </c>
      <c r="AP183" s="47">
        <f t="array" ref="AP183">MIN(((AN183-(AN$164:AN$188&lt;&gt;AN183)*AN$164:AN$188)^2+(AO183-(AO$164:AO$188&lt;&gt;AO183)*AO$164:AO$188)^2)*$M$164:$M$188)^(1/2)</f>
        <v>0</v>
      </c>
      <c r="AQ183" s="47">
        <f t="array" ref="AQ183">MATCH(AP183,(((AN183-(AN$164:AN$188&lt;&gt;AN183)*AN$164:AN$188)^2+(AO183-(AO$164:AO$188&lt;&gt;AO183)*AO$164:AO$188)^2))^(1/2),0)</f>
        <v>1</v>
      </c>
      <c r="AR183" s="47">
        <f t="shared" si="30"/>
        <v>0</v>
      </c>
      <c r="AT183" s="47">
        <f t="shared" si="31"/>
        <v>24</v>
      </c>
      <c r="AU183" s="50">
        <f t="shared" si="32"/>
        <v>0</v>
      </c>
      <c r="AV183" s="47">
        <f t="shared" si="33"/>
        <v>0</v>
      </c>
      <c r="AW183" s="47">
        <f t="shared" si="34"/>
        <v>0</v>
      </c>
      <c r="AX183" s="47">
        <f t="array" ref="AX183">MIN(((AV183-(AV$164:AV$188&lt;&gt;AV183)*AV$164:AV$188)^2+(AW183-(AW$164:AW$188&lt;&gt;AW183)*AW$164:AW$188)^2)*$M$164:$M$188)^(1/2)</f>
        <v>0</v>
      </c>
      <c r="AY183" s="47">
        <f t="array" ref="AY183">MATCH(AX183,(((AV183-(AV$164:AV$188&lt;&gt;AV183)*AV$164:AV$188)^2+(AW183-(AW$164:AW$188&lt;&gt;AW183)*AW$164:AW$188)^2))^(1/2),0)</f>
        <v>1</v>
      </c>
      <c r="AZ183" s="47">
        <f t="shared" si="35"/>
        <v>0</v>
      </c>
      <c r="BB183" s="47">
        <f t="shared" si="36"/>
        <v>24</v>
      </c>
      <c r="BC183" s="50">
        <f t="shared" si="37"/>
        <v>0</v>
      </c>
      <c r="BD183" s="47">
        <f t="shared" si="38"/>
        <v>0</v>
      </c>
      <c r="BE183" s="47">
        <f t="shared" si="39"/>
        <v>0</v>
      </c>
      <c r="BF183" s="47">
        <f t="array" ref="BF183">MIN(((BD183-(BD$164:BD$188&lt;&gt;BD183)*BD$164:BD$188)^2+(BE183-(BE$164:BE$188&lt;&gt;BE183)*BE$164:BE$188)^2)*$M$164:$M$188)^(1/2)</f>
        <v>0</v>
      </c>
      <c r="BG183" s="47">
        <f t="array" ref="BG183">MATCH(BF183,(((BD183-(BD$164:BD$188&lt;&gt;BD183)*BD$164:BD$188)^2+(BE183-(BE$164:BE$188&lt;&gt;BE183)*BE$164:BE$188)^2))^(1/2),0)</f>
        <v>1</v>
      </c>
      <c r="BH183" s="47">
        <f t="shared" si="40"/>
        <v>0</v>
      </c>
      <c r="BJ183" s="47">
        <f t="shared" si="41"/>
        <v>1</v>
      </c>
      <c r="BK183" s="47">
        <f t="shared" si="42"/>
        <v>0</v>
      </c>
      <c r="BL183" s="47">
        <f t="shared" si="43"/>
        <v>0</v>
      </c>
      <c r="BM183" s="47">
        <f t="shared" si="44"/>
        <v>0</v>
      </c>
      <c r="BN183" s="47">
        <f t="shared" si="45"/>
        <v>0</v>
      </c>
      <c r="BO183" s="47">
        <f t="shared" si="46"/>
        <v>0</v>
      </c>
      <c r="BQ183" s="47">
        <f t="array" ref="BQ183">MATCH(MIN((TRANSPOSE(BJ$164:BJ$188)=0)*10000+INDEX(p.dist.mat,$F183,0)),(TRANSPOSE(BJ$164:BJ$188)=0)*10000+INDEX(p.dist.mat,$F183,0),0)</f>
        <v>20</v>
      </c>
      <c r="BR183" s="47">
        <f t="array" ref="BR183">MATCH(MIN((TRANSPOSE(BK$164:BK$188)=0)*10000+INDEX(p.dist.mat,$F183,0)),(TRANSPOSE(BK$164:BK$188)=0)*10000+INDEX(p.dist.mat,$F183,0),0)</f>
        <v>24</v>
      </c>
      <c r="BS183" s="47">
        <f t="array" ref="BS183">MATCH(MIN((TRANSPOSE(BL$164:BL$188)=0)*10000+INDEX(p.dist.mat,$F183,0)),(TRANSPOSE(BL$164:BL$188)=0)*10000+INDEX(p.dist.mat,$F183,0),0)</f>
        <v>24</v>
      </c>
      <c r="BT183" s="47">
        <f t="array" ref="BT183">MATCH(MIN((TRANSPOSE(BM$164:BM$188)=0)*10000+INDEX(p.dist.mat,$F183,0)),(TRANSPOSE(BM$164:BM$188)=0)*10000+INDEX(p.dist.mat,$F183,0),0)</f>
        <v>24</v>
      </c>
      <c r="BU183" s="47">
        <f t="array" ref="BU183">MATCH(MIN((TRANSPOSE(BN$164:BN$188)=0)*10000+INDEX(p.dist.mat,$F183,0)),(TRANSPOSE(BN$164:BN$188)=0)*10000+INDEX(p.dist.mat,$F183,0),0)</f>
        <v>2</v>
      </c>
      <c r="BV183" s="47">
        <f t="array" ref="BV183">MATCH(MIN((TRANSPOSE(BO$164:BO$188)=0)*10000+INDEX(p.dist.mat,$F183,0)),(TRANSPOSE(BO$164:BO$188)=0)*10000+INDEX(p.dist.mat,$F183,0),0)</f>
        <v>15</v>
      </c>
    </row>
    <row r="184" spans="3:75" outlineLevel="2" x14ac:dyDescent="0.3">
      <c r="F184" s="70">
        <v>21</v>
      </c>
      <c r="G184" s="71" t="str">
        <f t="shared" si="9"/>
        <v>Puno</v>
      </c>
      <c r="H184" s="71" t="s">
        <v>1257</v>
      </c>
      <c r="J184" s="18">
        <v>1671960</v>
      </c>
      <c r="K184" s="18">
        <v>8256430</v>
      </c>
      <c r="L184" s="49">
        <f t="shared" si="10"/>
        <v>7.2178063282116986E-5</v>
      </c>
      <c r="M184" s="507">
        <v>1</v>
      </c>
      <c r="N184" s="47">
        <f t="shared" si="11"/>
        <v>21</v>
      </c>
      <c r="O184" s="50">
        <f t="shared" si="12"/>
        <v>7.2178063282116986E-5</v>
      </c>
      <c r="P184" s="47">
        <f t="shared" si="13"/>
        <v>1671960</v>
      </c>
      <c r="Q184" s="47">
        <f t="shared" si="14"/>
        <v>8256430</v>
      </c>
      <c r="R184" s="47">
        <f t="array" ref="R184">MIN(((P184-(P$164:P$188&lt;&gt;P184)*P$164:P$188)^2+(Q184-(Q$164:Q$188&lt;&gt;Q184)*Q$164:Q$188)^2)*$M$164:$M$188)^(1/2)</f>
        <v>175602.22379001926</v>
      </c>
      <c r="S184" s="47">
        <f t="array" ref="S184">MATCH(R184,(((P184-(P$164:P$188&lt;&gt;P184)*P$164:P$188)^2+(Q184-(Q$164:Q$188&lt;&gt;Q184)*Q$164:Q$188)^2))^(1/2),0)</f>
        <v>18</v>
      </c>
      <c r="T184" s="47">
        <f t="shared" si="15"/>
        <v>175.60222379001925</v>
      </c>
      <c r="V184" s="47">
        <f t="shared" si="16"/>
        <v>18</v>
      </c>
      <c r="W184" s="50">
        <f t="shared" si="17"/>
        <v>4.5111289551323113E-5</v>
      </c>
      <c r="X184" s="47">
        <f t="shared" si="18"/>
        <v>1671960</v>
      </c>
      <c r="Y184" s="47">
        <f t="shared" si="19"/>
        <v>8256430</v>
      </c>
      <c r="Z184" s="47">
        <f t="array" ref="Z184">MIN(((X184-(X$164:X$188&lt;&gt;X184)*X$164:X$188)^2+(Y184-(Y$164:Y$188&lt;&gt;Y184)*Y$164:Y$188)^2)*$M$164:$M$188)^(1/2)</f>
        <v>175602.22379001926</v>
      </c>
      <c r="AA184" s="47">
        <f t="array" ref="AA184">MATCH(Z184,(((X184-(X$164:X$188&lt;&gt;X184)*X$164:X$188)^2+(Y184-(Y$164:Y$188&lt;&gt;Y184)*Y$164:Y$188)^2))^(1/2),0)</f>
        <v>18</v>
      </c>
      <c r="AB184" s="47">
        <f t="shared" si="20"/>
        <v>175.60222379001925</v>
      </c>
      <c r="AD184" s="47">
        <f t="shared" si="21"/>
        <v>18</v>
      </c>
      <c r="AE184" s="50">
        <f t="shared" si="22"/>
        <v>0</v>
      </c>
      <c r="AF184" s="47">
        <f t="shared" si="23"/>
        <v>0</v>
      </c>
      <c r="AG184" s="47">
        <f t="shared" si="24"/>
        <v>0</v>
      </c>
      <c r="AH184" s="47">
        <f t="array" ref="AH184">MIN(((AF184-(AF$164:AF$188&lt;&gt;AF184)*AF$164:AF$188)^2+(AG184-(AG$164:AG$188&lt;&gt;AG184)*AG$164:AG$188)^2)*$M$164:$M$188)^(1/2)</f>
        <v>0</v>
      </c>
      <c r="AI184" s="47">
        <f t="array" ref="AI184">MATCH(AH184,(((AF184-(AF$164:AF$188&lt;&gt;AF184)*AF$164:AF$188)^2+(AG184-(AG$164:AG$188&lt;&gt;AG184)*AG$164:AG$188)^2))^(1/2),0)</f>
        <v>1</v>
      </c>
      <c r="AJ184" s="47">
        <f t="shared" si="25"/>
        <v>0</v>
      </c>
      <c r="AL184" s="47">
        <f t="shared" si="26"/>
        <v>18</v>
      </c>
      <c r="AM184" s="50">
        <f t="shared" si="27"/>
        <v>0</v>
      </c>
      <c r="AN184" s="47">
        <f t="shared" si="28"/>
        <v>0</v>
      </c>
      <c r="AO184" s="47">
        <f t="shared" si="29"/>
        <v>0</v>
      </c>
      <c r="AP184" s="47">
        <f t="array" ref="AP184">MIN(((AN184-(AN$164:AN$188&lt;&gt;AN184)*AN$164:AN$188)^2+(AO184-(AO$164:AO$188&lt;&gt;AO184)*AO$164:AO$188)^2)*$M$164:$M$188)^(1/2)</f>
        <v>0</v>
      </c>
      <c r="AQ184" s="47">
        <f t="array" ref="AQ184">MATCH(AP184,(((AN184-(AN$164:AN$188&lt;&gt;AN184)*AN$164:AN$188)^2+(AO184-(AO$164:AO$188&lt;&gt;AO184)*AO$164:AO$188)^2))^(1/2),0)</f>
        <v>1</v>
      </c>
      <c r="AR184" s="47">
        <f t="shared" si="30"/>
        <v>0</v>
      </c>
      <c r="AT184" s="47">
        <f t="shared" si="31"/>
        <v>18</v>
      </c>
      <c r="AU184" s="50">
        <f t="shared" si="32"/>
        <v>0</v>
      </c>
      <c r="AV184" s="47">
        <f t="shared" si="33"/>
        <v>0</v>
      </c>
      <c r="AW184" s="47">
        <f t="shared" si="34"/>
        <v>0</v>
      </c>
      <c r="AX184" s="47">
        <f t="array" ref="AX184">MIN(((AV184-(AV$164:AV$188&lt;&gt;AV184)*AV$164:AV$188)^2+(AW184-(AW$164:AW$188&lt;&gt;AW184)*AW$164:AW$188)^2)*$M$164:$M$188)^(1/2)</f>
        <v>0</v>
      </c>
      <c r="AY184" s="47">
        <f t="array" ref="AY184">MATCH(AX184,(((AV184-(AV$164:AV$188&lt;&gt;AV184)*AV$164:AV$188)^2+(AW184-(AW$164:AW$188&lt;&gt;AW184)*AW$164:AW$188)^2))^(1/2),0)</f>
        <v>1</v>
      </c>
      <c r="AZ184" s="47">
        <f t="shared" si="35"/>
        <v>0</v>
      </c>
      <c r="BB184" s="47">
        <f t="shared" si="36"/>
        <v>18</v>
      </c>
      <c r="BC184" s="50">
        <f t="shared" si="37"/>
        <v>0</v>
      </c>
      <c r="BD184" s="47">
        <f t="shared" si="38"/>
        <v>0</v>
      </c>
      <c r="BE184" s="47">
        <f t="shared" si="39"/>
        <v>0</v>
      </c>
      <c r="BF184" s="47">
        <f t="array" ref="BF184">MIN(((BD184-(BD$164:BD$188&lt;&gt;BD184)*BD$164:BD$188)^2+(BE184-(BE$164:BE$188&lt;&gt;BE184)*BE$164:BE$188)^2)*$M$164:$M$188)^(1/2)</f>
        <v>0</v>
      </c>
      <c r="BG184" s="47">
        <f t="array" ref="BG184">MATCH(BF184,(((BD184-(BD$164:BD$188&lt;&gt;BD184)*BD$164:BD$188)^2+(BE184-(BE$164:BE$188&lt;&gt;BE184)*BE$164:BE$188)^2))^(1/2),0)</f>
        <v>1</v>
      </c>
      <c r="BH184" s="47">
        <f t="shared" si="40"/>
        <v>0</v>
      </c>
      <c r="BJ184" s="47">
        <f t="shared" si="41"/>
        <v>1</v>
      </c>
      <c r="BK184" s="47">
        <f t="shared" si="42"/>
        <v>1</v>
      </c>
      <c r="BL184" s="47">
        <f t="shared" si="43"/>
        <v>0</v>
      </c>
      <c r="BM184" s="47">
        <f t="shared" si="44"/>
        <v>0</v>
      </c>
      <c r="BN184" s="47">
        <f t="shared" si="45"/>
        <v>0</v>
      </c>
      <c r="BO184" s="47">
        <f t="shared" si="46"/>
        <v>0</v>
      </c>
      <c r="BQ184" s="47">
        <f t="array" ref="BQ184">MATCH(MIN((TRANSPOSE(BJ$164:BJ$188)=0)*10000+INDEX(p.dist.mat,$F184,0)),(TRANSPOSE(BJ$164:BJ$188)=0)*10000+INDEX(p.dist.mat,$F184,0),0)</f>
        <v>21</v>
      </c>
      <c r="BR184" s="47">
        <f t="array" ref="BR184">MATCH(MIN((TRANSPOSE(BK$164:BK$188)=0)*10000+INDEX(p.dist.mat,$F184,0)),(TRANSPOSE(BK$164:BK$188)=0)*10000+INDEX(p.dist.mat,$F184,0),0)</f>
        <v>21</v>
      </c>
      <c r="BS184" s="47">
        <f t="array" ref="BS184">MATCH(MIN((TRANSPOSE(BL$164:BL$188)=0)*10000+INDEX(p.dist.mat,$F184,0)),(TRANSPOSE(BL$164:BL$188)=0)*10000+INDEX(p.dist.mat,$F184,0),0)</f>
        <v>18</v>
      </c>
      <c r="BT184" s="47">
        <f t="array" ref="BT184">MATCH(MIN((TRANSPOSE(BM$164:BM$188)=0)*10000+INDEX(p.dist.mat,$F184,0)),(TRANSPOSE(BM$164:BM$188)=0)*10000+INDEX(p.dist.mat,$F184,0),0)</f>
        <v>23</v>
      </c>
      <c r="BU184" s="47">
        <f t="array" ref="BU184">MATCH(MIN((TRANSPOSE(BN$164:BN$188)=0)*10000+INDEX(p.dist.mat,$F184,0)),(TRANSPOSE(BN$164:BN$188)=0)*10000+INDEX(p.dist.mat,$F184,0),0)</f>
        <v>23</v>
      </c>
      <c r="BV184" s="47">
        <f t="array" ref="BV184">MATCH(MIN((TRANSPOSE(BO$164:BO$188)=0)*10000+INDEX(p.dist.mat,$F184,0)),(TRANSPOSE(BO$164:BO$188)=0)*10000+INDEX(p.dist.mat,$F184,0),0)</f>
        <v>23</v>
      </c>
    </row>
    <row r="185" spans="3:75" outlineLevel="2" x14ac:dyDescent="0.3">
      <c r="F185" s="70">
        <v>22</v>
      </c>
      <c r="G185" s="71" t="str">
        <f t="shared" si="9"/>
        <v>San Martín</v>
      </c>
      <c r="H185" s="71" t="s">
        <v>1256</v>
      </c>
      <c r="J185" s="18">
        <v>1012180</v>
      </c>
      <c r="K185" s="18">
        <v>9281120</v>
      </c>
      <c r="L185" s="49">
        <f t="shared" si="10"/>
        <v>8.1200321192381603E-3</v>
      </c>
      <c r="M185" s="507">
        <v>1</v>
      </c>
      <c r="N185" s="47">
        <f t="shared" si="11"/>
        <v>22</v>
      </c>
      <c r="O185" s="50">
        <f t="shared" si="12"/>
        <v>8.1200321192381603E-3</v>
      </c>
      <c r="P185" s="47">
        <f t="shared" si="13"/>
        <v>1012180</v>
      </c>
      <c r="Q185" s="47">
        <f t="shared" si="14"/>
        <v>9281120</v>
      </c>
      <c r="R185" s="47">
        <f t="array" ref="R185">MIN(((P185-(P$164:P$188&lt;&gt;P185)*P$164:P$188)^2+(Q185-(Q$164:Q$188&lt;&gt;Q185)*Q$164:Q$188)^2)*$M$164:$M$188)^(1/2)</f>
        <v>243299.31976066023</v>
      </c>
      <c r="S185" s="47">
        <f t="array" ref="S185">MATCH(R185,(((P185-(P$164:P$188&lt;&gt;P185)*P$164:P$188)^2+(Q185-(Q$164:Q$188&lt;&gt;Q185)*Q$164:Q$188)^2))^(1/2),0)</f>
        <v>1</v>
      </c>
      <c r="T185" s="47">
        <f t="shared" si="15"/>
        <v>243.29931976066024</v>
      </c>
      <c r="V185" s="47">
        <f t="shared" si="16"/>
        <v>22</v>
      </c>
      <c r="W185" s="50">
        <f t="shared" si="17"/>
        <v>8.1651434087894829E-3</v>
      </c>
      <c r="X185" s="47">
        <f t="shared" si="18"/>
        <v>1012180</v>
      </c>
      <c r="Y185" s="47">
        <f t="shared" si="19"/>
        <v>9281120</v>
      </c>
      <c r="Z185" s="47">
        <f t="array" ref="Z185">MIN(((X185-(X$164:X$188&lt;&gt;X185)*X$164:X$188)^2+(Y185-(Y$164:Y$188&lt;&gt;Y185)*Y$164:Y$188)^2)*$M$164:$M$188)^(1/2)</f>
        <v>248587.26973841601</v>
      </c>
      <c r="AA185" s="47">
        <f t="array" ref="AA185">MATCH(Z185,(((X185-(X$164:X$188&lt;&gt;X185)*X$164:X$188)^2+(Y185-(Y$164:Y$188&lt;&gt;Y185)*Y$164:Y$188)^2))^(1/2),0)</f>
        <v>6</v>
      </c>
      <c r="AB185" s="47">
        <f t="shared" si="20"/>
        <v>248.58726973841601</v>
      </c>
      <c r="AD185" s="47">
        <f t="shared" si="21"/>
        <v>22</v>
      </c>
      <c r="AE185" s="50">
        <f t="shared" si="22"/>
        <v>1.2676272363921794E-2</v>
      </c>
      <c r="AF185" s="47">
        <f t="shared" si="23"/>
        <v>1012180</v>
      </c>
      <c r="AG185" s="47">
        <f t="shared" si="24"/>
        <v>9281120</v>
      </c>
      <c r="AH185" s="47">
        <f t="array" ref="AH185">MIN(((AF185-(AF$164:AF$188&lt;&gt;AF185)*AF$164:AF$188)^2+(AG185-(AG$164:AG$188&lt;&gt;AG185)*AG$164:AG$188)^2)*$M$164:$M$188)^(1/2)</f>
        <v>376369.42622907087</v>
      </c>
      <c r="AI185" s="47">
        <f t="array" ref="AI185">MATCH(AH185,(((AF185-(AF$164:AF$188&lt;&gt;AF185)*AF$164:AF$188)^2+(AG185-(AG$164:AG$188&lt;&gt;AG185)*AG$164:AG$188)^2))^(1/2),0)</f>
        <v>2</v>
      </c>
      <c r="AJ185" s="47">
        <f t="shared" si="25"/>
        <v>376.36942622907088</v>
      </c>
      <c r="AL185" s="47">
        <f t="shared" si="26"/>
        <v>2</v>
      </c>
      <c r="AM185" s="50">
        <f t="shared" si="27"/>
        <v>0</v>
      </c>
      <c r="AN185" s="47">
        <f t="shared" si="28"/>
        <v>0</v>
      </c>
      <c r="AO185" s="47">
        <f t="shared" si="29"/>
        <v>0</v>
      </c>
      <c r="AP185" s="47">
        <f t="array" ref="AP185">MIN(((AN185-(AN$164:AN$188&lt;&gt;AN185)*AN$164:AN$188)^2+(AO185-(AO$164:AO$188&lt;&gt;AO185)*AO$164:AO$188)^2)*$M$164:$M$188)^(1/2)</f>
        <v>0</v>
      </c>
      <c r="AQ185" s="47">
        <f t="array" ref="AQ185">MATCH(AP185,(((AN185-(AN$164:AN$188&lt;&gt;AN185)*AN$164:AN$188)^2+(AO185-(AO$164:AO$188&lt;&gt;AO185)*AO$164:AO$188)^2))^(1/2),0)</f>
        <v>1</v>
      </c>
      <c r="AR185" s="47">
        <f t="shared" si="30"/>
        <v>0</v>
      </c>
      <c r="AT185" s="47">
        <f t="shared" si="31"/>
        <v>2</v>
      </c>
      <c r="AU185" s="50">
        <f t="shared" si="32"/>
        <v>0</v>
      </c>
      <c r="AV185" s="47">
        <f t="shared" si="33"/>
        <v>0</v>
      </c>
      <c r="AW185" s="47">
        <f t="shared" si="34"/>
        <v>0</v>
      </c>
      <c r="AX185" s="47">
        <f t="array" ref="AX185">MIN(((AV185-(AV$164:AV$188&lt;&gt;AV185)*AV$164:AV$188)^2+(AW185-(AW$164:AW$188&lt;&gt;AW185)*AW$164:AW$188)^2)*$M$164:$M$188)^(1/2)</f>
        <v>0</v>
      </c>
      <c r="AY185" s="47">
        <f t="array" ref="AY185">MATCH(AX185,(((AV185-(AV$164:AV$188&lt;&gt;AV185)*AV$164:AV$188)^2+(AW185-(AW$164:AW$188&lt;&gt;AW185)*AW$164:AW$188)^2))^(1/2),0)</f>
        <v>1</v>
      </c>
      <c r="AZ185" s="47">
        <f t="shared" si="35"/>
        <v>0</v>
      </c>
      <c r="BB185" s="47">
        <f t="shared" si="36"/>
        <v>2</v>
      </c>
      <c r="BC185" s="50">
        <f t="shared" si="37"/>
        <v>0</v>
      </c>
      <c r="BD185" s="47">
        <f t="shared" si="38"/>
        <v>0</v>
      </c>
      <c r="BE185" s="47">
        <f t="shared" si="39"/>
        <v>0</v>
      </c>
      <c r="BF185" s="47">
        <f t="array" ref="BF185">MIN(((BD185-(BD$164:BD$188&lt;&gt;BD185)*BD$164:BD$188)^2+(BE185-(BE$164:BE$188&lt;&gt;BE185)*BE$164:BE$188)^2)*$M$164:$M$188)^(1/2)</f>
        <v>0</v>
      </c>
      <c r="BG185" s="47">
        <f t="array" ref="BG185">MATCH(BF185,(((BD185-(BD$164:BD$188&lt;&gt;BD185)*BD$164:BD$188)^2+(BE185-(BE$164:BE$188&lt;&gt;BE185)*BE$164:BE$188)^2))^(1/2),0)</f>
        <v>1</v>
      </c>
      <c r="BH185" s="47">
        <f t="shared" si="40"/>
        <v>0</v>
      </c>
      <c r="BJ185" s="47">
        <f t="shared" si="41"/>
        <v>1</v>
      </c>
      <c r="BK185" s="47">
        <f t="shared" si="42"/>
        <v>1</v>
      </c>
      <c r="BL185" s="47">
        <f t="shared" si="43"/>
        <v>1</v>
      </c>
      <c r="BM185" s="47">
        <f t="shared" si="44"/>
        <v>0</v>
      </c>
      <c r="BN185" s="47">
        <f t="shared" si="45"/>
        <v>0</v>
      </c>
      <c r="BO185" s="47">
        <f t="shared" si="46"/>
        <v>0</v>
      </c>
      <c r="BQ185" s="47">
        <f t="array" ref="BQ185">MATCH(MIN((TRANSPOSE(BJ$164:BJ$188)=0)*10000+INDEX(p.dist.mat,$F185,0)),(TRANSPOSE(BJ$164:BJ$188)=0)*10000+INDEX(p.dist.mat,$F185,0),0)</f>
        <v>22</v>
      </c>
      <c r="BR185" s="47">
        <f t="array" ref="BR185">MATCH(MIN((TRANSPOSE(BK$164:BK$188)=0)*10000+INDEX(p.dist.mat,$F185,0)),(TRANSPOSE(BK$164:BK$188)=0)*10000+INDEX(p.dist.mat,$F185,0),0)</f>
        <v>22</v>
      </c>
      <c r="BS185" s="47">
        <f t="array" ref="BS185">MATCH(MIN((TRANSPOSE(BL$164:BL$188)=0)*10000+INDEX(p.dist.mat,$F185,0)),(TRANSPOSE(BL$164:BL$188)=0)*10000+INDEX(p.dist.mat,$F185,0),0)</f>
        <v>22</v>
      </c>
      <c r="BT185" s="47">
        <f t="array" ref="BT185">MATCH(MIN((TRANSPOSE(BM$164:BM$188)=0)*10000+INDEX(p.dist.mat,$F185,0)),(TRANSPOSE(BM$164:BM$188)=0)*10000+INDEX(p.dist.mat,$F185,0),0)</f>
        <v>2</v>
      </c>
      <c r="BU185" s="47">
        <f t="array" ref="BU185">MATCH(MIN((TRANSPOSE(BN$164:BN$188)=0)*10000+INDEX(p.dist.mat,$F185,0)),(TRANSPOSE(BN$164:BN$188)=0)*10000+INDEX(p.dist.mat,$F185,0),0)</f>
        <v>2</v>
      </c>
      <c r="BV185" s="47">
        <f t="array" ref="BV185">MATCH(MIN((TRANSPOSE(BO$164:BO$188)=0)*10000+INDEX(p.dist.mat,$F185,0)),(TRANSPOSE(BO$164:BO$188)=0)*10000+INDEX(p.dist.mat,$F185,0),0)</f>
        <v>15</v>
      </c>
    </row>
    <row r="186" spans="3:75" outlineLevel="2" x14ac:dyDescent="0.3">
      <c r="F186" s="70">
        <v>23</v>
      </c>
      <c r="G186" s="71" t="str">
        <f t="shared" si="9"/>
        <v>Tacna</v>
      </c>
      <c r="H186" s="71" t="s">
        <v>192</v>
      </c>
      <c r="J186" s="18">
        <v>1643850</v>
      </c>
      <c r="K186" s="18">
        <v>7975620</v>
      </c>
      <c r="L186" s="49">
        <f t="shared" si="10"/>
        <v>4.5111289551323111E-2</v>
      </c>
      <c r="M186" s="507">
        <v>1</v>
      </c>
      <c r="N186" s="47">
        <f t="shared" si="11"/>
        <v>23</v>
      </c>
      <c r="O186" s="50">
        <f t="shared" si="12"/>
        <v>4.5111289551323111E-2</v>
      </c>
      <c r="P186" s="47">
        <f t="shared" si="13"/>
        <v>1643850</v>
      </c>
      <c r="Q186" s="47">
        <f t="shared" si="14"/>
        <v>7975620</v>
      </c>
      <c r="R186" s="47">
        <f t="array" ref="R186">MIN(((P186-(P$164:P$188&lt;&gt;P186)*P$164:P$188)^2+(Q186-(Q$164:Q$188&lt;&gt;Q186)*Q$164:Q$188)^2)*$M$164:$M$188)^(1/2)</f>
        <v>141155.83020194384</v>
      </c>
      <c r="S186" s="47">
        <f t="array" ref="S186">MATCH(R186,(((P186-(P$164:P$188&lt;&gt;P186)*P$164:P$188)^2+(Q186-(Q$164:Q$188&lt;&gt;Q186)*Q$164:Q$188)^2))^(1/2),0)</f>
        <v>18</v>
      </c>
      <c r="T186" s="47">
        <f t="shared" si="15"/>
        <v>141.15583020194384</v>
      </c>
      <c r="V186" s="47">
        <f t="shared" si="16"/>
        <v>23</v>
      </c>
      <c r="W186" s="50">
        <f t="shared" si="17"/>
        <v>4.5111289551323111E-2</v>
      </c>
      <c r="X186" s="47">
        <f t="shared" si="18"/>
        <v>1643850</v>
      </c>
      <c r="Y186" s="47">
        <f t="shared" si="19"/>
        <v>7975620</v>
      </c>
      <c r="Z186" s="47">
        <f t="array" ref="Z186">MIN(((X186-(X$164:X$188&lt;&gt;X186)*X$164:X$188)^2+(Y186-(Y$164:Y$188&lt;&gt;Y186)*Y$164:Y$188)^2)*$M$164:$M$188)^(1/2)</f>
        <v>141155.83020194384</v>
      </c>
      <c r="AA186" s="47">
        <f t="array" ref="AA186">MATCH(Z186,(((X186-(X$164:X$188&lt;&gt;X186)*X$164:X$188)^2+(Y186-(Y$164:Y$188&lt;&gt;Y186)*Y$164:Y$188)^2))^(1/2),0)</f>
        <v>18</v>
      </c>
      <c r="AB186" s="47">
        <f t="shared" si="20"/>
        <v>141.15583020194384</v>
      </c>
      <c r="AD186" s="47">
        <f t="shared" si="21"/>
        <v>23</v>
      </c>
      <c r="AE186" s="50">
        <f t="shared" si="22"/>
        <v>5.5107951315896311E-2</v>
      </c>
      <c r="AF186" s="47">
        <f t="shared" si="23"/>
        <v>1643850</v>
      </c>
      <c r="AG186" s="47">
        <f t="shared" si="24"/>
        <v>7975620</v>
      </c>
      <c r="AH186" s="47">
        <f t="array" ref="AH186">MIN(((AF186-(AF$164:AF$188&lt;&gt;AF186)*AF$164:AF$188)^2+(AG186-(AG$164:AG$188&lt;&gt;AG186)*AG$164:AG$188)^2)*$M$164:$M$188)^(1/2)</f>
        <v>141155.83020194384</v>
      </c>
      <c r="AI186" s="47">
        <f t="array" ref="AI186">MATCH(AH186,(((AF186-(AF$164:AF$188&lt;&gt;AF186)*AF$164:AF$188)^2+(AG186-(AG$164:AG$188&lt;&gt;AG186)*AG$164:AG$188)^2))^(1/2),0)</f>
        <v>18</v>
      </c>
      <c r="AJ186" s="47">
        <f t="shared" si="25"/>
        <v>141.15583020194384</v>
      </c>
      <c r="AL186" s="47">
        <f t="shared" si="26"/>
        <v>23</v>
      </c>
      <c r="AM186" s="50">
        <f t="shared" si="27"/>
        <v>5.5153062605447632E-2</v>
      </c>
      <c r="AN186" s="47">
        <f t="shared" si="28"/>
        <v>1643850</v>
      </c>
      <c r="AO186" s="47">
        <f t="shared" si="29"/>
        <v>7975620</v>
      </c>
      <c r="AP186" s="47">
        <f t="array" ref="AP186">MIN(((AN186-(AN$164:AN$188&lt;&gt;AN186)*AN$164:AN$188)^2+(AO186-(AO$164:AO$188&lt;&gt;AO186)*AO$164:AO$188)^2)*$M$164:$M$188)^(1/2)</f>
        <v>737301.45836014731</v>
      </c>
      <c r="AQ186" s="47">
        <f t="array" ref="AQ186">MATCH(AP186,(((AN186-(AN$164:AN$188&lt;&gt;AN186)*AN$164:AN$188)^2+(AO186-(AO$164:AO$188&lt;&gt;AO186)*AO$164:AO$188)^2))^(1/2),0)</f>
        <v>11</v>
      </c>
      <c r="AR186" s="47">
        <f t="shared" si="30"/>
        <v>737.30145836014731</v>
      </c>
      <c r="AT186" s="47">
        <f t="shared" si="31"/>
        <v>23</v>
      </c>
      <c r="AU186" s="50">
        <f t="shared" si="32"/>
        <v>5.5153062605447632E-2</v>
      </c>
      <c r="AV186" s="47">
        <f t="shared" si="33"/>
        <v>1643850</v>
      </c>
      <c r="AW186" s="47">
        <f t="shared" si="34"/>
        <v>7975620</v>
      </c>
      <c r="AX186" s="47">
        <f t="array" ref="AX186">MIN(((AV186-(AV$164:AV$188&lt;&gt;AV186)*AV$164:AV$188)^2+(AW186-(AW$164:AW$188&lt;&gt;AW186)*AW$164:AW$188)^2)*$M$164:$M$188)^(1/2)</f>
        <v>737301.45836014731</v>
      </c>
      <c r="AY186" s="47">
        <f t="array" ref="AY186">MATCH(AX186,(((AV186-(AV$164:AV$188&lt;&gt;AV186)*AV$164:AV$188)^2+(AW186-(AW$164:AW$188&lt;&gt;AW186)*AW$164:AW$188)^2))^(1/2),0)</f>
        <v>11</v>
      </c>
      <c r="AZ186" s="47">
        <f t="shared" si="35"/>
        <v>737.30145836014731</v>
      </c>
      <c r="BB186" s="47">
        <f t="shared" si="36"/>
        <v>23</v>
      </c>
      <c r="BC186" s="50">
        <f t="shared" si="37"/>
        <v>5.5153062605447632E-2</v>
      </c>
      <c r="BD186" s="47">
        <f t="shared" si="38"/>
        <v>1643850</v>
      </c>
      <c r="BE186" s="47">
        <f t="shared" si="39"/>
        <v>7975620</v>
      </c>
      <c r="BF186" s="47">
        <f t="array" ref="BF186">MIN(((BD186-(BD$164:BD$188&lt;&gt;BD186)*BD$164:BD$188)^2+(BE186-(BE$164:BE$188&lt;&gt;BE186)*BE$164:BE$188)^2)*$M$164:$M$188)^(1/2)</f>
        <v>991797.56133043603</v>
      </c>
      <c r="BG186" s="47">
        <f t="array" ref="BG186">MATCH(BF186,(((BD186-(BD$164:BD$188&lt;&gt;BD186)*BD$164:BD$188)^2+(BE186-(BE$164:BE$188&lt;&gt;BE186)*BE$164:BE$188)^2))^(1/2),0)</f>
        <v>15</v>
      </c>
      <c r="BH186" s="47">
        <f t="shared" si="40"/>
        <v>991.797561330436</v>
      </c>
      <c r="BJ186" s="47">
        <f t="shared" si="41"/>
        <v>1</v>
      </c>
      <c r="BK186" s="47">
        <f t="shared" si="42"/>
        <v>1</v>
      </c>
      <c r="BL186" s="47">
        <f t="shared" si="43"/>
        <v>1</v>
      </c>
      <c r="BM186" s="47">
        <f t="shared" si="44"/>
        <v>1</v>
      </c>
      <c r="BN186" s="47">
        <f t="shared" si="45"/>
        <v>1</v>
      </c>
      <c r="BO186" s="47">
        <f t="shared" si="46"/>
        <v>1</v>
      </c>
      <c r="BQ186" s="47">
        <f t="array" ref="BQ186">MATCH(MIN((TRANSPOSE(BJ$164:BJ$188)=0)*10000+INDEX(p.dist.mat,$F186,0)),(TRANSPOSE(BJ$164:BJ$188)=0)*10000+INDEX(p.dist.mat,$F186,0),0)</f>
        <v>23</v>
      </c>
      <c r="BR186" s="47">
        <f t="array" ref="BR186">MATCH(MIN((TRANSPOSE(BK$164:BK$188)=0)*10000+INDEX(p.dist.mat,$F186,0)),(TRANSPOSE(BK$164:BK$188)=0)*10000+INDEX(p.dist.mat,$F186,0),0)</f>
        <v>23</v>
      </c>
      <c r="BS186" s="47">
        <f t="array" ref="BS186">MATCH(MIN((TRANSPOSE(BL$164:BL$188)=0)*10000+INDEX(p.dist.mat,$F186,0)),(TRANSPOSE(BL$164:BL$188)=0)*10000+INDEX(p.dist.mat,$F186,0),0)</f>
        <v>23</v>
      </c>
      <c r="BT186" s="47">
        <f t="array" ref="BT186">MATCH(MIN((TRANSPOSE(BM$164:BM$188)=0)*10000+INDEX(p.dist.mat,$F186,0)),(TRANSPOSE(BM$164:BM$188)=0)*10000+INDEX(p.dist.mat,$F186,0),0)</f>
        <v>23</v>
      </c>
      <c r="BU186" s="47">
        <f t="array" ref="BU186">MATCH(MIN((TRANSPOSE(BN$164:BN$188)=0)*10000+INDEX(p.dist.mat,$F186,0)),(TRANSPOSE(BN$164:BN$188)=0)*10000+INDEX(p.dist.mat,$F186,0),0)</f>
        <v>23</v>
      </c>
      <c r="BV186" s="47">
        <f t="array" ref="BV186">MATCH(MIN((TRANSPOSE(BO$164:BO$188)=0)*10000+INDEX(p.dist.mat,$F186,0)),(TRANSPOSE(BO$164:BO$188)=0)*10000+INDEX(p.dist.mat,$F186,0),0)</f>
        <v>23</v>
      </c>
    </row>
    <row r="187" spans="3:75" outlineLevel="2" x14ac:dyDescent="0.3">
      <c r="F187" s="70">
        <v>24</v>
      </c>
      <c r="G187" s="71" t="str">
        <f t="shared" si="9"/>
        <v>Tumbes</v>
      </c>
      <c r="H187" s="71" t="s">
        <v>193</v>
      </c>
      <c r="J187" s="18">
        <v>561084</v>
      </c>
      <c r="K187" s="18">
        <v>9605750</v>
      </c>
      <c r="L187" s="49">
        <f t="shared" si="10"/>
        <v>6.3155805371852359E-3</v>
      </c>
      <c r="M187" s="507">
        <v>1</v>
      </c>
      <c r="N187" s="47">
        <f t="shared" si="11"/>
        <v>24</v>
      </c>
      <c r="O187" s="50">
        <f t="shared" si="12"/>
        <v>6.3155805371852359E-3</v>
      </c>
      <c r="P187" s="47">
        <f t="shared" si="13"/>
        <v>561084</v>
      </c>
      <c r="Q187" s="47">
        <f t="shared" si="14"/>
        <v>9605750</v>
      </c>
      <c r="R187" s="47">
        <f t="array" ref="R187">MIN(((P187-(P$164:P$188&lt;&gt;P187)*P$164:P$188)^2+(Q187-(Q$164:Q$188&lt;&gt;Q187)*Q$164:Q$188)^2)*$M$164:$M$188)^(1/2)</f>
        <v>328917.73469972704</v>
      </c>
      <c r="S187" s="47">
        <f t="array" ref="S187">MATCH(R187,(((P187-(P$164:P$188&lt;&gt;P187)*P$164:P$188)^2+(Q187-(Q$164:Q$188&lt;&gt;Q187)*Q$164:Q$188)^2))^(1/2),0)</f>
        <v>1</v>
      </c>
      <c r="T187" s="47">
        <f t="shared" si="15"/>
        <v>328.91773469972702</v>
      </c>
      <c r="V187" s="47">
        <f t="shared" si="16"/>
        <v>24</v>
      </c>
      <c r="W187" s="50">
        <f t="shared" si="17"/>
        <v>1.1728935283344011E-2</v>
      </c>
      <c r="X187" s="47">
        <f t="shared" si="18"/>
        <v>561084</v>
      </c>
      <c r="Y187" s="47">
        <f t="shared" si="19"/>
        <v>9605750</v>
      </c>
      <c r="Z187" s="47">
        <f t="array" ref="Z187">MIN(((X187-(X$164:X$188&lt;&gt;X187)*X$164:X$188)^2+(Y187-(Y$164:Y$188&lt;&gt;Y187)*Y$164:Y$188)^2)*$M$164:$M$188)^(1/2)</f>
        <v>361150.18924126291</v>
      </c>
      <c r="AA187" s="47">
        <f t="array" ref="AA187">MATCH(Z187,(((X187-(X$164:X$188&lt;&gt;X187)*X$164:X$188)^2+(Y187-(Y$164:Y$188&lt;&gt;Y187)*Y$164:Y$188)^2))^(1/2),0)</f>
        <v>14</v>
      </c>
      <c r="AB187" s="47">
        <f t="shared" si="20"/>
        <v>361.15018924126292</v>
      </c>
      <c r="AD187" s="47">
        <f t="shared" si="21"/>
        <v>24</v>
      </c>
      <c r="AE187" s="50">
        <f t="shared" si="22"/>
        <v>1.1728935283344011E-2</v>
      </c>
      <c r="AF187" s="47">
        <f t="shared" si="23"/>
        <v>561084</v>
      </c>
      <c r="AG187" s="47">
        <f t="shared" si="24"/>
        <v>9605750</v>
      </c>
      <c r="AH187" s="47">
        <f t="array" ref="AH187">MIN(((AF187-(AF$164:AF$188&lt;&gt;AF187)*AF$164:AF$188)^2+(AG187-(AG$164:AG$188&lt;&gt;AG187)*AG$164:AG$188)^2)*$M$164:$M$188)^(1/2)</f>
        <v>361150.18924126291</v>
      </c>
      <c r="AI187" s="47">
        <f t="array" ref="AI187">MATCH(AH187,(((AF187-(AF$164:AF$188&lt;&gt;AF187)*AF$164:AF$188)^2+(AG187-(AG$164:AG$188&lt;&gt;AG187)*AG$164:AG$188)^2))^(1/2),0)</f>
        <v>14</v>
      </c>
      <c r="AJ187" s="47">
        <f t="shared" si="25"/>
        <v>361.15018924126292</v>
      </c>
      <c r="AL187" s="47">
        <f t="shared" si="26"/>
        <v>24</v>
      </c>
      <c r="AM187" s="50">
        <f t="shared" si="27"/>
        <v>1.1728935283344011E-2</v>
      </c>
      <c r="AN187" s="47">
        <f t="shared" si="28"/>
        <v>561084</v>
      </c>
      <c r="AO187" s="47">
        <f t="shared" si="29"/>
        <v>9605750</v>
      </c>
      <c r="AP187" s="47">
        <f t="array" ref="AP187">MIN(((AN187-(AN$164:AN$188&lt;&gt;AN187)*AN$164:AN$188)^2+(AO187-(AO$164:AO$188&lt;&gt;AO187)*AO$164:AO$188)^2)*$M$164:$M$188)^(1/2)</f>
        <v>641749.07971574063</v>
      </c>
      <c r="AQ187" s="47">
        <f t="array" ref="AQ187">MATCH(AP187,(((AN187-(AN$164:AN$188&lt;&gt;AN187)*AN$164:AN$188)^2+(AO187-(AO$164:AO$188&lt;&gt;AO187)*AO$164:AO$188)^2))^(1/2),0)</f>
        <v>2</v>
      </c>
      <c r="AR187" s="47">
        <f t="shared" si="30"/>
        <v>641.74907971574066</v>
      </c>
      <c r="AT187" s="47">
        <f t="shared" si="31"/>
        <v>2</v>
      </c>
      <c r="AU187" s="50">
        <f t="shared" si="32"/>
        <v>0</v>
      </c>
      <c r="AV187" s="47">
        <f t="shared" si="33"/>
        <v>0</v>
      </c>
      <c r="AW187" s="47">
        <f t="shared" si="34"/>
        <v>0</v>
      </c>
      <c r="AX187" s="47">
        <f t="array" ref="AX187">MIN(((AV187-(AV$164:AV$188&lt;&gt;AV187)*AV$164:AV$188)^2+(AW187-(AW$164:AW$188&lt;&gt;AW187)*AW$164:AW$188)^2)*$M$164:$M$188)^(1/2)</f>
        <v>0</v>
      </c>
      <c r="AY187" s="47">
        <f t="array" ref="AY187">MATCH(AX187,(((AV187-(AV$164:AV$188&lt;&gt;AV187)*AV$164:AV$188)^2+(AW187-(AW$164:AW$188&lt;&gt;AW187)*AW$164:AW$188)^2))^(1/2),0)</f>
        <v>1</v>
      </c>
      <c r="AZ187" s="47">
        <f t="shared" si="35"/>
        <v>0</v>
      </c>
      <c r="BB187" s="47">
        <f t="shared" si="36"/>
        <v>2</v>
      </c>
      <c r="BC187" s="50">
        <f t="shared" si="37"/>
        <v>0</v>
      </c>
      <c r="BD187" s="47">
        <f t="shared" si="38"/>
        <v>0</v>
      </c>
      <c r="BE187" s="47">
        <f t="shared" si="39"/>
        <v>0</v>
      </c>
      <c r="BF187" s="47">
        <f t="array" ref="BF187">MIN(((BD187-(BD$164:BD$188&lt;&gt;BD187)*BD$164:BD$188)^2+(BE187-(BE$164:BE$188&lt;&gt;BE187)*BE$164:BE$188)^2)*$M$164:$M$188)^(1/2)</f>
        <v>0</v>
      </c>
      <c r="BG187" s="47">
        <f t="array" ref="BG187">MATCH(BF187,(((BD187-(BD$164:BD$188&lt;&gt;BD187)*BD$164:BD$188)^2+(BE187-(BE$164:BE$188&lt;&gt;BE187)*BE$164:BE$188)^2))^(1/2),0)</f>
        <v>1</v>
      </c>
      <c r="BH187" s="47">
        <f t="shared" si="40"/>
        <v>0</v>
      </c>
      <c r="BJ187" s="47">
        <f t="shared" si="41"/>
        <v>1</v>
      </c>
      <c r="BK187" s="47">
        <f t="shared" si="42"/>
        <v>1</v>
      </c>
      <c r="BL187" s="47">
        <f t="shared" si="43"/>
        <v>1</v>
      </c>
      <c r="BM187" s="47">
        <f t="shared" si="44"/>
        <v>1</v>
      </c>
      <c r="BN187" s="47">
        <f t="shared" si="45"/>
        <v>0</v>
      </c>
      <c r="BO187" s="47">
        <f t="shared" si="46"/>
        <v>0</v>
      </c>
      <c r="BQ187" s="47">
        <f t="array" ref="BQ187">MATCH(MIN((TRANSPOSE(BJ$164:BJ$188)=0)*10000+INDEX(p.dist.mat,$F187,0)),(TRANSPOSE(BJ$164:BJ$188)=0)*10000+INDEX(p.dist.mat,$F187,0),0)</f>
        <v>24</v>
      </c>
      <c r="BR187" s="47">
        <f t="array" ref="BR187">MATCH(MIN((TRANSPOSE(BK$164:BK$188)=0)*10000+INDEX(p.dist.mat,$F187,0)),(TRANSPOSE(BK$164:BK$188)=0)*10000+INDEX(p.dist.mat,$F187,0),0)</f>
        <v>24</v>
      </c>
      <c r="BS187" s="47">
        <f t="array" ref="BS187">MATCH(MIN((TRANSPOSE(BL$164:BL$188)=0)*10000+INDEX(p.dist.mat,$F187,0)),(TRANSPOSE(BL$164:BL$188)=0)*10000+INDEX(p.dist.mat,$F187,0),0)</f>
        <v>24</v>
      </c>
      <c r="BT187" s="47">
        <f t="array" ref="BT187">MATCH(MIN((TRANSPOSE(BM$164:BM$188)=0)*10000+INDEX(p.dist.mat,$F187,0)),(TRANSPOSE(BM$164:BM$188)=0)*10000+INDEX(p.dist.mat,$F187,0),0)</f>
        <v>24</v>
      </c>
      <c r="BU187" s="47">
        <f t="array" ref="BU187">MATCH(MIN((TRANSPOSE(BN$164:BN$188)=0)*10000+INDEX(p.dist.mat,$F187,0)),(TRANSPOSE(BN$164:BN$188)=0)*10000+INDEX(p.dist.mat,$F187,0),0)</f>
        <v>2</v>
      </c>
      <c r="BV187" s="47">
        <f t="array" ref="BV187">MATCH(MIN((TRANSPOSE(BO$164:BO$188)=0)*10000+INDEX(p.dist.mat,$F187,0)),(TRANSPOSE(BO$164:BO$188)=0)*10000+INDEX(p.dist.mat,$F187,0),0)</f>
        <v>15</v>
      </c>
    </row>
    <row r="188" spans="3:75" ht="14.4" outlineLevel="2" thickBot="1" x14ac:dyDescent="0.35">
      <c r="F188" s="70">
        <v>25</v>
      </c>
      <c r="G188" s="71" t="str">
        <f t="shared" si="9"/>
        <v>Ucayali</v>
      </c>
      <c r="H188" s="71" t="s">
        <v>1255</v>
      </c>
      <c r="J188" s="18">
        <v>1207920</v>
      </c>
      <c r="K188" s="18">
        <v>9066470</v>
      </c>
      <c r="L188" s="49">
        <f t="shared" si="10"/>
        <v>4.5111289551323114E-3</v>
      </c>
      <c r="M188" s="507">
        <v>1</v>
      </c>
      <c r="N188" s="47">
        <f t="shared" si="11"/>
        <v>25</v>
      </c>
      <c r="O188" s="50">
        <f t="shared" si="12"/>
        <v>4.5111289551323114E-3</v>
      </c>
      <c r="P188" s="47">
        <f t="shared" si="13"/>
        <v>1207920</v>
      </c>
      <c r="Q188" s="47">
        <f t="shared" si="14"/>
        <v>9066470</v>
      </c>
      <c r="R188" s="47">
        <f t="array" ref="R188">MIN(((P188-(P$164:P$188&lt;&gt;P188)*P$164:P$188)^2+(Q188-(Q$164:Q$188&lt;&gt;Q188)*Q$164:Q$188)^2)*$M$164:$M$188)^(1/2)</f>
        <v>220411.46340424311</v>
      </c>
      <c r="S188" s="47">
        <f t="array" ref="S188">MATCH(R188,(((P188-(P$164:P$188&lt;&gt;P188)*P$164:P$188)^2+(Q188-(Q$164:Q$188&lt;&gt;Q188)*Q$164:Q$188)^2))^(1/2),0)</f>
        <v>10</v>
      </c>
      <c r="T188" s="47">
        <f t="shared" si="15"/>
        <v>220.41146340424311</v>
      </c>
      <c r="V188" s="47">
        <f t="shared" si="16"/>
        <v>25</v>
      </c>
      <c r="W188" s="50">
        <f t="shared" si="17"/>
        <v>4.5111289551323114E-3</v>
      </c>
      <c r="X188" s="47">
        <f t="shared" si="18"/>
        <v>1207920</v>
      </c>
      <c r="Y188" s="47">
        <f t="shared" si="19"/>
        <v>9066470</v>
      </c>
      <c r="Z188" s="47">
        <f t="array" ref="Z188">MIN(((X188-(X$164:X$188&lt;&gt;X188)*X$164:X$188)^2+(Y188-(Y$164:Y$188&lt;&gt;Y188)*Y$164:Y$188)^2)*$M$164:$M$188)^(1/2)</f>
        <v>290497.45282876404</v>
      </c>
      <c r="AA188" s="47">
        <f t="array" ref="AA188">MATCH(Z188,(((X188-(X$164:X$188&lt;&gt;X188)*X$164:X$188)^2+(Y188-(Y$164:Y$188&lt;&gt;Y188)*Y$164:Y$188)^2))^(1/2),0)</f>
        <v>22</v>
      </c>
      <c r="AB188" s="47">
        <f t="shared" si="20"/>
        <v>290.49745282876404</v>
      </c>
      <c r="AD188" s="47">
        <f t="shared" si="21"/>
        <v>22</v>
      </c>
      <c r="AE188" s="50">
        <f t="shared" si="22"/>
        <v>0</v>
      </c>
      <c r="AF188" s="47">
        <f t="shared" si="23"/>
        <v>0</v>
      </c>
      <c r="AG188" s="47">
        <f t="shared" si="24"/>
        <v>0</v>
      </c>
      <c r="AH188" s="47">
        <f t="array" ref="AH188">MIN(((AF188-(AF$164:AF$188&lt;&gt;AF188)*AF$164:AF$188)^2+(AG188-(AG$164:AG$188&lt;&gt;AG188)*AG$164:AG$188)^2)*$M$164:$M$188)^(1/2)</f>
        <v>0</v>
      </c>
      <c r="AI188" s="47">
        <f t="array" ref="AI188">MATCH(AH188,(((AF188-(AF$164:AF$188&lt;&gt;AF188)*AF$164:AF$188)^2+(AG188-(AG$164:AG$188&lt;&gt;AG188)*AG$164:AG$188)^2))^(1/2),0)</f>
        <v>1</v>
      </c>
      <c r="AJ188" s="47">
        <f t="shared" si="25"/>
        <v>0</v>
      </c>
      <c r="AL188" s="47">
        <f t="shared" si="26"/>
        <v>22</v>
      </c>
      <c r="AM188" s="50">
        <f t="shared" si="27"/>
        <v>0</v>
      </c>
      <c r="AN188" s="47">
        <f t="shared" si="28"/>
        <v>0</v>
      </c>
      <c r="AO188" s="47">
        <f t="shared" si="29"/>
        <v>0</v>
      </c>
      <c r="AP188" s="47">
        <f t="array" ref="AP188">MIN(((AN188-(AN$164:AN$188&lt;&gt;AN188)*AN$164:AN$188)^2+(AO188-(AO$164:AO$188&lt;&gt;AO188)*AO$164:AO$188)^2)*$M$164:$M$188)^(1/2)</f>
        <v>0</v>
      </c>
      <c r="AQ188" s="47">
        <f t="array" ref="AQ188">MATCH(AP188,(((AN188-(AN$164:AN$188&lt;&gt;AN188)*AN$164:AN$188)^2+(AO188-(AO$164:AO$188&lt;&gt;AO188)*AO$164:AO$188)^2))^(1/2),0)</f>
        <v>1</v>
      </c>
      <c r="AR188" s="47">
        <f t="shared" si="30"/>
        <v>0</v>
      </c>
      <c r="AT188" s="47">
        <f t="shared" si="31"/>
        <v>22</v>
      </c>
      <c r="AU188" s="50">
        <f t="shared" si="32"/>
        <v>0</v>
      </c>
      <c r="AV188" s="47">
        <f t="shared" si="33"/>
        <v>0</v>
      </c>
      <c r="AW188" s="47">
        <f t="shared" si="34"/>
        <v>0</v>
      </c>
      <c r="AX188" s="47">
        <f t="array" ref="AX188">MIN(((AV188-(AV$164:AV$188&lt;&gt;AV188)*AV$164:AV$188)^2+(AW188-(AW$164:AW$188&lt;&gt;AW188)*AW$164:AW$188)^2)*$M$164:$M$188)^(1/2)</f>
        <v>0</v>
      </c>
      <c r="AY188" s="47">
        <f t="array" ref="AY188">MATCH(AX188,(((AV188-(AV$164:AV$188&lt;&gt;AV188)*AV$164:AV$188)^2+(AW188-(AW$164:AW$188&lt;&gt;AW188)*AW$164:AW$188)^2))^(1/2),0)</f>
        <v>1</v>
      </c>
      <c r="AZ188" s="47">
        <f t="shared" si="35"/>
        <v>0</v>
      </c>
      <c r="BB188" s="47">
        <f t="shared" si="36"/>
        <v>22</v>
      </c>
      <c r="BC188" s="50">
        <f t="shared" si="37"/>
        <v>0</v>
      </c>
      <c r="BD188" s="47">
        <f t="shared" si="38"/>
        <v>0</v>
      </c>
      <c r="BE188" s="47">
        <f t="shared" si="39"/>
        <v>0</v>
      </c>
      <c r="BF188" s="47">
        <f t="array" ref="BF188">MIN(((BD188-(BD$164:BD$188&lt;&gt;BD188)*BD$164:BD$188)^2+(BE188-(BE$164:BE$188&lt;&gt;BE188)*BE$164:BE$188)^2)*$M$164:$M$188)^(1/2)</f>
        <v>0</v>
      </c>
      <c r="BG188" s="47">
        <f t="array" ref="BG188">MATCH(BF188,(((BD188-(BD$164:BD$188&lt;&gt;BD188)*BD$164:BD$188)^2+(BE188-(BE$164:BE$188&lt;&gt;BE188)*BE$164:BE$188)^2))^(1/2),0)</f>
        <v>1</v>
      </c>
      <c r="BH188" s="47">
        <f t="shared" si="40"/>
        <v>0</v>
      </c>
      <c r="BJ188" s="47">
        <f t="shared" si="41"/>
        <v>1</v>
      </c>
      <c r="BK188" s="47">
        <f t="shared" si="42"/>
        <v>1</v>
      </c>
      <c r="BL188" s="47">
        <f t="shared" si="43"/>
        <v>0</v>
      </c>
      <c r="BM188" s="47">
        <f t="shared" si="44"/>
        <v>0</v>
      </c>
      <c r="BN188" s="47">
        <f t="shared" si="45"/>
        <v>0</v>
      </c>
      <c r="BO188" s="47">
        <f t="shared" si="46"/>
        <v>0</v>
      </c>
      <c r="BQ188" s="47">
        <f t="array" ref="BQ188">MATCH(MIN((TRANSPOSE(BJ$164:BJ$188)=0)*10000+INDEX(p.dist.mat,$F188,0)),(TRANSPOSE(BJ$164:BJ$188)=0)*10000+INDEX(p.dist.mat,$F188,0),0)</f>
        <v>25</v>
      </c>
      <c r="BR188" s="47">
        <f t="array" ref="BR188">MATCH(MIN((TRANSPOSE(BK$164:BK$188)=0)*10000+INDEX(p.dist.mat,$F188,0)),(TRANSPOSE(BK$164:BK$188)=0)*10000+INDEX(p.dist.mat,$F188,0),0)</f>
        <v>25</v>
      </c>
      <c r="BS188" s="47">
        <f t="array" ref="BS188">MATCH(MIN((TRANSPOSE(BL$164:BL$188)=0)*10000+INDEX(p.dist.mat,$F188,0)),(TRANSPOSE(BL$164:BL$188)=0)*10000+INDEX(p.dist.mat,$F188,0),0)</f>
        <v>22</v>
      </c>
      <c r="BT188" s="47">
        <f t="array" ref="BT188">MATCH(MIN((TRANSPOSE(BM$164:BM$188)=0)*10000+INDEX(p.dist.mat,$F188,0)),(TRANSPOSE(BM$164:BM$188)=0)*10000+INDEX(p.dist.mat,$F188,0),0)</f>
        <v>2</v>
      </c>
      <c r="BU188" s="47">
        <f t="array" ref="BU188">MATCH(MIN((TRANSPOSE(BN$164:BN$188)=0)*10000+INDEX(p.dist.mat,$F188,0)),(TRANSPOSE(BN$164:BN$188)=0)*10000+INDEX(p.dist.mat,$F188,0),0)</f>
        <v>2</v>
      </c>
      <c r="BV188" s="47">
        <f t="array" ref="BV188">MATCH(MIN((TRANSPOSE(BO$164:BO$188)=0)*10000+INDEX(p.dist.mat,$F188,0)),(TRANSPOSE(BO$164:BO$188)=0)*10000+INDEX(p.dist.mat,$F188,0),0)</f>
        <v>15</v>
      </c>
    </row>
    <row r="189" spans="3:75" outlineLevel="2" x14ac:dyDescent="0.3"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Q189" s="73"/>
      <c r="BR189" s="73"/>
      <c r="BS189" s="73"/>
      <c r="BT189" s="73"/>
      <c r="BU189" s="73"/>
      <c r="BV189" s="73"/>
    </row>
    <row r="191" spans="3:75" ht="18" thickBot="1" x14ac:dyDescent="0.35">
      <c r="C191" s="75" t="s">
        <v>1276</v>
      </c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</row>
    <row r="193" spans="6:33" outlineLevel="1" x14ac:dyDescent="0.3">
      <c r="J193" s="5">
        <v>3</v>
      </c>
      <c r="K193" s="5">
        <v>3</v>
      </c>
      <c r="L193" s="5">
        <v>4</v>
      </c>
      <c r="M193" s="5">
        <v>4</v>
      </c>
      <c r="N193" s="5">
        <v>4</v>
      </c>
      <c r="O193" s="5">
        <v>2</v>
      </c>
      <c r="P193" s="5">
        <v>4</v>
      </c>
      <c r="Q193" s="5">
        <v>4</v>
      </c>
      <c r="R193" s="5">
        <v>4</v>
      </c>
      <c r="S193" s="5">
        <v>4</v>
      </c>
      <c r="U193" s="47">
        <f>J193</f>
        <v>3</v>
      </c>
      <c r="V193" s="47">
        <f t="shared" ref="V193:AD193" si="47">K193</f>
        <v>3</v>
      </c>
      <c r="W193" s="47">
        <f t="shared" si="47"/>
        <v>4</v>
      </c>
      <c r="X193" s="47">
        <f t="shared" si="47"/>
        <v>4</v>
      </c>
      <c r="Y193" s="47">
        <f t="shared" si="47"/>
        <v>4</v>
      </c>
      <c r="Z193" s="47">
        <f t="shared" si="47"/>
        <v>2</v>
      </c>
      <c r="AA193" s="47">
        <f t="shared" si="47"/>
        <v>4</v>
      </c>
      <c r="AB193" s="47">
        <f t="shared" si="47"/>
        <v>4</v>
      </c>
      <c r="AC193" s="47">
        <f t="shared" si="47"/>
        <v>4</v>
      </c>
      <c r="AD193" s="47">
        <f t="shared" si="47"/>
        <v>4</v>
      </c>
    </row>
    <row r="194" spans="6:33" outlineLevel="1" x14ac:dyDescent="0.3">
      <c r="J194" s="142" t="s">
        <v>1275</v>
      </c>
      <c r="U194" s="142" t="s">
        <v>1274</v>
      </c>
    </row>
    <row r="195" spans="6:33" outlineLevel="1" x14ac:dyDescent="0.3">
      <c r="F195" s="69" t="s">
        <v>76</v>
      </c>
      <c r="G195" s="69" t="s">
        <v>195</v>
      </c>
      <c r="H195" s="69" t="s">
        <v>1273</v>
      </c>
      <c r="J195" s="69" t="s">
        <v>927</v>
      </c>
      <c r="K195" s="69" t="s">
        <v>1142</v>
      </c>
      <c r="L195" s="69" t="s">
        <v>1141</v>
      </c>
      <c r="M195" s="69" t="s">
        <v>1272</v>
      </c>
      <c r="N195" s="69" t="s">
        <v>1112</v>
      </c>
      <c r="O195" s="69" t="s">
        <v>88</v>
      </c>
      <c r="P195" s="69" t="s">
        <v>1109</v>
      </c>
      <c r="Q195" s="69" t="s">
        <v>1107</v>
      </c>
      <c r="R195" s="69" t="s">
        <v>1271</v>
      </c>
      <c r="S195" s="69" t="s">
        <v>1270</v>
      </c>
      <c r="U195" s="69" t="s">
        <v>927</v>
      </c>
      <c r="V195" s="69" t="s">
        <v>1142</v>
      </c>
      <c r="W195" s="69" t="s">
        <v>1141</v>
      </c>
      <c r="X195" s="69" t="s">
        <v>1272</v>
      </c>
      <c r="Y195" s="69" t="s">
        <v>1112</v>
      </c>
      <c r="Z195" s="69" t="s">
        <v>88</v>
      </c>
      <c r="AA195" s="69" t="s">
        <v>1109</v>
      </c>
      <c r="AB195" s="69" t="s">
        <v>1107</v>
      </c>
      <c r="AC195" s="69" t="s">
        <v>1271</v>
      </c>
      <c r="AD195" s="69" t="s">
        <v>1270</v>
      </c>
      <c r="AF195" s="69" t="s">
        <v>1269</v>
      </c>
      <c r="AG195" s="69" t="s">
        <v>1268</v>
      </c>
    </row>
    <row r="196" spans="6:33" outlineLevel="1" x14ac:dyDescent="0.3">
      <c r="F196" s="70">
        <v>1</v>
      </c>
      <c r="G196" s="71" t="str">
        <f t="shared" ref="G196:G220" si="48">INDEX(l.reg.nom,F196)</f>
        <v>Amazonas</v>
      </c>
      <c r="H196" s="144" t="s">
        <v>1267</v>
      </c>
      <c r="J196" s="507">
        <v>5</v>
      </c>
      <c r="K196" s="507">
        <v>5</v>
      </c>
      <c r="L196" s="507">
        <v>5</v>
      </c>
      <c r="M196" s="507">
        <v>5</v>
      </c>
      <c r="N196" s="507">
        <v>5</v>
      </c>
      <c r="O196" s="507">
        <v>5</v>
      </c>
      <c r="P196" s="507">
        <v>5</v>
      </c>
      <c r="Q196" s="507">
        <v>5</v>
      </c>
      <c r="R196" s="507">
        <v>5</v>
      </c>
      <c r="S196" s="507">
        <v>5</v>
      </c>
      <c r="U196" s="47">
        <f>IF($F196=J196,1,0)</f>
        <v>0</v>
      </c>
      <c r="V196" s="47">
        <f t="shared" ref="U196:AD220" si="49">IF($F196=K196,1,0)</f>
        <v>0</v>
      </c>
      <c r="W196" s="47">
        <f t="shared" si="49"/>
        <v>0</v>
      </c>
      <c r="X196" s="47">
        <f t="shared" si="49"/>
        <v>0</v>
      </c>
      <c r="Y196" s="47">
        <f t="shared" si="49"/>
        <v>0</v>
      </c>
      <c r="Z196" s="47">
        <f t="shared" si="49"/>
        <v>0</v>
      </c>
      <c r="AA196" s="47">
        <f t="shared" si="49"/>
        <v>0</v>
      </c>
      <c r="AB196" s="47">
        <f t="shared" si="49"/>
        <v>0</v>
      </c>
      <c r="AC196" s="47">
        <f t="shared" si="49"/>
        <v>0</v>
      </c>
      <c r="AD196" s="47">
        <f t="shared" si="49"/>
        <v>0</v>
      </c>
      <c r="AF196" s="47">
        <f>IF(U196+Z196+V196+AA196&gt;0,IF(AG196=1,0,1),0)</f>
        <v>0</v>
      </c>
      <c r="AG196" s="47">
        <f>IF(W196+AB196&gt;0,1,0)</f>
        <v>0</v>
      </c>
    </row>
    <row r="197" spans="6:33" outlineLevel="1" x14ac:dyDescent="0.3">
      <c r="F197" s="70">
        <v>2</v>
      </c>
      <c r="G197" s="71" t="str">
        <f t="shared" si="48"/>
        <v>Ancash</v>
      </c>
      <c r="H197" s="144" t="s">
        <v>1266</v>
      </c>
      <c r="J197" s="507">
        <v>5</v>
      </c>
      <c r="K197" s="507">
        <v>5</v>
      </c>
      <c r="L197" s="507">
        <v>5</v>
      </c>
      <c r="M197" s="507">
        <v>5</v>
      </c>
      <c r="N197" s="507">
        <v>5</v>
      </c>
      <c r="O197" s="507">
        <v>5</v>
      </c>
      <c r="P197" s="507">
        <v>5</v>
      </c>
      <c r="Q197" s="507">
        <v>5</v>
      </c>
      <c r="R197" s="507">
        <v>5</v>
      </c>
      <c r="S197" s="507">
        <v>5</v>
      </c>
      <c r="U197" s="47">
        <f t="shared" si="49"/>
        <v>0</v>
      </c>
      <c r="V197" s="47">
        <f t="shared" si="49"/>
        <v>0</v>
      </c>
      <c r="W197" s="47">
        <f t="shared" si="49"/>
        <v>0</v>
      </c>
      <c r="X197" s="47">
        <f t="shared" si="49"/>
        <v>0</v>
      </c>
      <c r="Y197" s="47">
        <f t="shared" si="49"/>
        <v>0</v>
      </c>
      <c r="Z197" s="47">
        <f t="shared" si="49"/>
        <v>0</v>
      </c>
      <c r="AA197" s="47">
        <f t="shared" si="49"/>
        <v>0</v>
      </c>
      <c r="AB197" s="47">
        <f t="shared" si="49"/>
        <v>0</v>
      </c>
      <c r="AC197" s="47">
        <f t="shared" si="49"/>
        <v>0</v>
      </c>
      <c r="AD197" s="47">
        <f t="shared" si="49"/>
        <v>0</v>
      </c>
      <c r="AF197" s="47">
        <f t="shared" ref="AF197:AF220" si="50">IF(U197+Z197+V197+AA197&gt;0,IF(AG197=1,0,1),0)</f>
        <v>0</v>
      </c>
      <c r="AG197" s="47">
        <f t="shared" ref="AG197:AG220" si="51">IF(W197+AB197&gt;0,1,0)</f>
        <v>0</v>
      </c>
    </row>
    <row r="198" spans="6:33" outlineLevel="1" x14ac:dyDescent="0.3">
      <c r="F198" s="70">
        <v>3</v>
      </c>
      <c r="G198" s="71" t="str">
        <f t="shared" si="48"/>
        <v>Apurímac</v>
      </c>
      <c r="H198" s="144" t="s">
        <v>1265</v>
      </c>
      <c r="J198" s="507">
        <v>5</v>
      </c>
      <c r="K198" s="507">
        <v>5</v>
      </c>
      <c r="L198" s="507">
        <v>5</v>
      </c>
      <c r="M198" s="507">
        <v>5</v>
      </c>
      <c r="N198" s="507">
        <v>5</v>
      </c>
      <c r="O198" s="507">
        <v>5</v>
      </c>
      <c r="P198" s="507">
        <v>5</v>
      </c>
      <c r="Q198" s="507">
        <v>5</v>
      </c>
      <c r="R198" s="507">
        <v>5</v>
      </c>
      <c r="S198" s="507">
        <v>5</v>
      </c>
      <c r="U198" s="47">
        <f t="shared" si="49"/>
        <v>0</v>
      </c>
      <c r="V198" s="47">
        <f t="shared" si="49"/>
        <v>0</v>
      </c>
      <c r="W198" s="47">
        <f t="shared" si="49"/>
        <v>0</v>
      </c>
      <c r="X198" s="47">
        <f t="shared" si="49"/>
        <v>0</v>
      </c>
      <c r="Y198" s="47">
        <f t="shared" si="49"/>
        <v>0</v>
      </c>
      <c r="Z198" s="47">
        <f t="shared" si="49"/>
        <v>0</v>
      </c>
      <c r="AA198" s="47">
        <f t="shared" si="49"/>
        <v>0</v>
      </c>
      <c r="AB198" s="47">
        <f t="shared" si="49"/>
        <v>0</v>
      </c>
      <c r="AC198" s="47">
        <f t="shared" si="49"/>
        <v>0</v>
      </c>
      <c r="AD198" s="47">
        <f t="shared" si="49"/>
        <v>0</v>
      </c>
      <c r="AF198" s="47">
        <f t="shared" si="50"/>
        <v>0</v>
      </c>
      <c r="AG198" s="47">
        <f t="shared" si="51"/>
        <v>0</v>
      </c>
    </row>
    <row r="199" spans="6:33" outlineLevel="1" x14ac:dyDescent="0.3">
      <c r="F199" s="70">
        <v>4</v>
      </c>
      <c r="G199" s="71" t="str">
        <f t="shared" si="48"/>
        <v>Arequipa</v>
      </c>
      <c r="H199" s="144" t="s">
        <v>173</v>
      </c>
      <c r="J199" s="507">
        <v>5</v>
      </c>
      <c r="K199" s="507">
        <v>5</v>
      </c>
      <c r="L199" s="507">
        <v>5</v>
      </c>
      <c r="M199" s="507">
        <v>5</v>
      </c>
      <c r="N199" s="507">
        <v>5</v>
      </c>
      <c r="O199" s="507">
        <v>5</v>
      </c>
      <c r="P199" s="507">
        <v>5</v>
      </c>
      <c r="Q199" s="507">
        <v>5</v>
      </c>
      <c r="R199" s="507">
        <v>5</v>
      </c>
      <c r="S199" s="507">
        <v>5</v>
      </c>
      <c r="U199" s="47">
        <f t="shared" si="49"/>
        <v>0</v>
      </c>
      <c r="V199" s="47">
        <f t="shared" si="49"/>
        <v>0</v>
      </c>
      <c r="W199" s="47">
        <f t="shared" si="49"/>
        <v>0</v>
      </c>
      <c r="X199" s="47">
        <f t="shared" si="49"/>
        <v>0</v>
      </c>
      <c r="Y199" s="47">
        <f t="shared" si="49"/>
        <v>0</v>
      </c>
      <c r="Z199" s="47">
        <f t="shared" si="49"/>
        <v>0</v>
      </c>
      <c r="AA199" s="47">
        <f t="shared" si="49"/>
        <v>0</v>
      </c>
      <c r="AB199" s="47">
        <f t="shared" si="49"/>
        <v>0</v>
      </c>
      <c r="AC199" s="47">
        <f t="shared" si="49"/>
        <v>0</v>
      </c>
      <c r="AD199" s="47">
        <f t="shared" si="49"/>
        <v>0</v>
      </c>
      <c r="AF199" s="47">
        <f t="shared" si="50"/>
        <v>0</v>
      </c>
      <c r="AG199" s="47">
        <f t="shared" si="51"/>
        <v>0</v>
      </c>
    </row>
    <row r="200" spans="6:33" outlineLevel="1" x14ac:dyDescent="0.3">
      <c r="F200" s="70">
        <v>5</v>
      </c>
      <c r="G200" s="71" t="str">
        <f t="shared" si="48"/>
        <v>Ayacucho</v>
      </c>
      <c r="H200" s="71" t="s">
        <v>174</v>
      </c>
      <c r="J200" s="507">
        <v>5</v>
      </c>
      <c r="K200" s="507">
        <v>5</v>
      </c>
      <c r="L200" s="507">
        <v>5</v>
      </c>
      <c r="M200" s="507">
        <v>5</v>
      </c>
      <c r="N200" s="507">
        <v>5</v>
      </c>
      <c r="O200" s="507">
        <v>5</v>
      </c>
      <c r="P200" s="507">
        <v>5</v>
      </c>
      <c r="Q200" s="507">
        <v>5</v>
      </c>
      <c r="R200" s="507">
        <v>5</v>
      </c>
      <c r="S200" s="507">
        <v>5</v>
      </c>
      <c r="U200" s="47">
        <f t="shared" si="49"/>
        <v>1</v>
      </c>
      <c r="V200" s="47">
        <f t="shared" si="49"/>
        <v>1</v>
      </c>
      <c r="W200" s="47">
        <f t="shared" si="49"/>
        <v>1</v>
      </c>
      <c r="X200" s="47">
        <f t="shared" si="49"/>
        <v>1</v>
      </c>
      <c r="Y200" s="47">
        <f t="shared" si="49"/>
        <v>1</v>
      </c>
      <c r="Z200" s="47">
        <f t="shared" si="49"/>
        <v>1</v>
      </c>
      <c r="AA200" s="47">
        <f t="shared" si="49"/>
        <v>1</v>
      </c>
      <c r="AB200" s="47">
        <f t="shared" si="49"/>
        <v>1</v>
      </c>
      <c r="AC200" s="47">
        <f t="shared" si="49"/>
        <v>1</v>
      </c>
      <c r="AD200" s="47">
        <f t="shared" si="49"/>
        <v>1</v>
      </c>
      <c r="AF200" s="47">
        <f t="shared" si="50"/>
        <v>0</v>
      </c>
      <c r="AG200" s="47">
        <f t="shared" si="51"/>
        <v>1</v>
      </c>
    </row>
    <row r="201" spans="6:33" outlineLevel="1" x14ac:dyDescent="0.3">
      <c r="F201" s="70">
        <v>6</v>
      </c>
      <c r="G201" s="71" t="str">
        <f t="shared" si="48"/>
        <v>Cajamarca</v>
      </c>
      <c r="H201" s="71" t="s">
        <v>175</v>
      </c>
      <c r="J201" s="507">
        <v>5</v>
      </c>
      <c r="K201" s="507">
        <v>5</v>
      </c>
      <c r="L201" s="507">
        <v>5</v>
      </c>
      <c r="M201" s="507">
        <v>5</v>
      </c>
      <c r="N201" s="507">
        <v>5</v>
      </c>
      <c r="O201" s="507">
        <v>5</v>
      </c>
      <c r="P201" s="507">
        <v>5</v>
      </c>
      <c r="Q201" s="507">
        <v>5</v>
      </c>
      <c r="R201" s="507">
        <v>5</v>
      </c>
      <c r="S201" s="507">
        <v>5</v>
      </c>
      <c r="U201" s="47">
        <f t="shared" si="49"/>
        <v>0</v>
      </c>
      <c r="V201" s="47">
        <f t="shared" si="49"/>
        <v>0</v>
      </c>
      <c r="W201" s="47">
        <f t="shared" si="49"/>
        <v>0</v>
      </c>
      <c r="X201" s="47">
        <f t="shared" si="49"/>
        <v>0</v>
      </c>
      <c r="Y201" s="47">
        <f t="shared" si="49"/>
        <v>0</v>
      </c>
      <c r="Z201" s="47">
        <f t="shared" si="49"/>
        <v>0</v>
      </c>
      <c r="AA201" s="47">
        <f t="shared" si="49"/>
        <v>0</v>
      </c>
      <c r="AB201" s="47">
        <f t="shared" si="49"/>
        <v>0</v>
      </c>
      <c r="AC201" s="47">
        <f t="shared" si="49"/>
        <v>0</v>
      </c>
      <c r="AD201" s="47">
        <f t="shared" si="49"/>
        <v>0</v>
      </c>
      <c r="AF201" s="47">
        <f t="shared" si="50"/>
        <v>0</v>
      </c>
      <c r="AG201" s="47">
        <f t="shared" si="51"/>
        <v>0</v>
      </c>
    </row>
    <row r="202" spans="6:33" outlineLevel="1" x14ac:dyDescent="0.3">
      <c r="F202" s="70">
        <v>7</v>
      </c>
      <c r="G202" s="71" t="str">
        <f t="shared" si="48"/>
        <v>Callao</v>
      </c>
      <c r="H202" s="144" t="s">
        <v>176</v>
      </c>
      <c r="J202" s="507">
        <v>5</v>
      </c>
      <c r="K202" s="507">
        <v>5</v>
      </c>
      <c r="L202" s="507">
        <v>5</v>
      </c>
      <c r="M202" s="507">
        <v>5</v>
      </c>
      <c r="N202" s="507">
        <v>5</v>
      </c>
      <c r="O202" s="507">
        <v>5</v>
      </c>
      <c r="P202" s="507">
        <v>5</v>
      </c>
      <c r="Q202" s="507">
        <v>5</v>
      </c>
      <c r="R202" s="507">
        <v>5</v>
      </c>
      <c r="S202" s="507">
        <v>5</v>
      </c>
      <c r="U202" s="47">
        <f t="shared" si="49"/>
        <v>0</v>
      </c>
      <c r="V202" s="47">
        <f t="shared" si="49"/>
        <v>0</v>
      </c>
      <c r="W202" s="47">
        <f t="shared" si="49"/>
        <v>0</v>
      </c>
      <c r="X202" s="47">
        <f t="shared" si="49"/>
        <v>0</v>
      </c>
      <c r="Y202" s="47">
        <f t="shared" si="49"/>
        <v>0</v>
      </c>
      <c r="Z202" s="47">
        <f t="shared" si="49"/>
        <v>0</v>
      </c>
      <c r="AA202" s="47">
        <f t="shared" si="49"/>
        <v>0</v>
      </c>
      <c r="AB202" s="47">
        <f t="shared" si="49"/>
        <v>0</v>
      </c>
      <c r="AC202" s="47">
        <f t="shared" si="49"/>
        <v>0</v>
      </c>
      <c r="AD202" s="47">
        <f t="shared" si="49"/>
        <v>0</v>
      </c>
      <c r="AF202" s="47">
        <f t="shared" si="50"/>
        <v>0</v>
      </c>
      <c r="AG202" s="47">
        <f t="shared" si="51"/>
        <v>0</v>
      </c>
    </row>
    <row r="203" spans="6:33" outlineLevel="1" x14ac:dyDescent="0.3">
      <c r="F203" s="70">
        <v>8</v>
      </c>
      <c r="G203" s="71" t="str">
        <f t="shared" si="48"/>
        <v>Cusco</v>
      </c>
      <c r="H203" s="71" t="s">
        <v>177</v>
      </c>
      <c r="J203" s="507">
        <v>10</v>
      </c>
      <c r="K203" s="507">
        <v>10</v>
      </c>
      <c r="L203" s="507">
        <v>10</v>
      </c>
      <c r="M203" s="507">
        <v>10</v>
      </c>
      <c r="N203" s="507">
        <v>10</v>
      </c>
      <c r="O203" s="507">
        <v>10</v>
      </c>
      <c r="P203" s="507">
        <v>10</v>
      </c>
      <c r="Q203" s="507">
        <v>10</v>
      </c>
      <c r="R203" s="507">
        <v>10</v>
      </c>
      <c r="S203" s="507">
        <v>10</v>
      </c>
      <c r="U203" s="47">
        <f t="shared" si="49"/>
        <v>0</v>
      </c>
      <c r="V203" s="47">
        <f t="shared" si="49"/>
        <v>0</v>
      </c>
      <c r="W203" s="47">
        <f t="shared" si="49"/>
        <v>0</v>
      </c>
      <c r="X203" s="47">
        <f t="shared" si="49"/>
        <v>0</v>
      </c>
      <c r="Y203" s="47">
        <f t="shared" si="49"/>
        <v>0</v>
      </c>
      <c r="Z203" s="47">
        <f t="shared" si="49"/>
        <v>0</v>
      </c>
      <c r="AA203" s="47">
        <f t="shared" si="49"/>
        <v>0</v>
      </c>
      <c r="AB203" s="47">
        <f t="shared" si="49"/>
        <v>0</v>
      </c>
      <c r="AC203" s="47">
        <f t="shared" si="49"/>
        <v>0</v>
      </c>
      <c r="AD203" s="47">
        <f t="shared" si="49"/>
        <v>0</v>
      </c>
      <c r="AF203" s="47">
        <f t="shared" si="50"/>
        <v>0</v>
      </c>
      <c r="AG203" s="47">
        <f t="shared" si="51"/>
        <v>0</v>
      </c>
    </row>
    <row r="204" spans="6:33" outlineLevel="1" x14ac:dyDescent="0.3">
      <c r="F204" s="70">
        <v>9</v>
      </c>
      <c r="G204" s="71" t="str">
        <f t="shared" si="48"/>
        <v>Huancavelica</v>
      </c>
      <c r="H204" s="71" t="s">
        <v>178</v>
      </c>
      <c r="J204" s="507">
        <v>10</v>
      </c>
      <c r="K204" s="507">
        <v>10</v>
      </c>
      <c r="L204" s="507">
        <v>10</v>
      </c>
      <c r="M204" s="507">
        <v>10</v>
      </c>
      <c r="N204" s="507">
        <v>10</v>
      </c>
      <c r="O204" s="507">
        <v>10</v>
      </c>
      <c r="P204" s="507">
        <v>10</v>
      </c>
      <c r="Q204" s="507">
        <v>10</v>
      </c>
      <c r="R204" s="507">
        <v>10</v>
      </c>
      <c r="S204" s="507">
        <v>10</v>
      </c>
      <c r="U204" s="47">
        <f t="shared" si="49"/>
        <v>0</v>
      </c>
      <c r="V204" s="47">
        <f t="shared" si="49"/>
        <v>0</v>
      </c>
      <c r="W204" s="47">
        <f t="shared" si="49"/>
        <v>0</v>
      </c>
      <c r="X204" s="47">
        <f t="shared" si="49"/>
        <v>0</v>
      </c>
      <c r="Y204" s="47">
        <f t="shared" si="49"/>
        <v>0</v>
      </c>
      <c r="Z204" s="47">
        <f t="shared" si="49"/>
        <v>0</v>
      </c>
      <c r="AA204" s="47">
        <f t="shared" si="49"/>
        <v>0</v>
      </c>
      <c r="AB204" s="47">
        <f t="shared" si="49"/>
        <v>0</v>
      </c>
      <c r="AC204" s="47">
        <f t="shared" si="49"/>
        <v>0</v>
      </c>
      <c r="AD204" s="47">
        <f t="shared" si="49"/>
        <v>0</v>
      </c>
      <c r="AF204" s="47">
        <f t="shared" si="50"/>
        <v>0</v>
      </c>
      <c r="AG204" s="47">
        <f t="shared" si="51"/>
        <v>0</v>
      </c>
    </row>
    <row r="205" spans="6:33" outlineLevel="1" x14ac:dyDescent="0.3">
      <c r="F205" s="70">
        <v>10</v>
      </c>
      <c r="G205" s="71" t="str">
        <f t="shared" si="48"/>
        <v>Huánuco</v>
      </c>
      <c r="H205" s="71" t="s">
        <v>1264</v>
      </c>
      <c r="J205" s="507">
        <v>10</v>
      </c>
      <c r="K205" s="507">
        <v>10</v>
      </c>
      <c r="L205" s="507">
        <v>10</v>
      </c>
      <c r="M205" s="507">
        <v>10</v>
      </c>
      <c r="N205" s="507">
        <v>10</v>
      </c>
      <c r="O205" s="507">
        <v>10</v>
      </c>
      <c r="P205" s="507">
        <v>10</v>
      </c>
      <c r="Q205" s="507">
        <v>10</v>
      </c>
      <c r="R205" s="507">
        <v>10</v>
      </c>
      <c r="S205" s="507">
        <v>10</v>
      </c>
      <c r="U205" s="47">
        <f t="shared" si="49"/>
        <v>1</v>
      </c>
      <c r="V205" s="47">
        <f t="shared" si="49"/>
        <v>1</v>
      </c>
      <c r="W205" s="47">
        <f t="shared" si="49"/>
        <v>1</v>
      </c>
      <c r="X205" s="47">
        <f t="shared" si="49"/>
        <v>1</v>
      </c>
      <c r="Y205" s="47">
        <f t="shared" si="49"/>
        <v>1</v>
      </c>
      <c r="Z205" s="47">
        <f t="shared" si="49"/>
        <v>1</v>
      </c>
      <c r="AA205" s="47">
        <f t="shared" si="49"/>
        <v>1</v>
      </c>
      <c r="AB205" s="47">
        <f t="shared" si="49"/>
        <v>1</v>
      </c>
      <c r="AC205" s="47">
        <f t="shared" si="49"/>
        <v>1</v>
      </c>
      <c r="AD205" s="47">
        <f t="shared" si="49"/>
        <v>1</v>
      </c>
      <c r="AF205" s="47">
        <f t="shared" si="50"/>
        <v>0</v>
      </c>
      <c r="AG205" s="47">
        <f t="shared" si="51"/>
        <v>1</v>
      </c>
    </row>
    <row r="206" spans="6:33" outlineLevel="1" x14ac:dyDescent="0.3">
      <c r="F206" s="70">
        <v>11</v>
      </c>
      <c r="G206" s="71" t="str">
        <f t="shared" si="48"/>
        <v>Ica</v>
      </c>
      <c r="H206" s="71" t="s">
        <v>180</v>
      </c>
      <c r="J206" s="507">
        <v>10</v>
      </c>
      <c r="K206" s="507">
        <v>10</v>
      </c>
      <c r="L206" s="507">
        <v>10</v>
      </c>
      <c r="M206" s="507">
        <v>10</v>
      </c>
      <c r="N206" s="507">
        <v>10</v>
      </c>
      <c r="O206" s="507">
        <v>10</v>
      </c>
      <c r="P206" s="507">
        <v>10</v>
      </c>
      <c r="Q206" s="507">
        <v>10</v>
      </c>
      <c r="R206" s="507">
        <v>10</v>
      </c>
      <c r="S206" s="507">
        <v>10</v>
      </c>
      <c r="U206" s="47">
        <f t="shared" si="49"/>
        <v>0</v>
      </c>
      <c r="V206" s="47">
        <f t="shared" si="49"/>
        <v>0</v>
      </c>
      <c r="W206" s="47">
        <f t="shared" si="49"/>
        <v>0</v>
      </c>
      <c r="X206" s="47">
        <f t="shared" si="49"/>
        <v>0</v>
      </c>
      <c r="Y206" s="47">
        <f t="shared" si="49"/>
        <v>0</v>
      </c>
      <c r="Z206" s="47">
        <f t="shared" si="49"/>
        <v>0</v>
      </c>
      <c r="AA206" s="47">
        <f t="shared" si="49"/>
        <v>0</v>
      </c>
      <c r="AB206" s="47">
        <f t="shared" si="49"/>
        <v>0</v>
      </c>
      <c r="AC206" s="47">
        <f t="shared" si="49"/>
        <v>0</v>
      </c>
      <c r="AD206" s="47">
        <f t="shared" si="49"/>
        <v>0</v>
      </c>
      <c r="AF206" s="47">
        <f t="shared" si="50"/>
        <v>0</v>
      </c>
      <c r="AG206" s="47">
        <f t="shared" si="51"/>
        <v>0</v>
      </c>
    </row>
    <row r="207" spans="6:33" outlineLevel="1" x14ac:dyDescent="0.3">
      <c r="F207" s="70">
        <v>12</v>
      </c>
      <c r="G207" s="71" t="str">
        <f t="shared" si="48"/>
        <v>Junín</v>
      </c>
      <c r="H207" s="71" t="s">
        <v>1263</v>
      </c>
      <c r="J207" s="507">
        <v>10</v>
      </c>
      <c r="K207" s="507">
        <v>10</v>
      </c>
      <c r="L207" s="507">
        <v>10</v>
      </c>
      <c r="M207" s="507">
        <v>10</v>
      </c>
      <c r="N207" s="507">
        <v>10</v>
      </c>
      <c r="O207" s="507">
        <v>10</v>
      </c>
      <c r="P207" s="507">
        <v>10</v>
      </c>
      <c r="Q207" s="507">
        <v>10</v>
      </c>
      <c r="R207" s="507">
        <v>10</v>
      </c>
      <c r="S207" s="507">
        <v>10</v>
      </c>
      <c r="U207" s="47">
        <f t="shared" si="49"/>
        <v>0</v>
      </c>
      <c r="V207" s="47">
        <f t="shared" si="49"/>
        <v>0</v>
      </c>
      <c r="W207" s="47">
        <f t="shared" si="49"/>
        <v>0</v>
      </c>
      <c r="X207" s="47">
        <f t="shared" si="49"/>
        <v>0</v>
      </c>
      <c r="Y207" s="47">
        <f t="shared" si="49"/>
        <v>0</v>
      </c>
      <c r="Z207" s="47">
        <f t="shared" si="49"/>
        <v>0</v>
      </c>
      <c r="AA207" s="47">
        <f t="shared" si="49"/>
        <v>0</v>
      </c>
      <c r="AB207" s="47">
        <f t="shared" si="49"/>
        <v>0</v>
      </c>
      <c r="AC207" s="47">
        <f t="shared" si="49"/>
        <v>0</v>
      </c>
      <c r="AD207" s="47">
        <f t="shared" si="49"/>
        <v>0</v>
      </c>
      <c r="AF207" s="47">
        <f t="shared" si="50"/>
        <v>0</v>
      </c>
      <c r="AG207" s="47">
        <f t="shared" si="51"/>
        <v>0</v>
      </c>
    </row>
    <row r="208" spans="6:33" outlineLevel="1" x14ac:dyDescent="0.3">
      <c r="F208" s="70">
        <v>13</v>
      </c>
      <c r="G208" s="71" t="str">
        <f t="shared" si="48"/>
        <v>La Libertad</v>
      </c>
      <c r="H208" s="71" t="s">
        <v>1262</v>
      </c>
      <c r="J208" s="507">
        <v>10</v>
      </c>
      <c r="K208" s="507">
        <v>10</v>
      </c>
      <c r="L208" s="507">
        <v>10</v>
      </c>
      <c r="M208" s="507">
        <v>10</v>
      </c>
      <c r="N208" s="507">
        <v>10</v>
      </c>
      <c r="O208" s="507">
        <v>10</v>
      </c>
      <c r="P208" s="507">
        <v>10</v>
      </c>
      <c r="Q208" s="507">
        <v>10</v>
      </c>
      <c r="R208" s="507">
        <v>10</v>
      </c>
      <c r="S208" s="507">
        <v>10</v>
      </c>
      <c r="U208" s="47">
        <f t="shared" si="49"/>
        <v>0</v>
      </c>
      <c r="V208" s="47">
        <f t="shared" si="49"/>
        <v>0</v>
      </c>
      <c r="W208" s="47">
        <f t="shared" si="49"/>
        <v>0</v>
      </c>
      <c r="X208" s="47">
        <f t="shared" si="49"/>
        <v>0</v>
      </c>
      <c r="Y208" s="47">
        <f t="shared" si="49"/>
        <v>0</v>
      </c>
      <c r="Z208" s="47">
        <f t="shared" si="49"/>
        <v>0</v>
      </c>
      <c r="AA208" s="47">
        <f t="shared" si="49"/>
        <v>0</v>
      </c>
      <c r="AB208" s="47">
        <f t="shared" si="49"/>
        <v>0</v>
      </c>
      <c r="AC208" s="47">
        <f t="shared" si="49"/>
        <v>0</v>
      </c>
      <c r="AD208" s="47">
        <f t="shared" si="49"/>
        <v>0</v>
      </c>
      <c r="AF208" s="47">
        <f t="shared" si="50"/>
        <v>0</v>
      </c>
      <c r="AG208" s="47">
        <f t="shared" si="51"/>
        <v>0</v>
      </c>
    </row>
    <row r="209" spans="3:75" outlineLevel="1" x14ac:dyDescent="0.3">
      <c r="F209" s="70">
        <v>14</v>
      </c>
      <c r="G209" s="71" t="str">
        <f t="shared" si="48"/>
        <v>Lambayeque</v>
      </c>
      <c r="H209" s="71" t="s">
        <v>1261</v>
      </c>
      <c r="J209" s="507">
        <v>10</v>
      </c>
      <c r="K209" s="507">
        <v>10</v>
      </c>
      <c r="L209" s="507">
        <v>10</v>
      </c>
      <c r="M209" s="507">
        <v>10</v>
      </c>
      <c r="N209" s="507">
        <v>10</v>
      </c>
      <c r="O209" s="507">
        <v>10</v>
      </c>
      <c r="P209" s="507">
        <v>10</v>
      </c>
      <c r="Q209" s="507">
        <v>10</v>
      </c>
      <c r="R209" s="507">
        <v>10</v>
      </c>
      <c r="S209" s="507">
        <v>10</v>
      </c>
      <c r="U209" s="47">
        <f t="shared" si="49"/>
        <v>0</v>
      </c>
      <c r="V209" s="47">
        <f t="shared" si="49"/>
        <v>0</v>
      </c>
      <c r="W209" s="47">
        <f t="shared" si="49"/>
        <v>0</v>
      </c>
      <c r="X209" s="47">
        <f t="shared" si="49"/>
        <v>0</v>
      </c>
      <c r="Y209" s="47">
        <f t="shared" si="49"/>
        <v>0</v>
      </c>
      <c r="Z209" s="47">
        <f t="shared" si="49"/>
        <v>0</v>
      </c>
      <c r="AA209" s="47">
        <f t="shared" si="49"/>
        <v>0</v>
      </c>
      <c r="AB209" s="47">
        <f t="shared" si="49"/>
        <v>0</v>
      </c>
      <c r="AC209" s="47">
        <f t="shared" si="49"/>
        <v>0</v>
      </c>
      <c r="AD209" s="47">
        <f t="shared" si="49"/>
        <v>0</v>
      </c>
      <c r="AF209" s="47">
        <f t="shared" si="50"/>
        <v>0</v>
      </c>
      <c r="AG209" s="47">
        <f t="shared" si="51"/>
        <v>0</v>
      </c>
    </row>
    <row r="210" spans="3:75" outlineLevel="1" x14ac:dyDescent="0.3">
      <c r="F210" s="70">
        <v>15</v>
      </c>
      <c r="G210" s="71" t="str">
        <f t="shared" si="48"/>
        <v>Lima</v>
      </c>
      <c r="H210" s="71" t="s">
        <v>184</v>
      </c>
      <c r="J210" s="507">
        <v>10</v>
      </c>
      <c r="K210" s="507">
        <v>10</v>
      </c>
      <c r="L210" s="507">
        <v>10</v>
      </c>
      <c r="M210" s="507">
        <v>10</v>
      </c>
      <c r="N210" s="507">
        <v>10</v>
      </c>
      <c r="O210" s="507">
        <v>10</v>
      </c>
      <c r="P210" s="507">
        <v>10</v>
      </c>
      <c r="Q210" s="507">
        <v>10</v>
      </c>
      <c r="R210" s="507">
        <v>10</v>
      </c>
      <c r="S210" s="507">
        <v>10</v>
      </c>
      <c r="U210" s="47">
        <f t="shared" si="49"/>
        <v>0</v>
      </c>
      <c r="V210" s="47">
        <f t="shared" si="49"/>
        <v>0</v>
      </c>
      <c r="W210" s="47">
        <f t="shared" si="49"/>
        <v>0</v>
      </c>
      <c r="X210" s="47">
        <f t="shared" si="49"/>
        <v>0</v>
      </c>
      <c r="Y210" s="47">
        <f t="shared" si="49"/>
        <v>0</v>
      </c>
      <c r="Z210" s="47">
        <f t="shared" si="49"/>
        <v>0</v>
      </c>
      <c r="AA210" s="47">
        <f t="shared" si="49"/>
        <v>0</v>
      </c>
      <c r="AB210" s="47">
        <f t="shared" si="49"/>
        <v>0</v>
      </c>
      <c r="AC210" s="47">
        <f t="shared" si="49"/>
        <v>0</v>
      </c>
      <c r="AD210" s="47">
        <f t="shared" si="49"/>
        <v>0</v>
      </c>
      <c r="AF210" s="47">
        <f t="shared" si="50"/>
        <v>0</v>
      </c>
      <c r="AG210" s="47">
        <f t="shared" si="51"/>
        <v>0</v>
      </c>
    </row>
    <row r="211" spans="3:75" outlineLevel="1" x14ac:dyDescent="0.3">
      <c r="F211" s="70">
        <v>16</v>
      </c>
      <c r="G211" s="71" t="str">
        <f t="shared" si="48"/>
        <v>Loreto</v>
      </c>
      <c r="H211" s="71" t="s">
        <v>1260</v>
      </c>
      <c r="J211" s="507">
        <v>16</v>
      </c>
      <c r="K211" s="507">
        <v>16</v>
      </c>
      <c r="L211" s="507">
        <v>16</v>
      </c>
      <c r="M211" s="507">
        <v>16</v>
      </c>
      <c r="N211" s="507">
        <v>16</v>
      </c>
      <c r="O211" s="507">
        <v>16</v>
      </c>
      <c r="P211" s="507">
        <v>16</v>
      </c>
      <c r="Q211" s="507">
        <v>16</v>
      </c>
      <c r="R211" s="507">
        <v>16</v>
      </c>
      <c r="S211" s="507">
        <v>16</v>
      </c>
      <c r="U211" s="47">
        <f t="shared" si="49"/>
        <v>1</v>
      </c>
      <c r="V211" s="47">
        <f t="shared" si="49"/>
        <v>1</v>
      </c>
      <c r="W211" s="47">
        <f t="shared" si="49"/>
        <v>1</v>
      </c>
      <c r="X211" s="47">
        <f t="shared" si="49"/>
        <v>1</v>
      </c>
      <c r="Y211" s="47">
        <f t="shared" si="49"/>
        <v>1</v>
      </c>
      <c r="Z211" s="47">
        <f t="shared" si="49"/>
        <v>1</v>
      </c>
      <c r="AA211" s="47">
        <f t="shared" si="49"/>
        <v>1</v>
      </c>
      <c r="AB211" s="47">
        <f t="shared" si="49"/>
        <v>1</v>
      </c>
      <c r="AC211" s="47">
        <f t="shared" si="49"/>
        <v>1</v>
      </c>
      <c r="AD211" s="47">
        <f t="shared" si="49"/>
        <v>1</v>
      </c>
      <c r="AF211" s="47">
        <f t="shared" si="50"/>
        <v>0</v>
      </c>
      <c r="AG211" s="47">
        <f t="shared" si="51"/>
        <v>1</v>
      </c>
    </row>
    <row r="212" spans="3:75" outlineLevel="1" x14ac:dyDescent="0.3">
      <c r="F212" s="70">
        <v>17</v>
      </c>
      <c r="G212" s="71" t="str">
        <f t="shared" si="48"/>
        <v>Madre de Dios</v>
      </c>
      <c r="H212" s="71" t="s">
        <v>1259</v>
      </c>
      <c r="J212" s="507">
        <v>2</v>
      </c>
      <c r="K212" s="507">
        <v>2</v>
      </c>
      <c r="L212" s="507">
        <v>2</v>
      </c>
      <c r="M212" s="507">
        <v>2</v>
      </c>
      <c r="N212" s="507">
        <v>2</v>
      </c>
      <c r="O212" s="507">
        <v>2</v>
      </c>
      <c r="P212" s="507">
        <v>2</v>
      </c>
      <c r="Q212" s="507">
        <v>2</v>
      </c>
      <c r="R212" s="507">
        <v>2</v>
      </c>
      <c r="S212" s="507">
        <v>2</v>
      </c>
      <c r="U212" s="47">
        <f t="shared" si="49"/>
        <v>0</v>
      </c>
      <c r="V212" s="47">
        <f t="shared" si="49"/>
        <v>0</v>
      </c>
      <c r="W212" s="47">
        <f t="shared" si="49"/>
        <v>0</v>
      </c>
      <c r="X212" s="47">
        <f t="shared" si="49"/>
        <v>0</v>
      </c>
      <c r="Y212" s="47">
        <f t="shared" si="49"/>
        <v>0</v>
      </c>
      <c r="Z212" s="47">
        <f t="shared" si="49"/>
        <v>0</v>
      </c>
      <c r="AA212" s="47">
        <f t="shared" si="49"/>
        <v>0</v>
      </c>
      <c r="AB212" s="47">
        <f t="shared" si="49"/>
        <v>0</v>
      </c>
      <c r="AC212" s="47">
        <f t="shared" si="49"/>
        <v>0</v>
      </c>
      <c r="AD212" s="47">
        <f t="shared" si="49"/>
        <v>0</v>
      </c>
      <c r="AF212" s="47">
        <f t="shared" si="50"/>
        <v>0</v>
      </c>
      <c r="AG212" s="47">
        <f t="shared" si="51"/>
        <v>0</v>
      </c>
    </row>
    <row r="213" spans="3:75" outlineLevel="1" x14ac:dyDescent="0.3">
      <c r="F213" s="70">
        <v>18</v>
      </c>
      <c r="G213" s="71" t="str">
        <f t="shared" si="48"/>
        <v>Moquegua</v>
      </c>
      <c r="H213" s="71" t="s">
        <v>187</v>
      </c>
      <c r="J213" s="507">
        <v>2</v>
      </c>
      <c r="K213" s="507">
        <v>2</v>
      </c>
      <c r="L213" s="507">
        <v>2</v>
      </c>
      <c r="M213" s="507">
        <v>2</v>
      </c>
      <c r="N213" s="507">
        <v>2</v>
      </c>
      <c r="O213" s="507">
        <v>2</v>
      </c>
      <c r="P213" s="507">
        <v>2</v>
      </c>
      <c r="Q213" s="507">
        <v>2</v>
      </c>
      <c r="R213" s="507">
        <v>2</v>
      </c>
      <c r="S213" s="507">
        <v>2</v>
      </c>
      <c r="U213" s="47">
        <f t="shared" si="49"/>
        <v>0</v>
      </c>
      <c r="V213" s="47">
        <f t="shared" si="49"/>
        <v>0</v>
      </c>
      <c r="W213" s="47">
        <f t="shared" si="49"/>
        <v>0</v>
      </c>
      <c r="X213" s="47">
        <f t="shared" si="49"/>
        <v>0</v>
      </c>
      <c r="Y213" s="47">
        <f t="shared" si="49"/>
        <v>0</v>
      </c>
      <c r="Z213" s="47">
        <f t="shared" si="49"/>
        <v>0</v>
      </c>
      <c r="AA213" s="47">
        <f t="shared" si="49"/>
        <v>0</v>
      </c>
      <c r="AB213" s="47">
        <f t="shared" si="49"/>
        <v>0</v>
      </c>
      <c r="AC213" s="47">
        <f t="shared" si="49"/>
        <v>0</v>
      </c>
      <c r="AD213" s="47">
        <f t="shared" si="49"/>
        <v>0</v>
      </c>
      <c r="AF213" s="47">
        <f t="shared" si="50"/>
        <v>0</v>
      </c>
      <c r="AG213" s="47">
        <f t="shared" si="51"/>
        <v>0</v>
      </c>
    </row>
    <row r="214" spans="3:75" outlineLevel="1" x14ac:dyDescent="0.3">
      <c r="F214" s="70">
        <v>19</v>
      </c>
      <c r="G214" s="71" t="str">
        <f t="shared" si="48"/>
        <v>Pasco</v>
      </c>
      <c r="H214" s="71" t="s">
        <v>1258</v>
      </c>
      <c r="J214" s="507">
        <v>2</v>
      </c>
      <c r="K214" s="507">
        <v>2</v>
      </c>
      <c r="L214" s="507">
        <v>2</v>
      </c>
      <c r="M214" s="507">
        <v>2</v>
      </c>
      <c r="N214" s="507">
        <v>2</v>
      </c>
      <c r="O214" s="507">
        <v>2</v>
      </c>
      <c r="P214" s="507">
        <v>2</v>
      </c>
      <c r="Q214" s="507">
        <v>2</v>
      </c>
      <c r="R214" s="507">
        <v>2</v>
      </c>
      <c r="S214" s="507">
        <v>2</v>
      </c>
      <c r="U214" s="47">
        <f t="shared" si="49"/>
        <v>0</v>
      </c>
      <c r="V214" s="47">
        <f t="shared" si="49"/>
        <v>0</v>
      </c>
      <c r="W214" s="47">
        <f t="shared" si="49"/>
        <v>0</v>
      </c>
      <c r="X214" s="47">
        <f t="shared" si="49"/>
        <v>0</v>
      </c>
      <c r="Y214" s="47">
        <f t="shared" si="49"/>
        <v>0</v>
      </c>
      <c r="Z214" s="47">
        <f t="shared" si="49"/>
        <v>0</v>
      </c>
      <c r="AA214" s="47">
        <f t="shared" si="49"/>
        <v>0</v>
      </c>
      <c r="AB214" s="47">
        <f t="shared" si="49"/>
        <v>0</v>
      </c>
      <c r="AC214" s="47">
        <f t="shared" si="49"/>
        <v>0</v>
      </c>
      <c r="AD214" s="47">
        <f t="shared" si="49"/>
        <v>0</v>
      </c>
      <c r="AF214" s="47">
        <f t="shared" si="50"/>
        <v>0</v>
      </c>
      <c r="AG214" s="47">
        <f t="shared" si="51"/>
        <v>0</v>
      </c>
    </row>
    <row r="215" spans="3:75" outlineLevel="1" x14ac:dyDescent="0.3">
      <c r="F215" s="70">
        <v>20</v>
      </c>
      <c r="G215" s="71" t="str">
        <f t="shared" si="48"/>
        <v>Piura</v>
      </c>
      <c r="H215" s="71" t="s">
        <v>189</v>
      </c>
      <c r="J215" s="507">
        <v>2</v>
      </c>
      <c r="K215" s="507">
        <v>2</v>
      </c>
      <c r="L215" s="507">
        <v>2</v>
      </c>
      <c r="M215" s="507">
        <v>2</v>
      </c>
      <c r="N215" s="507">
        <v>2</v>
      </c>
      <c r="O215" s="507">
        <v>2</v>
      </c>
      <c r="P215" s="507">
        <v>2</v>
      </c>
      <c r="Q215" s="507">
        <v>2</v>
      </c>
      <c r="R215" s="507">
        <v>2</v>
      </c>
      <c r="S215" s="507">
        <v>2</v>
      </c>
      <c r="U215" s="47">
        <f t="shared" si="49"/>
        <v>0</v>
      </c>
      <c r="V215" s="47">
        <f t="shared" si="49"/>
        <v>0</v>
      </c>
      <c r="W215" s="47">
        <f t="shared" si="49"/>
        <v>0</v>
      </c>
      <c r="X215" s="47">
        <f t="shared" si="49"/>
        <v>0</v>
      </c>
      <c r="Y215" s="47">
        <f t="shared" si="49"/>
        <v>0</v>
      </c>
      <c r="Z215" s="47">
        <f t="shared" si="49"/>
        <v>0</v>
      </c>
      <c r="AA215" s="47">
        <f t="shared" si="49"/>
        <v>0</v>
      </c>
      <c r="AB215" s="47">
        <f t="shared" si="49"/>
        <v>0</v>
      </c>
      <c r="AC215" s="47">
        <f t="shared" si="49"/>
        <v>0</v>
      </c>
      <c r="AD215" s="47">
        <f t="shared" si="49"/>
        <v>0</v>
      </c>
      <c r="AF215" s="47">
        <f t="shared" si="50"/>
        <v>0</v>
      </c>
      <c r="AG215" s="47">
        <f t="shared" si="51"/>
        <v>0</v>
      </c>
    </row>
    <row r="216" spans="3:75" outlineLevel="1" x14ac:dyDescent="0.3">
      <c r="F216" s="70">
        <v>21</v>
      </c>
      <c r="G216" s="71" t="str">
        <f t="shared" si="48"/>
        <v>Puno</v>
      </c>
      <c r="H216" s="71" t="s">
        <v>1257</v>
      </c>
      <c r="J216" s="507">
        <v>2</v>
      </c>
      <c r="K216" s="507">
        <v>2</v>
      </c>
      <c r="L216" s="507">
        <v>2</v>
      </c>
      <c r="M216" s="507">
        <v>2</v>
      </c>
      <c r="N216" s="507">
        <v>2</v>
      </c>
      <c r="O216" s="507">
        <v>2</v>
      </c>
      <c r="P216" s="507">
        <v>2</v>
      </c>
      <c r="Q216" s="507">
        <v>2</v>
      </c>
      <c r="R216" s="507">
        <v>2</v>
      </c>
      <c r="S216" s="507">
        <v>2</v>
      </c>
      <c r="U216" s="47">
        <f t="shared" si="49"/>
        <v>0</v>
      </c>
      <c r="V216" s="47">
        <f t="shared" si="49"/>
        <v>0</v>
      </c>
      <c r="W216" s="47">
        <f t="shared" si="49"/>
        <v>0</v>
      </c>
      <c r="X216" s="47">
        <f t="shared" si="49"/>
        <v>0</v>
      </c>
      <c r="Y216" s="47">
        <f t="shared" si="49"/>
        <v>0</v>
      </c>
      <c r="Z216" s="47">
        <f t="shared" si="49"/>
        <v>0</v>
      </c>
      <c r="AA216" s="47">
        <f t="shared" si="49"/>
        <v>0</v>
      </c>
      <c r="AB216" s="47">
        <f t="shared" si="49"/>
        <v>0</v>
      </c>
      <c r="AC216" s="47">
        <f t="shared" si="49"/>
        <v>0</v>
      </c>
      <c r="AD216" s="47">
        <f t="shared" si="49"/>
        <v>0</v>
      </c>
      <c r="AF216" s="47">
        <f t="shared" si="50"/>
        <v>0</v>
      </c>
      <c r="AG216" s="47">
        <f t="shared" si="51"/>
        <v>0</v>
      </c>
    </row>
    <row r="217" spans="3:75" outlineLevel="1" x14ac:dyDescent="0.3">
      <c r="F217" s="70">
        <v>22</v>
      </c>
      <c r="G217" s="71" t="str">
        <f t="shared" si="48"/>
        <v>San Martín</v>
      </c>
      <c r="H217" s="71" t="s">
        <v>1256</v>
      </c>
      <c r="J217" s="507">
        <v>2</v>
      </c>
      <c r="K217" s="507">
        <v>2</v>
      </c>
      <c r="L217" s="507">
        <v>2</v>
      </c>
      <c r="M217" s="507">
        <v>2</v>
      </c>
      <c r="N217" s="507">
        <v>2</v>
      </c>
      <c r="O217" s="507">
        <v>2</v>
      </c>
      <c r="P217" s="507">
        <v>2</v>
      </c>
      <c r="Q217" s="507">
        <v>2</v>
      </c>
      <c r="R217" s="507">
        <v>2</v>
      </c>
      <c r="S217" s="507">
        <v>2</v>
      </c>
      <c r="U217" s="47">
        <f t="shared" si="49"/>
        <v>0</v>
      </c>
      <c r="V217" s="47">
        <f t="shared" si="49"/>
        <v>0</v>
      </c>
      <c r="W217" s="47">
        <f t="shared" si="49"/>
        <v>0</v>
      </c>
      <c r="X217" s="47">
        <f t="shared" si="49"/>
        <v>0</v>
      </c>
      <c r="Y217" s="47">
        <f t="shared" si="49"/>
        <v>0</v>
      </c>
      <c r="Z217" s="47">
        <f t="shared" si="49"/>
        <v>0</v>
      </c>
      <c r="AA217" s="47">
        <f t="shared" si="49"/>
        <v>0</v>
      </c>
      <c r="AB217" s="47">
        <f t="shared" si="49"/>
        <v>0</v>
      </c>
      <c r="AC217" s="47">
        <f t="shared" si="49"/>
        <v>0</v>
      </c>
      <c r="AD217" s="47">
        <f t="shared" si="49"/>
        <v>0</v>
      </c>
      <c r="AF217" s="47">
        <f t="shared" si="50"/>
        <v>0</v>
      </c>
      <c r="AG217" s="47">
        <f t="shared" si="51"/>
        <v>0</v>
      </c>
    </row>
    <row r="218" spans="3:75" outlineLevel="1" x14ac:dyDescent="0.3">
      <c r="F218" s="70">
        <v>23</v>
      </c>
      <c r="G218" s="71" t="str">
        <f t="shared" si="48"/>
        <v>Tacna</v>
      </c>
      <c r="H218" s="71" t="s">
        <v>192</v>
      </c>
      <c r="J218" s="507">
        <v>2</v>
      </c>
      <c r="K218" s="507">
        <v>2</v>
      </c>
      <c r="L218" s="507">
        <v>2</v>
      </c>
      <c r="M218" s="507">
        <v>2</v>
      </c>
      <c r="N218" s="507">
        <v>2</v>
      </c>
      <c r="O218" s="507">
        <v>2</v>
      </c>
      <c r="P218" s="507">
        <v>2</v>
      </c>
      <c r="Q218" s="507">
        <v>2</v>
      </c>
      <c r="R218" s="507">
        <v>2</v>
      </c>
      <c r="S218" s="507">
        <v>2</v>
      </c>
      <c r="U218" s="47">
        <f t="shared" si="49"/>
        <v>0</v>
      </c>
      <c r="V218" s="47">
        <f t="shared" si="49"/>
        <v>0</v>
      </c>
      <c r="W218" s="47">
        <f t="shared" si="49"/>
        <v>0</v>
      </c>
      <c r="X218" s="47">
        <f t="shared" si="49"/>
        <v>0</v>
      </c>
      <c r="Y218" s="47">
        <f t="shared" si="49"/>
        <v>0</v>
      </c>
      <c r="Z218" s="47">
        <f t="shared" si="49"/>
        <v>0</v>
      </c>
      <c r="AA218" s="47">
        <f t="shared" si="49"/>
        <v>0</v>
      </c>
      <c r="AB218" s="47">
        <f t="shared" si="49"/>
        <v>0</v>
      </c>
      <c r="AC218" s="47">
        <f t="shared" si="49"/>
        <v>0</v>
      </c>
      <c r="AD218" s="47">
        <f t="shared" si="49"/>
        <v>0</v>
      </c>
      <c r="AF218" s="47">
        <f t="shared" si="50"/>
        <v>0</v>
      </c>
      <c r="AG218" s="47">
        <f t="shared" si="51"/>
        <v>0</v>
      </c>
    </row>
    <row r="219" spans="3:75" outlineLevel="1" x14ac:dyDescent="0.3">
      <c r="F219" s="70">
        <v>24</v>
      </c>
      <c r="G219" s="71" t="str">
        <f t="shared" si="48"/>
        <v>Tumbes</v>
      </c>
      <c r="H219" s="71" t="s">
        <v>193</v>
      </c>
      <c r="J219" s="507">
        <v>2</v>
      </c>
      <c r="K219" s="507">
        <v>2</v>
      </c>
      <c r="L219" s="507">
        <v>2</v>
      </c>
      <c r="M219" s="507">
        <v>2</v>
      </c>
      <c r="N219" s="507">
        <v>2</v>
      </c>
      <c r="O219" s="507">
        <v>2</v>
      </c>
      <c r="P219" s="507">
        <v>2</v>
      </c>
      <c r="Q219" s="507">
        <v>2</v>
      </c>
      <c r="R219" s="507">
        <v>2</v>
      </c>
      <c r="S219" s="507">
        <v>2</v>
      </c>
      <c r="U219" s="47">
        <f t="shared" si="49"/>
        <v>0</v>
      </c>
      <c r="V219" s="47">
        <f t="shared" si="49"/>
        <v>0</v>
      </c>
      <c r="W219" s="47">
        <f t="shared" si="49"/>
        <v>0</v>
      </c>
      <c r="X219" s="47">
        <f t="shared" si="49"/>
        <v>0</v>
      </c>
      <c r="Y219" s="47">
        <f t="shared" si="49"/>
        <v>0</v>
      </c>
      <c r="Z219" s="47">
        <f t="shared" si="49"/>
        <v>0</v>
      </c>
      <c r="AA219" s="47">
        <f t="shared" si="49"/>
        <v>0</v>
      </c>
      <c r="AB219" s="47">
        <f t="shared" si="49"/>
        <v>0</v>
      </c>
      <c r="AC219" s="47">
        <f t="shared" si="49"/>
        <v>0</v>
      </c>
      <c r="AD219" s="47">
        <f t="shared" si="49"/>
        <v>0</v>
      </c>
      <c r="AF219" s="47">
        <f t="shared" si="50"/>
        <v>0</v>
      </c>
      <c r="AG219" s="47">
        <f t="shared" si="51"/>
        <v>0</v>
      </c>
    </row>
    <row r="220" spans="3:75" ht="14.4" outlineLevel="1" thickBot="1" x14ac:dyDescent="0.35">
      <c r="F220" s="70">
        <v>25</v>
      </c>
      <c r="G220" s="71" t="str">
        <f t="shared" si="48"/>
        <v>Ucayali</v>
      </c>
      <c r="H220" s="71" t="s">
        <v>1255</v>
      </c>
      <c r="J220" s="507">
        <v>2</v>
      </c>
      <c r="K220" s="507">
        <v>2</v>
      </c>
      <c r="L220" s="507">
        <v>2</v>
      </c>
      <c r="M220" s="507">
        <v>2</v>
      </c>
      <c r="N220" s="507">
        <v>2</v>
      </c>
      <c r="O220" s="507">
        <v>2</v>
      </c>
      <c r="P220" s="507">
        <v>2</v>
      </c>
      <c r="Q220" s="507">
        <v>2</v>
      </c>
      <c r="R220" s="507">
        <v>2</v>
      </c>
      <c r="S220" s="507">
        <v>2</v>
      </c>
      <c r="U220" s="47">
        <f t="shared" si="49"/>
        <v>0</v>
      </c>
      <c r="V220" s="47">
        <f t="shared" si="49"/>
        <v>0</v>
      </c>
      <c r="W220" s="47">
        <f t="shared" si="49"/>
        <v>0</v>
      </c>
      <c r="X220" s="47">
        <f t="shared" si="49"/>
        <v>0</v>
      </c>
      <c r="Y220" s="47">
        <f t="shared" si="49"/>
        <v>0</v>
      </c>
      <c r="Z220" s="47">
        <f t="shared" si="49"/>
        <v>0</v>
      </c>
      <c r="AA220" s="47">
        <f t="shared" si="49"/>
        <v>0</v>
      </c>
      <c r="AB220" s="47">
        <f t="shared" si="49"/>
        <v>0</v>
      </c>
      <c r="AC220" s="47">
        <f t="shared" si="49"/>
        <v>0</v>
      </c>
      <c r="AD220" s="47">
        <f t="shared" si="49"/>
        <v>0</v>
      </c>
      <c r="AF220" s="47">
        <f t="shared" si="50"/>
        <v>0</v>
      </c>
      <c r="AG220" s="47">
        <f t="shared" si="51"/>
        <v>0</v>
      </c>
    </row>
    <row r="221" spans="3:75" outlineLevel="1" x14ac:dyDescent="0.3"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F221" s="73"/>
      <c r="AG221" s="73"/>
    </row>
    <row r="222" spans="3:75" outlineLevel="1" x14ac:dyDescent="0.3">
      <c r="J222" s="63" t="s">
        <v>1254</v>
      </c>
      <c r="K222" s="63" t="s">
        <v>1253</v>
      </c>
      <c r="L222" s="63" t="s">
        <v>1252</v>
      </c>
      <c r="M222" s="63" t="s">
        <v>1251</v>
      </c>
      <c r="N222" s="63" t="s">
        <v>1250</v>
      </c>
      <c r="O222" s="63" t="s">
        <v>1249</v>
      </c>
      <c r="P222" s="63" t="s">
        <v>1248</v>
      </c>
      <c r="Q222" s="63" t="s">
        <v>1247</v>
      </c>
      <c r="R222" s="63" t="s">
        <v>1246</v>
      </c>
      <c r="S222" s="63" t="s">
        <v>1245</v>
      </c>
      <c r="U222" s="63" t="s">
        <v>1244</v>
      </c>
      <c r="V222" s="63" t="s">
        <v>1243</v>
      </c>
      <c r="W222" s="63" t="s">
        <v>1242</v>
      </c>
      <c r="X222" s="63" t="s">
        <v>1241</v>
      </c>
      <c r="Y222" s="63" t="s">
        <v>1240</v>
      </c>
      <c r="Z222" s="63" t="s">
        <v>1239</v>
      </c>
      <c r="AA222" s="63" t="s">
        <v>1238</v>
      </c>
      <c r="AB222" s="63" t="s">
        <v>1237</v>
      </c>
      <c r="AC222" s="63" t="s">
        <v>1236</v>
      </c>
      <c r="AD222" s="63" t="s">
        <v>1235</v>
      </c>
      <c r="AE222" s="63"/>
      <c r="AF222" s="63" t="s">
        <v>1234</v>
      </c>
      <c r="AG222" s="63" t="s">
        <v>1233</v>
      </c>
    </row>
    <row r="224" spans="3:75" ht="18" thickBot="1" x14ac:dyDescent="0.35">
      <c r="C224" s="75" t="s">
        <v>1232</v>
      </c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</row>
    <row r="226" spans="6:15" outlineLevel="1" x14ac:dyDescent="0.3">
      <c r="L226" s="142" t="s">
        <v>1231</v>
      </c>
      <c r="M226" s="142"/>
    </row>
    <row r="227" spans="6:15" ht="27.6" outlineLevel="1" x14ac:dyDescent="0.3">
      <c r="F227" s="69" t="s">
        <v>76</v>
      </c>
      <c r="G227" s="69" t="s">
        <v>195</v>
      </c>
      <c r="I227" s="439" t="s">
        <v>1230</v>
      </c>
      <c r="J227" s="439" t="s">
        <v>1229</v>
      </c>
      <c r="L227" s="439" t="s">
        <v>1230</v>
      </c>
      <c r="M227" s="439" t="s">
        <v>1229</v>
      </c>
      <c r="O227" s="439" t="s">
        <v>1228</v>
      </c>
    </row>
    <row r="228" spans="6:15" outlineLevel="1" x14ac:dyDescent="0.3">
      <c r="F228" s="70">
        <v>1</v>
      </c>
      <c r="G228" s="71" t="str">
        <f t="shared" ref="G228:G252" si="52">INDEX(l.reg.nom,F228)</f>
        <v>Amazonas</v>
      </c>
      <c r="I228" s="50">
        <f t="shared" ref="I228:I252" si="53">I130</f>
        <v>9.0222579102646233E-6</v>
      </c>
      <c r="J228" s="50">
        <f t="shared" ref="J228:J252" si="54">I228</f>
        <v>9.0222579102646233E-6</v>
      </c>
      <c r="L228" s="50">
        <f t="shared" ref="L228:L252" si="55">SUMIF($K$196:$K$220,$F228,I$228:I$252)</f>
        <v>0</v>
      </c>
      <c r="M228" s="50">
        <f t="shared" ref="M228:M252" si="56">SUMIF($K$196:$K$220,$F228,J$228:J$252)</f>
        <v>0</v>
      </c>
      <c r="O228" s="50">
        <f t="shared" ref="O228:O252" si="57">IF(M228=0,0,J228*(1-$L228)/(J228*(1-$L228)+M228))</f>
        <v>0</v>
      </c>
    </row>
    <row r="229" spans="6:15" outlineLevel="1" x14ac:dyDescent="0.3">
      <c r="F229" s="70">
        <v>2</v>
      </c>
      <c r="G229" s="71" t="str">
        <f t="shared" si="52"/>
        <v>Ancash</v>
      </c>
      <c r="I229" s="50">
        <f t="shared" si="53"/>
        <v>4.5111289551323111E-2</v>
      </c>
      <c r="J229" s="50">
        <f t="shared" si="54"/>
        <v>4.5111289551323111E-2</v>
      </c>
      <c r="L229" s="50">
        <f t="shared" si="55"/>
        <v>7.5904255799056283E-2</v>
      </c>
      <c r="M229" s="50">
        <f t="shared" si="56"/>
        <v>7.5904255799056283E-2</v>
      </c>
      <c r="O229" s="50">
        <f t="shared" si="57"/>
        <v>0.35450847927179774</v>
      </c>
    </row>
    <row r="230" spans="6:15" outlineLevel="1" x14ac:dyDescent="0.3">
      <c r="F230" s="70">
        <v>3</v>
      </c>
      <c r="G230" s="71" t="str">
        <f t="shared" si="52"/>
        <v>Apurímac</v>
      </c>
      <c r="I230" s="50">
        <f t="shared" si="53"/>
        <v>9.0222579102646226E-5</v>
      </c>
      <c r="J230" s="50">
        <f t="shared" si="54"/>
        <v>9.0222579102646226E-5</v>
      </c>
      <c r="L230" s="50">
        <f t="shared" si="55"/>
        <v>0</v>
      </c>
      <c r="M230" s="50">
        <f t="shared" si="56"/>
        <v>0</v>
      </c>
      <c r="O230" s="50">
        <f t="shared" si="57"/>
        <v>0</v>
      </c>
    </row>
    <row r="231" spans="6:15" outlineLevel="1" x14ac:dyDescent="0.3">
      <c r="F231" s="70">
        <v>4</v>
      </c>
      <c r="G231" s="71" t="str">
        <f t="shared" si="52"/>
        <v>Arequipa</v>
      </c>
      <c r="I231" s="50">
        <f t="shared" si="53"/>
        <v>4.5111289551323114E-3</v>
      </c>
      <c r="J231" s="50">
        <f t="shared" si="54"/>
        <v>4.5111289551323114E-3</v>
      </c>
      <c r="L231" s="50">
        <f t="shared" si="55"/>
        <v>0</v>
      </c>
      <c r="M231" s="50">
        <f t="shared" si="56"/>
        <v>0</v>
      </c>
      <c r="O231" s="50">
        <f t="shared" si="57"/>
        <v>0</v>
      </c>
    </row>
    <row r="232" spans="6:15" outlineLevel="1" x14ac:dyDescent="0.3">
      <c r="F232" s="70">
        <v>5</v>
      </c>
      <c r="G232" s="71" t="str">
        <f t="shared" si="52"/>
        <v>Ayacucho</v>
      </c>
      <c r="I232" s="50">
        <f t="shared" si="53"/>
        <v>1.8044515820529247E-5</v>
      </c>
      <c r="J232" s="50">
        <f t="shared" si="54"/>
        <v>1.8044515820529247E-5</v>
      </c>
      <c r="L232" s="50">
        <f t="shared" si="55"/>
        <v>9.4941219989714623E-2</v>
      </c>
      <c r="M232" s="50">
        <f t="shared" si="56"/>
        <v>9.4941219989714623E-2</v>
      </c>
      <c r="O232" s="50">
        <f t="shared" si="57"/>
        <v>1.7198576884541579E-4</v>
      </c>
    </row>
    <row r="233" spans="6:15" outlineLevel="1" x14ac:dyDescent="0.3">
      <c r="F233" s="70">
        <v>6</v>
      </c>
      <c r="G233" s="71" t="str">
        <f t="shared" si="52"/>
        <v>Cajamarca</v>
      </c>
      <c r="I233" s="50">
        <f t="shared" si="53"/>
        <v>9.0222579102646226E-5</v>
      </c>
      <c r="J233" s="50">
        <f t="shared" si="54"/>
        <v>9.0222579102646226E-5</v>
      </c>
      <c r="L233" s="50">
        <f t="shared" si="55"/>
        <v>0</v>
      </c>
      <c r="M233" s="50">
        <f t="shared" si="56"/>
        <v>0</v>
      </c>
      <c r="O233" s="50">
        <f t="shared" si="57"/>
        <v>0</v>
      </c>
    </row>
    <row r="234" spans="6:15" outlineLevel="1" x14ac:dyDescent="0.3">
      <c r="F234" s="70">
        <v>7</v>
      </c>
      <c r="G234" s="71" t="str">
        <f t="shared" si="52"/>
        <v>Callao</v>
      </c>
      <c r="I234" s="50">
        <f t="shared" si="53"/>
        <v>4.5111289551323111E-2</v>
      </c>
      <c r="J234" s="50">
        <f t="shared" si="54"/>
        <v>4.5111289551323111E-2</v>
      </c>
      <c r="L234" s="50">
        <f t="shared" si="55"/>
        <v>0</v>
      </c>
      <c r="M234" s="50">
        <f t="shared" si="56"/>
        <v>0</v>
      </c>
      <c r="O234" s="50">
        <f t="shared" si="57"/>
        <v>0</v>
      </c>
    </row>
    <row r="235" spans="6:15" outlineLevel="1" x14ac:dyDescent="0.3">
      <c r="F235" s="70">
        <v>8</v>
      </c>
      <c r="G235" s="71" t="str">
        <f t="shared" si="52"/>
        <v>Cusco</v>
      </c>
      <c r="I235" s="50">
        <f t="shared" si="53"/>
        <v>5.4133547461587741E-4</v>
      </c>
      <c r="J235" s="50">
        <f t="shared" si="54"/>
        <v>5.4133547461587741E-4</v>
      </c>
      <c r="L235" s="50">
        <f t="shared" si="55"/>
        <v>0</v>
      </c>
      <c r="M235" s="50">
        <f t="shared" si="56"/>
        <v>0</v>
      </c>
      <c r="O235" s="50">
        <f t="shared" si="57"/>
        <v>0</v>
      </c>
    </row>
    <row r="236" spans="6:15" outlineLevel="1" x14ac:dyDescent="0.3">
      <c r="F236" s="70">
        <v>9</v>
      </c>
      <c r="G236" s="71" t="str">
        <f t="shared" si="52"/>
        <v>Huancavelica</v>
      </c>
      <c r="I236" s="50">
        <f t="shared" si="53"/>
        <v>7.2178063282116986E-5</v>
      </c>
      <c r="J236" s="50">
        <f t="shared" si="54"/>
        <v>7.2178063282116986E-5</v>
      </c>
      <c r="L236" s="50">
        <f t="shared" si="55"/>
        <v>0</v>
      </c>
      <c r="M236" s="50">
        <f t="shared" si="56"/>
        <v>0</v>
      </c>
      <c r="O236" s="50">
        <f t="shared" si="57"/>
        <v>0</v>
      </c>
    </row>
    <row r="237" spans="6:15" outlineLevel="1" x14ac:dyDescent="0.3">
      <c r="F237" s="70">
        <v>10</v>
      </c>
      <c r="G237" s="71" t="str">
        <f t="shared" si="52"/>
        <v>Huánuco</v>
      </c>
      <c r="I237" s="50">
        <f t="shared" si="53"/>
        <v>7.2178063282116986E-5</v>
      </c>
      <c r="J237" s="50">
        <f t="shared" si="54"/>
        <v>7.2178063282116986E-5</v>
      </c>
      <c r="L237" s="50">
        <f t="shared" si="55"/>
        <v>0.82910941292167784</v>
      </c>
      <c r="M237" s="50">
        <f t="shared" si="56"/>
        <v>0.82910941292167784</v>
      </c>
      <c r="O237" s="50">
        <f t="shared" si="57"/>
        <v>1.4876647061841387E-5</v>
      </c>
    </row>
    <row r="238" spans="6:15" outlineLevel="1" x14ac:dyDescent="0.3">
      <c r="F238" s="70">
        <v>11</v>
      </c>
      <c r="G238" s="71" t="str">
        <f t="shared" si="52"/>
        <v>Ica</v>
      </c>
      <c r="I238" s="50">
        <f t="shared" si="53"/>
        <v>9.0222579102646229E-3</v>
      </c>
      <c r="J238" s="50">
        <f t="shared" si="54"/>
        <v>9.0222579102646229E-3</v>
      </c>
      <c r="L238" s="50">
        <f t="shared" si="55"/>
        <v>0</v>
      </c>
      <c r="M238" s="50">
        <f t="shared" si="56"/>
        <v>0</v>
      </c>
      <c r="O238" s="50">
        <f t="shared" si="57"/>
        <v>0</v>
      </c>
    </row>
    <row r="239" spans="6:15" outlineLevel="1" x14ac:dyDescent="0.3">
      <c r="F239" s="70">
        <v>12</v>
      </c>
      <c r="G239" s="71" t="str">
        <f t="shared" si="52"/>
        <v>Junín</v>
      </c>
      <c r="I239" s="50">
        <f t="shared" si="53"/>
        <v>5.5937999043640663E-3</v>
      </c>
      <c r="J239" s="50">
        <f t="shared" si="54"/>
        <v>5.5937999043640663E-3</v>
      </c>
      <c r="L239" s="50">
        <f t="shared" si="55"/>
        <v>0</v>
      </c>
      <c r="M239" s="50">
        <f t="shared" si="56"/>
        <v>0</v>
      </c>
      <c r="O239" s="50">
        <f t="shared" si="57"/>
        <v>0</v>
      </c>
    </row>
    <row r="240" spans="6:15" outlineLevel="1" x14ac:dyDescent="0.3">
      <c r="F240" s="70">
        <v>13</v>
      </c>
      <c r="G240" s="71" t="str">
        <f t="shared" si="52"/>
        <v>La Libertad</v>
      </c>
      <c r="I240" s="50">
        <f t="shared" si="53"/>
        <v>9.0222579102646231E-4</v>
      </c>
      <c r="J240" s="50">
        <f t="shared" si="54"/>
        <v>9.0222579102646231E-4</v>
      </c>
      <c r="L240" s="50">
        <f t="shared" si="55"/>
        <v>0</v>
      </c>
      <c r="M240" s="50">
        <f t="shared" si="56"/>
        <v>0</v>
      </c>
      <c r="O240" s="50">
        <f t="shared" si="57"/>
        <v>0</v>
      </c>
    </row>
    <row r="241" spans="6:15" outlineLevel="1" x14ac:dyDescent="0.3">
      <c r="F241" s="70">
        <v>14</v>
      </c>
      <c r="G241" s="71" t="str">
        <f t="shared" si="52"/>
        <v>Lambayeque</v>
      </c>
      <c r="I241" s="50">
        <f t="shared" si="53"/>
        <v>9.0222579102646231E-4</v>
      </c>
      <c r="J241" s="50">
        <f t="shared" si="54"/>
        <v>9.0222579102646231E-4</v>
      </c>
      <c r="L241" s="50">
        <f t="shared" si="55"/>
        <v>0</v>
      </c>
      <c r="M241" s="50">
        <f t="shared" si="56"/>
        <v>0</v>
      </c>
      <c r="O241" s="50">
        <f t="shared" si="57"/>
        <v>0</v>
      </c>
    </row>
    <row r="242" spans="6:15" outlineLevel="1" x14ac:dyDescent="0.3">
      <c r="F242" s="70">
        <v>15</v>
      </c>
      <c r="G242" s="71" t="str">
        <f t="shared" si="52"/>
        <v>Lima</v>
      </c>
      <c r="I242" s="50">
        <f t="shared" si="53"/>
        <v>0.81200321192381608</v>
      </c>
      <c r="J242" s="50">
        <f t="shared" si="54"/>
        <v>0.81200321192381608</v>
      </c>
      <c r="L242" s="50">
        <f t="shared" si="55"/>
        <v>0</v>
      </c>
      <c r="M242" s="50">
        <f t="shared" si="56"/>
        <v>0</v>
      </c>
      <c r="O242" s="50">
        <f t="shared" si="57"/>
        <v>0</v>
      </c>
    </row>
    <row r="243" spans="6:15" outlineLevel="1" x14ac:dyDescent="0.3">
      <c r="F243" s="70">
        <v>16</v>
      </c>
      <c r="G243" s="71" t="str">
        <f t="shared" si="52"/>
        <v>Loreto</v>
      </c>
      <c r="I243" s="50">
        <f t="shared" si="53"/>
        <v>4.5111289551323113E-5</v>
      </c>
      <c r="J243" s="50">
        <f t="shared" si="54"/>
        <v>4.5111289551323113E-5</v>
      </c>
      <c r="L243" s="50">
        <f t="shared" si="55"/>
        <v>4.5111289551323113E-5</v>
      </c>
      <c r="M243" s="50">
        <f t="shared" si="56"/>
        <v>4.5111289551323113E-5</v>
      </c>
      <c r="O243" s="50">
        <f t="shared" si="57"/>
        <v>0.49998872192322791</v>
      </c>
    </row>
    <row r="244" spans="6:15" outlineLevel="1" x14ac:dyDescent="0.3">
      <c r="F244" s="70">
        <v>17</v>
      </c>
      <c r="G244" s="71" t="str">
        <f t="shared" si="52"/>
        <v>Madre de Dios</v>
      </c>
      <c r="I244" s="50">
        <f t="shared" si="53"/>
        <v>4.5111289551323113E-5</v>
      </c>
      <c r="J244" s="50">
        <f t="shared" si="54"/>
        <v>4.5111289551323113E-5</v>
      </c>
      <c r="L244" s="50">
        <f t="shared" si="55"/>
        <v>0</v>
      </c>
      <c r="M244" s="50">
        <f t="shared" si="56"/>
        <v>0</v>
      </c>
      <c r="O244" s="50">
        <f t="shared" si="57"/>
        <v>0</v>
      </c>
    </row>
    <row r="245" spans="6:15" outlineLevel="1" x14ac:dyDescent="0.3">
      <c r="F245" s="70">
        <v>18</v>
      </c>
      <c r="G245" s="71" t="str">
        <f t="shared" si="52"/>
        <v>Moquegua</v>
      </c>
      <c r="I245" s="50">
        <f t="shared" si="53"/>
        <v>5.4133547461587741E-3</v>
      </c>
      <c r="J245" s="50">
        <f t="shared" si="54"/>
        <v>5.4133547461587741E-3</v>
      </c>
      <c r="L245" s="50">
        <f t="shared" si="55"/>
        <v>0</v>
      </c>
      <c r="M245" s="50">
        <f t="shared" si="56"/>
        <v>0</v>
      </c>
      <c r="O245" s="50">
        <f t="shared" si="57"/>
        <v>0</v>
      </c>
    </row>
    <row r="246" spans="6:15" outlineLevel="1" x14ac:dyDescent="0.3">
      <c r="F246" s="70">
        <v>19</v>
      </c>
      <c r="G246" s="71" t="str">
        <f t="shared" si="52"/>
        <v>Pasco</v>
      </c>
      <c r="I246" s="50">
        <f t="shared" si="53"/>
        <v>9.0222579102646231E-4</v>
      </c>
      <c r="J246" s="50">
        <f t="shared" si="54"/>
        <v>9.0222579102646231E-4</v>
      </c>
      <c r="L246" s="50">
        <f t="shared" si="55"/>
        <v>0</v>
      </c>
      <c r="M246" s="50">
        <f t="shared" si="56"/>
        <v>0</v>
      </c>
      <c r="O246" s="50">
        <f t="shared" si="57"/>
        <v>0</v>
      </c>
    </row>
    <row r="247" spans="6:15" outlineLevel="1" x14ac:dyDescent="0.3">
      <c r="F247" s="70">
        <v>20</v>
      </c>
      <c r="G247" s="71" t="str">
        <f t="shared" si="52"/>
        <v>Piura</v>
      </c>
      <c r="I247" s="50">
        <f t="shared" si="53"/>
        <v>5.4133547461587741E-3</v>
      </c>
      <c r="J247" s="50">
        <f t="shared" si="54"/>
        <v>5.4133547461587741E-3</v>
      </c>
      <c r="L247" s="50">
        <f t="shared" si="55"/>
        <v>0</v>
      </c>
      <c r="M247" s="50">
        <f t="shared" si="56"/>
        <v>0</v>
      </c>
      <c r="O247" s="50">
        <f t="shared" si="57"/>
        <v>0</v>
      </c>
    </row>
    <row r="248" spans="6:15" outlineLevel="1" x14ac:dyDescent="0.3">
      <c r="F248" s="70">
        <v>21</v>
      </c>
      <c r="G248" s="71" t="str">
        <f t="shared" si="52"/>
        <v>Puno</v>
      </c>
      <c r="I248" s="50">
        <f t="shared" si="53"/>
        <v>7.2178063282116986E-5</v>
      </c>
      <c r="J248" s="50">
        <f t="shared" si="54"/>
        <v>7.2178063282116986E-5</v>
      </c>
      <c r="L248" s="50">
        <f t="shared" si="55"/>
        <v>0</v>
      </c>
      <c r="M248" s="50">
        <f t="shared" si="56"/>
        <v>0</v>
      </c>
      <c r="O248" s="50">
        <f t="shared" si="57"/>
        <v>0</v>
      </c>
    </row>
    <row r="249" spans="6:15" outlineLevel="1" x14ac:dyDescent="0.3">
      <c r="F249" s="70">
        <v>22</v>
      </c>
      <c r="G249" s="71" t="str">
        <f t="shared" si="52"/>
        <v>San Martín</v>
      </c>
      <c r="I249" s="50">
        <f t="shared" si="53"/>
        <v>8.1200321192381603E-3</v>
      </c>
      <c r="J249" s="50">
        <f t="shared" si="54"/>
        <v>8.1200321192381603E-3</v>
      </c>
      <c r="L249" s="50">
        <f t="shared" si="55"/>
        <v>0</v>
      </c>
      <c r="M249" s="50">
        <f t="shared" si="56"/>
        <v>0</v>
      </c>
      <c r="O249" s="50">
        <f t="shared" si="57"/>
        <v>0</v>
      </c>
    </row>
    <row r="250" spans="6:15" outlineLevel="1" x14ac:dyDescent="0.3">
      <c r="F250" s="70">
        <v>23</v>
      </c>
      <c r="G250" s="71" t="str">
        <f t="shared" si="52"/>
        <v>Tacna</v>
      </c>
      <c r="I250" s="50">
        <f t="shared" si="53"/>
        <v>4.5111289551323111E-2</v>
      </c>
      <c r="J250" s="50">
        <f t="shared" si="54"/>
        <v>4.5111289551323111E-2</v>
      </c>
      <c r="L250" s="50">
        <f t="shared" si="55"/>
        <v>0</v>
      </c>
      <c r="M250" s="50">
        <f t="shared" si="56"/>
        <v>0</v>
      </c>
      <c r="O250" s="50">
        <f t="shared" si="57"/>
        <v>0</v>
      </c>
    </row>
    <row r="251" spans="6:15" outlineLevel="1" x14ac:dyDescent="0.3">
      <c r="F251" s="70">
        <v>24</v>
      </c>
      <c r="G251" s="71" t="str">
        <f t="shared" si="52"/>
        <v>Tumbes</v>
      </c>
      <c r="I251" s="50">
        <f t="shared" si="53"/>
        <v>6.3155805371852359E-3</v>
      </c>
      <c r="J251" s="50">
        <f t="shared" si="54"/>
        <v>6.3155805371852359E-3</v>
      </c>
      <c r="L251" s="50">
        <f t="shared" si="55"/>
        <v>0</v>
      </c>
      <c r="M251" s="50">
        <f t="shared" si="56"/>
        <v>0</v>
      </c>
      <c r="O251" s="50">
        <f t="shared" si="57"/>
        <v>0</v>
      </c>
    </row>
    <row r="252" spans="6:15" ht="14.4" outlineLevel="1" thickBot="1" x14ac:dyDescent="0.35">
      <c r="F252" s="70">
        <v>25</v>
      </c>
      <c r="G252" s="71" t="str">
        <f t="shared" si="52"/>
        <v>Ucayali</v>
      </c>
      <c r="I252" s="50">
        <f t="shared" si="53"/>
        <v>4.5111289551323114E-3</v>
      </c>
      <c r="J252" s="50">
        <f t="shared" si="54"/>
        <v>4.5111289551323114E-3</v>
      </c>
      <c r="L252" s="50">
        <f t="shared" si="55"/>
        <v>0</v>
      </c>
      <c r="M252" s="50">
        <f t="shared" si="56"/>
        <v>0</v>
      </c>
      <c r="O252" s="50">
        <f t="shared" si="57"/>
        <v>0</v>
      </c>
    </row>
    <row r="253" spans="6:15" outlineLevel="1" x14ac:dyDescent="0.3">
      <c r="F253" s="73"/>
      <c r="G253" s="73"/>
      <c r="H253" s="73"/>
      <c r="I253" s="73"/>
      <c r="J253" s="73"/>
      <c r="K253" s="73"/>
      <c r="L253" s="73"/>
      <c r="M253" s="73"/>
      <c r="N253" s="73"/>
      <c r="O253" s="73"/>
    </row>
    <row r="254" spans="6:15" outlineLevel="1" x14ac:dyDescent="0.3">
      <c r="G254" s="233" t="s">
        <v>1227</v>
      </c>
      <c r="O254" s="438">
        <f>SUMPRODUCT($L$228:$L$252,$O$228:$O$252)</f>
        <v>2.695992033641479E-2</v>
      </c>
    </row>
    <row r="255" spans="6:15" outlineLevel="1" x14ac:dyDescent="0.3"/>
    <row r="257" spans="1:18" ht="21" thickBot="1" x14ac:dyDescent="0.4">
      <c r="A257" s="139">
        <v>7</v>
      </c>
      <c r="B257" s="3" t="s">
        <v>1226</v>
      </c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spans="1:18" ht="14.4" thickTop="1" x14ac:dyDescent="0.3"/>
    <row r="259" spans="1:18" outlineLevel="1" x14ac:dyDescent="0.3"/>
    <row r="260" spans="1:18" ht="27.6" outlineLevel="1" x14ac:dyDescent="0.3">
      <c r="G260" s="437" t="s">
        <v>1219</v>
      </c>
      <c r="H260" s="437" t="s">
        <v>1218</v>
      </c>
      <c r="I260" s="437" t="s">
        <v>901</v>
      </c>
      <c r="K260" s="69" t="s">
        <v>1217</v>
      </c>
      <c r="L260" s="69" t="s">
        <v>1225</v>
      </c>
      <c r="M260" s="69" t="s">
        <v>1176</v>
      </c>
      <c r="N260" s="69" t="s">
        <v>1224</v>
      </c>
    </row>
    <row r="261" spans="1:18" outlineLevel="1" x14ac:dyDescent="0.3">
      <c r="G261" s="71" t="s">
        <v>1142</v>
      </c>
      <c r="H261" s="71" t="s">
        <v>1122</v>
      </c>
      <c r="I261" s="71" t="s">
        <v>1222</v>
      </c>
      <c r="K261" s="18">
        <v>2800000</v>
      </c>
      <c r="L261" s="18">
        <v>108000</v>
      </c>
      <c r="M261" s="18">
        <v>5400000</v>
      </c>
    </row>
    <row r="262" spans="1:18" outlineLevel="1" x14ac:dyDescent="0.3">
      <c r="G262" s="71" t="s">
        <v>1141</v>
      </c>
      <c r="H262" s="71" t="s">
        <v>1223</v>
      </c>
      <c r="I262" s="71" t="s">
        <v>1222</v>
      </c>
      <c r="K262" s="18">
        <v>5400000</v>
      </c>
      <c r="L262" s="5" t="s">
        <v>130</v>
      </c>
      <c r="M262" s="18">
        <v>24000000</v>
      </c>
    </row>
    <row r="263" spans="1:18" outlineLevel="1" x14ac:dyDescent="0.3">
      <c r="G263" s="71" t="s">
        <v>1118</v>
      </c>
      <c r="I263" s="71" t="s">
        <v>1222</v>
      </c>
      <c r="K263" s="5" t="s">
        <v>130</v>
      </c>
      <c r="L263" s="5" t="s">
        <v>130</v>
      </c>
      <c r="M263" s="5" t="s">
        <v>130</v>
      </c>
    </row>
    <row r="264" spans="1:18" outlineLevel="1" x14ac:dyDescent="0.3">
      <c r="G264" s="144" t="s">
        <v>1221</v>
      </c>
      <c r="I264" s="144" t="s">
        <v>1220</v>
      </c>
      <c r="K264" s="18">
        <v>6000000</v>
      </c>
      <c r="L264" s="5" t="s">
        <v>130</v>
      </c>
      <c r="M264" s="5" t="s">
        <v>130</v>
      </c>
    </row>
    <row r="265" spans="1:18" outlineLevel="1" x14ac:dyDescent="0.3">
      <c r="G265" s="71"/>
      <c r="I265" s="71"/>
      <c r="K265" s="18"/>
    </row>
    <row r="266" spans="1:18" outlineLevel="1" x14ac:dyDescent="0.3">
      <c r="G266" s="144" t="s">
        <v>1140</v>
      </c>
      <c r="I266" s="71" t="s">
        <v>1140</v>
      </c>
      <c r="N266" s="18">
        <v>600000</v>
      </c>
    </row>
    <row r="267" spans="1:18" outlineLevel="1" x14ac:dyDescent="0.3"/>
    <row r="268" spans="1:18" ht="41.4" outlineLevel="1" x14ac:dyDescent="0.3">
      <c r="G268" s="437" t="s">
        <v>1219</v>
      </c>
      <c r="H268" s="437" t="s">
        <v>1218</v>
      </c>
      <c r="I268" s="437" t="s">
        <v>901</v>
      </c>
      <c r="K268" s="69" t="s">
        <v>1217</v>
      </c>
      <c r="L268" s="69" t="s">
        <v>1216</v>
      </c>
      <c r="M268" s="69" t="s">
        <v>1215</v>
      </c>
      <c r="N268" s="69" t="s">
        <v>1214</v>
      </c>
      <c r="O268" s="69" t="s">
        <v>1213</v>
      </c>
    </row>
    <row r="269" spans="1:18" outlineLevel="1" x14ac:dyDescent="0.3">
      <c r="G269" s="71" t="s">
        <v>1109</v>
      </c>
      <c r="H269" s="71" t="s">
        <v>1210</v>
      </c>
      <c r="I269" s="71" t="s">
        <v>1211</v>
      </c>
      <c r="K269" s="18">
        <v>12000000</v>
      </c>
      <c r="L269" s="18">
        <v>22000000</v>
      </c>
      <c r="M269" s="5" t="s">
        <v>130</v>
      </c>
      <c r="N269" s="5" t="s">
        <v>130</v>
      </c>
      <c r="O269" s="5" t="s">
        <v>130</v>
      </c>
    </row>
    <row r="270" spans="1:18" outlineLevel="1" x14ac:dyDescent="0.3">
      <c r="G270" s="71" t="s">
        <v>1107</v>
      </c>
      <c r="H270" s="71" t="s">
        <v>1209</v>
      </c>
      <c r="I270" s="71" t="s">
        <v>1211</v>
      </c>
      <c r="K270" s="5" t="s">
        <v>130</v>
      </c>
      <c r="L270" s="18">
        <v>10000000</v>
      </c>
      <c r="M270" s="18">
        <v>100</v>
      </c>
      <c r="N270" s="5" t="s">
        <v>130</v>
      </c>
      <c r="O270" s="5" t="s">
        <v>130</v>
      </c>
    </row>
    <row r="271" spans="1:18" outlineLevel="1" x14ac:dyDescent="0.3">
      <c r="G271" s="71" t="s">
        <v>1105</v>
      </c>
      <c r="H271" s="233" t="s">
        <v>1105</v>
      </c>
      <c r="I271" s="71" t="s">
        <v>1211</v>
      </c>
      <c r="K271" s="5" t="s">
        <v>130</v>
      </c>
      <c r="L271" s="5" t="s">
        <v>130</v>
      </c>
      <c r="M271" s="5" t="s">
        <v>130</v>
      </c>
      <c r="N271" s="18">
        <v>3000</v>
      </c>
      <c r="O271" s="5" t="s">
        <v>130</v>
      </c>
    </row>
    <row r="272" spans="1:18" outlineLevel="1" x14ac:dyDescent="0.3">
      <c r="G272" s="71" t="s">
        <v>1139</v>
      </c>
      <c r="H272" s="71" t="s">
        <v>1212</v>
      </c>
      <c r="I272" s="71" t="s">
        <v>1211</v>
      </c>
      <c r="K272" s="5" t="s">
        <v>130</v>
      </c>
      <c r="L272" s="5" t="s">
        <v>130</v>
      </c>
      <c r="M272" s="5" t="s">
        <v>130</v>
      </c>
      <c r="N272" s="5" t="s">
        <v>130</v>
      </c>
      <c r="O272" s="18">
        <v>200000</v>
      </c>
    </row>
    <row r="273" spans="1:21" outlineLevel="1" x14ac:dyDescent="0.3">
      <c r="G273" s="71" t="s">
        <v>1138</v>
      </c>
      <c r="H273" s="71" t="s">
        <v>1210</v>
      </c>
      <c r="I273" s="144" t="s">
        <v>1208</v>
      </c>
      <c r="K273" s="5" t="s">
        <v>130</v>
      </c>
      <c r="L273" s="5" t="s">
        <v>130</v>
      </c>
      <c r="M273" s="18">
        <v>40</v>
      </c>
      <c r="N273" s="5" t="s">
        <v>130</v>
      </c>
      <c r="O273" s="5" t="s">
        <v>130</v>
      </c>
    </row>
    <row r="274" spans="1:21" outlineLevel="1" x14ac:dyDescent="0.3">
      <c r="G274" s="71" t="s">
        <v>1137</v>
      </c>
      <c r="H274" s="71" t="s">
        <v>1209</v>
      </c>
      <c r="I274" s="144" t="s">
        <v>1208</v>
      </c>
      <c r="K274" s="5" t="s">
        <v>130</v>
      </c>
      <c r="L274" s="5" t="s">
        <v>130</v>
      </c>
      <c r="M274" s="18">
        <v>40</v>
      </c>
      <c r="N274" s="5" t="s">
        <v>130</v>
      </c>
      <c r="O274" s="5" t="s">
        <v>130</v>
      </c>
    </row>
    <row r="275" spans="1:21" outlineLevel="1" x14ac:dyDescent="0.3">
      <c r="G275" s="71" t="s">
        <v>1136</v>
      </c>
      <c r="H275" s="71" t="s">
        <v>1209</v>
      </c>
      <c r="I275" s="144" t="s">
        <v>1208</v>
      </c>
      <c r="K275" s="5" t="s">
        <v>130</v>
      </c>
      <c r="L275" s="5" t="s">
        <v>130</v>
      </c>
      <c r="M275" s="18">
        <v>40</v>
      </c>
      <c r="N275" s="5" t="s">
        <v>130</v>
      </c>
      <c r="O275" s="5" t="s">
        <v>130</v>
      </c>
    </row>
    <row r="276" spans="1:21" outlineLevel="1" x14ac:dyDescent="0.3"/>
    <row r="277" spans="1:21" outlineLevel="1" x14ac:dyDescent="0.3"/>
    <row r="279" spans="1:21" ht="21" thickBot="1" x14ac:dyDescent="0.4">
      <c r="A279" s="139">
        <v>8</v>
      </c>
      <c r="B279" s="3" t="s">
        <v>1207</v>
      </c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</row>
    <row r="280" spans="1:21" ht="14.4" thickTop="1" x14ac:dyDescent="0.3"/>
    <row r="281" spans="1:21" outlineLevel="1" x14ac:dyDescent="0.3"/>
    <row r="282" spans="1:21" ht="27.6" outlineLevel="1" x14ac:dyDescent="0.3">
      <c r="F282" s="437" t="s">
        <v>76</v>
      </c>
      <c r="G282" s="437" t="s">
        <v>593</v>
      </c>
      <c r="H282" s="437" t="s">
        <v>1738</v>
      </c>
      <c r="J282" s="69" t="s">
        <v>744</v>
      </c>
      <c r="L282" s="69" t="s">
        <v>1206</v>
      </c>
      <c r="N282" s="69" t="s">
        <v>1590</v>
      </c>
      <c r="O282" s="69" t="s">
        <v>1205</v>
      </c>
      <c r="P282" s="69" t="s">
        <v>375</v>
      </c>
      <c r="R282" s="69" t="s">
        <v>1205</v>
      </c>
      <c r="S282" s="437" t="s">
        <v>1738</v>
      </c>
      <c r="T282" s="437" t="s">
        <v>386</v>
      </c>
      <c r="U282" s="437" t="s">
        <v>89</v>
      </c>
    </row>
    <row r="283" spans="1:21" outlineLevel="1" x14ac:dyDescent="0.3">
      <c r="E283" s="435" t="s">
        <v>416</v>
      </c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</row>
    <row r="284" spans="1:21" outlineLevel="1" x14ac:dyDescent="0.3">
      <c r="F284" s="154">
        <v>1</v>
      </c>
      <c r="G284" s="242" t="s">
        <v>503</v>
      </c>
      <c r="I284" s="138" t="s">
        <v>648</v>
      </c>
      <c r="J284" s="436">
        <f>Dda.Resumen!L10</f>
        <v>3119.9999999999991</v>
      </c>
      <c r="L284" s="50">
        <f>p.bhca</f>
        <v>7.0932207617071558E-2</v>
      </c>
    </row>
    <row r="285" spans="1:21" outlineLevel="1" x14ac:dyDescent="0.3">
      <c r="F285" s="154">
        <v>2</v>
      </c>
      <c r="G285" s="242" t="s">
        <v>505</v>
      </c>
      <c r="I285" s="138" t="s">
        <v>648</v>
      </c>
      <c r="J285" s="436">
        <f>Dda.Resumen!L11</f>
        <v>15600</v>
      </c>
      <c r="L285" s="50">
        <f>p.bhca</f>
        <v>7.0932207617071558E-2</v>
      </c>
    </row>
    <row r="286" spans="1:21" outlineLevel="1" x14ac:dyDescent="0.3">
      <c r="F286" s="154">
        <v>3</v>
      </c>
      <c r="G286" s="242" t="s">
        <v>506</v>
      </c>
      <c r="I286" s="138" t="s">
        <v>648</v>
      </c>
      <c r="J286" s="436">
        <f>Dda.Resumen!L12</f>
        <v>2080</v>
      </c>
      <c r="L286" s="50">
        <f>p.bhca</f>
        <v>7.0932207617071558E-2</v>
      </c>
    </row>
    <row r="287" spans="1:21" outlineLevel="1" x14ac:dyDescent="0.3">
      <c r="E287" s="435" t="s">
        <v>162</v>
      </c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</row>
    <row r="288" spans="1:21" outlineLevel="1" x14ac:dyDescent="0.3">
      <c r="F288" s="154">
        <v>5</v>
      </c>
      <c r="G288" s="242" t="s">
        <v>486</v>
      </c>
      <c r="I288" s="143" t="s">
        <v>559</v>
      </c>
      <c r="J288" s="242">
        <f>Dda.Resumen!N61/12</f>
        <v>1926000</v>
      </c>
      <c r="L288" s="50">
        <f>p.hc.v.itx</f>
        <v>6.9589550936334982E-2</v>
      </c>
      <c r="M288" s="433" t="s">
        <v>1204</v>
      </c>
      <c r="N288" s="434">
        <f>SUMPRODUCT($I$34:$I$36,$I$48:$I$50)/60/1024</f>
        <v>2.0270933816592742E-4</v>
      </c>
      <c r="O288" s="434">
        <f t="shared" ref="O288:O295" si="58">SUMPRODUCT($I$37:$I$39,$I$48:$I$50)/60/1024</f>
        <v>1.0416666666666667E-3</v>
      </c>
      <c r="P288" s="434">
        <f t="shared" ref="P288:P295" si="59">SUMPRODUCT($I$40:$I$42,$I$48:$I$50)/60/1024</f>
        <v>1.0416666666666667E-3</v>
      </c>
      <c r="Q288" s="433" t="s">
        <v>1202</v>
      </c>
      <c r="R288" s="434">
        <f t="shared" ref="R288:R295" si="60">1/60</f>
        <v>1.6666666666666666E-2</v>
      </c>
      <c r="S288" s="5">
        <v>1</v>
      </c>
      <c r="T288" s="5">
        <v>0</v>
      </c>
      <c r="U288" s="5">
        <v>0</v>
      </c>
    </row>
    <row r="289" spans="5:21" outlineLevel="1" x14ac:dyDescent="0.3">
      <c r="F289" s="154">
        <v>6</v>
      </c>
      <c r="G289" s="242" t="s">
        <v>487</v>
      </c>
      <c r="I289" s="143" t="s">
        <v>559</v>
      </c>
      <c r="J289" s="242">
        <f>Dda.Resumen!N62/12</f>
        <v>152000</v>
      </c>
      <c r="L289" s="50">
        <f>p.hc.v.itx</f>
        <v>6.9589550936334982E-2</v>
      </c>
      <c r="M289" s="433" t="s">
        <v>1204</v>
      </c>
      <c r="N289" s="434">
        <f t="shared" ref="N289:N295" si="61">SUMPRODUCT($I$34:$I$36,$I$48:$I$50)/60/1024</f>
        <v>2.0270933816592742E-4</v>
      </c>
      <c r="O289" s="434">
        <f t="shared" si="58"/>
        <v>1.0416666666666667E-3</v>
      </c>
      <c r="P289" s="434">
        <f t="shared" si="59"/>
        <v>1.0416666666666667E-3</v>
      </c>
      <c r="Q289" s="433" t="s">
        <v>1202</v>
      </c>
      <c r="R289" s="434">
        <f t="shared" si="60"/>
        <v>1.6666666666666666E-2</v>
      </c>
      <c r="S289" s="5">
        <v>1</v>
      </c>
      <c r="T289" s="5">
        <v>0</v>
      </c>
      <c r="U289" s="5">
        <v>0</v>
      </c>
    </row>
    <row r="290" spans="5:21" outlineLevel="1" x14ac:dyDescent="0.3">
      <c r="F290" s="154">
        <v>7</v>
      </c>
      <c r="G290" s="242" t="s">
        <v>488</v>
      </c>
      <c r="I290" s="143" t="s">
        <v>559</v>
      </c>
      <c r="J290" s="242">
        <f>Dda.Resumen!N63/12</f>
        <v>18400000</v>
      </c>
      <c r="L290" s="50">
        <f>p.hc.v.c</f>
        <v>6.8115049627160695E-2</v>
      </c>
      <c r="M290" s="433" t="s">
        <v>1204</v>
      </c>
      <c r="N290" s="434">
        <f t="shared" si="61"/>
        <v>2.0270933816592742E-4</v>
      </c>
      <c r="O290" s="434">
        <f t="shared" si="58"/>
        <v>1.0416666666666667E-3</v>
      </c>
      <c r="P290" s="434">
        <f t="shared" si="59"/>
        <v>1.0416666666666667E-3</v>
      </c>
      <c r="Q290" s="433" t="s">
        <v>1202</v>
      </c>
      <c r="R290" s="434">
        <f t="shared" si="60"/>
        <v>1.6666666666666666E-2</v>
      </c>
      <c r="S290" s="5">
        <v>0</v>
      </c>
      <c r="T290" s="5">
        <v>1</v>
      </c>
      <c r="U290" s="5">
        <v>0</v>
      </c>
    </row>
    <row r="291" spans="5:21" ht="14.4" outlineLevel="1" thickBot="1" x14ac:dyDescent="0.35">
      <c r="F291" s="154">
        <v>8</v>
      </c>
      <c r="G291" s="306" t="s">
        <v>560</v>
      </c>
      <c r="I291" s="143" t="s">
        <v>559</v>
      </c>
      <c r="J291" s="242">
        <f>Dda.Resumen!N64/12</f>
        <v>1000000.0000000001</v>
      </c>
      <c r="L291" s="50">
        <f>p.hc.v.itx</f>
        <v>6.9589550936334982E-2</v>
      </c>
      <c r="M291" s="433" t="s">
        <v>1204</v>
      </c>
      <c r="N291" s="434">
        <f t="shared" si="61"/>
        <v>2.0270933816592742E-4</v>
      </c>
      <c r="O291" s="434">
        <f t="shared" si="58"/>
        <v>1.0416666666666667E-3</v>
      </c>
      <c r="P291" s="434">
        <f t="shared" si="59"/>
        <v>1.0416666666666667E-3</v>
      </c>
      <c r="Q291" s="433" t="s">
        <v>1202</v>
      </c>
      <c r="R291" s="434">
        <f t="shared" si="60"/>
        <v>1.6666666666666666E-2</v>
      </c>
      <c r="S291" s="5">
        <v>1</v>
      </c>
      <c r="T291" s="5">
        <v>0</v>
      </c>
      <c r="U291" s="5">
        <v>0</v>
      </c>
    </row>
    <row r="292" spans="5:21" outlineLevel="1" x14ac:dyDescent="0.3">
      <c r="F292" s="154">
        <v>9</v>
      </c>
      <c r="G292" s="310" t="s">
        <v>489</v>
      </c>
      <c r="I292" s="143" t="s">
        <v>559</v>
      </c>
      <c r="J292" s="242">
        <f>Dda.Resumen!N65/12</f>
        <v>1926000</v>
      </c>
      <c r="L292" s="50">
        <f>p.hc.v.itx</f>
        <v>6.9589550936334982E-2</v>
      </c>
      <c r="M292" s="433" t="s">
        <v>1204</v>
      </c>
      <c r="N292" s="434">
        <f t="shared" si="61"/>
        <v>2.0270933816592742E-4</v>
      </c>
      <c r="O292" s="434">
        <f t="shared" si="58"/>
        <v>1.0416666666666667E-3</v>
      </c>
      <c r="P292" s="434">
        <f t="shared" si="59"/>
        <v>1.0416666666666667E-3</v>
      </c>
      <c r="Q292" s="433" t="s">
        <v>1202</v>
      </c>
      <c r="R292" s="434">
        <f t="shared" si="60"/>
        <v>1.6666666666666666E-2</v>
      </c>
      <c r="S292" s="5">
        <v>1</v>
      </c>
      <c r="T292" s="5">
        <v>0</v>
      </c>
      <c r="U292" s="5">
        <v>0</v>
      </c>
    </row>
    <row r="293" spans="5:21" outlineLevel="1" x14ac:dyDescent="0.3">
      <c r="F293" s="154">
        <v>10</v>
      </c>
      <c r="G293" s="242" t="s">
        <v>490</v>
      </c>
      <c r="I293" s="143" t="s">
        <v>559</v>
      </c>
      <c r="J293" s="242">
        <f>Dda.Resumen!N66/12</f>
        <v>725000</v>
      </c>
      <c r="L293" s="50">
        <f>p.hc.v.itx</f>
        <v>6.9589550936334982E-2</v>
      </c>
      <c r="M293" s="433" t="s">
        <v>1204</v>
      </c>
      <c r="N293" s="434">
        <f t="shared" si="61"/>
        <v>2.0270933816592742E-4</v>
      </c>
      <c r="O293" s="434">
        <f t="shared" si="58"/>
        <v>1.0416666666666667E-3</v>
      </c>
      <c r="P293" s="434">
        <f t="shared" si="59"/>
        <v>1.0416666666666667E-3</v>
      </c>
      <c r="Q293" s="433" t="s">
        <v>1202</v>
      </c>
      <c r="R293" s="434">
        <f t="shared" si="60"/>
        <v>1.6666666666666666E-2</v>
      </c>
      <c r="S293" s="5">
        <v>1</v>
      </c>
      <c r="T293" s="5">
        <v>0</v>
      </c>
      <c r="U293" s="5">
        <v>0</v>
      </c>
    </row>
    <row r="294" spans="5:21" outlineLevel="1" x14ac:dyDescent="0.3">
      <c r="F294" s="154">
        <v>11</v>
      </c>
      <c r="G294" s="242" t="s">
        <v>491</v>
      </c>
      <c r="I294" s="143" t="s">
        <v>559</v>
      </c>
      <c r="J294" s="242">
        <f>Dda.Resumen!N67/12</f>
        <v>0</v>
      </c>
      <c r="L294" s="50">
        <f>p.hc.v.itx</f>
        <v>6.9589550936334982E-2</v>
      </c>
      <c r="M294" s="433" t="s">
        <v>1204</v>
      </c>
      <c r="N294" s="434">
        <f t="shared" si="61"/>
        <v>2.0270933816592742E-4</v>
      </c>
      <c r="O294" s="434">
        <f t="shared" si="58"/>
        <v>1.0416666666666667E-3</v>
      </c>
      <c r="P294" s="434">
        <f t="shared" si="59"/>
        <v>1.0416666666666667E-3</v>
      </c>
      <c r="Q294" s="433" t="s">
        <v>1202</v>
      </c>
      <c r="R294" s="434">
        <f t="shared" si="60"/>
        <v>1.6666666666666666E-2</v>
      </c>
      <c r="S294" s="5">
        <v>1</v>
      </c>
      <c r="T294" s="5">
        <v>0</v>
      </c>
      <c r="U294" s="5">
        <v>0</v>
      </c>
    </row>
    <row r="295" spans="5:21" outlineLevel="1" x14ac:dyDescent="0.3">
      <c r="F295" s="154">
        <v>12</v>
      </c>
      <c r="G295" s="242" t="s">
        <v>561</v>
      </c>
      <c r="I295" s="143" t="s">
        <v>559</v>
      </c>
      <c r="J295" s="242">
        <f>Dda.Resumen!N68/12</f>
        <v>2000000.0000000002</v>
      </c>
      <c r="L295" s="50">
        <f>p.hc.v.itx</f>
        <v>6.9589550936334982E-2</v>
      </c>
      <c r="M295" s="433" t="s">
        <v>1204</v>
      </c>
      <c r="N295" s="434">
        <f t="shared" si="61"/>
        <v>2.0270933816592742E-4</v>
      </c>
      <c r="O295" s="434">
        <f t="shared" si="58"/>
        <v>1.0416666666666667E-3</v>
      </c>
      <c r="P295" s="434">
        <f t="shared" si="59"/>
        <v>1.0416666666666667E-3</v>
      </c>
      <c r="Q295" s="433" t="s">
        <v>1202</v>
      </c>
      <c r="R295" s="434">
        <f t="shared" si="60"/>
        <v>1.6666666666666666E-2</v>
      </c>
      <c r="S295" s="5">
        <v>1</v>
      </c>
      <c r="T295" s="5">
        <v>0</v>
      </c>
      <c r="U295" s="5">
        <v>0</v>
      </c>
    </row>
    <row r="296" spans="5:21" outlineLevel="1" x14ac:dyDescent="0.3">
      <c r="E296" s="435" t="s">
        <v>89</v>
      </c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</row>
    <row r="297" spans="5:21" outlineLevel="1" x14ac:dyDescent="0.3">
      <c r="F297" s="154">
        <v>14</v>
      </c>
      <c r="G297" s="242" t="s">
        <v>476</v>
      </c>
      <c r="J297" s="242">
        <f>Dda.Resumen!N104/12</f>
        <v>568680.25</v>
      </c>
      <c r="L297" s="50">
        <f>p.hc.m.c</f>
        <v>6.8115049627160695E-2</v>
      </c>
      <c r="M297" s="433" t="s">
        <v>1203</v>
      </c>
      <c r="N297" s="434">
        <f t="shared" ref="N297:P299" si="62">155/1024/1024/3600*8</f>
        <v>3.2848782009548611E-7</v>
      </c>
      <c r="O297" s="434">
        <f t="shared" si="62"/>
        <v>3.2848782009548611E-7</v>
      </c>
      <c r="P297" s="434">
        <f t="shared" si="62"/>
        <v>3.2848782009548611E-7</v>
      </c>
      <c r="Q297" s="433" t="s">
        <v>1202</v>
      </c>
      <c r="R297" s="434">
        <f>155/1024/3600*8/16</f>
        <v>2.1023220486111111E-5</v>
      </c>
      <c r="S297" s="5">
        <v>0</v>
      </c>
      <c r="T297" s="5">
        <v>0</v>
      </c>
      <c r="U297" s="5">
        <v>1</v>
      </c>
    </row>
    <row r="298" spans="5:21" outlineLevel="1" x14ac:dyDescent="0.3">
      <c r="F298" s="154">
        <v>15</v>
      </c>
      <c r="G298" s="242" t="s">
        <v>477</v>
      </c>
      <c r="J298" s="242">
        <f>Dda.Resumen!N105/12</f>
        <v>105183363.58333333</v>
      </c>
      <c r="L298" s="50">
        <f>p.hc.m.c</f>
        <v>6.8115049627160695E-2</v>
      </c>
      <c r="M298" s="433" t="s">
        <v>1203</v>
      </c>
      <c r="N298" s="434">
        <f t="shared" si="62"/>
        <v>3.2848782009548611E-7</v>
      </c>
      <c r="O298" s="434">
        <f t="shared" si="62"/>
        <v>3.2848782009548611E-7</v>
      </c>
      <c r="P298" s="434">
        <f t="shared" si="62"/>
        <v>3.2848782009548611E-7</v>
      </c>
      <c r="Q298" s="433" t="s">
        <v>1202</v>
      </c>
      <c r="R298" s="434">
        <f>155/1024/3600*8/16</f>
        <v>2.1023220486111111E-5</v>
      </c>
      <c r="S298" s="5">
        <v>0</v>
      </c>
      <c r="T298" s="5">
        <v>0</v>
      </c>
      <c r="U298" s="5">
        <v>1</v>
      </c>
    </row>
    <row r="299" spans="5:21" outlineLevel="1" x14ac:dyDescent="0.3">
      <c r="F299" s="154">
        <v>16</v>
      </c>
      <c r="G299" s="242" t="s">
        <v>502</v>
      </c>
      <c r="J299" s="242">
        <f>Dda.Resumen!N106/12</f>
        <v>73246548.666666672</v>
      </c>
      <c r="L299" s="50">
        <f>p.hc.m.c</f>
        <v>6.8115049627160695E-2</v>
      </c>
      <c r="M299" s="433" t="s">
        <v>1203</v>
      </c>
      <c r="N299" s="434">
        <f t="shared" si="62"/>
        <v>3.2848782009548611E-7</v>
      </c>
      <c r="O299" s="434">
        <f t="shared" si="62"/>
        <v>3.2848782009548611E-7</v>
      </c>
      <c r="P299" s="434">
        <f t="shared" si="62"/>
        <v>3.2848782009548611E-7</v>
      </c>
      <c r="Q299" s="433" t="s">
        <v>1202</v>
      </c>
      <c r="R299" s="434">
        <f>155/1024/3600*8/16</f>
        <v>2.1023220486111111E-5</v>
      </c>
      <c r="S299" s="5">
        <v>0</v>
      </c>
      <c r="T299" s="5">
        <v>0</v>
      </c>
      <c r="U299" s="5">
        <v>1</v>
      </c>
    </row>
    <row r="300" spans="5:21" outlineLevel="1" x14ac:dyDescent="0.3">
      <c r="F300" s="154">
        <v>17</v>
      </c>
      <c r="G300" s="242"/>
      <c r="J300" s="242"/>
      <c r="L300" s="50"/>
      <c r="M300" s="433"/>
      <c r="N300" s="433"/>
    </row>
    <row r="301" spans="5:21" outlineLevel="1" x14ac:dyDescent="0.3">
      <c r="E301" s="435" t="s">
        <v>601</v>
      </c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</row>
    <row r="302" spans="5:21" outlineLevel="1" x14ac:dyDescent="0.3">
      <c r="F302" s="154">
        <v>19</v>
      </c>
      <c r="G302" s="242" t="s">
        <v>412</v>
      </c>
      <c r="I302" s="138" t="s">
        <v>604</v>
      </c>
      <c r="J302" s="242">
        <f>(Dda.Resumen!N113+Dda.Resumen!N118)/12</f>
        <v>276000000</v>
      </c>
      <c r="L302" s="50">
        <f>p.hc.d.c</f>
        <v>6.3768823037688618E-2</v>
      </c>
      <c r="M302" s="433" t="s">
        <v>1201</v>
      </c>
      <c r="N302" s="434">
        <f>8/3600</f>
        <v>2.2222222222222222E-3</v>
      </c>
      <c r="O302" s="434">
        <f>8/3600</f>
        <v>2.2222222222222222E-3</v>
      </c>
      <c r="P302" s="434"/>
    </row>
    <row r="303" spans="5:21" ht="14.4" outlineLevel="1" thickBot="1" x14ac:dyDescent="0.35">
      <c r="F303" s="154">
        <v>20</v>
      </c>
      <c r="G303" s="242" t="s">
        <v>413</v>
      </c>
      <c r="I303" s="138" t="s">
        <v>604</v>
      </c>
      <c r="J303" s="242">
        <f>(Dda.Resumen!N114+Dda.Resumen!N119)/12</f>
        <v>245500000</v>
      </c>
      <c r="L303" s="50">
        <f>p.hc.d.c</f>
        <v>6.3768823037688618E-2</v>
      </c>
      <c r="M303" s="433" t="s">
        <v>1201</v>
      </c>
      <c r="N303" s="434">
        <f>8/3600</f>
        <v>2.2222222222222222E-3</v>
      </c>
      <c r="O303" s="434">
        <f>8/3600</f>
        <v>2.2222222222222222E-3</v>
      </c>
      <c r="P303" s="434"/>
    </row>
    <row r="304" spans="5:21" outlineLevel="1" x14ac:dyDescent="0.3">
      <c r="F304" s="73"/>
      <c r="G304" s="73"/>
      <c r="H304" s="73"/>
      <c r="I304" s="73"/>
      <c r="J304" s="73"/>
      <c r="K304" s="73"/>
      <c r="L304" s="73"/>
      <c r="M304" s="73"/>
      <c r="N304" s="73"/>
      <c r="O304" s="73"/>
    </row>
    <row r="305" spans="1:41" outlineLevel="1" x14ac:dyDescent="0.3"/>
    <row r="307" spans="1:41" ht="21.75" customHeight="1" thickBot="1" x14ac:dyDescent="0.4">
      <c r="A307" s="139">
        <v>9</v>
      </c>
      <c r="B307" s="3" t="s">
        <v>1200</v>
      </c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41" ht="14.4" thickTop="1" x14ac:dyDescent="0.3"/>
    <row r="309" spans="1:41" outlineLevel="1" x14ac:dyDescent="0.3"/>
    <row r="310" spans="1:41" outlineLevel="1" x14ac:dyDescent="0.3"/>
    <row r="311" spans="1:41" ht="27.6" outlineLevel="1" x14ac:dyDescent="0.3">
      <c r="F311" s="233" t="s">
        <v>386</v>
      </c>
      <c r="G311" s="69" t="s">
        <v>86</v>
      </c>
      <c r="J311" s="69" t="s">
        <v>23</v>
      </c>
      <c r="L311" s="69" t="str">
        <f t="shared" ref="L311:AJ311" si="63">INDEX(l.reg.nom,L$6)</f>
        <v>Amazonas</v>
      </c>
      <c r="M311" s="69" t="str">
        <f t="shared" si="63"/>
        <v>Ancash</v>
      </c>
      <c r="N311" s="69" t="str">
        <f t="shared" si="63"/>
        <v>Apurímac</v>
      </c>
      <c r="O311" s="69" t="str">
        <f t="shared" si="63"/>
        <v>Arequipa</v>
      </c>
      <c r="P311" s="69" t="str">
        <f t="shared" si="63"/>
        <v>Ayacucho</v>
      </c>
      <c r="Q311" s="69" t="str">
        <f t="shared" si="63"/>
        <v>Cajamarca</v>
      </c>
      <c r="R311" s="69" t="str">
        <f t="shared" si="63"/>
        <v>Callao</v>
      </c>
      <c r="S311" s="69" t="str">
        <f t="shared" si="63"/>
        <v>Cusco</v>
      </c>
      <c r="T311" s="69" t="str">
        <f t="shared" si="63"/>
        <v>Huancavelica</v>
      </c>
      <c r="U311" s="69" t="str">
        <f t="shared" si="63"/>
        <v>Huánuco</v>
      </c>
      <c r="V311" s="69" t="str">
        <f t="shared" si="63"/>
        <v>Ica</v>
      </c>
      <c r="W311" s="69" t="str">
        <f t="shared" si="63"/>
        <v>Junín</v>
      </c>
      <c r="X311" s="69" t="str">
        <f t="shared" si="63"/>
        <v>La Libertad</v>
      </c>
      <c r="Y311" s="69" t="str">
        <f t="shared" si="63"/>
        <v>Lambayeque</v>
      </c>
      <c r="Z311" s="69" t="str">
        <f t="shared" si="63"/>
        <v>Lima</v>
      </c>
      <c r="AA311" s="69" t="str">
        <f t="shared" si="63"/>
        <v>Loreto</v>
      </c>
      <c r="AB311" s="69" t="str">
        <f t="shared" si="63"/>
        <v>Madre de Dios</v>
      </c>
      <c r="AC311" s="69" t="str">
        <f t="shared" si="63"/>
        <v>Moquegua</v>
      </c>
      <c r="AD311" s="69" t="str">
        <f t="shared" si="63"/>
        <v>Pasco</v>
      </c>
      <c r="AE311" s="69" t="str">
        <f t="shared" si="63"/>
        <v>Piura</v>
      </c>
      <c r="AF311" s="69" t="str">
        <f t="shared" si="63"/>
        <v>Puno</v>
      </c>
      <c r="AG311" s="69" t="str">
        <f t="shared" si="63"/>
        <v>San Martín</v>
      </c>
      <c r="AH311" s="69" t="str">
        <f t="shared" si="63"/>
        <v>Tacna</v>
      </c>
      <c r="AI311" s="69" t="str">
        <f t="shared" si="63"/>
        <v>Tumbes</v>
      </c>
      <c r="AJ311" s="69" t="str">
        <f t="shared" si="63"/>
        <v>Ucayali</v>
      </c>
      <c r="AL311" s="69" t="str">
        <f>S282</f>
        <v>Cacc</v>
      </c>
      <c r="AM311" s="69" t="str">
        <f>T282</f>
        <v>Onnet</v>
      </c>
      <c r="AN311" s="69" t="s">
        <v>89</v>
      </c>
      <c r="AO311" s="485" t="s">
        <v>1739</v>
      </c>
    </row>
    <row r="312" spans="1:41" outlineLevel="1" x14ac:dyDescent="0.3">
      <c r="G312" s="71" t="s">
        <v>1199</v>
      </c>
      <c r="I312" s="433" t="s">
        <v>1159</v>
      </c>
      <c r="J312" s="242">
        <f>SUMPRODUCT($J$288:$J$299,$L$288:$L$299,$R$288:$R$299,$J$108:$J$119,$M$83:$M$94)*$I48/$I$13</f>
        <v>232.29502968464223</v>
      </c>
      <c r="L312" s="242">
        <f t="shared" ref="L312:U321" si="64">INDEX(core.dst.t,L$6)*$J312</f>
        <v>2.0958256690874187E-3</v>
      </c>
      <c r="M312" s="242">
        <f t="shared" si="64"/>
        <v>10.479128345437093</v>
      </c>
      <c r="N312" s="242">
        <f t="shared" si="64"/>
        <v>2.0958256690874186E-2</v>
      </c>
      <c r="O312" s="242">
        <f t="shared" si="64"/>
        <v>1.0479128345437094</v>
      </c>
      <c r="P312" s="242">
        <f t="shared" si="64"/>
        <v>4.1916513381748373E-3</v>
      </c>
      <c r="Q312" s="242">
        <f t="shared" si="64"/>
        <v>2.0958256690874186E-2</v>
      </c>
      <c r="R312" s="242">
        <f t="shared" si="64"/>
        <v>10.479128345437093</v>
      </c>
      <c r="S312" s="242">
        <f t="shared" si="64"/>
        <v>0.12574954014524514</v>
      </c>
      <c r="T312" s="242">
        <f t="shared" si="64"/>
        <v>1.6766605352699349E-2</v>
      </c>
      <c r="U312" s="242">
        <f t="shared" si="64"/>
        <v>1.6766605352699349E-2</v>
      </c>
      <c r="V312" s="242">
        <f t="shared" ref="V312:AJ321" si="65">INDEX(core.dst.t,V$6)*$J312</f>
        <v>2.0958256690874189</v>
      </c>
      <c r="W312" s="242">
        <f t="shared" si="65"/>
        <v>1.2994119148341996</v>
      </c>
      <c r="X312" s="242">
        <f t="shared" si="65"/>
        <v>0.20958256690874189</v>
      </c>
      <c r="Y312" s="242">
        <f t="shared" si="65"/>
        <v>0.20958256690874189</v>
      </c>
      <c r="Z312" s="242">
        <f t="shared" si="65"/>
        <v>188.6243102178677</v>
      </c>
      <c r="AA312" s="242">
        <f t="shared" si="65"/>
        <v>1.0479128345437093E-2</v>
      </c>
      <c r="AB312" s="242">
        <f t="shared" si="65"/>
        <v>1.0479128345437093E-2</v>
      </c>
      <c r="AC312" s="242">
        <f t="shared" si="65"/>
        <v>1.2574954014524513</v>
      </c>
      <c r="AD312" s="242">
        <f t="shared" si="65"/>
        <v>0.20958256690874189</v>
      </c>
      <c r="AE312" s="242">
        <f t="shared" si="65"/>
        <v>1.2574954014524513</v>
      </c>
      <c r="AF312" s="242">
        <f t="shared" si="65"/>
        <v>1.6766605352699349E-2</v>
      </c>
      <c r="AG312" s="242">
        <f t="shared" si="65"/>
        <v>1.8862431021786767</v>
      </c>
      <c r="AH312" s="242">
        <f t="shared" si="65"/>
        <v>10.479128345437093</v>
      </c>
      <c r="AI312" s="242">
        <f t="shared" si="65"/>
        <v>1.4670779683611932</v>
      </c>
      <c r="AJ312" s="242">
        <f t="shared" si="65"/>
        <v>1.0479128345437094</v>
      </c>
    </row>
    <row r="313" spans="1:41" outlineLevel="1" x14ac:dyDescent="0.3">
      <c r="G313" s="71" t="s">
        <v>1198</v>
      </c>
      <c r="I313" s="433" t="s">
        <v>1159</v>
      </c>
      <c r="J313" s="242">
        <f>SUMPRODUCT($J$288:$J$299,$L$288:$L$299,$R$288:$R$299,$J$108:$J$119,$M$83:$M$94)*$I49/$I$13</f>
        <v>1410.9031128035431</v>
      </c>
      <c r="L313" s="242">
        <f t="shared" si="64"/>
        <v>1.2729531770108746E-2</v>
      </c>
      <c r="M313" s="242">
        <f t="shared" si="64"/>
        <v>63.647658850543728</v>
      </c>
      <c r="N313" s="242">
        <f t="shared" si="64"/>
        <v>0.12729531770108746</v>
      </c>
      <c r="O313" s="242">
        <f t="shared" si="64"/>
        <v>6.3647658850543731</v>
      </c>
      <c r="P313" s="242">
        <f t="shared" si="64"/>
        <v>2.5459063540217493E-2</v>
      </c>
      <c r="Q313" s="242">
        <f t="shared" si="64"/>
        <v>0.12729531770108746</v>
      </c>
      <c r="R313" s="242">
        <f t="shared" si="64"/>
        <v>63.647658850543728</v>
      </c>
      <c r="S313" s="242">
        <f t="shared" si="64"/>
        <v>0.7637719062065248</v>
      </c>
      <c r="T313" s="242">
        <f t="shared" si="64"/>
        <v>0.10183625416086997</v>
      </c>
      <c r="U313" s="242">
        <f t="shared" si="64"/>
        <v>0.10183625416086997</v>
      </c>
      <c r="V313" s="242">
        <f t="shared" si="65"/>
        <v>12.729531770108746</v>
      </c>
      <c r="W313" s="242">
        <f t="shared" si="65"/>
        <v>7.8923096974674225</v>
      </c>
      <c r="X313" s="242">
        <f t="shared" si="65"/>
        <v>1.2729531770108746</v>
      </c>
      <c r="Y313" s="242">
        <f t="shared" si="65"/>
        <v>1.2729531770108746</v>
      </c>
      <c r="Z313" s="242">
        <f t="shared" si="65"/>
        <v>1145.6578593097872</v>
      </c>
      <c r="AA313" s="242">
        <f t="shared" si="65"/>
        <v>6.3647658850543729E-2</v>
      </c>
      <c r="AB313" s="242">
        <f t="shared" si="65"/>
        <v>6.3647658850543729E-2</v>
      </c>
      <c r="AC313" s="242">
        <f t="shared" si="65"/>
        <v>7.6377190620652478</v>
      </c>
      <c r="AD313" s="242">
        <f t="shared" si="65"/>
        <v>1.2729531770108746</v>
      </c>
      <c r="AE313" s="242">
        <f t="shared" si="65"/>
        <v>7.6377190620652478</v>
      </c>
      <c r="AF313" s="242">
        <f t="shared" si="65"/>
        <v>0.10183625416086997</v>
      </c>
      <c r="AG313" s="242">
        <f t="shared" si="65"/>
        <v>11.456578593097872</v>
      </c>
      <c r="AH313" s="242">
        <f t="shared" si="65"/>
        <v>63.647658850543728</v>
      </c>
      <c r="AI313" s="242">
        <f t="shared" si="65"/>
        <v>8.9106722390761224</v>
      </c>
      <c r="AJ313" s="242">
        <f t="shared" si="65"/>
        <v>6.3647658850543731</v>
      </c>
    </row>
    <row r="314" spans="1:41" outlineLevel="1" x14ac:dyDescent="0.3">
      <c r="G314" s="71" t="s">
        <v>1197</v>
      </c>
      <c r="I314" s="433" t="s">
        <v>1170</v>
      </c>
      <c r="J314" s="242">
        <f>SUMPRODUCT($J$288:$J$299,$L$288:$L$299,$O$288:$O$299,$J$108:$J$119,$M$83:$M$94)*$I50/$I$13</f>
        <v>0</v>
      </c>
      <c r="L314" s="242">
        <f t="shared" si="64"/>
        <v>0</v>
      </c>
      <c r="M314" s="242">
        <f t="shared" si="64"/>
        <v>0</v>
      </c>
      <c r="N314" s="242">
        <f t="shared" si="64"/>
        <v>0</v>
      </c>
      <c r="O314" s="242">
        <f t="shared" si="64"/>
        <v>0</v>
      </c>
      <c r="P314" s="242">
        <f t="shared" si="64"/>
        <v>0</v>
      </c>
      <c r="Q314" s="242">
        <f t="shared" si="64"/>
        <v>0</v>
      </c>
      <c r="R314" s="242">
        <f t="shared" si="64"/>
        <v>0</v>
      </c>
      <c r="S314" s="242">
        <f t="shared" si="64"/>
        <v>0</v>
      </c>
      <c r="T314" s="242">
        <f t="shared" si="64"/>
        <v>0</v>
      </c>
      <c r="U314" s="242">
        <f t="shared" si="64"/>
        <v>0</v>
      </c>
      <c r="V314" s="242">
        <f t="shared" si="65"/>
        <v>0</v>
      </c>
      <c r="W314" s="242">
        <f t="shared" si="65"/>
        <v>0</v>
      </c>
      <c r="X314" s="242">
        <f t="shared" si="65"/>
        <v>0</v>
      </c>
      <c r="Y314" s="242">
        <f t="shared" si="65"/>
        <v>0</v>
      </c>
      <c r="Z314" s="242">
        <f t="shared" si="65"/>
        <v>0</v>
      </c>
      <c r="AA314" s="242">
        <f t="shared" si="65"/>
        <v>0</v>
      </c>
      <c r="AB314" s="242">
        <f t="shared" si="65"/>
        <v>0</v>
      </c>
      <c r="AC314" s="242">
        <f t="shared" si="65"/>
        <v>0</v>
      </c>
      <c r="AD314" s="242">
        <f t="shared" si="65"/>
        <v>0</v>
      </c>
      <c r="AE314" s="242">
        <f t="shared" si="65"/>
        <v>0</v>
      </c>
      <c r="AF314" s="242">
        <f t="shared" si="65"/>
        <v>0</v>
      </c>
      <c r="AG314" s="242">
        <f t="shared" si="65"/>
        <v>0</v>
      </c>
      <c r="AH314" s="242">
        <f t="shared" si="65"/>
        <v>0</v>
      </c>
      <c r="AI314" s="242">
        <f t="shared" si="65"/>
        <v>0</v>
      </c>
      <c r="AJ314" s="242">
        <f t="shared" si="65"/>
        <v>0</v>
      </c>
    </row>
    <row r="315" spans="1:41" outlineLevel="1" x14ac:dyDescent="0.3">
      <c r="G315" s="71" t="s">
        <v>1196</v>
      </c>
      <c r="I315" s="433" t="s">
        <v>1170</v>
      </c>
      <c r="J315" s="242">
        <f>SUMPRODUCT($J$302:$J$303,$L$302:$L$303,$O$302:$O$303,$J$122:$J$123,$I$51:$I$52)/$I$13</f>
        <v>80.625381353462132</v>
      </c>
      <c r="L315" s="242">
        <f t="shared" si="64"/>
        <v>7.2742298468437563E-4</v>
      </c>
      <c r="M315" s="242">
        <f t="shared" si="64"/>
        <v>3.6371149234218776</v>
      </c>
      <c r="N315" s="242">
        <f t="shared" si="64"/>
        <v>7.274229846843755E-3</v>
      </c>
      <c r="O315" s="242">
        <f t="shared" si="64"/>
        <v>0.36371149234218775</v>
      </c>
      <c r="P315" s="242">
        <f t="shared" si="64"/>
        <v>1.4548459693687513E-3</v>
      </c>
      <c r="Q315" s="242">
        <f t="shared" si="64"/>
        <v>7.274229846843755E-3</v>
      </c>
      <c r="R315" s="242">
        <f t="shared" si="64"/>
        <v>3.6371149234218776</v>
      </c>
      <c r="S315" s="242">
        <f t="shared" si="64"/>
        <v>4.3645379081062537E-2</v>
      </c>
      <c r="T315" s="242">
        <f t="shared" si="64"/>
        <v>5.819383877475005E-3</v>
      </c>
      <c r="U315" s="242">
        <f t="shared" si="64"/>
        <v>5.819383877475005E-3</v>
      </c>
      <c r="V315" s="242">
        <f t="shared" si="65"/>
        <v>0.7274229846843755</v>
      </c>
      <c r="W315" s="242">
        <f t="shared" si="65"/>
        <v>0.45100225050431286</v>
      </c>
      <c r="X315" s="242">
        <f t="shared" si="65"/>
        <v>7.274229846843755E-2</v>
      </c>
      <c r="Y315" s="242">
        <f t="shared" si="65"/>
        <v>7.274229846843755E-2</v>
      </c>
      <c r="Z315" s="242">
        <f t="shared" si="65"/>
        <v>65.468068621593801</v>
      </c>
      <c r="AA315" s="242">
        <f t="shared" si="65"/>
        <v>3.6371149234218775E-3</v>
      </c>
      <c r="AB315" s="242">
        <f t="shared" si="65"/>
        <v>3.6371149234218775E-3</v>
      </c>
      <c r="AC315" s="242">
        <f t="shared" si="65"/>
        <v>0.43645379081062535</v>
      </c>
      <c r="AD315" s="242">
        <f t="shared" si="65"/>
        <v>7.274229846843755E-2</v>
      </c>
      <c r="AE315" s="242">
        <f t="shared" si="65"/>
        <v>0.43645379081062535</v>
      </c>
      <c r="AF315" s="242">
        <f t="shared" si="65"/>
        <v>5.819383877475005E-3</v>
      </c>
      <c r="AG315" s="242">
        <f t="shared" si="65"/>
        <v>0.654680686215938</v>
      </c>
      <c r="AH315" s="242">
        <f t="shared" si="65"/>
        <v>3.6371149234218776</v>
      </c>
      <c r="AI315" s="242">
        <f t="shared" si="65"/>
        <v>0.5091960892790629</v>
      </c>
      <c r="AJ315" s="242">
        <f t="shared" si="65"/>
        <v>0.36371149234218775</v>
      </c>
    </row>
    <row r="316" spans="1:41" outlineLevel="1" x14ac:dyDescent="0.3">
      <c r="G316" s="71" t="s">
        <v>1195</v>
      </c>
      <c r="I316" s="433" t="s">
        <v>1170</v>
      </c>
      <c r="J316" s="242">
        <f>SUMPRODUCT($J$302:$J$303,$L$302:$L$303,$O$302:$O$303,$J$122:$J$123,$I$53:$I$54)/$I$13</f>
        <v>1704.974402930415</v>
      </c>
      <c r="L316" s="242">
        <f t="shared" si="64"/>
        <v>1.538271879363764E-2</v>
      </c>
      <c r="M316" s="242">
        <f t="shared" si="64"/>
        <v>76.913593968188181</v>
      </c>
      <c r="N316" s="242">
        <f t="shared" si="64"/>
        <v>0.15382718793637637</v>
      </c>
      <c r="O316" s="242">
        <f t="shared" si="64"/>
        <v>7.691359396818819</v>
      </c>
      <c r="P316" s="242">
        <f t="shared" si="64"/>
        <v>3.076543758727528E-2</v>
      </c>
      <c r="Q316" s="242">
        <f t="shared" si="64"/>
        <v>0.15382718793637637</v>
      </c>
      <c r="R316" s="242">
        <f t="shared" si="64"/>
        <v>76.913593968188181</v>
      </c>
      <c r="S316" s="242">
        <f t="shared" si="64"/>
        <v>0.92296312761825838</v>
      </c>
      <c r="T316" s="242">
        <f t="shared" si="64"/>
        <v>0.12306175034910112</v>
      </c>
      <c r="U316" s="242">
        <f t="shared" si="64"/>
        <v>0.12306175034910112</v>
      </c>
      <c r="V316" s="242">
        <f t="shared" si="65"/>
        <v>15.382718793637638</v>
      </c>
      <c r="W316" s="242">
        <f t="shared" si="65"/>
        <v>9.5372856520553366</v>
      </c>
      <c r="X316" s="242">
        <f t="shared" si="65"/>
        <v>1.538271879363764</v>
      </c>
      <c r="Y316" s="242">
        <f t="shared" si="65"/>
        <v>1.538271879363764</v>
      </c>
      <c r="Z316" s="242">
        <f t="shared" si="65"/>
        <v>1384.4446914273876</v>
      </c>
      <c r="AA316" s="242">
        <f t="shared" si="65"/>
        <v>7.6913593968188185E-2</v>
      </c>
      <c r="AB316" s="242">
        <f t="shared" si="65"/>
        <v>7.6913593968188185E-2</v>
      </c>
      <c r="AC316" s="242">
        <f t="shared" si="65"/>
        <v>9.2296312761825838</v>
      </c>
      <c r="AD316" s="242">
        <f t="shared" si="65"/>
        <v>1.538271879363764</v>
      </c>
      <c r="AE316" s="242">
        <f t="shared" si="65"/>
        <v>9.2296312761825838</v>
      </c>
      <c r="AF316" s="242">
        <f t="shared" si="65"/>
        <v>0.12306175034910112</v>
      </c>
      <c r="AG316" s="242">
        <f t="shared" si="65"/>
        <v>13.844446914273874</v>
      </c>
      <c r="AH316" s="242">
        <f t="shared" si="65"/>
        <v>76.913593968188181</v>
      </c>
      <c r="AI316" s="242">
        <f t="shared" si="65"/>
        <v>10.767903155546346</v>
      </c>
      <c r="AJ316" s="242">
        <f t="shared" si="65"/>
        <v>7.691359396818819</v>
      </c>
    </row>
    <row r="317" spans="1:41" outlineLevel="1" x14ac:dyDescent="0.3">
      <c r="G317" s="71" t="s">
        <v>1194</v>
      </c>
      <c r="I317" s="433" t="s">
        <v>1170</v>
      </c>
      <c r="J317" s="242">
        <f>SUMPRODUCT($J$302:$J$303,$L$302:$L$303,$O$302:$O$303,$J$122:$J$123,$I$55:$I$56)/$I$13</f>
        <v>1573.5356918933567</v>
      </c>
      <c r="L317" s="242">
        <f t="shared" si="64"/>
        <v>1.4196844843268554E-2</v>
      </c>
      <c r="M317" s="242">
        <f t="shared" si="64"/>
        <v>70.984224216342767</v>
      </c>
      <c r="N317" s="242">
        <f t="shared" si="64"/>
        <v>0.14196844843268552</v>
      </c>
      <c r="O317" s="242">
        <f t="shared" si="64"/>
        <v>7.0984224216342771</v>
      </c>
      <c r="P317" s="242">
        <f t="shared" si="64"/>
        <v>2.8393689686537108E-2</v>
      </c>
      <c r="Q317" s="242">
        <f t="shared" si="64"/>
        <v>0.14196844843268552</v>
      </c>
      <c r="R317" s="242">
        <f t="shared" si="64"/>
        <v>70.984224216342767</v>
      </c>
      <c r="S317" s="242">
        <f t="shared" si="64"/>
        <v>0.85181069059611325</v>
      </c>
      <c r="T317" s="242">
        <f t="shared" si="64"/>
        <v>0.11357475874614843</v>
      </c>
      <c r="U317" s="242">
        <f t="shared" si="64"/>
        <v>0.11357475874614843</v>
      </c>
      <c r="V317" s="242">
        <f t="shared" si="65"/>
        <v>14.196844843268554</v>
      </c>
      <c r="W317" s="242">
        <f t="shared" si="65"/>
        <v>8.8020438028265033</v>
      </c>
      <c r="X317" s="242">
        <f t="shared" si="65"/>
        <v>1.4196844843268555</v>
      </c>
      <c r="Y317" s="242">
        <f t="shared" si="65"/>
        <v>1.4196844843268555</v>
      </c>
      <c r="Z317" s="242">
        <f t="shared" si="65"/>
        <v>1277.7160358941699</v>
      </c>
      <c r="AA317" s="242">
        <f t="shared" si="65"/>
        <v>7.0984224216342762E-2</v>
      </c>
      <c r="AB317" s="242">
        <f t="shared" si="65"/>
        <v>7.0984224216342762E-2</v>
      </c>
      <c r="AC317" s="242">
        <f t="shared" si="65"/>
        <v>8.5181069059611332</v>
      </c>
      <c r="AD317" s="242">
        <f t="shared" si="65"/>
        <v>1.4196844843268555</v>
      </c>
      <c r="AE317" s="242">
        <f t="shared" si="65"/>
        <v>8.5181069059611332</v>
      </c>
      <c r="AF317" s="242">
        <f t="shared" si="65"/>
        <v>0.11357475874614843</v>
      </c>
      <c r="AG317" s="242">
        <f t="shared" si="65"/>
        <v>12.777160358941698</v>
      </c>
      <c r="AH317" s="242">
        <f t="shared" si="65"/>
        <v>70.984224216342767</v>
      </c>
      <c r="AI317" s="242">
        <f t="shared" si="65"/>
        <v>9.9377913902879875</v>
      </c>
      <c r="AJ317" s="242">
        <f t="shared" si="65"/>
        <v>7.0984224216342771</v>
      </c>
    </row>
    <row r="318" spans="1:41" outlineLevel="1" x14ac:dyDescent="0.3">
      <c r="G318" s="71" t="s">
        <v>1193</v>
      </c>
      <c r="H318" s="71" t="s">
        <v>1183</v>
      </c>
      <c r="I318" s="433" t="s">
        <v>1170</v>
      </c>
      <c r="J318" s="242">
        <f>SUMPRODUCT($J$288:$J$299,$L$288:$L$299,$O$288:$O$299,$I$108:$I$119,$M$83:$M$94)*$I48/$I$13</f>
        <v>24.528094003925982</v>
      </c>
      <c r="L318" s="242">
        <f t="shared" si="64"/>
        <v>2.2129879015063547E-4</v>
      </c>
      <c r="M318" s="242">
        <f t="shared" si="64"/>
        <v>1.1064939507531772</v>
      </c>
      <c r="N318" s="242">
        <f t="shared" si="64"/>
        <v>2.2129879015063544E-3</v>
      </c>
      <c r="O318" s="242">
        <f t="shared" si="64"/>
        <v>0.11064939507531774</v>
      </c>
      <c r="P318" s="242">
        <f t="shared" si="64"/>
        <v>4.4259758030127093E-4</v>
      </c>
      <c r="Q318" s="242">
        <f t="shared" si="64"/>
        <v>2.2129879015063544E-3</v>
      </c>
      <c r="R318" s="242">
        <f t="shared" si="64"/>
        <v>1.1064939507531772</v>
      </c>
      <c r="S318" s="242">
        <f t="shared" si="64"/>
        <v>1.3277927409038128E-2</v>
      </c>
      <c r="T318" s="242">
        <f t="shared" si="64"/>
        <v>1.7703903212050837E-3</v>
      </c>
      <c r="U318" s="242">
        <f t="shared" si="64"/>
        <v>1.7703903212050837E-3</v>
      </c>
      <c r="V318" s="242">
        <f t="shared" si="65"/>
        <v>0.22129879015063547</v>
      </c>
      <c r="W318" s="242">
        <f t="shared" si="65"/>
        <v>0.137205249893394</v>
      </c>
      <c r="X318" s="242">
        <f t="shared" si="65"/>
        <v>2.2129879015063546E-2</v>
      </c>
      <c r="Y318" s="242">
        <f t="shared" si="65"/>
        <v>2.2129879015063546E-2</v>
      </c>
      <c r="Z318" s="242">
        <f t="shared" si="65"/>
        <v>19.916891113557192</v>
      </c>
      <c r="AA318" s="242">
        <f t="shared" si="65"/>
        <v>1.1064939507531772E-3</v>
      </c>
      <c r="AB318" s="242">
        <f t="shared" si="65"/>
        <v>1.1064939507531772E-3</v>
      </c>
      <c r="AC318" s="242">
        <f t="shared" si="65"/>
        <v>0.13277927409038129</v>
      </c>
      <c r="AD318" s="242">
        <f t="shared" si="65"/>
        <v>2.2129879015063546E-2</v>
      </c>
      <c r="AE318" s="242">
        <f t="shared" si="65"/>
        <v>0.13277927409038129</v>
      </c>
      <c r="AF318" s="242">
        <f t="shared" si="65"/>
        <v>1.7703903212050837E-3</v>
      </c>
      <c r="AG318" s="242">
        <f t="shared" si="65"/>
        <v>0.19916891113557192</v>
      </c>
      <c r="AH318" s="242">
        <f t="shared" si="65"/>
        <v>1.1064939507531772</v>
      </c>
      <c r="AI318" s="242">
        <f t="shared" si="65"/>
        <v>0.15490915310544481</v>
      </c>
      <c r="AJ318" s="242">
        <f t="shared" si="65"/>
        <v>0.11064939507531774</v>
      </c>
      <c r="AL318" s="242">
        <f>SUMPRODUCT($J$288:$J$299,$L$288:$L$299,$O$288:$O$299,$I$108:$I$119,$M$83:$M$94,$S$288:$S$299)*$I48/$I$13</f>
        <v>4.3287152090374228</v>
      </c>
      <c r="AM318" s="242">
        <f>SUMPRODUCT($J$288:$J$299,$L$288:$L$299,$O$288:$O$299,$I$108:$I$119,$M$83:$M$94,$T$288:$T$299)*$I48/$I$13</f>
        <v>20.173561137304389</v>
      </c>
      <c r="AN318" s="242">
        <f>SUMPRODUCT($J$288:$J$299,$L$288:$L$299,$O$288:$O$299,$I$108:$I$119,$M$83:$M$94,$U$288:$U$299)*$I48/$I$13</f>
        <v>2.5817657584169731E-2</v>
      </c>
      <c r="AO318" s="242">
        <f>J318-AL318-AM318-AN318</f>
        <v>4.7531423241764514E-16</v>
      </c>
    </row>
    <row r="319" spans="1:41" outlineLevel="1" x14ac:dyDescent="0.3">
      <c r="G319" s="71" t="s">
        <v>1192</v>
      </c>
      <c r="H319" s="71" t="s">
        <v>1191</v>
      </c>
      <c r="I319" s="433" t="s">
        <v>1170</v>
      </c>
      <c r="J319" s="242">
        <f>J315</f>
        <v>80.625381353462132</v>
      </c>
      <c r="L319" s="242">
        <f t="shared" si="64"/>
        <v>7.2742298468437563E-4</v>
      </c>
      <c r="M319" s="242">
        <f t="shared" si="64"/>
        <v>3.6371149234218776</v>
      </c>
      <c r="N319" s="242">
        <f t="shared" si="64"/>
        <v>7.274229846843755E-3</v>
      </c>
      <c r="O319" s="242">
        <f t="shared" si="64"/>
        <v>0.36371149234218775</v>
      </c>
      <c r="P319" s="242">
        <f t="shared" si="64"/>
        <v>1.4548459693687513E-3</v>
      </c>
      <c r="Q319" s="242">
        <f t="shared" si="64"/>
        <v>7.274229846843755E-3</v>
      </c>
      <c r="R319" s="242">
        <f t="shared" si="64"/>
        <v>3.6371149234218776</v>
      </c>
      <c r="S319" s="242">
        <f t="shared" si="64"/>
        <v>4.3645379081062537E-2</v>
      </c>
      <c r="T319" s="242">
        <f t="shared" si="64"/>
        <v>5.819383877475005E-3</v>
      </c>
      <c r="U319" s="242">
        <f t="shared" si="64"/>
        <v>5.819383877475005E-3</v>
      </c>
      <c r="V319" s="242">
        <f t="shared" si="65"/>
        <v>0.7274229846843755</v>
      </c>
      <c r="W319" s="242">
        <f t="shared" si="65"/>
        <v>0.45100225050431286</v>
      </c>
      <c r="X319" s="242">
        <f t="shared" si="65"/>
        <v>7.274229846843755E-2</v>
      </c>
      <c r="Y319" s="242">
        <f t="shared" si="65"/>
        <v>7.274229846843755E-2</v>
      </c>
      <c r="Z319" s="242">
        <f t="shared" si="65"/>
        <v>65.468068621593801</v>
      </c>
      <c r="AA319" s="242">
        <f t="shared" si="65"/>
        <v>3.6371149234218775E-3</v>
      </c>
      <c r="AB319" s="242">
        <f t="shared" si="65"/>
        <v>3.6371149234218775E-3</v>
      </c>
      <c r="AC319" s="242">
        <f t="shared" si="65"/>
        <v>0.43645379081062535</v>
      </c>
      <c r="AD319" s="242">
        <f t="shared" si="65"/>
        <v>7.274229846843755E-2</v>
      </c>
      <c r="AE319" s="242">
        <f t="shared" si="65"/>
        <v>0.43645379081062535</v>
      </c>
      <c r="AF319" s="242">
        <f t="shared" si="65"/>
        <v>5.819383877475005E-3</v>
      </c>
      <c r="AG319" s="242">
        <f t="shared" si="65"/>
        <v>0.654680686215938</v>
      </c>
      <c r="AH319" s="242">
        <f t="shared" si="65"/>
        <v>3.6371149234218776</v>
      </c>
      <c r="AI319" s="242">
        <f t="shared" si="65"/>
        <v>0.5091960892790629</v>
      </c>
      <c r="AJ319" s="242">
        <f t="shared" si="65"/>
        <v>0.36371149234218775</v>
      </c>
      <c r="AL319" s="242"/>
      <c r="AM319" s="242"/>
      <c r="AN319" s="242"/>
      <c r="AO319" s="242">
        <f t="shared" ref="AO319:AO329" si="66">J319-AL319-AM319-AN319</f>
        <v>80.625381353462132</v>
      </c>
    </row>
    <row r="320" spans="1:41" outlineLevel="1" x14ac:dyDescent="0.3">
      <c r="G320" s="71" t="s">
        <v>1188</v>
      </c>
      <c r="H320" s="71" t="s">
        <v>1191</v>
      </c>
      <c r="I320" s="433" t="s">
        <v>1170</v>
      </c>
      <c r="J320" s="242">
        <f>J319</f>
        <v>80.625381353462132</v>
      </c>
      <c r="L320" s="242">
        <f t="shared" si="64"/>
        <v>7.2742298468437563E-4</v>
      </c>
      <c r="M320" s="242">
        <f t="shared" si="64"/>
        <v>3.6371149234218776</v>
      </c>
      <c r="N320" s="242">
        <f t="shared" si="64"/>
        <v>7.274229846843755E-3</v>
      </c>
      <c r="O320" s="242">
        <f t="shared" si="64"/>
        <v>0.36371149234218775</v>
      </c>
      <c r="P320" s="242">
        <f t="shared" si="64"/>
        <v>1.4548459693687513E-3</v>
      </c>
      <c r="Q320" s="242">
        <f t="shared" si="64"/>
        <v>7.274229846843755E-3</v>
      </c>
      <c r="R320" s="242">
        <f t="shared" si="64"/>
        <v>3.6371149234218776</v>
      </c>
      <c r="S320" s="242">
        <f t="shared" si="64"/>
        <v>4.3645379081062537E-2</v>
      </c>
      <c r="T320" s="242">
        <f t="shared" si="64"/>
        <v>5.819383877475005E-3</v>
      </c>
      <c r="U320" s="242">
        <f t="shared" si="64"/>
        <v>5.819383877475005E-3</v>
      </c>
      <c r="V320" s="242">
        <f t="shared" si="65"/>
        <v>0.7274229846843755</v>
      </c>
      <c r="W320" s="242">
        <f t="shared" si="65"/>
        <v>0.45100225050431286</v>
      </c>
      <c r="X320" s="242">
        <f t="shared" si="65"/>
        <v>7.274229846843755E-2</v>
      </c>
      <c r="Y320" s="242">
        <f t="shared" si="65"/>
        <v>7.274229846843755E-2</v>
      </c>
      <c r="Z320" s="242">
        <f t="shared" si="65"/>
        <v>65.468068621593801</v>
      </c>
      <c r="AA320" s="242">
        <f t="shared" si="65"/>
        <v>3.6371149234218775E-3</v>
      </c>
      <c r="AB320" s="242">
        <f t="shared" si="65"/>
        <v>3.6371149234218775E-3</v>
      </c>
      <c r="AC320" s="242">
        <f t="shared" si="65"/>
        <v>0.43645379081062535</v>
      </c>
      <c r="AD320" s="242">
        <f t="shared" si="65"/>
        <v>7.274229846843755E-2</v>
      </c>
      <c r="AE320" s="242">
        <f t="shared" si="65"/>
        <v>0.43645379081062535</v>
      </c>
      <c r="AF320" s="242">
        <f t="shared" si="65"/>
        <v>5.819383877475005E-3</v>
      </c>
      <c r="AG320" s="242">
        <f t="shared" si="65"/>
        <v>0.654680686215938</v>
      </c>
      <c r="AH320" s="242">
        <f t="shared" si="65"/>
        <v>3.6371149234218776</v>
      </c>
      <c r="AI320" s="242">
        <f t="shared" si="65"/>
        <v>0.5091960892790629</v>
      </c>
      <c r="AJ320" s="242">
        <f t="shared" si="65"/>
        <v>0.36371149234218775</v>
      </c>
      <c r="AL320" s="242"/>
      <c r="AM320" s="242"/>
      <c r="AN320" s="242"/>
      <c r="AO320" s="242">
        <f t="shared" si="66"/>
        <v>80.625381353462132</v>
      </c>
    </row>
    <row r="321" spans="7:41" outlineLevel="1" x14ac:dyDescent="0.3">
      <c r="G321" s="71" t="s">
        <v>1186</v>
      </c>
      <c r="H321" s="71" t="s">
        <v>1183</v>
      </c>
      <c r="I321" s="433" t="s">
        <v>1170</v>
      </c>
      <c r="J321" s="242">
        <f>SUMPRODUCT($J$288:$J$299,$L$288:$L$299,$O$288:$O$299,$J$108:$J$119,$M$83:$M$94)*$I48/$I$13*($O$254)</f>
        <v>0.38933445543924977</v>
      </c>
      <c r="L321" s="242">
        <f t="shared" si="64"/>
        <v>3.5126758703253409E-6</v>
      </c>
      <c r="M321" s="242">
        <f t="shared" si="64"/>
        <v>1.75633793516267E-2</v>
      </c>
      <c r="N321" s="242">
        <f t="shared" si="64"/>
        <v>3.5126758703253403E-5</v>
      </c>
      <c r="O321" s="242">
        <f t="shared" si="64"/>
        <v>1.7563379351626704E-3</v>
      </c>
      <c r="P321" s="242">
        <f t="shared" si="64"/>
        <v>7.0253517406506818E-6</v>
      </c>
      <c r="Q321" s="242">
        <f t="shared" si="64"/>
        <v>3.5126758703253403E-5</v>
      </c>
      <c r="R321" s="242">
        <f t="shared" si="64"/>
        <v>1.75633793516267E-2</v>
      </c>
      <c r="S321" s="242">
        <f t="shared" si="64"/>
        <v>2.1076055221952046E-4</v>
      </c>
      <c r="T321" s="242">
        <f t="shared" si="64"/>
        <v>2.8101406962602727E-5</v>
      </c>
      <c r="U321" s="242">
        <f t="shared" si="64"/>
        <v>2.8101406962602727E-5</v>
      </c>
      <c r="V321" s="242">
        <f t="shared" si="65"/>
        <v>3.5126758703253407E-3</v>
      </c>
      <c r="W321" s="242">
        <f t="shared" si="65"/>
        <v>2.1778590396017111E-3</v>
      </c>
      <c r="X321" s="242">
        <f t="shared" si="65"/>
        <v>3.5126758703253407E-4</v>
      </c>
      <c r="Y321" s="242">
        <f t="shared" si="65"/>
        <v>3.5126758703253407E-4</v>
      </c>
      <c r="Z321" s="242">
        <f t="shared" si="65"/>
        <v>0.31614082832928064</v>
      </c>
      <c r="AA321" s="242">
        <f t="shared" si="65"/>
        <v>1.7563379351626701E-5</v>
      </c>
      <c r="AB321" s="242">
        <f t="shared" si="65"/>
        <v>1.7563379351626701E-5</v>
      </c>
      <c r="AC321" s="242">
        <f t="shared" si="65"/>
        <v>2.1076055221952044E-3</v>
      </c>
      <c r="AD321" s="242">
        <f t="shared" si="65"/>
        <v>3.5126758703253407E-4</v>
      </c>
      <c r="AE321" s="242">
        <f t="shared" si="65"/>
        <v>2.1076055221952044E-3</v>
      </c>
      <c r="AF321" s="242">
        <f t="shared" si="65"/>
        <v>2.8101406962602727E-5</v>
      </c>
      <c r="AG321" s="242">
        <f t="shared" si="65"/>
        <v>3.1614082832928064E-3</v>
      </c>
      <c r="AH321" s="242">
        <f t="shared" si="65"/>
        <v>1.75633793516267E-2</v>
      </c>
      <c r="AI321" s="242">
        <f t="shared" si="65"/>
        <v>2.4588731092277383E-3</v>
      </c>
      <c r="AJ321" s="242">
        <f t="shared" si="65"/>
        <v>1.7563379351626704E-3</v>
      </c>
      <c r="AL321" s="242">
        <f>SUMPRODUCT($J$288:$J$299,$L$288:$L$299,$O$288:$O$299,$J$108:$J$119,$M$83:$M$94,$S$288:$S$299)*$I48/$I$13*($O$254)</f>
        <v>0.11670181719467601</v>
      </c>
      <c r="AM321" s="242">
        <f>SUMPRODUCT($J$288:$J$299,$L$288:$L$299,$O$288:$O$299,$J$108:$J$119,$M$83:$M$94,$T$288:$T$299)*$I48/$I$13*($O$254)</f>
        <v>0.27193880058175984</v>
      </c>
      <c r="AN321" s="242">
        <f>SUMPRODUCT($J$288:$J$299,$L$288:$L$299,$O$288:$O$299,$J$108:$J$119,$M$83:$M$94,$U$288:$U$299)*$I48/$I$13*($O$254)</f>
        <v>6.9383766281388699E-4</v>
      </c>
      <c r="AO321" s="242">
        <f t="shared" si="66"/>
        <v>2.8189256484623115E-18</v>
      </c>
    </row>
    <row r="322" spans="7:41" outlineLevel="1" x14ac:dyDescent="0.3">
      <c r="G322" s="71" t="s">
        <v>1190</v>
      </c>
      <c r="H322" s="71" t="s">
        <v>1181</v>
      </c>
      <c r="I322" s="433" t="s">
        <v>1170</v>
      </c>
      <c r="J322" s="242">
        <f>SUMPRODUCT($J$288:$J$299,$L$288:$L$299,$O$288:$O$299,$I$108:$I$119,$M$83:$M$94)*$I49/$I$13</f>
        <v>148.97763515757671</v>
      </c>
      <c r="L322" s="242">
        <f t="shared" ref="L322:U331" si="67">INDEX(core.dst.t,L$6)*$J322</f>
        <v>1.3441146472529635E-3</v>
      </c>
      <c r="M322" s="242">
        <f t="shared" si="67"/>
        <v>6.7205732362648174</v>
      </c>
      <c r="N322" s="242">
        <f t="shared" si="67"/>
        <v>1.3441146472529635E-2</v>
      </c>
      <c r="O322" s="242">
        <f t="shared" si="67"/>
        <v>0.67205732362648174</v>
      </c>
      <c r="P322" s="242">
        <f t="shared" si="67"/>
        <v>2.6882292945059269E-3</v>
      </c>
      <c r="Q322" s="242">
        <f t="shared" si="67"/>
        <v>1.3441146472529635E-2</v>
      </c>
      <c r="R322" s="242">
        <f t="shared" si="67"/>
        <v>6.7205732362648174</v>
      </c>
      <c r="S322" s="242">
        <f t="shared" si="67"/>
        <v>8.0646878835177821E-2</v>
      </c>
      <c r="T322" s="242">
        <f t="shared" si="67"/>
        <v>1.0752917178023708E-2</v>
      </c>
      <c r="U322" s="242">
        <f t="shared" si="67"/>
        <v>1.0752917178023708E-2</v>
      </c>
      <c r="V322" s="242">
        <f t="shared" ref="V322:AJ331" si="68">INDEX(core.dst.t,V$6)*$J322</f>
        <v>1.3441146472529635</v>
      </c>
      <c r="W322" s="242">
        <f t="shared" si="68"/>
        <v>0.83335108129683733</v>
      </c>
      <c r="X322" s="242">
        <f t="shared" si="68"/>
        <v>0.13441146472529636</v>
      </c>
      <c r="Y322" s="242">
        <f t="shared" si="68"/>
        <v>0.13441146472529636</v>
      </c>
      <c r="Z322" s="242">
        <f t="shared" si="68"/>
        <v>120.97031825276672</v>
      </c>
      <c r="AA322" s="242">
        <f t="shared" si="68"/>
        <v>6.7205732362648173E-3</v>
      </c>
      <c r="AB322" s="242">
        <f t="shared" si="68"/>
        <v>6.7205732362648173E-3</v>
      </c>
      <c r="AC322" s="242">
        <f t="shared" si="68"/>
        <v>0.80646878835177815</v>
      </c>
      <c r="AD322" s="242">
        <f t="shared" si="68"/>
        <v>0.13441146472529636</v>
      </c>
      <c r="AE322" s="242">
        <f t="shared" si="68"/>
        <v>0.80646878835177815</v>
      </c>
      <c r="AF322" s="242">
        <f t="shared" si="68"/>
        <v>1.0752917178023708E-2</v>
      </c>
      <c r="AG322" s="242">
        <f t="shared" si="68"/>
        <v>1.2097031825276672</v>
      </c>
      <c r="AH322" s="242">
        <f t="shared" si="68"/>
        <v>6.7205732362648174</v>
      </c>
      <c r="AI322" s="242">
        <f t="shared" si="68"/>
        <v>0.94088025307707446</v>
      </c>
      <c r="AJ322" s="242">
        <f t="shared" si="68"/>
        <v>0.67205732362648174</v>
      </c>
      <c r="AL322" s="242">
        <f>SUMPRODUCT($J$288:$J$299,$L$288:$L$299,$O$288:$O$299,$I$108:$I$119,$M$83:$M$94,$S$288:$S$299)*$I49/$I$13</f>
        <v>26.29155591991006</v>
      </c>
      <c r="AM322" s="242">
        <f>SUMPRODUCT($J$288:$J$299,$L$288:$L$299,$O$288:$O$299,$I$108:$I$119,$M$83:$M$94,$T$288:$T$299)*$I49/$I$13</f>
        <v>122.52926910918369</v>
      </c>
      <c r="AN322" s="242">
        <f>SUMPRODUCT($J$288:$J$299,$L$288:$L$299,$O$288:$O$299,$I$108:$I$119,$M$83:$M$94,$U$288:$U$299)*$I49/$I$13</f>
        <v>0.15681012848295708</v>
      </c>
      <c r="AO322" s="242">
        <f t="shared" si="66"/>
        <v>1.6625589793761719E-14</v>
      </c>
    </row>
    <row r="323" spans="7:41" outlineLevel="1" x14ac:dyDescent="0.3">
      <c r="G323" s="71" t="s">
        <v>1189</v>
      </c>
      <c r="H323" s="71" t="s">
        <v>1187</v>
      </c>
      <c r="I323" s="433" t="s">
        <v>1170</v>
      </c>
      <c r="J323" s="242">
        <f>J316</f>
        <v>1704.974402930415</v>
      </c>
      <c r="L323" s="242">
        <f t="shared" si="67"/>
        <v>1.538271879363764E-2</v>
      </c>
      <c r="M323" s="242">
        <f t="shared" si="67"/>
        <v>76.913593968188181</v>
      </c>
      <c r="N323" s="242">
        <f t="shared" si="67"/>
        <v>0.15382718793637637</v>
      </c>
      <c r="O323" s="242">
        <f t="shared" si="67"/>
        <v>7.691359396818819</v>
      </c>
      <c r="P323" s="242">
        <f t="shared" si="67"/>
        <v>3.076543758727528E-2</v>
      </c>
      <c r="Q323" s="242">
        <f t="shared" si="67"/>
        <v>0.15382718793637637</v>
      </c>
      <c r="R323" s="242">
        <f t="shared" si="67"/>
        <v>76.913593968188181</v>
      </c>
      <c r="S323" s="242">
        <f t="shared" si="67"/>
        <v>0.92296312761825838</v>
      </c>
      <c r="T323" s="242">
        <f t="shared" si="67"/>
        <v>0.12306175034910112</v>
      </c>
      <c r="U323" s="242">
        <f t="shared" si="67"/>
        <v>0.12306175034910112</v>
      </c>
      <c r="V323" s="242">
        <f t="shared" si="68"/>
        <v>15.382718793637638</v>
      </c>
      <c r="W323" s="242">
        <f t="shared" si="68"/>
        <v>9.5372856520553366</v>
      </c>
      <c r="X323" s="242">
        <f t="shared" si="68"/>
        <v>1.538271879363764</v>
      </c>
      <c r="Y323" s="242">
        <f t="shared" si="68"/>
        <v>1.538271879363764</v>
      </c>
      <c r="Z323" s="242">
        <f t="shared" si="68"/>
        <v>1384.4446914273876</v>
      </c>
      <c r="AA323" s="242">
        <f t="shared" si="68"/>
        <v>7.6913593968188185E-2</v>
      </c>
      <c r="AB323" s="242">
        <f t="shared" si="68"/>
        <v>7.6913593968188185E-2</v>
      </c>
      <c r="AC323" s="242">
        <f t="shared" si="68"/>
        <v>9.2296312761825838</v>
      </c>
      <c r="AD323" s="242">
        <f t="shared" si="68"/>
        <v>1.538271879363764</v>
      </c>
      <c r="AE323" s="242">
        <f t="shared" si="68"/>
        <v>9.2296312761825838</v>
      </c>
      <c r="AF323" s="242">
        <f t="shared" si="68"/>
        <v>0.12306175034910112</v>
      </c>
      <c r="AG323" s="242">
        <f t="shared" si="68"/>
        <v>13.844446914273874</v>
      </c>
      <c r="AH323" s="242">
        <f t="shared" si="68"/>
        <v>76.913593968188181</v>
      </c>
      <c r="AI323" s="242">
        <f t="shared" si="68"/>
        <v>10.767903155546346</v>
      </c>
      <c r="AJ323" s="242">
        <f t="shared" si="68"/>
        <v>7.691359396818819</v>
      </c>
      <c r="AL323" s="242"/>
      <c r="AM323" s="242"/>
      <c r="AN323" s="242"/>
      <c r="AO323" s="242">
        <f t="shared" si="66"/>
        <v>1704.974402930415</v>
      </c>
    </row>
    <row r="324" spans="7:41" outlineLevel="1" x14ac:dyDescent="0.3">
      <c r="G324" s="71" t="s">
        <v>1188</v>
      </c>
      <c r="H324" s="71" t="s">
        <v>1187</v>
      </c>
      <c r="I324" s="433" t="s">
        <v>1170</v>
      </c>
      <c r="J324" s="242">
        <f>J323</f>
        <v>1704.974402930415</v>
      </c>
      <c r="L324" s="242">
        <f t="shared" si="67"/>
        <v>1.538271879363764E-2</v>
      </c>
      <c r="M324" s="242">
        <f t="shared" si="67"/>
        <v>76.913593968188181</v>
      </c>
      <c r="N324" s="242">
        <f t="shared" si="67"/>
        <v>0.15382718793637637</v>
      </c>
      <c r="O324" s="242">
        <f t="shared" si="67"/>
        <v>7.691359396818819</v>
      </c>
      <c r="P324" s="242">
        <f t="shared" si="67"/>
        <v>3.076543758727528E-2</v>
      </c>
      <c r="Q324" s="242">
        <f t="shared" si="67"/>
        <v>0.15382718793637637</v>
      </c>
      <c r="R324" s="242">
        <f t="shared" si="67"/>
        <v>76.913593968188181</v>
      </c>
      <c r="S324" s="242">
        <f t="shared" si="67"/>
        <v>0.92296312761825838</v>
      </c>
      <c r="T324" s="242">
        <f t="shared" si="67"/>
        <v>0.12306175034910112</v>
      </c>
      <c r="U324" s="242">
        <f t="shared" si="67"/>
        <v>0.12306175034910112</v>
      </c>
      <c r="V324" s="242">
        <f t="shared" si="68"/>
        <v>15.382718793637638</v>
      </c>
      <c r="W324" s="242">
        <f t="shared" si="68"/>
        <v>9.5372856520553366</v>
      </c>
      <c r="X324" s="242">
        <f t="shared" si="68"/>
        <v>1.538271879363764</v>
      </c>
      <c r="Y324" s="242">
        <f t="shared" si="68"/>
        <v>1.538271879363764</v>
      </c>
      <c r="Z324" s="242">
        <f t="shared" si="68"/>
        <v>1384.4446914273876</v>
      </c>
      <c r="AA324" s="242">
        <f t="shared" si="68"/>
        <v>7.6913593968188185E-2</v>
      </c>
      <c r="AB324" s="242">
        <f t="shared" si="68"/>
        <v>7.6913593968188185E-2</v>
      </c>
      <c r="AC324" s="242">
        <f t="shared" si="68"/>
        <v>9.2296312761825838</v>
      </c>
      <c r="AD324" s="242">
        <f t="shared" si="68"/>
        <v>1.538271879363764</v>
      </c>
      <c r="AE324" s="242">
        <f t="shared" si="68"/>
        <v>9.2296312761825838</v>
      </c>
      <c r="AF324" s="242">
        <f t="shared" si="68"/>
        <v>0.12306175034910112</v>
      </c>
      <c r="AG324" s="242">
        <f t="shared" si="68"/>
        <v>13.844446914273874</v>
      </c>
      <c r="AH324" s="242">
        <f t="shared" si="68"/>
        <v>76.913593968188181</v>
      </c>
      <c r="AI324" s="242">
        <f t="shared" si="68"/>
        <v>10.767903155546346</v>
      </c>
      <c r="AJ324" s="242">
        <f t="shared" si="68"/>
        <v>7.691359396818819</v>
      </c>
      <c r="AL324" s="242"/>
      <c r="AM324" s="242"/>
      <c r="AN324" s="242"/>
      <c r="AO324" s="242">
        <f t="shared" si="66"/>
        <v>1704.974402930415</v>
      </c>
    </row>
    <row r="325" spans="7:41" outlineLevel="1" x14ac:dyDescent="0.3">
      <c r="G325" s="71" t="s">
        <v>1186</v>
      </c>
      <c r="H325" s="71" t="s">
        <v>1181</v>
      </c>
      <c r="I325" s="433" t="s">
        <v>1170</v>
      </c>
      <c r="J325" s="242">
        <f>SUMPRODUCT($J$288:$J$299,$L$288:$L$299,$O$288:$O$299,$J$108:$J$119,$M$83:$M$94)*$I49/$I$13*($O$254)</f>
        <v>2.3647221201703852</v>
      </c>
      <c r="L325" s="242">
        <f t="shared" si="67"/>
        <v>2.1335132854284989E-5</v>
      </c>
      <c r="M325" s="242">
        <f t="shared" si="67"/>
        <v>0.10667566427142493</v>
      </c>
      <c r="N325" s="242">
        <f t="shared" si="67"/>
        <v>2.1335132854284988E-4</v>
      </c>
      <c r="O325" s="242">
        <f t="shared" si="67"/>
        <v>1.0667566427142493E-2</v>
      </c>
      <c r="P325" s="242">
        <f t="shared" si="67"/>
        <v>4.2670265708569977E-5</v>
      </c>
      <c r="Q325" s="242">
        <f t="shared" si="67"/>
        <v>2.1335132854284988E-4</v>
      </c>
      <c r="R325" s="242">
        <f t="shared" si="67"/>
        <v>0.10667566427142493</v>
      </c>
      <c r="S325" s="242">
        <f t="shared" si="67"/>
        <v>1.2801079712570994E-3</v>
      </c>
      <c r="T325" s="242">
        <f t="shared" si="67"/>
        <v>1.7068106283427991E-4</v>
      </c>
      <c r="U325" s="242">
        <f t="shared" si="67"/>
        <v>1.7068106283427991E-4</v>
      </c>
      <c r="V325" s="242">
        <f t="shared" si="68"/>
        <v>2.1335132854284986E-2</v>
      </c>
      <c r="W325" s="242">
        <f t="shared" si="68"/>
        <v>1.3227782369656693E-2</v>
      </c>
      <c r="X325" s="242">
        <f t="shared" si="68"/>
        <v>2.1335132854284991E-3</v>
      </c>
      <c r="Y325" s="242">
        <f t="shared" si="68"/>
        <v>2.1335132854284991E-3</v>
      </c>
      <c r="Z325" s="242">
        <f t="shared" si="68"/>
        <v>1.9201619568856489</v>
      </c>
      <c r="AA325" s="242">
        <f t="shared" si="68"/>
        <v>1.0667566427142494E-4</v>
      </c>
      <c r="AB325" s="242">
        <f t="shared" si="68"/>
        <v>1.0667566427142494E-4</v>
      </c>
      <c r="AC325" s="242">
        <f t="shared" si="68"/>
        <v>1.2801079712570993E-2</v>
      </c>
      <c r="AD325" s="242">
        <f t="shared" si="68"/>
        <v>2.1335132854284991E-3</v>
      </c>
      <c r="AE325" s="242">
        <f t="shared" si="68"/>
        <v>1.2801079712570993E-2</v>
      </c>
      <c r="AF325" s="242">
        <f t="shared" si="68"/>
        <v>1.7068106283427991E-4</v>
      </c>
      <c r="AG325" s="242">
        <f t="shared" si="68"/>
        <v>1.9201619568856489E-2</v>
      </c>
      <c r="AH325" s="242">
        <f t="shared" si="68"/>
        <v>0.10667566427142493</v>
      </c>
      <c r="AI325" s="242">
        <f t="shared" si="68"/>
        <v>1.493459299799949E-2</v>
      </c>
      <c r="AJ325" s="242">
        <f t="shared" si="68"/>
        <v>1.0667566427142493E-2</v>
      </c>
      <c r="AL325" s="242">
        <f>SUMPRODUCT($J$288:$J$299,$L$288:$L$299,$O$288:$O$299,$J$108:$J$119,$M$83:$M$94,$S$288:$S$299)*$I49/$I$13*($O$254)</f>
        <v>0.70881825312116986</v>
      </c>
      <c r="AM325" s="242">
        <f>SUMPRODUCT($J$288:$J$299,$L$288:$L$299,$O$288:$O$299,$J$108:$J$119,$M$83:$M$94,$T$288:$T$299)*$I49/$I$13*($O$254)</f>
        <v>1.651689667031361</v>
      </c>
      <c r="AN325" s="242">
        <f>SUMPRODUCT($J$288:$J$299,$L$288:$L$299,$O$288:$O$299,$J$108:$J$119,$M$83:$M$94,$U$288:$U$299)*$I49/$I$13*($O$254)</f>
        <v>4.2142000178541439E-3</v>
      </c>
      <c r="AO325" s="242">
        <f t="shared" si="66"/>
        <v>2.9750507613002242E-16</v>
      </c>
    </row>
    <row r="326" spans="7:41" outlineLevel="1" x14ac:dyDescent="0.3">
      <c r="G326" s="71" t="s">
        <v>1185</v>
      </c>
      <c r="H326" s="71" t="s">
        <v>1184</v>
      </c>
      <c r="I326" s="433" t="s">
        <v>1170</v>
      </c>
      <c r="J326" s="242">
        <f>J314*($O$254)</f>
        <v>0</v>
      </c>
      <c r="L326" s="242">
        <f t="shared" si="67"/>
        <v>0</v>
      </c>
      <c r="M326" s="242">
        <f t="shared" si="67"/>
        <v>0</v>
      </c>
      <c r="N326" s="242">
        <f t="shared" si="67"/>
        <v>0</v>
      </c>
      <c r="O326" s="242">
        <f t="shared" si="67"/>
        <v>0</v>
      </c>
      <c r="P326" s="242">
        <f t="shared" si="67"/>
        <v>0</v>
      </c>
      <c r="Q326" s="242">
        <f t="shared" si="67"/>
        <v>0</v>
      </c>
      <c r="R326" s="242">
        <f t="shared" si="67"/>
        <v>0</v>
      </c>
      <c r="S326" s="242">
        <f t="shared" si="67"/>
        <v>0</v>
      </c>
      <c r="T326" s="242">
        <f t="shared" si="67"/>
        <v>0</v>
      </c>
      <c r="U326" s="242">
        <f t="shared" si="67"/>
        <v>0</v>
      </c>
      <c r="V326" s="242">
        <f t="shared" si="68"/>
        <v>0</v>
      </c>
      <c r="W326" s="242">
        <f t="shared" si="68"/>
        <v>0</v>
      </c>
      <c r="X326" s="242">
        <f t="shared" si="68"/>
        <v>0</v>
      </c>
      <c r="Y326" s="242">
        <f t="shared" si="68"/>
        <v>0</v>
      </c>
      <c r="Z326" s="242">
        <f t="shared" si="68"/>
        <v>0</v>
      </c>
      <c r="AA326" s="242">
        <f t="shared" si="68"/>
        <v>0</v>
      </c>
      <c r="AB326" s="242">
        <f t="shared" si="68"/>
        <v>0</v>
      </c>
      <c r="AC326" s="242">
        <f t="shared" si="68"/>
        <v>0</v>
      </c>
      <c r="AD326" s="242">
        <f t="shared" si="68"/>
        <v>0</v>
      </c>
      <c r="AE326" s="242">
        <f t="shared" si="68"/>
        <v>0</v>
      </c>
      <c r="AF326" s="242">
        <f t="shared" si="68"/>
        <v>0</v>
      </c>
      <c r="AG326" s="242">
        <f t="shared" si="68"/>
        <v>0</v>
      </c>
      <c r="AH326" s="242">
        <f t="shared" si="68"/>
        <v>0</v>
      </c>
      <c r="AI326" s="242">
        <f t="shared" si="68"/>
        <v>0</v>
      </c>
      <c r="AJ326" s="242">
        <f t="shared" si="68"/>
        <v>0</v>
      </c>
      <c r="AL326" s="242"/>
      <c r="AM326" s="242"/>
      <c r="AN326" s="242"/>
      <c r="AO326" s="242">
        <f t="shared" si="66"/>
        <v>0</v>
      </c>
    </row>
    <row r="327" spans="7:41" outlineLevel="1" x14ac:dyDescent="0.3">
      <c r="G327" s="71" t="s">
        <v>1182</v>
      </c>
      <c r="H327" s="144" t="s">
        <v>1183</v>
      </c>
      <c r="I327" s="433" t="s">
        <v>1170</v>
      </c>
      <c r="J327" s="242">
        <f>SUMPRODUCT($J$288:$J$299,$L$288:$L$299,$O$288:$O$299,$K$108:$K$119,$M$83:$M$94)*$I48/$I$13</f>
        <v>4.3543693402535135</v>
      </c>
      <c r="L327" s="242">
        <f t="shared" si="67"/>
        <v>3.9286243224316009E-5</v>
      </c>
      <c r="M327" s="242">
        <f t="shared" si="67"/>
        <v>0.19643121612158004</v>
      </c>
      <c r="N327" s="242">
        <f t="shared" si="67"/>
        <v>3.9286243224316011E-4</v>
      </c>
      <c r="O327" s="242">
        <f t="shared" si="67"/>
        <v>1.9643121612158004E-2</v>
      </c>
      <c r="P327" s="242">
        <f t="shared" si="67"/>
        <v>7.8572486448632019E-5</v>
      </c>
      <c r="Q327" s="242">
        <f t="shared" si="67"/>
        <v>3.9286243224316011E-4</v>
      </c>
      <c r="R327" s="242">
        <f t="shared" si="67"/>
        <v>0.19643121612158004</v>
      </c>
      <c r="S327" s="242">
        <f t="shared" si="67"/>
        <v>2.3571745934589609E-3</v>
      </c>
      <c r="T327" s="242">
        <f t="shared" si="67"/>
        <v>3.1428994579452808E-4</v>
      </c>
      <c r="U327" s="242">
        <f t="shared" si="67"/>
        <v>3.1428994579452808E-4</v>
      </c>
      <c r="V327" s="242">
        <f t="shared" si="68"/>
        <v>3.9286243224316009E-2</v>
      </c>
      <c r="W327" s="242">
        <f t="shared" si="68"/>
        <v>2.4357470799075926E-2</v>
      </c>
      <c r="X327" s="242">
        <f t="shared" si="68"/>
        <v>3.9286243224316009E-3</v>
      </c>
      <c r="Y327" s="242">
        <f t="shared" si="68"/>
        <v>3.9286243224316009E-3</v>
      </c>
      <c r="Z327" s="242">
        <f t="shared" si="68"/>
        <v>3.5357618901884411</v>
      </c>
      <c r="AA327" s="242">
        <f t="shared" si="68"/>
        <v>1.9643121612158005E-4</v>
      </c>
      <c r="AB327" s="242">
        <f t="shared" si="68"/>
        <v>1.9643121612158005E-4</v>
      </c>
      <c r="AC327" s="242">
        <f t="shared" si="68"/>
        <v>2.3571745934589609E-2</v>
      </c>
      <c r="AD327" s="242">
        <f t="shared" si="68"/>
        <v>3.9286243224316009E-3</v>
      </c>
      <c r="AE327" s="242">
        <f t="shared" si="68"/>
        <v>2.3571745934589609E-2</v>
      </c>
      <c r="AF327" s="242">
        <f t="shared" si="68"/>
        <v>3.1428994579452808E-4</v>
      </c>
      <c r="AG327" s="242">
        <f t="shared" si="68"/>
        <v>3.5357618901884408E-2</v>
      </c>
      <c r="AH327" s="242">
        <f t="shared" si="68"/>
        <v>0.19643121612158004</v>
      </c>
      <c r="AI327" s="242">
        <f t="shared" si="68"/>
        <v>2.7500370257021206E-2</v>
      </c>
      <c r="AJ327" s="242">
        <f t="shared" si="68"/>
        <v>1.9643121612158004E-2</v>
      </c>
      <c r="AL327" s="242">
        <f>SUMPRODUCT($J$288:$J$299,$L$288:$L$299,$O$288:$O$299,$K$108:$K$119,$M$83:$M$94,$S$288:$S$299)*$I48/$I$13</f>
        <v>4.3287152090374228</v>
      </c>
      <c r="AM327" s="242">
        <f>SUMPRODUCT($J$288:$J$299,$L$288:$L$299,$O$288:$O$299,$K$108:$K$119,$M$83:$M$94,$T$288:$T$299)*$I48/$I$13</f>
        <v>0</v>
      </c>
      <c r="AN327" s="242">
        <f>SUMPRODUCT($J$288:$J$299,$L$288:$L$299,$O$288:$O$299,$K$108:$K$119,$M$83:$M$94,$U$288:$U$299)*$I48/$I$13</f>
        <v>2.565413121609017E-2</v>
      </c>
      <c r="AO327" s="242">
        <f t="shared" si="66"/>
        <v>5.5511151231257827E-16</v>
      </c>
    </row>
    <row r="328" spans="7:41" outlineLevel="1" x14ac:dyDescent="0.3">
      <c r="G328" s="71" t="s">
        <v>1182</v>
      </c>
      <c r="H328" s="144" t="s">
        <v>1181</v>
      </c>
      <c r="I328" s="433" t="s">
        <v>1170</v>
      </c>
      <c r="J328" s="242">
        <f>SUMPRODUCT($J$288:$J$299,$L$288:$L$299,$O$288:$O$299,$K$108:$K$119,$M$83:$M$94)*$I49/$I$13</f>
        <v>26.447372829286859</v>
      </c>
      <c r="L328" s="242">
        <f t="shared" si="67"/>
        <v>2.3861501871475104E-4</v>
      </c>
      <c r="M328" s="242">
        <f t="shared" si="67"/>
        <v>1.1930750935737551</v>
      </c>
      <c r="N328" s="242">
        <f t="shared" si="67"/>
        <v>2.3861501871475102E-3</v>
      </c>
      <c r="O328" s="242">
        <f t="shared" si="67"/>
        <v>0.11930750935737551</v>
      </c>
      <c r="P328" s="242">
        <f t="shared" si="67"/>
        <v>4.7723003742950208E-4</v>
      </c>
      <c r="Q328" s="242">
        <f t="shared" si="67"/>
        <v>2.3861501871475102E-3</v>
      </c>
      <c r="R328" s="242">
        <f t="shared" si="67"/>
        <v>1.1930750935737551</v>
      </c>
      <c r="S328" s="242">
        <f t="shared" si="67"/>
        <v>1.4316901122885063E-2</v>
      </c>
      <c r="T328" s="242">
        <f t="shared" si="67"/>
        <v>1.9089201497180083E-3</v>
      </c>
      <c r="U328" s="242">
        <f t="shared" si="67"/>
        <v>1.9089201497180083E-3</v>
      </c>
      <c r="V328" s="242">
        <f t="shared" si="68"/>
        <v>0.23861501871475102</v>
      </c>
      <c r="W328" s="242">
        <f t="shared" si="68"/>
        <v>0.14794131160314564</v>
      </c>
      <c r="X328" s="242">
        <f t="shared" si="68"/>
        <v>2.3861501871475104E-2</v>
      </c>
      <c r="Y328" s="242">
        <f t="shared" si="68"/>
        <v>2.3861501871475104E-2</v>
      </c>
      <c r="Z328" s="242">
        <f t="shared" si="68"/>
        <v>21.475351684327592</v>
      </c>
      <c r="AA328" s="242">
        <f t="shared" si="68"/>
        <v>1.1930750935737551E-3</v>
      </c>
      <c r="AB328" s="242">
        <f t="shared" si="68"/>
        <v>1.1930750935737551E-3</v>
      </c>
      <c r="AC328" s="242">
        <f t="shared" si="68"/>
        <v>0.14316901122885062</v>
      </c>
      <c r="AD328" s="242">
        <f t="shared" si="68"/>
        <v>2.3861501871475104E-2</v>
      </c>
      <c r="AE328" s="242">
        <f t="shared" si="68"/>
        <v>0.14316901122885062</v>
      </c>
      <c r="AF328" s="242">
        <f t="shared" si="68"/>
        <v>1.9089201497180083E-3</v>
      </c>
      <c r="AG328" s="242">
        <f t="shared" si="68"/>
        <v>0.21475351684327593</v>
      </c>
      <c r="AH328" s="242">
        <f t="shared" si="68"/>
        <v>1.1930750935737551</v>
      </c>
      <c r="AI328" s="242">
        <f t="shared" si="68"/>
        <v>0.16703051310032571</v>
      </c>
      <c r="AJ328" s="242">
        <f t="shared" si="68"/>
        <v>0.11930750935737551</v>
      </c>
      <c r="AL328" s="242">
        <f>SUMPRODUCT($J$288:$J$299,$L$288:$L$299,$O$288:$O$299,$K$108:$K$119,$M$83:$M$94,$S$288:$S$299)*$I49/$I$13</f>
        <v>26.29155591991006</v>
      </c>
      <c r="AM328" s="242">
        <f>SUMPRODUCT($J$288:$J$299,$L$288:$L$299,$O$288:$O$299,$K$108:$K$119,$M$83:$M$94,$T$288:$T$299)*$I49/$I$13</f>
        <v>0</v>
      </c>
      <c r="AN328" s="242">
        <f>SUMPRODUCT($J$288:$J$299,$L$288:$L$299,$O$288:$O$299,$K$108:$K$119,$M$83:$M$94,$U$288:$U$299)*$I49/$I$13</f>
        <v>0.15581690937679654</v>
      </c>
      <c r="AO328" s="242">
        <f t="shared" si="66"/>
        <v>2.8310687127941492E-15</v>
      </c>
    </row>
    <row r="329" spans="7:41" outlineLevel="1" x14ac:dyDescent="0.3">
      <c r="G329" s="71" t="s">
        <v>1180</v>
      </c>
      <c r="H329" s="144" t="s">
        <v>1179</v>
      </c>
      <c r="I329" s="433" t="s">
        <v>1170</v>
      </c>
      <c r="J329" s="242">
        <f>SUMPRODUCT($J$288:$J$299,$L$288:$L$299,$O$288:$O$299,$K$108:$K$119,$M$83:$M$94)*$I50/$I$13</f>
        <v>0</v>
      </c>
      <c r="L329" s="242">
        <f t="shared" si="67"/>
        <v>0</v>
      </c>
      <c r="M329" s="242">
        <f t="shared" si="67"/>
        <v>0</v>
      </c>
      <c r="N329" s="242">
        <f t="shared" si="67"/>
        <v>0</v>
      </c>
      <c r="O329" s="242">
        <f t="shared" si="67"/>
        <v>0</v>
      </c>
      <c r="P329" s="242">
        <f t="shared" si="67"/>
        <v>0</v>
      </c>
      <c r="Q329" s="242">
        <f t="shared" si="67"/>
        <v>0</v>
      </c>
      <c r="R329" s="242">
        <f t="shared" si="67"/>
        <v>0</v>
      </c>
      <c r="S329" s="242">
        <f t="shared" si="67"/>
        <v>0</v>
      </c>
      <c r="T329" s="242">
        <f t="shared" si="67"/>
        <v>0</v>
      </c>
      <c r="U329" s="242">
        <f t="shared" si="67"/>
        <v>0</v>
      </c>
      <c r="V329" s="242">
        <f t="shared" si="68"/>
        <v>0</v>
      </c>
      <c r="W329" s="242">
        <f t="shared" si="68"/>
        <v>0</v>
      </c>
      <c r="X329" s="242">
        <f t="shared" si="68"/>
        <v>0</v>
      </c>
      <c r="Y329" s="242">
        <f t="shared" si="68"/>
        <v>0</v>
      </c>
      <c r="Z329" s="242">
        <f t="shared" si="68"/>
        <v>0</v>
      </c>
      <c r="AA329" s="242">
        <f t="shared" si="68"/>
        <v>0</v>
      </c>
      <c r="AB329" s="242">
        <f t="shared" si="68"/>
        <v>0</v>
      </c>
      <c r="AC329" s="242">
        <f t="shared" si="68"/>
        <v>0</v>
      </c>
      <c r="AD329" s="242">
        <f t="shared" si="68"/>
        <v>0</v>
      </c>
      <c r="AE329" s="242">
        <f t="shared" si="68"/>
        <v>0</v>
      </c>
      <c r="AF329" s="242">
        <f t="shared" si="68"/>
        <v>0</v>
      </c>
      <c r="AG329" s="242">
        <f t="shared" si="68"/>
        <v>0</v>
      </c>
      <c r="AH329" s="242">
        <f t="shared" si="68"/>
        <v>0</v>
      </c>
      <c r="AI329" s="242">
        <f t="shared" si="68"/>
        <v>0</v>
      </c>
      <c r="AJ329" s="242">
        <f t="shared" si="68"/>
        <v>0</v>
      </c>
      <c r="AL329" s="242">
        <f>SUMPRODUCT($J$288:$J$299,$L$288:$L$299,$O$288:$O$299,$K$108:$K$119,$M$83:$M$94,$S$288:$S$299)*$I50/$I$13</f>
        <v>0</v>
      </c>
      <c r="AM329" s="242">
        <f>SUMPRODUCT($J$288:$J$299,$L$288:$L$299,$O$288:$O$299,$K$108:$K$119,$M$83:$M$94,$T$288:$T$299)*$I50/$I$13</f>
        <v>0</v>
      </c>
      <c r="AN329" s="242">
        <f>SUMPRODUCT($J$288:$J$299,$L$288:$L$299,$O$288:$O$299,$K$108:$K$119,$M$83:$M$94,$U$288:$U$299)*$I50/$I$13</f>
        <v>0</v>
      </c>
      <c r="AO329" s="242">
        <f t="shared" si="66"/>
        <v>0</v>
      </c>
    </row>
    <row r="330" spans="7:41" outlineLevel="1" x14ac:dyDescent="0.3">
      <c r="G330" s="144" t="s">
        <v>89</v>
      </c>
      <c r="H330" s="144"/>
      <c r="I330" s="433" t="s">
        <v>1152</v>
      </c>
      <c r="J330" s="242">
        <f>SUMPRODUCT($J$297:$J$299,$L$297:$L$299,$J$117:$J$119,$M$92:$M$94)/$I$13</f>
        <v>554204.45506042789</v>
      </c>
      <c r="L330" s="242">
        <f t="shared" si="67"/>
        <v>5.0001755285728402</v>
      </c>
      <c r="M330" s="242">
        <f t="shared" si="67"/>
        <v>25000.877642864198</v>
      </c>
      <c r="N330" s="242">
        <f t="shared" si="67"/>
        <v>50.0017552857284</v>
      </c>
      <c r="O330" s="242">
        <f t="shared" si="67"/>
        <v>2500.0877642864202</v>
      </c>
      <c r="P330" s="242">
        <f t="shared" si="67"/>
        <v>10.00035105714568</v>
      </c>
      <c r="Q330" s="242">
        <f t="shared" si="67"/>
        <v>50.0017552857284</v>
      </c>
      <c r="R330" s="242">
        <f t="shared" si="67"/>
        <v>25000.877642864198</v>
      </c>
      <c r="S330" s="242">
        <f t="shared" si="67"/>
        <v>300.01053171437042</v>
      </c>
      <c r="T330" s="242">
        <f t="shared" si="67"/>
        <v>40.001404228582722</v>
      </c>
      <c r="U330" s="242">
        <f t="shared" si="67"/>
        <v>40.001404228582722</v>
      </c>
      <c r="V330" s="242">
        <f t="shared" si="68"/>
        <v>5000.1755285728404</v>
      </c>
      <c r="W330" s="242">
        <f t="shared" si="68"/>
        <v>3100.1088277151612</v>
      </c>
      <c r="X330" s="242">
        <f t="shared" si="68"/>
        <v>500.01755285728404</v>
      </c>
      <c r="Y330" s="242">
        <f t="shared" si="68"/>
        <v>500.01755285728404</v>
      </c>
      <c r="Z330" s="242">
        <f t="shared" si="68"/>
        <v>450015.79757155565</v>
      </c>
      <c r="AA330" s="242">
        <f t="shared" si="68"/>
        <v>25.0008776428642</v>
      </c>
      <c r="AB330" s="242">
        <f t="shared" si="68"/>
        <v>25.0008776428642</v>
      </c>
      <c r="AC330" s="242">
        <f t="shared" si="68"/>
        <v>3000.1053171437043</v>
      </c>
      <c r="AD330" s="242">
        <f t="shared" si="68"/>
        <v>500.01755285728404</v>
      </c>
      <c r="AE330" s="242">
        <f t="shared" si="68"/>
        <v>3000.1053171437043</v>
      </c>
      <c r="AF330" s="242">
        <f t="shared" si="68"/>
        <v>40.001404228582722</v>
      </c>
      <c r="AG330" s="242">
        <f t="shared" si="68"/>
        <v>4500.1579757155559</v>
      </c>
      <c r="AH330" s="242">
        <f t="shared" si="68"/>
        <v>25000.877642864198</v>
      </c>
      <c r="AI330" s="242">
        <f t="shared" si="68"/>
        <v>3500.1228700009883</v>
      </c>
      <c r="AJ330" s="242">
        <f t="shared" si="68"/>
        <v>2500.0877642864202</v>
      </c>
    </row>
    <row r="331" spans="7:41" outlineLevel="1" x14ac:dyDescent="0.3">
      <c r="G331" s="144" t="s">
        <v>1178</v>
      </c>
      <c r="I331" s="433" t="s">
        <v>1150</v>
      </c>
      <c r="J331" s="242">
        <f>J284+J285</f>
        <v>18720</v>
      </c>
      <c r="L331" s="242">
        <f t="shared" si="67"/>
        <v>0.16889666808015374</v>
      </c>
      <c r="M331" s="242">
        <f t="shared" si="67"/>
        <v>844.48334040076861</v>
      </c>
      <c r="N331" s="242">
        <f t="shared" si="67"/>
        <v>1.6889666808015373</v>
      </c>
      <c r="O331" s="242">
        <f t="shared" si="67"/>
        <v>84.448334040076872</v>
      </c>
      <c r="P331" s="242">
        <f t="shared" si="67"/>
        <v>0.33779333616030749</v>
      </c>
      <c r="Q331" s="242">
        <f t="shared" si="67"/>
        <v>1.6889666808015373</v>
      </c>
      <c r="R331" s="242">
        <f t="shared" si="67"/>
        <v>844.48334040076861</v>
      </c>
      <c r="S331" s="242">
        <f t="shared" si="67"/>
        <v>10.133800084809225</v>
      </c>
      <c r="T331" s="242">
        <f t="shared" si="67"/>
        <v>1.35117334464123</v>
      </c>
      <c r="U331" s="242">
        <f t="shared" si="67"/>
        <v>1.35117334464123</v>
      </c>
      <c r="V331" s="242">
        <f t="shared" si="68"/>
        <v>168.89666808015374</v>
      </c>
      <c r="W331" s="242">
        <f t="shared" si="68"/>
        <v>104.71593420969532</v>
      </c>
      <c r="X331" s="242">
        <f t="shared" si="68"/>
        <v>16.889666808015374</v>
      </c>
      <c r="Y331" s="242">
        <f t="shared" si="68"/>
        <v>16.889666808015374</v>
      </c>
      <c r="Z331" s="242">
        <f t="shared" si="68"/>
        <v>15200.700127213837</v>
      </c>
      <c r="AA331" s="242">
        <f t="shared" si="68"/>
        <v>0.84448334040076867</v>
      </c>
      <c r="AB331" s="242">
        <f t="shared" si="68"/>
        <v>0.84448334040076867</v>
      </c>
      <c r="AC331" s="242">
        <f t="shared" si="68"/>
        <v>101.33800084809225</v>
      </c>
      <c r="AD331" s="242">
        <f t="shared" si="68"/>
        <v>16.889666808015374</v>
      </c>
      <c r="AE331" s="242">
        <f t="shared" si="68"/>
        <v>101.33800084809225</v>
      </c>
      <c r="AF331" s="242">
        <f t="shared" si="68"/>
        <v>1.35117334464123</v>
      </c>
      <c r="AG331" s="242">
        <f t="shared" si="68"/>
        <v>152.00700127213835</v>
      </c>
      <c r="AH331" s="242">
        <f t="shared" si="68"/>
        <v>844.48334040076861</v>
      </c>
      <c r="AI331" s="242">
        <f t="shared" si="68"/>
        <v>118.22766765610761</v>
      </c>
      <c r="AJ331" s="242">
        <f t="shared" si="68"/>
        <v>84.448334040076872</v>
      </c>
    </row>
    <row r="332" spans="7:41" outlineLevel="1" x14ac:dyDescent="0.3">
      <c r="G332" s="144" t="s">
        <v>1177</v>
      </c>
      <c r="I332" s="433" t="s">
        <v>1150</v>
      </c>
      <c r="J332" s="242">
        <f>J286</f>
        <v>2080</v>
      </c>
      <c r="L332" s="242">
        <f t="shared" ref="L332:U338" si="69">INDEX(core.dst.t,L$6)*$J332</f>
        <v>1.8766296453350418E-2</v>
      </c>
      <c r="M332" s="242">
        <f t="shared" si="69"/>
        <v>93.831482266752076</v>
      </c>
      <c r="N332" s="242">
        <f t="shared" si="69"/>
        <v>0.18766296453350415</v>
      </c>
      <c r="O332" s="242">
        <f t="shared" si="69"/>
        <v>9.3831482266752086</v>
      </c>
      <c r="P332" s="242">
        <f t="shared" si="69"/>
        <v>3.7532592906700836E-2</v>
      </c>
      <c r="Q332" s="242">
        <f t="shared" si="69"/>
        <v>0.18766296453350415</v>
      </c>
      <c r="R332" s="242">
        <f t="shared" si="69"/>
        <v>93.831482266752076</v>
      </c>
      <c r="S332" s="242">
        <f t="shared" si="69"/>
        <v>1.125977787201025</v>
      </c>
      <c r="T332" s="242">
        <f t="shared" si="69"/>
        <v>0.15013037162680334</v>
      </c>
      <c r="U332" s="242">
        <f t="shared" si="69"/>
        <v>0.15013037162680334</v>
      </c>
      <c r="V332" s="242">
        <f t="shared" ref="V332:AJ338" si="70">INDEX(core.dst.t,V$6)*$J332</f>
        <v>18.766296453350417</v>
      </c>
      <c r="W332" s="242">
        <f t="shared" si="70"/>
        <v>11.635103801077257</v>
      </c>
      <c r="X332" s="242">
        <f t="shared" si="70"/>
        <v>1.8766296453350415</v>
      </c>
      <c r="Y332" s="242">
        <f t="shared" si="70"/>
        <v>1.8766296453350415</v>
      </c>
      <c r="Z332" s="242">
        <f t="shared" si="70"/>
        <v>1688.9666808015374</v>
      </c>
      <c r="AA332" s="242">
        <f t="shared" si="70"/>
        <v>9.3831482266752073E-2</v>
      </c>
      <c r="AB332" s="242">
        <f t="shared" si="70"/>
        <v>9.3831482266752073E-2</v>
      </c>
      <c r="AC332" s="242">
        <f t="shared" si="70"/>
        <v>11.25977787201025</v>
      </c>
      <c r="AD332" s="242">
        <f t="shared" si="70"/>
        <v>1.8766296453350415</v>
      </c>
      <c r="AE332" s="242">
        <f t="shared" si="70"/>
        <v>11.25977787201025</v>
      </c>
      <c r="AF332" s="242">
        <f t="shared" si="70"/>
        <v>0.15013037162680334</v>
      </c>
      <c r="AG332" s="242">
        <f t="shared" si="70"/>
        <v>16.889666808015374</v>
      </c>
      <c r="AH332" s="242">
        <f t="shared" si="70"/>
        <v>93.831482266752076</v>
      </c>
      <c r="AI332" s="242">
        <f t="shared" si="70"/>
        <v>13.13640751734529</v>
      </c>
      <c r="AJ332" s="242">
        <f t="shared" si="70"/>
        <v>9.3831482266752086</v>
      </c>
    </row>
    <row r="333" spans="7:41" outlineLevel="1" x14ac:dyDescent="0.3">
      <c r="G333" s="144" t="s">
        <v>1176</v>
      </c>
      <c r="I333" s="433" t="s">
        <v>1155</v>
      </c>
      <c r="J333" s="242">
        <f>SUMPRODUCT($J$288:$J$299,$L$288:$L$299,$R$288:$R$299,$J$108:$J$119,$M$83:$M$94,$N$83:$N$94)/$I$13</f>
        <v>1656.900144887539</v>
      </c>
      <c r="L333" s="242">
        <f t="shared" si="69"/>
        <v>1.4948980438730199E-2</v>
      </c>
      <c r="M333" s="242">
        <f t="shared" si="69"/>
        <v>74.744902193650987</v>
      </c>
      <c r="N333" s="242">
        <f t="shared" si="69"/>
        <v>0.14948980438730197</v>
      </c>
      <c r="O333" s="242">
        <f t="shared" si="69"/>
        <v>7.4744902193650988</v>
      </c>
      <c r="P333" s="242">
        <f t="shared" si="69"/>
        <v>2.9897960877460397E-2</v>
      </c>
      <c r="Q333" s="242">
        <f t="shared" si="69"/>
        <v>0.14948980438730197</v>
      </c>
      <c r="R333" s="242">
        <f t="shared" si="69"/>
        <v>74.744902193650987</v>
      </c>
      <c r="S333" s="242">
        <f t="shared" si="69"/>
        <v>0.89693882632381194</v>
      </c>
      <c r="T333" s="242">
        <f t="shared" si="69"/>
        <v>0.11959184350984159</v>
      </c>
      <c r="U333" s="242">
        <f t="shared" si="69"/>
        <v>0.11959184350984159</v>
      </c>
      <c r="V333" s="242">
        <f t="shared" si="70"/>
        <v>14.948980438730198</v>
      </c>
      <c r="W333" s="242">
        <f t="shared" si="70"/>
        <v>9.2683678720127229</v>
      </c>
      <c r="X333" s="242">
        <f t="shared" si="70"/>
        <v>1.4948980438730199</v>
      </c>
      <c r="Y333" s="242">
        <f t="shared" si="70"/>
        <v>1.4948980438730199</v>
      </c>
      <c r="Z333" s="242">
        <f t="shared" si="70"/>
        <v>1345.408239485718</v>
      </c>
      <c r="AA333" s="242">
        <f t="shared" si="70"/>
        <v>7.4744902193650986E-2</v>
      </c>
      <c r="AB333" s="242">
        <f t="shared" si="70"/>
        <v>7.4744902193650986E-2</v>
      </c>
      <c r="AC333" s="242">
        <f t="shared" si="70"/>
        <v>8.9693882632381197</v>
      </c>
      <c r="AD333" s="242">
        <f t="shared" si="70"/>
        <v>1.4948980438730199</v>
      </c>
      <c r="AE333" s="242">
        <f t="shared" si="70"/>
        <v>8.9693882632381197</v>
      </c>
      <c r="AF333" s="242">
        <f t="shared" si="70"/>
        <v>0.11959184350984159</v>
      </c>
      <c r="AG333" s="242">
        <f t="shared" si="70"/>
        <v>13.454082394857178</v>
      </c>
      <c r="AH333" s="242">
        <f t="shared" si="70"/>
        <v>74.744902193650987</v>
      </c>
      <c r="AI333" s="242">
        <f t="shared" si="70"/>
        <v>10.464286307111138</v>
      </c>
      <c r="AJ333" s="242">
        <f t="shared" si="70"/>
        <v>7.4744902193650988</v>
      </c>
    </row>
    <row r="334" spans="7:41" outlineLevel="1" x14ac:dyDescent="0.3">
      <c r="G334" s="144" t="s">
        <v>1175</v>
      </c>
      <c r="I334" s="433" t="s">
        <v>1171</v>
      </c>
      <c r="J334" s="242">
        <f>SUMPRODUCT($J$284:$J$286,$L$284:$L$286,$J$104:$J$106)</f>
        <v>1475.3899184350885</v>
      </c>
      <c r="L334" s="242">
        <f t="shared" si="69"/>
        <v>1.3311348362325654E-2</v>
      </c>
      <c r="M334" s="242">
        <f t="shared" si="69"/>
        <v>66.556741811628257</v>
      </c>
      <c r="N334" s="242">
        <f t="shared" si="69"/>
        <v>0.13311348362325653</v>
      </c>
      <c r="O334" s="242">
        <f t="shared" si="69"/>
        <v>6.6556741811628273</v>
      </c>
      <c r="P334" s="242">
        <f t="shared" si="69"/>
        <v>2.6622696724651309E-2</v>
      </c>
      <c r="Q334" s="242">
        <f t="shared" si="69"/>
        <v>0.13311348362325653</v>
      </c>
      <c r="R334" s="242">
        <f t="shared" si="69"/>
        <v>66.556741811628257</v>
      </c>
      <c r="S334" s="242">
        <f t="shared" si="69"/>
        <v>0.79868090173953932</v>
      </c>
      <c r="T334" s="242">
        <f t="shared" si="69"/>
        <v>0.10649078689860524</v>
      </c>
      <c r="U334" s="242">
        <f t="shared" si="69"/>
        <v>0.10649078689860524</v>
      </c>
      <c r="V334" s="242">
        <f t="shared" si="70"/>
        <v>13.311348362325655</v>
      </c>
      <c r="W334" s="242">
        <f t="shared" si="70"/>
        <v>8.2530359846419046</v>
      </c>
      <c r="X334" s="242">
        <f t="shared" si="70"/>
        <v>1.3311348362325655</v>
      </c>
      <c r="Y334" s="242">
        <f t="shared" si="70"/>
        <v>1.3311348362325655</v>
      </c>
      <c r="Z334" s="242">
        <f t="shared" si="70"/>
        <v>1198.0213526093089</v>
      </c>
      <c r="AA334" s="242">
        <f t="shared" si="70"/>
        <v>6.6556741811628267E-2</v>
      </c>
      <c r="AB334" s="242">
        <f t="shared" si="70"/>
        <v>6.6556741811628267E-2</v>
      </c>
      <c r="AC334" s="242">
        <f t="shared" si="70"/>
        <v>7.9868090173953927</v>
      </c>
      <c r="AD334" s="242">
        <f t="shared" si="70"/>
        <v>1.3311348362325655</v>
      </c>
      <c r="AE334" s="242">
        <f t="shared" si="70"/>
        <v>7.9868090173953927</v>
      </c>
      <c r="AF334" s="242">
        <f t="shared" si="70"/>
        <v>0.10649078689860524</v>
      </c>
      <c r="AG334" s="242">
        <f t="shared" si="70"/>
        <v>11.980213526093088</v>
      </c>
      <c r="AH334" s="242">
        <f t="shared" si="70"/>
        <v>66.556741811628257</v>
      </c>
      <c r="AI334" s="242">
        <f t="shared" si="70"/>
        <v>9.3179438536279573</v>
      </c>
      <c r="AJ334" s="242">
        <f t="shared" si="70"/>
        <v>6.6556741811628273</v>
      </c>
    </row>
    <row r="335" spans="7:41" outlineLevel="1" x14ac:dyDescent="0.3">
      <c r="G335" s="144" t="s">
        <v>1174</v>
      </c>
      <c r="I335" s="433" t="s">
        <v>1591</v>
      </c>
      <c r="J335" s="242">
        <f>(J315+J316+J317)*$I$44</f>
        <v>1011267.7351031562</v>
      </c>
      <c r="L335" s="242">
        <f t="shared" si="69"/>
        <v>9.1239183224298408</v>
      </c>
      <c r="M335" s="242">
        <f t="shared" si="69"/>
        <v>45619.591612149197</v>
      </c>
      <c r="N335" s="242">
        <f t="shared" si="69"/>
        <v>91.239183224298401</v>
      </c>
      <c r="O335" s="242">
        <f t="shared" si="69"/>
        <v>4561.9591612149197</v>
      </c>
      <c r="P335" s="242">
        <f t="shared" si="69"/>
        <v>18.247836644859682</v>
      </c>
      <c r="Q335" s="242">
        <f t="shared" si="69"/>
        <v>91.239183224298401</v>
      </c>
      <c r="R335" s="242">
        <f t="shared" si="69"/>
        <v>45619.591612149197</v>
      </c>
      <c r="S335" s="242">
        <f t="shared" si="69"/>
        <v>547.43509934579049</v>
      </c>
      <c r="T335" s="242">
        <f t="shared" si="69"/>
        <v>72.991346579438726</v>
      </c>
      <c r="U335" s="242">
        <f t="shared" si="69"/>
        <v>72.991346579438726</v>
      </c>
      <c r="V335" s="242">
        <f t="shared" si="70"/>
        <v>9123.9183224298395</v>
      </c>
      <c r="W335" s="242">
        <f t="shared" si="70"/>
        <v>5656.8293599065009</v>
      </c>
      <c r="X335" s="242">
        <f t="shared" si="70"/>
        <v>912.39183224298404</v>
      </c>
      <c r="Y335" s="242">
        <f t="shared" si="70"/>
        <v>912.39183224298404</v>
      </c>
      <c r="Z335" s="242">
        <f t="shared" si="70"/>
        <v>821152.64901868568</v>
      </c>
      <c r="AA335" s="242">
        <f t="shared" si="70"/>
        <v>45.6195916121492</v>
      </c>
      <c r="AB335" s="242">
        <f t="shared" si="70"/>
        <v>45.6195916121492</v>
      </c>
      <c r="AC335" s="242">
        <f t="shared" si="70"/>
        <v>5474.3509934579042</v>
      </c>
      <c r="AD335" s="242">
        <f t="shared" si="70"/>
        <v>912.39183224298404</v>
      </c>
      <c r="AE335" s="242">
        <f t="shared" si="70"/>
        <v>5474.3509934579042</v>
      </c>
      <c r="AF335" s="242">
        <f t="shared" si="70"/>
        <v>72.991346579438726</v>
      </c>
      <c r="AG335" s="242">
        <f t="shared" si="70"/>
        <v>8211.5264901868559</v>
      </c>
      <c r="AH335" s="242">
        <f t="shared" si="70"/>
        <v>45619.591612149197</v>
      </c>
      <c r="AI335" s="242">
        <f t="shared" si="70"/>
        <v>6386.7428257008878</v>
      </c>
      <c r="AJ335" s="242">
        <f t="shared" si="70"/>
        <v>4561.9591612149197</v>
      </c>
    </row>
    <row r="336" spans="7:41" outlineLevel="1" x14ac:dyDescent="0.3">
      <c r="G336" s="144" t="s">
        <v>1173</v>
      </c>
      <c r="I336" s="433" t="s">
        <v>1592</v>
      </c>
      <c r="J336" s="242">
        <f>(J316+J317+J318)*$I$45/1000</f>
        <v>913.29005921085832</v>
      </c>
      <c r="L336" s="242">
        <f t="shared" si="69"/>
        <v>8.2399384610812119E-3</v>
      </c>
      <c r="M336" s="242">
        <f t="shared" si="69"/>
        <v>41.19969230540606</v>
      </c>
      <c r="N336" s="242">
        <f t="shared" si="69"/>
        <v>8.2399384610812115E-2</v>
      </c>
      <c r="O336" s="242">
        <f t="shared" si="69"/>
        <v>4.1199692305406064</v>
      </c>
      <c r="P336" s="242">
        <f t="shared" si="69"/>
        <v>1.6479876922162424E-2</v>
      </c>
      <c r="Q336" s="242">
        <f t="shared" si="69"/>
        <v>8.2399384610812115E-2</v>
      </c>
      <c r="R336" s="242">
        <f t="shared" si="69"/>
        <v>41.19969230540606</v>
      </c>
      <c r="S336" s="242">
        <f t="shared" si="69"/>
        <v>0.49439630766487275</v>
      </c>
      <c r="T336" s="242">
        <f t="shared" si="69"/>
        <v>6.5919507688649695E-2</v>
      </c>
      <c r="U336" s="242">
        <f t="shared" si="69"/>
        <v>6.5919507688649695E-2</v>
      </c>
      <c r="V336" s="242">
        <f t="shared" si="70"/>
        <v>8.2399384610812128</v>
      </c>
      <c r="W336" s="242">
        <f t="shared" si="70"/>
        <v>5.1087618458703519</v>
      </c>
      <c r="X336" s="242">
        <f t="shared" si="70"/>
        <v>0.82399384610812121</v>
      </c>
      <c r="Y336" s="242">
        <f t="shared" si="70"/>
        <v>0.82399384610812121</v>
      </c>
      <c r="Z336" s="242">
        <f t="shared" si="70"/>
        <v>741.59446149730911</v>
      </c>
      <c r="AA336" s="242">
        <f t="shared" si="70"/>
        <v>4.1199692305406058E-2</v>
      </c>
      <c r="AB336" s="242">
        <f t="shared" si="70"/>
        <v>4.1199692305406058E-2</v>
      </c>
      <c r="AC336" s="242">
        <f t="shared" si="70"/>
        <v>4.9439630766487275</v>
      </c>
      <c r="AD336" s="242">
        <f t="shared" si="70"/>
        <v>0.82399384610812121</v>
      </c>
      <c r="AE336" s="242">
        <f t="shared" si="70"/>
        <v>4.9439630766487275</v>
      </c>
      <c r="AF336" s="242">
        <f t="shared" si="70"/>
        <v>6.5919507688649695E-2</v>
      </c>
      <c r="AG336" s="242">
        <f t="shared" si="70"/>
        <v>7.4159446149730908</v>
      </c>
      <c r="AH336" s="242">
        <f t="shared" si="70"/>
        <v>41.19969230540606</v>
      </c>
      <c r="AI336" s="242">
        <f t="shared" si="70"/>
        <v>5.7679569227568486</v>
      </c>
      <c r="AJ336" s="242">
        <f t="shared" si="70"/>
        <v>4.1199692305406064</v>
      </c>
    </row>
    <row r="337" spans="1:37" outlineLevel="1" x14ac:dyDescent="0.3">
      <c r="G337" s="144" t="s">
        <v>1172</v>
      </c>
      <c r="I337" s="433" t="s">
        <v>1593</v>
      </c>
      <c r="J337" s="242">
        <f>(J317+J318+J319)*$I$46</f>
        <v>42614.112051868695</v>
      </c>
      <c r="L337" s="242">
        <f t="shared" si="69"/>
        <v>0.38447550954887533</v>
      </c>
      <c r="M337" s="242">
        <f t="shared" si="69"/>
        <v>1922.3775477443764</v>
      </c>
      <c r="N337" s="242">
        <f t="shared" si="69"/>
        <v>3.844755095488753</v>
      </c>
      <c r="O337" s="242">
        <f t="shared" si="69"/>
        <v>192.23775477443766</v>
      </c>
      <c r="P337" s="242">
        <f t="shared" si="69"/>
        <v>0.76895101909775065</v>
      </c>
      <c r="Q337" s="242">
        <f t="shared" si="69"/>
        <v>3.844755095488753</v>
      </c>
      <c r="R337" s="242">
        <f t="shared" si="69"/>
        <v>1922.3775477443764</v>
      </c>
      <c r="S337" s="242">
        <f t="shared" si="69"/>
        <v>23.06853057293252</v>
      </c>
      <c r="T337" s="242">
        <f t="shared" si="69"/>
        <v>3.0758040763910026</v>
      </c>
      <c r="U337" s="242">
        <f t="shared" si="69"/>
        <v>3.0758040763910026</v>
      </c>
      <c r="V337" s="242">
        <f t="shared" si="70"/>
        <v>384.47550954887532</v>
      </c>
      <c r="W337" s="242">
        <f t="shared" si="70"/>
        <v>238.37481592030272</v>
      </c>
      <c r="X337" s="242">
        <f t="shared" si="70"/>
        <v>38.447550954887532</v>
      </c>
      <c r="Y337" s="242">
        <f t="shared" si="70"/>
        <v>38.447550954887532</v>
      </c>
      <c r="Z337" s="242">
        <f t="shared" si="70"/>
        <v>34602.795859398779</v>
      </c>
      <c r="AA337" s="242">
        <f t="shared" si="70"/>
        <v>1.9223775477443765</v>
      </c>
      <c r="AB337" s="242">
        <f t="shared" si="70"/>
        <v>1.9223775477443765</v>
      </c>
      <c r="AC337" s="242">
        <f t="shared" si="70"/>
        <v>230.68530572932522</v>
      </c>
      <c r="AD337" s="242">
        <f t="shared" si="70"/>
        <v>38.447550954887532</v>
      </c>
      <c r="AE337" s="242">
        <f t="shared" si="70"/>
        <v>230.68530572932522</v>
      </c>
      <c r="AF337" s="242">
        <f t="shared" si="70"/>
        <v>3.0758040763910026</v>
      </c>
      <c r="AG337" s="242">
        <f t="shared" si="70"/>
        <v>346.02795859398776</v>
      </c>
      <c r="AH337" s="242">
        <f t="shared" si="70"/>
        <v>1922.3775477443764</v>
      </c>
      <c r="AI337" s="242">
        <f t="shared" si="70"/>
        <v>269.1328566842127</v>
      </c>
      <c r="AJ337" s="242">
        <f t="shared" si="70"/>
        <v>192.23775477443766</v>
      </c>
    </row>
    <row r="338" spans="1:37" outlineLevel="1" x14ac:dyDescent="0.3">
      <c r="G338" s="144" t="s">
        <v>815</v>
      </c>
      <c r="I338" s="433" t="s">
        <v>1170</v>
      </c>
      <c r="J338" s="242">
        <f>J315+J316+J317</f>
        <v>3359.1354761772336</v>
      </c>
      <c r="L338" s="242">
        <f t="shared" si="69"/>
        <v>3.0306986621590568E-2</v>
      </c>
      <c r="M338" s="242">
        <f t="shared" si="69"/>
        <v>151.53493310795281</v>
      </c>
      <c r="N338" s="242">
        <f t="shared" si="69"/>
        <v>0.30306986621590565</v>
      </c>
      <c r="O338" s="242">
        <f t="shared" si="69"/>
        <v>15.153493310795284</v>
      </c>
      <c r="P338" s="242">
        <f t="shared" si="69"/>
        <v>6.0613973243181136E-2</v>
      </c>
      <c r="Q338" s="242">
        <f t="shared" si="69"/>
        <v>0.30306986621590565</v>
      </c>
      <c r="R338" s="242">
        <f t="shared" si="69"/>
        <v>151.53493310795281</v>
      </c>
      <c r="S338" s="242">
        <f t="shared" si="69"/>
        <v>1.8184191972954342</v>
      </c>
      <c r="T338" s="242">
        <f t="shared" si="69"/>
        <v>0.24245589297272455</v>
      </c>
      <c r="U338" s="242">
        <f t="shared" si="69"/>
        <v>0.24245589297272455</v>
      </c>
      <c r="V338" s="242">
        <f t="shared" si="70"/>
        <v>30.306986621590568</v>
      </c>
      <c r="W338" s="242">
        <f t="shared" si="70"/>
        <v>18.790331705386151</v>
      </c>
      <c r="X338" s="242">
        <f t="shared" si="70"/>
        <v>3.0306986621590566</v>
      </c>
      <c r="Y338" s="242">
        <f t="shared" si="70"/>
        <v>3.0306986621590566</v>
      </c>
      <c r="Z338" s="242">
        <f t="shared" si="70"/>
        <v>2727.6287959431511</v>
      </c>
      <c r="AA338" s="242">
        <f t="shared" si="70"/>
        <v>0.15153493310795282</v>
      </c>
      <c r="AB338" s="242">
        <f t="shared" si="70"/>
        <v>0.15153493310795282</v>
      </c>
      <c r="AC338" s="242">
        <f t="shared" si="70"/>
        <v>18.184191972954341</v>
      </c>
      <c r="AD338" s="242">
        <f t="shared" si="70"/>
        <v>3.0306986621590566</v>
      </c>
      <c r="AE338" s="242">
        <f t="shared" si="70"/>
        <v>18.184191972954341</v>
      </c>
      <c r="AF338" s="242">
        <f t="shared" si="70"/>
        <v>0.24245589297272455</v>
      </c>
      <c r="AG338" s="242">
        <f t="shared" si="70"/>
        <v>27.27628795943151</v>
      </c>
      <c r="AH338" s="242">
        <f t="shared" si="70"/>
        <v>151.53493310795281</v>
      </c>
      <c r="AI338" s="242">
        <f t="shared" si="70"/>
        <v>21.214890635113395</v>
      </c>
      <c r="AJ338" s="242">
        <f t="shared" si="70"/>
        <v>15.153493310795284</v>
      </c>
    </row>
    <row r="339" spans="1:37" outlineLevel="1" x14ac:dyDescent="0.3">
      <c r="I339" s="433"/>
      <c r="J339" s="433"/>
      <c r="K339" s="433"/>
    </row>
    <row r="340" spans="1:37" outlineLevel="1" x14ac:dyDescent="0.3">
      <c r="G340" s="71" t="s">
        <v>1169</v>
      </c>
    </row>
    <row r="341" spans="1:37" outlineLevel="1" x14ac:dyDescent="0.3">
      <c r="G341" s="71" t="s">
        <v>1168</v>
      </c>
    </row>
    <row r="342" spans="1:37" outlineLevel="1" x14ac:dyDescent="0.3"/>
    <row r="344" spans="1:37" ht="21.75" customHeight="1" thickBot="1" x14ac:dyDescent="0.4">
      <c r="A344" s="139">
        <v>10</v>
      </c>
      <c r="B344" s="3" t="s">
        <v>1167</v>
      </c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ht="14.4" thickTop="1" x14ac:dyDescent="0.3"/>
    <row r="346" spans="1:37" outlineLevel="1" x14ac:dyDescent="0.3"/>
    <row r="347" spans="1:37" ht="27.6" outlineLevel="1" x14ac:dyDescent="0.3">
      <c r="H347" s="69" t="s">
        <v>1166</v>
      </c>
      <c r="I347" s="69" t="s">
        <v>1165</v>
      </c>
      <c r="J347" s="69" t="s">
        <v>23</v>
      </c>
      <c r="L347" s="69" t="str">
        <f t="shared" ref="L347:AJ347" si="71">INDEX(l.reg.nom,L$6)</f>
        <v>Amazonas</v>
      </c>
      <c r="M347" s="69" t="str">
        <f t="shared" si="71"/>
        <v>Ancash</v>
      </c>
      <c r="N347" s="69" t="str">
        <f t="shared" si="71"/>
        <v>Apurímac</v>
      </c>
      <c r="O347" s="69" t="str">
        <f t="shared" si="71"/>
        <v>Arequipa</v>
      </c>
      <c r="P347" s="69" t="str">
        <f t="shared" si="71"/>
        <v>Ayacucho</v>
      </c>
      <c r="Q347" s="69" t="str">
        <f t="shared" si="71"/>
        <v>Cajamarca</v>
      </c>
      <c r="R347" s="69" t="str">
        <f t="shared" si="71"/>
        <v>Callao</v>
      </c>
      <c r="S347" s="69" t="str">
        <f t="shared" si="71"/>
        <v>Cusco</v>
      </c>
      <c r="T347" s="69" t="str">
        <f t="shared" si="71"/>
        <v>Huancavelica</v>
      </c>
      <c r="U347" s="69" t="str">
        <f t="shared" si="71"/>
        <v>Huánuco</v>
      </c>
      <c r="V347" s="69" t="str">
        <f t="shared" si="71"/>
        <v>Ica</v>
      </c>
      <c r="W347" s="69" t="str">
        <f t="shared" si="71"/>
        <v>Junín</v>
      </c>
      <c r="X347" s="69" t="str">
        <f t="shared" si="71"/>
        <v>La Libertad</v>
      </c>
      <c r="Y347" s="69" t="str">
        <f t="shared" si="71"/>
        <v>Lambayeque</v>
      </c>
      <c r="Z347" s="69" t="str">
        <f t="shared" si="71"/>
        <v>Lima</v>
      </c>
      <c r="AA347" s="69" t="str">
        <f t="shared" si="71"/>
        <v>Loreto</v>
      </c>
      <c r="AB347" s="69" t="str">
        <f t="shared" si="71"/>
        <v>Madre de Dios</v>
      </c>
      <c r="AC347" s="69" t="str">
        <f t="shared" si="71"/>
        <v>Moquegua</v>
      </c>
      <c r="AD347" s="69" t="str">
        <f t="shared" si="71"/>
        <v>Pasco</v>
      </c>
      <c r="AE347" s="69" t="str">
        <f t="shared" si="71"/>
        <v>Piura</v>
      </c>
      <c r="AF347" s="69" t="str">
        <f t="shared" si="71"/>
        <v>Puno</v>
      </c>
      <c r="AG347" s="69" t="str">
        <f t="shared" si="71"/>
        <v>San Martín</v>
      </c>
      <c r="AH347" s="69" t="str">
        <f t="shared" si="71"/>
        <v>Tacna</v>
      </c>
      <c r="AI347" s="69" t="str">
        <f t="shared" si="71"/>
        <v>Tumbes</v>
      </c>
      <c r="AJ347" s="69" t="str">
        <f t="shared" si="71"/>
        <v>Ucayali</v>
      </c>
    </row>
    <row r="348" spans="1:37" outlineLevel="1" x14ac:dyDescent="0.3">
      <c r="F348" s="68" t="s">
        <v>1164</v>
      </c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</row>
    <row r="349" spans="1:37" outlineLevel="1" x14ac:dyDescent="0.3">
      <c r="G349" s="71" t="s">
        <v>1142</v>
      </c>
      <c r="I349" s="33">
        <v>2</v>
      </c>
      <c r="L349" s="47">
        <f t="shared" ref="L349:AJ349" si="72">INDEX(core.xy.mgw,L$6)</f>
        <v>5</v>
      </c>
      <c r="M349" s="47">
        <f t="shared" si="72"/>
        <v>5</v>
      </c>
      <c r="N349" s="47">
        <f t="shared" si="72"/>
        <v>5</v>
      </c>
      <c r="O349" s="47">
        <f t="shared" si="72"/>
        <v>5</v>
      </c>
      <c r="P349" s="47">
        <f t="shared" si="72"/>
        <v>5</v>
      </c>
      <c r="Q349" s="47">
        <f t="shared" si="72"/>
        <v>5</v>
      </c>
      <c r="R349" s="47">
        <f t="shared" si="72"/>
        <v>5</v>
      </c>
      <c r="S349" s="47">
        <f t="shared" si="72"/>
        <v>10</v>
      </c>
      <c r="T349" s="47">
        <f t="shared" si="72"/>
        <v>10</v>
      </c>
      <c r="U349" s="47">
        <f t="shared" si="72"/>
        <v>10</v>
      </c>
      <c r="V349" s="47">
        <f t="shared" si="72"/>
        <v>10</v>
      </c>
      <c r="W349" s="47">
        <f t="shared" si="72"/>
        <v>10</v>
      </c>
      <c r="X349" s="47">
        <f t="shared" si="72"/>
        <v>10</v>
      </c>
      <c r="Y349" s="47">
        <f t="shared" si="72"/>
        <v>10</v>
      </c>
      <c r="Z349" s="47">
        <f t="shared" si="72"/>
        <v>10</v>
      </c>
      <c r="AA349" s="47">
        <f t="shared" si="72"/>
        <v>16</v>
      </c>
      <c r="AB349" s="47">
        <f t="shared" si="72"/>
        <v>2</v>
      </c>
      <c r="AC349" s="47">
        <f t="shared" si="72"/>
        <v>2</v>
      </c>
      <c r="AD349" s="47">
        <f t="shared" si="72"/>
        <v>2</v>
      </c>
      <c r="AE349" s="47">
        <f t="shared" si="72"/>
        <v>2</v>
      </c>
      <c r="AF349" s="47">
        <f t="shared" si="72"/>
        <v>2</v>
      </c>
      <c r="AG349" s="47">
        <f t="shared" si="72"/>
        <v>2</v>
      </c>
      <c r="AH349" s="47">
        <f t="shared" si="72"/>
        <v>2</v>
      </c>
      <c r="AI349" s="47">
        <f t="shared" si="72"/>
        <v>2</v>
      </c>
      <c r="AJ349" s="47">
        <f t="shared" si="72"/>
        <v>2</v>
      </c>
    </row>
    <row r="350" spans="1:37" outlineLevel="1" x14ac:dyDescent="0.3">
      <c r="G350" s="71" t="s">
        <v>1141</v>
      </c>
      <c r="I350" s="33">
        <v>2</v>
      </c>
      <c r="L350" s="47">
        <f t="shared" ref="L350:U351" si="73">INDEX(core.xy.mscs,L$6)</f>
        <v>5</v>
      </c>
      <c r="M350" s="47">
        <f t="shared" si="73"/>
        <v>5</v>
      </c>
      <c r="N350" s="47">
        <f t="shared" si="73"/>
        <v>5</v>
      </c>
      <c r="O350" s="47">
        <f t="shared" si="73"/>
        <v>5</v>
      </c>
      <c r="P350" s="47">
        <f t="shared" si="73"/>
        <v>5</v>
      </c>
      <c r="Q350" s="47">
        <f t="shared" si="73"/>
        <v>5</v>
      </c>
      <c r="R350" s="47">
        <f t="shared" si="73"/>
        <v>5</v>
      </c>
      <c r="S350" s="47">
        <f t="shared" si="73"/>
        <v>10</v>
      </c>
      <c r="T350" s="47">
        <f t="shared" si="73"/>
        <v>10</v>
      </c>
      <c r="U350" s="47">
        <f t="shared" si="73"/>
        <v>10</v>
      </c>
      <c r="V350" s="47">
        <f t="shared" ref="V350:AJ351" si="74">INDEX(core.xy.mscs,V$6)</f>
        <v>10</v>
      </c>
      <c r="W350" s="47">
        <f t="shared" si="74"/>
        <v>10</v>
      </c>
      <c r="X350" s="47">
        <f t="shared" si="74"/>
        <v>10</v>
      </c>
      <c r="Y350" s="47">
        <f t="shared" si="74"/>
        <v>10</v>
      </c>
      <c r="Z350" s="47">
        <f t="shared" si="74"/>
        <v>10</v>
      </c>
      <c r="AA350" s="47">
        <f t="shared" si="74"/>
        <v>16</v>
      </c>
      <c r="AB350" s="47">
        <f t="shared" si="74"/>
        <v>2</v>
      </c>
      <c r="AC350" s="47">
        <f t="shared" si="74"/>
        <v>2</v>
      </c>
      <c r="AD350" s="47">
        <f t="shared" si="74"/>
        <v>2</v>
      </c>
      <c r="AE350" s="47">
        <f t="shared" si="74"/>
        <v>2</v>
      </c>
      <c r="AF350" s="47">
        <f t="shared" si="74"/>
        <v>2</v>
      </c>
      <c r="AG350" s="47">
        <f t="shared" si="74"/>
        <v>2</v>
      </c>
      <c r="AH350" s="47">
        <f t="shared" si="74"/>
        <v>2</v>
      </c>
      <c r="AI350" s="47">
        <f t="shared" si="74"/>
        <v>2</v>
      </c>
      <c r="AJ350" s="47">
        <f t="shared" si="74"/>
        <v>2</v>
      </c>
    </row>
    <row r="351" spans="1:37" outlineLevel="1" x14ac:dyDescent="0.3">
      <c r="G351" s="71" t="s">
        <v>1118</v>
      </c>
      <c r="I351" s="33">
        <v>2</v>
      </c>
      <c r="L351" s="47">
        <f t="shared" si="73"/>
        <v>5</v>
      </c>
      <c r="M351" s="47">
        <f t="shared" si="73"/>
        <v>5</v>
      </c>
      <c r="N351" s="47">
        <f t="shared" si="73"/>
        <v>5</v>
      </c>
      <c r="O351" s="47">
        <f t="shared" si="73"/>
        <v>5</v>
      </c>
      <c r="P351" s="47">
        <f t="shared" si="73"/>
        <v>5</v>
      </c>
      <c r="Q351" s="47">
        <f t="shared" si="73"/>
        <v>5</v>
      </c>
      <c r="R351" s="47">
        <f t="shared" si="73"/>
        <v>5</v>
      </c>
      <c r="S351" s="47">
        <f t="shared" si="73"/>
        <v>10</v>
      </c>
      <c r="T351" s="47">
        <f t="shared" si="73"/>
        <v>10</v>
      </c>
      <c r="U351" s="47">
        <f t="shared" si="73"/>
        <v>10</v>
      </c>
      <c r="V351" s="47">
        <f t="shared" si="74"/>
        <v>10</v>
      </c>
      <c r="W351" s="47">
        <f t="shared" si="74"/>
        <v>10</v>
      </c>
      <c r="X351" s="47">
        <f t="shared" si="74"/>
        <v>10</v>
      </c>
      <c r="Y351" s="47">
        <f t="shared" si="74"/>
        <v>10</v>
      </c>
      <c r="Z351" s="47">
        <f t="shared" si="74"/>
        <v>10</v>
      </c>
      <c r="AA351" s="47">
        <f t="shared" si="74"/>
        <v>16</v>
      </c>
      <c r="AB351" s="47">
        <f t="shared" si="74"/>
        <v>2</v>
      </c>
      <c r="AC351" s="47">
        <f t="shared" si="74"/>
        <v>2</v>
      </c>
      <c r="AD351" s="47">
        <f t="shared" si="74"/>
        <v>2</v>
      </c>
      <c r="AE351" s="47">
        <f t="shared" si="74"/>
        <v>2</v>
      </c>
      <c r="AF351" s="47">
        <f t="shared" si="74"/>
        <v>2</v>
      </c>
      <c r="AG351" s="47">
        <f t="shared" si="74"/>
        <v>2</v>
      </c>
      <c r="AH351" s="47">
        <f t="shared" si="74"/>
        <v>2</v>
      </c>
      <c r="AI351" s="47">
        <f t="shared" si="74"/>
        <v>2</v>
      </c>
      <c r="AJ351" s="47">
        <f t="shared" si="74"/>
        <v>2</v>
      </c>
    </row>
    <row r="352" spans="1:37" outlineLevel="1" x14ac:dyDescent="0.3">
      <c r="G352" s="71" t="s">
        <v>1112</v>
      </c>
      <c r="I352" s="33">
        <v>1</v>
      </c>
      <c r="L352" s="47">
        <f t="shared" ref="L352:U353" si="75">INDEX(core.xy.hlr,L$6)</f>
        <v>5</v>
      </c>
      <c r="M352" s="47">
        <f t="shared" si="75"/>
        <v>5</v>
      </c>
      <c r="N352" s="47">
        <f t="shared" si="75"/>
        <v>5</v>
      </c>
      <c r="O352" s="47">
        <f t="shared" si="75"/>
        <v>5</v>
      </c>
      <c r="P352" s="47">
        <f t="shared" si="75"/>
        <v>5</v>
      </c>
      <c r="Q352" s="47">
        <f t="shared" si="75"/>
        <v>5</v>
      </c>
      <c r="R352" s="47">
        <f t="shared" si="75"/>
        <v>5</v>
      </c>
      <c r="S352" s="47">
        <f t="shared" si="75"/>
        <v>10</v>
      </c>
      <c r="T352" s="47">
        <f t="shared" si="75"/>
        <v>10</v>
      </c>
      <c r="U352" s="47">
        <f t="shared" si="75"/>
        <v>10</v>
      </c>
      <c r="V352" s="47">
        <f t="shared" ref="V352:AJ353" si="76">INDEX(core.xy.hlr,V$6)</f>
        <v>10</v>
      </c>
      <c r="W352" s="47">
        <f t="shared" si="76"/>
        <v>10</v>
      </c>
      <c r="X352" s="47">
        <f t="shared" si="76"/>
        <v>10</v>
      </c>
      <c r="Y352" s="47">
        <f t="shared" si="76"/>
        <v>10</v>
      </c>
      <c r="Z352" s="47">
        <f t="shared" si="76"/>
        <v>10</v>
      </c>
      <c r="AA352" s="47">
        <f t="shared" si="76"/>
        <v>16</v>
      </c>
      <c r="AB352" s="47">
        <f t="shared" si="76"/>
        <v>2</v>
      </c>
      <c r="AC352" s="47">
        <f t="shared" si="76"/>
        <v>2</v>
      </c>
      <c r="AD352" s="47">
        <f t="shared" si="76"/>
        <v>2</v>
      </c>
      <c r="AE352" s="47">
        <f t="shared" si="76"/>
        <v>2</v>
      </c>
      <c r="AF352" s="47">
        <f t="shared" si="76"/>
        <v>2</v>
      </c>
      <c r="AG352" s="47">
        <f t="shared" si="76"/>
        <v>2</v>
      </c>
      <c r="AH352" s="47">
        <f t="shared" si="76"/>
        <v>2</v>
      </c>
      <c r="AI352" s="47">
        <f t="shared" si="76"/>
        <v>2</v>
      </c>
      <c r="AJ352" s="47">
        <f t="shared" si="76"/>
        <v>2</v>
      </c>
    </row>
    <row r="353" spans="6:36" outlineLevel="1" x14ac:dyDescent="0.3">
      <c r="G353" s="144" t="s">
        <v>1140</v>
      </c>
      <c r="I353" s="33">
        <v>1</v>
      </c>
      <c r="L353" s="47">
        <f t="shared" si="75"/>
        <v>5</v>
      </c>
      <c r="M353" s="47">
        <f t="shared" si="75"/>
        <v>5</v>
      </c>
      <c r="N353" s="47">
        <f t="shared" si="75"/>
        <v>5</v>
      </c>
      <c r="O353" s="47">
        <f t="shared" si="75"/>
        <v>5</v>
      </c>
      <c r="P353" s="47">
        <f t="shared" si="75"/>
        <v>5</v>
      </c>
      <c r="Q353" s="47">
        <f t="shared" si="75"/>
        <v>5</v>
      </c>
      <c r="R353" s="47">
        <f t="shared" si="75"/>
        <v>5</v>
      </c>
      <c r="S353" s="47">
        <f t="shared" si="75"/>
        <v>10</v>
      </c>
      <c r="T353" s="47">
        <f t="shared" si="75"/>
        <v>10</v>
      </c>
      <c r="U353" s="47">
        <f t="shared" si="75"/>
        <v>10</v>
      </c>
      <c r="V353" s="47">
        <f t="shared" si="76"/>
        <v>10</v>
      </c>
      <c r="W353" s="47">
        <f t="shared" si="76"/>
        <v>10</v>
      </c>
      <c r="X353" s="47">
        <f t="shared" si="76"/>
        <v>10</v>
      </c>
      <c r="Y353" s="47">
        <f t="shared" si="76"/>
        <v>10</v>
      </c>
      <c r="Z353" s="47">
        <f t="shared" si="76"/>
        <v>10</v>
      </c>
      <c r="AA353" s="47">
        <f t="shared" si="76"/>
        <v>16</v>
      </c>
      <c r="AB353" s="47">
        <f t="shared" si="76"/>
        <v>2</v>
      </c>
      <c r="AC353" s="47">
        <f t="shared" si="76"/>
        <v>2</v>
      </c>
      <c r="AD353" s="47">
        <f t="shared" si="76"/>
        <v>2</v>
      </c>
      <c r="AE353" s="47">
        <f t="shared" si="76"/>
        <v>2</v>
      </c>
      <c r="AF353" s="47">
        <f t="shared" si="76"/>
        <v>2</v>
      </c>
      <c r="AG353" s="47">
        <f t="shared" si="76"/>
        <v>2</v>
      </c>
      <c r="AH353" s="47">
        <f t="shared" si="76"/>
        <v>2</v>
      </c>
      <c r="AI353" s="47">
        <f t="shared" si="76"/>
        <v>2</v>
      </c>
      <c r="AJ353" s="47">
        <f t="shared" si="76"/>
        <v>2</v>
      </c>
    </row>
    <row r="354" spans="6:36" outlineLevel="1" x14ac:dyDescent="0.3">
      <c r="G354" s="71" t="s">
        <v>1109</v>
      </c>
      <c r="I354" s="33">
        <v>2</v>
      </c>
      <c r="L354" s="47">
        <f t="shared" ref="L354:AJ354" si="77">INDEX(core.xy.sgsn,L$6)</f>
        <v>5</v>
      </c>
      <c r="M354" s="47">
        <f t="shared" si="77"/>
        <v>5</v>
      </c>
      <c r="N354" s="47">
        <f t="shared" si="77"/>
        <v>5</v>
      </c>
      <c r="O354" s="47">
        <f t="shared" si="77"/>
        <v>5</v>
      </c>
      <c r="P354" s="47">
        <f t="shared" si="77"/>
        <v>5</v>
      </c>
      <c r="Q354" s="47">
        <f t="shared" si="77"/>
        <v>5</v>
      </c>
      <c r="R354" s="47">
        <f t="shared" si="77"/>
        <v>5</v>
      </c>
      <c r="S354" s="47">
        <f t="shared" si="77"/>
        <v>10</v>
      </c>
      <c r="T354" s="47">
        <f t="shared" si="77"/>
        <v>10</v>
      </c>
      <c r="U354" s="47">
        <f t="shared" si="77"/>
        <v>10</v>
      </c>
      <c r="V354" s="47">
        <f t="shared" si="77"/>
        <v>10</v>
      </c>
      <c r="W354" s="47">
        <f t="shared" si="77"/>
        <v>10</v>
      </c>
      <c r="X354" s="47">
        <f t="shared" si="77"/>
        <v>10</v>
      </c>
      <c r="Y354" s="47">
        <f t="shared" si="77"/>
        <v>10</v>
      </c>
      <c r="Z354" s="47">
        <f t="shared" si="77"/>
        <v>10</v>
      </c>
      <c r="AA354" s="47">
        <f t="shared" si="77"/>
        <v>16</v>
      </c>
      <c r="AB354" s="47">
        <f t="shared" si="77"/>
        <v>2</v>
      </c>
      <c r="AC354" s="47">
        <f t="shared" si="77"/>
        <v>2</v>
      </c>
      <c r="AD354" s="47">
        <f t="shared" si="77"/>
        <v>2</v>
      </c>
      <c r="AE354" s="47">
        <f t="shared" si="77"/>
        <v>2</v>
      </c>
      <c r="AF354" s="47">
        <f t="shared" si="77"/>
        <v>2</v>
      </c>
      <c r="AG354" s="47">
        <f t="shared" si="77"/>
        <v>2</v>
      </c>
      <c r="AH354" s="47">
        <f t="shared" si="77"/>
        <v>2</v>
      </c>
      <c r="AI354" s="47">
        <f t="shared" si="77"/>
        <v>2</v>
      </c>
      <c r="AJ354" s="47">
        <f t="shared" si="77"/>
        <v>2</v>
      </c>
    </row>
    <row r="355" spans="6:36" outlineLevel="1" x14ac:dyDescent="0.3">
      <c r="G355" s="71" t="s">
        <v>1107</v>
      </c>
      <c r="I355" s="33">
        <v>2</v>
      </c>
      <c r="L355" s="47">
        <f t="shared" ref="L355:U357" si="78">INDEX(core.xy.ggsn,L$6)</f>
        <v>5</v>
      </c>
      <c r="M355" s="47">
        <f t="shared" si="78"/>
        <v>5</v>
      </c>
      <c r="N355" s="47">
        <f t="shared" si="78"/>
        <v>5</v>
      </c>
      <c r="O355" s="47">
        <f t="shared" si="78"/>
        <v>5</v>
      </c>
      <c r="P355" s="47">
        <f t="shared" si="78"/>
        <v>5</v>
      </c>
      <c r="Q355" s="47">
        <f t="shared" si="78"/>
        <v>5</v>
      </c>
      <c r="R355" s="47">
        <f t="shared" si="78"/>
        <v>5</v>
      </c>
      <c r="S355" s="47">
        <f t="shared" si="78"/>
        <v>10</v>
      </c>
      <c r="T355" s="47">
        <f t="shared" si="78"/>
        <v>10</v>
      </c>
      <c r="U355" s="47">
        <f t="shared" si="78"/>
        <v>10</v>
      </c>
      <c r="V355" s="47">
        <f t="shared" ref="V355:AJ357" si="79">INDEX(core.xy.ggsn,V$6)</f>
        <v>10</v>
      </c>
      <c r="W355" s="47">
        <f t="shared" si="79"/>
        <v>10</v>
      </c>
      <c r="X355" s="47">
        <f t="shared" si="79"/>
        <v>10</v>
      </c>
      <c r="Y355" s="47">
        <f t="shared" si="79"/>
        <v>10</v>
      </c>
      <c r="Z355" s="47">
        <f t="shared" si="79"/>
        <v>10</v>
      </c>
      <c r="AA355" s="47">
        <f t="shared" si="79"/>
        <v>16</v>
      </c>
      <c r="AB355" s="47">
        <f t="shared" si="79"/>
        <v>2</v>
      </c>
      <c r="AC355" s="47">
        <f t="shared" si="79"/>
        <v>2</v>
      </c>
      <c r="AD355" s="47">
        <f t="shared" si="79"/>
        <v>2</v>
      </c>
      <c r="AE355" s="47">
        <f t="shared" si="79"/>
        <v>2</v>
      </c>
      <c r="AF355" s="47">
        <f t="shared" si="79"/>
        <v>2</v>
      </c>
      <c r="AG355" s="47">
        <f t="shared" si="79"/>
        <v>2</v>
      </c>
      <c r="AH355" s="47">
        <f t="shared" si="79"/>
        <v>2</v>
      </c>
      <c r="AI355" s="47">
        <f t="shared" si="79"/>
        <v>2</v>
      </c>
      <c r="AJ355" s="47">
        <f t="shared" si="79"/>
        <v>2</v>
      </c>
    </row>
    <row r="356" spans="6:36" outlineLevel="1" x14ac:dyDescent="0.3">
      <c r="G356" s="71" t="s">
        <v>1105</v>
      </c>
      <c r="I356" s="33">
        <v>2</v>
      </c>
      <c r="L356" s="47">
        <f t="shared" si="78"/>
        <v>5</v>
      </c>
      <c r="M356" s="47">
        <f t="shared" si="78"/>
        <v>5</v>
      </c>
      <c r="N356" s="47">
        <f t="shared" si="78"/>
        <v>5</v>
      </c>
      <c r="O356" s="47">
        <f t="shared" si="78"/>
        <v>5</v>
      </c>
      <c r="P356" s="47">
        <f t="shared" si="78"/>
        <v>5</v>
      </c>
      <c r="Q356" s="47">
        <f t="shared" si="78"/>
        <v>5</v>
      </c>
      <c r="R356" s="47">
        <f t="shared" si="78"/>
        <v>5</v>
      </c>
      <c r="S356" s="47">
        <f t="shared" si="78"/>
        <v>10</v>
      </c>
      <c r="T356" s="47">
        <f t="shared" si="78"/>
        <v>10</v>
      </c>
      <c r="U356" s="47">
        <f t="shared" si="78"/>
        <v>10</v>
      </c>
      <c r="V356" s="47">
        <f t="shared" si="79"/>
        <v>10</v>
      </c>
      <c r="W356" s="47">
        <f t="shared" si="79"/>
        <v>10</v>
      </c>
      <c r="X356" s="47">
        <f t="shared" si="79"/>
        <v>10</v>
      </c>
      <c r="Y356" s="47">
        <f t="shared" si="79"/>
        <v>10</v>
      </c>
      <c r="Z356" s="47">
        <f t="shared" si="79"/>
        <v>10</v>
      </c>
      <c r="AA356" s="47">
        <f t="shared" si="79"/>
        <v>16</v>
      </c>
      <c r="AB356" s="47">
        <f t="shared" si="79"/>
        <v>2</v>
      </c>
      <c r="AC356" s="47">
        <f t="shared" si="79"/>
        <v>2</v>
      </c>
      <c r="AD356" s="47">
        <f t="shared" si="79"/>
        <v>2</v>
      </c>
      <c r="AE356" s="47">
        <f t="shared" si="79"/>
        <v>2</v>
      </c>
      <c r="AF356" s="47">
        <f t="shared" si="79"/>
        <v>2</v>
      </c>
      <c r="AG356" s="47">
        <f t="shared" si="79"/>
        <v>2</v>
      </c>
      <c r="AH356" s="47">
        <f t="shared" si="79"/>
        <v>2</v>
      </c>
      <c r="AI356" s="47">
        <f t="shared" si="79"/>
        <v>2</v>
      </c>
      <c r="AJ356" s="47">
        <f t="shared" si="79"/>
        <v>2</v>
      </c>
    </row>
    <row r="357" spans="6:36" outlineLevel="1" x14ac:dyDescent="0.3">
      <c r="G357" s="71" t="s">
        <v>1139</v>
      </c>
      <c r="I357" s="33">
        <v>2</v>
      </c>
      <c r="L357" s="47">
        <f t="shared" si="78"/>
        <v>5</v>
      </c>
      <c r="M357" s="47">
        <f t="shared" si="78"/>
        <v>5</v>
      </c>
      <c r="N357" s="47">
        <f t="shared" si="78"/>
        <v>5</v>
      </c>
      <c r="O357" s="47">
        <f t="shared" si="78"/>
        <v>5</v>
      </c>
      <c r="P357" s="47">
        <f t="shared" si="78"/>
        <v>5</v>
      </c>
      <c r="Q357" s="47">
        <f t="shared" si="78"/>
        <v>5</v>
      </c>
      <c r="R357" s="47">
        <f t="shared" si="78"/>
        <v>5</v>
      </c>
      <c r="S357" s="47">
        <f t="shared" si="78"/>
        <v>10</v>
      </c>
      <c r="T357" s="47">
        <f t="shared" si="78"/>
        <v>10</v>
      </c>
      <c r="U357" s="47">
        <f t="shared" si="78"/>
        <v>10</v>
      </c>
      <c r="V357" s="47">
        <f t="shared" si="79"/>
        <v>10</v>
      </c>
      <c r="W357" s="47">
        <f t="shared" si="79"/>
        <v>10</v>
      </c>
      <c r="X357" s="47">
        <f t="shared" si="79"/>
        <v>10</v>
      </c>
      <c r="Y357" s="47">
        <f t="shared" si="79"/>
        <v>10</v>
      </c>
      <c r="Z357" s="47">
        <f t="shared" si="79"/>
        <v>10</v>
      </c>
      <c r="AA357" s="47">
        <f t="shared" si="79"/>
        <v>16</v>
      </c>
      <c r="AB357" s="47">
        <f t="shared" si="79"/>
        <v>2</v>
      </c>
      <c r="AC357" s="47">
        <f t="shared" si="79"/>
        <v>2</v>
      </c>
      <c r="AD357" s="47">
        <f t="shared" si="79"/>
        <v>2</v>
      </c>
      <c r="AE357" s="47">
        <f t="shared" si="79"/>
        <v>2</v>
      </c>
      <c r="AF357" s="47">
        <f t="shared" si="79"/>
        <v>2</v>
      </c>
      <c r="AG357" s="47">
        <f t="shared" si="79"/>
        <v>2</v>
      </c>
      <c r="AH357" s="47">
        <f t="shared" si="79"/>
        <v>2</v>
      </c>
      <c r="AI357" s="47">
        <f t="shared" si="79"/>
        <v>2</v>
      </c>
      <c r="AJ357" s="47">
        <f t="shared" si="79"/>
        <v>2</v>
      </c>
    </row>
    <row r="358" spans="6:36" outlineLevel="1" x14ac:dyDescent="0.3">
      <c r="G358" s="71" t="s">
        <v>1138</v>
      </c>
      <c r="I358" s="33">
        <v>2</v>
      </c>
      <c r="L358" s="47">
        <f t="shared" ref="L358:AJ358" si="80">INDEX(core.xy.sgsn,L$6)</f>
        <v>5</v>
      </c>
      <c r="M358" s="47">
        <f t="shared" si="80"/>
        <v>5</v>
      </c>
      <c r="N358" s="47">
        <f t="shared" si="80"/>
        <v>5</v>
      </c>
      <c r="O358" s="47">
        <f t="shared" si="80"/>
        <v>5</v>
      </c>
      <c r="P358" s="47">
        <f t="shared" si="80"/>
        <v>5</v>
      </c>
      <c r="Q358" s="47">
        <f t="shared" si="80"/>
        <v>5</v>
      </c>
      <c r="R358" s="47">
        <f t="shared" si="80"/>
        <v>5</v>
      </c>
      <c r="S358" s="47">
        <f t="shared" si="80"/>
        <v>10</v>
      </c>
      <c r="T358" s="47">
        <f t="shared" si="80"/>
        <v>10</v>
      </c>
      <c r="U358" s="47">
        <f t="shared" si="80"/>
        <v>10</v>
      </c>
      <c r="V358" s="47">
        <f t="shared" si="80"/>
        <v>10</v>
      </c>
      <c r="W358" s="47">
        <f t="shared" si="80"/>
        <v>10</v>
      </c>
      <c r="X358" s="47">
        <f t="shared" si="80"/>
        <v>10</v>
      </c>
      <c r="Y358" s="47">
        <f t="shared" si="80"/>
        <v>10</v>
      </c>
      <c r="Z358" s="47">
        <f t="shared" si="80"/>
        <v>10</v>
      </c>
      <c r="AA358" s="47">
        <f t="shared" si="80"/>
        <v>16</v>
      </c>
      <c r="AB358" s="47">
        <f t="shared" si="80"/>
        <v>2</v>
      </c>
      <c r="AC358" s="47">
        <f t="shared" si="80"/>
        <v>2</v>
      </c>
      <c r="AD358" s="47">
        <f t="shared" si="80"/>
        <v>2</v>
      </c>
      <c r="AE358" s="47">
        <f t="shared" si="80"/>
        <v>2</v>
      </c>
      <c r="AF358" s="47">
        <f t="shared" si="80"/>
        <v>2</v>
      </c>
      <c r="AG358" s="47">
        <f t="shared" si="80"/>
        <v>2</v>
      </c>
      <c r="AH358" s="47">
        <f t="shared" si="80"/>
        <v>2</v>
      </c>
      <c r="AI358" s="47">
        <f t="shared" si="80"/>
        <v>2</v>
      </c>
      <c r="AJ358" s="47">
        <f t="shared" si="80"/>
        <v>2</v>
      </c>
    </row>
    <row r="359" spans="6:36" outlineLevel="1" x14ac:dyDescent="0.3">
      <c r="G359" s="71" t="s">
        <v>1137</v>
      </c>
      <c r="I359" s="33">
        <v>2</v>
      </c>
      <c r="L359" s="47">
        <f t="shared" ref="L359:U360" si="81">INDEX(core.xy.ggsn,L$6)</f>
        <v>5</v>
      </c>
      <c r="M359" s="47">
        <f t="shared" si="81"/>
        <v>5</v>
      </c>
      <c r="N359" s="47">
        <f t="shared" si="81"/>
        <v>5</v>
      </c>
      <c r="O359" s="47">
        <f t="shared" si="81"/>
        <v>5</v>
      </c>
      <c r="P359" s="47">
        <f t="shared" si="81"/>
        <v>5</v>
      </c>
      <c r="Q359" s="47">
        <f t="shared" si="81"/>
        <v>5</v>
      </c>
      <c r="R359" s="47">
        <f t="shared" si="81"/>
        <v>5</v>
      </c>
      <c r="S359" s="47">
        <f t="shared" si="81"/>
        <v>10</v>
      </c>
      <c r="T359" s="47">
        <f t="shared" si="81"/>
        <v>10</v>
      </c>
      <c r="U359" s="47">
        <f t="shared" si="81"/>
        <v>10</v>
      </c>
      <c r="V359" s="47">
        <f t="shared" ref="V359:AJ360" si="82">INDEX(core.xy.ggsn,V$6)</f>
        <v>10</v>
      </c>
      <c r="W359" s="47">
        <f t="shared" si="82"/>
        <v>10</v>
      </c>
      <c r="X359" s="47">
        <f t="shared" si="82"/>
        <v>10</v>
      </c>
      <c r="Y359" s="47">
        <f t="shared" si="82"/>
        <v>10</v>
      </c>
      <c r="Z359" s="47">
        <f t="shared" si="82"/>
        <v>10</v>
      </c>
      <c r="AA359" s="47">
        <f t="shared" si="82"/>
        <v>16</v>
      </c>
      <c r="AB359" s="47">
        <f t="shared" si="82"/>
        <v>2</v>
      </c>
      <c r="AC359" s="47">
        <f t="shared" si="82"/>
        <v>2</v>
      </c>
      <c r="AD359" s="47">
        <f t="shared" si="82"/>
        <v>2</v>
      </c>
      <c r="AE359" s="47">
        <f t="shared" si="82"/>
        <v>2</v>
      </c>
      <c r="AF359" s="47">
        <f t="shared" si="82"/>
        <v>2</v>
      </c>
      <c r="AG359" s="47">
        <f t="shared" si="82"/>
        <v>2</v>
      </c>
      <c r="AH359" s="47">
        <f t="shared" si="82"/>
        <v>2</v>
      </c>
      <c r="AI359" s="47">
        <f t="shared" si="82"/>
        <v>2</v>
      </c>
      <c r="AJ359" s="47">
        <f t="shared" si="82"/>
        <v>2</v>
      </c>
    </row>
    <row r="360" spans="6:36" outlineLevel="1" x14ac:dyDescent="0.3">
      <c r="G360" s="71" t="s">
        <v>1136</v>
      </c>
      <c r="I360" s="33">
        <v>2</v>
      </c>
      <c r="L360" s="47">
        <f t="shared" si="81"/>
        <v>5</v>
      </c>
      <c r="M360" s="47">
        <f t="shared" si="81"/>
        <v>5</v>
      </c>
      <c r="N360" s="47">
        <f t="shared" si="81"/>
        <v>5</v>
      </c>
      <c r="O360" s="47">
        <f t="shared" si="81"/>
        <v>5</v>
      </c>
      <c r="P360" s="47">
        <f t="shared" si="81"/>
        <v>5</v>
      </c>
      <c r="Q360" s="47">
        <f t="shared" si="81"/>
        <v>5</v>
      </c>
      <c r="R360" s="47">
        <f t="shared" si="81"/>
        <v>5</v>
      </c>
      <c r="S360" s="47">
        <f t="shared" si="81"/>
        <v>10</v>
      </c>
      <c r="T360" s="47">
        <f t="shared" si="81"/>
        <v>10</v>
      </c>
      <c r="U360" s="47">
        <f t="shared" si="81"/>
        <v>10</v>
      </c>
      <c r="V360" s="47">
        <f t="shared" si="82"/>
        <v>10</v>
      </c>
      <c r="W360" s="47">
        <f t="shared" si="82"/>
        <v>10</v>
      </c>
      <c r="X360" s="47">
        <f t="shared" si="82"/>
        <v>10</v>
      </c>
      <c r="Y360" s="47">
        <f t="shared" si="82"/>
        <v>10</v>
      </c>
      <c r="Z360" s="47">
        <f t="shared" si="82"/>
        <v>10</v>
      </c>
      <c r="AA360" s="47">
        <f t="shared" si="82"/>
        <v>16</v>
      </c>
      <c r="AB360" s="47">
        <f t="shared" si="82"/>
        <v>2</v>
      </c>
      <c r="AC360" s="47">
        <f t="shared" si="82"/>
        <v>2</v>
      </c>
      <c r="AD360" s="47">
        <f t="shared" si="82"/>
        <v>2</v>
      </c>
      <c r="AE360" s="47">
        <f t="shared" si="82"/>
        <v>2</v>
      </c>
      <c r="AF360" s="47">
        <f t="shared" si="82"/>
        <v>2</v>
      </c>
      <c r="AG360" s="47">
        <f t="shared" si="82"/>
        <v>2</v>
      </c>
      <c r="AH360" s="47">
        <f t="shared" si="82"/>
        <v>2</v>
      </c>
      <c r="AI360" s="47">
        <f t="shared" si="82"/>
        <v>2</v>
      </c>
      <c r="AJ360" s="47">
        <f t="shared" si="82"/>
        <v>2</v>
      </c>
    </row>
    <row r="361" spans="6:36" outlineLevel="1" x14ac:dyDescent="0.3">
      <c r="F361" s="68" t="s">
        <v>1163</v>
      </c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</row>
    <row r="362" spans="6:36" outlineLevel="1" x14ac:dyDescent="0.3">
      <c r="G362" s="71" t="s">
        <v>1142</v>
      </c>
      <c r="I362" s="35">
        <v>0.8</v>
      </c>
      <c r="L362" s="50">
        <f t="shared" ref="L362:U373" si="83">$I362</f>
        <v>0.8</v>
      </c>
      <c r="M362" s="50">
        <f t="shared" si="83"/>
        <v>0.8</v>
      </c>
      <c r="N362" s="50">
        <f t="shared" si="83"/>
        <v>0.8</v>
      </c>
      <c r="O362" s="50">
        <f t="shared" si="83"/>
        <v>0.8</v>
      </c>
      <c r="P362" s="50">
        <f t="shared" si="83"/>
        <v>0.8</v>
      </c>
      <c r="Q362" s="50">
        <f t="shared" si="83"/>
        <v>0.8</v>
      </c>
      <c r="R362" s="50">
        <f t="shared" si="83"/>
        <v>0.8</v>
      </c>
      <c r="S362" s="50">
        <f t="shared" si="83"/>
        <v>0.8</v>
      </c>
      <c r="T362" s="50">
        <f t="shared" si="83"/>
        <v>0.8</v>
      </c>
      <c r="U362" s="50">
        <f t="shared" si="83"/>
        <v>0.8</v>
      </c>
      <c r="V362" s="50">
        <f t="shared" ref="V362:AJ373" si="84">$I362</f>
        <v>0.8</v>
      </c>
      <c r="W362" s="50">
        <f t="shared" si="84"/>
        <v>0.8</v>
      </c>
      <c r="X362" s="50">
        <f t="shared" si="84"/>
        <v>0.8</v>
      </c>
      <c r="Y362" s="50">
        <f t="shared" si="84"/>
        <v>0.8</v>
      </c>
      <c r="Z362" s="50">
        <f t="shared" si="84"/>
        <v>0.8</v>
      </c>
      <c r="AA362" s="50">
        <f t="shared" si="84"/>
        <v>0.8</v>
      </c>
      <c r="AB362" s="50">
        <f t="shared" si="84"/>
        <v>0.8</v>
      </c>
      <c r="AC362" s="50">
        <f t="shared" si="84"/>
        <v>0.8</v>
      </c>
      <c r="AD362" s="50">
        <f t="shared" si="84"/>
        <v>0.8</v>
      </c>
      <c r="AE362" s="50">
        <f t="shared" si="84"/>
        <v>0.8</v>
      </c>
      <c r="AF362" s="50">
        <f t="shared" si="84"/>
        <v>0.8</v>
      </c>
      <c r="AG362" s="50">
        <f t="shared" si="84"/>
        <v>0.8</v>
      </c>
      <c r="AH362" s="50">
        <f t="shared" si="84"/>
        <v>0.8</v>
      </c>
      <c r="AI362" s="50">
        <f t="shared" si="84"/>
        <v>0.8</v>
      </c>
      <c r="AJ362" s="50">
        <f t="shared" si="84"/>
        <v>0.8</v>
      </c>
    </row>
    <row r="363" spans="6:36" outlineLevel="1" x14ac:dyDescent="0.3">
      <c r="G363" s="71" t="s">
        <v>1141</v>
      </c>
      <c r="I363" s="35">
        <v>0.8</v>
      </c>
      <c r="L363" s="50">
        <f t="shared" si="83"/>
        <v>0.8</v>
      </c>
      <c r="M363" s="50">
        <f t="shared" si="83"/>
        <v>0.8</v>
      </c>
      <c r="N363" s="50">
        <f t="shared" si="83"/>
        <v>0.8</v>
      </c>
      <c r="O363" s="50">
        <f t="shared" si="83"/>
        <v>0.8</v>
      </c>
      <c r="P363" s="50">
        <f t="shared" si="83"/>
        <v>0.8</v>
      </c>
      <c r="Q363" s="50">
        <f t="shared" si="83"/>
        <v>0.8</v>
      </c>
      <c r="R363" s="50">
        <f t="shared" si="83"/>
        <v>0.8</v>
      </c>
      <c r="S363" s="50">
        <f t="shared" si="83"/>
        <v>0.8</v>
      </c>
      <c r="T363" s="50">
        <f t="shared" si="83"/>
        <v>0.8</v>
      </c>
      <c r="U363" s="50">
        <f t="shared" si="83"/>
        <v>0.8</v>
      </c>
      <c r="V363" s="50">
        <f t="shared" si="84"/>
        <v>0.8</v>
      </c>
      <c r="W363" s="50">
        <f t="shared" si="84"/>
        <v>0.8</v>
      </c>
      <c r="X363" s="50">
        <f t="shared" si="84"/>
        <v>0.8</v>
      </c>
      <c r="Y363" s="50">
        <f t="shared" si="84"/>
        <v>0.8</v>
      </c>
      <c r="Z363" s="50">
        <f t="shared" si="84"/>
        <v>0.8</v>
      </c>
      <c r="AA363" s="50">
        <f t="shared" si="84"/>
        <v>0.8</v>
      </c>
      <c r="AB363" s="50">
        <f t="shared" si="84"/>
        <v>0.8</v>
      </c>
      <c r="AC363" s="50">
        <f t="shared" si="84"/>
        <v>0.8</v>
      </c>
      <c r="AD363" s="50">
        <f t="shared" si="84"/>
        <v>0.8</v>
      </c>
      <c r="AE363" s="50">
        <f t="shared" si="84"/>
        <v>0.8</v>
      </c>
      <c r="AF363" s="50">
        <f t="shared" si="84"/>
        <v>0.8</v>
      </c>
      <c r="AG363" s="50">
        <f t="shared" si="84"/>
        <v>0.8</v>
      </c>
      <c r="AH363" s="50">
        <f t="shared" si="84"/>
        <v>0.8</v>
      </c>
      <c r="AI363" s="50">
        <f t="shared" si="84"/>
        <v>0.8</v>
      </c>
      <c r="AJ363" s="50">
        <f t="shared" si="84"/>
        <v>0.8</v>
      </c>
    </row>
    <row r="364" spans="6:36" outlineLevel="1" x14ac:dyDescent="0.3">
      <c r="G364" s="71" t="s">
        <v>1118</v>
      </c>
      <c r="I364" s="35">
        <v>0.8</v>
      </c>
      <c r="L364" s="50">
        <f t="shared" si="83"/>
        <v>0.8</v>
      </c>
      <c r="M364" s="50">
        <f t="shared" si="83"/>
        <v>0.8</v>
      </c>
      <c r="N364" s="50">
        <f t="shared" si="83"/>
        <v>0.8</v>
      </c>
      <c r="O364" s="50">
        <f t="shared" si="83"/>
        <v>0.8</v>
      </c>
      <c r="P364" s="50">
        <f t="shared" si="83"/>
        <v>0.8</v>
      </c>
      <c r="Q364" s="50">
        <f t="shared" si="83"/>
        <v>0.8</v>
      </c>
      <c r="R364" s="50">
        <f t="shared" si="83"/>
        <v>0.8</v>
      </c>
      <c r="S364" s="50">
        <f t="shared" si="83"/>
        <v>0.8</v>
      </c>
      <c r="T364" s="50">
        <f t="shared" si="83"/>
        <v>0.8</v>
      </c>
      <c r="U364" s="50">
        <f t="shared" si="83"/>
        <v>0.8</v>
      </c>
      <c r="V364" s="50">
        <f t="shared" si="84"/>
        <v>0.8</v>
      </c>
      <c r="W364" s="50">
        <f t="shared" si="84"/>
        <v>0.8</v>
      </c>
      <c r="X364" s="50">
        <f t="shared" si="84"/>
        <v>0.8</v>
      </c>
      <c r="Y364" s="50">
        <f t="shared" si="84"/>
        <v>0.8</v>
      </c>
      <c r="Z364" s="50">
        <f t="shared" si="84"/>
        <v>0.8</v>
      </c>
      <c r="AA364" s="50">
        <f t="shared" si="84"/>
        <v>0.8</v>
      </c>
      <c r="AB364" s="50">
        <f t="shared" si="84"/>
        <v>0.8</v>
      </c>
      <c r="AC364" s="50">
        <f t="shared" si="84"/>
        <v>0.8</v>
      </c>
      <c r="AD364" s="50">
        <f t="shared" si="84"/>
        <v>0.8</v>
      </c>
      <c r="AE364" s="50">
        <f t="shared" si="84"/>
        <v>0.8</v>
      </c>
      <c r="AF364" s="50">
        <f t="shared" si="84"/>
        <v>0.8</v>
      </c>
      <c r="AG364" s="50">
        <f t="shared" si="84"/>
        <v>0.8</v>
      </c>
      <c r="AH364" s="50">
        <f t="shared" si="84"/>
        <v>0.8</v>
      </c>
      <c r="AI364" s="50">
        <f t="shared" si="84"/>
        <v>0.8</v>
      </c>
      <c r="AJ364" s="50">
        <f t="shared" si="84"/>
        <v>0.8</v>
      </c>
    </row>
    <row r="365" spans="6:36" outlineLevel="1" x14ac:dyDescent="0.3">
      <c r="G365" s="71" t="s">
        <v>1112</v>
      </c>
      <c r="I365" s="35">
        <v>0.8</v>
      </c>
      <c r="L365" s="50">
        <f t="shared" si="83"/>
        <v>0.8</v>
      </c>
      <c r="M365" s="50">
        <f t="shared" si="83"/>
        <v>0.8</v>
      </c>
      <c r="N365" s="50">
        <f t="shared" si="83"/>
        <v>0.8</v>
      </c>
      <c r="O365" s="50">
        <f t="shared" si="83"/>
        <v>0.8</v>
      </c>
      <c r="P365" s="50">
        <f t="shared" si="83"/>
        <v>0.8</v>
      </c>
      <c r="Q365" s="50">
        <f t="shared" si="83"/>
        <v>0.8</v>
      </c>
      <c r="R365" s="50">
        <f t="shared" si="83"/>
        <v>0.8</v>
      </c>
      <c r="S365" s="50">
        <f t="shared" si="83"/>
        <v>0.8</v>
      </c>
      <c r="T365" s="50">
        <f t="shared" si="83"/>
        <v>0.8</v>
      </c>
      <c r="U365" s="50">
        <f t="shared" si="83"/>
        <v>0.8</v>
      </c>
      <c r="V365" s="50">
        <f t="shared" si="84"/>
        <v>0.8</v>
      </c>
      <c r="W365" s="50">
        <f t="shared" si="84"/>
        <v>0.8</v>
      </c>
      <c r="X365" s="50">
        <f t="shared" si="84"/>
        <v>0.8</v>
      </c>
      <c r="Y365" s="50">
        <f t="shared" si="84"/>
        <v>0.8</v>
      </c>
      <c r="Z365" s="50">
        <f t="shared" si="84"/>
        <v>0.8</v>
      </c>
      <c r="AA365" s="50">
        <f t="shared" si="84"/>
        <v>0.8</v>
      </c>
      <c r="AB365" s="50">
        <f t="shared" si="84"/>
        <v>0.8</v>
      </c>
      <c r="AC365" s="50">
        <f t="shared" si="84"/>
        <v>0.8</v>
      </c>
      <c r="AD365" s="50">
        <f t="shared" si="84"/>
        <v>0.8</v>
      </c>
      <c r="AE365" s="50">
        <f t="shared" si="84"/>
        <v>0.8</v>
      </c>
      <c r="AF365" s="50">
        <f t="shared" si="84"/>
        <v>0.8</v>
      </c>
      <c r="AG365" s="50">
        <f t="shared" si="84"/>
        <v>0.8</v>
      </c>
      <c r="AH365" s="50">
        <f t="shared" si="84"/>
        <v>0.8</v>
      </c>
      <c r="AI365" s="50">
        <f t="shared" si="84"/>
        <v>0.8</v>
      </c>
      <c r="AJ365" s="50">
        <f t="shared" si="84"/>
        <v>0.8</v>
      </c>
    </row>
    <row r="366" spans="6:36" outlineLevel="1" x14ac:dyDescent="0.3">
      <c r="G366" s="144" t="s">
        <v>1140</v>
      </c>
      <c r="I366" s="35">
        <v>0.8</v>
      </c>
      <c r="L366" s="50">
        <f t="shared" si="83"/>
        <v>0.8</v>
      </c>
      <c r="M366" s="50">
        <f t="shared" si="83"/>
        <v>0.8</v>
      </c>
      <c r="N366" s="50">
        <f t="shared" si="83"/>
        <v>0.8</v>
      </c>
      <c r="O366" s="50">
        <f t="shared" si="83"/>
        <v>0.8</v>
      </c>
      <c r="P366" s="50">
        <f t="shared" si="83"/>
        <v>0.8</v>
      </c>
      <c r="Q366" s="50">
        <f t="shared" si="83"/>
        <v>0.8</v>
      </c>
      <c r="R366" s="50">
        <f t="shared" si="83"/>
        <v>0.8</v>
      </c>
      <c r="S366" s="50">
        <f t="shared" si="83"/>
        <v>0.8</v>
      </c>
      <c r="T366" s="50">
        <f t="shared" si="83"/>
        <v>0.8</v>
      </c>
      <c r="U366" s="50">
        <f t="shared" si="83"/>
        <v>0.8</v>
      </c>
      <c r="V366" s="50">
        <f t="shared" si="84"/>
        <v>0.8</v>
      </c>
      <c r="W366" s="50">
        <f t="shared" si="84"/>
        <v>0.8</v>
      </c>
      <c r="X366" s="50">
        <f t="shared" si="84"/>
        <v>0.8</v>
      </c>
      <c r="Y366" s="50">
        <f t="shared" si="84"/>
        <v>0.8</v>
      </c>
      <c r="Z366" s="50">
        <f t="shared" si="84"/>
        <v>0.8</v>
      </c>
      <c r="AA366" s="50">
        <f t="shared" si="84"/>
        <v>0.8</v>
      </c>
      <c r="AB366" s="50">
        <f t="shared" si="84"/>
        <v>0.8</v>
      </c>
      <c r="AC366" s="50">
        <f t="shared" si="84"/>
        <v>0.8</v>
      </c>
      <c r="AD366" s="50">
        <f t="shared" si="84"/>
        <v>0.8</v>
      </c>
      <c r="AE366" s="50">
        <f t="shared" si="84"/>
        <v>0.8</v>
      </c>
      <c r="AF366" s="50">
        <f t="shared" si="84"/>
        <v>0.8</v>
      </c>
      <c r="AG366" s="50">
        <f t="shared" si="84"/>
        <v>0.8</v>
      </c>
      <c r="AH366" s="50">
        <f t="shared" si="84"/>
        <v>0.8</v>
      </c>
      <c r="AI366" s="50">
        <f t="shared" si="84"/>
        <v>0.8</v>
      </c>
      <c r="AJ366" s="50">
        <f t="shared" si="84"/>
        <v>0.8</v>
      </c>
    </row>
    <row r="367" spans="6:36" outlineLevel="1" x14ac:dyDescent="0.3">
      <c r="G367" s="71" t="s">
        <v>1109</v>
      </c>
      <c r="I367" s="35">
        <v>0.8</v>
      </c>
      <c r="L367" s="50">
        <f t="shared" si="83"/>
        <v>0.8</v>
      </c>
      <c r="M367" s="50">
        <f t="shared" si="83"/>
        <v>0.8</v>
      </c>
      <c r="N367" s="50">
        <f t="shared" si="83"/>
        <v>0.8</v>
      </c>
      <c r="O367" s="50">
        <f t="shared" si="83"/>
        <v>0.8</v>
      </c>
      <c r="P367" s="50">
        <f t="shared" si="83"/>
        <v>0.8</v>
      </c>
      <c r="Q367" s="50">
        <f t="shared" si="83"/>
        <v>0.8</v>
      </c>
      <c r="R367" s="50">
        <f t="shared" si="83"/>
        <v>0.8</v>
      </c>
      <c r="S367" s="50">
        <f t="shared" si="83"/>
        <v>0.8</v>
      </c>
      <c r="T367" s="50">
        <f t="shared" si="83"/>
        <v>0.8</v>
      </c>
      <c r="U367" s="50">
        <f t="shared" si="83"/>
        <v>0.8</v>
      </c>
      <c r="V367" s="50">
        <f t="shared" si="84"/>
        <v>0.8</v>
      </c>
      <c r="W367" s="50">
        <f t="shared" si="84"/>
        <v>0.8</v>
      </c>
      <c r="X367" s="50">
        <f t="shared" si="84"/>
        <v>0.8</v>
      </c>
      <c r="Y367" s="50">
        <f t="shared" si="84"/>
        <v>0.8</v>
      </c>
      <c r="Z367" s="50">
        <f t="shared" si="84"/>
        <v>0.8</v>
      </c>
      <c r="AA367" s="50">
        <f t="shared" si="84"/>
        <v>0.8</v>
      </c>
      <c r="AB367" s="50">
        <f t="shared" si="84"/>
        <v>0.8</v>
      </c>
      <c r="AC367" s="50">
        <f t="shared" si="84"/>
        <v>0.8</v>
      </c>
      <c r="AD367" s="50">
        <f t="shared" si="84"/>
        <v>0.8</v>
      </c>
      <c r="AE367" s="50">
        <f t="shared" si="84"/>
        <v>0.8</v>
      </c>
      <c r="AF367" s="50">
        <f t="shared" si="84"/>
        <v>0.8</v>
      </c>
      <c r="AG367" s="50">
        <f t="shared" si="84"/>
        <v>0.8</v>
      </c>
      <c r="AH367" s="50">
        <f t="shared" si="84"/>
        <v>0.8</v>
      </c>
      <c r="AI367" s="50">
        <f t="shared" si="84"/>
        <v>0.8</v>
      </c>
      <c r="AJ367" s="50">
        <f t="shared" si="84"/>
        <v>0.8</v>
      </c>
    </row>
    <row r="368" spans="6:36" outlineLevel="1" x14ac:dyDescent="0.3">
      <c r="G368" s="71" t="s">
        <v>1107</v>
      </c>
      <c r="I368" s="35">
        <v>0.8</v>
      </c>
      <c r="L368" s="50">
        <f t="shared" si="83"/>
        <v>0.8</v>
      </c>
      <c r="M368" s="50">
        <f t="shared" si="83"/>
        <v>0.8</v>
      </c>
      <c r="N368" s="50">
        <f t="shared" si="83"/>
        <v>0.8</v>
      </c>
      <c r="O368" s="50">
        <f t="shared" si="83"/>
        <v>0.8</v>
      </c>
      <c r="P368" s="50">
        <f t="shared" si="83"/>
        <v>0.8</v>
      </c>
      <c r="Q368" s="50">
        <f t="shared" si="83"/>
        <v>0.8</v>
      </c>
      <c r="R368" s="50">
        <f t="shared" si="83"/>
        <v>0.8</v>
      </c>
      <c r="S368" s="50">
        <f t="shared" si="83"/>
        <v>0.8</v>
      </c>
      <c r="T368" s="50">
        <f t="shared" si="83"/>
        <v>0.8</v>
      </c>
      <c r="U368" s="50">
        <f t="shared" si="83"/>
        <v>0.8</v>
      </c>
      <c r="V368" s="50">
        <f t="shared" si="84"/>
        <v>0.8</v>
      </c>
      <c r="W368" s="50">
        <f t="shared" si="84"/>
        <v>0.8</v>
      </c>
      <c r="X368" s="50">
        <f t="shared" si="84"/>
        <v>0.8</v>
      </c>
      <c r="Y368" s="50">
        <f t="shared" si="84"/>
        <v>0.8</v>
      </c>
      <c r="Z368" s="50">
        <f t="shared" si="84"/>
        <v>0.8</v>
      </c>
      <c r="AA368" s="50">
        <f t="shared" si="84"/>
        <v>0.8</v>
      </c>
      <c r="AB368" s="50">
        <f t="shared" si="84"/>
        <v>0.8</v>
      </c>
      <c r="AC368" s="50">
        <f t="shared" si="84"/>
        <v>0.8</v>
      </c>
      <c r="AD368" s="50">
        <f t="shared" si="84"/>
        <v>0.8</v>
      </c>
      <c r="AE368" s="50">
        <f t="shared" si="84"/>
        <v>0.8</v>
      </c>
      <c r="AF368" s="50">
        <f t="shared" si="84"/>
        <v>0.8</v>
      </c>
      <c r="AG368" s="50">
        <f t="shared" si="84"/>
        <v>0.8</v>
      </c>
      <c r="AH368" s="50">
        <f t="shared" si="84"/>
        <v>0.8</v>
      </c>
      <c r="AI368" s="50">
        <f t="shared" si="84"/>
        <v>0.8</v>
      </c>
      <c r="AJ368" s="50">
        <f t="shared" si="84"/>
        <v>0.8</v>
      </c>
    </row>
    <row r="369" spans="6:36" outlineLevel="1" x14ac:dyDescent="0.3">
      <c r="G369" s="71" t="s">
        <v>1105</v>
      </c>
      <c r="I369" s="35">
        <v>0.8</v>
      </c>
      <c r="L369" s="50">
        <f t="shared" si="83"/>
        <v>0.8</v>
      </c>
      <c r="M369" s="50">
        <f t="shared" si="83"/>
        <v>0.8</v>
      </c>
      <c r="N369" s="50">
        <f t="shared" si="83"/>
        <v>0.8</v>
      </c>
      <c r="O369" s="50">
        <f t="shared" si="83"/>
        <v>0.8</v>
      </c>
      <c r="P369" s="50">
        <f t="shared" si="83"/>
        <v>0.8</v>
      </c>
      <c r="Q369" s="50">
        <f t="shared" si="83"/>
        <v>0.8</v>
      </c>
      <c r="R369" s="50">
        <f t="shared" si="83"/>
        <v>0.8</v>
      </c>
      <c r="S369" s="50">
        <f t="shared" si="83"/>
        <v>0.8</v>
      </c>
      <c r="T369" s="50">
        <f t="shared" si="83"/>
        <v>0.8</v>
      </c>
      <c r="U369" s="50">
        <f t="shared" si="83"/>
        <v>0.8</v>
      </c>
      <c r="V369" s="50">
        <f t="shared" si="84"/>
        <v>0.8</v>
      </c>
      <c r="W369" s="50">
        <f t="shared" si="84"/>
        <v>0.8</v>
      </c>
      <c r="X369" s="50">
        <f t="shared" si="84"/>
        <v>0.8</v>
      </c>
      <c r="Y369" s="50">
        <f t="shared" si="84"/>
        <v>0.8</v>
      </c>
      <c r="Z369" s="50">
        <f t="shared" si="84"/>
        <v>0.8</v>
      </c>
      <c r="AA369" s="50">
        <f t="shared" si="84"/>
        <v>0.8</v>
      </c>
      <c r="AB369" s="50">
        <f t="shared" si="84"/>
        <v>0.8</v>
      </c>
      <c r="AC369" s="50">
        <f t="shared" si="84"/>
        <v>0.8</v>
      </c>
      <c r="AD369" s="50">
        <f t="shared" si="84"/>
        <v>0.8</v>
      </c>
      <c r="AE369" s="50">
        <f t="shared" si="84"/>
        <v>0.8</v>
      </c>
      <c r="AF369" s="50">
        <f t="shared" si="84"/>
        <v>0.8</v>
      </c>
      <c r="AG369" s="50">
        <f t="shared" si="84"/>
        <v>0.8</v>
      </c>
      <c r="AH369" s="50">
        <f t="shared" si="84"/>
        <v>0.8</v>
      </c>
      <c r="AI369" s="50">
        <f t="shared" si="84"/>
        <v>0.8</v>
      </c>
      <c r="AJ369" s="50">
        <f t="shared" si="84"/>
        <v>0.8</v>
      </c>
    </row>
    <row r="370" spans="6:36" outlineLevel="1" x14ac:dyDescent="0.3">
      <c r="G370" s="71" t="s">
        <v>1139</v>
      </c>
      <c r="I370" s="35">
        <v>0.8</v>
      </c>
      <c r="L370" s="50">
        <f t="shared" si="83"/>
        <v>0.8</v>
      </c>
      <c r="M370" s="50">
        <f t="shared" si="83"/>
        <v>0.8</v>
      </c>
      <c r="N370" s="50">
        <f t="shared" si="83"/>
        <v>0.8</v>
      </c>
      <c r="O370" s="50">
        <f t="shared" si="83"/>
        <v>0.8</v>
      </c>
      <c r="P370" s="50">
        <f t="shared" si="83"/>
        <v>0.8</v>
      </c>
      <c r="Q370" s="50">
        <f t="shared" si="83"/>
        <v>0.8</v>
      </c>
      <c r="R370" s="50">
        <f t="shared" si="83"/>
        <v>0.8</v>
      </c>
      <c r="S370" s="50">
        <f t="shared" si="83"/>
        <v>0.8</v>
      </c>
      <c r="T370" s="50">
        <f t="shared" si="83"/>
        <v>0.8</v>
      </c>
      <c r="U370" s="50">
        <f t="shared" si="83"/>
        <v>0.8</v>
      </c>
      <c r="V370" s="50">
        <f t="shared" si="84"/>
        <v>0.8</v>
      </c>
      <c r="W370" s="50">
        <f t="shared" si="84"/>
        <v>0.8</v>
      </c>
      <c r="X370" s="50">
        <f t="shared" si="84"/>
        <v>0.8</v>
      </c>
      <c r="Y370" s="50">
        <f t="shared" si="84"/>
        <v>0.8</v>
      </c>
      <c r="Z370" s="50">
        <f t="shared" si="84"/>
        <v>0.8</v>
      </c>
      <c r="AA370" s="50">
        <f t="shared" si="84"/>
        <v>0.8</v>
      </c>
      <c r="AB370" s="50">
        <f t="shared" si="84"/>
        <v>0.8</v>
      </c>
      <c r="AC370" s="50">
        <f t="shared" si="84"/>
        <v>0.8</v>
      </c>
      <c r="AD370" s="50">
        <f t="shared" si="84"/>
        <v>0.8</v>
      </c>
      <c r="AE370" s="50">
        <f t="shared" si="84"/>
        <v>0.8</v>
      </c>
      <c r="AF370" s="50">
        <f t="shared" si="84"/>
        <v>0.8</v>
      </c>
      <c r="AG370" s="50">
        <f t="shared" si="84"/>
        <v>0.8</v>
      </c>
      <c r="AH370" s="50">
        <f t="shared" si="84"/>
        <v>0.8</v>
      </c>
      <c r="AI370" s="50">
        <f t="shared" si="84"/>
        <v>0.8</v>
      </c>
      <c r="AJ370" s="50">
        <f t="shared" si="84"/>
        <v>0.8</v>
      </c>
    </row>
    <row r="371" spans="6:36" outlineLevel="1" x14ac:dyDescent="0.3">
      <c r="G371" s="71" t="s">
        <v>1138</v>
      </c>
      <c r="I371" s="35">
        <v>0.8</v>
      </c>
      <c r="L371" s="50">
        <f t="shared" si="83"/>
        <v>0.8</v>
      </c>
      <c r="M371" s="50">
        <f t="shared" si="83"/>
        <v>0.8</v>
      </c>
      <c r="N371" s="50">
        <f t="shared" si="83"/>
        <v>0.8</v>
      </c>
      <c r="O371" s="50">
        <f t="shared" si="83"/>
        <v>0.8</v>
      </c>
      <c r="P371" s="50">
        <f t="shared" si="83"/>
        <v>0.8</v>
      </c>
      <c r="Q371" s="50">
        <f t="shared" si="83"/>
        <v>0.8</v>
      </c>
      <c r="R371" s="50">
        <f t="shared" si="83"/>
        <v>0.8</v>
      </c>
      <c r="S371" s="50">
        <f t="shared" si="83"/>
        <v>0.8</v>
      </c>
      <c r="T371" s="50">
        <f t="shared" si="83"/>
        <v>0.8</v>
      </c>
      <c r="U371" s="50">
        <f t="shared" si="83"/>
        <v>0.8</v>
      </c>
      <c r="V371" s="50">
        <f t="shared" si="84"/>
        <v>0.8</v>
      </c>
      <c r="W371" s="50">
        <f t="shared" si="84"/>
        <v>0.8</v>
      </c>
      <c r="X371" s="50">
        <f t="shared" si="84"/>
        <v>0.8</v>
      </c>
      <c r="Y371" s="50">
        <f t="shared" si="84"/>
        <v>0.8</v>
      </c>
      <c r="Z371" s="50">
        <f t="shared" si="84"/>
        <v>0.8</v>
      </c>
      <c r="AA371" s="50">
        <f t="shared" si="84"/>
        <v>0.8</v>
      </c>
      <c r="AB371" s="50">
        <f t="shared" si="84"/>
        <v>0.8</v>
      </c>
      <c r="AC371" s="50">
        <f t="shared" si="84"/>
        <v>0.8</v>
      </c>
      <c r="AD371" s="50">
        <f t="shared" si="84"/>
        <v>0.8</v>
      </c>
      <c r="AE371" s="50">
        <f t="shared" si="84"/>
        <v>0.8</v>
      </c>
      <c r="AF371" s="50">
        <f t="shared" si="84"/>
        <v>0.8</v>
      </c>
      <c r="AG371" s="50">
        <f t="shared" si="84"/>
        <v>0.8</v>
      </c>
      <c r="AH371" s="50">
        <f t="shared" si="84"/>
        <v>0.8</v>
      </c>
      <c r="AI371" s="50">
        <f t="shared" si="84"/>
        <v>0.8</v>
      </c>
      <c r="AJ371" s="50">
        <f t="shared" si="84"/>
        <v>0.8</v>
      </c>
    </row>
    <row r="372" spans="6:36" outlineLevel="1" x14ac:dyDescent="0.3">
      <c r="G372" s="71" t="s">
        <v>1137</v>
      </c>
      <c r="I372" s="35">
        <v>0.8</v>
      </c>
      <c r="L372" s="50">
        <f t="shared" si="83"/>
        <v>0.8</v>
      </c>
      <c r="M372" s="50">
        <f t="shared" si="83"/>
        <v>0.8</v>
      </c>
      <c r="N372" s="50">
        <f t="shared" si="83"/>
        <v>0.8</v>
      </c>
      <c r="O372" s="50">
        <f t="shared" si="83"/>
        <v>0.8</v>
      </c>
      <c r="P372" s="50">
        <f t="shared" si="83"/>
        <v>0.8</v>
      </c>
      <c r="Q372" s="50">
        <f t="shared" si="83"/>
        <v>0.8</v>
      </c>
      <c r="R372" s="50">
        <f t="shared" si="83"/>
        <v>0.8</v>
      </c>
      <c r="S372" s="50">
        <f t="shared" si="83"/>
        <v>0.8</v>
      </c>
      <c r="T372" s="50">
        <f t="shared" si="83"/>
        <v>0.8</v>
      </c>
      <c r="U372" s="50">
        <f t="shared" si="83"/>
        <v>0.8</v>
      </c>
      <c r="V372" s="50">
        <f t="shared" si="84"/>
        <v>0.8</v>
      </c>
      <c r="W372" s="50">
        <f t="shared" si="84"/>
        <v>0.8</v>
      </c>
      <c r="X372" s="50">
        <f t="shared" si="84"/>
        <v>0.8</v>
      </c>
      <c r="Y372" s="50">
        <f t="shared" si="84"/>
        <v>0.8</v>
      </c>
      <c r="Z372" s="50">
        <f t="shared" si="84"/>
        <v>0.8</v>
      </c>
      <c r="AA372" s="50">
        <f t="shared" si="84"/>
        <v>0.8</v>
      </c>
      <c r="AB372" s="50">
        <f t="shared" si="84"/>
        <v>0.8</v>
      </c>
      <c r="AC372" s="50">
        <f t="shared" si="84"/>
        <v>0.8</v>
      </c>
      <c r="AD372" s="50">
        <f t="shared" si="84"/>
        <v>0.8</v>
      </c>
      <c r="AE372" s="50">
        <f t="shared" si="84"/>
        <v>0.8</v>
      </c>
      <c r="AF372" s="50">
        <f t="shared" si="84"/>
        <v>0.8</v>
      </c>
      <c r="AG372" s="50">
        <f t="shared" si="84"/>
        <v>0.8</v>
      </c>
      <c r="AH372" s="50">
        <f t="shared" si="84"/>
        <v>0.8</v>
      </c>
      <c r="AI372" s="50">
        <f t="shared" si="84"/>
        <v>0.8</v>
      </c>
      <c r="AJ372" s="50">
        <f t="shared" si="84"/>
        <v>0.8</v>
      </c>
    </row>
    <row r="373" spans="6:36" outlineLevel="1" x14ac:dyDescent="0.3">
      <c r="G373" s="71" t="s">
        <v>1136</v>
      </c>
      <c r="I373" s="35">
        <v>0.8</v>
      </c>
      <c r="L373" s="50">
        <f t="shared" si="83"/>
        <v>0.8</v>
      </c>
      <c r="M373" s="50">
        <f t="shared" si="83"/>
        <v>0.8</v>
      </c>
      <c r="N373" s="50">
        <f t="shared" si="83"/>
        <v>0.8</v>
      </c>
      <c r="O373" s="50">
        <f t="shared" si="83"/>
        <v>0.8</v>
      </c>
      <c r="P373" s="50">
        <f t="shared" si="83"/>
        <v>0.8</v>
      </c>
      <c r="Q373" s="50">
        <f t="shared" si="83"/>
        <v>0.8</v>
      </c>
      <c r="R373" s="50">
        <f t="shared" si="83"/>
        <v>0.8</v>
      </c>
      <c r="S373" s="50">
        <f t="shared" si="83"/>
        <v>0.8</v>
      </c>
      <c r="T373" s="50">
        <f t="shared" si="83"/>
        <v>0.8</v>
      </c>
      <c r="U373" s="50">
        <f t="shared" si="83"/>
        <v>0.8</v>
      </c>
      <c r="V373" s="50">
        <f t="shared" si="84"/>
        <v>0.8</v>
      </c>
      <c r="W373" s="50">
        <f t="shared" si="84"/>
        <v>0.8</v>
      </c>
      <c r="X373" s="50">
        <f t="shared" si="84"/>
        <v>0.8</v>
      </c>
      <c r="Y373" s="50">
        <f t="shared" si="84"/>
        <v>0.8</v>
      </c>
      <c r="Z373" s="50">
        <f t="shared" si="84"/>
        <v>0.8</v>
      </c>
      <c r="AA373" s="50">
        <f t="shared" si="84"/>
        <v>0.8</v>
      </c>
      <c r="AB373" s="50">
        <f t="shared" si="84"/>
        <v>0.8</v>
      </c>
      <c r="AC373" s="50">
        <f t="shared" si="84"/>
        <v>0.8</v>
      </c>
      <c r="AD373" s="50">
        <f t="shared" si="84"/>
        <v>0.8</v>
      </c>
      <c r="AE373" s="50">
        <f t="shared" si="84"/>
        <v>0.8</v>
      </c>
      <c r="AF373" s="50">
        <f t="shared" si="84"/>
        <v>0.8</v>
      </c>
      <c r="AG373" s="50">
        <f t="shared" si="84"/>
        <v>0.8</v>
      </c>
      <c r="AH373" s="50">
        <f t="shared" si="84"/>
        <v>0.8</v>
      </c>
      <c r="AI373" s="50">
        <f t="shared" si="84"/>
        <v>0.8</v>
      </c>
      <c r="AJ373" s="50">
        <f t="shared" si="84"/>
        <v>0.8</v>
      </c>
    </row>
    <row r="374" spans="6:36" outlineLevel="1" x14ac:dyDescent="0.3">
      <c r="F374" s="68" t="s">
        <v>1162</v>
      </c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</row>
    <row r="375" spans="6:36" outlineLevel="1" x14ac:dyDescent="0.3">
      <c r="G375" s="144" t="s">
        <v>1161</v>
      </c>
      <c r="H375" s="33">
        <f>K261</f>
        <v>2800000</v>
      </c>
      <c r="K375" s="433" t="s">
        <v>1150</v>
      </c>
      <c r="L375" s="47">
        <f t="shared" ref="L375:AJ375" si="85">SUMIF($L$349:$AJ$349,L$6,$L$331:$AJ$331)/L362</f>
        <v>0</v>
      </c>
      <c r="M375" s="47">
        <f t="shared" si="85"/>
        <v>1776.1595856979163</v>
      </c>
      <c r="N375" s="47">
        <f t="shared" si="85"/>
        <v>0</v>
      </c>
      <c r="O375" s="47">
        <f t="shared" si="85"/>
        <v>0</v>
      </c>
      <c r="P375" s="47">
        <f t="shared" si="85"/>
        <v>2221.6245477593216</v>
      </c>
      <c r="Q375" s="47">
        <f t="shared" si="85"/>
        <v>0</v>
      </c>
      <c r="R375" s="47">
        <f t="shared" si="85"/>
        <v>0</v>
      </c>
      <c r="S375" s="47">
        <f t="shared" si="85"/>
        <v>0</v>
      </c>
      <c r="T375" s="47">
        <f t="shared" si="85"/>
        <v>0</v>
      </c>
      <c r="U375" s="47">
        <f t="shared" si="85"/>
        <v>19401.160262367259</v>
      </c>
      <c r="V375" s="47">
        <f t="shared" si="85"/>
        <v>0</v>
      </c>
      <c r="W375" s="47">
        <f t="shared" si="85"/>
        <v>0</v>
      </c>
      <c r="X375" s="47">
        <f t="shared" si="85"/>
        <v>0</v>
      </c>
      <c r="Y375" s="47">
        <f t="shared" si="85"/>
        <v>0</v>
      </c>
      <c r="Z375" s="47">
        <f t="shared" si="85"/>
        <v>0</v>
      </c>
      <c r="AA375" s="47">
        <f t="shared" si="85"/>
        <v>1.0556041755009609</v>
      </c>
      <c r="AB375" s="47">
        <f t="shared" si="85"/>
        <v>0</v>
      </c>
      <c r="AC375" s="47">
        <f t="shared" si="85"/>
        <v>0</v>
      </c>
      <c r="AD375" s="47">
        <f t="shared" si="85"/>
        <v>0</v>
      </c>
      <c r="AE375" s="47">
        <f t="shared" si="85"/>
        <v>0</v>
      </c>
      <c r="AF375" s="47">
        <f t="shared" si="85"/>
        <v>0</v>
      </c>
      <c r="AG375" s="47">
        <f t="shared" si="85"/>
        <v>0</v>
      </c>
      <c r="AH375" s="47">
        <f t="shared" si="85"/>
        <v>0</v>
      </c>
      <c r="AI375" s="47">
        <f t="shared" si="85"/>
        <v>0</v>
      </c>
      <c r="AJ375" s="47">
        <f t="shared" si="85"/>
        <v>0</v>
      </c>
    </row>
    <row r="376" spans="6:36" outlineLevel="1" x14ac:dyDescent="0.3">
      <c r="G376" s="144" t="s">
        <v>1160</v>
      </c>
      <c r="H376" s="33">
        <f>L261</f>
        <v>108000</v>
      </c>
      <c r="K376" s="433" t="s">
        <v>1159</v>
      </c>
      <c r="L376" s="47">
        <f t="shared" ref="L376:AJ376" si="86">(SUMIF($L$349:$AJ$349,L$6,$L$312:$AJ$312)+SUMIF($L$349:$AJ$349,L$6,$L$313:$AJ$313))/L362</f>
        <v>0</v>
      </c>
      <c r="M376" s="47">
        <f t="shared" si="86"/>
        <v>155.90716516994667</v>
      </c>
      <c r="N376" s="47">
        <f t="shared" si="86"/>
        <v>0</v>
      </c>
      <c r="O376" s="47">
        <f t="shared" si="86"/>
        <v>0</v>
      </c>
      <c r="P376" s="47">
        <f t="shared" si="86"/>
        <v>195.00904541582651</v>
      </c>
      <c r="Q376" s="47">
        <f t="shared" si="86"/>
        <v>0</v>
      </c>
      <c r="R376" s="47">
        <f t="shared" si="86"/>
        <v>0</v>
      </c>
      <c r="S376" s="47">
        <f t="shared" si="86"/>
        <v>0</v>
      </c>
      <c r="T376" s="47">
        <f t="shared" si="86"/>
        <v>0</v>
      </c>
      <c r="U376" s="47">
        <f t="shared" si="86"/>
        <v>1702.9888090404634</v>
      </c>
      <c r="V376" s="47">
        <f t="shared" si="86"/>
        <v>0</v>
      </c>
      <c r="W376" s="47">
        <f t="shared" si="86"/>
        <v>0</v>
      </c>
      <c r="X376" s="47">
        <f t="shared" si="86"/>
        <v>0</v>
      </c>
      <c r="Y376" s="47">
        <f t="shared" si="86"/>
        <v>0</v>
      </c>
      <c r="Z376" s="47">
        <f t="shared" si="86"/>
        <v>0</v>
      </c>
      <c r="AA376" s="47">
        <f t="shared" si="86"/>
        <v>9.2658483994976018E-2</v>
      </c>
      <c r="AB376" s="47">
        <f t="shared" si="86"/>
        <v>0</v>
      </c>
      <c r="AC376" s="47">
        <f t="shared" si="86"/>
        <v>0</v>
      </c>
      <c r="AD376" s="47">
        <f t="shared" si="86"/>
        <v>0</v>
      </c>
      <c r="AE376" s="47">
        <f t="shared" si="86"/>
        <v>0</v>
      </c>
      <c r="AF376" s="47">
        <f t="shared" si="86"/>
        <v>0</v>
      </c>
      <c r="AG376" s="47">
        <f t="shared" si="86"/>
        <v>0</v>
      </c>
      <c r="AH376" s="47">
        <f t="shared" si="86"/>
        <v>0</v>
      </c>
      <c r="AI376" s="47">
        <f t="shared" si="86"/>
        <v>0</v>
      </c>
      <c r="AJ376" s="47">
        <f t="shared" si="86"/>
        <v>0</v>
      </c>
    </row>
    <row r="377" spans="6:36" outlineLevel="1" x14ac:dyDescent="0.3">
      <c r="G377" s="144" t="s">
        <v>1158</v>
      </c>
      <c r="H377" s="33">
        <f>M261</f>
        <v>5400000</v>
      </c>
      <c r="K377" s="433" t="s">
        <v>1155</v>
      </c>
      <c r="L377" s="47">
        <f t="shared" ref="L377:AJ377" si="87">SUMIF($L$349:$AJ$349,L$6,$L$333:$AJ$333)/L362</f>
        <v>0</v>
      </c>
      <c r="M377" s="47">
        <f t="shared" si="87"/>
        <v>157.20721553879642</v>
      </c>
      <c r="N377" s="47">
        <f t="shared" si="87"/>
        <v>0</v>
      </c>
      <c r="O377" s="47">
        <f t="shared" si="87"/>
        <v>0</v>
      </c>
      <c r="P377" s="47">
        <f t="shared" si="87"/>
        <v>196.63515144594732</v>
      </c>
      <c r="Q377" s="47">
        <f t="shared" si="87"/>
        <v>0</v>
      </c>
      <c r="R377" s="47">
        <f t="shared" si="87"/>
        <v>0</v>
      </c>
      <c r="S377" s="47">
        <f t="shared" si="87"/>
        <v>0</v>
      </c>
      <c r="T377" s="47">
        <f t="shared" si="87"/>
        <v>0</v>
      </c>
      <c r="U377" s="47">
        <f t="shared" si="87"/>
        <v>1717.1893829969379</v>
      </c>
      <c r="V377" s="47">
        <f t="shared" si="87"/>
        <v>0</v>
      </c>
      <c r="W377" s="47">
        <f t="shared" si="87"/>
        <v>0</v>
      </c>
      <c r="X377" s="47">
        <f t="shared" si="87"/>
        <v>0</v>
      </c>
      <c r="Y377" s="47">
        <f t="shared" si="87"/>
        <v>0</v>
      </c>
      <c r="Z377" s="47">
        <f t="shared" si="87"/>
        <v>0</v>
      </c>
      <c r="AA377" s="47">
        <f t="shared" si="87"/>
        <v>9.3431127742063733E-2</v>
      </c>
      <c r="AB377" s="47">
        <f t="shared" si="87"/>
        <v>0</v>
      </c>
      <c r="AC377" s="47">
        <f t="shared" si="87"/>
        <v>0</v>
      </c>
      <c r="AD377" s="47">
        <f t="shared" si="87"/>
        <v>0</v>
      </c>
      <c r="AE377" s="47">
        <f t="shared" si="87"/>
        <v>0</v>
      </c>
      <c r="AF377" s="47">
        <f t="shared" si="87"/>
        <v>0</v>
      </c>
      <c r="AG377" s="47">
        <f t="shared" si="87"/>
        <v>0</v>
      </c>
      <c r="AH377" s="47">
        <f t="shared" si="87"/>
        <v>0</v>
      </c>
      <c r="AI377" s="47">
        <f t="shared" si="87"/>
        <v>0</v>
      </c>
      <c r="AJ377" s="47">
        <f t="shared" si="87"/>
        <v>0</v>
      </c>
    </row>
    <row r="378" spans="6:36" outlineLevel="1" x14ac:dyDescent="0.3">
      <c r="G378" s="144" t="s">
        <v>1157</v>
      </c>
      <c r="H378" s="33">
        <f>K262</f>
        <v>5400000</v>
      </c>
      <c r="K378" s="433" t="s">
        <v>1150</v>
      </c>
      <c r="L378" s="47">
        <f t="shared" ref="L378:AJ378" si="88">SUMIF($L$350:$AJ$350,L$6,$L$331:$AJ$331)/L363</f>
        <v>0</v>
      </c>
      <c r="M378" s="47">
        <f t="shared" si="88"/>
        <v>1776.1595856979163</v>
      </c>
      <c r="N378" s="47">
        <f t="shared" si="88"/>
        <v>0</v>
      </c>
      <c r="O378" s="47">
        <f t="shared" si="88"/>
        <v>0</v>
      </c>
      <c r="P378" s="47">
        <f t="shared" si="88"/>
        <v>2221.6245477593216</v>
      </c>
      <c r="Q378" s="47">
        <f t="shared" si="88"/>
        <v>0</v>
      </c>
      <c r="R378" s="47">
        <f t="shared" si="88"/>
        <v>0</v>
      </c>
      <c r="S378" s="47">
        <f t="shared" si="88"/>
        <v>0</v>
      </c>
      <c r="T378" s="47">
        <f t="shared" si="88"/>
        <v>0</v>
      </c>
      <c r="U378" s="47">
        <f t="shared" si="88"/>
        <v>19401.160262367259</v>
      </c>
      <c r="V378" s="47">
        <f t="shared" si="88"/>
        <v>0</v>
      </c>
      <c r="W378" s="47">
        <f t="shared" si="88"/>
        <v>0</v>
      </c>
      <c r="X378" s="47">
        <f t="shared" si="88"/>
        <v>0</v>
      </c>
      <c r="Y378" s="47">
        <f t="shared" si="88"/>
        <v>0</v>
      </c>
      <c r="Z378" s="47">
        <f t="shared" si="88"/>
        <v>0</v>
      </c>
      <c r="AA378" s="47">
        <f t="shared" si="88"/>
        <v>1.0556041755009609</v>
      </c>
      <c r="AB378" s="47">
        <f t="shared" si="88"/>
        <v>0</v>
      </c>
      <c r="AC378" s="47">
        <f t="shared" si="88"/>
        <v>0</v>
      </c>
      <c r="AD378" s="47">
        <f t="shared" si="88"/>
        <v>0</v>
      </c>
      <c r="AE378" s="47">
        <f t="shared" si="88"/>
        <v>0</v>
      </c>
      <c r="AF378" s="47">
        <f t="shared" si="88"/>
        <v>0</v>
      </c>
      <c r="AG378" s="47">
        <f t="shared" si="88"/>
        <v>0</v>
      </c>
      <c r="AH378" s="47">
        <f t="shared" si="88"/>
        <v>0</v>
      </c>
      <c r="AI378" s="47">
        <f t="shared" si="88"/>
        <v>0</v>
      </c>
      <c r="AJ378" s="47">
        <f t="shared" si="88"/>
        <v>0</v>
      </c>
    </row>
    <row r="379" spans="6:36" outlineLevel="1" x14ac:dyDescent="0.3">
      <c r="G379" s="144" t="s">
        <v>1156</v>
      </c>
      <c r="H379" s="33">
        <f>M262</f>
        <v>24000000</v>
      </c>
      <c r="K379" s="433" t="s">
        <v>1155</v>
      </c>
      <c r="L379" s="47">
        <f t="shared" ref="L379:AJ379" si="89">SUMIF($L$350:$AJ$350,L$6,$L$333:$AJ$333)/L363</f>
        <v>0</v>
      </c>
      <c r="M379" s="47">
        <f t="shared" si="89"/>
        <v>157.20721553879642</v>
      </c>
      <c r="N379" s="47">
        <f t="shared" si="89"/>
        <v>0</v>
      </c>
      <c r="O379" s="47">
        <f t="shared" si="89"/>
        <v>0</v>
      </c>
      <c r="P379" s="47">
        <f t="shared" si="89"/>
        <v>196.63515144594732</v>
      </c>
      <c r="Q379" s="47">
        <f t="shared" si="89"/>
        <v>0</v>
      </c>
      <c r="R379" s="47">
        <f t="shared" si="89"/>
        <v>0</v>
      </c>
      <c r="S379" s="47">
        <f t="shared" si="89"/>
        <v>0</v>
      </c>
      <c r="T379" s="47">
        <f t="shared" si="89"/>
        <v>0</v>
      </c>
      <c r="U379" s="47">
        <f t="shared" si="89"/>
        <v>1717.1893829969379</v>
      </c>
      <c r="V379" s="47">
        <f t="shared" si="89"/>
        <v>0</v>
      </c>
      <c r="W379" s="47">
        <f t="shared" si="89"/>
        <v>0</v>
      </c>
      <c r="X379" s="47">
        <f t="shared" si="89"/>
        <v>0</v>
      </c>
      <c r="Y379" s="47">
        <f t="shared" si="89"/>
        <v>0</v>
      </c>
      <c r="Z379" s="47">
        <f t="shared" si="89"/>
        <v>0</v>
      </c>
      <c r="AA379" s="47">
        <f t="shared" si="89"/>
        <v>9.3431127742063733E-2</v>
      </c>
      <c r="AB379" s="47">
        <f t="shared" si="89"/>
        <v>0</v>
      </c>
      <c r="AC379" s="47">
        <f t="shared" si="89"/>
        <v>0</v>
      </c>
      <c r="AD379" s="47">
        <f t="shared" si="89"/>
        <v>0</v>
      </c>
      <c r="AE379" s="47">
        <f t="shared" si="89"/>
        <v>0</v>
      </c>
      <c r="AF379" s="47">
        <f t="shared" si="89"/>
        <v>0</v>
      </c>
      <c r="AG379" s="47">
        <f t="shared" si="89"/>
        <v>0</v>
      </c>
      <c r="AH379" s="47">
        <f t="shared" si="89"/>
        <v>0</v>
      </c>
      <c r="AI379" s="47">
        <f t="shared" si="89"/>
        <v>0</v>
      </c>
      <c r="AJ379" s="47">
        <f t="shared" si="89"/>
        <v>0</v>
      </c>
    </row>
    <row r="380" spans="6:36" outlineLevel="1" x14ac:dyDescent="0.3">
      <c r="G380" s="144" t="s">
        <v>1154</v>
      </c>
      <c r="H380" s="33">
        <f>K264</f>
        <v>6000000</v>
      </c>
      <c r="K380" s="433" t="s">
        <v>1150</v>
      </c>
      <c r="L380" s="47">
        <f t="shared" ref="L380:AJ380" si="90">(SUMIF($L$352:$AJ$352,L$6,$L$331:$AJ$331)+SUMIF($L$352:$AJ$352,L$6,$L$332:$AJ$332))/L365</f>
        <v>0</v>
      </c>
      <c r="M380" s="47">
        <f t="shared" si="90"/>
        <v>1973.5106507754626</v>
      </c>
      <c r="N380" s="47">
        <f t="shared" si="90"/>
        <v>0</v>
      </c>
      <c r="O380" s="47">
        <f t="shared" si="90"/>
        <v>0</v>
      </c>
      <c r="P380" s="47">
        <f t="shared" si="90"/>
        <v>2468.4717197325799</v>
      </c>
      <c r="Q380" s="47">
        <f t="shared" si="90"/>
        <v>0</v>
      </c>
      <c r="R380" s="47">
        <f t="shared" si="90"/>
        <v>0</v>
      </c>
      <c r="S380" s="47">
        <f t="shared" si="90"/>
        <v>0</v>
      </c>
      <c r="T380" s="47">
        <f t="shared" si="90"/>
        <v>0</v>
      </c>
      <c r="U380" s="47">
        <f t="shared" si="90"/>
        <v>21556.844735963623</v>
      </c>
      <c r="V380" s="47">
        <f t="shared" si="90"/>
        <v>0</v>
      </c>
      <c r="W380" s="47">
        <f t="shared" si="90"/>
        <v>0</v>
      </c>
      <c r="X380" s="47">
        <f t="shared" si="90"/>
        <v>0</v>
      </c>
      <c r="Y380" s="47">
        <f t="shared" si="90"/>
        <v>0</v>
      </c>
      <c r="Z380" s="47">
        <f t="shared" si="90"/>
        <v>0</v>
      </c>
      <c r="AA380" s="47">
        <f t="shared" si="90"/>
        <v>1.1728935283344009</v>
      </c>
      <c r="AB380" s="47">
        <f t="shared" si="90"/>
        <v>0</v>
      </c>
      <c r="AC380" s="47">
        <f t="shared" si="90"/>
        <v>0</v>
      </c>
      <c r="AD380" s="47">
        <f t="shared" si="90"/>
        <v>0</v>
      </c>
      <c r="AE380" s="47">
        <f t="shared" si="90"/>
        <v>0</v>
      </c>
      <c r="AF380" s="47">
        <f t="shared" si="90"/>
        <v>0</v>
      </c>
      <c r="AG380" s="47">
        <f t="shared" si="90"/>
        <v>0</v>
      </c>
      <c r="AH380" s="47">
        <f t="shared" si="90"/>
        <v>0</v>
      </c>
      <c r="AI380" s="47">
        <f t="shared" si="90"/>
        <v>0</v>
      </c>
      <c r="AJ380" s="47">
        <f t="shared" si="90"/>
        <v>0</v>
      </c>
    </row>
    <row r="381" spans="6:36" outlineLevel="1" x14ac:dyDescent="0.3">
      <c r="G381" s="144" t="s">
        <v>1153</v>
      </c>
      <c r="H381" s="33">
        <f>N266</f>
        <v>600000</v>
      </c>
      <c r="K381" s="433" t="s">
        <v>1152</v>
      </c>
      <c r="L381" s="47">
        <f t="shared" ref="L381:AJ381" si="91">SUMIF($L$353:$AJ$353,L$6,$L$330:$AJ$330)/L366</f>
        <v>0</v>
      </c>
      <c r="M381" s="47">
        <f t="shared" si="91"/>
        <v>52583.095902354129</v>
      </c>
      <c r="N381" s="47">
        <f t="shared" si="91"/>
        <v>0</v>
      </c>
      <c r="O381" s="47">
        <f t="shared" si="91"/>
        <v>0</v>
      </c>
      <c r="P381" s="47">
        <f t="shared" si="91"/>
        <v>65771.058858964985</v>
      </c>
      <c r="Q381" s="47">
        <f t="shared" si="91"/>
        <v>0</v>
      </c>
      <c r="R381" s="47">
        <f t="shared" si="91"/>
        <v>0</v>
      </c>
      <c r="S381" s="47">
        <f t="shared" si="91"/>
        <v>0</v>
      </c>
      <c r="T381" s="47">
        <f t="shared" si="91"/>
        <v>0</v>
      </c>
      <c r="U381" s="47">
        <f t="shared" si="91"/>
        <v>574370.16296716209</v>
      </c>
      <c r="V381" s="47">
        <f t="shared" si="91"/>
        <v>0</v>
      </c>
      <c r="W381" s="47">
        <f t="shared" si="91"/>
        <v>0</v>
      </c>
      <c r="X381" s="47">
        <f t="shared" si="91"/>
        <v>0</v>
      </c>
      <c r="Y381" s="47">
        <f t="shared" si="91"/>
        <v>0</v>
      </c>
      <c r="Z381" s="47">
        <f t="shared" si="91"/>
        <v>0</v>
      </c>
      <c r="AA381" s="47">
        <f t="shared" si="91"/>
        <v>31.251097053580249</v>
      </c>
      <c r="AB381" s="47">
        <f t="shared" si="91"/>
        <v>0</v>
      </c>
      <c r="AC381" s="47">
        <f t="shared" si="91"/>
        <v>0</v>
      </c>
      <c r="AD381" s="47">
        <f t="shared" si="91"/>
        <v>0</v>
      </c>
      <c r="AE381" s="47">
        <f t="shared" si="91"/>
        <v>0</v>
      </c>
      <c r="AF381" s="47">
        <f t="shared" si="91"/>
        <v>0</v>
      </c>
      <c r="AG381" s="47">
        <f t="shared" si="91"/>
        <v>0</v>
      </c>
      <c r="AH381" s="47">
        <f t="shared" si="91"/>
        <v>0</v>
      </c>
      <c r="AI381" s="47">
        <f t="shared" si="91"/>
        <v>0</v>
      </c>
      <c r="AJ381" s="47">
        <f t="shared" si="91"/>
        <v>0</v>
      </c>
    </row>
    <row r="382" spans="6:36" outlineLevel="1" x14ac:dyDescent="0.3">
      <c r="G382" s="144" t="s">
        <v>1151</v>
      </c>
      <c r="H382" s="33">
        <f>K269</f>
        <v>12000000</v>
      </c>
      <c r="K382" s="433" t="s">
        <v>1150</v>
      </c>
      <c r="L382" s="47">
        <f t="shared" ref="L382:AJ382" si="92">(SUMIF($L$354:$AJ$354,L$6,$L$331:$AJ$331)+SUMIF($L$354:$AJ$354,L$6,$L$332:$AJ$332))/L367</f>
        <v>0</v>
      </c>
      <c r="M382" s="47">
        <f t="shared" si="92"/>
        <v>1973.5106507754626</v>
      </c>
      <c r="N382" s="47">
        <f t="shared" si="92"/>
        <v>0</v>
      </c>
      <c r="O382" s="47">
        <f t="shared" si="92"/>
        <v>0</v>
      </c>
      <c r="P382" s="47">
        <f t="shared" si="92"/>
        <v>2468.4717197325799</v>
      </c>
      <c r="Q382" s="47">
        <f t="shared" si="92"/>
        <v>0</v>
      </c>
      <c r="R382" s="47">
        <f t="shared" si="92"/>
        <v>0</v>
      </c>
      <c r="S382" s="47">
        <f t="shared" si="92"/>
        <v>0</v>
      </c>
      <c r="T382" s="47">
        <f t="shared" si="92"/>
        <v>0</v>
      </c>
      <c r="U382" s="47">
        <f t="shared" si="92"/>
        <v>21556.844735963623</v>
      </c>
      <c r="V382" s="47">
        <f t="shared" si="92"/>
        <v>0</v>
      </c>
      <c r="W382" s="47">
        <f t="shared" si="92"/>
        <v>0</v>
      </c>
      <c r="X382" s="47">
        <f t="shared" si="92"/>
        <v>0</v>
      </c>
      <c r="Y382" s="47">
        <f t="shared" si="92"/>
        <v>0</v>
      </c>
      <c r="Z382" s="47">
        <f t="shared" si="92"/>
        <v>0</v>
      </c>
      <c r="AA382" s="47">
        <f t="shared" si="92"/>
        <v>1.1728935283344009</v>
      </c>
      <c r="AB382" s="47">
        <f t="shared" si="92"/>
        <v>0</v>
      </c>
      <c r="AC382" s="47">
        <f t="shared" si="92"/>
        <v>0</v>
      </c>
      <c r="AD382" s="47">
        <f t="shared" si="92"/>
        <v>0</v>
      </c>
      <c r="AE382" s="47">
        <f t="shared" si="92"/>
        <v>0</v>
      </c>
      <c r="AF382" s="47">
        <f t="shared" si="92"/>
        <v>0</v>
      </c>
      <c r="AG382" s="47">
        <f t="shared" si="92"/>
        <v>0</v>
      </c>
      <c r="AH382" s="47">
        <f t="shared" si="92"/>
        <v>0</v>
      </c>
      <c r="AI382" s="47">
        <f t="shared" si="92"/>
        <v>0</v>
      </c>
      <c r="AJ382" s="47">
        <f t="shared" si="92"/>
        <v>0</v>
      </c>
    </row>
    <row r="383" spans="6:36" outlineLevel="1" x14ac:dyDescent="0.3">
      <c r="G383" s="144" t="s">
        <v>1149</v>
      </c>
      <c r="H383" s="33">
        <f>L269</f>
        <v>22000000</v>
      </c>
      <c r="L383" s="47">
        <f t="shared" ref="L383:AJ383" si="93">SUMIF($L$354:$AJ$354,L$6,$L$335:$AJ$335)/L367</f>
        <v>0</v>
      </c>
      <c r="M383" s="47">
        <f t="shared" si="93"/>
        <v>95949.406058252804</v>
      </c>
      <c r="N383" s="47">
        <f t="shared" si="93"/>
        <v>0</v>
      </c>
      <c r="O383" s="47">
        <f t="shared" si="93"/>
        <v>0</v>
      </c>
      <c r="P383" s="47">
        <f t="shared" si="93"/>
        <v>120013.74063366151</v>
      </c>
      <c r="Q383" s="47">
        <f t="shared" si="93"/>
        <v>0</v>
      </c>
      <c r="R383" s="47">
        <f t="shared" si="93"/>
        <v>0</v>
      </c>
      <c r="S383" s="47">
        <f t="shared" si="93"/>
        <v>0</v>
      </c>
      <c r="T383" s="47">
        <f t="shared" si="93"/>
        <v>0</v>
      </c>
      <c r="U383" s="47">
        <f t="shared" si="93"/>
        <v>1048064.4976975158</v>
      </c>
      <c r="V383" s="47">
        <f t="shared" si="93"/>
        <v>0</v>
      </c>
      <c r="W383" s="47">
        <f t="shared" si="93"/>
        <v>0</v>
      </c>
      <c r="X383" s="47">
        <f t="shared" si="93"/>
        <v>0</v>
      </c>
      <c r="Y383" s="47">
        <f t="shared" si="93"/>
        <v>0</v>
      </c>
      <c r="Z383" s="47">
        <f t="shared" si="93"/>
        <v>0</v>
      </c>
      <c r="AA383" s="47">
        <f t="shared" si="93"/>
        <v>57.024489515186495</v>
      </c>
      <c r="AB383" s="47">
        <f t="shared" si="93"/>
        <v>0</v>
      </c>
      <c r="AC383" s="47">
        <f t="shared" si="93"/>
        <v>0</v>
      </c>
      <c r="AD383" s="47">
        <f t="shared" si="93"/>
        <v>0</v>
      </c>
      <c r="AE383" s="47">
        <f t="shared" si="93"/>
        <v>0</v>
      </c>
      <c r="AF383" s="47">
        <f t="shared" si="93"/>
        <v>0</v>
      </c>
      <c r="AG383" s="47">
        <f t="shared" si="93"/>
        <v>0</v>
      </c>
      <c r="AH383" s="47">
        <f t="shared" si="93"/>
        <v>0</v>
      </c>
      <c r="AI383" s="47">
        <f t="shared" si="93"/>
        <v>0</v>
      </c>
      <c r="AJ383" s="47">
        <f t="shared" si="93"/>
        <v>0</v>
      </c>
    </row>
    <row r="384" spans="6:36" outlineLevel="1" x14ac:dyDescent="0.3">
      <c r="G384" s="144" t="s">
        <v>1148</v>
      </c>
      <c r="H384" s="33">
        <f>L270</f>
        <v>10000000</v>
      </c>
      <c r="L384" s="47">
        <f t="shared" ref="L384:AJ384" si="94">SUMIF($L$355:$AJ$355,L$6,$L$335:$AJ$335)/L368</f>
        <v>0</v>
      </c>
      <c r="M384" s="47">
        <f t="shared" si="94"/>
        <v>95949.406058252804</v>
      </c>
      <c r="N384" s="47">
        <f t="shared" si="94"/>
        <v>0</v>
      </c>
      <c r="O384" s="47">
        <f t="shared" si="94"/>
        <v>0</v>
      </c>
      <c r="P384" s="47">
        <f t="shared" si="94"/>
        <v>120013.74063366151</v>
      </c>
      <c r="Q384" s="47">
        <f t="shared" si="94"/>
        <v>0</v>
      </c>
      <c r="R384" s="47">
        <f t="shared" si="94"/>
        <v>0</v>
      </c>
      <c r="S384" s="47">
        <f t="shared" si="94"/>
        <v>0</v>
      </c>
      <c r="T384" s="47">
        <f t="shared" si="94"/>
        <v>0</v>
      </c>
      <c r="U384" s="47">
        <f t="shared" si="94"/>
        <v>1048064.4976975158</v>
      </c>
      <c r="V384" s="47">
        <f t="shared" si="94"/>
        <v>0</v>
      </c>
      <c r="W384" s="47">
        <f t="shared" si="94"/>
        <v>0</v>
      </c>
      <c r="X384" s="47">
        <f t="shared" si="94"/>
        <v>0</v>
      </c>
      <c r="Y384" s="47">
        <f t="shared" si="94"/>
        <v>0</v>
      </c>
      <c r="Z384" s="47">
        <f t="shared" si="94"/>
        <v>0</v>
      </c>
      <c r="AA384" s="47">
        <f t="shared" si="94"/>
        <v>57.024489515186495</v>
      </c>
      <c r="AB384" s="47">
        <f t="shared" si="94"/>
        <v>0</v>
      </c>
      <c r="AC384" s="47">
        <f t="shared" si="94"/>
        <v>0</v>
      </c>
      <c r="AD384" s="47">
        <f t="shared" si="94"/>
        <v>0</v>
      </c>
      <c r="AE384" s="47">
        <f t="shared" si="94"/>
        <v>0</v>
      </c>
      <c r="AF384" s="47">
        <f t="shared" si="94"/>
        <v>0</v>
      </c>
      <c r="AG384" s="47">
        <f t="shared" si="94"/>
        <v>0</v>
      </c>
      <c r="AH384" s="47">
        <f t="shared" si="94"/>
        <v>0</v>
      </c>
      <c r="AI384" s="47">
        <f t="shared" si="94"/>
        <v>0</v>
      </c>
      <c r="AJ384" s="47">
        <f t="shared" si="94"/>
        <v>0</v>
      </c>
    </row>
    <row r="385" spans="6:36" outlineLevel="1" x14ac:dyDescent="0.3">
      <c r="G385" s="144" t="s">
        <v>1147</v>
      </c>
      <c r="H385" s="33">
        <f>M270</f>
        <v>100</v>
      </c>
      <c r="L385" s="47">
        <f t="shared" ref="L385:AJ385" si="95">SUMIF($L$355:$AJ$355,L$6,$L$338:$AJ$338)/1000/L368</f>
        <v>0</v>
      </c>
      <c r="M385" s="47">
        <f t="shared" si="95"/>
        <v>0.31871584805930175</v>
      </c>
      <c r="N385" s="47">
        <f t="shared" si="95"/>
        <v>0</v>
      </c>
      <c r="O385" s="47">
        <f t="shared" si="95"/>
        <v>0</v>
      </c>
      <c r="P385" s="47">
        <f t="shared" si="95"/>
        <v>0.39865052527374684</v>
      </c>
      <c r="Q385" s="47">
        <f t="shared" si="95"/>
        <v>0</v>
      </c>
      <c r="R385" s="47">
        <f t="shared" si="95"/>
        <v>0</v>
      </c>
      <c r="S385" s="47">
        <f t="shared" si="95"/>
        <v>0</v>
      </c>
      <c r="T385" s="47">
        <f t="shared" si="95"/>
        <v>0</v>
      </c>
      <c r="U385" s="47">
        <f t="shared" si="95"/>
        <v>3.4813635532221086</v>
      </c>
      <c r="V385" s="47">
        <f t="shared" si="95"/>
        <v>0</v>
      </c>
      <c r="W385" s="47">
        <f t="shared" si="95"/>
        <v>0</v>
      </c>
      <c r="X385" s="47">
        <f t="shared" si="95"/>
        <v>0</v>
      </c>
      <c r="Y385" s="47">
        <f t="shared" si="95"/>
        <v>0</v>
      </c>
      <c r="Z385" s="47">
        <f t="shared" si="95"/>
        <v>0</v>
      </c>
      <c r="AA385" s="47">
        <f t="shared" si="95"/>
        <v>1.8941866638494102E-4</v>
      </c>
      <c r="AB385" s="47">
        <f t="shared" si="95"/>
        <v>0</v>
      </c>
      <c r="AC385" s="47">
        <f t="shared" si="95"/>
        <v>0</v>
      </c>
      <c r="AD385" s="47">
        <f t="shared" si="95"/>
        <v>0</v>
      </c>
      <c r="AE385" s="47">
        <f t="shared" si="95"/>
        <v>0</v>
      </c>
      <c r="AF385" s="47">
        <f t="shared" si="95"/>
        <v>0</v>
      </c>
      <c r="AG385" s="47">
        <f t="shared" si="95"/>
        <v>0</v>
      </c>
      <c r="AH385" s="47">
        <f t="shared" si="95"/>
        <v>0</v>
      </c>
      <c r="AI385" s="47">
        <f t="shared" si="95"/>
        <v>0</v>
      </c>
      <c r="AJ385" s="47">
        <f t="shared" si="95"/>
        <v>0</v>
      </c>
    </row>
    <row r="386" spans="6:36" outlineLevel="1" x14ac:dyDescent="0.3">
      <c r="G386" s="144" t="s">
        <v>1146</v>
      </c>
      <c r="H386" s="33">
        <f>N271</f>
        <v>3000</v>
      </c>
      <c r="L386" s="47">
        <f t="shared" ref="L386:AJ386" si="96">SUMIF($L$356:$AJ$356,L$6,$L$336:$AJ$336)/1000/L369</f>
        <v>0</v>
      </c>
      <c r="M386" s="47">
        <f t="shared" si="96"/>
        <v>8.6653252841345299E-2</v>
      </c>
      <c r="N386" s="47">
        <f t="shared" si="96"/>
        <v>0</v>
      </c>
      <c r="O386" s="47">
        <f t="shared" si="96"/>
        <v>0</v>
      </c>
      <c r="P386" s="47">
        <f t="shared" si="96"/>
        <v>0.10838609053244699</v>
      </c>
      <c r="Q386" s="47">
        <f t="shared" si="96"/>
        <v>0</v>
      </c>
      <c r="R386" s="47">
        <f t="shared" si="96"/>
        <v>0</v>
      </c>
      <c r="S386" s="47">
        <f t="shared" si="96"/>
        <v>0</v>
      </c>
      <c r="T386" s="47">
        <f t="shared" si="96"/>
        <v>0</v>
      </c>
      <c r="U386" s="47">
        <f t="shared" si="96"/>
        <v>0.94652173102439874</v>
      </c>
      <c r="V386" s="47">
        <f t="shared" si="96"/>
        <v>0</v>
      </c>
      <c r="W386" s="47">
        <f t="shared" si="96"/>
        <v>0</v>
      </c>
      <c r="X386" s="47">
        <f t="shared" si="96"/>
        <v>0</v>
      </c>
      <c r="Y386" s="47">
        <f t="shared" si="96"/>
        <v>0</v>
      </c>
      <c r="Z386" s="47">
        <f t="shared" si="96"/>
        <v>0</v>
      </c>
      <c r="AA386" s="47">
        <f t="shared" si="96"/>
        <v>5.1499615381757572E-5</v>
      </c>
      <c r="AB386" s="47">
        <f t="shared" si="96"/>
        <v>0</v>
      </c>
      <c r="AC386" s="47">
        <f t="shared" si="96"/>
        <v>0</v>
      </c>
      <c r="AD386" s="47">
        <f t="shared" si="96"/>
        <v>0</v>
      </c>
      <c r="AE386" s="47">
        <f t="shared" si="96"/>
        <v>0</v>
      </c>
      <c r="AF386" s="47">
        <f t="shared" si="96"/>
        <v>0</v>
      </c>
      <c r="AG386" s="47">
        <f t="shared" si="96"/>
        <v>0</v>
      </c>
      <c r="AH386" s="47">
        <f t="shared" si="96"/>
        <v>0</v>
      </c>
      <c r="AI386" s="47">
        <f t="shared" si="96"/>
        <v>0</v>
      </c>
      <c r="AJ386" s="47">
        <f t="shared" si="96"/>
        <v>0</v>
      </c>
    </row>
    <row r="387" spans="6:36" outlineLevel="1" x14ac:dyDescent="0.3">
      <c r="G387" s="144" t="s">
        <v>1145</v>
      </c>
      <c r="H387" s="33">
        <f>O272</f>
        <v>200000</v>
      </c>
      <c r="L387" s="47">
        <f t="shared" ref="L387:AJ387" si="97">SUMIF($L$357:$AJ$357,L$6,$L$337:$AJ$337)/L370</f>
        <v>0</v>
      </c>
      <c r="M387" s="47">
        <f t="shared" si="97"/>
        <v>4043.2405772933598</v>
      </c>
      <c r="N387" s="47">
        <f t="shared" si="97"/>
        <v>0</v>
      </c>
      <c r="O387" s="47">
        <f t="shared" si="97"/>
        <v>0</v>
      </c>
      <c r="P387" s="47">
        <f t="shared" si="97"/>
        <v>5057.2947337285177</v>
      </c>
      <c r="Q387" s="47">
        <f t="shared" si="97"/>
        <v>0</v>
      </c>
      <c r="R387" s="47">
        <f t="shared" si="97"/>
        <v>0</v>
      </c>
      <c r="S387" s="47">
        <f t="shared" si="97"/>
        <v>0</v>
      </c>
      <c r="T387" s="47">
        <f t="shared" si="97"/>
        <v>0</v>
      </c>
      <c r="U387" s="47">
        <f t="shared" si="97"/>
        <v>44164.70178187931</v>
      </c>
      <c r="V387" s="47">
        <f t="shared" si="97"/>
        <v>0</v>
      </c>
      <c r="W387" s="47">
        <f t="shared" si="97"/>
        <v>0</v>
      </c>
      <c r="X387" s="47">
        <f t="shared" si="97"/>
        <v>0</v>
      </c>
      <c r="Y387" s="47">
        <f t="shared" si="97"/>
        <v>0</v>
      </c>
      <c r="Z387" s="47">
        <f t="shared" si="97"/>
        <v>0</v>
      </c>
      <c r="AA387" s="47">
        <f t="shared" si="97"/>
        <v>2.4029719346804703</v>
      </c>
      <c r="AB387" s="47">
        <f t="shared" si="97"/>
        <v>0</v>
      </c>
      <c r="AC387" s="47">
        <f t="shared" si="97"/>
        <v>0</v>
      </c>
      <c r="AD387" s="47">
        <f t="shared" si="97"/>
        <v>0</v>
      </c>
      <c r="AE387" s="47">
        <f t="shared" si="97"/>
        <v>0</v>
      </c>
      <c r="AF387" s="47">
        <f t="shared" si="97"/>
        <v>0</v>
      </c>
      <c r="AG387" s="47">
        <f t="shared" si="97"/>
        <v>0</v>
      </c>
      <c r="AH387" s="47">
        <f t="shared" si="97"/>
        <v>0</v>
      </c>
      <c r="AI387" s="47">
        <f t="shared" si="97"/>
        <v>0</v>
      </c>
      <c r="AJ387" s="47">
        <f t="shared" si="97"/>
        <v>0</v>
      </c>
    </row>
    <row r="388" spans="6:36" outlineLevel="1" x14ac:dyDescent="0.3">
      <c r="G388" s="144" t="s">
        <v>1144</v>
      </c>
      <c r="H388" s="33">
        <f>M273</f>
        <v>40</v>
      </c>
      <c r="L388" s="47">
        <f t="shared" ref="L388:AJ388" si="98">SUMIF($L$358:$AJ$358,L$6,$L$338:$AJ$338)/1000/L371</f>
        <v>0</v>
      </c>
      <c r="M388" s="47">
        <f t="shared" si="98"/>
        <v>0.31871584805930175</v>
      </c>
      <c r="N388" s="47">
        <f t="shared" si="98"/>
        <v>0</v>
      </c>
      <c r="O388" s="47">
        <f t="shared" si="98"/>
        <v>0</v>
      </c>
      <c r="P388" s="47">
        <f t="shared" si="98"/>
        <v>0.39865052527374684</v>
      </c>
      <c r="Q388" s="47">
        <f t="shared" si="98"/>
        <v>0</v>
      </c>
      <c r="R388" s="47">
        <f t="shared" si="98"/>
        <v>0</v>
      </c>
      <c r="S388" s="47">
        <f t="shared" si="98"/>
        <v>0</v>
      </c>
      <c r="T388" s="47">
        <f t="shared" si="98"/>
        <v>0</v>
      </c>
      <c r="U388" s="47">
        <f t="shared" si="98"/>
        <v>3.4813635532221086</v>
      </c>
      <c r="V388" s="47">
        <f t="shared" si="98"/>
        <v>0</v>
      </c>
      <c r="W388" s="47">
        <f t="shared" si="98"/>
        <v>0</v>
      </c>
      <c r="X388" s="47">
        <f t="shared" si="98"/>
        <v>0</v>
      </c>
      <c r="Y388" s="47">
        <f t="shared" si="98"/>
        <v>0</v>
      </c>
      <c r="Z388" s="47">
        <f t="shared" si="98"/>
        <v>0</v>
      </c>
      <c r="AA388" s="47">
        <f t="shared" si="98"/>
        <v>1.8941866638494102E-4</v>
      </c>
      <c r="AB388" s="47">
        <f t="shared" si="98"/>
        <v>0</v>
      </c>
      <c r="AC388" s="47">
        <f t="shared" si="98"/>
        <v>0</v>
      </c>
      <c r="AD388" s="47">
        <f t="shared" si="98"/>
        <v>0</v>
      </c>
      <c r="AE388" s="47">
        <f t="shared" si="98"/>
        <v>0</v>
      </c>
      <c r="AF388" s="47">
        <f t="shared" si="98"/>
        <v>0</v>
      </c>
      <c r="AG388" s="47">
        <f t="shared" si="98"/>
        <v>0</v>
      </c>
      <c r="AH388" s="47">
        <f t="shared" si="98"/>
        <v>0</v>
      </c>
      <c r="AI388" s="47">
        <f t="shared" si="98"/>
        <v>0</v>
      </c>
      <c r="AJ388" s="47">
        <f t="shared" si="98"/>
        <v>0</v>
      </c>
    </row>
    <row r="389" spans="6:36" outlineLevel="1" x14ac:dyDescent="0.3">
      <c r="G389" s="144" t="s">
        <v>1137</v>
      </c>
      <c r="H389" s="33">
        <f>M274</f>
        <v>40</v>
      </c>
      <c r="L389" s="47">
        <f t="shared" ref="L389:AJ389" si="99">SUMIF($L$358:$AJ$358,L$6,$L$338:$AJ$338)/1000/L372</f>
        <v>0</v>
      </c>
      <c r="M389" s="47">
        <f t="shared" si="99"/>
        <v>0.31871584805930175</v>
      </c>
      <c r="N389" s="47">
        <f t="shared" si="99"/>
        <v>0</v>
      </c>
      <c r="O389" s="47">
        <f t="shared" si="99"/>
        <v>0</v>
      </c>
      <c r="P389" s="47">
        <f t="shared" si="99"/>
        <v>0.39865052527374684</v>
      </c>
      <c r="Q389" s="47">
        <f t="shared" si="99"/>
        <v>0</v>
      </c>
      <c r="R389" s="47">
        <f t="shared" si="99"/>
        <v>0</v>
      </c>
      <c r="S389" s="47">
        <f t="shared" si="99"/>
        <v>0</v>
      </c>
      <c r="T389" s="47">
        <f t="shared" si="99"/>
        <v>0</v>
      </c>
      <c r="U389" s="47">
        <f t="shared" si="99"/>
        <v>3.4813635532221086</v>
      </c>
      <c r="V389" s="47">
        <f t="shared" si="99"/>
        <v>0</v>
      </c>
      <c r="W389" s="47">
        <f t="shared" si="99"/>
        <v>0</v>
      </c>
      <c r="X389" s="47">
        <f t="shared" si="99"/>
        <v>0</v>
      </c>
      <c r="Y389" s="47">
        <f t="shared" si="99"/>
        <v>0</v>
      </c>
      <c r="Z389" s="47">
        <f t="shared" si="99"/>
        <v>0</v>
      </c>
      <c r="AA389" s="47">
        <f t="shared" si="99"/>
        <v>1.8941866638494102E-4</v>
      </c>
      <c r="AB389" s="47">
        <f t="shared" si="99"/>
        <v>0</v>
      </c>
      <c r="AC389" s="47">
        <f t="shared" si="99"/>
        <v>0</v>
      </c>
      <c r="AD389" s="47">
        <f t="shared" si="99"/>
        <v>0</v>
      </c>
      <c r="AE389" s="47">
        <f t="shared" si="99"/>
        <v>0</v>
      </c>
      <c r="AF389" s="47">
        <f t="shared" si="99"/>
        <v>0</v>
      </c>
      <c r="AG389" s="47">
        <f t="shared" si="99"/>
        <v>0</v>
      </c>
      <c r="AH389" s="47">
        <f t="shared" si="99"/>
        <v>0</v>
      </c>
      <c r="AI389" s="47">
        <f t="shared" si="99"/>
        <v>0</v>
      </c>
      <c r="AJ389" s="47">
        <f t="shared" si="99"/>
        <v>0</v>
      </c>
    </row>
    <row r="390" spans="6:36" outlineLevel="1" x14ac:dyDescent="0.3">
      <c r="G390" s="144" t="s">
        <v>1136</v>
      </c>
      <c r="H390" s="33">
        <f>M275</f>
        <v>40</v>
      </c>
      <c r="L390" s="47">
        <f t="shared" ref="L390:AJ390" si="100">SUMIF($L$358:$AJ$358,L$6,$L$338:$AJ$338)/1000/L373</f>
        <v>0</v>
      </c>
      <c r="M390" s="47">
        <f t="shared" si="100"/>
        <v>0.31871584805930175</v>
      </c>
      <c r="N390" s="47">
        <f t="shared" si="100"/>
        <v>0</v>
      </c>
      <c r="O390" s="47">
        <f t="shared" si="100"/>
        <v>0</v>
      </c>
      <c r="P390" s="47">
        <f t="shared" si="100"/>
        <v>0.39865052527374684</v>
      </c>
      <c r="Q390" s="47">
        <f t="shared" si="100"/>
        <v>0</v>
      </c>
      <c r="R390" s="47">
        <f t="shared" si="100"/>
        <v>0</v>
      </c>
      <c r="S390" s="47">
        <f t="shared" si="100"/>
        <v>0</v>
      </c>
      <c r="T390" s="47">
        <f t="shared" si="100"/>
        <v>0</v>
      </c>
      <c r="U390" s="47">
        <f t="shared" si="100"/>
        <v>3.4813635532221086</v>
      </c>
      <c r="V390" s="47">
        <f t="shared" si="100"/>
        <v>0</v>
      </c>
      <c r="W390" s="47">
        <f t="shared" si="100"/>
        <v>0</v>
      </c>
      <c r="X390" s="47">
        <f t="shared" si="100"/>
        <v>0</v>
      </c>
      <c r="Y390" s="47">
        <f t="shared" si="100"/>
        <v>0</v>
      </c>
      <c r="Z390" s="47">
        <f t="shared" si="100"/>
        <v>0</v>
      </c>
      <c r="AA390" s="47">
        <f t="shared" si="100"/>
        <v>1.8941866638494102E-4</v>
      </c>
      <c r="AB390" s="47">
        <f t="shared" si="100"/>
        <v>0</v>
      </c>
      <c r="AC390" s="47">
        <f t="shared" si="100"/>
        <v>0</v>
      </c>
      <c r="AD390" s="47">
        <f t="shared" si="100"/>
        <v>0</v>
      </c>
      <c r="AE390" s="47">
        <f t="shared" si="100"/>
        <v>0</v>
      </c>
      <c r="AF390" s="47">
        <f t="shared" si="100"/>
        <v>0</v>
      </c>
      <c r="AG390" s="47">
        <f t="shared" si="100"/>
        <v>0</v>
      </c>
      <c r="AH390" s="47">
        <f t="shared" si="100"/>
        <v>0</v>
      </c>
      <c r="AI390" s="47">
        <f t="shared" si="100"/>
        <v>0</v>
      </c>
      <c r="AJ390" s="47">
        <f t="shared" si="100"/>
        <v>0</v>
      </c>
    </row>
    <row r="391" spans="6:36" outlineLevel="1" x14ac:dyDescent="0.3">
      <c r="F391" s="68" t="s">
        <v>1143</v>
      </c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</row>
    <row r="392" spans="6:36" outlineLevel="1" x14ac:dyDescent="0.3">
      <c r="G392" s="71" t="s">
        <v>1142</v>
      </c>
      <c r="J392" s="47">
        <f t="shared" ref="J392:J404" si="101">SUM(L392:AJ392)</f>
        <v>8</v>
      </c>
      <c r="L392" s="47">
        <f t="shared" ref="L392:AJ392" si="102">IF(L375=0,0,MAX(ROUNDUP(L375/$H375,0),ROUNDUP(L376/$H376,0),ROUNDUP(L377/$H377,0),$I349))</f>
        <v>0</v>
      </c>
      <c r="M392" s="47">
        <f t="shared" si="102"/>
        <v>2</v>
      </c>
      <c r="N392" s="47">
        <f t="shared" si="102"/>
        <v>0</v>
      </c>
      <c r="O392" s="47">
        <f t="shared" si="102"/>
        <v>0</v>
      </c>
      <c r="P392" s="47">
        <f t="shared" si="102"/>
        <v>2</v>
      </c>
      <c r="Q392" s="47">
        <f t="shared" si="102"/>
        <v>0</v>
      </c>
      <c r="R392" s="47">
        <f t="shared" si="102"/>
        <v>0</v>
      </c>
      <c r="S392" s="47">
        <f t="shared" si="102"/>
        <v>0</v>
      </c>
      <c r="T392" s="47">
        <f t="shared" si="102"/>
        <v>0</v>
      </c>
      <c r="U392" s="47">
        <f t="shared" si="102"/>
        <v>2</v>
      </c>
      <c r="V392" s="47">
        <f t="shared" si="102"/>
        <v>0</v>
      </c>
      <c r="W392" s="47">
        <f t="shared" si="102"/>
        <v>0</v>
      </c>
      <c r="X392" s="47">
        <f t="shared" si="102"/>
        <v>0</v>
      </c>
      <c r="Y392" s="47">
        <f t="shared" si="102"/>
        <v>0</v>
      </c>
      <c r="Z392" s="47">
        <f t="shared" si="102"/>
        <v>0</v>
      </c>
      <c r="AA392" s="47">
        <f t="shared" si="102"/>
        <v>2</v>
      </c>
      <c r="AB392" s="47">
        <f t="shared" si="102"/>
        <v>0</v>
      </c>
      <c r="AC392" s="47">
        <f t="shared" si="102"/>
        <v>0</v>
      </c>
      <c r="AD392" s="47">
        <f t="shared" si="102"/>
        <v>0</v>
      </c>
      <c r="AE392" s="47">
        <f t="shared" si="102"/>
        <v>0</v>
      </c>
      <c r="AF392" s="47">
        <f t="shared" si="102"/>
        <v>0</v>
      </c>
      <c r="AG392" s="47">
        <f t="shared" si="102"/>
        <v>0</v>
      </c>
      <c r="AH392" s="47">
        <f t="shared" si="102"/>
        <v>0</v>
      </c>
      <c r="AI392" s="47">
        <f t="shared" si="102"/>
        <v>0</v>
      </c>
      <c r="AJ392" s="47">
        <f t="shared" si="102"/>
        <v>0</v>
      </c>
    </row>
    <row r="393" spans="6:36" outlineLevel="1" x14ac:dyDescent="0.3">
      <c r="G393" s="71" t="s">
        <v>1141</v>
      </c>
      <c r="J393" s="47">
        <f t="shared" si="101"/>
        <v>8</v>
      </c>
      <c r="L393" s="47">
        <f t="shared" ref="L393:AJ393" si="103">IF(L378=0,0,MAX(ROUNDUP(L378/$H378,0),ROUNDUP(L379/$H379,0),$I350))</f>
        <v>0</v>
      </c>
      <c r="M393" s="47">
        <f t="shared" si="103"/>
        <v>2</v>
      </c>
      <c r="N393" s="47">
        <f t="shared" si="103"/>
        <v>0</v>
      </c>
      <c r="O393" s="47">
        <f t="shared" si="103"/>
        <v>0</v>
      </c>
      <c r="P393" s="47">
        <f t="shared" si="103"/>
        <v>2</v>
      </c>
      <c r="Q393" s="47">
        <f t="shared" si="103"/>
        <v>0</v>
      </c>
      <c r="R393" s="47">
        <f t="shared" si="103"/>
        <v>0</v>
      </c>
      <c r="S393" s="47">
        <f t="shared" si="103"/>
        <v>0</v>
      </c>
      <c r="T393" s="47">
        <f t="shared" si="103"/>
        <v>0</v>
      </c>
      <c r="U393" s="47">
        <f t="shared" si="103"/>
        <v>2</v>
      </c>
      <c r="V393" s="47">
        <f t="shared" si="103"/>
        <v>0</v>
      </c>
      <c r="W393" s="47">
        <f t="shared" si="103"/>
        <v>0</v>
      </c>
      <c r="X393" s="47">
        <f t="shared" si="103"/>
        <v>0</v>
      </c>
      <c r="Y393" s="47">
        <f t="shared" si="103"/>
        <v>0</v>
      </c>
      <c r="Z393" s="47">
        <f t="shared" si="103"/>
        <v>0</v>
      </c>
      <c r="AA393" s="47">
        <f t="shared" si="103"/>
        <v>2</v>
      </c>
      <c r="AB393" s="47">
        <f t="shared" si="103"/>
        <v>0</v>
      </c>
      <c r="AC393" s="47">
        <f t="shared" si="103"/>
        <v>0</v>
      </c>
      <c r="AD393" s="47">
        <f t="shared" si="103"/>
        <v>0</v>
      </c>
      <c r="AE393" s="47">
        <f t="shared" si="103"/>
        <v>0</v>
      </c>
      <c r="AF393" s="47">
        <f t="shared" si="103"/>
        <v>0</v>
      </c>
      <c r="AG393" s="47">
        <f t="shared" si="103"/>
        <v>0</v>
      </c>
      <c r="AH393" s="47">
        <f t="shared" si="103"/>
        <v>0</v>
      </c>
      <c r="AI393" s="47">
        <f t="shared" si="103"/>
        <v>0</v>
      </c>
      <c r="AJ393" s="47">
        <f t="shared" si="103"/>
        <v>0</v>
      </c>
    </row>
    <row r="394" spans="6:36" outlineLevel="1" x14ac:dyDescent="0.3">
      <c r="G394" s="71" t="s">
        <v>1118</v>
      </c>
      <c r="J394" s="47">
        <f t="shared" si="101"/>
        <v>8</v>
      </c>
      <c r="L394" s="47">
        <f t="shared" ref="L394:AJ394" si="104">L393</f>
        <v>0</v>
      </c>
      <c r="M394" s="47">
        <f t="shared" si="104"/>
        <v>2</v>
      </c>
      <c r="N394" s="47">
        <f t="shared" si="104"/>
        <v>0</v>
      </c>
      <c r="O394" s="47">
        <f t="shared" si="104"/>
        <v>0</v>
      </c>
      <c r="P394" s="47">
        <f t="shared" si="104"/>
        <v>2</v>
      </c>
      <c r="Q394" s="47">
        <f t="shared" si="104"/>
        <v>0</v>
      </c>
      <c r="R394" s="47">
        <f t="shared" si="104"/>
        <v>0</v>
      </c>
      <c r="S394" s="47">
        <f t="shared" si="104"/>
        <v>0</v>
      </c>
      <c r="T394" s="47">
        <f t="shared" si="104"/>
        <v>0</v>
      </c>
      <c r="U394" s="47">
        <f t="shared" si="104"/>
        <v>2</v>
      </c>
      <c r="V394" s="47">
        <f t="shared" si="104"/>
        <v>0</v>
      </c>
      <c r="W394" s="47">
        <f t="shared" si="104"/>
        <v>0</v>
      </c>
      <c r="X394" s="47">
        <f t="shared" si="104"/>
        <v>0</v>
      </c>
      <c r="Y394" s="47">
        <f t="shared" si="104"/>
        <v>0</v>
      </c>
      <c r="Z394" s="47">
        <f t="shared" si="104"/>
        <v>0</v>
      </c>
      <c r="AA394" s="47">
        <f t="shared" si="104"/>
        <v>2</v>
      </c>
      <c r="AB394" s="47">
        <f t="shared" si="104"/>
        <v>0</v>
      </c>
      <c r="AC394" s="47">
        <f t="shared" si="104"/>
        <v>0</v>
      </c>
      <c r="AD394" s="47">
        <f t="shared" si="104"/>
        <v>0</v>
      </c>
      <c r="AE394" s="47">
        <f t="shared" si="104"/>
        <v>0</v>
      </c>
      <c r="AF394" s="47">
        <f t="shared" si="104"/>
        <v>0</v>
      </c>
      <c r="AG394" s="47">
        <f t="shared" si="104"/>
        <v>0</v>
      </c>
      <c r="AH394" s="47">
        <f t="shared" si="104"/>
        <v>0</v>
      </c>
      <c r="AI394" s="47">
        <f t="shared" si="104"/>
        <v>0</v>
      </c>
      <c r="AJ394" s="47">
        <f t="shared" si="104"/>
        <v>0</v>
      </c>
    </row>
    <row r="395" spans="6:36" outlineLevel="1" x14ac:dyDescent="0.3">
      <c r="G395" s="71" t="s">
        <v>1112</v>
      </c>
      <c r="J395" s="47">
        <f t="shared" si="101"/>
        <v>4</v>
      </c>
      <c r="L395" s="47">
        <f t="shared" ref="L395:AJ395" si="105">IF(L380=0,0,MAX(ROUNDUP(L380/$H380,0),$I352))</f>
        <v>0</v>
      </c>
      <c r="M395" s="47">
        <f t="shared" si="105"/>
        <v>1</v>
      </c>
      <c r="N395" s="47">
        <f t="shared" si="105"/>
        <v>0</v>
      </c>
      <c r="O395" s="47">
        <f t="shared" si="105"/>
        <v>0</v>
      </c>
      <c r="P395" s="47">
        <f t="shared" si="105"/>
        <v>1</v>
      </c>
      <c r="Q395" s="47">
        <f t="shared" si="105"/>
        <v>0</v>
      </c>
      <c r="R395" s="47">
        <f t="shared" si="105"/>
        <v>0</v>
      </c>
      <c r="S395" s="47">
        <f t="shared" si="105"/>
        <v>0</v>
      </c>
      <c r="T395" s="47">
        <f t="shared" si="105"/>
        <v>0</v>
      </c>
      <c r="U395" s="47">
        <f t="shared" si="105"/>
        <v>1</v>
      </c>
      <c r="V395" s="47">
        <f t="shared" si="105"/>
        <v>0</v>
      </c>
      <c r="W395" s="47">
        <f t="shared" si="105"/>
        <v>0</v>
      </c>
      <c r="X395" s="47">
        <f t="shared" si="105"/>
        <v>0</v>
      </c>
      <c r="Y395" s="47">
        <f t="shared" si="105"/>
        <v>0</v>
      </c>
      <c r="Z395" s="47">
        <f t="shared" si="105"/>
        <v>0</v>
      </c>
      <c r="AA395" s="47">
        <f t="shared" si="105"/>
        <v>1</v>
      </c>
      <c r="AB395" s="47">
        <f t="shared" si="105"/>
        <v>0</v>
      </c>
      <c r="AC395" s="47">
        <f t="shared" si="105"/>
        <v>0</v>
      </c>
      <c r="AD395" s="47">
        <f t="shared" si="105"/>
        <v>0</v>
      </c>
      <c r="AE395" s="47">
        <f t="shared" si="105"/>
        <v>0</v>
      </c>
      <c r="AF395" s="47">
        <f t="shared" si="105"/>
        <v>0</v>
      </c>
      <c r="AG395" s="47">
        <f t="shared" si="105"/>
        <v>0</v>
      </c>
      <c r="AH395" s="47">
        <f t="shared" si="105"/>
        <v>0</v>
      </c>
      <c r="AI395" s="47">
        <f t="shared" si="105"/>
        <v>0</v>
      </c>
      <c r="AJ395" s="47">
        <f t="shared" si="105"/>
        <v>0</v>
      </c>
    </row>
    <row r="396" spans="6:36" outlineLevel="1" x14ac:dyDescent="0.3">
      <c r="G396" s="144" t="s">
        <v>1140</v>
      </c>
      <c r="J396" s="47">
        <f t="shared" si="101"/>
        <v>4</v>
      </c>
      <c r="L396" s="47">
        <f t="shared" ref="L396:AJ396" si="106">IF(L381=0,0,MAX(ROUNDUP(L381/$H381,0),$I353))</f>
        <v>0</v>
      </c>
      <c r="M396" s="47">
        <f t="shared" si="106"/>
        <v>1</v>
      </c>
      <c r="N396" s="47">
        <f t="shared" si="106"/>
        <v>0</v>
      </c>
      <c r="O396" s="47">
        <f t="shared" si="106"/>
        <v>0</v>
      </c>
      <c r="P396" s="47">
        <f t="shared" si="106"/>
        <v>1</v>
      </c>
      <c r="Q396" s="47">
        <f t="shared" si="106"/>
        <v>0</v>
      </c>
      <c r="R396" s="47">
        <f t="shared" si="106"/>
        <v>0</v>
      </c>
      <c r="S396" s="47">
        <f t="shared" si="106"/>
        <v>0</v>
      </c>
      <c r="T396" s="47">
        <f t="shared" si="106"/>
        <v>0</v>
      </c>
      <c r="U396" s="47">
        <f t="shared" si="106"/>
        <v>1</v>
      </c>
      <c r="V396" s="47">
        <f t="shared" si="106"/>
        <v>0</v>
      </c>
      <c r="W396" s="47">
        <f t="shared" si="106"/>
        <v>0</v>
      </c>
      <c r="X396" s="47">
        <f t="shared" si="106"/>
        <v>0</v>
      </c>
      <c r="Y396" s="47">
        <f t="shared" si="106"/>
        <v>0</v>
      </c>
      <c r="Z396" s="47">
        <f t="shared" si="106"/>
        <v>0</v>
      </c>
      <c r="AA396" s="47">
        <f t="shared" si="106"/>
        <v>1</v>
      </c>
      <c r="AB396" s="47">
        <f t="shared" si="106"/>
        <v>0</v>
      </c>
      <c r="AC396" s="47">
        <f t="shared" si="106"/>
        <v>0</v>
      </c>
      <c r="AD396" s="47">
        <f t="shared" si="106"/>
        <v>0</v>
      </c>
      <c r="AE396" s="47">
        <f t="shared" si="106"/>
        <v>0</v>
      </c>
      <c r="AF396" s="47">
        <f t="shared" si="106"/>
        <v>0</v>
      </c>
      <c r="AG396" s="47">
        <f t="shared" si="106"/>
        <v>0</v>
      </c>
      <c r="AH396" s="47">
        <f t="shared" si="106"/>
        <v>0</v>
      </c>
      <c r="AI396" s="47">
        <f t="shared" si="106"/>
        <v>0</v>
      </c>
      <c r="AJ396" s="47">
        <f t="shared" si="106"/>
        <v>0</v>
      </c>
    </row>
    <row r="397" spans="6:36" outlineLevel="1" x14ac:dyDescent="0.3">
      <c r="G397" s="71" t="s">
        <v>1109</v>
      </c>
      <c r="J397" s="47">
        <f t="shared" si="101"/>
        <v>8</v>
      </c>
      <c r="L397" s="47">
        <f t="shared" ref="L397:AJ397" si="107">IF(L382=0,0,MAX(ROUNDUP(L382/$H382,0),ROUNDUP(L383/$H383,0),$I354))</f>
        <v>0</v>
      </c>
      <c r="M397" s="47">
        <f t="shared" si="107"/>
        <v>2</v>
      </c>
      <c r="N397" s="47">
        <f t="shared" si="107"/>
        <v>0</v>
      </c>
      <c r="O397" s="47">
        <f t="shared" si="107"/>
        <v>0</v>
      </c>
      <c r="P397" s="47">
        <f t="shared" si="107"/>
        <v>2</v>
      </c>
      <c r="Q397" s="47">
        <f t="shared" si="107"/>
        <v>0</v>
      </c>
      <c r="R397" s="47">
        <f t="shared" si="107"/>
        <v>0</v>
      </c>
      <c r="S397" s="47">
        <f t="shared" si="107"/>
        <v>0</v>
      </c>
      <c r="T397" s="47">
        <f t="shared" si="107"/>
        <v>0</v>
      </c>
      <c r="U397" s="47">
        <f t="shared" si="107"/>
        <v>2</v>
      </c>
      <c r="V397" s="47">
        <f t="shared" si="107"/>
        <v>0</v>
      </c>
      <c r="W397" s="47">
        <f t="shared" si="107"/>
        <v>0</v>
      </c>
      <c r="X397" s="47">
        <f t="shared" si="107"/>
        <v>0</v>
      </c>
      <c r="Y397" s="47">
        <f t="shared" si="107"/>
        <v>0</v>
      </c>
      <c r="Z397" s="47">
        <f t="shared" si="107"/>
        <v>0</v>
      </c>
      <c r="AA397" s="47">
        <f t="shared" si="107"/>
        <v>2</v>
      </c>
      <c r="AB397" s="47">
        <f t="shared" si="107"/>
        <v>0</v>
      </c>
      <c r="AC397" s="47">
        <f t="shared" si="107"/>
        <v>0</v>
      </c>
      <c r="AD397" s="47">
        <f t="shared" si="107"/>
        <v>0</v>
      </c>
      <c r="AE397" s="47">
        <f t="shared" si="107"/>
        <v>0</v>
      </c>
      <c r="AF397" s="47">
        <f t="shared" si="107"/>
        <v>0</v>
      </c>
      <c r="AG397" s="47">
        <f t="shared" si="107"/>
        <v>0</v>
      </c>
      <c r="AH397" s="47">
        <f t="shared" si="107"/>
        <v>0</v>
      </c>
      <c r="AI397" s="47">
        <f t="shared" si="107"/>
        <v>0</v>
      </c>
      <c r="AJ397" s="47">
        <f t="shared" si="107"/>
        <v>0</v>
      </c>
    </row>
    <row r="398" spans="6:36" outlineLevel="1" x14ac:dyDescent="0.3">
      <c r="G398" s="71" t="s">
        <v>1107</v>
      </c>
      <c r="J398" s="47">
        <f t="shared" si="101"/>
        <v>8</v>
      </c>
      <c r="L398" s="47">
        <f t="shared" ref="L398:AJ398" si="108">IF(L384=0,0,MAX(ROUNDUP(L384/$H384,0),ROUNDUP(L385/$H385,0),$I355))</f>
        <v>0</v>
      </c>
      <c r="M398" s="47">
        <f t="shared" si="108"/>
        <v>2</v>
      </c>
      <c r="N398" s="47">
        <f t="shared" si="108"/>
        <v>0</v>
      </c>
      <c r="O398" s="47">
        <f t="shared" si="108"/>
        <v>0</v>
      </c>
      <c r="P398" s="47">
        <f t="shared" si="108"/>
        <v>2</v>
      </c>
      <c r="Q398" s="47">
        <f t="shared" si="108"/>
        <v>0</v>
      </c>
      <c r="R398" s="47">
        <f t="shared" si="108"/>
        <v>0</v>
      </c>
      <c r="S398" s="47">
        <f t="shared" si="108"/>
        <v>0</v>
      </c>
      <c r="T398" s="47">
        <f t="shared" si="108"/>
        <v>0</v>
      </c>
      <c r="U398" s="47">
        <f t="shared" si="108"/>
        <v>2</v>
      </c>
      <c r="V398" s="47">
        <f t="shared" si="108"/>
        <v>0</v>
      </c>
      <c r="W398" s="47">
        <f t="shared" si="108"/>
        <v>0</v>
      </c>
      <c r="X398" s="47">
        <f t="shared" si="108"/>
        <v>0</v>
      </c>
      <c r="Y398" s="47">
        <f t="shared" si="108"/>
        <v>0</v>
      </c>
      <c r="Z398" s="47">
        <f t="shared" si="108"/>
        <v>0</v>
      </c>
      <c r="AA398" s="47">
        <f t="shared" si="108"/>
        <v>2</v>
      </c>
      <c r="AB398" s="47">
        <f t="shared" si="108"/>
        <v>0</v>
      </c>
      <c r="AC398" s="47">
        <f t="shared" si="108"/>
        <v>0</v>
      </c>
      <c r="AD398" s="47">
        <f t="shared" si="108"/>
        <v>0</v>
      </c>
      <c r="AE398" s="47">
        <f t="shared" si="108"/>
        <v>0</v>
      </c>
      <c r="AF398" s="47">
        <f t="shared" si="108"/>
        <v>0</v>
      </c>
      <c r="AG398" s="47">
        <f t="shared" si="108"/>
        <v>0</v>
      </c>
      <c r="AH398" s="47">
        <f t="shared" si="108"/>
        <v>0</v>
      </c>
      <c r="AI398" s="47">
        <f t="shared" si="108"/>
        <v>0</v>
      </c>
      <c r="AJ398" s="47">
        <f t="shared" si="108"/>
        <v>0</v>
      </c>
    </row>
    <row r="399" spans="6:36" outlineLevel="1" x14ac:dyDescent="0.3">
      <c r="G399" s="71" t="s">
        <v>1105</v>
      </c>
      <c r="J399" s="47">
        <f t="shared" si="101"/>
        <v>8</v>
      </c>
      <c r="L399" s="47">
        <f t="shared" ref="L399:AJ399" si="109">IF(L386=0,0,MAX(ROUNDUP(L386/$H386,0),$I356))</f>
        <v>0</v>
      </c>
      <c r="M399" s="47">
        <f t="shared" si="109"/>
        <v>2</v>
      </c>
      <c r="N399" s="47">
        <f t="shared" si="109"/>
        <v>0</v>
      </c>
      <c r="O399" s="47">
        <f t="shared" si="109"/>
        <v>0</v>
      </c>
      <c r="P399" s="47">
        <f t="shared" si="109"/>
        <v>2</v>
      </c>
      <c r="Q399" s="47">
        <f t="shared" si="109"/>
        <v>0</v>
      </c>
      <c r="R399" s="47">
        <f t="shared" si="109"/>
        <v>0</v>
      </c>
      <c r="S399" s="47">
        <f t="shared" si="109"/>
        <v>0</v>
      </c>
      <c r="T399" s="47">
        <f t="shared" si="109"/>
        <v>0</v>
      </c>
      <c r="U399" s="47">
        <f t="shared" si="109"/>
        <v>2</v>
      </c>
      <c r="V399" s="47">
        <f t="shared" si="109"/>
        <v>0</v>
      </c>
      <c r="W399" s="47">
        <f t="shared" si="109"/>
        <v>0</v>
      </c>
      <c r="X399" s="47">
        <f t="shared" si="109"/>
        <v>0</v>
      </c>
      <c r="Y399" s="47">
        <f t="shared" si="109"/>
        <v>0</v>
      </c>
      <c r="Z399" s="47">
        <f t="shared" si="109"/>
        <v>0</v>
      </c>
      <c r="AA399" s="47">
        <f t="shared" si="109"/>
        <v>2</v>
      </c>
      <c r="AB399" s="47">
        <f t="shared" si="109"/>
        <v>0</v>
      </c>
      <c r="AC399" s="47">
        <f t="shared" si="109"/>
        <v>0</v>
      </c>
      <c r="AD399" s="47">
        <f t="shared" si="109"/>
        <v>0</v>
      </c>
      <c r="AE399" s="47">
        <f t="shared" si="109"/>
        <v>0</v>
      </c>
      <c r="AF399" s="47">
        <f t="shared" si="109"/>
        <v>0</v>
      </c>
      <c r="AG399" s="47">
        <f t="shared" si="109"/>
        <v>0</v>
      </c>
      <c r="AH399" s="47">
        <f t="shared" si="109"/>
        <v>0</v>
      </c>
      <c r="AI399" s="47">
        <f t="shared" si="109"/>
        <v>0</v>
      </c>
      <c r="AJ399" s="47">
        <f t="shared" si="109"/>
        <v>0</v>
      </c>
    </row>
    <row r="400" spans="6:36" outlineLevel="1" x14ac:dyDescent="0.3">
      <c r="G400" s="71" t="s">
        <v>1139</v>
      </c>
      <c r="J400" s="47">
        <f t="shared" si="101"/>
        <v>8</v>
      </c>
      <c r="L400" s="47">
        <f t="shared" ref="L400:AJ400" si="110">IF(L387=0,0,MAX(ROUNDUP(L387/$H387,0),$I357))</f>
        <v>0</v>
      </c>
      <c r="M400" s="47">
        <f t="shared" si="110"/>
        <v>2</v>
      </c>
      <c r="N400" s="47">
        <f t="shared" si="110"/>
        <v>0</v>
      </c>
      <c r="O400" s="47">
        <f t="shared" si="110"/>
        <v>0</v>
      </c>
      <c r="P400" s="47">
        <f t="shared" si="110"/>
        <v>2</v>
      </c>
      <c r="Q400" s="47">
        <f t="shared" si="110"/>
        <v>0</v>
      </c>
      <c r="R400" s="47">
        <f t="shared" si="110"/>
        <v>0</v>
      </c>
      <c r="S400" s="47">
        <f t="shared" si="110"/>
        <v>0</v>
      </c>
      <c r="T400" s="47">
        <f t="shared" si="110"/>
        <v>0</v>
      </c>
      <c r="U400" s="47">
        <f t="shared" si="110"/>
        <v>2</v>
      </c>
      <c r="V400" s="47">
        <f t="shared" si="110"/>
        <v>0</v>
      </c>
      <c r="W400" s="47">
        <f t="shared" si="110"/>
        <v>0</v>
      </c>
      <c r="X400" s="47">
        <f t="shared" si="110"/>
        <v>0</v>
      </c>
      <c r="Y400" s="47">
        <f t="shared" si="110"/>
        <v>0</v>
      </c>
      <c r="Z400" s="47">
        <f t="shared" si="110"/>
        <v>0</v>
      </c>
      <c r="AA400" s="47">
        <f t="shared" si="110"/>
        <v>2</v>
      </c>
      <c r="AB400" s="47">
        <f t="shared" si="110"/>
        <v>0</v>
      </c>
      <c r="AC400" s="47">
        <f t="shared" si="110"/>
        <v>0</v>
      </c>
      <c r="AD400" s="47">
        <f t="shared" si="110"/>
        <v>0</v>
      </c>
      <c r="AE400" s="47">
        <f t="shared" si="110"/>
        <v>0</v>
      </c>
      <c r="AF400" s="47">
        <f t="shared" si="110"/>
        <v>0</v>
      </c>
      <c r="AG400" s="47">
        <f t="shared" si="110"/>
        <v>0</v>
      </c>
      <c r="AH400" s="47">
        <f t="shared" si="110"/>
        <v>0</v>
      </c>
      <c r="AI400" s="47">
        <f t="shared" si="110"/>
        <v>0</v>
      </c>
      <c r="AJ400" s="47">
        <f t="shared" si="110"/>
        <v>0</v>
      </c>
    </row>
    <row r="401" spans="1:37" outlineLevel="1" x14ac:dyDescent="0.3">
      <c r="G401" s="71" t="s">
        <v>1138</v>
      </c>
      <c r="J401" s="47">
        <f t="shared" si="101"/>
        <v>8</v>
      </c>
      <c r="L401" s="47">
        <f t="shared" ref="L401:AJ401" si="111">IF(L388=0,0,MAX(ROUNDUP(L388/$H388,0),$I358))</f>
        <v>0</v>
      </c>
      <c r="M401" s="47">
        <f t="shared" si="111"/>
        <v>2</v>
      </c>
      <c r="N401" s="47">
        <f t="shared" si="111"/>
        <v>0</v>
      </c>
      <c r="O401" s="47">
        <f t="shared" si="111"/>
        <v>0</v>
      </c>
      <c r="P401" s="47">
        <f t="shared" si="111"/>
        <v>2</v>
      </c>
      <c r="Q401" s="47">
        <f t="shared" si="111"/>
        <v>0</v>
      </c>
      <c r="R401" s="47">
        <f t="shared" si="111"/>
        <v>0</v>
      </c>
      <c r="S401" s="47">
        <f t="shared" si="111"/>
        <v>0</v>
      </c>
      <c r="T401" s="47">
        <f t="shared" si="111"/>
        <v>0</v>
      </c>
      <c r="U401" s="47">
        <f t="shared" si="111"/>
        <v>2</v>
      </c>
      <c r="V401" s="47">
        <f t="shared" si="111"/>
        <v>0</v>
      </c>
      <c r="W401" s="47">
        <f t="shared" si="111"/>
        <v>0</v>
      </c>
      <c r="X401" s="47">
        <f t="shared" si="111"/>
        <v>0</v>
      </c>
      <c r="Y401" s="47">
        <f t="shared" si="111"/>
        <v>0</v>
      </c>
      <c r="Z401" s="47">
        <f t="shared" si="111"/>
        <v>0</v>
      </c>
      <c r="AA401" s="47">
        <f t="shared" si="111"/>
        <v>2</v>
      </c>
      <c r="AB401" s="47">
        <f t="shared" si="111"/>
        <v>0</v>
      </c>
      <c r="AC401" s="47">
        <f t="shared" si="111"/>
        <v>0</v>
      </c>
      <c r="AD401" s="47">
        <f t="shared" si="111"/>
        <v>0</v>
      </c>
      <c r="AE401" s="47">
        <f t="shared" si="111"/>
        <v>0</v>
      </c>
      <c r="AF401" s="47">
        <f t="shared" si="111"/>
        <v>0</v>
      </c>
      <c r="AG401" s="47">
        <f t="shared" si="111"/>
        <v>0</v>
      </c>
      <c r="AH401" s="47">
        <f t="shared" si="111"/>
        <v>0</v>
      </c>
      <c r="AI401" s="47">
        <f t="shared" si="111"/>
        <v>0</v>
      </c>
      <c r="AJ401" s="47">
        <f t="shared" si="111"/>
        <v>0</v>
      </c>
    </row>
    <row r="402" spans="1:37" outlineLevel="1" x14ac:dyDescent="0.3">
      <c r="G402" s="71" t="s">
        <v>1137</v>
      </c>
      <c r="J402" s="47">
        <f t="shared" si="101"/>
        <v>8</v>
      </c>
      <c r="L402" s="47">
        <f t="shared" ref="L402:AJ402" si="112">IF(L389=0,0,MAX(ROUNDUP(L389/$H389,0),$I359))</f>
        <v>0</v>
      </c>
      <c r="M402" s="47">
        <f t="shared" si="112"/>
        <v>2</v>
      </c>
      <c r="N402" s="47">
        <f t="shared" si="112"/>
        <v>0</v>
      </c>
      <c r="O402" s="47">
        <f t="shared" si="112"/>
        <v>0</v>
      </c>
      <c r="P402" s="47">
        <f t="shared" si="112"/>
        <v>2</v>
      </c>
      <c r="Q402" s="47">
        <f t="shared" si="112"/>
        <v>0</v>
      </c>
      <c r="R402" s="47">
        <f t="shared" si="112"/>
        <v>0</v>
      </c>
      <c r="S402" s="47">
        <f t="shared" si="112"/>
        <v>0</v>
      </c>
      <c r="T402" s="47">
        <f t="shared" si="112"/>
        <v>0</v>
      </c>
      <c r="U402" s="47">
        <f t="shared" si="112"/>
        <v>2</v>
      </c>
      <c r="V402" s="47">
        <f t="shared" si="112"/>
        <v>0</v>
      </c>
      <c r="W402" s="47">
        <f t="shared" si="112"/>
        <v>0</v>
      </c>
      <c r="X402" s="47">
        <f t="shared" si="112"/>
        <v>0</v>
      </c>
      <c r="Y402" s="47">
        <f t="shared" si="112"/>
        <v>0</v>
      </c>
      <c r="Z402" s="47">
        <f t="shared" si="112"/>
        <v>0</v>
      </c>
      <c r="AA402" s="47">
        <f t="shared" si="112"/>
        <v>2</v>
      </c>
      <c r="AB402" s="47">
        <f t="shared" si="112"/>
        <v>0</v>
      </c>
      <c r="AC402" s="47">
        <f t="shared" si="112"/>
        <v>0</v>
      </c>
      <c r="AD402" s="47">
        <f t="shared" si="112"/>
        <v>0</v>
      </c>
      <c r="AE402" s="47">
        <f t="shared" si="112"/>
        <v>0</v>
      </c>
      <c r="AF402" s="47">
        <f t="shared" si="112"/>
        <v>0</v>
      </c>
      <c r="AG402" s="47">
        <f t="shared" si="112"/>
        <v>0</v>
      </c>
      <c r="AH402" s="47">
        <f t="shared" si="112"/>
        <v>0</v>
      </c>
      <c r="AI402" s="47">
        <f t="shared" si="112"/>
        <v>0</v>
      </c>
      <c r="AJ402" s="47">
        <f t="shared" si="112"/>
        <v>0</v>
      </c>
    </row>
    <row r="403" spans="1:37" outlineLevel="1" x14ac:dyDescent="0.3">
      <c r="G403" s="71" t="s">
        <v>1136</v>
      </c>
      <c r="J403" s="47">
        <f t="shared" si="101"/>
        <v>8</v>
      </c>
      <c r="L403" s="47">
        <f t="shared" ref="L403:AJ403" si="113">IF(L390=0,0,MAX(ROUNDUP(L390/$H390,0),$I360))</f>
        <v>0</v>
      </c>
      <c r="M403" s="47">
        <f t="shared" si="113"/>
        <v>2</v>
      </c>
      <c r="N403" s="47">
        <f t="shared" si="113"/>
        <v>0</v>
      </c>
      <c r="O403" s="47">
        <f t="shared" si="113"/>
        <v>0</v>
      </c>
      <c r="P403" s="47">
        <f t="shared" si="113"/>
        <v>2</v>
      </c>
      <c r="Q403" s="47">
        <f t="shared" si="113"/>
        <v>0</v>
      </c>
      <c r="R403" s="47">
        <f t="shared" si="113"/>
        <v>0</v>
      </c>
      <c r="S403" s="47">
        <f t="shared" si="113"/>
        <v>0</v>
      </c>
      <c r="T403" s="47">
        <f t="shared" si="113"/>
        <v>0</v>
      </c>
      <c r="U403" s="47">
        <f t="shared" si="113"/>
        <v>2</v>
      </c>
      <c r="V403" s="47">
        <f t="shared" si="113"/>
        <v>0</v>
      </c>
      <c r="W403" s="47">
        <f t="shared" si="113"/>
        <v>0</v>
      </c>
      <c r="X403" s="47">
        <f t="shared" si="113"/>
        <v>0</v>
      </c>
      <c r="Y403" s="47">
        <f t="shared" si="113"/>
        <v>0</v>
      </c>
      <c r="Z403" s="47">
        <f t="shared" si="113"/>
        <v>0</v>
      </c>
      <c r="AA403" s="47">
        <f t="shared" si="113"/>
        <v>2</v>
      </c>
      <c r="AB403" s="47">
        <f t="shared" si="113"/>
        <v>0</v>
      </c>
      <c r="AC403" s="47">
        <f t="shared" si="113"/>
        <v>0</v>
      </c>
      <c r="AD403" s="47">
        <f t="shared" si="113"/>
        <v>0</v>
      </c>
      <c r="AE403" s="47">
        <f t="shared" si="113"/>
        <v>0</v>
      </c>
      <c r="AF403" s="47">
        <f t="shared" si="113"/>
        <v>0</v>
      </c>
      <c r="AG403" s="47">
        <f t="shared" si="113"/>
        <v>0</v>
      </c>
      <c r="AH403" s="47">
        <f t="shared" si="113"/>
        <v>0</v>
      </c>
      <c r="AI403" s="47">
        <f t="shared" si="113"/>
        <v>0</v>
      </c>
      <c r="AJ403" s="47">
        <f t="shared" si="113"/>
        <v>0</v>
      </c>
    </row>
    <row r="404" spans="1:37" ht="14.4" outlineLevel="1" thickBot="1" x14ac:dyDescent="0.35">
      <c r="G404" s="144" t="s">
        <v>1135</v>
      </c>
      <c r="J404" s="47">
        <f t="shared" si="101"/>
        <v>12</v>
      </c>
      <c r="L404" s="47">
        <f t="shared" ref="L404:AJ404" si="114">IF(L398&gt;0,L398+1,0)</f>
        <v>0</v>
      </c>
      <c r="M404" s="47">
        <f t="shared" si="114"/>
        <v>3</v>
      </c>
      <c r="N404" s="47">
        <f t="shared" si="114"/>
        <v>0</v>
      </c>
      <c r="O404" s="47">
        <f t="shared" si="114"/>
        <v>0</v>
      </c>
      <c r="P404" s="47">
        <f t="shared" si="114"/>
        <v>3</v>
      </c>
      <c r="Q404" s="47">
        <f t="shared" si="114"/>
        <v>0</v>
      </c>
      <c r="R404" s="47">
        <f t="shared" si="114"/>
        <v>0</v>
      </c>
      <c r="S404" s="47">
        <f t="shared" si="114"/>
        <v>0</v>
      </c>
      <c r="T404" s="47">
        <f t="shared" si="114"/>
        <v>0</v>
      </c>
      <c r="U404" s="47">
        <f t="shared" si="114"/>
        <v>3</v>
      </c>
      <c r="V404" s="47">
        <f t="shared" si="114"/>
        <v>0</v>
      </c>
      <c r="W404" s="47">
        <f t="shared" si="114"/>
        <v>0</v>
      </c>
      <c r="X404" s="47">
        <f t="shared" si="114"/>
        <v>0</v>
      </c>
      <c r="Y404" s="47">
        <f t="shared" si="114"/>
        <v>0</v>
      </c>
      <c r="Z404" s="47">
        <f t="shared" si="114"/>
        <v>0</v>
      </c>
      <c r="AA404" s="47">
        <f t="shared" si="114"/>
        <v>3</v>
      </c>
      <c r="AB404" s="47">
        <f t="shared" si="114"/>
        <v>0</v>
      </c>
      <c r="AC404" s="47">
        <f t="shared" si="114"/>
        <v>0</v>
      </c>
      <c r="AD404" s="47">
        <f t="shared" si="114"/>
        <v>0</v>
      </c>
      <c r="AE404" s="47">
        <f t="shared" si="114"/>
        <v>0</v>
      </c>
      <c r="AF404" s="47">
        <f t="shared" si="114"/>
        <v>0</v>
      </c>
      <c r="AG404" s="47">
        <f t="shared" si="114"/>
        <v>0</v>
      </c>
      <c r="AH404" s="47">
        <f t="shared" si="114"/>
        <v>0</v>
      </c>
      <c r="AI404" s="47">
        <f t="shared" si="114"/>
        <v>0</v>
      </c>
      <c r="AJ404" s="47">
        <f t="shared" si="114"/>
        <v>0</v>
      </c>
    </row>
    <row r="405" spans="1:37" outlineLevel="1" x14ac:dyDescent="0.3"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</row>
    <row r="406" spans="1:37" outlineLevel="1" x14ac:dyDescent="0.3"/>
    <row r="408" spans="1:37" ht="21.75" customHeight="1" thickBot="1" x14ac:dyDescent="0.4">
      <c r="A408" s="139">
        <v>11</v>
      </c>
      <c r="B408" s="3" t="s">
        <v>1134</v>
      </c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ht="14.4" thickTop="1" x14ac:dyDescent="0.3"/>
    <row r="410" spans="1:37" outlineLevel="1" x14ac:dyDescent="0.3"/>
    <row r="411" spans="1:37" outlineLevel="1" x14ac:dyDescent="0.3">
      <c r="G411" s="69" t="s">
        <v>1133</v>
      </c>
      <c r="H411" s="69" t="s">
        <v>1132</v>
      </c>
      <c r="I411" s="69" t="s">
        <v>1131</v>
      </c>
      <c r="J411" s="69" t="s">
        <v>1130</v>
      </c>
    </row>
    <row r="412" spans="1:37" outlineLevel="1" x14ac:dyDescent="0.3">
      <c r="F412" s="68" t="s">
        <v>1129</v>
      </c>
      <c r="G412" s="68"/>
      <c r="H412" s="68"/>
      <c r="I412" s="68"/>
      <c r="J412" s="68"/>
    </row>
    <row r="413" spans="1:37" outlineLevel="1" x14ac:dyDescent="0.3">
      <c r="G413" s="71" t="s">
        <v>1128</v>
      </c>
      <c r="H413" s="71" t="s">
        <v>1126</v>
      </c>
      <c r="I413" s="143" t="s">
        <v>1121</v>
      </c>
      <c r="J413" s="47">
        <f>SUM(L376:AJ376)</f>
        <v>2053.9976781102314</v>
      </c>
    </row>
    <row r="414" spans="1:37" outlineLevel="1" x14ac:dyDescent="0.3">
      <c r="G414" s="71" t="s">
        <v>1127</v>
      </c>
      <c r="H414" s="71" t="s">
        <v>1126</v>
      </c>
      <c r="I414" s="143" t="s">
        <v>1121</v>
      </c>
      <c r="J414" s="47">
        <f>J413*Dda.Resumen!L14/Dda.Resumen!L13</f>
        <v>1283.7485488188945</v>
      </c>
    </row>
    <row r="415" spans="1:37" outlineLevel="1" x14ac:dyDescent="0.3">
      <c r="G415" s="71" t="s">
        <v>1125</v>
      </c>
      <c r="H415" s="71" t="s">
        <v>1122</v>
      </c>
      <c r="I415" s="143" t="s">
        <v>1124</v>
      </c>
      <c r="J415" s="47">
        <f>J392</f>
        <v>8</v>
      </c>
    </row>
    <row r="416" spans="1:37" outlineLevel="1" x14ac:dyDescent="0.3">
      <c r="G416" s="71" t="s">
        <v>1123</v>
      </c>
      <c r="H416" s="71" t="s">
        <v>1122</v>
      </c>
      <c r="I416" s="143" t="s">
        <v>1121</v>
      </c>
      <c r="J416" s="47">
        <f>SUM(L376:AJ376)</f>
        <v>2053.9976781102314</v>
      </c>
    </row>
    <row r="417" spans="6:10" outlineLevel="1" x14ac:dyDescent="0.3">
      <c r="G417" s="71" t="s">
        <v>1120</v>
      </c>
      <c r="H417" s="71" t="s">
        <v>1118</v>
      </c>
      <c r="I417" s="143" t="s">
        <v>1111</v>
      </c>
      <c r="J417" s="47">
        <f>SUM(L382:AJ382)/1000</f>
        <v>26</v>
      </c>
    </row>
    <row r="418" spans="6:10" outlineLevel="1" x14ac:dyDescent="0.3">
      <c r="G418" s="71" t="s">
        <v>1119</v>
      </c>
      <c r="H418" s="71" t="s">
        <v>1118</v>
      </c>
      <c r="I418" s="143" t="s">
        <v>1117</v>
      </c>
      <c r="J418" s="47">
        <f>J394</f>
        <v>8</v>
      </c>
    </row>
    <row r="419" spans="6:10" outlineLevel="1" x14ac:dyDescent="0.3">
      <c r="G419" s="71" t="s">
        <v>1116</v>
      </c>
      <c r="H419" s="71" t="s">
        <v>1112</v>
      </c>
      <c r="I419" s="143" t="s">
        <v>1111</v>
      </c>
      <c r="J419" s="47">
        <f>SUM($L$380:$AJ$380)/1000</f>
        <v>26</v>
      </c>
    </row>
    <row r="420" spans="6:10" outlineLevel="1" x14ac:dyDescent="0.3">
      <c r="G420" s="71" t="s">
        <v>1115</v>
      </c>
      <c r="H420" s="71" t="s">
        <v>1112</v>
      </c>
      <c r="I420" s="143" t="s">
        <v>1114</v>
      </c>
      <c r="J420" s="47">
        <f>J334/I365/1000</f>
        <v>1.8442373980438607</v>
      </c>
    </row>
    <row r="421" spans="6:10" outlineLevel="1" x14ac:dyDescent="0.3">
      <c r="G421" s="71" t="s">
        <v>1113</v>
      </c>
      <c r="H421" s="71" t="s">
        <v>1112</v>
      </c>
      <c r="I421" s="143" t="s">
        <v>1111</v>
      </c>
      <c r="J421" s="47">
        <f>J417*Dda.Resumen!L14/Dda.Resumen!L13</f>
        <v>16.25</v>
      </c>
    </row>
    <row r="422" spans="6:10" outlineLevel="1" x14ac:dyDescent="0.3">
      <c r="F422" s="68" t="s">
        <v>1110</v>
      </c>
      <c r="G422" s="68"/>
      <c r="H422" s="68"/>
      <c r="I422" s="68"/>
      <c r="J422" s="68"/>
    </row>
    <row r="423" spans="6:10" outlineLevel="1" x14ac:dyDescent="0.3">
      <c r="G423" s="144" t="s">
        <v>1099</v>
      </c>
      <c r="H423" s="144" t="s">
        <v>1109</v>
      </c>
      <c r="I423" s="143" t="s">
        <v>1594</v>
      </c>
      <c r="J423" s="47">
        <f>J335/1000</f>
        <v>1011.2677351031562</v>
      </c>
    </row>
    <row r="424" spans="6:10" outlineLevel="1" x14ac:dyDescent="0.3">
      <c r="G424" s="144" t="s">
        <v>1108</v>
      </c>
      <c r="H424" s="144" t="s">
        <v>1109</v>
      </c>
      <c r="I424" s="143" t="s">
        <v>911</v>
      </c>
      <c r="J424" s="47">
        <f>J338</f>
        <v>3359.1354761772336</v>
      </c>
    </row>
    <row r="425" spans="6:10" outlineLevel="1" x14ac:dyDescent="0.3">
      <c r="G425" s="144" t="s">
        <v>1102</v>
      </c>
      <c r="H425" s="144" t="s">
        <v>1109</v>
      </c>
      <c r="I425" s="143" t="s">
        <v>1595</v>
      </c>
      <c r="J425" s="47">
        <f>(J332+J331)/1000</f>
        <v>20.8</v>
      </c>
    </row>
    <row r="426" spans="6:10" outlineLevel="1" x14ac:dyDescent="0.3">
      <c r="G426" s="144" t="s">
        <v>1099</v>
      </c>
      <c r="H426" s="144" t="s">
        <v>1107</v>
      </c>
      <c r="I426" s="143" t="s">
        <v>1594</v>
      </c>
      <c r="J426" s="47">
        <f>J423</f>
        <v>1011.2677351031562</v>
      </c>
    </row>
    <row r="427" spans="6:10" outlineLevel="1" x14ac:dyDescent="0.3">
      <c r="G427" s="144" t="s">
        <v>1108</v>
      </c>
      <c r="H427" s="144" t="s">
        <v>1107</v>
      </c>
      <c r="I427" s="143" t="s">
        <v>1106</v>
      </c>
      <c r="J427" s="47">
        <f>J424</f>
        <v>3359.1354761772336</v>
      </c>
    </row>
    <row r="428" spans="6:10" outlineLevel="1" x14ac:dyDescent="0.3">
      <c r="G428" s="144" t="s">
        <v>1099</v>
      </c>
      <c r="H428" s="144" t="s">
        <v>1105</v>
      </c>
      <c r="I428" s="143" t="s">
        <v>1098</v>
      </c>
      <c r="J428" s="47">
        <f>J426</f>
        <v>1011.2677351031562</v>
      </c>
    </row>
    <row r="429" spans="6:10" outlineLevel="1" x14ac:dyDescent="0.3">
      <c r="G429" s="144" t="s">
        <v>1104</v>
      </c>
      <c r="H429" s="144" t="s">
        <v>1101</v>
      </c>
      <c r="I429" s="143" t="s">
        <v>1103</v>
      </c>
      <c r="J429" s="47">
        <f>J337/1000</f>
        <v>42.614112051868695</v>
      </c>
    </row>
    <row r="430" spans="6:10" ht="14.4" outlineLevel="1" thickBot="1" x14ac:dyDescent="0.35">
      <c r="G430" s="144" t="s">
        <v>1102</v>
      </c>
      <c r="H430" s="144" t="s">
        <v>1101</v>
      </c>
      <c r="I430" s="143" t="s">
        <v>1100</v>
      </c>
      <c r="J430" s="47">
        <f>J425</f>
        <v>20.8</v>
      </c>
    </row>
    <row r="431" spans="6:10" outlineLevel="1" x14ac:dyDescent="0.3">
      <c r="G431" s="73"/>
      <c r="H431" s="73"/>
      <c r="I431" s="73"/>
      <c r="J431" s="73"/>
    </row>
    <row r="432" spans="6:10" outlineLevel="1" x14ac:dyDescent="0.3"/>
    <row r="435" spans="1:41" ht="21.75" customHeight="1" thickBot="1" x14ac:dyDescent="0.4">
      <c r="A435" s="139">
        <v>12</v>
      </c>
      <c r="B435" s="3" t="s">
        <v>1737</v>
      </c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 spans="1:41" ht="14.4" outlineLevel="1" thickTop="1" x14ac:dyDescent="0.3"/>
    <row r="437" spans="1:41" outlineLevel="1" x14ac:dyDescent="0.3"/>
    <row r="438" spans="1:41" outlineLevel="1" x14ac:dyDescent="0.3">
      <c r="J438" s="69" t="str">
        <f>AL311</f>
        <v>Cacc</v>
      </c>
      <c r="K438" s="69" t="str">
        <f>AM311</f>
        <v>Onnet</v>
      </c>
      <c r="L438" s="69" t="s">
        <v>89</v>
      </c>
      <c r="M438" s="485" t="s">
        <v>1739</v>
      </c>
      <c r="O438"/>
    </row>
    <row r="439" spans="1:41" outlineLevel="1" x14ac:dyDescent="0.3">
      <c r="F439" s="68" t="s">
        <v>1754</v>
      </c>
      <c r="G439" s="68"/>
      <c r="H439" s="68"/>
      <c r="I439" s="68"/>
      <c r="J439" s="68"/>
      <c r="K439" s="68"/>
      <c r="L439" s="68"/>
      <c r="M439" s="68"/>
      <c r="N439" s="145"/>
      <c r="O439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  <c r="AD439" s="145"/>
      <c r="AE439" s="145"/>
      <c r="AF439" s="145"/>
      <c r="AG439" s="145"/>
      <c r="AH439" s="145"/>
      <c r="AI439" s="145"/>
      <c r="AJ439" s="145"/>
      <c r="AK439" s="145"/>
      <c r="AL439" s="145">
        <f t="shared" ref="AL439:AO439" si="115">AL320+AL321+AL324+AL325+AL326</f>
        <v>0.82552007031584584</v>
      </c>
      <c r="AM439" s="145">
        <f t="shared" si="115"/>
        <v>1.9236284676131208</v>
      </c>
      <c r="AN439" s="145">
        <f t="shared" si="115"/>
        <v>4.9080376806680311E-3</v>
      </c>
      <c r="AO439" s="145">
        <f t="shared" si="115"/>
        <v>1785.5997842838772</v>
      </c>
    </row>
    <row r="440" spans="1:41" outlineLevel="1" x14ac:dyDescent="0.3">
      <c r="G440" s="71" t="s">
        <v>1193</v>
      </c>
      <c r="J440" s="50">
        <f t="shared" ref="J440:J451" si="116">IF(AL318=0,0,AL318/$J318)</f>
        <v>0.17647988499818068</v>
      </c>
      <c r="K440" s="50">
        <f t="shared" ref="K440:M440" si="117">IF(AM318=0,0,AM318/$J318)</f>
        <v>0.82246754004104017</v>
      </c>
      <c r="L440" s="50">
        <f t="shared" si="117"/>
        <v>1.0525749607791515E-3</v>
      </c>
      <c r="M440" s="50">
        <f t="shared" si="117"/>
        <v>1.9378359865286152E-17</v>
      </c>
      <c r="O440"/>
    </row>
    <row r="441" spans="1:41" outlineLevel="1" x14ac:dyDescent="0.3">
      <c r="G441" s="71" t="s">
        <v>1192</v>
      </c>
      <c r="J441" s="50">
        <f t="shared" si="116"/>
        <v>0</v>
      </c>
      <c r="K441" s="50">
        <f t="shared" ref="K441:K451" si="118">IF(AM319=0,0,AM319/$J319)</f>
        <v>0</v>
      </c>
      <c r="L441" s="50">
        <f t="shared" ref="L441:L451" si="119">IF(AN319=0,0,AN319/$J319)</f>
        <v>0</v>
      </c>
      <c r="M441" s="50">
        <f t="shared" ref="M441:M451" si="120">IF(AO319=0,0,AO319/$J319)</f>
        <v>1</v>
      </c>
      <c r="O441"/>
    </row>
    <row r="442" spans="1:41" outlineLevel="1" x14ac:dyDescent="0.3">
      <c r="G442" s="71" t="s">
        <v>1188</v>
      </c>
      <c r="J442" s="50">
        <f t="shared" si="116"/>
        <v>0</v>
      </c>
      <c r="K442" s="50">
        <f t="shared" si="118"/>
        <v>0</v>
      </c>
      <c r="L442" s="50">
        <f t="shared" si="119"/>
        <v>0</v>
      </c>
      <c r="M442" s="50">
        <f t="shared" si="120"/>
        <v>1</v>
      </c>
      <c r="O442"/>
    </row>
    <row r="443" spans="1:41" outlineLevel="1" x14ac:dyDescent="0.3">
      <c r="G443" s="71" t="s">
        <v>1186</v>
      </c>
      <c r="J443" s="50">
        <f t="shared" si="116"/>
        <v>0.29974695422991071</v>
      </c>
      <c r="K443" s="50">
        <f t="shared" si="118"/>
        <v>0.69847093362172796</v>
      </c>
      <c r="L443" s="50">
        <f t="shared" si="119"/>
        <v>1.7821121483612198E-3</v>
      </c>
      <c r="M443" s="50">
        <f t="shared" si="120"/>
        <v>7.2403703527394723E-18</v>
      </c>
      <c r="O443"/>
    </row>
    <row r="444" spans="1:41" outlineLevel="1" x14ac:dyDescent="0.3">
      <c r="G444" s="71" t="s">
        <v>1190</v>
      </c>
      <c r="J444" s="50">
        <f t="shared" si="116"/>
        <v>0.17647988499818071</v>
      </c>
      <c r="K444" s="50">
        <f t="shared" si="118"/>
        <v>0.82246754004104006</v>
      </c>
      <c r="L444" s="50">
        <f t="shared" si="119"/>
        <v>1.0525749607791517E-3</v>
      </c>
      <c r="M444" s="50">
        <f t="shared" si="120"/>
        <v>1.1159789035566641E-16</v>
      </c>
      <c r="O444"/>
    </row>
    <row r="445" spans="1:41" outlineLevel="1" x14ac:dyDescent="0.3">
      <c r="G445" s="71" t="s">
        <v>1189</v>
      </c>
      <c r="J445" s="50">
        <f t="shared" si="116"/>
        <v>0</v>
      </c>
      <c r="K445" s="50">
        <f t="shared" si="118"/>
        <v>0</v>
      </c>
      <c r="L445" s="50">
        <f t="shared" si="119"/>
        <v>0</v>
      </c>
      <c r="M445" s="50">
        <f t="shared" si="120"/>
        <v>1</v>
      </c>
      <c r="O445"/>
    </row>
    <row r="446" spans="1:41" outlineLevel="1" x14ac:dyDescent="0.3">
      <c r="G446" s="71" t="s">
        <v>1188</v>
      </c>
      <c r="J446" s="50">
        <f t="shared" si="116"/>
        <v>0</v>
      </c>
      <c r="K446" s="50">
        <f t="shared" si="118"/>
        <v>0</v>
      </c>
      <c r="L446" s="50">
        <f t="shared" si="119"/>
        <v>0</v>
      </c>
      <c r="M446" s="50">
        <f t="shared" si="120"/>
        <v>1</v>
      </c>
      <c r="O446"/>
    </row>
    <row r="447" spans="1:41" outlineLevel="1" x14ac:dyDescent="0.3">
      <c r="G447" s="71" t="s">
        <v>1186</v>
      </c>
      <c r="J447" s="50">
        <f t="shared" si="116"/>
        <v>0.29974695422991071</v>
      </c>
      <c r="K447" s="50">
        <f t="shared" si="118"/>
        <v>0.69847093362172796</v>
      </c>
      <c r="L447" s="50">
        <f t="shared" si="119"/>
        <v>1.78211214836122E-3</v>
      </c>
      <c r="M447" s="50">
        <f t="shared" si="120"/>
        <v>1.2580974043097558E-16</v>
      </c>
      <c r="O447"/>
    </row>
    <row r="448" spans="1:41" outlineLevel="1" x14ac:dyDescent="0.3">
      <c r="G448" s="71" t="s">
        <v>1185</v>
      </c>
      <c r="J448" s="50">
        <f t="shared" si="116"/>
        <v>0</v>
      </c>
      <c r="K448" s="50">
        <f t="shared" si="118"/>
        <v>0</v>
      </c>
      <c r="L448" s="50">
        <f t="shared" si="119"/>
        <v>0</v>
      </c>
      <c r="M448" s="50">
        <f t="shared" si="120"/>
        <v>0</v>
      </c>
      <c r="O448"/>
    </row>
    <row r="449" spans="6:15" outlineLevel="1" x14ac:dyDescent="0.3">
      <c r="G449" s="71" t="s">
        <v>1182</v>
      </c>
      <c r="J449" s="50">
        <f t="shared" si="116"/>
        <v>0.99410841634885361</v>
      </c>
      <c r="K449" s="50">
        <f t="shared" si="118"/>
        <v>0</v>
      </c>
      <c r="L449" s="50">
        <f t="shared" si="119"/>
        <v>5.8915836511462703E-3</v>
      </c>
      <c r="M449" s="50">
        <f>IF(AO327=0,0,AO327/$J327)</f>
        <v>1.2748379132218017E-16</v>
      </c>
      <c r="O449"/>
    </row>
    <row r="450" spans="6:15" outlineLevel="1" x14ac:dyDescent="0.3">
      <c r="G450" s="71" t="s">
        <v>1182</v>
      </c>
      <c r="J450" s="50">
        <f t="shared" si="116"/>
        <v>0.99410841634885361</v>
      </c>
      <c r="K450" s="50">
        <f t="shared" si="118"/>
        <v>0</v>
      </c>
      <c r="L450" s="50">
        <f t="shared" si="119"/>
        <v>5.8915836511462703E-3</v>
      </c>
      <c r="M450" s="50">
        <f t="shared" si="120"/>
        <v>1.0704536632308245E-16</v>
      </c>
      <c r="O450"/>
    </row>
    <row r="451" spans="6:15" outlineLevel="1" x14ac:dyDescent="0.3">
      <c r="G451" s="71" t="s">
        <v>1180</v>
      </c>
      <c r="J451" s="50">
        <f t="shared" si="116"/>
        <v>0</v>
      </c>
      <c r="K451" s="50">
        <f t="shared" si="118"/>
        <v>0</v>
      </c>
      <c r="L451" s="50">
        <f t="shared" si="119"/>
        <v>0</v>
      </c>
      <c r="M451" s="50">
        <f t="shared" si="120"/>
        <v>0</v>
      </c>
      <c r="O451"/>
    </row>
    <row r="452" spans="6:15" outlineLevel="1" x14ac:dyDescent="0.3">
      <c r="F452" s="68" t="s">
        <v>1753</v>
      </c>
      <c r="G452" s="68"/>
      <c r="H452" s="68"/>
      <c r="I452" s="68"/>
      <c r="J452" s="68"/>
      <c r="K452" s="68"/>
      <c r="L452" s="68"/>
      <c r="M452" s="68"/>
      <c r="O452"/>
    </row>
    <row r="453" spans="6:15" outlineLevel="1" x14ac:dyDescent="0.3">
      <c r="G453" s="144" t="s">
        <v>353</v>
      </c>
      <c r="J453" s="50">
        <f>SUM($J$456:$M$456)*J456/($J$456+$K$456)</f>
        <v>0.30028209059148908</v>
      </c>
      <c r="K453" s="50">
        <f>SUM($J$456:$M$456)*K456/($J$456+$K$456)</f>
        <v>0.69971790940851075</v>
      </c>
      <c r="L453" s="50"/>
      <c r="M453" s="50"/>
    </row>
    <row r="454" spans="6:15" outlineLevel="1" x14ac:dyDescent="0.3">
      <c r="G454" s="144" t="s">
        <v>352</v>
      </c>
      <c r="J454" s="50"/>
      <c r="K454" s="50"/>
      <c r="L454" s="50"/>
      <c r="M454" s="146">
        <v>1</v>
      </c>
    </row>
    <row r="455" spans="6:15" outlineLevel="1" x14ac:dyDescent="0.3">
      <c r="G455" s="144" t="s">
        <v>1740</v>
      </c>
      <c r="J455" s="50">
        <f>J440</f>
        <v>0.17647988499818068</v>
      </c>
      <c r="K455" s="50">
        <f>K440</f>
        <v>0.82246754004104017</v>
      </c>
      <c r="L455" s="50">
        <f>L440</f>
        <v>1.0525749607791515E-3</v>
      </c>
      <c r="M455" s="50">
        <f>M440</f>
        <v>1.9378359865286152E-17</v>
      </c>
      <c r="O455"/>
    </row>
    <row r="456" spans="6:15" outlineLevel="1" x14ac:dyDescent="0.3">
      <c r="G456" s="144" t="s">
        <v>1741</v>
      </c>
      <c r="J456" s="50">
        <f>J443</f>
        <v>0.29974695422991071</v>
      </c>
      <c r="K456" s="50">
        <f t="shared" ref="K456:M456" si="121">K443</f>
        <v>0.69847093362172796</v>
      </c>
      <c r="L456" s="50">
        <f t="shared" si="121"/>
        <v>1.7821121483612198E-3</v>
      </c>
      <c r="M456" s="50">
        <f t="shared" si="121"/>
        <v>7.2403703527394723E-18</v>
      </c>
      <c r="O456"/>
    </row>
    <row r="457" spans="6:15" outlineLevel="1" x14ac:dyDescent="0.3">
      <c r="G457" s="144" t="s">
        <v>1742</v>
      </c>
      <c r="J457" s="50">
        <f>J445</f>
        <v>0</v>
      </c>
      <c r="K457" s="50">
        <f t="shared" ref="K457:M457" si="122">K445</f>
        <v>0</v>
      </c>
      <c r="L457" s="50">
        <f t="shared" si="122"/>
        <v>0</v>
      </c>
      <c r="M457" s="50">
        <f t="shared" si="122"/>
        <v>1</v>
      </c>
      <c r="O457"/>
    </row>
    <row r="458" spans="6:15" outlineLevel="1" x14ac:dyDescent="0.3">
      <c r="G458" s="144" t="s">
        <v>1743</v>
      </c>
      <c r="J458" s="50">
        <f>J449</f>
        <v>0.99410841634885361</v>
      </c>
      <c r="K458" s="50">
        <f t="shared" ref="K458:M458" si="123">K449</f>
        <v>0</v>
      </c>
      <c r="L458" s="50">
        <f t="shared" si="123"/>
        <v>5.8915836511462703E-3</v>
      </c>
      <c r="M458" s="50">
        <f t="shared" si="123"/>
        <v>1.2748379132218017E-16</v>
      </c>
      <c r="O458"/>
    </row>
    <row r="459" spans="6:15" outlineLevel="1" x14ac:dyDescent="0.3">
      <c r="G459" s="144" t="s">
        <v>1744</v>
      </c>
      <c r="J459" s="50">
        <f>AL439/SUM($AL$439:$AO$439)</f>
        <v>4.6160891175713812E-4</v>
      </c>
      <c r="K459" s="50">
        <f>AM439/SUM($AL$439:$AO$439)</f>
        <v>1.0756419807215671E-3</v>
      </c>
      <c r="L459" s="50">
        <f>AN439/SUM($AL$439:$AO$439)</f>
        <v>2.7444443982680841E-6</v>
      </c>
      <c r="M459" s="50">
        <f>AO439/SUM($AL$439:$AO$439)</f>
        <v>0.99846000466312301</v>
      </c>
      <c r="O459"/>
    </row>
  </sheetData>
  <conditionalFormatting sqref="I33">
    <cfRule type="cellIs" dxfId="105" priority="28" stopIfTrue="1" operator="equal">
      <formula>5</formula>
    </cfRule>
  </conditionalFormatting>
  <conditionalFormatting sqref="I38">
    <cfRule type="cellIs" dxfId="104" priority="25" stopIfTrue="1" operator="equal">
      <formula>5</formula>
    </cfRule>
  </conditionalFormatting>
  <conditionalFormatting sqref="I41">
    <cfRule type="cellIs" dxfId="103" priority="22" stopIfTrue="1" operator="equal">
      <formula>5</formula>
    </cfRule>
  </conditionalFormatting>
  <conditionalFormatting sqref="I12">
    <cfRule type="cellIs" dxfId="102" priority="32" stopIfTrue="1" operator="equal">
      <formula>5</formula>
    </cfRule>
  </conditionalFormatting>
  <conditionalFormatting sqref="I13">
    <cfRule type="cellIs" dxfId="101" priority="31" stopIfTrue="1" operator="equal">
      <formula>5</formula>
    </cfRule>
  </conditionalFormatting>
  <conditionalFormatting sqref="I15:I18 I28:I30">
    <cfRule type="cellIs" dxfId="100" priority="30" stopIfTrue="1" operator="equal">
      <formula>5</formula>
    </cfRule>
  </conditionalFormatting>
  <conditionalFormatting sqref="I19:I27">
    <cfRule type="cellIs" dxfId="99" priority="29" stopIfTrue="1" operator="equal">
      <formula>5</formula>
    </cfRule>
  </conditionalFormatting>
  <conditionalFormatting sqref="I37">
    <cfRule type="cellIs" dxfId="98" priority="27" stopIfTrue="1" operator="equal">
      <formula>5</formula>
    </cfRule>
  </conditionalFormatting>
  <conditionalFormatting sqref="I39">
    <cfRule type="cellIs" dxfId="97" priority="26" stopIfTrue="1" operator="equal">
      <formula>5</formula>
    </cfRule>
  </conditionalFormatting>
  <conditionalFormatting sqref="I40">
    <cfRule type="cellIs" dxfId="96" priority="24" stopIfTrue="1" operator="equal">
      <formula>5</formula>
    </cfRule>
  </conditionalFormatting>
  <conditionalFormatting sqref="I42">
    <cfRule type="cellIs" dxfId="95" priority="23" stopIfTrue="1" operator="equal">
      <formula>5</formula>
    </cfRule>
  </conditionalFormatting>
  <conditionalFormatting sqref="I36">
    <cfRule type="cellIs" dxfId="94" priority="21" stopIfTrue="1" operator="equal">
      <formula>5</formula>
    </cfRule>
  </conditionalFormatting>
  <conditionalFormatting sqref="I34">
    <cfRule type="cellIs" dxfId="93" priority="20" stopIfTrue="1" operator="equal">
      <formula>5</formula>
    </cfRule>
  </conditionalFormatting>
  <conditionalFormatting sqref="I35">
    <cfRule type="cellIs" dxfId="92" priority="19" stopIfTrue="1" operator="equal">
      <formula>5</formula>
    </cfRule>
  </conditionalFormatting>
  <conditionalFormatting sqref="O288">
    <cfRule type="cellIs" dxfId="91" priority="18" stopIfTrue="1" operator="equal">
      <formula>5</formula>
    </cfRule>
  </conditionalFormatting>
  <conditionalFormatting sqref="P288">
    <cfRule type="cellIs" dxfId="90" priority="17" stopIfTrue="1" operator="equal">
      <formula>5</formula>
    </cfRule>
  </conditionalFormatting>
  <conditionalFormatting sqref="O289:O295 O297">
    <cfRule type="cellIs" dxfId="89" priority="16" stopIfTrue="1" operator="equal">
      <formula>5</formula>
    </cfRule>
  </conditionalFormatting>
  <conditionalFormatting sqref="P289:P295">
    <cfRule type="cellIs" dxfId="88" priority="15" stopIfTrue="1" operator="equal">
      <formula>5</formula>
    </cfRule>
  </conditionalFormatting>
  <conditionalFormatting sqref="O298:O299">
    <cfRule type="cellIs" dxfId="87" priority="14" stopIfTrue="1" operator="equal">
      <formula>5</formula>
    </cfRule>
  </conditionalFormatting>
  <conditionalFormatting sqref="P297:P299">
    <cfRule type="cellIs" dxfId="86" priority="13" stopIfTrue="1" operator="equal">
      <formula>5</formula>
    </cfRule>
  </conditionalFormatting>
  <conditionalFormatting sqref="O302">
    <cfRule type="cellIs" dxfId="85" priority="12" stopIfTrue="1" operator="equal">
      <formula>5</formula>
    </cfRule>
  </conditionalFormatting>
  <conditionalFormatting sqref="O303">
    <cfRule type="cellIs" dxfId="84" priority="11" stopIfTrue="1" operator="equal">
      <formula>5</formula>
    </cfRule>
  </conditionalFormatting>
  <conditionalFormatting sqref="P302:P303">
    <cfRule type="cellIs" dxfId="83" priority="10" stopIfTrue="1" operator="equal">
      <formula>5</formula>
    </cfRule>
  </conditionalFormatting>
  <conditionalFormatting sqref="R288:R295">
    <cfRule type="cellIs" dxfId="82" priority="9" stopIfTrue="1" operator="equal">
      <formula>5</formula>
    </cfRule>
  </conditionalFormatting>
  <conditionalFormatting sqref="R297">
    <cfRule type="cellIs" dxfId="81" priority="8" stopIfTrue="1" operator="equal">
      <formula>5</formula>
    </cfRule>
  </conditionalFormatting>
  <conditionalFormatting sqref="R298:R299">
    <cfRule type="cellIs" dxfId="80" priority="7" stopIfTrue="1" operator="equal">
      <formula>5</formula>
    </cfRule>
  </conditionalFormatting>
  <conditionalFormatting sqref="N288">
    <cfRule type="cellIs" dxfId="79" priority="6" stopIfTrue="1" operator="equal">
      <formula>5</formula>
    </cfRule>
  </conditionalFormatting>
  <conditionalFormatting sqref="N289:N295">
    <cfRule type="cellIs" dxfId="78" priority="5" stopIfTrue="1" operator="equal">
      <formula>5</formula>
    </cfRule>
  </conditionalFormatting>
  <conditionalFormatting sqref="N297">
    <cfRule type="cellIs" dxfId="77" priority="4" stopIfTrue="1" operator="equal">
      <formula>5</formula>
    </cfRule>
  </conditionalFormatting>
  <conditionalFormatting sqref="N298:N299">
    <cfRule type="cellIs" dxfId="76" priority="3" stopIfTrue="1" operator="equal">
      <formula>5</formula>
    </cfRule>
  </conditionalFormatting>
  <conditionalFormatting sqref="N302">
    <cfRule type="cellIs" dxfId="75" priority="2" stopIfTrue="1" operator="equal">
      <formula>5</formula>
    </cfRule>
  </conditionalFormatting>
  <conditionalFormatting sqref="N303">
    <cfRule type="cellIs" dxfId="74" priority="1" stopIfTrue="1" operator="equal">
      <formula>5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N386"/>
  <sheetViews>
    <sheetView showGridLines="0" topLeftCell="Q1" zoomScale="85" zoomScaleNormal="85" workbookViewId="0">
      <pane ySplit="4" topLeftCell="A5" activePane="bottomLeft" state="frozen"/>
      <selection activeCell="M247" sqref="M247"/>
      <selection pane="bottomLeft" activeCell="L57" sqref="L56:T57"/>
    </sheetView>
  </sheetViews>
  <sheetFormatPr baseColWidth="10" defaultColWidth="11.44140625" defaultRowHeight="13.8" outlineLevelRow="2" x14ac:dyDescent="0.3"/>
  <cols>
    <col min="1" max="4" width="3.88671875" style="233" customWidth="1"/>
    <col min="5" max="5" width="3.5546875" style="233" customWidth="1"/>
    <col min="6" max="6" width="3.88671875" style="233" customWidth="1"/>
    <col min="7" max="7" width="29.33203125" style="233" customWidth="1"/>
    <col min="8" max="16384" width="11.44140625" style="233"/>
  </cols>
  <sheetData>
    <row r="2" spans="1:36" ht="20.399999999999999" x14ac:dyDescent="0.35">
      <c r="B2" s="139"/>
      <c r="C2" s="139"/>
      <c r="D2" s="139"/>
      <c r="E2" s="139"/>
      <c r="F2" s="139"/>
      <c r="G2" s="139"/>
      <c r="H2" s="288" t="str">
        <f>Portada!$H$2</f>
        <v>Modelo Cargo de Terminación Móvil</v>
      </c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36" ht="20.399999999999999" x14ac:dyDescent="0.35">
      <c r="B3" s="139"/>
      <c r="C3" s="139"/>
      <c r="D3" s="139"/>
      <c r="E3" s="139"/>
      <c r="F3" s="139"/>
      <c r="G3" s="139"/>
      <c r="H3" s="289" t="s">
        <v>1435</v>
      </c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1:36" s="162" customFormat="1" ht="12.75" customHeight="1" x14ac:dyDescent="0.35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</row>
    <row r="5" spans="1:36" s="162" customFormat="1" x14ac:dyDescent="0.3"/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7" spans="1:36" outlineLevel="1" collapsed="1" x14ac:dyDescent="0.3"/>
    <row r="8" spans="1:36" outlineLevel="1" collapsed="1" x14ac:dyDescent="0.3"/>
    <row r="9" spans="1:36" ht="21" thickBot="1" x14ac:dyDescent="0.4">
      <c r="A9" s="139">
        <v>1</v>
      </c>
      <c r="B9" s="3" t="s">
        <v>1434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36" ht="14.4" thickTop="1" x14ac:dyDescent="0.3"/>
    <row r="11" spans="1:36" outlineLevel="1" x14ac:dyDescent="0.3"/>
    <row r="12" spans="1:36" outlineLevel="1" x14ac:dyDescent="0.3"/>
    <row r="13" spans="1:36" outlineLevel="1" x14ac:dyDescent="0.3">
      <c r="G13" s="4" t="s">
        <v>1433</v>
      </c>
      <c r="H13" s="2"/>
      <c r="I13" s="433" t="s">
        <v>1430</v>
      </c>
      <c r="J13" s="5">
        <v>155</v>
      </c>
      <c r="K13" s="63" t="s">
        <v>1432</v>
      </c>
    </row>
    <row r="14" spans="1:36" outlineLevel="1" x14ac:dyDescent="0.3">
      <c r="G14" s="4" t="s">
        <v>1431</v>
      </c>
      <c r="H14" s="2"/>
      <c r="I14" s="433" t="s">
        <v>1430</v>
      </c>
      <c r="J14" s="5">
        <v>2</v>
      </c>
      <c r="K14" s="63" t="s">
        <v>1429</v>
      </c>
    </row>
    <row r="15" spans="1:36" outlineLevel="1" x14ac:dyDescent="0.3"/>
    <row r="16" spans="1:36" outlineLevel="1" x14ac:dyDescent="0.3">
      <c r="G16" s="233" t="s">
        <v>1428</v>
      </c>
      <c r="J16" s="35">
        <v>0.62344347183245119</v>
      </c>
      <c r="K16" s="63" t="s">
        <v>1427</v>
      </c>
    </row>
    <row r="17" spans="1:40" outlineLevel="1" x14ac:dyDescent="0.3"/>
    <row r="19" spans="1:40" ht="21" thickBot="1" x14ac:dyDescent="0.4">
      <c r="A19" s="139">
        <v>2</v>
      </c>
      <c r="B19" s="3" t="s">
        <v>1426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40" ht="14.4" thickTop="1" x14ac:dyDescent="0.3"/>
    <row r="21" spans="1:40" ht="27.6" outlineLevel="1" x14ac:dyDescent="0.3">
      <c r="F21" s="69" t="s">
        <v>76</v>
      </c>
      <c r="G21" s="69" t="s">
        <v>1425</v>
      </c>
      <c r="L21" s="69" t="s">
        <v>1267</v>
      </c>
      <c r="M21" s="69" t="s">
        <v>1266</v>
      </c>
      <c r="N21" s="69" t="s">
        <v>1265</v>
      </c>
      <c r="O21" s="69" t="s">
        <v>173</v>
      </c>
      <c r="P21" s="69" t="s">
        <v>174</v>
      </c>
      <c r="Q21" s="69" t="s">
        <v>175</v>
      </c>
      <c r="R21" s="69" t="s">
        <v>176</v>
      </c>
      <c r="S21" s="69" t="s">
        <v>177</v>
      </c>
      <c r="T21" s="69" t="s">
        <v>178</v>
      </c>
      <c r="U21" s="69" t="s">
        <v>1264</v>
      </c>
      <c r="V21" s="69" t="s">
        <v>180</v>
      </c>
      <c r="W21" s="69" t="s">
        <v>1263</v>
      </c>
      <c r="X21" s="69" t="s">
        <v>1262</v>
      </c>
      <c r="Y21" s="69" t="s">
        <v>1261</v>
      </c>
      <c r="Z21" s="69" t="s">
        <v>184</v>
      </c>
      <c r="AA21" s="69" t="s">
        <v>1260</v>
      </c>
      <c r="AB21" s="69" t="s">
        <v>1259</v>
      </c>
      <c r="AC21" s="69" t="s">
        <v>187</v>
      </c>
      <c r="AD21" s="69" t="s">
        <v>1258</v>
      </c>
      <c r="AE21" s="69" t="s">
        <v>189</v>
      </c>
      <c r="AF21" s="69" t="s">
        <v>1257</v>
      </c>
      <c r="AG21" s="69" t="s">
        <v>1256</v>
      </c>
      <c r="AH21" s="69" t="s">
        <v>192</v>
      </c>
      <c r="AI21" s="69" t="s">
        <v>193</v>
      </c>
      <c r="AJ21" s="69" t="s">
        <v>1255</v>
      </c>
      <c r="AM21" s="69" t="s">
        <v>1286</v>
      </c>
      <c r="AN21" s="69" t="s">
        <v>1285</v>
      </c>
    </row>
    <row r="22" spans="1:40" outlineLevel="1" x14ac:dyDescent="0.3">
      <c r="F22" s="70">
        <v>1</v>
      </c>
      <c r="G22" s="71" t="s">
        <v>1267</v>
      </c>
      <c r="K22" s="138" t="s">
        <v>967</v>
      </c>
      <c r="L22" s="47">
        <f t="array" ref="L22">((INDEX($AM$22:$AM$46,L$6)-$AM22)^2+(INDEX($AN$22:$AN$46,L$6)-$AN22)^2)^(1/2)/1000</f>
        <v>0</v>
      </c>
      <c r="M22" s="47">
        <f t="array" ref="M22">((INDEX($AM$22:$AM$46,M$6)-$AM22)^2+(INDEX($AN$22:$AN$46,M$6)-$AN22)^2)^(1/2)/1000</f>
        <v>366.23576040031918</v>
      </c>
      <c r="N22" s="47">
        <f t="array" ref="N22">((INDEX($AM$22:$AM$46,N$6)-$AM22)^2+(INDEX($AN$22:$AN$46,N$6)-$AN22)^2)^(1/2)/1000</f>
        <v>1039.0000840981679</v>
      </c>
      <c r="O22" s="47">
        <f t="array" ref="O22">((INDEX($AM$22:$AM$46,O$6)-$AM22)^2+(INDEX($AN$22:$AN$46,O$6)-$AN22)^2)^(1/2)/1000</f>
        <v>1406.0956489855164</v>
      </c>
      <c r="P22" s="47">
        <f t="array" ref="P22">((INDEX($AM$22:$AM$46,P$6)-$AM22)^2+(INDEX($AN$22:$AN$46,P$6)-$AN22)^2)^(1/2)/1000</f>
        <v>943.95813331736269</v>
      </c>
      <c r="Q22" s="47">
        <f t="array" ref="Q22">((INDEX($AM$22:$AM$46,Q$6)-$AM22)^2+(INDEX($AN$22:$AN$46,Q$6)-$AN22)^2)^(1/2)/1000</f>
        <v>155.65627838285226</v>
      </c>
      <c r="R22" s="47">
        <f t="array" ref="R22">((INDEX($AM$22:$AM$46,R$6)-$AM22)^2+(INDEX($AN$22:$AN$46,R$6)-$AN22)^2)^(1/2)/1000</f>
        <v>711.89102026644503</v>
      </c>
      <c r="S22" s="47">
        <f t="array" ref="S22">((INDEX($AM$22:$AM$46,S$6)-$AM22)^2+(INDEX($AN$22:$AN$46,S$6)-$AN22)^2)^(1/2)/1000</f>
        <v>1120.9965095289103</v>
      </c>
      <c r="T22" s="47">
        <f t="array" ref="T22">((INDEX($AM$22:$AM$46,T$6)-$AM22)^2+(INDEX($AN$22:$AN$46,T$6)-$AN22)^2)^(1/2)/1000</f>
        <v>867.85016843692551</v>
      </c>
      <c r="U22" s="47">
        <f t="array" ref="U22">((INDEX($AM$22:$AM$46,U$6)-$AM22)^2+(INDEX($AN$22:$AN$46,U$6)-$AN22)^2)^(1/2)/1000</f>
        <v>474.44651742425089</v>
      </c>
      <c r="V22" s="47">
        <f t="array" ref="V22">((INDEX($AM$22:$AM$46,V$6)-$AM22)^2+(INDEX($AN$22:$AN$46,V$6)-$AN22)^2)^(1/2)/1000</f>
        <v>968.72064152468636</v>
      </c>
      <c r="W22" s="47">
        <f t="array" ref="W22">((INDEX($AM$22:$AM$46,W$6)-$AM22)^2+(INDEX($AN$22:$AN$46,W$6)-$AN22)^2)^(1/2)/1000</f>
        <v>785.21484201204453</v>
      </c>
      <c r="X22" s="47">
        <f t="array" ref="X22">((INDEX($AM$22:$AM$46,X$6)-$AM22)^2+(INDEX($AN$22:$AN$46,X$6)-$AN22)^2)^(1/2)/1000</f>
        <v>267.96429020487039</v>
      </c>
      <c r="Y22" s="47">
        <f t="array" ref="Y22">((INDEX($AM$22:$AM$46,Y$6)-$AM22)^2+(INDEX($AN$22:$AN$46,Y$6)-$AN22)^2)^(1/2)/1000</f>
        <v>191.68807925637941</v>
      </c>
      <c r="Z22" s="47">
        <f t="array" ref="Z22">((INDEX($AM$22:$AM$46,Z$6)-$AM22)^2+(INDEX($AN$22:$AN$46,Z$6)-$AN22)^2)^(1/2)/1000</f>
        <v>713.35575144874247</v>
      </c>
      <c r="AA22" s="47">
        <f t="array" ref="AA22">((INDEX($AM$22:$AM$46,AA$6)-$AM22)^2+(INDEX($AN$22:$AN$46,AA$6)-$AN22)^2)^(1/2)/1000</f>
        <v>619.9937348360869</v>
      </c>
      <c r="AB22" s="47">
        <f t="array" ref="AB22">((INDEX($AM$22:$AM$46,AB$6)-$AM22)^2+(INDEX($AN$22:$AN$46,AB$6)-$AN22)^2)^(1/2)/1000</f>
        <v>1276.6040503836732</v>
      </c>
      <c r="AC22" s="47">
        <f t="array" ref="AC22">((INDEX($AM$22:$AM$46,AC$6)-$AM22)^2+(INDEX($AN$22:$AN$46,AC$6)-$AN22)^2)^(1/2)/1000</f>
        <v>1492.8017116603262</v>
      </c>
      <c r="AD22" s="47">
        <f t="array" ref="AD22">((INDEX($AM$22:$AM$46,AD$6)-$AM22)^2+(INDEX($AN$22:$AN$46,AD$6)-$AN22)^2)^(1/2)/1000</f>
        <v>595.17640749277007</v>
      </c>
      <c r="AE22" s="47">
        <f t="array" ref="AE22">((INDEX($AM$22:$AM$46,AE$6)-$AM22)^2+(INDEX($AN$22:$AN$46,AE$6)-$AN22)^2)^(1/2)/1000</f>
        <v>252.38677941801944</v>
      </c>
      <c r="AF22" s="47">
        <f t="array" ref="AF22">((INDEX($AM$22:$AM$46,AF$6)-$AM22)^2+(INDEX($AN$22:$AN$46,AF$6)-$AN22)^2)^(1/2)/1000</f>
        <v>1419.4057639928055</v>
      </c>
      <c r="AG22" s="47">
        <f t="array" ref="AG22">((INDEX($AM$22:$AM$46,AG$6)-$AM22)^2+(INDEX($AN$22:$AN$46,AG$6)-$AN22)^2)^(1/2)/1000</f>
        <v>243.29931976066024</v>
      </c>
      <c r="AH22" s="47">
        <f t="array" ref="AH22">((INDEX($AM$22:$AM$46,AH$6)-$AM22)^2+(INDEX($AN$22:$AN$46,AH$6)-$AN22)^2)^(1/2)/1000</f>
        <v>1632.7555374690969</v>
      </c>
      <c r="AI22" s="47">
        <f t="array" ref="AI22">((INDEX($AM$22:$AM$46,AI$6)-$AM22)^2+(INDEX($AN$22:$AN$46,AI$6)-$AN22)^2)^(1/2)/1000</f>
        <v>328.91773469972702</v>
      </c>
      <c r="AJ22" s="47">
        <f t="array" ref="AJ22">((INDEX($AM$22:$AM$46,AJ$6)-$AM22)^2+(INDEX($AN$22:$AN$46,AJ$6)-$AN22)^2)^(1/2)/1000</f>
        <v>518.11461895607613</v>
      </c>
      <c r="AM22" s="18">
        <v>783094</v>
      </c>
      <c r="AN22" s="18">
        <v>9363060</v>
      </c>
    </row>
    <row r="23" spans="1:40" outlineLevel="1" x14ac:dyDescent="0.3">
      <c r="F23" s="70">
        <v>2</v>
      </c>
      <c r="G23" s="71" t="s">
        <v>1266</v>
      </c>
      <c r="K23" s="138" t="s">
        <v>967</v>
      </c>
      <c r="L23" s="47">
        <f t="array" ref="L23">((INDEX($AM$22:$AM$46,L$6)-$AM23)^2+(INDEX($AN$22:$AN$46,L$6)-$AN23)^2)^(1/2)/1000</f>
        <v>366.23576040031918</v>
      </c>
      <c r="M23" s="47">
        <f t="array" ref="M23">((INDEX($AM$22:$AM$46,M$6)-$AM23)^2+(INDEX($AN$22:$AN$46,M$6)-$AN23)^2)^(1/2)/1000</f>
        <v>0</v>
      </c>
      <c r="N23" s="47">
        <f t="array" ref="N23">((INDEX($AM$22:$AM$46,N$6)-$AM23)^2+(INDEX($AN$22:$AN$46,N$6)-$AN23)^2)^(1/2)/1000</f>
        <v>764.9392093493442</v>
      </c>
      <c r="O23" s="47">
        <f t="array" ref="O23">((INDEX($AM$22:$AM$46,O$6)-$AM23)^2+(INDEX($AN$22:$AN$46,O$6)-$AN23)^2)^(1/2)/1000</f>
        <v>1122.0412705867818</v>
      </c>
      <c r="P23" s="47">
        <f t="array" ref="P23">((INDEX($AM$22:$AM$46,P$6)-$AM23)^2+(INDEX($AN$22:$AN$46,P$6)-$AN23)^2)^(1/2)/1000</f>
        <v>660.0049055120727</v>
      </c>
      <c r="Q23" s="47">
        <f t="array" ref="Q23">((INDEX($AM$22:$AM$46,Q$6)-$AM23)^2+(INDEX($AN$22:$AN$46,Q$6)-$AN23)^2)^(1/2)/1000</f>
        <v>210.58232564961381</v>
      </c>
      <c r="R23" s="47">
        <f t="array" ref="R23">((INDEX($AM$22:$AM$46,R$6)-$AM23)^2+(INDEX($AN$22:$AN$46,R$6)-$AN23)^2)^(1/2)/1000</f>
        <v>367.60008890640927</v>
      </c>
      <c r="S23" s="47">
        <f t="array" ref="S23">((INDEX($AM$22:$AM$46,S$6)-$AM23)^2+(INDEX($AN$22:$AN$46,S$6)-$AN23)^2)^(1/2)/1000</f>
        <v>879.89348997478089</v>
      </c>
      <c r="T23" s="47">
        <f t="array" ref="T23">((INDEX($AM$22:$AM$46,T$6)-$AM23)^2+(INDEX($AN$22:$AN$46,T$6)-$AN23)^2)^(1/2)/1000</f>
        <v>571.86186172886198</v>
      </c>
      <c r="U23" s="47">
        <f t="array" ref="U23">((INDEX($AM$22:$AM$46,U$6)-$AM23)^2+(INDEX($AN$22:$AN$46,U$6)-$AN23)^2)^(1/2)/1000</f>
        <v>258.67592485579326</v>
      </c>
      <c r="V23" s="47">
        <f t="array" ref="V23">((INDEX($AM$22:$AM$46,V$6)-$AM23)^2+(INDEX($AN$22:$AN$46,V$6)-$AN23)^2)^(1/2)/1000</f>
        <v>637.02416280703198</v>
      </c>
      <c r="W23" s="47">
        <f t="array" ref="W23">((INDEX($AM$22:$AM$46,W$6)-$AM23)^2+(INDEX($AN$22:$AN$46,W$6)-$AN23)^2)^(1/2)/1000</f>
        <v>498.30867301302311</v>
      </c>
      <c r="X23" s="47">
        <f t="array" ref="X23">((INDEX($AM$22:$AM$46,X$6)-$AM23)^2+(INDEX($AN$22:$AN$46,X$6)-$AN23)^2)^(1/2)/1000</f>
        <v>115.82399121511915</v>
      </c>
      <c r="Y23" s="47">
        <f t="array" ref="Y23">((INDEX($AM$22:$AM$46,Y$6)-$AM23)^2+(INDEX($AN$22:$AN$46,Y$6)-$AN23)^2)^(1/2)/1000</f>
        <v>288.32676058423709</v>
      </c>
      <c r="Z23" s="47">
        <f t="array" ref="Z23">((INDEX($AM$22:$AM$46,Z$6)-$AM23)^2+(INDEX($AN$22:$AN$46,Z$6)-$AN23)^2)^(1/2)/1000</f>
        <v>371.23603235812118</v>
      </c>
      <c r="AA23" s="47">
        <f t="array" ref="AA23">((INDEX($AM$22:$AM$46,AA$6)-$AM23)^2+(INDEX($AN$22:$AN$46,AA$6)-$AN23)^2)^(1/2)/1000</f>
        <v>836.61331151255297</v>
      </c>
      <c r="AB23" s="47">
        <f t="array" ref="AB23">((INDEX($AM$22:$AM$46,AB$6)-$AM23)^2+(INDEX($AN$22:$AN$46,AB$6)-$AN23)^2)^(1/2)/1000</f>
        <v>1107.4766574966716</v>
      </c>
      <c r="AC23" s="47">
        <f t="array" ref="AC23">((INDEX($AM$22:$AM$46,AC$6)-$AM23)^2+(INDEX($AN$22:$AN$46,AC$6)-$AN23)^2)^(1/2)/1000</f>
        <v>1212.5917545901423</v>
      </c>
      <c r="AD23" s="47">
        <f t="array" ref="AD23">((INDEX($AM$22:$AM$46,AD$6)-$AM23)^2+(INDEX($AN$22:$AN$46,AD$6)-$AN23)^2)^(1/2)/1000</f>
        <v>311.968893321113</v>
      </c>
      <c r="AE23" s="47">
        <f t="array" ref="AE23">((INDEX($AM$22:$AM$46,AE$6)-$AM23)^2+(INDEX($AN$22:$AN$46,AE$6)-$AN23)^2)^(1/2)/1000</f>
        <v>485.45402878233489</v>
      </c>
      <c r="AF23" s="47">
        <f t="array" ref="AF23">((INDEX($AM$22:$AM$46,AF$6)-$AM23)^2+(INDEX($AN$22:$AN$46,AF$6)-$AN23)^2)^(1/2)/1000</f>
        <v>1171.0533422948761</v>
      </c>
      <c r="AG23" s="47">
        <f t="array" ref="AG23">((INDEX($AM$22:$AM$46,AG$6)-$AM23)^2+(INDEX($AN$22:$AN$46,AG$6)-$AN23)^2)^(1/2)/1000</f>
        <v>376.36942622907088</v>
      </c>
      <c r="AH23" s="47">
        <f t="array" ref="AH23">((INDEX($AM$22:$AM$46,AH$6)-$AM23)^2+(INDEX($AN$22:$AN$46,AH$6)-$AN23)^2)^(1/2)/1000</f>
        <v>1347.6250646600486</v>
      </c>
      <c r="AI23" s="47">
        <f t="array" ref="AI23">((INDEX($AM$22:$AM$46,AI$6)-$AM23)^2+(INDEX($AN$22:$AN$46,AI$6)-$AN23)^2)^(1/2)/1000</f>
        <v>641.74907971574066</v>
      </c>
      <c r="AJ23" s="47">
        <f t="array" ref="AJ23">((INDEX($AM$22:$AM$46,AJ$6)-$AM23)^2+(INDEX($AN$22:$AN$46,AJ$6)-$AN23)^2)^(1/2)/1000</f>
        <v>448.26352974561735</v>
      </c>
      <c r="AM23" s="18">
        <v>765030</v>
      </c>
      <c r="AN23" s="18">
        <v>8997270</v>
      </c>
    </row>
    <row r="24" spans="1:40" outlineLevel="1" x14ac:dyDescent="0.3">
      <c r="F24" s="70">
        <v>3</v>
      </c>
      <c r="G24" s="71" t="s">
        <v>1265</v>
      </c>
      <c r="K24" s="138" t="s">
        <v>967</v>
      </c>
      <c r="L24" s="47">
        <f t="array" ref="L24">((INDEX($AM$22:$AM$46,L$6)-$AM24)^2+(INDEX($AN$22:$AN$46,L$6)-$AN24)^2)^(1/2)/1000</f>
        <v>1039.0000840981679</v>
      </c>
      <c r="M24" s="47">
        <f t="array" ref="M24">((INDEX($AM$22:$AM$46,M$6)-$AM24)^2+(INDEX($AN$22:$AN$46,M$6)-$AN24)^2)^(1/2)/1000</f>
        <v>764.9392093493442</v>
      </c>
      <c r="N24" s="47">
        <f t="array" ref="N24">((INDEX($AM$22:$AM$46,N$6)-$AM24)^2+(INDEX($AN$22:$AN$46,N$6)-$AN24)^2)^(1/2)/1000</f>
        <v>0</v>
      </c>
      <c r="O24" s="47">
        <f t="array" ref="O24">((INDEX($AM$22:$AM$46,O$6)-$AM24)^2+(INDEX($AN$22:$AN$46,O$6)-$AN24)^2)^(1/2)/1000</f>
        <v>367.11216174351949</v>
      </c>
      <c r="P24" s="47">
        <f t="array" ref="P24">((INDEX($AM$22:$AM$46,P$6)-$AM24)^2+(INDEX($AN$22:$AN$46,P$6)-$AN24)^2)^(1/2)/1000</f>
        <v>106.89166899248978</v>
      </c>
      <c r="Q24" s="47">
        <f t="array" ref="Q24">((INDEX($AM$22:$AM$46,Q$6)-$AM24)^2+(INDEX($AN$22:$AN$46,Q$6)-$AN24)^2)^(1/2)/1000</f>
        <v>915.12747988244791</v>
      </c>
      <c r="R24" s="47">
        <f t="array" ref="R24">((INDEX($AM$22:$AM$46,R$6)-$AM24)^2+(INDEX($AN$22:$AN$46,R$6)-$AN24)^2)^(1/2)/1000</f>
        <v>445.45305126803203</v>
      </c>
      <c r="S24" s="47">
        <f t="array" ref="S24">((INDEX($AM$22:$AM$46,S$6)-$AM24)^2+(INDEX($AN$22:$AN$46,S$6)-$AN24)^2)^(1/2)/1000</f>
        <v>155.35379654195773</v>
      </c>
      <c r="T24" s="47">
        <f t="array" ref="T24">((INDEX($AM$22:$AM$46,T$6)-$AM24)^2+(INDEX($AN$22:$AN$46,T$6)-$AN24)^2)^(1/2)/1000</f>
        <v>199.02042633860475</v>
      </c>
      <c r="U24" s="47">
        <f t="array" ref="U24">((INDEX($AM$22:$AM$46,U$6)-$AM24)^2+(INDEX($AN$22:$AN$46,U$6)-$AN24)^2)^(1/2)/1000</f>
        <v>564.88752446836713</v>
      </c>
      <c r="V24" s="47">
        <f t="array" ref="V24">((INDEX($AM$22:$AM$46,V$6)-$AM24)^2+(INDEX($AN$22:$AN$46,V$6)-$AN24)^2)^(1/2)/1000</f>
        <v>259.75321903683886</v>
      </c>
      <c r="W24" s="47">
        <f t="array" ref="W24">((INDEX($AM$22:$AM$46,W$6)-$AM24)^2+(INDEX($AN$22:$AN$46,W$6)-$AN24)^2)^(1/2)/1000</f>
        <v>266.63344501393669</v>
      </c>
      <c r="X24" s="47">
        <f t="array" ref="X24">((INDEX($AM$22:$AM$46,X$6)-$AM24)^2+(INDEX($AN$22:$AN$46,X$6)-$AN24)^2)^(1/2)/1000</f>
        <v>872.58644609058649</v>
      </c>
      <c r="Y24" s="47">
        <f t="array" ref="Y24">((INDEX($AM$22:$AM$46,Y$6)-$AM24)^2+(INDEX($AN$22:$AN$46,Y$6)-$AN24)^2)^(1/2)/1000</f>
        <v>1042.1318218675601</v>
      </c>
      <c r="Z24" s="47">
        <f t="array" ref="Z24">((INDEX($AM$22:$AM$46,Z$6)-$AM24)^2+(INDEX($AN$22:$AN$46,Z$6)-$AN24)^2)^(1/2)/1000</f>
        <v>437.3934021918941</v>
      </c>
      <c r="AA24" s="47">
        <f t="array" ref="AA24">((INDEX($AM$22:$AM$46,AA$6)-$AM24)^2+(INDEX($AN$22:$AN$46,AA$6)-$AN24)^2)^(1/2)/1000</f>
        <v>1105.8721583438114</v>
      </c>
      <c r="AB24" s="47">
        <f t="array" ref="AB24">((INDEX($AM$22:$AM$46,AB$6)-$AM24)^2+(INDEX($AN$22:$AN$46,AB$6)-$AN24)^2)^(1/2)/1000</f>
        <v>475.50090020945277</v>
      </c>
      <c r="AC24" s="47">
        <f t="array" ref="AC24">((INDEX($AM$22:$AM$46,AC$6)-$AM24)^2+(INDEX($AN$22:$AN$46,AC$6)-$AN24)^2)^(1/2)/1000</f>
        <v>454.31525893370565</v>
      </c>
      <c r="AD24" s="47">
        <f t="array" ref="AD24">((INDEX($AM$22:$AM$46,AD$6)-$AM24)^2+(INDEX($AN$22:$AN$46,AD$6)-$AN24)^2)^(1/2)/1000</f>
        <v>457.47100148534008</v>
      </c>
      <c r="AE24" s="47">
        <f t="array" ref="AE24">((INDEX($AM$22:$AM$46,AE$6)-$AM24)^2+(INDEX($AN$22:$AN$46,AE$6)-$AN24)^2)^(1/2)/1000</f>
        <v>1233.4242571884988</v>
      </c>
      <c r="AF24" s="47">
        <f t="array" ref="AF24">((INDEX($AM$22:$AM$46,AF$6)-$AM24)^2+(INDEX($AN$22:$AN$46,AF$6)-$AN24)^2)^(1/2)/1000</f>
        <v>410.43768406421941</v>
      </c>
      <c r="AG24" s="47">
        <f t="array" ref="AG24">((INDEX($AM$22:$AM$46,AG$6)-$AM24)^2+(INDEX($AN$22:$AN$46,AG$6)-$AN24)^2)^(1/2)/1000</f>
        <v>863.03327456129978</v>
      </c>
      <c r="AH24" s="47">
        <f t="array" ref="AH24">((INDEX($AM$22:$AM$46,AH$6)-$AM24)^2+(INDEX($AN$22:$AN$46,AH$6)-$AN24)^2)^(1/2)/1000</f>
        <v>593.79973366447371</v>
      </c>
      <c r="AI24" s="47">
        <f t="array" ref="AI24">((INDEX($AM$22:$AM$46,AI$6)-$AM24)^2+(INDEX($AN$22:$AN$46,AI$6)-$AN24)^2)^(1/2)/1000</f>
        <v>1363.3568552202316</v>
      </c>
      <c r="AJ24" s="47">
        <f t="array" ref="AJ24">((INDEX($AM$22:$AM$46,AJ$6)-$AM24)^2+(INDEX($AN$22:$AN$46,AJ$6)-$AN24)^2)^(1/2)/1000</f>
        <v>601.03517010238261</v>
      </c>
      <c r="AM24" s="18">
        <v>1325910</v>
      </c>
      <c r="AN24" s="18">
        <v>8477130</v>
      </c>
    </row>
    <row r="25" spans="1:40" outlineLevel="1" x14ac:dyDescent="0.3">
      <c r="F25" s="70">
        <v>4</v>
      </c>
      <c r="G25" s="71" t="s">
        <v>173</v>
      </c>
      <c r="K25" s="138" t="s">
        <v>967</v>
      </c>
      <c r="L25" s="47">
        <f t="array" ref="L25">((INDEX($AM$22:$AM$46,L$6)-$AM25)^2+(INDEX($AN$22:$AN$46,L$6)-$AN25)^2)^(1/2)/1000</f>
        <v>1406.0956489855164</v>
      </c>
      <c r="M25" s="47">
        <f t="array" ref="M25">((INDEX($AM$22:$AM$46,M$6)-$AM25)^2+(INDEX($AN$22:$AN$46,M$6)-$AN25)^2)^(1/2)/1000</f>
        <v>1122.0412705867818</v>
      </c>
      <c r="N25" s="47">
        <f t="array" ref="N25">((INDEX($AM$22:$AM$46,N$6)-$AM25)^2+(INDEX($AN$22:$AN$46,N$6)-$AN25)^2)^(1/2)/1000</f>
        <v>367.11216174351949</v>
      </c>
      <c r="O25" s="47">
        <f t="array" ref="O25">((INDEX($AM$22:$AM$46,O$6)-$AM25)^2+(INDEX($AN$22:$AN$46,O$6)-$AN25)^2)^(1/2)/1000</f>
        <v>0</v>
      </c>
      <c r="P25" s="47">
        <f t="array" ref="P25">((INDEX($AM$22:$AM$46,P$6)-$AM25)^2+(INDEX($AN$22:$AN$46,P$6)-$AN25)^2)^(1/2)/1000</f>
        <v>465.23312693745271</v>
      </c>
      <c r="Q25" s="47">
        <f t="array" ref="Q25">((INDEX($AM$22:$AM$46,Q$6)-$AM25)^2+(INDEX($AN$22:$AN$46,Q$6)-$AN25)^2)^(1/2)/1000</f>
        <v>1280.718861255662</v>
      </c>
      <c r="R25" s="47">
        <f t="array" ref="R25">((INDEX($AM$22:$AM$46,R$6)-$AM25)^2+(INDEX($AN$22:$AN$46,R$6)-$AN25)^2)^(1/2)/1000</f>
        <v>776.95423215527944</v>
      </c>
      <c r="S25" s="47">
        <f t="array" ref="S25">((INDEX($AM$22:$AM$46,S$6)-$AM25)^2+(INDEX($AN$22:$AN$46,S$6)-$AN25)^2)^(1/2)/1000</f>
        <v>325.52845190551318</v>
      </c>
      <c r="T25" s="47">
        <f t="array" ref="T25">((INDEX($AM$22:$AM$46,T$6)-$AM25)^2+(INDEX($AN$22:$AN$46,T$6)-$AN25)^2)^(1/2)/1000</f>
        <v>550.38840267578314</v>
      </c>
      <c r="U25" s="47">
        <f t="array" ref="U25">((INDEX($AM$22:$AM$46,U$6)-$AM25)^2+(INDEX($AN$22:$AN$46,U$6)-$AN25)^2)^(1/2)/1000</f>
        <v>931.86884195148411</v>
      </c>
      <c r="V25" s="47">
        <f t="array" ref="V25">((INDEX($AM$22:$AM$46,V$6)-$AM25)^2+(INDEX($AN$22:$AN$46,V$6)-$AN25)^2)^(1/2)/1000</f>
        <v>523.43901660078802</v>
      </c>
      <c r="W25" s="47">
        <f t="array" ref="W25">((INDEX($AM$22:$AM$46,W$6)-$AM25)^2+(INDEX($AN$22:$AN$46,W$6)-$AN25)^2)^(1/2)/1000</f>
        <v>627.67369588027179</v>
      </c>
      <c r="X25" s="47">
        <f t="array" ref="X25">((INDEX($AM$22:$AM$46,X$6)-$AM25)^2+(INDEX($AN$22:$AN$46,X$6)-$AN25)^2)^(1/2)/1000</f>
        <v>1232.750881257442</v>
      </c>
      <c r="Y25" s="47">
        <f t="array" ref="Y25">((INDEX($AM$22:$AM$46,Y$6)-$AM25)^2+(INDEX($AN$22:$AN$46,Y$6)-$AN25)^2)^(1/2)/1000</f>
        <v>1404.0622276697711</v>
      </c>
      <c r="Z25" s="47">
        <f t="array" ref="Z25">((INDEX($AM$22:$AM$46,Z$6)-$AM25)^2+(INDEX($AN$22:$AN$46,Z$6)-$AN25)^2)^(1/2)/1000</f>
        <v>770.29564105023996</v>
      </c>
      <c r="AA25" s="47">
        <f t="array" ref="AA25">((INDEX($AM$22:$AM$46,AA$6)-$AM25)^2+(INDEX($AN$22:$AN$46,AA$6)-$AN25)^2)^(1/2)/1000</f>
        <v>1428.4081550103247</v>
      </c>
      <c r="AB25" s="47">
        <f t="array" ref="AB25">((INDEX($AM$22:$AM$46,AB$6)-$AM25)^2+(INDEX($AN$22:$AN$46,AB$6)-$AN25)^2)^(1/2)/1000</f>
        <v>500.01430459537858</v>
      </c>
      <c r="AC25" s="47">
        <f t="array" ref="AC25">((INDEX($AM$22:$AM$46,AC$6)-$AM25)^2+(INDEX($AN$22:$AN$46,AC$6)-$AN25)^2)^(1/2)/1000</f>
        <v>91.525561456895744</v>
      </c>
      <c r="AD25" s="47">
        <f t="array" ref="AD25">((INDEX($AM$22:$AM$46,AD$6)-$AM25)^2+(INDEX($AN$22:$AN$46,AD$6)-$AN25)^2)^(1/2)/1000</f>
        <v>820.70885172514124</v>
      </c>
      <c r="AE25" s="47">
        <f t="array" ref="AE25">((INDEX($AM$22:$AM$46,AE$6)-$AM25)^2+(INDEX($AN$22:$AN$46,AE$6)-$AN25)^2)^(1/2)/1000</f>
        <v>1597.2134438330402</v>
      </c>
      <c r="AF25" s="47">
        <f t="array" ref="AF25">((INDEX($AM$22:$AM$46,AF$6)-$AM25)^2+(INDEX($AN$22:$AN$46,AF$6)-$AN25)^2)^(1/2)/1000</f>
        <v>183.83627987967989</v>
      </c>
      <c r="AG25" s="47">
        <f t="array" ref="AG25">((INDEX($AM$22:$AM$46,AG$6)-$AM25)^2+(INDEX($AN$22:$AN$46,AG$6)-$AN25)^2)^(1/2)/1000</f>
        <v>1226.5739997651997</v>
      </c>
      <c r="AH25" s="47">
        <f t="array" ref="AH25">((INDEX($AM$22:$AM$46,AH$6)-$AM25)^2+(INDEX($AN$22:$AN$46,AH$6)-$AN25)^2)^(1/2)/1000</f>
        <v>227.02169235559847</v>
      </c>
      <c r="AI25" s="47">
        <f t="array" ref="AI25">((INDEX($AM$22:$AM$46,AI$6)-$AM25)^2+(INDEX($AN$22:$AN$46,AI$6)-$AN25)^2)^(1/2)/1000</f>
        <v>1730.0003930103599</v>
      </c>
      <c r="AJ25" s="47">
        <f t="array" ref="AJ25">((INDEX($AM$22:$AM$46,AJ$6)-$AM25)^2+(INDEX($AN$22:$AN$46,AJ$6)-$AN25)^2)^(1/2)/1000</f>
        <v>954.93025766283051</v>
      </c>
      <c r="AM25" s="18">
        <v>1514230</v>
      </c>
      <c r="AN25" s="18">
        <v>8162000</v>
      </c>
    </row>
    <row r="26" spans="1:40" outlineLevel="1" x14ac:dyDescent="0.3">
      <c r="F26" s="70">
        <v>5</v>
      </c>
      <c r="G26" s="71" t="s">
        <v>174</v>
      </c>
      <c r="K26" s="138" t="s">
        <v>967</v>
      </c>
      <c r="L26" s="47">
        <f t="array" ref="L26">((INDEX($AM$22:$AM$46,L$6)-$AM26)^2+(INDEX($AN$22:$AN$46,L$6)-$AN26)^2)^(1/2)/1000</f>
        <v>943.95813331736269</v>
      </c>
      <c r="M26" s="47">
        <f t="array" ref="M26">((INDEX($AM$22:$AM$46,M$6)-$AM26)^2+(INDEX($AN$22:$AN$46,M$6)-$AN26)^2)^(1/2)/1000</f>
        <v>660.0049055120727</v>
      </c>
      <c r="N26" s="47">
        <f t="array" ref="N26">((INDEX($AM$22:$AM$46,N$6)-$AM26)^2+(INDEX($AN$22:$AN$46,N$6)-$AN26)^2)^(1/2)/1000</f>
        <v>106.89166899248978</v>
      </c>
      <c r="O26" s="47">
        <f t="array" ref="O26">((INDEX($AM$22:$AM$46,O$6)-$AM26)^2+(INDEX($AN$22:$AN$46,O$6)-$AN26)^2)^(1/2)/1000</f>
        <v>465.23312693745271</v>
      </c>
      <c r="P26" s="47">
        <f t="array" ref="P26">((INDEX($AM$22:$AM$46,P$6)-$AM26)^2+(INDEX($AN$22:$AN$46,P$6)-$AN26)^2)^(1/2)/1000</f>
        <v>0</v>
      </c>
      <c r="Q26" s="47">
        <f t="array" ref="Q26">((INDEX($AM$22:$AM$46,Q$6)-$AM26)^2+(INDEX($AN$22:$AN$46,Q$6)-$AN26)^2)^(1/2)/1000</f>
        <v>815.72739523446182</v>
      </c>
      <c r="R26" s="47">
        <f t="array" ref="R26">((INDEX($AM$22:$AM$46,R$6)-$AM26)^2+(INDEX($AN$22:$AN$46,R$6)-$AN26)^2)^(1/2)/1000</f>
        <v>339.83645829133752</v>
      </c>
      <c r="S26" s="47">
        <f t="array" ref="S26">((INDEX($AM$22:$AM$46,S$6)-$AM26)^2+(INDEX($AN$22:$AN$46,S$6)-$AN26)^2)^(1/2)/1000</f>
        <v>249.95394175727657</v>
      </c>
      <c r="T26" s="47">
        <f t="array" ref="T26">((INDEX($AM$22:$AM$46,T$6)-$AM26)^2+(INDEX($AN$22:$AN$46,T$6)-$AN26)^2)^(1/2)/1000</f>
        <v>92.256530392162489</v>
      </c>
      <c r="U26" s="47">
        <f t="array" ref="U26">((INDEX($AM$22:$AM$46,U$6)-$AM26)^2+(INDEX($AN$22:$AN$46,U$6)-$AN26)^2)^(1/2)/1000</f>
        <v>469.73689763526136</v>
      </c>
      <c r="V26" s="47">
        <f t="array" ref="V26">((INDEX($AM$22:$AM$46,V$6)-$AM26)^2+(INDEX($AN$22:$AN$46,V$6)-$AN26)^2)^(1/2)/1000</f>
        <v>193.01067561148011</v>
      </c>
      <c r="W26" s="47">
        <f t="array" ref="W26">((INDEX($AM$22:$AM$46,W$6)-$AM26)^2+(INDEX($AN$22:$AN$46,W$6)-$AN26)^2)^(1/2)/1000</f>
        <v>162.65032831199571</v>
      </c>
      <c r="X26" s="47">
        <f t="array" ref="X26">((INDEX($AM$22:$AM$46,X$6)-$AM26)^2+(INDEX($AN$22:$AN$46,X$6)-$AN26)^2)^(1/2)/1000</f>
        <v>768.9012083492911</v>
      </c>
      <c r="Y26" s="47">
        <f t="array" ref="Y26">((INDEX($AM$22:$AM$46,Y$6)-$AM26)^2+(INDEX($AN$22:$AN$46,Y$6)-$AN26)^2)^(1/2)/1000</f>
        <v>939.44383826229875</v>
      </c>
      <c r="Z26" s="47">
        <f t="array" ref="Z26">((INDEX($AM$22:$AM$46,Z$6)-$AM26)^2+(INDEX($AN$22:$AN$46,Z$6)-$AN26)^2)^(1/2)/1000</f>
        <v>331.61014758447908</v>
      </c>
      <c r="AA26" s="47">
        <f t="array" ref="AA26">((INDEX($AM$22:$AM$46,AA$6)-$AM26)^2+(INDEX($AN$22:$AN$46,AA$6)-$AN26)^2)^(1/2)/1000</f>
        <v>1055.260974593489</v>
      </c>
      <c r="AB26" s="47">
        <f t="array" ref="AB26">((INDEX($AM$22:$AM$46,AB$6)-$AM26)^2+(INDEX($AN$22:$AN$46,AB$6)-$AN26)^2)^(1/2)/1000</f>
        <v>556.24455988351019</v>
      </c>
      <c r="AC26" s="47">
        <f t="array" ref="AC26">((INDEX($AM$22:$AM$46,AC$6)-$AM26)^2+(INDEX($AN$22:$AN$46,AC$6)-$AN26)^2)^(1/2)/1000</f>
        <v>554.53018998067182</v>
      </c>
      <c r="AD26" s="47">
        <f t="array" ref="AD26">((INDEX($AM$22:$AM$46,AD$6)-$AM26)^2+(INDEX($AN$22:$AN$46,AD$6)-$AN26)^2)^(1/2)/1000</f>
        <v>355.49280513113064</v>
      </c>
      <c r="AE26" s="47">
        <f t="array" ref="AE26">((INDEX($AM$22:$AM$46,AE$6)-$AM26)^2+(INDEX($AN$22:$AN$46,AE$6)-$AN26)^2)^(1/2)/1000</f>
        <v>1132.0599346858805</v>
      </c>
      <c r="AF26" s="47">
        <f t="array" ref="AF26">((INDEX($AM$22:$AM$46,AF$6)-$AM26)^2+(INDEX($AN$22:$AN$46,AF$6)-$AN26)^2)^(1/2)/1000</f>
        <v>517.32915962663458</v>
      </c>
      <c r="AG26" s="47">
        <f t="array" ref="AG26">((INDEX($AM$22:$AM$46,AG$6)-$AM26)^2+(INDEX($AN$22:$AN$46,AG$6)-$AN26)^2)^(1/2)/1000</f>
        <v>779.13327184763455</v>
      </c>
      <c r="AH26" s="47">
        <f t="array" ref="AH26">((INDEX($AM$22:$AM$46,AH$6)-$AM26)^2+(INDEX($AN$22:$AN$46,AH$6)-$AN26)^2)^(1/2)/1000</f>
        <v>692.16856039551521</v>
      </c>
      <c r="AI26" s="47">
        <f t="array" ref="AI26">((INDEX($AM$22:$AM$46,AI$6)-$AM26)^2+(INDEX($AN$22:$AN$46,AI$6)-$AN26)^2)^(1/2)/1000</f>
        <v>1265.8293853343744</v>
      </c>
      <c r="AJ26" s="47">
        <f t="array" ref="AJ26">((INDEX($AM$22:$AM$46,AJ$6)-$AM26)^2+(INDEX($AN$22:$AN$46,AJ$6)-$AN26)^2)^(1/2)/1000</f>
        <v>532.40626311116966</v>
      </c>
      <c r="AM26" s="18">
        <v>1235910</v>
      </c>
      <c r="AN26" s="18">
        <v>8534800</v>
      </c>
    </row>
    <row r="27" spans="1:40" outlineLevel="1" x14ac:dyDescent="0.3">
      <c r="F27" s="70">
        <v>6</v>
      </c>
      <c r="G27" s="71" t="s">
        <v>175</v>
      </c>
      <c r="K27" s="138" t="s">
        <v>967</v>
      </c>
      <c r="L27" s="47">
        <f t="array" ref="L27">((INDEX($AM$22:$AM$46,L$6)-$AM27)^2+(INDEX($AN$22:$AN$46,L$6)-$AN27)^2)^(1/2)/1000</f>
        <v>155.65627838285226</v>
      </c>
      <c r="M27" s="47">
        <f t="array" ref="M27">((INDEX($AM$22:$AM$46,M$6)-$AM27)^2+(INDEX($AN$22:$AN$46,M$6)-$AN27)^2)^(1/2)/1000</f>
        <v>210.58232564961381</v>
      </c>
      <c r="N27" s="47">
        <f t="array" ref="N27">((INDEX($AM$22:$AM$46,N$6)-$AM27)^2+(INDEX($AN$22:$AN$46,N$6)-$AN27)^2)^(1/2)/1000</f>
        <v>915.12747988244791</v>
      </c>
      <c r="O27" s="47">
        <f t="array" ref="O27">((INDEX($AM$22:$AM$46,O$6)-$AM27)^2+(INDEX($AN$22:$AN$46,O$6)-$AN27)^2)^(1/2)/1000</f>
        <v>1280.718861255662</v>
      </c>
      <c r="P27" s="47">
        <f t="array" ref="P27">((INDEX($AM$22:$AM$46,P$6)-$AM27)^2+(INDEX($AN$22:$AN$46,P$6)-$AN27)^2)^(1/2)/1000</f>
        <v>815.72739523446182</v>
      </c>
      <c r="Q27" s="47">
        <f t="array" ref="Q27">((INDEX($AM$22:$AM$46,Q$6)-$AM27)^2+(INDEX($AN$22:$AN$46,Q$6)-$AN27)^2)^(1/2)/1000</f>
        <v>0</v>
      </c>
      <c r="R27" s="47">
        <f t="array" ref="R27">((INDEX($AM$22:$AM$46,R$6)-$AM27)^2+(INDEX($AN$22:$AN$46,R$6)-$AN27)^2)^(1/2)/1000</f>
        <v>562.40451176710883</v>
      </c>
      <c r="S27" s="47">
        <f t="array" ref="S27">((INDEX($AM$22:$AM$46,S$6)-$AM27)^2+(INDEX($AN$22:$AN$46,S$6)-$AN27)^2)^(1/2)/1000</f>
        <v>1009.8898612502256</v>
      </c>
      <c r="T27" s="47">
        <f t="array" ref="T27">((INDEX($AM$22:$AM$46,T$6)-$AM27)^2+(INDEX($AN$22:$AN$46,T$6)-$AN27)^2)^(1/2)/1000</f>
        <v>734.75010849675959</v>
      </c>
      <c r="U27" s="47">
        <f t="array" ref="U27">((INDEX($AM$22:$AM$46,U$6)-$AM27)^2+(INDEX($AN$22:$AN$46,U$6)-$AN27)^2)^(1/2)/1000</f>
        <v>354.19925603535643</v>
      </c>
      <c r="V27" s="47">
        <f t="array" ref="V27">((INDEX($AM$22:$AM$46,V$6)-$AM27)^2+(INDEX($AN$22:$AN$46,V$6)-$AN27)^2)^(1/2)/1000</f>
        <v>824.46662188108019</v>
      </c>
      <c r="W27" s="47">
        <f t="array" ref="W27">((INDEX($AM$22:$AM$46,W$6)-$AM27)^2+(INDEX($AN$22:$AN$46,W$6)-$AN27)^2)^(1/2)/1000</f>
        <v>654.07901097344507</v>
      </c>
      <c r="X27" s="47">
        <f t="array" ref="X27">((INDEX($AM$22:$AM$46,X$6)-$AM27)^2+(INDEX($AN$22:$AN$46,X$6)-$AN27)^2)^(1/2)/1000</f>
        <v>118.89770025109821</v>
      </c>
      <c r="Y27" s="47">
        <f t="array" ref="Y27">((INDEX($AM$22:$AM$46,Y$6)-$AM27)^2+(INDEX($AN$22:$AN$46,Y$6)-$AN27)^2)^(1/2)/1000</f>
        <v>153.1953885369922</v>
      </c>
      <c r="Z27" s="47">
        <f t="array" ref="Z27">((INDEX($AM$22:$AM$46,Z$6)-$AM27)^2+(INDEX($AN$22:$AN$46,Z$6)-$AN27)^2)^(1/2)/1000</f>
        <v>564.49431850550991</v>
      </c>
      <c r="AA27" s="47">
        <f t="array" ref="AA27">((INDEX($AM$22:$AM$46,AA$6)-$AM27)^2+(INDEX($AN$22:$AN$46,AA$6)-$AN27)^2)^(1/2)/1000</f>
        <v>697.51684289054981</v>
      </c>
      <c r="AB27" s="47">
        <f t="array" ref="AB27">((INDEX($AM$22:$AM$46,AB$6)-$AM27)^2+(INDEX($AN$22:$AN$46,AB$6)-$AN27)^2)^(1/2)/1000</f>
        <v>1194.5964567735834</v>
      </c>
      <c r="AC27" s="47">
        <f t="array" ref="AC27">((INDEX($AM$22:$AM$46,AC$6)-$AM27)^2+(INDEX($AN$22:$AN$46,AC$6)-$AN27)^2)^(1/2)/1000</f>
        <v>1369.2035982336592</v>
      </c>
      <c r="AD27" s="47">
        <f t="array" ref="AD27">((INDEX($AM$22:$AM$46,AD$6)-$AM27)^2+(INDEX($AN$22:$AN$46,AD$6)-$AN27)^2)^(1/2)/1000</f>
        <v>461.13223842624581</v>
      </c>
      <c r="AE27" s="47">
        <f t="array" ref="AE27">((INDEX($AM$22:$AM$46,AE$6)-$AM27)^2+(INDEX($AN$22:$AN$46,AE$6)-$AN27)^2)^(1/2)/1000</f>
        <v>321.95810616445118</v>
      </c>
      <c r="AF27" s="47">
        <f t="array" ref="AF27">((INDEX($AM$22:$AM$46,AF$6)-$AM27)^2+(INDEX($AN$22:$AN$46,AF$6)-$AN27)^2)^(1/2)/1000</f>
        <v>1307.6122397469367</v>
      </c>
      <c r="AG27" s="47">
        <f t="array" ref="AG27">((INDEX($AM$22:$AM$46,AG$6)-$AM27)^2+(INDEX($AN$22:$AN$46,AG$6)-$AN27)^2)^(1/2)/1000</f>
        <v>248.58726973841601</v>
      </c>
      <c r="AH27" s="47">
        <f t="array" ref="AH27">((INDEX($AM$22:$AM$46,AH$6)-$AM27)^2+(INDEX($AN$22:$AN$46,AH$6)-$AN27)^2)^(1/2)/1000</f>
        <v>1507.7345288266101</v>
      </c>
      <c r="AI27" s="47">
        <f t="array" ref="AI27">((INDEX($AM$22:$AM$46,AI$6)-$AM27)^2+(INDEX($AN$22:$AN$46,AI$6)-$AN27)^2)^(1/2)/1000</f>
        <v>451.81084404870143</v>
      </c>
      <c r="AJ27" s="47">
        <f t="array" ref="AJ27">((INDEX($AM$22:$AM$46,AJ$6)-$AM27)^2+(INDEX($AN$22:$AN$46,AJ$6)-$AN27)^2)^(1/2)/1000</f>
        <v>455.63389717623073</v>
      </c>
      <c r="AM27" s="18">
        <v>774704</v>
      </c>
      <c r="AN27" s="18">
        <v>9207630</v>
      </c>
    </row>
    <row r="28" spans="1:40" outlineLevel="1" x14ac:dyDescent="0.3">
      <c r="F28" s="70">
        <v>7</v>
      </c>
      <c r="G28" s="144" t="s">
        <v>176</v>
      </c>
      <c r="K28" s="138" t="s">
        <v>967</v>
      </c>
      <c r="L28" s="47">
        <f t="array" ref="L28">((INDEX($AM$22:$AM$46,L$6)-$AM28)^2+(INDEX($AN$22:$AN$46,L$6)-$AN28)^2)^(1/2)/1000</f>
        <v>711.89102026644503</v>
      </c>
      <c r="M28" s="47">
        <f t="array" ref="M28">((INDEX($AM$22:$AM$46,M$6)-$AM28)^2+(INDEX($AN$22:$AN$46,M$6)-$AN28)^2)^(1/2)/1000</f>
        <v>367.60008890640927</v>
      </c>
      <c r="N28" s="47">
        <f t="array" ref="N28">((INDEX($AM$22:$AM$46,N$6)-$AM28)^2+(INDEX($AN$22:$AN$46,N$6)-$AN28)^2)^(1/2)/1000</f>
        <v>445.45305126803203</v>
      </c>
      <c r="O28" s="47">
        <f t="array" ref="O28">((INDEX($AM$22:$AM$46,O$6)-$AM28)^2+(INDEX($AN$22:$AN$46,O$6)-$AN28)^2)^(1/2)/1000</f>
        <v>776.95423215527944</v>
      </c>
      <c r="P28" s="47">
        <f t="array" ref="P28">((INDEX($AM$22:$AM$46,P$6)-$AM28)^2+(INDEX($AN$22:$AN$46,P$6)-$AN28)^2)^(1/2)/1000</f>
        <v>339.83645829133752</v>
      </c>
      <c r="Q28" s="47">
        <f t="array" ref="Q28">((INDEX($AM$22:$AM$46,Q$6)-$AM28)^2+(INDEX($AN$22:$AN$46,Q$6)-$AN28)^2)^(1/2)/1000</f>
        <v>562.40451176710883</v>
      </c>
      <c r="R28" s="47">
        <f t="array" ref="R28">((INDEX($AM$22:$AM$46,R$6)-$AM28)^2+(INDEX($AN$22:$AN$46,R$6)-$AN28)^2)^(1/2)/1000</f>
        <v>0</v>
      </c>
      <c r="S28" s="47">
        <f t="array" ref="S28">((INDEX($AM$22:$AM$46,S$6)-$AM28)^2+(INDEX($AN$22:$AN$46,S$6)-$AN28)^2)^(1/2)/1000</f>
        <v>587.04110829140404</v>
      </c>
      <c r="T28" s="47">
        <f t="array" ref="T28">((INDEX($AM$22:$AM$46,T$6)-$AM28)^2+(INDEX($AN$22:$AN$46,T$6)-$AN28)^2)^(1/2)/1000</f>
        <v>248.28108865558005</v>
      </c>
      <c r="U28" s="47">
        <f t="array" ref="U28">((INDEX($AM$22:$AM$46,U$6)-$AM28)^2+(INDEX($AN$22:$AN$46,U$6)-$AN28)^2)^(1/2)/1000</f>
        <v>303.15883537182287</v>
      </c>
      <c r="V28" s="47">
        <f t="array" ref="V28">((INDEX($AM$22:$AM$46,V$6)-$AM28)^2+(INDEX($AN$22:$AN$46,V$6)-$AN28)^2)^(1/2)/1000</f>
        <v>270.82078133703112</v>
      </c>
      <c r="W28" s="47">
        <f t="array" ref="W28">((INDEX($AM$22:$AM$46,W$6)-$AM28)^2+(INDEX($AN$22:$AN$46,W$6)-$AN28)^2)^(1/2)/1000</f>
        <v>209.22884123370756</v>
      </c>
      <c r="X28" s="47">
        <f t="array" ref="X28">((INDEX($AM$22:$AM$46,X$6)-$AM28)^2+(INDEX($AN$22:$AN$46,X$6)-$AN28)^2)^(1/2)/1000</f>
        <v>483.40086412934761</v>
      </c>
      <c r="Y28" s="47">
        <f t="array" ref="Y28">((INDEX($AM$22:$AM$46,Y$6)-$AM28)^2+(INDEX($AN$22:$AN$46,Y$6)-$AN28)^2)^(1/2)/1000</f>
        <v>655.67912765391577</v>
      </c>
      <c r="Z28" s="47">
        <f t="array" ref="Z28">((INDEX($AM$22:$AM$46,Z$6)-$AM28)^2+(INDEX($AN$22:$AN$46,Z$6)-$AN28)^2)^(1/2)/1000</f>
        <v>9.0885345903506352</v>
      </c>
      <c r="AA28" s="47">
        <f t="array" ref="AA28">((INDEX($AM$22:$AM$46,AA$6)-$AM28)^2+(INDEX($AN$22:$AN$46,AA$6)-$AN28)^2)^(1/2)/1000</f>
        <v>1018.0448612138858</v>
      </c>
      <c r="AB28" s="47">
        <f t="array" ref="AB28">((INDEX($AM$22:$AM$46,AB$6)-$AM28)^2+(INDEX($AN$22:$AN$46,AB$6)-$AN28)^2)^(1/2)/1000</f>
        <v>872.72163671127112</v>
      </c>
      <c r="AC28" s="47">
        <f t="array" ref="AC28">((INDEX($AM$22:$AM$46,AC$6)-$AM28)^2+(INDEX($AN$22:$AN$46,AC$6)-$AN28)^2)^(1/2)/1000</f>
        <v>868.46911041441183</v>
      </c>
      <c r="AD28" s="47">
        <f t="array" ref="AD28">((INDEX($AM$22:$AM$46,AD$6)-$AM28)^2+(INDEX($AN$22:$AN$46,AD$6)-$AN28)^2)^(1/2)/1000</f>
        <v>180.66882255663259</v>
      </c>
      <c r="AE28" s="47">
        <f t="array" ref="AE28">((INDEX($AM$22:$AM$46,AE$6)-$AM28)^2+(INDEX($AN$22:$AN$46,AE$6)-$AN28)^2)^(1/2)/1000</f>
        <v>852.85571788022855</v>
      </c>
      <c r="AF28" s="47">
        <f t="array" ref="AF28">((INDEX($AM$22:$AM$46,AF$6)-$AM28)^2+(INDEX($AN$22:$AN$46,AF$6)-$AN28)^2)^(1/2)/1000</f>
        <v>854.00920872318466</v>
      </c>
      <c r="AG28" s="47">
        <f t="array" ref="AG28">((INDEX($AM$22:$AM$46,AG$6)-$AM28)^2+(INDEX($AN$22:$AN$46,AG$6)-$AN28)^2)^(1/2)/1000</f>
        <v>622.85203456679824</v>
      </c>
      <c r="AH28" s="47">
        <f t="array" ref="AH28">((INDEX($AM$22:$AM$46,AH$6)-$AM28)^2+(INDEX($AN$22:$AN$46,AH$6)-$AN28)^2)^(1/2)/1000</f>
        <v>998.08874562535777</v>
      </c>
      <c r="AI28" s="47">
        <f t="array" ref="AI28">((INDEX($AM$22:$AM$46,AI$6)-$AM28)^2+(INDEX($AN$22:$AN$46,AI$6)-$AN28)^2)^(1/2)/1000</f>
        <v>1007.7337135453989</v>
      </c>
      <c r="AJ28" s="47">
        <f t="array" ref="AJ28">((INDEX($AM$22:$AM$46,AJ$6)-$AM28)^2+(INDEX($AN$22:$AN$46,AJ$6)-$AN28)^2)^(1/2)/1000</f>
        <v>493.04397493935568</v>
      </c>
      <c r="AM28" s="18">
        <v>921938</v>
      </c>
      <c r="AN28" s="18">
        <v>8664840</v>
      </c>
    </row>
    <row r="29" spans="1:40" outlineLevel="1" x14ac:dyDescent="0.3">
      <c r="F29" s="70">
        <v>8</v>
      </c>
      <c r="G29" s="71" t="s">
        <v>177</v>
      </c>
      <c r="K29" s="138" t="s">
        <v>967</v>
      </c>
      <c r="L29" s="47">
        <f t="array" ref="L29">((INDEX($AM$22:$AM$46,L$6)-$AM29)^2+(INDEX($AN$22:$AN$46,L$6)-$AN29)^2)^(1/2)/1000</f>
        <v>1120.9965095289103</v>
      </c>
      <c r="M29" s="47">
        <f t="array" ref="M29">((INDEX($AM$22:$AM$46,M$6)-$AM29)^2+(INDEX($AN$22:$AN$46,M$6)-$AN29)^2)^(1/2)/1000</f>
        <v>879.89348997478089</v>
      </c>
      <c r="N29" s="47">
        <f t="array" ref="N29">((INDEX($AM$22:$AM$46,N$6)-$AM29)^2+(INDEX($AN$22:$AN$46,N$6)-$AN29)^2)^(1/2)/1000</f>
        <v>155.35379654195773</v>
      </c>
      <c r="O29" s="47">
        <f t="array" ref="O29">((INDEX($AM$22:$AM$46,O$6)-$AM29)^2+(INDEX($AN$22:$AN$46,O$6)-$AN29)^2)^(1/2)/1000</f>
        <v>325.52845190551318</v>
      </c>
      <c r="P29" s="47">
        <f t="array" ref="P29">((INDEX($AM$22:$AM$46,P$6)-$AM29)^2+(INDEX($AN$22:$AN$46,P$6)-$AN29)^2)^(1/2)/1000</f>
        <v>249.95394175727657</v>
      </c>
      <c r="Q29" s="47">
        <f t="array" ref="Q29">((INDEX($AM$22:$AM$46,Q$6)-$AM29)^2+(INDEX($AN$22:$AN$46,Q$6)-$AN29)^2)^(1/2)/1000</f>
        <v>1009.8898612502256</v>
      </c>
      <c r="R29" s="47">
        <f t="array" ref="R29">((INDEX($AM$22:$AM$46,R$6)-$AM29)^2+(INDEX($AN$22:$AN$46,R$6)-$AN29)^2)^(1/2)/1000</f>
        <v>587.04110829140404</v>
      </c>
      <c r="S29" s="47">
        <f t="array" ref="S29">((INDEX($AM$22:$AM$46,S$6)-$AM29)^2+(INDEX($AN$22:$AN$46,S$6)-$AN29)^2)^(1/2)/1000</f>
        <v>0</v>
      </c>
      <c r="T29" s="47">
        <f t="array" ref="T29">((INDEX($AM$22:$AM$46,T$6)-$AM29)^2+(INDEX($AN$22:$AN$46,T$6)-$AN29)^2)^(1/2)/1000</f>
        <v>339.17073458657956</v>
      </c>
      <c r="U29" s="47">
        <f t="array" ref="U29">((INDEX($AM$22:$AM$46,U$6)-$AM29)^2+(INDEX($AN$22:$AN$46,U$6)-$AN29)^2)^(1/2)/1000</f>
        <v>655.72246873200856</v>
      </c>
      <c r="V29" s="47">
        <f t="array" ref="V29">((INDEX($AM$22:$AM$46,V$6)-$AM29)^2+(INDEX($AN$22:$AN$46,V$6)-$AN29)^2)^(1/2)/1000</f>
        <v>414.65034342202108</v>
      </c>
      <c r="W29" s="47">
        <f t="array" ref="W29">((INDEX($AM$22:$AM$46,W$6)-$AM29)^2+(INDEX($AN$22:$AN$46,W$6)-$AN29)^2)^(1/2)/1000</f>
        <v>390.50961639887953</v>
      </c>
      <c r="X29" s="47">
        <f t="array" ref="X29">((INDEX($AM$22:$AM$46,X$6)-$AM29)^2+(INDEX($AN$22:$AN$46,X$6)-$AN29)^2)^(1/2)/1000</f>
        <v>981.44420637191604</v>
      </c>
      <c r="Y29" s="47">
        <f t="array" ref="Y29">((INDEX($AM$22:$AM$46,Y$6)-$AM29)^2+(INDEX($AN$22:$AN$46,Y$6)-$AN29)^2)^(1/2)/1000</f>
        <v>1145.9952489905882</v>
      </c>
      <c r="Z29" s="47">
        <f t="array" ref="Z29">((INDEX($AM$22:$AM$46,Z$6)-$AM29)^2+(INDEX($AN$22:$AN$46,Z$6)-$AN29)^2)^(1/2)/1000</f>
        <v>578.51385843469643</v>
      </c>
      <c r="AA29" s="47">
        <f t="array" ref="AA29">((INDEX($AM$22:$AM$46,AA$6)-$AM29)^2+(INDEX($AN$22:$AN$46,AA$6)-$AN29)^2)^(1/2)/1000</f>
        <v>1102.8828690754062</v>
      </c>
      <c r="AB29" s="47">
        <f t="array" ref="AB29">((INDEX($AM$22:$AM$46,AB$6)-$AM29)^2+(INDEX($AN$22:$AN$46,AB$6)-$AN29)^2)^(1/2)/1000</f>
        <v>323.06239675951144</v>
      </c>
      <c r="AC29" s="47">
        <f t="array" ref="AC29">((INDEX($AM$22:$AM$46,AC$6)-$AM29)^2+(INDEX($AN$22:$AN$46,AC$6)-$AN29)^2)^(1/2)/1000</f>
        <v>395.81810191046094</v>
      </c>
      <c r="AD29" s="47">
        <f t="array" ref="AD29">((INDEX($AM$22:$AM$46,AD$6)-$AM29)^2+(INDEX($AN$22:$AN$46,AD$6)-$AN29)^2)^(1/2)/1000</f>
        <v>567.92784973093194</v>
      </c>
      <c r="AE29" s="47">
        <f t="array" ref="AE29">((INDEX($AM$22:$AM$46,AE$6)-$AM29)^2+(INDEX($AN$22:$AN$46,AE$6)-$AN29)^2)^(1/2)/1000</f>
        <v>1331.5749317034322</v>
      </c>
      <c r="AF29" s="47">
        <f t="array" ref="AF29">((INDEX($AM$22:$AM$46,AF$6)-$AM29)^2+(INDEX($AN$22:$AN$46,AF$6)-$AN29)^2)^(1/2)/1000</f>
        <v>298.46682160669047</v>
      </c>
      <c r="AG29" s="47">
        <f t="array" ref="AG29">((INDEX($AM$22:$AM$46,AG$6)-$AM29)^2+(INDEX($AN$22:$AN$46,AG$6)-$AN29)^2)^(1/2)/1000</f>
        <v>923.19939866748189</v>
      </c>
      <c r="AH29" s="47">
        <f t="array" ref="AH29">((INDEX($AM$22:$AM$46,AH$6)-$AM29)^2+(INDEX($AN$22:$AN$46,AH$6)-$AN29)^2)^(1/2)/1000</f>
        <v>535.56311766214822</v>
      </c>
      <c r="AI29" s="47">
        <f t="array" ref="AI29">((INDEX($AM$22:$AM$46,AI$6)-$AM29)^2+(INDEX($AN$22:$AN$46,AI$6)-$AN29)^2)^(1/2)/1000</f>
        <v>1449.3112331366233</v>
      </c>
      <c r="AJ29" s="47">
        <f t="array" ref="AJ29">((INDEX($AM$22:$AM$46,AJ$6)-$AM29)^2+(INDEX($AN$22:$AN$46,AJ$6)-$AN29)^2)^(1/2)/1000</f>
        <v>641.65911479538727</v>
      </c>
      <c r="AM29" s="18">
        <v>1481020</v>
      </c>
      <c r="AN29" s="18">
        <v>8485830</v>
      </c>
    </row>
    <row r="30" spans="1:40" outlineLevel="1" x14ac:dyDescent="0.3">
      <c r="F30" s="70">
        <v>9</v>
      </c>
      <c r="G30" s="71" t="s">
        <v>178</v>
      </c>
      <c r="K30" s="138" t="s">
        <v>967</v>
      </c>
      <c r="L30" s="47">
        <f t="array" ref="L30">((INDEX($AM$22:$AM$46,L$6)-$AM30)^2+(INDEX($AN$22:$AN$46,L$6)-$AN30)^2)^(1/2)/1000</f>
        <v>867.85016843692551</v>
      </c>
      <c r="M30" s="47">
        <f t="array" ref="M30">((INDEX($AM$22:$AM$46,M$6)-$AM30)^2+(INDEX($AN$22:$AN$46,M$6)-$AN30)^2)^(1/2)/1000</f>
        <v>571.86186172886198</v>
      </c>
      <c r="N30" s="47">
        <f t="array" ref="N30">((INDEX($AM$22:$AM$46,N$6)-$AM30)^2+(INDEX($AN$22:$AN$46,N$6)-$AN30)^2)^(1/2)/1000</f>
        <v>199.02042633860475</v>
      </c>
      <c r="O30" s="47">
        <f t="array" ref="O30">((INDEX($AM$22:$AM$46,O$6)-$AM30)^2+(INDEX($AN$22:$AN$46,O$6)-$AN30)^2)^(1/2)/1000</f>
        <v>550.38840267578314</v>
      </c>
      <c r="P30" s="47">
        <f t="array" ref="P30">((INDEX($AM$22:$AM$46,P$6)-$AM30)^2+(INDEX($AN$22:$AN$46,P$6)-$AN30)^2)^(1/2)/1000</f>
        <v>92.256530392162489</v>
      </c>
      <c r="Q30" s="47">
        <f t="array" ref="Q30">((INDEX($AM$22:$AM$46,Q$6)-$AM30)^2+(INDEX($AN$22:$AN$46,Q$6)-$AN30)^2)^(1/2)/1000</f>
        <v>734.75010849675959</v>
      </c>
      <c r="R30" s="47">
        <f t="array" ref="R30">((INDEX($AM$22:$AM$46,R$6)-$AM30)^2+(INDEX($AN$22:$AN$46,R$6)-$AN30)^2)^(1/2)/1000</f>
        <v>248.28108865558005</v>
      </c>
      <c r="S30" s="47">
        <f t="array" ref="S30">((INDEX($AM$22:$AM$46,S$6)-$AM30)^2+(INDEX($AN$22:$AN$46,S$6)-$AN30)^2)^(1/2)/1000</f>
        <v>339.17073458657956</v>
      </c>
      <c r="T30" s="47">
        <f t="array" ref="T30">((INDEX($AM$22:$AM$46,T$6)-$AM30)^2+(INDEX($AN$22:$AN$46,T$6)-$AN30)^2)^(1/2)/1000</f>
        <v>0</v>
      </c>
      <c r="U30" s="47">
        <f t="array" ref="U30">((INDEX($AM$22:$AM$46,U$6)-$AM30)^2+(INDEX($AN$22:$AN$46,U$6)-$AN30)^2)^(1/2)/1000</f>
        <v>396.68359683758035</v>
      </c>
      <c r="V30" s="47">
        <f t="array" ref="V30">((INDEX($AM$22:$AM$46,V$6)-$AM30)^2+(INDEX($AN$22:$AN$46,V$6)-$AN30)^2)^(1/2)/1000</f>
        <v>165.25946659722703</v>
      </c>
      <c r="W30" s="47">
        <f t="array" ref="W30">((INDEX($AM$22:$AM$46,W$6)-$AM30)^2+(INDEX($AN$22:$AN$46,W$6)-$AN30)^2)^(1/2)/1000</f>
        <v>83.744270848816868</v>
      </c>
      <c r="X30" s="47">
        <f t="array" ref="X30">((INDEX($AM$22:$AM$46,X$6)-$AM30)^2+(INDEX($AN$22:$AN$46,X$6)-$AN30)^2)^(1/2)/1000</f>
        <v>682.40520125582282</v>
      </c>
      <c r="Y30" s="47">
        <f t="array" ref="Y30">((INDEX($AM$22:$AM$46,Y$6)-$AM30)^2+(INDEX($AN$22:$AN$46,Y$6)-$AN30)^2)^(1/2)/1000</f>
        <v>854.0314205865028</v>
      </c>
      <c r="Z30" s="47">
        <f t="array" ref="Z30">((INDEX($AM$22:$AM$46,Z$6)-$AM30)^2+(INDEX($AN$22:$AN$46,Z$6)-$AN30)^2)^(1/2)/1000</f>
        <v>239.91537858378317</v>
      </c>
      <c r="AA30" s="47">
        <f t="array" ref="AA30">((INDEX($AM$22:$AM$46,AA$6)-$AM30)^2+(INDEX($AN$22:$AN$46,AA$6)-$AN30)^2)^(1/2)/1000</f>
        <v>1024.8680791692168</v>
      </c>
      <c r="AB30" s="47">
        <f t="array" ref="AB30">((INDEX($AM$22:$AM$46,AB$6)-$AM30)^2+(INDEX($AN$22:$AN$46,AB$6)-$AN30)^2)^(1/2)/1000</f>
        <v>635.55000196680044</v>
      </c>
      <c r="AC30" s="47">
        <f t="array" ref="AC30">((INDEX($AM$22:$AM$46,AC$6)-$AM30)^2+(INDEX($AN$22:$AN$46,AC$6)-$AN30)^2)^(1/2)/1000</f>
        <v>640.76041466370248</v>
      </c>
      <c r="AD30" s="47">
        <f t="array" ref="AD30">((INDEX($AM$22:$AM$46,AD$6)-$AM30)^2+(INDEX($AN$22:$AN$46,AD$6)-$AN30)^2)^(1/2)/1000</f>
        <v>273.77508305176349</v>
      </c>
      <c r="AE30" s="47">
        <f t="array" ref="AE30">((INDEX($AM$22:$AM$46,AE$6)-$AM30)^2+(INDEX($AN$22:$AN$46,AE$6)-$AN30)^2)^(1/2)/1000</f>
        <v>1048.0749374071493</v>
      </c>
      <c r="AF30" s="47">
        <f t="array" ref="AF30">((INDEX($AM$22:$AM$46,AF$6)-$AM30)^2+(INDEX($AN$22:$AN$46,AF$6)-$AN30)^2)^(1/2)/1000</f>
        <v>609.39311088984266</v>
      </c>
      <c r="AG30" s="47">
        <f t="array" ref="AG30">((INDEX($AM$22:$AM$46,AG$6)-$AM30)^2+(INDEX($AN$22:$AN$46,AG$6)-$AN30)^2)^(1/2)/1000</f>
        <v>716.59796601720825</v>
      </c>
      <c r="AH30" s="47">
        <f t="array" ref="AH30">((INDEX($AM$22:$AM$46,AH$6)-$AM30)^2+(INDEX($AN$22:$AN$46,AH$6)-$AN30)^2)^(1/2)/1000</f>
        <v>776.54477179361663</v>
      </c>
      <c r="AI30" s="47">
        <f t="array" ref="AI30">((INDEX($AM$22:$AM$46,AI$6)-$AM30)^2+(INDEX($AN$22:$AN$46,AI$6)-$AN30)^2)^(1/2)/1000</f>
        <v>1186.192426453651</v>
      </c>
      <c r="AJ30" s="47">
        <f t="array" ref="AJ30">((INDEX($AM$22:$AM$46,AJ$6)-$AM30)^2+(INDEX($AN$22:$AN$46,AJ$6)-$AN30)^2)^(1/2)/1000</f>
        <v>490.47846395127277</v>
      </c>
      <c r="AM30" s="18">
        <v>1154860</v>
      </c>
      <c r="AN30" s="18">
        <v>8578870</v>
      </c>
    </row>
    <row r="31" spans="1:40" outlineLevel="1" x14ac:dyDescent="0.3">
      <c r="F31" s="70">
        <v>10</v>
      </c>
      <c r="G31" s="71" t="s">
        <v>1264</v>
      </c>
      <c r="K31" s="138" t="s">
        <v>967</v>
      </c>
      <c r="L31" s="47">
        <f t="array" ref="L31">((INDEX($AM$22:$AM$46,L$6)-$AM31)^2+(INDEX($AN$22:$AN$46,L$6)-$AN31)^2)^(1/2)/1000</f>
        <v>474.44651742425089</v>
      </c>
      <c r="M31" s="47">
        <f t="array" ref="M31">((INDEX($AM$22:$AM$46,M$6)-$AM31)^2+(INDEX($AN$22:$AN$46,M$6)-$AN31)^2)^(1/2)/1000</f>
        <v>258.67592485579326</v>
      </c>
      <c r="N31" s="47">
        <f t="array" ref="N31">((INDEX($AM$22:$AM$46,N$6)-$AM31)^2+(INDEX($AN$22:$AN$46,N$6)-$AN31)^2)^(1/2)/1000</f>
        <v>564.88752446836713</v>
      </c>
      <c r="O31" s="47">
        <f t="array" ref="O31">((INDEX($AM$22:$AM$46,O$6)-$AM31)^2+(INDEX($AN$22:$AN$46,O$6)-$AN31)^2)^(1/2)/1000</f>
        <v>931.86884195148411</v>
      </c>
      <c r="P31" s="47">
        <f t="array" ref="P31">((INDEX($AM$22:$AM$46,P$6)-$AM31)^2+(INDEX($AN$22:$AN$46,P$6)-$AN31)^2)^(1/2)/1000</f>
        <v>469.73689763526136</v>
      </c>
      <c r="Q31" s="47">
        <f t="array" ref="Q31">((INDEX($AM$22:$AM$46,Q$6)-$AM31)^2+(INDEX($AN$22:$AN$46,Q$6)-$AN31)^2)^(1/2)/1000</f>
        <v>354.19925603535643</v>
      </c>
      <c r="R31" s="47">
        <f t="array" ref="R31">((INDEX($AM$22:$AM$46,R$6)-$AM31)^2+(INDEX($AN$22:$AN$46,R$6)-$AN31)^2)^(1/2)/1000</f>
        <v>303.15883537182287</v>
      </c>
      <c r="S31" s="47">
        <f t="array" ref="S31">((INDEX($AM$22:$AM$46,S$6)-$AM31)^2+(INDEX($AN$22:$AN$46,S$6)-$AN31)^2)^(1/2)/1000</f>
        <v>655.72246873200856</v>
      </c>
      <c r="T31" s="47">
        <f t="array" ref="T31">((INDEX($AM$22:$AM$46,T$6)-$AM31)^2+(INDEX($AN$22:$AN$46,T$6)-$AN31)^2)^(1/2)/1000</f>
        <v>396.68359683758035</v>
      </c>
      <c r="U31" s="47">
        <f t="array" ref="U31">((INDEX($AM$22:$AM$46,U$6)-$AM31)^2+(INDEX($AN$22:$AN$46,U$6)-$AN31)^2)^(1/2)/1000</f>
        <v>0</v>
      </c>
      <c r="V31" s="47">
        <f t="array" ref="V31">((INDEX($AM$22:$AM$46,V$6)-$AM31)^2+(INDEX($AN$22:$AN$46,V$6)-$AN31)^2)^(1/2)/1000</f>
        <v>516.63777223505451</v>
      </c>
      <c r="W31" s="47">
        <f t="array" ref="W31">((INDEX($AM$22:$AM$46,W$6)-$AM31)^2+(INDEX($AN$22:$AN$46,W$6)-$AN31)^2)^(1/2)/1000</f>
        <v>313.12993740618288</v>
      </c>
      <c r="X31" s="47">
        <f t="array" ref="X31">((INDEX($AM$22:$AM$46,X$6)-$AM31)^2+(INDEX($AN$22:$AN$46,X$6)-$AN31)^2)^(1/2)/1000</f>
        <v>337.49090112327474</v>
      </c>
      <c r="Y31" s="47">
        <f t="array" ref="Y31">((INDEX($AM$22:$AM$46,Y$6)-$AM31)^2+(INDEX($AN$22:$AN$46,Y$6)-$AN31)^2)^(1/2)/1000</f>
        <v>492.98074350728956</v>
      </c>
      <c r="Z31" s="47">
        <f t="array" ref="Z31">((INDEX($AM$22:$AM$46,Z$6)-$AM31)^2+(INDEX($AN$22:$AN$46,Z$6)-$AN31)^2)^(1/2)/1000</f>
        <v>300.0005548678202</v>
      </c>
      <c r="AA31" s="47">
        <f t="array" ref="AA31">((INDEX($AM$22:$AM$46,AA$6)-$AM31)^2+(INDEX($AN$22:$AN$46,AA$6)-$AN31)^2)^(1/2)/1000</f>
        <v>717.97433610122857</v>
      </c>
      <c r="AB31" s="47">
        <f t="array" ref="AB31">((INDEX($AM$22:$AM$46,AB$6)-$AM31)^2+(INDEX($AN$22:$AN$46,AB$6)-$AN31)^2)^(1/2)/1000</f>
        <v>856.23961190778834</v>
      </c>
      <c r="AC31" s="47">
        <f t="array" ref="AC31">((INDEX($AM$22:$AM$46,AC$6)-$AM31)^2+(INDEX($AN$22:$AN$46,AC$6)-$AN31)^2)^(1/2)/1000</f>
        <v>1019.0591449960104</v>
      </c>
      <c r="AD31" s="47">
        <f t="array" ref="AD31">((INDEX($AM$22:$AM$46,AD$6)-$AM31)^2+(INDEX($AN$22:$AN$46,AD$6)-$AN31)^2)^(1/2)/1000</f>
        <v>134.94006262040935</v>
      </c>
      <c r="AE31" s="47">
        <f t="array" ref="AE31">((INDEX($AM$22:$AM$46,AE$6)-$AM31)^2+(INDEX($AN$22:$AN$46,AE$6)-$AN31)^2)^(1/2)/1000</f>
        <v>675.87267355693564</v>
      </c>
      <c r="AF31" s="47">
        <f t="array" ref="AF31">((INDEX($AM$22:$AM$46,AF$6)-$AM31)^2+(INDEX($AN$22:$AN$46,AF$6)-$AN31)^2)^(1/2)/1000</f>
        <v>953.42673698611998</v>
      </c>
      <c r="AG31" s="47">
        <f t="array" ref="AG31">((INDEX($AM$22:$AM$46,AG$6)-$AM31)^2+(INDEX($AN$22:$AN$46,AG$6)-$AN31)^2)^(1/2)/1000</f>
        <v>329.39539477655114</v>
      </c>
      <c r="AH31" s="47">
        <f t="array" ref="AH31">((INDEX($AM$22:$AM$46,AH$6)-$AM31)^2+(INDEX($AN$22:$AN$46,AH$6)-$AN31)^2)^(1/2)/1000</f>
        <v>1158.6781714522804</v>
      </c>
      <c r="AI31" s="47">
        <f t="array" ref="AI31">((INDEX($AM$22:$AM$46,AI$6)-$AM31)^2+(INDEX($AN$22:$AN$46,AI$6)-$AN31)^2)^(1/2)/1000</f>
        <v>798.71635441876367</v>
      </c>
      <c r="AJ31" s="47">
        <f t="array" ref="AJ31">((INDEX($AM$22:$AM$46,AJ$6)-$AM31)^2+(INDEX($AN$22:$AN$46,AJ$6)-$AN31)^2)^(1/2)/1000</f>
        <v>220.41146340424311</v>
      </c>
      <c r="AM31" s="18">
        <v>1019680</v>
      </c>
      <c r="AN31" s="18">
        <v>8951810</v>
      </c>
    </row>
    <row r="32" spans="1:40" outlineLevel="1" x14ac:dyDescent="0.3">
      <c r="F32" s="70">
        <v>11</v>
      </c>
      <c r="G32" s="71" t="s">
        <v>180</v>
      </c>
      <c r="K32" s="138" t="s">
        <v>967</v>
      </c>
      <c r="L32" s="47">
        <f t="array" ref="L32">((INDEX($AM$22:$AM$46,L$6)-$AM32)^2+(INDEX($AN$22:$AN$46,L$6)-$AN32)^2)^(1/2)/1000</f>
        <v>968.72064152468636</v>
      </c>
      <c r="M32" s="47">
        <f t="array" ref="M32">((INDEX($AM$22:$AM$46,M$6)-$AM32)^2+(INDEX($AN$22:$AN$46,M$6)-$AN32)^2)^(1/2)/1000</f>
        <v>637.02416280703198</v>
      </c>
      <c r="N32" s="47">
        <f t="array" ref="N32">((INDEX($AM$22:$AM$46,N$6)-$AM32)^2+(INDEX($AN$22:$AN$46,N$6)-$AN32)^2)^(1/2)/1000</f>
        <v>259.75321903683886</v>
      </c>
      <c r="O32" s="47">
        <f t="array" ref="O32">((INDEX($AM$22:$AM$46,O$6)-$AM32)^2+(INDEX($AN$22:$AN$46,O$6)-$AN32)^2)^(1/2)/1000</f>
        <v>523.43901660078802</v>
      </c>
      <c r="P32" s="47">
        <f t="array" ref="P32">((INDEX($AM$22:$AM$46,P$6)-$AM32)^2+(INDEX($AN$22:$AN$46,P$6)-$AN32)^2)^(1/2)/1000</f>
        <v>193.01067561148011</v>
      </c>
      <c r="Q32" s="47">
        <f t="array" ref="Q32">((INDEX($AM$22:$AM$46,Q$6)-$AM32)^2+(INDEX($AN$22:$AN$46,Q$6)-$AN32)^2)^(1/2)/1000</f>
        <v>824.46662188108019</v>
      </c>
      <c r="R32" s="47">
        <f t="array" ref="R32">((INDEX($AM$22:$AM$46,R$6)-$AM32)^2+(INDEX($AN$22:$AN$46,R$6)-$AN32)^2)^(1/2)/1000</f>
        <v>270.82078133703112</v>
      </c>
      <c r="S32" s="47">
        <f t="array" ref="S32">((INDEX($AM$22:$AM$46,S$6)-$AM32)^2+(INDEX($AN$22:$AN$46,S$6)-$AN32)^2)^(1/2)/1000</f>
        <v>414.65034342202108</v>
      </c>
      <c r="T32" s="47">
        <f t="array" ref="T32">((INDEX($AM$22:$AM$46,T$6)-$AM32)^2+(INDEX($AN$22:$AN$46,T$6)-$AN32)^2)^(1/2)/1000</f>
        <v>165.25946659722703</v>
      </c>
      <c r="U32" s="47">
        <f t="array" ref="U32">((INDEX($AM$22:$AM$46,U$6)-$AM32)^2+(INDEX($AN$22:$AN$46,U$6)-$AN32)^2)^(1/2)/1000</f>
        <v>516.63777223505451</v>
      </c>
      <c r="V32" s="47">
        <f t="array" ref="V32">((INDEX($AM$22:$AM$46,V$6)-$AM32)^2+(INDEX($AN$22:$AN$46,V$6)-$AN32)^2)^(1/2)/1000</f>
        <v>0</v>
      </c>
      <c r="W32" s="47">
        <f t="array" ref="W32">((INDEX($AM$22:$AM$46,W$6)-$AM32)^2+(INDEX($AN$22:$AN$46,W$6)-$AN32)^2)^(1/2)/1000</f>
        <v>230.10222597793356</v>
      </c>
      <c r="X32" s="47">
        <f t="array" ref="X32">((INDEX($AM$22:$AM$46,X$6)-$AM32)^2+(INDEX($AN$22:$AN$46,X$6)-$AN32)^2)^(1/2)/1000</f>
        <v>752.53672313117045</v>
      </c>
      <c r="Y32" s="47">
        <f t="array" ref="Y32">((INDEX($AM$22:$AM$46,Y$6)-$AM32)^2+(INDEX($AN$22:$AN$46,Y$6)-$AN32)^2)^(1/2)/1000</f>
        <v>925.35072930700164</v>
      </c>
      <c r="Z32" s="47">
        <f t="array" ref="Z32">((INDEX($AM$22:$AM$46,Z$6)-$AM32)^2+(INDEX($AN$22:$AN$46,Z$6)-$AN32)^2)^(1/2)/1000</f>
        <v>266.30865708985129</v>
      </c>
      <c r="AA32" s="47">
        <f t="array" ref="AA32">((INDEX($AM$22:$AM$46,AA$6)-$AM32)^2+(INDEX($AN$22:$AN$46,AA$6)-$AN32)^2)^(1/2)/1000</f>
        <v>1181.9306430582128</v>
      </c>
      <c r="AB32" s="47">
        <f t="array" ref="AB32">((INDEX($AM$22:$AM$46,AB$6)-$AM32)^2+(INDEX($AN$22:$AN$46,AB$6)-$AN32)^2)^(1/2)/1000</f>
        <v>734.92550731349627</v>
      </c>
      <c r="AC32" s="47">
        <f t="array" ref="AC32">((INDEX($AM$22:$AM$46,AC$6)-$AM32)^2+(INDEX($AN$22:$AN$46,AC$6)-$AN32)^2)^(1/2)/1000</f>
        <v>614.27249661693304</v>
      </c>
      <c r="AD32" s="47">
        <f t="array" ref="AD32">((INDEX($AM$22:$AM$46,AD$6)-$AM32)^2+(INDEX($AN$22:$AN$46,AD$6)-$AN32)^2)^(1/2)/1000</f>
        <v>382.55429941382175</v>
      </c>
      <c r="AE32" s="47">
        <f t="array" ref="AE32">((INDEX($AM$22:$AM$46,AE$6)-$AM32)^2+(INDEX($AN$22:$AN$46,AE$6)-$AN32)^2)^(1/2)/1000</f>
        <v>1122.4541187865989</v>
      </c>
      <c r="AF32" s="47">
        <f t="array" ref="AF32">((INDEX($AM$22:$AM$46,AF$6)-$AM32)^2+(INDEX($AN$22:$AN$46,AF$6)-$AN32)^2)^(1/2)/1000</f>
        <v>629.39345984844806</v>
      </c>
      <c r="AG32" s="47">
        <f t="array" ref="AG32">((INDEX($AM$22:$AM$46,AG$6)-$AM32)^2+(INDEX($AN$22:$AN$46,AG$6)-$AN32)^2)^(1/2)/1000</f>
        <v>845.49422529074673</v>
      </c>
      <c r="AH32" s="47">
        <f t="array" ref="AH32">((INDEX($AM$22:$AM$46,AH$6)-$AM32)^2+(INDEX($AN$22:$AN$46,AH$6)-$AN32)^2)^(1/2)/1000</f>
        <v>737.30145836014731</v>
      </c>
      <c r="AI32" s="47">
        <f t="array" ref="AI32">((INDEX($AM$22:$AM$46,AI$6)-$AM32)^2+(INDEX($AN$22:$AN$46,AI$6)-$AN32)^2)^(1/2)/1000</f>
        <v>1273.9163815714123</v>
      </c>
      <c r="AJ32" s="47">
        <f t="array" ref="AJ32">((INDEX($AM$22:$AM$46,AJ$6)-$AM32)^2+(INDEX($AN$22:$AN$46,AJ$6)-$AN32)^2)^(1/2)/1000</f>
        <v>644.0391131755897</v>
      </c>
      <c r="AM32" s="18">
        <v>1069190</v>
      </c>
      <c r="AN32" s="18">
        <v>8437550</v>
      </c>
    </row>
    <row r="33" spans="6:40" outlineLevel="1" x14ac:dyDescent="0.3">
      <c r="F33" s="70">
        <v>12</v>
      </c>
      <c r="G33" s="71" t="s">
        <v>1263</v>
      </c>
      <c r="K33" s="138" t="s">
        <v>967</v>
      </c>
      <c r="L33" s="47">
        <f t="array" ref="L33">((INDEX($AM$22:$AM$46,L$6)-$AM33)^2+(INDEX($AN$22:$AN$46,L$6)-$AN33)^2)^(1/2)/1000</f>
        <v>785.21484201204453</v>
      </c>
      <c r="M33" s="47">
        <f t="array" ref="M33">((INDEX($AM$22:$AM$46,M$6)-$AM33)^2+(INDEX($AN$22:$AN$46,M$6)-$AN33)^2)^(1/2)/1000</f>
        <v>498.30867301302311</v>
      </c>
      <c r="N33" s="47">
        <f t="array" ref="N33">((INDEX($AM$22:$AM$46,N$6)-$AM33)^2+(INDEX($AN$22:$AN$46,N$6)-$AN33)^2)^(1/2)/1000</f>
        <v>266.63344501393669</v>
      </c>
      <c r="O33" s="47">
        <f t="array" ref="O33">((INDEX($AM$22:$AM$46,O$6)-$AM33)^2+(INDEX($AN$22:$AN$46,O$6)-$AN33)^2)^(1/2)/1000</f>
        <v>627.67369588027179</v>
      </c>
      <c r="P33" s="47">
        <f t="array" ref="P33">((INDEX($AM$22:$AM$46,P$6)-$AM33)^2+(INDEX($AN$22:$AN$46,P$6)-$AN33)^2)^(1/2)/1000</f>
        <v>162.65032831199571</v>
      </c>
      <c r="Q33" s="47">
        <f t="array" ref="Q33">((INDEX($AM$22:$AM$46,Q$6)-$AM33)^2+(INDEX($AN$22:$AN$46,Q$6)-$AN33)^2)^(1/2)/1000</f>
        <v>654.07901097344507</v>
      </c>
      <c r="R33" s="47">
        <f t="array" ref="R33">((INDEX($AM$22:$AM$46,R$6)-$AM33)^2+(INDEX($AN$22:$AN$46,R$6)-$AN33)^2)^(1/2)/1000</f>
        <v>209.22884123370756</v>
      </c>
      <c r="S33" s="47">
        <f t="array" ref="S33">((INDEX($AM$22:$AM$46,S$6)-$AM33)^2+(INDEX($AN$22:$AN$46,S$6)-$AN33)^2)^(1/2)/1000</f>
        <v>390.50961639887953</v>
      </c>
      <c r="T33" s="47">
        <f t="array" ref="T33">((INDEX($AM$22:$AM$46,T$6)-$AM33)^2+(INDEX($AN$22:$AN$46,T$6)-$AN33)^2)^(1/2)/1000</f>
        <v>83.744270848816868</v>
      </c>
      <c r="U33" s="47">
        <f t="array" ref="U33">((INDEX($AM$22:$AM$46,U$6)-$AM33)^2+(INDEX($AN$22:$AN$46,U$6)-$AN33)^2)^(1/2)/1000</f>
        <v>313.12993740618288</v>
      </c>
      <c r="V33" s="47">
        <f t="array" ref="V33">((INDEX($AM$22:$AM$46,V$6)-$AM33)^2+(INDEX($AN$22:$AN$46,V$6)-$AN33)^2)^(1/2)/1000</f>
        <v>230.10222597793356</v>
      </c>
      <c r="W33" s="47">
        <f t="array" ref="W33">((INDEX($AM$22:$AM$46,W$6)-$AM33)^2+(INDEX($AN$22:$AN$46,W$6)-$AN33)^2)^(1/2)/1000</f>
        <v>0</v>
      </c>
      <c r="X33" s="47">
        <f t="array" ref="X33">((INDEX($AM$22:$AM$46,X$6)-$AM33)^2+(INDEX($AN$22:$AN$46,X$6)-$AN33)^2)^(1/2)/1000</f>
        <v>606.40540487449493</v>
      </c>
      <c r="Y33" s="47">
        <f t="array" ref="Y33">((INDEX($AM$22:$AM$46,Y$6)-$AM33)^2+(INDEX($AN$22:$AN$46,Y$6)-$AN33)^2)^(1/2)/1000</f>
        <v>776.7949755430966</v>
      </c>
      <c r="Z33" s="47">
        <f t="array" ref="Z33">((INDEX($AM$22:$AM$46,Z$6)-$AM33)^2+(INDEX($AN$22:$AN$46,Z$6)-$AN33)^2)^(1/2)/1000</f>
        <v>200.16215087023821</v>
      </c>
      <c r="AA33" s="47">
        <f t="array" ref="AA33">((INDEX($AM$22:$AM$46,AA$6)-$AM33)^2+(INDEX($AN$22:$AN$46,AA$6)-$AN33)^2)^(1/2)/1000</f>
        <v>951.89230073575027</v>
      </c>
      <c r="AB33" s="47">
        <f t="array" ref="AB33">((INDEX($AM$22:$AM$46,AB$6)-$AM33)^2+(INDEX($AN$22:$AN$46,AB$6)-$AN33)^2)^(1/2)/1000</f>
        <v>664.19800127672772</v>
      </c>
      <c r="AC33" s="47">
        <f t="array" ref="AC33">((INDEX($AM$22:$AM$46,AC$6)-$AM33)^2+(INDEX($AN$22:$AN$46,AC$6)-$AN33)^2)^(1/2)/1000</f>
        <v>717.1566582693074</v>
      </c>
      <c r="AD33" s="47">
        <f t="array" ref="AD33">((INDEX($AM$22:$AM$46,AD$6)-$AM33)^2+(INDEX($AN$22:$AN$46,AD$6)-$AN33)^2)^(1/2)/1000</f>
        <v>193.15916131522212</v>
      </c>
      <c r="AE33" s="47">
        <f t="array" ref="AE33">((INDEX($AM$22:$AM$46,AE$6)-$AM33)^2+(INDEX($AN$22:$AN$46,AE$6)-$AN33)^2)^(1/2)/1000</f>
        <v>969.53979257222863</v>
      </c>
      <c r="AF33" s="47">
        <f t="array" ref="AF33">((INDEX($AM$22:$AM$46,AF$6)-$AM33)^2+(INDEX($AN$22:$AN$46,AF$6)-$AN33)^2)^(1/2)/1000</f>
        <v>674.34402533128446</v>
      </c>
      <c r="AG33" s="47">
        <f t="array" ref="AG33">((INDEX($AM$22:$AM$46,AG$6)-$AM33)^2+(INDEX($AN$22:$AN$46,AG$6)-$AN33)^2)^(1/2)/1000</f>
        <v>633.21512189776388</v>
      </c>
      <c r="AH33" s="47">
        <f t="array" ref="AH33">((INDEX($AM$22:$AM$46,AH$6)-$AM33)^2+(INDEX($AN$22:$AN$46,AH$6)-$AN33)^2)^(1/2)/1000</f>
        <v>854.49600355999326</v>
      </c>
      <c r="AI33" s="47">
        <f t="array" ref="AI33">((INDEX($AM$22:$AM$46,AI$6)-$AM33)^2+(INDEX($AN$22:$AN$46,AI$6)-$AN33)^2)^(1/2)/1000</f>
        <v>1104.9527304079572</v>
      </c>
      <c r="AJ33" s="47">
        <f t="array" ref="AJ33">((INDEX($AM$22:$AM$46,AJ$6)-$AM33)^2+(INDEX($AN$22:$AN$46,AJ$6)-$AN33)^2)^(1/2)/1000</f>
        <v>414.48297781694242</v>
      </c>
      <c r="AM33" s="18">
        <v>1131090</v>
      </c>
      <c r="AN33" s="18">
        <v>8659170</v>
      </c>
    </row>
    <row r="34" spans="6:40" outlineLevel="1" x14ac:dyDescent="0.3">
      <c r="F34" s="70">
        <v>13</v>
      </c>
      <c r="G34" s="71" t="s">
        <v>1262</v>
      </c>
      <c r="K34" s="138" t="s">
        <v>967</v>
      </c>
      <c r="L34" s="47">
        <f t="array" ref="L34">((INDEX($AM$22:$AM$46,L$6)-$AM34)^2+(INDEX($AN$22:$AN$46,L$6)-$AN34)^2)^(1/2)/1000</f>
        <v>267.96429020487039</v>
      </c>
      <c r="M34" s="47">
        <f t="array" ref="M34">((INDEX($AM$22:$AM$46,M$6)-$AM34)^2+(INDEX($AN$22:$AN$46,M$6)-$AN34)^2)^(1/2)/1000</f>
        <v>115.82399121511915</v>
      </c>
      <c r="N34" s="47">
        <f t="array" ref="N34">((INDEX($AM$22:$AM$46,N$6)-$AM34)^2+(INDEX($AN$22:$AN$46,N$6)-$AN34)^2)^(1/2)/1000</f>
        <v>872.58644609058649</v>
      </c>
      <c r="O34" s="47">
        <f t="array" ref="O34">((INDEX($AM$22:$AM$46,O$6)-$AM34)^2+(INDEX($AN$22:$AN$46,O$6)-$AN34)^2)^(1/2)/1000</f>
        <v>1232.750881257442</v>
      </c>
      <c r="P34" s="47">
        <f t="array" ref="P34">((INDEX($AM$22:$AM$46,P$6)-$AM34)^2+(INDEX($AN$22:$AN$46,P$6)-$AN34)^2)^(1/2)/1000</f>
        <v>768.9012083492911</v>
      </c>
      <c r="Q34" s="47">
        <f t="array" ref="Q34">((INDEX($AM$22:$AM$46,Q$6)-$AM34)^2+(INDEX($AN$22:$AN$46,Q$6)-$AN34)^2)^(1/2)/1000</f>
        <v>118.89770025109821</v>
      </c>
      <c r="R34" s="47">
        <f t="array" ref="R34">((INDEX($AM$22:$AM$46,R$6)-$AM34)^2+(INDEX($AN$22:$AN$46,R$6)-$AN34)^2)^(1/2)/1000</f>
        <v>483.40086412934761</v>
      </c>
      <c r="S34" s="47">
        <f t="array" ref="S34">((INDEX($AM$22:$AM$46,S$6)-$AM34)^2+(INDEX($AN$22:$AN$46,S$6)-$AN34)^2)^(1/2)/1000</f>
        <v>981.44420637191604</v>
      </c>
      <c r="T34" s="47">
        <f t="array" ref="T34">((INDEX($AM$22:$AM$46,T$6)-$AM34)^2+(INDEX($AN$22:$AN$46,T$6)-$AN34)^2)^(1/2)/1000</f>
        <v>682.40520125582282</v>
      </c>
      <c r="U34" s="47">
        <f t="array" ref="U34">((INDEX($AM$22:$AM$46,U$6)-$AM34)^2+(INDEX($AN$22:$AN$46,U$6)-$AN34)^2)^(1/2)/1000</f>
        <v>337.49090112327474</v>
      </c>
      <c r="V34" s="47">
        <f t="array" ref="V34">((INDEX($AM$22:$AM$46,V$6)-$AM34)^2+(INDEX($AN$22:$AN$46,V$6)-$AN34)^2)^(1/2)/1000</f>
        <v>752.53672313117045</v>
      </c>
      <c r="W34" s="47">
        <f t="array" ref="W34">((INDEX($AM$22:$AM$46,W$6)-$AM34)^2+(INDEX($AN$22:$AN$46,W$6)-$AN34)^2)^(1/2)/1000</f>
        <v>606.40540487449493</v>
      </c>
      <c r="X34" s="47">
        <f t="array" ref="X34">((INDEX($AM$22:$AM$46,X$6)-$AM34)^2+(INDEX($AN$22:$AN$46,X$6)-$AN34)^2)^(1/2)/1000</f>
        <v>0</v>
      </c>
      <c r="Y34" s="47">
        <f t="array" ref="Y34">((INDEX($AM$22:$AM$46,Y$6)-$AM34)^2+(INDEX($AN$22:$AN$46,Y$6)-$AN34)^2)^(1/2)/1000</f>
        <v>173.09542935617915</v>
      </c>
      <c r="Z34" s="47">
        <f t="array" ref="Z34">((INDEX($AM$22:$AM$46,Z$6)-$AM34)^2+(INDEX($AN$22:$AN$46,Z$6)-$AN34)^2)^(1/2)/1000</f>
        <v>486.96861110342627</v>
      </c>
      <c r="AA34" s="47">
        <f t="array" ref="AA34">((INDEX($AM$22:$AM$46,AA$6)-$AM34)^2+(INDEX($AN$22:$AN$46,AA$6)-$AN34)^2)^(1/2)/1000</f>
        <v>803.55680426526158</v>
      </c>
      <c r="AB34" s="47">
        <f t="array" ref="AB34">((INDEX($AM$22:$AM$46,AB$6)-$AM34)^2+(INDEX($AN$22:$AN$46,AB$6)-$AN34)^2)^(1/2)/1000</f>
        <v>1193.7061593210451</v>
      </c>
      <c r="AC34" s="47">
        <f t="array" ref="AC34">((INDEX($AM$22:$AM$46,AC$6)-$AM34)^2+(INDEX($AN$22:$AN$46,AC$6)-$AN34)^2)^(1/2)/1000</f>
        <v>1322.8859761449585</v>
      </c>
      <c r="AD34" s="47">
        <f t="array" ref="AD34">((INDEX($AM$22:$AM$46,AD$6)-$AM34)^2+(INDEX($AN$22:$AN$46,AD$6)-$AN34)^2)^(1/2)/1000</f>
        <v>415.77161661301506</v>
      </c>
      <c r="AE34" s="47">
        <f t="array" ref="AE34">((INDEX($AM$22:$AM$46,AE$6)-$AM34)^2+(INDEX($AN$22:$AN$46,AE$6)-$AN34)^2)^(1/2)/1000</f>
        <v>369.96625589369631</v>
      </c>
      <c r="AF34" s="47">
        <f t="array" ref="AF34">((INDEX($AM$22:$AM$46,AF$6)-$AM34)^2+(INDEX($AN$22:$AN$46,AF$6)-$AN34)^2)^(1/2)/1000</f>
        <v>1275.5024368855593</v>
      </c>
      <c r="AG34" s="47">
        <f t="array" ref="AG34">((INDEX($AM$22:$AM$46,AG$6)-$AM34)^2+(INDEX($AN$22:$AN$46,AG$6)-$AN34)^2)^(1/2)/1000</f>
        <v>343.83219343307576</v>
      </c>
      <c r="AH34" s="47">
        <f t="array" ref="AH34">((INDEX($AM$22:$AM$46,AH$6)-$AM34)^2+(INDEX($AN$22:$AN$46,AH$6)-$AN34)^2)^(1/2)/1000</f>
        <v>1458.9166553580089</v>
      </c>
      <c r="AI34" s="47">
        <f t="array" ref="AI34">((INDEX($AM$22:$AM$46,AI$6)-$AM34)^2+(INDEX($AN$22:$AN$46,AI$6)-$AN34)^2)^(1/2)/1000</f>
        <v>526.55709331942342</v>
      </c>
      <c r="AJ34" s="47">
        <f t="array" ref="AJ34">((INDEX($AM$22:$AM$46,AJ$6)-$AM34)^2+(INDEX($AN$22:$AN$46,AJ$6)-$AN34)^2)^(1/2)/1000</f>
        <v>491.27997152438445</v>
      </c>
      <c r="AM34" s="18">
        <v>718009</v>
      </c>
      <c r="AN34" s="18">
        <v>9103120</v>
      </c>
    </row>
    <row r="35" spans="6:40" outlineLevel="1" x14ac:dyDescent="0.3">
      <c r="F35" s="70">
        <v>14</v>
      </c>
      <c r="G35" s="71" t="s">
        <v>1261</v>
      </c>
      <c r="K35" s="138" t="s">
        <v>967</v>
      </c>
      <c r="L35" s="47">
        <f t="array" ref="L35">((INDEX($AM$22:$AM$46,L$6)-$AM35)^2+(INDEX($AN$22:$AN$46,L$6)-$AN35)^2)^(1/2)/1000</f>
        <v>191.68807925637941</v>
      </c>
      <c r="M35" s="47">
        <f t="array" ref="M35">((INDEX($AM$22:$AM$46,M$6)-$AM35)^2+(INDEX($AN$22:$AN$46,M$6)-$AN35)^2)^(1/2)/1000</f>
        <v>288.32676058423709</v>
      </c>
      <c r="N35" s="47">
        <f t="array" ref="N35">((INDEX($AM$22:$AM$46,N$6)-$AM35)^2+(INDEX($AN$22:$AN$46,N$6)-$AN35)^2)^(1/2)/1000</f>
        <v>1042.1318218675601</v>
      </c>
      <c r="O35" s="47">
        <f t="array" ref="O35">((INDEX($AM$22:$AM$46,O$6)-$AM35)^2+(INDEX($AN$22:$AN$46,O$6)-$AN35)^2)^(1/2)/1000</f>
        <v>1404.0622276697711</v>
      </c>
      <c r="P35" s="47">
        <f t="array" ref="P35">((INDEX($AM$22:$AM$46,P$6)-$AM35)^2+(INDEX($AN$22:$AN$46,P$6)-$AN35)^2)^(1/2)/1000</f>
        <v>939.44383826229875</v>
      </c>
      <c r="Q35" s="47">
        <f t="array" ref="Q35">((INDEX($AM$22:$AM$46,Q$6)-$AM35)^2+(INDEX($AN$22:$AN$46,Q$6)-$AN35)^2)^(1/2)/1000</f>
        <v>153.1953885369922</v>
      </c>
      <c r="R35" s="47">
        <f t="array" ref="R35">((INDEX($AM$22:$AM$46,R$6)-$AM35)^2+(INDEX($AN$22:$AN$46,R$6)-$AN35)^2)^(1/2)/1000</f>
        <v>655.67912765391577</v>
      </c>
      <c r="S35" s="47">
        <f t="array" ref="S35">((INDEX($AM$22:$AM$46,S$6)-$AM35)^2+(INDEX($AN$22:$AN$46,S$6)-$AN35)^2)^(1/2)/1000</f>
        <v>1145.9952489905882</v>
      </c>
      <c r="T35" s="47">
        <f t="array" ref="T35">((INDEX($AM$22:$AM$46,T$6)-$AM35)^2+(INDEX($AN$22:$AN$46,T$6)-$AN35)^2)^(1/2)/1000</f>
        <v>854.0314205865028</v>
      </c>
      <c r="U35" s="47">
        <f t="array" ref="U35">((INDEX($AM$22:$AM$46,U$6)-$AM35)^2+(INDEX($AN$22:$AN$46,U$6)-$AN35)^2)^(1/2)/1000</f>
        <v>492.98074350728956</v>
      </c>
      <c r="V35" s="47">
        <f t="array" ref="V35">((INDEX($AM$22:$AM$46,V$6)-$AM35)^2+(INDEX($AN$22:$AN$46,V$6)-$AN35)^2)^(1/2)/1000</f>
        <v>925.35072930700164</v>
      </c>
      <c r="W35" s="47">
        <f t="array" ref="W35">((INDEX($AM$22:$AM$46,W$6)-$AM35)^2+(INDEX($AN$22:$AN$46,W$6)-$AN35)^2)^(1/2)/1000</f>
        <v>776.7949755430966</v>
      </c>
      <c r="X35" s="47">
        <f t="array" ref="X35">((INDEX($AM$22:$AM$46,X$6)-$AM35)^2+(INDEX($AN$22:$AN$46,X$6)-$AN35)^2)^(1/2)/1000</f>
        <v>173.09542935617915</v>
      </c>
      <c r="Y35" s="47">
        <f t="array" ref="Y35">((INDEX($AM$22:$AM$46,Y$6)-$AM35)^2+(INDEX($AN$22:$AN$46,Y$6)-$AN35)^2)^(1/2)/1000</f>
        <v>0</v>
      </c>
      <c r="Z35" s="47">
        <f t="array" ref="Z35">((INDEX($AM$22:$AM$46,Z$6)-$AM35)^2+(INDEX($AN$22:$AN$46,Z$6)-$AN35)^2)^(1/2)/1000</f>
        <v>659.47536064966073</v>
      </c>
      <c r="AA35" s="47">
        <f t="array" ref="AA35">((INDEX($AM$22:$AM$46,AA$6)-$AM35)^2+(INDEX($AN$22:$AN$46,AA$6)-$AN35)^2)^(1/2)/1000</f>
        <v>806.58935431172165</v>
      </c>
      <c r="AB35" s="47">
        <f t="array" ref="AB35">((INDEX($AM$22:$AM$46,AB$6)-$AM35)^2+(INDEX($AN$22:$AN$46,AB$6)-$AN35)^2)^(1/2)/1000</f>
        <v>1342.9118111957314</v>
      </c>
      <c r="AC35" s="47">
        <f t="array" ref="AC35">((INDEX($AM$22:$AM$46,AC$6)-$AM35)^2+(INDEX($AN$22:$AN$46,AC$6)-$AN35)^2)^(1/2)/1000</f>
        <v>1493.8790534340455</v>
      </c>
      <c r="AD35" s="47">
        <f t="array" ref="AD35">((INDEX($AM$22:$AM$46,AD$6)-$AM35)^2+(INDEX($AN$22:$AN$46,AD$6)-$AN35)^2)^(1/2)/1000</f>
        <v>584.66088015960156</v>
      </c>
      <c r="AE35" s="47">
        <f t="array" ref="AE35">((INDEX($AM$22:$AM$46,AE$6)-$AM35)^2+(INDEX($AN$22:$AN$46,AE$6)-$AN35)^2)^(1/2)/1000</f>
        <v>197.17687167616793</v>
      </c>
      <c r="AF35" s="47">
        <f t="array" ref="AF35">((INDEX($AM$22:$AM$46,AF$6)-$AM35)^2+(INDEX($AN$22:$AN$46,AF$6)-$AN35)^2)^(1/2)/1000</f>
        <v>1441.948383247126</v>
      </c>
      <c r="AG35" s="47">
        <f t="array" ref="AG35">((INDEX($AM$22:$AM$46,AG$6)-$AM35)^2+(INDEX($AN$22:$AN$46,AG$6)-$AN35)^2)^(1/2)/1000</f>
        <v>385.65671363143673</v>
      </c>
      <c r="AH35" s="47">
        <f t="array" ref="AH35">((INDEX($AM$22:$AM$46,AH$6)-$AM35)^2+(INDEX($AN$22:$AN$46,AH$6)-$AN35)^2)^(1/2)/1000</f>
        <v>1630.5245493671662</v>
      </c>
      <c r="AI35" s="47">
        <f t="array" ref="AI35">((INDEX($AM$22:$AM$46,AI$6)-$AM35)^2+(INDEX($AN$22:$AN$46,AI$6)-$AN35)^2)^(1/2)/1000</f>
        <v>361.15018924126292</v>
      </c>
      <c r="AJ35" s="47">
        <f t="array" ref="AJ35">((INDEX($AM$22:$AM$46,AJ$6)-$AM35)^2+(INDEX($AN$22:$AN$46,AJ$6)-$AN35)^2)^(1/2)/1000</f>
        <v>608.77998497733142</v>
      </c>
      <c r="AM35" s="18">
        <v>627717</v>
      </c>
      <c r="AN35" s="18">
        <v>9250800</v>
      </c>
    </row>
    <row r="36" spans="6:40" outlineLevel="1" x14ac:dyDescent="0.3">
      <c r="F36" s="70">
        <v>15</v>
      </c>
      <c r="G36" s="71" t="s">
        <v>184</v>
      </c>
      <c r="K36" s="138" t="s">
        <v>967</v>
      </c>
      <c r="L36" s="47">
        <f t="array" ref="L36">((INDEX($AM$22:$AM$46,L$6)-$AM36)^2+(INDEX($AN$22:$AN$46,L$6)-$AN36)^2)^(1/2)/1000</f>
        <v>713.35575144874247</v>
      </c>
      <c r="M36" s="47">
        <f t="array" ref="M36">((INDEX($AM$22:$AM$46,M$6)-$AM36)^2+(INDEX($AN$22:$AN$46,M$6)-$AN36)^2)^(1/2)/1000</f>
        <v>371.23603235812118</v>
      </c>
      <c r="N36" s="47">
        <f t="array" ref="N36">((INDEX($AM$22:$AM$46,N$6)-$AM36)^2+(INDEX($AN$22:$AN$46,N$6)-$AN36)^2)^(1/2)/1000</f>
        <v>437.3934021918941</v>
      </c>
      <c r="O36" s="47">
        <f t="array" ref="O36">((INDEX($AM$22:$AM$46,O$6)-$AM36)^2+(INDEX($AN$22:$AN$46,O$6)-$AN36)^2)^(1/2)/1000</f>
        <v>770.29564105023996</v>
      </c>
      <c r="P36" s="47">
        <f t="array" ref="P36">((INDEX($AM$22:$AM$46,P$6)-$AM36)^2+(INDEX($AN$22:$AN$46,P$6)-$AN36)^2)^(1/2)/1000</f>
        <v>331.61014758447908</v>
      </c>
      <c r="Q36" s="47">
        <f t="array" ref="Q36">((INDEX($AM$22:$AM$46,Q$6)-$AM36)^2+(INDEX($AN$22:$AN$46,Q$6)-$AN36)^2)^(1/2)/1000</f>
        <v>564.49431850550991</v>
      </c>
      <c r="R36" s="47">
        <f t="array" ref="R36">((INDEX($AM$22:$AM$46,R$6)-$AM36)^2+(INDEX($AN$22:$AN$46,R$6)-$AN36)^2)^(1/2)/1000</f>
        <v>9.0885345903506352</v>
      </c>
      <c r="S36" s="47">
        <f t="array" ref="S36">((INDEX($AM$22:$AM$46,S$6)-$AM36)^2+(INDEX($AN$22:$AN$46,S$6)-$AN36)^2)^(1/2)/1000</f>
        <v>578.51385843469643</v>
      </c>
      <c r="T36" s="47">
        <f t="array" ref="T36">((INDEX($AM$22:$AM$46,T$6)-$AM36)^2+(INDEX($AN$22:$AN$46,T$6)-$AN36)^2)^(1/2)/1000</f>
        <v>239.91537858378317</v>
      </c>
      <c r="U36" s="47">
        <f t="array" ref="U36">((INDEX($AM$22:$AM$46,U$6)-$AM36)^2+(INDEX($AN$22:$AN$46,U$6)-$AN36)^2)^(1/2)/1000</f>
        <v>300.0005548678202</v>
      </c>
      <c r="V36" s="47">
        <f t="array" ref="V36">((INDEX($AM$22:$AM$46,V$6)-$AM36)^2+(INDEX($AN$22:$AN$46,V$6)-$AN36)^2)^(1/2)/1000</f>
        <v>266.30865708985129</v>
      </c>
      <c r="W36" s="47">
        <f t="array" ref="W36">((INDEX($AM$22:$AM$46,W$6)-$AM36)^2+(INDEX($AN$22:$AN$46,W$6)-$AN36)^2)^(1/2)/1000</f>
        <v>200.16215087023821</v>
      </c>
      <c r="X36" s="47">
        <f t="array" ref="X36">((INDEX($AM$22:$AM$46,X$6)-$AM36)^2+(INDEX($AN$22:$AN$46,X$6)-$AN36)^2)^(1/2)/1000</f>
        <v>486.96861110342627</v>
      </c>
      <c r="Y36" s="47">
        <f t="array" ref="Y36">((INDEX($AM$22:$AM$46,Y$6)-$AM36)^2+(INDEX($AN$22:$AN$46,Y$6)-$AN36)^2)^(1/2)/1000</f>
        <v>659.47536064966073</v>
      </c>
      <c r="Z36" s="47">
        <f t="array" ref="Z36">((INDEX($AM$22:$AM$46,Z$6)-$AM36)^2+(INDEX($AN$22:$AN$46,Z$6)-$AN36)^2)^(1/2)/1000</f>
        <v>0</v>
      </c>
      <c r="AA36" s="47">
        <f t="array" ref="AA36">((INDEX($AM$22:$AM$46,AA$6)-$AM36)^2+(INDEX($AN$22:$AN$46,AA$6)-$AN36)^2)^(1/2)/1000</f>
        <v>1013.8088544005719</v>
      </c>
      <c r="AB36" s="47">
        <f t="array" ref="AB36">((INDEX($AM$22:$AM$46,AB$6)-$AM36)^2+(INDEX($AN$22:$AN$46,AB$6)-$AN36)^2)^(1/2)/1000</f>
        <v>863.72224874724634</v>
      </c>
      <c r="AC36" s="47">
        <f t="array" ref="AC36">((INDEX($AM$22:$AM$46,AC$6)-$AM36)^2+(INDEX($AN$22:$AN$46,AC$6)-$AN36)^2)^(1/2)/1000</f>
        <v>861.79734790784778</v>
      </c>
      <c r="AD36" s="47">
        <f t="array" ref="AD36">((INDEX($AM$22:$AM$46,AD$6)-$AM36)^2+(INDEX($AN$22:$AN$46,AD$6)-$AN36)^2)^(1/2)/1000</f>
        <v>175.60892221353674</v>
      </c>
      <c r="AE36" s="47">
        <f t="array" ref="AE36">((INDEX($AM$22:$AM$46,AE$6)-$AM36)^2+(INDEX($AN$22:$AN$46,AE$6)-$AN36)^2)^(1/2)/1000</f>
        <v>856.64365479468768</v>
      </c>
      <c r="AF36" s="47">
        <f t="array" ref="AF36">((INDEX($AM$22:$AM$46,AF$6)-$AM36)^2+(INDEX($AN$22:$AN$46,AF$6)-$AN36)^2)^(1/2)/1000</f>
        <v>846.22376111818085</v>
      </c>
      <c r="AG36" s="47">
        <f t="array" ref="AG36">((INDEX($AM$22:$AM$46,AG$6)-$AM36)^2+(INDEX($AN$22:$AN$46,AG$6)-$AN36)^2)^(1/2)/1000</f>
        <v>621.23444529501103</v>
      </c>
      <c r="AH36" s="47">
        <f t="array" ref="AH36">((INDEX($AM$22:$AM$46,AH$6)-$AM36)^2+(INDEX($AN$22:$AN$46,AH$6)-$AN36)^2)^(1/2)/1000</f>
        <v>991.797561330436</v>
      </c>
      <c r="AI36" s="47">
        <f t="array" ref="AI36">((INDEX($AM$22:$AM$46,AI$6)-$AM36)^2+(INDEX($AN$22:$AN$46,AI$6)-$AN36)^2)^(1/2)/1000</f>
        <v>1010.6767019304442</v>
      </c>
      <c r="AJ36" s="47">
        <f t="array" ref="AJ36">((INDEX($AM$22:$AM$46,AJ$6)-$AM36)^2+(INDEX($AN$22:$AN$46,AJ$6)-$AN36)^2)^(1/2)/1000</f>
        <v>487.52820574916484</v>
      </c>
      <c r="AM36" s="18">
        <v>931019</v>
      </c>
      <c r="AN36" s="18">
        <v>8665210</v>
      </c>
    </row>
    <row r="37" spans="6:40" outlineLevel="1" x14ac:dyDescent="0.3">
      <c r="F37" s="70">
        <v>16</v>
      </c>
      <c r="G37" s="71" t="s">
        <v>1260</v>
      </c>
      <c r="K37" s="138" t="s">
        <v>967</v>
      </c>
      <c r="L37" s="47">
        <f t="array" ref="L37">((INDEX($AM$22:$AM$46,L$6)-$AM37)^2+(INDEX($AN$22:$AN$46,L$6)-$AN37)^2)^(1/2)/1000</f>
        <v>619.9937348360869</v>
      </c>
      <c r="M37" s="47">
        <f t="array" ref="M37">((INDEX($AM$22:$AM$46,M$6)-$AM37)^2+(INDEX($AN$22:$AN$46,M$6)-$AN37)^2)^(1/2)/1000</f>
        <v>836.61331151255297</v>
      </c>
      <c r="N37" s="47">
        <f t="array" ref="N37">((INDEX($AM$22:$AM$46,N$6)-$AM37)^2+(INDEX($AN$22:$AN$46,N$6)-$AN37)^2)^(1/2)/1000</f>
        <v>1105.8721583438114</v>
      </c>
      <c r="O37" s="47">
        <f t="array" ref="O37">((INDEX($AM$22:$AM$46,O$6)-$AM37)^2+(INDEX($AN$22:$AN$46,O$6)-$AN37)^2)^(1/2)/1000</f>
        <v>1428.4081550103247</v>
      </c>
      <c r="P37" s="47">
        <f t="array" ref="P37">((INDEX($AM$22:$AM$46,P$6)-$AM37)^2+(INDEX($AN$22:$AN$46,P$6)-$AN37)^2)^(1/2)/1000</f>
        <v>1055.260974593489</v>
      </c>
      <c r="Q37" s="47">
        <f t="array" ref="Q37">((INDEX($AM$22:$AM$46,Q$6)-$AM37)^2+(INDEX($AN$22:$AN$46,Q$6)-$AN37)^2)^(1/2)/1000</f>
        <v>697.51684289054981</v>
      </c>
      <c r="R37" s="47">
        <f t="array" ref="R37">((INDEX($AM$22:$AM$46,R$6)-$AM37)^2+(INDEX($AN$22:$AN$46,R$6)-$AN37)^2)^(1/2)/1000</f>
        <v>1018.0448612138858</v>
      </c>
      <c r="S37" s="47">
        <f t="array" ref="S37">((INDEX($AM$22:$AM$46,S$6)-$AM37)^2+(INDEX($AN$22:$AN$46,S$6)-$AN37)^2)^(1/2)/1000</f>
        <v>1102.8828690754062</v>
      </c>
      <c r="T37" s="47">
        <f t="array" ref="T37">((INDEX($AM$22:$AM$46,T$6)-$AM37)^2+(INDEX($AN$22:$AN$46,T$6)-$AN37)^2)^(1/2)/1000</f>
        <v>1024.8680791692168</v>
      </c>
      <c r="U37" s="47">
        <f t="array" ref="U37">((INDEX($AM$22:$AM$46,U$6)-$AM37)^2+(INDEX($AN$22:$AN$46,U$6)-$AN37)^2)^(1/2)/1000</f>
        <v>717.97433610122857</v>
      </c>
      <c r="V37" s="47">
        <f t="array" ref="V37">((INDEX($AM$22:$AM$46,V$6)-$AM37)^2+(INDEX($AN$22:$AN$46,V$6)-$AN37)^2)^(1/2)/1000</f>
        <v>1181.9306430582128</v>
      </c>
      <c r="W37" s="47">
        <f t="array" ref="W37">((INDEX($AM$22:$AM$46,W$6)-$AM37)^2+(INDEX($AN$22:$AN$46,W$6)-$AN37)^2)^(1/2)/1000</f>
        <v>951.89230073575027</v>
      </c>
      <c r="X37" s="47">
        <f t="array" ref="X37">((INDEX($AM$22:$AM$46,X$6)-$AM37)^2+(INDEX($AN$22:$AN$46,X$6)-$AN37)^2)^(1/2)/1000</f>
        <v>803.55680426526158</v>
      </c>
      <c r="Y37" s="47">
        <f t="array" ref="Y37">((INDEX($AM$22:$AM$46,Y$6)-$AM37)^2+(INDEX($AN$22:$AN$46,Y$6)-$AN37)^2)^(1/2)/1000</f>
        <v>806.58935431172165</v>
      </c>
      <c r="Z37" s="47">
        <f t="array" ref="Z37">((INDEX($AM$22:$AM$46,Z$6)-$AM37)^2+(INDEX($AN$22:$AN$46,Z$6)-$AN37)^2)^(1/2)/1000</f>
        <v>1013.8088544005719</v>
      </c>
      <c r="AA37" s="47">
        <f t="array" ref="AA37">((INDEX($AM$22:$AM$46,AA$6)-$AM37)^2+(INDEX($AN$22:$AN$46,AA$6)-$AN37)^2)^(1/2)/1000</f>
        <v>0</v>
      </c>
      <c r="AB37" s="47">
        <f t="array" ref="AB37">((INDEX($AM$22:$AM$46,AB$6)-$AM37)^2+(INDEX($AN$22:$AN$46,AB$6)-$AN37)^2)^(1/2)/1000</f>
        <v>1090.7850300127884</v>
      </c>
      <c r="AC37" s="47">
        <f t="array" ref="AC37">((INDEX($AM$22:$AM$46,AC$6)-$AM37)^2+(INDEX($AN$22:$AN$46,AC$6)-$AN37)^2)^(1/2)/1000</f>
        <v>1495.0467928797411</v>
      </c>
      <c r="AD37" s="47">
        <f t="array" ref="AD37">((INDEX($AM$22:$AM$46,AD$6)-$AM37)^2+(INDEX($AN$22:$AN$46,AD$6)-$AN37)^2)^(1/2)/1000</f>
        <v>839.02530510110364</v>
      </c>
      <c r="AE37" s="47">
        <f t="array" ref="AE37">((INDEX($AM$22:$AM$46,AE$6)-$AM37)^2+(INDEX($AN$22:$AN$46,AE$6)-$AN37)^2)^(1/2)/1000</f>
        <v>838.65079133152915</v>
      </c>
      <c r="AF37" s="47">
        <f t="array" ref="AF37">((INDEX($AM$22:$AM$46,AF$6)-$AM37)^2+(INDEX($AN$22:$AN$46,AF$6)-$AN37)^2)^(1/2)/1000</f>
        <v>1361.46967799507</v>
      </c>
      <c r="AG37" s="47">
        <f t="array" ref="AG37">((INDEX($AM$22:$AM$46,AG$6)-$AM37)^2+(INDEX($AN$22:$AN$46,AG$6)-$AN37)^2)^(1/2)/1000</f>
        <v>462.42000389256521</v>
      </c>
      <c r="AH37" s="47">
        <f t="array" ref="AH37">((INDEX($AM$22:$AM$46,AH$6)-$AM37)^2+(INDEX($AN$22:$AN$46,AH$6)-$AN37)^2)^(1/2)/1000</f>
        <v>1631.1206025613187</v>
      </c>
      <c r="AI37" s="47">
        <f t="array" ref="AI37">((INDEX($AM$22:$AM$46,AI$6)-$AM37)^2+(INDEX($AN$22:$AN$46,AI$6)-$AN37)^2)^(1/2)/1000</f>
        <v>802.25646021456259</v>
      </c>
      <c r="AJ37" s="47">
        <f t="array" ref="AJ37">((INDEX($AM$22:$AM$46,AJ$6)-$AM37)^2+(INDEX($AN$22:$AN$46,AJ$6)-$AN37)^2)^(1/2)/1000</f>
        <v>538.71414915518972</v>
      </c>
      <c r="AM37" s="18">
        <v>1363000</v>
      </c>
      <c r="AN37" s="18">
        <v>9582380</v>
      </c>
    </row>
    <row r="38" spans="6:40" outlineLevel="1" x14ac:dyDescent="0.3">
      <c r="F38" s="70">
        <v>17</v>
      </c>
      <c r="G38" s="71" t="s">
        <v>1259</v>
      </c>
      <c r="K38" s="138" t="s">
        <v>967</v>
      </c>
      <c r="L38" s="47">
        <f t="array" ref="L38">((INDEX($AM$22:$AM$46,L$6)-$AM38)^2+(INDEX($AN$22:$AN$46,L$6)-$AN38)^2)^(1/2)/1000</f>
        <v>1276.6040503836732</v>
      </c>
      <c r="M38" s="47">
        <f t="array" ref="M38">((INDEX($AM$22:$AM$46,M$6)-$AM38)^2+(INDEX($AN$22:$AN$46,M$6)-$AN38)^2)^(1/2)/1000</f>
        <v>1107.4766574966716</v>
      </c>
      <c r="N38" s="47">
        <f t="array" ref="N38">((INDEX($AM$22:$AM$46,N$6)-$AM38)^2+(INDEX($AN$22:$AN$46,N$6)-$AN38)^2)^(1/2)/1000</f>
        <v>475.50090020945277</v>
      </c>
      <c r="O38" s="47">
        <f t="array" ref="O38">((INDEX($AM$22:$AM$46,O$6)-$AM38)^2+(INDEX($AN$22:$AN$46,O$6)-$AN38)^2)^(1/2)/1000</f>
        <v>500.01430459537858</v>
      </c>
      <c r="P38" s="47">
        <f t="array" ref="P38">((INDEX($AM$22:$AM$46,P$6)-$AM38)^2+(INDEX($AN$22:$AN$46,P$6)-$AN38)^2)^(1/2)/1000</f>
        <v>556.24455988351019</v>
      </c>
      <c r="Q38" s="47">
        <f t="array" ref="Q38">((INDEX($AM$22:$AM$46,Q$6)-$AM38)^2+(INDEX($AN$22:$AN$46,Q$6)-$AN38)^2)^(1/2)/1000</f>
        <v>1194.5964567735834</v>
      </c>
      <c r="R38" s="47">
        <f t="array" ref="R38">((INDEX($AM$22:$AM$46,R$6)-$AM38)^2+(INDEX($AN$22:$AN$46,R$6)-$AN38)^2)^(1/2)/1000</f>
        <v>872.72163671127112</v>
      </c>
      <c r="S38" s="47">
        <f t="array" ref="S38">((INDEX($AM$22:$AM$46,S$6)-$AM38)^2+(INDEX($AN$22:$AN$46,S$6)-$AN38)^2)^(1/2)/1000</f>
        <v>323.06239675951144</v>
      </c>
      <c r="T38" s="47">
        <f t="array" ref="T38">((INDEX($AM$22:$AM$46,T$6)-$AM38)^2+(INDEX($AN$22:$AN$46,T$6)-$AN38)^2)^(1/2)/1000</f>
        <v>635.55000196680044</v>
      </c>
      <c r="U38" s="47">
        <f t="array" ref="U38">((INDEX($AM$22:$AM$46,U$6)-$AM38)^2+(INDEX($AN$22:$AN$46,U$6)-$AN38)^2)^(1/2)/1000</f>
        <v>856.23961190778834</v>
      </c>
      <c r="V38" s="47">
        <f t="array" ref="V38">((INDEX($AM$22:$AM$46,V$6)-$AM38)^2+(INDEX($AN$22:$AN$46,V$6)-$AN38)^2)^(1/2)/1000</f>
        <v>734.92550731349627</v>
      </c>
      <c r="W38" s="47">
        <f t="array" ref="W38">((INDEX($AM$22:$AM$46,W$6)-$AM38)^2+(INDEX($AN$22:$AN$46,W$6)-$AN38)^2)^(1/2)/1000</f>
        <v>664.19800127672772</v>
      </c>
      <c r="X38" s="47">
        <f t="array" ref="X38">((INDEX($AM$22:$AM$46,X$6)-$AM38)^2+(INDEX($AN$22:$AN$46,X$6)-$AN38)^2)^(1/2)/1000</f>
        <v>1193.7061593210451</v>
      </c>
      <c r="Y38" s="47">
        <f t="array" ref="Y38">((INDEX($AM$22:$AM$46,Y$6)-$AM38)^2+(INDEX($AN$22:$AN$46,Y$6)-$AN38)^2)^(1/2)/1000</f>
        <v>1342.9118111957314</v>
      </c>
      <c r="Z38" s="47">
        <f t="array" ref="Z38">((INDEX($AM$22:$AM$46,Z$6)-$AM38)^2+(INDEX($AN$22:$AN$46,Z$6)-$AN38)^2)^(1/2)/1000</f>
        <v>863.72224874724634</v>
      </c>
      <c r="AA38" s="47">
        <f t="array" ref="AA38">((INDEX($AM$22:$AM$46,AA$6)-$AM38)^2+(INDEX($AN$22:$AN$46,AA$6)-$AN38)^2)^(1/2)/1000</f>
        <v>1090.7850300127884</v>
      </c>
      <c r="AB38" s="47">
        <f t="array" ref="AB38">((INDEX($AM$22:$AM$46,AB$6)-$AM38)^2+(INDEX($AN$22:$AN$46,AB$6)-$AN38)^2)^(1/2)/1000</f>
        <v>0</v>
      </c>
      <c r="AC38" s="47">
        <f t="array" ref="AC38">((INDEX($AM$22:$AM$46,AC$6)-$AM38)^2+(INDEX($AN$22:$AN$46,AC$6)-$AN38)^2)^(1/2)/1000</f>
        <v>517.45803501346847</v>
      </c>
      <c r="AD38" s="47">
        <f t="array" ref="AD38">((INDEX($AM$22:$AM$46,AD$6)-$AM38)^2+(INDEX($AN$22:$AN$46,AD$6)-$AN38)^2)^(1/2)/1000</f>
        <v>806.77936395274764</v>
      </c>
      <c r="AE38" s="47">
        <f t="array" ref="AE38">((INDEX($AM$22:$AM$46,AE$6)-$AM38)^2+(INDEX($AN$22:$AN$46,AE$6)-$AN38)^2)^(1/2)/1000</f>
        <v>1511.7598035141032</v>
      </c>
      <c r="AF38" s="47">
        <f t="array" ref="AF38">((INDEX($AM$22:$AM$46,AF$6)-$AM38)^2+(INDEX($AN$22:$AN$46,AF$6)-$AN38)^2)^(1/2)/1000</f>
        <v>343.46137279175952</v>
      </c>
      <c r="AG38" s="47">
        <f t="array" ref="AG38">((INDEX($AM$22:$AM$46,AG$6)-$AM38)^2+(INDEX($AN$22:$AN$46,AG$6)-$AN38)^2)^(1/2)/1000</f>
        <v>1048.2686787746736</v>
      </c>
      <c r="AH38" s="47">
        <f t="array" ref="AH38">((INDEX($AM$22:$AM$46,AH$6)-$AM38)^2+(INDEX($AN$22:$AN$46,AH$6)-$AN38)^2)^(1/2)/1000</f>
        <v>620.7496062020499</v>
      </c>
      <c r="AI38" s="47">
        <f t="array" ref="AI38">((INDEX($AM$22:$AM$46,AI$6)-$AM38)^2+(INDEX($AN$22:$AN$46,AI$6)-$AN38)^2)^(1/2)/1000</f>
        <v>1601.8201020014701</v>
      </c>
      <c r="AJ38" s="47">
        <f t="array" ref="AJ38">((INDEX($AM$22:$AM$46,AJ$6)-$AM38)^2+(INDEX($AN$22:$AN$46,AJ$6)-$AN38)^2)^(1/2)/1000</f>
        <v>759.66908756378916</v>
      </c>
      <c r="AM38" s="18">
        <v>1790410</v>
      </c>
      <c r="AN38" s="18">
        <v>8578820</v>
      </c>
    </row>
    <row r="39" spans="6:40" outlineLevel="1" x14ac:dyDescent="0.3">
      <c r="F39" s="70">
        <v>18</v>
      </c>
      <c r="G39" s="71" t="s">
        <v>187</v>
      </c>
      <c r="K39" s="138" t="s">
        <v>967</v>
      </c>
      <c r="L39" s="47">
        <f t="array" ref="L39">((INDEX($AM$22:$AM$46,L$6)-$AM39)^2+(INDEX($AN$22:$AN$46,L$6)-$AN39)^2)^(1/2)/1000</f>
        <v>1492.8017116603262</v>
      </c>
      <c r="M39" s="47">
        <f t="array" ref="M39">((INDEX($AM$22:$AM$46,M$6)-$AM39)^2+(INDEX($AN$22:$AN$46,M$6)-$AN39)^2)^(1/2)/1000</f>
        <v>1212.5917545901423</v>
      </c>
      <c r="N39" s="47">
        <f t="array" ref="N39">((INDEX($AM$22:$AM$46,N$6)-$AM39)^2+(INDEX($AN$22:$AN$46,N$6)-$AN39)^2)^(1/2)/1000</f>
        <v>454.31525893370565</v>
      </c>
      <c r="O39" s="47">
        <f t="array" ref="O39">((INDEX($AM$22:$AM$46,O$6)-$AM39)^2+(INDEX($AN$22:$AN$46,O$6)-$AN39)^2)^(1/2)/1000</f>
        <v>91.525561456895744</v>
      </c>
      <c r="P39" s="47">
        <f t="array" ref="P39">((INDEX($AM$22:$AM$46,P$6)-$AM39)^2+(INDEX($AN$22:$AN$46,P$6)-$AN39)^2)^(1/2)/1000</f>
        <v>554.53018998067182</v>
      </c>
      <c r="Q39" s="47">
        <f t="array" ref="Q39">((INDEX($AM$22:$AM$46,Q$6)-$AM39)^2+(INDEX($AN$22:$AN$46,Q$6)-$AN39)^2)^(1/2)/1000</f>
        <v>1369.2035982336592</v>
      </c>
      <c r="R39" s="47">
        <f t="array" ref="R39">((INDEX($AM$22:$AM$46,R$6)-$AM39)^2+(INDEX($AN$22:$AN$46,R$6)-$AN39)^2)^(1/2)/1000</f>
        <v>868.46911041441183</v>
      </c>
      <c r="S39" s="47">
        <f t="array" ref="S39">((INDEX($AM$22:$AM$46,S$6)-$AM39)^2+(INDEX($AN$22:$AN$46,S$6)-$AN39)^2)^(1/2)/1000</f>
        <v>395.81810191046094</v>
      </c>
      <c r="T39" s="47">
        <f t="array" ref="T39">((INDEX($AM$22:$AM$46,T$6)-$AM39)^2+(INDEX($AN$22:$AN$46,T$6)-$AN39)^2)^(1/2)/1000</f>
        <v>640.76041466370248</v>
      </c>
      <c r="U39" s="47">
        <f t="array" ref="U39">((INDEX($AM$22:$AM$46,U$6)-$AM39)^2+(INDEX($AN$22:$AN$46,U$6)-$AN39)^2)^(1/2)/1000</f>
        <v>1019.0591449960104</v>
      </c>
      <c r="V39" s="47">
        <f t="array" ref="V39">((INDEX($AM$22:$AM$46,V$6)-$AM39)^2+(INDEX($AN$22:$AN$46,V$6)-$AN39)^2)^(1/2)/1000</f>
        <v>614.27249661693304</v>
      </c>
      <c r="W39" s="47">
        <f t="array" ref="W39">((INDEX($AM$22:$AM$46,W$6)-$AM39)^2+(INDEX($AN$22:$AN$46,W$6)-$AN39)^2)^(1/2)/1000</f>
        <v>717.1566582693074</v>
      </c>
      <c r="X39" s="47">
        <f t="array" ref="X39">((INDEX($AM$22:$AM$46,X$6)-$AM39)^2+(INDEX($AN$22:$AN$46,X$6)-$AN39)^2)^(1/2)/1000</f>
        <v>1322.8859761449585</v>
      </c>
      <c r="Y39" s="47">
        <f t="array" ref="Y39">((INDEX($AM$22:$AM$46,Y$6)-$AM39)^2+(INDEX($AN$22:$AN$46,Y$6)-$AN39)^2)^(1/2)/1000</f>
        <v>1493.8790534340455</v>
      </c>
      <c r="Z39" s="47">
        <f t="array" ref="Z39">((INDEX($AM$22:$AM$46,Z$6)-$AM39)^2+(INDEX($AN$22:$AN$46,Z$6)-$AN39)^2)^(1/2)/1000</f>
        <v>861.79734790784778</v>
      </c>
      <c r="AA39" s="47">
        <f t="array" ref="AA39">((INDEX($AM$22:$AM$46,AA$6)-$AM39)^2+(INDEX($AN$22:$AN$46,AA$6)-$AN39)^2)^(1/2)/1000</f>
        <v>1495.0467928797411</v>
      </c>
      <c r="AB39" s="47">
        <f t="array" ref="AB39">((INDEX($AM$22:$AM$46,AB$6)-$AM39)^2+(INDEX($AN$22:$AN$46,AB$6)-$AN39)^2)^(1/2)/1000</f>
        <v>517.45803501346847</v>
      </c>
      <c r="AC39" s="47">
        <f t="array" ref="AC39">((INDEX($AM$22:$AM$46,AC$6)-$AM39)^2+(INDEX($AN$22:$AN$46,AC$6)-$AN39)^2)^(1/2)/1000</f>
        <v>0</v>
      </c>
      <c r="AD39" s="47">
        <f t="array" ref="AD39">((INDEX($AM$22:$AM$46,AD$6)-$AM39)^2+(INDEX($AN$22:$AN$46,AD$6)-$AN39)^2)^(1/2)/1000</f>
        <v>909.94691103382513</v>
      </c>
      <c r="AE39" s="47">
        <f t="array" ref="AE39">((INDEX($AM$22:$AM$46,AE$6)-$AM39)^2+(INDEX($AN$22:$AN$46,AE$6)-$AN39)^2)^(1/2)/1000</f>
        <v>1686.5328156312287</v>
      </c>
      <c r="AF39" s="47">
        <f t="array" ref="AF39">((INDEX($AM$22:$AM$46,AF$6)-$AM39)^2+(INDEX($AN$22:$AN$46,AF$6)-$AN39)^2)^(1/2)/1000</f>
        <v>175.60222379001925</v>
      </c>
      <c r="AG39" s="47">
        <f t="array" ref="AG39">((INDEX($AM$22:$AM$46,AG$6)-$AM39)^2+(INDEX($AN$22:$AN$46,AG$6)-$AN39)^2)^(1/2)/1000</f>
        <v>1309.1647724026186</v>
      </c>
      <c r="AH39" s="47">
        <f t="array" ref="AH39">((INDEX($AM$22:$AM$46,AH$6)-$AM39)^2+(INDEX($AN$22:$AN$46,AH$6)-$AN39)^2)^(1/2)/1000</f>
        <v>141.15583020194384</v>
      </c>
      <c r="AI39" s="47">
        <f t="array" ref="AI39">((INDEX($AM$22:$AM$46,AI$6)-$AM39)^2+(INDEX($AN$22:$AN$46,AI$6)-$AN39)^2)^(1/2)/1000</f>
        <v>1817.6509589181308</v>
      </c>
      <c r="AJ39" s="47">
        <f t="array" ref="AJ39">((INDEX($AM$22:$AM$46,AJ$6)-$AM39)^2+(INDEX($AN$22:$AN$46,AJ$6)-$AN39)^2)^(1/2)/1000</f>
        <v>1033.7759069546939</v>
      </c>
      <c r="AM39" s="18">
        <v>1584950</v>
      </c>
      <c r="AN39" s="18">
        <v>8103900</v>
      </c>
    </row>
    <row r="40" spans="6:40" outlineLevel="1" x14ac:dyDescent="0.3">
      <c r="F40" s="70">
        <v>19</v>
      </c>
      <c r="G40" s="71" t="s">
        <v>1258</v>
      </c>
      <c r="K40" s="138" t="s">
        <v>967</v>
      </c>
      <c r="L40" s="47">
        <f t="array" ref="L40">((INDEX($AM$22:$AM$46,L$6)-$AM40)^2+(INDEX($AN$22:$AN$46,L$6)-$AN40)^2)^(1/2)/1000</f>
        <v>595.17640749277007</v>
      </c>
      <c r="M40" s="47">
        <f t="array" ref="M40">((INDEX($AM$22:$AM$46,M$6)-$AM40)^2+(INDEX($AN$22:$AN$46,M$6)-$AN40)^2)^(1/2)/1000</f>
        <v>311.968893321113</v>
      </c>
      <c r="N40" s="47">
        <f t="array" ref="N40">((INDEX($AM$22:$AM$46,N$6)-$AM40)^2+(INDEX($AN$22:$AN$46,N$6)-$AN40)^2)^(1/2)/1000</f>
        <v>457.47100148534008</v>
      </c>
      <c r="O40" s="47">
        <f t="array" ref="O40">((INDEX($AM$22:$AM$46,O$6)-$AM40)^2+(INDEX($AN$22:$AN$46,O$6)-$AN40)^2)^(1/2)/1000</f>
        <v>820.70885172514124</v>
      </c>
      <c r="P40" s="47">
        <f t="array" ref="P40">((INDEX($AM$22:$AM$46,P$6)-$AM40)^2+(INDEX($AN$22:$AN$46,P$6)-$AN40)^2)^(1/2)/1000</f>
        <v>355.49280513113064</v>
      </c>
      <c r="Q40" s="47">
        <f t="array" ref="Q40">((INDEX($AM$22:$AM$46,Q$6)-$AM40)^2+(INDEX($AN$22:$AN$46,Q$6)-$AN40)^2)^(1/2)/1000</f>
        <v>461.13223842624581</v>
      </c>
      <c r="R40" s="47">
        <f t="array" ref="R40">((INDEX($AM$22:$AM$46,R$6)-$AM40)^2+(INDEX($AN$22:$AN$46,R$6)-$AN40)^2)^(1/2)/1000</f>
        <v>180.66882255663259</v>
      </c>
      <c r="S40" s="47">
        <f t="array" ref="S40">((INDEX($AM$22:$AM$46,S$6)-$AM40)^2+(INDEX($AN$22:$AN$46,S$6)-$AN40)^2)^(1/2)/1000</f>
        <v>567.92784973093194</v>
      </c>
      <c r="T40" s="47">
        <f t="array" ref="T40">((INDEX($AM$22:$AM$46,T$6)-$AM40)^2+(INDEX($AN$22:$AN$46,T$6)-$AN40)^2)^(1/2)/1000</f>
        <v>273.77508305176349</v>
      </c>
      <c r="U40" s="47">
        <f t="array" ref="U40">((INDEX($AM$22:$AM$46,U$6)-$AM40)^2+(INDEX($AN$22:$AN$46,U$6)-$AN40)^2)^(1/2)/1000</f>
        <v>134.94006262040935</v>
      </c>
      <c r="V40" s="47">
        <f t="array" ref="V40">((INDEX($AM$22:$AM$46,V$6)-$AM40)^2+(INDEX($AN$22:$AN$46,V$6)-$AN40)^2)^(1/2)/1000</f>
        <v>382.55429941382175</v>
      </c>
      <c r="W40" s="47">
        <f t="array" ref="W40">((INDEX($AM$22:$AM$46,W$6)-$AM40)^2+(INDEX($AN$22:$AN$46,W$6)-$AN40)^2)^(1/2)/1000</f>
        <v>193.15916131522212</v>
      </c>
      <c r="X40" s="47">
        <f t="array" ref="X40">((INDEX($AM$22:$AM$46,X$6)-$AM40)^2+(INDEX($AN$22:$AN$46,X$6)-$AN40)^2)^(1/2)/1000</f>
        <v>415.77161661301506</v>
      </c>
      <c r="Y40" s="47">
        <f t="array" ref="Y40">((INDEX($AM$22:$AM$46,Y$6)-$AM40)^2+(INDEX($AN$22:$AN$46,Y$6)-$AN40)^2)^(1/2)/1000</f>
        <v>584.66088015960156</v>
      </c>
      <c r="Z40" s="47">
        <f t="array" ref="Z40">((INDEX($AM$22:$AM$46,Z$6)-$AM40)^2+(INDEX($AN$22:$AN$46,Z$6)-$AN40)^2)^(1/2)/1000</f>
        <v>175.60892221353674</v>
      </c>
      <c r="AA40" s="47">
        <f t="array" ref="AA40">((INDEX($AM$22:$AM$46,AA$6)-$AM40)^2+(INDEX($AN$22:$AN$46,AA$6)-$AN40)^2)^(1/2)/1000</f>
        <v>839.02530510110364</v>
      </c>
      <c r="AB40" s="47">
        <f t="array" ref="AB40">((INDEX($AM$22:$AM$46,AB$6)-$AM40)^2+(INDEX($AN$22:$AN$46,AB$6)-$AN40)^2)^(1/2)/1000</f>
        <v>806.77936395274764</v>
      </c>
      <c r="AC40" s="47">
        <f t="array" ref="AC40">((INDEX($AM$22:$AM$46,AC$6)-$AM40)^2+(INDEX($AN$22:$AN$46,AC$6)-$AN40)^2)^(1/2)/1000</f>
        <v>909.94691103382513</v>
      </c>
      <c r="AD40" s="47">
        <f t="array" ref="AD40">((INDEX($AM$22:$AM$46,AD$6)-$AM40)^2+(INDEX($AN$22:$AN$46,AD$6)-$AN40)^2)^(1/2)/1000</f>
        <v>0</v>
      </c>
      <c r="AE40" s="47">
        <f t="array" ref="AE40">((INDEX($AM$22:$AM$46,AE$6)-$AM40)^2+(INDEX($AN$22:$AN$46,AE$6)-$AN40)^2)^(1/2)/1000</f>
        <v>776.58791176595071</v>
      </c>
      <c r="AF40" s="47">
        <f t="array" ref="AF40">((INDEX($AM$22:$AM$46,AF$6)-$AM40)^2+(INDEX($AN$22:$AN$46,AF$6)-$AN40)^2)^(1/2)/1000</f>
        <v>860.07662548170674</v>
      </c>
      <c r="AG40" s="47">
        <f t="array" ref="AG40">((INDEX($AM$22:$AM$46,AG$6)-$AM40)^2+(INDEX($AN$22:$AN$46,AG$6)-$AN40)^2)^(1/2)/1000</f>
        <v>464.30849593777629</v>
      </c>
      <c r="AH40" s="47">
        <f t="array" ref="AH40">((INDEX($AM$22:$AM$46,AH$6)-$AM40)^2+(INDEX($AN$22:$AN$46,AH$6)-$AN40)^2)^(1/2)/1000</f>
        <v>1047.5934576447105</v>
      </c>
      <c r="AI40" s="47">
        <f t="array" ref="AI40">((INDEX($AM$22:$AM$46,AI$6)-$AM40)^2+(INDEX($AN$22:$AN$46,AI$6)-$AN40)^2)^(1/2)/1000</f>
        <v>912.42683408369783</v>
      </c>
      <c r="AJ40" s="47">
        <f t="array" ref="AJ40">((INDEX($AM$22:$AM$46,AJ$6)-$AM40)^2+(INDEX($AN$22:$AN$46,AJ$6)-$AN40)^2)^(1/2)/1000</f>
        <v>312.70340084495399</v>
      </c>
      <c r="AM40" s="18">
        <v>1019550</v>
      </c>
      <c r="AN40" s="18">
        <v>8816870</v>
      </c>
    </row>
    <row r="41" spans="6:40" outlineLevel="1" x14ac:dyDescent="0.3">
      <c r="F41" s="70">
        <v>20</v>
      </c>
      <c r="G41" s="71" t="s">
        <v>189</v>
      </c>
      <c r="K41" s="138" t="s">
        <v>967</v>
      </c>
      <c r="L41" s="47">
        <f t="array" ref="L41">((INDEX($AM$22:$AM$46,L$6)-$AM41)^2+(INDEX($AN$22:$AN$46,L$6)-$AN41)^2)^(1/2)/1000</f>
        <v>252.38677941801944</v>
      </c>
      <c r="M41" s="47">
        <f t="array" ref="M41">((INDEX($AM$22:$AM$46,M$6)-$AM41)^2+(INDEX($AN$22:$AN$46,M$6)-$AN41)^2)^(1/2)/1000</f>
        <v>485.45402878233489</v>
      </c>
      <c r="N41" s="47">
        <f t="array" ref="N41">((INDEX($AM$22:$AM$46,N$6)-$AM41)^2+(INDEX($AN$22:$AN$46,N$6)-$AN41)^2)^(1/2)/1000</f>
        <v>1233.4242571884988</v>
      </c>
      <c r="O41" s="47">
        <f t="array" ref="O41">((INDEX($AM$22:$AM$46,O$6)-$AM41)^2+(INDEX($AN$22:$AN$46,O$6)-$AN41)^2)^(1/2)/1000</f>
        <v>1597.2134438330402</v>
      </c>
      <c r="P41" s="47">
        <f t="array" ref="P41">((INDEX($AM$22:$AM$46,P$6)-$AM41)^2+(INDEX($AN$22:$AN$46,P$6)-$AN41)^2)^(1/2)/1000</f>
        <v>1132.0599346858805</v>
      </c>
      <c r="Q41" s="47">
        <f t="array" ref="Q41">((INDEX($AM$22:$AM$46,Q$6)-$AM41)^2+(INDEX($AN$22:$AN$46,Q$6)-$AN41)^2)^(1/2)/1000</f>
        <v>321.95810616445118</v>
      </c>
      <c r="R41" s="47">
        <f t="array" ref="R41">((INDEX($AM$22:$AM$46,R$6)-$AM41)^2+(INDEX($AN$22:$AN$46,R$6)-$AN41)^2)^(1/2)/1000</f>
        <v>852.85571788022855</v>
      </c>
      <c r="S41" s="47">
        <f t="array" ref="S41">((INDEX($AM$22:$AM$46,S$6)-$AM41)^2+(INDEX($AN$22:$AN$46,S$6)-$AN41)^2)^(1/2)/1000</f>
        <v>1331.5749317034322</v>
      </c>
      <c r="T41" s="47">
        <f t="array" ref="T41">((INDEX($AM$22:$AM$46,T$6)-$AM41)^2+(INDEX($AN$22:$AN$46,T$6)-$AN41)^2)^(1/2)/1000</f>
        <v>1048.0749374071493</v>
      </c>
      <c r="U41" s="47">
        <f t="array" ref="U41">((INDEX($AM$22:$AM$46,U$6)-$AM41)^2+(INDEX($AN$22:$AN$46,U$6)-$AN41)^2)^(1/2)/1000</f>
        <v>675.87267355693564</v>
      </c>
      <c r="V41" s="47">
        <f t="array" ref="V41">((INDEX($AM$22:$AM$46,V$6)-$AM41)^2+(INDEX($AN$22:$AN$46,V$6)-$AN41)^2)^(1/2)/1000</f>
        <v>1122.4541187865989</v>
      </c>
      <c r="W41" s="47">
        <f t="array" ref="W41">((INDEX($AM$22:$AM$46,W$6)-$AM41)^2+(INDEX($AN$22:$AN$46,W$6)-$AN41)^2)^(1/2)/1000</f>
        <v>969.53979257222863</v>
      </c>
      <c r="X41" s="47">
        <f t="array" ref="X41">((INDEX($AM$22:$AM$46,X$6)-$AM41)^2+(INDEX($AN$22:$AN$46,X$6)-$AN41)^2)^(1/2)/1000</f>
        <v>369.96625589369631</v>
      </c>
      <c r="Y41" s="47">
        <f t="array" ref="Y41">((INDEX($AM$22:$AM$46,Y$6)-$AM41)^2+(INDEX($AN$22:$AN$46,Y$6)-$AN41)^2)^(1/2)/1000</f>
        <v>197.17687167616793</v>
      </c>
      <c r="Z41" s="47">
        <f t="array" ref="Z41">((INDEX($AM$22:$AM$46,Z$6)-$AM41)^2+(INDEX($AN$22:$AN$46,Z$6)-$AN41)^2)^(1/2)/1000</f>
        <v>856.64365479468768</v>
      </c>
      <c r="AA41" s="47">
        <f t="array" ref="AA41">((INDEX($AM$22:$AM$46,AA$6)-$AM41)^2+(INDEX($AN$22:$AN$46,AA$6)-$AN41)^2)^(1/2)/1000</f>
        <v>838.65079133152915</v>
      </c>
      <c r="AB41" s="47">
        <f t="array" ref="AB41">((INDEX($AM$22:$AM$46,AB$6)-$AM41)^2+(INDEX($AN$22:$AN$46,AB$6)-$AN41)^2)^(1/2)/1000</f>
        <v>1511.7598035141032</v>
      </c>
      <c r="AC41" s="47">
        <f t="array" ref="AC41">((INDEX($AM$22:$AM$46,AC$6)-$AM41)^2+(INDEX($AN$22:$AN$46,AC$6)-$AN41)^2)^(1/2)/1000</f>
        <v>1686.5328156312287</v>
      </c>
      <c r="AD41" s="47">
        <f t="array" ref="AD41">((INDEX($AM$22:$AM$46,AD$6)-$AM41)^2+(INDEX($AN$22:$AN$46,AD$6)-$AN41)^2)^(1/2)/1000</f>
        <v>776.58791176595071</v>
      </c>
      <c r="AE41" s="47">
        <f t="array" ref="AE41">((INDEX($AM$22:$AM$46,AE$6)-$AM41)^2+(INDEX($AN$22:$AN$46,AE$6)-$AN41)^2)^(1/2)/1000</f>
        <v>0</v>
      </c>
      <c r="AF41" s="47">
        <f t="array" ref="AF41">((INDEX($AM$22:$AM$46,AF$6)-$AM41)^2+(INDEX($AN$22:$AN$46,AF$6)-$AN41)^2)^(1/2)/1000</f>
        <v>1629.0140569746475</v>
      </c>
      <c r="AG41" s="47">
        <f t="array" ref="AG41">((INDEX($AM$22:$AM$46,AG$6)-$AM41)^2+(INDEX($AN$22:$AN$46,AG$6)-$AN41)^2)^(1/2)/1000</f>
        <v>495.2062432572917</v>
      </c>
      <c r="AH41" s="47">
        <f t="array" ref="AH41">((INDEX($AM$22:$AM$46,AH$6)-$AM41)^2+(INDEX($AN$22:$AN$46,AH$6)-$AN41)^2)^(1/2)/1000</f>
        <v>1823.9945725799187</v>
      </c>
      <c r="AI41" s="47">
        <f t="array" ref="AI41">((INDEX($AM$22:$AM$46,AI$6)-$AM41)^2+(INDEX($AN$22:$AN$46,AI$6)-$AN41)^2)^(1/2)/1000</f>
        <v>180.28023276277406</v>
      </c>
      <c r="AJ41" s="47">
        <f t="array" ref="AJ41">((INDEX($AM$22:$AM$46,AJ$6)-$AM41)^2+(INDEX($AN$22:$AN$46,AJ$6)-$AN41)^2)^(1/2)/1000</f>
        <v>759.90501731532208</v>
      </c>
      <c r="AM41" s="18">
        <v>538899</v>
      </c>
      <c r="AN41" s="18">
        <v>9426840</v>
      </c>
    </row>
    <row r="42" spans="6:40" outlineLevel="1" x14ac:dyDescent="0.3">
      <c r="F42" s="70">
        <v>21</v>
      </c>
      <c r="G42" s="71" t="s">
        <v>1257</v>
      </c>
      <c r="K42" s="138" t="s">
        <v>967</v>
      </c>
      <c r="L42" s="47">
        <f t="array" ref="L42">((INDEX($AM$22:$AM$46,L$6)-$AM42)^2+(INDEX($AN$22:$AN$46,L$6)-$AN42)^2)^(1/2)/1000</f>
        <v>1419.4057639928055</v>
      </c>
      <c r="M42" s="47">
        <f t="array" ref="M42">((INDEX($AM$22:$AM$46,M$6)-$AM42)^2+(INDEX($AN$22:$AN$46,M$6)-$AN42)^2)^(1/2)/1000</f>
        <v>1171.0533422948761</v>
      </c>
      <c r="N42" s="47">
        <f t="array" ref="N42">((INDEX($AM$22:$AM$46,N$6)-$AM42)^2+(INDEX($AN$22:$AN$46,N$6)-$AN42)^2)^(1/2)/1000</f>
        <v>410.43768406421941</v>
      </c>
      <c r="O42" s="47">
        <f t="array" ref="O42">((INDEX($AM$22:$AM$46,O$6)-$AM42)^2+(INDEX($AN$22:$AN$46,O$6)-$AN42)^2)^(1/2)/1000</f>
        <v>183.83627987967989</v>
      </c>
      <c r="P42" s="47">
        <f t="array" ref="P42">((INDEX($AM$22:$AM$46,P$6)-$AM42)^2+(INDEX($AN$22:$AN$46,P$6)-$AN42)^2)^(1/2)/1000</f>
        <v>517.32915962663458</v>
      </c>
      <c r="Q42" s="47">
        <f t="array" ref="Q42">((INDEX($AM$22:$AM$46,Q$6)-$AM42)^2+(INDEX($AN$22:$AN$46,Q$6)-$AN42)^2)^(1/2)/1000</f>
        <v>1307.6122397469367</v>
      </c>
      <c r="R42" s="47">
        <f t="array" ref="R42">((INDEX($AM$22:$AM$46,R$6)-$AM42)^2+(INDEX($AN$22:$AN$46,R$6)-$AN42)^2)^(1/2)/1000</f>
        <v>854.00920872318466</v>
      </c>
      <c r="S42" s="47">
        <f t="array" ref="S42">((INDEX($AM$22:$AM$46,S$6)-$AM42)^2+(INDEX($AN$22:$AN$46,S$6)-$AN42)^2)^(1/2)/1000</f>
        <v>298.46682160669047</v>
      </c>
      <c r="T42" s="47">
        <f t="array" ref="T42">((INDEX($AM$22:$AM$46,T$6)-$AM42)^2+(INDEX($AN$22:$AN$46,T$6)-$AN42)^2)^(1/2)/1000</f>
        <v>609.39311088984266</v>
      </c>
      <c r="U42" s="47">
        <f t="array" ref="U42">((INDEX($AM$22:$AM$46,U$6)-$AM42)^2+(INDEX($AN$22:$AN$46,U$6)-$AN42)^2)^(1/2)/1000</f>
        <v>953.42673698611998</v>
      </c>
      <c r="V42" s="47">
        <f t="array" ref="V42">((INDEX($AM$22:$AM$46,V$6)-$AM42)^2+(INDEX($AN$22:$AN$46,V$6)-$AN42)^2)^(1/2)/1000</f>
        <v>629.39345984844806</v>
      </c>
      <c r="W42" s="47">
        <f t="array" ref="W42">((INDEX($AM$22:$AM$46,W$6)-$AM42)^2+(INDEX($AN$22:$AN$46,W$6)-$AN42)^2)^(1/2)/1000</f>
        <v>674.34402533128446</v>
      </c>
      <c r="X42" s="47">
        <f t="array" ref="X42">((INDEX($AM$22:$AM$46,X$6)-$AM42)^2+(INDEX($AN$22:$AN$46,X$6)-$AN42)^2)^(1/2)/1000</f>
        <v>1275.5024368855593</v>
      </c>
      <c r="Y42" s="47">
        <f t="array" ref="Y42">((INDEX($AM$22:$AM$46,Y$6)-$AM42)^2+(INDEX($AN$22:$AN$46,Y$6)-$AN42)^2)^(1/2)/1000</f>
        <v>1441.948383247126</v>
      </c>
      <c r="Z42" s="47">
        <f t="array" ref="Z42">((INDEX($AM$22:$AM$46,Z$6)-$AM42)^2+(INDEX($AN$22:$AN$46,Z$6)-$AN42)^2)^(1/2)/1000</f>
        <v>846.22376111818085</v>
      </c>
      <c r="AA42" s="47">
        <f t="array" ref="AA42">((INDEX($AM$22:$AM$46,AA$6)-$AM42)^2+(INDEX($AN$22:$AN$46,AA$6)-$AN42)^2)^(1/2)/1000</f>
        <v>1361.46967799507</v>
      </c>
      <c r="AB42" s="47">
        <f t="array" ref="AB42">((INDEX($AM$22:$AM$46,AB$6)-$AM42)^2+(INDEX($AN$22:$AN$46,AB$6)-$AN42)^2)^(1/2)/1000</f>
        <v>343.46137279175952</v>
      </c>
      <c r="AC42" s="47">
        <f t="array" ref="AC42">((INDEX($AM$22:$AM$46,AC$6)-$AM42)^2+(INDEX($AN$22:$AN$46,AC$6)-$AN42)^2)^(1/2)/1000</f>
        <v>175.60222379001925</v>
      </c>
      <c r="AD42" s="47">
        <f t="array" ref="AD42">((INDEX($AM$22:$AM$46,AD$6)-$AM42)^2+(INDEX($AN$22:$AN$46,AD$6)-$AN42)^2)^(1/2)/1000</f>
        <v>860.07662548170674</v>
      </c>
      <c r="AE42" s="47">
        <f t="array" ref="AE42">((INDEX($AM$22:$AM$46,AE$6)-$AM42)^2+(INDEX($AN$22:$AN$46,AE$6)-$AN42)^2)^(1/2)/1000</f>
        <v>1629.0140569746475</v>
      </c>
      <c r="AF42" s="47">
        <f t="array" ref="AF42">((INDEX($AM$22:$AM$46,AF$6)-$AM42)^2+(INDEX($AN$22:$AN$46,AF$6)-$AN42)^2)^(1/2)/1000</f>
        <v>0</v>
      </c>
      <c r="AG42" s="47">
        <f t="array" ref="AG42">((INDEX($AM$22:$AM$46,AG$6)-$AM42)^2+(INDEX($AN$22:$AN$46,AG$6)-$AN42)^2)^(1/2)/1000</f>
        <v>1218.728536016122</v>
      </c>
      <c r="AH42" s="47">
        <f t="array" ref="AH42">((INDEX($AM$22:$AM$46,AH$6)-$AM42)^2+(INDEX($AN$22:$AN$46,AH$6)-$AN42)^2)^(1/2)/1000</f>
        <v>282.2134443998018</v>
      </c>
      <c r="AI42" s="47">
        <f t="array" ref="AI42">((INDEX($AM$22:$AM$46,AI$6)-$AM42)^2+(INDEX($AN$22:$AN$46,AI$6)-$AN42)^2)^(1/2)/1000</f>
        <v>1747.7728541707015</v>
      </c>
      <c r="AJ42" s="47">
        <f t="array" ref="AJ42">((INDEX($AM$22:$AM$46,AJ$6)-$AM42)^2+(INDEX($AN$22:$AN$46,AJ$6)-$AN42)^2)^(1/2)/1000</f>
        <v>933.54053109653466</v>
      </c>
      <c r="AM42" s="18">
        <v>1671960</v>
      </c>
      <c r="AN42" s="18">
        <v>8256430</v>
      </c>
    </row>
    <row r="43" spans="6:40" outlineLevel="1" x14ac:dyDescent="0.3">
      <c r="F43" s="70">
        <v>22</v>
      </c>
      <c r="G43" s="71" t="s">
        <v>1256</v>
      </c>
      <c r="K43" s="138" t="s">
        <v>967</v>
      </c>
      <c r="L43" s="47">
        <f t="array" ref="L43">((INDEX($AM$22:$AM$46,L$6)-$AM43)^2+(INDEX($AN$22:$AN$46,L$6)-$AN43)^2)^(1/2)/1000</f>
        <v>243.29931976066024</v>
      </c>
      <c r="M43" s="47">
        <f t="array" ref="M43">((INDEX($AM$22:$AM$46,M$6)-$AM43)^2+(INDEX($AN$22:$AN$46,M$6)-$AN43)^2)^(1/2)/1000</f>
        <v>376.36942622907088</v>
      </c>
      <c r="N43" s="47">
        <f t="array" ref="N43">((INDEX($AM$22:$AM$46,N$6)-$AM43)^2+(INDEX($AN$22:$AN$46,N$6)-$AN43)^2)^(1/2)/1000</f>
        <v>863.03327456129978</v>
      </c>
      <c r="O43" s="47">
        <f t="array" ref="O43">((INDEX($AM$22:$AM$46,O$6)-$AM43)^2+(INDEX($AN$22:$AN$46,O$6)-$AN43)^2)^(1/2)/1000</f>
        <v>1226.5739997651997</v>
      </c>
      <c r="P43" s="47">
        <f t="array" ref="P43">((INDEX($AM$22:$AM$46,P$6)-$AM43)^2+(INDEX($AN$22:$AN$46,P$6)-$AN43)^2)^(1/2)/1000</f>
        <v>779.13327184763455</v>
      </c>
      <c r="Q43" s="47">
        <f t="array" ref="Q43">((INDEX($AM$22:$AM$46,Q$6)-$AM43)^2+(INDEX($AN$22:$AN$46,Q$6)-$AN43)^2)^(1/2)/1000</f>
        <v>248.58726973841601</v>
      </c>
      <c r="R43" s="47">
        <f t="array" ref="R43">((INDEX($AM$22:$AM$46,R$6)-$AM43)^2+(INDEX($AN$22:$AN$46,R$6)-$AN43)^2)^(1/2)/1000</f>
        <v>622.85203456679824</v>
      </c>
      <c r="S43" s="47">
        <f t="array" ref="S43">((INDEX($AM$22:$AM$46,S$6)-$AM43)^2+(INDEX($AN$22:$AN$46,S$6)-$AN43)^2)^(1/2)/1000</f>
        <v>923.19939866748189</v>
      </c>
      <c r="T43" s="47">
        <f t="array" ref="T43">((INDEX($AM$22:$AM$46,T$6)-$AM43)^2+(INDEX($AN$22:$AN$46,T$6)-$AN43)^2)^(1/2)/1000</f>
        <v>716.59796601720825</v>
      </c>
      <c r="U43" s="47">
        <f t="array" ref="U43">((INDEX($AM$22:$AM$46,U$6)-$AM43)^2+(INDEX($AN$22:$AN$46,U$6)-$AN43)^2)^(1/2)/1000</f>
        <v>329.39539477655114</v>
      </c>
      <c r="V43" s="47">
        <f t="array" ref="V43">((INDEX($AM$22:$AM$46,V$6)-$AM43)^2+(INDEX($AN$22:$AN$46,V$6)-$AN43)^2)^(1/2)/1000</f>
        <v>845.49422529074673</v>
      </c>
      <c r="W43" s="47">
        <f t="array" ref="W43">((INDEX($AM$22:$AM$46,W$6)-$AM43)^2+(INDEX($AN$22:$AN$46,W$6)-$AN43)^2)^(1/2)/1000</f>
        <v>633.21512189776388</v>
      </c>
      <c r="X43" s="47">
        <f t="array" ref="X43">((INDEX($AM$22:$AM$46,X$6)-$AM43)^2+(INDEX($AN$22:$AN$46,X$6)-$AN43)^2)^(1/2)/1000</f>
        <v>343.83219343307576</v>
      </c>
      <c r="Y43" s="47">
        <f t="array" ref="Y43">((INDEX($AM$22:$AM$46,Y$6)-$AM43)^2+(INDEX($AN$22:$AN$46,Y$6)-$AN43)^2)^(1/2)/1000</f>
        <v>385.65671363143673</v>
      </c>
      <c r="Z43" s="47">
        <f t="array" ref="Z43">((INDEX($AM$22:$AM$46,Z$6)-$AM43)^2+(INDEX($AN$22:$AN$46,Z$6)-$AN43)^2)^(1/2)/1000</f>
        <v>621.23444529501103</v>
      </c>
      <c r="AA43" s="47">
        <f t="array" ref="AA43">((INDEX($AM$22:$AM$46,AA$6)-$AM43)^2+(INDEX($AN$22:$AN$46,AA$6)-$AN43)^2)^(1/2)/1000</f>
        <v>462.42000389256521</v>
      </c>
      <c r="AB43" s="47">
        <f t="array" ref="AB43">((INDEX($AM$22:$AM$46,AB$6)-$AM43)^2+(INDEX($AN$22:$AN$46,AB$6)-$AN43)^2)^(1/2)/1000</f>
        <v>1048.2686787746736</v>
      </c>
      <c r="AC43" s="47">
        <f t="array" ref="AC43">((INDEX($AM$22:$AM$46,AC$6)-$AM43)^2+(INDEX($AN$22:$AN$46,AC$6)-$AN43)^2)^(1/2)/1000</f>
        <v>1309.1647724026186</v>
      </c>
      <c r="AD43" s="47">
        <f t="array" ref="AD43">((INDEX($AM$22:$AM$46,AD$6)-$AM43)^2+(INDEX($AN$22:$AN$46,AD$6)-$AN43)^2)^(1/2)/1000</f>
        <v>464.30849593777629</v>
      </c>
      <c r="AE43" s="47">
        <f t="array" ref="AE43">((INDEX($AM$22:$AM$46,AE$6)-$AM43)^2+(INDEX($AN$22:$AN$46,AE$6)-$AN43)^2)^(1/2)/1000</f>
        <v>495.2062432572917</v>
      </c>
      <c r="AF43" s="47">
        <f t="array" ref="AF43">((INDEX($AM$22:$AM$46,AF$6)-$AM43)^2+(INDEX($AN$22:$AN$46,AF$6)-$AN43)^2)^(1/2)/1000</f>
        <v>1218.728536016122</v>
      </c>
      <c r="AG43" s="47">
        <f t="array" ref="AG43">((INDEX($AM$22:$AM$46,AG$6)-$AM43)^2+(INDEX($AN$22:$AN$46,AG$6)-$AN43)^2)^(1/2)/1000</f>
        <v>0</v>
      </c>
      <c r="AH43" s="47">
        <f t="array" ref="AH43">((INDEX($AM$22:$AM$46,AH$6)-$AM43)^2+(INDEX($AN$22:$AN$46,AH$6)-$AN43)^2)^(1/2)/1000</f>
        <v>1450.2886743334927</v>
      </c>
      <c r="AI43" s="47">
        <f t="array" ref="AI43">((INDEX($AM$22:$AM$46,AI$6)-$AM43)^2+(INDEX($AN$22:$AN$46,AI$6)-$AN43)^2)^(1/2)/1000</f>
        <v>555.76275344430928</v>
      </c>
      <c r="AJ43" s="47">
        <f t="array" ref="AJ43">((INDEX($AM$22:$AM$46,AJ$6)-$AM43)^2+(INDEX($AN$22:$AN$46,AJ$6)-$AN43)^2)^(1/2)/1000</f>
        <v>290.49745282876404</v>
      </c>
      <c r="AM43" s="18">
        <v>1012180</v>
      </c>
      <c r="AN43" s="18">
        <v>9281120</v>
      </c>
    </row>
    <row r="44" spans="6:40" outlineLevel="1" x14ac:dyDescent="0.3">
      <c r="F44" s="70">
        <v>23</v>
      </c>
      <c r="G44" s="71" t="s">
        <v>192</v>
      </c>
      <c r="K44" s="138" t="s">
        <v>967</v>
      </c>
      <c r="L44" s="47">
        <f t="array" ref="L44">((INDEX($AM$22:$AM$46,L$6)-$AM44)^2+(INDEX($AN$22:$AN$46,L$6)-$AN44)^2)^(1/2)/1000</f>
        <v>1632.7555374690969</v>
      </c>
      <c r="M44" s="47">
        <f t="array" ref="M44">((INDEX($AM$22:$AM$46,M$6)-$AM44)^2+(INDEX($AN$22:$AN$46,M$6)-$AN44)^2)^(1/2)/1000</f>
        <v>1347.6250646600486</v>
      </c>
      <c r="N44" s="47">
        <f t="array" ref="N44">((INDEX($AM$22:$AM$46,N$6)-$AM44)^2+(INDEX($AN$22:$AN$46,N$6)-$AN44)^2)^(1/2)/1000</f>
        <v>593.79973366447371</v>
      </c>
      <c r="O44" s="47">
        <f t="array" ref="O44">((INDEX($AM$22:$AM$46,O$6)-$AM44)^2+(INDEX($AN$22:$AN$46,O$6)-$AN44)^2)^(1/2)/1000</f>
        <v>227.02169235559847</v>
      </c>
      <c r="P44" s="47">
        <f t="array" ref="P44">((INDEX($AM$22:$AM$46,P$6)-$AM44)^2+(INDEX($AN$22:$AN$46,P$6)-$AN44)^2)^(1/2)/1000</f>
        <v>692.16856039551521</v>
      </c>
      <c r="Q44" s="47">
        <f t="array" ref="Q44">((INDEX($AM$22:$AM$46,Q$6)-$AM44)^2+(INDEX($AN$22:$AN$46,Q$6)-$AN44)^2)^(1/2)/1000</f>
        <v>1507.7345288266101</v>
      </c>
      <c r="R44" s="47">
        <f t="array" ref="R44">((INDEX($AM$22:$AM$46,R$6)-$AM44)^2+(INDEX($AN$22:$AN$46,R$6)-$AN44)^2)^(1/2)/1000</f>
        <v>998.08874562535777</v>
      </c>
      <c r="S44" s="47">
        <f t="array" ref="S44">((INDEX($AM$22:$AM$46,S$6)-$AM44)^2+(INDEX($AN$22:$AN$46,S$6)-$AN44)^2)^(1/2)/1000</f>
        <v>535.56311766214822</v>
      </c>
      <c r="T44" s="47">
        <f t="array" ref="T44">((INDEX($AM$22:$AM$46,T$6)-$AM44)^2+(INDEX($AN$22:$AN$46,T$6)-$AN44)^2)^(1/2)/1000</f>
        <v>776.54477179361663</v>
      </c>
      <c r="U44" s="47">
        <f t="array" ref="U44">((INDEX($AM$22:$AM$46,U$6)-$AM44)^2+(INDEX($AN$22:$AN$46,U$6)-$AN44)^2)^(1/2)/1000</f>
        <v>1158.6781714522804</v>
      </c>
      <c r="V44" s="47">
        <f t="array" ref="V44">((INDEX($AM$22:$AM$46,V$6)-$AM44)^2+(INDEX($AN$22:$AN$46,V$6)-$AN44)^2)^(1/2)/1000</f>
        <v>737.30145836014731</v>
      </c>
      <c r="W44" s="47">
        <f t="array" ref="W44">((INDEX($AM$22:$AM$46,W$6)-$AM44)^2+(INDEX($AN$22:$AN$46,W$6)-$AN44)^2)^(1/2)/1000</f>
        <v>854.49600355999326</v>
      </c>
      <c r="X44" s="47">
        <f t="array" ref="X44">((INDEX($AM$22:$AM$46,X$6)-$AM44)^2+(INDEX($AN$22:$AN$46,X$6)-$AN44)^2)^(1/2)/1000</f>
        <v>1458.9166553580089</v>
      </c>
      <c r="Y44" s="47">
        <f t="array" ref="Y44">((INDEX($AM$22:$AM$46,Y$6)-$AM44)^2+(INDEX($AN$22:$AN$46,Y$6)-$AN44)^2)^(1/2)/1000</f>
        <v>1630.5245493671662</v>
      </c>
      <c r="Z44" s="47">
        <f t="array" ref="Z44">((INDEX($AM$22:$AM$46,Z$6)-$AM44)^2+(INDEX($AN$22:$AN$46,Z$6)-$AN44)^2)^(1/2)/1000</f>
        <v>991.797561330436</v>
      </c>
      <c r="AA44" s="47">
        <f t="array" ref="AA44">((INDEX($AM$22:$AM$46,AA$6)-$AM44)^2+(INDEX($AN$22:$AN$46,AA$6)-$AN44)^2)^(1/2)/1000</f>
        <v>1631.1206025613187</v>
      </c>
      <c r="AB44" s="47">
        <f t="array" ref="AB44">((INDEX($AM$22:$AM$46,AB$6)-$AM44)^2+(INDEX($AN$22:$AN$46,AB$6)-$AN44)^2)^(1/2)/1000</f>
        <v>620.7496062020499</v>
      </c>
      <c r="AC44" s="47">
        <f t="array" ref="AC44">((INDEX($AM$22:$AM$46,AC$6)-$AM44)^2+(INDEX($AN$22:$AN$46,AC$6)-$AN44)^2)^(1/2)/1000</f>
        <v>141.15583020194384</v>
      </c>
      <c r="AD44" s="47">
        <f t="array" ref="AD44">((INDEX($AM$22:$AM$46,AD$6)-$AM44)^2+(INDEX($AN$22:$AN$46,AD$6)-$AN44)^2)^(1/2)/1000</f>
        <v>1047.5934576447105</v>
      </c>
      <c r="AE44" s="47">
        <f t="array" ref="AE44">((INDEX($AM$22:$AM$46,AE$6)-$AM44)^2+(INDEX($AN$22:$AN$46,AE$6)-$AN44)^2)^(1/2)/1000</f>
        <v>1823.9945725799187</v>
      </c>
      <c r="AF44" s="47">
        <f t="array" ref="AF44">((INDEX($AM$22:$AM$46,AF$6)-$AM44)^2+(INDEX($AN$22:$AN$46,AF$6)-$AN44)^2)^(1/2)/1000</f>
        <v>282.2134443998018</v>
      </c>
      <c r="AG44" s="47">
        <f t="array" ref="AG44">((INDEX($AM$22:$AM$46,AG$6)-$AM44)^2+(INDEX($AN$22:$AN$46,AG$6)-$AN44)^2)^(1/2)/1000</f>
        <v>1450.2886743334927</v>
      </c>
      <c r="AH44" s="47">
        <f t="array" ref="AH44">((INDEX($AM$22:$AM$46,AH$6)-$AM44)^2+(INDEX($AN$22:$AN$46,AH$6)-$AN44)^2)^(1/2)/1000</f>
        <v>0</v>
      </c>
      <c r="AI44" s="47">
        <f t="array" ref="AI44">((INDEX($AM$22:$AM$46,AI$6)-$AM44)^2+(INDEX($AN$22:$AN$46,AI$6)-$AN44)^2)^(1/2)/1000</f>
        <v>1956.9634712114582</v>
      </c>
      <c r="AJ44" s="47">
        <f t="array" ref="AJ44">((INDEX($AM$22:$AM$46,AJ$6)-$AM44)^2+(INDEX($AN$22:$AN$46,AJ$6)-$AN44)^2)^(1/2)/1000</f>
        <v>1174.7291974748905</v>
      </c>
      <c r="AM44" s="18">
        <v>1643850</v>
      </c>
      <c r="AN44" s="18">
        <v>7975620</v>
      </c>
    </row>
    <row r="45" spans="6:40" outlineLevel="1" x14ac:dyDescent="0.3">
      <c r="F45" s="70">
        <v>24</v>
      </c>
      <c r="G45" s="71" t="s">
        <v>193</v>
      </c>
      <c r="K45" s="138" t="s">
        <v>967</v>
      </c>
      <c r="L45" s="47">
        <f t="array" ref="L45">((INDEX($AM$22:$AM$46,L$6)-$AM45)^2+(INDEX($AN$22:$AN$46,L$6)-$AN45)^2)^(1/2)/1000</f>
        <v>328.91773469972702</v>
      </c>
      <c r="M45" s="47">
        <f t="array" ref="M45">((INDEX($AM$22:$AM$46,M$6)-$AM45)^2+(INDEX($AN$22:$AN$46,M$6)-$AN45)^2)^(1/2)/1000</f>
        <v>641.74907971574066</v>
      </c>
      <c r="N45" s="47">
        <f t="array" ref="N45">((INDEX($AM$22:$AM$46,N$6)-$AM45)^2+(INDEX($AN$22:$AN$46,N$6)-$AN45)^2)^(1/2)/1000</f>
        <v>1363.3568552202316</v>
      </c>
      <c r="O45" s="47">
        <f t="array" ref="O45">((INDEX($AM$22:$AM$46,O$6)-$AM45)^2+(INDEX($AN$22:$AN$46,O$6)-$AN45)^2)^(1/2)/1000</f>
        <v>1730.0003930103599</v>
      </c>
      <c r="P45" s="47">
        <f t="array" ref="P45">((INDEX($AM$22:$AM$46,P$6)-$AM45)^2+(INDEX($AN$22:$AN$46,P$6)-$AN45)^2)^(1/2)/1000</f>
        <v>1265.8293853343744</v>
      </c>
      <c r="Q45" s="47">
        <f t="array" ref="Q45">((INDEX($AM$22:$AM$46,Q$6)-$AM45)^2+(INDEX($AN$22:$AN$46,Q$6)-$AN45)^2)^(1/2)/1000</f>
        <v>451.81084404870143</v>
      </c>
      <c r="R45" s="47">
        <f t="array" ref="R45">((INDEX($AM$22:$AM$46,R$6)-$AM45)^2+(INDEX($AN$22:$AN$46,R$6)-$AN45)^2)^(1/2)/1000</f>
        <v>1007.7337135453989</v>
      </c>
      <c r="S45" s="47">
        <f t="array" ref="S45">((INDEX($AM$22:$AM$46,S$6)-$AM45)^2+(INDEX($AN$22:$AN$46,S$6)-$AN45)^2)^(1/2)/1000</f>
        <v>1449.3112331366233</v>
      </c>
      <c r="T45" s="47">
        <f t="array" ref="T45">((INDEX($AM$22:$AM$46,T$6)-$AM45)^2+(INDEX($AN$22:$AN$46,T$6)-$AN45)^2)^(1/2)/1000</f>
        <v>1186.192426453651</v>
      </c>
      <c r="U45" s="47">
        <f t="array" ref="U45">((INDEX($AM$22:$AM$46,U$6)-$AM45)^2+(INDEX($AN$22:$AN$46,U$6)-$AN45)^2)^(1/2)/1000</f>
        <v>798.71635441876367</v>
      </c>
      <c r="V45" s="47">
        <f t="array" ref="V45">((INDEX($AM$22:$AM$46,V$6)-$AM45)^2+(INDEX($AN$22:$AN$46,V$6)-$AN45)^2)^(1/2)/1000</f>
        <v>1273.9163815714123</v>
      </c>
      <c r="W45" s="47">
        <f t="array" ref="W45">((INDEX($AM$22:$AM$46,W$6)-$AM45)^2+(INDEX($AN$22:$AN$46,W$6)-$AN45)^2)^(1/2)/1000</f>
        <v>1104.9527304079572</v>
      </c>
      <c r="X45" s="47">
        <f t="array" ref="X45">((INDEX($AM$22:$AM$46,X$6)-$AM45)^2+(INDEX($AN$22:$AN$46,X$6)-$AN45)^2)^(1/2)/1000</f>
        <v>526.55709331942342</v>
      </c>
      <c r="Y45" s="47">
        <f t="array" ref="Y45">((INDEX($AM$22:$AM$46,Y$6)-$AM45)^2+(INDEX($AN$22:$AN$46,Y$6)-$AN45)^2)^(1/2)/1000</f>
        <v>361.15018924126292</v>
      </c>
      <c r="Z45" s="47">
        <f t="array" ref="Z45">((INDEX($AM$22:$AM$46,Z$6)-$AM45)^2+(INDEX($AN$22:$AN$46,Z$6)-$AN45)^2)^(1/2)/1000</f>
        <v>1010.6767019304442</v>
      </c>
      <c r="AA45" s="47">
        <f t="array" ref="AA45">((INDEX($AM$22:$AM$46,AA$6)-$AM45)^2+(INDEX($AN$22:$AN$46,AA$6)-$AN45)^2)^(1/2)/1000</f>
        <v>802.25646021456259</v>
      </c>
      <c r="AB45" s="47">
        <f t="array" ref="AB45">((INDEX($AM$22:$AM$46,AB$6)-$AM45)^2+(INDEX($AN$22:$AN$46,AB$6)-$AN45)^2)^(1/2)/1000</f>
        <v>1601.8201020014701</v>
      </c>
      <c r="AC45" s="47">
        <f t="array" ref="AC45">((INDEX($AM$22:$AM$46,AC$6)-$AM45)^2+(INDEX($AN$22:$AN$46,AC$6)-$AN45)^2)^(1/2)/1000</f>
        <v>1817.6509589181308</v>
      </c>
      <c r="AD45" s="47">
        <f t="array" ref="AD45">((INDEX($AM$22:$AM$46,AD$6)-$AM45)^2+(INDEX($AN$22:$AN$46,AD$6)-$AN45)^2)^(1/2)/1000</f>
        <v>912.42683408369783</v>
      </c>
      <c r="AE45" s="47">
        <f t="array" ref="AE45">((INDEX($AM$22:$AM$46,AE$6)-$AM45)^2+(INDEX($AN$22:$AN$46,AE$6)-$AN45)^2)^(1/2)/1000</f>
        <v>180.28023276277406</v>
      </c>
      <c r="AF45" s="47">
        <f t="array" ref="AF45">((INDEX($AM$22:$AM$46,AF$6)-$AM45)^2+(INDEX($AN$22:$AN$46,AF$6)-$AN45)^2)^(1/2)/1000</f>
        <v>1747.7728541707015</v>
      </c>
      <c r="AG45" s="47">
        <f t="array" ref="AG45">((INDEX($AM$22:$AM$46,AG$6)-$AM45)^2+(INDEX($AN$22:$AN$46,AG$6)-$AN45)^2)^(1/2)/1000</f>
        <v>555.76275344430928</v>
      </c>
      <c r="AH45" s="47">
        <f t="array" ref="AH45">((INDEX($AM$22:$AM$46,AH$6)-$AM45)^2+(INDEX($AN$22:$AN$46,AH$6)-$AN45)^2)^(1/2)/1000</f>
        <v>1956.9634712114582</v>
      </c>
      <c r="AI45" s="47">
        <f t="array" ref="AI45">((INDEX($AM$22:$AM$46,AI$6)-$AM45)^2+(INDEX($AN$22:$AN$46,AI$6)-$AN45)^2)^(1/2)/1000</f>
        <v>0</v>
      </c>
      <c r="AJ45" s="47">
        <f t="array" ref="AJ45">((INDEX($AM$22:$AM$46,AJ$6)-$AM45)^2+(INDEX($AN$22:$AN$46,AJ$6)-$AN45)^2)^(1/2)/1000</f>
        <v>842.15184456011252</v>
      </c>
      <c r="AM45" s="18">
        <v>561084</v>
      </c>
      <c r="AN45" s="18">
        <v>9605750</v>
      </c>
    </row>
    <row r="46" spans="6:40" ht="14.4" outlineLevel="1" thickBot="1" x14ac:dyDescent="0.35">
      <c r="F46" s="70">
        <v>25</v>
      </c>
      <c r="G46" s="71" t="s">
        <v>1255</v>
      </c>
      <c r="K46" s="138" t="s">
        <v>967</v>
      </c>
      <c r="L46" s="47">
        <f t="array" ref="L46">((INDEX($AM$22:$AM$46,L$6)-$AM46)^2+(INDEX($AN$22:$AN$46,L$6)-$AN46)^2)^(1/2)/1000</f>
        <v>518.11461895607613</v>
      </c>
      <c r="M46" s="47">
        <f t="array" ref="M46">((INDEX($AM$22:$AM$46,M$6)-$AM46)^2+(INDEX($AN$22:$AN$46,M$6)-$AN46)^2)^(1/2)/1000</f>
        <v>448.26352974561735</v>
      </c>
      <c r="N46" s="47">
        <f t="array" ref="N46">((INDEX($AM$22:$AM$46,N$6)-$AM46)^2+(INDEX($AN$22:$AN$46,N$6)-$AN46)^2)^(1/2)/1000</f>
        <v>601.03517010238261</v>
      </c>
      <c r="O46" s="47">
        <f t="array" ref="O46">((INDEX($AM$22:$AM$46,O$6)-$AM46)^2+(INDEX($AN$22:$AN$46,O$6)-$AN46)^2)^(1/2)/1000</f>
        <v>954.93025766283051</v>
      </c>
      <c r="P46" s="47">
        <f t="array" ref="P46">((INDEX($AM$22:$AM$46,P$6)-$AM46)^2+(INDEX($AN$22:$AN$46,P$6)-$AN46)^2)^(1/2)/1000</f>
        <v>532.40626311116966</v>
      </c>
      <c r="Q46" s="47">
        <f t="array" ref="Q46">((INDEX($AM$22:$AM$46,Q$6)-$AM46)^2+(INDEX($AN$22:$AN$46,Q$6)-$AN46)^2)^(1/2)/1000</f>
        <v>455.63389717623073</v>
      </c>
      <c r="R46" s="47">
        <f t="array" ref="R46">((INDEX($AM$22:$AM$46,R$6)-$AM46)^2+(INDEX($AN$22:$AN$46,R$6)-$AN46)^2)^(1/2)/1000</f>
        <v>493.04397493935568</v>
      </c>
      <c r="S46" s="47">
        <f t="array" ref="S46">((INDEX($AM$22:$AM$46,S$6)-$AM46)^2+(INDEX($AN$22:$AN$46,S$6)-$AN46)^2)^(1/2)/1000</f>
        <v>641.65911479538727</v>
      </c>
      <c r="T46" s="47">
        <f t="array" ref="T46">((INDEX($AM$22:$AM$46,T$6)-$AM46)^2+(INDEX($AN$22:$AN$46,T$6)-$AN46)^2)^(1/2)/1000</f>
        <v>490.47846395127277</v>
      </c>
      <c r="U46" s="47">
        <f t="array" ref="U46">((INDEX($AM$22:$AM$46,U$6)-$AM46)^2+(INDEX($AN$22:$AN$46,U$6)-$AN46)^2)^(1/2)/1000</f>
        <v>220.41146340424311</v>
      </c>
      <c r="V46" s="47">
        <f t="array" ref="V46">((INDEX($AM$22:$AM$46,V$6)-$AM46)^2+(INDEX($AN$22:$AN$46,V$6)-$AN46)^2)^(1/2)/1000</f>
        <v>644.0391131755897</v>
      </c>
      <c r="W46" s="47">
        <f t="array" ref="W46">((INDEX($AM$22:$AM$46,W$6)-$AM46)^2+(INDEX($AN$22:$AN$46,W$6)-$AN46)^2)^(1/2)/1000</f>
        <v>414.48297781694242</v>
      </c>
      <c r="X46" s="47">
        <f t="array" ref="X46">((INDEX($AM$22:$AM$46,X$6)-$AM46)^2+(INDEX($AN$22:$AN$46,X$6)-$AN46)^2)^(1/2)/1000</f>
        <v>491.27997152438445</v>
      </c>
      <c r="Y46" s="47">
        <f t="array" ref="Y46">((INDEX($AM$22:$AM$46,Y$6)-$AM46)^2+(INDEX($AN$22:$AN$46,Y$6)-$AN46)^2)^(1/2)/1000</f>
        <v>608.77998497733142</v>
      </c>
      <c r="Z46" s="47">
        <f t="array" ref="Z46">((INDEX($AM$22:$AM$46,Z$6)-$AM46)^2+(INDEX($AN$22:$AN$46,Z$6)-$AN46)^2)^(1/2)/1000</f>
        <v>487.52820574916484</v>
      </c>
      <c r="AA46" s="47">
        <f t="array" ref="AA46">((INDEX($AM$22:$AM$46,AA$6)-$AM46)^2+(INDEX($AN$22:$AN$46,AA$6)-$AN46)^2)^(1/2)/1000</f>
        <v>538.71414915518972</v>
      </c>
      <c r="AB46" s="47">
        <f t="array" ref="AB46">((INDEX($AM$22:$AM$46,AB$6)-$AM46)^2+(INDEX($AN$22:$AN$46,AB$6)-$AN46)^2)^(1/2)/1000</f>
        <v>759.66908756378916</v>
      </c>
      <c r="AC46" s="47">
        <f t="array" ref="AC46">((INDEX($AM$22:$AM$46,AC$6)-$AM46)^2+(INDEX($AN$22:$AN$46,AC$6)-$AN46)^2)^(1/2)/1000</f>
        <v>1033.7759069546939</v>
      </c>
      <c r="AD46" s="47">
        <f t="array" ref="AD46">((INDEX($AM$22:$AM$46,AD$6)-$AM46)^2+(INDEX($AN$22:$AN$46,AD$6)-$AN46)^2)^(1/2)/1000</f>
        <v>312.70340084495399</v>
      </c>
      <c r="AE46" s="47">
        <f t="array" ref="AE46">((INDEX($AM$22:$AM$46,AE$6)-$AM46)^2+(INDEX($AN$22:$AN$46,AE$6)-$AN46)^2)^(1/2)/1000</f>
        <v>759.90501731532208</v>
      </c>
      <c r="AF46" s="47">
        <f t="array" ref="AF46">((INDEX($AM$22:$AM$46,AF$6)-$AM46)^2+(INDEX($AN$22:$AN$46,AF$6)-$AN46)^2)^(1/2)/1000</f>
        <v>933.54053109653466</v>
      </c>
      <c r="AG46" s="47">
        <f t="array" ref="AG46">((INDEX($AM$22:$AM$46,AG$6)-$AM46)^2+(INDEX($AN$22:$AN$46,AG$6)-$AN46)^2)^(1/2)/1000</f>
        <v>290.49745282876404</v>
      </c>
      <c r="AH46" s="47">
        <f t="array" ref="AH46">((INDEX($AM$22:$AM$46,AH$6)-$AM46)^2+(INDEX($AN$22:$AN$46,AH$6)-$AN46)^2)^(1/2)/1000</f>
        <v>1174.7291974748905</v>
      </c>
      <c r="AI46" s="47">
        <f t="array" ref="AI46">((INDEX($AM$22:$AM$46,AI$6)-$AM46)^2+(INDEX($AN$22:$AN$46,AI$6)-$AN46)^2)^(1/2)/1000</f>
        <v>842.15184456011252</v>
      </c>
      <c r="AJ46" s="47">
        <f t="array" ref="AJ46">((INDEX($AM$22:$AM$46,AJ$6)-$AM46)^2+(INDEX($AN$22:$AN$46,AJ$6)-$AN46)^2)^(1/2)/1000</f>
        <v>0</v>
      </c>
      <c r="AM46" s="18">
        <v>1207920</v>
      </c>
      <c r="AN46" s="18">
        <v>9066470</v>
      </c>
    </row>
    <row r="47" spans="6:40" outlineLevel="1" x14ac:dyDescent="0.3"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233" t="s">
        <v>1424</v>
      </c>
    </row>
    <row r="49" spans="1:37" ht="21" thickBot="1" x14ac:dyDescent="0.4">
      <c r="A49" s="139">
        <v>3</v>
      </c>
      <c r="B49" s="3" t="s">
        <v>1423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spans="1:37" ht="14.4" thickTop="1" x14ac:dyDescent="0.3"/>
    <row r="51" spans="1:37" ht="18" thickBot="1" x14ac:dyDescent="0.35">
      <c r="C51" s="75" t="s">
        <v>1422</v>
      </c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</row>
    <row r="52" spans="1:37" outlineLevel="1" x14ac:dyDescent="0.3"/>
    <row r="53" spans="1:37" outlineLevel="1" x14ac:dyDescent="0.3"/>
    <row r="54" spans="1:37" outlineLevel="1" x14ac:dyDescent="0.3"/>
    <row r="55" spans="1:37" ht="27.6" outlineLevel="1" x14ac:dyDescent="0.3">
      <c r="F55" s="78" t="s">
        <v>79</v>
      </c>
      <c r="G55" s="437" t="s">
        <v>195</v>
      </c>
      <c r="L55" s="69" t="str">
        <f t="shared" ref="L55:AJ55" si="0">INDEX(l.reg.nom,L$6)</f>
        <v>Amazonas</v>
      </c>
      <c r="M55" s="69" t="str">
        <f t="shared" si="0"/>
        <v>Ancash</v>
      </c>
      <c r="N55" s="69" t="str">
        <f t="shared" si="0"/>
        <v>Apurímac</v>
      </c>
      <c r="O55" s="69" t="str">
        <f t="shared" si="0"/>
        <v>Arequipa</v>
      </c>
      <c r="P55" s="69" t="str">
        <f t="shared" si="0"/>
        <v>Ayacucho</v>
      </c>
      <c r="Q55" s="69" t="str">
        <f t="shared" si="0"/>
        <v>Cajamarca</v>
      </c>
      <c r="R55" s="69" t="str">
        <f t="shared" si="0"/>
        <v>Callao</v>
      </c>
      <c r="S55" s="69" t="str">
        <f t="shared" si="0"/>
        <v>Cusco</v>
      </c>
      <c r="T55" s="69" t="str">
        <f t="shared" si="0"/>
        <v>Huancavelica</v>
      </c>
      <c r="U55" s="69" t="str">
        <f t="shared" si="0"/>
        <v>Huánuco</v>
      </c>
      <c r="V55" s="69" t="str">
        <f t="shared" si="0"/>
        <v>Ica</v>
      </c>
      <c r="W55" s="69" t="str">
        <f t="shared" si="0"/>
        <v>Junín</v>
      </c>
      <c r="X55" s="69" t="str">
        <f t="shared" si="0"/>
        <v>La Libertad</v>
      </c>
      <c r="Y55" s="69" t="str">
        <f t="shared" si="0"/>
        <v>Lambayeque</v>
      </c>
      <c r="Z55" s="69" t="str">
        <f t="shared" si="0"/>
        <v>Lima</v>
      </c>
      <c r="AA55" s="69" t="str">
        <f t="shared" si="0"/>
        <v>Loreto</v>
      </c>
      <c r="AB55" s="69" t="str">
        <f t="shared" si="0"/>
        <v>Madre de Dios</v>
      </c>
      <c r="AC55" s="69" t="str">
        <f t="shared" si="0"/>
        <v>Moquegua</v>
      </c>
      <c r="AD55" s="69" t="str">
        <f t="shared" si="0"/>
        <v>Pasco</v>
      </c>
      <c r="AE55" s="69" t="str">
        <f t="shared" si="0"/>
        <v>Piura</v>
      </c>
      <c r="AF55" s="69" t="str">
        <f t="shared" si="0"/>
        <v>Puno</v>
      </c>
      <c r="AG55" s="69" t="str">
        <f t="shared" si="0"/>
        <v>San Martín</v>
      </c>
      <c r="AH55" s="69" t="str">
        <f t="shared" si="0"/>
        <v>Tacna</v>
      </c>
      <c r="AI55" s="69" t="str">
        <f t="shared" si="0"/>
        <v>Tumbes</v>
      </c>
      <c r="AJ55" s="69" t="str">
        <f t="shared" si="0"/>
        <v>Ucayali</v>
      </c>
    </row>
    <row r="56" spans="1:37" outlineLevel="1" x14ac:dyDescent="0.3">
      <c r="D56" s="68" t="s">
        <v>1193</v>
      </c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</row>
    <row r="57" spans="1:37" outlineLevel="1" x14ac:dyDescent="0.3">
      <c r="D57" s="68"/>
      <c r="E57" s="68"/>
      <c r="F57" s="68"/>
      <c r="G57" s="68"/>
      <c r="H57" s="68"/>
      <c r="I57" s="68"/>
      <c r="J57" s="68"/>
      <c r="K57" s="68"/>
      <c r="L57" s="33">
        <f t="shared" ref="L57:AJ57" si="1">INDEX(core.xy.mgwu,L$6)</f>
        <v>0</v>
      </c>
      <c r="M57" s="33">
        <f t="shared" si="1"/>
        <v>0</v>
      </c>
      <c r="N57" s="33">
        <f t="shared" si="1"/>
        <v>0</v>
      </c>
      <c r="O57" s="33">
        <f t="shared" si="1"/>
        <v>0</v>
      </c>
      <c r="P57" s="33">
        <f t="shared" si="1"/>
        <v>1</v>
      </c>
      <c r="Q57" s="33">
        <f t="shared" si="1"/>
        <v>0</v>
      </c>
      <c r="R57" s="33">
        <f t="shared" si="1"/>
        <v>0</v>
      </c>
      <c r="S57" s="33">
        <f t="shared" si="1"/>
        <v>0</v>
      </c>
      <c r="T57" s="33">
        <f t="shared" si="1"/>
        <v>0</v>
      </c>
      <c r="U57" s="33">
        <f t="shared" si="1"/>
        <v>1</v>
      </c>
      <c r="V57" s="33">
        <f t="shared" si="1"/>
        <v>0</v>
      </c>
      <c r="W57" s="33">
        <f t="shared" si="1"/>
        <v>0</v>
      </c>
      <c r="X57" s="33">
        <f t="shared" si="1"/>
        <v>0</v>
      </c>
      <c r="Y57" s="33">
        <f t="shared" si="1"/>
        <v>0</v>
      </c>
      <c r="Z57" s="33">
        <f t="shared" si="1"/>
        <v>0</v>
      </c>
      <c r="AA57" s="33">
        <f t="shared" si="1"/>
        <v>1</v>
      </c>
      <c r="AB57" s="33">
        <f t="shared" si="1"/>
        <v>0</v>
      </c>
      <c r="AC57" s="33">
        <f t="shared" si="1"/>
        <v>0</v>
      </c>
      <c r="AD57" s="33">
        <f t="shared" si="1"/>
        <v>0</v>
      </c>
      <c r="AE57" s="33">
        <f t="shared" si="1"/>
        <v>0</v>
      </c>
      <c r="AF57" s="33">
        <f t="shared" si="1"/>
        <v>0</v>
      </c>
      <c r="AG57" s="33">
        <f t="shared" si="1"/>
        <v>0</v>
      </c>
      <c r="AH57" s="33">
        <f t="shared" si="1"/>
        <v>0</v>
      </c>
      <c r="AI57" s="33">
        <f t="shared" si="1"/>
        <v>0</v>
      </c>
      <c r="AJ57" s="33">
        <f t="shared" si="1"/>
        <v>0</v>
      </c>
    </row>
    <row r="58" spans="1:37" outlineLevel="1" x14ac:dyDescent="0.3">
      <c r="E58" s="33">
        <f t="shared" ref="E58:E82" si="2">INDEX(core.xy.bscu,F58)</f>
        <v>0</v>
      </c>
      <c r="F58" s="70">
        <v>1</v>
      </c>
      <c r="G58" s="71" t="str">
        <f t="shared" ref="G58:G82" si="3">INDEX(l.reg.nom,F58)</f>
        <v>Amazonas</v>
      </c>
      <c r="L58" s="47">
        <f t="array" ref="L58">IF($F58=L$6,0,SUM(($E58=1)*(L$57=1)*(L$6=core.xy.mgw)*($F58=$F$58:$F$82)))</f>
        <v>0</v>
      </c>
      <c r="M58" s="47">
        <f t="array" ref="M58">IF($F58=M$6,0,SUM(($E58=1)*(M$57=1)*(M$6=core.xy.mgw)*($F58=$F$58:$F$82)))</f>
        <v>0</v>
      </c>
      <c r="N58" s="47">
        <f t="array" ref="N58">IF($F58=N$6,0,SUM(($E58=1)*(N$57=1)*(N$6=core.xy.mgw)*($F58=$F$58:$F$82)))</f>
        <v>0</v>
      </c>
      <c r="O58" s="47">
        <f t="array" ref="O58">IF($F58=O$6,0,SUM(($E58=1)*(O$57=1)*(O$6=core.xy.mgw)*($F58=$F$58:$F$82)))</f>
        <v>0</v>
      </c>
      <c r="P58" s="47">
        <f t="array" ref="P58">IF($F58=P$6,0,SUM(($E58=1)*(P$57=1)*(P$6=core.xy.mgw)*($F58=$F$58:$F$82)))</f>
        <v>0</v>
      </c>
      <c r="Q58" s="47">
        <f t="array" ref="Q58">IF($F58=Q$6,0,SUM(($E58=1)*(Q$57=1)*(Q$6=core.xy.mgw)*($F58=$F$58:$F$82)))</f>
        <v>0</v>
      </c>
      <c r="R58" s="47">
        <f t="array" ref="R58">IF($F58=R$6,0,SUM(($E58=1)*(R$57=1)*(R$6=core.xy.mgw)*($F58=$F$58:$F$82)))</f>
        <v>0</v>
      </c>
      <c r="S58" s="47">
        <f t="array" ref="S58">IF($F58=S$6,0,SUM(($E58=1)*(S$57=1)*(S$6=core.xy.mgw)*($F58=$F$58:$F$82)))</f>
        <v>0</v>
      </c>
      <c r="T58" s="47">
        <f t="array" ref="T58">IF($F58=T$6,0,SUM(($E58=1)*(T$57=1)*(T$6=core.xy.mgw)*($F58=$F$58:$F$82)))</f>
        <v>0</v>
      </c>
      <c r="U58" s="47">
        <f t="array" ref="U58">IF($F58=U$6,0,SUM(($E58=1)*(U$57=1)*(U$6=core.xy.mgw)*($F58=$F$58:$F$82)))</f>
        <v>0</v>
      </c>
      <c r="V58" s="47">
        <f t="array" ref="V58">IF($F58=V$6,0,SUM(($E58=1)*(V$57=1)*(V$6=core.xy.mgw)*($F58=$F$58:$F$82)))</f>
        <v>0</v>
      </c>
      <c r="W58" s="47">
        <f t="array" ref="W58">IF($F58=W$6,0,SUM(($E58=1)*(W$57=1)*(W$6=core.xy.mgw)*($F58=$F$58:$F$82)))</f>
        <v>0</v>
      </c>
      <c r="X58" s="47">
        <f t="array" ref="X58">IF($F58=X$6,0,SUM(($E58=1)*(X$57=1)*(X$6=core.xy.mgw)*($F58=$F$58:$F$82)))</f>
        <v>0</v>
      </c>
      <c r="Y58" s="47">
        <f t="array" ref="Y58">IF($F58=Y$6,0,SUM(($E58=1)*(Y$57=1)*(Y$6=core.xy.mgw)*($F58=$F$58:$F$82)))</f>
        <v>0</v>
      </c>
      <c r="Z58" s="47">
        <f t="array" ref="Z58">IF($F58=Z$6,0,SUM(($E58=1)*(Z$57=1)*(Z$6=core.xy.mgw)*($F58=$F$58:$F$82)))</f>
        <v>0</v>
      </c>
      <c r="AA58" s="47">
        <f t="array" ref="AA58">IF($F58=AA$6,0,SUM(($E58=1)*(AA$57=1)*(AA$6=core.xy.mgw)*($F58=$F$58:$F$82)))</f>
        <v>0</v>
      </c>
      <c r="AB58" s="47">
        <f t="array" ref="AB58">IF($F58=AB$6,0,SUM(($E58=1)*(AB$57=1)*(AB$6=core.xy.mgw)*($F58=$F$58:$F$82)))</f>
        <v>0</v>
      </c>
      <c r="AC58" s="47">
        <f t="array" ref="AC58">IF($F58=AC$6,0,SUM(($E58=1)*(AC$57=1)*(AC$6=core.xy.mgw)*($F58=$F$58:$F$82)))</f>
        <v>0</v>
      </c>
      <c r="AD58" s="47">
        <f t="array" ref="AD58">IF($F58=AD$6,0,SUM(($E58=1)*(AD$57=1)*(AD$6=core.xy.mgw)*($F58=$F$58:$F$82)))</f>
        <v>0</v>
      </c>
      <c r="AE58" s="47">
        <f t="array" ref="AE58">IF($F58=AE$6,0,SUM(($E58=1)*(AE$57=1)*(AE$6=core.xy.mgw)*($F58=$F$58:$F$82)))</f>
        <v>0</v>
      </c>
      <c r="AF58" s="47">
        <f t="array" ref="AF58">IF($F58=AF$6,0,SUM(($E58=1)*(AF$57=1)*(AF$6=core.xy.mgw)*($F58=$F$58:$F$82)))</f>
        <v>0</v>
      </c>
      <c r="AG58" s="47">
        <f t="array" ref="AG58">IF($F58=AG$6,0,SUM(($E58=1)*(AG$57=1)*(AG$6=core.xy.mgw)*($F58=$F$58:$F$82)))</f>
        <v>0</v>
      </c>
      <c r="AH58" s="47">
        <f t="array" ref="AH58">IF($F58=AH$6,0,SUM(($E58=1)*(AH$57=1)*(AH$6=core.xy.mgw)*($F58=$F$58:$F$82)))</f>
        <v>0</v>
      </c>
      <c r="AI58" s="47">
        <f t="array" ref="AI58">IF($F58=AI$6,0,SUM(($E58=1)*(AI$57=1)*(AI$6=core.xy.mgw)*($F58=$F$58:$F$82)))</f>
        <v>0</v>
      </c>
      <c r="AJ58" s="47">
        <f t="array" ref="AJ58">IF($F58=AJ$6,0,SUM(($E58=1)*(AJ$57=1)*(AJ$6=core.xy.mgw)*($F58=$F$58:$F$82)))</f>
        <v>0</v>
      </c>
    </row>
    <row r="59" spans="1:37" outlineLevel="1" x14ac:dyDescent="0.3">
      <c r="E59" s="33">
        <f t="shared" si="2"/>
        <v>0</v>
      </c>
      <c r="F59" s="70">
        <v>2</v>
      </c>
      <c r="G59" s="71" t="str">
        <f t="shared" si="3"/>
        <v>Ancash</v>
      </c>
      <c r="L59" s="47">
        <f t="array" ref="L59">IF($F59=L$6,0,SUM(($E59=1)*(L$57=1)*(L$6=core.xy.mgw)*($F59=$F$58:$F$82)))</f>
        <v>0</v>
      </c>
      <c r="M59" s="47">
        <f t="array" ref="M59">IF($F59=M$6,0,SUM(($E59=1)*(M$57=1)*(M$6=core.xy.mgw)*($F59=$F$58:$F$82)))</f>
        <v>0</v>
      </c>
      <c r="N59" s="47">
        <f t="array" ref="N59">IF($F59=N$6,0,SUM(($E59=1)*(N$57=1)*(N$6=core.xy.mgw)*($F59=$F$58:$F$82)))</f>
        <v>0</v>
      </c>
      <c r="O59" s="47">
        <f t="array" ref="O59">IF($F59=O$6,0,SUM(($E59=1)*(O$57=1)*(O$6=core.xy.mgw)*($F59=$F$58:$F$82)))</f>
        <v>0</v>
      </c>
      <c r="P59" s="47">
        <f t="array" ref="P59">IF($F59=P$6,0,SUM(($E59=1)*(P$57=1)*(P$6=core.xy.mgw)*($F59=$F$58:$F$82)))</f>
        <v>0</v>
      </c>
      <c r="Q59" s="47">
        <f t="array" ref="Q59">IF($F59=Q$6,0,SUM(($E59=1)*(Q$57=1)*(Q$6=core.xy.mgw)*($F59=$F$58:$F$82)))</f>
        <v>0</v>
      </c>
      <c r="R59" s="47">
        <f t="array" ref="R59">IF($F59=R$6,0,SUM(($E59=1)*(R$57=1)*(R$6=core.xy.mgw)*($F59=$F$58:$F$82)))</f>
        <v>0</v>
      </c>
      <c r="S59" s="47">
        <f t="array" ref="S59">IF($F59=S$6,0,SUM(($E59=1)*(S$57=1)*(S$6=core.xy.mgw)*($F59=$F$58:$F$82)))</f>
        <v>0</v>
      </c>
      <c r="T59" s="47">
        <f t="array" ref="T59">IF($F59=T$6,0,SUM(($E59=1)*(T$57=1)*(T$6=core.xy.mgw)*($F59=$F$58:$F$82)))</f>
        <v>0</v>
      </c>
      <c r="U59" s="47">
        <f t="array" ref="U59">IF($F59=U$6,0,SUM(($E59=1)*(U$57=1)*(U$6=core.xy.mgw)*($F59=$F$58:$F$82)))</f>
        <v>0</v>
      </c>
      <c r="V59" s="47">
        <f t="array" ref="V59">IF($F59=V$6,0,SUM(($E59=1)*(V$57=1)*(V$6=core.xy.mgw)*($F59=$F$58:$F$82)))</f>
        <v>0</v>
      </c>
      <c r="W59" s="47">
        <f t="array" ref="W59">IF($F59=W$6,0,SUM(($E59=1)*(W$57=1)*(W$6=core.xy.mgw)*($F59=$F$58:$F$82)))</f>
        <v>0</v>
      </c>
      <c r="X59" s="47">
        <f t="array" ref="X59">IF($F59=X$6,0,SUM(($E59=1)*(X$57=1)*(X$6=core.xy.mgw)*($F59=$F$58:$F$82)))</f>
        <v>0</v>
      </c>
      <c r="Y59" s="47">
        <f t="array" ref="Y59">IF($F59=Y$6,0,SUM(($E59=1)*(Y$57=1)*(Y$6=core.xy.mgw)*($F59=$F$58:$F$82)))</f>
        <v>0</v>
      </c>
      <c r="Z59" s="47">
        <f t="array" ref="Z59">IF($F59=Z$6,0,SUM(($E59=1)*(Z$57=1)*(Z$6=core.xy.mgw)*($F59=$F$58:$F$82)))</f>
        <v>0</v>
      </c>
      <c r="AA59" s="47">
        <f t="array" ref="AA59">IF($F59=AA$6,0,SUM(($E59=1)*(AA$57=1)*(AA$6=core.xy.mgw)*($F59=$F$58:$F$82)))</f>
        <v>0</v>
      </c>
      <c r="AB59" s="47">
        <f t="array" ref="AB59">IF($F59=AB$6,0,SUM(($E59=1)*(AB$57=1)*(AB$6=core.xy.mgw)*($F59=$F$58:$F$82)))</f>
        <v>0</v>
      </c>
      <c r="AC59" s="47">
        <f t="array" ref="AC59">IF($F59=AC$6,0,SUM(($E59=1)*(AC$57=1)*(AC$6=core.xy.mgw)*($F59=$F$58:$F$82)))</f>
        <v>0</v>
      </c>
      <c r="AD59" s="47">
        <f t="array" ref="AD59">IF($F59=AD$6,0,SUM(($E59=1)*(AD$57=1)*(AD$6=core.xy.mgw)*($F59=$F$58:$F$82)))</f>
        <v>0</v>
      </c>
      <c r="AE59" s="47">
        <f t="array" ref="AE59">IF($F59=AE$6,0,SUM(($E59=1)*(AE$57=1)*(AE$6=core.xy.mgw)*($F59=$F$58:$F$82)))</f>
        <v>0</v>
      </c>
      <c r="AF59" s="47">
        <f t="array" ref="AF59">IF($F59=AF$6,0,SUM(($E59=1)*(AF$57=1)*(AF$6=core.xy.mgw)*($F59=$F$58:$F$82)))</f>
        <v>0</v>
      </c>
      <c r="AG59" s="47">
        <f t="array" ref="AG59">IF($F59=AG$6,0,SUM(($E59=1)*(AG$57=1)*(AG$6=core.xy.mgw)*($F59=$F$58:$F$82)))</f>
        <v>0</v>
      </c>
      <c r="AH59" s="47">
        <f t="array" ref="AH59">IF($F59=AH$6,0,SUM(($E59=1)*(AH$57=1)*(AH$6=core.xy.mgw)*($F59=$F$58:$F$82)))</f>
        <v>0</v>
      </c>
      <c r="AI59" s="47">
        <f t="array" ref="AI59">IF($F59=AI$6,0,SUM(($E59=1)*(AI$57=1)*(AI$6=core.xy.mgw)*($F59=$F$58:$F$82)))</f>
        <v>0</v>
      </c>
      <c r="AJ59" s="47">
        <f t="array" ref="AJ59">IF($F59=AJ$6,0,SUM(($E59=1)*(AJ$57=1)*(AJ$6=core.xy.mgw)*($F59=$F$58:$F$82)))</f>
        <v>0</v>
      </c>
    </row>
    <row r="60" spans="1:37" outlineLevel="2" x14ac:dyDescent="0.3">
      <c r="E60" s="33">
        <f t="shared" si="2"/>
        <v>0</v>
      </c>
      <c r="F60" s="70">
        <v>3</v>
      </c>
      <c r="G60" s="71" t="str">
        <f t="shared" si="3"/>
        <v>Apurímac</v>
      </c>
      <c r="L60" s="47">
        <f t="array" ref="L60">IF($F60=L$6,0,SUM(($E60=1)*(L$57=1)*(L$6=core.xy.mgw)*($F60=$F$58:$F$82)))</f>
        <v>0</v>
      </c>
      <c r="M60" s="47">
        <f t="array" ref="M60">IF($F60=M$6,0,SUM(($E60=1)*(M$57=1)*(M$6=core.xy.mgw)*($F60=$F$58:$F$82)))</f>
        <v>0</v>
      </c>
      <c r="N60" s="47">
        <f t="array" ref="N60">IF($F60=N$6,0,SUM(($E60=1)*(N$57=1)*(N$6=core.xy.mgw)*($F60=$F$58:$F$82)))</f>
        <v>0</v>
      </c>
      <c r="O60" s="47">
        <f t="array" ref="O60">IF($F60=O$6,0,SUM(($E60=1)*(O$57=1)*(O$6=core.xy.mgw)*($F60=$F$58:$F$82)))</f>
        <v>0</v>
      </c>
      <c r="P60" s="47">
        <f t="array" ref="P60">IF($F60=P$6,0,SUM(($E60=1)*(P$57=1)*(P$6=core.xy.mgw)*($F60=$F$58:$F$82)))</f>
        <v>0</v>
      </c>
      <c r="Q60" s="47">
        <f t="array" ref="Q60">IF($F60=Q$6,0,SUM(($E60=1)*(Q$57=1)*(Q$6=core.xy.mgw)*($F60=$F$58:$F$82)))</f>
        <v>0</v>
      </c>
      <c r="R60" s="47">
        <f t="array" ref="R60">IF($F60=R$6,0,SUM(($E60=1)*(R$57=1)*(R$6=core.xy.mgw)*($F60=$F$58:$F$82)))</f>
        <v>0</v>
      </c>
      <c r="S60" s="47">
        <f t="array" ref="S60">IF($F60=S$6,0,SUM(($E60=1)*(S$57=1)*(S$6=core.xy.mgw)*($F60=$F$58:$F$82)))</f>
        <v>0</v>
      </c>
      <c r="T60" s="47">
        <f t="array" ref="T60">IF($F60=T$6,0,SUM(($E60=1)*(T$57=1)*(T$6=core.xy.mgw)*($F60=$F$58:$F$82)))</f>
        <v>0</v>
      </c>
      <c r="U60" s="47">
        <f t="array" ref="U60">IF($F60=U$6,0,SUM(($E60=1)*(U$57=1)*(U$6=core.xy.mgw)*($F60=$F$58:$F$82)))</f>
        <v>0</v>
      </c>
      <c r="V60" s="47">
        <f t="array" ref="V60">IF($F60=V$6,0,SUM(($E60=1)*(V$57=1)*(V$6=core.xy.mgw)*($F60=$F$58:$F$82)))</f>
        <v>0</v>
      </c>
      <c r="W60" s="47">
        <f t="array" ref="W60">IF($F60=W$6,0,SUM(($E60=1)*(W$57=1)*(W$6=core.xy.mgw)*($F60=$F$58:$F$82)))</f>
        <v>0</v>
      </c>
      <c r="X60" s="47">
        <f t="array" ref="X60">IF($F60=X$6,0,SUM(($E60=1)*(X$57=1)*(X$6=core.xy.mgw)*($F60=$F$58:$F$82)))</f>
        <v>0</v>
      </c>
      <c r="Y60" s="47">
        <f t="array" ref="Y60">IF($F60=Y$6,0,SUM(($E60=1)*(Y$57=1)*(Y$6=core.xy.mgw)*($F60=$F$58:$F$82)))</f>
        <v>0</v>
      </c>
      <c r="Z60" s="47">
        <f t="array" ref="Z60">IF($F60=Z$6,0,SUM(($E60=1)*(Z$57=1)*(Z$6=core.xy.mgw)*($F60=$F$58:$F$82)))</f>
        <v>0</v>
      </c>
      <c r="AA60" s="47">
        <f t="array" ref="AA60">IF($F60=AA$6,0,SUM(($E60=1)*(AA$57=1)*(AA$6=core.xy.mgw)*($F60=$F$58:$F$82)))</f>
        <v>0</v>
      </c>
      <c r="AB60" s="47">
        <f t="array" ref="AB60">IF($F60=AB$6,0,SUM(($E60=1)*(AB$57=1)*(AB$6=core.xy.mgw)*($F60=$F$58:$F$82)))</f>
        <v>0</v>
      </c>
      <c r="AC60" s="47">
        <f t="array" ref="AC60">IF($F60=AC$6,0,SUM(($E60=1)*(AC$57=1)*(AC$6=core.xy.mgw)*($F60=$F$58:$F$82)))</f>
        <v>0</v>
      </c>
      <c r="AD60" s="47">
        <f t="array" ref="AD60">IF($F60=AD$6,0,SUM(($E60=1)*(AD$57=1)*(AD$6=core.xy.mgw)*($F60=$F$58:$F$82)))</f>
        <v>0</v>
      </c>
      <c r="AE60" s="47">
        <f t="array" ref="AE60">IF($F60=AE$6,0,SUM(($E60=1)*(AE$57=1)*(AE$6=core.xy.mgw)*($F60=$F$58:$F$82)))</f>
        <v>0</v>
      </c>
      <c r="AF60" s="47">
        <f t="array" ref="AF60">IF($F60=AF$6,0,SUM(($E60=1)*(AF$57=1)*(AF$6=core.xy.mgw)*($F60=$F$58:$F$82)))</f>
        <v>0</v>
      </c>
      <c r="AG60" s="47">
        <f t="array" ref="AG60">IF($F60=AG$6,0,SUM(($E60=1)*(AG$57=1)*(AG$6=core.xy.mgw)*($F60=$F$58:$F$82)))</f>
        <v>0</v>
      </c>
      <c r="AH60" s="47">
        <f t="array" ref="AH60">IF($F60=AH$6,0,SUM(($E60=1)*(AH$57=1)*(AH$6=core.xy.mgw)*($F60=$F$58:$F$82)))</f>
        <v>0</v>
      </c>
      <c r="AI60" s="47">
        <f t="array" ref="AI60">IF($F60=AI$6,0,SUM(($E60=1)*(AI$57=1)*(AI$6=core.xy.mgw)*($F60=$F$58:$F$82)))</f>
        <v>0</v>
      </c>
      <c r="AJ60" s="47">
        <f t="array" ref="AJ60">IF($F60=AJ$6,0,SUM(($E60=1)*(AJ$57=1)*(AJ$6=core.xy.mgw)*($F60=$F$58:$F$82)))</f>
        <v>0</v>
      </c>
    </row>
    <row r="61" spans="1:37" outlineLevel="2" x14ac:dyDescent="0.3">
      <c r="E61" s="33">
        <f t="shared" si="2"/>
        <v>0</v>
      </c>
      <c r="F61" s="70">
        <v>4</v>
      </c>
      <c r="G61" s="71" t="str">
        <f t="shared" si="3"/>
        <v>Arequipa</v>
      </c>
      <c r="L61" s="47">
        <f t="array" ref="L61">IF($F61=L$6,0,SUM(($E61=1)*(L$57=1)*(L$6=core.xy.mgw)*($F61=$F$58:$F$82)))</f>
        <v>0</v>
      </c>
      <c r="M61" s="47">
        <f t="array" ref="M61">IF($F61=M$6,0,SUM(($E61=1)*(M$57=1)*(M$6=core.xy.mgw)*($F61=$F$58:$F$82)))</f>
        <v>0</v>
      </c>
      <c r="N61" s="47">
        <f t="array" ref="N61">IF($F61=N$6,0,SUM(($E61=1)*(N$57=1)*(N$6=core.xy.mgw)*($F61=$F$58:$F$82)))</f>
        <v>0</v>
      </c>
      <c r="O61" s="47">
        <f t="array" ref="O61">IF($F61=O$6,0,SUM(($E61=1)*(O$57=1)*(O$6=core.xy.mgw)*($F61=$F$58:$F$82)))</f>
        <v>0</v>
      </c>
      <c r="P61" s="47">
        <f t="array" ref="P61">IF($F61=P$6,0,SUM(($E61=1)*(P$57=1)*(P$6=core.xy.mgw)*($F61=$F$58:$F$82)))</f>
        <v>0</v>
      </c>
      <c r="Q61" s="47">
        <f t="array" ref="Q61">IF($F61=Q$6,0,SUM(($E61=1)*(Q$57=1)*(Q$6=core.xy.mgw)*($F61=$F$58:$F$82)))</f>
        <v>0</v>
      </c>
      <c r="R61" s="47">
        <f t="array" ref="R61">IF($F61=R$6,0,SUM(($E61=1)*(R$57=1)*(R$6=core.xy.mgw)*($F61=$F$58:$F$82)))</f>
        <v>0</v>
      </c>
      <c r="S61" s="47">
        <f t="array" ref="S61">IF($F61=S$6,0,SUM(($E61=1)*(S$57=1)*(S$6=core.xy.mgw)*($F61=$F$58:$F$82)))</f>
        <v>0</v>
      </c>
      <c r="T61" s="47">
        <f t="array" ref="T61">IF($F61=T$6,0,SUM(($E61=1)*(T$57=1)*(T$6=core.xy.mgw)*($F61=$F$58:$F$82)))</f>
        <v>0</v>
      </c>
      <c r="U61" s="47">
        <f t="array" ref="U61">IF($F61=U$6,0,SUM(($E61=1)*(U$57=1)*(U$6=core.xy.mgw)*($F61=$F$58:$F$82)))</f>
        <v>0</v>
      </c>
      <c r="V61" s="47">
        <f t="array" ref="V61">IF($F61=V$6,0,SUM(($E61=1)*(V$57=1)*(V$6=core.xy.mgw)*($F61=$F$58:$F$82)))</f>
        <v>0</v>
      </c>
      <c r="W61" s="47">
        <f t="array" ref="W61">IF($F61=W$6,0,SUM(($E61=1)*(W$57=1)*(W$6=core.xy.mgw)*($F61=$F$58:$F$82)))</f>
        <v>0</v>
      </c>
      <c r="X61" s="47">
        <f t="array" ref="X61">IF($F61=X$6,0,SUM(($E61=1)*(X$57=1)*(X$6=core.xy.mgw)*($F61=$F$58:$F$82)))</f>
        <v>0</v>
      </c>
      <c r="Y61" s="47">
        <f t="array" ref="Y61">IF($F61=Y$6,0,SUM(($E61=1)*(Y$57=1)*(Y$6=core.xy.mgw)*($F61=$F$58:$F$82)))</f>
        <v>0</v>
      </c>
      <c r="Z61" s="47">
        <f t="array" ref="Z61">IF($F61=Z$6,0,SUM(($E61=1)*(Z$57=1)*(Z$6=core.xy.mgw)*($F61=$F$58:$F$82)))</f>
        <v>0</v>
      </c>
      <c r="AA61" s="47">
        <f t="array" ref="AA61">IF($F61=AA$6,0,SUM(($E61=1)*(AA$57=1)*(AA$6=core.xy.mgw)*($F61=$F$58:$F$82)))</f>
        <v>0</v>
      </c>
      <c r="AB61" s="47">
        <f t="array" ref="AB61">IF($F61=AB$6,0,SUM(($E61=1)*(AB$57=1)*(AB$6=core.xy.mgw)*($F61=$F$58:$F$82)))</f>
        <v>0</v>
      </c>
      <c r="AC61" s="47">
        <f t="array" ref="AC61">IF($F61=AC$6,0,SUM(($E61=1)*(AC$57=1)*(AC$6=core.xy.mgw)*($F61=$F$58:$F$82)))</f>
        <v>0</v>
      </c>
      <c r="AD61" s="47">
        <f t="array" ref="AD61">IF($F61=AD$6,0,SUM(($E61=1)*(AD$57=1)*(AD$6=core.xy.mgw)*($F61=$F$58:$F$82)))</f>
        <v>0</v>
      </c>
      <c r="AE61" s="47">
        <f t="array" ref="AE61">IF($F61=AE$6,0,SUM(($E61=1)*(AE$57=1)*(AE$6=core.xy.mgw)*($F61=$F$58:$F$82)))</f>
        <v>0</v>
      </c>
      <c r="AF61" s="47">
        <f t="array" ref="AF61">IF($F61=AF$6,0,SUM(($E61=1)*(AF$57=1)*(AF$6=core.xy.mgw)*($F61=$F$58:$F$82)))</f>
        <v>0</v>
      </c>
      <c r="AG61" s="47">
        <f t="array" ref="AG61">IF($F61=AG$6,0,SUM(($E61=1)*(AG$57=1)*(AG$6=core.xy.mgw)*($F61=$F$58:$F$82)))</f>
        <v>0</v>
      </c>
      <c r="AH61" s="47">
        <f t="array" ref="AH61">IF($F61=AH$6,0,SUM(($E61=1)*(AH$57=1)*(AH$6=core.xy.mgw)*($F61=$F$58:$F$82)))</f>
        <v>0</v>
      </c>
      <c r="AI61" s="47">
        <f t="array" ref="AI61">IF($F61=AI$6,0,SUM(($E61=1)*(AI$57=1)*(AI$6=core.xy.mgw)*($F61=$F$58:$F$82)))</f>
        <v>0</v>
      </c>
      <c r="AJ61" s="47">
        <f t="array" ref="AJ61">IF($F61=AJ$6,0,SUM(($E61=1)*(AJ$57=1)*(AJ$6=core.xy.mgw)*($F61=$F$58:$F$82)))</f>
        <v>0</v>
      </c>
    </row>
    <row r="62" spans="1:37" outlineLevel="2" x14ac:dyDescent="0.3">
      <c r="E62" s="33">
        <f t="shared" si="2"/>
        <v>1</v>
      </c>
      <c r="F62" s="70">
        <v>5</v>
      </c>
      <c r="G62" s="71" t="str">
        <f t="shared" si="3"/>
        <v>Ayacucho</v>
      </c>
      <c r="L62" s="47">
        <f t="array" ref="L62">IF($F62=L$6,0,SUM(($E62=1)*(L$57=1)*(L$6=core.xy.mgw)*($F62=$F$58:$F$82)))</f>
        <v>0</v>
      </c>
      <c r="M62" s="47">
        <f t="array" ref="M62">IF($F62=M$6,0,SUM(($E62=1)*(M$57=1)*(M$6=core.xy.mgw)*($F62=$F$58:$F$82)))</f>
        <v>0</v>
      </c>
      <c r="N62" s="47">
        <f t="array" ref="N62">IF($F62=N$6,0,SUM(($E62=1)*(N$57=1)*(N$6=core.xy.mgw)*($F62=$F$58:$F$82)))</f>
        <v>0</v>
      </c>
      <c r="O62" s="47">
        <f t="array" ref="O62">IF($F62=O$6,0,SUM(($E62=1)*(O$57=1)*(O$6=core.xy.mgw)*($F62=$F$58:$F$82)))</f>
        <v>0</v>
      </c>
      <c r="P62" s="47">
        <f t="array" ref="P62">IF($F62=P$6,0,SUM(($E62=1)*(P$57=1)*(P$6=core.xy.mgw)*($F62=$F$58:$F$82)))</f>
        <v>0</v>
      </c>
      <c r="Q62" s="47">
        <f t="array" ref="Q62">IF($F62=Q$6,0,SUM(($E62=1)*(Q$57=1)*(Q$6=core.xy.mgw)*($F62=$F$58:$F$82)))</f>
        <v>0</v>
      </c>
      <c r="R62" s="47">
        <f t="array" ref="R62">IF($F62=R$6,0,SUM(($E62=1)*(R$57=1)*(R$6=core.xy.mgw)*($F62=$F$58:$F$82)))</f>
        <v>0</v>
      </c>
      <c r="S62" s="47">
        <f t="array" ref="S62">IF($F62=S$6,0,SUM(($E62=1)*(S$57=1)*(S$6=core.xy.mgw)*($F62=$F$58:$F$82)))</f>
        <v>0</v>
      </c>
      <c r="T62" s="47">
        <f t="array" ref="T62">IF($F62=T$6,0,SUM(($E62=1)*(T$57=1)*(T$6=core.xy.mgw)*($F62=$F$58:$F$82)))</f>
        <v>0</v>
      </c>
      <c r="U62" s="47">
        <f t="array" ref="U62">IF($F62=U$6,0,SUM(($E62=1)*(U$57=1)*(U$6=core.xy.mgw)*($F62=$F$58:$F$82)))</f>
        <v>0</v>
      </c>
      <c r="V62" s="47">
        <f t="array" ref="V62">IF($F62=V$6,0,SUM(($E62=1)*(V$57=1)*(V$6=core.xy.mgw)*($F62=$F$58:$F$82)))</f>
        <v>0</v>
      </c>
      <c r="W62" s="47">
        <f t="array" ref="W62">IF($F62=W$6,0,SUM(($E62=1)*(W$57=1)*(W$6=core.xy.mgw)*($F62=$F$58:$F$82)))</f>
        <v>0</v>
      </c>
      <c r="X62" s="47">
        <f t="array" ref="X62">IF($F62=X$6,0,SUM(($E62=1)*(X$57=1)*(X$6=core.xy.mgw)*($F62=$F$58:$F$82)))</f>
        <v>0</v>
      </c>
      <c r="Y62" s="47">
        <f t="array" ref="Y62">IF($F62=Y$6,0,SUM(($E62=1)*(Y$57=1)*(Y$6=core.xy.mgw)*($F62=$F$58:$F$82)))</f>
        <v>0</v>
      </c>
      <c r="Z62" s="47">
        <f t="array" ref="Z62">IF($F62=Z$6,0,SUM(($E62=1)*(Z$57=1)*(Z$6=core.xy.mgw)*($F62=$F$58:$F$82)))</f>
        <v>0</v>
      </c>
      <c r="AA62" s="47">
        <f t="array" ref="AA62">IF($F62=AA$6,0,SUM(($E62=1)*(AA$57=1)*(AA$6=core.xy.mgw)*($F62=$F$58:$F$82)))</f>
        <v>0</v>
      </c>
      <c r="AB62" s="47">
        <f t="array" ref="AB62">IF($F62=AB$6,0,SUM(($E62=1)*(AB$57=1)*(AB$6=core.xy.mgw)*($F62=$F$58:$F$82)))</f>
        <v>0</v>
      </c>
      <c r="AC62" s="47">
        <f t="array" ref="AC62">IF($F62=AC$6,0,SUM(($E62=1)*(AC$57=1)*(AC$6=core.xy.mgw)*($F62=$F$58:$F$82)))</f>
        <v>0</v>
      </c>
      <c r="AD62" s="47">
        <f t="array" ref="AD62">IF($F62=AD$6,0,SUM(($E62=1)*(AD$57=1)*(AD$6=core.xy.mgw)*($F62=$F$58:$F$82)))</f>
        <v>0</v>
      </c>
      <c r="AE62" s="47">
        <f t="array" ref="AE62">IF($F62=AE$6,0,SUM(($E62=1)*(AE$57=1)*(AE$6=core.xy.mgw)*($F62=$F$58:$F$82)))</f>
        <v>0</v>
      </c>
      <c r="AF62" s="47">
        <f t="array" ref="AF62">IF($F62=AF$6,0,SUM(($E62=1)*(AF$57=1)*(AF$6=core.xy.mgw)*($F62=$F$58:$F$82)))</f>
        <v>0</v>
      </c>
      <c r="AG62" s="47">
        <f t="array" ref="AG62">IF($F62=AG$6,0,SUM(($E62=1)*(AG$57=1)*(AG$6=core.xy.mgw)*($F62=$F$58:$F$82)))</f>
        <v>0</v>
      </c>
      <c r="AH62" s="47">
        <f t="array" ref="AH62">IF($F62=AH$6,0,SUM(($E62=1)*(AH$57=1)*(AH$6=core.xy.mgw)*($F62=$F$58:$F$82)))</f>
        <v>0</v>
      </c>
      <c r="AI62" s="47">
        <f t="array" ref="AI62">IF($F62=AI$6,0,SUM(($E62=1)*(AI$57=1)*(AI$6=core.xy.mgw)*($F62=$F$58:$F$82)))</f>
        <v>0</v>
      </c>
      <c r="AJ62" s="47">
        <f t="array" ref="AJ62">IF($F62=AJ$6,0,SUM(($E62=1)*(AJ$57=1)*(AJ$6=core.xy.mgw)*($F62=$F$58:$F$82)))</f>
        <v>0</v>
      </c>
    </row>
    <row r="63" spans="1:37" outlineLevel="2" x14ac:dyDescent="0.3">
      <c r="E63" s="33">
        <f t="shared" si="2"/>
        <v>0</v>
      </c>
      <c r="F63" s="70">
        <v>6</v>
      </c>
      <c r="G63" s="71" t="str">
        <f t="shared" si="3"/>
        <v>Cajamarca</v>
      </c>
      <c r="L63" s="47">
        <f t="array" ref="L63">IF($F63=L$6,0,SUM(($E63=1)*(L$57=1)*(L$6=core.xy.mgw)*($F63=$F$58:$F$82)))</f>
        <v>0</v>
      </c>
      <c r="M63" s="47">
        <f t="array" ref="M63">IF($F63=M$6,0,SUM(($E63=1)*(M$57=1)*(M$6=core.xy.mgw)*($F63=$F$58:$F$82)))</f>
        <v>0</v>
      </c>
      <c r="N63" s="47">
        <f t="array" ref="N63">IF($F63=N$6,0,SUM(($E63=1)*(N$57=1)*(N$6=core.xy.mgw)*($F63=$F$58:$F$82)))</f>
        <v>0</v>
      </c>
      <c r="O63" s="47">
        <f t="array" ref="O63">IF($F63=O$6,0,SUM(($E63=1)*(O$57=1)*(O$6=core.xy.mgw)*($F63=$F$58:$F$82)))</f>
        <v>0</v>
      </c>
      <c r="P63" s="47">
        <f t="array" ref="P63">IF($F63=P$6,0,SUM(($E63=1)*(P$57=1)*(P$6=core.xy.mgw)*($F63=$F$58:$F$82)))</f>
        <v>0</v>
      </c>
      <c r="Q63" s="47">
        <f t="array" ref="Q63">IF($F63=Q$6,0,SUM(($E63=1)*(Q$57=1)*(Q$6=core.xy.mgw)*($F63=$F$58:$F$82)))</f>
        <v>0</v>
      </c>
      <c r="R63" s="47">
        <f t="array" ref="R63">IF($F63=R$6,0,SUM(($E63=1)*(R$57=1)*(R$6=core.xy.mgw)*($F63=$F$58:$F$82)))</f>
        <v>0</v>
      </c>
      <c r="S63" s="47">
        <f t="array" ref="S63">IF($F63=S$6,0,SUM(($E63=1)*(S$57=1)*(S$6=core.xy.mgw)*($F63=$F$58:$F$82)))</f>
        <v>0</v>
      </c>
      <c r="T63" s="47">
        <f t="array" ref="T63">IF($F63=T$6,0,SUM(($E63=1)*(T$57=1)*(T$6=core.xy.mgw)*($F63=$F$58:$F$82)))</f>
        <v>0</v>
      </c>
      <c r="U63" s="47">
        <f t="array" ref="U63">IF($F63=U$6,0,SUM(($E63=1)*(U$57=1)*(U$6=core.xy.mgw)*($F63=$F$58:$F$82)))</f>
        <v>0</v>
      </c>
      <c r="V63" s="47">
        <f t="array" ref="V63">IF($F63=V$6,0,SUM(($E63=1)*(V$57=1)*(V$6=core.xy.mgw)*($F63=$F$58:$F$82)))</f>
        <v>0</v>
      </c>
      <c r="W63" s="47">
        <f t="array" ref="W63">IF($F63=W$6,0,SUM(($E63=1)*(W$57=1)*(W$6=core.xy.mgw)*($F63=$F$58:$F$82)))</f>
        <v>0</v>
      </c>
      <c r="X63" s="47">
        <f t="array" ref="X63">IF($F63=X$6,0,SUM(($E63=1)*(X$57=1)*(X$6=core.xy.mgw)*($F63=$F$58:$F$82)))</f>
        <v>0</v>
      </c>
      <c r="Y63" s="47">
        <f t="array" ref="Y63">IF($F63=Y$6,0,SUM(($E63=1)*(Y$57=1)*(Y$6=core.xy.mgw)*($F63=$F$58:$F$82)))</f>
        <v>0</v>
      </c>
      <c r="Z63" s="47">
        <f t="array" ref="Z63">IF($F63=Z$6,0,SUM(($E63=1)*(Z$57=1)*(Z$6=core.xy.mgw)*($F63=$F$58:$F$82)))</f>
        <v>0</v>
      </c>
      <c r="AA63" s="47">
        <f t="array" ref="AA63">IF($F63=AA$6,0,SUM(($E63=1)*(AA$57=1)*(AA$6=core.xy.mgw)*($F63=$F$58:$F$82)))</f>
        <v>0</v>
      </c>
      <c r="AB63" s="47">
        <f t="array" ref="AB63">IF($F63=AB$6,0,SUM(($E63=1)*(AB$57=1)*(AB$6=core.xy.mgw)*($F63=$F$58:$F$82)))</f>
        <v>0</v>
      </c>
      <c r="AC63" s="47">
        <f t="array" ref="AC63">IF($F63=AC$6,0,SUM(($E63=1)*(AC$57=1)*(AC$6=core.xy.mgw)*($F63=$F$58:$F$82)))</f>
        <v>0</v>
      </c>
      <c r="AD63" s="47">
        <f t="array" ref="AD63">IF($F63=AD$6,0,SUM(($E63=1)*(AD$57=1)*(AD$6=core.xy.mgw)*($F63=$F$58:$F$82)))</f>
        <v>0</v>
      </c>
      <c r="AE63" s="47">
        <f t="array" ref="AE63">IF($F63=AE$6,0,SUM(($E63=1)*(AE$57=1)*(AE$6=core.xy.mgw)*($F63=$F$58:$F$82)))</f>
        <v>0</v>
      </c>
      <c r="AF63" s="47">
        <f t="array" ref="AF63">IF($F63=AF$6,0,SUM(($E63=1)*(AF$57=1)*(AF$6=core.xy.mgw)*($F63=$F$58:$F$82)))</f>
        <v>0</v>
      </c>
      <c r="AG63" s="47">
        <f t="array" ref="AG63">IF($F63=AG$6,0,SUM(($E63=1)*(AG$57=1)*(AG$6=core.xy.mgw)*($F63=$F$58:$F$82)))</f>
        <v>0</v>
      </c>
      <c r="AH63" s="47">
        <f t="array" ref="AH63">IF($F63=AH$6,0,SUM(($E63=1)*(AH$57=1)*(AH$6=core.xy.mgw)*($F63=$F$58:$F$82)))</f>
        <v>0</v>
      </c>
      <c r="AI63" s="47">
        <f t="array" ref="AI63">IF($F63=AI$6,0,SUM(($E63=1)*(AI$57=1)*(AI$6=core.xy.mgw)*($F63=$F$58:$F$82)))</f>
        <v>0</v>
      </c>
      <c r="AJ63" s="47">
        <f t="array" ref="AJ63">IF($F63=AJ$6,0,SUM(($E63=1)*(AJ$57=1)*(AJ$6=core.xy.mgw)*($F63=$F$58:$F$82)))</f>
        <v>0</v>
      </c>
    </row>
    <row r="64" spans="1:37" outlineLevel="2" x14ac:dyDescent="0.3">
      <c r="E64" s="33">
        <f t="shared" si="2"/>
        <v>0</v>
      </c>
      <c r="F64" s="70">
        <v>7</v>
      </c>
      <c r="G64" s="71" t="str">
        <f t="shared" si="3"/>
        <v>Callao</v>
      </c>
      <c r="L64" s="47">
        <f t="array" ref="L64">IF($F64=L$6,0,SUM(($E64=1)*(L$57=1)*(L$6=core.xy.mgw)*($F64=$F$58:$F$82)))</f>
        <v>0</v>
      </c>
      <c r="M64" s="47">
        <f t="array" ref="M64">IF($F64=M$6,0,SUM(($E64=1)*(M$57=1)*(M$6=core.xy.mgw)*($F64=$F$58:$F$82)))</f>
        <v>0</v>
      </c>
      <c r="N64" s="47">
        <f t="array" ref="N64">IF($F64=N$6,0,SUM(($E64=1)*(N$57=1)*(N$6=core.xy.mgw)*($F64=$F$58:$F$82)))</f>
        <v>0</v>
      </c>
      <c r="O64" s="47">
        <f t="array" ref="O64">IF($F64=O$6,0,SUM(($E64=1)*(O$57=1)*(O$6=core.xy.mgw)*($F64=$F$58:$F$82)))</f>
        <v>0</v>
      </c>
      <c r="P64" s="47">
        <f t="array" ref="P64">IF($F64=P$6,0,SUM(($E64=1)*(P$57=1)*(P$6=core.xy.mgw)*($F64=$F$58:$F$82)))</f>
        <v>0</v>
      </c>
      <c r="Q64" s="47">
        <f t="array" ref="Q64">IF($F64=Q$6,0,SUM(($E64=1)*(Q$57=1)*(Q$6=core.xy.mgw)*($F64=$F$58:$F$82)))</f>
        <v>0</v>
      </c>
      <c r="R64" s="47">
        <f t="array" ref="R64">IF($F64=R$6,0,SUM(($E64=1)*(R$57=1)*(R$6=core.xy.mgw)*($F64=$F$58:$F$82)))</f>
        <v>0</v>
      </c>
      <c r="S64" s="47">
        <f t="array" ref="S64">IF($F64=S$6,0,SUM(($E64=1)*(S$57=1)*(S$6=core.xy.mgw)*($F64=$F$58:$F$82)))</f>
        <v>0</v>
      </c>
      <c r="T64" s="47">
        <f t="array" ref="T64">IF($F64=T$6,0,SUM(($E64=1)*(T$57=1)*(T$6=core.xy.mgw)*($F64=$F$58:$F$82)))</f>
        <v>0</v>
      </c>
      <c r="U64" s="47">
        <f t="array" ref="U64">IF($F64=U$6,0,SUM(($E64=1)*(U$57=1)*(U$6=core.xy.mgw)*($F64=$F$58:$F$82)))</f>
        <v>0</v>
      </c>
      <c r="V64" s="47">
        <f t="array" ref="V64">IF($F64=V$6,0,SUM(($E64=1)*(V$57=1)*(V$6=core.xy.mgw)*($F64=$F$58:$F$82)))</f>
        <v>0</v>
      </c>
      <c r="W64" s="47">
        <f t="array" ref="W64">IF($F64=W$6,0,SUM(($E64=1)*(W$57=1)*(W$6=core.xy.mgw)*($F64=$F$58:$F$82)))</f>
        <v>0</v>
      </c>
      <c r="X64" s="47">
        <f t="array" ref="X64">IF($F64=X$6,0,SUM(($E64=1)*(X$57=1)*(X$6=core.xy.mgw)*($F64=$F$58:$F$82)))</f>
        <v>0</v>
      </c>
      <c r="Y64" s="47">
        <f t="array" ref="Y64">IF($F64=Y$6,0,SUM(($E64=1)*(Y$57=1)*(Y$6=core.xy.mgw)*($F64=$F$58:$F$82)))</f>
        <v>0</v>
      </c>
      <c r="Z64" s="47">
        <f t="array" ref="Z64">IF($F64=Z$6,0,SUM(($E64=1)*(Z$57=1)*(Z$6=core.xy.mgw)*($F64=$F$58:$F$82)))</f>
        <v>0</v>
      </c>
      <c r="AA64" s="47">
        <f t="array" ref="AA64">IF($F64=AA$6,0,SUM(($E64=1)*(AA$57=1)*(AA$6=core.xy.mgw)*($F64=$F$58:$F$82)))</f>
        <v>0</v>
      </c>
      <c r="AB64" s="47">
        <f t="array" ref="AB64">IF($F64=AB$6,0,SUM(($E64=1)*(AB$57=1)*(AB$6=core.xy.mgw)*($F64=$F$58:$F$82)))</f>
        <v>0</v>
      </c>
      <c r="AC64" s="47">
        <f t="array" ref="AC64">IF($F64=AC$6,0,SUM(($E64=1)*(AC$57=1)*(AC$6=core.xy.mgw)*($F64=$F$58:$F$82)))</f>
        <v>0</v>
      </c>
      <c r="AD64" s="47">
        <f t="array" ref="AD64">IF($F64=AD$6,0,SUM(($E64=1)*(AD$57=1)*(AD$6=core.xy.mgw)*($F64=$F$58:$F$82)))</f>
        <v>0</v>
      </c>
      <c r="AE64" s="47">
        <f t="array" ref="AE64">IF($F64=AE$6,0,SUM(($E64=1)*(AE$57=1)*(AE$6=core.xy.mgw)*($F64=$F$58:$F$82)))</f>
        <v>0</v>
      </c>
      <c r="AF64" s="47">
        <f t="array" ref="AF64">IF($F64=AF$6,0,SUM(($E64=1)*(AF$57=1)*(AF$6=core.xy.mgw)*($F64=$F$58:$F$82)))</f>
        <v>0</v>
      </c>
      <c r="AG64" s="47">
        <f t="array" ref="AG64">IF($F64=AG$6,0,SUM(($E64=1)*(AG$57=1)*(AG$6=core.xy.mgw)*($F64=$F$58:$F$82)))</f>
        <v>0</v>
      </c>
      <c r="AH64" s="47">
        <f t="array" ref="AH64">IF($F64=AH$6,0,SUM(($E64=1)*(AH$57=1)*(AH$6=core.xy.mgw)*($F64=$F$58:$F$82)))</f>
        <v>0</v>
      </c>
      <c r="AI64" s="47">
        <f t="array" ref="AI64">IF($F64=AI$6,0,SUM(($E64=1)*(AI$57=1)*(AI$6=core.xy.mgw)*($F64=$F$58:$F$82)))</f>
        <v>0</v>
      </c>
      <c r="AJ64" s="47">
        <f t="array" ref="AJ64">IF($F64=AJ$6,0,SUM(($E64=1)*(AJ$57=1)*(AJ$6=core.xy.mgw)*($F64=$F$58:$F$82)))</f>
        <v>0</v>
      </c>
    </row>
    <row r="65" spans="5:36" outlineLevel="2" x14ac:dyDescent="0.3">
      <c r="E65" s="33">
        <f t="shared" si="2"/>
        <v>0</v>
      </c>
      <c r="F65" s="70">
        <v>8</v>
      </c>
      <c r="G65" s="71" t="str">
        <f t="shared" si="3"/>
        <v>Cusco</v>
      </c>
      <c r="L65" s="47">
        <f t="array" ref="L65">IF($F65=L$6,0,SUM(($E65=1)*(L$57=1)*(L$6=core.xy.mgw)*($F65=$F$58:$F$82)))</f>
        <v>0</v>
      </c>
      <c r="M65" s="47">
        <f t="array" ref="M65">IF($F65=M$6,0,SUM(($E65=1)*(M$57=1)*(M$6=core.xy.mgw)*($F65=$F$58:$F$82)))</f>
        <v>0</v>
      </c>
      <c r="N65" s="47">
        <f t="array" ref="N65">IF($F65=N$6,0,SUM(($E65=1)*(N$57=1)*(N$6=core.xy.mgw)*($F65=$F$58:$F$82)))</f>
        <v>0</v>
      </c>
      <c r="O65" s="47">
        <f t="array" ref="O65">IF($F65=O$6,0,SUM(($E65=1)*(O$57=1)*(O$6=core.xy.mgw)*($F65=$F$58:$F$82)))</f>
        <v>0</v>
      </c>
      <c r="P65" s="47">
        <f t="array" ref="P65">IF($F65=P$6,0,SUM(($E65=1)*(P$57=1)*(P$6=core.xy.mgw)*($F65=$F$58:$F$82)))</f>
        <v>0</v>
      </c>
      <c r="Q65" s="47">
        <f t="array" ref="Q65">IF($F65=Q$6,0,SUM(($E65=1)*(Q$57=1)*(Q$6=core.xy.mgw)*($F65=$F$58:$F$82)))</f>
        <v>0</v>
      </c>
      <c r="R65" s="47">
        <f t="array" ref="R65">IF($F65=R$6,0,SUM(($E65=1)*(R$57=1)*(R$6=core.xy.mgw)*($F65=$F$58:$F$82)))</f>
        <v>0</v>
      </c>
      <c r="S65" s="47">
        <f t="array" ref="S65">IF($F65=S$6,0,SUM(($E65=1)*(S$57=1)*(S$6=core.xy.mgw)*($F65=$F$58:$F$82)))</f>
        <v>0</v>
      </c>
      <c r="T65" s="47">
        <f t="array" ref="T65">IF($F65=T$6,0,SUM(($E65=1)*(T$57=1)*(T$6=core.xy.mgw)*($F65=$F$58:$F$82)))</f>
        <v>0</v>
      </c>
      <c r="U65" s="47">
        <f t="array" ref="U65">IF($F65=U$6,0,SUM(($E65=1)*(U$57=1)*(U$6=core.xy.mgw)*($F65=$F$58:$F$82)))</f>
        <v>0</v>
      </c>
      <c r="V65" s="47">
        <f t="array" ref="V65">IF($F65=V$6,0,SUM(($E65=1)*(V$57=1)*(V$6=core.xy.mgw)*($F65=$F$58:$F$82)))</f>
        <v>0</v>
      </c>
      <c r="W65" s="47">
        <f t="array" ref="W65">IF($F65=W$6,0,SUM(($E65=1)*(W$57=1)*(W$6=core.xy.mgw)*($F65=$F$58:$F$82)))</f>
        <v>0</v>
      </c>
      <c r="X65" s="47">
        <f t="array" ref="X65">IF($F65=X$6,0,SUM(($E65=1)*(X$57=1)*(X$6=core.xy.mgw)*($F65=$F$58:$F$82)))</f>
        <v>0</v>
      </c>
      <c r="Y65" s="47">
        <f t="array" ref="Y65">IF($F65=Y$6,0,SUM(($E65=1)*(Y$57=1)*(Y$6=core.xy.mgw)*($F65=$F$58:$F$82)))</f>
        <v>0</v>
      </c>
      <c r="Z65" s="47">
        <f t="array" ref="Z65">IF($F65=Z$6,0,SUM(($E65=1)*(Z$57=1)*(Z$6=core.xy.mgw)*($F65=$F$58:$F$82)))</f>
        <v>0</v>
      </c>
      <c r="AA65" s="47">
        <f t="array" ref="AA65">IF($F65=AA$6,0,SUM(($E65=1)*(AA$57=1)*(AA$6=core.xy.mgw)*($F65=$F$58:$F$82)))</f>
        <v>0</v>
      </c>
      <c r="AB65" s="47">
        <f t="array" ref="AB65">IF($F65=AB$6,0,SUM(($E65=1)*(AB$57=1)*(AB$6=core.xy.mgw)*($F65=$F$58:$F$82)))</f>
        <v>0</v>
      </c>
      <c r="AC65" s="47">
        <f t="array" ref="AC65">IF($F65=AC$6,0,SUM(($E65=1)*(AC$57=1)*(AC$6=core.xy.mgw)*($F65=$F$58:$F$82)))</f>
        <v>0</v>
      </c>
      <c r="AD65" s="47">
        <f t="array" ref="AD65">IF($F65=AD$6,0,SUM(($E65=1)*(AD$57=1)*(AD$6=core.xy.mgw)*($F65=$F$58:$F$82)))</f>
        <v>0</v>
      </c>
      <c r="AE65" s="47">
        <f t="array" ref="AE65">IF($F65=AE$6,0,SUM(($E65=1)*(AE$57=1)*(AE$6=core.xy.mgw)*($F65=$F$58:$F$82)))</f>
        <v>0</v>
      </c>
      <c r="AF65" s="47">
        <f t="array" ref="AF65">IF($F65=AF$6,0,SUM(($E65=1)*(AF$57=1)*(AF$6=core.xy.mgw)*($F65=$F$58:$F$82)))</f>
        <v>0</v>
      </c>
      <c r="AG65" s="47">
        <f t="array" ref="AG65">IF($F65=AG$6,0,SUM(($E65=1)*(AG$57=1)*(AG$6=core.xy.mgw)*($F65=$F$58:$F$82)))</f>
        <v>0</v>
      </c>
      <c r="AH65" s="47">
        <f t="array" ref="AH65">IF($F65=AH$6,0,SUM(($E65=1)*(AH$57=1)*(AH$6=core.xy.mgw)*($F65=$F$58:$F$82)))</f>
        <v>0</v>
      </c>
      <c r="AI65" s="47">
        <f t="array" ref="AI65">IF($F65=AI$6,0,SUM(($E65=1)*(AI$57=1)*(AI$6=core.xy.mgw)*($F65=$F$58:$F$82)))</f>
        <v>0</v>
      </c>
      <c r="AJ65" s="47">
        <f t="array" ref="AJ65">IF($F65=AJ$6,0,SUM(($E65=1)*(AJ$57=1)*(AJ$6=core.xy.mgw)*($F65=$F$58:$F$82)))</f>
        <v>0</v>
      </c>
    </row>
    <row r="66" spans="5:36" outlineLevel="2" x14ac:dyDescent="0.3">
      <c r="E66" s="33">
        <f t="shared" si="2"/>
        <v>0</v>
      </c>
      <c r="F66" s="70">
        <v>9</v>
      </c>
      <c r="G66" s="71" t="str">
        <f t="shared" si="3"/>
        <v>Huancavelica</v>
      </c>
      <c r="L66" s="47">
        <f t="array" ref="L66">IF($F66=L$6,0,SUM(($E66=1)*(L$57=1)*(L$6=core.xy.mgw)*($F66=$F$58:$F$82)))</f>
        <v>0</v>
      </c>
      <c r="M66" s="47">
        <f t="array" ref="M66">IF($F66=M$6,0,SUM(($E66=1)*(M$57=1)*(M$6=core.xy.mgw)*($F66=$F$58:$F$82)))</f>
        <v>0</v>
      </c>
      <c r="N66" s="47">
        <f t="array" ref="N66">IF($F66=N$6,0,SUM(($E66=1)*(N$57=1)*(N$6=core.xy.mgw)*($F66=$F$58:$F$82)))</f>
        <v>0</v>
      </c>
      <c r="O66" s="47">
        <f t="array" ref="O66">IF($F66=O$6,0,SUM(($E66=1)*(O$57=1)*(O$6=core.xy.mgw)*($F66=$F$58:$F$82)))</f>
        <v>0</v>
      </c>
      <c r="P66" s="47">
        <f t="array" ref="P66">IF($F66=P$6,0,SUM(($E66=1)*(P$57=1)*(P$6=core.xy.mgw)*($F66=$F$58:$F$82)))</f>
        <v>0</v>
      </c>
      <c r="Q66" s="47">
        <f t="array" ref="Q66">IF($F66=Q$6,0,SUM(($E66=1)*(Q$57=1)*(Q$6=core.xy.mgw)*($F66=$F$58:$F$82)))</f>
        <v>0</v>
      </c>
      <c r="R66" s="47">
        <f t="array" ref="R66">IF($F66=R$6,0,SUM(($E66=1)*(R$57=1)*(R$6=core.xy.mgw)*($F66=$F$58:$F$82)))</f>
        <v>0</v>
      </c>
      <c r="S66" s="47">
        <f t="array" ref="S66">IF($F66=S$6,0,SUM(($E66=1)*(S$57=1)*(S$6=core.xy.mgw)*($F66=$F$58:$F$82)))</f>
        <v>0</v>
      </c>
      <c r="T66" s="47">
        <f t="array" ref="T66">IF($F66=T$6,0,SUM(($E66=1)*(T$57=1)*(T$6=core.xy.mgw)*($F66=$F$58:$F$82)))</f>
        <v>0</v>
      </c>
      <c r="U66" s="47">
        <f t="array" ref="U66">IF($F66=U$6,0,SUM(($E66=1)*(U$57=1)*(U$6=core.xy.mgw)*($F66=$F$58:$F$82)))</f>
        <v>0</v>
      </c>
      <c r="V66" s="47">
        <f t="array" ref="V66">IF($F66=V$6,0,SUM(($E66=1)*(V$57=1)*(V$6=core.xy.mgw)*($F66=$F$58:$F$82)))</f>
        <v>0</v>
      </c>
      <c r="W66" s="47">
        <f t="array" ref="W66">IF($F66=W$6,0,SUM(($E66=1)*(W$57=1)*(W$6=core.xy.mgw)*($F66=$F$58:$F$82)))</f>
        <v>0</v>
      </c>
      <c r="X66" s="47">
        <f t="array" ref="X66">IF($F66=X$6,0,SUM(($E66=1)*(X$57=1)*(X$6=core.xy.mgw)*($F66=$F$58:$F$82)))</f>
        <v>0</v>
      </c>
      <c r="Y66" s="47">
        <f t="array" ref="Y66">IF($F66=Y$6,0,SUM(($E66=1)*(Y$57=1)*(Y$6=core.xy.mgw)*($F66=$F$58:$F$82)))</f>
        <v>0</v>
      </c>
      <c r="Z66" s="47">
        <f t="array" ref="Z66">IF($F66=Z$6,0,SUM(($E66=1)*(Z$57=1)*(Z$6=core.xy.mgw)*($F66=$F$58:$F$82)))</f>
        <v>0</v>
      </c>
      <c r="AA66" s="47">
        <f t="array" ref="AA66">IF($F66=AA$6,0,SUM(($E66=1)*(AA$57=1)*(AA$6=core.xy.mgw)*($F66=$F$58:$F$82)))</f>
        <v>0</v>
      </c>
      <c r="AB66" s="47">
        <f t="array" ref="AB66">IF($F66=AB$6,0,SUM(($E66=1)*(AB$57=1)*(AB$6=core.xy.mgw)*($F66=$F$58:$F$82)))</f>
        <v>0</v>
      </c>
      <c r="AC66" s="47">
        <f t="array" ref="AC66">IF($F66=AC$6,0,SUM(($E66=1)*(AC$57=1)*(AC$6=core.xy.mgw)*($F66=$F$58:$F$82)))</f>
        <v>0</v>
      </c>
      <c r="AD66" s="47">
        <f t="array" ref="AD66">IF($F66=AD$6,0,SUM(($E66=1)*(AD$57=1)*(AD$6=core.xy.mgw)*($F66=$F$58:$F$82)))</f>
        <v>0</v>
      </c>
      <c r="AE66" s="47">
        <f t="array" ref="AE66">IF($F66=AE$6,0,SUM(($E66=1)*(AE$57=1)*(AE$6=core.xy.mgw)*($F66=$F$58:$F$82)))</f>
        <v>0</v>
      </c>
      <c r="AF66" s="47">
        <f t="array" ref="AF66">IF($F66=AF$6,0,SUM(($E66=1)*(AF$57=1)*(AF$6=core.xy.mgw)*($F66=$F$58:$F$82)))</f>
        <v>0</v>
      </c>
      <c r="AG66" s="47">
        <f t="array" ref="AG66">IF($F66=AG$6,0,SUM(($E66=1)*(AG$57=1)*(AG$6=core.xy.mgw)*($F66=$F$58:$F$82)))</f>
        <v>0</v>
      </c>
      <c r="AH66" s="47">
        <f t="array" ref="AH66">IF($F66=AH$6,0,SUM(($E66=1)*(AH$57=1)*(AH$6=core.xy.mgw)*($F66=$F$58:$F$82)))</f>
        <v>0</v>
      </c>
      <c r="AI66" s="47">
        <f t="array" ref="AI66">IF($F66=AI$6,0,SUM(($E66=1)*(AI$57=1)*(AI$6=core.xy.mgw)*($F66=$F$58:$F$82)))</f>
        <v>0</v>
      </c>
      <c r="AJ66" s="47">
        <f t="array" ref="AJ66">IF($F66=AJ$6,0,SUM(($E66=1)*(AJ$57=1)*(AJ$6=core.xy.mgw)*($F66=$F$58:$F$82)))</f>
        <v>0</v>
      </c>
    </row>
    <row r="67" spans="5:36" outlineLevel="2" x14ac:dyDescent="0.3">
      <c r="E67" s="33">
        <f t="shared" si="2"/>
        <v>1</v>
      </c>
      <c r="F67" s="70">
        <v>10</v>
      </c>
      <c r="G67" s="71" t="str">
        <f t="shared" si="3"/>
        <v>Huánuco</v>
      </c>
      <c r="L67" s="47">
        <f t="array" ref="L67">IF($F67=L$6,0,SUM(($E67=1)*(L$57=1)*(L$6=core.xy.mgw)*($F67=$F$58:$F$82)))</f>
        <v>0</v>
      </c>
      <c r="M67" s="47">
        <f t="array" ref="M67">IF($F67=M$6,0,SUM(($E67=1)*(M$57=1)*(M$6=core.xy.mgw)*($F67=$F$58:$F$82)))</f>
        <v>0</v>
      </c>
      <c r="N67" s="47">
        <f t="array" ref="N67">IF($F67=N$6,0,SUM(($E67=1)*(N$57=1)*(N$6=core.xy.mgw)*($F67=$F$58:$F$82)))</f>
        <v>0</v>
      </c>
      <c r="O67" s="47">
        <f t="array" ref="O67">IF($F67=O$6,0,SUM(($E67=1)*(O$57=1)*(O$6=core.xy.mgw)*($F67=$F$58:$F$82)))</f>
        <v>0</v>
      </c>
      <c r="P67" s="47">
        <f t="array" ref="P67">IF($F67=P$6,0,SUM(($E67=1)*(P$57=1)*(P$6=core.xy.mgw)*($F67=$F$58:$F$82)))</f>
        <v>0</v>
      </c>
      <c r="Q67" s="47">
        <f t="array" ref="Q67">IF($F67=Q$6,0,SUM(($E67=1)*(Q$57=1)*(Q$6=core.xy.mgw)*($F67=$F$58:$F$82)))</f>
        <v>0</v>
      </c>
      <c r="R67" s="47">
        <f t="array" ref="R67">IF($F67=R$6,0,SUM(($E67=1)*(R$57=1)*(R$6=core.xy.mgw)*($F67=$F$58:$F$82)))</f>
        <v>0</v>
      </c>
      <c r="S67" s="47">
        <f t="array" ref="S67">IF($F67=S$6,0,SUM(($E67=1)*(S$57=1)*(S$6=core.xy.mgw)*($F67=$F$58:$F$82)))</f>
        <v>0</v>
      </c>
      <c r="T67" s="47">
        <f t="array" ref="T67">IF($F67=T$6,0,SUM(($E67=1)*(T$57=1)*(T$6=core.xy.mgw)*($F67=$F$58:$F$82)))</f>
        <v>0</v>
      </c>
      <c r="U67" s="47">
        <f t="array" ref="U67">IF($F67=U$6,0,SUM(($E67=1)*(U$57=1)*(U$6=core.xy.mgw)*($F67=$F$58:$F$82)))</f>
        <v>0</v>
      </c>
      <c r="V67" s="47">
        <f t="array" ref="V67">IF($F67=V$6,0,SUM(($E67=1)*(V$57=1)*(V$6=core.xy.mgw)*($F67=$F$58:$F$82)))</f>
        <v>0</v>
      </c>
      <c r="W67" s="47">
        <f t="array" ref="W67">IF($F67=W$6,0,SUM(($E67=1)*(W$57=1)*(W$6=core.xy.mgw)*($F67=$F$58:$F$82)))</f>
        <v>0</v>
      </c>
      <c r="X67" s="47">
        <f t="array" ref="X67">IF($F67=X$6,0,SUM(($E67=1)*(X$57=1)*(X$6=core.xy.mgw)*($F67=$F$58:$F$82)))</f>
        <v>0</v>
      </c>
      <c r="Y67" s="47">
        <f t="array" ref="Y67">IF($F67=Y$6,0,SUM(($E67=1)*(Y$57=1)*(Y$6=core.xy.mgw)*($F67=$F$58:$F$82)))</f>
        <v>0</v>
      </c>
      <c r="Z67" s="47">
        <f t="array" ref="Z67">IF($F67=Z$6,0,SUM(($E67=1)*(Z$57=1)*(Z$6=core.xy.mgw)*($F67=$F$58:$F$82)))</f>
        <v>0</v>
      </c>
      <c r="AA67" s="47">
        <f t="array" ref="AA67">IF($F67=AA$6,0,SUM(($E67=1)*(AA$57=1)*(AA$6=core.xy.mgw)*($F67=$F$58:$F$82)))</f>
        <v>0</v>
      </c>
      <c r="AB67" s="47">
        <f t="array" ref="AB67">IF($F67=AB$6,0,SUM(($E67=1)*(AB$57=1)*(AB$6=core.xy.mgw)*($F67=$F$58:$F$82)))</f>
        <v>0</v>
      </c>
      <c r="AC67" s="47">
        <f t="array" ref="AC67">IF($F67=AC$6,0,SUM(($E67=1)*(AC$57=1)*(AC$6=core.xy.mgw)*($F67=$F$58:$F$82)))</f>
        <v>0</v>
      </c>
      <c r="AD67" s="47">
        <f t="array" ref="AD67">IF($F67=AD$6,0,SUM(($E67=1)*(AD$57=1)*(AD$6=core.xy.mgw)*($F67=$F$58:$F$82)))</f>
        <v>0</v>
      </c>
      <c r="AE67" s="47">
        <f t="array" ref="AE67">IF($F67=AE$6,0,SUM(($E67=1)*(AE$57=1)*(AE$6=core.xy.mgw)*($F67=$F$58:$F$82)))</f>
        <v>0</v>
      </c>
      <c r="AF67" s="47">
        <f t="array" ref="AF67">IF($F67=AF$6,0,SUM(($E67=1)*(AF$57=1)*(AF$6=core.xy.mgw)*($F67=$F$58:$F$82)))</f>
        <v>0</v>
      </c>
      <c r="AG67" s="47">
        <f t="array" ref="AG67">IF($F67=AG$6,0,SUM(($E67=1)*(AG$57=1)*(AG$6=core.xy.mgw)*($F67=$F$58:$F$82)))</f>
        <v>0</v>
      </c>
      <c r="AH67" s="47">
        <f t="array" ref="AH67">IF($F67=AH$6,0,SUM(($E67=1)*(AH$57=1)*(AH$6=core.xy.mgw)*($F67=$F$58:$F$82)))</f>
        <v>0</v>
      </c>
      <c r="AI67" s="47">
        <f t="array" ref="AI67">IF($F67=AI$6,0,SUM(($E67=1)*(AI$57=1)*(AI$6=core.xy.mgw)*($F67=$F$58:$F$82)))</f>
        <v>0</v>
      </c>
      <c r="AJ67" s="47">
        <f t="array" ref="AJ67">IF($F67=AJ$6,0,SUM(($E67=1)*(AJ$57=1)*(AJ$6=core.xy.mgw)*($F67=$F$58:$F$82)))</f>
        <v>0</v>
      </c>
    </row>
    <row r="68" spans="5:36" outlineLevel="2" x14ac:dyDescent="0.3">
      <c r="E68" s="33">
        <f t="shared" si="2"/>
        <v>0</v>
      </c>
      <c r="F68" s="70">
        <v>11</v>
      </c>
      <c r="G68" s="71" t="str">
        <f t="shared" si="3"/>
        <v>Ica</v>
      </c>
      <c r="L68" s="47">
        <f t="array" ref="L68">IF($F68=L$6,0,SUM(($E68=1)*(L$57=1)*(L$6=core.xy.mgw)*($F68=$F$58:$F$82)))</f>
        <v>0</v>
      </c>
      <c r="M68" s="47">
        <f t="array" ref="M68">IF($F68=M$6,0,SUM(($E68=1)*(M$57=1)*(M$6=core.xy.mgw)*($F68=$F$58:$F$82)))</f>
        <v>0</v>
      </c>
      <c r="N68" s="47">
        <f t="array" ref="N68">IF($F68=N$6,0,SUM(($E68=1)*(N$57=1)*(N$6=core.xy.mgw)*($F68=$F$58:$F$82)))</f>
        <v>0</v>
      </c>
      <c r="O68" s="47">
        <f t="array" ref="O68">IF($F68=O$6,0,SUM(($E68=1)*(O$57=1)*(O$6=core.xy.mgw)*($F68=$F$58:$F$82)))</f>
        <v>0</v>
      </c>
      <c r="P68" s="47">
        <f t="array" ref="P68">IF($F68=P$6,0,SUM(($E68=1)*(P$57=1)*(P$6=core.xy.mgw)*($F68=$F$58:$F$82)))</f>
        <v>0</v>
      </c>
      <c r="Q68" s="47">
        <f t="array" ref="Q68">IF($F68=Q$6,0,SUM(($E68=1)*(Q$57=1)*(Q$6=core.xy.mgw)*($F68=$F$58:$F$82)))</f>
        <v>0</v>
      </c>
      <c r="R68" s="47">
        <f t="array" ref="R68">IF($F68=R$6,0,SUM(($E68=1)*(R$57=1)*(R$6=core.xy.mgw)*($F68=$F$58:$F$82)))</f>
        <v>0</v>
      </c>
      <c r="S68" s="47">
        <f t="array" ref="S68">IF($F68=S$6,0,SUM(($E68=1)*(S$57=1)*(S$6=core.xy.mgw)*($F68=$F$58:$F$82)))</f>
        <v>0</v>
      </c>
      <c r="T68" s="47">
        <f t="array" ref="T68">IF($F68=T$6,0,SUM(($E68=1)*(T$57=1)*(T$6=core.xy.mgw)*($F68=$F$58:$F$82)))</f>
        <v>0</v>
      </c>
      <c r="U68" s="47">
        <f t="array" ref="U68">IF($F68=U$6,0,SUM(($E68=1)*(U$57=1)*(U$6=core.xy.mgw)*($F68=$F$58:$F$82)))</f>
        <v>0</v>
      </c>
      <c r="V68" s="47">
        <f t="array" ref="V68">IF($F68=V$6,0,SUM(($E68=1)*(V$57=1)*(V$6=core.xy.mgw)*($F68=$F$58:$F$82)))</f>
        <v>0</v>
      </c>
      <c r="W68" s="47">
        <f t="array" ref="W68">IF($F68=W$6,0,SUM(($E68=1)*(W$57=1)*(W$6=core.xy.mgw)*($F68=$F$58:$F$82)))</f>
        <v>0</v>
      </c>
      <c r="X68" s="47">
        <f t="array" ref="X68">IF($F68=X$6,0,SUM(($E68=1)*(X$57=1)*(X$6=core.xy.mgw)*($F68=$F$58:$F$82)))</f>
        <v>0</v>
      </c>
      <c r="Y68" s="47">
        <f t="array" ref="Y68">IF($F68=Y$6,0,SUM(($E68=1)*(Y$57=1)*(Y$6=core.xy.mgw)*($F68=$F$58:$F$82)))</f>
        <v>0</v>
      </c>
      <c r="Z68" s="47">
        <f t="array" ref="Z68">IF($F68=Z$6,0,SUM(($E68=1)*(Z$57=1)*(Z$6=core.xy.mgw)*($F68=$F$58:$F$82)))</f>
        <v>0</v>
      </c>
      <c r="AA68" s="47">
        <f t="array" ref="AA68">IF($F68=AA$6,0,SUM(($E68=1)*(AA$57=1)*(AA$6=core.xy.mgw)*($F68=$F$58:$F$82)))</f>
        <v>0</v>
      </c>
      <c r="AB68" s="47">
        <f t="array" ref="AB68">IF($F68=AB$6,0,SUM(($E68=1)*(AB$57=1)*(AB$6=core.xy.mgw)*($F68=$F$58:$F$82)))</f>
        <v>0</v>
      </c>
      <c r="AC68" s="47">
        <f t="array" ref="AC68">IF($F68=AC$6,0,SUM(($E68=1)*(AC$57=1)*(AC$6=core.xy.mgw)*($F68=$F$58:$F$82)))</f>
        <v>0</v>
      </c>
      <c r="AD68" s="47">
        <f t="array" ref="AD68">IF($F68=AD$6,0,SUM(($E68=1)*(AD$57=1)*(AD$6=core.xy.mgw)*($F68=$F$58:$F$82)))</f>
        <v>0</v>
      </c>
      <c r="AE68" s="47">
        <f t="array" ref="AE68">IF($F68=AE$6,0,SUM(($E68=1)*(AE$57=1)*(AE$6=core.xy.mgw)*($F68=$F$58:$F$82)))</f>
        <v>0</v>
      </c>
      <c r="AF68" s="47">
        <f t="array" ref="AF68">IF($F68=AF$6,0,SUM(($E68=1)*(AF$57=1)*(AF$6=core.xy.mgw)*($F68=$F$58:$F$82)))</f>
        <v>0</v>
      </c>
      <c r="AG68" s="47">
        <f t="array" ref="AG68">IF($F68=AG$6,0,SUM(($E68=1)*(AG$57=1)*(AG$6=core.xy.mgw)*($F68=$F$58:$F$82)))</f>
        <v>0</v>
      </c>
      <c r="AH68" s="47">
        <f t="array" ref="AH68">IF($F68=AH$6,0,SUM(($E68=1)*(AH$57=1)*(AH$6=core.xy.mgw)*($F68=$F$58:$F$82)))</f>
        <v>0</v>
      </c>
      <c r="AI68" s="47">
        <f t="array" ref="AI68">IF($F68=AI$6,0,SUM(($E68=1)*(AI$57=1)*(AI$6=core.xy.mgw)*($F68=$F$58:$F$82)))</f>
        <v>0</v>
      </c>
      <c r="AJ68" s="47">
        <f t="array" ref="AJ68">IF($F68=AJ$6,0,SUM(($E68=1)*(AJ$57=1)*(AJ$6=core.xy.mgw)*($F68=$F$58:$F$82)))</f>
        <v>0</v>
      </c>
    </row>
    <row r="69" spans="5:36" outlineLevel="2" x14ac:dyDescent="0.3">
      <c r="E69" s="33">
        <f t="shared" si="2"/>
        <v>0</v>
      </c>
      <c r="F69" s="70">
        <v>12</v>
      </c>
      <c r="G69" s="71" t="str">
        <f t="shared" si="3"/>
        <v>Junín</v>
      </c>
      <c r="L69" s="47">
        <f t="array" ref="L69">IF($F69=L$6,0,SUM(($E69=1)*(L$57=1)*(L$6=core.xy.mgw)*($F69=$F$58:$F$82)))</f>
        <v>0</v>
      </c>
      <c r="M69" s="47">
        <f t="array" ref="M69">IF($F69=M$6,0,SUM(($E69=1)*(M$57=1)*(M$6=core.xy.mgw)*($F69=$F$58:$F$82)))</f>
        <v>0</v>
      </c>
      <c r="N69" s="47">
        <f t="array" ref="N69">IF($F69=N$6,0,SUM(($E69=1)*(N$57=1)*(N$6=core.xy.mgw)*($F69=$F$58:$F$82)))</f>
        <v>0</v>
      </c>
      <c r="O69" s="47">
        <f t="array" ref="O69">IF($F69=O$6,0,SUM(($E69=1)*(O$57=1)*(O$6=core.xy.mgw)*($F69=$F$58:$F$82)))</f>
        <v>0</v>
      </c>
      <c r="P69" s="47">
        <f t="array" ref="P69">IF($F69=P$6,0,SUM(($E69=1)*(P$57=1)*(P$6=core.xy.mgw)*($F69=$F$58:$F$82)))</f>
        <v>0</v>
      </c>
      <c r="Q69" s="47">
        <f t="array" ref="Q69">IF($F69=Q$6,0,SUM(($E69=1)*(Q$57=1)*(Q$6=core.xy.mgw)*($F69=$F$58:$F$82)))</f>
        <v>0</v>
      </c>
      <c r="R69" s="47">
        <f t="array" ref="R69">IF($F69=R$6,0,SUM(($E69=1)*(R$57=1)*(R$6=core.xy.mgw)*($F69=$F$58:$F$82)))</f>
        <v>0</v>
      </c>
      <c r="S69" s="47">
        <f t="array" ref="S69">IF($F69=S$6,0,SUM(($E69=1)*(S$57=1)*(S$6=core.xy.mgw)*($F69=$F$58:$F$82)))</f>
        <v>0</v>
      </c>
      <c r="T69" s="47">
        <f t="array" ref="T69">IF($F69=T$6,0,SUM(($E69=1)*(T$57=1)*(T$6=core.xy.mgw)*($F69=$F$58:$F$82)))</f>
        <v>0</v>
      </c>
      <c r="U69" s="47">
        <f t="array" ref="U69">IF($F69=U$6,0,SUM(($E69=1)*(U$57=1)*(U$6=core.xy.mgw)*($F69=$F$58:$F$82)))</f>
        <v>0</v>
      </c>
      <c r="V69" s="47">
        <f t="array" ref="V69">IF($F69=V$6,0,SUM(($E69=1)*(V$57=1)*(V$6=core.xy.mgw)*($F69=$F$58:$F$82)))</f>
        <v>0</v>
      </c>
      <c r="W69" s="47">
        <f t="array" ref="W69">IF($F69=W$6,0,SUM(($E69=1)*(W$57=1)*(W$6=core.xy.mgw)*($F69=$F$58:$F$82)))</f>
        <v>0</v>
      </c>
      <c r="X69" s="47">
        <f t="array" ref="X69">IF($F69=X$6,0,SUM(($E69=1)*(X$57=1)*(X$6=core.xy.mgw)*($F69=$F$58:$F$82)))</f>
        <v>0</v>
      </c>
      <c r="Y69" s="47">
        <f t="array" ref="Y69">IF($F69=Y$6,0,SUM(($E69=1)*(Y$57=1)*(Y$6=core.xy.mgw)*($F69=$F$58:$F$82)))</f>
        <v>0</v>
      </c>
      <c r="Z69" s="47">
        <f t="array" ref="Z69">IF($F69=Z$6,0,SUM(($E69=1)*(Z$57=1)*(Z$6=core.xy.mgw)*($F69=$F$58:$F$82)))</f>
        <v>0</v>
      </c>
      <c r="AA69" s="47">
        <f t="array" ref="AA69">IF($F69=AA$6,0,SUM(($E69=1)*(AA$57=1)*(AA$6=core.xy.mgw)*($F69=$F$58:$F$82)))</f>
        <v>0</v>
      </c>
      <c r="AB69" s="47">
        <f t="array" ref="AB69">IF($F69=AB$6,0,SUM(($E69=1)*(AB$57=1)*(AB$6=core.xy.mgw)*($F69=$F$58:$F$82)))</f>
        <v>0</v>
      </c>
      <c r="AC69" s="47">
        <f t="array" ref="AC69">IF($F69=AC$6,0,SUM(($E69=1)*(AC$57=1)*(AC$6=core.xy.mgw)*($F69=$F$58:$F$82)))</f>
        <v>0</v>
      </c>
      <c r="AD69" s="47">
        <f t="array" ref="AD69">IF($F69=AD$6,0,SUM(($E69=1)*(AD$57=1)*(AD$6=core.xy.mgw)*($F69=$F$58:$F$82)))</f>
        <v>0</v>
      </c>
      <c r="AE69" s="47">
        <f t="array" ref="AE69">IF($F69=AE$6,0,SUM(($E69=1)*(AE$57=1)*(AE$6=core.xy.mgw)*($F69=$F$58:$F$82)))</f>
        <v>0</v>
      </c>
      <c r="AF69" s="47">
        <f t="array" ref="AF69">IF($F69=AF$6,0,SUM(($E69=1)*(AF$57=1)*(AF$6=core.xy.mgw)*($F69=$F$58:$F$82)))</f>
        <v>0</v>
      </c>
      <c r="AG69" s="47">
        <f t="array" ref="AG69">IF($F69=AG$6,0,SUM(($E69=1)*(AG$57=1)*(AG$6=core.xy.mgw)*($F69=$F$58:$F$82)))</f>
        <v>0</v>
      </c>
      <c r="AH69" s="47">
        <f t="array" ref="AH69">IF($F69=AH$6,0,SUM(($E69=1)*(AH$57=1)*(AH$6=core.xy.mgw)*($F69=$F$58:$F$82)))</f>
        <v>0</v>
      </c>
      <c r="AI69" s="47">
        <f t="array" ref="AI69">IF($F69=AI$6,0,SUM(($E69=1)*(AI$57=1)*(AI$6=core.xy.mgw)*($F69=$F$58:$F$82)))</f>
        <v>0</v>
      </c>
      <c r="AJ69" s="47">
        <f t="array" ref="AJ69">IF($F69=AJ$6,0,SUM(($E69=1)*(AJ$57=1)*(AJ$6=core.xy.mgw)*($F69=$F$58:$F$82)))</f>
        <v>0</v>
      </c>
    </row>
    <row r="70" spans="5:36" outlineLevel="2" x14ac:dyDescent="0.3">
      <c r="E70" s="33">
        <f t="shared" si="2"/>
        <v>0</v>
      </c>
      <c r="F70" s="70">
        <v>13</v>
      </c>
      <c r="G70" s="71" t="str">
        <f t="shared" si="3"/>
        <v>La Libertad</v>
      </c>
      <c r="L70" s="47">
        <f t="array" ref="L70">IF($F70=L$6,0,SUM(($E70=1)*(L$57=1)*(L$6=core.xy.mgw)*($F70=$F$58:$F$82)))</f>
        <v>0</v>
      </c>
      <c r="M70" s="47">
        <f t="array" ref="M70">IF($F70=M$6,0,SUM(($E70=1)*(M$57=1)*(M$6=core.xy.mgw)*($F70=$F$58:$F$82)))</f>
        <v>0</v>
      </c>
      <c r="N70" s="47">
        <f t="array" ref="N70">IF($F70=N$6,0,SUM(($E70=1)*(N$57=1)*(N$6=core.xy.mgw)*($F70=$F$58:$F$82)))</f>
        <v>0</v>
      </c>
      <c r="O70" s="47">
        <f t="array" ref="O70">IF($F70=O$6,0,SUM(($E70=1)*(O$57=1)*(O$6=core.xy.mgw)*($F70=$F$58:$F$82)))</f>
        <v>0</v>
      </c>
      <c r="P70" s="47">
        <f t="array" ref="P70">IF($F70=P$6,0,SUM(($E70=1)*(P$57=1)*(P$6=core.xy.mgw)*($F70=$F$58:$F$82)))</f>
        <v>0</v>
      </c>
      <c r="Q70" s="47">
        <f t="array" ref="Q70">IF($F70=Q$6,0,SUM(($E70=1)*(Q$57=1)*(Q$6=core.xy.mgw)*($F70=$F$58:$F$82)))</f>
        <v>0</v>
      </c>
      <c r="R70" s="47">
        <f t="array" ref="R70">IF($F70=R$6,0,SUM(($E70=1)*(R$57=1)*(R$6=core.xy.mgw)*($F70=$F$58:$F$82)))</f>
        <v>0</v>
      </c>
      <c r="S70" s="47">
        <f t="array" ref="S70">IF($F70=S$6,0,SUM(($E70=1)*(S$57=1)*(S$6=core.xy.mgw)*($F70=$F$58:$F$82)))</f>
        <v>0</v>
      </c>
      <c r="T70" s="47">
        <f t="array" ref="T70">IF($F70=T$6,0,SUM(($E70=1)*(T$57=1)*(T$6=core.xy.mgw)*($F70=$F$58:$F$82)))</f>
        <v>0</v>
      </c>
      <c r="U70" s="47">
        <f t="array" ref="U70">IF($F70=U$6,0,SUM(($E70=1)*(U$57=1)*(U$6=core.xy.mgw)*($F70=$F$58:$F$82)))</f>
        <v>0</v>
      </c>
      <c r="V70" s="47">
        <f t="array" ref="V70">IF($F70=V$6,0,SUM(($E70=1)*(V$57=1)*(V$6=core.xy.mgw)*($F70=$F$58:$F$82)))</f>
        <v>0</v>
      </c>
      <c r="W70" s="47">
        <f t="array" ref="W70">IF($F70=W$6,0,SUM(($E70=1)*(W$57=1)*(W$6=core.xy.mgw)*($F70=$F$58:$F$82)))</f>
        <v>0</v>
      </c>
      <c r="X70" s="47">
        <f t="array" ref="X70">IF($F70=X$6,0,SUM(($E70=1)*(X$57=1)*(X$6=core.xy.mgw)*($F70=$F$58:$F$82)))</f>
        <v>0</v>
      </c>
      <c r="Y70" s="47">
        <f t="array" ref="Y70">IF($F70=Y$6,0,SUM(($E70=1)*(Y$57=1)*(Y$6=core.xy.mgw)*($F70=$F$58:$F$82)))</f>
        <v>0</v>
      </c>
      <c r="Z70" s="47">
        <f t="array" ref="Z70">IF($F70=Z$6,0,SUM(($E70=1)*(Z$57=1)*(Z$6=core.xy.mgw)*($F70=$F$58:$F$82)))</f>
        <v>0</v>
      </c>
      <c r="AA70" s="47">
        <f t="array" ref="AA70">IF($F70=AA$6,0,SUM(($E70=1)*(AA$57=1)*(AA$6=core.xy.mgw)*($F70=$F$58:$F$82)))</f>
        <v>0</v>
      </c>
      <c r="AB70" s="47">
        <f t="array" ref="AB70">IF($F70=AB$6,0,SUM(($E70=1)*(AB$57=1)*(AB$6=core.xy.mgw)*($F70=$F$58:$F$82)))</f>
        <v>0</v>
      </c>
      <c r="AC70" s="47">
        <f t="array" ref="AC70">IF($F70=AC$6,0,SUM(($E70=1)*(AC$57=1)*(AC$6=core.xy.mgw)*($F70=$F$58:$F$82)))</f>
        <v>0</v>
      </c>
      <c r="AD70" s="47">
        <f t="array" ref="AD70">IF($F70=AD$6,0,SUM(($E70=1)*(AD$57=1)*(AD$6=core.xy.mgw)*($F70=$F$58:$F$82)))</f>
        <v>0</v>
      </c>
      <c r="AE70" s="47">
        <f t="array" ref="AE70">IF($F70=AE$6,0,SUM(($E70=1)*(AE$57=1)*(AE$6=core.xy.mgw)*($F70=$F$58:$F$82)))</f>
        <v>0</v>
      </c>
      <c r="AF70" s="47">
        <f t="array" ref="AF70">IF($F70=AF$6,0,SUM(($E70=1)*(AF$57=1)*(AF$6=core.xy.mgw)*($F70=$F$58:$F$82)))</f>
        <v>0</v>
      </c>
      <c r="AG70" s="47">
        <f t="array" ref="AG70">IF($F70=AG$6,0,SUM(($E70=1)*(AG$57=1)*(AG$6=core.xy.mgw)*($F70=$F$58:$F$82)))</f>
        <v>0</v>
      </c>
      <c r="AH70" s="47">
        <f t="array" ref="AH70">IF($F70=AH$6,0,SUM(($E70=1)*(AH$57=1)*(AH$6=core.xy.mgw)*($F70=$F$58:$F$82)))</f>
        <v>0</v>
      </c>
      <c r="AI70" s="47">
        <f t="array" ref="AI70">IF($F70=AI$6,0,SUM(($E70=1)*(AI$57=1)*(AI$6=core.xy.mgw)*($F70=$F$58:$F$82)))</f>
        <v>0</v>
      </c>
      <c r="AJ70" s="47">
        <f t="array" ref="AJ70">IF($F70=AJ$6,0,SUM(($E70=1)*(AJ$57=1)*(AJ$6=core.xy.mgw)*($F70=$F$58:$F$82)))</f>
        <v>0</v>
      </c>
    </row>
    <row r="71" spans="5:36" outlineLevel="2" x14ac:dyDescent="0.3">
      <c r="E71" s="33">
        <f t="shared" si="2"/>
        <v>0</v>
      </c>
      <c r="F71" s="70">
        <v>14</v>
      </c>
      <c r="G71" s="71" t="str">
        <f t="shared" si="3"/>
        <v>Lambayeque</v>
      </c>
      <c r="L71" s="47">
        <f t="array" ref="L71">IF($F71=L$6,0,SUM(($E71=1)*(L$57=1)*(L$6=core.xy.mgw)*($F71=$F$58:$F$82)))</f>
        <v>0</v>
      </c>
      <c r="M71" s="47">
        <f t="array" ref="M71">IF($F71=M$6,0,SUM(($E71=1)*(M$57=1)*(M$6=core.xy.mgw)*($F71=$F$58:$F$82)))</f>
        <v>0</v>
      </c>
      <c r="N71" s="47">
        <f t="array" ref="N71">IF($F71=N$6,0,SUM(($E71=1)*(N$57=1)*(N$6=core.xy.mgw)*($F71=$F$58:$F$82)))</f>
        <v>0</v>
      </c>
      <c r="O71" s="47">
        <f t="array" ref="O71">IF($F71=O$6,0,SUM(($E71=1)*(O$57=1)*(O$6=core.xy.mgw)*($F71=$F$58:$F$82)))</f>
        <v>0</v>
      </c>
      <c r="P71" s="47">
        <f t="array" ref="P71">IF($F71=P$6,0,SUM(($E71=1)*(P$57=1)*(P$6=core.xy.mgw)*($F71=$F$58:$F$82)))</f>
        <v>0</v>
      </c>
      <c r="Q71" s="47">
        <f t="array" ref="Q71">IF($F71=Q$6,0,SUM(($E71=1)*(Q$57=1)*(Q$6=core.xy.mgw)*($F71=$F$58:$F$82)))</f>
        <v>0</v>
      </c>
      <c r="R71" s="47">
        <f t="array" ref="R71">IF($F71=R$6,0,SUM(($E71=1)*(R$57=1)*(R$6=core.xy.mgw)*($F71=$F$58:$F$82)))</f>
        <v>0</v>
      </c>
      <c r="S71" s="47">
        <f t="array" ref="S71">IF($F71=S$6,0,SUM(($E71=1)*(S$57=1)*(S$6=core.xy.mgw)*($F71=$F$58:$F$82)))</f>
        <v>0</v>
      </c>
      <c r="T71" s="47">
        <f t="array" ref="T71">IF($F71=T$6,0,SUM(($E71=1)*(T$57=1)*(T$6=core.xy.mgw)*($F71=$F$58:$F$82)))</f>
        <v>0</v>
      </c>
      <c r="U71" s="47">
        <f t="array" ref="U71">IF($F71=U$6,0,SUM(($E71=1)*(U$57=1)*(U$6=core.xy.mgw)*($F71=$F$58:$F$82)))</f>
        <v>0</v>
      </c>
      <c r="V71" s="47">
        <f t="array" ref="V71">IF($F71=V$6,0,SUM(($E71=1)*(V$57=1)*(V$6=core.xy.mgw)*($F71=$F$58:$F$82)))</f>
        <v>0</v>
      </c>
      <c r="W71" s="47">
        <f t="array" ref="W71">IF($F71=W$6,0,SUM(($E71=1)*(W$57=1)*(W$6=core.xy.mgw)*($F71=$F$58:$F$82)))</f>
        <v>0</v>
      </c>
      <c r="X71" s="47">
        <f t="array" ref="X71">IF($F71=X$6,0,SUM(($E71=1)*(X$57=1)*(X$6=core.xy.mgw)*($F71=$F$58:$F$82)))</f>
        <v>0</v>
      </c>
      <c r="Y71" s="47">
        <f t="array" ref="Y71">IF($F71=Y$6,0,SUM(($E71=1)*(Y$57=1)*(Y$6=core.xy.mgw)*($F71=$F$58:$F$82)))</f>
        <v>0</v>
      </c>
      <c r="Z71" s="47">
        <f t="array" ref="Z71">IF($F71=Z$6,0,SUM(($E71=1)*(Z$57=1)*(Z$6=core.xy.mgw)*($F71=$F$58:$F$82)))</f>
        <v>0</v>
      </c>
      <c r="AA71" s="47">
        <f t="array" ref="AA71">IF($F71=AA$6,0,SUM(($E71=1)*(AA$57=1)*(AA$6=core.xy.mgw)*($F71=$F$58:$F$82)))</f>
        <v>0</v>
      </c>
      <c r="AB71" s="47">
        <f t="array" ref="AB71">IF($F71=AB$6,0,SUM(($E71=1)*(AB$57=1)*(AB$6=core.xy.mgw)*($F71=$F$58:$F$82)))</f>
        <v>0</v>
      </c>
      <c r="AC71" s="47">
        <f t="array" ref="AC71">IF($F71=AC$6,0,SUM(($E71=1)*(AC$57=1)*(AC$6=core.xy.mgw)*($F71=$F$58:$F$82)))</f>
        <v>0</v>
      </c>
      <c r="AD71" s="47">
        <f t="array" ref="AD71">IF($F71=AD$6,0,SUM(($E71=1)*(AD$57=1)*(AD$6=core.xy.mgw)*($F71=$F$58:$F$82)))</f>
        <v>0</v>
      </c>
      <c r="AE71" s="47">
        <f t="array" ref="AE71">IF($F71=AE$6,0,SUM(($E71=1)*(AE$57=1)*(AE$6=core.xy.mgw)*($F71=$F$58:$F$82)))</f>
        <v>0</v>
      </c>
      <c r="AF71" s="47">
        <f t="array" ref="AF71">IF($F71=AF$6,0,SUM(($E71=1)*(AF$57=1)*(AF$6=core.xy.mgw)*($F71=$F$58:$F$82)))</f>
        <v>0</v>
      </c>
      <c r="AG71" s="47">
        <f t="array" ref="AG71">IF($F71=AG$6,0,SUM(($E71=1)*(AG$57=1)*(AG$6=core.xy.mgw)*($F71=$F$58:$F$82)))</f>
        <v>0</v>
      </c>
      <c r="AH71" s="47">
        <f t="array" ref="AH71">IF($F71=AH$6,0,SUM(($E71=1)*(AH$57=1)*(AH$6=core.xy.mgw)*($F71=$F$58:$F$82)))</f>
        <v>0</v>
      </c>
      <c r="AI71" s="47">
        <f t="array" ref="AI71">IF($F71=AI$6,0,SUM(($E71=1)*(AI$57=1)*(AI$6=core.xy.mgw)*($F71=$F$58:$F$82)))</f>
        <v>0</v>
      </c>
      <c r="AJ71" s="47">
        <f t="array" ref="AJ71">IF($F71=AJ$6,0,SUM(($E71=1)*(AJ$57=1)*(AJ$6=core.xy.mgw)*($F71=$F$58:$F$82)))</f>
        <v>0</v>
      </c>
    </row>
    <row r="72" spans="5:36" outlineLevel="2" x14ac:dyDescent="0.3">
      <c r="E72" s="33">
        <f t="shared" si="2"/>
        <v>0</v>
      </c>
      <c r="F72" s="70">
        <v>15</v>
      </c>
      <c r="G72" s="71" t="str">
        <f t="shared" si="3"/>
        <v>Lima</v>
      </c>
      <c r="L72" s="47">
        <f t="array" ref="L72">IF($F72=L$6,0,SUM(($E72=1)*(L$57=1)*(L$6=core.xy.mgw)*($F72=$F$58:$F$82)))</f>
        <v>0</v>
      </c>
      <c r="M72" s="47">
        <f t="array" ref="M72">IF($F72=M$6,0,SUM(($E72=1)*(M$57=1)*(M$6=core.xy.mgw)*($F72=$F$58:$F$82)))</f>
        <v>0</v>
      </c>
      <c r="N72" s="47">
        <f t="array" ref="N72">IF($F72=N$6,0,SUM(($E72=1)*(N$57=1)*(N$6=core.xy.mgw)*($F72=$F$58:$F$82)))</f>
        <v>0</v>
      </c>
      <c r="O72" s="47">
        <f t="array" ref="O72">IF($F72=O$6,0,SUM(($E72=1)*(O$57=1)*(O$6=core.xy.mgw)*($F72=$F$58:$F$82)))</f>
        <v>0</v>
      </c>
      <c r="P72" s="47">
        <f t="array" ref="P72">IF($F72=P$6,0,SUM(($E72=1)*(P$57=1)*(P$6=core.xy.mgw)*($F72=$F$58:$F$82)))</f>
        <v>0</v>
      </c>
      <c r="Q72" s="47">
        <f t="array" ref="Q72">IF($F72=Q$6,0,SUM(($E72=1)*(Q$57=1)*(Q$6=core.xy.mgw)*($F72=$F$58:$F$82)))</f>
        <v>0</v>
      </c>
      <c r="R72" s="47">
        <f t="array" ref="R72">IF($F72=R$6,0,SUM(($E72=1)*(R$57=1)*(R$6=core.xy.mgw)*($F72=$F$58:$F$82)))</f>
        <v>0</v>
      </c>
      <c r="S72" s="47">
        <f t="array" ref="S72">IF($F72=S$6,0,SUM(($E72=1)*(S$57=1)*(S$6=core.xy.mgw)*($F72=$F$58:$F$82)))</f>
        <v>0</v>
      </c>
      <c r="T72" s="47">
        <f t="array" ref="T72">IF($F72=T$6,0,SUM(($E72=1)*(T$57=1)*(T$6=core.xy.mgw)*($F72=$F$58:$F$82)))</f>
        <v>0</v>
      </c>
      <c r="U72" s="47">
        <f t="array" ref="U72">IF($F72=U$6,0,SUM(($E72=1)*(U$57=1)*(U$6=core.xy.mgw)*($F72=$F$58:$F$82)))</f>
        <v>0</v>
      </c>
      <c r="V72" s="47">
        <f t="array" ref="V72">IF($F72=V$6,0,SUM(($E72=1)*(V$57=1)*(V$6=core.xy.mgw)*($F72=$F$58:$F$82)))</f>
        <v>0</v>
      </c>
      <c r="W72" s="47">
        <f t="array" ref="W72">IF($F72=W$6,0,SUM(($E72=1)*(W$57=1)*(W$6=core.xy.mgw)*($F72=$F$58:$F$82)))</f>
        <v>0</v>
      </c>
      <c r="X72" s="47">
        <f t="array" ref="X72">IF($F72=X$6,0,SUM(($E72=1)*(X$57=1)*(X$6=core.xy.mgw)*($F72=$F$58:$F$82)))</f>
        <v>0</v>
      </c>
      <c r="Y72" s="47">
        <f t="array" ref="Y72">IF($F72=Y$6,0,SUM(($E72=1)*(Y$57=1)*(Y$6=core.xy.mgw)*($F72=$F$58:$F$82)))</f>
        <v>0</v>
      </c>
      <c r="Z72" s="47">
        <f t="array" ref="Z72">IF($F72=Z$6,0,SUM(($E72=1)*(Z$57=1)*(Z$6=core.xy.mgw)*($F72=$F$58:$F$82)))</f>
        <v>0</v>
      </c>
      <c r="AA72" s="47">
        <f t="array" ref="AA72">IF($F72=AA$6,0,SUM(($E72=1)*(AA$57=1)*(AA$6=core.xy.mgw)*($F72=$F$58:$F$82)))</f>
        <v>0</v>
      </c>
      <c r="AB72" s="47">
        <f t="array" ref="AB72">IF($F72=AB$6,0,SUM(($E72=1)*(AB$57=1)*(AB$6=core.xy.mgw)*($F72=$F$58:$F$82)))</f>
        <v>0</v>
      </c>
      <c r="AC72" s="47">
        <f t="array" ref="AC72">IF($F72=AC$6,0,SUM(($E72=1)*(AC$57=1)*(AC$6=core.xy.mgw)*($F72=$F$58:$F$82)))</f>
        <v>0</v>
      </c>
      <c r="AD72" s="47">
        <f t="array" ref="AD72">IF($F72=AD$6,0,SUM(($E72=1)*(AD$57=1)*(AD$6=core.xy.mgw)*($F72=$F$58:$F$82)))</f>
        <v>0</v>
      </c>
      <c r="AE72" s="47">
        <f t="array" ref="AE72">IF($F72=AE$6,0,SUM(($E72=1)*(AE$57=1)*(AE$6=core.xy.mgw)*($F72=$F$58:$F$82)))</f>
        <v>0</v>
      </c>
      <c r="AF72" s="47">
        <f t="array" ref="AF72">IF($F72=AF$6,0,SUM(($E72=1)*(AF$57=1)*(AF$6=core.xy.mgw)*($F72=$F$58:$F$82)))</f>
        <v>0</v>
      </c>
      <c r="AG72" s="47">
        <f t="array" ref="AG72">IF($F72=AG$6,0,SUM(($E72=1)*(AG$57=1)*(AG$6=core.xy.mgw)*($F72=$F$58:$F$82)))</f>
        <v>0</v>
      </c>
      <c r="AH72" s="47">
        <f t="array" ref="AH72">IF($F72=AH$6,0,SUM(($E72=1)*(AH$57=1)*(AH$6=core.xy.mgw)*($F72=$F$58:$F$82)))</f>
        <v>0</v>
      </c>
      <c r="AI72" s="47">
        <f t="array" ref="AI72">IF($F72=AI$6,0,SUM(($E72=1)*(AI$57=1)*(AI$6=core.xy.mgw)*($F72=$F$58:$F$82)))</f>
        <v>0</v>
      </c>
      <c r="AJ72" s="47">
        <f t="array" ref="AJ72">IF($F72=AJ$6,0,SUM(($E72=1)*(AJ$57=1)*(AJ$6=core.xy.mgw)*($F72=$F$58:$F$82)))</f>
        <v>0</v>
      </c>
    </row>
    <row r="73" spans="5:36" outlineLevel="2" x14ac:dyDescent="0.3">
      <c r="E73" s="33">
        <f t="shared" si="2"/>
        <v>1</v>
      </c>
      <c r="F73" s="70">
        <v>16</v>
      </c>
      <c r="G73" s="71" t="str">
        <f t="shared" si="3"/>
        <v>Loreto</v>
      </c>
      <c r="L73" s="47">
        <f t="array" ref="L73">IF($F73=L$6,0,SUM(($E73=1)*(L$57=1)*(L$6=core.xy.mgw)*($F73=$F$58:$F$82)))</f>
        <v>0</v>
      </c>
      <c r="M73" s="47">
        <f t="array" ref="M73">IF($F73=M$6,0,SUM(($E73=1)*(M$57=1)*(M$6=core.xy.mgw)*($F73=$F$58:$F$82)))</f>
        <v>0</v>
      </c>
      <c r="N73" s="47">
        <f t="array" ref="N73">IF($F73=N$6,0,SUM(($E73=1)*(N$57=1)*(N$6=core.xy.mgw)*($F73=$F$58:$F$82)))</f>
        <v>0</v>
      </c>
      <c r="O73" s="47">
        <f t="array" ref="O73">IF($F73=O$6,0,SUM(($E73=1)*(O$57=1)*(O$6=core.xy.mgw)*($F73=$F$58:$F$82)))</f>
        <v>0</v>
      </c>
      <c r="P73" s="47">
        <f t="array" ref="P73">IF($F73=P$6,0,SUM(($E73=1)*(P$57=1)*(P$6=core.xy.mgw)*($F73=$F$58:$F$82)))</f>
        <v>0</v>
      </c>
      <c r="Q73" s="47">
        <f t="array" ref="Q73">IF($F73=Q$6,0,SUM(($E73=1)*(Q$57=1)*(Q$6=core.xy.mgw)*($F73=$F$58:$F$82)))</f>
        <v>0</v>
      </c>
      <c r="R73" s="47">
        <f t="array" ref="R73">IF($F73=R$6,0,SUM(($E73=1)*(R$57=1)*(R$6=core.xy.mgw)*($F73=$F$58:$F$82)))</f>
        <v>0</v>
      </c>
      <c r="S73" s="47">
        <f t="array" ref="S73">IF($F73=S$6,0,SUM(($E73=1)*(S$57=1)*(S$6=core.xy.mgw)*($F73=$F$58:$F$82)))</f>
        <v>0</v>
      </c>
      <c r="T73" s="47">
        <f t="array" ref="T73">IF($F73=T$6,0,SUM(($E73=1)*(T$57=1)*(T$6=core.xy.mgw)*($F73=$F$58:$F$82)))</f>
        <v>0</v>
      </c>
      <c r="U73" s="47">
        <f t="array" ref="U73">IF($F73=U$6,0,SUM(($E73=1)*(U$57=1)*(U$6=core.xy.mgw)*($F73=$F$58:$F$82)))</f>
        <v>0</v>
      </c>
      <c r="V73" s="47">
        <f t="array" ref="V73">IF($F73=V$6,0,SUM(($E73=1)*(V$57=1)*(V$6=core.xy.mgw)*($F73=$F$58:$F$82)))</f>
        <v>0</v>
      </c>
      <c r="W73" s="47">
        <f t="array" ref="W73">IF($F73=W$6,0,SUM(($E73=1)*(W$57=1)*(W$6=core.xy.mgw)*($F73=$F$58:$F$82)))</f>
        <v>0</v>
      </c>
      <c r="X73" s="47">
        <f t="array" ref="X73">IF($F73=X$6,0,SUM(($E73=1)*(X$57=1)*(X$6=core.xy.mgw)*($F73=$F$58:$F$82)))</f>
        <v>0</v>
      </c>
      <c r="Y73" s="47">
        <f t="array" ref="Y73">IF($F73=Y$6,0,SUM(($E73=1)*(Y$57=1)*(Y$6=core.xy.mgw)*($F73=$F$58:$F$82)))</f>
        <v>0</v>
      </c>
      <c r="Z73" s="47">
        <f t="array" ref="Z73">IF($F73=Z$6,0,SUM(($E73=1)*(Z$57=1)*(Z$6=core.xy.mgw)*($F73=$F$58:$F$82)))</f>
        <v>0</v>
      </c>
      <c r="AA73" s="47">
        <f t="array" ref="AA73">IF($F73=AA$6,0,SUM(($E73=1)*(AA$57=1)*(AA$6=core.xy.mgw)*($F73=$F$58:$F$82)))</f>
        <v>0</v>
      </c>
      <c r="AB73" s="47">
        <f t="array" ref="AB73">IF($F73=AB$6,0,SUM(($E73=1)*(AB$57=1)*(AB$6=core.xy.mgw)*($F73=$F$58:$F$82)))</f>
        <v>0</v>
      </c>
      <c r="AC73" s="47">
        <f t="array" ref="AC73">IF($F73=AC$6,0,SUM(($E73=1)*(AC$57=1)*(AC$6=core.xy.mgw)*($F73=$F$58:$F$82)))</f>
        <v>0</v>
      </c>
      <c r="AD73" s="47">
        <f t="array" ref="AD73">IF($F73=AD$6,0,SUM(($E73=1)*(AD$57=1)*(AD$6=core.xy.mgw)*($F73=$F$58:$F$82)))</f>
        <v>0</v>
      </c>
      <c r="AE73" s="47">
        <f t="array" ref="AE73">IF($F73=AE$6,0,SUM(($E73=1)*(AE$57=1)*(AE$6=core.xy.mgw)*($F73=$F$58:$F$82)))</f>
        <v>0</v>
      </c>
      <c r="AF73" s="47">
        <f t="array" ref="AF73">IF($F73=AF$6,0,SUM(($E73=1)*(AF$57=1)*(AF$6=core.xy.mgw)*($F73=$F$58:$F$82)))</f>
        <v>0</v>
      </c>
      <c r="AG73" s="47">
        <f t="array" ref="AG73">IF($F73=AG$6,0,SUM(($E73=1)*(AG$57=1)*(AG$6=core.xy.mgw)*($F73=$F$58:$F$82)))</f>
        <v>0</v>
      </c>
      <c r="AH73" s="47">
        <f t="array" ref="AH73">IF($F73=AH$6,0,SUM(($E73=1)*(AH$57=1)*(AH$6=core.xy.mgw)*($F73=$F$58:$F$82)))</f>
        <v>0</v>
      </c>
      <c r="AI73" s="47">
        <f t="array" ref="AI73">IF($F73=AI$6,0,SUM(($E73=1)*(AI$57=1)*(AI$6=core.xy.mgw)*($F73=$F$58:$F$82)))</f>
        <v>0</v>
      </c>
      <c r="AJ73" s="47">
        <f t="array" ref="AJ73">IF($F73=AJ$6,0,SUM(($E73=1)*(AJ$57=1)*(AJ$6=core.xy.mgw)*($F73=$F$58:$F$82)))</f>
        <v>0</v>
      </c>
    </row>
    <row r="74" spans="5:36" outlineLevel="2" x14ac:dyDescent="0.3">
      <c r="E74" s="33">
        <f t="shared" si="2"/>
        <v>0</v>
      </c>
      <c r="F74" s="70">
        <v>17</v>
      </c>
      <c r="G74" s="71" t="str">
        <f t="shared" si="3"/>
        <v>Madre de Dios</v>
      </c>
      <c r="L74" s="47">
        <f t="array" ref="L74">IF($F74=L$6,0,SUM(($E74=1)*(L$57=1)*(L$6=core.xy.mgw)*($F74=$F$58:$F$82)))</f>
        <v>0</v>
      </c>
      <c r="M74" s="47">
        <f t="array" ref="M74">IF($F74=M$6,0,SUM(($E74=1)*(M$57=1)*(M$6=core.xy.mgw)*($F74=$F$58:$F$82)))</f>
        <v>0</v>
      </c>
      <c r="N74" s="47">
        <f t="array" ref="N74">IF($F74=N$6,0,SUM(($E74=1)*(N$57=1)*(N$6=core.xy.mgw)*($F74=$F$58:$F$82)))</f>
        <v>0</v>
      </c>
      <c r="O74" s="47">
        <f t="array" ref="O74">IF($F74=O$6,0,SUM(($E74=1)*(O$57=1)*(O$6=core.xy.mgw)*($F74=$F$58:$F$82)))</f>
        <v>0</v>
      </c>
      <c r="P74" s="47">
        <f t="array" ref="P74">IF($F74=P$6,0,SUM(($E74=1)*(P$57=1)*(P$6=core.xy.mgw)*($F74=$F$58:$F$82)))</f>
        <v>0</v>
      </c>
      <c r="Q74" s="47">
        <f t="array" ref="Q74">IF($F74=Q$6,0,SUM(($E74=1)*(Q$57=1)*(Q$6=core.xy.mgw)*($F74=$F$58:$F$82)))</f>
        <v>0</v>
      </c>
      <c r="R74" s="47">
        <f t="array" ref="R74">IF($F74=R$6,0,SUM(($E74=1)*(R$57=1)*(R$6=core.xy.mgw)*($F74=$F$58:$F$82)))</f>
        <v>0</v>
      </c>
      <c r="S74" s="47">
        <f t="array" ref="S74">IF($F74=S$6,0,SUM(($E74=1)*(S$57=1)*(S$6=core.xy.mgw)*($F74=$F$58:$F$82)))</f>
        <v>0</v>
      </c>
      <c r="T74" s="47">
        <f t="array" ref="T74">IF($F74=T$6,0,SUM(($E74=1)*(T$57=1)*(T$6=core.xy.mgw)*($F74=$F$58:$F$82)))</f>
        <v>0</v>
      </c>
      <c r="U74" s="47">
        <f t="array" ref="U74">IF($F74=U$6,0,SUM(($E74=1)*(U$57=1)*(U$6=core.xy.mgw)*($F74=$F$58:$F$82)))</f>
        <v>0</v>
      </c>
      <c r="V74" s="47">
        <f t="array" ref="V74">IF($F74=V$6,0,SUM(($E74=1)*(V$57=1)*(V$6=core.xy.mgw)*($F74=$F$58:$F$82)))</f>
        <v>0</v>
      </c>
      <c r="W74" s="47">
        <f t="array" ref="W74">IF($F74=W$6,0,SUM(($E74=1)*(W$57=1)*(W$6=core.xy.mgw)*($F74=$F$58:$F$82)))</f>
        <v>0</v>
      </c>
      <c r="X74" s="47">
        <f t="array" ref="X74">IF($F74=X$6,0,SUM(($E74=1)*(X$57=1)*(X$6=core.xy.mgw)*($F74=$F$58:$F$82)))</f>
        <v>0</v>
      </c>
      <c r="Y74" s="47">
        <f t="array" ref="Y74">IF($F74=Y$6,0,SUM(($E74=1)*(Y$57=1)*(Y$6=core.xy.mgw)*($F74=$F$58:$F$82)))</f>
        <v>0</v>
      </c>
      <c r="Z74" s="47">
        <f t="array" ref="Z74">IF($F74=Z$6,0,SUM(($E74=1)*(Z$57=1)*(Z$6=core.xy.mgw)*($F74=$F$58:$F$82)))</f>
        <v>0</v>
      </c>
      <c r="AA74" s="47">
        <f t="array" ref="AA74">IF($F74=AA$6,0,SUM(($E74=1)*(AA$57=1)*(AA$6=core.xy.mgw)*($F74=$F$58:$F$82)))</f>
        <v>0</v>
      </c>
      <c r="AB74" s="47">
        <f t="array" ref="AB74">IF($F74=AB$6,0,SUM(($E74=1)*(AB$57=1)*(AB$6=core.xy.mgw)*($F74=$F$58:$F$82)))</f>
        <v>0</v>
      </c>
      <c r="AC74" s="47">
        <f t="array" ref="AC74">IF($F74=AC$6,0,SUM(($E74=1)*(AC$57=1)*(AC$6=core.xy.mgw)*($F74=$F$58:$F$82)))</f>
        <v>0</v>
      </c>
      <c r="AD74" s="47">
        <f t="array" ref="AD74">IF($F74=AD$6,0,SUM(($E74=1)*(AD$57=1)*(AD$6=core.xy.mgw)*($F74=$F$58:$F$82)))</f>
        <v>0</v>
      </c>
      <c r="AE74" s="47">
        <f t="array" ref="AE74">IF($F74=AE$6,0,SUM(($E74=1)*(AE$57=1)*(AE$6=core.xy.mgw)*($F74=$F$58:$F$82)))</f>
        <v>0</v>
      </c>
      <c r="AF74" s="47">
        <f t="array" ref="AF74">IF($F74=AF$6,0,SUM(($E74=1)*(AF$57=1)*(AF$6=core.xy.mgw)*($F74=$F$58:$F$82)))</f>
        <v>0</v>
      </c>
      <c r="AG74" s="47">
        <f t="array" ref="AG74">IF($F74=AG$6,0,SUM(($E74=1)*(AG$57=1)*(AG$6=core.xy.mgw)*($F74=$F$58:$F$82)))</f>
        <v>0</v>
      </c>
      <c r="AH74" s="47">
        <f t="array" ref="AH74">IF($F74=AH$6,0,SUM(($E74=1)*(AH$57=1)*(AH$6=core.xy.mgw)*($F74=$F$58:$F$82)))</f>
        <v>0</v>
      </c>
      <c r="AI74" s="47">
        <f t="array" ref="AI74">IF($F74=AI$6,0,SUM(($E74=1)*(AI$57=1)*(AI$6=core.xy.mgw)*($F74=$F$58:$F$82)))</f>
        <v>0</v>
      </c>
      <c r="AJ74" s="47">
        <f t="array" ref="AJ74">IF($F74=AJ$6,0,SUM(($E74=1)*(AJ$57=1)*(AJ$6=core.xy.mgw)*($F74=$F$58:$F$82)))</f>
        <v>0</v>
      </c>
    </row>
    <row r="75" spans="5:36" outlineLevel="2" x14ac:dyDescent="0.3">
      <c r="E75" s="33">
        <f t="shared" si="2"/>
        <v>0</v>
      </c>
      <c r="F75" s="70">
        <v>18</v>
      </c>
      <c r="G75" s="71" t="str">
        <f t="shared" si="3"/>
        <v>Moquegua</v>
      </c>
      <c r="L75" s="47">
        <f t="array" ref="L75">IF($F75=L$6,0,SUM(($E75=1)*(L$57=1)*(L$6=core.xy.mgw)*($F75=$F$58:$F$82)))</f>
        <v>0</v>
      </c>
      <c r="M75" s="47">
        <f t="array" ref="M75">IF($F75=M$6,0,SUM(($E75=1)*(M$57=1)*(M$6=core.xy.mgw)*($F75=$F$58:$F$82)))</f>
        <v>0</v>
      </c>
      <c r="N75" s="47">
        <f t="array" ref="N75">IF($F75=N$6,0,SUM(($E75=1)*(N$57=1)*(N$6=core.xy.mgw)*($F75=$F$58:$F$82)))</f>
        <v>0</v>
      </c>
      <c r="O75" s="47">
        <f t="array" ref="O75">IF($F75=O$6,0,SUM(($E75=1)*(O$57=1)*(O$6=core.xy.mgw)*($F75=$F$58:$F$82)))</f>
        <v>0</v>
      </c>
      <c r="P75" s="47">
        <f t="array" ref="P75">IF($F75=P$6,0,SUM(($E75=1)*(P$57=1)*(P$6=core.xy.mgw)*($F75=$F$58:$F$82)))</f>
        <v>0</v>
      </c>
      <c r="Q75" s="47">
        <f t="array" ref="Q75">IF($F75=Q$6,0,SUM(($E75=1)*(Q$57=1)*(Q$6=core.xy.mgw)*($F75=$F$58:$F$82)))</f>
        <v>0</v>
      </c>
      <c r="R75" s="47">
        <f t="array" ref="R75">IF($F75=R$6,0,SUM(($E75=1)*(R$57=1)*(R$6=core.xy.mgw)*($F75=$F$58:$F$82)))</f>
        <v>0</v>
      </c>
      <c r="S75" s="47">
        <f t="array" ref="S75">IF($F75=S$6,0,SUM(($E75=1)*(S$57=1)*(S$6=core.xy.mgw)*($F75=$F$58:$F$82)))</f>
        <v>0</v>
      </c>
      <c r="T75" s="47">
        <f t="array" ref="T75">IF($F75=T$6,0,SUM(($E75=1)*(T$57=1)*(T$6=core.xy.mgw)*($F75=$F$58:$F$82)))</f>
        <v>0</v>
      </c>
      <c r="U75" s="47">
        <f t="array" ref="U75">IF($F75=U$6,0,SUM(($E75=1)*(U$57=1)*(U$6=core.xy.mgw)*($F75=$F$58:$F$82)))</f>
        <v>0</v>
      </c>
      <c r="V75" s="47">
        <f t="array" ref="V75">IF($F75=V$6,0,SUM(($E75=1)*(V$57=1)*(V$6=core.xy.mgw)*($F75=$F$58:$F$82)))</f>
        <v>0</v>
      </c>
      <c r="W75" s="47">
        <f t="array" ref="W75">IF($F75=W$6,0,SUM(($E75=1)*(W$57=1)*(W$6=core.xy.mgw)*($F75=$F$58:$F$82)))</f>
        <v>0</v>
      </c>
      <c r="X75" s="47">
        <f t="array" ref="X75">IF($F75=X$6,0,SUM(($E75=1)*(X$57=1)*(X$6=core.xy.mgw)*($F75=$F$58:$F$82)))</f>
        <v>0</v>
      </c>
      <c r="Y75" s="47">
        <f t="array" ref="Y75">IF($F75=Y$6,0,SUM(($E75=1)*(Y$57=1)*(Y$6=core.xy.mgw)*($F75=$F$58:$F$82)))</f>
        <v>0</v>
      </c>
      <c r="Z75" s="47">
        <f t="array" ref="Z75">IF($F75=Z$6,0,SUM(($E75=1)*(Z$57=1)*(Z$6=core.xy.mgw)*($F75=$F$58:$F$82)))</f>
        <v>0</v>
      </c>
      <c r="AA75" s="47">
        <f t="array" ref="AA75">IF($F75=AA$6,0,SUM(($E75=1)*(AA$57=1)*(AA$6=core.xy.mgw)*($F75=$F$58:$F$82)))</f>
        <v>0</v>
      </c>
      <c r="AB75" s="47">
        <f t="array" ref="AB75">IF($F75=AB$6,0,SUM(($E75=1)*(AB$57=1)*(AB$6=core.xy.mgw)*($F75=$F$58:$F$82)))</f>
        <v>0</v>
      </c>
      <c r="AC75" s="47">
        <f t="array" ref="AC75">IF($F75=AC$6,0,SUM(($E75=1)*(AC$57=1)*(AC$6=core.xy.mgw)*($F75=$F$58:$F$82)))</f>
        <v>0</v>
      </c>
      <c r="AD75" s="47">
        <f t="array" ref="AD75">IF($F75=AD$6,0,SUM(($E75=1)*(AD$57=1)*(AD$6=core.xy.mgw)*($F75=$F$58:$F$82)))</f>
        <v>0</v>
      </c>
      <c r="AE75" s="47">
        <f t="array" ref="AE75">IF($F75=AE$6,0,SUM(($E75=1)*(AE$57=1)*(AE$6=core.xy.mgw)*($F75=$F$58:$F$82)))</f>
        <v>0</v>
      </c>
      <c r="AF75" s="47">
        <f t="array" ref="AF75">IF($F75=AF$6,0,SUM(($E75=1)*(AF$57=1)*(AF$6=core.xy.mgw)*($F75=$F$58:$F$82)))</f>
        <v>0</v>
      </c>
      <c r="AG75" s="47">
        <f t="array" ref="AG75">IF($F75=AG$6,0,SUM(($E75=1)*(AG$57=1)*(AG$6=core.xy.mgw)*($F75=$F$58:$F$82)))</f>
        <v>0</v>
      </c>
      <c r="AH75" s="47">
        <f t="array" ref="AH75">IF($F75=AH$6,0,SUM(($E75=1)*(AH$57=1)*(AH$6=core.xy.mgw)*($F75=$F$58:$F$82)))</f>
        <v>0</v>
      </c>
      <c r="AI75" s="47">
        <f t="array" ref="AI75">IF($F75=AI$6,0,SUM(($E75=1)*(AI$57=1)*(AI$6=core.xy.mgw)*($F75=$F$58:$F$82)))</f>
        <v>0</v>
      </c>
      <c r="AJ75" s="47">
        <f t="array" ref="AJ75">IF($F75=AJ$6,0,SUM(($E75=1)*(AJ$57=1)*(AJ$6=core.xy.mgw)*($F75=$F$58:$F$82)))</f>
        <v>0</v>
      </c>
    </row>
    <row r="76" spans="5:36" outlineLevel="2" x14ac:dyDescent="0.3">
      <c r="E76" s="33">
        <f t="shared" si="2"/>
        <v>0</v>
      </c>
      <c r="F76" s="70">
        <v>19</v>
      </c>
      <c r="G76" s="71" t="str">
        <f t="shared" si="3"/>
        <v>Pasco</v>
      </c>
      <c r="L76" s="47">
        <f t="array" ref="L76">IF($F76=L$6,0,SUM(($E76=1)*(L$57=1)*(L$6=core.xy.mgw)*($F76=$F$58:$F$82)))</f>
        <v>0</v>
      </c>
      <c r="M76" s="47">
        <f t="array" ref="M76">IF($F76=M$6,0,SUM(($E76=1)*(M$57=1)*(M$6=core.xy.mgw)*($F76=$F$58:$F$82)))</f>
        <v>0</v>
      </c>
      <c r="N76" s="47">
        <f t="array" ref="N76">IF($F76=N$6,0,SUM(($E76=1)*(N$57=1)*(N$6=core.xy.mgw)*($F76=$F$58:$F$82)))</f>
        <v>0</v>
      </c>
      <c r="O76" s="47">
        <f t="array" ref="O76">IF($F76=O$6,0,SUM(($E76=1)*(O$57=1)*(O$6=core.xy.mgw)*($F76=$F$58:$F$82)))</f>
        <v>0</v>
      </c>
      <c r="P76" s="47">
        <f t="array" ref="P76">IF($F76=P$6,0,SUM(($E76=1)*(P$57=1)*(P$6=core.xy.mgw)*($F76=$F$58:$F$82)))</f>
        <v>0</v>
      </c>
      <c r="Q76" s="47">
        <f t="array" ref="Q76">IF($F76=Q$6,0,SUM(($E76=1)*(Q$57=1)*(Q$6=core.xy.mgw)*($F76=$F$58:$F$82)))</f>
        <v>0</v>
      </c>
      <c r="R76" s="47">
        <f t="array" ref="R76">IF($F76=R$6,0,SUM(($E76=1)*(R$57=1)*(R$6=core.xy.mgw)*($F76=$F$58:$F$82)))</f>
        <v>0</v>
      </c>
      <c r="S76" s="47">
        <f t="array" ref="S76">IF($F76=S$6,0,SUM(($E76=1)*(S$57=1)*(S$6=core.xy.mgw)*($F76=$F$58:$F$82)))</f>
        <v>0</v>
      </c>
      <c r="T76" s="47">
        <f t="array" ref="T76">IF($F76=T$6,0,SUM(($E76=1)*(T$57=1)*(T$6=core.xy.mgw)*($F76=$F$58:$F$82)))</f>
        <v>0</v>
      </c>
      <c r="U76" s="47">
        <f t="array" ref="U76">IF($F76=U$6,0,SUM(($E76=1)*(U$57=1)*(U$6=core.xy.mgw)*($F76=$F$58:$F$82)))</f>
        <v>0</v>
      </c>
      <c r="V76" s="47">
        <f t="array" ref="V76">IF($F76=V$6,0,SUM(($E76=1)*(V$57=1)*(V$6=core.xy.mgw)*($F76=$F$58:$F$82)))</f>
        <v>0</v>
      </c>
      <c r="W76" s="47">
        <f t="array" ref="W76">IF($F76=W$6,0,SUM(($E76=1)*(W$57=1)*(W$6=core.xy.mgw)*($F76=$F$58:$F$82)))</f>
        <v>0</v>
      </c>
      <c r="X76" s="47">
        <f t="array" ref="X76">IF($F76=X$6,0,SUM(($E76=1)*(X$57=1)*(X$6=core.xy.mgw)*($F76=$F$58:$F$82)))</f>
        <v>0</v>
      </c>
      <c r="Y76" s="47">
        <f t="array" ref="Y76">IF($F76=Y$6,0,SUM(($E76=1)*(Y$57=1)*(Y$6=core.xy.mgw)*($F76=$F$58:$F$82)))</f>
        <v>0</v>
      </c>
      <c r="Z76" s="47">
        <f t="array" ref="Z76">IF($F76=Z$6,0,SUM(($E76=1)*(Z$57=1)*(Z$6=core.xy.mgw)*($F76=$F$58:$F$82)))</f>
        <v>0</v>
      </c>
      <c r="AA76" s="47">
        <f t="array" ref="AA76">IF($F76=AA$6,0,SUM(($E76=1)*(AA$57=1)*(AA$6=core.xy.mgw)*($F76=$F$58:$F$82)))</f>
        <v>0</v>
      </c>
      <c r="AB76" s="47">
        <f t="array" ref="AB76">IF($F76=AB$6,0,SUM(($E76=1)*(AB$57=1)*(AB$6=core.xy.mgw)*($F76=$F$58:$F$82)))</f>
        <v>0</v>
      </c>
      <c r="AC76" s="47">
        <f t="array" ref="AC76">IF($F76=AC$6,0,SUM(($E76=1)*(AC$57=1)*(AC$6=core.xy.mgw)*($F76=$F$58:$F$82)))</f>
        <v>0</v>
      </c>
      <c r="AD76" s="47">
        <f t="array" ref="AD76">IF($F76=AD$6,0,SUM(($E76=1)*(AD$57=1)*(AD$6=core.xy.mgw)*($F76=$F$58:$F$82)))</f>
        <v>0</v>
      </c>
      <c r="AE76" s="47">
        <f t="array" ref="AE76">IF($F76=AE$6,0,SUM(($E76=1)*(AE$57=1)*(AE$6=core.xy.mgw)*($F76=$F$58:$F$82)))</f>
        <v>0</v>
      </c>
      <c r="AF76" s="47">
        <f t="array" ref="AF76">IF($F76=AF$6,0,SUM(($E76=1)*(AF$57=1)*(AF$6=core.xy.mgw)*($F76=$F$58:$F$82)))</f>
        <v>0</v>
      </c>
      <c r="AG76" s="47">
        <f t="array" ref="AG76">IF($F76=AG$6,0,SUM(($E76=1)*(AG$57=1)*(AG$6=core.xy.mgw)*($F76=$F$58:$F$82)))</f>
        <v>0</v>
      </c>
      <c r="AH76" s="47">
        <f t="array" ref="AH76">IF($F76=AH$6,0,SUM(($E76=1)*(AH$57=1)*(AH$6=core.xy.mgw)*($F76=$F$58:$F$82)))</f>
        <v>0</v>
      </c>
      <c r="AI76" s="47">
        <f t="array" ref="AI76">IF($F76=AI$6,0,SUM(($E76=1)*(AI$57=1)*(AI$6=core.xy.mgw)*($F76=$F$58:$F$82)))</f>
        <v>0</v>
      </c>
      <c r="AJ76" s="47">
        <f t="array" ref="AJ76">IF($F76=AJ$6,0,SUM(($E76=1)*(AJ$57=1)*(AJ$6=core.xy.mgw)*($F76=$F$58:$F$82)))</f>
        <v>0</v>
      </c>
    </row>
    <row r="77" spans="5:36" outlineLevel="2" x14ac:dyDescent="0.3">
      <c r="E77" s="33">
        <f t="shared" si="2"/>
        <v>0</v>
      </c>
      <c r="F77" s="70">
        <v>20</v>
      </c>
      <c r="G77" s="71" t="str">
        <f t="shared" si="3"/>
        <v>Piura</v>
      </c>
      <c r="L77" s="47">
        <f t="array" ref="L77">IF($F77=L$6,0,SUM(($E77=1)*(L$57=1)*(L$6=core.xy.mgw)*($F77=$F$58:$F$82)))</f>
        <v>0</v>
      </c>
      <c r="M77" s="47">
        <f t="array" ref="M77">IF($F77=M$6,0,SUM(($E77=1)*(M$57=1)*(M$6=core.xy.mgw)*($F77=$F$58:$F$82)))</f>
        <v>0</v>
      </c>
      <c r="N77" s="47">
        <f t="array" ref="N77">IF($F77=N$6,0,SUM(($E77=1)*(N$57=1)*(N$6=core.xy.mgw)*($F77=$F$58:$F$82)))</f>
        <v>0</v>
      </c>
      <c r="O77" s="47">
        <f t="array" ref="O77">IF($F77=O$6,0,SUM(($E77=1)*(O$57=1)*(O$6=core.xy.mgw)*($F77=$F$58:$F$82)))</f>
        <v>0</v>
      </c>
      <c r="P77" s="47">
        <f t="array" ref="P77">IF($F77=P$6,0,SUM(($E77=1)*(P$57=1)*(P$6=core.xy.mgw)*($F77=$F$58:$F$82)))</f>
        <v>0</v>
      </c>
      <c r="Q77" s="47">
        <f t="array" ref="Q77">IF($F77=Q$6,0,SUM(($E77=1)*(Q$57=1)*(Q$6=core.xy.mgw)*($F77=$F$58:$F$82)))</f>
        <v>0</v>
      </c>
      <c r="R77" s="47">
        <f t="array" ref="R77">IF($F77=R$6,0,SUM(($E77=1)*(R$57=1)*(R$6=core.xy.mgw)*($F77=$F$58:$F$82)))</f>
        <v>0</v>
      </c>
      <c r="S77" s="47">
        <f t="array" ref="S77">IF($F77=S$6,0,SUM(($E77=1)*(S$57=1)*(S$6=core.xy.mgw)*($F77=$F$58:$F$82)))</f>
        <v>0</v>
      </c>
      <c r="T77" s="47">
        <f t="array" ref="T77">IF($F77=T$6,0,SUM(($E77=1)*(T$57=1)*(T$6=core.xy.mgw)*($F77=$F$58:$F$82)))</f>
        <v>0</v>
      </c>
      <c r="U77" s="47">
        <f t="array" ref="U77">IF($F77=U$6,0,SUM(($E77=1)*(U$57=1)*(U$6=core.xy.mgw)*($F77=$F$58:$F$82)))</f>
        <v>0</v>
      </c>
      <c r="V77" s="47">
        <f t="array" ref="V77">IF($F77=V$6,0,SUM(($E77=1)*(V$57=1)*(V$6=core.xy.mgw)*($F77=$F$58:$F$82)))</f>
        <v>0</v>
      </c>
      <c r="W77" s="47">
        <f t="array" ref="W77">IF($F77=W$6,0,SUM(($E77=1)*(W$57=1)*(W$6=core.xy.mgw)*($F77=$F$58:$F$82)))</f>
        <v>0</v>
      </c>
      <c r="X77" s="47">
        <f t="array" ref="X77">IF($F77=X$6,0,SUM(($E77=1)*(X$57=1)*(X$6=core.xy.mgw)*($F77=$F$58:$F$82)))</f>
        <v>0</v>
      </c>
      <c r="Y77" s="47">
        <f t="array" ref="Y77">IF($F77=Y$6,0,SUM(($E77=1)*(Y$57=1)*(Y$6=core.xy.mgw)*($F77=$F$58:$F$82)))</f>
        <v>0</v>
      </c>
      <c r="Z77" s="47">
        <f t="array" ref="Z77">IF($F77=Z$6,0,SUM(($E77=1)*(Z$57=1)*(Z$6=core.xy.mgw)*($F77=$F$58:$F$82)))</f>
        <v>0</v>
      </c>
      <c r="AA77" s="47">
        <f t="array" ref="AA77">IF($F77=AA$6,0,SUM(($E77=1)*(AA$57=1)*(AA$6=core.xy.mgw)*($F77=$F$58:$F$82)))</f>
        <v>0</v>
      </c>
      <c r="AB77" s="47">
        <f t="array" ref="AB77">IF($F77=AB$6,0,SUM(($E77=1)*(AB$57=1)*(AB$6=core.xy.mgw)*($F77=$F$58:$F$82)))</f>
        <v>0</v>
      </c>
      <c r="AC77" s="47">
        <f t="array" ref="AC77">IF($F77=AC$6,0,SUM(($E77=1)*(AC$57=1)*(AC$6=core.xy.mgw)*($F77=$F$58:$F$82)))</f>
        <v>0</v>
      </c>
      <c r="AD77" s="47">
        <f t="array" ref="AD77">IF($F77=AD$6,0,SUM(($E77=1)*(AD$57=1)*(AD$6=core.xy.mgw)*($F77=$F$58:$F$82)))</f>
        <v>0</v>
      </c>
      <c r="AE77" s="47">
        <f t="array" ref="AE77">IF($F77=AE$6,0,SUM(($E77=1)*(AE$57=1)*(AE$6=core.xy.mgw)*($F77=$F$58:$F$82)))</f>
        <v>0</v>
      </c>
      <c r="AF77" s="47">
        <f t="array" ref="AF77">IF($F77=AF$6,0,SUM(($E77=1)*(AF$57=1)*(AF$6=core.xy.mgw)*($F77=$F$58:$F$82)))</f>
        <v>0</v>
      </c>
      <c r="AG77" s="47">
        <f t="array" ref="AG77">IF($F77=AG$6,0,SUM(($E77=1)*(AG$57=1)*(AG$6=core.xy.mgw)*($F77=$F$58:$F$82)))</f>
        <v>0</v>
      </c>
      <c r="AH77" s="47">
        <f t="array" ref="AH77">IF($F77=AH$6,0,SUM(($E77=1)*(AH$57=1)*(AH$6=core.xy.mgw)*($F77=$F$58:$F$82)))</f>
        <v>0</v>
      </c>
      <c r="AI77" s="47">
        <f t="array" ref="AI77">IF($F77=AI$6,0,SUM(($E77=1)*(AI$57=1)*(AI$6=core.xy.mgw)*($F77=$F$58:$F$82)))</f>
        <v>0</v>
      </c>
      <c r="AJ77" s="47">
        <f t="array" ref="AJ77">IF($F77=AJ$6,0,SUM(($E77=1)*(AJ$57=1)*(AJ$6=core.xy.mgw)*($F77=$F$58:$F$82)))</f>
        <v>0</v>
      </c>
    </row>
    <row r="78" spans="5:36" outlineLevel="2" x14ac:dyDescent="0.3">
      <c r="E78" s="33">
        <f t="shared" si="2"/>
        <v>0</v>
      </c>
      <c r="F78" s="70">
        <v>21</v>
      </c>
      <c r="G78" s="71" t="str">
        <f t="shared" si="3"/>
        <v>Puno</v>
      </c>
      <c r="L78" s="47">
        <f t="array" ref="L78">IF($F78=L$6,0,SUM(($E78=1)*(L$57=1)*(L$6=core.xy.mgw)*($F78=$F$58:$F$82)))</f>
        <v>0</v>
      </c>
      <c r="M78" s="47">
        <f t="array" ref="M78">IF($F78=M$6,0,SUM(($E78=1)*(M$57=1)*(M$6=core.xy.mgw)*($F78=$F$58:$F$82)))</f>
        <v>0</v>
      </c>
      <c r="N78" s="47">
        <f t="array" ref="N78">IF($F78=N$6,0,SUM(($E78=1)*(N$57=1)*(N$6=core.xy.mgw)*($F78=$F$58:$F$82)))</f>
        <v>0</v>
      </c>
      <c r="O78" s="47">
        <f t="array" ref="O78">IF($F78=O$6,0,SUM(($E78=1)*(O$57=1)*(O$6=core.xy.mgw)*($F78=$F$58:$F$82)))</f>
        <v>0</v>
      </c>
      <c r="P78" s="47">
        <f t="array" ref="P78">IF($F78=P$6,0,SUM(($E78=1)*(P$57=1)*(P$6=core.xy.mgw)*($F78=$F$58:$F$82)))</f>
        <v>0</v>
      </c>
      <c r="Q78" s="47">
        <f t="array" ref="Q78">IF($F78=Q$6,0,SUM(($E78=1)*(Q$57=1)*(Q$6=core.xy.mgw)*($F78=$F$58:$F$82)))</f>
        <v>0</v>
      </c>
      <c r="R78" s="47">
        <f t="array" ref="R78">IF($F78=R$6,0,SUM(($E78=1)*(R$57=1)*(R$6=core.xy.mgw)*($F78=$F$58:$F$82)))</f>
        <v>0</v>
      </c>
      <c r="S78" s="47">
        <f t="array" ref="S78">IF($F78=S$6,0,SUM(($E78=1)*(S$57=1)*(S$6=core.xy.mgw)*($F78=$F$58:$F$82)))</f>
        <v>0</v>
      </c>
      <c r="T78" s="47">
        <f t="array" ref="T78">IF($F78=T$6,0,SUM(($E78=1)*(T$57=1)*(T$6=core.xy.mgw)*($F78=$F$58:$F$82)))</f>
        <v>0</v>
      </c>
      <c r="U78" s="47">
        <f t="array" ref="U78">IF($F78=U$6,0,SUM(($E78=1)*(U$57=1)*(U$6=core.xy.mgw)*($F78=$F$58:$F$82)))</f>
        <v>0</v>
      </c>
      <c r="V78" s="47">
        <f t="array" ref="V78">IF($F78=V$6,0,SUM(($E78=1)*(V$57=1)*(V$6=core.xy.mgw)*($F78=$F$58:$F$82)))</f>
        <v>0</v>
      </c>
      <c r="W78" s="47">
        <f t="array" ref="W78">IF($F78=W$6,0,SUM(($E78=1)*(W$57=1)*(W$6=core.xy.mgw)*($F78=$F$58:$F$82)))</f>
        <v>0</v>
      </c>
      <c r="X78" s="47">
        <f t="array" ref="X78">IF($F78=X$6,0,SUM(($E78=1)*(X$57=1)*(X$6=core.xy.mgw)*($F78=$F$58:$F$82)))</f>
        <v>0</v>
      </c>
      <c r="Y78" s="47">
        <f t="array" ref="Y78">IF($F78=Y$6,0,SUM(($E78=1)*(Y$57=1)*(Y$6=core.xy.mgw)*($F78=$F$58:$F$82)))</f>
        <v>0</v>
      </c>
      <c r="Z78" s="47">
        <f t="array" ref="Z78">IF($F78=Z$6,0,SUM(($E78=1)*(Z$57=1)*(Z$6=core.xy.mgw)*($F78=$F$58:$F$82)))</f>
        <v>0</v>
      </c>
      <c r="AA78" s="47">
        <f t="array" ref="AA78">IF($F78=AA$6,0,SUM(($E78=1)*(AA$57=1)*(AA$6=core.xy.mgw)*($F78=$F$58:$F$82)))</f>
        <v>0</v>
      </c>
      <c r="AB78" s="47">
        <f t="array" ref="AB78">IF($F78=AB$6,0,SUM(($E78=1)*(AB$57=1)*(AB$6=core.xy.mgw)*($F78=$F$58:$F$82)))</f>
        <v>0</v>
      </c>
      <c r="AC78" s="47">
        <f t="array" ref="AC78">IF($F78=AC$6,0,SUM(($E78=1)*(AC$57=1)*(AC$6=core.xy.mgw)*($F78=$F$58:$F$82)))</f>
        <v>0</v>
      </c>
      <c r="AD78" s="47">
        <f t="array" ref="AD78">IF($F78=AD$6,0,SUM(($E78=1)*(AD$57=1)*(AD$6=core.xy.mgw)*($F78=$F$58:$F$82)))</f>
        <v>0</v>
      </c>
      <c r="AE78" s="47">
        <f t="array" ref="AE78">IF($F78=AE$6,0,SUM(($E78=1)*(AE$57=1)*(AE$6=core.xy.mgw)*($F78=$F$58:$F$82)))</f>
        <v>0</v>
      </c>
      <c r="AF78" s="47">
        <f t="array" ref="AF78">IF($F78=AF$6,0,SUM(($E78=1)*(AF$57=1)*(AF$6=core.xy.mgw)*($F78=$F$58:$F$82)))</f>
        <v>0</v>
      </c>
      <c r="AG78" s="47">
        <f t="array" ref="AG78">IF($F78=AG$6,0,SUM(($E78=1)*(AG$57=1)*(AG$6=core.xy.mgw)*($F78=$F$58:$F$82)))</f>
        <v>0</v>
      </c>
      <c r="AH78" s="47">
        <f t="array" ref="AH78">IF($F78=AH$6,0,SUM(($E78=1)*(AH$57=1)*(AH$6=core.xy.mgw)*($F78=$F$58:$F$82)))</f>
        <v>0</v>
      </c>
      <c r="AI78" s="47">
        <f t="array" ref="AI78">IF($F78=AI$6,0,SUM(($E78=1)*(AI$57=1)*(AI$6=core.xy.mgw)*($F78=$F$58:$F$82)))</f>
        <v>0</v>
      </c>
      <c r="AJ78" s="47">
        <f t="array" ref="AJ78">IF($F78=AJ$6,0,SUM(($E78=1)*(AJ$57=1)*(AJ$6=core.xy.mgw)*($F78=$F$58:$F$82)))</f>
        <v>0</v>
      </c>
    </row>
    <row r="79" spans="5:36" outlineLevel="2" x14ac:dyDescent="0.3">
      <c r="E79" s="33">
        <f t="shared" si="2"/>
        <v>0</v>
      </c>
      <c r="F79" s="70">
        <v>22</v>
      </c>
      <c r="G79" s="71" t="str">
        <f t="shared" si="3"/>
        <v>San Martín</v>
      </c>
      <c r="L79" s="47">
        <f t="array" ref="L79">IF($F79=L$6,0,SUM(($E79=1)*(L$57=1)*(L$6=core.xy.mgw)*($F79=$F$58:$F$82)))</f>
        <v>0</v>
      </c>
      <c r="M79" s="47">
        <f t="array" ref="M79">IF($F79=M$6,0,SUM(($E79=1)*(M$57=1)*(M$6=core.xy.mgw)*($F79=$F$58:$F$82)))</f>
        <v>0</v>
      </c>
      <c r="N79" s="47">
        <f t="array" ref="N79">IF($F79=N$6,0,SUM(($E79=1)*(N$57=1)*(N$6=core.xy.mgw)*($F79=$F$58:$F$82)))</f>
        <v>0</v>
      </c>
      <c r="O79" s="47">
        <f t="array" ref="O79">IF($F79=O$6,0,SUM(($E79=1)*(O$57=1)*(O$6=core.xy.mgw)*($F79=$F$58:$F$82)))</f>
        <v>0</v>
      </c>
      <c r="P79" s="47">
        <f t="array" ref="P79">IF($F79=P$6,0,SUM(($E79=1)*(P$57=1)*(P$6=core.xy.mgw)*($F79=$F$58:$F$82)))</f>
        <v>0</v>
      </c>
      <c r="Q79" s="47">
        <f t="array" ref="Q79">IF($F79=Q$6,0,SUM(($E79=1)*(Q$57=1)*(Q$6=core.xy.mgw)*($F79=$F$58:$F$82)))</f>
        <v>0</v>
      </c>
      <c r="R79" s="47">
        <f t="array" ref="R79">IF($F79=R$6,0,SUM(($E79=1)*(R$57=1)*(R$6=core.xy.mgw)*($F79=$F$58:$F$82)))</f>
        <v>0</v>
      </c>
      <c r="S79" s="47">
        <f t="array" ref="S79">IF($F79=S$6,0,SUM(($E79=1)*(S$57=1)*(S$6=core.xy.mgw)*($F79=$F$58:$F$82)))</f>
        <v>0</v>
      </c>
      <c r="T79" s="47">
        <f t="array" ref="T79">IF($F79=T$6,0,SUM(($E79=1)*(T$57=1)*(T$6=core.xy.mgw)*($F79=$F$58:$F$82)))</f>
        <v>0</v>
      </c>
      <c r="U79" s="47">
        <f t="array" ref="U79">IF($F79=U$6,0,SUM(($E79=1)*(U$57=1)*(U$6=core.xy.mgw)*($F79=$F$58:$F$82)))</f>
        <v>0</v>
      </c>
      <c r="V79" s="47">
        <f t="array" ref="V79">IF($F79=V$6,0,SUM(($E79=1)*(V$57=1)*(V$6=core.xy.mgw)*($F79=$F$58:$F$82)))</f>
        <v>0</v>
      </c>
      <c r="W79" s="47">
        <f t="array" ref="W79">IF($F79=W$6,0,SUM(($E79=1)*(W$57=1)*(W$6=core.xy.mgw)*($F79=$F$58:$F$82)))</f>
        <v>0</v>
      </c>
      <c r="X79" s="47">
        <f t="array" ref="X79">IF($F79=X$6,0,SUM(($E79=1)*(X$57=1)*(X$6=core.xy.mgw)*($F79=$F$58:$F$82)))</f>
        <v>0</v>
      </c>
      <c r="Y79" s="47">
        <f t="array" ref="Y79">IF($F79=Y$6,0,SUM(($E79=1)*(Y$57=1)*(Y$6=core.xy.mgw)*($F79=$F$58:$F$82)))</f>
        <v>0</v>
      </c>
      <c r="Z79" s="47">
        <f t="array" ref="Z79">IF($F79=Z$6,0,SUM(($E79=1)*(Z$57=1)*(Z$6=core.xy.mgw)*($F79=$F$58:$F$82)))</f>
        <v>0</v>
      </c>
      <c r="AA79" s="47">
        <f t="array" ref="AA79">IF($F79=AA$6,0,SUM(($E79=1)*(AA$57=1)*(AA$6=core.xy.mgw)*($F79=$F$58:$F$82)))</f>
        <v>0</v>
      </c>
      <c r="AB79" s="47">
        <f t="array" ref="AB79">IF($F79=AB$6,0,SUM(($E79=1)*(AB$57=1)*(AB$6=core.xy.mgw)*($F79=$F$58:$F$82)))</f>
        <v>0</v>
      </c>
      <c r="AC79" s="47">
        <f t="array" ref="AC79">IF($F79=AC$6,0,SUM(($E79=1)*(AC$57=1)*(AC$6=core.xy.mgw)*($F79=$F$58:$F$82)))</f>
        <v>0</v>
      </c>
      <c r="AD79" s="47">
        <f t="array" ref="AD79">IF($F79=AD$6,0,SUM(($E79=1)*(AD$57=1)*(AD$6=core.xy.mgw)*($F79=$F$58:$F$82)))</f>
        <v>0</v>
      </c>
      <c r="AE79" s="47">
        <f t="array" ref="AE79">IF($F79=AE$6,0,SUM(($E79=1)*(AE$57=1)*(AE$6=core.xy.mgw)*($F79=$F$58:$F$82)))</f>
        <v>0</v>
      </c>
      <c r="AF79" s="47">
        <f t="array" ref="AF79">IF($F79=AF$6,0,SUM(($E79=1)*(AF$57=1)*(AF$6=core.xy.mgw)*($F79=$F$58:$F$82)))</f>
        <v>0</v>
      </c>
      <c r="AG79" s="47">
        <f t="array" ref="AG79">IF($F79=AG$6,0,SUM(($E79=1)*(AG$57=1)*(AG$6=core.xy.mgw)*($F79=$F$58:$F$82)))</f>
        <v>0</v>
      </c>
      <c r="AH79" s="47">
        <f t="array" ref="AH79">IF($F79=AH$6,0,SUM(($E79=1)*(AH$57=1)*(AH$6=core.xy.mgw)*($F79=$F$58:$F$82)))</f>
        <v>0</v>
      </c>
      <c r="AI79" s="47">
        <f t="array" ref="AI79">IF($F79=AI$6,0,SUM(($E79=1)*(AI$57=1)*(AI$6=core.xy.mgw)*($F79=$F$58:$F$82)))</f>
        <v>0</v>
      </c>
      <c r="AJ79" s="47">
        <f t="array" ref="AJ79">IF($F79=AJ$6,0,SUM(($E79=1)*(AJ$57=1)*(AJ$6=core.xy.mgw)*($F79=$F$58:$F$82)))</f>
        <v>0</v>
      </c>
    </row>
    <row r="80" spans="5:36" outlineLevel="2" x14ac:dyDescent="0.3">
      <c r="E80" s="33">
        <f t="shared" si="2"/>
        <v>0</v>
      </c>
      <c r="F80" s="70">
        <v>23</v>
      </c>
      <c r="G80" s="71" t="str">
        <f t="shared" si="3"/>
        <v>Tacna</v>
      </c>
      <c r="L80" s="47">
        <f t="array" ref="L80">IF($F80=L$6,0,SUM(($E80=1)*(L$57=1)*(L$6=core.xy.mgw)*($F80=$F$58:$F$82)))</f>
        <v>0</v>
      </c>
      <c r="M80" s="47">
        <f t="array" ref="M80">IF($F80=M$6,0,SUM(($E80=1)*(M$57=1)*(M$6=core.xy.mgw)*($F80=$F$58:$F$82)))</f>
        <v>0</v>
      </c>
      <c r="N80" s="47">
        <f t="array" ref="N80">IF($F80=N$6,0,SUM(($E80=1)*(N$57=1)*(N$6=core.xy.mgw)*($F80=$F$58:$F$82)))</f>
        <v>0</v>
      </c>
      <c r="O80" s="47">
        <f t="array" ref="O80">IF($F80=O$6,0,SUM(($E80=1)*(O$57=1)*(O$6=core.xy.mgw)*($F80=$F$58:$F$82)))</f>
        <v>0</v>
      </c>
      <c r="P80" s="47">
        <f t="array" ref="P80">IF($F80=P$6,0,SUM(($E80=1)*(P$57=1)*(P$6=core.xy.mgw)*($F80=$F$58:$F$82)))</f>
        <v>0</v>
      </c>
      <c r="Q80" s="47">
        <f t="array" ref="Q80">IF($F80=Q$6,0,SUM(($E80=1)*(Q$57=1)*(Q$6=core.xy.mgw)*($F80=$F$58:$F$82)))</f>
        <v>0</v>
      </c>
      <c r="R80" s="47">
        <f t="array" ref="R80">IF($F80=R$6,0,SUM(($E80=1)*(R$57=1)*(R$6=core.xy.mgw)*($F80=$F$58:$F$82)))</f>
        <v>0</v>
      </c>
      <c r="S80" s="47">
        <f t="array" ref="S80">IF($F80=S$6,0,SUM(($E80=1)*(S$57=1)*(S$6=core.xy.mgw)*($F80=$F$58:$F$82)))</f>
        <v>0</v>
      </c>
      <c r="T80" s="47">
        <f t="array" ref="T80">IF($F80=T$6,0,SUM(($E80=1)*(T$57=1)*(T$6=core.xy.mgw)*($F80=$F$58:$F$82)))</f>
        <v>0</v>
      </c>
      <c r="U80" s="47">
        <f t="array" ref="U80">IF($F80=U$6,0,SUM(($E80=1)*(U$57=1)*(U$6=core.xy.mgw)*($F80=$F$58:$F$82)))</f>
        <v>0</v>
      </c>
      <c r="V80" s="47">
        <f t="array" ref="V80">IF($F80=V$6,0,SUM(($E80=1)*(V$57=1)*(V$6=core.xy.mgw)*($F80=$F$58:$F$82)))</f>
        <v>0</v>
      </c>
      <c r="W80" s="47">
        <f t="array" ref="W80">IF($F80=W$6,0,SUM(($E80=1)*(W$57=1)*(W$6=core.xy.mgw)*($F80=$F$58:$F$82)))</f>
        <v>0</v>
      </c>
      <c r="X80" s="47">
        <f t="array" ref="X80">IF($F80=X$6,0,SUM(($E80=1)*(X$57=1)*(X$6=core.xy.mgw)*($F80=$F$58:$F$82)))</f>
        <v>0</v>
      </c>
      <c r="Y80" s="47">
        <f t="array" ref="Y80">IF($F80=Y$6,0,SUM(($E80=1)*(Y$57=1)*(Y$6=core.xy.mgw)*($F80=$F$58:$F$82)))</f>
        <v>0</v>
      </c>
      <c r="Z80" s="47">
        <f t="array" ref="Z80">IF($F80=Z$6,0,SUM(($E80=1)*(Z$57=1)*(Z$6=core.xy.mgw)*($F80=$F$58:$F$82)))</f>
        <v>0</v>
      </c>
      <c r="AA80" s="47">
        <f t="array" ref="AA80">IF($F80=AA$6,0,SUM(($E80=1)*(AA$57=1)*(AA$6=core.xy.mgw)*($F80=$F$58:$F$82)))</f>
        <v>0</v>
      </c>
      <c r="AB80" s="47">
        <f t="array" ref="AB80">IF($F80=AB$6,0,SUM(($E80=1)*(AB$57=1)*(AB$6=core.xy.mgw)*($F80=$F$58:$F$82)))</f>
        <v>0</v>
      </c>
      <c r="AC80" s="47">
        <f t="array" ref="AC80">IF($F80=AC$6,0,SUM(($E80=1)*(AC$57=1)*(AC$6=core.xy.mgw)*($F80=$F$58:$F$82)))</f>
        <v>0</v>
      </c>
      <c r="AD80" s="47">
        <f t="array" ref="AD80">IF($F80=AD$6,0,SUM(($E80=1)*(AD$57=1)*(AD$6=core.xy.mgw)*($F80=$F$58:$F$82)))</f>
        <v>0</v>
      </c>
      <c r="AE80" s="47">
        <f t="array" ref="AE80">IF($F80=AE$6,0,SUM(($E80=1)*(AE$57=1)*(AE$6=core.xy.mgw)*($F80=$F$58:$F$82)))</f>
        <v>0</v>
      </c>
      <c r="AF80" s="47">
        <f t="array" ref="AF80">IF($F80=AF$6,0,SUM(($E80=1)*(AF$57=1)*(AF$6=core.xy.mgw)*($F80=$F$58:$F$82)))</f>
        <v>0</v>
      </c>
      <c r="AG80" s="47">
        <f t="array" ref="AG80">IF($F80=AG$6,0,SUM(($E80=1)*(AG$57=1)*(AG$6=core.xy.mgw)*($F80=$F$58:$F$82)))</f>
        <v>0</v>
      </c>
      <c r="AH80" s="47">
        <f t="array" ref="AH80">IF($F80=AH$6,0,SUM(($E80=1)*(AH$57=1)*(AH$6=core.xy.mgw)*($F80=$F$58:$F$82)))</f>
        <v>0</v>
      </c>
      <c r="AI80" s="47">
        <f t="array" ref="AI80">IF($F80=AI$6,0,SUM(($E80=1)*(AI$57=1)*(AI$6=core.xy.mgw)*($F80=$F$58:$F$82)))</f>
        <v>0</v>
      </c>
      <c r="AJ80" s="47">
        <f t="array" ref="AJ80">IF($F80=AJ$6,0,SUM(($E80=1)*(AJ$57=1)*(AJ$6=core.xy.mgw)*($F80=$F$58:$F$82)))</f>
        <v>0</v>
      </c>
    </row>
    <row r="81" spans="4:36" outlineLevel="1" x14ac:dyDescent="0.3">
      <c r="E81" s="33">
        <f t="shared" si="2"/>
        <v>0</v>
      </c>
      <c r="F81" s="70">
        <v>24</v>
      </c>
      <c r="G81" s="71" t="str">
        <f t="shared" si="3"/>
        <v>Tumbes</v>
      </c>
      <c r="L81" s="47">
        <f t="array" ref="L81">IF($F81=L$6,0,SUM(($E81=1)*(L$57=1)*(L$6=core.xy.mgw)*($F81=$F$58:$F$82)))</f>
        <v>0</v>
      </c>
      <c r="M81" s="47">
        <f t="array" ref="M81">IF($F81=M$6,0,SUM(($E81=1)*(M$57=1)*(M$6=core.xy.mgw)*($F81=$F$58:$F$82)))</f>
        <v>0</v>
      </c>
      <c r="N81" s="47">
        <f t="array" ref="N81">IF($F81=N$6,0,SUM(($E81=1)*(N$57=1)*(N$6=core.xy.mgw)*($F81=$F$58:$F$82)))</f>
        <v>0</v>
      </c>
      <c r="O81" s="47">
        <f t="array" ref="O81">IF($F81=O$6,0,SUM(($E81=1)*(O$57=1)*(O$6=core.xy.mgw)*($F81=$F$58:$F$82)))</f>
        <v>0</v>
      </c>
      <c r="P81" s="47">
        <f t="array" ref="P81">IF($F81=P$6,0,SUM(($E81=1)*(P$57=1)*(P$6=core.xy.mgw)*($F81=$F$58:$F$82)))</f>
        <v>0</v>
      </c>
      <c r="Q81" s="47">
        <f t="array" ref="Q81">IF($F81=Q$6,0,SUM(($E81=1)*(Q$57=1)*(Q$6=core.xy.mgw)*($F81=$F$58:$F$82)))</f>
        <v>0</v>
      </c>
      <c r="R81" s="47">
        <f t="array" ref="R81">IF($F81=R$6,0,SUM(($E81=1)*(R$57=1)*(R$6=core.xy.mgw)*($F81=$F$58:$F$82)))</f>
        <v>0</v>
      </c>
      <c r="S81" s="47">
        <f t="array" ref="S81">IF($F81=S$6,0,SUM(($E81=1)*(S$57=1)*(S$6=core.xy.mgw)*($F81=$F$58:$F$82)))</f>
        <v>0</v>
      </c>
      <c r="T81" s="47">
        <f t="array" ref="T81">IF($F81=T$6,0,SUM(($E81=1)*(T$57=1)*(T$6=core.xy.mgw)*($F81=$F$58:$F$82)))</f>
        <v>0</v>
      </c>
      <c r="U81" s="47">
        <f t="array" ref="U81">IF($F81=U$6,0,SUM(($E81=1)*(U$57=1)*(U$6=core.xy.mgw)*($F81=$F$58:$F$82)))</f>
        <v>0</v>
      </c>
      <c r="V81" s="47">
        <f t="array" ref="V81">IF($F81=V$6,0,SUM(($E81=1)*(V$57=1)*(V$6=core.xy.mgw)*($F81=$F$58:$F$82)))</f>
        <v>0</v>
      </c>
      <c r="W81" s="47">
        <f t="array" ref="W81">IF($F81=W$6,0,SUM(($E81=1)*(W$57=1)*(W$6=core.xy.mgw)*($F81=$F$58:$F$82)))</f>
        <v>0</v>
      </c>
      <c r="X81" s="47">
        <f t="array" ref="X81">IF($F81=X$6,0,SUM(($E81=1)*(X$57=1)*(X$6=core.xy.mgw)*($F81=$F$58:$F$82)))</f>
        <v>0</v>
      </c>
      <c r="Y81" s="47">
        <f t="array" ref="Y81">IF($F81=Y$6,0,SUM(($E81=1)*(Y$57=1)*(Y$6=core.xy.mgw)*($F81=$F$58:$F$82)))</f>
        <v>0</v>
      </c>
      <c r="Z81" s="47">
        <f t="array" ref="Z81">IF($F81=Z$6,0,SUM(($E81=1)*(Z$57=1)*(Z$6=core.xy.mgw)*($F81=$F$58:$F$82)))</f>
        <v>0</v>
      </c>
      <c r="AA81" s="47">
        <f t="array" ref="AA81">IF($F81=AA$6,0,SUM(($E81=1)*(AA$57=1)*(AA$6=core.xy.mgw)*($F81=$F$58:$F$82)))</f>
        <v>0</v>
      </c>
      <c r="AB81" s="47">
        <f t="array" ref="AB81">IF($F81=AB$6,0,SUM(($E81=1)*(AB$57=1)*(AB$6=core.xy.mgw)*($F81=$F$58:$F$82)))</f>
        <v>0</v>
      </c>
      <c r="AC81" s="47">
        <f t="array" ref="AC81">IF($F81=AC$6,0,SUM(($E81=1)*(AC$57=1)*(AC$6=core.xy.mgw)*($F81=$F$58:$F$82)))</f>
        <v>0</v>
      </c>
      <c r="AD81" s="47">
        <f t="array" ref="AD81">IF($F81=AD$6,0,SUM(($E81=1)*(AD$57=1)*(AD$6=core.xy.mgw)*($F81=$F$58:$F$82)))</f>
        <v>0</v>
      </c>
      <c r="AE81" s="47">
        <f t="array" ref="AE81">IF($F81=AE$6,0,SUM(($E81=1)*(AE$57=1)*(AE$6=core.xy.mgw)*($F81=$F$58:$F$82)))</f>
        <v>0</v>
      </c>
      <c r="AF81" s="47">
        <f t="array" ref="AF81">IF($F81=AF$6,0,SUM(($E81=1)*(AF$57=1)*(AF$6=core.xy.mgw)*($F81=$F$58:$F$82)))</f>
        <v>0</v>
      </c>
      <c r="AG81" s="47">
        <f t="array" ref="AG81">IF($F81=AG$6,0,SUM(($E81=1)*(AG$57=1)*(AG$6=core.xy.mgw)*($F81=$F$58:$F$82)))</f>
        <v>0</v>
      </c>
      <c r="AH81" s="47">
        <f t="array" ref="AH81">IF($F81=AH$6,0,SUM(($E81=1)*(AH$57=1)*(AH$6=core.xy.mgw)*($F81=$F$58:$F$82)))</f>
        <v>0</v>
      </c>
      <c r="AI81" s="47">
        <f t="array" ref="AI81">IF($F81=AI$6,0,SUM(($E81=1)*(AI$57=1)*(AI$6=core.xy.mgw)*($F81=$F$58:$F$82)))</f>
        <v>0</v>
      </c>
      <c r="AJ81" s="47">
        <f t="array" ref="AJ81">IF($F81=AJ$6,0,SUM(($E81=1)*(AJ$57=1)*(AJ$6=core.xy.mgw)*($F81=$F$58:$F$82)))</f>
        <v>0</v>
      </c>
    </row>
    <row r="82" spans="4:36" outlineLevel="1" x14ac:dyDescent="0.3">
      <c r="E82" s="33">
        <f t="shared" si="2"/>
        <v>0</v>
      </c>
      <c r="F82" s="70">
        <v>25</v>
      </c>
      <c r="G82" s="71" t="str">
        <f t="shared" si="3"/>
        <v>Ucayali</v>
      </c>
      <c r="L82" s="47">
        <f t="array" ref="L82">IF($F82=L$6,0,SUM(($E82=1)*(L$57=1)*(L$6=core.xy.mgw)*($F82=$F$58:$F$82)))</f>
        <v>0</v>
      </c>
      <c r="M82" s="47">
        <f t="array" ref="M82">IF($F82=M$6,0,SUM(($E82=1)*(M$57=1)*(M$6=core.xy.mgw)*($F82=$F$58:$F$82)))</f>
        <v>0</v>
      </c>
      <c r="N82" s="47">
        <f t="array" ref="N82">IF($F82=N$6,0,SUM(($E82=1)*(N$57=1)*(N$6=core.xy.mgw)*($F82=$F$58:$F$82)))</f>
        <v>0</v>
      </c>
      <c r="O82" s="47">
        <f t="array" ref="O82">IF($F82=O$6,0,SUM(($E82=1)*(O$57=1)*(O$6=core.xy.mgw)*($F82=$F$58:$F$82)))</f>
        <v>0</v>
      </c>
      <c r="P82" s="47">
        <f t="array" ref="P82">IF($F82=P$6,0,SUM(($E82=1)*(P$57=1)*(P$6=core.xy.mgw)*($F82=$F$58:$F$82)))</f>
        <v>0</v>
      </c>
      <c r="Q82" s="47">
        <f t="array" ref="Q82">IF($F82=Q$6,0,SUM(($E82=1)*(Q$57=1)*(Q$6=core.xy.mgw)*($F82=$F$58:$F$82)))</f>
        <v>0</v>
      </c>
      <c r="R82" s="47">
        <f t="array" ref="R82">IF($F82=R$6,0,SUM(($E82=1)*(R$57=1)*(R$6=core.xy.mgw)*($F82=$F$58:$F$82)))</f>
        <v>0</v>
      </c>
      <c r="S82" s="47">
        <f t="array" ref="S82">IF($F82=S$6,0,SUM(($E82=1)*(S$57=1)*(S$6=core.xy.mgw)*($F82=$F$58:$F$82)))</f>
        <v>0</v>
      </c>
      <c r="T82" s="47">
        <f t="array" ref="T82">IF($F82=T$6,0,SUM(($E82=1)*(T$57=1)*(T$6=core.xy.mgw)*($F82=$F$58:$F$82)))</f>
        <v>0</v>
      </c>
      <c r="U82" s="47">
        <f t="array" ref="U82">IF($F82=U$6,0,SUM(($E82=1)*(U$57=1)*(U$6=core.xy.mgw)*($F82=$F$58:$F$82)))</f>
        <v>0</v>
      </c>
      <c r="V82" s="47">
        <f t="array" ref="V82">IF($F82=V$6,0,SUM(($E82=1)*(V$57=1)*(V$6=core.xy.mgw)*($F82=$F$58:$F$82)))</f>
        <v>0</v>
      </c>
      <c r="W82" s="47">
        <f t="array" ref="W82">IF($F82=W$6,0,SUM(($E82=1)*(W$57=1)*(W$6=core.xy.mgw)*($F82=$F$58:$F$82)))</f>
        <v>0</v>
      </c>
      <c r="X82" s="47">
        <f t="array" ref="X82">IF($F82=X$6,0,SUM(($E82=1)*(X$57=1)*(X$6=core.xy.mgw)*($F82=$F$58:$F$82)))</f>
        <v>0</v>
      </c>
      <c r="Y82" s="47">
        <f t="array" ref="Y82">IF($F82=Y$6,0,SUM(($E82=1)*(Y$57=1)*(Y$6=core.xy.mgw)*($F82=$F$58:$F$82)))</f>
        <v>0</v>
      </c>
      <c r="Z82" s="47">
        <f t="array" ref="Z82">IF($F82=Z$6,0,SUM(($E82=1)*(Z$57=1)*(Z$6=core.xy.mgw)*($F82=$F$58:$F$82)))</f>
        <v>0</v>
      </c>
      <c r="AA82" s="47">
        <f t="array" ref="AA82">IF($F82=AA$6,0,SUM(($E82=1)*(AA$57=1)*(AA$6=core.xy.mgw)*($F82=$F$58:$F$82)))</f>
        <v>0</v>
      </c>
      <c r="AB82" s="47">
        <f t="array" ref="AB82">IF($F82=AB$6,0,SUM(($E82=1)*(AB$57=1)*(AB$6=core.xy.mgw)*($F82=$F$58:$F$82)))</f>
        <v>0</v>
      </c>
      <c r="AC82" s="47">
        <f t="array" ref="AC82">IF($F82=AC$6,0,SUM(($E82=1)*(AC$57=1)*(AC$6=core.xy.mgw)*($F82=$F$58:$F$82)))</f>
        <v>0</v>
      </c>
      <c r="AD82" s="47">
        <f t="array" ref="AD82">IF($F82=AD$6,0,SUM(($E82=1)*(AD$57=1)*(AD$6=core.xy.mgw)*($F82=$F$58:$F$82)))</f>
        <v>0</v>
      </c>
      <c r="AE82" s="47">
        <f t="array" ref="AE82">IF($F82=AE$6,0,SUM(($E82=1)*(AE$57=1)*(AE$6=core.xy.mgw)*($F82=$F$58:$F$82)))</f>
        <v>0</v>
      </c>
      <c r="AF82" s="47">
        <f t="array" ref="AF82">IF($F82=AF$6,0,SUM(($E82=1)*(AF$57=1)*(AF$6=core.xy.mgw)*($F82=$F$58:$F$82)))</f>
        <v>0</v>
      </c>
      <c r="AG82" s="47">
        <f t="array" ref="AG82">IF($F82=AG$6,0,SUM(($E82=1)*(AG$57=1)*(AG$6=core.xy.mgw)*($F82=$F$58:$F$82)))</f>
        <v>0</v>
      </c>
      <c r="AH82" s="47">
        <f t="array" ref="AH82">IF($F82=AH$6,0,SUM(($E82=1)*(AH$57=1)*(AH$6=core.xy.mgw)*($F82=$F$58:$F$82)))</f>
        <v>0</v>
      </c>
      <c r="AI82" s="47">
        <f t="array" ref="AI82">IF($F82=AI$6,0,SUM(($E82=1)*(AI$57=1)*(AI$6=core.xy.mgw)*($F82=$F$58:$F$82)))</f>
        <v>0</v>
      </c>
      <c r="AJ82" s="47">
        <f t="array" ref="AJ82">IF($F82=AJ$6,0,SUM(($E82=1)*(AJ$57=1)*(AJ$6=core.xy.mgw)*($F82=$F$58:$F$82)))</f>
        <v>0</v>
      </c>
    </row>
    <row r="83" spans="4:36" outlineLevel="1" x14ac:dyDescent="0.3">
      <c r="D83" s="68" t="s">
        <v>1192</v>
      </c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</row>
    <row r="84" spans="4:36" outlineLevel="1" x14ac:dyDescent="0.3">
      <c r="D84" s="68"/>
      <c r="E84" s="68"/>
      <c r="F84" s="68"/>
      <c r="G84" s="68"/>
      <c r="H84" s="68"/>
      <c r="I84" s="68"/>
      <c r="J84" s="68"/>
      <c r="K84" s="68"/>
      <c r="L84" s="33">
        <f t="shared" ref="L84:AJ84" si="4">INDEX(core.xy.sgsnu,L$6)</f>
        <v>0</v>
      </c>
      <c r="M84" s="33">
        <f t="shared" si="4"/>
        <v>0</v>
      </c>
      <c r="N84" s="33">
        <f t="shared" si="4"/>
        <v>0</v>
      </c>
      <c r="O84" s="33">
        <f t="shared" si="4"/>
        <v>0</v>
      </c>
      <c r="P84" s="33">
        <f t="shared" si="4"/>
        <v>1</v>
      </c>
      <c r="Q84" s="33">
        <f t="shared" si="4"/>
        <v>0</v>
      </c>
      <c r="R84" s="33">
        <f t="shared" si="4"/>
        <v>0</v>
      </c>
      <c r="S84" s="33">
        <f t="shared" si="4"/>
        <v>0</v>
      </c>
      <c r="T84" s="33">
        <f t="shared" si="4"/>
        <v>0</v>
      </c>
      <c r="U84" s="33">
        <f t="shared" si="4"/>
        <v>1</v>
      </c>
      <c r="V84" s="33">
        <f t="shared" si="4"/>
        <v>0</v>
      </c>
      <c r="W84" s="33">
        <f t="shared" si="4"/>
        <v>0</v>
      </c>
      <c r="X84" s="33">
        <f t="shared" si="4"/>
        <v>0</v>
      </c>
      <c r="Y84" s="33">
        <f t="shared" si="4"/>
        <v>0</v>
      </c>
      <c r="Z84" s="33">
        <f t="shared" si="4"/>
        <v>0</v>
      </c>
      <c r="AA84" s="33">
        <f t="shared" si="4"/>
        <v>1</v>
      </c>
      <c r="AB84" s="33">
        <f t="shared" si="4"/>
        <v>0</v>
      </c>
      <c r="AC84" s="33">
        <f t="shared" si="4"/>
        <v>0</v>
      </c>
      <c r="AD84" s="33">
        <f t="shared" si="4"/>
        <v>0</v>
      </c>
      <c r="AE84" s="33">
        <f t="shared" si="4"/>
        <v>0</v>
      </c>
      <c r="AF84" s="33">
        <f t="shared" si="4"/>
        <v>0</v>
      </c>
      <c r="AG84" s="33">
        <f t="shared" si="4"/>
        <v>0</v>
      </c>
      <c r="AH84" s="33">
        <f t="shared" si="4"/>
        <v>0</v>
      </c>
      <c r="AI84" s="33">
        <f t="shared" si="4"/>
        <v>0</v>
      </c>
      <c r="AJ84" s="33">
        <f t="shared" si="4"/>
        <v>0</v>
      </c>
    </row>
    <row r="85" spans="4:36" outlineLevel="1" x14ac:dyDescent="0.3">
      <c r="E85" s="33">
        <f t="shared" ref="E85:E109" si="5">INDEX(core.xy.bscu,F85)</f>
        <v>0</v>
      </c>
      <c r="F85" s="70">
        <v>1</v>
      </c>
      <c r="G85" s="71" t="str">
        <f t="shared" ref="G85:G109" si="6">INDEX(l.reg.nom,F85)</f>
        <v>Amazonas</v>
      </c>
      <c r="L85" s="47">
        <f t="array" ref="L85">IF($F85=L$6,0,SUM(($E85=1)*(L$84=1)*(L$6=core.xy.sgsn)*($F85=$F$85:$F$109)))</f>
        <v>0</v>
      </c>
      <c r="M85" s="47">
        <f t="array" ref="M85">IF($F85=M$6,0,SUM(($E85=1)*(M$84=1)*(M$6=core.xy.sgsn)*($F85=$F$85:$F$109)))</f>
        <v>0</v>
      </c>
      <c r="N85" s="47">
        <f t="array" ref="N85">IF($F85=N$6,0,SUM(($E85=1)*(N$84=1)*(N$6=core.xy.sgsn)*($F85=$F$85:$F$109)))</f>
        <v>0</v>
      </c>
      <c r="O85" s="47">
        <f t="array" ref="O85">IF($F85=O$6,0,SUM(($E85=1)*(O$84=1)*(O$6=core.xy.sgsn)*($F85=$F$85:$F$109)))</f>
        <v>0</v>
      </c>
      <c r="P85" s="47">
        <f t="array" ref="P85">IF($F85=P$6,0,SUM(($E85=1)*(P$84=1)*(P$6=core.xy.sgsn)*($F85=$F$85:$F$109)))</f>
        <v>0</v>
      </c>
      <c r="Q85" s="47">
        <f t="array" ref="Q85">IF($F85=Q$6,0,SUM(($E85=1)*(Q$84=1)*(Q$6=core.xy.sgsn)*($F85=$F$85:$F$109)))</f>
        <v>0</v>
      </c>
      <c r="R85" s="47">
        <f t="array" ref="R85">IF($F85=R$6,0,SUM(($E85=1)*(R$84=1)*(R$6=core.xy.sgsn)*($F85=$F$85:$F$109)))</f>
        <v>0</v>
      </c>
      <c r="S85" s="47">
        <f t="array" ref="S85">IF($F85=S$6,0,SUM(($E85=1)*(S$84=1)*(S$6=core.xy.sgsn)*($F85=$F$85:$F$109)))</f>
        <v>0</v>
      </c>
      <c r="T85" s="47">
        <f t="array" ref="T85">IF($F85=T$6,0,SUM(($E85=1)*(T$84=1)*(T$6=core.xy.sgsn)*($F85=$F$85:$F$109)))</f>
        <v>0</v>
      </c>
      <c r="U85" s="47">
        <f t="array" ref="U85">IF($F85=U$6,0,SUM(($E85=1)*(U$84=1)*(U$6=core.xy.sgsn)*($F85=$F$85:$F$109)))</f>
        <v>0</v>
      </c>
      <c r="V85" s="47">
        <f t="array" ref="V85">IF($F85=V$6,0,SUM(($E85=1)*(V$84=1)*(V$6=core.xy.sgsn)*($F85=$F$85:$F$109)))</f>
        <v>0</v>
      </c>
      <c r="W85" s="47">
        <f t="array" ref="W85">IF($F85=W$6,0,SUM(($E85=1)*(W$84=1)*(W$6=core.xy.sgsn)*($F85=$F$85:$F$109)))</f>
        <v>0</v>
      </c>
      <c r="X85" s="47">
        <f t="array" ref="X85">IF($F85=X$6,0,SUM(($E85=1)*(X$84=1)*(X$6=core.xy.sgsn)*($F85=$F$85:$F$109)))</f>
        <v>0</v>
      </c>
      <c r="Y85" s="47">
        <f t="array" ref="Y85">IF($F85=Y$6,0,SUM(($E85=1)*(Y$84=1)*(Y$6=core.xy.sgsn)*($F85=$F$85:$F$109)))</f>
        <v>0</v>
      </c>
      <c r="Z85" s="47">
        <f t="array" ref="Z85">IF($F85=Z$6,0,SUM(($E85=1)*(Z$84=1)*(Z$6=core.xy.sgsn)*($F85=$F$85:$F$109)))</f>
        <v>0</v>
      </c>
      <c r="AA85" s="47">
        <f t="array" ref="AA85">IF($F85=AA$6,0,SUM(($E85=1)*(AA$84=1)*(AA$6=core.xy.sgsn)*($F85=$F$85:$F$109)))</f>
        <v>0</v>
      </c>
      <c r="AB85" s="47">
        <f t="array" ref="AB85">IF($F85=AB$6,0,SUM(($E85=1)*(AB$84=1)*(AB$6=core.xy.sgsn)*($F85=$F$85:$F$109)))</f>
        <v>0</v>
      </c>
      <c r="AC85" s="47">
        <f t="array" ref="AC85">IF($F85=AC$6,0,SUM(($E85=1)*(AC$84=1)*(AC$6=core.xy.sgsn)*($F85=$F$85:$F$109)))</f>
        <v>0</v>
      </c>
      <c r="AD85" s="47">
        <f t="array" ref="AD85">IF($F85=AD$6,0,SUM(($E85=1)*(AD$84=1)*(AD$6=core.xy.sgsn)*($F85=$F$85:$F$109)))</f>
        <v>0</v>
      </c>
      <c r="AE85" s="47">
        <f t="array" ref="AE85">IF($F85=AE$6,0,SUM(($E85=1)*(AE$84=1)*(AE$6=core.xy.sgsn)*($F85=$F$85:$F$109)))</f>
        <v>0</v>
      </c>
      <c r="AF85" s="47">
        <f t="array" ref="AF85">IF($F85=AF$6,0,SUM(($E85=1)*(AF$84=1)*(AF$6=core.xy.sgsn)*($F85=$F$85:$F$109)))</f>
        <v>0</v>
      </c>
      <c r="AG85" s="47">
        <f t="array" ref="AG85">IF($F85=AG$6,0,SUM(($E85=1)*(AG$84=1)*(AG$6=core.xy.sgsn)*($F85=$F$85:$F$109)))</f>
        <v>0</v>
      </c>
      <c r="AH85" s="47">
        <f t="array" ref="AH85">IF($F85=AH$6,0,SUM(($E85=1)*(AH$84=1)*(AH$6=core.xy.sgsn)*($F85=$F$85:$F$109)))</f>
        <v>0</v>
      </c>
      <c r="AI85" s="47">
        <f t="array" ref="AI85">IF($F85=AI$6,0,SUM(($E85=1)*(AI$84=1)*(AI$6=core.xy.sgsn)*($F85=$F$85:$F$109)))</f>
        <v>0</v>
      </c>
      <c r="AJ85" s="47">
        <f t="array" ref="AJ85">IF($F85=AJ$6,0,SUM(($E85=1)*(AJ$84=1)*(AJ$6=core.xy.sgsn)*($F85=$F$85:$F$109)))</f>
        <v>0</v>
      </c>
    </row>
    <row r="86" spans="4:36" outlineLevel="1" x14ac:dyDescent="0.3">
      <c r="E86" s="33">
        <f t="shared" si="5"/>
        <v>0</v>
      </c>
      <c r="F86" s="70">
        <v>2</v>
      </c>
      <c r="G86" s="71" t="str">
        <f t="shared" si="6"/>
        <v>Ancash</v>
      </c>
      <c r="L86" s="47">
        <f t="array" ref="L86">IF($F86=L$6,0,SUM(($E86=1)*(L$84=1)*(L$6=core.xy.sgsn)*($F86=$F$85:$F$109)))</f>
        <v>0</v>
      </c>
      <c r="M86" s="47">
        <f t="array" ref="M86">IF($F86=M$6,0,SUM(($E86=1)*(M$84=1)*(M$6=core.xy.sgsn)*($F86=$F$85:$F$109)))</f>
        <v>0</v>
      </c>
      <c r="N86" s="47">
        <f t="array" ref="N86">IF($F86=N$6,0,SUM(($E86=1)*(N$84=1)*(N$6=core.xy.sgsn)*($F86=$F$85:$F$109)))</f>
        <v>0</v>
      </c>
      <c r="O86" s="47">
        <f t="array" ref="O86">IF($F86=O$6,0,SUM(($E86=1)*(O$84=1)*(O$6=core.xy.sgsn)*($F86=$F$85:$F$109)))</f>
        <v>0</v>
      </c>
      <c r="P86" s="47">
        <f t="array" ref="P86">IF($F86=P$6,0,SUM(($E86=1)*(P$84=1)*(P$6=core.xy.sgsn)*($F86=$F$85:$F$109)))</f>
        <v>0</v>
      </c>
      <c r="Q86" s="47">
        <f t="array" ref="Q86">IF($F86=Q$6,0,SUM(($E86=1)*(Q$84=1)*(Q$6=core.xy.sgsn)*($F86=$F$85:$F$109)))</f>
        <v>0</v>
      </c>
      <c r="R86" s="47">
        <f t="array" ref="R86">IF($F86=R$6,0,SUM(($E86=1)*(R$84=1)*(R$6=core.xy.sgsn)*($F86=$F$85:$F$109)))</f>
        <v>0</v>
      </c>
      <c r="S86" s="47">
        <f t="array" ref="S86">IF($F86=S$6,0,SUM(($E86=1)*(S$84=1)*(S$6=core.xy.sgsn)*($F86=$F$85:$F$109)))</f>
        <v>0</v>
      </c>
      <c r="T86" s="47">
        <f t="array" ref="T86">IF($F86=T$6,0,SUM(($E86=1)*(T$84=1)*(T$6=core.xy.sgsn)*($F86=$F$85:$F$109)))</f>
        <v>0</v>
      </c>
      <c r="U86" s="47">
        <f t="array" ref="U86">IF($F86=U$6,0,SUM(($E86=1)*(U$84=1)*(U$6=core.xy.sgsn)*($F86=$F$85:$F$109)))</f>
        <v>0</v>
      </c>
      <c r="V86" s="47">
        <f t="array" ref="V86">IF($F86=V$6,0,SUM(($E86=1)*(V$84=1)*(V$6=core.xy.sgsn)*($F86=$F$85:$F$109)))</f>
        <v>0</v>
      </c>
      <c r="W86" s="47">
        <f t="array" ref="W86">IF($F86=W$6,0,SUM(($E86=1)*(W$84=1)*(W$6=core.xy.sgsn)*($F86=$F$85:$F$109)))</f>
        <v>0</v>
      </c>
      <c r="X86" s="47">
        <f t="array" ref="X86">IF($F86=X$6,0,SUM(($E86=1)*(X$84=1)*(X$6=core.xy.sgsn)*($F86=$F$85:$F$109)))</f>
        <v>0</v>
      </c>
      <c r="Y86" s="47">
        <f t="array" ref="Y86">IF($F86=Y$6,0,SUM(($E86=1)*(Y$84=1)*(Y$6=core.xy.sgsn)*($F86=$F$85:$F$109)))</f>
        <v>0</v>
      </c>
      <c r="Z86" s="47">
        <f t="array" ref="Z86">IF($F86=Z$6,0,SUM(($E86=1)*(Z$84=1)*(Z$6=core.xy.sgsn)*($F86=$F$85:$F$109)))</f>
        <v>0</v>
      </c>
      <c r="AA86" s="47">
        <f t="array" ref="AA86">IF($F86=AA$6,0,SUM(($E86=1)*(AA$84=1)*(AA$6=core.xy.sgsn)*($F86=$F$85:$F$109)))</f>
        <v>0</v>
      </c>
      <c r="AB86" s="47">
        <f t="array" ref="AB86">IF($F86=AB$6,0,SUM(($E86=1)*(AB$84=1)*(AB$6=core.xy.sgsn)*($F86=$F$85:$F$109)))</f>
        <v>0</v>
      </c>
      <c r="AC86" s="47">
        <f t="array" ref="AC86">IF($F86=AC$6,0,SUM(($E86=1)*(AC$84=1)*(AC$6=core.xy.sgsn)*($F86=$F$85:$F$109)))</f>
        <v>0</v>
      </c>
      <c r="AD86" s="47">
        <f t="array" ref="AD86">IF($F86=AD$6,0,SUM(($E86=1)*(AD$84=1)*(AD$6=core.xy.sgsn)*($F86=$F$85:$F$109)))</f>
        <v>0</v>
      </c>
      <c r="AE86" s="47">
        <f t="array" ref="AE86">IF($F86=AE$6,0,SUM(($E86=1)*(AE$84=1)*(AE$6=core.xy.sgsn)*($F86=$F$85:$F$109)))</f>
        <v>0</v>
      </c>
      <c r="AF86" s="47">
        <f t="array" ref="AF86">IF($F86=AF$6,0,SUM(($E86=1)*(AF$84=1)*(AF$6=core.xy.sgsn)*($F86=$F$85:$F$109)))</f>
        <v>0</v>
      </c>
      <c r="AG86" s="47">
        <f t="array" ref="AG86">IF($F86=AG$6,0,SUM(($E86=1)*(AG$84=1)*(AG$6=core.xy.sgsn)*($F86=$F$85:$F$109)))</f>
        <v>0</v>
      </c>
      <c r="AH86" s="47">
        <f t="array" ref="AH86">IF($F86=AH$6,0,SUM(($E86=1)*(AH$84=1)*(AH$6=core.xy.sgsn)*($F86=$F$85:$F$109)))</f>
        <v>0</v>
      </c>
      <c r="AI86" s="47">
        <f t="array" ref="AI86">IF($F86=AI$6,0,SUM(($E86=1)*(AI$84=1)*(AI$6=core.xy.sgsn)*($F86=$F$85:$F$109)))</f>
        <v>0</v>
      </c>
      <c r="AJ86" s="47">
        <f t="array" ref="AJ86">IF($F86=AJ$6,0,SUM(($E86=1)*(AJ$84=1)*(AJ$6=core.xy.sgsn)*($F86=$F$85:$F$109)))</f>
        <v>0</v>
      </c>
    </row>
    <row r="87" spans="4:36" outlineLevel="2" x14ac:dyDescent="0.3">
      <c r="E87" s="33">
        <f t="shared" si="5"/>
        <v>0</v>
      </c>
      <c r="F87" s="70">
        <v>3</v>
      </c>
      <c r="G87" s="71" t="str">
        <f t="shared" si="6"/>
        <v>Apurímac</v>
      </c>
      <c r="L87" s="47">
        <f t="array" ref="L87">IF($F87=L$6,0,SUM(($E87=1)*(L$84=1)*(L$6=core.xy.sgsn)*($F87=$F$85:$F$109)))</f>
        <v>0</v>
      </c>
      <c r="M87" s="47">
        <f t="array" ref="M87">IF($F87=M$6,0,SUM(($E87=1)*(M$84=1)*(M$6=core.xy.sgsn)*($F87=$F$85:$F$109)))</f>
        <v>0</v>
      </c>
      <c r="N87" s="47">
        <f t="array" ref="N87">IF($F87=N$6,0,SUM(($E87=1)*(N$84=1)*(N$6=core.xy.sgsn)*($F87=$F$85:$F$109)))</f>
        <v>0</v>
      </c>
      <c r="O87" s="47">
        <f t="array" ref="O87">IF($F87=O$6,0,SUM(($E87=1)*(O$84=1)*(O$6=core.xy.sgsn)*($F87=$F$85:$F$109)))</f>
        <v>0</v>
      </c>
      <c r="P87" s="47">
        <f t="array" ref="P87">IF($F87=P$6,0,SUM(($E87=1)*(P$84=1)*(P$6=core.xy.sgsn)*($F87=$F$85:$F$109)))</f>
        <v>0</v>
      </c>
      <c r="Q87" s="47">
        <f t="array" ref="Q87">IF($F87=Q$6,0,SUM(($E87=1)*(Q$84=1)*(Q$6=core.xy.sgsn)*($F87=$F$85:$F$109)))</f>
        <v>0</v>
      </c>
      <c r="R87" s="47">
        <f t="array" ref="R87">IF($F87=R$6,0,SUM(($E87=1)*(R$84=1)*(R$6=core.xy.sgsn)*($F87=$F$85:$F$109)))</f>
        <v>0</v>
      </c>
      <c r="S87" s="47">
        <f t="array" ref="S87">IF($F87=S$6,0,SUM(($E87=1)*(S$84=1)*(S$6=core.xy.sgsn)*($F87=$F$85:$F$109)))</f>
        <v>0</v>
      </c>
      <c r="T87" s="47">
        <f t="array" ref="T87">IF($F87=T$6,0,SUM(($E87=1)*(T$84=1)*(T$6=core.xy.sgsn)*($F87=$F$85:$F$109)))</f>
        <v>0</v>
      </c>
      <c r="U87" s="47">
        <f t="array" ref="U87">IF($F87=U$6,0,SUM(($E87=1)*(U$84=1)*(U$6=core.xy.sgsn)*($F87=$F$85:$F$109)))</f>
        <v>0</v>
      </c>
      <c r="V87" s="47">
        <f t="array" ref="V87">IF($F87=V$6,0,SUM(($E87=1)*(V$84=1)*(V$6=core.xy.sgsn)*($F87=$F$85:$F$109)))</f>
        <v>0</v>
      </c>
      <c r="W87" s="47">
        <f t="array" ref="W87">IF($F87=W$6,0,SUM(($E87=1)*(W$84=1)*(W$6=core.xy.sgsn)*($F87=$F$85:$F$109)))</f>
        <v>0</v>
      </c>
      <c r="X87" s="47">
        <f t="array" ref="X87">IF($F87=X$6,0,SUM(($E87=1)*(X$84=1)*(X$6=core.xy.sgsn)*($F87=$F$85:$F$109)))</f>
        <v>0</v>
      </c>
      <c r="Y87" s="47">
        <f t="array" ref="Y87">IF($F87=Y$6,0,SUM(($E87=1)*(Y$84=1)*(Y$6=core.xy.sgsn)*($F87=$F$85:$F$109)))</f>
        <v>0</v>
      </c>
      <c r="Z87" s="47">
        <f t="array" ref="Z87">IF($F87=Z$6,0,SUM(($E87=1)*(Z$84=1)*(Z$6=core.xy.sgsn)*($F87=$F$85:$F$109)))</f>
        <v>0</v>
      </c>
      <c r="AA87" s="47">
        <f t="array" ref="AA87">IF($F87=AA$6,0,SUM(($E87=1)*(AA$84=1)*(AA$6=core.xy.sgsn)*($F87=$F$85:$F$109)))</f>
        <v>0</v>
      </c>
      <c r="AB87" s="47">
        <f t="array" ref="AB87">IF($F87=AB$6,0,SUM(($E87=1)*(AB$84=1)*(AB$6=core.xy.sgsn)*($F87=$F$85:$F$109)))</f>
        <v>0</v>
      </c>
      <c r="AC87" s="47">
        <f t="array" ref="AC87">IF($F87=AC$6,0,SUM(($E87=1)*(AC$84=1)*(AC$6=core.xy.sgsn)*($F87=$F$85:$F$109)))</f>
        <v>0</v>
      </c>
      <c r="AD87" s="47">
        <f t="array" ref="AD87">IF($F87=AD$6,0,SUM(($E87=1)*(AD$84=1)*(AD$6=core.xy.sgsn)*($F87=$F$85:$F$109)))</f>
        <v>0</v>
      </c>
      <c r="AE87" s="47">
        <f t="array" ref="AE87">IF($F87=AE$6,0,SUM(($E87=1)*(AE$84=1)*(AE$6=core.xy.sgsn)*($F87=$F$85:$F$109)))</f>
        <v>0</v>
      </c>
      <c r="AF87" s="47">
        <f t="array" ref="AF87">IF($F87=AF$6,0,SUM(($E87=1)*(AF$84=1)*(AF$6=core.xy.sgsn)*($F87=$F$85:$F$109)))</f>
        <v>0</v>
      </c>
      <c r="AG87" s="47">
        <f t="array" ref="AG87">IF($F87=AG$6,0,SUM(($E87=1)*(AG$84=1)*(AG$6=core.xy.sgsn)*($F87=$F$85:$F$109)))</f>
        <v>0</v>
      </c>
      <c r="AH87" s="47">
        <f t="array" ref="AH87">IF($F87=AH$6,0,SUM(($E87=1)*(AH$84=1)*(AH$6=core.xy.sgsn)*($F87=$F$85:$F$109)))</f>
        <v>0</v>
      </c>
      <c r="AI87" s="47">
        <f t="array" ref="AI87">IF($F87=AI$6,0,SUM(($E87=1)*(AI$84=1)*(AI$6=core.xy.sgsn)*($F87=$F$85:$F$109)))</f>
        <v>0</v>
      </c>
      <c r="AJ87" s="47">
        <f t="array" ref="AJ87">IF($F87=AJ$6,0,SUM(($E87=1)*(AJ$84=1)*(AJ$6=core.xy.sgsn)*($F87=$F$85:$F$109)))</f>
        <v>0</v>
      </c>
    </row>
    <row r="88" spans="4:36" outlineLevel="2" x14ac:dyDescent="0.3">
      <c r="E88" s="33">
        <f t="shared" si="5"/>
        <v>0</v>
      </c>
      <c r="F88" s="70">
        <v>4</v>
      </c>
      <c r="G88" s="71" t="str">
        <f t="shared" si="6"/>
        <v>Arequipa</v>
      </c>
      <c r="L88" s="47">
        <f t="array" ref="L88">IF($F88=L$6,0,SUM(($E88=1)*(L$84=1)*(L$6=core.xy.sgsn)*($F88=$F$85:$F$109)))</f>
        <v>0</v>
      </c>
      <c r="M88" s="47">
        <f t="array" ref="M88">IF($F88=M$6,0,SUM(($E88=1)*(M$84=1)*(M$6=core.xy.sgsn)*($F88=$F$85:$F$109)))</f>
        <v>0</v>
      </c>
      <c r="N88" s="47">
        <f t="array" ref="N88">IF($F88=N$6,0,SUM(($E88=1)*(N$84=1)*(N$6=core.xy.sgsn)*($F88=$F$85:$F$109)))</f>
        <v>0</v>
      </c>
      <c r="O88" s="47">
        <f t="array" ref="O88">IF($F88=O$6,0,SUM(($E88=1)*(O$84=1)*(O$6=core.xy.sgsn)*($F88=$F$85:$F$109)))</f>
        <v>0</v>
      </c>
      <c r="P88" s="47">
        <f t="array" ref="P88">IF($F88=P$6,0,SUM(($E88=1)*(P$84=1)*(P$6=core.xy.sgsn)*($F88=$F$85:$F$109)))</f>
        <v>0</v>
      </c>
      <c r="Q88" s="47">
        <f t="array" ref="Q88">IF($F88=Q$6,0,SUM(($E88=1)*(Q$84=1)*(Q$6=core.xy.sgsn)*($F88=$F$85:$F$109)))</f>
        <v>0</v>
      </c>
      <c r="R88" s="47">
        <f t="array" ref="R88">IF($F88=R$6,0,SUM(($E88=1)*(R$84=1)*(R$6=core.xy.sgsn)*($F88=$F$85:$F$109)))</f>
        <v>0</v>
      </c>
      <c r="S88" s="47">
        <f t="array" ref="S88">IF($F88=S$6,0,SUM(($E88=1)*(S$84=1)*(S$6=core.xy.sgsn)*($F88=$F$85:$F$109)))</f>
        <v>0</v>
      </c>
      <c r="T88" s="47">
        <f t="array" ref="T88">IF($F88=T$6,0,SUM(($E88=1)*(T$84=1)*(T$6=core.xy.sgsn)*($F88=$F$85:$F$109)))</f>
        <v>0</v>
      </c>
      <c r="U88" s="47">
        <f t="array" ref="U88">IF($F88=U$6,0,SUM(($E88=1)*(U$84=1)*(U$6=core.xy.sgsn)*($F88=$F$85:$F$109)))</f>
        <v>0</v>
      </c>
      <c r="V88" s="47">
        <f t="array" ref="V88">IF($F88=V$6,0,SUM(($E88=1)*(V$84=1)*(V$6=core.xy.sgsn)*($F88=$F$85:$F$109)))</f>
        <v>0</v>
      </c>
      <c r="W88" s="47">
        <f t="array" ref="W88">IF($F88=W$6,0,SUM(($E88=1)*(W$84=1)*(W$6=core.xy.sgsn)*($F88=$F$85:$F$109)))</f>
        <v>0</v>
      </c>
      <c r="X88" s="47">
        <f t="array" ref="X88">IF($F88=X$6,0,SUM(($E88=1)*(X$84=1)*(X$6=core.xy.sgsn)*($F88=$F$85:$F$109)))</f>
        <v>0</v>
      </c>
      <c r="Y88" s="47">
        <f t="array" ref="Y88">IF($F88=Y$6,0,SUM(($E88=1)*(Y$84=1)*(Y$6=core.xy.sgsn)*($F88=$F$85:$F$109)))</f>
        <v>0</v>
      </c>
      <c r="Z88" s="47">
        <f t="array" ref="Z88">IF($F88=Z$6,0,SUM(($E88=1)*(Z$84=1)*(Z$6=core.xy.sgsn)*($F88=$F$85:$F$109)))</f>
        <v>0</v>
      </c>
      <c r="AA88" s="47">
        <f t="array" ref="AA88">IF($F88=AA$6,0,SUM(($E88=1)*(AA$84=1)*(AA$6=core.xy.sgsn)*($F88=$F$85:$F$109)))</f>
        <v>0</v>
      </c>
      <c r="AB88" s="47">
        <f t="array" ref="AB88">IF($F88=AB$6,0,SUM(($E88=1)*(AB$84=1)*(AB$6=core.xy.sgsn)*($F88=$F$85:$F$109)))</f>
        <v>0</v>
      </c>
      <c r="AC88" s="47">
        <f t="array" ref="AC88">IF($F88=AC$6,0,SUM(($E88=1)*(AC$84=1)*(AC$6=core.xy.sgsn)*($F88=$F$85:$F$109)))</f>
        <v>0</v>
      </c>
      <c r="AD88" s="47">
        <f t="array" ref="AD88">IF($F88=AD$6,0,SUM(($E88=1)*(AD$84=1)*(AD$6=core.xy.sgsn)*($F88=$F$85:$F$109)))</f>
        <v>0</v>
      </c>
      <c r="AE88" s="47">
        <f t="array" ref="AE88">IF($F88=AE$6,0,SUM(($E88=1)*(AE$84=1)*(AE$6=core.xy.sgsn)*($F88=$F$85:$F$109)))</f>
        <v>0</v>
      </c>
      <c r="AF88" s="47">
        <f t="array" ref="AF88">IF($F88=AF$6,0,SUM(($E88=1)*(AF$84=1)*(AF$6=core.xy.sgsn)*($F88=$F$85:$F$109)))</f>
        <v>0</v>
      </c>
      <c r="AG88" s="47">
        <f t="array" ref="AG88">IF($F88=AG$6,0,SUM(($E88=1)*(AG$84=1)*(AG$6=core.xy.sgsn)*($F88=$F$85:$F$109)))</f>
        <v>0</v>
      </c>
      <c r="AH88" s="47">
        <f t="array" ref="AH88">IF($F88=AH$6,0,SUM(($E88=1)*(AH$84=1)*(AH$6=core.xy.sgsn)*($F88=$F$85:$F$109)))</f>
        <v>0</v>
      </c>
      <c r="AI88" s="47">
        <f t="array" ref="AI88">IF($F88=AI$6,0,SUM(($E88=1)*(AI$84=1)*(AI$6=core.xy.sgsn)*($F88=$F$85:$F$109)))</f>
        <v>0</v>
      </c>
      <c r="AJ88" s="47">
        <f t="array" ref="AJ88">IF($F88=AJ$6,0,SUM(($E88=1)*(AJ$84=1)*(AJ$6=core.xy.sgsn)*($F88=$F$85:$F$109)))</f>
        <v>0</v>
      </c>
    </row>
    <row r="89" spans="4:36" outlineLevel="2" x14ac:dyDescent="0.3">
      <c r="E89" s="33">
        <f t="shared" si="5"/>
        <v>1</v>
      </c>
      <c r="F89" s="70">
        <v>5</v>
      </c>
      <c r="G89" s="71" t="str">
        <f t="shared" si="6"/>
        <v>Ayacucho</v>
      </c>
      <c r="L89" s="47">
        <f t="array" ref="L89">IF($F89=L$6,0,SUM(($E89=1)*(L$84=1)*(L$6=core.xy.sgsn)*($F89=$F$85:$F$109)))</f>
        <v>0</v>
      </c>
      <c r="M89" s="47">
        <f t="array" ref="M89">IF($F89=M$6,0,SUM(($E89=1)*(M$84=1)*(M$6=core.xy.sgsn)*($F89=$F$85:$F$109)))</f>
        <v>0</v>
      </c>
      <c r="N89" s="47">
        <f t="array" ref="N89">IF($F89=N$6,0,SUM(($E89=1)*(N$84=1)*(N$6=core.xy.sgsn)*($F89=$F$85:$F$109)))</f>
        <v>0</v>
      </c>
      <c r="O89" s="47">
        <f t="array" ref="O89">IF($F89=O$6,0,SUM(($E89=1)*(O$84=1)*(O$6=core.xy.sgsn)*($F89=$F$85:$F$109)))</f>
        <v>0</v>
      </c>
      <c r="P89" s="47">
        <f t="array" ref="P89">IF($F89=P$6,0,SUM(($E89=1)*(P$84=1)*(P$6=core.xy.sgsn)*($F89=$F$85:$F$109)))</f>
        <v>0</v>
      </c>
      <c r="Q89" s="47">
        <f t="array" ref="Q89">IF($F89=Q$6,0,SUM(($E89=1)*(Q$84=1)*(Q$6=core.xy.sgsn)*($F89=$F$85:$F$109)))</f>
        <v>0</v>
      </c>
      <c r="R89" s="47">
        <f t="array" ref="R89">IF($F89=R$6,0,SUM(($E89=1)*(R$84=1)*(R$6=core.xy.sgsn)*($F89=$F$85:$F$109)))</f>
        <v>0</v>
      </c>
      <c r="S89" s="47">
        <f t="array" ref="S89">IF($F89=S$6,0,SUM(($E89=1)*(S$84=1)*(S$6=core.xy.sgsn)*($F89=$F$85:$F$109)))</f>
        <v>0</v>
      </c>
      <c r="T89" s="47">
        <f t="array" ref="T89">IF($F89=T$6,0,SUM(($E89=1)*(T$84=1)*(T$6=core.xy.sgsn)*($F89=$F$85:$F$109)))</f>
        <v>0</v>
      </c>
      <c r="U89" s="47">
        <f t="array" ref="U89">IF($F89=U$6,0,SUM(($E89=1)*(U$84=1)*(U$6=core.xy.sgsn)*($F89=$F$85:$F$109)))</f>
        <v>0</v>
      </c>
      <c r="V89" s="47">
        <f t="array" ref="V89">IF($F89=V$6,0,SUM(($E89=1)*(V$84=1)*(V$6=core.xy.sgsn)*($F89=$F$85:$F$109)))</f>
        <v>0</v>
      </c>
      <c r="W89" s="47">
        <f t="array" ref="W89">IF($F89=W$6,0,SUM(($E89=1)*(W$84=1)*(W$6=core.xy.sgsn)*($F89=$F$85:$F$109)))</f>
        <v>0</v>
      </c>
      <c r="X89" s="47">
        <f t="array" ref="X89">IF($F89=X$6,0,SUM(($E89=1)*(X$84=1)*(X$6=core.xy.sgsn)*($F89=$F$85:$F$109)))</f>
        <v>0</v>
      </c>
      <c r="Y89" s="47">
        <f t="array" ref="Y89">IF($F89=Y$6,0,SUM(($E89=1)*(Y$84=1)*(Y$6=core.xy.sgsn)*($F89=$F$85:$F$109)))</f>
        <v>0</v>
      </c>
      <c r="Z89" s="47">
        <f t="array" ref="Z89">IF($F89=Z$6,0,SUM(($E89=1)*(Z$84=1)*(Z$6=core.xy.sgsn)*($F89=$F$85:$F$109)))</f>
        <v>0</v>
      </c>
      <c r="AA89" s="47">
        <f t="array" ref="AA89">IF($F89=AA$6,0,SUM(($E89=1)*(AA$84=1)*(AA$6=core.xy.sgsn)*($F89=$F$85:$F$109)))</f>
        <v>0</v>
      </c>
      <c r="AB89" s="47">
        <f t="array" ref="AB89">IF($F89=AB$6,0,SUM(($E89=1)*(AB$84=1)*(AB$6=core.xy.sgsn)*($F89=$F$85:$F$109)))</f>
        <v>0</v>
      </c>
      <c r="AC89" s="47">
        <f t="array" ref="AC89">IF($F89=AC$6,0,SUM(($E89=1)*(AC$84=1)*(AC$6=core.xy.sgsn)*($F89=$F$85:$F$109)))</f>
        <v>0</v>
      </c>
      <c r="AD89" s="47">
        <f t="array" ref="AD89">IF($F89=AD$6,0,SUM(($E89=1)*(AD$84=1)*(AD$6=core.xy.sgsn)*($F89=$F$85:$F$109)))</f>
        <v>0</v>
      </c>
      <c r="AE89" s="47">
        <f t="array" ref="AE89">IF($F89=AE$6,0,SUM(($E89=1)*(AE$84=1)*(AE$6=core.xy.sgsn)*($F89=$F$85:$F$109)))</f>
        <v>0</v>
      </c>
      <c r="AF89" s="47">
        <f t="array" ref="AF89">IF($F89=AF$6,0,SUM(($E89=1)*(AF$84=1)*(AF$6=core.xy.sgsn)*($F89=$F$85:$F$109)))</f>
        <v>0</v>
      </c>
      <c r="AG89" s="47">
        <f t="array" ref="AG89">IF($F89=AG$6,0,SUM(($E89=1)*(AG$84=1)*(AG$6=core.xy.sgsn)*($F89=$F$85:$F$109)))</f>
        <v>0</v>
      </c>
      <c r="AH89" s="47">
        <f t="array" ref="AH89">IF($F89=AH$6,0,SUM(($E89=1)*(AH$84=1)*(AH$6=core.xy.sgsn)*($F89=$F$85:$F$109)))</f>
        <v>0</v>
      </c>
      <c r="AI89" s="47">
        <f t="array" ref="AI89">IF($F89=AI$6,0,SUM(($E89=1)*(AI$84=1)*(AI$6=core.xy.sgsn)*($F89=$F$85:$F$109)))</f>
        <v>0</v>
      </c>
      <c r="AJ89" s="47">
        <f t="array" ref="AJ89">IF($F89=AJ$6,0,SUM(($E89=1)*(AJ$84=1)*(AJ$6=core.xy.sgsn)*($F89=$F$85:$F$109)))</f>
        <v>0</v>
      </c>
    </row>
    <row r="90" spans="4:36" outlineLevel="2" x14ac:dyDescent="0.3">
      <c r="E90" s="33">
        <f t="shared" si="5"/>
        <v>0</v>
      </c>
      <c r="F90" s="70">
        <v>6</v>
      </c>
      <c r="G90" s="71" t="str">
        <f t="shared" si="6"/>
        <v>Cajamarca</v>
      </c>
      <c r="L90" s="47">
        <f t="array" ref="L90">IF($F90=L$6,0,SUM(($E90=1)*(L$84=1)*(L$6=core.xy.sgsn)*($F90=$F$85:$F$109)))</f>
        <v>0</v>
      </c>
      <c r="M90" s="47">
        <f t="array" ref="M90">IF($F90=M$6,0,SUM(($E90=1)*(M$84=1)*(M$6=core.xy.sgsn)*($F90=$F$85:$F$109)))</f>
        <v>0</v>
      </c>
      <c r="N90" s="47">
        <f t="array" ref="N90">IF($F90=N$6,0,SUM(($E90=1)*(N$84=1)*(N$6=core.xy.sgsn)*($F90=$F$85:$F$109)))</f>
        <v>0</v>
      </c>
      <c r="O90" s="47">
        <f t="array" ref="O90">IF($F90=O$6,0,SUM(($E90=1)*(O$84=1)*(O$6=core.xy.sgsn)*($F90=$F$85:$F$109)))</f>
        <v>0</v>
      </c>
      <c r="P90" s="47">
        <f t="array" ref="P90">IF($F90=P$6,0,SUM(($E90=1)*(P$84=1)*(P$6=core.xy.sgsn)*($F90=$F$85:$F$109)))</f>
        <v>0</v>
      </c>
      <c r="Q90" s="47">
        <f t="array" ref="Q90">IF($F90=Q$6,0,SUM(($E90=1)*(Q$84=1)*(Q$6=core.xy.sgsn)*($F90=$F$85:$F$109)))</f>
        <v>0</v>
      </c>
      <c r="R90" s="47">
        <f t="array" ref="R90">IF($F90=R$6,0,SUM(($E90=1)*(R$84=1)*(R$6=core.xy.sgsn)*($F90=$F$85:$F$109)))</f>
        <v>0</v>
      </c>
      <c r="S90" s="47">
        <f t="array" ref="S90">IF($F90=S$6,0,SUM(($E90=1)*(S$84=1)*(S$6=core.xy.sgsn)*($F90=$F$85:$F$109)))</f>
        <v>0</v>
      </c>
      <c r="T90" s="47">
        <f t="array" ref="T90">IF($F90=T$6,0,SUM(($E90=1)*(T$84=1)*(T$6=core.xy.sgsn)*($F90=$F$85:$F$109)))</f>
        <v>0</v>
      </c>
      <c r="U90" s="47">
        <f t="array" ref="U90">IF($F90=U$6,0,SUM(($E90=1)*(U$84=1)*(U$6=core.xy.sgsn)*($F90=$F$85:$F$109)))</f>
        <v>0</v>
      </c>
      <c r="V90" s="47">
        <f t="array" ref="V90">IF($F90=V$6,0,SUM(($E90=1)*(V$84=1)*(V$6=core.xy.sgsn)*($F90=$F$85:$F$109)))</f>
        <v>0</v>
      </c>
      <c r="W90" s="47">
        <f t="array" ref="W90">IF($F90=W$6,0,SUM(($E90=1)*(W$84=1)*(W$6=core.xy.sgsn)*($F90=$F$85:$F$109)))</f>
        <v>0</v>
      </c>
      <c r="X90" s="47">
        <f t="array" ref="X90">IF($F90=X$6,0,SUM(($E90=1)*(X$84=1)*(X$6=core.xy.sgsn)*($F90=$F$85:$F$109)))</f>
        <v>0</v>
      </c>
      <c r="Y90" s="47">
        <f t="array" ref="Y90">IF($F90=Y$6,0,SUM(($E90=1)*(Y$84=1)*(Y$6=core.xy.sgsn)*($F90=$F$85:$F$109)))</f>
        <v>0</v>
      </c>
      <c r="Z90" s="47">
        <f t="array" ref="Z90">IF($F90=Z$6,0,SUM(($E90=1)*(Z$84=1)*(Z$6=core.xy.sgsn)*($F90=$F$85:$F$109)))</f>
        <v>0</v>
      </c>
      <c r="AA90" s="47">
        <f t="array" ref="AA90">IF($F90=AA$6,0,SUM(($E90=1)*(AA$84=1)*(AA$6=core.xy.sgsn)*($F90=$F$85:$F$109)))</f>
        <v>0</v>
      </c>
      <c r="AB90" s="47">
        <f t="array" ref="AB90">IF($F90=AB$6,0,SUM(($E90=1)*(AB$84=1)*(AB$6=core.xy.sgsn)*($F90=$F$85:$F$109)))</f>
        <v>0</v>
      </c>
      <c r="AC90" s="47">
        <f t="array" ref="AC90">IF($F90=AC$6,0,SUM(($E90=1)*(AC$84=1)*(AC$6=core.xy.sgsn)*($F90=$F$85:$F$109)))</f>
        <v>0</v>
      </c>
      <c r="AD90" s="47">
        <f t="array" ref="AD90">IF($F90=AD$6,0,SUM(($E90=1)*(AD$84=1)*(AD$6=core.xy.sgsn)*($F90=$F$85:$F$109)))</f>
        <v>0</v>
      </c>
      <c r="AE90" s="47">
        <f t="array" ref="AE90">IF($F90=AE$6,0,SUM(($E90=1)*(AE$84=1)*(AE$6=core.xy.sgsn)*($F90=$F$85:$F$109)))</f>
        <v>0</v>
      </c>
      <c r="AF90" s="47">
        <f t="array" ref="AF90">IF($F90=AF$6,0,SUM(($E90=1)*(AF$84=1)*(AF$6=core.xy.sgsn)*($F90=$F$85:$F$109)))</f>
        <v>0</v>
      </c>
      <c r="AG90" s="47">
        <f t="array" ref="AG90">IF($F90=AG$6,0,SUM(($E90=1)*(AG$84=1)*(AG$6=core.xy.sgsn)*($F90=$F$85:$F$109)))</f>
        <v>0</v>
      </c>
      <c r="AH90" s="47">
        <f t="array" ref="AH90">IF($F90=AH$6,0,SUM(($E90=1)*(AH$84=1)*(AH$6=core.xy.sgsn)*($F90=$F$85:$F$109)))</f>
        <v>0</v>
      </c>
      <c r="AI90" s="47">
        <f t="array" ref="AI90">IF($F90=AI$6,0,SUM(($E90=1)*(AI$84=1)*(AI$6=core.xy.sgsn)*($F90=$F$85:$F$109)))</f>
        <v>0</v>
      </c>
      <c r="AJ90" s="47">
        <f t="array" ref="AJ90">IF($F90=AJ$6,0,SUM(($E90=1)*(AJ$84=1)*(AJ$6=core.xy.sgsn)*($F90=$F$85:$F$109)))</f>
        <v>0</v>
      </c>
    </row>
    <row r="91" spans="4:36" outlineLevel="2" x14ac:dyDescent="0.3">
      <c r="E91" s="33">
        <f t="shared" si="5"/>
        <v>0</v>
      </c>
      <c r="F91" s="70">
        <v>7</v>
      </c>
      <c r="G91" s="71" t="str">
        <f t="shared" si="6"/>
        <v>Callao</v>
      </c>
      <c r="L91" s="47">
        <f t="array" ref="L91">IF($F91=L$6,0,SUM(($E91=1)*(L$84=1)*(L$6=core.xy.sgsn)*($F91=$F$85:$F$109)))</f>
        <v>0</v>
      </c>
      <c r="M91" s="47">
        <f t="array" ref="M91">IF($F91=M$6,0,SUM(($E91=1)*(M$84=1)*(M$6=core.xy.sgsn)*($F91=$F$85:$F$109)))</f>
        <v>0</v>
      </c>
      <c r="N91" s="47">
        <f t="array" ref="N91">IF($F91=N$6,0,SUM(($E91=1)*(N$84=1)*(N$6=core.xy.sgsn)*($F91=$F$85:$F$109)))</f>
        <v>0</v>
      </c>
      <c r="O91" s="47">
        <f t="array" ref="O91">IF($F91=O$6,0,SUM(($E91=1)*(O$84=1)*(O$6=core.xy.sgsn)*($F91=$F$85:$F$109)))</f>
        <v>0</v>
      </c>
      <c r="P91" s="47">
        <f t="array" ref="P91">IF($F91=P$6,0,SUM(($E91=1)*(P$84=1)*(P$6=core.xy.sgsn)*($F91=$F$85:$F$109)))</f>
        <v>0</v>
      </c>
      <c r="Q91" s="47">
        <f t="array" ref="Q91">IF($F91=Q$6,0,SUM(($E91=1)*(Q$84=1)*(Q$6=core.xy.sgsn)*($F91=$F$85:$F$109)))</f>
        <v>0</v>
      </c>
      <c r="R91" s="47">
        <f t="array" ref="R91">IF($F91=R$6,0,SUM(($E91=1)*(R$84=1)*(R$6=core.xy.sgsn)*($F91=$F$85:$F$109)))</f>
        <v>0</v>
      </c>
      <c r="S91" s="47">
        <f t="array" ref="S91">IF($F91=S$6,0,SUM(($E91=1)*(S$84=1)*(S$6=core.xy.sgsn)*($F91=$F$85:$F$109)))</f>
        <v>0</v>
      </c>
      <c r="T91" s="47">
        <f t="array" ref="T91">IF($F91=T$6,0,SUM(($E91=1)*(T$84=1)*(T$6=core.xy.sgsn)*($F91=$F$85:$F$109)))</f>
        <v>0</v>
      </c>
      <c r="U91" s="47">
        <f t="array" ref="U91">IF($F91=U$6,0,SUM(($E91=1)*(U$84=1)*(U$6=core.xy.sgsn)*($F91=$F$85:$F$109)))</f>
        <v>0</v>
      </c>
      <c r="V91" s="47">
        <f t="array" ref="V91">IF($F91=V$6,0,SUM(($E91=1)*(V$84=1)*(V$6=core.xy.sgsn)*($F91=$F$85:$F$109)))</f>
        <v>0</v>
      </c>
      <c r="W91" s="47">
        <f t="array" ref="W91">IF($F91=W$6,0,SUM(($E91=1)*(W$84=1)*(W$6=core.xy.sgsn)*($F91=$F$85:$F$109)))</f>
        <v>0</v>
      </c>
      <c r="X91" s="47">
        <f t="array" ref="X91">IF($F91=X$6,0,SUM(($E91=1)*(X$84=1)*(X$6=core.xy.sgsn)*($F91=$F$85:$F$109)))</f>
        <v>0</v>
      </c>
      <c r="Y91" s="47">
        <f t="array" ref="Y91">IF($F91=Y$6,0,SUM(($E91=1)*(Y$84=1)*(Y$6=core.xy.sgsn)*($F91=$F$85:$F$109)))</f>
        <v>0</v>
      </c>
      <c r="Z91" s="47">
        <f t="array" ref="Z91">IF($F91=Z$6,0,SUM(($E91=1)*(Z$84=1)*(Z$6=core.xy.sgsn)*($F91=$F$85:$F$109)))</f>
        <v>0</v>
      </c>
      <c r="AA91" s="47">
        <f t="array" ref="AA91">IF($F91=AA$6,0,SUM(($E91=1)*(AA$84=1)*(AA$6=core.xy.sgsn)*($F91=$F$85:$F$109)))</f>
        <v>0</v>
      </c>
      <c r="AB91" s="47">
        <f t="array" ref="AB91">IF($F91=AB$6,0,SUM(($E91=1)*(AB$84=1)*(AB$6=core.xy.sgsn)*($F91=$F$85:$F$109)))</f>
        <v>0</v>
      </c>
      <c r="AC91" s="47">
        <f t="array" ref="AC91">IF($F91=AC$6,0,SUM(($E91=1)*(AC$84=1)*(AC$6=core.xy.sgsn)*($F91=$F$85:$F$109)))</f>
        <v>0</v>
      </c>
      <c r="AD91" s="47">
        <f t="array" ref="AD91">IF($F91=AD$6,0,SUM(($E91=1)*(AD$84=1)*(AD$6=core.xy.sgsn)*($F91=$F$85:$F$109)))</f>
        <v>0</v>
      </c>
      <c r="AE91" s="47">
        <f t="array" ref="AE91">IF($F91=AE$6,0,SUM(($E91=1)*(AE$84=1)*(AE$6=core.xy.sgsn)*($F91=$F$85:$F$109)))</f>
        <v>0</v>
      </c>
      <c r="AF91" s="47">
        <f t="array" ref="AF91">IF($F91=AF$6,0,SUM(($E91=1)*(AF$84=1)*(AF$6=core.xy.sgsn)*($F91=$F$85:$F$109)))</f>
        <v>0</v>
      </c>
      <c r="AG91" s="47">
        <f t="array" ref="AG91">IF($F91=AG$6,0,SUM(($E91=1)*(AG$84=1)*(AG$6=core.xy.sgsn)*($F91=$F$85:$F$109)))</f>
        <v>0</v>
      </c>
      <c r="AH91" s="47">
        <f t="array" ref="AH91">IF($F91=AH$6,0,SUM(($E91=1)*(AH$84=1)*(AH$6=core.xy.sgsn)*($F91=$F$85:$F$109)))</f>
        <v>0</v>
      </c>
      <c r="AI91" s="47">
        <f t="array" ref="AI91">IF($F91=AI$6,0,SUM(($E91=1)*(AI$84=1)*(AI$6=core.xy.sgsn)*($F91=$F$85:$F$109)))</f>
        <v>0</v>
      </c>
      <c r="AJ91" s="47">
        <f t="array" ref="AJ91">IF($F91=AJ$6,0,SUM(($E91=1)*(AJ$84=1)*(AJ$6=core.xy.sgsn)*($F91=$F$85:$F$109)))</f>
        <v>0</v>
      </c>
    </row>
    <row r="92" spans="4:36" outlineLevel="2" x14ac:dyDescent="0.3">
      <c r="E92" s="33">
        <f t="shared" si="5"/>
        <v>0</v>
      </c>
      <c r="F92" s="70">
        <v>8</v>
      </c>
      <c r="G92" s="71" t="str">
        <f t="shared" si="6"/>
        <v>Cusco</v>
      </c>
      <c r="L92" s="47">
        <f t="array" ref="L92">IF($F92=L$6,0,SUM(($E92=1)*(L$84=1)*(L$6=core.xy.sgsn)*($F92=$F$85:$F$109)))</f>
        <v>0</v>
      </c>
      <c r="M92" s="47">
        <f t="array" ref="M92">IF($F92=M$6,0,SUM(($E92=1)*(M$84=1)*(M$6=core.xy.sgsn)*($F92=$F$85:$F$109)))</f>
        <v>0</v>
      </c>
      <c r="N92" s="47">
        <f t="array" ref="N92">IF($F92=N$6,0,SUM(($E92=1)*(N$84=1)*(N$6=core.xy.sgsn)*($F92=$F$85:$F$109)))</f>
        <v>0</v>
      </c>
      <c r="O92" s="47">
        <f t="array" ref="O92">IF($F92=O$6,0,SUM(($E92=1)*(O$84=1)*(O$6=core.xy.sgsn)*($F92=$F$85:$F$109)))</f>
        <v>0</v>
      </c>
      <c r="P92" s="47">
        <f t="array" ref="P92">IF($F92=P$6,0,SUM(($E92=1)*(P$84=1)*(P$6=core.xy.sgsn)*($F92=$F$85:$F$109)))</f>
        <v>0</v>
      </c>
      <c r="Q92" s="47">
        <f t="array" ref="Q92">IF($F92=Q$6,0,SUM(($E92=1)*(Q$84=1)*(Q$6=core.xy.sgsn)*($F92=$F$85:$F$109)))</f>
        <v>0</v>
      </c>
      <c r="R92" s="47">
        <f t="array" ref="R92">IF($F92=R$6,0,SUM(($E92=1)*(R$84=1)*(R$6=core.xy.sgsn)*($F92=$F$85:$F$109)))</f>
        <v>0</v>
      </c>
      <c r="S92" s="47">
        <f t="array" ref="S92">IF($F92=S$6,0,SUM(($E92=1)*(S$84=1)*(S$6=core.xy.sgsn)*($F92=$F$85:$F$109)))</f>
        <v>0</v>
      </c>
      <c r="T92" s="47">
        <f t="array" ref="T92">IF($F92=T$6,0,SUM(($E92=1)*(T$84=1)*(T$6=core.xy.sgsn)*($F92=$F$85:$F$109)))</f>
        <v>0</v>
      </c>
      <c r="U92" s="47">
        <f t="array" ref="U92">IF($F92=U$6,0,SUM(($E92=1)*(U$84=1)*(U$6=core.xy.sgsn)*($F92=$F$85:$F$109)))</f>
        <v>0</v>
      </c>
      <c r="V92" s="47">
        <f t="array" ref="V92">IF($F92=V$6,0,SUM(($E92=1)*(V$84=1)*(V$6=core.xy.sgsn)*($F92=$F$85:$F$109)))</f>
        <v>0</v>
      </c>
      <c r="W92" s="47">
        <f t="array" ref="W92">IF($F92=W$6,0,SUM(($E92=1)*(W$84=1)*(W$6=core.xy.sgsn)*($F92=$F$85:$F$109)))</f>
        <v>0</v>
      </c>
      <c r="X92" s="47">
        <f t="array" ref="X92">IF($F92=X$6,0,SUM(($E92=1)*(X$84=1)*(X$6=core.xy.sgsn)*($F92=$F$85:$F$109)))</f>
        <v>0</v>
      </c>
      <c r="Y92" s="47">
        <f t="array" ref="Y92">IF($F92=Y$6,0,SUM(($E92=1)*(Y$84=1)*(Y$6=core.xy.sgsn)*($F92=$F$85:$F$109)))</f>
        <v>0</v>
      </c>
      <c r="Z92" s="47">
        <f t="array" ref="Z92">IF($F92=Z$6,0,SUM(($E92=1)*(Z$84=1)*(Z$6=core.xy.sgsn)*($F92=$F$85:$F$109)))</f>
        <v>0</v>
      </c>
      <c r="AA92" s="47">
        <f t="array" ref="AA92">IF($F92=AA$6,0,SUM(($E92=1)*(AA$84=1)*(AA$6=core.xy.sgsn)*($F92=$F$85:$F$109)))</f>
        <v>0</v>
      </c>
      <c r="AB92" s="47">
        <f t="array" ref="AB92">IF($F92=AB$6,0,SUM(($E92=1)*(AB$84=1)*(AB$6=core.xy.sgsn)*($F92=$F$85:$F$109)))</f>
        <v>0</v>
      </c>
      <c r="AC92" s="47">
        <f t="array" ref="AC92">IF($F92=AC$6,0,SUM(($E92=1)*(AC$84=1)*(AC$6=core.xy.sgsn)*($F92=$F$85:$F$109)))</f>
        <v>0</v>
      </c>
      <c r="AD92" s="47">
        <f t="array" ref="AD92">IF($F92=AD$6,0,SUM(($E92=1)*(AD$84=1)*(AD$6=core.xy.sgsn)*($F92=$F$85:$F$109)))</f>
        <v>0</v>
      </c>
      <c r="AE92" s="47">
        <f t="array" ref="AE92">IF($F92=AE$6,0,SUM(($E92=1)*(AE$84=1)*(AE$6=core.xy.sgsn)*($F92=$F$85:$F$109)))</f>
        <v>0</v>
      </c>
      <c r="AF92" s="47">
        <f t="array" ref="AF92">IF($F92=AF$6,0,SUM(($E92=1)*(AF$84=1)*(AF$6=core.xy.sgsn)*($F92=$F$85:$F$109)))</f>
        <v>0</v>
      </c>
      <c r="AG92" s="47">
        <f t="array" ref="AG92">IF($F92=AG$6,0,SUM(($E92=1)*(AG$84=1)*(AG$6=core.xy.sgsn)*($F92=$F$85:$F$109)))</f>
        <v>0</v>
      </c>
      <c r="AH92" s="47">
        <f t="array" ref="AH92">IF($F92=AH$6,0,SUM(($E92=1)*(AH$84=1)*(AH$6=core.xy.sgsn)*($F92=$F$85:$F$109)))</f>
        <v>0</v>
      </c>
      <c r="AI92" s="47">
        <f t="array" ref="AI92">IF($F92=AI$6,0,SUM(($E92=1)*(AI$84=1)*(AI$6=core.xy.sgsn)*($F92=$F$85:$F$109)))</f>
        <v>0</v>
      </c>
      <c r="AJ92" s="47">
        <f t="array" ref="AJ92">IF($F92=AJ$6,0,SUM(($E92=1)*(AJ$84=1)*(AJ$6=core.xy.sgsn)*($F92=$F$85:$F$109)))</f>
        <v>0</v>
      </c>
    </row>
    <row r="93" spans="4:36" outlineLevel="2" x14ac:dyDescent="0.3">
      <c r="E93" s="33">
        <f t="shared" si="5"/>
        <v>0</v>
      </c>
      <c r="F93" s="70">
        <v>9</v>
      </c>
      <c r="G93" s="71" t="str">
        <f t="shared" si="6"/>
        <v>Huancavelica</v>
      </c>
      <c r="L93" s="47">
        <f t="array" ref="L93">IF($F93=L$6,0,SUM(($E93=1)*(L$84=1)*(L$6=core.xy.sgsn)*($F93=$F$85:$F$109)))</f>
        <v>0</v>
      </c>
      <c r="M93" s="47">
        <f t="array" ref="M93">IF($F93=M$6,0,SUM(($E93=1)*(M$84=1)*(M$6=core.xy.sgsn)*($F93=$F$85:$F$109)))</f>
        <v>0</v>
      </c>
      <c r="N93" s="47">
        <f t="array" ref="N93">IF($F93=N$6,0,SUM(($E93=1)*(N$84=1)*(N$6=core.xy.sgsn)*($F93=$F$85:$F$109)))</f>
        <v>0</v>
      </c>
      <c r="O93" s="47">
        <f t="array" ref="O93">IF($F93=O$6,0,SUM(($E93=1)*(O$84=1)*(O$6=core.xy.sgsn)*($F93=$F$85:$F$109)))</f>
        <v>0</v>
      </c>
      <c r="P93" s="47">
        <f t="array" ref="P93">IF($F93=P$6,0,SUM(($E93=1)*(P$84=1)*(P$6=core.xy.sgsn)*($F93=$F$85:$F$109)))</f>
        <v>0</v>
      </c>
      <c r="Q93" s="47">
        <f t="array" ref="Q93">IF($F93=Q$6,0,SUM(($E93=1)*(Q$84=1)*(Q$6=core.xy.sgsn)*($F93=$F$85:$F$109)))</f>
        <v>0</v>
      </c>
      <c r="R93" s="47">
        <f t="array" ref="R93">IF($F93=R$6,0,SUM(($E93=1)*(R$84=1)*(R$6=core.xy.sgsn)*($F93=$F$85:$F$109)))</f>
        <v>0</v>
      </c>
      <c r="S93" s="47">
        <f t="array" ref="S93">IF($F93=S$6,0,SUM(($E93=1)*(S$84=1)*(S$6=core.xy.sgsn)*($F93=$F$85:$F$109)))</f>
        <v>0</v>
      </c>
      <c r="T93" s="47">
        <f t="array" ref="T93">IF($F93=T$6,0,SUM(($E93=1)*(T$84=1)*(T$6=core.xy.sgsn)*($F93=$F$85:$F$109)))</f>
        <v>0</v>
      </c>
      <c r="U93" s="47">
        <f t="array" ref="U93">IF($F93=U$6,0,SUM(($E93=1)*(U$84=1)*(U$6=core.xy.sgsn)*($F93=$F$85:$F$109)))</f>
        <v>0</v>
      </c>
      <c r="V93" s="47">
        <f t="array" ref="V93">IF($F93=V$6,0,SUM(($E93=1)*(V$84=1)*(V$6=core.xy.sgsn)*($F93=$F$85:$F$109)))</f>
        <v>0</v>
      </c>
      <c r="W93" s="47">
        <f t="array" ref="W93">IF($F93=W$6,0,SUM(($E93=1)*(W$84=1)*(W$6=core.xy.sgsn)*($F93=$F$85:$F$109)))</f>
        <v>0</v>
      </c>
      <c r="X93" s="47">
        <f t="array" ref="X93">IF($F93=X$6,0,SUM(($E93=1)*(X$84=1)*(X$6=core.xy.sgsn)*($F93=$F$85:$F$109)))</f>
        <v>0</v>
      </c>
      <c r="Y93" s="47">
        <f t="array" ref="Y93">IF($F93=Y$6,0,SUM(($E93=1)*(Y$84=1)*(Y$6=core.xy.sgsn)*($F93=$F$85:$F$109)))</f>
        <v>0</v>
      </c>
      <c r="Z93" s="47">
        <f t="array" ref="Z93">IF($F93=Z$6,0,SUM(($E93=1)*(Z$84=1)*(Z$6=core.xy.sgsn)*($F93=$F$85:$F$109)))</f>
        <v>0</v>
      </c>
      <c r="AA93" s="47">
        <f t="array" ref="AA93">IF($F93=AA$6,0,SUM(($E93=1)*(AA$84=1)*(AA$6=core.xy.sgsn)*($F93=$F$85:$F$109)))</f>
        <v>0</v>
      </c>
      <c r="AB93" s="47">
        <f t="array" ref="AB93">IF($F93=AB$6,0,SUM(($E93=1)*(AB$84=1)*(AB$6=core.xy.sgsn)*($F93=$F$85:$F$109)))</f>
        <v>0</v>
      </c>
      <c r="AC93" s="47">
        <f t="array" ref="AC93">IF($F93=AC$6,0,SUM(($E93=1)*(AC$84=1)*(AC$6=core.xy.sgsn)*($F93=$F$85:$F$109)))</f>
        <v>0</v>
      </c>
      <c r="AD93" s="47">
        <f t="array" ref="AD93">IF($F93=AD$6,0,SUM(($E93=1)*(AD$84=1)*(AD$6=core.xy.sgsn)*($F93=$F$85:$F$109)))</f>
        <v>0</v>
      </c>
      <c r="AE93" s="47">
        <f t="array" ref="AE93">IF($F93=AE$6,0,SUM(($E93=1)*(AE$84=1)*(AE$6=core.xy.sgsn)*($F93=$F$85:$F$109)))</f>
        <v>0</v>
      </c>
      <c r="AF93" s="47">
        <f t="array" ref="AF93">IF($F93=AF$6,0,SUM(($E93=1)*(AF$84=1)*(AF$6=core.xy.sgsn)*($F93=$F$85:$F$109)))</f>
        <v>0</v>
      </c>
      <c r="AG93" s="47">
        <f t="array" ref="AG93">IF($F93=AG$6,0,SUM(($E93=1)*(AG$84=1)*(AG$6=core.xy.sgsn)*($F93=$F$85:$F$109)))</f>
        <v>0</v>
      </c>
      <c r="AH93" s="47">
        <f t="array" ref="AH93">IF($F93=AH$6,0,SUM(($E93=1)*(AH$84=1)*(AH$6=core.xy.sgsn)*($F93=$F$85:$F$109)))</f>
        <v>0</v>
      </c>
      <c r="AI93" s="47">
        <f t="array" ref="AI93">IF($F93=AI$6,0,SUM(($E93=1)*(AI$84=1)*(AI$6=core.xy.sgsn)*($F93=$F$85:$F$109)))</f>
        <v>0</v>
      </c>
      <c r="AJ93" s="47">
        <f t="array" ref="AJ93">IF($F93=AJ$6,0,SUM(($E93=1)*(AJ$84=1)*(AJ$6=core.xy.sgsn)*($F93=$F$85:$F$109)))</f>
        <v>0</v>
      </c>
    </row>
    <row r="94" spans="4:36" outlineLevel="2" x14ac:dyDescent="0.3">
      <c r="E94" s="33">
        <f t="shared" si="5"/>
        <v>1</v>
      </c>
      <c r="F94" s="70">
        <v>10</v>
      </c>
      <c r="G94" s="71" t="str">
        <f t="shared" si="6"/>
        <v>Huánuco</v>
      </c>
      <c r="L94" s="47">
        <f t="array" ref="L94">IF($F94=L$6,0,SUM(($E94=1)*(L$84=1)*(L$6=core.xy.sgsn)*($F94=$F$85:$F$109)))</f>
        <v>0</v>
      </c>
      <c r="M94" s="47">
        <f t="array" ref="M94">IF($F94=M$6,0,SUM(($E94=1)*(M$84=1)*(M$6=core.xy.sgsn)*($F94=$F$85:$F$109)))</f>
        <v>0</v>
      </c>
      <c r="N94" s="47">
        <f t="array" ref="N94">IF($F94=N$6,0,SUM(($E94=1)*(N$84=1)*(N$6=core.xy.sgsn)*($F94=$F$85:$F$109)))</f>
        <v>0</v>
      </c>
      <c r="O94" s="47">
        <f t="array" ref="O94">IF($F94=O$6,0,SUM(($E94=1)*(O$84=1)*(O$6=core.xy.sgsn)*($F94=$F$85:$F$109)))</f>
        <v>0</v>
      </c>
      <c r="P94" s="47">
        <f t="array" ref="P94">IF($F94=P$6,0,SUM(($E94=1)*(P$84=1)*(P$6=core.xy.sgsn)*($F94=$F$85:$F$109)))</f>
        <v>0</v>
      </c>
      <c r="Q94" s="47">
        <f t="array" ref="Q94">IF($F94=Q$6,0,SUM(($E94=1)*(Q$84=1)*(Q$6=core.xy.sgsn)*($F94=$F$85:$F$109)))</f>
        <v>0</v>
      </c>
      <c r="R94" s="47">
        <f t="array" ref="R94">IF($F94=R$6,0,SUM(($E94=1)*(R$84=1)*(R$6=core.xy.sgsn)*($F94=$F$85:$F$109)))</f>
        <v>0</v>
      </c>
      <c r="S94" s="47">
        <f t="array" ref="S94">IF($F94=S$6,0,SUM(($E94=1)*(S$84=1)*(S$6=core.xy.sgsn)*($F94=$F$85:$F$109)))</f>
        <v>0</v>
      </c>
      <c r="T94" s="47">
        <f t="array" ref="T94">IF($F94=T$6,0,SUM(($E94=1)*(T$84=1)*(T$6=core.xy.sgsn)*($F94=$F$85:$F$109)))</f>
        <v>0</v>
      </c>
      <c r="U94" s="47">
        <f t="array" ref="U94">IF($F94=U$6,0,SUM(($E94=1)*(U$84=1)*(U$6=core.xy.sgsn)*($F94=$F$85:$F$109)))</f>
        <v>0</v>
      </c>
      <c r="V94" s="47">
        <f t="array" ref="V94">IF($F94=V$6,0,SUM(($E94=1)*(V$84=1)*(V$6=core.xy.sgsn)*($F94=$F$85:$F$109)))</f>
        <v>0</v>
      </c>
      <c r="W94" s="47">
        <f t="array" ref="W94">IF($F94=W$6,0,SUM(($E94=1)*(W$84=1)*(W$6=core.xy.sgsn)*($F94=$F$85:$F$109)))</f>
        <v>0</v>
      </c>
      <c r="X94" s="47">
        <f t="array" ref="X94">IF($F94=X$6,0,SUM(($E94=1)*(X$84=1)*(X$6=core.xy.sgsn)*($F94=$F$85:$F$109)))</f>
        <v>0</v>
      </c>
      <c r="Y94" s="47">
        <f t="array" ref="Y94">IF($F94=Y$6,0,SUM(($E94=1)*(Y$84=1)*(Y$6=core.xy.sgsn)*($F94=$F$85:$F$109)))</f>
        <v>0</v>
      </c>
      <c r="Z94" s="47">
        <f t="array" ref="Z94">IF($F94=Z$6,0,SUM(($E94=1)*(Z$84=1)*(Z$6=core.xy.sgsn)*($F94=$F$85:$F$109)))</f>
        <v>0</v>
      </c>
      <c r="AA94" s="47">
        <f t="array" ref="AA94">IF($F94=AA$6,0,SUM(($E94=1)*(AA$84=1)*(AA$6=core.xy.sgsn)*($F94=$F$85:$F$109)))</f>
        <v>0</v>
      </c>
      <c r="AB94" s="47">
        <f t="array" ref="AB94">IF($F94=AB$6,0,SUM(($E94=1)*(AB$84=1)*(AB$6=core.xy.sgsn)*($F94=$F$85:$F$109)))</f>
        <v>0</v>
      </c>
      <c r="AC94" s="47">
        <f t="array" ref="AC94">IF($F94=AC$6,0,SUM(($E94=1)*(AC$84=1)*(AC$6=core.xy.sgsn)*($F94=$F$85:$F$109)))</f>
        <v>0</v>
      </c>
      <c r="AD94" s="47">
        <f t="array" ref="AD94">IF($F94=AD$6,0,SUM(($E94=1)*(AD$84=1)*(AD$6=core.xy.sgsn)*($F94=$F$85:$F$109)))</f>
        <v>0</v>
      </c>
      <c r="AE94" s="47">
        <f t="array" ref="AE94">IF($F94=AE$6,0,SUM(($E94=1)*(AE$84=1)*(AE$6=core.xy.sgsn)*($F94=$F$85:$F$109)))</f>
        <v>0</v>
      </c>
      <c r="AF94" s="47">
        <f t="array" ref="AF94">IF($F94=AF$6,0,SUM(($E94=1)*(AF$84=1)*(AF$6=core.xy.sgsn)*($F94=$F$85:$F$109)))</f>
        <v>0</v>
      </c>
      <c r="AG94" s="47">
        <f t="array" ref="AG94">IF($F94=AG$6,0,SUM(($E94=1)*(AG$84=1)*(AG$6=core.xy.sgsn)*($F94=$F$85:$F$109)))</f>
        <v>0</v>
      </c>
      <c r="AH94" s="47">
        <f t="array" ref="AH94">IF($F94=AH$6,0,SUM(($E94=1)*(AH$84=1)*(AH$6=core.xy.sgsn)*($F94=$F$85:$F$109)))</f>
        <v>0</v>
      </c>
      <c r="AI94" s="47">
        <f t="array" ref="AI94">IF($F94=AI$6,0,SUM(($E94=1)*(AI$84=1)*(AI$6=core.xy.sgsn)*($F94=$F$85:$F$109)))</f>
        <v>0</v>
      </c>
      <c r="AJ94" s="47">
        <f t="array" ref="AJ94">IF($F94=AJ$6,0,SUM(($E94=1)*(AJ$84=1)*(AJ$6=core.xy.sgsn)*($F94=$F$85:$F$109)))</f>
        <v>0</v>
      </c>
    </row>
    <row r="95" spans="4:36" outlineLevel="2" x14ac:dyDescent="0.3">
      <c r="E95" s="33">
        <f t="shared" si="5"/>
        <v>0</v>
      </c>
      <c r="F95" s="70">
        <v>11</v>
      </c>
      <c r="G95" s="71" t="str">
        <f t="shared" si="6"/>
        <v>Ica</v>
      </c>
      <c r="L95" s="47">
        <f t="array" ref="L95">IF($F95=L$6,0,SUM(($E95=1)*(L$84=1)*(L$6=core.xy.sgsn)*($F95=$F$85:$F$109)))</f>
        <v>0</v>
      </c>
      <c r="M95" s="47">
        <f t="array" ref="M95">IF($F95=M$6,0,SUM(($E95=1)*(M$84=1)*(M$6=core.xy.sgsn)*($F95=$F$85:$F$109)))</f>
        <v>0</v>
      </c>
      <c r="N95" s="47">
        <f t="array" ref="N95">IF($F95=N$6,0,SUM(($E95=1)*(N$84=1)*(N$6=core.xy.sgsn)*($F95=$F$85:$F$109)))</f>
        <v>0</v>
      </c>
      <c r="O95" s="47">
        <f t="array" ref="O95">IF($F95=O$6,0,SUM(($E95=1)*(O$84=1)*(O$6=core.xy.sgsn)*($F95=$F$85:$F$109)))</f>
        <v>0</v>
      </c>
      <c r="P95" s="47">
        <f t="array" ref="P95">IF($F95=P$6,0,SUM(($E95=1)*(P$84=1)*(P$6=core.xy.sgsn)*($F95=$F$85:$F$109)))</f>
        <v>0</v>
      </c>
      <c r="Q95" s="47">
        <f t="array" ref="Q95">IF($F95=Q$6,0,SUM(($E95=1)*(Q$84=1)*(Q$6=core.xy.sgsn)*($F95=$F$85:$F$109)))</f>
        <v>0</v>
      </c>
      <c r="R95" s="47">
        <f t="array" ref="R95">IF($F95=R$6,0,SUM(($E95=1)*(R$84=1)*(R$6=core.xy.sgsn)*($F95=$F$85:$F$109)))</f>
        <v>0</v>
      </c>
      <c r="S95" s="47">
        <f t="array" ref="S95">IF($F95=S$6,0,SUM(($E95=1)*(S$84=1)*(S$6=core.xy.sgsn)*($F95=$F$85:$F$109)))</f>
        <v>0</v>
      </c>
      <c r="T95" s="47">
        <f t="array" ref="T95">IF($F95=T$6,0,SUM(($E95=1)*(T$84=1)*(T$6=core.xy.sgsn)*($F95=$F$85:$F$109)))</f>
        <v>0</v>
      </c>
      <c r="U95" s="47">
        <f t="array" ref="U95">IF($F95=U$6,0,SUM(($E95=1)*(U$84=1)*(U$6=core.xy.sgsn)*($F95=$F$85:$F$109)))</f>
        <v>0</v>
      </c>
      <c r="V95" s="47">
        <f t="array" ref="V95">IF($F95=V$6,0,SUM(($E95=1)*(V$84=1)*(V$6=core.xy.sgsn)*($F95=$F$85:$F$109)))</f>
        <v>0</v>
      </c>
      <c r="W95" s="47">
        <f t="array" ref="W95">IF($F95=W$6,0,SUM(($E95=1)*(W$84=1)*(W$6=core.xy.sgsn)*($F95=$F$85:$F$109)))</f>
        <v>0</v>
      </c>
      <c r="X95" s="47">
        <f t="array" ref="X95">IF($F95=X$6,0,SUM(($E95=1)*(X$84=1)*(X$6=core.xy.sgsn)*($F95=$F$85:$F$109)))</f>
        <v>0</v>
      </c>
      <c r="Y95" s="47">
        <f t="array" ref="Y95">IF($F95=Y$6,0,SUM(($E95=1)*(Y$84=1)*(Y$6=core.xy.sgsn)*($F95=$F$85:$F$109)))</f>
        <v>0</v>
      </c>
      <c r="Z95" s="47">
        <f t="array" ref="Z95">IF($F95=Z$6,0,SUM(($E95=1)*(Z$84=1)*(Z$6=core.xy.sgsn)*($F95=$F$85:$F$109)))</f>
        <v>0</v>
      </c>
      <c r="AA95" s="47">
        <f t="array" ref="AA95">IF($F95=AA$6,0,SUM(($E95=1)*(AA$84=1)*(AA$6=core.xy.sgsn)*($F95=$F$85:$F$109)))</f>
        <v>0</v>
      </c>
      <c r="AB95" s="47">
        <f t="array" ref="AB95">IF($F95=AB$6,0,SUM(($E95=1)*(AB$84=1)*(AB$6=core.xy.sgsn)*($F95=$F$85:$F$109)))</f>
        <v>0</v>
      </c>
      <c r="AC95" s="47">
        <f t="array" ref="AC95">IF($F95=AC$6,0,SUM(($E95=1)*(AC$84=1)*(AC$6=core.xy.sgsn)*($F95=$F$85:$F$109)))</f>
        <v>0</v>
      </c>
      <c r="AD95" s="47">
        <f t="array" ref="AD95">IF($F95=AD$6,0,SUM(($E95=1)*(AD$84=1)*(AD$6=core.xy.sgsn)*($F95=$F$85:$F$109)))</f>
        <v>0</v>
      </c>
      <c r="AE95" s="47">
        <f t="array" ref="AE95">IF($F95=AE$6,0,SUM(($E95=1)*(AE$84=1)*(AE$6=core.xy.sgsn)*($F95=$F$85:$F$109)))</f>
        <v>0</v>
      </c>
      <c r="AF95" s="47">
        <f t="array" ref="AF95">IF($F95=AF$6,0,SUM(($E95=1)*(AF$84=1)*(AF$6=core.xy.sgsn)*($F95=$F$85:$F$109)))</f>
        <v>0</v>
      </c>
      <c r="AG95" s="47">
        <f t="array" ref="AG95">IF($F95=AG$6,0,SUM(($E95=1)*(AG$84=1)*(AG$6=core.xy.sgsn)*($F95=$F$85:$F$109)))</f>
        <v>0</v>
      </c>
      <c r="AH95" s="47">
        <f t="array" ref="AH95">IF($F95=AH$6,0,SUM(($E95=1)*(AH$84=1)*(AH$6=core.xy.sgsn)*($F95=$F$85:$F$109)))</f>
        <v>0</v>
      </c>
      <c r="AI95" s="47">
        <f t="array" ref="AI95">IF($F95=AI$6,0,SUM(($E95=1)*(AI$84=1)*(AI$6=core.xy.sgsn)*($F95=$F$85:$F$109)))</f>
        <v>0</v>
      </c>
      <c r="AJ95" s="47">
        <f t="array" ref="AJ95">IF($F95=AJ$6,0,SUM(($E95=1)*(AJ$84=1)*(AJ$6=core.xy.sgsn)*($F95=$F$85:$F$109)))</f>
        <v>0</v>
      </c>
    </row>
    <row r="96" spans="4:36" outlineLevel="2" x14ac:dyDescent="0.3">
      <c r="E96" s="33">
        <f t="shared" si="5"/>
        <v>0</v>
      </c>
      <c r="F96" s="70">
        <v>12</v>
      </c>
      <c r="G96" s="71" t="str">
        <f t="shared" si="6"/>
        <v>Junín</v>
      </c>
      <c r="L96" s="47">
        <f t="array" ref="L96">IF($F96=L$6,0,SUM(($E96=1)*(L$84=1)*(L$6=core.xy.sgsn)*($F96=$F$85:$F$109)))</f>
        <v>0</v>
      </c>
      <c r="M96" s="47">
        <f t="array" ref="M96">IF($F96=M$6,0,SUM(($E96=1)*(M$84=1)*(M$6=core.xy.sgsn)*($F96=$F$85:$F$109)))</f>
        <v>0</v>
      </c>
      <c r="N96" s="47">
        <f t="array" ref="N96">IF($F96=N$6,0,SUM(($E96=1)*(N$84=1)*(N$6=core.xy.sgsn)*($F96=$F$85:$F$109)))</f>
        <v>0</v>
      </c>
      <c r="O96" s="47">
        <f t="array" ref="O96">IF($F96=O$6,0,SUM(($E96=1)*(O$84=1)*(O$6=core.xy.sgsn)*($F96=$F$85:$F$109)))</f>
        <v>0</v>
      </c>
      <c r="P96" s="47">
        <f t="array" ref="P96">IF($F96=P$6,0,SUM(($E96=1)*(P$84=1)*(P$6=core.xy.sgsn)*($F96=$F$85:$F$109)))</f>
        <v>0</v>
      </c>
      <c r="Q96" s="47">
        <f t="array" ref="Q96">IF($F96=Q$6,0,SUM(($E96=1)*(Q$84=1)*(Q$6=core.xy.sgsn)*($F96=$F$85:$F$109)))</f>
        <v>0</v>
      </c>
      <c r="R96" s="47">
        <f t="array" ref="R96">IF($F96=R$6,0,SUM(($E96=1)*(R$84=1)*(R$6=core.xy.sgsn)*($F96=$F$85:$F$109)))</f>
        <v>0</v>
      </c>
      <c r="S96" s="47">
        <f t="array" ref="S96">IF($F96=S$6,0,SUM(($E96=1)*(S$84=1)*(S$6=core.xy.sgsn)*($F96=$F$85:$F$109)))</f>
        <v>0</v>
      </c>
      <c r="T96" s="47">
        <f t="array" ref="T96">IF($F96=T$6,0,SUM(($E96=1)*(T$84=1)*(T$6=core.xy.sgsn)*($F96=$F$85:$F$109)))</f>
        <v>0</v>
      </c>
      <c r="U96" s="47">
        <f t="array" ref="U96">IF($F96=U$6,0,SUM(($E96=1)*(U$84=1)*(U$6=core.xy.sgsn)*($F96=$F$85:$F$109)))</f>
        <v>0</v>
      </c>
      <c r="V96" s="47">
        <f t="array" ref="V96">IF($F96=V$6,0,SUM(($E96=1)*(V$84=1)*(V$6=core.xy.sgsn)*($F96=$F$85:$F$109)))</f>
        <v>0</v>
      </c>
      <c r="W96" s="47">
        <f t="array" ref="W96">IF($F96=W$6,0,SUM(($E96=1)*(W$84=1)*(W$6=core.xy.sgsn)*($F96=$F$85:$F$109)))</f>
        <v>0</v>
      </c>
      <c r="X96" s="47">
        <f t="array" ref="X96">IF($F96=X$6,0,SUM(($E96=1)*(X$84=1)*(X$6=core.xy.sgsn)*($F96=$F$85:$F$109)))</f>
        <v>0</v>
      </c>
      <c r="Y96" s="47">
        <f t="array" ref="Y96">IF($F96=Y$6,0,SUM(($E96=1)*(Y$84=1)*(Y$6=core.xy.sgsn)*($F96=$F$85:$F$109)))</f>
        <v>0</v>
      </c>
      <c r="Z96" s="47">
        <f t="array" ref="Z96">IF($F96=Z$6,0,SUM(($E96=1)*(Z$84=1)*(Z$6=core.xy.sgsn)*($F96=$F$85:$F$109)))</f>
        <v>0</v>
      </c>
      <c r="AA96" s="47">
        <f t="array" ref="AA96">IF($F96=AA$6,0,SUM(($E96=1)*(AA$84=1)*(AA$6=core.xy.sgsn)*($F96=$F$85:$F$109)))</f>
        <v>0</v>
      </c>
      <c r="AB96" s="47">
        <f t="array" ref="AB96">IF($F96=AB$6,0,SUM(($E96=1)*(AB$84=1)*(AB$6=core.xy.sgsn)*($F96=$F$85:$F$109)))</f>
        <v>0</v>
      </c>
      <c r="AC96" s="47">
        <f t="array" ref="AC96">IF($F96=AC$6,0,SUM(($E96=1)*(AC$84=1)*(AC$6=core.xy.sgsn)*($F96=$F$85:$F$109)))</f>
        <v>0</v>
      </c>
      <c r="AD96" s="47">
        <f t="array" ref="AD96">IF($F96=AD$6,0,SUM(($E96=1)*(AD$84=1)*(AD$6=core.xy.sgsn)*($F96=$F$85:$F$109)))</f>
        <v>0</v>
      </c>
      <c r="AE96" s="47">
        <f t="array" ref="AE96">IF($F96=AE$6,0,SUM(($E96=1)*(AE$84=1)*(AE$6=core.xy.sgsn)*($F96=$F$85:$F$109)))</f>
        <v>0</v>
      </c>
      <c r="AF96" s="47">
        <f t="array" ref="AF96">IF($F96=AF$6,0,SUM(($E96=1)*(AF$84=1)*(AF$6=core.xy.sgsn)*($F96=$F$85:$F$109)))</f>
        <v>0</v>
      </c>
      <c r="AG96" s="47">
        <f t="array" ref="AG96">IF($F96=AG$6,0,SUM(($E96=1)*(AG$84=1)*(AG$6=core.xy.sgsn)*($F96=$F$85:$F$109)))</f>
        <v>0</v>
      </c>
      <c r="AH96" s="47">
        <f t="array" ref="AH96">IF($F96=AH$6,0,SUM(($E96=1)*(AH$84=1)*(AH$6=core.xy.sgsn)*($F96=$F$85:$F$109)))</f>
        <v>0</v>
      </c>
      <c r="AI96" s="47">
        <f t="array" ref="AI96">IF($F96=AI$6,0,SUM(($E96=1)*(AI$84=1)*(AI$6=core.xy.sgsn)*($F96=$F$85:$F$109)))</f>
        <v>0</v>
      </c>
      <c r="AJ96" s="47">
        <f t="array" ref="AJ96">IF($F96=AJ$6,0,SUM(($E96=1)*(AJ$84=1)*(AJ$6=core.xy.sgsn)*($F96=$F$85:$F$109)))</f>
        <v>0</v>
      </c>
    </row>
    <row r="97" spans="4:36" outlineLevel="2" x14ac:dyDescent="0.3">
      <c r="E97" s="33">
        <f t="shared" si="5"/>
        <v>0</v>
      </c>
      <c r="F97" s="70">
        <v>13</v>
      </c>
      <c r="G97" s="71" t="str">
        <f t="shared" si="6"/>
        <v>La Libertad</v>
      </c>
      <c r="L97" s="47">
        <f t="array" ref="L97">IF($F97=L$6,0,SUM(($E97=1)*(L$84=1)*(L$6=core.xy.sgsn)*($F97=$F$85:$F$109)))</f>
        <v>0</v>
      </c>
      <c r="M97" s="47">
        <f t="array" ref="M97">IF($F97=M$6,0,SUM(($E97=1)*(M$84=1)*(M$6=core.xy.sgsn)*($F97=$F$85:$F$109)))</f>
        <v>0</v>
      </c>
      <c r="N97" s="47">
        <f t="array" ref="N97">IF($F97=N$6,0,SUM(($E97=1)*(N$84=1)*(N$6=core.xy.sgsn)*($F97=$F$85:$F$109)))</f>
        <v>0</v>
      </c>
      <c r="O97" s="47">
        <f t="array" ref="O97">IF($F97=O$6,0,SUM(($E97=1)*(O$84=1)*(O$6=core.xy.sgsn)*($F97=$F$85:$F$109)))</f>
        <v>0</v>
      </c>
      <c r="P97" s="47">
        <f t="array" ref="P97">IF($F97=P$6,0,SUM(($E97=1)*(P$84=1)*(P$6=core.xy.sgsn)*($F97=$F$85:$F$109)))</f>
        <v>0</v>
      </c>
      <c r="Q97" s="47">
        <f t="array" ref="Q97">IF($F97=Q$6,0,SUM(($E97=1)*(Q$84=1)*(Q$6=core.xy.sgsn)*($F97=$F$85:$F$109)))</f>
        <v>0</v>
      </c>
      <c r="R97" s="47">
        <f t="array" ref="R97">IF($F97=R$6,0,SUM(($E97=1)*(R$84=1)*(R$6=core.xy.sgsn)*($F97=$F$85:$F$109)))</f>
        <v>0</v>
      </c>
      <c r="S97" s="47">
        <f t="array" ref="S97">IF($F97=S$6,0,SUM(($E97=1)*(S$84=1)*(S$6=core.xy.sgsn)*($F97=$F$85:$F$109)))</f>
        <v>0</v>
      </c>
      <c r="T97" s="47">
        <f t="array" ref="T97">IF($F97=T$6,0,SUM(($E97=1)*(T$84=1)*(T$6=core.xy.sgsn)*($F97=$F$85:$F$109)))</f>
        <v>0</v>
      </c>
      <c r="U97" s="47">
        <f t="array" ref="U97">IF($F97=U$6,0,SUM(($E97=1)*(U$84=1)*(U$6=core.xy.sgsn)*($F97=$F$85:$F$109)))</f>
        <v>0</v>
      </c>
      <c r="V97" s="47">
        <f t="array" ref="V97">IF($F97=V$6,0,SUM(($E97=1)*(V$84=1)*(V$6=core.xy.sgsn)*($F97=$F$85:$F$109)))</f>
        <v>0</v>
      </c>
      <c r="W97" s="47">
        <f t="array" ref="W97">IF($F97=W$6,0,SUM(($E97=1)*(W$84=1)*(W$6=core.xy.sgsn)*($F97=$F$85:$F$109)))</f>
        <v>0</v>
      </c>
      <c r="X97" s="47">
        <f t="array" ref="X97">IF($F97=X$6,0,SUM(($E97=1)*(X$84=1)*(X$6=core.xy.sgsn)*($F97=$F$85:$F$109)))</f>
        <v>0</v>
      </c>
      <c r="Y97" s="47">
        <f t="array" ref="Y97">IF($F97=Y$6,0,SUM(($E97=1)*(Y$84=1)*(Y$6=core.xy.sgsn)*($F97=$F$85:$F$109)))</f>
        <v>0</v>
      </c>
      <c r="Z97" s="47">
        <f t="array" ref="Z97">IF($F97=Z$6,0,SUM(($E97=1)*(Z$84=1)*(Z$6=core.xy.sgsn)*($F97=$F$85:$F$109)))</f>
        <v>0</v>
      </c>
      <c r="AA97" s="47">
        <f t="array" ref="AA97">IF($F97=AA$6,0,SUM(($E97=1)*(AA$84=1)*(AA$6=core.xy.sgsn)*($F97=$F$85:$F$109)))</f>
        <v>0</v>
      </c>
      <c r="AB97" s="47">
        <f t="array" ref="AB97">IF($F97=AB$6,0,SUM(($E97=1)*(AB$84=1)*(AB$6=core.xy.sgsn)*($F97=$F$85:$F$109)))</f>
        <v>0</v>
      </c>
      <c r="AC97" s="47">
        <f t="array" ref="AC97">IF($F97=AC$6,0,SUM(($E97=1)*(AC$84=1)*(AC$6=core.xy.sgsn)*($F97=$F$85:$F$109)))</f>
        <v>0</v>
      </c>
      <c r="AD97" s="47">
        <f t="array" ref="AD97">IF($F97=AD$6,0,SUM(($E97=1)*(AD$84=1)*(AD$6=core.xy.sgsn)*($F97=$F$85:$F$109)))</f>
        <v>0</v>
      </c>
      <c r="AE97" s="47">
        <f t="array" ref="AE97">IF($F97=AE$6,0,SUM(($E97=1)*(AE$84=1)*(AE$6=core.xy.sgsn)*($F97=$F$85:$F$109)))</f>
        <v>0</v>
      </c>
      <c r="AF97" s="47">
        <f t="array" ref="AF97">IF($F97=AF$6,0,SUM(($E97=1)*(AF$84=1)*(AF$6=core.xy.sgsn)*($F97=$F$85:$F$109)))</f>
        <v>0</v>
      </c>
      <c r="AG97" s="47">
        <f t="array" ref="AG97">IF($F97=AG$6,0,SUM(($E97=1)*(AG$84=1)*(AG$6=core.xy.sgsn)*($F97=$F$85:$F$109)))</f>
        <v>0</v>
      </c>
      <c r="AH97" s="47">
        <f t="array" ref="AH97">IF($F97=AH$6,0,SUM(($E97=1)*(AH$84=1)*(AH$6=core.xy.sgsn)*($F97=$F$85:$F$109)))</f>
        <v>0</v>
      </c>
      <c r="AI97" s="47">
        <f t="array" ref="AI97">IF($F97=AI$6,0,SUM(($E97=1)*(AI$84=1)*(AI$6=core.xy.sgsn)*($F97=$F$85:$F$109)))</f>
        <v>0</v>
      </c>
      <c r="AJ97" s="47">
        <f t="array" ref="AJ97">IF($F97=AJ$6,0,SUM(($E97=1)*(AJ$84=1)*(AJ$6=core.xy.sgsn)*($F97=$F$85:$F$109)))</f>
        <v>0</v>
      </c>
    </row>
    <row r="98" spans="4:36" outlineLevel="2" x14ac:dyDescent="0.3">
      <c r="E98" s="33">
        <f t="shared" si="5"/>
        <v>0</v>
      </c>
      <c r="F98" s="70">
        <v>14</v>
      </c>
      <c r="G98" s="71" t="str">
        <f t="shared" si="6"/>
        <v>Lambayeque</v>
      </c>
      <c r="L98" s="47">
        <f t="array" ref="L98">IF($F98=L$6,0,SUM(($E98=1)*(L$84=1)*(L$6=core.xy.sgsn)*($F98=$F$85:$F$109)))</f>
        <v>0</v>
      </c>
      <c r="M98" s="47">
        <f t="array" ref="M98">IF($F98=M$6,0,SUM(($E98=1)*(M$84=1)*(M$6=core.xy.sgsn)*($F98=$F$85:$F$109)))</f>
        <v>0</v>
      </c>
      <c r="N98" s="47">
        <f t="array" ref="N98">IF($F98=N$6,0,SUM(($E98=1)*(N$84=1)*(N$6=core.xy.sgsn)*($F98=$F$85:$F$109)))</f>
        <v>0</v>
      </c>
      <c r="O98" s="47">
        <f t="array" ref="O98">IF($F98=O$6,0,SUM(($E98=1)*(O$84=1)*(O$6=core.xy.sgsn)*($F98=$F$85:$F$109)))</f>
        <v>0</v>
      </c>
      <c r="P98" s="47">
        <f t="array" ref="P98">IF($F98=P$6,0,SUM(($E98=1)*(P$84=1)*(P$6=core.xy.sgsn)*($F98=$F$85:$F$109)))</f>
        <v>0</v>
      </c>
      <c r="Q98" s="47">
        <f t="array" ref="Q98">IF($F98=Q$6,0,SUM(($E98=1)*(Q$84=1)*(Q$6=core.xy.sgsn)*($F98=$F$85:$F$109)))</f>
        <v>0</v>
      </c>
      <c r="R98" s="47">
        <f t="array" ref="R98">IF($F98=R$6,0,SUM(($E98=1)*(R$84=1)*(R$6=core.xy.sgsn)*($F98=$F$85:$F$109)))</f>
        <v>0</v>
      </c>
      <c r="S98" s="47">
        <f t="array" ref="S98">IF($F98=S$6,0,SUM(($E98=1)*(S$84=1)*(S$6=core.xy.sgsn)*($F98=$F$85:$F$109)))</f>
        <v>0</v>
      </c>
      <c r="T98" s="47">
        <f t="array" ref="T98">IF($F98=T$6,0,SUM(($E98=1)*(T$84=1)*(T$6=core.xy.sgsn)*($F98=$F$85:$F$109)))</f>
        <v>0</v>
      </c>
      <c r="U98" s="47">
        <f t="array" ref="U98">IF($F98=U$6,0,SUM(($E98=1)*(U$84=1)*(U$6=core.xy.sgsn)*($F98=$F$85:$F$109)))</f>
        <v>0</v>
      </c>
      <c r="V98" s="47">
        <f t="array" ref="V98">IF($F98=V$6,0,SUM(($E98=1)*(V$84=1)*(V$6=core.xy.sgsn)*($F98=$F$85:$F$109)))</f>
        <v>0</v>
      </c>
      <c r="W98" s="47">
        <f t="array" ref="W98">IF($F98=W$6,0,SUM(($E98=1)*(W$84=1)*(W$6=core.xy.sgsn)*($F98=$F$85:$F$109)))</f>
        <v>0</v>
      </c>
      <c r="X98" s="47">
        <f t="array" ref="X98">IF($F98=X$6,0,SUM(($E98=1)*(X$84=1)*(X$6=core.xy.sgsn)*($F98=$F$85:$F$109)))</f>
        <v>0</v>
      </c>
      <c r="Y98" s="47">
        <f t="array" ref="Y98">IF($F98=Y$6,0,SUM(($E98=1)*(Y$84=1)*(Y$6=core.xy.sgsn)*($F98=$F$85:$F$109)))</f>
        <v>0</v>
      </c>
      <c r="Z98" s="47">
        <f t="array" ref="Z98">IF($F98=Z$6,0,SUM(($E98=1)*(Z$84=1)*(Z$6=core.xy.sgsn)*($F98=$F$85:$F$109)))</f>
        <v>0</v>
      </c>
      <c r="AA98" s="47">
        <f t="array" ref="AA98">IF($F98=AA$6,0,SUM(($E98=1)*(AA$84=1)*(AA$6=core.xy.sgsn)*($F98=$F$85:$F$109)))</f>
        <v>0</v>
      </c>
      <c r="AB98" s="47">
        <f t="array" ref="AB98">IF($F98=AB$6,0,SUM(($E98=1)*(AB$84=1)*(AB$6=core.xy.sgsn)*($F98=$F$85:$F$109)))</f>
        <v>0</v>
      </c>
      <c r="AC98" s="47">
        <f t="array" ref="AC98">IF($F98=AC$6,0,SUM(($E98=1)*(AC$84=1)*(AC$6=core.xy.sgsn)*($F98=$F$85:$F$109)))</f>
        <v>0</v>
      </c>
      <c r="AD98" s="47">
        <f t="array" ref="AD98">IF($F98=AD$6,0,SUM(($E98=1)*(AD$84=1)*(AD$6=core.xy.sgsn)*($F98=$F$85:$F$109)))</f>
        <v>0</v>
      </c>
      <c r="AE98" s="47">
        <f t="array" ref="AE98">IF($F98=AE$6,0,SUM(($E98=1)*(AE$84=1)*(AE$6=core.xy.sgsn)*($F98=$F$85:$F$109)))</f>
        <v>0</v>
      </c>
      <c r="AF98" s="47">
        <f t="array" ref="AF98">IF($F98=AF$6,0,SUM(($E98=1)*(AF$84=1)*(AF$6=core.xy.sgsn)*($F98=$F$85:$F$109)))</f>
        <v>0</v>
      </c>
      <c r="AG98" s="47">
        <f t="array" ref="AG98">IF($F98=AG$6,0,SUM(($E98=1)*(AG$84=1)*(AG$6=core.xy.sgsn)*($F98=$F$85:$F$109)))</f>
        <v>0</v>
      </c>
      <c r="AH98" s="47">
        <f t="array" ref="AH98">IF($F98=AH$6,0,SUM(($E98=1)*(AH$84=1)*(AH$6=core.xy.sgsn)*($F98=$F$85:$F$109)))</f>
        <v>0</v>
      </c>
      <c r="AI98" s="47">
        <f t="array" ref="AI98">IF($F98=AI$6,0,SUM(($E98=1)*(AI$84=1)*(AI$6=core.xy.sgsn)*($F98=$F$85:$F$109)))</f>
        <v>0</v>
      </c>
      <c r="AJ98" s="47">
        <f t="array" ref="AJ98">IF($F98=AJ$6,0,SUM(($E98=1)*(AJ$84=1)*(AJ$6=core.xy.sgsn)*($F98=$F$85:$F$109)))</f>
        <v>0</v>
      </c>
    </row>
    <row r="99" spans="4:36" outlineLevel="2" x14ac:dyDescent="0.3">
      <c r="E99" s="33">
        <f t="shared" si="5"/>
        <v>0</v>
      </c>
      <c r="F99" s="70">
        <v>15</v>
      </c>
      <c r="G99" s="71" t="str">
        <f t="shared" si="6"/>
        <v>Lima</v>
      </c>
      <c r="L99" s="47">
        <f t="array" ref="L99">IF($F99=L$6,0,SUM(($E99=1)*(L$84=1)*(L$6=core.xy.sgsn)*($F99=$F$85:$F$109)))</f>
        <v>0</v>
      </c>
      <c r="M99" s="47">
        <f t="array" ref="M99">IF($F99=M$6,0,SUM(($E99=1)*(M$84=1)*(M$6=core.xy.sgsn)*($F99=$F$85:$F$109)))</f>
        <v>0</v>
      </c>
      <c r="N99" s="47">
        <f t="array" ref="N99">IF($F99=N$6,0,SUM(($E99=1)*(N$84=1)*(N$6=core.xy.sgsn)*($F99=$F$85:$F$109)))</f>
        <v>0</v>
      </c>
      <c r="O99" s="47">
        <f t="array" ref="O99">IF($F99=O$6,0,SUM(($E99=1)*(O$84=1)*(O$6=core.xy.sgsn)*($F99=$F$85:$F$109)))</f>
        <v>0</v>
      </c>
      <c r="P99" s="47">
        <f t="array" ref="P99">IF($F99=P$6,0,SUM(($E99=1)*(P$84=1)*(P$6=core.xy.sgsn)*($F99=$F$85:$F$109)))</f>
        <v>0</v>
      </c>
      <c r="Q99" s="47">
        <f t="array" ref="Q99">IF($F99=Q$6,0,SUM(($E99=1)*(Q$84=1)*(Q$6=core.xy.sgsn)*($F99=$F$85:$F$109)))</f>
        <v>0</v>
      </c>
      <c r="R99" s="47">
        <f t="array" ref="R99">IF($F99=R$6,0,SUM(($E99=1)*(R$84=1)*(R$6=core.xy.sgsn)*($F99=$F$85:$F$109)))</f>
        <v>0</v>
      </c>
      <c r="S99" s="47">
        <f t="array" ref="S99">IF($F99=S$6,0,SUM(($E99=1)*(S$84=1)*(S$6=core.xy.sgsn)*($F99=$F$85:$F$109)))</f>
        <v>0</v>
      </c>
      <c r="T99" s="47">
        <f t="array" ref="T99">IF($F99=T$6,0,SUM(($E99=1)*(T$84=1)*(T$6=core.xy.sgsn)*($F99=$F$85:$F$109)))</f>
        <v>0</v>
      </c>
      <c r="U99" s="47">
        <f t="array" ref="U99">IF($F99=U$6,0,SUM(($E99=1)*(U$84=1)*(U$6=core.xy.sgsn)*($F99=$F$85:$F$109)))</f>
        <v>0</v>
      </c>
      <c r="V99" s="47">
        <f t="array" ref="V99">IF($F99=V$6,0,SUM(($E99=1)*(V$84=1)*(V$6=core.xy.sgsn)*($F99=$F$85:$F$109)))</f>
        <v>0</v>
      </c>
      <c r="W99" s="47">
        <f t="array" ref="W99">IF($F99=W$6,0,SUM(($E99=1)*(W$84=1)*(W$6=core.xy.sgsn)*($F99=$F$85:$F$109)))</f>
        <v>0</v>
      </c>
      <c r="X99" s="47">
        <f t="array" ref="X99">IF($F99=X$6,0,SUM(($E99=1)*(X$84=1)*(X$6=core.xy.sgsn)*($F99=$F$85:$F$109)))</f>
        <v>0</v>
      </c>
      <c r="Y99" s="47">
        <f t="array" ref="Y99">IF($F99=Y$6,0,SUM(($E99=1)*(Y$84=1)*(Y$6=core.xy.sgsn)*($F99=$F$85:$F$109)))</f>
        <v>0</v>
      </c>
      <c r="Z99" s="47">
        <f t="array" ref="Z99">IF($F99=Z$6,0,SUM(($E99=1)*(Z$84=1)*(Z$6=core.xy.sgsn)*($F99=$F$85:$F$109)))</f>
        <v>0</v>
      </c>
      <c r="AA99" s="47">
        <f t="array" ref="AA99">IF($F99=AA$6,0,SUM(($E99=1)*(AA$84=1)*(AA$6=core.xy.sgsn)*($F99=$F$85:$F$109)))</f>
        <v>0</v>
      </c>
      <c r="AB99" s="47">
        <f t="array" ref="AB99">IF($F99=AB$6,0,SUM(($E99=1)*(AB$84=1)*(AB$6=core.xy.sgsn)*($F99=$F$85:$F$109)))</f>
        <v>0</v>
      </c>
      <c r="AC99" s="47">
        <f t="array" ref="AC99">IF($F99=AC$6,0,SUM(($E99=1)*(AC$84=1)*(AC$6=core.xy.sgsn)*($F99=$F$85:$F$109)))</f>
        <v>0</v>
      </c>
      <c r="AD99" s="47">
        <f t="array" ref="AD99">IF($F99=AD$6,0,SUM(($E99=1)*(AD$84=1)*(AD$6=core.xy.sgsn)*($F99=$F$85:$F$109)))</f>
        <v>0</v>
      </c>
      <c r="AE99" s="47">
        <f t="array" ref="AE99">IF($F99=AE$6,0,SUM(($E99=1)*(AE$84=1)*(AE$6=core.xy.sgsn)*($F99=$F$85:$F$109)))</f>
        <v>0</v>
      </c>
      <c r="AF99" s="47">
        <f t="array" ref="AF99">IF($F99=AF$6,0,SUM(($E99=1)*(AF$84=1)*(AF$6=core.xy.sgsn)*($F99=$F$85:$F$109)))</f>
        <v>0</v>
      </c>
      <c r="AG99" s="47">
        <f t="array" ref="AG99">IF($F99=AG$6,0,SUM(($E99=1)*(AG$84=1)*(AG$6=core.xy.sgsn)*($F99=$F$85:$F$109)))</f>
        <v>0</v>
      </c>
      <c r="AH99" s="47">
        <f t="array" ref="AH99">IF($F99=AH$6,0,SUM(($E99=1)*(AH$84=1)*(AH$6=core.xy.sgsn)*($F99=$F$85:$F$109)))</f>
        <v>0</v>
      </c>
      <c r="AI99" s="47">
        <f t="array" ref="AI99">IF($F99=AI$6,0,SUM(($E99=1)*(AI$84=1)*(AI$6=core.xy.sgsn)*($F99=$F$85:$F$109)))</f>
        <v>0</v>
      </c>
      <c r="AJ99" s="47">
        <f t="array" ref="AJ99">IF($F99=AJ$6,0,SUM(($E99=1)*(AJ$84=1)*(AJ$6=core.xy.sgsn)*($F99=$F$85:$F$109)))</f>
        <v>0</v>
      </c>
    </row>
    <row r="100" spans="4:36" outlineLevel="2" x14ac:dyDescent="0.3">
      <c r="E100" s="33">
        <f t="shared" si="5"/>
        <v>1</v>
      </c>
      <c r="F100" s="70">
        <v>16</v>
      </c>
      <c r="G100" s="71" t="str">
        <f t="shared" si="6"/>
        <v>Loreto</v>
      </c>
      <c r="L100" s="47">
        <f t="array" ref="L100">IF($F100=L$6,0,SUM(($E100=1)*(L$84=1)*(L$6=core.xy.sgsn)*($F100=$F$85:$F$109)))</f>
        <v>0</v>
      </c>
      <c r="M100" s="47">
        <f t="array" ref="M100">IF($F100=M$6,0,SUM(($E100=1)*(M$84=1)*(M$6=core.xy.sgsn)*($F100=$F$85:$F$109)))</f>
        <v>0</v>
      </c>
      <c r="N100" s="47">
        <f t="array" ref="N100">IF($F100=N$6,0,SUM(($E100=1)*(N$84=1)*(N$6=core.xy.sgsn)*($F100=$F$85:$F$109)))</f>
        <v>0</v>
      </c>
      <c r="O100" s="47">
        <f t="array" ref="O100">IF($F100=O$6,0,SUM(($E100=1)*(O$84=1)*(O$6=core.xy.sgsn)*($F100=$F$85:$F$109)))</f>
        <v>0</v>
      </c>
      <c r="P100" s="47">
        <f t="array" ref="P100">IF($F100=P$6,0,SUM(($E100=1)*(P$84=1)*(P$6=core.xy.sgsn)*($F100=$F$85:$F$109)))</f>
        <v>0</v>
      </c>
      <c r="Q100" s="47">
        <f t="array" ref="Q100">IF($F100=Q$6,0,SUM(($E100=1)*(Q$84=1)*(Q$6=core.xy.sgsn)*($F100=$F$85:$F$109)))</f>
        <v>0</v>
      </c>
      <c r="R100" s="47">
        <f t="array" ref="R100">IF($F100=R$6,0,SUM(($E100=1)*(R$84=1)*(R$6=core.xy.sgsn)*($F100=$F$85:$F$109)))</f>
        <v>0</v>
      </c>
      <c r="S100" s="47">
        <f t="array" ref="S100">IF($F100=S$6,0,SUM(($E100=1)*(S$84=1)*(S$6=core.xy.sgsn)*($F100=$F$85:$F$109)))</f>
        <v>0</v>
      </c>
      <c r="T100" s="47">
        <f t="array" ref="T100">IF($F100=T$6,0,SUM(($E100=1)*(T$84=1)*(T$6=core.xy.sgsn)*($F100=$F$85:$F$109)))</f>
        <v>0</v>
      </c>
      <c r="U100" s="47">
        <f t="array" ref="U100">IF($F100=U$6,0,SUM(($E100=1)*(U$84=1)*(U$6=core.xy.sgsn)*($F100=$F$85:$F$109)))</f>
        <v>0</v>
      </c>
      <c r="V100" s="47">
        <f t="array" ref="V100">IF($F100=V$6,0,SUM(($E100=1)*(V$84=1)*(V$6=core.xy.sgsn)*($F100=$F$85:$F$109)))</f>
        <v>0</v>
      </c>
      <c r="W100" s="47">
        <f t="array" ref="W100">IF($F100=W$6,0,SUM(($E100=1)*(W$84=1)*(W$6=core.xy.sgsn)*($F100=$F$85:$F$109)))</f>
        <v>0</v>
      </c>
      <c r="X100" s="47">
        <f t="array" ref="X100">IF($F100=X$6,0,SUM(($E100=1)*(X$84=1)*(X$6=core.xy.sgsn)*($F100=$F$85:$F$109)))</f>
        <v>0</v>
      </c>
      <c r="Y100" s="47">
        <f t="array" ref="Y100">IF($F100=Y$6,0,SUM(($E100=1)*(Y$84=1)*(Y$6=core.xy.sgsn)*($F100=$F$85:$F$109)))</f>
        <v>0</v>
      </c>
      <c r="Z100" s="47">
        <f t="array" ref="Z100">IF($F100=Z$6,0,SUM(($E100=1)*(Z$84=1)*(Z$6=core.xy.sgsn)*($F100=$F$85:$F$109)))</f>
        <v>0</v>
      </c>
      <c r="AA100" s="47">
        <f t="array" ref="AA100">IF($F100=AA$6,0,SUM(($E100=1)*(AA$84=1)*(AA$6=core.xy.sgsn)*($F100=$F$85:$F$109)))</f>
        <v>0</v>
      </c>
      <c r="AB100" s="47">
        <f t="array" ref="AB100">IF($F100=AB$6,0,SUM(($E100=1)*(AB$84=1)*(AB$6=core.xy.sgsn)*($F100=$F$85:$F$109)))</f>
        <v>0</v>
      </c>
      <c r="AC100" s="47">
        <f t="array" ref="AC100">IF($F100=AC$6,0,SUM(($E100=1)*(AC$84=1)*(AC$6=core.xy.sgsn)*($F100=$F$85:$F$109)))</f>
        <v>0</v>
      </c>
      <c r="AD100" s="47">
        <f t="array" ref="AD100">IF($F100=AD$6,0,SUM(($E100=1)*(AD$84=1)*(AD$6=core.xy.sgsn)*($F100=$F$85:$F$109)))</f>
        <v>0</v>
      </c>
      <c r="AE100" s="47">
        <f t="array" ref="AE100">IF($F100=AE$6,0,SUM(($E100=1)*(AE$84=1)*(AE$6=core.xy.sgsn)*($F100=$F$85:$F$109)))</f>
        <v>0</v>
      </c>
      <c r="AF100" s="47">
        <f t="array" ref="AF100">IF($F100=AF$6,0,SUM(($E100=1)*(AF$84=1)*(AF$6=core.xy.sgsn)*($F100=$F$85:$F$109)))</f>
        <v>0</v>
      </c>
      <c r="AG100" s="47">
        <f t="array" ref="AG100">IF($F100=AG$6,0,SUM(($E100=1)*(AG$84=1)*(AG$6=core.xy.sgsn)*($F100=$F$85:$F$109)))</f>
        <v>0</v>
      </c>
      <c r="AH100" s="47">
        <f t="array" ref="AH100">IF($F100=AH$6,0,SUM(($E100=1)*(AH$84=1)*(AH$6=core.xy.sgsn)*($F100=$F$85:$F$109)))</f>
        <v>0</v>
      </c>
      <c r="AI100" s="47">
        <f t="array" ref="AI100">IF($F100=AI$6,0,SUM(($E100=1)*(AI$84=1)*(AI$6=core.xy.sgsn)*($F100=$F$85:$F$109)))</f>
        <v>0</v>
      </c>
      <c r="AJ100" s="47">
        <f t="array" ref="AJ100">IF($F100=AJ$6,0,SUM(($E100=1)*(AJ$84=1)*(AJ$6=core.xy.sgsn)*($F100=$F$85:$F$109)))</f>
        <v>0</v>
      </c>
    </row>
    <row r="101" spans="4:36" outlineLevel="2" x14ac:dyDescent="0.3">
      <c r="E101" s="33">
        <f t="shared" si="5"/>
        <v>0</v>
      </c>
      <c r="F101" s="70">
        <v>17</v>
      </c>
      <c r="G101" s="71" t="str">
        <f t="shared" si="6"/>
        <v>Madre de Dios</v>
      </c>
      <c r="L101" s="47">
        <f t="array" ref="L101">IF($F101=L$6,0,SUM(($E101=1)*(L$84=1)*(L$6=core.xy.sgsn)*($F101=$F$85:$F$109)))</f>
        <v>0</v>
      </c>
      <c r="M101" s="47">
        <f t="array" ref="M101">IF($F101=M$6,0,SUM(($E101=1)*(M$84=1)*(M$6=core.xy.sgsn)*($F101=$F$85:$F$109)))</f>
        <v>0</v>
      </c>
      <c r="N101" s="47">
        <f t="array" ref="N101">IF($F101=N$6,0,SUM(($E101=1)*(N$84=1)*(N$6=core.xy.sgsn)*($F101=$F$85:$F$109)))</f>
        <v>0</v>
      </c>
      <c r="O101" s="47">
        <f t="array" ref="O101">IF($F101=O$6,0,SUM(($E101=1)*(O$84=1)*(O$6=core.xy.sgsn)*($F101=$F$85:$F$109)))</f>
        <v>0</v>
      </c>
      <c r="P101" s="47">
        <f t="array" ref="P101">IF($F101=P$6,0,SUM(($E101=1)*(P$84=1)*(P$6=core.xy.sgsn)*($F101=$F$85:$F$109)))</f>
        <v>0</v>
      </c>
      <c r="Q101" s="47">
        <f t="array" ref="Q101">IF($F101=Q$6,0,SUM(($E101=1)*(Q$84=1)*(Q$6=core.xy.sgsn)*($F101=$F$85:$F$109)))</f>
        <v>0</v>
      </c>
      <c r="R101" s="47">
        <f t="array" ref="R101">IF($F101=R$6,0,SUM(($E101=1)*(R$84=1)*(R$6=core.xy.sgsn)*($F101=$F$85:$F$109)))</f>
        <v>0</v>
      </c>
      <c r="S101" s="47">
        <f t="array" ref="S101">IF($F101=S$6,0,SUM(($E101=1)*(S$84=1)*(S$6=core.xy.sgsn)*($F101=$F$85:$F$109)))</f>
        <v>0</v>
      </c>
      <c r="T101" s="47">
        <f t="array" ref="T101">IF($F101=T$6,0,SUM(($E101=1)*(T$84=1)*(T$6=core.xy.sgsn)*($F101=$F$85:$F$109)))</f>
        <v>0</v>
      </c>
      <c r="U101" s="47">
        <f t="array" ref="U101">IF($F101=U$6,0,SUM(($E101=1)*(U$84=1)*(U$6=core.xy.sgsn)*($F101=$F$85:$F$109)))</f>
        <v>0</v>
      </c>
      <c r="V101" s="47">
        <f t="array" ref="V101">IF($F101=V$6,0,SUM(($E101=1)*(V$84=1)*(V$6=core.xy.sgsn)*($F101=$F$85:$F$109)))</f>
        <v>0</v>
      </c>
      <c r="W101" s="47">
        <f t="array" ref="W101">IF($F101=W$6,0,SUM(($E101=1)*(W$84=1)*(W$6=core.xy.sgsn)*($F101=$F$85:$F$109)))</f>
        <v>0</v>
      </c>
      <c r="X101" s="47">
        <f t="array" ref="X101">IF($F101=X$6,0,SUM(($E101=1)*(X$84=1)*(X$6=core.xy.sgsn)*($F101=$F$85:$F$109)))</f>
        <v>0</v>
      </c>
      <c r="Y101" s="47">
        <f t="array" ref="Y101">IF($F101=Y$6,0,SUM(($E101=1)*(Y$84=1)*(Y$6=core.xy.sgsn)*($F101=$F$85:$F$109)))</f>
        <v>0</v>
      </c>
      <c r="Z101" s="47">
        <f t="array" ref="Z101">IF($F101=Z$6,0,SUM(($E101=1)*(Z$84=1)*(Z$6=core.xy.sgsn)*($F101=$F$85:$F$109)))</f>
        <v>0</v>
      </c>
      <c r="AA101" s="47">
        <f t="array" ref="AA101">IF($F101=AA$6,0,SUM(($E101=1)*(AA$84=1)*(AA$6=core.xy.sgsn)*($F101=$F$85:$F$109)))</f>
        <v>0</v>
      </c>
      <c r="AB101" s="47">
        <f t="array" ref="AB101">IF($F101=AB$6,0,SUM(($E101=1)*(AB$84=1)*(AB$6=core.xy.sgsn)*($F101=$F$85:$F$109)))</f>
        <v>0</v>
      </c>
      <c r="AC101" s="47">
        <f t="array" ref="AC101">IF($F101=AC$6,0,SUM(($E101=1)*(AC$84=1)*(AC$6=core.xy.sgsn)*($F101=$F$85:$F$109)))</f>
        <v>0</v>
      </c>
      <c r="AD101" s="47">
        <f t="array" ref="AD101">IF($F101=AD$6,0,SUM(($E101=1)*(AD$84=1)*(AD$6=core.xy.sgsn)*($F101=$F$85:$F$109)))</f>
        <v>0</v>
      </c>
      <c r="AE101" s="47">
        <f t="array" ref="AE101">IF($F101=AE$6,0,SUM(($E101=1)*(AE$84=1)*(AE$6=core.xy.sgsn)*($F101=$F$85:$F$109)))</f>
        <v>0</v>
      </c>
      <c r="AF101" s="47">
        <f t="array" ref="AF101">IF($F101=AF$6,0,SUM(($E101=1)*(AF$84=1)*(AF$6=core.xy.sgsn)*($F101=$F$85:$F$109)))</f>
        <v>0</v>
      </c>
      <c r="AG101" s="47">
        <f t="array" ref="AG101">IF($F101=AG$6,0,SUM(($E101=1)*(AG$84=1)*(AG$6=core.xy.sgsn)*($F101=$F$85:$F$109)))</f>
        <v>0</v>
      </c>
      <c r="AH101" s="47">
        <f t="array" ref="AH101">IF($F101=AH$6,0,SUM(($E101=1)*(AH$84=1)*(AH$6=core.xy.sgsn)*($F101=$F$85:$F$109)))</f>
        <v>0</v>
      </c>
      <c r="AI101" s="47">
        <f t="array" ref="AI101">IF($F101=AI$6,0,SUM(($E101=1)*(AI$84=1)*(AI$6=core.xy.sgsn)*($F101=$F$85:$F$109)))</f>
        <v>0</v>
      </c>
      <c r="AJ101" s="47">
        <f t="array" ref="AJ101">IF($F101=AJ$6,0,SUM(($E101=1)*(AJ$84=1)*(AJ$6=core.xy.sgsn)*($F101=$F$85:$F$109)))</f>
        <v>0</v>
      </c>
    </row>
    <row r="102" spans="4:36" outlineLevel="2" x14ac:dyDescent="0.3">
      <c r="E102" s="33">
        <f t="shared" si="5"/>
        <v>0</v>
      </c>
      <c r="F102" s="70">
        <v>18</v>
      </c>
      <c r="G102" s="71" t="str">
        <f t="shared" si="6"/>
        <v>Moquegua</v>
      </c>
      <c r="L102" s="47">
        <f t="array" ref="L102">IF($F102=L$6,0,SUM(($E102=1)*(L$84=1)*(L$6=core.xy.sgsn)*($F102=$F$85:$F$109)))</f>
        <v>0</v>
      </c>
      <c r="M102" s="47">
        <f t="array" ref="M102">IF($F102=M$6,0,SUM(($E102=1)*(M$84=1)*(M$6=core.xy.sgsn)*($F102=$F$85:$F$109)))</f>
        <v>0</v>
      </c>
      <c r="N102" s="47">
        <f t="array" ref="N102">IF($F102=N$6,0,SUM(($E102=1)*(N$84=1)*(N$6=core.xy.sgsn)*($F102=$F$85:$F$109)))</f>
        <v>0</v>
      </c>
      <c r="O102" s="47">
        <f t="array" ref="O102">IF($F102=O$6,0,SUM(($E102=1)*(O$84=1)*(O$6=core.xy.sgsn)*($F102=$F$85:$F$109)))</f>
        <v>0</v>
      </c>
      <c r="P102" s="47">
        <f t="array" ref="P102">IF($F102=P$6,0,SUM(($E102=1)*(P$84=1)*(P$6=core.xy.sgsn)*($F102=$F$85:$F$109)))</f>
        <v>0</v>
      </c>
      <c r="Q102" s="47">
        <f t="array" ref="Q102">IF($F102=Q$6,0,SUM(($E102=1)*(Q$84=1)*(Q$6=core.xy.sgsn)*($F102=$F$85:$F$109)))</f>
        <v>0</v>
      </c>
      <c r="R102" s="47">
        <f t="array" ref="R102">IF($F102=R$6,0,SUM(($E102=1)*(R$84=1)*(R$6=core.xy.sgsn)*($F102=$F$85:$F$109)))</f>
        <v>0</v>
      </c>
      <c r="S102" s="47">
        <f t="array" ref="S102">IF($F102=S$6,0,SUM(($E102=1)*(S$84=1)*(S$6=core.xy.sgsn)*($F102=$F$85:$F$109)))</f>
        <v>0</v>
      </c>
      <c r="T102" s="47">
        <f t="array" ref="T102">IF($F102=T$6,0,SUM(($E102=1)*(T$84=1)*(T$6=core.xy.sgsn)*($F102=$F$85:$F$109)))</f>
        <v>0</v>
      </c>
      <c r="U102" s="47">
        <f t="array" ref="U102">IF($F102=U$6,0,SUM(($E102=1)*(U$84=1)*(U$6=core.xy.sgsn)*($F102=$F$85:$F$109)))</f>
        <v>0</v>
      </c>
      <c r="V102" s="47">
        <f t="array" ref="V102">IF($F102=V$6,0,SUM(($E102=1)*(V$84=1)*(V$6=core.xy.sgsn)*($F102=$F$85:$F$109)))</f>
        <v>0</v>
      </c>
      <c r="W102" s="47">
        <f t="array" ref="W102">IF($F102=W$6,0,SUM(($E102=1)*(W$84=1)*(W$6=core.xy.sgsn)*($F102=$F$85:$F$109)))</f>
        <v>0</v>
      </c>
      <c r="X102" s="47">
        <f t="array" ref="X102">IF($F102=X$6,0,SUM(($E102=1)*(X$84=1)*(X$6=core.xy.sgsn)*($F102=$F$85:$F$109)))</f>
        <v>0</v>
      </c>
      <c r="Y102" s="47">
        <f t="array" ref="Y102">IF($F102=Y$6,0,SUM(($E102=1)*(Y$84=1)*(Y$6=core.xy.sgsn)*($F102=$F$85:$F$109)))</f>
        <v>0</v>
      </c>
      <c r="Z102" s="47">
        <f t="array" ref="Z102">IF($F102=Z$6,0,SUM(($E102=1)*(Z$84=1)*(Z$6=core.xy.sgsn)*($F102=$F$85:$F$109)))</f>
        <v>0</v>
      </c>
      <c r="AA102" s="47">
        <f t="array" ref="AA102">IF($F102=AA$6,0,SUM(($E102=1)*(AA$84=1)*(AA$6=core.xy.sgsn)*($F102=$F$85:$F$109)))</f>
        <v>0</v>
      </c>
      <c r="AB102" s="47">
        <f t="array" ref="AB102">IF($F102=AB$6,0,SUM(($E102=1)*(AB$84=1)*(AB$6=core.xy.sgsn)*($F102=$F$85:$F$109)))</f>
        <v>0</v>
      </c>
      <c r="AC102" s="47">
        <f t="array" ref="AC102">IF($F102=AC$6,0,SUM(($E102=1)*(AC$84=1)*(AC$6=core.xy.sgsn)*($F102=$F$85:$F$109)))</f>
        <v>0</v>
      </c>
      <c r="AD102" s="47">
        <f t="array" ref="AD102">IF($F102=AD$6,0,SUM(($E102=1)*(AD$84=1)*(AD$6=core.xy.sgsn)*($F102=$F$85:$F$109)))</f>
        <v>0</v>
      </c>
      <c r="AE102" s="47">
        <f t="array" ref="AE102">IF($F102=AE$6,0,SUM(($E102=1)*(AE$84=1)*(AE$6=core.xy.sgsn)*($F102=$F$85:$F$109)))</f>
        <v>0</v>
      </c>
      <c r="AF102" s="47">
        <f t="array" ref="AF102">IF($F102=AF$6,0,SUM(($E102=1)*(AF$84=1)*(AF$6=core.xy.sgsn)*($F102=$F$85:$F$109)))</f>
        <v>0</v>
      </c>
      <c r="AG102" s="47">
        <f t="array" ref="AG102">IF($F102=AG$6,0,SUM(($E102=1)*(AG$84=1)*(AG$6=core.xy.sgsn)*($F102=$F$85:$F$109)))</f>
        <v>0</v>
      </c>
      <c r="AH102" s="47">
        <f t="array" ref="AH102">IF($F102=AH$6,0,SUM(($E102=1)*(AH$84=1)*(AH$6=core.xy.sgsn)*($F102=$F$85:$F$109)))</f>
        <v>0</v>
      </c>
      <c r="AI102" s="47">
        <f t="array" ref="AI102">IF($F102=AI$6,0,SUM(($E102=1)*(AI$84=1)*(AI$6=core.xy.sgsn)*($F102=$F$85:$F$109)))</f>
        <v>0</v>
      </c>
      <c r="AJ102" s="47">
        <f t="array" ref="AJ102">IF($F102=AJ$6,0,SUM(($E102=1)*(AJ$84=1)*(AJ$6=core.xy.sgsn)*($F102=$F$85:$F$109)))</f>
        <v>0</v>
      </c>
    </row>
    <row r="103" spans="4:36" outlineLevel="2" x14ac:dyDescent="0.3">
      <c r="E103" s="33">
        <f t="shared" si="5"/>
        <v>0</v>
      </c>
      <c r="F103" s="70">
        <v>19</v>
      </c>
      <c r="G103" s="71" t="str">
        <f t="shared" si="6"/>
        <v>Pasco</v>
      </c>
      <c r="L103" s="47">
        <f t="array" ref="L103">IF($F103=L$6,0,SUM(($E103=1)*(L$84=1)*(L$6=core.xy.sgsn)*($F103=$F$85:$F$109)))</f>
        <v>0</v>
      </c>
      <c r="M103" s="47">
        <f t="array" ref="M103">IF($F103=M$6,0,SUM(($E103=1)*(M$84=1)*(M$6=core.xy.sgsn)*($F103=$F$85:$F$109)))</f>
        <v>0</v>
      </c>
      <c r="N103" s="47">
        <f t="array" ref="N103">IF($F103=N$6,0,SUM(($E103=1)*(N$84=1)*(N$6=core.xy.sgsn)*($F103=$F$85:$F$109)))</f>
        <v>0</v>
      </c>
      <c r="O103" s="47">
        <f t="array" ref="O103">IF($F103=O$6,0,SUM(($E103=1)*(O$84=1)*(O$6=core.xy.sgsn)*($F103=$F$85:$F$109)))</f>
        <v>0</v>
      </c>
      <c r="P103" s="47">
        <f t="array" ref="P103">IF($F103=P$6,0,SUM(($E103=1)*(P$84=1)*(P$6=core.xy.sgsn)*($F103=$F$85:$F$109)))</f>
        <v>0</v>
      </c>
      <c r="Q103" s="47">
        <f t="array" ref="Q103">IF($F103=Q$6,0,SUM(($E103=1)*(Q$84=1)*(Q$6=core.xy.sgsn)*($F103=$F$85:$F$109)))</f>
        <v>0</v>
      </c>
      <c r="R103" s="47">
        <f t="array" ref="R103">IF($F103=R$6,0,SUM(($E103=1)*(R$84=1)*(R$6=core.xy.sgsn)*($F103=$F$85:$F$109)))</f>
        <v>0</v>
      </c>
      <c r="S103" s="47">
        <f t="array" ref="S103">IF($F103=S$6,0,SUM(($E103=1)*(S$84=1)*(S$6=core.xy.sgsn)*($F103=$F$85:$F$109)))</f>
        <v>0</v>
      </c>
      <c r="T103" s="47">
        <f t="array" ref="T103">IF($F103=T$6,0,SUM(($E103=1)*(T$84=1)*(T$6=core.xy.sgsn)*($F103=$F$85:$F$109)))</f>
        <v>0</v>
      </c>
      <c r="U103" s="47">
        <f t="array" ref="U103">IF($F103=U$6,0,SUM(($E103=1)*(U$84=1)*(U$6=core.xy.sgsn)*($F103=$F$85:$F$109)))</f>
        <v>0</v>
      </c>
      <c r="V103" s="47">
        <f t="array" ref="V103">IF($F103=V$6,0,SUM(($E103=1)*(V$84=1)*(V$6=core.xy.sgsn)*($F103=$F$85:$F$109)))</f>
        <v>0</v>
      </c>
      <c r="W103" s="47">
        <f t="array" ref="W103">IF($F103=W$6,0,SUM(($E103=1)*(W$84=1)*(W$6=core.xy.sgsn)*($F103=$F$85:$F$109)))</f>
        <v>0</v>
      </c>
      <c r="X103" s="47">
        <f t="array" ref="X103">IF($F103=X$6,0,SUM(($E103=1)*(X$84=1)*(X$6=core.xy.sgsn)*($F103=$F$85:$F$109)))</f>
        <v>0</v>
      </c>
      <c r="Y103" s="47">
        <f t="array" ref="Y103">IF($F103=Y$6,0,SUM(($E103=1)*(Y$84=1)*(Y$6=core.xy.sgsn)*($F103=$F$85:$F$109)))</f>
        <v>0</v>
      </c>
      <c r="Z103" s="47">
        <f t="array" ref="Z103">IF($F103=Z$6,0,SUM(($E103=1)*(Z$84=1)*(Z$6=core.xy.sgsn)*($F103=$F$85:$F$109)))</f>
        <v>0</v>
      </c>
      <c r="AA103" s="47">
        <f t="array" ref="AA103">IF($F103=AA$6,0,SUM(($E103=1)*(AA$84=1)*(AA$6=core.xy.sgsn)*($F103=$F$85:$F$109)))</f>
        <v>0</v>
      </c>
      <c r="AB103" s="47">
        <f t="array" ref="AB103">IF($F103=AB$6,0,SUM(($E103=1)*(AB$84=1)*(AB$6=core.xy.sgsn)*($F103=$F$85:$F$109)))</f>
        <v>0</v>
      </c>
      <c r="AC103" s="47">
        <f t="array" ref="AC103">IF($F103=AC$6,0,SUM(($E103=1)*(AC$84=1)*(AC$6=core.xy.sgsn)*($F103=$F$85:$F$109)))</f>
        <v>0</v>
      </c>
      <c r="AD103" s="47">
        <f t="array" ref="AD103">IF($F103=AD$6,0,SUM(($E103=1)*(AD$84=1)*(AD$6=core.xy.sgsn)*($F103=$F$85:$F$109)))</f>
        <v>0</v>
      </c>
      <c r="AE103" s="47">
        <f t="array" ref="AE103">IF($F103=AE$6,0,SUM(($E103=1)*(AE$84=1)*(AE$6=core.xy.sgsn)*($F103=$F$85:$F$109)))</f>
        <v>0</v>
      </c>
      <c r="AF103" s="47">
        <f t="array" ref="AF103">IF($F103=AF$6,0,SUM(($E103=1)*(AF$84=1)*(AF$6=core.xy.sgsn)*($F103=$F$85:$F$109)))</f>
        <v>0</v>
      </c>
      <c r="AG103" s="47">
        <f t="array" ref="AG103">IF($F103=AG$6,0,SUM(($E103=1)*(AG$84=1)*(AG$6=core.xy.sgsn)*($F103=$F$85:$F$109)))</f>
        <v>0</v>
      </c>
      <c r="AH103" s="47">
        <f t="array" ref="AH103">IF($F103=AH$6,0,SUM(($E103=1)*(AH$84=1)*(AH$6=core.xy.sgsn)*($F103=$F$85:$F$109)))</f>
        <v>0</v>
      </c>
      <c r="AI103" s="47">
        <f t="array" ref="AI103">IF($F103=AI$6,0,SUM(($E103=1)*(AI$84=1)*(AI$6=core.xy.sgsn)*($F103=$F$85:$F$109)))</f>
        <v>0</v>
      </c>
      <c r="AJ103" s="47">
        <f t="array" ref="AJ103">IF($F103=AJ$6,0,SUM(($E103=1)*(AJ$84=1)*(AJ$6=core.xy.sgsn)*($F103=$F$85:$F$109)))</f>
        <v>0</v>
      </c>
    </row>
    <row r="104" spans="4:36" outlineLevel="2" x14ac:dyDescent="0.3">
      <c r="E104" s="33">
        <f t="shared" si="5"/>
        <v>0</v>
      </c>
      <c r="F104" s="70">
        <v>20</v>
      </c>
      <c r="G104" s="71" t="str">
        <f t="shared" si="6"/>
        <v>Piura</v>
      </c>
      <c r="L104" s="47">
        <f t="array" ref="L104">IF($F104=L$6,0,SUM(($E104=1)*(L$84=1)*(L$6=core.xy.sgsn)*($F104=$F$85:$F$109)))</f>
        <v>0</v>
      </c>
      <c r="M104" s="47">
        <f t="array" ref="M104">IF($F104=M$6,0,SUM(($E104=1)*(M$84=1)*(M$6=core.xy.sgsn)*($F104=$F$85:$F$109)))</f>
        <v>0</v>
      </c>
      <c r="N104" s="47">
        <f t="array" ref="N104">IF($F104=N$6,0,SUM(($E104=1)*(N$84=1)*(N$6=core.xy.sgsn)*($F104=$F$85:$F$109)))</f>
        <v>0</v>
      </c>
      <c r="O104" s="47">
        <f t="array" ref="O104">IF($F104=O$6,0,SUM(($E104=1)*(O$84=1)*(O$6=core.xy.sgsn)*($F104=$F$85:$F$109)))</f>
        <v>0</v>
      </c>
      <c r="P104" s="47">
        <f t="array" ref="P104">IF($F104=P$6,0,SUM(($E104=1)*(P$84=1)*(P$6=core.xy.sgsn)*($F104=$F$85:$F$109)))</f>
        <v>0</v>
      </c>
      <c r="Q104" s="47">
        <f t="array" ref="Q104">IF($F104=Q$6,0,SUM(($E104=1)*(Q$84=1)*(Q$6=core.xy.sgsn)*($F104=$F$85:$F$109)))</f>
        <v>0</v>
      </c>
      <c r="R104" s="47">
        <f t="array" ref="R104">IF($F104=R$6,0,SUM(($E104=1)*(R$84=1)*(R$6=core.xy.sgsn)*($F104=$F$85:$F$109)))</f>
        <v>0</v>
      </c>
      <c r="S104" s="47">
        <f t="array" ref="S104">IF($F104=S$6,0,SUM(($E104=1)*(S$84=1)*(S$6=core.xy.sgsn)*($F104=$F$85:$F$109)))</f>
        <v>0</v>
      </c>
      <c r="T104" s="47">
        <f t="array" ref="T104">IF($F104=T$6,0,SUM(($E104=1)*(T$84=1)*(T$6=core.xy.sgsn)*($F104=$F$85:$F$109)))</f>
        <v>0</v>
      </c>
      <c r="U104" s="47">
        <f t="array" ref="U104">IF($F104=U$6,0,SUM(($E104=1)*(U$84=1)*(U$6=core.xy.sgsn)*($F104=$F$85:$F$109)))</f>
        <v>0</v>
      </c>
      <c r="V104" s="47">
        <f t="array" ref="V104">IF($F104=V$6,0,SUM(($E104=1)*(V$84=1)*(V$6=core.xy.sgsn)*($F104=$F$85:$F$109)))</f>
        <v>0</v>
      </c>
      <c r="W104" s="47">
        <f t="array" ref="W104">IF($F104=W$6,0,SUM(($E104=1)*(W$84=1)*(W$6=core.xy.sgsn)*($F104=$F$85:$F$109)))</f>
        <v>0</v>
      </c>
      <c r="X104" s="47">
        <f t="array" ref="X104">IF($F104=X$6,0,SUM(($E104=1)*(X$84=1)*(X$6=core.xy.sgsn)*($F104=$F$85:$F$109)))</f>
        <v>0</v>
      </c>
      <c r="Y104" s="47">
        <f t="array" ref="Y104">IF($F104=Y$6,0,SUM(($E104=1)*(Y$84=1)*(Y$6=core.xy.sgsn)*($F104=$F$85:$F$109)))</f>
        <v>0</v>
      </c>
      <c r="Z104" s="47">
        <f t="array" ref="Z104">IF($F104=Z$6,0,SUM(($E104=1)*(Z$84=1)*(Z$6=core.xy.sgsn)*($F104=$F$85:$F$109)))</f>
        <v>0</v>
      </c>
      <c r="AA104" s="47">
        <f t="array" ref="AA104">IF($F104=AA$6,0,SUM(($E104=1)*(AA$84=1)*(AA$6=core.xy.sgsn)*($F104=$F$85:$F$109)))</f>
        <v>0</v>
      </c>
      <c r="AB104" s="47">
        <f t="array" ref="AB104">IF($F104=AB$6,0,SUM(($E104=1)*(AB$84=1)*(AB$6=core.xy.sgsn)*($F104=$F$85:$F$109)))</f>
        <v>0</v>
      </c>
      <c r="AC104" s="47">
        <f t="array" ref="AC104">IF($F104=AC$6,0,SUM(($E104=1)*(AC$84=1)*(AC$6=core.xy.sgsn)*($F104=$F$85:$F$109)))</f>
        <v>0</v>
      </c>
      <c r="AD104" s="47">
        <f t="array" ref="AD104">IF($F104=AD$6,0,SUM(($E104=1)*(AD$84=1)*(AD$6=core.xy.sgsn)*($F104=$F$85:$F$109)))</f>
        <v>0</v>
      </c>
      <c r="AE104" s="47">
        <f t="array" ref="AE104">IF($F104=AE$6,0,SUM(($E104=1)*(AE$84=1)*(AE$6=core.xy.sgsn)*($F104=$F$85:$F$109)))</f>
        <v>0</v>
      </c>
      <c r="AF104" s="47">
        <f t="array" ref="AF104">IF($F104=AF$6,0,SUM(($E104=1)*(AF$84=1)*(AF$6=core.xy.sgsn)*($F104=$F$85:$F$109)))</f>
        <v>0</v>
      </c>
      <c r="AG104" s="47">
        <f t="array" ref="AG104">IF($F104=AG$6,0,SUM(($E104=1)*(AG$84=1)*(AG$6=core.xy.sgsn)*($F104=$F$85:$F$109)))</f>
        <v>0</v>
      </c>
      <c r="AH104" s="47">
        <f t="array" ref="AH104">IF($F104=AH$6,0,SUM(($E104=1)*(AH$84=1)*(AH$6=core.xy.sgsn)*($F104=$F$85:$F$109)))</f>
        <v>0</v>
      </c>
      <c r="AI104" s="47">
        <f t="array" ref="AI104">IF($F104=AI$6,0,SUM(($E104=1)*(AI$84=1)*(AI$6=core.xy.sgsn)*($F104=$F$85:$F$109)))</f>
        <v>0</v>
      </c>
      <c r="AJ104" s="47">
        <f t="array" ref="AJ104">IF($F104=AJ$6,0,SUM(($E104=1)*(AJ$84=1)*(AJ$6=core.xy.sgsn)*($F104=$F$85:$F$109)))</f>
        <v>0</v>
      </c>
    </row>
    <row r="105" spans="4:36" outlineLevel="2" x14ac:dyDescent="0.3">
      <c r="E105" s="33">
        <f t="shared" si="5"/>
        <v>0</v>
      </c>
      <c r="F105" s="70">
        <v>21</v>
      </c>
      <c r="G105" s="71" t="str">
        <f t="shared" si="6"/>
        <v>Puno</v>
      </c>
      <c r="L105" s="47">
        <f t="array" ref="L105">IF($F105=L$6,0,SUM(($E105=1)*(L$84=1)*(L$6=core.xy.sgsn)*($F105=$F$85:$F$109)))</f>
        <v>0</v>
      </c>
      <c r="M105" s="47">
        <f t="array" ref="M105">IF($F105=M$6,0,SUM(($E105=1)*(M$84=1)*(M$6=core.xy.sgsn)*($F105=$F$85:$F$109)))</f>
        <v>0</v>
      </c>
      <c r="N105" s="47">
        <f t="array" ref="N105">IF($F105=N$6,0,SUM(($E105=1)*(N$84=1)*(N$6=core.xy.sgsn)*($F105=$F$85:$F$109)))</f>
        <v>0</v>
      </c>
      <c r="O105" s="47">
        <f t="array" ref="O105">IF($F105=O$6,0,SUM(($E105=1)*(O$84=1)*(O$6=core.xy.sgsn)*($F105=$F$85:$F$109)))</f>
        <v>0</v>
      </c>
      <c r="P105" s="47">
        <f t="array" ref="P105">IF($F105=P$6,0,SUM(($E105=1)*(P$84=1)*(P$6=core.xy.sgsn)*($F105=$F$85:$F$109)))</f>
        <v>0</v>
      </c>
      <c r="Q105" s="47">
        <f t="array" ref="Q105">IF($F105=Q$6,0,SUM(($E105=1)*(Q$84=1)*(Q$6=core.xy.sgsn)*($F105=$F$85:$F$109)))</f>
        <v>0</v>
      </c>
      <c r="R105" s="47">
        <f t="array" ref="R105">IF($F105=R$6,0,SUM(($E105=1)*(R$84=1)*(R$6=core.xy.sgsn)*($F105=$F$85:$F$109)))</f>
        <v>0</v>
      </c>
      <c r="S105" s="47">
        <f t="array" ref="S105">IF($F105=S$6,0,SUM(($E105=1)*(S$84=1)*(S$6=core.xy.sgsn)*($F105=$F$85:$F$109)))</f>
        <v>0</v>
      </c>
      <c r="T105" s="47">
        <f t="array" ref="T105">IF($F105=T$6,0,SUM(($E105=1)*(T$84=1)*(T$6=core.xy.sgsn)*($F105=$F$85:$F$109)))</f>
        <v>0</v>
      </c>
      <c r="U105" s="47">
        <f t="array" ref="U105">IF($F105=U$6,0,SUM(($E105=1)*(U$84=1)*(U$6=core.xy.sgsn)*($F105=$F$85:$F$109)))</f>
        <v>0</v>
      </c>
      <c r="V105" s="47">
        <f t="array" ref="V105">IF($F105=V$6,0,SUM(($E105=1)*(V$84=1)*(V$6=core.xy.sgsn)*($F105=$F$85:$F$109)))</f>
        <v>0</v>
      </c>
      <c r="W105" s="47">
        <f t="array" ref="W105">IF($F105=W$6,0,SUM(($E105=1)*(W$84=1)*(W$6=core.xy.sgsn)*($F105=$F$85:$F$109)))</f>
        <v>0</v>
      </c>
      <c r="X105" s="47">
        <f t="array" ref="X105">IF($F105=X$6,0,SUM(($E105=1)*(X$84=1)*(X$6=core.xy.sgsn)*($F105=$F$85:$F$109)))</f>
        <v>0</v>
      </c>
      <c r="Y105" s="47">
        <f t="array" ref="Y105">IF($F105=Y$6,0,SUM(($E105=1)*(Y$84=1)*(Y$6=core.xy.sgsn)*($F105=$F$85:$F$109)))</f>
        <v>0</v>
      </c>
      <c r="Z105" s="47">
        <f t="array" ref="Z105">IF($F105=Z$6,0,SUM(($E105=1)*(Z$84=1)*(Z$6=core.xy.sgsn)*($F105=$F$85:$F$109)))</f>
        <v>0</v>
      </c>
      <c r="AA105" s="47">
        <f t="array" ref="AA105">IF($F105=AA$6,0,SUM(($E105=1)*(AA$84=1)*(AA$6=core.xy.sgsn)*($F105=$F$85:$F$109)))</f>
        <v>0</v>
      </c>
      <c r="AB105" s="47">
        <f t="array" ref="AB105">IF($F105=AB$6,0,SUM(($E105=1)*(AB$84=1)*(AB$6=core.xy.sgsn)*($F105=$F$85:$F$109)))</f>
        <v>0</v>
      </c>
      <c r="AC105" s="47">
        <f t="array" ref="AC105">IF($F105=AC$6,0,SUM(($E105=1)*(AC$84=1)*(AC$6=core.xy.sgsn)*($F105=$F$85:$F$109)))</f>
        <v>0</v>
      </c>
      <c r="AD105" s="47">
        <f t="array" ref="AD105">IF($F105=AD$6,0,SUM(($E105=1)*(AD$84=1)*(AD$6=core.xy.sgsn)*($F105=$F$85:$F$109)))</f>
        <v>0</v>
      </c>
      <c r="AE105" s="47">
        <f t="array" ref="AE105">IF($F105=AE$6,0,SUM(($E105=1)*(AE$84=1)*(AE$6=core.xy.sgsn)*($F105=$F$85:$F$109)))</f>
        <v>0</v>
      </c>
      <c r="AF105" s="47">
        <f t="array" ref="AF105">IF($F105=AF$6,0,SUM(($E105=1)*(AF$84=1)*(AF$6=core.xy.sgsn)*($F105=$F$85:$F$109)))</f>
        <v>0</v>
      </c>
      <c r="AG105" s="47">
        <f t="array" ref="AG105">IF($F105=AG$6,0,SUM(($E105=1)*(AG$84=1)*(AG$6=core.xy.sgsn)*($F105=$F$85:$F$109)))</f>
        <v>0</v>
      </c>
      <c r="AH105" s="47">
        <f t="array" ref="AH105">IF($F105=AH$6,0,SUM(($E105=1)*(AH$84=1)*(AH$6=core.xy.sgsn)*($F105=$F$85:$F$109)))</f>
        <v>0</v>
      </c>
      <c r="AI105" s="47">
        <f t="array" ref="AI105">IF($F105=AI$6,0,SUM(($E105=1)*(AI$84=1)*(AI$6=core.xy.sgsn)*($F105=$F$85:$F$109)))</f>
        <v>0</v>
      </c>
      <c r="AJ105" s="47">
        <f t="array" ref="AJ105">IF($F105=AJ$6,0,SUM(($E105=1)*(AJ$84=1)*(AJ$6=core.xy.sgsn)*($F105=$F$85:$F$109)))</f>
        <v>0</v>
      </c>
    </row>
    <row r="106" spans="4:36" outlineLevel="2" x14ac:dyDescent="0.3">
      <c r="E106" s="33">
        <f t="shared" si="5"/>
        <v>0</v>
      </c>
      <c r="F106" s="70">
        <v>22</v>
      </c>
      <c r="G106" s="71" t="str">
        <f t="shared" si="6"/>
        <v>San Martín</v>
      </c>
      <c r="L106" s="47">
        <f t="array" ref="L106">IF($F106=L$6,0,SUM(($E106=1)*(L$84=1)*(L$6=core.xy.sgsn)*($F106=$F$85:$F$109)))</f>
        <v>0</v>
      </c>
      <c r="M106" s="47">
        <f t="array" ref="M106">IF($F106=M$6,0,SUM(($E106=1)*(M$84=1)*(M$6=core.xy.sgsn)*($F106=$F$85:$F$109)))</f>
        <v>0</v>
      </c>
      <c r="N106" s="47">
        <f t="array" ref="N106">IF($F106=N$6,0,SUM(($E106=1)*(N$84=1)*(N$6=core.xy.sgsn)*($F106=$F$85:$F$109)))</f>
        <v>0</v>
      </c>
      <c r="O106" s="47">
        <f t="array" ref="O106">IF($F106=O$6,0,SUM(($E106=1)*(O$84=1)*(O$6=core.xy.sgsn)*($F106=$F$85:$F$109)))</f>
        <v>0</v>
      </c>
      <c r="P106" s="47">
        <f t="array" ref="P106">IF($F106=P$6,0,SUM(($E106=1)*(P$84=1)*(P$6=core.xy.sgsn)*($F106=$F$85:$F$109)))</f>
        <v>0</v>
      </c>
      <c r="Q106" s="47">
        <f t="array" ref="Q106">IF($F106=Q$6,0,SUM(($E106=1)*(Q$84=1)*(Q$6=core.xy.sgsn)*($F106=$F$85:$F$109)))</f>
        <v>0</v>
      </c>
      <c r="R106" s="47">
        <f t="array" ref="R106">IF($F106=R$6,0,SUM(($E106=1)*(R$84=1)*(R$6=core.xy.sgsn)*($F106=$F$85:$F$109)))</f>
        <v>0</v>
      </c>
      <c r="S106" s="47">
        <f t="array" ref="S106">IF($F106=S$6,0,SUM(($E106=1)*(S$84=1)*(S$6=core.xy.sgsn)*($F106=$F$85:$F$109)))</f>
        <v>0</v>
      </c>
      <c r="T106" s="47">
        <f t="array" ref="T106">IF($F106=T$6,0,SUM(($E106=1)*(T$84=1)*(T$6=core.xy.sgsn)*($F106=$F$85:$F$109)))</f>
        <v>0</v>
      </c>
      <c r="U106" s="47">
        <f t="array" ref="U106">IF($F106=U$6,0,SUM(($E106=1)*(U$84=1)*(U$6=core.xy.sgsn)*($F106=$F$85:$F$109)))</f>
        <v>0</v>
      </c>
      <c r="V106" s="47">
        <f t="array" ref="V106">IF($F106=V$6,0,SUM(($E106=1)*(V$84=1)*(V$6=core.xy.sgsn)*($F106=$F$85:$F$109)))</f>
        <v>0</v>
      </c>
      <c r="W106" s="47">
        <f t="array" ref="W106">IF($F106=W$6,0,SUM(($E106=1)*(W$84=1)*(W$6=core.xy.sgsn)*($F106=$F$85:$F$109)))</f>
        <v>0</v>
      </c>
      <c r="X106" s="47">
        <f t="array" ref="X106">IF($F106=X$6,0,SUM(($E106=1)*(X$84=1)*(X$6=core.xy.sgsn)*($F106=$F$85:$F$109)))</f>
        <v>0</v>
      </c>
      <c r="Y106" s="47">
        <f t="array" ref="Y106">IF($F106=Y$6,0,SUM(($E106=1)*(Y$84=1)*(Y$6=core.xy.sgsn)*($F106=$F$85:$F$109)))</f>
        <v>0</v>
      </c>
      <c r="Z106" s="47">
        <f t="array" ref="Z106">IF($F106=Z$6,0,SUM(($E106=1)*(Z$84=1)*(Z$6=core.xy.sgsn)*($F106=$F$85:$F$109)))</f>
        <v>0</v>
      </c>
      <c r="AA106" s="47">
        <f t="array" ref="AA106">IF($F106=AA$6,0,SUM(($E106=1)*(AA$84=1)*(AA$6=core.xy.sgsn)*($F106=$F$85:$F$109)))</f>
        <v>0</v>
      </c>
      <c r="AB106" s="47">
        <f t="array" ref="AB106">IF($F106=AB$6,0,SUM(($E106=1)*(AB$84=1)*(AB$6=core.xy.sgsn)*($F106=$F$85:$F$109)))</f>
        <v>0</v>
      </c>
      <c r="AC106" s="47">
        <f t="array" ref="AC106">IF($F106=AC$6,0,SUM(($E106=1)*(AC$84=1)*(AC$6=core.xy.sgsn)*($F106=$F$85:$F$109)))</f>
        <v>0</v>
      </c>
      <c r="AD106" s="47">
        <f t="array" ref="AD106">IF($F106=AD$6,0,SUM(($E106=1)*(AD$84=1)*(AD$6=core.xy.sgsn)*($F106=$F$85:$F$109)))</f>
        <v>0</v>
      </c>
      <c r="AE106" s="47">
        <f t="array" ref="AE106">IF($F106=AE$6,0,SUM(($E106=1)*(AE$84=1)*(AE$6=core.xy.sgsn)*($F106=$F$85:$F$109)))</f>
        <v>0</v>
      </c>
      <c r="AF106" s="47">
        <f t="array" ref="AF106">IF($F106=AF$6,0,SUM(($E106=1)*(AF$84=1)*(AF$6=core.xy.sgsn)*($F106=$F$85:$F$109)))</f>
        <v>0</v>
      </c>
      <c r="AG106" s="47">
        <f t="array" ref="AG106">IF($F106=AG$6,0,SUM(($E106=1)*(AG$84=1)*(AG$6=core.xy.sgsn)*($F106=$F$85:$F$109)))</f>
        <v>0</v>
      </c>
      <c r="AH106" s="47">
        <f t="array" ref="AH106">IF($F106=AH$6,0,SUM(($E106=1)*(AH$84=1)*(AH$6=core.xy.sgsn)*($F106=$F$85:$F$109)))</f>
        <v>0</v>
      </c>
      <c r="AI106" s="47">
        <f t="array" ref="AI106">IF($F106=AI$6,0,SUM(($E106=1)*(AI$84=1)*(AI$6=core.xy.sgsn)*($F106=$F$85:$F$109)))</f>
        <v>0</v>
      </c>
      <c r="AJ106" s="47">
        <f t="array" ref="AJ106">IF($F106=AJ$6,0,SUM(($E106=1)*(AJ$84=1)*(AJ$6=core.xy.sgsn)*($F106=$F$85:$F$109)))</f>
        <v>0</v>
      </c>
    </row>
    <row r="107" spans="4:36" outlineLevel="2" x14ac:dyDescent="0.3">
      <c r="E107" s="33">
        <f t="shared" si="5"/>
        <v>0</v>
      </c>
      <c r="F107" s="70">
        <v>23</v>
      </c>
      <c r="G107" s="71" t="str">
        <f t="shared" si="6"/>
        <v>Tacna</v>
      </c>
      <c r="L107" s="47">
        <f t="array" ref="L107">IF($F107=L$6,0,SUM(($E107=1)*(L$84=1)*(L$6=core.xy.sgsn)*($F107=$F$85:$F$109)))</f>
        <v>0</v>
      </c>
      <c r="M107" s="47">
        <f t="array" ref="M107">IF($F107=M$6,0,SUM(($E107=1)*(M$84=1)*(M$6=core.xy.sgsn)*($F107=$F$85:$F$109)))</f>
        <v>0</v>
      </c>
      <c r="N107" s="47">
        <f t="array" ref="N107">IF($F107=N$6,0,SUM(($E107=1)*(N$84=1)*(N$6=core.xy.sgsn)*($F107=$F$85:$F$109)))</f>
        <v>0</v>
      </c>
      <c r="O107" s="47">
        <f t="array" ref="O107">IF($F107=O$6,0,SUM(($E107=1)*(O$84=1)*(O$6=core.xy.sgsn)*($F107=$F$85:$F$109)))</f>
        <v>0</v>
      </c>
      <c r="P107" s="47">
        <f t="array" ref="P107">IF($F107=P$6,0,SUM(($E107=1)*(P$84=1)*(P$6=core.xy.sgsn)*($F107=$F$85:$F$109)))</f>
        <v>0</v>
      </c>
      <c r="Q107" s="47">
        <f t="array" ref="Q107">IF($F107=Q$6,0,SUM(($E107=1)*(Q$84=1)*(Q$6=core.xy.sgsn)*($F107=$F$85:$F$109)))</f>
        <v>0</v>
      </c>
      <c r="R107" s="47">
        <f t="array" ref="R107">IF($F107=R$6,0,SUM(($E107=1)*(R$84=1)*(R$6=core.xy.sgsn)*($F107=$F$85:$F$109)))</f>
        <v>0</v>
      </c>
      <c r="S107" s="47">
        <f t="array" ref="S107">IF($F107=S$6,0,SUM(($E107=1)*(S$84=1)*(S$6=core.xy.sgsn)*($F107=$F$85:$F$109)))</f>
        <v>0</v>
      </c>
      <c r="T107" s="47">
        <f t="array" ref="T107">IF($F107=T$6,0,SUM(($E107=1)*(T$84=1)*(T$6=core.xy.sgsn)*($F107=$F$85:$F$109)))</f>
        <v>0</v>
      </c>
      <c r="U107" s="47">
        <f t="array" ref="U107">IF($F107=U$6,0,SUM(($E107=1)*(U$84=1)*(U$6=core.xy.sgsn)*($F107=$F$85:$F$109)))</f>
        <v>0</v>
      </c>
      <c r="V107" s="47">
        <f t="array" ref="V107">IF($F107=V$6,0,SUM(($E107=1)*(V$84=1)*(V$6=core.xy.sgsn)*($F107=$F$85:$F$109)))</f>
        <v>0</v>
      </c>
      <c r="W107" s="47">
        <f t="array" ref="W107">IF($F107=W$6,0,SUM(($E107=1)*(W$84=1)*(W$6=core.xy.sgsn)*($F107=$F$85:$F$109)))</f>
        <v>0</v>
      </c>
      <c r="X107" s="47">
        <f t="array" ref="X107">IF($F107=X$6,0,SUM(($E107=1)*(X$84=1)*(X$6=core.xy.sgsn)*($F107=$F$85:$F$109)))</f>
        <v>0</v>
      </c>
      <c r="Y107" s="47">
        <f t="array" ref="Y107">IF($F107=Y$6,0,SUM(($E107=1)*(Y$84=1)*(Y$6=core.xy.sgsn)*($F107=$F$85:$F$109)))</f>
        <v>0</v>
      </c>
      <c r="Z107" s="47">
        <f t="array" ref="Z107">IF($F107=Z$6,0,SUM(($E107=1)*(Z$84=1)*(Z$6=core.xy.sgsn)*($F107=$F$85:$F$109)))</f>
        <v>0</v>
      </c>
      <c r="AA107" s="47">
        <f t="array" ref="AA107">IF($F107=AA$6,0,SUM(($E107=1)*(AA$84=1)*(AA$6=core.xy.sgsn)*($F107=$F$85:$F$109)))</f>
        <v>0</v>
      </c>
      <c r="AB107" s="47">
        <f t="array" ref="AB107">IF($F107=AB$6,0,SUM(($E107=1)*(AB$84=1)*(AB$6=core.xy.sgsn)*($F107=$F$85:$F$109)))</f>
        <v>0</v>
      </c>
      <c r="AC107" s="47">
        <f t="array" ref="AC107">IF($F107=AC$6,0,SUM(($E107=1)*(AC$84=1)*(AC$6=core.xy.sgsn)*($F107=$F$85:$F$109)))</f>
        <v>0</v>
      </c>
      <c r="AD107" s="47">
        <f t="array" ref="AD107">IF($F107=AD$6,0,SUM(($E107=1)*(AD$84=1)*(AD$6=core.xy.sgsn)*($F107=$F$85:$F$109)))</f>
        <v>0</v>
      </c>
      <c r="AE107" s="47">
        <f t="array" ref="AE107">IF($F107=AE$6,0,SUM(($E107=1)*(AE$84=1)*(AE$6=core.xy.sgsn)*($F107=$F$85:$F$109)))</f>
        <v>0</v>
      </c>
      <c r="AF107" s="47">
        <f t="array" ref="AF107">IF($F107=AF$6,0,SUM(($E107=1)*(AF$84=1)*(AF$6=core.xy.sgsn)*($F107=$F$85:$F$109)))</f>
        <v>0</v>
      </c>
      <c r="AG107" s="47">
        <f t="array" ref="AG107">IF($F107=AG$6,0,SUM(($E107=1)*(AG$84=1)*(AG$6=core.xy.sgsn)*($F107=$F$85:$F$109)))</f>
        <v>0</v>
      </c>
      <c r="AH107" s="47">
        <f t="array" ref="AH107">IF($F107=AH$6,0,SUM(($E107=1)*(AH$84=1)*(AH$6=core.xy.sgsn)*($F107=$F$85:$F$109)))</f>
        <v>0</v>
      </c>
      <c r="AI107" s="47">
        <f t="array" ref="AI107">IF($F107=AI$6,0,SUM(($E107=1)*(AI$84=1)*(AI$6=core.xy.sgsn)*($F107=$F$85:$F$109)))</f>
        <v>0</v>
      </c>
      <c r="AJ107" s="47">
        <f t="array" ref="AJ107">IF($F107=AJ$6,0,SUM(($E107=1)*(AJ$84=1)*(AJ$6=core.xy.sgsn)*($F107=$F$85:$F$109)))</f>
        <v>0</v>
      </c>
    </row>
    <row r="108" spans="4:36" outlineLevel="1" x14ac:dyDescent="0.3">
      <c r="E108" s="33">
        <f t="shared" si="5"/>
        <v>0</v>
      </c>
      <c r="F108" s="70">
        <v>24</v>
      </c>
      <c r="G108" s="71" t="str">
        <f t="shared" si="6"/>
        <v>Tumbes</v>
      </c>
      <c r="L108" s="47">
        <f t="array" ref="L108">IF($F108=L$6,0,SUM(($E108=1)*(L$84=1)*(L$6=core.xy.sgsn)*($F108=$F$85:$F$109)))</f>
        <v>0</v>
      </c>
      <c r="M108" s="47">
        <f t="array" ref="M108">IF($F108=M$6,0,SUM(($E108=1)*(M$84=1)*(M$6=core.xy.sgsn)*($F108=$F$85:$F$109)))</f>
        <v>0</v>
      </c>
      <c r="N108" s="47">
        <f t="array" ref="N108">IF($F108=N$6,0,SUM(($E108=1)*(N$84=1)*(N$6=core.xy.sgsn)*($F108=$F$85:$F$109)))</f>
        <v>0</v>
      </c>
      <c r="O108" s="47">
        <f t="array" ref="O108">IF($F108=O$6,0,SUM(($E108=1)*(O$84=1)*(O$6=core.xy.sgsn)*($F108=$F$85:$F$109)))</f>
        <v>0</v>
      </c>
      <c r="P108" s="47">
        <f t="array" ref="P108">IF($F108=P$6,0,SUM(($E108=1)*(P$84=1)*(P$6=core.xy.sgsn)*($F108=$F$85:$F$109)))</f>
        <v>0</v>
      </c>
      <c r="Q108" s="47">
        <f t="array" ref="Q108">IF($F108=Q$6,0,SUM(($E108=1)*(Q$84=1)*(Q$6=core.xy.sgsn)*($F108=$F$85:$F$109)))</f>
        <v>0</v>
      </c>
      <c r="R108" s="47">
        <f t="array" ref="R108">IF($F108=R$6,0,SUM(($E108=1)*(R$84=1)*(R$6=core.xy.sgsn)*($F108=$F$85:$F$109)))</f>
        <v>0</v>
      </c>
      <c r="S108" s="47">
        <f t="array" ref="S108">IF($F108=S$6,0,SUM(($E108=1)*(S$84=1)*(S$6=core.xy.sgsn)*($F108=$F$85:$F$109)))</f>
        <v>0</v>
      </c>
      <c r="T108" s="47">
        <f t="array" ref="T108">IF($F108=T$6,0,SUM(($E108=1)*(T$84=1)*(T$6=core.xy.sgsn)*($F108=$F$85:$F$109)))</f>
        <v>0</v>
      </c>
      <c r="U108" s="47">
        <f t="array" ref="U108">IF($F108=U$6,0,SUM(($E108=1)*(U$84=1)*(U$6=core.xy.sgsn)*($F108=$F$85:$F$109)))</f>
        <v>0</v>
      </c>
      <c r="V108" s="47">
        <f t="array" ref="V108">IF($F108=V$6,0,SUM(($E108=1)*(V$84=1)*(V$6=core.xy.sgsn)*($F108=$F$85:$F$109)))</f>
        <v>0</v>
      </c>
      <c r="W108" s="47">
        <f t="array" ref="W108">IF($F108=W$6,0,SUM(($E108=1)*(W$84=1)*(W$6=core.xy.sgsn)*($F108=$F$85:$F$109)))</f>
        <v>0</v>
      </c>
      <c r="X108" s="47">
        <f t="array" ref="X108">IF($F108=X$6,0,SUM(($E108=1)*(X$84=1)*(X$6=core.xy.sgsn)*($F108=$F$85:$F$109)))</f>
        <v>0</v>
      </c>
      <c r="Y108" s="47">
        <f t="array" ref="Y108">IF($F108=Y$6,0,SUM(($E108=1)*(Y$84=1)*(Y$6=core.xy.sgsn)*($F108=$F$85:$F$109)))</f>
        <v>0</v>
      </c>
      <c r="Z108" s="47">
        <f t="array" ref="Z108">IF($F108=Z$6,0,SUM(($E108=1)*(Z$84=1)*(Z$6=core.xy.sgsn)*($F108=$F$85:$F$109)))</f>
        <v>0</v>
      </c>
      <c r="AA108" s="47">
        <f t="array" ref="AA108">IF($F108=AA$6,0,SUM(($E108=1)*(AA$84=1)*(AA$6=core.xy.sgsn)*($F108=$F$85:$F$109)))</f>
        <v>0</v>
      </c>
      <c r="AB108" s="47">
        <f t="array" ref="AB108">IF($F108=AB$6,0,SUM(($E108=1)*(AB$84=1)*(AB$6=core.xy.sgsn)*($F108=$F$85:$F$109)))</f>
        <v>0</v>
      </c>
      <c r="AC108" s="47">
        <f t="array" ref="AC108">IF($F108=AC$6,0,SUM(($E108=1)*(AC$84=1)*(AC$6=core.xy.sgsn)*($F108=$F$85:$F$109)))</f>
        <v>0</v>
      </c>
      <c r="AD108" s="47">
        <f t="array" ref="AD108">IF($F108=AD$6,0,SUM(($E108=1)*(AD$84=1)*(AD$6=core.xy.sgsn)*($F108=$F$85:$F$109)))</f>
        <v>0</v>
      </c>
      <c r="AE108" s="47">
        <f t="array" ref="AE108">IF($F108=AE$6,0,SUM(($E108=1)*(AE$84=1)*(AE$6=core.xy.sgsn)*($F108=$F$85:$F$109)))</f>
        <v>0</v>
      </c>
      <c r="AF108" s="47">
        <f t="array" ref="AF108">IF($F108=AF$6,0,SUM(($E108=1)*(AF$84=1)*(AF$6=core.xy.sgsn)*($F108=$F$85:$F$109)))</f>
        <v>0</v>
      </c>
      <c r="AG108" s="47">
        <f t="array" ref="AG108">IF($F108=AG$6,0,SUM(($E108=1)*(AG$84=1)*(AG$6=core.xy.sgsn)*($F108=$F$85:$F$109)))</f>
        <v>0</v>
      </c>
      <c r="AH108" s="47">
        <f t="array" ref="AH108">IF($F108=AH$6,0,SUM(($E108=1)*(AH$84=1)*(AH$6=core.xy.sgsn)*($F108=$F$85:$F$109)))</f>
        <v>0</v>
      </c>
      <c r="AI108" s="47">
        <f t="array" ref="AI108">IF($F108=AI$6,0,SUM(($E108=1)*(AI$84=1)*(AI$6=core.xy.sgsn)*($F108=$F$85:$F$109)))</f>
        <v>0</v>
      </c>
      <c r="AJ108" s="47">
        <f t="array" ref="AJ108">IF($F108=AJ$6,0,SUM(($E108=1)*(AJ$84=1)*(AJ$6=core.xy.sgsn)*($F108=$F$85:$F$109)))</f>
        <v>0</v>
      </c>
    </row>
    <row r="109" spans="4:36" outlineLevel="1" x14ac:dyDescent="0.3">
      <c r="E109" s="33">
        <f t="shared" si="5"/>
        <v>0</v>
      </c>
      <c r="F109" s="70">
        <v>25</v>
      </c>
      <c r="G109" s="71" t="str">
        <f t="shared" si="6"/>
        <v>Ucayali</v>
      </c>
      <c r="L109" s="47">
        <f t="array" ref="L109">IF($F109=L$6,0,SUM(($E109=1)*(L$84=1)*(L$6=core.xy.sgsn)*($F109=$F$85:$F$109)))</f>
        <v>0</v>
      </c>
      <c r="M109" s="47">
        <f t="array" ref="M109">IF($F109=M$6,0,SUM(($E109=1)*(M$84=1)*(M$6=core.xy.sgsn)*($F109=$F$85:$F$109)))</f>
        <v>0</v>
      </c>
      <c r="N109" s="47">
        <f t="array" ref="N109">IF($F109=N$6,0,SUM(($E109=1)*(N$84=1)*(N$6=core.xy.sgsn)*($F109=$F$85:$F$109)))</f>
        <v>0</v>
      </c>
      <c r="O109" s="47">
        <f t="array" ref="O109">IF($F109=O$6,0,SUM(($E109=1)*(O$84=1)*(O$6=core.xy.sgsn)*($F109=$F$85:$F$109)))</f>
        <v>0</v>
      </c>
      <c r="P109" s="47">
        <f t="array" ref="P109">IF($F109=P$6,0,SUM(($E109=1)*(P$84=1)*(P$6=core.xy.sgsn)*($F109=$F$85:$F$109)))</f>
        <v>0</v>
      </c>
      <c r="Q109" s="47">
        <f t="array" ref="Q109">IF($F109=Q$6,0,SUM(($E109=1)*(Q$84=1)*(Q$6=core.xy.sgsn)*($F109=$F$85:$F$109)))</f>
        <v>0</v>
      </c>
      <c r="R109" s="47">
        <f t="array" ref="R109">IF($F109=R$6,0,SUM(($E109=1)*(R$84=1)*(R$6=core.xy.sgsn)*($F109=$F$85:$F$109)))</f>
        <v>0</v>
      </c>
      <c r="S109" s="47">
        <f t="array" ref="S109">IF($F109=S$6,0,SUM(($E109=1)*(S$84=1)*(S$6=core.xy.sgsn)*($F109=$F$85:$F$109)))</f>
        <v>0</v>
      </c>
      <c r="T109" s="47">
        <f t="array" ref="T109">IF($F109=T$6,0,SUM(($E109=1)*(T$84=1)*(T$6=core.xy.sgsn)*($F109=$F$85:$F$109)))</f>
        <v>0</v>
      </c>
      <c r="U109" s="47">
        <f t="array" ref="U109">IF($F109=U$6,0,SUM(($E109=1)*(U$84=1)*(U$6=core.xy.sgsn)*($F109=$F$85:$F$109)))</f>
        <v>0</v>
      </c>
      <c r="V109" s="47">
        <f t="array" ref="V109">IF($F109=V$6,0,SUM(($E109=1)*(V$84=1)*(V$6=core.xy.sgsn)*($F109=$F$85:$F$109)))</f>
        <v>0</v>
      </c>
      <c r="W109" s="47">
        <f t="array" ref="W109">IF($F109=W$6,0,SUM(($E109=1)*(W$84=1)*(W$6=core.xy.sgsn)*($F109=$F$85:$F$109)))</f>
        <v>0</v>
      </c>
      <c r="X109" s="47">
        <f t="array" ref="X109">IF($F109=X$6,0,SUM(($E109=1)*(X$84=1)*(X$6=core.xy.sgsn)*($F109=$F$85:$F$109)))</f>
        <v>0</v>
      </c>
      <c r="Y109" s="47">
        <f t="array" ref="Y109">IF($F109=Y$6,0,SUM(($E109=1)*(Y$84=1)*(Y$6=core.xy.sgsn)*($F109=$F$85:$F$109)))</f>
        <v>0</v>
      </c>
      <c r="Z109" s="47">
        <f t="array" ref="Z109">IF($F109=Z$6,0,SUM(($E109=1)*(Z$84=1)*(Z$6=core.xy.sgsn)*($F109=$F$85:$F$109)))</f>
        <v>0</v>
      </c>
      <c r="AA109" s="47">
        <f t="array" ref="AA109">IF($F109=AA$6,0,SUM(($E109=1)*(AA$84=1)*(AA$6=core.xy.sgsn)*($F109=$F$85:$F$109)))</f>
        <v>0</v>
      </c>
      <c r="AB109" s="47">
        <f t="array" ref="AB109">IF($F109=AB$6,0,SUM(($E109=1)*(AB$84=1)*(AB$6=core.xy.sgsn)*($F109=$F$85:$F$109)))</f>
        <v>0</v>
      </c>
      <c r="AC109" s="47">
        <f t="array" ref="AC109">IF($F109=AC$6,0,SUM(($E109=1)*(AC$84=1)*(AC$6=core.xy.sgsn)*($F109=$F$85:$F$109)))</f>
        <v>0</v>
      </c>
      <c r="AD109" s="47">
        <f t="array" ref="AD109">IF($F109=AD$6,0,SUM(($E109=1)*(AD$84=1)*(AD$6=core.xy.sgsn)*($F109=$F$85:$F$109)))</f>
        <v>0</v>
      </c>
      <c r="AE109" s="47">
        <f t="array" ref="AE109">IF($F109=AE$6,0,SUM(($E109=1)*(AE$84=1)*(AE$6=core.xy.sgsn)*($F109=$F$85:$F$109)))</f>
        <v>0</v>
      </c>
      <c r="AF109" s="47">
        <f t="array" ref="AF109">IF($F109=AF$6,0,SUM(($E109=1)*(AF$84=1)*(AF$6=core.xy.sgsn)*($F109=$F$85:$F$109)))</f>
        <v>0</v>
      </c>
      <c r="AG109" s="47">
        <f t="array" ref="AG109">IF($F109=AG$6,0,SUM(($E109=1)*(AG$84=1)*(AG$6=core.xy.sgsn)*($F109=$F$85:$F$109)))</f>
        <v>0</v>
      </c>
      <c r="AH109" s="47">
        <f t="array" ref="AH109">IF($F109=AH$6,0,SUM(($E109=1)*(AH$84=1)*(AH$6=core.xy.sgsn)*($F109=$F$85:$F$109)))</f>
        <v>0</v>
      </c>
      <c r="AI109" s="47">
        <f t="array" ref="AI109">IF($F109=AI$6,0,SUM(($E109=1)*(AI$84=1)*(AI$6=core.xy.sgsn)*($F109=$F$85:$F$109)))</f>
        <v>0</v>
      </c>
      <c r="AJ109" s="47">
        <f t="array" ref="AJ109">IF($F109=AJ$6,0,SUM(($E109=1)*(AJ$84=1)*(AJ$6=core.xy.sgsn)*($F109=$F$85:$F$109)))</f>
        <v>0</v>
      </c>
    </row>
    <row r="110" spans="4:36" outlineLevel="1" x14ac:dyDescent="0.3">
      <c r="D110" s="68" t="s">
        <v>1188</v>
      </c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</row>
    <row r="111" spans="4:36" outlineLevel="1" x14ac:dyDescent="0.3">
      <c r="D111" s="68"/>
      <c r="E111" s="68"/>
      <c r="F111" s="68"/>
      <c r="G111" s="68"/>
      <c r="H111" s="68"/>
      <c r="I111" s="68"/>
      <c r="J111" s="68"/>
      <c r="K111" s="68"/>
      <c r="L111" s="33">
        <f t="shared" ref="L111:AJ111" si="7">INDEX(core.xy.ggsnu,L$6)</f>
        <v>0</v>
      </c>
      <c r="M111" s="33">
        <f t="shared" si="7"/>
        <v>0</v>
      </c>
      <c r="N111" s="33">
        <f t="shared" si="7"/>
        <v>0</v>
      </c>
      <c r="O111" s="33">
        <f t="shared" si="7"/>
        <v>0</v>
      </c>
      <c r="P111" s="33">
        <f t="shared" si="7"/>
        <v>1</v>
      </c>
      <c r="Q111" s="33">
        <f t="shared" si="7"/>
        <v>0</v>
      </c>
      <c r="R111" s="33">
        <f t="shared" si="7"/>
        <v>0</v>
      </c>
      <c r="S111" s="33">
        <f t="shared" si="7"/>
        <v>0</v>
      </c>
      <c r="T111" s="33">
        <f t="shared" si="7"/>
        <v>0</v>
      </c>
      <c r="U111" s="33">
        <f t="shared" si="7"/>
        <v>1</v>
      </c>
      <c r="V111" s="33">
        <f t="shared" si="7"/>
        <v>0</v>
      </c>
      <c r="W111" s="33">
        <f t="shared" si="7"/>
        <v>0</v>
      </c>
      <c r="X111" s="33">
        <f t="shared" si="7"/>
        <v>0</v>
      </c>
      <c r="Y111" s="33">
        <f t="shared" si="7"/>
        <v>0</v>
      </c>
      <c r="Z111" s="33">
        <f t="shared" si="7"/>
        <v>0</v>
      </c>
      <c r="AA111" s="33">
        <f t="shared" si="7"/>
        <v>1</v>
      </c>
      <c r="AB111" s="33">
        <f t="shared" si="7"/>
        <v>0</v>
      </c>
      <c r="AC111" s="33">
        <f t="shared" si="7"/>
        <v>0</v>
      </c>
      <c r="AD111" s="33">
        <f t="shared" si="7"/>
        <v>0</v>
      </c>
      <c r="AE111" s="33">
        <f t="shared" si="7"/>
        <v>0</v>
      </c>
      <c r="AF111" s="33">
        <f t="shared" si="7"/>
        <v>0</v>
      </c>
      <c r="AG111" s="33">
        <f t="shared" si="7"/>
        <v>0</v>
      </c>
      <c r="AH111" s="33">
        <f t="shared" si="7"/>
        <v>0</v>
      </c>
      <c r="AI111" s="33">
        <f t="shared" si="7"/>
        <v>0</v>
      </c>
      <c r="AJ111" s="33">
        <f t="shared" si="7"/>
        <v>0</v>
      </c>
    </row>
    <row r="112" spans="4:36" outlineLevel="1" x14ac:dyDescent="0.3">
      <c r="E112" s="33">
        <f t="shared" ref="E112:E136" si="8">INDEX(core.xy.sgsnu,F112)</f>
        <v>0</v>
      </c>
      <c r="F112" s="70">
        <v>1</v>
      </c>
      <c r="G112" s="71" t="str">
        <f t="shared" ref="G112:G136" si="9">INDEX(l.reg.nom,F112)</f>
        <v>Amazonas</v>
      </c>
      <c r="L112" s="47">
        <f t="array" ref="L112">IF($F112=L$6,0,SUM(($E112=1)*(L$111=1)*(L$6=core.xy.ggsn)*($F112=$F$112:$F$136)))</f>
        <v>0</v>
      </c>
      <c r="M112" s="47">
        <f t="array" ref="M112">IF($F112=M$6,0,SUM(($E112=1)*(M$111=1)*(M$6=core.xy.ggsn)*($F112=$F$112:$F$136)))</f>
        <v>0</v>
      </c>
      <c r="N112" s="47">
        <f t="array" ref="N112">IF($F112=N$6,0,SUM(($E112=1)*(N$111=1)*(N$6=core.xy.ggsn)*($F112=$F$112:$F$136)))</f>
        <v>0</v>
      </c>
      <c r="O112" s="47">
        <f t="array" ref="O112">IF($F112=O$6,0,SUM(($E112=1)*(O$111=1)*(O$6=core.xy.ggsn)*($F112=$F$112:$F$136)))</f>
        <v>0</v>
      </c>
      <c r="P112" s="47">
        <f t="array" ref="P112">IF($F112=P$6,0,SUM(($E112=1)*(P$111=1)*(P$6=core.xy.ggsn)*($F112=$F$112:$F$136)))</f>
        <v>0</v>
      </c>
      <c r="Q112" s="47">
        <f t="array" ref="Q112">IF($F112=Q$6,0,SUM(($E112=1)*(Q$111=1)*(Q$6=core.xy.ggsn)*($F112=$F$112:$F$136)))</f>
        <v>0</v>
      </c>
      <c r="R112" s="47">
        <f t="array" ref="R112">IF($F112=R$6,0,SUM(($E112=1)*(R$111=1)*(R$6=core.xy.ggsn)*($F112=$F$112:$F$136)))</f>
        <v>0</v>
      </c>
      <c r="S112" s="47">
        <f t="array" ref="S112">IF($F112=S$6,0,SUM(($E112=1)*(S$111=1)*(S$6=core.xy.ggsn)*($F112=$F$112:$F$136)))</f>
        <v>0</v>
      </c>
      <c r="T112" s="47">
        <f t="array" ref="T112">IF($F112=T$6,0,SUM(($E112=1)*(T$111=1)*(T$6=core.xy.ggsn)*($F112=$F$112:$F$136)))</f>
        <v>0</v>
      </c>
      <c r="U112" s="47">
        <f t="array" ref="U112">IF($F112=U$6,0,SUM(($E112=1)*(U$111=1)*(U$6=core.xy.ggsn)*($F112=$F$112:$F$136)))</f>
        <v>0</v>
      </c>
      <c r="V112" s="47">
        <f t="array" ref="V112">IF($F112=V$6,0,SUM(($E112=1)*(V$111=1)*(V$6=core.xy.ggsn)*($F112=$F$112:$F$136)))</f>
        <v>0</v>
      </c>
      <c r="W112" s="47">
        <f t="array" ref="W112">IF($F112=W$6,0,SUM(($E112=1)*(W$111=1)*(W$6=core.xy.ggsn)*($F112=$F$112:$F$136)))</f>
        <v>0</v>
      </c>
      <c r="X112" s="47">
        <f t="array" ref="X112">IF($F112=X$6,0,SUM(($E112=1)*(X$111=1)*(X$6=core.xy.ggsn)*($F112=$F$112:$F$136)))</f>
        <v>0</v>
      </c>
      <c r="Y112" s="47">
        <f t="array" ref="Y112">IF($F112=Y$6,0,SUM(($E112=1)*(Y$111=1)*(Y$6=core.xy.ggsn)*($F112=$F$112:$F$136)))</f>
        <v>0</v>
      </c>
      <c r="Z112" s="47">
        <f t="array" ref="Z112">IF($F112=Z$6,0,SUM(($E112=1)*(Z$111=1)*(Z$6=core.xy.ggsn)*($F112=$F$112:$F$136)))</f>
        <v>0</v>
      </c>
      <c r="AA112" s="47">
        <f t="array" ref="AA112">IF($F112=AA$6,0,SUM(($E112=1)*(AA$111=1)*(AA$6=core.xy.ggsn)*($F112=$F$112:$F$136)))</f>
        <v>0</v>
      </c>
      <c r="AB112" s="47">
        <f t="array" ref="AB112">IF($F112=AB$6,0,SUM(($E112=1)*(AB$111=1)*(AB$6=core.xy.ggsn)*($F112=$F$112:$F$136)))</f>
        <v>0</v>
      </c>
      <c r="AC112" s="47">
        <f t="array" ref="AC112">IF($F112=AC$6,0,SUM(($E112=1)*(AC$111=1)*(AC$6=core.xy.ggsn)*($F112=$F$112:$F$136)))</f>
        <v>0</v>
      </c>
      <c r="AD112" s="47">
        <f t="array" ref="AD112">IF($F112=AD$6,0,SUM(($E112=1)*(AD$111=1)*(AD$6=core.xy.ggsn)*($F112=$F$112:$F$136)))</f>
        <v>0</v>
      </c>
      <c r="AE112" s="47">
        <f t="array" ref="AE112">IF($F112=AE$6,0,SUM(($E112=1)*(AE$111=1)*(AE$6=core.xy.ggsn)*($F112=$F$112:$F$136)))</f>
        <v>0</v>
      </c>
      <c r="AF112" s="47">
        <f t="array" ref="AF112">IF($F112=AF$6,0,SUM(($E112=1)*(AF$111=1)*(AF$6=core.xy.ggsn)*($F112=$F$112:$F$136)))</f>
        <v>0</v>
      </c>
      <c r="AG112" s="47">
        <f t="array" ref="AG112">IF($F112=AG$6,0,SUM(($E112=1)*(AG$111=1)*(AG$6=core.xy.ggsn)*($F112=$F$112:$F$136)))</f>
        <v>0</v>
      </c>
      <c r="AH112" s="47">
        <f t="array" ref="AH112">IF($F112=AH$6,0,SUM(($E112=1)*(AH$111=1)*(AH$6=core.xy.ggsn)*($F112=$F$112:$F$136)))</f>
        <v>0</v>
      </c>
      <c r="AI112" s="47">
        <f t="array" ref="AI112">IF($F112=AI$6,0,SUM(($E112=1)*(AI$111=1)*(AI$6=core.xy.ggsn)*($F112=$F$112:$F$136)))</f>
        <v>0</v>
      </c>
      <c r="AJ112" s="47">
        <f t="array" ref="AJ112">IF($F112=AJ$6,0,SUM(($E112=1)*(AJ$111=1)*(AJ$6=core.xy.ggsn)*($F112=$F$112:$F$136)))</f>
        <v>0</v>
      </c>
    </row>
    <row r="113" spans="5:36" outlineLevel="1" x14ac:dyDescent="0.3">
      <c r="E113" s="33">
        <f t="shared" si="8"/>
        <v>0</v>
      </c>
      <c r="F113" s="70">
        <v>2</v>
      </c>
      <c r="G113" s="71" t="str">
        <f t="shared" si="9"/>
        <v>Ancash</v>
      </c>
      <c r="L113" s="47">
        <f t="array" ref="L113">IF($F113=L$6,0,SUM(($E113=1)*(L$111=1)*(L$6=core.xy.ggsn)*($F113=$F$112:$F$136)))</f>
        <v>0</v>
      </c>
      <c r="M113" s="47">
        <f t="array" ref="M113">IF($F113=M$6,0,SUM(($E113=1)*(M$111=1)*(M$6=core.xy.ggsn)*($F113=$F$112:$F$136)))</f>
        <v>0</v>
      </c>
      <c r="N113" s="47">
        <f t="array" ref="N113">IF($F113=N$6,0,SUM(($E113=1)*(N$111=1)*(N$6=core.xy.ggsn)*($F113=$F$112:$F$136)))</f>
        <v>0</v>
      </c>
      <c r="O113" s="47">
        <f t="array" ref="O113">IF($F113=O$6,0,SUM(($E113=1)*(O$111=1)*(O$6=core.xy.ggsn)*($F113=$F$112:$F$136)))</f>
        <v>0</v>
      </c>
      <c r="P113" s="47">
        <f t="array" ref="P113">IF($F113=P$6,0,SUM(($E113=1)*(P$111=1)*(P$6=core.xy.ggsn)*($F113=$F$112:$F$136)))</f>
        <v>0</v>
      </c>
      <c r="Q113" s="47">
        <f t="array" ref="Q113">IF($F113=Q$6,0,SUM(($E113=1)*(Q$111=1)*(Q$6=core.xy.ggsn)*($F113=$F$112:$F$136)))</f>
        <v>0</v>
      </c>
      <c r="R113" s="47">
        <f t="array" ref="R113">IF($F113=R$6,0,SUM(($E113=1)*(R$111=1)*(R$6=core.xy.ggsn)*($F113=$F$112:$F$136)))</f>
        <v>0</v>
      </c>
      <c r="S113" s="47">
        <f t="array" ref="S113">IF($F113=S$6,0,SUM(($E113=1)*(S$111=1)*(S$6=core.xy.ggsn)*($F113=$F$112:$F$136)))</f>
        <v>0</v>
      </c>
      <c r="T113" s="47">
        <f t="array" ref="T113">IF($F113=T$6,0,SUM(($E113=1)*(T$111=1)*(T$6=core.xy.ggsn)*($F113=$F$112:$F$136)))</f>
        <v>0</v>
      </c>
      <c r="U113" s="47">
        <f t="array" ref="U113">IF($F113=U$6,0,SUM(($E113=1)*(U$111=1)*(U$6=core.xy.ggsn)*($F113=$F$112:$F$136)))</f>
        <v>0</v>
      </c>
      <c r="V113" s="47">
        <f t="array" ref="V113">IF($F113=V$6,0,SUM(($E113=1)*(V$111=1)*(V$6=core.xy.ggsn)*($F113=$F$112:$F$136)))</f>
        <v>0</v>
      </c>
      <c r="W113" s="47">
        <f t="array" ref="W113">IF($F113=W$6,0,SUM(($E113=1)*(W$111=1)*(W$6=core.xy.ggsn)*($F113=$F$112:$F$136)))</f>
        <v>0</v>
      </c>
      <c r="X113" s="47">
        <f t="array" ref="X113">IF($F113=X$6,0,SUM(($E113=1)*(X$111=1)*(X$6=core.xy.ggsn)*($F113=$F$112:$F$136)))</f>
        <v>0</v>
      </c>
      <c r="Y113" s="47">
        <f t="array" ref="Y113">IF($F113=Y$6,0,SUM(($E113=1)*(Y$111=1)*(Y$6=core.xy.ggsn)*($F113=$F$112:$F$136)))</f>
        <v>0</v>
      </c>
      <c r="Z113" s="47">
        <f t="array" ref="Z113">IF($F113=Z$6,0,SUM(($E113=1)*(Z$111=1)*(Z$6=core.xy.ggsn)*($F113=$F$112:$F$136)))</f>
        <v>0</v>
      </c>
      <c r="AA113" s="47">
        <f t="array" ref="AA113">IF($F113=AA$6,0,SUM(($E113=1)*(AA$111=1)*(AA$6=core.xy.ggsn)*($F113=$F$112:$F$136)))</f>
        <v>0</v>
      </c>
      <c r="AB113" s="47">
        <f t="array" ref="AB113">IF($F113=AB$6,0,SUM(($E113=1)*(AB$111=1)*(AB$6=core.xy.ggsn)*($F113=$F$112:$F$136)))</f>
        <v>0</v>
      </c>
      <c r="AC113" s="47">
        <f t="array" ref="AC113">IF($F113=AC$6,0,SUM(($E113=1)*(AC$111=1)*(AC$6=core.xy.ggsn)*($F113=$F$112:$F$136)))</f>
        <v>0</v>
      </c>
      <c r="AD113" s="47">
        <f t="array" ref="AD113">IF($F113=AD$6,0,SUM(($E113=1)*(AD$111=1)*(AD$6=core.xy.ggsn)*($F113=$F$112:$F$136)))</f>
        <v>0</v>
      </c>
      <c r="AE113" s="47">
        <f t="array" ref="AE113">IF($F113=AE$6,0,SUM(($E113=1)*(AE$111=1)*(AE$6=core.xy.ggsn)*($F113=$F$112:$F$136)))</f>
        <v>0</v>
      </c>
      <c r="AF113" s="47">
        <f t="array" ref="AF113">IF($F113=AF$6,0,SUM(($E113=1)*(AF$111=1)*(AF$6=core.xy.ggsn)*($F113=$F$112:$F$136)))</f>
        <v>0</v>
      </c>
      <c r="AG113" s="47">
        <f t="array" ref="AG113">IF($F113=AG$6,0,SUM(($E113=1)*(AG$111=1)*(AG$6=core.xy.ggsn)*($F113=$F$112:$F$136)))</f>
        <v>0</v>
      </c>
      <c r="AH113" s="47">
        <f t="array" ref="AH113">IF($F113=AH$6,0,SUM(($E113=1)*(AH$111=1)*(AH$6=core.xy.ggsn)*($F113=$F$112:$F$136)))</f>
        <v>0</v>
      </c>
      <c r="AI113" s="47">
        <f t="array" ref="AI113">IF($F113=AI$6,0,SUM(($E113=1)*(AI$111=1)*(AI$6=core.xy.ggsn)*($F113=$F$112:$F$136)))</f>
        <v>0</v>
      </c>
      <c r="AJ113" s="47">
        <f t="array" ref="AJ113">IF($F113=AJ$6,0,SUM(($E113=1)*(AJ$111=1)*(AJ$6=core.xy.ggsn)*($F113=$F$112:$F$136)))</f>
        <v>0</v>
      </c>
    </row>
    <row r="114" spans="5:36" outlineLevel="2" x14ac:dyDescent="0.3">
      <c r="E114" s="33">
        <f t="shared" si="8"/>
        <v>0</v>
      </c>
      <c r="F114" s="70">
        <v>3</v>
      </c>
      <c r="G114" s="71" t="str">
        <f t="shared" si="9"/>
        <v>Apurímac</v>
      </c>
      <c r="L114" s="47">
        <f t="array" ref="L114">IF($F114=L$6,0,SUM(($E114=1)*(L$111=1)*(L$6=core.xy.ggsn)*($F114=$F$112:$F$136)))</f>
        <v>0</v>
      </c>
      <c r="M114" s="47">
        <f t="array" ref="M114">IF($F114=M$6,0,SUM(($E114=1)*(M$111=1)*(M$6=core.xy.ggsn)*($F114=$F$112:$F$136)))</f>
        <v>0</v>
      </c>
      <c r="N114" s="47">
        <f t="array" ref="N114">IF($F114=N$6,0,SUM(($E114=1)*(N$111=1)*(N$6=core.xy.ggsn)*($F114=$F$112:$F$136)))</f>
        <v>0</v>
      </c>
      <c r="O114" s="47">
        <f t="array" ref="O114">IF($F114=O$6,0,SUM(($E114=1)*(O$111=1)*(O$6=core.xy.ggsn)*($F114=$F$112:$F$136)))</f>
        <v>0</v>
      </c>
      <c r="P114" s="47">
        <f t="array" ref="P114">IF($F114=P$6,0,SUM(($E114=1)*(P$111=1)*(P$6=core.xy.ggsn)*($F114=$F$112:$F$136)))</f>
        <v>0</v>
      </c>
      <c r="Q114" s="47">
        <f t="array" ref="Q114">IF($F114=Q$6,0,SUM(($E114=1)*(Q$111=1)*(Q$6=core.xy.ggsn)*($F114=$F$112:$F$136)))</f>
        <v>0</v>
      </c>
      <c r="R114" s="47">
        <f t="array" ref="R114">IF($F114=R$6,0,SUM(($E114=1)*(R$111=1)*(R$6=core.xy.ggsn)*($F114=$F$112:$F$136)))</f>
        <v>0</v>
      </c>
      <c r="S114" s="47">
        <f t="array" ref="S114">IF($F114=S$6,0,SUM(($E114=1)*(S$111=1)*(S$6=core.xy.ggsn)*($F114=$F$112:$F$136)))</f>
        <v>0</v>
      </c>
      <c r="T114" s="47">
        <f t="array" ref="T114">IF($F114=T$6,0,SUM(($E114=1)*(T$111=1)*(T$6=core.xy.ggsn)*($F114=$F$112:$F$136)))</f>
        <v>0</v>
      </c>
      <c r="U114" s="47">
        <f t="array" ref="U114">IF($F114=U$6,0,SUM(($E114=1)*(U$111=1)*(U$6=core.xy.ggsn)*($F114=$F$112:$F$136)))</f>
        <v>0</v>
      </c>
      <c r="V114" s="47">
        <f t="array" ref="V114">IF($F114=V$6,0,SUM(($E114=1)*(V$111=1)*(V$6=core.xy.ggsn)*($F114=$F$112:$F$136)))</f>
        <v>0</v>
      </c>
      <c r="W114" s="47">
        <f t="array" ref="W114">IF($F114=W$6,0,SUM(($E114=1)*(W$111=1)*(W$6=core.xy.ggsn)*($F114=$F$112:$F$136)))</f>
        <v>0</v>
      </c>
      <c r="X114" s="47">
        <f t="array" ref="X114">IF($F114=X$6,0,SUM(($E114=1)*(X$111=1)*(X$6=core.xy.ggsn)*($F114=$F$112:$F$136)))</f>
        <v>0</v>
      </c>
      <c r="Y114" s="47">
        <f t="array" ref="Y114">IF($F114=Y$6,0,SUM(($E114=1)*(Y$111=1)*(Y$6=core.xy.ggsn)*($F114=$F$112:$F$136)))</f>
        <v>0</v>
      </c>
      <c r="Z114" s="47">
        <f t="array" ref="Z114">IF($F114=Z$6,0,SUM(($E114=1)*(Z$111=1)*(Z$6=core.xy.ggsn)*($F114=$F$112:$F$136)))</f>
        <v>0</v>
      </c>
      <c r="AA114" s="47">
        <f t="array" ref="AA114">IF($F114=AA$6,0,SUM(($E114=1)*(AA$111=1)*(AA$6=core.xy.ggsn)*($F114=$F$112:$F$136)))</f>
        <v>0</v>
      </c>
      <c r="AB114" s="47">
        <f t="array" ref="AB114">IF($F114=AB$6,0,SUM(($E114=1)*(AB$111=1)*(AB$6=core.xy.ggsn)*($F114=$F$112:$F$136)))</f>
        <v>0</v>
      </c>
      <c r="AC114" s="47">
        <f t="array" ref="AC114">IF($F114=AC$6,0,SUM(($E114=1)*(AC$111=1)*(AC$6=core.xy.ggsn)*($F114=$F$112:$F$136)))</f>
        <v>0</v>
      </c>
      <c r="AD114" s="47">
        <f t="array" ref="AD114">IF($F114=AD$6,0,SUM(($E114=1)*(AD$111=1)*(AD$6=core.xy.ggsn)*($F114=$F$112:$F$136)))</f>
        <v>0</v>
      </c>
      <c r="AE114" s="47">
        <f t="array" ref="AE114">IF($F114=AE$6,0,SUM(($E114=1)*(AE$111=1)*(AE$6=core.xy.ggsn)*($F114=$F$112:$F$136)))</f>
        <v>0</v>
      </c>
      <c r="AF114" s="47">
        <f t="array" ref="AF114">IF($F114=AF$6,0,SUM(($E114=1)*(AF$111=1)*(AF$6=core.xy.ggsn)*($F114=$F$112:$F$136)))</f>
        <v>0</v>
      </c>
      <c r="AG114" s="47">
        <f t="array" ref="AG114">IF($F114=AG$6,0,SUM(($E114=1)*(AG$111=1)*(AG$6=core.xy.ggsn)*($F114=$F$112:$F$136)))</f>
        <v>0</v>
      </c>
      <c r="AH114" s="47">
        <f t="array" ref="AH114">IF($F114=AH$6,0,SUM(($E114=1)*(AH$111=1)*(AH$6=core.xy.ggsn)*($F114=$F$112:$F$136)))</f>
        <v>0</v>
      </c>
      <c r="AI114" s="47">
        <f t="array" ref="AI114">IF($F114=AI$6,0,SUM(($E114=1)*(AI$111=1)*(AI$6=core.xy.ggsn)*($F114=$F$112:$F$136)))</f>
        <v>0</v>
      </c>
      <c r="AJ114" s="47">
        <f t="array" ref="AJ114">IF($F114=AJ$6,0,SUM(($E114=1)*(AJ$111=1)*(AJ$6=core.xy.ggsn)*($F114=$F$112:$F$136)))</f>
        <v>0</v>
      </c>
    </row>
    <row r="115" spans="5:36" outlineLevel="2" x14ac:dyDescent="0.3">
      <c r="E115" s="33">
        <f t="shared" si="8"/>
        <v>0</v>
      </c>
      <c r="F115" s="70">
        <v>4</v>
      </c>
      <c r="G115" s="71" t="str">
        <f t="shared" si="9"/>
        <v>Arequipa</v>
      </c>
      <c r="L115" s="47">
        <f t="array" ref="L115">IF($F115=L$6,0,SUM(($E115=1)*(L$111=1)*(L$6=core.xy.ggsn)*($F115=$F$112:$F$136)))</f>
        <v>0</v>
      </c>
      <c r="M115" s="47">
        <f t="array" ref="M115">IF($F115=M$6,0,SUM(($E115=1)*(M$111=1)*(M$6=core.xy.ggsn)*($F115=$F$112:$F$136)))</f>
        <v>0</v>
      </c>
      <c r="N115" s="47">
        <f t="array" ref="N115">IF($F115=N$6,0,SUM(($E115=1)*(N$111=1)*(N$6=core.xy.ggsn)*($F115=$F$112:$F$136)))</f>
        <v>0</v>
      </c>
      <c r="O115" s="47">
        <f t="array" ref="O115">IF($F115=O$6,0,SUM(($E115=1)*(O$111=1)*(O$6=core.xy.ggsn)*($F115=$F$112:$F$136)))</f>
        <v>0</v>
      </c>
      <c r="P115" s="47">
        <f t="array" ref="P115">IF($F115=P$6,0,SUM(($E115=1)*(P$111=1)*(P$6=core.xy.ggsn)*($F115=$F$112:$F$136)))</f>
        <v>0</v>
      </c>
      <c r="Q115" s="47">
        <f t="array" ref="Q115">IF($F115=Q$6,0,SUM(($E115=1)*(Q$111=1)*(Q$6=core.xy.ggsn)*($F115=$F$112:$F$136)))</f>
        <v>0</v>
      </c>
      <c r="R115" s="47">
        <f t="array" ref="R115">IF($F115=R$6,0,SUM(($E115=1)*(R$111=1)*(R$6=core.xy.ggsn)*($F115=$F$112:$F$136)))</f>
        <v>0</v>
      </c>
      <c r="S115" s="47">
        <f t="array" ref="S115">IF($F115=S$6,0,SUM(($E115=1)*(S$111=1)*(S$6=core.xy.ggsn)*($F115=$F$112:$F$136)))</f>
        <v>0</v>
      </c>
      <c r="T115" s="47">
        <f t="array" ref="T115">IF($F115=T$6,0,SUM(($E115=1)*(T$111=1)*(T$6=core.xy.ggsn)*($F115=$F$112:$F$136)))</f>
        <v>0</v>
      </c>
      <c r="U115" s="47">
        <f t="array" ref="U115">IF($F115=U$6,0,SUM(($E115=1)*(U$111=1)*(U$6=core.xy.ggsn)*($F115=$F$112:$F$136)))</f>
        <v>0</v>
      </c>
      <c r="V115" s="47">
        <f t="array" ref="V115">IF($F115=V$6,0,SUM(($E115=1)*(V$111=1)*(V$6=core.xy.ggsn)*($F115=$F$112:$F$136)))</f>
        <v>0</v>
      </c>
      <c r="W115" s="47">
        <f t="array" ref="W115">IF($F115=W$6,0,SUM(($E115=1)*(W$111=1)*(W$6=core.xy.ggsn)*($F115=$F$112:$F$136)))</f>
        <v>0</v>
      </c>
      <c r="X115" s="47">
        <f t="array" ref="X115">IF($F115=X$6,0,SUM(($E115=1)*(X$111=1)*(X$6=core.xy.ggsn)*($F115=$F$112:$F$136)))</f>
        <v>0</v>
      </c>
      <c r="Y115" s="47">
        <f t="array" ref="Y115">IF($F115=Y$6,0,SUM(($E115=1)*(Y$111=1)*(Y$6=core.xy.ggsn)*($F115=$F$112:$F$136)))</f>
        <v>0</v>
      </c>
      <c r="Z115" s="47">
        <f t="array" ref="Z115">IF($F115=Z$6,0,SUM(($E115=1)*(Z$111=1)*(Z$6=core.xy.ggsn)*($F115=$F$112:$F$136)))</f>
        <v>0</v>
      </c>
      <c r="AA115" s="47">
        <f t="array" ref="AA115">IF($F115=AA$6,0,SUM(($E115=1)*(AA$111=1)*(AA$6=core.xy.ggsn)*($F115=$F$112:$F$136)))</f>
        <v>0</v>
      </c>
      <c r="AB115" s="47">
        <f t="array" ref="AB115">IF($F115=AB$6,0,SUM(($E115=1)*(AB$111=1)*(AB$6=core.xy.ggsn)*($F115=$F$112:$F$136)))</f>
        <v>0</v>
      </c>
      <c r="AC115" s="47">
        <f t="array" ref="AC115">IF($F115=AC$6,0,SUM(($E115=1)*(AC$111=1)*(AC$6=core.xy.ggsn)*($F115=$F$112:$F$136)))</f>
        <v>0</v>
      </c>
      <c r="AD115" s="47">
        <f t="array" ref="AD115">IF($F115=AD$6,0,SUM(($E115=1)*(AD$111=1)*(AD$6=core.xy.ggsn)*($F115=$F$112:$F$136)))</f>
        <v>0</v>
      </c>
      <c r="AE115" s="47">
        <f t="array" ref="AE115">IF($F115=AE$6,0,SUM(($E115=1)*(AE$111=1)*(AE$6=core.xy.ggsn)*($F115=$F$112:$F$136)))</f>
        <v>0</v>
      </c>
      <c r="AF115" s="47">
        <f t="array" ref="AF115">IF($F115=AF$6,0,SUM(($E115=1)*(AF$111=1)*(AF$6=core.xy.ggsn)*($F115=$F$112:$F$136)))</f>
        <v>0</v>
      </c>
      <c r="AG115" s="47">
        <f t="array" ref="AG115">IF($F115=AG$6,0,SUM(($E115=1)*(AG$111=1)*(AG$6=core.xy.ggsn)*($F115=$F$112:$F$136)))</f>
        <v>0</v>
      </c>
      <c r="AH115" s="47">
        <f t="array" ref="AH115">IF($F115=AH$6,0,SUM(($E115=1)*(AH$111=1)*(AH$6=core.xy.ggsn)*($F115=$F$112:$F$136)))</f>
        <v>0</v>
      </c>
      <c r="AI115" s="47">
        <f t="array" ref="AI115">IF($F115=AI$6,0,SUM(($E115=1)*(AI$111=1)*(AI$6=core.xy.ggsn)*($F115=$F$112:$F$136)))</f>
        <v>0</v>
      </c>
      <c r="AJ115" s="47">
        <f t="array" ref="AJ115">IF($F115=AJ$6,0,SUM(($E115=1)*(AJ$111=1)*(AJ$6=core.xy.ggsn)*($F115=$F$112:$F$136)))</f>
        <v>0</v>
      </c>
    </row>
    <row r="116" spans="5:36" outlineLevel="2" x14ac:dyDescent="0.3">
      <c r="E116" s="33">
        <f t="shared" si="8"/>
        <v>1</v>
      </c>
      <c r="F116" s="70">
        <v>5</v>
      </c>
      <c r="G116" s="71" t="str">
        <f t="shared" si="9"/>
        <v>Ayacucho</v>
      </c>
      <c r="L116" s="47">
        <f t="array" ref="L116">IF($F116=L$6,0,SUM(($E116=1)*(L$111=1)*(L$6=core.xy.ggsn)*($F116=$F$112:$F$136)))</f>
        <v>0</v>
      </c>
      <c r="M116" s="47">
        <f t="array" ref="M116">IF($F116=M$6,0,SUM(($E116=1)*(M$111=1)*(M$6=core.xy.ggsn)*($F116=$F$112:$F$136)))</f>
        <v>0</v>
      </c>
      <c r="N116" s="47">
        <f t="array" ref="N116">IF($F116=N$6,0,SUM(($E116=1)*(N$111=1)*(N$6=core.xy.ggsn)*($F116=$F$112:$F$136)))</f>
        <v>0</v>
      </c>
      <c r="O116" s="47">
        <f t="array" ref="O116">IF($F116=O$6,0,SUM(($E116=1)*(O$111=1)*(O$6=core.xy.ggsn)*($F116=$F$112:$F$136)))</f>
        <v>0</v>
      </c>
      <c r="P116" s="47">
        <f t="array" ref="P116">IF($F116=P$6,0,SUM(($E116=1)*(P$111=1)*(P$6=core.xy.ggsn)*($F116=$F$112:$F$136)))</f>
        <v>0</v>
      </c>
      <c r="Q116" s="47">
        <f t="array" ref="Q116">IF($F116=Q$6,0,SUM(($E116=1)*(Q$111=1)*(Q$6=core.xy.ggsn)*($F116=$F$112:$F$136)))</f>
        <v>0</v>
      </c>
      <c r="R116" s="47">
        <f t="array" ref="R116">IF($F116=R$6,0,SUM(($E116=1)*(R$111=1)*(R$6=core.xy.ggsn)*($F116=$F$112:$F$136)))</f>
        <v>0</v>
      </c>
      <c r="S116" s="47">
        <f t="array" ref="S116">IF($F116=S$6,0,SUM(($E116=1)*(S$111=1)*(S$6=core.xy.ggsn)*($F116=$F$112:$F$136)))</f>
        <v>0</v>
      </c>
      <c r="T116" s="47">
        <f t="array" ref="T116">IF($F116=T$6,0,SUM(($E116=1)*(T$111=1)*(T$6=core.xy.ggsn)*($F116=$F$112:$F$136)))</f>
        <v>0</v>
      </c>
      <c r="U116" s="47">
        <f t="array" ref="U116">IF($F116=U$6,0,SUM(($E116=1)*(U$111=1)*(U$6=core.xy.ggsn)*($F116=$F$112:$F$136)))</f>
        <v>0</v>
      </c>
      <c r="V116" s="47">
        <f t="array" ref="V116">IF($F116=V$6,0,SUM(($E116=1)*(V$111=1)*(V$6=core.xy.ggsn)*($F116=$F$112:$F$136)))</f>
        <v>0</v>
      </c>
      <c r="W116" s="47">
        <f t="array" ref="W116">IF($F116=W$6,0,SUM(($E116=1)*(W$111=1)*(W$6=core.xy.ggsn)*($F116=$F$112:$F$136)))</f>
        <v>0</v>
      </c>
      <c r="X116" s="47">
        <f t="array" ref="X116">IF($F116=X$6,0,SUM(($E116=1)*(X$111=1)*(X$6=core.xy.ggsn)*($F116=$F$112:$F$136)))</f>
        <v>0</v>
      </c>
      <c r="Y116" s="47">
        <f t="array" ref="Y116">IF($F116=Y$6,0,SUM(($E116=1)*(Y$111=1)*(Y$6=core.xy.ggsn)*($F116=$F$112:$F$136)))</f>
        <v>0</v>
      </c>
      <c r="Z116" s="47">
        <f t="array" ref="Z116">IF($F116=Z$6,0,SUM(($E116=1)*(Z$111=1)*(Z$6=core.xy.ggsn)*($F116=$F$112:$F$136)))</f>
        <v>0</v>
      </c>
      <c r="AA116" s="47">
        <f t="array" ref="AA116">IF($F116=AA$6,0,SUM(($E116=1)*(AA$111=1)*(AA$6=core.xy.ggsn)*($F116=$F$112:$F$136)))</f>
        <v>0</v>
      </c>
      <c r="AB116" s="47">
        <f t="array" ref="AB116">IF($F116=AB$6,0,SUM(($E116=1)*(AB$111=1)*(AB$6=core.xy.ggsn)*($F116=$F$112:$F$136)))</f>
        <v>0</v>
      </c>
      <c r="AC116" s="47">
        <f t="array" ref="AC116">IF($F116=AC$6,0,SUM(($E116=1)*(AC$111=1)*(AC$6=core.xy.ggsn)*($F116=$F$112:$F$136)))</f>
        <v>0</v>
      </c>
      <c r="AD116" s="47">
        <f t="array" ref="AD116">IF($F116=AD$6,0,SUM(($E116=1)*(AD$111=1)*(AD$6=core.xy.ggsn)*($F116=$F$112:$F$136)))</f>
        <v>0</v>
      </c>
      <c r="AE116" s="47">
        <f t="array" ref="AE116">IF($F116=AE$6,0,SUM(($E116=1)*(AE$111=1)*(AE$6=core.xy.ggsn)*($F116=$F$112:$F$136)))</f>
        <v>0</v>
      </c>
      <c r="AF116" s="47">
        <f t="array" ref="AF116">IF($F116=AF$6,0,SUM(($E116=1)*(AF$111=1)*(AF$6=core.xy.ggsn)*($F116=$F$112:$F$136)))</f>
        <v>0</v>
      </c>
      <c r="AG116" s="47">
        <f t="array" ref="AG116">IF($F116=AG$6,0,SUM(($E116=1)*(AG$111=1)*(AG$6=core.xy.ggsn)*($F116=$F$112:$F$136)))</f>
        <v>0</v>
      </c>
      <c r="AH116" s="47">
        <f t="array" ref="AH116">IF($F116=AH$6,0,SUM(($E116=1)*(AH$111=1)*(AH$6=core.xy.ggsn)*($F116=$F$112:$F$136)))</f>
        <v>0</v>
      </c>
      <c r="AI116" s="47">
        <f t="array" ref="AI116">IF($F116=AI$6,0,SUM(($E116=1)*(AI$111=1)*(AI$6=core.xy.ggsn)*($F116=$F$112:$F$136)))</f>
        <v>0</v>
      </c>
      <c r="AJ116" s="47">
        <f t="array" ref="AJ116">IF($F116=AJ$6,0,SUM(($E116=1)*(AJ$111=1)*(AJ$6=core.xy.ggsn)*($F116=$F$112:$F$136)))</f>
        <v>0</v>
      </c>
    </row>
    <row r="117" spans="5:36" outlineLevel="2" x14ac:dyDescent="0.3">
      <c r="E117" s="33">
        <f t="shared" si="8"/>
        <v>0</v>
      </c>
      <c r="F117" s="70">
        <v>6</v>
      </c>
      <c r="G117" s="71" t="str">
        <f t="shared" si="9"/>
        <v>Cajamarca</v>
      </c>
      <c r="L117" s="47">
        <f t="array" ref="L117">IF($F117=L$6,0,SUM(($E117=1)*(L$111=1)*(L$6=core.xy.ggsn)*($F117=$F$112:$F$136)))</f>
        <v>0</v>
      </c>
      <c r="M117" s="47">
        <f t="array" ref="M117">IF($F117=M$6,0,SUM(($E117=1)*(M$111=1)*(M$6=core.xy.ggsn)*($F117=$F$112:$F$136)))</f>
        <v>0</v>
      </c>
      <c r="N117" s="47">
        <f t="array" ref="N117">IF($F117=N$6,0,SUM(($E117=1)*(N$111=1)*(N$6=core.xy.ggsn)*($F117=$F$112:$F$136)))</f>
        <v>0</v>
      </c>
      <c r="O117" s="47">
        <f t="array" ref="O117">IF($F117=O$6,0,SUM(($E117=1)*(O$111=1)*(O$6=core.xy.ggsn)*($F117=$F$112:$F$136)))</f>
        <v>0</v>
      </c>
      <c r="P117" s="47">
        <f t="array" ref="P117">IF($F117=P$6,0,SUM(($E117=1)*(P$111=1)*(P$6=core.xy.ggsn)*($F117=$F$112:$F$136)))</f>
        <v>0</v>
      </c>
      <c r="Q117" s="47">
        <f t="array" ref="Q117">IF($F117=Q$6,0,SUM(($E117=1)*(Q$111=1)*(Q$6=core.xy.ggsn)*($F117=$F$112:$F$136)))</f>
        <v>0</v>
      </c>
      <c r="R117" s="47">
        <f t="array" ref="R117">IF($F117=R$6,0,SUM(($E117=1)*(R$111=1)*(R$6=core.xy.ggsn)*($F117=$F$112:$F$136)))</f>
        <v>0</v>
      </c>
      <c r="S117" s="47">
        <f t="array" ref="S117">IF($F117=S$6,0,SUM(($E117=1)*(S$111=1)*(S$6=core.xy.ggsn)*($F117=$F$112:$F$136)))</f>
        <v>0</v>
      </c>
      <c r="T117" s="47">
        <f t="array" ref="T117">IF($F117=T$6,0,SUM(($E117=1)*(T$111=1)*(T$6=core.xy.ggsn)*($F117=$F$112:$F$136)))</f>
        <v>0</v>
      </c>
      <c r="U117" s="47">
        <f t="array" ref="U117">IF($F117=U$6,0,SUM(($E117=1)*(U$111=1)*(U$6=core.xy.ggsn)*($F117=$F$112:$F$136)))</f>
        <v>0</v>
      </c>
      <c r="V117" s="47">
        <f t="array" ref="V117">IF($F117=V$6,0,SUM(($E117=1)*(V$111=1)*(V$6=core.xy.ggsn)*($F117=$F$112:$F$136)))</f>
        <v>0</v>
      </c>
      <c r="W117" s="47">
        <f t="array" ref="W117">IF($F117=W$6,0,SUM(($E117=1)*(W$111=1)*(W$6=core.xy.ggsn)*($F117=$F$112:$F$136)))</f>
        <v>0</v>
      </c>
      <c r="X117" s="47">
        <f t="array" ref="X117">IF($F117=X$6,0,SUM(($E117=1)*(X$111=1)*(X$6=core.xy.ggsn)*($F117=$F$112:$F$136)))</f>
        <v>0</v>
      </c>
      <c r="Y117" s="47">
        <f t="array" ref="Y117">IF($F117=Y$6,0,SUM(($E117=1)*(Y$111=1)*(Y$6=core.xy.ggsn)*($F117=$F$112:$F$136)))</f>
        <v>0</v>
      </c>
      <c r="Z117" s="47">
        <f t="array" ref="Z117">IF($F117=Z$6,0,SUM(($E117=1)*(Z$111=1)*(Z$6=core.xy.ggsn)*($F117=$F$112:$F$136)))</f>
        <v>0</v>
      </c>
      <c r="AA117" s="47">
        <f t="array" ref="AA117">IF($F117=AA$6,0,SUM(($E117=1)*(AA$111=1)*(AA$6=core.xy.ggsn)*($F117=$F$112:$F$136)))</f>
        <v>0</v>
      </c>
      <c r="AB117" s="47">
        <f t="array" ref="AB117">IF($F117=AB$6,0,SUM(($E117=1)*(AB$111=1)*(AB$6=core.xy.ggsn)*($F117=$F$112:$F$136)))</f>
        <v>0</v>
      </c>
      <c r="AC117" s="47">
        <f t="array" ref="AC117">IF($F117=AC$6,0,SUM(($E117=1)*(AC$111=1)*(AC$6=core.xy.ggsn)*($F117=$F$112:$F$136)))</f>
        <v>0</v>
      </c>
      <c r="AD117" s="47">
        <f t="array" ref="AD117">IF($F117=AD$6,0,SUM(($E117=1)*(AD$111=1)*(AD$6=core.xy.ggsn)*($F117=$F$112:$F$136)))</f>
        <v>0</v>
      </c>
      <c r="AE117" s="47">
        <f t="array" ref="AE117">IF($F117=AE$6,0,SUM(($E117=1)*(AE$111=1)*(AE$6=core.xy.ggsn)*($F117=$F$112:$F$136)))</f>
        <v>0</v>
      </c>
      <c r="AF117" s="47">
        <f t="array" ref="AF117">IF($F117=AF$6,0,SUM(($E117=1)*(AF$111=1)*(AF$6=core.xy.ggsn)*($F117=$F$112:$F$136)))</f>
        <v>0</v>
      </c>
      <c r="AG117" s="47">
        <f t="array" ref="AG117">IF($F117=AG$6,0,SUM(($E117=1)*(AG$111=1)*(AG$6=core.xy.ggsn)*($F117=$F$112:$F$136)))</f>
        <v>0</v>
      </c>
      <c r="AH117" s="47">
        <f t="array" ref="AH117">IF($F117=AH$6,0,SUM(($E117=1)*(AH$111=1)*(AH$6=core.xy.ggsn)*($F117=$F$112:$F$136)))</f>
        <v>0</v>
      </c>
      <c r="AI117" s="47">
        <f t="array" ref="AI117">IF($F117=AI$6,0,SUM(($E117=1)*(AI$111=1)*(AI$6=core.xy.ggsn)*($F117=$F$112:$F$136)))</f>
        <v>0</v>
      </c>
      <c r="AJ117" s="47">
        <f t="array" ref="AJ117">IF($F117=AJ$6,0,SUM(($E117=1)*(AJ$111=1)*(AJ$6=core.xy.ggsn)*($F117=$F$112:$F$136)))</f>
        <v>0</v>
      </c>
    </row>
    <row r="118" spans="5:36" outlineLevel="2" x14ac:dyDescent="0.3">
      <c r="E118" s="33">
        <f t="shared" si="8"/>
        <v>0</v>
      </c>
      <c r="F118" s="70">
        <v>7</v>
      </c>
      <c r="G118" s="71" t="str">
        <f t="shared" si="9"/>
        <v>Callao</v>
      </c>
      <c r="L118" s="47">
        <f t="array" ref="L118">IF($F118=L$6,0,SUM(($E118=1)*(L$111=1)*(L$6=core.xy.ggsn)*($F118=$F$112:$F$136)))</f>
        <v>0</v>
      </c>
      <c r="M118" s="47">
        <f t="array" ref="M118">IF($F118=M$6,0,SUM(($E118=1)*(M$111=1)*(M$6=core.xy.ggsn)*($F118=$F$112:$F$136)))</f>
        <v>0</v>
      </c>
      <c r="N118" s="47">
        <f t="array" ref="N118">IF($F118=N$6,0,SUM(($E118=1)*(N$111=1)*(N$6=core.xy.ggsn)*($F118=$F$112:$F$136)))</f>
        <v>0</v>
      </c>
      <c r="O118" s="47">
        <f t="array" ref="O118">IF($F118=O$6,0,SUM(($E118=1)*(O$111=1)*(O$6=core.xy.ggsn)*($F118=$F$112:$F$136)))</f>
        <v>0</v>
      </c>
      <c r="P118" s="47">
        <f t="array" ref="P118">IF($F118=P$6,0,SUM(($E118=1)*(P$111=1)*(P$6=core.xy.ggsn)*($F118=$F$112:$F$136)))</f>
        <v>0</v>
      </c>
      <c r="Q118" s="47">
        <f t="array" ref="Q118">IF($F118=Q$6,0,SUM(($E118=1)*(Q$111=1)*(Q$6=core.xy.ggsn)*($F118=$F$112:$F$136)))</f>
        <v>0</v>
      </c>
      <c r="R118" s="47">
        <f t="array" ref="R118">IF($F118=R$6,0,SUM(($E118=1)*(R$111=1)*(R$6=core.xy.ggsn)*($F118=$F$112:$F$136)))</f>
        <v>0</v>
      </c>
      <c r="S118" s="47">
        <f t="array" ref="S118">IF($F118=S$6,0,SUM(($E118=1)*(S$111=1)*(S$6=core.xy.ggsn)*($F118=$F$112:$F$136)))</f>
        <v>0</v>
      </c>
      <c r="T118" s="47">
        <f t="array" ref="T118">IF($F118=T$6,0,SUM(($E118=1)*(T$111=1)*(T$6=core.xy.ggsn)*($F118=$F$112:$F$136)))</f>
        <v>0</v>
      </c>
      <c r="U118" s="47">
        <f t="array" ref="U118">IF($F118=U$6,0,SUM(($E118=1)*(U$111=1)*(U$6=core.xy.ggsn)*($F118=$F$112:$F$136)))</f>
        <v>0</v>
      </c>
      <c r="V118" s="47">
        <f t="array" ref="V118">IF($F118=V$6,0,SUM(($E118=1)*(V$111=1)*(V$6=core.xy.ggsn)*($F118=$F$112:$F$136)))</f>
        <v>0</v>
      </c>
      <c r="W118" s="47">
        <f t="array" ref="W118">IF($F118=W$6,0,SUM(($E118=1)*(W$111=1)*(W$6=core.xy.ggsn)*($F118=$F$112:$F$136)))</f>
        <v>0</v>
      </c>
      <c r="X118" s="47">
        <f t="array" ref="X118">IF($F118=X$6,0,SUM(($E118=1)*(X$111=1)*(X$6=core.xy.ggsn)*($F118=$F$112:$F$136)))</f>
        <v>0</v>
      </c>
      <c r="Y118" s="47">
        <f t="array" ref="Y118">IF($F118=Y$6,0,SUM(($E118=1)*(Y$111=1)*(Y$6=core.xy.ggsn)*($F118=$F$112:$F$136)))</f>
        <v>0</v>
      </c>
      <c r="Z118" s="47">
        <f t="array" ref="Z118">IF($F118=Z$6,0,SUM(($E118=1)*(Z$111=1)*(Z$6=core.xy.ggsn)*($F118=$F$112:$F$136)))</f>
        <v>0</v>
      </c>
      <c r="AA118" s="47">
        <f t="array" ref="AA118">IF($F118=AA$6,0,SUM(($E118=1)*(AA$111=1)*(AA$6=core.xy.ggsn)*($F118=$F$112:$F$136)))</f>
        <v>0</v>
      </c>
      <c r="AB118" s="47">
        <f t="array" ref="AB118">IF($F118=AB$6,0,SUM(($E118=1)*(AB$111=1)*(AB$6=core.xy.ggsn)*($F118=$F$112:$F$136)))</f>
        <v>0</v>
      </c>
      <c r="AC118" s="47">
        <f t="array" ref="AC118">IF($F118=AC$6,0,SUM(($E118=1)*(AC$111=1)*(AC$6=core.xy.ggsn)*($F118=$F$112:$F$136)))</f>
        <v>0</v>
      </c>
      <c r="AD118" s="47">
        <f t="array" ref="AD118">IF($F118=AD$6,0,SUM(($E118=1)*(AD$111=1)*(AD$6=core.xy.ggsn)*($F118=$F$112:$F$136)))</f>
        <v>0</v>
      </c>
      <c r="AE118" s="47">
        <f t="array" ref="AE118">IF($F118=AE$6,0,SUM(($E118=1)*(AE$111=1)*(AE$6=core.xy.ggsn)*($F118=$F$112:$F$136)))</f>
        <v>0</v>
      </c>
      <c r="AF118" s="47">
        <f t="array" ref="AF118">IF($F118=AF$6,0,SUM(($E118=1)*(AF$111=1)*(AF$6=core.xy.ggsn)*($F118=$F$112:$F$136)))</f>
        <v>0</v>
      </c>
      <c r="AG118" s="47">
        <f t="array" ref="AG118">IF($F118=AG$6,0,SUM(($E118=1)*(AG$111=1)*(AG$6=core.xy.ggsn)*($F118=$F$112:$F$136)))</f>
        <v>0</v>
      </c>
      <c r="AH118" s="47">
        <f t="array" ref="AH118">IF($F118=AH$6,0,SUM(($E118=1)*(AH$111=1)*(AH$6=core.xy.ggsn)*($F118=$F$112:$F$136)))</f>
        <v>0</v>
      </c>
      <c r="AI118" s="47">
        <f t="array" ref="AI118">IF($F118=AI$6,0,SUM(($E118=1)*(AI$111=1)*(AI$6=core.xy.ggsn)*($F118=$F$112:$F$136)))</f>
        <v>0</v>
      </c>
      <c r="AJ118" s="47">
        <f t="array" ref="AJ118">IF($F118=AJ$6,0,SUM(($E118=1)*(AJ$111=1)*(AJ$6=core.xy.ggsn)*($F118=$F$112:$F$136)))</f>
        <v>0</v>
      </c>
    </row>
    <row r="119" spans="5:36" outlineLevel="2" x14ac:dyDescent="0.3">
      <c r="E119" s="33">
        <f t="shared" si="8"/>
        <v>0</v>
      </c>
      <c r="F119" s="70">
        <v>8</v>
      </c>
      <c r="G119" s="71" t="str">
        <f t="shared" si="9"/>
        <v>Cusco</v>
      </c>
      <c r="L119" s="47">
        <f t="array" ref="L119">IF($F119=L$6,0,SUM(($E119=1)*(L$111=1)*(L$6=core.xy.ggsn)*($F119=$F$112:$F$136)))</f>
        <v>0</v>
      </c>
      <c r="M119" s="47">
        <f t="array" ref="M119">IF($F119=M$6,0,SUM(($E119=1)*(M$111=1)*(M$6=core.xy.ggsn)*($F119=$F$112:$F$136)))</f>
        <v>0</v>
      </c>
      <c r="N119" s="47">
        <f t="array" ref="N119">IF($F119=N$6,0,SUM(($E119=1)*(N$111=1)*(N$6=core.xy.ggsn)*($F119=$F$112:$F$136)))</f>
        <v>0</v>
      </c>
      <c r="O119" s="47">
        <f t="array" ref="O119">IF($F119=O$6,0,SUM(($E119=1)*(O$111=1)*(O$6=core.xy.ggsn)*($F119=$F$112:$F$136)))</f>
        <v>0</v>
      </c>
      <c r="P119" s="47">
        <f t="array" ref="P119">IF($F119=P$6,0,SUM(($E119=1)*(P$111=1)*(P$6=core.xy.ggsn)*($F119=$F$112:$F$136)))</f>
        <v>0</v>
      </c>
      <c r="Q119" s="47">
        <f t="array" ref="Q119">IF($F119=Q$6,0,SUM(($E119=1)*(Q$111=1)*(Q$6=core.xy.ggsn)*($F119=$F$112:$F$136)))</f>
        <v>0</v>
      </c>
      <c r="R119" s="47">
        <f t="array" ref="R119">IF($F119=R$6,0,SUM(($E119=1)*(R$111=1)*(R$6=core.xy.ggsn)*($F119=$F$112:$F$136)))</f>
        <v>0</v>
      </c>
      <c r="S119" s="47">
        <f t="array" ref="S119">IF($F119=S$6,0,SUM(($E119=1)*(S$111=1)*(S$6=core.xy.ggsn)*($F119=$F$112:$F$136)))</f>
        <v>0</v>
      </c>
      <c r="T119" s="47">
        <f t="array" ref="T119">IF($F119=T$6,0,SUM(($E119=1)*(T$111=1)*(T$6=core.xy.ggsn)*($F119=$F$112:$F$136)))</f>
        <v>0</v>
      </c>
      <c r="U119" s="47">
        <f t="array" ref="U119">IF($F119=U$6,0,SUM(($E119=1)*(U$111=1)*(U$6=core.xy.ggsn)*($F119=$F$112:$F$136)))</f>
        <v>0</v>
      </c>
      <c r="V119" s="47">
        <f t="array" ref="V119">IF($F119=V$6,0,SUM(($E119=1)*(V$111=1)*(V$6=core.xy.ggsn)*($F119=$F$112:$F$136)))</f>
        <v>0</v>
      </c>
      <c r="W119" s="47">
        <f t="array" ref="W119">IF($F119=W$6,0,SUM(($E119=1)*(W$111=1)*(W$6=core.xy.ggsn)*($F119=$F$112:$F$136)))</f>
        <v>0</v>
      </c>
      <c r="X119" s="47">
        <f t="array" ref="X119">IF($F119=X$6,0,SUM(($E119=1)*(X$111=1)*(X$6=core.xy.ggsn)*($F119=$F$112:$F$136)))</f>
        <v>0</v>
      </c>
      <c r="Y119" s="47">
        <f t="array" ref="Y119">IF($F119=Y$6,0,SUM(($E119=1)*(Y$111=1)*(Y$6=core.xy.ggsn)*($F119=$F$112:$F$136)))</f>
        <v>0</v>
      </c>
      <c r="Z119" s="47">
        <f t="array" ref="Z119">IF($F119=Z$6,0,SUM(($E119=1)*(Z$111=1)*(Z$6=core.xy.ggsn)*($F119=$F$112:$F$136)))</f>
        <v>0</v>
      </c>
      <c r="AA119" s="47">
        <f t="array" ref="AA119">IF($F119=AA$6,0,SUM(($E119=1)*(AA$111=1)*(AA$6=core.xy.ggsn)*($F119=$F$112:$F$136)))</f>
        <v>0</v>
      </c>
      <c r="AB119" s="47">
        <f t="array" ref="AB119">IF($F119=AB$6,0,SUM(($E119=1)*(AB$111=1)*(AB$6=core.xy.ggsn)*($F119=$F$112:$F$136)))</f>
        <v>0</v>
      </c>
      <c r="AC119" s="47">
        <f t="array" ref="AC119">IF($F119=AC$6,0,SUM(($E119=1)*(AC$111=1)*(AC$6=core.xy.ggsn)*($F119=$F$112:$F$136)))</f>
        <v>0</v>
      </c>
      <c r="AD119" s="47">
        <f t="array" ref="AD119">IF($F119=AD$6,0,SUM(($E119=1)*(AD$111=1)*(AD$6=core.xy.ggsn)*($F119=$F$112:$F$136)))</f>
        <v>0</v>
      </c>
      <c r="AE119" s="47">
        <f t="array" ref="AE119">IF($F119=AE$6,0,SUM(($E119=1)*(AE$111=1)*(AE$6=core.xy.ggsn)*($F119=$F$112:$F$136)))</f>
        <v>0</v>
      </c>
      <c r="AF119" s="47">
        <f t="array" ref="AF119">IF($F119=AF$6,0,SUM(($E119=1)*(AF$111=1)*(AF$6=core.xy.ggsn)*($F119=$F$112:$F$136)))</f>
        <v>0</v>
      </c>
      <c r="AG119" s="47">
        <f t="array" ref="AG119">IF($F119=AG$6,0,SUM(($E119=1)*(AG$111=1)*(AG$6=core.xy.ggsn)*($F119=$F$112:$F$136)))</f>
        <v>0</v>
      </c>
      <c r="AH119" s="47">
        <f t="array" ref="AH119">IF($F119=AH$6,0,SUM(($E119=1)*(AH$111=1)*(AH$6=core.xy.ggsn)*($F119=$F$112:$F$136)))</f>
        <v>0</v>
      </c>
      <c r="AI119" s="47">
        <f t="array" ref="AI119">IF($F119=AI$6,0,SUM(($E119=1)*(AI$111=1)*(AI$6=core.xy.ggsn)*($F119=$F$112:$F$136)))</f>
        <v>0</v>
      </c>
      <c r="AJ119" s="47">
        <f t="array" ref="AJ119">IF($F119=AJ$6,0,SUM(($E119=1)*(AJ$111=1)*(AJ$6=core.xy.ggsn)*($F119=$F$112:$F$136)))</f>
        <v>0</v>
      </c>
    </row>
    <row r="120" spans="5:36" outlineLevel="2" x14ac:dyDescent="0.3">
      <c r="E120" s="33">
        <f t="shared" si="8"/>
        <v>0</v>
      </c>
      <c r="F120" s="70">
        <v>9</v>
      </c>
      <c r="G120" s="71" t="str">
        <f t="shared" si="9"/>
        <v>Huancavelica</v>
      </c>
      <c r="L120" s="47">
        <f t="array" ref="L120">IF($F120=L$6,0,SUM(($E120=1)*(L$111=1)*(L$6=core.xy.ggsn)*($F120=$F$112:$F$136)))</f>
        <v>0</v>
      </c>
      <c r="M120" s="47">
        <f t="array" ref="M120">IF($F120=M$6,0,SUM(($E120=1)*(M$111=1)*(M$6=core.xy.ggsn)*($F120=$F$112:$F$136)))</f>
        <v>0</v>
      </c>
      <c r="N120" s="47">
        <f t="array" ref="N120">IF($F120=N$6,0,SUM(($E120=1)*(N$111=1)*(N$6=core.xy.ggsn)*($F120=$F$112:$F$136)))</f>
        <v>0</v>
      </c>
      <c r="O120" s="47">
        <f t="array" ref="O120">IF($F120=O$6,0,SUM(($E120=1)*(O$111=1)*(O$6=core.xy.ggsn)*($F120=$F$112:$F$136)))</f>
        <v>0</v>
      </c>
      <c r="P120" s="47">
        <f t="array" ref="P120">IF($F120=P$6,0,SUM(($E120=1)*(P$111=1)*(P$6=core.xy.ggsn)*($F120=$F$112:$F$136)))</f>
        <v>0</v>
      </c>
      <c r="Q120" s="47">
        <f t="array" ref="Q120">IF($F120=Q$6,0,SUM(($E120=1)*(Q$111=1)*(Q$6=core.xy.ggsn)*($F120=$F$112:$F$136)))</f>
        <v>0</v>
      </c>
      <c r="R120" s="47">
        <f t="array" ref="R120">IF($F120=R$6,0,SUM(($E120=1)*(R$111=1)*(R$6=core.xy.ggsn)*($F120=$F$112:$F$136)))</f>
        <v>0</v>
      </c>
      <c r="S120" s="47">
        <f t="array" ref="S120">IF($F120=S$6,0,SUM(($E120=1)*(S$111=1)*(S$6=core.xy.ggsn)*($F120=$F$112:$F$136)))</f>
        <v>0</v>
      </c>
      <c r="T120" s="47">
        <f t="array" ref="T120">IF($F120=T$6,0,SUM(($E120=1)*(T$111=1)*(T$6=core.xy.ggsn)*($F120=$F$112:$F$136)))</f>
        <v>0</v>
      </c>
      <c r="U120" s="47">
        <f t="array" ref="U120">IF($F120=U$6,0,SUM(($E120=1)*(U$111=1)*(U$6=core.xy.ggsn)*($F120=$F$112:$F$136)))</f>
        <v>0</v>
      </c>
      <c r="V120" s="47">
        <f t="array" ref="V120">IF($F120=V$6,0,SUM(($E120=1)*(V$111=1)*(V$6=core.xy.ggsn)*($F120=$F$112:$F$136)))</f>
        <v>0</v>
      </c>
      <c r="W120" s="47">
        <f t="array" ref="W120">IF($F120=W$6,0,SUM(($E120=1)*(W$111=1)*(W$6=core.xy.ggsn)*($F120=$F$112:$F$136)))</f>
        <v>0</v>
      </c>
      <c r="X120" s="47">
        <f t="array" ref="X120">IF($F120=X$6,0,SUM(($E120=1)*(X$111=1)*(X$6=core.xy.ggsn)*($F120=$F$112:$F$136)))</f>
        <v>0</v>
      </c>
      <c r="Y120" s="47">
        <f t="array" ref="Y120">IF($F120=Y$6,0,SUM(($E120=1)*(Y$111=1)*(Y$6=core.xy.ggsn)*($F120=$F$112:$F$136)))</f>
        <v>0</v>
      </c>
      <c r="Z120" s="47">
        <f t="array" ref="Z120">IF($F120=Z$6,0,SUM(($E120=1)*(Z$111=1)*(Z$6=core.xy.ggsn)*($F120=$F$112:$F$136)))</f>
        <v>0</v>
      </c>
      <c r="AA120" s="47">
        <f t="array" ref="AA120">IF($F120=AA$6,0,SUM(($E120=1)*(AA$111=1)*(AA$6=core.xy.ggsn)*($F120=$F$112:$F$136)))</f>
        <v>0</v>
      </c>
      <c r="AB120" s="47">
        <f t="array" ref="AB120">IF($F120=AB$6,0,SUM(($E120=1)*(AB$111=1)*(AB$6=core.xy.ggsn)*($F120=$F$112:$F$136)))</f>
        <v>0</v>
      </c>
      <c r="AC120" s="47">
        <f t="array" ref="AC120">IF($F120=AC$6,0,SUM(($E120=1)*(AC$111=1)*(AC$6=core.xy.ggsn)*($F120=$F$112:$F$136)))</f>
        <v>0</v>
      </c>
      <c r="AD120" s="47">
        <f t="array" ref="AD120">IF($F120=AD$6,0,SUM(($E120=1)*(AD$111=1)*(AD$6=core.xy.ggsn)*($F120=$F$112:$F$136)))</f>
        <v>0</v>
      </c>
      <c r="AE120" s="47">
        <f t="array" ref="AE120">IF($F120=AE$6,0,SUM(($E120=1)*(AE$111=1)*(AE$6=core.xy.ggsn)*($F120=$F$112:$F$136)))</f>
        <v>0</v>
      </c>
      <c r="AF120" s="47">
        <f t="array" ref="AF120">IF($F120=AF$6,0,SUM(($E120=1)*(AF$111=1)*(AF$6=core.xy.ggsn)*($F120=$F$112:$F$136)))</f>
        <v>0</v>
      </c>
      <c r="AG120" s="47">
        <f t="array" ref="AG120">IF($F120=AG$6,0,SUM(($E120=1)*(AG$111=1)*(AG$6=core.xy.ggsn)*($F120=$F$112:$F$136)))</f>
        <v>0</v>
      </c>
      <c r="AH120" s="47">
        <f t="array" ref="AH120">IF($F120=AH$6,0,SUM(($E120=1)*(AH$111=1)*(AH$6=core.xy.ggsn)*($F120=$F$112:$F$136)))</f>
        <v>0</v>
      </c>
      <c r="AI120" s="47">
        <f t="array" ref="AI120">IF($F120=AI$6,0,SUM(($E120=1)*(AI$111=1)*(AI$6=core.xy.ggsn)*($F120=$F$112:$F$136)))</f>
        <v>0</v>
      </c>
      <c r="AJ120" s="47">
        <f t="array" ref="AJ120">IF($F120=AJ$6,0,SUM(($E120=1)*(AJ$111=1)*(AJ$6=core.xy.ggsn)*($F120=$F$112:$F$136)))</f>
        <v>0</v>
      </c>
    </row>
    <row r="121" spans="5:36" outlineLevel="2" x14ac:dyDescent="0.3">
      <c r="E121" s="33">
        <f t="shared" si="8"/>
        <v>1</v>
      </c>
      <c r="F121" s="70">
        <v>10</v>
      </c>
      <c r="G121" s="71" t="str">
        <f t="shared" si="9"/>
        <v>Huánuco</v>
      </c>
      <c r="L121" s="47">
        <f t="array" ref="L121">IF($F121=L$6,0,SUM(($E121=1)*(L$111=1)*(L$6=core.xy.ggsn)*($F121=$F$112:$F$136)))</f>
        <v>0</v>
      </c>
      <c r="M121" s="47">
        <f t="array" ref="M121">IF($F121=M$6,0,SUM(($E121=1)*(M$111=1)*(M$6=core.xy.ggsn)*($F121=$F$112:$F$136)))</f>
        <v>0</v>
      </c>
      <c r="N121" s="47">
        <f t="array" ref="N121">IF($F121=N$6,0,SUM(($E121=1)*(N$111=1)*(N$6=core.xy.ggsn)*($F121=$F$112:$F$136)))</f>
        <v>0</v>
      </c>
      <c r="O121" s="47">
        <f t="array" ref="O121">IF($F121=O$6,0,SUM(($E121=1)*(O$111=1)*(O$6=core.xy.ggsn)*($F121=$F$112:$F$136)))</f>
        <v>0</v>
      </c>
      <c r="P121" s="47">
        <f t="array" ref="P121">IF($F121=P$6,0,SUM(($E121=1)*(P$111=1)*(P$6=core.xy.ggsn)*($F121=$F$112:$F$136)))</f>
        <v>0</v>
      </c>
      <c r="Q121" s="47">
        <f t="array" ref="Q121">IF($F121=Q$6,0,SUM(($E121=1)*(Q$111=1)*(Q$6=core.xy.ggsn)*($F121=$F$112:$F$136)))</f>
        <v>0</v>
      </c>
      <c r="R121" s="47">
        <f t="array" ref="R121">IF($F121=R$6,0,SUM(($E121=1)*(R$111=1)*(R$6=core.xy.ggsn)*($F121=$F$112:$F$136)))</f>
        <v>0</v>
      </c>
      <c r="S121" s="47">
        <f t="array" ref="S121">IF($F121=S$6,0,SUM(($E121=1)*(S$111=1)*(S$6=core.xy.ggsn)*($F121=$F$112:$F$136)))</f>
        <v>0</v>
      </c>
      <c r="T121" s="47">
        <f t="array" ref="T121">IF($F121=T$6,0,SUM(($E121=1)*(T$111=1)*(T$6=core.xy.ggsn)*($F121=$F$112:$F$136)))</f>
        <v>0</v>
      </c>
      <c r="U121" s="47">
        <f t="array" ref="U121">IF($F121=U$6,0,SUM(($E121=1)*(U$111=1)*(U$6=core.xy.ggsn)*($F121=$F$112:$F$136)))</f>
        <v>0</v>
      </c>
      <c r="V121" s="47">
        <f t="array" ref="V121">IF($F121=V$6,0,SUM(($E121=1)*(V$111=1)*(V$6=core.xy.ggsn)*($F121=$F$112:$F$136)))</f>
        <v>0</v>
      </c>
      <c r="W121" s="47">
        <f t="array" ref="W121">IF($F121=W$6,0,SUM(($E121=1)*(W$111=1)*(W$6=core.xy.ggsn)*($F121=$F$112:$F$136)))</f>
        <v>0</v>
      </c>
      <c r="X121" s="47">
        <f t="array" ref="X121">IF($F121=X$6,0,SUM(($E121=1)*(X$111=1)*(X$6=core.xy.ggsn)*($F121=$F$112:$F$136)))</f>
        <v>0</v>
      </c>
      <c r="Y121" s="47">
        <f t="array" ref="Y121">IF($F121=Y$6,0,SUM(($E121=1)*(Y$111=1)*(Y$6=core.xy.ggsn)*($F121=$F$112:$F$136)))</f>
        <v>0</v>
      </c>
      <c r="Z121" s="47">
        <f t="array" ref="Z121">IF($F121=Z$6,0,SUM(($E121=1)*(Z$111=1)*(Z$6=core.xy.ggsn)*($F121=$F$112:$F$136)))</f>
        <v>0</v>
      </c>
      <c r="AA121" s="47">
        <f t="array" ref="AA121">IF($F121=AA$6,0,SUM(($E121=1)*(AA$111=1)*(AA$6=core.xy.ggsn)*($F121=$F$112:$F$136)))</f>
        <v>0</v>
      </c>
      <c r="AB121" s="47">
        <f t="array" ref="AB121">IF($F121=AB$6,0,SUM(($E121=1)*(AB$111=1)*(AB$6=core.xy.ggsn)*($F121=$F$112:$F$136)))</f>
        <v>0</v>
      </c>
      <c r="AC121" s="47">
        <f t="array" ref="AC121">IF($F121=AC$6,0,SUM(($E121=1)*(AC$111=1)*(AC$6=core.xy.ggsn)*($F121=$F$112:$F$136)))</f>
        <v>0</v>
      </c>
      <c r="AD121" s="47">
        <f t="array" ref="AD121">IF($F121=AD$6,0,SUM(($E121=1)*(AD$111=1)*(AD$6=core.xy.ggsn)*($F121=$F$112:$F$136)))</f>
        <v>0</v>
      </c>
      <c r="AE121" s="47">
        <f t="array" ref="AE121">IF($F121=AE$6,0,SUM(($E121=1)*(AE$111=1)*(AE$6=core.xy.ggsn)*($F121=$F$112:$F$136)))</f>
        <v>0</v>
      </c>
      <c r="AF121" s="47">
        <f t="array" ref="AF121">IF($F121=AF$6,0,SUM(($E121=1)*(AF$111=1)*(AF$6=core.xy.ggsn)*($F121=$F$112:$F$136)))</f>
        <v>0</v>
      </c>
      <c r="AG121" s="47">
        <f t="array" ref="AG121">IF($F121=AG$6,0,SUM(($E121=1)*(AG$111=1)*(AG$6=core.xy.ggsn)*($F121=$F$112:$F$136)))</f>
        <v>0</v>
      </c>
      <c r="AH121" s="47">
        <f t="array" ref="AH121">IF($F121=AH$6,0,SUM(($E121=1)*(AH$111=1)*(AH$6=core.xy.ggsn)*($F121=$F$112:$F$136)))</f>
        <v>0</v>
      </c>
      <c r="AI121" s="47">
        <f t="array" ref="AI121">IF($F121=AI$6,0,SUM(($E121=1)*(AI$111=1)*(AI$6=core.xy.ggsn)*($F121=$F$112:$F$136)))</f>
        <v>0</v>
      </c>
      <c r="AJ121" s="47">
        <f t="array" ref="AJ121">IF($F121=AJ$6,0,SUM(($E121=1)*(AJ$111=1)*(AJ$6=core.xy.ggsn)*($F121=$F$112:$F$136)))</f>
        <v>0</v>
      </c>
    </row>
    <row r="122" spans="5:36" outlineLevel="2" x14ac:dyDescent="0.3">
      <c r="E122" s="33">
        <f t="shared" si="8"/>
        <v>0</v>
      </c>
      <c r="F122" s="70">
        <v>11</v>
      </c>
      <c r="G122" s="71" t="str">
        <f t="shared" si="9"/>
        <v>Ica</v>
      </c>
      <c r="L122" s="47">
        <f t="array" ref="L122">IF($F122=L$6,0,SUM(($E122=1)*(L$111=1)*(L$6=core.xy.ggsn)*($F122=$F$112:$F$136)))</f>
        <v>0</v>
      </c>
      <c r="M122" s="47">
        <f t="array" ref="M122">IF($F122=M$6,0,SUM(($E122=1)*(M$111=1)*(M$6=core.xy.ggsn)*($F122=$F$112:$F$136)))</f>
        <v>0</v>
      </c>
      <c r="N122" s="47">
        <f t="array" ref="N122">IF($F122=N$6,0,SUM(($E122=1)*(N$111=1)*(N$6=core.xy.ggsn)*($F122=$F$112:$F$136)))</f>
        <v>0</v>
      </c>
      <c r="O122" s="47">
        <f t="array" ref="O122">IF($F122=O$6,0,SUM(($E122=1)*(O$111=1)*(O$6=core.xy.ggsn)*($F122=$F$112:$F$136)))</f>
        <v>0</v>
      </c>
      <c r="P122" s="47">
        <f t="array" ref="P122">IF($F122=P$6,0,SUM(($E122=1)*(P$111=1)*(P$6=core.xy.ggsn)*($F122=$F$112:$F$136)))</f>
        <v>0</v>
      </c>
      <c r="Q122" s="47">
        <f t="array" ref="Q122">IF($F122=Q$6,0,SUM(($E122=1)*(Q$111=1)*(Q$6=core.xy.ggsn)*($F122=$F$112:$F$136)))</f>
        <v>0</v>
      </c>
      <c r="R122" s="47">
        <f t="array" ref="R122">IF($F122=R$6,0,SUM(($E122=1)*(R$111=1)*(R$6=core.xy.ggsn)*($F122=$F$112:$F$136)))</f>
        <v>0</v>
      </c>
      <c r="S122" s="47">
        <f t="array" ref="S122">IF($F122=S$6,0,SUM(($E122=1)*(S$111=1)*(S$6=core.xy.ggsn)*($F122=$F$112:$F$136)))</f>
        <v>0</v>
      </c>
      <c r="T122" s="47">
        <f t="array" ref="T122">IF($F122=T$6,0,SUM(($E122=1)*(T$111=1)*(T$6=core.xy.ggsn)*($F122=$F$112:$F$136)))</f>
        <v>0</v>
      </c>
      <c r="U122" s="47">
        <f t="array" ref="U122">IF($F122=U$6,0,SUM(($E122=1)*(U$111=1)*(U$6=core.xy.ggsn)*($F122=$F$112:$F$136)))</f>
        <v>0</v>
      </c>
      <c r="V122" s="47">
        <f t="array" ref="V122">IF($F122=V$6,0,SUM(($E122=1)*(V$111=1)*(V$6=core.xy.ggsn)*($F122=$F$112:$F$136)))</f>
        <v>0</v>
      </c>
      <c r="W122" s="47">
        <f t="array" ref="W122">IF($F122=W$6,0,SUM(($E122=1)*(W$111=1)*(W$6=core.xy.ggsn)*($F122=$F$112:$F$136)))</f>
        <v>0</v>
      </c>
      <c r="X122" s="47">
        <f t="array" ref="X122">IF($F122=X$6,0,SUM(($E122=1)*(X$111=1)*(X$6=core.xy.ggsn)*($F122=$F$112:$F$136)))</f>
        <v>0</v>
      </c>
      <c r="Y122" s="47">
        <f t="array" ref="Y122">IF($F122=Y$6,0,SUM(($E122=1)*(Y$111=1)*(Y$6=core.xy.ggsn)*($F122=$F$112:$F$136)))</f>
        <v>0</v>
      </c>
      <c r="Z122" s="47">
        <f t="array" ref="Z122">IF($F122=Z$6,0,SUM(($E122=1)*(Z$111=1)*(Z$6=core.xy.ggsn)*($F122=$F$112:$F$136)))</f>
        <v>0</v>
      </c>
      <c r="AA122" s="47">
        <f t="array" ref="AA122">IF($F122=AA$6,0,SUM(($E122=1)*(AA$111=1)*(AA$6=core.xy.ggsn)*($F122=$F$112:$F$136)))</f>
        <v>0</v>
      </c>
      <c r="AB122" s="47">
        <f t="array" ref="AB122">IF($F122=AB$6,0,SUM(($E122=1)*(AB$111=1)*(AB$6=core.xy.ggsn)*($F122=$F$112:$F$136)))</f>
        <v>0</v>
      </c>
      <c r="AC122" s="47">
        <f t="array" ref="AC122">IF($F122=AC$6,0,SUM(($E122=1)*(AC$111=1)*(AC$6=core.xy.ggsn)*($F122=$F$112:$F$136)))</f>
        <v>0</v>
      </c>
      <c r="AD122" s="47">
        <f t="array" ref="AD122">IF($F122=AD$6,0,SUM(($E122=1)*(AD$111=1)*(AD$6=core.xy.ggsn)*($F122=$F$112:$F$136)))</f>
        <v>0</v>
      </c>
      <c r="AE122" s="47">
        <f t="array" ref="AE122">IF($F122=AE$6,0,SUM(($E122=1)*(AE$111=1)*(AE$6=core.xy.ggsn)*($F122=$F$112:$F$136)))</f>
        <v>0</v>
      </c>
      <c r="AF122" s="47">
        <f t="array" ref="AF122">IF($F122=AF$6,0,SUM(($E122=1)*(AF$111=1)*(AF$6=core.xy.ggsn)*($F122=$F$112:$F$136)))</f>
        <v>0</v>
      </c>
      <c r="AG122" s="47">
        <f t="array" ref="AG122">IF($F122=AG$6,0,SUM(($E122=1)*(AG$111=1)*(AG$6=core.xy.ggsn)*($F122=$F$112:$F$136)))</f>
        <v>0</v>
      </c>
      <c r="AH122" s="47">
        <f t="array" ref="AH122">IF($F122=AH$6,0,SUM(($E122=1)*(AH$111=1)*(AH$6=core.xy.ggsn)*($F122=$F$112:$F$136)))</f>
        <v>0</v>
      </c>
      <c r="AI122" s="47">
        <f t="array" ref="AI122">IF($F122=AI$6,0,SUM(($E122=1)*(AI$111=1)*(AI$6=core.xy.ggsn)*($F122=$F$112:$F$136)))</f>
        <v>0</v>
      </c>
      <c r="AJ122" s="47">
        <f t="array" ref="AJ122">IF($F122=AJ$6,0,SUM(($E122=1)*(AJ$111=1)*(AJ$6=core.xy.ggsn)*($F122=$F$112:$F$136)))</f>
        <v>0</v>
      </c>
    </row>
    <row r="123" spans="5:36" outlineLevel="2" x14ac:dyDescent="0.3">
      <c r="E123" s="33">
        <f t="shared" si="8"/>
        <v>0</v>
      </c>
      <c r="F123" s="70">
        <v>12</v>
      </c>
      <c r="G123" s="71" t="str">
        <f t="shared" si="9"/>
        <v>Junín</v>
      </c>
      <c r="L123" s="47">
        <f t="array" ref="L123">IF($F123=L$6,0,SUM(($E123=1)*(L$111=1)*(L$6=core.xy.ggsn)*($F123=$F$112:$F$136)))</f>
        <v>0</v>
      </c>
      <c r="M123" s="47">
        <f t="array" ref="M123">IF($F123=M$6,0,SUM(($E123=1)*(M$111=1)*(M$6=core.xy.ggsn)*($F123=$F$112:$F$136)))</f>
        <v>0</v>
      </c>
      <c r="N123" s="47">
        <f t="array" ref="N123">IF($F123=N$6,0,SUM(($E123=1)*(N$111=1)*(N$6=core.xy.ggsn)*($F123=$F$112:$F$136)))</f>
        <v>0</v>
      </c>
      <c r="O123" s="47">
        <f t="array" ref="O123">IF($F123=O$6,0,SUM(($E123=1)*(O$111=1)*(O$6=core.xy.ggsn)*($F123=$F$112:$F$136)))</f>
        <v>0</v>
      </c>
      <c r="P123" s="47">
        <f t="array" ref="P123">IF($F123=P$6,0,SUM(($E123=1)*(P$111=1)*(P$6=core.xy.ggsn)*($F123=$F$112:$F$136)))</f>
        <v>0</v>
      </c>
      <c r="Q123" s="47">
        <f t="array" ref="Q123">IF($F123=Q$6,0,SUM(($E123=1)*(Q$111=1)*(Q$6=core.xy.ggsn)*($F123=$F$112:$F$136)))</f>
        <v>0</v>
      </c>
      <c r="R123" s="47">
        <f t="array" ref="R123">IF($F123=R$6,0,SUM(($E123=1)*(R$111=1)*(R$6=core.xy.ggsn)*($F123=$F$112:$F$136)))</f>
        <v>0</v>
      </c>
      <c r="S123" s="47">
        <f t="array" ref="S123">IF($F123=S$6,0,SUM(($E123=1)*(S$111=1)*(S$6=core.xy.ggsn)*($F123=$F$112:$F$136)))</f>
        <v>0</v>
      </c>
      <c r="T123" s="47">
        <f t="array" ref="T123">IF($F123=T$6,0,SUM(($E123=1)*(T$111=1)*(T$6=core.xy.ggsn)*($F123=$F$112:$F$136)))</f>
        <v>0</v>
      </c>
      <c r="U123" s="47">
        <f t="array" ref="U123">IF($F123=U$6,0,SUM(($E123=1)*(U$111=1)*(U$6=core.xy.ggsn)*($F123=$F$112:$F$136)))</f>
        <v>0</v>
      </c>
      <c r="V123" s="47">
        <f t="array" ref="V123">IF($F123=V$6,0,SUM(($E123=1)*(V$111=1)*(V$6=core.xy.ggsn)*($F123=$F$112:$F$136)))</f>
        <v>0</v>
      </c>
      <c r="W123" s="47">
        <f t="array" ref="W123">IF($F123=W$6,0,SUM(($E123=1)*(W$111=1)*(W$6=core.xy.ggsn)*($F123=$F$112:$F$136)))</f>
        <v>0</v>
      </c>
      <c r="X123" s="47">
        <f t="array" ref="X123">IF($F123=X$6,0,SUM(($E123=1)*(X$111=1)*(X$6=core.xy.ggsn)*($F123=$F$112:$F$136)))</f>
        <v>0</v>
      </c>
      <c r="Y123" s="47">
        <f t="array" ref="Y123">IF($F123=Y$6,0,SUM(($E123=1)*(Y$111=1)*(Y$6=core.xy.ggsn)*($F123=$F$112:$F$136)))</f>
        <v>0</v>
      </c>
      <c r="Z123" s="47">
        <f t="array" ref="Z123">IF($F123=Z$6,0,SUM(($E123=1)*(Z$111=1)*(Z$6=core.xy.ggsn)*($F123=$F$112:$F$136)))</f>
        <v>0</v>
      </c>
      <c r="AA123" s="47">
        <f t="array" ref="AA123">IF($F123=AA$6,0,SUM(($E123=1)*(AA$111=1)*(AA$6=core.xy.ggsn)*($F123=$F$112:$F$136)))</f>
        <v>0</v>
      </c>
      <c r="AB123" s="47">
        <f t="array" ref="AB123">IF($F123=AB$6,0,SUM(($E123=1)*(AB$111=1)*(AB$6=core.xy.ggsn)*($F123=$F$112:$F$136)))</f>
        <v>0</v>
      </c>
      <c r="AC123" s="47">
        <f t="array" ref="AC123">IF($F123=AC$6,0,SUM(($E123=1)*(AC$111=1)*(AC$6=core.xy.ggsn)*($F123=$F$112:$F$136)))</f>
        <v>0</v>
      </c>
      <c r="AD123" s="47">
        <f t="array" ref="AD123">IF($F123=AD$6,0,SUM(($E123=1)*(AD$111=1)*(AD$6=core.xy.ggsn)*($F123=$F$112:$F$136)))</f>
        <v>0</v>
      </c>
      <c r="AE123" s="47">
        <f t="array" ref="AE123">IF($F123=AE$6,0,SUM(($E123=1)*(AE$111=1)*(AE$6=core.xy.ggsn)*($F123=$F$112:$F$136)))</f>
        <v>0</v>
      </c>
      <c r="AF123" s="47">
        <f t="array" ref="AF123">IF($F123=AF$6,0,SUM(($E123=1)*(AF$111=1)*(AF$6=core.xy.ggsn)*($F123=$F$112:$F$136)))</f>
        <v>0</v>
      </c>
      <c r="AG123" s="47">
        <f t="array" ref="AG123">IF($F123=AG$6,0,SUM(($E123=1)*(AG$111=1)*(AG$6=core.xy.ggsn)*($F123=$F$112:$F$136)))</f>
        <v>0</v>
      </c>
      <c r="AH123" s="47">
        <f t="array" ref="AH123">IF($F123=AH$6,0,SUM(($E123=1)*(AH$111=1)*(AH$6=core.xy.ggsn)*($F123=$F$112:$F$136)))</f>
        <v>0</v>
      </c>
      <c r="AI123" s="47">
        <f t="array" ref="AI123">IF($F123=AI$6,0,SUM(($E123=1)*(AI$111=1)*(AI$6=core.xy.ggsn)*($F123=$F$112:$F$136)))</f>
        <v>0</v>
      </c>
      <c r="AJ123" s="47">
        <f t="array" ref="AJ123">IF($F123=AJ$6,0,SUM(($E123=1)*(AJ$111=1)*(AJ$6=core.xy.ggsn)*($F123=$F$112:$F$136)))</f>
        <v>0</v>
      </c>
    </row>
    <row r="124" spans="5:36" outlineLevel="2" x14ac:dyDescent="0.3">
      <c r="E124" s="33">
        <f t="shared" si="8"/>
        <v>0</v>
      </c>
      <c r="F124" s="70">
        <v>13</v>
      </c>
      <c r="G124" s="71" t="str">
        <f t="shared" si="9"/>
        <v>La Libertad</v>
      </c>
      <c r="L124" s="47">
        <f t="array" ref="L124">IF($F124=L$6,0,SUM(($E124=1)*(L$111=1)*(L$6=core.xy.ggsn)*($F124=$F$112:$F$136)))</f>
        <v>0</v>
      </c>
      <c r="M124" s="47">
        <f t="array" ref="M124">IF($F124=M$6,0,SUM(($E124=1)*(M$111=1)*(M$6=core.xy.ggsn)*($F124=$F$112:$F$136)))</f>
        <v>0</v>
      </c>
      <c r="N124" s="47">
        <f t="array" ref="N124">IF($F124=N$6,0,SUM(($E124=1)*(N$111=1)*(N$6=core.xy.ggsn)*($F124=$F$112:$F$136)))</f>
        <v>0</v>
      </c>
      <c r="O124" s="47">
        <f t="array" ref="O124">IF($F124=O$6,0,SUM(($E124=1)*(O$111=1)*(O$6=core.xy.ggsn)*($F124=$F$112:$F$136)))</f>
        <v>0</v>
      </c>
      <c r="P124" s="47">
        <f t="array" ref="P124">IF($F124=P$6,0,SUM(($E124=1)*(P$111=1)*(P$6=core.xy.ggsn)*($F124=$F$112:$F$136)))</f>
        <v>0</v>
      </c>
      <c r="Q124" s="47">
        <f t="array" ref="Q124">IF($F124=Q$6,0,SUM(($E124=1)*(Q$111=1)*(Q$6=core.xy.ggsn)*($F124=$F$112:$F$136)))</f>
        <v>0</v>
      </c>
      <c r="R124" s="47">
        <f t="array" ref="R124">IF($F124=R$6,0,SUM(($E124=1)*(R$111=1)*(R$6=core.xy.ggsn)*($F124=$F$112:$F$136)))</f>
        <v>0</v>
      </c>
      <c r="S124" s="47">
        <f t="array" ref="S124">IF($F124=S$6,0,SUM(($E124=1)*(S$111=1)*(S$6=core.xy.ggsn)*($F124=$F$112:$F$136)))</f>
        <v>0</v>
      </c>
      <c r="T124" s="47">
        <f t="array" ref="T124">IF($F124=T$6,0,SUM(($E124=1)*(T$111=1)*(T$6=core.xy.ggsn)*($F124=$F$112:$F$136)))</f>
        <v>0</v>
      </c>
      <c r="U124" s="47">
        <f t="array" ref="U124">IF($F124=U$6,0,SUM(($E124=1)*(U$111=1)*(U$6=core.xy.ggsn)*($F124=$F$112:$F$136)))</f>
        <v>0</v>
      </c>
      <c r="V124" s="47">
        <f t="array" ref="V124">IF($F124=V$6,0,SUM(($E124=1)*(V$111=1)*(V$6=core.xy.ggsn)*($F124=$F$112:$F$136)))</f>
        <v>0</v>
      </c>
      <c r="W124" s="47">
        <f t="array" ref="W124">IF($F124=W$6,0,SUM(($E124=1)*(W$111=1)*(W$6=core.xy.ggsn)*($F124=$F$112:$F$136)))</f>
        <v>0</v>
      </c>
      <c r="X124" s="47">
        <f t="array" ref="X124">IF($F124=X$6,0,SUM(($E124=1)*(X$111=1)*(X$6=core.xy.ggsn)*($F124=$F$112:$F$136)))</f>
        <v>0</v>
      </c>
      <c r="Y124" s="47">
        <f t="array" ref="Y124">IF($F124=Y$6,0,SUM(($E124=1)*(Y$111=1)*(Y$6=core.xy.ggsn)*($F124=$F$112:$F$136)))</f>
        <v>0</v>
      </c>
      <c r="Z124" s="47">
        <f t="array" ref="Z124">IF($F124=Z$6,0,SUM(($E124=1)*(Z$111=1)*(Z$6=core.xy.ggsn)*($F124=$F$112:$F$136)))</f>
        <v>0</v>
      </c>
      <c r="AA124" s="47">
        <f t="array" ref="AA124">IF($F124=AA$6,0,SUM(($E124=1)*(AA$111=1)*(AA$6=core.xy.ggsn)*($F124=$F$112:$F$136)))</f>
        <v>0</v>
      </c>
      <c r="AB124" s="47">
        <f t="array" ref="AB124">IF($F124=AB$6,0,SUM(($E124=1)*(AB$111=1)*(AB$6=core.xy.ggsn)*($F124=$F$112:$F$136)))</f>
        <v>0</v>
      </c>
      <c r="AC124" s="47">
        <f t="array" ref="AC124">IF($F124=AC$6,0,SUM(($E124=1)*(AC$111=1)*(AC$6=core.xy.ggsn)*($F124=$F$112:$F$136)))</f>
        <v>0</v>
      </c>
      <c r="AD124" s="47">
        <f t="array" ref="AD124">IF($F124=AD$6,0,SUM(($E124=1)*(AD$111=1)*(AD$6=core.xy.ggsn)*($F124=$F$112:$F$136)))</f>
        <v>0</v>
      </c>
      <c r="AE124" s="47">
        <f t="array" ref="AE124">IF($F124=AE$6,0,SUM(($E124=1)*(AE$111=1)*(AE$6=core.xy.ggsn)*($F124=$F$112:$F$136)))</f>
        <v>0</v>
      </c>
      <c r="AF124" s="47">
        <f t="array" ref="AF124">IF($F124=AF$6,0,SUM(($E124=1)*(AF$111=1)*(AF$6=core.xy.ggsn)*($F124=$F$112:$F$136)))</f>
        <v>0</v>
      </c>
      <c r="AG124" s="47">
        <f t="array" ref="AG124">IF($F124=AG$6,0,SUM(($E124=1)*(AG$111=1)*(AG$6=core.xy.ggsn)*($F124=$F$112:$F$136)))</f>
        <v>0</v>
      </c>
      <c r="AH124" s="47">
        <f t="array" ref="AH124">IF($F124=AH$6,0,SUM(($E124=1)*(AH$111=1)*(AH$6=core.xy.ggsn)*($F124=$F$112:$F$136)))</f>
        <v>0</v>
      </c>
      <c r="AI124" s="47">
        <f t="array" ref="AI124">IF($F124=AI$6,0,SUM(($E124=1)*(AI$111=1)*(AI$6=core.xy.ggsn)*($F124=$F$112:$F$136)))</f>
        <v>0</v>
      </c>
      <c r="AJ124" s="47">
        <f t="array" ref="AJ124">IF($F124=AJ$6,0,SUM(($E124=1)*(AJ$111=1)*(AJ$6=core.xy.ggsn)*($F124=$F$112:$F$136)))</f>
        <v>0</v>
      </c>
    </row>
    <row r="125" spans="5:36" outlineLevel="2" x14ac:dyDescent="0.3">
      <c r="E125" s="33">
        <f t="shared" si="8"/>
        <v>0</v>
      </c>
      <c r="F125" s="70">
        <v>14</v>
      </c>
      <c r="G125" s="71" t="str">
        <f t="shared" si="9"/>
        <v>Lambayeque</v>
      </c>
      <c r="L125" s="47">
        <f t="array" ref="L125">IF($F125=L$6,0,SUM(($E125=1)*(L$111=1)*(L$6=core.xy.ggsn)*($F125=$F$112:$F$136)))</f>
        <v>0</v>
      </c>
      <c r="M125" s="47">
        <f t="array" ref="M125">IF($F125=M$6,0,SUM(($E125=1)*(M$111=1)*(M$6=core.xy.ggsn)*($F125=$F$112:$F$136)))</f>
        <v>0</v>
      </c>
      <c r="N125" s="47">
        <f t="array" ref="N125">IF($F125=N$6,0,SUM(($E125=1)*(N$111=1)*(N$6=core.xy.ggsn)*($F125=$F$112:$F$136)))</f>
        <v>0</v>
      </c>
      <c r="O125" s="47">
        <f t="array" ref="O125">IF($F125=O$6,0,SUM(($E125=1)*(O$111=1)*(O$6=core.xy.ggsn)*($F125=$F$112:$F$136)))</f>
        <v>0</v>
      </c>
      <c r="P125" s="47">
        <f t="array" ref="P125">IF($F125=P$6,0,SUM(($E125=1)*(P$111=1)*(P$6=core.xy.ggsn)*($F125=$F$112:$F$136)))</f>
        <v>0</v>
      </c>
      <c r="Q125" s="47">
        <f t="array" ref="Q125">IF($F125=Q$6,0,SUM(($E125=1)*(Q$111=1)*(Q$6=core.xy.ggsn)*($F125=$F$112:$F$136)))</f>
        <v>0</v>
      </c>
      <c r="R125" s="47">
        <f t="array" ref="R125">IF($F125=R$6,0,SUM(($E125=1)*(R$111=1)*(R$6=core.xy.ggsn)*($F125=$F$112:$F$136)))</f>
        <v>0</v>
      </c>
      <c r="S125" s="47">
        <f t="array" ref="S125">IF($F125=S$6,0,SUM(($E125=1)*(S$111=1)*(S$6=core.xy.ggsn)*($F125=$F$112:$F$136)))</f>
        <v>0</v>
      </c>
      <c r="T125" s="47">
        <f t="array" ref="T125">IF($F125=T$6,0,SUM(($E125=1)*(T$111=1)*(T$6=core.xy.ggsn)*($F125=$F$112:$F$136)))</f>
        <v>0</v>
      </c>
      <c r="U125" s="47">
        <f t="array" ref="U125">IF($F125=U$6,0,SUM(($E125=1)*(U$111=1)*(U$6=core.xy.ggsn)*($F125=$F$112:$F$136)))</f>
        <v>0</v>
      </c>
      <c r="V125" s="47">
        <f t="array" ref="V125">IF($F125=V$6,0,SUM(($E125=1)*(V$111=1)*(V$6=core.xy.ggsn)*($F125=$F$112:$F$136)))</f>
        <v>0</v>
      </c>
      <c r="W125" s="47">
        <f t="array" ref="W125">IF($F125=W$6,0,SUM(($E125=1)*(W$111=1)*(W$6=core.xy.ggsn)*($F125=$F$112:$F$136)))</f>
        <v>0</v>
      </c>
      <c r="X125" s="47">
        <f t="array" ref="X125">IF($F125=X$6,0,SUM(($E125=1)*(X$111=1)*(X$6=core.xy.ggsn)*($F125=$F$112:$F$136)))</f>
        <v>0</v>
      </c>
      <c r="Y125" s="47">
        <f t="array" ref="Y125">IF($F125=Y$6,0,SUM(($E125=1)*(Y$111=1)*(Y$6=core.xy.ggsn)*($F125=$F$112:$F$136)))</f>
        <v>0</v>
      </c>
      <c r="Z125" s="47">
        <f t="array" ref="Z125">IF($F125=Z$6,0,SUM(($E125=1)*(Z$111=1)*(Z$6=core.xy.ggsn)*($F125=$F$112:$F$136)))</f>
        <v>0</v>
      </c>
      <c r="AA125" s="47">
        <f t="array" ref="AA125">IF($F125=AA$6,0,SUM(($E125=1)*(AA$111=1)*(AA$6=core.xy.ggsn)*($F125=$F$112:$F$136)))</f>
        <v>0</v>
      </c>
      <c r="AB125" s="47">
        <f t="array" ref="AB125">IF($F125=AB$6,0,SUM(($E125=1)*(AB$111=1)*(AB$6=core.xy.ggsn)*($F125=$F$112:$F$136)))</f>
        <v>0</v>
      </c>
      <c r="AC125" s="47">
        <f t="array" ref="AC125">IF($F125=AC$6,0,SUM(($E125=1)*(AC$111=1)*(AC$6=core.xy.ggsn)*($F125=$F$112:$F$136)))</f>
        <v>0</v>
      </c>
      <c r="AD125" s="47">
        <f t="array" ref="AD125">IF($F125=AD$6,0,SUM(($E125=1)*(AD$111=1)*(AD$6=core.xy.ggsn)*($F125=$F$112:$F$136)))</f>
        <v>0</v>
      </c>
      <c r="AE125" s="47">
        <f t="array" ref="AE125">IF($F125=AE$6,0,SUM(($E125=1)*(AE$111=1)*(AE$6=core.xy.ggsn)*($F125=$F$112:$F$136)))</f>
        <v>0</v>
      </c>
      <c r="AF125" s="47">
        <f t="array" ref="AF125">IF($F125=AF$6,0,SUM(($E125=1)*(AF$111=1)*(AF$6=core.xy.ggsn)*($F125=$F$112:$F$136)))</f>
        <v>0</v>
      </c>
      <c r="AG125" s="47">
        <f t="array" ref="AG125">IF($F125=AG$6,0,SUM(($E125=1)*(AG$111=1)*(AG$6=core.xy.ggsn)*($F125=$F$112:$F$136)))</f>
        <v>0</v>
      </c>
      <c r="AH125" s="47">
        <f t="array" ref="AH125">IF($F125=AH$6,0,SUM(($E125=1)*(AH$111=1)*(AH$6=core.xy.ggsn)*($F125=$F$112:$F$136)))</f>
        <v>0</v>
      </c>
      <c r="AI125" s="47">
        <f t="array" ref="AI125">IF($F125=AI$6,0,SUM(($E125=1)*(AI$111=1)*(AI$6=core.xy.ggsn)*($F125=$F$112:$F$136)))</f>
        <v>0</v>
      </c>
      <c r="AJ125" s="47">
        <f t="array" ref="AJ125">IF($F125=AJ$6,0,SUM(($E125=1)*(AJ$111=1)*(AJ$6=core.xy.ggsn)*($F125=$F$112:$F$136)))</f>
        <v>0</v>
      </c>
    </row>
    <row r="126" spans="5:36" outlineLevel="2" x14ac:dyDescent="0.3">
      <c r="E126" s="33">
        <f t="shared" si="8"/>
        <v>0</v>
      </c>
      <c r="F126" s="70">
        <v>15</v>
      </c>
      <c r="G126" s="71" t="str">
        <f t="shared" si="9"/>
        <v>Lima</v>
      </c>
      <c r="L126" s="47">
        <f t="array" ref="L126">IF($F126=L$6,0,SUM(($E126=1)*(L$111=1)*(L$6=core.xy.ggsn)*($F126=$F$112:$F$136)))</f>
        <v>0</v>
      </c>
      <c r="M126" s="47">
        <f t="array" ref="M126">IF($F126=M$6,0,SUM(($E126=1)*(M$111=1)*(M$6=core.xy.ggsn)*($F126=$F$112:$F$136)))</f>
        <v>0</v>
      </c>
      <c r="N126" s="47">
        <f t="array" ref="N126">IF($F126=N$6,0,SUM(($E126=1)*(N$111=1)*(N$6=core.xy.ggsn)*($F126=$F$112:$F$136)))</f>
        <v>0</v>
      </c>
      <c r="O126" s="47">
        <f t="array" ref="O126">IF($F126=O$6,0,SUM(($E126=1)*(O$111=1)*(O$6=core.xy.ggsn)*($F126=$F$112:$F$136)))</f>
        <v>0</v>
      </c>
      <c r="P126" s="47">
        <f t="array" ref="P126">IF($F126=P$6,0,SUM(($E126=1)*(P$111=1)*(P$6=core.xy.ggsn)*($F126=$F$112:$F$136)))</f>
        <v>0</v>
      </c>
      <c r="Q126" s="47">
        <f t="array" ref="Q126">IF($F126=Q$6,0,SUM(($E126=1)*(Q$111=1)*(Q$6=core.xy.ggsn)*($F126=$F$112:$F$136)))</f>
        <v>0</v>
      </c>
      <c r="R126" s="47">
        <f t="array" ref="R126">IF($F126=R$6,0,SUM(($E126=1)*(R$111=1)*(R$6=core.xy.ggsn)*($F126=$F$112:$F$136)))</f>
        <v>0</v>
      </c>
      <c r="S126" s="47">
        <f t="array" ref="S126">IF($F126=S$6,0,SUM(($E126=1)*(S$111=1)*(S$6=core.xy.ggsn)*($F126=$F$112:$F$136)))</f>
        <v>0</v>
      </c>
      <c r="T126" s="47">
        <f t="array" ref="T126">IF($F126=T$6,0,SUM(($E126=1)*(T$111=1)*(T$6=core.xy.ggsn)*($F126=$F$112:$F$136)))</f>
        <v>0</v>
      </c>
      <c r="U126" s="47">
        <f t="array" ref="U126">IF($F126=U$6,0,SUM(($E126=1)*(U$111=1)*(U$6=core.xy.ggsn)*($F126=$F$112:$F$136)))</f>
        <v>0</v>
      </c>
      <c r="V126" s="47">
        <f t="array" ref="V126">IF($F126=V$6,0,SUM(($E126=1)*(V$111=1)*(V$6=core.xy.ggsn)*($F126=$F$112:$F$136)))</f>
        <v>0</v>
      </c>
      <c r="W126" s="47">
        <f t="array" ref="W126">IF($F126=W$6,0,SUM(($E126=1)*(W$111=1)*(W$6=core.xy.ggsn)*($F126=$F$112:$F$136)))</f>
        <v>0</v>
      </c>
      <c r="X126" s="47">
        <f t="array" ref="X126">IF($F126=X$6,0,SUM(($E126=1)*(X$111=1)*(X$6=core.xy.ggsn)*($F126=$F$112:$F$136)))</f>
        <v>0</v>
      </c>
      <c r="Y126" s="47">
        <f t="array" ref="Y126">IF($F126=Y$6,0,SUM(($E126=1)*(Y$111=1)*(Y$6=core.xy.ggsn)*($F126=$F$112:$F$136)))</f>
        <v>0</v>
      </c>
      <c r="Z126" s="47">
        <f t="array" ref="Z126">IF($F126=Z$6,0,SUM(($E126=1)*(Z$111=1)*(Z$6=core.xy.ggsn)*($F126=$F$112:$F$136)))</f>
        <v>0</v>
      </c>
      <c r="AA126" s="47">
        <f t="array" ref="AA126">IF($F126=AA$6,0,SUM(($E126=1)*(AA$111=1)*(AA$6=core.xy.ggsn)*($F126=$F$112:$F$136)))</f>
        <v>0</v>
      </c>
      <c r="AB126" s="47">
        <f t="array" ref="AB126">IF($F126=AB$6,0,SUM(($E126=1)*(AB$111=1)*(AB$6=core.xy.ggsn)*($F126=$F$112:$F$136)))</f>
        <v>0</v>
      </c>
      <c r="AC126" s="47">
        <f t="array" ref="AC126">IF($F126=AC$6,0,SUM(($E126=1)*(AC$111=1)*(AC$6=core.xy.ggsn)*($F126=$F$112:$F$136)))</f>
        <v>0</v>
      </c>
      <c r="AD126" s="47">
        <f t="array" ref="AD126">IF($F126=AD$6,0,SUM(($E126=1)*(AD$111=1)*(AD$6=core.xy.ggsn)*($F126=$F$112:$F$136)))</f>
        <v>0</v>
      </c>
      <c r="AE126" s="47">
        <f t="array" ref="AE126">IF($F126=AE$6,0,SUM(($E126=1)*(AE$111=1)*(AE$6=core.xy.ggsn)*($F126=$F$112:$F$136)))</f>
        <v>0</v>
      </c>
      <c r="AF126" s="47">
        <f t="array" ref="AF126">IF($F126=AF$6,0,SUM(($E126=1)*(AF$111=1)*(AF$6=core.xy.ggsn)*($F126=$F$112:$F$136)))</f>
        <v>0</v>
      </c>
      <c r="AG126" s="47">
        <f t="array" ref="AG126">IF($F126=AG$6,0,SUM(($E126=1)*(AG$111=1)*(AG$6=core.xy.ggsn)*($F126=$F$112:$F$136)))</f>
        <v>0</v>
      </c>
      <c r="AH126" s="47">
        <f t="array" ref="AH126">IF($F126=AH$6,0,SUM(($E126=1)*(AH$111=1)*(AH$6=core.xy.ggsn)*($F126=$F$112:$F$136)))</f>
        <v>0</v>
      </c>
      <c r="AI126" s="47">
        <f t="array" ref="AI126">IF($F126=AI$6,0,SUM(($E126=1)*(AI$111=1)*(AI$6=core.xy.ggsn)*($F126=$F$112:$F$136)))</f>
        <v>0</v>
      </c>
      <c r="AJ126" s="47">
        <f t="array" ref="AJ126">IF($F126=AJ$6,0,SUM(($E126=1)*(AJ$111=1)*(AJ$6=core.xy.ggsn)*($F126=$F$112:$F$136)))</f>
        <v>0</v>
      </c>
    </row>
    <row r="127" spans="5:36" outlineLevel="2" x14ac:dyDescent="0.3">
      <c r="E127" s="33">
        <f t="shared" si="8"/>
        <v>1</v>
      </c>
      <c r="F127" s="70">
        <v>16</v>
      </c>
      <c r="G127" s="71" t="str">
        <f t="shared" si="9"/>
        <v>Loreto</v>
      </c>
      <c r="L127" s="47">
        <f t="array" ref="L127">IF($F127=L$6,0,SUM(($E127=1)*(L$111=1)*(L$6=core.xy.ggsn)*($F127=$F$112:$F$136)))</f>
        <v>0</v>
      </c>
      <c r="M127" s="47">
        <f t="array" ref="M127">IF($F127=M$6,0,SUM(($E127=1)*(M$111=1)*(M$6=core.xy.ggsn)*($F127=$F$112:$F$136)))</f>
        <v>0</v>
      </c>
      <c r="N127" s="47">
        <f t="array" ref="N127">IF($F127=N$6,0,SUM(($E127=1)*(N$111=1)*(N$6=core.xy.ggsn)*($F127=$F$112:$F$136)))</f>
        <v>0</v>
      </c>
      <c r="O127" s="47">
        <f t="array" ref="O127">IF($F127=O$6,0,SUM(($E127=1)*(O$111=1)*(O$6=core.xy.ggsn)*($F127=$F$112:$F$136)))</f>
        <v>0</v>
      </c>
      <c r="P127" s="47">
        <f t="array" ref="P127">IF($F127=P$6,0,SUM(($E127=1)*(P$111=1)*(P$6=core.xy.ggsn)*($F127=$F$112:$F$136)))</f>
        <v>0</v>
      </c>
      <c r="Q127" s="47">
        <f t="array" ref="Q127">IF($F127=Q$6,0,SUM(($E127=1)*(Q$111=1)*(Q$6=core.xy.ggsn)*($F127=$F$112:$F$136)))</f>
        <v>0</v>
      </c>
      <c r="R127" s="47">
        <f t="array" ref="R127">IF($F127=R$6,0,SUM(($E127=1)*(R$111=1)*(R$6=core.xy.ggsn)*($F127=$F$112:$F$136)))</f>
        <v>0</v>
      </c>
      <c r="S127" s="47">
        <f t="array" ref="S127">IF($F127=S$6,0,SUM(($E127=1)*(S$111=1)*(S$6=core.xy.ggsn)*($F127=$F$112:$F$136)))</f>
        <v>0</v>
      </c>
      <c r="T127" s="47">
        <f t="array" ref="T127">IF($F127=T$6,0,SUM(($E127=1)*(T$111=1)*(T$6=core.xy.ggsn)*($F127=$F$112:$F$136)))</f>
        <v>0</v>
      </c>
      <c r="U127" s="47">
        <f t="array" ref="U127">IF($F127=U$6,0,SUM(($E127=1)*(U$111=1)*(U$6=core.xy.ggsn)*($F127=$F$112:$F$136)))</f>
        <v>0</v>
      </c>
      <c r="V127" s="47">
        <f t="array" ref="V127">IF($F127=V$6,0,SUM(($E127=1)*(V$111=1)*(V$6=core.xy.ggsn)*($F127=$F$112:$F$136)))</f>
        <v>0</v>
      </c>
      <c r="W127" s="47">
        <f t="array" ref="W127">IF($F127=W$6,0,SUM(($E127=1)*(W$111=1)*(W$6=core.xy.ggsn)*($F127=$F$112:$F$136)))</f>
        <v>0</v>
      </c>
      <c r="X127" s="47">
        <f t="array" ref="X127">IF($F127=X$6,0,SUM(($E127=1)*(X$111=1)*(X$6=core.xy.ggsn)*($F127=$F$112:$F$136)))</f>
        <v>0</v>
      </c>
      <c r="Y127" s="47">
        <f t="array" ref="Y127">IF($F127=Y$6,0,SUM(($E127=1)*(Y$111=1)*(Y$6=core.xy.ggsn)*($F127=$F$112:$F$136)))</f>
        <v>0</v>
      </c>
      <c r="Z127" s="47">
        <f t="array" ref="Z127">IF($F127=Z$6,0,SUM(($E127=1)*(Z$111=1)*(Z$6=core.xy.ggsn)*($F127=$F$112:$F$136)))</f>
        <v>0</v>
      </c>
      <c r="AA127" s="47">
        <f t="array" ref="AA127">IF($F127=AA$6,0,SUM(($E127=1)*(AA$111=1)*(AA$6=core.xy.ggsn)*($F127=$F$112:$F$136)))</f>
        <v>0</v>
      </c>
      <c r="AB127" s="47">
        <f t="array" ref="AB127">IF($F127=AB$6,0,SUM(($E127=1)*(AB$111=1)*(AB$6=core.xy.ggsn)*($F127=$F$112:$F$136)))</f>
        <v>0</v>
      </c>
      <c r="AC127" s="47">
        <f t="array" ref="AC127">IF($F127=AC$6,0,SUM(($E127=1)*(AC$111=1)*(AC$6=core.xy.ggsn)*($F127=$F$112:$F$136)))</f>
        <v>0</v>
      </c>
      <c r="AD127" s="47">
        <f t="array" ref="AD127">IF($F127=AD$6,0,SUM(($E127=1)*(AD$111=1)*(AD$6=core.xy.ggsn)*($F127=$F$112:$F$136)))</f>
        <v>0</v>
      </c>
      <c r="AE127" s="47">
        <f t="array" ref="AE127">IF($F127=AE$6,0,SUM(($E127=1)*(AE$111=1)*(AE$6=core.xy.ggsn)*($F127=$F$112:$F$136)))</f>
        <v>0</v>
      </c>
      <c r="AF127" s="47">
        <f t="array" ref="AF127">IF($F127=AF$6,0,SUM(($E127=1)*(AF$111=1)*(AF$6=core.xy.ggsn)*($F127=$F$112:$F$136)))</f>
        <v>0</v>
      </c>
      <c r="AG127" s="47">
        <f t="array" ref="AG127">IF($F127=AG$6,0,SUM(($E127=1)*(AG$111=1)*(AG$6=core.xy.ggsn)*($F127=$F$112:$F$136)))</f>
        <v>0</v>
      </c>
      <c r="AH127" s="47">
        <f t="array" ref="AH127">IF($F127=AH$6,0,SUM(($E127=1)*(AH$111=1)*(AH$6=core.xy.ggsn)*($F127=$F$112:$F$136)))</f>
        <v>0</v>
      </c>
      <c r="AI127" s="47">
        <f t="array" ref="AI127">IF($F127=AI$6,0,SUM(($E127=1)*(AI$111=1)*(AI$6=core.xy.ggsn)*($F127=$F$112:$F$136)))</f>
        <v>0</v>
      </c>
      <c r="AJ127" s="47">
        <f t="array" ref="AJ127">IF($F127=AJ$6,0,SUM(($E127=1)*(AJ$111=1)*(AJ$6=core.xy.ggsn)*($F127=$F$112:$F$136)))</f>
        <v>0</v>
      </c>
    </row>
    <row r="128" spans="5:36" outlineLevel="2" x14ac:dyDescent="0.3">
      <c r="E128" s="33">
        <f t="shared" si="8"/>
        <v>0</v>
      </c>
      <c r="F128" s="70">
        <v>17</v>
      </c>
      <c r="G128" s="71" t="str">
        <f t="shared" si="9"/>
        <v>Madre de Dios</v>
      </c>
      <c r="L128" s="47">
        <f t="array" ref="L128">IF($F128=L$6,0,SUM(($E128=1)*(L$111=1)*(L$6=core.xy.ggsn)*($F128=$F$112:$F$136)))</f>
        <v>0</v>
      </c>
      <c r="M128" s="47">
        <f t="array" ref="M128">IF($F128=M$6,0,SUM(($E128=1)*(M$111=1)*(M$6=core.xy.ggsn)*($F128=$F$112:$F$136)))</f>
        <v>0</v>
      </c>
      <c r="N128" s="47">
        <f t="array" ref="N128">IF($F128=N$6,0,SUM(($E128=1)*(N$111=1)*(N$6=core.xy.ggsn)*($F128=$F$112:$F$136)))</f>
        <v>0</v>
      </c>
      <c r="O128" s="47">
        <f t="array" ref="O128">IF($F128=O$6,0,SUM(($E128=1)*(O$111=1)*(O$6=core.xy.ggsn)*($F128=$F$112:$F$136)))</f>
        <v>0</v>
      </c>
      <c r="P128" s="47">
        <f t="array" ref="P128">IF($F128=P$6,0,SUM(($E128=1)*(P$111=1)*(P$6=core.xy.ggsn)*($F128=$F$112:$F$136)))</f>
        <v>0</v>
      </c>
      <c r="Q128" s="47">
        <f t="array" ref="Q128">IF($F128=Q$6,0,SUM(($E128=1)*(Q$111=1)*(Q$6=core.xy.ggsn)*($F128=$F$112:$F$136)))</f>
        <v>0</v>
      </c>
      <c r="R128" s="47">
        <f t="array" ref="R128">IF($F128=R$6,0,SUM(($E128=1)*(R$111=1)*(R$6=core.xy.ggsn)*($F128=$F$112:$F$136)))</f>
        <v>0</v>
      </c>
      <c r="S128" s="47">
        <f t="array" ref="S128">IF($F128=S$6,0,SUM(($E128=1)*(S$111=1)*(S$6=core.xy.ggsn)*($F128=$F$112:$F$136)))</f>
        <v>0</v>
      </c>
      <c r="T128" s="47">
        <f t="array" ref="T128">IF($F128=T$6,0,SUM(($E128=1)*(T$111=1)*(T$6=core.xy.ggsn)*($F128=$F$112:$F$136)))</f>
        <v>0</v>
      </c>
      <c r="U128" s="47">
        <f t="array" ref="U128">IF($F128=U$6,0,SUM(($E128=1)*(U$111=1)*(U$6=core.xy.ggsn)*($F128=$F$112:$F$136)))</f>
        <v>0</v>
      </c>
      <c r="V128" s="47">
        <f t="array" ref="V128">IF($F128=V$6,0,SUM(($E128=1)*(V$111=1)*(V$6=core.xy.ggsn)*($F128=$F$112:$F$136)))</f>
        <v>0</v>
      </c>
      <c r="W128" s="47">
        <f t="array" ref="W128">IF($F128=W$6,0,SUM(($E128=1)*(W$111=1)*(W$6=core.xy.ggsn)*($F128=$F$112:$F$136)))</f>
        <v>0</v>
      </c>
      <c r="X128" s="47">
        <f t="array" ref="X128">IF($F128=X$6,0,SUM(($E128=1)*(X$111=1)*(X$6=core.xy.ggsn)*($F128=$F$112:$F$136)))</f>
        <v>0</v>
      </c>
      <c r="Y128" s="47">
        <f t="array" ref="Y128">IF($F128=Y$6,0,SUM(($E128=1)*(Y$111=1)*(Y$6=core.xy.ggsn)*($F128=$F$112:$F$136)))</f>
        <v>0</v>
      </c>
      <c r="Z128" s="47">
        <f t="array" ref="Z128">IF($F128=Z$6,0,SUM(($E128=1)*(Z$111=1)*(Z$6=core.xy.ggsn)*($F128=$F$112:$F$136)))</f>
        <v>0</v>
      </c>
      <c r="AA128" s="47">
        <f t="array" ref="AA128">IF($F128=AA$6,0,SUM(($E128=1)*(AA$111=1)*(AA$6=core.xy.ggsn)*($F128=$F$112:$F$136)))</f>
        <v>0</v>
      </c>
      <c r="AB128" s="47">
        <f t="array" ref="AB128">IF($F128=AB$6,0,SUM(($E128=1)*(AB$111=1)*(AB$6=core.xy.ggsn)*($F128=$F$112:$F$136)))</f>
        <v>0</v>
      </c>
      <c r="AC128" s="47">
        <f t="array" ref="AC128">IF($F128=AC$6,0,SUM(($E128=1)*(AC$111=1)*(AC$6=core.xy.ggsn)*($F128=$F$112:$F$136)))</f>
        <v>0</v>
      </c>
      <c r="AD128" s="47">
        <f t="array" ref="AD128">IF($F128=AD$6,0,SUM(($E128=1)*(AD$111=1)*(AD$6=core.xy.ggsn)*($F128=$F$112:$F$136)))</f>
        <v>0</v>
      </c>
      <c r="AE128" s="47">
        <f t="array" ref="AE128">IF($F128=AE$6,0,SUM(($E128=1)*(AE$111=1)*(AE$6=core.xy.ggsn)*($F128=$F$112:$F$136)))</f>
        <v>0</v>
      </c>
      <c r="AF128" s="47">
        <f t="array" ref="AF128">IF($F128=AF$6,0,SUM(($E128=1)*(AF$111=1)*(AF$6=core.xy.ggsn)*($F128=$F$112:$F$136)))</f>
        <v>0</v>
      </c>
      <c r="AG128" s="47">
        <f t="array" ref="AG128">IF($F128=AG$6,0,SUM(($E128=1)*(AG$111=1)*(AG$6=core.xy.ggsn)*($F128=$F$112:$F$136)))</f>
        <v>0</v>
      </c>
      <c r="AH128" s="47">
        <f t="array" ref="AH128">IF($F128=AH$6,0,SUM(($E128=1)*(AH$111=1)*(AH$6=core.xy.ggsn)*($F128=$F$112:$F$136)))</f>
        <v>0</v>
      </c>
      <c r="AI128" s="47">
        <f t="array" ref="AI128">IF($F128=AI$6,0,SUM(($E128=1)*(AI$111=1)*(AI$6=core.xy.ggsn)*($F128=$F$112:$F$136)))</f>
        <v>0</v>
      </c>
      <c r="AJ128" s="47">
        <f t="array" ref="AJ128">IF($F128=AJ$6,0,SUM(($E128=1)*(AJ$111=1)*(AJ$6=core.xy.ggsn)*($F128=$F$112:$F$136)))</f>
        <v>0</v>
      </c>
    </row>
    <row r="129" spans="4:36" outlineLevel="2" x14ac:dyDescent="0.3">
      <c r="E129" s="33">
        <f t="shared" si="8"/>
        <v>0</v>
      </c>
      <c r="F129" s="70">
        <v>18</v>
      </c>
      <c r="G129" s="71" t="str">
        <f t="shared" si="9"/>
        <v>Moquegua</v>
      </c>
      <c r="L129" s="47">
        <f t="array" ref="L129">IF($F129=L$6,0,SUM(($E129=1)*(L$111=1)*(L$6=core.xy.ggsn)*($F129=$F$112:$F$136)))</f>
        <v>0</v>
      </c>
      <c r="M129" s="47">
        <f t="array" ref="M129">IF($F129=M$6,0,SUM(($E129=1)*(M$111=1)*(M$6=core.xy.ggsn)*($F129=$F$112:$F$136)))</f>
        <v>0</v>
      </c>
      <c r="N129" s="47">
        <f t="array" ref="N129">IF($F129=N$6,0,SUM(($E129=1)*(N$111=1)*(N$6=core.xy.ggsn)*($F129=$F$112:$F$136)))</f>
        <v>0</v>
      </c>
      <c r="O129" s="47">
        <f t="array" ref="O129">IF($F129=O$6,0,SUM(($E129=1)*(O$111=1)*(O$6=core.xy.ggsn)*($F129=$F$112:$F$136)))</f>
        <v>0</v>
      </c>
      <c r="P129" s="47">
        <f t="array" ref="P129">IF($F129=P$6,0,SUM(($E129=1)*(P$111=1)*(P$6=core.xy.ggsn)*($F129=$F$112:$F$136)))</f>
        <v>0</v>
      </c>
      <c r="Q129" s="47">
        <f t="array" ref="Q129">IF($F129=Q$6,0,SUM(($E129=1)*(Q$111=1)*(Q$6=core.xy.ggsn)*($F129=$F$112:$F$136)))</f>
        <v>0</v>
      </c>
      <c r="R129" s="47">
        <f t="array" ref="R129">IF($F129=R$6,0,SUM(($E129=1)*(R$111=1)*(R$6=core.xy.ggsn)*($F129=$F$112:$F$136)))</f>
        <v>0</v>
      </c>
      <c r="S129" s="47">
        <f t="array" ref="S129">IF($F129=S$6,0,SUM(($E129=1)*(S$111=1)*(S$6=core.xy.ggsn)*($F129=$F$112:$F$136)))</f>
        <v>0</v>
      </c>
      <c r="T129" s="47">
        <f t="array" ref="T129">IF($F129=T$6,0,SUM(($E129=1)*(T$111=1)*(T$6=core.xy.ggsn)*($F129=$F$112:$F$136)))</f>
        <v>0</v>
      </c>
      <c r="U129" s="47">
        <f t="array" ref="U129">IF($F129=U$6,0,SUM(($E129=1)*(U$111=1)*(U$6=core.xy.ggsn)*($F129=$F$112:$F$136)))</f>
        <v>0</v>
      </c>
      <c r="V129" s="47">
        <f t="array" ref="V129">IF($F129=V$6,0,SUM(($E129=1)*(V$111=1)*(V$6=core.xy.ggsn)*($F129=$F$112:$F$136)))</f>
        <v>0</v>
      </c>
      <c r="W129" s="47">
        <f t="array" ref="W129">IF($F129=W$6,0,SUM(($E129=1)*(W$111=1)*(W$6=core.xy.ggsn)*($F129=$F$112:$F$136)))</f>
        <v>0</v>
      </c>
      <c r="X129" s="47">
        <f t="array" ref="X129">IF($F129=X$6,0,SUM(($E129=1)*(X$111=1)*(X$6=core.xy.ggsn)*($F129=$F$112:$F$136)))</f>
        <v>0</v>
      </c>
      <c r="Y129" s="47">
        <f t="array" ref="Y129">IF($F129=Y$6,0,SUM(($E129=1)*(Y$111=1)*(Y$6=core.xy.ggsn)*($F129=$F$112:$F$136)))</f>
        <v>0</v>
      </c>
      <c r="Z129" s="47">
        <f t="array" ref="Z129">IF($F129=Z$6,0,SUM(($E129=1)*(Z$111=1)*(Z$6=core.xy.ggsn)*($F129=$F$112:$F$136)))</f>
        <v>0</v>
      </c>
      <c r="AA129" s="47">
        <f t="array" ref="AA129">IF($F129=AA$6,0,SUM(($E129=1)*(AA$111=1)*(AA$6=core.xy.ggsn)*($F129=$F$112:$F$136)))</f>
        <v>0</v>
      </c>
      <c r="AB129" s="47">
        <f t="array" ref="AB129">IF($F129=AB$6,0,SUM(($E129=1)*(AB$111=1)*(AB$6=core.xy.ggsn)*($F129=$F$112:$F$136)))</f>
        <v>0</v>
      </c>
      <c r="AC129" s="47">
        <f t="array" ref="AC129">IF($F129=AC$6,0,SUM(($E129=1)*(AC$111=1)*(AC$6=core.xy.ggsn)*($F129=$F$112:$F$136)))</f>
        <v>0</v>
      </c>
      <c r="AD129" s="47">
        <f t="array" ref="AD129">IF($F129=AD$6,0,SUM(($E129=1)*(AD$111=1)*(AD$6=core.xy.ggsn)*($F129=$F$112:$F$136)))</f>
        <v>0</v>
      </c>
      <c r="AE129" s="47">
        <f t="array" ref="AE129">IF($F129=AE$6,0,SUM(($E129=1)*(AE$111=1)*(AE$6=core.xy.ggsn)*($F129=$F$112:$F$136)))</f>
        <v>0</v>
      </c>
      <c r="AF129" s="47">
        <f t="array" ref="AF129">IF($F129=AF$6,0,SUM(($E129=1)*(AF$111=1)*(AF$6=core.xy.ggsn)*($F129=$F$112:$F$136)))</f>
        <v>0</v>
      </c>
      <c r="AG129" s="47">
        <f t="array" ref="AG129">IF($F129=AG$6,0,SUM(($E129=1)*(AG$111=1)*(AG$6=core.xy.ggsn)*($F129=$F$112:$F$136)))</f>
        <v>0</v>
      </c>
      <c r="AH129" s="47">
        <f t="array" ref="AH129">IF($F129=AH$6,0,SUM(($E129=1)*(AH$111=1)*(AH$6=core.xy.ggsn)*($F129=$F$112:$F$136)))</f>
        <v>0</v>
      </c>
      <c r="AI129" s="47">
        <f t="array" ref="AI129">IF($F129=AI$6,0,SUM(($E129=1)*(AI$111=1)*(AI$6=core.xy.ggsn)*($F129=$F$112:$F$136)))</f>
        <v>0</v>
      </c>
      <c r="AJ129" s="47">
        <f t="array" ref="AJ129">IF($F129=AJ$6,0,SUM(($E129=1)*(AJ$111=1)*(AJ$6=core.xy.ggsn)*($F129=$F$112:$F$136)))</f>
        <v>0</v>
      </c>
    </row>
    <row r="130" spans="4:36" outlineLevel="2" x14ac:dyDescent="0.3">
      <c r="E130" s="33">
        <f t="shared" si="8"/>
        <v>0</v>
      </c>
      <c r="F130" s="70">
        <v>19</v>
      </c>
      <c r="G130" s="71" t="str">
        <f t="shared" si="9"/>
        <v>Pasco</v>
      </c>
      <c r="L130" s="47">
        <f t="array" ref="L130">IF($F130=L$6,0,SUM(($E130=1)*(L$111=1)*(L$6=core.xy.ggsn)*($F130=$F$112:$F$136)))</f>
        <v>0</v>
      </c>
      <c r="M130" s="47">
        <f t="array" ref="M130">IF($F130=M$6,0,SUM(($E130=1)*(M$111=1)*(M$6=core.xy.ggsn)*($F130=$F$112:$F$136)))</f>
        <v>0</v>
      </c>
      <c r="N130" s="47">
        <f t="array" ref="N130">IF($F130=N$6,0,SUM(($E130=1)*(N$111=1)*(N$6=core.xy.ggsn)*($F130=$F$112:$F$136)))</f>
        <v>0</v>
      </c>
      <c r="O130" s="47">
        <f t="array" ref="O130">IF($F130=O$6,0,SUM(($E130=1)*(O$111=1)*(O$6=core.xy.ggsn)*($F130=$F$112:$F$136)))</f>
        <v>0</v>
      </c>
      <c r="P130" s="47">
        <f t="array" ref="P130">IF($F130=P$6,0,SUM(($E130=1)*(P$111=1)*(P$6=core.xy.ggsn)*($F130=$F$112:$F$136)))</f>
        <v>0</v>
      </c>
      <c r="Q130" s="47">
        <f t="array" ref="Q130">IF($F130=Q$6,0,SUM(($E130=1)*(Q$111=1)*(Q$6=core.xy.ggsn)*($F130=$F$112:$F$136)))</f>
        <v>0</v>
      </c>
      <c r="R130" s="47">
        <f t="array" ref="R130">IF($F130=R$6,0,SUM(($E130=1)*(R$111=1)*(R$6=core.xy.ggsn)*($F130=$F$112:$F$136)))</f>
        <v>0</v>
      </c>
      <c r="S130" s="47">
        <f t="array" ref="S130">IF($F130=S$6,0,SUM(($E130=1)*(S$111=1)*(S$6=core.xy.ggsn)*($F130=$F$112:$F$136)))</f>
        <v>0</v>
      </c>
      <c r="T130" s="47">
        <f t="array" ref="T130">IF($F130=T$6,0,SUM(($E130=1)*(T$111=1)*(T$6=core.xy.ggsn)*($F130=$F$112:$F$136)))</f>
        <v>0</v>
      </c>
      <c r="U130" s="47">
        <f t="array" ref="U130">IF($F130=U$6,0,SUM(($E130=1)*(U$111=1)*(U$6=core.xy.ggsn)*($F130=$F$112:$F$136)))</f>
        <v>0</v>
      </c>
      <c r="V130" s="47">
        <f t="array" ref="V130">IF($F130=V$6,0,SUM(($E130=1)*(V$111=1)*(V$6=core.xy.ggsn)*($F130=$F$112:$F$136)))</f>
        <v>0</v>
      </c>
      <c r="W130" s="47">
        <f t="array" ref="W130">IF($F130=W$6,0,SUM(($E130=1)*(W$111=1)*(W$6=core.xy.ggsn)*($F130=$F$112:$F$136)))</f>
        <v>0</v>
      </c>
      <c r="X130" s="47">
        <f t="array" ref="X130">IF($F130=X$6,0,SUM(($E130=1)*(X$111=1)*(X$6=core.xy.ggsn)*($F130=$F$112:$F$136)))</f>
        <v>0</v>
      </c>
      <c r="Y130" s="47">
        <f t="array" ref="Y130">IF($F130=Y$6,0,SUM(($E130=1)*(Y$111=1)*(Y$6=core.xy.ggsn)*($F130=$F$112:$F$136)))</f>
        <v>0</v>
      </c>
      <c r="Z130" s="47">
        <f t="array" ref="Z130">IF($F130=Z$6,0,SUM(($E130=1)*(Z$111=1)*(Z$6=core.xy.ggsn)*($F130=$F$112:$F$136)))</f>
        <v>0</v>
      </c>
      <c r="AA130" s="47">
        <f t="array" ref="AA130">IF($F130=AA$6,0,SUM(($E130=1)*(AA$111=1)*(AA$6=core.xy.ggsn)*($F130=$F$112:$F$136)))</f>
        <v>0</v>
      </c>
      <c r="AB130" s="47">
        <f t="array" ref="AB130">IF($F130=AB$6,0,SUM(($E130=1)*(AB$111=1)*(AB$6=core.xy.ggsn)*($F130=$F$112:$F$136)))</f>
        <v>0</v>
      </c>
      <c r="AC130" s="47">
        <f t="array" ref="AC130">IF($F130=AC$6,0,SUM(($E130=1)*(AC$111=1)*(AC$6=core.xy.ggsn)*($F130=$F$112:$F$136)))</f>
        <v>0</v>
      </c>
      <c r="AD130" s="47">
        <f t="array" ref="AD130">IF($F130=AD$6,0,SUM(($E130=1)*(AD$111=1)*(AD$6=core.xy.ggsn)*($F130=$F$112:$F$136)))</f>
        <v>0</v>
      </c>
      <c r="AE130" s="47">
        <f t="array" ref="AE130">IF($F130=AE$6,0,SUM(($E130=1)*(AE$111=1)*(AE$6=core.xy.ggsn)*($F130=$F$112:$F$136)))</f>
        <v>0</v>
      </c>
      <c r="AF130" s="47">
        <f t="array" ref="AF130">IF($F130=AF$6,0,SUM(($E130=1)*(AF$111=1)*(AF$6=core.xy.ggsn)*($F130=$F$112:$F$136)))</f>
        <v>0</v>
      </c>
      <c r="AG130" s="47">
        <f t="array" ref="AG130">IF($F130=AG$6,0,SUM(($E130=1)*(AG$111=1)*(AG$6=core.xy.ggsn)*($F130=$F$112:$F$136)))</f>
        <v>0</v>
      </c>
      <c r="AH130" s="47">
        <f t="array" ref="AH130">IF($F130=AH$6,0,SUM(($E130=1)*(AH$111=1)*(AH$6=core.xy.ggsn)*($F130=$F$112:$F$136)))</f>
        <v>0</v>
      </c>
      <c r="AI130" s="47">
        <f t="array" ref="AI130">IF($F130=AI$6,0,SUM(($E130=1)*(AI$111=1)*(AI$6=core.xy.ggsn)*($F130=$F$112:$F$136)))</f>
        <v>0</v>
      </c>
      <c r="AJ130" s="47">
        <f t="array" ref="AJ130">IF($F130=AJ$6,0,SUM(($E130=1)*(AJ$111=1)*(AJ$6=core.xy.ggsn)*($F130=$F$112:$F$136)))</f>
        <v>0</v>
      </c>
    </row>
    <row r="131" spans="4:36" outlineLevel="2" x14ac:dyDescent="0.3">
      <c r="E131" s="33">
        <f t="shared" si="8"/>
        <v>0</v>
      </c>
      <c r="F131" s="70">
        <v>20</v>
      </c>
      <c r="G131" s="71" t="str">
        <f t="shared" si="9"/>
        <v>Piura</v>
      </c>
      <c r="L131" s="47">
        <f t="array" ref="L131">IF($F131=L$6,0,SUM(($E131=1)*(L$111=1)*(L$6=core.xy.ggsn)*($F131=$F$112:$F$136)))</f>
        <v>0</v>
      </c>
      <c r="M131" s="47">
        <f t="array" ref="M131">IF($F131=M$6,0,SUM(($E131=1)*(M$111=1)*(M$6=core.xy.ggsn)*($F131=$F$112:$F$136)))</f>
        <v>0</v>
      </c>
      <c r="N131" s="47">
        <f t="array" ref="N131">IF($F131=N$6,0,SUM(($E131=1)*(N$111=1)*(N$6=core.xy.ggsn)*($F131=$F$112:$F$136)))</f>
        <v>0</v>
      </c>
      <c r="O131" s="47">
        <f t="array" ref="O131">IF($F131=O$6,0,SUM(($E131=1)*(O$111=1)*(O$6=core.xy.ggsn)*($F131=$F$112:$F$136)))</f>
        <v>0</v>
      </c>
      <c r="P131" s="47">
        <f t="array" ref="P131">IF($F131=P$6,0,SUM(($E131=1)*(P$111=1)*(P$6=core.xy.ggsn)*($F131=$F$112:$F$136)))</f>
        <v>0</v>
      </c>
      <c r="Q131" s="47">
        <f t="array" ref="Q131">IF($F131=Q$6,0,SUM(($E131=1)*(Q$111=1)*(Q$6=core.xy.ggsn)*($F131=$F$112:$F$136)))</f>
        <v>0</v>
      </c>
      <c r="R131" s="47">
        <f t="array" ref="R131">IF($F131=R$6,0,SUM(($E131=1)*(R$111=1)*(R$6=core.xy.ggsn)*($F131=$F$112:$F$136)))</f>
        <v>0</v>
      </c>
      <c r="S131" s="47">
        <f t="array" ref="S131">IF($F131=S$6,0,SUM(($E131=1)*(S$111=1)*(S$6=core.xy.ggsn)*($F131=$F$112:$F$136)))</f>
        <v>0</v>
      </c>
      <c r="T131" s="47">
        <f t="array" ref="T131">IF($F131=T$6,0,SUM(($E131=1)*(T$111=1)*(T$6=core.xy.ggsn)*($F131=$F$112:$F$136)))</f>
        <v>0</v>
      </c>
      <c r="U131" s="47">
        <f t="array" ref="U131">IF($F131=U$6,0,SUM(($E131=1)*(U$111=1)*(U$6=core.xy.ggsn)*($F131=$F$112:$F$136)))</f>
        <v>0</v>
      </c>
      <c r="V131" s="47">
        <f t="array" ref="V131">IF($F131=V$6,0,SUM(($E131=1)*(V$111=1)*(V$6=core.xy.ggsn)*($F131=$F$112:$F$136)))</f>
        <v>0</v>
      </c>
      <c r="W131" s="47">
        <f t="array" ref="W131">IF($F131=W$6,0,SUM(($E131=1)*(W$111=1)*(W$6=core.xy.ggsn)*($F131=$F$112:$F$136)))</f>
        <v>0</v>
      </c>
      <c r="X131" s="47">
        <f t="array" ref="X131">IF($F131=X$6,0,SUM(($E131=1)*(X$111=1)*(X$6=core.xy.ggsn)*($F131=$F$112:$F$136)))</f>
        <v>0</v>
      </c>
      <c r="Y131" s="47">
        <f t="array" ref="Y131">IF($F131=Y$6,0,SUM(($E131=1)*(Y$111=1)*(Y$6=core.xy.ggsn)*($F131=$F$112:$F$136)))</f>
        <v>0</v>
      </c>
      <c r="Z131" s="47">
        <f t="array" ref="Z131">IF($F131=Z$6,0,SUM(($E131=1)*(Z$111=1)*(Z$6=core.xy.ggsn)*($F131=$F$112:$F$136)))</f>
        <v>0</v>
      </c>
      <c r="AA131" s="47">
        <f t="array" ref="AA131">IF($F131=AA$6,0,SUM(($E131=1)*(AA$111=1)*(AA$6=core.xy.ggsn)*($F131=$F$112:$F$136)))</f>
        <v>0</v>
      </c>
      <c r="AB131" s="47">
        <f t="array" ref="AB131">IF($F131=AB$6,0,SUM(($E131=1)*(AB$111=1)*(AB$6=core.xy.ggsn)*($F131=$F$112:$F$136)))</f>
        <v>0</v>
      </c>
      <c r="AC131" s="47">
        <f t="array" ref="AC131">IF($F131=AC$6,0,SUM(($E131=1)*(AC$111=1)*(AC$6=core.xy.ggsn)*($F131=$F$112:$F$136)))</f>
        <v>0</v>
      </c>
      <c r="AD131" s="47">
        <f t="array" ref="AD131">IF($F131=AD$6,0,SUM(($E131=1)*(AD$111=1)*(AD$6=core.xy.ggsn)*($F131=$F$112:$F$136)))</f>
        <v>0</v>
      </c>
      <c r="AE131" s="47">
        <f t="array" ref="AE131">IF($F131=AE$6,0,SUM(($E131=1)*(AE$111=1)*(AE$6=core.xy.ggsn)*($F131=$F$112:$F$136)))</f>
        <v>0</v>
      </c>
      <c r="AF131" s="47">
        <f t="array" ref="AF131">IF($F131=AF$6,0,SUM(($E131=1)*(AF$111=1)*(AF$6=core.xy.ggsn)*($F131=$F$112:$F$136)))</f>
        <v>0</v>
      </c>
      <c r="AG131" s="47">
        <f t="array" ref="AG131">IF($F131=AG$6,0,SUM(($E131=1)*(AG$111=1)*(AG$6=core.xy.ggsn)*($F131=$F$112:$F$136)))</f>
        <v>0</v>
      </c>
      <c r="AH131" s="47">
        <f t="array" ref="AH131">IF($F131=AH$6,0,SUM(($E131=1)*(AH$111=1)*(AH$6=core.xy.ggsn)*($F131=$F$112:$F$136)))</f>
        <v>0</v>
      </c>
      <c r="AI131" s="47">
        <f t="array" ref="AI131">IF($F131=AI$6,0,SUM(($E131=1)*(AI$111=1)*(AI$6=core.xy.ggsn)*($F131=$F$112:$F$136)))</f>
        <v>0</v>
      </c>
      <c r="AJ131" s="47">
        <f t="array" ref="AJ131">IF($F131=AJ$6,0,SUM(($E131=1)*(AJ$111=1)*(AJ$6=core.xy.ggsn)*($F131=$F$112:$F$136)))</f>
        <v>0</v>
      </c>
    </row>
    <row r="132" spans="4:36" outlineLevel="2" x14ac:dyDescent="0.3">
      <c r="E132" s="33">
        <f t="shared" si="8"/>
        <v>0</v>
      </c>
      <c r="F132" s="70">
        <v>21</v>
      </c>
      <c r="G132" s="71" t="str">
        <f t="shared" si="9"/>
        <v>Puno</v>
      </c>
      <c r="L132" s="47">
        <f t="array" ref="L132">IF($F132=L$6,0,SUM(($E132=1)*(L$111=1)*(L$6=core.xy.ggsn)*($F132=$F$112:$F$136)))</f>
        <v>0</v>
      </c>
      <c r="M132" s="47">
        <f t="array" ref="M132">IF($F132=M$6,0,SUM(($E132=1)*(M$111=1)*(M$6=core.xy.ggsn)*($F132=$F$112:$F$136)))</f>
        <v>0</v>
      </c>
      <c r="N132" s="47">
        <f t="array" ref="N132">IF($F132=N$6,0,SUM(($E132=1)*(N$111=1)*(N$6=core.xy.ggsn)*($F132=$F$112:$F$136)))</f>
        <v>0</v>
      </c>
      <c r="O132" s="47">
        <f t="array" ref="O132">IF($F132=O$6,0,SUM(($E132=1)*(O$111=1)*(O$6=core.xy.ggsn)*($F132=$F$112:$F$136)))</f>
        <v>0</v>
      </c>
      <c r="P132" s="47">
        <f t="array" ref="P132">IF($F132=P$6,0,SUM(($E132=1)*(P$111=1)*(P$6=core.xy.ggsn)*($F132=$F$112:$F$136)))</f>
        <v>0</v>
      </c>
      <c r="Q132" s="47">
        <f t="array" ref="Q132">IF($F132=Q$6,0,SUM(($E132=1)*(Q$111=1)*(Q$6=core.xy.ggsn)*($F132=$F$112:$F$136)))</f>
        <v>0</v>
      </c>
      <c r="R132" s="47">
        <f t="array" ref="R132">IF($F132=R$6,0,SUM(($E132=1)*(R$111=1)*(R$6=core.xy.ggsn)*($F132=$F$112:$F$136)))</f>
        <v>0</v>
      </c>
      <c r="S132" s="47">
        <f t="array" ref="S132">IF($F132=S$6,0,SUM(($E132=1)*(S$111=1)*(S$6=core.xy.ggsn)*($F132=$F$112:$F$136)))</f>
        <v>0</v>
      </c>
      <c r="T132" s="47">
        <f t="array" ref="T132">IF($F132=T$6,0,SUM(($E132=1)*(T$111=1)*(T$6=core.xy.ggsn)*($F132=$F$112:$F$136)))</f>
        <v>0</v>
      </c>
      <c r="U132" s="47">
        <f t="array" ref="U132">IF($F132=U$6,0,SUM(($E132=1)*(U$111=1)*(U$6=core.xy.ggsn)*($F132=$F$112:$F$136)))</f>
        <v>0</v>
      </c>
      <c r="V132" s="47">
        <f t="array" ref="V132">IF($F132=V$6,0,SUM(($E132=1)*(V$111=1)*(V$6=core.xy.ggsn)*($F132=$F$112:$F$136)))</f>
        <v>0</v>
      </c>
      <c r="W132" s="47">
        <f t="array" ref="W132">IF($F132=W$6,0,SUM(($E132=1)*(W$111=1)*(W$6=core.xy.ggsn)*($F132=$F$112:$F$136)))</f>
        <v>0</v>
      </c>
      <c r="X132" s="47">
        <f t="array" ref="X132">IF($F132=X$6,0,SUM(($E132=1)*(X$111=1)*(X$6=core.xy.ggsn)*($F132=$F$112:$F$136)))</f>
        <v>0</v>
      </c>
      <c r="Y132" s="47">
        <f t="array" ref="Y132">IF($F132=Y$6,0,SUM(($E132=1)*(Y$111=1)*(Y$6=core.xy.ggsn)*($F132=$F$112:$F$136)))</f>
        <v>0</v>
      </c>
      <c r="Z132" s="47">
        <f t="array" ref="Z132">IF($F132=Z$6,0,SUM(($E132=1)*(Z$111=1)*(Z$6=core.xy.ggsn)*($F132=$F$112:$F$136)))</f>
        <v>0</v>
      </c>
      <c r="AA132" s="47">
        <f t="array" ref="AA132">IF($F132=AA$6,0,SUM(($E132=1)*(AA$111=1)*(AA$6=core.xy.ggsn)*($F132=$F$112:$F$136)))</f>
        <v>0</v>
      </c>
      <c r="AB132" s="47">
        <f t="array" ref="AB132">IF($F132=AB$6,0,SUM(($E132=1)*(AB$111=1)*(AB$6=core.xy.ggsn)*($F132=$F$112:$F$136)))</f>
        <v>0</v>
      </c>
      <c r="AC132" s="47">
        <f t="array" ref="AC132">IF($F132=AC$6,0,SUM(($E132=1)*(AC$111=1)*(AC$6=core.xy.ggsn)*($F132=$F$112:$F$136)))</f>
        <v>0</v>
      </c>
      <c r="AD132" s="47">
        <f t="array" ref="AD132">IF($F132=AD$6,0,SUM(($E132=1)*(AD$111=1)*(AD$6=core.xy.ggsn)*($F132=$F$112:$F$136)))</f>
        <v>0</v>
      </c>
      <c r="AE132" s="47">
        <f t="array" ref="AE132">IF($F132=AE$6,0,SUM(($E132=1)*(AE$111=1)*(AE$6=core.xy.ggsn)*($F132=$F$112:$F$136)))</f>
        <v>0</v>
      </c>
      <c r="AF132" s="47">
        <f t="array" ref="AF132">IF($F132=AF$6,0,SUM(($E132=1)*(AF$111=1)*(AF$6=core.xy.ggsn)*($F132=$F$112:$F$136)))</f>
        <v>0</v>
      </c>
      <c r="AG132" s="47">
        <f t="array" ref="AG132">IF($F132=AG$6,0,SUM(($E132=1)*(AG$111=1)*(AG$6=core.xy.ggsn)*($F132=$F$112:$F$136)))</f>
        <v>0</v>
      </c>
      <c r="AH132" s="47">
        <f t="array" ref="AH132">IF($F132=AH$6,0,SUM(($E132=1)*(AH$111=1)*(AH$6=core.xy.ggsn)*($F132=$F$112:$F$136)))</f>
        <v>0</v>
      </c>
      <c r="AI132" s="47">
        <f t="array" ref="AI132">IF($F132=AI$6,0,SUM(($E132=1)*(AI$111=1)*(AI$6=core.xy.ggsn)*($F132=$F$112:$F$136)))</f>
        <v>0</v>
      </c>
      <c r="AJ132" s="47">
        <f t="array" ref="AJ132">IF($F132=AJ$6,0,SUM(($E132=1)*(AJ$111=1)*(AJ$6=core.xy.ggsn)*($F132=$F$112:$F$136)))</f>
        <v>0</v>
      </c>
    </row>
    <row r="133" spans="4:36" outlineLevel="2" x14ac:dyDescent="0.3">
      <c r="E133" s="33">
        <f t="shared" si="8"/>
        <v>0</v>
      </c>
      <c r="F133" s="70">
        <v>22</v>
      </c>
      <c r="G133" s="71" t="str">
        <f t="shared" si="9"/>
        <v>San Martín</v>
      </c>
      <c r="L133" s="47">
        <f t="array" ref="L133">IF($F133=L$6,0,SUM(($E133=1)*(L$111=1)*(L$6=core.xy.ggsn)*($F133=$F$112:$F$136)))</f>
        <v>0</v>
      </c>
      <c r="M133" s="47">
        <f t="array" ref="M133">IF($F133=M$6,0,SUM(($E133=1)*(M$111=1)*(M$6=core.xy.ggsn)*($F133=$F$112:$F$136)))</f>
        <v>0</v>
      </c>
      <c r="N133" s="47">
        <f t="array" ref="N133">IF($F133=N$6,0,SUM(($E133=1)*(N$111=1)*(N$6=core.xy.ggsn)*($F133=$F$112:$F$136)))</f>
        <v>0</v>
      </c>
      <c r="O133" s="47">
        <f t="array" ref="O133">IF($F133=O$6,0,SUM(($E133=1)*(O$111=1)*(O$6=core.xy.ggsn)*($F133=$F$112:$F$136)))</f>
        <v>0</v>
      </c>
      <c r="P133" s="47">
        <f t="array" ref="P133">IF($F133=P$6,0,SUM(($E133=1)*(P$111=1)*(P$6=core.xy.ggsn)*($F133=$F$112:$F$136)))</f>
        <v>0</v>
      </c>
      <c r="Q133" s="47">
        <f t="array" ref="Q133">IF($F133=Q$6,0,SUM(($E133=1)*(Q$111=1)*(Q$6=core.xy.ggsn)*($F133=$F$112:$F$136)))</f>
        <v>0</v>
      </c>
      <c r="R133" s="47">
        <f t="array" ref="R133">IF($F133=R$6,0,SUM(($E133=1)*(R$111=1)*(R$6=core.xy.ggsn)*($F133=$F$112:$F$136)))</f>
        <v>0</v>
      </c>
      <c r="S133" s="47">
        <f t="array" ref="S133">IF($F133=S$6,0,SUM(($E133=1)*(S$111=1)*(S$6=core.xy.ggsn)*($F133=$F$112:$F$136)))</f>
        <v>0</v>
      </c>
      <c r="T133" s="47">
        <f t="array" ref="T133">IF($F133=T$6,0,SUM(($E133=1)*(T$111=1)*(T$6=core.xy.ggsn)*($F133=$F$112:$F$136)))</f>
        <v>0</v>
      </c>
      <c r="U133" s="47">
        <f t="array" ref="U133">IF($F133=U$6,0,SUM(($E133=1)*(U$111=1)*(U$6=core.xy.ggsn)*($F133=$F$112:$F$136)))</f>
        <v>0</v>
      </c>
      <c r="V133" s="47">
        <f t="array" ref="V133">IF($F133=V$6,0,SUM(($E133=1)*(V$111=1)*(V$6=core.xy.ggsn)*($F133=$F$112:$F$136)))</f>
        <v>0</v>
      </c>
      <c r="W133" s="47">
        <f t="array" ref="W133">IF($F133=W$6,0,SUM(($E133=1)*(W$111=1)*(W$6=core.xy.ggsn)*($F133=$F$112:$F$136)))</f>
        <v>0</v>
      </c>
      <c r="X133" s="47">
        <f t="array" ref="X133">IF($F133=X$6,0,SUM(($E133=1)*(X$111=1)*(X$6=core.xy.ggsn)*($F133=$F$112:$F$136)))</f>
        <v>0</v>
      </c>
      <c r="Y133" s="47">
        <f t="array" ref="Y133">IF($F133=Y$6,0,SUM(($E133=1)*(Y$111=1)*(Y$6=core.xy.ggsn)*($F133=$F$112:$F$136)))</f>
        <v>0</v>
      </c>
      <c r="Z133" s="47">
        <f t="array" ref="Z133">IF($F133=Z$6,0,SUM(($E133=1)*(Z$111=1)*(Z$6=core.xy.ggsn)*($F133=$F$112:$F$136)))</f>
        <v>0</v>
      </c>
      <c r="AA133" s="47">
        <f t="array" ref="AA133">IF($F133=AA$6,0,SUM(($E133=1)*(AA$111=1)*(AA$6=core.xy.ggsn)*($F133=$F$112:$F$136)))</f>
        <v>0</v>
      </c>
      <c r="AB133" s="47">
        <f t="array" ref="AB133">IF($F133=AB$6,0,SUM(($E133=1)*(AB$111=1)*(AB$6=core.xy.ggsn)*($F133=$F$112:$F$136)))</f>
        <v>0</v>
      </c>
      <c r="AC133" s="47">
        <f t="array" ref="AC133">IF($F133=AC$6,0,SUM(($E133=1)*(AC$111=1)*(AC$6=core.xy.ggsn)*($F133=$F$112:$F$136)))</f>
        <v>0</v>
      </c>
      <c r="AD133" s="47">
        <f t="array" ref="AD133">IF($F133=AD$6,0,SUM(($E133=1)*(AD$111=1)*(AD$6=core.xy.ggsn)*($F133=$F$112:$F$136)))</f>
        <v>0</v>
      </c>
      <c r="AE133" s="47">
        <f t="array" ref="AE133">IF($F133=AE$6,0,SUM(($E133=1)*(AE$111=1)*(AE$6=core.xy.ggsn)*($F133=$F$112:$F$136)))</f>
        <v>0</v>
      </c>
      <c r="AF133" s="47">
        <f t="array" ref="AF133">IF($F133=AF$6,0,SUM(($E133=1)*(AF$111=1)*(AF$6=core.xy.ggsn)*($F133=$F$112:$F$136)))</f>
        <v>0</v>
      </c>
      <c r="AG133" s="47">
        <f t="array" ref="AG133">IF($F133=AG$6,0,SUM(($E133=1)*(AG$111=1)*(AG$6=core.xy.ggsn)*($F133=$F$112:$F$136)))</f>
        <v>0</v>
      </c>
      <c r="AH133" s="47">
        <f t="array" ref="AH133">IF($F133=AH$6,0,SUM(($E133=1)*(AH$111=1)*(AH$6=core.xy.ggsn)*($F133=$F$112:$F$136)))</f>
        <v>0</v>
      </c>
      <c r="AI133" s="47">
        <f t="array" ref="AI133">IF($F133=AI$6,0,SUM(($E133=1)*(AI$111=1)*(AI$6=core.xy.ggsn)*($F133=$F$112:$F$136)))</f>
        <v>0</v>
      </c>
      <c r="AJ133" s="47">
        <f t="array" ref="AJ133">IF($F133=AJ$6,0,SUM(($E133=1)*(AJ$111=1)*(AJ$6=core.xy.ggsn)*($F133=$F$112:$F$136)))</f>
        <v>0</v>
      </c>
    </row>
    <row r="134" spans="4:36" outlineLevel="2" x14ac:dyDescent="0.3">
      <c r="E134" s="33">
        <f t="shared" si="8"/>
        <v>0</v>
      </c>
      <c r="F134" s="70">
        <v>23</v>
      </c>
      <c r="G134" s="71" t="str">
        <f t="shared" si="9"/>
        <v>Tacna</v>
      </c>
      <c r="L134" s="47">
        <f t="array" ref="L134">IF($F134=L$6,0,SUM(($E134=1)*(L$111=1)*(L$6=core.xy.ggsn)*($F134=$F$112:$F$136)))</f>
        <v>0</v>
      </c>
      <c r="M134" s="47">
        <f t="array" ref="M134">IF($F134=M$6,0,SUM(($E134=1)*(M$111=1)*(M$6=core.xy.ggsn)*($F134=$F$112:$F$136)))</f>
        <v>0</v>
      </c>
      <c r="N134" s="47">
        <f t="array" ref="N134">IF($F134=N$6,0,SUM(($E134=1)*(N$111=1)*(N$6=core.xy.ggsn)*($F134=$F$112:$F$136)))</f>
        <v>0</v>
      </c>
      <c r="O134" s="47">
        <f t="array" ref="O134">IF($F134=O$6,0,SUM(($E134=1)*(O$111=1)*(O$6=core.xy.ggsn)*($F134=$F$112:$F$136)))</f>
        <v>0</v>
      </c>
      <c r="P134" s="47">
        <f t="array" ref="P134">IF($F134=P$6,0,SUM(($E134=1)*(P$111=1)*(P$6=core.xy.ggsn)*($F134=$F$112:$F$136)))</f>
        <v>0</v>
      </c>
      <c r="Q134" s="47">
        <f t="array" ref="Q134">IF($F134=Q$6,0,SUM(($E134=1)*(Q$111=1)*(Q$6=core.xy.ggsn)*($F134=$F$112:$F$136)))</f>
        <v>0</v>
      </c>
      <c r="R134" s="47">
        <f t="array" ref="R134">IF($F134=R$6,0,SUM(($E134=1)*(R$111=1)*(R$6=core.xy.ggsn)*($F134=$F$112:$F$136)))</f>
        <v>0</v>
      </c>
      <c r="S134" s="47">
        <f t="array" ref="S134">IF($F134=S$6,0,SUM(($E134=1)*(S$111=1)*(S$6=core.xy.ggsn)*($F134=$F$112:$F$136)))</f>
        <v>0</v>
      </c>
      <c r="T134" s="47">
        <f t="array" ref="T134">IF($F134=T$6,0,SUM(($E134=1)*(T$111=1)*(T$6=core.xy.ggsn)*($F134=$F$112:$F$136)))</f>
        <v>0</v>
      </c>
      <c r="U134" s="47">
        <f t="array" ref="U134">IF($F134=U$6,0,SUM(($E134=1)*(U$111=1)*(U$6=core.xy.ggsn)*($F134=$F$112:$F$136)))</f>
        <v>0</v>
      </c>
      <c r="V134" s="47">
        <f t="array" ref="V134">IF($F134=V$6,0,SUM(($E134=1)*(V$111=1)*(V$6=core.xy.ggsn)*($F134=$F$112:$F$136)))</f>
        <v>0</v>
      </c>
      <c r="W134" s="47">
        <f t="array" ref="W134">IF($F134=W$6,0,SUM(($E134=1)*(W$111=1)*(W$6=core.xy.ggsn)*($F134=$F$112:$F$136)))</f>
        <v>0</v>
      </c>
      <c r="X134" s="47">
        <f t="array" ref="X134">IF($F134=X$6,0,SUM(($E134=1)*(X$111=1)*(X$6=core.xy.ggsn)*($F134=$F$112:$F$136)))</f>
        <v>0</v>
      </c>
      <c r="Y134" s="47">
        <f t="array" ref="Y134">IF($F134=Y$6,0,SUM(($E134=1)*(Y$111=1)*(Y$6=core.xy.ggsn)*($F134=$F$112:$F$136)))</f>
        <v>0</v>
      </c>
      <c r="Z134" s="47">
        <f t="array" ref="Z134">IF($F134=Z$6,0,SUM(($E134=1)*(Z$111=1)*(Z$6=core.xy.ggsn)*($F134=$F$112:$F$136)))</f>
        <v>0</v>
      </c>
      <c r="AA134" s="47">
        <f t="array" ref="AA134">IF($F134=AA$6,0,SUM(($E134=1)*(AA$111=1)*(AA$6=core.xy.ggsn)*($F134=$F$112:$F$136)))</f>
        <v>0</v>
      </c>
      <c r="AB134" s="47">
        <f t="array" ref="AB134">IF($F134=AB$6,0,SUM(($E134=1)*(AB$111=1)*(AB$6=core.xy.ggsn)*($F134=$F$112:$F$136)))</f>
        <v>0</v>
      </c>
      <c r="AC134" s="47">
        <f t="array" ref="AC134">IF($F134=AC$6,0,SUM(($E134=1)*(AC$111=1)*(AC$6=core.xy.ggsn)*($F134=$F$112:$F$136)))</f>
        <v>0</v>
      </c>
      <c r="AD134" s="47">
        <f t="array" ref="AD134">IF($F134=AD$6,0,SUM(($E134=1)*(AD$111=1)*(AD$6=core.xy.ggsn)*($F134=$F$112:$F$136)))</f>
        <v>0</v>
      </c>
      <c r="AE134" s="47">
        <f t="array" ref="AE134">IF($F134=AE$6,0,SUM(($E134=1)*(AE$111=1)*(AE$6=core.xy.ggsn)*($F134=$F$112:$F$136)))</f>
        <v>0</v>
      </c>
      <c r="AF134" s="47">
        <f t="array" ref="AF134">IF($F134=AF$6,0,SUM(($E134=1)*(AF$111=1)*(AF$6=core.xy.ggsn)*($F134=$F$112:$F$136)))</f>
        <v>0</v>
      </c>
      <c r="AG134" s="47">
        <f t="array" ref="AG134">IF($F134=AG$6,0,SUM(($E134=1)*(AG$111=1)*(AG$6=core.xy.ggsn)*($F134=$F$112:$F$136)))</f>
        <v>0</v>
      </c>
      <c r="AH134" s="47">
        <f t="array" ref="AH134">IF($F134=AH$6,0,SUM(($E134=1)*(AH$111=1)*(AH$6=core.xy.ggsn)*($F134=$F$112:$F$136)))</f>
        <v>0</v>
      </c>
      <c r="AI134" s="47">
        <f t="array" ref="AI134">IF($F134=AI$6,0,SUM(($E134=1)*(AI$111=1)*(AI$6=core.xy.ggsn)*($F134=$F$112:$F$136)))</f>
        <v>0</v>
      </c>
      <c r="AJ134" s="47">
        <f t="array" ref="AJ134">IF($F134=AJ$6,0,SUM(($E134=1)*(AJ$111=1)*(AJ$6=core.xy.ggsn)*($F134=$F$112:$F$136)))</f>
        <v>0</v>
      </c>
    </row>
    <row r="135" spans="4:36" outlineLevel="1" x14ac:dyDescent="0.3">
      <c r="E135" s="33">
        <f t="shared" si="8"/>
        <v>0</v>
      </c>
      <c r="F135" s="70">
        <v>24</v>
      </c>
      <c r="G135" s="71" t="str">
        <f t="shared" si="9"/>
        <v>Tumbes</v>
      </c>
      <c r="L135" s="47">
        <f t="array" ref="L135">IF($F135=L$6,0,SUM(($E135=1)*(L$111=1)*(L$6=core.xy.ggsn)*($F135=$F$112:$F$136)))</f>
        <v>0</v>
      </c>
      <c r="M135" s="47">
        <f t="array" ref="M135">IF($F135=M$6,0,SUM(($E135=1)*(M$111=1)*(M$6=core.xy.ggsn)*($F135=$F$112:$F$136)))</f>
        <v>0</v>
      </c>
      <c r="N135" s="47">
        <f t="array" ref="N135">IF($F135=N$6,0,SUM(($E135=1)*(N$111=1)*(N$6=core.xy.ggsn)*($F135=$F$112:$F$136)))</f>
        <v>0</v>
      </c>
      <c r="O135" s="47">
        <f t="array" ref="O135">IF($F135=O$6,0,SUM(($E135=1)*(O$111=1)*(O$6=core.xy.ggsn)*($F135=$F$112:$F$136)))</f>
        <v>0</v>
      </c>
      <c r="P135" s="47">
        <f t="array" ref="P135">IF($F135=P$6,0,SUM(($E135=1)*(P$111=1)*(P$6=core.xy.ggsn)*($F135=$F$112:$F$136)))</f>
        <v>0</v>
      </c>
      <c r="Q135" s="47">
        <f t="array" ref="Q135">IF($F135=Q$6,0,SUM(($E135=1)*(Q$111=1)*(Q$6=core.xy.ggsn)*($F135=$F$112:$F$136)))</f>
        <v>0</v>
      </c>
      <c r="R135" s="47">
        <f t="array" ref="R135">IF($F135=R$6,0,SUM(($E135=1)*(R$111=1)*(R$6=core.xy.ggsn)*($F135=$F$112:$F$136)))</f>
        <v>0</v>
      </c>
      <c r="S135" s="47">
        <f t="array" ref="S135">IF($F135=S$6,0,SUM(($E135=1)*(S$111=1)*(S$6=core.xy.ggsn)*($F135=$F$112:$F$136)))</f>
        <v>0</v>
      </c>
      <c r="T135" s="47">
        <f t="array" ref="T135">IF($F135=T$6,0,SUM(($E135=1)*(T$111=1)*(T$6=core.xy.ggsn)*($F135=$F$112:$F$136)))</f>
        <v>0</v>
      </c>
      <c r="U135" s="47">
        <f t="array" ref="U135">IF($F135=U$6,0,SUM(($E135=1)*(U$111=1)*(U$6=core.xy.ggsn)*($F135=$F$112:$F$136)))</f>
        <v>0</v>
      </c>
      <c r="V135" s="47">
        <f t="array" ref="V135">IF($F135=V$6,0,SUM(($E135=1)*(V$111=1)*(V$6=core.xy.ggsn)*($F135=$F$112:$F$136)))</f>
        <v>0</v>
      </c>
      <c r="W135" s="47">
        <f t="array" ref="W135">IF($F135=W$6,0,SUM(($E135=1)*(W$111=1)*(W$6=core.xy.ggsn)*($F135=$F$112:$F$136)))</f>
        <v>0</v>
      </c>
      <c r="X135" s="47">
        <f t="array" ref="X135">IF($F135=X$6,0,SUM(($E135=1)*(X$111=1)*(X$6=core.xy.ggsn)*($F135=$F$112:$F$136)))</f>
        <v>0</v>
      </c>
      <c r="Y135" s="47">
        <f t="array" ref="Y135">IF($F135=Y$6,0,SUM(($E135=1)*(Y$111=1)*(Y$6=core.xy.ggsn)*($F135=$F$112:$F$136)))</f>
        <v>0</v>
      </c>
      <c r="Z135" s="47">
        <f t="array" ref="Z135">IF($F135=Z$6,0,SUM(($E135=1)*(Z$111=1)*(Z$6=core.xy.ggsn)*($F135=$F$112:$F$136)))</f>
        <v>0</v>
      </c>
      <c r="AA135" s="47">
        <f t="array" ref="AA135">IF($F135=AA$6,0,SUM(($E135=1)*(AA$111=1)*(AA$6=core.xy.ggsn)*($F135=$F$112:$F$136)))</f>
        <v>0</v>
      </c>
      <c r="AB135" s="47">
        <f t="array" ref="AB135">IF($F135=AB$6,0,SUM(($E135=1)*(AB$111=1)*(AB$6=core.xy.ggsn)*($F135=$F$112:$F$136)))</f>
        <v>0</v>
      </c>
      <c r="AC135" s="47">
        <f t="array" ref="AC135">IF($F135=AC$6,0,SUM(($E135=1)*(AC$111=1)*(AC$6=core.xy.ggsn)*($F135=$F$112:$F$136)))</f>
        <v>0</v>
      </c>
      <c r="AD135" s="47">
        <f t="array" ref="AD135">IF($F135=AD$6,0,SUM(($E135=1)*(AD$111=1)*(AD$6=core.xy.ggsn)*($F135=$F$112:$F$136)))</f>
        <v>0</v>
      </c>
      <c r="AE135" s="47">
        <f t="array" ref="AE135">IF($F135=AE$6,0,SUM(($E135=1)*(AE$111=1)*(AE$6=core.xy.ggsn)*($F135=$F$112:$F$136)))</f>
        <v>0</v>
      </c>
      <c r="AF135" s="47">
        <f t="array" ref="AF135">IF($F135=AF$6,0,SUM(($E135=1)*(AF$111=1)*(AF$6=core.xy.ggsn)*($F135=$F$112:$F$136)))</f>
        <v>0</v>
      </c>
      <c r="AG135" s="47">
        <f t="array" ref="AG135">IF($F135=AG$6,0,SUM(($E135=1)*(AG$111=1)*(AG$6=core.xy.ggsn)*($F135=$F$112:$F$136)))</f>
        <v>0</v>
      </c>
      <c r="AH135" s="47">
        <f t="array" ref="AH135">IF($F135=AH$6,0,SUM(($E135=1)*(AH$111=1)*(AH$6=core.xy.ggsn)*($F135=$F$112:$F$136)))</f>
        <v>0</v>
      </c>
      <c r="AI135" s="47">
        <f t="array" ref="AI135">IF($F135=AI$6,0,SUM(($E135=1)*(AI$111=1)*(AI$6=core.xy.ggsn)*($F135=$F$112:$F$136)))</f>
        <v>0</v>
      </c>
      <c r="AJ135" s="47">
        <f t="array" ref="AJ135">IF($F135=AJ$6,0,SUM(($E135=1)*(AJ$111=1)*(AJ$6=core.xy.ggsn)*($F135=$F$112:$F$136)))</f>
        <v>0</v>
      </c>
    </row>
    <row r="136" spans="4:36" outlineLevel="1" x14ac:dyDescent="0.3">
      <c r="E136" s="33">
        <f t="shared" si="8"/>
        <v>0</v>
      </c>
      <c r="F136" s="70">
        <v>25</v>
      </c>
      <c r="G136" s="71" t="str">
        <f t="shared" si="9"/>
        <v>Ucayali</v>
      </c>
      <c r="L136" s="47">
        <f t="array" ref="L136">IF($F136=L$6,0,SUM(($E136=1)*(L$111=1)*(L$6=core.xy.ggsn)*($F136=$F$112:$F$136)))</f>
        <v>0</v>
      </c>
      <c r="M136" s="47">
        <f t="array" ref="M136">IF($F136=M$6,0,SUM(($E136=1)*(M$111=1)*(M$6=core.xy.ggsn)*($F136=$F$112:$F$136)))</f>
        <v>0</v>
      </c>
      <c r="N136" s="47">
        <f t="array" ref="N136">IF($F136=N$6,0,SUM(($E136=1)*(N$111=1)*(N$6=core.xy.ggsn)*($F136=$F$112:$F$136)))</f>
        <v>0</v>
      </c>
      <c r="O136" s="47">
        <f t="array" ref="O136">IF($F136=O$6,0,SUM(($E136=1)*(O$111=1)*(O$6=core.xy.ggsn)*($F136=$F$112:$F$136)))</f>
        <v>0</v>
      </c>
      <c r="P136" s="47">
        <f t="array" ref="P136">IF($F136=P$6,0,SUM(($E136=1)*(P$111=1)*(P$6=core.xy.ggsn)*($F136=$F$112:$F$136)))</f>
        <v>0</v>
      </c>
      <c r="Q136" s="47">
        <f t="array" ref="Q136">IF($F136=Q$6,0,SUM(($E136=1)*(Q$111=1)*(Q$6=core.xy.ggsn)*($F136=$F$112:$F$136)))</f>
        <v>0</v>
      </c>
      <c r="R136" s="47">
        <f t="array" ref="R136">IF($F136=R$6,0,SUM(($E136=1)*(R$111=1)*(R$6=core.xy.ggsn)*($F136=$F$112:$F$136)))</f>
        <v>0</v>
      </c>
      <c r="S136" s="47">
        <f t="array" ref="S136">IF($F136=S$6,0,SUM(($E136=1)*(S$111=1)*(S$6=core.xy.ggsn)*($F136=$F$112:$F$136)))</f>
        <v>0</v>
      </c>
      <c r="T136" s="47">
        <f t="array" ref="T136">IF($F136=T$6,0,SUM(($E136=1)*(T$111=1)*(T$6=core.xy.ggsn)*($F136=$F$112:$F$136)))</f>
        <v>0</v>
      </c>
      <c r="U136" s="47">
        <f t="array" ref="U136">IF($F136=U$6,0,SUM(($E136=1)*(U$111=1)*(U$6=core.xy.ggsn)*($F136=$F$112:$F$136)))</f>
        <v>0</v>
      </c>
      <c r="V136" s="47">
        <f t="array" ref="V136">IF($F136=V$6,0,SUM(($E136=1)*(V$111=1)*(V$6=core.xy.ggsn)*($F136=$F$112:$F$136)))</f>
        <v>0</v>
      </c>
      <c r="W136" s="47">
        <f t="array" ref="W136">IF($F136=W$6,0,SUM(($E136=1)*(W$111=1)*(W$6=core.xy.ggsn)*($F136=$F$112:$F$136)))</f>
        <v>0</v>
      </c>
      <c r="X136" s="47">
        <f t="array" ref="X136">IF($F136=X$6,0,SUM(($E136=1)*(X$111=1)*(X$6=core.xy.ggsn)*($F136=$F$112:$F$136)))</f>
        <v>0</v>
      </c>
      <c r="Y136" s="47">
        <f t="array" ref="Y136">IF($F136=Y$6,0,SUM(($E136=1)*(Y$111=1)*(Y$6=core.xy.ggsn)*($F136=$F$112:$F$136)))</f>
        <v>0</v>
      </c>
      <c r="Z136" s="47">
        <f t="array" ref="Z136">IF($F136=Z$6,0,SUM(($E136=1)*(Z$111=1)*(Z$6=core.xy.ggsn)*($F136=$F$112:$F$136)))</f>
        <v>0</v>
      </c>
      <c r="AA136" s="47">
        <f t="array" ref="AA136">IF($F136=AA$6,0,SUM(($E136=1)*(AA$111=1)*(AA$6=core.xy.ggsn)*($F136=$F$112:$F$136)))</f>
        <v>0</v>
      </c>
      <c r="AB136" s="47">
        <f t="array" ref="AB136">IF($F136=AB$6,0,SUM(($E136=1)*(AB$111=1)*(AB$6=core.xy.ggsn)*($F136=$F$112:$F$136)))</f>
        <v>0</v>
      </c>
      <c r="AC136" s="47">
        <f t="array" ref="AC136">IF($F136=AC$6,0,SUM(($E136=1)*(AC$111=1)*(AC$6=core.xy.ggsn)*($F136=$F$112:$F$136)))</f>
        <v>0</v>
      </c>
      <c r="AD136" s="47">
        <f t="array" ref="AD136">IF($F136=AD$6,0,SUM(($E136=1)*(AD$111=1)*(AD$6=core.xy.ggsn)*($F136=$F$112:$F$136)))</f>
        <v>0</v>
      </c>
      <c r="AE136" s="47">
        <f t="array" ref="AE136">IF($F136=AE$6,0,SUM(($E136=1)*(AE$111=1)*(AE$6=core.xy.ggsn)*($F136=$F$112:$F$136)))</f>
        <v>0</v>
      </c>
      <c r="AF136" s="47">
        <f t="array" ref="AF136">IF($F136=AF$6,0,SUM(($E136=1)*(AF$111=1)*(AF$6=core.xy.ggsn)*($F136=$F$112:$F$136)))</f>
        <v>0</v>
      </c>
      <c r="AG136" s="47">
        <f t="array" ref="AG136">IF($F136=AG$6,0,SUM(($E136=1)*(AG$111=1)*(AG$6=core.xy.ggsn)*($F136=$F$112:$F$136)))</f>
        <v>0</v>
      </c>
      <c r="AH136" s="47">
        <f t="array" ref="AH136">IF($F136=AH$6,0,SUM(($E136=1)*(AH$111=1)*(AH$6=core.xy.ggsn)*($F136=$F$112:$F$136)))</f>
        <v>0</v>
      </c>
      <c r="AI136" s="47">
        <f t="array" ref="AI136">IF($F136=AI$6,0,SUM(($E136=1)*(AI$111=1)*(AI$6=core.xy.ggsn)*($F136=$F$112:$F$136)))</f>
        <v>0</v>
      </c>
      <c r="AJ136" s="47">
        <f t="array" ref="AJ136">IF($F136=AJ$6,0,SUM(($E136=1)*(AJ$111=1)*(AJ$6=core.xy.ggsn)*($F136=$F$112:$F$136)))</f>
        <v>0</v>
      </c>
    </row>
    <row r="137" spans="4:36" outlineLevel="1" x14ac:dyDescent="0.3">
      <c r="D137" s="68" t="s">
        <v>1190</v>
      </c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</row>
    <row r="138" spans="4:36" outlineLevel="1" x14ac:dyDescent="0.3">
      <c r="D138" s="68"/>
      <c r="E138" s="68"/>
      <c r="F138" s="68"/>
      <c r="G138" s="68"/>
      <c r="H138" s="68"/>
      <c r="I138" s="68"/>
      <c r="J138" s="68"/>
      <c r="K138" s="68"/>
      <c r="L138" s="33">
        <f t="shared" ref="L138:AJ138" si="10">INDEX(core.xy.mgwu,L$6)</f>
        <v>0</v>
      </c>
      <c r="M138" s="33">
        <f t="shared" si="10"/>
        <v>0</v>
      </c>
      <c r="N138" s="33">
        <f t="shared" si="10"/>
        <v>0</v>
      </c>
      <c r="O138" s="33">
        <f t="shared" si="10"/>
        <v>0</v>
      </c>
      <c r="P138" s="33">
        <f t="shared" si="10"/>
        <v>1</v>
      </c>
      <c r="Q138" s="33">
        <f t="shared" si="10"/>
        <v>0</v>
      </c>
      <c r="R138" s="33">
        <f t="shared" si="10"/>
        <v>0</v>
      </c>
      <c r="S138" s="33">
        <f t="shared" si="10"/>
        <v>0</v>
      </c>
      <c r="T138" s="33">
        <f t="shared" si="10"/>
        <v>0</v>
      </c>
      <c r="U138" s="33">
        <f t="shared" si="10"/>
        <v>1</v>
      </c>
      <c r="V138" s="33">
        <f t="shared" si="10"/>
        <v>0</v>
      </c>
      <c r="W138" s="33">
        <f t="shared" si="10"/>
        <v>0</v>
      </c>
      <c r="X138" s="33">
        <f t="shared" si="10"/>
        <v>0</v>
      </c>
      <c r="Y138" s="33">
        <f t="shared" si="10"/>
        <v>0</v>
      </c>
      <c r="Z138" s="33">
        <f t="shared" si="10"/>
        <v>0</v>
      </c>
      <c r="AA138" s="33">
        <f t="shared" si="10"/>
        <v>1</v>
      </c>
      <c r="AB138" s="33">
        <f t="shared" si="10"/>
        <v>0</v>
      </c>
      <c r="AC138" s="33">
        <f t="shared" si="10"/>
        <v>0</v>
      </c>
      <c r="AD138" s="33">
        <f t="shared" si="10"/>
        <v>0</v>
      </c>
      <c r="AE138" s="33">
        <f t="shared" si="10"/>
        <v>0</v>
      </c>
      <c r="AF138" s="33">
        <f t="shared" si="10"/>
        <v>0</v>
      </c>
      <c r="AG138" s="33">
        <f t="shared" si="10"/>
        <v>0</v>
      </c>
      <c r="AH138" s="33">
        <f t="shared" si="10"/>
        <v>0</v>
      </c>
      <c r="AI138" s="33">
        <f t="shared" si="10"/>
        <v>0</v>
      </c>
      <c r="AJ138" s="33">
        <f t="shared" si="10"/>
        <v>0</v>
      </c>
    </row>
    <row r="139" spans="4:36" outlineLevel="1" x14ac:dyDescent="0.3">
      <c r="E139" s="33">
        <f t="shared" ref="E139:E163" si="11">INDEX(core.xy.rncu,F139)</f>
        <v>0</v>
      </c>
      <c r="F139" s="70">
        <v>1</v>
      </c>
      <c r="G139" s="71" t="str">
        <f t="shared" ref="G139:G163" si="12">INDEX(l.reg.nom,F139)</f>
        <v>Amazonas</v>
      </c>
      <c r="L139" s="47">
        <f t="array" ref="L139">IF($F139=L$6,0,SUM(($E139=1)*(L$138=1)*(L$6=core.xy.mgw)*($F139=$F$139:$F$163)))</f>
        <v>0</v>
      </c>
      <c r="M139" s="47">
        <f t="array" ref="M139">IF($F139=M$6,0,SUM(($E139=1)*(M$138=1)*(M$6=core.xy.mgw)*($F139=$F$139:$F$163)))</f>
        <v>0</v>
      </c>
      <c r="N139" s="47">
        <f t="array" ref="N139">IF($F139=N$6,0,SUM(($E139=1)*(N$138=1)*(N$6=core.xy.mgw)*($F139=$F$139:$F$163)))</f>
        <v>0</v>
      </c>
      <c r="O139" s="47">
        <f t="array" ref="O139">IF($F139=O$6,0,SUM(($E139=1)*(O$138=1)*(O$6=core.xy.mgw)*($F139=$F$139:$F$163)))</f>
        <v>0</v>
      </c>
      <c r="P139" s="47">
        <f t="array" ref="P139">IF($F139=P$6,0,SUM(($E139=1)*(P$138=1)*(P$6=core.xy.mgw)*($F139=$F$139:$F$163)))</f>
        <v>0</v>
      </c>
      <c r="Q139" s="47">
        <f t="array" ref="Q139">IF($F139=Q$6,0,SUM(($E139=1)*(Q$138=1)*(Q$6=core.xy.mgw)*($F139=$F$139:$F$163)))</f>
        <v>0</v>
      </c>
      <c r="R139" s="47">
        <f t="array" ref="R139">IF($F139=R$6,0,SUM(($E139=1)*(R$138=1)*(R$6=core.xy.mgw)*($F139=$F$139:$F$163)))</f>
        <v>0</v>
      </c>
      <c r="S139" s="47">
        <f t="array" ref="S139">IF($F139=S$6,0,SUM(($E139=1)*(S$138=1)*(S$6=core.xy.mgw)*($F139=$F$139:$F$163)))</f>
        <v>0</v>
      </c>
      <c r="T139" s="47">
        <f t="array" ref="T139">IF($F139=T$6,0,SUM(($E139=1)*(T$138=1)*(T$6=core.xy.mgw)*($F139=$F$139:$F$163)))</f>
        <v>0</v>
      </c>
      <c r="U139" s="47">
        <f t="array" ref="U139">IF($F139=U$6,0,SUM(($E139=1)*(U$138=1)*(U$6=core.xy.mgw)*($F139=$F$139:$F$163)))</f>
        <v>0</v>
      </c>
      <c r="V139" s="47">
        <f t="array" ref="V139">IF($F139=V$6,0,SUM(($E139=1)*(V$138=1)*(V$6=core.xy.mgw)*($F139=$F$139:$F$163)))</f>
        <v>0</v>
      </c>
      <c r="W139" s="47">
        <f t="array" ref="W139">IF($F139=W$6,0,SUM(($E139=1)*(W$138=1)*(W$6=core.xy.mgw)*($F139=$F$139:$F$163)))</f>
        <v>0</v>
      </c>
      <c r="X139" s="47">
        <f t="array" ref="X139">IF($F139=X$6,0,SUM(($E139=1)*(X$138=1)*(X$6=core.xy.mgw)*($F139=$F$139:$F$163)))</f>
        <v>0</v>
      </c>
      <c r="Y139" s="47">
        <f t="array" ref="Y139">IF($F139=Y$6,0,SUM(($E139=1)*(Y$138=1)*(Y$6=core.xy.mgw)*($F139=$F$139:$F$163)))</f>
        <v>0</v>
      </c>
      <c r="Z139" s="47">
        <f t="array" ref="Z139">IF($F139=Z$6,0,SUM(($E139=1)*(Z$138=1)*(Z$6=core.xy.mgw)*($F139=$F$139:$F$163)))</f>
        <v>0</v>
      </c>
      <c r="AA139" s="47">
        <f t="array" ref="AA139">IF($F139=AA$6,0,SUM(($E139=1)*(AA$138=1)*(AA$6=core.xy.mgw)*($F139=$F$139:$F$163)))</f>
        <v>0</v>
      </c>
      <c r="AB139" s="47">
        <f t="array" ref="AB139">IF($F139=AB$6,0,SUM(($E139=1)*(AB$138=1)*(AB$6=core.xy.mgw)*($F139=$F$139:$F$163)))</f>
        <v>0</v>
      </c>
      <c r="AC139" s="47">
        <f t="array" ref="AC139">IF($F139=AC$6,0,SUM(($E139=1)*(AC$138=1)*(AC$6=core.xy.mgw)*($F139=$F$139:$F$163)))</f>
        <v>0</v>
      </c>
      <c r="AD139" s="47">
        <f t="array" ref="AD139">IF($F139=AD$6,0,SUM(($E139=1)*(AD$138=1)*(AD$6=core.xy.mgw)*($F139=$F$139:$F$163)))</f>
        <v>0</v>
      </c>
      <c r="AE139" s="47">
        <f t="array" ref="AE139">IF($F139=AE$6,0,SUM(($E139=1)*(AE$138=1)*(AE$6=core.xy.mgw)*($F139=$F$139:$F$163)))</f>
        <v>0</v>
      </c>
      <c r="AF139" s="47">
        <f t="array" ref="AF139">IF($F139=AF$6,0,SUM(($E139=1)*(AF$138=1)*(AF$6=core.xy.mgw)*($F139=$F$139:$F$163)))</f>
        <v>0</v>
      </c>
      <c r="AG139" s="47">
        <f t="array" ref="AG139">IF($F139=AG$6,0,SUM(($E139=1)*(AG$138=1)*(AG$6=core.xy.mgw)*($F139=$F$139:$F$163)))</f>
        <v>0</v>
      </c>
      <c r="AH139" s="47">
        <f t="array" ref="AH139">IF($F139=AH$6,0,SUM(($E139=1)*(AH$138=1)*(AH$6=core.xy.mgw)*($F139=$F$139:$F$163)))</f>
        <v>0</v>
      </c>
      <c r="AI139" s="47">
        <f t="array" ref="AI139">IF($F139=AI$6,0,SUM(($E139=1)*(AI$138=1)*(AI$6=core.xy.mgw)*($F139=$F$139:$F$163)))</f>
        <v>0</v>
      </c>
      <c r="AJ139" s="47">
        <f t="array" ref="AJ139">IF($F139=AJ$6,0,SUM(($E139=1)*(AJ$138=1)*(AJ$6=core.xy.mgw)*($F139=$F$139:$F$163)))</f>
        <v>0</v>
      </c>
    </row>
    <row r="140" spans="4:36" outlineLevel="1" x14ac:dyDescent="0.3">
      <c r="E140" s="33">
        <f t="shared" si="11"/>
        <v>0</v>
      </c>
      <c r="F140" s="70">
        <v>2</v>
      </c>
      <c r="G140" s="71" t="str">
        <f t="shared" si="12"/>
        <v>Ancash</v>
      </c>
      <c r="L140" s="47">
        <f t="array" ref="L140">IF($F140=L$6,0,SUM(($E140=1)*(L$138=1)*(L$6=core.xy.mgw)*($F140=$F$139:$F$163)))</f>
        <v>0</v>
      </c>
      <c r="M140" s="47">
        <f t="array" ref="M140">IF($F140=M$6,0,SUM(($E140=1)*(M$138=1)*(M$6=core.xy.mgw)*($F140=$F$139:$F$163)))</f>
        <v>0</v>
      </c>
      <c r="N140" s="47">
        <f t="array" ref="N140">IF($F140=N$6,0,SUM(($E140=1)*(N$138=1)*(N$6=core.xy.mgw)*($F140=$F$139:$F$163)))</f>
        <v>0</v>
      </c>
      <c r="O140" s="47">
        <f t="array" ref="O140">IF($F140=O$6,0,SUM(($E140=1)*(O$138=1)*(O$6=core.xy.mgw)*($F140=$F$139:$F$163)))</f>
        <v>0</v>
      </c>
      <c r="P140" s="47">
        <f t="array" ref="P140">IF($F140=P$6,0,SUM(($E140=1)*(P$138=1)*(P$6=core.xy.mgw)*($F140=$F$139:$F$163)))</f>
        <v>0</v>
      </c>
      <c r="Q140" s="47">
        <f t="array" ref="Q140">IF($F140=Q$6,0,SUM(($E140=1)*(Q$138=1)*(Q$6=core.xy.mgw)*($F140=$F$139:$F$163)))</f>
        <v>0</v>
      </c>
      <c r="R140" s="47">
        <f t="array" ref="R140">IF($F140=R$6,0,SUM(($E140=1)*(R$138=1)*(R$6=core.xy.mgw)*($F140=$F$139:$F$163)))</f>
        <v>0</v>
      </c>
      <c r="S140" s="47">
        <f t="array" ref="S140">IF($F140=S$6,0,SUM(($E140=1)*(S$138=1)*(S$6=core.xy.mgw)*($F140=$F$139:$F$163)))</f>
        <v>0</v>
      </c>
      <c r="T140" s="47">
        <f t="array" ref="T140">IF($F140=T$6,0,SUM(($E140=1)*(T$138=1)*(T$6=core.xy.mgw)*($F140=$F$139:$F$163)))</f>
        <v>0</v>
      </c>
      <c r="U140" s="47">
        <f t="array" ref="U140">IF($F140=U$6,0,SUM(($E140=1)*(U$138=1)*(U$6=core.xy.mgw)*($F140=$F$139:$F$163)))</f>
        <v>0</v>
      </c>
      <c r="V140" s="47">
        <f t="array" ref="V140">IF($F140=V$6,0,SUM(($E140=1)*(V$138=1)*(V$6=core.xy.mgw)*($F140=$F$139:$F$163)))</f>
        <v>0</v>
      </c>
      <c r="W140" s="47">
        <f t="array" ref="W140">IF($F140=W$6,0,SUM(($E140=1)*(W$138=1)*(W$6=core.xy.mgw)*($F140=$F$139:$F$163)))</f>
        <v>0</v>
      </c>
      <c r="X140" s="47">
        <f t="array" ref="X140">IF($F140=X$6,0,SUM(($E140=1)*(X$138=1)*(X$6=core.xy.mgw)*($F140=$F$139:$F$163)))</f>
        <v>0</v>
      </c>
      <c r="Y140" s="47">
        <f t="array" ref="Y140">IF($F140=Y$6,0,SUM(($E140=1)*(Y$138=1)*(Y$6=core.xy.mgw)*($F140=$F$139:$F$163)))</f>
        <v>0</v>
      </c>
      <c r="Z140" s="47">
        <f t="array" ref="Z140">IF($F140=Z$6,0,SUM(($E140=1)*(Z$138=1)*(Z$6=core.xy.mgw)*($F140=$F$139:$F$163)))</f>
        <v>0</v>
      </c>
      <c r="AA140" s="47">
        <f t="array" ref="AA140">IF($F140=AA$6,0,SUM(($E140=1)*(AA$138=1)*(AA$6=core.xy.mgw)*($F140=$F$139:$F$163)))</f>
        <v>0</v>
      </c>
      <c r="AB140" s="47">
        <f t="array" ref="AB140">IF($F140=AB$6,0,SUM(($E140=1)*(AB$138=1)*(AB$6=core.xy.mgw)*($F140=$F$139:$F$163)))</f>
        <v>0</v>
      </c>
      <c r="AC140" s="47">
        <f t="array" ref="AC140">IF($F140=AC$6,0,SUM(($E140=1)*(AC$138=1)*(AC$6=core.xy.mgw)*($F140=$F$139:$F$163)))</f>
        <v>0</v>
      </c>
      <c r="AD140" s="47">
        <f t="array" ref="AD140">IF($F140=AD$6,0,SUM(($E140=1)*(AD$138=1)*(AD$6=core.xy.mgw)*($F140=$F$139:$F$163)))</f>
        <v>0</v>
      </c>
      <c r="AE140" s="47">
        <f t="array" ref="AE140">IF($F140=AE$6,0,SUM(($E140=1)*(AE$138=1)*(AE$6=core.xy.mgw)*($F140=$F$139:$F$163)))</f>
        <v>0</v>
      </c>
      <c r="AF140" s="47">
        <f t="array" ref="AF140">IF($F140=AF$6,0,SUM(($E140=1)*(AF$138=1)*(AF$6=core.xy.mgw)*($F140=$F$139:$F$163)))</f>
        <v>0</v>
      </c>
      <c r="AG140" s="47">
        <f t="array" ref="AG140">IF($F140=AG$6,0,SUM(($E140=1)*(AG$138=1)*(AG$6=core.xy.mgw)*($F140=$F$139:$F$163)))</f>
        <v>0</v>
      </c>
      <c r="AH140" s="47">
        <f t="array" ref="AH140">IF($F140=AH$6,0,SUM(($E140=1)*(AH$138=1)*(AH$6=core.xy.mgw)*($F140=$F$139:$F$163)))</f>
        <v>0</v>
      </c>
      <c r="AI140" s="47">
        <f t="array" ref="AI140">IF($F140=AI$6,0,SUM(($E140=1)*(AI$138=1)*(AI$6=core.xy.mgw)*($F140=$F$139:$F$163)))</f>
        <v>0</v>
      </c>
      <c r="AJ140" s="47">
        <f t="array" ref="AJ140">IF($F140=AJ$6,0,SUM(($E140=1)*(AJ$138=1)*(AJ$6=core.xy.mgw)*($F140=$F$139:$F$163)))</f>
        <v>0</v>
      </c>
    </row>
    <row r="141" spans="4:36" outlineLevel="2" x14ac:dyDescent="0.3">
      <c r="E141" s="33">
        <f t="shared" si="11"/>
        <v>0</v>
      </c>
      <c r="F141" s="70">
        <v>3</v>
      </c>
      <c r="G141" s="71" t="str">
        <f t="shared" si="12"/>
        <v>Apurímac</v>
      </c>
      <c r="L141" s="47">
        <f t="array" ref="L141">IF($F141=L$6,0,SUM(($E141=1)*(L$138=1)*(L$6=core.xy.mgw)*($F141=$F$139:$F$163)))</f>
        <v>0</v>
      </c>
      <c r="M141" s="47">
        <f t="array" ref="M141">IF($F141=M$6,0,SUM(($E141=1)*(M$138=1)*(M$6=core.xy.mgw)*($F141=$F$139:$F$163)))</f>
        <v>0</v>
      </c>
      <c r="N141" s="47">
        <f t="array" ref="N141">IF($F141=N$6,0,SUM(($E141=1)*(N$138=1)*(N$6=core.xy.mgw)*($F141=$F$139:$F$163)))</f>
        <v>0</v>
      </c>
      <c r="O141" s="47">
        <f t="array" ref="O141">IF($F141=O$6,0,SUM(($E141=1)*(O$138=1)*(O$6=core.xy.mgw)*($F141=$F$139:$F$163)))</f>
        <v>0</v>
      </c>
      <c r="P141" s="47">
        <f t="array" ref="P141">IF($F141=P$6,0,SUM(($E141=1)*(P$138=1)*(P$6=core.xy.mgw)*($F141=$F$139:$F$163)))</f>
        <v>0</v>
      </c>
      <c r="Q141" s="47">
        <f t="array" ref="Q141">IF($F141=Q$6,0,SUM(($E141=1)*(Q$138=1)*(Q$6=core.xy.mgw)*($F141=$F$139:$F$163)))</f>
        <v>0</v>
      </c>
      <c r="R141" s="47">
        <f t="array" ref="R141">IF($F141=R$6,0,SUM(($E141=1)*(R$138=1)*(R$6=core.xy.mgw)*($F141=$F$139:$F$163)))</f>
        <v>0</v>
      </c>
      <c r="S141" s="47">
        <f t="array" ref="S141">IF($F141=S$6,0,SUM(($E141=1)*(S$138=1)*(S$6=core.xy.mgw)*($F141=$F$139:$F$163)))</f>
        <v>0</v>
      </c>
      <c r="T141" s="47">
        <f t="array" ref="T141">IF($F141=T$6,0,SUM(($E141=1)*(T$138=1)*(T$6=core.xy.mgw)*($F141=$F$139:$F$163)))</f>
        <v>0</v>
      </c>
      <c r="U141" s="47">
        <f t="array" ref="U141">IF($F141=U$6,0,SUM(($E141=1)*(U$138=1)*(U$6=core.xy.mgw)*($F141=$F$139:$F$163)))</f>
        <v>0</v>
      </c>
      <c r="V141" s="47">
        <f t="array" ref="V141">IF($F141=V$6,0,SUM(($E141=1)*(V$138=1)*(V$6=core.xy.mgw)*($F141=$F$139:$F$163)))</f>
        <v>0</v>
      </c>
      <c r="W141" s="47">
        <f t="array" ref="W141">IF($F141=W$6,0,SUM(($E141=1)*(W$138=1)*(W$6=core.xy.mgw)*($F141=$F$139:$F$163)))</f>
        <v>0</v>
      </c>
      <c r="X141" s="47">
        <f t="array" ref="X141">IF($F141=X$6,0,SUM(($E141=1)*(X$138=1)*(X$6=core.xy.mgw)*($F141=$F$139:$F$163)))</f>
        <v>0</v>
      </c>
      <c r="Y141" s="47">
        <f t="array" ref="Y141">IF($F141=Y$6,0,SUM(($E141=1)*(Y$138=1)*(Y$6=core.xy.mgw)*($F141=$F$139:$F$163)))</f>
        <v>0</v>
      </c>
      <c r="Z141" s="47">
        <f t="array" ref="Z141">IF($F141=Z$6,0,SUM(($E141=1)*(Z$138=1)*(Z$6=core.xy.mgw)*($F141=$F$139:$F$163)))</f>
        <v>0</v>
      </c>
      <c r="AA141" s="47">
        <f t="array" ref="AA141">IF($F141=AA$6,0,SUM(($E141=1)*(AA$138=1)*(AA$6=core.xy.mgw)*($F141=$F$139:$F$163)))</f>
        <v>0</v>
      </c>
      <c r="AB141" s="47">
        <f t="array" ref="AB141">IF($F141=AB$6,0,SUM(($E141=1)*(AB$138=1)*(AB$6=core.xy.mgw)*($F141=$F$139:$F$163)))</f>
        <v>0</v>
      </c>
      <c r="AC141" s="47">
        <f t="array" ref="AC141">IF($F141=AC$6,0,SUM(($E141=1)*(AC$138=1)*(AC$6=core.xy.mgw)*($F141=$F$139:$F$163)))</f>
        <v>0</v>
      </c>
      <c r="AD141" s="47">
        <f t="array" ref="AD141">IF($F141=AD$6,0,SUM(($E141=1)*(AD$138=1)*(AD$6=core.xy.mgw)*($F141=$F$139:$F$163)))</f>
        <v>0</v>
      </c>
      <c r="AE141" s="47">
        <f t="array" ref="AE141">IF($F141=AE$6,0,SUM(($E141=1)*(AE$138=1)*(AE$6=core.xy.mgw)*($F141=$F$139:$F$163)))</f>
        <v>0</v>
      </c>
      <c r="AF141" s="47">
        <f t="array" ref="AF141">IF($F141=AF$6,0,SUM(($E141=1)*(AF$138=1)*(AF$6=core.xy.mgw)*($F141=$F$139:$F$163)))</f>
        <v>0</v>
      </c>
      <c r="AG141" s="47">
        <f t="array" ref="AG141">IF($F141=AG$6,0,SUM(($E141=1)*(AG$138=1)*(AG$6=core.xy.mgw)*($F141=$F$139:$F$163)))</f>
        <v>0</v>
      </c>
      <c r="AH141" s="47">
        <f t="array" ref="AH141">IF($F141=AH$6,0,SUM(($E141=1)*(AH$138=1)*(AH$6=core.xy.mgw)*($F141=$F$139:$F$163)))</f>
        <v>0</v>
      </c>
      <c r="AI141" s="47">
        <f t="array" ref="AI141">IF($F141=AI$6,0,SUM(($E141=1)*(AI$138=1)*(AI$6=core.xy.mgw)*($F141=$F$139:$F$163)))</f>
        <v>0</v>
      </c>
      <c r="AJ141" s="47">
        <f t="array" ref="AJ141">IF($F141=AJ$6,0,SUM(($E141=1)*(AJ$138=1)*(AJ$6=core.xy.mgw)*($F141=$F$139:$F$163)))</f>
        <v>0</v>
      </c>
    </row>
    <row r="142" spans="4:36" outlineLevel="2" x14ac:dyDescent="0.3">
      <c r="E142" s="33">
        <f t="shared" si="11"/>
        <v>0</v>
      </c>
      <c r="F142" s="70">
        <v>4</v>
      </c>
      <c r="G142" s="71" t="str">
        <f t="shared" si="12"/>
        <v>Arequipa</v>
      </c>
      <c r="L142" s="47">
        <f t="array" ref="L142">IF($F142=L$6,0,SUM(($E142=1)*(L$138=1)*(L$6=core.xy.mgw)*($F142=$F$139:$F$163)))</f>
        <v>0</v>
      </c>
      <c r="M142" s="47">
        <f t="array" ref="M142">IF($F142=M$6,0,SUM(($E142=1)*(M$138=1)*(M$6=core.xy.mgw)*($F142=$F$139:$F$163)))</f>
        <v>0</v>
      </c>
      <c r="N142" s="47">
        <f t="array" ref="N142">IF($F142=N$6,0,SUM(($E142=1)*(N$138=1)*(N$6=core.xy.mgw)*($F142=$F$139:$F$163)))</f>
        <v>0</v>
      </c>
      <c r="O142" s="47">
        <f t="array" ref="O142">IF($F142=O$6,0,SUM(($E142=1)*(O$138=1)*(O$6=core.xy.mgw)*($F142=$F$139:$F$163)))</f>
        <v>0</v>
      </c>
      <c r="P142" s="47">
        <f t="array" ref="P142">IF($F142=P$6,0,SUM(($E142=1)*(P$138=1)*(P$6=core.xy.mgw)*($F142=$F$139:$F$163)))</f>
        <v>0</v>
      </c>
      <c r="Q142" s="47">
        <f t="array" ref="Q142">IF($F142=Q$6,0,SUM(($E142=1)*(Q$138=1)*(Q$6=core.xy.mgw)*($F142=$F$139:$F$163)))</f>
        <v>0</v>
      </c>
      <c r="R142" s="47">
        <f t="array" ref="R142">IF($F142=R$6,0,SUM(($E142=1)*(R$138=1)*(R$6=core.xy.mgw)*($F142=$F$139:$F$163)))</f>
        <v>0</v>
      </c>
      <c r="S142" s="47">
        <f t="array" ref="S142">IF($F142=S$6,0,SUM(($E142=1)*(S$138=1)*(S$6=core.xy.mgw)*($F142=$F$139:$F$163)))</f>
        <v>0</v>
      </c>
      <c r="T142" s="47">
        <f t="array" ref="T142">IF($F142=T$6,0,SUM(($E142=1)*(T$138=1)*(T$6=core.xy.mgw)*($F142=$F$139:$F$163)))</f>
        <v>0</v>
      </c>
      <c r="U142" s="47">
        <f t="array" ref="U142">IF($F142=U$6,0,SUM(($E142=1)*(U$138=1)*(U$6=core.xy.mgw)*($F142=$F$139:$F$163)))</f>
        <v>0</v>
      </c>
      <c r="V142" s="47">
        <f t="array" ref="V142">IF($F142=V$6,0,SUM(($E142=1)*(V$138=1)*(V$6=core.xy.mgw)*($F142=$F$139:$F$163)))</f>
        <v>0</v>
      </c>
      <c r="W142" s="47">
        <f t="array" ref="W142">IF($F142=W$6,0,SUM(($E142=1)*(W$138=1)*(W$6=core.xy.mgw)*($F142=$F$139:$F$163)))</f>
        <v>0</v>
      </c>
      <c r="X142" s="47">
        <f t="array" ref="X142">IF($F142=X$6,0,SUM(($E142=1)*(X$138=1)*(X$6=core.xy.mgw)*($F142=$F$139:$F$163)))</f>
        <v>0</v>
      </c>
      <c r="Y142" s="47">
        <f t="array" ref="Y142">IF($F142=Y$6,0,SUM(($E142=1)*(Y$138=1)*(Y$6=core.xy.mgw)*($F142=$F$139:$F$163)))</f>
        <v>0</v>
      </c>
      <c r="Z142" s="47">
        <f t="array" ref="Z142">IF($F142=Z$6,0,SUM(($E142=1)*(Z$138=1)*(Z$6=core.xy.mgw)*($F142=$F$139:$F$163)))</f>
        <v>0</v>
      </c>
      <c r="AA142" s="47">
        <f t="array" ref="AA142">IF($F142=AA$6,0,SUM(($E142=1)*(AA$138=1)*(AA$6=core.xy.mgw)*($F142=$F$139:$F$163)))</f>
        <v>0</v>
      </c>
      <c r="AB142" s="47">
        <f t="array" ref="AB142">IF($F142=AB$6,0,SUM(($E142=1)*(AB$138=1)*(AB$6=core.xy.mgw)*($F142=$F$139:$F$163)))</f>
        <v>0</v>
      </c>
      <c r="AC142" s="47">
        <f t="array" ref="AC142">IF($F142=AC$6,0,SUM(($E142=1)*(AC$138=1)*(AC$6=core.xy.mgw)*($F142=$F$139:$F$163)))</f>
        <v>0</v>
      </c>
      <c r="AD142" s="47">
        <f t="array" ref="AD142">IF($F142=AD$6,0,SUM(($E142=1)*(AD$138=1)*(AD$6=core.xy.mgw)*($F142=$F$139:$F$163)))</f>
        <v>0</v>
      </c>
      <c r="AE142" s="47">
        <f t="array" ref="AE142">IF($F142=AE$6,0,SUM(($E142=1)*(AE$138=1)*(AE$6=core.xy.mgw)*($F142=$F$139:$F$163)))</f>
        <v>0</v>
      </c>
      <c r="AF142" s="47">
        <f t="array" ref="AF142">IF($F142=AF$6,0,SUM(($E142=1)*(AF$138=1)*(AF$6=core.xy.mgw)*($F142=$F$139:$F$163)))</f>
        <v>0</v>
      </c>
      <c r="AG142" s="47">
        <f t="array" ref="AG142">IF($F142=AG$6,0,SUM(($E142=1)*(AG$138=1)*(AG$6=core.xy.mgw)*($F142=$F$139:$F$163)))</f>
        <v>0</v>
      </c>
      <c r="AH142" s="47">
        <f t="array" ref="AH142">IF($F142=AH$6,0,SUM(($E142=1)*(AH$138=1)*(AH$6=core.xy.mgw)*($F142=$F$139:$F$163)))</f>
        <v>0</v>
      </c>
      <c r="AI142" s="47">
        <f t="array" ref="AI142">IF($F142=AI$6,0,SUM(($E142=1)*(AI$138=1)*(AI$6=core.xy.mgw)*($F142=$F$139:$F$163)))</f>
        <v>0</v>
      </c>
      <c r="AJ142" s="47">
        <f t="array" ref="AJ142">IF($F142=AJ$6,0,SUM(($E142=1)*(AJ$138=1)*(AJ$6=core.xy.mgw)*($F142=$F$139:$F$163)))</f>
        <v>0</v>
      </c>
    </row>
    <row r="143" spans="4:36" outlineLevel="2" x14ac:dyDescent="0.3">
      <c r="E143" s="33">
        <f t="shared" si="11"/>
        <v>1</v>
      </c>
      <c r="F143" s="70">
        <v>5</v>
      </c>
      <c r="G143" s="71" t="str">
        <f t="shared" si="12"/>
        <v>Ayacucho</v>
      </c>
      <c r="L143" s="47">
        <f t="array" ref="L143">IF($F143=L$6,0,SUM(($E143=1)*(L$138=1)*(L$6=core.xy.mgw)*($F143=$F$139:$F$163)))</f>
        <v>0</v>
      </c>
      <c r="M143" s="47">
        <f t="array" ref="M143">IF($F143=M$6,0,SUM(($E143=1)*(M$138=1)*(M$6=core.xy.mgw)*($F143=$F$139:$F$163)))</f>
        <v>0</v>
      </c>
      <c r="N143" s="47">
        <f t="array" ref="N143">IF($F143=N$6,0,SUM(($E143=1)*(N$138=1)*(N$6=core.xy.mgw)*($F143=$F$139:$F$163)))</f>
        <v>0</v>
      </c>
      <c r="O143" s="47">
        <f t="array" ref="O143">IF($F143=O$6,0,SUM(($E143=1)*(O$138=1)*(O$6=core.xy.mgw)*($F143=$F$139:$F$163)))</f>
        <v>0</v>
      </c>
      <c r="P143" s="47">
        <f t="array" ref="P143">IF($F143=P$6,0,SUM(($E143=1)*(P$138=1)*(P$6=core.xy.mgw)*($F143=$F$139:$F$163)))</f>
        <v>0</v>
      </c>
      <c r="Q143" s="47">
        <f t="array" ref="Q143">IF($F143=Q$6,0,SUM(($E143=1)*(Q$138=1)*(Q$6=core.xy.mgw)*($F143=$F$139:$F$163)))</f>
        <v>0</v>
      </c>
      <c r="R143" s="47">
        <f t="array" ref="R143">IF($F143=R$6,0,SUM(($E143=1)*(R$138=1)*(R$6=core.xy.mgw)*($F143=$F$139:$F$163)))</f>
        <v>0</v>
      </c>
      <c r="S143" s="47">
        <f t="array" ref="S143">IF($F143=S$6,0,SUM(($E143=1)*(S$138=1)*(S$6=core.xy.mgw)*($F143=$F$139:$F$163)))</f>
        <v>0</v>
      </c>
      <c r="T143" s="47">
        <f t="array" ref="T143">IF($F143=T$6,0,SUM(($E143=1)*(T$138=1)*(T$6=core.xy.mgw)*($F143=$F$139:$F$163)))</f>
        <v>0</v>
      </c>
      <c r="U143" s="47">
        <f t="array" ref="U143">IF($F143=U$6,0,SUM(($E143=1)*(U$138=1)*(U$6=core.xy.mgw)*($F143=$F$139:$F$163)))</f>
        <v>0</v>
      </c>
      <c r="V143" s="47">
        <f t="array" ref="V143">IF($F143=V$6,0,SUM(($E143=1)*(V$138=1)*(V$6=core.xy.mgw)*($F143=$F$139:$F$163)))</f>
        <v>0</v>
      </c>
      <c r="W143" s="47">
        <f t="array" ref="W143">IF($F143=W$6,0,SUM(($E143=1)*(W$138=1)*(W$6=core.xy.mgw)*($F143=$F$139:$F$163)))</f>
        <v>0</v>
      </c>
      <c r="X143" s="47">
        <f t="array" ref="X143">IF($F143=X$6,0,SUM(($E143=1)*(X$138=1)*(X$6=core.xy.mgw)*($F143=$F$139:$F$163)))</f>
        <v>0</v>
      </c>
      <c r="Y143" s="47">
        <f t="array" ref="Y143">IF($F143=Y$6,0,SUM(($E143=1)*(Y$138=1)*(Y$6=core.xy.mgw)*($F143=$F$139:$F$163)))</f>
        <v>0</v>
      </c>
      <c r="Z143" s="47">
        <f t="array" ref="Z143">IF($F143=Z$6,0,SUM(($E143=1)*(Z$138=1)*(Z$6=core.xy.mgw)*($F143=$F$139:$F$163)))</f>
        <v>0</v>
      </c>
      <c r="AA143" s="47">
        <f t="array" ref="AA143">IF($F143=AA$6,0,SUM(($E143=1)*(AA$138=1)*(AA$6=core.xy.mgw)*($F143=$F$139:$F$163)))</f>
        <v>0</v>
      </c>
      <c r="AB143" s="47">
        <f t="array" ref="AB143">IF($F143=AB$6,0,SUM(($E143=1)*(AB$138=1)*(AB$6=core.xy.mgw)*($F143=$F$139:$F$163)))</f>
        <v>0</v>
      </c>
      <c r="AC143" s="47">
        <f t="array" ref="AC143">IF($F143=AC$6,0,SUM(($E143=1)*(AC$138=1)*(AC$6=core.xy.mgw)*($F143=$F$139:$F$163)))</f>
        <v>0</v>
      </c>
      <c r="AD143" s="47">
        <f t="array" ref="AD143">IF($F143=AD$6,0,SUM(($E143=1)*(AD$138=1)*(AD$6=core.xy.mgw)*($F143=$F$139:$F$163)))</f>
        <v>0</v>
      </c>
      <c r="AE143" s="47">
        <f t="array" ref="AE143">IF($F143=AE$6,0,SUM(($E143=1)*(AE$138=1)*(AE$6=core.xy.mgw)*($F143=$F$139:$F$163)))</f>
        <v>0</v>
      </c>
      <c r="AF143" s="47">
        <f t="array" ref="AF143">IF($F143=AF$6,0,SUM(($E143=1)*(AF$138=1)*(AF$6=core.xy.mgw)*($F143=$F$139:$F$163)))</f>
        <v>0</v>
      </c>
      <c r="AG143" s="47">
        <f t="array" ref="AG143">IF($F143=AG$6,0,SUM(($E143=1)*(AG$138=1)*(AG$6=core.xy.mgw)*($F143=$F$139:$F$163)))</f>
        <v>0</v>
      </c>
      <c r="AH143" s="47">
        <f t="array" ref="AH143">IF($F143=AH$6,0,SUM(($E143=1)*(AH$138=1)*(AH$6=core.xy.mgw)*($F143=$F$139:$F$163)))</f>
        <v>0</v>
      </c>
      <c r="AI143" s="47">
        <f t="array" ref="AI143">IF($F143=AI$6,0,SUM(($E143=1)*(AI$138=1)*(AI$6=core.xy.mgw)*($F143=$F$139:$F$163)))</f>
        <v>0</v>
      </c>
      <c r="AJ143" s="47">
        <f t="array" ref="AJ143">IF($F143=AJ$6,0,SUM(($E143=1)*(AJ$138=1)*(AJ$6=core.xy.mgw)*($F143=$F$139:$F$163)))</f>
        <v>0</v>
      </c>
    </row>
    <row r="144" spans="4:36" outlineLevel="2" x14ac:dyDescent="0.3">
      <c r="E144" s="33">
        <f t="shared" si="11"/>
        <v>0</v>
      </c>
      <c r="F144" s="70">
        <v>6</v>
      </c>
      <c r="G144" s="71" t="str">
        <f t="shared" si="12"/>
        <v>Cajamarca</v>
      </c>
      <c r="L144" s="47">
        <f t="array" ref="L144">IF($F144=L$6,0,SUM(($E144=1)*(L$138=1)*(L$6=core.xy.mgw)*($F144=$F$139:$F$163)))</f>
        <v>0</v>
      </c>
      <c r="M144" s="47">
        <f t="array" ref="M144">IF($F144=M$6,0,SUM(($E144=1)*(M$138=1)*(M$6=core.xy.mgw)*($F144=$F$139:$F$163)))</f>
        <v>0</v>
      </c>
      <c r="N144" s="47">
        <f t="array" ref="N144">IF($F144=N$6,0,SUM(($E144=1)*(N$138=1)*(N$6=core.xy.mgw)*($F144=$F$139:$F$163)))</f>
        <v>0</v>
      </c>
      <c r="O144" s="47">
        <f t="array" ref="O144">IF($F144=O$6,0,SUM(($E144=1)*(O$138=1)*(O$6=core.xy.mgw)*($F144=$F$139:$F$163)))</f>
        <v>0</v>
      </c>
      <c r="P144" s="47">
        <f t="array" ref="P144">IF($F144=P$6,0,SUM(($E144=1)*(P$138=1)*(P$6=core.xy.mgw)*($F144=$F$139:$F$163)))</f>
        <v>0</v>
      </c>
      <c r="Q144" s="47">
        <f t="array" ref="Q144">IF($F144=Q$6,0,SUM(($E144=1)*(Q$138=1)*(Q$6=core.xy.mgw)*($F144=$F$139:$F$163)))</f>
        <v>0</v>
      </c>
      <c r="R144" s="47">
        <f t="array" ref="R144">IF($F144=R$6,0,SUM(($E144=1)*(R$138=1)*(R$6=core.xy.mgw)*($F144=$F$139:$F$163)))</f>
        <v>0</v>
      </c>
      <c r="S144" s="47">
        <f t="array" ref="S144">IF($F144=S$6,0,SUM(($E144=1)*(S$138=1)*(S$6=core.xy.mgw)*($F144=$F$139:$F$163)))</f>
        <v>0</v>
      </c>
      <c r="T144" s="47">
        <f t="array" ref="T144">IF($F144=T$6,0,SUM(($E144=1)*(T$138=1)*(T$6=core.xy.mgw)*($F144=$F$139:$F$163)))</f>
        <v>0</v>
      </c>
      <c r="U144" s="47">
        <f t="array" ref="U144">IF($F144=U$6,0,SUM(($E144=1)*(U$138=1)*(U$6=core.xy.mgw)*($F144=$F$139:$F$163)))</f>
        <v>0</v>
      </c>
      <c r="V144" s="47">
        <f t="array" ref="V144">IF($F144=V$6,0,SUM(($E144=1)*(V$138=1)*(V$6=core.xy.mgw)*($F144=$F$139:$F$163)))</f>
        <v>0</v>
      </c>
      <c r="W144" s="47">
        <f t="array" ref="W144">IF($F144=W$6,0,SUM(($E144=1)*(W$138=1)*(W$6=core.xy.mgw)*($F144=$F$139:$F$163)))</f>
        <v>0</v>
      </c>
      <c r="X144" s="47">
        <f t="array" ref="X144">IF($F144=X$6,0,SUM(($E144=1)*(X$138=1)*(X$6=core.xy.mgw)*($F144=$F$139:$F$163)))</f>
        <v>0</v>
      </c>
      <c r="Y144" s="47">
        <f t="array" ref="Y144">IF($F144=Y$6,0,SUM(($E144=1)*(Y$138=1)*(Y$6=core.xy.mgw)*($F144=$F$139:$F$163)))</f>
        <v>0</v>
      </c>
      <c r="Z144" s="47">
        <f t="array" ref="Z144">IF($F144=Z$6,0,SUM(($E144=1)*(Z$138=1)*(Z$6=core.xy.mgw)*($F144=$F$139:$F$163)))</f>
        <v>0</v>
      </c>
      <c r="AA144" s="47">
        <f t="array" ref="AA144">IF($F144=AA$6,0,SUM(($E144=1)*(AA$138=1)*(AA$6=core.xy.mgw)*($F144=$F$139:$F$163)))</f>
        <v>0</v>
      </c>
      <c r="AB144" s="47">
        <f t="array" ref="AB144">IF($F144=AB$6,0,SUM(($E144=1)*(AB$138=1)*(AB$6=core.xy.mgw)*($F144=$F$139:$F$163)))</f>
        <v>0</v>
      </c>
      <c r="AC144" s="47">
        <f t="array" ref="AC144">IF($F144=AC$6,0,SUM(($E144=1)*(AC$138=1)*(AC$6=core.xy.mgw)*($F144=$F$139:$F$163)))</f>
        <v>0</v>
      </c>
      <c r="AD144" s="47">
        <f t="array" ref="AD144">IF($F144=AD$6,0,SUM(($E144=1)*(AD$138=1)*(AD$6=core.xy.mgw)*($F144=$F$139:$F$163)))</f>
        <v>0</v>
      </c>
      <c r="AE144" s="47">
        <f t="array" ref="AE144">IF($F144=AE$6,0,SUM(($E144=1)*(AE$138=1)*(AE$6=core.xy.mgw)*($F144=$F$139:$F$163)))</f>
        <v>0</v>
      </c>
      <c r="AF144" s="47">
        <f t="array" ref="AF144">IF($F144=AF$6,0,SUM(($E144=1)*(AF$138=1)*(AF$6=core.xy.mgw)*($F144=$F$139:$F$163)))</f>
        <v>0</v>
      </c>
      <c r="AG144" s="47">
        <f t="array" ref="AG144">IF($F144=AG$6,0,SUM(($E144=1)*(AG$138=1)*(AG$6=core.xy.mgw)*($F144=$F$139:$F$163)))</f>
        <v>0</v>
      </c>
      <c r="AH144" s="47">
        <f t="array" ref="AH144">IF($F144=AH$6,0,SUM(($E144=1)*(AH$138=1)*(AH$6=core.xy.mgw)*($F144=$F$139:$F$163)))</f>
        <v>0</v>
      </c>
      <c r="AI144" s="47">
        <f t="array" ref="AI144">IF($F144=AI$6,0,SUM(($E144=1)*(AI$138=1)*(AI$6=core.xy.mgw)*($F144=$F$139:$F$163)))</f>
        <v>0</v>
      </c>
      <c r="AJ144" s="47">
        <f t="array" ref="AJ144">IF($F144=AJ$6,0,SUM(($E144=1)*(AJ$138=1)*(AJ$6=core.xy.mgw)*($F144=$F$139:$F$163)))</f>
        <v>0</v>
      </c>
    </row>
    <row r="145" spans="5:36" outlineLevel="2" x14ac:dyDescent="0.3">
      <c r="E145" s="33">
        <f t="shared" si="11"/>
        <v>0</v>
      </c>
      <c r="F145" s="70">
        <v>7</v>
      </c>
      <c r="G145" s="71" t="str">
        <f t="shared" si="12"/>
        <v>Callao</v>
      </c>
      <c r="L145" s="47">
        <f t="array" ref="L145">IF($F145=L$6,0,SUM(($E145=1)*(L$138=1)*(L$6=core.xy.mgw)*($F145=$F$139:$F$163)))</f>
        <v>0</v>
      </c>
      <c r="M145" s="47">
        <f t="array" ref="M145">IF($F145=M$6,0,SUM(($E145=1)*(M$138=1)*(M$6=core.xy.mgw)*($F145=$F$139:$F$163)))</f>
        <v>0</v>
      </c>
      <c r="N145" s="47">
        <f t="array" ref="N145">IF($F145=N$6,0,SUM(($E145=1)*(N$138=1)*(N$6=core.xy.mgw)*($F145=$F$139:$F$163)))</f>
        <v>0</v>
      </c>
      <c r="O145" s="47">
        <f t="array" ref="O145">IF($F145=O$6,0,SUM(($E145=1)*(O$138=1)*(O$6=core.xy.mgw)*($F145=$F$139:$F$163)))</f>
        <v>0</v>
      </c>
      <c r="P145" s="47">
        <f t="array" ref="P145">IF($F145=P$6,0,SUM(($E145=1)*(P$138=1)*(P$6=core.xy.mgw)*($F145=$F$139:$F$163)))</f>
        <v>0</v>
      </c>
      <c r="Q145" s="47">
        <f t="array" ref="Q145">IF($F145=Q$6,0,SUM(($E145=1)*(Q$138=1)*(Q$6=core.xy.mgw)*($F145=$F$139:$F$163)))</f>
        <v>0</v>
      </c>
      <c r="R145" s="47">
        <f t="array" ref="R145">IF($F145=R$6,0,SUM(($E145=1)*(R$138=1)*(R$6=core.xy.mgw)*($F145=$F$139:$F$163)))</f>
        <v>0</v>
      </c>
      <c r="S145" s="47">
        <f t="array" ref="S145">IF($F145=S$6,0,SUM(($E145=1)*(S$138=1)*(S$6=core.xy.mgw)*($F145=$F$139:$F$163)))</f>
        <v>0</v>
      </c>
      <c r="T145" s="47">
        <f t="array" ref="T145">IF($F145=T$6,0,SUM(($E145=1)*(T$138=1)*(T$6=core.xy.mgw)*($F145=$F$139:$F$163)))</f>
        <v>0</v>
      </c>
      <c r="U145" s="47">
        <f t="array" ref="U145">IF($F145=U$6,0,SUM(($E145=1)*(U$138=1)*(U$6=core.xy.mgw)*($F145=$F$139:$F$163)))</f>
        <v>0</v>
      </c>
      <c r="V145" s="47">
        <f t="array" ref="V145">IF($F145=V$6,0,SUM(($E145=1)*(V$138=1)*(V$6=core.xy.mgw)*($F145=$F$139:$F$163)))</f>
        <v>0</v>
      </c>
      <c r="W145" s="47">
        <f t="array" ref="W145">IF($F145=W$6,0,SUM(($E145=1)*(W$138=1)*(W$6=core.xy.mgw)*($F145=$F$139:$F$163)))</f>
        <v>0</v>
      </c>
      <c r="X145" s="47">
        <f t="array" ref="X145">IF($F145=X$6,0,SUM(($E145=1)*(X$138=1)*(X$6=core.xy.mgw)*($F145=$F$139:$F$163)))</f>
        <v>0</v>
      </c>
      <c r="Y145" s="47">
        <f t="array" ref="Y145">IF($F145=Y$6,0,SUM(($E145=1)*(Y$138=1)*(Y$6=core.xy.mgw)*($F145=$F$139:$F$163)))</f>
        <v>0</v>
      </c>
      <c r="Z145" s="47">
        <f t="array" ref="Z145">IF($F145=Z$6,0,SUM(($E145=1)*(Z$138=1)*(Z$6=core.xy.mgw)*($F145=$F$139:$F$163)))</f>
        <v>0</v>
      </c>
      <c r="AA145" s="47">
        <f t="array" ref="AA145">IF($F145=AA$6,0,SUM(($E145=1)*(AA$138=1)*(AA$6=core.xy.mgw)*($F145=$F$139:$F$163)))</f>
        <v>0</v>
      </c>
      <c r="AB145" s="47">
        <f t="array" ref="AB145">IF($F145=AB$6,0,SUM(($E145=1)*(AB$138=1)*(AB$6=core.xy.mgw)*($F145=$F$139:$F$163)))</f>
        <v>0</v>
      </c>
      <c r="AC145" s="47">
        <f t="array" ref="AC145">IF($F145=AC$6,0,SUM(($E145=1)*(AC$138=1)*(AC$6=core.xy.mgw)*($F145=$F$139:$F$163)))</f>
        <v>0</v>
      </c>
      <c r="AD145" s="47">
        <f t="array" ref="AD145">IF($F145=AD$6,0,SUM(($E145=1)*(AD$138=1)*(AD$6=core.xy.mgw)*($F145=$F$139:$F$163)))</f>
        <v>0</v>
      </c>
      <c r="AE145" s="47">
        <f t="array" ref="AE145">IF($F145=AE$6,0,SUM(($E145=1)*(AE$138=1)*(AE$6=core.xy.mgw)*($F145=$F$139:$F$163)))</f>
        <v>0</v>
      </c>
      <c r="AF145" s="47">
        <f t="array" ref="AF145">IF($F145=AF$6,0,SUM(($E145=1)*(AF$138=1)*(AF$6=core.xy.mgw)*($F145=$F$139:$F$163)))</f>
        <v>0</v>
      </c>
      <c r="AG145" s="47">
        <f t="array" ref="AG145">IF($F145=AG$6,0,SUM(($E145=1)*(AG$138=1)*(AG$6=core.xy.mgw)*($F145=$F$139:$F$163)))</f>
        <v>0</v>
      </c>
      <c r="AH145" s="47">
        <f t="array" ref="AH145">IF($F145=AH$6,0,SUM(($E145=1)*(AH$138=1)*(AH$6=core.xy.mgw)*($F145=$F$139:$F$163)))</f>
        <v>0</v>
      </c>
      <c r="AI145" s="47">
        <f t="array" ref="AI145">IF($F145=AI$6,0,SUM(($E145=1)*(AI$138=1)*(AI$6=core.xy.mgw)*($F145=$F$139:$F$163)))</f>
        <v>0</v>
      </c>
      <c r="AJ145" s="47">
        <f t="array" ref="AJ145">IF($F145=AJ$6,0,SUM(($E145=1)*(AJ$138=1)*(AJ$6=core.xy.mgw)*($F145=$F$139:$F$163)))</f>
        <v>0</v>
      </c>
    </row>
    <row r="146" spans="5:36" outlineLevel="2" x14ac:dyDescent="0.3">
      <c r="E146" s="33">
        <f t="shared" si="11"/>
        <v>0</v>
      </c>
      <c r="F146" s="70">
        <v>8</v>
      </c>
      <c r="G146" s="71" t="str">
        <f t="shared" si="12"/>
        <v>Cusco</v>
      </c>
      <c r="L146" s="47">
        <f t="array" ref="L146">IF($F146=L$6,0,SUM(($E146=1)*(L$138=1)*(L$6=core.xy.mgw)*($F146=$F$139:$F$163)))</f>
        <v>0</v>
      </c>
      <c r="M146" s="47">
        <f t="array" ref="M146">IF($F146=M$6,0,SUM(($E146=1)*(M$138=1)*(M$6=core.xy.mgw)*($F146=$F$139:$F$163)))</f>
        <v>0</v>
      </c>
      <c r="N146" s="47">
        <f t="array" ref="N146">IF($F146=N$6,0,SUM(($E146=1)*(N$138=1)*(N$6=core.xy.mgw)*($F146=$F$139:$F$163)))</f>
        <v>0</v>
      </c>
      <c r="O146" s="47">
        <f t="array" ref="O146">IF($F146=O$6,0,SUM(($E146=1)*(O$138=1)*(O$6=core.xy.mgw)*($F146=$F$139:$F$163)))</f>
        <v>0</v>
      </c>
      <c r="P146" s="47">
        <f t="array" ref="P146">IF($F146=P$6,0,SUM(($E146=1)*(P$138=1)*(P$6=core.xy.mgw)*($F146=$F$139:$F$163)))</f>
        <v>0</v>
      </c>
      <c r="Q146" s="47">
        <f t="array" ref="Q146">IF($F146=Q$6,0,SUM(($E146=1)*(Q$138=1)*(Q$6=core.xy.mgw)*($F146=$F$139:$F$163)))</f>
        <v>0</v>
      </c>
      <c r="R146" s="47">
        <f t="array" ref="R146">IF($F146=R$6,0,SUM(($E146=1)*(R$138=1)*(R$6=core.xy.mgw)*($F146=$F$139:$F$163)))</f>
        <v>0</v>
      </c>
      <c r="S146" s="47">
        <f t="array" ref="S146">IF($F146=S$6,0,SUM(($E146=1)*(S$138=1)*(S$6=core.xy.mgw)*($F146=$F$139:$F$163)))</f>
        <v>0</v>
      </c>
      <c r="T146" s="47">
        <f t="array" ref="T146">IF($F146=T$6,0,SUM(($E146=1)*(T$138=1)*(T$6=core.xy.mgw)*($F146=$F$139:$F$163)))</f>
        <v>0</v>
      </c>
      <c r="U146" s="47">
        <f t="array" ref="U146">IF($F146=U$6,0,SUM(($E146=1)*(U$138=1)*(U$6=core.xy.mgw)*($F146=$F$139:$F$163)))</f>
        <v>0</v>
      </c>
      <c r="V146" s="47">
        <f t="array" ref="V146">IF($F146=V$6,0,SUM(($E146=1)*(V$138=1)*(V$6=core.xy.mgw)*($F146=$F$139:$F$163)))</f>
        <v>0</v>
      </c>
      <c r="W146" s="47">
        <f t="array" ref="W146">IF($F146=W$6,0,SUM(($E146=1)*(W$138=1)*(W$6=core.xy.mgw)*($F146=$F$139:$F$163)))</f>
        <v>0</v>
      </c>
      <c r="X146" s="47">
        <f t="array" ref="X146">IF($F146=X$6,0,SUM(($E146=1)*(X$138=1)*(X$6=core.xy.mgw)*($F146=$F$139:$F$163)))</f>
        <v>0</v>
      </c>
      <c r="Y146" s="47">
        <f t="array" ref="Y146">IF($F146=Y$6,0,SUM(($E146=1)*(Y$138=1)*(Y$6=core.xy.mgw)*($F146=$F$139:$F$163)))</f>
        <v>0</v>
      </c>
      <c r="Z146" s="47">
        <f t="array" ref="Z146">IF($F146=Z$6,0,SUM(($E146=1)*(Z$138=1)*(Z$6=core.xy.mgw)*($F146=$F$139:$F$163)))</f>
        <v>0</v>
      </c>
      <c r="AA146" s="47">
        <f t="array" ref="AA146">IF($F146=AA$6,0,SUM(($E146=1)*(AA$138=1)*(AA$6=core.xy.mgw)*($F146=$F$139:$F$163)))</f>
        <v>0</v>
      </c>
      <c r="AB146" s="47">
        <f t="array" ref="AB146">IF($F146=AB$6,0,SUM(($E146=1)*(AB$138=1)*(AB$6=core.xy.mgw)*($F146=$F$139:$F$163)))</f>
        <v>0</v>
      </c>
      <c r="AC146" s="47">
        <f t="array" ref="AC146">IF($F146=AC$6,0,SUM(($E146=1)*(AC$138=1)*(AC$6=core.xy.mgw)*($F146=$F$139:$F$163)))</f>
        <v>0</v>
      </c>
      <c r="AD146" s="47">
        <f t="array" ref="AD146">IF($F146=AD$6,0,SUM(($E146=1)*(AD$138=1)*(AD$6=core.xy.mgw)*($F146=$F$139:$F$163)))</f>
        <v>0</v>
      </c>
      <c r="AE146" s="47">
        <f t="array" ref="AE146">IF($F146=AE$6,0,SUM(($E146=1)*(AE$138=1)*(AE$6=core.xy.mgw)*($F146=$F$139:$F$163)))</f>
        <v>0</v>
      </c>
      <c r="AF146" s="47">
        <f t="array" ref="AF146">IF($F146=AF$6,0,SUM(($E146=1)*(AF$138=1)*(AF$6=core.xy.mgw)*($F146=$F$139:$F$163)))</f>
        <v>0</v>
      </c>
      <c r="AG146" s="47">
        <f t="array" ref="AG146">IF($F146=AG$6,0,SUM(($E146=1)*(AG$138=1)*(AG$6=core.xy.mgw)*($F146=$F$139:$F$163)))</f>
        <v>0</v>
      </c>
      <c r="AH146" s="47">
        <f t="array" ref="AH146">IF($F146=AH$6,0,SUM(($E146=1)*(AH$138=1)*(AH$6=core.xy.mgw)*($F146=$F$139:$F$163)))</f>
        <v>0</v>
      </c>
      <c r="AI146" s="47">
        <f t="array" ref="AI146">IF($F146=AI$6,0,SUM(($E146=1)*(AI$138=1)*(AI$6=core.xy.mgw)*($F146=$F$139:$F$163)))</f>
        <v>0</v>
      </c>
      <c r="AJ146" s="47">
        <f t="array" ref="AJ146">IF($F146=AJ$6,0,SUM(($E146=1)*(AJ$138=1)*(AJ$6=core.xy.mgw)*($F146=$F$139:$F$163)))</f>
        <v>0</v>
      </c>
    </row>
    <row r="147" spans="5:36" outlineLevel="2" x14ac:dyDescent="0.3">
      <c r="E147" s="33">
        <f t="shared" si="11"/>
        <v>0</v>
      </c>
      <c r="F147" s="70">
        <v>9</v>
      </c>
      <c r="G147" s="71" t="str">
        <f t="shared" si="12"/>
        <v>Huancavelica</v>
      </c>
      <c r="L147" s="47">
        <f t="array" ref="L147">IF($F147=L$6,0,SUM(($E147=1)*(L$138=1)*(L$6=core.xy.mgw)*($F147=$F$139:$F$163)))</f>
        <v>0</v>
      </c>
      <c r="M147" s="47">
        <f t="array" ref="M147">IF($F147=M$6,0,SUM(($E147=1)*(M$138=1)*(M$6=core.xy.mgw)*($F147=$F$139:$F$163)))</f>
        <v>0</v>
      </c>
      <c r="N147" s="47">
        <f t="array" ref="N147">IF($F147=N$6,0,SUM(($E147=1)*(N$138=1)*(N$6=core.xy.mgw)*($F147=$F$139:$F$163)))</f>
        <v>0</v>
      </c>
      <c r="O147" s="47">
        <f t="array" ref="O147">IF($F147=O$6,0,SUM(($E147=1)*(O$138=1)*(O$6=core.xy.mgw)*($F147=$F$139:$F$163)))</f>
        <v>0</v>
      </c>
      <c r="P147" s="47">
        <f t="array" ref="P147">IF($F147=P$6,0,SUM(($E147=1)*(P$138=1)*(P$6=core.xy.mgw)*($F147=$F$139:$F$163)))</f>
        <v>0</v>
      </c>
      <c r="Q147" s="47">
        <f t="array" ref="Q147">IF($F147=Q$6,0,SUM(($E147=1)*(Q$138=1)*(Q$6=core.xy.mgw)*($F147=$F$139:$F$163)))</f>
        <v>0</v>
      </c>
      <c r="R147" s="47">
        <f t="array" ref="R147">IF($F147=R$6,0,SUM(($E147=1)*(R$138=1)*(R$6=core.xy.mgw)*($F147=$F$139:$F$163)))</f>
        <v>0</v>
      </c>
      <c r="S147" s="47">
        <f t="array" ref="S147">IF($F147=S$6,0,SUM(($E147=1)*(S$138=1)*(S$6=core.xy.mgw)*($F147=$F$139:$F$163)))</f>
        <v>0</v>
      </c>
      <c r="T147" s="47">
        <f t="array" ref="T147">IF($F147=T$6,0,SUM(($E147=1)*(T$138=1)*(T$6=core.xy.mgw)*($F147=$F$139:$F$163)))</f>
        <v>0</v>
      </c>
      <c r="U147" s="47">
        <f t="array" ref="U147">IF($F147=U$6,0,SUM(($E147=1)*(U$138=1)*(U$6=core.xy.mgw)*($F147=$F$139:$F$163)))</f>
        <v>0</v>
      </c>
      <c r="V147" s="47">
        <f t="array" ref="V147">IF($F147=V$6,0,SUM(($E147=1)*(V$138=1)*(V$6=core.xy.mgw)*($F147=$F$139:$F$163)))</f>
        <v>0</v>
      </c>
      <c r="W147" s="47">
        <f t="array" ref="W147">IF($F147=W$6,0,SUM(($E147=1)*(W$138=1)*(W$6=core.xy.mgw)*($F147=$F$139:$F$163)))</f>
        <v>0</v>
      </c>
      <c r="X147" s="47">
        <f t="array" ref="X147">IF($F147=X$6,0,SUM(($E147=1)*(X$138=1)*(X$6=core.xy.mgw)*($F147=$F$139:$F$163)))</f>
        <v>0</v>
      </c>
      <c r="Y147" s="47">
        <f t="array" ref="Y147">IF($F147=Y$6,0,SUM(($E147=1)*(Y$138=1)*(Y$6=core.xy.mgw)*($F147=$F$139:$F$163)))</f>
        <v>0</v>
      </c>
      <c r="Z147" s="47">
        <f t="array" ref="Z147">IF($F147=Z$6,0,SUM(($E147=1)*(Z$138=1)*(Z$6=core.xy.mgw)*($F147=$F$139:$F$163)))</f>
        <v>0</v>
      </c>
      <c r="AA147" s="47">
        <f t="array" ref="AA147">IF($F147=AA$6,0,SUM(($E147=1)*(AA$138=1)*(AA$6=core.xy.mgw)*($F147=$F$139:$F$163)))</f>
        <v>0</v>
      </c>
      <c r="AB147" s="47">
        <f t="array" ref="AB147">IF($F147=AB$6,0,SUM(($E147=1)*(AB$138=1)*(AB$6=core.xy.mgw)*($F147=$F$139:$F$163)))</f>
        <v>0</v>
      </c>
      <c r="AC147" s="47">
        <f t="array" ref="AC147">IF($F147=AC$6,0,SUM(($E147=1)*(AC$138=1)*(AC$6=core.xy.mgw)*($F147=$F$139:$F$163)))</f>
        <v>0</v>
      </c>
      <c r="AD147" s="47">
        <f t="array" ref="AD147">IF($F147=AD$6,0,SUM(($E147=1)*(AD$138=1)*(AD$6=core.xy.mgw)*($F147=$F$139:$F$163)))</f>
        <v>0</v>
      </c>
      <c r="AE147" s="47">
        <f t="array" ref="AE147">IF($F147=AE$6,0,SUM(($E147=1)*(AE$138=1)*(AE$6=core.xy.mgw)*($F147=$F$139:$F$163)))</f>
        <v>0</v>
      </c>
      <c r="AF147" s="47">
        <f t="array" ref="AF147">IF($F147=AF$6,0,SUM(($E147=1)*(AF$138=1)*(AF$6=core.xy.mgw)*($F147=$F$139:$F$163)))</f>
        <v>0</v>
      </c>
      <c r="AG147" s="47">
        <f t="array" ref="AG147">IF($F147=AG$6,0,SUM(($E147=1)*(AG$138=1)*(AG$6=core.xy.mgw)*($F147=$F$139:$F$163)))</f>
        <v>0</v>
      </c>
      <c r="AH147" s="47">
        <f t="array" ref="AH147">IF($F147=AH$6,0,SUM(($E147=1)*(AH$138=1)*(AH$6=core.xy.mgw)*($F147=$F$139:$F$163)))</f>
        <v>0</v>
      </c>
      <c r="AI147" s="47">
        <f t="array" ref="AI147">IF($F147=AI$6,0,SUM(($E147=1)*(AI$138=1)*(AI$6=core.xy.mgw)*($F147=$F$139:$F$163)))</f>
        <v>0</v>
      </c>
      <c r="AJ147" s="47">
        <f t="array" ref="AJ147">IF($F147=AJ$6,0,SUM(($E147=1)*(AJ$138=1)*(AJ$6=core.xy.mgw)*($F147=$F$139:$F$163)))</f>
        <v>0</v>
      </c>
    </row>
    <row r="148" spans="5:36" outlineLevel="2" x14ac:dyDescent="0.3">
      <c r="E148" s="33">
        <f t="shared" si="11"/>
        <v>1</v>
      </c>
      <c r="F148" s="70">
        <v>10</v>
      </c>
      <c r="G148" s="71" t="str">
        <f t="shared" si="12"/>
        <v>Huánuco</v>
      </c>
      <c r="L148" s="47">
        <f t="array" ref="L148">IF($F148=L$6,0,SUM(($E148=1)*(L$138=1)*(L$6=core.xy.mgw)*($F148=$F$139:$F$163)))</f>
        <v>0</v>
      </c>
      <c r="M148" s="47">
        <f t="array" ref="M148">IF($F148=M$6,0,SUM(($E148=1)*(M$138=1)*(M$6=core.xy.mgw)*($F148=$F$139:$F$163)))</f>
        <v>0</v>
      </c>
      <c r="N148" s="47">
        <f t="array" ref="N148">IF($F148=N$6,0,SUM(($E148=1)*(N$138=1)*(N$6=core.xy.mgw)*($F148=$F$139:$F$163)))</f>
        <v>0</v>
      </c>
      <c r="O148" s="47">
        <f t="array" ref="O148">IF($F148=O$6,0,SUM(($E148=1)*(O$138=1)*(O$6=core.xy.mgw)*($F148=$F$139:$F$163)))</f>
        <v>0</v>
      </c>
      <c r="P148" s="47">
        <f t="array" ref="P148">IF($F148=P$6,0,SUM(($E148=1)*(P$138=1)*(P$6=core.xy.mgw)*($F148=$F$139:$F$163)))</f>
        <v>0</v>
      </c>
      <c r="Q148" s="47">
        <f t="array" ref="Q148">IF($F148=Q$6,0,SUM(($E148=1)*(Q$138=1)*(Q$6=core.xy.mgw)*($F148=$F$139:$F$163)))</f>
        <v>0</v>
      </c>
      <c r="R148" s="47">
        <f t="array" ref="R148">IF($F148=R$6,0,SUM(($E148=1)*(R$138=1)*(R$6=core.xy.mgw)*($F148=$F$139:$F$163)))</f>
        <v>0</v>
      </c>
      <c r="S148" s="47">
        <f t="array" ref="S148">IF($F148=S$6,0,SUM(($E148=1)*(S$138=1)*(S$6=core.xy.mgw)*($F148=$F$139:$F$163)))</f>
        <v>0</v>
      </c>
      <c r="T148" s="47">
        <f t="array" ref="T148">IF($F148=T$6,0,SUM(($E148=1)*(T$138=1)*(T$6=core.xy.mgw)*($F148=$F$139:$F$163)))</f>
        <v>0</v>
      </c>
      <c r="U148" s="47">
        <f t="array" ref="U148">IF($F148=U$6,0,SUM(($E148=1)*(U$138=1)*(U$6=core.xy.mgw)*($F148=$F$139:$F$163)))</f>
        <v>0</v>
      </c>
      <c r="V148" s="47">
        <f t="array" ref="V148">IF($F148=V$6,0,SUM(($E148=1)*(V$138=1)*(V$6=core.xy.mgw)*($F148=$F$139:$F$163)))</f>
        <v>0</v>
      </c>
      <c r="W148" s="47">
        <f t="array" ref="W148">IF($F148=W$6,0,SUM(($E148=1)*(W$138=1)*(W$6=core.xy.mgw)*($F148=$F$139:$F$163)))</f>
        <v>0</v>
      </c>
      <c r="X148" s="47">
        <f t="array" ref="X148">IF($F148=X$6,0,SUM(($E148=1)*(X$138=1)*(X$6=core.xy.mgw)*($F148=$F$139:$F$163)))</f>
        <v>0</v>
      </c>
      <c r="Y148" s="47">
        <f t="array" ref="Y148">IF($F148=Y$6,0,SUM(($E148=1)*(Y$138=1)*(Y$6=core.xy.mgw)*($F148=$F$139:$F$163)))</f>
        <v>0</v>
      </c>
      <c r="Z148" s="47">
        <f t="array" ref="Z148">IF($F148=Z$6,0,SUM(($E148=1)*(Z$138=1)*(Z$6=core.xy.mgw)*($F148=$F$139:$F$163)))</f>
        <v>0</v>
      </c>
      <c r="AA148" s="47">
        <f t="array" ref="AA148">IF($F148=AA$6,0,SUM(($E148=1)*(AA$138=1)*(AA$6=core.xy.mgw)*($F148=$F$139:$F$163)))</f>
        <v>0</v>
      </c>
      <c r="AB148" s="47">
        <f t="array" ref="AB148">IF($F148=AB$6,0,SUM(($E148=1)*(AB$138=1)*(AB$6=core.xy.mgw)*($F148=$F$139:$F$163)))</f>
        <v>0</v>
      </c>
      <c r="AC148" s="47">
        <f t="array" ref="AC148">IF($F148=AC$6,0,SUM(($E148=1)*(AC$138=1)*(AC$6=core.xy.mgw)*($F148=$F$139:$F$163)))</f>
        <v>0</v>
      </c>
      <c r="AD148" s="47">
        <f t="array" ref="AD148">IF($F148=AD$6,0,SUM(($E148=1)*(AD$138=1)*(AD$6=core.xy.mgw)*($F148=$F$139:$F$163)))</f>
        <v>0</v>
      </c>
      <c r="AE148" s="47">
        <f t="array" ref="AE148">IF($F148=AE$6,0,SUM(($E148=1)*(AE$138=1)*(AE$6=core.xy.mgw)*($F148=$F$139:$F$163)))</f>
        <v>0</v>
      </c>
      <c r="AF148" s="47">
        <f t="array" ref="AF148">IF($F148=AF$6,0,SUM(($E148=1)*(AF$138=1)*(AF$6=core.xy.mgw)*($F148=$F$139:$F$163)))</f>
        <v>0</v>
      </c>
      <c r="AG148" s="47">
        <f t="array" ref="AG148">IF($F148=AG$6,0,SUM(($E148=1)*(AG$138=1)*(AG$6=core.xy.mgw)*($F148=$F$139:$F$163)))</f>
        <v>0</v>
      </c>
      <c r="AH148" s="47">
        <f t="array" ref="AH148">IF($F148=AH$6,0,SUM(($E148=1)*(AH$138=1)*(AH$6=core.xy.mgw)*($F148=$F$139:$F$163)))</f>
        <v>0</v>
      </c>
      <c r="AI148" s="47">
        <f t="array" ref="AI148">IF($F148=AI$6,0,SUM(($E148=1)*(AI$138=1)*(AI$6=core.xy.mgw)*($F148=$F$139:$F$163)))</f>
        <v>0</v>
      </c>
      <c r="AJ148" s="47">
        <f t="array" ref="AJ148">IF($F148=AJ$6,0,SUM(($E148=1)*(AJ$138=1)*(AJ$6=core.xy.mgw)*($F148=$F$139:$F$163)))</f>
        <v>0</v>
      </c>
    </row>
    <row r="149" spans="5:36" outlineLevel="2" x14ac:dyDescent="0.3">
      <c r="E149" s="33">
        <f t="shared" si="11"/>
        <v>0</v>
      </c>
      <c r="F149" s="70">
        <v>11</v>
      </c>
      <c r="G149" s="71" t="str">
        <f t="shared" si="12"/>
        <v>Ica</v>
      </c>
      <c r="L149" s="47">
        <f t="array" ref="L149">IF($F149=L$6,0,SUM(($E149=1)*(L$138=1)*(L$6=core.xy.mgw)*($F149=$F$139:$F$163)))</f>
        <v>0</v>
      </c>
      <c r="M149" s="47">
        <f t="array" ref="M149">IF($F149=M$6,0,SUM(($E149=1)*(M$138=1)*(M$6=core.xy.mgw)*($F149=$F$139:$F$163)))</f>
        <v>0</v>
      </c>
      <c r="N149" s="47">
        <f t="array" ref="N149">IF($F149=N$6,0,SUM(($E149=1)*(N$138=1)*(N$6=core.xy.mgw)*($F149=$F$139:$F$163)))</f>
        <v>0</v>
      </c>
      <c r="O149" s="47">
        <f t="array" ref="O149">IF($F149=O$6,0,SUM(($E149=1)*(O$138=1)*(O$6=core.xy.mgw)*($F149=$F$139:$F$163)))</f>
        <v>0</v>
      </c>
      <c r="P149" s="47">
        <f t="array" ref="P149">IF($F149=P$6,0,SUM(($E149=1)*(P$138=1)*(P$6=core.xy.mgw)*($F149=$F$139:$F$163)))</f>
        <v>0</v>
      </c>
      <c r="Q149" s="47">
        <f t="array" ref="Q149">IF($F149=Q$6,0,SUM(($E149=1)*(Q$138=1)*(Q$6=core.xy.mgw)*($F149=$F$139:$F$163)))</f>
        <v>0</v>
      </c>
      <c r="R149" s="47">
        <f t="array" ref="R149">IF($F149=R$6,0,SUM(($E149=1)*(R$138=1)*(R$6=core.xy.mgw)*($F149=$F$139:$F$163)))</f>
        <v>0</v>
      </c>
      <c r="S149" s="47">
        <f t="array" ref="S149">IF($F149=S$6,0,SUM(($E149=1)*(S$138=1)*(S$6=core.xy.mgw)*($F149=$F$139:$F$163)))</f>
        <v>0</v>
      </c>
      <c r="T149" s="47">
        <f t="array" ref="T149">IF($F149=T$6,0,SUM(($E149=1)*(T$138=1)*(T$6=core.xy.mgw)*($F149=$F$139:$F$163)))</f>
        <v>0</v>
      </c>
      <c r="U149" s="47">
        <f t="array" ref="U149">IF($F149=U$6,0,SUM(($E149=1)*(U$138=1)*(U$6=core.xy.mgw)*($F149=$F$139:$F$163)))</f>
        <v>0</v>
      </c>
      <c r="V149" s="47">
        <f t="array" ref="V149">IF($F149=V$6,0,SUM(($E149=1)*(V$138=1)*(V$6=core.xy.mgw)*($F149=$F$139:$F$163)))</f>
        <v>0</v>
      </c>
      <c r="W149" s="47">
        <f t="array" ref="W149">IF($F149=W$6,0,SUM(($E149=1)*(W$138=1)*(W$6=core.xy.mgw)*($F149=$F$139:$F$163)))</f>
        <v>0</v>
      </c>
      <c r="X149" s="47">
        <f t="array" ref="X149">IF($F149=X$6,0,SUM(($E149=1)*(X$138=1)*(X$6=core.xy.mgw)*($F149=$F$139:$F$163)))</f>
        <v>0</v>
      </c>
      <c r="Y149" s="47">
        <f t="array" ref="Y149">IF($F149=Y$6,0,SUM(($E149=1)*(Y$138=1)*(Y$6=core.xy.mgw)*($F149=$F$139:$F$163)))</f>
        <v>0</v>
      </c>
      <c r="Z149" s="47">
        <f t="array" ref="Z149">IF($F149=Z$6,0,SUM(($E149=1)*(Z$138=1)*(Z$6=core.xy.mgw)*($F149=$F$139:$F$163)))</f>
        <v>0</v>
      </c>
      <c r="AA149" s="47">
        <f t="array" ref="AA149">IF($F149=AA$6,0,SUM(($E149=1)*(AA$138=1)*(AA$6=core.xy.mgw)*($F149=$F$139:$F$163)))</f>
        <v>0</v>
      </c>
      <c r="AB149" s="47">
        <f t="array" ref="AB149">IF($F149=AB$6,0,SUM(($E149=1)*(AB$138=1)*(AB$6=core.xy.mgw)*($F149=$F$139:$F$163)))</f>
        <v>0</v>
      </c>
      <c r="AC149" s="47">
        <f t="array" ref="AC149">IF($F149=AC$6,0,SUM(($E149=1)*(AC$138=1)*(AC$6=core.xy.mgw)*($F149=$F$139:$F$163)))</f>
        <v>0</v>
      </c>
      <c r="AD149" s="47">
        <f t="array" ref="AD149">IF($F149=AD$6,0,SUM(($E149=1)*(AD$138=1)*(AD$6=core.xy.mgw)*($F149=$F$139:$F$163)))</f>
        <v>0</v>
      </c>
      <c r="AE149" s="47">
        <f t="array" ref="AE149">IF($F149=AE$6,0,SUM(($E149=1)*(AE$138=1)*(AE$6=core.xy.mgw)*($F149=$F$139:$F$163)))</f>
        <v>0</v>
      </c>
      <c r="AF149" s="47">
        <f t="array" ref="AF149">IF($F149=AF$6,0,SUM(($E149=1)*(AF$138=1)*(AF$6=core.xy.mgw)*($F149=$F$139:$F$163)))</f>
        <v>0</v>
      </c>
      <c r="AG149" s="47">
        <f t="array" ref="AG149">IF($F149=AG$6,0,SUM(($E149=1)*(AG$138=1)*(AG$6=core.xy.mgw)*($F149=$F$139:$F$163)))</f>
        <v>0</v>
      </c>
      <c r="AH149" s="47">
        <f t="array" ref="AH149">IF($F149=AH$6,0,SUM(($E149=1)*(AH$138=1)*(AH$6=core.xy.mgw)*($F149=$F$139:$F$163)))</f>
        <v>0</v>
      </c>
      <c r="AI149" s="47">
        <f t="array" ref="AI149">IF($F149=AI$6,0,SUM(($E149=1)*(AI$138=1)*(AI$6=core.xy.mgw)*($F149=$F$139:$F$163)))</f>
        <v>0</v>
      </c>
      <c r="AJ149" s="47">
        <f t="array" ref="AJ149">IF($F149=AJ$6,0,SUM(($E149=1)*(AJ$138=1)*(AJ$6=core.xy.mgw)*($F149=$F$139:$F$163)))</f>
        <v>0</v>
      </c>
    </row>
    <row r="150" spans="5:36" outlineLevel="2" x14ac:dyDescent="0.3">
      <c r="E150" s="33">
        <f t="shared" si="11"/>
        <v>0</v>
      </c>
      <c r="F150" s="70">
        <v>12</v>
      </c>
      <c r="G150" s="71" t="str">
        <f t="shared" si="12"/>
        <v>Junín</v>
      </c>
      <c r="L150" s="47">
        <f t="array" ref="L150">IF($F150=L$6,0,SUM(($E150=1)*(L$138=1)*(L$6=core.xy.mgw)*($F150=$F$139:$F$163)))</f>
        <v>0</v>
      </c>
      <c r="M150" s="47">
        <f t="array" ref="M150">IF($F150=M$6,0,SUM(($E150=1)*(M$138=1)*(M$6=core.xy.mgw)*($F150=$F$139:$F$163)))</f>
        <v>0</v>
      </c>
      <c r="N150" s="47">
        <f t="array" ref="N150">IF($F150=N$6,0,SUM(($E150=1)*(N$138=1)*(N$6=core.xy.mgw)*($F150=$F$139:$F$163)))</f>
        <v>0</v>
      </c>
      <c r="O150" s="47">
        <f t="array" ref="O150">IF($F150=O$6,0,SUM(($E150=1)*(O$138=1)*(O$6=core.xy.mgw)*($F150=$F$139:$F$163)))</f>
        <v>0</v>
      </c>
      <c r="P150" s="47">
        <f t="array" ref="P150">IF($F150=P$6,0,SUM(($E150=1)*(P$138=1)*(P$6=core.xy.mgw)*($F150=$F$139:$F$163)))</f>
        <v>0</v>
      </c>
      <c r="Q150" s="47">
        <f t="array" ref="Q150">IF($F150=Q$6,0,SUM(($E150=1)*(Q$138=1)*(Q$6=core.xy.mgw)*($F150=$F$139:$F$163)))</f>
        <v>0</v>
      </c>
      <c r="R150" s="47">
        <f t="array" ref="R150">IF($F150=R$6,0,SUM(($E150=1)*(R$138=1)*(R$6=core.xy.mgw)*($F150=$F$139:$F$163)))</f>
        <v>0</v>
      </c>
      <c r="S150" s="47">
        <f t="array" ref="S150">IF($F150=S$6,0,SUM(($E150=1)*(S$138=1)*(S$6=core.xy.mgw)*($F150=$F$139:$F$163)))</f>
        <v>0</v>
      </c>
      <c r="T150" s="47">
        <f t="array" ref="T150">IF($F150=T$6,0,SUM(($E150=1)*(T$138=1)*(T$6=core.xy.mgw)*($F150=$F$139:$F$163)))</f>
        <v>0</v>
      </c>
      <c r="U150" s="47">
        <f t="array" ref="U150">IF($F150=U$6,0,SUM(($E150=1)*(U$138=1)*(U$6=core.xy.mgw)*($F150=$F$139:$F$163)))</f>
        <v>0</v>
      </c>
      <c r="V150" s="47">
        <f t="array" ref="V150">IF($F150=V$6,0,SUM(($E150=1)*(V$138=1)*(V$6=core.xy.mgw)*($F150=$F$139:$F$163)))</f>
        <v>0</v>
      </c>
      <c r="W150" s="47">
        <f t="array" ref="W150">IF($F150=W$6,0,SUM(($E150=1)*(W$138=1)*(W$6=core.xy.mgw)*($F150=$F$139:$F$163)))</f>
        <v>0</v>
      </c>
      <c r="X150" s="47">
        <f t="array" ref="X150">IF($F150=X$6,0,SUM(($E150=1)*(X$138=1)*(X$6=core.xy.mgw)*($F150=$F$139:$F$163)))</f>
        <v>0</v>
      </c>
      <c r="Y150" s="47">
        <f t="array" ref="Y150">IF($F150=Y$6,0,SUM(($E150=1)*(Y$138=1)*(Y$6=core.xy.mgw)*($F150=$F$139:$F$163)))</f>
        <v>0</v>
      </c>
      <c r="Z150" s="47">
        <f t="array" ref="Z150">IF($F150=Z$6,0,SUM(($E150=1)*(Z$138=1)*(Z$6=core.xy.mgw)*($F150=$F$139:$F$163)))</f>
        <v>0</v>
      </c>
      <c r="AA150" s="47">
        <f t="array" ref="AA150">IF($F150=AA$6,0,SUM(($E150=1)*(AA$138=1)*(AA$6=core.xy.mgw)*($F150=$F$139:$F$163)))</f>
        <v>0</v>
      </c>
      <c r="AB150" s="47">
        <f t="array" ref="AB150">IF($F150=AB$6,0,SUM(($E150=1)*(AB$138=1)*(AB$6=core.xy.mgw)*($F150=$F$139:$F$163)))</f>
        <v>0</v>
      </c>
      <c r="AC150" s="47">
        <f t="array" ref="AC150">IF($F150=AC$6,0,SUM(($E150=1)*(AC$138=1)*(AC$6=core.xy.mgw)*($F150=$F$139:$F$163)))</f>
        <v>0</v>
      </c>
      <c r="AD150" s="47">
        <f t="array" ref="AD150">IF($F150=AD$6,0,SUM(($E150=1)*(AD$138=1)*(AD$6=core.xy.mgw)*($F150=$F$139:$F$163)))</f>
        <v>0</v>
      </c>
      <c r="AE150" s="47">
        <f t="array" ref="AE150">IF($F150=AE$6,0,SUM(($E150=1)*(AE$138=1)*(AE$6=core.xy.mgw)*($F150=$F$139:$F$163)))</f>
        <v>0</v>
      </c>
      <c r="AF150" s="47">
        <f t="array" ref="AF150">IF($F150=AF$6,0,SUM(($E150=1)*(AF$138=1)*(AF$6=core.xy.mgw)*($F150=$F$139:$F$163)))</f>
        <v>0</v>
      </c>
      <c r="AG150" s="47">
        <f t="array" ref="AG150">IF($F150=AG$6,0,SUM(($E150=1)*(AG$138=1)*(AG$6=core.xy.mgw)*($F150=$F$139:$F$163)))</f>
        <v>0</v>
      </c>
      <c r="AH150" s="47">
        <f t="array" ref="AH150">IF($F150=AH$6,0,SUM(($E150=1)*(AH$138=1)*(AH$6=core.xy.mgw)*($F150=$F$139:$F$163)))</f>
        <v>0</v>
      </c>
      <c r="AI150" s="47">
        <f t="array" ref="AI150">IF($F150=AI$6,0,SUM(($E150=1)*(AI$138=1)*(AI$6=core.xy.mgw)*($F150=$F$139:$F$163)))</f>
        <v>0</v>
      </c>
      <c r="AJ150" s="47">
        <f t="array" ref="AJ150">IF($F150=AJ$6,0,SUM(($E150=1)*(AJ$138=1)*(AJ$6=core.xy.mgw)*($F150=$F$139:$F$163)))</f>
        <v>0</v>
      </c>
    </row>
    <row r="151" spans="5:36" outlineLevel="2" x14ac:dyDescent="0.3">
      <c r="E151" s="33">
        <f t="shared" si="11"/>
        <v>0</v>
      </c>
      <c r="F151" s="70">
        <v>13</v>
      </c>
      <c r="G151" s="71" t="str">
        <f t="shared" si="12"/>
        <v>La Libertad</v>
      </c>
      <c r="L151" s="47">
        <f t="array" ref="L151">IF($F151=L$6,0,SUM(($E151=1)*(L$138=1)*(L$6=core.xy.mgw)*($F151=$F$139:$F$163)))</f>
        <v>0</v>
      </c>
      <c r="M151" s="47">
        <f t="array" ref="M151">IF($F151=M$6,0,SUM(($E151=1)*(M$138=1)*(M$6=core.xy.mgw)*($F151=$F$139:$F$163)))</f>
        <v>0</v>
      </c>
      <c r="N151" s="47">
        <f t="array" ref="N151">IF($F151=N$6,0,SUM(($E151=1)*(N$138=1)*(N$6=core.xy.mgw)*($F151=$F$139:$F$163)))</f>
        <v>0</v>
      </c>
      <c r="O151" s="47">
        <f t="array" ref="O151">IF($F151=O$6,0,SUM(($E151=1)*(O$138=1)*(O$6=core.xy.mgw)*($F151=$F$139:$F$163)))</f>
        <v>0</v>
      </c>
      <c r="P151" s="47">
        <f t="array" ref="P151">IF($F151=P$6,0,SUM(($E151=1)*(P$138=1)*(P$6=core.xy.mgw)*($F151=$F$139:$F$163)))</f>
        <v>0</v>
      </c>
      <c r="Q151" s="47">
        <f t="array" ref="Q151">IF($F151=Q$6,0,SUM(($E151=1)*(Q$138=1)*(Q$6=core.xy.mgw)*($F151=$F$139:$F$163)))</f>
        <v>0</v>
      </c>
      <c r="R151" s="47">
        <f t="array" ref="R151">IF($F151=R$6,0,SUM(($E151=1)*(R$138=1)*(R$6=core.xy.mgw)*($F151=$F$139:$F$163)))</f>
        <v>0</v>
      </c>
      <c r="S151" s="47">
        <f t="array" ref="S151">IF($F151=S$6,0,SUM(($E151=1)*(S$138=1)*(S$6=core.xy.mgw)*($F151=$F$139:$F$163)))</f>
        <v>0</v>
      </c>
      <c r="T151" s="47">
        <f t="array" ref="T151">IF($F151=T$6,0,SUM(($E151=1)*(T$138=1)*(T$6=core.xy.mgw)*($F151=$F$139:$F$163)))</f>
        <v>0</v>
      </c>
      <c r="U151" s="47">
        <f t="array" ref="U151">IF($F151=U$6,0,SUM(($E151=1)*(U$138=1)*(U$6=core.xy.mgw)*($F151=$F$139:$F$163)))</f>
        <v>0</v>
      </c>
      <c r="V151" s="47">
        <f t="array" ref="V151">IF($F151=V$6,0,SUM(($E151=1)*(V$138=1)*(V$6=core.xy.mgw)*($F151=$F$139:$F$163)))</f>
        <v>0</v>
      </c>
      <c r="W151" s="47">
        <f t="array" ref="W151">IF($F151=W$6,0,SUM(($E151=1)*(W$138=1)*(W$6=core.xy.mgw)*($F151=$F$139:$F$163)))</f>
        <v>0</v>
      </c>
      <c r="X151" s="47">
        <f t="array" ref="X151">IF($F151=X$6,0,SUM(($E151=1)*(X$138=1)*(X$6=core.xy.mgw)*($F151=$F$139:$F$163)))</f>
        <v>0</v>
      </c>
      <c r="Y151" s="47">
        <f t="array" ref="Y151">IF($F151=Y$6,0,SUM(($E151=1)*(Y$138=1)*(Y$6=core.xy.mgw)*($F151=$F$139:$F$163)))</f>
        <v>0</v>
      </c>
      <c r="Z151" s="47">
        <f t="array" ref="Z151">IF($F151=Z$6,0,SUM(($E151=1)*(Z$138=1)*(Z$6=core.xy.mgw)*($F151=$F$139:$F$163)))</f>
        <v>0</v>
      </c>
      <c r="AA151" s="47">
        <f t="array" ref="AA151">IF($F151=AA$6,0,SUM(($E151=1)*(AA$138=1)*(AA$6=core.xy.mgw)*($F151=$F$139:$F$163)))</f>
        <v>0</v>
      </c>
      <c r="AB151" s="47">
        <f t="array" ref="AB151">IF($F151=AB$6,0,SUM(($E151=1)*(AB$138=1)*(AB$6=core.xy.mgw)*($F151=$F$139:$F$163)))</f>
        <v>0</v>
      </c>
      <c r="AC151" s="47">
        <f t="array" ref="AC151">IF($F151=AC$6,0,SUM(($E151=1)*(AC$138=1)*(AC$6=core.xy.mgw)*($F151=$F$139:$F$163)))</f>
        <v>0</v>
      </c>
      <c r="AD151" s="47">
        <f t="array" ref="AD151">IF($F151=AD$6,0,SUM(($E151=1)*(AD$138=1)*(AD$6=core.xy.mgw)*($F151=$F$139:$F$163)))</f>
        <v>0</v>
      </c>
      <c r="AE151" s="47">
        <f t="array" ref="AE151">IF($F151=AE$6,0,SUM(($E151=1)*(AE$138=1)*(AE$6=core.xy.mgw)*($F151=$F$139:$F$163)))</f>
        <v>0</v>
      </c>
      <c r="AF151" s="47">
        <f t="array" ref="AF151">IF($F151=AF$6,0,SUM(($E151=1)*(AF$138=1)*(AF$6=core.xy.mgw)*($F151=$F$139:$F$163)))</f>
        <v>0</v>
      </c>
      <c r="AG151" s="47">
        <f t="array" ref="AG151">IF($F151=AG$6,0,SUM(($E151=1)*(AG$138=1)*(AG$6=core.xy.mgw)*($F151=$F$139:$F$163)))</f>
        <v>0</v>
      </c>
      <c r="AH151" s="47">
        <f t="array" ref="AH151">IF($F151=AH$6,0,SUM(($E151=1)*(AH$138=1)*(AH$6=core.xy.mgw)*($F151=$F$139:$F$163)))</f>
        <v>0</v>
      </c>
      <c r="AI151" s="47">
        <f t="array" ref="AI151">IF($F151=AI$6,0,SUM(($E151=1)*(AI$138=1)*(AI$6=core.xy.mgw)*($F151=$F$139:$F$163)))</f>
        <v>0</v>
      </c>
      <c r="AJ151" s="47">
        <f t="array" ref="AJ151">IF($F151=AJ$6,0,SUM(($E151=1)*(AJ$138=1)*(AJ$6=core.xy.mgw)*($F151=$F$139:$F$163)))</f>
        <v>0</v>
      </c>
    </row>
    <row r="152" spans="5:36" outlineLevel="2" x14ac:dyDescent="0.3">
      <c r="E152" s="33">
        <f t="shared" si="11"/>
        <v>0</v>
      </c>
      <c r="F152" s="70">
        <v>14</v>
      </c>
      <c r="G152" s="71" t="str">
        <f t="shared" si="12"/>
        <v>Lambayeque</v>
      </c>
      <c r="L152" s="47">
        <f t="array" ref="L152">IF($F152=L$6,0,SUM(($E152=1)*(L$138=1)*(L$6=core.xy.mgw)*($F152=$F$139:$F$163)))</f>
        <v>0</v>
      </c>
      <c r="M152" s="47">
        <f t="array" ref="M152">IF($F152=M$6,0,SUM(($E152=1)*(M$138=1)*(M$6=core.xy.mgw)*($F152=$F$139:$F$163)))</f>
        <v>0</v>
      </c>
      <c r="N152" s="47">
        <f t="array" ref="N152">IF($F152=N$6,0,SUM(($E152=1)*(N$138=1)*(N$6=core.xy.mgw)*($F152=$F$139:$F$163)))</f>
        <v>0</v>
      </c>
      <c r="O152" s="47">
        <f t="array" ref="O152">IF($F152=O$6,0,SUM(($E152=1)*(O$138=1)*(O$6=core.xy.mgw)*($F152=$F$139:$F$163)))</f>
        <v>0</v>
      </c>
      <c r="P152" s="47">
        <f t="array" ref="P152">IF($F152=P$6,0,SUM(($E152=1)*(P$138=1)*(P$6=core.xy.mgw)*($F152=$F$139:$F$163)))</f>
        <v>0</v>
      </c>
      <c r="Q152" s="47">
        <f t="array" ref="Q152">IF($F152=Q$6,0,SUM(($E152=1)*(Q$138=1)*(Q$6=core.xy.mgw)*($F152=$F$139:$F$163)))</f>
        <v>0</v>
      </c>
      <c r="R152" s="47">
        <f t="array" ref="R152">IF($F152=R$6,0,SUM(($E152=1)*(R$138=1)*(R$6=core.xy.mgw)*($F152=$F$139:$F$163)))</f>
        <v>0</v>
      </c>
      <c r="S152" s="47">
        <f t="array" ref="S152">IF($F152=S$6,0,SUM(($E152=1)*(S$138=1)*(S$6=core.xy.mgw)*($F152=$F$139:$F$163)))</f>
        <v>0</v>
      </c>
      <c r="T152" s="47">
        <f t="array" ref="T152">IF($F152=T$6,0,SUM(($E152=1)*(T$138=1)*(T$6=core.xy.mgw)*($F152=$F$139:$F$163)))</f>
        <v>0</v>
      </c>
      <c r="U152" s="47">
        <f t="array" ref="U152">IF($F152=U$6,0,SUM(($E152=1)*(U$138=1)*(U$6=core.xy.mgw)*($F152=$F$139:$F$163)))</f>
        <v>0</v>
      </c>
      <c r="V152" s="47">
        <f t="array" ref="V152">IF($F152=V$6,0,SUM(($E152=1)*(V$138=1)*(V$6=core.xy.mgw)*($F152=$F$139:$F$163)))</f>
        <v>0</v>
      </c>
      <c r="W152" s="47">
        <f t="array" ref="W152">IF($F152=W$6,0,SUM(($E152=1)*(W$138=1)*(W$6=core.xy.mgw)*($F152=$F$139:$F$163)))</f>
        <v>0</v>
      </c>
      <c r="X152" s="47">
        <f t="array" ref="X152">IF($F152=X$6,0,SUM(($E152=1)*(X$138=1)*(X$6=core.xy.mgw)*($F152=$F$139:$F$163)))</f>
        <v>0</v>
      </c>
      <c r="Y152" s="47">
        <f t="array" ref="Y152">IF($F152=Y$6,0,SUM(($E152=1)*(Y$138=1)*(Y$6=core.xy.mgw)*($F152=$F$139:$F$163)))</f>
        <v>0</v>
      </c>
      <c r="Z152" s="47">
        <f t="array" ref="Z152">IF($F152=Z$6,0,SUM(($E152=1)*(Z$138=1)*(Z$6=core.xy.mgw)*($F152=$F$139:$F$163)))</f>
        <v>0</v>
      </c>
      <c r="AA152" s="47">
        <f t="array" ref="AA152">IF($F152=AA$6,0,SUM(($E152=1)*(AA$138=1)*(AA$6=core.xy.mgw)*($F152=$F$139:$F$163)))</f>
        <v>0</v>
      </c>
      <c r="AB152" s="47">
        <f t="array" ref="AB152">IF($F152=AB$6,0,SUM(($E152=1)*(AB$138=1)*(AB$6=core.xy.mgw)*($F152=$F$139:$F$163)))</f>
        <v>0</v>
      </c>
      <c r="AC152" s="47">
        <f t="array" ref="AC152">IF($F152=AC$6,0,SUM(($E152=1)*(AC$138=1)*(AC$6=core.xy.mgw)*($F152=$F$139:$F$163)))</f>
        <v>0</v>
      </c>
      <c r="AD152" s="47">
        <f t="array" ref="AD152">IF($F152=AD$6,0,SUM(($E152=1)*(AD$138=1)*(AD$6=core.xy.mgw)*($F152=$F$139:$F$163)))</f>
        <v>0</v>
      </c>
      <c r="AE152" s="47">
        <f t="array" ref="AE152">IF($F152=AE$6,0,SUM(($E152=1)*(AE$138=1)*(AE$6=core.xy.mgw)*($F152=$F$139:$F$163)))</f>
        <v>0</v>
      </c>
      <c r="AF152" s="47">
        <f t="array" ref="AF152">IF($F152=AF$6,0,SUM(($E152=1)*(AF$138=1)*(AF$6=core.xy.mgw)*($F152=$F$139:$F$163)))</f>
        <v>0</v>
      </c>
      <c r="AG152" s="47">
        <f t="array" ref="AG152">IF($F152=AG$6,0,SUM(($E152=1)*(AG$138=1)*(AG$6=core.xy.mgw)*($F152=$F$139:$F$163)))</f>
        <v>0</v>
      </c>
      <c r="AH152" s="47">
        <f t="array" ref="AH152">IF($F152=AH$6,0,SUM(($E152=1)*(AH$138=1)*(AH$6=core.xy.mgw)*($F152=$F$139:$F$163)))</f>
        <v>0</v>
      </c>
      <c r="AI152" s="47">
        <f t="array" ref="AI152">IF($F152=AI$6,0,SUM(($E152=1)*(AI$138=1)*(AI$6=core.xy.mgw)*($F152=$F$139:$F$163)))</f>
        <v>0</v>
      </c>
      <c r="AJ152" s="47">
        <f t="array" ref="AJ152">IF($F152=AJ$6,0,SUM(($E152=1)*(AJ$138=1)*(AJ$6=core.xy.mgw)*($F152=$F$139:$F$163)))</f>
        <v>0</v>
      </c>
    </row>
    <row r="153" spans="5:36" outlineLevel="2" x14ac:dyDescent="0.3">
      <c r="E153" s="33">
        <f t="shared" si="11"/>
        <v>0</v>
      </c>
      <c r="F153" s="70">
        <v>15</v>
      </c>
      <c r="G153" s="71" t="str">
        <f t="shared" si="12"/>
        <v>Lima</v>
      </c>
      <c r="L153" s="47">
        <f t="array" ref="L153">IF($F153=L$6,0,SUM(($E153=1)*(L$138=1)*(L$6=core.xy.mgw)*($F153=$F$139:$F$163)))</f>
        <v>0</v>
      </c>
      <c r="M153" s="47">
        <f t="array" ref="M153">IF($F153=M$6,0,SUM(($E153=1)*(M$138=1)*(M$6=core.xy.mgw)*($F153=$F$139:$F$163)))</f>
        <v>0</v>
      </c>
      <c r="N153" s="47">
        <f t="array" ref="N153">IF($F153=N$6,0,SUM(($E153=1)*(N$138=1)*(N$6=core.xy.mgw)*($F153=$F$139:$F$163)))</f>
        <v>0</v>
      </c>
      <c r="O153" s="47">
        <f t="array" ref="O153">IF($F153=O$6,0,SUM(($E153=1)*(O$138=1)*(O$6=core.xy.mgw)*($F153=$F$139:$F$163)))</f>
        <v>0</v>
      </c>
      <c r="P153" s="47">
        <f t="array" ref="P153">IF($F153=P$6,0,SUM(($E153=1)*(P$138=1)*(P$6=core.xy.mgw)*($F153=$F$139:$F$163)))</f>
        <v>0</v>
      </c>
      <c r="Q153" s="47">
        <f t="array" ref="Q153">IF($F153=Q$6,0,SUM(($E153=1)*(Q$138=1)*(Q$6=core.xy.mgw)*($F153=$F$139:$F$163)))</f>
        <v>0</v>
      </c>
      <c r="R153" s="47">
        <f t="array" ref="R153">IF($F153=R$6,0,SUM(($E153=1)*(R$138=1)*(R$6=core.xy.mgw)*($F153=$F$139:$F$163)))</f>
        <v>0</v>
      </c>
      <c r="S153" s="47">
        <f t="array" ref="S153">IF($F153=S$6,0,SUM(($E153=1)*(S$138=1)*(S$6=core.xy.mgw)*($F153=$F$139:$F$163)))</f>
        <v>0</v>
      </c>
      <c r="T153" s="47">
        <f t="array" ref="T153">IF($F153=T$6,0,SUM(($E153=1)*(T$138=1)*(T$6=core.xy.mgw)*($F153=$F$139:$F$163)))</f>
        <v>0</v>
      </c>
      <c r="U153" s="47">
        <f t="array" ref="U153">IF($F153=U$6,0,SUM(($E153=1)*(U$138=1)*(U$6=core.xy.mgw)*($F153=$F$139:$F$163)))</f>
        <v>0</v>
      </c>
      <c r="V153" s="47">
        <f t="array" ref="V153">IF($F153=V$6,0,SUM(($E153=1)*(V$138=1)*(V$6=core.xy.mgw)*($F153=$F$139:$F$163)))</f>
        <v>0</v>
      </c>
      <c r="W153" s="47">
        <f t="array" ref="W153">IF($F153=W$6,0,SUM(($E153=1)*(W$138=1)*(W$6=core.xy.mgw)*($F153=$F$139:$F$163)))</f>
        <v>0</v>
      </c>
      <c r="X153" s="47">
        <f t="array" ref="X153">IF($F153=X$6,0,SUM(($E153=1)*(X$138=1)*(X$6=core.xy.mgw)*($F153=$F$139:$F$163)))</f>
        <v>0</v>
      </c>
      <c r="Y153" s="47">
        <f t="array" ref="Y153">IF($F153=Y$6,0,SUM(($E153=1)*(Y$138=1)*(Y$6=core.xy.mgw)*($F153=$F$139:$F$163)))</f>
        <v>0</v>
      </c>
      <c r="Z153" s="47">
        <f t="array" ref="Z153">IF($F153=Z$6,0,SUM(($E153=1)*(Z$138=1)*(Z$6=core.xy.mgw)*($F153=$F$139:$F$163)))</f>
        <v>0</v>
      </c>
      <c r="AA153" s="47">
        <f t="array" ref="AA153">IF($F153=AA$6,0,SUM(($E153=1)*(AA$138=1)*(AA$6=core.xy.mgw)*($F153=$F$139:$F$163)))</f>
        <v>0</v>
      </c>
      <c r="AB153" s="47">
        <f t="array" ref="AB153">IF($F153=AB$6,0,SUM(($E153=1)*(AB$138=1)*(AB$6=core.xy.mgw)*($F153=$F$139:$F$163)))</f>
        <v>0</v>
      </c>
      <c r="AC153" s="47">
        <f t="array" ref="AC153">IF($F153=AC$6,0,SUM(($E153=1)*(AC$138=1)*(AC$6=core.xy.mgw)*($F153=$F$139:$F$163)))</f>
        <v>0</v>
      </c>
      <c r="AD153" s="47">
        <f t="array" ref="AD153">IF($F153=AD$6,0,SUM(($E153=1)*(AD$138=1)*(AD$6=core.xy.mgw)*($F153=$F$139:$F$163)))</f>
        <v>0</v>
      </c>
      <c r="AE153" s="47">
        <f t="array" ref="AE153">IF($F153=AE$6,0,SUM(($E153=1)*(AE$138=1)*(AE$6=core.xy.mgw)*($F153=$F$139:$F$163)))</f>
        <v>0</v>
      </c>
      <c r="AF153" s="47">
        <f t="array" ref="AF153">IF($F153=AF$6,0,SUM(($E153=1)*(AF$138=1)*(AF$6=core.xy.mgw)*($F153=$F$139:$F$163)))</f>
        <v>0</v>
      </c>
      <c r="AG153" s="47">
        <f t="array" ref="AG153">IF($F153=AG$6,0,SUM(($E153=1)*(AG$138=1)*(AG$6=core.xy.mgw)*($F153=$F$139:$F$163)))</f>
        <v>0</v>
      </c>
      <c r="AH153" s="47">
        <f t="array" ref="AH153">IF($F153=AH$6,0,SUM(($E153=1)*(AH$138=1)*(AH$6=core.xy.mgw)*($F153=$F$139:$F$163)))</f>
        <v>0</v>
      </c>
      <c r="AI153" s="47">
        <f t="array" ref="AI153">IF($F153=AI$6,0,SUM(($E153=1)*(AI$138=1)*(AI$6=core.xy.mgw)*($F153=$F$139:$F$163)))</f>
        <v>0</v>
      </c>
      <c r="AJ153" s="47">
        <f t="array" ref="AJ153">IF($F153=AJ$6,0,SUM(($E153=1)*(AJ$138=1)*(AJ$6=core.xy.mgw)*($F153=$F$139:$F$163)))</f>
        <v>0</v>
      </c>
    </row>
    <row r="154" spans="5:36" outlineLevel="2" x14ac:dyDescent="0.3">
      <c r="E154" s="33">
        <f t="shared" si="11"/>
        <v>1</v>
      </c>
      <c r="F154" s="70">
        <v>16</v>
      </c>
      <c r="G154" s="71" t="str">
        <f t="shared" si="12"/>
        <v>Loreto</v>
      </c>
      <c r="L154" s="47">
        <f t="array" ref="L154">IF($F154=L$6,0,SUM(($E154=1)*(L$138=1)*(L$6=core.xy.mgw)*($F154=$F$139:$F$163)))</f>
        <v>0</v>
      </c>
      <c r="M154" s="47">
        <f t="array" ref="M154">IF($F154=M$6,0,SUM(($E154=1)*(M$138=1)*(M$6=core.xy.mgw)*($F154=$F$139:$F$163)))</f>
        <v>0</v>
      </c>
      <c r="N154" s="47">
        <f t="array" ref="N154">IF($F154=N$6,0,SUM(($E154=1)*(N$138=1)*(N$6=core.xy.mgw)*($F154=$F$139:$F$163)))</f>
        <v>0</v>
      </c>
      <c r="O154" s="47">
        <f t="array" ref="O154">IF($F154=O$6,0,SUM(($E154=1)*(O$138=1)*(O$6=core.xy.mgw)*($F154=$F$139:$F$163)))</f>
        <v>0</v>
      </c>
      <c r="P154" s="47">
        <f t="array" ref="P154">IF($F154=P$6,0,SUM(($E154=1)*(P$138=1)*(P$6=core.xy.mgw)*($F154=$F$139:$F$163)))</f>
        <v>0</v>
      </c>
      <c r="Q154" s="47">
        <f t="array" ref="Q154">IF($F154=Q$6,0,SUM(($E154=1)*(Q$138=1)*(Q$6=core.xy.mgw)*($F154=$F$139:$F$163)))</f>
        <v>0</v>
      </c>
      <c r="R154" s="47">
        <f t="array" ref="R154">IF($F154=R$6,0,SUM(($E154=1)*(R$138=1)*(R$6=core.xy.mgw)*($F154=$F$139:$F$163)))</f>
        <v>0</v>
      </c>
      <c r="S154" s="47">
        <f t="array" ref="S154">IF($F154=S$6,0,SUM(($E154=1)*(S$138=1)*(S$6=core.xy.mgw)*($F154=$F$139:$F$163)))</f>
        <v>0</v>
      </c>
      <c r="T154" s="47">
        <f t="array" ref="T154">IF($F154=T$6,0,SUM(($E154=1)*(T$138=1)*(T$6=core.xy.mgw)*($F154=$F$139:$F$163)))</f>
        <v>0</v>
      </c>
      <c r="U154" s="47">
        <f t="array" ref="U154">IF($F154=U$6,0,SUM(($E154=1)*(U$138=1)*(U$6=core.xy.mgw)*($F154=$F$139:$F$163)))</f>
        <v>0</v>
      </c>
      <c r="V154" s="47">
        <f t="array" ref="V154">IF($F154=V$6,0,SUM(($E154=1)*(V$138=1)*(V$6=core.xy.mgw)*($F154=$F$139:$F$163)))</f>
        <v>0</v>
      </c>
      <c r="W154" s="47">
        <f t="array" ref="W154">IF($F154=W$6,0,SUM(($E154=1)*(W$138=1)*(W$6=core.xy.mgw)*($F154=$F$139:$F$163)))</f>
        <v>0</v>
      </c>
      <c r="X154" s="47">
        <f t="array" ref="X154">IF($F154=X$6,0,SUM(($E154=1)*(X$138=1)*(X$6=core.xy.mgw)*($F154=$F$139:$F$163)))</f>
        <v>0</v>
      </c>
      <c r="Y154" s="47">
        <f t="array" ref="Y154">IF($F154=Y$6,0,SUM(($E154=1)*(Y$138=1)*(Y$6=core.xy.mgw)*($F154=$F$139:$F$163)))</f>
        <v>0</v>
      </c>
      <c r="Z154" s="47">
        <f t="array" ref="Z154">IF($F154=Z$6,0,SUM(($E154=1)*(Z$138=1)*(Z$6=core.xy.mgw)*($F154=$F$139:$F$163)))</f>
        <v>0</v>
      </c>
      <c r="AA154" s="47">
        <f t="array" ref="AA154">IF($F154=AA$6,0,SUM(($E154=1)*(AA$138=1)*(AA$6=core.xy.mgw)*($F154=$F$139:$F$163)))</f>
        <v>0</v>
      </c>
      <c r="AB154" s="47">
        <f t="array" ref="AB154">IF($F154=AB$6,0,SUM(($E154=1)*(AB$138=1)*(AB$6=core.xy.mgw)*($F154=$F$139:$F$163)))</f>
        <v>0</v>
      </c>
      <c r="AC154" s="47">
        <f t="array" ref="AC154">IF($F154=AC$6,0,SUM(($E154=1)*(AC$138=1)*(AC$6=core.xy.mgw)*($F154=$F$139:$F$163)))</f>
        <v>0</v>
      </c>
      <c r="AD154" s="47">
        <f t="array" ref="AD154">IF($F154=AD$6,0,SUM(($E154=1)*(AD$138=1)*(AD$6=core.xy.mgw)*($F154=$F$139:$F$163)))</f>
        <v>0</v>
      </c>
      <c r="AE154" s="47">
        <f t="array" ref="AE154">IF($F154=AE$6,0,SUM(($E154=1)*(AE$138=1)*(AE$6=core.xy.mgw)*($F154=$F$139:$F$163)))</f>
        <v>0</v>
      </c>
      <c r="AF154" s="47">
        <f t="array" ref="AF154">IF($F154=AF$6,0,SUM(($E154=1)*(AF$138=1)*(AF$6=core.xy.mgw)*($F154=$F$139:$F$163)))</f>
        <v>0</v>
      </c>
      <c r="AG154" s="47">
        <f t="array" ref="AG154">IF($F154=AG$6,0,SUM(($E154=1)*(AG$138=1)*(AG$6=core.xy.mgw)*($F154=$F$139:$F$163)))</f>
        <v>0</v>
      </c>
      <c r="AH154" s="47">
        <f t="array" ref="AH154">IF($F154=AH$6,0,SUM(($E154=1)*(AH$138=1)*(AH$6=core.xy.mgw)*($F154=$F$139:$F$163)))</f>
        <v>0</v>
      </c>
      <c r="AI154" s="47">
        <f t="array" ref="AI154">IF($F154=AI$6,0,SUM(($E154=1)*(AI$138=1)*(AI$6=core.xy.mgw)*($F154=$F$139:$F$163)))</f>
        <v>0</v>
      </c>
      <c r="AJ154" s="47">
        <f t="array" ref="AJ154">IF($F154=AJ$6,0,SUM(($E154=1)*(AJ$138=1)*(AJ$6=core.xy.mgw)*($F154=$F$139:$F$163)))</f>
        <v>0</v>
      </c>
    </row>
    <row r="155" spans="5:36" outlineLevel="2" x14ac:dyDescent="0.3">
      <c r="E155" s="33">
        <f t="shared" si="11"/>
        <v>0</v>
      </c>
      <c r="F155" s="70">
        <v>17</v>
      </c>
      <c r="G155" s="71" t="str">
        <f t="shared" si="12"/>
        <v>Madre de Dios</v>
      </c>
      <c r="L155" s="47">
        <f t="array" ref="L155">IF($F155=L$6,0,SUM(($E155=1)*(L$138=1)*(L$6=core.xy.mgw)*($F155=$F$139:$F$163)))</f>
        <v>0</v>
      </c>
      <c r="M155" s="47">
        <f t="array" ref="M155">IF($F155=M$6,0,SUM(($E155=1)*(M$138=1)*(M$6=core.xy.mgw)*($F155=$F$139:$F$163)))</f>
        <v>0</v>
      </c>
      <c r="N155" s="47">
        <f t="array" ref="N155">IF($F155=N$6,0,SUM(($E155=1)*(N$138=1)*(N$6=core.xy.mgw)*($F155=$F$139:$F$163)))</f>
        <v>0</v>
      </c>
      <c r="O155" s="47">
        <f t="array" ref="O155">IF($F155=O$6,0,SUM(($E155=1)*(O$138=1)*(O$6=core.xy.mgw)*($F155=$F$139:$F$163)))</f>
        <v>0</v>
      </c>
      <c r="P155" s="47">
        <f t="array" ref="P155">IF($F155=P$6,0,SUM(($E155=1)*(P$138=1)*(P$6=core.xy.mgw)*($F155=$F$139:$F$163)))</f>
        <v>0</v>
      </c>
      <c r="Q155" s="47">
        <f t="array" ref="Q155">IF($F155=Q$6,0,SUM(($E155=1)*(Q$138=1)*(Q$6=core.xy.mgw)*($F155=$F$139:$F$163)))</f>
        <v>0</v>
      </c>
      <c r="R155" s="47">
        <f t="array" ref="R155">IF($F155=R$6,0,SUM(($E155=1)*(R$138=1)*(R$6=core.xy.mgw)*($F155=$F$139:$F$163)))</f>
        <v>0</v>
      </c>
      <c r="S155" s="47">
        <f t="array" ref="S155">IF($F155=S$6,0,SUM(($E155=1)*(S$138=1)*(S$6=core.xy.mgw)*($F155=$F$139:$F$163)))</f>
        <v>0</v>
      </c>
      <c r="T155" s="47">
        <f t="array" ref="T155">IF($F155=T$6,0,SUM(($E155=1)*(T$138=1)*(T$6=core.xy.mgw)*($F155=$F$139:$F$163)))</f>
        <v>0</v>
      </c>
      <c r="U155" s="47">
        <f t="array" ref="U155">IF($F155=U$6,0,SUM(($E155=1)*(U$138=1)*(U$6=core.xy.mgw)*($F155=$F$139:$F$163)))</f>
        <v>0</v>
      </c>
      <c r="V155" s="47">
        <f t="array" ref="V155">IF($F155=V$6,0,SUM(($E155=1)*(V$138=1)*(V$6=core.xy.mgw)*($F155=$F$139:$F$163)))</f>
        <v>0</v>
      </c>
      <c r="W155" s="47">
        <f t="array" ref="W155">IF($F155=W$6,0,SUM(($E155=1)*(W$138=1)*(W$6=core.xy.mgw)*($F155=$F$139:$F$163)))</f>
        <v>0</v>
      </c>
      <c r="X155" s="47">
        <f t="array" ref="X155">IF($F155=X$6,0,SUM(($E155=1)*(X$138=1)*(X$6=core.xy.mgw)*($F155=$F$139:$F$163)))</f>
        <v>0</v>
      </c>
      <c r="Y155" s="47">
        <f t="array" ref="Y155">IF($F155=Y$6,0,SUM(($E155=1)*(Y$138=1)*(Y$6=core.xy.mgw)*($F155=$F$139:$F$163)))</f>
        <v>0</v>
      </c>
      <c r="Z155" s="47">
        <f t="array" ref="Z155">IF($F155=Z$6,0,SUM(($E155=1)*(Z$138=1)*(Z$6=core.xy.mgw)*($F155=$F$139:$F$163)))</f>
        <v>0</v>
      </c>
      <c r="AA155" s="47">
        <f t="array" ref="AA155">IF($F155=AA$6,0,SUM(($E155=1)*(AA$138=1)*(AA$6=core.xy.mgw)*($F155=$F$139:$F$163)))</f>
        <v>0</v>
      </c>
      <c r="AB155" s="47">
        <f t="array" ref="AB155">IF($F155=AB$6,0,SUM(($E155=1)*(AB$138=1)*(AB$6=core.xy.mgw)*($F155=$F$139:$F$163)))</f>
        <v>0</v>
      </c>
      <c r="AC155" s="47">
        <f t="array" ref="AC155">IF($F155=AC$6,0,SUM(($E155=1)*(AC$138=1)*(AC$6=core.xy.mgw)*($F155=$F$139:$F$163)))</f>
        <v>0</v>
      </c>
      <c r="AD155" s="47">
        <f t="array" ref="AD155">IF($F155=AD$6,0,SUM(($E155=1)*(AD$138=1)*(AD$6=core.xy.mgw)*($F155=$F$139:$F$163)))</f>
        <v>0</v>
      </c>
      <c r="AE155" s="47">
        <f t="array" ref="AE155">IF($F155=AE$6,0,SUM(($E155=1)*(AE$138=1)*(AE$6=core.xy.mgw)*($F155=$F$139:$F$163)))</f>
        <v>0</v>
      </c>
      <c r="AF155" s="47">
        <f t="array" ref="AF155">IF($F155=AF$6,0,SUM(($E155=1)*(AF$138=1)*(AF$6=core.xy.mgw)*($F155=$F$139:$F$163)))</f>
        <v>0</v>
      </c>
      <c r="AG155" s="47">
        <f t="array" ref="AG155">IF($F155=AG$6,0,SUM(($E155=1)*(AG$138=1)*(AG$6=core.xy.mgw)*($F155=$F$139:$F$163)))</f>
        <v>0</v>
      </c>
      <c r="AH155" s="47">
        <f t="array" ref="AH155">IF($F155=AH$6,0,SUM(($E155=1)*(AH$138=1)*(AH$6=core.xy.mgw)*($F155=$F$139:$F$163)))</f>
        <v>0</v>
      </c>
      <c r="AI155" s="47">
        <f t="array" ref="AI155">IF($F155=AI$6,0,SUM(($E155=1)*(AI$138=1)*(AI$6=core.xy.mgw)*($F155=$F$139:$F$163)))</f>
        <v>0</v>
      </c>
      <c r="AJ155" s="47">
        <f t="array" ref="AJ155">IF($F155=AJ$6,0,SUM(($E155=1)*(AJ$138=1)*(AJ$6=core.xy.mgw)*($F155=$F$139:$F$163)))</f>
        <v>0</v>
      </c>
    </row>
    <row r="156" spans="5:36" outlineLevel="2" x14ac:dyDescent="0.3">
      <c r="E156" s="33">
        <f t="shared" si="11"/>
        <v>0</v>
      </c>
      <c r="F156" s="70">
        <v>18</v>
      </c>
      <c r="G156" s="71" t="str">
        <f t="shared" si="12"/>
        <v>Moquegua</v>
      </c>
      <c r="L156" s="47">
        <f t="array" ref="L156">IF($F156=L$6,0,SUM(($E156=1)*(L$138=1)*(L$6=core.xy.mgw)*($F156=$F$139:$F$163)))</f>
        <v>0</v>
      </c>
      <c r="M156" s="47">
        <f t="array" ref="M156">IF($F156=M$6,0,SUM(($E156=1)*(M$138=1)*(M$6=core.xy.mgw)*($F156=$F$139:$F$163)))</f>
        <v>0</v>
      </c>
      <c r="N156" s="47">
        <f t="array" ref="N156">IF($F156=N$6,0,SUM(($E156=1)*(N$138=1)*(N$6=core.xy.mgw)*($F156=$F$139:$F$163)))</f>
        <v>0</v>
      </c>
      <c r="O156" s="47">
        <f t="array" ref="O156">IF($F156=O$6,0,SUM(($E156=1)*(O$138=1)*(O$6=core.xy.mgw)*($F156=$F$139:$F$163)))</f>
        <v>0</v>
      </c>
      <c r="P156" s="47">
        <f t="array" ref="P156">IF($F156=P$6,0,SUM(($E156=1)*(P$138=1)*(P$6=core.xy.mgw)*($F156=$F$139:$F$163)))</f>
        <v>0</v>
      </c>
      <c r="Q156" s="47">
        <f t="array" ref="Q156">IF($F156=Q$6,0,SUM(($E156=1)*(Q$138=1)*(Q$6=core.xy.mgw)*($F156=$F$139:$F$163)))</f>
        <v>0</v>
      </c>
      <c r="R156" s="47">
        <f t="array" ref="R156">IF($F156=R$6,0,SUM(($E156=1)*(R$138=1)*(R$6=core.xy.mgw)*($F156=$F$139:$F$163)))</f>
        <v>0</v>
      </c>
      <c r="S156" s="47">
        <f t="array" ref="S156">IF($F156=S$6,0,SUM(($E156=1)*(S$138=1)*(S$6=core.xy.mgw)*($F156=$F$139:$F$163)))</f>
        <v>0</v>
      </c>
      <c r="T156" s="47">
        <f t="array" ref="T156">IF($F156=T$6,0,SUM(($E156=1)*(T$138=1)*(T$6=core.xy.mgw)*($F156=$F$139:$F$163)))</f>
        <v>0</v>
      </c>
      <c r="U156" s="47">
        <f t="array" ref="U156">IF($F156=U$6,0,SUM(($E156=1)*(U$138=1)*(U$6=core.xy.mgw)*($F156=$F$139:$F$163)))</f>
        <v>0</v>
      </c>
      <c r="V156" s="47">
        <f t="array" ref="V156">IF($F156=V$6,0,SUM(($E156=1)*(V$138=1)*(V$6=core.xy.mgw)*($F156=$F$139:$F$163)))</f>
        <v>0</v>
      </c>
      <c r="W156" s="47">
        <f t="array" ref="W156">IF($F156=W$6,0,SUM(($E156=1)*(W$138=1)*(W$6=core.xy.mgw)*($F156=$F$139:$F$163)))</f>
        <v>0</v>
      </c>
      <c r="X156" s="47">
        <f t="array" ref="X156">IF($F156=X$6,0,SUM(($E156=1)*(X$138=1)*(X$6=core.xy.mgw)*($F156=$F$139:$F$163)))</f>
        <v>0</v>
      </c>
      <c r="Y156" s="47">
        <f t="array" ref="Y156">IF($F156=Y$6,0,SUM(($E156=1)*(Y$138=1)*(Y$6=core.xy.mgw)*($F156=$F$139:$F$163)))</f>
        <v>0</v>
      </c>
      <c r="Z156" s="47">
        <f t="array" ref="Z156">IF($F156=Z$6,0,SUM(($E156=1)*(Z$138=1)*(Z$6=core.xy.mgw)*($F156=$F$139:$F$163)))</f>
        <v>0</v>
      </c>
      <c r="AA156" s="47">
        <f t="array" ref="AA156">IF($F156=AA$6,0,SUM(($E156=1)*(AA$138=1)*(AA$6=core.xy.mgw)*($F156=$F$139:$F$163)))</f>
        <v>0</v>
      </c>
      <c r="AB156" s="47">
        <f t="array" ref="AB156">IF($F156=AB$6,0,SUM(($E156=1)*(AB$138=1)*(AB$6=core.xy.mgw)*($F156=$F$139:$F$163)))</f>
        <v>0</v>
      </c>
      <c r="AC156" s="47">
        <f t="array" ref="AC156">IF($F156=AC$6,0,SUM(($E156=1)*(AC$138=1)*(AC$6=core.xy.mgw)*($F156=$F$139:$F$163)))</f>
        <v>0</v>
      </c>
      <c r="AD156" s="47">
        <f t="array" ref="AD156">IF($F156=AD$6,0,SUM(($E156=1)*(AD$138=1)*(AD$6=core.xy.mgw)*($F156=$F$139:$F$163)))</f>
        <v>0</v>
      </c>
      <c r="AE156" s="47">
        <f t="array" ref="AE156">IF($F156=AE$6,0,SUM(($E156=1)*(AE$138=1)*(AE$6=core.xy.mgw)*($F156=$F$139:$F$163)))</f>
        <v>0</v>
      </c>
      <c r="AF156" s="47">
        <f t="array" ref="AF156">IF($F156=AF$6,0,SUM(($E156=1)*(AF$138=1)*(AF$6=core.xy.mgw)*($F156=$F$139:$F$163)))</f>
        <v>0</v>
      </c>
      <c r="AG156" s="47">
        <f t="array" ref="AG156">IF($F156=AG$6,0,SUM(($E156=1)*(AG$138=1)*(AG$6=core.xy.mgw)*($F156=$F$139:$F$163)))</f>
        <v>0</v>
      </c>
      <c r="AH156" s="47">
        <f t="array" ref="AH156">IF($F156=AH$6,0,SUM(($E156=1)*(AH$138=1)*(AH$6=core.xy.mgw)*($F156=$F$139:$F$163)))</f>
        <v>0</v>
      </c>
      <c r="AI156" s="47">
        <f t="array" ref="AI156">IF($F156=AI$6,0,SUM(($E156=1)*(AI$138=1)*(AI$6=core.xy.mgw)*($F156=$F$139:$F$163)))</f>
        <v>0</v>
      </c>
      <c r="AJ156" s="47">
        <f t="array" ref="AJ156">IF($F156=AJ$6,0,SUM(($E156=1)*(AJ$138=1)*(AJ$6=core.xy.mgw)*($F156=$F$139:$F$163)))</f>
        <v>0</v>
      </c>
    </row>
    <row r="157" spans="5:36" outlineLevel="2" x14ac:dyDescent="0.3">
      <c r="E157" s="33">
        <f t="shared" si="11"/>
        <v>0</v>
      </c>
      <c r="F157" s="70">
        <v>19</v>
      </c>
      <c r="G157" s="71" t="str">
        <f t="shared" si="12"/>
        <v>Pasco</v>
      </c>
      <c r="L157" s="47">
        <f t="array" ref="L157">IF($F157=L$6,0,SUM(($E157=1)*(L$138=1)*(L$6=core.xy.mgw)*($F157=$F$139:$F$163)))</f>
        <v>0</v>
      </c>
      <c r="M157" s="47">
        <f t="array" ref="M157">IF($F157=M$6,0,SUM(($E157=1)*(M$138=1)*(M$6=core.xy.mgw)*($F157=$F$139:$F$163)))</f>
        <v>0</v>
      </c>
      <c r="N157" s="47">
        <f t="array" ref="N157">IF($F157=N$6,0,SUM(($E157=1)*(N$138=1)*(N$6=core.xy.mgw)*($F157=$F$139:$F$163)))</f>
        <v>0</v>
      </c>
      <c r="O157" s="47">
        <f t="array" ref="O157">IF($F157=O$6,0,SUM(($E157=1)*(O$138=1)*(O$6=core.xy.mgw)*($F157=$F$139:$F$163)))</f>
        <v>0</v>
      </c>
      <c r="P157" s="47">
        <f t="array" ref="P157">IF($F157=P$6,0,SUM(($E157=1)*(P$138=1)*(P$6=core.xy.mgw)*($F157=$F$139:$F$163)))</f>
        <v>0</v>
      </c>
      <c r="Q157" s="47">
        <f t="array" ref="Q157">IF($F157=Q$6,0,SUM(($E157=1)*(Q$138=1)*(Q$6=core.xy.mgw)*($F157=$F$139:$F$163)))</f>
        <v>0</v>
      </c>
      <c r="R157" s="47">
        <f t="array" ref="R157">IF($F157=R$6,0,SUM(($E157=1)*(R$138=1)*(R$6=core.xy.mgw)*($F157=$F$139:$F$163)))</f>
        <v>0</v>
      </c>
      <c r="S157" s="47">
        <f t="array" ref="S157">IF($F157=S$6,0,SUM(($E157=1)*(S$138=1)*(S$6=core.xy.mgw)*($F157=$F$139:$F$163)))</f>
        <v>0</v>
      </c>
      <c r="T157" s="47">
        <f t="array" ref="T157">IF($F157=T$6,0,SUM(($E157=1)*(T$138=1)*(T$6=core.xy.mgw)*($F157=$F$139:$F$163)))</f>
        <v>0</v>
      </c>
      <c r="U157" s="47">
        <f t="array" ref="U157">IF($F157=U$6,0,SUM(($E157=1)*(U$138=1)*(U$6=core.xy.mgw)*($F157=$F$139:$F$163)))</f>
        <v>0</v>
      </c>
      <c r="V157" s="47">
        <f t="array" ref="V157">IF($F157=V$6,0,SUM(($E157=1)*(V$138=1)*(V$6=core.xy.mgw)*($F157=$F$139:$F$163)))</f>
        <v>0</v>
      </c>
      <c r="W157" s="47">
        <f t="array" ref="W157">IF($F157=W$6,0,SUM(($E157=1)*(W$138=1)*(W$6=core.xy.mgw)*($F157=$F$139:$F$163)))</f>
        <v>0</v>
      </c>
      <c r="X157" s="47">
        <f t="array" ref="X157">IF($F157=X$6,0,SUM(($E157=1)*(X$138=1)*(X$6=core.xy.mgw)*($F157=$F$139:$F$163)))</f>
        <v>0</v>
      </c>
      <c r="Y157" s="47">
        <f t="array" ref="Y157">IF($F157=Y$6,0,SUM(($E157=1)*(Y$138=1)*(Y$6=core.xy.mgw)*($F157=$F$139:$F$163)))</f>
        <v>0</v>
      </c>
      <c r="Z157" s="47">
        <f t="array" ref="Z157">IF($F157=Z$6,0,SUM(($E157=1)*(Z$138=1)*(Z$6=core.xy.mgw)*($F157=$F$139:$F$163)))</f>
        <v>0</v>
      </c>
      <c r="AA157" s="47">
        <f t="array" ref="AA157">IF($F157=AA$6,0,SUM(($E157=1)*(AA$138=1)*(AA$6=core.xy.mgw)*($F157=$F$139:$F$163)))</f>
        <v>0</v>
      </c>
      <c r="AB157" s="47">
        <f t="array" ref="AB157">IF($F157=AB$6,0,SUM(($E157=1)*(AB$138=1)*(AB$6=core.xy.mgw)*($F157=$F$139:$F$163)))</f>
        <v>0</v>
      </c>
      <c r="AC157" s="47">
        <f t="array" ref="AC157">IF($F157=AC$6,0,SUM(($E157=1)*(AC$138=1)*(AC$6=core.xy.mgw)*($F157=$F$139:$F$163)))</f>
        <v>0</v>
      </c>
      <c r="AD157" s="47">
        <f t="array" ref="AD157">IF($F157=AD$6,0,SUM(($E157=1)*(AD$138=1)*(AD$6=core.xy.mgw)*($F157=$F$139:$F$163)))</f>
        <v>0</v>
      </c>
      <c r="AE157" s="47">
        <f t="array" ref="AE157">IF($F157=AE$6,0,SUM(($E157=1)*(AE$138=1)*(AE$6=core.xy.mgw)*($F157=$F$139:$F$163)))</f>
        <v>0</v>
      </c>
      <c r="AF157" s="47">
        <f t="array" ref="AF157">IF($F157=AF$6,0,SUM(($E157=1)*(AF$138=1)*(AF$6=core.xy.mgw)*($F157=$F$139:$F$163)))</f>
        <v>0</v>
      </c>
      <c r="AG157" s="47">
        <f t="array" ref="AG157">IF($F157=AG$6,0,SUM(($E157=1)*(AG$138=1)*(AG$6=core.xy.mgw)*($F157=$F$139:$F$163)))</f>
        <v>0</v>
      </c>
      <c r="AH157" s="47">
        <f t="array" ref="AH157">IF($F157=AH$6,0,SUM(($E157=1)*(AH$138=1)*(AH$6=core.xy.mgw)*($F157=$F$139:$F$163)))</f>
        <v>0</v>
      </c>
      <c r="AI157" s="47">
        <f t="array" ref="AI157">IF($F157=AI$6,0,SUM(($E157=1)*(AI$138=1)*(AI$6=core.xy.mgw)*($F157=$F$139:$F$163)))</f>
        <v>0</v>
      </c>
      <c r="AJ157" s="47">
        <f t="array" ref="AJ157">IF($F157=AJ$6,0,SUM(($E157=1)*(AJ$138=1)*(AJ$6=core.xy.mgw)*($F157=$F$139:$F$163)))</f>
        <v>0</v>
      </c>
    </row>
    <row r="158" spans="5:36" outlineLevel="2" x14ac:dyDescent="0.3">
      <c r="E158" s="33">
        <f t="shared" si="11"/>
        <v>0</v>
      </c>
      <c r="F158" s="70">
        <v>20</v>
      </c>
      <c r="G158" s="71" t="str">
        <f t="shared" si="12"/>
        <v>Piura</v>
      </c>
      <c r="L158" s="47">
        <f t="array" ref="L158">IF($F158=L$6,0,SUM(($E158=1)*(L$138=1)*(L$6=core.xy.mgw)*($F158=$F$139:$F$163)))</f>
        <v>0</v>
      </c>
      <c r="M158" s="47">
        <f t="array" ref="M158">IF($F158=M$6,0,SUM(($E158=1)*(M$138=1)*(M$6=core.xy.mgw)*($F158=$F$139:$F$163)))</f>
        <v>0</v>
      </c>
      <c r="N158" s="47">
        <f t="array" ref="N158">IF($F158=N$6,0,SUM(($E158=1)*(N$138=1)*(N$6=core.xy.mgw)*($F158=$F$139:$F$163)))</f>
        <v>0</v>
      </c>
      <c r="O158" s="47">
        <f t="array" ref="O158">IF($F158=O$6,0,SUM(($E158=1)*(O$138=1)*(O$6=core.xy.mgw)*($F158=$F$139:$F$163)))</f>
        <v>0</v>
      </c>
      <c r="P158" s="47">
        <f t="array" ref="P158">IF($F158=P$6,0,SUM(($E158=1)*(P$138=1)*(P$6=core.xy.mgw)*($F158=$F$139:$F$163)))</f>
        <v>0</v>
      </c>
      <c r="Q158" s="47">
        <f t="array" ref="Q158">IF($F158=Q$6,0,SUM(($E158=1)*(Q$138=1)*(Q$6=core.xy.mgw)*($F158=$F$139:$F$163)))</f>
        <v>0</v>
      </c>
      <c r="R158" s="47">
        <f t="array" ref="R158">IF($F158=R$6,0,SUM(($E158=1)*(R$138=1)*(R$6=core.xy.mgw)*($F158=$F$139:$F$163)))</f>
        <v>0</v>
      </c>
      <c r="S158" s="47">
        <f t="array" ref="S158">IF($F158=S$6,0,SUM(($E158=1)*(S$138=1)*(S$6=core.xy.mgw)*($F158=$F$139:$F$163)))</f>
        <v>0</v>
      </c>
      <c r="T158" s="47">
        <f t="array" ref="T158">IF($F158=T$6,0,SUM(($E158=1)*(T$138=1)*(T$6=core.xy.mgw)*($F158=$F$139:$F$163)))</f>
        <v>0</v>
      </c>
      <c r="U158" s="47">
        <f t="array" ref="U158">IF($F158=U$6,0,SUM(($E158=1)*(U$138=1)*(U$6=core.xy.mgw)*($F158=$F$139:$F$163)))</f>
        <v>0</v>
      </c>
      <c r="V158" s="47">
        <f t="array" ref="V158">IF($F158=V$6,0,SUM(($E158=1)*(V$138=1)*(V$6=core.xy.mgw)*($F158=$F$139:$F$163)))</f>
        <v>0</v>
      </c>
      <c r="W158" s="47">
        <f t="array" ref="W158">IF($F158=W$6,0,SUM(($E158=1)*(W$138=1)*(W$6=core.xy.mgw)*($F158=$F$139:$F$163)))</f>
        <v>0</v>
      </c>
      <c r="X158" s="47">
        <f t="array" ref="X158">IF($F158=X$6,0,SUM(($E158=1)*(X$138=1)*(X$6=core.xy.mgw)*($F158=$F$139:$F$163)))</f>
        <v>0</v>
      </c>
      <c r="Y158" s="47">
        <f t="array" ref="Y158">IF($F158=Y$6,0,SUM(($E158=1)*(Y$138=1)*(Y$6=core.xy.mgw)*($F158=$F$139:$F$163)))</f>
        <v>0</v>
      </c>
      <c r="Z158" s="47">
        <f t="array" ref="Z158">IF($F158=Z$6,0,SUM(($E158=1)*(Z$138=1)*(Z$6=core.xy.mgw)*($F158=$F$139:$F$163)))</f>
        <v>0</v>
      </c>
      <c r="AA158" s="47">
        <f t="array" ref="AA158">IF($F158=AA$6,0,SUM(($E158=1)*(AA$138=1)*(AA$6=core.xy.mgw)*($F158=$F$139:$F$163)))</f>
        <v>0</v>
      </c>
      <c r="AB158" s="47">
        <f t="array" ref="AB158">IF($F158=AB$6,0,SUM(($E158=1)*(AB$138=1)*(AB$6=core.xy.mgw)*($F158=$F$139:$F$163)))</f>
        <v>0</v>
      </c>
      <c r="AC158" s="47">
        <f t="array" ref="AC158">IF($F158=AC$6,0,SUM(($E158=1)*(AC$138=1)*(AC$6=core.xy.mgw)*($F158=$F$139:$F$163)))</f>
        <v>0</v>
      </c>
      <c r="AD158" s="47">
        <f t="array" ref="AD158">IF($F158=AD$6,0,SUM(($E158=1)*(AD$138=1)*(AD$6=core.xy.mgw)*($F158=$F$139:$F$163)))</f>
        <v>0</v>
      </c>
      <c r="AE158" s="47">
        <f t="array" ref="AE158">IF($F158=AE$6,0,SUM(($E158=1)*(AE$138=1)*(AE$6=core.xy.mgw)*($F158=$F$139:$F$163)))</f>
        <v>0</v>
      </c>
      <c r="AF158" s="47">
        <f t="array" ref="AF158">IF($F158=AF$6,0,SUM(($E158=1)*(AF$138=1)*(AF$6=core.xy.mgw)*($F158=$F$139:$F$163)))</f>
        <v>0</v>
      </c>
      <c r="AG158" s="47">
        <f t="array" ref="AG158">IF($F158=AG$6,0,SUM(($E158=1)*(AG$138=1)*(AG$6=core.xy.mgw)*($F158=$F$139:$F$163)))</f>
        <v>0</v>
      </c>
      <c r="AH158" s="47">
        <f t="array" ref="AH158">IF($F158=AH$6,0,SUM(($E158=1)*(AH$138=1)*(AH$6=core.xy.mgw)*($F158=$F$139:$F$163)))</f>
        <v>0</v>
      </c>
      <c r="AI158" s="47">
        <f t="array" ref="AI158">IF($F158=AI$6,0,SUM(($E158=1)*(AI$138=1)*(AI$6=core.xy.mgw)*($F158=$F$139:$F$163)))</f>
        <v>0</v>
      </c>
      <c r="AJ158" s="47">
        <f t="array" ref="AJ158">IF($F158=AJ$6,0,SUM(($E158=1)*(AJ$138=1)*(AJ$6=core.xy.mgw)*($F158=$F$139:$F$163)))</f>
        <v>0</v>
      </c>
    </row>
    <row r="159" spans="5:36" outlineLevel="2" x14ac:dyDescent="0.3">
      <c r="E159" s="33">
        <f t="shared" si="11"/>
        <v>0</v>
      </c>
      <c r="F159" s="70">
        <v>21</v>
      </c>
      <c r="G159" s="71" t="str">
        <f t="shared" si="12"/>
        <v>Puno</v>
      </c>
      <c r="L159" s="47">
        <f t="array" ref="L159">IF($F159=L$6,0,SUM(($E159=1)*(L$138=1)*(L$6=core.xy.mgw)*($F159=$F$139:$F$163)))</f>
        <v>0</v>
      </c>
      <c r="M159" s="47">
        <f t="array" ref="M159">IF($F159=M$6,0,SUM(($E159=1)*(M$138=1)*(M$6=core.xy.mgw)*($F159=$F$139:$F$163)))</f>
        <v>0</v>
      </c>
      <c r="N159" s="47">
        <f t="array" ref="N159">IF($F159=N$6,0,SUM(($E159=1)*(N$138=1)*(N$6=core.xy.mgw)*($F159=$F$139:$F$163)))</f>
        <v>0</v>
      </c>
      <c r="O159" s="47">
        <f t="array" ref="O159">IF($F159=O$6,0,SUM(($E159=1)*(O$138=1)*(O$6=core.xy.mgw)*($F159=$F$139:$F$163)))</f>
        <v>0</v>
      </c>
      <c r="P159" s="47">
        <f t="array" ref="P159">IF($F159=P$6,0,SUM(($E159=1)*(P$138=1)*(P$6=core.xy.mgw)*($F159=$F$139:$F$163)))</f>
        <v>0</v>
      </c>
      <c r="Q159" s="47">
        <f t="array" ref="Q159">IF($F159=Q$6,0,SUM(($E159=1)*(Q$138=1)*(Q$6=core.xy.mgw)*($F159=$F$139:$F$163)))</f>
        <v>0</v>
      </c>
      <c r="R159" s="47">
        <f t="array" ref="R159">IF($F159=R$6,0,SUM(($E159=1)*(R$138=1)*(R$6=core.xy.mgw)*($F159=$F$139:$F$163)))</f>
        <v>0</v>
      </c>
      <c r="S159" s="47">
        <f t="array" ref="S159">IF($F159=S$6,0,SUM(($E159=1)*(S$138=1)*(S$6=core.xy.mgw)*($F159=$F$139:$F$163)))</f>
        <v>0</v>
      </c>
      <c r="T159" s="47">
        <f t="array" ref="T159">IF($F159=T$6,0,SUM(($E159=1)*(T$138=1)*(T$6=core.xy.mgw)*($F159=$F$139:$F$163)))</f>
        <v>0</v>
      </c>
      <c r="U159" s="47">
        <f t="array" ref="U159">IF($F159=U$6,0,SUM(($E159=1)*(U$138=1)*(U$6=core.xy.mgw)*($F159=$F$139:$F$163)))</f>
        <v>0</v>
      </c>
      <c r="V159" s="47">
        <f t="array" ref="V159">IF($F159=V$6,0,SUM(($E159=1)*(V$138=1)*(V$6=core.xy.mgw)*($F159=$F$139:$F$163)))</f>
        <v>0</v>
      </c>
      <c r="W159" s="47">
        <f t="array" ref="W159">IF($F159=W$6,0,SUM(($E159=1)*(W$138=1)*(W$6=core.xy.mgw)*($F159=$F$139:$F$163)))</f>
        <v>0</v>
      </c>
      <c r="X159" s="47">
        <f t="array" ref="X159">IF($F159=X$6,0,SUM(($E159=1)*(X$138=1)*(X$6=core.xy.mgw)*($F159=$F$139:$F$163)))</f>
        <v>0</v>
      </c>
      <c r="Y159" s="47">
        <f t="array" ref="Y159">IF($F159=Y$6,0,SUM(($E159=1)*(Y$138=1)*(Y$6=core.xy.mgw)*($F159=$F$139:$F$163)))</f>
        <v>0</v>
      </c>
      <c r="Z159" s="47">
        <f t="array" ref="Z159">IF($F159=Z$6,0,SUM(($E159=1)*(Z$138=1)*(Z$6=core.xy.mgw)*($F159=$F$139:$F$163)))</f>
        <v>0</v>
      </c>
      <c r="AA159" s="47">
        <f t="array" ref="AA159">IF($F159=AA$6,0,SUM(($E159=1)*(AA$138=1)*(AA$6=core.xy.mgw)*($F159=$F$139:$F$163)))</f>
        <v>0</v>
      </c>
      <c r="AB159" s="47">
        <f t="array" ref="AB159">IF($F159=AB$6,0,SUM(($E159=1)*(AB$138=1)*(AB$6=core.xy.mgw)*($F159=$F$139:$F$163)))</f>
        <v>0</v>
      </c>
      <c r="AC159" s="47">
        <f t="array" ref="AC159">IF($F159=AC$6,0,SUM(($E159=1)*(AC$138=1)*(AC$6=core.xy.mgw)*($F159=$F$139:$F$163)))</f>
        <v>0</v>
      </c>
      <c r="AD159" s="47">
        <f t="array" ref="AD159">IF($F159=AD$6,0,SUM(($E159=1)*(AD$138=1)*(AD$6=core.xy.mgw)*($F159=$F$139:$F$163)))</f>
        <v>0</v>
      </c>
      <c r="AE159" s="47">
        <f t="array" ref="AE159">IF($F159=AE$6,0,SUM(($E159=1)*(AE$138=1)*(AE$6=core.xy.mgw)*($F159=$F$139:$F$163)))</f>
        <v>0</v>
      </c>
      <c r="AF159" s="47">
        <f t="array" ref="AF159">IF($F159=AF$6,0,SUM(($E159=1)*(AF$138=1)*(AF$6=core.xy.mgw)*($F159=$F$139:$F$163)))</f>
        <v>0</v>
      </c>
      <c r="AG159" s="47">
        <f t="array" ref="AG159">IF($F159=AG$6,0,SUM(($E159=1)*(AG$138=1)*(AG$6=core.xy.mgw)*($F159=$F$139:$F$163)))</f>
        <v>0</v>
      </c>
      <c r="AH159" s="47">
        <f t="array" ref="AH159">IF($F159=AH$6,0,SUM(($E159=1)*(AH$138=1)*(AH$6=core.xy.mgw)*($F159=$F$139:$F$163)))</f>
        <v>0</v>
      </c>
      <c r="AI159" s="47">
        <f t="array" ref="AI159">IF($F159=AI$6,0,SUM(($E159=1)*(AI$138=1)*(AI$6=core.xy.mgw)*($F159=$F$139:$F$163)))</f>
        <v>0</v>
      </c>
      <c r="AJ159" s="47">
        <f t="array" ref="AJ159">IF($F159=AJ$6,0,SUM(($E159=1)*(AJ$138=1)*(AJ$6=core.xy.mgw)*($F159=$F$139:$F$163)))</f>
        <v>0</v>
      </c>
    </row>
    <row r="160" spans="5:36" outlineLevel="2" x14ac:dyDescent="0.3">
      <c r="E160" s="33">
        <f t="shared" si="11"/>
        <v>0</v>
      </c>
      <c r="F160" s="70">
        <v>22</v>
      </c>
      <c r="G160" s="71" t="str">
        <f t="shared" si="12"/>
        <v>San Martín</v>
      </c>
      <c r="L160" s="47">
        <f t="array" ref="L160">IF($F160=L$6,0,SUM(($E160=1)*(L$138=1)*(L$6=core.xy.mgw)*($F160=$F$139:$F$163)))</f>
        <v>0</v>
      </c>
      <c r="M160" s="47">
        <f t="array" ref="M160">IF($F160=M$6,0,SUM(($E160=1)*(M$138=1)*(M$6=core.xy.mgw)*($F160=$F$139:$F$163)))</f>
        <v>0</v>
      </c>
      <c r="N160" s="47">
        <f t="array" ref="N160">IF($F160=N$6,0,SUM(($E160=1)*(N$138=1)*(N$6=core.xy.mgw)*($F160=$F$139:$F$163)))</f>
        <v>0</v>
      </c>
      <c r="O160" s="47">
        <f t="array" ref="O160">IF($F160=O$6,0,SUM(($E160=1)*(O$138=1)*(O$6=core.xy.mgw)*($F160=$F$139:$F$163)))</f>
        <v>0</v>
      </c>
      <c r="P160" s="47">
        <f t="array" ref="P160">IF($F160=P$6,0,SUM(($E160=1)*(P$138=1)*(P$6=core.xy.mgw)*($F160=$F$139:$F$163)))</f>
        <v>0</v>
      </c>
      <c r="Q160" s="47">
        <f t="array" ref="Q160">IF($F160=Q$6,0,SUM(($E160=1)*(Q$138=1)*(Q$6=core.xy.mgw)*($F160=$F$139:$F$163)))</f>
        <v>0</v>
      </c>
      <c r="R160" s="47">
        <f t="array" ref="R160">IF($F160=R$6,0,SUM(($E160=1)*(R$138=1)*(R$6=core.xy.mgw)*($F160=$F$139:$F$163)))</f>
        <v>0</v>
      </c>
      <c r="S160" s="47">
        <f t="array" ref="S160">IF($F160=S$6,0,SUM(($E160=1)*(S$138=1)*(S$6=core.xy.mgw)*($F160=$F$139:$F$163)))</f>
        <v>0</v>
      </c>
      <c r="T160" s="47">
        <f t="array" ref="T160">IF($F160=T$6,0,SUM(($E160=1)*(T$138=1)*(T$6=core.xy.mgw)*($F160=$F$139:$F$163)))</f>
        <v>0</v>
      </c>
      <c r="U160" s="47">
        <f t="array" ref="U160">IF($F160=U$6,0,SUM(($E160=1)*(U$138=1)*(U$6=core.xy.mgw)*($F160=$F$139:$F$163)))</f>
        <v>0</v>
      </c>
      <c r="V160" s="47">
        <f t="array" ref="V160">IF($F160=V$6,0,SUM(($E160=1)*(V$138=1)*(V$6=core.xy.mgw)*($F160=$F$139:$F$163)))</f>
        <v>0</v>
      </c>
      <c r="W160" s="47">
        <f t="array" ref="W160">IF($F160=W$6,0,SUM(($E160=1)*(W$138=1)*(W$6=core.xy.mgw)*($F160=$F$139:$F$163)))</f>
        <v>0</v>
      </c>
      <c r="X160" s="47">
        <f t="array" ref="X160">IF($F160=X$6,0,SUM(($E160=1)*(X$138=1)*(X$6=core.xy.mgw)*($F160=$F$139:$F$163)))</f>
        <v>0</v>
      </c>
      <c r="Y160" s="47">
        <f t="array" ref="Y160">IF($F160=Y$6,0,SUM(($E160=1)*(Y$138=1)*(Y$6=core.xy.mgw)*($F160=$F$139:$F$163)))</f>
        <v>0</v>
      </c>
      <c r="Z160" s="47">
        <f t="array" ref="Z160">IF($F160=Z$6,0,SUM(($E160=1)*(Z$138=1)*(Z$6=core.xy.mgw)*($F160=$F$139:$F$163)))</f>
        <v>0</v>
      </c>
      <c r="AA160" s="47">
        <f t="array" ref="AA160">IF($F160=AA$6,0,SUM(($E160=1)*(AA$138=1)*(AA$6=core.xy.mgw)*($F160=$F$139:$F$163)))</f>
        <v>0</v>
      </c>
      <c r="AB160" s="47">
        <f t="array" ref="AB160">IF($F160=AB$6,0,SUM(($E160=1)*(AB$138=1)*(AB$6=core.xy.mgw)*($F160=$F$139:$F$163)))</f>
        <v>0</v>
      </c>
      <c r="AC160" s="47">
        <f t="array" ref="AC160">IF($F160=AC$6,0,SUM(($E160=1)*(AC$138=1)*(AC$6=core.xy.mgw)*($F160=$F$139:$F$163)))</f>
        <v>0</v>
      </c>
      <c r="AD160" s="47">
        <f t="array" ref="AD160">IF($F160=AD$6,0,SUM(($E160=1)*(AD$138=1)*(AD$6=core.xy.mgw)*($F160=$F$139:$F$163)))</f>
        <v>0</v>
      </c>
      <c r="AE160" s="47">
        <f t="array" ref="AE160">IF($F160=AE$6,0,SUM(($E160=1)*(AE$138=1)*(AE$6=core.xy.mgw)*($F160=$F$139:$F$163)))</f>
        <v>0</v>
      </c>
      <c r="AF160" s="47">
        <f t="array" ref="AF160">IF($F160=AF$6,0,SUM(($E160=1)*(AF$138=1)*(AF$6=core.xy.mgw)*($F160=$F$139:$F$163)))</f>
        <v>0</v>
      </c>
      <c r="AG160" s="47">
        <f t="array" ref="AG160">IF($F160=AG$6,0,SUM(($E160=1)*(AG$138=1)*(AG$6=core.xy.mgw)*($F160=$F$139:$F$163)))</f>
        <v>0</v>
      </c>
      <c r="AH160" s="47">
        <f t="array" ref="AH160">IF($F160=AH$6,0,SUM(($E160=1)*(AH$138=1)*(AH$6=core.xy.mgw)*($F160=$F$139:$F$163)))</f>
        <v>0</v>
      </c>
      <c r="AI160" s="47">
        <f t="array" ref="AI160">IF($F160=AI$6,0,SUM(($E160=1)*(AI$138=1)*(AI$6=core.xy.mgw)*($F160=$F$139:$F$163)))</f>
        <v>0</v>
      </c>
      <c r="AJ160" s="47">
        <f t="array" ref="AJ160">IF($F160=AJ$6,0,SUM(($E160=1)*(AJ$138=1)*(AJ$6=core.xy.mgw)*($F160=$F$139:$F$163)))</f>
        <v>0</v>
      </c>
    </row>
    <row r="161" spans="4:36" outlineLevel="2" x14ac:dyDescent="0.3">
      <c r="E161" s="33">
        <f t="shared" si="11"/>
        <v>0</v>
      </c>
      <c r="F161" s="70">
        <v>23</v>
      </c>
      <c r="G161" s="71" t="str">
        <f t="shared" si="12"/>
        <v>Tacna</v>
      </c>
      <c r="L161" s="47">
        <f t="array" ref="L161">IF($F161=L$6,0,SUM(($E161=1)*(L$138=1)*(L$6=core.xy.mgw)*($F161=$F$139:$F$163)))</f>
        <v>0</v>
      </c>
      <c r="M161" s="47">
        <f t="array" ref="M161">IF($F161=M$6,0,SUM(($E161=1)*(M$138=1)*(M$6=core.xy.mgw)*($F161=$F$139:$F$163)))</f>
        <v>0</v>
      </c>
      <c r="N161" s="47">
        <f t="array" ref="N161">IF($F161=N$6,0,SUM(($E161=1)*(N$138=1)*(N$6=core.xy.mgw)*($F161=$F$139:$F$163)))</f>
        <v>0</v>
      </c>
      <c r="O161" s="47">
        <f t="array" ref="O161">IF($F161=O$6,0,SUM(($E161=1)*(O$138=1)*(O$6=core.xy.mgw)*($F161=$F$139:$F$163)))</f>
        <v>0</v>
      </c>
      <c r="P161" s="47">
        <f t="array" ref="P161">IF($F161=P$6,0,SUM(($E161=1)*(P$138=1)*(P$6=core.xy.mgw)*($F161=$F$139:$F$163)))</f>
        <v>0</v>
      </c>
      <c r="Q161" s="47">
        <f t="array" ref="Q161">IF($F161=Q$6,0,SUM(($E161=1)*(Q$138=1)*(Q$6=core.xy.mgw)*($F161=$F$139:$F$163)))</f>
        <v>0</v>
      </c>
      <c r="R161" s="47">
        <f t="array" ref="R161">IF($F161=R$6,0,SUM(($E161=1)*(R$138=1)*(R$6=core.xy.mgw)*($F161=$F$139:$F$163)))</f>
        <v>0</v>
      </c>
      <c r="S161" s="47">
        <f t="array" ref="S161">IF($F161=S$6,0,SUM(($E161=1)*(S$138=1)*(S$6=core.xy.mgw)*($F161=$F$139:$F$163)))</f>
        <v>0</v>
      </c>
      <c r="T161" s="47">
        <f t="array" ref="T161">IF($F161=T$6,0,SUM(($E161=1)*(T$138=1)*(T$6=core.xy.mgw)*($F161=$F$139:$F$163)))</f>
        <v>0</v>
      </c>
      <c r="U161" s="47">
        <f t="array" ref="U161">IF($F161=U$6,0,SUM(($E161=1)*(U$138=1)*(U$6=core.xy.mgw)*($F161=$F$139:$F$163)))</f>
        <v>0</v>
      </c>
      <c r="V161" s="47">
        <f t="array" ref="V161">IF($F161=V$6,0,SUM(($E161=1)*(V$138=1)*(V$6=core.xy.mgw)*($F161=$F$139:$F$163)))</f>
        <v>0</v>
      </c>
      <c r="W161" s="47">
        <f t="array" ref="W161">IF($F161=W$6,0,SUM(($E161=1)*(W$138=1)*(W$6=core.xy.mgw)*($F161=$F$139:$F$163)))</f>
        <v>0</v>
      </c>
      <c r="X161" s="47">
        <f t="array" ref="X161">IF($F161=X$6,0,SUM(($E161=1)*(X$138=1)*(X$6=core.xy.mgw)*($F161=$F$139:$F$163)))</f>
        <v>0</v>
      </c>
      <c r="Y161" s="47">
        <f t="array" ref="Y161">IF($F161=Y$6,0,SUM(($E161=1)*(Y$138=1)*(Y$6=core.xy.mgw)*($F161=$F$139:$F$163)))</f>
        <v>0</v>
      </c>
      <c r="Z161" s="47">
        <f t="array" ref="Z161">IF($F161=Z$6,0,SUM(($E161=1)*(Z$138=1)*(Z$6=core.xy.mgw)*($F161=$F$139:$F$163)))</f>
        <v>0</v>
      </c>
      <c r="AA161" s="47">
        <f t="array" ref="AA161">IF($F161=AA$6,0,SUM(($E161=1)*(AA$138=1)*(AA$6=core.xy.mgw)*($F161=$F$139:$F$163)))</f>
        <v>0</v>
      </c>
      <c r="AB161" s="47">
        <f t="array" ref="AB161">IF($F161=AB$6,0,SUM(($E161=1)*(AB$138=1)*(AB$6=core.xy.mgw)*($F161=$F$139:$F$163)))</f>
        <v>0</v>
      </c>
      <c r="AC161" s="47">
        <f t="array" ref="AC161">IF($F161=AC$6,0,SUM(($E161=1)*(AC$138=1)*(AC$6=core.xy.mgw)*($F161=$F$139:$F$163)))</f>
        <v>0</v>
      </c>
      <c r="AD161" s="47">
        <f t="array" ref="AD161">IF($F161=AD$6,0,SUM(($E161=1)*(AD$138=1)*(AD$6=core.xy.mgw)*($F161=$F$139:$F$163)))</f>
        <v>0</v>
      </c>
      <c r="AE161" s="47">
        <f t="array" ref="AE161">IF($F161=AE$6,0,SUM(($E161=1)*(AE$138=1)*(AE$6=core.xy.mgw)*($F161=$F$139:$F$163)))</f>
        <v>0</v>
      </c>
      <c r="AF161" s="47">
        <f t="array" ref="AF161">IF($F161=AF$6,0,SUM(($E161=1)*(AF$138=1)*(AF$6=core.xy.mgw)*($F161=$F$139:$F$163)))</f>
        <v>0</v>
      </c>
      <c r="AG161" s="47">
        <f t="array" ref="AG161">IF($F161=AG$6,0,SUM(($E161=1)*(AG$138=1)*(AG$6=core.xy.mgw)*($F161=$F$139:$F$163)))</f>
        <v>0</v>
      </c>
      <c r="AH161" s="47">
        <f t="array" ref="AH161">IF($F161=AH$6,0,SUM(($E161=1)*(AH$138=1)*(AH$6=core.xy.mgw)*($F161=$F$139:$F$163)))</f>
        <v>0</v>
      </c>
      <c r="AI161" s="47">
        <f t="array" ref="AI161">IF($F161=AI$6,0,SUM(($E161=1)*(AI$138=1)*(AI$6=core.xy.mgw)*($F161=$F$139:$F$163)))</f>
        <v>0</v>
      </c>
      <c r="AJ161" s="47">
        <f t="array" ref="AJ161">IF($F161=AJ$6,0,SUM(($E161=1)*(AJ$138=1)*(AJ$6=core.xy.mgw)*($F161=$F$139:$F$163)))</f>
        <v>0</v>
      </c>
    </row>
    <row r="162" spans="4:36" outlineLevel="1" x14ac:dyDescent="0.3">
      <c r="E162" s="33">
        <f t="shared" si="11"/>
        <v>0</v>
      </c>
      <c r="F162" s="70">
        <v>24</v>
      </c>
      <c r="G162" s="71" t="str">
        <f t="shared" si="12"/>
        <v>Tumbes</v>
      </c>
      <c r="L162" s="47">
        <f t="array" ref="L162">IF($F162=L$6,0,SUM(($E162=1)*(L$138=1)*(L$6=core.xy.mgw)*($F162=$F$139:$F$163)))</f>
        <v>0</v>
      </c>
      <c r="M162" s="47">
        <f t="array" ref="M162">IF($F162=M$6,0,SUM(($E162=1)*(M$138=1)*(M$6=core.xy.mgw)*($F162=$F$139:$F$163)))</f>
        <v>0</v>
      </c>
      <c r="N162" s="47">
        <f t="array" ref="N162">IF($F162=N$6,0,SUM(($E162=1)*(N$138=1)*(N$6=core.xy.mgw)*($F162=$F$139:$F$163)))</f>
        <v>0</v>
      </c>
      <c r="O162" s="47">
        <f t="array" ref="O162">IF($F162=O$6,0,SUM(($E162=1)*(O$138=1)*(O$6=core.xy.mgw)*($F162=$F$139:$F$163)))</f>
        <v>0</v>
      </c>
      <c r="P162" s="47">
        <f t="array" ref="P162">IF($F162=P$6,0,SUM(($E162=1)*(P$138=1)*(P$6=core.xy.mgw)*($F162=$F$139:$F$163)))</f>
        <v>0</v>
      </c>
      <c r="Q162" s="47">
        <f t="array" ref="Q162">IF($F162=Q$6,0,SUM(($E162=1)*(Q$138=1)*(Q$6=core.xy.mgw)*($F162=$F$139:$F$163)))</f>
        <v>0</v>
      </c>
      <c r="R162" s="47">
        <f t="array" ref="R162">IF($F162=R$6,0,SUM(($E162=1)*(R$138=1)*(R$6=core.xy.mgw)*($F162=$F$139:$F$163)))</f>
        <v>0</v>
      </c>
      <c r="S162" s="47">
        <f t="array" ref="S162">IF($F162=S$6,0,SUM(($E162=1)*(S$138=1)*(S$6=core.xy.mgw)*($F162=$F$139:$F$163)))</f>
        <v>0</v>
      </c>
      <c r="T162" s="47">
        <f t="array" ref="T162">IF($F162=T$6,0,SUM(($E162=1)*(T$138=1)*(T$6=core.xy.mgw)*($F162=$F$139:$F$163)))</f>
        <v>0</v>
      </c>
      <c r="U162" s="47">
        <f t="array" ref="U162">IF($F162=U$6,0,SUM(($E162=1)*(U$138=1)*(U$6=core.xy.mgw)*($F162=$F$139:$F$163)))</f>
        <v>0</v>
      </c>
      <c r="V162" s="47">
        <f t="array" ref="V162">IF($F162=V$6,0,SUM(($E162=1)*(V$138=1)*(V$6=core.xy.mgw)*($F162=$F$139:$F$163)))</f>
        <v>0</v>
      </c>
      <c r="W162" s="47">
        <f t="array" ref="W162">IF($F162=W$6,0,SUM(($E162=1)*(W$138=1)*(W$6=core.xy.mgw)*($F162=$F$139:$F$163)))</f>
        <v>0</v>
      </c>
      <c r="X162" s="47">
        <f t="array" ref="X162">IF($F162=X$6,0,SUM(($E162=1)*(X$138=1)*(X$6=core.xy.mgw)*($F162=$F$139:$F$163)))</f>
        <v>0</v>
      </c>
      <c r="Y162" s="47">
        <f t="array" ref="Y162">IF($F162=Y$6,0,SUM(($E162=1)*(Y$138=1)*(Y$6=core.xy.mgw)*($F162=$F$139:$F$163)))</f>
        <v>0</v>
      </c>
      <c r="Z162" s="47">
        <f t="array" ref="Z162">IF($F162=Z$6,0,SUM(($E162=1)*(Z$138=1)*(Z$6=core.xy.mgw)*($F162=$F$139:$F$163)))</f>
        <v>0</v>
      </c>
      <c r="AA162" s="47">
        <f t="array" ref="AA162">IF($F162=AA$6,0,SUM(($E162=1)*(AA$138=1)*(AA$6=core.xy.mgw)*($F162=$F$139:$F$163)))</f>
        <v>0</v>
      </c>
      <c r="AB162" s="47">
        <f t="array" ref="AB162">IF($F162=AB$6,0,SUM(($E162=1)*(AB$138=1)*(AB$6=core.xy.mgw)*($F162=$F$139:$F$163)))</f>
        <v>0</v>
      </c>
      <c r="AC162" s="47">
        <f t="array" ref="AC162">IF($F162=AC$6,0,SUM(($E162=1)*(AC$138=1)*(AC$6=core.xy.mgw)*($F162=$F$139:$F$163)))</f>
        <v>0</v>
      </c>
      <c r="AD162" s="47">
        <f t="array" ref="AD162">IF($F162=AD$6,0,SUM(($E162=1)*(AD$138=1)*(AD$6=core.xy.mgw)*($F162=$F$139:$F$163)))</f>
        <v>0</v>
      </c>
      <c r="AE162" s="47">
        <f t="array" ref="AE162">IF($F162=AE$6,0,SUM(($E162=1)*(AE$138=1)*(AE$6=core.xy.mgw)*($F162=$F$139:$F$163)))</f>
        <v>0</v>
      </c>
      <c r="AF162" s="47">
        <f t="array" ref="AF162">IF($F162=AF$6,0,SUM(($E162=1)*(AF$138=1)*(AF$6=core.xy.mgw)*($F162=$F$139:$F$163)))</f>
        <v>0</v>
      </c>
      <c r="AG162" s="47">
        <f t="array" ref="AG162">IF($F162=AG$6,0,SUM(($E162=1)*(AG$138=1)*(AG$6=core.xy.mgw)*($F162=$F$139:$F$163)))</f>
        <v>0</v>
      </c>
      <c r="AH162" s="47">
        <f t="array" ref="AH162">IF($F162=AH$6,0,SUM(($E162=1)*(AH$138=1)*(AH$6=core.xy.mgw)*($F162=$F$139:$F$163)))</f>
        <v>0</v>
      </c>
      <c r="AI162" s="47">
        <f t="array" ref="AI162">IF($F162=AI$6,0,SUM(($E162=1)*(AI$138=1)*(AI$6=core.xy.mgw)*($F162=$F$139:$F$163)))</f>
        <v>0</v>
      </c>
      <c r="AJ162" s="47">
        <f t="array" ref="AJ162">IF($F162=AJ$6,0,SUM(($E162=1)*(AJ$138=1)*(AJ$6=core.xy.mgw)*($F162=$F$139:$F$163)))</f>
        <v>0</v>
      </c>
    </row>
    <row r="163" spans="4:36" outlineLevel="1" x14ac:dyDescent="0.3">
      <c r="E163" s="33">
        <f t="shared" si="11"/>
        <v>0</v>
      </c>
      <c r="F163" s="70">
        <v>25</v>
      </c>
      <c r="G163" s="71" t="str">
        <f t="shared" si="12"/>
        <v>Ucayali</v>
      </c>
      <c r="L163" s="47">
        <f t="array" ref="L163">IF($F163=L$6,0,SUM(($E163=1)*(L$138=1)*(L$6=core.xy.mgw)*($F163=$F$139:$F$163)))</f>
        <v>0</v>
      </c>
      <c r="M163" s="47">
        <f t="array" ref="M163">IF($F163=M$6,0,SUM(($E163=1)*(M$138=1)*(M$6=core.xy.mgw)*($F163=$F$139:$F$163)))</f>
        <v>0</v>
      </c>
      <c r="N163" s="47">
        <f t="array" ref="N163">IF($F163=N$6,0,SUM(($E163=1)*(N$138=1)*(N$6=core.xy.mgw)*($F163=$F$139:$F$163)))</f>
        <v>0</v>
      </c>
      <c r="O163" s="47">
        <f t="array" ref="O163">IF($F163=O$6,0,SUM(($E163=1)*(O$138=1)*(O$6=core.xy.mgw)*($F163=$F$139:$F$163)))</f>
        <v>0</v>
      </c>
      <c r="P163" s="47">
        <f t="array" ref="P163">IF($F163=P$6,0,SUM(($E163=1)*(P$138=1)*(P$6=core.xy.mgw)*($F163=$F$139:$F$163)))</f>
        <v>0</v>
      </c>
      <c r="Q163" s="47">
        <f t="array" ref="Q163">IF($F163=Q$6,0,SUM(($E163=1)*(Q$138=1)*(Q$6=core.xy.mgw)*($F163=$F$139:$F$163)))</f>
        <v>0</v>
      </c>
      <c r="R163" s="47">
        <f t="array" ref="R163">IF($F163=R$6,0,SUM(($E163=1)*(R$138=1)*(R$6=core.xy.mgw)*($F163=$F$139:$F$163)))</f>
        <v>0</v>
      </c>
      <c r="S163" s="47">
        <f t="array" ref="S163">IF($F163=S$6,0,SUM(($E163=1)*(S$138=1)*(S$6=core.xy.mgw)*($F163=$F$139:$F$163)))</f>
        <v>0</v>
      </c>
      <c r="T163" s="47">
        <f t="array" ref="T163">IF($F163=T$6,0,SUM(($E163=1)*(T$138=1)*(T$6=core.xy.mgw)*($F163=$F$139:$F$163)))</f>
        <v>0</v>
      </c>
      <c r="U163" s="47">
        <f t="array" ref="U163">IF($F163=U$6,0,SUM(($E163=1)*(U$138=1)*(U$6=core.xy.mgw)*($F163=$F$139:$F$163)))</f>
        <v>0</v>
      </c>
      <c r="V163" s="47">
        <f t="array" ref="V163">IF($F163=V$6,0,SUM(($E163=1)*(V$138=1)*(V$6=core.xy.mgw)*($F163=$F$139:$F$163)))</f>
        <v>0</v>
      </c>
      <c r="W163" s="47">
        <f t="array" ref="W163">IF($F163=W$6,0,SUM(($E163=1)*(W$138=1)*(W$6=core.xy.mgw)*($F163=$F$139:$F$163)))</f>
        <v>0</v>
      </c>
      <c r="X163" s="47">
        <f t="array" ref="X163">IF($F163=X$6,0,SUM(($E163=1)*(X$138=1)*(X$6=core.xy.mgw)*($F163=$F$139:$F$163)))</f>
        <v>0</v>
      </c>
      <c r="Y163" s="47">
        <f t="array" ref="Y163">IF($F163=Y$6,0,SUM(($E163=1)*(Y$138=1)*(Y$6=core.xy.mgw)*($F163=$F$139:$F$163)))</f>
        <v>0</v>
      </c>
      <c r="Z163" s="47">
        <f t="array" ref="Z163">IF($F163=Z$6,0,SUM(($E163=1)*(Z$138=1)*(Z$6=core.xy.mgw)*($F163=$F$139:$F$163)))</f>
        <v>0</v>
      </c>
      <c r="AA163" s="47">
        <f t="array" ref="AA163">IF($F163=AA$6,0,SUM(($E163=1)*(AA$138=1)*(AA$6=core.xy.mgw)*($F163=$F$139:$F$163)))</f>
        <v>0</v>
      </c>
      <c r="AB163" s="47">
        <f t="array" ref="AB163">IF($F163=AB$6,0,SUM(($E163=1)*(AB$138=1)*(AB$6=core.xy.mgw)*($F163=$F$139:$F$163)))</f>
        <v>0</v>
      </c>
      <c r="AC163" s="47">
        <f t="array" ref="AC163">IF($F163=AC$6,0,SUM(($E163=1)*(AC$138=1)*(AC$6=core.xy.mgw)*($F163=$F$139:$F$163)))</f>
        <v>0</v>
      </c>
      <c r="AD163" s="47">
        <f t="array" ref="AD163">IF($F163=AD$6,0,SUM(($E163=1)*(AD$138=1)*(AD$6=core.xy.mgw)*($F163=$F$139:$F$163)))</f>
        <v>0</v>
      </c>
      <c r="AE163" s="47">
        <f t="array" ref="AE163">IF($F163=AE$6,0,SUM(($E163=1)*(AE$138=1)*(AE$6=core.xy.mgw)*($F163=$F$139:$F$163)))</f>
        <v>0</v>
      </c>
      <c r="AF163" s="47">
        <f t="array" ref="AF163">IF($F163=AF$6,0,SUM(($E163=1)*(AF$138=1)*(AF$6=core.xy.mgw)*($F163=$F$139:$F$163)))</f>
        <v>0</v>
      </c>
      <c r="AG163" s="47">
        <f t="array" ref="AG163">IF($F163=AG$6,0,SUM(($E163=1)*(AG$138=1)*(AG$6=core.xy.mgw)*($F163=$F$139:$F$163)))</f>
        <v>0</v>
      </c>
      <c r="AH163" s="47">
        <f t="array" ref="AH163">IF($F163=AH$6,0,SUM(($E163=1)*(AH$138=1)*(AH$6=core.xy.mgw)*($F163=$F$139:$F$163)))</f>
        <v>0</v>
      </c>
      <c r="AI163" s="47">
        <f t="array" ref="AI163">IF($F163=AI$6,0,SUM(($E163=1)*(AI$138=1)*(AI$6=core.xy.mgw)*($F163=$F$139:$F$163)))</f>
        <v>0</v>
      </c>
      <c r="AJ163" s="47">
        <f t="array" ref="AJ163">IF($F163=AJ$6,0,SUM(($E163=1)*(AJ$138=1)*(AJ$6=core.xy.mgw)*($F163=$F$139:$F$163)))</f>
        <v>0</v>
      </c>
    </row>
    <row r="164" spans="4:36" outlineLevel="1" x14ac:dyDescent="0.3">
      <c r="D164" s="68" t="s">
        <v>1189</v>
      </c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</row>
    <row r="165" spans="4:36" outlineLevel="1" x14ac:dyDescent="0.3">
      <c r="D165" s="68"/>
      <c r="E165" s="68"/>
      <c r="F165" s="68"/>
      <c r="G165" s="68"/>
      <c r="H165" s="68"/>
      <c r="I165" s="68"/>
      <c r="J165" s="68"/>
      <c r="K165" s="68"/>
      <c r="L165" s="33">
        <f t="shared" ref="L165:AJ165" si="13">INDEX(core.xy.sgsnu,L$6)</f>
        <v>0</v>
      </c>
      <c r="M165" s="33">
        <f t="shared" si="13"/>
        <v>0</v>
      </c>
      <c r="N165" s="33">
        <f t="shared" si="13"/>
        <v>0</v>
      </c>
      <c r="O165" s="33">
        <f t="shared" si="13"/>
        <v>0</v>
      </c>
      <c r="P165" s="33">
        <f t="shared" si="13"/>
        <v>1</v>
      </c>
      <c r="Q165" s="33">
        <f t="shared" si="13"/>
        <v>0</v>
      </c>
      <c r="R165" s="33">
        <f t="shared" si="13"/>
        <v>0</v>
      </c>
      <c r="S165" s="33">
        <f t="shared" si="13"/>
        <v>0</v>
      </c>
      <c r="T165" s="33">
        <f t="shared" si="13"/>
        <v>0</v>
      </c>
      <c r="U165" s="33">
        <f t="shared" si="13"/>
        <v>1</v>
      </c>
      <c r="V165" s="33">
        <f t="shared" si="13"/>
        <v>0</v>
      </c>
      <c r="W165" s="33">
        <f t="shared" si="13"/>
        <v>0</v>
      </c>
      <c r="X165" s="33">
        <f t="shared" si="13"/>
        <v>0</v>
      </c>
      <c r="Y165" s="33">
        <f t="shared" si="13"/>
        <v>0</v>
      </c>
      <c r="Z165" s="33">
        <f t="shared" si="13"/>
        <v>0</v>
      </c>
      <c r="AA165" s="33">
        <f t="shared" si="13"/>
        <v>1</v>
      </c>
      <c r="AB165" s="33">
        <f t="shared" si="13"/>
        <v>0</v>
      </c>
      <c r="AC165" s="33">
        <f t="shared" si="13"/>
        <v>0</v>
      </c>
      <c r="AD165" s="33">
        <f t="shared" si="13"/>
        <v>0</v>
      </c>
      <c r="AE165" s="33">
        <f t="shared" si="13"/>
        <v>0</v>
      </c>
      <c r="AF165" s="33">
        <f t="shared" si="13"/>
        <v>0</v>
      </c>
      <c r="AG165" s="33">
        <f t="shared" si="13"/>
        <v>0</v>
      </c>
      <c r="AH165" s="33">
        <f t="shared" si="13"/>
        <v>0</v>
      </c>
      <c r="AI165" s="33">
        <f t="shared" si="13"/>
        <v>0</v>
      </c>
      <c r="AJ165" s="33">
        <f t="shared" si="13"/>
        <v>0</v>
      </c>
    </row>
    <row r="166" spans="4:36" outlineLevel="1" x14ac:dyDescent="0.3">
      <c r="E166" s="33">
        <f t="shared" ref="E166:E190" si="14">INDEX(core.xy.rncu,F166)</f>
        <v>0</v>
      </c>
      <c r="F166" s="70">
        <v>1</v>
      </c>
      <c r="G166" s="71" t="str">
        <f t="shared" ref="G166:G190" si="15">INDEX(l.reg.nom,F166)</f>
        <v>Amazonas</v>
      </c>
      <c r="L166" s="47">
        <f t="array" ref="L166">IF($F166=L$6,0,SUM(($E166=1)*(L$165=1)*(L$6=core.xy.sgsn)*($F166=$F$166:$F$190)))</f>
        <v>0</v>
      </c>
      <c r="M166" s="47">
        <f t="array" ref="M166">IF($F166=M$6,0,SUM(($E166=1)*(M$165=1)*(M$6=core.xy.sgsn)*($F166=$F$166:$F$190)))</f>
        <v>0</v>
      </c>
      <c r="N166" s="47">
        <f t="array" ref="N166">IF($F166=N$6,0,SUM(($E166=1)*(N$165=1)*(N$6=core.xy.sgsn)*($F166=$F$166:$F$190)))</f>
        <v>0</v>
      </c>
      <c r="O166" s="47">
        <f t="array" ref="O166">IF($F166=O$6,0,SUM(($E166=1)*(O$165=1)*(O$6=core.xy.sgsn)*($F166=$F$166:$F$190)))</f>
        <v>0</v>
      </c>
      <c r="P166" s="47">
        <f t="array" ref="P166">IF($F166=P$6,0,SUM(($E166=1)*(P$165=1)*(P$6=core.xy.sgsn)*($F166=$F$166:$F$190)))</f>
        <v>0</v>
      </c>
      <c r="Q166" s="47">
        <f t="array" ref="Q166">IF($F166=Q$6,0,SUM(($E166=1)*(Q$165=1)*(Q$6=core.xy.sgsn)*($F166=$F$166:$F$190)))</f>
        <v>0</v>
      </c>
      <c r="R166" s="47">
        <f t="array" ref="R166">IF($F166=R$6,0,SUM(($E166=1)*(R$165=1)*(R$6=core.xy.sgsn)*($F166=$F$166:$F$190)))</f>
        <v>0</v>
      </c>
      <c r="S166" s="47">
        <f t="array" ref="S166">IF($F166=S$6,0,SUM(($E166=1)*(S$165=1)*(S$6=core.xy.sgsn)*($F166=$F$166:$F$190)))</f>
        <v>0</v>
      </c>
      <c r="T166" s="47">
        <f t="array" ref="T166">IF($F166=T$6,0,SUM(($E166=1)*(T$165=1)*(T$6=core.xy.sgsn)*($F166=$F$166:$F$190)))</f>
        <v>0</v>
      </c>
      <c r="U166" s="47">
        <f t="array" ref="U166">IF($F166=U$6,0,SUM(($E166=1)*(U$165=1)*(U$6=core.xy.sgsn)*($F166=$F$166:$F$190)))</f>
        <v>0</v>
      </c>
      <c r="V166" s="47">
        <f t="array" ref="V166">IF($F166=V$6,0,SUM(($E166=1)*(V$165=1)*(V$6=core.xy.sgsn)*($F166=$F$166:$F$190)))</f>
        <v>0</v>
      </c>
      <c r="W166" s="47">
        <f t="array" ref="W166">IF($F166=W$6,0,SUM(($E166=1)*(W$165=1)*(W$6=core.xy.sgsn)*($F166=$F$166:$F$190)))</f>
        <v>0</v>
      </c>
      <c r="X166" s="47">
        <f t="array" ref="X166">IF($F166=X$6,0,SUM(($E166=1)*(X$165=1)*(X$6=core.xy.sgsn)*($F166=$F$166:$F$190)))</f>
        <v>0</v>
      </c>
      <c r="Y166" s="47">
        <f t="array" ref="Y166">IF($F166=Y$6,0,SUM(($E166=1)*(Y$165=1)*(Y$6=core.xy.sgsn)*($F166=$F$166:$F$190)))</f>
        <v>0</v>
      </c>
      <c r="Z166" s="47">
        <f t="array" ref="Z166">IF($F166=Z$6,0,SUM(($E166=1)*(Z$165=1)*(Z$6=core.xy.sgsn)*($F166=$F$166:$F$190)))</f>
        <v>0</v>
      </c>
      <c r="AA166" s="47">
        <f t="array" ref="AA166">IF($F166=AA$6,0,SUM(($E166=1)*(AA$165=1)*(AA$6=core.xy.sgsn)*($F166=$F$166:$F$190)))</f>
        <v>0</v>
      </c>
      <c r="AB166" s="47">
        <f t="array" ref="AB166">IF($F166=AB$6,0,SUM(($E166=1)*(AB$165=1)*(AB$6=core.xy.sgsn)*($F166=$F$166:$F$190)))</f>
        <v>0</v>
      </c>
      <c r="AC166" s="47">
        <f t="array" ref="AC166">IF($F166=AC$6,0,SUM(($E166=1)*(AC$165=1)*(AC$6=core.xy.sgsn)*($F166=$F$166:$F$190)))</f>
        <v>0</v>
      </c>
      <c r="AD166" s="47">
        <f t="array" ref="AD166">IF($F166=AD$6,0,SUM(($E166=1)*(AD$165=1)*(AD$6=core.xy.sgsn)*($F166=$F$166:$F$190)))</f>
        <v>0</v>
      </c>
      <c r="AE166" s="47">
        <f t="array" ref="AE166">IF($F166=AE$6,0,SUM(($E166=1)*(AE$165=1)*(AE$6=core.xy.sgsn)*($F166=$F$166:$F$190)))</f>
        <v>0</v>
      </c>
      <c r="AF166" s="47">
        <f t="array" ref="AF166">IF($F166=AF$6,0,SUM(($E166=1)*(AF$165=1)*(AF$6=core.xy.sgsn)*($F166=$F$166:$F$190)))</f>
        <v>0</v>
      </c>
      <c r="AG166" s="47">
        <f t="array" ref="AG166">IF($F166=AG$6,0,SUM(($E166=1)*(AG$165=1)*(AG$6=core.xy.sgsn)*($F166=$F$166:$F$190)))</f>
        <v>0</v>
      </c>
      <c r="AH166" s="47">
        <f t="array" ref="AH166">IF($F166=AH$6,0,SUM(($E166=1)*(AH$165=1)*(AH$6=core.xy.sgsn)*($F166=$F$166:$F$190)))</f>
        <v>0</v>
      </c>
      <c r="AI166" s="47">
        <f t="array" ref="AI166">IF($F166=AI$6,0,SUM(($E166=1)*(AI$165=1)*(AI$6=core.xy.sgsn)*($F166=$F$166:$F$190)))</f>
        <v>0</v>
      </c>
      <c r="AJ166" s="47">
        <f t="array" ref="AJ166">IF($F166=AJ$6,0,SUM(($E166=1)*(AJ$165=1)*(AJ$6=core.xy.sgsn)*($F166=$F$166:$F$190)))</f>
        <v>0</v>
      </c>
    </row>
    <row r="167" spans="4:36" outlineLevel="1" x14ac:dyDescent="0.3">
      <c r="E167" s="33">
        <f t="shared" si="14"/>
        <v>0</v>
      </c>
      <c r="F167" s="70">
        <v>2</v>
      </c>
      <c r="G167" s="71" t="str">
        <f t="shared" si="15"/>
        <v>Ancash</v>
      </c>
      <c r="L167" s="47">
        <f t="array" ref="L167">IF($F167=L$6,0,SUM(($E167=1)*(L$165=1)*(L$6=core.xy.sgsn)*($F167=$F$166:$F$190)))</f>
        <v>0</v>
      </c>
      <c r="M167" s="47">
        <f t="array" ref="M167">IF($F167=M$6,0,SUM(($E167=1)*(M$165=1)*(M$6=core.xy.sgsn)*($F167=$F$166:$F$190)))</f>
        <v>0</v>
      </c>
      <c r="N167" s="47">
        <f t="array" ref="N167">IF($F167=N$6,0,SUM(($E167=1)*(N$165=1)*(N$6=core.xy.sgsn)*($F167=$F$166:$F$190)))</f>
        <v>0</v>
      </c>
      <c r="O167" s="47">
        <f t="array" ref="O167">IF($F167=O$6,0,SUM(($E167=1)*(O$165=1)*(O$6=core.xy.sgsn)*($F167=$F$166:$F$190)))</f>
        <v>0</v>
      </c>
      <c r="P167" s="47">
        <f t="array" ref="P167">IF($F167=P$6,0,SUM(($E167=1)*(P$165=1)*(P$6=core.xy.sgsn)*($F167=$F$166:$F$190)))</f>
        <v>0</v>
      </c>
      <c r="Q167" s="47">
        <f t="array" ref="Q167">IF($F167=Q$6,0,SUM(($E167=1)*(Q$165=1)*(Q$6=core.xy.sgsn)*($F167=$F$166:$F$190)))</f>
        <v>0</v>
      </c>
      <c r="R167" s="47">
        <f t="array" ref="R167">IF($F167=R$6,0,SUM(($E167=1)*(R$165=1)*(R$6=core.xy.sgsn)*($F167=$F$166:$F$190)))</f>
        <v>0</v>
      </c>
      <c r="S167" s="47">
        <f t="array" ref="S167">IF($F167=S$6,0,SUM(($E167=1)*(S$165=1)*(S$6=core.xy.sgsn)*($F167=$F$166:$F$190)))</f>
        <v>0</v>
      </c>
      <c r="T167" s="47">
        <f t="array" ref="T167">IF($F167=T$6,0,SUM(($E167=1)*(T$165=1)*(T$6=core.xy.sgsn)*($F167=$F$166:$F$190)))</f>
        <v>0</v>
      </c>
      <c r="U167" s="47">
        <f t="array" ref="U167">IF($F167=U$6,0,SUM(($E167=1)*(U$165=1)*(U$6=core.xy.sgsn)*($F167=$F$166:$F$190)))</f>
        <v>0</v>
      </c>
      <c r="V167" s="47">
        <f t="array" ref="V167">IF($F167=V$6,0,SUM(($E167=1)*(V$165=1)*(V$6=core.xy.sgsn)*($F167=$F$166:$F$190)))</f>
        <v>0</v>
      </c>
      <c r="W167" s="47">
        <f t="array" ref="W167">IF($F167=W$6,0,SUM(($E167=1)*(W$165=1)*(W$6=core.xy.sgsn)*($F167=$F$166:$F$190)))</f>
        <v>0</v>
      </c>
      <c r="X167" s="47">
        <f t="array" ref="X167">IF($F167=X$6,0,SUM(($E167=1)*(X$165=1)*(X$6=core.xy.sgsn)*($F167=$F$166:$F$190)))</f>
        <v>0</v>
      </c>
      <c r="Y167" s="47">
        <f t="array" ref="Y167">IF($F167=Y$6,0,SUM(($E167=1)*(Y$165=1)*(Y$6=core.xy.sgsn)*($F167=$F$166:$F$190)))</f>
        <v>0</v>
      </c>
      <c r="Z167" s="47">
        <f t="array" ref="Z167">IF($F167=Z$6,0,SUM(($E167=1)*(Z$165=1)*(Z$6=core.xy.sgsn)*($F167=$F$166:$F$190)))</f>
        <v>0</v>
      </c>
      <c r="AA167" s="47">
        <f t="array" ref="AA167">IF($F167=AA$6,0,SUM(($E167=1)*(AA$165=1)*(AA$6=core.xy.sgsn)*($F167=$F$166:$F$190)))</f>
        <v>0</v>
      </c>
      <c r="AB167" s="47">
        <f t="array" ref="AB167">IF($F167=AB$6,0,SUM(($E167=1)*(AB$165=1)*(AB$6=core.xy.sgsn)*($F167=$F$166:$F$190)))</f>
        <v>0</v>
      </c>
      <c r="AC167" s="47">
        <f t="array" ref="AC167">IF($F167=AC$6,0,SUM(($E167=1)*(AC$165=1)*(AC$6=core.xy.sgsn)*($F167=$F$166:$F$190)))</f>
        <v>0</v>
      </c>
      <c r="AD167" s="47">
        <f t="array" ref="AD167">IF($F167=AD$6,0,SUM(($E167=1)*(AD$165=1)*(AD$6=core.xy.sgsn)*($F167=$F$166:$F$190)))</f>
        <v>0</v>
      </c>
      <c r="AE167" s="47">
        <f t="array" ref="AE167">IF($F167=AE$6,0,SUM(($E167=1)*(AE$165=1)*(AE$6=core.xy.sgsn)*($F167=$F$166:$F$190)))</f>
        <v>0</v>
      </c>
      <c r="AF167" s="47">
        <f t="array" ref="AF167">IF($F167=AF$6,0,SUM(($E167=1)*(AF$165=1)*(AF$6=core.xy.sgsn)*($F167=$F$166:$F$190)))</f>
        <v>0</v>
      </c>
      <c r="AG167" s="47">
        <f t="array" ref="AG167">IF($F167=AG$6,0,SUM(($E167=1)*(AG$165=1)*(AG$6=core.xy.sgsn)*($F167=$F$166:$F$190)))</f>
        <v>0</v>
      </c>
      <c r="AH167" s="47">
        <f t="array" ref="AH167">IF($F167=AH$6,0,SUM(($E167=1)*(AH$165=1)*(AH$6=core.xy.sgsn)*($F167=$F$166:$F$190)))</f>
        <v>0</v>
      </c>
      <c r="AI167" s="47">
        <f t="array" ref="AI167">IF($F167=AI$6,0,SUM(($E167=1)*(AI$165=1)*(AI$6=core.xy.sgsn)*($F167=$F$166:$F$190)))</f>
        <v>0</v>
      </c>
      <c r="AJ167" s="47">
        <f t="array" ref="AJ167">IF($F167=AJ$6,0,SUM(($E167=1)*(AJ$165=1)*(AJ$6=core.xy.sgsn)*($F167=$F$166:$F$190)))</f>
        <v>0</v>
      </c>
    </row>
    <row r="168" spans="4:36" outlineLevel="2" x14ac:dyDescent="0.3">
      <c r="E168" s="33">
        <f t="shared" si="14"/>
        <v>0</v>
      </c>
      <c r="F168" s="70">
        <v>3</v>
      </c>
      <c r="G168" s="71" t="str">
        <f t="shared" si="15"/>
        <v>Apurímac</v>
      </c>
      <c r="L168" s="47">
        <f t="array" ref="L168">IF($F168=L$6,0,SUM(($E168=1)*(L$165=1)*(L$6=core.xy.sgsn)*($F168=$F$166:$F$190)))</f>
        <v>0</v>
      </c>
      <c r="M168" s="47">
        <f t="array" ref="M168">IF($F168=M$6,0,SUM(($E168=1)*(M$165=1)*(M$6=core.xy.sgsn)*($F168=$F$166:$F$190)))</f>
        <v>0</v>
      </c>
      <c r="N168" s="47">
        <f t="array" ref="N168">IF($F168=N$6,0,SUM(($E168=1)*(N$165=1)*(N$6=core.xy.sgsn)*($F168=$F$166:$F$190)))</f>
        <v>0</v>
      </c>
      <c r="O168" s="47">
        <f t="array" ref="O168">IF($F168=O$6,0,SUM(($E168=1)*(O$165=1)*(O$6=core.xy.sgsn)*($F168=$F$166:$F$190)))</f>
        <v>0</v>
      </c>
      <c r="P168" s="47">
        <f t="array" ref="P168">IF($F168=P$6,0,SUM(($E168=1)*(P$165=1)*(P$6=core.xy.sgsn)*($F168=$F$166:$F$190)))</f>
        <v>0</v>
      </c>
      <c r="Q168" s="47">
        <f t="array" ref="Q168">IF($F168=Q$6,0,SUM(($E168=1)*(Q$165=1)*(Q$6=core.xy.sgsn)*($F168=$F$166:$F$190)))</f>
        <v>0</v>
      </c>
      <c r="R168" s="47">
        <f t="array" ref="R168">IF($F168=R$6,0,SUM(($E168=1)*(R$165=1)*(R$6=core.xy.sgsn)*($F168=$F$166:$F$190)))</f>
        <v>0</v>
      </c>
      <c r="S168" s="47">
        <f t="array" ref="S168">IF($F168=S$6,0,SUM(($E168=1)*(S$165=1)*(S$6=core.xy.sgsn)*($F168=$F$166:$F$190)))</f>
        <v>0</v>
      </c>
      <c r="T168" s="47">
        <f t="array" ref="T168">IF($F168=T$6,0,SUM(($E168=1)*(T$165=1)*(T$6=core.xy.sgsn)*($F168=$F$166:$F$190)))</f>
        <v>0</v>
      </c>
      <c r="U168" s="47">
        <f t="array" ref="U168">IF($F168=U$6,0,SUM(($E168=1)*(U$165=1)*(U$6=core.xy.sgsn)*($F168=$F$166:$F$190)))</f>
        <v>0</v>
      </c>
      <c r="V168" s="47">
        <f t="array" ref="V168">IF($F168=V$6,0,SUM(($E168=1)*(V$165=1)*(V$6=core.xy.sgsn)*($F168=$F$166:$F$190)))</f>
        <v>0</v>
      </c>
      <c r="W168" s="47">
        <f t="array" ref="W168">IF($F168=W$6,0,SUM(($E168=1)*(W$165=1)*(W$6=core.xy.sgsn)*($F168=$F$166:$F$190)))</f>
        <v>0</v>
      </c>
      <c r="X168" s="47">
        <f t="array" ref="X168">IF($F168=X$6,0,SUM(($E168=1)*(X$165=1)*(X$6=core.xy.sgsn)*($F168=$F$166:$F$190)))</f>
        <v>0</v>
      </c>
      <c r="Y168" s="47">
        <f t="array" ref="Y168">IF($F168=Y$6,0,SUM(($E168=1)*(Y$165=1)*(Y$6=core.xy.sgsn)*($F168=$F$166:$F$190)))</f>
        <v>0</v>
      </c>
      <c r="Z168" s="47">
        <f t="array" ref="Z168">IF($F168=Z$6,0,SUM(($E168=1)*(Z$165=1)*(Z$6=core.xy.sgsn)*($F168=$F$166:$F$190)))</f>
        <v>0</v>
      </c>
      <c r="AA168" s="47">
        <f t="array" ref="AA168">IF($F168=AA$6,0,SUM(($E168=1)*(AA$165=1)*(AA$6=core.xy.sgsn)*($F168=$F$166:$F$190)))</f>
        <v>0</v>
      </c>
      <c r="AB168" s="47">
        <f t="array" ref="AB168">IF($F168=AB$6,0,SUM(($E168=1)*(AB$165=1)*(AB$6=core.xy.sgsn)*($F168=$F$166:$F$190)))</f>
        <v>0</v>
      </c>
      <c r="AC168" s="47">
        <f t="array" ref="AC168">IF($F168=AC$6,0,SUM(($E168=1)*(AC$165=1)*(AC$6=core.xy.sgsn)*($F168=$F$166:$F$190)))</f>
        <v>0</v>
      </c>
      <c r="AD168" s="47">
        <f t="array" ref="AD168">IF($F168=AD$6,0,SUM(($E168=1)*(AD$165=1)*(AD$6=core.xy.sgsn)*($F168=$F$166:$F$190)))</f>
        <v>0</v>
      </c>
      <c r="AE168" s="47">
        <f t="array" ref="AE168">IF($F168=AE$6,0,SUM(($E168=1)*(AE$165=1)*(AE$6=core.xy.sgsn)*($F168=$F$166:$F$190)))</f>
        <v>0</v>
      </c>
      <c r="AF168" s="47">
        <f t="array" ref="AF168">IF($F168=AF$6,0,SUM(($E168=1)*(AF$165=1)*(AF$6=core.xy.sgsn)*($F168=$F$166:$F$190)))</f>
        <v>0</v>
      </c>
      <c r="AG168" s="47">
        <f t="array" ref="AG168">IF($F168=AG$6,0,SUM(($E168=1)*(AG$165=1)*(AG$6=core.xy.sgsn)*($F168=$F$166:$F$190)))</f>
        <v>0</v>
      </c>
      <c r="AH168" s="47">
        <f t="array" ref="AH168">IF($F168=AH$6,0,SUM(($E168=1)*(AH$165=1)*(AH$6=core.xy.sgsn)*($F168=$F$166:$F$190)))</f>
        <v>0</v>
      </c>
      <c r="AI168" s="47">
        <f t="array" ref="AI168">IF($F168=AI$6,0,SUM(($E168=1)*(AI$165=1)*(AI$6=core.xy.sgsn)*($F168=$F$166:$F$190)))</f>
        <v>0</v>
      </c>
      <c r="AJ168" s="47">
        <f t="array" ref="AJ168">IF($F168=AJ$6,0,SUM(($E168=1)*(AJ$165=1)*(AJ$6=core.xy.sgsn)*($F168=$F$166:$F$190)))</f>
        <v>0</v>
      </c>
    </row>
    <row r="169" spans="4:36" outlineLevel="2" x14ac:dyDescent="0.3">
      <c r="E169" s="33">
        <f t="shared" si="14"/>
        <v>0</v>
      </c>
      <c r="F169" s="70">
        <v>4</v>
      </c>
      <c r="G169" s="71" t="str">
        <f t="shared" si="15"/>
        <v>Arequipa</v>
      </c>
      <c r="L169" s="47">
        <f t="array" ref="L169">IF($F169=L$6,0,SUM(($E169=1)*(L$165=1)*(L$6=core.xy.sgsn)*($F169=$F$166:$F$190)))</f>
        <v>0</v>
      </c>
      <c r="M169" s="47">
        <f t="array" ref="M169">IF($F169=M$6,0,SUM(($E169=1)*(M$165=1)*(M$6=core.xy.sgsn)*($F169=$F$166:$F$190)))</f>
        <v>0</v>
      </c>
      <c r="N169" s="47">
        <f t="array" ref="N169">IF($F169=N$6,0,SUM(($E169=1)*(N$165=1)*(N$6=core.xy.sgsn)*($F169=$F$166:$F$190)))</f>
        <v>0</v>
      </c>
      <c r="O169" s="47">
        <f t="array" ref="O169">IF($F169=O$6,0,SUM(($E169=1)*(O$165=1)*(O$6=core.xy.sgsn)*($F169=$F$166:$F$190)))</f>
        <v>0</v>
      </c>
      <c r="P169" s="47">
        <f t="array" ref="P169">IF($F169=P$6,0,SUM(($E169=1)*(P$165=1)*(P$6=core.xy.sgsn)*($F169=$F$166:$F$190)))</f>
        <v>0</v>
      </c>
      <c r="Q169" s="47">
        <f t="array" ref="Q169">IF($F169=Q$6,0,SUM(($E169=1)*(Q$165=1)*(Q$6=core.xy.sgsn)*($F169=$F$166:$F$190)))</f>
        <v>0</v>
      </c>
      <c r="R169" s="47">
        <f t="array" ref="R169">IF($F169=R$6,0,SUM(($E169=1)*(R$165=1)*(R$6=core.xy.sgsn)*($F169=$F$166:$F$190)))</f>
        <v>0</v>
      </c>
      <c r="S169" s="47">
        <f t="array" ref="S169">IF($F169=S$6,0,SUM(($E169=1)*(S$165=1)*(S$6=core.xy.sgsn)*($F169=$F$166:$F$190)))</f>
        <v>0</v>
      </c>
      <c r="T169" s="47">
        <f t="array" ref="T169">IF($F169=T$6,0,SUM(($E169=1)*(T$165=1)*(T$6=core.xy.sgsn)*($F169=$F$166:$F$190)))</f>
        <v>0</v>
      </c>
      <c r="U169" s="47">
        <f t="array" ref="U169">IF($F169=U$6,0,SUM(($E169=1)*(U$165=1)*(U$6=core.xy.sgsn)*($F169=$F$166:$F$190)))</f>
        <v>0</v>
      </c>
      <c r="V169" s="47">
        <f t="array" ref="V169">IF($F169=V$6,0,SUM(($E169=1)*(V$165=1)*(V$6=core.xy.sgsn)*($F169=$F$166:$F$190)))</f>
        <v>0</v>
      </c>
      <c r="W169" s="47">
        <f t="array" ref="W169">IF($F169=W$6,0,SUM(($E169=1)*(W$165=1)*(W$6=core.xy.sgsn)*($F169=$F$166:$F$190)))</f>
        <v>0</v>
      </c>
      <c r="X169" s="47">
        <f t="array" ref="X169">IF($F169=X$6,0,SUM(($E169=1)*(X$165=1)*(X$6=core.xy.sgsn)*($F169=$F$166:$F$190)))</f>
        <v>0</v>
      </c>
      <c r="Y169" s="47">
        <f t="array" ref="Y169">IF($F169=Y$6,0,SUM(($E169=1)*(Y$165=1)*(Y$6=core.xy.sgsn)*($F169=$F$166:$F$190)))</f>
        <v>0</v>
      </c>
      <c r="Z169" s="47">
        <f t="array" ref="Z169">IF($F169=Z$6,0,SUM(($E169=1)*(Z$165=1)*(Z$6=core.xy.sgsn)*($F169=$F$166:$F$190)))</f>
        <v>0</v>
      </c>
      <c r="AA169" s="47">
        <f t="array" ref="AA169">IF($F169=AA$6,0,SUM(($E169=1)*(AA$165=1)*(AA$6=core.xy.sgsn)*($F169=$F$166:$F$190)))</f>
        <v>0</v>
      </c>
      <c r="AB169" s="47">
        <f t="array" ref="AB169">IF($F169=AB$6,0,SUM(($E169=1)*(AB$165=1)*(AB$6=core.xy.sgsn)*($F169=$F$166:$F$190)))</f>
        <v>0</v>
      </c>
      <c r="AC169" s="47">
        <f t="array" ref="AC169">IF($F169=AC$6,0,SUM(($E169=1)*(AC$165=1)*(AC$6=core.xy.sgsn)*($F169=$F$166:$F$190)))</f>
        <v>0</v>
      </c>
      <c r="AD169" s="47">
        <f t="array" ref="AD169">IF($F169=AD$6,0,SUM(($E169=1)*(AD$165=1)*(AD$6=core.xy.sgsn)*($F169=$F$166:$F$190)))</f>
        <v>0</v>
      </c>
      <c r="AE169" s="47">
        <f t="array" ref="AE169">IF($F169=AE$6,0,SUM(($E169=1)*(AE$165=1)*(AE$6=core.xy.sgsn)*($F169=$F$166:$F$190)))</f>
        <v>0</v>
      </c>
      <c r="AF169" s="47">
        <f t="array" ref="AF169">IF($F169=AF$6,0,SUM(($E169=1)*(AF$165=1)*(AF$6=core.xy.sgsn)*($F169=$F$166:$F$190)))</f>
        <v>0</v>
      </c>
      <c r="AG169" s="47">
        <f t="array" ref="AG169">IF($F169=AG$6,0,SUM(($E169=1)*(AG$165=1)*(AG$6=core.xy.sgsn)*($F169=$F$166:$F$190)))</f>
        <v>0</v>
      </c>
      <c r="AH169" s="47">
        <f t="array" ref="AH169">IF($F169=AH$6,0,SUM(($E169=1)*(AH$165=1)*(AH$6=core.xy.sgsn)*($F169=$F$166:$F$190)))</f>
        <v>0</v>
      </c>
      <c r="AI169" s="47">
        <f t="array" ref="AI169">IF($F169=AI$6,0,SUM(($E169=1)*(AI$165=1)*(AI$6=core.xy.sgsn)*($F169=$F$166:$F$190)))</f>
        <v>0</v>
      </c>
      <c r="AJ169" s="47">
        <f t="array" ref="AJ169">IF($F169=AJ$6,0,SUM(($E169=1)*(AJ$165=1)*(AJ$6=core.xy.sgsn)*($F169=$F$166:$F$190)))</f>
        <v>0</v>
      </c>
    </row>
    <row r="170" spans="4:36" outlineLevel="2" x14ac:dyDescent="0.3">
      <c r="E170" s="33">
        <f t="shared" si="14"/>
        <v>1</v>
      </c>
      <c r="F170" s="70">
        <v>5</v>
      </c>
      <c r="G170" s="71" t="str">
        <f t="shared" si="15"/>
        <v>Ayacucho</v>
      </c>
      <c r="L170" s="47">
        <f t="array" ref="L170">IF($F170=L$6,0,SUM(($E170=1)*(L$165=1)*(L$6=core.xy.sgsn)*($F170=$F$166:$F$190)))</f>
        <v>0</v>
      </c>
      <c r="M170" s="47">
        <f t="array" ref="M170">IF($F170=M$6,0,SUM(($E170=1)*(M$165=1)*(M$6=core.xy.sgsn)*($F170=$F$166:$F$190)))</f>
        <v>0</v>
      </c>
      <c r="N170" s="47">
        <f t="array" ref="N170">IF($F170=N$6,0,SUM(($E170=1)*(N$165=1)*(N$6=core.xy.sgsn)*($F170=$F$166:$F$190)))</f>
        <v>0</v>
      </c>
      <c r="O170" s="47">
        <f t="array" ref="O170">IF($F170=O$6,0,SUM(($E170=1)*(O$165=1)*(O$6=core.xy.sgsn)*($F170=$F$166:$F$190)))</f>
        <v>0</v>
      </c>
      <c r="P170" s="47">
        <f t="array" ref="P170">IF($F170=P$6,0,SUM(($E170=1)*(P$165=1)*(P$6=core.xy.sgsn)*($F170=$F$166:$F$190)))</f>
        <v>0</v>
      </c>
      <c r="Q170" s="47">
        <f t="array" ref="Q170">IF($F170=Q$6,0,SUM(($E170=1)*(Q$165=1)*(Q$6=core.xy.sgsn)*($F170=$F$166:$F$190)))</f>
        <v>0</v>
      </c>
      <c r="R170" s="47">
        <f t="array" ref="R170">IF($F170=R$6,0,SUM(($E170=1)*(R$165=1)*(R$6=core.xy.sgsn)*($F170=$F$166:$F$190)))</f>
        <v>0</v>
      </c>
      <c r="S170" s="47">
        <f t="array" ref="S170">IF($F170=S$6,0,SUM(($E170=1)*(S$165=1)*(S$6=core.xy.sgsn)*($F170=$F$166:$F$190)))</f>
        <v>0</v>
      </c>
      <c r="T170" s="47">
        <f t="array" ref="T170">IF($F170=T$6,0,SUM(($E170=1)*(T$165=1)*(T$6=core.xy.sgsn)*($F170=$F$166:$F$190)))</f>
        <v>0</v>
      </c>
      <c r="U170" s="47">
        <f t="array" ref="U170">IF($F170=U$6,0,SUM(($E170=1)*(U$165=1)*(U$6=core.xy.sgsn)*($F170=$F$166:$F$190)))</f>
        <v>0</v>
      </c>
      <c r="V170" s="47">
        <f t="array" ref="V170">IF($F170=V$6,0,SUM(($E170=1)*(V$165=1)*(V$6=core.xy.sgsn)*($F170=$F$166:$F$190)))</f>
        <v>0</v>
      </c>
      <c r="W170" s="47">
        <f t="array" ref="W170">IF($F170=W$6,0,SUM(($E170=1)*(W$165=1)*(W$6=core.xy.sgsn)*($F170=$F$166:$F$190)))</f>
        <v>0</v>
      </c>
      <c r="X170" s="47">
        <f t="array" ref="X170">IF($F170=X$6,0,SUM(($E170=1)*(X$165=1)*(X$6=core.xy.sgsn)*($F170=$F$166:$F$190)))</f>
        <v>0</v>
      </c>
      <c r="Y170" s="47">
        <f t="array" ref="Y170">IF($F170=Y$6,0,SUM(($E170=1)*(Y$165=1)*(Y$6=core.xy.sgsn)*($F170=$F$166:$F$190)))</f>
        <v>0</v>
      </c>
      <c r="Z170" s="47">
        <f t="array" ref="Z170">IF($F170=Z$6,0,SUM(($E170=1)*(Z$165=1)*(Z$6=core.xy.sgsn)*($F170=$F$166:$F$190)))</f>
        <v>0</v>
      </c>
      <c r="AA170" s="47">
        <f t="array" ref="AA170">IF($F170=AA$6,0,SUM(($E170=1)*(AA$165=1)*(AA$6=core.xy.sgsn)*($F170=$F$166:$F$190)))</f>
        <v>0</v>
      </c>
      <c r="AB170" s="47">
        <f t="array" ref="AB170">IF($F170=AB$6,0,SUM(($E170=1)*(AB$165=1)*(AB$6=core.xy.sgsn)*($F170=$F$166:$F$190)))</f>
        <v>0</v>
      </c>
      <c r="AC170" s="47">
        <f t="array" ref="AC170">IF($F170=AC$6,0,SUM(($E170=1)*(AC$165=1)*(AC$6=core.xy.sgsn)*($F170=$F$166:$F$190)))</f>
        <v>0</v>
      </c>
      <c r="AD170" s="47">
        <f t="array" ref="AD170">IF($F170=AD$6,0,SUM(($E170=1)*(AD$165=1)*(AD$6=core.xy.sgsn)*($F170=$F$166:$F$190)))</f>
        <v>0</v>
      </c>
      <c r="AE170" s="47">
        <f t="array" ref="AE170">IF($F170=AE$6,0,SUM(($E170=1)*(AE$165=1)*(AE$6=core.xy.sgsn)*($F170=$F$166:$F$190)))</f>
        <v>0</v>
      </c>
      <c r="AF170" s="47">
        <f t="array" ref="AF170">IF($F170=AF$6,0,SUM(($E170=1)*(AF$165=1)*(AF$6=core.xy.sgsn)*($F170=$F$166:$F$190)))</f>
        <v>0</v>
      </c>
      <c r="AG170" s="47">
        <f t="array" ref="AG170">IF($F170=AG$6,0,SUM(($E170=1)*(AG$165=1)*(AG$6=core.xy.sgsn)*($F170=$F$166:$F$190)))</f>
        <v>0</v>
      </c>
      <c r="AH170" s="47">
        <f t="array" ref="AH170">IF($F170=AH$6,0,SUM(($E170=1)*(AH$165=1)*(AH$6=core.xy.sgsn)*($F170=$F$166:$F$190)))</f>
        <v>0</v>
      </c>
      <c r="AI170" s="47">
        <f t="array" ref="AI170">IF($F170=AI$6,0,SUM(($E170=1)*(AI$165=1)*(AI$6=core.xy.sgsn)*($F170=$F$166:$F$190)))</f>
        <v>0</v>
      </c>
      <c r="AJ170" s="47">
        <f t="array" ref="AJ170">IF($F170=AJ$6,0,SUM(($E170=1)*(AJ$165=1)*(AJ$6=core.xy.sgsn)*($F170=$F$166:$F$190)))</f>
        <v>0</v>
      </c>
    </row>
    <row r="171" spans="4:36" outlineLevel="2" x14ac:dyDescent="0.3">
      <c r="E171" s="33">
        <f t="shared" si="14"/>
        <v>0</v>
      </c>
      <c r="F171" s="70">
        <v>6</v>
      </c>
      <c r="G171" s="71" t="str">
        <f t="shared" si="15"/>
        <v>Cajamarca</v>
      </c>
      <c r="L171" s="47">
        <f t="array" ref="L171">IF($F171=L$6,0,SUM(($E171=1)*(L$165=1)*(L$6=core.xy.sgsn)*($F171=$F$166:$F$190)))</f>
        <v>0</v>
      </c>
      <c r="M171" s="47">
        <f t="array" ref="M171">IF($F171=M$6,0,SUM(($E171=1)*(M$165=1)*(M$6=core.xy.sgsn)*($F171=$F$166:$F$190)))</f>
        <v>0</v>
      </c>
      <c r="N171" s="47">
        <f t="array" ref="N171">IF($F171=N$6,0,SUM(($E171=1)*(N$165=1)*(N$6=core.xy.sgsn)*($F171=$F$166:$F$190)))</f>
        <v>0</v>
      </c>
      <c r="O171" s="47">
        <f t="array" ref="O171">IF($F171=O$6,0,SUM(($E171=1)*(O$165=1)*(O$6=core.xy.sgsn)*($F171=$F$166:$F$190)))</f>
        <v>0</v>
      </c>
      <c r="P171" s="47">
        <f t="array" ref="P171">IF($F171=P$6,0,SUM(($E171=1)*(P$165=1)*(P$6=core.xy.sgsn)*($F171=$F$166:$F$190)))</f>
        <v>0</v>
      </c>
      <c r="Q171" s="47">
        <f t="array" ref="Q171">IF($F171=Q$6,0,SUM(($E171=1)*(Q$165=1)*(Q$6=core.xy.sgsn)*($F171=$F$166:$F$190)))</f>
        <v>0</v>
      </c>
      <c r="R171" s="47">
        <f t="array" ref="R171">IF($F171=R$6,0,SUM(($E171=1)*(R$165=1)*(R$6=core.xy.sgsn)*($F171=$F$166:$F$190)))</f>
        <v>0</v>
      </c>
      <c r="S171" s="47">
        <f t="array" ref="S171">IF($F171=S$6,0,SUM(($E171=1)*(S$165=1)*(S$6=core.xy.sgsn)*($F171=$F$166:$F$190)))</f>
        <v>0</v>
      </c>
      <c r="T171" s="47">
        <f t="array" ref="T171">IF($F171=T$6,0,SUM(($E171=1)*(T$165=1)*(T$6=core.xy.sgsn)*($F171=$F$166:$F$190)))</f>
        <v>0</v>
      </c>
      <c r="U171" s="47">
        <f t="array" ref="U171">IF($F171=U$6,0,SUM(($E171=1)*(U$165=1)*(U$6=core.xy.sgsn)*($F171=$F$166:$F$190)))</f>
        <v>0</v>
      </c>
      <c r="V171" s="47">
        <f t="array" ref="V171">IF($F171=V$6,0,SUM(($E171=1)*(V$165=1)*(V$6=core.xy.sgsn)*($F171=$F$166:$F$190)))</f>
        <v>0</v>
      </c>
      <c r="W171" s="47">
        <f t="array" ref="W171">IF($F171=W$6,0,SUM(($E171=1)*(W$165=1)*(W$6=core.xy.sgsn)*($F171=$F$166:$F$190)))</f>
        <v>0</v>
      </c>
      <c r="X171" s="47">
        <f t="array" ref="X171">IF($F171=X$6,0,SUM(($E171=1)*(X$165=1)*(X$6=core.xy.sgsn)*($F171=$F$166:$F$190)))</f>
        <v>0</v>
      </c>
      <c r="Y171" s="47">
        <f t="array" ref="Y171">IF($F171=Y$6,0,SUM(($E171=1)*(Y$165=1)*(Y$6=core.xy.sgsn)*($F171=$F$166:$F$190)))</f>
        <v>0</v>
      </c>
      <c r="Z171" s="47">
        <f t="array" ref="Z171">IF($F171=Z$6,0,SUM(($E171=1)*(Z$165=1)*(Z$6=core.xy.sgsn)*($F171=$F$166:$F$190)))</f>
        <v>0</v>
      </c>
      <c r="AA171" s="47">
        <f t="array" ref="AA171">IF($F171=AA$6,0,SUM(($E171=1)*(AA$165=1)*(AA$6=core.xy.sgsn)*($F171=$F$166:$F$190)))</f>
        <v>0</v>
      </c>
      <c r="AB171" s="47">
        <f t="array" ref="AB171">IF($F171=AB$6,0,SUM(($E171=1)*(AB$165=1)*(AB$6=core.xy.sgsn)*($F171=$F$166:$F$190)))</f>
        <v>0</v>
      </c>
      <c r="AC171" s="47">
        <f t="array" ref="AC171">IF($F171=AC$6,0,SUM(($E171=1)*(AC$165=1)*(AC$6=core.xy.sgsn)*($F171=$F$166:$F$190)))</f>
        <v>0</v>
      </c>
      <c r="AD171" s="47">
        <f t="array" ref="AD171">IF($F171=AD$6,0,SUM(($E171=1)*(AD$165=1)*(AD$6=core.xy.sgsn)*($F171=$F$166:$F$190)))</f>
        <v>0</v>
      </c>
      <c r="AE171" s="47">
        <f t="array" ref="AE171">IF($F171=AE$6,0,SUM(($E171=1)*(AE$165=1)*(AE$6=core.xy.sgsn)*($F171=$F$166:$F$190)))</f>
        <v>0</v>
      </c>
      <c r="AF171" s="47">
        <f t="array" ref="AF171">IF($F171=AF$6,0,SUM(($E171=1)*(AF$165=1)*(AF$6=core.xy.sgsn)*($F171=$F$166:$F$190)))</f>
        <v>0</v>
      </c>
      <c r="AG171" s="47">
        <f t="array" ref="AG171">IF($F171=AG$6,0,SUM(($E171=1)*(AG$165=1)*(AG$6=core.xy.sgsn)*($F171=$F$166:$F$190)))</f>
        <v>0</v>
      </c>
      <c r="AH171" s="47">
        <f t="array" ref="AH171">IF($F171=AH$6,0,SUM(($E171=1)*(AH$165=1)*(AH$6=core.xy.sgsn)*($F171=$F$166:$F$190)))</f>
        <v>0</v>
      </c>
      <c r="AI171" s="47">
        <f t="array" ref="AI171">IF($F171=AI$6,0,SUM(($E171=1)*(AI$165=1)*(AI$6=core.xy.sgsn)*($F171=$F$166:$F$190)))</f>
        <v>0</v>
      </c>
      <c r="AJ171" s="47">
        <f t="array" ref="AJ171">IF($F171=AJ$6,0,SUM(($E171=1)*(AJ$165=1)*(AJ$6=core.xy.sgsn)*($F171=$F$166:$F$190)))</f>
        <v>0</v>
      </c>
    </row>
    <row r="172" spans="4:36" outlineLevel="2" x14ac:dyDescent="0.3">
      <c r="E172" s="33">
        <f t="shared" si="14"/>
        <v>0</v>
      </c>
      <c r="F172" s="70">
        <v>7</v>
      </c>
      <c r="G172" s="71" t="str">
        <f t="shared" si="15"/>
        <v>Callao</v>
      </c>
      <c r="L172" s="47">
        <f t="array" ref="L172">IF($F172=L$6,0,SUM(($E172=1)*(L$165=1)*(L$6=core.xy.sgsn)*($F172=$F$166:$F$190)))</f>
        <v>0</v>
      </c>
      <c r="M172" s="47">
        <f t="array" ref="M172">IF($F172=M$6,0,SUM(($E172=1)*(M$165=1)*(M$6=core.xy.sgsn)*($F172=$F$166:$F$190)))</f>
        <v>0</v>
      </c>
      <c r="N172" s="47">
        <f t="array" ref="N172">IF($F172=N$6,0,SUM(($E172=1)*(N$165=1)*(N$6=core.xy.sgsn)*($F172=$F$166:$F$190)))</f>
        <v>0</v>
      </c>
      <c r="O172" s="47">
        <f t="array" ref="O172">IF($F172=O$6,0,SUM(($E172=1)*(O$165=1)*(O$6=core.xy.sgsn)*($F172=$F$166:$F$190)))</f>
        <v>0</v>
      </c>
      <c r="P172" s="47">
        <f t="array" ref="P172">IF($F172=P$6,0,SUM(($E172=1)*(P$165=1)*(P$6=core.xy.sgsn)*($F172=$F$166:$F$190)))</f>
        <v>0</v>
      </c>
      <c r="Q172" s="47">
        <f t="array" ref="Q172">IF($F172=Q$6,0,SUM(($E172=1)*(Q$165=1)*(Q$6=core.xy.sgsn)*($F172=$F$166:$F$190)))</f>
        <v>0</v>
      </c>
      <c r="R172" s="47">
        <f t="array" ref="R172">IF($F172=R$6,0,SUM(($E172=1)*(R$165=1)*(R$6=core.xy.sgsn)*($F172=$F$166:$F$190)))</f>
        <v>0</v>
      </c>
      <c r="S172" s="47">
        <f t="array" ref="S172">IF($F172=S$6,0,SUM(($E172=1)*(S$165=1)*(S$6=core.xy.sgsn)*($F172=$F$166:$F$190)))</f>
        <v>0</v>
      </c>
      <c r="T172" s="47">
        <f t="array" ref="T172">IF($F172=T$6,0,SUM(($E172=1)*(T$165=1)*(T$6=core.xy.sgsn)*($F172=$F$166:$F$190)))</f>
        <v>0</v>
      </c>
      <c r="U172" s="47">
        <f t="array" ref="U172">IF($F172=U$6,0,SUM(($E172=1)*(U$165=1)*(U$6=core.xy.sgsn)*($F172=$F$166:$F$190)))</f>
        <v>0</v>
      </c>
      <c r="V172" s="47">
        <f t="array" ref="V172">IF($F172=V$6,0,SUM(($E172=1)*(V$165=1)*(V$6=core.xy.sgsn)*($F172=$F$166:$F$190)))</f>
        <v>0</v>
      </c>
      <c r="W172" s="47">
        <f t="array" ref="W172">IF($F172=W$6,0,SUM(($E172=1)*(W$165=1)*(W$6=core.xy.sgsn)*($F172=$F$166:$F$190)))</f>
        <v>0</v>
      </c>
      <c r="X172" s="47">
        <f t="array" ref="X172">IF($F172=X$6,0,SUM(($E172=1)*(X$165=1)*(X$6=core.xy.sgsn)*($F172=$F$166:$F$190)))</f>
        <v>0</v>
      </c>
      <c r="Y172" s="47">
        <f t="array" ref="Y172">IF($F172=Y$6,0,SUM(($E172=1)*(Y$165=1)*(Y$6=core.xy.sgsn)*($F172=$F$166:$F$190)))</f>
        <v>0</v>
      </c>
      <c r="Z172" s="47">
        <f t="array" ref="Z172">IF($F172=Z$6,0,SUM(($E172=1)*(Z$165=1)*(Z$6=core.xy.sgsn)*($F172=$F$166:$F$190)))</f>
        <v>0</v>
      </c>
      <c r="AA172" s="47">
        <f t="array" ref="AA172">IF($F172=AA$6,0,SUM(($E172=1)*(AA$165=1)*(AA$6=core.xy.sgsn)*($F172=$F$166:$F$190)))</f>
        <v>0</v>
      </c>
      <c r="AB172" s="47">
        <f t="array" ref="AB172">IF($F172=AB$6,0,SUM(($E172=1)*(AB$165=1)*(AB$6=core.xy.sgsn)*($F172=$F$166:$F$190)))</f>
        <v>0</v>
      </c>
      <c r="AC172" s="47">
        <f t="array" ref="AC172">IF($F172=AC$6,0,SUM(($E172=1)*(AC$165=1)*(AC$6=core.xy.sgsn)*($F172=$F$166:$F$190)))</f>
        <v>0</v>
      </c>
      <c r="AD172" s="47">
        <f t="array" ref="AD172">IF($F172=AD$6,0,SUM(($E172=1)*(AD$165=1)*(AD$6=core.xy.sgsn)*($F172=$F$166:$F$190)))</f>
        <v>0</v>
      </c>
      <c r="AE172" s="47">
        <f t="array" ref="AE172">IF($F172=AE$6,0,SUM(($E172=1)*(AE$165=1)*(AE$6=core.xy.sgsn)*($F172=$F$166:$F$190)))</f>
        <v>0</v>
      </c>
      <c r="AF172" s="47">
        <f t="array" ref="AF172">IF($F172=AF$6,0,SUM(($E172=1)*(AF$165=1)*(AF$6=core.xy.sgsn)*($F172=$F$166:$F$190)))</f>
        <v>0</v>
      </c>
      <c r="AG172" s="47">
        <f t="array" ref="AG172">IF($F172=AG$6,0,SUM(($E172=1)*(AG$165=1)*(AG$6=core.xy.sgsn)*($F172=$F$166:$F$190)))</f>
        <v>0</v>
      </c>
      <c r="AH172" s="47">
        <f t="array" ref="AH172">IF($F172=AH$6,0,SUM(($E172=1)*(AH$165=1)*(AH$6=core.xy.sgsn)*($F172=$F$166:$F$190)))</f>
        <v>0</v>
      </c>
      <c r="AI172" s="47">
        <f t="array" ref="AI172">IF($F172=AI$6,0,SUM(($E172=1)*(AI$165=1)*(AI$6=core.xy.sgsn)*($F172=$F$166:$F$190)))</f>
        <v>0</v>
      </c>
      <c r="AJ172" s="47">
        <f t="array" ref="AJ172">IF($F172=AJ$6,0,SUM(($E172=1)*(AJ$165=1)*(AJ$6=core.xy.sgsn)*($F172=$F$166:$F$190)))</f>
        <v>0</v>
      </c>
    </row>
    <row r="173" spans="4:36" outlineLevel="2" x14ac:dyDescent="0.3">
      <c r="E173" s="33">
        <f t="shared" si="14"/>
        <v>0</v>
      </c>
      <c r="F173" s="70">
        <v>8</v>
      </c>
      <c r="G173" s="71" t="str">
        <f t="shared" si="15"/>
        <v>Cusco</v>
      </c>
      <c r="L173" s="47">
        <f t="array" ref="L173">IF($F173=L$6,0,SUM(($E173=1)*(L$165=1)*(L$6=core.xy.sgsn)*($F173=$F$166:$F$190)))</f>
        <v>0</v>
      </c>
      <c r="M173" s="47">
        <f t="array" ref="M173">IF($F173=M$6,0,SUM(($E173=1)*(M$165=1)*(M$6=core.xy.sgsn)*($F173=$F$166:$F$190)))</f>
        <v>0</v>
      </c>
      <c r="N173" s="47">
        <f t="array" ref="N173">IF($F173=N$6,0,SUM(($E173=1)*(N$165=1)*(N$6=core.xy.sgsn)*($F173=$F$166:$F$190)))</f>
        <v>0</v>
      </c>
      <c r="O173" s="47">
        <f t="array" ref="O173">IF($F173=O$6,0,SUM(($E173=1)*(O$165=1)*(O$6=core.xy.sgsn)*($F173=$F$166:$F$190)))</f>
        <v>0</v>
      </c>
      <c r="P173" s="47">
        <f t="array" ref="P173">IF($F173=P$6,0,SUM(($E173=1)*(P$165=1)*(P$6=core.xy.sgsn)*($F173=$F$166:$F$190)))</f>
        <v>0</v>
      </c>
      <c r="Q173" s="47">
        <f t="array" ref="Q173">IF($F173=Q$6,0,SUM(($E173=1)*(Q$165=1)*(Q$6=core.xy.sgsn)*($F173=$F$166:$F$190)))</f>
        <v>0</v>
      </c>
      <c r="R173" s="47">
        <f t="array" ref="R173">IF($F173=R$6,0,SUM(($E173=1)*(R$165=1)*(R$6=core.xy.sgsn)*($F173=$F$166:$F$190)))</f>
        <v>0</v>
      </c>
      <c r="S173" s="47">
        <f t="array" ref="S173">IF($F173=S$6,0,SUM(($E173=1)*(S$165=1)*(S$6=core.xy.sgsn)*($F173=$F$166:$F$190)))</f>
        <v>0</v>
      </c>
      <c r="T173" s="47">
        <f t="array" ref="T173">IF($F173=T$6,0,SUM(($E173=1)*(T$165=1)*(T$6=core.xy.sgsn)*($F173=$F$166:$F$190)))</f>
        <v>0</v>
      </c>
      <c r="U173" s="47">
        <f t="array" ref="U173">IF($F173=U$6,0,SUM(($E173=1)*(U$165=1)*(U$6=core.xy.sgsn)*($F173=$F$166:$F$190)))</f>
        <v>0</v>
      </c>
      <c r="V173" s="47">
        <f t="array" ref="V173">IF($F173=V$6,0,SUM(($E173=1)*(V$165=1)*(V$6=core.xy.sgsn)*($F173=$F$166:$F$190)))</f>
        <v>0</v>
      </c>
      <c r="W173" s="47">
        <f t="array" ref="W173">IF($F173=W$6,0,SUM(($E173=1)*(W$165=1)*(W$6=core.xy.sgsn)*($F173=$F$166:$F$190)))</f>
        <v>0</v>
      </c>
      <c r="X173" s="47">
        <f t="array" ref="X173">IF($F173=X$6,0,SUM(($E173=1)*(X$165=1)*(X$6=core.xy.sgsn)*($F173=$F$166:$F$190)))</f>
        <v>0</v>
      </c>
      <c r="Y173" s="47">
        <f t="array" ref="Y173">IF($F173=Y$6,0,SUM(($E173=1)*(Y$165=1)*(Y$6=core.xy.sgsn)*($F173=$F$166:$F$190)))</f>
        <v>0</v>
      </c>
      <c r="Z173" s="47">
        <f t="array" ref="Z173">IF($F173=Z$6,0,SUM(($E173=1)*(Z$165=1)*(Z$6=core.xy.sgsn)*($F173=$F$166:$F$190)))</f>
        <v>0</v>
      </c>
      <c r="AA173" s="47">
        <f t="array" ref="AA173">IF($F173=AA$6,0,SUM(($E173=1)*(AA$165=1)*(AA$6=core.xy.sgsn)*($F173=$F$166:$F$190)))</f>
        <v>0</v>
      </c>
      <c r="AB173" s="47">
        <f t="array" ref="AB173">IF($F173=AB$6,0,SUM(($E173=1)*(AB$165=1)*(AB$6=core.xy.sgsn)*($F173=$F$166:$F$190)))</f>
        <v>0</v>
      </c>
      <c r="AC173" s="47">
        <f t="array" ref="AC173">IF($F173=AC$6,0,SUM(($E173=1)*(AC$165=1)*(AC$6=core.xy.sgsn)*($F173=$F$166:$F$190)))</f>
        <v>0</v>
      </c>
      <c r="AD173" s="47">
        <f t="array" ref="AD173">IF($F173=AD$6,0,SUM(($E173=1)*(AD$165=1)*(AD$6=core.xy.sgsn)*($F173=$F$166:$F$190)))</f>
        <v>0</v>
      </c>
      <c r="AE173" s="47">
        <f t="array" ref="AE173">IF($F173=AE$6,0,SUM(($E173=1)*(AE$165=1)*(AE$6=core.xy.sgsn)*($F173=$F$166:$F$190)))</f>
        <v>0</v>
      </c>
      <c r="AF173" s="47">
        <f t="array" ref="AF173">IF($F173=AF$6,0,SUM(($E173=1)*(AF$165=1)*(AF$6=core.xy.sgsn)*($F173=$F$166:$F$190)))</f>
        <v>0</v>
      </c>
      <c r="AG173" s="47">
        <f t="array" ref="AG173">IF($F173=AG$6,0,SUM(($E173=1)*(AG$165=1)*(AG$6=core.xy.sgsn)*($F173=$F$166:$F$190)))</f>
        <v>0</v>
      </c>
      <c r="AH173" s="47">
        <f t="array" ref="AH173">IF($F173=AH$6,0,SUM(($E173=1)*(AH$165=1)*(AH$6=core.xy.sgsn)*($F173=$F$166:$F$190)))</f>
        <v>0</v>
      </c>
      <c r="AI173" s="47">
        <f t="array" ref="AI173">IF($F173=AI$6,0,SUM(($E173=1)*(AI$165=1)*(AI$6=core.xy.sgsn)*($F173=$F$166:$F$190)))</f>
        <v>0</v>
      </c>
      <c r="AJ173" s="47">
        <f t="array" ref="AJ173">IF($F173=AJ$6,0,SUM(($E173=1)*(AJ$165=1)*(AJ$6=core.xy.sgsn)*($F173=$F$166:$F$190)))</f>
        <v>0</v>
      </c>
    </row>
    <row r="174" spans="4:36" outlineLevel="2" x14ac:dyDescent="0.3">
      <c r="E174" s="33">
        <f t="shared" si="14"/>
        <v>0</v>
      </c>
      <c r="F174" s="70">
        <v>9</v>
      </c>
      <c r="G174" s="71" t="str">
        <f t="shared" si="15"/>
        <v>Huancavelica</v>
      </c>
      <c r="L174" s="47">
        <f t="array" ref="L174">IF($F174=L$6,0,SUM(($E174=1)*(L$165=1)*(L$6=core.xy.sgsn)*($F174=$F$166:$F$190)))</f>
        <v>0</v>
      </c>
      <c r="M174" s="47">
        <f t="array" ref="M174">IF($F174=M$6,0,SUM(($E174=1)*(M$165=1)*(M$6=core.xy.sgsn)*($F174=$F$166:$F$190)))</f>
        <v>0</v>
      </c>
      <c r="N174" s="47">
        <f t="array" ref="N174">IF($F174=N$6,0,SUM(($E174=1)*(N$165=1)*(N$6=core.xy.sgsn)*($F174=$F$166:$F$190)))</f>
        <v>0</v>
      </c>
      <c r="O174" s="47">
        <f t="array" ref="O174">IF($F174=O$6,0,SUM(($E174=1)*(O$165=1)*(O$6=core.xy.sgsn)*($F174=$F$166:$F$190)))</f>
        <v>0</v>
      </c>
      <c r="P174" s="47">
        <f t="array" ref="P174">IF($F174=P$6,0,SUM(($E174=1)*(P$165=1)*(P$6=core.xy.sgsn)*($F174=$F$166:$F$190)))</f>
        <v>0</v>
      </c>
      <c r="Q174" s="47">
        <f t="array" ref="Q174">IF($F174=Q$6,0,SUM(($E174=1)*(Q$165=1)*(Q$6=core.xy.sgsn)*($F174=$F$166:$F$190)))</f>
        <v>0</v>
      </c>
      <c r="R174" s="47">
        <f t="array" ref="R174">IF($F174=R$6,0,SUM(($E174=1)*(R$165=1)*(R$6=core.xy.sgsn)*($F174=$F$166:$F$190)))</f>
        <v>0</v>
      </c>
      <c r="S174" s="47">
        <f t="array" ref="S174">IF($F174=S$6,0,SUM(($E174=1)*(S$165=1)*(S$6=core.xy.sgsn)*($F174=$F$166:$F$190)))</f>
        <v>0</v>
      </c>
      <c r="T174" s="47">
        <f t="array" ref="T174">IF($F174=T$6,0,SUM(($E174=1)*(T$165=1)*(T$6=core.xy.sgsn)*($F174=$F$166:$F$190)))</f>
        <v>0</v>
      </c>
      <c r="U174" s="47">
        <f t="array" ref="U174">IF($F174=U$6,0,SUM(($E174=1)*(U$165=1)*(U$6=core.xy.sgsn)*($F174=$F$166:$F$190)))</f>
        <v>0</v>
      </c>
      <c r="V174" s="47">
        <f t="array" ref="V174">IF($F174=V$6,0,SUM(($E174=1)*(V$165=1)*(V$6=core.xy.sgsn)*($F174=$F$166:$F$190)))</f>
        <v>0</v>
      </c>
      <c r="W174" s="47">
        <f t="array" ref="W174">IF($F174=W$6,0,SUM(($E174=1)*(W$165=1)*(W$6=core.xy.sgsn)*($F174=$F$166:$F$190)))</f>
        <v>0</v>
      </c>
      <c r="X174" s="47">
        <f t="array" ref="X174">IF($F174=X$6,0,SUM(($E174=1)*(X$165=1)*(X$6=core.xy.sgsn)*($F174=$F$166:$F$190)))</f>
        <v>0</v>
      </c>
      <c r="Y174" s="47">
        <f t="array" ref="Y174">IF($F174=Y$6,0,SUM(($E174=1)*(Y$165=1)*(Y$6=core.xy.sgsn)*($F174=$F$166:$F$190)))</f>
        <v>0</v>
      </c>
      <c r="Z174" s="47">
        <f t="array" ref="Z174">IF($F174=Z$6,0,SUM(($E174=1)*(Z$165=1)*(Z$6=core.xy.sgsn)*($F174=$F$166:$F$190)))</f>
        <v>0</v>
      </c>
      <c r="AA174" s="47">
        <f t="array" ref="AA174">IF($F174=AA$6,0,SUM(($E174=1)*(AA$165=1)*(AA$6=core.xy.sgsn)*($F174=$F$166:$F$190)))</f>
        <v>0</v>
      </c>
      <c r="AB174" s="47">
        <f t="array" ref="AB174">IF($F174=AB$6,0,SUM(($E174=1)*(AB$165=1)*(AB$6=core.xy.sgsn)*($F174=$F$166:$F$190)))</f>
        <v>0</v>
      </c>
      <c r="AC174" s="47">
        <f t="array" ref="AC174">IF($F174=AC$6,0,SUM(($E174=1)*(AC$165=1)*(AC$6=core.xy.sgsn)*($F174=$F$166:$F$190)))</f>
        <v>0</v>
      </c>
      <c r="AD174" s="47">
        <f t="array" ref="AD174">IF($F174=AD$6,0,SUM(($E174=1)*(AD$165=1)*(AD$6=core.xy.sgsn)*($F174=$F$166:$F$190)))</f>
        <v>0</v>
      </c>
      <c r="AE174" s="47">
        <f t="array" ref="AE174">IF($F174=AE$6,0,SUM(($E174=1)*(AE$165=1)*(AE$6=core.xy.sgsn)*($F174=$F$166:$F$190)))</f>
        <v>0</v>
      </c>
      <c r="AF174" s="47">
        <f t="array" ref="AF174">IF($F174=AF$6,0,SUM(($E174=1)*(AF$165=1)*(AF$6=core.xy.sgsn)*($F174=$F$166:$F$190)))</f>
        <v>0</v>
      </c>
      <c r="AG174" s="47">
        <f t="array" ref="AG174">IF($F174=AG$6,0,SUM(($E174=1)*(AG$165=1)*(AG$6=core.xy.sgsn)*($F174=$F$166:$F$190)))</f>
        <v>0</v>
      </c>
      <c r="AH174" s="47">
        <f t="array" ref="AH174">IF($F174=AH$6,0,SUM(($E174=1)*(AH$165=1)*(AH$6=core.xy.sgsn)*($F174=$F$166:$F$190)))</f>
        <v>0</v>
      </c>
      <c r="AI174" s="47">
        <f t="array" ref="AI174">IF($F174=AI$6,0,SUM(($E174=1)*(AI$165=1)*(AI$6=core.xy.sgsn)*($F174=$F$166:$F$190)))</f>
        <v>0</v>
      </c>
      <c r="AJ174" s="47">
        <f t="array" ref="AJ174">IF($F174=AJ$6,0,SUM(($E174=1)*(AJ$165=1)*(AJ$6=core.xy.sgsn)*($F174=$F$166:$F$190)))</f>
        <v>0</v>
      </c>
    </row>
    <row r="175" spans="4:36" outlineLevel="2" x14ac:dyDescent="0.3">
      <c r="E175" s="33">
        <f t="shared" si="14"/>
        <v>1</v>
      </c>
      <c r="F175" s="70">
        <v>10</v>
      </c>
      <c r="G175" s="71" t="str">
        <f t="shared" si="15"/>
        <v>Huánuco</v>
      </c>
      <c r="L175" s="47">
        <f t="array" ref="L175">IF($F175=L$6,0,SUM(($E175=1)*(L$165=1)*(L$6=core.xy.sgsn)*($F175=$F$166:$F$190)))</f>
        <v>0</v>
      </c>
      <c r="M175" s="47">
        <f t="array" ref="M175">IF($F175=M$6,0,SUM(($E175=1)*(M$165=1)*(M$6=core.xy.sgsn)*($F175=$F$166:$F$190)))</f>
        <v>0</v>
      </c>
      <c r="N175" s="47">
        <f t="array" ref="N175">IF($F175=N$6,0,SUM(($E175=1)*(N$165=1)*(N$6=core.xy.sgsn)*($F175=$F$166:$F$190)))</f>
        <v>0</v>
      </c>
      <c r="O175" s="47">
        <f t="array" ref="O175">IF($F175=O$6,0,SUM(($E175=1)*(O$165=1)*(O$6=core.xy.sgsn)*($F175=$F$166:$F$190)))</f>
        <v>0</v>
      </c>
      <c r="P175" s="47">
        <f t="array" ref="P175">IF($F175=P$6,0,SUM(($E175=1)*(P$165=1)*(P$6=core.xy.sgsn)*($F175=$F$166:$F$190)))</f>
        <v>0</v>
      </c>
      <c r="Q175" s="47">
        <f t="array" ref="Q175">IF($F175=Q$6,0,SUM(($E175=1)*(Q$165=1)*(Q$6=core.xy.sgsn)*($F175=$F$166:$F$190)))</f>
        <v>0</v>
      </c>
      <c r="R175" s="47">
        <f t="array" ref="R175">IF($F175=R$6,0,SUM(($E175=1)*(R$165=1)*(R$6=core.xy.sgsn)*($F175=$F$166:$F$190)))</f>
        <v>0</v>
      </c>
      <c r="S175" s="47">
        <f t="array" ref="S175">IF($F175=S$6,0,SUM(($E175=1)*(S$165=1)*(S$6=core.xy.sgsn)*($F175=$F$166:$F$190)))</f>
        <v>0</v>
      </c>
      <c r="T175" s="47">
        <f t="array" ref="T175">IF($F175=T$6,0,SUM(($E175=1)*(T$165=1)*(T$6=core.xy.sgsn)*($F175=$F$166:$F$190)))</f>
        <v>0</v>
      </c>
      <c r="U175" s="47">
        <f t="array" ref="U175">IF($F175=U$6,0,SUM(($E175=1)*(U$165=1)*(U$6=core.xy.sgsn)*($F175=$F$166:$F$190)))</f>
        <v>0</v>
      </c>
      <c r="V175" s="47">
        <f t="array" ref="V175">IF($F175=V$6,0,SUM(($E175=1)*(V$165=1)*(V$6=core.xy.sgsn)*($F175=$F$166:$F$190)))</f>
        <v>0</v>
      </c>
      <c r="W175" s="47">
        <f t="array" ref="W175">IF($F175=W$6,0,SUM(($E175=1)*(W$165=1)*(W$6=core.xy.sgsn)*($F175=$F$166:$F$190)))</f>
        <v>0</v>
      </c>
      <c r="X175" s="47">
        <f t="array" ref="X175">IF($F175=X$6,0,SUM(($E175=1)*(X$165=1)*(X$6=core.xy.sgsn)*($F175=$F$166:$F$190)))</f>
        <v>0</v>
      </c>
      <c r="Y175" s="47">
        <f t="array" ref="Y175">IF($F175=Y$6,0,SUM(($E175=1)*(Y$165=1)*(Y$6=core.xy.sgsn)*($F175=$F$166:$F$190)))</f>
        <v>0</v>
      </c>
      <c r="Z175" s="47">
        <f t="array" ref="Z175">IF($F175=Z$6,0,SUM(($E175=1)*(Z$165=1)*(Z$6=core.xy.sgsn)*($F175=$F$166:$F$190)))</f>
        <v>0</v>
      </c>
      <c r="AA175" s="47">
        <f t="array" ref="AA175">IF($F175=AA$6,0,SUM(($E175=1)*(AA$165=1)*(AA$6=core.xy.sgsn)*($F175=$F$166:$F$190)))</f>
        <v>0</v>
      </c>
      <c r="AB175" s="47">
        <f t="array" ref="AB175">IF($F175=AB$6,0,SUM(($E175=1)*(AB$165=1)*(AB$6=core.xy.sgsn)*($F175=$F$166:$F$190)))</f>
        <v>0</v>
      </c>
      <c r="AC175" s="47">
        <f t="array" ref="AC175">IF($F175=AC$6,0,SUM(($E175=1)*(AC$165=1)*(AC$6=core.xy.sgsn)*($F175=$F$166:$F$190)))</f>
        <v>0</v>
      </c>
      <c r="AD175" s="47">
        <f t="array" ref="AD175">IF($F175=AD$6,0,SUM(($E175=1)*(AD$165=1)*(AD$6=core.xy.sgsn)*($F175=$F$166:$F$190)))</f>
        <v>0</v>
      </c>
      <c r="AE175" s="47">
        <f t="array" ref="AE175">IF($F175=AE$6,0,SUM(($E175=1)*(AE$165=1)*(AE$6=core.xy.sgsn)*($F175=$F$166:$F$190)))</f>
        <v>0</v>
      </c>
      <c r="AF175" s="47">
        <f t="array" ref="AF175">IF($F175=AF$6,0,SUM(($E175=1)*(AF$165=1)*(AF$6=core.xy.sgsn)*($F175=$F$166:$F$190)))</f>
        <v>0</v>
      </c>
      <c r="AG175" s="47">
        <f t="array" ref="AG175">IF($F175=AG$6,0,SUM(($E175=1)*(AG$165=1)*(AG$6=core.xy.sgsn)*($F175=$F$166:$F$190)))</f>
        <v>0</v>
      </c>
      <c r="AH175" s="47">
        <f t="array" ref="AH175">IF($F175=AH$6,0,SUM(($E175=1)*(AH$165=1)*(AH$6=core.xy.sgsn)*($F175=$F$166:$F$190)))</f>
        <v>0</v>
      </c>
      <c r="AI175" s="47">
        <f t="array" ref="AI175">IF($F175=AI$6,0,SUM(($E175=1)*(AI$165=1)*(AI$6=core.xy.sgsn)*($F175=$F$166:$F$190)))</f>
        <v>0</v>
      </c>
      <c r="AJ175" s="47">
        <f t="array" ref="AJ175">IF($F175=AJ$6,0,SUM(($E175=1)*(AJ$165=1)*(AJ$6=core.xy.sgsn)*($F175=$F$166:$F$190)))</f>
        <v>0</v>
      </c>
    </row>
    <row r="176" spans="4:36" outlineLevel="2" x14ac:dyDescent="0.3">
      <c r="E176" s="33">
        <f t="shared" si="14"/>
        <v>0</v>
      </c>
      <c r="F176" s="70">
        <v>11</v>
      </c>
      <c r="G176" s="71" t="str">
        <f t="shared" si="15"/>
        <v>Ica</v>
      </c>
      <c r="L176" s="47">
        <f t="array" ref="L176">IF($F176=L$6,0,SUM(($E176=1)*(L$165=1)*(L$6=core.xy.sgsn)*($F176=$F$166:$F$190)))</f>
        <v>0</v>
      </c>
      <c r="M176" s="47">
        <f t="array" ref="M176">IF($F176=M$6,0,SUM(($E176=1)*(M$165=1)*(M$6=core.xy.sgsn)*($F176=$F$166:$F$190)))</f>
        <v>0</v>
      </c>
      <c r="N176" s="47">
        <f t="array" ref="N176">IF($F176=N$6,0,SUM(($E176=1)*(N$165=1)*(N$6=core.xy.sgsn)*($F176=$F$166:$F$190)))</f>
        <v>0</v>
      </c>
      <c r="O176" s="47">
        <f t="array" ref="O176">IF($F176=O$6,0,SUM(($E176=1)*(O$165=1)*(O$6=core.xy.sgsn)*($F176=$F$166:$F$190)))</f>
        <v>0</v>
      </c>
      <c r="P176" s="47">
        <f t="array" ref="P176">IF($F176=P$6,0,SUM(($E176=1)*(P$165=1)*(P$6=core.xy.sgsn)*($F176=$F$166:$F$190)))</f>
        <v>0</v>
      </c>
      <c r="Q176" s="47">
        <f t="array" ref="Q176">IF($F176=Q$6,0,SUM(($E176=1)*(Q$165=1)*(Q$6=core.xy.sgsn)*($F176=$F$166:$F$190)))</f>
        <v>0</v>
      </c>
      <c r="R176" s="47">
        <f t="array" ref="R176">IF($F176=R$6,0,SUM(($E176=1)*(R$165=1)*(R$6=core.xy.sgsn)*($F176=$F$166:$F$190)))</f>
        <v>0</v>
      </c>
      <c r="S176" s="47">
        <f t="array" ref="S176">IF($F176=S$6,0,SUM(($E176=1)*(S$165=1)*(S$6=core.xy.sgsn)*($F176=$F$166:$F$190)))</f>
        <v>0</v>
      </c>
      <c r="T176" s="47">
        <f t="array" ref="T176">IF($F176=T$6,0,SUM(($E176=1)*(T$165=1)*(T$6=core.xy.sgsn)*($F176=$F$166:$F$190)))</f>
        <v>0</v>
      </c>
      <c r="U176" s="47">
        <f t="array" ref="U176">IF($F176=U$6,0,SUM(($E176=1)*(U$165=1)*(U$6=core.xy.sgsn)*($F176=$F$166:$F$190)))</f>
        <v>0</v>
      </c>
      <c r="V176" s="47">
        <f t="array" ref="V176">IF($F176=V$6,0,SUM(($E176=1)*(V$165=1)*(V$6=core.xy.sgsn)*($F176=$F$166:$F$190)))</f>
        <v>0</v>
      </c>
      <c r="W176" s="47">
        <f t="array" ref="W176">IF($F176=W$6,0,SUM(($E176=1)*(W$165=1)*(W$6=core.xy.sgsn)*($F176=$F$166:$F$190)))</f>
        <v>0</v>
      </c>
      <c r="X176" s="47">
        <f t="array" ref="X176">IF($F176=X$6,0,SUM(($E176=1)*(X$165=1)*(X$6=core.xy.sgsn)*($F176=$F$166:$F$190)))</f>
        <v>0</v>
      </c>
      <c r="Y176" s="47">
        <f t="array" ref="Y176">IF($F176=Y$6,0,SUM(($E176=1)*(Y$165=1)*(Y$6=core.xy.sgsn)*($F176=$F$166:$F$190)))</f>
        <v>0</v>
      </c>
      <c r="Z176" s="47">
        <f t="array" ref="Z176">IF($F176=Z$6,0,SUM(($E176=1)*(Z$165=1)*(Z$6=core.xy.sgsn)*($F176=$F$166:$F$190)))</f>
        <v>0</v>
      </c>
      <c r="AA176" s="47">
        <f t="array" ref="AA176">IF($F176=AA$6,0,SUM(($E176=1)*(AA$165=1)*(AA$6=core.xy.sgsn)*($F176=$F$166:$F$190)))</f>
        <v>0</v>
      </c>
      <c r="AB176" s="47">
        <f t="array" ref="AB176">IF($F176=AB$6,0,SUM(($E176=1)*(AB$165=1)*(AB$6=core.xy.sgsn)*($F176=$F$166:$F$190)))</f>
        <v>0</v>
      </c>
      <c r="AC176" s="47">
        <f t="array" ref="AC176">IF($F176=AC$6,0,SUM(($E176=1)*(AC$165=1)*(AC$6=core.xy.sgsn)*($F176=$F$166:$F$190)))</f>
        <v>0</v>
      </c>
      <c r="AD176" s="47">
        <f t="array" ref="AD176">IF($F176=AD$6,0,SUM(($E176=1)*(AD$165=1)*(AD$6=core.xy.sgsn)*($F176=$F$166:$F$190)))</f>
        <v>0</v>
      </c>
      <c r="AE176" s="47">
        <f t="array" ref="AE176">IF($F176=AE$6,0,SUM(($E176=1)*(AE$165=1)*(AE$6=core.xy.sgsn)*($F176=$F$166:$F$190)))</f>
        <v>0</v>
      </c>
      <c r="AF176" s="47">
        <f t="array" ref="AF176">IF($F176=AF$6,0,SUM(($E176=1)*(AF$165=1)*(AF$6=core.xy.sgsn)*($F176=$F$166:$F$190)))</f>
        <v>0</v>
      </c>
      <c r="AG176" s="47">
        <f t="array" ref="AG176">IF($F176=AG$6,0,SUM(($E176=1)*(AG$165=1)*(AG$6=core.xy.sgsn)*($F176=$F$166:$F$190)))</f>
        <v>0</v>
      </c>
      <c r="AH176" s="47">
        <f t="array" ref="AH176">IF($F176=AH$6,0,SUM(($E176=1)*(AH$165=1)*(AH$6=core.xy.sgsn)*($F176=$F$166:$F$190)))</f>
        <v>0</v>
      </c>
      <c r="AI176" s="47">
        <f t="array" ref="AI176">IF($F176=AI$6,0,SUM(($E176=1)*(AI$165=1)*(AI$6=core.xy.sgsn)*($F176=$F$166:$F$190)))</f>
        <v>0</v>
      </c>
      <c r="AJ176" s="47">
        <f t="array" ref="AJ176">IF($F176=AJ$6,0,SUM(($E176=1)*(AJ$165=1)*(AJ$6=core.xy.sgsn)*($F176=$F$166:$F$190)))</f>
        <v>0</v>
      </c>
    </row>
    <row r="177" spans="4:36" outlineLevel="2" x14ac:dyDescent="0.3">
      <c r="E177" s="33">
        <f t="shared" si="14"/>
        <v>0</v>
      </c>
      <c r="F177" s="70">
        <v>12</v>
      </c>
      <c r="G177" s="71" t="str">
        <f t="shared" si="15"/>
        <v>Junín</v>
      </c>
      <c r="L177" s="47">
        <f t="array" ref="L177">IF($F177=L$6,0,SUM(($E177=1)*(L$165=1)*(L$6=core.xy.sgsn)*($F177=$F$166:$F$190)))</f>
        <v>0</v>
      </c>
      <c r="M177" s="47">
        <f t="array" ref="M177">IF($F177=M$6,0,SUM(($E177=1)*(M$165=1)*(M$6=core.xy.sgsn)*($F177=$F$166:$F$190)))</f>
        <v>0</v>
      </c>
      <c r="N177" s="47">
        <f t="array" ref="N177">IF($F177=N$6,0,SUM(($E177=1)*(N$165=1)*(N$6=core.xy.sgsn)*($F177=$F$166:$F$190)))</f>
        <v>0</v>
      </c>
      <c r="O177" s="47">
        <f t="array" ref="O177">IF($F177=O$6,0,SUM(($E177=1)*(O$165=1)*(O$6=core.xy.sgsn)*($F177=$F$166:$F$190)))</f>
        <v>0</v>
      </c>
      <c r="P177" s="47">
        <f t="array" ref="P177">IF($F177=P$6,0,SUM(($E177=1)*(P$165=1)*(P$6=core.xy.sgsn)*($F177=$F$166:$F$190)))</f>
        <v>0</v>
      </c>
      <c r="Q177" s="47">
        <f t="array" ref="Q177">IF($F177=Q$6,0,SUM(($E177=1)*(Q$165=1)*(Q$6=core.xy.sgsn)*($F177=$F$166:$F$190)))</f>
        <v>0</v>
      </c>
      <c r="R177" s="47">
        <f t="array" ref="R177">IF($F177=R$6,0,SUM(($E177=1)*(R$165=1)*(R$6=core.xy.sgsn)*($F177=$F$166:$F$190)))</f>
        <v>0</v>
      </c>
      <c r="S177" s="47">
        <f t="array" ref="S177">IF($F177=S$6,0,SUM(($E177=1)*(S$165=1)*(S$6=core.xy.sgsn)*($F177=$F$166:$F$190)))</f>
        <v>0</v>
      </c>
      <c r="T177" s="47">
        <f t="array" ref="T177">IF($F177=T$6,0,SUM(($E177=1)*(T$165=1)*(T$6=core.xy.sgsn)*($F177=$F$166:$F$190)))</f>
        <v>0</v>
      </c>
      <c r="U177" s="47">
        <f t="array" ref="U177">IF($F177=U$6,0,SUM(($E177=1)*(U$165=1)*(U$6=core.xy.sgsn)*($F177=$F$166:$F$190)))</f>
        <v>0</v>
      </c>
      <c r="V177" s="47">
        <f t="array" ref="V177">IF($F177=V$6,0,SUM(($E177=1)*(V$165=1)*(V$6=core.xy.sgsn)*($F177=$F$166:$F$190)))</f>
        <v>0</v>
      </c>
      <c r="W177" s="47">
        <f t="array" ref="W177">IF($F177=W$6,0,SUM(($E177=1)*(W$165=1)*(W$6=core.xy.sgsn)*($F177=$F$166:$F$190)))</f>
        <v>0</v>
      </c>
      <c r="X177" s="47">
        <f t="array" ref="X177">IF($F177=X$6,0,SUM(($E177=1)*(X$165=1)*(X$6=core.xy.sgsn)*($F177=$F$166:$F$190)))</f>
        <v>0</v>
      </c>
      <c r="Y177" s="47">
        <f t="array" ref="Y177">IF($F177=Y$6,0,SUM(($E177=1)*(Y$165=1)*(Y$6=core.xy.sgsn)*($F177=$F$166:$F$190)))</f>
        <v>0</v>
      </c>
      <c r="Z177" s="47">
        <f t="array" ref="Z177">IF($F177=Z$6,0,SUM(($E177=1)*(Z$165=1)*(Z$6=core.xy.sgsn)*($F177=$F$166:$F$190)))</f>
        <v>0</v>
      </c>
      <c r="AA177" s="47">
        <f t="array" ref="AA177">IF($F177=AA$6,0,SUM(($E177=1)*(AA$165=1)*(AA$6=core.xy.sgsn)*($F177=$F$166:$F$190)))</f>
        <v>0</v>
      </c>
      <c r="AB177" s="47">
        <f t="array" ref="AB177">IF($F177=AB$6,0,SUM(($E177=1)*(AB$165=1)*(AB$6=core.xy.sgsn)*($F177=$F$166:$F$190)))</f>
        <v>0</v>
      </c>
      <c r="AC177" s="47">
        <f t="array" ref="AC177">IF($F177=AC$6,0,SUM(($E177=1)*(AC$165=1)*(AC$6=core.xy.sgsn)*($F177=$F$166:$F$190)))</f>
        <v>0</v>
      </c>
      <c r="AD177" s="47">
        <f t="array" ref="AD177">IF($F177=AD$6,0,SUM(($E177=1)*(AD$165=1)*(AD$6=core.xy.sgsn)*($F177=$F$166:$F$190)))</f>
        <v>0</v>
      </c>
      <c r="AE177" s="47">
        <f t="array" ref="AE177">IF($F177=AE$6,0,SUM(($E177=1)*(AE$165=1)*(AE$6=core.xy.sgsn)*($F177=$F$166:$F$190)))</f>
        <v>0</v>
      </c>
      <c r="AF177" s="47">
        <f t="array" ref="AF177">IF($F177=AF$6,0,SUM(($E177=1)*(AF$165=1)*(AF$6=core.xy.sgsn)*($F177=$F$166:$F$190)))</f>
        <v>0</v>
      </c>
      <c r="AG177" s="47">
        <f t="array" ref="AG177">IF($F177=AG$6,0,SUM(($E177=1)*(AG$165=1)*(AG$6=core.xy.sgsn)*($F177=$F$166:$F$190)))</f>
        <v>0</v>
      </c>
      <c r="AH177" s="47">
        <f t="array" ref="AH177">IF($F177=AH$6,0,SUM(($E177=1)*(AH$165=1)*(AH$6=core.xy.sgsn)*($F177=$F$166:$F$190)))</f>
        <v>0</v>
      </c>
      <c r="AI177" s="47">
        <f t="array" ref="AI177">IF($F177=AI$6,0,SUM(($E177=1)*(AI$165=1)*(AI$6=core.xy.sgsn)*($F177=$F$166:$F$190)))</f>
        <v>0</v>
      </c>
      <c r="AJ177" s="47">
        <f t="array" ref="AJ177">IF($F177=AJ$6,0,SUM(($E177=1)*(AJ$165=1)*(AJ$6=core.xy.sgsn)*($F177=$F$166:$F$190)))</f>
        <v>0</v>
      </c>
    </row>
    <row r="178" spans="4:36" outlineLevel="2" x14ac:dyDescent="0.3">
      <c r="E178" s="33">
        <f t="shared" si="14"/>
        <v>0</v>
      </c>
      <c r="F178" s="70">
        <v>13</v>
      </c>
      <c r="G178" s="71" t="str">
        <f t="shared" si="15"/>
        <v>La Libertad</v>
      </c>
      <c r="L178" s="47">
        <f t="array" ref="L178">IF($F178=L$6,0,SUM(($E178=1)*(L$165=1)*(L$6=core.xy.sgsn)*($F178=$F$166:$F$190)))</f>
        <v>0</v>
      </c>
      <c r="M178" s="47">
        <f t="array" ref="M178">IF($F178=M$6,0,SUM(($E178=1)*(M$165=1)*(M$6=core.xy.sgsn)*($F178=$F$166:$F$190)))</f>
        <v>0</v>
      </c>
      <c r="N178" s="47">
        <f t="array" ref="N178">IF($F178=N$6,0,SUM(($E178=1)*(N$165=1)*(N$6=core.xy.sgsn)*($F178=$F$166:$F$190)))</f>
        <v>0</v>
      </c>
      <c r="O178" s="47">
        <f t="array" ref="O178">IF($F178=O$6,0,SUM(($E178=1)*(O$165=1)*(O$6=core.xy.sgsn)*($F178=$F$166:$F$190)))</f>
        <v>0</v>
      </c>
      <c r="P178" s="47">
        <f t="array" ref="P178">IF($F178=P$6,0,SUM(($E178=1)*(P$165=1)*(P$6=core.xy.sgsn)*($F178=$F$166:$F$190)))</f>
        <v>0</v>
      </c>
      <c r="Q178" s="47">
        <f t="array" ref="Q178">IF($F178=Q$6,0,SUM(($E178=1)*(Q$165=1)*(Q$6=core.xy.sgsn)*($F178=$F$166:$F$190)))</f>
        <v>0</v>
      </c>
      <c r="R178" s="47">
        <f t="array" ref="R178">IF($F178=R$6,0,SUM(($E178=1)*(R$165=1)*(R$6=core.xy.sgsn)*($F178=$F$166:$F$190)))</f>
        <v>0</v>
      </c>
      <c r="S178" s="47">
        <f t="array" ref="S178">IF($F178=S$6,0,SUM(($E178=1)*(S$165=1)*(S$6=core.xy.sgsn)*($F178=$F$166:$F$190)))</f>
        <v>0</v>
      </c>
      <c r="T178" s="47">
        <f t="array" ref="T178">IF($F178=T$6,0,SUM(($E178=1)*(T$165=1)*(T$6=core.xy.sgsn)*($F178=$F$166:$F$190)))</f>
        <v>0</v>
      </c>
      <c r="U178" s="47">
        <f t="array" ref="U178">IF($F178=U$6,0,SUM(($E178=1)*(U$165=1)*(U$6=core.xy.sgsn)*($F178=$F$166:$F$190)))</f>
        <v>0</v>
      </c>
      <c r="V178" s="47">
        <f t="array" ref="V178">IF($F178=V$6,0,SUM(($E178=1)*(V$165=1)*(V$6=core.xy.sgsn)*($F178=$F$166:$F$190)))</f>
        <v>0</v>
      </c>
      <c r="W178" s="47">
        <f t="array" ref="W178">IF($F178=W$6,0,SUM(($E178=1)*(W$165=1)*(W$6=core.xy.sgsn)*($F178=$F$166:$F$190)))</f>
        <v>0</v>
      </c>
      <c r="X178" s="47">
        <f t="array" ref="X178">IF($F178=X$6,0,SUM(($E178=1)*(X$165=1)*(X$6=core.xy.sgsn)*($F178=$F$166:$F$190)))</f>
        <v>0</v>
      </c>
      <c r="Y178" s="47">
        <f t="array" ref="Y178">IF($F178=Y$6,0,SUM(($E178=1)*(Y$165=1)*(Y$6=core.xy.sgsn)*($F178=$F$166:$F$190)))</f>
        <v>0</v>
      </c>
      <c r="Z178" s="47">
        <f t="array" ref="Z178">IF($F178=Z$6,0,SUM(($E178=1)*(Z$165=1)*(Z$6=core.xy.sgsn)*($F178=$F$166:$F$190)))</f>
        <v>0</v>
      </c>
      <c r="AA178" s="47">
        <f t="array" ref="AA178">IF($F178=AA$6,0,SUM(($E178=1)*(AA$165=1)*(AA$6=core.xy.sgsn)*($F178=$F$166:$F$190)))</f>
        <v>0</v>
      </c>
      <c r="AB178" s="47">
        <f t="array" ref="AB178">IF($F178=AB$6,0,SUM(($E178=1)*(AB$165=1)*(AB$6=core.xy.sgsn)*($F178=$F$166:$F$190)))</f>
        <v>0</v>
      </c>
      <c r="AC178" s="47">
        <f t="array" ref="AC178">IF($F178=AC$6,0,SUM(($E178=1)*(AC$165=1)*(AC$6=core.xy.sgsn)*($F178=$F$166:$F$190)))</f>
        <v>0</v>
      </c>
      <c r="AD178" s="47">
        <f t="array" ref="AD178">IF($F178=AD$6,0,SUM(($E178=1)*(AD$165=1)*(AD$6=core.xy.sgsn)*($F178=$F$166:$F$190)))</f>
        <v>0</v>
      </c>
      <c r="AE178" s="47">
        <f t="array" ref="AE178">IF($F178=AE$6,0,SUM(($E178=1)*(AE$165=1)*(AE$6=core.xy.sgsn)*($F178=$F$166:$F$190)))</f>
        <v>0</v>
      </c>
      <c r="AF178" s="47">
        <f t="array" ref="AF178">IF($F178=AF$6,0,SUM(($E178=1)*(AF$165=1)*(AF$6=core.xy.sgsn)*($F178=$F$166:$F$190)))</f>
        <v>0</v>
      </c>
      <c r="AG178" s="47">
        <f t="array" ref="AG178">IF($F178=AG$6,0,SUM(($E178=1)*(AG$165=1)*(AG$6=core.xy.sgsn)*($F178=$F$166:$F$190)))</f>
        <v>0</v>
      </c>
      <c r="AH178" s="47">
        <f t="array" ref="AH178">IF($F178=AH$6,0,SUM(($E178=1)*(AH$165=1)*(AH$6=core.xy.sgsn)*($F178=$F$166:$F$190)))</f>
        <v>0</v>
      </c>
      <c r="AI178" s="47">
        <f t="array" ref="AI178">IF($F178=AI$6,0,SUM(($E178=1)*(AI$165=1)*(AI$6=core.xy.sgsn)*($F178=$F$166:$F$190)))</f>
        <v>0</v>
      </c>
      <c r="AJ178" s="47">
        <f t="array" ref="AJ178">IF($F178=AJ$6,0,SUM(($E178=1)*(AJ$165=1)*(AJ$6=core.xy.sgsn)*($F178=$F$166:$F$190)))</f>
        <v>0</v>
      </c>
    </row>
    <row r="179" spans="4:36" outlineLevel="2" x14ac:dyDescent="0.3">
      <c r="E179" s="33">
        <f t="shared" si="14"/>
        <v>0</v>
      </c>
      <c r="F179" s="70">
        <v>14</v>
      </c>
      <c r="G179" s="71" t="str">
        <f t="shared" si="15"/>
        <v>Lambayeque</v>
      </c>
      <c r="L179" s="47">
        <f t="array" ref="L179">IF($F179=L$6,0,SUM(($E179=1)*(L$165=1)*(L$6=core.xy.sgsn)*($F179=$F$166:$F$190)))</f>
        <v>0</v>
      </c>
      <c r="M179" s="47">
        <f t="array" ref="M179">IF($F179=M$6,0,SUM(($E179=1)*(M$165=1)*(M$6=core.xy.sgsn)*($F179=$F$166:$F$190)))</f>
        <v>0</v>
      </c>
      <c r="N179" s="47">
        <f t="array" ref="N179">IF($F179=N$6,0,SUM(($E179=1)*(N$165=1)*(N$6=core.xy.sgsn)*($F179=$F$166:$F$190)))</f>
        <v>0</v>
      </c>
      <c r="O179" s="47">
        <f t="array" ref="O179">IF($F179=O$6,0,SUM(($E179=1)*(O$165=1)*(O$6=core.xy.sgsn)*($F179=$F$166:$F$190)))</f>
        <v>0</v>
      </c>
      <c r="P179" s="47">
        <f t="array" ref="P179">IF($F179=P$6,0,SUM(($E179=1)*(P$165=1)*(P$6=core.xy.sgsn)*($F179=$F$166:$F$190)))</f>
        <v>0</v>
      </c>
      <c r="Q179" s="47">
        <f t="array" ref="Q179">IF($F179=Q$6,0,SUM(($E179=1)*(Q$165=1)*(Q$6=core.xy.sgsn)*($F179=$F$166:$F$190)))</f>
        <v>0</v>
      </c>
      <c r="R179" s="47">
        <f t="array" ref="R179">IF($F179=R$6,0,SUM(($E179=1)*(R$165=1)*(R$6=core.xy.sgsn)*($F179=$F$166:$F$190)))</f>
        <v>0</v>
      </c>
      <c r="S179" s="47">
        <f t="array" ref="S179">IF($F179=S$6,0,SUM(($E179=1)*(S$165=1)*(S$6=core.xy.sgsn)*($F179=$F$166:$F$190)))</f>
        <v>0</v>
      </c>
      <c r="T179" s="47">
        <f t="array" ref="T179">IF($F179=T$6,0,SUM(($E179=1)*(T$165=1)*(T$6=core.xy.sgsn)*($F179=$F$166:$F$190)))</f>
        <v>0</v>
      </c>
      <c r="U179" s="47">
        <f t="array" ref="U179">IF($F179=U$6,0,SUM(($E179=1)*(U$165=1)*(U$6=core.xy.sgsn)*($F179=$F$166:$F$190)))</f>
        <v>0</v>
      </c>
      <c r="V179" s="47">
        <f t="array" ref="V179">IF($F179=V$6,0,SUM(($E179=1)*(V$165=1)*(V$6=core.xy.sgsn)*($F179=$F$166:$F$190)))</f>
        <v>0</v>
      </c>
      <c r="W179" s="47">
        <f t="array" ref="W179">IF($F179=W$6,0,SUM(($E179=1)*(W$165=1)*(W$6=core.xy.sgsn)*($F179=$F$166:$F$190)))</f>
        <v>0</v>
      </c>
      <c r="X179" s="47">
        <f t="array" ref="X179">IF($F179=X$6,0,SUM(($E179=1)*(X$165=1)*(X$6=core.xy.sgsn)*($F179=$F$166:$F$190)))</f>
        <v>0</v>
      </c>
      <c r="Y179" s="47">
        <f t="array" ref="Y179">IF($F179=Y$6,0,SUM(($E179=1)*(Y$165=1)*(Y$6=core.xy.sgsn)*($F179=$F$166:$F$190)))</f>
        <v>0</v>
      </c>
      <c r="Z179" s="47">
        <f t="array" ref="Z179">IF($F179=Z$6,0,SUM(($E179=1)*(Z$165=1)*(Z$6=core.xy.sgsn)*($F179=$F$166:$F$190)))</f>
        <v>0</v>
      </c>
      <c r="AA179" s="47">
        <f t="array" ref="AA179">IF($F179=AA$6,0,SUM(($E179=1)*(AA$165=1)*(AA$6=core.xy.sgsn)*($F179=$F$166:$F$190)))</f>
        <v>0</v>
      </c>
      <c r="AB179" s="47">
        <f t="array" ref="AB179">IF($F179=AB$6,0,SUM(($E179=1)*(AB$165=1)*(AB$6=core.xy.sgsn)*($F179=$F$166:$F$190)))</f>
        <v>0</v>
      </c>
      <c r="AC179" s="47">
        <f t="array" ref="AC179">IF($F179=AC$6,0,SUM(($E179=1)*(AC$165=1)*(AC$6=core.xy.sgsn)*($F179=$F$166:$F$190)))</f>
        <v>0</v>
      </c>
      <c r="AD179" s="47">
        <f t="array" ref="AD179">IF($F179=AD$6,0,SUM(($E179=1)*(AD$165=1)*(AD$6=core.xy.sgsn)*($F179=$F$166:$F$190)))</f>
        <v>0</v>
      </c>
      <c r="AE179" s="47">
        <f t="array" ref="AE179">IF($F179=AE$6,0,SUM(($E179=1)*(AE$165=1)*(AE$6=core.xy.sgsn)*($F179=$F$166:$F$190)))</f>
        <v>0</v>
      </c>
      <c r="AF179" s="47">
        <f t="array" ref="AF179">IF($F179=AF$6,0,SUM(($E179=1)*(AF$165=1)*(AF$6=core.xy.sgsn)*($F179=$F$166:$F$190)))</f>
        <v>0</v>
      </c>
      <c r="AG179" s="47">
        <f t="array" ref="AG179">IF($F179=AG$6,0,SUM(($E179=1)*(AG$165=1)*(AG$6=core.xy.sgsn)*($F179=$F$166:$F$190)))</f>
        <v>0</v>
      </c>
      <c r="AH179" s="47">
        <f t="array" ref="AH179">IF($F179=AH$6,0,SUM(($E179=1)*(AH$165=1)*(AH$6=core.xy.sgsn)*($F179=$F$166:$F$190)))</f>
        <v>0</v>
      </c>
      <c r="AI179" s="47">
        <f t="array" ref="AI179">IF($F179=AI$6,0,SUM(($E179=1)*(AI$165=1)*(AI$6=core.xy.sgsn)*($F179=$F$166:$F$190)))</f>
        <v>0</v>
      </c>
      <c r="AJ179" s="47">
        <f t="array" ref="AJ179">IF($F179=AJ$6,0,SUM(($E179=1)*(AJ$165=1)*(AJ$6=core.xy.sgsn)*($F179=$F$166:$F$190)))</f>
        <v>0</v>
      </c>
    </row>
    <row r="180" spans="4:36" outlineLevel="2" x14ac:dyDescent="0.3">
      <c r="E180" s="33">
        <f t="shared" si="14"/>
        <v>0</v>
      </c>
      <c r="F180" s="70">
        <v>15</v>
      </c>
      <c r="G180" s="71" t="str">
        <f t="shared" si="15"/>
        <v>Lima</v>
      </c>
      <c r="L180" s="47">
        <f t="array" ref="L180">IF($F180=L$6,0,SUM(($E180=1)*(L$165=1)*(L$6=core.xy.sgsn)*($F180=$F$166:$F$190)))</f>
        <v>0</v>
      </c>
      <c r="M180" s="47">
        <f t="array" ref="M180">IF($F180=M$6,0,SUM(($E180=1)*(M$165=1)*(M$6=core.xy.sgsn)*($F180=$F$166:$F$190)))</f>
        <v>0</v>
      </c>
      <c r="N180" s="47">
        <f t="array" ref="N180">IF($F180=N$6,0,SUM(($E180=1)*(N$165=1)*(N$6=core.xy.sgsn)*($F180=$F$166:$F$190)))</f>
        <v>0</v>
      </c>
      <c r="O180" s="47">
        <f t="array" ref="O180">IF($F180=O$6,0,SUM(($E180=1)*(O$165=1)*(O$6=core.xy.sgsn)*($F180=$F$166:$F$190)))</f>
        <v>0</v>
      </c>
      <c r="P180" s="47">
        <f t="array" ref="P180">IF($F180=P$6,0,SUM(($E180=1)*(P$165=1)*(P$6=core.xy.sgsn)*($F180=$F$166:$F$190)))</f>
        <v>0</v>
      </c>
      <c r="Q180" s="47">
        <f t="array" ref="Q180">IF($F180=Q$6,0,SUM(($E180=1)*(Q$165=1)*(Q$6=core.xy.sgsn)*($F180=$F$166:$F$190)))</f>
        <v>0</v>
      </c>
      <c r="R180" s="47">
        <f t="array" ref="R180">IF($F180=R$6,0,SUM(($E180=1)*(R$165=1)*(R$6=core.xy.sgsn)*($F180=$F$166:$F$190)))</f>
        <v>0</v>
      </c>
      <c r="S180" s="47">
        <f t="array" ref="S180">IF($F180=S$6,0,SUM(($E180=1)*(S$165=1)*(S$6=core.xy.sgsn)*($F180=$F$166:$F$190)))</f>
        <v>0</v>
      </c>
      <c r="T180" s="47">
        <f t="array" ref="T180">IF($F180=T$6,0,SUM(($E180=1)*(T$165=1)*(T$6=core.xy.sgsn)*($F180=$F$166:$F$190)))</f>
        <v>0</v>
      </c>
      <c r="U180" s="47">
        <f t="array" ref="U180">IF($F180=U$6,0,SUM(($E180=1)*(U$165=1)*(U$6=core.xy.sgsn)*($F180=$F$166:$F$190)))</f>
        <v>0</v>
      </c>
      <c r="V180" s="47">
        <f t="array" ref="V180">IF($F180=V$6,0,SUM(($E180=1)*(V$165=1)*(V$6=core.xy.sgsn)*($F180=$F$166:$F$190)))</f>
        <v>0</v>
      </c>
      <c r="W180" s="47">
        <f t="array" ref="W180">IF($F180=W$6,0,SUM(($E180=1)*(W$165=1)*(W$6=core.xy.sgsn)*($F180=$F$166:$F$190)))</f>
        <v>0</v>
      </c>
      <c r="X180" s="47">
        <f t="array" ref="X180">IF($F180=X$6,0,SUM(($E180=1)*(X$165=1)*(X$6=core.xy.sgsn)*($F180=$F$166:$F$190)))</f>
        <v>0</v>
      </c>
      <c r="Y180" s="47">
        <f t="array" ref="Y180">IF($F180=Y$6,0,SUM(($E180=1)*(Y$165=1)*(Y$6=core.xy.sgsn)*($F180=$F$166:$F$190)))</f>
        <v>0</v>
      </c>
      <c r="Z180" s="47">
        <f t="array" ref="Z180">IF($F180=Z$6,0,SUM(($E180=1)*(Z$165=1)*(Z$6=core.xy.sgsn)*($F180=$F$166:$F$190)))</f>
        <v>0</v>
      </c>
      <c r="AA180" s="47">
        <f t="array" ref="AA180">IF($F180=AA$6,0,SUM(($E180=1)*(AA$165=1)*(AA$6=core.xy.sgsn)*($F180=$F$166:$F$190)))</f>
        <v>0</v>
      </c>
      <c r="AB180" s="47">
        <f t="array" ref="AB180">IF($F180=AB$6,0,SUM(($E180=1)*(AB$165=1)*(AB$6=core.xy.sgsn)*($F180=$F$166:$F$190)))</f>
        <v>0</v>
      </c>
      <c r="AC180" s="47">
        <f t="array" ref="AC180">IF($F180=AC$6,0,SUM(($E180=1)*(AC$165=1)*(AC$6=core.xy.sgsn)*($F180=$F$166:$F$190)))</f>
        <v>0</v>
      </c>
      <c r="AD180" s="47">
        <f t="array" ref="AD180">IF($F180=AD$6,0,SUM(($E180=1)*(AD$165=1)*(AD$6=core.xy.sgsn)*($F180=$F$166:$F$190)))</f>
        <v>0</v>
      </c>
      <c r="AE180" s="47">
        <f t="array" ref="AE180">IF($F180=AE$6,0,SUM(($E180=1)*(AE$165=1)*(AE$6=core.xy.sgsn)*($F180=$F$166:$F$190)))</f>
        <v>0</v>
      </c>
      <c r="AF180" s="47">
        <f t="array" ref="AF180">IF($F180=AF$6,0,SUM(($E180=1)*(AF$165=1)*(AF$6=core.xy.sgsn)*($F180=$F$166:$F$190)))</f>
        <v>0</v>
      </c>
      <c r="AG180" s="47">
        <f t="array" ref="AG180">IF($F180=AG$6,0,SUM(($E180=1)*(AG$165=1)*(AG$6=core.xy.sgsn)*($F180=$F$166:$F$190)))</f>
        <v>0</v>
      </c>
      <c r="AH180" s="47">
        <f t="array" ref="AH180">IF($F180=AH$6,0,SUM(($E180=1)*(AH$165=1)*(AH$6=core.xy.sgsn)*($F180=$F$166:$F$190)))</f>
        <v>0</v>
      </c>
      <c r="AI180" s="47">
        <f t="array" ref="AI180">IF($F180=AI$6,0,SUM(($E180=1)*(AI$165=1)*(AI$6=core.xy.sgsn)*($F180=$F$166:$F$190)))</f>
        <v>0</v>
      </c>
      <c r="AJ180" s="47">
        <f t="array" ref="AJ180">IF($F180=AJ$6,0,SUM(($E180=1)*(AJ$165=1)*(AJ$6=core.xy.sgsn)*($F180=$F$166:$F$190)))</f>
        <v>0</v>
      </c>
    </row>
    <row r="181" spans="4:36" outlineLevel="2" x14ac:dyDescent="0.3">
      <c r="E181" s="33">
        <f t="shared" si="14"/>
        <v>1</v>
      </c>
      <c r="F181" s="70">
        <v>16</v>
      </c>
      <c r="G181" s="71" t="str">
        <f t="shared" si="15"/>
        <v>Loreto</v>
      </c>
      <c r="L181" s="47">
        <f t="array" ref="L181">IF($F181=L$6,0,SUM(($E181=1)*(L$165=1)*(L$6=core.xy.sgsn)*($F181=$F$166:$F$190)))</f>
        <v>0</v>
      </c>
      <c r="M181" s="47">
        <f t="array" ref="M181">IF($F181=M$6,0,SUM(($E181=1)*(M$165=1)*(M$6=core.xy.sgsn)*($F181=$F$166:$F$190)))</f>
        <v>0</v>
      </c>
      <c r="N181" s="47">
        <f t="array" ref="N181">IF($F181=N$6,0,SUM(($E181=1)*(N$165=1)*(N$6=core.xy.sgsn)*($F181=$F$166:$F$190)))</f>
        <v>0</v>
      </c>
      <c r="O181" s="47">
        <f t="array" ref="O181">IF($F181=O$6,0,SUM(($E181=1)*(O$165=1)*(O$6=core.xy.sgsn)*($F181=$F$166:$F$190)))</f>
        <v>0</v>
      </c>
      <c r="P181" s="47">
        <f t="array" ref="P181">IF($F181=P$6,0,SUM(($E181=1)*(P$165=1)*(P$6=core.xy.sgsn)*($F181=$F$166:$F$190)))</f>
        <v>0</v>
      </c>
      <c r="Q181" s="47">
        <f t="array" ref="Q181">IF($F181=Q$6,0,SUM(($E181=1)*(Q$165=1)*(Q$6=core.xy.sgsn)*($F181=$F$166:$F$190)))</f>
        <v>0</v>
      </c>
      <c r="R181" s="47">
        <f t="array" ref="R181">IF($F181=R$6,0,SUM(($E181=1)*(R$165=1)*(R$6=core.xy.sgsn)*($F181=$F$166:$F$190)))</f>
        <v>0</v>
      </c>
      <c r="S181" s="47">
        <f t="array" ref="S181">IF($F181=S$6,0,SUM(($E181=1)*(S$165=1)*(S$6=core.xy.sgsn)*($F181=$F$166:$F$190)))</f>
        <v>0</v>
      </c>
      <c r="T181" s="47">
        <f t="array" ref="T181">IF($F181=T$6,0,SUM(($E181=1)*(T$165=1)*(T$6=core.xy.sgsn)*($F181=$F$166:$F$190)))</f>
        <v>0</v>
      </c>
      <c r="U181" s="47">
        <f t="array" ref="U181">IF($F181=U$6,0,SUM(($E181=1)*(U$165=1)*(U$6=core.xy.sgsn)*($F181=$F$166:$F$190)))</f>
        <v>0</v>
      </c>
      <c r="V181" s="47">
        <f t="array" ref="V181">IF($F181=V$6,0,SUM(($E181=1)*(V$165=1)*(V$6=core.xy.sgsn)*($F181=$F$166:$F$190)))</f>
        <v>0</v>
      </c>
      <c r="W181" s="47">
        <f t="array" ref="W181">IF($F181=W$6,0,SUM(($E181=1)*(W$165=1)*(W$6=core.xy.sgsn)*($F181=$F$166:$F$190)))</f>
        <v>0</v>
      </c>
      <c r="X181" s="47">
        <f t="array" ref="X181">IF($F181=X$6,0,SUM(($E181=1)*(X$165=1)*(X$6=core.xy.sgsn)*($F181=$F$166:$F$190)))</f>
        <v>0</v>
      </c>
      <c r="Y181" s="47">
        <f t="array" ref="Y181">IF($F181=Y$6,0,SUM(($E181=1)*(Y$165=1)*(Y$6=core.xy.sgsn)*($F181=$F$166:$F$190)))</f>
        <v>0</v>
      </c>
      <c r="Z181" s="47">
        <f t="array" ref="Z181">IF($F181=Z$6,0,SUM(($E181=1)*(Z$165=1)*(Z$6=core.xy.sgsn)*($F181=$F$166:$F$190)))</f>
        <v>0</v>
      </c>
      <c r="AA181" s="47">
        <f t="array" ref="AA181">IF($F181=AA$6,0,SUM(($E181=1)*(AA$165=1)*(AA$6=core.xy.sgsn)*($F181=$F$166:$F$190)))</f>
        <v>0</v>
      </c>
      <c r="AB181" s="47">
        <f t="array" ref="AB181">IF($F181=AB$6,0,SUM(($E181=1)*(AB$165=1)*(AB$6=core.xy.sgsn)*($F181=$F$166:$F$190)))</f>
        <v>0</v>
      </c>
      <c r="AC181" s="47">
        <f t="array" ref="AC181">IF($F181=AC$6,0,SUM(($E181=1)*(AC$165=1)*(AC$6=core.xy.sgsn)*($F181=$F$166:$F$190)))</f>
        <v>0</v>
      </c>
      <c r="AD181" s="47">
        <f t="array" ref="AD181">IF($F181=AD$6,0,SUM(($E181=1)*(AD$165=1)*(AD$6=core.xy.sgsn)*($F181=$F$166:$F$190)))</f>
        <v>0</v>
      </c>
      <c r="AE181" s="47">
        <f t="array" ref="AE181">IF($F181=AE$6,0,SUM(($E181=1)*(AE$165=1)*(AE$6=core.xy.sgsn)*($F181=$F$166:$F$190)))</f>
        <v>0</v>
      </c>
      <c r="AF181" s="47">
        <f t="array" ref="AF181">IF($F181=AF$6,0,SUM(($E181=1)*(AF$165=1)*(AF$6=core.xy.sgsn)*($F181=$F$166:$F$190)))</f>
        <v>0</v>
      </c>
      <c r="AG181" s="47">
        <f t="array" ref="AG181">IF($F181=AG$6,0,SUM(($E181=1)*(AG$165=1)*(AG$6=core.xy.sgsn)*($F181=$F$166:$F$190)))</f>
        <v>0</v>
      </c>
      <c r="AH181" s="47">
        <f t="array" ref="AH181">IF($F181=AH$6,0,SUM(($E181=1)*(AH$165=1)*(AH$6=core.xy.sgsn)*($F181=$F$166:$F$190)))</f>
        <v>0</v>
      </c>
      <c r="AI181" s="47">
        <f t="array" ref="AI181">IF($F181=AI$6,0,SUM(($E181=1)*(AI$165=1)*(AI$6=core.xy.sgsn)*($F181=$F$166:$F$190)))</f>
        <v>0</v>
      </c>
      <c r="AJ181" s="47">
        <f t="array" ref="AJ181">IF($F181=AJ$6,0,SUM(($E181=1)*(AJ$165=1)*(AJ$6=core.xy.sgsn)*($F181=$F$166:$F$190)))</f>
        <v>0</v>
      </c>
    </row>
    <row r="182" spans="4:36" outlineLevel="2" x14ac:dyDescent="0.3">
      <c r="E182" s="33">
        <f t="shared" si="14"/>
        <v>0</v>
      </c>
      <c r="F182" s="70">
        <v>17</v>
      </c>
      <c r="G182" s="71" t="str">
        <f t="shared" si="15"/>
        <v>Madre de Dios</v>
      </c>
      <c r="L182" s="47">
        <f t="array" ref="L182">IF($F182=L$6,0,SUM(($E182=1)*(L$165=1)*(L$6=core.xy.sgsn)*($F182=$F$166:$F$190)))</f>
        <v>0</v>
      </c>
      <c r="M182" s="47">
        <f t="array" ref="M182">IF($F182=M$6,0,SUM(($E182=1)*(M$165=1)*(M$6=core.xy.sgsn)*($F182=$F$166:$F$190)))</f>
        <v>0</v>
      </c>
      <c r="N182" s="47">
        <f t="array" ref="N182">IF($F182=N$6,0,SUM(($E182=1)*(N$165=1)*(N$6=core.xy.sgsn)*($F182=$F$166:$F$190)))</f>
        <v>0</v>
      </c>
      <c r="O182" s="47">
        <f t="array" ref="O182">IF($F182=O$6,0,SUM(($E182=1)*(O$165=1)*(O$6=core.xy.sgsn)*($F182=$F$166:$F$190)))</f>
        <v>0</v>
      </c>
      <c r="P182" s="47">
        <f t="array" ref="P182">IF($F182=P$6,0,SUM(($E182=1)*(P$165=1)*(P$6=core.xy.sgsn)*($F182=$F$166:$F$190)))</f>
        <v>0</v>
      </c>
      <c r="Q182" s="47">
        <f t="array" ref="Q182">IF($F182=Q$6,0,SUM(($E182=1)*(Q$165=1)*(Q$6=core.xy.sgsn)*($F182=$F$166:$F$190)))</f>
        <v>0</v>
      </c>
      <c r="R182" s="47">
        <f t="array" ref="R182">IF($F182=R$6,0,SUM(($E182=1)*(R$165=1)*(R$6=core.xy.sgsn)*($F182=$F$166:$F$190)))</f>
        <v>0</v>
      </c>
      <c r="S182" s="47">
        <f t="array" ref="S182">IF($F182=S$6,0,SUM(($E182=1)*(S$165=1)*(S$6=core.xy.sgsn)*($F182=$F$166:$F$190)))</f>
        <v>0</v>
      </c>
      <c r="T182" s="47">
        <f t="array" ref="T182">IF($F182=T$6,0,SUM(($E182=1)*(T$165=1)*(T$6=core.xy.sgsn)*($F182=$F$166:$F$190)))</f>
        <v>0</v>
      </c>
      <c r="U182" s="47">
        <f t="array" ref="U182">IF($F182=U$6,0,SUM(($E182=1)*(U$165=1)*(U$6=core.xy.sgsn)*($F182=$F$166:$F$190)))</f>
        <v>0</v>
      </c>
      <c r="V182" s="47">
        <f t="array" ref="V182">IF($F182=V$6,0,SUM(($E182=1)*(V$165=1)*(V$6=core.xy.sgsn)*($F182=$F$166:$F$190)))</f>
        <v>0</v>
      </c>
      <c r="W182" s="47">
        <f t="array" ref="W182">IF($F182=W$6,0,SUM(($E182=1)*(W$165=1)*(W$6=core.xy.sgsn)*($F182=$F$166:$F$190)))</f>
        <v>0</v>
      </c>
      <c r="X182" s="47">
        <f t="array" ref="X182">IF($F182=X$6,0,SUM(($E182=1)*(X$165=1)*(X$6=core.xy.sgsn)*($F182=$F$166:$F$190)))</f>
        <v>0</v>
      </c>
      <c r="Y182" s="47">
        <f t="array" ref="Y182">IF($F182=Y$6,0,SUM(($E182=1)*(Y$165=1)*(Y$6=core.xy.sgsn)*($F182=$F$166:$F$190)))</f>
        <v>0</v>
      </c>
      <c r="Z182" s="47">
        <f t="array" ref="Z182">IF($F182=Z$6,0,SUM(($E182=1)*(Z$165=1)*(Z$6=core.xy.sgsn)*($F182=$F$166:$F$190)))</f>
        <v>0</v>
      </c>
      <c r="AA182" s="47">
        <f t="array" ref="AA182">IF($F182=AA$6,0,SUM(($E182=1)*(AA$165=1)*(AA$6=core.xy.sgsn)*($F182=$F$166:$F$190)))</f>
        <v>0</v>
      </c>
      <c r="AB182" s="47">
        <f t="array" ref="AB182">IF($F182=AB$6,0,SUM(($E182=1)*(AB$165=1)*(AB$6=core.xy.sgsn)*($F182=$F$166:$F$190)))</f>
        <v>0</v>
      </c>
      <c r="AC182" s="47">
        <f t="array" ref="AC182">IF($F182=AC$6,0,SUM(($E182=1)*(AC$165=1)*(AC$6=core.xy.sgsn)*($F182=$F$166:$F$190)))</f>
        <v>0</v>
      </c>
      <c r="AD182" s="47">
        <f t="array" ref="AD182">IF($F182=AD$6,0,SUM(($E182=1)*(AD$165=1)*(AD$6=core.xy.sgsn)*($F182=$F$166:$F$190)))</f>
        <v>0</v>
      </c>
      <c r="AE182" s="47">
        <f t="array" ref="AE182">IF($F182=AE$6,0,SUM(($E182=1)*(AE$165=1)*(AE$6=core.xy.sgsn)*($F182=$F$166:$F$190)))</f>
        <v>0</v>
      </c>
      <c r="AF182" s="47">
        <f t="array" ref="AF182">IF($F182=AF$6,0,SUM(($E182=1)*(AF$165=1)*(AF$6=core.xy.sgsn)*($F182=$F$166:$F$190)))</f>
        <v>0</v>
      </c>
      <c r="AG182" s="47">
        <f t="array" ref="AG182">IF($F182=AG$6,0,SUM(($E182=1)*(AG$165=1)*(AG$6=core.xy.sgsn)*($F182=$F$166:$F$190)))</f>
        <v>0</v>
      </c>
      <c r="AH182" s="47">
        <f t="array" ref="AH182">IF($F182=AH$6,0,SUM(($E182=1)*(AH$165=1)*(AH$6=core.xy.sgsn)*($F182=$F$166:$F$190)))</f>
        <v>0</v>
      </c>
      <c r="AI182" s="47">
        <f t="array" ref="AI182">IF($F182=AI$6,0,SUM(($E182=1)*(AI$165=1)*(AI$6=core.xy.sgsn)*($F182=$F$166:$F$190)))</f>
        <v>0</v>
      </c>
      <c r="AJ182" s="47">
        <f t="array" ref="AJ182">IF($F182=AJ$6,0,SUM(($E182=1)*(AJ$165=1)*(AJ$6=core.xy.sgsn)*($F182=$F$166:$F$190)))</f>
        <v>0</v>
      </c>
    </row>
    <row r="183" spans="4:36" outlineLevel="2" x14ac:dyDescent="0.3">
      <c r="E183" s="33">
        <f t="shared" si="14"/>
        <v>0</v>
      </c>
      <c r="F183" s="70">
        <v>18</v>
      </c>
      <c r="G183" s="71" t="str">
        <f t="shared" si="15"/>
        <v>Moquegua</v>
      </c>
      <c r="L183" s="47">
        <f t="array" ref="L183">IF($F183=L$6,0,SUM(($E183=1)*(L$165=1)*(L$6=core.xy.sgsn)*($F183=$F$166:$F$190)))</f>
        <v>0</v>
      </c>
      <c r="M183" s="47">
        <f t="array" ref="M183">IF($F183=M$6,0,SUM(($E183=1)*(M$165=1)*(M$6=core.xy.sgsn)*($F183=$F$166:$F$190)))</f>
        <v>0</v>
      </c>
      <c r="N183" s="47">
        <f t="array" ref="N183">IF($F183=N$6,0,SUM(($E183=1)*(N$165=1)*(N$6=core.xy.sgsn)*($F183=$F$166:$F$190)))</f>
        <v>0</v>
      </c>
      <c r="O183" s="47">
        <f t="array" ref="O183">IF($F183=O$6,0,SUM(($E183=1)*(O$165=1)*(O$6=core.xy.sgsn)*($F183=$F$166:$F$190)))</f>
        <v>0</v>
      </c>
      <c r="P183" s="47">
        <f t="array" ref="P183">IF($F183=P$6,0,SUM(($E183=1)*(P$165=1)*(P$6=core.xy.sgsn)*($F183=$F$166:$F$190)))</f>
        <v>0</v>
      </c>
      <c r="Q183" s="47">
        <f t="array" ref="Q183">IF($F183=Q$6,0,SUM(($E183=1)*(Q$165=1)*(Q$6=core.xy.sgsn)*($F183=$F$166:$F$190)))</f>
        <v>0</v>
      </c>
      <c r="R183" s="47">
        <f t="array" ref="R183">IF($F183=R$6,0,SUM(($E183=1)*(R$165=1)*(R$6=core.xy.sgsn)*($F183=$F$166:$F$190)))</f>
        <v>0</v>
      </c>
      <c r="S183" s="47">
        <f t="array" ref="S183">IF($F183=S$6,0,SUM(($E183=1)*(S$165=1)*(S$6=core.xy.sgsn)*($F183=$F$166:$F$190)))</f>
        <v>0</v>
      </c>
      <c r="T183" s="47">
        <f t="array" ref="T183">IF($F183=T$6,0,SUM(($E183=1)*(T$165=1)*(T$6=core.xy.sgsn)*($F183=$F$166:$F$190)))</f>
        <v>0</v>
      </c>
      <c r="U183" s="47">
        <f t="array" ref="U183">IF($F183=U$6,0,SUM(($E183=1)*(U$165=1)*(U$6=core.xy.sgsn)*($F183=$F$166:$F$190)))</f>
        <v>0</v>
      </c>
      <c r="V183" s="47">
        <f t="array" ref="V183">IF($F183=V$6,0,SUM(($E183=1)*(V$165=1)*(V$6=core.xy.sgsn)*($F183=$F$166:$F$190)))</f>
        <v>0</v>
      </c>
      <c r="W183" s="47">
        <f t="array" ref="W183">IF($F183=W$6,0,SUM(($E183=1)*(W$165=1)*(W$6=core.xy.sgsn)*($F183=$F$166:$F$190)))</f>
        <v>0</v>
      </c>
      <c r="X183" s="47">
        <f t="array" ref="X183">IF($F183=X$6,0,SUM(($E183=1)*(X$165=1)*(X$6=core.xy.sgsn)*($F183=$F$166:$F$190)))</f>
        <v>0</v>
      </c>
      <c r="Y183" s="47">
        <f t="array" ref="Y183">IF($F183=Y$6,0,SUM(($E183=1)*(Y$165=1)*(Y$6=core.xy.sgsn)*($F183=$F$166:$F$190)))</f>
        <v>0</v>
      </c>
      <c r="Z183" s="47">
        <f t="array" ref="Z183">IF($F183=Z$6,0,SUM(($E183=1)*(Z$165=1)*(Z$6=core.xy.sgsn)*($F183=$F$166:$F$190)))</f>
        <v>0</v>
      </c>
      <c r="AA183" s="47">
        <f t="array" ref="AA183">IF($F183=AA$6,0,SUM(($E183=1)*(AA$165=1)*(AA$6=core.xy.sgsn)*($F183=$F$166:$F$190)))</f>
        <v>0</v>
      </c>
      <c r="AB183" s="47">
        <f t="array" ref="AB183">IF($F183=AB$6,0,SUM(($E183=1)*(AB$165=1)*(AB$6=core.xy.sgsn)*($F183=$F$166:$F$190)))</f>
        <v>0</v>
      </c>
      <c r="AC183" s="47">
        <f t="array" ref="AC183">IF($F183=AC$6,0,SUM(($E183=1)*(AC$165=1)*(AC$6=core.xy.sgsn)*($F183=$F$166:$F$190)))</f>
        <v>0</v>
      </c>
      <c r="AD183" s="47">
        <f t="array" ref="AD183">IF($F183=AD$6,0,SUM(($E183=1)*(AD$165=1)*(AD$6=core.xy.sgsn)*($F183=$F$166:$F$190)))</f>
        <v>0</v>
      </c>
      <c r="AE183" s="47">
        <f t="array" ref="AE183">IF($F183=AE$6,0,SUM(($E183=1)*(AE$165=1)*(AE$6=core.xy.sgsn)*($F183=$F$166:$F$190)))</f>
        <v>0</v>
      </c>
      <c r="AF183" s="47">
        <f t="array" ref="AF183">IF($F183=AF$6,0,SUM(($E183=1)*(AF$165=1)*(AF$6=core.xy.sgsn)*($F183=$F$166:$F$190)))</f>
        <v>0</v>
      </c>
      <c r="AG183" s="47">
        <f t="array" ref="AG183">IF($F183=AG$6,0,SUM(($E183=1)*(AG$165=1)*(AG$6=core.xy.sgsn)*($F183=$F$166:$F$190)))</f>
        <v>0</v>
      </c>
      <c r="AH183" s="47">
        <f t="array" ref="AH183">IF($F183=AH$6,0,SUM(($E183=1)*(AH$165=1)*(AH$6=core.xy.sgsn)*($F183=$F$166:$F$190)))</f>
        <v>0</v>
      </c>
      <c r="AI183" s="47">
        <f t="array" ref="AI183">IF($F183=AI$6,0,SUM(($E183=1)*(AI$165=1)*(AI$6=core.xy.sgsn)*($F183=$F$166:$F$190)))</f>
        <v>0</v>
      </c>
      <c r="AJ183" s="47">
        <f t="array" ref="AJ183">IF($F183=AJ$6,0,SUM(($E183=1)*(AJ$165=1)*(AJ$6=core.xy.sgsn)*($F183=$F$166:$F$190)))</f>
        <v>0</v>
      </c>
    </row>
    <row r="184" spans="4:36" outlineLevel="2" x14ac:dyDescent="0.3">
      <c r="E184" s="33">
        <f t="shared" si="14"/>
        <v>0</v>
      </c>
      <c r="F184" s="70">
        <v>19</v>
      </c>
      <c r="G184" s="71" t="str">
        <f t="shared" si="15"/>
        <v>Pasco</v>
      </c>
      <c r="L184" s="47">
        <f t="array" ref="L184">IF($F184=L$6,0,SUM(($E184=1)*(L$165=1)*(L$6=core.xy.sgsn)*($F184=$F$166:$F$190)))</f>
        <v>0</v>
      </c>
      <c r="M184" s="47">
        <f t="array" ref="M184">IF($F184=M$6,0,SUM(($E184=1)*(M$165=1)*(M$6=core.xy.sgsn)*($F184=$F$166:$F$190)))</f>
        <v>0</v>
      </c>
      <c r="N184" s="47">
        <f t="array" ref="N184">IF($F184=N$6,0,SUM(($E184=1)*(N$165=1)*(N$6=core.xy.sgsn)*($F184=$F$166:$F$190)))</f>
        <v>0</v>
      </c>
      <c r="O184" s="47">
        <f t="array" ref="O184">IF($F184=O$6,0,SUM(($E184=1)*(O$165=1)*(O$6=core.xy.sgsn)*($F184=$F$166:$F$190)))</f>
        <v>0</v>
      </c>
      <c r="P184" s="47">
        <f t="array" ref="P184">IF($F184=P$6,0,SUM(($E184=1)*(P$165=1)*(P$6=core.xy.sgsn)*($F184=$F$166:$F$190)))</f>
        <v>0</v>
      </c>
      <c r="Q184" s="47">
        <f t="array" ref="Q184">IF($F184=Q$6,0,SUM(($E184=1)*(Q$165=1)*(Q$6=core.xy.sgsn)*($F184=$F$166:$F$190)))</f>
        <v>0</v>
      </c>
      <c r="R184" s="47">
        <f t="array" ref="R184">IF($F184=R$6,0,SUM(($E184=1)*(R$165=1)*(R$6=core.xy.sgsn)*($F184=$F$166:$F$190)))</f>
        <v>0</v>
      </c>
      <c r="S184" s="47">
        <f t="array" ref="S184">IF($F184=S$6,0,SUM(($E184=1)*(S$165=1)*(S$6=core.xy.sgsn)*($F184=$F$166:$F$190)))</f>
        <v>0</v>
      </c>
      <c r="T184" s="47">
        <f t="array" ref="T184">IF($F184=T$6,0,SUM(($E184=1)*(T$165=1)*(T$6=core.xy.sgsn)*($F184=$F$166:$F$190)))</f>
        <v>0</v>
      </c>
      <c r="U184" s="47">
        <f t="array" ref="U184">IF($F184=U$6,0,SUM(($E184=1)*(U$165=1)*(U$6=core.xy.sgsn)*($F184=$F$166:$F$190)))</f>
        <v>0</v>
      </c>
      <c r="V184" s="47">
        <f t="array" ref="V184">IF($F184=V$6,0,SUM(($E184=1)*(V$165=1)*(V$6=core.xy.sgsn)*($F184=$F$166:$F$190)))</f>
        <v>0</v>
      </c>
      <c r="W184" s="47">
        <f t="array" ref="W184">IF($F184=W$6,0,SUM(($E184=1)*(W$165=1)*(W$6=core.xy.sgsn)*($F184=$F$166:$F$190)))</f>
        <v>0</v>
      </c>
      <c r="X184" s="47">
        <f t="array" ref="X184">IF($F184=X$6,0,SUM(($E184=1)*(X$165=1)*(X$6=core.xy.sgsn)*($F184=$F$166:$F$190)))</f>
        <v>0</v>
      </c>
      <c r="Y184" s="47">
        <f t="array" ref="Y184">IF($F184=Y$6,0,SUM(($E184=1)*(Y$165=1)*(Y$6=core.xy.sgsn)*($F184=$F$166:$F$190)))</f>
        <v>0</v>
      </c>
      <c r="Z184" s="47">
        <f t="array" ref="Z184">IF($F184=Z$6,0,SUM(($E184=1)*(Z$165=1)*(Z$6=core.xy.sgsn)*($F184=$F$166:$F$190)))</f>
        <v>0</v>
      </c>
      <c r="AA184" s="47">
        <f t="array" ref="AA184">IF($F184=AA$6,0,SUM(($E184=1)*(AA$165=1)*(AA$6=core.xy.sgsn)*($F184=$F$166:$F$190)))</f>
        <v>0</v>
      </c>
      <c r="AB184" s="47">
        <f t="array" ref="AB184">IF($F184=AB$6,0,SUM(($E184=1)*(AB$165=1)*(AB$6=core.xy.sgsn)*($F184=$F$166:$F$190)))</f>
        <v>0</v>
      </c>
      <c r="AC184" s="47">
        <f t="array" ref="AC184">IF($F184=AC$6,0,SUM(($E184=1)*(AC$165=1)*(AC$6=core.xy.sgsn)*($F184=$F$166:$F$190)))</f>
        <v>0</v>
      </c>
      <c r="AD184" s="47">
        <f t="array" ref="AD184">IF($F184=AD$6,0,SUM(($E184=1)*(AD$165=1)*(AD$6=core.xy.sgsn)*($F184=$F$166:$F$190)))</f>
        <v>0</v>
      </c>
      <c r="AE184" s="47">
        <f t="array" ref="AE184">IF($F184=AE$6,0,SUM(($E184=1)*(AE$165=1)*(AE$6=core.xy.sgsn)*($F184=$F$166:$F$190)))</f>
        <v>0</v>
      </c>
      <c r="AF184" s="47">
        <f t="array" ref="AF184">IF($F184=AF$6,0,SUM(($E184=1)*(AF$165=1)*(AF$6=core.xy.sgsn)*($F184=$F$166:$F$190)))</f>
        <v>0</v>
      </c>
      <c r="AG184" s="47">
        <f t="array" ref="AG184">IF($F184=AG$6,0,SUM(($E184=1)*(AG$165=1)*(AG$6=core.xy.sgsn)*($F184=$F$166:$F$190)))</f>
        <v>0</v>
      </c>
      <c r="AH184" s="47">
        <f t="array" ref="AH184">IF($F184=AH$6,0,SUM(($E184=1)*(AH$165=1)*(AH$6=core.xy.sgsn)*($F184=$F$166:$F$190)))</f>
        <v>0</v>
      </c>
      <c r="AI184" s="47">
        <f t="array" ref="AI184">IF($F184=AI$6,0,SUM(($E184=1)*(AI$165=1)*(AI$6=core.xy.sgsn)*($F184=$F$166:$F$190)))</f>
        <v>0</v>
      </c>
      <c r="AJ184" s="47">
        <f t="array" ref="AJ184">IF($F184=AJ$6,0,SUM(($E184=1)*(AJ$165=1)*(AJ$6=core.xy.sgsn)*($F184=$F$166:$F$190)))</f>
        <v>0</v>
      </c>
    </row>
    <row r="185" spans="4:36" outlineLevel="2" x14ac:dyDescent="0.3">
      <c r="E185" s="33">
        <f t="shared" si="14"/>
        <v>0</v>
      </c>
      <c r="F185" s="70">
        <v>20</v>
      </c>
      <c r="G185" s="71" t="str">
        <f t="shared" si="15"/>
        <v>Piura</v>
      </c>
      <c r="L185" s="47">
        <f t="array" ref="L185">IF($F185=L$6,0,SUM(($E185=1)*(L$165=1)*(L$6=core.xy.sgsn)*($F185=$F$166:$F$190)))</f>
        <v>0</v>
      </c>
      <c r="M185" s="47">
        <f t="array" ref="M185">IF($F185=M$6,0,SUM(($E185=1)*(M$165=1)*(M$6=core.xy.sgsn)*($F185=$F$166:$F$190)))</f>
        <v>0</v>
      </c>
      <c r="N185" s="47">
        <f t="array" ref="N185">IF($F185=N$6,0,SUM(($E185=1)*(N$165=1)*(N$6=core.xy.sgsn)*($F185=$F$166:$F$190)))</f>
        <v>0</v>
      </c>
      <c r="O185" s="47">
        <f t="array" ref="O185">IF($F185=O$6,0,SUM(($E185=1)*(O$165=1)*(O$6=core.xy.sgsn)*($F185=$F$166:$F$190)))</f>
        <v>0</v>
      </c>
      <c r="P185" s="47">
        <f t="array" ref="P185">IF($F185=P$6,0,SUM(($E185=1)*(P$165=1)*(P$6=core.xy.sgsn)*($F185=$F$166:$F$190)))</f>
        <v>0</v>
      </c>
      <c r="Q185" s="47">
        <f t="array" ref="Q185">IF($F185=Q$6,0,SUM(($E185=1)*(Q$165=1)*(Q$6=core.xy.sgsn)*($F185=$F$166:$F$190)))</f>
        <v>0</v>
      </c>
      <c r="R185" s="47">
        <f t="array" ref="R185">IF($F185=R$6,0,SUM(($E185=1)*(R$165=1)*(R$6=core.xy.sgsn)*($F185=$F$166:$F$190)))</f>
        <v>0</v>
      </c>
      <c r="S185" s="47">
        <f t="array" ref="S185">IF($F185=S$6,0,SUM(($E185=1)*(S$165=1)*(S$6=core.xy.sgsn)*($F185=$F$166:$F$190)))</f>
        <v>0</v>
      </c>
      <c r="T185" s="47">
        <f t="array" ref="T185">IF($F185=T$6,0,SUM(($E185=1)*(T$165=1)*(T$6=core.xy.sgsn)*($F185=$F$166:$F$190)))</f>
        <v>0</v>
      </c>
      <c r="U185" s="47">
        <f t="array" ref="U185">IF($F185=U$6,0,SUM(($E185=1)*(U$165=1)*(U$6=core.xy.sgsn)*($F185=$F$166:$F$190)))</f>
        <v>0</v>
      </c>
      <c r="V185" s="47">
        <f t="array" ref="V185">IF($F185=V$6,0,SUM(($E185=1)*(V$165=1)*(V$6=core.xy.sgsn)*($F185=$F$166:$F$190)))</f>
        <v>0</v>
      </c>
      <c r="W185" s="47">
        <f t="array" ref="W185">IF($F185=W$6,0,SUM(($E185=1)*(W$165=1)*(W$6=core.xy.sgsn)*($F185=$F$166:$F$190)))</f>
        <v>0</v>
      </c>
      <c r="X185" s="47">
        <f t="array" ref="X185">IF($F185=X$6,0,SUM(($E185=1)*(X$165=1)*(X$6=core.xy.sgsn)*($F185=$F$166:$F$190)))</f>
        <v>0</v>
      </c>
      <c r="Y185" s="47">
        <f t="array" ref="Y185">IF($F185=Y$6,0,SUM(($E185=1)*(Y$165=1)*(Y$6=core.xy.sgsn)*($F185=$F$166:$F$190)))</f>
        <v>0</v>
      </c>
      <c r="Z185" s="47">
        <f t="array" ref="Z185">IF($F185=Z$6,0,SUM(($E185=1)*(Z$165=1)*(Z$6=core.xy.sgsn)*($F185=$F$166:$F$190)))</f>
        <v>0</v>
      </c>
      <c r="AA185" s="47">
        <f t="array" ref="AA185">IF($F185=AA$6,0,SUM(($E185=1)*(AA$165=1)*(AA$6=core.xy.sgsn)*($F185=$F$166:$F$190)))</f>
        <v>0</v>
      </c>
      <c r="AB185" s="47">
        <f t="array" ref="AB185">IF($F185=AB$6,0,SUM(($E185=1)*(AB$165=1)*(AB$6=core.xy.sgsn)*($F185=$F$166:$F$190)))</f>
        <v>0</v>
      </c>
      <c r="AC185" s="47">
        <f t="array" ref="AC185">IF($F185=AC$6,0,SUM(($E185=1)*(AC$165=1)*(AC$6=core.xy.sgsn)*($F185=$F$166:$F$190)))</f>
        <v>0</v>
      </c>
      <c r="AD185" s="47">
        <f t="array" ref="AD185">IF($F185=AD$6,0,SUM(($E185=1)*(AD$165=1)*(AD$6=core.xy.sgsn)*($F185=$F$166:$F$190)))</f>
        <v>0</v>
      </c>
      <c r="AE185" s="47">
        <f t="array" ref="AE185">IF($F185=AE$6,0,SUM(($E185=1)*(AE$165=1)*(AE$6=core.xy.sgsn)*($F185=$F$166:$F$190)))</f>
        <v>0</v>
      </c>
      <c r="AF185" s="47">
        <f t="array" ref="AF185">IF($F185=AF$6,0,SUM(($E185=1)*(AF$165=1)*(AF$6=core.xy.sgsn)*($F185=$F$166:$F$190)))</f>
        <v>0</v>
      </c>
      <c r="AG185" s="47">
        <f t="array" ref="AG185">IF($F185=AG$6,0,SUM(($E185=1)*(AG$165=1)*(AG$6=core.xy.sgsn)*($F185=$F$166:$F$190)))</f>
        <v>0</v>
      </c>
      <c r="AH185" s="47">
        <f t="array" ref="AH185">IF($F185=AH$6,0,SUM(($E185=1)*(AH$165=1)*(AH$6=core.xy.sgsn)*($F185=$F$166:$F$190)))</f>
        <v>0</v>
      </c>
      <c r="AI185" s="47">
        <f t="array" ref="AI185">IF($F185=AI$6,0,SUM(($E185=1)*(AI$165=1)*(AI$6=core.xy.sgsn)*($F185=$F$166:$F$190)))</f>
        <v>0</v>
      </c>
      <c r="AJ185" s="47">
        <f t="array" ref="AJ185">IF($F185=AJ$6,0,SUM(($E185=1)*(AJ$165=1)*(AJ$6=core.xy.sgsn)*($F185=$F$166:$F$190)))</f>
        <v>0</v>
      </c>
    </row>
    <row r="186" spans="4:36" outlineLevel="2" x14ac:dyDescent="0.3">
      <c r="E186" s="33">
        <f t="shared" si="14"/>
        <v>0</v>
      </c>
      <c r="F186" s="70">
        <v>21</v>
      </c>
      <c r="G186" s="71" t="str">
        <f t="shared" si="15"/>
        <v>Puno</v>
      </c>
      <c r="L186" s="47">
        <f t="array" ref="L186">IF($F186=L$6,0,SUM(($E186=1)*(L$165=1)*(L$6=core.xy.sgsn)*($F186=$F$166:$F$190)))</f>
        <v>0</v>
      </c>
      <c r="M186" s="47">
        <f t="array" ref="M186">IF($F186=M$6,0,SUM(($E186=1)*(M$165=1)*(M$6=core.xy.sgsn)*($F186=$F$166:$F$190)))</f>
        <v>0</v>
      </c>
      <c r="N186" s="47">
        <f t="array" ref="N186">IF($F186=N$6,0,SUM(($E186=1)*(N$165=1)*(N$6=core.xy.sgsn)*($F186=$F$166:$F$190)))</f>
        <v>0</v>
      </c>
      <c r="O186" s="47">
        <f t="array" ref="O186">IF($F186=O$6,0,SUM(($E186=1)*(O$165=1)*(O$6=core.xy.sgsn)*($F186=$F$166:$F$190)))</f>
        <v>0</v>
      </c>
      <c r="P186" s="47">
        <f t="array" ref="P186">IF($F186=P$6,0,SUM(($E186=1)*(P$165=1)*(P$6=core.xy.sgsn)*($F186=$F$166:$F$190)))</f>
        <v>0</v>
      </c>
      <c r="Q186" s="47">
        <f t="array" ref="Q186">IF($F186=Q$6,0,SUM(($E186=1)*(Q$165=1)*(Q$6=core.xy.sgsn)*($F186=$F$166:$F$190)))</f>
        <v>0</v>
      </c>
      <c r="R186" s="47">
        <f t="array" ref="R186">IF($F186=R$6,0,SUM(($E186=1)*(R$165=1)*(R$6=core.xy.sgsn)*($F186=$F$166:$F$190)))</f>
        <v>0</v>
      </c>
      <c r="S186" s="47">
        <f t="array" ref="S186">IF($F186=S$6,0,SUM(($E186=1)*(S$165=1)*(S$6=core.xy.sgsn)*($F186=$F$166:$F$190)))</f>
        <v>0</v>
      </c>
      <c r="T186" s="47">
        <f t="array" ref="T186">IF($F186=T$6,0,SUM(($E186=1)*(T$165=1)*(T$6=core.xy.sgsn)*($F186=$F$166:$F$190)))</f>
        <v>0</v>
      </c>
      <c r="U186" s="47">
        <f t="array" ref="U186">IF($F186=U$6,0,SUM(($E186=1)*(U$165=1)*(U$6=core.xy.sgsn)*($F186=$F$166:$F$190)))</f>
        <v>0</v>
      </c>
      <c r="V186" s="47">
        <f t="array" ref="V186">IF($F186=V$6,0,SUM(($E186=1)*(V$165=1)*(V$6=core.xy.sgsn)*($F186=$F$166:$F$190)))</f>
        <v>0</v>
      </c>
      <c r="W186" s="47">
        <f t="array" ref="W186">IF($F186=W$6,0,SUM(($E186=1)*(W$165=1)*(W$6=core.xy.sgsn)*($F186=$F$166:$F$190)))</f>
        <v>0</v>
      </c>
      <c r="X186" s="47">
        <f t="array" ref="X186">IF($F186=X$6,0,SUM(($E186=1)*(X$165=1)*(X$6=core.xy.sgsn)*($F186=$F$166:$F$190)))</f>
        <v>0</v>
      </c>
      <c r="Y186" s="47">
        <f t="array" ref="Y186">IF($F186=Y$6,0,SUM(($E186=1)*(Y$165=1)*(Y$6=core.xy.sgsn)*($F186=$F$166:$F$190)))</f>
        <v>0</v>
      </c>
      <c r="Z186" s="47">
        <f t="array" ref="Z186">IF($F186=Z$6,0,SUM(($E186=1)*(Z$165=1)*(Z$6=core.xy.sgsn)*($F186=$F$166:$F$190)))</f>
        <v>0</v>
      </c>
      <c r="AA186" s="47">
        <f t="array" ref="AA186">IF($F186=AA$6,0,SUM(($E186=1)*(AA$165=1)*(AA$6=core.xy.sgsn)*($F186=$F$166:$F$190)))</f>
        <v>0</v>
      </c>
      <c r="AB186" s="47">
        <f t="array" ref="AB186">IF($F186=AB$6,0,SUM(($E186=1)*(AB$165=1)*(AB$6=core.xy.sgsn)*($F186=$F$166:$F$190)))</f>
        <v>0</v>
      </c>
      <c r="AC186" s="47">
        <f t="array" ref="AC186">IF($F186=AC$6,0,SUM(($E186=1)*(AC$165=1)*(AC$6=core.xy.sgsn)*($F186=$F$166:$F$190)))</f>
        <v>0</v>
      </c>
      <c r="AD186" s="47">
        <f t="array" ref="AD186">IF($F186=AD$6,0,SUM(($E186=1)*(AD$165=1)*(AD$6=core.xy.sgsn)*($F186=$F$166:$F$190)))</f>
        <v>0</v>
      </c>
      <c r="AE186" s="47">
        <f t="array" ref="AE186">IF($F186=AE$6,0,SUM(($E186=1)*(AE$165=1)*(AE$6=core.xy.sgsn)*($F186=$F$166:$F$190)))</f>
        <v>0</v>
      </c>
      <c r="AF186" s="47">
        <f t="array" ref="AF186">IF($F186=AF$6,0,SUM(($E186=1)*(AF$165=1)*(AF$6=core.xy.sgsn)*($F186=$F$166:$F$190)))</f>
        <v>0</v>
      </c>
      <c r="AG186" s="47">
        <f t="array" ref="AG186">IF($F186=AG$6,0,SUM(($E186=1)*(AG$165=1)*(AG$6=core.xy.sgsn)*($F186=$F$166:$F$190)))</f>
        <v>0</v>
      </c>
      <c r="AH186" s="47">
        <f t="array" ref="AH186">IF($F186=AH$6,0,SUM(($E186=1)*(AH$165=1)*(AH$6=core.xy.sgsn)*($F186=$F$166:$F$190)))</f>
        <v>0</v>
      </c>
      <c r="AI186" s="47">
        <f t="array" ref="AI186">IF($F186=AI$6,0,SUM(($E186=1)*(AI$165=1)*(AI$6=core.xy.sgsn)*($F186=$F$166:$F$190)))</f>
        <v>0</v>
      </c>
      <c r="AJ186" s="47">
        <f t="array" ref="AJ186">IF($F186=AJ$6,0,SUM(($E186=1)*(AJ$165=1)*(AJ$6=core.xy.sgsn)*($F186=$F$166:$F$190)))</f>
        <v>0</v>
      </c>
    </row>
    <row r="187" spans="4:36" outlineLevel="2" x14ac:dyDescent="0.3">
      <c r="E187" s="33">
        <f t="shared" si="14"/>
        <v>0</v>
      </c>
      <c r="F187" s="70">
        <v>22</v>
      </c>
      <c r="G187" s="71" t="str">
        <f t="shared" si="15"/>
        <v>San Martín</v>
      </c>
      <c r="L187" s="47">
        <f t="array" ref="L187">IF($F187=L$6,0,SUM(($E187=1)*(L$165=1)*(L$6=core.xy.sgsn)*($F187=$F$166:$F$190)))</f>
        <v>0</v>
      </c>
      <c r="M187" s="47">
        <f t="array" ref="M187">IF($F187=M$6,0,SUM(($E187=1)*(M$165=1)*(M$6=core.xy.sgsn)*($F187=$F$166:$F$190)))</f>
        <v>0</v>
      </c>
      <c r="N187" s="47">
        <f t="array" ref="N187">IF($F187=N$6,0,SUM(($E187=1)*(N$165=1)*(N$6=core.xy.sgsn)*($F187=$F$166:$F$190)))</f>
        <v>0</v>
      </c>
      <c r="O187" s="47">
        <f t="array" ref="O187">IF($F187=O$6,0,SUM(($E187=1)*(O$165=1)*(O$6=core.xy.sgsn)*($F187=$F$166:$F$190)))</f>
        <v>0</v>
      </c>
      <c r="P187" s="47">
        <f t="array" ref="P187">IF($F187=P$6,0,SUM(($E187=1)*(P$165=1)*(P$6=core.xy.sgsn)*($F187=$F$166:$F$190)))</f>
        <v>0</v>
      </c>
      <c r="Q187" s="47">
        <f t="array" ref="Q187">IF($F187=Q$6,0,SUM(($E187=1)*(Q$165=1)*(Q$6=core.xy.sgsn)*($F187=$F$166:$F$190)))</f>
        <v>0</v>
      </c>
      <c r="R187" s="47">
        <f t="array" ref="R187">IF($F187=R$6,0,SUM(($E187=1)*(R$165=1)*(R$6=core.xy.sgsn)*($F187=$F$166:$F$190)))</f>
        <v>0</v>
      </c>
      <c r="S187" s="47">
        <f t="array" ref="S187">IF($F187=S$6,0,SUM(($E187=1)*(S$165=1)*(S$6=core.xy.sgsn)*($F187=$F$166:$F$190)))</f>
        <v>0</v>
      </c>
      <c r="T187" s="47">
        <f t="array" ref="T187">IF($F187=T$6,0,SUM(($E187=1)*(T$165=1)*(T$6=core.xy.sgsn)*($F187=$F$166:$F$190)))</f>
        <v>0</v>
      </c>
      <c r="U187" s="47">
        <f t="array" ref="U187">IF($F187=U$6,0,SUM(($E187=1)*(U$165=1)*(U$6=core.xy.sgsn)*($F187=$F$166:$F$190)))</f>
        <v>0</v>
      </c>
      <c r="V187" s="47">
        <f t="array" ref="V187">IF($F187=V$6,0,SUM(($E187=1)*(V$165=1)*(V$6=core.xy.sgsn)*($F187=$F$166:$F$190)))</f>
        <v>0</v>
      </c>
      <c r="W187" s="47">
        <f t="array" ref="W187">IF($F187=W$6,0,SUM(($E187=1)*(W$165=1)*(W$6=core.xy.sgsn)*($F187=$F$166:$F$190)))</f>
        <v>0</v>
      </c>
      <c r="X187" s="47">
        <f t="array" ref="X187">IF($F187=X$6,0,SUM(($E187=1)*(X$165=1)*(X$6=core.xy.sgsn)*($F187=$F$166:$F$190)))</f>
        <v>0</v>
      </c>
      <c r="Y187" s="47">
        <f t="array" ref="Y187">IF($F187=Y$6,0,SUM(($E187=1)*(Y$165=1)*(Y$6=core.xy.sgsn)*($F187=$F$166:$F$190)))</f>
        <v>0</v>
      </c>
      <c r="Z187" s="47">
        <f t="array" ref="Z187">IF($F187=Z$6,0,SUM(($E187=1)*(Z$165=1)*(Z$6=core.xy.sgsn)*($F187=$F$166:$F$190)))</f>
        <v>0</v>
      </c>
      <c r="AA187" s="47">
        <f t="array" ref="AA187">IF($F187=AA$6,0,SUM(($E187=1)*(AA$165=1)*(AA$6=core.xy.sgsn)*($F187=$F$166:$F$190)))</f>
        <v>0</v>
      </c>
      <c r="AB187" s="47">
        <f t="array" ref="AB187">IF($F187=AB$6,0,SUM(($E187=1)*(AB$165=1)*(AB$6=core.xy.sgsn)*($F187=$F$166:$F$190)))</f>
        <v>0</v>
      </c>
      <c r="AC187" s="47">
        <f t="array" ref="AC187">IF($F187=AC$6,0,SUM(($E187=1)*(AC$165=1)*(AC$6=core.xy.sgsn)*($F187=$F$166:$F$190)))</f>
        <v>0</v>
      </c>
      <c r="AD187" s="47">
        <f t="array" ref="AD187">IF($F187=AD$6,0,SUM(($E187=1)*(AD$165=1)*(AD$6=core.xy.sgsn)*($F187=$F$166:$F$190)))</f>
        <v>0</v>
      </c>
      <c r="AE187" s="47">
        <f t="array" ref="AE187">IF($F187=AE$6,0,SUM(($E187=1)*(AE$165=1)*(AE$6=core.xy.sgsn)*($F187=$F$166:$F$190)))</f>
        <v>0</v>
      </c>
      <c r="AF187" s="47">
        <f t="array" ref="AF187">IF($F187=AF$6,0,SUM(($E187=1)*(AF$165=1)*(AF$6=core.xy.sgsn)*($F187=$F$166:$F$190)))</f>
        <v>0</v>
      </c>
      <c r="AG187" s="47">
        <f t="array" ref="AG187">IF($F187=AG$6,0,SUM(($E187=1)*(AG$165=1)*(AG$6=core.xy.sgsn)*($F187=$F$166:$F$190)))</f>
        <v>0</v>
      </c>
      <c r="AH187" s="47">
        <f t="array" ref="AH187">IF($F187=AH$6,0,SUM(($E187=1)*(AH$165=1)*(AH$6=core.xy.sgsn)*($F187=$F$166:$F$190)))</f>
        <v>0</v>
      </c>
      <c r="AI187" s="47">
        <f t="array" ref="AI187">IF($F187=AI$6,0,SUM(($E187=1)*(AI$165=1)*(AI$6=core.xy.sgsn)*($F187=$F$166:$F$190)))</f>
        <v>0</v>
      </c>
      <c r="AJ187" s="47">
        <f t="array" ref="AJ187">IF($F187=AJ$6,0,SUM(($E187=1)*(AJ$165=1)*(AJ$6=core.xy.sgsn)*($F187=$F$166:$F$190)))</f>
        <v>0</v>
      </c>
    </row>
    <row r="188" spans="4:36" outlineLevel="2" x14ac:dyDescent="0.3">
      <c r="E188" s="33">
        <f t="shared" si="14"/>
        <v>0</v>
      </c>
      <c r="F188" s="70">
        <v>23</v>
      </c>
      <c r="G188" s="71" t="str">
        <f t="shared" si="15"/>
        <v>Tacna</v>
      </c>
      <c r="L188" s="47">
        <f t="array" ref="L188">IF($F188=L$6,0,SUM(($E188=1)*(L$165=1)*(L$6=core.xy.sgsn)*($F188=$F$166:$F$190)))</f>
        <v>0</v>
      </c>
      <c r="M188" s="47">
        <f t="array" ref="M188">IF($F188=M$6,0,SUM(($E188=1)*(M$165=1)*(M$6=core.xy.sgsn)*($F188=$F$166:$F$190)))</f>
        <v>0</v>
      </c>
      <c r="N188" s="47">
        <f t="array" ref="N188">IF($F188=N$6,0,SUM(($E188=1)*(N$165=1)*(N$6=core.xy.sgsn)*($F188=$F$166:$F$190)))</f>
        <v>0</v>
      </c>
      <c r="O188" s="47">
        <f t="array" ref="O188">IF($F188=O$6,0,SUM(($E188=1)*(O$165=1)*(O$6=core.xy.sgsn)*($F188=$F$166:$F$190)))</f>
        <v>0</v>
      </c>
      <c r="P188" s="47">
        <f t="array" ref="P188">IF($F188=P$6,0,SUM(($E188=1)*(P$165=1)*(P$6=core.xy.sgsn)*($F188=$F$166:$F$190)))</f>
        <v>0</v>
      </c>
      <c r="Q188" s="47">
        <f t="array" ref="Q188">IF($F188=Q$6,0,SUM(($E188=1)*(Q$165=1)*(Q$6=core.xy.sgsn)*($F188=$F$166:$F$190)))</f>
        <v>0</v>
      </c>
      <c r="R188" s="47">
        <f t="array" ref="R188">IF($F188=R$6,0,SUM(($E188=1)*(R$165=1)*(R$6=core.xy.sgsn)*($F188=$F$166:$F$190)))</f>
        <v>0</v>
      </c>
      <c r="S188" s="47">
        <f t="array" ref="S188">IF($F188=S$6,0,SUM(($E188=1)*(S$165=1)*(S$6=core.xy.sgsn)*($F188=$F$166:$F$190)))</f>
        <v>0</v>
      </c>
      <c r="T188" s="47">
        <f t="array" ref="T188">IF($F188=T$6,0,SUM(($E188=1)*(T$165=1)*(T$6=core.xy.sgsn)*($F188=$F$166:$F$190)))</f>
        <v>0</v>
      </c>
      <c r="U188" s="47">
        <f t="array" ref="U188">IF($F188=U$6,0,SUM(($E188=1)*(U$165=1)*(U$6=core.xy.sgsn)*($F188=$F$166:$F$190)))</f>
        <v>0</v>
      </c>
      <c r="V188" s="47">
        <f t="array" ref="V188">IF($F188=V$6,0,SUM(($E188=1)*(V$165=1)*(V$6=core.xy.sgsn)*($F188=$F$166:$F$190)))</f>
        <v>0</v>
      </c>
      <c r="W188" s="47">
        <f t="array" ref="W188">IF($F188=W$6,0,SUM(($E188=1)*(W$165=1)*(W$6=core.xy.sgsn)*($F188=$F$166:$F$190)))</f>
        <v>0</v>
      </c>
      <c r="X188" s="47">
        <f t="array" ref="X188">IF($F188=X$6,0,SUM(($E188=1)*(X$165=1)*(X$6=core.xy.sgsn)*($F188=$F$166:$F$190)))</f>
        <v>0</v>
      </c>
      <c r="Y188" s="47">
        <f t="array" ref="Y188">IF($F188=Y$6,0,SUM(($E188=1)*(Y$165=1)*(Y$6=core.xy.sgsn)*($F188=$F$166:$F$190)))</f>
        <v>0</v>
      </c>
      <c r="Z188" s="47">
        <f t="array" ref="Z188">IF($F188=Z$6,0,SUM(($E188=1)*(Z$165=1)*(Z$6=core.xy.sgsn)*($F188=$F$166:$F$190)))</f>
        <v>0</v>
      </c>
      <c r="AA188" s="47">
        <f t="array" ref="AA188">IF($F188=AA$6,0,SUM(($E188=1)*(AA$165=1)*(AA$6=core.xy.sgsn)*($F188=$F$166:$F$190)))</f>
        <v>0</v>
      </c>
      <c r="AB188" s="47">
        <f t="array" ref="AB188">IF($F188=AB$6,0,SUM(($E188=1)*(AB$165=1)*(AB$6=core.xy.sgsn)*($F188=$F$166:$F$190)))</f>
        <v>0</v>
      </c>
      <c r="AC188" s="47">
        <f t="array" ref="AC188">IF($F188=AC$6,0,SUM(($E188=1)*(AC$165=1)*(AC$6=core.xy.sgsn)*($F188=$F$166:$F$190)))</f>
        <v>0</v>
      </c>
      <c r="AD188" s="47">
        <f t="array" ref="AD188">IF($F188=AD$6,0,SUM(($E188=1)*(AD$165=1)*(AD$6=core.xy.sgsn)*($F188=$F$166:$F$190)))</f>
        <v>0</v>
      </c>
      <c r="AE188" s="47">
        <f t="array" ref="AE188">IF($F188=AE$6,0,SUM(($E188=1)*(AE$165=1)*(AE$6=core.xy.sgsn)*($F188=$F$166:$F$190)))</f>
        <v>0</v>
      </c>
      <c r="AF188" s="47">
        <f t="array" ref="AF188">IF($F188=AF$6,0,SUM(($E188=1)*(AF$165=1)*(AF$6=core.xy.sgsn)*($F188=$F$166:$F$190)))</f>
        <v>0</v>
      </c>
      <c r="AG188" s="47">
        <f t="array" ref="AG188">IF($F188=AG$6,0,SUM(($E188=1)*(AG$165=1)*(AG$6=core.xy.sgsn)*($F188=$F$166:$F$190)))</f>
        <v>0</v>
      </c>
      <c r="AH188" s="47">
        <f t="array" ref="AH188">IF($F188=AH$6,0,SUM(($E188=1)*(AH$165=1)*(AH$6=core.xy.sgsn)*($F188=$F$166:$F$190)))</f>
        <v>0</v>
      </c>
      <c r="AI188" s="47">
        <f t="array" ref="AI188">IF($F188=AI$6,0,SUM(($E188=1)*(AI$165=1)*(AI$6=core.xy.sgsn)*($F188=$F$166:$F$190)))</f>
        <v>0</v>
      </c>
      <c r="AJ188" s="47">
        <f t="array" ref="AJ188">IF($F188=AJ$6,0,SUM(($E188=1)*(AJ$165=1)*(AJ$6=core.xy.sgsn)*($F188=$F$166:$F$190)))</f>
        <v>0</v>
      </c>
    </row>
    <row r="189" spans="4:36" outlineLevel="1" x14ac:dyDescent="0.3">
      <c r="E189" s="33">
        <f t="shared" si="14"/>
        <v>0</v>
      </c>
      <c r="F189" s="70">
        <v>24</v>
      </c>
      <c r="G189" s="71" t="str">
        <f t="shared" si="15"/>
        <v>Tumbes</v>
      </c>
      <c r="L189" s="47">
        <f t="array" ref="L189">IF($F189=L$6,0,SUM(($E189=1)*(L$165=1)*(L$6=core.xy.sgsn)*($F189=$F$166:$F$190)))</f>
        <v>0</v>
      </c>
      <c r="M189" s="47">
        <f t="array" ref="M189">IF($F189=M$6,0,SUM(($E189=1)*(M$165=1)*(M$6=core.xy.sgsn)*($F189=$F$166:$F$190)))</f>
        <v>0</v>
      </c>
      <c r="N189" s="47">
        <f t="array" ref="N189">IF($F189=N$6,0,SUM(($E189=1)*(N$165=1)*(N$6=core.xy.sgsn)*($F189=$F$166:$F$190)))</f>
        <v>0</v>
      </c>
      <c r="O189" s="47">
        <f t="array" ref="O189">IF($F189=O$6,0,SUM(($E189=1)*(O$165=1)*(O$6=core.xy.sgsn)*($F189=$F$166:$F$190)))</f>
        <v>0</v>
      </c>
      <c r="P189" s="47">
        <f t="array" ref="P189">IF($F189=P$6,0,SUM(($E189=1)*(P$165=1)*(P$6=core.xy.sgsn)*($F189=$F$166:$F$190)))</f>
        <v>0</v>
      </c>
      <c r="Q189" s="47">
        <f t="array" ref="Q189">IF($F189=Q$6,0,SUM(($E189=1)*(Q$165=1)*(Q$6=core.xy.sgsn)*($F189=$F$166:$F$190)))</f>
        <v>0</v>
      </c>
      <c r="R189" s="47">
        <f t="array" ref="R189">IF($F189=R$6,0,SUM(($E189=1)*(R$165=1)*(R$6=core.xy.sgsn)*($F189=$F$166:$F$190)))</f>
        <v>0</v>
      </c>
      <c r="S189" s="47">
        <f t="array" ref="S189">IF($F189=S$6,0,SUM(($E189=1)*(S$165=1)*(S$6=core.xy.sgsn)*($F189=$F$166:$F$190)))</f>
        <v>0</v>
      </c>
      <c r="T189" s="47">
        <f t="array" ref="T189">IF($F189=T$6,0,SUM(($E189=1)*(T$165=1)*(T$6=core.xy.sgsn)*($F189=$F$166:$F$190)))</f>
        <v>0</v>
      </c>
      <c r="U189" s="47">
        <f t="array" ref="U189">IF($F189=U$6,0,SUM(($E189=1)*(U$165=1)*(U$6=core.xy.sgsn)*($F189=$F$166:$F$190)))</f>
        <v>0</v>
      </c>
      <c r="V189" s="47">
        <f t="array" ref="V189">IF($F189=V$6,0,SUM(($E189=1)*(V$165=1)*(V$6=core.xy.sgsn)*($F189=$F$166:$F$190)))</f>
        <v>0</v>
      </c>
      <c r="W189" s="47">
        <f t="array" ref="W189">IF($F189=W$6,0,SUM(($E189=1)*(W$165=1)*(W$6=core.xy.sgsn)*($F189=$F$166:$F$190)))</f>
        <v>0</v>
      </c>
      <c r="X189" s="47">
        <f t="array" ref="X189">IF($F189=X$6,0,SUM(($E189=1)*(X$165=1)*(X$6=core.xy.sgsn)*($F189=$F$166:$F$190)))</f>
        <v>0</v>
      </c>
      <c r="Y189" s="47">
        <f t="array" ref="Y189">IF($F189=Y$6,0,SUM(($E189=1)*(Y$165=1)*(Y$6=core.xy.sgsn)*($F189=$F$166:$F$190)))</f>
        <v>0</v>
      </c>
      <c r="Z189" s="47">
        <f t="array" ref="Z189">IF($F189=Z$6,0,SUM(($E189=1)*(Z$165=1)*(Z$6=core.xy.sgsn)*($F189=$F$166:$F$190)))</f>
        <v>0</v>
      </c>
      <c r="AA189" s="47">
        <f t="array" ref="AA189">IF($F189=AA$6,0,SUM(($E189=1)*(AA$165=1)*(AA$6=core.xy.sgsn)*($F189=$F$166:$F$190)))</f>
        <v>0</v>
      </c>
      <c r="AB189" s="47">
        <f t="array" ref="AB189">IF($F189=AB$6,0,SUM(($E189=1)*(AB$165=1)*(AB$6=core.xy.sgsn)*($F189=$F$166:$F$190)))</f>
        <v>0</v>
      </c>
      <c r="AC189" s="47">
        <f t="array" ref="AC189">IF($F189=AC$6,0,SUM(($E189=1)*(AC$165=1)*(AC$6=core.xy.sgsn)*($F189=$F$166:$F$190)))</f>
        <v>0</v>
      </c>
      <c r="AD189" s="47">
        <f t="array" ref="AD189">IF($F189=AD$6,0,SUM(($E189=1)*(AD$165=1)*(AD$6=core.xy.sgsn)*($F189=$F$166:$F$190)))</f>
        <v>0</v>
      </c>
      <c r="AE189" s="47">
        <f t="array" ref="AE189">IF($F189=AE$6,0,SUM(($E189=1)*(AE$165=1)*(AE$6=core.xy.sgsn)*($F189=$F$166:$F$190)))</f>
        <v>0</v>
      </c>
      <c r="AF189" s="47">
        <f t="array" ref="AF189">IF($F189=AF$6,0,SUM(($E189=1)*(AF$165=1)*(AF$6=core.xy.sgsn)*($F189=$F$166:$F$190)))</f>
        <v>0</v>
      </c>
      <c r="AG189" s="47">
        <f t="array" ref="AG189">IF($F189=AG$6,0,SUM(($E189=1)*(AG$165=1)*(AG$6=core.xy.sgsn)*($F189=$F$166:$F$190)))</f>
        <v>0</v>
      </c>
      <c r="AH189" s="47">
        <f t="array" ref="AH189">IF($F189=AH$6,0,SUM(($E189=1)*(AH$165=1)*(AH$6=core.xy.sgsn)*($F189=$F$166:$F$190)))</f>
        <v>0</v>
      </c>
      <c r="AI189" s="47">
        <f t="array" ref="AI189">IF($F189=AI$6,0,SUM(($E189=1)*(AI$165=1)*(AI$6=core.xy.sgsn)*($F189=$F$166:$F$190)))</f>
        <v>0</v>
      </c>
      <c r="AJ189" s="47">
        <f t="array" ref="AJ189">IF($F189=AJ$6,0,SUM(($E189=1)*(AJ$165=1)*(AJ$6=core.xy.sgsn)*($F189=$F$166:$F$190)))</f>
        <v>0</v>
      </c>
    </row>
    <row r="190" spans="4:36" outlineLevel="1" x14ac:dyDescent="0.3">
      <c r="E190" s="33">
        <f t="shared" si="14"/>
        <v>0</v>
      </c>
      <c r="F190" s="70">
        <v>25</v>
      </c>
      <c r="G190" s="71" t="str">
        <f t="shared" si="15"/>
        <v>Ucayali</v>
      </c>
      <c r="L190" s="47">
        <f t="array" ref="L190">IF($F190=L$6,0,SUM(($E190=1)*(L$165=1)*(L$6=core.xy.sgsn)*($F190=$F$166:$F$190)))</f>
        <v>0</v>
      </c>
      <c r="M190" s="47">
        <f t="array" ref="M190">IF($F190=M$6,0,SUM(($E190=1)*(M$165=1)*(M$6=core.xy.sgsn)*($F190=$F$166:$F$190)))</f>
        <v>0</v>
      </c>
      <c r="N190" s="47">
        <f t="array" ref="N190">IF($F190=N$6,0,SUM(($E190=1)*(N$165=1)*(N$6=core.xy.sgsn)*($F190=$F$166:$F$190)))</f>
        <v>0</v>
      </c>
      <c r="O190" s="47">
        <f t="array" ref="O190">IF($F190=O$6,0,SUM(($E190=1)*(O$165=1)*(O$6=core.xy.sgsn)*($F190=$F$166:$F$190)))</f>
        <v>0</v>
      </c>
      <c r="P190" s="47">
        <f t="array" ref="P190">IF($F190=P$6,0,SUM(($E190=1)*(P$165=1)*(P$6=core.xy.sgsn)*($F190=$F$166:$F$190)))</f>
        <v>0</v>
      </c>
      <c r="Q190" s="47">
        <f t="array" ref="Q190">IF($F190=Q$6,0,SUM(($E190=1)*(Q$165=1)*(Q$6=core.xy.sgsn)*($F190=$F$166:$F$190)))</f>
        <v>0</v>
      </c>
      <c r="R190" s="47">
        <f t="array" ref="R190">IF($F190=R$6,0,SUM(($E190=1)*(R$165=1)*(R$6=core.xy.sgsn)*($F190=$F$166:$F$190)))</f>
        <v>0</v>
      </c>
      <c r="S190" s="47">
        <f t="array" ref="S190">IF($F190=S$6,0,SUM(($E190=1)*(S$165=1)*(S$6=core.xy.sgsn)*($F190=$F$166:$F$190)))</f>
        <v>0</v>
      </c>
      <c r="T190" s="47">
        <f t="array" ref="T190">IF($F190=T$6,0,SUM(($E190=1)*(T$165=1)*(T$6=core.xy.sgsn)*($F190=$F$166:$F$190)))</f>
        <v>0</v>
      </c>
      <c r="U190" s="47">
        <f t="array" ref="U190">IF($F190=U$6,0,SUM(($E190=1)*(U$165=1)*(U$6=core.xy.sgsn)*($F190=$F$166:$F$190)))</f>
        <v>0</v>
      </c>
      <c r="V190" s="47">
        <f t="array" ref="V190">IF($F190=V$6,0,SUM(($E190=1)*(V$165=1)*(V$6=core.xy.sgsn)*($F190=$F$166:$F$190)))</f>
        <v>0</v>
      </c>
      <c r="W190" s="47">
        <f t="array" ref="W190">IF($F190=W$6,0,SUM(($E190=1)*(W$165=1)*(W$6=core.xy.sgsn)*($F190=$F$166:$F$190)))</f>
        <v>0</v>
      </c>
      <c r="X190" s="47">
        <f t="array" ref="X190">IF($F190=X$6,0,SUM(($E190=1)*(X$165=1)*(X$6=core.xy.sgsn)*($F190=$F$166:$F$190)))</f>
        <v>0</v>
      </c>
      <c r="Y190" s="47">
        <f t="array" ref="Y190">IF($F190=Y$6,0,SUM(($E190=1)*(Y$165=1)*(Y$6=core.xy.sgsn)*($F190=$F$166:$F$190)))</f>
        <v>0</v>
      </c>
      <c r="Z190" s="47">
        <f t="array" ref="Z190">IF($F190=Z$6,0,SUM(($E190=1)*(Z$165=1)*(Z$6=core.xy.sgsn)*($F190=$F$166:$F$190)))</f>
        <v>0</v>
      </c>
      <c r="AA190" s="47">
        <f t="array" ref="AA190">IF($F190=AA$6,0,SUM(($E190=1)*(AA$165=1)*(AA$6=core.xy.sgsn)*($F190=$F$166:$F$190)))</f>
        <v>0</v>
      </c>
      <c r="AB190" s="47">
        <f t="array" ref="AB190">IF($F190=AB$6,0,SUM(($E190=1)*(AB$165=1)*(AB$6=core.xy.sgsn)*($F190=$F$166:$F$190)))</f>
        <v>0</v>
      </c>
      <c r="AC190" s="47">
        <f t="array" ref="AC190">IF($F190=AC$6,0,SUM(($E190=1)*(AC$165=1)*(AC$6=core.xy.sgsn)*($F190=$F$166:$F$190)))</f>
        <v>0</v>
      </c>
      <c r="AD190" s="47">
        <f t="array" ref="AD190">IF($F190=AD$6,0,SUM(($E190=1)*(AD$165=1)*(AD$6=core.xy.sgsn)*($F190=$F$166:$F$190)))</f>
        <v>0</v>
      </c>
      <c r="AE190" s="47">
        <f t="array" ref="AE190">IF($F190=AE$6,0,SUM(($E190=1)*(AE$165=1)*(AE$6=core.xy.sgsn)*($F190=$F$166:$F$190)))</f>
        <v>0</v>
      </c>
      <c r="AF190" s="47">
        <f t="array" ref="AF190">IF($F190=AF$6,0,SUM(($E190=1)*(AF$165=1)*(AF$6=core.xy.sgsn)*($F190=$F$166:$F$190)))</f>
        <v>0</v>
      </c>
      <c r="AG190" s="47">
        <f t="array" ref="AG190">IF($F190=AG$6,0,SUM(($E190=1)*(AG$165=1)*(AG$6=core.xy.sgsn)*($F190=$F$166:$F$190)))</f>
        <v>0</v>
      </c>
      <c r="AH190" s="47">
        <f t="array" ref="AH190">IF($F190=AH$6,0,SUM(($E190=1)*(AH$165=1)*(AH$6=core.xy.sgsn)*($F190=$F$166:$F$190)))</f>
        <v>0</v>
      </c>
      <c r="AI190" s="47">
        <f t="array" ref="AI190">IF($F190=AI$6,0,SUM(($E190=1)*(AI$165=1)*(AI$6=core.xy.sgsn)*($F190=$F$166:$F$190)))</f>
        <v>0</v>
      </c>
      <c r="AJ190" s="47">
        <f t="array" ref="AJ190">IF($F190=AJ$6,0,SUM(($E190=1)*(AJ$165=1)*(AJ$6=core.xy.sgsn)*($F190=$F$166:$F$190)))</f>
        <v>0</v>
      </c>
    </row>
    <row r="191" spans="4:36" outlineLevel="1" x14ac:dyDescent="0.3">
      <c r="D191" s="68" t="s">
        <v>1421</v>
      </c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</row>
    <row r="192" spans="4:36" outlineLevel="1" x14ac:dyDescent="0.3">
      <c r="D192" s="68"/>
      <c r="E192" s="68"/>
      <c r="F192" s="68"/>
      <c r="G192" s="68"/>
      <c r="H192" s="68"/>
      <c r="I192" s="68"/>
      <c r="J192" s="68"/>
      <c r="K192" s="68"/>
      <c r="L192" s="33">
        <f t="shared" ref="L192:AJ192" si="16">INDEX(core.xy.mscsu,L$6)</f>
        <v>0</v>
      </c>
      <c r="M192" s="33">
        <f t="shared" si="16"/>
        <v>0</v>
      </c>
      <c r="N192" s="33">
        <f t="shared" si="16"/>
        <v>0</v>
      </c>
      <c r="O192" s="33">
        <f t="shared" si="16"/>
        <v>0</v>
      </c>
      <c r="P192" s="33">
        <f t="shared" si="16"/>
        <v>1</v>
      </c>
      <c r="Q192" s="33">
        <f t="shared" si="16"/>
        <v>0</v>
      </c>
      <c r="R192" s="33">
        <f t="shared" si="16"/>
        <v>0</v>
      </c>
      <c r="S192" s="33">
        <f t="shared" si="16"/>
        <v>0</v>
      </c>
      <c r="T192" s="33">
        <f t="shared" si="16"/>
        <v>0</v>
      </c>
      <c r="U192" s="33">
        <f t="shared" si="16"/>
        <v>1</v>
      </c>
      <c r="V192" s="33">
        <f t="shared" si="16"/>
        <v>0</v>
      </c>
      <c r="W192" s="33">
        <f t="shared" si="16"/>
        <v>0</v>
      </c>
      <c r="X192" s="33">
        <f t="shared" si="16"/>
        <v>0</v>
      </c>
      <c r="Y192" s="33">
        <f t="shared" si="16"/>
        <v>0</v>
      </c>
      <c r="Z192" s="33">
        <f t="shared" si="16"/>
        <v>0</v>
      </c>
      <c r="AA192" s="33">
        <f t="shared" si="16"/>
        <v>1</v>
      </c>
      <c r="AB192" s="33">
        <f t="shared" si="16"/>
        <v>0</v>
      </c>
      <c r="AC192" s="33">
        <f t="shared" si="16"/>
        <v>0</v>
      </c>
      <c r="AD192" s="33">
        <f t="shared" si="16"/>
        <v>0</v>
      </c>
      <c r="AE192" s="33">
        <f t="shared" si="16"/>
        <v>0</v>
      </c>
      <c r="AF192" s="33">
        <f t="shared" si="16"/>
        <v>0</v>
      </c>
      <c r="AG192" s="33">
        <f t="shared" si="16"/>
        <v>0</v>
      </c>
      <c r="AH192" s="33">
        <f t="shared" si="16"/>
        <v>0</v>
      </c>
      <c r="AI192" s="33">
        <f t="shared" si="16"/>
        <v>0</v>
      </c>
      <c r="AJ192" s="33">
        <f t="shared" si="16"/>
        <v>0</v>
      </c>
    </row>
    <row r="193" spans="5:36" outlineLevel="1" x14ac:dyDescent="0.3">
      <c r="E193" s="33">
        <f t="shared" ref="E193:E217" si="17">INDEX(core.xy.mgwu,F193)</f>
        <v>0</v>
      </c>
      <c r="F193" s="70">
        <v>1</v>
      </c>
      <c r="G193" s="71" t="str">
        <f t="shared" ref="G193:G217" si="18">INDEX(l.reg.nom,F193)</f>
        <v>Amazonas</v>
      </c>
      <c r="L193" s="47">
        <f t="array" ref="L193">IF($F193=L$6,0,SUM(($E193=1)*(L$192=1)*(L$6=core.xy.mscs)*($F193=$F$193:$F$217)))</f>
        <v>0</v>
      </c>
      <c r="M193" s="47">
        <f t="array" ref="M193">IF($F193=M$6,0,SUM(($E193=1)*(M$192=1)*(M$6=core.xy.mscs)*($F193=$F$193:$F$217)))</f>
        <v>0</v>
      </c>
      <c r="N193" s="47">
        <f t="array" ref="N193">IF($F193=N$6,0,SUM(($E193=1)*(N$192=1)*(N$6=core.xy.mscs)*($F193=$F$193:$F$217)))</f>
        <v>0</v>
      </c>
      <c r="O193" s="47">
        <f t="array" ref="O193">IF($F193=O$6,0,SUM(($E193=1)*(O$192=1)*(O$6=core.xy.mscs)*($F193=$F$193:$F$217)))</f>
        <v>0</v>
      </c>
      <c r="P193" s="47">
        <f t="array" ref="P193">IF($F193=P$6,0,SUM(($E193=1)*(P$192=1)*(P$6=core.xy.mscs)*($F193=$F$193:$F$217)))</f>
        <v>0</v>
      </c>
      <c r="Q193" s="47">
        <f t="array" ref="Q193">IF($F193=Q$6,0,SUM(($E193=1)*(Q$192=1)*(Q$6=core.xy.mscs)*($F193=$F$193:$F$217)))</f>
        <v>0</v>
      </c>
      <c r="R193" s="47">
        <f t="array" ref="R193">IF($F193=R$6,0,SUM(($E193=1)*(R$192=1)*(R$6=core.xy.mscs)*($F193=$F$193:$F$217)))</f>
        <v>0</v>
      </c>
      <c r="S193" s="47">
        <f t="array" ref="S193">IF($F193=S$6,0,SUM(($E193=1)*(S$192=1)*(S$6=core.xy.mscs)*($F193=$F$193:$F$217)))</f>
        <v>0</v>
      </c>
      <c r="T193" s="47">
        <f t="array" ref="T193">IF($F193=T$6,0,SUM(($E193=1)*(T$192=1)*(T$6=core.xy.mscs)*($F193=$F$193:$F$217)))</f>
        <v>0</v>
      </c>
      <c r="U193" s="47">
        <f t="array" ref="U193">IF($F193=U$6,0,SUM(($E193=1)*(U$192=1)*(U$6=core.xy.mscs)*($F193=$F$193:$F$217)))</f>
        <v>0</v>
      </c>
      <c r="V193" s="47">
        <f t="array" ref="V193">IF($F193=V$6,0,SUM(($E193=1)*(V$192=1)*(V$6=core.xy.mscs)*($F193=$F$193:$F$217)))</f>
        <v>0</v>
      </c>
      <c r="W193" s="47">
        <f t="array" ref="W193">IF($F193=W$6,0,SUM(($E193=1)*(W$192=1)*(W$6=core.xy.mscs)*($F193=$F$193:$F$217)))</f>
        <v>0</v>
      </c>
      <c r="X193" s="47">
        <f t="array" ref="X193">IF($F193=X$6,0,SUM(($E193=1)*(X$192=1)*(X$6=core.xy.mscs)*($F193=$F$193:$F$217)))</f>
        <v>0</v>
      </c>
      <c r="Y193" s="47">
        <f t="array" ref="Y193">IF($F193=Y$6,0,SUM(($E193=1)*(Y$192=1)*(Y$6=core.xy.mscs)*($F193=$F$193:$F$217)))</f>
        <v>0</v>
      </c>
      <c r="Z193" s="47">
        <f t="array" ref="Z193">IF($F193=Z$6,0,SUM(($E193=1)*(Z$192=1)*(Z$6=core.xy.mscs)*($F193=$F$193:$F$217)))</f>
        <v>0</v>
      </c>
      <c r="AA193" s="47">
        <f t="array" ref="AA193">IF($F193=AA$6,0,SUM(($E193=1)*(AA$192=1)*(AA$6=core.xy.mscs)*($F193=$F$193:$F$217)))</f>
        <v>0</v>
      </c>
      <c r="AB193" s="47">
        <f t="array" ref="AB193">IF($F193=AB$6,0,SUM(($E193=1)*(AB$192=1)*(AB$6=core.xy.mscs)*($F193=$F$193:$F$217)))</f>
        <v>0</v>
      </c>
      <c r="AC193" s="47">
        <f t="array" ref="AC193">IF($F193=AC$6,0,SUM(($E193=1)*(AC$192=1)*(AC$6=core.xy.mscs)*($F193=$F$193:$F$217)))</f>
        <v>0</v>
      </c>
      <c r="AD193" s="47">
        <f t="array" ref="AD193">IF($F193=AD$6,0,SUM(($E193=1)*(AD$192=1)*(AD$6=core.xy.mscs)*($F193=$F$193:$F$217)))</f>
        <v>0</v>
      </c>
      <c r="AE193" s="47">
        <f t="array" ref="AE193">IF($F193=AE$6,0,SUM(($E193=1)*(AE$192=1)*(AE$6=core.xy.mscs)*($F193=$F$193:$F$217)))</f>
        <v>0</v>
      </c>
      <c r="AF193" s="47">
        <f t="array" ref="AF193">IF($F193=AF$6,0,SUM(($E193=1)*(AF$192=1)*(AF$6=core.xy.mscs)*($F193=$F$193:$F$217)))</f>
        <v>0</v>
      </c>
      <c r="AG193" s="47">
        <f t="array" ref="AG193">IF($F193=AG$6,0,SUM(($E193=1)*(AG$192=1)*(AG$6=core.xy.mscs)*($F193=$F$193:$F$217)))</f>
        <v>0</v>
      </c>
      <c r="AH193" s="47">
        <f t="array" ref="AH193">IF($F193=AH$6,0,SUM(($E193=1)*(AH$192=1)*(AH$6=core.xy.mscs)*($F193=$F$193:$F$217)))</f>
        <v>0</v>
      </c>
      <c r="AI193" s="47">
        <f t="array" ref="AI193">IF($F193=AI$6,0,SUM(($E193=1)*(AI$192=1)*(AI$6=core.xy.mscs)*($F193=$F$193:$F$217)))</f>
        <v>0</v>
      </c>
      <c r="AJ193" s="47">
        <f t="array" ref="AJ193">IF($F193=AJ$6,0,SUM(($E193=1)*(AJ$192=1)*(AJ$6=core.xy.mscs)*($F193=$F$193:$F$217)))</f>
        <v>0</v>
      </c>
    </row>
    <row r="194" spans="5:36" outlineLevel="1" x14ac:dyDescent="0.3">
      <c r="E194" s="33">
        <f t="shared" si="17"/>
        <v>0</v>
      </c>
      <c r="F194" s="70">
        <v>2</v>
      </c>
      <c r="G194" s="71" t="str">
        <f t="shared" si="18"/>
        <v>Ancash</v>
      </c>
      <c r="L194" s="47">
        <f t="array" ref="L194">IF($F194=L$6,0,SUM(($E194=1)*(L$192=1)*(L$6=core.xy.mscs)*($F194=$F$193:$F$217)))</f>
        <v>0</v>
      </c>
      <c r="M194" s="47">
        <f t="array" ref="M194">IF($F194=M$6,0,SUM(($E194=1)*(M$192=1)*(M$6=core.xy.mscs)*($F194=$F$193:$F$217)))</f>
        <v>0</v>
      </c>
      <c r="N194" s="47">
        <f t="array" ref="N194">IF($F194=N$6,0,SUM(($E194=1)*(N$192=1)*(N$6=core.xy.mscs)*($F194=$F$193:$F$217)))</f>
        <v>0</v>
      </c>
      <c r="O194" s="47">
        <f t="array" ref="O194">IF($F194=O$6,0,SUM(($E194=1)*(O$192=1)*(O$6=core.xy.mscs)*($F194=$F$193:$F$217)))</f>
        <v>0</v>
      </c>
      <c r="P194" s="47">
        <f t="array" ref="P194">IF($F194=P$6,0,SUM(($E194=1)*(P$192=1)*(P$6=core.xy.mscs)*($F194=$F$193:$F$217)))</f>
        <v>0</v>
      </c>
      <c r="Q194" s="47">
        <f t="array" ref="Q194">IF($F194=Q$6,0,SUM(($E194=1)*(Q$192=1)*(Q$6=core.xy.mscs)*($F194=$F$193:$F$217)))</f>
        <v>0</v>
      </c>
      <c r="R194" s="47">
        <f t="array" ref="R194">IF($F194=R$6,0,SUM(($E194=1)*(R$192=1)*(R$6=core.xy.mscs)*($F194=$F$193:$F$217)))</f>
        <v>0</v>
      </c>
      <c r="S194" s="47">
        <f t="array" ref="S194">IF($F194=S$6,0,SUM(($E194=1)*(S$192=1)*(S$6=core.xy.mscs)*($F194=$F$193:$F$217)))</f>
        <v>0</v>
      </c>
      <c r="T194" s="47">
        <f t="array" ref="T194">IF($F194=T$6,0,SUM(($E194=1)*(T$192=1)*(T$6=core.xy.mscs)*($F194=$F$193:$F$217)))</f>
        <v>0</v>
      </c>
      <c r="U194" s="47">
        <f t="array" ref="U194">IF($F194=U$6,0,SUM(($E194=1)*(U$192=1)*(U$6=core.xy.mscs)*($F194=$F$193:$F$217)))</f>
        <v>0</v>
      </c>
      <c r="V194" s="47">
        <f t="array" ref="V194">IF($F194=V$6,0,SUM(($E194=1)*(V$192=1)*(V$6=core.xy.mscs)*($F194=$F$193:$F$217)))</f>
        <v>0</v>
      </c>
      <c r="W194" s="47">
        <f t="array" ref="W194">IF($F194=W$6,0,SUM(($E194=1)*(W$192=1)*(W$6=core.xy.mscs)*($F194=$F$193:$F$217)))</f>
        <v>0</v>
      </c>
      <c r="X194" s="47">
        <f t="array" ref="X194">IF($F194=X$6,0,SUM(($E194=1)*(X$192=1)*(X$6=core.xy.mscs)*($F194=$F$193:$F$217)))</f>
        <v>0</v>
      </c>
      <c r="Y194" s="47">
        <f t="array" ref="Y194">IF($F194=Y$6,0,SUM(($E194=1)*(Y$192=1)*(Y$6=core.xy.mscs)*($F194=$F$193:$F$217)))</f>
        <v>0</v>
      </c>
      <c r="Z194" s="47">
        <f t="array" ref="Z194">IF($F194=Z$6,0,SUM(($E194=1)*(Z$192=1)*(Z$6=core.xy.mscs)*($F194=$F$193:$F$217)))</f>
        <v>0</v>
      </c>
      <c r="AA194" s="47">
        <f t="array" ref="AA194">IF($F194=AA$6,0,SUM(($E194=1)*(AA$192=1)*(AA$6=core.xy.mscs)*($F194=$F$193:$F$217)))</f>
        <v>0</v>
      </c>
      <c r="AB194" s="47">
        <f t="array" ref="AB194">IF($F194=AB$6,0,SUM(($E194=1)*(AB$192=1)*(AB$6=core.xy.mscs)*($F194=$F$193:$F$217)))</f>
        <v>0</v>
      </c>
      <c r="AC194" s="47">
        <f t="array" ref="AC194">IF($F194=AC$6,0,SUM(($E194=1)*(AC$192=1)*(AC$6=core.xy.mscs)*($F194=$F$193:$F$217)))</f>
        <v>0</v>
      </c>
      <c r="AD194" s="47">
        <f t="array" ref="AD194">IF($F194=AD$6,0,SUM(($E194=1)*(AD$192=1)*(AD$6=core.xy.mscs)*($F194=$F$193:$F$217)))</f>
        <v>0</v>
      </c>
      <c r="AE194" s="47">
        <f t="array" ref="AE194">IF($F194=AE$6,0,SUM(($E194=1)*(AE$192=1)*(AE$6=core.xy.mscs)*($F194=$F$193:$F$217)))</f>
        <v>0</v>
      </c>
      <c r="AF194" s="47">
        <f t="array" ref="AF194">IF($F194=AF$6,0,SUM(($E194=1)*(AF$192=1)*(AF$6=core.xy.mscs)*($F194=$F$193:$F$217)))</f>
        <v>0</v>
      </c>
      <c r="AG194" s="47">
        <f t="array" ref="AG194">IF($F194=AG$6,0,SUM(($E194=1)*(AG$192=1)*(AG$6=core.xy.mscs)*($F194=$F$193:$F$217)))</f>
        <v>0</v>
      </c>
      <c r="AH194" s="47">
        <f t="array" ref="AH194">IF($F194=AH$6,0,SUM(($E194=1)*(AH$192=1)*(AH$6=core.xy.mscs)*($F194=$F$193:$F$217)))</f>
        <v>0</v>
      </c>
      <c r="AI194" s="47">
        <f t="array" ref="AI194">IF($F194=AI$6,0,SUM(($E194=1)*(AI$192=1)*(AI$6=core.xy.mscs)*($F194=$F$193:$F$217)))</f>
        <v>0</v>
      </c>
      <c r="AJ194" s="47">
        <f t="array" ref="AJ194">IF($F194=AJ$6,0,SUM(($E194=1)*(AJ$192=1)*(AJ$6=core.xy.mscs)*($F194=$F$193:$F$217)))</f>
        <v>0</v>
      </c>
    </row>
    <row r="195" spans="5:36" outlineLevel="2" x14ac:dyDescent="0.3">
      <c r="E195" s="33">
        <f t="shared" si="17"/>
        <v>0</v>
      </c>
      <c r="F195" s="70">
        <v>3</v>
      </c>
      <c r="G195" s="71" t="str">
        <f t="shared" si="18"/>
        <v>Apurímac</v>
      </c>
      <c r="L195" s="47">
        <f t="array" ref="L195">IF($F195=L$6,0,SUM(($E195=1)*(L$192=1)*(L$6=core.xy.mscs)*($F195=$F$193:$F$217)))</f>
        <v>0</v>
      </c>
      <c r="M195" s="47">
        <f t="array" ref="M195">IF($F195=M$6,0,SUM(($E195=1)*(M$192=1)*(M$6=core.xy.mscs)*($F195=$F$193:$F$217)))</f>
        <v>0</v>
      </c>
      <c r="N195" s="47">
        <f t="array" ref="N195">IF($F195=N$6,0,SUM(($E195=1)*(N$192=1)*(N$6=core.xy.mscs)*($F195=$F$193:$F$217)))</f>
        <v>0</v>
      </c>
      <c r="O195" s="47">
        <f t="array" ref="O195">IF($F195=O$6,0,SUM(($E195=1)*(O$192=1)*(O$6=core.xy.mscs)*($F195=$F$193:$F$217)))</f>
        <v>0</v>
      </c>
      <c r="P195" s="47">
        <f t="array" ref="P195">IF($F195=P$6,0,SUM(($E195=1)*(P$192=1)*(P$6=core.xy.mscs)*($F195=$F$193:$F$217)))</f>
        <v>0</v>
      </c>
      <c r="Q195" s="47">
        <f t="array" ref="Q195">IF($F195=Q$6,0,SUM(($E195=1)*(Q$192=1)*(Q$6=core.xy.mscs)*($F195=$F$193:$F$217)))</f>
        <v>0</v>
      </c>
      <c r="R195" s="47">
        <f t="array" ref="R195">IF($F195=R$6,0,SUM(($E195=1)*(R$192=1)*(R$6=core.xy.mscs)*($F195=$F$193:$F$217)))</f>
        <v>0</v>
      </c>
      <c r="S195" s="47">
        <f t="array" ref="S195">IF($F195=S$6,0,SUM(($E195=1)*(S$192=1)*(S$6=core.xy.mscs)*($F195=$F$193:$F$217)))</f>
        <v>0</v>
      </c>
      <c r="T195" s="47">
        <f t="array" ref="T195">IF($F195=T$6,0,SUM(($E195=1)*(T$192=1)*(T$6=core.xy.mscs)*($F195=$F$193:$F$217)))</f>
        <v>0</v>
      </c>
      <c r="U195" s="47">
        <f t="array" ref="U195">IF($F195=U$6,0,SUM(($E195=1)*(U$192=1)*(U$6=core.xy.mscs)*($F195=$F$193:$F$217)))</f>
        <v>0</v>
      </c>
      <c r="V195" s="47">
        <f t="array" ref="V195">IF($F195=V$6,0,SUM(($E195=1)*(V$192=1)*(V$6=core.xy.mscs)*($F195=$F$193:$F$217)))</f>
        <v>0</v>
      </c>
      <c r="W195" s="47">
        <f t="array" ref="W195">IF($F195=W$6,0,SUM(($E195=1)*(W$192=1)*(W$6=core.xy.mscs)*($F195=$F$193:$F$217)))</f>
        <v>0</v>
      </c>
      <c r="X195" s="47">
        <f t="array" ref="X195">IF($F195=X$6,0,SUM(($E195=1)*(X$192=1)*(X$6=core.xy.mscs)*($F195=$F$193:$F$217)))</f>
        <v>0</v>
      </c>
      <c r="Y195" s="47">
        <f t="array" ref="Y195">IF($F195=Y$6,0,SUM(($E195=1)*(Y$192=1)*(Y$6=core.xy.mscs)*($F195=$F$193:$F$217)))</f>
        <v>0</v>
      </c>
      <c r="Z195" s="47">
        <f t="array" ref="Z195">IF($F195=Z$6,0,SUM(($E195=1)*(Z$192=1)*(Z$6=core.xy.mscs)*($F195=$F$193:$F$217)))</f>
        <v>0</v>
      </c>
      <c r="AA195" s="47">
        <f t="array" ref="AA195">IF($F195=AA$6,0,SUM(($E195=1)*(AA$192=1)*(AA$6=core.xy.mscs)*($F195=$F$193:$F$217)))</f>
        <v>0</v>
      </c>
      <c r="AB195" s="47">
        <f t="array" ref="AB195">IF($F195=AB$6,0,SUM(($E195=1)*(AB$192=1)*(AB$6=core.xy.mscs)*($F195=$F$193:$F$217)))</f>
        <v>0</v>
      </c>
      <c r="AC195" s="47">
        <f t="array" ref="AC195">IF($F195=AC$6,0,SUM(($E195=1)*(AC$192=1)*(AC$6=core.xy.mscs)*($F195=$F$193:$F$217)))</f>
        <v>0</v>
      </c>
      <c r="AD195" s="47">
        <f t="array" ref="AD195">IF($F195=AD$6,0,SUM(($E195=1)*(AD$192=1)*(AD$6=core.xy.mscs)*($F195=$F$193:$F$217)))</f>
        <v>0</v>
      </c>
      <c r="AE195" s="47">
        <f t="array" ref="AE195">IF($F195=AE$6,0,SUM(($E195=1)*(AE$192=1)*(AE$6=core.xy.mscs)*($F195=$F$193:$F$217)))</f>
        <v>0</v>
      </c>
      <c r="AF195" s="47">
        <f t="array" ref="AF195">IF($F195=AF$6,0,SUM(($E195=1)*(AF$192=1)*(AF$6=core.xy.mscs)*($F195=$F$193:$F$217)))</f>
        <v>0</v>
      </c>
      <c r="AG195" s="47">
        <f t="array" ref="AG195">IF($F195=AG$6,0,SUM(($E195=1)*(AG$192=1)*(AG$6=core.xy.mscs)*($F195=$F$193:$F$217)))</f>
        <v>0</v>
      </c>
      <c r="AH195" s="47">
        <f t="array" ref="AH195">IF($F195=AH$6,0,SUM(($E195=1)*(AH$192=1)*(AH$6=core.xy.mscs)*($F195=$F$193:$F$217)))</f>
        <v>0</v>
      </c>
      <c r="AI195" s="47">
        <f t="array" ref="AI195">IF($F195=AI$6,0,SUM(($E195=1)*(AI$192=1)*(AI$6=core.xy.mscs)*($F195=$F$193:$F$217)))</f>
        <v>0</v>
      </c>
      <c r="AJ195" s="47">
        <f t="array" ref="AJ195">IF($F195=AJ$6,0,SUM(($E195=1)*(AJ$192=1)*(AJ$6=core.xy.mscs)*($F195=$F$193:$F$217)))</f>
        <v>0</v>
      </c>
    </row>
    <row r="196" spans="5:36" outlineLevel="2" x14ac:dyDescent="0.3">
      <c r="E196" s="33">
        <f t="shared" si="17"/>
        <v>0</v>
      </c>
      <c r="F196" s="70">
        <v>4</v>
      </c>
      <c r="G196" s="71" t="str">
        <f t="shared" si="18"/>
        <v>Arequipa</v>
      </c>
      <c r="L196" s="47">
        <f t="array" ref="L196">IF($F196=L$6,0,SUM(($E196=1)*(L$192=1)*(L$6=core.xy.mscs)*($F196=$F$193:$F$217)))</f>
        <v>0</v>
      </c>
      <c r="M196" s="47">
        <f t="array" ref="M196">IF($F196=M$6,0,SUM(($E196=1)*(M$192=1)*(M$6=core.xy.mscs)*($F196=$F$193:$F$217)))</f>
        <v>0</v>
      </c>
      <c r="N196" s="47">
        <f t="array" ref="N196">IF($F196=N$6,0,SUM(($E196=1)*(N$192=1)*(N$6=core.xy.mscs)*($F196=$F$193:$F$217)))</f>
        <v>0</v>
      </c>
      <c r="O196" s="47">
        <f t="array" ref="O196">IF($F196=O$6,0,SUM(($E196=1)*(O$192=1)*(O$6=core.xy.mscs)*($F196=$F$193:$F$217)))</f>
        <v>0</v>
      </c>
      <c r="P196" s="47">
        <f t="array" ref="P196">IF($F196=P$6,0,SUM(($E196=1)*(P$192=1)*(P$6=core.xy.mscs)*($F196=$F$193:$F$217)))</f>
        <v>0</v>
      </c>
      <c r="Q196" s="47">
        <f t="array" ref="Q196">IF($F196=Q$6,0,SUM(($E196=1)*(Q$192=1)*(Q$6=core.xy.mscs)*($F196=$F$193:$F$217)))</f>
        <v>0</v>
      </c>
      <c r="R196" s="47">
        <f t="array" ref="R196">IF($F196=R$6,0,SUM(($E196=1)*(R$192=1)*(R$6=core.xy.mscs)*($F196=$F$193:$F$217)))</f>
        <v>0</v>
      </c>
      <c r="S196" s="47">
        <f t="array" ref="S196">IF($F196=S$6,0,SUM(($E196=1)*(S$192=1)*(S$6=core.xy.mscs)*($F196=$F$193:$F$217)))</f>
        <v>0</v>
      </c>
      <c r="T196" s="47">
        <f t="array" ref="T196">IF($F196=T$6,0,SUM(($E196=1)*(T$192=1)*(T$6=core.xy.mscs)*($F196=$F$193:$F$217)))</f>
        <v>0</v>
      </c>
      <c r="U196" s="47">
        <f t="array" ref="U196">IF($F196=U$6,0,SUM(($E196=1)*(U$192=1)*(U$6=core.xy.mscs)*($F196=$F$193:$F$217)))</f>
        <v>0</v>
      </c>
      <c r="V196" s="47">
        <f t="array" ref="V196">IF($F196=V$6,0,SUM(($E196=1)*(V$192=1)*(V$6=core.xy.mscs)*($F196=$F$193:$F$217)))</f>
        <v>0</v>
      </c>
      <c r="W196" s="47">
        <f t="array" ref="W196">IF($F196=W$6,0,SUM(($E196=1)*(W$192=1)*(W$6=core.xy.mscs)*($F196=$F$193:$F$217)))</f>
        <v>0</v>
      </c>
      <c r="X196" s="47">
        <f t="array" ref="X196">IF($F196=X$6,0,SUM(($E196=1)*(X$192=1)*(X$6=core.xy.mscs)*($F196=$F$193:$F$217)))</f>
        <v>0</v>
      </c>
      <c r="Y196" s="47">
        <f t="array" ref="Y196">IF($F196=Y$6,0,SUM(($E196=1)*(Y$192=1)*(Y$6=core.xy.mscs)*($F196=$F$193:$F$217)))</f>
        <v>0</v>
      </c>
      <c r="Z196" s="47">
        <f t="array" ref="Z196">IF($F196=Z$6,0,SUM(($E196=1)*(Z$192=1)*(Z$6=core.xy.mscs)*($F196=$F$193:$F$217)))</f>
        <v>0</v>
      </c>
      <c r="AA196" s="47">
        <f t="array" ref="AA196">IF($F196=AA$6,0,SUM(($E196=1)*(AA$192=1)*(AA$6=core.xy.mscs)*($F196=$F$193:$F$217)))</f>
        <v>0</v>
      </c>
      <c r="AB196" s="47">
        <f t="array" ref="AB196">IF($F196=AB$6,0,SUM(($E196=1)*(AB$192=1)*(AB$6=core.xy.mscs)*($F196=$F$193:$F$217)))</f>
        <v>0</v>
      </c>
      <c r="AC196" s="47">
        <f t="array" ref="AC196">IF($F196=AC$6,0,SUM(($E196=1)*(AC$192=1)*(AC$6=core.xy.mscs)*($F196=$F$193:$F$217)))</f>
        <v>0</v>
      </c>
      <c r="AD196" s="47">
        <f t="array" ref="AD196">IF($F196=AD$6,0,SUM(($E196=1)*(AD$192=1)*(AD$6=core.xy.mscs)*($F196=$F$193:$F$217)))</f>
        <v>0</v>
      </c>
      <c r="AE196" s="47">
        <f t="array" ref="AE196">IF($F196=AE$6,0,SUM(($E196=1)*(AE$192=1)*(AE$6=core.xy.mscs)*($F196=$F$193:$F$217)))</f>
        <v>0</v>
      </c>
      <c r="AF196" s="47">
        <f t="array" ref="AF196">IF($F196=AF$6,0,SUM(($E196=1)*(AF$192=1)*(AF$6=core.xy.mscs)*($F196=$F$193:$F$217)))</f>
        <v>0</v>
      </c>
      <c r="AG196" s="47">
        <f t="array" ref="AG196">IF($F196=AG$6,0,SUM(($E196=1)*(AG$192=1)*(AG$6=core.xy.mscs)*($F196=$F$193:$F$217)))</f>
        <v>0</v>
      </c>
      <c r="AH196" s="47">
        <f t="array" ref="AH196">IF($F196=AH$6,0,SUM(($E196=1)*(AH$192=1)*(AH$6=core.xy.mscs)*($F196=$F$193:$F$217)))</f>
        <v>0</v>
      </c>
      <c r="AI196" s="47">
        <f t="array" ref="AI196">IF($F196=AI$6,0,SUM(($E196=1)*(AI$192=1)*(AI$6=core.xy.mscs)*($F196=$F$193:$F$217)))</f>
        <v>0</v>
      </c>
      <c r="AJ196" s="47">
        <f t="array" ref="AJ196">IF($F196=AJ$6,0,SUM(($E196=1)*(AJ$192=1)*(AJ$6=core.xy.mscs)*($F196=$F$193:$F$217)))</f>
        <v>0</v>
      </c>
    </row>
    <row r="197" spans="5:36" outlineLevel="2" x14ac:dyDescent="0.3">
      <c r="E197" s="33">
        <f t="shared" si="17"/>
        <v>1</v>
      </c>
      <c r="F197" s="70">
        <v>5</v>
      </c>
      <c r="G197" s="71" t="str">
        <f t="shared" si="18"/>
        <v>Ayacucho</v>
      </c>
      <c r="L197" s="47">
        <f t="array" ref="L197">IF($F197=L$6,0,SUM(($E197=1)*(L$192=1)*(L$6=core.xy.mscs)*($F197=$F$193:$F$217)))</f>
        <v>0</v>
      </c>
      <c r="M197" s="47">
        <f t="array" ref="M197">IF($F197=M$6,0,SUM(($E197=1)*(M$192=1)*(M$6=core.xy.mscs)*($F197=$F$193:$F$217)))</f>
        <v>0</v>
      </c>
      <c r="N197" s="47">
        <f t="array" ref="N197">IF($F197=N$6,0,SUM(($E197=1)*(N$192=1)*(N$6=core.xy.mscs)*($F197=$F$193:$F$217)))</f>
        <v>0</v>
      </c>
      <c r="O197" s="47">
        <f t="array" ref="O197">IF($F197=O$6,0,SUM(($E197=1)*(O$192=1)*(O$6=core.xy.mscs)*($F197=$F$193:$F$217)))</f>
        <v>0</v>
      </c>
      <c r="P197" s="47">
        <f t="array" ref="P197">IF($F197=P$6,0,SUM(($E197=1)*(P$192=1)*(P$6=core.xy.mscs)*($F197=$F$193:$F$217)))</f>
        <v>0</v>
      </c>
      <c r="Q197" s="47">
        <f t="array" ref="Q197">IF($F197=Q$6,0,SUM(($E197=1)*(Q$192=1)*(Q$6=core.xy.mscs)*($F197=$F$193:$F$217)))</f>
        <v>0</v>
      </c>
      <c r="R197" s="47">
        <f t="array" ref="R197">IF($F197=R$6,0,SUM(($E197=1)*(R$192=1)*(R$6=core.xy.mscs)*($F197=$F$193:$F$217)))</f>
        <v>0</v>
      </c>
      <c r="S197" s="47">
        <f t="array" ref="S197">IF($F197=S$6,0,SUM(($E197=1)*(S$192=1)*(S$6=core.xy.mscs)*($F197=$F$193:$F$217)))</f>
        <v>0</v>
      </c>
      <c r="T197" s="47">
        <f t="array" ref="T197">IF($F197=T$6,0,SUM(($E197=1)*(T$192=1)*(T$6=core.xy.mscs)*($F197=$F$193:$F$217)))</f>
        <v>0</v>
      </c>
      <c r="U197" s="47">
        <f t="array" ref="U197">IF($F197=U$6,0,SUM(($E197=1)*(U$192=1)*(U$6=core.xy.mscs)*($F197=$F$193:$F$217)))</f>
        <v>0</v>
      </c>
      <c r="V197" s="47">
        <f t="array" ref="V197">IF($F197=V$6,0,SUM(($E197=1)*(V$192=1)*(V$6=core.xy.mscs)*($F197=$F$193:$F$217)))</f>
        <v>0</v>
      </c>
      <c r="W197" s="47">
        <f t="array" ref="W197">IF($F197=W$6,0,SUM(($E197=1)*(W$192=1)*(W$6=core.xy.mscs)*($F197=$F$193:$F$217)))</f>
        <v>0</v>
      </c>
      <c r="X197" s="47">
        <f t="array" ref="X197">IF($F197=X$6,0,SUM(($E197=1)*(X$192=1)*(X$6=core.xy.mscs)*($F197=$F$193:$F$217)))</f>
        <v>0</v>
      </c>
      <c r="Y197" s="47">
        <f t="array" ref="Y197">IF($F197=Y$6,0,SUM(($E197=1)*(Y$192=1)*(Y$6=core.xy.mscs)*($F197=$F$193:$F$217)))</f>
        <v>0</v>
      </c>
      <c r="Z197" s="47">
        <f t="array" ref="Z197">IF($F197=Z$6,0,SUM(($E197=1)*(Z$192=1)*(Z$6=core.xy.mscs)*($F197=$F$193:$F$217)))</f>
        <v>0</v>
      </c>
      <c r="AA197" s="47">
        <f t="array" ref="AA197">IF($F197=AA$6,0,SUM(($E197=1)*(AA$192=1)*(AA$6=core.xy.mscs)*($F197=$F$193:$F$217)))</f>
        <v>0</v>
      </c>
      <c r="AB197" s="47">
        <f t="array" ref="AB197">IF($F197=AB$6,0,SUM(($E197=1)*(AB$192=1)*(AB$6=core.xy.mscs)*($F197=$F$193:$F$217)))</f>
        <v>0</v>
      </c>
      <c r="AC197" s="47">
        <f t="array" ref="AC197">IF($F197=AC$6,0,SUM(($E197=1)*(AC$192=1)*(AC$6=core.xy.mscs)*($F197=$F$193:$F$217)))</f>
        <v>0</v>
      </c>
      <c r="AD197" s="47">
        <f t="array" ref="AD197">IF($F197=AD$6,0,SUM(($E197=1)*(AD$192=1)*(AD$6=core.xy.mscs)*($F197=$F$193:$F$217)))</f>
        <v>0</v>
      </c>
      <c r="AE197" s="47">
        <f t="array" ref="AE197">IF($F197=AE$6,0,SUM(($E197=1)*(AE$192=1)*(AE$6=core.xy.mscs)*($F197=$F$193:$F$217)))</f>
        <v>0</v>
      </c>
      <c r="AF197" s="47">
        <f t="array" ref="AF197">IF($F197=AF$6,0,SUM(($E197=1)*(AF$192=1)*(AF$6=core.xy.mscs)*($F197=$F$193:$F$217)))</f>
        <v>0</v>
      </c>
      <c r="AG197" s="47">
        <f t="array" ref="AG197">IF($F197=AG$6,0,SUM(($E197=1)*(AG$192=1)*(AG$6=core.xy.mscs)*($F197=$F$193:$F$217)))</f>
        <v>0</v>
      </c>
      <c r="AH197" s="47">
        <f t="array" ref="AH197">IF($F197=AH$6,0,SUM(($E197=1)*(AH$192=1)*(AH$6=core.xy.mscs)*($F197=$F$193:$F$217)))</f>
        <v>0</v>
      </c>
      <c r="AI197" s="47">
        <f t="array" ref="AI197">IF($F197=AI$6,0,SUM(($E197=1)*(AI$192=1)*(AI$6=core.xy.mscs)*($F197=$F$193:$F$217)))</f>
        <v>0</v>
      </c>
      <c r="AJ197" s="47">
        <f t="array" ref="AJ197">IF($F197=AJ$6,0,SUM(($E197=1)*(AJ$192=1)*(AJ$6=core.xy.mscs)*($F197=$F$193:$F$217)))</f>
        <v>0</v>
      </c>
    </row>
    <row r="198" spans="5:36" outlineLevel="2" x14ac:dyDescent="0.3">
      <c r="E198" s="33">
        <f t="shared" si="17"/>
        <v>0</v>
      </c>
      <c r="F198" s="70">
        <v>6</v>
      </c>
      <c r="G198" s="71" t="str">
        <f t="shared" si="18"/>
        <v>Cajamarca</v>
      </c>
      <c r="L198" s="47">
        <f t="array" ref="L198">IF($F198=L$6,0,SUM(($E198=1)*(L$192=1)*(L$6=core.xy.mscs)*($F198=$F$193:$F$217)))</f>
        <v>0</v>
      </c>
      <c r="M198" s="47">
        <f t="array" ref="M198">IF($F198=M$6,0,SUM(($E198=1)*(M$192=1)*(M$6=core.xy.mscs)*($F198=$F$193:$F$217)))</f>
        <v>0</v>
      </c>
      <c r="N198" s="47">
        <f t="array" ref="N198">IF($F198=N$6,0,SUM(($E198=1)*(N$192=1)*(N$6=core.xy.mscs)*($F198=$F$193:$F$217)))</f>
        <v>0</v>
      </c>
      <c r="O198" s="47">
        <f t="array" ref="O198">IF($F198=O$6,0,SUM(($E198=1)*(O$192=1)*(O$6=core.xy.mscs)*($F198=$F$193:$F$217)))</f>
        <v>0</v>
      </c>
      <c r="P198" s="47">
        <f t="array" ref="P198">IF($F198=P$6,0,SUM(($E198=1)*(P$192=1)*(P$6=core.xy.mscs)*($F198=$F$193:$F$217)))</f>
        <v>0</v>
      </c>
      <c r="Q198" s="47">
        <f t="array" ref="Q198">IF($F198=Q$6,0,SUM(($E198=1)*(Q$192=1)*(Q$6=core.xy.mscs)*($F198=$F$193:$F$217)))</f>
        <v>0</v>
      </c>
      <c r="R198" s="47">
        <f t="array" ref="R198">IF($F198=R$6,0,SUM(($E198=1)*(R$192=1)*(R$6=core.xy.mscs)*($F198=$F$193:$F$217)))</f>
        <v>0</v>
      </c>
      <c r="S198" s="47">
        <f t="array" ref="S198">IF($F198=S$6,0,SUM(($E198=1)*(S$192=1)*(S$6=core.xy.mscs)*($F198=$F$193:$F$217)))</f>
        <v>0</v>
      </c>
      <c r="T198" s="47">
        <f t="array" ref="T198">IF($F198=T$6,0,SUM(($E198=1)*(T$192=1)*(T$6=core.xy.mscs)*($F198=$F$193:$F$217)))</f>
        <v>0</v>
      </c>
      <c r="U198" s="47">
        <f t="array" ref="U198">IF($F198=U$6,0,SUM(($E198=1)*(U$192=1)*(U$6=core.xy.mscs)*($F198=$F$193:$F$217)))</f>
        <v>0</v>
      </c>
      <c r="V198" s="47">
        <f t="array" ref="V198">IF($F198=V$6,0,SUM(($E198=1)*(V$192=1)*(V$6=core.xy.mscs)*($F198=$F$193:$F$217)))</f>
        <v>0</v>
      </c>
      <c r="W198" s="47">
        <f t="array" ref="W198">IF($F198=W$6,0,SUM(($E198=1)*(W$192=1)*(W$6=core.xy.mscs)*($F198=$F$193:$F$217)))</f>
        <v>0</v>
      </c>
      <c r="X198" s="47">
        <f t="array" ref="X198">IF($F198=X$6,0,SUM(($E198=1)*(X$192=1)*(X$6=core.xy.mscs)*($F198=$F$193:$F$217)))</f>
        <v>0</v>
      </c>
      <c r="Y198" s="47">
        <f t="array" ref="Y198">IF($F198=Y$6,0,SUM(($E198=1)*(Y$192=1)*(Y$6=core.xy.mscs)*($F198=$F$193:$F$217)))</f>
        <v>0</v>
      </c>
      <c r="Z198" s="47">
        <f t="array" ref="Z198">IF($F198=Z$6,0,SUM(($E198=1)*(Z$192=1)*(Z$6=core.xy.mscs)*($F198=$F$193:$F$217)))</f>
        <v>0</v>
      </c>
      <c r="AA198" s="47">
        <f t="array" ref="AA198">IF($F198=AA$6,0,SUM(($E198=1)*(AA$192=1)*(AA$6=core.xy.mscs)*($F198=$F$193:$F$217)))</f>
        <v>0</v>
      </c>
      <c r="AB198" s="47">
        <f t="array" ref="AB198">IF($F198=AB$6,0,SUM(($E198=1)*(AB$192=1)*(AB$6=core.xy.mscs)*($F198=$F$193:$F$217)))</f>
        <v>0</v>
      </c>
      <c r="AC198" s="47">
        <f t="array" ref="AC198">IF($F198=AC$6,0,SUM(($E198=1)*(AC$192=1)*(AC$6=core.xy.mscs)*($F198=$F$193:$F$217)))</f>
        <v>0</v>
      </c>
      <c r="AD198" s="47">
        <f t="array" ref="AD198">IF($F198=AD$6,0,SUM(($E198=1)*(AD$192=1)*(AD$6=core.xy.mscs)*($F198=$F$193:$F$217)))</f>
        <v>0</v>
      </c>
      <c r="AE198" s="47">
        <f t="array" ref="AE198">IF($F198=AE$6,0,SUM(($E198=1)*(AE$192=1)*(AE$6=core.xy.mscs)*($F198=$F$193:$F$217)))</f>
        <v>0</v>
      </c>
      <c r="AF198" s="47">
        <f t="array" ref="AF198">IF($F198=AF$6,0,SUM(($E198=1)*(AF$192=1)*(AF$6=core.xy.mscs)*($F198=$F$193:$F$217)))</f>
        <v>0</v>
      </c>
      <c r="AG198" s="47">
        <f t="array" ref="AG198">IF($F198=AG$6,0,SUM(($E198=1)*(AG$192=1)*(AG$6=core.xy.mscs)*($F198=$F$193:$F$217)))</f>
        <v>0</v>
      </c>
      <c r="AH198" s="47">
        <f t="array" ref="AH198">IF($F198=AH$6,0,SUM(($E198=1)*(AH$192=1)*(AH$6=core.xy.mscs)*($F198=$F$193:$F$217)))</f>
        <v>0</v>
      </c>
      <c r="AI198" s="47">
        <f t="array" ref="AI198">IF($F198=AI$6,0,SUM(($E198=1)*(AI$192=1)*(AI$6=core.xy.mscs)*($F198=$F$193:$F$217)))</f>
        <v>0</v>
      </c>
      <c r="AJ198" s="47">
        <f t="array" ref="AJ198">IF($F198=AJ$6,0,SUM(($E198=1)*(AJ$192=1)*(AJ$6=core.xy.mscs)*($F198=$F$193:$F$217)))</f>
        <v>0</v>
      </c>
    </row>
    <row r="199" spans="5:36" outlineLevel="2" x14ac:dyDescent="0.3">
      <c r="E199" s="33">
        <f t="shared" si="17"/>
        <v>0</v>
      </c>
      <c r="F199" s="70">
        <v>7</v>
      </c>
      <c r="G199" s="71" t="str">
        <f t="shared" si="18"/>
        <v>Callao</v>
      </c>
      <c r="L199" s="47">
        <f t="array" ref="L199">IF($F199=L$6,0,SUM(($E199=1)*(L$192=1)*(L$6=core.xy.mscs)*($F199=$F$193:$F$217)))</f>
        <v>0</v>
      </c>
      <c r="M199" s="47">
        <f t="array" ref="M199">IF($F199=M$6,0,SUM(($E199=1)*(M$192=1)*(M$6=core.xy.mscs)*($F199=$F$193:$F$217)))</f>
        <v>0</v>
      </c>
      <c r="N199" s="47">
        <f t="array" ref="N199">IF($F199=N$6,0,SUM(($E199=1)*(N$192=1)*(N$6=core.xy.mscs)*($F199=$F$193:$F$217)))</f>
        <v>0</v>
      </c>
      <c r="O199" s="47">
        <f t="array" ref="O199">IF($F199=O$6,0,SUM(($E199=1)*(O$192=1)*(O$6=core.xy.mscs)*($F199=$F$193:$F$217)))</f>
        <v>0</v>
      </c>
      <c r="P199" s="47">
        <f t="array" ref="P199">IF($F199=P$6,0,SUM(($E199=1)*(P$192=1)*(P$6=core.xy.mscs)*($F199=$F$193:$F$217)))</f>
        <v>0</v>
      </c>
      <c r="Q199" s="47">
        <f t="array" ref="Q199">IF($F199=Q$6,0,SUM(($E199=1)*(Q$192=1)*(Q$6=core.xy.mscs)*($F199=$F$193:$F$217)))</f>
        <v>0</v>
      </c>
      <c r="R199" s="47">
        <f t="array" ref="R199">IF($F199=R$6,0,SUM(($E199=1)*(R$192=1)*(R$6=core.xy.mscs)*($F199=$F$193:$F$217)))</f>
        <v>0</v>
      </c>
      <c r="S199" s="47">
        <f t="array" ref="S199">IF($F199=S$6,0,SUM(($E199=1)*(S$192=1)*(S$6=core.xy.mscs)*($F199=$F$193:$F$217)))</f>
        <v>0</v>
      </c>
      <c r="T199" s="47">
        <f t="array" ref="T199">IF($F199=T$6,0,SUM(($E199=1)*(T$192=1)*(T$6=core.xy.mscs)*($F199=$F$193:$F$217)))</f>
        <v>0</v>
      </c>
      <c r="U199" s="47">
        <f t="array" ref="U199">IF($F199=U$6,0,SUM(($E199=1)*(U$192=1)*(U$6=core.xy.mscs)*($F199=$F$193:$F$217)))</f>
        <v>0</v>
      </c>
      <c r="V199" s="47">
        <f t="array" ref="V199">IF($F199=V$6,0,SUM(($E199=1)*(V$192=1)*(V$6=core.xy.mscs)*($F199=$F$193:$F$217)))</f>
        <v>0</v>
      </c>
      <c r="W199" s="47">
        <f t="array" ref="W199">IF($F199=W$6,0,SUM(($E199=1)*(W$192=1)*(W$6=core.xy.mscs)*($F199=$F$193:$F$217)))</f>
        <v>0</v>
      </c>
      <c r="X199" s="47">
        <f t="array" ref="X199">IF($F199=X$6,0,SUM(($E199=1)*(X$192=1)*(X$6=core.xy.mscs)*($F199=$F$193:$F$217)))</f>
        <v>0</v>
      </c>
      <c r="Y199" s="47">
        <f t="array" ref="Y199">IF($F199=Y$6,0,SUM(($E199=1)*(Y$192=1)*(Y$6=core.xy.mscs)*($F199=$F$193:$F$217)))</f>
        <v>0</v>
      </c>
      <c r="Z199" s="47">
        <f t="array" ref="Z199">IF($F199=Z$6,0,SUM(($E199=1)*(Z$192=1)*(Z$6=core.xy.mscs)*($F199=$F$193:$F$217)))</f>
        <v>0</v>
      </c>
      <c r="AA199" s="47">
        <f t="array" ref="AA199">IF($F199=AA$6,0,SUM(($E199=1)*(AA$192=1)*(AA$6=core.xy.mscs)*($F199=$F$193:$F$217)))</f>
        <v>0</v>
      </c>
      <c r="AB199" s="47">
        <f t="array" ref="AB199">IF($F199=AB$6,0,SUM(($E199=1)*(AB$192=1)*(AB$6=core.xy.mscs)*($F199=$F$193:$F$217)))</f>
        <v>0</v>
      </c>
      <c r="AC199" s="47">
        <f t="array" ref="AC199">IF($F199=AC$6,0,SUM(($E199=1)*(AC$192=1)*(AC$6=core.xy.mscs)*($F199=$F$193:$F$217)))</f>
        <v>0</v>
      </c>
      <c r="AD199" s="47">
        <f t="array" ref="AD199">IF($F199=AD$6,0,SUM(($E199=1)*(AD$192=1)*(AD$6=core.xy.mscs)*($F199=$F$193:$F$217)))</f>
        <v>0</v>
      </c>
      <c r="AE199" s="47">
        <f t="array" ref="AE199">IF($F199=AE$6,0,SUM(($E199=1)*(AE$192=1)*(AE$6=core.xy.mscs)*($F199=$F$193:$F$217)))</f>
        <v>0</v>
      </c>
      <c r="AF199" s="47">
        <f t="array" ref="AF199">IF($F199=AF$6,0,SUM(($E199=1)*(AF$192=1)*(AF$6=core.xy.mscs)*($F199=$F$193:$F$217)))</f>
        <v>0</v>
      </c>
      <c r="AG199" s="47">
        <f t="array" ref="AG199">IF($F199=AG$6,0,SUM(($E199=1)*(AG$192=1)*(AG$6=core.xy.mscs)*($F199=$F$193:$F$217)))</f>
        <v>0</v>
      </c>
      <c r="AH199" s="47">
        <f t="array" ref="AH199">IF($F199=AH$6,0,SUM(($E199=1)*(AH$192=1)*(AH$6=core.xy.mscs)*($F199=$F$193:$F$217)))</f>
        <v>0</v>
      </c>
      <c r="AI199" s="47">
        <f t="array" ref="AI199">IF($F199=AI$6,0,SUM(($E199=1)*(AI$192=1)*(AI$6=core.xy.mscs)*($F199=$F$193:$F$217)))</f>
        <v>0</v>
      </c>
      <c r="AJ199" s="47">
        <f t="array" ref="AJ199">IF($F199=AJ$6,0,SUM(($E199=1)*(AJ$192=1)*(AJ$6=core.xy.mscs)*($F199=$F$193:$F$217)))</f>
        <v>0</v>
      </c>
    </row>
    <row r="200" spans="5:36" outlineLevel="2" x14ac:dyDescent="0.3">
      <c r="E200" s="33">
        <f t="shared" si="17"/>
        <v>0</v>
      </c>
      <c r="F200" s="70">
        <v>8</v>
      </c>
      <c r="G200" s="71" t="str">
        <f t="shared" si="18"/>
        <v>Cusco</v>
      </c>
      <c r="L200" s="47">
        <f t="array" ref="L200">IF($F200=L$6,0,SUM(($E200=1)*(L$192=1)*(L$6=core.xy.mscs)*($F200=$F$193:$F$217)))</f>
        <v>0</v>
      </c>
      <c r="M200" s="47">
        <f t="array" ref="M200">IF($F200=M$6,0,SUM(($E200=1)*(M$192=1)*(M$6=core.xy.mscs)*($F200=$F$193:$F$217)))</f>
        <v>0</v>
      </c>
      <c r="N200" s="47">
        <f t="array" ref="N200">IF($F200=N$6,0,SUM(($E200=1)*(N$192=1)*(N$6=core.xy.mscs)*($F200=$F$193:$F$217)))</f>
        <v>0</v>
      </c>
      <c r="O200" s="47">
        <f t="array" ref="O200">IF($F200=O$6,0,SUM(($E200=1)*(O$192=1)*(O$6=core.xy.mscs)*($F200=$F$193:$F$217)))</f>
        <v>0</v>
      </c>
      <c r="P200" s="47">
        <f t="array" ref="P200">IF($F200=P$6,0,SUM(($E200=1)*(P$192=1)*(P$6=core.xy.mscs)*($F200=$F$193:$F$217)))</f>
        <v>0</v>
      </c>
      <c r="Q200" s="47">
        <f t="array" ref="Q200">IF($F200=Q$6,0,SUM(($E200=1)*(Q$192=1)*(Q$6=core.xy.mscs)*($F200=$F$193:$F$217)))</f>
        <v>0</v>
      </c>
      <c r="R200" s="47">
        <f t="array" ref="R200">IF($F200=R$6,0,SUM(($E200=1)*(R$192=1)*(R$6=core.xy.mscs)*($F200=$F$193:$F$217)))</f>
        <v>0</v>
      </c>
      <c r="S200" s="47">
        <f t="array" ref="S200">IF($F200=S$6,0,SUM(($E200=1)*(S$192=1)*(S$6=core.xy.mscs)*($F200=$F$193:$F$217)))</f>
        <v>0</v>
      </c>
      <c r="T200" s="47">
        <f t="array" ref="T200">IF($F200=T$6,0,SUM(($E200=1)*(T$192=1)*(T$6=core.xy.mscs)*($F200=$F$193:$F$217)))</f>
        <v>0</v>
      </c>
      <c r="U200" s="47">
        <f t="array" ref="U200">IF($F200=U$6,0,SUM(($E200=1)*(U$192=1)*(U$6=core.xy.mscs)*($F200=$F$193:$F$217)))</f>
        <v>0</v>
      </c>
      <c r="V200" s="47">
        <f t="array" ref="V200">IF($F200=V$6,0,SUM(($E200=1)*(V$192=1)*(V$6=core.xy.mscs)*($F200=$F$193:$F$217)))</f>
        <v>0</v>
      </c>
      <c r="W200" s="47">
        <f t="array" ref="W200">IF($F200=W$6,0,SUM(($E200=1)*(W$192=1)*(W$6=core.xy.mscs)*($F200=$F$193:$F$217)))</f>
        <v>0</v>
      </c>
      <c r="X200" s="47">
        <f t="array" ref="X200">IF($F200=X$6,0,SUM(($E200=1)*(X$192=1)*(X$6=core.xy.mscs)*($F200=$F$193:$F$217)))</f>
        <v>0</v>
      </c>
      <c r="Y200" s="47">
        <f t="array" ref="Y200">IF($F200=Y$6,0,SUM(($E200=1)*(Y$192=1)*(Y$6=core.xy.mscs)*($F200=$F$193:$F$217)))</f>
        <v>0</v>
      </c>
      <c r="Z200" s="47">
        <f t="array" ref="Z200">IF($F200=Z$6,0,SUM(($E200=1)*(Z$192=1)*(Z$6=core.xy.mscs)*($F200=$F$193:$F$217)))</f>
        <v>0</v>
      </c>
      <c r="AA200" s="47">
        <f t="array" ref="AA200">IF($F200=AA$6,0,SUM(($E200=1)*(AA$192=1)*(AA$6=core.xy.mscs)*($F200=$F$193:$F$217)))</f>
        <v>0</v>
      </c>
      <c r="AB200" s="47">
        <f t="array" ref="AB200">IF($F200=AB$6,0,SUM(($E200=1)*(AB$192=1)*(AB$6=core.xy.mscs)*($F200=$F$193:$F$217)))</f>
        <v>0</v>
      </c>
      <c r="AC200" s="47">
        <f t="array" ref="AC200">IF($F200=AC$6,0,SUM(($E200=1)*(AC$192=1)*(AC$6=core.xy.mscs)*($F200=$F$193:$F$217)))</f>
        <v>0</v>
      </c>
      <c r="AD200" s="47">
        <f t="array" ref="AD200">IF($F200=AD$6,0,SUM(($E200=1)*(AD$192=1)*(AD$6=core.xy.mscs)*($F200=$F$193:$F$217)))</f>
        <v>0</v>
      </c>
      <c r="AE200" s="47">
        <f t="array" ref="AE200">IF($F200=AE$6,0,SUM(($E200=1)*(AE$192=1)*(AE$6=core.xy.mscs)*($F200=$F$193:$F$217)))</f>
        <v>0</v>
      </c>
      <c r="AF200" s="47">
        <f t="array" ref="AF200">IF($F200=AF$6,0,SUM(($E200=1)*(AF$192=1)*(AF$6=core.xy.mscs)*($F200=$F$193:$F$217)))</f>
        <v>0</v>
      </c>
      <c r="AG200" s="47">
        <f t="array" ref="AG200">IF($F200=AG$6,0,SUM(($E200=1)*(AG$192=1)*(AG$6=core.xy.mscs)*($F200=$F$193:$F$217)))</f>
        <v>0</v>
      </c>
      <c r="AH200" s="47">
        <f t="array" ref="AH200">IF($F200=AH$6,0,SUM(($E200=1)*(AH$192=1)*(AH$6=core.xy.mscs)*($F200=$F$193:$F$217)))</f>
        <v>0</v>
      </c>
      <c r="AI200" s="47">
        <f t="array" ref="AI200">IF($F200=AI$6,0,SUM(($E200=1)*(AI$192=1)*(AI$6=core.xy.mscs)*($F200=$F$193:$F$217)))</f>
        <v>0</v>
      </c>
      <c r="AJ200" s="47">
        <f t="array" ref="AJ200">IF($F200=AJ$6,0,SUM(($E200=1)*(AJ$192=1)*(AJ$6=core.xy.mscs)*($F200=$F$193:$F$217)))</f>
        <v>0</v>
      </c>
    </row>
    <row r="201" spans="5:36" outlineLevel="2" x14ac:dyDescent="0.3">
      <c r="E201" s="33">
        <f t="shared" si="17"/>
        <v>0</v>
      </c>
      <c r="F201" s="70">
        <v>9</v>
      </c>
      <c r="G201" s="71" t="str">
        <f t="shared" si="18"/>
        <v>Huancavelica</v>
      </c>
      <c r="L201" s="47">
        <f t="array" ref="L201">IF($F201=L$6,0,SUM(($E201=1)*(L$192=1)*(L$6=core.xy.mscs)*($F201=$F$193:$F$217)))</f>
        <v>0</v>
      </c>
      <c r="M201" s="47">
        <f t="array" ref="M201">IF($F201=M$6,0,SUM(($E201=1)*(M$192=1)*(M$6=core.xy.mscs)*($F201=$F$193:$F$217)))</f>
        <v>0</v>
      </c>
      <c r="N201" s="47">
        <f t="array" ref="N201">IF($F201=N$6,0,SUM(($E201=1)*(N$192=1)*(N$6=core.xy.mscs)*($F201=$F$193:$F$217)))</f>
        <v>0</v>
      </c>
      <c r="O201" s="47">
        <f t="array" ref="O201">IF($F201=O$6,0,SUM(($E201=1)*(O$192=1)*(O$6=core.xy.mscs)*($F201=$F$193:$F$217)))</f>
        <v>0</v>
      </c>
      <c r="P201" s="47">
        <f t="array" ref="P201">IF($F201=P$6,0,SUM(($E201=1)*(P$192=1)*(P$6=core.xy.mscs)*($F201=$F$193:$F$217)))</f>
        <v>0</v>
      </c>
      <c r="Q201" s="47">
        <f t="array" ref="Q201">IF($F201=Q$6,0,SUM(($E201=1)*(Q$192=1)*(Q$6=core.xy.mscs)*($F201=$F$193:$F$217)))</f>
        <v>0</v>
      </c>
      <c r="R201" s="47">
        <f t="array" ref="R201">IF($F201=R$6,0,SUM(($E201=1)*(R$192=1)*(R$6=core.xy.mscs)*($F201=$F$193:$F$217)))</f>
        <v>0</v>
      </c>
      <c r="S201" s="47">
        <f t="array" ref="S201">IF($F201=S$6,0,SUM(($E201=1)*(S$192=1)*(S$6=core.xy.mscs)*($F201=$F$193:$F$217)))</f>
        <v>0</v>
      </c>
      <c r="T201" s="47">
        <f t="array" ref="T201">IF($F201=T$6,0,SUM(($E201=1)*(T$192=1)*(T$6=core.xy.mscs)*($F201=$F$193:$F$217)))</f>
        <v>0</v>
      </c>
      <c r="U201" s="47">
        <f t="array" ref="U201">IF($F201=U$6,0,SUM(($E201=1)*(U$192=1)*(U$6=core.xy.mscs)*($F201=$F$193:$F$217)))</f>
        <v>0</v>
      </c>
      <c r="V201" s="47">
        <f t="array" ref="V201">IF($F201=V$6,0,SUM(($E201=1)*(V$192=1)*(V$6=core.xy.mscs)*($F201=$F$193:$F$217)))</f>
        <v>0</v>
      </c>
      <c r="W201" s="47">
        <f t="array" ref="W201">IF($F201=W$6,0,SUM(($E201=1)*(W$192=1)*(W$6=core.xy.mscs)*($F201=$F$193:$F$217)))</f>
        <v>0</v>
      </c>
      <c r="X201" s="47">
        <f t="array" ref="X201">IF($F201=X$6,0,SUM(($E201=1)*(X$192=1)*(X$6=core.xy.mscs)*($F201=$F$193:$F$217)))</f>
        <v>0</v>
      </c>
      <c r="Y201" s="47">
        <f t="array" ref="Y201">IF($F201=Y$6,0,SUM(($E201=1)*(Y$192=1)*(Y$6=core.xy.mscs)*($F201=$F$193:$F$217)))</f>
        <v>0</v>
      </c>
      <c r="Z201" s="47">
        <f t="array" ref="Z201">IF($F201=Z$6,0,SUM(($E201=1)*(Z$192=1)*(Z$6=core.xy.mscs)*($F201=$F$193:$F$217)))</f>
        <v>0</v>
      </c>
      <c r="AA201" s="47">
        <f t="array" ref="AA201">IF($F201=AA$6,0,SUM(($E201=1)*(AA$192=1)*(AA$6=core.xy.mscs)*($F201=$F$193:$F$217)))</f>
        <v>0</v>
      </c>
      <c r="AB201" s="47">
        <f t="array" ref="AB201">IF($F201=AB$6,0,SUM(($E201=1)*(AB$192=1)*(AB$6=core.xy.mscs)*($F201=$F$193:$F$217)))</f>
        <v>0</v>
      </c>
      <c r="AC201" s="47">
        <f t="array" ref="AC201">IF($F201=AC$6,0,SUM(($E201=1)*(AC$192=1)*(AC$6=core.xy.mscs)*($F201=$F$193:$F$217)))</f>
        <v>0</v>
      </c>
      <c r="AD201" s="47">
        <f t="array" ref="AD201">IF($F201=AD$6,0,SUM(($E201=1)*(AD$192=1)*(AD$6=core.xy.mscs)*($F201=$F$193:$F$217)))</f>
        <v>0</v>
      </c>
      <c r="AE201" s="47">
        <f t="array" ref="AE201">IF($F201=AE$6,0,SUM(($E201=1)*(AE$192=1)*(AE$6=core.xy.mscs)*($F201=$F$193:$F$217)))</f>
        <v>0</v>
      </c>
      <c r="AF201" s="47">
        <f t="array" ref="AF201">IF($F201=AF$6,0,SUM(($E201=1)*(AF$192=1)*(AF$6=core.xy.mscs)*($F201=$F$193:$F$217)))</f>
        <v>0</v>
      </c>
      <c r="AG201" s="47">
        <f t="array" ref="AG201">IF($F201=AG$6,0,SUM(($E201=1)*(AG$192=1)*(AG$6=core.xy.mscs)*($F201=$F$193:$F$217)))</f>
        <v>0</v>
      </c>
      <c r="AH201" s="47">
        <f t="array" ref="AH201">IF($F201=AH$6,0,SUM(($E201=1)*(AH$192=1)*(AH$6=core.xy.mscs)*($F201=$F$193:$F$217)))</f>
        <v>0</v>
      </c>
      <c r="AI201" s="47">
        <f t="array" ref="AI201">IF($F201=AI$6,0,SUM(($E201=1)*(AI$192=1)*(AI$6=core.xy.mscs)*($F201=$F$193:$F$217)))</f>
        <v>0</v>
      </c>
      <c r="AJ201" s="47">
        <f t="array" ref="AJ201">IF($F201=AJ$6,0,SUM(($E201=1)*(AJ$192=1)*(AJ$6=core.xy.mscs)*($F201=$F$193:$F$217)))</f>
        <v>0</v>
      </c>
    </row>
    <row r="202" spans="5:36" outlineLevel="2" x14ac:dyDescent="0.3">
      <c r="E202" s="33">
        <f t="shared" si="17"/>
        <v>1</v>
      </c>
      <c r="F202" s="70">
        <v>10</v>
      </c>
      <c r="G202" s="71" t="str">
        <f t="shared" si="18"/>
        <v>Huánuco</v>
      </c>
      <c r="L202" s="47">
        <f t="array" ref="L202">IF($F202=L$6,0,SUM(($E202=1)*(L$192=1)*(L$6=core.xy.mscs)*($F202=$F$193:$F$217)))</f>
        <v>0</v>
      </c>
      <c r="M202" s="47">
        <f t="array" ref="M202">IF($F202=M$6,0,SUM(($E202=1)*(M$192=1)*(M$6=core.xy.mscs)*($F202=$F$193:$F$217)))</f>
        <v>0</v>
      </c>
      <c r="N202" s="47">
        <f t="array" ref="N202">IF($F202=N$6,0,SUM(($E202=1)*(N$192=1)*(N$6=core.xy.mscs)*($F202=$F$193:$F$217)))</f>
        <v>0</v>
      </c>
      <c r="O202" s="47">
        <f t="array" ref="O202">IF($F202=O$6,0,SUM(($E202=1)*(O$192=1)*(O$6=core.xy.mscs)*($F202=$F$193:$F$217)))</f>
        <v>0</v>
      </c>
      <c r="P202" s="47">
        <f t="array" ref="P202">IF($F202=P$6,0,SUM(($E202=1)*(P$192=1)*(P$6=core.xy.mscs)*($F202=$F$193:$F$217)))</f>
        <v>0</v>
      </c>
      <c r="Q202" s="47">
        <f t="array" ref="Q202">IF($F202=Q$6,0,SUM(($E202=1)*(Q$192=1)*(Q$6=core.xy.mscs)*($F202=$F$193:$F$217)))</f>
        <v>0</v>
      </c>
      <c r="R202" s="47">
        <f t="array" ref="R202">IF($F202=R$6,0,SUM(($E202=1)*(R$192=1)*(R$6=core.xy.mscs)*($F202=$F$193:$F$217)))</f>
        <v>0</v>
      </c>
      <c r="S202" s="47">
        <f t="array" ref="S202">IF($F202=S$6,0,SUM(($E202=1)*(S$192=1)*(S$6=core.xy.mscs)*($F202=$F$193:$F$217)))</f>
        <v>0</v>
      </c>
      <c r="T202" s="47">
        <f t="array" ref="T202">IF($F202=T$6,0,SUM(($E202=1)*(T$192=1)*(T$6=core.xy.mscs)*($F202=$F$193:$F$217)))</f>
        <v>0</v>
      </c>
      <c r="U202" s="47">
        <f t="array" ref="U202">IF($F202=U$6,0,SUM(($E202=1)*(U$192=1)*(U$6=core.xy.mscs)*($F202=$F$193:$F$217)))</f>
        <v>0</v>
      </c>
      <c r="V202" s="47">
        <f t="array" ref="V202">IF($F202=V$6,0,SUM(($E202=1)*(V$192=1)*(V$6=core.xy.mscs)*($F202=$F$193:$F$217)))</f>
        <v>0</v>
      </c>
      <c r="W202" s="47">
        <f t="array" ref="W202">IF($F202=W$6,0,SUM(($E202=1)*(W$192=1)*(W$6=core.xy.mscs)*($F202=$F$193:$F$217)))</f>
        <v>0</v>
      </c>
      <c r="X202" s="47">
        <f t="array" ref="X202">IF($F202=X$6,0,SUM(($E202=1)*(X$192=1)*(X$6=core.xy.mscs)*($F202=$F$193:$F$217)))</f>
        <v>0</v>
      </c>
      <c r="Y202" s="47">
        <f t="array" ref="Y202">IF($F202=Y$6,0,SUM(($E202=1)*(Y$192=1)*(Y$6=core.xy.mscs)*($F202=$F$193:$F$217)))</f>
        <v>0</v>
      </c>
      <c r="Z202" s="47">
        <f t="array" ref="Z202">IF($F202=Z$6,0,SUM(($E202=1)*(Z$192=1)*(Z$6=core.xy.mscs)*($F202=$F$193:$F$217)))</f>
        <v>0</v>
      </c>
      <c r="AA202" s="47">
        <f t="array" ref="AA202">IF($F202=AA$6,0,SUM(($E202=1)*(AA$192=1)*(AA$6=core.xy.mscs)*($F202=$F$193:$F$217)))</f>
        <v>0</v>
      </c>
      <c r="AB202" s="47">
        <f t="array" ref="AB202">IF($F202=AB$6,0,SUM(($E202=1)*(AB$192=1)*(AB$6=core.xy.mscs)*($F202=$F$193:$F$217)))</f>
        <v>0</v>
      </c>
      <c r="AC202" s="47">
        <f t="array" ref="AC202">IF($F202=AC$6,0,SUM(($E202=1)*(AC$192=1)*(AC$6=core.xy.mscs)*($F202=$F$193:$F$217)))</f>
        <v>0</v>
      </c>
      <c r="AD202" s="47">
        <f t="array" ref="AD202">IF($F202=AD$6,0,SUM(($E202=1)*(AD$192=1)*(AD$6=core.xy.mscs)*($F202=$F$193:$F$217)))</f>
        <v>0</v>
      </c>
      <c r="AE202" s="47">
        <f t="array" ref="AE202">IF($F202=AE$6,0,SUM(($E202=1)*(AE$192=1)*(AE$6=core.xy.mscs)*($F202=$F$193:$F$217)))</f>
        <v>0</v>
      </c>
      <c r="AF202" s="47">
        <f t="array" ref="AF202">IF($F202=AF$6,0,SUM(($E202=1)*(AF$192=1)*(AF$6=core.xy.mscs)*($F202=$F$193:$F$217)))</f>
        <v>0</v>
      </c>
      <c r="AG202" s="47">
        <f t="array" ref="AG202">IF($F202=AG$6,0,SUM(($E202=1)*(AG$192=1)*(AG$6=core.xy.mscs)*($F202=$F$193:$F$217)))</f>
        <v>0</v>
      </c>
      <c r="AH202" s="47">
        <f t="array" ref="AH202">IF($F202=AH$6,0,SUM(($E202=1)*(AH$192=1)*(AH$6=core.xy.mscs)*($F202=$F$193:$F$217)))</f>
        <v>0</v>
      </c>
      <c r="AI202" s="47">
        <f t="array" ref="AI202">IF($F202=AI$6,0,SUM(($E202=1)*(AI$192=1)*(AI$6=core.xy.mscs)*($F202=$F$193:$F$217)))</f>
        <v>0</v>
      </c>
      <c r="AJ202" s="47">
        <f t="array" ref="AJ202">IF($F202=AJ$6,0,SUM(($E202=1)*(AJ$192=1)*(AJ$6=core.xy.mscs)*($F202=$F$193:$F$217)))</f>
        <v>0</v>
      </c>
    </row>
    <row r="203" spans="5:36" outlineLevel="2" x14ac:dyDescent="0.3">
      <c r="E203" s="33">
        <f t="shared" si="17"/>
        <v>0</v>
      </c>
      <c r="F203" s="70">
        <v>11</v>
      </c>
      <c r="G203" s="71" t="str">
        <f t="shared" si="18"/>
        <v>Ica</v>
      </c>
      <c r="L203" s="47">
        <f t="array" ref="L203">IF($F203=L$6,0,SUM(($E203=1)*(L$192=1)*(L$6=core.xy.mscs)*($F203=$F$193:$F$217)))</f>
        <v>0</v>
      </c>
      <c r="M203" s="47">
        <f t="array" ref="M203">IF($F203=M$6,0,SUM(($E203=1)*(M$192=1)*(M$6=core.xy.mscs)*($F203=$F$193:$F$217)))</f>
        <v>0</v>
      </c>
      <c r="N203" s="47">
        <f t="array" ref="N203">IF($F203=N$6,0,SUM(($E203=1)*(N$192=1)*(N$6=core.xy.mscs)*($F203=$F$193:$F$217)))</f>
        <v>0</v>
      </c>
      <c r="O203" s="47">
        <f t="array" ref="O203">IF($F203=O$6,0,SUM(($E203=1)*(O$192=1)*(O$6=core.xy.mscs)*($F203=$F$193:$F$217)))</f>
        <v>0</v>
      </c>
      <c r="P203" s="47">
        <f t="array" ref="P203">IF($F203=P$6,0,SUM(($E203=1)*(P$192=1)*(P$6=core.xy.mscs)*($F203=$F$193:$F$217)))</f>
        <v>0</v>
      </c>
      <c r="Q203" s="47">
        <f t="array" ref="Q203">IF($F203=Q$6,0,SUM(($E203=1)*(Q$192=1)*(Q$6=core.xy.mscs)*($F203=$F$193:$F$217)))</f>
        <v>0</v>
      </c>
      <c r="R203" s="47">
        <f t="array" ref="R203">IF($F203=R$6,0,SUM(($E203=1)*(R$192=1)*(R$6=core.xy.mscs)*($F203=$F$193:$F$217)))</f>
        <v>0</v>
      </c>
      <c r="S203" s="47">
        <f t="array" ref="S203">IF($F203=S$6,0,SUM(($E203=1)*(S$192=1)*(S$6=core.xy.mscs)*($F203=$F$193:$F$217)))</f>
        <v>0</v>
      </c>
      <c r="T203" s="47">
        <f t="array" ref="T203">IF($F203=T$6,0,SUM(($E203=1)*(T$192=1)*(T$6=core.xy.mscs)*($F203=$F$193:$F$217)))</f>
        <v>0</v>
      </c>
      <c r="U203" s="47">
        <f t="array" ref="U203">IF($F203=U$6,0,SUM(($E203=1)*(U$192=1)*(U$6=core.xy.mscs)*($F203=$F$193:$F$217)))</f>
        <v>0</v>
      </c>
      <c r="V203" s="47">
        <f t="array" ref="V203">IF($F203=V$6,0,SUM(($E203=1)*(V$192=1)*(V$6=core.xy.mscs)*($F203=$F$193:$F$217)))</f>
        <v>0</v>
      </c>
      <c r="W203" s="47">
        <f t="array" ref="W203">IF($F203=W$6,0,SUM(($E203=1)*(W$192=1)*(W$6=core.xy.mscs)*($F203=$F$193:$F$217)))</f>
        <v>0</v>
      </c>
      <c r="X203" s="47">
        <f t="array" ref="X203">IF($F203=X$6,0,SUM(($E203=1)*(X$192=1)*(X$6=core.xy.mscs)*($F203=$F$193:$F$217)))</f>
        <v>0</v>
      </c>
      <c r="Y203" s="47">
        <f t="array" ref="Y203">IF($F203=Y$6,0,SUM(($E203=1)*(Y$192=1)*(Y$6=core.xy.mscs)*($F203=$F$193:$F$217)))</f>
        <v>0</v>
      </c>
      <c r="Z203" s="47">
        <f t="array" ref="Z203">IF($F203=Z$6,0,SUM(($E203=1)*(Z$192=1)*(Z$6=core.xy.mscs)*($F203=$F$193:$F$217)))</f>
        <v>0</v>
      </c>
      <c r="AA203" s="47">
        <f t="array" ref="AA203">IF($F203=AA$6,0,SUM(($E203=1)*(AA$192=1)*(AA$6=core.xy.mscs)*($F203=$F$193:$F$217)))</f>
        <v>0</v>
      </c>
      <c r="AB203" s="47">
        <f t="array" ref="AB203">IF($F203=AB$6,0,SUM(($E203=1)*(AB$192=1)*(AB$6=core.xy.mscs)*($F203=$F$193:$F$217)))</f>
        <v>0</v>
      </c>
      <c r="AC203" s="47">
        <f t="array" ref="AC203">IF($F203=AC$6,0,SUM(($E203=1)*(AC$192=1)*(AC$6=core.xy.mscs)*($F203=$F$193:$F$217)))</f>
        <v>0</v>
      </c>
      <c r="AD203" s="47">
        <f t="array" ref="AD203">IF($F203=AD$6,0,SUM(($E203=1)*(AD$192=1)*(AD$6=core.xy.mscs)*($F203=$F$193:$F$217)))</f>
        <v>0</v>
      </c>
      <c r="AE203" s="47">
        <f t="array" ref="AE203">IF($F203=AE$6,0,SUM(($E203=1)*(AE$192=1)*(AE$6=core.xy.mscs)*($F203=$F$193:$F$217)))</f>
        <v>0</v>
      </c>
      <c r="AF203" s="47">
        <f t="array" ref="AF203">IF($F203=AF$6,0,SUM(($E203=1)*(AF$192=1)*(AF$6=core.xy.mscs)*($F203=$F$193:$F$217)))</f>
        <v>0</v>
      </c>
      <c r="AG203" s="47">
        <f t="array" ref="AG203">IF($F203=AG$6,0,SUM(($E203=1)*(AG$192=1)*(AG$6=core.xy.mscs)*($F203=$F$193:$F$217)))</f>
        <v>0</v>
      </c>
      <c r="AH203" s="47">
        <f t="array" ref="AH203">IF($F203=AH$6,0,SUM(($E203=1)*(AH$192=1)*(AH$6=core.xy.mscs)*($F203=$F$193:$F$217)))</f>
        <v>0</v>
      </c>
      <c r="AI203" s="47">
        <f t="array" ref="AI203">IF($F203=AI$6,0,SUM(($E203=1)*(AI$192=1)*(AI$6=core.xy.mscs)*($F203=$F$193:$F$217)))</f>
        <v>0</v>
      </c>
      <c r="AJ203" s="47">
        <f t="array" ref="AJ203">IF($F203=AJ$6,0,SUM(($E203=1)*(AJ$192=1)*(AJ$6=core.xy.mscs)*($F203=$F$193:$F$217)))</f>
        <v>0</v>
      </c>
    </row>
    <row r="204" spans="5:36" outlineLevel="2" x14ac:dyDescent="0.3">
      <c r="E204" s="33">
        <f t="shared" si="17"/>
        <v>0</v>
      </c>
      <c r="F204" s="70">
        <v>12</v>
      </c>
      <c r="G204" s="71" t="str">
        <f t="shared" si="18"/>
        <v>Junín</v>
      </c>
      <c r="L204" s="47">
        <f t="array" ref="L204">IF($F204=L$6,0,SUM(($E204=1)*(L$192=1)*(L$6=core.xy.mscs)*($F204=$F$193:$F$217)))</f>
        <v>0</v>
      </c>
      <c r="M204" s="47">
        <f t="array" ref="M204">IF($F204=M$6,0,SUM(($E204=1)*(M$192=1)*(M$6=core.xy.mscs)*($F204=$F$193:$F$217)))</f>
        <v>0</v>
      </c>
      <c r="N204" s="47">
        <f t="array" ref="N204">IF($F204=N$6,0,SUM(($E204=1)*(N$192=1)*(N$6=core.xy.mscs)*($F204=$F$193:$F$217)))</f>
        <v>0</v>
      </c>
      <c r="O204" s="47">
        <f t="array" ref="O204">IF($F204=O$6,0,SUM(($E204=1)*(O$192=1)*(O$6=core.xy.mscs)*($F204=$F$193:$F$217)))</f>
        <v>0</v>
      </c>
      <c r="P204" s="47">
        <f t="array" ref="P204">IF($F204=P$6,0,SUM(($E204=1)*(P$192=1)*(P$6=core.xy.mscs)*($F204=$F$193:$F$217)))</f>
        <v>0</v>
      </c>
      <c r="Q204" s="47">
        <f t="array" ref="Q204">IF($F204=Q$6,0,SUM(($E204=1)*(Q$192=1)*(Q$6=core.xy.mscs)*($F204=$F$193:$F$217)))</f>
        <v>0</v>
      </c>
      <c r="R204" s="47">
        <f t="array" ref="R204">IF($F204=R$6,0,SUM(($E204=1)*(R$192=1)*(R$6=core.xy.mscs)*($F204=$F$193:$F$217)))</f>
        <v>0</v>
      </c>
      <c r="S204" s="47">
        <f t="array" ref="S204">IF($F204=S$6,0,SUM(($E204=1)*(S$192=1)*(S$6=core.xy.mscs)*($F204=$F$193:$F$217)))</f>
        <v>0</v>
      </c>
      <c r="T204" s="47">
        <f t="array" ref="T204">IF($F204=T$6,0,SUM(($E204=1)*(T$192=1)*(T$6=core.xy.mscs)*($F204=$F$193:$F$217)))</f>
        <v>0</v>
      </c>
      <c r="U204" s="47">
        <f t="array" ref="U204">IF($F204=U$6,0,SUM(($E204=1)*(U$192=1)*(U$6=core.xy.mscs)*($F204=$F$193:$F$217)))</f>
        <v>0</v>
      </c>
      <c r="V204" s="47">
        <f t="array" ref="V204">IF($F204=V$6,0,SUM(($E204=1)*(V$192=1)*(V$6=core.xy.mscs)*($F204=$F$193:$F$217)))</f>
        <v>0</v>
      </c>
      <c r="W204" s="47">
        <f t="array" ref="W204">IF($F204=W$6,0,SUM(($E204=1)*(W$192=1)*(W$6=core.xy.mscs)*($F204=$F$193:$F$217)))</f>
        <v>0</v>
      </c>
      <c r="X204" s="47">
        <f t="array" ref="X204">IF($F204=X$6,0,SUM(($E204=1)*(X$192=1)*(X$6=core.xy.mscs)*($F204=$F$193:$F$217)))</f>
        <v>0</v>
      </c>
      <c r="Y204" s="47">
        <f t="array" ref="Y204">IF($F204=Y$6,0,SUM(($E204=1)*(Y$192=1)*(Y$6=core.xy.mscs)*($F204=$F$193:$F$217)))</f>
        <v>0</v>
      </c>
      <c r="Z204" s="47">
        <f t="array" ref="Z204">IF($F204=Z$6,0,SUM(($E204=1)*(Z$192=1)*(Z$6=core.xy.mscs)*($F204=$F$193:$F$217)))</f>
        <v>0</v>
      </c>
      <c r="AA204" s="47">
        <f t="array" ref="AA204">IF($F204=AA$6,0,SUM(($E204=1)*(AA$192=1)*(AA$6=core.xy.mscs)*($F204=$F$193:$F$217)))</f>
        <v>0</v>
      </c>
      <c r="AB204" s="47">
        <f t="array" ref="AB204">IF($F204=AB$6,0,SUM(($E204=1)*(AB$192=1)*(AB$6=core.xy.mscs)*($F204=$F$193:$F$217)))</f>
        <v>0</v>
      </c>
      <c r="AC204" s="47">
        <f t="array" ref="AC204">IF($F204=AC$6,0,SUM(($E204=1)*(AC$192=1)*(AC$6=core.xy.mscs)*($F204=$F$193:$F$217)))</f>
        <v>0</v>
      </c>
      <c r="AD204" s="47">
        <f t="array" ref="AD204">IF($F204=AD$6,0,SUM(($E204=1)*(AD$192=1)*(AD$6=core.xy.mscs)*($F204=$F$193:$F$217)))</f>
        <v>0</v>
      </c>
      <c r="AE204" s="47">
        <f t="array" ref="AE204">IF($F204=AE$6,0,SUM(($E204=1)*(AE$192=1)*(AE$6=core.xy.mscs)*($F204=$F$193:$F$217)))</f>
        <v>0</v>
      </c>
      <c r="AF204" s="47">
        <f t="array" ref="AF204">IF($F204=AF$6,0,SUM(($E204=1)*(AF$192=1)*(AF$6=core.xy.mscs)*($F204=$F$193:$F$217)))</f>
        <v>0</v>
      </c>
      <c r="AG204" s="47">
        <f t="array" ref="AG204">IF($F204=AG$6,0,SUM(($E204=1)*(AG$192=1)*(AG$6=core.xy.mscs)*($F204=$F$193:$F$217)))</f>
        <v>0</v>
      </c>
      <c r="AH204" s="47">
        <f t="array" ref="AH204">IF($F204=AH$6,0,SUM(($E204=1)*(AH$192=1)*(AH$6=core.xy.mscs)*($F204=$F$193:$F$217)))</f>
        <v>0</v>
      </c>
      <c r="AI204" s="47">
        <f t="array" ref="AI204">IF($F204=AI$6,0,SUM(($E204=1)*(AI$192=1)*(AI$6=core.xy.mscs)*($F204=$F$193:$F$217)))</f>
        <v>0</v>
      </c>
      <c r="AJ204" s="47">
        <f t="array" ref="AJ204">IF($F204=AJ$6,0,SUM(($E204=1)*(AJ$192=1)*(AJ$6=core.xy.mscs)*($F204=$F$193:$F$217)))</f>
        <v>0</v>
      </c>
    </row>
    <row r="205" spans="5:36" outlineLevel="2" x14ac:dyDescent="0.3">
      <c r="E205" s="33">
        <f t="shared" si="17"/>
        <v>0</v>
      </c>
      <c r="F205" s="70">
        <v>13</v>
      </c>
      <c r="G205" s="71" t="str">
        <f t="shared" si="18"/>
        <v>La Libertad</v>
      </c>
      <c r="L205" s="47">
        <f t="array" ref="L205">IF($F205=L$6,0,SUM(($E205=1)*(L$192=1)*(L$6=core.xy.mscs)*($F205=$F$193:$F$217)))</f>
        <v>0</v>
      </c>
      <c r="M205" s="47">
        <f t="array" ref="M205">IF($F205=M$6,0,SUM(($E205=1)*(M$192=1)*(M$6=core.xy.mscs)*($F205=$F$193:$F$217)))</f>
        <v>0</v>
      </c>
      <c r="N205" s="47">
        <f t="array" ref="N205">IF($F205=N$6,0,SUM(($E205=1)*(N$192=1)*(N$6=core.xy.mscs)*($F205=$F$193:$F$217)))</f>
        <v>0</v>
      </c>
      <c r="O205" s="47">
        <f t="array" ref="O205">IF($F205=O$6,0,SUM(($E205=1)*(O$192=1)*(O$6=core.xy.mscs)*($F205=$F$193:$F$217)))</f>
        <v>0</v>
      </c>
      <c r="P205" s="47">
        <f t="array" ref="P205">IF($F205=P$6,0,SUM(($E205=1)*(P$192=1)*(P$6=core.xy.mscs)*($F205=$F$193:$F$217)))</f>
        <v>0</v>
      </c>
      <c r="Q205" s="47">
        <f t="array" ref="Q205">IF($F205=Q$6,0,SUM(($E205=1)*(Q$192=1)*(Q$6=core.xy.mscs)*($F205=$F$193:$F$217)))</f>
        <v>0</v>
      </c>
      <c r="R205" s="47">
        <f t="array" ref="R205">IF($F205=R$6,0,SUM(($E205=1)*(R$192=1)*(R$6=core.xy.mscs)*($F205=$F$193:$F$217)))</f>
        <v>0</v>
      </c>
      <c r="S205" s="47">
        <f t="array" ref="S205">IF($F205=S$6,0,SUM(($E205=1)*(S$192=1)*(S$6=core.xy.mscs)*($F205=$F$193:$F$217)))</f>
        <v>0</v>
      </c>
      <c r="T205" s="47">
        <f t="array" ref="T205">IF($F205=T$6,0,SUM(($E205=1)*(T$192=1)*(T$6=core.xy.mscs)*($F205=$F$193:$F$217)))</f>
        <v>0</v>
      </c>
      <c r="U205" s="47">
        <f t="array" ref="U205">IF($F205=U$6,0,SUM(($E205=1)*(U$192=1)*(U$6=core.xy.mscs)*($F205=$F$193:$F$217)))</f>
        <v>0</v>
      </c>
      <c r="V205" s="47">
        <f t="array" ref="V205">IF($F205=V$6,0,SUM(($E205=1)*(V$192=1)*(V$6=core.xy.mscs)*($F205=$F$193:$F$217)))</f>
        <v>0</v>
      </c>
      <c r="W205" s="47">
        <f t="array" ref="W205">IF($F205=W$6,0,SUM(($E205=1)*(W$192=1)*(W$6=core.xy.mscs)*($F205=$F$193:$F$217)))</f>
        <v>0</v>
      </c>
      <c r="X205" s="47">
        <f t="array" ref="X205">IF($F205=X$6,0,SUM(($E205=1)*(X$192=1)*(X$6=core.xy.mscs)*($F205=$F$193:$F$217)))</f>
        <v>0</v>
      </c>
      <c r="Y205" s="47">
        <f t="array" ref="Y205">IF($F205=Y$6,0,SUM(($E205=1)*(Y$192=1)*(Y$6=core.xy.mscs)*($F205=$F$193:$F$217)))</f>
        <v>0</v>
      </c>
      <c r="Z205" s="47">
        <f t="array" ref="Z205">IF($F205=Z$6,0,SUM(($E205=1)*(Z$192=1)*(Z$6=core.xy.mscs)*($F205=$F$193:$F$217)))</f>
        <v>0</v>
      </c>
      <c r="AA205" s="47">
        <f t="array" ref="AA205">IF($F205=AA$6,0,SUM(($E205=1)*(AA$192=1)*(AA$6=core.xy.mscs)*($F205=$F$193:$F$217)))</f>
        <v>0</v>
      </c>
      <c r="AB205" s="47">
        <f t="array" ref="AB205">IF($F205=AB$6,0,SUM(($E205=1)*(AB$192=1)*(AB$6=core.xy.mscs)*($F205=$F$193:$F$217)))</f>
        <v>0</v>
      </c>
      <c r="AC205" s="47">
        <f t="array" ref="AC205">IF($F205=AC$6,0,SUM(($E205=1)*(AC$192=1)*(AC$6=core.xy.mscs)*($F205=$F$193:$F$217)))</f>
        <v>0</v>
      </c>
      <c r="AD205" s="47">
        <f t="array" ref="AD205">IF($F205=AD$6,0,SUM(($E205=1)*(AD$192=1)*(AD$6=core.xy.mscs)*($F205=$F$193:$F$217)))</f>
        <v>0</v>
      </c>
      <c r="AE205" s="47">
        <f t="array" ref="AE205">IF($F205=AE$6,0,SUM(($E205=1)*(AE$192=1)*(AE$6=core.xy.mscs)*($F205=$F$193:$F$217)))</f>
        <v>0</v>
      </c>
      <c r="AF205" s="47">
        <f t="array" ref="AF205">IF($F205=AF$6,0,SUM(($E205=1)*(AF$192=1)*(AF$6=core.xy.mscs)*($F205=$F$193:$F$217)))</f>
        <v>0</v>
      </c>
      <c r="AG205" s="47">
        <f t="array" ref="AG205">IF($F205=AG$6,0,SUM(($E205=1)*(AG$192=1)*(AG$6=core.xy.mscs)*($F205=$F$193:$F$217)))</f>
        <v>0</v>
      </c>
      <c r="AH205" s="47">
        <f t="array" ref="AH205">IF($F205=AH$6,0,SUM(($E205=1)*(AH$192=1)*(AH$6=core.xy.mscs)*($F205=$F$193:$F$217)))</f>
        <v>0</v>
      </c>
      <c r="AI205" s="47">
        <f t="array" ref="AI205">IF($F205=AI$6,0,SUM(($E205=1)*(AI$192=1)*(AI$6=core.xy.mscs)*($F205=$F$193:$F$217)))</f>
        <v>0</v>
      </c>
      <c r="AJ205" s="47">
        <f t="array" ref="AJ205">IF($F205=AJ$6,0,SUM(($E205=1)*(AJ$192=1)*(AJ$6=core.xy.mscs)*($F205=$F$193:$F$217)))</f>
        <v>0</v>
      </c>
    </row>
    <row r="206" spans="5:36" outlineLevel="2" x14ac:dyDescent="0.3">
      <c r="E206" s="33">
        <f t="shared" si="17"/>
        <v>0</v>
      </c>
      <c r="F206" s="70">
        <v>14</v>
      </c>
      <c r="G206" s="71" t="str">
        <f t="shared" si="18"/>
        <v>Lambayeque</v>
      </c>
      <c r="L206" s="47">
        <f t="array" ref="L206">IF($F206=L$6,0,SUM(($E206=1)*(L$192=1)*(L$6=core.xy.mscs)*($F206=$F$193:$F$217)))</f>
        <v>0</v>
      </c>
      <c r="M206" s="47">
        <f t="array" ref="M206">IF($F206=M$6,0,SUM(($E206=1)*(M$192=1)*(M$6=core.xy.mscs)*($F206=$F$193:$F$217)))</f>
        <v>0</v>
      </c>
      <c r="N206" s="47">
        <f t="array" ref="N206">IF($F206=N$6,0,SUM(($E206=1)*(N$192=1)*(N$6=core.xy.mscs)*($F206=$F$193:$F$217)))</f>
        <v>0</v>
      </c>
      <c r="O206" s="47">
        <f t="array" ref="O206">IF($F206=O$6,0,SUM(($E206=1)*(O$192=1)*(O$6=core.xy.mscs)*($F206=$F$193:$F$217)))</f>
        <v>0</v>
      </c>
      <c r="P206" s="47">
        <f t="array" ref="P206">IF($F206=P$6,0,SUM(($E206=1)*(P$192=1)*(P$6=core.xy.mscs)*($F206=$F$193:$F$217)))</f>
        <v>0</v>
      </c>
      <c r="Q206" s="47">
        <f t="array" ref="Q206">IF($F206=Q$6,0,SUM(($E206=1)*(Q$192=1)*(Q$6=core.xy.mscs)*($F206=$F$193:$F$217)))</f>
        <v>0</v>
      </c>
      <c r="R206" s="47">
        <f t="array" ref="R206">IF($F206=R$6,0,SUM(($E206=1)*(R$192=1)*(R$6=core.xy.mscs)*($F206=$F$193:$F$217)))</f>
        <v>0</v>
      </c>
      <c r="S206" s="47">
        <f t="array" ref="S206">IF($F206=S$6,0,SUM(($E206=1)*(S$192=1)*(S$6=core.xy.mscs)*($F206=$F$193:$F$217)))</f>
        <v>0</v>
      </c>
      <c r="T206" s="47">
        <f t="array" ref="T206">IF($F206=T$6,0,SUM(($E206=1)*(T$192=1)*(T$6=core.xy.mscs)*($F206=$F$193:$F$217)))</f>
        <v>0</v>
      </c>
      <c r="U206" s="47">
        <f t="array" ref="U206">IF($F206=U$6,0,SUM(($E206=1)*(U$192=1)*(U$6=core.xy.mscs)*($F206=$F$193:$F$217)))</f>
        <v>0</v>
      </c>
      <c r="V206" s="47">
        <f t="array" ref="V206">IF($F206=V$6,0,SUM(($E206=1)*(V$192=1)*(V$6=core.xy.mscs)*($F206=$F$193:$F$217)))</f>
        <v>0</v>
      </c>
      <c r="W206" s="47">
        <f t="array" ref="W206">IF($F206=W$6,0,SUM(($E206=1)*(W$192=1)*(W$6=core.xy.mscs)*($F206=$F$193:$F$217)))</f>
        <v>0</v>
      </c>
      <c r="X206" s="47">
        <f t="array" ref="X206">IF($F206=X$6,0,SUM(($E206=1)*(X$192=1)*(X$6=core.xy.mscs)*($F206=$F$193:$F$217)))</f>
        <v>0</v>
      </c>
      <c r="Y206" s="47">
        <f t="array" ref="Y206">IF($F206=Y$6,0,SUM(($E206=1)*(Y$192=1)*(Y$6=core.xy.mscs)*($F206=$F$193:$F$217)))</f>
        <v>0</v>
      </c>
      <c r="Z206" s="47">
        <f t="array" ref="Z206">IF($F206=Z$6,0,SUM(($E206=1)*(Z$192=1)*(Z$6=core.xy.mscs)*($F206=$F$193:$F$217)))</f>
        <v>0</v>
      </c>
      <c r="AA206" s="47">
        <f t="array" ref="AA206">IF($F206=AA$6,0,SUM(($E206=1)*(AA$192=1)*(AA$6=core.xy.mscs)*($F206=$F$193:$F$217)))</f>
        <v>0</v>
      </c>
      <c r="AB206" s="47">
        <f t="array" ref="AB206">IF($F206=AB$6,0,SUM(($E206=1)*(AB$192=1)*(AB$6=core.xy.mscs)*($F206=$F$193:$F$217)))</f>
        <v>0</v>
      </c>
      <c r="AC206" s="47">
        <f t="array" ref="AC206">IF($F206=AC$6,0,SUM(($E206=1)*(AC$192=1)*(AC$6=core.xy.mscs)*($F206=$F$193:$F$217)))</f>
        <v>0</v>
      </c>
      <c r="AD206" s="47">
        <f t="array" ref="AD206">IF($F206=AD$6,0,SUM(($E206=1)*(AD$192=1)*(AD$6=core.xy.mscs)*($F206=$F$193:$F$217)))</f>
        <v>0</v>
      </c>
      <c r="AE206" s="47">
        <f t="array" ref="AE206">IF($F206=AE$6,0,SUM(($E206=1)*(AE$192=1)*(AE$6=core.xy.mscs)*($F206=$F$193:$F$217)))</f>
        <v>0</v>
      </c>
      <c r="AF206" s="47">
        <f t="array" ref="AF206">IF($F206=AF$6,0,SUM(($E206=1)*(AF$192=1)*(AF$6=core.xy.mscs)*($F206=$F$193:$F$217)))</f>
        <v>0</v>
      </c>
      <c r="AG206" s="47">
        <f t="array" ref="AG206">IF($F206=AG$6,0,SUM(($E206=1)*(AG$192=1)*(AG$6=core.xy.mscs)*($F206=$F$193:$F$217)))</f>
        <v>0</v>
      </c>
      <c r="AH206" s="47">
        <f t="array" ref="AH206">IF($F206=AH$6,0,SUM(($E206=1)*(AH$192=1)*(AH$6=core.xy.mscs)*($F206=$F$193:$F$217)))</f>
        <v>0</v>
      </c>
      <c r="AI206" s="47">
        <f t="array" ref="AI206">IF($F206=AI$6,0,SUM(($E206=1)*(AI$192=1)*(AI$6=core.xy.mscs)*($F206=$F$193:$F$217)))</f>
        <v>0</v>
      </c>
      <c r="AJ206" s="47">
        <f t="array" ref="AJ206">IF($F206=AJ$6,0,SUM(($E206=1)*(AJ$192=1)*(AJ$6=core.xy.mscs)*($F206=$F$193:$F$217)))</f>
        <v>0</v>
      </c>
    </row>
    <row r="207" spans="5:36" outlineLevel="2" x14ac:dyDescent="0.3">
      <c r="E207" s="33">
        <f t="shared" si="17"/>
        <v>0</v>
      </c>
      <c r="F207" s="70">
        <v>15</v>
      </c>
      <c r="G207" s="71" t="str">
        <f t="shared" si="18"/>
        <v>Lima</v>
      </c>
      <c r="L207" s="47">
        <f t="array" ref="L207">IF($F207=L$6,0,SUM(($E207=1)*(L$192=1)*(L$6=core.xy.mscs)*($F207=$F$193:$F$217)))</f>
        <v>0</v>
      </c>
      <c r="M207" s="47">
        <f t="array" ref="M207">IF($F207=M$6,0,SUM(($E207=1)*(M$192=1)*(M$6=core.xy.mscs)*($F207=$F$193:$F$217)))</f>
        <v>0</v>
      </c>
      <c r="N207" s="47">
        <f t="array" ref="N207">IF($F207=N$6,0,SUM(($E207=1)*(N$192=1)*(N$6=core.xy.mscs)*($F207=$F$193:$F$217)))</f>
        <v>0</v>
      </c>
      <c r="O207" s="47">
        <f t="array" ref="O207">IF($F207=O$6,0,SUM(($E207=1)*(O$192=1)*(O$6=core.xy.mscs)*($F207=$F$193:$F$217)))</f>
        <v>0</v>
      </c>
      <c r="P207" s="47">
        <f t="array" ref="P207">IF($F207=P$6,0,SUM(($E207=1)*(P$192=1)*(P$6=core.xy.mscs)*($F207=$F$193:$F$217)))</f>
        <v>0</v>
      </c>
      <c r="Q207" s="47">
        <f t="array" ref="Q207">IF($F207=Q$6,0,SUM(($E207=1)*(Q$192=1)*(Q$6=core.xy.mscs)*($F207=$F$193:$F$217)))</f>
        <v>0</v>
      </c>
      <c r="R207" s="47">
        <f t="array" ref="R207">IF($F207=R$6,0,SUM(($E207=1)*(R$192=1)*(R$6=core.xy.mscs)*($F207=$F$193:$F$217)))</f>
        <v>0</v>
      </c>
      <c r="S207" s="47">
        <f t="array" ref="S207">IF($F207=S$6,0,SUM(($E207=1)*(S$192=1)*(S$6=core.xy.mscs)*($F207=$F$193:$F$217)))</f>
        <v>0</v>
      </c>
      <c r="T207" s="47">
        <f t="array" ref="T207">IF($F207=T$6,0,SUM(($E207=1)*(T$192=1)*(T$6=core.xy.mscs)*($F207=$F$193:$F$217)))</f>
        <v>0</v>
      </c>
      <c r="U207" s="47">
        <f t="array" ref="U207">IF($F207=U$6,0,SUM(($E207=1)*(U$192=1)*(U$6=core.xy.mscs)*($F207=$F$193:$F$217)))</f>
        <v>0</v>
      </c>
      <c r="V207" s="47">
        <f t="array" ref="V207">IF($F207=V$6,0,SUM(($E207=1)*(V$192=1)*(V$6=core.xy.mscs)*($F207=$F$193:$F$217)))</f>
        <v>0</v>
      </c>
      <c r="W207" s="47">
        <f t="array" ref="W207">IF($F207=W$6,0,SUM(($E207=1)*(W$192=1)*(W$6=core.xy.mscs)*($F207=$F$193:$F$217)))</f>
        <v>0</v>
      </c>
      <c r="X207" s="47">
        <f t="array" ref="X207">IF($F207=X$6,0,SUM(($E207=1)*(X$192=1)*(X$6=core.xy.mscs)*($F207=$F$193:$F$217)))</f>
        <v>0</v>
      </c>
      <c r="Y207" s="47">
        <f t="array" ref="Y207">IF($F207=Y$6,0,SUM(($E207=1)*(Y$192=1)*(Y$6=core.xy.mscs)*($F207=$F$193:$F$217)))</f>
        <v>0</v>
      </c>
      <c r="Z207" s="47">
        <f t="array" ref="Z207">IF($F207=Z$6,0,SUM(($E207=1)*(Z$192=1)*(Z$6=core.xy.mscs)*($F207=$F$193:$F$217)))</f>
        <v>0</v>
      </c>
      <c r="AA207" s="47">
        <f t="array" ref="AA207">IF($F207=AA$6,0,SUM(($E207=1)*(AA$192=1)*(AA$6=core.xy.mscs)*($F207=$F$193:$F$217)))</f>
        <v>0</v>
      </c>
      <c r="AB207" s="47">
        <f t="array" ref="AB207">IF($F207=AB$6,0,SUM(($E207=1)*(AB$192=1)*(AB$6=core.xy.mscs)*($F207=$F$193:$F$217)))</f>
        <v>0</v>
      </c>
      <c r="AC207" s="47">
        <f t="array" ref="AC207">IF($F207=AC$6,0,SUM(($E207=1)*(AC$192=1)*(AC$6=core.xy.mscs)*($F207=$F$193:$F$217)))</f>
        <v>0</v>
      </c>
      <c r="AD207" s="47">
        <f t="array" ref="AD207">IF($F207=AD$6,0,SUM(($E207=1)*(AD$192=1)*(AD$6=core.xy.mscs)*($F207=$F$193:$F$217)))</f>
        <v>0</v>
      </c>
      <c r="AE207" s="47">
        <f t="array" ref="AE207">IF($F207=AE$6,0,SUM(($E207=1)*(AE$192=1)*(AE$6=core.xy.mscs)*($F207=$F$193:$F$217)))</f>
        <v>0</v>
      </c>
      <c r="AF207" s="47">
        <f t="array" ref="AF207">IF($F207=AF$6,0,SUM(($E207=1)*(AF$192=1)*(AF$6=core.xy.mscs)*($F207=$F$193:$F$217)))</f>
        <v>0</v>
      </c>
      <c r="AG207" s="47">
        <f t="array" ref="AG207">IF($F207=AG$6,0,SUM(($E207=1)*(AG$192=1)*(AG$6=core.xy.mscs)*($F207=$F$193:$F$217)))</f>
        <v>0</v>
      </c>
      <c r="AH207" s="47">
        <f t="array" ref="AH207">IF($F207=AH$6,0,SUM(($E207=1)*(AH$192=1)*(AH$6=core.xy.mscs)*($F207=$F$193:$F$217)))</f>
        <v>0</v>
      </c>
      <c r="AI207" s="47">
        <f t="array" ref="AI207">IF($F207=AI$6,0,SUM(($E207=1)*(AI$192=1)*(AI$6=core.xy.mscs)*($F207=$F$193:$F$217)))</f>
        <v>0</v>
      </c>
      <c r="AJ207" s="47">
        <f t="array" ref="AJ207">IF($F207=AJ$6,0,SUM(($E207=1)*(AJ$192=1)*(AJ$6=core.xy.mscs)*($F207=$F$193:$F$217)))</f>
        <v>0</v>
      </c>
    </row>
    <row r="208" spans="5:36" outlineLevel="2" x14ac:dyDescent="0.3">
      <c r="E208" s="33">
        <f t="shared" si="17"/>
        <v>1</v>
      </c>
      <c r="F208" s="70">
        <v>16</v>
      </c>
      <c r="G208" s="71" t="str">
        <f t="shared" si="18"/>
        <v>Loreto</v>
      </c>
      <c r="L208" s="47">
        <f t="array" ref="L208">IF($F208=L$6,0,SUM(($E208=1)*(L$192=1)*(L$6=core.xy.mscs)*($F208=$F$193:$F$217)))</f>
        <v>0</v>
      </c>
      <c r="M208" s="47">
        <f t="array" ref="M208">IF($F208=M$6,0,SUM(($E208=1)*(M$192=1)*(M$6=core.xy.mscs)*($F208=$F$193:$F$217)))</f>
        <v>0</v>
      </c>
      <c r="N208" s="47">
        <f t="array" ref="N208">IF($F208=N$6,0,SUM(($E208=1)*(N$192=1)*(N$6=core.xy.mscs)*($F208=$F$193:$F$217)))</f>
        <v>0</v>
      </c>
      <c r="O208" s="47">
        <f t="array" ref="O208">IF($F208=O$6,0,SUM(($E208=1)*(O$192=1)*(O$6=core.xy.mscs)*($F208=$F$193:$F$217)))</f>
        <v>0</v>
      </c>
      <c r="P208" s="47">
        <f t="array" ref="P208">IF($F208=P$6,0,SUM(($E208=1)*(P$192=1)*(P$6=core.xy.mscs)*($F208=$F$193:$F$217)))</f>
        <v>0</v>
      </c>
      <c r="Q208" s="47">
        <f t="array" ref="Q208">IF($F208=Q$6,0,SUM(($E208=1)*(Q$192=1)*(Q$6=core.xy.mscs)*($F208=$F$193:$F$217)))</f>
        <v>0</v>
      </c>
      <c r="R208" s="47">
        <f t="array" ref="R208">IF($F208=R$6,0,SUM(($E208=1)*(R$192=1)*(R$6=core.xy.mscs)*($F208=$F$193:$F$217)))</f>
        <v>0</v>
      </c>
      <c r="S208" s="47">
        <f t="array" ref="S208">IF($F208=S$6,0,SUM(($E208=1)*(S$192=1)*(S$6=core.xy.mscs)*($F208=$F$193:$F$217)))</f>
        <v>0</v>
      </c>
      <c r="T208" s="47">
        <f t="array" ref="T208">IF($F208=T$6,0,SUM(($E208=1)*(T$192=1)*(T$6=core.xy.mscs)*($F208=$F$193:$F$217)))</f>
        <v>0</v>
      </c>
      <c r="U208" s="47">
        <f t="array" ref="U208">IF($F208=U$6,0,SUM(($E208=1)*(U$192=1)*(U$6=core.xy.mscs)*($F208=$F$193:$F$217)))</f>
        <v>0</v>
      </c>
      <c r="V208" s="47">
        <f t="array" ref="V208">IF($F208=V$6,0,SUM(($E208=1)*(V$192=1)*(V$6=core.xy.mscs)*($F208=$F$193:$F$217)))</f>
        <v>0</v>
      </c>
      <c r="W208" s="47">
        <f t="array" ref="W208">IF($F208=W$6,0,SUM(($E208=1)*(W$192=1)*(W$6=core.xy.mscs)*($F208=$F$193:$F$217)))</f>
        <v>0</v>
      </c>
      <c r="X208" s="47">
        <f t="array" ref="X208">IF($F208=X$6,0,SUM(($E208=1)*(X$192=1)*(X$6=core.xy.mscs)*($F208=$F$193:$F$217)))</f>
        <v>0</v>
      </c>
      <c r="Y208" s="47">
        <f t="array" ref="Y208">IF($F208=Y$6,0,SUM(($E208=1)*(Y$192=1)*(Y$6=core.xy.mscs)*($F208=$F$193:$F$217)))</f>
        <v>0</v>
      </c>
      <c r="Z208" s="47">
        <f t="array" ref="Z208">IF($F208=Z$6,0,SUM(($E208=1)*(Z$192=1)*(Z$6=core.xy.mscs)*($F208=$F$193:$F$217)))</f>
        <v>0</v>
      </c>
      <c r="AA208" s="47">
        <f t="array" ref="AA208">IF($F208=AA$6,0,SUM(($E208=1)*(AA$192=1)*(AA$6=core.xy.mscs)*($F208=$F$193:$F$217)))</f>
        <v>0</v>
      </c>
      <c r="AB208" s="47">
        <f t="array" ref="AB208">IF($F208=AB$6,0,SUM(($E208=1)*(AB$192=1)*(AB$6=core.xy.mscs)*($F208=$F$193:$F$217)))</f>
        <v>0</v>
      </c>
      <c r="AC208" s="47">
        <f t="array" ref="AC208">IF($F208=AC$6,0,SUM(($E208=1)*(AC$192=1)*(AC$6=core.xy.mscs)*($F208=$F$193:$F$217)))</f>
        <v>0</v>
      </c>
      <c r="AD208" s="47">
        <f t="array" ref="AD208">IF($F208=AD$6,0,SUM(($E208=1)*(AD$192=1)*(AD$6=core.xy.mscs)*($F208=$F$193:$F$217)))</f>
        <v>0</v>
      </c>
      <c r="AE208" s="47">
        <f t="array" ref="AE208">IF($F208=AE$6,0,SUM(($E208=1)*(AE$192=1)*(AE$6=core.xy.mscs)*($F208=$F$193:$F$217)))</f>
        <v>0</v>
      </c>
      <c r="AF208" s="47">
        <f t="array" ref="AF208">IF($F208=AF$6,0,SUM(($E208=1)*(AF$192=1)*(AF$6=core.xy.mscs)*($F208=$F$193:$F$217)))</f>
        <v>0</v>
      </c>
      <c r="AG208" s="47">
        <f t="array" ref="AG208">IF($F208=AG$6,0,SUM(($E208=1)*(AG$192=1)*(AG$6=core.xy.mscs)*($F208=$F$193:$F$217)))</f>
        <v>0</v>
      </c>
      <c r="AH208" s="47">
        <f t="array" ref="AH208">IF($F208=AH$6,0,SUM(($E208=1)*(AH$192=1)*(AH$6=core.xy.mscs)*($F208=$F$193:$F$217)))</f>
        <v>0</v>
      </c>
      <c r="AI208" s="47">
        <f t="array" ref="AI208">IF($F208=AI$6,0,SUM(($E208=1)*(AI$192=1)*(AI$6=core.xy.mscs)*($F208=$F$193:$F$217)))</f>
        <v>0</v>
      </c>
      <c r="AJ208" s="47">
        <f t="array" ref="AJ208">IF($F208=AJ$6,0,SUM(($E208=1)*(AJ$192=1)*(AJ$6=core.xy.mscs)*($F208=$F$193:$F$217)))</f>
        <v>0</v>
      </c>
    </row>
    <row r="209" spans="4:36" outlineLevel="2" x14ac:dyDescent="0.3">
      <c r="E209" s="33">
        <f t="shared" si="17"/>
        <v>0</v>
      </c>
      <c r="F209" s="70">
        <v>17</v>
      </c>
      <c r="G209" s="71" t="str">
        <f t="shared" si="18"/>
        <v>Madre de Dios</v>
      </c>
      <c r="L209" s="47">
        <f t="array" ref="L209">IF($F209=L$6,0,SUM(($E209=1)*(L$192=1)*(L$6=core.xy.mscs)*($F209=$F$193:$F$217)))</f>
        <v>0</v>
      </c>
      <c r="M209" s="47">
        <f t="array" ref="M209">IF($F209=M$6,0,SUM(($E209=1)*(M$192=1)*(M$6=core.xy.mscs)*($F209=$F$193:$F$217)))</f>
        <v>0</v>
      </c>
      <c r="N209" s="47">
        <f t="array" ref="N209">IF($F209=N$6,0,SUM(($E209=1)*(N$192=1)*(N$6=core.xy.mscs)*($F209=$F$193:$F$217)))</f>
        <v>0</v>
      </c>
      <c r="O209" s="47">
        <f t="array" ref="O209">IF($F209=O$6,0,SUM(($E209=1)*(O$192=1)*(O$6=core.xy.mscs)*($F209=$F$193:$F$217)))</f>
        <v>0</v>
      </c>
      <c r="P209" s="47">
        <f t="array" ref="P209">IF($F209=P$6,0,SUM(($E209=1)*(P$192=1)*(P$6=core.xy.mscs)*($F209=$F$193:$F$217)))</f>
        <v>0</v>
      </c>
      <c r="Q209" s="47">
        <f t="array" ref="Q209">IF($F209=Q$6,0,SUM(($E209=1)*(Q$192=1)*(Q$6=core.xy.mscs)*($F209=$F$193:$F$217)))</f>
        <v>0</v>
      </c>
      <c r="R209" s="47">
        <f t="array" ref="R209">IF($F209=R$6,0,SUM(($E209=1)*(R$192=1)*(R$6=core.xy.mscs)*($F209=$F$193:$F$217)))</f>
        <v>0</v>
      </c>
      <c r="S209" s="47">
        <f t="array" ref="S209">IF($F209=S$6,0,SUM(($E209=1)*(S$192=1)*(S$6=core.xy.mscs)*($F209=$F$193:$F$217)))</f>
        <v>0</v>
      </c>
      <c r="T209" s="47">
        <f t="array" ref="T209">IF($F209=T$6,0,SUM(($E209=1)*(T$192=1)*(T$6=core.xy.mscs)*($F209=$F$193:$F$217)))</f>
        <v>0</v>
      </c>
      <c r="U209" s="47">
        <f t="array" ref="U209">IF($F209=U$6,0,SUM(($E209=1)*(U$192=1)*(U$6=core.xy.mscs)*($F209=$F$193:$F$217)))</f>
        <v>0</v>
      </c>
      <c r="V209" s="47">
        <f t="array" ref="V209">IF($F209=V$6,0,SUM(($E209=1)*(V$192=1)*(V$6=core.xy.mscs)*($F209=$F$193:$F$217)))</f>
        <v>0</v>
      </c>
      <c r="W209" s="47">
        <f t="array" ref="W209">IF($F209=W$6,0,SUM(($E209=1)*(W$192=1)*(W$6=core.xy.mscs)*($F209=$F$193:$F$217)))</f>
        <v>0</v>
      </c>
      <c r="X209" s="47">
        <f t="array" ref="X209">IF($F209=X$6,0,SUM(($E209=1)*(X$192=1)*(X$6=core.xy.mscs)*($F209=$F$193:$F$217)))</f>
        <v>0</v>
      </c>
      <c r="Y209" s="47">
        <f t="array" ref="Y209">IF($F209=Y$6,0,SUM(($E209=1)*(Y$192=1)*(Y$6=core.xy.mscs)*($F209=$F$193:$F$217)))</f>
        <v>0</v>
      </c>
      <c r="Z209" s="47">
        <f t="array" ref="Z209">IF($F209=Z$6,0,SUM(($E209=1)*(Z$192=1)*(Z$6=core.xy.mscs)*($F209=$F$193:$F$217)))</f>
        <v>0</v>
      </c>
      <c r="AA209" s="47">
        <f t="array" ref="AA209">IF($F209=AA$6,0,SUM(($E209=1)*(AA$192=1)*(AA$6=core.xy.mscs)*($F209=$F$193:$F$217)))</f>
        <v>0</v>
      </c>
      <c r="AB209" s="47">
        <f t="array" ref="AB209">IF($F209=AB$6,0,SUM(($E209=1)*(AB$192=1)*(AB$6=core.xy.mscs)*($F209=$F$193:$F$217)))</f>
        <v>0</v>
      </c>
      <c r="AC209" s="47">
        <f t="array" ref="AC209">IF($F209=AC$6,0,SUM(($E209=1)*(AC$192=1)*(AC$6=core.xy.mscs)*($F209=$F$193:$F$217)))</f>
        <v>0</v>
      </c>
      <c r="AD209" s="47">
        <f t="array" ref="AD209">IF($F209=AD$6,0,SUM(($E209=1)*(AD$192=1)*(AD$6=core.xy.mscs)*($F209=$F$193:$F$217)))</f>
        <v>0</v>
      </c>
      <c r="AE209" s="47">
        <f t="array" ref="AE209">IF($F209=AE$6,0,SUM(($E209=1)*(AE$192=1)*(AE$6=core.xy.mscs)*($F209=$F$193:$F$217)))</f>
        <v>0</v>
      </c>
      <c r="AF209" s="47">
        <f t="array" ref="AF209">IF($F209=AF$6,0,SUM(($E209=1)*(AF$192=1)*(AF$6=core.xy.mscs)*($F209=$F$193:$F$217)))</f>
        <v>0</v>
      </c>
      <c r="AG209" s="47">
        <f t="array" ref="AG209">IF($F209=AG$6,0,SUM(($E209=1)*(AG$192=1)*(AG$6=core.xy.mscs)*($F209=$F$193:$F$217)))</f>
        <v>0</v>
      </c>
      <c r="AH209" s="47">
        <f t="array" ref="AH209">IF($F209=AH$6,0,SUM(($E209=1)*(AH$192=1)*(AH$6=core.xy.mscs)*($F209=$F$193:$F$217)))</f>
        <v>0</v>
      </c>
      <c r="AI209" s="47">
        <f t="array" ref="AI209">IF($F209=AI$6,0,SUM(($E209=1)*(AI$192=1)*(AI$6=core.xy.mscs)*($F209=$F$193:$F$217)))</f>
        <v>0</v>
      </c>
      <c r="AJ209" s="47">
        <f t="array" ref="AJ209">IF($F209=AJ$6,0,SUM(($E209=1)*(AJ$192=1)*(AJ$6=core.xy.mscs)*($F209=$F$193:$F$217)))</f>
        <v>0</v>
      </c>
    </row>
    <row r="210" spans="4:36" outlineLevel="2" x14ac:dyDescent="0.3">
      <c r="E210" s="33">
        <f t="shared" si="17"/>
        <v>0</v>
      </c>
      <c r="F210" s="70">
        <v>18</v>
      </c>
      <c r="G210" s="71" t="str">
        <f t="shared" si="18"/>
        <v>Moquegua</v>
      </c>
      <c r="L210" s="47">
        <f t="array" ref="L210">IF($F210=L$6,0,SUM(($E210=1)*(L$192=1)*(L$6=core.xy.mscs)*($F210=$F$193:$F$217)))</f>
        <v>0</v>
      </c>
      <c r="M210" s="47">
        <f t="array" ref="M210">IF($F210=M$6,0,SUM(($E210=1)*(M$192=1)*(M$6=core.xy.mscs)*($F210=$F$193:$F$217)))</f>
        <v>0</v>
      </c>
      <c r="N210" s="47">
        <f t="array" ref="N210">IF($F210=N$6,0,SUM(($E210=1)*(N$192=1)*(N$6=core.xy.mscs)*($F210=$F$193:$F$217)))</f>
        <v>0</v>
      </c>
      <c r="O210" s="47">
        <f t="array" ref="O210">IF($F210=O$6,0,SUM(($E210=1)*(O$192=1)*(O$6=core.xy.mscs)*($F210=$F$193:$F$217)))</f>
        <v>0</v>
      </c>
      <c r="P210" s="47">
        <f t="array" ref="P210">IF($F210=P$6,0,SUM(($E210=1)*(P$192=1)*(P$6=core.xy.mscs)*($F210=$F$193:$F$217)))</f>
        <v>0</v>
      </c>
      <c r="Q210" s="47">
        <f t="array" ref="Q210">IF($F210=Q$6,0,SUM(($E210=1)*(Q$192=1)*(Q$6=core.xy.mscs)*($F210=$F$193:$F$217)))</f>
        <v>0</v>
      </c>
      <c r="R210" s="47">
        <f t="array" ref="R210">IF($F210=R$6,0,SUM(($E210=1)*(R$192=1)*(R$6=core.xy.mscs)*($F210=$F$193:$F$217)))</f>
        <v>0</v>
      </c>
      <c r="S210" s="47">
        <f t="array" ref="S210">IF($F210=S$6,0,SUM(($E210=1)*(S$192=1)*(S$6=core.xy.mscs)*($F210=$F$193:$F$217)))</f>
        <v>0</v>
      </c>
      <c r="T210" s="47">
        <f t="array" ref="T210">IF($F210=T$6,0,SUM(($E210=1)*(T$192=1)*(T$6=core.xy.mscs)*($F210=$F$193:$F$217)))</f>
        <v>0</v>
      </c>
      <c r="U210" s="47">
        <f t="array" ref="U210">IF($F210=U$6,0,SUM(($E210=1)*(U$192=1)*(U$6=core.xy.mscs)*($F210=$F$193:$F$217)))</f>
        <v>0</v>
      </c>
      <c r="V210" s="47">
        <f t="array" ref="V210">IF($F210=V$6,0,SUM(($E210=1)*(V$192=1)*(V$6=core.xy.mscs)*($F210=$F$193:$F$217)))</f>
        <v>0</v>
      </c>
      <c r="W210" s="47">
        <f t="array" ref="W210">IF($F210=W$6,0,SUM(($E210=1)*(W$192=1)*(W$6=core.xy.mscs)*($F210=$F$193:$F$217)))</f>
        <v>0</v>
      </c>
      <c r="X210" s="47">
        <f t="array" ref="X210">IF($F210=X$6,0,SUM(($E210=1)*(X$192=1)*(X$6=core.xy.mscs)*($F210=$F$193:$F$217)))</f>
        <v>0</v>
      </c>
      <c r="Y210" s="47">
        <f t="array" ref="Y210">IF($F210=Y$6,0,SUM(($E210=1)*(Y$192=1)*(Y$6=core.xy.mscs)*($F210=$F$193:$F$217)))</f>
        <v>0</v>
      </c>
      <c r="Z210" s="47">
        <f t="array" ref="Z210">IF($F210=Z$6,0,SUM(($E210=1)*(Z$192=1)*(Z$6=core.xy.mscs)*($F210=$F$193:$F$217)))</f>
        <v>0</v>
      </c>
      <c r="AA210" s="47">
        <f t="array" ref="AA210">IF($F210=AA$6,0,SUM(($E210=1)*(AA$192=1)*(AA$6=core.xy.mscs)*($F210=$F$193:$F$217)))</f>
        <v>0</v>
      </c>
      <c r="AB210" s="47">
        <f t="array" ref="AB210">IF($F210=AB$6,0,SUM(($E210=1)*(AB$192=1)*(AB$6=core.xy.mscs)*($F210=$F$193:$F$217)))</f>
        <v>0</v>
      </c>
      <c r="AC210" s="47">
        <f t="array" ref="AC210">IF($F210=AC$6,0,SUM(($E210=1)*(AC$192=1)*(AC$6=core.xy.mscs)*($F210=$F$193:$F$217)))</f>
        <v>0</v>
      </c>
      <c r="AD210" s="47">
        <f t="array" ref="AD210">IF($F210=AD$6,0,SUM(($E210=1)*(AD$192=1)*(AD$6=core.xy.mscs)*($F210=$F$193:$F$217)))</f>
        <v>0</v>
      </c>
      <c r="AE210" s="47">
        <f t="array" ref="AE210">IF($F210=AE$6,0,SUM(($E210=1)*(AE$192=1)*(AE$6=core.xy.mscs)*($F210=$F$193:$F$217)))</f>
        <v>0</v>
      </c>
      <c r="AF210" s="47">
        <f t="array" ref="AF210">IF($F210=AF$6,0,SUM(($E210=1)*(AF$192=1)*(AF$6=core.xy.mscs)*($F210=$F$193:$F$217)))</f>
        <v>0</v>
      </c>
      <c r="AG210" s="47">
        <f t="array" ref="AG210">IF($F210=AG$6,0,SUM(($E210=1)*(AG$192=1)*(AG$6=core.xy.mscs)*($F210=$F$193:$F$217)))</f>
        <v>0</v>
      </c>
      <c r="AH210" s="47">
        <f t="array" ref="AH210">IF($F210=AH$6,0,SUM(($E210=1)*(AH$192=1)*(AH$6=core.xy.mscs)*($F210=$F$193:$F$217)))</f>
        <v>0</v>
      </c>
      <c r="AI210" s="47">
        <f t="array" ref="AI210">IF($F210=AI$6,0,SUM(($E210=1)*(AI$192=1)*(AI$6=core.xy.mscs)*($F210=$F$193:$F$217)))</f>
        <v>0</v>
      </c>
      <c r="AJ210" s="47">
        <f t="array" ref="AJ210">IF($F210=AJ$6,0,SUM(($E210=1)*(AJ$192=1)*(AJ$6=core.xy.mscs)*($F210=$F$193:$F$217)))</f>
        <v>0</v>
      </c>
    </row>
    <row r="211" spans="4:36" outlineLevel="2" x14ac:dyDescent="0.3">
      <c r="E211" s="33">
        <f t="shared" si="17"/>
        <v>0</v>
      </c>
      <c r="F211" s="70">
        <v>19</v>
      </c>
      <c r="G211" s="71" t="str">
        <f t="shared" si="18"/>
        <v>Pasco</v>
      </c>
      <c r="L211" s="47">
        <f t="array" ref="L211">IF($F211=L$6,0,SUM(($E211=1)*(L$192=1)*(L$6=core.xy.mscs)*($F211=$F$193:$F$217)))</f>
        <v>0</v>
      </c>
      <c r="M211" s="47">
        <f t="array" ref="M211">IF($F211=M$6,0,SUM(($E211=1)*(M$192=1)*(M$6=core.xy.mscs)*($F211=$F$193:$F$217)))</f>
        <v>0</v>
      </c>
      <c r="N211" s="47">
        <f t="array" ref="N211">IF($F211=N$6,0,SUM(($E211=1)*(N$192=1)*(N$6=core.xy.mscs)*($F211=$F$193:$F$217)))</f>
        <v>0</v>
      </c>
      <c r="O211" s="47">
        <f t="array" ref="O211">IF($F211=O$6,0,SUM(($E211=1)*(O$192=1)*(O$6=core.xy.mscs)*($F211=$F$193:$F$217)))</f>
        <v>0</v>
      </c>
      <c r="P211" s="47">
        <f t="array" ref="P211">IF($F211=P$6,0,SUM(($E211=1)*(P$192=1)*(P$6=core.xy.mscs)*($F211=$F$193:$F$217)))</f>
        <v>0</v>
      </c>
      <c r="Q211" s="47">
        <f t="array" ref="Q211">IF($F211=Q$6,0,SUM(($E211=1)*(Q$192=1)*(Q$6=core.xy.mscs)*($F211=$F$193:$F$217)))</f>
        <v>0</v>
      </c>
      <c r="R211" s="47">
        <f t="array" ref="R211">IF($F211=R$6,0,SUM(($E211=1)*(R$192=1)*(R$6=core.xy.mscs)*($F211=$F$193:$F$217)))</f>
        <v>0</v>
      </c>
      <c r="S211" s="47">
        <f t="array" ref="S211">IF($F211=S$6,0,SUM(($E211=1)*(S$192=1)*(S$6=core.xy.mscs)*($F211=$F$193:$F$217)))</f>
        <v>0</v>
      </c>
      <c r="T211" s="47">
        <f t="array" ref="T211">IF($F211=T$6,0,SUM(($E211=1)*(T$192=1)*(T$6=core.xy.mscs)*($F211=$F$193:$F$217)))</f>
        <v>0</v>
      </c>
      <c r="U211" s="47">
        <f t="array" ref="U211">IF($F211=U$6,0,SUM(($E211=1)*(U$192=1)*(U$6=core.xy.mscs)*($F211=$F$193:$F$217)))</f>
        <v>0</v>
      </c>
      <c r="V211" s="47">
        <f t="array" ref="V211">IF($F211=V$6,0,SUM(($E211=1)*(V$192=1)*(V$6=core.xy.mscs)*($F211=$F$193:$F$217)))</f>
        <v>0</v>
      </c>
      <c r="W211" s="47">
        <f t="array" ref="W211">IF($F211=W$6,0,SUM(($E211=1)*(W$192=1)*(W$6=core.xy.mscs)*($F211=$F$193:$F$217)))</f>
        <v>0</v>
      </c>
      <c r="X211" s="47">
        <f t="array" ref="X211">IF($F211=X$6,0,SUM(($E211=1)*(X$192=1)*(X$6=core.xy.mscs)*($F211=$F$193:$F$217)))</f>
        <v>0</v>
      </c>
      <c r="Y211" s="47">
        <f t="array" ref="Y211">IF($F211=Y$6,0,SUM(($E211=1)*(Y$192=1)*(Y$6=core.xy.mscs)*($F211=$F$193:$F$217)))</f>
        <v>0</v>
      </c>
      <c r="Z211" s="47">
        <f t="array" ref="Z211">IF($F211=Z$6,0,SUM(($E211=1)*(Z$192=1)*(Z$6=core.xy.mscs)*($F211=$F$193:$F$217)))</f>
        <v>0</v>
      </c>
      <c r="AA211" s="47">
        <f t="array" ref="AA211">IF($F211=AA$6,0,SUM(($E211=1)*(AA$192=1)*(AA$6=core.xy.mscs)*($F211=$F$193:$F$217)))</f>
        <v>0</v>
      </c>
      <c r="AB211" s="47">
        <f t="array" ref="AB211">IF($F211=AB$6,0,SUM(($E211=1)*(AB$192=1)*(AB$6=core.xy.mscs)*($F211=$F$193:$F$217)))</f>
        <v>0</v>
      </c>
      <c r="AC211" s="47">
        <f t="array" ref="AC211">IF($F211=AC$6,0,SUM(($E211=1)*(AC$192=1)*(AC$6=core.xy.mscs)*($F211=$F$193:$F$217)))</f>
        <v>0</v>
      </c>
      <c r="AD211" s="47">
        <f t="array" ref="AD211">IF($F211=AD$6,0,SUM(($E211=1)*(AD$192=1)*(AD$6=core.xy.mscs)*($F211=$F$193:$F$217)))</f>
        <v>0</v>
      </c>
      <c r="AE211" s="47">
        <f t="array" ref="AE211">IF($F211=AE$6,0,SUM(($E211=1)*(AE$192=1)*(AE$6=core.xy.mscs)*($F211=$F$193:$F$217)))</f>
        <v>0</v>
      </c>
      <c r="AF211" s="47">
        <f t="array" ref="AF211">IF($F211=AF$6,0,SUM(($E211=1)*(AF$192=1)*(AF$6=core.xy.mscs)*($F211=$F$193:$F$217)))</f>
        <v>0</v>
      </c>
      <c r="AG211" s="47">
        <f t="array" ref="AG211">IF($F211=AG$6,0,SUM(($E211=1)*(AG$192=1)*(AG$6=core.xy.mscs)*($F211=$F$193:$F$217)))</f>
        <v>0</v>
      </c>
      <c r="AH211" s="47">
        <f t="array" ref="AH211">IF($F211=AH$6,0,SUM(($E211=1)*(AH$192=1)*(AH$6=core.xy.mscs)*($F211=$F$193:$F$217)))</f>
        <v>0</v>
      </c>
      <c r="AI211" s="47">
        <f t="array" ref="AI211">IF($F211=AI$6,0,SUM(($E211=1)*(AI$192=1)*(AI$6=core.xy.mscs)*($F211=$F$193:$F$217)))</f>
        <v>0</v>
      </c>
      <c r="AJ211" s="47">
        <f t="array" ref="AJ211">IF($F211=AJ$6,0,SUM(($E211=1)*(AJ$192=1)*(AJ$6=core.xy.mscs)*($F211=$F$193:$F$217)))</f>
        <v>0</v>
      </c>
    </row>
    <row r="212" spans="4:36" outlineLevel="2" x14ac:dyDescent="0.3">
      <c r="E212" s="33">
        <f t="shared" si="17"/>
        <v>0</v>
      </c>
      <c r="F212" s="70">
        <v>20</v>
      </c>
      <c r="G212" s="71" t="str">
        <f t="shared" si="18"/>
        <v>Piura</v>
      </c>
      <c r="L212" s="47">
        <f t="array" ref="L212">IF($F212=L$6,0,SUM(($E212=1)*(L$192=1)*(L$6=core.xy.mscs)*($F212=$F$193:$F$217)))</f>
        <v>0</v>
      </c>
      <c r="M212" s="47">
        <f t="array" ref="M212">IF($F212=M$6,0,SUM(($E212=1)*(M$192=1)*(M$6=core.xy.mscs)*($F212=$F$193:$F$217)))</f>
        <v>0</v>
      </c>
      <c r="N212" s="47">
        <f t="array" ref="N212">IF($F212=N$6,0,SUM(($E212=1)*(N$192=1)*(N$6=core.xy.mscs)*($F212=$F$193:$F$217)))</f>
        <v>0</v>
      </c>
      <c r="O212" s="47">
        <f t="array" ref="O212">IF($F212=O$6,0,SUM(($E212=1)*(O$192=1)*(O$6=core.xy.mscs)*($F212=$F$193:$F$217)))</f>
        <v>0</v>
      </c>
      <c r="P212" s="47">
        <f t="array" ref="P212">IF($F212=P$6,0,SUM(($E212=1)*(P$192=1)*(P$6=core.xy.mscs)*($F212=$F$193:$F$217)))</f>
        <v>0</v>
      </c>
      <c r="Q212" s="47">
        <f t="array" ref="Q212">IF($F212=Q$6,0,SUM(($E212=1)*(Q$192=1)*(Q$6=core.xy.mscs)*($F212=$F$193:$F$217)))</f>
        <v>0</v>
      </c>
      <c r="R212" s="47">
        <f t="array" ref="R212">IF($F212=R$6,0,SUM(($E212=1)*(R$192=1)*(R$6=core.xy.mscs)*($F212=$F$193:$F$217)))</f>
        <v>0</v>
      </c>
      <c r="S212" s="47">
        <f t="array" ref="S212">IF($F212=S$6,0,SUM(($E212=1)*(S$192=1)*(S$6=core.xy.mscs)*($F212=$F$193:$F$217)))</f>
        <v>0</v>
      </c>
      <c r="T212" s="47">
        <f t="array" ref="T212">IF($F212=T$6,0,SUM(($E212=1)*(T$192=1)*(T$6=core.xy.mscs)*($F212=$F$193:$F$217)))</f>
        <v>0</v>
      </c>
      <c r="U212" s="47">
        <f t="array" ref="U212">IF($F212=U$6,0,SUM(($E212=1)*(U$192=1)*(U$6=core.xy.mscs)*($F212=$F$193:$F$217)))</f>
        <v>0</v>
      </c>
      <c r="V212" s="47">
        <f t="array" ref="V212">IF($F212=V$6,0,SUM(($E212=1)*(V$192=1)*(V$6=core.xy.mscs)*($F212=$F$193:$F$217)))</f>
        <v>0</v>
      </c>
      <c r="W212" s="47">
        <f t="array" ref="W212">IF($F212=W$6,0,SUM(($E212=1)*(W$192=1)*(W$6=core.xy.mscs)*($F212=$F$193:$F$217)))</f>
        <v>0</v>
      </c>
      <c r="X212" s="47">
        <f t="array" ref="X212">IF($F212=X$6,0,SUM(($E212=1)*(X$192=1)*(X$6=core.xy.mscs)*($F212=$F$193:$F$217)))</f>
        <v>0</v>
      </c>
      <c r="Y212" s="47">
        <f t="array" ref="Y212">IF($F212=Y$6,0,SUM(($E212=1)*(Y$192=1)*(Y$6=core.xy.mscs)*($F212=$F$193:$F$217)))</f>
        <v>0</v>
      </c>
      <c r="Z212" s="47">
        <f t="array" ref="Z212">IF($F212=Z$6,0,SUM(($E212=1)*(Z$192=1)*(Z$6=core.xy.mscs)*($F212=$F$193:$F$217)))</f>
        <v>0</v>
      </c>
      <c r="AA212" s="47">
        <f t="array" ref="AA212">IF($F212=AA$6,0,SUM(($E212=1)*(AA$192=1)*(AA$6=core.xy.mscs)*($F212=$F$193:$F$217)))</f>
        <v>0</v>
      </c>
      <c r="AB212" s="47">
        <f t="array" ref="AB212">IF($F212=AB$6,0,SUM(($E212=1)*(AB$192=1)*(AB$6=core.xy.mscs)*($F212=$F$193:$F$217)))</f>
        <v>0</v>
      </c>
      <c r="AC212" s="47">
        <f t="array" ref="AC212">IF($F212=AC$6,0,SUM(($E212=1)*(AC$192=1)*(AC$6=core.xy.mscs)*($F212=$F$193:$F$217)))</f>
        <v>0</v>
      </c>
      <c r="AD212" s="47">
        <f t="array" ref="AD212">IF($F212=AD$6,0,SUM(($E212=1)*(AD$192=1)*(AD$6=core.xy.mscs)*($F212=$F$193:$F$217)))</f>
        <v>0</v>
      </c>
      <c r="AE212" s="47">
        <f t="array" ref="AE212">IF($F212=AE$6,0,SUM(($E212=1)*(AE$192=1)*(AE$6=core.xy.mscs)*($F212=$F$193:$F$217)))</f>
        <v>0</v>
      </c>
      <c r="AF212" s="47">
        <f t="array" ref="AF212">IF($F212=AF$6,0,SUM(($E212=1)*(AF$192=1)*(AF$6=core.xy.mscs)*($F212=$F$193:$F$217)))</f>
        <v>0</v>
      </c>
      <c r="AG212" s="47">
        <f t="array" ref="AG212">IF($F212=AG$6,0,SUM(($E212=1)*(AG$192=1)*(AG$6=core.xy.mscs)*($F212=$F$193:$F$217)))</f>
        <v>0</v>
      </c>
      <c r="AH212" s="47">
        <f t="array" ref="AH212">IF($F212=AH$6,0,SUM(($E212=1)*(AH$192=1)*(AH$6=core.xy.mscs)*($F212=$F$193:$F$217)))</f>
        <v>0</v>
      </c>
      <c r="AI212" s="47">
        <f t="array" ref="AI212">IF($F212=AI$6,0,SUM(($E212=1)*(AI$192=1)*(AI$6=core.xy.mscs)*($F212=$F$193:$F$217)))</f>
        <v>0</v>
      </c>
      <c r="AJ212" s="47">
        <f t="array" ref="AJ212">IF($F212=AJ$6,0,SUM(($E212=1)*(AJ$192=1)*(AJ$6=core.xy.mscs)*($F212=$F$193:$F$217)))</f>
        <v>0</v>
      </c>
    </row>
    <row r="213" spans="4:36" outlineLevel="2" x14ac:dyDescent="0.3">
      <c r="E213" s="33">
        <f t="shared" si="17"/>
        <v>0</v>
      </c>
      <c r="F213" s="70">
        <v>21</v>
      </c>
      <c r="G213" s="71" t="str">
        <f t="shared" si="18"/>
        <v>Puno</v>
      </c>
      <c r="L213" s="47">
        <f t="array" ref="L213">IF($F213=L$6,0,SUM(($E213=1)*(L$192=1)*(L$6=core.xy.mscs)*($F213=$F$193:$F$217)))</f>
        <v>0</v>
      </c>
      <c r="M213" s="47">
        <f t="array" ref="M213">IF($F213=M$6,0,SUM(($E213=1)*(M$192=1)*(M$6=core.xy.mscs)*($F213=$F$193:$F$217)))</f>
        <v>0</v>
      </c>
      <c r="N213" s="47">
        <f t="array" ref="N213">IF($F213=N$6,0,SUM(($E213=1)*(N$192=1)*(N$6=core.xy.mscs)*($F213=$F$193:$F$217)))</f>
        <v>0</v>
      </c>
      <c r="O213" s="47">
        <f t="array" ref="O213">IF($F213=O$6,0,SUM(($E213=1)*(O$192=1)*(O$6=core.xy.mscs)*($F213=$F$193:$F$217)))</f>
        <v>0</v>
      </c>
      <c r="P213" s="47">
        <f t="array" ref="P213">IF($F213=P$6,0,SUM(($E213=1)*(P$192=1)*(P$6=core.xy.mscs)*($F213=$F$193:$F$217)))</f>
        <v>0</v>
      </c>
      <c r="Q213" s="47">
        <f t="array" ref="Q213">IF($F213=Q$6,0,SUM(($E213=1)*(Q$192=1)*(Q$6=core.xy.mscs)*($F213=$F$193:$F$217)))</f>
        <v>0</v>
      </c>
      <c r="R213" s="47">
        <f t="array" ref="R213">IF($F213=R$6,0,SUM(($E213=1)*(R$192=1)*(R$6=core.xy.mscs)*($F213=$F$193:$F$217)))</f>
        <v>0</v>
      </c>
      <c r="S213" s="47">
        <f t="array" ref="S213">IF($F213=S$6,0,SUM(($E213=1)*(S$192=1)*(S$6=core.xy.mscs)*($F213=$F$193:$F$217)))</f>
        <v>0</v>
      </c>
      <c r="T213" s="47">
        <f t="array" ref="T213">IF($F213=T$6,0,SUM(($E213=1)*(T$192=1)*(T$6=core.xy.mscs)*($F213=$F$193:$F$217)))</f>
        <v>0</v>
      </c>
      <c r="U213" s="47">
        <f t="array" ref="U213">IF($F213=U$6,0,SUM(($E213=1)*(U$192=1)*(U$6=core.xy.mscs)*($F213=$F$193:$F$217)))</f>
        <v>0</v>
      </c>
      <c r="V213" s="47">
        <f t="array" ref="V213">IF($F213=V$6,0,SUM(($E213=1)*(V$192=1)*(V$6=core.xy.mscs)*($F213=$F$193:$F$217)))</f>
        <v>0</v>
      </c>
      <c r="W213" s="47">
        <f t="array" ref="W213">IF($F213=W$6,0,SUM(($E213=1)*(W$192=1)*(W$6=core.xy.mscs)*($F213=$F$193:$F$217)))</f>
        <v>0</v>
      </c>
      <c r="X213" s="47">
        <f t="array" ref="X213">IF($F213=X$6,0,SUM(($E213=1)*(X$192=1)*(X$6=core.xy.mscs)*($F213=$F$193:$F$217)))</f>
        <v>0</v>
      </c>
      <c r="Y213" s="47">
        <f t="array" ref="Y213">IF($F213=Y$6,0,SUM(($E213=1)*(Y$192=1)*(Y$6=core.xy.mscs)*($F213=$F$193:$F$217)))</f>
        <v>0</v>
      </c>
      <c r="Z213" s="47">
        <f t="array" ref="Z213">IF($F213=Z$6,0,SUM(($E213=1)*(Z$192=1)*(Z$6=core.xy.mscs)*($F213=$F$193:$F$217)))</f>
        <v>0</v>
      </c>
      <c r="AA213" s="47">
        <f t="array" ref="AA213">IF($F213=AA$6,0,SUM(($E213=1)*(AA$192=1)*(AA$6=core.xy.mscs)*($F213=$F$193:$F$217)))</f>
        <v>0</v>
      </c>
      <c r="AB213" s="47">
        <f t="array" ref="AB213">IF($F213=AB$6,0,SUM(($E213=1)*(AB$192=1)*(AB$6=core.xy.mscs)*($F213=$F$193:$F$217)))</f>
        <v>0</v>
      </c>
      <c r="AC213" s="47">
        <f t="array" ref="AC213">IF($F213=AC$6,0,SUM(($E213=1)*(AC$192=1)*(AC$6=core.xy.mscs)*($F213=$F$193:$F$217)))</f>
        <v>0</v>
      </c>
      <c r="AD213" s="47">
        <f t="array" ref="AD213">IF($F213=AD$6,0,SUM(($E213=1)*(AD$192=1)*(AD$6=core.xy.mscs)*($F213=$F$193:$F$217)))</f>
        <v>0</v>
      </c>
      <c r="AE213" s="47">
        <f t="array" ref="AE213">IF($F213=AE$6,0,SUM(($E213=1)*(AE$192=1)*(AE$6=core.xy.mscs)*($F213=$F$193:$F$217)))</f>
        <v>0</v>
      </c>
      <c r="AF213" s="47">
        <f t="array" ref="AF213">IF($F213=AF$6,0,SUM(($E213=1)*(AF$192=1)*(AF$6=core.xy.mscs)*($F213=$F$193:$F$217)))</f>
        <v>0</v>
      </c>
      <c r="AG213" s="47">
        <f t="array" ref="AG213">IF($F213=AG$6,0,SUM(($E213=1)*(AG$192=1)*(AG$6=core.xy.mscs)*($F213=$F$193:$F$217)))</f>
        <v>0</v>
      </c>
      <c r="AH213" s="47">
        <f t="array" ref="AH213">IF($F213=AH$6,0,SUM(($E213=1)*(AH$192=1)*(AH$6=core.xy.mscs)*($F213=$F$193:$F$217)))</f>
        <v>0</v>
      </c>
      <c r="AI213" s="47">
        <f t="array" ref="AI213">IF($F213=AI$6,0,SUM(($E213=1)*(AI$192=1)*(AI$6=core.xy.mscs)*($F213=$F$193:$F$217)))</f>
        <v>0</v>
      </c>
      <c r="AJ213" s="47">
        <f t="array" ref="AJ213">IF($F213=AJ$6,0,SUM(($E213=1)*(AJ$192=1)*(AJ$6=core.xy.mscs)*($F213=$F$193:$F$217)))</f>
        <v>0</v>
      </c>
    </row>
    <row r="214" spans="4:36" outlineLevel="2" x14ac:dyDescent="0.3">
      <c r="E214" s="33">
        <f t="shared" si="17"/>
        <v>0</v>
      </c>
      <c r="F214" s="70">
        <v>22</v>
      </c>
      <c r="G214" s="71" t="str">
        <f t="shared" si="18"/>
        <v>San Martín</v>
      </c>
      <c r="L214" s="47">
        <f t="array" ref="L214">IF($F214=L$6,0,SUM(($E214=1)*(L$192=1)*(L$6=core.xy.mscs)*($F214=$F$193:$F$217)))</f>
        <v>0</v>
      </c>
      <c r="M214" s="47">
        <f t="array" ref="M214">IF($F214=M$6,0,SUM(($E214=1)*(M$192=1)*(M$6=core.xy.mscs)*($F214=$F$193:$F$217)))</f>
        <v>0</v>
      </c>
      <c r="N214" s="47">
        <f t="array" ref="N214">IF($F214=N$6,0,SUM(($E214=1)*(N$192=1)*(N$6=core.xy.mscs)*($F214=$F$193:$F$217)))</f>
        <v>0</v>
      </c>
      <c r="O214" s="47">
        <f t="array" ref="O214">IF($F214=O$6,0,SUM(($E214=1)*(O$192=1)*(O$6=core.xy.mscs)*($F214=$F$193:$F$217)))</f>
        <v>0</v>
      </c>
      <c r="P214" s="47">
        <f t="array" ref="P214">IF($F214=P$6,0,SUM(($E214=1)*(P$192=1)*(P$6=core.xy.mscs)*($F214=$F$193:$F$217)))</f>
        <v>0</v>
      </c>
      <c r="Q214" s="47">
        <f t="array" ref="Q214">IF($F214=Q$6,0,SUM(($E214=1)*(Q$192=1)*(Q$6=core.xy.mscs)*($F214=$F$193:$F$217)))</f>
        <v>0</v>
      </c>
      <c r="R214" s="47">
        <f t="array" ref="R214">IF($F214=R$6,0,SUM(($E214=1)*(R$192=1)*(R$6=core.xy.mscs)*($F214=$F$193:$F$217)))</f>
        <v>0</v>
      </c>
      <c r="S214" s="47">
        <f t="array" ref="S214">IF($F214=S$6,0,SUM(($E214=1)*(S$192=1)*(S$6=core.xy.mscs)*($F214=$F$193:$F$217)))</f>
        <v>0</v>
      </c>
      <c r="T214" s="47">
        <f t="array" ref="T214">IF($F214=T$6,0,SUM(($E214=1)*(T$192=1)*(T$6=core.xy.mscs)*($F214=$F$193:$F$217)))</f>
        <v>0</v>
      </c>
      <c r="U214" s="47">
        <f t="array" ref="U214">IF($F214=U$6,0,SUM(($E214=1)*(U$192=1)*(U$6=core.xy.mscs)*($F214=$F$193:$F$217)))</f>
        <v>0</v>
      </c>
      <c r="V214" s="47">
        <f t="array" ref="V214">IF($F214=V$6,0,SUM(($E214=1)*(V$192=1)*(V$6=core.xy.mscs)*($F214=$F$193:$F$217)))</f>
        <v>0</v>
      </c>
      <c r="W214" s="47">
        <f t="array" ref="W214">IF($F214=W$6,0,SUM(($E214=1)*(W$192=1)*(W$6=core.xy.mscs)*($F214=$F$193:$F$217)))</f>
        <v>0</v>
      </c>
      <c r="X214" s="47">
        <f t="array" ref="X214">IF($F214=X$6,0,SUM(($E214=1)*(X$192=1)*(X$6=core.xy.mscs)*($F214=$F$193:$F$217)))</f>
        <v>0</v>
      </c>
      <c r="Y214" s="47">
        <f t="array" ref="Y214">IF($F214=Y$6,0,SUM(($E214=1)*(Y$192=1)*(Y$6=core.xy.mscs)*($F214=$F$193:$F$217)))</f>
        <v>0</v>
      </c>
      <c r="Z214" s="47">
        <f t="array" ref="Z214">IF($F214=Z$6,0,SUM(($E214=1)*(Z$192=1)*(Z$6=core.xy.mscs)*($F214=$F$193:$F$217)))</f>
        <v>0</v>
      </c>
      <c r="AA214" s="47">
        <f t="array" ref="AA214">IF($F214=AA$6,0,SUM(($E214=1)*(AA$192=1)*(AA$6=core.xy.mscs)*($F214=$F$193:$F$217)))</f>
        <v>0</v>
      </c>
      <c r="AB214" s="47">
        <f t="array" ref="AB214">IF($F214=AB$6,0,SUM(($E214=1)*(AB$192=1)*(AB$6=core.xy.mscs)*($F214=$F$193:$F$217)))</f>
        <v>0</v>
      </c>
      <c r="AC214" s="47">
        <f t="array" ref="AC214">IF($F214=AC$6,0,SUM(($E214=1)*(AC$192=1)*(AC$6=core.xy.mscs)*($F214=$F$193:$F$217)))</f>
        <v>0</v>
      </c>
      <c r="AD214" s="47">
        <f t="array" ref="AD214">IF($F214=AD$6,0,SUM(($E214=1)*(AD$192=1)*(AD$6=core.xy.mscs)*($F214=$F$193:$F$217)))</f>
        <v>0</v>
      </c>
      <c r="AE214" s="47">
        <f t="array" ref="AE214">IF($F214=AE$6,0,SUM(($E214=1)*(AE$192=1)*(AE$6=core.xy.mscs)*($F214=$F$193:$F$217)))</f>
        <v>0</v>
      </c>
      <c r="AF214" s="47">
        <f t="array" ref="AF214">IF($F214=AF$6,0,SUM(($E214=1)*(AF$192=1)*(AF$6=core.xy.mscs)*($F214=$F$193:$F$217)))</f>
        <v>0</v>
      </c>
      <c r="AG214" s="47">
        <f t="array" ref="AG214">IF($F214=AG$6,0,SUM(($E214=1)*(AG$192=1)*(AG$6=core.xy.mscs)*($F214=$F$193:$F$217)))</f>
        <v>0</v>
      </c>
      <c r="AH214" s="47">
        <f t="array" ref="AH214">IF($F214=AH$6,0,SUM(($E214=1)*(AH$192=1)*(AH$6=core.xy.mscs)*($F214=$F$193:$F$217)))</f>
        <v>0</v>
      </c>
      <c r="AI214" s="47">
        <f t="array" ref="AI214">IF($F214=AI$6,0,SUM(($E214=1)*(AI$192=1)*(AI$6=core.xy.mscs)*($F214=$F$193:$F$217)))</f>
        <v>0</v>
      </c>
      <c r="AJ214" s="47">
        <f t="array" ref="AJ214">IF($F214=AJ$6,0,SUM(($E214=1)*(AJ$192=1)*(AJ$6=core.xy.mscs)*($F214=$F$193:$F$217)))</f>
        <v>0</v>
      </c>
    </row>
    <row r="215" spans="4:36" outlineLevel="2" x14ac:dyDescent="0.3">
      <c r="E215" s="33">
        <f t="shared" si="17"/>
        <v>0</v>
      </c>
      <c r="F215" s="70">
        <v>23</v>
      </c>
      <c r="G215" s="71" t="str">
        <f t="shared" si="18"/>
        <v>Tacna</v>
      </c>
      <c r="L215" s="47">
        <f t="array" ref="L215">IF($F215=L$6,0,SUM(($E215=1)*(L$192=1)*(L$6=core.xy.mscs)*($F215=$F$193:$F$217)))</f>
        <v>0</v>
      </c>
      <c r="M215" s="47">
        <f t="array" ref="M215">IF($F215=M$6,0,SUM(($E215=1)*(M$192=1)*(M$6=core.xy.mscs)*($F215=$F$193:$F$217)))</f>
        <v>0</v>
      </c>
      <c r="N215" s="47">
        <f t="array" ref="N215">IF($F215=N$6,0,SUM(($E215=1)*(N$192=1)*(N$6=core.xy.mscs)*($F215=$F$193:$F$217)))</f>
        <v>0</v>
      </c>
      <c r="O215" s="47">
        <f t="array" ref="O215">IF($F215=O$6,0,SUM(($E215=1)*(O$192=1)*(O$6=core.xy.mscs)*($F215=$F$193:$F$217)))</f>
        <v>0</v>
      </c>
      <c r="P215" s="47">
        <f t="array" ref="P215">IF($F215=P$6,0,SUM(($E215=1)*(P$192=1)*(P$6=core.xy.mscs)*($F215=$F$193:$F$217)))</f>
        <v>0</v>
      </c>
      <c r="Q215" s="47">
        <f t="array" ref="Q215">IF($F215=Q$6,0,SUM(($E215=1)*(Q$192=1)*(Q$6=core.xy.mscs)*($F215=$F$193:$F$217)))</f>
        <v>0</v>
      </c>
      <c r="R215" s="47">
        <f t="array" ref="R215">IF($F215=R$6,0,SUM(($E215=1)*(R$192=1)*(R$6=core.xy.mscs)*($F215=$F$193:$F$217)))</f>
        <v>0</v>
      </c>
      <c r="S215" s="47">
        <f t="array" ref="S215">IF($F215=S$6,0,SUM(($E215=1)*(S$192=1)*(S$6=core.xy.mscs)*($F215=$F$193:$F$217)))</f>
        <v>0</v>
      </c>
      <c r="T215" s="47">
        <f t="array" ref="T215">IF($F215=T$6,0,SUM(($E215=1)*(T$192=1)*(T$6=core.xy.mscs)*($F215=$F$193:$F$217)))</f>
        <v>0</v>
      </c>
      <c r="U215" s="47">
        <f t="array" ref="U215">IF($F215=U$6,0,SUM(($E215=1)*(U$192=1)*(U$6=core.xy.mscs)*($F215=$F$193:$F$217)))</f>
        <v>0</v>
      </c>
      <c r="V215" s="47">
        <f t="array" ref="V215">IF($F215=V$6,0,SUM(($E215=1)*(V$192=1)*(V$6=core.xy.mscs)*($F215=$F$193:$F$217)))</f>
        <v>0</v>
      </c>
      <c r="W215" s="47">
        <f t="array" ref="W215">IF($F215=W$6,0,SUM(($E215=1)*(W$192=1)*(W$6=core.xy.mscs)*($F215=$F$193:$F$217)))</f>
        <v>0</v>
      </c>
      <c r="X215" s="47">
        <f t="array" ref="X215">IF($F215=X$6,0,SUM(($E215=1)*(X$192=1)*(X$6=core.xy.mscs)*($F215=$F$193:$F$217)))</f>
        <v>0</v>
      </c>
      <c r="Y215" s="47">
        <f t="array" ref="Y215">IF($F215=Y$6,0,SUM(($E215=1)*(Y$192=1)*(Y$6=core.xy.mscs)*($F215=$F$193:$F$217)))</f>
        <v>0</v>
      </c>
      <c r="Z215" s="47">
        <f t="array" ref="Z215">IF($F215=Z$6,0,SUM(($E215=1)*(Z$192=1)*(Z$6=core.xy.mscs)*($F215=$F$193:$F$217)))</f>
        <v>0</v>
      </c>
      <c r="AA215" s="47">
        <f t="array" ref="AA215">IF($F215=AA$6,0,SUM(($E215=1)*(AA$192=1)*(AA$6=core.xy.mscs)*($F215=$F$193:$F$217)))</f>
        <v>0</v>
      </c>
      <c r="AB215" s="47">
        <f t="array" ref="AB215">IF($F215=AB$6,0,SUM(($E215=1)*(AB$192=1)*(AB$6=core.xy.mscs)*($F215=$F$193:$F$217)))</f>
        <v>0</v>
      </c>
      <c r="AC215" s="47">
        <f t="array" ref="AC215">IF($F215=AC$6,0,SUM(($E215=1)*(AC$192=1)*(AC$6=core.xy.mscs)*($F215=$F$193:$F$217)))</f>
        <v>0</v>
      </c>
      <c r="AD215" s="47">
        <f t="array" ref="AD215">IF($F215=AD$6,0,SUM(($E215=1)*(AD$192=1)*(AD$6=core.xy.mscs)*($F215=$F$193:$F$217)))</f>
        <v>0</v>
      </c>
      <c r="AE215" s="47">
        <f t="array" ref="AE215">IF($F215=AE$6,0,SUM(($E215=1)*(AE$192=1)*(AE$6=core.xy.mscs)*($F215=$F$193:$F$217)))</f>
        <v>0</v>
      </c>
      <c r="AF215" s="47">
        <f t="array" ref="AF215">IF($F215=AF$6,0,SUM(($E215=1)*(AF$192=1)*(AF$6=core.xy.mscs)*($F215=$F$193:$F$217)))</f>
        <v>0</v>
      </c>
      <c r="AG215" s="47">
        <f t="array" ref="AG215">IF($F215=AG$6,0,SUM(($E215=1)*(AG$192=1)*(AG$6=core.xy.mscs)*($F215=$F$193:$F$217)))</f>
        <v>0</v>
      </c>
      <c r="AH215" s="47">
        <f t="array" ref="AH215">IF($F215=AH$6,0,SUM(($E215=1)*(AH$192=1)*(AH$6=core.xy.mscs)*($F215=$F$193:$F$217)))</f>
        <v>0</v>
      </c>
      <c r="AI215" s="47">
        <f t="array" ref="AI215">IF($F215=AI$6,0,SUM(($E215=1)*(AI$192=1)*(AI$6=core.xy.mscs)*($F215=$F$193:$F$217)))</f>
        <v>0</v>
      </c>
      <c r="AJ215" s="47">
        <f t="array" ref="AJ215">IF($F215=AJ$6,0,SUM(($E215=1)*(AJ$192=1)*(AJ$6=core.xy.mscs)*($F215=$F$193:$F$217)))</f>
        <v>0</v>
      </c>
    </row>
    <row r="216" spans="4:36" outlineLevel="1" x14ac:dyDescent="0.3">
      <c r="E216" s="33">
        <f t="shared" si="17"/>
        <v>0</v>
      </c>
      <c r="F216" s="70">
        <v>24</v>
      </c>
      <c r="G216" s="71" t="str">
        <f t="shared" si="18"/>
        <v>Tumbes</v>
      </c>
      <c r="L216" s="47">
        <f t="array" ref="L216">IF($F216=L$6,0,SUM(($E216=1)*(L$192=1)*(L$6=core.xy.mscs)*($F216=$F$193:$F$217)))</f>
        <v>0</v>
      </c>
      <c r="M216" s="47">
        <f t="array" ref="M216">IF($F216=M$6,0,SUM(($E216=1)*(M$192=1)*(M$6=core.xy.mscs)*($F216=$F$193:$F$217)))</f>
        <v>0</v>
      </c>
      <c r="N216" s="47">
        <f t="array" ref="N216">IF($F216=N$6,0,SUM(($E216=1)*(N$192=1)*(N$6=core.xy.mscs)*($F216=$F$193:$F$217)))</f>
        <v>0</v>
      </c>
      <c r="O216" s="47">
        <f t="array" ref="O216">IF($F216=O$6,0,SUM(($E216=1)*(O$192=1)*(O$6=core.xy.mscs)*($F216=$F$193:$F$217)))</f>
        <v>0</v>
      </c>
      <c r="P216" s="47">
        <f t="array" ref="P216">IF($F216=P$6,0,SUM(($E216=1)*(P$192=1)*(P$6=core.xy.mscs)*($F216=$F$193:$F$217)))</f>
        <v>0</v>
      </c>
      <c r="Q216" s="47">
        <f t="array" ref="Q216">IF($F216=Q$6,0,SUM(($E216=1)*(Q$192=1)*(Q$6=core.xy.mscs)*($F216=$F$193:$F$217)))</f>
        <v>0</v>
      </c>
      <c r="R216" s="47">
        <f t="array" ref="R216">IF($F216=R$6,0,SUM(($E216=1)*(R$192=1)*(R$6=core.xy.mscs)*($F216=$F$193:$F$217)))</f>
        <v>0</v>
      </c>
      <c r="S216" s="47">
        <f t="array" ref="S216">IF($F216=S$6,0,SUM(($E216=1)*(S$192=1)*(S$6=core.xy.mscs)*($F216=$F$193:$F$217)))</f>
        <v>0</v>
      </c>
      <c r="T216" s="47">
        <f t="array" ref="T216">IF($F216=T$6,0,SUM(($E216=1)*(T$192=1)*(T$6=core.xy.mscs)*($F216=$F$193:$F$217)))</f>
        <v>0</v>
      </c>
      <c r="U216" s="47">
        <f t="array" ref="U216">IF($F216=U$6,0,SUM(($E216=1)*(U$192=1)*(U$6=core.xy.mscs)*($F216=$F$193:$F$217)))</f>
        <v>0</v>
      </c>
      <c r="V216" s="47">
        <f t="array" ref="V216">IF($F216=V$6,0,SUM(($E216=1)*(V$192=1)*(V$6=core.xy.mscs)*($F216=$F$193:$F$217)))</f>
        <v>0</v>
      </c>
      <c r="W216" s="47">
        <f t="array" ref="W216">IF($F216=W$6,0,SUM(($E216=1)*(W$192=1)*(W$6=core.xy.mscs)*($F216=$F$193:$F$217)))</f>
        <v>0</v>
      </c>
      <c r="X216" s="47">
        <f t="array" ref="X216">IF($F216=X$6,0,SUM(($E216=1)*(X$192=1)*(X$6=core.xy.mscs)*($F216=$F$193:$F$217)))</f>
        <v>0</v>
      </c>
      <c r="Y216" s="47">
        <f t="array" ref="Y216">IF($F216=Y$6,0,SUM(($E216=1)*(Y$192=1)*(Y$6=core.xy.mscs)*($F216=$F$193:$F$217)))</f>
        <v>0</v>
      </c>
      <c r="Z216" s="47">
        <f t="array" ref="Z216">IF($F216=Z$6,0,SUM(($E216=1)*(Z$192=1)*(Z$6=core.xy.mscs)*($F216=$F$193:$F$217)))</f>
        <v>0</v>
      </c>
      <c r="AA216" s="47">
        <f t="array" ref="AA216">IF($F216=AA$6,0,SUM(($E216=1)*(AA$192=1)*(AA$6=core.xy.mscs)*($F216=$F$193:$F$217)))</f>
        <v>0</v>
      </c>
      <c r="AB216" s="47">
        <f t="array" ref="AB216">IF($F216=AB$6,0,SUM(($E216=1)*(AB$192=1)*(AB$6=core.xy.mscs)*($F216=$F$193:$F$217)))</f>
        <v>0</v>
      </c>
      <c r="AC216" s="47">
        <f t="array" ref="AC216">IF($F216=AC$6,0,SUM(($E216=1)*(AC$192=1)*(AC$6=core.xy.mscs)*($F216=$F$193:$F$217)))</f>
        <v>0</v>
      </c>
      <c r="AD216" s="47">
        <f t="array" ref="AD216">IF($F216=AD$6,0,SUM(($E216=1)*(AD$192=1)*(AD$6=core.xy.mscs)*($F216=$F$193:$F$217)))</f>
        <v>0</v>
      </c>
      <c r="AE216" s="47">
        <f t="array" ref="AE216">IF($F216=AE$6,0,SUM(($E216=1)*(AE$192=1)*(AE$6=core.xy.mscs)*($F216=$F$193:$F$217)))</f>
        <v>0</v>
      </c>
      <c r="AF216" s="47">
        <f t="array" ref="AF216">IF($F216=AF$6,0,SUM(($E216=1)*(AF$192=1)*(AF$6=core.xy.mscs)*($F216=$F$193:$F$217)))</f>
        <v>0</v>
      </c>
      <c r="AG216" s="47">
        <f t="array" ref="AG216">IF($F216=AG$6,0,SUM(($E216=1)*(AG$192=1)*(AG$6=core.xy.mscs)*($F216=$F$193:$F$217)))</f>
        <v>0</v>
      </c>
      <c r="AH216" s="47">
        <f t="array" ref="AH216">IF($F216=AH$6,0,SUM(($E216=1)*(AH$192=1)*(AH$6=core.xy.mscs)*($F216=$F$193:$F$217)))</f>
        <v>0</v>
      </c>
      <c r="AI216" s="47">
        <f t="array" ref="AI216">IF($F216=AI$6,0,SUM(($E216=1)*(AI$192=1)*(AI$6=core.xy.mscs)*($F216=$F$193:$F$217)))</f>
        <v>0</v>
      </c>
      <c r="AJ216" s="47">
        <f t="array" ref="AJ216">IF($F216=AJ$6,0,SUM(($E216=1)*(AJ$192=1)*(AJ$6=core.xy.mscs)*($F216=$F$193:$F$217)))</f>
        <v>0</v>
      </c>
    </row>
    <row r="217" spans="4:36" outlineLevel="1" x14ac:dyDescent="0.3">
      <c r="E217" s="33">
        <f t="shared" si="17"/>
        <v>0</v>
      </c>
      <c r="F217" s="70">
        <v>25</v>
      </c>
      <c r="G217" s="71" t="str">
        <f t="shared" si="18"/>
        <v>Ucayali</v>
      </c>
      <c r="L217" s="47">
        <f t="array" ref="L217">IF($F217=L$6,0,SUM(($E217=1)*(L$192=1)*(L$6=core.xy.mscs)*($F217=$F$193:$F$217)))</f>
        <v>0</v>
      </c>
      <c r="M217" s="47">
        <f t="array" ref="M217">IF($F217=M$6,0,SUM(($E217=1)*(M$192=1)*(M$6=core.xy.mscs)*($F217=$F$193:$F$217)))</f>
        <v>0</v>
      </c>
      <c r="N217" s="47">
        <f t="array" ref="N217">IF($F217=N$6,0,SUM(($E217=1)*(N$192=1)*(N$6=core.xy.mscs)*($F217=$F$193:$F$217)))</f>
        <v>0</v>
      </c>
      <c r="O217" s="47">
        <f t="array" ref="O217">IF($F217=O$6,0,SUM(($E217=1)*(O$192=1)*(O$6=core.xy.mscs)*($F217=$F$193:$F$217)))</f>
        <v>0</v>
      </c>
      <c r="P217" s="47">
        <f t="array" ref="P217">IF($F217=P$6,0,SUM(($E217=1)*(P$192=1)*(P$6=core.xy.mscs)*($F217=$F$193:$F$217)))</f>
        <v>0</v>
      </c>
      <c r="Q217" s="47">
        <f t="array" ref="Q217">IF($F217=Q$6,0,SUM(($E217=1)*(Q$192=1)*(Q$6=core.xy.mscs)*($F217=$F$193:$F$217)))</f>
        <v>0</v>
      </c>
      <c r="R217" s="47">
        <f t="array" ref="R217">IF($F217=R$6,0,SUM(($E217=1)*(R$192=1)*(R$6=core.xy.mscs)*($F217=$F$193:$F$217)))</f>
        <v>0</v>
      </c>
      <c r="S217" s="47">
        <f t="array" ref="S217">IF($F217=S$6,0,SUM(($E217=1)*(S$192=1)*(S$6=core.xy.mscs)*($F217=$F$193:$F$217)))</f>
        <v>0</v>
      </c>
      <c r="T217" s="47">
        <f t="array" ref="T217">IF($F217=T$6,0,SUM(($E217=1)*(T$192=1)*(T$6=core.xy.mscs)*($F217=$F$193:$F$217)))</f>
        <v>0</v>
      </c>
      <c r="U217" s="47">
        <f t="array" ref="U217">IF($F217=U$6,0,SUM(($E217=1)*(U$192=1)*(U$6=core.xy.mscs)*($F217=$F$193:$F$217)))</f>
        <v>0</v>
      </c>
      <c r="V217" s="47">
        <f t="array" ref="V217">IF($F217=V$6,0,SUM(($E217=1)*(V$192=1)*(V$6=core.xy.mscs)*($F217=$F$193:$F$217)))</f>
        <v>0</v>
      </c>
      <c r="W217" s="47">
        <f t="array" ref="W217">IF($F217=W$6,0,SUM(($E217=1)*(W$192=1)*(W$6=core.xy.mscs)*($F217=$F$193:$F$217)))</f>
        <v>0</v>
      </c>
      <c r="X217" s="47">
        <f t="array" ref="X217">IF($F217=X$6,0,SUM(($E217=1)*(X$192=1)*(X$6=core.xy.mscs)*($F217=$F$193:$F$217)))</f>
        <v>0</v>
      </c>
      <c r="Y217" s="47">
        <f t="array" ref="Y217">IF($F217=Y$6,0,SUM(($E217=1)*(Y$192=1)*(Y$6=core.xy.mscs)*($F217=$F$193:$F$217)))</f>
        <v>0</v>
      </c>
      <c r="Z217" s="47">
        <f t="array" ref="Z217">IF($F217=Z$6,0,SUM(($E217=1)*(Z$192=1)*(Z$6=core.xy.mscs)*($F217=$F$193:$F$217)))</f>
        <v>0</v>
      </c>
      <c r="AA217" s="47">
        <f t="array" ref="AA217">IF($F217=AA$6,0,SUM(($E217=1)*(AA$192=1)*(AA$6=core.xy.mscs)*($F217=$F$193:$F$217)))</f>
        <v>0</v>
      </c>
      <c r="AB217" s="47">
        <f t="array" ref="AB217">IF($F217=AB$6,0,SUM(($E217=1)*(AB$192=1)*(AB$6=core.xy.mscs)*($F217=$F$193:$F$217)))</f>
        <v>0</v>
      </c>
      <c r="AC217" s="47">
        <f t="array" ref="AC217">IF($F217=AC$6,0,SUM(($E217=1)*(AC$192=1)*(AC$6=core.xy.mscs)*($F217=$F$193:$F$217)))</f>
        <v>0</v>
      </c>
      <c r="AD217" s="47">
        <f t="array" ref="AD217">IF($F217=AD$6,0,SUM(($E217=1)*(AD$192=1)*(AD$6=core.xy.mscs)*($F217=$F$193:$F$217)))</f>
        <v>0</v>
      </c>
      <c r="AE217" s="47">
        <f t="array" ref="AE217">IF($F217=AE$6,0,SUM(($E217=1)*(AE$192=1)*(AE$6=core.xy.mscs)*($F217=$F$193:$F$217)))</f>
        <v>0</v>
      </c>
      <c r="AF217" s="47">
        <f t="array" ref="AF217">IF($F217=AF$6,0,SUM(($E217=1)*(AF$192=1)*(AF$6=core.xy.mscs)*($F217=$F$193:$F$217)))</f>
        <v>0</v>
      </c>
      <c r="AG217" s="47">
        <f t="array" ref="AG217">IF($F217=AG$6,0,SUM(($E217=1)*(AG$192=1)*(AG$6=core.xy.mscs)*($F217=$F$193:$F$217)))</f>
        <v>0</v>
      </c>
      <c r="AH217" s="47">
        <f t="array" ref="AH217">IF($F217=AH$6,0,SUM(($E217=1)*(AH$192=1)*(AH$6=core.xy.mscs)*($F217=$F$193:$F$217)))</f>
        <v>0</v>
      </c>
      <c r="AI217" s="47">
        <f t="array" ref="AI217">IF($F217=AI$6,0,SUM(($E217=1)*(AI$192=1)*(AI$6=core.xy.mscs)*($F217=$F$193:$F$217)))</f>
        <v>0</v>
      </c>
      <c r="AJ217" s="47">
        <f t="array" ref="AJ217">IF($F217=AJ$6,0,SUM(($E217=1)*(AJ$192=1)*(AJ$6=core.xy.mscs)*($F217=$F$193:$F$217)))</f>
        <v>0</v>
      </c>
    </row>
    <row r="218" spans="4:36" outlineLevel="1" x14ac:dyDescent="0.3">
      <c r="D218" s="68" t="s">
        <v>1420</v>
      </c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</row>
    <row r="219" spans="4:36" outlineLevel="1" x14ac:dyDescent="0.3">
      <c r="D219" s="68"/>
      <c r="E219" s="68"/>
      <c r="F219" s="68"/>
      <c r="G219" s="68"/>
      <c r="H219" s="68"/>
      <c r="I219" s="68"/>
      <c r="J219" s="68"/>
      <c r="K219" s="68"/>
      <c r="L219" s="33">
        <f t="shared" ref="L219:AJ219" si="19">INDEX(core.xy.ptru,L$6)</f>
        <v>0</v>
      </c>
      <c r="M219" s="33">
        <f t="shared" si="19"/>
        <v>0</v>
      </c>
      <c r="N219" s="33">
        <f t="shared" si="19"/>
        <v>0</v>
      </c>
      <c r="O219" s="33">
        <f t="shared" si="19"/>
        <v>0</v>
      </c>
      <c r="P219" s="33">
        <f t="shared" si="19"/>
        <v>1</v>
      </c>
      <c r="Q219" s="33">
        <f t="shared" si="19"/>
        <v>0</v>
      </c>
      <c r="R219" s="33">
        <f t="shared" si="19"/>
        <v>0</v>
      </c>
      <c r="S219" s="33">
        <f t="shared" si="19"/>
        <v>0</v>
      </c>
      <c r="T219" s="33">
        <f t="shared" si="19"/>
        <v>0</v>
      </c>
      <c r="U219" s="33">
        <f t="shared" si="19"/>
        <v>1</v>
      </c>
      <c r="V219" s="33">
        <f t="shared" si="19"/>
        <v>0</v>
      </c>
      <c r="W219" s="33">
        <f t="shared" si="19"/>
        <v>0</v>
      </c>
      <c r="X219" s="33">
        <f t="shared" si="19"/>
        <v>0</v>
      </c>
      <c r="Y219" s="33">
        <f t="shared" si="19"/>
        <v>0</v>
      </c>
      <c r="Z219" s="33">
        <f t="shared" si="19"/>
        <v>0</v>
      </c>
      <c r="AA219" s="33">
        <f t="shared" si="19"/>
        <v>1</v>
      </c>
      <c r="AB219" s="33">
        <f t="shared" si="19"/>
        <v>0</v>
      </c>
      <c r="AC219" s="33">
        <f t="shared" si="19"/>
        <v>0</v>
      </c>
      <c r="AD219" s="33">
        <f t="shared" si="19"/>
        <v>0</v>
      </c>
      <c r="AE219" s="33">
        <f t="shared" si="19"/>
        <v>0</v>
      </c>
      <c r="AF219" s="33">
        <f t="shared" si="19"/>
        <v>0</v>
      </c>
      <c r="AG219" s="33">
        <f t="shared" si="19"/>
        <v>0</v>
      </c>
      <c r="AH219" s="33">
        <f t="shared" si="19"/>
        <v>0</v>
      </c>
      <c r="AI219" s="33">
        <f t="shared" si="19"/>
        <v>0</v>
      </c>
      <c r="AJ219" s="33">
        <f t="shared" si="19"/>
        <v>0</v>
      </c>
    </row>
    <row r="220" spans="4:36" outlineLevel="1" x14ac:dyDescent="0.3">
      <c r="E220" s="33">
        <f t="shared" ref="E220:E244" si="20">INDEX(core.xy.mgwu,F220)</f>
        <v>0</v>
      </c>
      <c r="F220" s="70">
        <v>1</v>
      </c>
      <c r="G220" s="71" t="str">
        <f t="shared" ref="G220:G244" si="21">INDEX(l.reg.nom,F220)</f>
        <v>Amazonas</v>
      </c>
      <c r="L220" s="47">
        <f t="array" ref="L220">SUM(($E220=1)*(L$219=1)*(L$6=core.xy.ptr)*($F220=$F$220:$F$244))</f>
        <v>0</v>
      </c>
      <c r="M220" s="47">
        <f t="array" ref="M220">SUM(($E220=1)*(M$219=1)*(M$6=core.xy.ptr)*($F220=$F$220:$F$244))</f>
        <v>0</v>
      </c>
      <c r="N220" s="47">
        <f t="array" ref="N220">SUM(($E220=1)*(N$219=1)*(N$6=core.xy.ptr)*($F220=$F$220:$F$244))</f>
        <v>0</v>
      </c>
      <c r="O220" s="47">
        <f t="array" ref="O220">SUM(($E220=1)*(O$219=1)*(O$6=core.xy.ptr)*($F220=$F$220:$F$244))</f>
        <v>0</v>
      </c>
      <c r="P220" s="47">
        <f t="array" ref="P220">SUM(($E220=1)*(P$219=1)*(P$6=core.xy.ptr)*($F220=$F$220:$F$244))</f>
        <v>0</v>
      </c>
      <c r="Q220" s="47">
        <f t="array" ref="Q220">SUM(($E220=1)*(Q$219=1)*(Q$6=core.xy.ptr)*($F220=$F$220:$F$244))</f>
        <v>0</v>
      </c>
      <c r="R220" s="47">
        <f t="array" ref="R220">SUM(($E220=1)*(R$219=1)*(R$6=core.xy.ptr)*($F220=$F$220:$F$244))</f>
        <v>0</v>
      </c>
      <c r="S220" s="47">
        <f t="array" ref="S220">SUM(($E220=1)*(S$219=1)*(S$6=core.xy.ptr)*($F220=$F$220:$F$244))</f>
        <v>0</v>
      </c>
      <c r="T220" s="47">
        <f t="array" ref="T220">SUM(($E220=1)*(T$219=1)*(T$6=core.xy.ptr)*($F220=$F$220:$F$244))</f>
        <v>0</v>
      </c>
      <c r="U220" s="47">
        <f t="array" ref="U220">SUM(($E220=1)*(U$219=1)*(U$6=core.xy.ptr)*($F220=$F$220:$F$244))</f>
        <v>0</v>
      </c>
      <c r="V220" s="47">
        <f t="array" ref="V220">SUM(($E220=1)*(V$219=1)*(V$6=core.xy.ptr)*($F220=$F$220:$F$244))</f>
        <v>0</v>
      </c>
      <c r="W220" s="47">
        <f t="array" ref="W220">SUM(($E220=1)*(W$219=1)*(W$6=core.xy.ptr)*($F220=$F$220:$F$244))</f>
        <v>0</v>
      </c>
      <c r="X220" s="47">
        <f t="array" ref="X220">SUM(($E220=1)*(X$219=1)*(X$6=core.xy.ptr)*($F220=$F$220:$F$244))</f>
        <v>0</v>
      </c>
      <c r="Y220" s="47">
        <f t="array" ref="Y220">SUM(($E220=1)*(Y$219=1)*(Y$6=core.xy.ptr)*($F220=$F$220:$F$244))</f>
        <v>0</v>
      </c>
      <c r="Z220" s="47">
        <f t="array" ref="Z220">SUM(($E220=1)*(Z$219=1)*(Z$6=core.xy.ptr)*($F220=$F$220:$F$244))</f>
        <v>0</v>
      </c>
      <c r="AA220" s="47">
        <f t="array" ref="AA220">SUM(($E220=1)*(AA$219=1)*(AA$6=core.xy.ptr)*($F220=$F$220:$F$244))</f>
        <v>0</v>
      </c>
      <c r="AB220" s="47">
        <f t="array" ref="AB220">SUM(($E220=1)*(AB$219=1)*(AB$6=core.xy.ptr)*($F220=$F$220:$F$244))</f>
        <v>0</v>
      </c>
      <c r="AC220" s="47">
        <f t="array" ref="AC220">SUM(($E220=1)*(AC$219=1)*(AC$6=core.xy.ptr)*($F220=$F$220:$F$244))</f>
        <v>0</v>
      </c>
      <c r="AD220" s="47">
        <f t="array" ref="AD220">SUM(($E220=1)*(AD$219=1)*(AD$6=core.xy.ptr)*($F220=$F$220:$F$244))</f>
        <v>0</v>
      </c>
      <c r="AE220" s="47">
        <f t="array" ref="AE220">SUM(($E220=1)*(AE$219=1)*(AE$6=core.xy.ptr)*($F220=$F$220:$F$244))</f>
        <v>0</v>
      </c>
      <c r="AF220" s="47">
        <f t="array" ref="AF220">SUM(($E220=1)*(AF$219=1)*(AF$6=core.xy.ptr)*($F220=$F$220:$F$244))</f>
        <v>0</v>
      </c>
      <c r="AG220" s="47">
        <f t="array" ref="AG220">SUM(($E220=1)*(AG$219=1)*(AG$6=core.xy.ptr)*($F220=$F$220:$F$244))</f>
        <v>0</v>
      </c>
      <c r="AH220" s="47">
        <f t="array" ref="AH220">SUM(($E220=1)*(AH$219=1)*(AH$6=core.xy.ptr)*($F220=$F$220:$F$244))</f>
        <v>0</v>
      </c>
      <c r="AI220" s="47">
        <f t="array" ref="AI220">SUM(($E220=1)*(AI$219=1)*(AI$6=core.xy.ptr)*($F220=$F$220:$F$244))</f>
        <v>0</v>
      </c>
      <c r="AJ220" s="47">
        <f t="array" ref="AJ220">SUM(($E220=1)*(AJ$219=1)*(AJ$6=core.xy.ptr)*($F220=$F$220:$F$244))</f>
        <v>0</v>
      </c>
    </row>
    <row r="221" spans="4:36" outlineLevel="1" x14ac:dyDescent="0.3">
      <c r="E221" s="33">
        <f t="shared" si="20"/>
        <v>0</v>
      </c>
      <c r="F221" s="70">
        <v>2</v>
      </c>
      <c r="G221" s="71" t="str">
        <f t="shared" si="21"/>
        <v>Ancash</v>
      </c>
      <c r="L221" s="47">
        <f t="array" ref="L221">SUM(($E221=1)*(L$219=1)*(L$6=core.xy.ptr)*($F221=$F$220:$F$244))</f>
        <v>0</v>
      </c>
      <c r="M221" s="47">
        <f t="array" ref="M221">SUM(($E221=1)*(M$219=1)*(M$6=core.xy.ptr)*($F221=$F$220:$F$244))</f>
        <v>0</v>
      </c>
      <c r="N221" s="47">
        <f t="array" ref="N221">SUM(($E221=1)*(N$219=1)*(N$6=core.xy.ptr)*($F221=$F$220:$F$244))</f>
        <v>0</v>
      </c>
      <c r="O221" s="47">
        <f t="array" ref="O221">SUM(($E221=1)*(O$219=1)*(O$6=core.xy.ptr)*($F221=$F$220:$F$244))</f>
        <v>0</v>
      </c>
      <c r="P221" s="47">
        <f t="array" ref="P221">SUM(($E221=1)*(P$219=1)*(P$6=core.xy.ptr)*($F221=$F$220:$F$244))</f>
        <v>0</v>
      </c>
      <c r="Q221" s="47">
        <f t="array" ref="Q221">SUM(($E221=1)*(Q$219=1)*(Q$6=core.xy.ptr)*($F221=$F$220:$F$244))</f>
        <v>0</v>
      </c>
      <c r="R221" s="47">
        <f t="array" ref="R221">SUM(($E221=1)*(R$219=1)*(R$6=core.xy.ptr)*($F221=$F$220:$F$244))</f>
        <v>0</v>
      </c>
      <c r="S221" s="47">
        <f t="array" ref="S221">SUM(($E221=1)*(S$219=1)*(S$6=core.xy.ptr)*($F221=$F$220:$F$244))</f>
        <v>0</v>
      </c>
      <c r="T221" s="47">
        <f t="array" ref="T221">SUM(($E221=1)*(T$219=1)*(T$6=core.xy.ptr)*($F221=$F$220:$F$244))</f>
        <v>0</v>
      </c>
      <c r="U221" s="47">
        <f t="array" ref="U221">SUM(($E221=1)*(U$219=1)*(U$6=core.xy.ptr)*($F221=$F$220:$F$244))</f>
        <v>0</v>
      </c>
      <c r="V221" s="47">
        <f t="array" ref="V221">SUM(($E221=1)*(V$219=1)*(V$6=core.xy.ptr)*($F221=$F$220:$F$244))</f>
        <v>0</v>
      </c>
      <c r="W221" s="47">
        <f t="array" ref="W221">SUM(($E221=1)*(W$219=1)*(W$6=core.xy.ptr)*($F221=$F$220:$F$244))</f>
        <v>0</v>
      </c>
      <c r="X221" s="47">
        <f t="array" ref="X221">SUM(($E221=1)*(X$219=1)*(X$6=core.xy.ptr)*($F221=$F$220:$F$244))</f>
        <v>0</v>
      </c>
      <c r="Y221" s="47">
        <f t="array" ref="Y221">SUM(($E221=1)*(Y$219=1)*(Y$6=core.xy.ptr)*($F221=$F$220:$F$244))</f>
        <v>0</v>
      </c>
      <c r="Z221" s="47">
        <f t="array" ref="Z221">SUM(($E221=1)*(Z$219=1)*(Z$6=core.xy.ptr)*($F221=$F$220:$F$244))</f>
        <v>0</v>
      </c>
      <c r="AA221" s="47">
        <f t="array" ref="AA221">SUM(($E221=1)*(AA$219=1)*(AA$6=core.xy.ptr)*($F221=$F$220:$F$244))</f>
        <v>0</v>
      </c>
      <c r="AB221" s="47">
        <f t="array" ref="AB221">SUM(($E221=1)*(AB$219=1)*(AB$6=core.xy.ptr)*($F221=$F$220:$F$244))</f>
        <v>0</v>
      </c>
      <c r="AC221" s="47">
        <f t="array" ref="AC221">SUM(($E221=1)*(AC$219=1)*(AC$6=core.xy.ptr)*($F221=$F$220:$F$244))</f>
        <v>0</v>
      </c>
      <c r="AD221" s="47">
        <f t="array" ref="AD221">SUM(($E221=1)*(AD$219=1)*(AD$6=core.xy.ptr)*($F221=$F$220:$F$244))</f>
        <v>0</v>
      </c>
      <c r="AE221" s="47">
        <f t="array" ref="AE221">SUM(($E221=1)*(AE$219=1)*(AE$6=core.xy.ptr)*($F221=$F$220:$F$244))</f>
        <v>0</v>
      </c>
      <c r="AF221" s="47">
        <f t="array" ref="AF221">SUM(($E221=1)*(AF$219=1)*(AF$6=core.xy.ptr)*($F221=$F$220:$F$244))</f>
        <v>0</v>
      </c>
      <c r="AG221" s="47">
        <f t="array" ref="AG221">SUM(($E221=1)*(AG$219=1)*(AG$6=core.xy.ptr)*($F221=$F$220:$F$244))</f>
        <v>0</v>
      </c>
      <c r="AH221" s="47">
        <f t="array" ref="AH221">SUM(($E221=1)*(AH$219=1)*(AH$6=core.xy.ptr)*($F221=$F$220:$F$244))</f>
        <v>0</v>
      </c>
      <c r="AI221" s="47">
        <f t="array" ref="AI221">SUM(($E221=1)*(AI$219=1)*(AI$6=core.xy.ptr)*($F221=$F$220:$F$244))</f>
        <v>0</v>
      </c>
      <c r="AJ221" s="47">
        <f t="array" ref="AJ221">SUM(($E221=1)*(AJ$219=1)*(AJ$6=core.xy.ptr)*($F221=$F$220:$F$244))</f>
        <v>0</v>
      </c>
    </row>
    <row r="222" spans="4:36" outlineLevel="2" x14ac:dyDescent="0.3">
      <c r="E222" s="33">
        <f t="shared" si="20"/>
        <v>0</v>
      </c>
      <c r="F222" s="70">
        <v>3</v>
      </c>
      <c r="G222" s="71" t="str">
        <f t="shared" si="21"/>
        <v>Apurímac</v>
      </c>
      <c r="L222" s="47">
        <f t="array" ref="L222">SUM(($E222=1)*(L$219=1)*(L$6=core.xy.ptr)*($F222=$F$220:$F$244))</f>
        <v>0</v>
      </c>
      <c r="M222" s="47">
        <f t="array" ref="M222">SUM(($E222=1)*(M$219=1)*(M$6=core.xy.ptr)*($F222=$F$220:$F$244))</f>
        <v>0</v>
      </c>
      <c r="N222" s="47">
        <f t="array" ref="N222">SUM(($E222=1)*(N$219=1)*(N$6=core.xy.ptr)*($F222=$F$220:$F$244))</f>
        <v>0</v>
      </c>
      <c r="O222" s="47">
        <f t="array" ref="O222">SUM(($E222=1)*(O$219=1)*(O$6=core.xy.ptr)*($F222=$F$220:$F$244))</f>
        <v>0</v>
      </c>
      <c r="P222" s="47">
        <f t="array" ref="P222">SUM(($E222=1)*(P$219=1)*(P$6=core.xy.ptr)*($F222=$F$220:$F$244))</f>
        <v>0</v>
      </c>
      <c r="Q222" s="47">
        <f t="array" ref="Q222">SUM(($E222=1)*(Q$219=1)*(Q$6=core.xy.ptr)*($F222=$F$220:$F$244))</f>
        <v>0</v>
      </c>
      <c r="R222" s="47">
        <f t="array" ref="R222">SUM(($E222=1)*(R$219=1)*(R$6=core.xy.ptr)*($F222=$F$220:$F$244))</f>
        <v>0</v>
      </c>
      <c r="S222" s="47">
        <f t="array" ref="S222">SUM(($E222=1)*(S$219=1)*(S$6=core.xy.ptr)*($F222=$F$220:$F$244))</f>
        <v>0</v>
      </c>
      <c r="T222" s="47">
        <f t="array" ref="T222">SUM(($E222=1)*(T$219=1)*(T$6=core.xy.ptr)*($F222=$F$220:$F$244))</f>
        <v>0</v>
      </c>
      <c r="U222" s="47">
        <f t="array" ref="U222">SUM(($E222=1)*(U$219=1)*(U$6=core.xy.ptr)*($F222=$F$220:$F$244))</f>
        <v>0</v>
      </c>
      <c r="V222" s="47">
        <f t="array" ref="V222">SUM(($E222=1)*(V$219=1)*(V$6=core.xy.ptr)*($F222=$F$220:$F$244))</f>
        <v>0</v>
      </c>
      <c r="W222" s="47">
        <f t="array" ref="W222">SUM(($E222=1)*(W$219=1)*(W$6=core.xy.ptr)*($F222=$F$220:$F$244))</f>
        <v>0</v>
      </c>
      <c r="X222" s="47">
        <f t="array" ref="X222">SUM(($E222=1)*(X$219=1)*(X$6=core.xy.ptr)*($F222=$F$220:$F$244))</f>
        <v>0</v>
      </c>
      <c r="Y222" s="47">
        <f t="array" ref="Y222">SUM(($E222=1)*(Y$219=1)*(Y$6=core.xy.ptr)*($F222=$F$220:$F$244))</f>
        <v>0</v>
      </c>
      <c r="Z222" s="47">
        <f t="array" ref="Z222">SUM(($E222=1)*(Z$219=1)*(Z$6=core.xy.ptr)*($F222=$F$220:$F$244))</f>
        <v>0</v>
      </c>
      <c r="AA222" s="47">
        <f t="array" ref="AA222">SUM(($E222=1)*(AA$219=1)*(AA$6=core.xy.ptr)*($F222=$F$220:$F$244))</f>
        <v>0</v>
      </c>
      <c r="AB222" s="47">
        <f t="array" ref="AB222">SUM(($E222=1)*(AB$219=1)*(AB$6=core.xy.ptr)*($F222=$F$220:$F$244))</f>
        <v>0</v>
      </c>
      <c r="AC222" s="47">
        <f t="array" ref="AC222">SUM(($E222=1)*(AC$219=1)*(AC$6=core.xy.ptr)*($F222=$F$220:$F$244))</f>
        <v>0</v>
      </c>
      <c r="AD222" s="47">
        <f t="array" ref="AD222">SUM(($E222=1)*(AD$219=1)*(AD$6=core.xy.ptr)*($F222=$F$220:$F$244))</f>
        <v>0</v>
      </c>
      <c r="AE222" s="47">
        <f t="array" ref="AE222">SUM(($E222=1)*(AE$219=1)*(AE$6=core.xy.ptr)*($F222=$F$220:$F$244))</f>
        <v>0</v>
      </c>
      <c r="AF222" s="47">
        <f t="array" ref="AF222">SUM(($E222=1)*(AF$219=1)*(AF$6=core.xy.ptr)*($F222=$F$220:$F$244))</f>
        <v>0</v>
      </c>
      <c r="AG222" s="47">
        <f t="array" ref="AG222">SUM(($E222=1)*(AG$219=1)*(AG$6=core.xy.ptr)*($F222=$F$220:$F$244))</f>
        <v>0</v>
      </c>
      <c r="AH222" s="47">
        <f t="array" ref="AH222">SUM(($E222=1)*(AH$219=1)*(AH$6=core.xy.ptr)*($F222=$F$220:$F$244))</f>
        <v>0</v>
      </c>
      <c r="AI222" s="47">
        <f t="array" ref="AI222">SUM(($E222=1)*(AI$219=1)*(AI$6=core.xy.ptr)*($F222=$F$220:$F$244))</f>
        <v>0</v>
      </c>
      <c r="AJ222" s="47">
        <f t="array" ref="AJ222">SUM(($E222=1)*(AJ$219=1)*(AJ$6=core.xy.ptr)*($F222=$F$220:$F$244))</f>
        <v>0</v>
      </c>
    </row>
    <row r="223" spans="4:36" outlineLevel="2" x14ac:dyDescent="0.3">
      <c r="E223" s="33">
        <f t="shared" si="20"/>
        <v>0</v>
      </c>
      <c r="F223" s="70">
        <v>4</v>
      </c>
      <c r="G223" s="71" t="str">
        <f t="shared" si="21"/>
        <v>Arequipa</v>
      </c>
      <c r="L223" s="47">
        <f t="array" ref="L223">SUM(($E223=1)*(L$219=1)*(L$6=core.xy.ptr)*($F223=$F$220:$F$244))</f>
        <v>0</v>
      </c>
      <c r="M223" s="47">
        <f t="array" ref="M223">SUM(($E223=1)*(M$219=1)*(M$6=core.xy.ptr)*($F223=$F$220:$F$244))</f>
        <v>0</v>
      </c>
      <c r="N223" s="47">
        <f t="array" ref="N223">SUM(($E223=1)*(N$219=1)*(N$6=core.xy.ptr)*($F223=$F$220:$F$244))</f>
        <v>0</v>
      </c>
      <c r="O223" s="47">
        <f t="array" ref="O223">SUM(($E223=1)*(O$219=1)*(O$6=core.xy.ptr)*($F223=$F$220:$F$244))</f>
        <v>0</v>
      </c>
      <c r="P223" s="47">
        <f t="array" ref="P223">SUM(($E223=1)*(P$219=1)*(P$6=core.xy.ptr)*($F223=$F$220:$F$244))</f>
        <v>0</v>
      </c>
      <c r="Q223" s="47">
        <f t="array" ref="Q223">SUM(($E223=1)*(Q$219=1)*(Q$6=core.xy.ptr)*($F223=$F$220:$F$244))</f>
        <v>0</v>
      </c>
      <c r="R223" s="47">
        <f t="array" ref="R223">SUM(($E223=1)*(R$219=1)*(R$6=core.xy.ptr)*($F223=$F$220:$F$244))</f>
        <v>0</v>
      </c>
      <c r="S223" s="47">
        <f t="array" ref="S223">SUM(($E223=1)*(S$219=1)*(S$6=core.xy.ptr)*($F223=$F$220:$F$244))</f>
        <v>0</v>
      </c>
      <c r="T223" s="47">
        <f t="array" ref="T223">SUM(($E223=1)*(T$219=1)*(T$6=core.xy.ptr)*($F223=$F$220:$F$244))</f>
        <v>0</v>
      </c>
      <c r="U223" s="47">
        <f t="array" ref="U223">SUM(($E223=1)*(U$219=1)*(U$6=core.xy.ptr)*($F223=$F$220:$F$244))</f>
        <v>0</v>
      </c>
      <c r="V223" s="47">
        <f t="array" ref="V223">SUM(($E223=1)*(V$219=1)*(V$6=core.xy.ptr)*($F223=$F$220:$F$244))</f>
        <v>0</v>
      </c>
      <c r="W223" s="47">
        <f t="array" ref="W223">SUM(($E223=1)*(W$219=1)*(W$6=core.xy.ptr)*($F223=$F$220:$F$244))</f>
        <v>0</v>
      </c>
      <c r="X223" s="47">
        <f t="array" ref="X223">SUM(($E223=1)*(X$219=1)*(X$6=core.xy.ptr)*($F223=$F$220:$F$244))</f>
        <v>0</v>
      </c>
      <c r="Y223" s="47">
        <f t="array" ref="Y223">SUM(($E223=1)*(Y$219=1)*(Y$6=core.xy.ptr)*($F223=$F$220:$F$244))</f>
        <v>0</v>
      </c>
      <c r="Z223" s="47">
        <f t="array" ref="Z223">SUM(($E223=1)*(Z$219=1)*(Z$6=core.xy.ptr)*($F223=$F$220:$F$244))</f>
        <v>0</v>
      </c>
      <c r="AA223" s="47">
        <f t="array" ref="AA223">SUM(($E223=1)*(AA$219=1)*(AA$6=core.xy.ptr)*($F223=$F$220:$F$244))</f>
        <v>0</v>
      </c>
      <c r="AB223" s="47">
        <f t="array" ref="AB223">SUM(($E223=1)*(AB$219=1)*(AB$6=core.xy.ptr)*($F223=$F$220:$F$244))</f>
        <v>0</v>
      </c>
      <c r="AC223" s="47">
        <f t="array" ref="AC223">SUM(($E223=1)*(AC$219=1)*(AC$6=core.xy.ptr)*($F223=$F$220:$F$244))</f>
        <v>0</v>
      </c>
      <c r="AD223" s="47">
        <f t="array" ref="AD223">SUM(($E223=1)*(AD$219=1)*(AD$6=core.xy.ptr)*($F223=$F$220:$F$244))</f>
        <v>0</v>
      </c>
      <c r="AE223" s="47">
        <f t="array" ref="AE223">SUM(($E223=1)*(AE$219=1)*(AE$6=core.xy.ptr)*($F223=$F$220:$F$244))</f>
        <v>0</v>
      </c>
      <c r="AF223" s="47">
        <f t="array" ref="AF223">SUM(($E223=1)*(AF$219=1)*(AF$6=core.xy.ptr)*($F223=$F$220:$F$244))</f>
        <v>0</v>
      </c>
      <c r="AG223" s="47">
        <f t="array" ref="AG223">SUM(($E223=1)*(AG$219=1)*(AG$6=core.xy.ptr)*($F223=$F$220:$F$244))</f>
        <v>0</v>
      </c>
      <c r="AH223" s="47">
        <f t="array" ref="AH223">SUM(($E223=1)*(AH$219=1)*(AH$6=core.xy.ptr)*($F223=$F$220:$F$244))</f>
        <v>0</v>
      </c>
      <c r="AI223" s="47">
        <f t="array" ref="AI223">SUM(($E223=1)*(AI$219=1)*(AI$6=core.xy.ptr)*($F223=$F$220:$F$244))</f>
        <v>0</v>
      </c>
      <c r="AJ223" s="47">
        <f t="array" ref="AJ223">SUM(($E223=1)*(AJ$219=1)*(AJ$6=core.xy.ptr)*($F223=$F$220:$F$244))</f>
        <v>0</v>
      </c>
    </row>
    <row r="224" spans="4:36" outlineLevel="2" x14ac:dyDescent="0.3">
      <c r="E224" s="33">
        <f t="shared" si="20"/>
        <v>1</v>
      </c>
      <c r="F224" s="70">
        <v>5</v>
      </c>
      <c r="G224" s="71" t="str">
        <f t="shared" si="21"/>
        <v>Ayacucho</v>
      </c>
      <c r="L224" s="47">
        <f t="array" ref="L224">SUM(($E224=1)*(L$219=1)*(L$6=core.xy.ptr)*($F224=$F$220:$F$244))</f>
        <v>0</v>
      </c>
      <c r="M224" s="47">
        <f t="array" ref="M224">SUM(($E224=1)*(M$219=1)*(M$6=core.xy.ptr)*($F224=$F$220:$F$244))</f>
        <v>0</v>
      </c>
      <c r="N224" s="47">
        <f t="array" ref="N224">SUM(($E224=1)*(N$219=1)*(N$6=core.xy.ptr)*($F224=$F$220:$F$244))</f>
        <v>0</v>
      </c>
      <c r="O224" s="47">
        <f t="array" ref="O224">SUM(($E224=1)*(O$219=1)*(O$6=core.xy.ptr)*($F224=$F$220:$F$244))</f>
        <v>0</v>
      </c>
      <c r="P224" s="47">
        <f t="array" ref="P224">SUM(($E224=1)*(P$219=1)*(P$6=core.xy.ptr)*($F224=$F$220:$F$244))</f>
        <v>1</v>
      </c>
      <c r="Q224" s="47">
        <f t="array" ref="Q224">SUM(($E224=1)*(Q$219=1)*(Q$6=core.xy.ptr)*($F224=$F$220:$F$244))</f>
        <v>0</v>
      </c>
      <c r="R224" s="47">
        <f t="array" ref="R224">SUM(($E224=1)*(R$219=1)*(R$6=core.xy.ptr)*($F224=$F$220:$F$244))</f>
        <v>0</v>
      </c>
      <c r="S224" s="47">
        <f t="array" ref="S224">SUM(($E224=1)*(S$219=1)*(S$6=core.xy.ptr)*($F224=$F$220:$F$244))</f>
        <v>0</v>
      </c>
      <c r="T224" s="47">
        <f t="array" ref="T224">SUM(($E224=1)*(T$219=1)*(T$6=core.xy.ptr)*($F224=$F$220:$F$244))</f>
        <v>0</v>
      </c>
      <c r="U224" s="47">
        <f t="array" ref="U224">SUM(($E224=1)*(U$219=1)*(U$6=core.xy.ptr)*($F224=$F$220:$F$244))</f>
        <v>0</v>
      </c>
      <c r="V224" s="47">
        <f t="array" ref="V224">SUM(($E224=1)*(V$219=1)*(V$6=core.xy.ptr)*($F224=$F$220:$F$244))</f>
        <v>0</v>
      </c>
      <c r="W224" s="47">
        <f t="array" ref="W224">SUM(($E224=1)*(W$219=1)*(W$6=core.xy.ptr)*($F224=$F$220:$F$244))</f>
        <v>0</v>
      </c>
      <c r="X224" s="47">
        <f t="array" ref="X224">SUM(($E224=1)*(X$219=1)*(X$6=core.xy.ptr)*($F224=$F$220:$F$244))</f>
        <v>0</v>
      </c>
      <c r="Y224" s="47">
        <f t="array" ref="Y224">SUM(($E224=1)*(Y$219=1)*(Y$6=core.xy.ptr)*($F224=$F$220:$F$244))</f>
        <v>0</v>
      </c>
      <c r="Z224" s="47">
        <f t="array" ref="Z224">SUM(($E224=1)*(Z$219=1)*(Z$6=core.xy.ptr)*($F224=$F$220:$F$244))</f>
        <v>0</v>
      </c>
      <c r="AA224" s="47">
        <f t="array" ref="AA224">SUM(($E224=1)*(AA$219=1)*(AA$6=core.xy.ptr)*($F224=$F$220:$F$244))</f>
        <v>0</v>
      </c>
      <c r="AB224" s="47">
        <f t="array" ref="AB224">SUM(($E224=1)*(AB$219=1)*(AB$6=core.xy.ptr)*($F224=$F$220:$F$244))</f>
        <v>0</v>
      </c>
      <c r="AC224" s="47">
        <f t="array" ref="AC224">SUM(($E224=1)*(AC$219=1)*(AC$6=core.xy.ptr)*($F224=$F$220:$F$244))</f>
        <v>0</v>
      </c>
      <c r="AD224" s="47">
        <f t="array" ref="AD224">SUM(($E224=1)*(AD$219=1)*(AD$6=core.xy.ptr)*($F224=$F$220:$F$244))</f>
        <v>0</v>
      </c>
      <c r="AE224" s="47">
        <f t="array" ref="AE224">SUM(($E224=1)*(AE$219=1)*(AE$6=core.xy.ptr)*($F224=$F$220:$F$244))</f>
        <v>0</v>
      </c>
      <c r="AF224" s="47">
        <f t="array" ref="AF224">SUM(($E224=1)*(AF$219=1)*(AF$6=core.xy.ptr)*($F224=$F$220:$F$244))</f>
        <v>0</v>
      </c>
      <c r="AG224" s="47">
        <f t="array" ref="AG224">SUM(($E224=1)*(AG$219=1)*(AG$6=core.xy.ptr)*($F224=$F$220:$F$244))</f>
        <v>0</v>
      </c>
      <c r="AH224" s="47">
        <f t="array" ref="AH224">SUM(($E224=1)*(AH$219=1)*(AH$6=core.xy.ptr)*($F224=$F$220:$F$244))</f>
        <v>0</v>
      </c>
      <c r="AI224" s="47">
        <f t="array" ref="AI224">SUM(($E224=1)*(AI$219=1)*(AI$6=core.xy.ptr)*($F224=$F$220:$F$244))</f>
        <v>0</v>
      </c>
      <c r="AJ224" s="47">
        <f t="array" ref="AJ224">SUM(($E224=1)*(AJ$219=1)*(AJ$6=core.xy.ptr)*($F224=$F$220:$F$244))</f>
        <v>0</v>
      </c>
    </row>
    <row r="225" spans="5:36" outlineLevel="2" x14ac:dyDescent="0.3">
      <c r="E225" s="33">
        <f t="shared" si="20"/>
        <v>0</v>
      </c>
      <c r="F225" s="70">
        <v>6</v>
      </c>
      <c r="G225" s="71" t="str">
        <f t="shared" si="21"/>
        <v>Cajamarca</v>
      </c>
      <c r="L225" s="47">
        <f t="array" ref="L225">SUM(($E225=1)*(L$219=1)*(L$6=core.xy.ptr)*($F225=$F$220:$F$244))</f>
        <v>0</v>
      </c>
      <c r="M225" s="47">
        <f t="array" ref="M225">SUM(($E225=1)*(M$219=1)*(M$6=core.xy.ptr)*($F225=$F$220:$F$244))</f>
        <v>0</v>
      </c>
      <c r="N225" s="47">
        <f t="array" ref="N225">SUM(($E225=1)*(N$219=1)*(N$6=core.xy.ptr)*($F225=$F$220:$F$244))</f>
        <v>0</v>
      </c>
      <c r="O225" s="47">
        <f t="array" ref="O225">SUM(($E225=1)*(O$219=1)*(O$6=core.xy.ptr)*($F225=$F$220:$F$244))</f>
        <v>0</v>
      </c>
      <c r="P225" s="47">
        <f t="array" ref="P225">SUM(($E225=1)*(P$219=1)*(P$6=core.xy.ptr)*($F225=$F$220:$F$244))</f>
        <v>0</v>
      </c>
      <c r="Q225" s="47">
        <f t="array" ref="Q225">SUM(($E225=1)*(Q$219=1)*(Q$6=core.xy.ptr)*($F225=$F$220:$F$244))</f>
        <v>0</v>
      </c>
      <c r="R225" s="47">
        <f t="array" ref="R225">SUM(($E225=1)*(R$219=1)*(R$6=core.xy.ptr)*($F225=$F$220:$F$244))</f>
        <v>0</v>
      </c>
      <c r="S225" s="47">
        <f t="array" ref="S225">SUM(($E225=1)*(S$219=1)*(S$6=core.xy.ptr)*($F225=$F$220:$F$244))</f>
        <v>0</v>
      </c>
      <c r="T225" s="47">
        <f t="array" ref="T225">SUM(($E225=1)*(T$219=1)*(T$6=core.xy.ptr)*($F225=$F$220:$F$244))</f>
        <v>0</v>
      </c>
      <c r="U225" s="47">
        <f t="array" ref="U225">SUM(($E225=1)*(U$219=1)*(U$6=core.xy.ptr)*($F225=$F$220:$F$244))</f>
        <v>0</v>
      </c>
      <c r="V225" s="47">
        <f t="array" ref="V225">SUM(($E225=1)*(V$219=1)*(V$6=core.xy.ptr)*($F225=$F$220:$F$244))</f>
        <v>0</v>
      </c>
      <c r="W225" s="47">
        <f t="array" ref="W225">SUM(($E225=1)*(W$219=1)*(W$6=core.xy.ptr)*($F225=$F$220:$F$244))</f>
        <v>0</v>
      </c>
      <c r="X225" s="47">
        <f t="array" ref="X225">SUM(($E225=1)*(X$219=1)*(X$6=core.xy.ptr)*($F225=$F$220:$F$244))</f>
        <v>0</v>
      </c>
      <c r="Y225" s="47">
        <f t="array" ref="Y225">SUM(($E225=1)*(Y$219=1)*(Y$6=core.xy.ptr)*($F225=$F$220:$F$244))</f>
        <v>0</v>
      </c>
      <c r="Z225" s="47">
        <f t="array" ref="Z225">SUM(($E225=1)*(Z$219=1)*(Z$6=core.xy.ptr)*($F225=$F$220:$F$244))</f>
        <v>0</v>
      </c>
      <c r="AA225" s="47">
        <f t="array" ref="AA225">SUM(($E225=1)*(AA$219=1)*(AA$6=core.xy.ptr)*($F225=$F$220:$F$244))</f>
        <v>0</v>
      </c>
      <c r="AB225" s="47">
        <f t="array" ref="AB225">SUM(($E225=1)*(AB$219=1)*(AB$6=core.xy.ptr)*($F225=$F$220:$F$244))</f>
        <v>0</v>
      </c>
      <c r="AC225" s="47">
        <f t="array" ref="AC225">SUM(($E225=1)*(AC$219=1)*(AC$6=core.xy.ptr)*($F225=$F$220:$F$244))</f>
        <v>0</v>
      </c>
      <c r="AD225" s="47">
        <f t="array" ref="AD225">SUM(($E225=1)*(AD$219=1)*(AD$6=core.xy.ptr)*($F225=$F$220:$F$244))</f>
        <v>0</v>
      </c>
      <c r="AE225" s="47">
        <f t="array" ref="AE225">SUM(($E225=1)*(AE$219=1)*(AE$6=core.xy.ptr)*($F225=$F$220:$F$244))</f>
        <v>0</v>
      </c>
      <c r="AF225" s="47">
        <f t="array" ref="AF225">SUM(($E225=1)*(AF$219=1)*(AF$6=core.xy.ptr)*($F225=$F$220:$F$244))</f>
        <v>0</v>
      </c>
      <c r="AG225" s="47">
        <f t="array" ref="AG225">SUM(($E225=1)*(AG$219=1)*(AG$6=core.xy.ptr)*($F225=$F$220:$F$244))</f>
        <v>0</v>
      </c>
      <c r="AH225" s="47">
        <f t="array" ref="AH225">SUM(($E225=1)*(AH$219=1)*(AH$6=core.xy.ptr)*($F225=$F$220:$F$244))</f>
        <v>0</v>
      </c>
      <c r="AI225" s="47">
        <f t="array" ref="AI225">SUM(($E225=1)*(AI$219=1)*(AI$6=core.xy.ptr)*($F225=$F$220:$F$244))</f>
        <v>0</v>
      </c>
      <c r="AJ225" s="47">
        <f t="array" ref="AJ225">SUM(($E225=1)*(AJ$219=1)*(AJ$6=core.xy.ptr)*($F225=$F$220:$F$244))</f>
        <v>0</v>
      </c>
    </row>
    <row r="226" spans="5:36" outlineLevel="2" x14ac:dyDescent="0.3">
      <c r="E226" s="33">
        <f t="shared" si="20"/>
        <v>0</v>
      </c>
      <c r="F226" s="70">
        <v>7</v>
      </c>
      <c r="G226" s="71" t="str">
        <f t="shared" si="21"/>
        <v>Callao</v>
      </c>
      <c r="L226" s="47">
        <f t="array" ref="L226">SUM(($E226=1)*(L$219=1)*(L$6=core.xy.ptr)*($F226=$F$220:$F$244))</f>
        <v>0</v>
      </c>
      <c r="M226" s="47">
        <f t="array" ref="M226">SUM(($E226=1)*(M$219=1)*(M$6=core.xy.ptr)*($F226=$F$220:$F$244))</f>
        <v>0</v>
      </c>
      <c r="N226" s="47">
        <f t="array" ref="N226">SUM(($E226=1)*(N$219=1)*(N$6=core.xy.ptr)*($F226=$F$220:$F$244))</f>
        <v>0</v>
      </c>
      <c r="O226" s="47">
        <f t="array" ref="O226">SUM(($E226=1)*(O$219=1)*(O$6=core.xy.ptr)*($F226=$F$220:$F$244))</f>
        <v>0</v>
      </c>
      <c r="P226" s="47">
        <f t="array" ref="P226">SUM(($E226=1)*(P$219=1)*(P$6=core.xy.ptr)*($F226=$F$220:$F$244))</f>
        <v>0</v>
      </c>
      <c r="Q226" s="47">
        <f t="array" ref="Q226">SUM(($E226=1)*(Q$219=1)*(Q$6=core.xy.ptr)*($F226=$F$220:$F$244))</f>
        <v>0</v>
      </c>
      <c r="R226" s="47">
        <f t="array" ref="R226">SUM(($E226=1)*(R$219=1)*(R$6=core.xy.ptr)*($F226=$F$220:$F$244))</f>
        <v>0</v>
      </c>
      <c r="S226" s="47">
        <f t="array" ref="S226">SUM(($E226=1)*(S$219=1)*(S$6=core.xy.ptr)*($F226=$F$220:$F$244))</f>
        <v>0</v>
      </c>
      <c r="T226" s="47">
        <f t="array" ref="T226">SUM(($E226=1)*(T$219=1)*(T$6=core.xy.ptr)*($F226=$F$220:$F$244))</f>
        <v>0</v>
      </c>
      <c r="U226" s="47">
        <f t="array" ref="U226">SUM(($E226=1)*(U$219=1)*(U$6=core.xy.ptr)*($F226=$F$220:$F$244))</f>
        <v>0</v>
      </c>
      <c r="V226" s="47">
        <f t="array" ref="V226">SUM(($E226=1)*(V$219=1)*(V$6=core.xy.ptr)*($F226=$F$220:$F$244))</f>
        <v>0</v>
      </c>
      <c r="W226" s="47">
        <f t="array" ref="W226">SUM(($E226=1)*(W$219=1)*(W$6=core.xy.ptr)*($F226=$F$220:$F$244))</f>
        <v>0</v>
      </c>
      <c r="X226" s="47">
        <f t="array" ref="X226">SUM(($E226=1)*(X$219=1)*(X$6=core.xy.ptr)*($F226=$F$220:$F$244))</f>
        <v>0</v>
      </c>
      <c r="Y226" s="47">
        <f t="array" ref="Y226">SUM(($E226=1)*(Y$219=1)*(Y$6=core.xy.ptr)*($F226=$F$220:$F$244))</f>
        <v>0</v>
      </c>
      <c r="Z226" s="47">
        <f t="array" ref="Z226">SUM(($E226=1)*(Z$219=1)*(Z$6=core.xy.ptr)*($F226=$F$220:$F$244))</f>
        <v>0</v>
      </c>
      <c r="AA226" s="47">
        <f t="array" ref="AA226">SUM(($E226=1)*(AA$219=1)*(AA$6=core.xy.ptr)*($F226=$F$220:$F$244))</f>
        <v>0</v>
      </c>
      <c r="AB226" s="47">
        <f t="array" ref="AB226">SUM(($E226=1)*(AB$219=1)*(AB$6=core.xy.ptr)*($F226=$F$220:$F$244))</f>
        <v>0</v>
      </c>
      <c r="AC226" s="47">
        <f t="array" ref="AC226">SUM(($E226=1)*(AC$219=1)*(AC$6=core.xy.ptr)*($F226=$F$220:$F$244))</f>
        <v>0</v>
      </c>
      <c r="AD226" s="47">
        <f t="array" ref="AD226">SUM(($E226=1)*(AD$219=1)*(AD$6=core.xy.ptr)*($F226=$F$220:$F$244))</f>
        <v>0</v>
      </c>
      <c r="AE226" s="47">
        <f t="array" ref="AE226">SUM(($E226=1)*(AE$219=1)*(AE$6=core.xy.ptr)*($F226=$F$220:$F$244))</f>
        <v>0</v>
      </c>
      <c r="AF226" s="47">
        <f t="array" ref="AF226">SUM(($E226=1)*(AF$219=1)*(AF$6=core.xy.ptr)*($F226=$F$220:$F$244))</f>
        <v>0</v>
      </c>
      <c r="AG226" s="47">
        <f t="array" ref="AG226">SUM(($E226=1)*(AG$219=1)*(AG$6=core.xy.ptr)*($F226=$F$220:$F$244))</f>
        <v>0</v>
      </c>
      <c r="AH226" s="47">
        <f t="array" ref="AH226">SUM(($E226=1)*(AH$219=1)*(AH$6=core.xy.ptr)*($F226=$F$220:$F$244))</f>
        <v>0</v>
      </c>
      <c r="AI226" s="47">
        <f t="array" ref="AI226">SUM(($E226=1)*(AI$219=1)*(AI$6=core.xy.ptr)*($F226=$F$220:$F$244))</f>
        <v>0</v>
      </c>
      <c r="AJ226" s="47">
        <f t="array" ref="AJ226">SUM(($E226=1)*(AJ$219=1)*(AJ$6=core.xy.ptr)*($F226=$F$220:$F$244))</f>
        <v>0</v>
      </c>
    </row>
    <row r="227" spans="5:36" outlineLevel="2" x14ac:dyDescent="0.3">
      <c r="E227" s="33">
        <f t="shared" si="20"/>
        <v>0</v>
      </c>
      <c r="F227" s="70">
        <v>8</v>
      </c>
      <c r="G227" s="71" t="str">
        <f t="shared" si="21"/>
        <v>Cusco</v>
      </c>
      <c r="L227" s="47">
        <f t="array" ref="L227">SUM(($E227=1)*(L$219=1)*(L$6=core.xy.ptr)*($F227=$F$220:$F$244))</f>
        <v>0</v>
      </c>
      <c r="M227" s="47">
        <f t="array" ref="M227">SUM(($E227=1)*(M$219=1)*(M$6=core.xy.ptr)*($F227=$F$220:$F$244))</f>
        <v>0</v>
      </c>
      <c r="N227" s="47">
        <f t="array" ref="N227">SUM(($E227=1)*(N$219=1)*(N$6=core.xy.ptr)*($F227=$F$220:$F$244))</f>
        <v>0</v>
      </c>
      <c r="O227" s="47">
        <f t="array" ref="O227">SUM(($E227=1)*(O$219=1)*(O$6=core.xy.ptr)*($F227=$F$220:$F$244))</f>
        <v>0</v>
      </c>
      <c r="P227" s="47">
        <f t="array" ref="P227">SUM(($E227=1)*(P$219=1)*(P$6=core.xy.ptr)*($F227=$F$220:$F$244))</f>
        <v>0</v>
      </c>
      <c r="Q227" s="47">
        <f t="array" ref="Q227">SUM(($E227=1)*(Q$219=1)*(Q$6=core.xy.ptr)*($F227=$F$220:$F$244))</f>
        <v>0</v>
      </c>
      <c r="R227" s="47">
        <f t="array" ref="R227">SUM(($E227=1)*(R$219=1)*(R$6=core.xy.ptr)*($F227=$F$220:$F$244))</f>
        <v>0</v>
      </c>
      <c r="S227" s="47">
        <f t="array" ref="S227">SUM(($E227=1)*(S$219=1)*(S$6=core.xy.ptr)*($F227=$F$220:$F$244))</f>
        <v>0</v>
      </c>
      <c r="T227" s="47">
        <f t="array" ref="T227">SUM(($E227=1)*(T$219=1)*(T$6=core.xy.ptr)*($F227=$F$220:$F$244))</f>
        <v>0</v>
      </c>
      <c r="U227" s="47">
        <f t="array" ref="U227">SUM(($E227=1)*(U$219=1)*(U$6=core.xy.ptr)*($F227=$F$220:$F$244))</f>
        <v>0</v>
      </c>
      <c r="V227" s="47">
        <f t="array" ref="V227">SUM(($E227=1)*(V$219=1)*(V$6=core.xy.ptr)*($F227=$F$220:$F$244))</f>
        <v>0</v>
      </c>
      <c r="W227" s="47">
        <f t="array" ref="W227">SUM(($E227=1)*(W$219=1)*(W$6=core.xy.ptr)*($F227=$F$220:$F$244))</f>
        <v>0</v>
      </c>
      <c r="X227" s="47">
        <f t="array" ref="X227">SUM(($E227=1)*(X$219=1)*(X$6=core.xy.ptr)*($F227=$F$220:$F$244))</f>
        <v>0</v>
      </c>
      <c r="Y227" s="47">
        <f t="array" ref="Y227">SUM(($E227=1)*(Y$219=1)*(Y$6=core.xy.ptr)*($F227=$F$220:$F$244))</f>
        <v>0</v>
      </c>
      <c r="Z227" s="47">
        <f t="array" ref="Z227">SUM(($E227=1)*(Z$219=1)*(Z$6=core.xy.ptr)*($F227=$F$220:$F$244))</f>
        <v>0</v>
      </c>
      <c r="AA227" s="47">
        <f t="array" ref="AA227">SUM(($E227=1)*(AA$219=1)*(AA$6=core.xy.ptr)*($F227=$F$220:$F$244))</f>
        <v>0</v>
      </c>
      <c r="AB227" s="47">
        <f t="array" ref="AB227">SUM(($E227=1)*(AB$219=1)*(AB$6=core.xy.ptr)*($F227=$F$220:$F$244))</f>
        <v>0</v>
      </c>
      <c r="AC227" s="47">
        <f t="array" ref="AC227">SUM(($E227=1)*(AC$219=1)*(AC$6=core.xy.ptr)*($F227=$F$220:$F$244))</f>
        <v>0</v>
      </c>
      <c r="AD227" s="47">
        <f t="array" ref="AD227">SUM(($E227=1)*(AD$219=1)*(AD$6=core.xy.ptr)*($F227=$F$220:$F$244))</f>
        <v>0</v>
      </c>
      <c r="AE227" s="47">
        <f t="array" ref="AE227">SUM(($E227=1)*(AE$219=1)*(AE$6=core.xy.ptr)*($F227=$F$220:$F$244))</f>
        <v>0</v>
      </c>
      <c r="AF227" s="47">
        <f t="array" ref="AF227">SUM(($E227=1)*(AF$219=1)*(AF$6=core.xy.ptr)*($F227=$F$220:$F$244))</f>
        <v>0</v>
      </c>
      <c r="AG227" s="47">
        <f t="array" ref="AG227">SUM(($E227=1)*(AG$219=1)*(AG$6=core.xy.ptr)*($F227=$F$220:$F$244))</f>
        <v>0</v>
      </c>
      <c r="AH227" s="47">
        <f t="array" ref="AH227">SUM(($E227=1)*(AH$219=1)*(AH$6=core.xy.ptr)*($F227=$F$220:$F$244))</f>
        <v>0</v>
      </c>
      <c r="AI227" s="47">
        <f t="array" ref="AI227">SUM(($E227=1)*(AI$219=1)*(AI$6=core.xy.ptr)*($F227=$F$220:$F$244))</f>
        <v>0</v>
      </c>
      <c r="AJ227" s="47">
        <f t="array" ref="AJ227">SUM(($E227=1)*(AJ$219=1)*(AJ$6=core.xy.ptr)*($F227=$F$220:$F$244))</f>
        <v>0</v>
      </c>
    </row>
    <row r="228" spans="5:36" outlineLevel="2" x14ac:dyDescent="0.3">
      <c r="E228" s="33">
        <f t="shared" si="20"/>
        <v>0</v>
      </c>
      <c r="F228" s="70">
        <v>9</v>
      </c>
      <c r="G228" s="71" t="str">
        <f t="shared" si="21"/>
        <v>Huancavelica</v>
      </c>
      <c r="L228" s="47">
        <f t="array" ref="L228">SUM(($E228=1)*(L$219=1)*(L$6=core.xy.ptr)*($F228=$F$220:$F$244))</f>
        <v>0</v>
      </c>
      <c r="M228" s="47">
        <f t="array" ref="M228">SUM(($E228=1)*(M$219=1)*(M$6=core.xy.ptr)*($F228=$F$220:$F$244))</f>
        <v>0</v>
      </c>
      <c r="N228" s="47">
        <f t="array" ref="N228">SUM(($E228=1)*(N$219=1)*(N$6=core.xy.ptr)*($F228=$F$220:$F$244))</f>
        <v>0</v>
      </c>
      <c r="O228" s="47">
        <f t="array" ref="O228">SUM(($E228=1)*(O$219=1)*(O$6=core.xy.ptr)*($F228=$F$220:$F$244))</f>
        <v>0</v>
      </c>
      <c r="P228" s="47">
        <f t="array" ref="P228">SUM(($E228=1)*(P$219=1)*(P$6=core.xy.ptr)*($F228=$F$220:$F$244))</f>
        <v>0</v>
      </c>
      <c r="Q228" s="47">
        <f t="array" ref="Q228">SUM(($E228=1)*(Q$219=1)*(Q$6=core.xy.ptr)*($F228=$F$220:$F$244))</f>
        <v>0</v>
      </c>
      <c r="R228" s="47">
        <f t="array" ref="R228">SUM(($E228=1)*(R$219=1)*(R$6=core.xy.ptr)*($F228=$F$220:$F$244))</f>
        <v>0</v>
      </c>
      <c r="S228" s="47">
        <f t="array" ref="S228">SUM(($E228=1)*(S$219=1)*(S$6=core.xy.ptr)*($F228=$F$220:$F$244))</f>
        <v>0</v>
      </c>
      <c r="T228" s="47">
        <f t="array" ref="T228">SUM(($E228=1)*(T$219=1)*(T$6=core.xy.ptr)*($F228=$F$220:$F$244))</f>
        <v>0</v>
      </c>
      <c r="U228" s="47">
        <f t="array" ref="U228">SUM(($E228=1)*(U$219=1)*(U$6=core.xy.ptr)*($F228=$F$220:$F$244))</f>
        <v>0</v>
      </c>
      <c r="V228" s="47">
        <f t="array" ref="V228">SUM(($E228=1)*(V$219=1)*(V$6=core.xy.ptr)*($F228=$F$220:$F$244))</f>
        <v>0</v>
      </c>
      <c r="W228" s="47">
        <f t="array" ref="W228">SUM(($E228=1)*(W$219=1)*(W$6=core.xy.ptr)*($F228=$F$220:$F$244))</f>
        <v>0</v>
      </c>
      <c r="X228" s="47">
        <f t="array" ref="X228">SUM(($E228=1)*(X$219=1)*(X$6=core.xy.ptr)*($F228=$F$220:$F$244))</f>
        <v>0</v>
      </c>
      <c r="Y228" s="47">
        <f t="array" ref="Y228">SUM(($E228=1)*(Y$219=1)*(Y$6=core.xy.ptr)*($F228=$F$220:$F$244))</f>
        <v>0</v>
      </c>
      <c r="Z228" s="47">
        <f t="array" ref="Z228">SUM(($E228=1)*(Z$219=1)*(Z$6=core.xy.ptr)*($F228=$F$220:$F$244))</f>
        <v>0</v>
      </c>
      <c r="AA228" s="47">
        <f t="array" ref="AA228">SUM(($E228=1)*(AA$219=1)*(AA$6=core.xy.ptr)*($F228=$F$220:$F$244))</f>
        <v>0</v>
      </c>
      <c r="AB228" s="47">
        <f t="array" ref="AB228">SUM(($E228=1)*(AB$219=1)*(AB$6=core.xy.ptr)*($F228=$F$220:$F$244))</f>
        <v>0</v>
      </c>
      <c r="AC228" s="47">
        <f t="array" ref="AC228">SUM(($E228=1)*(AC$219=1)*(AC$6=core.xy.ptr)*($F228=$F$220:$F$244))</f>
        <v>0</v>
      </c>
      <c r="AD228" s="47">
        <f t="array" ref="AD228">SUM(($E228=1)*(AD$219=1)*(AD$6=core.xy.ptr)*($F228=$F$220:$F$244))</f>
        <v>0</v>
      </c>
      <c r="AE228" s="47">
        <f t="array" ref="AE228">SUM(($E228=1)*(AE$219=1)*(AE$6=core.xy.ptr)*($F228=$F$220:$F$244))</f>
        <v>0</v>
      </c>
      <c r="AF228" s="47">
        <f t="array" ref="AF228">SUM(($E228=1)*(AF$219=1)*(AF$6=core.xy.ptr)*($F228=$F$220:$F$244))</f>
        <v>0</v>
      </c>
      <c r="AG228" s="47">
        <f t="array" ref="AG228">SUM(($E228=1)*(AG$219=1)*(AG$6=core.xy.ptr)*($F228=$F$220:$F$244))</f>
        <v>0</v>
      </c>
      <c r="AH228" s="47">
        <f t="array" ref="AH228">SUM(($E228=1)*(AH$219=1)*(AH$6=core.xy.ptr)*($F228=$F$220:$F$244))</f>
        <v>0</v>
      </c>
      <c r="AI228" s="47">
        <f t="array" ref="AI228">SUM(($E228=1)*(AI$219=1)*(AI$6=core.xy.ptr)*($F228=$F$220:$F$244))</f>
        <v>0</v>
      </c>
      <c r="AJ228" s="47">
        <f t="array" ref="AJ228">SUM(($E228=1)*(AJ$219=1)*(AJ$6=core.xy.ptr)*($F228=$F$220:$F$244))</f>
        <v>0</v>
      </c>
    </row>
    <row r="229" spans="5:36" outlineLevel="2" x14ac:dyDescent="0.3">
      <c r="E229" s="33">
        <f t="shared" si="20"/>
        <v>1</v>
      </c>
      <c r="F229" s="70">
        <v>10</v>
      </c>
      <c r="G229" s="71" t="str">
        <f t="shared" si="21"/>
        <v>Huánuco</v>
      </c>
      <c r="L229" s="47">
        <f t="array" ref="L229">SUM(($E229=1)*(L$219=1)*(L$6=core.xy.ptr)*($F229=$F$220:$F$244))</f>
        <v>0</v>
      </c>
      <c r="M229" s="47">
        <f t="array" ref="M229">SUM(($E229=1)*(M$219=1)*(M$6=core.xy.ptr)*($F229=$F$220:$F$244))</f>
        <v>0</v>
      </c>
      <c r="N229" s="47">
        <f t="array" ref="N229">SUM(($E229=1)*(N$219=1)*(N$6=core.xy.ptr)*($F229=$F$220:$F$244))</f>
        <v>0</v>
      </c>
      <c r="O229" s="47">
        <f t="array" ref="O229">SUM(($E229=1)*(O$219=1)*(O$6=core.xy.ptr)*($F229=$F$220:$F$244))</f>
        <v>0</v>
      </c>
      <c r="P229" s="47">
        <f t="array" ref="P229">SUM(($E229=1)*(P$219=1)*(P$6=core.xy.ptr)*($F229=$F$220:$F$244))</f>
        <v>0</v>
      </c>
      <c r="Q229" s="47">
        <f t="array" ref="Q229">SUM(($E229=1)*(Q$219=1)*(Q$6=core.xy.ptr)*($F229=$F$220:$F$244))</f>
        <v>0</v>
      </c>
      <c r="R229" s="47">
        <f t="array" ref="R229">SUM(($E229=1)*(R$219=1)*(R$6=core.xy.ptr)*($F229=$F$220:$F$244))</f>
        <v>0</v>
      </c>
      <c r="S229" s="47">
        <f t="array" ref="S229">SUM(($E229=1)*(S$219=1)*(S$6=core.xy.ptr)*($F229=$F$220:$F$244))</f>
        <v>0</v>
      </c>
      <c r="T229" s="47">
        <f t="array" ref="T229">SUM(($E229=1)*(T$219=1)*(T$6=core.xy.ptr)*($F229=$F$220:$F$244))</f>
        <v>0</v>
      </c>
      <c r="U229" s="47">
        <f t="array" ref="U229">SUM(($E229=1)*(U$219=1)*(U$6=core.xy.ptr)*($F229=$F$220:$F$244))</f>
        <v>1</v>
      </c>
      <c r="V229" s="47">
        <f t="array" ref="V229">SUM(($E229=1)*(V$219=1)*(V$6=core.xy.ptr)*($F229=$F$220:$F$244))</f>
        <v>0</v>
      </c>
      <c r="W229" s="47">
        <f t="array" ref="W229">SUM(($E229=1)*(W$219=1)*(W$6=core.xy.ptr)*($F229=$F$220:$F$244))</f>
        <v>0</v>
      </c>
      <c r="X229" s="47">
        <f t="array" ref="X229">SUM(($E229=1)*(X$219=1)*(X$6=core.xy.ptr)*($F229=$F$220:$F$244))</f>
        <v>0</v>
      </c>
      <c r="Y229" s="47">
        <f t="array" ref="Y229">SUM(($E229=1)*(Y$219=1)*(Y$6=core.xy.ptr)*($F229=$F$220:$F$244))</f>
        <v>0</v>
      </c>
      <c r="Z229" s="47">
        <f t="array" ref="Z229">SUM(($E229=1)*(Z$219=1)*(Z$6=core.xy.ptr)*($F229=$F$220:$F$244))</f>
        <v>0</v>
      </c>
      <c r="AA229" s="47">
        <f t="array" ref="AA229">SUM(($E229=1)*(AA$219=1)*(AA$6=core.xy.ptr)*($F229=$F$220:$F$244))</f>
        <v>0</v>
      </c>
      <c r="AB229" s="47">
        <f t="array" ref="AB229">SUM(($E229=1)*(AB$219=1)*(AB$6=core.xy.ptr)*($F229=$F$220:$F$244))</f>
        <v>0</v>
      </c>
      <c r="AC229" s="47">
        <f t="array" ref="AC229">SUM(($E229=1)*(AC$219=1)*(AC$6=core.xy.ptr)*($F229=$F$220:$F$244))</f>
        <v>0</v>
      </c>
      <c r="AD229" s="47">
        <f t="array" ref="AD229">SUM(($E229=1)*(AD$219=1)*(AD$6=core.xy.ptr)*($F229=$F$220:$F$244))</f>
        <v>0</v>
      </c>
      <c r="AE229" s="47">
        <f t="array" ref="AE229">SUM(($E229=1)*(AE$219=1)*(AE$6=core.xy.ptr)*($F229=$F$220:$F$244))</f>
        <v>0</v>
      </c>
      <c r="AF229" s="47">
        <f t="array" ref="AF229">SUM(($E229=1)*(AF$219=1)*(AF$6=core.xy.ptr)*($F229=$F$220:$F$244))</f>
        <v>0</v>
      </c>
      <c r="AG229" s="47">
        <f t="array" ref="AG229">SUM(($E229=1)*(AG$219=1)*(AG$6=core.xy.ptr)*($F229=$F$220:$F$244))</f>
        <v>0</v>
      </c>
      <c r="AH229" s="47">
        <f t="array" ref="AH229">SUM(($E229=1)*(AH$219=1)*(AH$6=core.xy.ptr)*($F229=$F$220:$F$244))</f>
        <v>0</v>
      </c>
      <c r="AI229" s="47">
        <f t="array" ref="AI229">SUM(($E229=1)*(AI$219=1)*(AI$6=core.xy.ptr)*($F229=$F$220:$F$244))</f>
        <v>0</v>
      </c>
      <c r="AJ229" s="47">
        <f t="array" ref="AJ229">SUM(($E229=1)*(AJ$219=1)*(AJ$6=core.xy.ptr)*($F229=$F$220:$F$244))</f>
        <v>0</v>
      </c>
    </row>
    <row r="230" spans="5:36" outlineLevel="2" x14ac:dyDescent="0.3">
      <c r="E230" s="33">
        <f t="shared" si="20"/>
        <v>0</v>
      </c>
      <c r="F230" s="70">
        <v>11</v>
      </c>
      <c r="G230" s="71" t="str">
        <f t="shared" si="21"/>
        <v>Ica</v>
      </c>
      <c r="L230" s="47">
        <f t="array" ref="L230">SUM(($E230=1)*(L$219=1)*(L$6=core.xy.ptr)*($F230=$F$220:$F$244))</f>
        <v>0</v>
      </c>
      <c r="M230" s="47">
        <f t="array" ref="M230">SUM(($E230=1)*(M$219=1)*(M$6=core.xy.ptr)*($F230=$F$220:$F$244))</f>
        <v>0</v>
      </c>
      <c r="N230" s="47">
        <f t="array" ref="N230">SUM(($E230=1)*(N$219=1)*(N$6=core.xy.ptr)*($F230=$F$220:$F$244))</f>
        <v>0</v>
      </c>
      <c r="O230" s="47">
        <f t="array" ref="O230">SUM(($E230=1)*(O$219=1)*(O$6=core.xy.ptr)*($F230=$F$220:$F$244))</f>
        <v>0</v>
      </c>
      <c r="P230" s="47">
        <f t="array" ref="P230">SUM(($E230=1)*(P$219=1)*(P$6=core.xy.ptr)*($F230=$F$220:$F$244))</f>
        <v>0</v>
      </c>
      <c r="Q230" s="47">
        <f t="array" ref="Q230">SUM(($E230=1)*(Q$219=1)*(Q$6=core.xy.ptr)*($F230=$F$220:$F$244))</f>
        <v>0</v>
      </c>
      <c r="R230" s="47">
        <f t="array" ref="R230">SUM(($E230=1)*(R$219=1)*(R$6=core.xy.ptr)*($F230=$F$220:$F$244))</f>
        <v>0</v>
      </c>
      <c r="S230" s="47">
        <f t="array" ref="S230">SUM(($E230=1)*(S$219=1)*(S$6=core.xy.ptr)*($F230=$F$220:$F$244))</f>
        <v>0</v>
      </c>
      <c r="T230" s="47">
        <f t="array" ref="T230">SUM(($E230=1)*(T$219=1)*(T$6=core.xy.ptr)*($F230=$F$220:$F$244))</f>
        <v>0</v>
      </c>
      <c r="U230" s="47">
        <f t="array" ref="U230">SUM(($E230=1)*(U$219=1)*(U$6=core.xy.ptr)*($F230=$F$220:$F$244))</f>
        <v>0</v>
      </c>
      <c r="V230" s="47">
        <f t="array" ref="V230">SUM(($E230=1)*(V$219=1)*(V$6=core.xy.ptr)*($F230=$F$220:$F$244))</f>
        <v>0</v>
      </c>
      <c r="W230" s="47">
        <f t="array" ref="W230">SUM(($E230=1)*(W$219=1)*(W$6=core.xy.ptr)*($F230=$F$220:$F$244))</f>
        <v>0</v>
      </c>
      <c r="X230" s="47">
        <f t="array" ref="X230">SUM(($E230=1)*(X$219=1)*(X$6=core.xy.ptr)*($F230=$F$220:$F$244))</f>
        <v>0</v>
      </c>
      <c r="Y230" s="47">
        <f t="array" ref="Y230">SUM(($E230=1)*(Y$219=1)*(Y$6=core.xy.ptr)*($F230=$F$220:$F$244))</f>
        <v>0</v>
      </c>
      <c r="Z230" s="47">
        <f t="array" ref="Z230">SUM(($E230=1)*(Z$219=1)*(Z$6=core.xy.ptr)*($F230=$F$220:$F$244))</f>
        <v>0</v>
      </c>
      <c r="AA230" s="47">
        <f t="array" ref="AA230">SUM(($E230=1)*(AA$219=1)*(AA$6=core.xy.ptr)*($F230=$F$220:$F$244))</f>
        <v>0</v>
      </c>
      <c r="AB230" s="47">
        <f t="array" ref="AB230">SUM(($E230=1)*(AB$219=1)*(AB$6=core.xy.ptr)*($F230=$F$220:$F$244))</f>
        <v>0</v>
      </c>
      <c r="AC230" s="47">
        <f t="array" ref="AC230">SUM(($E230=1)*(AC$219=1)*(AC$6=core.xy.ptr)*($F230=$F$220:$F$244))</f>
        <v>0</v>
      </c>
      <c r="AD230" s="47">
        <f t="array" ref="AD230">SUM(($E230=1)*(AD$219=1)*(AD$6=core.xy.ptr)*($F230=$F$220:$F$244))</f>
        <v>0</v>
      </c>
      <c r="AE230" s="47">
        <f t="array" ref="AE230">SUM(($E230=1)*(AE$219=1)*(AE$6=core.xy.ptr)*($F230=$F$220:$F$244))</f>
        <v>0</v>
      </c>
      <c r="AF230" s="47">
        <f t="array" ref="AF230">SUM(($E230=1)*(AF$219=1)*(AF$6=core.xy.ptr)*($F230=$F$220:$F$244))</f>
        <v>0</v>
      </c>
      <c r="AG230" s="47">
        <f t="array" ref="AG230">SUM(($E230=1)*(AG$219=1)*(AG$6=core.xy.ptr)*($F230=$F$220:$F$244))</f>
        <v>0</v>
      </c>
      <c r="AH230" s="47">
        <f t="array" ref="AH230">SUM(($E230=1)*(AH$219=1)*(AH$6=core.xy.ptr)*($F230=$F$220:$F$244))</f>
        <v>0</v>
      </c>
      <c r="AI230" s="47">
        <f t="array" ref="AI230">SUM(($E230=1)*(AI$219=1)*(AI$6=core.xy.ptr)*($F230=$F$220:$F$244))</f>
        <v>0</v>
      </c>
      <c r="AJ230" s="47">
        <f t="array" ref="AJ230">SUM(($E230=1)*(AJ$219=1)*(AJ$6=core.xy.ptr)*($F230=$F$220:$F$244))</f>
        <v>0</v>
      </c>
    </row>
    <row r="231" spans="5:36" outlineLevel="2" x14ac:dyDescent="0.3">
      <c r="E231" s="33">
        <f t="shared" si="20"/>
        <v>0</v>
      </c>
      <c r="F231" s="70">
        <v>12</v>
      </c>
      <c r="G231" s="71" t="str">
        <f t="shared" si="21"/>
        <v>Junín</v>
      </c>
      <c r="L231" s="47">
        <f t="array" ref="L231">SUM(($E231=1)*(L$219=1)*(L$6=core.xy.ptr)*($F231=$F$220:$F$244))</f>
        <v>0</v>
      </c>
      <c r="M231" s="47">
        <f t="array" ref="M231">SUM(($E231=1)*(M$219=1)*(M$6=core.xy.ptr)*($F231=$F$220:$F$244))</f>
        <v>0</v>
      </c>
      <c r="N231" s="47">
        <f t="array" ref="N231">SUM(($E231=1)*(N$219=1)*(N$6=core.xy.ptr)*($F231=$F$220:$F$244))</f>
        <v>0</v>
      </c>
      <c r="O231" s="47">
        <f t="array" ref="O231">SUM(($E231=1)*(O$219=1)*(O$6=core.xy.ptr)*($F231=$F$220:$F$244))</f>
        <v>0</v>
      </c>
      <c r="P231" s="47">
        <f t="array" ref="P231">SUM(($E231=1)*(P$219=1)*(P$6=core.xy.ptr)*($F231=$F$220:$F$244))</f>
        <v>0</v>
      </c>
      <c r="Q231" s="47">
        <f t="array" ref="Q231">SUM(($E231=1)*(Q$219=1)*(Q$6=core.xy.ptr)*($F231=$F$220:$F$244))</f>
        <v>0</v>
      </c>
      <c r="R231" s="47">
        <f t="array" ref="R231">SUM(($E231=1)*(R$219=1)*(R$6=core.xy.ptr)*($F231=$F$220:$F$244))</f>
        <v>0</v>
      </c>
      <c r="S231" s="47">
        <f t="array" ref="S231">SUM(($E231=1)*(S$219=1)*(S$6=core.xy.ptr)*($F231=$F$220:$F$244))</f>
        <v>0</v>
      </c>
      <c r="T231" s="47">
        <f t="array" ref="T231">SUM(($E231=1)*(T$219=1)*(T$6=core.xy.ptr)*($F231=$F$220:$F$244))</f>
        <v>0</v>
      </c>
      <c r="U231" s="47">
        <f t="array" ref="U231">SUM(($E231=1)*(U$219=1)*(U$6=core.xy.ptr)*($F231=$F$220:$F$244))</f>
        <v>0</v>
      </c>
      <c r="V231" s="47">
        <f t="array" ref="V231">SUM(($E231=1)*(V$219=1)*(V$6=core.xy.ptr)*($F231=$F$220:$F$244))</f>
        <v>0</v>
      </c>
      <c r="W231" s="47">
        <f t="array" ref="W231">SUM(($E231=1)*(W$219=1)*(W$6=core.xy.ptr)*($F231=$F$220:$F$244))</f>
        <v>0</v>
      </c>
      <c r="X231" s="47">
        <f t="array" ref="X231">SUM(($E231=1)*(X$219=1)*(X$6=core.xy.ptr)*($F231=$F$220:$F$244))</f>
        <v>0</v>
      </c>
      <c r="Y231" s="47">
        <f t="array" ref="Y231">SUM(($E231=1)*(Y$219=1)*(Y$6=core.xy.ptr)*($F231=$F$220:$F$244))</f>
        <v>0</v>
      </c>
      <c r="Z231" s="47">
        <f t="array" ref="Z231">SUM(($E231=1)*(Z$219=1)*(Z$6=core.xy.ptr)*($F231=$F$220:$F$244))</f>
        <v>0</v>
      </c>
      <c r="AA231" s="47">
        <f t="array" ref="AA231">SUM(($E231=1)*(AA$219=1)*(AA$6=core.xy.ptr)*($F231=$F$220:$F$244))</f>
        <v>0</v>
      </c>
      <c r="AB231" s="47">
        <f t="array" ref="AB231">SUM(($E231=1)*(AB$219=1)*(AB$6=core.xy.ptr)*($F231=$F$220:$F$244))</f>
        <v>0</v>
      </c>
      <c r="AC231" s="47">
        <f t="array" ref="AC231">SUM(($E231=1)*(AC$219=1)*(AC$6=core.xy.ptr)*($F231=$F$220:$F$244))</f>
        <v>0</v>
      </c>
      <c r="AD231" s="47">
        <f t="array" ref="AD231">SUM(($E231=1)*(AD$219=1)*(AD$6=core.xy.ptr)*($F231=$F$220:$F$244))</f>
        <v>0</v>
      </c>
      <c r="AE231" s="47">
        <f t="array" ref="AE231">SUM(($E231=1)*(AE$219=1)*(AE$6=core.xy.ptr)*($F231=$F$220:$F$244))</f>
        <v>0</v>
      </c>
      <c r="AF231" s="47">
        <f t="array" ref="AF231">SUM(($E231=1)*(AF$219=1)*(AF$6=core.xy.ptr)*($F231=$F$220:$F$244))</f>
        <v>0</v>
      </c>
      <c r="AG231" s="47">
        <f t="array" ref="AG231">SUM(($E231=1)*(AG$219=1)*(AG$6=core.xy.ptr)*($F231=$F$220:$F$244))</f>
        <v>0</v>
      </c>
      <c r="AH231" s="47">
        <f t="array" ref="AH231">SUM(($E231=1)*(AH$219=1)*(AH$6=core.xy.ptr)*($F231=$F$220:$F$244))</f>
        <v>0</v>
      </c>
      <c r="AI231" s="47">
        <f t="array" ref="AI231">SUM(($E231=1)*(AI$219=1)*(AI$6=core.xy.ptr)*($F231=$F$220:$F$244))</f>
        <v>0</v>
      </c>
      <c r="AJ231" s="47">
        <f t="array" ref="AJ231">SUM(($E231=1)*(AJ$219=1)*(AJ$6=core.xy.ptr)*($F231=$F$220:$F$244))</f>
        <v>0</v>
      </c>
    </row>
    <row r="232" spans="5:36" outlineLevel="2" x14ac:dyDescent="0.3">
      <c r="E232" s="33">
        <f t="shared" si="20"/>
        <v>0</v>
      </c>
      <c r="F232" s="70">
        <v>13</v>
      </c>
      <c r="G232" s="71" t="str">
        <f t="shared" si="21"/>
        <v>La Libertad</v>
      </c>
      <c r="L232" s="47">
        <f t="array" ref="L232">SUM(($E232=1)*(L$219=1)*(L$6=core.xy.ptr)*($F232=$F$220:$F$244))</f>
        <v>0</v>
      </c>
      <c r="M232" s="47">
        <f t="array" ref="M232">SUM(($E232=1)*(M$219=1)*(M$6=core.xy.ptr)*($F232=$F$220:$F$244))</f>
        <v>0</v>
      </c>
      <c r="N232" s="47">
        <f t="array" ref="N232">SUM(($E232=1)*(N$219=1)*(N$6=core.xy.ptr)*($F232=$F$220:$F$244))</f>
        <v>0</v>
      </c>
      <c r="O232" s="47">
        <f t="array" ref="O232">SUM(($E232=1)*(O$219=1)*(O$6=core.xy.ptr)*($F232=$F$220:$F$244))</f>
        <v>0</v>
      </c>
      <c r="P232" s="47">
        <f t="array" ref="P232">SUM(($E232=1)*(P$219=1)*(P$6=core.xy.ptr)*($F232=$F$220:$F$244))</f>
        <v>0</v>
      </c>
      <c r="Q232" s="47">
        <f t="array" ref="Q232">SUM(($E232=1)*(Q$219=1)*(Q$6=core.xy.ptr)*($F232=$F$220:$F$244))</f>
        <v>0</v>
      </c>
      <c r="R232" s="47">
        <f t="array" ref="R232">SUM(($E232=1)*(R$219=1)*(R$6=core.xy.ptr)*($F232=$F$220:$F$244))</f>
        <v>0</v>
      </c>
      <c r="S232" s="47">
        <f t="array" ref="S232">SUM(($E232=1)*(S$219=1)*(S$6=core.xy.ptr)*($F232=$F$220:$F$244))</f>
        <v>0</v>
      </c>
      <c r="T232" s="47">
        <f t="array" ref="T232">SUM(($E232=1)*(T$219=1)*(T$6=core.xy.ptr)*($F232=$F$220:$F$244))</f>
        <v>0</v>
      </c>
      <c r="U232" s="47">
        <f t="array" ref="U232">SUM(($E232=1)*(U$219=1)*(U$6=core.xy.ptr)*($F232=$F$220:$F$244))</f>
        <v>0</v>
      </c>
      <c r="V232" s="47">
        <f t="array" ref="V232">SUM(($E232=1)*(V$219=1)*(V$6=core.xy.ptr)*($F232=$F$220:$F$244))</f>
        <v>0</v>
      </c>
      <c r="W232" s="47">
        <f t="array" ref="W232">SUM(($E232=1)*(W$219=1)*(W$6=core.xy.ptr)*($F232=$F$220:$F$244))</f>
        <v>0</v>
      </c>
      <c r="X232" s="47">
        <f t="array" ref="X232">SUM(($E232=1)*(X$219=1)*(X$6=core.xy.ptr)*($F232=$F$220:$F$244))</f>
        <v>0</v>
      </c>
      <c r="Y232" s="47">
        <f t="array" ref="Y232">SUM(($E232=1)*(Y$219=1)*(Y$6=core.xy.ptr)*($F232=$F$220:$F$244))</f>
        <v>0</v>
      </c>
      <c r="Z232" s="47">
        <f t="array" ref="Z232">SUM(($E232=1)*(Z$219=1)*(Z$6=core.xy.ptr)*($F232=$F$220:$F$244))</f>
        <v>0</v>
      </c>
      <c r="AA232" s="47">
        <f t="array" ref="AA232">SUM(($E232=1)*(AA$219=1)*(AA$6=core.xy.ptr)*($F232=$F$220:$F$244))</f>
        <v>0</v>
      </c>
      <c r="AB232" s="47">
        <f t="array" ref="AB232">SUM(($E232=1)*(AB$219=1)*(AB$6=core.xy.ptr)*($F232=$F$220:$F$244))</f>
        <v>0</v>
      </c>
      <c r="AC232" s="47">
        <f t="array" ref="AC232">SUM(($E232=1)*(AC$219=1)*(AC$6=core.xy.ptr)*($F232=$F$220:$F$244))</f>
        <v>0</v>
      </c>
      <c r="AD232" s="47">
        <f t="array" ref="AD232">SUM(($E232=1)*(AD$219=1)*(AD$6=core.xy.ptr)*($F232=$F$220:$F$244))</f>
        <v>0</v>
      </c>
      <c r="AE232" s="47">
        <f t="array" ref="AE232">SUM(($E232=1)*(AE$219=1)*(AE$6=core.xy.ptr)*($F232=$F$220:$F$244))</f>
        <v>0</v>
      </c>
      <c r="AF232" s="47">
        <f t="array" ref="AF232">SUM(($E232=1)*(AF$219=1)*(AF$6=core.xy.ptr)*($F232=$F$220:$F$244))</f>
        <v>0</v>
      </c>
      <c r="AG232" s="47">
        <f t="array" ref="AG232">SUM(($E232=1)*(AG$219=1)*(AG$6=core.xy.ptr)*($F232=$F$220:$F$244))</f>
        <v>0</v>
      </c>
      <c r="AH232" s="47">
        <f t="array" ref="AH232">SUM(($E232=1)*(AH$219=1)*(AH$6=core.xy.ptr)*($F232=$F$220:$F$244))</f>
        <v>0</v>
      </c>
      <c r="AI232" s="47">
        <f t="array" ref="AI232">SUM(($E232=1)*(AI$219=1)*(AI$6=core.xy.ptr)*($F232=$F$220:$F$244))</f>
        <v>0</v>
      </c>
      <c r="AJ232" s="47">
        <f t="array" ref="AJ232">SUM(($E232=1)*(AJ$219=1)*(AJ$6=core.xy.ptr)*($F232=$F$220:$F$244))</f>
        <v>0</v>
      </c>
    </row>
    <row r="233" spans="5:36" outlineLevel="2" x14ac:dyDescent="0.3">
      <c r="E233" s="33">
        <f t="shared" si="20"/>
        <v>0</v>
      </c>
      <c r="F233" s="70">
        <v>14</v>
      </c>
      <c r="G233" s="71" t="str">
        <f t="shared" si="21"/>
        <v>Lambayeque</v>
      </c>
      <c r="L233" s="47">
        <f t="array" ref="L233">SUM(($E233=1)*(L$219=1)*(L$6=core.xy.ptr)*($F233=$F$220:$F$244))</f>
        <v>0</v>
      </c>
      <c r="M233" s="47">
        <f t="array" ref="M233">SUM(($E233=1)*(M$219=1)*(M$6=core.xy.ptr)*($F233=$F$220:$F$244))</f>
        <v>0</v>
      </c>
      <c r="N233" s="47">
        <f t="array" ref="N233">SUM(($E233=1)*(N$219=1)*(N$6=core.xy.ptr)*($F233=$F$220:$F$244))</f>
        <v>0</v>
      </c>
      <c r="O233" s="47">
        <f t="array" ref="O233">SUM(($E233=1)*(O$219=1)*(O$6=core.xy.ptr)*($F233=$F$220:$F$244))</f>
        <v>0</v>
      </c>
      <c r="P233" s="47">
        <f t="array" ref="P233">SUM(($E233=1)*(P$219=1)*(P$6=core.xy.ptr)*($F233=$F$220:$F$244))</f>
        <v>0</v>
      </c>
      <c r="Q233" s="47">
        <f t="array" ref="Q233">SUM(($E233=1)*(Q$219=1)*(Q$6=core.xy.ptr)*($F233=$F$220:$F$244))</f>
        <v>0</v>
      </c>
      <c r="R233" s="47">
        <f t="array" ref="R233">SUM(($E233=1)*(R$219=1)*(R$6=core.xy.ptr)*($F233=$F$220:$F$244))</f>
        <v>0</v>
      </c>
      <c r="S233" s="47">
        <f t="array" ref="S233">SUM(($E233=1)*(S$219=1)*(S$6=core.xy.ptr)*($F233=$F$220:$F$244))</f>
        <v>0</v>
      </c>
      <c r="T233" s="47">
        <f t="array" ref="T233">SUM(($E233=1)*(T$219=1)*(T$6=core.xy.ptr)*($F233=$F$220:$F$244))</f>
        <v>0</v>
      </c>
      <c r="U233" s="47">
        <f t="array" ref="U233">SUM(($E233=1)*(U$219=1)*(U$6=core.xy.ptr)*($F233=$F$220:$F$244))</f>
        <v>0</v>
      </c>
      <c r="V233" s="47">
        <f t="array" ref="V233">SUM(($E233=1)*(V$219=1)*(V$6=core.xy.ptr)*($F233=$F$220:$F$244))</f>
        <v>0</v>
      </c>
      <c r="W233" s="47">
        <f t="array" ref="W233">SUM(($E233=1)*(W$219=1)*(W$6=core.xy.ptr)*($F233=$F$220:$F$244))</f>
        <v>0</v>
      </c>
      <c r="X233" s="47">
        <f t="array" ref="X233">SUM(($E233=1)*(X$219=1)*(X$6=core.xy.ptr)*($F233=$F$220:$F$244))</f>
        <v>0</v>
      </c>
      <c r="Y233" s="47">
        <f t="array" ref="Y233">SUM(($E233=1)*(Y$219=1)*(Y$6=core.xy.ptr)*($F233=$F$220:$F$244))</f>
        <v>0</v>
      </c>
      <c r="Z233" s="47">
        <f t="array" ref="Z233">SUM(($E233=1)*(Z$219=1)*(Z$6=core.xy.ptr)*($F233=$F$220:$F$244))</f>
        <v>0</v>
      </c>
      <c r="AA233" s="47">
        <f t="array" ref="AA233">SUM(($E233=1)*(AA$219=1)*(AA$6=core.xy.ptr)*($F233=$F$220:$F$244))</f>
        <v>0</v>
      </c>
      <c r="AB233" s="47">
        <f t="array" ref="AB233">SUM(($E233=1)*(AB$219=1)*(AB$6=core.xy.ptr)*($F233=$F$220:$F$244))</f>
        <v>0</v>
      </c>
      <c r="AC233" s="47">
        <f t="array" ref="AC233">SUM(($E233=1)*(AC$219=1)*(AC$6=core.xy.ptr)*($F233=$F$220:$F$244))</f>
        <v>0</v>
      </c>
      <c r="AD233" s="47">
        <f t="array" ref="AD233">SUM(($E233=1)*(AD$219=1)*(AD$6=core.xy.ptr)*($F233=$F$220:$F$244))</f>
        <v>0</v>
      </c>
      <c r="AE233" s="47">
        <f t="array" ref="AE233">SUM(($E233=1)*(AE$219=1)*(AE$6=core.xy.ptr)*($F233=$F$220:$F$244))</f>
        <v>0</v>
      </c>
      <c r="AF233" s="47">
        <f t="array" ref="AF233">SUM(($E233=1)*(AF$219=1)*(AF$6=core.xy.ptr)*($F233=$F$220:$F$244))</f>
        <v>0</v>
      </c>
      <c r="AG233" s="47">
        <f t="array" ref="AG233">SUM(($E233=1)*(AG$219=1)*(AG$6=core.xy.ptr)*($F233=$F$220:$F$244))</f>
        <v>0</v>
      </c>
      <c r="AH233" s="47">
        <f t="array" ref="AH233">SUM(($E233=1)*(AH$219=1)*(AH$6=core.xy.ptr)*($F233=$F$220:$F$244))</f>
        <v>0</v>
      </c>
      <c r="AI233" s="47">
        <f t="array" ref="AI233">SUM(($E233=1)*(AI$219=1)*(AI$6=core.xy.ptr)*($F233=$F$220:$F$244))</f>
        <v>0</v>
      </c>
      <c r="AJ233" s="47">
        <f t="array" ref="AJ233">SUM(($E233=1)*(AJ$219=1)*(AJ$6=core.xy.ptr)*($F233=$F$220:$F$244))</f>
        <v>0</v>
      </c>
    </row>
    <row r="234" spans="5:36" outlineLevel="2" x14ac:dyDescent="0.3">
      <c r="E234" s="33">
        <f t="shared" si="20"/>
        <v>0</v>
      </c>
      <c r="F234" s="70">
        <v>15</v>
      </c>
      <c r="G234" s="71" t="str">
        <f t="shared" si="21"/>
        <v>Lima</v>
      </c>
      <c r="L234" s="47">
        <f t="array" ref="L234">SUM(($E234=1)*(L$219=1)*(L$6=core.xy.ptr)*($F234=$F$220:$F$244))</f>
        <v>0</v>
      </c>
      <c r="M234" s="47">
        <f t="array" ref="M234">SUM(($E234=1)*(M$219=1)*(M$6=core.xy.ptr)*($F234=$F$220:$F$244))</f>
        <v>0</v>
      </c>
      <c r="N234" s="47">
        <f t="array" ref="N234">SUM(($E234=1)*(N$219=1)*(N$6=core.xy.ptr)*($F234=$F$220:$F$244))</f>
        <v>0</v>
      </c>
      <c r="O234" s="47">
        <f t="array" ref="O234">SUM(($E234=1)*(O$219=1)*(O$6=core.xy.ptr)*($F234=$F$220:$F$244))</f>
        <v>0</v>
      </c>
      <c r="P234" s="47">
        <f t="array" ref="P234">SUM(($E234=1)*(P$219=1)*(P$6=core.xy.ptr)*($F234=$F$220:$F$244))</f>
        <v>0</v>
      </c>
      <c r="Q234" s="47">
        <f t="array" ref="Q234">SUM(($E234=1)*(Q$219=1)*(Q$6=core.xy.ptr)*($F234=$F$220:$F$244))</f>
        <v>0</v>
      </c>
      <c r="R234" s="47">
        <f t="array" ref="R234">SUM(($E234=1)*(R$219=1)*(R$6=core.xy.ptr)*($F234=$F$220:$F$244))</f>
        <v>0</v>
      </c>
      <c r="S234" s="47">
        <f t="array" ref="S234">SUM(($E234=1)*(S$219=1)*(S$6=core.xy.ptr)*($F234=$F$220:$F$244))</f>
        <v>0</v>
      </c>
      <c r="T234" s="47">
        <f t="array" ref="T234">SUM(($E234=1)*(T$219=1)*(T$6=core.xy.ptr)*($F234=$F$220:$F$244))</f>
        <v>0</v>
      </c>
      <c r="U234" s="47">
        <f t="array" ref="U234">SUM(($E234=1)*(U$219=1)*(U$6=core.xy.ptr)*($F234=$F$220:$F$244))</f>
        <v>0</v>
      </c>
      <c r="V234" s="47">
        <f t="array" ref="V234">SUM(($E234=1)*(V$219=1)*(V$6=core.xy.ptr)*($F234=$F$220:$F$244))</f>
        <v>0</v>
      </c>
      <c r="W234" s="47">
        <f t="array" ref="W234">SUM(($E234=1)*(W$219=1)*(W$6=core.xy.ptr)*($F234=$F$220:$F$244))</f>
        <v>0</v>
      </c>
      <c r="X234" s="47">
        <f t="array" ref="X234">SUM(($E234=1)*(X$219=1)*(X$6=core.xy.ptr)*($F234=$F$220:$F$244))</f>
        <v>0</v>
      </c>
      <c r="Y234" s="47">
        <f t="array" ref="Y234">SUM(($E234=1)*(Y$219=1)*(Y$6=core.xy.ptr)*($F234=$F$220:$F$244))</f>
        <v>0</v>
      </c>
      <c r="Z234" s="47">
        <f t="array" ref="Z234">SUM(($E234=1)*(Z$219=1)*(Z$6=core.xy.ptr)*($F234=$F$220:$F$244))</f>
        <v>0</v>
      </c>
      <c r="AA234" s="47">
        <f t="array" ref="AA234">SUM(($E234=1)*(AA$219=1)*(AA$6=core.xy.ptr)*($F234=$F$220:$F$244))</f>
        <v>0</v>
      </c>
      <c r="AB234" s="47">
        <f t="array" ref="AB234">SUM(($E234=1)*(AB$219=1)*(AB$6=core.xy.ptr)*($F234=$F$220:$F$244))</f>
        <v>0</v>
      </c>
      <c r="AC234" s="47">
        <f t="array" ref="AC234">SUM(($E234=1)*(AC$219=1)*(AC$6=core.xy.ptr)*($F234=$F$220:$F$244))</f>
        <v>0</v>
      </c>
      <c r="AD234" s="47">
        <f t="array" ref="AD234">SUM(($E234=1)*(AD$219=1)*(AD$6=core.xy.ptr)*($F234=$F$220:$F$244))</f>
        <v>0</v>
      </c>
      <c r="AE234" s="47">
        <f t="array" ref="AE234">SUM(($E234=1)*(AE$219=1)*(AE$6=core.xy.ptr)*($F234=$F$220:$F$244))</f>
        <v>0</v>
      </c>
      <c r="AF234" s="47">
        <f t="array" ref="AF234">SUM(($E234=1)*(AF$219=1)*(AF$6=core.xy.ptr)*($F234=$F$220:$F$244))</f>
        <v>0</v>
      </c>
      <c r="AG234" s="47">
        <f t="array" ref="AG234">SUM(($E234=1)*(AG$219=1)*(AG$6=core.xy.ptr)*($F234=$F$220:$F$244))</f>
        <v>0</v>
      </c>
      <c r="AH234" s="47">
        <f t="array" ref="AH234">SUM(($E234=1)*(AH$219=1)*(AH$6=core.xy.ptr)*($F234=$F$220:$F$244))</f>
        <v>0</v>
      </c>
      <c r="AI234" s="47">
        <f t="array" ref="AI234">SUM(($E234=1)*(AI$219=1)*(AI$6=core.xy.ptr)*($F234=$F$220:$F$244))</f>
        <v>0</v>
      </c>
      <c r="AJ234" s="47">
        <f t="array" ref="AJ234">SUM(($E234=1)*(AJ$219=1)*(AJ$6=core.xy.ptr)*($F234=$F$220:$F$244))</f>
        <v>0</v>
      </c>
    </row>
    <row r="235" spans="5:36" outlineLevel="2" x14ac:dyDescent="0.3">
      <c r="E235" s="33">
        <f t="shared" si="20"/>
        <v>1</v>
      </c>
      <c r="F235" s="70">
        <v>16</v>
      </c>
      <c r="G235" s="71" t="str">
        <f t="shared" si="21"/>
        <v>Loreto</v>
      </c>
      <c r="L235" s="47">
        <f t="array" ref="L235">SUM(($E235=1)*(L$219=1)*(L$6=core.xy.ptr)*($F235=$F$220:$F$244))</f>
        <v>0</v>
      </c>
      <c r="M235" s="47">
        <f t="array" ref="M235">SUM(($E235=1)*(M$219=1)*(M$6=core.xy.ptr)*($F235=$F$220:$F$244))</f>
        <v>0</v>
      </c>
      <c r="N235" s="47">
        <f t="array" ref="N235">SUM(($E235=1)*(N$219=1)*(N$6=core.xy.ptr)*($F235=$F$220:$F$244))</f>
        <v>0</v>
      </c>
      <c r="O235" s="47">
        <f t="array" ref="O235">SUM(($E235=1)*(O$219=1)*(O$6=core.xy.ptr)*($F235=$F$220:$F$244))</f>
        <v>0</v>
      </c>
      <c r="P235" s="47">
        <f t="array" ref="P235">SUM(($E235=1)*(P$219=1)*(P$6=core.xy.ptr)*($F235=$F$220:$F$244))</f>
        <v>0</v>
      </c>
      <c r="Q235" s="47">
        <f t="array" ref="Q235">SUM(($E235=1)*(Q$219=1)*(Q$6=core.xy.ptr)*($F235=$F$220:$F$244))</f>
        <v>0</v>
      </c>
      <c r="R235" s="47">
        <f t="array" ref="R235">SUM(($E235=1)*(R$219=1)*(R$6=core.xy.ptr)*($F235=$F$220:$F$244))</f>
        <v>0</v>
      </c>
      <c r="S235" s="47">
        <f t="array" ref="S235">SUM(($E235=1)*(S$219=1)*(S$6=core.xy.ptr)*($F235=$F$220:$F$244))</f>
        <v>0</v>
      </c>
      <c r="T235" s="47">
        <f t="array" ref="T235">SUM(($E235=1)*(T$219=1)*(T$6=core.xy.ptr)*($F235=$F$220:$F$244))</f>
        <v>0</v>
      </c>
      <c r="U235" s="47">
        <f t="array" ref="U235">SUM(($E235=1)*(U$219=1)*(U$6=core.xy.ptr)*($F235=$F$220:$F$244))</f>
        <v>0</v>
      </c>
      <c r="V235" s="47">
        <f t="array" ref="V235">SUM(($E235=1)*(V$219=1)*(V$6=core.xy.ptr)*($F235=$F$220:$F$244))</f>
        <v>0</v>
      </c>
      <c r="W235" s="47">
        <f t="array" ref="W235">SUM(($E235=1)*(W$219=1)*(W$6=core.xy.ptr)*($F235=$F$220:$F$244))</f>
        <v>0</v>
      </c>
      <c r="X235" s="47">
        <f t="array" ref="X235">SUM(($E235=1)*(X$219=1)*(X$6=core.xy.ptr)*($F235=$F$220:$F$244))</f>
        <v>0</v>
      </c>
      <c r="Y235" s="47">
        <f t="array" ref="Y235">SUM(($E235=1)*(Y$219=1)*(Y$6=core.xy.ptr)*($F235=$F$220:$F$244))</f>
        <v>0</v>
      </c>
      <c r="Z235" s="47">
        <f t="array" ref="Z235">SUM(($E235=1)*(Z$219=1)*(Z$6=core.xy.ptr)*($F235=$F$220:$F$244))</f>
        <v>0</v>
      </c>
      <c r="AA235" s="47">
        <f t="array" ref="AA235">SUM(($E235=1)*(AA$219=1)*(AA$6=core.xy.ptr)*($F235=$F$220:$F$244))</f>
        <v>1</v>
      </c>
      <c r="AB235" s="47">
        <f t="array" ref="AB235">SUM(($E235=1)*(AB$219=1)*(AB$6=core.xy.ptr)*($F235=$F$220:$F$244))</f>
        <v>0</v>
      </c>
      <c r="AC235" s="47">
        <f t="array" ref="AC235">SUM(($E235=1)*(AC$219=1)*(AC$6=core.xy.ptr)*($F235=$F$220:$F$244))</f>
        <v>0</v>
      </c>
      <c r="AD235" s="47">
        <f t="array" ref="AD235">SUM(($E235=1)*(AD$219=1)*(AD$6=core.xy.ptr)*($F235=$F$220:$F$244))</f>
        <v>0</v>
      </c>
      <c r="AE235" s="47">
        <f t="array" ref="AE235">SUM(($E235=1)*(AE$219=1)*(AE$6=core.xy.ptr)*($F235=$F$220:$F$244))</f>
        <v>0</v>
      </c>
      <c r="AF235" s="47">
        <f t="array" ref="AF235">SUM(($E235=1)*(AF$219=1)*(AF$6=core.xy.ptr)*($F235=$F$220:$F$244))</f>
        <v>0</v>
      </c>
      <c r="AG235" s="47">
        <f t="array" ref="AG235">SUM(($E235=1)*(AG$219=1)*(AG$6=core.xy.ptr)*($F235=$F$220:$F$244))</f>
        <v>0</v>
      </c>
      <c r="AH235" s="47">
        <f t="array" ref="AH235">SUM(($E235=1)*(AH$219=1)*(AH$6=core.xy.ptr)*($F235=$F$220:$F$244))</f>
        <v>0</v>
      </c>
      <c r="AI235" s="47">
        <f t="array" ref="AI235">SUM(($E235=1)*(AI$219=1)*(AI$6=core.xy.ptr)*($F235=$F$220:$F$244))</f>
        <v>0</v>
      </c>
      <c r="AJ235" s="47">
        <f t="array" ref="AJ235">SUM(($E235=1)*(AJ$219=1)*(AJ$6=core.xy.ptr)*($F235=$F$220:$F$244))</f>
        <v>0</v>
      </c>
    </row>
    <row r="236" spans="5:36" outlineLevel="2" x14ac:dyDescent="0.3">
      <c r="E236" s="33">
        <f t="shared" si="20"/>
        <v>0</v>
      </c>
      <c r="F236" s="70">
        <v>17</v>
      </c>
      <c r="G236" s="71" t="str">
        <f t="shared" si="21"/>
        <v>Madre de Dios</v>
      </c>
      <c r="L236" s="47">
        <f t="array" ref="L236">SUM(($E236=1)*(L$219=1)*(L$6=core.xy.ptr)*($F236=$F$220:$F$244))</f>
        <v>0</v>
      </c>
      <c r="M236" s="47">
        <f t="array" ref="M236">SUM(($E236=1)*(M$219=1)*(M$6=core.xy.ptr)*($F236=$F$220:$F$244))</f>
        <v>0</v>
      </c>
      <c r="N236" s="47">
        <f t="array" ref="N236">SUM(($E236=1)*(N$219=1)*(N$6=core.xy.ptr)*($F236=$F$220:$F$244))</f>
        <v>0</v>
      </c>
      <c r="O236" s="47">
        <f t="array" ref="O236">SUM(($E236=1)*(O$219=1)*(O$6=core.xy.ptr)*($F236=$F$220:$F$244))</f>
        <v>0</v>
      </c>
      <c r="P236" s="47">
        <f t="array" ref="P236">SUM(($E236=1)*(P$219=1)*(P$6=core.xy.ptr)*($F236=$F$220:$F$244))</f>
        <v>0</v>
      </c>
      <c r="Q236" s="47">
        <f t="array" ref="Q236">SUM(($E236=1)*(Q$219=1)*(Q$6=core.xy.ptr)*($F236=$F$220:$F$244))</f>
        <v>0</v>
      </c>
      <c r="R236" s="47">
        <f t="array" ref="R236">SUM(($E236=1)*(R$219=1)*(R$6=core.xy.ptr)*($F236=$F$220:$F$244))</f>
        <v>0</v>
      </c>
      <c r="S236" s="47">
        <f t="array" ref="S236">SUM(($E236=1)*(S$219=1)*(S$6=core.xy.ptr)*($F236=$F$220:$F$244))</f>
        <v>0</v>
      </c>
      <c r="T236" s="47">
        <f t="array" ref="T236">SUM(($E236=1)*(T$219=1)*(T$6=core.xy.ptr)*($F236=$F$220:$F$244))</f>
        <v>0</v>
      </c>
      <c r="U236" s="47">
        <f t="array" ref="U236">SUM(($E236=1)*(U$219=1)*(U$6=core.xy.ptr)*($F236=$F$220:$F$244))</f>
        <v>0</v>
      </c>
      <c r="V236" s="47">
        <f t="array" ref="V236">SUM(($E236=1)*(V$219=1)*(V$6=core.xy.ptr)*($F236=$F$220:$F$244))</f>
        <v>0</v>
      </c>
      <c r="W236" s="47">
        <f t="array" ref="W236">SUM(($E236=1)*(W$219=1)*(W$6=core.xy.ptr)*($F236=$F$220:$F$244))</f>
        <v>0</v>
      </c>
      <c r="X236" s="47">
        <f t="array" ref="X236">SUM(($E236=1)*(X$219=1)*(X$6=core.xy.ptr)*($F236=$F$220:$F$244))</f>
        <v>0</v>
      </c>
      <c r="Y236" s="47">
        <f t="array" ref="Y236">SUM(($E236=1)*(Y$219=1)*(Y$6=core.xy.ptr)*($F236=$F$220:$F$244))</f>
        <v>0</v>
      </c>
      <c r="Z236" s="47">
        <f t="array" ref="Z236">SUM(($E236=1)*(Z$219=1)*(Z$6=core.xy.ptr)*($F236=$F$220:$F$244))</f>
        <v>0</v>
      </c>
      <c r="AA236" s="47">
        <f t="array" ref="AA236">SUM(($E236=1)*(AA$219=1)*(AA$6=core.xy.ptr)*($F236=$F$220:$F$244))</f>
        <v>0</v>
      </c>
      <c r="AB236" s="47">
        <f t="array" ref="AB236">SUM(($E236=1)*(AB$219=1)*(AB$6=core.xy.ptr)*($F236=$F$220:$F$244))</f>
        <v>0</v>
      </c>
      <c r="AC236" s="47">
        <f t="array" ref="AC236">SUM(($E236=1)*(AC$219=1)*(AC$6=core.xy.ptr)*($F236=$F$220:$F$244))</f>
        <v>0</v>
      </c>
      <c r="AD236" s="47">
        <f t="array" ref="AD236">SUM(($E236=1)*(AD$219=1)*(AD$6=core.xy.ptr)*($F236=$F$220:$F$244))</f>
        <v>0</v>
      </c>
      <c r="AE236" s="47">
        <f t="array" ref="AE236">SUM(($E236=1)*(AE$219=1)*(AE$6=core.xy.ptr)*($F236=$F$220:$F$244))</f>
        <v>0</v>
      </c>
      <c r="AF236" s="47">
        <f t="array" ref="AF236">SUM(($E236=1)*(AF$219=1)*(AF$6=core.xy.ptr)*($F236=$F$220:$F$244))</f>
        <v>0</v>
      </c>
      <c r="AG236" s="47">
        <f t="array" ref="AG236">SUM(($E236=1)*(AG$219=1)*(AG$6=core.xy.ptr)*($F236=$F$220:$F$244))</f>
        <v>0</v>
      </c>
      <c r="AH236" s="47">
        <f t="array" ref="AH236">SUM(($E236=1)*(AH$219=1)*(AH$6=core.xy.ptr)*($F236=$F$220:$F$244))</f>
        <v>0</v>
      </c>
      <c r="AI236" s="47">
        <f t="array" ref="AI236">SUM(($E236=1)*(AI$219=1)*(AI$6=core.xy.ptr)*($F236=$F$220:$F$244))</f>
        <v>0</v>
      </c>
      <c r="AJ236" s="47">
        <f t="array" ref="AJ236">SUM(($E236=1)*(AJ$219=1)*(AJ$6=core.xy.ptr)*($F236=$F$220:$F$244))</f>
        <v>0</v>
      </c>
    </row>
    <row r="237" spans="5:36" outlineLevel="2" x14ac:dyDescent="0.3">
      <c r="E237" s="33">
        <f t="shared" si="20"/>
        <v>0</v>
      </c>
      <c r="F237" s="70">
        <v>18</v>
      </c>
      <c r="G237" s="71" t="str">
        <f t="shared" si="21"/>
        <v>Moquegua</v>
      </c>
      <c r="L237" s="47">
        <f t="array" ref="L237">SUM(($E237=1)*(L$219=1)*(L$6=core.xy.ptr)*($F237=$F$220:$F$244))</f>
        <v>0</v>
      </c>
      <c r="M237" s="47">
        <f t="array" ref="M237">SUM(($E237=1)*(M$219=1)*(M$6=core.xy.ptr)*($F237=$F$220:$F$244))</f>
        <v>0</v>
      </c>
      <c r="N237" s="47">
        <f t="array" ref="N237">SUM(($E237=1)*(N$219=1)*(N$6=core.xy.ptr)*($F237=$F$220:$F$244))</f>
        <v>0</v>
      </c>
      <c r="O237" s="47">
        <f t="array" ref="O237">SUM(($E237=1)*(O$219=1)*(O$6=core.xy.ptr)*($F237=$F$220:$F$244))</f>
        <v>0</v>
      </c>
      <c r="P237" s="47">
        <f t="array" ref="P237">SUM(($E237=1)*(P$219=1)*(P$6=core.xy.ptr)*($F237=$F$220:$F$244))</f>
        <v>0</v>
      </c>
      <c r="Q237" s="47">
        <f t="array" ref="Q237">SUM(($E237=1)*(Q$219=1)*(Q$6=core.xy.ptr)*($F237=$F$220:$F$244))</f>
        <v>0</v>
      </c>
      <c r="R237" s="47">
        <f t="array" ref="R237">SUM(($E237=1)*(R$219=1)*(R$6=core.xy.ptr)*($F237=$F$220:$F$244))</f>
        <v>0</v>
      </c>
      <c r="S237" s="47">
        <f t="array" ref="S237">SUM(($E237=1)*(S$219=1)*(S$6=core.xy.ptr)*($F237=$F$220:$F$244))</f>
        <v>0</v>
      </c>
      <c r="T237" s="47">
        <f t="array" ref="T237">SUM(($E237=1)*(T$219=1)*(T$6=core.xy.ptr)*($F237=$F$220:$F$244))</f>
        <v>0</v>
      </c>
      <c r="U237" s="47">
        <f t="array" ref="U237">SUM(($E237=1)*(U$219=1)*(U$6=core.xy.ptr)*($F237=$F$220:$F$244))</f>
        <v>0</v>
      </c>
      <c r="V237" s="47">
        <f t="array" ref="V237">SUM(($E237=1)*(V$219=1)*(V$6=core.xy.ptr)*($F237=$F$220:$F$244))</f>
        <v>0</v>
      </c>
      <c r="W237" s="47">
        <f t="array" ref="W237">SUM(($E237=1)*(W$219=1)*(W$6=core.xy.ptr)*($F237=$F$220:$F$244))</f>
        <v>0</v>
      </c>
      <c r="X237" s="47">
        <f t="array" ref="X237">SUM(($E237=1)*(X$219=1)*(X$6=core.xy.ptr)*($F237=$F$220:$F$244))</f>
        <v>0</v>
      </c>
      <c r="Y237" s="47">
        <f t="array" ref="Y237">SUM(($E237=1)*(Y$219=1)*(Y$6=core.xy.ptr)*($F237=$F$220:$F$244))</f>
        <v>0</v>
      </c>
      <c r="Z237" s="47">
        <f t="array" ref="Z237">SUM(($E237=1)*(Z$219=1)*(Z$6=core.xy.ptr)*($F237=$F$220:$F$244))</f>
        <v>0</v>
      </c>
      <c r="AA237" s="47">
        <f t="array" ref="AA237">SUM(($E237=1)*(AA$219=1)*(AA$6=core.xy.ptr)*($F237=$F$220:$F$244))</f>
        <v>0</v>
      </c>
      <c r="AB237" s="47">
        <f t="array" ref="AB237">SUM(($E237=1)*(AB$219=1)*(AB$6=core.xy.ptr)*($F237=$F$220:$F$244))</f>
        <v>0</v>
      </c>
      <c r="AC237" s="47">
        <f t="array" ref="AC237">SUM(($E237=1)*(AC$219=1)*(AC$6=core.xy.ptr)*($F237=$F$220:$F$244))</f>
        <v>0</v>
      </c>
      <c r="AD237" s="47">
        <f t="array" ref="AD237">SUM(($E237=1)*(AD$219=1)*(AD$6=core.xy.ptr)*($F237=$F$220:$F$244))</f>
        <v>0</v>
      </c>
      <c r="AE237" s="47">
        <f t="array" ref="AE237">SUM(($E237=1)*(AE$219=1)*(AE$6=core.xy.ptr)*($F237=$F$220:$F$244))</f>
        <v>0</v>
      </c>
      <c r="AF237" s="47">
        <f t="array" ref="AF237">SUM(($E237=1)*(AF$219=1)*(AF$6=core.xy.ptr)*($F237=$F$220:$F$244))</f>
        <v>0</v>
      </c>
      <c r="AG237" s="47">
        <f t="array" ref="AG237">SUM(($E237=1)*(AG$219=1)*(AG$6=core.xy.ptr)*($F237=$F$220:$F$244))</f>
        <v>0</v>
      </c>
      <c r="AH237" s="47">
        <f t="array" ref="AH237">SUM(($E237=1)*(AH$219=1)*(AH$6=core.xy.ptr)*($F237=$F$220:$F$244))</f>
        <v>0</v>
      </c>
      <c r="AI237" s="47">
        <f t="array" ref="AI237">SUM(($E237=1)*(AI$219=1)*(AI$6=core.xy.ptr)*($F237=$F$220:$F$244))</f>
        <v>0</v>
      </c>
      <c r="AJ237" s="47">
        <f t="array" ref="AJ237">SUM(($E237=1)*(AJ$219=1)*(AJ$6=core.xy.ptr)*($F237=$F$220:$F$244))</f>
        <v>0</v>
      </c>
    </row>
    <row r="238" spans="5:36" outlineLevel="2" x14ac:dyDescent="0.3">
      <c r="E238" s="33">
        <f t="shared" si="20"/>
        <v>0</v>
      </c>
      <c r="F238" s="70">
        <v>19</v>
      </c>
      <c r="G238" s="71" t="str">
        <f t="shared" si="21"/>
        <v>Pasco</v>
      </c>
      <c r="L238" s="47">
        <f t="array" ref="L238">SUM(($E238=1)*(L$219=1)*(L$6=core.xy.ptr)*($F238=$F$220:$F$244))</f>
        <v>0</v>
      </c>
      <c r="M238" s="47">
        <f t="array" ref="M238">SUM(($E238=1)*(M$219=1)*(M$6=core.xy.ptr)*($F238=$F$220:$F$244))</f>
        <v>0</v>
      </c>
      <c r="N238" s="47">
        <f t="array" ref="N238">SUM(($E238=1)*(N$219=1)*(N$6=core.xy.ptr)*($F238=$F$220:$F$244))</f>
        <v>0</v>
      </c>
      <c r="O238" s="47">
        <f t="array" ref="O238">SUM(($E238=1)*(O$219=1)*(O$6=core.xy.ptr)*($F238=$F$220:$F$244))</f>
        <v>0</v>
      </c>
      <c r="P238" s="47">
        <f t="array" ref="P238">SUM(($E238=1)*(P$219=1)*(P$6=core.xy.ptr)*($F238=$F$220:$F$244))</f>
        <v>0</v>
      </c>
      <c r="Q238" s="47">
        <f t="array" ref="Q238">SUM(($E238=1)*(Q$219=1)*(Q$6=core.xy.ptr)*($F238=$F$220:$F$244))</f>
        <v>0</v>
      </c>
      <c r="R238" s="47">
        <f t="array" ref="R238">SUM(($E238=1)*(R$219=1)*(R$6=core.xy.ptr)*($F238=$F$220:$F$244))</f>
        <v>0</v>
      </c>
      <c r="S238" s="47">
        <f t="array" ref="S238">SUM(($E238=1)*(S$219=1)*(S$6=core.xy.ptr)*($F238=$F$220:$F$244))</f>
        <v>0</v>
      </c>
      <c r="T238" s="47">
        <f t="array" ref="T238">SUM(($E238=1)*(T$219=1)*(T$6=core.xy.ptr)*($F238=$F$220:$F$244))</f>
        <v>0</v>
      </c>
      <c r="U238" s="47">
        <f t="array" ref="U238">SUM(($E238=1)*(U$219=1)*(U$6=core.xy.ptr)*($F238=$F$220:$F$244))</f>
        <v>0</v>
      </c>
      <c r="V238" s="47">
        <f t="array" ref="V238">SUM(($E238=1)*(V$219=1)*(V$6=core.xy.ptr)*($F238=$F$220:$F$244))</f>
        <v>0</v>
      </c>
      <c r="W238" s="47">
        <f t="array" ref="W238">SUM(($E238=1)*(W$219=1)*(W$6=core.xy.ptr)*($F238=$F$220:$F$244))</f>
        <v>0</v>
      </c>
      <c r="X238" s="47">
        <f t="array" ref="X238">SUM(($E238=1)*(X$219=1)*(X$6=core.xy.ptr)*($F238=$F$220:$F$244))</f>
        <v>0</v>
      </c>
      <c r="Y238" s="47">
        <f t="array" ref="Y238">SUM(($E238=1)*(Y$219=1)*(Y$6=core.xy.ptr)*($F238=$F$220:$F$244))</f>
        <v>0</v>
      </c>
      <c r="Z238" s="47">
        <f t="array" ref="Z238">SUM(($E238=1)*(Z$219=1)*(Z$6=core.xy.ptr)*($F238=$F$220:$F$244))</f>
        <v>0</v>
      </c>
      <c r="AA238" s="47">
        <f t="array" ref="AA238">SUM(($E238=1)*(AA$219=1)*(AA$6=core.xy.ptr)*($F238=$F$220:$F$244))</f>
        <v>0</v>
      </c>
      <c r="AB238" s="47">
        <f t="array" ref="AB238">SUM(($E238=1)*(AB$219=1)*(AB$6=core.xy.ptr)*($F238=$F$220:$F$244))</f>
        <v>0</v>
      </c>
      <c r="AC238" s="47">
        <f t="array" ref="AC238">SUM(($E238=1)*(AC$219=1)*(AC$6=core.xy.ptr)*($F238=$F$220:$F$244))</f>
        <v>0</v>
      </c>
      <c r="AD238" s="47">
        <f t="array" ref="AD238">SUM(($E238=1)*(AD$219=1)*(AD$6=core.xy.ptr)*($F238=$F$220:$F$244))</f>
        <v>0</v>
      </c>
      <c r="AE238" s="47">
        <f t="array" ref="AE238">SUM(($E238=1)*(AE$219=1)*(AE$6=core.xy.ptr)*($F238=$F$220:$F$244))</f>
        <v>0</v>
      </c>
      <c r="AF238" s="47">
        <f t="array" ref="AF238">SUM(($E238=1)*(AF$219=1)*(AF$6=core.xy.ptr)*($F238=$F$220:$F$244))</f>
        <v>0</v>
      </c>
      <c r="AG238" s="47">
        <f t="array" ref="AG238">SUM(($E238=1)*(AG$219=1)*(AG$6=core.xy.ptr)*($F238=$F$220:$F$244))</f>
        <v>0</v>
      </c>
      <c r="AH238" s="47">
        <f t="array" ref="AH238">SUM(($E238=1)*(AH$219=1)*(AH$6=core.xy.ptr)*($F238=$F$220:$F$244))</f>
        <v>0</v>
      </c>
      <c r="AI238" s="47">
        <f t="array" ref="AI238">SUM(($E238=1)*(AI$219=1)*(AI$6=core.xy.ptr)*($F238=$F$220:$F$244))</f>
        <v>0</v>
      </c>
      <c r="AJ238" s="47">
        <f t="array" ref="AJ238">SUM(($E238=1)*(AJ$219=1)*(AJ$6=core.xy.ptr)*($F238=$F$220:$F$244))</f>
        <v>0</v>
      </c>
    </row>
    <row r="239" spans="5:36" outlineLevel="2" x14ac:dyDescent="0.3">
      <c r="E239" s="33">
        <f t="shared" si="20"/>
        <v>0</v>
      </c>
      <c r="F239" s="70">
        <v>20</v>
      </c>
      <c r="G239" s="71" t="str">
        <f t="shared" si="21"/>
        <v>Piura</v>
      </c>
      <c r="L239" s="47">
        <f t="array" ref="L239">SUM(($E239=1)*(L$219=1)*(L$6=core.xy.ptr)*($F239=$F$220:$F$244))</f>
        <v>0</v>
      </c>
      <c r="M239" s="47">
        <f t="array" ref="M239">SUM(($E239=1)*(M$219=1)*(M$6=core.xy.ptr)*($F239=$F$220:$F$244))</f>
        <v>0</v>
      </c>
      <c r="N239" s="47">
        <f t="array" ref="N239">SUM(($E239=1)*(N$219=1)*(N$6=core.xy.ptr)*($F239=$F$220:$F$244))</f>
        <v>0</v>
      </c>
      <c r="O239" s="47">
        <f t="array" ref="O239">SUM(($E239=1)*(O$219=1)*(O$6=core.xy.ptr)*($F239=$F$220:$F$244))</f>
        <v>0</v>
      </c>
      <c r="P239" s="47">
        <f t="array" ref="P239">SUM(($E239=1)*(P$219=1)*(P$6=core.xy.ptr)*($F239=$F$220:$F$244))</f>
        <v>0</v>
      </c>
      <c r="Q239" s="47">
        <f t="array" ref="Q239">SUM(($E239=1)*(Q$219=1)*(Q$6=core.xy.ptr)*($F239=$F$220:$F$244))</f>
        <v>0</v>
      </c>
      <c r="R239" s="47">
        <f t="array" ref="R239">SUM(($E239=1)*(R$219=1)*(R$6=core.xy.ptr)*($F239=$F$220:$F$244))</f>
        <v>0</v>
      </c>
      <c r="S239" s="47">
        <f t="array" ref="S239">SUM(($E239=1)*(S$219=1)*(S$6=core.xy.ptr)*($F239=$F$220:$F$244))</f>
        <v>0</v>
      </c>
      <c r="T239" s="47">
        <f t="array" ref="T239">SUM(($E239=1)*(T$219=1)*(T$6=core.xy.ptr)*($F239=$F$220:$F$244))</f>
        <v>0</v>
      </c>
      <c r="U239" s="47">
        <f t="array" ref="U239">SUM(($E239=1)*(U$219=1)*(U$6=core.xy.ptr)*($F239=$F$220:$F$244))</f>
        <v>0</v>
      </c>
      <c r="V239" s="47">
        <f t="array" ref="V239">SUM(($E239=1)*(V$219=1)*(V$6=core.xy.ptr)*($F239=$F$220:$F$244))</f>
        <v>0</v>
      </c>
      <c r="W239" s="47">
        <f t="array" ref="W239">SUM(($E239=1)*(W$219=1)*(W$6=core.xy.ptr)*($F239=$F$220:$F$244))</f>
        <v>0</v>
      </c>
      <c r="X239" s="47">
        <f t="array" ref="X239">SUM(($E239=1)*(X$219=1)*(X$6=core.xy.ptr)*($F239=$F$220:$F$244))</f>
        <v>0</v>
      </c>
      <c r="Y239" s="47">
        <f t="array" ref="Y239">SUM(($E239=1)*(Y$219=1)*(Y$6=core.xy.ptr)*($F239=$F$220:$F$244))</f>
        <v>0</v>
      </c>
      <c r="Z239" s="47">
        <f t="array" ref="Z239">SUM(($E239=1)*(Z$219=1)*(Z$6=core.xy.ptr)*($F239=$F$220:$F$244))</f>
        <v>0</v>
      </c>
      <c r="AA239" s="47">
        <f t="array" ref="AA239">SUM(($E239=1)*(AA$219=1)*(AA$6=core.xy.ptr)*($F239=$F$220:$F$244))</f>
        <v>0</v>
      </c>
      <c r="AB239" s="47">
        <f t="array" ref="AB239">SUM(($E239=1)*(AB$219=1)*(AB$6=core.xy.ptr)*($F239=$F$220:$F$244))</f>
        <v>0</v>
      </c>
      <c r="AC239" s="47">
        <f t="array" ref="AC239">SUM(($E239=1)*(AC$219=1)*(AC$6=core.xy.ptr)*($F239=$F$220:$F$244))</f>
        <v>0</v>
      </c>
      <c r="AD239" s="47">
        <f t="array" ref="AD239">SUM(($E239=1)*(AD$219=1)*(AD$6=core.xy.ptr)*($F239=$F$220:$F$244))</f>
        <v>0</v>
      </c>
      <c r="AE239" s="47">
        <f t="array" ref="AE239">SUM(($E239=1)*(AE$219=1)*(AE$6=core.xy.ptr)*($F239=$F$220:$F$244))</f>
        <v>0</v>
      </c>
      <c r="AF239" s="47">
        <f t="array" ref="AF239">SUM(($E239=1)*(AF$219=1)*(AF$6=core.xy.ptr)*($F239=$F$220:$F$244))</f>
        <v>0</v>
      </c>
      <c r="AG239" s="47">
        <f t="array" ref="AG239">SUM(($E239=1)*(AG$219=1)*(AG$6=core.xy.ptr)*($F239=$F$220:$F$244))</f>
        <v>0</v>
      </c>
      <c r="AH239" s="47">
        <f t="array" ref="AH239">SUM(($E239=1)*(AH$219=1)*(AH$6=core.xy.ptr)*($F239=$F$220:$F$244))</f>
        <v>0</v>
      </c>
      <c r="AI239" s="47">
        <f t="array" ref="AI239">SUM(($E239=1)*(AI$219=1)*(AI$6=core.xy.ptr)*($F239=$F$220:$F$244))</f>
        <v>0</v>
      </c>
      <c r="AJ239" s="47">
        <f t="array" ref="AJ239">SUM(($E239=1)*(AJ$219=1)*(AJ$6=core.xy.ptr)*($F239=$F$220:$F$244))</f>
        <v>0</v>
      </c>
    </row>
    <row r="240" spans="5:36" outlineLevel="2" x14ac:dyDescent="0.3">
      <c r="E240" s="33">
        <f t="shared" si="20"/>
        <v>0</v>
      </c>
      <c r="F240" s="70">
        <v>21</v>
      </c>
      <c r="G240" s="71" t="str">
        <f t="shared" si="21"/>
        <v>Puno</v>
      </c>
      <c r="L240" s="47">
        <f t="array" ref="L240">SUM(($E240=1)*(L$219=1)*(L$6=core.xy.ptr)*($F240=$F$220:$F$244))</f>
        <v>0</v>
      </c>
      <c r="M240" s="47">
        <f t="array" ref="M240">SUM(($E240=1)*(M$219=1)*(M$6=core.xy.ptr)*($F240=$F$220:$F$244))</f>
        <v>0</v>
      </c>
      <c r="N240" s="47">
        <f t="array" ref="N240">SUM(($E240=1)*(N$219=1)*(N$6=core.xy.ptr)*($F240=$F$220:$F$244))</f>
        <v>0</v>
      </c>
      <c r="O240" s="47">
        <f t="array" ref="O240">SUM(($E240=1)*(O$219=1)*(O$6=core.xy.ptr)*($F240=$F$220:$F$244))</f>
        <v>0</v>
      </c>
      <c r="P240" s="47">
        <f t="array" ref="P240">SUM(($E240=1)*(P$219=1)*(P$6=core.xy.ptr)*($F240=$F$220:$F$244))</f>
        <v>0</v>
      </c>
      <c r="Q240" s="47">
        <f t="array" ref="Q240">SUM(($E240=1)*(Q$219=1)*(Q$6=core.xy.ptr)*($F240=$F$220:$F$244))</f>
        <v>0</v>
      </c>
      <c r="R240" s="47">
        <f t="array" ref="R240">SUM(($E240=1)*(R$219=1)*(R$6=core.xy.ptr)*($F240=$F$220:$F$244))</f>
        <v>0</v>
      </c>
      <c r="S240" s="47">
        <f t="array" ref="S240">SUM(($E240=1)*(S$219=1)*(S$6=core.xy.ptr)*($F240=$F$220:$F$244))</f>
        <v>0</v>
      </c>
      <c r="T240" s="47">
        <f t="array" ref="T240">SUM(($E240=1)*(T$219=1)*(T$6=core.xy.ptr)*($F240=$F$220:$F$244))</f>
        <v>0</v>
      </c>
      <c r="U240" s="47">
        <f t="array" ref="U240">SUM(($E240=1)*(U$219=1)*(U$6=core.xy.ptr)*($F240=$F$220:$F$244))</f>
        <v>0</v>
      </c>
      <c r="V240" s="47">
        <f t="array" ref="V240">SUM(($E240=1)*(V$219=1)*(V$6=core.xy.ptr)*($F240=$F$220:$F$244))</f>
        <v>0</v>
      </c>
      <c r="W240" s="47">
        <f t="array" ref="W240">SUM(($E240=1)*(W$219=1)*(W$6=core.xy.ptr)*($F240=$F$220:$F$244))</f>
        <v>0</v>
      </c>
      <c r="X240" s="47">
        <f t="array" ref="X240">SUM(($E240=1)*(X$219=1)*(X$6=core.xy.ptr)*($F240=$F$220:$F$244))</f>
        <v>0</v>
      </c>
      <c r="Y240" s="47">
        <f t="array" ref="Y240">SUM(($E240=1)*(Y$219=1)*(Y$6=core.xy.ptr)*($F240=$F$220:$F$244))</f>
        <v>0</v>
      </c>
      <c r="Z240" s="47">
        <f t="array" ref="Z240">SUM(($E240=1)*(Z$219=1)*(Z$6=core.xy.ptr)*($F240=$F$220:$F$244))</f>
        <v>0</v>
      </c>
      <c r="AA240" s="47">
        <f t="array" ref="AA240">SUM(($E240=1)*(AA$219=1)*(AA$6=core.xy.ptr)*($F240=$F$220:$F$244))</f>
        <v>0</v>
      </c>
      <c r="AB240" s="47">
        <f t="array" ref="AB240">SUM(($E240=1)*(AB$219=1)*(AB$6=core.xy.ptr)*($F240=$F$220:$F$244))</f>
        <v>0</v>
      </c>
      <c r="AC240" s="47">
        <f t="array" ref="AC240">SUM(($E240=1)*(AC$219=1)*(AC$6=core.xy.ptr)*($F240=$F$220:$F$244))</f>
        <v>0</v>
      </c>
      <c r="AD240" s="47">
        <f t="array" ref="AD240">SUM(($E240=1)*(AD$219=1)*(AD$6=core.xy.ptr)*($F240=$F$220:$F$244))</f>
        <v>0</v>
      </c>
      <c r="AE240" s="47">
        <f t="array" ref="AE240">SUM(($E240=1)*(AE$219=1)*(AE$6=core.xy.ptr)*($F240=$F$220:$F$244))</f>
        <v>0</v>
      </c>
      <c r="AF240" s="47">
        <f t="array" ref="AF240">SUM(($E240=1)*(AF$219=1)*(AF$6=core.xy.ptr)*($F240=$F$220:$F$244))</f>
        <v>0</v>
      </c>
      <c r="AG240" s="47">
        <f t="array" ref="AG240">SUM(($E240=1)*(AG$219=1)*(AG$6=core.xy.ptr)*($F240=$F$220:$F$244))</f>
        <v>0</v>
      </c>
      <c r="AH240" s="47">
        <f t="array" ref="AH240">SUM(($E240=1)*(AH$219=1)*(AH$6=core.xy.ptr)*($F240=$F$220:$F$244))</f>
        <v>0</v>
      </c>
      <c r="AI240" s="47">
        <f t="array" ref="AI240">SUM(($E240=1)*(AI$219=1)*(AI$6=core.xy.ptr)*($F240=$F$220:$F$244))</f>
        <v>0</v>
      </c>
      <c r="AJ240" s="47">
        <f t="array" ref="AJ240">SUM(($E240=1)*(AJ$219=1)*(AJ$6=core.xy.ptr)*($F240=$F$220:$F$244))</f>
        <v>0</v>
      </c>
    </row>
    <row r="241" spans="4:36" outlineLevel="2" x14ac:dyDescent="0.3">
      <c r="E241" s="33">
        <f t="shared" si="20"/>
        <v>0</v>
      </c>
      <c r="F241" s="70">
        <v>22</v>
      </c>
      <c r="G241" s="71" t="str">
        <f t="shared" si="21"/>
        <v>San Martín</v>
      </c>
      <c r="L241" s="47">
        <f t="array" ref="L241">SUM(($E241=1)*(L$219=1)*(L$6=core.xy.ptr)*($F241=$F$220:$F$244))</f>
        <v>0</v>
      </c>
      <c r="M241" s="47">
        <f t="array" ref="M241">SUM(($E241=1)*(M$219=1)*(M$6=core.xy.ptr)*($F241=$F$220:$F$244))</f>
        <v>0</v>
      </c>
      <c r="N241" s="47">
        <f t="array" ref="N241">SUM(($E241=1)*(N$219=1)*(N$6=core.xy.ptr)*($F241=$F$220:$F$244))</f>
        <v>0</v>
      </c>
      <c r="O241" s="47">
        <f t="array" ref="O241">SUM(($E241=1)*(O$219=1)*(O$6=core.xy.ptr)*($F241=$F$220:$F$244))</f>
        <v>0</v>
      </c>
      <c r="P241" s="47">
        <f t="array" ref="P241">SUM(($E241=1)*(P$219=1)*(P$6=core.xy.ptr)*($F241=$F$220:$F$244))</f>
        <v>0</v>
      </c>
      <c r="Q241" s="47">
        <f t="array" ref="Q241">SUM(($E241=1)*(Q$219=1)*(Q$6=core.xy.ptr)*($F241=$F$220:$F$244))</f>
        <v>0</v>
      </c>
      <c r="R241" s="47">
        <f t="array" ref="R241">SUM(($E241=1)*(R$219=1)*(R$6=core.xy.ptr)*($F241=$F$220:$F$244))</f>
        <v>0</v>
      </c>
      <c r="S241" s="47">
        <f t="array" ref="S241">SUM(($E241=1)*(S$219=1)*(S$6=core.xy.ptr)*($F241=$F$220:$F$244))</f>
        <v>0</v>
      </c>
      <c r="T241" s="47">
        <f t="array" ref="T241">SUM(($E241=1)*(T$219=1)*(T$6=core.xy.ptr)*($F241=$F$220:$F$244))</f>
        <v>0</v>
      </c>
      <c r="U241" s="47">
        <f t="array" ref="U241">SUM(($E241=1)*(U$219=1)*(U$6=core.xy.ptr)*($F241=$F$220:$F$244))</f>
        <v>0</v>
      </c>
      <c r="V241" s="47">
        <f t="array" ref="V241">SUM(($E241=1)*(V$219=1)*(V$6=core.xy.ptr)*($F241=$F$220:$F$244))</f>
        <v>0</v>
      </c>
      <c r="W241" s="47">
        <f t="array" ref="W241">SUM(($E241=1)*(W$219=1)*(W$6=core.xy.ptr)*($F241=$F$220:$F$244))</f>
        <v>0</v>
      </c>
      <c r="X241" s="47">
        <f t="array" ref="X241">SUM(($E241=1)*(X$219=1)*(X$6=core.xy.ptr)*($F241=$F$220:$F$244))</f>
        <v>0</v>
      </c>
      <c r="Y241" s="47">
        <f t="array" ref="Y241">SUM(($E241=1)*(Y$219=1)*(Y$6=core.xy.ptr)*($F241=$F$220:$F$244))</f>
        <v>0</v>
      </c>
      <c r="Z241" s="47">
        <f t="array" ref="Z241">SUM(($E241=1)*(Z$219=1)*(Z$6=core.xy.ptr)*($F241=$F$220:$F$244))</f>
        <v>0</v>
      </c>
      <c r="AA241" s="47">
        <f t="array" ref="AA241">SUM(($E241=1)*(AA$219=1)*(AA$6=core.xy.ptr)*($F241=$F$220:$F$244))</f>
        <v>0</v>
      </c>
      <c r="AB241" s="47">
        <f t="array" ref="AB241">SUM(($E241=1)*(AB$219=1)*(AB$6=core.xy.ptr)*($F241=$F$220:$F$244))</f>
        <v>0</v>
      </c>
      <c r="AC241" s="47">
        <f t="array" ref="AC241">SUM(($E241=1)*(AC$219=1)*(AC$6=core.xy.ptr)*($F241=$F$220:$F$244))</f>
        <v>0</v>
      </c>
      <c r="AD241" s="47">
        <f t="array" ref="AD241">SUM(($E241=1)*(AD$219=1)*(AD$6=core.xy.ptr)*($F241=$F$220:$F$244))</f>
        <v>0</v>
      </c>
      <c r="AE241" s="47">
        <f t="array" ref="AE241">SUM(($E241=1)*(AE$219=1)*(AE$6=core.xy.ptr)*($F241=$F$220:$F$244))</f>
        <v>0</v>
      </c>
      <c r="AF241" s="47">
        <f t="array" ref="AF241">SUM(($E241=1)*(AF$219=1)*(AF$6=core.xy.ptr)*($F241=$F$220:$F$244))</f>
        <v>0</v>
      </c>
      <c r="AG241" s="47">
        <f t="array" ref="AG241">SUM(($E241=1)*(AG$219=1)*(AG$6=core.xy.ptr)*($F241=$F$220:$F$244))</f>
        <v>0</v>
      </c>
      <c r="AH241" s="47">
        <f t="array" ref="AH241">SUM(($E241=1)*(AH$219=1)*(AH$6=core.xy.ptr)*($F241=$F$220:$F$244))</f>
        <v>0</v>
      </c>
      <c r="AI241" s="47">
        <f t="array" ref="AI241">SUM(($E241=1)*(AI$219=1)*(AI$6=core.xy.ptr)*($F241=$F$220:$F$244))</f>
        <v>0</v>
      </c>
      <c r="AJ241" s="47">
        <f t="array" ref="AJ241">SUM(($E241=1)*(AJ$219=1)*(AJ$6=core.xy.ptr)*($F241=$F$220:$F$244))</f>
        <v>0</v>
      </c>
    </row>
    <row r="242" spans="4:36" outlineLevel="2" x14ac:dyDescent="0.3">
      <c r="E242" s="33">
        <f t="shared" si="20"/>
        <v>0</v>
      </c>
      <c r="F242" s="70">
        <v>23</v>
      </c>
      <c r="G242" s="71" t="str">
        <f t="shared" si="21"/>
        <v>Tacna</v>
      </c>
      <c r="L242" s="47">
        <f t="array" ref="L242">SUM(($E242=1)*(L$219=1)*(L$6=core.xy.ptr)*($F242=$F$220:$F$244))</f>
        <v>0</v>
      </c>
      <c r="M242" s="47">
        <f t="array" ref="M242">SUM(($E242=1)*(M$219=1)*(M$6=core.xy.ptr)*($F242=$F$220:$F$244))</f>
        <v>0</v>
      </c>
      <c r="N242" s="47">
        <f t="array" ref="N242">SUM(($E242=1)*(N$219=1)*(N$6=core.xy.ptr)*($F242=$F$220:$F$244))</f>
        <v>0</v>
      </c>
      <c r="O242" s="47">
        <f t="array" ref="O242">SUM(($E242=1)*(O$219=1)*(O$6=core.xy.ptr)*($F242=$F$220:$F$244))</f>
        <v>0</v>
      </c>
      <c r="P242" s="47">
        <f t="array" ref="P242">SUM(($E242=1)*(P$219=1)*(P$6=core.xy.ptr)*($F242=$F$220:$F$244))</f>
        <v>0</v>
      </c>
      <c r="Q242" s="47">
        <f t="array" ref="Q242">SUM(($E242=1)*(Q$219=1)*(Q$6=core.xy.ptr)*($F242=$F$220:$F$244))</f>
        <v>0</v>
      </c>
      <c r="R242" s="47">
        <f t="array" ref="R242">SUM(($E242=1)*(R$219=1)*(R$6=core.xy.ptr)*($F242=$F$220:$F$244))</f>
        <v>0</v>
      </c>
      <c r="S242" s="47">
        <f t="array" ref="S242">SUM(($E242=1)*(S$219=1)*(S$6=core.xy.ptr)*($F242=$F$220:$F$244))</f>
        <v>0</v>
      </c>
      <c r="T242" s="47">
        <f t="array" ref="T242">SUM(($E242=1)*(T$219=1)*(T$6=core.xy.ptr)*($F242=$F$220:$F$244))</f>
        <v>0</v>
      </c>
      <c r="U242" s="47">
        <f t="array" ref="U242">SUM(($E242=1)*(U$219=1)*(U$6=core.xy.ptr)*($F242=$F$220:$F$244))</f>
        <v>0</v>
      </c>
      <c r="V242" s="47">
        <f t="array" ref="V242">SUM(($E242=1)*(V$219=1)*(V$6=core.xy.ptr)*($F242=$F$220:$F$244))</f>
        <v>0</v>
      </c>
      <c r="W242" s="47">
        <f t="array" ref="W242">SUM(($E242=1)*(W$219=1)*(W$6=core.xy.ptr)*($F242=$F$220:$F$244))</f>
        <v>0</v>
      </c>
      <c r="X242" s="47">
        <f t="array" ref="X242">SUM(($E242=1)*(X$219=1)*(X$6=core.xy.ptr)*($F242=$F$220:$F$244))</f>
        <v>0</v>
      </c>
      <c r="Y242" s="47">
        <f t="array" ref="Y242">SUM(($E242=1)*(Y$219=1)*(Y$6=core.xy.ptr)*($F242=$F$220:$F$244))</f>
        <v>0</v>
      </c>
      <c r="Z242" s="47">
        <f t="array" ref="Z242">SUM(($E242=1)*(Z$219=1)*(Z$6=core.xy.ptr)*($F242=$F$220:$F$244))</f>
        <v>0</v>
      </c>
      <c r="AA242" s="47">
        <f t="array" ref="AA242">SUM(($E242=1)*(AA$219=1)*(AA$6=core.xy.ptr)*($F242=$F$220:$F$244))</f>
        <v>0</v>
      </c>
      <c r="AB242" s="47">
        <f t="array" ref="AB242">SUM(($E242=1)*(AB$219=1)*(AB$6=core.xy.ptr)*($F242=$F$220:$F$244))</f>
        <v>0</v>
      </c>
      <c r="AC242" s="47">
        <f t="array" ref="AC242">SUM(($E242=1)*(AC$219=1)*(AC$6=core.xy.ptr)*($F242=$F$220:$F$244))</f>
        <v>0</v>
      </c>
      <c r="AD242" s="47">
        <f t="array" ref="AD242">SUM(($E242=1)*(AD$219=1)*(AD$6=core.xy.ptr)*($F242=$F$220:$F$244))</f>
        <v>0</v>
      </c>
      <c r="AE242" s="47">
        <f t="array" ref="AE242">SUM(($E242=1)*(AE$219=1)*(AE$6=core.xy.ptr)*($F242=$F$220:$F$244))</f>
        <v>0</v>
      </c>
      <c r="AF242" s="47">
        <f t="array" ref="AF242">SUM(($E242=1)*(AF$219=1)*(AF$6=core.xy.ptr)*($F242=$F$220:$F$244))</f>
        <v>0</v>
      </c>
      <c r="AG242" s="47">
        <f t="array" ref="AG242">SUM(($E242=1)*(AG$219=1)*(AG$6=core.xy.ptr)*($F242=$F$220:$F$244))</f>
        <v>0</v>
      </c>
      <c r="AH242" s="47">
        <f t="array" ref="AH242">SUM(($E242=1)*(AH$219=1)*(AH$6=core.xy.ptr)*($F242=$F$220:$F$244))</f>
        <v>0</v>
      </c>
      <c r="AI242" s="47">
        <f t="array" ref="AI242">SUM(($E242=1)*(AI$219=1)*(AI$6=core.xy.ptr)*($F242=$F$220:$F$244))</f>
        <v>0</v>
      </c>
      <c r="AJ242" s="47">
        <f t="array" ref="AJ242">SUM(($E242=1)*(AJ$219=1)*(AJ$6=core.xy.ptr)*($F242=$F$220:$F$244))</f>
        <v>0</v>
      </c>
    </row>
    <row r="243" spans="4:36" outlineLevel="1" x14ac:dyDescent="0.3">
      <c r="E243" s="33">
        <f t="shared" si="20"/>
        <v>0</v>
      </c>
      <c r="F243" s="70">
        <v>24</v>
      </c>
      <c r="G243" s="71" t="str">
        <f t="shared" si="21"/>
        <v>Tumbes</v>
      </c>
      <c r="L243" s="47">
        <f t="array" ref="L243">SUM(($E243=1)*(L$219=1)*(L$6=core.xy.ptr)*($F243=$F$220:$F$244))</f>
        <v>0</v>
      </c>
      <c r="M243" s="47">
        <f t="array" ref="M243">SUM(($E243=1)*(M$219=1)*(M$6=core.xy.ptr)*($F243=$F$220:$F$244))</f>
        <v>0</v>
      </c>
      <c r="N243" s="47">
        <f t="array" ref="N243">SUM(($E243=1)*(N$219=1)*(N$6=core.xy.ptr)*($F243=$F$220:$F$244))</f>
        <v>0</v>
      </c>
      <c r="O243" s="47">
        <f t="array" ref="O243">SUM(($E243=1)*(O$219=1)*(O$6=core.xy.ptr)*($F243=$F$220:$F$244))</f>
        <v>0</v>
      </c>
      <c r="P243" s="47">
        <f t="array" ref="P243">SUM(($E243=1)*(P$219=1)*(P$6=core.xy.ptr)*($F243=$F$220:$F$244))</f>
        <v>0</v>
      </c>
      <c r="Q243" s="47">
        <f t="array" ref="Q243">SUM(($E243=1)*(Q$219=1)*(Q$6=core.xy.ptr)*($F243=$F$220:$F$244))</f>
        <v>0</v>
      </c>
      <c r="R243" s="47">
        <f t="array" ref="R243">SUM(($E243=1)*(R$219=1)*(R$6=core.xy.ptr)*($F243=$F$220:$F$244))</f>
        <v>0</v>
      </c>
      <c r="S243" s="47">
        <f t="array" ref="S243">SUM(($E243=1)*(S$219=1)*(S$6=core.xy.ptr)*($F243=$F$220:$F$244))</f>
        <v>0</v>
      </c>
      <c r="T243" s="47">
        <f t="array" ref="T243">SUM(($E243=1)*(T$219=1)*(T$6=core.xy.ptr)*($F243=$F$220:$F$244))</f>
        <v>0</v>
      </c>
      <c r="U243" s="47">
        <f t="array" ref="U243">SUM(($E243=1)*(U$219=1)*(U$6=core.xy.ptr)*($F243=$F$220:$F$244))</f>
        <v>0</v>
      </c>
      <c r="V243" s="47">
        <f t="array" ref="V243">SUM(($E243=1)*(V$219=1)*(V$6=core.xy.ptr)*($F243=$F$220:$F$244))</f>
        <v>0</v>
      </c>
      <c r="W243" s="47">
        <f t="array" ref="W243">SUM(($E243=1)*(W$219=1)*(W$6=core.xy.ptr)*($F243=$F$220:$F$244))</f>
        <v>0</v>
      </c>
      <c r="X243" s="47">
        <f t="array" ref="X243">SUM(($E243=1)*(X$219=1)*(X$6=core.xy.ptr)*($F243=$F$220:$F$244))</f>
        <v>0</v>
      </c>
      <c r="Y243" s="47">
        <f t="array" ref="Y243">SUM(($E243=1)*(Y$219=1)*(Y$6=core.xy.ptr)*($F243=$F$220:$F$244))</f>
        <v>0</v>
      </c>
      <c r="Z243" s="47">
        <f t="array" ref="Z243">SUM(($E243=1)*(Z$219=1)*(Z$6=core.xy.ptr)*($F243=$F$220:$F$244))</f>
        <v>0</v>
      </c>
      <c r="AA243" s="47">
        <f t="array" ref="AA243">SUM(($E243=1)*(AA$219=1)*(AA$6=core.xy.ptr)*($F243=$F$220:$F$244))</f>
        <v>0</v>
      </c>
      <c r="AB243" s="47">
        <f t="array" ref="AB243">SUM(($E243=1)*(AB$219=1)*(AB$6=core.xy.ptr)*($F243=$F$220:$F$244))</f>
        <v>0</v>
      </c>
      <c r="AC243" s="47">
        <f t="array" ref="AC243">SUM(($E243=1)*(AC$219=1)*(AC$6=core.xy.ptr)*($F243=$F$220:$F$244))</f>
        <v>0</v>
      </c>
      <c r="AD243" s="47">
        <f t="array" ref="AD243">SUM(($E243=1)*(AD$219=1)*(AD$6=core.xy.ptr)*($F243=$F$220:$F$244))</f>
        <v>0</v>
      </c>
      <c r="AE243" s="47">
        <f t="array" ref="AE243">SUM(($E243=1)*(AE$219=1)*(AE$6=core.xy.ptr)*($F243=$F$220:$F$244))</f>
        <v>0</v>
      </c>
      <c r="AF243" s="47">
        <f t="array" ref="AF243">SUM(($E243=1)*(AF$219=1)*(AF$6=core.xy.ptr)*($F243=$F$220:$F$244))</f>
        <v>0</v>
      </c>
      <c r="AG243" s="47">
        <f t="array" ref="AG243">SUM(($E243=1)*(AG$219=1)*(AG$6=core.xy.ptr)*($F243=$F$220:$F$244))</f>
        <v>0</v>
      </c>
      <c r="AH243" s="47">
        <f t="array" ref="AH243">SUM(($E243=1)*(AH$219=1)*(AH$6=core.xy.ptr)*($F243=$F$220:$F$244))</f>
        <v>0</v>
      </c>
      <c r="AI243" s="47">
        <f t="array" ref="AI243">SUM(($E243=1)*(AI$219=1)*(AI$6=core.xy.ptr)*($F243=$F$220:$F$244))</f>
        <v>0</v>
      </c>
      <c r="AJ243" s="47">
        <f t="array" ref="AJ243">SUM(($E243=1)*(AJ$219=1)*(AJ$6=core.xy.ptr)*($F243=$F$220:$F$244))</f>
        <v>0</v>
      </c>
    </row>
    <row r="244" spans="4:36" outlineLevel="1" x14ac:dyDescent="0.3">
      <c r="E244" s="33">
        <f t="shared" si="20"/>
        <v>0</v>
      </c>
      <c r="F244" s="70">
        <v>25</v>
      </c>
      <c r="G244" s="71" t="str">
        <f t="shared" si="21"/>
        <v>Ucayali</v>
      </c>
      <c r="L244" s="47">
        <f t="array" ref="L244">SUM(($E244=1)*(L$219=1)*(L$6=core.xy.ptr)*($F244=$F$220:$F$244))</f>
        <v>0</v>
      </c>
      <c r="M244" s="47">
        <f t="array" ref="M244">SUM(($E244=1)*(M$219=1)*(M$6=core.xy.ptr)*($F244=$F$220:$F$244))</f>
        <v>0</v>
      </c>
      <c r="N244" s="47">
        <f t="array" ref="N244">SUM(($E244=1)*(N$219=1)*(N$6=core.xy.ptr)*($F244=$F$220:$F$244))</f>
        <v>0</v>
      </c>
      <c r="O244" s="47">
        <f t="array" ref="O244">SUM(($E244=1)*(O$219=1)*(O$6=core.xy.ptr)*($F244=$F$220:$F$244))</f>
        <v>0</v>
      </c>
      <c r="P244" s="47">
        <f t="array" ref="P244">SUM(($E244=1)*(P$219=1)*(P$6=core.xy.ptr)*($F244=$F$220:$F$244))</f>
        <v>0</v>
      </c>
      <c r="Q244" s="47">
        <f t="array" ref="Q244">SUM(($E244=1)*(Q$219=1)*(Q$6=core.xy.ptr)*($F244=$F$220:$F$244))</f>
        <v>0</v>
      </c>
      <c r="R244" s="47">
        <f t="array" ref="R244">SUM(($E244=1)*(R$219=1)*(R$6=core.xy.ptr)*($F244=$F$220:$F$244))</f>
        <v>0</v>
      </c>
      <c r="S244" s="47">
        <f t="array" ref="S244">SUM(($E244=1)*(S$219=1)*(S$6=core.xy.ptr)*($F244=$F$220:$F$244))</f>
        <v>0</v>
      </c>
      <c r="T244" s="47">
        <f t="array" ref="T244">SUM(($E244=1)*(T$219=1)*(T$6=core.xy.ptr)*($F244=$F$220:$F$244))</f>
        <v>0</v>
      </c>
      <c r="U244" s="47">
        <f t="array" ref="U244">SUM(($E244=1)*(U$219=1)*(U$6=core.xy.ptr)*($F244=$F$220:$F$244))</f>
        <v>0</v>
      </c>
      <c r="V244" s="47">
        <f t="array" ref="V244">SUM(($E244=1)*(V$219=1)*(V$6=core.xy.ptr)*($F244=$F$220:$F$244))</f>
        <v>0</v>
      </c>
      <c r="W244" s="47">
        <f t="array" ref="W244">SUM(($E244=1)*(W$219=1)*(W$6=core.xy.ptr)*($F244=$F$220:$F$244))</f>
        <v>0</v>
      </c>
      <c r="X244" s="47">
        <f t="array" ref="X244">SUM(($E244=1)*(X$219=1)*(X$6=core.xy.ptr)*($F244=$F$220:$F$244))</f>
        <v>0</v>
      </c>
      <c r="Y244" s="47">
        <f t="array" ref="Y244">SUM(($E244=1)*(Y$219=1)*(Y$6=core.xy.ptr)*($F244=$F$220:$F$244))</f>
        <v>0</v>
      </c>
      <c r="Z244" s="47">
        <f t="array" ref="Z244">SUM(($E244=1)*(Z$219=1)*(Z$6=core.xy.ptr)*($F244=$F$220:$F$244))</f>
        <v>0</v>
      </c>
      <c r="AA244" s="47">
        <f t="array" ref="AA244">SUM(($E244=1)*(AA$219=1)*(AA$6=core.xy.ptr)*($F244=$F$220:$F$244))</f>
        <v>0</v>
      </c>
      <c r="AB244" s="47">
        <f t="array" ref="AB244">SUM(($E244=1)*(AB$219=1)*(AB$6=core.xy.ptr)*($F244=$F$220:$F$244))</f>
        <v>0</v>
      </c>
      <c r="AC244" s="47">
        <f t="array" ref="AC244">SUM(($E244=1)*(AC$219=1)*(AC$6=core.xy.ptr)*($F244=$F$220:$F$244))</f>
        <v>0</v>
      </c>
      <c r="AD244" s="47">
        <f t="array" ref="AD244">SUM(($E244=1)*(AD$219=1)*(AD$6=core.xy.ptr)*($F244=$F$220:$F$244))</f>
        <v>0</v>
      </c>
      <c r="AE244" s="47">
        <f t="array" ref="AE244">SUM(($E244=1)*(AE$219=1)*(AE$6=core.xy.ptr)*($F244=$F$220:$F$244))</f>
        <v>0</v>
      </c>
      <c r="AF244" s="47">
        <f t="array" ref="AF244">SUM(($E244=1)*(AF$219=1)*(AF$6=core.xy.ptr)*($F244=$F$220:$F$244))</f>
        <v>0</v>
      </c>
      <c r="AG244" s="47">
        <f t="array" ref="AG244">SUM(($E244=1)*(AG$219=1)*(AG$6=core.xy.ptr)*($F244=$F$220:$F$244))</f>
        <v>0</v>
      </c>
      <c r="AH244" s="47">
        <f t="array" ref="AH244">SUM(($E244=1)*(AH$219=1)*(AH$6=core.xy.ptr)*($F244=$F$220:$F$244))</f>
        <v>0</v>
      </c>
      <c r="AI244" s="47">
        <f t="array" ref="AI244">SUM(($E244=1)*(AI$219=1)*(AI$6=core.xy.ptr)*($F244=$F$220:$F$244))</f>
        <v>0</v>
      </c>
      <c r="AJ244" s="47">
        <f t="array" ref="AJ244">SUM(($E244=1)*(AJ$219=1)*(AJ$6=core.xy.ptr)*($F244=$F$220:$F$244))</f>
        <v>0</v>
      </c>
    </row>
    <row r="245" spans="4:36" outlineLevel="1" x14ac:dyDescent="0.3">
      <c r="D245" s="68" t="s">
        <v>1419</v>
      </c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</row>
    <row r="246" spans="4:36" outlineLevel="1" x14ac:dyDescent="0.3">
      <c r="D246" s="68"/>
      <c r="E246" s="68"/>
      <c r="F246" s="68"/>
      <c r="G246" s="68"/>
      <c r="H246" s="68"/>
      <c r="I246" s="68"/>
      <c r="J246" s="68"/>
      <c r="K246" s="68"/>
      <c r="L246" s="33">
        <f t="shared" ref="L246:AJ246" si="22">INDEX(core.xy.ptru,L$6)</f>
        <v>0</v>
      </c>
      <c r="M246" s="33">
        <f t="shared" si="22"/>
        <v>0</v>
      </c>
      <c r="N246" s="33">
        <f t="shared" si="22"/>
        <v>0</v>
      </c>
      <c r="O246" s="33">
        <f t="shared" si="22"/>
        <v>0</v>
      </c>
      <c r="P246" s="33">
        <f t="shared" si="22"/>
        <v>1</v>
      </c>
      <c r="Q246" s="33">
        <f t="shared" si="22"/>
        <v>0</v>
      </c>
      <c r="R246" s="33">
        <f t="shared" si="22"/>
        <v>0</v>
      </c>
      <c r="S246" s="33">
        <f t="shared" si="22"/>
        <v>0</v>
      </c>
      <c r="T246" s="33">
        <f t="shared" si="22"/>
        <v>0</v>
      </c>
      <c r="U246" s="33">
        <f t="shared" si="22"/>
        <v>1</v>
      </c>
      <c r="V246" s="33">
        <f t="shared" si="22"/>
        <v>0</v>
      </c>
      <c r="W246" s="33">
        <f t="shared" si="22"/>
        <v>0</v>
      </c>
      <c r="X246" s="33">
        <f t="shared" si="22"/>
        <v>0</v>
      </c>
      <c r="Y246" s="33">
        <f t="shared" si="22"/>
        <v>0</v>
      </c>
      <c r="Z246" s="33">
        <f t="shared" si="22"/>
        <v>0</v>
      </c>
      <c r="AA246" s="33">
        <f t="shared" si="22"/>
        <v>1</v>
      </c>
      <c r="AB246" s="33">
        <f t="shared" si="22"/>
        <v>0</v>
      </c>
      <c r="AC246" s="33">
        <f t="shared" si="22"/>
        <v>0</v>
      </c>
      <c r="AD246" s="33">
        <f t="shared" si="22"/>
        <v>0</v>
      </c>
      <c r="AE246" s="33">
        <f t="shared" si="22"/>
        <v>0</v>
      </c>
      <c r="AF246" s="33">
        <f t="shared" si="22"/>
        <v>0</v>
      </c>
      <c r="AG246" s="33">
        <f t="shared" si="22"/>
        <v>0</v>
      </c>
      <c r="AH246" s="33">
        <f t="shared" si="22"/>
        <v>0</v>
      </c>
      <c r="AI246" s="33">
        <f t="shared" si="22"/>
        <v>0</v>
      </c>
      <c r="AJ246" s="33">
        <f t="shared" si="22"/>
        <v>0</v>
      </c>
    </row>
    <row r="247" spans="4:36" outlineLevel="1" x14ac:dyDescent="0.3">
      <c r="E247" s="33">
        <f t="shared" ref="E247:E271" si="23">INDEX(core.xy.sbcu,F247)</f>
        <v>0</v>
      </c>
      <c r="F247" s="70">
        <v>1</v>
      </c>
      <c r="G247" s="71" t="str">
        <f t="shared" ref="G247:G271" si="24">INDEX(l.reg.nom,F247)</f>
        <v>Amazonas</v>
      </c>
      <c r="L247" s="47">
        <f t="array" ref="L247">SUM(($E247=1)*(L$246=1)*(L$6=core.xy.sbc)*($F247=$F$247:$F$271))</f>
        <v>0</v>
      </c>
      <c r="M247" s="47">
        <f t="array" ref="M247">SUM(($E247=1)*(M$246=1)*(M$6=core.xy.sbc)*($F247=$F$247:$F$271))</f>
        <v>0</v>
      </c>
      <c r="N247" s="47">
        <f t="array" ref="N247">SUM(($E247=1)*(N$246=1)*(N$6=core.xy.sbc)*($F247=$F$247:$F$271))</f>
        <v>0</v>
      </c>
      <c r="O247" s="47">
        <f t="array" ref="O247">SUM(($E247=1)*(O$246=1)*(O$6=core.xy.sbc)*($F247=$F$247:$F$271))</f>
        <v>0</v>
      </c>
      <c r="P247" s="47">
        <f t="array" ref="P247">SUM(($E247=1)*(P$246=1)*(P$6=core.xy.sbc)*($F247=$F$247:$F$271))</f>
        <v>0</v>
      </c>
      <c r="Q247" s="47">
        <f t="array" ref="Q247">SUM(($E247=1)*(Q$246=1)*(Q$6=core.xy.sbc)*($F247=$F$247:$F$271))</f>
        <v>0</v>
      </c>
      <c r="R247" s="47">
        <f t="array" ref="R247">SUM(($E247=1)*(R$246=1)*(R$6=core.xy.sbc)*($F247=$F$247:$F$271))</f>
        <v>0</v>
      </c>
      <c r="S247" s="47">
        <f t="array" ref="S247">SUM(($E247=1)*(S$246=1)*(S$6=core.xy.sbc)*($F247=$F$247:$F$271))</f>
        <v>0</v>
      </c>
      <c r="T247" s="47">
        <f t="array" ref="T247">SUM(($E247=1)*(T$246=1)*(T$6=core.xy.sbc)*($F247=$F$247:$F$271))</f>
        <v>0</v>
      </c>
      <c r="U247" s="47">
        <f t="array" ref="U247">SUM(($E247=1)*(U$246=1)*(U$6=core.xy.sbc)*($F247=$F$247:$F$271))</f>
        <v>0</v>
      </c>
      <c r="V247" s="47">
        <f t="array" ref="V247">SUM(($E247=1)*(V$246=1)*(V$6=core.xy.sbc)*($F247=$F$247:$F$271))</f>
        <v>0</v>
      </c>
      <c r="W247" s="47">
        <f t="array" ref="W247">SUM(($E247=1)*(W$246=1)*(W$6=core.xy.sbc)*($F247=$F$247:$F$271))</f>
        <v>0</v>
      </c>
      <c r="X247" s="47">
        <f t="array" ref="X247">SUM(($E247=1)*(X$246=1)*(X$6=core.xy.sbc)*($F247=$F$247:$F$271))</f>
        <v>0</v>
      </c>
      <c r="Y247" s="47">
        <f t="array" ref="Y247">SUM(($E247=1)*(Y$246=1)*(Y$6=core.xy.sbc)*($F247=$F$247:$F$271))</f>
        <v>0</v>
      </c>
      <c r="Z247" s="47">
        <f t="array" ref="Z247">SUM(($E247=1)*(Z$246=1)*(Z$6=core.xy.sbc)*($F247=$F$247:$F$271))</f>
        <v>0</v>
      </c>
      <c r="AA247" s="47">
        <f t="array" ref="AA247">SUM(($E247=1)*(AA$246=1)*(AA$6=core.xy.sbc)*($F247=$F$247:$F$271))</f>
        <v>0</v>
      </c>
      <c r="AB247" s="47">
        <f t="array" ref="AB247">SUM(($E247=1)*(AB$246=1)*(AB$6=core.xy.sbc)*($F247=$F$247:$F$271))</f>
        <v>0</v>
      </c>
      <c r="AC247" s="47">
        <f t="array" ref="AC247">SUM(($E247=1)*(AC$246=1)*(AC$6=core.xy.sbc)*($F247=$F$247:$F$271))</f>
        <v>0</v>
      </c>
      <c r="AD247" s="47">
        <f t="array" ref="AD247">SUM(($E247=1)*(AD$246=1)*(AD$6=core.xy.sbc)*($F247=$F$247:$F$271))</f>
        <v>0</v>
      </c>
      <c r="AE247" s="47">
        <f t="array" ref="AE247">SUM(($E247=1)*(AE$246=1)*(AE$6=core.xy.sbc)*($F247=$F$247:$F$271))</f>
        <v>0</v>
      </c>
      <c r="AF247" s="47">
        <f t="array" ref="AF247">SUM(($E247=1)*(AF$246=1)*(AF$6=core.xy.sbc)*($F247=$F$247:$F$271))</f>
        <v>0</v>
      </c>
      <c r="AG247" s="47">
        <f t="array" ref="AG247">SUM(($E247=1)*(AG$246=1)*(AG$6=core.xy.sbc)*($F247=$F$247:$F$271))</f>
        <v>0</v>
      </c>
      <c r="AH247" s="47">
        <f t="array" ref="AH247">SUM(($E247=1)*(AH$246=1)*(AH$6=core.xy.sbc)*($F247=$F$247:$F$271))</f>
        <v>0</v>
      </c>
      <c r="AI247" s="47">
        <f t="array" ref="AI247">SUM(($E247=1)*(AI$246=1)*(AI$6=core.xy.sbc)*($F247=$F$247:$F$271))</f>
        <v>0</v>
      </c>
      <c r="AJ247" s="47">
        <f t="array" ref="AJ247">SUM(($E247=1)*(AJ$246=1)*(AJ$6=core.xy.sbc)*($F247=$F$247:$F$271))</f>
        <v>0</v>
      </c>
    </row>
    <row r="248" spans="4:36" outlineLevel="1" x14ac:dyDescent="0.3">
      <c r="E248" s="33">
        <f t="shared" si="23"/>
        <v>0</v>
      </c>
      <c r="F248" s="70">
        <v>2</v>
      </c>
      <c r="G248" s="71" t="str">
        <f t="shared" si="24"/>
        <v>Ancash</v>
      </c>
      <c r="L248" s="47">
        <f t="array" ref="L248">SUM(($E248=1)*(L$246=1)*(L$6=core.xy.sbc)*($F248=$F$247:$F$271))</f>
        <v>0</v>
      </c>
      <c r="M248" s="47">
        <f t="array" ref="M248">SUM(($E248=1)*(M$246=1)*(M$6=core.xy.sbc)*($F248=$F$247:$F$271))</f>
        <v>0</v>
      </c>
      <c r="N248" s="47">
        <f t="array" ref="N248">SUM(($E248=1)*(N$246=1)*(N$6=core.xy.sbc)*($F248=$F$247:$F$271))</f>
        <v>0</v>
      </c>
      <c r="O248" s="47">
        <f t="array" ref="O248">SUM(($E248=1)*(O$246=1)*(O$6=core.xy.sbc)*($F248=$F$247:$F$271))</f>
        <v>0</v>
      </c>
      <c r="P248" s="47">
        <f t="array" ref="P248">SUM(($E248=1)*(P$246=1)*(P$6=core.xy.sbc)*($F248=$F$247:$F$271))</f>
        <v>0</v>
      </c>
      <c r="Q248" s="47">
        <f t="array" ref="Q248">SUM(($E248=1)*(Q$246=1)*(Q$6=core.xy.sbc)*($F248=$F$247:$F$271))</f>
        <v>0</v>
      </c>
      <c r="R248" s="47">
        <f t="array" ref="R248">SUM(($E248=1)*(R$246=1)*(R$6=core.xy.sbc)*($F248=$F$247:$F$271))</f>
        <v>0</v>
      </c>
      <c r="S248" s="47">
        <f t="array" ref="S248">SUM(($E248=1)*(S$246=1)*(S$6=core.xy.sbc)*($F248=$F$247:$F$271))</f>
        <v>0</v>
      </c>
      <c r="T248" s="47">
        <f t="array" ref="T248">SUM(($E248=1)*(T$246=1)*(T$6=core.xy.sbc)*($F248=$F$247:$F$271))</f>
        <v>0</v>
      </c>
      <c r="U248" s="47">
        <f t="array" ref="U248">SUM(($E248=1)*(U$246=1)*(U$6=core.xy.sbc)*($F248=$F$247:$F$271))</f>
        <v>0</v>
      </c>
      <c r="V248" s="47">
        <f t="array" ref="V248">SUM(($E248=1)*(V$246=1)*(V$6=core.xy.sbc)*($F248=$F$247:$F$271))</f>
        <v>0</v>
      </c>
      <c r="W248" s="47">
        <f t="array" ref="W248">SUM(($E248=1)*(W$246=1)*(W$6=core.xy.sbc)*($F248=$F$247:$F$271))</f>
        <v>0</v>
      </c>
      <c r="X248" s="47">
        <f t="array" ref="X248">SUM(($E248=1)*(X$246=1)*(X$6=core.xy.sbc)*($F248=$F$247:$F$271))</f>
        <v>0</v>
      </c>
      <c r="Y248" s="47">
        <f t="array" ref="Y248">SUM(($E248=1)*(Y$246=1)*(Y$6=core.xy.sbc)*($F248=$F$247:$F$271))</f>
        <v>0</v>
      </c>
      <c r="Z248" s="47">
        <f t="array" ref="Z248">SUM(($E248=1)*(Z$246=1)*(Z$6=core.xy.sbc)*($F248=$F$247:$F$271))</f>
        <v>0</v>
      </c>
      <c r="AA248" s="47">
        <f t="array" ref="AA248">SUM(($E248=1)*(AA$246=1)*(AA$6=core.xy.sbc)*($F248=$F$247:$F$271))</f>
        <v>0</v>
      </c>
      <c r="AB248" s="47">
        <f t="array" ref="AB248">SUM(($E248=1)*(AB$246=1)*(AB$6=core.xy.sbc)*($F248=$F$247:$F$271))</f>
        <v>0</v>
      </c>
      <c r="AC248" s="47">
        <f t="array" ref="AC248">SUM(($E248=1)*(AC$246=1)*(AC$6=core.xy.sbc)*($F248=$F$247:$F$271))</f>
        <v>0</v>
      </c>
      <c r="AD248" s="47">
        <f t="array" ref="AD248">SUM(($E248=1)*(AD$246=1)*(AD$6=core.xy.sbc)*($F248=$F$247:$F$271))</f>
        <v>0</v>
      </c>
      <c r="AE248" s="47">
        <f t="array" ref="AE248">SUM(($E248=1)*(AE$246=1)*(AE$6=core.xy.sbc)*($F248=$F$247:$F$271))</f>
        <v>0</v>
      </c>
      <c r="AF248" s="47">
        <f t="array" ref="AF248">SUM(($E248=1)*(AF$246=1)*(AF$6=core.xy.sbc)*($F248=$F$247:$F$271))</f>
        <v>0</v>
      </c>
      <c r="AG248" s="47">
        <f t="array" ref="AG248">SUM(($E248=1)*(AG$246=1)*(AG$6=core.xy.sbc)*($F248=$F$247:$F$271))</f>
        <v>0</v>
      </c>
      <c r="AH248" s="47">
        <f t="array" ref="AH248">SUM(($E248=1)*(AH$246=1)*(AH$6=core.xy.sbc)*($F248=$F$247:$F$271))</f>
        <v>0</v>
      </c>
      <c r="AI248" s="47">
        <f t="array" ref="AI248">SUM(($E248=1)*(AI$246=1)*(AI$6=core.xy.sbc)*($F248=$F$247:$F$271))</f>
        <v>0</v>
      </c>
      <c r="AJ248" s="47">
        <f t="array" ref="AJ248">SUM(($E248=1)*(AJ$246=1)*(AJ$6=core.xy.sbc)*($F248=$F$247:$F$271))</f>
        <v>0</v>
      </c>
    </row>
    <row r="249" spans="4:36" outlineLevel="2" x14ac:dyDescent="0.3">
      <c r="E249" s="33">
        <f t="shared" si="23"/>
        <v>0</v>
      </c>
      <c r="F249" s="70">
        <v>3</v>
      </c>
      <c r="G249" s="71" t="str">
        <f t="shared" si="24"/>
        <v>Apurímac</v>
      </c>
      <c r="L249" s="47">
        <f t="array" ref="L249">SUM(($E249=1)*(L$246=1)*(L$6=core.xy.sbc)*($F249=$F$247:$F$271))</f>
        <v>0</v>
      </c>
      <c r="M249" s="47">
        <f t="array" ref="M249">SUM(($E249=1)*(M$246=1)*(M$6=core.xy.sbc)*($F249=$F$247:$F$271))</f>
        <v>0</v>
      </c>
      <c r="N249" s="47">
        <f t="array" ref="N249">SUM(($E249=1)*(N$246=1)*(N$6=core.xy.sbc)*($F249=$F$247:$F$271))</f>
        <v>0</v>
      </c>
      <c r="O249" s="47">
        <f t="array" ref="O249">SUM(($E249=1)*(O$246=1)*(O$6=core.xy.sbc)*($F249=$F$247:$F$271))</f>
        <v>0</v>
      </c>
      <c r="P249" s="47">
        <f t="array" ref="P249">SUM(($E249=1)*(P$246=1)*(P$6=core.xy.sbc)*($F249=$F$247:$F$271))</f>
        <v>0</v>
      </c>
      <c r="Q249" s="47">
        <f t="array" ref="Q249">SUM(($E249=1)*(Q$246=1)*(Q$6=core.xy.sbc)*($F249=$F$247:$F$271))</f>
        <v>0</v>
      </c>
      <c r="R249" s="47">
        <f t="array" ref="R249">SUM(($E249=1)*(R$246=1)*(R$6=core.xy.sbc)*($F249=$F$247:$F$271))</f>
        <v>0</v>
      </c>
      <c r="S249" s="47">
        <f t="array" ref="S249">SUM(($E249=1)*(S$246=1)*(S$6=core.xy.sbc)*($F249=$F$247:$F$271))</f>
        <v>0</v>
      </c>
      <c r="T249" s="47">
        <f t="array" ref="T249">SUM(($E249=1)*(T$246=1)*(T$6=core.xy.sbc)*($F249=$F$247:$F$271))</f>
        <v>0</v>
      </c>
      <c r="U249" s="47">
        <f t="array" ref="U249">SUM(($E249=1)*(U$246=1)*(U$6=core.xy.sbc)*($F249=$F$247:$F$271))</f>
        <v>0</v>
      </c>
      <c r="V249" s="47">
        <f t="array" ref="V249">SUM(($E249=1)*(V$246=1)*(V$6=core.xy.sbc)*($F249=$F$247:$F$271))</f>
        <v>0</v>
      </c>
      <c r="W249" s="47">
        <f t="array" ref="W249">SUM(($E249=1)*(W$246=1)*(W$6=core.xy.sbc)*($F249=$F$247:$F$271))</f>
        <v>0</v>
      </c>
      <c r="X249" s="47">
        <f t="array" ref="X249">SUM(($E249=1)*(X$246=1)*(X$6=core.xy.sbc)*($F249=$F$247:$F$271))</f>
        <v>0</v>
      </c>
      <c r="Y249" s="47">
        <f t="array" ref="Y249">SUM(($E249=1)*(Y$246=1)*(Y$6=core.xy.sbc)*($F249=$F$247:$F$271))</f>
        <v>0</v>
      </c>
      <c r="Z249" s="47">
        <f t="array" ref="Z249">SUM(($E249=1)*(Z$246=1)*(Z$6=core.xy.sbc)*($F249=$F$247:$F$271))</f>
        <v>0</v>
      </c>
      <c r="AA249" s="47">
        <f t="array" ref="AA249">SUM(($E249=1)*(AA$246=1)*(AA$6=core.xy.sbc)*($F249=$F$247:$F$271))</f>
        <v>0</v>
      </c>
      <c r="AB249" s="47">
        <f t="array" ref="AB249">SUM(($E249=1)*(AB$246=1)*(AB$6=core.xy.sbc)*($F249=$F$247:$F$271))</f>
        <v>0</v>
      </c>
      <c r="AC249" s="47">
        <f t="array" ref="AC249">SUM(($E249=1)*(AC$246=1)*(AC$6=core.xy.sbc)*($F249=$F$247:$F$271))</f>
        <v>0</v>
      </c>
      <c r="AD249" s="47">
        <f t="array" ref="AD249">SUM(($E249=1)*(AD$246=1)*(AD$6=core.xy.sbc)*($F249=$F$247:$F$271))</f>
        <v>0</v>
      </c>
      <c r="AE249" s="47">
        <f t="array" ref="AE249">SUM(($E249=1)*(AE$246=1)*(AE$6=core.xy.sbc)*($F249=$F$247:$F$271))</f>
        <v>0</v>
      </c>
      <c r="AF249" s="47">
        <f t="array" ref="AF249">SUM(($E249=1)*(AF$246=1)*(AF$6=core.xy.sbc)*($F249=$F$247:$F$271))</f>
        <v>0</v>
      </c>
      <c r="AG249" s="47">
        <f t="array" ref="AG249">SUM(($E249=1)*(AG$246=1)*(AG$6=core.xy.sbc)*($F249=$F$247:$F$271))</f>
        <v>0</v>
      </c>
      <c r="AH249" s="47">
        <f t="array" ref="AH249">SUM(($E249=1)*(AH$246=1)*(AH$6=core.xy.sbc)*($F249=$F$247:$F$271))</f>
        <v>0</v>
      </c>
      <c r="AI249" s="47">
        <f t="array" ref="AI249">SUM(($E249=1)*(AI$246=1)*(AI$6=core.xy.sbc)*($F249=$F$247:$F$271))</f>
        <v>0</v>
      </c>
      <c r="AJ249" s="47">
        <f t="array" ref="AJ249">SUM(($E249=1)*(AJ$246=1)*(AJ$6=core.xy.sbc)*($F249=$F$247:$F$271))</f>
        <v>0</v>
      </c>
    </row>
    <row r="250" spans="4:36" outlineLevel="2" x14ac:dyDescent="0.3">
      <c r="E250" s="33">
        <f t="shared" si="23"/>
        <v>0</v>
      </c>
      <c r="F250" s="70">
        <v>4</v>
      </c>
      <c r="G250" s="71" t="str">
        <f t="shared" si="24"/>
        <v>Arequipa</v>
      </c>
      <c r="L250" s="47">
        <f t="array" ref="L250">SUM(($E250=1)*(L$246=1)*(L$6=core.xy.sbc)*($F250=$F$247:$F$271))</f>
        <v>0</v>
      </c>
      <c r="M250" s="47">
        <f t="array" ref="M250">SUM(($E250=1)*(M$246=1)*(M$6=core.xy.sbc)*($F250=$F$247:$F$271))</f>
        <v>0</v>
      </c>
      <c r="N250" s="47">
        <f t="array" ref="N250">SUM(($E250=1)*(N$246=1)*(N$6=core.xy.sbc)*($F250=$F$247:$F$271))</f>
        <v>0</v>
      </c>
      <c r="O250" s="47">
        <f t="array" ref="O250">SUM(($E250=1)*(O$246=1)*(O$6=core.xy.sbc)*($F250=$F$247:$F$271))</f>
        <v>0</v>
      </c>
      <c r="P250" s="47">
        <f t="array" ref="P250">SUM(($E250=1)*(P$246=1)*(P$6=core.xy.sbc)*($F250=$F$247:$F$271))</f>
        <v>0</v>
      </c>
      <c r="Q250" s="47">
        <f t="array" ref="Q250">SUM(($E250=1)*(Q$246=1)*(Q$6=core.xy.sbc)*($F250=$F$247:$F$271))</f>
        <v>0</v>
      </c>
      <c r="R250" s="47">
        <f t="array" ref="R250">SUM(($E250=1)*(R$246=1)*(R$6=core.xy.sbc)*($F250=$F$247:$F$271))</f>
        <v>0</v>
      </c>
      <c r="S250" s="47">
        <f t="array" ref="S250">SUM(($E250=1)*(S$246=1)*(S$6=core.xy.sbc)*($F250=$F$247:$F$271))</f>
        <v>0</v>
      </c>
      <c r="T250" s="47">
        <f t="array" ref="T250">SUM(($E250=1)*(T$246=1)*(T$6=core.xy.sbc)*($F250=$F$247:$F$271))</f>
        <v>0</v>
      </c>
      <c r="U250" s="47">
        <f t="array" ref="U250">SUM(($E250=1)*(U$246=1)*(U$6=core.xy.sbc)*($F250=$F$247:$F$271))</f>
        <v>0</v>
      </c>
      <c r="V250" s="47">
        <f t="array" ref="V250">SUM(($E250=1)*(V$246=1)*(V$6=core.xy.sbc)*($F250=$F$247:$F$271))</f>
        <v>0</v>
      </c>
      <c r="W250" s="47">
        <f t="array" ref="W250">SUM(($E250=1)*(W$246=1)*(W$6=core.xy.sbc)*($F250=$F$247:$F$271))</f>
        <v>0</v>
      </c>
      <c r="X250" s="47">
        <f t="array" ref="X250">SUM(($E250=1)*(X$246=1)*(X$6=core.xy.sbc)*($F250=$F$247:$F$271))</f>
        <v>0</v>
      </c>
      <c r="Y250" s="47">
        <f t="array" ref="Y250">SUM(($E250=1)*(Y$246=1)*(Y$6=core.xy.sbc)*($F250=$F$247:$F$271))</f>
        <v>0</v>
      </c>
      <c r="Z250" s="47">
        <f t="array" ref="Z250">SUM(($E250=1)*(Z$246=1)*(Z$6=core.xy.sbc)*($F250=$F$247:$F$271))</f>
        <v>0</v>
      </c>
      <c r="AA250" s="47">
        <f t="array" ref="AA250">SUM(($E250=1)*(AA$246=1)*(AA$6=core.xy.sbc)*($F250=$F$247:$F$271))</f>
        <v>0</v>
      </c>
      <c r="AB250" s="47">
        <f t="array" ref="AB250">SUM(($E250=1)*(AB$246=1)*(AB$6=core.xy.sbc)*($F250=$F$247:$F$271))</f>
        <v>0</v>
      </c>
      <c r="AC250" s="47">
        <f t="array" ref="AC250">SUM(($E250=1)*(AC$246=1)*(AC$6=core.xy.sbc)*($F250=$F$247:$F$271))</f>
        <v>0</v>
      </c>
      <c r="AD250" s="47">
        <f t="array" ref="AD250">SUM(($E250=1)*(AD$246=1)*(AD$6=core.xy.sbc)*($F250=$F$247:$F$271))</f>
        <v>0</v>
      </c>
      <c r="AE250" s="47">
        <f t="array" ref="AE250">SUM(($E250=1)*(AE$246=1)*(AE$6=core.xy.sbc)*($F250=$F$247:$F$271))</f>
        <v>0</v>
      </c>
      <c r="AF250" s="47">
        <f t="array" ref="AF250">SUM(($E250=1)*(AF$246=1)*(AF$6=core.xy.sbc)*($F250=$F$247:$F$271))</f>
        <v>0</v>
      </c>
      <c r="AG250" s="47">
        <f t="array" ref="AG250">SUM(($E250=1)*(AG$246=1)*(AG$6=core.xy.sbc)*($F250=$F$247:$F$271))</f>
        <v>0</v>
      </c>
      <c r="AH250" s="47">
        <f t="array" ref="AH250">SUM(($E250=1)*(AH$246=1)*(AH$6=core.xy.sbc)*($F250=$F$247:$F$271))</f>
        <v>0</v>
      </c>
      <c r="AI250" s="47">
        <f t="array" ref="AI250">SUM(($E250=1)*(AI$246=1)*(AI$6=core.xy.sbc)*($F250=$F$247:$F$271))</f>
        <v>0</v>
      </c>
      <c r="AJ250" s="47">
        <f t="array" ref="AJ250">SUM(($E250=1)*(AJ$246=1)*(AJ$6=core.xy.sbc)*($F250=$F$247:$F$271))</f>
        <v>0</v>
      </c>
    </row>
    <row r="251" spans="4:36" outlineLevel="2" x14ac:dyDescent="0.3">
      <c r="E251" s="33">
        <f t="shared" si="23"/>
        <v>1</v>
      </c>
      <c r="F251" s="70">
        <v>5</v>
      </c>
      <c r="G251" s="71" t="str">
        <f t="shared" si="24"/>
        <v>Ayacucho</v>
      </c>
      <c r="L251" s="47">
        <f t="array" ref="L251">SUM(($E251=1)*(L$246=1)*(L$6=core.xy.sbc)*($F251=$F$247:$F$271))</f>
        <v>0</v>
      </c>
      <c r="M251" s="47">
        <f t="array" ref="M251">SUM(($E251=1)*(M$246=1)*(M$6=core.xy.sbc)*($F251=$F$247:$F$271))</f>
        <v>0</v>
      </c>
      <c r="N251" s="47">
        <f t="array" ref="N251">SUM(($E251=1)*(N$246=1)*(N$6=core.xy.sbc)*($F251=$F$247:$F$271))</f>
        <v>0</v>
      </c>
      <c r="O251" s="47">
        <f t="array" ref="O251">SUM(($E251=1)*(O$246=1)*(O$6=core.xy.sbc)*($F251=$F$247:$F$271))</f>
        <v>0</v>
      </c>
      <c r="P251" s="47">
        <f t="array" ref="P251">SUM(($E251=1)*(P$246=1)*(P$6=core.xy.sbc)*($F251=$F$247:$F$271))</f>
        <v>1</v>
      </c>
      <c r="Q251" s="47">
        <f t="array" ref="Q251">SUM(($E251=1)*(Q$246=1)*(Q$6=core.xy.sbc)*($F251=$F$247:$F$271))</f>
        <v>0</v>
      </c>
      <c r="R251" s="47">
        <f t="array" ref="R251">SUM(($E251=1)*(R$246=1)*(R$6=core.xy.sbc)*($F251=$F$247:$F$271))</f>
        <v>0</v>
      </c>
      <c r="S251" s="47">
        <f t="array" ref="S251">SUM(($E251=1)*(S$246=1)*(S$6=core.xy.sbc)*($F251=$F$247:$F$271))</f>
        <v>0</v>
      </c>
      <c r="T251" s="47">
        <f t="array" ref="T251">SUM(($E251=1)*(T$246=1)*(T$6=core.xy.sbc)*($F251=$F$247:$F$271))</f>
        <v>0</v>
      </c>
      <c r="U251" s="47">
        <f t="array" ref="U251">SUM(($E251=1)*(U$246=1)*(U$6=core.xy.sbc)*($F251=$F$247:$F$271))</f>
        <v>0</v>
      </c>
      <c r="V251" s="47">
        <f t="array" ref="V251">SUM(($E251=1)*(V$246=1)*(V$6=core.xy.sbc)*($F251=$F$247:$F$271))</f>
        <v>0</v>
      </c>
      <c r="W251" s="47">
        <f t="array" ref="W251">SUM(($E251=1)*(W$246=1)*(W$6=core.xy.sbc)*($F251=$F$247:$F$271))</f>
        <v>0</v>
      </c>
      <c r="X251" s="47">
        <f t="array" ref="X251">SUM(($E251=1)*(X$246=1)*(X$6=core.xy.sbc)*($F251=$F$247:$F$271))</f>
        <v>0</v>
      </c>
      <c r="Y251" s="47">
        <f t="array" ref="Y251">SUM(($E251=1)*(Y$246=1)*(Y$6=core.xy.sbc)*($F251=$F$247:$F$271))</f>
        <v>0</v>
      </c>
      <c r="Z251" s="47">
        <f t="array" ref="Z251">SUM(($E251=1)*(Z$246=1)*(Z$6=core.xy.sbc)*($F251=$F$247:$F$271))</f>
        <v>0</v>
      </c>
      <c r="AA251" s="47">
        <f t="array" ref="AA251">SUM(($E251=1)*(AA$246=1)*(AA$6=core.xy.sbc)*($F251=$F$247:$F$271))</f>
        <v>0</v>
      </c>
      <c r="AB251" s="47">
        <f t="array" ref="AB251">SUM(($E251=1)*(AB$246=1)*(AB$6=core.xy.sbc)*($F251=$F$247:$F$271))</f>
        <v>0</v>
      </c>
      <c r="AC251" s="47">
        <f t="array" ref="AC251">SUM(($E251=1)*(AC$246=1)*(AC$6=core.xy.sbc)*($F251=$F$247:$F$271))</f>
        <v>0</v>
      </c>
      <c r="AD251" s="47">
        <f t="array" ref="AD251">SUM(($E251=1)*(AD$246=1)*(AD$6=core.xy.sbc)*($F251=$F$247:$F$271))</f>
        <v>0</v>
      </c>
      <c r="AE251" s="47">
        <f t="array" ref="AE251">SUM(($E251=1)*(AE$246=1)*(AE$6=core.xy.sbc)*($F251=$F$247:$F$271))</f>
        <v>0</v>
      </c>
      <c r="AF251" s="47">
        <f t="array" ref="AF251">SUM(($E251=1)*(AF$246=1)*(AF$6=core.xy.sbc)*($F251=$F$247:$F$271))</f>
        <v>0</v>
      </c>
      <c r="AG251" s="47">
        <f t="array" ref="AG251">SUM(($E251=1)*(AG$246=1)*(AG$6=core.xy.sbc)*($F251=$F$247:$F$271))</f>
        <v>0</v>
      </c>
      <c r="AH251" s="47">
        <f t="array" ref="AH251">SUM(($E251=1)*(AH$246=1)*(AH$6=core.xy.sbc)*($F251=$F$247:$F$271))</f>
        <v>0</v>
      </c>
      <c r="AI251" s="47">
        <f t="array" ref="AI251">SUM(($E251=1)*(AI$246=1)*(AI$6=core.xy.sbc)*($F251=$F$247:$F$271))</f>
        <v>0</v>
      </c>
      <c r="AJ251" s="47">
        <f t="array" ref="AJ251">SUM(($E251=1)*(AJ$246=1)*(AJ$6=core.xy.sbc)*($F251=$F$247:$F$271))</f>
        <v>0</v>
      </c>
    </row>
    <row r="252" spans="4:36" outlineLevel="2" x14ac:dyDescent="0.3">
      <c r="E252" s="33">
        <f t="shared" si="23"/>
        <v>0</v>
      </c>
      <c r="F252" s="70">
        <v>6</v>
      </c>
      <c r="G252" s="71" t="str">
        <f t="shared" si="24"/>
        <v>Cajamarca</v>
      </c>
      <c r="L252" s="47">
        <f t="array" ref="L252">SUM(($E252=1)*(L$246=1)*(L$6=core.xy.sbc)*($F252=$F$247:$F$271))</f>
        <v>0</v>
      </c>
      <c r="M252" s="47">
        <f t="array" ref="M252">SUM(($E252=1)*(M$246=1)*(M$6=core.xy.sbc)*($F252=$F$247:$F$271))</f>
        <v>0</v>
      </c>
      <c r="N252" s="47">
        <f t="array" ref="N252">SUM(($E252=1)*(N$246=1)*(N$6=core.xy.sbc)*($F252=$F$247:$F$271))</f>
        <v>0</v>
      </c>
      <c r="O252" s="47">
        <f t="array" ref="O252">SUM(($E252=1)*(O$246=1)*(O$6=core.xy.sbc)*($F252=$F$247:$F$271))</f>
        <v>0</v>
      </c>
      <c r="P252" s="47">
        <f t="array" ref="P252">SUM(($E252=1)*(P$246=1)*(P$6=core.xy.sbc)*($F252=$F$247:$F$271))</f>
        <v>0</v>
      </c>
      <c r="Q252" s="47">
        <f t="array" ref="Q252">SUM(($E252=1)*(Q$246=1)*(Q$6=core.xy.sbc)*($F252=$F$247:$F$271))</f>
        <v>0</v>
      </c>
      <c r="R252" s="47">
        <f t="array" ref="R252">SUM(($E252=1)*(R$246=1)*(R$6=core.xy.sbc)*($F252=$F$247:$F$271))</f>
        <v>0</v>
      </c>
      <c r="S252" s="47">
        <f t="array" ref="S252">SUM(($E252=1)*(S$246=1)*(S$6=core.xy.sbc)*($F252=$F$247:$F$271))</f>
        <v>0</v>
      </c>
      <c r="T252" s="47">
        <f t="array" ref="T252">SUM(($E252=1)*(T$246=1)*(T$6=core.xy.sbc)*($F252=$F$247:$F$271))</f>
        <v>0</v>
      </c>
      <c r="U252" s="47">
        <f t="array" ref="U252">SUM(($E252=1)*(U$246=1)*(U$6=core.xy.sbc)*($F252=$F$247:$F$271))</f>
        <v>0</v>
      </c>
      <c r="V252" s="47">
        <f t="array" ref="V252">SUM(($E252=1)*(V$246=1)*(V$6=core.xy.sbc)*($F252=$F$247:$F$271))</f>
        <v>0</v>
      </c>
      <c r="W252" s="47">
        <f t="array" ref="W252">SUM(($E252=1)*(W$246=1)*(W$6=core.xy.sbc)*($F252=$F$247:$F$271))</f>
        <v>0</v>
      </c>
      <c r="X252" s="47">
        <f t="array" ref="X252">SUM(($E252=1)*(X$246=1)*(X$6=core.xy.sbc)*($F252=$F$247:$F$271))</f>
        <v>0</v>
      </c>
      <c r="Y252" s="47">
        <f t="array" ref="Y252">SUM(($E252=1)*(Y$246=1)*(Y$6=core.xy.sbc)*($F252=$F$247:$F$271))</f>
        <v>0</v>
      </c>
      <c r="Z252" s="47">
        <f t="array" ref="Z252">SUM(($E252=1)*(Z$246=1)*(Z$6=core.xy.sbc)*($F252=$F$247:$F$271))</f>
        <v>0</v>
      </c>
      <c r="AA252" s="47">
        <f t="array" ref="AA252">SUM(($E252=1)*(AA$246=1)*(AA$6=core.xy.sbc)*($F252=$F$247:$F$271))</f>
        <v>0</v>
      </c>
      <c r="AB252" s="47">
        <f t="array" ref="AB252">SUM(($E252=1)*(AB$246=1)*(AB$6=core.xy.sbc)*($F252=$F$247:$F$271))</f>
        <v>0</v>
      </c>
      <c r="AC252" s="47">
        <f t="array" ref="AC252">SUM(($E252=1)*(AC$246=1)*(AC$6=core.xy.sbc)*($F252=$F$247:$F$271))</f>
        <v>0</v>
      </c>
      <c r="AD252" s="47">
        <f t="array" ref="AD252">SUM(($E252=1)*(AD$246=1)*(AD$6=core.xy.sbc)*($F252=$F$247:$F$271))</f>
        <v>0</v>
      </c>
      <c r="AE252" s="47">
        <f t="array" ref="AE252">SUM(($E252=1)*(AE$246=1)*(AE$6=core.xy.sbc)*($F252=$F$247:$F$271))</f>
        <v>0</v>
      </c>
      <c r="AF252" s="47">
        <f t="array" ref="AF252">SUM(($E252=1)*(AF$246=1)*(AF$6=core.xy.sbc)*($F252=$F$247:$F$271))</f>
        <v>0</v>
      </c>
      <c r="AG252" s="47">
        <f t="array" ref="AG252">SUM(($E252=1)*(AG$246=1)*(AG$6=core.xy.sbc)*($F252=$F$247:$F$271))</f>
        <v>0</v>
      </c>
      <c r="AH252" s="47">
        <f t="array" ref="AH252">SUM(($E252=1)*(AH$246=1)*(AH$6=core.xy.sbc)*($F252=$F$247:$F$271))</f>
        <v>0</v>
      </c>
      <c r="AI252" s="47">
        <f t="array" ref="AI252">SUM(($E252=1)*(AI$246=1)*(AI$6=core.xy.sbc)*($F252=$F$247:$F$271))</f>
        <v>0</v>
      </c>
      <c r="AJ252" s="47">
        <f t="array" ref="AJ252">SUM(($E252=1)*(AJ$246=1)*(AJ$6=core.xy.sbc)*($F252=$F$247:$F$271))</f>
        <v>0</v>
      </c>
    </row>
    <row r="253" spans="4:36" outlineLevel="2" x14ac:dyDescent="0.3">
      <c r="E253" s="33">
        <f t="shared" si="23"/>
        <v>0</v>
      </c>
      <c r="F253" s="70">
        <v>7</v>
      </c>
      <c r="G253" s="71" t="str">
        <f t="shared" si="24"/>
        <v>Callao</v>
      </c>
      <c r="L253" s="47">
        <f t="array" ref="L253">SUM(($E253=1)*(L$246=1)*(L$6=core.xy.sbc)*($F253=$F$247:$F$271))</f>
        <v>0</v>
      </c>
      <c r="M253" s="47">
        <f t="array" ref="M253">SUM(($E253=1)*(M$246=1)*(M$6=core.xy.sbc)*($F253=$F$247:$F$271))</f>
        <v>0</v>
      </c>
      <c r="N253" s="47">
        <f t="array" ref="N253">SUM(($E253=1)*(N$246=1)*(N$6=core.xy.sbc)*($F253=$F$247:$F$271))</f>
        <v>0</v>
      </c>
      <c r="O253" s="47">
        <f t="array" ref="O253">SUM(($E253=1)*(O$246=1)*(O$6=core.xy.sbc)*($F253=$F$247:$F$271))</f>
        <v>0</v>
      </c>
      <c r="P253" s="47">
        <f t="array" ref="P253">SUM(($E253=1)*(P$246=1)*(P$6=core.xy.sbc)*($F253=$F$247:$F$271))</f>
        <v>0</v>
      </c>
      <c r="Q253" s="47">
        <f t="array" ref="Q253">SUM(($E253=1)*(Q$246=1)*(Q$6=core.xy.sbc)*($F253=$F$247:$F$271))</f>
        <v>0</v>
      </c>
      <c r="R253" s="47">
        <f t="array" ref="R253">SUM(($E253=1)*(R$246=1)*(R$6=core.xy.sbc)*($F253=$F$247:$F$271))</f>
        <v>0</v>
      </c>
      <c r="S253" s="47">
        <f t="array" ref="S253">SUM(($E253=1)*(S$246=1)*(S$6=core.xy.sbc)*($F253=$F$247:$F$271))</f>
        <v>0</v>
      </c>
      <c r="T253" s="47">
        <f t="array" ref="T253">SUM(($E253=1)*(T$246=1)*(T$6=core.xy.sbc)*($F253=$F$247:$F$271))</f>
        <v>0</v>
      </c>
      <c r="U253" s="47">
        <f t="array" ref="U253">SUM(($E253=1)*(U$246=1)*(U$6=core.xy.sbc)*($F253=$F$247:$F$271))</f>
        <v>0</v>
      </c>
      <c r="V253" s="47">
        <f t="array" ref="V253">SUM(($E253=1)*(V$246=1)*(V$6=core.xy.sbc)*($F253=$F$247:$F$271))</f>
        <v>0</v>
      </c>
      <c r="W253" s="47">
        <f t="array" ref="W253">SUM(($E253=1)*(W$246=1)*(W$6=core.xy.sbc)*($F253=$F$247:$F$271))</f>
        <v>0</v>
      </c>
      <c r="X253" s="47">
        <f t="array" ref="X253">SUM(($E253=1)*(X$246=1)*(X$6=core.xy.sbc)*($F253=$F$247:$F$271))</f>
        <v>0</v>
      </c>
      <c r="Y253" s="47">
        <f t="array" ref="Y253">SUM(($E253=1)*(Y$246=1)*(Y$6=core.xy.sbc)*($F253=$F$247:$F$271))</f>
        <v>0</v>
      </c>
      <c r="Z253" s="47">
        <f t="array" ref="Z253">SUM(($E253=1)*(Z$246=1)*(Z$6=core.xy.sbc)*($F253=$F$247:$F$271))</f>
        <v>0</v>
      </c>
      <c r="AA253" s="47">
        <f t="array" ref="AA253">SUM(($E253=1)*(AA$246=1)*(AA$6=core.xy.sbc)*($F253=$F$247:$F$271))</f>
        <v>0</v>
      </c>
      <c r="AB253" s="47">
        <f t="array" ref="AB253">SUM(($E253=1)*(AB$246=1)*(AB$6=core.xy.sbc)*($F253=$F$247:$F$271))</f>
        <v>0</v>
      </c>
      <c r="AC253" s="47">
        <f t="array" ref="AC253">SUM(($E253=1)*(AC$246=1)*(AC$6=core.xy.sbc)*($F253=$F$247:$F$271))</f>
        <v>0</v>
      </c>
      <c r="AD253" s="47">
        <f t="array" ref="AD253">SUM(($E253=1)*(AD$246=1)*(AD$6=core.xy.sbc)*($F253=$F$247:$F$271))</f>
        <v>0</v>
      </c>
      <c r="AE253" s="47">
        <f t="array" ref="AE253">SUM(($E253=1)*(AE$246=1)*(AE$6=core.xy.sbc)*($F253=$F$247:$F$271))</f>
        <v>0</v>
      </c>
      <c r="AF253" s="47">
        <f t="array" ref="AF253">SUM(($E253=1)*(AF$246=1)*(AF$6=core.xy.sbc)*($F253=$F$247:$F$271))</f>
        <v>0</v>
      </c>
      <c r="AG253" s="47">
        <f t="array" ref="AG253">SUM(($E253=1)*(AG$246=1)*(AG$6=core.xy.sbc)*($F253=$F$247:$F$271))</f>
        <v>0</v>
      </c>
      <c r="AH253" s="47">
        <f t="array" ref="AH253">SUM(($E253=1)*(AH$246=1)*(AH$6=core.xy.sbc)*($F253=$F$247:$F$271))</f>
        <v>0</v>
      </c>
      <c r="AI253" s="47">
        <f t="array" ref="AI253">SUM(($E253=1)*(AI$246=1)*(AI$6=core.xy.sbc)*($F253=$F$247:$F$271))</f>
        <v>0</v>
      </c>
      <c r="AJ253" s="47">
        <f t="array" ref="AJ253">SUM(($E253=1)*(AJ$246=1)*(AJ$6=core.xy.sbc)*($F253=$F$247:$F$271))</f>
        <v>0</v>
      </c>
    </row>
    <row r="254" spans="4:36" outlineLevel="2" x14ac:dyDescent="0.3">
      <c r="E254" s="33">
        <f t="shared" si="23"/>
        <v>0</v>
      </c>
      <c r="F254" s="70">
        <v>8</v>
      </c>
      <c r="G254" s="71" t="str">
        <f t="shared" si="24"/>
        <v>Cusco</v>
      </c>
      <c r="L254" s="47">
        <f t="array" ref="L254">SUM(($E254=1)*(L$246=1)*(L$6=core.xy.sbc)*($F254=$F$247:$F$271))</f>
        <v>0</v>
      </c>
      <c r="M254" s="47">
        <f t="array" ref="M254">SUM(($E254=1)*(M$246=1)*(M$6=core.xy.sbc)*($F254=$F$247:$F$271))</f>
        <v>0</v>
      </c>
      <c r="N254" s="47">
        <f t="array" ref="N254">SUM(($E254=1)*(N$246=1)*(N$6=core.xy.sbc)*($F254=$F$247:$F$271))</f>
        <v>0</v>
      </c>
      <c r="O254" s="47">
        <f t="array" ref="O254">SUM(($E254=1)*(O$246=1)*(O$6=core.xy.sbc)*($F254=$F$247:$F$271))</f>
        <v>0</v>
      </c>
      <c r="P254" s="47">
        <f t="array" ref="P254">SUM(($E254=1)*(P$246=1)*(P$6=core.xy.sbc)*($F254=$F$247:$F$271))</f>
        <v>0</v>
      </c>
      <c r="Q254" s="47">
        <f t="array" ref="Q254">SUM(($E254=1)*(Q$246=1)*(Q$6=core.xy.sbc)*($F254=$F$247:$F$271))</f>
        <v>0</v>
      </c>
      <c r="R254" s="47">
        <f t="array" ref="R254">SUM(($E254=1)*(R$246=1)*(R$6=core.xy.sbc)*($F254=$F$247:$F$271))</f>
        <v>0</v>
      </c>
      <c r="S254" s="47">
        <f t="array" ref="S254">SUM(($E254=1)*(S$246=1)*(S$6=core.xy.sbc)*($F254=$F$247:$F$271))</f>
        <v>0</v>
      </c>
      <c r="T254" s="47">
        <f t="array" ref="T254">SUM(($E254=1)*(T$246=1)*(T$6=core.xy.sbc)*($F254=$F$247:$F$271))</f>
        <v>0</v>
      </c>
      <c r="U254" s="47">
        <f t="array" ref="U254">SUM(($E254=1)*(U$246=1)*(U$6=core.xy.sbc)*($F254=$F$247:$F$271))</f>
        <v>0</v>
      </c>
      <c r="V254" s="47">
        <f t="array" ref="V254">SUM(($E254=1)*(V$246=1)*(V$6=core.xy.sbc)*($F254=$F$247:$F$271))</f>
        <v>0</v>
      </c>
      <c r="W254" s="47">
        <f t="array" ref="W254">SUM(($E254=1)*(W$246=1)*(W$6=core.xy.sbc)*($F254=$F$247:$F$271))</f>
        <v>0</v>
      </c>
      <c r="X254" s="47">
        <f t="array" ref="X254">SUM(($E254=1)*(X$246=1)*(X$6=core.xy.sbc)*($F254=$F$247:$F$271))</f>
        <v>0</v>
      </c>
      <c r="Y254" s="47">
        <f t="array" ref="Y254">SUM(($E254=1)*(Y$246=1)*(Y$6=core.xy.sbc)*($F254=$F$247:$F$271))</f>
        <v>0</v>
      </c>
      <c r="Z254" s="47">
        <f t="array" ref="Z254">SUM(($E254=1)*(Z$246=1)*(Z$6=core.xy.sbc)*($F254=$F$247:$F$271))</f>
        <v>0</v>
      </c>
      <c r="AA254" s="47">
        <f t="array" ref="AA254">SUM(($E254=1)*(AA$246=1)*(AA$6=core.xy.sbc)*($F254=$F$247:$F$271))</f>
        <v>0</v>
      </c>
      <c r="AB254" s="47">
        <f t="array" ref="AB254">SUM(($E254=1)*(AB$246=1)*(AB$6=core.xy.sbc)*($F254=$F$247:$F$271))</f>
        <v>0</v>
      </c>
      <c r="AC254" s="47">
        <f t="array" ref="AC254">SUM(($E254=1)*(AC$246=1)*(AC$6=core.xy.sbc)*($F254=$F$247:$F$271))</f>
        <v>0</v>
      </c>
      <c r="AD254" s="47">
        <f t="array" ref="AD254">SUM(($E254=1)*(AD$246=1)*(AD$6=core.xy.sbc)*($F254=$F$247:$F$271))</f>
        <v>0</v>
      </c>
      <c r="AE254" s="47">
        <f t="array" ref="AE254">SUM(($E254=1)*(AE$246=1)*(AE$6=core.xy.sbc)*($F254=$F$247:$F$271))</f>
        <v>0</v>
      </c>
      <c r="AF254" s="47">
        <f t="array" ref="AF254">SUM(($E254=1)*(AF$246=1)*(AF$6=core.xy.sbc)*($F254=$F$247:$F$271))</f>
        <v>0</v>
      </c>
      <c r="AG254" s="47">
        <f t="array" ref="AG254">SUM(($E254=1)*(AG$246=1)*(AG$6=core.xy.sbc)*($F254=$F$247:$F$271))</f>
        <v>0</v>
      </c>
      <c r="AH254" s="47">
        <f t="array" ref="AH254">SUM(($E254=1)*(AH$246=1)*(AH$6=core.xy.sbc)*($F254=$F$247:$F$271))</f>
        <v>0</v>
      </c>
      <c r="AI254" s="47">
        <f t="array" ref="AI254">SUM(($E254=1)*(AI$246=1)*(AI$6=core.xy.sbc)*($F254=$F$247:$F$271))</f>
        <v>0</v>
      </c>
      <c r="AJ254" s="47">
        <f t="array" ref="AJ254">SUM(($E254=1)*(AJ$246=1)*(AJ$6=core.xy.sbc)*($F254=$F$247:$F$271))</f>
        <v>0</v>
      </c>
    </row>
    <row r="255" spans="4:36" outlineLevel="2" x14ac:dyDescent="0.3">
      <c r="E255" s="33">
        <f t="shared" si="23"/>
        <v>0</v>
      </c>
      <c r="F255" s="70">
        <v>9</v>
      </c>
      <c r="G255" s="71" t="str">
        <f t="shared" si="24"/>
        <v>Huancavelica</v>
      </c>
      <c r="L255" s="47">
        <f t="array" ref="L255">SUM(($E255=1)*(L$246=1)*(L$6=core.xy.sbc)*($F255=$F$247:$F$271))</f>
        <v>0</v>
      </c>
      <c r="M255" s="47">
        <f t="array" ref="M255">SUM(($E255=1)*(M$246=1)*(M$6=core.xy.sbc)*($F255=$F$247:$F$271))</f>
        <v>0</v>
      </c>
      <c r="N255" s="47">
        <f t="array" ref="N255">SUM(($E255=1)*(N$246=1)*(N$6=core.xy.sbc)*($F255=$F$247:$F$271))</f>
        <v>0</v>
      </c>
      <c r="O255" s="47">
        <f t="array" ref="O255">SUM(($E255=1)*(O$246=1)*(O$6=core.xy.sbc)*($F255=$F$247:$F$271))</f>
        <v>0</v>
      </c>
      <c r="P255" s="47">
        <f t="array" ref="P255">SUM(($E255=1)*(P$246=1)*(P$6=core.xy.sbc)*($F255=$F$247:$F$271))</f>
        <v>0</v>
      </c>
      <c r="Q255" s="47">
        <f t="array" ref="Q255">SUM(($E255=1)*(Q$246=1)*(Q$6=core.xy.sbc)*($F255=$F$247:$F$271))</f>
        <v>0</v>
      </c>
      <c r="R255" s="47">
        <f t="array" ref="R255">SUM(($E255=1)*(R$246=1)*(R$6=core.xy.sbc)*($F255=$F$247:$F$271))</f>
        <v>0</v>
      </c>
      <c r="S255" s="47">
        <f t="array" ref="S255">SUM(($E255=1)*(S$246=1)*(S$6=core.xy.sbc)*($F255=$F$247:$F$271))</f>
        <v>0</v>
      </c>
      <c r="T255" s="47">
        <f t="array" ref="T255">SUM(($E255=1)*(T$246=1)*(T$6=core.xy.sbc)*($F255=$F$247:$F$271))</f>
        <v>0</v>
      </c>
      <c r="U255" s="47">
        <f t="array" ref="U255">SUM(($E255=1)*(U$246=1)*(U$6=core.xy.sbc)*($F255=$F$247:$F$271))</f>
        <v>0</v>
      </c>
      <c r="V255" s="47">
        <f t="array" ref="V255">SUM(($E255=1)*(V$246=1)*(V$6=core.xy.sbc)*($F255=$F$247:$F$271))</f>
        <v>0</v>
      </c>
      <c r="W255" s="47">
        <f t="array" ref="W255">SUM(($E255=1)*(W$246=1)*(W$6=core.xy.sbc)*($F255=$F$247:$F$271))</f>
        <v>0</v>
      </c>
      <c r="X255" s="47">
        <f t="array" ref="X255">SUM(($E255=1)*(X$246=1)*(X$6=core.xy.sbc)*($F255=$F$247:$F$271))</f>
        <v>0</v>
      </c>
      <c r="Y255" s="47">
        <f t="array" ref="Y255">SUM(($E255=1)*(Y$246=1)*(Y$6=core.xy.sbc)*($F255=$F$247:$F$271))</f>
        <v>0</v>
      </c>
      <c r="Z255" s="47">
        <f t="array" ref="Z255">SUM(($E255=1)*(Z$246=1)*(Z$6=core.xy.sbc)*($F255=$F$247:$F$271))</f>
        <v>0</v>
      </c>
      <c r="AA255" s="47">
        <f t="array" ref="AA255">SUM(($E255=1)*(AA$246=1)*(AA$6=core.xy.sbc)*($F255=$F$247:$F$271))</f>
        <v>0</v>
      </c>
      <c r="AB255" s="47">
        <f t="array" ref="AB255">SUM(($E255=1)*(AB$246=1)*(AB$6=core.xy.sbc)*($F255=$F$247:$F$271))</f>
        <v>0</v>
      </c>
      <c r="AC255" s="47">
        <f t="array" ref="AC255">SUM(($E255=1)*(AC$246=1)*(AC$6=core.xy.sbc)*($F255=$F$247:$F$271))</f>
        <v>0</v>
      </c>
      <c r="AD255" s="47">
        <f t="array" ref="AD255">SUM(($E255=1)*(AD$246=1)*(AD$6=core.xy.sbc)*($F255=$F$247:$F$271))</f>
        <v>0</v>
      </c>
      <c r="AE255" s="47">
        <f t="array" ref="AE255">SUM(($E255=1)*(AE$246=1)*(AE$6=core.xy.sbc)*($F255=$F$247:$F$271))</f>
        <v>0</v>
      </c>
      <c r="AF255" s="47">
        <f t="array" ref="AF255">SUM(($E255=1)*(AF$246=1)*(AF$6=core.xy.sbc)*($F255=$F$247:$F$271))</f>
        <v>0</v>
      </c>
      <c r="AG255" s="47">
        <f t="array" ref="AG255">SUM(($E255=1)*(AG$246=1)*(AG$6=core.xy.sbc)*($F255=$F$247:$F$271))</f>
        <v>0</v>
      </c>
      <c r="AH255" s="47">
        <f t="array" ref="AH255">SUM(($E255=1)*(AH$246=1)*(AH$6=core.xy.sbc)*($F255=$F$247:$F$271))</f>
        <v>0</v>
      </c>
      <c r="AI255" s="47">
        <f t="array" ref="AI255">SUM(($E255=1)*(AI$246=1)*(AI$6=core.xy.sbc)*($F255=$F$247:$F$271))</f>
        <v>0</v>
      </c>
      <c r="AJ255" s="47">
        <f t="array" ref="AJ255">SUM(($E255=1)*(AJ$246=1)*(AJ$6=core.xy.sbc)*($F255=$F$247:$F$271))</f>
        <v>0</v>
      </c>
    </row>
    <row r="256" spans="4:36" outlineLevel="2" x14ac:dyDescent="0.3">
      <c r="E256" s="33">
        <f t="shared" si="23"/>
        <v>1</v>
      </c>
      <c r="F256" s="70">
        <v>10</v>
      </c>
      <c r="G256" s="71" t="str">
        <f t="shared" si="24"/>
        <v>Huánuco</v>
      </c>
      <c r="L256" s="47">
        <f t="array" ref="L256">SUM(($E256=1)*(L$246=1)*(L$6=core.xy.sbc)*($F256=$F$247:$F$271))</f>
        <v>0</v>
      </c>
      <c r="M256" s="47">
        <f t="array" ref="M256">SUM(($E256=1)*(M$246=1)*(M$6=core.xy.sbc)*($F256=$F$247:$F$271))</f>
        <v>0</v>
      </c>
      <c r="N256" s="47">
        <f t="array" ref="N256">SUM(($E256=1)*(N$246=1)*(N$6=core.xy.sbc)*($F256=$F$247:$F$271))</f>
        <v>0</v>
      </c>
      <c r="O256" s="47">
        <f t="array" ref="O256">SUM(($E256=1)*(O$246=1)*(O$6=core.xy.sbc)*($F256=$F$247:$F$271))</f>
        <v>0</v>
      </c>
      <c r="P256" s="47">
        <f t="array" ref="P256">SUM(($E256=1)*(P$246=1)*(P$6=core.xy.sbc)*($F256=$F$247:$F$271))</f>
        <v>0</v>
      </c>
      <c r="Q256" s="47">
        <f t="array" ref="Q256">SUM(($E256=1)*(Q$246=1)*(Q$6=core.xy.sbc)*($F256=$F$247:$F$271))</f>
        <v>0</v>
      </c>
      <c r="R256" s="47">
        <f t="array" ref="R256">SUM(($E256=1)*(R$246=1)*(R$6=core.xy.sbc)*($F256=$F$247:$F$271))</f>
        <v>0</v>
      </c>
      <c r="S256" s="47">
        <f t="array" ref="S256">SUM(($E256=1)*(S$246=1)*(S$6=core.xy.sbc)*($F256=$F$247:$F$271))</f>
        <v>0</v>
      </c>
      <c r="T256" s="47">
        <f t="array" ref="T256">SUM(($E256=1)*(T$246=1)*(T$6=core.xy.sbc)*($F256=$F$247:$F$271))</f>
        <v>0</v>
      </c>
      <c r="U256" s="47">
        <f t="array" ref="U256">SUM(($E256=1)*(U$246=1)*(U$6=core.xy.sbc)*($F256=$F$247:$F$271))</f>
        <v>1</v>
      </c>
      <c r="V256" s="47">
        <f t="array" ref="V256">SUM(($E256=1)*(V$246=1)*(V$6=core.xy.sbc)*($F256=$F$247:$F$271))</f>
        <v>0</v>
      </c>
      <c r="W256" s="47">
        <f t="array" ref="W256">SUM(($E256=1)*(W$246=1)*(W$6=core.xy.sbc)*($F256=$F$247:$F$271))</f>
        <v>0</v>
      </c>
      <c r="X256" s="47">
        <f t="array" ref="X256">SUM(($E256=1)*(X$246=1)*(X$6=core.xy.sbc)*($F256=$F$247:$F$271))</f>
        <v>0</v>
      </c>
      <c r="Y256" s="47">
        <f t="array" ref="Y256">SUM(($E256=1)*(Y$246=1)*(Y$6=core.xy.sbc)*($F256=$F$247:$F$271))</f>
        <v>0</v>
      </c>
      <c r="Z256" s="47">
        <f t="array" ref="Z256">SUM(($E256=1)*(Z$246=1)*(Z$6=core.xy.sbc)*($F256=$F$247:$F$271))</f>
        <v>0</v>
      </c>
      <c r="AA256" s="47">
        <f t="array" ref="AA256">SUM(($E256=1)*(AA$246=1)*(AA$6=core.xy.sbc)*($F256=$F$247:$F$271))</f>
        <v>0</v>
      </c>
      <c r="AB256" s="47">
        <f t="array" ref="AB256">SUM(($E256=1)*(AB$246=1)*(AB$6=core.xy.sbc)*($F256=$F$247:$F$271))</f>
        <v>0</v>
      </c>
      <c r="AC256" s="47">
        <f t="array" ref="AC256">SUM(($E256=1)*(AC$246=1)*(AC$6=core.xy.sbc)*($F256=$F$247:$F$271))</f>
        <v>0</v>
      </c>
      <c r="AD256" s="47">
        <f t="array" ref="AD256">SUM(($E256=1)*(AD$246=1)*(AD$6=core.xy.sbc)*($F256=$F$247:$F$271))</f>
        <v>0</v>
      </c>
      <c r="AE256" s="47">
        <f t="array" ref="AE256">SUM(($E256=1)*(AE$246=1)*(AE$6=core.xy.sbc)*($F256=$F$247:$F$271))</f>
        <v>0</v>
      </c>
      <c r="AF256" s="47">
        <f t="array" ref="AF256">SUM(($E256=1)*(AF$246=1)*(AF$6=core.xy.sbc)*($F256=$F$247:$F$271))</f>
        <v>0</v>
      </c>
      <c r="AG256" s="47">
        <f t="array" ref="AG256">SUM(($E256=1)*(AG$246=1)*(AG$6=core.xy.sbc)*($F256=$F$247:$F$271))</f>
        <v>0</v>
      </c>
      <c r="AH256" s="47">
        <f t="array" ref="AH256">SUM(($E256=1)*(AH$246=1)*(AH$6=core.xy.sbc)*($F256=$F$247:$F$271))</f>
        <v>0</v>
      </c>
      <c r="AI256" s="47">
        <f t="array" ref="AI256">SUM(($E256=1)*(AI$246=1)*(AI$6=core.xy.sbc)*($F256=$F$247:$F$271))</f>
        <v>0</v>
      </c>
      <c r="AJ256" s="47">
        <f t="array" ref="AJ256">SUM(($E256=1)*(AJ$246=1)*(AJ$6=core.xy.sbc)*($F256=$F$247:$F$271))</f>
        <v>0</v>
      </c>
    </row>
    <row r="257" spans="4:36" outlineLevel="2" x14ac:dyDescent="0.3">
      <c r="E257" s="33">
        <f t="shared" si="23"/>
        <v>0</v>
      </c>
      <c r="F257" s="70">
        <v>11</v>
      </c>
      <c r="G257" s="71" t="str">
        <f t="shared" si="24"/>
        <v>Ica</v>
      </c>
      <c r="L257" s="47">
        <f t="array" ref="L257">SUM(($E257=1)*(L$246=1)*(L$6=core.xy.sbc)*($F257=$F$247:$F$271))</f>
        <v>0</v>
      </c>
      <c r="M257" s="47">
        <f t="array" ref="M257">SUM(($E257=1)*(M$246=1)*(M$6=core.xy.sbc)*($F257=$F$247:$F$271))</f>
        <v>0</v>
      </c>
      <c r="N257" s="47">
        <f t="array" ref="N257">SUM(($E257=1)*(N$246=1)*(N$6=core.xy.sbc)*($F257=$F$247:$F$271))</f>
        <v>0</v>
      </c>
      <c r="O257" s="47">
        <f t="array" ref="O257">SUM(($E257=1)*(O$246=1)*(O$6=core.xy.sbc)*($F257=$F$247:$F$271))</f>
        <v>0</v>
      </c>
      <c r="P257" s="47">
        <f t="array" ref="P257">SUM(($E257=1)*(P$246=1)*(P$6=core.xy.sbc)*($F257=$F$247:$F$271))</f>
        <v>0</v>
      </c>
      <c r="Q257" s="47">
        <f t="array" ref="Q257">SUM(($E257=1)*(Q$246=1)*(Q$6=core.xy.sbc)*($F257=$F$247:$F$271))</f>
        <v>0</v>
      </c>
      <c r="R257" s="47">
        <f t="array" ref="R257">SUM(($E257=1)*(R$246=1)*(R$6=core.xy.sbc)*($F257=$F$247:$F$271))</f>
        <v>0</v>
      </c>
      <c r="S257" s="47">
        <f t="array" ref="S257">SUM(($E257=1)*(S$246=1)*(S$6=core.xy.sbc)*($F257=$F$247:$F$271))</f>
        <v>0</v>
      </c>
      <c r="T257" s="47">
        <f t="array" ref="T257">SUM(($E257=1)*(T$246=1)*(T$6=core.xy.sbc)*($F257=$F$247:$F$271))</f>
        <v>0</v>
      </c>
      <c r="U257" s="47">
        <f t="array" ref="U257">SUM(($E257=1)*(U$246=1)*(U$6=core.xy.sbc)*($F257=$F$247:$F$271))</f>
        <v>0</v>
      </c>
      <c r="V257" s="47">
        <f t="array" ref="V257">SUM(($E257=1)*(V$246=1)*(V$6=core.xy.sbc)*($F257=$F$247:$F$271))</f>
        <v>0</v>
      </c>
      <c r="W257" s="47">
        <f t="array" ref="W257">SUM(($E257=1)*(W$246=1)*(W$6=core.xy.sbc)*($F257=$F$247:$F$271))</f>
        <v>0</v>
      </c>
      <c r="X257" s="47">
        <f t="array" ref="X257">SUM(($E257=1)*(X$246=1)*(X$6=core.xy.sbc)*($F257=$F$247:$F$271))</f>
        <v>0</v>
      </c>
      <c r="Y257" s="47">
        <f t="array" ref="Y257">SUM(($E257=1)*(Y$246=1)*(Y$6=core.xy.sbc)*($F257=$F$247:$F$271))</f>
        <v>0</v>
      </c>
      <c r="Z257" s="47">
        <f t="array" ref="Z257">SUM(($E257=1)*(Z$246=1)*(Z$6=core.xy.sbc)*($F257=$F$247:$F$271))</f>
        <v>0</v>
      </c>
      <c r="AA257" s="47">
        <f t="array" ref="AA257">SUM(($E257=1)*(AA$246=1)*(AA$6=core.xy.sbc)*($F257=$F$247:$F$271))</f>
        <v>0</v>
      </c>
      <c r="AB257" s="47">
        <f t="array" ref="AB257">SUM(($E257=1)*(AB$246=1)*(AB$6=core.xy.sbc)*($F257=$F$247:$F$271))</f>
        <v>0</v>
      </c>
      <c r="AC257" s="47">
        <f t="array" ref="AC257">SUM(($E257=1)*(AC$246=1)*(AC$6=core.xy.sbc)*($F257=$F$247:$F$271))</f>
        <v>0</v>
      </c>
      <c r="AD257" s="47">
        <f t="array" ref="AD257">SUM(($E257=1)*(AD$246=1)*(AD$6=core.xy.sbc)*($F257=$F$247:$F$271))</f>
        <v>0</v>
      </c>
      <c r="AE257" s="47">
        <f t="array" ref="AE257">SUM(($E257=1)*(AE$246=1)*(AE$6=core.xy.sbc)*($F257=$F$247:$F$271))</f>
        <v>0</v>
      </c>
      <c r="AF257" s="47">
        <f t="array" ref="AF257">SUM(($E257=1)*(AF$246=1)*(AF$6=core.xy.sbc)*($F257=$F$247:$F$271))</f>
        <v>0</v>
      </c>
      <c r="AG257" s="47">
        <f t="array" ref="AG257">SUM(($E257=1)*(AG$246=1)*(AG$6=core.xy.sbc)*($F257=$F$247:$F$271))</f>
        <v>0</v>
      </c>
      <c r="AH257" s="47">
        <f t="array" ref="AH257">SUM(($E257=1)*(AH$246=1)*(AH$6=core.xy.sbc)*($F257=$F$247:$F$271))</f>
        <v>0</v>
      </c>
      <c r="AI257" s="47">
        <f t="array" ref="AI257">SUM(($E257=1)*(AI$246=1)*(AI$6=core.xy.sbc)*($F257=$F$247:$F$271))</f>
        <v>0</v>
      </c>
      <c r="AJ257" s="47">
        <f t="array" ref="AJ257">SUM(($E257=1)*(AJ$246=1)*(AJ$6=core.xy.sbc)*($F257=$F$247:$F$271))</f>
        <v>0</v>
      </c>
    </row>
    <row r="258" spans="4:36" outlineLevel="2" x14ac:dyDescent="0.3">
      <c r="E258" s="33">
        <f t="shared" si="23"/>
        <v>0</v>
      </c>
      <c r="F258" s="70">
        <v>12</v>
      </c>
      <c r="G258" s="71" t="str">
        <f t="shared" si="24"/>
        <v>Junín</v>
      </c>
      <c r="L258" s="47">
        <f t="array" ref="L258">SUM(($E258=1)*(L$246=1)*(L$6=core.xy.sbc)*($F258=$F$247:$F$271))</f>
        <v>0</v>
      </c>
      <c r="M258" s="47">
        <f t="array" ref="M258">SUM(($E258=1)*(M$246=1)*(M$6=core.xy.sbc)*($F258=$F$247:$F$271))</f>
        <v>0</v>
      </c>
      <c r="N258" s="47">
        <f t="array" ref="N258">SUM(($E258=1)*(N$246=1)*(N$6=core.xy.sbc)*($F258=$F$247:$F$271))</f>
        <v>0</v>
      </c>
      <c r="O258" s="47">
        <f t="array" ref="O258">SUM(($E258=1)*(O$246=1)*(O$6=core.xy.sbc)*($F258=$F$247:$F$271))</f>
        <v>0</v>
      </c>
      <c r="P258" s="47">
        <f t="array" ref="P258">SUM(($E258=1)*(P$246=1)*(P$6=core.xy.sbc)*($F258=$F$247:$F$271))</f>
        <v>0</v>
      </c>
      <c r="Q258" s="47">
        <f t="array" ref="Q258">SUM(($E258=1)*(Q$246=1)*(Q$6=core.xy.sbc)*($F258=$F$247:$F$271))</f>
        <v>0</v>
      </c>
      <c r="R258" s="47">
        <f t="array" ref="R258">SUM(($E258=1)*(R$246=1)*(R$6=core.xy.sbc)*($F258=$F$247:$F$271))</f>
        <v>0</v>
      </c>
      <c r="S258" s="47">
        <f t="array" ref="S258">SUM(($E258=1)*(S$246=1)*(S$6=core.xy.sbc)*($F258=$F$247:$F$271))</f>
        <v>0</v>
      </c>
      <c r="T258" s="47">
        <f t="array" ref="T258">SUM(($E258=1)*(T$246=1)*(T$6=core.xy.sbc)*($F258=$F$247:$F$271))</f>
        <v>0</v>
      </c>
      <c r="U258" s="47">
        <f t="array" ref="U258">SUM(($E258=1)*(U$246=1)*(U$6=core.xy.sbc)*($F258=$F$247:$F$271))</f>
        <v>0</v>
      </c>
      <c r="V258" s="47">
        <f t="array" ref="V258">SUM(($E258=1)*(V$246=1)*(V$6=core.xy.sbc)*($F258=$F$247:$F$271))</f>
        <v>0</v>
      </c>
      <c r="W258" s="47">
        <f t="array" ref="W258">SUM(($E258=1)*(W$246=1)*(W$6=core.xy.sbc)*($F258=$F$247:$F$271))</f>
        <v>0</v>
      </c>
      <c r="X258" s="47">
        <f t="array" ref="X258">SUM(($E258=1)*(X$246=1)*(X$6=core.xy.sbc)*($F258=$F$247:$F$271))</f>
        <v>0</v>
      </c>
      <c r="Y258" s="47">
        <f t="array" ref="Y258">SUM(($E258=1)*(Y$246=1)*(Y$6=core.xy.sbc)*($F258=$F$247:$F$271))</f>
        <v>0</v>
      </c>
      <c r="Z258" s="47">
        <f t="array" ref="Z258">SUM(($E258=1)*(Z$246=1)*(Z$6=core.xy.sbc)*($F258=$F$247:$F$271))</f>
        <v>0</v>
      </c>
      <c r="AA258" s="47">
        <f t="array" ref="AA258">SUM(($E258=1)*(AA$246=1)*(AA$6=core.xy.sbc)*($F258=$F$247:$F$271))</f>
        <v>0</v>
      </c>
      <c r="AB258" s="47">
        <f t="array" ref="AB258">SUM(($E258=1)*(AB$246=1)*(AB$6=core.xy.sbc)*($F258=$F$247:$F$271))</f>
        <v>0</v>
      </c>
      <c r="AC258" s="47">
        <f t="array" ref="AC258">SUM(($E258=1)*(AC$246=1)*(AC$6=core.xy.sbc)*($F258=$F$247:$F$271))</f>
        <v>0</v>
      </c>
      <c r="AD258" s="47">
        <f t="array" ref="AD258">SUM(($E258=1)*(AD$246=1)*(AD$6=core.xy.sbc)*($F258=$F$247:$F$271))</f>
        <v>0</v>
      </c>
      <c r="AE258" s="47">
        <f t="array" ref="AE258">SUM(($E258=1)*(AE$246=1)*(AE$6=core.xy.sbc)*($F258=$F$247:$F$271))</f>
        <v>0</v>
      </c>
      <c r="AF258" s="47">
        <f t="array" ref="AF258">SUM(($E258=1)*(AF$246=1)*(AF$6=core.xy.sbc)*($F258=$F$247:$F$271))</f>
        <v>0</v>
      </c>
      <c r="AG258" s="47">
        <f t="array" ref="AG258">SUM(($E258=1)*(AG$246=1)*(AG$6=core.xy.sbc)*($F258=$F$247:$F$271))</f>
        <v>0</v>
      </c>
      <c r="AH258" s="47">
        <f t="array" ref="AH258">SUM(($E258=1)*(AH$246=1)*(AH$6=core.xy.sbc)*($F258=$F$247:$F$271))</f>
        <v>0</v>
      </c>
      <c r="AI258" s="47">
        <f t="array" ref="AI258">SUM(($E258=1)*(AI$246=1)*(AI$6=core.xy.sbc)*($F258=$F$247:$F$271))</f>
        <v>0</v>
      </c>
      <c r="AJ258" s="47">
        <f t="array" ref="AJ258">SUM(($E258=1)*(AJ$246=1)*(AJ$6=core.xy.sbc)*($F258=$F$247:$F$271))</f>
        <v>0</v>
      </c>
    </row>
    <row r="259" spans="4:36" outlineLevel="2" x14ac:dyDescent="0.3">
      <c r="E259" s="33">
        <f t="shared" si="23"/>
        <v>0</v>
      </c>
      <c r="F259" s="70">
        <v>13</v>
      </c>
      <c r="G259" s="71" t="str">
        <f t="shared" si="24"/>
        <v>La Libertad</v>
      </c>
      <c r="L259" s="47">
        <f t="array" ref="L259">SUM(($E259=1)*(L$246=1)*(L$6=core.xy.sbc)*($F259=$F$247:$F$271))</f>
        <v>0</v>
      </c>
      <c r="M259" s="47">
        <f t="array" ref="M259">SUM(($E259=1)*(M$246=1)*(M$6=core.xy.sbc)*($F259=$F$247:$F$271))</f>
        <v>0</v>
      </c>
      <c r="N259" s="47">
        <f t="array" ref="N259">SUM(($E259=1)*(N$246=1)*(N$6=core.xy.sbc)*($F259=$F$247:$F$271))</f>
        <v>0</v>
      </c>
      <c r="O259" s="47">
        <f t="array" ref="O259">SUM(($E259=1)*(O$246=1)*(O$6=core.xy.sbc)*($F259=$F$247:$F$271))</f>
        <v>0</v>
      </c>
      <c r="P259" s="47">
        <f t="array" ref="P259">SUM(($E259=1)*(P$246=1)*(P$6=core.xy.sbc)*($F259=$F$247:$F$271))</f>
        <v>0</v>
      </c>
      <c r="Q259" s="47">
        <f t="array" ref="Q259">SUM(($E259=1)*(Q$246=1)*(Q$6=core.xy.sbc)*($F259=$F$247:$F$271))</f>
        <v>0</v>
      </c>
      <c r="R259" s="47">
        <f t="array" ref="R259">SUM(($E259=1)*(R$246=1)*(R$6=core.xy.sbc)*($F259=$F$247:$F$271))</f>
        <v>0</v>
      </c>
      <c r="S259" s="47">
        <f t="array" ref="S259">SUM(($E259=1)*(S$246=1)*(S$6=core.xy.sbc)*($F259=$F$247:$F$271))</f>
        <v>0</v>
      </c>
      <c r="T259" s="47">
        <f t="array" ref="T259">SUM(($E259=1)*(T$246=1)*(T$6=core.xy.sbc)*($F259=$F$247:$F$271))</f>
        <v>0</v>
      </c>
      <c r="U259" s="47">
        <f t="array" ref="U259">SUM(($E259=1)*(U$246=1)*(U$6=core.xy.sbc)*($F259=$F$247:$F$271))</f>
        <v>0</v>
      </c>
      <c r="V259" s="47">
        <f t="array" ref="V259">SUM(($E259=1)*(V$246=1)*(V$6=core.xy.sbc)*($F259=$F$247:$F$271))</f>
        <v>0</v>
      </c>
      <c r="W259" s="47">
        <f t="array" ref="W259">SUM(($E259=1)*(W$246=1)*(W$6=core.xy.sbc)*($F259=$F$247:$F$271))</f>
        <v>0</v>
      </c>
      <c r="X259" s="47">
        <f t="array" ref="X259">SUM(($E259=1)*(X$246=1)*(X$6=core.xy.sbc)*($F259=$F$247:$F$271))</f>
        <v>0</v>
      </c>
      <c r="Y259" s="47">
        <f t="array" ref="Y259">SUM(($E259=1)*(Y$246=1)*(Y$6=core.xy.sbc)*($F259=$F$247:$F$271))</f>
        <v>0</v>
      </c>
      <c r="Z259" s="47">
        <f t="array" ref="Z259">SUM(($E259=1)*(Z$246=1)*(Z$6=core.xy.sbc)*($F259=$F$247:$F$271))</f>
        <v>0</v>
      </c>
      <c r="AA259" s="47">
        <f t="array" ref="AA259">SUM(($E259=1)*(AA$246=1)*(AA$6=core.xy.sbc)*($F259=$F$247:$F$271))</f>
        <v>0</v>
      </c>
      <c r="AB259" s="47">
        <f t="array" ref="AB259">SUM(($E259=1)*(AB$246=1)*(AB$6=core.xy.sbc)*($F259=$F$247:$F$271))</f>
        <v>0</v>
      </c>
      <c r="AC259" s="47">
        <f t="array" ref="AC259">SUM(($E259=1)*(AC$246=1)*(AC$6=core.xy.sbc)*($F259=$F$247:$F$271))</f>
        <v>0</v>
      </c>
      <c r="AD259" s="47">
        <f t="array" ref="AD259">SUM(($E259=1)*(AD$246=1)*(AD$6=core.xy.sbc)*($F259=$F$247:$F$271))</f>
        <v>0</v>
      </c>
      <c r="AE259" s="47">
        <f t="array" ref="AE259">SUM(($E259=1)*(AE$246=1)*(AE$6=core.xy.sbc)*($F259=$F$247:$F$271))</f>
        <v>0</v>
      </c>
      <c r="AF259" s="47">
        <f t="array" ref="AF259">SUM(($E259=1)*(AF$246=1)*(AF$6=core.xy.sbc)*($F259=$F$247:$F$271))</f>
        <v>0</v>
      </c>
      <c r="AG259" s="47">
        <f t="array" ref="AG259">SUM(($E259=1)*(AG$246=1)*(AG$6=core.xy.sbc)*($F259=$F$247:$F$271))</f>
        <v>0</v>
      </c>
      <c r="AH259" s="47">
        <f t="array" ref="AH259">SUM(($E259=1)*(AH$246=1)*(AH$6=core.xy.sbc)*($F259=$F$247:$F$271))</f>
        <v>0</v>
      </c>
      <c r="AI259" s="47">
        <f t="array" ref="AI259">SUM(($E259=1)*(AI$246=1)*(AI$6=core.xy.sbc)*($F259=$F$247:$F$271))</f>
        <v>0</v>
      </c>
      <c r="AJ259" s="47">
        <f t="array" ref="AJ259">SUM(($E259=1)*(AJ$246=1)*(AJ$6=core.xy.sbc)*($F259=$F$247:$F$271))</f>
        <v>0</v>
      </c>
    </row>
    <row r="260" spans="4:36" outlineLevel="2" x14ac:dyDescent="0.3">
      <c r="E260" s="33">
        <f t="shared" si="23"/>
        <v>0</v>
      </c>
      <c r="F260" s="70">
        <v>14</v>
      </c>
      <c r="G260" s="71" t="str">
        <f t="shared" si="24"/>
        <v>Lambayeque</v>
      </c>
      <c r="L260" s="47">
        <f t="array" ref="L260">SUM(($E260=1)*(L$246=1)*(L$6=core.xy.sbc)*($F260=$F$247:$F$271))</f>
        <v>0</v>
      </c>
      <c r="M260" s="47">
        <f t="array" ref="M260">SUM(($E260=1)*(M$246=1)*(M$6=core.xy.sbc)*($F260=$F$247:$F$271))</f>
        <v>0</v>
      </c>
      <c r="N260" s="47">
        <f t="array" ref="N260">SUM(($E260=1)*(N$246=1)*(N$6=core.xy.sbc)*($F260=$F$247:$F$271))</f>
        <v>0</v>
      </c>
      <c r="O260" s="47">
        <f t="array" ref="O260">SUM(($E260=1)*(O$246=1)*(O$6=core.xy.sbc)*($F260=$F$247:$F$271))</f>
        <v>0</v>
      </c>
      <c r="P260" s="47">
        <f t="array" ref="P260">SUM(($E260=1)*(P$246=1)*(P$6=core.xy.sbc)*($F260=$F$247:$F$271))</f>
        <v>0</v>
      </c>
      <c r="Q260" s="47">
        <f t="array" ref="Q260">SUM(($E260=1)*(Q$246=1)*(Q$6=core.xy.sbc)*($F260=$F$247:$F$271))</f>
        <v>0</v>
      </c>
      <c r="R260" s="47">
        <f t="array" ref="R260">SUM(($E260=1)*(R$246=1)*(R$6=core.xy.sbc)*($F260=$F$247:$F$271))</f>
        <v>0</v>
      </c>
      <c r="S260" s="47">
        <f t="array" ref="S260">SUM(($E260=1)*(S$246=1)*(S$6=core.xy.sbc)*($F260=$F$247:$F$271))</f>
        <v>0</v>
      </c>
      <c r="T260" s="47">
        <f t="array" ref="T260">SUM(($E260=1)*(T$246=1)*(T$6=core.xy.sbc)*($F260=$F$247:$F$271))</f>
        <v>0</v>
      </c>
      <c r="U260" s="47">
        <f t="array" ref="U260">SUM(($E260=1)*(U$246=1)*(U$6=core.xy.sbc)*($F260=$F$247:$F$271))</f>
        <v>0</v>
      </c>
      <c r="V260" s="47">
        <f t="array" ref="V260">SUM(($E260=1)*(V$246=1)*(V$6=core.xy.sbc)*($F260=$F$247:$F$271))</f>
        <v>0</v>
      </c>
      <c r="W260" s="47">
        <f t="array" ref="W260">SUM(($E260=1)*(W$246=1)*(W$6=core.xy.sbc)*($F260=$F$247:$F$271))</f>
        <v>0</v>
      </c>
      <c r="X260" s="47">
        <f t="array" ref="X260">SUM(($E260=1)*(X$246=1)*(X$6=core.xy.sbc)*($F260=$F$247:$F$271))</f>
        <v>0</v>
      </c>
      <c r="Y260" s="47">
        <f t="array" ref="Y260">SUM(($E260=1)*(Y$246=1)*(Y$6=core.xy.sbc)*($F260=$F$247:$F$271))</f>
        <v>0</v>
      </c>
      <c r="Z260" s="47">
        <f t="array" ref="Z260">SUM(($E260=1)*(Z$246=1)*(Z$6=core.xy.sbc)*($F260=$F$247:$F$271))</f>
        <v>0</v>
      </c>
      <c r="AA260" s="47">
        <f t="array" ref="AA260">SUM(($E260=1)*(AA$246=1)*(AA$6=core.xy.sbc)*($F260=$F$247:$F$271))</f>
        <v>0</v>
      </c>
      <c r="AB260" s="47">
        <f t="array" ref="AB260">SUM(($E260=1)*(AB$246=1)*(AB$6=core.xy.sbc)*($F260=$F$247:$F$271))</f>
        <v>0</v>
      </c>
      <c r="AC260" s="47">
        <f t="array" ref="AC260">SUM(($E260=1)*(AC$246=1)*(AC$6=core.xy.sbc)*($F260=$F$247:$F$271))</f>
        <v>0</v>
      </c>
      <c r="AD260" s="47">
        <f t="array" ref="AD260">SUM(($E260=1)*(AD$246=1)*(AD$6=core.xy.sbc)*($F260=$F$247:$F$271))</f>
        <v>0</v>
      </c>
      <c r="AE260" s="47">
        <f t="array" ref="AE260">SUM(($E260=1)*(AE$246=1)*(AE$6=core.xy.sbc)*($F260=$F$247:$F$271))</f>
        <v>0</v>
      </c>
      <c r="AF260" s="47">
        <f t="array" ref="AF260">SUM(($E260=1)*(AF$246=1)*(AF$6=core.xy.sbc)*($F260=$F$247:$F$271))</f>
        <v>0</v>
      </c>
      <c r="AG260" s="47">
        <f t="array" ref="AG260">SUM(($E260=1)*(AG$246=1)*(AG$6=core.xy.sbc)*($F260=$F$247:$F$271))</f>
        <v>0</v>
      </c>
      <c r="AH260" s="47">
        <f t="array" ref="AH260">SUM(($E260=1)*(AH$246=1)*(AH$6=core.xy.sbc)*($F260=$F$247:$F$271))</f>
        <v>0</v>
      </c>
      <c r="AI260" s="47">
        <f t="array" ref="AI260">SUM(($E260=1)*(AI$246=1)*(AI$6=core.xy.sbc)*($F260=$F$247:$F$271))</f>
        <v>0</v>
      </c>
      <c r="AJ260" s="47">
        <f t="array" ref="AJ260">SUM(($E260=1)*(AJ$246=1)*(AJ$6=core.xy.sbc)*($F260=$F$247:$F$271))</f>
        <v>0</v>
      </c>
    </row>
    <row r="261" spans="4:36" outlineLevel="2" x14ac:dyDescent="0.3">
      <c r="E261" s="33">
        <f t="shared" si="23"/>
        <v>0</v>
      </c>
      <c r="F261" s="70">
        <v>15</v>
      </c>
      <c r="G261" s="71" t="str">
        <f t="shared" si="24"/>
        <v>Lima</v>
      </c>
      <c r="L261" s="47">
        <f t="array" ref="L261">SUM(($E261=1)*(L$246=1)*(L$6=core.xy.sbc)*($F261=$F$247:$F$271))</f>
        <v>0</v>
      </c>
      <c r="M261" s="47">
        <f t="array" ref="M261">SUM(($E261=1)*(M$246=1)*(M$6=core.xy.sbc)*($F261=$F$247:$F$271))</f>
        <v>0</v>
      </c>
      <c r="N261" s="47">
        <f t="array" ref="N261">SUM(($E261=1)*(N$246=1)*(N$6=core.xy.sbc)*($F261=$F$247:$F$271))</f>
        <v>0</v>
      </c>
      <c r="O261" s="47">
        <f t="array" ref="O261">SUM(($E261=1)*(O$246=1)*(O$6=core.xy.sbc)*($F261=$F$247:$F$271))</f>
        <v>0</v>
      </c>
      <c r="P261" s="47">
        <f t="array" ref="P261">SUM(($E261=1)*(P$246=1)*(P$6=core.xy.sbc)*($F261=$F$247:$F$271))</f>
        <v>0</v>
      </c>
      <c r="Q261" s="47">
        <f t="array" ref="Q261">SUM(($E261=1)*(Q$246=1)*(Q$6=core.xy.sbc)*($F261=$F$247:$F$271))</f>
        <v>0</v>
      </c>
      <c r="R261" s="47">
        <f t="array" ref="R261">SUM(($E261=1)*(R$246=1)*(R$6=core.xy.sbc)*($F261=$F$247:$F$271))</f>
        <v>0</v>
      </c>
      <c r="S261" s="47">
        <f t="array" ref="S261">SUM(($E261=1)*(S$246=1)*(S$6=core.xy.sbc)*($F261=$F$247:$F$271))</f>
        <v>0</v>
      </c>
      <c r="T261" s="47">
        <f t="array" ref="T261">SUM(($E261=1)*(T$246=1)*(T$6=core.xy.sbc)*($F261=$F$247:$F$271))</f>
        <v>0</v>
      </c>
      <c r="U261" s="47">
        <f t="array" ref="U261">SUM(($E261=1)*(U$246=1)*(U$6=core.xy.sbc)*($F261=$F$247:$F$271))</f>
        <v>0</v>
      </c>
      <c r="V261" s="47">
        <f t="array" ref="V261">SUM(($E261=1)*(V$246=1)*(V$6=core.xy.sbc)*($F261=$F$247:$F$271))</f>
        <v>0</v>
      </c>
      <c r="W261" s="47">
        <f t="array" ref="W261">SUM(($E261=1)*(W$246=1)*(W$6=core.xy.sbc)*($F261=$F$247:$F$271))</f>
        <v>0</v>
      </c>
      <c r="X261" s="47">
        <f t="array" ref="X261">SUM(($E261=1)*(X$246=1)*(X$6=core.xy.sbc)*($F261=$F$247:$F$271))</f>
        <v>0</v>
      </c>
      <c r="Y261" s="47">
        <f t="array" ref="Y261">SUM(($E261=1)*(Y$246=1)*(Y$6=core.xy.sbc)*($F261=$F$247:$F$271))</f>
        <v>0</v>
      </c>
      <c r="Z261" s="47">
        <f t="array" ref="Z261">SUM(($E261=1)*(Z$246=1)*(Z$6=core.xy.sbc)*($F261=$F$247:$F$271))</f>
        <v>0</v>
      </c>
      <c r="AA261" s="47">
        <f t="array" ref="AA261">SUM(($E261=1)*(AA$246=1)*(AA$6=core.xy.sbc)*($F261=$F$247:$F$271))</f>
        <v>0</v>
      </c>
      <c r="AB261" s="47">
        <f t="array" ref="AB261">SUM(($E261=1)*(AB$246=1)*(AB$6=core.xy.sbc)*($F261=$F$247:$F$271))</f>
        <v>0</v>
      </c>
      <c r="AC261" s="47">
        <f t="array" ref="AC261">SUM(($E261=1)*(AC$246=1)*(AC$6=core.xy.sbc)*($F261=$F$247:$F$271))</f>
        <v>0</v>
      </c>
      <c r="AD261" s="47">
        <f t="array" ref="AD261">SUM(($E261=1)*(AD$246=1)*(AD$6=core.xy.sbc)*($F261=$F$247:$F$271))</f>
        <v>0</v>
      </c>
      <c r="AE261" s="47">
        <f t="array" ref="AE261">SUM(($E261=1)*(AE$246=1)*(AE$6=core.xy.sbc)*($F261=$F$247:$F$271))</f>
        <v>0</v>
      </c>
      <c r="AF261" s="47">
        <f t="array" ref="AF261">SUM(($E261=1)*(AF$246=1)*(AF$6=core.xy.sbc)*($F261=$F$247:$F$271))</f>
        <v>0</v>
      </c>
      <c r="AG261" s="47">
        <f t="array" ref="AG261">SUM(($E261=1)*(AG$246=1)*(AG$6=core.xy.sbc)*($F261=$F$247:$F$271))</f>
        <v>0</v>
      </c>
      <c r="AH261" s="47">
        <f t="array" ref="AH261">SUM(($E261=1)*(AH$246=1)*(AH$6=core.xy.sbc)*($F261=$F$247:$F$271))</f>
        <v>0</v>
      </c>
      <c r="AI261" s="47">
        <f t="array" ref="AI261">SUM(($E261=1)*(AI$246=1)*(AI$6=core.xy.sbc)*($F261=$F$247:$F$271))</f>
        <v>0</v>
      </c>
      <c r="AJ261" s="47">
        <f t="array" ref="AJ261">SUM(($E261=1)*(AJ$246=1)*(AJ$6=core.xy.sbc)*($F261=$F$247:$F$271))</f>
        <v>0</v>
      </c>
    </row>
    <row r="262" spans="4:36" outlineLevel="2" x14ac:dyDescent="0.3">
      <c r="E262" s="33">
        <f t="shared" si="23"/>
        <v>1</v>
      </c>
      <c r="F262" s="70">
        <v>16</v>
      </c>
      <c r="G262" s="71" t="str">
        <f t="shared" si="24"/>
        <v>Loreto</v>
      </c>
      <c r="L262" s="47">
        <f t="array" ref="L262">SUM(($E262=1)*(L$246=1)*(L$6=core.xy.sbc)*($F262=$F$247:$F$271))</f>
        <v>0</v>
      </c>
      <c r="M262" s="47">
        <f t="array" ref="M262">SUM(($E262=1)*(M$246=1)*(M$6=core.xy.sbc)*($F262=$F$247:$F$271))</f>
        <v>0</v>
      </c>
      <c r="N262" s="47">
        <f t="array" ref="N262">SUM(($E262=1)*(N$246=1)*(N$6=core.xy.sbc)*($F262=$F$247:$F$271))</f>
        <v>0</v>
      </c>
      <c r="O262" s="47">
        <f t="array" ref="O262">SUM(($E262=1)*(O$246=1)*(O$6=core.xy.sbc)*($F262=$F$247:$F$271))</f>
        <v>0</v>
      </c>
      <c r="P262" s="47">
        <f t="array" ref="P262">SUM(($E262=1)*(P$246=1)*(P$6=core.xy.sbc)*($F262=$F$247:$F$271))</f>
        <v>0</v>
      </c>
      <c r="Q262" s="47">
        <f t="array" ref="Q262">SUM(($E262=1)*(Q$246=1)*(Q$6=core.xy.sbc)*($F262=$F$247:$F$271))</f>
        <v>0</v>
      </c>
      <c r="R262" s="47">
        <f t="array" ref="R262">SUM(($E262=1)*(R$246=1)*(R$6=core.xy.sbc)*($F262=$F$247:$F$271))</f>
        <v>0</v>
      </c>
      <c r="S262" s="47">
        <f t="array" ref="S262">SUM(($E262=1)*(S$246=1)*(S$6=core.xy.sbc)*($F262=$F$247:$F$271))</f>
        <v>0</v>
      </c>
      <c r="T262" s="47">
        <f t="array" ref="T262">SUM(($E262=1)*(T$246=1)*(T$6=core.xy.sbc)*($F262=$F$247:$F$271))</f>
        <v>0</v>
      </c>
      <c r="U262" s="47">
        <f t="array" ref="U262">SUM(($E262=1)*(U$246=1)*(U$6=core.xy.sbc)*($F262=$F$247:$F$271))</f>
        <v>0</v>
      </c>
      <c r="V262" s="47">
        <f t="array" ref="V262">SUM(($E262=1)*(V$246=1)*(V$6=core.xy.sbc)*($F262=$F$247:$F$271))</f>
        <v>0</v>
      </c>
      <c r="W262" s="47">
        <f t="array" ref="W262">SUM(($E262=1)*(W$246=1)*(W$6=core.xy.sbc)*($F262=$F$247:$F$271))</f>
        <v>0</v>
      </c>
      <c r="X262" s="47">
        <f t="array" ref="X262">SUM(($E262=1)*(X$246=1)*(X$6=core.xy.sbc)*($F262=$F$247:$F$271))</f>
        <v>0</v>
      </c>
      <c r="Y262" s="47">
        <f t="array" ref="Y262">SUM(($E262=1)*(Y$246=1)*(Y$6=core.xy.sbc)*($F262=$F$247:$F$271))</f>
        <v>0</v>
      </c>
      <c r="Z262" s="47">
        <f t="array" ref="Z262">SUM(($E262=1)*(Z$246=1)*(Z$6=core.xy.sbc)*($F262=$F$247:$F$271))</f>
        <v>0</v>
      </c>
      <c r="AA262" s="47">
        <f t="array" ref="AA262">SUM(($E262=1)*(AA$246=1)*(AA$6=core.xy.sbc)*($F262=$F$247:$F$271))</f>
        <v>1</v>
      </c>
      <c r="AB262" s="47">
        <f t="array" ref="AB262">SUM(($E262=1)*(AB$246=1)*(AB$6=core.xy.sbc)*($F262=$F$247:$F$271))</f>
        <v>0</v>
      </c>
      <c r="AC262" s="47">
        <f t="array" ref="AC262">SUM(($E262=1)*(AC$246=1)*(AC$6=core.xy.sbc)*($F262=$F$247:$F$271))</f>
        <v>0</v>
      </c>
      <c r="AD262" s="47">
        <f t="array" ref="AD262">SUM(($E262=1)*(AD$246=1)*(AD$6=core.xy.sbc)*($F262=$F$247:$F$271))</f>
        <v>0</v>
      </c>
      <c r="AE262" s="47">
        <f t="array" ref="AE262">SUM(($E262=1)*(AE$246=1)*(AE$6=core.xy.sbc)*($F262=$F$247:$F$271))</f>
        <v>0</v>
      </c>
      <c r="AF262" s="47">
        <f t="array" ref="AF262">SUM(($E262=1)*(AF$246=1)*(AF$6=core.xy.sbc)*($F262=$F$247:$F$271))</f>
        <v>0</v>
      </c>
      <c r="AG262" s="47">
        <f t="array" ref="AG262">SUM(($E262=1)*(AG$246=1)*(AG$6=core.xy.sbc)*($F262=$F$247:$F$271))</f>
        <v>0</v>
      </c>
      <c r="AH262" s="47">
        <f t="array" ref="AH262">SUM(($E262=1)*(AH$246=1)*(AH$6=core.xy.sbc)*($F262=$F$247:$F$271))</f>
        <v>0</v>
      </c>
      <c r="AI262" s="47">
        <f t="array" ref="AI262">SUM(($E262=1)*(AI$246=1)*(AI$6=core.xy.sbc)*($F262=$F$247:$F$271))</f>
        <v>0</v>
      </c>
      <c r="AJ262" s="47">
        <f t="array" ref="AJ262">SUM(($E262=1)*(AJ$246=1)*(AJ$6=core.xy.sbc)*($F262=$F$247:$F$271))</f>
        <v>0</v>
      </c>
    </row>
    <row r="263" spans="4:36" outlineLevel="2" x14ac:dyDescent="0.3">
      <c r="E263" s="33">
        <f t="shared" si="23"/>
        <v>0</v>
      </c>
      <c r="F263" s="70">
        <v>17</v>
      </c>
      <c r="G263" s="71" t="str">
        <f t="shared" si="24"/>
        <v>Madre de Dios</v>
      </c>
      <c r="L263" s="47">
        <f t="array" ref="L263">SUM(($E263=1)*(L$246=1)*(L$6=core.xy.sbc)*($F263=$F$247:$F$271))</f>
        <v>0</v>
      </c>
      <c r="M263" s="47">
        <f t="array" ref="M263">SUM(($E263=1)*(M$246=1)*(M$6=core.xy.sbc)*($F263=$F$247:$F$271))</f>
        <v>0</v>
      </c>
      <c r="N263" s="47">
        <f t="array" ref="N263">SUM(($E263=1)*(N$246=1)*(N$6=core.xy.sbc)*($F263=$F$247:$F$271))</f>
        <v>0</v>
      </c>
      <c r="O263" s="47">
        <f t="array" ref="O263">SUM(($E263=1)*(O$246=1)*(O$6=core.xy.sbc)*($F263=$F$247:$F$271))</f>
        <v>0</v>
      </c>
      <c r="P263" s="47">
        <f t="array" ref="P263">SUM(($E263=1)*(P$246=1)*(P$6=core.xy.sbc)*($F263=$F$247:$F$271))</f>
        <v>0</v>
      </c>
      <c r="Q263" s="47">
        <f t="array" ref="Q263">SUM(($E263=1)*(Q$246=1)*(Q$6=core.xy.sbc)*($F263=$F$247:$F$271))</f>
        <v>0</v>
      </c>
      <c r="R263" s="47">
        <f t="array" ref="R263">SUM(($E263=1)*(R$246=1)*(R$6=core.xy.sbc)*($F263=$F$247:$F$271))</f>
        <v>0</v>
      </c>
      <c r="S263" s="47">
        <f t="array" ref="S263">SUM(($E263=1)*(S$246=1)*(S$6=core.xy.sbc)*($F263=$F$247:$F$271))</f>
        <v>0</v>
      </c>
      <c r="T263" s="47">
        <f t="array" ref="T263">SUM(($E263=1)*(T$246=1)*(T$6=core.xy.sbc)*($F263=$F$247:$F$271))</f>
        <v>0</v>
      </c>
      <c r="U263" s="47">
        <f t="array" ref="U263">SUM(($E263=1)*(U$246=1)*(U$6=core.xy.sbc)*($F263=$F$247:$F$271))</f>
        <v>0</v>
      </c>
      <c r="V263" s="47">
        <f t="array" ref="V263">SUM(($E263=1)*(V$246=1)*(V$6=core.xy.sbc)*($F263=$F$247:$F$271))</f>
        <v>0</v>
      </c>
      <c r="W263" s="47">
        <f t="array" ref="W263">SUM(($E263=1)*(W$246=1)*(W$6=core.xy.sbc)*($F263=$F$247:$F$271))</f>
        <v>0</v>
      </c>
      <c r="X263" s="47">
        <f t="array" ref="X263">SUM(($E263=1)*(X$246=1)*(X$6=core.xy.sbc)*($F263=$F$247:$F$271))</f>
        <v>0</v>
      </c>
      <c r="Y263" s="47">
        <f t="array" ref="Y263">SUM(($E263=1)*(Y$246=1)*(Y$6=core.xy.sbc)*($F263=$F$247:$F$271))</f>
        <v>0</v>
      </c>
      <c r="Z263" s="47">
        <f t="array" ref="Z263">SUM(($E263=1)*(Z$246=1)*(Z$6=core.xy.sbc)*($F263=$F$247:$F$271))</f>
        <v>0</v>
      </c>
      <c r="AA263" s="47">
        <f t="array" ref="AA263">SUM(($E263=1)*(AA$246=1)*(AA$6=core.xy.sbc)*($F263=$F$247:$F$271))</f>
        <v>0</v>
      </c>
      <c r="AB263" s="47">
        <f t="array" ref="AB263">SUM(($E263=1)*(AB$246=1)*(AB$6=core.xy.sbc)*($F263=$F$247:$F$271))</f>
        <v>0</v>
      </c>
      <c r="AC263" s="47">
        <f t="array" ref="AC263">SUM(($E263=1)*(AC$246=1)*(AC$6=core.xy.sbc)*($F263=$F$247:$F$271))</f>
        <v>0</v>
      </c>
      <c r="AD263" s="47">
        <f t="array" ref="AD263">SUM(($E263=1)*(AD$246=1)*(AD$6=core.xy.sbc)*($F263=$F$247:$F$271))</f>
        <v>0</v>
      </c>
      <c r="AE263" s="47">
        <f t="array" ref="AE263">SUM(($E263=1)*(AE$246=1)*(AE$6=core.xy.sbc)*($F263=$F$247:$F$271))</f>
        <v>0</v>
      </c>
      <c r="AF263" s="47">
        <f t="array" ref="AF263">SUM(($E263=1)*(AF$246=1)*(AF$6=core.xy.sbc)*($F263=$F$247:$F$271))</f>
        <v>0</v>
      </c>
      <c r="AG263" s="47">
        <f t="array" ref="AG263">SUM(($E263=1)*(AG$246=1)*(AG$6=core.xy.sbc)*($F263=$F$247:$F$271))</f>
        <v>0</v>
      </c>
      <c r="AH263" s="47">
        <f t="array" ref="AH263">SUM(($E263=1)*(AH$246=1)*(AH$6=core.xy.sbc)*($F263=$F$247:$F$271))</f>
        <v>0</v>
      </c>
      <c r="AI263" s="47">
        <f t="array" ref="AI263">SUM(($E263=1)*(AI$246=1)*(AI$6=core.xy.sbc)*($F263=$F$247:$F$271))</f>
        <v>0</v>
      </c>
      <c r="AJ263" s="47">
        <f t="array" ref="AJ263">SUM(($E263=1)*(AJ$246=1)*(AJ$6=core.xy.sbc)*($F263=$F$247:$F$271))</f>
        <v>0</v>
      </c>
    </row>
    <row r="264" spans="4:36" outlineLevel="2" x14ac:dyDescent="0.3">
      <c r="E264" s="33">
        <f t="shared" si="23"/>
        <v>0</v>
      </c>
      <c r="F264" s="70">
        <v>18</v>
      </c>
      <c r="G264" s="71" t="str">
        <f t="shared" si="24"/>
        <v>Moquegua</v>
      </c>
      <c r="L264" s="47">
        <f t="array" ref="L264">SUM(($E264=1)*(L$246=1)*(L$6=core.xy.sbc)*($F264=$F$247:$F$271))</f>
        <v>0</v>
      </c>
      <c r="M264" s="47">
        <f t="array" ref="M264">SUM(($E264=1)*(M$246=1)*(M$6=core.xy.sbc)*($F264=$F$247:$F$271))</f>
        <v>0</v>
      </c>
      <c r="N264" s="47">
        <f t="array" ref="N264">SUM(($E264=1)*(N$246=1)*(N$6=core.xy.sbc)*($F264=$F$247:$F$271))</f>
        <v>0</v>
      </c>
      <c r="O264" s="47">
        <f t="array" ref="O264">SUM(($E264=1)*(O$246=1)*(O$6=core.xy.sbc)*($F264=$F$247:$F$271))</f>
        <v>0</v>
      </c>
      <c r="P264" s="47">
        <f t="array" ref="P264">SUM(($E264=1)*(P$246=1)*(P$6=core.xy.sbc)*($F264=$F$247:$F$271))</f>
        <v>0</v>
      </c>
      <c r="Q264" s="47">
        <f t="array" ref="Q264">SUM(($E264=1)*(Q$246=1)*(Q$6=core.xy.sbc)*($F264=$F$247:$F$271))</f>
        <v>0</v>
      </c>
      <c r="R264" s="47">
        <f t="array" ref="R264">SUM(($E264=1)*(R$246=1)*(R$6=core.xy.sbc)*($F264=$F$247:$F$271))</f>
        <v>0</v>
      </c>
      <c r="S264" s="47">
        <f t="array" ref="S264">SUM(($E264=1)*(S$246=1)*(S$6=core.xy.sbc)*($F264=$F$247:$F$271))</f>
        <v>0</v>
      </c>
      <c r="T264" s="47">
        <f t="array" ref="T264">SUM(($E264=1)*(T$246=1)*(T$6=core.xy.sbc)*($F264=$F$247:$F$271))</f>
        <v>0</v>
      </c>
      <c r="U264" s="47">
        <f t="array" ref="U264">SUM(($E264=1)*(U$246=1)*(U$6=core.xy.sbc)*($F264=$F$247:$F$271))</f>
        <v>0</v>
      </c>
      <c r="V264" s="47">
        <f t="array" ref="V264">SUM(($E264=1)*(V$246=1)*(V$6=core.xy.sbc)*($F264=$F$247:$F$271))</f>
        <v>0</v>
      </c>
      <c r="W264" s="47">
        <f t="array" ref="W264">SUM(($E264=1)*(W$246=1)*(W$6=core.xy.sbc)*($F264=$F$247:$F$271))</f>
        <v>0</v>
      </c>
      <c r="X264" s="47">
        <f t="array" ref="X264">SUM(($E264=1)*(X$246=1)*(X$6=core.xy.sbc)*($F264=$F$247:$F$271))</f>
        <v>0</v>
      </c>
      <c r="Y264" s="47">
        <f t="array" ref="Y264">SUM(($E264=1)*(Y$246=1)*(Y$6=core.xy.sbc)*($F264=$F$247:$F$271))</f>
        <v>0</v>
      </c>
      <c r="Z264" s="47">
        <f t="array" ref="Z264">SUM(($E264=1)*(Z$246=1)*(Z$6=core.xy.sbc)*($F264=$F$247:$F$271))</f>
        <v>0</v>
      </c>
      <c r="AA264" s="47">
        <f t="array" ref="AA264">SUM(($E264=1)*(AA$246=1)*(AA$6=core.xy.sbc)*($F264=$F$247:$F$271))</f>
        <v>0</v>
      </c>
      <c r="AB264" s="47">
        <f t="array" ref="AB264">SUM(($E264=1)*(AB$246=1)*(AB$6=core.xy.sbc)*($F264=$F$247:$F$271))</f>
        <v>0</v>
      </c>
      <c r="AC264" s="47">
        <f t="array" ref="AC264">SUM(($E264=1)*(AC$246=1)*(AC$6=core.xy.sbc)*($F264=$F$247:$F$271))</f>
        <v>0</v>
      </c>
      <c r="AD264" s="47">
        <f t="array" ref="AD264">SUM(($E264=1)*(AD$246=1)*(AD$6=core.xy.sbc)*($F264=$F$247:$F$271))</f>
        <v>0</v>
      </c>
      <c r="AE264" s="47">
        <f t="array" ref="AE264">SUM(($E264=1)*(AE$246=1)*(AE$6=core.xy.sbc)*($F264=$F$247:$F$271))</f>
        <v>0</v>
      </c>
      <c r="AF264" s="47">
        <f t="array" ref="AF264">SUM(($E264=1)*(AF$246=1)*(AF$6=core.xy.sbc)*($F264=$F$247:$F$271))</f>
        <v>0</v>
      </c>
      <c r="AG264" s="47">
        <f t="array" ref="AG264">SUM(($E264=1)*(AG$246=1)*(AG$6=core.xy.sbc)*($F264=$F$247:$F$271))</f>
        <v>0</v>
      </c>
      <c r="AH264" s="47">
        <f t="array" ref="AH264">SUM(($E264=1)*(AH$246=1)*(AH$6=core.xy.sbc)*($F264=$F$247:$F$271))</f>
        <v>0</v>
      </c>
      <c r="AI264" s="47">
        <f t="array" ref="AI264">SUM(($E264=1)*(AI$246=1)*(AI$6=core.xy.sbc)*($F264=$F$247:$F$271))</f>
        <v>0</v>
      </c>
      <c r="AJ264" s="47">
        <f t="array" ref="AJ264">SUM(($E264=1)*(AJ$246=1)*(AJ$6=core.xy.sbc)*($F264=$F$247:$F$271))</f>
        <v>0</v>
      </c>
    </row>
    <row r="265" spans="4:36" outlineLevel="2" x14ac:dyDescent="0.3">
      <c r="E265" s="33">
        <f t="shared" si="23"/>
        <v>0</v>
      </c>
      <c r="F265" s="70">
        <v>19</v>
      </c>
      <c r="G265" s="71" t="str">
        <f t="shared" si="24"/>
        <v>Pasco</v>
      </c>
      <c r="L265" s="47">
        <f t="array" ref="L265">SUM(($E265=1)*(L$246=1)*(L$6=core.xy.sbc)*($F265=$F$247:$F$271))</f>
        <v>0</v>
      </c>
      <c r="M265" s="47">
        <f t="array" ref="M265">SUM(($E265=1)*(M$246=1)*(M$6=core.xy.sbc)*($F265=$F$247:$F$271))</f>
        <v>0</v>
      </c>
      <c r="N265" s="47">
        <f t="array" ref="N265">SUM(($E265=1)*(N$246=1)*(N$6=core.xy.sbc)*($F265=$F$247:$F$271))</f>
        <v>0</v>
      </c>
      <c r="O265" s="47">
        <f t="array" ref="O265">SUM(($E265=1)*(O$246=1)*(O$6=core.xy.sbc)*($F265=$F$247:$F$271))</f>
        <v>0</v>
      </c>
      <c r="P265" s="47">
        <f t="array" ref="P265">SUM(($E265=1)*(P$246=1)*(P$6=core.xy.sbc)*($F265=$F$247:$F$271))</f>
        <v>0</v>
      </c>
      <c r="Q265" s="47">
        <f t="array" ref="Q265">SUM(($E265=1)*(Q$246=1)*(Q$6=core.xy.sbc)*($F265=$F$247:$F$271))</f>
        <v>0</v>
      </c>
      <c r="R265" s="47">
        <f t="array" ref="R265">SUM(($E265=1)*(R$246=1)*(R$6=core.xy.sbc)*($F265=$F$247:$F$271))</f>
        <v>0</v>
      </c>
      <c r="S265" s="47">
        <f t="array" ref="S265">SUM(($E265=1)*(S$246=1)*(S$6=core.xy.sbc)*($F265=$F$247:$F$271))</f>
        <v>0</v>
      </c>
      <c r="T265" s="47">
        <f t="array" ref="T265">SUM(($E265=1)*(T$246=1)*(T$6=core.xy.sbc)*($F265=$F$247:$F$271))</f>
        <v>0</v>
      </c>
      <c r="U265" s="47">
        <f t="array" ref="U265">SUM(($E265=1)*(U$246=1)*(U$6=core.xy.sbc)*($F265=$F$247:$F$271))</f>
        <v>0</v>
      </c>
      <c r="V265" s="47">
        <f t="array" ref="V265">SUM(($E265=1)*(V$246=1)*(V$6=core.xy.sbc)*($F265=$F$247:$F$271))</f>
        <v>0</v>
      </c>
      <c r="W265" s="47">
        <f t="array" ref="W265">SUM(($E265=1)*(W$246=1)*(W$6=core.xy.sbc)*($F265=$F$247:$F$271))</f>
        <v>0</v>
      </c>
      <c r="X265" s="47">
        <f t="array" ref="X265">SUM(($E265=1)*(X$246=1)*(X$6=core.xy.sbc)*($F265=$F$247:$F$271))</f>
        <v>0</v>
      </c>
      <c r="Y265" s="47">
        <f t="array" ref="Y265">SUM(($E265=1)*(Y$246=1)*(Y$6=core.xy.sbc)*($F265=$F$247:$F$271))</f>
        <v>0</v>
      </c>
      <c r="Z265" s="47">
        <f t="array" ref="Z265">SUM(($E265=1)*(Z$246=1)*(Z$6=core.xy.sbc)*($F265=$F$247:$F$271))</f>
        <v>0</v>
      </c>
      <c r="AA265" s="47">
        <f t="array" ref="AA265">SUM(($E265=1)*(AA$246=1)*(AA$6=core.xy.sbc)*($F265=$F$247:$F$271))</f>
        <v>0</v>
      </c>
      <c r="AB265" s="47">
        <f t="array" ref="AB265">SUM(($E265=1)*(AB$246=1)*(AB$6=core.xy.sbc)*($F265=$F$247:$F$271))</f>
        <v>0</v>
      </c>
      <c r="AC265" s="47">
        <f t="array" ref="AC265">SUM(($E265=1)*(AC$246=1)*(AC$6=core.xy.sbc)*($F265=$F$247:$F$271))</f>
        <v>0</v>
      </c>
      <c r="AD265" s="47">
        <f t="array" ref="AD265">SUM(($E265=1)*(AD$246=1)*(AD$6=core.xy.sbc)*($F265=$F$247:$F$271))</f>
        <v>0</v>
      </c>
      <c r="AE265" s="47">
        <f t="array" ref="AE265">SUM(($E265=1)*(AE$246=1)*(AE$6=core.xy.sbc)*($F265=$F$247:$F$271))</f>
        <v>0</v>
      </c>
      <c r="AF265" s="47">
        <f t="array" ref="AF265">SUM(($E265=1)*(AF$246=1)*(AF$6=core.xy.sbc)*($F265=$F$247:$F$271))</f>
        <v>0</v>
      </c>
      <c r="AG265" s="47">
        <f t="array" ref="AG265">SUM(($E265=1)*(AG$246=1)*(AG$6=core.xy.sbc)*($F265=$F$247:$F$271))</f>
        <v>0</v>
      </c>
      <c r="AH265" s="47">
        <f t="array" ref="AH265">SUM(($E265=1)*(AH$246=1)*(AH$6=core.xy.sbc)*($F265=$F$247:$F$271))</f>
        <v>0</v>
      </c>
      <c r="AI265" s="47">
        <f t="array" ref="AI265">SUM(($E265=1)*(AI$246=1)*(AI$6=core.xy.sbc)*($F265=$F$247:$F$271))</f>
        <v>0</v>
      </c>
      <c r="AJ265" s="47">
        <f t="array" ref="AJ265">SUM(($E265=1)*(AJ$246=1)*(AJ$6=core.xy.sbc)*($F265=$F$247:$F$271))</f>
        <v>0</v>
      </c>
    </row>
    <row r="266" spans="4:36" outlineLevel="2" x14ac:dyDescent="0.3">
      <c r="E266" s="33">
        <f t="shared" si="23"/>
        <v>0</v>
      </c>
      <c r="F266" s="70">
        <v>20</v>
      </c>
      <c r="G266" s="71" t="str">
        <f t="shared" si="24"/>
        <v>Piura</v>
      </c>
      <c r="L266" s="47">
        <f t="array" ref="L266">SUM(($E266=1)*(L$246=1)*(L$6=core.xy.sbc)*($F266=$F$247:$F$271))</f>
        <v>0</v>
      </c>
      <c r="M266" s="47">
        <f t="array" ref="M266">SUM(($E266=1)*(M$246=1)*(M$6=core.xy.sbc)*($F266=$F$247:$F$271))</f>
        <v>0</v>
      </c>
      <c r="N266" s="47">
        <f t="array" ref="N266">SUM(($E266=1)*(N$246=1)*(N$6=core.xy.sbc)*($F266=$F$247:$F$271))</f>
        <v>0</v>
      </c>
      <c r="O266" s="47">
        <f t="array" ref="O266">SUM(($E266=1)*(O$246=1)*(O$6=core.xy.sbc)*($F266=$F$247:$F$271))</f>
        <v>0</v>
      </c>
      <c r="P266" s="47">
        <f t="array" ref="P266">SUM(($E266=1)*(P$246=1)*(P$6=core.xy.sbc)*($F266=$F$247:$F$271))</f>
        <v>0</v>
      </c>
      <c r="Q266" s="47">
        <f t="array" ref="Q266">SUM(($E266=1)*(Q$246=1)*(Q$6=core.xy.sbc)*($F266=$F$247:$F$271))</f>
        <v>0</v>
      </c>
      <c r="R266" s="47">
        <f t="array" ref="R266">SUM(($E266=1)*(R$246=1)*(R$6=core.xy.sbc)*($F266=$F$247:$F$271))</f>
        <v>0</v>
      </c>
      <c r="S266" s="47">
        <f t="array" ref="S266">SUM(($E266=1)*(S$246=1)*(S$6=core.xy.sbc)*($F266=$F$247:$F$271))</f>
        <v>0</v>
      </c>
      <c r="T266" s="47">
        <f t="array" ref="T266">SUM(($E266=1)*(T$246=1)*(T$6=core.xy.sbc)*($F266=$F$247:$F$271))</f>
        <v>0</v>
      </c>
      <c r="U266" s="47">
        <f t="array" ref="U266">SUM(($E266=1)*(U$246=1)*(U$6=core.xy.sbc)*($F266=$F$247:$F$271))</f>
        <v>0</v>
      </c>
      <c r="V266" s="47">
        <f t="array" ref="V266">SUM(($E266=1)*(V$246=1)*(V$6=core.xy.sbc)*($F266=$F$247:$F$271))</f>
        <v>0</v>
      </c>
      <c r="W266" s="47">
        <f t="array" ref="W266">SUM(($E266=1)*(W$246=1)*(W$6=core.xy.sbc)*($F266=$F$247:$F$271))</f>
        <v>0</v>
      </c>
      <c r="X266" s="47">
        <f t="array" ref="X266">SUM(($E266=1)*(X$246=1)*(X$6=core.xy.sbc)*($F266=$F$247:$F$271))</f>
        <v>0</v>
      </c>
      <c r="Y266" s="47">
        <f t="array" ref="Y266">SUM(($E266=1)*(Y$246=1)*(Y$6=core.xy.sbc)*($F266=$F$247:$F$271))</f>
        <v>0</v>
      </c>
      <c r="Z266" s="47">
        <f t="array" ref="Z266">SUM(($E266=1)*(Z$246=1)*(Z$6=core.xy.sbc)*($F266=$F$247:$F$271))</f>
        <v>0</v>
      </c>
      <c r="AA266" s="47">
        <f t="array" ref="AA266">SUM(($E266=1)*(AA$246=1)*(AA$6=core.xy.sbc)*($F266=$F$247:$F$271))</f>
        <v>0</v>
      </c>
      <c r="AB266" s="47">
        <f t="array" ref="AB266">SUM(($E266=1)*(AB$246=1)*(AB$6=core.xy.sbc)*($F266=$F$247:$F$271))</f>
        <v>0</v>
      </c>
      <c r="AC266" s="47">
        <f t="array" ref="AC266">SUM(($E266=1)*(AC$246=1)*(AC$6=core.xy.sbc)*($F266=$F$247:$F$271))</f>
        <v>0</v>
      </c>
      <c r="AD266" s="47">
        <f t="array" ref="AD266">SUM(($E266=1)*(AD$246=1)*(AD$6=core.xy.sbc)*($F266=$F$247:$F$271))</f>
        <v>0</v>
      </c>
      <c r="AE266" s="47">
        <f t="array" ref="AE266">SUM(($E266=1)*(AE$246=1)*(AE$6=core.xy.sbc)*($F266=$F$247:$F$271))</f>
        <v>0</v>
      </c>
      <c r="AF266" s="47">
        <f t="array" ref="AF266">SUM(($E266=1)*(AF$246=1)*(AF$6=core.xy.sbc)*($F266=$F$247:$F$271))</f>
        <v>0</v>
      </c>
      <c r="AG266" s="47">
        <f t="array" ref="AG266">SUM(($E266=1)*(AG$246=1)*(AG$6=core.xy.sbc)*($F266=$F$247:$F$271))</f>
        <v>0</v>
      </c>
      <c r="AH266" s="47">
        <f t="array" ref="AH266">SUM(($E266=1)*(AH$246=1)*(AH$6=core.xy.sbc)*($F266=$F$247:$F$271))</f>
        <v>0</v>
      </c>
      <c r="AI266" s="47">
        <f t="array" ref="AI266">SUM(($E266=1)*(AI$246=1)*(AI$6=core.xy.sbc)*($F266=$F$247:$F$271))</f>
        <v>0</v>
      </c>
      <c r="AJ266" s="47">
        <f t="array" ref="AJ266">SUM(($E266=1)*(AJ$246=1)*(AJ$6=core.xy.sbc)*($F266=$F$247:$F$271))</f>
        <v>0</v>
      </c>
    </row>
    <row r="267" spans="4:36" outlineLevel="2" x14ac:dyDescent="0.3">
      <c r="E267" s="33">
        <f t="shared" si="23"/>
        <v>0</v>
      </c>
      <c r="F267" s="70">
        <v>21</v>
      </c>
      <c r="G267" s="71" t="str">
        <f t="shared" si="24"/>
        <v>Puno</v>
      </c>
      <c r="L267" s="47">
        <f t="array" ref="L267">SUM(($E267=1)*(L$246=1)*(L$6=core.xy.sbc)*($F267=$F$247:$F$271))</f>
        <v>0</v>
      </c>
      <c r="M267" s="47">
        <f t="array" ref="M267">SUM(($E267=1)*(M$246=1)*(M$6=core.xy.sbc)*($F267=$F$247:$F$271))</f>
        <v>0</v>
      </c>
      <c r="N267" s="47">
        <f t="array" ref="N267">SUM(($E267=1)*(N$246=1)*(N$6=core.xy.sbc)*($F267=$F$247:$F$271))</f>
        <v>0</v>
      </c>
      <c r="O267" s="47">
        <f t="array" ref="O267">SUM(($E267=1)*(O$246=1)*(O$6=core.xy.sbc)*($F267=$F$247:$F$271))</f>
        <v>0</v>
      </c>
      <c r="P267" s="47">
        <f t="array" ref="P267">SUM(($E267=1)*(P$246=1)*(P$6=core.xy.sbc)*($F267=$F$247:$F$271))</f>
        <v>0</v>
      </c>
      <c r="Q267" s="47">
        <f t="array" ref="Q267">SUM(($E267=1)*(Q$246=1)*(Q$6=core.xy.sbc)*($F267=$F$247:$F$271))</f>
        <v>0</v>
      </c>
      <c r="R267" s="47">
        <f t="array" ref="R267">SUM(($E267=1)*(R$246=1)*(R$6=core.xy.sbc)*($F267=$F$247:$F$271))</f>
        <v>0</v>
      </c>
      <c r="S267" s="47">
        <f t="array" ref="S267">SUM(($E267=1)*(S$246=1)*(S$6=core.xy.sbc)*($F267=$F$247:$F$271))</f>
        <v>0</v>
      </c>
      <c r="T267" s="47">
        <f t="array" ref="T267">SUM(($E267=1)*(T$246=1)*(T$6=core.xy.sbc)*($F267=$F$247:$F$271))</f>
        <v>0</v>
      </c>
      <c r="U267" s="47">
        <f t="array" ref="U267">SUM(($E267=1)*(U$246=1)*(U$6=core.xy.sbc)*($F267=$F$247:$F$271))</f>
        <v>0</v>
      </c>
      <c r="V267" s="47">
        <f t="array" ref="V267">SUM(($E267=1)*(V$246=1)*(V$6=core.xy.sbc)*($F267=$F$247:$F$271))</f>
        <v>0</v>
      </c>
      <c r="W267" s="47">
        <f t="array" ref="W267">SUM(($E267=1)*(W$246=1)*(W$6=core.xy.sbc)*($F267=$F$247:$F$271))</f>
        <v>0</v>
      </c>
      <c r="X267" s="47">
        <f t="array" ref="X267">SUM(($E267=1)*(X$246=1)*(X$6=core.xy.sbc)*($F267=$F$247:$F$271))</f>
        <v>0</v>
      </c>
      <c r="Y267" s="47">
        <f t="array" ref="Y267">SUM(($E267=1)*(Y$246=1)*(Y$6=core.xy.sbc)*($F267=$F$247:$F$271))</f>
        <v>0</v>
      </c>
      <c r="Z267" s="47">
        <f t="array" ref="Z267">SUM(($E267=1)*(Z$246=1)*(Z$6=core.xy.sbc)*($F267=$F$247:$F$271))</f>
        <v>0</v>
      </c>
      <c r="AA267" s="47">
        <f t="array" ref="AA267">SUM(($E267=1)*(AA$246=1)*(AA$6=core.xy.sbc)*($F267=$F$247:$F$271))</f>
        <v>0</v>
      </c>
      <c r="AB267" s="47">
        <f t="array" ref="AB267">SUM(($E267=1)*(AB$246=1)*(AB$6=core.xy.sbc)*($F267=$F$247:$F$271))</f>
        <v>0</v>
      </c>
      <c r="AC267" s="47">
        <f t="array" ref="AC267">SUM(($E267=1)*(AC$246=1)*(AC$6=core.xy.sbc)*($F267=$F$247:$F$271))</f>
        <v>0</v>
      </c>
      <c r="AD267" s="47">
        <f t="array" ref="AD267">SUM(($E267=1)*(AD$246=1)*(AD$6=core.xy.sbc)*($F267=$F$247:$F$271))</f>
        <v>0</v>
      </c>
      <c r="AE267" s="47">
        <f t="array" ref="AE267">SUM(($E267=1)*(AE$246=1)*(AE$6=core.xy.sbc)*($F267=$F$247:$F$271))</f>
        <v>0</v>
      </c>
      <c r="AF267" s="47">
        <f t="array" ref="AF267">SUM(($E267=1)*(AF$246=1)*(AF$6=core.xy.sbc)*($F267=$F$247:$F$271))</f>
        <v>0</v>
      </c>
      <c r="AG267" s="47">
        <f t="array" ref="AG267">SUM(($E267=1)*(AG$246=1)*(AG$6=core.xy.sbc)*($F267=$F$247:$F$271))</f>
        <v>0</v>
      </c>
      <c r="AH267" s="47">
        <f t="array" ref="AH267">SUM(($E267=1)*(AH$246=1)*(AH$6=core.xy.sbc)*($F267=$F$247:$F$271))</f>
        <v>0</v>
      </c>
      <c r="AI267" s="47">
        <f t="array" ref="AI267">SUM(($E267=1)*(AI$246=1)*(AI$6=core.xy.sbc)*($F267=$F$247:$F$271))</f>
        <v>0</v>
      </c>
      <c r="AJ267" s="47">
        <f t="array" ref="AJ267">SUM(($E267=1)*(AJ$246=1)*(AJ$6=core.xy.sbc)*($F267=$F$247:$F$271))</f>
        <v>0</v>
      </c>
    </row>
    <row r="268" spans="4:36" outlineLevel="2" x14ac:dyDescent="0.3">
      <c r="E268" s="33">
        <f t="shared" si="23"/>
        <v>0</v>
      </c>
      <c r="F268" s="70">
        <v>22</v>
      </c>
      <c r="G268" s="71" t="str">
        <f t="shared" si="24"/>
        <v>San Martín</v>
      </c>
      <c r="L268" s="47">
        <f t="array" ref="L268">SUM(($E268=1)*(L$246=1)*(L$6=core.xy.sbc)*($F268=$F$247:$F$271))</f>
        <v>0</v>
      </c>
      <c r="M268" s="47">
        <f t="array" ref="M268">SUM(($E268=1)*(M$246=1)*(M$6=core.xy.sbc)*($F268=$F$247:$F$271))</f>
        <v>0</v>
      </c>
      <c r="N268" s="47">
        <f t="array" ref="N268">SUM(($E268=1)*(N$246=1)*(N$6=core.xy.sbc)*($F268=$F$247:$F$271))</f>
        <v>0</v>
      </c>
      <c r="O268" s="47">
        <f t="array" ref="O268">SUM(($E268=1)*(O$246=1)*(O$6=core.xy.sbc)*($F268=$F$247:$F$271))</f>
        <v>0</v>
      </c>
      <c r="P268" s="47">
        <f t="array" ref="P268">SUM(($E268=1)*(P$246=1)*(P$6=core.xy.sbc)*($F268=$F$247:$F$271))</f>
        <v>0</v>
      </c>
      <c r="Q268" s="47">
        <f t="array" ref="Q268">SUM(($E268=1)*(Q$246=1)*(Q$6=core.xy.sbc)*($F268=$F$247:$F$271))</f>
        <v>0</v>
      </c>
      <c r="R268" s="47">
        <f t="array" ref="R268">SUM(($E268=1)*(R$246=1)*(R$6=core.xy.sbc)*($F268=$F$247:$F$271))</f>
        <v>0</v>
      </c>
      <c r="S268" s="47">
        <f t="array" ref="S268">SUM(($E268=1)*(S$246=1)*(S$6=core.xy.sbc)*($F268=$F$247:$F$271))</f>
        <v>0</v>
      </c>
      <c r="T268" s="47">
        <f t="array" ref="T268">SUM(($E268=1)*(T$246=1)*(T$6=core.xy.sbc)*($F268=$F$247:$F$271))</f>
        <v>0</v>
      </c>
      <c r="U268" s="47">
        <f t="array" ref="U268">SUM(($E268=1)*(U$246=1)*(U$6=core.xy.sbc)*($F268=$F$247:$F$271))</f>
        <v>0</v>
      </c>
      <c r="V268" s="47">
        <f t="array" ref="V268">SUM(($E268=1)*(V$246=1)*(V$6=core.xy.sbc)*($F268=$F$247:$F$271))</f>
        <v>0</v>
      </c>
      <c r="W268" s="47">
        <f t="array" ref="W268">SUM(($E268=1)*(W$246=1)*(W$6=core.xy.sbc)*($F268=$F$247:$F$271))</f>
        <v>0</v>
      </c>
      <c r="X268" s="47">
        <f t="array" ref="X268">SUM(($E268=1)*(X$246=1)*(X$6=core.xy.sbc)*($F268=$F$247:$F$271))</f>
        <v>0</v>
      </c>
      <c r="Y268" s="47">
        <f t="array" ref="Y268">SUM(($E268=1)*(Y$246=1)*(Y$6=core.xy.sbc)*($F268=$F$247:$F$271))</f>
        <v>0</v>
      </c>
      <c r="Z268" s="47">
        <f t="array" ref="Z268">SUM(($E268=1)*(Z$246=1)*(Z$6=core.xy.sbc)*($F268=$F$247:$F$271))</f>
        <v>0</v>
      </c>
      <c r="AA268" s="47">
        <f t="array" ref="AA268">SUM(($E268=1)*(AA$246=1)*(AA$6=core.xy.sbc)*($F268=$F$247:$F$271))</f>
        <v>0</v>
      </c>
      <c r="AB268" s="47">
        <f t="array" ref="AB268">SUM(($E268=1)*(AB$246=1)*(AB$6=core.xy.sbc)*($F268=$F$247:$F$271))</f>
        <v>0</v>
      </c>
      <c r="AC268" s="47">
        <f t="array" ref="AC268">SUM(($E268=1)*(AC$246=1)*(AC$6=core.xy.sbc)*($F268=$F$247:$F$271))</f>
        <v>0</v>
      </c>
      <c r="AD268" s="47">
        <f t="array" ref="AD268">SUM(($E268=1)*(AD$246=1)*(AD$6=core.xy.sbc)*($F268=$F$247:$F$271))</f>
        <v>0</v>
      </c>
      <c r="AE268" s="47">
        <f t="array" ref="AE268">SUM(($E268=1)*(AE$246=1)*(AE$6=core.xy.sbc)*($F268=$F$247:$F$271))</f>
        <v>0</v>
      </c>
      <c r="AF268" s="47">
        <f t="array" ref="AF268">SUM(($E268=1)*(AF$246=1)*(AF$6=core.xy.sbc)*($F268=$F$247:$F$271))</f>
        <v>0</v>
      </c>
      <c r="AG268" s="47">
        <f t="array" ref="AG268">SUM(($E268=1)*(AG$246=1)*(AG$6=core.xy.sbc)*($F268=$F$247:$F$271))</f>
        <v>0</v>
      </c>
      <c r="AH268" s="47">
        <f t="array" ref="AH268">SUM(($E268=1)*(AH$246=1)*(AH$6=core.xy.sbc)*($F268=$F$247:$F$271))</f>
        <v>0</v>
      </c>
      <c r="AI268" s="47">
        <f t="array" ref="AI268">SUM(($E268=1)*(AI$246=1)*(AI$6=core.xy.sbc)*($F268=$F$247:$F$271))</f>
        <v>0</v>
      </c>
      <c r="AJ268" s="47">
        <f t="array" ref="AJ268">SUM(($E268=1)*(AJ$246=1)*(AJ$6=core.xy.sbc)*($F268=$F$247:$F$271))</f>
        <v>0</v>
      </c>
    </row>
    <row r="269" spans="4:36" outlineLevel="2" x14ac:dyDescent="0.3">
      <c r="E269" s="33">
        <f t="shared" si="23"/>
        <v>0</v>
      </c>
      <c r="F269" s="70">
        <v>23</v>
      </c>
      <c r="G269" s="71" t="str">
        <f t="shared" si="24"/>
        <v>Tacna</v>
      </c>
      <c r="L269" s="47">
        <f t="array" ref="L269">SUM(($E269=1)*(L$246=1)*(L$6=core.xy.sbc)*($F269=$F$247:$F$271))</f>
        <v>0</v>
      </c>
      <c r="M269" s="47">
        <f t="array" ref="M269">SUM(($E269=1)*(M$246=1)*(M$6=core.xy.sbc)*($F269=$F$247:$F$271))</f>
        <v>0</v>
      </c>
      <c r="N269" s="47">
        <f t="array" ref="N269">SUM(($E269=1)*(N$246=1)*(N$6=core.xy.sbc)*($F269=$F$247:$F$271))</f>
        <v>0</v>
      </c>
      <c r="O269" s="47">
        <f t="array" ref="O269">SUM(($E269=1)*(O$246=1)*(O$6=core.xy.sbc)*($F269=$F$247:$F$271))</f>
        <v>0</v>
      </c>
      <c r="P269" s="47">
        <f t="array" ref="P269">SUM(($E269=1)*(P$246=1)*(P$6=core.xy.sbc)*($F269=$F$247:$F$271))</f>
        <v>0</v>
      </c>
      <c r="Q269" s="47">
        <f t="array" ref="Q269">SUM(($E269=1)*(Q$246=1)*(Q$6=core.xy.sbc)*($F269=$F$247:$F$271))</f>
        <v>0</v>
      </c>
      <c r="R269" s="47">
        <f t="array" ref="R269">SUM(($E269=1)*(R$246=1)*(R$6=core.xy.sbc)*($F269=$F$247:$F$271))</f>
        <v>0</v>
      </c>
      <c r="S269" s="47">
        <f t="array" ref="S269">SUM(($E269=1)*(S$246=1)*(S$6=core.xy.sbc)*($F269=$F$247:$F$271))</f>
        <v>0</v>
      </c>
      <c r="T269" s="47">
        <f t="array" ref="T269">SUM(($E269=1)*(T$246=1)*(T$6=core.xy.sbc)*($F269=$F$247:$F$271))</f>
        <v>0</v>
      </c>
      <c r="U269" s="47">
        <f t="array" ref="U269">SUM(($E269=1)*(U$246=1)*(U$6=core.xy.sbc)*($F269=$F$247:$F$271))</f>
        <v>0</v>
      </c>
      <c r="V269" s="47">
        <f t="array" ref="V269">SUM(($E269=1)*(V$246=1)*(V$6=core.xy.sbc)*($F269=$F$247:$F$271))</f>
        <v>0</v>
      </c>
      <c r="W269" s="47">
        <f t="array" ref="W269">SUM(($E269=1)*(W$246=1)*(W$6=core.xy.sbc)*($F269=$F$247:$F$271))</f>
        <v>0</v>
      </c>
      <c r="X269" s="47">
        <f t="array" ref="X269">SUM(($E269=1)*(X$246=1)*(X$6=core.xy.sbc)*($F269=$F$247:$F$271))</f>
        <v>0</v>
      </c>
      <c r="Y269" s="47">
        <f t="array" ref="Y269">SUM(($E269=1)*(Y$246=1)*(Y$6=core.xy.sbc)*($F269=$F$247:$F$271))</f>
        <v>0</v>
      </c>
      <c r="Z269" s="47">
        <f t="array" ref="Z269">SUM(($E269=1)*(Z$246=1)*(Z$6=core.xy.sbc)*($F269=$F$247:$F$271))</f>
        <v>0</v>
      </c>
      <c r="AA269" s="47">
        <f t="array" ref="AA269">SUM(($E269=1)*(AA$246=1)*(AA$6=core.xy.sbc)*($F269=$F$247:$F$271))</f>
        <v>0</v>
      </c>
      <c r="AB269" s="47">
        <f t="array" ref="AB269">SUM(($E269=1)*(AB$246=1)*(AB$6=core.xy.sbc)*($F269=$F$247:$F$271))</f>
        <v>0</v>
      </c>
      <c r="AC269" s="47">
        <f t="array" ref="AC269">SUM(($E269=1)*(AC$246=1)*(AC$6=core.xy.sbc)*($F269=$F$247:$F$271))</f>
        <v>0</v>
      </c>
      <c r="AD269" s="47">
        <f t="array" ref="AD269">SUM(($E269=1)*(AD$246=1)*(AD$6=core.xy.sbc)*($F269=$F$247:$F$271))</f>
        <v>0</v>
      </c>
      <c r="AE269" s="47">
        <f t="array" ref="AE269">SUM(($E269=1)*(AE$246=1)*(AE$6=core.xy.sbc)*($F269=$F$247:$F$271))</f>
        <v>0</v>
      </c>
      <c r="AF269" s="47">
        <f t="array" ref="AF269">SUM(($E269=1)*(AF$246=1)*(AF$6=core.xy.sbc)*($F269=$F$247:$F$271))</f>
        <v>0</v>
      </c>
      <c r="AG269" s="47">
        <f t="array" ref="AG269">SUM(($E269=1)*(AG$246=1)*(AG$6=core.xy.sbc)*($F269=$F$247:$F$271))</f>
        <v>0</v>
      </c>
      <c r="AH269" s="47">
        <f t="array" ref="AH269">SUM(($E269=1)*(AH$246=1)*(AH$6=core.xy.sbc)*($F269=$F$247:$F$271))</f>
        <v>0</v>
      </c>
      <c r="AI269" s="47">
        <f t="array" ref="AI269">SUM(($E269=1)*(AI$246=1)*(AI$6=core.xy.sbc)*($F269=$F$247:$F$271))</f>
        <v>0</v>
      </c>
      <c r="AJ269" s="47">
        <f t="array" ref="AJ269">SUM(($E269=1)*(AJ$246=1)*(AJ$6=core.xy.sbc)*($F269=$F$247:$F$271))</f>
        <v>0</v>
      </c>
    </row>
    <row r="270" spans="4:36" outlineLevel="1" x14ac:dyDescent="0.3">
      <c r="E270" s="33">
        <f t="shared" si="23"/>
        <v>0</v>
      </c>
      <c r="F270" s="70">
        <v>24</v>
      </c>
      <c r="G270" s="71" t="str">
        <f t="shared" si="24"/>
        <v>Tumbes</v>
      </c>
      <c r="L270" s="47">
        <f t="array" ref="L270">SUM(($E270=1)*(L$246=1)*(L$6=core.xy.sbc)*($F270=$F$247:$F$271))</f>
        <v>0</v>
      </c>
      <c r="M270" s="47">
        <f t="array" ref="M270">SUM(($E270=1)*(M$246=1)*(M$6=core.xy.sbc)*($F270=$F$247:$F$271))</f>
        <v>0</v>
      </c>
      <c r="N270" s="47">
        <f t="array" ref="N270">SUM(($E270=1)*(N$246=1)*(N$6=core.xy.sbc)*($F270=$F$247:$F$271))</f>
        <v>0</v>
      </c>
      <c r="O270" s="47">
        <f t="array" ref="O270">SUM(($E270=1)*(O$246=1)*(O$6=core.xy.sbc)*($F270=$F$247:$F$271))</f>
        <v>0</v>
      </c>
      <c r="P270" s="47">
        <f t="array" ref="P270">SUM(($E270=1)*(P$246=1)*(P$6=core.xy.sbc)*($F270=$F$247:$F$271))</f>
        <v>0</v>
      </c>
      <c r="Q270" s="47">
        <f t="array" ref="Q270">SUM(($E270=1)*(Q$246=1)*(Q$6=core.xy.sbc)*($F270=$F$247:$F$271))</f>
        <v>0</v>
      </c>
      <c r="R270" s="47">
        <f t="array" ref="R270">SUM(($E270=1)*(R$246=1)*(R$6=core.xy.sbc)*($F270=$F$247:$F$271))</f>
        <v>0</v>
      </c>
      <c r="S270" s="47">
        <f t="array" ref="S270">SUM(($E270=1)*(S$246=1)*(S$6=core.xy.sbc)*($F270=$F$247:$F$271))</f>
        <v>0</v>
      </c>
      <c r="T270" s="47">
        <f t="array" ref="T270">SUM(($E270=1)*(T$246=1)*(T$6=core.xy.sbc)*($F270=$F$247:$F$271))</f>
        <v>0</v>
      </c>
      <c r="U270" s="47">
        <f t="array" ref="U270">SUM(($E270=1)*(U$246=1)*(U$6=core.xy.sbc)*($F270=$F$247:$F$271))</f>
        <v>0</v>
      </c>
      <c r="V270" s="47">
        <f t="array" ref="V270">SUM(($E270=1)*(V$246=1)*(V$6=core.xy.sbc)*($F270=$F$247:$F$271))</f>
        <v>0</v>
      </c>
      <c r="W270" s="47">
        <f t="array" ref="W270">SUM(($E270=1)*(W$246=1)*(W$6=core.xy.sbc)*($F270=$F$247:$F$271))</f>
        <v>0</v>
      </c>
      <c r="X270" s="47">
        <f t="array" ref="X270">SUM(($E270=1)*(X$246=1)*(X$6=core.xy.sbc)*($F270=$F$247:$F$271))</f>
        <v>0</v>
      </c>
      <c r="Y270" s="47">
        <f t="array" ref="Y270">SUM(($E270=1)*(Y$246=1)*(Y$6=core.xy.sbc)*($F270=$F$247:$F$271))</f>
        <v>0</v>
      </c>
      <c r="Z270" s="47">
        <f t="array" ref="Z270">SUM(($E270=1)*(Z$246=1)*(Z$6=core.xy.sbc)*($F270=$F$247:$F$271))</f>
        <v>0</v>
      </c>
      <c r="AA270" s="47">
        <f t="array" ref="AA270">SUM(($E270=1)*(AA$246=1)*(AA$6=core.xy.sbc)*($F270=$F$247:$F$271))</f>
        <v>0</v>
      </c>
      <c r="AB270" s="47">
        <f t="array" ref="AB270">SUM(($E270=1)*(AB$246=1)*(AB$6=core.xy.sbc)*($F270=$F$247:$F$271))</f>
        <v>0</v>
      </c>
      <c r="AC270" s="47">
        <f t="array" ref="AC270">SUM(($E270=1)*(AC$246=1)*(AC$6=core.xy.sbc)*($F270=$F$247:$F$271))</f>
        <v>0</v>
      </c>
      <c r="AD270" s="47">
        <f t="array" ref="AD270">SUM(($E270=1)*(AD$246=1)*(AD$6=core.xy.sbc)*($F270=$F$247:$F$271))</f>
        <v>0</v>
      </c>
      <c r="AE270" s="47">
        <f t="array" ref="AE270">SUM(($E270=1)*(AE$246=1)*(AE$6=core.xy.sbc)*($F270=$F$247:$F$271))</f>
        <v>0</v>
      </c>
      <c r="AF270" s="47">
        <f t="array" ref="AF270">SUM(($E270=1)*(AF$246=1)*(AF$6=core.xy.sbc)*($F270=$F$247:$F$271))</f>
        <v>0</v>
      </c>
      <c r="AG270" s="47">
        <f t="array" ref="AG270">SUM(($E270=1)*(AG$246=1)*(AG$6=core.xy.sbc)*($F270=$F$247:$F$271))</f>
        <v>0</v>
      </c>
      <c r="AH270" s="47">
        <f t="array" ref="AH270">SUM(($E270=1)*(AH$246=1)*(AH$6=core.xy.sbc)*($F270=$F$247:$F$271))</f>
        <v>0</v>
      </c>
      <c r="AI270" s="47">
        <f t="array" ref="AI270">SUM(($E270=1)*(AI$246=1)*(AI$6=core.xy.sbc)*($F270=$F$247:$F$271))</f>
        <v>0</v>
      </c>
      <c r="AJ270" s="47">
        <f t="array" ref="AJ270">SUM(($E270=1)*(AJ$246=1)*(AJ$6=core.xy.sbc)*($F270=$F$247:$F$271))</f>
        <v>0</v>
      </c>
    </row>
    <row r="271" spans="4:36" outlineLevel="1" x14ac:dyDescent="0.3">
      <c r="E271" s="33">
        <f t="shared" si="23"/>
        <v>0</v>
      </c>
      <c r="F271" s="70">
        <v>25</v>
      </c>
      <c r="G271" s="71" t="str">
        <f t="shared" si="24"/>
        <v>Ucayali</v>
      </c>
      <c r="L271" s="47">
        <f t="array" ref="L271">SUM(($E271=1)*(L$246=1)*(L$6=core.xy.sbc)*($F271=$F$247:$F$271))</f>
        <v>0</v>
      </c>
      <c r="M271" s="47">
        <f t="array" ref="M271">SUM(($E271=1)*(M$246=1)*(M$6=core.xy.sbc)*($F271=$F$247:$F$271))</f>
        <v>0</v>
      </c>
      <c r="N271" s="47">
        <f t="array" ref="N271">SUM(($E271=1)*(N$246=1)*(N$6=core.xy.sbc)*($F271=$F$247:$F$271))</f>
        <v>0</v>
      </c>
      <c r="O271" s="47">
        <f t="array" ref="O271">SUM(($E271=1)*(O$246=1)*(O$6=core.xy.sbc)*($F271=$F$247:$F$271))</f>
        <v>0</v>
      </c>
      <c r="P271" s="47">
        <f t="array" ref="P271">SUM(($E271=1)*(P$246=1)*(P$6=core.xy.sbc)*($F271=$F$247:$F$271))</f>
        <v>0</v>
      </c>
      <c r="Q271" s="47">
        <f t="array" ref="Q271">SUM(($E271=1)*(Q$246=1)*(Q$6=core.xy.sbc)*($F271=$F$247:$F$271))</f>
        <v>0</v>
      </c>
      <c r="R271" s="47">
        <f t="array" ref="R271">SUM(($E271=1)*(R$246=1)*(R$6=core.xy.sbc)*($F271=$F$247:$F$271))</f>
        <v>0</v>
      </c>
      <c r="S271" s="47">
        <f t="array" ref="S271">SUM(($E271=1)*(S$246=1)*(S$6=core.xy.sbc)*($F271=$F$247:$F$271))</f>
        <v>0</v>
      </c>
      <c r="T271" s="47">
        <f t="array" ref="T271">SUM(($E271=1)*(T$246=1)*(T$6=core.xy.sbc)*($F271=$F$247:$F$271))</f>
        <v>0</v>
      </c>
      <c r="U271" s="47">
        <f t="array" ref="U271">SUM(($E271=1)*(U$246=1)*(U$6=core.xy.sbc)*($F271=$F$247:$F$271))</f>
        <v>0</v>
      </c>
      <c r="V271" s="47">
        <f t="array" ref="V271">SUM(($E271=1)*(V$246=1)*(V$6=core.xy.sbc)*($F271=$F$247:$F$271))</f>
        <v>0</v>
      </c>
      <c r="W271" s="47">
        <f t="array" ref="W271">SUM(($E271=1)*(W$246=1)*(W$6=core.xy.sbc)*($F271=$F$247:$F$271))</f>
        <v>0</v>
      </c>
      <c r="X271" s="47">
        <f t="array" ref="X271">SUM(($E271=1)*(X$246=1)*(X$6=core.xy.sbc)*($F271=$F$247:$F$271))</f>
        <v>0</v>
      </c>
      <c r="Y271" s="47">
        <f t="array" ref="Y271">SUM(($E271=1)*(Y$246=1)*(Y$6=core.xy.sbc)*($F271=$F$247:$F$271))</f>
        <v>0</v>
      </c>
      <c r="Z271" s="47">
        <f t="array" ref="Z271">SUM(($E271=1)*(Z$246=1)*(Z$6=core.xy.sbc)*($F271=$F$247:$F$271))</f>
        <v>0</v>
      </c>
      <c r="AA271" s="47">
        <f t="array" ref="AA271">SUM(($E271=1)*(AA$246=1)*(AA$6=core.xy.sbc)*($F271=$F$247:$F$271))</f>
        <v>0</v>
      </c>
      <c r="AB271" s="47">
        <f t="array" ref="AB271">SUM(($E271=1)*(AB$246=1)*(AB$6=core.xy.sbc)*($F271=$F$247:$F$271))</f>
        <v>0</v>
      </c>
      <c r="AC271" s="47">
        <f t="array" ref="AC271">SUM(($E271=1)*(AC$246=1)*(AC$6=core.xy.sbc)*($F271=$F$247:$F$271))</f>
        <v>0</v>
      </c>
      <c r="AD271" s="47">
        <f t="array" ref="AD271">SUM(($E271=1)*(AD$246=1)*(AD$6=core.xy.sbc)*($F271=$F$247:$F$271))</f>
        <v>0</v>
      </c>
      <c r="AE271" s="47">
        <f t="array" ref="AE271">SUM(($E271=1)*(AE$246=1)*(AE$6=core.xy.sbc)*($F271=$F$247:$F$271))</f>
        <v>0</v>
      </c>
      <c r="AF271" s="47">
        <f t="array" ref="AF271">SUM(($E271=1)*(AF$246=1)*(AF$6=core.xy.sbc)*($F271=$F$247:$F$271))</f>
        <v>0</v>
      </c>
      <c r="AG271" s="47">
        <f t="array" ref="AG271">SUM(($E271=1)*(AG$246=1)*(AG$6=core.xy.sbc)*($F271=$F$247:$F$271))</f>
        <v>0</v>
      </c>
      <c r="AH271" s="47">
        <f t="array" ref="AH271">SUM(($E271=1)*(AH$246=1)*(AH$6=core.xy.sbc)*($F271=$F$247:$F$271))</f>
        <v>0</v>
      </c>
      <c r="AI271" s="47">
        <f t="array" ref="AI271">SUM(($E271=1)*(AI$246=1)*(AI$6=core.xy.sbc)*($F271=$F$247:$F$271))</f>
        <v>0</v>
      </c>
      <c r="AJ271" s="47">
        <f t="array" ref="AJ271">SUM(($E271=1)*(AJ$246=1)*(AJ$6=core.xy.sbc)*($F271=$F$247:$F$271))</f>
        <v>0</v>
      </c>
    </row>
    <row r="272" spans="4:36" outlineLevel="1" x14ac:dyDescent="0.3">
      <c r="D272" s="68" t="s">
        <v>1418</v>
      </c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</row>
    <row r="273" spans="4:36" outlineLevel="1" x14ac:dyDescent="0.3">
      <c r="D273" s="68"/>
      <c r="E273" s="68"/>
      <c r="F273" s="68"/>
      <c r="G273" s="68"/>
      <c r="H273" s="69" t="s">
        <v>1416</v>
      </c>
      <c r="I273" s="68"/>
      <c r="J273" s="68"/>
      <c r="K273" s="68"/>
      <c r="L273" s="33">
        <f t="shared" ref="L273:AJ273" si="25">INDEX(core.xy.mgwu,L$6)</f>
        <v>0</v>
      </c>
      <c r="M273" s="33">
        <f t="shared" si="25"/>
        <v>0</v>
      </c>
      <c r="N273" s="33">
        <f t="shared" si="25"/>
        <v>0</v>
      </c>
      <c r="O273" s="33">
        <f t="shared" si="25"/>
        <v>0</v>
      </c>
      <c r="P273" s="33">
        <f t="shared" si="25"/>
        <v>1</v>
      </c>
      <c r="Q273" s="33">
        <f t="shared" si="25"/>
        <v>0</v>
      </c>
      <c r="R273" s="33">
        <f t="shared" si="25"/>
        <v>0</v>
      </c>
      <c r="S273" s="33">
        <f t="shared" si="25"/>
        <v>0</v>
      </c>
      <c r="T273" s="33">
        <f t="shared" si="25"/>
        <v>0</v>
      </c>
      <c r="U273" s="33">
        <f t="shared" si="25"/>
        <v>1</v>
      </c>
      <c r="V273" s="33">
        <f t="shared" si="25"/>
        <v>0</v>
      </c>
      <c r="W273" s="33">
        <f t="shared" si="25"/>
        <v>0</v>
      </c>
      <c r="X273" s="33">
        <f t="shared" si="25"/>
        <v>0</v>
      </c>
      <c r="Y273" s="33">
        <f t="shared" si="25"/>
        <v>0</v>
      </c>
      <c r="Z273" s="33">
        <f t="shared" si="25"/>
        <v>0</v>
      </c>
      <c r="AA273" s="33">
        <f t="shared" si="25"/>
        <v>1</v>
      </c>
      <c r="AB273" s="33">
        <f t="shared" si="25"/>
        <v>0</v>
      </c>
      <c r="AC273" s="33">
        <f t="shared" si="25"/>
        <v>0</v>
      </c>
      <c r="AD273" s="33">
        <f t="shared" si="25"/>
        <v>0</v>
      </c>
      <c r="AE273" s="33">
        <f t="shared" si="25"/>
        <v>0</v>
      </c>
      <c r="AF273" s="33">
        <f t="shared" si="25"/>
        <v>0</v>
      </c>
      <c r="AG273" s="33">
        <f t="shared" si="25"/>
        <v>0</v>
      </c>
      <c r="AH273" s="33">
        <f t="shared" si="25"/>
        <v>0</v>
      </c>
      <c r="AI273" s="33">
        <f t="shared" si="25"/>
        <v>0</v>
      </c>
      <c r="AJ273" s="33">
        <f t="shared" si="25"/>
        <v>0</v>
      </c>
    </row>
    <row r="274" spans="4:36" outlineLevel="1" x14ac:dyDescent="0.3">
      <c r="E274" s="33">
        <f t="shared" ref="E274:E298" si="26">INDEX(core.xy.mgwu,F274)</f>
        <v>0</v>
      </c>
      <c r="F274" s="70">
        <v>1</v>
      </c>
      <c r="G274" s="71" t="str">
        <f t="shared" ref="G274:G298" si="27">INDEX(l.reg.nom,F274)</f>
        <v>Amazonas</v>
      </c>
      <c r="H274" s="47">
        <f t="array" ref="H274">IF(E274=0,0,MATCH(MIN(INDEX($L$22:$AJ$46,0,$F274)+(($F274=$F$274:$F$298)+($E$274:$E$298=0))*1000000),INDEX($L$22:$AJ$46,0,$F274)+(($F274=$F$274:$F$298)+($E$274:$E$298=0))*1000000,0))</f>
        <v>0</v>
      </c>
      <c r="L274" s="47">
        <f t="array" ref="L274">SUM(($E274=1)*(L$273=1)*(L$6=$H$274:$H$298)*($F274=$F$274:$F$298))</f>
        <v>0</v>
      </c>
      <c r="M274" s="47">
        <f t="array" ref="M274">SUM(($E274=1)*(M$273=1)*(M$6=$H$274:$H$298)*($F274=$F$274:$F$298))</f>
        <v>0</v>
      </c>
      <c r="N274" s="47">
        <f t="array" ref="N274">SUM(($E274=1)*(N$273=1)*(N$6=$H$274:$H$298)*($F274=$F$274:$F$298))</f>
        <v>0</v>
      </c>
      <c r="O274" s="47">
        <f t="array" ref="O274">SUM(($E274=1)*(O$273=1)*(O$6=$H$274:$H$298)*($F274=$F$274:$F$298))</f>
        <v>0</v>
      </c>
      <c r="P274" s="47">
        <f t="array" ref="P274">SUM(($E274=1)*(P$273=1)*(P$6=$H$274:$H$298)*($F274=$F$274:$F$298))</f>
        <v>0</v>
      </c>
      <c r="Q274" s="47">
        <f t="array" ref="Q274">SUM(($E274=1)*(Q$273=1)*(Q$6=$H$274:$H$298)*($F274=$F$274:$F$298))</f>
        <v>0</v>
      </c>
      <c r="R274" s="47">
        <f t="array" ref="R274">SUM(($E274=1)*(R$273=1)*(R$6=$H$274:$H$298)*($F274=$F$274:$F$298))</f>
        <v>0</v>
      </c>
      <c r="S274" s="47">
        <f t="array" ref="S274">SUM(($E274=1)*(S$273=1)*(S$6=$H$274:$H$298)*($F274=$F$274:$F$298))</f>
        <v>0</v>
      </c>
      <c r="T274" s="47">
        <f t="array" ref="T274">SUM(($E274=1)*(T$273=1)*(T$6=$H$274:$H$298)*($F274=$F$274:$F$298))</f>
        <v>0</v>
      </c>
      <c r="U274" s="47">
        <f t="array" ref="U274">SUM(($E274=1)*(U$273=1)*(U$6=$H$274:$H$298)*($F274=$F$274:$F$298))</f>
        <v>0</v>
      </c>
      <c r="V274" s="47">
        <f t="array" ref="V274">SUM(($E274=1)*(V$273=1)*(V$6=$H$274:$H$298)*($F274=$F$274:$F$298))</f>
        <v>0</v>
      </c>
      <c r="W274" s="47">
        <f t="array" ref="W274">SUM(($E274=1)*(W$273=1)*(W$6=$H$274:$H$298)*($F274=$F$274:$F$298))</f>
        <v>0</v>
      </c>
      <c r="X274" s="47">
        <f t="array" ref="X274">SUM(($E274=1)*(X$273=1)*(X$6=$H$274:$H$298)*($F274=$F$274:$F$298))</f>
        <v>0</v>
      </c>
      <c r="Y274" s="47">
        <f t="array" ref="Y274">SUM(($E274=1)*(Y$273=1)*(Y$6=$H$274:$H$298)*($F274=$F$274:$F$298))</f>
        <v>0</v>
      </c>
      <c r="Z274" s="47">
        <f t="array" ref="Z274">SUM(($E274=1)*(Z$273=1)*(Z$6=$H$274:$H$298)*($F274=$F$274:$F$298))</f>
        <v>0</v>
      </c>
      <c r="AA274" s="47">
        <f t="array" ref="AA274">SUM(($E274=1)*(AA$273=1)*(AA$6=$H$274:$H$298)*($F274=$F$274:$F$298))</f>
        <v>0</v>
      </c>
      <c r="AB274" s="47">
        <f t="array" ref="AB274">SUM(($E274=1)*(AB$273=1)*(AB$6=$H$274:$H$298)*($F274=$F$274:$F$298))</f>
        <v>0</v>
      </c>
      <c r="AC274" s="47">
        <f t="array" ref="AC274">SUM(($E274=1)*(AC$273=1)*(AC$6=$H$274:$H$298)*($F274=$F$274:$F$298))</f>
        <v>0</v>
      </c>
      <c r="AD274" s="47">
        <f t="array" ref="AD274">SUM(($E274=1)*(AD$273=1)*(AD$6=$H$274:$H$298)*($F274=$F$274:$F$298))</f>
        <v>0</v>
      </c>
      <c r="AE274" s="47">
        <f t="array" ref="AE274">SUM(($E274=1)*(AE$273=1)*(AE$6=$H$274:$H$298)*($F274=$F$274:$F$298))</f>
        <v>0</v>
      </c>
      <c r="AF274" s="47">
        <f t="array" ref="AF274">SUM(($E274=1)*(AF$273=1)*(AF$6=$H$274:$H$298)*($F274=$F$274:$F$298))</f>
        <v>0</v>
      </c>
      <c r="AG274" s="47">
        <f t="array" ref="AG274">SUM(($E274=1)*(AG$273=1)*(AG$6=$H$274:$H$298)*($F274=$F$274:$F$298))</f>
        <v>0</v>
      </c>
      <c r="AH274" s="47">
        <f t="array" ref="AH274">SUM(($E274=1)*(AH$273=1)*(AH$6=$H$274:$H$298)*($F274=$F$274:$F$298))</f>
        <v>0</v>
      </c>
      <c r="AI274" s="47">
        <f t="array" ref="AI274">SUM(($E274=1)*(AI$273=1)*(AI$6=$H$274:$H$298)*($F274=$F$274:$F$298))</f>
        <v>0</v>
      </c>
      <c r="AJ274" s="47">
        <f t="array" ref="AJ274">SUM(($E274=1)*(AJ$273=1)*(AJ$6=$H$274:$H$298)*($F274=$F$274:$F$298))</f>
        <v>0</v>
      </c>
    </row>
    <row r="275" spans="4:36" outlineLevel="1" x14ac:dyDescent="0.3">
      <c r="E275" s="33">
        <f t="shared" si="26"/>
        <v>0</v>
      </c>
      <c r="F275" s="70">
        <v>2</v>
      </c>
      <c r="G275" s="71" t="str">
        <f t="shared" si="27"/>
        <v>Ancash</v>
      </c>
      <c r="H275" s="47">
        <f t="array" ref="H275">IF(E275=0,0,MATCH(MIN(INDEX($L$22:$AJ$46,0,$F275)+(($F275=$F$274:$F$298)+($E$274:$E$298=0))*1000000),INDEX($L$22:$AJ$46,0,$F275)+(($F275=$F$274:$F$298)+($E$274:$E$298=0))*1000000,0))</f>
        <v>0</v>
      </c>
      <c r="L275" s="47">
        <f t="array" ref="L275">SUM(($E275=1)*(L$273=1)*(L$6=$H$274:$H$298)*($F275=$F$274:$F$298))</f>
        <v>0</v>
      </c>
      <c r="M275" s="47">
        <f t="array" ref="M275">SUM(($E275=1)*(M$273=1)*(M$6=$H$274:$H$298)*($F275=$F$274:$F$298))</f>
        <v>0</v>
      </c>
      <c r="N275" s="47">
        <f t="array" ref="N275">SUM(($E275=1)*(N$273=1)*(N$6=$H$274:$H$298)*($F275=$F$274:$F$298))</f>
        <v>0</v>
      </c>
      <c r="O275" s="47">
        <f t="array" ref="O275">SUM(($E275=1)*(O$273=1)*(O$6=$H$274:$H$298)*($F275=$F$274:$F$298))</f>
        <v>0</v>
      </c>
      <c r="P275" s="47">
        <f t="array" ref="P275">SUM(($E275=1)*(P$273=1)*(P$6=$H$274:$H$298)*($F275=$F$274:$F$298))</f>
        <v>0</v>
      </c>
      <c r="Q275" s="47">
        <f t="array" ref="Q275">SUM(($E275=1)*(Q$273=1)*(Q$6=$H$274:$H$298)*($F275=$F$274:$F$298))</f>
        <v>0</v>
      </c>
      <c r="R275" s="47">
        <f t="array" ref="R275">SUM(($E275=1)*(R$273=1)*(R$6=$H$274:$H$298)*($F275=$F$274:$F$298))</f>
        <v>0</v>
      </c>
      <c r="S275" s="47">
        <f t="array" ref="S275">SUM(($E275=1)*(S$273=1)*(S$6=$H$274:$H$298)*($F275=$F$274:$F$298))</f>
        <v>0</v>
      </c>
      <c r="T275" s="47">
        <f t="array" ref="T275">SUM(($E275=1)*(T$273=1)*(T$6=$H$274:$H$298)*($F275=$F$274:$F$298))</f>
        <v>0</v>
      </c>
      <c r="U275" s="47">
        <f t="array" ref="U275">SUM(($E275=1)*(U$273=1)*(U$6=$H$274:$H$298)*($F275=$F$274:$F$298))</f>
        <v>0</v>
      </c>
      <c r="V275" s="47">
        <f t="array" ref="V275">SUM(($E275=1)*(V$273=1)*(V$6=$H$274:$H$298)*($F275=$F$274:$F$298))</f>
        <v>0</v>
      </c>
      <c r="W275" s="47">
        <f t="array" ref="W275">SUM(($E275=1)*(W$273=1)*(W$6=$H$274:$H$298)*($F275=$F$274:$F$298))</f>
        <v>0</v>
      </c>
      <c r="X275" s="47">
        <f t="array" ref="X275">SUM(($E275=1)*(X$273=1)*(X$6=$H$274:$H$298)*($F275=$F$274:$F$298))</f>
        <v>0</v>
      </c>
      <c r="Y275" s="47">
        <f t="array" ref="Y275">SUM(($E275=1)*(Y$273=1)*(Y$6=$H$274:$H$298)*($F275=$F$274:$F$298))</f>
        <v>0</v>
      </c>
      <c r="Z275" s="47">
        <f t="array" ref="Z275">SUM(($E275=1)*(Z$273=1)*(Z$6=$H$274:$H$298)*($F275=$F$274:$F$298))</f>
        <v>0</v>
      </c>
      <c r="AA275" s="47">
        <f t="array" ref="AA275">SUM(($E275=1)*(AA$273=1)*(AA$6=$H$274:$H$298)*($F275=$F$274:$F$298))</f>
        <v>0</v>
      </c>
      <c r="AB275" s="47">
        <f t="array" ref="AB275">SUM(($E275=1)*(AB$273=1)*(AB$6=$H$274:$H$298)*($F275=$F$274:$F$298))</f>
        <v>0</v>
      </c>
      <c r="AC275" s="47">
        <f t="array" ref="AC275">SUM(($E275=1)*(AC$273=1)*(AC$6=$H$274:$H$298)*($F275=$F$274:$F$298))</f>
        <v>0</v>
      </c>
      <c r="AD275" s="47">
        <f t="array" ref="AD275">SUM(($E275=1)*(AD$273=1)*(AD$6=$H$274:$H$298)*($F275=$F$274:$F$298))</f>
        <v>0</v>
      </c>
      <c r="AE275" s="47">
        <f t="array" ref="AE275">SUM(($E275=1)*(AE$273=1)*(AE$6=$H$274:$H$298)*($F275=$F$274:$F$298))</f>
        <v>0</v>
      </c>
      <c r="AF275" s="47">
        <f t="array" ref="AF275">SUM(($E275=1)*(AF$273=1)*(AF$6=$H$274:$H$298)*($F275=$F$274:$F$298))</f>
        <v>0</v>
      </c>
      <c r="AG275" s="47">
        <f t="array" ref="AG275">SUM(($E275=1)*(AG$273=1)*(AG$6=$H$274:$H$298)*($F275=$F$274:$F$298))</f>
        <v>0</v>
      </c>
      <c r="AH275" s="47">
        <f t="array" ref="AH275">SUM(($E275=1)*(AH$273=1)*(AH$6=$H$274:$H$298)*($F275=$F$274:$F$298))</f>
        <v>0</v>
      </c>
      <c r="AI275" s="47">
        <f t="array" ref="AI275">SUM(($E275=1)*(AI$273=1)*(AI$6=$H$274:$H$298)*($F275=$F$274:$F$298))</f>
        <v>0</v>
      </c>
      <c r="AJ275" s="47">
        <f t="array" ref="AJ275">SUM(($E275=1)*(AJ$273=1)*(AJ$6=$H$274:$H$298)*($F275=$F$274:$F$298))</f>
        <v>0</v>
      </c>
    </row>
    <row r="276" spans="4:36" outlineLevel="2" x14ac:dyDescent="0.3">
      <c r="E276" s="33">
        <f t="shared" si="26"/>
        <v>0</v>
      </c>
      <c r="F276" s="70">
        <v>3</v>
      </c>
      <c r="G276" s="71" t="str">
        <f t="shared" si="27"/>
        <v>Apurímac</v>
      </c>
      <c r="H276" s="47">
        <f t="array" ref="H276">IF(E276=0,0,MATCH(MIN(INDEX($L$22:$AJ$46,0,$F276)+(($F276=$F$274:$F$298)+($E$274:$E$298=0))*1000000),INDEX($L$22:$AJ$46,0,$F276)+(($F276=$F$274:$F$298)+($E$274:$E$298=0))*1000000,0))</f>
        <v>0</v>
      </c>
      <c r="L276" s="47">
        <f t="array" ref="L276">SUM(($E276=1)*(L$273=1)*(L$6=$H$274:$H$298)*($F276=$F$274:$F$298))</f>
        <v>0</v>
      </c>
      <c r="M276" s="47">
        <f t="array" ref="M276">SUM(($E276=1)*(M$273=1)*(M$6=$H$274:$H$298)*($F276=$F$274:$F$298))</f>
        <v>0</v>
      </c>
      <c r="N276" s="47">
        <f t="array" ref="N276">SUM(($E276=1)*(N$273=1)*(N$6=$H$274:$H$298)*($F276=$F$274:$F$298))</f>
        <v>0</v>
      </c>
      <c r="O276" s="47">
        <f t="array" ref="O276">SUM(($E276=1)*(O$273=1)*(O$6=$H$274:$H$298)*($F276=$F$274:$F$298))</f>
        <v>0</v>
      </c>
      <c r="P276" s="47">
        <f t="array" ref="P276">SUM(($E276=1)*(P$273=1)*(P$6=$H$274:$H$298)*($F276=$F$274:$F$298))</f>
        <v>0</v>
      </c>
      <c r="Q276" s="47">
        <f t="array" ref="Q276">SUM(($E276=1)*(Q$273=1)*(Q$6=$H$274:$H$298)*($F276=$F$274:$F$298))</f>
        <v>0</v>
      </c>
      <c r="R276" s="47">
        <f t="array" ref="R276">SUM(($E276=1)*(R$273=1)*(R$6=$H$274:$H$298)*($F276=$F$274:$F$298))</f>
        <v>0</v>
      </c>
      <c r="S276" s="47">
        <f t="array" ref="S276">SUM(($E276=1)*(S$273=1)*(S$6=$H$274:$H$298)*($F276=$F$274:$F$298))</f>
        <v>0</v>
      </c>
      <c r="T276" s="47">
        <f t="array" ref="T276">SUM(($E276=1)*(T$273=1)*(T$6=$H$274:$H$298)*($F276=$F$274:$F$298))</f>
        <v>0</v>
      </c>
      <c r="U276" s="47">
        <f t="array" ref="U276">SUM(($E276=1)*(U$273=1)*(U$6=$H$274:$H$298)*($F276=$F$274:$F$298))</f>
        <v>0</v>
      </c>
      <c r="V276" s="47">
        <f t="array" ref="V276">SUM(($E276=1)*(V$273=1)*(V$6=$H$274:$H$298)*($F276=$F$274:$F$298))</f>
        <v>0</v>
      </c>
      <c r="W276" s="47">
        <f t="array" ref="W276">SUM(($E276=1)*(W$273=1)*(W$6=$H$274:$H$298)*($F276=$F$274:$F$298))</f>
        <v>0</v>
      </c>
      <c r="X276" s="47">
        <f t="array" ref="X276">SUM(($E276=1)*(X$273=1)*(X$6=$H$274:$H$298)*($F276=$F$274:$F$298))</f>
        <v>0</v>
      </c>
      <c r="Y276" s="47">
        <f t="array" ref="Y276">SUM(($E276=1)*(Y$273=1)*(Y$6=$H$274:$H$298)*($F276=$F$274:$F$298))</f>
        <v>0</v>
      </c>
      <c r="Z276" s="47">
        <f t="array" ref="Z276">SUM(($E276=1)*(Z$273=1)*(Z$6=$H$274:$H$298)*($F276=$F$274:$F$298))</f>
        <v>0</v>
      </c>
      <c r="AA276" s="47">
        <f t="array" ref="AA276">SUM(($E276=1)*(AA$273=1)*(AA$6=$H$274:$H$298)*($F276=$F$274:$F$298))</f>
        <v>0</v>
      </c>
      <c r="AB276" s="47">
        <f t="array" ref="AB276">SUM(($E276=1)*(AB$273=1)*(AB$6=$H$274:$H$298)*($F276=$F$274:$F$298))</f>
        <v>0</v>
      </c>
      <c r="AC276" s="47">
        <f t="array" ref="AC276">SUM(($E276=1)*(AC$273=1)*(AC$6=$H$274:$H$298)*($F276=$F$274:$F$298))</f>
        <v>0</v>
      </c>
      <c r="AD276" s="47">
        <f t="array" ref="AD276">SUM(($E276=1)*(AD$273=1)*(AD$6=$H$274:$H$298)*($F276=$F$274:$F$298))</f>
        <v>0</v>
      </c>
      <c r="AE276" s="47">
        <f t="array" ref="AE276">SUM(($E276=1)*(AE$273=1)*(AE$6=$H$274:$H$298)*($F276=$F$274:$F$298))</f>
        <v>0</v>
      </c>
      <c r="AF276" s="47">
        <f t="array" ref="AF276">SUM(($E276=1)*(AF$273=1)*(AF$6=$H$274:$H$298)*($F276=$F$274:$F$298))</f>
        <v>0</v>
      </c>
      <c r="AG276" s="47">
        <f t="array" ref="AG276">SUM(($E276=1)*(AG$273=1)*(AG$6=$H$274:$H$298)*($F276=$F$274:$F$298))</f>
        <v>0</v>
      </c>
      <c r="AH276" s="47">
        <f t="array" ref="AH276">SUM(($E276=1)*(AH$273=1)*(AH$6=$H$274:$H$298)*($F276=$F$274:$F$298))</f>
        <v>0</v>
      </c>
      <c r="AI276" s="47">
        <f t="array" ref="AI276">SUM(($E276=1)*(AI$273=1)*(AI$6=$H$274:$H$298)*($F276=$F$274:$F$298))</f>
        <v>0</v>
      </c>
      <c r="AJ276" s="47">
        <f t="array" ref="AJ276">SUM(($E276=1)*(AJ$273=1)*(AJ$6=$H$274:$H$298)*($F276=$F$274:$F$298))</f>
        <v>0</v>
      </c>
    </row>
    <row r="277" spans="4:36" outlineLevel="2" x14ac:dyDescent="0.3">
      <c r="E277" s="33">
        <f t="shared" si="26"/>
        <v>0</v>
      </c>
      <c r="F277" s="70">
        <v>4</v>
      </c>
      <c r="G277" s="71" t="str">
        <f t="shared" si="27"/>
        <v>Arequipa</v>
      </c>
      <c r="H277" s="47">
        <f t="array" ref="H277">IF(E277=0,0,MATCH(MIN(INDEX($L$22:$AJ$46,0,$F277)+(($F277=$F$274:$F$298)+($E$274:$E$298=0))*1000000),INDEX($L$22:$AJ$46,0,$F277)+(($F277=$F$274:$F$298)+($E$274:$E$298=0))*1000000,0))</f>
        <v>0</v>
      </c>
      <c r="L277" s="47">
        <f t="array" ref="L277">SUM(($E277=1)*(L$273=1)*(L$6=$H$274:$H$298)*($F277=$F$274:$F$298))</f>
        <v>0</v>
      </c>
      <c r="M277" s="47">
        <f t="array" ref="M277">SUM(($E277=1)*(M$273=1)*(M$6=$H$274:$H$298)*($F277=$F$274:$F$298))</f>
        <v>0</v>
      </c>
      <c r="N277" s="47">
        <f t="array" ref="N277">SUM(($E277=1)*(N$273=1)*(N$6=$H$274:$H$298)*($F277=$F$274:$F$298))</f>
        <v>0</v>
      </c>
      <c r="O277" s="47">
        <f t="array" ref="O277">SUM(($E277=1)*(O$273=1)*(O$6=$H$274:$H$298)*($F277=$F$274:$F$298))</f>
        <v>0</v>
      </c>
      <c r="P277" s="47">
        <f t="array" ref="P277">SUM(($E277=1)*(P$273=1)*(P$6=$H$274:$H$298)*($F277=$F$274:$F$298))</f>
        <v>0</v>
      </c>
      <c r="Q277" s="47">
        <f t="array" ref="Q277">SUM(($E277=1)*(Q$273=1)*(Q$6=$H$274:$H$298)*($F277=$F$274:$F$298))</f>
        <v>0</v>
      </c>
      <c r="R277" s="47">
        <f t="array" ref="R277">SUM(($E277=1)*(R$273=1)*(R$6=$H$274:$H$298)*($F277=$F$274:$F$298))</f>
        <v>0</v>
      </c>
      <c r="S277" s="47">
        <f t="array" ref="S277">SUM(($E277=1)*(S$273=1)*(S$6=$H$274:$H$298)*($F277=$F$274:$F$298))</f>
        <v>0</v>
      </c>
      <c r="T277" s="47">
        <f t="array" ref="T277">SUM(($E277=1)*(T$273=1)*(T$6=$H$274:$H$298)*($F277=$F$274:$F$298))</f>
        <v>0</v>
      </c>
      <c r="U277" s="47">
        <f t="array" ref="U277">SUM(($E277=1)*(U$273=1)*(U$6=$H$274:$H$298)*($F277=$F$274:$F$298))</f>
        <v>0</v>
      </c>
      <c r="V277" s="47">
        <f t="array" ref="V277">SUM(($E277=1)*(V$273=1)*(V$6=$H$274:$H$298)*($F277=$F$274:$F$298))</f>
        <v>0</v>
      </c>
      <c r="W277" s="47">
        <f t="array" ref="W277">SUM(($E277=1)*(W$273=1)*(W$6=$H$274:$H$298)*($F277=$F$274:$F$298))</f>
        <v>0</v>
      </c>
      <c r="X277" s="47">
        <f t="array" ref="X277">SUM(($E277=1)*(X$273=1)*(X$6=$H$274:$H$298)*($F277=$F$274:$F$298))</f>
        <v>0</v>
      </c>
      <c r="Y277" s="47">
        <f t="array" ref="Y277">SUM(($E277=1)*(Y$273=1)*(Y$6=$H$274:$H$298)*($F277=$F$274:$F$298))</f>
        <v>0</v>
      </c>
      <c r="Z277" s="47">
        <f t="array" ref="Z277">SUM(($E277=1)*(Z$273=1)*(Z$6=$H$274:$H$298)*($F277=$F$274:$F$298))</f>
        <v>0</v>
      </c>
      <c r="AA277" s="47">
        <f t="array" ref="AA277">SUM(($E277=1)*(AA$273=1)*(AA$6=$H$274:$H$298)*($F277=$F$274:$F$298))</f>
        <v>0</v>
      </c>
      <c r="AB277" s="47">
        <f t="array" ref="AB277">SUM(($E277=1)*(AB$273=1)*(AB$6=$H$274:$H$298)*($F277=$F$274:$F$298))</f>
        <v>0</v>
      </c>
      <c r="AC277" s="47">
        <f t="array" ref="AC277">SUM(($E277=1)*(AC$273=1)*(AC$6=$H$274:$H$298)*($F277=$F$274:$F$298))</f>
        <v>0</v>
      </c>
      <c r="AD277" s="47">
        <f t="array" ref="AD277">SUM(($E277=1)*(AD$273=1)*(AD$6=$H$274:$H$298)*($F277=$F$274:$F$298))</f>
        <v>0</v>
      </c>
      <c r="AE277" s="47">
        <f t="array" ref="AE277">SUM(($E277=1)*(AE$273=1)*(AE$6=$H$274:$H$298)*($F277=$F$274:$F$298))</f>
        <v>0</v>
      </c>
      <c r="AF277" s="47">
        <f t="array" ref="AF277">SUM(($E277=1)*(AF$273=1)*(AF$6=$H$274:$H$298)*($F277=$F$274:$F$298))</f>
        <v>0</v>
      </c>
      <c r="AG277" s="47">
        <f t="array" ref="AG277">SUM(($E277=1)*(AG$273=1)*(AG$6=$H$274:$H$298)*($F277=$F$274:$F$298))</f>
        <v>0</v>
      </c>
      <c r="AH277" s="47">
        <f t="array" ref="AH277">SUM(($E277=1)*(AH$273=1)*(AH$6=$H$274:$H$298)*($F277=$F$274:$F$298))</f>
        <v>0</v>
      </c>
      <c r="AI277" s="47">
        <f t="array" ref="AI277">SUM(($E277=1)*(AI$273=1)*(AI$6=$H$274:$H$298)*($F277=$F$274:$F$298))</f>
        <v>0</v>
      </c>
      <c r="AJ277" s="47">
        <f t="array" ref="AJ277">SUM(($E277=1)*(AJ$273=1)*(AJ$6=$H$274:$H$298)*($F277=$F$274:$F$298))</f>
        <v>0</v>
      </c>
    </row>
    <row r="278" spans="4:36" outlineLevel="2" x14ac:dyDescent="0.3">
      <c r="E278" s="33">
        <f t="shared" si="26"/>
        <v>1</v>
      </c>
      <c r="F278" s="70">
        <v>5</v>
      </c>
      <c r="G278" s="71" t="str">
        <f t="shared" si="27"/>
        <v>Ayacucho</v>
      </c>
      <c r="H278" s="47">
        <f t="array" ref="H278">IF(E278=0,0,MATCH(MIN(INDEX($L$22:$AJ$46,0,$F278)+(($F278=$F$274:$F$298)+($E$274:$E$298=0))*1000000),INDEX($L$22:$AJ$46,0,$F278)+(($F278=$F$274:$F$298)+($E$274:$E$298=0))*1000000,0))</f>
        <v>10</v>
      </c>
      <c r="L278" s="47">
        <f t="array" ref="L278">SUM(($E278=1)*(L$273=1)*(L$6=$H$274:$H$298)*($F278=$F$274:$F$298))</f>
        <v>0</v>
      </c>
      <c r="M278" s="47">
        <f t="array" ref="M278">SUM(($E278=1)*(M$273=1)*(M$6=$H$274:$H$298)*($F278=$F$274:$F$298))</f>
        <v>0</v>
      </c>
      <c r="N278" s="47">
        <f t="array" ref="N278">SUM(($E278=1)*(N$273=1)*(N$6=$H$274:$H$298)*($F278=$F$274:$F$298))</f>
        <v>0</v>
      </c>
      <c r="O278" s="47">
        <f t="array" ref="O278">SUM(($E278=1)*(O$273=1)*(O$6=$H$274:$H$298)*($F278=$F$274:$F$298))</f>
        <v>0</v>
      </c>
      <c r="P278" s="47">
        <f t="array" ref="P278">SUM(($E278=1)*(P$273=1)*(P$6=$H$274:$H$298)*($F278=$F$274:$F$298))</f>
        <v>0</v>
      </c>
      <c r="Q278" s="47">
        <f t="array" ref="Q278">SUM(($E278=1)*(Q$273=1)*(Q$6=$H$274:$H$298)*($F278=$F$274:$F$298))</f>
        <v>0</v>
      </c>
      <c r="R278" s="47">
        <f t="array" ref="R278">SUM(($E278=1)*(R$273=1)*(R$6=$H$274:$H$298)*($F278=$F$274:$F$298))</f>
        <v>0</v>
      </c>
      <c r="S278" s="47">
        <f t="array" ref="S278">SUM(($E278=1)*(S$273=1)*(S$6=$H$274:$H$298)*($F278=$F$274:$F$298))</f>
        <v>0</v>
      </c>
      <c r="T278" s="47">
        <f t="array" ref="T278">SUM(($E278=1)*(T$273=1)*(T$6=$H$274:$H$298)*($F278=$F$274:$F$298))</f>
        <v>0</v>
      </c>
      <c r="U278" s="47">
        <f t="array" ref="U278">SUM(($E278=1)*(U$273=1)*(U$6=$H$274:$H$298)*($F278=$F$274:$F$298))</f>
        <v>1</v>
      </c>
      <c r="V278" s="47">
        <f t="array" ref="V278">SUM(($E278=1)*(V$273=1)*(V$6=$H$274:$H$298)*($F278=$F$274:$F$298))</f>
        <v>0</v>
      </c>
      <c r="W278" s="47">
        <f t="array" ref="W278">SUM(($E278=1)*(W$273=1)*(W$6=$H$274:$H$298)*($F278=$F$274:$F$298))</f>
        <v>0</v>
      </c>
      <c r="X278" s="47">
        <f t="array" ref="X278">SUM(($E278=1)*(X$273=1)*(X$6=$H$274:$H$298)*($F278=$F$274:$F$298))</f>
        <v>0</v>
      </c>
      <c r="Y278" s="47">
        <f t="array" ref="Y278">SUM(($E278=1)*(Y$273=1)*(Y$6=$H$274:$H$298)*($F278=$F$274:$F$298))</f>
        <v>0</v>
      </c>
      <c r="Z278" s="47">
        <f t="array" ref="Z278">SUM(($E278=1)*(Z$273=1)*(Z$6=$H$274:$H$298)*($F278=$F$274:$F$298))</f>
        <v>0</v>
      </c>
      <c r="AA278" s="47">
        <f t="array" ref="AA278">SUM(($E278=1)*(AA$273=1)*(AA$6=$H$274:$H$298)*($F278=$F$274:$F$298))</f>
        <v>0</v>
      </c>
      <c r="AB278" s="47">
        <f t="array" ref="AB278">SUM(($E278=1)*(AB$273=1)*(AB$6=$H$274:$H$298)*($F278=$F$274:$F$298))</f>
        <v>0</v>
      </c>
      <c r="AC278" s="47">
        <f t="array" ref="AC278">SUM(($E278=1)*(AC$273=1)*(AC$6=$H$274:$H$298)*($F278=$F$274:$F$298))</f>
        <v>0</v>
      </c>
      <c r="AD278" s="47">
        <f t="array" ref="AD278">SUM(($E278=1)*(AD$273=1)*(AD$6=$H$274:$H$298)*($F278=$F$274:$F$298))</f>
        <v>0</v>
      </c>
      <c r="AE278" s="47">
        <f t="array" ref="AE278">SUM(($E278=1)*(AE$273=1)*(AE$6=$H$274:$H$298)*($F278=$F$274:$F$298))</f>
        <v>0</v>
      </c>
      <c r="AF278" s="47">
        <f t="array" ref="AF278">SUM(($E278=1)*(AF$273=1)*(AF$6=$H$274:$H$298)*($F278=$F$274:$F$298))</f>
        <v>0</v>
      </c>
      <c r="AG278" s="47">
        <f t="array" ref="AG278">SUM(($E278=1)*(AG$273=1)*(AG$6=$H$274:$H$298)*($F278=$F$274:$F$298))</f>
        <v>0</v>
      </c>
      <c r="AH278" s="47">
        <f t="array" ref="AH278">SUM(($E278=1)*(AH$273=1)*(AH$6=$H$274:$H$298)*($F278=$F$274:$F$298))</f>
        <v>0</v>
      </c>
      <c r="AI278" s="47">
        <f t="array" ref="AI278">SUM(($E278=1)*(AI$273=1)*(AI$6=$H$274:$H$298)*($F278=$F$274:$F$298))</f>
        <v>0</v>
      </c>
      <c r="AJ278" s="47">
        <f t="array" ref="AJ278">SUM(($E278=1)*(AJ$273=1)*(AJ$6=$H$274:$H$298)*($F278=$F$274:$F$298))</f>
        <v>0</v>
      </c>
    </row>
    <row r="279" spans="4:36" outlineLevel="2" x14ac:dyDescent="0.3">
      <c r="E279" s="33">
        <f t="shared" si="26"/>
        <v>0</v>
      </c>
      <c r="F279" s="70">
        <v>6</v>
      </c>
      <c r="G279" s="71" t="str">
        <f t="shared" si="27"/>
        <v>Cajamarca</v>
      </c>
      <c r="H279" s="47">
        <f t="array" ref="H279">IF(E279=0,0,MATCH(MIN(INDEX($L$22:$AJ$46,0,$F279)+(($F279=$F$274:$F$298)+($E$274:$E$298=0))*1000000),INDEX($L$22:$AJ$46,0,$F279)+(($F279=$F$274:$F$298)+($E$274:$E$298=0))*1000000,0))</f>
        <v>0</v>
      </c>
      <c r="L279" s="47">
        <f t="array" ref="L279">SUM(($E279=1)*(L$273=1)*(L$6=$H$274:$H$298)*($F279=$F$274:$F$298))</f>
        <v>0</v>
      </c>
      <c r="M279" s="47">
        <f t="array" ref="M279">SUM(($E279=1)*(M$273=1)*(M$6=$H$274:$H$298)*($F279=$F$274:$F$298))</f>
        <v>0</v>
      </c>
      <c r="N279" s="47">
        <f t="array" ref="N279">SUM(($E279=1)*(N$273=1)*(N$6=$H$274:$H$298)*($F279=$F$274:$F$298))</f>
        <v>0</v>
      </c>
      <c r="O279" s="47">
        <f t="array" ref="O279">SUM(($E279=1)*(O$273=1)*(O$6=$H$274:$H$298)*($F279=$F$274:$F$298))</f>
        <v>0</v>
      </c>
      <c r="P279" s="47">
        <f t="array" ref="P279">SUM(($E279=1)*(P$273=1)*(P$6=$H$274:$H$298)*($F279=$F$274:$F$298))</f>
        <v>0</v>
      </c>
      <c r="Q279" s="47">
        <f t="array" ref="Q279">SUM(($E279=1)*(Q$273=1)*(Q$6=$H$274:$H$298)*($F279=$F$274:$F$298))</f>
        <v>0</v>
      </c>
      <c r="R279" s="47">
        <f t="array" ref="R279">SUM(($E279=1)*(R$273=1)*(R$6=$H$274:$H$298)*($F279=$F$274:$F$298))</f>
        <v>0</v>
      </c>
      <c r="S279" s="47">
        <f t="array" ref="S279">SUM(($E279=1)*(S$273=1)*(S$6=$H$274:$H$298)*($F279=$F$274:$F$298))</f>
        <v>0</v>
      </c>
      <c r="T279" s="47">
        <f t="array" ref="T279">SUM(($E279=1)*(T$273=1)*(T$6=$H$274:$H$298)*($F279=$F$274:$F$298))</f>
        <v>0</v>
      </c>
      <c r="U279" s="47">
        <f t="array" ref="U279">SUM(($E279=1)*(U$273=1)*(U$6=$H$274:$H$298)*($F279=$F$274:$F$298))</f>
        <v>0</v>
      </c>
      <c r="V279" s="47">
        <f t="array" ref="V279">SUM(($E279=1)*(V$273=1)*(V$6=$H$274:$H$298)*($F279=$F$274:$F$298))</f>
        <v>0</v>
      </c>
      <c r="W279" s="47">
        <f t="array" ref="W279">SUM(($E279=1)*(W$273=1)*(W$6=$H$274:$H$298)*($F279=$F$274:$F$298))</f>
        <v>0</v>
      </c>
      <c r="X279" s="47">
        <f t="array" ref="X279">SUM(($E279=1)*(X$273=1)*(X$6=$H$274:$H$298)*($F279=$F$274:$F$298))</f>
        <v>0</v>
      </c>
      <c r="Y279" s="47">
        <f t="array" ref="Y279">SUM(($E279=1)*(Y$273=1)*(Y$6=$H$274:$H$298)*($F279=$F$274:$F$298))</f>
        <v>0</v>
      </c>
      <c r="Z279" s="47">
        <f t="array" ref="Z279">SUM(($E279=1)*(Z$273=1)*(Z$6=$H$274:$H$298)*($F279=$F$274:$F$298))</f>
        <v>0</v>
      </c>
      <c r="AA279" s="47">
        <f t="array" ref="AA279">SUM(($E279=1)*(AA$273=1)*(AA$6=$H$274:$H$298)*($F279=$F$274:$F$298))</f>
        <v>0</v>
      </c>
      <c r="AB279" s="47">
        <f t="array" ref="AB279">SUM(($E279=1)*(AB$273=1)*(AB$6=$H$274:$H$298)*($F279=$F$274:$F$298))</f>
        <v>0</v>
      </c>
      <c r="AC279" s="47">
        <f t="array" ref="AC279">SUM(($E279=1)*(AC$273=1)*(AC$6=$H$274:$H$298)*($F279=$F$274:$F$298))</f>
        <v>0</v>
      </c>
      <c r="AD279" s="47">
        <f t="array" ref="AD279">SUM(($E279=1)*(AD$273=1)*(AD$6=$H$274:$H$298)*($F279=$F$274:$F$298))</f>
        <v>0</v>
      </c>
      <c r="AE279" s="47">
        <f t="array" ref="AE279">SUM(($E279=1)*(AE$273=1)*(AE$6=$H$274:$H$298)*($F279=$F$274:$F$298))</f>
        <v>0</v>
      </c>
      <c r="AF279" s="47">
        <f t="array" ref="AF279">SUM(($E279=1)*(AF$273=1)*(AF$6=$H$274:$H$298)*($F279=$F$274:$F$298))</f>
        <v>0</v>
      </c>
      <c r="AG279" s="47">
        <f t="array" ref="AG279">SUM(($E279=1)*(AG$273=1)*(AG$6=$H$274:$H$298)*($F279=$F$274:$F$298))</f>
        <v>0</v>
      </c>
      <c r="AH279" s="47">
        <f t="array" ref="AH279">SUM(($E279=1)*(AH$273=1)*(AH$6=$H$274:$H$298)*($F279=$F$274:$F$298))</f>
        <v>0</v>
      </c>
      <c r="AI279" s="47">
        <f t="array" ref="AI279">SUM(($E279=1)*(AI$273=1)*(AI$6=$H$274:$H$298)*($F279=$F$274:$F$298))</f>
        <v>0</v>
      </c>
      <c r="AJ279" s="47">
        <f t="array" ref="AJ279">SUM(($E279=1)*(AJ$273=1)*(AJ$6=$H$274:$H$298)*($F279=$F$274:$F$298))</f>
        <v>0</v>
      </c>
    </row>
    <row r="280" spans="4:36" outlineLevel="2" x14ac:dyDescent="0.3">
      <c r="E280" s="33">
        <f t="shared" si="26"/>
        <v>0</v>
      </c>
      <c r="F280" s="70">
        <v>7</v>
      </c>
      <c r="G280" s="71" t="str">
        <f t="shared" si="27"/>
        <v>Callao</v>
      </c>
      <c r="H280" s="47">
        <f t="array" ref="H280">IF(E280=0,0,MATCH(MIN(INDEX($L$22:$AJ$46,0,$F280)+(($F280=$F$274:$F$298)+($E$274:$E$298=0))*1000000),INDEX($L$22:$AJ$46,0,$F280)+(($F280=$F$274:$F$298)+($E$274:$E$298=0))*1000000,0))</f>
        <v>0</v>
      </c>
      <c r="L280" s="47">
        <f t="array" ref="L280">SUM(($E280=1)*(L$273=1)*(L$6=$H$274:$H$298)*($F280=$F$274:$F$298))</f>
        <v>0</v>
      </c>
      <c r="M280" s="47">
        <f t="array" ref="M280">SUM(($E280=1)*(M$273=1)*(M$6=$H$274:$H$298)*($F280=$F$274:$F$298))</f>
        <v>0</v>
      </c>
      <c r="N280" s="47">
        <f t="array" ref="N280">SUM(($E280=1)*(N$273=1)*(N$6=$H$274:$H$298)*($F280=$F$274:$F$298))</f>
        <v>0</v>
      </c>
      <c r="O280" s="47">
        <f t="array" ref="O280">SUM(($E280=1)*(O$273=1)*(O$6=$H$274:$H$298)*($F280=$F$274:$F$298))</f>
        <v>0</v>
      </c>
      <c r="P280" s="47">
        <f t="array" ref="P280">SUM(($E280=1)*(P$273=1)*(P$6=$H$274:$H$298)*($F280=$F$274:$F$298))</f>
        <v>0</v>
      </c>
      <c r="Q280" s="47">
        <f t="array" ref="Q280">SUM(($E280=1)*(Q$273=1)*(Q$6=$H$274:$H$298)*($F280=$F$274:$F$298))</f>
        <v>0</v>
      </c>
      <c r="R280" s="47">
        <f t="array" ref="R280">SUM(($E280=1)*(R$273=1)*(R$6=$H$274:$H$298)*($F280=$F$274:$F$298))</f>
        <v>0</v>
      </c>
      <c r="S280" s="47">
        <f t="array" ref="S280">SUM(($E280=1)*(S$273=1)*(S$6=$H$274:$H$298)*($F280=$F$274:$F$298))</f>
        <v>0</v>
      </c>
      <c r="T280" s="47">
        <f t="array" ref="T280">SUM(($E280=1)*(T$273=1)*(T$6=$H$274:$H$298)*($F280=$F$274:$F$298))</f>
        <v>0</v>
      </c>
      <c r="U280" s="47">
        <f t="array" ref="U280">SUM(($E280=1)*(U$273=1)*(U$6=$H$274:$H$298)*($F280=$F$274:$F$298))</f>
        <v>0</v>
      </c>
      <c r="V280" s="47">
        <f t="array" ref="V280">SUM(($E280=1)*(V$273=1)*(V$6=$H$274:$H$298)*($F280=$F$274:$F$298))</f>
        <v>0</v>
      </c>
      <c r="W280" s="47">
        <f t="array" ref="W280">SUM(($E280=1)*(W$273=1)*(W$6=$H$274:$H$298)*($F280=$F$274:$F$298))</f>
        <v>0</v>
      </c>
      <c r="X280" s="47">
        <f t="array" ref="X280">SUM(($E280=1)*(X$273=1)*(X$6=$H$274:$H$298)*($F280=$F$274:$F$298))</f>
        <v>0</v>
      </c>
      <c r="Y280" s="47">
        <f t="array" ref="Y280">SUM(($E280=1)*(Y$273=1)*(Y$6=$H$274:$H$298)*($F280=$F$274:$F$298))</f>
        <v>0</v>
      </c>
      <c r="Z280" s="47">
        <f t="array" ref="Z280">SUM(($E280=1)*(Z$273=1)*(Z$6=$H$274:$H$298)*($F280=$F$274:$F$298))</f>
        <v>0</v>
      </c>
      <c r="AA280" s="47">
        <f t="array" ref="AA280">SUM(($E280=1)*(AA$273=1)*(AA$6=$H$274:$H$298)*($F280=$F$274:$F$298))</f>
        <v>0</v>
      </c>
      <c r="AB280" s="47">
        <f t="array" ref="AB280">SUM(($E280=1)*(AB$273=1)*(AB$6=$H$274:$H$298)*($F280=$F$274:$F$298))</f>
        <v>0</v>
      </c>
      <c r="AC280" s="47">
        <f t="array" ref="AC280">SUM(($E280=1)*(AC$273=1)*(AC$6=$H$274:$H$298)*($F280=$F$274:$F$298))</f>
        <v>0</v>
      </c>
      <c r="AD280" s="47">
        <f t="array" ref="AD280">SUM(($E280=1)*(AD$273=1)*(AD$6=$H$274:$H$298)*($F280=$F$274:$F$298))</f>
        <v>0</v>
      </c>
      <c r="AE280" s="47">
        <f t="array" ref="AE280">SUM(($E280=1)*(AE$273=1)*(AE$6=$H$274:$H$298)*($F280=$F$274:$F$298))</f>
        <v>0</v>
      </c>
      <c r="AF280" s="47">
        <f t="array" ref="AF280">SUM(($E280=1)*(AF$273=1)*(AF$6=$H$274:$H$298)*($F280=$F$274:$F$298))</f>
        <v>0</v>
      </c>
      <c r="AG280" s="47">
        <f t="array" ref="AG280">SUM(($E280=1)*(AG$273=1)*(AG$6=$H$274:$H$298)*($F280=$F$274:$F$298))</f>
        <v>0</v>
      </c>
      <c r="AH280" s="47">
        <f t="array" ref="AH280">SUM(($E280=1)*(AH$273=1)*(AH$6=$H$274:$H$298)*($F280=$F$274:$F$298))</f>
        <v>0</v>
      </c>
      <c r="AI280" s="47">
        <f t="array" ref="AI280">SUM(($E280=1)*(AI$273=1)*(AI$6=$H$274:$H$298)*($F280=$F$274:$F$298))</f>
        <v>0</v>
      </c>
      <c r="AJ280" s="47">
        <f t="array" ref="AJ280">SUM(($E280=1)*(AJ$273=1)*(AJ$6=$H$274:$H$298)*($F280=$F$274:$F$298))</f>
        <v>0</v>
      </c>
    </row>
    <row r="281" spans="4:36" outlineLevel="2" x14ac:dyDescent="0.3">
      <c r="E281" s="33">
        <f t="shared" si="26"/>
        <v>0</v>
      </c>
      <c r="F281" s="70">
        <v>8</v>
      </c>
      <c r="G281" s="71" t="str">
        <f t="shared" si="27"/>
        <v>Cusco</v>
      </c>
      <c r="H281" s="47">
        <f t="array" ref="H281">IF(E281=0,0,MATCH(MIN(INDEX($L$22:$AJ$46,0,$F281)+(($F281=$F$274:$F$298)+($E$274:$E$298=0))*1000000),INDEX($L$22:$AJ$46,0,$F281)+(($F281=$F$274:$F$298)+($E$274:$E$298=0))*1000000,0))</f>
        <v>0</v>
      </c>
      <c r="L281" s="47">
        <f t="array" ref="L281">SUM(($E281=1)*(L$273=1)*(L$6=$H$274:$H$298)*($F281=$F$274:$F$298))</f>
        <v>0</v>
      </c>
      <c r="M281" s="47">
        <f t="array" ref="M281">SUM(($E281=1)*(M$273=1)*(M$6=$H$274:$H$298)*($F281=$F$274:$F$298))</f>
        <v>0</v>
      </c>
      <c r="N281" s="47">
        <f t="array" ref="N281">SUM(($E281=1)*(N$273=1)*(N$6=$H$274:$H$298)*($F281=$F$274:$F$298))</f>
        <v>0</v>
      </c>
      <c r="O281" s="47">
        <f t="array" ref="O281">SUM(($E281=1)*(O$273=1)*(O$6=$H$274:$H$298)*($F281=$F$274:$F$298))</f>
        <v>0</v>
      </c>
      <c r="P281" s="47">
        <f t="array" ref="P281">SUM(($E281=1)*(P$273=1)*(P$6=$H$274:$H$298)*($F281=$F$274:$F$298))</f>
        <v>0</v>
      </c>
      <c r="Q281" s="47">
        <f t="array" ref="Q281">SUM(($E281=1)*(Q$273=1)*(Q$6=$H$274:$H$298)*($F281=$F$274:$F$298))</f>
        <v>0</v>
      </c>
      <c r="R281" s="47">
        <f t="array" ref="R281">SUM(($E281=1)*(R$273=1)*(R$6=$H$274:$H$298)*($F281=$F$274:$F$298))</f>
        <v>0</v>
      </c>
      <c r="S281" s="47">
        <f t="array" ref="S281">SUM(($E281=1)*(S$273=1)*(S$6=$H$274:$H$298)*($F281=$F$274:$F$298))</f>
        <v>0</v>
      </c>
      <c r="T281" s="47">
        <f t="array" ref="T281">SUM(($E281=1)*(T$273=1)*(T$6=$H$274:$H$298)*($F281=$F$274:$F$298))</f>
        <v>0</v>
      </c>
      <c r="U281" s="47">
        <f t="array" ref="U281">SUM(($E281=1)*(U$273=1)*(U$6=$H$274:$H$298)*($F281=$F$274:$F$298))</f>
        <v>0</v>
      </c>
      <c r="V281" s="47">
        <f t="array" ref="V281">SUM(($E281=1)*(V$273=1)*(V$6=$H$274:$H$298)*($F281=$F$274:$F$298))</f>
        <v>0</v>
      </c>
      <c r="W281" s="47">
        <f t="array" ref="W281">SUM(($E281=1)*(W$273=1)*(W$6=$H$274:$H$298)*($F281=$F$274:$F$298))</f>
        <v>0</v>
      </c>
      <c r="X281" s="47">
        <f t="array" ref="X281">SUM(($E281=1)*(X$273=1)*(X$6=$H$274:$H$298)*($F281=$F$274:$F$298))</f>
        <v>0</v>
      </c>
      <c r="Y281" s="47">
        <f t="array" ref="Y281">SUM(($E281=1)*(Y$273=1)*(Y$6=$H$274:$H$298)*($F281=$F$274:$F$298))</f>
        <v>0</v>
      </c>
      <c r="Z281" s="47">
        <f t="array" ref="Z281">SUM(($E281=1)*(Z$273=1)*(Z$6=$H$274:$H$298)*($F281=$F$274:$F$298))</f>
        <v>0</v>
      </c>
      <c r="AA281" s="47">
        <f t="array" ref="AA281">SUM(($E281=1)*(AA$273=1)*(AA$6=$H$274:$H$298)*($F281=$F$274:$F$298))</f>
        <v>0</v>
      </c>
      <c r="AB281" s="47">
        <f t="array" ref="AB281">SUM(($E281=1)*(AB$273=1)*(AB$6=$H$274:$H$298)*($F281=$F$274:$F$298))</f>
        <v>0</v>
      </c>
      <c r="AC281" s="47">
        <f t="array" ref="AC281">SUM(($E281=1)*(AC$273=1)*(AC$6=$H$274:$H$298)*($F281=$F$274:$F$298))</f>
        <v>0</v>
      </c>
      <c r="AD281" s="47">
        <f t="array" ref="AD281">SUM(($E281=1)*(AD$273=1)*(AD$6=$H$274:$H$298)*($F281=$F$274:$F$298))</f>
        <v>0</v>
      </c>
      <c r="AE281" s="47">
        <f t="array" ref="AE281">SUM(($E281=1)*(AE$273=1)*(AE$6=$H$274:$H$298)*($F281=$F$274:$F$298))</f>
        <v>0</v>
      </c>
      <c r="AF281" s="47">
        <f t="array" ref="AF281">SUM(($E281=1)*(AF$273=1)*(AF$6=$H$274:$H$298)*($F281=$F$274:$F$298))</f>
        <v>0</v>
      </c>
      <c r="AG281" s="47">
        <f t="array" ref="AG281">SUM(($E281=1)*(AG$273=1)*(AG$6=$H$274:$H$298)*($F281=$F$274:$F$298))</f>
        <v>0</v>
      </c>
      <c r="AH281" s="47">
        <f t="array" ref="AH281">SUM(($E281=1)*(AH$273=1)*(AH$6=$H$274:$H$298)*($F281=$F$274:$F$298))</f>
        <v>0</v>
      </c>
      <c r="AI281" s="47">
        <f t="array" ref="AI281">SUM(($E281=1)*(AI$273=1)*(AI$6=$H$274:$H$298)*($F281=$F$274:$F$298))</f>
        <v>0</v>
      </c>
      <c r="AJ281" s="47">
        <f t="array" ref="AJ281">SUM(($E281=1)*(AJ$273=1)*(AJ$6=$H$274:$H$298)*($F281=$F$274:$F$298))</f>
        <v>0</v>
      </c>
    </row>
    <row r="282" spans="4:36" outlineLevel="2" x14ac:dyDescent="0.3">
      <c r="E282" s="33">
        <f t="shared" si="26"/>
        <v>0</v>
      </c>
      <c r="F282" s="70">
        <v>9</v>
      </c>
      <c r="G282" s="71" t="str">
        <f t="shared" si="27"/>
        <v>Huancavelica</v>
      </c>
      <c r="H282" s="47">
        <f t="array" ref="H282">IF(E282=0,0,MATCH(MIN(INDEX($L$22:$AJ$46,0,$F282)+(($F282=$F$274:$F$298)+($E$274:$E$298=0))*1000000),INDEX($L$22:$AJ$46,0,$F282)+(($F282=$F$274:$F$298)+($E$274:$E$298=0))*1000000,0))</f>
        <v>0</v>
      </c>
      <c r="L282" s="47">
        <f t="array" ref="L282">SUM(($E282=1)*(L$273=1)*(L$6=$H$274:$H$298)*($F282=$F$274:$F$298))</f>
        <v>0</v>
      </c>
      <c r="M282" s="47">
        <f t="array" ref="M282">SUM(($E282=1)*(M$273=1)*(M$6=$H$274:$H$298)*($F282=$F$274:$F$298))</f>
        <v>0</v>
      </c>
      <c r="N282" s="47">
        <f t="array" ref="N282">SUM(($E282=1)*(N$273=1)*(N$6=$H$274:$H$298)*($F282=$F$274:$F$298))</f>
        <v>0</v>
      </c>
      <c r="O282" s="47">
        <f t="array" ref="O282">SUM(($E282=1)*(O$273=1)*(O$6=$H$274:$H$298)*($F282=$F$274:$F$298))</f>
        <v>0</v>
      </c>
      <c r="P282" s="47">
        <f t="array" ref="P282">SUM(($E282=1)*(P$273=1)*(P$6=$H$274:$H$298)*($F282=$F$274:$F$298))</f>
        <v>0</v>
      </c>
      <c r="Q282" s="47">
        <f t="array" ref="Q282">SUM(($E282=1)*(Q$273=1)*(Q$6=$H$274:$H$298)*($F282=$F$274:$F$298))</f>
        <v>0</v>
      </c>
      <c r="R282" s="47">
        <f t="array" ref="R282">SUM(($E282=1)*(R$273=1)*(R$6=$H$274:$H$298)*($F282=$F$274:$F$298))</f>
        <v>0</v>
      </c>
      <c r="S282" s="47">
        <f t="array" ref="S282">SUM(($E282=1)*(S$273=1)*(S$6=$H$274:$H$298)*($F282=$F$274:$F$298))</f>
        <v>0</v>
      </c>
      <c r="T282" s="47">
        <f t="array" ref="T282">SUM(($E282=1)*(T$273=1)*(T$6=$H$274:$H$298)*($F282=$F$274:$F$298))</f>
        <v>0</v>
      </c>
      <c r="U282" s="47">
        <f t="array" ref="U282">SUM(($E282=1)*(U$273=1)*(U$6=$H$274:$H$298)*($F282=$F$274:$F$298))</f>
        <v>0</v>
      </c>
      <c r="V282" s="47">
        <f t="array" ref="V282">SUM(($E282=1)*(V$273=1)*(V$6=$H$274:$H$298)*($F282=$F$274:$F$298))</f>
        <v>0</v>
      </c>
      <c r="W282" s="47">
        <f t="array" ref="W282">SUM(($E282=1)*(W$273=1)*(W$6=$H$274:$H$298)*($F282=$F$274:$F$298))</f>
        <v>0</v>
      </c>
      <c r="X282" s="47">
        <f t="array" ref="X282">SUM(($E282=1)*(X$273=1)*(X$6=$H$274:$H$298)*($F282=$F$274:$F$298))</f>
        <v>0</v>
      </c>
      <c r="Y282" s="47">
        <f t="array" ref="Y282">SUM(($E282=1)*(Y$273=1)*(Y$6=$H$274:$H$298)*($F282=$F$274:$F$298))</f>
        <v>0</v>
      </c>
      <c r="Z282" s="47">
        <f t="array" ref="Z282">SUM(($E282=1)*(Z$273=1)*(Z$6=$H$274:$H$298)*($F282=$F$274:$F$298))</f>
        <v>0</v>
      </c>
      <c r="AA282" s="47">
        <f t="array" ref="AA282">SUM(($E282=1)*(AA$273=1)*(AA$6=$H$274:$H$298)*($F282=$F$274:$F$298))</f>
        <v>0</v>
      </c>
      <c r="AB282" s="47">
        <f t="array" ref="AB282">SUM(($E282=1)*(AB$273=1)*(AB$6=$H$274:$H$298)*($F282=$F$274:$F$298))</f>
        <v>0</v>
      </c>
      <c r="AC282" s="47">
        <f t="array" ref="AC282">SUM(($E282=1)*(AC$273=1)*(AC$6=$H$274:$H$298)*($F282=$F$274:$F$298))</f>
        <v>0</v>
      </c>
      <c r="AD282" s="47">
        <f t="array" ref="AD282">SUM(($E282=1)*(AD$273=1)*(AD$6=$H$274:$H$298)*($F282=$F$274:$F$298))</f>
        <v>0</v>
      </c>
      <c r="AE282" s="47">
        <f t="array" ref="AE282">SUM(($E282=1)*(AE$273=1)*(AE$6=$H$274:$H$298)*($F282=$F$274:$F$298))</f>
        <v>0</v>
      </c>
      <c r="AF282" s="47">
        <f t="array" ref="AF282">SUM(($E282=1)*(AF$273=1)*(AF$6=$H$274:$H$298)*($F282=$F$274:$F$298))</f>
        <v>0</v>
      </c>
      <c r="AG282" s="47">
        <f t="array" ref="AG282">SUM(($E282=1)*(AG$273=1)*(AG$6=$H$274:$H$298)*($F282=$F$274:$F$298))</f>
        <v>0</v>
      </c>
      <c r="AH282" s="47">
        <f t="array" ref="AH282">SUM(($E282=1)*(AH$273=1)*(AH$6=$H$274:$H$298)*($F282=$F$274:$F$298))</f>
        <v>0</v>
      </c>
      <c r="AI282" s="47">
        <f t="array" ref="AI282">SUM(($E282=1)*(AI$273=1)*(AI$6=$H$274:$H$298)*($F282=$F$274:$F$298))</f>
        <v>0</v>
      </c>
      <c r="AJ282" s="47">
        <f t="array" ref="AJ282">SUM(($E282=1)*(AJ$273=1)*(AJ$6=$H$274:$H$298)*($F282=$F$274:$F$298))</f>
        <v>0</v>
      </c>
    </row>
    <row r="283" spans="4:36" outlineLevel="2" x14ac:dyDescent="0.3">
      <c r="E283" s="33">
        <f t="shared" si="26"/>
        <v>1</v>
      </c>
      <c r="F283" s="70">
        <v>10</v>
      </c>
      <c r="G283" s="71" t="str">
        <f t="shared" si="27"/>
        <v>Huánuco</v>
      </c>
      <c r="H283" s="47">
        <f t="array" ref="H283">IF(E283=0,0,MATCH(MIN(INDEX($L$22:$AJ$46,0,$F283)+(($F283=$F$274:$F$298)+($E$274:$E$298=0))*1000000),INDEX($L$22:$AJ$46,0,$F283)+(($F283=$F$274:$F$298)+($E$274:$E$298=0))*1000000,0))</f>
        <v>5</v>
      </c>
      <c r="L283" s="47">
        <f t="array" ref="L283">SUM(($E283=1)*(L$273=1)*(L$6=$H$274:$H$298)*($F283=$F$274:$F$298))</f>
        <v>0</v>
      </c>
      <c r="M283" s="47">
        <f t="array" ref="M283">SUM(($E283=1)*(M$273=1)*(M$6=$H$274:$H$298)*($F283=$F$274:$F$298))</f>
        <v>0</v>
      </c>
      <c r="N283" s="47">
        <f t="array" ref="N283">SUM(($E283=1)*(N$273=1)*(N$6=$H$274:$H$298)*($F283=$F$274:$F$298))</f>
        <v>0</v>
      </c>
      <c r="O283" s="47">
        <f t="array" ref="O283">SUM(($E283=1)*(O$273=1)*(O$6=$H$274:$H$298)*($F283=$F$274:$F$298))</f>
        <v>0</v>
      </c>
      <c r="P283" s="47">
        <f t="array" ref="P283">SUM(($E283=1)*(P$273=1)*(P$6=$H$274:$H$298)*($F283=$F$274:$F$298))</f>
        <v>1</v>
      </c>
      <c r="Q283" s="47">
        <f t="array" ref="Q283">SUM(($E283=1)*(Q$273=1)*(Q$6=$H$274:$H$298)*($F283=$F$274:$F$298))</f>
        <v>0</v>
      </c>
      <c r="R283" s="47">
        <f t="array" ref="R283">SUM(($E283=1)*(R$273=1)*(R$6=$H$274:$H$298)*($F283=$F$274:$F$298))</f>
        <v>0</v>
      </c>
      <c r="S283" s="47">
        <f t="array" ref="S283">SUM(($E283=1)*(S$273=1)*(S$6=$H$274:$H$298)*($F283=$F$274:$F$298))</f>
        <v>0</v>
      </c>
      <c r="T283" s="47">
        <f t="array" ref="T283">SUM(($E283=1)*(T$273=1)*(T$6=$H$274:$H$298)*($F283=$F$274:$F$298))</f>
        <v>0</v>
      </c>
      <c r="U283" s="47">
        <f t="array" ref="U283">SUM(($E283=1)*(U$273=1)*(U$6=$H$274:$H$298)*($F283=$F$274:$F$298))</f>
        <v>0</v>
      </c>
      <c r="V283" s="47">
        <f t="array" ref="V283">SUM(($E283=1)*(V$273=1)*(V$6=$H$274:$H$298)*($F283=$F$274:$F$298))</f>
        <v>0</v>
      </c>
      <c r="W283" s="47">
        <f t="array" ref="W283">SUM(($E283=1)*(W$273=1)*(W$6=$H$274:$H$298)*($F283=$F$274:$F$298))</f>
        <v>0</v>
      </c>
      <c r="X283" s="47">
        <f t="array" ref="X283">SUM(($E283=1)*(X$273=1)*(X$6=$H$274:$H$298)*($F283=$F$274:$F$298))</f>
        <v>0</v>
      </c>
      <c r="Y283" s="47">
        <f t="array" ref="Y283">SUM(($E283=1)*(Y$273=1)*(Y$6=$H$274:$H$298)*($F283=$F$274:$F$298))</f>
        <v>0</v>
      </c>
      <c r="Z283" s="47">
        <f t="array" ref="Z283">SUM(($E283=1)*(Z$273=1)*(Z$6=$H$274:$H$298)*($F283=$F$274:$F$298))</f>
        <v>0</v>
      </c>
      <c r="AA283" s="47">
        <f t="array" ref="AA283">SUM(($E283=1)*(AA$273=1)*(AA$6=$H$274:$H$298)*($F283=$F$274:$F$298))</f>
        <v>0</v>
      </c>
      <c r="AB283" s="47">
        <f t="array" ref="AB283">SUM(($E283=1)*(AB$273=1)*(AB$6=$H$274:$H$298)*($F283=$F$274:$F$298))</f>
        <v>0</v>
      </c>
      <c r="AC283" s="47">
        <f t="array" ref="AC283">SUM(($E283=1)*(AC$273=1)*(AC$6=$H$274:$H$298)*($F283=$F$274:$F$298))</f>
        <v>0</v>
      </c>
      <c r="AD283" s="47">
        <f t="array" ref="AD283">SUM(($E283=1)*(AD$273=1)*(AD$6=$H$274:$H$298)*($F283=$F$274:$F$298))</f>
        <v>0</v>
      </c>
      <c r="AE283" s="47">
        <f t="array" ref="AE283">SUM(($E283=1)*(AE$273=1)*(AE$6=$H$274:$H$298)*($F283=$F$274:$F$298))</f>
        <v>0</v>
      </c>
      <c r="AF283" s="47">
        <f t="array" ref="AF283">SUM(($E283=1)*(AF$273=1)*(AF$6=$H$274:$H$298)*($F283=$F$274:$F$298))</f>
        <v>0</v>
      </c>
      <c r="AG283" s="47">
        <f t="array" ref="AG283">SUM(($E283=1)*(AG$273=1)*(AG$6=$H$274:$H$298)*($F283=$F$274:$F$298))</f>
        <v>0</v>
      </c>
      <c r="AH283" s="47">
        <f t="array" ref="AH283">SUM(($E283=1)*(AH$273=1)*(AH$6=$H$274:$H$298)*($F283=$F$274:$F$298))</f>
        <v>0</v>
      </c>
      <c r="AI283" s="47">
        <f t="array" ref="AI283">SUM(($E283=1)*(AI$273=1)*(AI$6=$H$274:$H$298)*($F283=$F$274:$F$298))</f>
        <v>0</v>
      </c>
      <c r="AJ283" s="47">
        <f t="array" ref="AJ283">SUM(($E283=1)*(AJ$273=1)*(AJ$6=$H$274:$H$298)*($F283=$F$274:$F$298))</f>
        <v>0</v>
      </c>
    </row>
    <row r="284" spans="4:36" outlineLevel="2" x14ac:dyDescent="0.3">
      <c r="E284" s="33">
        <f t="shared" si="26"/>
        <v>0</v>
      </c>
      <c r="F284" s="70">
        <v>11</v>
      </c>
      <c r="G284" s="71" t="str">
        <f t="shared" si="27"/>
        <v>Ica</v>
      </c>
      <c r="H284" s="47">
        <f t="array" ref="H284">IF(E284=0,0,MATCH(MIN(INDEX($L$22:$AJ$46,0,$F284)+(($F284=$F$274:$F$298)+($E$274:$E$298=0))*1000000),INDEX($L$22:$AJ$46,0,$F284)+(($F284=$F$274:$F$298)+($E$274:$E$298=0))*1000000,0))</f>
        <v>0</v>
      </c>
      <c r="L284" s="47">
        <f t="array" ref="L284">SUM(($E284=1)*(L$273=1)*(L$6=$H$274:$H$298)*($F284=$F$274:$F$298))</f>
        <v>0</v>
      </c>
      <c r="M284" s="47">
        <f t="array" ref="M284">SUM(($E284=1)*(M$273=1)*(M$6=$H$274:$H$298)*($F284=$F$274:$F$298))</f>
        <v>0</v>
      </c>
      <c r="N284" s="47">
        <f t="array" ref="N284">SUM(($E284=1)*(N$273=1)*(N$6=$H$274:$H$298)*($F284=$F$274:$F$298))</f>
        <v>0</v>
      </c>
      <c r="O284" s="47">
        <f t="array" ref="O284">SUM(($E284=1)*(O$273=1)*(O$6=$H$274:$H$298)*($F284=$F$274:$F$298))</f>
        <v>0</v>
      </c>
      <c r="P284" s="47">
        <f t="array" ref="P284">SUM(($E284=1)*(P$273=1)*(P$6=$H$274:$H$298)*($F284=$F$274:$F$298))</f>
        <v>0</v>
      </c>
      <c r="Q284" s="47">
        <f t="array" ref="Q284">SUM(($E284=1)*(Q$273=1)*(Q$6=$H$274:$H$298)*($F284=$F$274:$F$298))</f>
        <v>0</v>
      </c>
      <c r="R284" s="47">
        <f t="array" ref="R284">SUM(($E284=1)*(R$273=1)*(R$6=$H$274:$H$298)*($F284=$F$274:$F$298))</f>
        <v>0</v>
      </c>
      <c r="S284" s="47">
        <f t="array" ref="S284">SUM(($E284=1)*(S$273=1)*(S$6=$H$274:$H$298)*($F284=$F$274:$F$298))</f>
        <v>0</v>
      </c>
      <c r="T284" s="47">
        <f t="array" ref="T284">SUM(($E284=1)*(T$273=1)*(T$6=$H$274:$H$298)*($F284=$F$274:$F$298))</f>
        <v>0</v>
      </c>
      <c r="U284" s="47">
        <f t="array" ref="U284">SUM(($E284=1)*(U$273=1)*(U$6=$H$274:$H$298)*($F284=$F$274:$F$298))</f>
        <v>0</v>
      </c>
      <c r="V284" s="47">
        <f t="array" ref="V284">SUM(($E284=1)*(V$273=1)*(V$6=$H$274:$H$298)*($F284=$F$274:$F$298))</f>
        <v>0</v>
      </c>
      <c r="W284" s="47">
        <f t="array" ref="W284">SUM(($E284=1)*(W$273=1)*(W$6=$H$274:$H$298)*($F284=$F$274:$F$298))</f>
        <v>0</v>
      </c>
      <c r="X284" s="47">
        <f t="array" ref="X284">SUM(($E284=1)*(X$273=1)*(X$6=$H$274:$H$298)*($F284=$F$274:$F$298))</f>
        <v>0</v>
      </c>
      <c r="Y284" s="47">
        <f t="array" ref="Y284">SUM(($E284=1)*(Y$273=1)*(Y$6=$H$274:$H$298)*($F284=$F$274:$F$298))</f>
        <v>0</v>
      </c>
      <c r="Z284" s="47">
        <f t="array" ref="Z284">SUM(($E284=1)*(Z$273=1)*(Z$6=$H$274:$H$298)*($F284=$F$274:$F$298))</f>
        <v>0</v>
      </c>
      <c r="AA284" s="47">
        <f t="array" ref="AA284">SUM(($E284=1)*(AA$273=1)*(AA$6=$H$274:$H$298)*($F284=$F$274:$F$298))</f>
        <v>0</v>
      </c>
      <c r="AB284" s="47">
        <f t="array" ref="AB284">SUM(($E284=1)*(AB$273=1)*(AB$6=$H$274:$H$298)*($F284=$F$274:$F$298))</f>
        <v>0</v>
      </c>
      <c r="AC284" s="47">
        <f t="array" ref="AC284">SUM(($E284=1)*(AC$273=1)*(AC$6=$H$274:$H$298)*($F284=$F$274:$F$298))</f>
        <v>0</v>
      </c>
      <c r="AD284" s="47">
        <f t="array" ref="AD284">SUM(($E284=1)*(AD$273=1)*(AD$6=$H$274:$H$298)*($F284=$F$274:$F$298))</f>
        <v>0</v>
      </c>
      <c r="AE284" s="47">
        <f t="array" ref="AE284">SUM(($E284=1)*(AE$273=1)*(AE$6=$H$274:$H$298)*($F284=$F$274:$F$298))</f>
        <v>0</v>
      </c>
      <c r="AF284" s="47">
        <f t="array" ref="AF284">SUM(($E284=1)*(AF$273=1)*(AF$6=$H$274:$H$298)*($F284=$F$274:$F$298))</f>
        <v>0</v>
      </c>
      <c r="AG284" s="47">
        <f t="array" ref="AG284">SUM(($E284=1)*(AG$273=1)*(AG$6=$H$274:$H$298)*($F284=$F$274:$F$298))</f>
        <v>0</v>
      </c>
      <c r="AH284" s="47">
        <f t="array" ref="AH284">SUM(($E284=1)*(AH$273=1)*(AH$6=$H$274:$H$298)*($F284=$F$274:$F$298))</f>
        <v>0</v>
      </c>
      <c r="AI284" s="47">
        <f t="array" ref="AI284">SUM(($E284=1)*(AI$273=1)*(AI$6=$H$274:$H$298)*($F284=$F$274:$F$298))</f>
        <v>0</v>
      </c>
      <c r="AJ284" s="47">
        <f t="array" ref="AJ284">SUM(($E284=1)*(AJ$273=1)*(AJ$6=$H$274:$H$298)*($F284=$F$274:$F$298))</f>
        <v>0</v>
      </c>
    </row>
    <row r="285" spans="4:36" outlineLevel="2" x14ac:dyDescent="0.3">
      <c r="E285" s="33">
        <f t="shared" si="26"/>
        <v>0</v>
      </c>
      <c r="F285" s="70">
        <v>12</v>
      </c>
      <c r="G285" s="71" t="str">
        <f t="shared" si="27"/>
        <v>Junín</v>
      </c>
      <c r="H285" s="47">
        <f t="array" ref="H285">IF(E285=0,0,MATCH(MIN(INDEX($L$22:$AJ$46,0,$F285)+(($F285=$F$274:$F$298)+($E$274:$E$298=0))*1000000),INDEX($L$22:$AJ$46,0,$F285)+(($F285=$F$274:$F$298)+($E$274:$E$298=0))*1000000,0))</f>
        <v>0</v>
      </c>
      <c r="L285" s="47">
        <f t="array" ref="L285">SUM(($E285=1)*(L$273=1)*(L$6=$H$274:$H$298)*($F285=$F$274:$F$298))</f>
        <v>0</v>
      </c>
      <c r="M285" s="47">
        <f t="array" ref="M285">SUM(($E285=1)*(M$273=1)*(M$6=$H$274:$H$298)*($F285=$F$274:$F$298))</f>
        <v>0</v>
      </c>
      <c r="N285" s="47">
        <f t="array" ref="N285">SUM(($E285=1)*(N$273=1)*(N$6=$H$274:$H$298)*($F285=$F$274:$F$298))</f>
        <v>0</v>
      </c>
      <c r="O285" s="47">
        <f t="array" ref="O285">SUM(($E285=1)*(O$273=1)*(O$6=$H$274:$H$298)*($F285=$F$274:$F$298))</f>
        <v>0</v>
      </c>
      <c r="P285" s="47">
        <f t="array" ref="P285">SUM(($E285=1)*(P$273=1)*(P$6=$H$274:$H$298)*($F285=$F$274:$F$298))</f>
        <v>0</v>
      </c>
      <c r="Q285" s="47">
        <f t="array" ref="Q285">SUM(($E285=1)*(Q$273=1)*(Q$6=$H$274:$H$298)*($F285=$F$274:$F$298))</f>
        <v>0</v>
      </c>
      <c r="R285" s="47">
        <f t="array" ref="R285">SUM(($E285=1)*(R$273=1)*(R$6=$H$274:$H$298)*($F285=$F$274:$F$298))</f>
        <v>0</v>
      </c>
      <c r="S285" s="47">
        <f t="array" ref="S285">SUM(($E285=1)*(S$273=1)*(S$6=$H$274:$H$298)*($F285=$F$274:$F$298))</f>
        <v>0</v>
      </c>
      <c r="T285" s="47">
        <f t="array" ref="T285">SUM(($E285=1)*(T$273=1)*(T$6=$H$274:$H$298)*($F285=$F$274:$F$298))</f>
        <v>0</v>
      </c>
      <c r="U285" s="47">
        <f t="array" ref="U285">SUM(($E285=1)*(U$273=1)*(U$6=$H$274:$H$298)*($F285=$F$274:$F$298))</f>
        <v>0</v>
      </c>
      <c r="V285" s="47">
        <f t="array" ref="V285">SUM(($E285=1)*(V$273=1)*(V$6=$H$274:$H$298)*($F285=$F$274:$F$298))</f>
        <v>0</v>
      </c>
      <c r="W285" s="47">
        <f t="array" ref="W285">SUM(($E285=1)*(W$273=1)*(W$6=$H$274:$H$298)*($F285=$F$274:$F$298))</f>
        <v>0</v>
      </c>
      <c r="X285" s="47">
        <f t="array" ref="X285">SUM(($E285=1)*(X$273=1)*(X$6=$H$274:$H$298)*($F285=$F$274:$F$298))</f>
        <v>0</v>
      </c>
      <c r="Y285" s="47">
        <f t="array" ref="Y285">SUM(($E285=1)*(Y$273=1)*(Y$6=$H$274:$H$298)*($F285=$F$274:$F$298))</f>
        <v>0</v>
      </c>
      <c r="Z285" s="47">
        <f t="array" ref="Z285">SUM(($E285=1)*(Z$273=1)*(Z$6=$H$274:$H$298)*($F285=$F$274:$F$298))</f>
        <v>0</v>
      </c>
      <c r="AA285" s="47">
        <f t="array" ref="AA285">SUM(($E285=1)*(AA$273=1)*(AA$6=$H$274:$H$298)*($F285=$F$274:$F$298))</f>
        <v>0</v>
      </c>
      <c r="AB285" s="47">
        <f t="array" ref="AB285">SUM(($E285=1)*(AB$273=1)*(AB$6=$H$274:$H$298)*($F285=$F$274:$F$298))</f>
        <v>0</v>
      </c>
      <c r="AC285" s="47">
        <f t="array" ref="AC285">SUM(($E285=1)*(AC$273=1)*(AC$6=$H$274:$H$298)*($F285=$F$274:$F$298))</f>
        <v>0</v>
      </c>
      <c r="AD285" s="47">
        <f t="array" ref="AD285">SUM(($E285=1)*(AD$273=1)*(AD$6=$H$274:$H$298)*($F285=$F$274:$F$298))</f>
        <v>0</v>
      </c>
      <c r="AE285" s="47">
        <f t="array" ref="AE285">SUM(($E285=1)*(AE$273=1)*(AE$6=$H$274:$H$298)*($F285=$F$274:$F$298))</f>
        <v>0</v>
      </c>
      <c r="AF285" s="47">
        <f t="array" ref="AF285">SUM(($E285=1)*(AF$273=1)*(AF$6=$H$274:$H$298)*($F285=$F$274:$F$298))</f>
        <v>0</v>
      </c>
      <c r="AG285" s="47">
        <f t="array" ref="AG285">SUM(($E285=1)*(AG$273=1)*(AG$6=$H$274:$H$298)*($F285=$F$274:$F$298))</f>
        <v>0</v>
      </c>
      <c r="AH285" s="47">
        <f t="array" ref="AH285">SUM(($E285=1)*(AH$273=1)*(AH$6=$H$274:$H$298)*($F285=$F$274:$F$298))</f>
        <v>0</v>
      </c>
      <c r="AI285" s="47">
        <f t="array" ref="AI285">SUM(($E285=1)*(AI$273=1)*(AI$6=$H$274:$H$298)*($F285=$F$274:$F$298))</f>
        <v>0</v>
      </c>
      <c r="AJ285" s="47">
        <f t="array" ref="AJ285">SUM(($E285=1)*(AJ$273=1)*(AJ$6=$H$274:$H$298)*($F285=$F$274:$F$298))</f>
        <v>0</v>
      </c>
    </row>
    <row r="286" spans="4:36" outlineLevel="2" x14ac:dyDescent="0.3">
      <c r="E286" s="33">
        <f t="shared" si="26"/>
        <v>0</v>
      </c>
      <c r="F286" s="70">
        <v>13</v>
      </c>
      <c r="G286" s="71" t="str">
        <f t="shared" si="27"/>
        <v>La Libertad</v>
      </c>
      <c r="H286" s="47">
        <f t="array" ref="H286">IF(E286=0,0,MATCH(MIN(INDEX($L$22:$AJ$46,0,$F286)+(($F286=$F$274:$F$298)+($E$274:$E$298=0))*1000000),INDEX($L$22:$AJ$46,0,$F286)+(($F286=$F$274:$F$298)+($E$274:$E$298=0))*1000000,0))</f>
        <v>0</v>
      </c>
      <c r="L286" s="47">
        <f t="array" ref="L286">SUM(($E286=1)*(L$273=1)*(L$6=$H$274:$H$298)*($F286=$F$274:$F$298))</f>
        <v>0</v>
      </c>
      <c r="M286" s="47">
        <f t="array" ref="M286">SUM(($E286=1)*(M$273=1)*(M$6=$H$274:$H$298)*($F286=$F$274:$F$298))</f>
        <v>0</v>
      </c>
      <c r="N286" s="47">
        <f t="array" ref="N286">SUM(($E286=1)*(N$273=1)*(N$6=$H$274:$H$298)*($F286=$F$274:$F$298))</f>
        <v>0</v>
      </c>
      <c r="O286" s="47">
        <f t="array" ref="O286">SUM(($E286=1)*(O$273=1)*(O$6=$H$274:$H$298)*($F286=$F$274:$F$298))</f>
        <v>0</v>
      </c>
      <c r="P286" s="47">
        <f t="array" ref="P286">SUM(($E286=1)*(P$273=1)*(P$6=$H$274:$H$298)*($F286=$F$274:$F$298))</f>
        <v>0</v>
      </c>
      <c r="Q286" s="47">
        <f t="array" ref="Q286">SUM(($E286=1)*(Q$273=1)*(Q$6=$H$274:$H$298)*($F286=$F$274:$F$298))</f>
        <v>0</v>
      </c>
      <c r="R286" s="47">
        <f t="array" ref="R286">SUM(($E286=1)*(R$273=1)*(R$6=$H$274:$H$298)*($F286=$F$274:$F$298))</f>
        <v>0</v>
      </c>
      <c r="S286" s="47">
        <f t="array" ref="S286">SUM(($E286=1)*(S$273=1)*(S$6=$H$274:$H$298)*($F286=$F$274:$F$298))</f>
        <v>0</v>
      </c>
      <c r="T286" s="47">
        <f t="array" ref="T286">SUM(($E286=1)*(T$273=1)*(T$6=$H$274:$H$298)*($F286=$F$274:$F$298))</f>
        <v>0</v>
      </c>
      <c r="U286" s="47">
        <f t="array" ref="U286">SUM(($E286=1)*(U$273=1)*(U$6=$H$274:$H$298)*($F286=$F$274:$F$298))</f>
        <v>0</v>
      </c>
      <c r="V286" s="47">
        <f t="array" ref="V286">SUM(($E286=1)*(V$273=1)*(V$6=$H$274:$H$298)*($F286=$F$274:$F$298))</f>
        <v>0</v>
      </c>
      <c r="W286" s="47">
        <f t="array" ref="W286">SUM(($E286=1)*(W$273=1)*(W$6=$H$274:$H$298)*($F286=$F$274:$F$298))</f>
        <v>0</v>
      </c>
      <c r="X286" s="47">
        <f t="array" ref="X286">SUM(($E286=1)*(X$273=1)*(X$6=$H$274:$H$298)*($F286=$F$274:$F$298))</f>
        <v>0</v>
      </c>
      <c r="Y286" s="47">
        <f t="array" ref="Y286">SUM(($E286=1)*(Y$273=1)*(Y$6=$H$274:$H$298)*($F286=$F$274:$F$298))</f>
        <v>0</v>
      </c>
      <c r="Z286" s="47">
        <f t="array" ref="Z286">SUM(($E286=1)*(Z$273=1)*(Z$6=$H$274:$H$298)*($F286=$F$274:$F$298))</f>
        <v>0</v>
      </c>
      <c r="AA286" s="47">
        <f t="array" ref="AA286">SUM(($E286=1)*(AA$273=1)*(AA$6=$H$274:$H$298)*($F286=$F$274:$F$298))</f>
        <v>0</v>
      </c>
      <c r="AB286" s="47">
        <f t="array" ref="AB286">SUM(($E286=1)*(AB$273=1)*(AB$6=$H$274:$H$298)*($F286=$F$274:$F$298))</f>
        <v>0</v>
      </c>
      <c r="AC286" s="47">
        <f t="array" ref="AC286">SUM(($E286=1)*(AC$273=1)*(AC$6=$H$274:$H$298)*($F286=$F$274:$F$298))</f>
        <v>0</v>
      </c>
      <c r="AD286" s="47">
        <f t="array" ref="AD286">SUM(($E286=1)*(AD$273=1)*(AD$6=$H$274:$H$298)*($F286=$F$274:$F$298))</f>
        <v>0</v>
      </c>
      <c r="AE286" s="47">
        <f t="array" ref="AE286">SUM(($E286=1)*(AE$273=1)*(AE$6=$H$274:$H$298)*($F286=$F$274:$F$298))</f>
        <v>0</v>
      </c>
      <c r="AF286" s="47">
        <f t="array" ref="AF286">SUM(($E286=1)*(AF$273=1)*(AF$6=$H$274:$H$298)*($F286=$F$274:$F$298))</f>
        <v>0</v>
      </c>
      <c r="AG286" s="47">
        <f t="array" ref="AG286">SUM(($E286=1)*(AG$273=1)*(AG$6=$H$274:$H$298)*($F286=$F$274:$F$298))</f>
        <v>0</v>
      </c>
      <c r="AH286" s="47">
        <f t="array" ref="AH286">SUM(($E286=1)*(AH$273=1)*(AH$6=$H$274:$H$298)*($F286=$F$274:$F$298))</f>
        <v>0</v>
      </c>
      <c r="AI286" s="47">
        <f t="array" ref="AI286">SUM(($E286=1)*(AI$273=1)*(AI$6=$H$274:$H$298)*($F286=$F$274:$F$298))</f>
        <v>0</v>
      </c>
      <c r="AJ286" s="47">
        <f t="array" ref="AJ286">SUM(($E286=1)*(AJ$273=1)*(AJ$6=$H$274:$H$298)*($F286=$F$274:$F$298))</f>
        <v>0</v>
      </c>
    </row>
    <row r="287" spans="4:36" outlineLevel="2" x14ac:dyDescent="0.3">
      <c r="E287" s="33">
        <f t="shared" si="26"/>
        <v>0</v>
      </c>
      <c r="F287" s="70">
        <v>14</v>
      </c>
      <c r="G287" s="71" t="str">
        <f t="shared" si="27"/>
        <v>Lambayeque</v>
      </c>
      <c r="H287" s="47">
        <f t="array" ref="H287">IF(E287=0,0,MATCH(MIN(INDEX($L$22:$AJ$46,0,$F287)+(($F287=$F$274:$F$298)+($E$274:$E$298=0))*1000000),INDEX($L$22:$AJ$46,0,$F287)+(($F287=$F$274:$F$298)+($E$274:$E$298=0))*1000000,0))</f>
        <v>0</v>
      </c>
      <c r="L287" s="47">
        <f t="array" ref="L287">SUM(($E287=1)*(L$273=1)*(L$6=$H$274:$H$298)*($F287=$F$274:$F$298))</f>
        <v>0</v>
      </c>
      <c r="M287" s="47">
        <f t="array" ref="M287">SUM(($E287=1)*(M$273=1)*(M$6=$H$274:$H$298)*($F287=$F$274:$F$298))</f>
        <v>0</v>
      </c>
      <c r="N287" s="47">
        <f t="array" ref="N287">SUM(($E287=1)*(N$273=1)*(N$6=$H$274:$H$298)*($F287=$F$274:$F$298))</f>
        <v>0</v>
      </c>
      <c r="O287" s="47">
        <f t="array" ref="O287">SUM(($E287=1)*(O$273=1)*(O$6=$H$274:$H$298)*($F287=$F$274:$F$298))</f>
        <v>0</v>
      </c>
      <c r="P287" s="47">
        <f t="array" ref="P287">SUM(($E287=1)*(P$273=1)*(P$6=$H$274:$H$298)*($F287=$F$274:$F$298))</f>
        <v>0</v>
      </c>
      <c r="Q287" s="47">
        <f t="array" ref="Q287">SUM(($E287=1)*(Q$273=1)*(Q$6=$H$274:$H$298)*($F287=$F$274:$F$298))</f>
        <v>0</v>
      </c>
      <c r="R287" s="47">
        <f t="array" ref="R287">SUM(($E287=1)*(R$273=1)*(R$6=$H$274:$H$298)*($F287=$F$274:$F$298))</f>
        <v>0</v>
      </c>
      <c r="S287" s="47">
        <f t="array" ref="S287">SUM(($E287=1)*(S$273=1)*(S$6=$H$274:$H$298)*($F287=$F$274:$F$298))</f>
        <v>0</v>
      </c>
      <c r="T287" s="47">
        <f t="array" ref="T287">SUM(($E287=1)*(T$273=1)*(T$6=$H$274:$H$298)*($F287=$F$274:$F$298))</f>
        <v>0</v>
      </c>
      <c r="U287" s="47">
        <f t="array" ref="U287">SUM(($E287=1)*(U$273=1)*(U$6=$H$274:$H$298)*($F287=$F$274:$F$298))</f>
        <v>0</v>
      </c>
      <c r="V287" s="47">
        <f t="array" ref="V287">SUM(($E287=1)*(V$273=1)*(V$6=$H$274:$H$298)*($F287=$F$274:$F$298))</f>
        <v>0</v>
      </c>
      <c r="W287" s="47">
        <f t="array" ref="W287">SUM(($E287=1)*(W$273=1)*(W$6=$H$274:$H$298)*($F287=$F$274:$F$298))</f>
        <v>0</v>
      </c>
      <c r="X287" s="47">
        <f t="array" ref="X287">SUM(($E287=1)*(X$273=1)*(X$6=$H$274:$H$298)*($F287=$F$274:$F$298))</f>
        <v>0</v>
      </c>
      <c r="Y287" s="47">
        <f t="array" ref="Y287">SUM(($E287=1)*(Y$273=1)*(Y$6=$H$274:$H$298)*($F287=$F$274:$F$298))</f>
        <v>0</v>
      </c>
      <c r="Z287" s="47">
        <f t="array" ref="Z287">SUM(($E287=1)*(Z$273=1)*(Z$6=$H$274:$H$298)*($F287=$F$274:$F$298))</f>
        <v>0</v>
      </c>
      <c r="AA287" s="47">
        <f t="array" ref="AA287">SUM(($E287=1)*(AA$273=1)*(AA$6=$H$274:$H$298)*($F287=$F$274:$F$298))</f>
        <v>0</v>
      </c>
      <c r="AB287" s="47">
        <f t="array" ref="AB287">SUM(($E287=1)*(AB$273=1)*(AB$6=$H$274:$H$298)*($F287=$F$274:$F$298))</f>
        <v>0</v>
      </c>
      <c r="AC287" s="47">
        <f t="array" ref="AC287">SUM(($E287=1)*(AC$273=1)*(AC$6=$H$274:$H$298)*($F287=$F$274:$F$298))</f>
        <v>0</v>
      </c>
      <c r="AD287" s="47">
        <f t="array" ref="AD287">SUM(($E287=1)*(AD$273=1)*(AD$6=$H$274:$H$298)*($F287=$F$274:$F$298))</f>
        <v>0</v>
      </c>
      <c r="AE287" s="47">
        <f t="array" ref="AE287">SUM(($E287=1)*(AE$273=1)*(AE$6=$H$274:$H$298)*($F287=$F$274:$F$298))</f>
        <v>0</v>
      </c>
      <c r="AF287" s="47">
        <f t="array" ref="AF287">SUM(($E287=1)*(AF$273=1)*(AF$6=$H$274:$H$298)*($F287=$F$274:$F$298))</f>
        <v>0</v>
      </c>
      <c r="AG287" s="47">
        <f t="array" ref="AG287">SUM(($E287=1)*(AG$273=1)*(AG$6=$H$274:$H$298)*($F287=$F$274:$F$298))</f>
        <v>0</v>
      </c>
      <c r="AH287" s="47">
        <f t="array" ref="AH287">SUM(($E287=1)*(AH$273=1)*(AH$6=$H$274:$H$298)*($F287=$F$274:$F$298))</f>
        <v>0</v>
      </c>
      <c r="AI287" s="47">
        <f t="array" ref="AI287">SUM(($E287=1)*(AI$273=1)*(AI$6=$H$274:$H$298)*($F287=$F$274:$F$298))</f>
        <v>0</v>
      </c>
      <c r="AJ287" s="47">
        <f t="array" ref="AJ287">SUM(($E287=1)*(AJ$273=1)*(AJ$6=$H$274:$H$298)*($F287=$F$274:$F$298))</f>
        <v>0</v>
      </c>
    </row>
    <row r="288" spans="4:36" outlineLevel="2" x14ac:dyDescent="0.3">
      <c r="E288" s="33">
        <f t="shared" si="26"/>
        <v>0</v>
      </c>
      <c r="F288" s="70">
        <v>15</v>
      </c>
      <c r="G288" s="71" t="str">
        <f t="shared" si="27"/>
        <v>Lima</v>
      </c>
      <c r="H288" s="47">
        <f t="array" ref="H288">IF(E288=0,0,MATCH(MIN(INDEX($L$22:$AJ$46,0,$F288)+(($F288=$F$274:$F$298)+($E$274:$E$298=0))*1000000),INDEX($L$22:$AJ$46,0,$F288)+(($F288=$F$274:$F$298)+($E$274:$E$298=0))*1000000,0))</f>
        <v>0</v>
      </c>
      <c r="L288" s="47">
        <f t="array" ref="L288">SUM(($E288=1)*(L$273=1)*(L$6=$H$274:$H$298)*($F288=$F$274:$F$298))</f>
        <v>0</v>
      </c>
      <c r="M288" s="47">
        <f t="array" ref="M288">SUM(($E288=1)*(M$273=1)*(M$6=$H$274:$H$298)*($F288=$F$274:$F$298))</f>
        <v>0</v>
      </c>
      <c r="N288" s="47">
        <f t="array" ref="N288">SUM(($E288=1)*(N$273=1)*(N$6=$H$274:$H$298)*($F288=$F$274:$F$298))</f>
        <v>0</v>
      </c>
      <c r="O288" s="47">
        <f t="array" ref="O288">SUM(($E288=1)*(O$273=1)*(O$6=$H$274:$H$298)*($F288=$F$274:$F$298))</f>
        <v>0</v>
      </c>
      <c r="P288" s="47">
        <f t="array" ref="P288">SUM(($E288=1)*(P$273=1)*(P$6=$H$274:$H$298)*($F288=$F$274:$F$298))</f>
        <v>0</v>
      </c>
      <c r="Q288" s="47">
        <f t="array" ref="Q288">SUM(($E288=1)*(Q$273=1)*(Q$6=$H$274:$H$298)*($F288=$F$274:$F$298))</f>
        <v>0</v>
      </c>
      <c r="R288" s="47">
        <f t="array" ref="R288">SUM(($E288=1)*(R$273=1)*(R$6=$H$274:$H$298)*($F288=$F$274:$F$298))</f>
        <v>0</v>
      </c>
      <c r="S288" s="47">
        <f t="array" ref="S288">SUM(($E288=1)*(S$273=1)*(S$6=$H$274:$H$298)*($F288=$F$274:$F$298))</f>
        <v>0</v>
      </c>
      <c r="T288" s="47">
        <f t="array" ref="T288">SUM(($E288=1)*(T$273=1)*(T$6=$H$274:$H$298)*($F288=$F$274:$F$298))</f>
        <v>0</v>
      </c>
      <c r="U288" s="47">
        <f t="array" ref="U288">SUM(($E288=1)*(U$273=1)*(U$6=$H$274:$H$298)*($F288=$F$274:$F$298))</f>
        <v>0</v>
      </c>
      <c r="V288" s="47">
        <f t="array" ref="V288">SUM(($E288=1)*(V$273=1)*(V$6=$H$274:$H$298)*($F288=$F$274:$F$298))</f>
        <v>0</v>
      </c>
      <c r="W288" s="47">
        <f t="array" ref="W288">SUM(($E288=1)*(W$273=1)*(W$6=$H$274:$H$298)*($F288=$F$274:$F$298))</f>
        <v>0</v>
      </c>
      <c r="X288" s="47">
        <f t="array" ref="X288">SUM(($E288=1)*(X$273=1)*(X$6=$H$274:$H$298)*($F288=$F$274:$F$298))</f>
        <v>0</v>
      </c>
      <c r="Y288" s="47">
        <f t="array" ref="Y288">SUM(($E288=1)*(Y$273=1)*(Y$6=$H$274:$H$298)*($F288=$F$274:$F$298))</f>
        <v>0</v>
      </c>
      <c r="Z288" s="47">
        <f t="array" ref="Z288">SUM(($E288=1)*(Z$273=1)*(Z$6=$H$274:$H$298)*($F288=$F$274:$F$298))</f>
        <v>0</v>
      </c>
      <c r="AA288" s="47">
        <f t="array" ref="AA288">SUM(($E288=1)*(AA$273=1)*(AA$6=$H$274:$H$298)*($F288=$F$274:$F$298))</f>
        <v>0</v>
      </c>
      <c r="AB288" s="47">
        <f t="array" ref="AB288">SUM(($E288=1)*(AB$273=1)*(AB$6=$H$274:$H$298)*($F288=$F$274:$F$298))</f>
        <v>0</v>
      </c>
      <c r="AC288" s="47">
        <f t="array" ref="AC288">SUM(($E288=1)*(AC$273=1)*(AC$6=$H$274:$H$298)*($F288=$F$274:$F$298))</f>
        <v>0</v>
      </c>
      <c r="AD288" s="47">
        <f t="array" ref="AD288">SUM(($E288=1)*(AD$273=1)*(AD$6=$H$274:$H$298)*($F288=$F$274:$F$298))</f>
        <v>0</v>
      </c>
      <c r="AE288" s="47">
        <f t="array" ref="AE288">SUM(($E288=1)*(AE$273=1)*(AE$6=$H$274:$H$298)*($F288=$F$274:$F$298))</f>
        <v>0</v>
      </c>
      <c r="AF288" s="47">
        <f t="array" ref="AF288">SUM(($E288=1)*(AF$273=1)*(AF$6=$H$274:$H$298)*($F288=$F$274:$F$298))</f>
        <v>0</v>
      </c>
      <c r="AG288" s="47">
        <f t="array" ref="AG288">SUM(($E288=1)*(AG$273=1)*(AG$6=$H$274:$H$298)*($F288=$F$274:$F$298))</f>
        <v>0</v>
      </c>
      <c r="AH288" s="47">
        <f t="array" ref="AH288">SUM(($E288=1)*(AH$273=1)*(AH$6=$H$274:$H$298)*($F288=$F$274:$F$298))</f>
        <v>0</v>
      </c>
      <c r="AI288" s="47">
        <f t="array" ref="AI288">SUM(($E288=1)*(AI$273=1)*(AI$6=$H$274:$H$298)*($F288=$F$274:$F$298))</f>
        <v>0</v>
      </c>
      <c r="AJ288" s="47">
        <f t="array" ref="AJ288">SUM(($E288=1)*(AJ$273=1)*(AJ$6=$H$274:$H$298)*($F288=$F$274:$F$298))</f>
        <v>0</v>
      </c>
    </row>
    <row r="289" spans="4:36" outlineLevel="2" x14ac:dyDescent="0.3">
      <c r="E289" s="33">
        <f t="shared" si="26"/>
        <v>1</v>
      </c>
      <c r="F289" s="70">
        <v>16</v>
      </c>
      <c r="G289" s="71" t="str">
        <f t="shared" si="27"/>
        <v>Loreto</v>
      </c>
      <c r="H289" s="47">
        <f t="array" ref="H289">IF(E289=0,0,MATCH(MIN(INDEX($L$22:$AJ$46,0,$F289)+(($F289=$F$274:$F$298)+($E$274:$E$298=0))*1000000),INDEX($L$22:$AJ$46,0,$F289)+(($F289=$F$274:$F$298)+($E$274:$E$298=0))*1000000,0))</f>
        <v>10</v>
      </c>
      <c r="L289" s="47">
        <f t="array" ref="L289">SUM(($E289=1)*(L$273=1)*(L$6=$H$274:$H$298)*($F289=$F$274:$F$298))</f>
        <v>0</v>
      </c>
      <c r="M289" s="47">
        <f t="array" ref="M289">SUM(($E289=1)*(M$273=1)*(M$6=$H$274:$H$298)*($F289=$F$274:$F$298))</f>
        <v>0</v>
      </c>
      <c r="N289" s="47">
        <f t="array" ref="N289">SUM(($E289=1)*(N$273=1)*(N$6=$H$274:$H$298)*($F289=$F$274:$F$298))</f>
        <v>0</v>
      </c>
      <c r="O289" s="47">
        <f t="array" ref="O289">SUM(($E289=1)*(O$273=1)*(O$6=$H$274:$H$298)*($F289=$F$274:$F$298))</f>
        <v>0</v>
      </c>
      <c r="P289" s="47">
        <f t="array" ref="P289">SUM(($E289=1)*(P$273=1)*(P$6=$H$274:$H$298)*($F289=$F$274:$F$298))</f>
        <v>0</v>
      </c>
      <c r="Q289" s="47">
        <f t="array" ref="Q289">SUM(($E289=1)*(Q$273=1)*(Q$6=$H$274:$H$298)*($F289=$F$274:$F$298))</f>
        <v>0</v>
      </c>
      <c r="R289" s="47">
        <f t="array" ref="R289">SUM(($E289=1)*(R$273=1)*(R$6=$H$274:$H$298)*($F289=$F$274:$F$298))</f>
        <v>0</v>
      </c>
      <c r="S289" s="47">
        <f t="array" ref="S289">SUM(($E289=1)*(S$273=1)*(S$6=$H$274:$H$298)*($F289=$F$274:$F$298))</f>
        <v>0</v>
      </c>
      <c r="T289" s="47">
        <f t="array" ref="T289">SUM(($E289=1)*(T$273=1)*(T$6=$H$274:$H$298)*($F289=$F$274:$F$298))</f>
        <v>0</v>
      </c>
      <c r="U289" s="47">
        <f t="array" ref="U289">SUM(($E289=1)*(U$273=1)*(U$6=$H$274:$H$298)*($F289=$F$274:$F$298))</f>
        <v>1</v>
      </c>
      <c r="V289" s="47">
        <f t="array" ref="V289">SUM(($E289=1)*(V$273=1)*(V$6=$H$274:$H$298)*($F289=$F$274:$F$298))</f>
        <v>0</v>
      </c>
      <c r="W289" s="47">
        <f t="array" ref="W289">SUM(($E289=1)*(W$273=1)*(W$6=$H$274:$H$298)*($F289=$F$274:$F$298))</f>
        <v>0</v>
      </c>
      <c r="X289" s="47">
        <f t="array" ref="X289">SUM(($E289=1)*(X$273=1)*(X$6=$H$274:$H$298)*($F289=$F$274:$F$298))</f>
        <v>0</v>
      </c>
      <c r="Y289" s="47">
        <f t="array" ref="Y289">SUM(($E289=1)*(Y$273=1)*(Y$6=$H$274:$H$298)*($F289=$F$274:$F$298))</f>
        <v>0</v>
      </c>
      <c r="Z289" s="47">
        <f t="array" ref="Z289">SUM(($E289=1)*(Z$273=1)*(Z$6=$H$274:$H$298)*($F289=$F$274:$F$298))</f>
        <v>0</v>
      </c>
      <c r="AA289" s="47">
        <f t="array" ref="AA289">SUM(($E289=1)*(AA$273=1)*(AA$6=$H$274:$H$298)*($F289=$F$274:$F$298))</f>
        <v>0</v>
      </c>
      <c r="AB289" s="47">
        <f t="array" ref="AB289">SUM(($E289=1)*(AB$273=1)*(AB$6=$H$274:$H$298)*($F289=$F$274:$F$298))</f>
        <v>0</v>
      </c>
      <c r="AC289" s="47">
        <f t="array" ref="AC289">SUM(($E289=1)*(AC$273=1)*(AC$6=$H$274:$H$298)*($F289=$F$274:$F$298))</f>
        <v>0</v>
      </c>
      <c r="AD289" s="47">
        <f t="array" ref="AD289">SUM(($E289=1)*(AD$273=1)*(AD$6=$H$274:$H$298)*($F289=$F$274:$F$298))</f>
        <v>0</v>
      </c>
      <c r="AE289" s="47">
        <f t="array" ref="AE289">SUM(($E289=1)*(AE$273=1)*(AE$6=$H$274:$H$298)*($F289=$F$274:$F$298))</f>
        <v>0</v>
      </c>
      <c r="AF289" s="47">
        <f t="array" ref="AF289">SUM(($E289=1)*(AF$273=1)*(AF$6=$H$274:$H$298)*($F289=$F$274:$F$298))</f>
        <v>0</v>
      </c>
      <c r="AG289" s="47">
        <f t="array" ref="AG289">SUM(($E289=1)*(AG$273=1)*(AG$6=$H$274:$H$298)*($F289=$F$274:$F$298))</f>
        <v>0</v>
      </c>
      <c r="AH289" s="47">
        <f t="array" ref="AH289">SUM(($E289=1)*(AH$273=1)*(AH$6=$H$274:$H$298)*($F289=$F$274:$F$298))</f>
        <v>0</v>
      </c>
      <c r="AI289" s="47">
        <f t="array" ref="AI289">SUM(($E289=1)*(AI$273=1)*(AI$6=$H$274:$H$298)*($F289=$F$274:$F$298))</f>
        <v>0</v>
      </c>
      <c r="AJ289" s="47">
        <f t="array" ref="AJ289">SUM(($E289=1)*(AJ$273=1)*(AJ$6=$H$274:$H$298)*($F289=$F$274:$F$298))</f>
        <v>0</v>
      </c>
    </row>
    <row r="290" spans="4:36" outlineLevel="2" x14ac:dyDescent="0.3">
      <c r="E290" s="33">
        <f t="shared" si="26"/>
        <v>0</v>
      </c>
      <c r="F290" s="70">
        <v>17</v>
      </c>
      <c r="G290" s="71" t="str">
        <f t="shared" si="27"/>
        <v>Madre de Dios</v>
      </c>
      <c r="H290" s="47">
        <f t="array" ref="H290">IF(E290=0,0,MATCH(MIN(INDEX($L$22:$AJ$46,0,$F290)+(($F290=$F$274:$F$298)+($E$274:$E$298=0))*1000000),INDEX($L$22:$AJ$46,0,$F290)+(($F290=$F$274:$F$298)+($E$274:$E$298=0))*1000000,0))</f>
        <v>0</v>
      </c>
      <c r="L290" s="47">
        <f t="array" ref="L290">SUM(($E290=1)*(L$273=1)*(L$6=$H$274:$H$298)*($F290=$F$274:$F$298))</f>
        <v>0</v>
      </c>
      <c r="M290" s="47">
        <f t="array" ref="M290">SUM(($E290=1)*(M$273=1)*(M$6=$H$274:$H$298)*($F290=$F$274:$F$298))</f>
        <v>0</v>
      </c>
      <c r="N290" s="47">
        <f t="array" ref="N290">SUM(($E290=1)*(N$273=1)*(N$6=$H$274:$H$298)*($F290=$F$274:$F$298))</f>
        <v>0</v>
      </c>
      <c r="O290" s="47">
        <f t="array" ref="O290">SUM(($E290=1)*(O$273=1)*(O$6=$H$274:$H$298)*($F290=$F$274:$F$298))</f>
        <v>0</v>
      </c>
      <c r="P290" s="47">
        <f t="array" ref="P290">SUM(($E290=1)*(P$273=1)*(P$6=$H$274:$H$298)*($F290=$F$274:$F$298))</f>
        <v>0</v>
      </c>
      <c r="Q290" s="47">
        <f t="array" ref="Q290">SUM(($E290=1)*(Q$273=1)*(Q$6=$H$274:$H$298)*($F290=$F$274:$F$298))</f>
        <v>0</v>
      </c>
      <c r="R290" s="47">
        <f t="array" ref="R290">SUM(($E290=1)*(R$273=1)*(R$6=$H$274:$H$298)*($F290=$F$274:$F$298))</f>
        <v>0</v>
      </c>
      <c r="S290" s="47">
        <f t="array" ref="S290">SUM(($E290=1)*(S$273=1)*(S$6=$H$274:$H$298)*($F290=$F$274:$F$298))</f>
        <v>0</v>
      </c>
      <c r="T290" s="47">
        <f t="array" ref="T290">SUM(($E290=1)*(T$273=1)*(T$6=$H$274:$H$298)*($F290=$F$274:$F$298))</f>
        <v>0</v>
      </c>
      <c r="U290" s="47">
        <f t="array" ref="U290">SUM(($E290=1)*(U$273=1)*(U$6=$H$274:$H$298)*($F290=$F$274:$F$298))</f>
        <v>0</v>
      </c>
      <c r="V290" s="47">
        <f t="array" ref="V290">SUM(($E290=1)*(V$273=1)*(V$6=$H$274:$H$298)*($F290=$F$274:$F$298))</f>
        <v>0</v>
      </c>
      <c r="W290" s="47">
        <f t="array" ref="W290">SUM(($E290=1)*(W$273=1)*(W$6=$H$274:$H$298)*($F290=$F$274:$F$298))</f>
        <v>0</v>
      </c>
      <c r="X290" s="47">
        <f t="array" ref="X290">SUM(($E290=1)*(X$273=1)*(X$6=$H$274:$H$298)*($F290=$F$274:$F$298))</f>
        <v>0</v>
      </c>
      <c r="Y290" s="47">
        <f t="array" ref="Y290">SUM(($E290=1)*(Y$273=1)*(Y$6=$H$274:$H$298)*($F290=$F$274:$F$298))</f>
        <v>0</v>
      </c>
      <c r="Z290" s="47">
        <f t="array" ref="Z290">SUM(($E290=1)*(Z$273=1)*(Z$6=$H$274:$H$298)*($F290=$F$274:$F$298))</f>
        <v>0</v>
      </c>
      <c r="AA290" s="47">
        <f t="array" ref="AA290">SUM(($E290=1)*(AA$273=1)*(AA$6=$H$274:$H$298)*($F290=$F$274:$F$298))</f>
        <v>0</v>
      </c>
      <c r="AB290" s="47">
        <f t="array" ref="AB290">SUM(($E290=1)*(AB$273=1)*(AB$6=$H$274:$H$298)*($F290=$F$274:$F$298))</f>
        <v>0</v>
      </c>
      <c r="AC290" s="47">
        <f t="array" ref="AC290">SUM(($E290=1)*(AC$273=1)*(AC$6=$H$274:$H$298)*($F290=$F$274:$F$298))</f>
        <v>0</v>
      </c>
      <c r="AD290" s="47">
        <f t="array" ref="AD290">SUM(($E290=1)*(AD$273=1)*(AD$6=$H$274:$H$298)*($F290=$F$274:$F$298))</f>
        <v>0</v>
      </c>
      <c r="AE290" s="47">
        <f t="array" ref="AE290">SUM(($E290=1)*(AE$273=1)*(AE$6=$H$274:$H$298)*($F290=$F$274:$F$298))</f>
        <v>0</v>
      </c>
      <c r="AF290" s="47">
        <f t="array" ref="AF290">SUM(($E290=1)*(AF$273=1)*(AF$6=$H$274:$H$298)*($F290=$F$274:$F$298))</f>
        <v>0</v>
      </c>
      <c r="AG290" s="47">
        <f t="array" ref="AG290">SUM(($E290=1)*(AG$273=1)*(AG$6=$H$274:$H$298)*($F290=$F$274:$F$298))</f>
        <v>0</v>
      </c>
      <c r="AH290" s="47">
        <f t="array" ref="AH290">SUM(($E290=1)*(AH$273=1)*(AH$6=$H$274:$H$298)*($F290=$F$274:$F$298))</f>
        <v>0</v>
      </c>
      <c r="AI290" s="47">
        <f t="array" ref="AI290">SUM(($E290=1)*(AI$273=1)*(AI$6=$H$274:$H$298)*($F290=$F$274:$F$298))</f>
        <v>0</v>
      </c>
      <c r="AJ290" s="47">
        <f t="array" ref="AJ290">SUM(($E290=1)*(AJ$273=1)*(AJ$6=$H$274:$H$298)*($F290=$F$274:$F$298))</f>
        <v>0</v>
      </c>
    </row>
    <row r="291" spans="4:36" outlineLevel="2" x14ac:dyDescent="0.3">
      <c r="E291" s="33">
        <f t="shared" si="26"/>
        <v>0</v>
      </c>
      <c r="F291" s="70">
        <v>18</v>
      </c>
      <c r="G291" s="71" t="str">
        <f t="shared" si="27"/>
        <v>Moquegua</v>
      </c>
      <c r="H291" s="47">
        <f t="array" ref="H291">IF(E291=0,0,MATCH(MIN(INDEX($L$22:$AJ$46,0,$F291)+(($F291=$F$274:$F$298)+($E$274:$E$298=0))*1000000),INDEX($L$22:$AJ$46,0,$F291)+(($F291=$F$274:$F$298)+($E$274:$E$298=0))*1000000,0))</f>
        <v>0</v>
      </c>
      <c r="L291" s="47">
        <f t="array" ref="L291">SUM(($E291=1)*(L$273=1)*(L$6=$H$274:$H$298)*($F291=$F$274:$F$298))</f>
        <v>0</v>
      </c>
      <c r="M291" s="47">
        <f t="array" ref="M291">SUM(($E291=1)*(M$273=1)*(M$6=$H$274:$H$298)*($F291=$F$274:$F$298))</f>
        <v>0</v>
      </c>
      <c r="N291" s="47">
        <f t="array" ref="N291">SUM(($E291=1)*(N$273=1)*(N$6=$H$274:$H$298)*($F291=$F$274:$F$298))</f>
        <v>0</v>
      </c>
      <c r="O291" s="47">
        <f t="array" ref="O291">SUM(($E291=1)*(O$273=1)*(O$6=$H$274:$H$298)*($F291=$F$274:$F$298))</f>
        <v>0</v>
      </c>
      <c r="P291" s="47">
        <f t="array" ref="P291">SUM(($E291=1)*(P$273=1)*(P$6=$H$274:$H$298)*($F291=$F$274:$F$298))</f>
        <v>0</v>
      </c>
      <c r="Q291" s="47">
        <f t="array" ref="Q291">SUM(($E291=1)*(Q$273=1)*(Q$6=$H$274:$H$298)*($F291=$F$274:$F$298))</f>
        <v>0</v>
      </c>
      <c r="R291" s="47">
        <f t="array" ref="R291">SUM(($E291=1)*(R$273=1)*(R$6=$H$274:$H$298)*($F291=$F$274:$F$298))</f>
        <v>0</v>
      </c>
      <c r="S291" s="47">
        <f t="array" ref="S291">SUM(($E291=1)*(S$273=1)*(S$6=$H$274:$H$298)*($F291=$F$274:$F$298))</f>
        <v>0</v>
      </c>
      <c r="T291" s="47">
        <f t="array" ref="T291">SUM(($E291=1)*(T$273=1)*(T$6=$H$274:$H$298)*($F291=$F$274:$F$298))</f>
        <v>0</v>
      </c>
      <c r="U291" s="47">
        <f t="array" ref="U291">SUM(($E291=1)*(U$273=1)*(U$6=$H$274:$H$298)*($F291=$F$274:$F$298))</f>
        <v>0</v>
      </c>
      <c r="V291" s="47">
        <f t="array" ref="V291">SUM(($E291=1)*(V$273=1)*(V$6=$H$274:$H$298)*($F291=$F$274:$F$298))</f>
        <v>0</v>
      </c>
      <c r="W291" s="47">
        <f t="array" ref="W291">SUM(($E291=1)*(W$273=1)*(W$6=$H$274:$H$298)*($F291=$F$274:$F$298))</f>
        <v>0</v>
      </c>
      <c r="X291" s="47">
        <f t="array" ref="X291">SUM(($E291=1)*(X$273=1)*(X$6=$H$274:$H$298)*($F291=$F$274:$F$298))</f>
        <v>0</v>
      </c>
      <c r="Y291" s="47">
        <f t="array" ref="Y291">SUM(($E291=1)*(Y$273=1)*(Y$6=$H$274:$H$298)*($F291=$F$274:$F$298))</f>
        <v>0</v>
      </c>
      <c r="Z291" s="47">
        <f t="array" ref="Z291">SUM(($E291=1)*(Z$273=1)*(Z$6=$H$274:$H$298)*($F291=$F$274:$F$298))</f>
        <v>0</v>
      </c>
      <c r="AA291" s="47">
        <f t="array" ref="AA291">SUM(($E291=1)*(AA$273=1)*(AA$6=$H$274:$H$298)*($F291=$F$274:$F$298))</f>
        <v>0</v>
      </c>
      <c r="AB291" s="47">
        <f t="array" ref="AB291">SUM(($E291=1)*(AB$273=1)*(AB$6=$H$274:$H$298)*($F291=$F$274:$F$298))</f>
        <v>0</v>
      </c>
      <c r="AC291" s="47">
        <f t="array" ref="AC291">SUM(($E291=1)*(AC$273=1)*(AC$6=$H$274:$H$298)*($F291=$F$274:$F$298))</f>
        <v>0</v>
      </c>
      <c r="AD291" s="47">
        <f t="array" ref="AD291">SUM(($E291=1)*(AD$273=1)*(AD$6=$H$274:$H$298)*($F291=$F$274:$F$298))</f>
        <v>0</v>
      </c>
      <c r="AE291" s="47">
        <f t="array" ref="AE291">SUM(($E291=1)*(AE$273=1)*(AE$6=$H$274:$H$298)*($F291=$F$274:$F$298))</f>
        <v>0</v>
      </c>
      <c r="AF291" s="47">
        <f t="array" ref="AF291">SUM(($E291=1)*(AF$273=1)*(AF$6=$H$274:$H$298)*($F291=$F$274:$F$298))</f>
        <v>0</v>
      </c>
      <c r="AG291" s="47">
        <f t="array" ref="AG291">SUM(($E291=1)*(AG$273=1)*(AG$6=$H$274:$H$298)*($F291=$F$274:$F$298))</f>
        <v>0</v>
      </c>
      <c r="AH291" s="47">
        <f t="array" ref="AH291">SUM(($E291=1)*(AH$273=1)*(AH$6=$H$274:$H$298)*($F291=$F$274:$F$298))</f>
        <v>0</v>
      </c>
      <c r="AI291" s="47">
        <f t="array" ref="AI291">SUM(($E291=1)*(AI$273=1)*(AI$6=$H$274:$H$298)*($F291=$F$274:$F$298))</f>
        <v>0</v>
      </c>
      <c r="AJ291" s="47">
        <f t="array" ref="AJ291">SUM(($E291=1)*(AJ$273=1)*(AJ$6=$H$274:$H$298)*($F291=$F$274:$F$298))</f>
        <v>0</v>
      </c>
    </row>
    <row r="292" spans="4:36" outlineLevel="2" x14ac:dyDescent="0.3">
      <c r="E292" s="33">
        <f t="shared" si="26"/>
        <v>0</v>
      </c>
      <c r="F292" s="70">
        <v>19</v>
      </c>
      <c r="G292" s="71" t="str">
        <f t="shared" si="27"/>
        <v>Pasco</v>
      </c>
      <c r="H292" s="47">
        <f t="array" ref="H292">IF(E292=0,0,MATCH(MIN(INDEX($L$22:$AJ$46,0,$F292)+(($F292=$F$274:$F$298)+($E$274:$E$298=0))*1000000),INDEX($L$22:$AJ$46,0,$F292)+(($F292=$F$274:$F$298)+($E$274:$E$298=0))*1000000,0))</f>
        <v>0</v>
      </c>
      <c r="L292" s="47">
        <f t="array" ref="L292">SUM(($E292=1)*(L$273=1)*(L$6=$H$274:$H$298)*($F292=$F$274:$F$298))</f>
        <v>0</v>
      </c>
      <c r="M292" s="47">
        <f t="array" ref="M292">SUM(($E292=1)*(M$273=1)*(M$6=$H$274:$H$298)*($F292=$F$274:$F$298))</f>
        <v>0</v>
      </c>
      <c r="N292" s="47">
        <f t="array" ref="N292">SUM(($E292=1)*(N$273=1)*(N$6=$H$274:$H$298)*($F292=$F$274:$F$298))</f>
        <v>0</v>
      </c>
      <c r="O292" s="47">
        <f t="array" ref="O292">SUM(($E292=1)*(O$273=1)*(O$6=$H$274:$H$298)*($F292=$F$274:$F$298))</f>
        <v>0</v>
      </c>
      <c r="P292" s="47">
        <f t="array" ref="P292">SUM(($E292=1)*(P$273=1)*(P$6=$H$274:$H$298)*($F292=$F$274:$F$298))</f>
        <v>0</v>
      </c>
      <c r="Q292" s="47">
        <f t="array" ref="Q292">SUM(($E292=1)*(Q$273=1)*(Q$6=$H$274:$H$298)*($F292=$F$274:$F$298))</f>
        <v>0</v>
      </c>
      <c r="R292" s="47">
        <f t="array" ref="R292">SUM(($E292=1)*(R$273=1)*(R$6=$H$274:$H$298)*($F292=$F$274:$F$298))</f>
        <v>0</v>
      </c>
      <c r="S292" s="47">
        <f t="array" ref="S292">SUM(($E292=1)*(S$273=1)*(S$6=$H$274:$H$298)*($F292=$F$274:$F$298))</f>
        <v>0</v>
      </c>
      <c r="T292" s="47">
        <f t="array" ref="T292">SUM(($E292=1)*(T$273=1)*(T$6=$H$274:$H$298)*($F292=$F$274:$F$298))</f>
        <v>0</v>
      </c>
      <c r="U292" s="47">
        <f t="array" ref="U292">SUM(($E292=1)*(U$273=1)*(U$6=$H$274:$H$298)*($F292=$F$274:$F$298))</f>
        <v>0</v>
      </c>
      <c r="V292" s="47">
        <f t="array" ref="V292">SUM(($E292=1)*(V$273=1)*(V$6=$H$274:$H$298)*($F292=$F$274:$F$298))</f>
        <v>0</v>
      </c>
      <c r="W292" s="47">
        <f t="array" ref="W292">SUM(($E292=1)*(W$273=1)*(W$6=$H$274:$H$298)*($F292=$F$274:$F$298))</f>
        <v>0</v>
      </c>
      <c r="X292" s="47">
        <f t="array" ref="X292">SUM(($E292=1)*(X$273=1)*(X$6=$H$274:$H$298)*($F292=$F$274:$F$298))</f>
        <v>0</v>
      </c>
      <c r="Y292" s="47">
        <f t="array" ref="Y292">SUM(($E292=1)*(Y$273=1)*(Y$6=$H$274:$H$298)*($F292=$F$274:$F$298))</f>
        <v>0</v>
      </c>
      <c r="Z292" s="47">
        <f t="array" ref="Z292">SUM(($E292=1)*(Z$273=1)*(Z$6=$H$274:$H$298)*($F292=$F$274:$F$298))</f>
        <v>0</v>
      </c>
      <c r="AA292" s="47">
        <f t="array" ref="AA292">SUM(($E292=1)*(AA$273=1)*(AA$6=$H$274:$H$298)*($F292=$F$274:$F$298))</f>
        <v>0</v>
      </c>
      <c r="AB292" s="47">
        <f t="array" ref="AB292">SUM(($E292=1)*(AB$273=1)*(AB$6=$H$274:$H$298)*($F292=$F$274:$F$298))</f>
        <v>0</v>
      </c>
      <c r="AC292" s="47">
        <f t="array" ref="AC292">SUM(($E292=1)*(AC$273=1)*(AC$6=$H$274:$H$298)*($F292=$F$274:$F$298))</f>
        <v>0</v>
      </c>
      <c r="AD292" s="47">
        <f t="array" ref="AD292">SUM(($E292=1)*(AD$273=1)*(AD$6=$H$274:$H$298)*($F292=$F$274:$F$298))</f>
        <v>0</v>
      </c>
      <c r="AE292" s="47">
        <f t="array" ref="AE292">SUM(($E292=1)*(AE$273=1)*(AE$6=$H$274:$H$298)*($F292=$F$274:$F$298))</f>
        <v>0</v>
      </c>
      <c r="AF292" s="47">
        <f t="array" ref="AF292">SUM(($E292=1)*(AF$273=1)*(AF$6=$H$274:$H$298)*($F292=$F$274:$F$298))</f>
        <v>0</v>
      </c>
      <c r="AG292" s="47">
        <f t="array" ref="AG292">SUM(($E292=1)*(AG$273=1)*(AG$6=$H$274:$H$298)*($F292=$F$274:$F$298))</f>
        <v>0</v>
      </c>
      <c r="AH292" s="47">
        <f t="array" ref="AH292">SUM(($E292=1)*(AH$273=1)*(AH$6=$H$274:$H$298)*($F292=$F$274:$F$298))</f>
        <v>0</v>
      </c>
      <c r="AI292" s="47">
        <f t="array" ref="AI292">SUM(($E292=1)*(AI$273=1)*(AI$6=$H$274:$H$298)*($F292=$F$274:$F$298))</f>
        <v>0</v>
      </c>
      <c r="AJ292" s="47">
        <f t="array" ref="AJ292">SUM(($E292=1)*(AJ$273=1)*(AJ$6=$H$274:$H$298)*($F292=$F$274:$F$298))</f>
        <v>0</v>
      </c>
    </row>
    <row r="293" spans="4:36" outlineLevel="2" x14ac:dyDescent="0.3">
      <c r="E293" s="33">
        <f t="shared" si="26"/>
        <v>0</v>
      </c>
      <c r="F293" s="70">
        <v>20</v>
      </c>
      <c r="G293" s="71" t="str">
        <f t="shared" si="27"/>
        <v>Piura</v>
      </c>
      <c r="H293" s="47">
        <f t="array" ref="H293">IF(E293=0,0,MATCH(MIN(INDEX($L$22:$AJ$46,0,$F293)+(($F293=$F$274:$F$298)+($E$274:$E$298=0))*1000000),INDEX($L$22:$AJ$46,0,$F293)+(($F293=$F$274:$F$298)+($E$274:$E$298=0))*1000000,0))</f>
        <v>0</v>
      </c>
      <c r="L293" s="47">
        <f t="array" ref="L293">SUM(($E293=1)*(L$273=1)*(L$6=$H$274:$H$298)*($F293=$F$274:$F$298))</f>
        <v>0</v>
      </c>
      <c r="M293" s="47">
        <f t="array" ref="M293">SUM(($E293=1)*(M$273=1)*(M$6=$H$274:$H$298)*($F293=$F$274:$F$298))</f>
        <v>0</v>
      </c>
      <c r="N293" s="47">
        <f t="array" ref="N293">SUM(($E293=1)*(N$273=1)*(N$6=$H$274:$H$298)*($F293=$F$274:$F$298))</f>
        <v>0</v>
      </c>
      <c r="O293" s="47">
        <f t="array" ref="O293">SUM(($E293=1)*(O$273=1)*(O$6=$H$274:$H$298)*($F293=$F$274:$F$298))</f>
        <v>0</v>
      </c>
      <c r="P293" s="47">
        <f t="array" ref="P293">SUM(($E293=1)*(P$273=1)*(P$6=$H$274:$H$298)*($F293=$F$274:$F$298))</f>
        <v>0</v>
      </c>
      <c r="Q293" s="47">
        <f t="array" ref="Q293">SUM(($E293=1)*(Q$273=1)*(Q$6=$H$274:$H$298)*($F293=$F$274:$F$298))</f>
        <v>0</v>
      </c>
      <c r="R293" s="47">
        <f t="array" ref="R293">SUM(($E293=1)*(R$273=1)*(R$6=$H$274:$H$298)*($F293=$F$274:$F$298))</f>
        <v>0</v>
      </c>
      <c r="S293" s="47">
        <f t="array" ref="S293">SUM(($E293=1)*(S$273=1)*(S$6=$H$274:$H$298)*($F293=$F$274:$F$298))</f>
        <v>0</v>
      </c>
      <c r="T293" s="47">
        <f t="array" ref="T293">SUM(($E293=1)*(T$273=1)*(T$6=$H$274:$H$298)*($F293=$F$274:$F$298))</f>
        <v>0</v>
      </c>
      <c r="U293" s="47">
        <f t="array" ref="U293">SUM(($E293=1)*(U$273=1)*(U$6=$H$274:$H$298)*($F293=$F$274:$F$298))</f>
        <v>0</v>
      </c>
      <c r="V293" s="47">
        <f t="array" ref="V293">SUM(($E293=1)*(V$273=1)*(V$6=$H$274:$H$298)*($F293=$F$274:$F$298))</f>
        <v>0</v>
      </c>
      <c r="W293" s="47">
        <f t="array" ref="W293">SUM(($E293=1)*(W$273=1)*(W$6=$H$274:$H$298)*($F293=$F$274:$F$298))</f>
        <v>0</v>
      </c>
      <c r="X293" s="47">
        <f t="array" ref="X293">SUM(($E293=1)*(X$273=1)*(X$6=$H$274:$H$298)*($F293=$F$274:$F$298))</f>
        <v>0</v>
      </c>
      <c r="Y293" s="47">
        <f t="array" ref="Y293">SUM(($E293=1)*(Y$273=1)*(Y$6=$H$274:$H$298)*($F293=$F$274:$F$298))</f>
        <v>0</v>
      </c>
      <c r="Z293" s="47">
        <f t="array" ref="Z293">SUM(($E293=1)*(Z$273=1)*(Z$6=$H$274:$H$298)*($F293=$F$274:$F$298))</f>
        <v>0</v>
      </c>
      <c r="AA293" s="47">
        <f t="array" ref="AA293">SUM(($E293=1)*(AA$273=1)*(AA$6=$H$274:$H$298)*($F293=$F$274:$F$298))</f>
        <v>0</v>
      </c>
      <c r="AB293" s="47">
        <f t="array" ref="AB293">SUM(($E293=1)*(AB$273=1)*(AB$6=$H$274:$H$298)*($F293=$F$274:$F$298))</f>
        <v>0</v>
      </c>
      <c r="AC293" s="47">
        <f t="array" ref="AC293">SUM(($E293=1)*(AC$273=1)*(AC$6=$H$274:$H$298)*($F293=$F$274:$F$298))</f>
        <v>0</v>
      </c>
      <c r="AD293" s="47">
        <f t="array" ref="AD293">SUM(($E293=1)*(AD$273=1)*(AD$6=$H$274:$H$298)*($F293=$F$274:$F$298))</f>
        <v>0</v>
      </c>
      <c r="AE293" s="47">
        <f t="array" ref="AE293">SUM(($E293=1)*(AE$273=1)*(AE$6=$H$274:$H$298)*($F293=$F$274:$F$298))</f>
        <v>0</v>
      </c>
      <c r="AF293" s="47">
        <f t="array" ref="AF293">SUM(($E293=1)*(AF$273=1)*(AF$6=$H$274:$H$298)*($F293=$F$274:$F$298))</f>
        <v>0</v>
      </c>
      <c r="AG293" s="47">
        <f t="array" ref="AG293">SUM(($E293=1)*(AG$273=1)*(AG$6=$H$274:$H$298)*($F293=$F$274:$F$298))</f>
        <v>0</v>
      </c>
      <c r="AH293" s="47">
        <f t="array" ref="AH293">SUM(($E293=1)*(AH$273=1)*(AH$6=$H$274:$H$298)*($F293=$F$274:$F$298))</f>
        <v>0</v>
      </c>
      <c r="AI293" s="47">
        <f t="array" ref="AI293">SUM(($E293=1)*(AI$273=1)*(AI$6=$H$274:$H$298)*($F293=$F$274:$F$298))</f>
        <v>0</v>
      </c>
      <c r="AJ293" s="47">
        <f t="array" ref="AJ293">SUM(($E293=1)*(AJ$273=1)*(AJ$6=$H$274:$H$298)*($F293=$F$274:$F$298))</f>
        <v>0</v>
      </c>
    </row>
    <row r="294" spans="4:36" outlineLevel="2" x14ac:dyDescent="0.3">
      <c r="E294" s="33">
        <f t="shared" si="26"/>
        <v>0</v>
      </c>
      <c r="F294" s="70">
        <v>21</v>
      </c>
      <c r="G294" s="71" t="str">
        <f t="shared" si="27"/>
        <v>Puno</v>
      </c>
      <c r="H294" s="47">
        <f t="array" ref="H294">IF(E294=0,0,MATCH(MIN(INDEX($L$22:$AJ$46,0,$F294)+(($F294=$F$274:$F$298)+($E$274:$E$298=0))*1000000),INDEX($L$22:$AJ$46,0,$F294)+(($F294=$F$274:$F$298)+($E$274:$E$298=0))*1000000,0))</f>
        <v>0</v>
      </c>
      <c r="L294" s="47">
        <f t="array" ref="L294">SUM(($E294=1)*(L$273=1)*(L$6=$H$274:$H$298)*($F294=$F$274:$F$298))</f>
        <v>0</v>
      </c>
      <c r="M294" s="47">
        <f t="array" ref="M294">SUM(($E294=1)*(M$273=1)*(M$6=$H$274:$H$298)*($F294=$F$274:$F$298))</f>
        <v>0</v>
      </c>
      <c r="N294" s="47">
        <f t="array" ref="N294">SUM(($E294=1)*(N$273=1)*(N$6=$H$274:$H$298)*($F294=$F$274:$F$298))</f>
        <v>0</v>
      </c>
      <c r="O294" s="47">
        <f t="array" ref="O294">SUM(($E294=1)*(O$273=1)*(O$6=$H$274:$H$298)*($F294=$F$274:$F$298))</f>
        <v>0</v>
      </c>
      <c r="P294" s="47">
        <f t="array" ref="P294">SUM(($E294=1)*(P$273=1)*(P$6=$H$274:$H$298)*($F294=$F$274:$F$298))</f>
        <v>0</v>
      </c>
      <c r="Q294" s="47">
        <f t="array" ref="Q294">SUM(($E294=1)*(Q$273=1)*(Q$6=$H$274:$H$298)*($F294=$F$274:$F$298))</f>
        <v>0</v>
      </c>
      <c r="R294" s="47">
        <f t="array" ref="R294">SUM(($E294=1)*(R$273=1)*(R$6=$H$274:$H$298)*($F294=$F$274:$F$298))</f>
        <v>0</v>
      </c>
      <c r="S294" s="47">
        <f t="array" ref="S294">SUM(($E294=1)*(S$273=1)*(S$6=$H$274:$H$298)*($F294=$F$274:$F$298))</f>
        <v>0</v>
      </c>
      <c r="T294" s="47">
        <f t="array" ref="T294">SUM(($E294=1)*(T$273=1)*(T$6=$H$274:$H$298)*($F294=$F$274:$F$298))</f>
        <v>0</v>
      </c>
      <c r="U294" s="47">
        <f t="array" ref="U294">SUM(($E294=1)*(U$273=1)*(U$6=$H$274:$H$298)*($F294=$F$274:$F$298))</f>
        <v>0</v>
      </c>
      <c r="V294" s="47">
        <f t="array" ref="V294">SUM(($E294=1)*(V$273=1)*(V$6=$H$274:$H$298)*($F294=$F$274:$F$298))</f>
        <v>0</v>
      </c>
      <c r="W294" s="47">
        <f t="array" ref="W294">SUM(($E294=1)*(W$273=1)*(W$6=$H$274:$H$298)*($F294=$F$274:$F$298))</f>
        <v>0</v>
      </c>
      <c r="X294" s="47">
        <f t="array" ref="X294">SUM(($E294=1)*(X$273=1)*(X$6=$H$274:$H$298)*($F294=$F$274:$F$298))</f>
        <v>0</v>
      </c>
      <c r="Y294" s="47">
        <f t="array" ref="Y294">SUM(($E294=1)*(Y$273=1)*(Y$6=$H$274:$H$298)*($F294=$F$274:$F$298))</f>
        <v>0</v>
      </c>
      <c r="Z294" s="47">
        <f t="array" ref="Z294">SUM(($E294=1)*(Z$273=1)*(Z$6=$H$274:$H$298)*($F294=$F$274:$F$298))</f>
        <v>0</v>
      </c>
      <c r="AA294" s="47">
        <f t="array" ref="AA294">SUM(($E294=1)*(AA$273=1)*(AA$6=$H$274:$H$298)*($F294=$F$274:$F$298))</f>
        <v>0</v>
      </c>
      <c r="AB294" s="47">
        <f t="array" ref="AB294">SUM(($E294=1)*(AB$273=1)*(AB$6=$H$274:$H$298)*($F294=$F$274:$F$298))</f>
        <v>0</v>
      </c>
      <c r="AC294" s="47">
        <f t="array" ref="AC294">SUM(($E294=1)*(AC$273=1)*(AC$6=$H$274:$H$298)*($F294=$F$274:$F$298))</f>
        <v>0</v>
      </c>
      <c r="AD294" s="47">
        <f t="array" ref="AD294">SUM(($E294=1)*(AD$273=1)*(AD$6=$H$274:$H$298)*($F294=$F$274:$F$298))</f>
        <v>0</v>
      </c>
      <c r="AE294" s="47">
        <f t="array" ref="AE294">SUM(($E294=1)*(AE$273=1)*(AE$6=$H$274:$H$298)*($F294=$F$274:$F$298))</f>
        <v>0</v>
      </c>
      <c r="AF294" s="47">
        <f t="array" ref="AF294">SUM(($E294=1)*(AF$273=1)*(AF$6=$H$274:$H$298)*($F294=$F$274:$F$298))</f>
        <v>0</v>
      </c>
      <c r="AG294" s="47">
        <f t="array" ref="AG294">SUM(($E294=1)*(AG$273=1)*(AG$6=$H$274:$H$298)*($F294=$F$274:$F$298))</f>
        <v>0</v>
      </c>
      <c r="AH294" s="47">
        <f t="array" ref="AH294">SUM(($E294=1)*(AH$273=1)*(AH$6=$H$274:$H$298)*($F294=$F$274:$F$298))</f>
        <v>0</v>
      </c>
      <c r="AI294" s="47">
        <f t="array" ref="AI294">SUM(($E294=1)*(AI$273=1)*(AI$6=$H$274:$H$298)*($F294=$F$274:$F$298))</f>
        <v>0</v>
      </c>
      <c r="AJ294" s="47">
        <f t="array" ref="AJ294">SUM(($E294=1)*(AJ$273=1)*(AJ$6=$H$274:$H$298)*($F294=$F$274:$F$298))</f>
        <v>0</v>
      </c>
    </row>
    <row r="295" spans="4:36" outlineLevel="2" x14ac:dyDescent="0.3">
      <c r="E295" s="33">
        <f t="shared" si="26"/>
        <v>0</v>
      </c>
      <c r="F295" s="70">
        <v>22</v>
      </c>
      <c r="G295" s="71" t="str">
        <f t="shared" si="27"/>
        <v>San Martín</v>
      </c>
      <c r="H295" s="47">
        <f t="array" ref="H295">IF(E295=0,0,MATCH(MIN(INDEX($L$22:$AJ$46,0,$F295)+(($F295=$F$274:$F$298)+($E$274:$E$298=0))*1000000),INDEX($L$22:$AJ$46,0,$F295)+(($F295=$F$274:$F$298)+($E$274:$E$298=0))*1000000,0))</f>
        <v>0</v>
      </c>
      <c r="L295" s="47">
        <f t="array" ref="L295">SUM(($E295=1)*(L$273=1)*(L$6=$H$274:$H$298)*($F295=$F$274:$F$298))</f>
        <v>0</v>
      </c>
      <c r="M295" s="47">
        <f t="array" ref="M295">SUM(($E295=1)*(M$273=1)*(M$6=$H$274:$H$298)*($F295=$F$274:$F$298))</f>
        <v>0</v>
      </c>
      <c r="N295" s="47">
        <f t="array" ref="N295">SUM(($E295=1)*(N$273=1)*(N$6=$H$274:$H$298)*($F295=$F$274:$F$298))</f>
        <v>0</v>
      </c>
      <c r="O295" s="47">
        <f t="array" ref="O295">SUM(($E295=1)*(O$273=1)*(O$6=$H$274:$H$298)*($F295=$F$274:$F$298))</f>
        <v>0</v>
      </c>
      <c r="P295" s="47">
        <f t="array" ref="P295">SUM(($E295=1)*(P$273=1)*(P$6=$H$274:$H$298)*($F295=$F$274:$F$298))</f>
        <v>0</v>
      </c>
      <c r="Q295" s="47">
        <f t="array" ref="Q295">SUM(($E295=1)*(Q$273=1)*(Q$6=$H$274:$H$298)*($F295=$F$274:$F$298))</f>
        <v>0</v>
      </c>
      <c r="R295" s="47">
        <f t="array" ref="R295">SUM(($E295=1)*(R$273=1)*(R$6=$H$274:$H$298)*($F295=$F$274:$F$298))</f>
        <v>0</v>
      </c>
      <c r="S295" s="47">
        <f t="array" ref="S295">SUM(($E295=1)*(S$273=1)*(S$6=$H$274:$H$298)*($F295=$F$274:$F$298))</f>
        <v>0</v>
      </c>
      <c r="T295" s="47">
        <f t="array" ref="T295">SUM(($E295=1)*(T$273=1)*(T$6=$H$274:$H$298)*($F295=$F$274:$F$298))</f>
        <v>0</v>
      </c>
      <c r="U295" s="47">
        <f t="array" ref="U295">SUM(($E295=1)*(U$273=1)*(U$6=$H$274:$H$298)*($F295=$F$274:$F$298))</f>
        <v>0</v>
      </c>
      <c r="V295" s="47">
        <f t="array" ref="V295">SUM(($E295=1)*(V$273=1)*(V$6=$H$274:$H$298)*($F295=$F$274:$F$298))</f>
        <v>0</v>
      </c>
      <c r="W295" s="47">
        <f t="array" ref="W295">SUM(($E295=1)*(W$273=1)*(W$6=$H$274:$H$298)*($F295=$F$274:$F$298))</f>
        <v>0</v>
      </c>
      <c r="X295" s="47">
        <f t="array" ref="X295">SUM(($E295=1)*(X$273=1)*(X$6=$H$274:$H$298)*($F295=$F$274:$F$298))</f>
        <v>0</v>
      </c>
      <c r="Y295" s="47">
        <f t="array" ref="Y295">SUM(($E295=1)*(Y$273=1)*(Y$6=$H$274:$H$298)*($F295=$F$274:$F$298))</f>
        <v>0</v>
      </c>
      <c r="Z295" s="47">
        <f t="array" ref="Z295">SUM(($E295=1)*(Z$273=1)*(Z$6=$H$274:$H$298)*($F295=$F$274:$F$298))</f>
        <v>0</v>
      </c>
      <c r="AA295" s="47">
        <f t="array" ref="AA295">SUM(($E295=1)*(AA$273=1)*(AA$6=$H$274:$H$298)*($F295=$F$274:$F$298))</f>
        <v>0</v>
      </c>
      <c r="AB295" s="47">
        <f t="array" ref="AB295">SUM(($E295=1)*(AB$273=1)*(AB$6=$H$274:$H$298)*($F295=$F$274:$F$298))</f>
        <v>0</v>
      </c>
      <c r="AC295" s="47">
        <f t="array" ref="AC295">SUM(($E295=1)*(AC$273=1)*(AC$6=$H$274:$H$298)*($F295=$F$274:$F$298))</f>
        <v>0</v>
      </c>
      <c r="AD295" s="47">
        <f t="array" ref="AD295">SUM(($E295=1)*(AD$273=1)*(AD$6=$H$274:$H$298)*($F295=$F$274:$F$298))</f>
        <v>0</v>
      </c>
      <c r="AE295" s="47">
        <f t="array" ref="AE295">SUM(($E295=1)*(AE$273=1)*(AE$6=$H$274:$H$298)*($F295=$F$274:$F$298))</f>
        <v>0</v>
      </c>
      <c r="AF295" s="47">
        <f t="array" ref="AF295">SUM(($E295=1)*(AF$273=1)*(AF$6=$H$274:$H$298)*($F295=$F$274:$F$298))</f>
        <v>0</v>
      </c>
      <c r="AG295" s="47">
        <f t="array" ref="AG295">SUM(($E295=1)*(AG$273=1)*(AG$6=$H$274:$H$298)*($F295=$F$274:$F$298))</f>
        <v>0</v>
      </c>
      <c r="AH295" s="47">
        <f t="array" ref="AH295">SUM(($E295=1)*(AH$273=1)*(AH$6=$H$274:$H$298)*($F295=$F$274:$F$298))</f>
        <v>0</v>
      </c>
      <c r="AI295" s="47">
        <f t="array" ref="AI295">SUM(($E295=1)*(AI$273=1)*(AI$6=$H$274:$H$298)*($F295=$F$274:$F$298))</f>
        <v>0</v>
      </c>
      <c r="AJ295" s="47">
        <f t="array" ref="AJ295">SUM(($E295=1)*(AJ$273=1)*(AJ$6=$H$274:$H$298)*($F295=$F$274:$F$298))</f>
        <v>0</v>
      </c>
    </row>
    <row r="296" spans="4:36" outlineLevel="2" x14ac:dyDescent="0.3">
      <c r="E296" s="33">
        <f t="shared" si="26"/>
        <v>0</v>
      </c>
      <c r="F296" s="70">
        <v>23</v>
      </c>
      <c r="G296" s="71" t="str">
        <f t="shared" si="27"/>
        <v>Tacna</v>
      </c>
      <c r="H296" s="47">
        <f t="array" ref="H296">IF(E296=0,0,MATCH(MIN(INDEX($L$22:$AJ$46,0,$F296)+(($F296=$F$274:$F$298)+($E$274:$E$298=0))*1000000),INDEX($L$22:$AJ$46,0,$F296)+(($F296=$F$274:$F$298)+($E$274:$E$298=0))*1000000,0))</f>
        <v>0</v>
      </c>
      <c r="L296" s="47">
        <f t="array" ref="L296">SUM(($E296=1)*(L$273=1)*(L$6=$H$274:$H$298)*($F296=$F$274:$F$298))</f>
        <v>0</v>
      </c>
      <c r="M296" s="47">
        <f t="array" ref="M296">SUM(($E296=1)*(M$273=1)*(M$6=$H$274:$H$298)*($F296=$F$274:$F$298))</f>
        <v>0</v>
      </c>
      <c r="N296" s="47">
        <f t="array" ref="N296">SUM(($E296=1)*(N$273=1)*(N$6=$H$274:$H$298)*($F296=$F$274:$F$298))</f>
        <v>0</v>
      </c>
      <c r="O296" s="47">
        <f t="array" ref="O296">SUM(($E296=1)*(O$273=1)*(O$6=$H$274:$H$298)*($F296=$F$274:$F$298))</f>
        <v>0</v>
      </c>
      <c r="P296" s="47">
        <f t="array" ref="P296">SUM(($E296=1)*(P$273=1)*(P$6=$H$274:$H$298)*($F296=$F$274:$F$298))</f>
        <v>0</v>
      </c>
      <c r="Q296" s="47">
        <f t="array" ref="Q296">SUM(($E296=1)*(Q$273=1)*(Q$6=$H$274:$H$298)*($F296=$F$274:$F$298))</f>
        <v>0</v>
      </c>
      <c r="R296" s="47">
        <f t="array" ref="R296">SUM(($E296=1)*(R$273=1)*(R$6=$H$274:$H$298)*($F296=$F$274:$F$298))</f>
        <v>0</v>
      </c>
      <c r="S296" s="47">
        <f t="array" ref="S296">SUM(($E296=1)*(S$273=1)*(S$6=$H$274:$H$298)*($F296=$F$274:$F$298))</f>
        <v>0</v>
      </c>
      <c r="T296" s="47">
        <f t="array" ref="T296">SUM(($E296=1)*(T$273=1)*(T$6=$H$274:$H$298)*($F296=$F$274:$F$298))</f>
        <v>0</v>
      </c>
      <c r="U296" s="47">
        <f t="array" ref="U296">SUM(($E296=1)*(U$273=1)*(U$6=$H$274:$H$298)*($F296=$F$274:$F$298))</f>
        <v>0</v>
      </c>
      <c r="V296" s="47">
        <f t="array" ref="V296">SUM(($E296=1)*(V$273=1)*(V$6=$H$274:$H$298)*($F296=$F$274:$F$298))</f>
        <v>0</v>
      </c>
      <c r="W296" s="47">
        <f t="array" ref="W296">SUM(($E296=1)*(W$273=1)*(W$6=$H$274:$H$298)*($F296=$F$274:$F$298))</f>
        <v>0</v>
      </c>
      <c r="X296" s="47">
        <f t="array" ref="X296">SUM(($E296=1)*(X$273=1)*(X$6=$H$274:$H$298)*($F296=$F$274:$F$298))</f>
        <v>0</v>
      </c>
      <c r="Y296" s="47">
        <f t="array" ref="Y296">SUM(($E296=1)*(Y$273=1)*(Y$6=$H$274:$H$298)*($F296=$F$274:$F$298))</f>
        <v>0</v>
      </c>
      <c r="Z296" s="47">
        <f t="array" ref="Z296">SUM(($E296=1)*(Z$273=1)*(Z$6=$H$274:$H$298)*($F296=$F$274:$F$298))</f>
        <v>0</v>
      </c>
      <c r="AA296" s="47">
        <f t="array" ref="AA296">SUM(($E296=1)*(AA$273=1)*(AA$6=$H$274:$H$298)*($F296=$F$274:$F$298))</f>
        <v>0</v>
      </c>
      <c r="AB296" s="47">
        <f t="array" ref="AB296">SUM(($E296=1)*(AB$273=1)*(AB$6=$H$274:$H$298)*($F296=$F$274:$F$298))</f>
        <v>0</v>
      </c>
      <c r="AC296" s="47">
        <f t="array" ref="AC296">SUM(($E296=1)*(AC$273=1)*(AC$6=$H$274:$H$298)*($F296=$F$274:$F$298))</f>
        <v>0</v>
      </c>
      <c r="AD296" s="47">
        <f t="array" ref="AD296">SUM(($E296=1)*(AD$273=1)*(AD$6=$H$274:$H$298)*($F296=$F$274:$F$298))</f>
        <v>0</v>
      </c>
      <c r="AE296" s="47">
        <f t="array" ref="AE296">SUM(($E296=1)*(AE$273=1)*(AE$6=$H$274:$H$298)*($F296=$F$274:$F$298))</f>
        <v>0</v>
      </c>
      <c r="AF296" s="47">
        <f t="array" ref="AF296">SUM(($E296=1)*(AF$273=1)*(AF$6=$H$274:$H$298)*($F296=$F$274:$F$298))</f>
        <v>0</v>
      </c>
      <c r="AG296" s="47">
        <f t="array" ref="AG296">SUM(($E296=1)*(AG$273=1)*(AG$6=$H$274:$H$298)*($F296=$F$274:$F$298))</f>
        <v>0</v>
      </c>
      <c r="AH296" s="47">
        <f t="array" ref="AH296">SUM(($E296=1)*(AH$273=1)*(AH$6=$H$274:$H$298)*($F296=$F$274:$F$298))</f>
        <v>0</v>
      </c>
      <c r="AI296" s="47">
        <f t="array" ref="AI296">SUM(($E296=1)*(AI$273=1)*(AI$6=$H$274:$H$298)*($F296=$F$274:$F$298))</f>
        <v>0</v>
      </c>
      <c r="AJ296" s="47">
        <f t="array" ref="AJ296">SUM(($E296=1)*(AJ$273=1)*(AJ$6=$H$274:$H$298)*($F296=$F$274:$F$298))</f>
        <v>0</v>
      </c>
    </row>
    <row r="297" spans="4:36" outlineLevel="1" x14ac:dyDescent="0.3">
      <c r="E297" s="33">
        <f t="shared" si="26"/>
        <v>0</v>
      </c>
      <c r="F297" s="70">
        <v>24</v>
      </c>
      <c r="G297" s="71" t="str">
        <f t="shared" si="27"/>
        <v>Tumbes</v>
      </c>
      <c r="H297" s="47">
        <f t="array" ref="H297">IF(E297=0,0,MATCH(MIN(INDEX($L$22:$AJ$46,0,$F297)+(($F297=$F$274:$F$298)+($E$274:$E$298=0))*1000000),INDEX($L$22:$AJ$46,0,$F297)+(($F297=$F$274:$F$298)+($E$274:$E$298=0))*1000000,0))</f>
        <v>0</v>
      </c>
      <c r="L297" s="47">
        <f t="array" ref="L297">SUM(($E297=1)*(L$273=1)*(L$6=$H$274:$H$298)*($F297=$F$274:$F$298))</f>
        <v>0</v>
      </c>
      <c r="M297" s="47">
        <f t="array" ref="M297">SUM(($E297=1)*(M$273=1)*(M$6=$H$274:$H$298)*($F297=$F$274:$F$298))</f>
        <v>0</v>
      </c>
      <c r="N297" s="47">
        <f t="array" ref="N297">SUM(($E297=1)*(N$273=1)*(N$6=$H$274:$H$298)*($F297=$F$274:$F$298))</f>
        <v>0</v>
      </c>
      <c r="O297" s="47">
        <f t="array" ref="O297">SUM(($E297=1)*(O$273=1)*(O$6=$H$274:$H$298)*($F297=$F$274:$F$298))</f>
        <v>0</v>
      </c>
      <c r="P297" s="47">
        <f t="array" ref="P297">SUM(($E297=1)*(P$273=1)*(P$6=$H$274:$H$298)*($F297=$F$274:$F$298))</f>
        <v>0</v>
      </c>
      <c r="Q297" s="47">
        <f t="array" ref="Q297">SUM(($E297=1)*(Q$273=1)*(Q$6=$H$274:$H$298)*($F297=$F$274:$F$298))</f>
        <v>0</v>
      </c>
      <c r="R297" s="47">
        <f t="array" ref="R297">SUM(($E297=1)*(R$273=1)*(R$6=$H$274:$H$298)*($F297=$F$274:$F$298))</f>
        <v>0</v>
      </c>
      <c r="S297" s="47">
        <f t="array" ref="S297">SUM(($E297=1)*(S$273=1)*(S$6=$H$274:$H$298)*($F297=$F$274:$F$298))</f>
        <v>0</v>
      </c>
      <c r="T297" s="47">
        <f t="array" ref="T297">SUM(($E297=1)*(T$273=1)*(T$6=$H$274:$H$298)*($F297=$F$274:$F$298))</f>
        <v>0</v>
      </c>
      <c r="U297" s="47">
        <f t="array" ref="U297">SUM(($E297=1)*(U$273=1)*(U$6=$H$274:$H$298)*($F297=$F$274:$F$298))</f>
        <v>0</v>
      </c>
      <c r="V297" s="47">
        <f t="array" ref="V297">SUM(($E297=1)*(V$273=1)*(V$6=$H$274:$H$298)*($F297=$F$274:$F$298))</f>
        <v>0</v>
      </c>
      <c r="W297" s="47">
        <f t="array" ref="W297">SUM(($E297=1)*(W$273=1)*(W$6=$H$274:$H$298)*($F297=$F$274:$F$298))</f>
        <v>0</v>
      </c>
      <c r="X297" s="47">
        <f t="array" ref="X297">SUM(($E297=1)*(X$273=1)*(X$6=$H$274:$H$298)*($F297=$F$274:$F$298))</f>
        <v>0</v>
      </c>
      <c r="Y297" s="47">
        <f t="array" ref="Y297">SUM(($E297=1)*(Y$273=1)*(Y$6=$H$274:$H$298)*($F297=$F$274:$F$298))</f>
        <v>0</v>
      </c>
      <c r="Z297" s="47">
        <f t="array" ref="Z297">SUM(($E297=1)*(Z$273=1)*(Z$6=$H$274:$H$298)*($F297=$F$274:$F$298))</f>
        <v>0</v>
      </c>
      <c r="AA297" s="47">
        <f t="array" ref="AA297">SUM(($E297=1)*(AA$273=1)*(AA$6=$H$274:$H$298)*($F297=$F$274:$F$298))</f>
        <v>0</v>
      </c>
      <c r="AB297" s="47">
        <f t="array" ref="AB297">SUM(($E297=1)*(AB$273=1)*(AB$6=$H$274:$H$298)*($F297=$F$274:$F$298))</f>
        <v>0</v>
      </c>
      <c r="AC297" s="47">
        <f t="array" ref="AC297">SUM(($E297=1)*(AC$273=1)*(AC$6=$H$274:$H$298)*($F297=$F$274:$F$298))</f>
        <v>0</v>
      </c>
      <c r="AD297" s="47">
        <f t="array" ref="AD297">SUM(($E297=1)*(AD$273=1)*(AD$6=$H$274:$H$298)*($F297=$F$274:$F$298))</f>
        <v>0</v>
      </c>
      <c r="AE297" s="47">
        <f t="array" ref="AE297">SUM(($E297=1)*(AE$273=1)*(AE$6=$H$274:$H$298)*($F297=$F$274:$F$298))</f>
        <v>0</v>
      </c>
      <c r="AF297" s="47">
        <f t="array" ref="AF297">SUM(($E297=1)*(AF$273=1)*(AF$6=$H$274:$H$298)*($F297=$F$274:$F$298))</f>
        <v>0</v>
      </c>
      <c r="AG297" s="47">
        <f t="array" ref="AG297">SUM(($E297=1)*(AG$273=1)*(AG$6=$H$274:$H$298)*($F297=$F$274:$F$298))</f>
        <v>0</v>
      </c>
      <c r="AH297" s="47">
        <f t="array" ref="AH297">SUM(($E297=1)*(AH$273=1)*(AH$6=$H$274:$H$298)*($F297=$F$274:$F$298))</f>
        <v>0</v>
      </c>
      <c r="AI297" s="47">
        <f t="array" ref="AI297">SUM(($E297=1)*(AI$273=1)*(AI$6=$H$274:$H$298)*($F297=$F$274:$F$298))</f>
        <v>0</v>
      </c>
      <c r="AJ297" s="47">
        <f t="array" ref="AJ297">SUM(($E297=1)*(AJ$273=1)*(AJ$6=$H$274:$H$298)*($F297=$F$274:$F$298))</f>
        <v>0</v>
      </c>
    </row>
    <row r="298" spans="4:36" outlineLevel="1" x14ac:dyDescent="0.3">
      <c r="E298" s="33">
        <f t="shared" si="26"/>
        <v>0</v>
      </c>
      <c r="F298" s="70">
        <v>25</v>
      </c>
      <c r="G298" s="71" t="str">
        <f t="shared" si="27"/>
        <v>Ucayali</v>
      </c>
      <c r="H298" s="47">
        <f t="array" ref="H298">IF(E298=0,0,MATCH(MIN(INDEX($L$22:$AJ$46,0,$F298)+(($F298=$F$274:$F$298)+($E$274:$E$298=0))*1000000),INDEX($L$22:$AJ$46,0,$F298)+(($F298=$F$274:$F$298)+($E$274:$E$298=0))*1000000,0))</f>
        <v>0</v>
      </c>
      <c r="L298" s="47">
        <f t="array" ref="L298">SUM(($E298=1)*(L$273=1)*(L$6=$H$274:$H$298)*($F298=$F$274:$F$298))</f>
        <v>0</v>
      </c>
      <c r="M298" s="47">
        <f t="array" ref="M298">SUM(($E298=1)*(M$273=1)*(M$6=$H$274:$H$298)*($F298=$F$274:$F$298))</f>
        <v>0</v>
      </c>
      <c r="N298" s="47">
        <f t="array" ref="N298">SUM(($E298=1)*(N$273=1)*(N$6=$H$274:$H$298)*($F298=$F$274:$F$298))</f>
        <v>0</v>
      </c>
      <c r="O298" s="47">
        <f t="array" ref="O298">SUM(($E298=1)*(O$273=1)*(O$6=$H$274:$H$298)*($F298=$F$274:$F$298))</f>
        <v>0</v>
      </c>
      <c r="P298" s="47">
        <f t="array" ref="P298">SUM(($E298=1)*(P$273=1)*(P$6=$H$274:$H$298)*($F298=$F$274:$F$298))</f>
        <v>0</v>
      </c>
      <c r="Q298" s="47">
        <f t="array" ref="Q298">SUM(($E298=1)*(Q$273=1)*(Q$6=$H$274:$H$298)*($F298=$F$274:$F$298))</f>
        <v>0</v>
      </c>
      <c r="R298" s="47">
        <f t="array" ref="R298">SUM(($E298=1)*(R$273=1)*(R$6=$H$274:$H$298)*($F298=$F$274:$F$298))</f>
        <v>0</v>
      </c>
      <c r="S298" s="47">
        <f t="array" ref="S298">SUM(($E298=1)*(S$273=1)*(S$6=$H$274:$H$298)*($F298=$F$274:$F$298))</f>
        <v>0</v>
      </c>
      <c r="T298" s="47">
        <f t="array" ref="T298">SUM(($E298=1)*(T$273=1)*(T$6=$H$274:$H$298)*($F298=$F$274:$F$298))</f>
        <v>0</v>
      </c>
      <c r="U298" s="47">
        <f t="array" ref="U298">SUM(($E298=1)*(U$273=1)*(U$6=$H$274:$H$298)*($F298=$F$274:$F$298))</f>
        <v>0</v>
      </c>
      <c r="V298" s="47">
        <f t="array" ref="V298">SUM(($E298=1)*(V$273=1)*(V$6=$H$274:$H$298)*($F298=$F$274:$F$298))</f>
        <v>0</v>
      </c>
      <c r="W298" s="47">
        <f t="array" ref="W298">SUM(($E298=1)*(W$273=1)*(W$6=$H$274:$H$298)*($F298=$F$274:$F$298))</f>
        <v>0</v>
      </c>
      <c r="X298" s="47">
        <f t="array" ref="X298">SUM(($E298=1)*(X$273=1)*(X$6=$H$274:$H$298)*($F298=$F$274:$F$298))</f>
        <v>0</v>
      </c>
      <c r="Y298" s="47">
        <f t="array" ref="Y298">SUM(($E298=1)*(Y$273=1)*(Y$6=$H$274:$H$298)*($F298=$F$274:$F$298))</f>
        <v>0</v>
      </c>
      <c r="Z298" s="47">
        <f t="array" ref="Z298">SUM(($E298=1)*(Z$273=1)*(Z$6=$H$274:$H$298)*($F298=$F$274:$F$298))</f>
        <v>0</v>
      </c>
      <c r="AA298" s="47">
        <f t="array" ref="AA298">SUM(($E298=1)*(AA$273=1)*(AA$6=$H$274:$H$298)*($F298=$F$274:$F$298))</f>
        <v>0</v>
      </c>
      <c r="AB298" s="47">
        <f t="array" ref="AB298">SUM(($E298=1)*(AB$273=1)*(AB$6=$H$274:$H$298)*($F298=$F$274:$F$298))</f>
        <v>0</v>
      </c>
      <c r="AC298" s="47">
        <f t="array" ref="AC298">SUM(($E298=1)*(AC$273=1)*(AC$6=$H$274:$H$298)*($F298=$F$274:$F$298))</f>
        <v>0</v>
      </c>
      <c r="AD298" s="47">
        <f t="array" ref="AD298">SUM(($E298=1)*(AD$273=1)*(AD$6=$H$274:$H$298)*($F298=$F$274:$F$298))</f>
        <v>0</v>
      </c>
      <c r="AE298" s="47">
        <f t="array" ref="AE298">SUM(($E298=1)*(AE$273=1)*(AE$6=$H$274:$H$298)*($F298=$F$274:$F$298))</f>
        <v>0</v>
      </c>
      <c r="AF298" s="47">
        <f t="array" ref="AF298">SUM(($E298=1)*(AF$273=1)*(AF$6=$H$274:$H$298)*($F298=$F$274:$F$298))</f>
        <v>0</v>
      </c>
      <c r="AG298" s="47">
        <f t="array" ref="AG298">SUM(($E298=1)*(AG$273=1)*(AG$6=$H$274:$H$298)*($F298=$F$274:$F$298))</f>
        <v>0</v>
      </c>
      <c r="AH298" s="47">
        <f t="array" ref="AH298">SUM(($E298=1)*(AH$273=1)*(AH$6=$H$274:$H$298)*($F298=$F$274:$F$298))</f>
        <v>0</v>
      </c>
      <c r="AI298" s="47">
        <f t="array" ref="AI298">SUM(($E298=1)*(AI$273=1)*(AI$6=$H$274:$H$298)*($F298=$F$274:$F$298))</f>
        <v>0</v>
      </c>
      <c r="AJ298" s="47">
        <f t="array" ref="AJ298">SUM(($E298=1)*(AJ$273=1)*(AJ$6=$H$274:$H$298)*($F298=$F$274:$F$298))</f>
        <v>0</v>
      </c>
    </row>
    <row r="299" spans="4:36" outlineLevel="1" x14ac:dyDescent="0.3">
      <c r="D299" s="68" t="s">
        <v>1417</v>
      </c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</row>
    <row r="300" spans="4:36" outlineLevel="1" x14ac:dyDescent="0.3">
      <c r="D300" s="68"/>
      <c r="E300" s="68"/>
      <c r="F300" s="68"/>
      <c r="G300" s="68"/>
      <c r="H300" s="69" t="s">
        <v>1416</v>
      </c>
      <c r="I300" s="68"/>
      <c r="J300" s="68"/>
      <c r="K300" s="68"/>
      <c r="L300" s="33">
        <f t="shared" ref="L300:AJ300" si="28">INDEX(core.xy.swgu,L$6)</f>
        <v>0</v>
      </c>
      <c r="M300" s="33">
        <f t="shared" si="28"/>
        <v>0</v>
      </c>
      <c r="N300" s="33">
        <f t="shared" si="28"/>
        <v>0</v>
      </c>
      <c r="O300" s="33">
        <f t="shared" si="28"/>
        <v>0</v>
      </c>
      <c r="P300" s="33">
        <f t="shared" si="28"/>
        <v>1</v>
      </c>
      <c r="Q300" s="33">
        <f t="shared" si="28"/>
        <v>0</v>
      </c>
      <c r="R300" s="33">
        <f t="shared" si="28"/>
        <v>0</v>
      </c>
      <c r="S300" s="33">
        <f t="shared" si="28"/>
        <v>0</v>
      </c>
      <c r="T300" s="33">
        <f t="shared" si="28"/>
        <v>0</v>
      </c>
      <c r="U300" s="33">
        <f t="shared" si="28"/>
        <v>1</v>
      </c>
      <c r="V300" s="33">
        <f t="shared" si="28"/>
        <v>0</v>
      </c>
      <c r="W300" s="33">
        <f t="shared" si="28"/>
        <v>0</v>
      </c>
      <c r="X300" s="33">
        <f t="shared" si="28"/>
        <v>0</v>
      </c>
      <c r="Y300" s="33">
        <f t="shared" si="28"/>
        <v>0</v>
      </c>
      <c r="Z300" s="33">
        <f t="shared" si="28"/>
        <v>0</v>
      </c>
      <c r="AA300" s="33">
        <f t="shared" si="28"/>
        <v>1</v>
      </c>
      <c r="AB300" s="33">
        <f t="shared" si="28"/>
        <v>0</v>
      </c>
      <c r="AC300" s="33">
        <f t="shared" si="28"/>
        <v>0</v>
      </c>
      <c r="AD300" s="33">
        <f t="shared" si="28"/>
        <v>0</v>
      </c>
      <c r="AE300" s="33">
        <f t="shared" si="28"/>
        <v>0</v>
      </c>
      <c r="AF300" s="33">
        <f t="shared" si="28"/>
        <v>0</v>
      </c>
      <c r="AG300" s="33">
        <f t="shared" si="28"/>
        <v>0</v>
      </c>
      <c r="AH300" s="33">
        <f t="shared" si="28"/>
        <v>0</v>
      </c>
      <c r="AI300" s="33">
        <f t="shared" si="28"/>
        <v>0</v>
      </c>
      <c r="AJ300" s="33">
        <f t="shared" si="28"/>
        <v>0</v>
      </c>
    </row>
    <row r="301" spans="4:36" outlineLevel="1" x14ac:dyDescent="0.3">
      <c r="E301" s="33">
        <f t="shared" ref="E301:E325" si="29">INDEX(core.xy.swgu,F301)</f>
        <v>0</v>
      </c>
      <c r="F301" s="70">
        <v>1</v>
      </c>
      <c r="G301" s="71" t="str">
        <f t="shared" ref="G301:G325" si="30">INDEX(l.reg.nom,F301)</f>
        <v>Amazonas</v>
      </c>
      <c r="H301" s="47">
        <f t="array" ref="H301">IF(E301=0,0,MATCH(MIN(INDEX($L$22:$AJ$46,0,$F301)+(($F301=$F$301:$F$325)+($E$301:$E$325=0))*1000000),INDEX($L$22:$AJ$46,0,$F301)+(($F301=$F$301:$F$325)+($E$301:$E$325=0))*1000000,0))</f>
        <v>0</v>
      </c>
      <c r="L301" s="47">
        <f t="array" ref="L301">SUM(($E301=1)*(L$300=1)*(L$6=$H$301:$H$325)*($F301=$F$301:$F$325))</f>
        <v>0</v>
      </c>
      <c r="M301" s="47">
        <f t="array" ref="M301">SUM(($E301=1)*(M$300=1)*(M$6=$H$301:$H$325)*($F301=$F$301:$F$325))</f>
        <v>0</v>
      </c>
      <c r="N301" s="47">
        <f t="array" ref="N301">SUM(($E301=1)*(N$300=1)*(N$6=$H$301:$H$325)*($F301=$F$301:$F$325))</f>
        <v>0</v>
      </c>
      <c r="O301" s="47">
        <f t="array" ref="O301">SUM(($E301=1)*(O$300=1)*(O$6=$H$301:$H$325)*($F301=$F$301:$F$325))</f>
        <v>0</v>
      </c>
      <c r="P301" s="47">
        <f t="array" ref="P301">SUM(($E301=1)*(P$300=1)*(P$6=$H$301:$H$325)*($F301=$F$301:$F$325))</f>
        <v>0</v>
      </c>
      <c r="Q301" s="47">
        <f t="array" ref="Q301">SUM(($E301=1)*(Q$300=1)*(Q$6=$H$301:$H$325)*($F301=$F$301:$F$325))</f>
        <v>0</v>
      </c>
      <c r="R301" s="47">
        <f t="array" ref="R301">SUM(($E301=1)*(R$300=1)*(R$6=$H$301:$H$325)*($F301=$F$301:$F$325))</f>
        <v>0</v>
      </c>
      <c r="S301" s="47">
        <f t="array" ref="S301">SUM(($E301=1)*(S$300=1)*(S$6=$H$301:$H$325)*($F301=$F$301:$F$325))</f>
        <v>0</v>
      </c>
      <c r="T301" s="47">
        <f t="array" ref="T301">SUM(($E301=1)*(T$300=1)*(T$6=$H$301:$H$325)*($F301=$F$301:$F$325))</f>
        <v>0</v>
      </c>
      <c r="U301" s="47">
        <f t="array" ref="U301">SUM(($E301=1)*(U$300=1)*(U$6=$H$301:$H$325)*($F301=$F$301:$F$325))</f>
        <v>0</v>
      </c>
      <c r="V301" s="47">
        <f t="array" ref="V301">SUM(($E301=1)*(V$300=1)*(V$6=$H$301:$H$325)*($F301=$F$301:$F$325))</f>
        <v>0</v>
      </c>
      <c r="W301" s="47">
        <f t="array" ref="W301">SUM(($E301=1)*(W$300=1)*(W$6=$H$301:$H$325)*($F301=$F$301:$F$325))</f>
        <v>0</v>
      </c>
      <c r="X301" s="47">
        <f t="array" ref="X301">SUM(($E301=1)*(X$300=1)*(X$6=$H$301:$H$325)*($F301=$F$301:$F$325))</f>
        <v>0</v>
      </c>
      <c r="Y301" s="47">
        <f t="array" ref="Y301">SUM(($E301=1)*(Y$300=1)*(Y$6=$H$301:$H$325)*($F301=$F$301:$F$325))</f>
        <v>0</v>
      </c>
      <c r="Z301" s="47">
        <f t="array" ref="Z301">SUM(($E301=1)*(Z$300=1)*(Z$6=$H$301:$H$325)*($F301=$F$301:$F$325))</f>
        <v>0</v>
      </c>
      <c r="AA301" s="47">
        <f t="array" ref="AA301">SUM(($E301=1)*(AA$300=1)*(AA$6=$H$301:$H$325)*($F301=$F$301:$F$325))</f>
        <v>0</v>
      </c>
      <c r="AB301" s="47">
        <f t="array" ref="AB301">SUM(($E301=1)*(AB$300=1)*(AB$6=$H$301:$H$325)*($F301=$F$301:$F$325))</f>
        <v>0</v>
      </c>
      <c r="AC301" s="47">
        <f t="array" ref="AC301">SUM(($E301=1)*(AC$300=1)*(AC$6=$H$301:$H$325)*($F301=$F$301:$F$325))</f>
        <v>0</v>
      </c>
      <c r="AD301" s="47">
        <f t="array" ref="AD301">SUM(($E301=1)*(AD$300=1)*(AD$6=$H$301:$H$325)*($F301=$F$301:$F$325))</f>
        <v>0</v>
      </c>
      <c r="AE301" s="47">
        <f t="array" ref="AE301">SUM(($E301=1)*(AE$300=1)*(AE$6=$H$301:$H$325)*($F301=$F$301:$F$325))</f>
        <v>0</v>
      </c>
      <c r="AF301" s="47">
        <f t="array" ref="AF301">SUM(($E301=1)*(AF$300=1)*(AF$6=$H$301:$H$325)*($F301=$F$301:$F$325))</f>
        <v>0</v>
      </c>
      <c r="AG301" s="47">
        <f t="array" ref="AG301">SUM(($E301=1)*(AG$300=1)*(AG$6=$H$301:$H$325)*($F301=$F$301:$F$325))</f>
        <v>0</v>
      </c>
      <c r="AH301" s="47">
        <f t="array" ref="AH301">SUM(($E301=1)*(AH$300=1)*(AH$6=$H$301:$H$325)*($F301=$F$301:$F$325))</f>
        <v>0</v>
      </c>
      <c r="AI301" s="47">
        <f t="array" ref="AI301">SUM(($E301=1)*(AI$300=1)*(AI$6=$H$301:$H$325)*($F301=$F$301:$F$325))</f>
        <v>0</v>
      </c>
      <c r="AJ301" s="47">
        <f t="array" ref="AJ301">SUM(($E301=1)*(AJ$300=1)*(AJ$6=$H$301:$H$325)*($F301=$F$301:$F$325))</f>
        <v>0</v>
      </c>
    </row>
    <row r="302" spans="4:36" outlineLevel="1" x14ac:dyDescent="0.3">
      <c r="E302" s="33">
        <f t="shared" si="29"/>
        <v>0</v>
      </c>
      <c r="F302" s="70">
        <v>2</v>
      </c>
      <c r="G302" s="71" t="str">
        <f t="shared" si="30"/>
        <v>Ancash</v>
      </c>
      <c r="H302" s="47">
        <f t="array" ref="H302">IF(E302=0,0,MATCH(MIN(INDEX($L$22:$AJ$46,0,$F302)+(($F302=$F$301:$F$325)+($E$301:$E$325=0))*1000000),INDEX($L$22:$AJ$46,0,$F302)+(($F302=$F$301:$F$325)+($E$301:$E$325=0))*1000000,0))</f>
        <v>0</v>
      </c>
      <c r="L302" s="47">
        <f t="array" ref="L302">SUM(($E302=1)*(L$300=1)*(L$6=$H$301:$H$325)*($F302=$F$301:$F$325))</f>
        <v>0</v>
      </c>
      <c r="M302" s="47">
        <f t="array" ref="M302">SUM(($E302=1)*(M$300=1)*(M$6=$H$301:$H$325)*($F302=$F$301:$F$325))</f>
        <v>0</v>
      </c>
      <c r="N302" s="47">
        <f t="array" ref="N302">SUM(($E302=1)*(N$300=1)*(N$6=$H$301:$H$325)*($F302=$F$301:$F$325))</f>
        <v>0</v>
      </c>
      <c r="O302" s="47">
        <f t="array" ref="O302">SUM(($E302=1)*(O$300=1)*(O$6=$H$301:$H$325)*($F302=$F$301:$F$325))</f>
        <v>0</v>
      </c>
      <c r="P302" s="47">
        <f t="array" ref="P302">SUM(($E302=1)*(P$300=1)*(P$6=$H$301:$H$325)*($F302=$F$301:$F$325))</f>
        <v>0</v>
      </c>
      <c r="Q302" s="47">
        <f t="array" ref="Q302">SUM(($E302=1)*(Q$300=1)*(Q$6=$H$301:$H$325)*($F302=$F$301:$F$325))</f>
        <v>0</v>
      </c>
      <c r="R302" s="47">
        <f t="array" ref="R302">SUM(($E302=1)*(R$300=1)*(R$6=$H$301:$H$325)*($F302=$F$301:$F$325))</f>
        <v>0</v>
      </c>
      <c r="S302" s="47">
        <f t="array" ref="S302">SUM(($E302=1)*(S$300=1)*(S$6=$H$301:$H$325)*($F302=$F$301:$F$325))</f>
        <v>0</v>
      </c>
      <c r="T302" s="47">
        <f t="array" ref="T302">SUM(($E302=1)*(T$300=1)*(T$6=$H$301:$H$325)*($F302=$F$301:$F$325))</f>
        <v>0</v>
      </c>
      <c r="U302" s="47">
        <f t="array" ref="U302">SUM(($E302=1)*(U$300=1)*(U$6=$H$301:$H$325)*($F302=$F$301:$F$325))</f>
        <v>0</v>
      </c>
      <c r="V302" s="47">
        <f t="array" ref="V302">SUM(($E302=1)*(V$300=1)*(V$6=$H$301:$H$325)*($F302=$F$301:$F$325))</f>
        <v>0</v>
      </c>
      <c r="W302" s="47">
        <f t="array" ref="W302">SUM(($E302=1)*(W$300=1)*(W$6=$H$301:$H$325)*($F302=$F$301:$F$325))</f>
        <v>0</v>
      </c>
      <c r="X302" s="47">
        <f t="array" ref="X302">SUM(($E302=1)*(X$300=1)*(X$6=$H$301:$H$325)*($F302=$F$301:$F$325))</f>
        <v>0</v>
      </c>
      <c r="Y302" s="47">
        <f t="array" ref="Y302">SUM(($E302=1)*(Y$300=1)*(Y$6=$H$301:$H$325)*($F302=$F$301:$F$325))</f>
        <v>0</v>
      </c>
      <c r="Z302" s="47">
        <f t="array" ref="Z302">SUM(($E302=1)*(Z$300=1)*(Z$6=$H$301:$H$325)*($F302=$F$301:$F$325))</f>
        <v>0</v>
      </c>
      <c r="AA302" s="47">
        <f t="array" ref="AA302">SUM(($E302=1)*(AA$300=1)*(AA$6=$H$301:$H$325)*($F302=$F$301:$F$325))</f>
        <v>0</v>
      </c>
      <c r="AB302" s="47">
        <f t="array" ref="AB302">SUM(($E302=1)*(AB$300=1)*(AB$6=$H$301:$H$325)*($F302=$F$301:$F$325))</f>
        <v>0</v>
      </c>
      <c r="AC302" s="47">
        <f t="array" ref="AC302">SUM(($E302=1)*(AC$300=1)*(AC$6=$H$301:$H$325)*($F302=$F$301:$F$325))</f>
        <v>0</v>
      </c>
      <c r="AD302" s="47">
        <f t="array" ref="AD302">SUM(($E302=1)*(AD$300=1)*(AD$6=$H$301:$H$325)*($F302=$F$301:$F$325))</f>
        <v>0</v>
      </c>
      <c r="AE302" s="47">
        <f t="array" ref="AE302">SUM(($E302=1)*(AE$300=1)*(AE$6=$H$301:$H$325)*($F302=$F$301:$F$325))</f>
        <v>0</v>
      </c>
      <c r="AF302" s="47">
        <f t="array" ref="AF302">SUM(($E302=1)*(AF$300=1)*(AF$6=$H$301:$H$325)*($F302=$F$301:$F$325))</f>
        <v>0</v>
      </c>
      <c r="AG302" s="47">
        <f t="array" ref="AG302">SUM(($E302=1)*(AG$300=1)*(AG$6=$H$301:$H$325)*($F302=$F$301:$F$325))</f>
        <v>0</v>
      </c>
      <c r="AH302" s="47">
        <f t="array" ref="AH302">SUM(($E302=1)*(AH$300=1)*(AH$6=$H$301:$H$325)*($F302=$F$301:$F$325))</f>
        <v>0</v>
      </c>
      <c r="AI302" s="47">
        <f t="array" ref="AI302">SUM(($E302=1)*(AI$300=1)*(AI$6=$H$301:$H$325)*($F302=$F$301:$F$325))</f>
        <v>0</v>
      </c>
      <c r="AJ302" s="47">
        <f t="array" ref="AJ302">SUM(($E302=1)*(AJ$300=1)*(AJ$6=$H$301:$H$325)*($F302=$F$301:$F$325))</f>
        <v>0</v>
      </c>
    </row>
    <row r="303" spans="4:36" outlineLevel="2" x14ac:dyDescent="0.3">
      <c r="E303" s="33">
        <f t="shared" si="29"/>
        <v>0</v>
      </c>
      <c r="F303" s="70">
        <v>3</v>
      </c>
      <c r="G303" s="71" t="str">
        <f t="shared" si="30"/>
        <v>Apurímac</v>
      </c>
      <c r="H303" s="47">
        <f t="array" ref="H303">IF(E303=0,0,MATCH(MIN(INDEX($L$22:$AJ$46,0,$F303)+(($F303=$F$301:$F$325)+($E$301:$E$325=0))*1000000),INDEX($L$22:$AJ$46,0,$F303)+(($F303=$F$301:$F$325)+($E$301:$E$325=0))*1000000,0))</f>
        <v>0</v>
      </c>
      <c r="L303" s="47">
        <f t="array" ref="L303">SUM(($E303=1)*(L$300=1)*(L$6=$H$301:$H$325)*($F303=$F$301:$F$325))</f>
        <v>0</v>
      </c>
      <c r="M303" s="47">
        <f t="array" ref="M303">SUM(($E303=1)*(M$300=1)*(M$6=$H$301:$H$325)*($F303=$F$301:$F$325))</f>
        <v>0</v>
      </c>
      <c r="N303" s="47">
        <f t="array" ref="N303">SUM(($E303=1)*(N$300=1)*(N$6=$H$301:$H$325)*($F303=$F$301:$F$325))</f>
        <v>0</v>
      </c>
      <c r="O303" s="47">
        <f t="array" ref="O303">SUM(($E303=1)*(O$300=1)*(O$6=$H$301:$H$325)*($F303=$F$301:$F$325))</f>
        <v>0</v>
      </c>
      <c r="P303" s="47">
        <f t="array" ref="P303">SUM(($E303=1)*(P$300=1)*(P$6=$H$301:$H$325)*($F303=$F$301:$F$325))</f>
        <v>0</v>
      </c>
      <c r="Q303" s="47">
        <f t="array" ref="Q303">SUM(($E303=1)*(Q$300=1)*(Q$6=$H$301:$H$325)*($F303=$F$301:$F$325))</f>
        <v>0</v>
      </c>
      <c r="R303" s="47">
        <f t="array" ref="R303">SUM(($E303=1)*(R$300=1)*(R$6=$H$301:$H$325)*($F303=$F$301:$F$325))</f>
        <v>0</v>
      </c>
      <c r="S303" s="47">
        <f t="array" ref="S303">SUM(($E303=1)*(S$300=1)*(S$6=$H$301:$H$325)*($F303=$F$301:$F$325))</f>
        <v>0</v>
      </c>
      <c r="T303" s="47">
        <f t="array" ref="T303">SUM(($E303=1)*(T$300=1)*(T$6=$H$301:$H$325)*($F303=$F$301:$F$325))</f>
        <v>0</v>
      </c>
      <c r="U303" s="47">
        <f t="array" ref="U303">SUM(($E303=1)*(U$300=1)*(U$6=$H$301:$H$325)*($F303=$F$301:$F$325))</f>
        <v>0</v>
      </c>
      <c r="V303" s="47">
        <f t="array" ref="V303">SUM(($E303=1)*(V$300=1)*(V$6=$H$301:$H$325)*($F303=$F$301:$F$325))</f>
        <v>0</v>
      </c>
      <c r="W303" s="47">
        <f t="array" ref="W303">SUM(($E303=1)*(W$300=1)*(W$6=$H$301:$H$325)*($F303=$F$301:$F$325))</f>
        <v>0</v>
      </c>
      <c r="X303" s="47">
        <f t="array" ref="X303">SUM(($E303=1)*(X$300=1)*(X$6=$H$301:$H$325)*($F303=$F$301:$F$325))</f>
        <v>0</v>
      </c>
      <c r="Y303" s="47">
        <f t="array" ref="Y303">SUM(($E303=1)*(Y$300=1)*(Y$6=$H$301:$H$325)*($F303=$F$301:$F$325))</f>
        <v>0</v>
      </c>
      <c r="Z303" s="47">
        <f t="array" ref="Z303">SUM(($E303=1)*(Z$300=1)*(Z$6=$H$301:$H$325)*($F303=$F$301:$F$325))</f>
        <v>0</v>
      </c>
      <c r="AA303" s="47">
        <f t="array" ref="AA303">SUM(($E303=1)*(AA$300=1)*(AA$6=$H$301:$H$325)*($F303=$F$301:$F$325))</f>
        <v>0</v>
      </c>
      <c r="AB303" s="47">
        <f t="array" ref="AB303">SUM(($E303=1)*(AB$300=1)*(AB$6=$H$301:$H$325)*($F303=$F$301:$F$325))</f>
        <v>0</v>
      </c>
      <c r="AC303" s="47">
        <f t="array" ref="AC303">SUM(($E303=1)*(AC$300=1)*(AC$6=$H$301:$H$325)*($F303=$F$301:$F$325))</f>
        <v>0</v>
      </c>
      <c r="AD303" s="47">
        <f t="array" ref="AD303">SUM(($E303=1)*(AD$300=1)*(AD$6=$H$301:$H$325)*($F303=$F$301:$F$325))</f>
        <v>0</v>
      </c>
      <c r="AE303" s="47">
        <f t="array" ref="AE303">SUM(($E303=1)*(AE$300=1)*(AE$6=$H$301:$H$325)*($F303=$F$301:$F$325))</f>
        <v>0</v>
      </c>
      <c r="AF303" s="47">
        <f t="array" ref="AF303">SUM(($E303=1)*(AF$300=1)*(AF$6=$H$301:$H$325)*($F303=$F$301:$F$325))</f>
        <v>0</v>
      </c>
      <c r="AG303" s="47">
        <f t="array" ref="AG303">SUM(($E303=1)*(AG$300=1)*(AG$6=$H$301:$H$325)*($F303=$F$301:$F$325))</f>
        <v>0</v>
      </c>
      <c r="AH303" s="47">
        <f t="array" ref="AH303">SUM(($E303=1)*(AH$300=1)*(AH$6=$H$301:$H$325)*($F303=$F$301:$F$325))</f>
        <v>0</v>
      </c>
      <c r="AI303" s="47">
        <f t="array" ref="AI303">SUM(($E303=1)*(AI$300=1)*(AI$6=$H$301:$H$325)*($F303=$F$301:$F$325))</f>
        <v>0</v>
      </c>
      <c r="AJ303" s="47">
        <f t="array" ref="AJ303">SUM(($E303=1)*(AJ$300=1)*(AJ$6=$H$301:$H$325)*($F303=$F$301:$F$325))</f>
        <v>0</v>
      </c>
    </row>
    <row r="304" spans="4:36" outlineLevel="2" x14ac:dyDescent="0.3">
      <c r="E304" s="33">
        <f t="shared" si="29"/>
        <v>0</v>
      </c>
      <c r="F304" s="70">
        <v>4</v>
      </c>
      <c r="G304" s="71" t="str">
        <f t="shared" si="30"/>
        <v>Arequipa</v>
      </c>
      <c r="H304" s="47">
        <f t="array" ref="H304">IF(E304=0,0,MATCH(MIN(INDEX($L$22:$AJ$46,0,$F304)+(($F304=$F$301:$F$325)+($E$301:$E$325=0))*1000000),INDEX($L$22:$AJ$46,0,$F304)+(($F304=$F$301:$F$325)+($E$301:$E$325=0))*1000000,0))</f>
        <v>0</v>
      </c>
      <c r="L304" s="47">
        <f t="array" ref="L304">SUM(($E304=1)*(L$300=1)*(L$6=$H$301:$H$325)*($F304=$F$301:$F$325))</f>
        <v>0</v>
      </c>
      <c r="M304" s="47">
        <f t="array" ref="M304">SUM(($E304=1)*(M$300=1)*(M$6=$H$301:$H$325)*($F304=$F$301:$F$325))</f>
        <v>0</v>
      </c>
      <c r="N304" s="47">
        <f t="array" ref="N304">SUM(($E304=1)*(N$300=1)*(N$6=$H$301:$H$325)*($F304=$F$301:$F$325))</f>
        <v>0</v>
      </c>
      <c r="O304" s="47">
        <f t="array" ref="O304">SUM(($E304=1)*(O$300=1)*(O$6=$H$301:$H$325)*($F304=$F$301:$F$325))</f>
        <v>0</v>
      </c>
      <c r="P304" s="47">
        <f t="array" ref="P304">SUM(($E304=1)*(P$300=1)*(P$6=$H$301:$H$325)*($F304=$F$301:$F$325))</f>
        <v>0</v>
      </c>
      <c r="Q304" s="47">
        <f t="array" ref="Q304">SUM(($E304=1)*(Q$300=1)*(Q$6=$H$301:$H$325)*($F304=$F$301:$F$325))</f>
        <v>0</v>
      </c>
      <c r="R304" s="47">
        <f t="array" ref="R304">SUM(($E304=1)*(R$300=1)*(R$6=$H$301:$H$325)*($F304=$F$301:$F$325))</f>
        <v>0</v>
      </c>
      <c r="S304" s="47">
        <f t="array" ref="S304">SUM(($E304=1)*(S$300=1)*(S$6=$H$301:$H$325)*($F304=$F$301:$F$325))</f>
        <v>0</v>
      </c>
      <c r="T304" s="47">
        <f t="array" ref="T304">SUM(($E304=1)*(T$300=1)*(T$6=$H$301:$H$325)*($F304=$F$301:$F$325))</f>
        <v>0</v>
      </c>
      <c r="U304" s="47">
        <f t="array" ref="U304">SUM(($E304=1)*(U$300=1)*(U$6=$H$301:$H$325)*($F304=$F$301:$F$325))</f>
        <v>0</v>
      </c>
      <c r="V304" s="47">
        <f t="array" ref="V304">SUM(($E304=1)*(V$300=1)*(V$6=$H$301:$H$325)*($F304=$F$301:$F$325))</f>
        <v>0</v>
      </c>
      <c r="W304" s="47">
        <f t="array" ref="W304">SUM(($E304=1)*(W$300=1)*(W$6=$H$301:$H$325)*($F304=$F$301:$F$325))</f>
        <v>0</v>
      </c>
      <c r="X304" s="47">
        <f t="array" ref="X304">SUM(($E304=1)*(X$300=1)*(X$6=$H$301:$H$325)*($F304=$F$301:$F$325))</f>
        <v>0</v>
      </c>
      <c r="Y304" s="47">
        <f t="array" ref="Y304">SUM(($E304=1)*(Y$300=1)*(Y$6=$H$301:$H$325)*($F304=$F$301:$F$325))</f>
        <v>0</v>
      </c>
      <c r="Z304" s="47">
        <f t="array" ref="Z304">SUM(($E304=1)*(Z$300=1)*(Z$6=$H$301:$H$325)*($F304=$F$301:$F$325))</f>
        <v>0</v>
      </c>
      <c r="AA304" s="47">
        <f t="array" ref="AA304">SUM(($E304=1)*(AA$300=1)*(AA$6=$H$301:$H$325)*($F304=$F$301:$F$325))</f>
        <v>0</v>
      </c>
      <c r="AB304" s="47">
        <f t="array" ref="AB304">SUM(($E304=1)*(AB$300=1)*(AB$6=$H$301:$H$325)*($F304=$F$301:$F$325))</f>
        <v>0</v>
      </c>
      <c r="AC304" s="47">
        <f t="array" ref="AC304">SUM(($E304=1)*(AC$300=1)*(AC$6=$H$301:$H$325)*($F304=$F$301:$F$325))</f>
        <v>0</v>
      </c>
      <c r="AD304" s="47">
        <f t="array" ref="AD304">SUM(($E304=1)*(AD$300=1)*(AD$6=$H$301:$H$325)*($F304=$F$301:$F$325))</f>
        <v>0</v>
      </c>
      <c r="AE304" s="47">
        <f t="array" ref="AE304">SUM(($E304=1)*(AE$300=1)*(AE$6=$H$301:$H$325)*($F304=$F$301:$F$325))</f>
        <v>0</v>
      </c>
      <c r="AF304" s="47">
        <f t="array" ref="AF304">SUM(($E304=1)*(AF$300=1)*(AF$6=$H$301:$H$325)*($F304=$F$301:$F$325))</f>
        <v>0</v>
      </c>
      <c r="AG304" s="47">
        <f t="array" ref="AG304">SUM(($E304=1)*(AG$300=1)*(AG$6=$H$301:$H$325)*($F304=$F$301:$F$325))</f>
        <v>0</v>
      </c>
      <c r="AH304" s="47">
        <f t="array" ref="AH304">SUM(($E304=1)*(AH$300=1)*(AH$6=$H$301:$H$325)*($F304=$F$301:$F$325))</f>
        <v>0</v>
      </c>
      <c r="AI304" s="47">
        <f t="array" ref="AI304">SUM(($E304=1)*(AI$300=1)*(AI$6=$H$301:$H$325)*($F304=$F$301:$F$325))</f>
        <v>0</v>
      </c>
      <c r="AJ304" s="47">
        <f t="array" ref="AJ304">SUM(($E304=1)*(AJ$300=1)*(AJ$6=$H$301:$H$325)*($F304=$F$301:$F$325))</f>
        <v>0</v>
      </c>
    </row>
    <row r="305" spans="5:36" outlineLevel="2" x14ac:dyDescent="0.3">
      <c r="E305" s="33">
        <f t="shared" si="29"/>
        <v>1</v>
      </c>
      <c r="F305" s="70">
        <v>5</v>
      </c>
      <c r="G305" s="71" t="str">
        <f t="shared" si="30"/>
        <v>Ayacucho</v>
      </c>
      <c r="H305" s="47">
        <f t="array" ref="H305">IF(E305=0,0,MATCH(MIN(INDEX($L$22:$AJ$46,0,$F305)+(($F305=$F$301:$F$325)+($E$301:$E$325=0))*1000000),INDEX($L$22:$AJ$46,0,$F305)+(($F305=$F$301:$F$325)+($E$301:$E$325=0))*1000000,0))</f>
        <v>10</v>
      </c>
      <c r="L305" s="47">
        <f t="array" ref="L305">SUM(($E305=1)*(L$300=1)*(L$6=$H$301:$H$325)*($F305=$F$301:$F$325))</f>
        <v>0</v>
      </c>
      <c r="M305" s="47">
        <f t="array" ref="M305">SUM(($E305=1)*(M$300=1)*(M$6=$H$301:$H$325)*($F305=$F$301:$F$325))</f>
        <v>0</v>
      </c>
      <c r="N305" s="47">
        <f t="array" ref="N305">SUM(($E305=1)*(N$300=1)*(N$6=$H$301:$H$325)*($F305=$F$301:$F$325))</f>
        <v>0</v>
      </c>
      <c r="O305" s="47">
        <f t="array" ref="O305">SUM(($E305=1)*(O$300=1)*(O$6=$H$301:$H$325)*($F305=$F$301:$F$325))</f>
        <v>0</v>
      </c>
      <c r="P305" s="47">
        <f t="array" ref="P305">SUM(($E305=1)*(P$300=1)*(P$6=$H$301:$H$325)*($F305=$F$301:$F$325))</f>
        <v>0</v>
      </c>
      <c r="Q305" s="47">
        <f t="array" ref="Q305">SUM(($E305=1)*(Q$300=1)*(Q$6=$H$301:$H$325)*($F305=$F$301:$F$325))</f>
        <v>0</v>
      </c>
      <c r="R305" s="47">
        <f t="array" ref="R305">SUM(($E305=1)*(R$300=1)*(R$6=$H$301:$H$325)*($F305=$F$301:$F$325))</f>
        <v>0</v>
      </c>
      <c r="S305" s="47">
        <f t="array" ref="S305">SUM(($E305=1)*(S$300=1)*(S$6=$H$301:$H$325)*($F305=$F$301:$F$325))</f>
        <v>0</v>
      </c>
      <c r="T305" s="47">
        <f t="array" ref="T305">SUM(($E305=1)*(T$300=1)*(T$6=$H$301:$H$325)*($F305=$F$301:$F$325))</f>
        <v>0</v>
      </c>
      <c r="U305" s="47">
        <f t="array" ref="U305">SUM(($E305=1)*(U$300=1)*(U$6=$H$301:$H$325)*($F305=$F$301:$F$325))</f>
        <v>1</v>
      </c>
      <c r="V305" s="47">
        <f t="array" ref="V305">SUM(($E305=1)*(V$300=1)*(V$6=$H$301:$H$325)*($F305=$F$301:$F$325))</f>
        <v>0</v>
      </c>
      <c r="W305" s="47">
        <f t="array" ref="W305">SUM(($E305=1)*(W$300=1)*(W$6=$H$301:$H$325)*($F305=$F$301:$F$325))</f>
        <v>0</v>
      </c>
      <c r="X305" s="47">
        <f t="array" ref="X305">SUM(($E305=1)*(X$300=1)*(X$6=$H$301:$H$325)*($F305=$F$301:$F$325))</f>
        <v>0</v>
      </c>
      <c r="Y305" s="47">
        <f t="array" ref="Y305">SUM(($E305=1)*(Y$300=1)*(Y$6=$H$301:$H$325)*($F305=$F$301:$F$325))</f>
        <v>0</v>
      </c>
      <c r="Z305" s="47">
        <f t="array" ref="Z305">SUM(($E305=1)*(Z$300=1)*(Z$6=$H$301:$H$325)*($F305=$F$301:$F$325))</f>
        <v>0</v>
      </c>
      <c r="AA305" s="47">
        <f t="array" ref="AA305">SUM(($E305=1)*(AA$300=1)*(AA$6=$H$301:$H$325)*($F305=$F$301:$F$325))</f>
        <v>0</v>
      </c>
      <c r="AB305" s="47">
        <f t="array" ref="AB305">SUM(($E305=1)*(AB$300=1)*(AB$6=$H$301:$H$325)*($F305=$F$301:$F$325))</f>
        <v>0</v>
      </c>
      <c r="AC305" s="47">
        <f t="array" ref="AC305">SUM(($E305=1)*(AC$300=1)*(AC$6=$H$301:$H$325)*($F305=$F$301:$F$325))</f>
        <v>0</v>
      </c>
      <c r="AD305" s="47">
        <f t="array" ref="AD305">SUM(($E305=1)*(AD$300=1)*(AD$6=$H$301:$H$325)*($F305=$F$301:$F$325))</f>
        <v>0</v>
      </c>
      <c r="AE305" s="47">
        <f t="array" ref="AE305">SUM(($E305=1)*(AE$300=1)*(AE$6=$H$301:$H$325)*($F305=$F$301:$F$325))</f>
        <v>0</v>
      </c>
      <c r="AF305" s="47">
        <f t="array" ref="AF305">SUM(($E305=1)*(AF$300=1)*(AF$6=$H$301:$H$325)*($F305=$F$301:$F$325))</f>
        <v>0</v>
      </c>
      <c r="AG305" s="47">
        <f t="array" ref="AG305">SUM(($E305=1)*(AG$300=1)*(AG$6=$H$301:$H$325)*($F305=$F$301:$F$325))</f>
        <v>0</v>
      </c>
      <c r="AH305" s="47">
        <f t="array" ref="AH305">SUM(($E305=1)*(AH$300=1)*(AH$6=$H$301:$H$325)*($F305=$F$301:$F$325))</f>
        <v>0</v>
      </c>
      <c r="AI305" s="47">
        <f t="array" ref="AI305">SUM(($E305=1)*(AI$300=1)*(AI$6=$H$301:$H$325)*($F305=$F$301:$F$325))</f>
        <v>0</v>
      </c>
      <c r="AJ305" s="47">
        <f t="array" ref="AJ305">SUM(($E305=1)*(AJ$300=1)*(AJ$6=$H$301:$H$325)*($F305=$F$301:$F$325))</f>
        <v>0</v>
      </c>
    </row>
    <row r="306" spans="5:36" outlineLevel="2" x14ac:dyDescent="0.3">
      <c r="E306" s="33">
        <f t="shared" si="29"/>
        <v>0</v>
      </c>
      <c r="F306" s="70">
        <v>6</v>
      </c>
      <c r="G306" s="71" t="str">
        <f t="shared" si="30"/>
        <v>Cajamarca</v>
      </c>
      <c r="H306" s="47">
        <f t="array" ref="H306">IF(E306=0,0,MATCH(MIN(INDEX($L$22:$AJ$46,0,$F306)+(($F306=$F$301:$F$325)+($E$301:$E$325=0))*1000000),INDEX($L$22:$AJ$46,0,$F306)+(($F306=$F$301:$F$325)+($E$301:$E$325=0))*1000000,0))</f>
        <v>0</v>
      </c>
      <c r="L306" s="47">
        <f t="array" ref="L306">SUM(($E306=1)*(L$300=1)*(L$6=$H$301:$H$325)*($F306=$F$301:$F$325))</f>
        <v>0</v>
      </c>
      <c r="M306" s="47">
        <f t="array" ref="M306">SUM(($E306=1)*(M$300=1)*(M$6=$H$301:$H$325)*($F306=$F$301:$F$325))</f>
        <v>0</v>
      </c>
      <c r="N306" s="47">
        <f t="array" ref="N306">SUM(($E306=1)*(N$300=1)*(N$6=$H$301:$H$325)*($F306=$F$301:$F$325))</f>
        <v>0</v>
      </c>
      <c r="O306" s="47">
        <f t="array" ref="O306">SUM(($E306=1)*(O$300=1)*(O$6=$H$301:$H$325)*($F306=$F$301:$F$325))</f>
        <v>0</v>
      </c>
      <c r="P306" s="47">
        <f t="array" ref="P306">SUM(($E306=1)*(P$300=1)*(P$6=$H$301:$H$325)*($F306=$F$301:$F$325))</f>
        <v>0</v>
      </c>
      <c r="Q306" s="47">
        <f t="array" ref="Q306">SUM(($E306=1)*(Q$300=1)*(Q$6=$H$301:$H$325)*($F306=$F$301:$F$325))</f>
        <v>0</v>
      </c>
      <c r="R306" s="47">
        <f t="array" ref="R306">SUM(($E306=1)*(R$300=1)*(R$6=$H$301:$H$325)*($F306=$F$301:$F$325))</f>
        <v>0</v>
      </c>
      <c r="S306" s="47">
        <f t="array" ref="S306">SUM(($E306=1)*(S$300=1)*(S$6=$H$301:$H$325)*($F306=$F$301:$F$325))</f>
        <v>0</v>
      </c>
      <c r="T306" s="47">
        <f t="array" ref="T306">SUM(($E306=1)*(T$300=1)*(T$6=$H$301:$H$325)*($F306=$F$301:$F$325))</f>
        <v>0</v>
      </c>
      <c r="U306" s="47">
        <f t="array" ref="U306">SUM(($E306=1)*(U$300=1)*(U$6=$H$301:$H$325)*($F306=$F$301:$F$325))</f>
        <v>0</v>
      </c>
      <c r="V306" s="47">
        <f t="array" ref="V306">SUM(($E306=1)*(V$300=1)*(V$6=$H$301:$H$325)*($F306=$F$301:$F$325))</f>
        <v>0</v>
      </c>
      <c r="W306" s="47">
        <f t="array" ref="W306">SUM(($E306=1)*(W$300=1)*(W$6=$H$301:$H$325)*($F306=$F$301:$F$325))</f>
        <v>0</v>
      </c>
      <c r="X306" s="47">
        <f t="array" ref="X306">SUM(($E306=1)*(X$300=1)*(X$6=$H$301:$H$325)*($F306=$F$301:$F$325))</f>
        <v>0</v>
      </c>
      <c r="Y306" s="47">
        <f t="array" ref="Y306">SUM(($E306=1)*(Y$300=1)*(Y$6=$H$301:$H$325)*($F306=$F$301:$F$325))</f>
        <v>0</v>
      </c>
      <c r="Z306" s="47">
        <f t="array" ref="Z306">SUM(($E306=1)*(Z$300=1)*(Z$6=$H$301:$H$325)*($F306=$F$301:$F$325))</f>
        <v>0</v>
      </c>
      <c r="AA306" s="47">
        <f t="array" ref="AA306">SUM(($E306=1)*(AA$300=1)*(AA$6=$H$301:$H$325)*($F306=$F$301:$F$325))</f>
        <v>0</v>
      </c>
      <c r="AB306" s="47">
        <f t="array" ref="AB306">SUM(($E306=1)*(AB$300=1)*(AB$6=$H$301:$H$325)*($F306=$F$301:$F$325))</f>
        <v>0</v>
      </c>
      <c r="AC306" s="47">
        <f t="array" ref="AC306">SUM(($E306=1)*(AC$300=1)*(AC$6=$H$301:$H$325)*($F306=$F$301:$F$325))</f>
        <v>0</v>
      </c>
      <c r="AD306" s="47">
        <f t="array" ref="AD306">SUM(($E306=1)*(AD$300=1)*(AD$6=$H$301:$H$325)*($F306=$F$301:$F$325))</f>
        <v>0</v>
      </c>
      <c r="AE306" s="47">
        <f t="array" ref="AE306">SUM(($E306=1)*(AE$300=1)*(AE$6=$H$301:$H$325)*($F306=$F$301:$F$325))</f>
        <v>0</v>
      </c>
      <c r="AF306" s="47">
        <f t="array" ref="AF306">SUM(($E306=1)*(AF$300=1)*(AF$6=$H$301:$H$325)*($F306=$F$301:$F$325))</f>
        <v>0</v>
      </c>
      <c r="AG306" s="47">
        <f t="array" ref="AG306">SUM(($E306=1)*(AG$300=1)*(AG$6=$H$301:$H$325)*($F306=$F$301:$F$325))</f>
        <v>0</v>
      </c>
      <c r="AH306" s="47">
        <f t="array" ref="AH306">SUM(($E306=1)*(AH$300=1)*(AH$6=$H$301:$H$325)*($F306=$F$301:$F$325))</f>
        <v>0</v>
      </c>
      <c r="AI306" s="47">
        <f t="array" ref="AI306">SUM(($E306=1)*(AI$300=1)*(AI$6=$H$301:$H$325)*($F306=$F$301:$F$325))</f>
        <v>0</v>
      </c>
      <c r="AJ306" s="47">
        <f t="array" ref="AJ306">SUM(($E306=1)*(AJ$300=1)*(AJ$6=$H$301:$H$325)*($F306=$F$301:$F$325))</f>
        <v>0</v>
      </c>
    </row>
    <row r="307" spans="5:36" outlineLevel="2" x14ac:dyDescent="0.3">
      <c r="E307" s="33">
        <f t="shared" si="29"/>
        <v>0</v>
      </c>
      <c r="F307" s="70">
        <v>7</v>
      </c>
      <c r="G307" s="71" t="str">
        <f t="shared" si="30"/>
        <v>Callao</v>
      </c>
      <c r="H307" s="47">
        <f t="array" ref="H307">IF(E307=0,0,MATCH(MIN(INDEX($L$22:$AJ$46,0,$F307)+(($F307=$F$301:$F$325)+($E$301:$E$325=0))*1000000),INDEX($L$22:$AJ$46,0,$F307)+(($F307=$F$301:$F$325)+($E$301:$E$325=0))*1000000,0))</f>
        <v>0</v>
      </c>
      <c r="L307" s="47">
        <f t="array" ref="L307">SUM(($E307=1)*(L$300=1)*(L$6=$H$301:$H$325)*($F307=$F$301:$F$325))</f>
        <v>0</v>
      </c>
      <c r="M307" s="47">
        <f t="array" ref="M307">SUM(($E307=1)*(M$300=1)*(M$6=$H$301:$H$325)*($F307=$F$301:$F$325))</f>
        <v>0</v>
      </c>
      <c r="N307" s="47">
        <f t="array" ref="N307">SUM(($E307=1)*(N$300=1)*(N$6=$H$301:$H$325)*($F307=$F$301:$F$325))</f>
        <v>0</v>
      </c>
      <c r="O307" s="47">
        <f t="array" ref="O307">SUM(($E307=1)*(O$300=1)*(O$6=$H$301:$H$325)*($F307=$F$301:$F$325))</f>
        <v>0</v>
      </c>
      <c r="P307" s="47">
        <f t="array" ref="P307">SUM(($E307=1)*(P$300=1)*(P$6=$H$301:$H$325)*($F307=$F$301:$F$325))</f>
        <v>0</v>
      </c>
      <c r="Q307" s="47">
        <f t="array" ref="Q307">SUM(($E307=1)*(Q$300=1)*(Q$6=$H$301:$H$325)*($F307=$F$301:$F$325))</f>
        <v>0</v>
      </c>
      <c r="R307" s="47">
        <f t="array" ref="R307">SUM(($E307=1)*(R$300=1)*(R$6=$H$301:$H$325)*($F307=$F$301:$F$325))</f>
        <v>0</v>
      </c>
      <c r="S307" s="47">
        <f t="array" ref="S307">SUM(($E307=1)*(S$300=1)*(S$6=$H$301:$H$325)*($F307=$F$301:$F$325))</f>
        <v>0</v>
      </c>
      <c r="T307" s="47">
        <f t="array" ref="T307">SUM(($E307=1)*(T$300=1)*(T$6=$H$301:$H$325)*($F307=$F$301:$F$325))</f>
        <v>0</v>
      </c>
      <c r="U307" s="47">
        <f t="array" ref="U307">SUM(($E307=1)*(U$300=1)*(U$6=$H$301:$H$325)*($F307=$F$301:$F$325))</f>
        <v>0</v>
      </c>
      <c r="V307" s="47">
        <f t="array" ref="V307">SUM(($E307=1)*(V$300=1)*(V$6=$H$301:$H$325)*($F307=$F$301:$F$325))</f>
        <v>0</v>
      </c>
      <c r="W307" s="47">
        <f t="array" ref="W307">SUM(($E307=1)*(W$300=1)*(W$6=$H$301:$H$325)*($F307=$F$301:$F$325))</f>
        <v>0</v>
      </c>
      <c r="X307" s="47">
        <f t="array" ref="X307">SUM(($E307=1)*(X$300=1)*(X$6=$H$301:$H$325)*($F307=$F$301:$F$325))</f>
        <v>0</v>
      </c>
      <c r="Y307" s="47">
        <f t="array" ref="Y307">SUM(($E307=1)*(Y$300=1)*(Y$6=$H$301:$H$325)*($F307=$F$301:$F$325))</f>
        <v>0</v>
      </c>
      <c r="Z307" s="47">
        <f t="array" ref="Z307">SUM(($E307=1)*(Z$300=1)*(Z$6=$H$301:$H$325)*($F307=$F$301:$F$325))</f>
        <v>0</v>
      </c>
      <c r="AA307" s="47">
        <f t="array" ref="AA307">SUM(($E307=1)*(AA$300=1)*(AA$6=$H$301:$H$325)*($F307=$F$301:$F$325))</f>
        <v>0</v>
      </c>
      <c r="AB307" s="47">
        <f t="array" ref="AB307">SUM(($E307=1)*(AB$300=1)*(AB$6=$H$301:$H$325)*($F307=$F$301:$F$325))</f>
        <v>0</v>
      </c>
      <c r="AC307" s="47">
        <f t="array" ref="AC307">SUM(($E307=1)*(AC$300=1)*(AC$6=$H$301:$H$325)*($F307=$F$301:$F$325))</f>
        <v>0</v>
      </c>
      <c r="AD307" s="47">
        <f t="array" ref="AD307">SUM(($E307=1)*(AD$300=1)*(AD$6=$H$301:$H$325)*($F307=$F$301:$F$325))</f>
        <v>0</v>
      </c>
      <c r="AE307" s="47">
        <f t="array" ref="AE307">SUM(($E307=1)*(AE$300=1)*(AE$6=$H$301:$H$325)*($F307=$F$301:$F$325))</f>
        <v>0</v>
      </c>
      <c r="AF307" s="47">
        <f t="array" ref="AF307">SUM(($E307=1)*(AF$300=1)*(AF$6=$H$301:$H$325)*($F307=$F$301:$F$325))</f>
        <v>0</v>
      </c>
      <c r="AG307" s="47">
        <f t="array" ref="AG307">SUM(($E307=1)*(AG$300=1)*(AG$6=$H$301:$H$325)*($F307=$F$301:$F$325))</f>
        <v>0</v>
      </c>
      <c r="AH307" s="47">
        <f t="array" ref="AH307">SUM(($E307=1)*(AH$300=1)*(AH$6=$H$301:$H$325)*($F307=$F$301:$F$325))</f>
        <v>0</v>
      </c>
      <c r="AI307" s="47">
        <f t="array" ref="AI307">SUM(($E307=1)*(AI$300=1)*(AI$6=$H$301:$H$325)*($F307=$F$301:$F$325))</f>
        <v>0</v>
      </c>
      <c r="AJ307" s="47">
        <f t="array" ref="AJ307">SUM(($E307=1)*(AJ$300=1)*(AJ$6=$H$301:$H$325)*($F307=$F$301:$F$325))</f>
        <v>0</v>
      </c>
    </row>
    <row r="308" spans="5:36" outlineLevel="2" x14ac:dyDescent="0.3">
      <c r="E308" s="33">
        <f t="shared" si="29"/>
        <v>0</v>
      </c>
      <c r="F308" s="70">
        <v>8</v>
      </c>
      <c r="G308" s="71" t="str">
        <f t="shared" si="30"/>
        <v>Cusco</v>
      </c>
      <c r="H308" s="47">
        <f t="array" ref="H308">IF(E308=0,0,MATCH(MIN(INDEX($L$22:$AJ$46,0,$F308)+(($F308=$F$301:$F$325)+($E$301:$E$325=0))*1000000),INDEX($L$22:$AJ$46,0,$F308)+(($F308=$F$301:$F$325)+($E$301:$E$325=0))*1000000,0))</f>
        <v>0</v>
      </c>
      <c r="L308" s="47">
        <f t="array" ref="L308">SUM(($E308=1)*(L$300=1)*(L$6=$H$301:$H$325)*($F308=$F$301:$F$325))</f>
        <v>0</v>
      </c>
      <c r="M308" s="47">
        <f t="array" ref="M308">SUM(($E308=1)*(M$300=1)*(M$6=$H$301:$H$325)*($F308=$F$301:$F$325))</f>
        <v>0</v>
      </c>
      <c r="N308" s="47">
        <f t="array" ref="N308">SUM(($E308=1)*(N$300=1)*(N$6=$H$301:$H$325)*($F308=$F$301:$F$325))</f>
        <v>0</v>
      </c>
      <c r="O308" s="47">
        <f t="array" ref="O308">SUM(($E308=1)*(O$300=1)*(O$6=$H$301:$H$325)*($F308=$F$301:$F$325))</f>
        <v>0</v>
      </c>
      <c r="P308" s="47">
        <f t="array" ref="P308">SUM(($E308=1)*(P$300=1)*(P$6=$H$301:$H$325)*($F308=$F$301:$F$325))</f>
        <v>0</v>
      </c>
      <c r="Q308" s="47">
        <f t="array" ref="Q308">SUM(($E308=1)*(Q$300=1)*(Q$6=$H$301:$H$325)*($F308=$F$301:$F$325))</f>
        <v>0</v>
      </c>
      <c r="R308" s="47">
        <f t="array" ref="R308">SUM(($E308=1)*(R$300=1)*(R$6=$H$301:$H$325)*($F308=$F$301:$F$325))</f>
        <v>0</v>
      </c>
      <c r="S308" s="47">
        <f t="array" ref="S308">SUM(($E308=1)*(S$300=1)*(S$6=$H$301:$H$325)*($F308=$F$301:$F$325))</f>
        <v>0</v>
      </c>
      <c r="T308" s="47">
        <f t="array" ref="T308">SUM(($E308=1)*(T$300=1)*(T$6=$H$301:$H$325)*($F308=$F$301:$F$325))</f>
        <v>0</v>
      </c>
      <c r="U308" s="47">
        <f t="array" ref="U308">SUM(($E308=1)*(U$300=1)*(U$6=$H$301:$H$325)*($F308=$F$301:$F$325))</f>
        <v>0</v>
      </c>
      <c r="V308" s="47">
        <f t="array" ref="V308">SUM(($E308=1)*(V$300=1)*(V$6=$H$301:$H$325)*($F308=$F$301:$F$325))</f>
        <v>0</v>
      </c>
      <c r="W308" s="47">
        <f t="array" ref="W308">SUM(($E308=1)*(W$300=1)*(W$6=$H$301:$H$325)*($F308=$F$301:$F$325))</f>
        <v>0</v>
      </c>
      <c r="X308" s="47">
        <f t="array" ref="X308">SUM(($E308=1)*(X$300=1)*(X$6=$H$301:$H$325)*($F308=$F$301:$F$325))</f>
        <v>0</v>
      </c>
      <c r="Y308" s="47">
        <f t="array" ref="Y308">SUM(($E308=1)*(Y$300=1)*(Y$6=$H$301:$H$325)*($F308=$F$301:$F$325))</f>
        <v>0</v>
      </c>
      <c r="Z308" s="47">
        <f t="array" ref="Z308">SUM(($E308=1)*(Z$300=1)*(Z$6=$H$301:$H$325)*($F308=$F$301:$F$325))</f>
        <v>0</v>
      </c>
      <c r="AA308" s="47">
        <f t="array" ref="AA308">SUM(($E308=1)*(AA$300=1)*(AA$6=$H$301:$H$325)*($F308=$F$301:$F$325))</f>
        <v>0</v>
      </c>
      <c r="AB308" s="47">
        <f t="array" ref="AB308">SUM(($E308=1)*(AB$300=1)*(AB$6=$H$301:$H$325)*($F308=$F$301:$F$325))</f>
        <v>0</v>
      </c>
      <c r="AC308" s="47">
        <f t="array" ref="AC308">SUM(($E308=1)*(AC$300=1)*(AC$6=$H$301:$H$325)*($F308=$F$301:$F$325))</f>
        <v>0</v>
      </c>
      <c r="AD308" s="47">
        <f t="array" ref="AD308">SUM(($E308=1)*(AD$300=1)*(AD$6=$H$301:$H$325)*($F308=$F$301:$F$325))</f>
        <v>0</v>
      </c>
      <c r="AE308" s="47">
        <f t="array" ref="AE308">SUM(($E308=1)*(AE$300=1)*(AE$6=$H$301:$H$325)*($F308=$F$301:$F$325))</f>
        <v>0</v>
      </c>
      <c r="AF308" s="47">
        <f t="array" ref="AF308">SUM(($E308=1)*(AF$300=1)*(AF$6=$H$301:$H$325)*($F308=$F$301:$F$325))</f>
        <v>0</v>
      </c>
      <c r="AG308" s="47">
        <f t="array" ref="AG308">SUM(($E308=1)*(AG$300=1)*(AG$6=$H$301:$H$325)*($F308=$F$301:$F$325))</f>
        <v>0</v>
      </c>
      <c r="AH308" s="47">
        <f t="array" ref="AH308">SUM(($E308=1)*(AH$300=1)*(AH$6=$H$301:$H$325)*($F308=$F$301:$F$325))</f>
        <v>0</v>
      </c>
      <c r="AI308" s="47">
        <f t="array" ref="AI308">SUM(($E308=1)*(AI$300=1)*(AI$6=$H$301:$H$325)*($F308=$F$301:$F$325))</f>
        <v>0</v>
      </c>
      <c r="AJ308" s="47">
        <f t="array" ref="AJ308">SUM(($E308=1)*(AJ$300=1)*(AJ$6=$H$301:$H$325)*($F308=$F$301:$F$325))</f>
        <v>0</v>
      </c>
    </row>
    <row r="309" spans="5:36" outlineLevel="2" x14ac:dyDescent="0.3">
      <c r="E309" s="33">
        <f t="shared" si="29"/>
        <v>0</v>
      </c>
      <c r="F309" s="70">
        <v>9</v>
      </c>
      <c r="G309" s="71" t="str">
        <f t="shared" si="30"/>
        <v>Huancavelica</v>
      </c>
      <c r="H309" s="47">
        <f t="array" ref="H309">IF(E309=0,0,MATCH(MIN(INDEX($L$22:$AJ$46,0,$F309)+(($F309=$F$301:$F$325)+($E$301:$E$325=0))*1000000),INDEX($L$22:$AJ$46,0,$F309)+(($F309=$F$301:$F$325)+($E$301:$E$325=0))*1000000,0))</f>
        <v>0</v>
      </c>
      <c r="L309" s="47">
        <f t="array" ref="L309">SUM(($E309=1)*(L$300=1)*(L$6=$H$301:$H$325)*($F309=$F$301:$F$325))</f>
        <v>0</v>
      </c>
      <c r="M309" s="47">
        <f t="array" ref="M309">SUM(($E309=1)*(M$300=1)*(M$6=$H$301:$H$325)*($F309=$F$301:$F$325))</f>
        <v>0</v>
      </c>
      <c r="N309" s="47">
        <f t="array" ref="N309">SUM(($E309=1)*(N$300=1)*(N$6=$H$301:$H$325)*($F309=$F$301:$F$325))</f>
        <v>0</v>
      </c>
      <c r="O309" s="47">
        <f t="array" ref="O309">SUM(($E309=1)*(O$300=1)*(O$6=$H$301:$H$325)*($F309=$F$301:$F$325))</f>
        <v>0</v>
      </c>
      <c r="P309" s="47">
        <f t="array" ref="P309">SUM(($E309=1)*(P$300=1)*(P$6=$H$301:$H$325)*($F309=$F$301:$F$325))</f>
        <v>0</v>
      </c>
      <c r="Q309" s="47">
        <f t="array" ref="Q309">SUM(($E309=1)*(Q$300=1)*(Q$6=$H$301:$H$325)*($F309=$F$301:$F$325))</f>
        <v>0</v>
      </c>
      <c r="R309" s="47">
        <f t="array" ref="R309">SUM(($E309=1)*(R$300=1)*(R$6=$H$301:$H$325)*($F309=$F$301:$F$325))</f>
        <v>0</v>
      </c>
      <c r="S309" s="47">
        <f t="array" ref="S309">SUM(($E309=1)*(S$300=1)*(S$6=$H$301:$H$325)*($F309=$F$301:$F$325))</f>
        <v>0</v>
      </c>
      <c r="T309" s="47">
        <f t="array" ref="T309">SUM(($E309=1)*(T$300=1)*(T$6=$H$301:$H$325)*($F309=$F$301:$F$325))</f>
        <v>0</v>
      </c>
      <c r="U309" s="47">
        <f t="array" ref="U309">SUM(($E309=1)*(U$300=1)*(U$6=$H$301:$H$325)*($F309=$F$301:$F$325))</f>
        <v>0</v>
      </c>
      <c r="V309" s="47">
        <f t="array" ref="V309">SUM(($E309=1)*(V$300=1)*(V$6=$H$301:$H$325)*($F309=$F$301:$F$325))</f>
        <v>0</v>
      </c>
      <c r="W309" s="47">
        <f t="array" ref="W309">SUM(($E309=1)*(W$300=1)*(W$6=$H$301:$H$325)*($F309=$F$301:$F$325))</f>
        <v>0</v>
      </c>
      <c r="X309" s="47">
        <f t="array" ref="X309">SUM(($E309=1)*(X$300=1)*(X$6=$H$301:$H$325)*($F309=$F$301:$F$325))</f>
        <v>0</v>
      </c>
      <c r="Y309" s="47">
        <f t="array" ref="Y309">SUM(($E309=1)*(Y$300=1)*(Y$6=$H$301:$H$325)*($F309=$F$301:$F$325))</f>
        <v>0</v>
      </c>
      <c r="Z309" s="47">
        <f t="array" ref="Z309">SUM(($E309=1)*(Z$300=1)*(Z$6=$H$301:$H$325)*($F309=$F$301:$F$325))</f>
        <v>0</v>
      </c>
      <c r="AA309" s="47">
        <f t="array" ref="AA309">SUM(($E309=1)*(AA$300=1)*(AA$6=$H$301:$H$325)*($F309=$F$301:$F$325))</f>
        <v>0</v>
      </c>
      <c r="AB309" s="47">
        <f t="array" ref="AB309">SUM(($E309=1)*(AB$300=1)*(AB$6=$H$301:$H$325)*($F309=$F$301:$F$325))</f>
        <v>0</v>
      </c>
      <c r="AC309" s="47">
        <f t="array" ref="AC309">SUM(($E309=1)*(AC$300=1)*(AC$6=$H$301:$H$325)*($F309=$F$301:$F$325))</f>
        <v>0</v>
      </c>
      <c r="AD309" s="47">
        <f t="array" ref="AD309">SUM(($E309=1)*(AD$300=1)*(AD$6=$H$301:$H$325)*($F309=$F$301:$F$325))</f>
        <v>0</v>
      </c>
      <c r="AE309" s="47">
        <f t="array" ref="AE309">SUM(($E309=1)*(AE$300=1)*(AE$6=$H$301:$H$325)*($F309=$F$301:$F$325))</f>
        <v>0</v>
      </c>
      <c r="AF309" s="47">
        <f t="array" ref="AF309">SUM(($E309=1)*(AF$300=1)*(AF$6=$H$301:$H$325)*($F309=$F$301:$F$325))</f>
        <v>0</v>
      </c>
      <c r="AG309" s="47">
        <f t="array" ref="AG309">SUM(($E309=1)*(AG$300=1)*(AG$6=$H$301:$H$325)*($F309=$F$301:$F$325))</f>
        <v>0</v>
      </c>
      <c r="AH309" s="47">
        <f t="array" ref="AH309">SUM(($E309=1)*(AH$300=1)*(AH$6=$H$301:$H$325)*($F309=$F$301:$F$325))</f>
        <v>0</v>
      </c>
      <c r="AI309" s="47">
        <f t="array" ref="AI309">SUM(($E309=1)*(AI$300=1)*(AI$6=$H$301:$H$325)*($F309=$F$301:$F$325))</f>
        <v>0</v>
      </c>
      <c r="AJ309" s="47">
        <f t="array" ref="AJ309">SUM(($E309=1)*(AJ$300=1)*(AJ$6=$H$301:$H$325)*($F309=$F$301:$F$325))</f>
        <v>0</v>
      </c>
    </row>
    <row r="310" spans="5:36" outlineLevel="2" x14ac:dyDescent="0.3">
      <c r="E310" s="33">
        <f t="shared" si="29"/>
        <v>1</v>
      </c>
      <c r="F310" s="70">
        <v>10</v>
      </c>
      <c r="G310" s="71" t="str">
        <f t="shared" si="30"/>
        <v>Huánuco</v>
      </c>
      <c r="H310" s="47">
        <f t="array" ref="H310">IF(E310=0,0,MATCH(MIN(INDEX($L$22:$AJ$46,0,$F310)+(($F310=$F$301:$F$325)+($E$301:$E$325=0))*1000000),INDEX($L$22:$AJ$46,0,$F310)+(($F310=$F$301:$F$325)+($E$301:$E$325=0))*1000000,0))</f>
        <v>5</v>
      </c>
      <c r="L310" s="47">
        <f t="array" ref="L310">SUM(($E310=1)*(L$300=1)*(L$6=$H$301:$H$325)*($F310=$F$301:$F$325))</f>
        <v>0</v>
      </c>
      <c r="M310" s="47">
        <f t="array" ref="M310">SUM(($E310=1)*(M$300=1)*(M$6=$H$301:$H$325)*($F310=$F$301:$F$325))</f>
        <v>0</v>
      </c>
      <c r="N310" s="47">
        <f t="array" ref="N310">SUM(($E310=1)*(N$300=1)*(N$6=$H$301:$H$325)*($F310=$F$301:$F$325))</f>
        <v>0</v>
      </c>
      <c r="O310" s="47">
        <f t="array" ref="O310">SUM(($E310=1)*(O$300=1)*(O$6=$H$301:$H$325)*($F310=$F$301:$F$325))</f>
        <v>0</v>
      </c>
      <c r="P310" s="47">
        <f t="array" ref="P310">SUM(($E310=1)*(P$300=1)*(P$6=$H$301:$H$325)*($F310=$F$301:$F$325))</f>
        <v>1</v>
      </c>
      <c r="Q310" s="47">
        <f t="array" ref="Q310">SUM(($E310=1)*(Q$300=1)*(Q$6=$H$301:$H$325)*($F310=$F$301:$F$325))</f>
        <v>0</v>
      </c>
      <c r="R310" s="47">
        <f t="array" ref="R310">SUM(($E310=1)*(R$300=1)*(R$6=$H$301:$H$325)*($F310=$F$301:$F$325))</f>
        <v>0</v>
      </c>
      <c r="S310" s="47">
        <f t="array" ref="S310">SUM(($E310=1)*(S$300=1)*(S$6=$H$301:$H$325)*($F310=$F$301:$F$325))</f>
        <v>0</v>
      </c>
      <c r="T310" s="47">
        <f t="array" ref="T310">SUM(($E310=1)*(T$300=1)*(T$6=$H$301:$H$325)*($F310=$F$301:$F$325))</f>
        <v>0</v>
      </c>
      <c r="U310" s="47">
        <f t="array" ref="U310">SUM(($E310=1)*(U$300=1)*(U$6=$H$301:$H$325)*($F310=$F$301:$F$325))</f>
        <v>0</v>
      </c>
      <c r="V310" s="47">
        <f t="array" ref="V310">SUM(($E310=1)*(V$300=1)*(V$6=$H$301:$H$325)*($F310=$F$301:$F$325))</f>
        <v>0</v>
      </c>
      <c r="W310" s="47">
        <f t="array" ref="W310">SUM(($E310=1)*(W$300=1)*(W$6=$H$301:$H$325)*($F310=$F$301:$F$325))</f>
        <v>0</v>
      </c>
      <c r="X310" s="47">
        <f t="array" ref="X310">SUM(($E310=1)*(X$300=1)*(X$6=$H$301:$H$325)*($F310=$F$301:$F$325))</f>
        <v>0</v>
      </c>
      <c r="Y310" s="47">
        <f t="array" ref="Y310">SUM(($E310=1)*(Y$300=1)*(Y$6=$H$301:$H$325)*($F310=$F$301:$F$325))</f>
        <v>0</v>
      </c>
      <c r="Z310" s="47">
        <f t="array" ref="Z310">SUM(($E310=1)*(Z$300=1)*(Z$6=$H$301:$H$325)*($F310=$F$301:$F$325))</f>
        <v>0</v>
      </c>
      <c r="AA310" s="47">
        <f t="array" ref="AA310">SUM(($E310=1)*(AA$300=1)*(AA$6=$H$301:$H$325)*($F310=$F$301:$F$325))</f>
        <v>0</v>
      </c>
      <c r="AB310" s="47">
        <f t="array" ref="AB310">SUM(($E310=1)*(AB$300=1)*(AB$6=$H$301:$H$325)*($F310=$F$301:$F$325))</f>
        <v>0</v>
      </c>
      <c r="AC310" s="47">
        <f t="array" ref="AC310">SUM(($E310=1)*(AC$300=1)*(AC$6=$H$301:$H$325)*($F310=$F$301:$F$325))</f>
        <v>0</v>
      </c>
      <c r="AD310" s="47">
        <f t="array" ref="AD310">SUM(($E310=1)*(AD$300=1)*(AD$6=$H$301:$H$325)*($F310=$F$301:$F$325))</f>
        <v>0</v>
      </c>
      <c r="AE310" s="47">
        <f t="array" ref="AE310">SUM(($E310=1)*(AE$300=1)*(AE$6=$H$301:$H$325)*($F310=$F$301:$F$325))</f>
        <v>0</v>
      </c>
      <c r="AF310" s="47">
        <f t="array" ref="AF310">SUM(($E310=1)*(AF$300=1)*(AF$6=$H$301:$H$325)*($F310=$F$301:$F$325))</f>
        <v>0</v>
      </c>
      <c r="AG310" s="47">
        <f t="array" ref="AG310">SUM(($E310=1)*(AG$300=1)*(AG$6=$H$301:$H$325)*($F310=$F$301:$F$325))</f>
        <v>0</v>
      </c>
      <c r="AH310" s="47">
        <f t="array" ref="AH310">SUM(($E310=1)*(AH$300=1)*(AH$6=$H$301:$H$325)*($F310=$F$301:$F$325))</f>
        <v>0</v>
      </c>
      <c r="AI310" s="47">
        <f t="array" ref="AI310">SUM(($E310=1)*(AI$300=1)*(AI$6=$H$301:$H$325)*($F310=$F$301:$F$325))</f>
        <v>0</v>
      </c>
      <c r="AJ310" s="47">
        <f t="array" ref="AJ310">SUM(($E310=1)*(AJ$300=1)*(AJ$6=$H$301:$H$325)*($F310=$F$301:$F$325))</f>
        <v>0</v>
      </c>
    </row>
    <row r="311" spans="5:36" outlineLevel="2" x14ac:dyDescent="0.3">
      <c r="E311" s="33">
        <f t="shared" si="29"/>
        <v>0</v>
      </c>
      <c r="F311" s="70">
        <v>11</v>
      </c>
      <c r="G311" s="71" t="str">
        <f t="shared" si="30"/>
        <v>Ica</v>
      </c>
      <c r="H311" s="47">
        <f t="array" ref="H311">IF(E311=0,0,MATCH(MIN(INDEX($L$22:$AJ$46,0,$F311)+(($F311=$F$301:$F$325)+($E$301:$E$325=0))*1000000),INDEX($L$22:$AJ$46,0,$F311)+(($F311=$F$301:$F$325)+($E$301:$E$325=0))*1000000,0))</f>
        <v>0</v>
      </c>
      <c r="L311" s="47">
        <f t="array" ref="L311">SUM(($E311=1)*(L$300=1)*(L$6=$H$301:$H$325)*($F311=$F$301:$F$325))</f>
        <v>0</v>
      </c>
      <c r="M311" s="47">
        <f t="array" ref="M311">SUM(($E311=1)*(M$300=1)*(M$6=$H$301:$H$325)*($F311=$F$301:$F$325))</f>
        <v>0</v>
      </c>
      <c r="N311" s="47">
        <f t="array" ref="N311">SUM(($E311=1)*(N$300=1)*(N$6=$H$301:$H$325)*($F311=$F$301:$F$325))</f>
        <v>0</v>
      </c>
      <c r="O311" s="47">
        <f t="array" ref="O311">SUM(($E311=1)*(O$300=1)*(O$6=$H$301:$H$325)*($F311=$F$301:$F$325))</f>
        <v>0</v>
      </c>
      <c r="P311" s="47">
        <f t="array" ref="P311">SUM(($E311=1)*(P$300=1)*(P$6=$H$301:$H$325)*($F311=$F$301:$F$325))</f>
        <v>0</v>
      </c>
      <c r="Q311" s="47">
        <f t="array" ref="Q311">SUM(($E311=1)*(Q$300=1)*(Q$6=$H$301:$H$325)*($F311=$F$301:$F$325))</f>
        <v>0</v>
      </c>
      <c r="R311" s="47">
        <f t="array" ref="R311">SUM(($E311=1)*(R$300=1)*(R$6=$H$301:$H$325)*($F311=$F$301:$F$325))</f>
        <v>0</v>
      </c>
      <c r="S311" s="47">
        <f t="array" ref="S311">SUM(($E311=1)*(S$300=1)*(S$6=$H$301:$H$325)*($F311=$F$301:$F$325))</f>
        <v>0</v>
      </c>
      <c r="T311" s="47">
        <f t="array" ref="T311">SUM(($E311=1)*(T$300=1)*(T$6=$H$301:$H$325)*($F311=$F$301:$F$325))</f>
        <v>0</v>
      </c>
      <c r="U311" s="47">
        <f t="array" ref="U311">SUM(($E311=1)*(U$300=1)*(U$6=$H$301:$H$325)*($F311=$F$301:$F$325))</f>
        <v>0</v>
      </c>
      <c r="V311" s="47">
        <f t="array" ref="V311">SUM(($E311=1)*(V$300=1)*(V$6=$H$301:$H$325)*($F311=$F$301:$F$325))</f>
        <v>0</v>
      </c>
      <c r="W311" s="47">
        <f t="array" ref="W311">SUM(($E311=1)*(W$300=1)*(W$6=$H$301:$H$325)*($F311=$F$301:$F$325))</f>
        <v>0</v>
      </c>
      <c r="X311" s="47">
        <f t="array" ref="X311">SUM(($E311=1)*(X$300=1)*(X$6=$H$301:$H$325)*($F311=$F$301:$F$325))</f>
        <v>0</v>
      </c>
      <c r="Y311" s="47">
        <f t="array" ref="Y311">SUM(($E311=1)*(Y$300=1)*(Y$6=$H$301:$H$325)*($F311=$F$301:$F$325))</f>
        <v>0</v>
      </c>
      <c r="Z311" s="47">
        <f t="array" ref="Z311">SUM(($E311=1)*(Z$300=1)*(Z$6=$H$301:$H$325)*($F311=$F$301:$F$325))</f>
        <v>0</v>
      </c>
      <c r="AA311" s="47">
        <f t="array" ref="AA311">SUM(($E311=1)*(AA$300=1)*(AA$6=$H$301:$H$325)*($F311=$F$301:$F$325))</f>
        <v>0</v>
      </c>
      <c r="AB311" s="47">
        <f t="array" ref="AB311">SUM(($E311=1)*(AB$300=1)*(AB$6=$H$301:$H$325)*($F311=$F$301:$F$325))</f>
        <v>0</v>
      </c>
      <c r="AC311" s="47">
        <f t="array" ref="AC311">SUM(($E311=1)*(AC$300=1)*(AC$6=$H$301:$H$325)*($F311=$F$301:$F$325))</f>
        <v>0</v>
      </c>
      <c r="AD311" s="47">
        <f t="array" ref="AD311">SUM(($E311=1)*(AD$300=1)*(AD$6=$H$301:$H$325)*($F311=$F$301:$F$325))</f>
        <v>0</v>
      </c>
      <c r="AE311" s="47">
        <f t="array" ref="AE311">SUM(($E311=1)*(AE$300=1)*(AE$6=$H$301:$H$325)*($F311=$F$301:$F$325))</f>
        <v>0</v>
      </c>
      <c r="AF311" s="47">
        <f t="array" ref="AF311">SUM(($E311=1)*(AF$300=1)*(AF$6=$H$301:$H$325)*($F311=$F$301:$F$325))</f>
        <v>0</v>
      </c>
      <c r="AG311" s="47">
        <f t="array" ref="AG311">SUM(($E311=1)*(AG$300=1)*(AG$6=$H$301:$H$325)*($F311=$F$301:$F$325))</f>
        <v>0</v>
      </c>
      <c r="AH311" s="47">
        <f t="array" ref="AH311">SUM(($E311=1)*(AH$300=1)*(AH$6=$H$301:$H$325)*($F311=$F$301:$F$325))</f>
        <v>0</v>
      </c>
      <c r="AI311" s="47">
        <f t="array" ref="AI311">SUM(($E311=1)*(AI$300=1)*(AI$6=$H$301:$H$325)*($F311=$F$301:$F$325))</f>
        <v>0</v>
      </c>
      <c r="AJ311" s="47">
        <f t="array" ref="AJ311">SUM(($E311=1)*(AJ$300=1)*(AJ$6=$H$301:$H$325)*($F311=$F$301:$F$325))</f>
        <v>0</v>
      </c>
    </row>
    <row r="312" spans="5:36" outlineLevel="2" x14ac:dyDescent="0.3">
      <c r="E312" s="33">
        <f t="shared" si="29"/>
        <v>0</v>
      </c>
      <c r="F312" s="70">
        <v>12</v>
      </c>
      <c r="G312" s="71" t="str">
        <f t="shared" si="30"/>
        <v>Junín</v>
      </c>
      <c r="H312" s="47">
        <f t="array" ref="H312">IF(E312=0,0,MATCH(MIN(INDEX($L$22:$AJ$46,0,$F312)+(($F312=$F$301:$F$325)+($E$301:$E$325=0))*1000000),INDEX($L$22:$AJ$46,0,$F312)+(($F312=$F$301:$F$325)+($E$301:$E$325=0))*1000000,0))</f>
        <v>0</v>
      </c>
      <c r="L312" s="47">
        <f t="array" ref="L312">SUM(($E312=1)*(L$300=1)*(L$6=$H$301:$H$325)*($F312=$F$301:$F$325))</f>
        <v>0</v>
      </c>
      <c r="M312" s="47">
        <f t="array" ref="M312">SUM(($E312=1)*(M$300=1)*(M$6=$H$301:$H$325)*($F312=$F$301:$F$325))</f>
        <v>0</v>
      </c>
      <c r="N312" s="47">
        <f t="array" ref="N312">SUM(($E312=1)*(N$300=1)*(N$6=$H$301:$H$325)*($F312=$F$301:$F$325))</f>
        <v>0</v>
      </c>
      <c r="O312" s="47">
        <f t="array" ref="O312">SUM(($E312=1)*(O$300=1)*(O$6=$H$301:$H$325)*($F312=$F$301:$F$325))</f>
        <v>0</v>
      </c>
      <c r="P312" s="47">
        <f t="array" ref="P312">SUM(($E312=1)*(P$300=1)*(P$6=$H$301:$H$325)*($F312=$F$301:$F$325))</f>
        <v>0</v>
      </c>
      <c r="Q312" s="47">
        <f t="array" ref="Q312">SUM(($E312=1)*(Q$300=1)*(Q$6=$H$301:$H$325)*($F312=$F$301:$F$325))</f>
        <v>0</v>
      </c>
      <c r="R312" s="47">
        <f t="array" ref="R312">SUM(($E312=1)*(R$300=1)*(R$6=$H$301:$H$325)*($F312=$F$301:$F$325))</f>
        <v>0</v>
      </c>
      <c r="S312" s="47">
        <f t="array" ref="S312">SUM(($E312=1)*(S$300=1)*(S$6=$H$301:$H$325)*($F312=$F$301:$F$325))</f>
        <v>0</v>
      </c>
      <c r="T312" s="47">
        <f t="array" ref="T312">SUM(($E312=1)*(T$300=1)*(T$6=$H$301:$H$325)*($F312=$F$301:$F$325))</f>
        <v>0</v>
      </c>
      <c r="U312" s="47">
        <f t="array" ref="U312">SUM(($E312=1)*(U$300=1)*(U$6=$H$301:$H$325)*($F312=$F$301:$F$325))</f>
        <v>0</v>
      </c>
      <c r="V312" s="47">
        <f t="array" ref="V312">SUM(($E312=1)*(V$300=1)*(V$6=$H$301:$H$325)*($F312=$F$301:$F$325))</f>
        <v>0</v>
      </c>
      <c r="W312" s="47">
        <f t="array" ref="W312">SUM(($E312=1)*(W$300=1)*(W$6=$H$301:$H$325)*($F312=$F$301:$F$325))</f>
        <v>0</v>
      </c>
      <c r="X312" s="47">
        <f t="array" ref="X312">SUM(($E312=1)*(X$300=1)*(X$6=$H$301:$H$325)*($F312=$F$301:$F$325))</f>
        <v>0</v>
      </c>
      <c r="Y312" s="47">
        <f t="array" ref="Y312">SUM(($E312=1)*(Y$300=1)*(Y$6=$H$301:$H$325)*($F312=$F$301:$F$325))</f>
        <v>0</v>
      </c>
      <c r="Z312" s="47">
        <f t="array" ref="Z312">SUM(($E312=1)*(Z$300=1)*(Z$6=$H$301:$H$325)*($F312=$F$301:$F$325))</f>
        <v>0</v>
      </c>
      <c r="AA312" s="47">
        <f t="array" ref="AA312">SUM(($E312=1)*(AA$300=1)*(AA$6=$H$301:$H$325)*($F312=$F$301:$F$325))</f>
        <v>0</v>
      </c>
      <c r="AB312" s="47">
        <f t="array" ref="AB312">SUM(($E312=1)*(AB$300=1)*(AB$6=$H$301:$H$325)*($F312=$F$301:$F$325))</f>
        <v>0</v>
      </c>
      <c r="AC312" s="47">
        <f t="array" ref="AC312">SUM(($E312=1)*(AC$300=1)*(AC$6=$H$301:$H$325)*($F312=$F$301:$F$325))</f>
        <v>0</v>
      </c>
      <c r="AD312" s="47">
        <f t="array" ref="AD312">SUM(($E312=1)*(AD$300=1)*(AD$6=$H$301:$H$325)*($F312=$F$301:$F$325))</f>
        <v>0</v>
      </c>
      <c r="AE312" s="47">
        <f t="array" ref="AE312">SUM(($E312=1)*(AE$300=1)*(AE$6=$H$301:$H$325)*($F312=$F$301:$F$325))</f>
        <v>0</v>
      </c>
      <c r="AF312" s="47">
        <f t="array" ref="AF312">SUM(($E312=1)*(AF$300=1)*(AF$6=$H$301:$H$325)*($F312=$F$301:$F$325))</f>
        <v>0</v>
      </c>
      <c r="AG312" s="47">
        <f t="array" ref="AG312">SUM(($E312=1)*(AG$300=1)*(AG$6=$H$301:$H$325)*($F312=$F$301:$F$325))</f>
        <v>0</v>
      </c>
      <c r="AH312" s="47">
        <f t="array" ref="AH312">SUM(($E312=1)*(AH$300=1)*(AH$6=$H$301:$H$325)*($F312=$F$301:$F$325))</f>
        <v>0</v>
      </c>
      <c r="AI312" s="47">
        <f t="array" ref="AI312">SUM(($E312=1)*(AI$300=1)*(AI$6=$H$301:$H$325)*($F312=$F$301:$F$325))</f>
        <v>0</v>
      </c>
      <c r="AJ312" s="47">
        <f t="array" ref="AJ312">SUM(($E312=1)*(AJ$300=1)*(AJ$6=$H$301:$H$325)*($F312=$F$301:$F$325))</f>
        <v>0</v>
      </c>
    </row>
    <row r="313" spans="5:36" outlineLevel="2" x14ac:dyDescent="0.3">
      <c r="E313" s="33">
        <f t="shared" si="29"/>
        <v>0</v>
      </c>
      <c r="F313" s="70">
        <v>13</v>
      </c>
      <c r="G313" s="71" t="str">
        <f t="shared" si="30"/>
        <v>La Libertad</v>
      </c>
      <c r="H313" s="47">
        <f t="array" ref="H313">IF(E313=0,0,MATCH(MIN(INDEX($L$22:$AJ$46,0,$F313)+(($F313=$F$301:$F$325)+($E$301:$E$325=0))*1000000),INDEX($L$22:$AJ$46,0,$F313)+(($F313=$F$301:$F$325)+($E$301:$E$325=0))*1000000,0))</f>
        <v>0</v>
      </c>
      <c r="L313" s="47">
        <f t="array" ref="L313">SUM(($E313=1)*(L$300=1)*(L$6=$H$301:$H$325)*($F313=$F$301:$F$325))</f>
        <v>0</v>
      </c>
      <c r="M313" s="47">
        <f t="array" ref="M313">SUM(($E313=1)*(M$300=1)*(M$6=$H$301:$H$325)*($F313=$F$301:$F$325))</f>
        <v>0</v>
      </c>
      <c r="N313" s="47">
        <f t="array" ref="N313">SUM(($E313=1)*(N$300=1)*(N$6=$H$301:$H$325)*($F313=$F$301:$F$325))</f>
        <v>0</v>
      </c>
      <c r="O313" s="47">
        <f t="array" ref="O313">SUM(($E313=1)*(O$300=1)*(O$6=$H$301:$H$325)*($F313=$F$301:$F$325))</f>
        <v>0</v>
      </c>
      <c r="P313" s="47">
        <f t="array" ref="P313">SUM(($E313=1)*(P$300=1)*(P$6=$H$301:$H$325)*($F313=$F$301:$F$325))</f>
        <v>0</v>
      </c>
      <c r="Q313" s="47">
        <f t="array" ref="Q313">SUM(($E313=1)*(Q$300=1)*(Q$6=$H$301:$H$325)*($F313=$F$301:$F$325))</f>
        <v>0</v>
      </c>
      <c r="R313" s="47">
        <f t="array" ref="R313">SUM(($E313=1)*(R$300=1)*(R$6=$H$301:$H$325)*($F313=$F$301:$F$325))</f>
        <v>0</v>
      </c>
      <c r="S313" s="47">
        <f t="array" ref="S313">SUM(($E313=1)*(S$300=1)*(S$6=$H$301:$H$325)*($F313=$F$301:$F$325))</f>
        <v>0</v>
      </c>
      <c r="T313" s="47">
        <f t="array" ref="T313">SUM(($E313=1)*(T$300=1)*(T$6=$H$301:$H$325)*($F313=$F$301:$F$325))</f>
        <v>0</v>
      </c>
      <c r="U313" s="47">
        <f t="array" ref="U313">SUM(($E313=1)*(U$300=1)*(U$6=$H$301:$H$325)*($F313=$F$301:$F$325))</f>
        <v>0</v>
      </c>
      <c r="V313" s="47">
        <f t="array" ref="V313">SUM(($E313=1)*(V$300=1)*(V$6=$H$301:$H$325)*($F313=$F$301:$F$325))</f>
        <v>0</v>
      </c>
      <c r="W313" s="47">
        <f t="array" ref="W313">SUM(($E313=1)*(W$300=1)*(W$6=$H$301:$H$325)*($F313=$F$301:$F$325))</f>
        <v>0</v>
      </c>
      <c r="X313" s="47">
        <f t="array" ref="X313">SUM(($E313=1)*(X$300=1)*(X$6=$H$301:$H$325)*($F313=$F$301:$F$325))</f>
        <v>0</v>
      </c>
      <c r="Y313" s="47">
        <f t="array" ref="Y313">SUM(($E313=1)*(Y$300=1)*(Y$6=$H$301:$H$325)*($F313=$F$301:$F$325))</f>
        <v>0</v>
      </c>
      <c r="Z313" s="47">
        <f t="array" ref="Z313">SUM(($E313=1)*(Z$300=1)*(Z$6=$H$301:$H$325)*($F313=$F$301:$F$325))</f>
        <v>0</v>
      </c>
      <c r="AA313" s="47">
        <f t="array" ref="AA313">SUM(($E313=1)*(AA$300=1)*(AA$6=$H$301:$H$325)*($F313=$F$301:$F$325))</f>
        <v>0</v>
      </c>
      <c r="AB313" s="47">
        <f t="array" ref="AB313">SUM(($E313=1)*(AB$300=1)*(AB$6=$H$301:$H$325)*($F313=$F$301:$F$325))</f>
        <v>0</v>
      </c>
      <c r="AC313" s="47">
        <f t="array" ref="AC313">SUM(($E313=1)*(AC$300=1)*(AC$6=$H$301:$H$325)*($F313=$F$301:$F$325))</f>
        <v>0</v>
      </c>
      <c r="AD313" s="47">
        <f t="array" ref="AD313">SUM(($E313=1)*(AD$300=1)*(AD$6=$H$301:$H$325)*($F313=$F$301:$F$325))</f>
        <v>0</v>
      </c>
      <c r="AE313" s="47">
        <f t="array" ref="AE313">SUM(($E313=1)*(AE$300=1)*(AE$6=$H$301:$H$325)*($F313=$F$301:$F$325))</f>
        <v>0</v>
      </c>
      <c r="AF313" s="47">
        <f t="array" ref="AF313">SUM(($E313=1)*(AF$300=1)*(AF$6=$H$301:$H$325)*($F313=$F$301:$F$325))</f>
        <v>0</v>
      </c>
      <c r="AG313" s="47">
        <f t="array" ref="AG313">SUM(($E313=1)*(AG$300=1)*(AG$6=$H$301:$H$325)*($F313=$F$301:$F$325))</f>
        <v>0</v>
      </c>
      <c r="AH313" s="47">
        <f t="array" ref="AH313">SUM(($E313=1)*(AH$300=1)*(AH$6=$H$301:$H$325)*($F313=$F$301:$F$325))</f>
        <v>0</v>
      </c>
      <c r="AI313" s="47">
        <f t="array" ref="AI313">SUM(($E313=1)*(AI$300=1)*(AI$6=$H$301:$H$325)*($F313=$F$301:$F$325))</f>
        <v>0</v>
      </c>
      <c r="AJ313" s="47">
        <f t="array" ref="AJ313">SUM(($E313=1)*(AJ$300=1)*(AJ$6=$H$301:$H$325)*($F313=$F$301:$F$325))</f>
        <v>0</v>
      </c>
    </row>
    <row r="314" spans="5:36" outlineLevel="2" x14ac:dyDescent="0.3">
      <c r="E314" s="33">
        <f t="shared" si="29"/>
        <v>0</v>
      </c>
      <c r="F314" s="70">
        <v>14</v>
      </c>
      <c r="G314" s="71" t="str">
        <f t="shared" si="30"/>
        <v>Lambayeque</v>
      </c>
      <c r="H314" s="47">
        <f t="array" ref="H314">IF(E314=0,0,MATCH(MIN(INDEX($L$22:$AJ$46,0,$F314)+(($F314=$F$301:$F$325)+($E$301:$E$325=0))*1000000),INDEX($L$22:$AJ$46,0,$F314)+(($F314=$F$301:$F$325)+($E$301:$E$325=0))*1000000,0))</f>
        <v>0</v>
      </c>
      <c r="L314" s="47">
        <f t="array" ref="L314">SUM(($E314=1)*(L$300=1)*(L$6=$H$301:$H$325)*($F314=$F$301:$F$325))</f>
        <v>0</v>
      </c>
      <c r="M314" s="47">
        <f t="array" ref="M314">SUM(($E314=1)*(M$300=1)*(M$6=$H$301:$H$325)*($F314=$F$301:$F$325))</f>
        <v>0</v>
      </c>
      <c r="N314" s="47">
        <f t="array" ref="N314">SUM(($E314=1)*(N$300=1)*(N$6=$H$301:$H$325)*($F314=$F$301:$F$325))</f>
        <v>0</v>
      </c>
      <c r="O314" s="47">
        <f t="array" ref="O314">SUM(($E314=1)*(O$300=1)*(O$6=$H$301:$H$325)*($F314=$F$301:$F$325))</f>
        <v>0</v>
      </c>
      <c r="P314" s="47">
        <f t="array" ref="P314">SUM(($E314=1)*(P$300=1)*(P$6=$H$301:$H$325)*($F314=$F$301:$F$325))</f>
        <v>0</v>
      </c>
      <c r="Q314" s="47">
        <f t="array" ref="Q314">SUM(($E314=1)*(Q$300=1)*(Q$6=$H$301:$H$325)*($F314=$F$301:$F$325))</f>
        <v>0</v>
      </c>
      <c r="R314" s="47">
        <f t="array" ref="R314">SUM(($E314=1)*(R$300=1)*(R$6=$H$301:$H$325)*($F314=$F$301:$F$325))</f>
        <v>0</v>
      </c>
      <c r="S314" s="47">
        <f t="array" ref="S314">SUM(($E314=1)*(S$300=1)*(S$6=$H$301:$H$325)*($F314=$F$301:$F$325))</f>
        <v>0</v>
      </c>
      <c r="T314" s="47">
        <f t="array" ref="T314">SUM(($E314=1)*(T$300=1)*(T$6=$H$301:$H$325)*($F314=$F$301:$F$325))</f>
        <v>0</v>
      </c>
      <c r="U314" s="47">
        <f t="array" ref="U314">SUM(($E314=1)*(U$300=1)*(U$6=$H$301:$H$325)*($F314=$F$301:$F$325))</f>
        <v>0</v>
      </c>
      <c r="V314" s="47">
        <f t="array" ref="V314">SUM(($E314=1)*(V$300=1)*(V$6=$H$301:$H$325)*($F314=$F$301:$F$325))</f>
        <v>0</v>
      </c>
      <c r="W314" s="47">
        <f t="array" ref="W314">SUM(($E314=1)*(W$300=1)*(W$6=$H$301:$H$325)*($F314=$F$301:$F$325))</f>
        <v>0</v>
      </c>
      <c r="X314" s="47">
        <f t="array" ref="X314">SUM(($E314=1)*(X$300=1)*(X$6=$H$301:$H$325)*($F314=$F$301:$F$325))</f>
        <v>0</v>
      </c>
      <c r="Y314" s="47">
        <f t="array" ref="Y314">SUM(($E314=1)*(Y$300=1)*(Y$6=$H$301:$H$325)*($F314=$F$301:$F$325))</f>
        <v>0</v>
      </c>
      <c r="Z314" s="47">
        <f t="array" ref="Z314">SUM(($E314=1)*(Z$300=1)*(Z$6=$H$301:$H$325)*($F314=$F$301:$F$325))</f>
        <v>0</v>
      </c>
      <c r="AA314" s="47">
        <f t="array" ref="AA314">SUM(($E314=1)*(AA$300=1)*(AA$6=$H$301:$H$325)*($F314=$F$301:$F$325))</f>
        <v>0</v>
      </c>
      <c r="AB314" s="47">
        <f t="array" ref="AB314">SUM(($E314=1)*(AB$300=1)*(AB$6=$H$301:$H$325)*($F314=$F$301:$F$325))</f>
        <v>0</v>
      </c>
      <c r="AC314" s="47">
        <f t="array" ref="AC314">SUM(($E314=1)*(AC$300=1)*(AC$6=$H$301:$H$325)*($F314=$F$301:$F$325))</f>
        <v>0</v>
      </c>
      <c r="AD314" s="47">
        <f t="array" ref="AD314">SUM(($E314=1)*(AD$300=1)*(AD$6=$H$301:$H$325)*($F314=$F$301:$F$325))</f>
        <v>0</v>
      </c>
      <c r="AE314" s="47">
        <f t="array" ref="AE314">SUM(($E314=1)*(AE$300=1)*(AE$6=$H$301:$H$325)*($F314=$F$301:$F$325))</f>
        <v>0</v>
      </c>
      <c r="AF314" s="47">
        <f t="array" ref="AF314">SUM(($E314=1)*(AF$300=1)*(AF$6=$H$301:$H$325)*($F314=$F$301:$F$325))</f>
        <v>0</v>
      </c>
      <c r="AG314" s="47">
        <f t="array" ref="AG314">SUM(($E314=1)*(AG$300=1)*(AG$6=$H$301:$H$325)*($F314=$F$301:$F$325))</f>
        <v>0</v>
      </c>
      <c r="AH314" s="47">
        <f t="array" ref="AH314">SUM(($E314=1)*(AH$300=1)*(AH$6=$H$301:$H$325)*($F314=$F$301:$F$325))</f>
        <v>0</v>
      </c>
      <c r="AI314" s="47">
        <f t="array" ref="AI314">SUM(($E314=1)*(AI$300=1)*(AI$6=$H$301:$H$325)*($F314=$F$301:$F$325))</f>
        <v>0</v>
      </c>
      <c r="AJ314" s="47">
        <f t="array" ref="AJ314">SUM(($E314=1)*(AJ$300=1)*(AJ$6=$H$301:$H$325)*($F314=$F$301:$F$325))</f>
        <v>0</v>
      </c>
    </row>
    <row r="315" spans="5:36" outlineLevel="2" x14ac:dyDescent="0.3">
      <c r="E315" s="33">
        <f t="shared" si="29"/>
        <v>0</v>
      </c>
      <c r="F315" s="70">
        <v>15</v>
      </c>
      <c r="G315" s="71" t="str">
        <f t="shared" si="30"/>
        <v>Lima</v>
      </c>
      <c r="H315" s="47">
        <f t="array" ref="H315">IF(E315=0,0,MATCH(MIN(INDEX($L$22:$AJ$46,0,$F315)+(($F315=$F$301:$F$325)+($E$301:$E$325=0))*1000000),INDEX($L$22:$AJ$46,0,$F315)+(($F315=$F$301:$F$325)+($E$301:$E$325=0))*1000000,0))</f>
        <v>0</v>
      </c>
      <c r="L315" s="47">
        <f t="array" ref="L315">SUM(($E315=1)*(L$300=1)*(L$6=$H$301:$H$325)*($F315=$F$301:$F$325))</f>
        <v>0</v>
      </c>
      <c r="M315" s="47">
        <f t="array" ref="M315">SUM(($E315=1)*(M$300=1)*(M$6=$H$301:$H$325)*($F315=$F$301:$F$325))</f>
        <v>0</v>
      </c>
      <c r="N315" s="47">
        <f t="array" ref="N315">SUM(($E315=1)*(N$300=1)*(N$6=$H$301:$H$325)*($F315=$F$301:$F$325))</f>
        <v>0</v>
      </c>
      <c r="O315" s="47">
        <f t="array" ref="O315">SUM(($E315=1)*(O$300=1)*(O$6=$H$301:$H$325)*($F315=$F$301:$F$325))</f>
        <v>0</v>
      </c>
      <c r="P315" s="47">
        <f t="array" ref="P315">SUM(($E315=1)*(P$300=1)*(P$6=$H$301:$H$325)*($F315=$F$301:$F$325))</f>
        <v>0</v>
      </c>
      <c r="Q315" s="47">
        <f t="array" ref="Q315">SUM(($E315=1)*(Q$300=1)*(Q$6=$H$301:$H$325)*($F315=$F$301:$F$325))</f>
        <v>0</v>
      </c>
      <c r="R315" s="47">
        <f t="array" ref="R315">SUM(($E315=1)*(R$300=1)*(R$6=$H$301:$H$325)*($F315=$F$301:$F$325))</f>
        <v>0</v>
      </c>
      <c r="S315" s="47">
        <f t="array" ref="S315">SUM(($E315=1)*(S$300=1)*(S$6=$H$301:$H$325)*($F315=$F$301:$F$325))</f>
        <v>0</v>
      </c>
      <c r="T315" s="47">
        <f t="array" ref="T315">SUM(($E315=1)*(T$300=1)*(T$6=$H$301:$H$325)*($F315=$F$301:$F$325))</f>
        <v>0</v>
      </c>
      <c r="U315" s="47">
        <f t="array" ref="U315">SUM(($E315=1)*(U$300=1)*(U$6=$H$301:$H$325)*($F315=$F$301:$F$325))</f>
        <v>0</v>
      </c>
      <c r="V315" s="47">
        <f t="array" ref="V315">SUM(($E315=1)*(V$300=1)*(V$6=$H$301:$H$325)*($F315=$F$301:$F$325))</f>
        <v>0</v>
      </c>
      <c r="W315" s="47">
        <f t="array" ref="W315">SUM(($E315=1)*(W$300=1)*(W$6=$H$301:$H$325)*($F315=$F$301:$F$325))</f>
        <v>0</v>
      </c>
      <c r="X315" s="47">
        <f t="array" ref="X315">SUM(($E315=1)*(X$300=1)*(X$6=$H$301:$H$325)*($F315=$F$301:$F$325))</f>
        <v>0</v>
      </c>
      <c r="Y315" s="47">
        <f t="array" ref="Y315">SUM(($E315=1)*(Y$300=1)*(Y$6=$H$301:$H$325)*($F315=$F$301:$F$325))</f>
        <v>0</v>
      </c>
      <c r="Z315" s="47">
        <f t="array" ref="Z315">SUM(($E315=1)*(Z$300=1)*(Z$6=$H$301:$H$325)*($F315=$F$301:$F$325))</f>
        <v>0</v>
      </c>
      <c r="AA315" s="47">
        <f t="array" ref="AA315">SUM(($E315=1)*(AA$300=1)*(AA$6=$H$301:$H$325)*($F315=$F$301:$F$325))</f>
        <v>0</v>
      </c>
      <c r="AB315" s="47">
        <f t="array" ref="AB315">SUM(($E315=1)*(AB$300=1)*(AB$6=$H$301:$H$325)*($F315=$F$301:$F$325))</f>
        <v>0</v>
      </c>
      <c r="AC315" s="47">
        <f t="array" ref="AC315">SUM(($E315=1)*(AC$300=1)*(AC$6=$H$301:$H$325)*($F315=$F$301:$F$325))</f>
        <v>0</v>
      </c>
      <c r="AD315" s="47">
        <f t="array" ref="AD315">SUM(($E315=1)*(AD$300=1)*(AD$6=$H$301:$H$325)*($F315=$F$301:$F$325))</f>
        <v>0</v>
      </c>
      <c r="AE315" s="47">
        <f t="array" ref="AE315">SUM(($E315=1)*(AE$300=1)*(AE$6=$H$301:$H$325)*($F315=$F$301:$F$325))</f>
        <v>0</v>
      </c>
      <c r="AF315" s="47">
        <f t="array" ref="AF315">SUM(($E315=1)*(AF$300=1)*(AF$6=$H$301:$H$325)*($F315=$F$301:$F$325))</f>
        <v>0</v>
      </c>
      <c r="AG315" s="47">
        <f t="array" ref="AG315">SUM(($E315=1)*(AG$300=1)*(AG$6=$H$301:$H$325)*($F315=$F$301:$F$325))</f>
        <v>0</v>
      </c>
      <c r="AH315" s="47">
        <f t="array" ref="AH315">SUM(($E315=1)*(AH$300=1)*(AH$6=$H$301:$H$325)*($F315=$F$301:$F$325))</f>
        <v>0</v>
      </c>
      <c r="AI315" s="47">
        <f t="array" ref="AI315">SUM(($E315=1)*(AI$300=1)*(AI$6=$H$301:$H$325)*($F315=$F$301:$F$325))</f>
        <v>0</v>
      </c>
      <c r="AJ315" s="47">
        <f t="array" ref="AJ315">SUM(($E315=1)*(AJ$300=1)*(AJ$6=$H$301:$H$325)*($F315=$F$301:$F$325))</f>
        <v>0</v>
      </c>
    </row>
    <row r="316" spans="5:36" outlineLevel="2" x14ac:dyDescent="0.3">
      <c r="E316" s="33">
        <f t="shared" si="29"/>
        <v>1</v>
      </c>
      <c r="F316" s="70">
        <v>16</v>
      </c>
      <c r="G316" s="71" t="str">
        <f t="shared" si="30"/>
        <v>Loreto</v>
      </c>
      <c r="H316" s="47">
        <f t="array" ref="H316">IF(E316=0,0,MATCH(MIN(INDEX($L$22:$AJ$46,0,$F316)+(($F316=$F$301:$F$325)+($E$301:$E$325=0))*1000000),INDEX($L$22:$AJ$46,0,$F316)+(($F316=$F$301:$F$325)+($E$301:$E$325=0))*1000000,0))</f>
        <v>10</v>
      </c>
      <c r="L316" s="47">
        <f t="array" ref="L316">SUM(($E316=1)*(L$300=1)*(L$6=$H$301:$H$325)*($F316=$F$301:$F$325))</f>
        <v>0</v>
      </c>
      <c r="M316" s="47">
        <f t="array" ref="M316">SUM(($E316=1)*(M$300=1)*(M$6=$H$301:$H$325)*($F316=$F$301:$F$325))</f>
        <v>0</v>
      </c>
      <c r="N316" s="47">
        <f t="array" ref="N316">SUM(($E316=1)*(N$300=1)*(N$6=$H$301:$H$325)*($F316=$F$301:$F$325))</f>
        <v>0</v>
      </c>
      <c r="O316" s="47">
        <f t="array" ref="O316">SUM(($E316=1)*(O$300=1)*(O$6=$H$301:$H$325)*($F316=$F$301:$F$325))</f>
        <v>0</v>
      </c>
      <c r="P316" s="47">
        <f t="array" ref="P316">SUM(($E316=1)*(P$300=1)*(P$6=$H$301:$H$325)*($F316=$F$301:$F$325))</f>
        <v>0</v>
      </c>
      <c r="Q316" s="47">
        <f t="array" ref="Q316">SUM(($E316=1)*(Q$300=1)*(Q$6=$H$301:$H$325)*($F316=$F$301:$F$325))</f>
        <v>0</v>
      </c>
      <c r="R316" s="47">
        <f t="array" ref="R316">SUM(($E316=1)*(R$300=1)*(R$6=$H$301:$H$325)*($F316=$F$301:$F$325))</f>
        <v>0</v>
      </c>
      <c r="S316" s="47">
        <f t="array" ref="S316">SUM(($E316=1)*(S$300=1)*(S$6=$H$301:$H$325)*($F316=$F$301:$F$325))</f>
        <v>0</v>
      </c>
      <c r="T316" s="47">
        <f t="array" ref="T316">SUM(($E316=1)*(T$300=1)*(T$6=$H$301:$H$325)*($F316=$F$301:$F$325))</f>
        <v>0</v>
      </c>
      <c r="U316" s="47">
        <f t="array" ref="U316">SUM(($E316=1)*(U$300=1)*(U$6=$H$301:$H$325)*($F316=$F$301:$F$325))</f>
        <v>1</v>
      </c>
      <c r="V316" s="47">
        <f t="array" ref="V316">SUM(($E316=1)*(V$300=1)*(V$6=$H$301:$H$325)*($F316=$F$301:$F$325))</f>
        <v>0</v>
      </c>
      <c r="W316" s="47">
        <f t="array" ref="W316">SUM(($E316=1)*(W$300=1)*(W$6=$H$301:$H$325)*($F316=$F$301:$F$325))</f>
        <v>0</v>
      </c>
      <c r="X316" s="47">
        <f t="array" ref="X316">SUM(($E316=1)*(X$300=1)*(X$6=$H$301:$H$325)*($F316=$F$301:$F$325))</f>
        <v>0</v>
      </c>
      <c r="Y316" s="47">
        <f t="array" ref="Y316">SUM(($E316=1)*(Y$300=1)*(Y$6=$H$301:$H$325)*($F316=$F$301:$F$325))</f>
        <v>0</v>
      </c>
      <c r="Z316" s="47">
        <f t="array" ref="Z316">SUM(($E316=1)*(Z$300=1)*(Z$6=$H$301:$H$325)*($F316=$F$301:$F$325))</f>
        <v>0</v>
      </c>
      <c r="AA316" s="47">
        <f t="array" ref="AA316">SUM(($E316=1)*(AA$300=1)*(AA$6=$H$301:$H$325)*($F316=$F$301:$F$325))</f>
        <v>0</v>
      </c>
      <c r="AB316" s="47">
        <f t="array" ref="AB316">SUM(($E316=1)*(AB$300=1)*(AB$6=$H$301:$H$325)*($F316=$F$301:$F$325))</f>
        <v>0</v>
      </c>
      <c r="AC316" s="47">
        <f t="array" ref="AC316">SUM(($E316=1)*(AC$300=1)*(AC$6=$H$301:$H$325)*($F316=$F$301:$F$325))</f>
        <v>0</v>
      </c>
      <c r="AD316" s="47">
        <f t="array" ref="AD316">SUM(($E316=1)*(AD$300=1)*(AD$6=$H$301:$H$325)*($F316=$F$301:$F$325))</f>
        <v>0</v>
      </c>
      <c r="AE316" s="47">
        <f t="array" ref="AE316">SUM(($E316=1)*(AE$300=1)*(AE$6=$H$301:$H$325)*($F316=$F$301:$F$325))</f>
        <v>0</v>
      </c>
      <c r="AF316" s="47">
        <f t="array" ref="AF316">SUM(($E316=1)*(AF$300=1)*(AF$6=$H$301:$H$325)*($F316=$F$301:$F$325))</f>
        <v>0</v>
      </c>
      <c r="AG316" s="47">
        <f t="array" ref="AG316">SUM(($E316=1)*(AG$300=1)*(AG$6=$H$301:$H$325)*($F316=$F$301:$F$325))</f>
        <v>0</v>
      </c>
      <c r="AH316" s="47">
        <f t="array" ref="AH316">SUM(($E316=1)*(AH$300=1)*(AH$6=$H$301:$H$325)*($F316=$F$301:$F$325))</f>
        <v>0</v>
      </c>
      <c r="AI316" s="47">
        <f t="array" ref="AI316">SUM(($E316=1)*(AI$300=1)*(AI$6=$H$301:$H$325)*($F316=$F$301:$F$325))</f>
        <v>0</v>
      </c>
      <c r="AJ316" s="47">
        <f t="array" ref="AJ316">SUM(($E316=1)*(AJ$300=1)*(AJ$6=$H$301:$H$325)*($F316=$F$301:$F$325))</f>
        <v>0</v>
      </c>
    </row>
    <row r="317" spans="5:36" outlineLevel="2" x14ac:dyDescent="0.3">
      <c r="E317" s="33">
        <f t="shared" si="29"/>
        <v>0</v>
      </c>
      <c r="F317" s="70">
        <v>17</v>
      </c>
      <c r="G317" s="71" t="str">
        <f t="shared" si="30"/>
        <v>Madre de Dios</v>
      </c>
      <c r="H317" s="47">
        <f t="array" ref="H317">IF(E317=0,0,MATCH(MIN(INDEX($L$22:$AJ$46,0,$F317)+(($F317=$F$301:$F$325)+($E$301:$E$325=0))*1000000),INDEX($L$22:$AJ$46,0,$F317)+(($F317=$F$301:$F$325)+($E$301:$E$325=0))*1000000,0))</f>
        <v>0</v>
      </c>
      <c r="L317" s="47">
        <f t="array" ref="L317">SUM(($E317=1)*(L$300=1)*(L$6=$H$301:$H$325)*($F317=$F$301:$F$325))</f>
        <v>0</v>
      </c>
      <c r="M317" s="47">
        <f t="array" ref="M317">SUM(($E317=1)*(M$300=1)*(M$6=$H$301:$H$325)*($F317=$F$301:$F$325))</f>
        <v>0</v>
      </c>
      <c r="N317" s="47">
        <f t="array" ref="N317">SUM(($E317=1)*(N$300=1)*(N$6=$H$301:$H$325)*($F317=$F$301:$F$325))</f>
        <v>0</v>
      </c>
      <c r="O317" s="47">
        <f t="array" ref="O317">SUM(($E317=1)*(O$300=1)*(O$6=$H$301:$H$325)*($F317=$F$301:$F$325))</f>
        <v>0</v>
      </c>
      <c r="P317" s="47">
        <f t="array" ref="P317">SUM(($E317=1)*(P$300=1)*(P$6=$H$301:$H$325)*($F317=$F$301:$F$325))</f>
        <v>0</v>
      </c>
      <c r="Q317" s="47">
        <f t="array" ref="Q317">SUM(($E317=1)*(Q$300=1)*(Q$6=$H$301:$H$325)*($F317=$F$301:$F$325))</f>
        <v>0</v>
      </c>
      <c r="R317" s="47">
        <f t="array" ref="R317">SUM(($E317=1)*(R$300=1)*(R$6=$H$301:$H$325)*($F317=$F$301:$F$325))</f>
        <v>0</v>
      </c>
      <c r="S317" s="47">
        <f t="array" ref="S317">SUM(($E317=1)*(S$300=1)*(S$6=$H$301:$H$325)*($F317=$F$301:$F$325))</f>
        <v>0</v>
      </c>
      <c r="T317" s="47">
        <f t="array" ref="T317">SUM(($E317=1)*(T$300=1)*(T$6=$H$301:$H$325)*($F317=$F$301:$F$325))</f>
        <v>0</v>
      </c>
      <c r="U317" s="47">
        <f t="array" ref="U317">SUM(($E317=1)*(U$300=1)*(U$6=$H$301:$H$325)*($F317=$F$301:$F$325))</f>
        <v>0</v>
      </c>
      <c r="V317" s="47">
        <f t="array" ref="V317">SUM(($E317=1)*(V$300=1)*(V$6=$H$301:$H$325)*($F317=$F$301:$F$325))</f>
        <v>0</v>
      </c>
      <c r="W317" s="47">
        <f t="array" ref="W317">SUM(($E317=1)*(W$300=1)*(W$6=$H$301:$H$325)*($F317=$F$301:$F$325))</f>
        <v>0</v>
      </c>
      <c r="X317" s="47">
        <f t="array" ref="X317">SUM(($E317=1)*(X$300=1)*(X$6=$H$301:$H$325)*($F317=$F$301:$F$325))</f>
        <v>0</v>
      </c>
      <c r="Y317" s="47">
        <f t="array" ref="Y317">SUM(($E317=1)*(Y$300=1)*(Y$6=$H$301:$H$325)*($F317=$F$301:$F$325))</f>
        <v>0</v>
      </c>
      <c r="Z317" s="47">
        <f t="array" ref="Z317">SUM(($E317=1)*(Z$300=1)*(Z$6=$H$301:$H$325)*($F317=$F$301:$F$325))</f>
        <v>0</v>
      </c>
      <c r="AA317" s="47">
        <f t="array" ref="AA317">SUM(($E317=1)*(AA$300=1)*(AA$6=$H$301:$H$325)*($F317=$F$301:$F$325))</f>
        <v>0</v>
      </c>
      <c r="AB317" s="47">
        <f t="array" ref="AB317">SUM(($E317=1)*(AB$300=1)*(AB$6=$H$301:$H$325)*($F317=$F$301:$F$325))</f>
        <v>0</v>
      </c>
      <c r="AC317" s="47">
        <f t="array" ref="AC317">SUM(($E317=1)*(AC$300=1)*(AC$6=$H$301:$H$325)*($F317=$F$301:$F$325))</f>
        <v>0</v>
      </c>
      <c r="AD317" s="47">
        <f t="array" ref="AD317">SUM(($E317=1)*(AD$300=1)*(AD$6=$H$301:$H$325)*($F317=$F$301:$F$325))</f>
        <v>0</v>
      </c>
      <c r="AE317" s="47">
        <f t="array" ref="AE317">SUM(($E317=1)*(AE$300=1)*(AE$6=$H$301:$H$325)*($F317=$F$301:$F$325))</f>
        <v>0</v>
      </c>
      <c r="AF317" s="47">
        <f t="array" ref="AF317">SUM(($E317=1)*(AF$300=1)*(AF$6=$H$301:$H$325)*($F317=$F$301:$F$325))</f>
        <v>0</v>
      </c>
      <c r="AG317" s="47">
        <f t="array" ref="AG317">SUM(($E317=1)*(AG$300=1)*(AG$6=$H$301:$H$325)*($F317=$F$301:$F$325))</f>
        <v>0</v>
      </c>
      <c r="AH317" s="47">
        <f t="array" ref="AH317">SUM(($E317=1)*(AH$300=1)*(AH$6=$H$301:$H$325)*($F317=$F$301:$F$325))</f>
        <v>0</v>
      </c>
      <c r="AI317" s="47">
        <f t="array" ref="AI317">SUM(($E317=1)*(AI$300=1)*(AI$6=$H$301:$H$325)*($F317=$F$301:$F$325))</f>
        <v>0</v>
      </c>
      <c r="AJ317" s="47">
        <f t="array" ref="AJ317">SUM(($E317=1)*(AJ$300=1)*(AJ$6=$H$301:$H$325)*($F317=$F$301:$F$325))</f>
        <v>0</v>
      </c>
    </row>
    <row r="318" spans="5:36" outlineLevel="2" x14ac:dyDescent="0.3">
      <c r="E318" s="33">
        <f t="shared" si="29"/>
        <v>0</v>
      </c>
      <c r="F318" s="70">
        <v>18</v>
      </c>
      <c r="G318" s="71" t="str">
        <f t="shared" si="30"/>
        <v>Moquegua</v>
      </c>
      <c r="H318" s="47">
        <f t="array" ref="H318">IF(E318=0,0,MATCH(MIN(INDEX($L$22:$AJ$46,0,$F318)+(($F318=$F$301:$F$325)+($E$301:$E$325=0))*1000000),INDEX($L$22:$AJ$46,0,$F318)+(($F318=$F$301:$F$325)+($E$301:$E$325=0))*1000000,0))</f>
        <v>0</v>
      </c>
      <c r="L318" s="47">
        <f t="array" ref="L318">SUM(($E318=1)*(L$300=1)*(L$6=$H$301:$H$325)*($F318=$F$301:$F$325))</f>
        <v>0</v>
      </c>
      <c r="M318" s="47">
        <f t="array" ref="M318">SUM(($E318=1)*(M$300=1)*(M$6=$H$301:$H$325)*($F318=$F$301:$F$325))</f>
        <v>0</v>
      </c>
      <c r="N318" s="47">
        <f t="array" ref="N318">SUM(($E318=1)*(N$300=1)*(N$6=$H$301:$H$325)*($F318=$F$301:$F$325))</f>
        <v>0</v>
      </c>
      <c r="O318" s="47">
        <f t="array" ref="O318">SUM(($E318=1)*(O$300=1)*(O$6=$H$301:$H$325)*($F318=$F$301:$F$325))</f>
        <v>0</v>
      </c>
      <c r="P318" s="47">
        <f t="array" ref="P318">SUM(($E318=1)*(P$300=1)*(P$6=$H$301:$H$325)*($F318=$F$301:$F$325))</f>
        <v>0</v>
      </c>
      <c r="Q318" s="47">
        <f t="array" ref="Q318">SUM(($E318=1)*(Q$300=1)*(Q$6=$H$301:$H$325)*($F318=$F$301:$F$325))</f>
        <v>0</v>
      </c>
      <c r="R318" s="47">
        <f t="array" ref="R318">SUM(($E318=1)*(R$300=1)*(R$6=$H$301:$H$325)*($F318=$F$301:$F$325))</f>
        <v>0</v>
      </c>
      <c r="S318" s="47">
        <f t="array" ref="S318">SUM(($E318=1)*(S$300=1)*(S$6=$H$301:$H$325)*($F318=$F$301:$F$325))</f>
        <v>0</v>
      </c>
      <c r="T318" s="47">
        <f t="array" ref="T318">SUM(($E318=1)*(T$300=1)*(T$6=$H$301:$H$325)*($F318=$F$301:$F$325))</f>
        <v>0</v>
      </c>
      <c r="U318" s="47">
        <f t="array" ref="U318">SUM(($E318=1)*(U$300=1)*(U$6=$H$301:$H$325)*($F318=$F$301:$F$325))</f>
        <v>0</v>
      </c>
      <c r="V318" s="47">
        <f t="array" ref="V318">SUM(($E318=1)*(V$300=1)*(V$6=$H$301:$H$325)*($F318=$F$301:$F$325))</f>
        <v>0</v>
      </c>
      <c r="W318" s="47">
        <f t="array" ref="W318">SUM(($E318=1)*(W$300=1)*(W$6=$H$301:$H$325)*($F318=$F$301:$F$325))</f>
        <v>0</v>
      </c>
      <c r="X318" s="47">
        <f t="array" ref="X318">SUM(($E318=1)*(X$300=1)*(X$6=$H$301:$H$325)*($F318=$F$301:$F$325))</f>
        <v>0</v>
      </c>
      <c r="Y318" s="47">
        <f t="array" ref="Y318">SUM(($E318=1)*(Y$300=1)*(Y$6=$H$301:$H$325)*($F318=$F$301:$F$325))</f>
        <v>0</v>
      </c>
      <c r="Z318" s="47">
        <f t="array" ref="Z318">SUM(($E318=1)*(Z$300=1)*(Z$6=$H$301:$H$325)*($F318=$F$301:$F$325))</f>
        <v>0</v>
      </c>
      <c r="AA318" s="47">
        <f t="array" ref="AA318">SUM(($E318=1)*(AA$300=1)*(AA$6=$H$301:$H$325)*($F318=$F$301:$F$325))</f>
        <v>0</v>
      </c>
      <c r="AB318" s="47">
        <f t="array" ref="AB318">SUM(($E318=1)*(AB$300=1)*(AB$6=$H$301:$H$325)*($F318=$F$301:$F$325))</f>
        <v>0</v>
      </c>
      <c r="AC318" s="47">
        <f t="array" ref="AC318">SUM(($E318=1)*(AC$300=1)*(AC$6=$H$301:$H$325)*($F318=$F$301:$F$325))</f>
        <v>0</v>
      </c>
      <c r="AD318" s="47">
        <f t="array" ref="AD318">SUM(($E318=1)*(AD$300=1)*(AD$6=$H$301:$H$325)*($F318=$F$301:$F$325))</f>
        <v>0</v>
      </c>
      <c r="AE318" s="47">
        <f t="array" ref="AE318">SUM(($E318=1)*(AE$300=1)*(AE$6=$H$301:$H$325)*($F318=$F$301:$F$325))</f>
        <v>0</v>
      </c>
      <c r="AF318" s="47">
        <f t="array" ref="AF318">SUM(($E318=1)*(AF$300=1)*(AF$6=$H$301:$H$325)*($F318=$F$301:$F$325))</f>
        <v>0</v>
      </c>
      <c r="AG318" s="47">
        <f t="array" ref="AG318">SUM(($E318=1)*(AG$300=1)*(AG$6=$H$301:$H$325)*($F318=$F$301:$F$325))</f>
        <v>0</v>
      </c>
      <c r="AH318" s="47">
        <f t="array" ref="AH318">SUM(($E318=1)*(AH$300=1)*(AH$6=$H$301:$H$325)*($F318=$F$301:$F$325))</f>
        <v>0</v>
      </c>
      <c r="AI318" s="47">
        <f t="array" ref="AI318">SUM(($E318=1)*(AI$300=1)*(AI$6=$H$301:$H$325)*($F318=$F$301:$F$325))</f>
        <v>0</v>
      </c>
      <c r="AJ318" s="47">
        <f t="array" ref="AJ318">SUM(($E318=1)*(AJ$300=1)*(AJ$6=$H$301:$H$325)*($F318=$F$301:$F$325))</f>
        <v>0</v>
      </c>
    </row>
    <row r="319" spans="5:36" outlineLevel="2" x14ac:dyDescent="0.3">
      <c r="E319" s="33">
        <f t="shared" si="29"/>
        <v>0</v>
      </c>
      <c r="F319" s="70">
        <v>19</v>
      </c>
      <c r="G319" s="71" t="str">
        <f t="shared" si="30"/>
        <v>Pasco</v>
      </c>
      <c r="H319" s="47">
        <f t="array" ref="H319">IF(E319=0,0,MATCH(MIN(INDEX($L$22:$AJ$46,0,$F319)+(($F319=$F$301:$F$325)+($E$301:$E$325=0))*1000000),INDEX($L$22:$AJ$46,0,$F319)+(($F319=$F$301:$F$325)+($E$301:$E$325=0))*1000000,0))</f>
        <v>0</v>
      </c>
      <c r="L319" s="47">
        <f t="array" ref="L319">SUM(($E319=1)*(L$300=1)*(L$6=$H$301:$H$325)*($F319=$F$301:$F$325))</f>
        <v>0</v>
      </c>
      <c r="M319" s="47">
        <f t="array" ref="M319">SUM(($E319=1)*(M$300=1)*(M$6=$H$301:$H$325)*($F319=$F$301:$F$325))</f>
        <v>0</v>
      </c>
      <c r="N319" s="47">
        <f t="array" ref="N319">SUM(($E319=1)*(N$300=1)*(N$6=$H$301:$H$325)*($F319=$F$301:$F$325))</f>
        <v>0</v>
      </c>
      <c r="O319" s="47">
        <f t="array" ref="O319">SUM(($E319=1)*(O$300=1)*(O$6=$H$301:$H$325)*($F319=$F$301:$F$325))</f>
        <v>0</v>
      </c>
      <c r="P319" s="47">
        <f t="array" ref="P319">SUM(($E319=1)*(P$300=1)*(P$6=$H$301:$H$325)*($F319=$F$301:$F$325))</f>
        <v>0</v>
      </c>
      <c r="Q319" s="47">
        <f t="array" ref="Q319">SUM(($E319=1)*(Q$300=1)*(Q$6=$H$301:$H$325)*($F319=$F$301:$F$325))</f>
        <v>0</v>
      </c>
      <c r="R319" s="47">
        <f t="array" ref="R319">SUM(($E319=1)*(R$300=1)*(R$6=$H$301:$H$325)*($F319=$F$301:$F$325))</f>
        <v>0</v>
      </c>
      <c r="S319" s="47">
        <f t="array" ref="S319">SUM(($E319=1)*(S$300=1)*(S$6=$H$301:$H$325)*($F319=$F$301:$F$325))</f>
        <v>0</v>
      </c>
      <c r="T319" s="47">
        <f t="array" ref="T319">SUM(($E319=1)*(T$300=1)*(T$6=$H$301:$H$325)*($F319=$F$301:$F$325))</f>
        <v>0</v>
      </c>
      <c r="U319" s="47">
        <f t="array" ref="U319">SUM(($E319=1)*(U$300=1)*(U$6=$H$301:$H$325)*($F319=$F$301:$F$325))</f>
        <v>0</v>
      </c>
      <c r="V319" s="47">
        <f t="array" ref="V319">SUM(($E319=1)*(V$300=1)*(V$6=$H$301:$H$325)*($F319=$F$301:$F$325))</f>
        <v>0</v>
      </c>
      <c r="W319" s="47">
        <f t="array" ref="W319">SUM(($E319=1)*(W$300=1)*(W$6=$H$301:$H$325)*($F319=$F$301:$F$325))</f>
        <v>0</v>
      </c>
      <c r="X319" s="47">
        <f t="array" ref="X319">SUM(($E319=1)*(X$300=1)*(X$6=$H$301:$H$325)*($F319=$F$301:$F$325))</f>
        <v>0</v>
      </c>
      <c r="Y319" s="47">
        <f t="array" ref="Y319">SUM(($E319=1)*(Y$300=1)*(Y$6=$H$301:$H$325)*($F319=$F$301:$F$325))</f>
        <v>0</v>
      </c>
      <c r="Z319" s="47">
        <f t="array" ref="Z319">SUM(($E319=1)*(Z$300=1)*(Z$6=$H$301:$H$325)*($F319=$F$301:$F$325))</f>
        <v>0</v>
      </c>
      <c r="AA319" s="47">
        <f t="array" ref="AA319">SUM(($E319=1)*(AA$300=1)*(AA$6=$H$301:$H$325)*($F319=$F$301:$F$325))</f>
        <v>0</v>
      </c>
      <c r="AB319" s="47">
        <f t="array" ref="AB319">SUM(($E319=1)*(AB$300=1)*(AB$6=$H$301:$H$325)*($F319=$F$301:$F$325))</f>
        <v>0</v>
      </c>
      <c r="AC319" s="47">
        <f t="array" ref="AC319">SUM(($E319=1)*(AC$300=1)*(AC$6=$H$301:$H$325)*($F319=$F$301:$F$325))</f>
        <v>0</v>
      </c>
      <c r="AD319" s="47">
        <f t="array" ref="AD319">SUM(($E319=1)*(AD$300=1)*(AD$6=$H$301:$H$325)*($F319=$F$301:$F$325))</f>
        <v>0</v>
      </c>
      <c r="AE319" s="47">
        <f t="array" ref="AE319">SUM(($E319=1)*(AE$300=1)*(AE$6=$H$301:$H$325)*($F319=$F$301:$F$325))</f>
        <v>0</v>
      </c>
      <c r="AF319" s="47">
        <f t="array" ref="AF319">SUM(($E319=1)*(AF$300=1)*(AF$6=$H$301:$H$325)*($F319=$F$301:$F$325))</f>
        <v>0</v>
      </c>
      <c r="AG319" s="47">
        <f t="array" ref="AG319">SUM(($E319=1)*(AG$300=1)*(AG$6=$H$301:$H$325)*($F319=$F$301:$F$325))</f>
        <v>0</v>
      </c>
      <c r="AH319" s="47">
        <f t="array" ref="AH319">SUM(($E319=1)*(AH$300=1)*(AH$6=$H$301:$H$325)*($F319=$F$301:$F$325))</f>
        <v>0</v>
      </c>
      <c r="AI319" s="47">
        <f t="array" ref="AI319">SUM(($E319=1)*(AI$300=1)*(AI$6=$H$301:$H$325)*($F319=$F$301:$F$325))</f>
        <v>0</v>
      </c>
      <c r="AJ319" s="47">
        <f t="array" ref="AJ319">SUM(($E319=1)*(AJ$300=1)*(AJ$6=$H$301:$H$325)*($F319=$F$301:$F$325))</f>
        <v>0</v>
      </c>
    </row>
    <row r="320" spans="5:36" outlineLevel="2" x14ac:dyDescent="0.3">
      <c r="E320" s="33">
        <f t="shared" si="29"/>
        <v>0</v>
      </c>
      <c r="F320" s="70">
        <v>20</v>
      </c>
      <c r="G320" s="71" t="str">
        <f t="shared" si="30"/>
        <v>Piura</v>
      </c>
      <c r="H320" s="47">
        <f t="array" ref="H320">IF(E320=0,0,MATCH(MIN(INDEX($L$22:$AJ$46,0,$F320)+(($F320=$F$301:$F$325)+($E$301:$E$325=0))*1000000),INDEX($L$22:$AJ$46,0,$F320)+(($F320=$F$301:$F$325)+($E$301:$E$325=0))*1000000,0))</f>
        <v>0</v>
      </c>
      <c r="L320" s="47">
        <f t="array" ref="L320">SUM(($E320=1)*(L$300=1)*(L$6=$H$301:$H$325)*($F320=$F$301:$F$325))</f>
        <v>0</v>
      </c>
      <c r="M320" s="47">
        <f t="array" ref="M320">SUM(($E320=1)*(M$300=1)*(M$6=$H$301:$H$325)*($F320=$F$301:$F$325))</f>
        <v>0</v>
      </c>
      <c r="N320" s="47">
        <f t="array" ref="N320">SUM(($E320=1)*(N$300=1)*(N$6=$H$301:$H$325)*($F320=$F$301:$F$325))</f>
        <v>0</v>
      </c>
      <c r="O320" s="47">
        <f t="array" ref="O320">SUM(($E320=1)*(O$300=1)*(O$6=$H$301:$H$325)*($F320=$F$301:$F$325))</f>
        <v>0</v>
      </c>
      <c r="P320" s="47">
        <f t="array" ref="P320">SUM(($E320=1)*(P$300=1)*(P$6=$H$301:$H$325)*($F320=$F$301:$F$325))</f>
        <v>0</v>
      </c>
      <c r="Q320" s="47">
        <f t="array" ref="Q320">SUM(($E320=1)*(Q$300=1)*(Q$6=$H$301:$H$325)*($F320=$F$301:$F$325))</f>
        <v>0</v>
      </c>
      <c r="R320" s="47">
        <f t="array" ref="R320">SUM(($E320=1)*(R$300=1)*(R$6=$H$301:$H$325)*($F320=$F$301:$F$325))</f>
        <v>0</v>
      </c>
      <c r="S320" s="47">
        <f t="array" ref="S320">SUM(($E320=1)*(S$300=1)*(S$6=$H$301:$H$325)*($F320=$F$301:$F$325))</f>
        <v>0</v>
      </c>
      <c r="T320" s="47">
        <f t="array" ref="T320">SUM(($E320=1)*(T$300=1)*(T$6=$H$301:$H$325)*($F320=$F$301:$F$325))</f>
        <v>0</v>
      </c>
      <c r="U320" s="47">
        <f t="array" ref="U320">SUM(($E320=1)*(U$300=1)*(U$6=$H$301:$H$325)*($F320=$F$301:$F$325))</f>
        <v>0</v>
      </c>
      <c r="V320" s="47">
        <f t="array" ref="V320">SUM(($E320=1)*(V$300=1)*(V$6=$H$301:$H$325)*($F320=$F$301:$F$325))</f>
        <v>0</v>
      </c>
      <c r="W320" s="47">
        <f t="array" ref="W320">SUM(($E320=1)*(W$300=1)*(W$6=$H$301:$H$325)*($F320=$F$301:$F$325))</f>
        <v>0</v>
      </c>
      <c r="X320" s="47">
        <f t="array" ref="X320">SUM(($E320=1)*(X$300=1)*(X$6=$H$301:$H$325)*($F320=$F$301:$F$325))</f>
        <v>0</v>
      </c>
      <c r="Y320" s="47">
        <f t="array" ref="Y320">SUM(($E320=1)*(Y$300=1)*(Y$6=$H$301:$H$325)*($F320=$F$301:$F$325))</f>
        <v>0</v>
      </c>
      <c r="Z320" s="47">
        <f t="array" ref="Z320">SUM(($E320=1)*(Z$300=1)*(Z$6=$H$301:$H$325)*($F320=$F$301:$F$325))</f>
        <v>0</v>
      </c>
      <c r="AA320" s="47">
        <f t="array" ref="AA320">SUM(($E320=1)*(AA$300=1)*(AA$6=$H$301:$H$325)*($F320=$F$301:$F$325))</f>
        <v>0</v>
      </c>
      <c r="AB320" s="47">
        <f t="array" ref="AB320">SUM(($E320=1)*(AB$300=1)*(AB$6=$H$301:$H$325)*($F320=$F$301:$F$325))</f>
        <v>0</v>
      </c>
      <c r="AC320" s="47">
        <f t="array" ref="AC320">SUM(($E320=1)*(AC$300=1)*(AC$6=$H$301:$H$325)*($F320=$F$301:$F$325))</f>
        <v>0</v>
      </c>
      <c r="AD320" s="47">
        <f t="array" ref="AD320">SUM(($E320=1)*(AD$300=1)*(AD$6=$H$301:$H$325)*($F320=$F$301:$F$325))</f>
        <v>0</v>
      </c>
      <c r="AE320" s="47">
        <f t="array" ref="AE320">SUM(($E320=1)*(AE$300=1)*(AE$6=$H$301:$H$325)*($F320=$F$301:$F$325))</f>
        <v>0</v>
      </c>
      <c r="AF320" s="47">
        <f t="array" ref="AF320">SUM(($E320=1)*(AF$300=1)*(AF$6=$H$301:$H$325)*($F320=$F$301:$F$325))</f>
        <v>0</v>
      </c>
      <c r="AG320" s="47">
        <f t="array" ref="AG320">SUM(($E320=1)*(AG$300=1)*(AG$6=$H$301:$H$325)*($F320=$F$301:$F$325))</f>
        <v>0</v>
      </c>
      <c r="AH320" s="47">
        <f t="array" ref="AH320">SUM(($E320=1)*(AH$300=1)*(AH$6=$H$301:$H$325)*($F320=$F$301:$F$325))</f>
        <v>0</v>
      </c>
      <c r="AI320" s="47">
        <f t="array" ref="AI320">SUM(($E320=1)*(AI$300=1)*(AI$6=$H$301:$H$325)*($F320=$F$301:$F$325))</f>
        <v>0</v>
      </c>
      <c r="AJ320" s="47">
        <f t="array" ref="AJ320">SUM(($E320=1)*(AJ$300=1)*(AJ$6=$H$301:$H$325)*($F320=$F$301:$F$325))</f>
        <v>0</v>
      </c>
    </row>
    <row r="321" spans="3:37" outlineLevel="2" x14ac:dyDescent="0.3">
      <c r="E321" s="33">
        <f t="shared" si="29"/>
        <v>0</v>
      </c>
      <c r="F321" s="70">
        <v>21</v>
      </c>
      <c r="G321" s="71" t="str">
        <f t="shared" si="30"/>
        <v>Puno</v>
      </c>
      <c r="H321" s="47">
        <f t="array" ref="H321">IF(E321=0,0,MATCH(MIN(INDEX($L$22:$AJ$46,0,$F321)+(($F321=$F$301:$F$325)+($E$301:$E$325=0))*1000000),INDEX($L$22:$AJ$46,0,$F321)+(($F321=$F$301:$F$325)+($E$301:$E$325=0))*1000000,0))</f>
        <v>0</v>
      </c>
      <c r="L321" s="47">
        <f t="array" ref="L321">SUM(($E321=1)*(L$300=1)*(L$6=$H$301:$H$325)*($F321=$F$301:$F$325))</f>
        <v>0</v>
      </c>
      <c r="M321" s="47">
        <f t="array" ref="M321">SUM(($E321=1)*(M$300=1)*(M$6=$H$301:$H$325)*($F321=$F$301:$F$325))</f>
        <v>0</v>
      </c>
      <c r="N321" s="47">
        <f t="array" ref="N321">SUM(($E321=1)*(N$300=1)*(N$6=$H$301:$H$325)*($F321=$F$301:$F$325))</f>
        <v>0</v>
      </c>
      <c r="O321" s="47">
        <f t="array" ref="O321">SUM(($E321=1)*(O$300=1)*(O$6=$H$301:$H$325)*($F321=$F$301:$F$325))</f>
        <v>0</v>
      </c>
      <c r="P321" s="47">
        <f t="array" ref="P321">SUM(($E321=1)*(P$300=1)*(P$6=$H$301:$H$325)*($F321=$F$301:$F$325))</f>
        <v>0</v>
      </c>
      <c r="Q321" s="47">
        <f t="array" ref="Q321">SUM(($E321=1)*(Q$300=1)*(Q$6=$H$301:$H$325)*($F321=$F$301:$F$325))</f>
        <v>0</v>
      </c>
      <c r="R321" s="47">
        <f t="array" ref="R321">SUM(($E321=1)*(R$300=1)*(R$6=$H$301:$H$325)*($F321=$F$301:$F$325))</f>
        <v>0</v>
      </c>
      <c r="S321" s="47">
        <f t="array" ref="S321">SUM(($E321=1)*(S$300=1)*(S$6=$H$301:$H$325)*($F321=$F$301:$F$325))</f>
        <v>0</v>
      </c>
      <c r="T321" s="47">
        <f t="array" ref="T321">SUM(($E321=1)*(T$300=1)*(T$6=$H$301:$H$325)*($F321=$F$301:$F$325))</f>
        <v>0</v>
      </c>
      <c r="U321" s="47">
        <f t="array" ref="U321">SUM(($E321=1)*(U$300=1)*(U$6=$H$301:$H$325)*($F321=$F$301:$F$325))</f>
        <v>0</v>
      </c>
      <c r="V321" s="47">
        <f t="array" ref="V321">SUM(($E321=1)*(V$300=1)*(V$6=$H$301:$H$325)*($F321=$F$301:$F$325))</f>
        <v>0</v>
      </c>
      <c r="W321" s="47">
        <f t="array" ref="W321">SUM(($E321=1)*(W$300=1)*(W$6=$H$301:$H$325)*($F321=$F$301:$F$325))</f>
        <v>0</v>
      </c>
      <c r="X321" s="47">
        <f t="array" ref="X321">SUM(($E321=1)*(X$300=1)*(X$6=$H$301:$H$325)*($F321=$F$301:$F$325))</f>
        <v>0</v>
      </c>
      <c r="Y321" s="47">
        <f t="array" ref="Y321">SUM(($E321=1)*(Y$300=1)*(Y$6=$H$301:$H$325)*($F321=$F$301:$F$325))</f>
        <v>0</v>
      </c>
      <c r="Z321" s="47">
        <f t="array" ref="Z321">SUM(($E321=1)*(Z$300=1)*(Z$6=$H$301:$H$325)*($F321=$F$301:$F$325))</f>
        <v>0</v>
      </c>
      <c r="AA321" s="47">
        <f t="array" ref="AA321">SUM(($E321=1)*(AA$300=1)*(AA$6=$H$301:$H$325)*($F321=$F$301:$F$325))</f>
        <v>0</v>
      </c>
      <c r="AB321" s="47">
        <f t="array" ref="AB321">SUM(($E321=1)*(AB$300=1)*(AB$6=$H$301:$H$325)*($F321=$F$301:$F$325))</f>
        <v>0</v>
      </c>
      <c r="AC321" s="47">
        <f t="array" ref="AC321">SUM(($E321=1)*(AC$300=1)*(AC$6=$H$301:$H$325)*($F321=$F$301:$F$325))</f>
        <v>0</v>
      </c>
      <c r="AD321" s="47">
        <f t="array" ref="AD321">SUM(($E321=1)*(AD$300=1)*(AD$6=$H$301:$H$325)*($F321=$F$301:$F$325))</f>
        <v>0</v>
      </c>
      <c r="AE321" s="47">
        <f t="array" ref="AE321">SUM(($E321=1)*(AE$300=1)*(AE$6=$H$301:$H$325)*($F321=$F$301:$F$325))</f>
        <v>0</v>
      </c>
      <c r="AF321" s="47">
        <f t="array" ref="AF321">SUM(($E321=1)*(AF$300=1)*(AF$6=$H$301:$H$325)*($F321=$F$301:$F$325))</f>
        <v>0</v>
      </c>
      <c r="AG321" s="47">
        <f t="array" ref="AG321">SUM(($E321=1)*(AG$300=1)*(AG$6=$H$301:$H$325)*($F321=$F$301:$F$325))</f>
        <v>0</v>
      </c>
      <c r="AH321" s="47">
        <f t="array" ref="AH321">SUM(($E321=1)*(AH$300=1)*(AH$6=$H$301:$H$325)*($F321=$F$301:$F$325))</f>
        <v>0</v>
      </c>
      <c r="AI321" s="47">
        <f t="array" ref="AI321">SUM(($E321=1)*(AI$300=1)*(AI$6=$H$301:$H$325)*($F321=$F$301:$F$325))</f>
        <v>0</v>
      </c>
      <c r="AJ321" s="47">
        <f t="array" ref="AJ321">SUM(($E321=1)*(AJ$300=1)*(AJ$6=$H$301:$H$325)*($F321=$F$301:$F$325))</f>
        <v>0</v>
      </c>
    </row>
    <row r="322" spans="3:37" outlineLevel="2" x14ac:dyDescent="0.3">
      <c r="E322" s="33">
        <f t="shared" si="29"/>
        <v>0</v>
      </c>
      <c r="F322" s="70">
        <v>22</v>
      </c>
      <c r="G322" s="71" t="str">
        <f t="shared" si="30"/>
        <v>San Martín</v>
      </c>
      <c r="H322" s="47">
        <f t="array" ref="H322">IF(E322=0,0,MATCH(MIN(INDEX($L$22:$AJ$46,0,$F322)+(($F322=$F$301:$F$325)+($E$301:$E$325=0))*1000000),INDEX($L$22:$AJ$46,0,$F322)+(($F322=$F$301:$F$325)+($E$301:$E$325=0))*1000000,0))</f>
        <v>0</v>
      </c>
      <c r="L322" s="47">
        <f t="array" ref="L322">SUM(($E322=1)*(L$300=1)*(L$6=$H$301:$H$325)*($F322=$F$301:$F$325))</f>
        <v>0</v>
      </c>
      <c r="M322" s="47">
        <f t="array" ref="M322">SUM(($E322=1)*(M$300=1)*(M$6=$H$301:$H$325)*($F322=$F$301:$F$325))</f>
        <v>0</v>
      </c>
      <c r="N322" s="47">
        <f t="array" ref="N322">SUM(($E322=1)*(N$300=1)*(N$6=$H$301:$H$325)*($F322=$F$301:$F$325))</f>
        <v>0</v>
      </c>
      <c r="O322" s="47">
        <f t="array" ref="O322">SUM(($E322=1)*(O$300=1)*(O$6=$H$301:$H$325)*($F322=$F$301:$F$325))</f>
        <v>0</v>
      </c>
      <c r="P322" s="47">
        <f t="array" ref="P322">SUM(($E322=1)*(P$300=1)*(P$6=$H$301:$H$325)*($F322=$F$301:$F$325))</f>
        <v>0</v>
      </c>
      <c r="Q322" s="47">
        <f t="array" ref="Q322">SUM(($E322=1)*(Q$300=1)*(Q$6=$H$301:$H$325)*($F322=$F$301:$F$325))</f>
        <v>0</v>
      </c>
      <c r="R322" s="47">
        <f t="array" ref="R322">SUM(($E322=1)*(R$300=1)*(R$6=$H$301:$H$325)*($F322=$F$301:$F$325))</f>
        <v>0</v>
      </c>
      <c r="S322" s="47">
        <f t="array" ref="S322">SUM(($E322=1)*(S$300=1)*(S$6=$H$301:$H$325)*($F322=$F$301:$F$325))</f>
        <v>0</v>
      </c>
      <c r="T322" s="47">
        <f t="array" ref="T322">SUM(($E322=1)*(T$300=1)*(T$6=$H$301:$H$325)*($F322=$F$301:$F$325))</f>
        <v>0</v>
      </c>
      <c r="U322" s="47">
        <f t="array" ref="U322">SUM(($E322=1)*(U$300=1)*(U$6=$H$301:$H$325)*($F322=$F$301:$F$325))</f>
        <v>0</v>
      </c>
      <c r="V322" s="47">
        <f t="array" ref="V322">SUM(($E322=1)*(V$300=1)*(V$6=$H$301:$H$325)*($F322=$F$301:$F$325))</f>
        <v>0</v>
      </c>
      <c r="W322" s="47">
        <f t="array" ref="W322">SUM(($E322=1)*(W$300=1)*(W$6=$H$301:$H$325)*($F322=$F$301:$F$325))</f>
        <v>0</v>
      </c>
      <c r="X322" s="47">
        <f t="array" ref="X322">SUM(($E322=1)*(X$300=1)*(X$6=$H$301:$H$325)*($F322=$F$301:$F$325))</f>
        <v>0</v>
      </c>
      <c r="Y322" s="47">
        <f t="array" ref="Y322">SUM(($E322=1)*(Y$300=1)*(Y$6=$H$301:$H$325)*($F322=$F$301:$F$325))</f>
        <v>0</v>
      </c>
      <c r="Z322" s="47">
        <f t="array" ref="Z322">SUM(($E322=1)*(Z$300=1)*(Z$6=$H$301:$H$325)*($F322=$F$301:$F$325))</f>
        <v>0</v>
      </c>
      <c r="AA322" s="47">
        <f t="array" ref="AA322">SUM(($E322=1)*(AA$300=1)*(AA$6=$H$301:$H$325)*($F322=$F$301:$F$325))</f>
        <v>0</v>
      </c>
      <c r="AB322" s="47">
        <f t="array" ref="AB322">SUM(($E322=1)*(AB$300=1)*(AB$6=$H$301:$H$325)*($F322=$F$301:$F$325))</f>
        <v>0</v>
      </c>
      <c r="AC322" s="47">
        <f t="array" ref="AC322">SUM(($E322=1)*(AC$300=1)*(AC$6=$H$301:$H$325)*($F322=$F$301:$F$325))</f>
        <v>0</v>
      </c>
      <c r="AD322" s="47">
        <f t="array" ref="AD322">SUM(($E322=1)*(AD$300=1)*(AD$6=$H$301:$H$325)*($F322=$F$301:$F$325))</f>
        <v>0</v>
      </c>
      <c r="AE322" s="47">
        <f t="array" ref="AE322">SUM(($E322=1)*(AE$300=1)*(AE$6=$H$301:$H$325)*($F322=$F$301:$F$325))</f>
        <v>0</v>
      </c>
      <c r="AF322" s="47">
        <f t="array" ref="AF322">SUM(($E322=1)*(AF$300=1)*(AF$6=$H$301:$H$325)*($F322=$F$301:$F$325))</f>
        <v>0</v>
      </c>
      <c r="AG322" s="47">
        <f t="array" ref="AG322">SUM(($E322=1)*(AG$300=1)*(AG$6=$H$301:$H$325)*($F322=$F$301:$F$325))</f>
        <v>0</v>
      </c>
      <c r="AH322" s="47">
        <f t="array" ref="AH322">SUM(($E322=1)*(AH$300=1)*(AH$6=$H$301:$H$325)*($F322=$F$301:$F$325))</f>
        <v>0</v>
      </c>
      <c r="AI322" s="47">
        <f t="array" ref="AI322">SUM(($E322=1)*(AI$300=1)*(AI$6=$H$301:$H$325)*($F322=$F$301:$F$325))</f>
        <v>0</v>
      </c>
      <c r="AJ322" s="47">
        <f t="array" ref="AJ322">SUM(($E322=1)*(AJ$300=1)*(AJ$6=$H$301:$H$325)*($F322=$F$301:$F$325))</f>
        <v>0</v>
      </c>
    </row>
    <row r="323" spans="3:37" outlineLevel="2" x14ac:dyDescent="0.3">
      <c r="E323" s="33">
        <f t="shared" si="29"/>
        <v>0</v>
      </c>
      <c r="F323" s="70">
        <v>23</v>
      </c>
      <c r="G323" s="71" t="str">
        <f t="shared" si="30"/>
        <v>Tacna</v>
      </c>
      <c r="H323" s="47">
        <f t="array" ref="H323">IF(E323=0,0,MATCH(MIN(INDEX($L$22:$AJ$46,0,$F323)+(($F323=$F$301:$F$325)+($E$301:$E$325=0))*1000000),INDEX($L$22:$AJ$46,0,$F323)+(($F323=$F$301:$F$325)+($E$301:$E$325=0))*1000000,0))</f>
        <v>0</v>
      </c>
      <c r="L323" s="47">
        <f t="array" ref="L323">SUM(($E323=1)*(L$300=1)*(L$6=$H$301:$H$325)*($F323=$F$301:$F$325))</f>
        <v>0</v>
      </c>
      <c r="M323" s="47">
        <f t="array" ref="M323">SUM(($E323=1)*(M$300=1)*(M$6=$H$301:$H$325)*($F323=$F$301:$F$325))</f>
        <v>0</v>
      </c>
      <c r="N323" s="47">
        <f t="array" ref="N323">SUM(($E323=1)*(N$300=1)*(N$6=$H$301:$H$325)*($F323=$F$301:$F$325))</f>
        <v>0</v>
      </c>
      <c r="O323" s="47">
        <f t="array" ref="O323">SUM(($E323=1)*(O$300=1)*(O$6=$H$301:$H$325)*($F323=$F$301:$F$325))</f>
        <v>0</v>
      </c>
      <c r="P323" s="47">
        <f t="array" ref="P323">SUM(($E323=1)*(P$300=1)*(P$6=$H$301:$H$325)*($F323=$F$301:$F$325))</f>
        <v>0</v>
      </c>
      <c r="Q323" s="47">
        <f t="array" ref="Q323">SUM(($E323=1)*(Q$300=1)*(Q$6=$H$301:$H$325)*($F323=$F$301:$F$325))</f>
        <v>0</v>
      </c>
      <c r="R323" s="47">
        <f t="array" ref="R323">SUM(($E323=1)*(R$300=1)*(R$6=$H$301:$H$325)*($F323=$F$301:$F$325))</f>
        <v>0</v>
      </c>
      <c r="S323" s="47">
        <f t="array" ref="S323">SUM(($E323=1)*(S$300=1)*(S$6=$H$301:$H$325)*($F323=$F$301:$F$325))</f>
        <v>0</v>
      </c>
      <c r="T323" s="47">
        <f t="array" ref="T323">SUM(($E323=1)*(T$300=1)*(T$6=$H$301:$H$325)*($F323=$F$301:$F$325))</f>
        <v>0</v>
      </c>
      <c r="U323" s="47">
        <f t="array" ref="U323">SUM(($E323=1)*(U$300=1)*(U$6=$H$301:$H$325)*($F323=$F$301:$F$325))</f>
        <v>0</v>
      </c>
      <c r="V323" s="47">
        <f t="array" ref="V323">SUM(($E323=1)*(V$300=1)*(V$6=$H$301:$H$325)*($F323=$F$301:$F$325))</f>
        <v>0</v>
      </c>
      <c r="W323" s="47">
        <f t="array" ref="W323">SUM(($E323=1)*(W$300=1)*(W$6=$H$301:$H$325)*($F323=$F$301:$F$325))</f>
        <v>0</v>
      </c>
      <c r="X323" s="47">
        <f t="array" ref="X323">SUM(($E323=1)*(X$300=1)*(X$6=$H$301:$H$325)*($F323=$F$301:$F$325))</f>
        <v>0</v>
      </c>
      <c r="Y323" s="47">
        <f t="array" ref="Y323">SUM(($E323=1)*(Y$300=1)*(Y$6=$H$301:$H$325)*($F323=$F$301:$F$325))</f>
        <v>0</v>
      </c>
      <c r="Z323" s="47">
        <f t="array" ref="Z323">SUM(($E323=1)*(Z$300=1)*(Z$6=$H$301:$H$325)*($F323=$F$301:$F$325))</f>
        <v>0</v>
      </c>
      <c r="AA323" s="47">
        <f t="array" ref="AA323">SUM(($E323=1)*(AA$300=1)*(AA$6=$H$301:$H$325)*($F323=$F$301:$F$325))</f>
        <v>0</v>
      </c>
      <c r="AB323" s="47">
        <f t="array" ref="AB323">SUM(($E323=1)*(AB$300=1)*(AB$6=$H$301:$H$325)*($F323=$F$301:$F$325))</f>
        <v>0</v>
      </c>
      <c r="AC323" s="47">
        <f t="array" ref="AC323">SUM(($E323=1)*(AC$300=1)*(AC$6=$H$301:$H$325)*($F323=$F$301:$F$325))</f>
        <v>0</v>
      </c>
      <c r="AD323" s="47">
        <f t="array" ref="AD323">SUM(($E323=1)*(AD$300=1)*(AD$6=$H$301:$H$325)*($F323=$F$301:$F$325))</f>
        <v>0</v>
      </c>
      <c r="AE323" s="47">
        <f t="array" ref="AE323">SUM(($E323=1)*(AE$300=1)*(AE$6=$H$301:$H$325)*($F323=$F$301:$F$325))</f>
        <v>0</v>
      </c>
      <c r="AF323" s="47">
        <f t="array" ref="AF323">SUM(($E323=1)*(AF$300=1)*(AF$6=$H$301:$H$325)*($F323=$F$301:$F$325))</f>
        <v>0</v>
      </c>
      <c r="AG323" s="47">
        <f t="array" ref="AG323">SUM(($E323=1)*(AG$300=1)*(AG$6=$H$301:$H$325)*($F323=$F$301:$F$325))</f>
        <v>0</v>
      </c>
      <c r="AH323" s="47">
        <f t="array" ref="AH323">SUM(($E323=1)*(AH$300=1)*(AH$6=$H$301:$H$325)*($F323=$F$301:$F$325))</f>
        <v>0</v>
      </c>
      <c r="AI323" s="47">
        <f t="array" ref="AI323">SUM(($E323=1)*(AI$300=1)*(AI$6=$H$301:$H$325)*($F323=$F$301:$F$325))</f>
        <v>0</v>
      </c>
      <c r="AJ323" s="47">
        <f t="array" ref="AJ323">SUM(($E323=1)*(AJ$300=1)*(AJ$6=$H$301:$H$325)*($F323=$F$301:$F$325))</f>
        <v>0</v>
      </c>
    </row>
    <row r="324" spans="3:37" outlineLevel="1" x14ac:dyDescent="0.3">
      <c r="E324" s="33">
        <f t="shared" si="29"/>
        <v>0</v>
      </c>
      <c r="F324" s="70">
        <v>24</v>
      </c>
      <c r="G324" s="71" t="str">
        <f t="shared" si="30"/>
        <v>Tumbes</v>
      </c>
      <c r="H324" s="47">
        <f t="array" ref="H324">IF(E324=0,0,MATCH(MIN(INDEX($L$22:$AJ$46,0,$F324)+(($F324=$F$301:$F$325)+($E$301:$E$325=0))*1000000),INDEX($L$22:$AJ$46,0,$F324)+(($F324=$F$301:$F$325)+($E$301:$E$325=0))*1000000,0))</f>
        <v>0</v>
      </c>
      <c r="L324" s="47">
        <f t="array" ref="L324">SUM(($E324=1)*(L$300=1)*(L$6=$H$301:$H$325)*($F324=$F$301:$F$325))</f>
        <v>0</v>
      </c>
      <c r="M324" s="47">
        <f t="array" ref="M324">SUM(($E324=1)*(M$300=1)*(M$6=$H$301:$H$325)*($F324=$F$301:$F$325))</f>
        <v>0</v>
      </c>
      <c r="N324" s="47">
        <f t="array" ref="N324">SUM(($E324=1)*(N$300=1)*(N$6=$H$301:$H$325)*($F324=$F$301:$F$325))</f>
        <v>0</v>
      </c>
      <c r="O324" s="47">
        <f t="array" ref="O324">SUM(($E324=1)*(O$300=1)*(O$6=$H$301:$H$325)*($F324=$F$301:$F$325))</f>
        <v>0</v>
      </c>
      <c r="P324" s="47">
        <f t="array" ref="P324">SUM(($E324=1)*(P$300=1)*(P$6=$H$301:$H$325)*($F324=$F$301:$F$325))</f>
        <v>0</v>
      </c>
      <c r="Q324" s="47">
        <f t="array" ref="Q324">SUM(($E324=1)*(Q$300=1)*(Q$6=$H$301:$H$325)*($F324=$F$301:$F$325))</f>
        <v>0</v>
      </c>
      <c r="R324" s="47">
        <f t="array" ref="R324">SUM(($E324=1)*(R$300=1)*(R$6=$H$301:$H$325)*($F324=$F$301:$F$325))</f>
        <v>0</v>
      </c>
      <c r="S324" s="47">
        <f t="array" ref="S324">SUM(($E324=1)*(S$300=1)*(S$6=$H$301:$H$325)*($F324=$F$301:$F$325))</f>
        <v>0</v>
      </c>
      <c r="T324" s="47">
        <f t="array" ref="T324">SUM(($E324=1)*(T$300=1)*(T$6=$H$301:$H$325)*($F324=$F$301:$F$325))</f>
        <v>0</v>
      </c>
      <c r="U324" s="47">
        <f t="array" ref="U324">SUM(($E324=1)*(U$300=1)*(U$6=$H$301:$H$325)*($F324=$F$301:$F$325))</f>
        <v>0</v>
      </c>
      <c r="V324" s="47">
        <f t="array" ref="V324">SUM(($E324=1)*(V$300=1)*(V$6=$H$301:$H$325)*($F324=$F$301:$F$325))</f>
        <v>0</v>
      </c>
      <c r="W324" s="47">
        <f t="array" ref="W324">SUM(($E324=1)*(W$300=1)*(W$6=$H$301:$H$325)*($F324=$F$301:$F$325))</f>
        <v>0</v>
      </c>
      <c r="X324" s="47">
        <f t="array" ref="X324">SUM(($E324=1)*(X$300=1)*(X$6=$H$301:$H$325)*($F324=$F$301:$F$325))</f>
        <v>0</v>
      </c>
      <c r="Y324" s="47">
        <f t="array" ref="Y324">SUM(($E324=1)*(Y$300=1)*(Y$6=$H$301:$H$325)*($F324=$F$301:$F$325))</f>
        <v>0</v>
      </c>
      <c r="Z324" s="47">
        <f t="array" ref="Z324">SUM(($E324=1)*(Z$300=1)*(Z$6=$H$301:$H$325)*($F324=$F$301:$F$325))</f>
        <v>0</v>
      </c>
      <c r="AA324" s="47">
        <f t="array" ref="AA324">SUM(($E324=1)*(AA$300=1)*(AA$6=$H$301:$H$325)*($F324=$F$301:$F$325))</f>
        <v>0</v>
      </c>
      <c r="AB324" s="47">
        <f t="array" ref="AB324">SUM(($E324=1)*(AB$300=1)*(AB$6=$H$301:$H$325)*($F324=$F$301:$F$325))</f>
        <v>0</v>
      </c>
      <c r="AC324" s="47">
        <f t="array" ref="AC324">SUM(($E324=1)*(AC$300=1)*(AC$6=$H$301:$H$325)*($F324=$F$301:$F$325))</f>
        <v>0</v>
      </c>
      <c r="AD324" s="47">
        <f t="array" ref="AD324">SUM(($E324=1)*(AD$300=1)*(AD$6=$H$301:$H$325)*($F324=$F$301:$F$325))</f>
        <v>0</v>
      </c>
      <c r="AE324" s="47">
        <f t="array" ref="AE324">SUM(($E324=1)*(AE$300=1)*(AE$6=$H$301:$H$325)*($F324=$F$301:$F$325))</f>
        <v>0</v>
      </c>
      <c r="AF324" s="47">
        <f t="array" ref="AF324">SUM(($E324=1)*(AF$300=1)*(AF$6=$H$301:$H$325)*($F324=$F$301:$F$325))</f>
        <v>0</v>
      </c>
      <c r="AG324" s="47">
        <f t="array" ref="AG324">SUM(($E324=1)*(AG$300=1)*(AG$6=$H$301:$H$325)*($F324=$F$301:$F$325))</f>
        <v>0</v>
      </c>
      <c r="AH324" s="47">
        <f t="array" ref="AH324">SUM(($E324=1)*(AH$300=1)*(AH$6=$H$301:$H$325)*($F324=$F$301:$F$325))</f>
        <v>0</v>
      </c>
      <c r="AI324" s="47">
        <f t="array" ref="AI324">SUM(($E324=1)*(AI$300=1)*(AI$6=$H$301:$H$325)*($F324=$F$301:$F$325))</f>
        <v>0</v>
      </c>
      <c r="AJ324" s="47">
        <f t="array" ref="AJ324">SUM(($E324=1)*(AJ$300=1)*(AJ$6=$H$301:$H$325)*($F324=$F$301:$F$325))</f>
        <v>0</v>
      </c>
    </row>
    <row r="325" spans="3:37" ht="14.4" outlineLevel="1" thickBot="1" x14ac:dyDescent="0.35">
      <c r="E325" s="33">
        <f t="shared" si="29"/>
        <v>0</v>
      </c>
      <c r="F325" s="70">
        <v>25</v>
      </c>
      <c r="G325" s="71" t="str">
        <f t="shared" si="30"/>
        <v>Ucayali</v>
      </c>
      <c r="H325" s="47">
        <f t="array" ref="H325">IF(E325=0,0,MATCH(MIN(INDEX($L$22:$AJ$46,0,$F325)+(($F325=$F$301:$F$325)+($E$301:$E$325=0))*1000000),INDEX($L$22:$AJ$46,0,$F325)+(($F325=$F$301:$F$325)+($E$301:$E$325=0))*1000000,0))</f>
        <v>0</v>
      </c>
      <c r="L325" s="47">
        <f t="array" ref="L325">SUM(($E325=1)*(L$300=1)*(L$6=$H$301:$H$325)*($F325=$F$301:$F$325))</f>
        <v>0</v>
      </c>
      <c r="M325" s="47">
        <f t="array" ref="M325">SUM(($E325=1)*(M$300=1)*(M$6=$H$301:$H$325)*($F325=$F$301:$F$325))</f>
        <v>0</v>
      </c>
      <c r="N325" s="47">
        <f t="array" ref="N325">SUM(($E325=1)*(N$300=1)*(N$6=$H$301:$H$325)*($F325=$F$301:$F$325))</f>
        <v>0</v>
      </c>
      <c r="O325" s="47">
        <f t="array" ref="O325">SUM(($E325=1)*(O$300=1)*(O$6=$H$301:$H$325)*($F325=$F$301:$F$325))</f>
        <v>0</v>
      </c>
      <c r="P325" s="47">
        <f t="array" ref="P325">SUM(($E325=1)*(P$300=1)*(P$6=$H$301:$H$325)*($F325=$F$301:$F$325))</f>
        <v>0</v>
      </c>
      <c r="Q325" s="47">
        <f t="array" ref="Q325">SUM(($E325=1)*(Q$300=1)*(Q$6=$H$301:$H$325)*($F325=$F$301:$F$325))</f>
        <v>0</v>
      </c>
      <c r="R325" s="47">
        <f t="array" ref="R325">SUM(($E325=1)*(R$300=1)*(R$6=$H$301:$H$325)*($F325=$F$301:$F$325))</f>
        <v>0</v>
      </c>
      <c r="S325" s="47">
        <f t="array" ref="S325">SUM(($E325=1)*(S$300=1)*(S$6=$H$301:$H$325)*($F325=$F$301:$F$325))</f>
        <v>0</v>
      </c>
      <c r="T325" s="47">
        <f t="array" ref="T325">SUM(($E325=1)*(T$300=1)*(T$6=$H$301:$H$325)*($F325=$F$301:$F$325))</f>
        <v>0</v>
      </c>
      <c r="U325" s="47">
        <f t="array" ref="U325">SUM(($E325=1)*(U$300=1)*(U$6=$H$301:$H$325)*($F325=$F$301:$F$325))</f>
        <v>0</v>
      </c>
      <c r="V325" s="47">
        <f t="array" ref="V325">SUM(($E325=1)*(V$300=1)*(V$6=$H$301:$H$325)*($F325=$F$301:$F$325))</f>
        <v>0</v>
      </c>
      <c r="W325" s="47">
        <f t="array" ref="W325">SUM(($E325=1)*(W$300=1)*(W$6=$H$301:$H$325)*($F325=$F$301:$F$325))</f>
        <v>0</v>
      </c>
      <c r="X325" s="47">
        <f t="array" ref="X325">SUM(($E325=1)*(X$300=1)*(X$6=$H$301:$H$325)*($F325=$F$301:$F$325))</f>
        <v>0</v>
      </c>
      <c r="Y325" s="47">
        <f t="array" ref="Y325">SUM(($E325=1)*(Y$300=1)*(Y$6=$H$301:$H$325)*($F325=$F$301:$F$325))</f>
        <v>0</v>
      </c>
      <c r="Z325" s="47">
        <f t="array" ref="Z325">SUM(($E325=1)*(Z$300=1)*(Z$6=$H$301:$H$325)*($F325=$F$301:$F$325))</f>
        <v>0</v>
      </c>
      <c r="AA325" s="47">
        <f t="array" ref="AA325">SUM(($E325=1)*(AA$300=1)*(AA$6=$H$301:$H$325)*($F325=$F$301:$F$325))</f>
        <v>0</v>
      </c>
      <c r="AB325" s="47">
        <f t="array" ref="AB325">SUM(($E325=1)*(AB$300=1)*(AB$6=$H$301:$H$325)*($F325=$F$301:$F$325))</f>
        <v>0</v>
      </c>
      <c r="AC325" s="47">
        <f t="array" ref="AC325">SUM(($E325=1)*(AC$300=1)*(AC$6=$H$301:$H$325)*($F325=$F$301:$F$325))</f>
        <v>0</v>
      </c>
      <c r="AD325" s="47">
        <f t="array" ref="AD325">SUM(($E325=1)*(AD$300=1)*(AD$6=$H$301:$H$325)*($F325=$F$301:$F$325))</f>
        <v>0</v>
      </c>
      <c r="AE325" s="47">
        <f t="array" ref="AE325">SUM(($E325=1)*(AE$300=1)*(AE$6=$H$301:$H$325)*($F325=$F$301:$F$325))</f>
        <v>0</v>
      </c>
      <c r="AF325" s="47">
        <f t="array" ref="AF325">SUM(($E325=1)*(AF$300=1)*(AF$6=$H$301:$H$325)*($F325=$F$301:$F$325))</f>
        <v>0</v>
      </c>
      <c r="AG325" s="47">
        <f t="array" ref="AG325">SUM(($E325=1)*(AG$300=1)*(AG$6=$H$301:$H$325)*($F325=$F$301:$F$325))</f>
        <v>0</v>
      </c>
      <c r="AH325" s="47">
        <f t="array" ref="AH325">SUM(($E325=1)*(AH$300=1)*(AH$6=$H$301:$H$325)*($F325=$F$301:$F$325))</f>
        <v>0</v>
      </c>
      <c r="AI325" s="47">
        <f t="array" ref="AI325">SUM(($E325=1)*(AI$300=1)*(AI$6=$H$301:$H$325)*($F325=$F$301:$F$325))</f>
        <v>0</v>
      </c>
      <c r="AJ325" s="47">
        <f t="array" ref="AJ325">SUM(($E325=1)*(AJ$300=1)*(AJ$6=$H$301:$H$325)*($F325=$F$301:$F$325))</f>
        <v>0</v>
      </c>
    </row>
    <row r="326" spans="3:37" outlineLevel="1" x14ac:dyDescent="0.3"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</row>
    <row r="328" spans="3:37" ht="18" thickBot="1" x14ac:dyDescent="0.35">
      <c r="C328" s="75" t="s">
        <v>1415</v>
      </c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</row>
    <row r="329" spans="3:37" outlineLevel="1" x14ac:dyDescent="0.3"/>
    <row r="330" spans="3:37" outlineLevel="1" x14ac:dyDescent="0.3"/>
    <row r="331" spans="3:37" outlineLevel="1" x14ac:dyDescent="0.3"/>
    <row r="332" spans="3:37" ht="27.6" outlineLevel="1" x14ac:dyDescent="0.3">
      <c r="F332" s="78" t="s">
        <v>79</v>
      </c>
      <c r="G332" s="437" t="s">
        <v>1414</v>
      </c>
      <c r="J332" s="437" t="s">
        <v>23</v>
      </c>
      <c r="L332" s="69" t="str">
        <f t="shared" ref="L332:AJ332" si="31">INDEX(l.reg.nom,L$6)</f>
        <v>Amazonas</v>
      </c>
      <c r="M332" s="69" t="str">
        <f t="shared" si="31"/>
        <v>Ancash</v>
      </c>
      <c r="N332" s="69" t="str">
        <f t="shared" si="31"/>
        <v>Apurímac</v>
      </c>
      <c r="O332" s="69" t="str">
        <f t="shared" si="31"/>
        <v>Arequipa</v>
      </c>
      <c r="P332" s="69" t="str">
        <f t="shared" si="31"/>
        <v>Ayacucho</v>
      </c>
      <c r="Q332" s="69" t="str">
        <f t="shared" si="31"/>
        <v>Cajamarca</v>
      </c>
      <c r="R332" s="69" t="str">
        <f t="shared" si="31"/>
        <v>Callao</v>
      </c>
      <c r="S332" s="69" t="str">
        <f t="shared" si="31"/>
        <v>Cusco</v>
      </c>
      <c r="T332" s="69" t="str">
        <f t="shared" si="31"/>
        <v>Huancavelica</v>
      </c>
      <c r="U332" s="69" t="str">
        <f t="shared" si="31"/>
        <v>Huánuco</v>
      </c>
      <c r="V332" s="69" t="str">
        <f t="shared" si="31"/>
        <v>Ica</v>
      </c>
      <c r="W332" s="69" t="str">
        <f t="shared" si="31"/>
        <v>Junín</v>
      </c>
      <c r="X332" s="69" t="str">
        <f t="shared" si="31"/>
        <v>La Libertad</v>
      </c>
      <c r="Y332" s="69" t="str">
        <f t="shared" si="31"/>
        <v>Lambayeque</v>
      </c>
      <c r="Z332" s="69" t="str">
        <f t="shared" si="31"/>
        <v>Lima</v>
      </c>
      <c r="AA332" s="69" t="str">
        <f t="shared" si="31"/>
        <v>Loreto</v>
      </c>
      <c r="AB332" s="69" t="str">
        <f t="shared" si="31"/>
        <v>Madre de Dios</v>
      </c>
      <c r="AC332" s="69" t="str">
        <f t="shared" si="31"/>
        <v>Moquegua</v>
      </c>
      <c r="AD332" s="69" t="str">
        <f t="shared" si="31"/>
        <v>Pasco</v>
      </c>
      <c r="AE332" s="69" t="str">
        <f t="shared" si="31"/>
        <v>Piura</v>
      </c>
      <c r="AF332" s="69" t="str">
        <f t="shared" si="31"/>
        <v>Puno</v>
      </c>
      <c r="AG332" s="69" t="str">
        <f t="shared" si="31"/>
        <v>San Martín</v>
      </c>
      <c r="AH332" s="69" t="str">
        <f t="shared" si="31"/>
        <v>Tacna</v>
      </c>
      <c r="AI332" s="69" t="str">
        <f t="shared" si="31"/>
        <v>Tumbes</v>
      </c>
      <c r="AJ332" s="69" t="str">
        <f t="shared" si="31"/>
        <v>Ucayali</v>
      </c>
    </row>
    <row r="333" spans="3:37" outlineLevel="1" x14ac:dyDescent="0.3">
      <c r="D333" s="68" t="s">
        <v>1413</v>
      </c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</row>
    <row r="334" spans="3:37" outlineLevel="1" x14ac:dyDescent="0.3">
      <c r="F334" s="70">
        <v>1</v>
      </c>
      <c r="G334" s="71" t="s">
        <v>1193</v>
      </c>
      <c r="H334" s="71" t="s">
        <v>1183</v>
      </c>
      <c r="L334" s="47">
        <f t="shared" ref="L334:U335" si="32">INDEX(core.xy.bsc,L$6)</f>
        <v>5</v>
      </c>
      <c r="M334" s="47">
        <f t="shared" si="32"/>
        <v>5</v>
      </c>
      <c r="N334" s="47">
        <f t="shared" si="32"/>
        <v>5</v>
      </c>
      <c r="O334" s="47">
        <f t="shared" si="32"/>
        <v>5</v>
      </c>
      <c r="P334" s="47">
        <f t="shared" si="32"/>
        <v>5</v>
      </c>
      <c r="Q334" s="47">
        <f t="shared" si="32"/>
        <v>5</v>
      </c>
      <c r="R334" s="47">
        <f t="shared" si="32"/>
        <v>5</v>
      </c>
      <c r="S334" s="47">
        <f t="shared" si="32"/>
        <v>10</v>
      </c>
      <c r="T334" s="47">
        <f t="shared" si="32"/>
        <v>10</v>
      </c>
      <c r="U334" s="47">
        <f t="shared" si="32"/>
        <v>10</v>
      </c>
      <c r="V334" s="47">
        <f t="shared" ref="V334:AJ335" si="33">INDEX(core.xy.bsc,V$6)</f>
        <v>10</v>
      </c>
      <c r="W334" s="47">
        <f t="shared" si="33"/>
        <v>10</v>
      </c>
      <c r="X334" s="47">
        <f t="shared" si="33"/>
        <v>10</v>
      </c>
      <c r="Y334" s="47">
        <f t="shared" si="33"/>
        <v>10</v>
      </c>
      <c r="Z334" s="47">
        <f t="shared" si="33"/>
        <v>10</v>
      </c>
      <c r="AA334" s="47">
        <f t="shared" si="33"/>
        <v>16</v>
      </c>
      <c r="AB334" s="47">
        <f t="shared" si="33"/>
        <v>2</v>
      </c>
      <c r="AC334" s="47">
        <f t="shared" si="33"/>
        <v>2</v>
      </c>
      <c r="AD334" s="47">
        <f t="shared" si="33"/>
        <v>2</v>
      </c>
      <c r="AE334" s="47">
        <f t="shared" si="33"/>
        <v>2</v>
      </c>
      <c r="AF334" s="47">
        <f t="shared" si="33"/>
        <v>2</v>
      </c>
      <c r="AG334" s="47">
        <f t="shared" si="33"/>
        <v>2</v>
      </c>
      <c r="AH334" s="47">
        <f t="shared" si="33"/>
        <v>2</v>
      </c>
      <c r="AI334" s="47">
        <f t="shared" si="33"/>
        <v>2</v>
      </c>
      <c r="AJ334" s="47">
        <f t="shared" si="33"/>
        <v>2</v>
      </c>
    </row>
    <row r="335" spans="3:37" outlineLevel="1" x14ac:dyDescent="0.3">
      <c r="F335" s="70">
        <v>2</v>
      </c>
      <c r="G335" s="71" t="s">
        <v>1192</v>
      </c>
      <c r="H335" s="71" t="s">
        <v>1191</v>
      </c>
      <c r="L335" s="47">
        <f t="shared" si="32"/>
        <v>5</v>
      </c>
      <c r="M335" s="47">
        <f t="shared" si="32"/>
        <v>5</v>
      </c>
      <c r="N335" s="47">
        <f t="shared" si="32"/>
        <v>5</v>
      </c>
      <c r="O335" s="47">
        <f t="shared" si="32"/>
        <v>5</v>
      </c>
      <c r="P335" s="47">
        <f t="shared" si="32"/>
        <v>5</v>
      </c>
      <c r="Q335" s="47">
        <f t="shared" si="32"/>
        <v>5</v>
      </c>
      <c r="R335" s="47">
        <f t="shared" si="32"/>
        <v>5</v>
      </c>
      <c r="S335" s="47">
        <f t="shared" si="32"/>
        <v>10</v>
      </c>
      <c r="T335" s="47">
        <f t="shared" si="32"/>
        <v>10</v>
      </c>
      <c r="U335" s="47">
        <f t="shared" si="32"/>
        <v>10</v>
      </c>
      <c r="V335" s="47">
        <f t="shared" si="33"/>
        <v>10</v>
      </c>
      <c r="W335" s="47">
        <f t="shared" si="33"/>
        <v>10</v>
      </c>
      <c r="X335" s="47">
        <f t="shared" si="33"/>
        <v>10</v>
      </c>
      <c r="Y335" s="47">
        <f t="shared" si="33"/>
        <v>10</v>
      </c>
      <c r="Z335" s="47">
        <f t="shared" si="33"/>
        <v>10</v>
      </c>
      <c r="AA335" s="47">
        <f t="shared" si="33"/>
        <v>16</v>
      </c>
      <c r="AB335" s="47">
        <f t="shared" si="33"/>
        <v>2</v>
      </c>
      <c r="AC335" s="47">
        <f t="shared" si="33"/>
        <v>2</v>
      </c>
      <c r="AD335" s="47">
        <f t="shared" si="33"/>
        <v>2</v>
      </c>
      <c r="AE335" s="47">
        <f t="shared" si="33"/>
        <v>2</v>
      </c>
      <c r="AF335" s="47">
        <f t="shared" si="33"/>
        <v>2</v>
      </c>
      <c r="AG335" s="47">
        <f t="shared" si="33"/>
        <v>2</v>
      </c>
      <c r="AH335" s="47">
        <f t="shared" si="33"/>
        <v>2</v>
      </c>
      <c r="AI335" s="47">
        <f t="shared" si="33"/>
        <v>2</v>
      </c>
      <c r="AJ335" s="47">
        <f t="shared" si="33"/>
        <v>2</v>
      </c>
    </row>
    <row r="336" spans="3:37" outlineLevel="1" x14ac:dyDescent="0.3">
      <c r="F336" s="70">
        <v>3</v>
      </c>
      <c r="G336" s="71" t="s">
        <v>1188</v>
      </c>
      <c r="H336" s="71" t="s">
        <v>1191</v>
      </c>
      <c r="L336" s="47">
        <f t="shared" ref="L336:AJ336" si="34">INDEX(core.xy.sgsn,L$6)</f>
        <v>5</v>
      </c>
      <c r="M336" s="47">
        <f t="shared" si="34"/>
        <v>5</v>
      </c>
      <c r="N336" s="47">
        <f t="shared" si="34"/>
        <v>5</v>
      </c>
      <c r="O336" s="47">
        <f t="shared" si="34"/>
        <v>5</v>
      </c>
      <c r="P336" s="47">
        <f t="shared" si="34"/>
        <v>5</v>
      </c>
      <c r="Q336" s="47">
        <f t="shared" si="34"/>
        <v>5</v>
      </c>
      <c r="R336" s="47">
        <f t="shared" si="34"/>
        <v>5</v>
      </c>
      <c r="S336" s="47">
        <f t="shared" si="34"/>
        <v>10</v>
      </c>
      <c r="T336" s="47">
        <f t="shared" si="34"/>
        <v>10</v>
      </c>
      <c r="U336" s="47">
        <f t="shared" si="34"/>
        <v>10</v>
      </c>
      <c r="V336" s="47">
        <f t="shared" si="34"/>
        <v>10</v>
      </c>
      <c r="W336" s="47">
        <f t="shared" si="34"/>
        <v>10</v>
      </c>
      <c r="X336" s="47">
        <f t="shared" si="34"/>
        <v>10</v>
      </c>
      <c r="Y336" s="47">
        <f t="shared" si="34"/>
        <v>10</v>
      </c>
      <c r="Z336" s="47">
        <f t="shared" si="34"/>
        <v>10</v>
      </c>
      <c r="AA336" s="47">
        <f t="shared" si="34"/>
        <v>16</v>
      </c>
      <c r="AB336" s="47">
        <f t="shared" si="34"/>
        <v>2</v>
      </c>
      <c r="AC336" s="47">
        <f t="shared" si="34"/>
        <v>2</v>
      </c>
      <c r="AD336" s="47">
        <f t="shared" si="34"/>
        <v>2</v>
      </c>
      <c r="AE336" s="47">
        <f t="shared" si="34"/>
        <v>2</v>
      </c>
      <c r="AF336" s="47">
        <f t="shared" si="34"/>
        <v>2</v>
      </c>
      <c r="AG336" s="47">
        <f t="shared" si="34"/>
        <v>2</v>
      </c>
      <c r="AH336" s="47">
        <f t="shared" si="34"/>
        <v>2</v>
      </c>
      <c r="AI336" s="47">
        <f t="shared" si="34"/>
        <v>2</v>
      </c>
      <c r="AJ336" s="47">
        <f t="shared" si="34"/>
        <v>2</v>
      </c>
    </row>
    <row r="337" spans="4:36" outlineLevel="1" x14ac:dyDescent="0.3">
      <c r="F337" s="70">
        <v>4</v>
      </c>
      <c r="G337" s="71" t="s">
        <v>1186</v>
      </c>
      <c r="H337" s="71" t="s">
        <v>1183</v>
      </c>
      <c r="L337" s="47">
        <f t="shared" ref="L337:AJ337" si="35">INDEX(core.xy.mgw,L$6)</f>
        <v>5</v>
      </c>
      <c r="M337" s="47">
        <f t="shared" si="35"/>
        <v>5</v>
      </c>
      <c r="N337" s="47">
        <f t="shared" si="35"/>
        <v>5</v>
      </c>
      <c r="O337" s="47">
        <f t="shared" si="35"/>
        <v>5</v>
      </c>
      <c r="P337" s="47">
        <f t="shared" si="35"/>
        <v>5</v>
      </c>
      <c r="Q337" s="47">
        <f t="shared" si="35"/>
        <v>5</v>
      </c>
      <c r="R337" s="47">
        <f t="shared" si="35"/>
        <v>5</v>
      </c>
      <c r="S337" s="47">
        <f t="shared" si="35"/>
        <v>10</v>
      </c>
      <c r="T337" s="47">
        <f t="shared" si="35"/>
        <v>10</v>
      </c>
      <c r="U337" s="47">
        <f t="shared" si="35"/>
        <v>10</v>
      </c>
      <c r="V337" s="47">
        <f t="shared" si="35"/>
        <v>10</v>
      </c>
      <c r="W337" s="47">
        <f t="shared" si="35"/>
        <v>10</v>
      </c>
      <c r="X337" s="47">
        <f t="shared" si="35"/>
        <v>10</v>
      </c>
      <c r="Y337" s="47">
        <f t="shared" si="35"/>
        <v>10</v>
      </c>
      <c r="Z337" s="47">
        <f t="shared" si="35"/>
        <v>10</v>
      </c>
      <c r="AA337" s="47">
        <f t="shared" si="35"/>
        <v>16</v>
      </c>
      <c r="AB337" s="47">
        <f t="shared" si="35"/>
        <v>2</v>
      </c>
      <c r="AC337" s="47">
        <f t="shared" si="35"/>
        <v>2</v>
      </c>
      <c r="AD337" s="47">
        <f t="shared" si="35"/>
        <v>2</v>
      </c>
      <c r="AE337" s="47">
        <f t="shared" si="35"/>
        <v>2</v>
      </c>
      <c r="AF337" s="47">
        <f t="shared" si="35"/>
        <v>2</v>
      </c>
      <c r="AG337" s="47">
        <f t="shared" si="35"/>
        <v>2</v>
      </c>
      <c r="AH337" s="47">
        <f t="shared" si="35"/>
        <v>2</v>
      </c>
      <c r="AI337" s="47">
        <f t="shared" si="35"/>
        <v>2</v>
      </c>
      <c r="AJ337" s="47">
        <f t="shared" si="35"/>
        <v>2</v>
      </c>
    </row>
    <row r="338" spans="4:36" outlineLevel="1" x14ac:dyDescent="0.3">
      <c r="F338" s="70">
        <v>5</v>
      </c>
      <c r="G338" s="71" t="s">
        <v>1190</v>
      </c>
      <c r="H338" s="71" t="s">
        <v>1181</v>
      </c>
      <c r="L338" s="47">
        <f t="shared" ref="L338:U339" si="36">INDEX(core.xy.rnc,L$6)</f>
        <v>5</v>
      </c>
      <c r="M338" s="47">
        <f t="shared" si="36"/>
        <v>5</v>
      </c>
      <c r="N338" s="47">
        <f t="shared" si="36"/>
        <v>5</v>
      </c>
      <c r="O338" s="47">
        <f t="shared" si="36"/>
        <v>5</v>
      </c>
      <c r="P338" s="47">
        <f t="shared" si="36"/>
        <v>5</v>
      </c>
      <c r="Q338" s="47">
        <f t="shared" si="36"/>
        <v>5</v>
      </c>
      <c r="R338" s="47">
        <f t="shared" si="36"/>
        <v>5</v>
      </c>
      <c r="S338" s="47">
        <f t="shared" si="36"/>
        <v>10</v>
      </c>
      <c r="T338" s="47">
        <f t="shared" si="36"/>
        <v>10</v>
      </c>
      <c r="U338" s="47">
        <f t="shared" si="36"/>
        <v>10</v>
      </c>
      <c r="V338" s="47">
        <f t="shared" ref="V338:AJ339" si="37">INDEX(core.xy.rnc,V$6)</f>
        <v>10</v>
      </c>
      <c r="W338" s="47">
        <f t="shared" si="37"/>
        <v>10</v>
      </c>
      <c r="X338" s="47">
        <f t="shared" si="37"/>
        <v>10</v>
      </c>
      <c r="Y338" s="47">
        <f t="shared" si="37"/>
        <v>10</v>
      </c>
      <c r="Z338" s="47">
        <f t="shared" si="37"/>
        <v>10</v>
      </c>
      <c r="AA338" s="47">
        <f t="shared" si="37"/>
        <v>16</v>
      </c>
      <c r="AB338" s="47">
        <f t="shared" si="37"/>
        <v>2</v>
      </c>
      <c r="AC338" s="47">
        <f t="shared" si="37"/>
        <v>2</v>
      </c>
      <c r="AD338" s="47">
        <f t="shared" si="37"/>
        <v>2</v>
      </c>
      <c r="AE338" s="47">
        <f t="shared" si="37"/>
        <v>2</v>
      </c>
      <c r="AF338" s="47">
        <f t="shared" si="37"/>
        <v>2</v>
      </c>
      <c r="AG338" s="47">
        <f t="shared" si="37"/>
        <v>2</v>
      </c>
      <c r="AH338" s="47">
        <f t="shared" si="37"/>
        <v>2</v>
      </c>
      <c r="AI338" s="47">
        <f t="shared" si="37"/>
        <v>2</v>
      </c>
      <c r="AJ338" s="47">
        <f t="shared" si="37"/>
        <v>2</v>
      </c>
    </row>
    <row r="339" spans="4:36" outlineLevel="1" x14ac:dyDescent="0.3">
      <c r="F339" s="70">
        <v>6</v>
      </c>
      <c r="G339" s="71" t="s">
        <v>1189</v>
      </c>
      <c r="H339" s="71" t="s">
        <v>1187</v>
      </c>
      <c r="L339" s="47">
        <f t="shared" si="36"/>
        <v>5</v>
      </c>
      <c r="M339" s="47">
        <f t="shared" si="36"/>
        <v>5</v>
      </c>
      <c r="N339" s="47">
        <f t="shared" si="36"/>
        <v>5</v>
      </c>
      <c r="O339" s="47">
        <f t="shared" si="36"/>
        <v>5</v>
      </c>
      <c r="P339" s="47">
        <f t="shared" si="36"/>
        <v>5</v>
      </c>
      <c r="Q339" s="47">
        <f t="shared" si="36"/>
        <v>5</v>
      </c>
      <c r="R339" s="47">
        <f t="shared" si="36"/>
        <v>5</v>
      </c>
      <c r="S339" s="47">
        <f t="shared" si="36"/>
        <v>10</v>
      </c>
      <c r="T339" s="47">
        <f t="shared" si="36"/>
        <v>10</v>
      </c>
      <c r="U339" s="47">
        <f t="shared" si="36"/>
        <v>10</v>
      </c>
      <c r="V339" s="47">
        <f t="shared" si="37"/>
        <v>10</v>
      </c>
      <c r="W339" s="47">
        <f t="shared" si="37"/>
        <v>10</v>
      </c>
      <c r="X339" s="47">
        <f t="shared" si="37"/>
        <v>10</v>
      </c>
      <c r="Y339" s="47">
        <f t="shared" si="37"/>
        <v>10</v>
      </c>
      <c r="Z339" s="47">
        <f t="shared" si="37"/>
        <v>10</v>
      </c>
      <c r="AA339" s="47">
        <f t="shared" si="37"/>
        <v>16</v>
      </c>
      <c r="AB339" s="47">
        <f t="shared" si="37"/>
        <v>2</v>
      </c>
      <c r="AC339" s="47">
        <f t="shared" si="37"/>
        <v>2</v>
      </c>
      <c r="AD339" s="47">
        <f t="shared" si="37"/>
        <v>2</v>
      </c>
      <c r="AE339" s="47">
        <f t="shared" si="37"/>
        <v>2</v>
      </c>
      <c r="AF339" s="47">
        <f t="shared" si="37"/>
        <v>2</v>
      </c>
      <c r="AG339" s="47">
        <f t="shared" si="37"/>
        <v>2</v>
      </c>
      <c r="AH339" s="47">
        <f t="shared" si="37"/>
        <v>2</v>
      </c>
      <c r="AI339" s="47">
        <f t="shared" si="37"/>
        <v>2</v>
      </c>
      <c r="AJ339" s="47">
        <f t="shared" si="37"/>
        <v>2</v>
      </c>
    </row>
    <row r="340" spans="4:36" outlineLevel="1" x14ac:dyDescent="0.3">
      <c r="F340" s="70">
        <v>7</v>
      </c>
      <c r="G340" s="71" t="s">
        <v>1188</v>
      </c>
      <c r="H340" s="71" t="s">
        <v>1187</v>
      </c>
      <c r="L340" s="47">
        <f t="shared" ref="L340:AJ340" si="38">INDEX(core.xy.sgsn,L$6)</f>
        <v>5</v>
      </c>
      <c r="M340" s="47">
        <f t="shared" si="38"/>
        <v>5</v>
      </c>
      <c r="N340" s="47">
        <f t="shared" si="38"/>
        <v>5</v>
      </c>
      <c r="O340" s="47">
        <f t="shared" si="38"/>
        <v>5</v>
      </c>
      <c r="P340" s="47">
        <f t="shared" si="38"/>
        <v>5</v>
      </c>
      <c r="Q340" s="47">
        <f t="shared" si="38"/>
        <v>5</v>
      </c>
      <c r="R340" s="47">
        <f t="shared" si="38"/>
        <v>5</v>
      </c>
      <c r="S340" s="47">
        <f t="shared" si="38"/>
        <v>10</v>
      </c>
      <c r="T340" s="47">
        <f t="shared" si="38"/>
        <v>10</v>
      </c>
      <c r="U340" s="47">
        <f t="shared" si="38"/>
        <v>10</v>
      </c>
      <c r="V340" s="47">
        <f t="shared" si="38"/>
        <v>10</v>
      </c>
      <c r="W340" s="47">
        <f t="shared" si="38"/>
        <v>10</v>
      </c>
      <c r="X340" s="47">
        <f t="shared" si="38"/>
        <v>10</v>
      </c>
      <c r="Y340" s="47">
        <f t="shared" si="38"/>
        <v>10</v>
      </c>
      <c r="Z340" s="47">
        <f t="shared" si="38"/>
        <v>10</v>
      </c>
      <c r="AA340" s="47">
        <f t="shared" si="38"/>
        <v>16</v>
      </c>
      <c r="AB340" s="47">
        <f t="shared" si="38"/>
        <v>2</v>
      </c>
      <c r="AC340" s="47">
        <f t="shared" si="38"/>
        <v>2</v>
      </c>
      <c r="AD340" s="47">
        <f t="shared" si="38"/>
        <v>2</v>
      </c>
      <c r="AE340" s="47">
        <f t="shared" si="38"/>
        <v>2</v>
      </c>
      <c r="AF340" s="47">
        <f t="shared" si="38"/>
        <v>2</v>
      </c>
      <c r="AG340" s="47">
        <f t="shared" si="38"/>
        <v>2</v>
      </c>
      <c r="AH340" s="47">
        <f t="shared" si="38"/>
        <v>2</v>
      </c>
      <c r="AI340" s="47">
        <f t="shared" si="38"/>
        <v>2</v>
      </c>
      <c r="AJ340" s="47">
        <f t="shared" si="38"/>
        <v>2</v>
      </c>
    </row>
    <row r="341" spans="4:36" outlineLevel="1" x14ac:dyDescent="0.3">
      <c r="F341" s="70">
        <v>8</v>
      </c>
      <c r="G341" s="71" t="s">
        <v>1186</v>
      </c>
      <c r="H341" s="71" t="s">
        <v>1181</v>
      </c>
      <c r="L341" s="47">
        <f t="shared" ref="L341:AJ341" si="39">INDEX(core.xy.mgw,L$6)</f>
        <v>5</v>
      </c>
      <c r="M341" s="47">
        <f t="shared" si="39"/>
        <v>5</v>
      </c>
      <c r="N341" s="47">
        <f t="shared" si="39"/>
        <v>5</v>
      </c>
      <c r="O341" s="47">
        <f t="shared" si="39"/>
        <v>5</v>
      </c>
      <c r="P341" s="47">
        <f t="shared" si="39"/>
        <v>5</v>
      </c>
      <c r="Q341" s="47">
        <f t="shared" si="39"/>
        <v>5</v>
      </c>
      <c r="R341" s="47">
        <f t="shared" si="39"/>
        <v>5</v>
      </c>
      <c r="S341" s="47">
        <f t="shared" si="39"/>
        <v>10</v>
      </c>
      <c r="T341" s="47">
        <f t="shared" si="39"/>
        <v>10</v>
      </c>
      <c r="U341" s="47">
        <f t="shared" si="39"/>
        <v>10</v>
      </c>
      <c r="V341" s="47">
        <f t="shared" si="39"/>
        <v>10</v>
      </c>
      <c r="W341" s="47">
        <f t="shared" si="39"/>
        <v>10</v>
      </c>
      <c r="X341" s="47">
        <f t="shared" si="39"/>
        <v>10</v>
      </c>
      <c r="Y341" s="47">
        <f t="shared" si="39"/>
        <v>10</v>
      </c>
      <c r="Z341" s="47">
        <f t="shared" si="39"/>
        <v>10</v>
      </c>
      <c r="AA341" s="47">
        <f t="shared" si="39"/>
        <v>16</v>
      </c>
      <c r="AB341" s="47">
        <f t="shared" si="39"/>
        <v>2</v>
      </c>
      <c r="AC341" s="47">
        <f t="shared" si="39"/>
        <v>2</v>
      </c>
      <c r="AD341" s="47">
        <f t="shared" si="39"/>
        <v>2</v>
      </c>
      <c r="AE341" s="47">
        <f t="shared" si="39"/>
        <v>2</v>
      </c>
      <c r="AF341" s="47">
        <f t="shared" si="39"/>
        <v>2</v>
      </c>
      <c r="AG341" s="47">
        <f t="shared" si="39"/>
        <v>2</v>
      </c>
      <c r="AH341" s="47">
        <f t="shared" si="39"/>
        <v>2</v>
      </c>
      <c r="AI341" s="47">
        <f t="shared" si="39"/>
        <v>2</v>
      </c>
      <c r="AJ341" s="47">
        <f t="shared" si="39"/>
        <v>2</v>
      </c>
    </row>
    <row r="342" spans="4:36" outlineLevel="1" x14ac:dyDescent="0.3">
      <c r="F342" s="70">
        <v>9</v>
      </c>
      <c r="G342" s="71" t="s">
        <v>1185</v>
      </c>
      <c r="H342" s="71" t="s">
        <v>1184</v>
      </c>
      <c r="L342" s="47">
        <f t="shared" ref="L342:AJ342" si="40">INDEX(core.xy.swg,L$6)</f>
        <v>5</v>
      </c>
      <c r="M342" s="47">
        <f t="shared" si="40"/>
        <v>5</v>
      </c>
      <c r="N342" s="47">
        <f t="shared" si="40"/>
        <v>5</v>
      </c>
      <c r="O342" s="47">
        <f t="shared" si="40"/>
        <v>5</v>
      </c>
      <c r="P342" s="47">
        <f t="shared" si="40"/>
        <v>5</v>
      </c>
      <c r="Q342" s="47">
        <f t="shared" si="40"/>
        <v>5</v>
      </c>
      <c r="R342" s="47">
        <f t="shared" si="40"/>
        <v>5</v>
      </c>
      <c r="S342" s="47">
        <f t="shared" si="40"/>
        <v>10</v>
      </c>
      <c r="T342" s="47">
        <f t="shared" si="40"/>
        <v>10</v>
      </c>
      <c r="U342" s="47">
        <f t="shared" si="40"/>
        <v>10</v>
      </c>
      <c r="V342" s="47">
        <f t="shared" si="40"/>
        <v>10</v>
      </c>
      <c r="W342" s="47">
        <f t="shared" si="40"/>
        <v>10</v>
      </c>
      <c r="X342" s="47">
        <f t="shared" si="40"/>
        <v>10</v>
      </c>
      <c r="Y342" s="47">
        <f t="shared" si="40"/>
        <v>10</v>
      </c>
      <c r="Z342" s="47">
        <f t="shared" si="40"/>
        <v>10</v>
      </c>
      <c r="AA342" s="47">
        <f t="shared" si="40"/>
        <v>16</v>
      </c>
      <c r="AB342" s="47">
        <f t="shared" si="40"/>
        <v>2</v>
      </c>
      <c r="AC342" s="47">
        <f t="shared" si="40"/>
        <v>2</v>
      </c>
      <c r="AD342" s="47">
        <f t="shared" si="40"/>
        <v>2</v>
      </c>
      <c r="AE342" s="47">
        <f t="shared" si="40"/>
        <v>2</v>
      </c>
      <c r="AF342" s="47">
        <f t="shared" si="40"/>
        <v>2</v>
      </c>
      <c r="AG342" s="47">
        <f t="shared" si="40"/>
        <v>2</v>
      </c>
      <c r="AH342" s="47">
        <f t="shared" si="40"/>
        <v>2</v>
      </c>
      <c r="AI342" s="47">
        <f t="shared" si="40"/>
        <v>2</v>
      </c>
      <c r="AJ342" s="47">
        <f t="shared" si="40"/>
        <v>2</v>
      </c>
    </row>
    <row r="343" spans="4:36" outlineLevel="1" x14ac:dyDescent="0.3">
      <c r="F343" s="70">
        <v>10</v>
      </c>
      <c r="G343" s="71" t="s">
        <v>1182</v>
      </c>
      <c r="H343" s="71" t="s">
        <v>1183</v>
      </c>
      <c r="L343" s="47">
        <f t="shared" ref="L343:U344" si="41">INDEX(core.xy.mgw,L$6)</f>
        <v>5</v>
      </c>
      <c r="M343" s="47">
        <f t="shared" si="41"/>
        <v>5</v>
      </c>
      <c r="N343" s="47">
        <f t="shared" si="41"/>
        <v>5</v>
      </c>
      <c r="O343" s="47">
        <f t="shared" si="41"/>
        <v>5</v>
      </c>
      <c r="P343" s="47">
        <f t="shared" si="41"/>
        <v>5</v>
      </c>
      <c r="Q343" s="47">
        <f t="shared" si="41"/>
        <v>5</v>
      </c>
      <c r="R343" s="47">
        <f t="shared" si="41"/>
        <v>5</v>
      </c>
      <c r="S343" s="47">
        <f t="shared" si="41"/>
        <v>10</v>
      </c>
      <c r="T343" s="47">
        <f t="shared" si="41"/>
        <v>10</v>
      </c>
      <c r="U343" s="47">
        <f t="shared" si="41"/>
        <v>10</v>
      </c>
      <c r="V343" s="47">
        <f t="shared" ref="V343:AJ344" si="42">INDEX(core.xy.mgw,V$6)</f>
        <v>10</v>
      </c>
      <c r="W343" s="47">
        <f t="shared" si="42"/>
        <v>10</v>
      </c>
      <c r="X343" s="47">
        <f t="shared" si="42"/>
        <v>10</v>
      </c>
      <c r="Y343" s="47">
        <f t="shared" si="42"/>
        <v>10</v>
      </c>
      <c r="Z343" s="47">
        <f t="shared" si="42"/>
        <v>10</v>
      </c>
      <c r="AA343" s="47">
        <f t="shared" si="42"/>
        <v>16</v>
      </c>
      <c r="AB343" s="47">
        <f t="shared" si="42"/>
        <v>2</v>
      </c>
      <c r="AC343" s="47">
        <f t="shared" si="42"/>
        <v>2</v>
      </c>
      <c r="AD343" s="47">
        <f t="shared" si="42"/>
        <v>2</v>
      </c>
      <c r="AE343" s="47">
        <f t="shared" si="42"/>
        <v>2</v>
      </c>
      <c r="AF343" s="47">
        <f t="shared" si="42"/>
        <v>2</v>
      </c>
      <c r="AG343" s="47">
        <f t="shared" si="42"/>
        <v>2</v>
      </c>
      <c r="AH343" s="47">
        <f t="shared" si="42"/>
        <v>2</v>
      </c>
      <c r="AI343" s="47">
        <f t="shared" si="42"/>
        <v>2</v>
      </c>
      <c r="AJ343" s="47">
        <f t="shared" si="42"/>
        <v>2</v>
      </c>
    </row>
    <row r="344" spans="4:36" outlineLevel="1" x14ac:dyDescent="0.3">
      <c r="F344" s="70">
        <v>11</v>
      </c>
      <c r="G344" s="71" t="s">
        <v>1182</v>
      </c>
      <c r="H344" s="71" t="s">
        <v>1181</v>
      </c>
      <c r="L344" s="47">
        <f t="shared" si="41"/>
        <v>5</v>
      </c>
      <c r="M344" s="47">
        <f t="shared" si="41"/>
        <v>5</v>
      </c>
      <c r="N344" s="47">
        <f t="shared" si="41"/>
        <v>5</v>
      </c>
      <c r="O344" s="47">
        <f t="shared" si="41"/>
        <v>5</v>
      </c>
      <c r="P344" s="47">
        <f t="shared" si="41"/>
        <v>5</v>
      </c>
      <c r="Q344" s="47">
        <f t="shared" si="41"/>
        <v>5</v>
      </c>
      <c r="R344" s="47">
        <f t="shared" si="41"/>
        <v>5</v>
      </c>
      <c r="S344" s="47">
        <f t="shared" si="41"/>
        <v>10</v>
      </c>
      <c r="T344" s="47">
        <f t="shared" si="41"/>
        <v>10</v>
      </c>
      <c r="U344" s="47">
        <f t="shared" si="41"/>
        <v>10</v>
      </c>
      <c r="V344" s="47">
        <f t="shared" si="42"/>
        <v>10</v>
      </c>
      <c r="W344" s="47">
        <f t="shared" si="42"/>
        <v>10</v>
      </c>
      <c r="X344" s="47">
        <f t="shared" si="42"/>
        <v>10</v>
      </c>
      <c r="Y344" s="47">
        <f t="shared" si="42"/>
        <v>10</v>
      </c>
      <c r="Z344" s="47">
        <f t="shared" si="42"/>
        <v>10</v>
      </c>
      <c r="AA344" s="47">
        <f t="shared" si="42"/>
        <v>16</v>
      </c>
      <c r="AB344" s="47">
        <f t="shared" si="42"/>
        <v>2</v>
      </c>
      <c r="AC344" s="47">
        <f t="shared" si="42"/>
        <v>2</v>
      </c>
      <c r="AD344" s="47">
        <f t="shared" si="42"/>
        <v>2</v>
      </c>
      <c r="AE344" s="47">
        <f t="shared" si="42"/>
        <v>2</v>
      </c>
      <c r="AF344" s="47">
        <f t="shared" si="42"/>
        <v>2</v>
      </c>
      <c r="AG344" s="47">
        <f t="shared" si="42"/>
        <v>2</v>
      </c>
      <c r="AH344" s="47">
        <f t="shared" si="42"/>
        <v>2</v>
      </c>
      <c r="AI344" s="47">
        <f t="shared" si="42"/>
        <v>2</v>
      </c>
      <c r="AJ344" s="47">
        <f t="shared" si="42"/>
        <v>2</v>
      </c>
    </row>
    <row r="345" spans="4:36" outlineLevel="1" x14ac:dyDescent="0.3">
      <c r="F345" s="70">
        <v>12</v>
      </c>
      <c r="G345" s="71" t="s">
        <v>1180</v>
      </c>
      <c r="H345" s="71" t="s">
        <v>1179</v>
      </c>
      <c r="L345" s="47">
        <f t="shared" ref="L345:AJ345" si="43">INDEX(core.xy.sbc,L$6)</f>
        <v>5</v>
      </c>
      <c r="M345" s="47">
        <f t="shared" si="43"/>
        <v>5</v>
      </c>
      <c r="N345" s="47">
        <f t="shared" si="43"/>
        <v>5</v>
      </c>
      <c r="O345" s="47">
        <f t="shared" si="43"/>
        <v>5</v>
      </c>
      <c r="P345" s="47">
        <f t="shared" si="43"/>
        <v>5</v>
      </c>
      <c r="Q345" s="47">
        <f t="shared" si="43"/>
        <v>5</v>
      </c>
      <c r="R345" s="47">
        <f t="shared" si="43"/>
        <v>5</v>
      </c>
      <c r="S345" s="47">
        <f t="shared" si="43"/>
        <v>10</v>
      </c>
      <c r="T345" s="47">
        <f t="shared" si="43"/>
        <v>10</v>
      </c>
      <c r="U345" s="47">
        <f t="shared" si="43"/>
        <v>10</v>
      </c>
      <c r="V345" s="47">
        <f t="shared" si="43"/>
        <v>10</v>
      </c>
      <c r="W345" s="47">
        <f t="shared" si="43"/>
        <v>10</v>
      </c>
      <c r="X345" s="47">
        <f t="shared" si="43"/>
        <v>10</v>
      </c>
      <c r="Y345" s="47">
        <f t="shared" si="43"/>
        <v>10</v>
      </c>
      <c r="Z345" s="47">
        <f t="shared" si="43"/>
        <v>10</v>
      </c>
      <c r="AA345" s="47">
        <f t="shared" si="43"/>
        <v>16</v>
      </c>
      <c r="AB345" s="47">
        <f t="shared" si="43"/>
        <v>2</v>
      </c>
      <c r="AC345" s="47">
        <f t="shared" si="43"/>
        <v>2</v>
      </c>
      <c r="AD345" s="47">
        <f t="shared" si="43"/>
        <v>2</v>
      </c>
      <c r="AE345" s="47">
        <f t="shared" si="43"/>
        <v>2</v>
      </c>
      <c r="AF345" s="47">
        <f t="shared" si="43"/>
        <v>2</v>
      </c>
      <c r="AG345" s="47">
        <f t="shared" si="43"/>
        <v>2</v>
      </c>
      <c r="AH345" s="47">
        <f t="shared" si="43"/>
        <v>2</v>
      </c>
      <c r="AI345" s="47">
        <f t="shared" si="43"/>
        <v>2</v>
      </c>
      <c r="AJ345" s="47">
        <f t="shared" si="43"/>
        <v>2</v>
      </c>
    </row>
    <row r="346" spans="4:36" outlineLevel="1" x14ac:dyDescent="0.3">
      <c r="D346" s="68" t="s">
        <v>1412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</row>
    <row r="347" spans="4:36" outlineLevel="1" x14ac:dyDescent="0.3">
      <c r="F347" s="70">
        <v>1</v>
      </c>
      <c r="G347" s="71" t="s">
        <v>1193</v>
      </c>
      <c r="H347" s="71" t="s">
        <v>1183</v>
      </c>
      <c r="K347" s="433" t="s">
        <v>1170</v>
      </c>
      <c r="L347" s="47">
        <f>SUMIF($L334:$AJ334,L$6,Diseño.Core!$L318:$AJ318)*INDEX(bb.oh,$F347)</f>
        <v>0</v>
      </c>
      <c r="M347" s="47">
        <f>SUMIF($L334:$AJ334,M$6,Diseño.Core!$L318:$AJ318)*INDEX(bb.oh,$F347)</f>
        <v>2.3272334019216201</v>
      </c>
      <c r="N347" s="47">
        <f>SUMIF($L334:$AJ334,N$6,Diseño.Core!$L318:$AJ318)*INDEX(bb.oh,$F347)</f>
        <v>0</v>
      </c>
      <c r="O347" s="47">
        <f>SUMIF($L334:$AJ334,O$6,Diseño.Core!$L318:$AJ318)*INDEX(bb.oh,$F347)</f>
        <v>0</v>
      </c>
      <c r="P347" s="47">
        <f>SUMIF($L334:$AJ334,P$6,Diseño.Core!$L318:$AJ318)*INDEX(bb.oh,$F347)</f>
        <v>2.9109089609439209</v>
      </c>
      <c r="Q347" s="47">
        <f>SUMIF($L334:$AJ334,Q$6,Diseño.Core!$L318:$AJ318)*INDEX(bb.oh,$F347)</f>
        <v>0</v>
      </c>
      <c r="R347" s="47">
        <f>SUMIF($L334:$AJ334,R$6,Diseño.Core!$L318:$AJ318)*INDEX(bb.oh,$F347)</f>
        <v>0</v>
      </c>
      <c r="S347" s="47">
        <f>SUMIF($L334:$AJ334,S$6,Diseño.Core!$L318:$AJ318)*INDEX(bb.oh,$F347)</f>
        <v>0</v>
      </c>
      <c r="T347" s="47">
        <f>SUMIF($L334:$AJ334,T$6,Diseño.Core!$L318:$AJ318)*INDEX(bb.oh,$F347)</f>
        <v>0</v>
      </c>
      <c r="U347" s="47">
        <f>SUMIF($L334:$AJ334,U$6,Diseño.Core!$L318:$AJ318)*INDEX(bb.oh,$F347)</f>
        <v>25.420592024603494</v>
      </c>
      <c r="V347" s="47">
        <f>SUMIF($L334:$AJ334,V$6,Diseño.Core!$L318:$AJ318)*INDEX(bb.oh,$F347)</f>
        <v>0</v>
      </c>
      <c r="W347" s="47">
        <f>SUMIF($L334:$AJ334,W$6,Diseño.Core!$L318:$AJ318)*INDEX(bb.oh,$F347)</f>
        <v>0</v>
      </c>
      <c r="X347" s="47">
        <f>SUMIF($L334:$AJ334,X$6,Diseño.Core!$L318:$AJ318)*INDEX(bb.oh,$F347)</f>
        <v>0</v>
      </c>
      <c r="Y347" s="47">
        <f>SUMIF($L334:$AJ334,Y$6,Diseño.Core!$L318:$AJ318)*INDEX(bb.oh,$F347)</f>
        <v>0</v>
      </c>
      <c r="Z347" s="47">
        <f>SUMIF($L334:$AJ334,Z$6,Diseño.Core!$L318:$AJ318)*INDEX(bb.oh,$F347)</f>
        <v>0</v>
      </c>
      <c r="AA347" s="47">
        <f>SUMIF($L334:$AJ334,AA$6,Diseño.Core!$L318:$AJ318)*INDEX(bb.oh,$F347)</f>
        <v>1.3831174384414716E-3</v>
      </c>
      <c r="AB347" s="47">
        <f>SUMIF($L334:$AJ334,AB$6,Diseño.Core!$L318:$AJ318)*INDEX(bb.oh,$F347)</f>
        <v>0</v>
      </c>
      <c r="AC347" s="47">
        <f>SUMIF($L334:$AJ334,AC$6,Diseño.Core!$L318:$AJ318)*INDEX(bb.oh,$F347)</f>
        <v>0</v>
      </c>
      <c r="AD347" s="47">
        <f>SUMIF($L334:$AJ334,AD$6,Diseño.Core!$L318:$AJ318)*INDEX(bb.oh,$F347)</f>
        <v>0</v>
      </c>
      <c r="AE347" s="47">
        <f>SUMIF($L334:$AJ334,AE$6,Diseño.Core!$L318:$AJ318)*INDEX(bb.oh,$F347)</f>
        <v>0</v>
      </c>
      <c r="AF347" s="47">
        <f>SUMIF($L334:$AJ334,AF$6,Diseño.Core!$L318:$AJ318)*INDEX(bb.oh,$F347)</f>
        <v>0</v>
      </c>
      <c r="AG347" s="47">
        <f>SUMIF($L334:$AJ334,AG$6,Diseño.Core!$L318:$AJ318)*INDEX(bb.oh,$F347)</f>
        <v>0</v>
      </c>
      <c r="AH347" s="47">
        <f>SUMIF($L334:$AJ334,AH$6,Diseño.Core!$L318:$AJ318)*INDEX(bb.oh,$F347)</f>
        <v>0</v>
      </c>
      <c r="AI347" s="47">
        <f>SUMIF($L334:$AJ334,AI$6,Diseño.Core!$L318:$AJ318)*INDEX(bb.oh,$F347)</f>
        <v>0</v>
      </c>
      <c r="AJ347" s="47">
        <f>SUMIF($L334:$AJ334,AJ$6,Diseño.Core!$L318:$AJ318)*INDEX(bb.oh,$F347)</f>
        <v>0</v>
      </c>
    </row>
    <row r="348" spans="4:36" outlineLevel="1" x14ac:dyDescent="0.3">
      <c r="F348" s="70">
        <v>2</v>
      </c>
      <c r="G348" s="71" t="s">
        <v>1192</v>
      </c>
      <c r="H348" s="71" t="s">
        <v>1191</v>
      </c>
      <c r="K348" s="433" t="s">
        <v>1170</v>
      </c>
      <c r="L348" s="47">
        <f>SUMIF($L335:$AJ335,L$6,Diseño.Core!$L319:$AJ319)*INDEX(bb.oh,$F348)</f>
        <v>0</v>
      </c>
      <c r="M348" s="47">
        <f>SUMIF($L335:$AJ335,M$6,Diseño.Core!$L319:$AJ319)*INDEX(bb.oh,$F348)</f>
        <v>7.3437714841795811</v>
      </c>
      <c r="N348" s="47">
        <f>SUMIF($L335:$AJ335,N$6,Diseño.Core!$L319:$AJ319)*INDEX(bb.oh,$F348)</f>
        <v>0</v>
      </c>
      <c r="O348" s="47">
        <f>SUMIF($L335:$AJ335,O$6,Diseño.Core!$L319:$AJ319)*INDEX(bb.oh,$F348)</f>
        <v>0</v>
      </c>
      <c r="P348" s="47">
        <f>SUMIF($L335:$AJ335,P$6,Diseño.Core!$L319:$AJ319)*INDEX(bb.oh,$F348)</f>
        <v>9.1856064814004199</v>
      </c>
      <c r="Q348" s="47">
        <f>SUMIF($L335:$AJ335,Q$6,Diseño.Core!$L319:$AJ319)*INDEX(bb.oh,$F348)</f>
        <v>0</v>
      </c>
      <c r="R348" s="47">
        <f>SUMIF($L335:$AJ335,R$6,Diseño.Core!$L319:$AJ319)*INDEX(bb.oh,$F348)</f>
        <v>0</v>
      </c>
      <c r="S348" s="47">
        <f>SUMIF($L335:$AJ335,S$6,Diseño.Core!$L319:$AJ319)*INDEX(bb.oh,$F348)</f>
        <v>0</v>
      </c>
      <c r="T348" s="47">
        <f>SUMIF($L335:$AJ335,T$6,Diseño.Core!$L319:$AJ319)*INDEX(bb.oh,$F348)</f>
        <v>0</v>
      </c>
      <c r="U348" s="47">
        <f>SUMIF($L335:$AJ335,U$6,Diseño.Core!$L319:$AJ319)*INDEX(bb.oh,$F348)</f>
        <v>80.21671512066645</v>
      </c>
      <c r="V348" s="47">
        <f>SUMIF($L335:$AJ335,V$6,Diseño.Core!$L319:$AJ319)*INDEX(bb.oh,$F348)</f>
        <v>0</v>
      </c>
      <c r="W348" s="47">
        <f>SUMIF($L335:$AJ335,W$6,Diseño.Core!$L319:$AJ319)*INDEX(bb.oh,$F348)</f>
        <v>0</v>
      </c>
      <c r="X348" s="47">
        <f>SUMIF($L335:$AJ335,X$6,Diseño.Core!$L319:$AJ319)*INDEX(bb.oh,$F348)</f>
        <v>0</v>
      </c>
      <c r="Y348" s="47">
        <f>SUMIF($L335:$AJ335,Y$6,Diseño.Core!$L319:$AJ319)*INDEX(bb.oh,$F348)</f>
        <v>0</v>
      </c>
      <c r="Z348" s="47">
        <f>SUMIF($L335:$AJ335,Z$6,Diseño.Core!$L319:$AJ319)*INDEX(bb.oh,$F348)</f>
        <v>0</v>
      </c>
      <c r="AA348" s="47">
        <f>SUMIF($L335:$AJ335,AA$6,Diseño.Core!$L319:$AJ319)*INDEX(bb.oh,$F348)</f>
        <v>4.3645379081062525E-3</v>
      </c>
      <c r="AB348" s="47">
        <f>SUMIF($L335:$AJ335,AB$6,Diseño.Core!$L319:$AJ319)*INDEX(bb.oh,$F348)</f>
        <v>0</v>
      </c>
      <c r="AC348" s="47">
        <f>SUMIF($L335:$AJ335,AC$6,Diseño.Core!$L319:$AJ319)*INDEX(bb.oh,$F348)</f>
        <v>0</v>
      </c>
      <c r="AD348" s="47">
        <f>SUMIF($L335:$AJ335,AD$6,Diseño.Core!$L319:$AJ319)*INDEX(bb.oh,$F348)</f>
        <v>0</v>
      </c>
      <c r="AE348" s="47">
        <f>SUMIF($L335:$AJ335,AE$6,Diseño.Core!$L319:$AJ319)*INDEX(bb.oh,$F348)</f>
        <v>0</v>
      </c>
      <c r="AF348" s="47">
        <f>SUMIF($L335:$AJ335,AF$6,Diseño.Core!$L319:$AJ319)*INDEX(bb.oh,$F348)</f>
        <v>0</v>
      </c>
      <c r="AG348" s="47">
        <f>SUMIF($L335:$AJ335,AG$6,Diseño.Core!$L319:$AJ319)*INDEX(bb.oh,$F348)</f>
        <v>0</v>
      </c>
      <c r="AH348" s="47">
        <f>SUMIF($L335:$AJ335,AH$6,Diseño.Core!$L319:$AJ319)*INDEX(bb.oh,$F348)</f>
        <v>0</v>
      </c>
      <c r="AI348" s="47">
        <f>SUMIF($L335:$AJ335,AI$6,Diseño.Core!$L319:$AJ319)*INDEX(bb.oh,$F348)</f>
        <v>0</v>
      </c>
      <c r="AJ348" s="47">
        <f>SUMIF($L335:$AJ335,AJ$6,Diseño.Core!$L319:$AJ319)*INDEX(bb.oh,$F348)</f>
        <v>0</v>
      </c>
    </row>
    <row r="349" spans="4:36" outlineLevel="1" x14ac:dyDescent="0.3">
      <c r="F349" s="70">
        <v>3</v>
      </c>
      <c r="G349" s="71" t="s">
        <v>1188</v>
      </c>
      <c r="H349" s="71" t="s">
        <v>1191</v>
      </c>
      <c r="K349" s="433" t="s">
        <v>1170</v>
      </c>
      <c r="L349" s="47">
        <f>SUMIF($L336:$AJ336,L$6,Diseño.Core!$L320:$AJ320)*INDEX(bb.oh,$F349)</f>
        <v>0</v>
      </c>
      <c r="M349" s="47">
        <f>SUMIF($L336:$AJ336,M$6,Diseño.Core!$L320:$AJ320)*INDEX(bb.oh,$F349)</f>
        <v>7.3437714841795811</v>
      </c>
      <c r="N349" s="47">
        <f>SUMIF($L336:$AJ336,N$6,Diseño.Core!$L320:$AJ320)*INDEX(bb.oh,$F349)</f>
        <v>0</v>
      </c>
      <c r="O349" s="47">
        <f>SUMIF($L336:$AJ336,O$6,Diseño.Core!$L320:$AJ320)*INDEX(bb.oh,$F349)</f>
        <v>0</v>
      </c>
      <c r="P349" s="47">
        <f>SUMIF($L336:$AJ336,P$6,Diseño.Core!$L320:$AJ320)*INDEX(bb.oh,$F349)</f>
        <v>9.1856064814004199</v>
      </c>
      <c r="Q349" s="47">
        <f>SUMIF($L336:$AJ336,Q$6,Diseño.Core!$L320:$AJ320)*INDEX(bb.oh,$F349)</f>
        <v>0</v>
      </c>
      <c r="R349" s="47">
        <f>SUMIF($L336:$AJ336,R$6,Diseño.Core!$L320:$AJ320)*INDEX(bb.oh,$F349)</f>
        <v>0</v>
      </c>
      <c r="S349" s="47">
        <f>SUMIF($L336:$AJ336,S$6,Diseño.Core!$L320:$AJ320)*INDEX(bb.oh,$F349)</f>
        <v>0</v>
      </c>
      <c r="T349" s="47">
        <f>SUMIF($L336:$AJ336,T$6,Diseño.Core!$L320:$AJ320)*INDEX(bb.oh,$F349)</f>
        <v>0</v>
      </c>
      <c r="U349" s="47">
        <f>SUMIF($L336:$AJ336,U$6,Diseño.Core!$L320:$AJ320)*INDEX(bb.oh,$F349)</f>
        <v>80.21671512066645</v>
      </c>
      <c r="V349" s="47">
        <f>SUMIF($L336:$AJ336,V$6,Diseño.Core!$L320:$AJ320)*INDEX(bb.oh,$F349)</f>
        <v>0</v>
      </c>
      <c r="W349" s="47">
        <f>SUMIF($L336:$AJ336,W$6,Diseño.Core!$L320:$AJ320)*INDEX(bb.oh,$F349)</f>
        <v>0</v>
      </c>
      <c r="X349" s="47">
        <f>SUMIF($L336:$AJ336,X$6,Diseño.Core!$L320:$AJ320)*INDEX(bb.oh,$F349)</f>
        <v>0</v>
      </c>
      <c r="Y349" s="47">
        <f>SUMIF($L336:$AJ336,Y$6,Diseño.Core!$L320:$AJ320)*INDEX(bb.oh,$F349)</f>
        <v>0</v>
      </c>
      <c r="Z349" s="47">
        <f>SUMIF($L336:$AJ336,Z$6,Diseño.Core!$L320:$AJ320)*INDEX(bb.oh,$F349)</f>
        <v>0</v>
      </c>
      <c r="AA349" s="47">
        <f>SUMIF($L336:$AJ336,AA$6,Diseño.Core!$L320:$AJ320)*INDEX(bb.oh,$F349)</f>
        <v>4.3645379081062525E-3</v>
      </c>
      <c r="AB349" s="47">
        <f>SUMIF($L336:$AJ336,AB$6,Diseño.Core!$L320:$AJ320)*INDEX(bb.oh,$F349)</f>
        <v>0</v>
      </c>
      <c r="AC349" s="47">
        <f>SUMIF($L336:$AJ336,AC$6,Diseño.Core!$L320:$AJ320)*INDEX(bb.oh,$F349)</f>
        <v>0</v>
      </c>
      <c r="AD349" s="47">
        <f>SUMIF($L336:$AJ336,AD$6,Diseño.Core!$L320:$AJ320)*INDEX(bb.oh,$F349)</f>
        <v>0</v>
      </c>
      <c r="AE349" s="47">
        <f>SUMIF($L336:$AJ336,AE$6,Diseño.Core!$L320:$AJ320)*INDEX(bb.oh,$F349)</f>
        <v>0</v>
      </c>
      <c r="AF349" s="47">
        <f>SUMIF($L336:$AJ336,AF$6,Diseño.Core!$L320:$AJ320)*INDEX(bb.oh,$F349)</f>
        <v>0</v>
      </c>
      <c r="AG349" s="47">
        <f>SUMIF($L336:$AJ336,AG$6,Diseño.Core!$L320:$AJ320)*INDEX(bb.oh,$F349)</f>
        <v>0</v>
      </c>
      <c r="AH349" s="47">
        <f>SUMIF($L336:$AJ336,AH$6,Diseño.Core!$L320:$AJ320)*INDEX(bb.oh,$F349)</f>
        <v>0</v>
      </c>
      <c r="AI349" s="47">
        <f>SUMIF($L336:$AJ336,AI$6,Diseño.Core!$L320:$AJ320)*INDEX(bb.oh,$F349)</f>
        <v>0</v>
      </c>
      <c r="AJ349" s="47">
        <f>SUMIF($L336:$AJ336,AJ$6,Diseño.Core!$L320:$AJ320)*INDEX(bb.oh,$F349)</f>
        <v>0</v>
      </c>
    </row>
    <row r="350" spans="4:36" outlineLevel="1" x14ac:dyDescent="0.3">
      <c r="F350" s="70">
        <v>4</v>
      </c>
      <c r="G350" s="71" t="s">
        <v>1186</v>
      </c>
      <c r="H350" s="71" t="s">
        <v>1183</v>
      </c>
      <c r="K350" s="433" t="s">
        <v>1170</v>
      </c>
      <c r="L350" s="47">
        <f>SUMIF($L337:$AJ337,L$6,Diseño.Core!$L321:$AJ321)*INDEX(bb.oh,$F350)</f>
        <v>0</v>
      </c>
      <c r="M350" s="47">
        <f>SUMIF($L337:$AJ337,M$6,Diseño.Core!$L321:$AJ321)*INDEX(bb.oh,$F350)</f>
        <v>0.14756031881692019</v>
      </c>
      <c r="N350" s="47">
        <f>SUMIF($L337:$AJ337,N$6,Diseño.Core!$L321:$AJ321)*INDEX(bb.oh,$F350)</f>
        <v>0</v>
      </c>
      <c r="O350" s="47">
        <f>SUMIF($L337:$AJ337,O$6,Diseño.Core!$L321:$AJ321)*INDEX(bb.oh,$F350)</f>
        <v>0</v>
      </c>
      <c r="P350" s="47">
        <f>SUMIF($L337:$AJ337,P$6,Diseño.Core!$L321:$AJ321)*INDEX(bb.oh,$F350)</f>
        <v>0.18456879055158104</v>
      </c>
      <c r="Q350" s="47">
        <f>SUMIF($L337:$AJ337,Q$6,Diseño.Core!$L321:$AJ321)*INDEX(bb.oh,$F350)</f>
        <v>0</v>
      </c>
      <c r="R350" s="47">
        <f>SUMIF($L337:$AJ337,R$6,Diseño.Core!$L321:$AJ321)*INDEX(bb.oh,$F350)</f>
        <v>0</v>
      </c>
      <c r="S350" s="47">
        <f>SUMIF($L337:$AJ337,S$6,Diseño.Core!$L321:$AJ321)*INDEX(bb.oh,$F350)</f>
        <v>0</v>
      </c>
      <c r="T350" s="47">
        <f>SUMIF($L337:$AJ337,T$6,Diseño.Core!$L321:$AJ321)*INDEX(bb.oh,$F350)</f>
        <v>0</v>
      </c>
      <c r="U350" s="47">
        <f>SUMIF($L337:$AJ337,U$6,Diseño.Core!$L321:$AJ321)*INDEX(bb.oh,$F350)</f>
        <v>1.6118154116248307</v>
      </c>
      <c r="V350" s="47">
        <f>SUMIF($L337:$AJ337,V$6,Diseño.Core!$L321:$AJ321)*INDEX(bb.oh,$F350)</f>
        <v>0</v>
      </c>
      <c r="W350" s="47">
        <f>SUMIF($L337:$AJ337,W$6,Diseño.Core!$L321:$AJ321)*INDEX(bb.oh,$F350)</f>
        <v>0</v>
      </c>
      <c r="X350" s="47">
        <f>SUMIF($L337:$AJ337,X$6,Diseño.Core!$L321:$AJ321)*INDEX(bb.oh,$F350)</f>
        <v>0</v>
      </c>
      <c r="Y350" s="47">
        <f>SUMIF($L337:$AJ337,Y$6,Diseño.Core!$L321:$AJ321)*INDEX(bb.oh,$F350)</f>
        <v>0</v>
      </c>
      <c r="Z350" s="47">
        <f>SUMIF($L337:$AJ337,Z$6,Diseño.Core!$L321:$AJ321)*INDEX(bb.oh,$F350)</f>
        <v>0</v>
      </c>
      <c r="AA350" s="47">
        <f>SUMIF($L337:$AJ337,AA$6,Diseño.Core!$L321:$AJ321)*INDEX(bb.oh,$F350)</f>
        <v>8.7697800319101515E-5</v>
      </c>
      <c r="AB350" s="47">
        <f>SUMIF($L337:$AJ337,AB$6,Diseño.Core!$L321:$AJ321)*INDEX(bb.oh,$F350)</f>
        <v>0</v>
      </c>
      <c r="AC350" s="47">
        <f>SUMIF($L337:$AJ337,AC$6,Diseño.Core!$L321:$AJ321)*INDEX(bb.oh,$F350)</f>
        <v>0</v>
      </c>
      <c r="AD350" s="47">
        <f>SUMIF($L337:$AJ337,AD$6,Diseño.Core!$L321:$AJ321)*INDEX(bb.oh,$F350)</f>
        <v>0</v>
      </c>
      <c r="AE350" s="47">
        <f>SUMIF($L337:$AJ337,AE$6,Diseño.Core!$L321:$AJ321)*INDEX(bb.oh,$F350)</f>
        <v>0</v>
      </c>
      <c r="AF350" s="47">
        <f>SUMIF($L337:$AJ337,AF$6,Diseño.Core!$L321:$AJ321)*INDEX(bb.oh,$F350)</f>
        <v>0</v>
      </c>
      <c r="AG350" s="47">
        <f>SUMIF($L337:$AJ337,AG$6,Diseño.Core!$L321:$AJ321)*INDEX(bb.oh,$F350)</f>
        <v>0</v>
      </c>
      <c r="AH350" s="47">
        <f>SUMIF($L337:$AJ337,AH$6,Diseño.Core!$L321:$AJ321)*INDEX(bb.oh,$F350)</f>
        <v>0</v>
      </c>
      <c r="AI350" s="47">
        <f>SUMIF($L337:$AJ337,AI$6,Diseño.Core!$L321:$AJ321)*INDEX(bb.oh,$F350)</f>
        <v>0</v>
      </c>
      <c r="AJ350" s="47">
        <f>SUMIF($L337:$AJ337,AJ$6,Diseño.Core!$L321:$AJ321)*INDEX(bb.oh,$F350)</f>
        <v>0</v>
      </c>
    </row>
    <row r="351" spans="4:36" outlineLevel="1" x14ac:dyDescent="0.3">
      <c r="F351" s="70">
        <v>5</v>
      </c>
      <c r="G351" s="71" t="s">
        <v>1190</v>
      </c>
      <c r="H351" s="71" t="s">
        <v>1181</v>
      </c>
      <c r="K351" s="433" t="s">
        <v>1170</v>
      </c>
      <c r="L351" s="47">
        <f>SUMIF($L338:$AJ338,L$6,Diseño.Core!$L322:$AJ322)*INDEX(bb.oh,$F351)</f>
        <v>0</v>
      </c>
      <c r="M351" s="47">
        <f>SUMIF($L338:$AJ338,M$6,Diseño.Core!$L322:$AJ322)*INDEX(bb.oh,$F351)</f>
        <v>13.569643832807015</v>
      </c>
      <c r="N351" s="47">
        <f>SUMIF($L338:$AJ338,N$6,Diseño.Core!$L322:$AJ322)*INDEX(bb.oh,$F351)</f>
        <v>0</v>
      </c>
      <c r="O351" s="47">
        <f>SUMIF($L338:$AJ338,O$6,Diseño.Core!$L322:$AJ322)*INDEX(bb.oh,$F351)</f>
        <v>0</v>
      </c>
      <c r="P351" s="47">
        <f>SUMIF($L338:$AJ338,P$6,Diseño.Core!$L322:$AJ322)*INDEX(bb.oh,$F351)</f>
        <v>16.97294211965152</v>
      </c>
      <c r="Q351" s="47">
        <f>SUMIF($L338:$AJ338,Q$6,Diseño.Core!$L322:$AJ322)*INDEX(bb.oh,$F351)</f>
        <v>0</v>
      </c>
      <c r="R351" s="47">
        <f>SUMIF($L338:$AJ338,R$6,Diseño.Core!$L322:$AJ322)*INDEX(bb.oh,$F351)</f>
        <v>0</v>
      </c>
      <c r="S351" s="47">
        <f>SUMIF($L338:$AJ338,S$6,Diseño.Core!$L322:$AJ322)*INDEX(bb.oh,$F351)</f>
        <v>0</v>
      </c>
      <c r="T351" s="47">
        <f>SUMIF($L338:$AJ338,T$6,Diseño.Core!$L322:$AJ322)*INDEX(bb.oh,$F351)</f>
        <v>0</v>
      </c>
      <c r="U351" s="47">
        <f>SUMIF($L338:$AJ338,U$6,Diseño.Core!$L322:$AJ322)*INDEX(bb.oh,$F351)</f>
        <v>148.22251154874999</v>
      </c>
      <c r="V351" s="47">
        <f>SUMIF($L338:$AJ338,V$6,Diseño.Core!$L322:$AJ322)*INDEX(bb.oh,$F351)</f>
        <v>0</v>
      </c>
      <c r="W351" s="47">
        <f>SUMIF($L338:$AJ338,W$6,Diseño.Core!$L322:$AJ322)*INDEX(bb.oh,$F351)</f>
        <v>0</v>
      </c>
      <c r="X351" s="47">
        <f>SUMIF($L338:$AJ338,X$6,Diseño.Core!$L322:$AJ322)*INDEX(bb.oh,$F351)</f>
        <v>0</v>
      </c>
      <c r="Y351" s="47">
        <f>SUMIF($L338:$AJ338,Y$6,Diseño.Core!$L322:$AJ322)*INDEX(bb.oh,$F351)</f>
        <v>0</v>
      </c>
      <c r="Z351" s="47">
        <f>SUMIF($L338:$AJ338,Z$6,Diseño.Core!$L322:$AJ322)*INDEX(bb.oh,$F351)</f>
        <v>0</v>
      </c>
      <c r="AA351" s="47">
        <f>SUMIF($L338:$AJ338,AA$6,Diseño.Core!$L322:$AJ322)*INDEX(bb.oh,$F351)</f>
        <v>8.0646878835177807E-3</v>
      </c>
      <c r="AB351" s="47">
        <f>SUMIF($L338:$AJ338,AB$6,Diseño.Core!$L322:$AJ322)*INDEX(bb.oh,$F351)</f>
        <v>0</v>
      </c>
      <c r="AC351" s="47">
        <f>SUMIF($L338:$AJ338,AC$6,Diseño.Core!$L322:$AJ322)*INDEX(bb.oh,$F351)</f>
        <v>0</v>
      </c>
      <c r="AD351" s="47">
        <f>SUMIF($L338:$AJ338,AD$6,Diseño.Core!$L322:$AJ322)*INDEX(bb.oh,$F351)</f>
        <v>0</v>
      </c>
      <c r="AE351" s="47">
        <f>SUMIF($L338:$AJ338,AE$6,Diseño.Core!$L322:$AJ322)*INDEX(bb.oh,$F351)</f>
        <v>0</v>
      </c>
      <c r="AF351" s="47">
        <f>SUMIF($L338:$AJ338,AF$6,Diseño.Core!$L322:$AJ322)*INDEX(bb.oh,$F351)</f>
        <v>0</v>
      </c>
      <c r="AG351" s="47">
        <f>SUMIF($L338:$AJ338,AG$6,Diseño.Core!$L322:$AJ322)*INDEX(bb.oh,$F351)</f>
        <v>0</v>
      </c>
      <c r="AH351" s="47">
        <f>SUMIF($L338:$AJ338,AH$6,Diseño.Core!$L322:$AJ322)*INDEX(bb.oh,$F351)</f>
        <v>0</v>
      </c>
      <c r="AI351" s="47">
        <f>SUMIF($L338:$AJ338,AI$6,Diseño.Core!$L322:$AJ322)*INDEX(bb.oh,$F351)</f>
        <v>0</v>
      </c>
      <c r="AJ351" s="47">
        <f>SUMIF($L338:$AJ338,AJ$6,Diseño.Core!$L322:$AJ322)*INDEX(bb.oh,$F351)</f>
        <v>0</v>
      </c>
    </row>
    <row r="352" spans="4:36" outlineLevel="1" x14ac:dyDescent="0.3">
      <c r="F352" s="70">
        <v>6</v>
      </c>
      <c r="G352" s="71" t="s">
        <v>1189</v>
      </c>
      <c r="H352" s="71" t="s">
        <v>1187</v>
      </c>
      <c r="K352" s="433" t="s">
        <v>1170</v>
      </c>
      <c r="L352" s="47">
        <f>SUMIF($L339:$AJ339,L$6,Diseño.Core!$L323:$AJ323)*INDEX(bb.oh,$F352)</f>
        <v>0</v>
      </c>
      <c r="M352" s="47">
        <f>SUMIF($L339:$AJ339,M$6,Diseño.Core!$L323:$AJ323)*INDEX(bb.oh,$F352)</f>
        <v>134.59140573930839</v>
      </c>
      <c r="N352" s="47">
        <f>SUMIF($L339:$AJ339,N$6,Diseño.Core!$L323:$AJ323)*INDEX(bb.oh,$F352)</f>
        <v>0</v>
      </c>
      <c r="O352" s="47">
        <f>SUMIF($L339:$AJ339,O$6,Diseño.Core!$L323:$AJ323)*INDEX(bb.oh,$F352)</f>
        <v>0</v>
      </c>
      <c r="P352" s="47">
        <f>SUMIF($L339:$AJ339,P$6,Diseño.Core!$L323:$AJ323)*INDEX(bb.oh,$F352)</f>
        <v>168.34724386006678</v>
      </c>
      <c r="Q352" s="47">
        <f>SUMIF($L339:$AJ339,Q$6,Diseño.Core!$L323:$AJ323)*INDEX(bb.oh,$F352)</f>
        <v>0</v>
      </c>
      <c r="R352" s="47">
        <f>SUMIF($L339:$AJ339,R$6,Diseño.Core!$L323:$AJ323)*INDEX(bb.oh,$F352)</f>
        <v>0</v>
      </c>
      <c r="S352" s="47">
        <f>SUMIF($L339:$AJ339,S$6,Diseño.Core!$L323:$AJ323)*INDEX(bb.oh,$F352)</f>
        <v>0</v>
      </c>
      <c r="T352" s="47">
        <f>SUMIF($L339:$AJ339,T$6,Diseño.Core!$L323:$AJ323)*INDEX(bb.oh,$F352)</f>
        <v>0</v>
      </c>
      <c r="U352" s="47">
        <f>SUMIF($L339:$AJ339,U$6,Diseño.Core!$L323:$AJ323)*INDEX(bb.oh,$F352)</f>
        <v>1470.1547393105295</v>
      </c>
      <c r="V352" s="47">
        <f>SUMIF($L339:$AJ339,V$6,Diseño.Core!$L323:$AJ323)*INDEX(bb.oh,$F352)</f>
        <v>0</v>
      </c>
      <c r="W352" s="47">
        <f>SUMIF($L339:$AJ339,W$6,Diseño.Core!$L323:$AJ323)*INDEX(bb.oh,$F352)</f>
        <v>0</v>
      </c>
      <c r="X352" s="47">
        <f>SUMIF($L339:$AJ339,X$6,Diseño.Core!$L323:$AJ323)*INDEX(bb.oh,$F352)</f>
        <v>0</v>
      </c>
      <c r="Y352" s="47">
        <f>SUMIF($L339:$AJ339,Y$6,Diseño.Core!$L323:$AJ323)*INDEX(bb.oh,$F352)</f>
        <v>0</v>
      </c>
      <c r="Z352" s="47">
        <f>SUMIF($L339:$AJ339,Z$6,Diseño.Core!$L323:$AJ323)*INDEX(bb.oh,$F352)</f>
        <v>0</v>
      </c>
      <c r="AA352" s="47">
        <f>SUMIF($L339:$AJ339,AA$6,Diseño.Core!$L323:$AJ323)*INDEX(bb.oh,$F352)</f>
        <v>7.9990137726915711E-2</v>
      </c>
      <c r="AB352" s="47">
        <f>SUMIF($L339:$AJ339,AB$6,Diseño.Core!$L323:$AJ323)*INDEX(bb.oh,$F352)</f>
        <v>0</v>
      </c>
      <c r="AC352" s="47">
        <f>SUMIF($L339:$AJ339,AC$6,Diseño.Core!$L323:$AJ323)*INDEX(bb.oh,$F352)</f>
        <v>0</v>
      </c>
      <c r="AD352" s="47">
        <f>SUMIF($L339:$AJ339,AD$6,Diseño.Core!$L323:$AJ323)*INDEX(bb.oh,$F352)</f>
        <v>0</v>
      </c>
      <c r="AE352" s="47">
        <f>SUMIF($L339:$AJ339,AE$6,Diseño.Core!$L323:$AJ323)*INDEX(bb.oh,$F352)</f>
        <v>0</v>
      </c>
      <c r="AF352" s="47">
        <f>SUMIF($L339:$AJ339,AF$6,Diseño.Core!$L323:$AJ323)*INDEX(bb.oh,$F352)</f>
        <v>0</v>
      </c>
      <c r="AG352" s="47">
        <f>SUMIF($L339:$AJ339,AG$6,Diseño.Core!$L323:$AJ323)*INDEX(bb.oh,$F352)</f>
        <v>0</v>
      </c>
      <c r="AH352" s="47">
        <f>SUMIF($L339:$AJ339,AH$6,Diseño.Core!$L323:$AJ323)*INDEX(bb.oh,$F352)</f>
        <v>0</v>
      </c>
      <c r="AI352" s="47">
        <f>SUMIF($L339:$AJ339,AI$6,Diseño.Core!$L323:$AJ323)*INDEX(bb.oh,$F352)</f>
        <v>0</v>
      </c>
      <c r="AJ352" s="47">
        <f>SUMIF($L339:$AJ339,AJ$6,Diseño.Core!$L323:$AJ323)*INDEX(bb.oh,$F352)</f>
        <v>0</v>
      </c>
    </row>
    <row r="353" spans="4:36" outlineLevel="1" x14ac:dyDescent="0.3">
      <c r="F353" s="70">
        <v>7</v>
      </c>
      <c r="G353" s="71" t="s">
        <v>1188</v>
      </c>
      <c r="H353" s="71" t="s">
        <v>1187</v>
      </c>
      <c r="K353" s="433" t="s">
        <v>1170</v>
      </c>
      <c r="L353" s="47">
        <f>SUMIF($L340:$AJ340,L$6,Diseño.Core!$L324:$AJ324)*INDEX(bb.oh,$F353)</f>
        <v>0</v>
      </c>
      <c r="M353" s="47">
        <f>SUMIF($L340:$AJ340,M$6,Diseño.Core!$L324:$AJ324)*INDEX(bb.oh,$F353)</f>
        <v>134.59140573930839</v>
      </c>
      <c r="N353" s="47">
        <f>SUMIF($L340:$AJ340,N$6,Diseño.Core!$L324:$AJ324)*INDEX(bb.oh,$F353)</f>
        <v>0</v>
      </c>
      <c r="O353" s="47">
        <f>SUMIF($L340:$AJ340,O$6,Diseño.Core!$L324:$AJ324)*INDEX(bb.oh,$F353)</f>
        <v>0</v>
      </c>
      <c r="P353" s="47">
        <f>SUMIF($L340:$AJ340,P$6,Diseño.Core!$L324:$AJ324)*INDEX(bb.oh,$F353)</f>
        <v>168.34724386006678</v>
      </c>
      <c r="Q353" s="47">
        <f>SUMIF($L340:$AJ340,Q$6,Diseño.Core!$L324:$AJ324)*INDEX(bb.oh,$F353)</f>
        <v>0</v>
      </c>
      <c r="R353" s="47">
        <f>SUMIF($L340:$AJ340,R$6,Diseño.Core!$L324:$AJ324)*INDEX(bb.oh,$F353)</f>
        <v>0</v>
      </c>
      <c r="S353" s="47">
        <f>SUMIF($L340:$AJ340,S$6,Diseño.Core!$L324:$AJ324)*INDEX(bb.oh,$F353)</f>
        <v>0</v>
      </c>
      <c r="T353" s="47">
        <f>SUMIF($L340:$AJ340,T$6,Diseño.Core!$L324:$AJ324)*INDEX(bb.oh,$F353)</f>
        <v>0</v>
      </c>
      <c r="U353" s="47">
        <f>SUMIF($L340:$AJ340,U$6,Diseño.Core!$L324:$AJ324)*INDEX(bb.oh,$F353)</f>
        <v>1470.1547393105295</v>
      </c>
      <c r="V353" s="47">
        <f>SUMIF($L340:$AJ340,V$6,Diseño.Core!$L324:$AJ324)*INDEX(bb.oh,$F353)</f>
        <v>0</v>
      </c>
      <c r="W353" s="47">
        <f>SUMIF($L340:$AJ340,W$6,Diseño.Core!$L324:$AJ324)*INDEX(bb.oh,$F353)</f>
        <v>0</v>
      </c>
      <c r="X353" s="47">
        <f>SUMIF($L340:$AJ340,X$6,Diseño.Core!$L324:$AJ324)*INDEX(bb.oh,$F353)</f>
        <v>0</v>
      </c>
      <c r="Y353" s="47">
        <f>SUMIF($L340:$AJ340,Y$6,Diseño.Core!$L324:$AJ324)*INDEX(bb.oh,$F353)</f>
        <v>0</v>
      </c>
      <c r="Z353" s="47">
        <f>SUMIF($L340:$AJ340,Z$6,Diseño.Core!$L324:$AJ324)*INDEX(bb.oh,$F353)</f>
        <v>0</v>
      </c>
      <c r="AA353" s="47">
        <f>SUMIF($L340:$AJ340,AA$6,Diseño.Core!$L324:$AJ324)*INDEX(bb.oh,$F353)</f>
        <v>7.9990137726915711E-2</v>
      </c>
      <c r="AB353" s="47">
        <f>SUMIF($L340:$AJ340,AB$6,Diseño.Core!$L324:$AJ324)*INDEX(bb.oh,$F353)</f>
        <v>0</v>
      </c>
      <c r="AC353" s="47">
        <f>SUMIF($L340:$AJ340,AC$6,Diseño.Core!$L324:$AJ324)*INDEX(bb.oh,$F353)</f>
        <v>0</v>
      </c>
      <c r="AD353" s="47">
        <f>SUMIF($L340:$AJ340,AD$6,Diseño.Core!$L324:$AJ324)*INDEX(bb.oh,$F353)</f>
        <v>0</v>
      </c>
      <c r="AE353" s="47">
        <f>SUMIF($L340:$AJ340,AE$6,Diseño.Core!$L324:$AJ324)*INDEX(bb.oh,$F353)</f>
        <v>0</v>
      </c>
      <c r="AF353" s="47">
        <f>SUMIF($L340:$AJ340,AF$6,Diseño.Core!$L324:$AJ324)*INDEX(bb.oh,$F353)</f>
        <v>0</v>
      </c>
      <c r="AG353" s="47">
        <f>SUMIF($L340:$AJ340,AG$6,Diseño.Core!$L324:$AJ324)*INDEX(bb.oh,$F353)</f>
        <v>0</v>
      </c>
      <c r="AH353" s="47">
        <f>SUMIF($L340:$AJ340,AH$6,Diseño.Core!$L324:$AJ324)*INDEX(bb.oh,$F353)</f>
        <v>0</v>
      </c>
      <c r="AI353" s="47">
        <f>SUMIF($L340:$AJ340,AI$6,Diseño.Core!$L324:$AJ324)*INDEX(bb.oh,$F353)</f>
        <v>0</v>
      </c>
      <c r="AJ353" s="47">
        <f>SUMIF($L340:$AJ340,AJ$6,Diseño.Core!$L324:$AJ324)*INDEX(bb.oh,$F353)</f>
        <v>0</v>
      </c>
    </row>
    <row r="354" spans="4:36" outlineLevel="1" x14ac:dyDescent="0.3">
      <c r="F354" s="70">
        <v>8</v>
      </c>
      <c r="G354" s="71" t="s">
        <v>1186</v>
      </c>
      <c r="H354" s="71" t="s">
        <v>1181</v>
      </c>
      <c r="K354" s="433" t="s">
        <v>1170</v>
      </c>
      <c r="L354" s="47">
        <f>SUMIF($L341:$AJ341,L$6,Diseño.Core!$L325:$AJ325)*INDEX(bb.oh,$F354)</f>
        <v>0</v>
      </c>
      <c r="M354" s="47">
        <f>SUMIF($L341:$AJ341,M$6,Diseño.Core!$L325:$AJ325)*INDEX(bb.oh,$F354)</f>
        <v>1.0284781369241824</v>
      </c>
      <c r="N354" s="47">
        <f>SUMIF($L341:$AJ341,N$6,Diseño.Core!$L325:$AJ325)*INDEX(bb.oh,$F354)</f>
        <v>0</v>
      </c>
      <c r="O354" s="47">
        <f>SUMIF($L341:$AJ341,O$6,Diseño.Core!$L325:$AJ325)*INDEX(bb.oh,$F354)</f>
        <v>0</v>
      </c>
      <c r="P354" s="47">
        <f>SUMIF($L341:$AJ341,P$6,Diseño.Core!$L325:$AJ325)*INDEX(bb.oh,$F354)</f>
        <v>1.2864228497388768</v>
      </c>
      <c r="Q354" s="47">
        <f>SUMIF($L341:$AJ341,Q$6,Diseño.Core!$L325:$AJ325)*INDEX(bb.oh,$F354)</f>
        <v>0</v>
      </c>
      <c r="R354" s="47">
        <f>SUMIF($L341:$AJ341,R$6,Diseño.Core!$L325:$AJ325)*INDEX(bb.oh,$F354)</f>
        <v>0</v>
      </c>
      <c r="S354" s="47">
        <f>SUMIF($L341:$AJ341,S$6,Diseño.Core!$L325:$AJ325)*INDEX(bb.oh,$F354)</f>
        <v>0</v>
      </c>
      <c r="T354" s="47">
        <f>SUMIF($L341:$AJ341,T$6,Diseño.Core!$L325:$AJ325)*INDEX(bb.oh,$F354)</f>
        <v>0</v>
      </c>
      <c r="U354" s="47">
        <f>SUMIF($L341:$AJ341,U$6,Diseño.Core!$L325:$AJ325)*INDEX(bb.oh,$F354)</f>
        <v>11.234164610814773</v>
      </c>
      <c r="V354" s="47">
        <f>SUMIF($L341:$AJ341,V$6,Diseño.Core!$L325:$AJ325)*INDEX(bb.oh,$F354)</f>
        <v>0</v>
      </c>
      <c r="W354" s="47">
        <f>SUMIF($L341:$AJ341,W$6,Diseño.Core!$L325:$AJ325)*INDEX(bb.oh,$F354)</f>
        <v>0</v>
      </c>
      <c r="X354" s="47">
        <f>SUMIF($L341:$AJ341,X$6,Diseño.Core!$L325:$AJ325)*INDEX(bb.oh,$F354)</f>
        <v>0</v>
      </c>
      <c r="Y354" s="47">
        <f>SUMIF($L341:$AJ341,Y$6,Diseño.Core!$L325:$AJ325)*INDEX(bb.oh,$F354)</f>
        <v>0</v>
      </c>
      <c r="Z354" s="47">
        <f>SUMIF($L341:$AJ341,Z$6,Diseño.Core!$L325:$AJ325)*INDEX(bb.oh,$F354)</f>
        <v>0</v>
      </c>
      <c r="AA354" s="47">
        <f>SUMIF($L341:$AJ341,AA$6,Diseño.Core!$L325:$AJ325)*INDEX(bb.oh,$F354)</f>
        <v>6.1124339529548463E-4</v>
      </c>
      <c r="AB354" s="47">
        <f>SUMIF($L341:$AJ341,AB$6,Diseño.Core!$L325:$AJ325)*INDEX(bb.oh,$F354)</f>
        <v>0</v>
      </c>
      <c r="AC354" s="47">
        <f>SUMIF($L341:$AJ341,AC$6,Diseño.Core!$L325:$AJ325)*INDEX(bb.oh,$F354)</f>
        <v>0</v>
      </c>
      <c r="AD354" s="47">
        <f>SUMIF($L341:$AJ341,AD$6,Diseño.Core!$L325:$AJ325)*INDEX(bb.oh,$F354)</f>
        <v>0</v>
      </c>
      <c r="AE354" s="47">
        <f>SUMIF($L341:$AJ341,AE$6,Diseño.Core!$L325:$AJ325)*INDEX(bb.oh,$F354)</f>
        <v>0</v>
      </c>
      <c r="AF354" s="47">
        <f>SUMIF($L341:$AJ341,AF$6,Diseño.Core!$L325:$AJ325)*INDEX(bb.oh,$F354)</f>
        <v>0</v>
      </c>
      <c r="AG354" s="47">
        <f>SUMIF($L341:$AJ341,AG$6,Diseño.Core!$L325:$AJ325)*INDEX(bb.oh,$F354)</f>
        <v>0</v>
      </c>
      <c r="AH354" s="47">
        <f>SUMIF($L341:$AJ341,AH$6,Diseño.Core!$L325:$AJ325)*INDEX(bb.oh,$F354)</f>
        <v>0</v>
      </c>
      <c r="AI354" s="47">
        <f>SUMIF($L341:$AJ341,AI$6,Diseño.Core!$L325:$AJ325)*INDEX(bb.oh,$F354)</f>
        <v>0</v>
      </c>
      <c r="AJ354" s="47">
        <f>SUMIF($L341:$AJ341,AJ$6,Diseño.Core!$L325:$AJ325)*INDEX(bb.oh,$F354)</f>
        <v>0</v>
      </c>
    </row>
    <row r="355" spans="4:36" outlineLevel="1" x14ac:dyDescent="0.3">
      <c r="F355" s="70">
        <v>9</v>
      </c>
      <c r="G355" s="71" t="s">
        <v>1185</v>
      </c>
      <c r="H355" s="71" t="s">
        <v>1184</v>
      </c>
      <c r="K355" s="433" t="s">
        <v>1170</v>
      </c>
      <c r="L355" s="47">
        <f>SUMIF($L342:$AJ342,L$6,Diseño.Core!$L326:$AJ326)*INDEX(bb.oh,$F355)</f>
        <v>0</v>
      </c>
      <c r="M355" s="47">
        <f>SUMIF($L342:$AJ342,M$6,Diseño.Core!$L326:$AJ326)*INDEX(bb.oh,$F355)</f>
        <v>0</v>
      </c>
      <c r="N355" s="47">
        <f>SUMIF($L342:$AJ342,N$6,Diseño.Core!$L326:$AJ326)*INDEX(bb.oh,$F355)</f>
        <v>0</v>
      </c>
      <c r="O355" s="47">
        <f>SUMIF($L342:$AJ342,O$6,Diseño.Core!$L326:$AJ326)*INDEX(bb.oh,$F355)</f>
        <v>0</v>
      </c>
      <c r="P355" s="47">
        <f>SUMIF($L342:$AJ342,P$6,Diseño.Core!$L326:$AJ326)*INDEX(bb.oh,$F355)</f>
        <v>0</v>
      </c>
      <c r="Q355" s="47">
        <f>SUMIF($L342:$AJ342,Q$6,Diseño.Core!$L326:$AJ326)*INDEX(bb.oh,$F355)</f>
        <v>0</v>
      </c>
      <c r="R355" s="47">
        <f>SUMIF($L342:$AJ342,R$6,Diseño.Core!$L326:$AJ326)*INDEX(bb.oh,$F355)</f>
        <v>0</v>
      </c>
      <c r="S355" s="47">
        <f>SUMIF($L342:$AJ342,S$6,Diseño.Core!$L326:$AJ326)*INDEX(bb.oh,$F355)</f>
        <v>0</v>
      </c>
      <c r="T355" s="47">
        <f>SUMIF($L342:$AJ342,T$6,Diseño.Core!$L326:$AJ326)*INDEX(bb.oh,$F355)</f>
        <v>0</v>
      </c>
      <c r="U355" s="47">
        <f>SUMIF($L342:$AJ342,U$6,Diseño.Core!$L326:$AJ326)*INDEX(bb.oh,$F355)</f>
        <v>0</v>
      </c>
      <c r="V355" s="47">
        <f>SUMIF($L342:$AJ342,V$6,Diseño.Core!$L326:$AJ326)*INDEX(bb.oh,$F355)</f>
        <v>0</v>
      </c>
      <c r="W355" s="47">
        <f>SUMIF($L342:$AJ342,W$6,Diseño.Core!$L326:$AJ326)*INDEX(bb.oh,$F355)</f>
        <v>0</v>
      </c>
      <c r="X355" s="47">
        <f>SUMIF($L342:$AJ342,X$6,Diseño.Core!$L326:$AJ326)*INDEX(bb.oh,$F355)</f>
        <v>0</v>
      </c>
      <c r="Y355" s="47">
        <f>SUMIF($L342:$AJ342,Y$6,Diseño.Core!$L326:$AJ326)*INDEX(bb.oh,$F355)</f>
        <v>0</v>
      </c>
      <c r="Z355" s="47">
        <f>SUMIF($L342:$AJ342,Z$6,Diseño.Core!$L326:$AJ326)*INDEX(bb.oh,$F355)</f>
        <v>0</v>
      </c>
      <c r="AA355" s="47">
        <f>SUMIF($L342:$AJ342,AA$6,Diseño.Core!$L326:$AJ326)*INDEX(bb.oh,$F355)</f>
        <v>0</v>
      </c>
      <c r="AB355" s="47">
        <f>SUMIF($L342:$AJ342,AB$6,Diseño.Core!$L326:$AJ326)*INDEX(bb.oh,$F355)</f>
        <v>0</v>
      </c>
      <c r="AC355" s="47">
        <f>SUMIF($L342:$AJ342,AC$6,Diseño.Core!$L326:$AJ326)*INDEX(bb.oh,$F355)</f>
        <v>0</v>
      </c>
      <c r="AD355" s="47">
        <f>SUMIF($L342:$AJ342,AD$6,Diseño.Core!$L326:$AJ326)*INDEX(bb.oh,$F355)</f>
        <v>0</v>
      </c>
      <c r="AE355" s="47">
        <f>SUMIF($L342:$AJ342,AE$6,Diseño.Core!$L326:$AJ326)*INDEX(bb.oh,$F355)</f>
        <v>0</v>
      </c>
      <c r="AF355" s="47">
        <f>SUMIF($L342:$AJ342,AF$6,Diseño.Core!$L326:$AJ326)*INDEX(bb.oh,$F355)</f>
        <v>0</v>
      </c>
      <c r="AG355" s="47">
        <f>SUMIF($L342:$AJ342,AG$6,Diseño.Core!$L326:$AJ326)*INDEX(bb.oh,$F355)</f>
        <v>0</v>
      </c>
      <c r="AH355" s="47">
        <f>SUMIF($L342:$AJ342,AH$6,Diseño.Core!$L326:$AJ326)*INDEX(bb.oh,$F355)</f>
        <v>0</v>
      </c>
      <c r="AI355" s="47">
        <f>SUMIF($L342:$AJ342,AI$6,Diseño.Core!$L326:$AJ326)*INDEX(bb.oh,$F355)</f>
        <v>0</v>
      </c>
      <c r="AJ355" s="47">
        <f>SUMIF($L342:$AJ342,AJ$6,Diseño.Core!$L326:$AJ326)*INDEX(bb.oh,$F355)</f>
        <v>0</v>
      </c>
    </row>
    <row r="356" spans="4:36" outlineLevel="1" x14ac:dyDescent="0.3">
      <c r="F356" s="70">
        <v>10</v>
      </c>
      <c r="G356" s="71" t="s">
        <v>1182</v>
      </c>
      <c r="H356" s="71" t="s">
        <v>1183</v>
      </c>
      <c r="K356" s="433" t="s">
        <v>1170</v>
      </c>
      <c r="L356" s="47">
        <f>SUMIF($L343:$AJ343,L$6,Diseño.Core!$L327:$AJ327)*INDEX(bb.oh,$F356)</f>
        <v>0</v>
      </c>
      <c r="M356" s="47">
        <f>SUMIF($L343:$AJ343,M$6,Diseño.Core!$L327:$AJ327)*INDEX(bb.oh,$F356)</f>
        <v>1.6503346136409167</v>
      </c>
      <c r="N356" s="47">
        <f>SUMIF($L343:$AJ343,N$6,Diseño.Core!$L327:$AJ327)*INDEX(bb.oh,$F356)</f>
        <v>0</v>
      </c>
      <c r="O356" s="47">
        <f>SUMIF($L343:$AJ343,O$6,Diseño.Core!$L327:$AJ327)*INDEX(bb.oh,$F356)</f>
        <v>0</v>
      </c>
      <c r="P356" s="47">
        <f>SUMIF($L343:$AJ343,P$6,Diseño.Core!$L327:$AJ327)*INDEX(bb.oh,$F356)</f>
        <v>2.0642423795724913</v>
      </c>
      <c r="Q356" s="47">
        <f>SUMIF($L343:$AJ343,Q$6,Diseño.Core!$L327:$AJ327)*INDEX(bb.oh,$F356)</f>
        <v>0</v>
      </c>
      <c r="R356" s="47">
        <f>SUMIF($L343:$AJ343,R$6,Diseño.Core!$L327:$AJ327)*INDEX(bb.oh,$F356)</f>
        <v>0</v>
      </c>
      <c r="S356" s="47">
        <f>SUMIF($L343:$AJ343,S$6,Diseño.Core!$L327:$AJ327)*INDEX(bb.oh,$F356)</f>
        <v>0</v>
      </c>
      <c r="T356" s="47">
        <f>SUMIF($L343:$AJ343,T$6,Diseño.Core!$L327:$AJ327)*INDEX(bb.oh,$F356)</f>
        <v>0</v>
      </c>
      <c r="U356" s="47">
        <f>SUMIF($L343:$AJ343,U$6,Diseño.Core!$L327:$AJ327)*INDEX(bb.oh,$F356)</f>
        <v>18.026762112818936</v>
      </c>
      <c r="V356" s="47">
        <f>SUMIF($L343:$AJ343,V$6,Diseño.Core!$L327:$AJ327)*INDEX(bb.oh,$F356)</f>
        <v>0</v>
      </c>
      <c r="W356" s="47">
        <f>SUMIF($L343:$AJ343,W$6,Diseño.Core!$L327:$AJ327)*INDEX(bb.oh,$F356)</f>
        <v>0</v>
      </c>
      <c r="X356" s="47">
        <f>SUMIF($L343:$AJ343,X$6,Diseño.Core!$L327:$AJ327)*INDEX(bb.oh,$F356)</f>
        <v>0</v>
      </c>
      <c r="Y356" s="47">
        <f>SUMIF($L343:$AJ343,Y$6,Diseño.Core!$L327:$AJ327)*INDEX(bb.oh,$F356)</f>
        <v>0</v>
      </c>
      <c r="Z356" s="47">
        <f>SUMIF($L343:$AJ343,Z$6,Diseño.Core!$L327:$AJ327)*INDEX(bb.oh,$F356)</f>
        <v>0</v>
      </c>
      <c r="AA356" s="47">
        <f>SUMIF($L343:$AJ343,AA$6,Diseño.Core!$L327:$AJ327)*INDEX(bb.oh,$F356)</f>
        <v>9.8082408988524718E-4</v>
      </c>
      <c r="AB356" s="47">
        <f>SUMIF($L343:$AJ343,AB$6,Diseño.Core!$L327:$AJ327)*INDEX(bb.oh,$F356)</f>
        <v>0</v>
      </c>
      <c r="AC356" s="47">
        <f>SUMIF($L343:$AJ343,AC$6,Diseño.Core!$L327:$AJ327)*INDEX(bb.oh,$F356)</f>
        <v>0</v>
      </c>
      <c r="AD356" s="47">
        <f>SUMIF($L343:$AJ343,AD$6,Diseño.Core!$L327:$AJ327)*INDEX(bb.oh,$F356)</f>
        <v>0</v>
      </c>
      <c r="AE356" s="47">
        <f>SUMIF($L343:$AJ343,AE$6,Diseño.Core!$L327:$AJ327)*INDEX(bb.oh,$F356)</f>
        <v>0</v>
      </c>
      <c r="AF356" s="47">
        <f>SUMIF($L343:$AJ343,AF$6,Diseño.Core!$L327:$AJ327)*INDEX(bb.oh,$F356)</f>
        <v>0</v>
      </c>
      <c r="AG356" s="47">
        <f>SUMIF($L343:$AJ343,AG$6,Diseño.Core!$L327:$AJ327)*INDEX(bb.oh,$F356)</f>
        <v>0</v>
      </c>
      <c r="AH356" s="47">
        <f>SUMIF($L343:$AJ343,AH$6,Diseño.Core!$L327:$AJ327)*INDEX(bb.oh,$F356)</f>
        <v>0</v>
      </c>
      <c r="AI356" s="47">
        <f>SUMIF($L343:$AJ343,AI$6,Diseño.Core!$L327:$AJ327)*INDEX(bb.oh,$F356)</f>
        <v>0</v>
      </c>
      <c r="AJ356" s="47">
        <f>SUMIF($L343:$AJ343,AJ$6,Diseño.Core!$L327:$AJ327)*INDEX(bb.oh,$F356)</f>
        <v>0</v>
      </c>
    </row>
    <row r="357" spans="4:36" outlineLevel="1" x14ac:dyDescent="0.3">
      <c r="F357" s="70">
        <v>11</v>
      </c>
      <c r="G357" s="71" t="s">
        <v>1182</v>
      </c>
      <c r="H357" s="71" t="s">
        <v>1181</v>
      </c>
      <c r="K357" s="433" t="s">
        <v>1170</v>
      </c>
      <c r="L357" s="47">
        <f>SUMIF($L344:$AJ344,L$6,Diseño.Core!$L328:$AJ328)*INDEX(bb.oh,$F357)</f>
        <v>0</v>
      </c>
      <c r="M357" s="47">
        <f>SUMIF($L344:$AJ344,M$6,Diseño.Core!$L328:$AJ328)*INDEX(bb.oh,$F357)</f>
        <v>11.502638936723914</v>
      </c>
      <c r="N357" s="47">
        <f>SUMIF($L344:$AJ344,N$6,Diseño.Core!$L328:$AJ328)*INDEX(bb.oh,$F357)</f>
        <v>0</v>
      </c>
      <c r="O357" s="47">
        <f>SUMIF($L344:$AJ344,O$6,Diseño.Core!$L328:$AJ328)*INDEX(bb.oh,$F357)</f>
        <v>0</v>
      </c>
      <c r="P357" s="47">
        <f>SUMIF($L344:$AJ344,P$6,Diseño.Core!$L328:$AJ328)*INDEX(bb.oh,$F357)</f>
        <v>14.387527580072001</v>
      </c>
      <c r="Q357" s="47">
        <f>SUMIF($L344:$AJ344,Q$6,Diseño.Core!$L328:$AJ328)*INDEX(bb.oh,$F357)</f>
        <v>0</v>
      </c>
      <c r="R357" s="47">
        <f>SUMIF($L344:$AJ344,R$6,Diseño.Core!$L328:$AJ328)*INDEX(bb.oh,$F357)</f>
        <v>0</v>
      </c>
      <c r="S357" s="47">
        <f>SUMIF($L344:$AJ344,S$6,Diseño.Core!$L328:$AJ328)*INDEX(bb.oh,$F357)</f>
        <v>0</v>
      </c>
      <c r="T357" s="47">
        <f>SUMIF($L344:$AJ344,T$6,Diseño.Core!$L328:$AJ328)*INDEX(bb.oh,$F357)</f>
        <v>0</v>
      </c>
      <c r="U357" s="47">
        <f>SUMIF($L344:$AJ344,U$6,Diseño.Core!$L328:$AJ328)*INDEX(bb.oh,$F357)</f>
        <v>125.64442026972313</v>
      </c>
      <c r="V357" s="47">
        <f>SUMIF($L344:$AJ344,V$6,Diseño.Core!$L328:$AJ328)*INDEX(bb.oh,$F357)</f>
        <v>0</v>
      </c>
      <c r="W357" s="47">
        <f>SUMIF($L344:$AJ344,W$6,Diseño.Core!$L328:$AJ328)*INDEX(bb.oh,$F357)</f>
        <v>0</v>
      </c>
      <c r="X357" s="47">
        <f>SUMIF($L344:$AJ344,X$6,Diseño.Core!$L328:$AJ328)*INDEX(bb.oh,$F357)</f>
        <v>0</v>
      </c>
      <c r="Y357" s="47">
        <f>SUMIF($L344:$AJ344,Y$6,Diseño.Core!$L328:$AJ328)*INDEX(bb.oh,$F357)</f>
        <v>0</v>
      </c>
      <c r="Z357" s="47">
        <f>SUMIF($L344:$AJ344,Z$6,Diseño.Core!$L328:$AJ328)*INDEX(bb.oh,$F357)</f>
        <v>0</v>
      </c>
      <c r="AA357" s="47">
        <f>SUMIF($L344:$AJ344,AA$6,Diseño.Core!$L328:$AJ328)*INDEX(bb.oh,$F357)</f>
        <v>6.8362290126731916E-3</v>
      </c>
      <c r="AB357" s="47">
        <f>SUMIF($L344:$AJ344,AB$6,Diseño.Core!$L328:$AJ328)*INDEX(bb.oh,$F357)</f>
        <v>0</v>
      </c>
      <c r="AC357" s="47">
        <f>SUMIF($L344:$AJ344,AC$6,Diseño.Core!$L328:$AJ328)*INDEX(bb.oh,$F357)</f>
        <v>0</v>
      </c>
      <c r="AD357" s="47">
        <f>SUMIF($L344:$AJ344,AD$6,Diseño.Core!$L328:$AJ328)*INDEX(bb.oh,$F357)</f>
        <v>0</v>
      </c>
      <c r="AE357" s="47">
        <f>SUMIF($L344:$AJ344,AE$6,Diseño.Core!$L328:$AJ328)*INDEX(bb.oh,$F357)</f>
        <v>0</v>
      </c>
      <c r="AF357" s="47">
        <f>SUMIF($L344:$AJ344,AF$6,Diseño.Core!$L328:$AJ328)*INDEX(bb.oh,$F357)</f>
        <v>0</v>
      </c>
      <c r="AG357" s="47">
        <f>SUMIF($L344:$AJ344,AG$6,Diseño.Core!$L328:$AJ328)*INDEX(bb.oh,$F357)</f>
        <v>0</v>
      </c>
      <c r="AH357" s="47">
        <f>SUMIF($L344:$AJ344,AH$6,Diseño.Core!$L328:$AJ328)*INDEX(bb.oh,$F357)</f>
        <v>0</v>
      </c>
      <c r="AI357" s="47">
        <f>SUMIF($L344:$AJ344,AI$6,Diseño.Core!$L328:$AJ328)*INDEX(bb.oh,$F357)</f>
        <v>0</v>
      </c>
      <c r="AJ357" s="47">
        <f>SUMIF($L344:$AJ344,AJ$6,Diseño.Core!$L328:$AJ328)*INDEX(bb.oh,$F357)</f>
        <v>0</v>
      </c>
    </row>
    <row r="358" spans="4:36" outlineLevel="1" x14ac:dyDescent="0.3">
      <c r="F358" s="70">
        <v>12</v>
      </c>
      <c r="G358" s="71" t="s">
        <v>1180</v>
      </c>
      <c r="H358" s="71" t="s">
        <v>1179</v>
      </c>
      <c r="K358" s="433" t="s">
        <v>1170</v>
      </c>
      <c r="L358" s="47">
        <f>SUMIF($L345:$AJ345,L$6,Diseño.Core!$L329:$AJ329)*INDEX(bb.oh,$F358)</f>
        <v>0</v>
      </c>
      <c r="M358" s="47">
        <f>SUMIF($L345:$AJ345,M$6,Diseño.Core!$L329:$AJ329)*INDEX(bb.oh,$F358)</f>
        <v>0</v>
      </c>
      <c r="N358" s="47">
        <f>SUMIF($L345:$AJ345,N$6,Diseño.Core!$L329:$AJ329)*INDEX(bb.oh,$F358)</f>
        <v>0</v>
      </c>
      <c r="O358" s="47">
        <f>SUMIF($L345:$AJ345,O$6,Diseño.Core!$L329:$AJ329)*INDEX(bb.oh,$F358)</f>
        <v>0</v>
      </c>
      <c r="P358" s="47">
        <f>SUMIF($L345:$AJ345,P$6,Diseño.Core!$L329:$AJ329)*INDEX(bb.oh,$F358)</f>
        <v>0</v>
      </c>
      <c r="Q358" s="47">
        <f>SUMIF($L345:$AJ345,Q$6,Diseño.Core!$L329:$AJ329)*INDEX(bb.oh,$F358)</f>
        <v>0</v>
      </c>
      <c r="R358" s="47">
        <f>SUMIF($L345:$AJ345,R$6,Diseño.Core!$L329:$AJ329)*INDEX(bb.oh,$F358)</f>
        <v>0</v>
      </c>
      <c r="S358" s="47">
        <f>SUMIF($L345:$AJ345,S$6,Diseño.Core!$L329:$AJ329)*INDEX(bb.oh,$F358)</f>
        <v>0</v>
      </c>
      <c r="T358" s="47">
        <f>SUMIF($L345:$AJ345,T$6,Diseño.Core!$L329:$AJ329)*INDEX(bb.oh,$F358)</f>
        <v>0</v>
      </c>
      <c r="U358" s="47">
        <f>SUMIF($L345:$AJ345,U$6,Diseño.Core!$L329:$AJ329)*INDEX(bb.oh,$F358)</f>
        <v>0</v>
      </c>
      <c r="V358" s="47">
        <f>SUMIF($L345:$AJ345,V$6,Diseño.Core!$L329:$AJ329)*INDEX(bb.oh,$F358)</f>
        <v>0</v>
      </c>
      <c r="W358" s="47">
        <f>SUMIF($L345:$AJ345,W$6,Diseño.Core!$L329:$AJ329)*INDEX(bb.oh,$F358)</f>
        <v>0</v>
      </c>
      <c r="X358" s="47">
        <f>SUMIF($L345:$AJ345,X$6,Diseño.Core!$L329:$AJ329)*INDEX(bb.oh,$F358)</f>
        <v>0</v>
      </c>
      <c r="Y358" s="47">
        <f>SUMIF($L345:$AJ345,Y$6,Diseño.Core!$L329:$AJ329)*INDEX(bb.oh,$F358)</f>
        <v>0</v>
      </c>
      <c r="Z358" s="47">
        <f>SUMIF($L345:$AJ345,Z$6,Diseño.Core!$L329:$AJ329)*INDEX(bb.oh,$F358)</f>
        <v>0</v>
      </c>
      <c r="AA358" s="47">
        <f>SUMIF($L345:$AJ345,AA$6,Diseño.Core!$L329:$AJ329)*INDEX(bb.oh,$F358)</f>
        <v>0</v>
      </c>
      <c r="AB358" s="47">
        <f>SUMIF($L345:$AJ345,AB$6,Diseño.Core!$L329:$AJ329)*INDEX(bb.oh,$F358)</f>
        <v>0</v>
      </c>
      <c r="AC358" s="47">
        <f>SUMIF($L345:$AJ345,AC$6,Diseño.Core!$L329:$AJ329)*INDEX(bb.oh,$F358)</f>
        <v>0</v>
      </c>
      <c r="AD358" s="47">
        <f>SUMIF($L345:$AJ345,AD$6,Diseño.Core!$L329:$AJ329)*INDEX(bb.oh,$F358)</f>
        <v>0</v>
      </c>
      <c r="AE358" s="47">
        <f>SUMIF($L345:$AJ345,AE$6,Diseño.Core!$L329:$AJ329)*INDEX(bb.oh,$F358)</f>
        <v>0</v>
      </c>
      <c r="AF358" s="47">
        <f>SUMIF($L345:$AJ345,AF$6,Diseño.Core!$L329:$AJ329)*INDEX(bb.oh,$F358)</f>
        <v>0</v>
      </c>
      <c r="AG358" s="47">
        <f>SUMIF($L345:$AJ345,AG$6,Diseño.Core!$L329:$AJ329)*INDEX(bb.oh,$F358)</f>
        <v>0</v>
      </c>
      <c r="AH358" s="47">
        <f>SUMIF($L345:$AJ345,AH$6,Diseño.Core!$L329:$AJ329)*INDEX(bb.oh,$F358)</f>
        <v>0</v>
      </c>
      <c r="AI358" s="47">
        <f>SUMIF($L345:$AJ345,AI$6,Diseño.Core!$L329:$AJ329)*INDEX(bb.oh,$F358)</f>
        <v>0</v>
      </c>
      <c r="AJ358" s="47">
        <f>SUMIF($L345:$AJ345,AJ$6,Diseño.Core!$L329:$AJ329)*INDEX(bb.oh,$F358)</f>
        <v>0</v>
      </c>
    </row>
    <row r="359" spans="4:36" outlineLevel="1" x14ac:dyDescent="0.3">
      <c r="D359" s="68" t="s">
        <v>1411</v>
      </c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</row>
    <row r="360" spans="4:36" outlineLevel="1" x14ac:dyDescent="0.3">
      <c r="F360" s="70">
        <v>1</v>
      </c>
      <c r="G360" s="71" t="s">
        <v>1193</v>
      </c>
      <c r="H360" s="71" t="s">
        <v>1183</v>
      </c>
      <c r="J360" s="47">
        <f t="shared" ref="J360:J371" si="44">SUM(L360:AJ360)</f>
        <v>0</v>
      </c>
      <c r="K360" s="433" t="s">
        <v>1410</v>
      </c>
      <c r="L360" s="47">
        <f t="array" ref="L360">SUM(ROUNDUP((TRANSPOSE($L347:$AJ347)*INDEX($L$58:$AJ$82,0,L$6))/bb.cap.util/bb.cap,0))+SUM(ROUNDUP(($L347:$AJ347*INDEX($L$58:$AJ$82,L$6,0))/bb.cap.util/bb.cap,0))</f>
        <v>0</v>
      </c>
      <c r="M360" s="47">
        <f t="array" ref="M360">SUM(ROUNDUP((TRANSPOSE($L347:$AJ347)*INDEX($L$58:$AJ$82,0,M$6))/bb.cap.util/bb.cap,0))+SUM(ROUNDUP(($L347:$AJ347*INDEX($L$58:$AJ$82,M$6,0))/bb.cap.util/bb.cap,0))</f>
        <v>0</v>
      </c>
      <c r="N360" s="47">
        <f t="array" ref="N360">SUM(ROUNDUP((TRANSPOSE($L347:$AJ347)*INDEX($L$58:$AJ$82,0,N$6))/bb.cap.util/bb.cap,0))+SUM(ROUNDUP(($L347:$AJ347*INDEX($L$58:$AJ$82,N$6,0))/bb.cap.util/bb.cap,0))</f>
        <v>0</v>
      </c>
      <c r="O360" s="47">
        <f t="array" ref="O360">SUM(ROUNDUP((TRANSPOSE($L347:$AJ347)*INDEX($L$58:$AJ$82,0,O$6))/bb.cap.util/bb.cap,0))+SUM(ROUNDUP(($L347:$AJ347*INDEX($L$58:$AJ$82,O$6,0))/bb.cap.util/bb.cap,0))</f>
        <v>0</v>
      </c>
      <c r="P360" s="47">
        <f t="array" ref="P360">SUM(ROUNDUP((TRANSPOSE($L347:$AJ347)*INDEX($L$58:$AJ$82,0,P$6))/bb.cap.util/bb.cap,0))+SUM(ROUNDUP(($L347:$AJ347*INDEX($L$58:$AJ$82,P$6,0))/bb.cap.util/bb.cap,0))</f>
        <v>0</v>
      </c>
      <c r="Q360" s="47">
        <f t="array" ref="Q360">SUM(ROUNDUP((TRANSPOSE($L347:$AJ347)*INDEX($L$58:$AJ$82,0,Q$6))/bb.cap.util/bb.cap,0))+SUM(ROUNDUP(($L347:$AJ347*INDEX($L$58:$AJ$82,Q$6,0))/bb.cap.util/bb.cap,0))</f>
        <v>0</v>
      </c>
      <c r="R360" s="47">
        <f t="array" ref="R360">SUM(ROUNDUP((TRANSPOSE($L347:$AJ347)*INDEX($L$58:$AJ$82,0,R$6))/bb.cap.util/bb.cap,0))+SUM(ROUNDUP(($L347:$AJ347*INDEX($L$58:$AJ$82,R$6,0))/bb.cap.util/bb.cap,0))</f>
        <v>0</v>
      </c>
      <c r="S360" s="47">
        <f t="array" ref="S360">SUM(ROUNDUP((TRANSPOSE($L347:$AJ347)*INDEX($L$58:$AJ$82,0,S$6))/bb.cap.util/bb.cap,0))+SUM(ROUNDUP(($L347:$AJ347*INDEX($L$58:$AJ$82,S$6,0))/bb.cap.util/bb.cap,0))</f>
        <v>0</v>
      </c>
      <c r="T360" s="47">
        <f t="array" ref="T360">SUM(ROUNDUP((TRANSPOSE($L347:$AJ347)*INDEX($L$58:$AJ$82,0,T$6))/bb.cap.util/bb.cap,0))+SUM(ROUNDUP(($L347:$AJ347*INDEX($L$58:$AJ$82,T$6,0))/bb.cap.util/bb.cap,0))</f>
        <v>0</v>
      </c>
      <c r="U360" s="47">
        <f t="array" ref="U360">SUM(ROUNDUP((TRANSPOSE($L347:$AJ347)*INDEX($L$58:$AJ$82,0,U$6))/bb.cap.util/bb.cap,0))+SUM(ROUNDUP(($L347:$AJ347*INDEX($L$58:$AJ$82,U$6,0))/bb.cap.util/bb.cap,0))</f>
        <v>0</v>
      </c>
      <c r="V360" s="47">
        <f t="array" ref="V360">SUM(ROUNDUP((TRANSPOSE($L347:$AJ347)*INDEX($L$58:$AJ$82,0,V$6))/bb.cap.util/bb.cap,0))+SUM(ROUNDUP(($L347:$AJ347*INDEX($L$58:$AJ$82,V$6,0))/bb.cap.util/bb.cap,0))</f>
        <v>0</v>
      </c>
      <c r="W360" s="47">
        <f t="array" ref="W360">SUM(ROUNDUP((TRANSPOSE($L347:$AJ347)*INDEX($L$58:$AJ$82,0,W$6))/bb.cap.util/bb.cap,0))+SUM(ROUNDUP(($L347:$AJ347*INDEX($L$58:$AJ$82,W$6,0))/bb.cap.util/bb.cap,0))</f>
        <v>0</v>
      </c>
      <c r="X360" s="47">
        <f t="array" ref="X360">SUM(ROUNDUP((TRANSPOSE($L347:$AJ347)*INDEX($L$58:$AJ$82,0,X$6))/bb.cap.util/bb.cap,0))+SUM(ROUNDUP(($L347:$AJ347*INDEX($L$58:$AJ$82,X$6,0))/bb.cap.util/bb.cap,0))</f>
        <v>0</v>
      </c>
      <c r="Y360" s="47">
        <f t="array" ref="Y360">SUM(ROUNDUP((TRANSPOSE($L347:$AJ347)*INDEX($L$58:$AJ$82,0,Y$6))/bb.cap.util/bb.cap,0))+SUM(ROUNDUP(($L347:$AJ347*INDEX($L$58:$AJ$82,Y$6,0))/bb.cap.util/bb.cap,0))</f>
        <v>0</v>
      </c>
      <c r="Z360" s="47">
        <f t="array" ref="Z360">SUM(ROUNDUP((TRANSPOSE($L347:$AJ347)*INDEX($L$58:$AJ$82,0,Z$6))/bb.cap.util/bb.cap,0))+SUM(ROUNDUP(($L347:$AJ347*INDEX($L$58:$AJ$82,Z$6,0))/bb.cap.util/bb.cap,0))</f>
        <v>0</v>
      </c>
      <c r="AA360" s="47">
        <f t="array" ref="AA360">SUM(ROUNDUP((TRANSPOSE($L347:$AJ347)*INDEX($L$58:$AJ$82,0,AA$6))/bb.cap.util/bb.cap,0))+SUM(ROUNDUP(($L347:$AJ347*INDEX($L$58:$AJ$82,AA$6,0))/bb.cap.util/bb.cap,0))</f>
        <v>0</v>
      </c>
      <c r="AB360" s="47">
        <f t="array" ref="AB360">SUM(ROUNDUP((TRANSPOSE($L347:$AJ347)*INDEX($L$58:$AJ$82,0,AB$6))/bb.cap.util/bb.cap,0))+SUM(ROUNDUP(($L347:$AJ347*INDEX($L$58:$AJ$82,AB$6,0))/bb.cap.util/bb.cap,0))</f>
        <v>0</v>
      </c>
      <c r="AC360" s="47">
        <f t="array" ref="AC360">SUM(ROUNDUP((TRANSPOSE($L347:$AJ347)*INDEX($L$58:$AJ$82,0,AC$6))/bb.cap.util/bb.cap,0))+SUM(ROUNDUP(($L347:$AJ347*INDEX($L$58:$AJ$82,AC$6,0))/bb.cap.util/bb.cap,0))</f>
        <v>0</v>
      </c>
      <c r="AD360" s="47">
        <f t="array" ref="AD360">SUM(ROUNDUP((TRANSPOSE($L347:$AJ347)*INDEX($L$58:$AJ$82,0,AD$6))/bb.cap.util/bb.cap,0))+SUM(ROUNDUP(($L347:$AJ347*INDEX($L$58:$AJ$82,AD$6,0))/bb.cap.util/bb.cap,0))</f>
        <v>0</v>
      </c>
      <c r="AE360" s="47">
        <f t="array" ref="AE360">SUM(ROUNDUP((TRANSPOSE($L347:$AJ347)*INDEX($L$58:$AJ$82,0,AE$6))/bb.cap.util/bb.cap,0))+SUM(ROUNDUP(($L347:$AJ347*INDEX($L$58:$AJ$82,AE$6,0))/bb.cap.util/bb.cap,0))</f>
        <v>0</v>
      </c>
      <c r="AF360" s="47">
        <f t="array" ref="AF360">SUM(ROUNDUP((TRANSPOSE($L347:$AJ347)*INDEX($L$58:$AJ$82,0,AF$6))/bb.cap.util/bb.cap,0))+SUM(ROUNDUP(($L347:$AJ347*INDEX($L$58:$AJ$82,AF$6,0))/bb.cap.util/bb.cap,0))</f>
        <v>0</v>
      </c>
      <c r="AG360" s="47">
        <f t="array" ref="AG360">SUM(ROUNDUP((TRANSPOSE($L347:$AJ347)*INDEX($L$58:$AJ$82,0,AG$6))/bb.cap.util/bb.cap,0))+SUM(ROUNDUP(($L347:$AJ347*INDEX($L$58:$AJ$82,AG$6,0))/bb.cap.util/bb.cap,0))</f>
        <v>0</v>
      </c>
      <c r="AH360" s="47">
        <f t="array" ref="AH360">SUM(ROUNDUP((TRANSPOSE($L347:$AJ347)*INDEX($L$58:$AJ$82,0,AH$6))/bb.cap.util/bb.cap,0))+SUM(ROUNDUP(($L347:$AJ347*INDEX($L$58:$AJ$82,AH$6,0))/bb.cap.util/bb.cap,0))</f>
        <v>0</v>
      </c>
      <c r="AI360" s="47">
        <f t="array" ref="AI360">SUM(ROUNDUP((TRANSPOSE($L347:$AJ347)*INDEX($L$58:$AJ$82,0,AI$6))/bb.cap.util/bb.cap,0))+SUM(ROUNDUP(($L347:$AJ347*INDEX($L$58:$AJ$82,AI$6,0))/bb.cap.util/bb.cap,0))</f>
        <v>0</v>
      </c>
      <c r="AJ360" s="47">
        <f t="array" ref="AJ360">SUM(ROUNDUP((TRANSPOSE($L347:$AJ347)*INDEX($L$58:$AJ$82,0,AJ$6))/bb.cap.util/bb.cap,0))+SUM(ROUNDUP(($L347:$AJ347*INDEX($L$58:$AJ$82,AJ$6,0))/bb.cap.util/bb.cap,0))</f>
        <v>0</v>
      </c>
    </row>
    <row r="361" spans="4:36" outlineLevel="1" x14ac:dyDescent="0.3">
      <c r="F361" s="70">
        <v>2</v>
      </c>
      <c r="G361" s="71" t="s">
        <v>1192</v>
      </c>
      <c r="H361" s="71" t="s">
        <v>1191</v>
      </c>
      <c r="J361" s="47">
        <f t="shared" si="44"/>
        <v>0</v>
      </c>
      <c r="K361" s="433" t="s">
        <v>1410</v>
      </c>
      <c r="L361" s="47">
        <f t="array" ref="L361">SUM(ROUNDUP((TRANSPOSE($L$348:$AJ$348)*INDEX($L$85:$AJ$109,0,L$6))/bb.cap.util/bb.cap,0))+SUM(ROUNDUP(($L$348:$AJ$348*INDEX($L$85:$AJ$109,L$6,0))/bb.cap.util/bb.cap,0))</f>
        <v>0</v>
      </c>
      <c r="M361" s="47">
        <f t="array" ref="M361">SUM(ROUNDUP((TRANSPOSE($L$348:$AJ$348)*INDEX($L$85:$AJ$109,0,M$6))/bb.cap.util/bb.cap,0))+SUM(ROUNDUP(($L$348:$AJ$348*INDEX($L$85:$AJ$109,M$6,0))/bb.cap.util/bb.cap,0))</f>
        <v>0</v>
      </c>
      <c r="N361" s="47">
        <f t="array" ref="N361">SUM(ROUNDUP((TRANSPOSE($L$348:$AJ$348)*INDEX($L$85:$AJ$109,0,N$6))/bb.cap.util/bb.cap,0))+SUM(ROUNDUP(($L$348:$AJ$348*INDEX($L$85:$AJ$109,N$6,0))/bb.cap.util/bb.cap,0))</f>
        <v>0</v>
      </c>
      <c r="O361" s="47">
        <f t="array" ref="O361">SUM(ROUNDUP((TRANSPOSE($L$348:$AJ$348)*INDEX($L$85:$AJ$109,0,O$6))/bb.cap.util/bb.cap,0))+SUM(ROUNDUP(($L$348:$AJ$348*INDEX($L$85:$AJ$109,O$6,0))/bb.cap.util/bb.cap,0))</f>
        <v>0</v>
      </c>
      <c r="P361" s="47">
        <f t="array" ref="P361">SUM(ROUNDUP((TRANSPOSE($L$348:$AJ$348)*INDEX($L$85:$AJ$109,0,P$6))/bb.cap.util/bb.cap,0))+SUM(ROUNDUP(($L$348:$AJ$348*INDEX($L$85:$AJ$109,P$6,0))/bb.cap.util/bb.cap,0))</f>
        <v>0</v>
      </c>
      <c r="Q361" s="47">
        <f t="array" ref="Q361">SUM(ROUNDUP((TRANSPOSE($L$348:$AJ$348)*INDEX($L$85:$AJ$109,0,Q$6))/bb.cap.util/bb.cap,0))+SUM(ROUNDUP(($L$348:$AJ$348*INDEX($L$85:$AJ$109,Q$6,0))/bb.cap.util/bb.cap,0))</f>
        <v>0</v>
      </c>
      <c r="R361" s="47">
        <f t="array" ref="R361">SUM(ROUNDUP((TRANSPOSE($L$348:$AJ$348)*INDEX($L$85:$AJ$109,0,R$6))/bb.cap.util/bb.cap,0))+SUM(ROUNDUP(($L$348:$AJ$348*INDEX($L$85:$AJ$109,R$6,0))/bb.cap.util/bb.cap,0))</f>
        <v>0</v>
      </c>
      <c r="S361" s="47">
        <f t="array" ref="S361">SUM(ROUNDUP((TRANSPOSE($L$348:$AJ$348)*INDEX($L$85:$AJ$109,0,S$6))/bb.cap.util/bb.cap,0))+SUM(ROUNDUP(($L$348:$AJ$348*INDEX($L$85:$AJ$109,S$6,0))/bb.cap.util/bb.cap,0))</f>
        <v>0</v>
      </c>
      <c r="T361" s="47">
        <f t="array" ref="T361">SUM(ROUNDUP((TRANSPOSE($L$348:$AJ$348)*INDEX($L$85:$AJ$109,0,T$6))/bb.cap.util/bb.cap,0))+SUM(ROUNDUP(($L$348:$AJ$348*INDEX($L$85:$AJ$109,T$6,0))/bb.cap.util/bb.cap,0))</f>
        <v>0</v>
      </c>
      <c r="U361" s="47">
        <f t="array" ref="U361">SUM(ROUNDUP((TRANSPOSE($L$348:$AJ$348)*INDEX($L$85:$AJ$109,0,U$6))/bb.cap.util/bb.cap,0))+SUM(ROUNDUP(($L$348:$AJ$348*INDEX($L$85:$AJ$109,U$6,0))/bb.cap.util/bb.cap,0))</f>
        <v>0</v>
      </c>
      <c r="V361" s="47">
        <f t="array" ref="V361">SUM(ROUNDUP((TRANSPOSE($L$348:$AJ$348)*INDEX($L$85:$AJ$109,0,V$6))/bb.cap.util/bb.cap,0))+SUM(ROUNDUP(($L$348:$AJ$348*INDEX($L$85:$AJ$109,V$6,0))/bb.cap.util/bb.cap,0))</f>
        <v>0</v>
      </c>
      <c r="W361" s="47">
        <f t="array" ref="W361">SUM(ROUNDUP((TRANSPOSE($L$348:$AJ$348)*INDEX($L$85:$AJ$109,0,W$6))/bb.cap.util/bb.cap,0))+SUM(ROUNDUP(($L$348:$AJ$348*INDEX($L$85:$AJ$109,W$6,0))/bb.cap.util/bb.cap,0))</f>
        <v>0</v>
      </c>
      <c r="X361" s="47">
        <f t="array" ref="X361">SUM(ROUNDUP((TRANSPOSE($L$348:$AJ$348)*INDEX($L$85:$AJ$109,0,X$6))/bb.cap.util/bb.cap,0))+SUM(ROUNDUP(($L$348:$AJ$348*INDEX($L$85:$AJ$109,X$6,0))/bb.cap.util/bb.cap,0))</f>
        <v>0</v>
      </c>
      <c r="Y361" s="47">
        <f t="array" ref="Y361">SUM(ROUNDUP((TRANSPOSE($L$348:$AJ$348)*INDEX($L$85:$AJ$109,0,Y$6))/bb.cap.util/bb.cap,0))+SUM(ROUNDUP(($L$348:$AJ$348*INDEX($L$85:$AJ$109,Y$6,0))/bb.cap.util/bb.cap,0))</f>
        <v>0</v>
      </c>
      <c r="Z361" s="47">
        <f t="array" ref="Z361">SUM(ROUNDUP((TRANSPOSE($L$348:$AJ$348)*INDEX($L$85:$AJ$109,0,Z$6))/bb.cap.util/bb.cap,0))+SUM(ROUNDUP(($L$348:$AJ$348*INDEX($L$85:$AJ$109,Z$6,0))/bb.cap.util/bb.cap,0))</f>
        <v>0</v>
      </c>
      <c r="AA361" s="47">
        <f t="array" ref="AA361">SUM(ROUNDUP((TRANSPOSE($L$348:$AJ$348)*INDEX($L$85:$AJ$109,0,AA$6))/bb.cap.util/bb.cap,0))+SUM(ROUNDUP(($L$348:$AJ$348*INDEX($L$85:$AJ$109,AA$6,0))/bb.cap.util/bb.cap,0))</f>
        <v>0</v>
      </c>
      <c r="AB361" s="47">
        <f t="array" ref="AB361">SUM(ROUNDUP((TRANSPOSE($L$348:$AJ$348)*INDEX($L$85:$AJ$109,0,AB$6))/bb.cap.util/bb.cap,0))+SUM(ROUNDUP(($L$348:$AJ$348*INDEX($L$85:$AJ$109,AB$6,0))/bb.cap.util/bb.cap,0))</f>
        <v>0</v>
      </c>
      <c r="AC361" s="47">
        <f t="array" ref="AC361">SUM(ROUNDUP((TRANSPOSE($L$348:$AJ$348)*INDEX($L$85:$AJ$109,0,AC$6))/bb.cap.util/bb.cap,0))+SUM(ROUNDUP(($L$348:$AJ$348*INDEX($L$85:$AJ$109,AC$6,0))/bb.cap.util/bb.cap,0))</f>
        <v>0</v>
      </c>
      <c r="AD361" s="47">
        <f t="array" ref="AD361">SUM(ROUNDUP((TRANSPOSE($L$348:$AJ$348)*INDEX($L$85:$AJ$109,0,AD$6))/bb.cap.util/bb.cap,0))+SUM(ROUNDUP(($L$348:$AJ$348*INDEX($L$85:$AJ$109,AD$6,0))/bb.cap.util/bb.cap,0))</f>
        <v>0</v>
      </c>
      <c r="AE361" s="47">
        <f t="array" ref="AE361">SUM(ROUNDUP((TRANSPOSE($L$348:$AJ$348)*INDEX($L$85:$AJ$109,0,AE$6))/bb.cap.util/bb.cap,0))+SUM(ROUNDUP(($L$348:$AJ$348*INDEX($L$85:$AJ$109,AE$6,0))/bb.cap.util/bb.cap,0))</f>
        <v>0</v>
      </c>
      <c r="AF361" s="47">
        <f t="array" ref="AF361">SUM(ROUNDUP((TRANSPOSE($L$348:$AJ$348)*INDEX($L$85:$AJ$109,0,AF$6))/bb.cap.util/bb.cap,0))+SUM(ROUNDUP(($L$348:$AJ$348*INDEX($L$85:$AJ$109,AF$6,0))/bb.cap.util/bb.cap,0))</f>
        <v>0</v>
      </c>
      <c r="AG361" s="47">
        <f t="array" ref="AG361">SUM(ROUNDUP((TRANSPOSE($L$348:$AJ$348)*INDEX($L$85:$AJ$109,0,AG$6))/bb.cap.util/bb.cap,0))+SUM(ROUNDUP(($L$348:$AJ$348*INDEX($L$85:$AJ$109,AG$6,0))/bb.cap.util/bb.cap,0))</f>
        <v>0</v>
      </c>
      <c r="AH361" s="47">
        <f t="array" ref="AH361">SUM(ROUNDUP((TRANSPOSE($L$348:$AJ$348)*INDEX($L$85:$AJ$109,0,AH$6))/bb.cap.util/bb.cap,0))+SUM(ROUNDUP(($L$348:$AJ$348*INDEX($L$85:$AJ$109,AH$6,0))/bb.cap.util/bb.cap,0))</f>
        <v>0</v>
      </c>
      <c r="AI361" s="47">
        <f t="array" ref="AI361">SUM(ROUNDUP((TRANSPOSE($L$348:$AJ$348)*INDEX($L$85:$AJ$109,0,AI$6))/bb.cap.util/bb.cap,0))+SUM(ROUNDUP(($L$348:$AJ$348*INDEX($L$85:$AJ$109,AI$6,0))/bb.cap.util/bb.cap,0))</f>
        <v>0</v>
      </c>
      <c r="AJ361" s="47">
        <f t="array" ref="AJ361">SUM(ROUNDUP((TRANSPOSE($L$348:$AJ$348)*INDEX($L$85:$AJ$109,0,AJ$6))/bb.cap.util/bb.cap,0))+SUM(ROUNDUP(($L$348:$AJ$348*INDEX($L$85:$AJ$109,AJ$6,0))/bb.cap.util/bb.cap,0))</f>
        <v>0</v>
      </c>
    </row>
    <row r="362" spans="4:36" outlineLevel="1" x14ac:dyDescent="0.3">
      <c r="F362" s="70">
        <v>3</v>
      </c>
      <c r="G362" s="71" t="s">
        <v>1188</v>
      </c>
      <c r="H362" s="71" t="s">
        <v>1191</v>
      </c>
      <c r="J362" s="47">
        <f t="shared" si="44"/>
        <v>0</v>
      </c>
      <c r="K362" s="433" t="s">
        <v>1410</v>
      </c>
      <c r="L362" s="47">
        <f t="array" ref="L362">SUM(ROUNDUP((TRANSPOSE($L349:$AJ349)*INDEX($L$112:$AJ$136,0,L$6))/bb.cap.util/bb.cap,0))+SUM(ROUNDUP(($L349:$AJ349*INDEX($L$112:$AJ$136,L$6,0))/bb.cap.util/bb.cap,0))</f>
        <v>0</v>
      </c>
      <c r="M362" s="47">
        <f t="array" ref="M362">SUM(ROUNDUP((TRANSPOSE($L349:$AJ349)*INDEX($L$112:$AJ$136,0,M$6))/bb.cap.util/bb.cap,0))+SUM(ROUNDUP(($L349:$AJ349*INDEX($L$112:$AJ$136,M$6,0))/bb.cap.util/bb.cap,0))</f>
        <v>0</v>
      </c>
      <c r="N362" s="47">
        <f t="array" ref="N362">SUM(ROUNDUP((TRANSPOSE($L349:$AJ349)*INDEX($L$112:$AJ$136,0,N$6))/bb.cap.util/bb.cap,0))+SUM(ROUNDUP(($L349:$AJ349*INDEX($L$112:$AJ$136,N$6,0))/bb.cap.util/bb.cap,0))</f>
        <v>0</v>
      </c>
      <c r="O362" s="47">
        <f t="array" ref="O362">SUM(ROUNDUP((TRANSPOSE($L349:$AJ349)*INDEX($L$112:$AJ$136,0,O$6))/bb.cap.util/bb.cap,0))+SUM(ROUNDUP(($L349:$AJ349*INDEX($L$112:$AJ$136,O$6,0))/bb.cap.util/bb.cap,0))</f>
        <v>0</v>
      </c>
      <c r="P362" s="47">
        <f t="array" ref="P362">SUM(ROUNDUP((TRANSPOSE($L349:$AJ349)*INDEX($L$112:$AJ$136,0,P$6))/bb.cap.util/bb.cap,0))+SUM(ROUNDUP(($L349:$AJ349*INDEX($L$112:$AJ$136,P$6,0))/bb.cap.util/bb.cap,0))</f>
        <v>0</v>
      </c>
      <c r="Q362" s="47">
        <f t="array" ref="Q362">SUM(ROUNDUP((TRANSPOSE($L349:$AJ349)*INDEX($L$112:$AJ$136,0,Q$6))/bb.cap.util/bb.cap,0))+SUM(ROUNDUP(($L349:$AJ349*INDEX($L$112:$AJ$136,Q$6,0))/bb.cap.util/bb.cap,0))</f>
        <v>0</v>
      </c>
      <c r="R362" s="47">
        <f t="array" ref="R362">SUM(ROUNDUP((TRANSPOSE($L349:$AJ349)*INDEX($L$112:$AJ$136,0,R$6))/bb.cap.util/bb.cap,0))+SUM(ROUNDUP(($L349:$AJ349*INDEX($L$112:$AJ$136,R$6,0))/bb.cap.util/bb.cap,0))</f>
        <v>0</v>
      </c>
      <c r="S362" s="47">
        <f t="array" ref="S362">SUM(ROUNDUP((TRANSPOSE($L349:$AJ349)*INDEX($L$112:$AJ$136,0,S$6))/bb.cap.util/bb.cap,0))+SUM(ROUNDUP(($L349:$AJ349*INDEX($L$112:$AJ$136,S$6,0))/bb.cap.util/bb.cap,0))</f>
        <v>0</v>
      </c>
      <c r="T362" s="47">
        <f t="array" ref="T362">SUM(ROUNDUP((TRANSPOSE($L349:$AJ349)*INDEX($L$112:$AJ$136,0,T$6))/bb.cap.util/bb.cap,0))+SUM(ROUNDUP(($L349:$AJ349*INDEX($L$112:$AJ$136,T$6,0))/bb.cap.util/bb.cap,0))</f>
        <v>0</v>
      </c>
      <c r="U362" s="47">
        <f t="array" ref="U362">SUM(ROUNDUP((TRANSPOSE($L349:$AJ349)*INDEX($L$112:$AJ$136,0,U$6))/bb.cap.util/bb.cap,0))+SUM(ROUNDUP(($L349:$AJ349*INDEX($L$112:$AJ$136,U$6,0))/bb.cap.util/bb.cap,0))</f>
        <v>0</v>
      </c>
      <c r="V362" s="47">
        <f t="array" ref="V362">SUM(ROUNDUP((TRANSPOSE($L349:$AJ349)*INDEX($L$112:$AJ$136,0,V$6))/bb.cap.util/bb.cap,0))+SUM(ROUNDUP(($L349:$AJ349*INDEX($L$112:$AJ$136,V$6,0))/bb.cap.util/bb.cap,0))</f>
        <v>0</v>
      </c>
      <c r="W362" s="47">
        <f t="array" ref="W362">SUM(ROUNDUP((TRANSPOSE($L349:$AJ349)*INDEX($L$112:$AJ$136,0,W$6))/bb.cap.util/bb.cap,0))+SUM(ROUNDUP(($L349:$AJ349*INDEX($L$112:$AJ$136,W$6,0))/bb.cap.util/bb.cap,0))</f>
        <v>0</v>
      </c>
      <c r="X362" s="47">
        <f t="array" ref="X362">SUM(ROUNDUP((TRANSPOSE($L349:$AJ349)*INDEX($L$112:$AJ$136,0,X$6))/bb.cap.util/bb.cap,0))+SUM(ROUNDUP(($L349:$AJ349*INDEX($L$112:$AJ$136,X$6,0))/bb.cap.util/bb.cap,0))</f>
        <v>0</v>
      </c>
      <c r="Y362" s="47">
        <f t="array" ref="Y362">SUM(ROUNDUP((TRANSPOSE($L349:$AJ349)*INDEX($L$112:$AJ$136,0,Y$6))/bb.cap.util/bb.cap,0))+SUM(ROUNDUP(($L349:$AJ349*INDEX($L$112:$AJ$136,Y$6,0))/bb.cap.util/bb.cap,0))</f>
        <v>0</v>
      </c>
      <c r="Z362" s="47">
        <f t="array" ref="Z362">SUM(ROUNDUP((TRANSPOSE($L349:$AJ349)*INDEX($L$112:$AJ$136,0,Z$6))/bb.cap.util/bb.cap,0))+SUM(ROUNDUP(($L349:$AJ349*INDEX($L$112:$AJ$136,Z$6,0))/bb.cap.util/bb.cap,0))</f>
        <v>0</v>
      </c>
      <c r="AA362" s="47">
        <f t="array" ref="AA362">SUM(ROUNDUP((TRANSPOSE($L349:$AJ349)*INDEX($L$112:$AJ$136,0,AA$6))/bb.cap.util/bb.cap,0))+SUM(ROUNDUP(($L349:$AJ349*INDEX($L$112:$AJ$136,AA$6,0))/bb.cap.util/bb.cap,0))</f>
        <v>0</v>
      </c>
      <c r="AB362" s="47">
        <f t="array" ref="AB362">SUM(ROUNDUP((TRANSPOSE($L349:$AJ349)*INDEX($L$112:$AJ$136,0,AB$6))/bb.cap.util/bb.cap,0))+SUM(ROUNDUP(($L349:$AJ349*INDEX($L$112:$AJ$136,AB$6,0))/bb.cap.util/bb.cap,0))</f>
        <v>0</v>
      </c>
      <c r="AC362" s="47">
        <f t="array" ref="AC362">SUM(ROUNDUP((TRANSPOSE($L349:$AJ349)*INDEX($L$112:$AJ$136,0,AC$6))/bb.cap.util/bb.cap,0))+SUM(ROUNDUP(($L349:$AJ349*INDEX($L$112:$AJ$136,AC$6,0))/bb.cap.util/bb.cap,0))</f>
        <v>0</v>
      </c>
      <c r="AD362" s="47">
        <f t="array" ref="AD362">SUM(ROUNDUP((TRANSPOSE($L349:$AJ349)*INDEX($L$112:$AJ$136,0,AD$6))/bb.cap.util/bb.cap,0))+SUM(ROUNDUP(($L349:$AJ349*INDEX($L$112:$AJ$136,AD$6,0))/bb.cap.util/bb.cap,0))</f>
        <v>0</v>
      </c>
      <c r="AE362" s="47">
        <f t="array" ref="AE362">SUM(ROUNDUP((TRANSPOSE($L349:$AJ349)*INDEX($L$112:$AJ$136,0,AE$6))/bb.cap.util/bb.cap,0))+SUM(ROUNDUP(($L349:$AJ349*INDEX($L$112:$AJ$136,AE$6,0))/bb.cap.util/bb.cap,0))</f>
        <v>0</v>
      </c>
      <c r="AF362" s="47">
        <f t="array" ref="AF362">SUM(ROUNDUP((TRANSPOSE($L349:$AJ349)*INDEX($L$112:$AJ$136,0,AF$6))/bb.cap.util/bb.cap,0))+SUM(ROUNDUP(($L349:$AJ349*INDEX($L$112:$AJ$136,AF$6,0))/bb.cap.util/bb.cap,0))</f>
        <v>0</v>
      </c>
      <c r="AG362" s="47">
        <f t="array" ref="AG362">SUM(ROUNDUP((TRANSPOSE($L349:$AJ349)*INDEX($L$112:$AJ$136,0,AG$6))/bb.cap.util/bb.cap,0))+SUM(ROUNDUP(($L349:$AJ349*INDEX($L$112:$AJ$136,AG$6,0))/bb.cap.util/bb.cap,0))</f>
        <v>0</v>
      </c>
      <c r="AH362" s="47">
        <f t="array" ref="AH362">SUM(ROUNDUP((TRANSPOSE($L349:$AJ349)*INDEX($L$112:$AJ$136,0,AH$6))/bb.cap.util/bb.cap,0))+SUM(ROUNDUP(($L349:$AJ349*INDEX($L$112:$AJ$136,AH$6,0))/bb.cap.util/bb.cap,0))</f>
        <v>0</v>
      </c>
      <c r="AI362" s="47">
        <f t="array" ref="AI362">SUM(ROUNDUP((TRANSPOSE($L349:$AJ349)*INDEX($L$112:$AJ$136,0,AI$6))/bb.cap.util/bb.cap,0))+SUM(ROUNDUP(($L349:$AJ349*INDEX($L$112:$AJ$136,AI$6,0))/bb.cap.util/bb.cap,0))</f>
        <v>0</v>
      </c>
      <c r="AJ362" s="47">
        <f t="array" ref="AJ362">SUM(ROUNDUP((TRANSPOSE($L349:$AJ349)*INDEX($L$112:$AJ$136,0,AJ$6))/bb.cap.util/bb.cap,0))+SUM(ROUNDUP(($L349:$AJ349*INDEX($L$112:$AJ$136,AJ$6,0))/bb.cap.util/bb.cap,0))</f>
        <v>0</v>
      </c>
    </row>
    <row r="363" spans="4:36" outlineLevel="1" x14ac:dyDescent="0.3">
      <c r="F363" s="70">
        <v>4</v>
      </c>
      <c r="G363" s="71" t="s">
        <v>1186</v>
      </c>
      <c r="H363" s="71" t="s">
        <v>1183</v>
      </c>
      <c r="J363" s="47">
        <f t="shared" si="44"/>
        <v>6</v>
      </c>
      <c r="K363" s="433" t="s">
        <v>1410</v>
      </c>
      <c r="L363" s="47">
        <f t="array" ref="L363">SUM(ROUNDUP((TRANSPOSE($L350:$AJ350)*INDEX($L$274:$AJ$298,0,L$6))/bb.cap.util/bb.cap,0))+SUM(ROUNDUP(($L350:$AJ350*INDEX($L$274:$AJ$298,L$6,0))/bb.cap.util/bb.cap,0))</f>
        <v>0</v>
      </c>
      <c r="M363" s="47">
        <f t="array" ref="M363">SUM(ROUNDUP((TRANSPOSE($L350:$AJ350)*INDEX($L$274:$AJ$298,0,M$6))/bb.cap.util/bb.cap,0))+SUM(ROUNDUP(($L350:$AJ350*INDEX($L$274:$AJ$298,M$6,0))/bb.cap.util/bb.cap,0))</f>
        <v>0</v>
      </c>
      <c r="N363" s="47">
        <f t="array" ref="N363">SUM(ROUNDUP((TRANSPOSE($L350:$AJ350)*INDEX($L$274:$AJ$298,0,N$6))/bb.cap.util/bb.cap,0))+SUM(ROUNDUP(($L350:$AJ350*INDEX($L$274:$AJ$298,N$6,0))/bb.cap.util/bb.cap,0))</f>
        <v>0</v>
      </c>
      <c r="O363" s="47">
        <f t="array" ref="O363">SUM(ROUNDUP((TRANSPOSE($L350:$AJ350)*INDEX($L$274:$AJ$298,0,O$6))/bb.cap.util/bb.cap,0))+SUM(ROUNDUP(($L350:$AJ350*INDEX($L$274:$AJ$298,O$6,0))/bb.cap.util/bb.cap,0))</f>
        <v>0</v>
      </c>
      <c r="P363" s="47">
        <f t="array" ref="P363">SUM(ROUNDUP((TRANSPOSE($L350:$AJ350)*INDEX($L$274:$AJ$298,0,P$6))/bb.cap.util/bb.cap,0))+SUM(ROUNDUP(($L350:$AJ350*INDEX($L$274:$AJ$298,P$6,0))/bb.cap.util/bb.cap,0))</f>
        <v>2</v>
      </c>
      <c r="Q363" s="47">
        <f t="array" ref="Q363">SUM(ROUNDUP((TRANSPOSE($L350:$AJ350)*INDEX($L$274:$AJ$298,0,Q$6))/bb.cap.util/bb.cap,0))+SUM(ROUNDUP(($L350:$AJ350*INDEX($L$274:$AJ$298,Q$6,0))/bb.cap.util/bb.cap,0))</f>
        <v>0</v>
      </c>
      <c r="R363" s="47">
        <f t="array" ref="R363">SUM(ROUNDUP((TRANSPOSE($L350:$AJ350)*INDEX($L$274:$AJ$298,0,R$6))/bb.cap.util/bb.cap,0))+SUM(ROUNDUP(($L350:$AJ350*INDEX($L$274:$AJ$298,R$6,0))/bb.cap.util/bb.cap,0))</f>
        <v>0</v>
      </c>
      <c r="S363" s="47">
        <f t="array" ref="S363">SUM(ROUNDUP((TRANSPOSE($L350:$AJ350)*INDEX($L$274:$AJ$298,0,S$6))/bb.cap.util/bb.cap,0))+SUM(ROUNDUP(($L350:$AJ350*INDEX($L$274:$AJ$298,S$6,0))/bb.cap.util/bb.cap,0))</f>
        <v>0</v>
      </c>
      <c r="T363" s="47">
        <f t="array" ref="T363">SUM(ROUNDUP((TRANSPOSE($L350:$AJ350)*INDEX($L$274:$AJ$298,0,T$6))/bb.cap.util/bb.cap,0))+SUM(ROUNDUP(($L350:$AJ350*INDEX($L$274:$AJ$298,T$6,0))/bb.cap.util/bb.cap,0))</f>
        <v>0</v>
      </c>
      <c r="U363" s="47">
        <f t="array" ref="U363">SUM(ROUNDUP((TRANSPOSE($L350:$AJ350)*INDEX($L$274:$AJ$298,0,U$6))/bb.cap.util/bb.cap,0))+SUM(ROUNDUP(($L350:$AJ350*INDEX($L$274:$AJ$298,U$6,0))/bb.cap.util/bb.cap,0))</f>
        <v>3</v>
      </c>
      <c r="V363" s="47">
        <f t="array" ref="V363">SUM(ROUNDUP((TRANSPOSE($L350:$AJ350)*INDEX($L$274:$AJ$298,0,V$6))/bb.cap.util/bb.cap,0))+SUM(ROUNDUP(($L350:$AJ350*INDEX($L$274:$AJ$298,V$6,0))/bb.cap.util/bb.cap,0))</f>
        <v>0</v>
      </c>
      <c r="W363" s="47">
        <f t="array" ref="W363">SUM(ROUNDUP((TRANSPOSE($L350:$AJ350)*INDEX($L$274:$AJ$298,0,W$6))/bb.cap.util/bb.cap,0))+SUM(ROUNDUP(($L350:$AJ350*INDEX($L$274:$AJ$298,W$6,0))/bb.cap.util/bb.cap,0))</f>
        <v>0</v>
      </c>
      <c r="X363" s="47">
        <f t="array" ref="X363">SUM(ROUNDUP((TRANSPOSE($L350:$AJ350)*INDEX($L$274:$AJ$298,0,X$6))/bb.cap.util/bb.cap,0))+SUM(ROUNDUP(($L350:$AJ350*INDEX($L$274:$AJ$298,X$6,0))/bb.cap.util/bb.cap,0))</f>
        <v>0</v>
      </c>
      <c r="Y363" s="47">
        <f t="array" ref="Y363">SUM(ROUNDUP((TRANSPOSE($L350:$AJ350)*INDEX($L$274:$AJ$298,0,Y$6))/bb.cap.util/bb.cap,0))+SUM(ROUNDUP(($L350:$AJ350*INDEX($L$274:$AJ$298,Y$6,0))/bb.cap.util/bb.cap,0))</f>
        <v>0</v>
      </c>
      <c r="Z363" s="47">
        <f t="array" ref="Z363">SUM(ROUNDUP((TRANSPOSE($L350:$AJ350)*INDEX($L$274:$AJ$298,0,Z$6))/bb.cap.util/bb.cap,0))+SUM(ROUNDUP(($L350:$AJ350*INDEX($L$274:$AJ$298,Z$6,0))/bb.cap.util/bb.cap,0))</f>
        <v>0</v>
      </c>
      <c r="AA363" s="47">
        <f t="array" ref="AA363">SUM(ROUNDUP((TRANSPOSE($L350:$AJ350)*INDEX($L$274:$AJ$298,0,AA$6))/bb.cap.util/bb.cap,0))+SUM(ROUNDUP(($L350:$AJ350*INDEX($L$274:$AJ$298,AA$6,0))/bb.cap.util/bb.cap,0))</f>
        <v>1</v>
      </c>
      <c r="AB363" s="47">
        <f t="array" ref="AB363">SUM(ROUNDUP((TRANSPOSE($L350:$AJ350)*INDEX($L$274:$AJ$298,0,AB$6))/bb.cap.util/bb.cap,0))+SUM(ROUNDUP(($L350:$AJ350*INDEX($L$274:$AJ$298,AB$6,0))/bb.cap.util/bb.cap,0))</f>
        <v>0</v>
      </c>
      <c r="AC363" s="47">
        <f t="array" ref="AC363">SUM(ROUNDUP((TRANSPOSE($L350:$AJ350)*INDEX($L$274:$AJ$298,0,AC$6))/bb.cap.util/bb.cap,0))+SUM(ROUNDUP(($L350:$AJ350*INDEX($L$274:$AJ$298,AC$6,0))/bb.cap.util/bb.cap,0))</f>
        <v>0</v>
      </c>
      <c r="AD363" s="47">
        <f t="array" ref="AD363">SUM(ROUNDUP((TRANSPOSE($L350:$AJ350)*INDEX($L$274:$AJ$298,0,AD$6))/bb.cap.util/bb.cap,0))+SUM(ROUNDUP(($L350:$AJ350*INDEX($L$274:$AJ$298,AD$6,0))/bb.cap.util/bb.cap,0))</f>
        <v>0</v>
      </c>
      <c r="AE363" s="47">
        <f t="array" ref="AE363">SUM(ROUNDUP((TRANSPOSE($L350:$AJ350)*INDEX($L$274:$AJ$298,0,AE$6))/bb.cap.util/bb.cap,0))+SUM(ROUNDUP(($L350:$AJ350*INDEX($L$274:$AJ$298,AE$6,0))/bb.cap.util/bb.cap,0))</f>
        <v>0</v>
      </c>
      <c r="AF363" s="47">
        <f t="array" ref="AF363">SUM(ROUNDUP((TRANSPOSE($L350:$AJ350)*INDEX($L$274:$AJ$298,0,AF$6))/bb.cap.util/bb.cap,0))+SUM(ROUNDUP(($L350:$AJ350*INDEX($L$274:$AJ$298,AF$6,0))/bb.cap.util/bb.cap,0))</f>
        <v>0</v>
      </c>
      <c r="AG363" s="47">
        <f t="array" ref="AG363">SUM(ROUNDUP((TRANSPOSE($L350:$AJ350)*INDEX($L$274:$AJ$298,0,AG$6))/bb.cap.util/bb.cap,0))+SUM(ROUNDUP(($L350:$AJ350*INDEX($L$274:$AJ$298,AG$6,0))/bb.cap.util/bb.cap,0))</f>
        <v>0</v>
      </c>
      <c r="AH363" s="47">
        <f t="array" ref="AH363">SUM(ROUNDUP((TRANSPOSE($L350:$AJ350)*INDEX($L$274:$AJ$298,0,AH$6))/bb.cap.util/bb.cap,0))+SUM(ROUNDUP(($L350:$AJ350*INDEX($L$274:$AJ$298,AH$6,0))/bb.cap.util/bb.cap,0))</f>
        <v>0</v>
      </c>
      <c r="AI363" s="47">
        <f t="array" ref="AI363">SUM(ROUNDUP((TRANSPOSE($L350:$AJ350)*INDEX($L$274:$AJ$298,0,AI$6))/bb.cap.util/bb.cap,0))+SUM(ROUNDUP(($L350:$AJ350*INDEX($L$274:$AJ$298,AI$6,0))/bb.cap.util/bb.cap,0))</f>
        <v>0</v>
      </c>
      <c r="AJ363" s="47">
        <f t="array" ref="AJ363">SUM(ROUNDUP((TRANSPOSE($L350:$AJ350)*INDEX($L$274:$AJ$298,0,AJ$6))/bb.cap.util/bb.cap,0))+SUM(ROUNDUP(($L350:$AJ350*INDEX($L$274:$AJ$298,AJ$6,0))/bb.cap.util/bb.cap,0))</f>
        <v>0</v>
      </c>
    </row>
    <row r="364" spans="4:36" outlineLevel="1" x14ac:dyDescent="0.3">
      <c r="F364" s="70">
        <v>5</v>
      </c>
      <c r="G364" s="71" t="s">
        <v>1190</v>
      </c>
      <c r="H364" s="71" t="s">
        <v>1181</v>
      </c>
      <c r="J364" s="47">
        <f t="shared" si="44"/>
        <v>0</v>
      </c>
      <c r="K364" s="433" t="s">
        <v>1410</v>
      </c>
      <c r="L364" s="47">
        <f t="array" ref="L364">SUM(ROUNDUP((TRANSPOSE($L351:$AJ351)*INDEX($L$139:$AJ$163,0,L$6))/bb.cap.util/bb.cap,0))+SUM(ROUNDUP(($L351:$AJ351*INDEX($L$139:$AJ$163,L$6,0))/bb.cap.util/bb.cap,0))</f>
        <v>0</v>
      </c>
      <c r="M364" s="47">
        <f t="array" ref="M364">SUM(ROUNDUP((TRANSPOSE($L351:$AJ351)*INDEX($L$139:$AJ$163,0,M$6))/bb.cap.util/bb.cap,0))+SUM(ROUNDUP(($L351:$AJ351*INDEX($L$139:$AJ$163,M$6,0))/bb.cap.util/bb.cap,0))</f>
        <v>0</v>
      </c>
      <c r="N364" s="47">
        <f t="array" ref="N364">SUM(ROUNDUP((TRANSPOSE($L351:$AJ351)*INDEX($L$139:$AJ$163,0,N$6))/bb.cap.util/bb.cap,0))+SUM(ROUNDUP(($L351:$AJ351*INDEX($L$139:$AJ$163,N$6,0))/bb.cap.util/bb.cap,0))</f>
        <v>0</v>
      </c>
      <c r="O364" s="47">
        <f t="array" ref="O364">SUM(ROUNDUP((TRANSPOSE($L351:$AJ351)*INDEX($L$139:$AJ$163,0,O$6))/bb.cap.util/bb.cap,0))+SUM(ROUNDUP(($L351:$AJ351*INDEX($L$139:$AJ$163,O$6,0))/bb.cap.util/bb.cap,0))</f>
        <v>0</v>
      </c>
      <c r="P364" s="47">
        <f t="array" ref="P364">SUM(ROUNDUP((TRANSPOSE($L351:$AJ351)*INDEX($L$139:$AJ$163,0,P$6))/bb.cap.util/bb.cap,0))+SUM(ROUNDUP(($L351:$AJ351*INDEX($L$139:$AJ$163,P$6,0))/bb.cap.util/bb.cap,0))</f>
        <v>0</v>
      </c>
      <c r="Q364" s="47">
        <f t="array" ref="Q364">SUM(ROUNDUP((TRANSPOSE($L351:$AJ351)*INDEX($L$139:$AJ$163,0,Q$6))/bb.cap.util/bb.cap,0))+SUM(ROUNDUP(($L351:$AJ351*INDEX($L$139:$AJ$163,Q$6,0))/bb.cap.util/bb.cap,0))</f>
        <v>0</v>
      </c>
      <c r="R364" s="47">
        <f t="array" ref="R364">SUM(ROUNDUP((TRANSPOSE($L351:$AJ351)*INDEX($L$139:$AJ$163,0,R$6))/bb.cap.util/bb.cap,0))+SUM(ROUNDUP(($L351:$AJ351*INDEX($L$139:$AJ$163,R$6,0))/bb.cap.util/bb.cap,0))</f>
        <v>0</v>
      </c>
      <c r="S364" s="47">
        <f t="array" ref="S364">SUM(ROUNDUP((TRANSPOSE($L351:$AJ351)*INDEX($L$139:$AJ$163,0,S$6))/bb.cap.util/bb.cap,0))+SUM(ROUNDUP(($L351:$AJ351*INDEX($L$139:$AJ$163,S$6,0))/bb.cap.util/bb.cap,0))</f>
        <v>0</v>
      </c>
      <c r="T364" s="47">
        <f t="array" ref="T364">SUM(ROUNDUP((TRANSPOSE($L351:$AJ351)*INDEX($L$139:$AJ$163,0,T$6))/bb.cap.util/bb.cap,0))+SUM(ROUNDUP(($L351:$AJ351*INDEX($L$139:$AJ$163,T$6,0))/bb.cap.util/bb.cap,0))</f>
        <v>0</v>
      </c>
      <c r="U364" s="47">
        <f t="array" ref="U364">SUM(ROUNDUP((TRANSPOSE($L351:$AJ351)*INDEX($L$139:$AJ$163,0,U$6))/bb.cap.util/bb.cap,0))+SUM(ROUNDUP(($L351:$AJ351*INDEX($L$139:$AJ$163,U$6,0))/bb.cap.util/bb.cap,0))</f>
        <v>0</v>
      </c>
      <c r="V364" s="47">
        <f t="array" ref="V364">SUM(ROUNDUP((TRANSPOSE($L351:$AJ351)*INDEX($L$139:$AJ$163,0,V$6))/bb.cap.util/bb.cap,0))+SUM(ROUNDUP(($L351:$AJ351*INDEX($L$139:$AJ$163,V$6,0))/bb.cap.util/bb.cap,0))</f>
        <v>0</v>
      </c>
      <c r="W364" s="47">
        <f t="array" ref="W364">SUM(ROUNDUP((TRANSPOSE($L351:$AJ351)*INDEX($L$139:$AJ$163,0,W$6))/bb.cap.util/bb.cap,0))+SUM(ROUNDUP(($L351:$AJ351*INDEX($L$139:$AJ$163,W$6,0))/bb.cap.util/bb.cap,0))</f>
        <v>0</v>
      </c>
      <c r="X364" s="47">
        <f t="array" ref="X364">SUM(ROUNDUP((TRANSPOSE($L351:$AJ351)*INDEX($L$139:$AJ$163,0,X$6))/bb.cap.util/bb.cap,0))+SUM(ROUNDUP(($L351:$AJ351*INDEX($L$139:$AJ$163,X$6,0))/bb.cap.util/bb.cap,0))</f>
        <v>0</v>
      </c>
      <c r="Y364" s="47">
        <f t="array" ref="Y364">SUM(ROUNDUP((TRANSPOSE($L351:$AJ351)*INDEX($L$139:$AJ$163,0,Y$6))/bb.cap.util/bb.cap,0))+SUM(ROUNDUP(($L351:$AJ351*INDEX($L$139:$AJ$163,Y$6,0))/bb.cap.util/bb.cap,0))</f>
        <v>0</v>
      </c>
      <c r="Z364" s="47">
        <f t="array" ref="Z364">SUM(ROUNDUP((TRANSPOSE($L351:$AJ351)*INDEX($L$139:$AJ$163,0,Z$6))/bb.cap.util/bb.cap,0))+SUM(ROUNDUP(($L351:$AJ351*INDEX($L$139:$AJ$163,Z$6,0))/bb.cap.util/bb.cap,0))</f>
        <v>0</v>
      </c>
      <c r="AA364" s="47">
        <f t="array" ref="AA364">SUM(ROUNDUP((TRANSPOSE($L351:$AJ351)*INDEX($L$139:$AJ$163,0,AA$6))/bb.cap.util/bb.cap,0))+SUM(ROUNDUP(($L351:$AJ351*INDEX($L$139:$AJ$163,AA$6,0))/bb.cap.util/bb.cap,0))</f>
        <v>0</v>
      </c>
      <c r="AB364" s="47">
        <f t="array" ref="AB364">SUM(ROUNDUP((TRANSPOSE($L351:$AJ351)*INDEX($L$139:$AJ$163,0,AB$6))/bb.cap.util/bb.cap,0))+SUM(ROUNDUP(($L351:$AJ351*INDEX($L$139:$AJ$163,AB$6,0))/bb.cap.util/bb.cap,0))</f>
        <v>0</v>
      </c>
      <c r="AC364" s="47">
        <f t="array" ref="AC364">SUM(ROUNDUP((TRANSPOSE($L351:$AJ351)*INDEX($L$139:$AJ$163,0,AC$6))/bb.cap.util/bb.cap,0))+SUM(ROUNDUP(($L351:$AJ351*INDEX($L$139:$AJ$163,AC$6,0))/bb.cap.util/bb.cap,0))</f>
        <v>0</v>
      </c>
      <c r="AD364" s="47">
        <f t="array" ref="AD364">SUM(ROUNDUP((TRANSPOSE($L351:$AJ351)*INDEX($L$139:$AJ$163,0,AD$6))/bb.cap.util/bb.cap,0))+SUM(ROUNDUP(($L351:$AJ351*INDEX($L$139:$AJ$163,AD$6,0))/bb.cap.util/bb.cap,0))</f>
        <v>0</v>
      </c>
      <c r="AE364" s="47">
        <f t="array" ref="AE364">SUM(ROUNDUP((TRANSPOSE($L351:$AJ351)*INDEX($L$139:$AJ$163,0,AE$6))/bb.cap.util/bb.cap,0))+SUM(ROUNDUP(($L351:$AJ351*INDEX($L$139:$AJ$163,AE$6,0))/bb.cap.util/bb.cap,0))</f>
        <v>0</v>
      </c>
      <c r="AF364" s="47">
        <f t="array" ref="AF364">SUM(ROUNDUP((TRANSPOSE($L351:$AJ351)*INDEX($L$139:$AJ$163,0,AF$6))/bb.cap.util/bb.cap,0))+SUM(ROUNDUP(($L351:$AJ351*INDEX($L$139:$AJ$163,AF$6,0))/bb.cap.util/bb.cap,0))</f>
        <v>0</v>
      </c>
      <c r="AG364" s="47">
        <f t="array" ref="AG364">SUM(ROUNDUP((TRANSPOSE($L351:$AJ351)*INDEX($L$139:$AJ$163,0,AG$6))/bb.cap.util/bb.cap,0))+SUM(ROUNDUP(($L351:$AJ351*INDEX($L$139:$AJ$163,AG$6,0))/bb.cap.util/bb.cap,0))</f>
        <v>0</v>
      </c>
      <c r="AH364" s="47">
        <f t="array" ref="AH364">SUM(ROUNDUP((TRANSPOSE($L351:$AJ351)*INDEX($L$139:$AJ$163,0,AH$6))/bb.cap.util/bb.cap,0))+SUM(ROUNDUP(($L351:$AJ351*INDEX($L$139:$AJ$163,AH$6,0))/bb.cap.util/bb.cap,0))</f>
        <v>0</v>
      </c>
      <c r="AI364" s="47">
        <f t="array" ref="AI364">SUM(ROUNDUP((TRANSPOSE($L351:$AJ351)*INDEX($L$139:$AJ$163,0,AI$6))/bb.cap.util/bb.cap,0))+SUM(ROUNDUP(($L351:$AJ351*INDEX($L$139:$AJ$163,AI$6,0))/bb.cap.util/bb.cap,0))</f>
        <v>0</v>
      </c>
      <c r="AJ364" s="47">
        <f t="array" ref="AJ364">SUM(ROUNDUP((TRANSPOSE($L351:$AJ351)*INDEX($L$139:$AJ$163,0,AJ$6))/bb.cap.util/bb.cap,0))+SUM(ROUNDUP(($L351:$AJ351*INDEX($L$139:$AJ$163,AJ$6,0))/bb.cap.util/bb.cap,0))</f>
        <v>0</v>
      </c>
    </row>
    <row r="365" spans="4:36" outlineLevel="1" x14ac:dyDescent="0.3">
      <c r="F365" s="70">
        <v>6</v>
      </c>
      <c r="G365" s="71" t="s">
        <v>1189</v>
      </c>
      <c r="H365" s="71" t="s">
        <v>1187</v>
      </c>
      <c r="J365" s="47">
        <f t="shared" si="44"/>
        <v>0</v>
      </c>
      <c r="K365" s="433" t="s">
        <v>1410</v>
      </c>
      <c r="L365" s="47">
        <f t="array" ref="L365">SUM(ROUNDUP((TRANSPOSE($L352:$AJ352)*INDEX($L$166:$AJ$190,0,L$6))/bb.cap.util/bb.cap,0))+SUM(ROUNDUP(($L352:$AJ352*INDEX($L$166:$AJ$190,L$6,0))/bb.cap.util/bb.cap,0))</f>
        <v>0</v>
      </c>
      <c r="M365" s="47">
        <f t="array" ref="M365">SUM(ROUNDUP((TRANSPOSE($L352:$AJ352)*INDEX($L$166:$AJ$190,0,M$6))/bb.cap.util/bb.cap,0))+SUM(ROUNDUP(($L352:$AJ352*INDEX($L$166:$AJ$190,M$6,0))/bb.cap.util/bb.cap,0))</f>
        <v>0</v>
      </c>
      <c r="N365" s="47">
        <f t="array" ref="N365">SUM(ROUNDUP((TRANSPOSE($L352:$AJ352)*INDEX($L$166:$AJ$190,0,N$6))/bb.cap.util/bb.cap,0))+SUM(ROUNDUP(($L352:$AJ352*INDEX($L$166:$AJ$190,N$6,0))/bb.cap.util/bb.cap,0))</f>
        <v>0</v>
      </c>
      <c r="O365" s="47">
        <f t="array" ref="O365">SUM(ROUNDUP((TRANSPOSE($L352:$AJ352)*INDEX($L$166:$AJ$190,0,O$6))/bb.cap.util/bb.cap,0))+SUM(ROUNDUP(($L352:$AJ352*INDEX($L$166:$AJ$190,O$6,0))/bb.cap.util/bb.cap,0))</f>
        <v>0</v>
      </c>
      <c r="P365" s="47">
        <f t="array" ref="P365">SUM(ROUNDUP((TRANSPOSE($L352:$AJ352)*INDEX($L$166:$AJ$190,0,P$6))/bb.cap.util/bb.cap,0))+SUM(ROUNDUP(($L352:$AJ352*INDEX($L$166:$AJ$190,P$6,0))/bb.cap.util/bb.cap,0))</f>
        <v>0</v>
      </c>
      <c r="Q365" s="47">
        <f t="array" ref="Q365">SUM(ROUNDUP((TRANSPOSE($L352:$AJ352)*INDEX($L$166:$AJ$190,0,Q$6))/bb.cap.util/bb.cap,0))+SUM(ROUNDUP(($L352:$AJ352*INDEX($L$166:$AJ$190,Q$6,0))/bb.cap.util/bb.cap,0))</f>
        <v>0</v>
      </c>
      <c r="R365" s="47">
        <f t="array" ref="R365">SUM(ROUNDUP((TRANSPOSE($L352:$AJ352)*INDEX($L$166:$AJ$190,0,R$6))/bb.cap.util/bb.cap,0))+SUM(ROUNDUP(($L352:$AJ352*INDEX($L$166:$AJ$190,R$6,0))/bb.cap.util/bb.cap,0))</f>
        <v>0</v>
      </c>
      <c r="S365" s="47">
        <f t="array" ref="S365">SUM(ROUNDUP((TRANSPOSE($L352:$AJ352)*INDEX($L$166:$AJ$190,0,S$6))/bb.cap.util/bb.cap,0))+SUM(ROUNDUP(($L352:$AJ352*INDEX($L$166:$AJ$190,S$6,0))/bb.cap.util/bb.cap,0))</f>
        <v>0</v>
      </c>
      <c r="T365" s="47">
        <f t="array" ref="T365">SUM(ROUNDUP((TRANSPOSE($L352:$AJ352)*INDEX($L$166:$AJ$190,0,T$6))/bb.cap.util/bb.cap,0))+SUM(ROUNDUP(($L352:$AJ352*INDEX($L$166:$AJ$190,T$6,0))/bb.cap.util/bb.cap,0))</f>
        <v>0</v>
      </c>
      <c r="U365" s="47">
        <f t="array" ref="U365">SUM(ROUNDUP((TRANSPOSE($L352:$AJ352)*INDEX($L$166:$AJ$190,0,U$6))/bb.cap.util/bb.cap,0))+SUM(ROUNDUP(($L352:$AJ352*INDEX($L$166:$AJ$190,U$6,0))/bb.cap.util/bb.cap,0))</f>
        <v>0</v>
      </c>
      <c r="V365" s="47">
        <f t="array" ref="V365">SUM(ROUNDUP((TRANSPOSE($L352:$AJ352)*INDEX($L$166:$AJ$190,0,V$6))/bb.cap.util/bb.cap,0))+SUM(ROUNDUP(($L352:$AJ352*INDEX($L$166:$AJ$190,V$6,0))/bb.cap.util/bb.cap,0))</f>
        <v>0</v>
      </c>
      <c r="W365" s="47">
        <f t="array" ref="W365">SUM(ROUNDUP((TRANSPOSE($L352:$AJ352)*INDEX($L$166:$AJ$190,0,W$6))/bb.cap.util/bb.cap,0))+SUM(ROUNDUP(($L352:$AJ352*INDEX($L$166:$AJ$190,W$6,0))/bb.cap.util/bb.cap,0))</f>
        <v>0</v>
      </c>
      <c r="X365" s="47">
        <f t="array" ref="X365">SUM(ROUNDUP((TRANSPOSE($L352:$AJ352)*INDEX($L$166:$AJ$190,0,X$6))/bb.cap.util/bb.cap,0))+SUM(ROUNDUP(($L352:$AJ352*INDEX($L$166:$AJ$190,X$6,0))/bb.cap.util/bb.cap,0))</f>
        <v>0</v>
      </c>
      <c r="Y365" s="47">
        <f t="array" ref="Y365">SUM(ROUNDUP((TRANSPOSE($L352:$AJ352)*INDEX($L$166:$AJ$190,0,Y$6))/bb.cap.util/bb.cap,0))+SUM(ROUNDUP(($L352:$AJ352*INDEX($L$166:$AJ$190,Y$6,0))/bb.cap.util/bb.cap,0))</f>
        <v>0</v>
      </c>
      <c r="Z365" s="47">
        <f t="array" ref="Z365">SUM(ROUNDUP((TRANSPOSE($L352:$AJ352)*INDEX($L$166:$AJ$190,0,Z$6))/bb.cap.util/bb.cap,0))+SUM(ROUNDUP(($L352:$AJ352*INDEX($L$166:$AJ$190,Z$6,0))/bb.cap.util/bb.cap,0))</f>
        <v>0</v>
      </c>
      <c r="AA365" s="47">
        <f t="array" ref="AA365">SUM(ROUNDUP((TRANSPOSE($L352:$AJ352)*INDEX($L$166:$AJ$190,0,AA$6))/bb.cap.util/bb.cap,0))+SUM(ROUNDUP(($L352:$AJ352*INDEX($L$166:$AJ$190,AA$6,0))/bb.cap.util/bb.cap,0))</f>
        <v>0</v>
      </c>
      <c r="AB365" s="47">
        <f t="array" ref="AB365">SUM(ROUNDUP((TRANSPOSE($L352:$AJ352)*INDEX($L$166:$AJ$190,0,AB$6))/bb.cap.util/bb.cap,0))+SUM(ROUNDUP(($L352:$AJ352*INDEX($L$166:$AJ$190,AB$6,0))/bb.cap.util/bb.cap,0))</f>
        <v>0</v>
      </c>
      <c r="AC365" s="47">
        <f t="array" ref="AC365">SUM(ROUNDUP((TRANSPOSE($L352:$AJ352)*INDEX($L$166:$AJ$190,0,AC$6))/bb.cap.util/bb.cap,0))+SUM(ROUNDUP(($L352:$AJ352*INDEX($L$166:$AJ$190,AC$6,0))/bb.cap.util/bb.cap,0))</f>
        <v>0</v>
      </c>
      <c r="AD365" s="47">
        <f t="array" ref="AD365">SUM(ROUNDUP((TRANSPOSE($L352:$AJ352)*INDEX($L$166:$AJ$190,0,AD$6))/bb.cap.util/bb.cap,0))+SUM(ROUNDUP(($L352:$AJ352*INDEX($L$166:$AJ$190,AD$6,0))/bb.cap.util/bb.cap,0))</f>
        <v>0</v>
      </c>
      <c r="AE365" s="47">
        <f t="array" ref="AE365">SUM(ROUNDUP((TRANSPOSE($L352:$AJ352)*INDEX($L$166:$AJ$190,0,AE$6))/bb.cap.util/bb.cap,0))+SUM(ROUNDUP(($L352:$AJ352*INDEX($L$166:$AJ$190,AE$6,0))/bb.cap.util/bb.cap,0))</f>
        <v>0</v>
      </c>
      <c r="AF365" s="47">
        <f t="array" ref="AF365">SUM(ROUNDUP((TRANSPOSE($L352:$AJ352)*INDEX($L$166:$AJ$190,0,AF$6))/bb.cap.util/bb.cap,0))+SUM(ROUNDUP(($L352:$AJ352*INDEX($L$166:$AJ$190,AF$6,0))/bb.cap.util/bb.cap,0))</f>
        <v>0</v>
      </c>
      <c r="AG365" s="47">
        <f t="array" ref="AG365">SUM(ROUNDUP((TRANSPOSE($L352:$AJ352)*INDEX($L$166:$AJ$190,0,AG$6))/bb.cap.util/bb.cap,0))+SUM(ROUNDUP(($L352:$AJ352*INDEX($L$166:$AJ$190,AG$6,0))/bb.cap.util/bb.cap,0))</f>
        <v>0</v>
      </c>
      <c r="AH365" s="47">
        <f t="array" ref="AH365">SUM(ROUNDUP((TRANSPOSE($L352:$AJ352)*INDEX($L$166:$AJ$190,0,AH$6))/bb.cap.util/bb.cap,0))+SUM(ROUNDUP(($L352:$AJ352*INDEX($L$166:$AJ$190,AH$6,0))/bb.cap.util/bb.cap,0))</f>
        <v>0</v>
      </c>
      <c r="AI365" s="47">
        <f t="array" ref="AI365">SUM(ROUNDUP((TRANSPOSE($L352:$AJ352)*INDEX($L$166:$AJ$190,0,AI$6))/bb.cap.util/bb.cap,0))+SUM(ROUNDUP(($L352:$AJ352*INDEX($L$166:$AJ$190,AI$6,0))/bb.cap.util/bb.cap,0))</f>
        <v>0</v>
      </c>
      <c r="AJ365" s="47">
        <f t="array" ref="AJ365">SUM(ROUNDUP((TRANSPOSE($L352:$AJ352)*INDEX($L$166:$AJ$190,0,AJ$6))/bb.cap.util/bb.cap,0))+SUM(ROUNDUP(($L352:$AJ352*INDEX($L$166:$AJ$190,AJ$6,0))/bb.cap.util/bb.cap,0))</f>
        <v>0</v>
      </c>
    </row>
    <row r="366" spans="4:36" outlineLevel="1" x14ac:dyDescent="0.3">
      <c r="F366" s="70">
        <v>7</v>
      </c>
      <c r="G366" s="71" t="s">
        <v>1188</v>
      </c>
      <c r="H366" s="71" t="s">
        <v>1187</v>
      </c>
      <c r="J366" s="47">
        <f t="shared" si="44"/>
        <v>0</v>
      </c>
      <c r="K366" s="433" t="s">
        <v>1410</v>
      </c>
      <c r="L366" s="47">
        <f t="array" ref="L366">SUM(ROUNDUP((TRANSPOSE($L353:$AJ353)*INDEX($L$112:$AJ$136,0,L$6))/bb.cap.util/bb.cap,0))+SUM(ROUNDUP(($L353:$AJ353*INDEX($L$112:$AJ$136,L$6,0))/bb.cap.util/bb.cap,0))</f>
        <v>0</v>
      </c>
      <c r="M366" s="47">
        <f t="array" ref="M366">SUM(ROUNDUP((TRANSPOSE($L353:$AJ353)*INDEX($L$112:$AJ$136,0,M$6))/bb.cap.util/bb.cap,0))+SUM(ROUNDUP(($L353:$AJ353*INDEX($L$112:$AJ$136,M$6,0))/bb.cap.util/bb.cap,0))</f>
        <v>0</v>
      </c>
      <c r="N366" s="47">
        <f t="array" ref="N366">SUM(ROUNDUP((TRANSPOSE($L353:$AJ353)*INDEX($L$112:$AJ$136,0,N$6))/bb.cap.util/bb.cap,0))+SUM(ROUNDUP(($L353:$AJ353*INDEX($L$112:$AJ$136,N$6,0))/bb.cap.util/bb.cap,0))</f>
        <v>0</v>
      </c>
      <c r="O366" s="47">
        <f t="array" ref="O366">SUM(ROUNDUP((TRANSPOSE($L353:$AJ353)*INDEX($L$112:$AJ$136,0,O$6))/bb.cap.util/bb.cap,0))+SUM(ROUNDUP(($L353:$AJ353*INDEX($L$112:$AJ$136,O$6,0))/bb.cap.util/bb.cap,0))</f>
        <v>0</v>
      </c>
      <c r="P366" s="47">
        <f t="array" ref="P366">SUM(ROUNDUP((TRANSPOSE($L353:$AJ353)*INDEX($L$112:$AJ$136,0,P$6))/bb.cap.util/bb.cap,0))+SUM(ROUNDUP(($L353:$AJ353*INDEX($L$112:$AJ$136,P$6,0))/bb.cap.util/bb.cap,0))</f>
        <v>0</v>
      </c>
      <c r="Q366" s="47">
        <f t="array" ref="Q366">SUM(ROUNDUP((TRANSPOSE($L353:$AJ353)*INDEX($L$112:$AJ$136,0,Q$6))/bb.cap.util/bb.cap,0))+SUM(ROUNDUP(($L353:$AJ353*INDEX($L$112:$AJ$136,Q$6,0))/bb.cap.util/bb.cap,0))</f>
        <v>0</v>
      </c>
      <c r="R366" s="47">
        <f t="array" ref="R366">SUM(ROUNDUP((TRANSPOSE($L353:$AJ353)*INDEX($L$112:$AJ$136,0,R$6))/bb.cap.util/bb.cap,0))+SUM(ROUNDUP(($L353:$AJ353*INDEX($L$112:$AJ$136,R$6,0))/bb.cap.util/bb.cap,0))</f>
        <v>0</v>
      </c>
      <c r="S366" s="47">
        <f t="array" ref="S366">SUM(ROUNDUP((TRANSPOSE($L353:$AJ353)*INDEX($L$112:$AJ$136,0,S$6))/bb.cap.util/bb.cap,0))+SUM(ROUNDUP(($L353:$AJ353*INDEX($L$112:$AJ$136,S$6,0))/bb.cap.util/bb.cap,0))</f>
        <v>0</v>
      </c>
      <c r="T366" s="47">
        <f t="array" ref="T366">SUM(ROUNDUP((TRANSPOSE($L353:$AJ353)*INDEX($L$112:$AJ$136,0,T$6))/bb.cap.util/bb.cap,0))+SUM(ROUNDUP(($L353:$AJ353*INDEX($L$112:$AJ$136,T$6,0))/bb.cap.util/bb.cap,0))</f>
        <v>0</v>
      </c>
      <c r="U366" s="47">
        <f t="array" ref="U366">SUM(ROUNDUP((TRANSPOSE($L353:$AJ353)*INDEX($L$112:$AJ$136,0,U$6))/bb.cap.util/bb.cap,0))+SUM(ROUNDUP(($L353:$AJ353*INDEX($L$112:$AJ$136,U$6,0))/bb.cap.util/bb.cap,0))</f>
        <v>0</v>
      </c>
      <c r="V366" s="47">
        <f t="array" ref="V366">SUM(ROUNDUP((TRANSPOSE($L353:$AJ353)*INDEX($L$112:$AJ$136,0,V$6))/bb.cap.util/bb.cap,0))+SUM(ROUNDUP(($L353:$AJ353*INDEX($L$112:$AJ$136,V$6,0))/bb.cap.util/bb.cap,0))</f>
        <v>0</v>
      </c>
      <c r="W366" s="47">
        <f t="array" ref="W366">SUM(ROUNDUP((TRANSPOSE($L353:$AJ353)*INDEX($L$112:$AJ$136,0,W$6))/bb.cap.util/bb.cap,0))+SUM(ROUNDUP(($L353:$AJ353*INDEX($L$112:$AJ$136,W$6,0))/bb.cap.util/bb.cap,0))</f>
        <v>0</v>
      </c>
      <c r="X366" s="47">
        <f t="array" ref="X366">SUM(ROUNDUP((TRANSPOSE($L353:$AJ353)*INDEX($L$112:$AJ$136,0,X$6))/bb.cap.util/bb.cap,0))+SUM(ROUNDUP(($L353:$AJ353*INDEX($L$112:$AJ$136,X$6,0))/bb.cap.util/bb.cap,0))</f>
        <v>0</v>
      </c>
      <c r="Y366" s="47">
        <f t="array" ref="Y366">SUM(ROUNDUP((TRANSPOSE($L353:$AJ353)*INDEX($L$112:$AJ$136,0,Y$6))/bb.cap.util/bb.cap,0))+SUM(ROUNDUP(($L353:$AJ353*INDEX($L$112:$AJ$136,Y$6,0))/bb.cap.util/bb.cap,0))</f>
        <v>0</v>
      </c>
      <c r="Z366" s="47">
        <f t="array" ref="Z366">SUM(ROUNDUP((TRANSPOSE($L353:$AJ353)*INDEX($L$112:$AJ$136,0,Z$6))/bb.cap.util/bb.cap,0))+SUM(ROUNDUP(($L353:$AJ353*INDEX($L$112:$AJ$136,Z$6,0))/bb.cap.util/bb.cap,0))</f>
        <v>0</v>
      </c>
      <c r="AA366" s="47">
        <f t="array" ref="AA366">SUM(ROUNDUP((TRANSPOSE($L353:$AJ353)*INDEX($L$112:$AJ$136,0,AA$6))/bb.cap.util/bb.cap,0))+SUM(ROUNDUP(($L353:$AJ353*INDEX($L$112:$AJ$136,AA$6,0))/bb.cap.util/bb.cap,0))</f>
        <v>0</v>
      </c>
      <c r="AB366" s="47">
        <f t="array" ref="AB366">SUM(ROUNDUP((TRANSPOSE($L353:$AJ353)*INDEX($L$112:$AJ$136,0,AB$6))/bb.cap.util/bb.cap,0))+SUM(ROUNDUP(($L353:$AJ353*INDEX($L$112:$AJ$136,AB$6,0))/bb.cap.util/bb.cap,0))</f>
        <v>0</v>
      </c>
      <c r="AC366" s="47">
        <f t="array" ref="AC366">SUM(ROUNDUP((TRANSPOSE($L353:$AJ353)*INDEX($L$112:$AJ$136,0,AC$6))/bb.cap.util/bb.cap,0))+SUM(ROUNDUP(($L353:$AJ353*INDEX($L$112:$AJ$136,AC$6,0))/bb.cap.util/bb.cap,0))</f>
        <v>0</v>
      </c>
      <c r="AD366" s="47">
        <f t="array" ref="AD366">SUM(ROUNDUP((TRANSPOSE($L353:$AJ353)*INDEX($L$112:$AJ$136,0,AD$6))/bb.cap.util/bb.cap,0))+SUM(ROUNDUP(($L353:$AJ353*INDEX($L$112:$AJ$136,AD$6,0))/bb.cap.util/bb.cap,0))</f>
        <v>0</v>
      </c>
      <c r="AE366" s="47">
        <f t="array" ref="AE366">SUM(ROUNDUP((TRANSPOSE($L353:$AJ353)*INDEX($L$112:$AJ$136,0,AE$6))/bb.cap.util/bb.cap,0))+SUM(ROUNDUP(($L353:$AJ353*INDEX($L$112:$AJ$136,AE$6,0))/bb.cap.util/bb.cap,0))</f>
        <v>0</v>
      </c>
      <c r="AF366" s="47">
        <f t="array" ref="AF366">SUM(ROUNDUP((TRANSPOSE($L353:$AJ353)*INDEX($L$112:$AJ$136,0,AF$6))/bb.cap.util/bb.cap,0))+SUM(ROUNDUP(($L353:$AJ353*INDEX($L$112:$AJ$136,AF$6,0))/bb.cap.util/bb.cap,0))</f>
        <v>0</v>
      </c>
      <c r="AG366" s="47">
        <f t="array" ref="AG366">SUM(ROUNDUP((TRANSPOSE($L353:$AJ353)*INDEX($L$112:$AJ$136,0,AG$6))/bb.cap.util/bb.cap,0))+SUM(ROUNDUP(($L353:$AJ353*INDEX($L$112:$AJ$136,AG$6,0))/bb.cap.util/bb.cap,0))</f>
        <v>0</v>
      </c>
      <c r="AH366" s="47">
        <f t="array" ref="AH366">SUM(ROUNDUP((TRANSPOSE($L353:$AJ353)*INDEX($L$112:$AJ$136,0,AH$6))/bb.cap.util/bb.cap,0))+SUM(ROUNDUP(($L353:$AJ353*INDEX($L$112:$AJ$136,AH$6,0))/bb.cap.util/bb.cap,0))</f>
        <v>0</v>
      </c>
      <c r="AI366" s="47">
        <f t="array" ref="AI366">SUM(ROUNDUP((TRANSPOSE($L353:$AJ353)*INDEX($L$112:$AJ$136,0,AI$6))/bb.cap.util/bb.cap,0))+SUM(ROUNDUP(($L353:$AJ353*INDEX($L$112:$AJ$136,AI$6,0))/bb.cap.util/bb.cap,0))</f>
        <v>0</v>
      </c>
      <c r="AJ366" s="47">
        <f t="array" ref="AJ366">SUM(ROUNDUP((TRANSPOSE($L353:$AJ353)*INDEX($L$112:$AJ$136,0,AJ$6))/bb.cap.util/bb.cap,0))+SUM(ROUNDUP(($L353:$AJ353*INDEX($L$112:$AJ$136,AJ$6,0))/bb.cap.util/bb.cap,0))</f>
        <v>0</v>
      </c>
    </row>
    <row r="367" spans="4:36" outlineLevel="1" x14ac:dyDescent="0.3">
      <c r="F367" s="70">
        <v>8</v>
      </c>
      <c r="G367" s="71" t="s">
        <v>1186</v>
      </c>
      <c r="H367" s="71" t="s">
        <v>1181</v>
      </c>
      <c r="J367" s="47">
        <f t="shared" si="44"/>
        <v>6</v>
      </c>
      <c r="K367" s="433" t="s">
        <v>1410</v>
      </c>
      <c r="L367" s="47">
        <f t="array" ref="L367">SUM(ROUNDUP((TRANSPOSE($L354:$AJ354)*INDEX($L$274:$AJ$298,0,L$6))/bb.cap.util/bb.cap,0))+SUM(ROUNDUP(($L354:$AJ354*INDEX($L$274:$AJ$298,L$6,0))/bb.cap.util/bb.cap,0))</f>
        <v>0</v>
      </c>
      <c r="M367" s="47">
        <f t="array" ref="M367">SUM(ROUNDUP((TRANSPOSE($L354:$AJ354)*INDEX($L$274:$AJ$298,0,M$6))/bb.cap.util/bb.cap,0))+SUM(ROUNDUP(($L354:$AJ354*INDEX($L$274:$AJ$298,M$6,0))/bb.cap.util/bb.cap,0))</f>
        <v>0</v>
      </c>
      <c r="N367" s="47">
        <f t="array" ref="N367">SUM(ROUNDUP((TRANSPOSE($L354:$AJ354)*INDEX($L$274:$AJ$298,0,N$6))/bb.cap.util/bb.cap,0))+SUM(ROUNDUP(($L354:$AJ354*INDEX($L$274:$AJ$298,N$6,0))/bb.cap.util/bb.cap,0))</f>
        <v>0</v>
      </c>
      <c r="O367" s="47">
        <f t="array" ref="O367">SUM(ROUNDUP((TRANSPOSE($L354:$AJ354)*INDEX($L$274:$AJ$298,0,O$6))/bb.cap.util/bb.cap,0))+SUM(ROUNDUP(($L354:$AJ354*INDEX($L$274:$AJ$298,O$6,0))/bb.cap.util/bb.cap,0))</f>
        <v>0</v>
      </c>
      <c r="P367" s="47">
        <f t="array" ref="P367">SUM(ROUNDUP((TRANSPOSE($L354:$AJ354)*INDEX($L$274:$AJ$298,0,P$6))/bb.cap.util/bb.cap,0))+SUM(ROUNDUP(($L354:$AJ354*INDEX($L$274:$AJ$298,P$6,0))/bb.cap.util/bb.cap,0))</f>
        <v>2</v>
      </c>
      <c r="Q367" s="47">
        <f t="array" ref="Q367">SUM(ROUNDUP((TRANSPOSE($L354:$AJ354)*INDEX($L$274:$AJ$298,0,Q$6))/bb.cap.util/bb.cap,0))+SUM(ROUNDUP(($L354:$AJ354*INDEX($L$274:$AJ$298,Q$6,0))/bb.cap.util/bb.cap,0))</f>
        <v>0</v>
      </c>
      <c r="R367" s="47">
        <f t="array" ref="R367">SUM(ROUNDUP((TRANSPOSE($L354:$AJ354)*INDEX($L$274:$AJ$298,0,R$6))/bb.cap.util/bb.cap,0))+SUM(ROUNDUP(($L354:$AJ354*INDEX($L$274:$AJ$298,R$6,0))/bb.cap.util/bb.cap,0))</f>
        <v>0</v>
      </c>
      <c r="S367" s="47">
        <f t="array" ref="S367">SUM(ROUNDUP((TRANSPOSE($L354:$AJ354)*INDEX($L$274:$AJ$298,0,S$6))/bb.cap.util/bb.cap,0))+SUM(ROUNDUP(($L354:$AJ354*INDEX($L$274:$AJ$298,S$6,0))/bb.cap.util/bb.cap,0))</f>
        <v>0</v>
      </c>
      <c r="T367" s="47">
        <f t="array" ref="T367">SUM(ROUNDUP((TRANSPOSE($L354:$AJ354)*INDEX($L$274:$AJ$298,0,T$6))/bb.cap.util/bb.cap,0))+SUM(ROUNDUP(($L354:$AJ354*INDEX($L$274:$AJ$298,T$6,0))/bb.cap.util/bb.cap,0))</f>
        <v>0</v>
      </c>
      <c r="U367" s="47">
        <f t="array" ref="U367">SUM(ROUNDUP((TRANSPOSE($L354:$AJ354)*INDEX($L$274:$AJ$298,0,U$6))/bb.cap.util/bb.cap,0))+SUM(ROUNDUP(($L354:$AJ354*INDEX($L$274:$AJ$298,U$6,0))/bb.cap.util/bb.cap,0))</f>
        <v>3</v>
      </c>
      <c r="V367" s="47">
        <f t="array" ref="V367">SUM(ROUNDUP((TRANSPOSE($L354:$AJ354)*INDEX($L$274:$AJ$298,0,V$6))/bb.cap.util/bb.cap,0))+SUM(ROUNDUP(($L354:$AJ354*INDEX($L$274:$AJ$298,V$6,0))/bb.cap.util/bb.cap,0))</f>
        <v>0</v>
      </c>
      <c r="W367" s="47">
        <f t="array" ref="W367">SUM(ROUNDUP((TRANSPOSE($L354:$AJ354)*INDEX($L$274:$AJ$298,0,W$6))/bb.cap.util/bb.cap,0))+SUM(ROUNDUP(($L354:$AJ354*INDEX($L$274:$AJ$298,W$6,0))/bb.cap.util/bb.cap,0))</f>
        <v>0</v>
      </c>
      <c r="X367" s="47">
        <f t="array" ref="X367">SUM(ROUNDUP((TRANSPOSE($L354:$AJ354)*INDEX($L$274:$AJ$298,0,X$6))/bb.cap.util/bb.cap,0))+SUM(ROUNDUP(($L354:$AJ354*INDEX($L$274:$AJ$298,X$6,0))/bb.cap.util/bb.cap,0))</f>
        <v>0</v>
      </c>
      <c r="Y367" s="47">
        <f t="array" ref="Y367">SUM(ROUNDUP((TRANSPOSE($L354:$AJ354)*INDEX($L$274:$AJ$298,0,Y$6))/bb.cap.util/bb.cap,0))+SUM(ROUNDUP(($L354:$AJ354*INDEX($L$274:$AJ$298,Y$6,0))/bb.cap.util/bb.cap,0))</f>
        <v>0</v>
      </c>
      <c r="Z367" s="47">
        <f t="array" ref="Z367">SUM(ROUNDUP((TRANSPOSE($L354:$AJ354)*INDEX($L$274:$AJ$298,0,Z$6))/bb.cap.util/bb.cap,0))+SUM(ROUNDUP(($L354:$AJ354*INDEX($L$274:$AJ$298,Z$6,0))/bb.cap.util/bb.cap,0))</f>
        <v>0</v>
      </c>
      <c r="AA367" s="47">
        <f t="array" ref="AA367">SUM(ROUNDUP((TRANSPOSE($L354:$AJ354)*INDEX($L$274:$AJ$298,0,AA$6))/bb.cap.util/bb.cap,0))+SUM(ROUNDUP(($L354:$AJ354*INDEX($L$274:$AJ$298,AA$6,0))/bb.cap.util/bb.cap,0))</f>
        <v>1</v>
      </c>
      <c r="AB367" s="47">
        <f t="array" ref="AB367">SUM(ROUNDUP((TRANSPOSE($L354:$AJ354)*INDEX($L$274:$AJ$298,0,AB$6))/bb.cap.util/bb.cap,0))+SUM(ROUNDUP(($L354:$AJ354*INDEX($L$274:$AJ$298,AB$6,0))/bb.cap.util/bb.cap,0))</f>
        <v>0</v>
      </c>
      <c r="AC367" s="47">
        <f t="array" ref="AC367">SUM(ROUNDUP((TRANSPOSE($L354:$AJ354)*INDEX($L$274:$AJ$298,0,AC$6))/bb.cap.util/bb.cap,0))+SUM(ROUNDUP(($L354:$AJ354*INDEX($L$274:$AJ$298,AC$6,0))/bb.cap.util/bb.cap,0))</f>
        <v>0</v>
      </c>
      <c r="AD367" s="47">
        <f t="array" ref="AD367">SUM(ROUNDUP((TRANSPOSE($L354:$AJ354)*INDEX($L$274:$AJ$298,0,AD$6))/bb.cap.util/bb.cap,0))+SUM(ROUNDUP(($L354:$AJ354*INDEX($L$274:$AJ$298,AD$6,0))/bb.cap.util/bb.cap,0))</f>
        <v>0</v>
      </c>
      <c r="AE367" s="47">
        <f t="array" ref="AE367">SUM(ROUNDUP((TRANSPOSE($L354:$AJ354)*INDEX($L$274:$AJ$298,0,AE$6))/bb.cap.util/bb.cap,0))+SUM(ROUNDUP(($L354:$AJ354*INDEX($L$274:$AJ$298,AE$6,0))/bb.cap.util/bb.cap,0))</f>
        <v>0</v>
      </c>
      <c r="AF367" s="47">
        <f t="array" ref="AF367">SUM(ROUNDUP((TRANSPOSE($L354:$AJ354)*INDEX($L$274:$AJ$298,0,AF$6))/bb.cap.util/bb.cap,0))+SUM(ROUNDUP(($L354:$AJ354*INDEX($L$274:$AJ$298,AF$6,0))/bb.cap.util/bb.cap,0))</f>
        <v>0</v>
      </c>
      <c r="AG367" s="47">
        <f t="array" ref="AG367">SUM(ROUNDUP((TRANSPOSE($L354:$AJ354)*INDEX($L$274:$AJ$298,0,AG$6))/bb.cap.util/bb.cap,0))+SUM(ROUNDUP(($L354:$AJ354*INDEX($L$274:$AJ$298,AG$6,0))/bb.cap.util/bb.cap,0))</f>
        <v>0</v>
      </c>
      <c r="AH367" s="47">
        <f t="array" ref="AH367">SUM(ROUNDUP((TRANSPOSE($L354:$AJ354)*INDEX($L$274:$AJ$298,0,AH$6))/bb.cap.util/bb.cap,0))+SUM(ROUNDUP(($L354:$AJ354*INDEX($L$274:$AJ$298,AH$6,0))/bb.cap.util/bb.cap,0))</f>
        <v>0</v>
      </c>
      <c r="AI367" s="47">
        <f t="array" ref="AI367">SUM(ROUNDUP((TRANSPOSE($L354:$AJ354)*INDEX($L$274:$AJ$298,0,AI$6))/bb.cap.util/bb.cap,0))+SUM(ROUNDUP(($L354:$AJ354*INDEX($L$274:$AJ$298,AI$6,0))/bb.cap.util/bb.cap,0))</f>
        <v>0</v>
      </c>
      <c r="AJ367" s="47">
        <f t="array" ref="AJ367">SUM(ROUNDUP((TRANSPOSE($L354:$AJ354)*INDEX($L$274:$AJ$298,0,AJ$6))/bb.cap.util/bb.cap,0))+SUM(ROUNDUP(($L354:$AJ354*INDEX($L$274:$AJ$298,AJ$6,0))/bb.cap.util/bb.cap,0))</f>
        <v>0</v>
      </c>
    </row>
    <row r="368" spans="4:36" outlineLevel="1" x14ac:dyDescent="0.3">
      <c r="F368" s="70">
        <v>9</v>
      </c>
      <c r="G368" s="71" t="s">
        <v>1185</v>
      </c>
      <c r="H368" s="71" t="s">
        <v>1184</v>
      </c>
      <c r="J368" s="47">
        <f t="shared" si="44"/>
        <v>0</v>
      </c>
      <c r="K368" s="433" t="s">
        <v>1410</v>
      </c>
      <c r="L368" s="47">
        <f t="array" ref="L368">SUM(ROUNDUP((TRANSPOSE($L355:$AJ355)*INDEX($L$301:$AJ$325,0,L$6))/bb.cap.util/bb.cap,0))+SUM(ROUNDUP(($L355:$AJ355*INDEX($L$301:$AJ$325,L$6,0))/bb.cap.util/bb.cap,0))</f>
        <v>0</v>
      </c>
      <c r="M368" s="47">
        <f t="array" ref="M368">SUM(ROUNDUP((TRANSPOSE($L355:$AJ355)*INDEX($L$301:$AJ$325,0,M$6))/bb.cap.util/bb.cap,0))+SUM(ROUNDUP(($L355:$AJ355*INDEX($L$301:$AJ$325,M$6,0))/bb.cap.util/bb.cap,0))</f>
        <v>0</v>
      </c>
      <c r="N368" s="47">
        <f t="array" ref="N368">SUM(ROUNDUP((TRANSPOSE($L355:$AJ355)*INDEX($L$301:$AJ$325,0,N$6))/bb.cap.util/bb.cap,0))+SUM(ROUNDUP(($L355:$AJ355*INDEX($L$301:$AJ$325,N$6,0))/bb.cap.util/bb.cap,0))</f>
        <v>0</v>
      </c>
      <c r="O368" s="47">
        <f t="array" ref="O368">SUM(ROUNDUP((TRANSPOSE($L355:$AJ355)*INDEX($L$301:$AJ$325,0,O$6))/bb.cap.util/bb.cap,0))+SUM(ROUNDUP(($L355:$AJ355*INDEX($L$301:$AJ$325,O$6,0))/bb.cap.util/bb.cap,0))</f>
        <v>0</v>
      </c>
      <c r="P368" s="47">
        <f t="array" ref="P368">SUM(ROUNDUP((TRANSPOSE($L355:$AJ355)*INDEX($L$301:$AJ$325,0,P$6))/bb.cap.util/bb.cap,0))+SUM(ROUNDUP(($L355:$AJ355*INDEX($L$301:$AJ$325,P$6,0))/bb.cap.util/bb.cap,0))</f>
        <v>0</v>
      </c>
      <c r="Q368" s="47">
        <f t="array" ref="Q368">SUM(ROUNDUP((TRANSPOSE($L355:$AJ355)*INDEX($L$301:$AJ$325,0,Q$6))/bb.cap.util/bb.cap,0))+SUM(ROUNDUP(($L355:$AJ355*INDEX($L$301:$AJ$325,Q$6,0))/bb.cap.util/bb.cap,0))</f>
        <v>0</v>
      </c>
      <c r="R368" s="47">
        <f t="array" ref="R368">SUM(ROUNDUP((TRANSPOSE($L355:$AJ355)*INDEX($L$301:$AJ$325,0,R$6))/bb.cap.util/bb.cap,0))+SUM(ROUNDUP(($L355:$AJ355*INDEX($L$301:$AJ$325,R$6,0))/bb.cap.util/bb.cap,0))</f>
        <v>0</v>
      </c>
      <c r="S368" s="47">
        <f t="array" ref="S368">SUM(ROUNDUP((TRANSPOSE($L355:$AJ355)*INDEX($L$301:$AJ$325,0,S$6))/bb.cap.util/bb.cap,0))+SUM(ROUNDUP(($L355:$AJ355*INDEX($L$301:$AJ$325,S$6,0))/bb.cap.util/bb.cap,0))</f>
        <v>0</v>
      </c>
      <c r="T368" s="47">
        <f t="array" ref="T368">SUM(ROUNDUP((TRANSPOSE($L355:$AJ355)*INDEX($L$301:$AJ$325,0,T$6))/bb.cap.util/bb.cap,0))+SUM(ROUNDUP(($L355:$AJ355*INDEX($L$301:$AJ$325,T$6,0))/bb.cap.util/bb.cap,0))</f>
        <v>0</v>
      </c>
      <c r="U368" s="47">
        <f t="array" ref="U368">SUM(ROUNDUP((TRANSPOSE($L355:$AJ355)*INDEX($L$301:$AJ$325,0,U$6))/bb.cap.util/bb.cap,0))+SUM(ROUNDUP(($L355:$AJ355*INDEX($L$301:$AJ$325,U$6,0))/bb.cap.util/bb.cap,0))</f>
        <v>0</v>
      </c>
      <c r="V368" s="47">
        <f t="array" ref="V368">SUM(ROUNDUP((TRANSPOSE($L355:$AJ355)*INDEX($L$301:$AJ$325,0,V$6))/bb.cap.util/bb.cap,0))+SUM(ROUNDUP(($L355:$AJ355*INDEX($L$301:$AJ$325,V$6,0))/bb.cap.util/bb.cap,0))</f>
        <v>0</v>
      </c>
      <c r="W368" s="47">
        <f t="array" ref="W368">SUM(ROUNDUP((TRANSPOSE($L355:$AJ355)*INDEX($L$301:$AJ$325,0,W$6))/bb.cap.util/bb.cap,0))+SUM(ROUNDUP(($L355:$AJ355*INDEX($L$301:$AJ$325,W$6,0))/bb.cap.util/bb.cap,0))</f>
        <v>0</v>
      </c>
      <c r="X368" s="47">
        <f t="array" ref="X368">SUM(ROUNDUP((TRANSPOSE($L355:$AJ355)*INDEX($L$301:$AJ$325,0,X$6))/bb.cap.util/bb.cap,0))+SUM(ROUNDUP(($L355:$AJ355*INDEX($L$301:$AJ$325,X$6,0))/bb.cap.util/bb.cap,0))</f>
        <v>0</v>
      </c>
      <c r="Y368" s="47">
        <f t="array" ref="Y368">SUM(ROUNDUP((TRANSPOSE($L355:$AJ355)*INDEX($L$301:$AJ$325,0,Y$6))/bb.cap.util/bb.cap,0))+SUM(ROUNDUP(($L355:$AJ355*INDEX($L$301:$AJ$325,Y$6,0))/bb.cap.util/bb.cap,0))</f>
        <v>0</v>
      </c>
      <c r="Z368" s="47">
        <f t="array" ref="Z368">SUM(ROUNDUP((TRANSPOSE($L355:$AJ355)*INDEX($L$301:$AJ$325,0,Z$6))/bb.cap.util/bb.cap,0))+SUM(ROUNDUP(($L355:$AJ355*INDEX($L$301:$AJ$325,Z$6,0))/bb.cap.util/bb.cap,0))</f>
        <v>0</v>
      </c>
      <c r="AA368" s="47">
        <f t="array" ref="AA368">SUM(ROUNDUP((TRANSPOSE($L355:$AJ355)*INDEX($L$301:$AJ$325,0,AA$6))/bb.cap.util/bb.cap,0))+SUM(ROUNDUP(($L355:$AJ355*INDEX($L$301:$AJ$325,AA$6,0))/bb.cap.util/bb.cap,0))</f>
        <v>0</v>
      </c>
      <c r="AB368" s="47">
        <f t="array" ref="AB368">SUM(ROUNDUP((TRANSPOSE($L355:$AJ355)*INDEX($L$301:$AJ$325,0,AB$6))/bb.cap.util/bb.cap,0))+SUM(ROUNDUP(($L355:$AJ355*INDEX($L$301:$AJ$325,AB$6,0))/bb.cap.util/bb.cap,0))</f>
        <v>0</v>
      </c>
      <c r="AC368" s="47">
        <f t="array" ref="AC368">SUM(ROUNDUP((TRANSPOSE($L355:$AJ355)*INDEX($L$301:$AJ$325,0,AC$6))/bb.cap.util/bb.cap,0))+SUM(ROUNDUP(($L355:$AJ355*INDEX($L$301:$AJ$325,AC$6,0))/bb.cap.util/bb.cap,0))</f>
        <v>0</v>
      </c>
      <c r="AD368" s="47">
        <f t="array" ref="AD368">SUM(ROUNDUP((TRANSPOSE($L355:$AJ355)*INDEX($L$301:$AJ$325,0,AD$6))/bb.cap.util/bb.cap,0))+SUM(ROUNDUP(($L355:$AJ355*INDEX($L$301:$AJ$325,AD$6,0))/bb.cap.util/bb.cap,0))</f>
        <v>0</v>
      </c>
      <c r="AE368" s="47">
        <f t="array" ref="AE368">SUM(ROUNDUP((TRANSPOSE($L355:$AJ355)*INDEX($L$301:$AJ$325,0,AE$6))/bb.cap.util/bb.cap,0))+SUM(ROUNDUP(($L355:$AJ355*INDEX($L$301:$AJ$325,AE$6,0))/bb.cap.util/bb.cap,0))</f>
        <v>0</v>
      </c>
      <c r="AF368" s="47">
        <f t="array" ref="AF368">SUM(ROUNDUP((TRANSPOSE($L355:$AJ355)*INDEX($L$301:$AJ$325,0,AF$6))/bb.cap.util/bb.cap,0))+SUM(ROUNDUP(($L355:$AJ355*INDEX($L$301:$AJ$325,AF$6,0))/bb.cap.util/bb.cap,0))</f>
        <v>0</v>
      </c>
      <c r="AG368" s="47">
        <f t="array" ref="AG368">SUM(ROUNDUP((TRANSPOSE($L355:$AJ355)*INDEX($L$301:$AJ$325,0,AG$6))/bb.cap.util/bb.cap,0))+SUM(ROUNDUP(($L355:$AJ355*INDEX($L$301:$AJ$325,AG$6,0))/bb.cap.util/bb.cap,0))</f>
        <v>0</v>
      </c>
      <c r="AH368" s="47">
        <f t="array" ref="AH368">SUM(ROUNDUP((TRANSPOSE($L355:$AJ355)*INDEX($L$301:$AJ$325,0,AH$6))/bb.cap.util/bb.cap,0))+SUM(ROUNDUP(($L355:$AJ355*INDEX($L$301:$AJ$325,AH$6,0))/bb.cap.util/bb.cap,0))</f>
        <v>0</v>
      </c>
      <c r="AI368" s="47">
        <f t="array" ref="AI368">SUM(ROUNDUP((TRANSPOSE($L355:$AJ355)*INDEX($L$301:$AJ$325,0,AI$6))/bb.cap.util/bb.cap,0))+SUM(ROUNDUP(($L355:$AJ355*INDEX($L$301:$AJ$325,AI$6,0))/bb.cap.util/bb.cap,0))</f>
        <v>0</v>
      </c>
      <c r="AJ368" s="47">
        <f t="array" ref="AJ368">SUM(ROUNDUP((TRANSPOSE($L355:$AJ355)*INDEX($L$301:$AJ$325,0,AJ$6))/bb.cap.util/bb.cap,0))+SUM(ROUNDUP(($L355:$AJ355*INDEX($L$301:$AJ$325,AJ$6,0))/bb.cap.util/bb.cap,0))</f>
        <v>0</v>
      </c>
    </row>
    <row r="369" spans="3:37" outlineLevel="1" x14ac:dyDescent="0.3">
      <c r="F369" s="70">
        <v>10</v>
      </c>
      <c r="G369" s="71" t="s">
        <v>1182</v>
      </c>
      <c r="H369" s="71" t="s">
        <v>1183</v>
      </c>
      <c r="J369" s="47">
        <f t="shared" si="44"/>
        <v>18</v>
      </c>
      <c r="K369" s="433" t="s">
        <v>1409</v>
      </c>
      <c r="L369" s="47">
        <f t="array" ref="L369">SUM(ROUNDUP((TRANSPOSE($L356:$AJ356)*INDEX($L$220:$AJ$244,0,L$6))/bb.cap.util/bb.cap.itx,0))</f>
        <v>0</v>
      </c>
      <c r="M369" s="47">
        <f t="array" ref="M369">SUM(ROUNDUP((TRANSPOSE($L356:$AJ356)*INDEX($L$220:$AJ$244,0,M$6))/bb.cap.util/bb.cap.itx,0))</f>
        <v>0</v>
      </c>
      <c r="N369" s="47">
        <f t="array" ref="N369">SUM(ROUNDUP((TRANSPOSE($L356:$AJ356)*INDEX($L$220:$AJ$244,0,N$6))/bb.cap.util/bb.cap.itx,0))</f>
        <v>0</v>
      </c>
      <c r="O369" s="47">
        <f t="array" ref="O369">SUM(ROUNDUP((TRANSPOSE($L356:$AJ356)*INDEX($L$220:$AJ$244,0,O$6))/bb.cap.util/bb.cap.itx,0))</f>
        <v>0</v>
      </c>
      <c r="P369" s="47">
        <f t="array" ref="P369">SUM(ROUNDUP((TRANSPOSE($L356:$AJ356)*INDEX($L$220:$AJ$244,0,P$6))/bb.cap.util/bb.cap.itx,0))</f>
        <v>2</v>
      </c>
      <c r="Q369" s="47">
        <f t="array" ref="Q369">SUM(ROUNDUP((TRANSPOSE($L356:$AJ356)*INDEX($L$220:$AJ$244,0,Q$6))/bb.cap.util/bb.cap.itx,0))</f>
        <v>0</v>
      </c>
      <c r="R369" s="47">
        <f t="array" ref="R369">SUM(ROUNDUP((TRANSPOSE($L356:$AJ356)*INDEX($L$220:$AJ$244,0,R$6))/bb.cap.util/bb.cap.itx,0))</f>
        <v>0</v>
      </c>
      <c r="S369" s="47">
        <f t="array" ref="S369">SUM(ROUNDUP((TRANSPOSE($L356:$AJ356)*INDEX($L$220:$AJ$244,0,S$6))/bb.cap.util/bb.cap.itx,0))</f>
        <v>0</v>
      </c>
      <c r="T369" s="47">
        <f t="array" ref="T369">SUM(ROUNDUP((TRANSPOSE($L356:$AJ356)*INDEX($L$220:$AJ$244,0,T$6))/bb.cap.util/bb.cap.itx,0))</f>
        <v>0</v>
      </c>
      <c r="U369" s="47">
        <f t="array" ref="U369">SUM(ROUNDUP((TRANSPOSE($L356:$AJ356)*INDEX($L$220:$AJ$244,0,U$6))/bb.cap.util/bb.cap.itx,0))</f>
        <v>15</v>
      </c>
      <c r="V369" s="47">
        <f t="array" ref="V369">SUM(ROUNDUP((TRANSPOSE($L356:$AJ356)*INDEX($L$220:$AJ$244,0,V$6))/bb.cap.util/bb.cap.itx,0))</f>
        <v>0</v>
      </c>
      <c r="W369" s="47">
        <f t="array" ref="W369">SUM(ROUNDUP((TRANSPOSE($L356:$AJ356)*INDEX($L$220:$AJ$244,0,W$6))/bb.cap.util/bb.cap.itx,0))</f>
        <v>0</v>
      </c>
      <c r="X369" s="47">
        <f t="array" ref="X369">SUM(ROUNDUP((TRANSPOSE($L356:$AJ356)*INDEX($L$220:$AJ$244,0,X$6))/bb.cap.util/bb.cap.itx,0))</f>
        <v>0</v>
      </c>
      <c r="Y369" s="47">
        <f t="array" ref="Y369">SUM(ROUNDUP((TRANSPOSE($L356:$AJ356)*INDEX($L$220:$AJ$244,0,Y$6))/bb.cap.util/bb.cap.itx,0))</f>
        <v>0</v>
      </c>
      <c r="Z369" s="47">
        <f t="array" ref="Z369">SUM(ROUNDUP((TRANSPOSE($L356:$AJ356)*INDEX($L$220:$AJ$244,0,Z$6))/bb.cap.util/bb.cap.itx,0))</f>
        <v>0</v>
      </c>
      <c r="AA369" s="47">
        <f t="array" ref="AA369">SUM(ROUNDUP((TRANSPOSE($L356:$AJ356)*INDEX($L$220:$AJ$244,0,AA$6))/bb.cap.util/bb.cap.itx,0))</f>
        <v>1</v>
      </c>
      <c r="AB369" s="47">
        <f t="array" ref="AB369">SUM(ROUNDUP((TRANSPOSE($L356:$AJ356)*INDEX($L$220:$AJ$244,0,AB$6))/bb.cap.util/bb.cap.itx,0))</f>
        <v>0</v>
      </c>
      <c r="AC369" s="47">
        <f t="array" ref="AC369">SUM(ROUNDUP((TRANSPOSE($L356:$AJ356)*INDEX($L$220:$AJ$244,0,AC$6))/bb.cap.util/bb.cap.itx,0))</f>
        <v>0</v>
      </c>
      <c r="AD369" s="47">
        <f t="array" ref="AD369">SUM(ROUNDUP((TRANSPOSE($L356:$AJ356)*INDEX($L$220:$AJ$244,0,AD$6))/bb.cap.util/bb.cap.itx,0))</f>
        <v>0</v>
      </c>
      <c r="AE369" s="47">
        <f t="array" ref="AE369">SUM(ROUNDUP((TRANSPOSE($L356:$AJ356)*INDEX($L$220:$AJ$244,0,AE$6))/bb.cap.util/bb.cap.itx,0))</f>
        <v>0</v>
      </c>
      <c r="AF369" s="47">
        <f t="array" ref="AF369">SUM(ROUNDUP((TRANSPOSE($L356:$AJ356)*INDEX($L$220:$AJ$244,0,AF$6))/bb.cap.util/bb.cap.itx,0))</f>
        <v>0</v>
      </c>
      <c r="AG369" s="47">
        <f t="array" ref="AG369">SUM(ROUNDUP((TRANSPOSE($L356:$AJ356)*INDEX($L$220:$AJ$244,0,AG$6))/bb.cap.util/bb.cap.itx,0))</f>
        <v>0</v>
      </c>
      <c r="AH369" s="47">
        <f t="array" ref="AH369">SUM(ROUNDUP((TRANSPOSE($L356:$AJ356)*INDEX($L$220:$AJ$244,0,AH$6))/bb.cap.util/bb.cap.itx,0))</f>
        <v>0</v>
      </c>
      <c r="AI369" s="47">
        <f t="array" ref="AI369">SUM(ROUNDUP((TRANSPOSE($L356:$AJ356)*INDEX($L$220:$AJ$244,0,AI$6))/bb.cap.util/bb.cap.itx,0))</f>
        <v>0</v>
      </c>
      <c r="AJ369" s="47">
        <f t="array" ref="AJ369">SUM(ROUNDUP((TRANSPOSE($L356:$AJ356)*INDEX($L$220:$AJ$244,0,AJ$6))/bb.cap.util/bb.cap.itx,0))</f>
        <v>0</v>
      </c>
    </row>
    <row r="370" spans="3:37" outlineLevel="1" x14ac:dyDescent="0.3">
      <c r="F370" s="70">
        <v>11</v>
      </c>
      <c r="G370" s="71" t="s">
        <v>1182</v>
      </c>
      <c r="H370" s="71" t="s">
        <v>1181</v>
      </c>
      <c r="J370" s="47">
        <f t="shared" si="44"/>
        <v>114</v>
      </c>
      <c r="K370" s="433" t="s">
        <v>1409</v>
      </c>
      <c r="L370" s="47">
        <f t="array" ref="L370">SUM(ROUNDUP((TRANSPOSE($L357:$AJ357)*INDEX($L$220:$AJ$244,0,L$6))/bb.cap.util/bb.cap.itx,0))</f>
        <v>0</v>
      </c>
      <c r="M370" s="47">
        <f t="array" ref="M370">SUM(ROUNDUP((TRANSPOSE($L357:$AJ357)*INDEX($L$220:$AJ$244,0,M$6))/bb.cap.util/bb.cap.itx,0))</f>
        <v>0</v>
      </c>
      <c r="N370" s="47">
        <f t="array" ref="N370">SUM(ROUNDUP((TRANSPOSE($L357:$AJ357)*INDEX($L$220:$AJ$244,0,N$6))/bb.cap.util/bb.cap.itx,0))</f>
        <v>0</v>
      </c>
      <c r="O370" s="47">
        <f t="array" ref="O370">SUM(ROUNDUP((TRANSPOSE($L357:$AJ357)*INDEX($L$220:$AJ$244,0,O$6))/bb.cap.util/bb.cap.itx,0))</f>
        <v>0</v>
      </c>
      <c r="P370" s="47">
        <f t="array" ref="P370">SUM(ROUNDUP((TRANSPOSE($L357:$AJ357)*INDEX($L$220:$AJ$244,0,P$6))/bb.cap.util/bb.cap.itx,0))</f>
        <v>12</v>
      </c>
      <c r="Q370" s="47">
        <f t="array" ref="Q370">SUM(ROUNDUP((TRANSPOSE($L357:$AJ357)*INDEX($L$220:$AJ$244,0,Q$6))/bb.cap.util/bb.cap.itx,0))</f>
        <v>0</v>
      </c>
      <c r="R370" s="47">
        <f t="array" ref="R370">SUM(ROUNDUP((TRANSPOSE($L357:$AJ357)*INDEX($L$220:$AJ$244,0,R$6))/bb.cap.util/bb.cap.itx,0))</f>
        <v>0</v>
      </c>
      <c r="S370" s="47">
        <f t="array" ref="S370">SUM(ROUNDUP((TRANSPOSE($L357:$AJ357)*INDEX($L$220:$AJ$244,0,S$6))/bb.cap.util/bb.cap.itx,0))</f>
        <v>0</v>
      </c>
      <c r="T370" s="47">
        <f t="array" ref="T370">SUM(ROUNDUP((TRANSPOSE($L357:$AJ357)*INDEX($L$220:$AJ$244,0,T$6))/bb.cap.util/bb.cap.itx,0))</f>
        <v>0</v>
      </c>
      <c r="U370" s="47">
        <f t="array" ref="U370">SUM(ROUNDUP((TRANSPOSE($L357:$AJ357)*INDEX($L$220:$AJ$244,0,U$6))/bb.cap.util/bb.cap.itx,0))</f>
        <v>101</v>
      </c>
      <c r="V370" s="47">
        <f t="array" ref="V370">SUM(ROUNDUP((TRANSPOSE($L357:$AJ357)*INDEX($L$220:$AJ$244,0,V$6))/bb.cap.util/bb.cap.itx,0))</f>
        <v>0</v>
      </c>
      <c r="W370" s="47">
        <f t="array" ref="W370">SUM(ROUNDUP((TRANSPOSE($L357:$AJ357)*INDEX($L$220:$AJ$244,0,W$6))/bb.cap.util/bb.cap.itx,0))</f>
        <v>0</v>
      </c>
      <c r="X370" s="47">
        <f t="array" ref="X370">SUM(ROUNDUP((TRANSPOSE($L357:$AJ357)*INDEX($L$220:$AJ$244,0,X$6))/bb.cap.util/bb.cap.itx,0))</f>
        <v>0</v>
      </c>
      <c r="Y370" s="47">
        <f t="array" ref="Y370">SUM(ROUNDUP((TRANSPOSE($L357:$AJ357)*INDEX($L$220:$AJ$244,0,Y$6))/bb.cap.util/bb.cap.itx,0))</f>
        <v>0</v>
      </c>
      <c r="Z370" s="47">
        <f t="array" ref="Z370">SUM(ROUNDUP((TRANSPOSE($L357:$AJ357)*INDEX($L$220:$AJ$244,0,Z$6))/bb.cap.util/bb.cap.itx,0))</f>
        <v>0</v>
      </c>
      <c r="AA370" s="47">
        <f t="array" ref="AA370">SUM(ROUNDUP((TRANSPOSE($L357:$AJ357)*INDEX($L$220:$AJ$244,0,AA$6))/bb.cap.util/bb.cap.itx,0))</f>
        <v>1</v>
      </c>
      <c r="AB370" s="47">
        <f t="array" ref="AB370">SUM(ROUNDUP((TRANSPOSE($L357:$AJ357)*INDEX($L$220:$AJ$244,0,AB$6))/bb.cap.util/bb.cap.itx,0))</f>
        <v>0</v>
      </c>
      <c r="AC370" s="47">
        <f t="array" ref="AC370">SUM(ROUNDUP((TRANSPOSE($L357:$AJ357)*INDEX($L$220:$AJ$244,0,AC$6))/bb.cap.util/bb.cap.itx,0))</f>
        <v>0</v>
      </c>
      <c r="AD370" s="47">
        <f t="array" ref="AD370">SUM(ROUNDUP((TRANSPOSE($L357:$AJ357)*INDEX($L$220:$AJ$244,0,AD$6))/bb.cap.util/bb.cap.itx,0))</f>
        <v>0</v>
      </c>
      <c r="AE370" s="47">
        <f t="array" ref="AE370">SUM(ROUNDUP((TRANSPOSE($L357:$AJ357)*INDEX($L$220:$AJ$244,0,AE$6))/bb.cap.util/bb.cap.itx,0))</f>
        <v>0</v>
      </c>
      <c r="AF370" s="47">
        <f t="array" ref="AF370">SUM(ROUNDUP((TRANSPOSE($L357:$AJ357)*INDEX($L$220:$AJ$244,0,AF$6))/bb.cap.util/bb.cap.itx,0))</f>
        <v>0</v>
      </c>
      <c r="AG370" s="47">
        <f t="array" ref="AG370">SUM(ROUNDUP((TRANSPOSE($L357:$AJ357)*INDEX($L$220:$AJ$244,0,AG$6))/bb.cap.util/bb.cap.itx,0))</f>
        <v>0</v>
      </c>
      <c r="AH370" s="47">
        <f t="array" ref="AH370">SUM(ROUNDUP((TRANSPOSE($L357:$AJ357)*INDEX($L$220:$AJ$244,0,AH$6))/bb.cap.util/bb.cap.itx,0))</f>
        <v>0</v>
      </c>
      <c r="AI370" s="47">
        <f t="array" ref="AI370">SUM(ROUNDUP((TRANSPOSE($L357:$AJ357)*INDEX($L$220:$AJ$244,0,AI$6))/bb.cap.util/bb.cap.itx,0))</f>
        <v>0</v>
      </c>
      <c r="AJ370" s="47">
        <f t="array" ref="AJ370">SUM(ROUNDUP((TRANSPOSE($L357:$AJ357)*INDEX($L$220:$AJ$244,0,AJ$6))/bb.cap.util/bb.cap.itx,0))</f>
        <v>0</v>
      </c>
    </row>
    <row r="371" spans="3:37" ht="14.4" outlineLevel="1" thickBot="1" x14ac:dyDescent="0.35">
      <c r="F371" s="70">
        <v>12</v>
      </c>
      <c r="G371" s="71" t="s">
        <v>1180</v>
      </c>
      <c r="H371" s="71" t="s">
        <v>1179</v>
      </c>
      <c r="J371" s="47">
        <f t="shared" si="44"/>
        <v>0</v>
      </c>
      <c r="K371" s="433" t="s">
        <v>1409</v>
      </c>
      <c r="L371" s="47">
        <f t="array" ref="L371">SUM(ROUNDUP((TRANSPOSE($L358:$AJ358)*INDEX($L$220:$AJ$244,0,L$6))/bb.cap.util/bb.cap.itx,0))</f>
        <v>0</v>
      </c>
      <c r="M371" s="47">
        <f t="array" ref="M371">SUM(ROUNDUP((TRANSPOSE($L358:$AJ358)*INDEX($L$220:$AJ$244,0,M$6))/bb.cap.util/bb.cap.itx,0))</f>
        <v>0</v>
      </c>
      <c r="N371" s="47">
        <f t="array" ref="N371">SUM(ROUNDUP((TRANSPOSE($L358:$AJ358)*INDEX($L$220:$AJ$244,0,N$6))/bb.cap.util/bb.cap.itx,0))</f>
        <v>0</v>
      </c>
      <c r="O371" s="47">
        <f t="array" ref="O371">SUM(ROUNDUP((TRANSPOSE($L358:$AJ358)*INDEX($L$220:$AJ$244,0,O$6))/bb.cap.util/bb.cap.itx,0))</f>
        <v>0</v>
      </c>
      <c r="P371" s="47">
        <f t="array" ref="P371">SUM(ROUNDUP((TRANSPOSE($L358:$AJ358)*INDEX($L$220:$AJ$244,0,P$6))/bb.cap.util/bb.cap.itx,0))</f>
        <v>0</v>
      </c>
      <c r="Q371" s="47">
        <f t="array" ref="Q371">SUM(ROUNDUP((TRANSPOSE($L358:$AJ358)*INDEX($L$220:$AJ$244,0,Q$6))/bb.cap.util/bb.cap.itx,0))</f>
        <v>0</v>
      </c>
      <c r="R371" s="47">
        <f t="array" ref="R371">SUM(ROUNDUP((TRANSPOSE($L358:$AJ358)*INDEX($L$220:$AJ$244,0,R$6))/bb.cap.util/bb.cap.itx,0))</f>
        <v>0</v>
      </c>
      <c r="S371" s="47">
        <f t="array" ref="S371">SUM(ROUNDUP((TRANSPOSE($L358:$AJ358)*INDEX($L$220:$AJ$244,0,S$6))/bb.cap.util/bb.cap.itx,0))</f>
        <v>0</v>
      </c>
      <c r="T371" s="47">
        <f t="array" ref="T371">SUM(ROUNDUP((TRANSPOSE($L358:$AJ358)*INDEX($L$220:$AJ$244,0,T$6))/bb.cap.util/bb.cap.itx,0))</f>
        <v>0</v>
      </c>
      <c r="U371" s="47">
        <f t="array" ref="U371">SUM(ROUNDUP((TRANSPOSE($L358:$AJ358)*INDEX($L$220:$AJ$244,0,U$6))/bb.cap.util/bb.cap.itx,0))</f>
        <v>0</v>
      </c>
      <c r="V371" s="47">
        <f t="array" ref="V371">SUM(ROUNDUP((TRANSPOSE($L358:$AJ358)*INDEX($L$220:$AJ$244,0,V$6))/bb.cap.util/bb.cap.itx,0))</f>
        <v>0</v>
      </c>
      <c r="W371" s="47">
        <f t="array" ref="W371">SUM(ROUNDUP((TRANSPOSE($L358:$AJ358)*INDEX($L$220:$AJ$244,0,W$6))/bb.cap.util/bb.cap.itx,0))</f>
        <v>0</v>
      </c>
      <c r="X371" s="47">
        <f t="array" ref="X371">SUM(ROUNDUP((TRANSPOSE($L358:$AJ358)*INDEX($L$220:$AJ$244,0,X$6))/bb.cap.util/bb.cap.itx,0))</f>
        <v>0</v>
      </c>
      <c r="Y371" s="47">
        <f t="array" ref="Y371">SUM(ROUNDUP((TRANSPOSE($L358:$AJ358)*INDEX($L$220:$AJ$244,0,Y$6))/bb.cap.util/bb.cap.itx,0))</f>
        <v>0</v>
      </c>
      <c r="Z371" s="47">
        <f t="array" ref="Z371">SUM(ROUNDUP((TRANSPOSE($L358:$AJ358)*INDEX($L$220:$AJ$244,0,Z$6))/bb.cap.util/bb.cap.itx,0))</f>
        <v>0</v>
      </c>
      <c r="AA371" s="47">
        <f t="array" ref="AA371">SUM(ROUNDUP((TRANSPOSE($L358:$AJ358)*INDEX($L$220:$AJ$244,0,AA$6))/bb.cap.util/bb.cap.itx,0))</f>
        <v>0</v>
      </c>
      <c r="AB371" s="47">
        <f t="array" ref="AB371">SUM(ROUNDUP((TRANSPOSE($L358:$AJ358)*INDEX($L$220:$AJ$244,0,AB$6))/bb.cap.util/bb.cap.itx,0))</f>
        <v>0</v>
      </c>
      <c r="AC371" s="47">
        <f t="array" ref="AC371">SUM(ROUNDUP((TRANSPOSE($L358:$AJ358)*INDEX($L$220:$AJ$244,0,AC$6))/bb.cap.util/bb.cap.itx,0))</f>
        <v>0</v>
      </c>
      <c r="AD371" s="47">
        <f t="array" ref="AD371">SUM(ROUNDUP((TRANSPOSE($L358:$AJ358)*INDEX($L$220:$AJ$244,0,AD$6))/bb.cap.util/bb.cap.itx,0))</f>
        <v>0</v>
      </c>
      <c r="AE371" s="47">
        <f t="array" ref="AE371">SUM(ROUNDUP((TRANSPOSE($L358:$AJ358)*INDEX($L$220:$AJ$244,0,AE$6))/bb.cap.util/bb.cap.itx,0))</f>
        <v>0</v>
      </c>
      <c r="AF371" s="47">
        <f t="array" ref="AF371">SUM(ROUNDUP((TRANSPOSE($L358:$AJ358)*INDEX($L$220:$AJ$244,0,AF$6))/bb.cap.util/bb.cap.itx,0))</f>
        <v>0</v>
      </c>
      <c r="AG371" s="47">
        <f t="array" ref="AG371">SUM(ROUNDUP((TRANSPOSE($L358:$AJ358)*INDEX($L$220:$AJ$244,0,AG$6))/bb.cap.util/bb.cap.itx,0))</f>
        <v>0</v>
      </c>
      <c r="AH371" s="47">
        <f t="array" ref="AH371">SUM(ROUNDUP((TRANSPOSE($L358:$AJ358)*INDEX($L$220:$AJ$244,0,AH$6))/bb.cap.util/bb.cap.itx,0))</f>
        <v>0</v>
      </c>
      <c r="AI371" s="47">
        <f t="array" ref="AI371">SUM(ROUNDUP((TRANSPOSE($L358:$AJ358)*INDEX($L$220:$AJ$244,0,AI$6))/bb.cap.util/bb.cap.itx,0))</f>
        <v>0</v>
      </c>
      <c r="AJ371" s="47">
        <f t="array" ref="AJ371">SUM(ROUNDUP((TRANSPOSE($L358:$AJ358)*INDEX($L$220:$AJ$244,0,AJ$6))/bb.cap.util/bb.cap.itx,0))</f>
        <v>0</v>
      </c>
    </row>
    <row r="372" spans="3:37" outlineLevel="1" x14ac:dyDescent="0.3"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</row>
    <row r="374" spans="3:37" ht="18" thickBot="1" x14ac:dyDescent="0.35">
      <c r="C374" s="75" t="s">
        <v>1408</v>
      </c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</row>
    <row r="375" spans="3:37" outlineLevel="1" x14ac:dyDescent="0.3"/>
    <row r="376" spans="3:37" ht="27.6" outlineLevel="1" x14ac:dyDescent="0.3">
      <c r="F376" s="78" t="s">
        <v>79</v>
      </c>
      <c r="G376" s="437" t="s">
        <v>86</v>
      </c>
      <c r="H376" s="503" t="s">
        <v>1407</v>
      </c>
      <c r="I376" s="69" t="s">
        <v>1165</v>
      </c>
      <c r="J376" s="437" t="s">
        <v>23</v>
      </c>
      <c r="L376" s="69" t="str">
        <f t="shared" ref="L376:AJ376" si="45">INDEX(l.reg.nom,L$6)</f>
        <v>Amazonas</v>
      </c>
      <c r="M376" s="69" t="str">
        <f t="shared" si="45"/>
        <v>Ancash</v>
      </c>
      <c r="N376" s="69" t="str">
        <f t="shared" si="45"/>
        <v>Apurímac</v>
      </c>
      <c r="O376" s="69" t="str">
        <f t="shared" si="45"/>
        <v>Arequipa</v>
      </c>
      <c r="P376" s="69" t="str">
        <f t="shared" si="45"/>
        <v>Ayacucho</v>
      </c>
      <c r="Q376" s="69" t="str">
        <f t="shared" si="45"/>
        <v>Cajamarca</v>
      </c>
      <c r="R376" s="69" t="str">
        <f t="shared" si="45"/>
        <v>Callao</v>
      </c>
      <c r="S376" s="69" t="str">
        <f t="shared" si="45"/>
        <v>Cusco</v>
      </c>
      <c r="T376" s="69" t="str">
        <f t="shared" si="45"/>
        <v>Huancavelica</v>
      </c>
      <c r="U376" s="69" t="str">
        <f t="shared" si="45"/>
        <v>Huánuco</v>
      </c>
      <c r="V376" s="69" t="str">
        <f t="shared" si="45"/>
        <v>Ica</v>
      </c>
      <c r="W376" s="69" t="str">
        <f t="shared" si="45"/>
        <v>Junín</v>
      </c>
      <c r="X376" s="69" t="str">
        <f t="shared" si="45"/>
        <v>La Libertad</v>
      </c>
      <c r="Y376" s="69" t="str">
        <f t="shared" si="45"/>
        <v>Lambayeque</v>
      </c>
      <c r="Z376" s="69" t="str">
        <f t="shared" si="45"/>
        <v>Lima</v>
      </c>
      <c r="AA376" s="69" t="str">
        <f t="shared" si="45"/>
        <v>Loreto</v>
      </c>
      <c r="AB376" s="69" t="str">
        <f t="shared" si="45"/>
        <v>Madre de Dios</v>
      </c>
      <c r="AC376" s="69" t="str">
        <f t="shared" si="45"/>
        <v>Moquegua</v>
      </c>
      <c r="AD376" s="69" t="str">
        <f t="shared" si="45"/>
        <v>Pasco</v>
      </c>
      <c r="AE376" s="69" t="str">
        <f t="shared" si="45"/>
        <v>Piura</v>
      </c>
      <c r="AF376" s="69" t="str">
        <f t="shared" si="45"/>
        <v>Puno</v>
      </c>
      <c r="AG376" s="69" t="str">
        <f t="shared" si="45"/>
        <v>San Martín</v>
      </c>
      <c r="AH376" s="69" t="str">
        <f t="shared" si="45"/>
        <v>Tacna</v>
      </c>
      <c r="AI376" s="69" t="str">
        <f t="shared" si="45"/>
        <v>Tumbes</v>
      </c>
      <c r="AJ376" s="69" t="str">
        <f t="shared" si="45"/>
        <v>Ucayali</v>
      </c>
    </row>
    <row r="377" spans="3:37" outlineLevel="1" x14ac:dyDescent="0.3">
      <c r="G377" s="144" t="s">
        <v>1406</v>
      </c>
      <c r="K377" s="433" t="s">
        <v>1405</v>
      </c>
      <c r="L377" s="47">
        <f t="shared" ref="L377:AJ377" si="46">SUM(L347:L358)/1000/bb.cap.util</f>
        <v>0</v>
      </c>
      <c r="M377" s="47">
        <f t="shared" si="46"/>
        <v>0.50380869778715576</v>
      </c>
      <c r="N377" s="47">
        <f t="shared" si="46"/>
        <v>0</v>
      </c>
      <c r="O377" s="47">
        <f t="shared" si="46"/>
        <v>0</v>
      </c>
      <c r="P377" s="47">
        <f t="shared" si="46"/>
        <v>0.63016509292930434</v>
      </c>
      <c r="Q377" s="47">
        <f t="shared" si="46"/>
        <v>0</v>
      </c>
      <c r="R377" s="47">
        <f t="shared" si="46"/>
        <v>0</v>
      </c>
      <c r="S377" s="47">
        <f t="shared" si="46"/>
        <v>0</v>
      </c>
      <c r="T377" s="47">
        <f t="shared" si="46"/>
        <v>0</v>
      </c>
      <c r="U377" s="47">
        <f t="shared" si="46"/>
        <v>5.5031503734516178</v>
      </c>
      <c r="V377" s="47">
        <f t="shared" si="46"/>
        <v>0</v>
      </c>
      <c r="W377" s="47">
        <f t="shared" si="46"/>
        <v>0</v>
      </c>
      <c r="X377" s="47">
        <f t="shared" si="46"/>
        <v>0</v>
      </c>
      <c r="Y377" s="47">
        <f t="shared" si="46"/>
        <v>0</v>
      </c>
      <c r="Z377" s="47">
        <f t="shared" si="46"/>
        <v>0</v>
      </c>
      <c r="AA377" s="47">
        <f t="shared" si="46"/>
        <v>2.994227373036703E-4</v>
      </c>
      <c r="AB377" s="47">
        <f t="shared" si="46"/>
        <v>0</v>
      </c>
      <c r="AC377" s="47">
        <f t="shared" si="46"/>
        <v>0</v>
      </c>
      <c r="AD377" s="47">
        <f t="shared" si="46"/>
        <v>0</v>
      </c>
      <c r="AE377" s="47">
        <f t="shared" si="46"/>
        <v>0</v>
      </c>
      <c r="AF377" s="47">
        <f t="shared" si="46"/>
        <v>0</v>
      </c>
      <c r="AG377" s="47">
        <f t="shared" si="46"/>
        <v>0</v>
      </c>
      <c r="AH377" s="47">
        <f t="shared" si="46"/>
        <v>0</v>
      </c>
      <c r="AI377" s="47">
        <f t="shared" si="46"/>
        <v>0</v>
      </c>
      <c r="AJ377" s="47">
        <f t="shared" si="46"/>
        <v>0</v>
      </c>
    </row>
    <row r="378" spans="3:37" outlineLevel="1" x14ac:dyDescent="0.3">
      <c r="G378" s="144" t="s">
        <v>1403</v>
      </c>
      <c r="H378" s="5">
        <v>300</v>
      </c>
      <c r="K378" s="433" t="s">
        <v>1400</v>
      </c>
      <c r="L378" s="47">
        <f t="shared" ref="L378:AJ378" si="47">IF((L380*$H380+L379*$H379)&lt;L377,ROUNDUP((-L380*$H380-L379*$H379+L377)/$H378,0),0)</f>
        <v>0</v>
      </c>
      <c r="M378" s="47">
        <f t="shared" si="47"/>
        <v>1</v>
      </c>
      <c r="N378" s="47">
        <f t="shared" si="47"/>
        <v>0</v>
      </c>
      <c r="O378" s="47">
        <f t="shared" si="47"/>
        <v>0</v>
      </c>
      <c r="P378" s="47">
        <f t="shared" si="47"/>
        <v>1</v>
      </c>
      <c r="Q378" s="47">
        <f t="shared" si="47"/>
        <v>0</v>
      </c>
      <c r="R378" s="47">
        <f t="shared" si="47"/>
        <v>0</v>
      </c>
      <c r="S378" s="47">
        <f t="shared" si="47"/>
        <v>0</v>
      </c>
      <c r="T378" s="47">
        <f t="shared" si="47"/>
        <v>0</v>
      </c>
      <c r="U378" s="47">
        <f t="shared" si="47"/>
        <v>1</v>
      </c>
      <c r="V378" s="47">
        <f t="shared" si="47"/>
        <v>0</v>
      </c>
      <c r="W378" s="47">
        <f t="shared" si="47"/>
        <v>0</v>
      </c>
      <c r="X378" s="47">
        <f t="shared" si="47"/>
        <v>0</v>
      </c>
      <c r="Y378" s="47">
        <f t="shared" si="47"/>
        <v>0</v>
      </c>
      <c r="Z378" s="47">
        <f t="shared" si="47"/>
        <v>0</v>
      </c>
      <c r="AA378" s="47">
        <f t="shared" si="47"/>
        <v>1</v>
      </c>
      <c r="AB378" s="47">
        <f t="shared" si="47"/>
        <v>0</v>
      </c>
      <c r="AC378" s="47">
        <f t="shared" si="47"/>
        <v>0</v>
      </c>
      <c r="AD378" s="47">
        <f t="shared" si="47"/>
        <v>0</v>
      </c>
      <c r="AE378" s="47">
        <f t="shared" si="47"/>
        <v>0</v>
      </c>
      <c r="AF378" s="47">
        <f t="shared" si="47"/>
        <v>0</v>
      </c>
      <c r="AG378" s="47">
        <f t="shared" si="47"/>
        <v>0</v>
      </c>
      <c r="AH378" s="47">
        <f t="shared" si="47"/>
        <v>0</v>
      </c>
      <c r="AI378" s="47">
        <f t="shared" si="47"/>
        <v>0</v>
      </c>
      <c r="AJ378" s="47">
        <f t="shared" si="47"/>
        <v>0</v>
      </c>
    </row>
    <row r="379" spans="3:37" outlineLevel="1" x14ac:dyDescent="0.3">
      <c r="G379" s="144" t="s">
        <v>1402</v>
      </c>
      <c r="H379" s="5">
        <v>480</v>
      </c>
      <c r="K379" s="433" t="s">
        <v>1400</v>
      </c>
      <c r="L379" s="47">
        <f t="shared" ref="L379:AJ379" si="48">IF(L380*$H380&lt;L377,ROUND((-L380*$H380+L377)/$H379,0),0)</f>
        <v>0</v>
      </c>
      <c r="M379" s="47">
        <f t="shared" si="48"/>
        <v>0</v>
      </c>
      <c r="N379" s="47">
        <f t="shared" si="48"/>
        <v>0</v>
      </c>
      <c r="O379" s="47">
        <f t="shared" si="48"/>
        <v>0</v>
      </c>
      <c r="P379" s="47">
        <f t="shared" si="48"/>
        <v>0</v>
      </c>
      <c r="Q379" s="47">
        <f t="shared" si="48"/>
        <v>0</v>
      </c>
      <c r="R379" s="47">
        <f t="shared" si="48"/>
        <v>0</v>
      </c>
      <c r="S379" s="47">
        <f t="shared" si="48"/>
        <v>0</v>
      </c>
      <c r="T379" s="47">
        <f t="shared" si="48"/>
        <v>0</v>
      </c>
      <c r="U379" s="47">
        <f t="shared" si="48"/>
        <v>0</v>
      </c>
      <c r="V379" s="47">
        <f t="shared" si="48"/>
        <v>0</v>
      </c>
      <c r="W379" s="47">
        <f t="shared" si="48"/>
        <v>0</v>
      </c>
      <c r="X379" s="47">
        <f t="shared" si="48"/>
        <v>0</v>
      </c>
      <c r="Y379" s="47">
        <f t="shared" si="48"/>
        <v>0</v>
      </c>
      <c r="Z379" s="47">
        <f t="shared" si="48"/>
        <v>0</v>
      </c>
      <c r="AA379" s="47">
        <f t="shared" si="48"/>
        <v>0</v>
      </c>
      <c r="AB379" s="47">
        <f t="shared" si="48"/>
        <v>0</v>
      </c>
      <c r="AC379" s="47">
        <f t="shared" si="48"/>
        <v>0</v>
      </c>
      <c r="AD379" s="47">
        <f t="shared" si="48"/>
        <v>0</v>
      </c>
      <c r="AE379" s="47">
        <f t="shared" si="48"/>
        <v>0</v>
      </c>
      <c r="AF379" s="47">
        <f t="shared" si="48"/>
        <v>0</v>
      </c>
      <c r="AG379" s="47">
        <f t="shared" si="48"/>
        <v>0</v>
      </c>
      <c r="AH379" s="47">
        <f t="shared" si="48"/>
        <v>0</v>
      </c>
      <c r="AI379" s="47">
        <f t="shared" si="48"/>
        <v>0</v>
      </c>
      <c r="AJ379" s="47">
        <f t="shared" si="48"/>
        <v>0</v>
      </c>
    </row>
    <row r="380" spans="3:37" outlineLevel="1" x14ac:dyDescent="0.3">
      <c r="G380" s="144" t="s">
        <v>1401</v>
      </c>
      <c r="H380" s="5">
        <v>750</v>
      </c>
      <c r="K380" s="433" t="s">
        <v>1400</v>
      </c>
      <c r="L380" s="47">
        <f t="shared" ref="L380:AJ380" si="49">INT(L377/$H380)+IF(L377/$H380-INT(L377/$H380)&gt;$H379/$H380,1,0)</f>
        <v>0</v>
      </c>
      <c r="M380" s="47">
        <f t="shared" si="49"/>
        <v>0</v>
      </c>
      <c r="N380" s="47">
        <f t="shared" si="49"/>
        <v>0</v>
      </c>
      <c r="O380" s="47">
        <f t="shared" si="49"/>
        <v>0</v>
      </c>
      <c r="P380" s="47">
        <f t="shared" si="49"/>
        <v>0</v>
      </c>
      <c r="Q380" s="47">
        <f t="shared" si="49"/>
        <v>0</v>
      </c>
      <c r="R380" s="47">
        <f t="shared" si="49"/>
        <v>0</v>
      </c>
      <c r="S380" s="47">
        <f t="shared" si="49"/>
        <v>0</v>
      </c>
      <c r="T380" s="47">
        <f t="shared" si="49"/>
        <v>0</v>
      </c>
      <c r="U380" s="47">
        <f t="shared" si="49"/>
        <v>0</v>
      </c>
      <c r="V380" s="47">
        <f t="shared" si="49"/>
        <v>0</v>
      </c>
      <c r="W380" s="47">
        <f t="shared" si="49"/>
        <v>0</v>
      </c>
      <c r="X380" s="47">
        <f t="shared" si="49"/>
        <v>0</v>
      </c>
      <c r="Y380" s="47">
        <f t="shared" si="49"/>
        <v>0</v>
      </c>
      <c r="Z380" s="47">
        <f t="shared" si="49"/>
        <v>0</v>
      </c>
      <c r="AA380" s="47">
        <f t="shared" si="49"/>
        <v>0</v>
      </c>
      <c r="AB380" s="47">
        <f t="shared" si="49"/>
        <v>0</v>
      </c>
      <c r="AC380" s="47">
        <f t="shared" si="49"/>
        <v>0</v>
      </c>
      <c r="AD380" s="47">
        <f t="shared" si="49"/>
        <v>0</v>
      </c>
      <c r="AE380" s="47">
        <f t="shared" si="49"/>
        <v>0</v>
      </c>
      <c r="AF380" s="47">
        <f t="shared" si="49"/>
        <v>0</v>
      </c>
      <c r="AG380" s="47">
        <f t="shared" si="49"/>
        <v>0</v>
      </c>
      <c r="AH380" s="47">
        <f t="shared" si="49"/>
        <v>0</v>
      </c>
      <c r="AI380" s="47">
        <f t="shared" si="49"/>
        <v>0</v>
      </c>
      <c r="AJ380" s="47">
        <f t="shared" si="49"/>
        <v>0</v>
      </c>
    </row>
    <row r="381" spans="3:37" outlineLevel="1" x14ac:dyDescent="0.3">
      <c r="I381" s="5">
        <v>2</v>
      </c>
      <c r="K381" s="433" t="s">
        <v>1404</v>
      </c>
      <c r="L381" s="47">
        <f t="shared" ref="L381:AJ381" si="50">IF(SUM(L378:L380)&gt;0,MAX(SUM(L378:L380),$I$381-1),0)</f>
        <v>0</v>
      </c>
      <c r="M381" s="47">
        <f t="shared" si="50"/>
        <v>1</v>
      </c>
      <c r="N381" s="47">
        <f t="shared" si="50"/>
        <v>0</v>
      </c>
      <c r="O381" s="47">
        <f t="shared" si="50"/>
        <v>0</v>
      </c>
      <c r="P381" s="47">
        <f t="shared" si="50"/>
        <v>1</v>
      </c>
      <c r="Q381" s="47">
        <f t="shared" si="50"/>
        <v>0</v>
      </c>
      <c r="R381" s="47">
        <f t="shared" si="50"/>
        <v>0</v>
      </c>
      <c r="S381" s="47">
        <f t="shared" si="50"/>
        <v>0</v>
      </c>
      <c r="T381" s="47">
        <f t="shared" si="50"/>
        <v>0</v>
      </c>
      <c r="U381" s="47">
        <f t="shared" si="50"/>
        <v>1</v>
      </c>
      <c r="V381" s="47">
        <f t="shared" si="50"/>
        <v>0</v>
      </c>
      <c r="W381" s="47">
        <f t="shared" si="50"/>
        <v>0</v>
      </c>
      <c r="X381" s="47">
        <f t="shared" si="50"/>
        <v>0</v>
      </c>
      <c r="Y381" s="47">
        <f t="shared" si="50"/>
        <v>0</v>
      </c>
      <c r="Z381" s="47">
        <f t="shared" si="50"/>
        <v>0</v>
      </c>
      <c r="AA381" s="47">
        <f t="shared" si="50"/>
        <v>1</v>
      </c>
      <c r="AB381" s="47">
        <f t="shared" si="50"/>
        <v>0</v>
      </c>
      <c r="AC381" s="47">
        <f t="shared" si="50"/>
        <v>0</v>
      </c>
      <c r="AD381" s="47">
        <f t="shared" si="50"/>
        <v>0</v>
      </c>
      <c r="AE381" s="47">
        <f t="shared" si="50"/>
        <v>0</v>
      </c>
      <c r="AF381" s="47">
        <f t="shared" si="50"/>
        <v>0</v>
      </c>
      <c r="AG381" s="47">
        <f t="shared" si="50"/>
        <v>0</v>
      </c>
      <c r="AH381" s="47">
        <f t="shared" si="50"/>
        <v>0</v>
      </c>
      <c r="AI381" s="47">
        <f t="shared" si="50"/>
        <v>0</v>
      </c>
      <c r="AJ381" s="47">
        <f t="shared" si="50"/>
        <v>0</v>
      </c>
    </row>
    <row r="382" spans="3:37" outlineLevel="1" x14ac:dyDescent="0.3"/>
    <row r="383" spans="3:37" outlineLevel="1" x14ac:dyDescent="0.3">
      <c r="G383" s="144" t="s">
        <v>1403</v>
      </c>
      <c r="J383" s="47">
        <f>SUM(L383:AJ383)</f>
        <v>8</v>
      </c>
      <c r="K383" s="433" t="s">
        <v>1400</v>
      </c>
      <c r="L383" s="47">
        <f t="shared" ref="L383:AJ383" si="51">IF(L378&gt;0,L378+L$381,0)</f>
        <v>0</v>
      </c>
      <c r="M383" s="47">
        <f t="shared" si="51"/>
        <v>2</v>
      </c>
      <c r="N383" s="47">
        <f t="shared" si="51"/>
        <v>0</v>
      </c>
      <c r="O383" s="47">
        <f t="shared" si="51"/>
        <v>0</v>
      </c>
      <c r="P383" s="47">
        <f t="shared" si="51"/>
        <v>2</v>
      </c>
      <c r="Q383" s="47">
        <f t="shared" si="51"/>
        <v>0</v>
      </c>
      <c r="R383" s="47">
        <f t="shared" si="51"/>
        <v>0</v>
      </c>
      <c r="S383" s="47">
        <f t="shared" si="51"/>
        <v>0</v>
      </c>
      <c r="T383" s="47">
        <f t="shared" si="51"/>
        <v>0</v>
      </c>
      <c r="U383" s="47">
        <f t="shared" si="51"/>
        <v>2</v>
      </c>
      <c r="V383" s="47">
        <f t="shared" si="51"/>
        <v>0</v>
      </c>
      <c r="W383" s="47">
        <f t="shared" si="51"/>
        <v>0</v>
      </c>
      <c r="X383" s="47">
        <f t="shared" si="51"/>
        <v>0</v>
      </c>
      <c r="Y383" s="47">
        <f t="shared" si="51"/>
        <v>0</v>
      </c>
      <c r="Z383" s="47">
        <f t="shared" si="51"/>
        <v>0</v>
      </c>
      <c r="AA383" s="47">
        <f t="shared" si="51"/>
        <v>2</v>
      </c>
      <c r="AB383" s="47">
        <f t="shared" si="51"/>
        <v>0</v>
      </c>
      <c r="AC383" s="47">
        <f t="shared" si="51"/>
        <v>0</v>
      </c>
      <c r="AD383" s="47">
        <f t="shared" si="51"/>
        <v>0</v>
      </c>
      <c r="AE383" s="47">
        <f t="shared" si="51"/>
        <v>0</v>
      </c>
      <c r="AF383" s="47">
        <f t="shared" si="51"/>
        <v>0</v>
      </c>
      <c r="AG383" s="47">
        <f t="shared" si="51"/>
        <v>0</v>
      </c>
      <c r="AH383" s="47">
        <f t="shared" si="51"/>
        <v>0</v>
      </c>
      <c r="AI383" s="47">
        <f t="shared" si="51"/>
        <v>0</v>
      </c>
      <c r="AJ383" s="47">
        <f t="shared" si="51"/>
        <v>0</v>
      </c>
    </row>
    <row r="384" spans="3:37" outlineLevel="1" x14ac:dyDescent="0.3">
      <c r="G384" s="144" t="s">
        <v>1402</v>
      </c>
      <c r="J384" s="47">
        <f>SUM(L384:AJ384)</f>
        <v>0</v>
      </c>
      <c r="K384" s="433" t="s">
        <v>1400</v>
      </c>
      <c r="L384" s="47">
        <f t="shared" ref="L384:AJ384" si="52">IF(L379&gt;0,L379+IF(L383=0,L$381,0),0)</f>
        <v>0</v>
      </c>
      <c r="M384" s="47">
        <f t="shared" si="52"/>
        <v>0</v>
      </c>
      <c r="N384" s="47">
        <f t="shared" si="52"/>
        <v>0</v>
      </c>
      <c r="O384" s="47">
        <f t="shared" si="52"/>
        <v>0</v>
      </c>
      <c r="P384" s="47">
        <f t="shared" si="52"/>
        <v>0</v>
      </c>
      <c r="Q384" s="47">
        <f t="shared" si="52"/>
        <v>0</v>
      </c>
      <c r="R384" s="47">
        <f t="shared" si="52"/>
        <v>0</v>
      </c>
      <c r="S384" s="47">
        <f t="shared" si="52"/>
        <v>0</v>
      </c>
      <c r="T384" s="47">
        <f t="shared" si="52"/>
        <v>0</v>
      </c>
      <c r="U384" s="47">
        <f t="shared" si="52"/>
        <v>0</v>
      </c>
      <c r="V384" s="47">
        <f t="shared" si="52"/>
        <v>0</v>
      </c>
      <c r="W384" s="47">
        <f t="shared" si="52"/>
        <v>0</v>
      </c>
      <c r="X384" s="47">
        <f t="shared" si="52"/>
        <v>0</v>
      </c>
      <c r="Y384" s="47">
        <f t="shared" si="52"/>
        <v>0</v>
      </c>
      <c r="Z384" s="47">
        <f t="shared" si="52"/>
        <v>0</v>
      </c>
      <c r="AA384" s="47">
        <f t="shared" si="52"/>
        <v>0</v>
      </c>
      <c r="AB384" s="47">
        <f t="shared" si="52"/>
        <v>0</v>
      </c>
      <c r="AC384" s="47">
        <f t="shared" si="52"/>
        <v>0</v>
      </c>
      <c r="AD384" s="47">
        <f t="shared" si="52"/>
        <v>0</v>
      </c>
      <c r="AE384" s="47">
        <f t="shared" si="52"/>
        <v>0</v>
      </c>
      <c r="AF384" s="47">
        <f t="shared" si="52"/>
        <v>0</v>
      </c>
      <c r="AG384" s="47">
        <f t="shared" si="52"/>
        <v>0</v>
      </c>
      <c r="AH384" s="47">
        <f t="shared" si="52"/>
        <v>0</v>
      </c>
      <c r="AI384" s="47">
        <f t="shared" si="52"/>
        <v>0</v>
      </c>
      <c r="AJ384" s="47">
        <f t="shared" si="52"/>
        <v>0</v>
      </c>
    </row>
    <row r="385" spans="7:36" ht="14.4" outlineLevel="1" thickBot="1" x14ac:dyDescent="0.35">
      <c r="G385" s="144" t="s">
        <v>1401</v>
      </c>
      <c r="J385" s="47">
        <f>SUM(L385:AJ385)</f>
        <v>0</v>
      </c>
      <c r="K385" s="433" t="s">
        <v>1400</v>
      </c>
      <c r="L385" s="47">
        <f t="shared" ref="L385:AJ385" si="53">IF(L380&gt;0,L380+IF(L384+L383=0,L$381,0),0)</f>
        <v>0</v>
      </c>
      <c r="M385" s="47">
        <f t="shared" si="53"/>
        <v>0</v>
      </c>
      <c r="N385" s="47">
        <f t="shared" si="53"/>
        <v>0</v>
      </c>
      <c r="O385" s="47">
        <f t="shared" si="53"/>
        <v>0</v>
      </c>
      <c r="P385" s="47">
        <f t="shared" si="53"/>
        <v>0</v>
      </c>
      <c r="Q385" s="47">
        <f t="shared" si="53"/>
        <v>0</v>
      </c>
      <c r="R385" s="47">
        <f t="shared" si="53"/>
        <v>0</v>
      </c>
      <c r="S385" s="47">
        <f t="shared" si="53"/>
        <v>0</v>
      </c>
      <c r="T385" s="47">
        <f t="shared" si="53"/>
        <v>0</v>
      </c>
      <c r="U385" s="47">
        <f t="shared" si="53"/>
        <v>0</v>
      </c>
      <c r="V385" s="47">
        <f t="shared" si="53"/>
        <v>0</v>
      </c>
      <c r="W385" s="47">
        <f t="shared" si="53"/>
        <v>0</v>
      </c>
      <c r="X385" s="47">
        <f t="shared" si="53"/>
        <v>0</v>
      </c>
      <c r="Y385" s="47">
        <f t="shared" si="53"/>
        <v>0</v>
      </c>
      <c r="Z385" s="47">
        <f t="shared" si="53"/>
        <v>0</v>
      </c>
      <c r="AA385" s="47">
        <f t="shared" si="53"/>
        <v>0</v>
      </c>
      <c r="AB385" s="47">
        <f t="shared" si="53"/>
        <v>0</v>
      </c>
      <c r="AC385" s="47">
        <f t="shared" si="53"/>
        <v>0</v>
      </c>
      <c r="AD385" s="47">
        <f t="shared" si="53"/>
        <v>0</v>
      </c>
      <c r="AE385" s="47">
        <f t="shared" si="53"/>
        <v>0</v>
      </c>
      <c r="AF385" s="47">
        <f t="shared" si="53"/>
        <v>0</v>
      </c>
      <c r="AG385" s="47">
        <f t="shared" si="53"/>
        <v>0</v>
      </c>
      <c r="AH385" s="47">
        <f t="shared" si="53"/>
        <v>0</v>
      </c>
      <c r="AI385" s="47">
        <f t="shared" si="53"/>
        <v>0</v>
      </c>
      <c r="AJ385" s="47">
        <f t="shared" si="53"/>
        <v>0</v>
      </c>
    </row>
    <row r="386" spans="7:36" outlineLevel="1" x14ac:dyDescent="0.3"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</row>
  </sheetData>
  <conditionalFormatting sqref="L248:L271">
    <cfRule type="cellIs" dxfId="73" priority="9" operator="equal">
      <formula>1</formula>
    </cfRule>
  </conditionalFormatting>
  <conditionalFormatting sqref="L82">
    <cfRule type="cellIs" dxfId="72" priority="39" operator="equal">
      <formula>1</formula>
    </cfRule>
  </conditionalFormatting>
  <conditionalFormatting sqref="L58:L81">
    <cfRule type="cellIs" dxfId="71" priority="38" operator="equal">
      <formula>1</formula>
    </cfRule>
  </conditionalFormatting>
  <conditionalFormatting sqref="M58:AJ58">
    <cfRule type="cellIs" dxfId="70" priority="37" operator="equal">
      <formula>1</formula>
    </cfRule>
  </conditionalFormatting>
  <conditionalFormatting sqref="M59:AJ82">
    <cfRule type="cellIs" dxfId="69" priority="36" operator="equal">
      <formula>1</formula>
    </cfRule>
  </conditionalFormatting>
  <conditionalFormatting sqref="L85">
    <cfRule type="cellIs" dxfId="68" priority="35" operator="equal">
      <formula>1</formula>
    </cfRule>
  </conditionalFormatting>
  <conditionalFormatting sqref="L112">
    <cfRule type="cellIs" dxfId="67" priority="34" operator="equal">
      <formula>1</formula>
    </cfRule>
  </conditionalFormatting>
  <conditionalFormatting sqref="L220">
    <cfRule type="cellIs" dxfId="66" priority="30" operator="equal">
      <formula>1</formula>
    </cfRule>
  </conditionalFormatting>
  <conditionalFormatting sqref="L139">
    <cfRule type="cellIs" dxfId="65" priority="33" operator="equal">
      <formula>1</formula>
    </cfRule>
  </conditionalFormatting>
  <conditionalFormatting sqref="L166">
    <cfRule type="cellIs" dxfId="64" priority="32" operator="equal">
      <formula>1</formula>
    </cfRule>
  </conditionalFormatting>
  <conditionalFormatting sqref="L193">
    <cfRule type="cellIs" dxfId="63" priority="31" operator="equal">
      <formula>1</formula>
    </cfRule>
  </conditionalFormatting>
  <conditionalFormatting sqref="M220:AJ220">
    <cfRule type="cellIs" dxfId="62" priority="14" operator="equal">
      <formula>1</formula>
    </cfRule>
  </conditionalFormatting>
  <conditionalFormatting sqref="L247">
    <cfRule type="cellIs" dxfId="61" priority="11" operator="equal">
      <formula>1</formula>
    </cfRule>
  </conditionalFormatting>
  <conditionalFormatting sqref="M247:AJ247">
    <cfRule type="cellIs" dxfId="60" priority="10" operator="equal">
      <formula>1</formula>
    </cfRule>
  </conditionalFormatting>
  <conditionalFormatting sqref="L113:L136">
    <cfRule type="cellIs" dxfId="59" priority="25" operator="equal">
      <formula>1</formula>
    </cfRule>
  </conditionalFormatting>
  <conditionalFormatting sqref="M86:AJ109">
    <cfRule type="cellIs" dxfId="58" priority="27" operator="equal">
      <formula>1</formula>
    </cfRule>
  </conditionalFormatting>
  <conditionalFormatting sqref="M112:AJ112">
    <cfRule type="cellIs" dxfId="57" priority="26" operator="equal">
      <formula>1</formula>
    </cfRule>
  </conditionalFormatting>
  <conditionalFormatting sqref="M167:AJ190">
    <cfRule type="cellIs" dxfId="56" priority="18" operator="equal">
      <formula>1</formula>
    </cfRule>
  </conditionalFormatting>
  <conditionalFormatting sqref="M193:AJ193">
    <cfRule type="cellIs" dxfId="55" priority="17" operator="equal">
      <formula>1</formula>
    </cfRule>
  </conditionalFormatting>
  <conditionalFormatting sqref="M248:AJ271">
    <cfRule type="cellIs" dxfId="54" priority="8" operator="equal">
      <formula>1</formula>
    </cfRule>
  </conditionalFormatting>
  <conditionalFormatting sqref="M85:AJ85">
    <cfRule type="cellIs" dxfId="53" priority="29" operator="equal">
      <formula>1</formula>
    </cfRule>
  </conditionalFormatting>
  <conditionalFormatting sqref="L86:L109">
    <cfRule type="cellIs" dxfId="52" priority="28" operator="equal">
      <formula>1</formula>
    </cfRule>
  </conditionalFormatting>
  <conditionalFormatting sqref="M113:AJ136">
    <cfRule type="cellIs" dxfId="51" priority="24" operator="equal">
      <formula>1</formula>
    </cfRule>
  </conditionalFormatting>
  <conditionalFormatting sqref="M139:AJ139">
    <cfRule type="cellIs" dxfId="50" priority="23" operator="equal">
      <formula>1</formula>
    </cfRule>
  </conditionalFormatting>
  <conditionalFormatting sqref="L140:L163">
    <cfRule type="cellIs" dxfId="49" priority="22" operator="equal">
      <formula>1</formula>
    </cfRule>
  </conditionalFormatting>
  <conditionalFormatting sqref="M140:AJ163">
    <cfRule type="cellIs" dxfId="48" priority="21" operator="equal">
      <formula>1</formula>
    </cfRule>
  </conditionalFormatting>
  <conditionalFormatting sqref="M166:AJ166">
    <cfRule type="cellIs" dxfId="47" priority="20" operator="equal">
      <formula>1</formula>
    </cfRule>
  </conditionalFormatting>
  <conditionalFormatting sqref="L167:L190">
    <cfRule type="cellIs" dxfId="46" priority="19" operator="equal">
      <formula>1</formula>
    </cfRule>
  </conditionalFormatting>
  <conditionalFormatting sqref="L194:L217">
    <cfRule type="cellIs" dxfId="45" priority="16" operator="equal">
      <formula>1</formula>
    </cfRule>
  </conditionalFormatting>
  <conditionalFormatting sqref="M194:AJ217">
    <cfRule type="cellIs" dxfId="44" priority="15" operator="equal">
      <formula>1</formula>
    </cfRule>
  </conditionalFormatting>
  <conditionalFormatting sqref="L221:L244">
    <cfRule type="cellIs" dxfId="43" priority="13" operator="equal">
      <formula>1</formula>
    </cfRule>
  </conditionalFormatting>
  <conditionalFormatting sqref="M221:AJ244">
    <cfRule type="cellIs" dxfId="42" priority="12" operator="equal">
      <formula>1</formula>
    </cfRule>
  </conditionalFormatting>
  <conditionalFormatting sqref="L274">
    <cfRule type="cellIs" dxfId="41" priority="7" operator="equal">
      <formula>1</formula>
    </cfRule>
  </conditionalFormatting>
  <conditionalFormatting sqref="M274:AJ274">
    <cfRule type="cellIs" dxfId="40" priority="6" operator="equal">
      <formula>1</formula>
    </cfRule>
  </conditionalFormatting>
  <conditionalFormatting sqref="L275:AJ298">
    <cfRule type="cellIs" dxfId="39" priority="5" operator="equal">
      <formula>1</formula>
    </cfRule>
  </conditionalFormatting>
  <conditionalFormatting sqref="L301">
    <cfRule type="cellIs" dxfId="38" priority="4" operator="equal">
      <formula>1</formula>
    </cfRule>
  </conditionalFormatting>
  <conditionalFormatting sqref="L302:L325">
    <cfRule type="cellIs" dxfId="37" priority="2" operator="equal">
      <formula>1</formula>
    </cfRule>
  </conditionalFormatting>
  <conditionalFormatting sqref="M301:AJ301">
    <cfRule type="cellIs" dxfId="36" priority="3" operator="equal">
      <formula>1</formula>
    </cfRule>
  </conditionalFormatting>
  <conditionalFormatting sqref="M302:AJ325">
    <cfRule type="cellIs" dxfId="35" priority="1" operator="equal"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AA227"/>
  <sheetViews>
    <sheetView showGridLines="0" zoomScale="85" zoomScaleNormal="85" workbookViewId="0">
      <pane ySplit="4" topLeftCell="A178" activePane="bottomLeft" state="frozen"/>
      <selection activeCell="M247" sqref="M247"/>
      <selection pane="bottomLeft" activeCell="I189" sqref="I189"/>
    </sheetView>
  </sheetViews>
  <sheetFormatPr baseColWidth="10" defaultColWidth="11.44140625" defaultRowHeight="13.8" outlineLevelRow="1" x14ac:dyDescent="0.3"/>
  <cols>
    <col min="1" max="6" width="5.44140625" style="233" customWidth="1"/>
    <col min="7" max="7" width="29.33203125" style="233" customWidth="1"/>
    <col min="8" max="8" width="11.44140625" style="233"/>
    <col min="9" max="9" width="20.88671875" style="233" customWidth="1"/>
    <col min="10" max="10" width="17.33203125" style="233" customWidth="1"/>
    <col min="11" max="13" width="17.109375" style="233" customWidth="1"/>
    <col min="14" max="15" width="11.44140625" style="233"/>
    <col min="16" max="16" width="13.5546875" style="233" bestFit="1" customWidth="1"/>
    <col min="17" max="16384" width="11.44140625" style="233"/>
  </cols>
  <sheetData>
    <row r="2" spans="1:27" ht="20.399999999999999" x14ac:dyDescent="0.35">
      <c r="B2" s="139"/>
      <c r="C2" s="139"/>
      <c r="D2" s="139"/>
      <c r="E2" s="139"/>
      <c r="F2" s="139"/>
      <c r="G2" s="139"/>
      <c r="H2" s="288" t="str">
        <f>Portada!$H$2</f>
        <v>Modelo Cargo de Terminación Móvil</v>
      </c>
      <c r="I2" s="139"/>
      <c r="J2" s="139"/>
      <c r="K2" s="139"/>
      <c r="L2" s="139"/>
      <c r="M2" s="139"/>
      <c r="N2" s="139"/>
      <c r="O2" s="139"/>
      <c r="P2" s="139"/>
      <c r="Q2" s="139"/>
      <c r="R2" s="139"/>
    </row>
    <row r="3" spans="1:27" ht="20.399999999999999" x14ac:dyDescent="0.35">
      <c r="B3" s="139"/>
      <c r="C3" s="139"/>
      <c r="D3" s="139"/>
      <c r="E3" s="139"/>
      <c r="F3" s="139"/>
      <c r="G3" s="139"/>
      <c r="H3" s="289" t="s">
        <v>1589</v>
      </c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1:27" s="162" customFormat="1" ht="12.75" customHeight="1" x14ac:dyDescent="0.35">
      <c r="A4" s="139"/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</row>
    <row r="5" spans="1:27" s="162" customFormat="1" x14ac:dyDescent="0.3"/>
    <row r="6" spans="1:27" ht="21" thickBot="1" x14ac:dyDescent="0.4">
      <c r="B6" s="3" t="s">
        <v>1760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7" s="162" customFormat="1" ht="14.4" outlineLevel="1" thickTop="1" x14ac:dyDescent="0.3"/>
    <row r="8" spans="1:27" s="162" customFormat="1" outlineLevel="1" x14ac:dyDescent="0.3">
      <c r="I8" s="69" t="s">
        <v>1587</v>
      </c>
      <c r="K8" s="69" t="s">
        <v>1761</v>
      </c>
      <c r="L8" s="69" t="s">
        <v>1762</v>
      </c>
      <c r="M8" s="69" t="s">
        <v>1763</v>
      </c>
    </row>
    <row r="9" spans="1:27" s="162" customFormat="1" outlineLevel="1" x14ac:dyDescent="0.3">
      <c r="I9" s="144" t="s">
        <v>99</v>
      </c>
      <c r="K9" s="148">
        <v>0.1</v>
      </c>
      <c r="L9" s="148">
        <v>0.19</v>
      </c>
      <c r="M9" s="50">
        <f>(1+K9)*(1+L9)-1</f>
        <v>0.30899999999999994</v>
      </c>
    </row>
    <row r="10" spans="1:27" s="162" customFormat="1" outlineLevel="1" x14ac:dyDescent="0.3">
      <c r="I10" s="144" t="s">
        <v>1764</v>
      </c>
      <c r="K10" s="148">
        <v>0.14000000000000001</v>
      </c>
      <c r="L10" s="148">
        <v>0.2</v>
      </c>
      <c r="M10" s="50">
        <f>(1+K10)*(1+L10)-1</f>
        <v>0.3680000000000001</v>
      </c>
    </row>
    <row r="11" spans="1:27" s="162" customFormat="1" outlineLevel="1" x14ac:dyDescent="0.3"/>
    <row r="12" spans="1:27" s="162" customFormat="1" x14ac:dyDescent="0.3"/>
    <row r="13" spans="1:27" ht="21" thickBot="1" x14ac:dyDescent="0.4">
      <c r="B13" s="3" t="s">
        <v>1588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7" ht="14.4" outlineLevel="1" thickTop="1" x14ac:dyDescent="0.3"/>
    <row r="15" spans="1:27" outlineLevel="1" x14ac:dyDescent="0.3"/>
    <row r="16" spans="1:27" outlineLevel="1" x14ac:dyDescent="0.3">
      <c r="G16" s="69" t="s">
        <v>86</v>
      </c>
      <c r="H16" s="69" t="s">
        <v>1091</v>
      </c>
      <c r="I16" s="69" t="s">
        <v>1587</v>
      </c>
      <c r="K16" s="69" t="s">
        <v>1586</v>
      </c>
      <c r="L16" s="69" t="s">
        <v>1765</v>
      </c>
      <c r="M16" s="69" t="s">
        <v>1586</v>
      </c>
    </row>
    <row r="17" spans="6:18" outlineLevel="1" x14ac:dyDescent="0.3">
      <c r="F17" s="68" t="s">
        <v>99</v>
      </c>
      <c r="G17" s="68"/>
      <c r="H17" s="68"/>
      <c r="I17" s="68"/>
      <c r="J17" s="68"/>
      <c r="K17" s="68"/>
      <c r="L17" s="68"/>
      <c r="M17" s="68"/>
    </row>
    <row r="18" spans="6:18" outlineLevel="1" x14ac:dyDescent="0.3">
      <c r="G18" s="144" t="s">
        <v>1846</v>
      </c>
      <c r="H18" s="71" t="s">
        <v>1126</v>
      </c>
      <c r="I18" s="144" t="s">
        <v>1091</v>
      </c>
      <c r="J18" s="138" t="s">
        <v>1547</v>
      </c>
      <c r="K18" s="533">
        <v>399708.72099328128</v>
      </c>
      <c r="L18" s="444">
        <f>(1-$M$9)</f>
        <v>0.69100000000000006</v>
      </c>
      <c r="M18" s="61">
        <f t="shared" ref="M18:M35" si="0">K18*L18</f>
        <v>276198.72620635742</v>
      </c>
      <c r="N18" s="63" t="s">
        <v>1585</v>
      </c>
      <c r="O18" s="64"/>
      <c r="P18" s="12"/>
    </row>
    <row r="19" spans="6:18" outlineLevel="1" x14ac:dyDescent="0.3">
      <c r="G19" s="144" t="s">
        <v>1847</v>
      </c>
      <c r="H19" s="71" t="s">
        <v>1122</v>
      </c>
      <c r="I19" s="144" t="s">
        <v>1091</v>
      </c>
      <c r="J19" s="138" t="s">
        <v>1547</v>
      </c>
      <c r="K19" s="533">
        <v>373816.19794786832</v>
      </c>
      <c r="L19" s="444">
        <f t="shared" ref="L19:L35" si="1">(1-$M$9)</f>
        <v>0.69100000000000006</v>
      </c>
      <c r="M19" s="61">
        <f t="shared" si="0"/>
        <v>258306.99278197702</v>
      </c>
      <c r="N19" s="63" t="s">
        <v>1584</v>
      </c>
      <c r="O19" s="64"/>
      <c r="P19" s="12"/>
    </row>
    <row r="20" spans="6:18" outlineLevel="1" x14ac:dyDescent="0.3">
      <c r="G20" s="144" t="s">
        <v>1845</v>
      </c>
      <c r="H20" s="71" t="s">
        <v>1118</v>
      </c>
      <c r="I20" s="144" t="s">
        <v>1091</v>
      </c>
      <c r="J20" s="138" t="s">
        <v>1547</v>
      </c>
      <c r="K20" s="533">
        <v>133885.96000000002</v>
      </c>
      <c r="L20" s="444">
        <f t="shared" si="1"/>
        <v>0.69100000000000006</v>
      </c>
      <c r="M20" s="61">
        <f t="shared" si="0"/>
        <v>92515.198360000024</v>
      </c>
      <c r="N20" s="63" t="s">
        <v>1583</v>
      </c>
      <c r="O20" s="64"/>
      <c r="P20" s="12"/>
    </row>
    <row r="21" spans="6:18" outlineLevel="1" x14ac:dyDescent="0.3">
      <c r="G21" s="144" t="s">
        <v>1854</v>
      </c>
      <c r="H21" s="71" t="s">
        <v>1112</v>
      </c>
      <c r="I21" s="144" t="s">
        <v>1091</v>
      </c>
      <c r="J21" s="138" t="s">
        <v>1547</v>
      </c>
      <c r="K21" s="533">
        <v>195274.11200000005</v>
      </c>
      <c r="L21" s="444">
        <f t="shared" si="1"/>
        <v>0.69100000000000006</v>
      </c>
      <c r="M21" s="61">
        <f t="shared" si="0"/>
        <v>134934.41139200004</v>
      </c>
      <c r="N21" s="63" t="s">
        <v>1582</v>
      </c>
      <c r="O21" s="64"/>
      <c r="P21" s="12"/>
    </row>
    <row r="22" spans="6:18" outlineLevel="1" x14ac:dyDescent="0.3">
      <c r="G22" s="144" t="s">
        <v>1846</v>
      </c>
      <c r="H22" s="71" t="s">
        <v>1126</v>
      </c>
      <c r="I22" s="144" t="s">
        <v>1455</v>
      </c>
      <c r="J22" s="138" t="s">
        <v>1547</v>
      </c>
      <c r="K22" s="533">
        <v>41300</v>
      </c>
      <c r="L22" s="444">
        <f t="shared" si="1"/>
        <v>0.69100000000000006</v>
      </c>
      <c r="M22" s="61">
        <f t="shared" si="0"/>
        <v>28538.300000000003</v>
      </c>
      <c r="N22" s="63" t="s">
        <v>1581</v>
      </c>
      <c r="O22" s="64"/>
      <c r="P22" s="12" t="s">
        <v>1577</v>
      </c>
      <c r="Q22" s="12"/>
      <c r="R22" s="12"/>
    </row>
    <row r="23" spans="6:18" outlineLevel="1" x14ac:dyDescent="0.3">
      <c r="G23" s="144" t="s">
        <v>1847</v>
      </c>
      <c r="H23" s="71" t="s">
        <v>1122</v>
      </c>
      <c r="I23" s="144" t="s">
        <v>1455</v>
      </c>
      <c r="J23" s="138" t="s">
        <v>1547</v>
      </c>
      <c r="K23" s="533">
        <v>33308.800000000003</v>
      </c>
      <c r="L23" s="444">
        <f t="shared" si="1"/>
        <v>0.69100000000000006</v>
      </c>
      <c r="M23" s="61">
        <f t="shared" si="0"/>
        <v>23016.380800000003</v>
      </c>
      <c r="N23" s="63" t="s">
        <v>1580</v>
      </c>
      <c r="O23" s="64"/>
      <c r="P23" s="12" t="s">
        <v>1577</v>
      </c>
      <c r="Q23" s="12"/>
      <c r="R23" s="12"/>
    </row>
    <row r="24" spans="6:18" outlineLevel="1" x14ac:dyDescent="0.3">
      <c r="G24" s="144" t="s">
        <v>1845</v>
      </c>
      <c r="H24" s="71" t="s">
        <v>1118</v>
      </c>
      <c r="I24" s="144" t="s">
        <v>1455</v>
      </c>
      <c r="J24" s="138" t="s">
        <v>1547</v>
      </c>
      <c r="K24" s="533">
        <v>30508.799999999999</v>
      </c>
      <c r="L24" s="444">
        <f t="shared" si="1"/>
        <v>0.69100000000000006</v>
      </c>
      <c r="M24" s="61">
        <f t="shared" si="0"/>
        <v>21081.5808</v>
      </c>
      <c r="N24" s="63" t="s">
        <v>1579</v>
      </c>
      <c r="O24" s="64"/>
      <c r="P24" s="12" t="s">
        <v>1577</v>
      </c>
      <c r="Q24" s="12"/>
      <c r="R24" s="12"/>
    </row>
    <row r="25" spans="6:18" outlineLevel="1" x14ac:dyDescent="0.3">
      <c r="G25" s="144" t="s">
        <v>1848</v>
      </c>
      <c r="H25" s="71" t="s">
        <v>1112</v>
      </c>
      <c r="I25" s="144" t="s">
        <v>1455</v>
      </c>
      <c r="J25" s="138" t="s">
        <v>1547</v>
      </c>
      <c r="K25" s="533">
        <v>34193.599999999999</v>
      </c>
      <c r="L25" s="444">
        <f t="shared" si="1"/>
        <v>0.69100000000000006</v>
      </c>
      <c r="M25" s="61">
        <f t="shared" si="0"/>
        <v>23627.777600000001</v>
      </c>
      <c r="N25" s="63" t="s">
        <v>1578</v>
      </c>
      <c r="O25" s="64"/>
      <c r="P25" s="12" t="s">
        <v>1577</v>
      </c>
      <c r="Q25" s="12"/>
      <c r="R25" s="12"/>
    </row>
    <row r="26" spans="6:18" outlineLevel="1" x14ac:dyDescent="0.3">
      <c r="G26" s="71" t="s">
        <v>1576</v>
      </c>
      <c r="H26" s="144" t="s">
        <v>1558</v>
      </c>
      <c r="I26" s="144" t="s">
        <v>1091</v>
      </c>
      <c r="J26" s="138" t="s">
        <v>1535</v>
      </c>
      <c r="K26" s="533">
        <v>222803.21000000002</v>
      </c>
      <c r="L26" s="444">
        <f t="shared" si="1"/>
        <v>0.69100000000000006</v>
      </c>
      <c r="M26" s="61">
        <f t="shared" si="0"/>
        <v>153957.01811000003</v>
      </c>
      <c r="N26" s="63" t="s">
        <v>1575</v>
      </c>
      <c r="O26" s="64"/>
      <c r="P26" s="12" t="s">
        <v>1875</v>
      </c>
    </row>
    <row r="27" spans="6:18" outlineLevel="1" x14ac:dyDescent="0.3">
      <c r="G27" s="71" t="s">
        <v>1128</v>
      </c>
      <c r="H27" s="71" t="s">
        <v>1126</v>
      </c>
      <c r="I27" s="144" t="s">
        <v>1090</v>
      </c>
      <c r="J27" s="138" t="s">
        <v>1573</v>
      </c>
      <c r="K27" s="533">
        <v>102.66</v>
      </c>
      <c r="L27" s="444">
        <f t="shared" si="1"/>
        <v>0.69100000000000006</v>
      </c>
      <c r="M27" s="61">
        <f t="shared" si="0"/>
        <v>70.938060000000007</v>
      </c>
      <c r="O27" s="64"/>
      <c r="P27" s="12" t="s">
        <v>1876</v>
      </c>
    </row>
    <row r="28" spans="6:18" outlineLevel="1" x14ac:dyDescent="0.3">
      <c r="G28" s="71" t="s">
        <v>1127</v>
      </c>
      <c r="H28" s="71" t="s">
        <v>1126</v>
      </c>
      <c r="I28" s="144" t="s">
        <v>1090</v>
      </c>
      <c r="J28" s="138" t="s">
        <v>1573</v>
      </c>
      <c r="K28" s="533">
        <v>13.8</v>
      </c>
      <c r="L28" s="444">
        <f t="shared" si="1"/>
        <v>0.69100000000000006</v>
      </c>
      <c r="M28" s="61">
        <f t="shared" si="0"/>
        <v>9.5358000000000018</v>
      </c>
      <c r="O28" s="64"/>
      <c r="P28" s="12" t="s">
        <v>1853</v>
      </c>
    </row>
    <row r="29" spans="6:18" outlineLevel="1" x14ac:dyDescent="0.3">
      <c r="G29" s="71" t="s">
        <v>1125</v>
      </c>
      <c r="H29" s="71" t="s">
        <v>1122</v>
      </c>
      <c r="I29" s="144" t="s">
        <v>1090</v>
      </c>
      <c r="J29" s="138" t="s">
        <v>1574</v>
      </c>
      <c r="K29" s="533">
        <v>10937.88</v>
      </c>
      <c r="L29" s="444">
        <f t="shared" si="1"/>
        <v>0.69100000000000006</v>
      </c>
      <c r="M29" s="61">
        <f t="shared" si="0"/>
        <v>7558.0750800000005</v>
      </c>
      <c r="O29" s="64"/>
      <c r="P29" s="12" t="s">
        <v>1877</v>
      </c>
    </row>
    <row r="30" spans="6:18" outlineLevel="1" x14ac:dyDescent="0.3">
      <c r="G30" s="71" t="s">
        <v>1123</v>
      </c>
      <c r="H30" s="71" t="s">
        <v>1122</v>
      </c>
      <c r="I30" s="144" t="s">
        <v>1090</v>
      </c>
      <c r="J30" s="138" t="s">
        <v>1573</v>
      </c>
      <c r="K30" s="533">
        <v>78.86</v>
      </c>
      <c r="L30" s="444">
        <f t="shared" si="1"/>
        <v>0.69100000000000006</v>
      </c>
      <c r="M30" s="61">
        <f t="shared" si="0"/>
        <v>54.492260000000002</v>
      </c>
      <c r="O30" s="64"/>
      <c r="P30" s="12" t="s">
        <v>1878</v>
      </c>
    </row>
    <row r="31" spans="6:18" outlineLevel="1" x14ac:dyDescent="0.3">
      <c r="G31" s="71" t="s">
        <v>1120</v>
      </c>
      <c r="H31" s="71" t="s">
        <v>1118</v>
      </c>
      <c r="I31" s="144" t="s">
        <v>1090</v>
      </c>
      <c r="J31" s="138" t="s">
        <v>1568</v>
      </c>
      <c r="K31" s="533">
        <v>39.61</v>
      </c>
      <c r="L31" s="444">
        <f t="shared" si="1"/>
        <v>0.69100000000000006</v>
      </c>
      <c r="M31" s="61">
        <f t="shared" si="0"/>
        <v>27.370510000000003</v>
      </c>
      <c r="O31" s="64"/>
      <c r="P31" s="446" t="s">
        <v>1572</v>
      </c>
    </row>
    <row r="32" spans="6:18" outlineLevel="1" x14ac:dyDescent="0.3">
      <c r="G32" s="71" t="s">
        <v>1119</v>
      </c>
      <c r="H32" s="71" t="s">
        <v>1118</v>
      </c>
      <c r="I32" s="144" t="s">
        <v>1090</v>
      </c>
      <c r="J32" s="138" t="s">
        <v>1571</v>
      </c>
      <c r="K32" s="533">
        <v>91299.58</v>
      </c>
      <c r="L32" s="444">
        <f t="shared" si="1"/>
        <v>0.69100000000000006</v>
      </c>
      <c r="M32" s="61">
        <f t="shared" si="0"/>
        <v>63088.009780000008</v>
      </c>
      <c r="O32" s="64"/>
      <c r="P32" s="12" t="s">
        <v>1879</v>
      </c>
    </row>
    <row r="33" spans="6:18" outlineLevel="1" x14ac:dyDescent="0.3">
      <c r="G33" s="71" t="s">
        <v>1116</v>
      </c>
      <c r="H33" s="71" t="s">
        <v>1112</v>
      </c>
      <c r="I33" s="144" t="s">
        <v>1090</v>
      </c>
      <c r="J33" s="138" t="s">
        <v>1568</v>
      </c>
      <c r="K33" s="533">
        <v>818.54</v>
      </c>
      <c r="L33" s="444">
        <f t="shared" si="1"/>
        <v>0.69100000000000006</v>
      </c>
      <c r="M33" s="61">
        <f t="shared" si="0"/>
        <v>565.61113999999998</v>
      </c>
      <c r="O33" s="64"/>
      <c r="P33" s="12" t="s">
        <v>1880</v>
      </c>
    </row>
    <row r="34" spans="6:18" outlineLevel="1" x14ac:dyDescent="0.3">
      <c r="G34" s="71" t="s">
        <v>1115</v>
      </c>
      <c r="H34" s="71" t="s">
        <v>1112</v>
      </c>
      <c r="I34" s="144" t="s">
        <v>1090</v>
      </c>
      <c r="J34" s="138" t="s">
        <v>1570</v>
      </c>
      <c r="K34" s="533">
        <v>862.65</v>
      </c>
      <c r="L34" s="444">
        <f t="shared" si="1"/>
        <v>0.69100000000000006</v>
      </c>
      <c r="M34" s="61">
        <f t="shared" si="0"/>
        <v>596.09115000000008</v>
      </c>
      <c r="O34" s="64"/>
      <c r="P34" s="12" t="s">
        <v>1569</v>
      </c>
    </row>
    <row r="35" spans="6:18" outlineLevel="1" x14ac:dyDescent="0.3">
      <c r="G35" s="71" t="s">
        <v>1113</v>
      </c>
      <c r="H35" s="71" t="s">
        <v>1112</v>
      </c>
      <c r="I35" s="144" t="s">
        <v>1090</v>
      </c>
      <c r="J35" s="138" t="s">
        <v>1568</v>
      </c>
      <c r="K35" s="533">
        <v>57.51</v>
      </c>
      <c r="L35" s="444">
        <f t="shared" si="1"/>
        <v>0.69100000000000006</v>
      </c>
      <c r="M35" s="61">
        <f t="shared" si="0"/>
        <v>39.739409999999999</v>
      </c>
      <c r="N35" s="63" t="s">
        <v>1567</v>
      </c>
      <c r="O35" s="64"/>
      <c r="P35" s="12" t="s">
        <v>1852</v>
      </c>
    </row>
    <row r="36" spans="6:18" outlineLevel="1" x14ac:dyDescent="0.3">
      <c r="F36" s="68" t="s">
        <v>100</v>
      </c>
      <c r="G36" s="68"/>
      <c r="H36" s="68"/>
      <c r="I36" s="68"/>
      <c r="J36" s="68"/>
      <c r="K36" s="68"/>
      <c r="L36" s="68"/>
      <c r="M36" s="68"/>
    </row>
    <row r="37" spans="6:18" outlineLevel="1" x14ac:dyDescent="0.3">
      <c r="G37" s="144" t="s">
        <v>1109</v>
      </c>
      <c r="H37" s="144" t="s">
        <v>1109</v>
      </c>
      <c r="I37" s="144" t="s">
        <v>1091</v>
      </c>
      <c r="J37" s="138" t="s">
        <v>1547</v>
      </c>
      <c r="K37" s="533">
        <v>1123584.1099999996</v>
      </c>
      <c r="L37" s="444">
        <f>(1-$M$10)</f>
        <v>0.6319999999999999</v>
      </c>
      <c r="M37" s="61">
        <f t="shared" ref="M37:M61" si="2">K37*L37</f>
        <v>710105.15751999966</v>
      </c>
      <c r="N37" s="63" t="s">
        <v>1566</v>
      </c>
      <c r="O37" s="64"/>
      <c r="P37" s="12"/>
    </row>
    <row r="38" spans="6:18" outlineLevel="1" x14ac:dyDescent="0.3">
      <c r="G38" s="144" t="s">
        <v>1107</v>
      </c>
      <c r="H38" s="144" t="s">
        <v>1107</v>
      </c>
      <c r="I38" s="144" t="s">
        <v>1091</v>
      </c>
      <c r="J38" s="138" t="s">
        <v>1547</v>
      </c>
      <c r="K38" s="533">
        <v>4141828.96</v>
      </c>
      <c r="L38" s="444">
        <f t="shared" ref="L38:L61" si="3">(1-$M$10)</f>
        <v>0.6319999999999999</v>
      </c>
      <c r="M38" s="61">
        <f t="shared" si="2"/>
        <v>2617635.9027199997</v>
      </c>
      <c r="N38" s="63" t="s">
        <v>1565</v>
      </c>
      <c r="O38" s="64"/>
      <c r="P38" s="12"/>
    </row>
    <row r="39" spans="6:18" outlineLevel="1" x14ac:dyDescent="0.3">
      <c r="G39" s="144" t="s">
        <v>1105</v>
      </c>
      <c r="H39" s="144" t="s">
        <v>1105</v>
      </c>
      <c r="I39" s="144" t="s">
        <v>1091</v>
      </c>
      <c r="J39" s="138" t="s">
        <v>1547</v>
      </c>
      <c r="K39" s="533">
        <v>9570.8000000000029</v>
      </c>
      <c r="L39" s="444">
        <f t="shared" si="3"/>
        <v>0.6319999999999999</v>
      </c>
      <c r="M39" s="61">
        <f t="shared" si="2"/>
        <v>6048.7456000000011</v>
      </c>
      <c r="N39" s="63" t="s">
        <v>1564</v>
      </c>
      <c r="O39" s="64"/>
      <c r="P39" s="12"/>
    </row>
    <row r="40" spans="6:18" outlineLevel="1" x14ac:dyDescent="0.3">
      <c r="G40" s="144" t="s">
        <v>1101</v>
      </c>
      <c r="H40" s="144" t="s">
        <v>1101</v>
      </c>
      <c r="I40" s="144" t="s">
        <v>1091</v>
      </c>
      <c r="J40" s="138" t="s">
        <v>1547</v>
      </c>
      <c r="K40" s="533">
        <v>673956.01000000013</v>
      </c>
      <c r="L40" s="444">
        <f t="shared" si="3"/>
        <v>0.6319999999999999</v>
      </c>
      <c r="M40" s="61">
        <f t="shared" si="2"/>
        <v>425940.19832000002</v>
      </c>
      <c r="N40" s="63" t="s">
        <v>1563</v>
      </c>
      <c r="O40" s="64"/>
      <c r="P40" s="12"/>
    </row>
    <row r="41" spans="6:18" outlineLevel="1" x14ac:dyDescent="0.3">
      <c r="G41" s="144" t="s">
        <v>1096</v>
      </c>
      <c r="H41" s="144" t="s">
        <v>1096</v>
      </c>
      <c r="I41" s="144" t="s">
        <v>1091</v>
      </c>
      <c r="J41" s="138" t="s">
        <v>1547</v>
      </c>
      <c r="K41" s="533">
        <v>237596.93000000005</v>
      </c>
      <c r="L41" s="444">
        <f t="shared" si="3"/>
        <v>0.6319999999999999</v>
      </c>
      <c r="M41" s="61">
        <f t="shared" si="2"/>
        <v>150161.25976000002</v>
      </c>
      <c r="N41" s="63" t="s">
        <v>1562</v>
      </c>
      <c r="O41" s="64"/>
      <c r="P41" s="12"/>
    </row>
    <row r="42" spans="6:18" outlineLevel="1" x14ac:dyDescent="0.3">
      <c r="G42" s="71" t="s">
        <v>1551</v>
      </c>
      <c r="H42" s="144" t="s">
        <v>1551</v>
      </c>
      <c r="I42" s="144" t="s">
        <v>1091</v>
      </c>
      <c r="J42" s="138" t="s">
        <v>1547</v>
      </c>
      <c r="K42" s="533">
        <v>149056.20000000001</v>
      </c>
      <c r="L42" s="444">
        <f t="shared" si="3"/>
        <v>0.6319999999999999</v>
      </c>
      <c r="M42" s="61">
        <f t="shared" si="2"/>
        <v>94203.518399999986</v>
      </c>
      <c r="N42" s="63" t="s">
        <v>1561</v>
      </c>
      <c r="O42" s="64"/>
      <c r="P42" s="12"/>
    </row>
    <row r="43" spans="6:18" outlineLevel="1" x14ac:dyDescent="0.3">
      <c r="G43" s="71" t="s">
        <v>1549</v>
      </c>
      <c r="H43" s="144" t="s">
        <v>1548</v>
      </c>
      <c r="I43" s="144" t="s">
        <v>1091</v>
      </c>
      <c r="J43" s="138" t="s">
        <v>1547</v>
      </c>
      <c r="K43" s="533">
        <v>953029.5909999999</v>
      </c>
      <c r="L43" s="444">
        <f t="shared" si="3"/>
        <v>0.6319999999999999</v>
      </c>
      <c r="M43" s="61">
        <f t="shared" si="2"/>
        <v>602314.70151199983</v>
      </c>
      <c r="N43" s="63" t="s">
        <v>1560</v>
      </c>
      <c r="O43" s="64"/>
      <c r="P43" s="12"/>
    </row>
    <row r="44" spans="6:18" outlineLevel="1" x14ac:dyDescent="0.3">
      <c r="G44" s="144" t="s">
        <v>1559</v>
      </c>
      <c r="H44" s="144" t="s">
        <v>1558</v>
      </c>
      <c r="I44" s="144" t="s">
        <v>1091</v>
      </c>
      <c r="J44" s="138" t="s">
        <v>1547</v>
      </c>
      <c r="K44" s="533">
        <v>224841.06999999998</v>
      </c>
      <c r="L44" s="444">
        <f t="shared" si="3"/>
        <v>0.6319999999999999</v>
      </c>
      <c r="M44" s="61">
        <f t="shared" si="2"/>
        <v>142099.55623999998</v>
      </c>
      <c r="N44" s="63" t="s">
        <v>1557</v>
      </c>
      <c r="O44" s="64"/>
      <c r="P44" s="12"/>
    </row>
    <row r="45" spans="6:18" outlineLevel="1" x14ac:dyDescent="0.3">
      <c r="G45" s="144" t="s">
        <v>1109</v>
      </c>
      <c r="H45" s="144" t="s">
        <v>1109</v>
      </c>
      <c r="I45" s="144" t="s">
        <v>1455</v>
      </c>
      <c r="J45" s="138" t="s">
        <v>1547</v>
      </c>
      <c r="K45" s="533">
        <v>31824.799999999999</v>
      </c>
      <c r="L45" s="444">
        <f t="shared" si="3"/>
        <v>0.6319999999999999</v>
      </c>
      <c r="M45" s="61">
        <f t="shared" si="2"/>
        <v>20113.273599999997</v>
      </c>
      <c r="N45" s="63" t="s">
        <v>1556</v>
      </c>
      <c r="O45" s="64"/>
      <c r="P45" s="12"/>
      <c r="R45" s="150"/>
    </row>
    <row r="46" spans="6:18" outlineLevel="1" x14ac:dyDescent="0.3">
      <c r="G46" s="144" t="s">
        <v>1107</v>
      </c>
      <c r="H46" s="144" t="s">
        <v>1107</v>
      </c>
      <c r="I46" s="144" t="s">
        <v>1455</v>
      </c>
      <c r="J46" s="138" t="s">
        <v>1547</v>
      </c>
      <c r="K46" s="533">
        <v>29192.799999999999</v>
      </c>
      <c r="L46" s="444">
        <f t="shared" si="3"/>
        <v>0.6319999999999999</v>
      </c>
      <c r="M46" s="61">
        <f t="shared" si="2"/>
        <v>18449.849599999998</v>
      </c>
      <c r="N46" s="63" t="s">
        <v>1555</v>
      </c>
      <c r="O46" s="64"/>
      <c r="P46" s="12"/>
      <c r="R46" s="150"/>
    </row>
    <row r="47" spans="6:18" outlineLevel="1" x14ac:dyDescent="0.3">
      <c r="G47" s="144" t="s">
        <v>1105</v>
      </c>
      <c r="H47" s="144" t="s">
        <v>1105</v>
      </c>
      <c r="I47" s="144" t="s">
        <v>1455</v>
      </c>
      <c r="J47" s="138" t="s">
        <v>1547</v>
      </c>
      <c r="K47" s="533">
        <v>19992</v>
      </c>
      <c r="L47" s="444">
        <f t="shared" si="3"/>
        <v>0.6319999999999999</v>
      </c>
      <c r="M47" s="61">
        <f t="shared" si="2"/>
        <v>12634.943999999998</v>
      </c>
      <c r="N47" s="63" t="s">
        <v>1554</v>
      </c>
      <c r="O47" s="64"/>
      <c r="P47" s="12"/>
      <c r="R47" s="150"/>
    </row>
    <row r="48" spans="6:18" outlineLevel="1" x14ac:dyDescent="0.3">
      <c r="G48" s="144" t="s">
        <v>1101</v>
      </c>
      <c r="H48" s="144" t="s">
        <v>1101</v>
      </c>
      <c r="I48" s="144" t="s">
        <v>1455</v>
      </c>
      <c r="J48" s="138" t="s">
        <v>1547</v>
      </c>
      <c r="K48" s="533">
        <v>30245.599999999999</v>
      </c>
      <c r="L48" s="444">
        <f t="shared" si="3"/>
        <v>0.6319999999999999</v>
      </c>
      <c r="M48" s="61">
        <f t="shared" si="2"/>
        <v>19115.219199999996</v>
      </c>
      <c r="N48" s="63" t="s">
        <v>1553</v>
      </c>
      <c r="O48" s="64"/>
      <c r="P48" s="12"/>
      <c r="R48" s="150"/>
    </row>
    <row r="49" spans="6:18" outlineLevel="1" x14ac:dyDescent="0.3">
      <c r="G49" s="144" t="s">
        <v>1096</v>
      </c>
      <c r="H49" s="144" t="s">
        <v>1096</v>
      </c>
      <c r="I49" s="144" t="s">
        <v>1455</v>
      </c>
      <c r="J49" s="138" t="s">
        <v>1547</v>
      </c>
      <c r="K49" s="533">
        <v>27876.799999999999</v>
      </c>
      <c r="L49" s="444">
        <f t="shared" si="3"/>
        <v>0.6319999999999999</v>
      </c>
      <c r="M49" s="61">
        <f t="shared" si="2"/>
        <v>17618.137599999998</v>
      </c>
      <c r="N49" s="63" t="s">
        <v>1552</v>
      </c>
      <c r="O49" s="64"/>
      <c r="P49" s="12"/>
      <c r="R49" s="150"/>
    </row>
    <row r="50" spans="6:18" outlineLevel="1" x14ac:dyDescent="0.3">
      <c r="G50" s="71" t="s">
        <v>1551</v>
      </c>
      <c r="H50" s="144" t="s">
        <v>1551</v>
      </c>
      <c r="I50" s="144" t="s">
        <v>1455</v>
      </c>
      <c r="J50" s="138" t="s">
        <v>1547</v>
      </c>
      <c r="K50" s="533">
        <v>13675.2</v>
      </c>
      <c r="L50" s="444">
        <f t="shared" si="3"/>
        <v>0.6319999999999999</v>
      </c>
      <c r="M50" s="61">
        <f t="shared" si="2"/>
        <v>8642.7263999999996</v>
      </c>
      <c r="N50" s="63" t="s">
        <v>1550</v>
      </c>
      <c r="O50" s="64"/>
      <c r="P50" s="12"/>
    </row>
    <row r="51" spans="6:18" outlineLevel="1" x14ac:dyDescent="0.3">
      <c r="G51" s="71" t="s">
        <v>1549</v>
      </c>
      <c r="H51" s="144" t="s">
        <v>1548</v>
      </c>
      <c r="I51" s="144" t="s">
        <v>1455</v>
      </c>
      <c r="J51" s="138" t="s">
        <v>1547</v>
      </c>
      <c r="K51" s="533">
        <v>18189.920000000002</v>
      </c>
      <c r="L51" s="444">
        <f t="shared" si="3"/>
        <v>0.6319999999999999</v>
      </c>
      <c r="M51" s="61">
        <f t="shared" si="2"/>
        <v>11496.029439999998</v>
      </c>
      <c r="N51" s="63" t="s">
        <v>1546</v>
      </c>
      <c r="O51" s="64"/>
      <c r="P51" s="12"/>
    </row>
    <row r="52" spans="6:18" outlineLevel="1" x14ac:dyDescent="0.3">
      <c r="G52" s="144" t="s">
        <v>1099</v>
      </c>
      <c r="H52" s="144" t="s">
        <v>1109</v>
      </c>
      <c r="I52" s="144" t="s">
        <v>1090</v>
      </c>
      <c r="J52" s="138" t="s">
        <v>1098</v>
      </c>
      <c r="K52" s="533">
        <v>2450.6200000000003</v>
      </c>
      <c r="L52" s="444">
        <f t="shared" si="3"/>
        <v>0.6319999999999999</v>
      </c>
      <c r="M52" s="61">
        <f t="shared" si="2"/>
        <v>1548.7918399999999</v>
      </c>
      <c r="O52" s="64"/>
      <c r="P52" s="12" t="s">
        <v>1881</v>
      </c>
    </row>
    <row r="53" spans="6:18" outlineLevel="1" x14ac:dyDescent="0.3">
      <c r="G53" s="144" t="s">
        <v>1108</v>
      </c>
      <c r="H53" s="144" t="s">
        <v>1109</v>
      </c>
      <c r="I53" s="144" t="s">
        <v>1090</v>
      </c>
      <c r="J53" s="138" t="s">
        <v>1106</v>
      </c>
      <c r="K53" s="533">
        <v>138.62</v>
      </c>
      <c r="L53" s="444">
        <f t="shared" si="3"/>
        <v>0.6319999999999999</v>
      </c>
      <c r="M53" s="61">
        <f t="shared" si="2"/>
        <v>87.607839999999982</v>
      </c>
      <c r="O53" s="64"/>
      <c r="P53" s="12" t="s">
        <v>1849</v>
      </c>
    </row>
    <row r="54" spans="6:18" outlineLevel="1" x14ac:dyDescent="0.3">
      <c r="G54" s="144" t="s">
        <v>1102</v>
      </c>
      <c r="H54" s="144" t="s">
        <v>1109</v>
      </c>
      <c r="I54" s="144" t="s">
        <v>1090</v>
      </c>
      <c r="J54" s="138" t="s">
        <v>1100</v>
      </c>
      <c r="K54" s="533">
        <v>4</v>
      </c>
      <c r="L54" s="444">
        <f t="shared" si="3"/>
        <v>0.6319999999999999</v>
      </c>
      <c r="M54" s="61">
        <f t="shared" si="2"/>
        <v>2.5279999999999996</v>
      </c>
      <c r="O54" s="64"/>
      <c r="P54" s="12" t="s">
        <v>1545</v>
      </c>
    </row>
    <row r="55" spans="6:18" outlineLevel="1" x14ac:dyDescent="0.3">
      <c r="G55" s="144" t="s">
        <v>1099</v>
      </c>
      <c r="H55" s="144" t="s">
        <v>1107</v>
      </c>
      <c r="I55" s="144" t="s">
        <v>1090</v>
      </c>
      <c r="J55" s="138" t="s">
        <v>1098</v>
      </c>
      <c r="K55" s="533">
        <v>4425.264000000001</v>
      </c>
      <c r="L55" s="444">
        <f t="shared" si="3"/>
        <v>0.6319999999999999</v>
      </c>
      <c r="M55" s="61">
        <f t="shared" si="2"/>
        <v>2796.7668480000002</v>
      </c>
      <c r="O55" s="64"/>
      <c r="P55" s="12" t="s">
        <v>1882</v>
      </c>
    </row>
    <row r="56" spans="6:18" outlineLevel="1" x14ac:dyDescent="0.3">
      <c r="G56" s="144" t="s">
        <v>1108</v>
      </c>
      <c r="H56" s="144" t="s">
        <v>1107</v>
      </c>
      <c r="I56" s="144" t="s">
        <v>1090</v>
      </c>
      <c r="J56" s="138" t="s">
        <v>1106</v>
      </c>
      <c r="K56" s="533">
        <v>259.92</v>
      </c>
      <c r="L56" s="444">
        <f t="shared" si="3"/>
        <v>0.6319999999999999</v>
      </c>
      <c r="M56" s="61">
        <f t="shared" si="2"/>
        <v>164.26943999999997</v>
      </c>
      <c r="O56" s="64"/>
      <c r="P56" s="12" t="s">
        <v>1883</v>
      </c>
    </row>
    <row r="57" spans="6:18" outlineLevel="1" x14ac:dyDescent="0.3">
      <c r="G57" s="144" t="s">
        <v>1099</v>
      </c>
      <c r="H57" s="144" t="s">
        <v>1105</v>
      </c>
      <c r="I57" s="144" t="s">
        <v>1090</v>
      </c>
      <c r="J57" s="138" t="s">
        <v>1098</v>
      </c>
      <c r="K57" s="533">
        <v>365.76</v>
      </c>
      <c r="L57" s="444">
        <f t="shared" si="3"/>
        <v>0.6319999999999999</v>
      </c>
      <c r="M57" s="61">
        <f t="shared" si="2"/>
        <v>231.16031999999996</v>
      </c>
      <c r="O57" s="64"/>
      <c r="P57" s="12" t="s">
        <v>1884</v>
      </c>
    </row>
    <row r="58" spans="6:18" outlineLevel="1" x14ac:dyDescent="0.3">
      <c r="G58" s="144" t="s">
        <v>1104</v>
      </c>
      <c r="H58" s="144" t="s">
        <v>1101</v>
      </c>
      <c r="I58" s="144" t="s">
        <v>1090</v>
      </c>
      <c r="J58" s="138" t="s">
        <v>1103</v>
      </c>
      <c r="K58" s="533">
        <v>1234.5400000000002</v>
      </c>
      <c r="L58" s="444">
        <f t="shared" si="3"/>
        <v>0.6319999999999999</v>
      </c>
      <c r="M58" s="61">
        <f t="shared" si="2"/>
        <v>780.22928000000002</v>
      </c>
      <c r="O58" s="64"/>
      <c r="P58" s="12" t="s">
        <v>1885</v>
      </c>
    </row>
    <row r="59" spans="6:18" outlineLevel="1" x14ac:dyDescent="0.3">
      <c r="G59" s="144" t="s">
        <v>1102</v>
      </c>
      <c r="H59" s="144" t="s">
        <v>1101</v>
      </c>
      <c r="I59" s="144" t="s">
        <v>1090</v>
      </c>
      <c r="J59" s="138" t="s">
        <v>1100</v>
      </c>
      <c r="K59" s="533">
        <v>214.7</v>
      </c>
      <c r="L59" s="444">
        <f t="shared" si="3"/>
        <v>0.6319999999999999</v>
      </c>
      <c r="M59" s="61">
        <f t="shared" si="2"/>
        <v>135.69039999999998</v>
      </c>
      <c r="O59" s="64"/>
      <c r="P59" s="12" t="s">
        <v>1850</v>
      </c>
    </row>
    <row r="60" spans="6:18" outlineLevel="1" x14ac:dyDescent="0.3">
      <c r="G60" s="144" t="s">
        <v>1099</v>
      </c>
      <c r="H60" s="144" t="s">
        <v>1096</v>
      </c>
      <c r="I60" s="144" t="s">
        <v>1090</v>
      </c>
      <c r="J60" s="138" t="s">
        <v>1098</v>
      </c>
      <c r="K60" s="533">
        <v>1803.33</v>
      </c>
      <c r="L60" s="444">
        <f t="shared" si="3"/>
        <v>0.6319999999999999</v>
      </c>
      <c r="M60" s="61">
        <f t="shared" si="2"/>
        <v>1139.7045599999997</v>
      </c>
      <c r="O60" s="64"/>
      <c r="P60" s="12" t="s">
        <v>1851</v>
      </c>
    </row>
    <row r="61" spans="6:18" outlineLevel="1" x14ac:dyDescent="0.3">
      <c r="G61" s="144" t="s">
        <v>1097</v>
      </c>
      <c r="H61" s="144" t="s">
        <v>1096</v>
      </c>
      <c r="I61" s="144" t="s">
        <v>1090</v>
      </c>
      <c r="J61" s="138" t="s">
        <v>1095</v>
      </c>
      <c r="K61" s="533">
        <v>12460.5</v>
      </c>
      <c r="L61" s="444">
        <f t="shared" si="3"/>
        <v>0.6319999999999999</v>
      </c>
      <c r="M61" s="61">
        <f t="shared" si="2"/>
        <v>7875.0359999999982</v>
      </c>
      <c r="N61" s="63" t="s">
        <v>1544</v>
      </c>
      <c r="O61" s="64"/>
      <c r="P61" s="12" t="s">
        <v>1851</v>
      </c>
    </row>
    <row r="62" spans="6:18" outlineLevel="1" x14ac:dyDescent="0.3">
      <c r="F62" s="68" t="s">
        <v>102</v>
      </c>
      <c r="G62" s="68"/>
      <c r="H62" s="68"/>
      <c r="I62" s="68"/>
      <c r="J62" s="68"/>
      <c r="K62" s="68"/>
      <c r="L62" s="68"/>
      <c r="M62" s="68"/>
    </row>
    <row r="63" spans="6:18" outlineLevel="1" x14ac:dyDescent="0.3">
      <c r="G63" s="144" t="s">
        <v>1543</v>
      </c>
      <c r="H63" s="144" t="s">
        <v>1268</v>
      </c>
      <c r="I63" s="144" t="s">
        <v>1451</v>
      </c>
      <c r="J63" s="138" t="s">
        <v>1535</v>
      </c>
      <c r="K63" s="31">
        <f>I105*I103</f>
        <v>3030644.9917298006</v>
      </c>
      <c r="L63" s="444">
        <f>(1-($M$9+$M$10)/2)</f>
        <v>0.66149999999999998</v>
      </c>
      <c r="M63" s="61">
        <f t="shared" ref="M63:M70" si="4">K63*L63</f>
        <v>2004771.6620292631</v>
      </c>
      <c r="N63" s="63" t="s">
        <v>1542</v>
      </c>
    </row>
    <row r="64" spans="6:18" outlineLevel="1" x14ac:dyDescent="0.3">
      <c r="G64" s="144" t="s">
        <v>1536</v>
      </c>
      <c r="H64" s="144" t="s">
        <v>1268</v>
      </c>
      <c r="I64" s="144" t="s">
        <v>1091</v>
      </c>
      <c r="J64" s="138" t="s">
        <v>1535</v>
      </c>
      <c r="K64" s="31">
        <f>I107</f>
        <v>1320820.3551168006</v>
      </c>
      <c r="L64" s="444">
        <f t="shared" ref="L64:L74" si="5">(1-($M$9+$M$10)/2)</f>
        <v>0.66149999999999998</v>
      </c>
      <c r="M64" s="61">
        <f t="shared" si="4"/>
        <v>873722.66490976361</v>
      </c>
      <c r="N64" s="63" t="s">
        <v>1541</v>
      </c>
    </row>
    <row r="65" spans="6:17" outlineLevel="1" x14ac:dyDescent="0.3">
      <c r="G65" s="144" t="s">
        <v>1533</v>
      </c>
      <c r="H65" s="144" t="s">
        <v>1268</v>
      </c>
      <c r="I65" s="144" t="s">
        <v>1061</v>
      </c>
      <c r="J65" s="138" t="s">
        <v>1520</v>
      </c>
      <c r="K65" s="31">
        <f>I106*I104*12</f>
        <v>572799.07714878558</v>
      </c>
      <c r="L65" s="444">
        <f t="shared" si="5"/>
        <v>0.66149999999999998</v>
      </c>
      <c r="M65" s="61">
        <f t="shared" si="4"/>
        <v>378906.58953392162</v>
      </c>
      <c r="N65" s="63" t="s">
        <v>1540</v>
      </c>
    </row>
    <row r="66" spans="6:17" outlineLevel="1" x14ac:dyDescent="0.3">
      <c r="G66" s="144" t="s">
        <v>1506</v>
      </c>
      <c r="H66" s="144" t="s">
        <v>1268</v>
      </c>
      <c r="I66" s="144" t="s">
        <v>1061</v>
      </c>
      <c r="J66" s="138" t="s">
        <v>1520</v>
      </c>
      <c r="K66" s="31">
        <f>I108*12</f>
        <v>492349.08518977911</v>
      </c>
      <c r="L66" s="444">
        <f t="shared" si="5"/>
        <v>0.66149999999999998</v>
      </c>
      <c r="M66" s="61">
        <f t="shared" si="4"/>
        <v>325688.91985303885</v>
      </c>
      <c r="N66" s="63" t="s">
        <v>1539</v>
      </c>
    </row>
    <row r="67" spans="6:17" outlineLevel="1" x14ac:dyDescent="0.3">
      <c r="G67" s="144" t="s">
        <v>1538</v>
      </c>
      <c r="H67" s="144" t="s">
        <v>1269</v>
      </c>
      <c r="I67" s="144" t="s">
        <v>1451</v>
      </c>
      <c r="J67" s="138" t="s">
        <v>1535</v>
      </c>
      <c r="K67" s="31">
        <f>J105*J103</f>
        <v>757661.24793245015</v>
      </c>
      <c r="L67" s="444">
        <f t="shared" si="5"/>
        <v>0.66149999999999998</v>
      </c>
      <c r="M67" s="61">
        <f t="shared" si="4"/>
        <v>501192.91550731577</v>
      </c>
      <c r="N67" s="63" t="s">
        <v>1537</v>
      </c>
    </row>
    <row r="68" spans="6:17" outlineLevel="1" x14ac:dyDescent="0.3">
      <c r="G68" s="144" t="s">
        <v>1536</v>
      </c>
      <c r="H68" s="144" t="s">
        <v>1269</v>
      </c>
      <c r="I68" s="144" t="s">
        <v>1091</v>
      </c>
      <c r="J68" s="138" t="s">
        <v>1535</v>
      </c>
      <c r="K68" s="31">
        <f>J107</f>
        <v>330205.08877920016</v>
      </c>
      <c r="L68" s="444">
        <f t="shared" si="5"/>
        <v>0.66149999999999998</v>
      </c>
      <c r="M68" s="61">
        <f t="shared" si="4"/>
        <v>218430.6662274409</v>
      </c>
      <c r="N68" s="63" t="s">
        <v>1534</v>
      </c>
    </row>
    <row r="69" spans="6:17" outlineLevel="1" x14ac:dyDescent="0.3">
      <c r="G69" s="144" t="s">
        <v>1533</v>
      </c>
      <c r="H69" s="144" t="s">
        <v>1269</v>
      </c>
      <c r="I69" s="144" t="s">
        <v>1061</v>
      </c>
      <c r="J69" s="138" t="s">
        <v>1520</v>
      </c>
      <c r="K69" s="31">
        <f>J106*J104*12</f>
        <v>143199.7692871964</v>
      </c>
      <c r="L69" s="444">
        <f t="shared" si="5"/>
        <v>0.66149999999999998</v>
      </c>
      <c r="M69" s="61">
        <f t="shared" si="4"/>
        <v>94726.647383480406</v>
      </c>
      <c r="N69" s="63" t="s">
        <v>1532</v>
      </c>
    </row>
    <row r="70" spans="6:17" outlineLevel="1" x14ac:dyDescent="0.3">
      <c r="G70" s="144" t="s">
        <v>1506</v>
      </c>
      <c r="H70" s="144" t="s">
        <v>1269</v>
      </c>
      <c r="I70" s="144" t="s">
        <v>1061</v>
      </c>
      <c r="J70" s="138" t="s">
        <v>1520</v>
      </c>
      <c r="K70" s="31">
        <f>J108*12</f>
        <v>123087.27129744478</v>
      </c>
      <c r="L70" s="444">
        <f t="shared" si="5"/>
        <v>0.66149999999999998</v>
      </c>
      <c r="M70" s="61">
        <f t="shared" si="4"/>
        <v>81422.229963259713</v>
      </c>
      <c r="N70" s="63" t="s">
        <v>1531</v>
      </c>
    </row>
    <row r="71" spans="6:17" outlineLevel="1" x14ac:dyDescent="0.3">
      <c r="F71" s="68" t="s">
        <v>1530</v>
      </c>
      <c r="G71" s="68"/>
      <c r="H71" s="68"/>
      <c r="I71" s="68"/>
      <c r="J71" s="68"/>
      <c r="K71" s="68"/>
      <c r="L71" s="68"/>
      <c r="M71" s="68"/>
      <c r="N71" s="63"/>
    </row>
    <row r="72" spans="6:17" outlineLevel="1" x14ac:dyDescent="0.3">
      <c r="G72" s="144" t="s">
        <v>1444</v>
      </c>
      <c r="H72" s="144" t="s">
        <v>1527</v>
      </c>
      <c r="I72" s="144" t="s">
        <v>1091</v>
      </c>
      <c r="J72" s="138" t="s">
        <v>87</v>
      </c>
      <c r="K72" s="533">
        <v>66309.287669625002</v>
      </c>
      <c r="L72" s="444">
        <f t="shared" si="5"/>
        <v>0.66149999999999998</v>
      </c>
      <c r="M72" s="442">
        <f>K72*L72</f>
        <v>43863.593793456937</v>
      </c>
      <c r="N72" s="63"/>
    </row>
    <row r="73" spans="6:17" outlineLevel="1" x14ac:dyDescent="0.3">
      <c r="G73" s="144" t="s">
        <v>1443</v>
      </c>
      <c r="H73" s="144" t="s">
        <v>1527</v>
      </c>
      <c r="I73" s="144" t="s">
        <v>1091</v>
      </c>
      <c r="J73" s="138" t="s">
        <v>87</v>
      </c>
      <c r="K73" s="533">
        <v>76350.893330249994</v>
      </c>
      <c r="L73" s="444">
        <f t="shared" si="5"/>
        <v>0.66149999999999998</v>
      </c>
      <c r="M73" s="442">
        <f>K73*L73</f>
        <v>50506.115937960371</v>
      </c>
      <c r="N73" s="63"/>
    </row>
    <row r="74" spans="6:17" outlineLevel="1" x14ac:dyDescent="0.3">
      <c r="G74" s="144" t="s">
        <v>1442</v>
      </c>
      <c r="H74" s="144" t="s">
        <v>1527</v>
      </c>
      <c r="I74" s="144" t="s">
        <v>1091</v>
      </c>
      <c r="J74" s="138" t="s">
        <v>87</v>
      </c>
      <c r="K74" s="533">
        <v>88067.54536387499</v>
      </c>
      <c r="L74" s="444">
        <f t="shared" si="5"/>
        <v>0.66149999999999998</v>
      </c>
      <c r="M74" s="442">
        <f>K74*L74</f>
        <v>58256.681258203302</v>
      </c>
      <c r="N74" s="63"/>
    </row>
    <row r="75" spans="6:17" outlineLevel="1" x14ac:dyDescent="0.3">
      <c r="F75" s="68" t="s">
        <v>1530</v>
      </c>
      <c r="G75" s="68"/>
      <c r="H75" s="68"/>
      <c r="I75" s="68"/>
      <c r="J75" s="68"/>
      <c r="K75" s="68"/>
      <c r="L75" s="68"/>
      <c r="M75" s="68"/>
      <c r="N75" s="63"/>
      <c r="P75"/>
      <c r="Q75"/>
    </row>
    <row r="76" spans="6:17" outlineLevel="1" x14ac:dyDescent="0.3">
      <c r="G76" s="71" t="s">
        <v>1193</v>
      </c>
      <c r="H76" s="71" t="s">
        <v>1183</v>
      </c>
      <c r="I76" s="144" t="s">
        <v>1061</v>
      </c>
      <c r="J76" s="138" t="s">
        <v>1529</v>
      </c>
      <c r="K76" s="533">
        <v>40688.379999999997</v>
      </c>
      <c r="L76" s="444">
        <v>1</v>
      </c>
      <c r="M76" s="442">
        <f t="shared" ref="M76:M87" si="6">K76*L76</f>
        <v>40688.379999999997</v>
      </c>
      <c r="N76" s="63"/>
      <c r="Q76"/>
    </row>
    <row r="77" spans="6:17" outlineLevel="1" x14ac:dyDescent="0.3">
      <c r="G77" s="71" t="s">
        <v>1192</v>
      </c>
      <c r="H77" s="71" t="s">
        <v>1191</v>
      </c>
      <c r="I77" s="144" t="s">
        <v>1061</v>
      </c>
      <c r="J77" s="138" t="s">
        <v>1529</v>
      </c>
      <c r="K77" s="533">
        <v>40688.379999999997</v>
      </c>
      <c r="L77" s="444">
        <v>1</v>
      </c>
      <c r="M77" s="442">
        <f t="shared" si="6"/>
        <v>40688.379999999997</v>
      </c>
      <c r="N77" s="63"/>
      <c r="Q77"/>
    </row>
    <row r="78" spans="6:17" outlineLevel="1" x14ac:dyDescent="0.3">
      <c r="G78" s="71" t="s">
        <v>1188</v>
      </c>
      <c r="H78" s="71" t="s">
        <v>1191</v>
      </c>
      <c r="I78" s="144" t="s">
        <v>1061</v>
      </c>
      <c r="J78" s="138" t="s">
        <v>1529</v>
      </c>
      <c r="K78" s="533">
        <v>40688.379999999997</v>
      </c>
      <c r="L78" s="444">
        <v>1</v>
      </c>
      <c r="M78" s="442">
        <f t="shared" si="6"/>
        <v>40688.379999999997</v>
      </c>
      <c r="N78" s="63"/>
      <c r="Q78"/>
    </row>
    <row r="79" spans="6:17" outlineLevel="1" x14ac:dyDescent="0.3">
      <c r="G79" s="71" t="s">
        <v>1186</v>
      </c>
      <c r="H79" s="71" t="s">
        <v>1183</v>
      </c>
      <c r="I79" s="144" t="s">
        <v>1061</v>
      </c>
      <c r="J79" s="138" t="s">
        <v>1529</v>
      </c>
      <c r="K79" s="533">
        <v>40688.379999999997</v>
      </c>
      <c r="L79" s="444">
        <v>1</v>
      </c>
      <c r="M79" s="442">
        <f t="shared" si="6"/>
        <v>40688.379999999997</v>
      </c>
      <c r="N79" s="63"/>
      <c r="Q79"/>
    </row>
    <row r="80" spans="6:17" outlineLevel="1" x14ac:dyDescent="0.3">
      <c r="G80" s="71" t="s">
        <v>1190</v>
      </c>
      <c r="H80" s="71" t="s">
        <v>1181</v>
      </c>
      <c r="I80" s="144" t="s">
        <v>1061</v>
      </c>
      <c r="J80" s="138" t="s">
        <v>1529</v>
      </c>
      <c r="K80" s="533">
        <v>40688.379999999997</v>
      </c>
      <c r="L80" s="444">
        <v>1</v>
      </c>
      <c r="M80" s="442">
        <f t="shared" si="6"/>
        <v>40688.379999999997</v>
      </c>
      <c r="N80" s="63"/>
      <c r="Q80"/>
    </row>
    <row r="81" spans="6:17" outlineLevel="1" x14ac:dyDescent="0.3">
      <c r="G81" s="71" t="s">
        <v>1189</v>
      </c>
      <c r="H81" s="71" t="s">
        <v>1187</v>
      </c>
      <c r="I81" s="144" t="s">
        <v>1061</v>
      </c>
      <c r="J81" s="138" t="s">
        <v>1529</v>
      </c>
      <c r="K81" s="533">
        <v>40688.379999999997</v>
      </c>
      <c r="L81" s="444">
        <v>1</v>
      </c>
      <c r="M81" s="442">
        <f t="shared" si="6"/>
        <v>40688.379999999997</v>
      </c>
      <c r="N81" s="63"/>
      <c r="Q81"/>
    </row>
    <row r="82" spans="6:17" outlineLevel="1" x14ac:dyDescent="0.3">
      <c r="G82" s="71" t="s">
        <v>1188</v>
      </c>
      <c r="H82" s="71" t="s">
        <v>1187</v>
      </c>
      <c r="I82" s="144" t="s">
        <v>1061</v>
      </c>
      <c r="J82" s="138" t="s">
        <v>1529</v>
      </c>
      <c r="K82" s="533">
        <v>40688.379999999997</v>
      </c>
      <c r="L82" s="444">
        <v>1</v>
      </c>
      <c r="M82" s="442">
        <f t="shared" si="6"/>
        <v>40688.379999999997</v>
      </c>
      <c r="N82" s="63"/>
      <c r="Q82"/>
    </row>
    <row r="83" spans="6:17" outlineLevel="1" x14ac:dyDescent="0.3">
      <c r="G83" s="71" t="s">
        <v>1186</v>
      </c>
      <c r="H83" s="71" t="s">
        <v>1181</v>
      </c>
      <c r="I83" s="144" t="s">
        <v>1061</v>
      </c>
      <c r="J83" s="138" t="s">
        <v>1529</v>
      </c>
      <c r="K83" s="533">
        <v>40688.379999999997</v>
      </c>
      <c r="L83" s="444">
        <v>1</v>
      </c>
      <c r="M83" s="442">
        <f t="shared" si="6"/>
        <v>40688.379999999997</v>
      </c>
      <c r="N83" s="63"/>
      <c r="Q83"/>
    </row>
    <row r="84" spans="6:17" outlineLevel="1" x14ac:dyDescent="0.3">
      <c r="G84" s="71" t="s">
        <v>1185</v>
      </c>
      <c r="H84" s="71" t="s">
        <v>1184</v>
      </c>
      <c r="I84" s="144" t="s">
        <v>1061</v>
      </c>
      <c r="J84" s="138" t="s">
        <v>1529</v>
      </c>
      <c r="K84" s="533">
        <v>40688.379999999997</v>
      </c>
      <c r="L84" s="444">
        <v>1</v>
      </c>
      <c r="M84" s="442">
        <f t="shared" si="6"/>
        <v>40688.379999999997</v>
      </c>
      <c r="N84" s="63"/>
      <c r="O84" s="445"/>
      <c r="Q84"/>
    </row>
    <row r="85" spans="6:17" outlineLevel="1" x14ac:dyDescent="0.3">
      <c r="G85" s="71" t="s">
        <v>1182</v>
      </c>
      <c r="H85" s="71" t="s">
        <v>1183</v>
      </c>
      <c r="I85" s="144" t="s">
        <v>1061</v>
      </c>
      <c r="J85" s="138" t="s">
        <v>1529</v>
      </c>
      <c r="K85" s="533">
        <v>250.68</v>
      </c>
      <c r="L85" s="444">
        <v>1</v>
      </c>
      <c r="M85" s="442">
        <f t="shared" si="6"/>
        <v>250.68</v>
      </c>
      <c r="N85" s="63"/>
      <c r="Q85"/>
    </row>
    <row r="86" spans="6:17" outlineLevel="1" x14ac:dyDescent="0.3">
      <c r="G86" s="71" t="s">
        <v>1182</v>
      </c>
      <c r="H86" s="71" t="s">
        <v>1181</v>
      </c>
      <c r="I86" s="144" t="s">
        <v>1061</v>
      </c>
      <c r="J86" s="138" t="s">
        <v>1529</v>
      </c>
      <c r="K86" s="533">
        <v>250.68</v>
      </c>
      <c r="L86" s="444">
        <v>1</v>
      </c>
      <c r="M86" s="442">
        <f t="shared" si="6"/>
        <v>250.68</v>
      </c>
      <c r="N86" s="63"/>
      <c r="Q86"/>
    </row>
    <row r="87" spans="6:17" outlineLevel="1" x14ac:dyDescent="0.3">
      <c r="G87" s="71" t="s">
        <v>1180</v>
      </c>
      <c r="H87" s="71" t="s">
        <v>1179</v>
      </c>
      <c r="I87" s="144" t="s">
        <v>1061</v>
      </c>
      <c r="J87" s="138" t="s">
        <v>1529</v>
      </c>
      <c r="K87" s="533">
        <v>250.68</v>
      </c>
      <c r="L87" s="444">
        <v>1</v>
      </c>
      <c r="M87" s="442">
        <f t="shared" si="6"/>
        <v>250.68</v>
      </c>
      <c r="N87" s="63"/>
      <c r="Q87"/>
    </row>
    <row r="88" spans="6:17" outlineLevel="1" x14ac:dyDescent="0.3">
      <c r="F88" s="68" t="s">
        <v>1528</v>
      </c>
      <c r="G88" s="68"/>
      <c r="H88" s="68"/>
      <c r="I88" s="68"/>
      <c r="J88" s="68"/>
      <c r="K88" s="68"/>
      <c r="L88" s="68"/>
      <c r="M88" s="68"/>
      <c r="N88" s="63"/>
      <c r="P88"/>
      <c r="Q88"/>
    </row>
    <row r="89" spans="6:17" outlineLevel="1" x14ac:dyDescent="0.3">
      <c r="G89" s="144" t="s">
        <v>1444</v>
      </c>
      <c r="H89" s="144" t="s">
        <v>1527</v>
      </c>
      <c r="I89" s="144" t="s">
        <v>1061</v>
      </c>
      <c r="J89" s="138" t="s">
        <v>1526</v>
      </c>
      <c r="K89" s="533">
        <v>7957.1145203550004</v>
      </c>
      <c r="L89" s="444">
        <v>1</v>
      </c>
      <c r="M89" s="442">
        <f>K89*L89</f>
        <v>7957.1145203550004</v>
      </c>
      <c r="N89" s="63"/>
      <c r="P89"/>
      <c r="Q89"/>
    </row>
    <row r="90" spans="6:17" outlineLevel="1" x14ac:dyDescent="0.3">
      <c r="G90" s="144" t="s">
        <v>1443</v>
      </c>
      <c r="H90" s="144" t="s">
        <v>1527</v>
      </c>
      <c r="I90" s="144" t="s">
        <v>1061</v>
      </c>
      <c r="J90" s="138" t="s">
        <v>1526</v>
      </c>
      <c r="K90" s="533">
        <v>9162.1071996299997</v>
      </c>
      <c r="L90" s="444">
        <v>1</v>
      </c>
      <c r="M90" s="442">
        <f>K90*L90</f>
        <v>9162.1071996299997</v>
      </c>
      <c r="N90" s="63"/>
      <c r="P90"/>
      <c r="Q90"/>
    </row>
    <row r="91" spans="6:17" outlineLevel="1" x14ac:dyDescent="0.3">
      <c r="G91" s="144" t="s">
        <v>1442</v>
      </c>
      <c r="H91" s="144" t="s">
        <v>1527</v>
      </c>
      <c r="I91" s="144" t="s">
        <v>1061</v>
      </c>
      <c r="J91" s="138" t="s">
        <v>1526</v>
      </c>
      <c r="K91" s="533">
        <v>10568.105443664999</v>
      </c>
      <c r="L91" s="444">
        <v>1</v>
      </c>
      <c r="M91" s="442">
        <f>K91*L91</f>
        <v>10568.105443664999</v>
      </c>
      <c r="N91" s="63"/>
    </row>
    <row r="92" spans="6:17" outlineLevel="1" x14ac:dyDescent="0.3">
      <c r="F92" s="68" t="s">
        <v>1525</v>
      </c>
      <c r="G92" s="68"/>
      <c r="H92" s="68"/>
      <c r="I92" s="68"/>
      <c r="J92" s="68"/>
      <c r="K92" s="68"/>
      <c r="L92" s="68"/>
      <c r="M92" s="68"/>
    </row>
    <row r="93" spans="6:17" outlineLevel="1" x14ac:dyDescent="0.3">
      <c r="G93" s="71" t="s">
        <v>1524</v>
      </c>
      <c r="H93" s="144" t="s">
        <v>1268</v>
      </c>
      <c r="I93" s="144" t="s">
        <v>1069</v>
      </c>
      <c r="J93" s="138" t="s">
        <v>1523</v>
      </c>
      <c r="K93" s="533">
        <v>19989.979760233058</v>
      </c>
      <c r="L93" s="444">
        <f t="shared" ref="L93" si="7">(1-($M$9+$M$10)/2)</f>
        <v>0.66149999999999998</v>
      </c>
      <c r="M93" s="61">
        <f>K93*L93</f>
        <v>13223.371611394168</v>
      </c>
      <c r="N93" s="63" t="s">
        <v>1522</v>
      </c>
    </row>
    <row r="94" spans="6:17" ht="14.4" outlineLevel="1" thickBot="1" x14ac:dyDescent="0.35">
      <c r="G94" s="71" t="s">
        <v>1521</v>
      </c>
      <c r="H94" s="144" t="s">
        <v>1268</v>
      </c>
      <c r="I94" s="144" t="s">
        <v>1061</v>
      </c>
      <c r="J94" s="138" t="s">
        <v>1520</v>
      </c>
      <c r="K94" s="533">
        <v>130626.63167690147</v>
      </c>
      <c r="L94" s="444">
        <v>1</v>
      </c>
      <c r="M94" s="61">
        <f>K94*L94</f>
        <v>130626.63167690147</v>
      </c>
      <c r="N94" s="63" t="s">
        <v>1519</v>
      </c>
    </row>
    <row r="95" spans="6:17" outlineLevel="1" x14ac:dyDescent="0.3">
      <c r="G95" s="73"/>
      <c r="H95" s="73"/>
      <c r="I95" s="73"/>
      <c r="J95" s="73"/>
      <c r="K95" s="73"/>
      <c r="L95" s="73"/>
      <c r="M95" s="73"/>
    </row>
    <row r="96" spans="6:17" outlineLevel="1" x14ac:dyDescent="0.3"/>
    <row r="97" spans="3:24" outlineLevel="1" x14ac:dyDescent="0.3"/>
    <row r="98" spans="3:24" outlineLevel="1" x14ac:dyDescent="0.3"/>
    <row r="100" spans="3:24" ht="18" thickBot="1" x14ac:dyDescent="0.35">
      <c r="C100" s="75" t="s">
        <v>1518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3:24" outlineLevel="1" x14ac:dyDescent="0.3"/>
    <row r="102" spans="3:24" outlineLevel="1" x14ac:dyDescent="0.3">
      <c r="I102" s="69" t="s">
        <v>1268</v>
      </c>
      <c r="J102" s="69" t="s">
        <v>1269</v>
      </c>
    </row>
    <row r="103" spans="3:24" ht="14.25" customHeight="1" outlineLevel="1" x14ac:dyDescent="0.3">
      <c r="G103" s="144" t="s">
        <v>1517</v>
      </c>
      <c r="H103" s="138" t="s">
        <v>1516</v>
      </c>
      <c r="I103" s="23">
        <v>1945.2150139472403</v>
      </c>
      <c r="J103" s="23">
        <v>1945.2150139472403</v>
      </c>
      <c r="M103" s="12" t="s">
        <v>1515</v>
      </c>
    </row>
    <row r="104" spans="3:24" ht="14.25" customHeight="1" outlineLevel="1" x14ac:dyDescent="0.3">
      <c r="G104" s="144" t="s">
        <v>1514</v>
      </c>
      <c r="H104" s="138" t="s">
        <v>1513</v>
      </c>
      <c r="I104" s="23">
        <v>19.148450107937041</v>
      </c>
      <c r="J104" s="23">
        <v>19.148450107937041</v>
      </c>
      <c r="M104" s="12"/>
    </row>
    <row r="105" spans="3:24" ht="14.25" customHeight="1" outlineLevel="1" x14ac:dyDescent="0.3">
      <c r="G105" s="144" t="s">
        <v>1512</v>
      </c>
      <c r="H105" s="138" t="s">
        <v>1510</v>
      </c>
      <c r="I105" s="18">
        <v>1558</v>
      </c>
      <c r="J105" s="233">
        <f>I105/4</f>
        <v>389.5</v>
      </c>
      <c r="M105" s="12"/>
    </row>
    <row r="106" spans="3:24" ht="14.25" customHeight="1" outlineLevel="1" x14ac:dyDescent="0.3">
      <c r="G106" s="144" t="s">
        <v>1511</v>
      </c>
      <c r="H106" s="138" t="s">
        <v>1510</v>
      </c>
      <c r="I106" s="26">
        <f>I105*1.6</f>
        <v>2492.8000000000002</v>
      </c>
      <c r="J106" s="26">
        <f>J105*1.6</f>
        <v>623.20000000000005</v>
      </c>
      <c r="M106" s="12"/>
    </row>
    <row r="107" spans="3:24" ht="14.25" customHeight="1" outlineLevel="1" x14ac:dyDescent="0.3">
      <c r="G107" s="144" t="s">
        <v>1509</v>
      </c>
      <c r="H107" s="138" t="s">
        <v>1508</v>
      </c>
      <c r="I107" s="23">
        <v>1320820.3551168006</v>
      </c>
      <c r="J107" s="150">
        <f>I107/4</f>
        <v>330205.08877920016</v>
      </c>
      <c r="M107" s="12" t="s">
        <v>1507</v>
      </c>
    </row>
    <row r="108" spans="3:24" ht="14.25" customHeight="1" outlineLevel="1" x14ac:dyDescent="0.3">
      <c r="G108" s="144" t="s">
        <v>1506</v>
      </c>
      <c r="H108" s="138" t="s">
        <v>1505</v>
      </c>
      <c r="I108" s="23">
        <v>41029.090432481593</v>
      </c>
      <c r="J108" s="150">
        <f>I108/4</f>
        <v>10257.272608120398</v>
      </c>
      <c r="M108" s="12" t="s">
        <v>1504</v>
      </c>
    </row>
    <row r="109" spans="3:24" outlineLevel="1" x14ac:dyDescent="0.3"/>
    <row r="110" spans="3:24" outlineLevel="1" x14ac:dyDescent="0.3"/>
    <row r="112" spans="3:24" ht="18" thickBot="1" x14ac:dyDescent="0.35">
      <c r="C112" s="75" t="s">
        <v>1503</v>
      </c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</row>
    <row r="113" spans="6:14" outlineLevel="1" x14ac:dyDescent="0.3"/>
    <row r="114" spans="6:14" outlineLevel="1" x14ac:dyDescent="0.3">
      <c r="I114" s="69" t="s">
        <v>346</v>
      </c>
      <c r="K114" s="69" t="s">
        <v>347</v>
      </c>
    </row>
    <row r="115" spans="6:14" outlineLevel="1" x14ac:dyDescent="0.3">
      <c r="F115" s="68" t="s">
        <v>1502</v>
      </c>
      <c r="G115" s="68"/>
      <c r="H115" s="68"/>
      <c r="I115" s="68"/>
      <c r="J115" s="68"/>
      <c r="K115" s="68"/>
    </row>
    <row r="116" spans="6:14" outlineLevel="1" x14ac:dyDescent="0.3">
      <c r="G116" s="144" t="s">
        <v>1501</v>
      </c>
      <c r="H116" s="138" t="s">
        <v>1484</v>
      </c>
      <c r="I116" s="23"/>
      <c r="J116" s="138" t="s">
        <v>104</v>
      </c>
      <c r="K116" s="23">
        <v>203280</v>
      </c>
    </row>
    <row r="117" spans="6:14" outlineLevel="1" x14ac:dyDescent="0.3">
      <c r="G117" s="144" t="s">
        <v>1500</v>
      </c>
      <c r="H117" s="138" t="s">
        <v>1484</v>
      </c>
      <c r="I117" s="23"/>
      <c r="J117" s="138" t="s">
        <v>104</v>
      </c>
      <c r="K117" s="23">
        <v>150033</v>
      </c>
    </row>
    <row r="118" spans="6:14" outlineLevel="1" x14ac:dyDescent="0.3">
      <c r="G118" s="144" t="s">
        <v>1499</v>
      </c>
      <c r="H118" s="138" t="s">
        <v>1484</v>
      </c>
      <c r="I118" s="23"/>
      <c r="J118" s="138" t="s">
        <v>104</v>
      </c>
      <c r="K118" s="23">
        <v>87000</v>
      </c>
    </row>
    <row r="119" spans="6:14" outlineLevel="1" x14ac:dyDescent="0.3">
      <c r="G119" s="144" t="s">
        <v>1498</v>
      </c>
      <c r="H119" s="138" t="s">
        <v>1479</v>
      </c>
      <c r="I119" s="443">
        <f>371.4/500</f>
        <v>0.7427999999999999</v>
      </c>
      <c r="J119" s="138" t="s">
        <v>1478</v>
      </c>
      <c r="K119" s="443">
        <f>805/1500</f>
        <v>0.53666666666666663</v>
      </c>
      <c r="L119" s="12" t="s">
        <v>1497</v>
      </c>
    </row>
    <row r="120" spans="6:14" outlineLevel="1" x14ac:dyDescent="0.3">
      <c r="F120" s="68" t="s">
        <v>1496</v>
      </c>
      <c r="G120" s="68"/>
      <c r="H120" s="68"/>
      <c r="I120" s="68"/>
      <c r="J120" s="68"/>
      <c r="K120" s="68"/>
    </row>
    <row r="121" spans="6:14" outlineLevel="1" x14ac:dyDescent="0.3">
      <c r="G121" s="144" t="s">
        <v>1495</v>
      </c>
      <c r="H121" s="138" t="s">
        <v>1479</v>
      </c>
      <c r="I121" s="443">
        <f>26/100</f>
        <v>0.26</v>
      </c>
      <c r="J121" s="138" t="s">
        <v>1478</v>
      </c>
      <c r="K121" s="443">
        <v>0.15575749999999999</v>
      </c>
      <c r="L121" s="12" t="s">
        <v>1489</v>
      </c>
    </row>
    <row r="122" spans="6:14" outlineLevel="1" x14ac:dyDescent="0.3">
      <c r="F122" s="68" t="s">
        <v>1494</v>
      </c>
      <c r="G122" s="68"/>
      <c r="H122" s="68"/>
      <c r="I122" s="68"/>
      <c r="J122" s="68"/>
      <c r="K122" s="68"/>
    </row>
    <row r="123" spans="6:14" outlineLevel="1" x14ac:dyDescent="0.3">
      <c r="G123" s="144" t="s">
        <v>1493</v>
      </c>
      <c r="H123" s="138" t="s">
        <v>1484</v>
      </c>
      <c r="I123" s="23"/>
      <c r="J123" s="138" t="s">
        <v>104</v>
      </c>
      <c r="K123" s="23">
        <v>384000</v>
      </c>
    </row>
    <row r="124" spans="6:14" outlineLevel="1" x14ac:dyDescent="0.3">
      <c r="G124" s="144" t="s">
        <v>1492</v>
      </c>
      <c r="H124" s="138" t="s">
        <v>1484</v>
      </c>
      <c r="I124" s="23"/>
      <c r="J124" s="138" t="s">
        <v>104</v>
      </c>
      <c r="K124" s="23">
        <v>104625</v>
      </c>
    </row>
    <row r="125" spans="6:14" outlineLevel="1" x14ac:dyDescent="0.3">
      <c r="G125" s="144" t="s">
        <v>1491</v>
      </c>
      <c r="H125" s="138" t="s">
        <v>1484</v>
      </c>
      <c r="I125" s="23"/>
      <c r="J125" s="138" t="s">
        <v>104</v>
      </c>
      <c r="K125" s="23">
        <v>200000</v>
      </c>
    </row>
    <row r="126" spans="6:14" ht="14.4" outlineLevel="1" thickBot="1" x14ac:dyDescent="0.35">
      <c r="G126" s="144" t="s">
        <v>1490</v>
      </c>
      <c r="H126" s="138" t="s">
        <v>1479</v>
      </c>
      <c r="I126" s="443">
        <v>0.47625000000000001</v>
      </c>
      <c r="J126" s="138" t="s">
        <v>1478</v>
      </c>
      <c r="K126" s="443">
        <v>0.46399937499999999</v>
      </c>
      <c r="L126" s="12" t="s">
        <v>1489</v>
      </c>
    </row>
    <row r="127" spans="6:14" outlineLevel="1" x14ac:dyDescent="0.3">
      <c r="G127" s="73"/>
      <c r="H127" s="73"/>
      <c r="I127" s="73"/>
      <c r="J127" s="73"/>
      <c r="K127" s="73"/>
    </row>
    <row r="128" spans="6:14" outlineLevel="1" x14ac:dyDescent="0.3">
      <c r="G128" s="144" t="s">
        <v>1440</v>
      </c>
      <c r="H128" s="138" t="s">
        <v>1484</v>
      </c>
      <c r="I128" s="61">
        <f>SUM(I116:I118)</f>
        <v>0</v>
      </c>
      <c r="J128" s="138" t="s">
        <v>104</v>
      </c>
      <c r="K128" s="61">
        <f>SUM(K116:K118)</f>
        <v>440313</v>
      </c>
      <c r="M128" s="63" t="s">
        <v>1488</v>
      </c>
      <c r="N128" s="63" t="s">
        <v>1487</v>
      </c>
    </row>
    <row r="129" spans="3:24" outlineLevel="1" x14ac:dyDescent="0.3">
      <c r="G129" s="144" t="s">
        <v>1439</v>
      </c>
      <c r="H129" s="138" t="s">
        <v>1479</v>
      </c>
      <c r="I129" s="245">
        <f>I119</f>
        <v>0.7427999999999999</v>
      </c>
      <c r="J129" s="138" t="s">
        <v>1478</v>
      </c>
      <c r="K129" s="245">
        <f>K119</f>
        <v>0.53666666666666663</v>
      </c>
      <c r="M129" s="63" t="s">
        <v>1486</v>
      </c>
      <c r="N129" s="63" t="s">
        <v>1485</v>
      </c>
    </row>
    <row r="130" spans="3:24" outlineLevel="1" x14ac:dyDescent="0.3">
      <c r="G130" s="144" t="s">
        <v>1438</v>
      </c>
      <c r="H130" s="138" t="s">
        <v>1484</v>
      </c>
      <c r="I130" s="61">
        <f>SUM(I123:I125)</f>
        <v>0</v>
      </c>
      <c r="J130" s="138" t="s">
        <v>104</v>
      </c>
      <c r="K130" s="61">
        <f>SUM(K123:K125)</f>
        <v>688625</v>
      </c>
      <c r="M130" s="63" t="s">
        <v>1483</v>
      </c>
      <c r="N130" s="63" t="s">
        <v>1482</v>
      </c>
    </row>
    <row r="131" spans="3:24" outlineLevel="1" x14ac:dyDescent="0.3">
      <c r="G131" s="144" t="s">
        <v>1437</v>
      </c>
      <c r="H131" s="138" t="s">
        <v>1479</v>
      </c>
      <c r="I131" s="245">
        <f>I121</f>
        <v>0.26</v>
      </c>
      <c r="J131" s="138" t="s">
        <v>1478</v>
      </c>
      <c r="K131" s="245">
        <f>K121</f>
        <v>0.15575749999999999</v>
      </c>
      <c r="M131" s="63" t="s">
        <v>1481</v>
      </c>
      <c r="N131" s="63" t="s">
        <v>1480</v>
      </c>
    </row>
    <row r="132" spans="3:24" outlineLevel="1" x14ac:dyDescent="0.3">
      <c r="G132" s="144" t="s">
        <v>1436</v>
      </c>
      <c r="H132" s="138" t="s">
        <v>1479</v>
      </c>
      <c r="I132" s="245">
        <f>I126</f>
        <v>0.47625000000000001</v>
      </c>
      <c r="J132" s="138" t="s">
        <v>1478</v>
      </c>
      <c r="K132" s="245">
        <f>K126</f>
        <v>0.46399937499999999</v>
      </c>
      <c r="M132" s="63" t="s">
        <v>1477</v>
      </c>
      <c r="N132" s="63" t="s">
        <v>1476</v>
      </c>
    </row>
    <row r="133" spans="3:24" outlineLevel="1" x14ac:dyDescent="0.3">
      <c r="M133" s="63"/>
      <c r="N133" s="63"/>
    </row>
    <row r="134" spans="3:24" outlineLevel="1" x14ac:dyDescent="0.3">
      <c r="G134" s="144" t="s">
        <v>1475</v>
      </c>
      <c r="H134" s="138" t="s">
        <v>401</v>
      </c>
      <c r="I134" s="5">
        <v>500000</v>
      </c>
      <c r="J134" s="138" t="s">
        <v>401</v>
      </c>
      <c r="K134" s="5">
        <v>1500000</v>
      </c>
      <c r="M134" s="63" t="s">
        <v>1474</v>
      </c>
      <c r="N134" s="63" t="s">
        <v>1473</v>
      </c>
    </row>
    <row r="135" spans="3:24" outlineLevel="1" x14ac:dyDescent="0.3">
      <c r="G135" s="144" t="s">
        <v>1472</v>
      </c>
      <c r="H135" s="138" t="s">
        <v>401</v>
      </c>
      <c r="I135" s="5">
        <v>100000</v>
      </c>
      <c r="J135" s="138" t="s">
        <v>401</v>
      </c>
      <c r="K135" s="5">
        <v>100000</v>
      </c>
      <c r="M135" s="63" t="s">
        <v>1471</v>
      </c>
      <c r="N135" s="63" t="s">
        <v>1470</v>
      </c>
    </row>
    <row r="136" spans="3:24" outlineLevel="1" x14ac:dyDescent="0.3">
      <c r="G136" s="144" t="s">
        <v>1469</v>
      </c>
      <c r="H136" s="138" t="s">
        <v>401</v>
      </c>
      <c r="I136" s="5">
        <v>100000</v>
      </c>
      <c r="J136" s="138" t="s">
        <v>401</v>
      </c>
      <c r="K136" s="5">
        <v>100000</v>
      </c>
      <c r="M136" s="63" t="s">
        <v>1468</v>
      </c>
      <c r="N136" s="63" t="s">
        <v>1467</v>
      </c>
    </row>
    <row r="137" spans="3:24" outlineLevel="1" x14ac:dyDescent="0.3"/>
    <row r="138" spans="3:24" outlineLevel="1" x14ac:dyDescent="0.3"/>
    <row r="139" spans="3:24" outlineLevel="1" x14ac:dyDescent="0.3"/>
    <row r="140" spans="3:24" outlineLevel="1" x14ac:dyDescent="0.3"/>
    <row r="142" spans="3:24" ht="18" thickBot="1" x14ac:dyDescent="0.35">
      <c r="C142" s="75" t="s">
        <v>1466</v>
      </c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</row>
    <row r="143" spans="3:24" outlineLevel="1" x14ac:dyDescent="0.3"/>
    <row r="144" spans="3:24" outlineLevel="1" x14ac:dyDescent="0.3"/>
    <row r="145" spans="5:10" outlineLevel="1" x14ac:dyDescent="0.3">
      <c r="F145" s="69" t="s">
        <v>76</v>
      </c>
      <c r="G145" s="69" t="s">
        <v>1465</v>
      </c>
      <c r="H145" s="69" t="s">
        <v>922</v>
      </c>
      <c r="J145" s="69" t="s">
        <v>23</v>
      </c>
    </row>
    <row r="146" spans="5:10" outlineLevel="1" x14ac:dyDescent="0.3">
      <c r="E146" s="68" t="s">
        <v>1464</v>
      </c>
      <c r="F146" s="68"/>
      <c r="G146" s="68"/>
      <c r="H146" s="68"/>
      <c r="I146" s="68"/>
      <c r="J146" s="68"/>
    </row>
    <row r="147" spans="5:10" outlineLevel="1" x14ac:dyDescent="0.3">
      <c r="F147" s="70">
        <v>1</v>
      </c>
      <c r="G147" s="144" t="s">
        <v>1142</v>
      </c>
      <c r="H147" s="144" t="s">
        <v>1458</v>
      </c>
      <c r="I147" s="138" t="s">
        <v>87</v>
      </c>
      <c r="J147" s="442">
        <f>(ranct.mgw.hd+core.cs.ct.mgw.se)*Diseño.Core!J392</f>
        <v>2250586.9886558163</v>
      </c>
    </row>
    <row r="148" spans="5:10" outlineLevel="1" x14ac:dyDescent="0.3">
      <c r="F148" s="70">
        <v>2</v>
      </c>
      <c r="G148" s="144" t="s">
        <v>1462</v>
      </c>
      <c r="H148" s="144" t="s">
        <v>1458</v>
      </c>
      <c r="I148" s="138" t="s">
        <v>87</v>
      </c>
      <c r="J148" s="442">
        <f>(ranct.mscs.hd+core.cs.ct.mscs.se)*Diseño.Core!J393</f>
        <v>2437896.2096508592</v>
      </c>
    </row>
    <row r="149" spans="5:10" outlineLevel="1" x14ac:dyDescent="0.3">
      <c r="F149" s="70">
        <v>3</v>
      </c>
      <c r="G149" s="144" t="s">
        <v>1118</v>
      </c>
      <c r="H149" s="144" t="s">
        <v>1458</v>
      </c>
      <c r="I149" s="138" t="s">
        <v>87</v>
      </c>
      <c r="J149" s="442">
        <f>(ranct.sg.hd+core.cs.ct.sg.se)*Diseño.Core!J394</f>
        <v>908774.23328000016</v>
      </c>
    </row>
    <row r="150" spans="5:10" outlineLevel="1" x14ac:dyDescent="0.3">
      <c r="F150" s="70">
        <v>4</v>
      </c>
      <c r="G150" s="144" t="s">
        <v>1221</v>
      </c>
      <c r="H150" s="144" t="s">
        <v>1458</v>
      </c>
      <c r="I150" s="138" t="s">
        <v>87</v>
      </c>
      <c r="J150" s="442">
        <f>(ranct.hlr.hd+core.cs.ct..hlr.se)*Diseño.Core!J395</f>
        <v>634248.75596800016</v>
      </c>
    </row>
    <row r="151" spans="5:10" outlineLevel="1" x14ac:dyDescent="0.3">
      <c r="E151" s="68" t="s">
        <v>1463</v>
      </c>
      <c r="F151" s="68"/>
      <c r="G151" s="68"/>
      <c r="H151" s="68"/>
      <c r="I151" s="68"/>
      <c r="J151" s="68"/>
    </row>
    <row r="152" spans="5:10" outlineLevel="1" x14ac:dyDescent="0.3">
      <c r="F152" s="70">
        <v>1</v>
      </c>
      <c r="G152" s="71" t="s">
        <v>1126</v>
      </c>
      <c r="H152" s="144" t="s">
        <v>1090</v>
      </c>
      <c r="I152" s="138" t="s">
        <v>87</v>
      </c>
      <c r="J152" s="52">
        <f>Diseño.Core!J413*Costos.Core!M27</f>
        <v>145706.6105296443</v>
      </c>
    </row>
    <row r="153" spans="5:10" outlineLevel="1" x14ac:dyDescent="0.3">
      <c r="F153" s="70">
        <v>2</v>
      </c>
      <c r="G153" s="71" t="s">
        <v>1126</v>
      </c>
      <c r="H153" s="144" t="s">
        <v>1090</v>
      </c>
      <c r="I153" s="138" t="s">
        <v>87</v>
      </c>
      <c r="J153" s="52">
        <f>Diseño.Core!J414*Costos.Core!M28</f>
        <v>12241.569411827217</v>
      </c>
    </row>
    <row r="154" spans="5:10" outlineLevel="1" x14ac:dyDescent="0.3">
      <c r="F154" s="70">
        <v>3</v>
      </c>
      <c r="G154" s="71" t="s">
        <v>1122</v>
      </c>
      <c r="H154" s="144" t="s">
        <v>1090</v>
      </c>
      <c r="I154" s="138" t="s">
        <v>87</v>
      </c>
      <c r="J154" s="52">
        <f>Diseño.Core!J415*Costos.Core!M29</f>
        <v>60464.600640000004</v>
      </c>
    </row>
    <row r="155" spans="5:10" outlineLevel="1" x14ac:dyDescent="0.3">
      <c r="F155" s="70">
        <v>4</v>
      </c>
      <c r="G155" s="71" t="s">
        <v>1122</v>
      </c>
      <c r="H155" s="144" t="s">
        <v>1090</v>
      </c>
      <c r="I155" s="138" t="s">
        <v>87</v>
      </c>
      <c r="J155" s="52">
        <f>Diseño.Core!J416*Costos.Core!M30</f>
        <v>111926.97551497904</v>
      </c>
    </row>
    <row r="156" spans="5:10" outlineLevel="1" x14ac:dyDescent="0.3">
      <c r="F156" s="70">
        <v>5</v>
      </c>
      <c r="G156" s="71" t="s">
        <v>1118</v>
      </c>
      <c r="H156" s="144" t="s">
        <v>1090</v>
      </c>
      <c r="I156" s="138" t="s">
        <v>87</v>
      </c>
      <c r="J156" s="52">
        <f>Diseño.Core!J417*Costos.Core!M31</f>
        <v>711.63326000000006</v>
      </c>
    </row>
    <row r="157" spans="5:10" outlineLevel="1" x14ac:dyDescent="0.3">
      <c r="F157" s="70">
        <v>6</v>
      </c>
      <c r="G157" s="71" t="s">
        <v>1118</v>
      </c>
      <c r="H157" s="144" t="s">
        <v>1090</v>
      </c>
      <c r="I157" s="138" t="s">
        <v>87</v>
      </c>
      <c r="J157" s="52">
        <f>Diseño.Core!J418*Costos.Core!M32</f>
        <v>504704.07824000006</v>
      </c>
    </row>
    <row r="158" spans="5:10" outlineLevel="1" x14ac:dyDescent="0.3">
      <c r="F158" s="70">
        <v>7</v>
      </c>
      <c r="G158" s="144" t="s">
        <v>1221</v>
      </c>
      <c r="H158" s="144" t="s">
        <v>1090</v>
      </c>
      <c r="I158" s="138" t="s">
        <v>87</v>
      </c>
      <c r="J158" s="52">
        <f>Diseño.Core!J419*Costos.Core!M33</f>
        <v>14705.889639999999</v>
      </c>
    </row>
    <row r="159" spans="5:10" outlineLevel="1" x14ac:dyDescent="0.3">
      <c r="F159" s="70">
        <v>8</v>
      </c>
      <c r="G159" s="144" t="s">
        <v>1221</v>
      </c>
      <c r="H159" s="144" t="s">
        <v>1090</v>
      </c>
      <c r="I159" s="138" t="s">
        <v>87</v>
      </c>
      <c r="J159" s="52">
        <f>Diseño.Core!J420*Costos.Core!M34</f>
        <v>1099.3335914729728</v>
      </c>
    </row>
    <row r="160" spans="5:10" outlineLevel="1" x14ac:dyDescent="0.3">
      <c r="F160" s="70">
        <v>9</v>
      </c>
      <c r="G160" s="144" t="s">
        <v>1221</v>
      </c>
      <c r="H160" s="144" t="s">
        <v>1090</v>
      </c>
      <c r="I160" s="138" t="s">
        <v>87</v>
      </c>
      <c r="J160" s="52">
        <f>Diseño.Core!J421*Costos.Core!M35</f>
        <v>645.76541250000002</v>
      </c>
    </row>
    <row r="161" spans="5:11" outlineLevel="1" x14ac:dyDescent="0.3">
      <c r="E161" s="68" t="s">
        <v>1463</v>
      </c>
      <c r="F161" s="68"/>
      <c r="G161" s="68"/>
      <c r="H161" s="68"/>
      <c r="I161" s="68"/>
      <c r="J161" s="68"/>
    </row>
    <row r="162" spans="5:11" outlineLevel="1" x14ac:dyDescent="0.3">
      <c r="F162" s="70">
        <v>1</v>
      </c>
      <c r="G162" s="144" t="s">
        <v>1142</v>
      </c>
      <c r="H162" s="144" t="s">
        <v>1090</v>
      </c>
      <c r="I162" s="138" t="s">
        <v>87</v>
      </c>
      <c r="J162" s="442">
        <f>J154+J155</f>
        <v>172391.57615497906</v>
      </c>
    </row>
    <row r="163" spans="5:11" outlineLevel="1" x14ac:dyDescent="0.3">
      <c r="F163" s="70">
        <v>2</v>
      </c>
      <c r="G163" s="144" t="s">
        <v>1462</v>
      </c>
      <c r="H163" s="144" t="s">
        <v>1090</v>
      </c>
      <c r="I163" s="138" t="s">
        <v>87</v>
      </c>
      <c r="J163" s="442">
        <f>J152+J153</f>
        <v>157948.17994147152</v>
      </c>
    </row>
    <row r="164" spans="5:11" outlineLevel="1" x14ac:dyDescent="0.3">
      <c r="F164" s="70">
        <v>3</v>
      </c>
      <c r="G164" s="144" t="s">
        <v>1118</v>
      </c>
      <c r="H164" s="144" t="s">
        <v>1090</v>
      </c>
      <c r="I164" s="138" t="s">
        <v>87</v>
      </c>
      <c r="J164" s="442">
        <f>J156+J157</f>
        <v>505415.71150000003</v>
      </c>
    </row>
    <row r="165" spans="5:11" outlineLevel="1" x14ac:dyDescent="0.3">
      <c r="F165" s="70">
        <v>4</v>
      </c>
      <c r="G165" s="144" t="s">
        <v>1221</v>
      </c>
      <c r="H165" s="144" t="s">
        <v>1090</v>
      </c>
      <c r="I165" s="138" t="s">
        <v>87</v>
      </c>
      <c r="J165" s="442">
        <f>J158+J159+J160</f>
        <v>16450.988643972971</v>
      </c>
    </row>
    <row r="166" spans="5:11" outlineLevel="1" x14ac:dyDescent="0.3">
      <c r="E166" s="68" t="s">
        <v>1461</v>
      </c>
      <c r="F166" s="68"/>
      <c r="G166" s="68"/>
      <c r="H166" s="68"/>
      <c r="I166" s="68"/>
      <c r="J166" s="68"/>
    </row>
    <row r="167" spans="5:11" outlineLevel="1" x14ac:dyDescent="0.3">
      <c r="F167" s="70">
        <v>1</v>
      </c>
      <c r="G167" s="144" t="s">
        <v>1109</v>
      </c>
      <c r="H167" s="144" t="s">
        <v>1458</v>
      </c>
      <c r="I167" s="138" t="s">
        <v>87</v>
      </c>
      <c r="J167" s="442">
        <f>(core.ps.hd.sgsn+core.ps.se.sgsn)*Diseño.Core!J397</f>
        <v>5841747.4489599969</v>
      </c>
    </row>
    <row r="168" spans="5:11" outlineLevel="1" x14ac:dyDescent="0.3">
      <c r="F168" s="70">
        <v>2</v>
      </c>
      <c r="G168" s="144" t="s">
        <v>1107</v>
      </c>
      <c r="H168" s="144" t="s">
        <v>1458</v>
      </c>
      <c r="I168" s="138" t="s">
        <v>87</v>
      </c>
      <c r="J168" s="442">
        <f>(core.ps.hd.ggsn+core.ps.se.ggsn)*Diseño.Core!J398+(core.ps.hd.dns+core.ps.se.dns+core.ps.hd.fw+core.ps.se.fw)*Diseño.Core!J404</f>
        <v>29688569.727583993</v>
      </c>
    </row>
    <row r="169" spans="5:11" outlineLevel="1" x14ac:dyDescent="0.3">
      <c r="F169" s="70">
        <v>3</v>
      </c>
      <c r="G169" s="144" t="s">
        <v>1105</v>
      </c>
      <c r="H169" s="144" t="s">
        <v>1458</v>
      </c>
      <c r="I169" s="138" t="s">
        <v>87</v>
      </c>
      <c r="J169" s="442">
        <f>(core.ps.hd.cg+core.ps.se.cg)*Diseño.Core!J399</f>
        <v>149469.51679999998</v>
      </c>
    </row>
    <row r="170" spans="5:11" outlineLevel="1" x14ac:dyDescent="0.3">
      <c r="F170" s="70">
        <v>4</v>
      </c>
      <c r="G170" s="144" t="s">
        <v>1139</v>
      </c>
      <c r="H170" s="144" t="s">
        <v>1458</v>
      </c>
      <c r="I170" s="138" t="s">
        <v>87</v>
      </c>
      <c r="J170" s="442">
        <f>(core.ps.hd.pcrf+core.ps.se.pcrf)*Diseño.Core!J400</f>
        <v>3560443.3401600001</v>
      </c>
    </row>
    <row r="171" spans="5:11" outlineLevel="1" x14ac:dyDescent="0.3">
      <c r="F171" s="70">
        <v>5</v>
      </c>
      <c r="G171" s="71" t="s">
        <v>1138</v>
      </c>
      <c r="H171" s="144" t="s">
        <v>1458</v>
      </c>
      <c r="I171" s="138" t="s">
        <v>87</v>
      </c>
      <c r="J171" s="442"/>
      <c r="K171" s="233" t="s">
        <v>1460</v>
      </c>
    </row>
    <row r="172" spans="5:11" outlineLevel="1" x14ac:dyDescent="0.3">
      <c r="F172" s="70">
        <v>6</v>
      </c>
      <c r="G172" s="71" t="s">
        <v>1137</v>
      </c>
      <c r="H172" s="144" t="s">
        <v>1458</v>
      </c>
      <c r="I172" s="138" t="s">
        <v>87</v>
      </c>
      <c r="J172" s="442"/>
      <c r="K172" s="233" t="s">
        <v>1460</v>
      </c>
    </row>
    <row r="173" spans="5:11" outlineLevel="1" x14ac:dyDescent="0.3">
      <c r="F173" s="70">
        <v>7</v>
      </c>
      <c r="G173" s="71" t="s">
        <v>1136</v>
      </c>
      <c r="H173" s="144" t="s">
        <v>1458</v>
      </c>
      <c r="I173" s="138" t="s">
        <v>87</v>
      </c>
      <c r="J173" s="442"/>
      <c r="K173" s="233" t="s">
        <v>1460</v>
      </c>
    </row>
    <row r="174" spans="5:11" outlineLevel="1" x14ac:dyDescent="0.3">
      <c r="E174" s="68" t="s">
        <v>1110</v>
      </c>
      <c r="F174" s="68"/>
      <c r="G174" s="68"/>
      <c r="H174" s="68"/>
      <c r="I174" s="68"/>
      <c r="J174" s="68"/>
    </row>
    <row r="175" spans="5:11" outlineLevel="1" x14ac:dyDescent="0.3">
      <c r="F175" s="70">
        <v>1</v>
      </c>
      <c r="G175" s="71" t="s">
        <v>1109</v>
      </c>
      <c r="H175" s="144" t="s">
        <v>1090</v>
      </c>
      <c r="I175" s="138" t="s">
        <v>87</v>
      </c>
      <c r="J175" s="442">
        <f>Diseño.Core!J423*INDEX(core.ps.ct.lic,$F175)</f>
        <v>1566243.2161830496</v>
      </c>
    </row>
    <row r="176" spans="5:11" outlineLevel="1" x14ac:dyDescent="0.3">
      <c r="F176" s="70">
        <v>2</v>
      </c>
      <c r="G176" s="71" t="s">
        <v>1109</v>
      </c>
      <c r="H176" s="144" t="s">
        <v>1090</v>
      </c>
      <c r="I176" s="138" t="s">
        <v>87</v>
      </c>
      <c r="J176" s="442">
        <f>Diseño.Core!J424*INDEX(core.ps.ct.lic,$F176)</f>
        <v>294286.60333525884</v>
      </c>
    </row>
    <row r="177" spans="5:11" outlineLevel="1" x14ac:dyDescent="0.3">
      <c r="F177" s="70">
        <v>3</v>
      </c>
      <c r="G177" s="71" t="s">
        <v>1109</v>
      </c>
      <c r="H177" s="144" t="s">
        <v>1090</v>
      </c>
      <c r="I177" s="138" t="s">
        <v>87</v>
      </c>
      <c r="J177" s="442">
        <f>Diseño.Core!J425*INDEX(core.ps.ct.lic,$F177)</f>
        <v>52.582399999999993</v>
      </c>
    </row>
    <row r="178" spans="5:11" outlineLevel="1" x14ac:dyDescent="0.3">
      <c r="F178" s="70">
        <v>4</v>
      </c>
      <c r="G178" s="71" t="s">
        <v>1107</v>
      </c>
      <c r="H178" s="144" t="s">
        <v>1090</v>
      </c>
      <c r="I178" s="138" t="s">
        <v>87</v>
      </c>
      <c r="J178" s="442">
        <f>Diseño.Core!J426*INDEX(core.ps.ct.lic,$F178)</f>
        <v>2828280.075988553</v>
      </c>
    </row>
    <row r="179" spans="5:11" outlineLevel="1" x14ac:dyDescent="0.3">
      <c r="F179" s="70">
        <v>5</v>
      </c>
      <c r="G179" s="71" t="s">
        <v>1107</v>
      </c>
      <c r="H179" s="144" t="s">
        <v>1090</v>
      </c>
      <c r="I179" s="138" t="s">
        <v>87</v>
      </c>
      <c r="J179" s="442">
        <f>Diseño.Core!J427*INDEX(core.ps.ct.lic,$F179)</f>
        <v>551803.3035557674</v>
      </c>
    </row>
    <row r="180" spans="5:11" outlineLevel="1" x14ac:dyDescent="0.3">
      <c r="F180" s="70">
        <v>6</v>
      </c>
      <c r="G180" s="71" t="s">
        <v>1105</v>
      </c>
      <c r="H180" s="144" t="s">
        <v>1090</v>
      </c>
      <c r="I180" s="138" t="s">
        <v>87</v>
      </c>
      <c r="J180" s="442">
        <f>Diseño.Core!J428*INDEX(core.ps.ct.lic,$F180)</f>
        <v>233764.97325212078</v>
      </c>
    </row>
    <row r="181" spans="5:11" outlineLevel="1" x14ac:dyDescent="0.3">
      <c r="F181" s="70">
        <v>7</v>
      </c>
      <c r="G181" s="71" t="s">
        <v>1101</v>
      </c>
      <c r="H181" s="144" t="s">
        <v>1090</v>
      </c>
      <c r="I181" s="138" t="s">
        <v>87</v>
      </c>
      <c r="J181" s="442">
        <f>Diseño.Core!J429*INDEX(core.ps.ct.lic,$F181)</f>
        <v>33248.777964068839</v>
      </c>
    </row>
    <row r="182" spans="5:11" outlineLevel="1" x14ac:dyDescent="0.3">
      <c r="F182" s="70">
        <v>8</v>
      </c>
      <c r="G182" s="71" t="s">
        <v>1101</v>
      </c>
      <c r="H182" s="144" t="s">
        <v>1090</v>
      </c>
      <c r="I182" s="138" t="s">
        <v>87</v>
      </c>
      <c r="J182" s="442">
        <f>Diseño.Core!J430*INDEX(core.ps.ct.lic,$F182)</f>
        <v>2822.3603199999998</v>
      </c>
    </row>
    <row r="183" spans="5:11" outlineLevel="1" x14ac:dyDescent="0.3">
      <c r="E183" s="68" t="s">
        <v>1459</v>
      </c>
      <c r="F183" s="68"/>
      <c r="G183" s="68"/>
      <c r="H183" s="68"/>
      <c r="I183" s="68"/>
      <c r="J183" s="68"/>
    </row>
    <row r="184" spans="5:11" outlineLevel="1" x14ac:dyDescent="0.3">
      <c r="F184" s="70">
        <v>1</v>
      </c>
      <c r="G184" s="144" t="s">
        <v>1109</v>
      </c>
      <c r="H184" s="144" t="s">
        <v>1458</v>
      </c>
      <c r="I184" s="138" t="s">
        <v>87</v>
      </c>
      <c r="J184" s="442">
        <f>J175+J176+J177</f>
        <v>1860582.4019183083</v>
      </c>
    </row>
    <row r="185" spans="5:11" outlineLevel="1" x14ac:dyDescent="0.3">
      <c r="F185" s="70">
        <v>2</v>
      </c>
      <c r="G185" s="144" t="s">
        <v>1107</v>
      </c>
      <c r="H185" s="144" t="s">
        <v>1458</v>
      </c>
      <c r="I185" s="138" t="s">
        <v>87</v>
      </c>
      <c r="J185" s="442">
        <f>J178+J179</f>
        <v>3380083.3795443205</v>
      </c>
    </row>
    <row r="186" spans="5:11" outlineLevel="1" x14ac:dyDescent="0.3">
      <c r="F186" s="70">
        <v>3</v>
      </c>
      <c r="G186" s="144" t="s">
        <v>1105</v>
      </c>
      <c r="H186" s="144" t="s">
        <v>1458</v>
      </c>
      <c r="I186" s="138" t="s">
        <v>87</v>
      </c>
      <c r="J186" s="442">
        <f>J180</f>
        <v>233764.97325212078</v>
      </c>
    </row>
    <row r="187" spans="5:11" outlineLevel="1" x14ac:dyDescent="0.3">
      <c r="F187" s="70">
        <v>4</v>
      </c>
      <c r="G187" s="144" t="s">
        <v>1139</v>
      </c>
      <c r="H187" s="144" t="s">
        <v>1458</v>
      </c>
      <c r="I187" s="138" t="s">
        <v>87</v>
      </c>
      <c r="J187" s="442">
        <f>J181+J182</f>
        <v>36071.138284068838</v>
      </c>
    </row>
    <row r="188" spans="5:11" outlineLevel="1" x14ac:dyDescent="0.3">
      <c r="F188" s="70">
        <v>5</v>
      </c>
      <c r="G188" s="71" t="s">
        <v>1138</v>
      </c>
      <c r="H188" s="144" t="s">
        <v>1458</v>
      </c>
      <c r="I188" s="138" t="s">
        <v>87</v>
      </c>
      <c r="J188" s="442"/>
      <c r="K188" s="233" t="s">
        <v>1460</v>
      </c>
    </row>
    <row r="189" spans="5:11" outlineLevel="1" x14ac:dyDescent="0.3">
      <c r="F189" s="70">
        <v>6</v>
      </c>
      <c r="G189" s="71" t="s">
        <v>1137</v>
      </c>
      <c r="H189" s="144" t="s">
        <v>1458</v>
      </c>
      <c r="I189" s="138" t="s">
        <v>87</v>
      </c>
      <c r="J189" s="442"/>
      <c r="K189" s="233" t="s">
        <v>1460</v>
      </c>
    </row>
    <row r="190" spans="5:11" outlineLevel="1" x14ac:dyDescent="0.3">
      <c r="F190" s="70">
        <v>7</v>
      </c>
      <c r="G190" s="71" t="s">
        <v>1136</v>
      </c>
      <c r="H190" s="144" t="s">
        <v>1458</v>
      </c>
      <c r="I190" s="138" t="s">
        <v>87</v>
      </c>
      <c r="J190" s="442"/>
      <c r="K190" s="233" t="s">
        <v>1460</v>
      </c>
    </row>
    <row r="191" spans="5:11" outlineLevel="1" x14ac:dyDescent="0.3">
      <c r="E191" s="68" t="s">
        <v>1457</v>
      </c>
      <c r="F191" s="68"/>
      <c r="G191" s="68"/>
      <c r="H191" s="68"/>
      <c r="I191" s="68"/>
      <c r="J191" s="68"/>
    </row>
    <row r="192" spans="5:11" outlineLevel="1" x14ac:dyDescent="0.3">
      <c r="F192" s="70">
        <v>1</v>
      </c>
      <c r="G192" s="144" t="s">
        <v>1456</v>
      </c>
      <c r="H192" s="144" t="s">
        <v>1455</v>
      </c>
      <c r="I192" s="138" t="s">
        <v>87</v>
      </c>
      <c r="J192" s="442">
        <f>SUM(core.xy.rso,core.xy.mso)*ranct.mso.nsn.inv</f>
        <v>39670.114834182503</v>
      </c>
    </row>
    <row r="193" spans="5:10" outlineLevel="1" x14ac:dyDescent="0.3">
      <c r="F193" s="70">
        <v>2</v>
      </c>
      <c r="G193" s="144" t="s">
        <v>1454</v>
      </c>
      <c r="H193" s="144" t="s">
        <v>1091</v>
      </c>
      <c r="I193" s="138" t="s">
        <v>87</v>
      </c>
      <c r="J193" s="442">
        <f>(ranct.core.cs.rep.hd+core.ps.rep.hd)*SUM(core.xy.rso,core.xy.mso)</f>
        <v>888169.72305000003</v>
      </c>
    </row>
    <row r="194" spans="5:10" outlineLevel="1" x14ac:dyDescent="0.3">
      <c r="F194" s="70">
        <v>3</v>
      </c>
      <c r="G194" s="144" t="s">
        <v>1453</v>
      </c>
      <c r="H194" s="144" t="s">
        <v>1451</v>
      </c>
      <c r="I194" s="138" t="s">
        <v>87</v>
      </c>
      <c r="J194" s="442"/>
    </row>
    <row r="195" spans="5:10" outlineLevel="1" x14ac:dyDescent="0.3">
      <c r="F195" s="70">
        <v>4</v>
      </c>
      <c r="G195" s="144" t="s">
        <v>1452</v>
      </c>
      <c r="H195" s="144" t="s">
        <v>1451</v>
      </c>
      <c r="I195" s="138" t="s">
        <v>87</v>
      </c>
      <c r="J195" s="442">
        <f>core.ct.rso.cw*SUM(core.xy.rso)+core.ct.mso.cw*SUM(core.xy.mso)</f>
        <v>6014314.9860877898</v>
      </c>
    </row>
    <row r="196" spans="5:10" outlineLevel="1" x14ac:dyDescent="0.3">
      <c r="F196" s="70">
        <v>5</v>
      </c>
      <c r="G196" s="144" t="s">
        <v>1450</v>
      </c>
      <c r="H196" s="144" t="s">
        <v>1091</v>
      </c>
      <c r="I196" s="138" t="s">
        <v>87</v>
      </c>
      <c r="J196" s="442">
        <f>core.ct.rso.sop*SUM(core.xy.rso)+core.ct.mso.sop*SUM(core.xy.mso)</f>
        <v>2621167.9947292907</v>
      </c>
    </row>
    <row r="197" spans="5:10" outlineLevel="1" x14ac:dyDescent="0.3">
      <c r="F197" s="70">
        <v>6</v>
      </c>
      <c r="G197" s="144" t="s">
        <v>1444</v>
      </c>
      <c r="H197" s="144" t="s">
        <v>1091</v>
      </c>
      <c r="I197" s="138" t="s">
        <v>87</v>
      </c>
      <c r="J197" s="442">
        <f>Backbone!J383*M72</f>
        <v>350908.7503476555</v>
      </c>
    </row>
    <row r="198" spans="5:10" outlineLevel="1" x14ac:dyDescent="0.3">
      <c r="F198" s="70">
        <v>7</v>
      </c>
      <c r="G198" s="144" t="s">
        <v>1443</v>
      </c>
      <c r="H198" s="144" t="s">
        <v>1091</v>
      </c>
      <c r="I198" s="138" t="s">
        <v>87</v>
      </c>
      <c r="J198" s="442">
        <f>Backbone!J384*M73</f>
        <v>0</v>
      </c>
    </row>
    <row r="199" spans="5:10" outlineLevel="1" x14ac:dyDescent="0.3">
      <c r="F199" s="70">
        <v>8</v>
      </c>
      <c r="G199" s="144" t="s">
        <v>1442</v>
      </c>
      <c r="H199" s="144" t="s">
        <v>1091</v>
      </c>
      <c r="I199" s="138" t="s">
        <v>87</v>
      </c>
      <c r="J199" s="442">
        <f>Backbone!J385*M74</f>
        <v>0</v>
      </c>
    </row>
    <row r="200" spans="5:10" outlineLevel="1" x14ac:dyDescent="0.3">
      <c r="E200" s="68" t="s">
        <v>1449</v>
      </c>
      <c r="F200" s="68"/>
      <c r="G200" s="68"/>
      <c r="H200" s="68"/>
      <c r="I200" s="68"/>
      <c r="J200" s="68"/>
    </row>
    <row r="201" spans="5:10" outlineLevel="1" x14ac:dyDescent="0.3">
      <c r="F201" s="70">
        <v>1</v>
      </c>
      <c r="G201" s="144" t="s">
        <v>398</v>
      </c>
      <c r="H201" s="144" t="s">
        <v>1061</v>
      </c>
      <c r="I201" s="138" t="s">
        <v>105</v>
      </c>
      <c r="J201" s="442">
        <f>SUM(core.xy.rso,core.xy.mso)*ranct.mso.nsn.gas</f>
        <v>391879.89503070439</v>
      </c>
    </row>
    <row r="202" spans="5:10" outlineLevel="1" x14ac:dyDescent="0.3">
      <c r="F202" s="70">
        <v>2</v>
      </c>
      <c r="G202" s="144" t="s">
        <v>1448</v>
      </c>
      <c r="H202" s="144" t="s">
        <v>1061</v>
      </c>
      <c r="I202" s="138" t="s">
        <v>105</v>
      </c>
      <c r="J202" s="442">
        <f>SUM(core.xy.mso)*core.ct.mso.ter+SUM(core.xy.rso)*core.ct.rso.ter</f>
        <v>1136719.7686017649</v>
      </c>
    </row>
    <row r="203" spans="5:10" outlineLevel="1" x14ac:dyDescent="0.3">
      <c r="F203" s="70">
        <v>3</v>
      </c>
      <c r="G203" s="144" t="s">
        <v>1447</v>
      </c>
      <c r="H203" s="144" t="s">
        <v>1061</v>
      </c>
      <c r="I203" s="138" t="s">
        <v>105</v>
      </c>
      <c r="J203" s="442">
        <f>SUM(core.xy.mso)*core.ct.mso.ener+SUM(core.xy.rso)*core.ct.rso.ener</f>
        <v>977066.75955911656</v>
      </c>
    </row>
    <row r="204" spans="5:10" outlineLevel="1" x14ac:dyDescent="0.3">
      <c r="E204" s="68" t="s">
        <v>1446</v>
      </c>
      <c r="F204" s="68"/>
      <c r="G204" s="68"/>
      <c r="H204" s="68"/>
      <c r="I204" s="68"/>
      <c r="J204" s="68"/>
    </row>
    <row r="205" spans="5:10" outlineLevel="1" x14ac:dyDescent="0.3">
      <c r="F205" s="70">
        <v>1</v>
      </c>
      <c r="G205" s="71" t="s">
        <v>1193</v>
      </c>
      <c r="H205" s="71" t="s">
        <v>1183</v>
      </c>
      <c r="I205" s="138" t="s">
        <v>105</v>
      </c>
      <c r="J205" s="442">
        <f>Backbone!J360*K76</f>
        <v>0</v>
      </c>
    </row>
    <row r="206" spans="5:10" outlineLevel="1" x14ac:dyDescent="0.3">
      <c r="F206" s="70">
        <v>2</v>
      </c>
      <c r="G206" s="71" t="s">
        <v>1192</v>
      </c>
      <c r="H206" s="71" t="s">
        <v>1191</v>
      </c>
      <c r="I206" s="138" t="s">
        <v>105</v>
      </c>
      <c r="J206" s="442">
        <f>Backbone!J361*K77</f>
        <v>0</v>
      </c>
    </row>
    <row r="207" spans="5:10" outlineLevel="1" x14ac:dyDescent="0.3">
      <c r="F207" s="70">
        <v>3</v>
      </c>
      <c r="G207" s="71" t="s">
        <v>1188</v>
      </c>
      <c r="H207" s="71" t="s">
        <v>1191</v>
      </c>
      <c r="I207" s="138" t="s">
        <v>105</v>
      </c>
      <c r="J207" s="442">
        <f>Backbone!J362*K78</f>
        <v>0</v>
      </c>
    </row>
    <row r="208" spans="5:10" outlineLevel="1" x14ac:dyDescent="0.3">
      <c r="F208" s="70">
        <v>4</v>
      </c>
      <c r="G208" s="71" t="s">
        <v>1186</v>
      </c>
      <c r="H208" s="71" t="s">
        <v>1183</v>
      </c>
      <c r="I208" s="138" t="s">
        <v>105</v>
      </c>
      <c r="J208" s="442">
        <f>Backbone!J363*K79</f>
        <v>244130.27999999997</v>
      </c>
    </row>
    <row r="209" spans="5:10" outlineLevel="1" x14ac:dyDescent="0.3">
      <c r="F209" s="70">
        <v>5</v>
      </c>
      <c r="G209" s="71" t="s">
        <v>1190</v>
      </c>
      <c r="H209" s="71" t="s">
        <v>1181</v>
      </c>
      <c r="I209" s="138" t="s">
        <v>105</v>
      </c>
      <c r="J209" s="442">
        <f>Backbone!J364*K80</f>
        <v>0</v>
      </c>
    </row>
    <row r="210" spans="5:10" outlineLevel="1" x14ac:dyDescent="0.3">
      <c r="F210" s="70">
        <v>6</v>
      </c>
      <c r="G210" s="71" t="s">
        <v>1189</v>
      </c>
      <c r="H210" s="71" t="s">
        <v>1187</v>
      </c>
      <c r="I210" s="138" t="s">
        <v>105</v>
      </c>
      <c r="J210" s="442">
        <f>Backbone!J365*K81</f>
        <v>0</v>
      </c>
    </row>
    <row r="211" spans="5:10" outlineLevel="1" x14ac:dyDescent="0.3">
      <c r="F211" s="70">
        <v>7</v>
      </c>
      <c r="G211" s="71" t="s">
        <v>1188</v>
      </c>
      <c r="H211" s="71" t="s">
        <v>1187</v>
      </c>
      <c r="I211" s="138" t="s">
        <v>105</v>
      </c>
      <c r="J211" s="442">
        <f>Backbone!J366*K82</f>
        <v>0</v>
      </c>
    </row>
    <row r="212" spans="5:10" outlineLevel="1" x14ac:dyDescent="0.3">
      <c r="F212" s="70">
        <v>8</v>
      </c>
      <c r="G212" s="71" t="s">
        <v>1186</v>
      </c>
      <c r="H212" s="71" t="s">
        <v>1181</v>
      </c>
      <c r="I212" s="138" t="s">
        <v>105</v>
      </c>
      <c r="J212" s="442">
        <f>Backbone!J367*K83</f>
        <v>244130.27999999997</v>
      </c>
    </row>
    <row r="213" spans="5:10" outlineLevel="1" x14ac:dyDescent="0.3">
      <c r="F213" s="70">
        <v>9</v>
      </c>
      <c r="G213" s="71" t="s">
        <v>1185</v>
      </c>
      <c r="H213" s="71" t="s">
        <v>1184</v>
      </c>
      <c r="I213" s="138" t="s">
        <v>105</v>
      </c>
      <c r="J213" s="442">
        <f>Backbone!J368*K84</f>
        <v>0</v>
      </c>
    </row>
    <row r="214" spans="5:10" outlineLevel="1" x14ac:dyDescent="0.3">
      <c r="F214" s="70">
        <v>10</v>
      </c>
      <c r="G214" s="71" t="s">
        <v>1182</v>
      </c>
      <c r="H214" s="71" t="s">
        <v>1183</v>
      </c>
      <c r="I214" s="138" t="s">
        <v>105</v>
      </c>
      <c r="J214" s="442">
        <f>Backbone!J369*K85</f>
        <v>4512.24</v>
      </c>
    </row>
    <row r="215" spans="5:10" outlineLevel="1" x14ac:dyDescent="0.3">
      <c r="F215" s="70">
        <v>11</v>
      </c>
      <c r="G215" s="71" t="s">
        <v>1182</v>
      </c>
      <c r="H215" s="71" t="s">
        <v>1181</v>
      </c>
      <c r="I215" s="138" t="s">
        <v>105</v>
      </c>
      <c r="J215" s="442">
        <f>Backbone!J370*K86</f>
        <v>28577.52</v>
      </c>
    </row>
    <row r="216" spans="5:10" outlineLevel="1" x14ac:dyDescent="0.3">
      <c r="F216" s="70">
        <v>12</v>
      </c>
      <c r="G216" s="71" t="s">
        <v>1180</v>
      </c>
      <c r="H216" s="71" t="s">
        <v>1179</v>
      </c>
      <c r="I216" s="138" t="s">
        <v>105</v>
      </c>
      <c r="J216" s="442">
        <f>Backbone!J371*K87</f>
        <v>0</v>
      </c>
    </row>
    <row r="217" spans="5:10" outlineLevel="1" x14ac:dyDescent="0.3">
      <c r="E217" s="68" t="s">
        <v>1445</v>
      </c>
      <c r="F217" s="68"/>
      <c r="G217" s="68"/>
      <c r="H217" s="68"/>
      <c r="I217" s="68"/>
      <c r="J217" s="68"/>
    </row>
    <row r="218" spans="5:10" outlineLevel="1" x14ac:dyDescent="0.3">
      <c r="F218" s="70">
        <v>1</v>
      </c>
      <c r="G218" s="144" t="s">
        <v>1444</v>
      </c>
      <c r="H218" s="144" t="s">
        <v>1061</v>
      </c>
      <c r="I218" s="138" t="s">
        <v>105</v>
      </c>
      <c r="J218" s="442">
        <f>Backbone!J383*M89</f>
        <v>63656.916162840003</v>
      </c>
    </row>
    <row r="219" spans="5:10" outlineLevel="1" x14ac:dyDescent="0.3">
      <c r="F219" s="70">
        <v>2</v>
      </c>
      <c r="G219" s="144" t="s">
        <v>1443</v>
      </c>
      <c r="H219" s="144" t="s">
        <v>1061</v>
      </c>
      <c r="I219" s="138" t="s">
        <v>105</v>
      </c>
      <c r="J219" s="442">
        <f>Backbone!J384*M90</f>
        <v>0</v>
      </c>
    </row>
    <row r="220" spans="5:10" outlineLevel="1" x14ac:dyDescent="0.3">
      <c r="F220" s="70">
        <v>3</v>
      </c>
      <c r="G220" s="144" t="s">
        <v>1442</v>
      </c>
      <c r="H220" s="144" t="s">
        <v>1061</v>
      </c>
      <c r="I220" s="138" t="s">
        <v>105</v>
      </c>
      <c r="J220" s="442">
        <f>Backbone!J385*M91</f>
        <v>0</v>
      </c>
    </row>
    <row r="221" spans="5:10" outlineLevel="1" x14ac:dyDescent="0.3">
      <c r="E221" s="68" t="s">
        <v>1441</v>
      </c>
      <c r="F221" s="68"/>
      <c r="G221" s="68"/>
      <c r="H221" s="68"/>
      <c r="I221" s="68"/>
      <c r="J221" s="68"/>
    </row>
    <row r="222" spans="5:10" outlineLevel="1" x14ac:dyDescent="0.3">
      <c r="F222" s="70">
        <v>1</v>
      </c>
      <c r="G222" s="163" t="s">
        <v>1440</v>
      </c>
      <c r="H222" s="144" t="s">
        <v>346</v>
      </c>
      <c r="I222" s="138" t="s">
        <v>87</v>
      </c>
      <c r="J222" s="442">
        <f>sist.bscs.b.cp</f>
        <v>0</v>
      </c>
    </row>
    <row r="223" spans="5:10" outlineLevel="1" x14ac:dyDescent="0.3">
      <c r="F223" s="70">
        <v>2</v>
      </c>
      <c r="G223" s="163" t="s">
        <v>1439</v>
      </c>
      <c r="H223" s="144" t="s">
        <v>1061</v>
      </c>
      <c r="I223" s="138" t="s">
        <v>105</v>
      </c>
      <c r="J223" s="442">
        <f>(Diseño.Core!$J$332+Diseño.Core!$J$331)*(sist.bscs.i.op)+sist.bscs.b.op</f>
        <v>451475.66666666669</v>
      </c>
    </row>
    <row r="224" spans="5:10" outlineLevel="1" x14ac:dyDescent="0.3">
      <c r="F224" s="70">
        <v>3</v>
      </c>
      <c r="G224" s="163" t="s">
        <v>1438</v>
      </c>
      <c r="H224" s="144" t="s">
        <v>346</v>
      </c>
      <c r="I224" s="138" t="s">
        <v>87</v>
      </c>
      <c r="J224" s="442">
        <f>(Diseño.Core!$J$332+Diseño.Core!$J$331)*(I130)</f>
        <v>0</v>
      </c>
    </row>
    <row r="225" spans="6:10" outlineLevel="1" x14ac:dyDescent="0.3">
      <c r="F225" s="70">
        <v>4</v>
      </c>
      <c r="G225" s="163" t="s">
        <v>1437</v>
      </c>
      <c r="H225" s="144" t="s">
        <v>1061</v>
      </c>
      <c r="I225" s="138" t="s">
        <v>105</v>
      </c>
      <c r="J225" s="442">
        <f>(Diseño.Core!$J$332+Diseño.Core!$J$331)*(K131)+sist.icc.b.op</f>
        <v>691864.75600000005</v>
      </c>
    </row>
    <row r="226" spans="6:10" outlineLevel="1" x14ac:dyDescent="0.3">
      <c r="F226" s="70">
        <v>5</v>
      </c>
      <c r="G226" s="163" t="s">
        <v>1436</v>
      </c>
      <c r="H226" s="144" t="s">
        <v>1061</v>
      </c>
      <c r="I226" s="138" t="s">
        <v>105</v>
      </c>
      <c r="J226" s="442">
        <f>(Diseño.Core!$J$332+Diseño.Core!$J$331)*(K131)</f>
        <v>3239.7559999999999</v>
      </c>
    </row>
    <row r="227" spans="6:10" outlineLevel="1" x14ac:dyDescent="0.3"/>
  </sheetData>
  <conditionalFormatting sqref="G222:G226">
    <cfRule type="cellIs" dxfId="34" priority="1" stopIfTrue="1" operator="equal">
      <formula>"Libre"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CX79"/>
  <sheetViews>
    <sheetView showGridLines="0" zoomScale="85" zoomScaleNormal="85" workbookViewId="0">
      <pane ySplit="4" topLeftCell="A51" activePane="bottomLeft" state="frozen"/>
      <selection pane="bottomLeft" activeCell="C80" sqref="C80"/>
    </sheetView>
  </sheetViews>
  <sheetFormatPr baseColWidth="10" defaultColWidth="10.88671875" defaultRowHeight="13.8" outlineLevelRow="1" x14ac:dyDescent="0.3"/>
  <cols>
    <col min="2" max="2" width="6.88671875" customWidth="1"/>
    <col min="3" max="3" width="31.33203125" bestFit="1" customWidth="1"/>
    <col min="4" max="4" width="16.109375" bestFit="1" customWidth="1"/>
    <col min="5" max="5" width="15.6640625" customWidth="1"/>
    <col min="6" max="6" width="15.33203125" customWidth="1"/>
    <col min="7" max="7" width="16.109375" customWidth="1"/>
    <col min="8" max="33" width="12.5546875" customWidth="1"/>
  </cols>
  <sheetData>
    <row r="2" spans="2:42" ht="20.399999999999999" x14ac:dyDescent="0.35">
      <c r="E2" s="288" t="str">
        <f>Portada!$H$2</f>
        <v>Modelo Cargo de Terminación Móvil</v>
      </c>
    </row>
    <row r="3" spans="2:42" ht="17.399999999999999" x14ac:dyDescent="0.3">
      <c r="E3" s="289" t="s">
        <v>1600</v>
      </c>
    </row>
    <row r="6" spans="2:42" s="233" customFormat="1" ht="21" thickBot="1" x14ac:dyDescent="0.4">
      <c r="B6" s="3" t="s">
        <v>635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2:42" s="233" customFormat="1" ht="14.4" outlineLevel="1" thickTop="1" x14ac:dyDescent="0.3"/>
    <row r="8" spans="2:42" s="233" customFormat="1" outlineLevel="1" x14ac:dyDescent="0.3">
      <c r="B8" s="69" t="s">
        <v>79</v>
      </c>
      <c r="C8" s="69" t="s">
        <v>635</v>
      </c>
      <c r="E8" s="69" t="s">
        <v>647</v>
      </c>
      <c r="G8" s="69" t="s">
        <v>647</v>
      </c>
    </row>
    <row r="9" spans="2:42" s="233" customFormat="1" outlineLevel="1" x14ac:dyDescent="0.3">
      <c r="B9" s="154">
        <v>1</v>
      </c>
      <c r="C9" s="242" t="str">
        <f>C39</f>
        <v>Alquiler Sitios</v>
      </c>
      <c r="D9" s="143" t="s">
        <v>1601</v>
      </c>
      <c r="E9" s="251">
        <f>SUM(INDEX(opex.series,$B9,n°mes):INDEX(opex.series,$B9,n°mes-11))</f>
        <v>60000000</v>
      </c>
      <c r="F9" s="143" t="s">
        <v>1484</v>
      </c>
      <c r="G9" s="251">
        <f t="shared" ref="G9:G28" si="0">E9/p.usd</f>
        <v>18165304.268846504</v>
      </c>
    </row>
    <row r="10" spans="2:42" s="233" customFormat="1" outlineLevel="1" x14ac:dyDescent="0.3">
      <c r="B10" s="154">
        <v>2</v>
      </c>
      <c r="C10" s="242" t="str">
        <f t="shared" ref="C10:C28" si="1">C40</f>
        <v>Energía Eléctrica Sitios</v>
      </c>
      <c r="D10" s="143" t="s">
        <v>1601</v>
      </c>
      <c r="E10" s="251">
        <f>SUM(INDEX(opex.series,$B10,n°mes):INDEX(opex.series,$B10,n°mes-11))</f>
        <v>60000000</v>
      </c>
      <c r="F10" s="143" t="s">
        <v>1484</v>
      </c>
      <c r="G10" s="251">
        <f t="shared" si="0"/>
        <v>18165304.268846504</v>
      </c>
    </row>
    <row r="11" spans="2:42" s="233" customFormat="1" outlineLevel="1" x14ac:dyDescent="0.3">
      <c r="B11" s="154">
        <v>3</v>
      </c>
      <c r="C11" s="242" t="str">
        <f t="shared" si="1"/>
        <v>Mantenimiento de Sitios</v>
      </c>
      <c r="D11" s="143" t="s">
        <v>1601</v>
      </c>
      <c r="E11" s="251">
        <f>SUM(INDEX(opex.series,$B11,n°mes):INDEX(opex.series,$B11,n°mes-11))</f>
        <v>60000000</v>
      </c>
      <c r="F11" s="143" t="s">
        <v>1484</v>
      </c>
      <c r="G11" s="251">
        <f t="shared" si="0"/>
        <v>18165304.268846504</v>
      </c>
    </row>
    <row r="12" spans="2:42" s="233" customFormat="1" outlineLevel="1" x14ac:dyDescent="0.3">
      <c r="B12" s="154">
        <v>4</v>
      </c>
      <c r="C12" s="242" t="str">
        <f t="shared" si="1"/>
        <v>Vigilancia</v>
      </c>
      <c r="D12" s="143" t="s">
        <v>1601</v>
      </c>
      <c r="E12" s="251">
        <f>SUM(INDEX(opex.series,$B12,n°mes):INDEX(opex.series,$B12,n°mes-11))</f>
        <v>60000000</v>
      </c>
      <c r="F12" s="143" t="s">
        <v>1484</v>
      </c>
      <c r="G12" s="251">
        <f t="shared" si="0"/>
        <v>18165304.268846504</v>
      </c>
    </row>
    <row r="13" spans="2:42" s="233" customFormat="1" outlineLevel="1" x14ac:dyDescent="0.3">
      <c r="B13" s="154">
        <v>5</v>
      </c>
      <c r="C13" s="242" t="str">
        <f t="shared" si="1"/>
        <v>Combustible</v>
      </c>
      <c r="D13" s="143" t="s">
        <v>1601</v>
      </c>
      <c r="E13" s="251">
        <f>SUM(INDEX(opex.series,$B13,n°mes):INDEX(opex.series,$B13,n°mes-11))</f>
        <v>60000000</v>
      </c>
      <c r="F13" s="143" t="s">
        <v>1484</v>
      </c>
      <c r="G13" s="251">
        <f t="shared" si="0"/>
        <v>18165304.268846504</v>
      </c>
    </row>
    <row r="14" spans="2:42" s="233" customFormat="1" outlineLevel="1" x14ac:dyDescent="0.3">
      <c r="B14" s="154">
        <v>6</v>
      </c>
      <c r="C14" s="242" t="str">
        <f t="shared" si="1"/>
        <v>Contratos</v>
      </c>
      <c r="D14" s="143" t="s">
        <v>1601</v>
      </c>
      <c r="E14" s="251">
        <f>SUM(INDEX(opex.series,$B14,n°mes):INDEX(opex.series,$B14,n°mes-11))</f>
        <v>60000000</v>
      </c>
      <c r="F14" s="143" t="s">
        <v>1484</v>
      </c>
      <c r="G14" s="251">
        <f t="shared" si="0"/>
        <v>18165304.268846504</v>
      </c>
    </row>
    <row r="15" spans="2:42" s="233" customFormat="1" outlineLevel="1" x14ac:dyDescent="0.3">
      <c r="B15" s="154">
        <v>7</v>
      </c>
      <c r="C15" s="242" t="str">
        <f t="shared" si="1"/>
        <v>Transmisión</v>
      </c>
      <c r="D15" s="143" t="s">
        <v>1601</v>
      </c>
      <c r="E15" s="251">
        <f>SUM(INDEX(opex.series,$B15,n°mes):INDEX(opex.series,$B15,n°mes-11))*0</f>
        <v>0</v>
      </c>
      <c r="F15" s="143" t="s">
        <v>1484</v>
      </c>
      <c r="G15" s="251">
        <f t="shared" si="0"/>
        <v>0</v>
      </c>
      <c r="I15" s="495" t="s">
        <v>1769</v>
      </c>
    </row>
    <row r="16" spans="2:42" s="233" customFormat="1" outlineLevel="1" x14ac:dyDescent="0.3">
      <c r="B16" s="154">
        <v>8</v>
      </c>
      <c r="C16" s="242" t="str">
        <f t="shared" si="1"/>
        <v>Otros gastos, sanciones, municipios</v>
      </c>
      <c r="D16" s="143" t="s">
        <v>1601</v>
      </c>
      <c r="E16" s="251">
        <f>SUM(INDEX(opex.series,$B16,n°mes):INDEX(opex.series,$B16,n°mes-11))</f>
        <v>60000000</v>
      </c>
      <c r="F16" s="143" t="s">
        <v>1484</v>
      </c>
      <c r="G16" s="251">
        <f t="shared" si="0"/>
        <v>18165304.268846504</v>
      </c>
    </row>
    <row r="17" spans="2:7" s="233" customFormat="1" outlineLevel="1" x14ac:dyDescent="0.3">
      <c r="B17" s="154">
        <v>9</v>
      </c>
      <c r="C17" s="242" t="str">
        <f t="shared" si="1"/>
        <v>O&amp;M Sitios y Core</v>
      </c>
      <c r="D17" s="143" t="s">
        <v>1601</v>
      </c>
      <c r="E17" s="251">
        <f>SUM(INDEX(opex.series,$B17,n°mes):INDEX(opex.series,$B17,n°mes-11))</f>
        <v>60000000</v>
      </c>
      <c r="F17" s="143" t="s">
        <v>1484</v>
      </c>
      <c r="G17" s="251">
        <f t="shared" si="0"/>
        <v>18165304.268846504</v>
      </c>
    </row>
    <row r="18" spans="2:7" s="233" customFormat="1" outlineLevel="1" x14ac:dyDescent="0.3">
      <c r="B18" s="154">
        <v>10</v>
      </c>
      <c r="C18" s="242" t="str">
        <f t="shared" si="1"/>
        <v>O&amp;M Plataforma de TI</v>
      </c>
      <c r="D18" s="143" t="s">
        <v>1601</v>
      </c>
      <c r="E18" s="251">
        <f>SUM(INDEX(opex.series,$B18,n°mes):INDEX(opex.series,$B18,n°mes-11))</f>
        <v>60000000</v>
      </c>
      <c r="F18" s="143" t="s">
        <v>1484</v>
      </c>
      <c r="G18" s="251">
        <f t="shared" si="0"/>
        <v>18165304.268846504</v>
      </c>
    </row>
    <row r="19" spans="2:7" s="233" customFormat="1" outlineLevel="1" x14ac:dyDescent="0.3">
      <c r="B19" s="154">
        <v>11</v>
      </c>
      <c r="C19" s="242" t="str">
        <f t="shared" si="1"/>
        <v>Otros gastos TI</v>
      </c>
      <c r="D19" s="143" t="s">
        <v>1601</v>
      </c>
      <c r="E19" s="251">
        <f>SUM(INDEX(opex.series,$B19,n°mes):INDEX(opex.series,$B19,n°mes-11))</f>
        <v>60000000</v>
      </c>
      <c r="F19" s="143" t="s">
        <v>1484</v>
      </c>
      <c r="G19" s="251">
        <f t="shared" si="0"/>
        <v>18165304.268846504</v>
      </c>
    </row>
    <row r="20" spans="2:7" s="233" customFormat="1" outlineLevel="1" x14ac:dyDescent="0.3">
      <c r="B20" s="154">
        <v>12</v>
      </c>
      <c r="C20" s="242" t="str">
        <f t="shared" si="1"/>
        <v>Servicios Externos</v>
      </c>
      <c r="D20" s="143" t="s">
        <v>1601</v>
      </c>
      <c r="E20" s="251">
        <f>SUM(INDEX(opex.series,$B20,n°mes):INDEX(opex.series,$B20,n°mes-11))</f>
        <v>60000000</v>
      </c>
      <c r="F20" s="143" t="s">
        <v>1484</v>
      </c>
      <c r="G20" s="251">
        <f t="shared" si="0"/>
        <v>18165304.268846504</v>
      </c>
    </row>
    <row r="21" spans="2:7" s="233" customFormat="1" outlineLevel="1" x14ac:dyDescent="0.3">
      <c r="B21" s="154">
        <v>13</v>
      </c>
      <c r="C21" s="242" t="str">
        <f t="shared" si="1"/>
        <v>Canon por Uso de Espectro Radioléctrico</v>
      </c>
      <c r="D21" s="143" t="s">
        <v>1601</v>
      </c>
      <c r="E21" s="251">
        <f>SUM(INDEX(opex.series,$B21,n°mes):INDEX(opex.series,$B21,n°mes-11))</f>
        <v>60000000</v>
      </c>
      <c r="F21" s="143" t="s">
        <v>1484</v>
      </c>
      <c r="G21" s="251">
        <f t="shared" si="0"/>
        <v>18165304.268846504</v>
      </c>
    </row>
    <row r="22" spans="2:7" s="233" customFormat="1" outlineLevel="1" x14ac:dyDescent="0.3">
      <c r="B22" s="154">
        <v>14</v>
      </c>
      <c r="C22" s="242" t="str">
        <f t="shared" si="1"/>
        <v>Aportes MTC</v>
      </c>
      <c r="D22" s="143" t="s">
        <v>1601</v>
      </c>
      <c r="E22" s="251">
        <f>SUM(INDEX(opex.series,$B22,n°mes):INDEX(opex.series,$B22,n°mes-11))</f>
        <v>60000000</v>
      </c>
      <c r="F22" s="143" t="s">
        <v>1484</v>
      </c>
      <c r="G22" s="251">
        <f t="shared" si="0"/>
        <v>18165304.268846504</v>
      </c>
    </row>
    <row r="23" spans="2:7" s="233" customFormat="1" outlineLevel="1" x14ac:dyDescent="0.3">
      <c r="B23" s="154">
        <v>15</v>
      </c>
      <c r="C23" s="242" t="str">
        <f t="shared" si="1"/>
        <v>Aportes Osiptel</v>
      </c>
      <c r="D23" s="143" t="s">
        <v>1601</v>
      </c>
      <c r="E23" s="251">
        <f>SUM(INDEX(opex.series,$B23,n°mes):INDEX(opex.series,$B23,n°mes-11))</f>
        <v>60000000</v>
      </c>
      <c r="F23" s="143" t="s">
        <v>1484</v>
      </c>
      <c r="G23" s="251">
        <f t="shared" si="0"/>
        <v>18165304.268846504</v>
      </c>
    </row>
    <row r="24" spans="2:7" s="233" customFormat="1" outlineLevel="1" x14ac:dyDescent="0.3">
      <c r="B24" s="154">
        <v>16</v>
      </c>
      <c r="C24" s="242" t="str">
        <f t="shared" si="1"/>
        <v>Aportes Fitel</v>
      </c>
      <c r="D24" s="143" t="s">
        <v>1601</v>
      </c>
      <c r="E24" s="251">
        <f>SUM(INDEX(opex.series,$B24,n°mes):INDEX(opex.series,$B24,n°mes-11))</f>
        <v>60000000</v>
      </c>
      <c r="F24" s="143" t="s">
        <v>1484</v>
      </c>
      <c r="G24" s="251">
        <f t="shared" si="0"/>
        <v>18165304.268846504</v>
      </c>
    </row>
    <row r="25" spans="2:7" s="233" customFormat="1" outlineLevel="1" x14ac:dyDescent="0.3">
      <c r="B25" s="154">
        <v>17</v>
      </c>
      <c r="C25" s="242">
        <f t="shared" si="1"/>
        <v>0</v>
      </c>
      <c r="D25" s="143" t="s">
        <v>1601</v>
      </c>
      <c r="E25" s="251">
        <f>SUM(INDEX(opex.series,$B25,n°mes):INDEX(opex.series,$B25,n°mes-11))</f>
        <v>0</v>
      </c>
      <c r="F25" s="143" t="s">
        <v>1484</v>
      </c>
      <c r="G25" s="251">
        <f t="shared" si="0"/>
        <v>0</v>
      </c>
    </row>
    <row r="26" spans="2:7" s="233" customFormat="1" outlineLevel="1" x14ac:dyDescent="0.3">
      <c r="B26" s="154">
        <v>18</v>
      </c>
      <c r="C26" s="242">
        <f t="shared" si="1"/>
        <v>0</v>
      </c>
      <c r="D26" s="143" t="s">
        <v>1601</v>
      </c>
      <c r="E26" s="251">
        <f>SUM(INDEX(opex.series,$B26,n°mes):INDEX(opex.series,$B26,n°mes-11))*0</f>
        <v>0</v>
      </c>
      <c r="F26" s="143" t="s">
        <v>1484</v>
      </c>
      <c r="G26" s="251">
        <f t="shared" si="0"/>
        <v>0</v>
      </c>
    </row>
    <row r="27" spans="2:7" s="233" customFormat="1" outlineLevel="1" x14ac:dyDescent="0.3">
      <c r="B27" s="154">
        <v>19</v>
      </c>
      <c r="C27" s="242">
        <f t="shared" si="1"/>
        <v>0</v>
      </c>
      <c r="D27" s="143" t="s">
        <v>1601</v>
      </c>
      <c r="E27" s="251">
        <f>SUM(INDEX(opex.series,$B27,n°mes):INDEX(opex.series,$B27,n°mes-11))*0</f>
        <v>0</v>
      </c>
      <c r="F27" s="143" t="s">
        <v>1484</v>
      </c>
      <c r="G27" s="251">
        <f t="shared" si="0"/>
        <v>0</v>
      </c>
    </row>
    <row r="28" spans="2:7" s="233" customFormat="1" outlineLevel="1" x14ac:dyDescent="0.3">
      <c r="B28" s="154">
        <v>20</v>
      </c>
      <c r="C28" s="242">
        <f t="shared" si="1"/>
        <v>0</v>
      </c>
      <c r="D28" s="143" t="s">
        <v>1601</v>
      </c>
      <c r="E28" s="251">
        <f>SUM(INDEX(opex.series,$B28,n°mes):INDEX(opex.series,$B28,n°mes-11))*0</f>
        <v>0</v>
      </c>
      <c r="F28" s="143" t="s">
        <v>1484</v>
      </c>
      <c r="G28" s="251">
        <f t="shared" si="0"/>
        <v>0</v>
      </c>
    </row>
    <row r="29" spans="2:7" s="233" customFormat="1" outlineLevel="1" x14ac:dyDescent="0.3"/>
    <row r="30" spans="2:7" s="233" customFormat="1" outlineLevel="1" x14ac:dyDescent="0.3"/>
    <row r="31" spans="2:7" s="233" customFormat="1" outlineLevel="1" x14ac:dyDescent="0.3"/>
    <row r="32" spans="2:7" s="233" customFormat="1" x14ac:dyDescent="0.3"/>
    <row r="33" spans="1:102" s="233" customFormat="1" ht="21" thickBot="1" x14ac:dyDescent="0.4">
      <c r="B33" s="3" t="s">
        <v>1608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102" s="233" customFormat="1" ht="14.4" thickTop="1" x14ac:dyDescent="0.3"/>
    <row r="35" spans="1:102" s="233" customFormat="1" ht="18" thickBot="1" x14ac:dyDescent="0.35">
      <c r="B35" s="75" t="s">
        <v>1609</v>
      </c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</row>
    <row r="36" spans="1:102" s="233" customFormat="1" outlineLevel="1" x14ac:dyDescent="0.3">
      <c r="R36" s="145"/>
      <c r="S36" s="145"/>
      <c r="T36" s="145"/>
      <c r="U36" s="145">
        <v>0</v>
      </c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</row>
    <row r="37" spans="1:102" outlineLevel="1" x14ac:dyDescent="0.3">
      <c r="B37" s="233"/>
      <c r="C37" s="233"/>
      <c r="D37" s="233"/>
      <c r="E37" s="233"/>
      <c r="F37" s="233">
        <v>1</v>
      </c>
      <c r="G37" s="233">
        <v>2</v>
      </c>
      <c r="H37" s="233">
        <v>3</v>
      </c>
      <c r="I37" s="233">
        <v>4</v>
      </c>
      <c r="J37" s="233">
        <v>5</v>
      </c>
      <c r="K37" s="233">
        <v>6</v>
      </c>
      <c r="L37" s="233">
        <v>7</v>
      </c>
      <c r="M37" s="233">
        <v>8</v>
      </c>
      <c r="N37" s="233">
        <v>9</v>
      </c>
      <c r="O37" s="233">
        <v>10</v>
      </c>
      <c r="P37" s="233">
        <v>11</v>
      </c>
      <c r="Q37" s="233">
        <v>12</v>
      </c>
      <c r="R37" s="233">
        <v>13</v>
      </c>
      <c r="S37" s="233">
        <v>14</v>
      </c>
      <c r="T37" s="233">
        <v>15</v>
      </c>
      <c r="U37" s="233">
        <v>16</v>
      </c>
      <c r="V37" s="233">
        <v>17</v>
      </c>
      <c r="W37" s="233">
        <v>18</v>
      </c>
      <c r="X37" s="233">
        <v>19</v>
      </c>
      <c r="Y37" s="233">
        <v>20</v>
      </c>
      <c r="Z37" s="233">
        <v>21</v>
      </c>
      <c r="AA37" s="233">
        <v>22</v>
      </c>
      <c r="AB37" s="233">
        <v>23</v>
      </c>
      <c r="AC37" s="233">
        <v>24</v>
      </c>
      <c r="AD37" s="233">
        <v>25</v>
      </c>
      <c r="AE37" s="233">
        <v>26</v>
      </c>
      <c r="AF37" s="233">
        <v>27</v>
      </c>
      <c r="AG37" s="233">
        <v>28</v>
      </c>
      <c r="AH37" s="233">
        <v>29</v>
      </c>
      <c r="AI37" s="233">
        <v>30</v>
      </c>
      <c r="AJ37" s="233">
        <v>31</v>
      </c>
      <c r="AK37" s="233">
        <v>32</v>
      </c>
      <c r="AL37" s="233">
        <v>33</v>
      </c>
      <c r="AM37" s="233">
        <v>34</v>
      </c>
      <c r="AN37" s="233">
        <v>35</v>
      </c>
      <c r="AO37" s="233">
        <v>36</v>
      </c>
      <c r="AP37" s="233">
        <v>37</v>
      </c>
      <c r="AQ37" s="233">
        <v>38</v>
      </c>
      <c r="AR37" s="233">
        <v>39</v>
      </c>
      <c r="AS37" s="233">
        <v>40</v>
      </c>
      <c r="AT37" s="233">
        <v>41</v>
      </c>
      <c r="AU37" s="233">
        <v>42</v>
      </c>
      <c r="AV37" s="233">
        <v>43</v>
      </c>
      <c r="AW37" s="233">
        <v>44</v>
      </c>
      <c r="AX37" s="233">
        <v>45</v>
      </c>
      <c r="AY37" s="233">
        <v>46</v>
      </c>
      <c r="AZ37" s="233">
        <v>47</v>
      </c>
      <c r="BA37" s="233">
        <v>48</v>
      </c>
      <c r="BB37" s="233">
        <v>49</v>
      </c>
      <c r="BC37" s="233">
        <v>50</v>
      </c>
      <c r="BD37" s="233">
        <v>51</v>
      </c>
      <c r="BE37" s="233">
        <v>52</v>
      </c>
      <c r="BF37" s="233">
        <v>53</v>
      </c>
      <c r="BG37" s="233">
        <v>54</v>
      </c>
      <c r="BH37" s="233">
        <v>55</v>
      </c>
      <c r="BI37" s="233">
        <v>56</v>
      </c>
      <c r="BJ37" s="233">
        <v>57</v>
      </c>
      <c r="BK37" s="233">
        <v>58</v>
      </c>
      <c r="BL37" s="233">
        <v>59</v>
      </c>
      <c r="BM37" s="233">
        <v>60</v>
      </c>
      <c r="BN37" s="233">
        <v>61</v>
      </c>
      <c r="BO37" s="233">
        <v>62</v>
      </c>
      <c r="BP37" s="233">
        <v>63</v>
      </c>
      <c r="BQ37" s="233">
        <v>64</v>
      </c>
      <c r="BR37" s="233">
        <v>65</v>
      </c>
      <c r="BS37" s="233">
        <v>66</v>
      </c>
      <c r="BT37" s="233">
        <v>67</v>
      </c>
      <c r="BU37" s="233">
        <v>68</v>
      </c>
      <c r="BV37" s="233">
        <v>69</v>
      </c>
      <c r="BW37" s="233">
        <v>70</v>
      </c>
      <c r="BX37" s="233">
        <v>71</v>
      </c>
      <c r="BY37" s="233">
        <v>72</v>
      </c>
      <c r="BZ37" s="233">
        <v>73</v>
      </c>
      <c r="CA37" s="233">
        <v>74</v>
      </c>
      <c r="CB37" s="233">
        <v>75</v>
      </c>
      <c r="CC37" s="233">
        <v>76</v>
      </c>
      <c r="CD37" s="233">
        <v>77</v>
      </c>
      <c r="CE37" s="233">
        <v>78</v>
      </c>
      <c r="CF37" s="233">
        <v>79</v>
      </c>
      <c r="CG37" s="233">
        <v>80</v>
      </c>
      <c r="CH37" s="233">
        <v>81</v>
      </c>
      <c r="CI37" s="233">
        <v>82</v>
      </c>
      <c r="CJ37" s="233">
        <v>83</v>
      </c>
      <c r="CK37" s="233">
        <v>84</v>
      </c>
      <c r="CL37" s="233">
        <v>85</v>
      </c>
      <c r="CM37" s="233">
        <v>86</v>
      </c>
      <c r="CN37" s="233">
        <v>87</v>
      </c>
      <c r="CO37" s="233">
        <v>88</v>
      </c>
      <c r="CP37" s="233">
        <v>89</v>
      </c>
      <c r="CQ37" s="233">
        <v>90</v>
      </c>
      <c r="CR37" s="233">
        <v>91</v>
      </c>
      <c r="CS37" s="233">
        <v>92</v>
      </c>
      <c r="CT37" s="233">
        <v>93</v>
      </c>
      <c r="CU37" s="233">
        <v>94</v>
      </c>
      <c r="CV37" s="233">
        <v>95</v>
      </c>
      <c r="CW37" s="233">
        <v>96</v>
      </c>
    </row>
    <row r="38" spans="1:102" outlineLevel="1" x14ac:dyDescent="0.3">
      <c r="B38" s="69" t="s">
        <v>79</v>
      </c>
      <c r="C38" s="69" t="s">
        <v>635</v>
      </c>
      <c r="D38" s="69" t="s">
        <v>1602</v>
      </c>
      <c r="F38" s="69">
        <v>201401</v>
      </c>
      <c r="G38" s="69">
        <v>201402</v>
      </c>
      <c r="H38" s="69">
        <v>201403</v>
      </c>
      <c r="I38" s="69">
        <v>201404</v>
      </c>
      <c r="J38" s="69">
        <v>201405</v>
      </c>
      <c r="K38" s="69">
        <v>201406</v>
      </c>
      <c r="L38" s="69">
        <v>201407</v>
      </c>
      <c r="M38" s="69">
        <v>201408</v>
      </c>
      <c r="N38" s="69">
        <v>201409</v>
      </c>
      <c r="O38" s="69">
        <v>201410</v>
      </c>
      <c r="P38" s="69">
        <v>201411</v>
      </c>
      <c r="Q38" s="69">
        <v>201412</v>
      </c>
      <c r="R38" s="69">
        <v>201501</v>
      </c>
      <c r="S38" s="69">
        <v>201502</v>
      </c>
      <c r="T38" s="69">
        <v>201503</v>
      </c>
      <c r="U38" s="69">
        <v>201504</v>
      </c>
      <c r="V38" s="69">
        <v>201505</v>
      </c>
      <c r="W38" s="69">
        <v>201506</v>
      </c>
      <c r="X38" s="69">
        <v>201507</v>
      </c>
      <c r="Y38" s="69">
        <v>201508</v>
      </c>
      <c r="Z38" s="69">
        <v>201509</v>
      </c>
      <c r="AA38" s="69">
        <v>201510</v>
      </c>
      <c r="AB38" s="69">
        <v>201511</v>
      </c>
      <c r="AC38" s="69">
        <v>201512</v>
      </c>
      <c r="AD38" s="69">
        <v>201601</v>
      </c>
      <c r="AE38" s="69">
        <v>201602</v>
      </c>
      <c r="AF38" s="69">
        <v>201603</v>
      </c>
      <c r="AG38" s="69">
        <v>201604</v>
      </c>
      <c r="AH38" s="69">
        <v>201605</v>
      </c>
      <c r="AI38" s="69">
        <v>201606</v>
      </c>
      <c r="AJ38" s="69">
        <v>201607</v>
      </c>
      <c r="AK38" s="69">
        <v>201608</v>
      </c>
      <c r="AL38" s="69">
        <v>201609</v>
      </c>
      <c r="AM38" s="69">
        <v>201610</v>
      </c>
      <c r="AN38" s="69">
        <v>201611</v>
      </c>
      <c r="AO38" s="69">
        <v>201612</v>
      </c>
      <c r="AP38" s="69">
        <v>201701</v>
      </c>
      <c r="AQ38" s="69">
        <v>201702</v>
      </c>
      <c r="AR38" s="69">
        <v>201703</v>
      </c>
      <c r="AS38" s="69">
        <v>201704</v>
      </c>
      <c r="AT38" s="69">
        <v>201705</v>
      </c>
      <c r="AU38" s="69">
        <v>201706</v>
      </c>
      <c r="AV38" s="69">
        <v>201707</v>
      </c>
      <c r="AW38" s="69">
        <v>201708</v>
      </c>
      <c r="AX38" s="69">
        <v>201709</v>
      </c>
      <c r="AY38" s="69">
        <v>201710</v>
      </c>
      <c r="AZ38" s="69">
        <v>201711</v>
      </c>
      <c r="BA38" s="69">
        <v>201712</v>
      </c>
      <c r="BB38" s="69">
        <v>201801</v>
      </c>
      <c r="BC38" s="69">
        <v>201802</v>
      </c>
      <c r="BD38" s="69">
        <v>201803</v>
      </c>
      <c r="BE38" s="69">
        <v>201804</v>
      </c>
      <c r="BF38" s="69">
        <v>201805</v>
      </c>
      <c r="BG38" s="69">
        <v>201806</v>
      </c>
      <c r="BH38" s="69">
        <v>201807</v>
      </c>
      <c r="BI38" s="69">
        <v>201808</v>
      </c>
      <c r="BJ38" s="69">
        <v>201809</v>
      </c>
      <c r="BK38" s="69">
        <v>201810</v>
      </c>
      <c r="BL38" s="69">
        <v>201811</v>
      </c>
      <c r="BM38" s="69">
        <v>201812</v>
      </c>
      <c r="BN38" s="69">
        <v>201901</v>
      </c>
      <c r="BO38" s="69">
        <v>201902</v>
      </c>
      <c r="BP38" s="69">
        <v>201903</v>
      </c>
      <c r="BQ38" s="69">
        <v>201904</v>
      </c>
      <c r="BR38" s="69">
        <v>201905</v>
      </c>
      <c r="BS38" s="69">
        <v>201906</v>
      </c>
      <c r="BT38" s="69">
        <v>201907</v>
      </c>
      <c r="BU38" s="69">
        <v>201908</v>
      </c>
      <c r="BV38" s="69">
        <v>201909</v>
      </c>
      <c r="BW38" s="69">
        <v>201910</v>
      </c>
      <c r="BX38" s="69">
        <v>201911</v>
      </c>
      <c r="BY38" s="69">
        <v>201912</v>
      </c>
      <c r="BZ38" s="69">
        <v>202001</v>
      </c>
      <c r="CA38" s="69">
        <v>202002</v>
      </c>
      <c r="CB38" s="69">
        <v>202003</v>
      </c>
      <c r="CC38" s="69">
        <v>202004</v>
      </c>
      <c r="CD38" s="69">
        <v>202005</v>
      </c>
      <c r="CE38" s="69">
        <v>202006</v>
      </c>
      <c r="CF38" s="69">
        <v>202007</v>
      </c>
      <c r="CG38" s="69">
        <v>202008</v>
      </c>
      <c r="CH38" s="69">
        <v>202009</v>
      </c>
      <c r="CI38" s="69">
        <v>202010</v>
      </c>
      <c r="CJ38" s="69">
        <v>202011</v>
      </c>
      <c r="CK38" s="69">
        <v>202012</v>
      </c>
      <c r="CL38" s="69">
        <v>202101</v>
      </c>
      <c r="CM38" s="69">
        <v>202102</v>
      </c>
      <c r="CN38" s="69">
        <v>202103</v>
      </c>
      <c r="CO38" s="69">
        <v>202104</v>
      </c>
      <c r="CP38" s="69">
        <v>202105</v>
      </c>
      <c r="CQ38" s="69">
        <v>202106</v>
      </c>
      <c r="CR38" s="69">
        <v>202107</v>
      </c>
      <c r="CS38" s="69">
        <v>202108</v>
      </c>
      <c r="CT38" s="69">
        <v>202109</v>
      </c>
      <c r="CU38" s="69">
        <v>202110</v>
      </c>
      <c r="CV38" s="69">
        <v>202111</v>
      </c>
      <c r="CW38" s="69">
        <v>202112</v>
      </c>
    </row>
    <row r="39" spans="1:102" outlineLevel="1" x14ac:dyDescent="0.3">
      <c r="B39" s="154">
        <v>1</v>
      </c>
      <c r="C39" s="242" t="s">
        <v>1617</v>
      </c>
      <c r="D39" s="242">
        <v>5215</v>
      </c>
      <c r="E39" s="143" t="s">
        <v>1601</v>
      </c>
      <c r="F39" s="506">
        <v>5000000</v>
      </c>
      <c r="G39" s="506">
        <v>5000000</v>
      </c>
      <c r="H39" s="506">
        <v>5000000</v>
      </c>
      <c r="I39" s="506">
        <v>5000000</v>
      </c>
      <c r="J39" s="506">
        <v>5000000</v>
      </c>
      <c r="K39" s="506">
        <v>5000000</v>
      </c>
      <c r="L39" s="506">
        <v>5000000</v>
      </c>
      <c r="M39" s="506">
        <v>5000000</v>
      </c>
      <c r="N39" s="506">
        <v>5000000</v>
      </c>
      <c r="O39" s="506">
        <v>5000000</v>
      </c>
      <c r="P39" s="506">
        <v>5000000</v>
      </c>
      <c r="Q39" s="506">
        <v>5000000</v>
      </c>
      <c r="R39" s="506">
        <v>5000000</v>
      </c>
      <c r="S39" s="506">
        <v>5000000</v>
      </c>
      <c r="T39" s="506">
        <v>5000000</v>
      </c>
      <c r="U39" s="506">
        <v>5000000</v>
      </c>
      <c r="V39" s="506">
        <v>5000000</v>
      </c>
      <c r="W39" s="506">
        <v>5000000</v>
      </c>
      <c r="X39" s="506">
        <v>5000000</v>
      </c>
      <c r="Y39" s="506">
        <v>5000000</v>
      </c>
      <c r="Z39" s="506">
        <v>5000000</v>
      </c>
      <c r="AA39" s="506">
        <v>5000000</v>
      </c>
      <c r="AB39" s="506">
        <v>5000000</v>
      </c>
      <c r="AC39" s="506">
        <v>5000000</v>
      </c>
      <c r="AD39" s="506">
        <v>5000000</v>
      </c>
      <c r="AE39" s="506">
        <v>5000000</v>
      </c>
      <c r="AF39" s="506">
        <v>5000000</v>
      </c>
      <c r="AG39" s="506">
        <v>5000000</v>
      </c>
      <c r="AH39" s="506">
        <v>5000000</v>
      </c>
      <c r="AI39" s="506">
        <v>5000000</v>
      </c>
      <c r="AJ39" s="515">
        <v>5000000</v>
      </c>
      <c r="AK39" s="515">
        <v>5000000</v>
      </c>
      <c r="AL39" s="515">
        <v>5000000</v>
      </c>
      <c r="AM39" s="515">
        <v>5000000</v>
      </c>
      <c r="AN39" s="515">
        <v>5000000</v>
      </c>
      <c r="AO39" s="515">
        <v>5000000</v>
      </c>
      <c r="AP39" s="515">
        <v>5000000</v>
      </c>
      <c r="AQ39" s="515">
        <v>5000000</v>
      </c>
      <c r="AR39" s="515">
        <v>5000000</v>
      </c>
      <c r="AS39" s="515">
        <v>5000000</v>
      </c>
      <c r="AT39" s="515">
        <v>5000000</v>
      </c>
      <c r="AU39" s="515">
        <v>5000000</v>
      </c>
      <c r="AV39" s="515">
        <v>5000000</v>
      </c>
      <c r="AW39" s="515">
        <v>5000000</v>
      </c>
      <c r="AX39" s="515">
        <v>5000000</v>
      </c>
      <c r="AY39" s="515">
        <v>5000000</v>
      </c>
      <c r="AZ39" s="515">
        <v>5000000</v>
      </c>
      <c r="BA39" s="515">
        <v>5000000</v>
      </c>
      <c r="BB39" s="515">
        <v>5000000</v>
      </c>
      <c r="BC39" s="515">
        <v>5000000</v>
      </c>
      <c r="BD39" s="515">
        <v>5000000</v>
      </c>
      <c r="BE39" s="515">
        <v>5000000</v>
      </c>
      <c r="BF39" s="515">
        <v>5000000</v>
      </c>
      <c r="BG39" s="515">
        <v>5000000</v>
      </c>
      <c r="BH39" s="515">
        <v>5000000</v>
      </c>
      <c r="BI39" s="515">
        <v>5000000</v>
      </c>
      <c r="BJ39" s="515">
        <v>5000000</v>
      </c>
      <c r="BK39" s="515">
        <v>5000000</v>
      </c>
      <c r="BL39" s="515">
        <v>5000000</v>
      </c>
      <c r="BM39" s="515">
        <v>5000000</v>
      </c>
      <c r="BN39" s="515">
        <v>5000000</v>
      </c>
      <c r="BO39" s="515">
        <v>5000000</v>
      </c>
      <c r="BP39" s="515">
        <v>5000000</v>
      </c>
      <c r="BQ39" s="515">
        <v>5000000</v>
      </c>
      <c r="BR39" s="515">
        <v>5000000</v>
      </c>
      <c r="BS39" s="515">
        <v>5000000</v>
      </c>
      <c r="BT39" s="515">
        <v>5000000</v>
      </c>
      <c r="BU39" s="515">
        <v>5000000</v>
      </c>
      <c r="BV39" s="515">
        <v>5000000</v>
      </c>
      <c r="BW39" s="515">
        <v>5000000</v>
      </c>
      <c r="BX39" s="515">
        <v>5000000</v>
      </c>
      <c r="BY39" s="515">
        <v>5000000</v>
      </c>
      <c r="BZ39" s="515">
        <v>5000000</v>
      </c>
      <c r="CA39" s="515">
        <v>5000000</v>
      </c>
      <c r="CB39" s="515">
        <v>5000000</v>
      </c>
      <c r="CC39" s="515">
        <v>5000000</v>
      </c>
      <c r="CD39" s="515">
        <v>5000000</v>
      </c>
      <c r="CE39" s="515">
        <v>5000000</v>
      </c>
      <c r="CF39" s="515">
        <v>5000000</v>
      </c>
      <c r="CG39" s="515">
        <v>5000000</v>
      </c>
      <c r="CH39" s="515">
        <v>5000000</v>
      </c>
      <c r="CI39" s="515">
        <v>5000000</v>
      </c>
      <c r="CJ39" s="515">
        <v>5000000</v>
      </c>
      <c r="CK39" s="515">
        <v>5000000</v>
      </c>
      <c r="CL39" s="515">
        <v>5000000</v>
      </c>
      <c r="CM39" s="515">
        <v>5000000</v>
      </c>
      <c r="CN39" s="515">
        <v>5000000</v>
      </c>
      <c r="CO39" s="515">
        <v>5000000</v>
      </c>
      <c r="CP39" s="515">
        <v>5000000</v>
      </c>
      <c r="CQ39" s="515">
        <v>5000000</v>
      </c>
      <c r="CR39" s="515">
        <v>5000000</v>
      </c>
      <c r="CS39" s="515">
        <v>5000000</v>
      </c>
      <c r="CT39" s="515">
        <v>5000000</v>
      </c>
      <c r="CU39" s="515">
        <v>5000000</v>
      </c>
      <c r="CV39" s="515">
        <v>5000000</v>
      </c>
      <c r="CW39" s="515">
        <v>5000000</v>
      </c>
    </row>
    <row r="40" spans="1:102" s="233" customFormat="1" outlineLevel="1" x14ac:dyDescent="0.3">
      <c r="B40" s="154">
        <v>2</v>
      </c>
      <c r="C40" s="242" t="s">
        <v>1616</v>
      </c>
      <c r="D40" s="242"/>
      <c r="E40" s="143" t="s">
        <v>1601</v>
      </c>
      <c r="F40" s="506">
        <v>5000000</v>
      </c>
      <c r="G40" s="506">
        <v>5000000</v>
      </c>
      <c r="H40" s="506">
        <v>5000000</v>
      </c>
      <c r="I40" s="506">
        <v>5000000</v>
      </c>
      <c r="J40" s="506">
        <v>5000000</v>
      </c>
      <c r="K40" s="506">
        <v>5000000</v>
      </c>
      <c r="L40" s="506">
        <v>5000000</v>
      </c>
      <c r="M40" s="506">
        <v>5000000</v>
      </c>
      <c r="N40" s="506">
        <v>5000000</v>
      </c>
      <c r="O40" s="506">
        <v>5000000</v>
      </c>
      <c r="P40" s="506">
        <v>5000000</v>
      </c>
      <c r="Q40" s="506">
        <v>5000000</v>
      </c>
      <c r="R40" s="506">
        <v>5000000</v>
      </c>
      <c r="S40" s="506">
        <v>5000000</v>
      </c>
      <c r="T40" s="506">
        <v>5000000</v>
      </c>
      <c r="U40" s="506">
        <v>5000000</v>
      </c>
      <c r="V40" s="506">
        <v>5000000</v>
      </c>
      <c r="W40" s="506">
        <v>5000000</v>
      </c>
      <c r="X40" s="506">
        <v>5000000</v>
      </c>
      <c r="Y40" s="506">
        <v>5000000</v>
      </c>
      <c r="Z40" s="506">
        <v>5000000</v>
      </c>
      <c r="AA40" s="506">
        <v>5000000</v>
      </c>
      <c r="AB40" s="506">
        <v>5000000</v>
      </c>
      <c r="AC40" s="506">
        <v>5000000</v>
      </c>
      <c r="AD40" s="506">
        <v>5000000</v>
      </c>
      <c r="AE40" s="506">
        <v>5000000</v>
      </c>
      <c r="AF40" s="506">
        <v>5000000</v>
      </c>
      <c r="AG40" s="506">
        <v>5000000</v>
      </c>
      <c r="AH40" s="506">
        <v>5000000</v>
      </c>
      <c r="AI40" s="506">
        <v>5000000</v>
      </c>
      <c r="AJ40" s="506">
        <v>5000000</v>
      </c>
      <c r="AK40" s="506">
        <v>5000000</v>
      </c>
      <c r="AL40" s="506">
        <v>5000000</v>
      </c>
      <c r="AM40" s="506">
        <v>5000000</v>
      </c>
      <c r="AN40" s="515">
        <v>5000000</v>
      </c>
      <c r="AO40" s="515">
        <v>5000000</v>
      </c>
      <c r="AP40" s="515">
        <v>5000000</v>
      </c>
      <c r="AQ40" s="515">
        <v>5000000</v>
      </c>
      <c r="AR40" s="515">
        <v>5000000</v>
      </c>
      <c r="AS40" s="515">
        <v>5000000</v>
      </c>
      <c r="AT40" s="515">
        <v>5000000</v>
      </c>
      <c r="AU40" s="515">
        <v>5000000</v>
      </c>
      <c r="AV40" s="515">
        <v>5000000</v>
      </c>
      <c r="AW40" s="515">
        <v>5000000</v>
      </c>
      <c r="AX40" s="515">
        <v>5000000</v>
      </c>
      <c r="AY40" s="515">
        <v>5000000</v>
      </c>
      <c r="AZ40" s="515">
        <v>5000000</v>
      </c>
      <c r="BA40" s="515">
        <v>5000000</v>
      </c>
      <c r="BB40" s="515">
        <v>5000000</v>
      </c>
      <c r="BC40" s="515">
        <v>5000000</v>
      </c>
      <c r="BD40" s="515">
        <v>5000000</v>
      </c>
      <c r="BE40" s="515">
        <v>5000000</v>
      </c>
      <c r="BF40" s="515">
        <v>5000000</v>
      </c>
      <c r="BG40" s="515">
        <v>5000000</v>
      </c>
      <c r="BH40" s="515">
        <v>5000000</v>
      </c>
      <c r="BI40" s="515">
        <v>5000000</v>
      </c>
      <c r="BJ40" s="515">
        <v>5000000</v>
      </c>
      <c r="BK40" s="515">
        <v>5000000</v>
      </c>
      <c r="BL40" s="515">
        <v>5000000</v>
      </c>
      <c r="BM40" s="515">
        <v>5000000</v>
      </c>
      <c r="BN40" s="515">
        <v>5000000</v>
      </c>
      <c r="BO40" s="515">
        <v>5000000</v>
      </c>
      <c r="BP40" s="515">
        <v>5000000</v>
      </c>
      <c r="BQ40" s="515">
        <v>5000000</v>
      </c>
      <c r="BR40" s="515">
        <v>5000000</v>
      </c>
      <c r="BS40" s="515">
        <v>5000000</v>
      </c>
      <c r="BT40" s="515">
        <v>5000000</v>
      </c>
      <c r="BU40" s="515">
        <v>5000000</v>
      </c>
      <c r="BV40" s="515">
        <v>5000000</v>
      </c>
      <c r="BW40" s="515">
        <v>5000000</v>
      </c>
      <c r="BX40" s="515">
        <v>5000000</v>
      </c>
      <c r="BY40" s="515">
        <v>5000000</v>
      </c>
      <c r="BZ40" s="515">
        <v>5000000</v>
      </c>
      <c r="CA40" s="515">
        <v>5000000</v>
      </c>
      <c r="CB40" s="515">
        <v>5000000</v>
      </c>
      <c r="CC40" s="515">
        <v>5000000</v>
      </c>
      <c r="CD40" s="515">
        <v>5000000</v>
      </c>
      <c r="CE40" s="515">
        <v>5000000</v>
      </c>
      <c r="CF40" s="515">
        <v>5000000</v>
      </c>
      <c r="CG40" s="515">
        <v>5000000</v>
      </c>
      <c r="CH40" s="515">
        <v>5000000</v>
      </c>
      <c r="CI40" s="515">
        <v>5000000</v>
      </c>
      <c r="CJ40" s="515">
        <v>5000000</v>
      </c>
      <c r="CK40" s="515">
        <v>5000000</v>
      </c>
      <c r="CL40" s="515">
        <v>5000000</v>
      </c>
      <c r="CM40" s="515">
        <v>5000000</v>
      </c>
      <c r="CN40" s="515">
        <v>5000000</v>
      </c>
      <c r="CO40" s="515">
        <v>5000000</v>
      </c>
      <c r="CP40" s="515">
        <v>5000000</v>
      </c>
      <c r="CQ40" s="515">
        <v>5000000</v>
      </c>
      <c r="CR40" s="515">
        <v>5000000</v>
      </c>
      <c r="CS40" s="515">
        <v>5000000</v>
      </c>
      <c r="CT40" s="515">
        <v>5000000</v>
      </c>
      <c r="CU40" s="515">
        <v>5000000</v>
      </c>
      <c r="CV40" s="515">
        <v>5000000</v>
      </c>
      <c r="CW40" s="515">
        <v>5000000</v>
      </c>
    </row>
    <row r="41" spans="1:102" outlineLevel="1" x14ac:dyDescent="0.3">
      <c r="B41" s="154">
        <v>3</v>
      </c>
      <c r="C41" s="242" t="s">
        <v>1604</v>
      </c>
      <c r="D41" s="242">
        <v>5221</v>
      </c>
      <c r="E41" s="143" t="s">
        <v>1601</v>
      </c>
      <c r="F41" s="506">
        <v>5000000</v>
      </c>
      <c r="G41" s="506">
        <v>5000000</v>
      </c>
      <c r="H41" s="506">
        <v>5000000</v>
      </c>
      <c r="I41" s="506">
        <v>5000000</v>
      </c>
      <c r="J41" s="506">
        <v>5000000</v>
      </c>
      <c r="K41" s="506">
        <v>5000000</v>
      </c>
      <c r="L41" s="506">
        <v>5000000</v>
      </c>
      <c r="M41" s="506">
        <v>5000000</v>
      </c>
      <c r="N41" s="506">
        <v>5000000</v>
      </c>
      <c r="O41" s="506">
        <v>5000000</v>
      </c>
      <c r="P41" s="506">
        <v>5000000</v>
      </c>
      <c r="Q41" s="506">
        <v>5000000</v>
      </c>
      <c r="R41" s="506">
        <v>5000000</v>
      </c>
      <c r="S41" s="506">
        <v>5000000</v>
      </c>
      <c r="T41" s="506">
        <v>5000000</v>
      </c>
      <c r="U41" s="506">
        <v>5000000</v>
      </c>
      <c r="V41" s="506">
        <v>5000000</v>
      </c>
      <c r="W41" s="506">
        <v>5000000</v>
      </c>
      <c r="X41" s="506">
        <v>5000000</v>
      </c>
      <c r="Y41" s="506">
        <v>5000000</v>
      </c>
      <c r="Z41" s="506">
        <v>5000000</v>
      </c>
      <c r="AA41" s="506">
        <v>5000000</v>
      </c>
      <c r="AB41" s="506">
        <v>5000000</v>
      </c>
      <c r="AC41" s="506">
        <v>5000000</v>
      </c>
      <c r="AD41" s="506">
        <v>5000000</v>
      </c>
      <c r="AE41" s="506">
        <v>5000000</v>
      </c>
      <c r="AF41" s="506">
        <v>5000000</v>
      </c>
      <c r="AG41" s="506">
        <v>5000000</v>
      </c>
      <c r="AH41" s="506">
        <v>5000000</v>
      </c>
      <c r="AI41" s="506">
        <v>5000000</v>
      </c>
      <c r="AJ41" s="515">
        <v>5000000</v>
      </c>
      <c r="AK41" s="515">
        <v>5000000</v>
      </c>
      <c r="AL41" s="515">
        <v>5000000</v>
      </c>
      <c r="AM41" s="515">
        <v>5000000</v>
      </c>
      <c r="AN41" s="515">
        <v>5000000</v>
      </c>
      <c r="AO41" s="515">
        <v>5000000</v>
      </c>
      <c r="AP41" s="515">
        <v>5000000</v>
      </c>
      <c r="AQ41" s="515">
        <v>5000000</v>
      </c>
      <c r="AR41" s="515">
        <v>5000000</v>
      </c>
      <c r="AS41" s="515">
        <v>5000000</v>
      </c>
      <c r="AT41" s="515">
        <v>5000000</v>
      </c>
      <c r="AU41" s="515">
        <v>5000000</v>
      </c>
      <c r="AV41" s="515">
        <v>5000000</v>
      </c>
      <c r="AW41" s="515">
        <v>5000000</v>
      </c>
      <c r="AX41" s="515">
        <v>5000000</v>
      </c>
      <c r="AY41" s="515">
        <v>5000000</v>
      </c>
      <c r="AZ41" s="515">
        <v>5000000</v>
      </c>
      <c r="BA41" s="515">
        <v>5000000</v>
      </c>
      <c r="BB41" s="515">
        <v>5000000</v>
      </c>
      <c r="BC41" s="515">
        <v>5000000</v>
      </c>
      <c r="BD41" s="515">
        <v>5000000</v>
      </c>
      <c r="BE41" s="515">
        <v>5000000</v>
      </c>
      <c r="BF41" s="515">
        <v>5000000</v>
      </c>
      <c r="BG41" s="515">
        <v>5000000</v>
      </c>
      <c r="BH41" s="515">
        <v>5000000</v>
      </c>
      <c r="BI41" s="515">
        <v>5000000</v>
      </c>
      <c r="BJ41" s="515">
        <v>5000000</v>
      </c>
      <c r="BK41" s="515">
        <v>5000000</v>
      </c>
      <c r="BL41" s="515">
        <v>5000000</v>
      </c>
      <c r="BM41" s="515">
        <v>5000000</v>
      </c>
      <c r="BN41" s="515">
        <v>5000000</v>
      </c>
      <c r="BO41" s="515">
        <v>5000000</v>
      </c>
      <c r="BP41" s="515">
        <v>5000000</v>
      </c>
      <c r="BQ41" s="515">
        <v>5000000</v>
      </c>
      <c r="BR41" s="515">
        <v>5000000</v>
      </c>
      <c r="BS41" s="515">
        <v>5000000</v>
      </c>
      <c r="BT41" s="515">
        <v>5000000</v>
      </c>
      <c r="BU41" s="515">
        <v>5000000</v>
      </c>
      <c r="BV41" s="515">
        <v>5000000</v>
      </c>
      <c r="BW41" s="515">
        <v>5000000</v>
      </c>
      <c r="BX41" s="515">
        <v>5000000</v>
      </c>
      <c r="BY41" s="515">
        <v>5000000</v>
      </c>
      <c r="BZ41" s="515">
        <v>5000000</v>
      </c>
      <c r="CA41" s="515">
        <v>5000000</v>
      </c>
      <c r="CB41" s="515">
        <v>5000000</v>
      </c>
      <c r="CC41" s="515">
        <v>5000000</v>
      </c>
      <c r="CD41" s="515">
        <v>5000000</v>
      </c>
      <c r="CE41" s="515">
        <v>5000000</v>
      </c>
      <c r="CF41" s="515">
        <v>5000000</v>
      </c>
      <c r="CG41" s="515">
        <v>5000000</v>
      </c>
      <c r="CH41" s="515">
        <v>5000000</v>
      </c>
      <c r="CI41" s="515">
        <v>5000000</v>
      </c>
      <c r="CJ41" s="515">
        <v>5000000</v>
      </c>
      <c r="CK41" s="515">
        <v>5000000</v>
      </c>
      <c r="CL41" s="515">
        <v>5000000</v>
      </c>
      <c r="CM41" s="515">
        <v>5000000</v>
      </c>
      <c r="CN41" s="515">
        <v>5000000</v>
      </c>
      <c r="CO41" s="515">
        <v>5000000</v>
      </c>
      <c r="CP41" s="515">
        <v>5000000</v>
      </c>
      <c r="CQ41" s="515">
        <v>5000000</v>
      </c>
      <c r="CR41" s="515">
        <v>5000000</v>
      </c>
      <c r="CS41" s="515">
        <v>5000000</v>
      </c>
      <c r="CT41" s="515">
        <v>5000000</v>
      </c>
      <c r="CU41" s="515">
        <v>5000000</v>
      </c>
      <c r="CV41" s="515">
        <v>5000000</v>
      </c>
      <c r="CW41" s="515">
        <v>5000000</v>
      </c>
    </row>
    <row r="42" spans="1:102" outlineLevel="1" x14ac:dyDescent="0.3">
      <c r="B42" s="154">
        <v>4</v>
      </c>
      <c r="C42" s="242" t="s">
        <v>1607</v>
      </c>
      <c r="D42" s="242">
        <v>5221</v>
      </c>
      <c r="E42" s="143" t="s">
        <v>1601</v>
      </c>
      <c r="F42" s="506">
        <v>5000000</v>
      </c>
      <c r="G42" s="506">
        <v>5000000</v>
      </c>
      <c r="H42" s="506">
        <v>5000000</v>
      </c>
      <c r="I42" s="506">
        <v>5000000</v>
      </c>
      <c r="J42" s="506">
        <v>5000000</v>
      </c>
      <c r="K42" s="506">
        <v>5000000</v>
      </c>
      <c r="L42" s="506">
        <v>5000000</v>
      </c>
      <c r="M42" s="506">
        <v>5000000</v>
      </c>
      <c r="N42" s="506">
        <v>5000000</v>
      </c>
      <c r="O42" s="506">
        <v>5000000</v>
      </c>
      <c r="P42" s="506">
        <v>5000000</v>
      </c>
      <c r="Q42" s="506">
        <v>5000000</v>
      </c>
      <c r="R42" s="506">
        <v>5000000</v>
      </c>
      <c r="S42" s="506">
        <v>5000000</v>
      </c>
      <c r="T42" s="506">
        <v>5000000</v>
      </c>
      <c r="U42" s="506">
        <v>5000000</v>
      </c>
      <c r="V42" s="506">
        <v>5000000</v>
      </c>
      <c r="W42" s="506">
        <v>5000000</v>
      </c>
      <c r="X42" s="506">
        <v>5000000</v>
      </c>
      <c r="Y42" s="506">
        <v>5000000</v>
      </c>
      <c r="Z42" s="506">
        <v>5000000</v>
      </c>
      <c r="AA42" s="506">
        <v>5000000</v>
      </c>
      <c r="AB42" s="506">
        <v>5000000</v>
      </c>
      <c r="AC42" s="506">
        <v>5000000</v>
      </c>
      <c r="AD42" s="506">
        <v>5000000</v>
      </c>
      <c r="AE42" s="506">
        <v>5000000</v>
      </c>
      <c r="AF42" s="506">
        <v>5000000</v>
      </c>
      <c r="AG42" s="506">
        <v>5000000</v>
      </c>
      <c r="AH42" s="506">
        <v>5000000</v>
      </c>
      <c r="AI42" s="506">
        <v>5000000</v>
      </c>
      <c r="AJ42" s="515">
        <v>5000000</v>
      </c>
      <c r="AK42" s="515">
        <v>5000000</v>
      </c>
      <c r="AL42" s="515">
        <v>5000000</v>
      </c>
      <c r="AM42" s="515">
        <v>5000000</v>
      </c>
      <c r="AN42" s="515">
        <v>5000000</v>
      </c>
      <c r="AO42" s="515">
        <v>5000000</v>
      </c>
      <c r="AP42" s="515">
        <v>5000000</v>
      </c>
      <c r="AQ42" s="515">
        <v>5000000</v>
      </c>
      <c r="AR42" s="515">
        <v>5000000</v>
      </c>
      <c r="AS42" s="515">
        <v>5000000</v>
      </c>
      <c r="AT42" s="515">
        <v>5000000</v>
      </c>
      <c r="AU42" s="515">
        <v>5000000</v>
      </c>
      <c r="AV42" s="515">
        <v>5000000</v>
      </c>
      <c r="AW42" s="515">
        <v>5000000</v>
      </c>
      <c r="AX42" s="515">
        <v>5000000</v>
      </c>
      <c r="AY42" s="515">
        <v>5000000</v>
      </c>
      <c r="AZ42" s="515">
        <v>5000000</v>
      </c>
      <c r="BA42" s="515">
        <v>5000000</v>
      </c>
      <c r="BB42" s="515">
        <v>5000000</v>
      </c>
      <c r="BC42" s="515">
        <v>5000000</v>
      </c>
      <c r="BD42" s="515">
        <v>5000000</v>
      </c>
      <c r="BE42" s="515">
        <v>5000000</v>
      </c>
      <c r="BF42" s="515">
        <v>5000000</v>
      </c>
      <c r="BG42" s="515">
        <v>5000000</v>
      </c>
      <c r="BH42" s="515">
        <v>5000000</v>
      </c>
      <c r="BI42" s="515">
        <v>5000000</v>
      </c>
      <c r="BJ42" s="515">
        <v>5000000</v>
      </c>
      <c r="BK42" s="515">
        <v>5000000</v>
      </c>
      <c r="BL42" s="515">
        <v>5000000</v>
      </c>
      <c r="BM42" s="515">
        <v>5000000</v>
      </c>
      <c r="BN42" s="515">
        <v>5000000</v>
      </c>
      <c r="BO42" s="515">
        <v>5000000</v>
      </c>
      <c r="BP42" s="515">
        <v>5000000</v>
      </c>
      <c r="BQ42" s="515">
        <v>5000000</v>
      </c>
      <c r="BR42" s="515">
        <v>5000000</v>
      </c>
      <c r="BS42" s="515">
        <v>5000000</v>
      </c>
      <c r="BT42" s="515">
        <v>5000000</v>
      </c>
      <c r="BU42" s="515">
        <v>5000000</v>
      </c>
      <c r="BV42" s="515">
        <v>5000000</v>
      </c>
      <c r="BW42" s="515">
        <v>5000000</v>
      </c>
      <c r="BX42" s="515">
        <v>5000000</v>
      </c>
      <c r="BY42" s="515">
        <v>5000000</v>
      </c>
      <c r="BZ42" s="515">
        <v>5000000</v>
      </c>
      <c r="CA42" s="515">
        <v>5000000</v>
      </c>
      <c r="CB42" s="515">
        <v>5000000</v>
      </c>
      <c r="CC42" s="515">
        <v>5000000</v>
      </c>
      <c r="CD42" s="515">
        <v>5000000</v>
      </c>
      <c r="CE42" s="515">
        <v>5000000</v>
      </c>
      <c r="CF42" s="515">
        <v>5000000</v>
      </c>
      <c r="CG42" s="515">
        <v>5000000</v>
      </c>
      <c r="CH42" s="515">
        <v>5000000</v>
      </c>
      <c r="CI42" s="515">
        <v>5000000</v>
      </c>
      <c r="CJ42" s="515">
        <v>5000000</v>
      </c>
      <c r="CK42" s="515">
        <v>5000000</v>
      </c>
      <c r="CL42" s="515">
        <v>5000000</v>
      </c>
      <c r="CM42" s="515">
        <v>5000000</v>
      </c>
      <c r="CN42" s="515">
        <v>5000000</v>
      </c>
      <c r="CO42" s="515">
        <v>5000000</v>
      </c>
      <c r="CP42" s="515">
        <v>5000000</v>
      </c>
      <c r="CQ42" s="515">
        <v>5000000</v>
      </c>
      <c r="CR42" s="515">
        <v>5000000</v>
      </c>
      <c r="CS42" s="515">
        <v>5000000</v>
      </c>
      <c r="CT42" s="515">
        <v>5000000</v>
      </c>
      <c r="CU42" s="515">
        <v>5000000</v>
      </c>
      <c r="CV42" s="515">
        <v>5000000</v>
      </c>
      <c r="CW42" s="515">
        <v>5000000</v>
      </c>
    </row>
    <row r="43" spans="1:102" outlineLevel="1" x14ac:dyDescent="0.3">
      <c r="B43" s="154">
        <v>5</v>
      </c>
      <c r="C43" s="242" t="s">
        <v>1605</v>
      </c>
      <c r="D43" s="242">
        <v>5224</v>
      </c>
      <c r="E43" s="143" t="s">
        <v>1601</v>
      </c>
      <c r="F43" s="506">
        <v>5000000</v>
      </c>
      <c r="G43" s="506">
        <v>5000000</v>
      </c>
      <c r="H43" s="506">
        <v>5000000</v>
      </c>
      <c r="I43" s="506">
        <v>5000000</v>
      </c>
      <c r="J43" s="506">
        <v>5000000</v>
      </c>
      <c r="K43" s="506">
        <v>5000000</v>
      </c>
      <c r="L43" s="506">
        <v>5000000</v>
      </c>
      <c r="M43" s="506">
        <v>5000000</v>
      </c>
      <c r="N43" s="506">
        <v>5000000</v>
      </c>
      <c r="O43" s="506">
        <v>5000000</v>
      </c>
      <c r="P43" s="506">
        <v>5000000</v>
      </c>
      <c r="Q43" s="506">
        <v>5000000</v>
      </c>
      <c r="R43" s="506">
        <v>5000000</v>
      </c>
      <c r="S43" s="506">
        <v>5000000</v>
      </c>
      <c r="T43" s="506">
        <v>5000000</v>
      </c>
      <c r="U43" s="506">
        <v>5000000</v>
      </c>
      <c r="V43" s="506">
        <v>5000000</v>
      </c>
      <c r="W43" s="506">
        <v>5000000</v>
      </c>
      <c r="X43" s="506">
        <v>5000000</v>
      </c>
      <c r="Y43" s="506">
        <v>5000000</v>
      </c>
      <c r="Z43" s="506">
        <v>5000000</v>
      </c>
      <c r="AA43" s="506">
        <v>5000000</v>
      </c>
      <c r="AB43" s="506">
        <v>5000000</v>
      </c>
      <c r="AC43" s="506">
        <v>5000000</v>
      </c>
      <c r="AD43" s="506">
        <v>5000000</v>
      </c>
      <c r="AE43" s="506">
        <v>5000000</v>
      </c>
      <c r="AF43" s="506">
        <v>5000000</v>
      </c>
      <c r="AG43" s="506">
        <v>5000000</v>
      </c>
      <c r="AH43" s="506">
        <v>5000000</v>
      </c>
      <c r="AI43" s="506">
        <v>5000000</v>
      </c>
      <c r="AJ43" s="515">
        <v>5000000</v>
      </c>
      <c r="AK43" s="515">
        <v>5000000</v>
      </c>
      <c r="AL43" s="515">
        <v>5000000</v>
      </c>
      <c r="AM43" s="515">
        <v>5000000</v>
      </c>
      <c r="AN43" s="515">
        <v>5000000</v>
      </c>
      <c r="AO43" s="515">
        <v>5000000</v>
      </c>
      <c r="AP43" s="515">
        <v>5000000</v>
      </c>
      <c r="AQ43" s="515">
        <v>5000000</v>
      </c>
      <c r="AR43" s="515">
        <v>5000000</v>
      </c>
      <c r="AS43" s="515">
        <v>5000000</v>
      </c>
      <c r="AT43" s="515">
        <v>5000000</v>
      </c>
      <c r="AU43" s="515">
        <v>5000000</v>
      </c>
      <c r="AV43" s="515">
        <v>5000000</v>
      </c>
      <c r="AW43" s="515">
        <v>5000000</v>
      </c>
      <c r="AX43" s="515">
        <v>5000000</v>
      </c>
      <c r="AY43" s="515">
        <v>5000000</v>
      </c>
      <c r="AZ43" s="515">
        <v>5000000</v>
      </c>
      <c r="BA43" s="515">
        <v>5000000</v>
      </c>
      <c r="BB43" s="515">
        <v>5000000</v>
      </c>
      <c r="BC43" s="515">
        <v>5000000</v>
      </c>
      <c r="BD43" s="515">
        <v>5000000</v>
      </c>
      <c r="BE43" s="515">
        <v>5000000</v>
      </c>
      <c r="BF43" s="515">
        <v>5000000</v>
      </c>
      <c r="BG43" s="515">
        <v>5000000</v>
      </c>
      <c r="BH43" s="515">
        <v>5000000</v>
      </c>
      <c r="BI43" s="515">
        <v>5000000</v>
      </c>
      <c r="BJ43" s="515">
        <v>5000000</v>
      </c>
      <c r="BK43" s="515">
        <v>5000000</v>
      </c>
      <c r="BL43" s="515">
        <v>5000000</v>
      </c>
      <c r="BM43" s="515">
        <v>5000000</v>
      </c>
      <c r="BN43" s="515">
        <v>5000000</v>
      </c>
      <c r="BO43" s="515">
        <v>5000000</v>
      </c>
      <c r="BP43" s="515">
        <v>5000000</v>
      </c>
      <c r="BQ43" s="515">
        <v>5000000</v>
      </c>
      <c r="BR43" s="515">
        <v>5000000</v>
      </c>
      <c r="BS43" s="515">
        <v>5000000</v>
      </c>
      <c r="BT43" s="515">
        <v>5000000</v>
      </c>
      <c r="BU43" s="515">
        <v>5000000</v>
      </c>
      <c r="BV43" s="515">
        <v>5000000</v>
      </c>
      <c r="BW43" s="515">
        <v>5000000</v>
      </c>
      <c r="BX43" s="515">
        <v>5000000</v>
      </c>
      <c r="BY43" s="515">
        <v>5000000</v>
      </c>
      <c r="BZ43" s="515">
        <v>5000000</v>
      </c>
      <c r="CA43" s="515">
        <v>5000000</v>
      </c>
      <c r="CB43" s="515">
        <v>5000000</v>
      </c>
      <c r="CC43" s="515">
        <v>5000000</v>
      </c>
      <c r="CD43" s="515">
        <v>5000000</v>
      </c>
      <c r="CE43" s="515">
        <v>5000000</v>
      </c>
      <c r="CF43" s="515">
        <v>5000000</v>
      </c>
      <c r="CG43" s="515">
        <v>5000000</v>
      </c>
      <c r="CH43" s="515">
        <v>5000000</v>
      </c>
      <c r="CI43" s="515">
        <v>5000000</v>
      </c>
      <c r="CJ43" s="515">
        <v>5000000</v>
      </c>
      <c r="CK43" s="515">
        <v>5000000</v>
      </c>
      <c r="CL43" s="515">
        <v>5000000</v>
      </c>
      <c r="CM43" s="515">
        <v>5000000</v>
      </c>
      <c r="CN43" s="515">
        <v>5000000</v>
      </c>
      <c r="CO43" s="515">
        <v>5000000</v>
      </c>
      <c r="CP43" s="515">
        <v>5000000</v>
      </c>
      <c r="CQ43" s="515">
        <v>5000000</v>
      </c>
      <c r="CR43" s="515">
        <v>5000000</v>
      </c>
      <c r="CS43" s="515">
        <v>5000000</v>
      </c>
      <c r="CT43" s="515">
        <v>5000000</v>
      </c>
      <c r="CU43" s="515">
        <v>5000000</v>
      </c>
      <c r="CV43" s="515">
        <v>5000000</v>
      </c>
      <c r="CW43" s="515">
        <v>5000000</v>
      </c>
    </row>
    <row r="44" spans="1:102" outlineLevel="1" x14ac:dyDescent="0.3">
      <c r="B44" s="154">
        <v>6</v>
      </c>
      <c r="C44" s="242" t="s">
        <v>1603</v>
      </c>
      <c r="D44" s="242">
        <v>5220</v>
      </c>
      <c r="E44" s="143" t="s">
        <v>1601</v>
      </c>
      <c r="F44" s="506">
        <v>5000000</v>
      </c>
      <c r="G44" s="506">
        <v>5000000</v>
      </c>
      <c r="H44" s="506">
        <v>5000000</v>
      </c>
      <c r="I44" s="506">
        <v>5000000</v>
      </c>
      <c r="J44" s="506">
        <v>5000000</v>
      </c>
      <c r="K44" s="506">
        <v>5000000</v>
      </c>
      <c r="L44" s="506">
        <v>5000000</v>
      </c>
      <c r="M44" s="506">
        <v>5000000</v>
      </c>
      <c r="N44" s="506">
        <v>5000000</v>
      </c>
      <c r="O44" s="506">
        <v>5000000</v>
      </c>
      <c r="P44" s="506">
        <v>5000000</v>
      </c>
      <c r="Q44" s="506">
        <v>5000000</v>
      </c>
      <c r="R44" s="506">
        <v>5000000</v>
      </c>
      <c r="S44" s="506">
        <v>5000000</v>
      </c>
      <c r="T44" s="506">
        <v>5000000</v>
      </c>
      <c r="U44" s="506">
        <v>5000000</v>
      </c>
      <c r="V44" s="506">
        <v>5000000</v>
      </c>
      <c r="W44" s="506">
        <v>5000000</v>
      </c>
      <c r="X44" s="506">
        <v>5000000</v>
      </c>
      <c r="Y44" s="506">
        <v>5000000</v>
      </c>
      <c r="Z44" s="506">
        <v>5000000</v>
      </c>
      <c r="AA44" s="506">
        <v>5000000</v>
      </c>
      <c r="AB44" s="506">
        <v>5000000</v>
      </c>
      <c r="AC44" s="506">
        <v>5000000</v>
      </c>
      <c r="AD44" s="506">
        <v>5000000</v>
      </c>
      <c r="AE44" s="506">
        <v>5000000</v>
      </c>
      <c r="AF44" s="506">
        <v>5000000</v>
      </c>
      <c r="AG44" s="506">
        <v>5000000</v>
      </c>
      <c r="AH44" s="506">
        <v>5000000</v>
      </c>
      <c r="AI44" s="506">
        <v>5000000</v>
      </c>
      <c r="AJ44" s="515">
        <v>5000000</v>
      </c>
      <c r="AK44" s="515">
        <v>5000000</v>
      </c>
      <c r="AL44" s="515">
        <v>5000000</v>
      </c>
      <c r="AM44" s="515">
        <v>5000000</v>
      </c>
      <c r="AN44" s="515">
        <v>5000000</v>
      </c>
      <c r="AO44" s="515">
        <v>5000000</v>
      </c>
      <c r="AP44" s="515">
        <v>5000000</v>
      </c>
      <c r="AQ44" s="515">
        <v>5000000</v>
      </c>
      <c r="AR44" s="515">
        <v>5000000</v>
      </c>
      <c r="AS44" s="515">
        <v>5000000</v>
      </c>
      <c r="AT44" s="515">
        <v>5000000</v>
      </c>
      <c r="AU44" s="515">
        <v>5000000</v>
      </c>
      <c r="AV44" s="515">
        <v>5000000</v>
      </c>
      <c r="AW44" s="515">
        <v>5000000</v>
      </c>
      <c r="AX44" s="515">
        <v>5000000</v>
      </c>
      <c r="AY44" s="515">
        <v>5000000</v>
      </c>
      <c r="AZ44" s="515">
        <v>5000000</v>
      </c>
      <c r="BA44" s="515">
        <v>5000000</v>
      </c>
      <c r="BB44" s="515">
        <v>5000000</v>
      </c>
      <c r="BC44" s="515">
        <v>5000000</v>
      </c>
      <c r="BD44" s="515">
        <v>5000000</v>
      </c>
      <c r="BE44" s="515">
        <v>5000000</v>
      </c>
      <c r="BF44" s="515">
        <v>5000000</v>
      </c>
      <c r="BG44" s="515">
        <v>5000000</v>
      </c>
      <c r="BH44" s="515">
        <v>5000000</v>
      </c>
      <c r="BI44" s="515">
        <v>5000000</v>
      </c>
      <c r="BJ44" s="515">
        <v>5000000</v>
      </c>
      <c r="BK44" s="515">
        <v>5000000</v>
      </c>
      <c r="BL44" s="515">
        <v>5000000</v>
      </c>
      <c r="BM44" s="515">
        <v>5000000</v>
      </c>
      <c r="BN44" s="515">
        <v>5000000</v>
      </c>
      <c r="BO44" s="515">
        <v>5000000</v>
      </c>
      <c r="BP44" s="515">
        <v>5000000</v>
      </c>
      <c r="BQ44" s="515">
        <v>5000000</v>
      </c>
      <c r="BR44" s="515">
        <v>5000000</v>
      </c>
      <c r="BS44" s="515">
        <v>5000000</v>
      </c>
      <c r="BT44" s="515">
        <v>5000000</v>
      </c>
      <c r="BU44" s="515">
        <v>5000000</v>
      </c>
      <c r="BV44" s="515">
        <v>5000000</v>
      </c>
      <c r="BW44" s="515">
        <v>5000000</v>
      </c>
      <c r="BX44" s="515">
        <v>5000000</v>
      </c>
      <c r="BY44" s="515">
        <v>5000000</v>
      </c>
      <c r="BZ44" s="515">
        <v>5000000</v>
      </c>
      <c r="CA44" s="515">
        <v>5000000</v>
      </c>
      <c r="CB44" s="515">
        <v>5000000</v>
      </c>
      <c r="CC44" s="515">
        <v>5000000</v>
      </c>
      <c r="CD44" s="515">
        <v>5000000</v>
      </c>
      <c r="CE44" s="515">
        <v>5000000</v>
      </c>
      <c r="CF44" s="515">
        <v>5000000</v>
      </c>
      <c r="CG44" s="515">
        <v>5000000</v>
      </c>
      <c r="CH44" s="515">
        <v>5000000</v>
      </c>
      <c r="CI44" s="515">
        <v>5000000</v>
      </c>
      <c r="CJ44" s="515">
        <v>5000000</v>
      </c>
      <c r="CK44" s="515">
        <v>5000000</v>
      </c>
      <c r="CL44" s="515">
        <v>5000000</v>
      </c>
      <c r="CM44" s="515">
        <v>5000000</v>
      </c>
      <c r="CN44" s="515">
        <v>5000000</v>
      </c>
      <c r="CO44" s="515">
        <v>5000000</v>
      </c>
      <c r="CP44" s="515">
        <v>5000000</v>
      </c>
      <c r="CQ44" s="515">
        <v>5000000</v>
      </c>
      <c r="CR44" s="515">
        <v>5000000</v>
      </c>
      <c r="CS44" s="515">
        <v>5000000</v>
      </c>
      <c r="CT44" s="515">
        <v>5000000</v>
      </c>
      <c r="CU44" s="515">
        <v>5000000</v>
      </c>
      <c r="CV44" s="515">
        <v>5000000</v>
      </c>
      <c r="CW44" s="515">
        <v>5000000</v>
      </c>
    </row>
    <row r="45" spans="1:102" outlineLevel="1" x14ac:dyDescent="0.3">
      <c r="A45" s="233"/>
      <c r="B45" s="154">
        <v>7</v>
      </c>
      <c r="C45" s="328" t="s">
        <v>166</v>
      </c>
      <c r="D45" s="242"/>
      <c r="E45" s="138" t="s">
        <v>1601</v>
      </c>
      <c r="F45" s="506">
        <v>5000000</v>
      </c>
      <c r="G45" s="506">
        <v>5000000</v>
      </c>
      <c r="H45" s="506">
        <v>5000000</v>
      </c>
      <c r="I45" s="506">
        <v>5000000</v>
      </c>
      <c r="J45" s="506">
        <v>5000000</v>
      </c>
      <c r="K45" s="506">
        <v>5000000</v>
      </c>
      <c r="L45" s="506">
        <v>5000000</v>
      </c>
      <c r="M45" s="506">
        <v>5000000</v>
      </c>
      <c r="N45" s="506">
        <v>5000000</v>
      </c>
      <c r="O45" s="506">
        <v>5000000</v>
      </c>
      <c r="P45" s="506">
        <v>5000000</v>
      </c>
      <c r="Q45" s="506">
        <v>5000000</v>
      </c>
      <c r="R45" s="506">
        <v>5000000</v>
      </c>
      <c r="S45" s="506">
        <v>5000000</v>
      </c>
      <c r="T45" s="506">
        <v>5000000</v>
      </c>
      <c r="U45" s="506">
        <v>5000000</v>
      </c>
      <c r="V45" s="506">
        <v>5000000</v>
      </c>
      <c r="W45" s="506">
        <v>5000000</v>
      </c>
      <c r="X45" s="506">
        <v>5000000</v>
      </c>
      <c r="Y45" s="506">
        <v>5000000</v>
      </c>
      <c r="Z45" s="506">
        <v>5000000</v>
      </c>
      <c r="AA45" s="506">
        <v>5000000</v>
      </c>
      <c r="AB45" s="506">
        <v>5000000</v>
      </c>
      <c r="AC45" s="506">
        <v>5000000</v>
      </c>
      <c r="AD45" s="506">
        <v>5000000</v>
      </c>
      <c r="AE45" s="506">
        <v>5000000</v>
      </c>
      <c r="AF45" s="506">
        <v>5000000</v>
      </c>
      <c r="AG45" s="506">
        <v>5000000</v>
      </c>
      <c r="AH45" s="506">
        <v>5000000</v>
      </c>
      <c r="AI45" s="506">
        <v>5000000</v>
      </c>
      <c r="AJ45" s="515">
        <v>5000000</v>
      </c>
      <c r="AK45" s="515">
        <v>5000000</v>
      </c>
      <c r="AL45" s="515">
        <v>5000000</v>
      </c>
      <c r="AM45" s="515">
        <v>5000000</v>
      </c>
      <c r="AN45" s="515">
        <v>5000000</v>
      </c>
      <c r="AO45" s="515">
        <v>5000000</v>
      </c>
      <c r="AP45" s="515">
        <v>5000000</v>
      </c>
      <c r="AQ45" s="515">
        <v>5000000</v>
      </c>
      <c r="AR45" s="515">
        <v>5000000</v>
      </c>
      <c r="AS45" s="515">
        <v>5000000</v>
      </c>
      <c r="AT45" s="515">
        <v>5000000</v>
      </c>
      <c r="AU45" s="515">
        <v>5000000</v>
      </c>
      <c r="AV45" s="515">
        <v>5000000</v>
      </c>
      <c r="AW45" s="515">
        <v>5000000</v>
      </c>
      <c r="AX45" s="515">
        <v>5000000</v>
      </c>
      <c r="AY45" s="515">
        <v>5000000</v>
      </c>
      <c r="AZ45" s="515">
        <v>5000000</v>
      </c>
      <c r="BA45" s="515">
        <v>5000000</v>
      </c>
      <c r="BB45" s="515">
        <v>5000000</v>
      </c>
      <c r="BC45" s="515">
        <v>5000000</v>
      </c>
      <c r="BD45" s="515">
        <v>5000000</v>
      </c>
      <c r="BE45" s="515">
        <v>5000000</v>
      </c>
      <c r="BF45" s="515">
        <v>5000000</v>
      </c>
      <c r="BG45" s="515">
        <v>5000000</v>
      </c>
      <c r="BH45" s="515">
        <v>5000000</v>
      </c>
      <c r="BI45" s="515">
        <v>5000000</v>
      </c>
      <c r="BJ45" s="515">
        <v>5000000</v>
      </c>
      <c r="BK45" s="515">
        <v>5000000</v>
      </c>
      <c r="BL45" s="515">
        <v>5000000</v>
      </c>
      <c r="BM45" s="515">
        <v>5000000</v>
      </c>
      <c r="BN45" s="515">
        <v>5000000</v>
      </c>
      <c r="BO45" s="515">
        <v>5000000</v>
      </c>
      <c r="BP45" s="515">
        <v>5000000</v>
      </c>
      <c r="BQ45" s="515">
        <v>5000000</v>
      </c>
      <c r="BR45" s="515">
        <v>5000000</v>
      </c>
      <c r="BS45" s="515">
        <v>5000000</v>
      </c>
      <c r="BT45" s="515">
        <v>5000000</v>
      </c>
      <c r="BU45" s="515">
        <v>5000000</v>
      </c>
      <c r="BV45" s="515">
        <v>5000000</v>
      </c>
      <c r="BW45" s="515">
        <v>5000000</v>
      </c>
      <c r="BX45" s="515">
        <v>5000000</v>
      </c>
      <c r="BY45" s="515">
        <v>5000000</v>
      </c>
      <c r="BZ45" s="515">
        <v>5000000</v>
      </c>
      <c r="CA45" s="515">
        <v>5000000</v>
      </c>
      <c r="CB45" s="515">
        <v>5000000</v>
      </c>
      <c r="CC45" s="515">
        <v>5000000</v>
      </c>
      <c r="CD45" s="515">
        <v>5000000</v>
      </c>
      <c r="CE45" s="515">
        <v>5000000</v>
      </c>
      <c r="CF45" s="515">
        <v>5000000</v>
      </c>
      <c r="CG45" s="515">
        <v>5000000</v>
      </c>
      <c r="CH45" s="515">
        <v>5000000</v>
      </c>
      <c r="CI45" s="515">
        <v>5000000</v>
      </c>
      <c r="CJ45" s="515">
        <v>5000000</v>
      </c>
      <c r="CK45" s="515">
        <v>5000000</v>
      </c>
      <c r="CL45" s="515">
        <v>5000000</v>
      </c>
      <c r="CM45" s="515">
        <v>5000000</v>
      </c>
      <c r="CN45" s="515">
        <v>5000000</v>
      </c>
      <c r="CO45" s="515">
        <v>5000000</v>
      </c>
      <c r="CP45" s="515">
        <v>5000000</v>
      </c>
      <c r="CQ45" s="515">
        <v>5000000</v>
      </c>
      <c r="CR45" s="515">
        <v>5000000</v>
      </c>
      <c r="CS45" s="515">
        <v>5000000</v>
      </c>
      <c r="CT45" s="515">
        <v>5000000</v>
      </c>
      <c r="CU45" s="515">
        <v>5000000</v>
      </c>
      <c r="CV45" s="515">
        <v>5000000</v>
      </c>
      <c r="CW45" s="515">
        <v>5000000</v>
      </c>
    </row>
    <row r="46" spans="1:102" outlineLevel="1" x14ac:dyDescent="0.3">
      <c r="A46" s="233"/>
      <c r="B46" s="154">
        <v>8</v>
      </c>
      <c r="C46" s="242" t="s">
        <v>1606</v>
      </c>
      <c r="D46" s="242">
        <v>5241</v>
      </c>
      <c r="E46" s="143" t="s">
        <v>1601</v>
      </c>
      <c r="F46" s="506">
        <v>5000000</v>
      </c>
      <c r="G46" s="506">
        <v>5000000</v>
      </c>
      <c r="H46" s="506">
        <v>5000000</v>
      </c>
      <c r="I46" s="506">
        <v>5000000</v>
      </c>
      <c r="J46" s="506">
        <v>5000000</v>
      </c>
      <c r="K46" s="506">
        <v>5000000</v>
      </c>
      <c r="L46" s="506">
        <v>5000000</v>
      </c>
      <c r="M46" s="506">
        <v>5000000</v>
      </c>
      <c r="N46" s="506">
        <v>5000000</v>
      </c>
      <c r="O46" s="506">
        <v>5000000</v>
      </c>
      <c r="P46" s="506">
        <v>5000000</v>
      </c>
      <c r="Q46" s="506">
        <v>5000000</v>
      </c>
      <c r="R46" s="506">
        <v>5000000</v>
      </c>
      <c r="S46" s="506">
        <v>5000000</v>
      </c>
      <c r="T46" s="506">
        <v>5000000</v>
      </c>
      <c r="U46" s="506">
        <v>5000000</v>
      </c>
      <c r="V46" s="506">
        <v>5000000</v>
      </c>
      <c r="W46" s="506">
        <v>5000000</v>
      </c>
      <c r="X46" s="506">
        <v>5000000</v>
      </c>
      <c r="Y46" s="506">
        <v>5000000</v>
      </c>
      <c r="Z46" s="506">
        <v>5000000</v>
      </c>
      <c r="AA46" s="506">
        <v>5000000</v>
      </c>
      <c r="AB46" s="506">
        <v>5000000</v>
      </c>
      <c r="AC46" s="506">
        <v>5000000</v>
      </c>
      <c r="AD46" s="506">
        <v>5000000</v>
      </c>
      <c r="AE46" s="506">
        <v>5000000</v>
      </c>
      <c r="AF46" s="506">
        <v>5000000</v>
      </c>
      <c r="AG46" s="506">
        <v>5000000</v>
      </c>
      <c r="AH46" s="506">
        <v>5000000</v>
      </c>
      <c r="AI46" s="506">
        <v>5000000</v>
      </c>
      <c r="AJ46" s="515">
        <v>5000000</v>
      </c>
      <c r="AK46" s="515">
        <v>5000000</v>
      </c>
      <c r="AL46" s="515">
        <v>5000000</v>
      </c>
      <c r="AM46" s="515">
        <v>5000000</v>
      </c>
      <c r="AN46" s="515">
        <v>5000000</v>
      </c>
      <c r="AO46" s="515">
        <v>5000000</v>
      </c>
      <c r="AP46" s="515">
        <v>5000000</v>
      </c>
      <c r="AQ46" s="515">
        <v>5000000</v>
      </c>
      <c r="AR46" s="515">
        <v>5000000</v>
      </c>
      <c r="AS46" s="515">
        <v>5000000</v>
      </c>
      <c r="AT46" s="515">
        <v>5000000</v>
      </c>
      <c r="AU46" s="515">
        <v>5000000</v>
      </c>
      <c r="AV46" s="515">
        <v>5000000</v>
      </c>
      <c r="AW46" s="515">
        <v>5000000</v>
      </c>
      <c r="AX46" s="515">
        <v>5000000</v>
      </c>
      <c r="AY46" s="515">
        <v>5000000</v>
      </c>
      <c r="AZ46" s="515">
        <v>5000000</v>
      </c>
      <c r="BA46" s="515">
        <v>5000000</v>
      </c>
      <c r="BB46" s="515">
        <v>5000000</v>
      </c>
      <c r="BC46" s="515">
        <v>5000000</v>
      </c>
      <c r="BD46" s="515">
        <v>5000000</v>
      </c>
      <c r="BE46" s="515">
        <v>5000000</v>
      </c>
      <c r="BF46" s="515">
        <v>5000000</v>
      </c>
      <c r="BG46" s="515">
        <v>5000000</v>
      </c>
      <c r="BH46" s="515">
        <v>5000000</v>
      </c>
      <c r="BI46" s="515">
        <v>5000000</v>
      </c>
      <c r="BJ46" s="515">
        <v>5000000</v>
      </c>
      <c r="BK46" s="515">
        <v>5000000</v>
      </c>
      <c r="BL46" s="515">
        <v>5000000</v>
      </c>
      <c r="BM46" s="515">
        <v>5000000</v>
      </c>
      <c r="BN46" s="515">
        <v>5000000</v>
      </c>
      <c r="BO46" s="515">
        <v>5000000</v>
      </c>
      <c r="BP46" s="515">
        <v>5000000</v>
      </c>
      <c r="BQ46" s="515">
        <v>5000000</v>
      </c>
      <c r="BR46" s="515">
        <v>5000000</v>
      </c>
      <c r="BS46" s="515">
        <v>5000000</v>
      </c>
      <c r="BT46" s="515">
        <v>5000000</v>
      </c>
      <c r="BU46" s="515">
        <v>5000000</v>
      </c>
      <c r="BV46" s="515">
        <v>5000000</v>
      </c>
      <c r="BW46" s="515">
        <v>5000000</v>
      </c>
      <c r="BX46" s="515">
        <v>5000000</v>
      </c>
      <c r="BY46" s="515">
        <v>5000000</v>
      </c>
      <c r="BZ46" s="515">
        <v>5000000</v>
      </c>
      <c r="CA46" s="515">
        <v>5000000</v>
      </c>
      <c r="CB46" s="515">
        <v>5000000</v>
      </c>
      <c r="CC46" s="515">
        <v>5000000</v>
      </c>
      <c r="CD46" s="515">
        <v>5000000</v>
      </c>
      <c r="CE46" s="515">
        <v>5000000</v>
      </c>
      <c r="CF46" s="515">
        <v>5000000</v>
      </c>
      <c r="CG46" s="515">
        <v>5000000</v>
      </c>
      <c r="CH46" s="515">
        <v>5000000</v>
      </c>
      <c r="CI46" s="515">
        <v>5000000</v>
      </c>
      <c r="CJ46" s="515">
        <v>5000000</v>
      </c>
      <c r="CK46" s="515">
        <v>5000000</v>
      </c>
      <c r="CL46" s="515">
        <v>5000000</v>
      </c>
      <c r="CM46" s="515">
        <v>5000000</v>
      </c>
      <c r="CN46" s="515">
        <v>5000000</v>
      </c>
      <c r="CO46" s="515">
        <v>5000000</v>
      </c>
      <c r="CP46" s="515">
        <v>5000000</v>
      </c>
      <c r="CQ46" s="515">
        <v>5000000</v>
      </c>
      <c r="CR46" s="515">
        <v>5000000</v>
      </c>
      <c r="CS46" s="515">
        <v>5000000</v>
      </c>
      <c r="CT46" s="515">
        <v>5000000</v>
      </c>
      <c r="CU46" s="515">
        <v>5000000</v>
      </c>
      <c r="CV46" s="515">
        <v>5000000</v>
      </c>
      <c r="CW46" s="515">
        <v>5000000</v>
      </c>
    </row>
    <row r="47" spans="1:102" outlineLevel="1" x14ac:dyDescent="0.3">
      <c r="A47" s="233"/>
      <c r="B47" s="154">
        <v>9</v>
      </c>
      <c r="C47" s="328" t="s">
        <v>640</v>
      </c>
      <c r="D47" s="242"/>
      <c r="E47" s="143" t="s">
        <v>1601</v>
      </c>
      <c r="F47" s="506">
        <v>5000000</v>
      </c>
      <c r="G47" s="506">
        <v>5000000</v>
      </c>
      <c r="H47" s="506">
        <v>5000000</v>
      </c>
      <c r="I47" s="506">
        <v>5000000</v>
      </c>
      <c r="J47" s="506">
        <v>5000000</v>
      </c>
      <c r="K47" s="506">
        <v>5000000</v>
      </c>
      <c r="L47" s="506">
        <v>5000000</v>
      </c>
      <c r="M47" s="506">
        <v>5000000</v>
      </c>
      <c r="N47" s="506">
        <v>5000000</v>
      </c>
      <c r="O47" s="506">
        <v>5000000</v>
      </c>
      <c r="P47" s="506">
        <v>5000000</v>
      </c>
      <c r="Q47" s="506">
        <v>5000000</v>
      </c>
      <c r="R47" s="506">
        <v>5000000</v>
      </c>
      <c r="S47" s="506">
        <v>5000000</v>
      </c>
      <c r="T47" s="506">
        <v>5000000</v>
      </c>
      <c r="U47" s="506">
        <v>5000000</v>
      </c>
      <c r="V47" s="506">
        <v>5000000</v>
      </c>
      <c r="W47" s="506">
        <v>5000000</v>
      </c>
      <c r="X47" s="506">
        <v>5000000</v>
      </c>
      <c r="Y47" s="506">
        <v>5000000</v>
      </c>
      <c r="Z47" s="506">
        <v>5000000</v>
      </c>
      <c r="AA47" s="506">
        <v>5000000</v>
      </c>
      <c r="AB47" s="506">
        <v>5000000</v>
      </c>
      <c r="AC47" s="506">
        <v>5000000</v>
      </c>
      <c r="AD47" s="506">
        <v>5000000</v>
      </c>
      <c r="AE47" s="506">
        <v>5000000</v>
      </c>
      <c r="AF47" s="506">
        <v>5000000</v>
      </c>
      <c r="AG47" s="506">
        <v>5000000</v>
      </c>
      <c r="AH47" s="506">
        <v>5000000</v>
      </c>
      <c r="AI47" s="506">
        <v>5000000</v>
      </c>
      <c r="AJ47" s="515">
        <v>5000000</v>
      </c>
      <c r="AK47" s="515">
        <v>5000000</v>
      </c>
      <c r="AL47" s="515">
        <v>5000000</v>
      </c>
      <c r="AM47" s="515">
        <v>5000000</v>
      </c>
      <c r="AN47" s="515">
        <v>5000000</v>
      </c>
      <c r="AO47" s="515">
        <v>5000000</v>
      </c>
      <c r="AP47" s="515">
        <v>5000000</v>
      </c>
      <c r="AQ47" s="515">
        <v>5000000</v>
      </c>
      <c r="AR47" s="515">
        <v>5000000</v>
      </c>
      <c r="AS47" s="515">
        <v>5000000</v>
      </c>
      <c r="AT47" s="515">
        <v>5000000</v>
      </c>
      <c r="AU47" s="515">
        <v>5000000</v>
      </c>
      <c r="AV47" s="515">
        <v>5000000</v>
      </c>
      <c r="AW47" s="515">
        <v>5000000</v>
      </c>
      <c r="AX47" s="515">
        <v>5000000</v>
      </c>
      <c r="AY47" s="515">
        <v>5000000</v>
      </c>
      <c r="AZ47" s="515">
        <v>5000000</v>
      </c>
      <c r="BA47" s="515">
        <v>5000000</v>
      </c>
      <c r="BB47" s="515">
        <v>5000000</v>
      </c>
      <c r="BC47" s="515">
        <v>5000000</v>
      </c>
      <c r="BD47" s="515">
        <v>5000000</v>
      </c>
      <c r="BE47" s="515">
        <v>5000000</v>
      </c>
      <c r="BF47" s="515">
        <v>5000000</v>
      </c>
      <c r="BG47" s="515">
        <v>5000000</v>
      </c>
      <c r="BH47" s="515">
        <v>5000000</v>
      </c>
      <c r="BI47" s="515">
        <v>5000000</v>
      </c>
      <c r="BJ47" s="515">
        <v>5000000</v>
      </c>
      <c r="BK47" s="515">
        <v>5000000</v>
      </c>
      <c r="BL47" s="515">
        <v>5000000</v>
      </c>
      <c r="BM47" s="515">
        <v>5000000</v>
      </c>
      <c r="BN47" s="515">
        <v>5000000</v>
      </c>
      <c r="BO47" s="515">
        <v>5000000</v>
      </c>
      <c r="BP47" s="515">
        <v>5000000</v>
      </c>
      <c r="BQ47" s="515">
        <v>5000000</v>
      </c>
      <c r="BR47" s="515">
        <v>5000000</v>
      </c>
      <c r="BS47" s="515">
        <v>5000000</v>
      </c>
      <c r="BT47" s="515">
        <v>5000000</v>
      </c>
      <c r="BU47" s="515">
        <v>5000000</v>
      </c>
      <c r="BV47" s="515">
        <v>5000000</v>
      </c>
      <c r="BW47" s="515">
        <v>5000000</v>
      </c>
      <c r="BX47" s="515">
        <v>5000000</v>
      </c>
      <c r="BY47" s="515">
        <v>5000000</v>
      </c>
      <c r="BZ47" s="515">
        <v>5000000</v>
      </c>
      <c r="CA47" s="515">
        <v>5000000</v>
      </c>
      <c r="CB47" s="515">
        <v>5000000</v>
      </c>
      <c r="CC47" s="515">
        <v>5000000</v>
      </c>
      <c r="CD47" s="515">
        <v>5000000</v>
      </c>
      <c r="CE47" s="515">
        <v>5000000</v>
      </c>
      <c r="CF47" s="515">
        <v>5000000</v>
      </c>
      <c r="CG47" s="515">
        <v>5000000</v>
      </c>
      <c r="CH47" s="515">
        <v>5000000</v>
      </c>
      <c r="CI47" s="515">
        <v>5000000</v>
      </c>
      <c r="CJ47" s="515">
        <v>5000000</v>
      </c>
      <c r="CK47" s="515">
        <v>5000000</v>
      </c>
      <c r="CL47" s="515">
        <v>5000000</v>
      </c>
      <c r="CM47" s="515">
        <v>5000000</v>
      </c>
      <c r="CN47" s="515">
        <v>5000000</v>
      </c>
      <c r="CO47" s="515">
        <v>5000000</v>
      </c>
      <c r="CP47" s="515">
        <v>5000000</v>
      </c>
      <c r="CQ47" s="515">
        <v>5000000</v>
      </c>
      <c r="CR47" s="515">
        <v>5000000</v>
      </c>
      <c r="CS47" s="515">
        <v>5000000</v>
      </c>
      <c r="CT47" s="515">
        <v>5000000</v>
      </c>
      <c r="CU47" s="515">
        <v>5000000</v>
      </c>
      <c r="CV47" s="515">
        <v>5000000</v>
      </c>
      <c r="CW47" s="515">
        <v>5000000</v>
      </c>
    </row>
    <row r="48" spans="1:102" outlineLevel="1" x14ac:dyDescent="0.3">
      <c r="A48" s="233"/>
      <c r="B48" s="154">
        <v>10</v>
      </c>
      <c r="C48" s="328" t="s">
        <v>642</v>
      </c>
      <c r="D48" s="242"/>
      <c r="E48" s="143" t="s">
        <v>1601</v>
      </c>
      <c r="F48" s="506">
        <v>5000000</v>
      </c>
      <c r="G48" s="506">
        <v>5000000</v>
      </c>
      <c r="H48" s="506">
        <v>5000000</v>
      </c>
      <c r="I48" s="506">
        <v>5000000</v>
      </c>
      <c r="J48" s="506">
        <v>5000000</v>
      </c>
      <c r="K48" s="506">
        <v>5000000</v>
      </c>
      <c r="L48" s="506">
        <v>5000000</v>
      </c>
      <c r="M48" s="506">
        <v>5000000</v>
      </c>
      <c r="N48" s="506">
        <v>5000000</v>
      </c>
      <c r="O48" s="506">
        <v>5000000</v>
      </c>
      <c r="P48" s="506">
        <v>5000000</v>
      </c>
      <c r="Q48" s="506">
        <v>5000000</v>
      </c>
      <c r="R48" s="506">
        <v>5000000</v>
      </c>
      <c r="S48" s="506">
        <v>5000000</v>
      </c>
      <c r="T48" s="506">
        <v>5000000</v>
      </c>
      <c r="U48" s="506">
        <v>5000000</v>
      </c>
      <c r="V48" s="506">
        <v>5000000</v>
      </c>
      <c r="W48" s="506">
        <v>5000000</v>
      </c>
      <c r="X48" s="506">
        <v>5000000</v>
      </c>
      <c r="Y48" s="506">
        <v>5000000</v>
      </c>
      <c r="Z48" s="506">
        <v>5000000</v>
      </c>
      <c r="AA48" s="506">
        <v>5000000</v>
      </c>
      <c r="AB48" s="506">
        <v>5000000</v>
      </c>
      <c r="AC48" s="506">
        <v>5000000</v>
      </c>
      <c r="AD48" s="506">
        <v>5000000</v>
      </c>
      <c r="AE48" s="506">
        <v>5000000</v>
      </c>
      <c r="AF48" s="506">
        <v>5000000</v>
      </c>
      <c r="AG48" s="506">
        <v>5000000</v>
      </c>
      <c r="AH48" s="506">
        <v>5000000</v>
      </c>
      <c r="AI48" s="506">
        <v>5000000</v>
      </c>
      <c r="AJ48" s="515">
        <v>5000000</v>
      </c>
      <c r="AK48" s="515">
        <v>5000000</v>
      </c>
      <c r="AL48" s="515">
        <v>5000000</v>
      </c>
      <c r="AM48" s="515">
        <v>5000000</v>
      </c>
      <c r="AN48" s="515">
        <v>5000000</v>
      </c>
      <c r="AO48" s="515">
        <v>5000000</v>
      </c>
      <c r="AP48" s="515">
        <v>5000000</v>
      </c>
      <c r="AQ48" s="515">
        <v>5000000</v>
      </c>
      <c r="AR48" s="515">
        <v>5000000</v>
      </c>
      <c r="AS48" s="515">
        <v>5000000</v>
      </c>
      <c r="AT48" s="515">
        <v>5000000</v>
      </c>
      <c r="AU48" s="515">
        <v>5000000</v>
      </c>
      <c r="AV48" s="515">
        <v>5000000</v>
      </c>
      <c r="AW48" s="515">
        <v>5000000</v>
      </c>
      <c r="AX48" s="515">
        <v>5000000</v>
      </c>
      <c r="AY48" s="515">
        <v>5000000</v>
      </c>
      <c r="AZ48" s="515">
        <v>5000000</v>
      </c>
      <c r="BA48" s="515">
        <v>5000000</v>
      </c>
      <c r="BB48" s="515">
        <v>5000000</v>
      </c>
      <c r="BC48" s="515">
        <v>5000000</v>
      </c>
      <c r="BD48" s="515">
        <v>5000000</v>
      </c>
      <c r="BE48" s="515">
        <v>5000000</v>
      </c>
      <c r="BF48" s="515">
        <v>5000000</v>
      </c>
      <c r="BG48" s="515">
        <v>5000000</v>
      </c>
      <c r="BH48" s="515">
        <v>5000000</v>
      </c>
      <c r="BI48" s="515">
        <v>5000000</v>
      </c>
      <c r="BJ48" s="515">
        <v>5000000</v>
      </c>
      <c r="BK48" s="515">
        <v>5000000</v>
      </c>
      <c r="BL48" s="515">
        <v>5000000</v>
      </c>
      <c r="BM48" s="515">
        <v>5000000</v>
      </c>
      <c r="BN48" s="515">
        <v>5000000</v>
      </c>
      <c r="BO48" s="515">
        <v>5000000</v>
      </c>
      <c r="BP48" s="515">
        <v>5000000</v>
      </c>
      <c r="BQ48" s="515">
        <v>5000000</v>
      </c>
      <c r="BR48" s="515">
        <v>5000000</v>
      </c>
      <c r="BS48" s="515">
        <v>5000000</v>
      </c>
      <c r="BT48" s="515">
        <v>5000000</v>
      </c>
      <c r="BU48" s="515">
        <v>5000000</v>
      </c>
      <c r="BV48" s="515">
        <v>5000000</v>
      </c>
      <c r="BW48" s="515">
        <v>5000000</v>
      </c>
      <c r="BX48" s="515">
        <v>5000000</v>
      </c>
      <c r="BY48" s="515">
        <v>5000000</v>
      </c>
      <c r="BZ48" s="515">
        <v>5000000</v>
      </c>
      <c r="CA48" s="515">
        <v>5000000</v>
      </c>
      <c r="CB48" s="515">
        <v>5000000</v>
      </c>
      <c r="CC48" s="515">
        <v>5000000</v>
      </c>
      <c r="CD48" s="515">
        <v>5000000</v>
      </c>
      <c r="CE48" s="515">
        <v>5000000</v>
      </c>
      <c r="CF48" s="515">
        <v>5000000</v>
      </c>
      <c r="CG48" s="515">
        <v>5000000</v>
      </c>
      <c r="CH48" s="515">
        <v>5000000</v>
      </c>
      <c r="CI48" s="515">
        <v>5000000</v>
      </c>
      <c r="CJ48" s="515">
        <v>5000000</v>
      </c>
      <c r="CK48" s="515">
        <v>5000000</v>
      </c>
      <c r="CL48" s="515">
        <v>5000000</v>
      </c>
      <c r="CM48" s="515">
        <v>5000000</v>
      </c>
      <c r="CN48" s="515">
        <v>5000000</v>
      </c>
      <c r="CO48" s="515">
        <v>5000000</v>
      </c>
      <c r="CP48" s="515">
        <v>5000000</v>
      </c>
      <c r="CQ48" s="515">
        <v>5000000</v>
      </c>
      <c r="CR48" s="515">
        <v>5000000</v>
      </c>
      <c r="CS48" s="515">
        <v>5000000</v>
      </c>
      <c r="CT48" s="515">
        <v>5000000</v>
      </c>
      <c r="CU48" s="515">
        <v>5000000</v>
      </c>
      <c r="CV48" s="515">
        <v>5000000</v>
      </c>
      <c r="CW48" s="515">
        <v>5000000</v>
      </c>
    </row>
    <row r="49" spans="1:101" outlineLevel="1" x14ac:dyDescent="0.3">
      <c r="A49" s="233"/>
      <c r="B49" s="154">
        <v>11</v>
      </c>
      <c r="C49" s="328" t="s">
        <v>1620</v>
      </c>
      <c r="D49" s="242"/>
      <c r="E49" s="143" t="s">
        <v>1601</v>
      </c>
      <c r="F49" s="506">
        <v>5000000</v>
      </c>
      <c r="G49" s="506">
        <v>5000000</v>
      </c>
      <c r="H49" s="506">
        <v>5000000</v>
      </c>
      <c r="I49" s="506">
        <v>5000000</v>
      </c>
      <c r="J49" s="506">
        <v>5000000</v>
      </c>
      <c r="K49" s="506">
        <v>5000000</v>
      </c>
      <c r="L49" s="506">
        <v>5000000</v>
      </c>
      <c r="M49" s="506">
        <v>5000000</v>
      </c>
      <c r="N49" s="506">
        <v>5000000</v>
      </c>
      <c r="O49" s="506">
        <v>5000000</v>
      </c>
      <c r="P49" s="506">
        <v>5000000</v>
      </c>
      <c r="Q49" s="506">
        <v>5000000</v>
      </c>
      <c r="R49" s="506">
        <v>5000000</v>
      </c>
      <c r="S49" s="506">
        <v>5000000</v>
      </c>
      <c r="T49" s="506">
        <v>5000000</v>
      </c>
      <c r="U49" s="506">
        <v>5000000</v>
      </c>
      <c r="V49" s="506">
        <v>5000000</v>
      </c>
      <c r="W49" s="506">
        <v>5000000</v>
      </c>
      <c r="X49" s="506">
        <v>5000000</v>
      </c>
      <c r="Y49" s="506">
        <v>5000000</v>
      </c>
      <c r="Z49" s="506">
        <v>5000000</v>
      </c>
      <c r="AA49" s="506">
        <v>5000000</v>
      </c>
      <c r="AB49" s="506">
        <v>5000000</v>
      </c>
      <c r="AC49" s="506">
        <v>5000000</v>
      </c>
      <c r="AD49" s="506">
        <v>5000000</v>
      </c>
      <c r="AE49" s="506">
        <v>5000000</v>
      </c>
      <c r="AF49" s="506">
        <v>5000000</v>
      </c>
      <c r="AG49" s="506">
        <v>5000000</v>
      </c>
      <c r="AH49" s="506">
        <v>5000000</v>
      </c>
      <c r="AI49" s="506">
        <v>5000000</v>
      </c>
      <c r="AJ49" s="515">
        <v>5000000</v>
      </c>
      <c r="AK49" s="515">
        <v>5000000</v>
      </c>
      <c r="AL49" s="515">
        <v>5000000</v>
      </c>
      <c r="AM49" s="515">
        <v>5000000</v>
      </c>
      <c r="AN49" s="515">
        <v>5000000</v>
      </c>
      <c r="AO49" s="515">
        <v>5000000</v>
      </c>
      <c r="AP49" s="515">
        <v>5000000</v>
      </c>
      <c r="AQ49" s="515">
        <v>5000000</v>
      </c>
      <c r="AR49" s="515">
        <v>5000000</v>
      </c>
      <c r="AS49" s="515">
        <v>5000000</v>
      </c>
      <c r="AT49" s="515">
        <v>5000000</v>
      </c>
      <c r="AU49" s="515">
        <v>5000000</v>
      </c>
      <c r="AV49" s="515">
        <v>5000000</v>
      </c>
      <c r="AW49" s="515">
        <v>5000000</v>
      </c>
      <c r="AX49" s="515">
        <v>5000000</v>
      </c>
      <c r="AY49" s="515">
        <v>5000000</v>
      </c>
      <c r="AZ49" s="515">
        <v>5000000</v>
      </c>
      <c r="BA49" s="515">
        <v>5000000</v>
      </c>
      <c r="BB49" s="515">
        <v>5000000</v>
      </c>
      <c r="BC49" s="515">
        <v>5000000</v>
      </c>
      <c r="BD49" s="515">
        <v>5000000</v>
      </c>
      <c r="BE49" s="515">
        <v>5000000</v>
      </c>
      <c r="BF49" s="515">
        <v>5000000</v>
      </c>
      <c r="BG49" s="515">
        <v>5000000</v>
      </c>
      <c r="BH49" s="515">
        <v>5000000</v>
      </c>
      <c r="BI49" s="515">
        <v>5000000</v>
      </c>
      <c r="BJ49" s="515">
        <v>5000000</v>
      </c>
      <c r="BK49" s="515">
        <v>5000000</v>
      </c>
      <c r="BL49" s="515">
        <v>5000000</v>
      </c>
      <c r="BM49" s="515">
        <v>5000000</v>
      </c>
      <c r="BN49" s="515">
        <v>5000000</v>
      </c>
      <c r="BO49" s="515">
        <v>5000000</v>
      </c>
      <c r="BP49" s="515">
        <v>5000000</v>
      </c>
      <c r="BQ49" s="515">
        <v>5000000</v>
      </c>
      <c r="BR49" s="515">
        <v>5000000</v>
      </c>
      <c r="BS49" s="515">
        <v>5000000</v>
      </c>
      <c r="BT49" s="515">
        <v>5000000</v>
      </c>
      <c r="BU49" s="515">
        <v>5000000</v>
      </c>
      <c r="BV49" s="515">
        <v>5000000</v>
      </c>
      <c r="BW49" s="515">
        <v>5000000</v>
      </c>
      <c r="BX49" s="515">
        <v>5000000</v>
      </c>
      <c r="BY49" s="515">
        <v>5000000</v>
      </c>
      <c r="BZ49" s="515">
        <v>5000000</v>
      </c>
      <c r="CA49" s="515">
        <v>5000000</v>
      </c>
      <c r="CB49" s="515">
        <v>5000000</v>
      </c>
      <c r="CC49" s="515">
        <v>5000000</v>
      </c>
      <c r="CD49" s="515">
        <v>5000000</v>
      </c>
      <c r="CE49" s="515">
        <v>5000000</v>
      </c>
      <c r="CF49" s="515">
        <v>5000000</v>
      </c>
      <c r="CG49" s="515">
        <v>5000000</v>
      </c>
      <c r="CH49" s="515">
        <v>5000000</v>
      </c>
      <c r="CI49" s="515">
        <v>5000000</v>
      </c>
      <c r="CJ49" s="515">
        <v>5000000</v>
      </c>
      <c r="CK49" s="515">
        <v>5000000</v>
      </c>
      <c r="CL49" s="515">
        <v>5000000</v>
      </c>
      <c r="CM49" s="515">
        <v>5000000</v>
      </c>
      <c r="CN49" s="515">
        <v>5000000</v>
      </c>
      <c r="CO49" s="515">
        <v>5000000</v>
      </c>
      <c r="CP49" s="515">
        <v>5000000</v>
      </c>
      <c r="CQ49" s="515">
        <v>5000000</v>
      </c>
      <c r="CR49" s="515">
        <v>5000000</v>
      </c>
      <c r="CS49" s="515">
        <v>5000000</v>
      </c>
      <c r="CT49" s="515">
        <v>5000000</v>
      </c>
      <c r="CU49" s="515">
        <v>5000000</v>
      </c>
      <c r="CV49" s="515">
        <v>5000000</v>
      </c>
      <c r="CW49" s="515">
        <v>5000000</v>
      </c>
    </row>
    <row r="50" spans="1:101" outlineLevel="1" x14ac:dyDescent="0.3">
      <c r="A50" s="233"/>
      <c r="B50" s="154">
        <v>12</v>
      </c>
      <c r="C50" s="328" t="s">
        <v>638</v>
      </c>
      <c r="D50" s="242"/>
      <c r="E50" s="138" t="s">
        <v>1601</v>
      </c>
      <c r="F50" s="506">
        <v>5000000</v>
      </c>
      <c r="G50" s="506">
        <v>5000000</v>
      </c>
      <c r="H50" s="506">
        <v>5000000</v>
      </c>
      <c r="I50" s="506">
        <v>5000000</v>
      </c>
      <c r="J50" s="506">
        <v>5000000</v>
      </c>
      <c r="K50" s="506">
        <v>5000000</v>
      </c>
      <c r="L50" s="506">
        <v>5000000</v>
      </c>
      <c r="M50" s="506">
        <v>5000000</v>
      </c>
      <c r="N50" s="506">
        <v>5000000</v>
      </c>
      <c r="O50" s="506">
        <v>5000000</v>
      </c>
      <c r="P50" s="506">
        <v>5000000</v>
      </c>
      <c r="Q50" s="506">
        <v>5000000</v>
      </c>
      <c r="R50" s="506">
        <v>5000000</v>
      </c>
      <c r="S50" s="506">
        <v>5000000</v>
      </c>
      <c r="T50" s="506">
        <v>5000000</v>
      </c>
      <c r="U50" s="506">
        <v>5000000</v>
      </c>
      <c r="V50" s="506">
        <v>5000000</v>
      </c>
      <c r="W50" s="506">
        <v>5000000</v>
      </c>
      <c r="X50" s="506">
        <v>5000000</v>
      </c>
      <c r="Y50" s="506">
        <v>5000000</v>
      </c>
      <c r="Z50" s="506">
        <v>5000000</v>
      </c>
      <c r="AA50" s="506">
        <v>5000000</v>
      </c>
      <c r="AB50" s="506">
        <v>5000000</v>
      </c>
      <c r="AC50" s="506">
        <v>5000000</v>
      </c>
      <c r="AD50" s="506">
        <v>5000000</v>
      </c>
      <c r="AE50" s="506">
        <v>5000000</v>
      </c>
      <c r="AF50" s="506">
        <v>5000000</v>
      </c>
      <c r="AG50" s="506">
        <v>5000000</v>
      </c>
      <c r="AH50" s="506">
        <v>5000000</v>
      </c>
      <c r="AI50" s="506">
        <v>5000000</v>
      </c>
      <c r="AJ50" s="515">
        <v>5000000</v>
      </c>
      <c r="AK50" s="515">
        <v>5000000</v>
      </c>
      <c r="AL50" s="515">
        <v>5000000</v>
      </c>
      <c r="AM50" s="515">
        <v>5000000</v>
      </c>
      <c r="AN50" s="515">
        <v>5000000</v>
      </c>
      <c r="AO50" s="515">
        <v>5000000</v>
      </c>
      <c r="AP50" s="515">
        <v>5000000</v>
      </c>
      <c r="AQ50" s="515">
        <v>5000000</v>
      </c>
      <c r="AR50" s="515">
        <v>5000000</v>
      </c>
      <c r="AS50" s="515">
        <v>5000000</v>
      </c>
      <c r="AT50" s="515">
        <v>5000000</v>
      </c>
      <c r="AU50" s="515">
        <v>5000000</v>
      </c>
      <c r="AV50" s="515">
        <v>5000000</v>
      </c>
      <c r="AW50" s="515">
        <v>5000000</v>
      </c>
      <c r="AX50" s="515">
        <v>5000000</v>
      </c>
      <c r="AY50" s="515">
        <v>5000000</v>
      </c>
      <c r="AZ50" s="515">
        <v>5000000</v>
      </c>
      <c r="BA50" s="515">
        <v>5000000</v>
      </c>
      <c r="BB50" s="515">
        <v>5000000</v>
      </c>
      <c r="BC50" s="515">
        <v>5000000</v>
      </c>
      <c r="BD50" s="515">
        <v>5000000</v>
      </c>
      <c r="BE50" s="515">
        <v>5000000</v>
      </c>
      <c r="BF50" s="515">
        <v>5000000</v>
      </c>
      <c r="BG50" s="515">
        <v>5000000</v>
      </c>
      <c r="BH50" s="515">
        <v>5000000</v>
      </c>
      <c r="BI50" s="515">
        <v>5000000</v>
      </c>
      <c r="BJ50" s="515">
        <v>5000000</v>
      </c>
      <c r="BK50" s="515">
        <v>5000000</v>
      </c>
      <c r="BL50" s="515">
        <v>5000000</v>
      </c>
      <c r="BM50" s="515">
        <v>5000000</v>
      </c>
      <c r="BN50" s="515">
        <v>5000000</v>
      </c>
      <c r="BO50" s="515">
        <v>5000000</v>
      </c>
      <c r="BP50" s="515">
        <v>5000000</v>
      </c>
      <c r="BQ50" s="515">
        <v>5000000</v>
      </c>
      <c r="BR50" s="515">
        <v>5000000</v>
      </c>
      <c r="BS50" s="515">
        <v>5000000</v>
      </c>
      <c r="BT50" s="515">
        <v>5000000</v>
      </c>
      <c r="BU50" s="515">
        <v>5000000</v>
      </c>
      <c r="BV50" s="515">
        <v>5000000</v>
      </c>
      <c r="BW50" s="515">
        <v>5000000</v>
      </c>
      <c r="BX50" s="515">
        <v>5000000</v>
      </c>
      <c r="BY50" s="515">
        <v>5000000</v>
      </c>
      <c r="BZ50" s="515">
        <v>5000000</v>
      </c>
      <c r="CA50" s="515">
        <v>5000000</v>
      </c>
      <c r="CB50" s="515">
        <v>5000000</v>
      </c>
      <c r="CC50" s="515">
        <v>5000000</v>
      </c>
      <c r="CD50" s="515">
        <v>5000000</v>
      </c>
      <c r="CE50" s="515">
        <v>5000000</v>
      </c>
      <c r="CF50" s="515">
        <v>5000000</v>
      </c>
      <c r="CG50" s="515">
        <v>5000000</v>
      </c>
      <c r="CH50" s="515">
        <v>5000000</v>
      </c>
      <c r="CI50" s="515">
        <v>5000000</v>
      </c>
      <c r="CJ50" s="515">
        <v>5000000</v>
      </c>
      <c r="CK50" s="515">
        <v>5000000</v>
      </c>
      <c r="CL50" s="515">
        <v>5000000</v>
      </c>
      <c r="CM50" s="515">
        <v>5000000</v>
      </c>
      <c r="CN50" s="515">
        <v>5000000</v>
      </c>
      <c r="CO50" s="515">
        <v>5000000</v>
      </c>
      <c r="CP50" s="515">
        <v>5000000</v>
      </c>
      <c r="CQ50" s="515">
        <v>5000000</v>
      </c>
      <c r="CR50" s="515">
        <v>5000000</v>
      </c>
      <c r="CS50" s="515">
        <v>5000000</v>
      </c>
      <c r="CT50" s="515">
        <v>5000000</v>
      </c>
      <c r="CU50" s="515">
        <v>5000000</v>
      </c>
      <c r="CV50" s="515">
        <v>5000000</v>
      </c>
      <c r="CW50" s="515">
        <v>5000000</v>
      </c>
    </row>
    <row r="51" spans="1:101" outlineLevel="1" x14ac:dyDescent="0.3">
      <c r="A51" s="233"/>
      <c r="B51" s="154">
        <v>13</v>
      </c>
      <c r="C51" s="328" t="s">
        <v>1618</v>
      </c>
      <c r="D51" s="242"/>
      <c r="E51" s="138" t="s">
        <v>1601</v>
      </c>
      <c r="F51" s="515">
        <v>5000000</v>
      </c>
      <c r="G51" s="515">
        <v>5000000</v>
      </c>
      <c r="H51" s="515">
        <v>5000000</v>
      </c>
      <c r="I51" s="515">
        <v>5000000</v>
      </c>
      <c r="J51" s="515">
        <v>5000000</v>
      </c>
      <c r="K51" s="515">
        <v>5000000</v>
      </c>
      <c r="L51" s="515">
        <v>5000000</v>
      </c>
      <c r="M51" s="515">
        <v>5000000</v>
      </c>
      <c r="N51" s="515">
        <v>5000000</v>
      </c>
      <c r="O51" s="515">
        <v>5000000</v>
      </c>
      <c r="P51" s="515">
        <v>5000000</v>
      </c>
      <c r="Q51" s="515">
        <v>5000000</v>
      </c>
      <c r="R51" s="506">
        <v>5000000</v>
      </c>
      <c r="S51" s="506">
        <v>5000000</v>
      </c>
      <c r="T51" s="506">
        <v>5000000</v>
      </c>
      <c r="U51" s="506">
        <v>5000000</v>
      </c>
      <c r="V51" s="506">
        <v>5000000</v>
      </c>
      <c r="W51" s="506">
        <v>5000000</v>
      </c>
      <c r="X51" s="506">
        <v>5000000</v>
      </c>
      <c r="Y51" s="506">
        <v>5000000</v>
      </c>
      <c r="Z51" s="506">
        <v>5000000</v>
      </c>
      <c r="AA51" s="506">
        <v>5000000</v>
      </c>
      <c r="AB51" s="506">
        <v>5000000</v>
      </c>
      <c r="AC51" s="506">
        <v>5000000</v>
      </c>
      <c r="AD51" s="506">
        <v>5000000</v>
      </c>
      <c r="AE51" s="506">
        <v>5000000</v>
      </c>
      <c r="AF51" s="506">
        <v>5000000</v>
      </c>
      <c r="AG51" s="506">
        <v>5000000</v>
      </c>
      <c r="AH51" s="506">
        <v>5000000</v>
      </c>
      <c r="AI51" s="506">
        <v>5000000</v>
      </c>
      <c r="AJ51" s="506">
        <v>5000000</v>
      </c>
      <c r="AK51" s="506">
        <v>5000000</v>
      </c>
      <c r="AL51" s="506">
        <v>5000000</v>
      </c>
      <c r="AM51" s="506">
        <v>5000000</v>
      </c>
      <c r="AN51" s="506">
        <v>5000000</v>
      </c>
      <c r="AO51" s="506">
        <v>5000000</v>
      </c>
      <c r="AP51" s="515">
        <v>5000000</v>
      </c>
      <c r="AQ51" s="515">
        <v>5000000</v>
      </c>
      <c r="AR51" s="515">
        <v>5000000</v>
      </c>
      <c r="AS51" s="515">
        <v>5000000</v>
      </c>
      <c r="AT51" s="515">
        <v>5000000</v>
      </c>
      <c r="AU51" s="515">
        <v>5000000</v>
      </c>
      <c r="AV51" s="515">
        <v>5000000</v>
      </c>
      <c r="AW51" s="515">
        <v>5000000</v>
      </c>
      <c r="AX51" s="515">
        <v>5000000</v>
      </c>
      <c r="AY51" s="515">
        <v>5000000</v>
      </c>
      <c r="AZ51" s="515">
        <v>5000000</v>
      </c>
      <c r="BA51" s="515">
        <v>5000000</v>
      </c>
      <c r="BB51" s="515">
        <v>5000000</v>
      </c>
      <c r="BC51" s="515">
        <v>5000000</v>
      </c>
      <c r="BD51" s="515">
        <v>5000000</v>
      </c>
      <c r="BE51" s="515">
        <v>5000000</v>
      </c>
      <c r="BF51" s="515">
        <v>5000000</v>
      </c>
      <c r="BG51" s="515">
        <v>5000000</v>
      </c>
      <c r="BH51" s="515">
        <v>5000000</v>
      </c>
      <c r="BI51" s="515">
        <v>5000000</v>
      </c>
      <c r="BJ51" s="515">
        <v>5000000</v>
      </c>
      <c r="BK51" s="515">
        <v>5000000</v>
      </c>
      <c r="BL51" s="515">
        <v>5000000</v>
      </c>
      <c r="BM51" s="515">
        <v>5000000</v>
      </c>
      <c r="BN51" s="515">
        <v>5000000</v>
      </c>
      <c r="BO51" s="515">
        <v>5000000</v>
      </c>
      <c r="BP51" s="515">
        <v>5000000</v>
      </c>
      <c r="BQ51" s="515">
        <v>5000000</v>
      </c>
      <c r="BR51" s="515">
        <v>5000000</v>
      </c>
      <c r="BS51" s="515">
        <v>5000000</v>
      </c>
      <c r="BT51" s="515">
        <v>5000000</v>
      </c>
      <c r="BU51" s="515">
        <v>5000000</v>
      </c>
      <c r="BV51" s="515">
        <v>5000000</v>
      </c>
      <c r="BW51" s="515">
        <v>5000000</v>
      </c>
      <c r="BX51" s="515">
        <v>5000000</v>
      </c>
      <c r="BY51" s="515">
        <v>5000000</v>
      </c>
      <c r="BZ51" s="515">
        <v>5000000</v>
      </c>
      <c r="CA51" s="515">
        <v>5000000</v>
      </c>
      <c r="CB51" s="515">
        <v>5000000</v>
      </c>
      <c r="CC51" s="515">
        <v>5000000</v>
      </c>
      <c r="CD51" s="515">
        <v>5000000</v>
      </c>
      <c r="CE51" s="515">
        <v>5000000</v>
      </c>
      <c r="CF51" s="515">
        <v>5000000</v>
      </c>
      <c r="CG51" s="515">
        <v>5000000</v>
      </c>
      <c r="CH51" s="515">
        <v>5000000</v>
      </c>
      <c r="CI51" s="515">
        <v>5000000</v>
      </c>
      <c r="CJ51" s="515">
        <v>5000000</v>
      </c>
      <c r="CK51" s="515">
        <v>5000000</v>
      </c>
      <c r="CL51" s="515">
        <v>5000000</v>
      </c>
      <c r="CM51" s="515">
        <v>5000000</v>
      </c>
      <c r="CN51" s="515">
        <v>5000000</v>
      </c>
      <c r="CO51" s="515">
        <v>5000000</v>
      </c>
      <c r="CP51" s="515">
        <v>5000000</v>
      </c>
      <c r="CQ51" s="515">
        <v>5000000</v>
      </c>
      <c r="CR51" s="515">
        <v>5000000</v>
      </c>
      <c r="CS51" s="515">
        <v>5000000</v>
      </c>
      <c r="CT51" s="515">
        <v>5000000</v>
      </c>
      <c r="CU51" s="515">
        <v>5000000</v>
      </c>
      <c r="CV51" s="515">
        <v>5000000</v>
      </c>
      <c r="CW51" s="515">
        <v>5000000</v>
      </c>
    </row>
    <row r="52" spans="1:101" s="233" customFormat="1" outlineLevel="1" x14ac:dyDescent="0.3">
      <c r="B52" s="154">
        <v>14</v>
      </c>
      <c r="C52" s="328" t="s">
        <v>1766</v>
      </c>
      <c r="D52" s="242"/>
      <c r="E52" s="138" t="s">
        <v>1601</v>
      </c>
      <c r="F52" s="515">
        <v>5000000</v>
      </c>
      <c r="G52" s="515">
        <v>5000000</v>
      </c>
      <c r="H52" s="515">
        <v>5000000</v>
      </c>
      <c r="I52" s="515">
        <v>5000000</v>
      </c>
      <c r="J52" s="515">
        <v>5000000</v>
      </c>
      <c r="K52" s="515">
        <v>5000000</v>
      </c>
      <c r="L52" s="515">
        <v>5000000</v>
      </c>
      <c r="M52" s="515">
        <v>5000000</v>
      </c>
      <c r="N52" s="515">
        <v>5000000</v>
      </c>
      <c r="O52" s="515">
        <v>5000000</v>
      </c>
      <c r="P52" s="515">
        <v>5000000</v>
      </c>
      <c r="Q52" s="515">
        <v>5000000</v>
      </c>
      <c r="R52" s="506">
        <v>5000000</v>
      </c>
      <c r="S52" s="506">
        <v>5000000</v>
      </c>
      <c r="T52" s="506">
        <v>5000000</v>
      </c>
      <c r="U52" s="506">
        <v>5000000</v>
      </c>
      <c r="V52" s="506">
        <v>5000000</v>
      </c>
      <c r="W52" s="506">
        <v>5000000</v>
      </c>
      <c r="X52" s="506">
        <v>5000000</v>
      </c>
      <c r="Y52" s="506">
        <v>5000000</v>
      </c>
      <c r="Z52" s="506">
        <v>5000000</v>
      </c>
      <c r="AA52" s="506">
        <v>5000000</v>
      </c>
      <c r="AB52" s="506">
        <v>5000000</v>
      </c>
      <c r="AC52" s="506">
        <v>5000000</v>
      </c>
      <c r="AD52" s="506">
        <v>5000000</v>
      </c>
      <c r="AE52" s="506">
        <v>5000000</v>
      </c>
      <c r="AF52" s="506">
        <v>5000000</v>
      </c>
      <c r="AG52" s="506">
        <v>5000000</v>
      </c>
      <c r="AH52" s="506">
        <v>5000000</v>
      </c>
      <c r="AI52" s="506">
        <v>5000000</v>
      </c>
      <c r="AJ52" s="506">
        <v>5000000</v>
      </c>
      <c r="AK52" s="506">
        <v>5000000</v>
      </c>
      <c r="AL52" s="506">
        <v>5000000</v>
      </c>
      <c r="AM52" s="506">
        <v>5000000</v>
      </c>
      <c r="AN52" s="506">
        <v>5000000</v>
      </c>
      <c r="AO52" s="506">
        <v>5000000</v>
      </c>
      <c r="AP52" s="515">
        <v>5000000</v>
      </c>
      <c r="AQ52" s="515">
        <v>5000000</v>
      </c>
      <c r="AR52" s="515">
        <v>5000000</v>
      </c>
      <c r="AS52" s="515">
        <v>5000000</v>
      </c>
      <c r="AT52" s="515">
        <v>5000000</v>
      </c>
      <c r="AU52" s="515">
        <v>5000000</v>
      </c>
      <c r="AV52" s="515">
        <v>5000000</v>
      </c>
      <c r="AW52" s="515">
        <v>5000000</v>
      </c>
      <c r="AX52" s="515">
        <v>5000000</v>
      </c>
      <c r="AY52" s="515">
        <v>5000000</v>
      </c>
      <c r="AZ52" s="515">
        <v>5000000</v>
      </c>
      <c r="BA52" s="515">
        <v>5000000</v>
      </c>
      <c r="BB52" s="515">
        <v>5000000</v>
      </c>
      <c r="BC52" s="515">
        <v>5000000</v>
      </c>
      <c r="BD52" s="515">
        <v>5000000</v>
      </c>
      <c r="BE52" s="515">
        <v>5000000</v>
      </c>
      <c r="BF52" s="515">
        <v>5000000</v>
      </c>
      <c r="BG52" s="515">
        <v>5000000</v>
      </c>
      <c r="BH52" s="515">
        <v>5000000</v>
      </c>
      <c r="BI52" s="515">
        <v>5000000</v>
      </c>
      <c r="BJ52" s="515">
        <v>5000000</v>
      </c>
      <c r="BK52" s="515">
        <v>5000000</v>
      </c>
      <c r="BL52" s="515">
        <v>5000000</v>
      </c>
      <c r="BM52" s="515">
        <v>5000000</v>
      </c>
      <c r="BN52" s="515">
        <v>5000000</v>
      </c>
      <c r="BO52" s="515">
        <v>5000000</v>
      </c>
      <c r="BP52" s="515">
        <v>5000000</v>
      </c>
      <c r="BQ52" s="515">
        <v>5000000</v>
      </c>
      <c r="BR52" s="515">
        <v>5000000</v>
      </c>
      <c r="BS52" s="515">
        <v>5000000</v>
      </c>
      <c r="BT52" s="515">
        <v>5000000</v>
      </c>
      <c r="BU52" s="515">
        <v>5000000</v>
      </c>
      <c r="BV52" s="515">
        <v>5000000</v>
      </c>
      <c r="BW52" s="515">
        <v>5000000</v>
      </c>
      <c r="BX52" s="515">
        <v>5000000</v>
      </c>
      <c r="BY52" s="515">
        <v>5000000</v>
      </c>
      <c r="BZ52" s="515">
        <v>5000000</v>
      </c>
      <c r="CA52" s="515">
        <v>5000000</v>
      </c>
      <c r="CB52" s="515">
        <v>5000000</v>
      </c>
      <c r="CC52" s="515">
        <v>5000000</v>
      </c>
      <c r="CD52" s="515">
        <v>5000000</v>
      </c>
      <c r="CE52" s="515">
        <v>5000000</v>
      </c>
      <c r="CF52" s="515">
        <v>5000000</v>
      </c>
      <c r="CG52" s="515">
        <v>5000000</v>
      </c>
      <c r="CH52" s="515">
        <v>5000000</v>
      </c>
      <c r="CI52" s="515">
        <v>5000000</v>
      </c>
      <c r="CJ52" s="515">
        <v>5000000</v>
      </c>
      <c r="CK52" s="515">
        <v>5000000</v>
      </c>
      <c r="CL52" s="515">
        <v>5000000</v>
      </c>
      <c r="CM52" s="515">
        <v>5000000</v>
      </c>
      <c r="CN52" s="515">
        <v>5000000</v>
      </c>
      <c r="CO52" s="515">
        <v>5000000</v>
      </c>
      <c r="CP52" s="515">
        <v>5000000</v>
      </c>
      <c r="CQ52" s="515">
        <v>5000000</v>
      </c>
      <c r="CR52" s="515">
        <v>5000000</v>
      </c>
      <c r="CS52" s="515">
        <v>5000000</v>
      </c>
      <c r="CT52" s="515">
        <v>5000000</v>
      </c>
      <c r="CU52" s="515">
        <v>5000000</v>
      </c>
      <c r="CV52" s="515">
        <v>5000000</v>
      </c>
      <c r="CW52" s="515">
        <v>5000000</v>
      </c>
    </row>
    <row r="53" spans="1:101" s="233" customFormat="1" outlineLevel="1" x14ac:dyDescent="0.3">
      <c r="B53" s="154">
        <v>15</v>
      </c>
      <c r="C53" s="328" t="s">
        <v>1767</v>
      </c>
      <c r="D53" s="242"/>
      <c r="E53" s="138" t="s">
        <v>1601</v>
      </c>
      <c r="F53" s="515">
        <v>5000000</v>
      </c>
      <c r="G53" s="515">
        <v>5000000</v>
      </c>
      <c r="H53" s="515">
        <v>5000000</v>
      </c>
      <c r="I53" s="515">
        <v>5000000</v>
      </c>
      <c r="J53" s="515">
        <v>5000000</v>
      </c>
      <c r="K53" s="515">
        <v>5000000</v>
      </c>
      <c r="L53" s="515">
        <v>5000000</v>
      </c>
      <c r="M53" s="515">
        <v>5000000</v>
      </c>
      <c r="N53" s="515">
        <v>5000000</v>
      </c>
      <c r="O53" s="515">
        <v>5000000</v>
      </c>
      <c r="P53" s="515">
        <v>5000000</v>
      </c>
      <c r="Q53" s="515">
        <v>5000000</v>
      </c>
      <c r="R53" s="506">
        <v>5000000</v>
      </c>
      <c r="S53" s="506">
        <v>5000000</v>
      </c>
      <c r="T53" s="506">
        <v>5000000</v>
      </c>
      <c r="U53" s="506">
        <v>5000000</v>
      </c>
      <c r="V53" s="506">
        <v>5000000</v>
      </c>
      <c r="W53" s="506">
        <v>5000000</v>
      </c>
      <c r="X53" s="506">
        <v>5000000</v>
      </c>
      <c r="Y53" s="506">
        <v>5000000</v>
      </c>
      <c r="Z53" s="506">
        <v>5000000</v>
      </c>
      <c r="AA53" s="506">
        <v>5000000</v>
      </c>
      <c r="AB53" s="506">
        <v>5000000</v>
      </c>
      <c r="AC53" s="506">
        <v>5000000</v>
      </c>
      <c r="AD53" s="506">
        <v>5000000</v>
      </c>
      <c r="AE53" s="506">
        <v>5000000</v>
      </c>
      <c r="AF53" s="506">
        <v>5000000</v>
      </c>
      <c r="AG53" s="506">
        <v>5000000</v>
      </c>
      <c r="AH53" s="506">
        <v>5000000</v>
      </c>
      <c r="AI53" s="506">
        <v>5000000</v>
      </c>
      <c r="AJ53" s="506">
        <v>5000000</v>
      </c>
      <c r="AK53" s="506">
        <v>5000000</v>
      </c>
      <c r="AL53" s="506">
        <v>5000000</v>
      </c>
      <c r="AM53" s="506">
        <v>5000000</v>
      </c>
      <c r="AN53" s="506">
        <v>5000000</v>
      </c>
      <c r="AO53" s="506">
        <v>5000000</v>
      </c>
      <c r="AP53" s="515">
        <v>5000000</v>
      </c>
      <c r="AQ53" s="515">
        <v>5000000</v>
      </c>
      <c r="AR53" s="515">
        <v>5000000</v>
      </c>
      <c r="AS53" s="515">
        <v>5000000</v>
      </c>
      <c r="AT53" s="515">
        <v>5000000</v>
      </c>
      <c r="AU53" s="515">
        <v>5000000</v>
      </c>
      <c r="AV53" s="515">
        <v>5000000</v>
      </c>
      <c r="AW53" s="515">
        <v>5000000</v>
      </c>
      <c r="AX53" s="515">
        <v>5000000</v>
      </c>
      <c r="AY53" s="515">
        <v>5000000</v>
      </c>
      <c r="AZ53" s="515">
        <v>5000000</v>
      </c>
      <c r="BA53" s="515">
        <v>5000000</v>
      </c>
      <c r="BB53" s="515">
        <v>5000000</v>
      </c>
      <c r="BC53" s="515">
        <v>5000000</v>
      </c>
      <c r="BD53" s="515">
        <v>5000000</v>
      </c>
      <c r="BE53" s="515">
        <v>5000000</v>
      </c>
      <c r="BF53" s="515">
        <v>5000000</v>
      </c>
      <c r="BG53" s="515">
        <v>5000000</v>
      </c>
      <c r="BH53" s="515">
        <v>5000000</v>
      </c>
      <c r="BI53" s="515">
        <v>5000000</v>
      </c>
      <c r="BJ53" s="515">
        <v>5000000</v>
      </c>
      <c r="BK53" s="515">
        <v>5000000</v>
      </c>
      <c r="BL53" s="515">
        <v>5000000</v>
      </c>
      <c r="BM53" s="515">
        <v>5000000</v>
      </c>
      <c r="BN53" s="515">
        <v>5000000</v>
      </c>
      <c r="BO53" s="515">
        <v>5000000</v>
      </c>
      <c r="BP53" s="515">
        <v>5000000</v>
      </c>
      <c r="BQ53" s="515">
        <v>5000000</v>
      </c>
      <c r="BR53" s="515">
        <v>5000000</v>
      </c>
      <c r="BS53" s="515">
        <v>5000000</v>
      </c>
      <c r="BT53" s="515">
        <v>5000000</v>
      </c>
      <c r="BU53" s="515">
        <v>5000000</v>
      </c>
      <c r="BV53" s="515">
        <v>5000000</v>
      </c>
      <c r="BW53" s="515">
        <v>5000000</v>
      </c>
      <c r="BX53" s="515">
        <v>5000000</v>
      </c>
      <c r="BY53" s="515">
        <v>5000000</v>
      </c>
      <c r="BZ53" s="515">
        <v>5000000</v>
      </c>
      <c r="CA53" s="515">
        <v>5000000</v>
      </c>
      <c r="CB53" s="515">
        <v>5000000</v>
      </c>
      <c r="CC53" s="515">
        <v>5000000</v>
      </c>
      <c r="CD53" s="515">
        <v>5000000</v>
      </c>
      <c r="CE53" s="515">
        <v>5000000</v>
      </c>
      <c r="CF53" s="515">
        <v>5000000</v>
      </c>
      <c r="CG53" s="515">
        <v>5000000</v>
      </c>
      <c r="CH53" s="515">
        <v>5000000</v>
      </c>
      <c r="CI53" s="515">
        <v>5000000</v>
      </c>
      <c r="CJ53" s="515">
        <v>5000000</v>
      </c>
      <c r="CK53" s="515">
        <v>5000000</v>
      </c>
      <c r="CL53" s="515">
        <v>5000000</v>
      </c>
      <c r="CM53" s="515">
        <v>5000000</v>
      </c>
      <c r="CN53" s="515">
        <v>5000000</v>
      </c>
      <c r="CO53" s="515">
        <v>5000000</v>
      </c>
      <c r="CP53" s="515">
        <v>5000000</v>
      </c>
      <c r="CQ53" s="515">
        <v>5000000</v>
      </c>
      <c r="CR53" s="515">
        <v>5000000</v>
      </c>
      <c r="CS53" s="515">
        <v>5000000</v>
      </c>
      <c r="CT53" s="515">
        <v>5000000</v>
      </c>
      <c r="CU53" s="515">
        <v>5000000</v>
      </c>
      <c r="CV53" s="515">
        <v>5000000</v>
      </c>
      <c r="CW53" s="515">
        <v>5000000</v>
      </c>
    </row>
    <row r="54" spans="1:101" s="233" customFormat="1" outlineLevel="1" x14ac:dyDescent="0.3">
      <c r="B54" s="154">
        <v>16</v>
      </c>
      <c r="C54" s="328" t="s">
        <v>1768</v>
      </c>
      <c r="D54" s="242"/>
      <c r="E54" s="138" t="s">
        <v>1601</v>
      </c>
      <c r="F54" s="515">
        <v>5000000</v>
      </c>
      <c r="G54" s="515">
        <v>5000000</v>
      </c>
      <c r="H54" s="515">
        <v>5000000</v>
      </c>
      <c r="I54" s="515">
        <v>5000000</v>
      </c>
      <c r="J54" s="515">
        <v>5000000</v>
      </c>
      <c r="K54" s="515">
        <v>5000000</v>
      </c>
      <c r="L54" s="515">
        <v>5000000</v>
      </c>
      <c r="M54" s="515">
        <v>5000000</v>
      </c>
      <c r="N54" s="515">
        <v>5000000</v>
      </c>
      <c r="O54" s="515">
        <v>5000000</v>
      </c>
      <c r="P54" s="515">
        <v>5000000</v>
      </c>
      <c r="Q54" s="515">
        <v>5000000</v>
      </c>
      <c r="R54" s="506">
        <v>5000000</v>
      </c>
      <c r="S54" s="506">
        <v>5000000</v>
      </c>
      <c r="T54" s="506">
        <v>5000000</v>
      </c>
      <c r="U54" s="506">
        <v>5000000</v>
      </c>
      <c r="V54" s="506">
        <v>5000000</v>
      </c>
      <c r="W54" s="506">
        <v>5000000</v>
      </c>
      <c r="X54" s="506">
        <v>5000000</v>
      </c>
      <c r="Y54" s="506">
        <v>5000000</v>
      </c>
      <c r="Z54" s="506">
        <v>5000000</v>
      </c>
      <c r="AA54" s="506">
        <v>5000000</v>
      </c>
      <c r="AB54" s="506">
        <v>5000000</v>
      </c>
      <c r="AC54" s="506">
        <v>5000000</v>
      </c>
      <c r="AD54" s="506">
        <v>5000000</v>
      </c>
      <c r="AE54" s="506">
        <v>5000000</v>
      </c>
      <c r="AF54" s="506">
        <v>5000000</v>
      </c>
      <c r="AG54" s="506">
        <v>5000000</v>
      </c>
      <c r="AH54" s="506">
        <v>5000000</v>
      </c>
      <c r="AI54" s="506">
        <v>5000000</v>
      </c>
      <c r="AJ54" s="506">
        <v>5000000</v>
      </c>
      <c r="AK54" s="506">
        <v>5000000</v>
      </c>
      <c r="AL54" s="506">
        <v>5000000</v>
      </c>
      <c r="AM54" s="506">
        <v>5000000</v>
      </c>
      <c r="AN54" s="506">
        <v>5000000</v>
      </c>
      <c r="AO54" s="506">
        <v>5000000</v>
      </c>
      <c r="AP54" s="515">
        <v>5000000</v>
      </c>
      <c r="AQ54" s="515">
        <v>5000000</v>
      </c>
      <c r="AR54" s="515">
        <v>5000000</v>
      </c>
      <c r="AS54" s="515">
        <v>5000000</v>
      </c>
      <c r="AT54" s="515">
        <v>5000000</v>
      </c>
      <c r="AU54" s="515">
        <v>5000000</v>
      </c>
      <c r="AV54" s="515">
        <v>5000000</v>
      </c>
      <c r="AW54" s="515">
        <v>5000000</v>
      </c>
      <c r="AX54" s="515">
        <v>5000000</v>
      </c>
      <c r="AY54" s="515">
        <v>5000000</v>
      </c>
      <c r="AZ54" s="515">
        <v>5000000</v>
      </c>
      <c r="BA54" s="515">
        <v>5000000</v>
      </c>
      <c r="BB54" s="515">
        <v>5000000</v>
      </c>
      <c r="BC54" s="515">
        <v>5000000</v>
      </c>
      <c r="BD54" s="515">
        <v>5000000</v>
      </c>
      <c r="BE54" s="515">
        <v>5000000</v>
      </c>
      <c r="BF54" s="515">
        <v>5000000</v>
      </c>
      <c r="BG54" s="515">
        <v>5000000</v>
      </c>
      <c r="BH54" s="515">
        <v>5000000</v>
      </c>
      <c r="BI54" s="515">
        <v>5000000</v>
      </c>
      <c r="BJ54" s="515">
        <v>5000000</v>
      </c>
      <c r="BK54" s="515">
        <v>5000000</v>
      </c>
      <c r="BL54" s="515">
        <v>5000000</v>
      </c>
      <c r="BM54" s="515">
        <v>5000000</v>
      </c>
      <c r="BN54" s="515">
        <v>5000000</v>
      </c>
      <c r="BO54" s="515">
        <v>5000000</v>
      </c>
      <c r="BP54" s="515">
        <v>5000000</v>
      </c>
      <c r="BQ54" s="515">
        <v>5000000</v>
      </c>
      <c r="BR54" s="515">
        <v>5000000</v>
      </c>
      <c r="BS54" s="515">
        <v>5000000</v>
      </c>
      <c r="BT54" s="515">
        <v>5000000</v>
      </c>
      <c r="BU54" s="515">
        <v>5000000</v>
      </c>
      <c r="BV54" s="515">
        <v>5000000</v>
      </c>
      <c r="BW54" s="515">
        <v>5000000</v>
      </c>
      <c r="BX54" s="515">
        <v>5000000</v>
      </c>
      <c r="BY54" s="515">
        <v>5000000</v>
      </c>
      <c r="BZ54" s="515">
        <v>5000000</v>
      </c>
      <c r="CA54" s="515">
        <v>5000000</v>
      </c>
      <c r="CB54" s="515">
        <v>5000000</v>
      </c>
      <c r="CC54" s="515">
        <v>5000000</v>
      </c>
      <c r="CD54" s="515">
        <v>5000000</v>
      </c>
      <c r="CE54" s="515">
        <v>5000000</v>
      </c>
      <c r="CF54" s="515">
        <v>5000000</v>
      </c>
      <c r="CG54" s="515">
        <v>5000000</v>
      </c>
      <c r="CH54" s="515">
        <v>5000000</v>
      </c>
      <c r="CI54" s="515">
        <v>5000000</v>
      </c>
      <c r="CJ54" s="515">
        <v>5000000</v>
      </c>
      <c r="CK54" s="515">
        <v>5000000</v>
      </c>
      <c r="CL54" s="515">
        <v>5000000</v>
      </c>
      <c r="CM54" s="515">
        <v>5000000</v>
      </c>
      <c r="CN54" s="515">
        <v>5000000</v>
      </c>
      <c r="CO54" s="515">
        <v>5000000</v>
      </c>
      <c r="CP54" s="515">
        <v>5000000</v>
      </c>
      <c r="CQ54" s="515">
        <v>5000000</v>
      </c>
      <c r="CR54" s="515">
        <v>5000000</v>
      </c>
      <c r="CS54" s="515">
        <v>5000000</v>
      </c>
      <c r="CT54" s="515">
        <v>5000000</v>
      </c>
      <c r="CU54" s="515">
        <v>5000000</v>
      </c>
      <c r="CV54" s="515">
        <v>5000000</v>
      </c>
      <c r="CW54" s="515">
        <v>5000000</v>
      </c>
    </row>
    <row r="55" spans="1:101" s="233" customFormat="1" outlineLevel="1" x14ac:dyDescent="0.3">
      <c r="B55" s="154">
        <v>17</v>
      </c>
      <c r="C55" s="328"/>
      <c r="D55" s="242"/>
      <c r="E55" s="138" t="s">
        <v>1601</v>
      </c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</row>
    <row r="56" spans="1:101" s="233" customFormat="1" outlineLevel="1" x14ac:dyDescent="0.3">
      <c r="B56" s="154">
        <v>18</v>
      </c>
      <c r="C56" s="328"/>
      <c r="D56" s="242"/>
      <c r="E56" s="138" t="s">
        <v>1601</v>
      </c>
      <c r="F56" s="494"/>
      <c r="G56" s="494"/>
      <c r="H56" s="494"/>
      <c r="I56" s="494"/>
      <c r="J56" s="494"/>
      <c r="K56" s="494"/>
      <c r="L56" s="494"/>
      <c r="M56" s="494"/>
      <c r="N56" s="494"/>
      <c r="O56" s="494"/>
      <c r="P56" s="494"/>
      <c r="Q56" s="494"/>
      <c r="R56" s="494"/>
      <c r="S56" s="494"/>
      <c r="T56" s="494"/>
      <c r="U56" s="494"/>
      <c r="V56" s="494"/>
      <c r="W56" s="494"/>
      <c r="X56" s="494"/>
      <c r="Y56" s="494"/>
      <c r="Z56" s="494"/>
      <c r="AA56" s="494"/>
      <c r="AB56" s="494"/>
      <c r="AC56" s="494"/>
      <c r="AD56" s="494"/>
      <c r="AE56" s="494"/>
      <c r="AF56" s="494"/>
      <c r="AG56" s="494"/>
      <c r="AH56" s="494"/>
      <c r="AI56" s="494"/>
      <c r="AJ56" s="450"/>
      <c r="AK56" s="450"/>
      <c r="AL56" s="450"/>
      <c r="AM56" s="450"/>
      <c r="AN56" s="450"/>
      <c r="AO56" s="450"/>
      <c r="AP56" s="450"/>
      <c r="AQ56" s="450"/>
      <c r="AR56" s="450"/>
      <c r="AS56" s="450"/>
      <c r="AT56" s="450"/>
      <c r="AU56" s="450"/>
      <c r="AV56" s="450"/>
      <c r="AW56" s="450"/>
      <c r="AX56" s="450"/>
      <c r="AY56" s="450"/>
      <c r="AZ56" s="450"/>
      <c r="BA56" s="450"/>
      <c r="BB56" s="450"/>
      <c r="BC56" s="450"/>
      <c r="BD56" s="450"/>
      <c r="BE56" s="450"/>
      <c r="BF56" s="450"/>
      <c r="BG56" s="450"/>
      <c r="BH56" s="450"/>
      <c r="BI56" s="450"/>
      <c r="BJ56" s="450"/>
      <c r="BK56" s="450"/>
      <c r="BL56" s="450"/>
      <c r="BM56" s="450"/>
      <c r="BN56" s="450"/>
      <c r="BO56" s="450"/>
      <c r="BP56" s="450"/>
      <c r="BQ56" s="450"/>
      <c r="BR56" s="450"/>
      <c r="BS56" s="450"/>
      <c r="BT56" s="450"/>
      <c r="BU56" s="450"/>
      <c r="BV56" s="450"/>
      <c r="BW56" s="450"/>
      <c r="BX56" s="450"/>
      <c r="BY56" s="450"/>
      <c r="BZ56" s="450"/>
      <c r="CA56" s="450"/>
      <c r="CB56" s="450"/>
      <c r="CC56" s="450"/>
      <c r="CD56" s="450"/>
      <c r="CE56" s="450"/>
      <c r="CF56" s="450"/>
      <c r="CG56" s="450"/>
      <c r="CH56" s="450"/>
      <c r="CI56" s="450"/>
      <c r="CJ56" s="450"/>
      <c r="CK56" s="450"/>
      <c r="CL56" s="450"/>
      <c r="CM56" s="450"/>
      <c r="CN56" s="450"/>
      <c r="CO56" s="450"/>
      <c r="CP56" s="450"/>
      <c r="CQ56" s="450"/>
      <c r="CR56" s="450"/>
      <c r="CS56" s="450"/>
      <c r="CT56" s="450"/>
      <c r="CU56" s="450"/>
      <c r="CV56" s="450"/>
      <c r="CW56" s="450"/>
    </row>
    <row r="57" spans="1:101" s="233" customFormat="1" outlineLevel="1" x14ac:dyDescent="0.3">
      <c r="B57" s="154">
        <v>19</v>
      </c>
      <c r="C57" s="328"/>
      <c r="D57" s="242"/>
      <c r="E57" s="138" t="s">
        <v>1601</v>
      </c>
      <c r="F57" s="494"/>
      <c r="G57" s="494"/>
      <c r="H57" s="494"/>
      <c r="I57" s="494"/>
      <c r="J57" s="494"/>
      <c r="K57" s="494"/>
      <c r="L57" s="494"/>
      <c r="M57" s="494"/>
      <c r="N57" s="494"/>
      <c r="O57" s="494"/>
      <c r="P57" s="494"/>
      <c r="Q57" s="494"/>
      <c r="R57" s="494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  <c r="AE57" s="494"/>
      <c r="AF57" s="494"/>
      <c r="AG57" s="494"/>
      <c r="AH57" s="494"/>
      <c r="AI57" s="494"/>
      <c r="AJ57" s="450"/>
      <c r="AK57" s="450"/>
      <c r="AL57" s="450"/>
      <c r="AM57" s="450"/>
      <c r="AN57" s="450"/>
      <c r="AO57" s="450"/>
      <c r="AP57" s="450"/>
      <c r="AQ57" s="450"/>
      <c r="AR57" s="450"/>
      <c r="AS57" s="450"/>
      <c r="AT57" s="450"/>
      <c r="AU57" s="450"/>
      <c r="AV57" s="450"/>
      <c r="AW57" s="450"/>
      <c r="AX57" s="450"/>
      <c r="AY57" s="450"/>
      <c r="AZ57" s="450"/>
      <c r="BA57" s="450"/>
      <c r="BB57" s="450"/>
      <c r="BC57" s="450"/>
      <c r="BD57" s="450"/>
      <c r="BE57" s="450"/>
      <c r="BF57" s="450"/>
      <c r="BG57" s="450"/>
      <c r="BH57" s="450"/>
      <c r="BI57" s="450"/>
      <c r="BJ57" s="450"/>
      <c r="BK57" s="450"/>
      <c r="BL57" s="450"/>
      <c r="BM57" s="450"/>
      <c r="BN57" s="450"/>
      <c r="BO57" s="450"/>
      <c r="BP57" s="450"/>
      <c r="BQ57" s="450"/>
      <c r="BR57" s="450"/>
      <c r="BS57" s="450"/>
      <c r="BT57" s="450"/>
      <c r="BU57" s="450"/>
      <c r="BV57" s="450"/>
      <c r="BW57" s="450"/>
      <c r="BX57" s="450"/>
      <c r="BY57" s="450"/>
      <c r="BZ57" s="450"/>
      <c r="CA57" s="450"/>
      <c r="CB57" s="450"/>
      <c r="CC57" s="450"/>
      <c r="CD57" s="450"/>
      <c r="CE57" s="450"/>
      <c r="CF57" s="450"/>
      <c r="CG57" s="450"/>
      <c r="CH57" s="450"/>
      <c r="CI57" s="450"/>
      <c r="CJ57" s="450"/>
      <c r="CK57" s="450"/>
      <c r="CL57" s="450"/>
      <c r="CM57" s="450"/>
      <c r="CN57" s="450"/>
      <c r="CO57" s="450"/>
      <c r="CP57" s="450"/>
      <c r="CQ57" s="450"/>
      <c r="CR57" s="450"/>
      <c r="CS57" s="450"/>
      <c r="CT57" s="450"/>
      <c r="CU57" s="450"/>
      <c r="CV57" s="450"/>
      <c r="CW57" s="450"/>
    </row>
    <row r="58" spans="1:101" s="233" customFormat="1" outlineLevel="1" x14ac:dyDescent="0.3">
      <c r="B58" s="154">
        <v>20</v>
      </c>
      <c r="C58" s="242"/>
      <c r="D58" s="242"/>
      <c r="E58" s="143" t="s">
        <v>1601</v>
      </c>
      <c r="F58" s="450"/>
      <c r="G58" s="450"/>
      <c r="H58" s="450"/>
      <c r="I58" s="450"/>
      <c r="J58" s="450"/>
      <c r="K58" s="450"/>
      <c r="L58" s="450"/>
      <c r="M58" s="450"/>
      <c r="N58" s="450"/>
      <c r="O58" s="450"/>
      <c r="P58" s="450"/>
      <c r="Q58" s="450"/>
      <c r="R58" s="494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  <c r="AE58" s="494"/>
      <c r="AF58" s="494"/>
      <c r="AG58" s="494"/>
      <c r="AH58" s="494"/>
      <c r="AI58" s="494"/>
      <c r="AJ58" s="450"/>
      <c r="AK58" s="450"/>
      <c r="AL58" s="450"/>
      <c r="AM58" s="450"/>
      <c r="AN58" s="450"/>
      <c r="AO58" s="450"/>
      <c r="AP58" s="450"/>
      <c r="AQ58" s="450"/>
      <c r="AR58" s="450"/>
      <c r="AS58" s="450"/>
      <c r="AT58" s="450"/>
      <c r="AU58" s="450"/>
      <c r="AV58" s="450"/>
      <c r="AW58" s="450"/>
      <c r="AX58" s="450"/>
      <c r="AY58" s="450"/>
      <c r="AZ58" s="450"/>
      <c r="BA58" s="450"/>
      <c r="BB58" s="450"/>
      <c r="BC58" s="450"/>
      <c r="BD58" s="450"/>
      <c r="BE58" s="450"/>
      <c r="BF58" s="450"/>
      <c r="BG58" s="450"/>
      <c r="BH58" s="450"/>
      <c r="BI58" s="450"/>
      <c r="BJ58" s="450"/>
      <c r="BK58" s="450"/>
      <c r="BL58" s="450"/>
      <c r="BM58" s="450"/>
      <c r="BN58" s="450"/>
      <c r="BO58" s="450"/>
      <c r="BP58" s="450"/>
      <c r="BQ58" s="450"/>
      <c r="BR58" s="450"/>
      <c r="BS58" s="450"/>
      <c r="BT58" s="450"/>
      <c r="BU58" s="450"/>
      <c r="BV58" s="450"/>
      <c r="BW58" s="450"/>
      <c r="BX58" s="450"/>
      <c r="BY58" s="450"/>
      <c r="BZ58" s="450"/>
      <c r="CA58" s="450"/>
      <c r="CB58" s="450"/>
      <c r="CC58" s="450"/>
      <c r="CD58" s="450"/>
      <c r="CE58" s="450"/>
      <c r="CF58" s="450"/>
      <c r="CG58" s="450"/>
      <c r="CH58" s="450"/>
      <c r="CI58" s="450"/>
      <c r="CJ58" s="450"/>
      <c r="CK58" s="450"/>
      <c r="CL58" s="450"/>
      <c r="CM58" s="450"/>
      <c r="CN58" s="450"/>
      <c r="CO58" s="450"/>
      <c r="CP58" s="450"/>
      <c r="CQ58" s="450"/>
      <c r="CR58" s="450"/>
      <c r="CS58" s="450"/>
      <c r="CT58" s="450"/>
      <c r="CU58" s="450"/>
      <c r="CV58" s="450"/>
      <c r="CW58" s="450"/>
    </row>
    <row r="59" spans="1:101" outlineLevel="1" x14ac:dyDescent="0.3"/>
    <row r="60" spans="1:101" outlineLevel="1" x14ac:dyDescent="0.3">
      <c r="B60" s="233"/>
      <c r="C60" s="233"/>
      <c r="D60" s="233"/>
    </row>
    <row r="61" spans="1:101" outlineLevel="1" x14ac:dyDescent="0.3">
      <c r="B61" s="233"/>
      <c r="C61" s="233"/>
      <c r="D61" s="233"/>
    </row>
    <row r="63" spans="1:101" s="233" customFormat="1" ht="18" thickBot="1" x14ac:dyDescent="0.35">
      <c r="B63" s="75" t="s">
        <v>1614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</row>
    <row r="64" spans="1:101" outlineLevel="1" x14ac:dyDescent="0.3"/>
    <row r="65" spans="2:41" s="233" customFormat="1" outlineLevel="1" x14ac:dyDescent="0.3">
      <c r="B65" s="154">
        <v>6</v>
      </c>
      <c r="C65" s="242" t="s">
        <v>1615</v>
      </c>
      <c r="D65" s="18">
        <v>1469</v>
      </c>
      <c r="F65" s="451">
        <f t="shared" ref="F65:AO65" si="2">SUM(F69:F78)</f>
        <v>60000</v>
      </c>
      <c r="G65" s="451">
        <f t="shared" si="2"/>
        <v>60000</v>
      </c>
      <c r="H65" s="451">
        <f t="shared" si="2"/>
        <v>60000</v>
      </c>
      <c r="I65" s="451">
        <f t="shared" si="2"/>
        <v>60000</v>
      </c>
      <c r="J65" s="451">
        <f t="shared" si="2"/>
        <v>60000</v>
      </c>
      <c r="K65" s="451">
        <f t="shared" si="2"/>
        <v>60000</v>
      </c>
      <c r="L65" s="451">
        <f t="shared" si="2"/>
        <v>60000</v>
      </c>
      <c r="M65" s="451">
        <f t="shared" si="2"/>
        <v>60000</v>
      </c>
      <c r="N65" s="451">
        <f t="shared" si="2"/>
        <v>60000</v>
      </c>
      <c r="O65" s="451">
        <f t="shared" si="2"/>
        <v>60000</v>
      </c>
      <c r="P65" s="451">
        <f t="shared" si="2"/>
        <v>60000</v>
      </c>
      <c r="Q65" s="451">
        <f t="shared" si="2"/>
        <v>60000</v>
      </c>
      <c r="R65" s="451">
        <f t="shared" si="2"/>
        <v>60000</v>
      </c>
      <c r="S65" s="451">
        <f t="shared" si="2"/>
        <v>60000</v>
      </c>
      <c r="T65" s="451">
        <f t="shared" si="2"/>
        <v>60000</v>
      </c>
      <c r="U65" s="451">
        <f t="shared" si="2"/>
        <v>60000</v>
      </c>
      <c r="V65" s="451">
        <f t="shared" si="2"/>
        <v>60000</v>
      </c>
      <c r="W65" s="451">
        <f t="shared" si="2"/>
        <v>60000</v>
      </c>
      <c r="X65" s="451">
        <f t="shared" si="2"/>
        <v>60000</v>
      </c>
      <c r="Y65" s="451">
        <f t="shared" si="2"/>
        <v>60000</v>
      </c>
      <c r="Z65" s="451">
        <f t="shared" si="2"/>
        <v>60000</v>
      </c>
      <c r="AA65" s="451">
        <f t="shared" si="2"/>
        <v>60000</v>
      </c>
      <c r="AB65" s="451">
        <f t="shared" si="2"/>
        <v>60000</v>
      </c>
      <c r="AC65" s="451">
        <f t="shared" si="2"/>
        <v>60000</v>
      </c>
      <c r="AD65" s="451">
        <f t="shared" si="2"/>
        <v>60000</v>
      </c>
      <c r="AE65" s="451">
        <f t="shared" si="2"/>
        <v>60000</v>
      </c>
      <c r="AF65" s="451">
        <f t="shared" si="2"/>
        <v>60000</v>
      </c>
      <c r="AG65" s="451">
        <f t="shared" si="2"/>
        <v>60000</v>
      </c>
      <c r="AH65" s="451">
        <f t="shared" si="2"/>
        <v>60000</v>
      </c>
      <c r="AI65" s="451">
        <f t="shared" si="2"/>
        <v>60000</v>
      </c>
      <c r="AJ65" s="451">
        <f t="shared" si="2"/>
        <v>60000</v>
      </c>
      <c r="AK65" s="451">
        <f t="shared" si="2"/>
        <v>60000</v>
      </c>
      <c r="AL65" s="451">
        <f t="shared" si="2"/>
        <v>60000</v>
      </c>
      <c r="AM65" s="451">
        <f t="shared" si="2"/>
        <v>60000</v>
      </c>
      <c r="AN65" s="451">
        <f t="shared" si="2"/>
        <v>0</v>
      </c>
      <c r="AO65" s="451">
        <f t="shared" si="2"/>
        <v>0</v>
      </c>
    </row>
    <row r="66" spans="2:41" s="233" customFormat="1" outlineLevel="1" x14ac:dyDescent="0.3"/>
    <row r="67" spans="2:41" s="233" customFormat="1" outlineLevel="1" x14ac:dyDescent="0.3">
      <c r="F67" s="233">
        <v>1</v>
      </c>
      <c r="G67" s="233">
        <v>2</v>
      </c>
      <c r="H67" s="233">
        <v>3</v>
      </c>
      <c r="I67" s="233">
        <v>4</v>
      </c>
      <c r="J67" s="233">
        <v>5</v>
      </c>
      <c r="K67" s="233">
        <v>6</v>
      </c>
      <c r="L67" s="233">
        <v>7</v>
      </c>
      <c r="M67" s="233">
        <v>8</v>
      </c>
      <c r="N67" s="233">
        <v>9</v>
      </c>
      <c r="O67" s="233">
        <v>10</v>
      </c>
      <c r="P67" s="233">
        <v>11</v>
      </c>
      <c r="Q67" s="233">
        <v>12</v>
      </c>
      <c r="R67" s="233">
        <v>13</v>
      </c>
      <c r="S67" s="233">
        <v>14</v>
      </c>
      <c r="T67" s="233">
        <v>15</v>
      </c>
      <c r="U67" s="233">
        <v>16</v>
      </c>
      <c r="V67" s="233">
        <v>17</v>
      </c>
      <c r="W67" s="233">
        <v>18</v>
      </c>
      <c r="X67" s="233">
        <v>19</v>
      </c>
      <c r="Y67" s="233">
        <v>20</v>
      </c>
      <c r="Z67" s="233">
        <v>21</v>
      </c>
      <c r="AA67" s="233">
        <v>22</v>
      </c>
      <c r="AB67" s="233">
        <v>23</v>
      </c>
      <c r="AC67" s="233">
        <v>24</v>
      </c>
      <c r="AD67" s="233">
        <v>25</v>
      </c>
      <c r="AE67" s="233">
        <v>26</v>
      </c>
      <c r="AF67" s="233">
        <v>27</v>
      </c>
      <c r="AG67" s="233">
        <v>28</v>
      </c>
      <c r="AH67" s="233">
        <v>29</v>
      </c>
      <c r="AI67" s="233">
        <v>30</v>
      </c>
      <c r="AJ67" s="233">
        <v>31</v>
      </c>
      <c r="AK67" s="233">
        <v>32</v>
      </c>
      <c r="AL67" s="233">
        <v>33</v>
      </c>
      <c r="AM67" s="233">
        <v>34</v>
      </c>
      <c r="AN67" s="233">
        <v>35</v>
      </c>
      <c r="AO67" s="233">
        <v>36</v>
      </c>
    </row>
    <row r="68" spans="2:41" s="233" customFormat="1" outlineLevel="1" x14ac:dyDescent="0.3">
      <c r="B68" s="69" t="s">
        <v>79</v>
      </c>
      <c r="C68" s="69" t="s">
        <v>27</v>
      </c>
      <c r="D68" s="316" t="s">
        <v>1610</v>
      </c>
      <c r="F68" s="69">
        <v>201401</v>
      </c>
      <c r="G68" s="69">
        <v>201402</v>
      </c>
      <c r="H68" s="69">
        <v>201403</v>
      </c>
      <c r="I68" s="69">
        <v>201404</v>
      </c>
      <c r="J68" s="69">
        <v>201405</v>
      </c>
      <c r="K68" s="69">
        <v>201406</v>
      </c>
      <c r="L68" s="69">
        <v>201407</v>
      </c>
      <c r="M68" s="69">
        <v>201408</v>
      </c>
      <c r="N68" s="69">
        <v>201409</v>
      </c>
      <c r="O68" s="69">
        <v>201410</v>
      </c>
      <c r="P68" s="69">
        <v>201411</v>
      </c>
      <c r="Q68" s="69">
        <v>201412</v>
      </c>
      <c r="R68" s="69">
        <v>201501</v>
      </c>
      <c r="S68" s="69">
        <v>201502</v>
      </c>
      <c r="T68" s="69">
        <v>201503</v>
      </c>
      <c r="U68" s="69">
        <v>201504</v>
      </c>
      <c r="V68" s="69">
        <v>201505</v>
      </c>
      <c r="W68" s="69">
        <v>201506</v>
      </c>
      <c r="X68" s="69">
        <v>201507</v>
      </c>
      <c r="Y68" s="69">
        <v>201508</v>
      </c>
      <c r="Z68" s="69">
        <v>201509</v>
      </c>
      <c r="AA68" s="69">
        <v>201510</v>
      </c>
      <c r="AB68" s="69">
        <v>201511</v>
      </c>
      <c r="AC68" s="69">
        <v>201512</v>
      </c>
      <c r="AD68" s="69">
        <v>201601</v>
      </c>
      <c r="AE68" s="69">
        <v>201602</v>
      </c>
      <c r="AF68" s="69">
        <v>201603</v>
      </c>
      <c r="AG68" s="69">
        <v>201604</v>
      </c>
      <c r="AH68" s="69">
        <v>201605</v>
      </c>
      <c r="AI68" s="69">
        <v>201606</v>
      </c>
      <c r="AJ68" s="69">
        <v>201607</v>
      </c>
      <c r="AK68" s="69">
        <v>201608</v>
      </c>
      <c r="AL68" s="69">
        <v>201609</v>
      </c>
      <c r="AM68" s="69">
        <v>201610</v>
      </c>
      <c r="AN68" s="69">
        <v>201611</v>
      </c>
      <c r="AO68" s="69">
        <v>201612</v>
      </c>
    </row>
    <row r="69" spans="2:41" s="233" customFormat="1" outlineLevel="1" x14ac:dyDescent="0.3">
      <c r="B69" s="250">
        <v>1</v>
      </c>
      <c r="C69" s="242" t="s">
        <v>1835</v>
      </c>
      <c r="D69" s="242" t="s">
        <v>1611</v>
      </c>
      <c r="E69" s="143" t="s">
        <v>1601</v>
      </c>
      <c r="F69" s="515">
        <v>6000</v>
      </c>
      <c r="G69" s="515">
        <v>6000</v>
      </c>
      <c r="H69" s="515">
        <v>6000</v>
      </c>
      <c r="I69" s="515">
        <v>6000</v>
      </c>
      <c r="J69" s="515">
        <v>6000</v>
      </c>
      <c r="K69" s="515">
        <v>6000</v>
      </c>
      <c r="L69" s="515">
        <v>6000</v>
      </c>
      <c r="M69" s="515">
        <v>6000</v>
      </c>
      <c r="N69" s="515">
        <v>6000</v>
      </c>
      <c r="O69" s="515">
        <v>6000</v>
      </c>
      <c r="P69" s="515">
        <v>6000</v>
      </c>
      <c r="Q69" s="515">
        <v>6000</v>
      </c>
      <c r="R69" s="515">
        <v>6000</v>
      </c>
      <c r="S69" s="515">
        <v>6000</v>
      </c>
      <c r="T69" s="515">
        <v>6000</v>
      </c>
      <c r="U69" s="515">
        <v>6000</v>
      </c>
      <c r="V69" s="515">
        <v>6000</v>
      </c>
      <c r="W69" s="515">
        <v>6000</v>
      </c>
      <c r="X69" s="515">
        <v>6000</v>
      </c>
      <c r="Y69" s="515">
        <v>6000</v>
      </c>
      <c r="Z69" s="515">
        <v>6000</v>
      </c>
      <c r="AA69" s="515">
        <v>6000</v>
      </c>
      <c r="AB69" s="515">
        <v>6000</v>
      </c>
      <c r="AC69" s="515">
        <v>6000</v>
      </c>
      <c r="AD69" s="515">
        <v>6000</v>
      </c>
      <c r="AE69" s="515">
        <v>6000</v>
      </c>
      <c r="AF69" s="515">
        <v>6000</v>
      </c>
      <c r="AG69" s="515">
        <v>6000</v>
      </c>
      <c r="AH69" s="515">
        <v>6000</v>
      </c>
      <c r="AI69" s="515">
        <v>6000</v>
      </c>
      <c r="AJ69" s="515">
        <v>6000</v>
      </c>
      <c r="AK69" s="515">
        <v>6000</v>
      </c>
      <c r="AL69" s="515">
        <v>6000</v>
      </c>
      <c r="AM69" s="515">
        <v>6000</v>
      </c>
    </row>
    <row r="70" spans="2:41" s="233" customFormat="1" outlineLevel="1" x14ac:dyDescent="0.3">
      <c r="B70" s="250">
        <f t="shared" ref="B70:B78" si="3">B69+1</f>
        <v>2</v>
      </c>
      <c r="C70" s="242" t="s">
        <v>1836</v>
      </c>
      <c r="D70" s="242" t="s">
        <v>1611</v>
      </c>
      <c r="E70" s="143" t="s">
        <v>1601</v>
      </c>
      <c r="F70" s="515">
        <v>6000</v>
      </c>
      <c r="G70" s="515">
        <v>6000</v>
      </c>
      <c r="H70" s="515">
        <v>6000</v>
      </c>
      <c r="I70" s="515">
        <v>6000</v>
      </c>
      <c r="J70" s="515">
        <v>6000</v>
      </c>
      <c r="K70" s="515">
        <v>6000</v>
      </c>
      <c r="L70" s="515">
        <v>6000</v>
      </c>
      <c r="M70" s="515">
        <v>6000</v>
      </c>
      <c r="N70" s="515">
        <v>6000</v>
      </c>
      <c r="O70" s="515">
        <v>6000</v>
      </c>
      <c r="P70" s="515">
        <v>6000</v>
      </c>
      <c r="Q70" s="515">
        <v>6000</v>
      </c>
      <c r="R70" s="515">
        <v>6000</v>
      </c>
      <c r="S70" s="515">
        <v>6000</v>
      </c>
      <c r="T70" s="515">
        <v>6000</v>
      </c>
      <c r="U70" s="515">
        <v>6000</v>
      </c>
      <c r="V70" s="515">
        <v>6000</v>
      </c>
      <c r="W70" s="515">
        <v>6000</v>
      </c>
      <c r="X70" s="515">
        <v>6000</v>
      </c>
      <c r="Y70" s="515">
        <v>6000</v>
      </c>
      <c r="Z70" s="515">
        <v>6000</v>
      </c>
      <c r="AA70" s="515">
        <v>6000</v>
      </c>
      <c r="AB70" s="515">
        <v>6000</v>
      </c>
      <c r="AC70" s="515">
        <v>6000</v>
      </c>
      <c r="AD70" s="515">
        <v>6000</v>
      </c>
      <c r="AE70" s="515">
        <v>6000</v>
      </c>
      <c r="AF70" s="515">
        <v>6000</v>
      </c>
      <c r="AG70" s="515">
        <v>6000</v>
      </c>
      <c r="AH70" s="515">
        <v>6000</v>
      </c>
      <c r="AI70" s="515">
        <v>6000</v>
      </c>
      <c r="AJ70" s="515">
        <v>6000</v>
      </c>
      <c r="AK70" s="515">
        <v>6000</v>
      </c>
      <c r="AL70" s="515">
        <v>6000</v>
      </c>
      <c r="AM70" s="515">
        <v>6000</v>
      </c>
    </row>
    <row r="71" spans="2:41" s="233" customFormat="1" outlineLevel="1" x14ac:dyDescent="0.3">
      <c r="B71" s="250">
        <f t="shared" si="3"/>
        <v>3</v>
      </c>
      <c r="C71" s="242" t="s">
        <v>1837</v>
      </c>
      <c r="D71" s="242" t="s">
        <v>1611</v>
      </c>
      <c r="E71" s="143" t="s">
        <v>1601</v>
      </c>
      <c r="F71" s="515">
        <v>6000</v>
      </c>
      <c r="G71" s="515">
        <v>6000</v>
      </c>
      <c r="H71" s="515">
        <v>6000</v>
      </c>
      <c r="I71" s="515">
        <v>6000</v>
      </c>
      <c r="J71" s="515">
        <v>6000</v>
      </c>
      <c r="K71" s="515">
        <v>6000</v>
      </c>
      <c r="L71" s="515">
        <v>6000</v>
      </c>
      <c r="M71" s="515">
        <v>6000</v>
      </c>
      <c r="N71" s="515">
        <v>6000</v>
      </c>
      <c r="O71" s="515">
        <v>6000</v>
      </c>
      <c r="P71" s="515">
        <v>6000</v>
      </c>
      <c r="Q71" s="515">
        <v>6000</v>
      </c>
      <c r="R71" s="515">
        <v>6000</v>
      </c>
      <c r="S71" s="515">
        <v>6000</v>
      </c>
      <c r="T71" s="515">
        <v>6000</v>
      </c>
      <c r="U71" s="515">
        <v>6000</v>
      </c>
      <c r="V71" s="515">
        <v>6000</v>
      </c>
      <c r="W71" s="515">
        <v>6000</v>
      </c>
      <c r="X71" s="515">
        <v>6000</v>
      </c>
      <c r="Y71" s="515">
        <v>6000</v>
      </c>
      <c r="Z71" s="515">
        <v>6000</v>
      </c>
      <c r="AA71" s="515">
        <v>6000</v>
      </c>
      <c r="AB71" s="515">
        <v>6000</v>
      </c>
      <c r="AC71" s="515">
        <v>6000</v>
      </c>
      <c r="AD71" s="515">
        <v>6000</v>
      </c>
      <c r="AE71" s="515">
        <v>6000</v>
      </c>
      <c r="AF71" s="515">
        <v>6000</v>
      </c>
      <c r="AG71" s="515">
        <v>6000</v>
      </c>
      <c r="AH71" s="515">
        <v>6000</v>
      </c>
      <c r="AI71" s="515">
        <v>6000</v>
      </c>
      <c r="AJ71" s="515">
        <v>6000</v>
      </c>
      <c r="AK71" s="515">
        <v>6000</v>
      </c>
      <c r="AL71" s="515">
        <v>6000</v>
      </c>
      <c r="AM71" s="515">
        <v>6000</v>
      </c>
    </row>
    <row r="72" spans="2:41" s="233" customFormat="1" outlineLevel="1" x14ac:dyDescent="0.3">
      <c r="B72" s="250">
        <f t="shared" si="3"/>
        <v>4</v>
      </c>
      <c r="C72" s="242" t="s">
        <v>1838</v>
      </c>
      <c r="D72" s="242" t="s">
        <v>1611</v>
      </c>
      <c r="E72" s="143" t="s">
        <v>1601</v>
      </c>
      <c r="F72" s="515">
        <v>6000</v>
      </c>
      <c r="G72" s="515">
        <v>6000</v>
      </c>
      <c r="H72" s="515">
        <v>6000</v>
      </c>
      <c r="I72" s="515">
        <v>6000</v>
      </c>
      <c r="J72" s="515">
        <v>6000</v>
      </c>
      <c r="K72" s="515">
        <v>6000</v>
      </c>
      <c r="L72" s="515">
        <v>6000</v>
      </c>
      <c r="M72" s="515">
        <v>6000</v>
      </c>
      <c r="N72" s="515">
        <v>6000</v>
      </c>
      <c r="O72" s="515">
        <v>6000</v>
      </c>
      <c r="P72" s="515">
        <v>6000</v>
      </c>
      <c r="Q72" s="515">
        <v>6000</v>
      </c>
      <c r="R72" s="515">
        <v>6000</v>
      </c>
      <c r="S72" s="515">
        <v>6000</v>
      </c>
      <c r="T72" s="515">
        <v>6000</v>
      </c>
      <c r="U72" s="515">
        <v>6000</v>
      </c>
      <c r="V72" s="515">
        <v>6000</v>
      </c>
      <c r="W72" s="515">
        <v>6000</v>
      </c>
      <c r="X72" s="515">
        <v>6000</v>
      </c>
      <c r="Y72" s="515">
        <v>6000</v>
      </c>
      <c r="Z72" s="515">
        <v>6000</v>
      </c>
      <c r="AA72" s="515">
        <v>6000</v>
      </c>
      <c r="AB72" s="515">
        <v>6000</v>
      </c>
      <c r="AC72" s="515">
        <v>6000</v>
      </c>
      <c r="AD72" s="515">
        <v>6000</v>
      </c>
      <c r="AE72" s="515">
        <v>6000</v>
      </c>
      <c r="AF72" s="515">
        <v>6000</v>
      </c>
      <c r="AG72" s="515">
        <v>6000</v>
      </c>
      <c r="AH72" s="515">
        <v>6000</v>
      </c>
      <c r="AI72" s="515">
        <v>6000</v>
      </c>
      <c r="AJ72" s="515">
        <v>6000</v>
      </c>
      <c r="AK72" s="515">
        <v>6000</v>
      </c>
      <c r="AL72" s="515">
        <v>6000</v>
      </c>
      <c r="AM72" s="515">
        <v>6000</v>
      </c>
    </row>
    <row r="73" spans="2:41" s="233" customFormat="1" outlineLevel="1" x14ac:dyDescent="0.3">
      <c r="B73" s="250">
        <f t="shared" si="3"/>
        <v>5</v>
      </c>
      <c r="C73" s="242" t="s">
        <v>1839</v>
      </c>
      <c r="D73" s="242" t="s">
        <v>1611</v>
      </c>
      <c r="E73" s="143" t="s">
        <v>1601</v>
      </c>
      <c r="F73" s="515">
        <v>6000</v>
      </c>
      <c r="G73" s="515">
        <v>6000</v>
      </c>
      <c r="H73" s="515">
        <v>6000</v>
      </c>
      <c r="I73" s="515">
        <v>6000</v>
      </c>
      <c r="J73" s="515">
        <v>6000</v>
      </c>
      <c r="K73" s="515">
        <v>6000</v>
      </c>
      <c r="L73" s="515">
        <v>6000</v>
      </c>
      <c r="M73" s="515">
        <v>6000</v>
      </c>
      <c r="N73" s="515">
        <v>6000</v>
      </c>
      <c r="O73" s="515">
        <v>6000</v>
      </c>
      <c r="P73" s="515">
        <v>6000</v>
      </c>
      <c r="Q73" s="515">
        <v>6000</v>
      </c>
      <c r="R73" s="515">
        <v>6000</v>
      </c>
      <c r="S73" s="515">
        <v>6000</v>
      </c>
      <c r="T73" s="515">
        <v>6000</v>
      </c>
      <c r="U73" s="515">
        <v>6000</v>
      </c>
      <c r="V73" s="515">
        <v>6000</v>
      </c>
      <c r="W73" s="515">
        <v>6000</v>
      </c>
      <c r="X73" s="515">
        <v>6000</v>
      </c>
      <c r="Y73" s="515">
        <v>6000</v>
      </c>
      <c r="Z73" s="515">
        <v>6000</v>
      </c>
      <c r="AA73" s="515">
        <v>6000</v>
      </c>
      <c r="AB73" s="515">
        <v>6000</v>
      </c>
      <c r="AC73" s="515">
        <v>6000</v>
      </c>
      <c r="AD73" s="515">
        <v>6000</v>
      </c>
      <c r="AE73" s="515">
        <v>6000</v>
      </c>
      <c r="AF73" s="515">
        <v>6000</v>
      </c>
      <c r="AG73" s="515">
        <v>6000</v>
      </c>
      <c r="AH73" s="515">
        <v>6000</v>
      </c>
      <c r="AI73" s="515">
        <v>6000</v>
      </c>
      <c r="AJ73" s="515">
        <v>6000</v>
      </c>
      <c r="AK73" s="515">
        <v>6000</v>
      </c>
      <c r="AL73" s="515">
        <v>6000</v>
      </c>
      <c r="AM73" s="515">
        <v>6000</v>
      </c>
    </row>
    <row r="74" spans="2:41" s="233" customFormat="1" outlineLevel="1" x14ac:dyDescent="0.3">
      <c r="B74" s="250">
        <f t="shared" si="3"/>
        <v>6</v>
      </c>
      <c r="C74" s="242" t="s">
        <v>1840</v>
      </c>
      <c r="D74" s="242" t="s">
        <v>1611</v>
      </c>
      <c r="E74" s="143" t="s">
        <v>1601</v>
      </c>
      <c r="F74" s="515">
        <v>6000</v>
      </c>
      <c r="G74" s="515">
        <v>6000</v>
      </c>
      <c r="H74" s="515">
        <v>6000</v>
      </c>
      <c r="I74" s="515">
        <v>6000</v>
      </c>
      <c r="J74" s="515">
        <v>6000</v>
      </c>
      <c r="K74" s="515">
        <v>6000</v>
      </c>
      <c r="L74" s="515">
        <v>6000</v>
      </c>
      <c r="M74" s="515">
        <v>6000</v>
      </c>
      <c r="N74" s="515">
        <v>6000</v>
      </c>
      <c r="O74" s="515">
        <v>6000</v>
      </c>
      <c r="P74" s="515">
        <v>6000</v>
      </c>
      <c r="Q74" s="515">
        <v>6000</v>
      </c>
      <c r="R74" s="515">
        <v>6000</v>
      </c>
      <c r="S74" s="515">
        <v>6000</v>
      </c>
      <c r="T74" s="515">
        <v>6000</v>
      </c>
      <c r="U74" s="515">
        <v>6000</v>
      </c>
      <c r="V74" s="515">
        <v>6000</v>
      </c>
      <c r="W74" s="515">
        <v>6000</v>
      </c>
      <c r="X74" s="515">
        <v>6000</v>
      </c>
      <c r="Y74" s="515">
        <v>6000</v>
      </c>
      <c r="Z74" s="515">
        <v>6000</v>
      </c>
      <c r="AA74" s="515">
        <v>6000</v>
      </c>
      <c r="AB74" s="515">
        <v>6000</v>
      </c>
      <c r="AC74" s="515">
        <v>6000</v>
      </c>
      <c r="AD74" s="515">
        <v>6000</v>
      </c>
      <c r="AE74" s="515">
        <v>6000</v>
      </c>
      <c r="AF74" s="515">
        <v>6000</v>
      </c>
      <c r="AG74" s="515">
        <v>6000</v>
      </c>
      <c r="AH74" s="515">
        <v>6000</v>
      </c>
      <c r="AI74" s="515">
        <v>6000</v>
      </c>
      <c r="AJ74" s="515">
        <v>6000</v>
      </c>
      <c r="AK74" s="515">
        <v>6000</v>
      </c>
      <c r="AL74" s="515">
        <v>6000</v>
      </c>
      <c r="AM74" s="515">
        <v>6000</v>
      </c>
    </row>
    <row r="75" spans="2:41" s="233" customFormat="1" outlineLevel="1" x14ac:dyDescent="0.3">
      <c r="B75" s="250">
        <f t="shared" si="3"/>
        <v>7</v>
      </c>
      <c r="C75" s="242" t="s">
        <v>1841</v>
      </c>
      <c r="D75" s="242" t="s">
        <v>1613</v>
      </c>
      <c r="E75" s="143" t="s">
        <v>1601</v>
      </c>
      <c r="F75" s="515">
        <v>6000</v>
      </c>
      <c r="G75" s="515">
        <v>6000</v>
      </c>
      <c r="H75" s="515">
        <v>6000</v>
      </c>
      <c r="I75" s="515">
        <v>6000</v>
      </c>
      <c r="J75" s="515">
        <v>6000</v>
      </c>
      <c r="K75" s="515">
        <v>6000</v>
      </c>
      <c r="L75" s="515">
        <v>6000</v>
      </c>
      <c r="M75" s="515">
        <v>6000</v>
      </c>
      <c r="N75" s="515">
        <v>6000</v>
      </c>
      <c r="O75" s="515">
        <v>6000</v>
      </c>
      <c r="P75" s="515">
        <v>6000</v>
      </c>
      <c r="Q75" s="515">
        <v>6000</v>
      </c>
      <c r="R75" s="515">
        <v>6000</v>
      </c>
      <c r="S75" s="515">
        <v>6000</v>
      </c>
      <c r="T75" s="515">
        <v>6000</v>
      </c>
      <c r="U75" s="515">
        <v>6000</v>
      </c>
      <c r="V75" s="515">
        <v>6000</v>
      </c>
      <c r="W75" s="515">
        <v>6000</v>
      </c>
      <c r="X75" s="515">
        <v>6000</v>
      </c>
      <c r="Y75" s="515">
        <v>6000</v>
      </c>
      <c r="Z75" s="515">
        <v>6000</v>
      </c>
      <c r="AA75" s="515">
        <v>6000</v>
      </c>
      <c r="AB75" s="515">
        <v>6000</v>
      </c>
      <c r="AC75" s="515">
        <v>6000</v>
      </c>
      <c r="AD75" s="515">
        <v>6000</v>
      </c>
      <c r="AE75" s="515">
        <v>6000</v>
      </c>
      <c r="AF75" s="515">
        <v>6000</v>
      </c>
      <c r="AG75" s="515">
        <v>6000</v>
      </c>
      <c r="AH75" s="515">
        <v>6000</v>
      </c>
      <c r="AI75" s="515">
        <v>6000</v>
      </c>
      <c r="AJ75" s="515">
        <v>6000</v>
      </c>
      <c r="AK75" s="515">
        <v>6000</v>
      </c>
      <c r="AL75" s="515">
        <v>6000</v>
      </c>
      <c r="AM75" s="515">
        <v>6000</v>
      </c>
    </row>
    <row r="76" spans="2:41" s="233" customFormat="1" outlineLevel="1" x14ac:dyDescent="0.3">
      <c r="B76" s="250">
        <f t="shared" si="3"/>
        <v>8</v>
      </c>
      <c r="C76" s="242" t="s">
        <v>1842</v>
      </c>
      <c r="D76" s="242" t="s">
        <v>1612</v>
      </c>
      <c r="E76" s="143" t="s">
        <v>1601</v>
      </c>
      <c r="F76" s="515">
        <v>6000</v>
      </c>
      <c r="G76" s="515">
        <v>6000</v>
      </c>
      <c r="H76" s="515">
        <v>6000</v>
      </c>
      <c r="I76" s="515">
        <v>6000</v>
      </c>
      <c r="J76" s="515">
        <v>6000</v>
      </c>
      <c r="K76" s="515">
        <v>6000</v>
      </c>
      <c r="L76" s="515">
        <v>6000</v>
      </c>
      <c r="M76" s="515">
        <v>6000</v>
      </c>
      <c r="N76" s="515">
        <v>6000</v>
      </c>
      <c r="O76" s="515">
        <v>6000</v>
      </c>
      <c r="P76" s="515">
        <v>6000</v>
      </c>
      <c r="Q76" s="515">
        <v>6000</v>
      </c>
      <c r="R76" s="515">
        <v>6000</v>
      </c>
      <c r="S76" s="515">
        <v>6000</v>
      </c>
      <c r="T76" s="515">
        <v>6000</v>
      </c>
      <c r="U76" s="515">
        <v>6000</v>
      </c>
      <c r="V76" s="515">
        <v>6000</v>
      </c>
      <c r="W76" s="515">
        <v>6000</v>
      </c>
      <c r="X76" s="515">
        <v>6000</v>
      </c>
      <c r="Y76" s="515">
        <v>6000</v>
      </c>
      <c r="Z76" s="515">
        <v>6000</v>
      </c>
      <c r="AA76" s="515">
        <v>6000</v>
      </c>
      <c r="AB76" s="515">
        <v>6000</v>
      </c>
      <c r="AC76" s="515">
        <v>6000</v>
      </c>
      <c r="AD76" s="515">
        <v>6000</v>
      </c>
      <c r="AE76" s="515">
        <v>6000</v>
      </c>
      <c r="AF76" s="515">
        <v>6000</v>
      </c>
      <c r="AG76" s="515">
        <v>6000</v>
      </c>
      <c r="AH76" s="515">
        <v>6000</v>
      </c>
      <c r="AI76" s="515">
        <v>6000</v>
      </c>
      <c r="AJ76" s="515">
        <v>6000</v>
      </c>
      <c r="AK76" s="515">
        <v>6000</v>
      </c>
      <c r="AL76" s="515">
        <v>6000</v>
      </c>
      <c r="AM76" s="515">
        <v>6000</v>
      </c>
    </row>
    <row r="77" spans="2:41" s="233" customFormat="1" outlineLevel="1" x14ac:dyDescent="0.3">
      <c r="B77" s="250">
        <f t="shared" si="3"/>
        <v>9</v>
      </c>
      <c r="C77" s="242" t="s">
        <v>1843</v>
      </c>
      <c r="D77" s="242" t="s">
        <v>1613</v>
      </c>
      <c r="E77" s="143" t="s">
        <v>1601</v>
      </c>
      <c r="F77" s="515">
        <v>6000</v>
      </c>
      <c r="G77" s="515">
        <v>6000</v>
      </c>
      <c r="H77" s="515">
        <v>6000</v>
      </c>
      <c r="I77" s="515">
        <v>6000</v>
      </c>
      <c r="J77" s="515">
        <v>6000</v>
      </c>
      <c r="K77" s="515">
        <v>6000</v>
      </c>
      <c r="L77" s="515">
        <v>6000</v>
      </c>
      <c r="M77" s="515">
        <v>6000</v>
      </c>
      <c r="N77" s="515">
        <v>6000</v>
      </c>
      <c r="O77" s="515">
        <v>6000</v>
      </c>
      <c r="P77" s="515">
        <v>6000</v>
      </c>
      <c r="Q77" s="515">
        <v>6000</v>
      </c>
      <c r="R77" s="515">
        <v>6000</v>
      </c>
      <c r="S77" s="515">
        <v>6000</v>
      </c>
      <c r="T77" s="515">
        <v>6000</v>
      </c>
      <c r="U77" s="515">
        <v>6000</v>
      </c>
      <c r="V77" s="515">
        <v>6000</v>
      </c>
      <c r="W77" s="515">
        <v>6000</v>
      </c>
      <c r="X77" s="515">
        <v>6000</v>
      </c>
      <c r="Y77" s="515">
        <v>6000</v>
      </c>
      <c r="Z77" s="515">
        <v>6000</v>
      </c>
      <c r="AA77" s="515">
        <v>6000</v>
      </c>
      <c r="AB77" s="515">
        <v>6000</v>
      </c>
      <c r="AC77" s="515">
        <v>6000</v>
      </c>
      <c r="AD77" s="515">
        <v>6000</v>
      </c>
      <c r="AE77" s="515">
        <v>6000</v>
      </c>
      <c r="AF77" s="515">
        <v>6000</v>
      </c>
      <c r="AG77" s="515">
        <v>6000</v>
      </c>
      <c r="AH77" s="515">
        <v>6000</v>
      </c>
      <c r="AI77" s="515">
        <v>6000</v>
      </c>
      <c r="AJ77" s="515">
        <v>6000</v>
      </c>
      <c r="AK77" s="515">
        <v>6000</v>
      </c>
      <c r="AL77" s="515">
        <v>6000</v>
      </c>
      <c r="AM77" s="515">
        <v>6000</v>
      </c>
    </row>
    <row r="78" spans="2:41" s="233" customFormat="1" outlineLevel="1" x14ac:dyDescent="0.3">
      <c r="B78" s="250">
        <f t="shared" si="3"/>
        <v>10</v>
      </c>
      <c r="C78" s="242" t="s">
        <v>1844</v>
      </c>
      <c r="D78" s="242" t="s">
        <v>1612</v>
      </c>
      <c r="E78" s="143" t="s">
        <v>1601</v>
      </c>
      <c r="F78" s="515">
        <v>6000</v>
      </c>
      <c r="G78" s="515">
        <v>6000</v>
      </c>
      <c r="H78" s="515">
        <v>6000</v>
      </c>
      <c r="I78" s="515">
        <v>6000</v>
      </c>
      <c r="J78" s="515">
        <v>6000</v>
      </c>
      <c r="K78" s="515">
        <v>6000</v>
      </c>
      <c r="L78" s="515">
        <v>6000</v>
      </c>
      <c r="M78" s="515">
        <v>6000</v>
      </c>
      <c r="N78" s="515">
        <v>6000</v>
      </c>
      <c r="O78" s="515">
        <v>6000</v>
      </c>
      <c r="P78" s="515">
        <v>6000</v>
      </c>
      <c r="Q78" s="515">
        <v>6000</v>
      </c>
      <c r="R78" s="515">
        <v>6000</v>
      </c>
      <c r="S78" s="515">
        <v>6000</v>
      </c>
      <c r="T78" s="515">
        <v>6000</v>
      </c>
      <c r="U78" s="515">
        <v>6000</v>
      </c>
      <c r="V78" s="515">
        <v>6000</v>
      </c>
      <c r="W78" s="515">
        <v>6000</v>
      </c>
      <c r="X78" s="515">
        <v>6000</v>
      </c>
      <c r="Y78" s="515">
        <v>6000</v>
      </c>
      <c r="Z78" s="515">
        <v>6000</v>
      </c>
      <c r="AA78" s="515">
        <v>6000</v>
      </c>
      <c r="AB78" s="515">
        <v>6000</v>
      </c>
      <c r="AC78" s="515">
        <v>6000</v>
      </c>
      <c r="AD78" s="515">
        <v>6000</v>
      </c>
      <c r="AE78" s="515">
        <v>6000</v>
      </c>
      <c r="AF78" s="515">
        <v>6000</v>
      </c>
      <c r="AG78" s="515">
        <v>6000</v>
      </c>
      <c r="AH78" s="515">
        <v>6000</v>
      </c>
      <c r="AI78" s="515">
        <v>6000</v>
      </c>
      <c r="AJ78" s="515">
        <v>6000</v>
      </c>
      <c r="AK78" s="515">
        <v>6000</v>
      </c>
      <c r="AL78" s="515">
        <v>6000</v>
      </c>
      <c r="AM78" s="515">
        <v>6000</v>
      </c>
    </row>
    <row r="79" spans="2:41" outlineLevel="1" x14ac:dyDescent="0.3">
      <c r="C79" s="534" t="s">
        <v>1886</v>
      </c>
    </row>
  </sheetData>
  <pageMargins left="0.7" right="0.7" top="0.75" bottom="0.75" header="0.3" footer="0.3"/>
  <pageSetup paperSize="9" orientation="portrait" horizontalDpi="0" verticalDpi="0" r:id="rId1"/>
  <ignoredErrors>
    <ignoredError sqref="M65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 tint="-0.249977111117893"/>
  </sheetPr>
  <dimension ref="A1:V625"/>
  <sheetViews>
    <sheetView showGridLines="0" zoomScale="85" zoomScaleNormal="85" workbookViewId="0">
      <pane ySplit="4" topLeftCell="A602" activePane="bottomLeft" state="frozen"/>
      <selection activeCell="M247" sqref="M247"/>
      <selection pane="bottomLeft" activeCell="H628" sqref="H628"/>
    </sheetView>
  </sheetViews>
  <sheetFormatPr baseColWidth="10" defaultColWidth="11.44140625" defaultRowHeight="13.8" outlineLevelRow="2" x14ac:dyDescent="0.3"/>
  <cols>
    <col min="1" max="1" width="4.6640625" style="173" customWidth="1"/>
    <col min="2" max="4" width="6.33203125" style="173" customWidth="1"/>
    <col min="5" max="5" width="21.5546875" style="173" customWidth="1"/>
    <col min="6" max="6" width="12.109375" style="173" customWidth="1"/>
    <col min="7" max="7" width="24.5546875" style="173" customWidth="1"/>
    <col min="8" max="8" width="17.33203125" style="173" customWidth="1"/>
    <col min="9" max="9" width="16" style="173" customWidth="1"/>
    <col min="10" max="16384" width="11.44140625" style="172"/>
  </cols>
  <sheetData>
    <row r="1" spans="1:22" s="180" customFormat="1" x14ac:dyDescent="0.3"/>
    <row r="2" spans="1:22" s="180" customFormat="1" ht="20.399999999999999" x14ac:dyDescent="0.35">
      <c r="B2" s="139"/>
      <c r="C2" s="139"/>
      <c r="D2" s="139"/>
      <c r="G2" s="288" t="str">
        <f>'Panel de Control'!$F$2</f>
        <v>Modelo Cargo de Terminación Móvil</v>
      </c>
      <c r="H2" s="139"/>
      <c r="I2" s="139"/>
      <c r="J2" s="139"/>
      <c r="K2" s="139"/>
      <c r="L2" s="139"/>
      <c r="M2" s="139"/>
    </row>
    <row r="3" spans="1:22" s="180" customFormat="1" ht="20.399999999999999" x14ac:dyDescent="0.35">
      <c r="B3" s="139"/>
      <c r="C3" s="139"/>
      <c r="D3" s="139"/>
      <c r="G3" s="289" t="s">
        <v>345</v>
      </c>
      <c r="H3" s="139"/>
      <c r="I3" s="139"/>
      <c r="J3" s="139"/>
      <c r="K3" s="139"/>
      <c r="L3" s="139"/>
      <c r="M3" s="139"/>
    </row>
    <row r="4" spans="1:22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</row>
    <row r="5" spans="1:22" s="180" customFormat="1" ht="14.4" thickTop="1" x14ac:dyDescent="0.3"/>
    <row r="6" spans="1:22" outlineLevel="1" x14ac:dyDescent="0.3">
      <c r="A6" s="172"/>
      <c r="B6" s="172"/>
      <c r="C6" s="172"/>
      <c r="D6" s="172"/>
      <c r="E6" s="172"/>
      <c r="F6" s="172"/>
      <c r="G6" s="172"/>
      <c r="H6" s="172"/>
      <c r="I6" s="172"/>
    </row>
    <row r="7" spans="1:22" outlineLevel="1" x14ac:dyDescent="0.3">
      <c r="A7" s="172"/>
      <c r="B7" s="172"/>
      <c r="C7" s="172"/>
      <c r="D7" s="172"/>
      <c r="E7" s="172"/>
      <c r="F7" s="172"/>
      <c r="G7" s="172"/>
      <c r="H7" s="172"/>
      <c r="I7" s="172"/>
    </row>
    <row r="8" spans="1:22" outlineLevel="1" x14ac:dyDescent="0.3">
      <c r="A8" s="296" t="s">
        <v>206</v>
      </c>
      <c r="I8" s="296">
        <v>1</v>
      </c>
    </row>
    <row r="9" spans="1:22" outlineLevel="1" x14ac:dyDescent="0.3">
      <c r="A9" s="172"/>
      <c r="G9" s="172"/>
      <c r="H9" s="172"/>
      <c r="I9" s="172"/>
    </row>
    <row r="10" spans="1:22" ht="21" thickBot="1" x14ac:dyDescent="0.4">
      <c r="A10" s="172"/>
      <c r="B10" s="3" t="s">
        <v>205</v>
      </c>
      <c r="C10" s="3"/>
      <c r="D10" s="3"/>
      <c r="E10" s="3"/>
      <c r="F10" s="3"/>
      <c r="G10" s="3"/>
      <c r="H10" s="3"/>
      <c r="I10" s="3"/>
    </row>
    <row r="11" spans="1:22" ht="14.4" thickTop="1" x14ac:dyDescent="0.3"/>
    <row r="12" spans="1:22" ht="18" thickBot="1" x14ac:dyDescent="0.35">
      <c r="C12" s="75" t="s">
        <v>204</v>
      </c>
      <c r="D12" s="75"/>
      <c r="E12" s="75"/>
      <c r="F12" s="75"/>
      <c r="G12" s="75"/>
      <c r="H12" s="75"/>
      <c r="I12" s="75"/>
    </row>
    <row r="13" spans="1:22" x14ac:dyDescent="0.3">
      <c r="A13" s="172"/>
      <c r="B13" s="172"/>
      <c r="C13" s="172"/>
      <c r="D13" s="172"/>
      <c r="E13" s="172"/>
      <c r="F13" s="172"/>
      <c r="G13" s="172"/>
      <c r="H13" s="172"/>
      <c r="I13" s="172"/>
    </row>
    <row r="14" spans="1:22" outlineLevel="1" x14ac:dyDescent="0.3">
      <c r="A14" s="172"/>
      <c r="B14" s="172"/>
      <c r="C14" s="172"/>
      <c r="D14" s="172"/>
      <c r="E14" s="172"/>
      <c r="F14" s="172"/>
      <c r="G14" s="172"/>
      <c r="H14" s="172"/>
      <c r="I14" s="172"/>
      <c r="P14" s="233"/>
    </row>
    <row r="15" spans="1:22" outlineLevel="1" x14ac:dyDescent="0.3">
      <c r="C15" s="69" t="s">
        <v>161</v>
      </c>
      <c r="D15" s="69" t="s">
        <v>76</v>
      </c>
      <c r="E15" s="69" t="s">
        <v>201</v>
      </c>
      <c r="F15" s="69" t="s">
        <v>200</v>
      </c>
      <c r="G15" s="69" t="s">
        <v>199</v>
      </c>
      <c r="I15" s="69" t="s">
        <v>647</v>
      </c>
    </row>
    <row r="16" spans="1:22" outlineLevel="1" x14ac:dyDescent="0.3">
      <c r="C16" s="70">
        <v>1</v>
      </c>
      <c r="D16" s="70">
        <v>1</v>
      </c>
      <c r="E16" s="71" t="str">
        <f t="array" ref="E16:E315">BD.nom.cat</f>
        <v>Inversión Técnica</v>
      </c>
      <c r="F16" s="71" t="str">
        <f t="array" ref="F16:F315">BD.nom.subcat</f>
        <v>Equipo Sitio</v>
      </c>
      <c r="G16" s="71" t="str">
        <f t="array" ref="G16:G315">BD.nom.act</f>
        <v>TRX Urbana</v>
      </c>
      <c r="H16" s="138" t="s">
        <v>203</v>
      </c>
      <c r="I16" s="248">
        <f>'Salida.RAN-Backhaul'!K151</f>
        <v>2030831.7053855183</v>
      </c>
    </row>
    <row r="17" spans="3:9" outlineLevel="1" x14ac:dyDescent="0.3">
      <c r="C17" s="70">
        <f t="shared" ref="C17:C35" si="0">C16+1</f>
        <v>2</v>
      </c>
      <c r="D17" s="70">
        <v>2</v>
      </c>
      <c r="E17" s="71" t="str">
        <v>Inversión Técnica</v>
      </c>
      <c r="F17" s="71" t="str">
        <v>Equipo Sitio</v>
      </c>
      <c r="G17" s="71" t="str">
        <v>TRX Suburbana</v>
      </c>
      <c r="H17" s="138" t="s">
        <v>203</v>
      </c>
      <c r="I17" s="248">
        <f>'Salida.RAN-Backhaul'!K152</f>
        <v>5847470.8560502585</v>
      </c>
    </row>
    <row r="18" spans="3:9" outlineLevel="2" x14ac:dyDescent="0.3">
      <c r="C18" s="70">
        <f t="shared" si="0"/>
        <v>3</v>
      </c>
      <c r="D18" s="70">
        <v>3</v>
      </c>
      <c r="E18" s="71" t="str">
        <v>Inversión Técnica</v>
      </c>
      <c r="F18" s="71" t="str">
        <v>Equipo Sitio</v>
      </c>
      <c r="G18" s="71" t="str">
        <v>TRX Rural</v>
      </c>
      <c r="H18" s="138" t="s">
        <v>203</v>
      </c>
      <c r="I18" s="248">
        <f>'Salida.RAN-Backhaul'!K153</f>
        <v>8109346.4583528247</v>
      </c>
    </row>
    <row r="19" spans="3:9" outlineLevel="2" x14ac:dyDescent="0.3">
      <c r="C19" s="70">
        <f t="shared" si="0"/>
        <v>4</v>
      </c>
      <c r="D19" s="70">
        <v>4</v>
      </c>
      <c r="E19" s="71" t="str">
        <v>Inversión Técnica</v>
      </c>
      <c r="F19" s="163" t="str">
        <v>Libre</v>
      </c>
      <c r="G19" s="163" t="str">
        <v>libre</v>
      </c>
      <c r="H19" s="138" t="s">
        <v>203</v>
      </c>
      <c r="I19" s="248">
        <f>'Salida.RAN-Backhaul'!K154</f>
        <v>0</v>
      </c>
    </row>
    <row r="20" spans="3:9" outlineLevel="2" x14ac:dyDescent="0.3">
      <c r="C20" s="70">
        <f t="shared" si="0"/>
        <v>5</v>
      </c>
      <c r="D20" s="70">
        <v>5</v>
      </c>
      <c r="E20" s="71" t="str">
        <v>Inversión Técnica</v>
      </c>
      <c r="F20" s="71" t="str">
        <v>Equipo Sitio</v>
      </c>
      <c r="G20" s="71" t="str">
        <v>Gabinete</v>
      </c>
      <c r="H20" s="138" t="s">
        <v>203</v>
      </c>
      <c r="I20" s="248">
        <f>'Salida.RAN-Backhaul'!K155</f>
        <v>29043991.699558165</v>
      </c>
    </row>
    <row r="21" spans="3:9" outlineLevel="2" x14ac:dyDescent="0.3">
      <c r="C21" s="70">
        <f t="shared" si="0"/>
        <v>6</v>
      </c>
      <c r="D21" s="70">
        <v>6</v>
      </c>
      <c r="E21" s="71" t="str">
        <v>Inversión Técnica</v>
      </c>
      <c r="F21" s="163" t="str">
        <v>Libre</v>
      </c>
      <c r="G21" s="163" t="str">
        <v>libre</v>
      </c>
      <c r="H21" s="138" t="s">
        <v>203</v>
      </c>
      <c r="I21" s="248">
        <f>'Salida.RAN-Backhaul'!K156</f>
        <v>0</v>
      </c>
    </row>
    <row r="22" spans="3:9" outlineLevel="2" x14ac:dyDescent="0.3">
      <c r="C22" s="70">
        <f t="shared" si="0"/>
        <v>7</v>
      </c>
      <c r="D22" s="70">
        <v>7</v>
      </c>
      <c r="E22" s="71" t="str">
        <v>Inversión Técnica</v>
      </c>
      <c r="F22" s="71" t="str">
        <v>Equipo Sitio</v>
      </c>
      <c r="G22" s="71" t="str">
        <v>BBU U</v>
      </c>
      <c r="H22" s="138" t="s">
        <v>203</v>
      </c>
      <c r="I22" s="248">
        <f>'Salida.RAN-Backhaul'!K157</f>
        <v>6244865.584212224</v>
      </c>
    </row>
    <row r="23" spans="3:9" outlineLevel="2" x14ac:dyDescent="0.3">
      <c r="C23" s="70">
        <f t="shared" si="0"/>
        <v>8</v>
      </c>
      <c r="D23" s="70">
        <v>8</v>
      </c>
      <c r="E23" s="71" t="str">
        <v>Inversión Técnica</v>
      </c>
      <c r="F23" s="71" t="str">
        <v>Equipo Sitio</v>
      </c>
      <c r="G23" s="71" t="str">
        <v>BBU S</v>
      </c>
      <c r="H23" s="138" t="s">
        <v>203</v>
      </c>
      <c r="I23" s="248">
        <f>'Salida.RAN-Backhaul'!K158</f>
        <v>28389121.884311952</v>
      </c>
    </row>
    <row r="24" spans="3:9" outlineLevel="2" x14ac:dyDescent="0.3">
      <c r="C24" s="70">
        <f t="shared" si="0"/>
        <v>9</v>
      </c>
      <c r="D24" s="70">
        <v>9</v>
      </c>
      <c r="E24" s="71" t="str">
        <v>Inversión Técnica</v>
      </c>
      <c r="F24" s="71" t="str">
        <v>Equipo Sitio</v>
      </c>
      <c r="G24" s="71" t="str">
        <v>BBU R</v>
      </c>
      <c r="H24" s="138" t="s">
        <v>203</v>
      </c>
      <c r="I24" s="248">
        <f>'Salida.RAN-Backhaul'!K159</f>
        <v>36672370.893637955</v>
      </c>
    </row>
    <row r="25" spans="3:9" outlineLevel="2" x14ac:dyDescent="0.3">
      <c r="C25" s="70">
        <f t="shared" si="0"/>
        <v>10</v>
      </c>
      <c r="D25" s="70">
        <v>10</v>
      </c>
      <c r="E25" s="71" t="str">
        <v>Inversión Técnica</v>
      </c>
      <c r="F25" s="163" t="str">
        <v>Libre</v>
      </c>
      <c r="G25" s="163" t="str">
        <v>libre</v>
      </c>
      <c r="H25" s="138" t="s">
        <v>203</v>
      </c>
      <c r="I25" s="248">
        <f>'Salida.RAN-Backhaul'!K160</f>
        <v>0</v>
      </c>
    </row>
    <row r="26" spans="3:9" outlineLevel="2" x14ac:dyDescent="0.3">
      <c r="C26" s="70">
        <f t="shared" si="0"/>
        <v>11</v>
      </c>
      <c r="D26" s="70">
        <v>11</v>
      </c>
      <c r="E26" s="71" t="str">
        <v>Inversión Técnica</v>
      </c>
      <c r="F26" s="71" t="str">
        <v>Sitios</v>
      </c>
      <c r="G26" s="71" t="str">
        <v>Sitio U OOCC</v>
      </c>
      <c r="H26" s="138" t="s">
        <v>203</v>
      </c>
      <c r="I26" s="248">
        <f>'Salida.RAN-Backhaul'!K161</f>
        <v>23000000</v>
      </c>
    </row>
    <row r="27" spans="3:9" outlineLevel="2" x14ac:dyDescent="0.3">
      <c r="C27" s="70">
        <f t="shared" si="0"/>
        <v>12</v>
      </c>
      <c r="D27" s="70">
        <v>12</v>
      </c>
      <c r="E27" s="71" t="str">
        <v>Inversión Técnica</v>
      </c>
      <c r="F27" s="71" t="str">
        <v>Sitios</v>
      </c>
      <c r="G27" s="71" t="str">
        <v>Sitio S OOCC</v>
      </c>
      <c r="H27" s="138" t="s">
        <v>203</v>
      </c>
      <c r="I27" s="248">
        <f>'Salida.RAN-Backhaul'!K162</f>
        <v>109249999.99999999</v>
      </c>
    </row>
    <row r="28" spans="3:9" outlineLevel="2" x14ac:dyDescent="0.3">
      <c r="C28" s="70">
        <f t="shared" si="0"/>
        <v>13</v>
      </c>
      <c r="D28" s="70">
        <v>13</v>
      </c>
      <c r="E28" s="71" t="str">
        <v>Inversión Técnica</v>
      </c>
      <c r="F28" s="71" t="str">
        <v>Sitios</v>
      </c>
      <c r="G28" s="71" t="str">
        <v>Sitio R OOCC</v>
      </c>
      <c r="H28" s="138" t="s">
        <v>203</v>
      </c>
      <c r="I28" s="248">
        <f>'Salida.RAN-Backhaul'!K163</f>
        <v>241335610.79109302</v>
      </c>
    </row>
    <row r="29" spans="3:9" outlineLevel="2" x14ac:dyDescent="0.3">
      <c r="C29" s="70">
        <f t="shared" si="0"/>
        <v>14</v>
      </c>
      <c r="D29" s="70">
        <v>14</v>
      </c>
      <c r="E29" s="71" t="str">
        <v>Inversión Técnica</v>
      </c>
      <c r="F29" s="71" t="str">
        <v>TX</v>
      </c>
      <c r="G29" s="71" t="str">
        <v>Enlace backhaul</v>
      </c>
      <c r="H29" s="138" t="s">
        <v>203</v>
      </c>
      <c r="I29" s="248">
        <f>'Salida.RAN-Backhaul'!K164</f>
        <v>57826060.81518428</v>
      </c>
    </row>
    <row r="30" spans="3:9" outlineLevel="2" x14ac:dyDescent="0.3">
      <c r="C30" s="70">
        <f t="shared" si="0"/>
        <v>15</v>
      </c>
      <c r="D30" s="70">
        <v>15</v>
      </c>
      <c r="E30" s="71" t="str">
        <v>Inversión Técnica</v>
      </c>
      <c r="F30" s="71" t="str">
        <v>RNC</v>
      </c>
      <c r="G30" s="71" t="str">
        <v>BSC A</v>
      </c>
      <c r="H30" s="138" t="s">
        <v>203</v>
      </c>
      <c r="I30" s="248">
        <f>'Salida.RAN-Backhaul'!K165</f>
        <v>1557467.2171307188</v>
      </c>
    </row>
    <row r="31" spans="3:9" outlineLevel="2" x14ac:dyDescent="0.3">
      <c r="C31" s="70">
        <f t="shared" si="0"/>
        <v>16</v>
      </c>
      <c r="D31" s="70">
        <v>16</v>
      </c>
      <c r="E31" s="71" t="str">
        <v>Inversión Técnica</v>
      </c>
      <c r="F31" s="71" t="str">
        <v>RNC</v>
      </c>
      <c r="G31" s="71" t="str">
        <v>BSC B</v>
      </c>
      <c r="H31" s="138" t="s">
        <v>203</v>
      </c>
      <c r="I31" s="248">
        <f>'Salida.RAN-Backhaul'!K166</f>
        <v>0</v>
      </c>
    </row>
    <row r="32" spans="3:9" outlineLevel="2" x14ac:dyDescent="0.3">
      <c r="C32" s="70">
        <f t="shared" si="0"/>
        <v>17</v>
      </c>
      <c r="D32" s="70">
        <v>17</v>
      </c>
      <c r="E32" s="71" t="str">
        <v>Inversión Técnica</v>
      </c>
      <c r="F32" s="71" t="str">
        <v>RNC</v>
      </c>
      <c r="G32" s="71" t="str">
        <v>BSC C</v>
      </c>
      <c r="H32" s="138" t="s">
        <v>203</v>
      </c>
      <c r="I32" s="248">
        <f>'Salida.RAN-Backhaul'!K167</f>
        <v>0</v>
      </c>
    </row>
    <row r="33" spans="3:9" outlineLevel="2" x14ac:dyDescent="0.3">
      <c r="C33" s="70">
        <f t="shared" si="0"/>
        <v>18</v>
      </c>
      <c r="D33" s="70">
        <v>18</v>
      </c>
      <c r="E33" s="71" t="str">
        <v>Inversión Técnica</v>
      </c>
      <c r="F33" s="71" t="str">
        <v>RNC</v>
      </c>
      <c r="G33" s="71" t="str">
        <v>RNC A</v>
      </c>
      <c r="H33" s="138" t="s">
        <v>203</v>
      </c>
      <c r="I33" s="248">
        <f>'Salida.RAN-Backhaul'!K168</f>
        <v>0</v>
      </c>
    </row>
    <row r="34" spans="3:9" outlineLevel="2" x14ac:dyDescent="0.3">
      <c r="C34" s="70">
        <f t="shared" si="0"/>
        <v>19</v>
      </c>
      <c r="D34" s="70">
        <v>19</v>
      </c>
      <c r="E34" s="71" t="str">
        <v>Inversión Técnica</v>
      </c>
      <c r="F34" s="71" t="str">
        <v>RNC</v>
      </c>
      <c r="G34" s="71" t="str">
        <v>RNC B</v>
      </c>
      <c r="H34" s="138" t="s">
        <v>203</v>
      </c>
      <c r="I34" s="248">
        <f>'Salida.RAN-Backhaul'!K169</f>
        <v>0</v>
      </c>
    </row>
    <row r="35" spans="3:9" outlineLevel="2" x14ac:dyDescent="0.3">
      <c r="C35" s="70">
        <f t="shared" si="0"/>
        <v>20</v>
      </c>
      <c r="D35" s="70">
        <v>20</v>
      </c>
      <c r="E35" s="71" t="str">
        <v>Inversión Técnica</v>
      </c>
      <c r="F35" s="71" t="str">
        <v>RNC</v>
      </c>
      <c r="G35" s="71" t="str">
        <v>RNC C</v>
      </c>
      <c r="H35" s="138" t="s">
        <v>203</v>
      </c>
      <c r="I35" s="248">
        <f>'Salida.RAN-Backhaul'!K170</f>
        <v>13910019.457621176</v>
      </c>
    </row>
    <row r="36" spans="3:9" outlineLevel="2" x14ac:dyDescent="0.3">
      <c r="C36" s="70"/>
      <c r="D36" s="70">
        <v>21</v>
      </c>
      <c r="E36" s="163" t="str">
        <v>Inversión Técnica</v>
      </c>
      <c r="F36" s="163" t="str">
        <v>libre</v>
      </c>
      <c r="G36" s="163" t="str">
        <v>libre</v>
      </c>
      <c r="H36" s="138" t="s">
        <v>203</v>
      </c>
      <c r="I36" s="248">
        <f>'Salida.RAN-Backhaul'!K171</f>
        <v>0</v>
      </c>
    </row>
    <row r="37" spans="3:9" outlineLevel="2" x14ac:dyDescent="0.3">
      <c r="C37" s="70"/>
      <c r="D37" s="70">
        <v>22</v>
      </c>
      <c r="E37" s="163" t="str">
        <v>Inversión Técnica</v>
      </c>
      <c r="F37" s="163" t="str">
        <v>Equipo Sitio</v>
      </c>
      <c r="G37" s="163" t="str">
        <v>16-CE DL</v>
      </c>
      <c r="H37" s="138" t="s">
        <v>203</v>
      </c>
      <c r="I37" s="248">
        <f>'Salida.RAN-Backhaul'!K172</f>
        <v>20457273.099871565</v>
      </c>
    </row>
    <row r="38" spans="3:9" outlineLevel="2" x14ac:dyDescent="0.3">
      <c r="C38" s="70"/>
      <c r="D38" s="70">
        <v>23</v>
      </c>
      <c r="E38" s="163" t="str">
        <v>Inversión Técnica</v>
      </c>
      <c r="F38" s="163" t="str">
        <v>Equipo Sitio</v>
      </c>
      <c r="G38" s="163" t="str">
        <v>16-CE UL</v>
      </c>
      <c r="H38" s="138" t="s">
        <v>203</v>
      </c>
      <c r="I38" s="248">
        <f>'Salida.RAN-Backhaul'!K173</f>
        <v>20072543.534235708</v>
      </c>
    </row>
    <row r="39" spans="3:9" outlineLevel="2" x14ac:dyDescent="0.3">
      <c r="C39" s="70"/>
      <c r="D39" s="70">
        <v>24</v>
      </c>
      <c r="E39" s="163" t="str">
        <v>Inversión Técnica</v>
      </c>
      <c r="F39" s="163" t="str">
        <v>libre</v>
      </c>
      <c r="G39" s="163" t="str">
        <v>libre</v>
      </c>
      <c r="H39" s="138" t="s">
        <v>203</v>
      </c>
      <c r="I39" s="248">
        <f>'Salida.RAN-Backhaul'!K174</f>
        <v>0</v>
      </c>
    </row>
    <row r="40" spans="3:9" outlineLevel="2" x14ac:dyDescent="0.3">
      <c r="C40" s="70"/>
      <c r="D40" s="70">
        <v>25</v>
      </c>
      <c r="E40" s="163" t="str">
        <v>Inversión Técnica</v>
      </c>
      <c r="F40" s="163" t="str">
        <v>Equipo Sitio</v>
      </c>
      <c r="G40" s="163" t="str">
        <v>HW - HWAC/RRU/Licenses/Carrier U</v>
      </c>
      <c r="H40" s="138" t="s">
        <v>203</v>
      </c>
      <c r="I40" s="248">
        <f>'Salida.RAN-Backhaul'!K175</f>
        <v>14382269.585863136</v>
      </c>
    </row>
    <row r="41" spans="3:9" outlineLevel="2" x14ac:dyDescent="0.3">
      <c r="C41" s="70"/>
      <c r="D41" s="70">
        <v>26</v>
      </c>
      <c r="E41" s="163" t="str">
        <v>Inversión Técnica</v>
      </c>
      <c r="F41" s="163" t="str">
        <v>Equipo Sitio</v>
      </c>
      <c r="G41" s="163" t="str">
        <v>HW - HWAC/RRU/Licenses/Carrier S</v>
      </c>
      <c r="H41" s="138" t="s">
        <v>203</v>
      </c>
      <c r="I41" s="248">
        <f>'Salida.RAN-Backhaul'!K176</f>
        <v>57529078.343452543</v>
      </c>
    </row>
    <row r="42" spans="3:9" outlineLevel="2" x14ac:dyDescent="0.3">
      <c r="C42" s="70"/>
      <c r="D42" s="70">
        <v>27</v>
      </c>
      <c r="E42" s="163" t="str">
        <v>Inversión Técnica</v>
      </c>
      <c r="F42" s="163" t="str">
        <v>Equipo Sitio</v>
      </c>
      <c r="G42" s="163" t="str">
        <v>HW - HWAC/RRU/Licenses/Carrier R</v>
      </c>
      <c r="H42" s="138" t="s">
        <v>203</v>
      </c>
      <c r="I42" s="248">
        <f>'Salida.RAN-Backhaul'!K177</f>
        <v>100675887.10104196</v>
      </c>
    </row>
    <row r="43" spans="3:9" outlineLevel="2" x14ac:dyDescent="0.3">
      <c r="C43" s="70"/>
      <c r="D43" s="70">
        <v>28</v>
      </c>
      <c r="E43" s="163" t="str">
        <v>Inversión Técnica</v>
      </c>
      <c r="F43" s="163" t="str">
        <v>libre</v>
      </c>
      <c r="G43" s="163" t="str">
        <v>libre</v>
      </c>
      <c r="H43" s="138" t="s">
        <v>203</v>
      </c>
      <c r="I43" s="248">
        <f>'Salida.RAN-Backhaul'!K178</f>
        <v>0</v>
      </c>
    </row>
    <row r="44" spans="3:9" outlineLevel="2" x14ac:dyDescent="0.3">
      <c r="C44" s="70"/>
      <c r="D44" s="70">
        <v>29</v>
      </c>
      <c r="E44" s="163" t="str">
        <v>Inversión Técnica</v>
      </c>
      <c r="F44" s="163" t="str">
        <v>Equipo Sitio</v>
      </c>
      <c r="G44" s="163" t="str">
        <v>Sitio U Energía</v>
      </c>
      <c r="H44" s="138" t="s">
        <v>203</v>
      </c>
      <c r="I44" s="248">
        <f>'Salida.RAN-Backhaul'!K179</f>
        <v>3516385.5273775831</v>
      </c>
    </row>
    <row r="45" spans="3:9" outlineLevel="2" x14ac:dyDescent="0.3">
      <c r="C45" s="70"/>
      <c r="D45" s="70">
        <v>30</v>
      </c>
      <c r="E45" s="163" t="str">
        <v>Inversión Técnica</v>
      </c>
      <c r="F45" s="163" t="str">
        <v>Equipo Sitio</v>
      </c>
      <c r="G45" s="163" t="str">
        <v>Sitio S Energía</v>
      </c>
      <c r="H45" s="138" t="s">
        <v>203</v>
      </c>
      <c r="I45" s="248">
        <f>'Salida.RAN-Backhaul'!K180</f>
        <v>14065542.109510332</v>
      </c>
    </row>
    <row r="46" spans="3:9" outlineLevel="2" x14ac:dyDescent="0.3">
      <c r="C46" s="70"/>
      <c r="D46" s="70">
        <v>31</v>
      </c>
      <c r="E46" s="163" t="str">
        <v>Inversión Técnica</v>
      </c>
      <c r="F46" s="163" t="str">
        <v>Equipo Sitio</v>
      </c>
      <c r="G46" s="163" t="str">
        <v>Sitio R Energía</v>
      </c>
      <c r="H46" s="138" t="s">
        <v>203</v>
      </c>
      <c r="I46" s="248">
        <f>'Salida.RAN-Backhaul'!K181</f>
        <v>24614698.691643082</v>
      </c>
    </row>
    <row r="47" spans="3:9" outlineLevel="2" x14ac:dyDescent="0.3">
      <c r="C47" s="70"/>
      <c r="D47" s="70">
        <v>32</v>
      </c>
      <c r="E47" s="163" t="str">
        <v>Inversión Técnica</v>
      </c>
      <c r="F47" s="163" t="str">
        <v>libre</v>
      </c>
      <c r="G47" s="163" t="str">
        <v>libre</v>
      </c>
      <c r="H47" s="138" t="s">
        <v>203</v>
      </c>
      <c r="I47" s="248">
        <f>'Salida.RAN-Backhaul'!K182</f>
        <v>0</v>
      </c>
    </row>
    <row r="48" spans="3:9" outlineLevel="2" x14ac:dyDescent="0.3">
      <c r="C48" s="70"/>
      <c r="D48" s="70">
        <v>33</v>
      </c>
      <c r="E48" s="163" t="str">
        <v>Inversión Técnica</v>
      </c>
      <c r="F48" s="163" t="str">
        <v>Equipo Sitio</v>
      </c>
      <c r="G48" s="163" t="str">
        <v>Sitios todos 4G</v>
      </c>
      <c r="H48" s="138" t="s">
        <v>203</v>
      </c>
      <c r="I48" s="248">
        <f>'Salida.RAN-Backhaul'!K183</f>
        <v>50272570.551240578</v>
      </c>
    </row>
    <row r="49" spans="3:9" outlineLevel="2" x14ac:dyDescent="0.3">
      <c r="C49" s="70"/>
      <c r="D49" s="70">
        <v>34</v>
      </c>
      <c r="E49" s="163" t="str">
        <v>libre</v>
      </c>
      <c r="F49" s="163" t="str">
        <v>libre</v>
      </c>
      <c r="G49" s="163" t="str">
        <v>libre</v>
      </c>
      <c r="H49" s="138" t="s">
        <v>203</v>
      </c>
      <c r="I49" s="249"/>
    </row>
    <row r="50" spans="3:9" outlineLevel="2" x14ac:dyDescent="0.3">
      <c r="C50" s="70"/>
      <c r="D50" s="70">
        <v>35</v>
      </c>
      <c r="E50" s="163" t="str">
        <v>libre</v>
      </c>
      <c r="F50" s="163" t="str">
        <v>libre</v>
      </c>
      <c r="G50" s="163" t="str">
        <v>libre</v>
      </c>
      <c r="H50" s="138" t="s">
        <v>203</v>
      </c>
      <c r="I50" s="249"/>
    </row>
    <row r="51" spans="3:9" outlineLevel="2" x14ac:dyDescent="0.3">
      <c r="C51" s="70"/>
      <c r="D51" s="70">
        <v>36</v>
      </c>
      <c r="E51" s="163" t="str">
        <v>libre</v>
      </c>
      <c r="F51" s="163" t="str">
        <v>libre</v>
      </c>
      <c r="G51" s="163" t="str">
        <v>libre</v>
      </c>
      <c r="H51" s="138" t="s">
        <v>203</v>
      </c>
      <c r="I51" s="249"/>
    </row>
    <row r="52" spans="3:9" outlineLevel="2" x14ac:dyDescent="0.3">
      <c r="C52" s="70"/>
      <c r="D52" s="70">
        <v>37</v>
      </c>
      <c r="E52" s="163" t="str">
        <v>libre</v>
      </c>
      <c r="F52" s="163" t="str">
        <v>libre</v>
      </c>
      <c r="G52" s="163" t="str">
        <v>libre</v>
      </c>
      <c r="H52" s="138" t="s">
        <v>203</v>
      </c>
      <c r="I52" s="249"/>
    </row>
    <row r="53" spans="3:9" outlineLevel="2" x14ac:dyDescent="0.3">
      <c r="C53" s="70"/>
      <c r="D53" s="70">
        <v>38</v>
      </c>
      <c r="E53" s="163" t="str">
        <v>libre</v>
      </c>
      <c r="F53" s="163" t="str">
        <v>libre</v>
      </c>
      <c r="G53" s="163" t="str">
        <v>libre</v>
      </c>
      <c r="H53" s="138" t="s">
        <v>203</v>
      </c>
      <c r="I53" s="249"/>
    </row>
    <row r="54" spans="3:9" outlineLevel="2" x14ac:dyDescent="0.3">
      <c r="C54" s="70"/>
      <c r="D54" s="70">
        <v>39</v>
      </c>
      <c r="E54" s="163" t="str">
        <v>libre</v>
      </c>
      <c r="F54" s="163" t="str">
        <v>libre</v>
      </c>
      <c r="G54" s="163" t="str">
        <v>libre</v>
      </c>
      <c r="H54" s="138" t="s">
        <v>203</v>
      </c>
      <c r="I54" s="249"/>
    </row>
    <row r="55" spans="3:9" outlineLevel="2" x14ac:dyDescent="0.3">
      <c r="C55" s="70"/>
      <c r="D55" s="70">
        <v>40</v>
      </c>
      <c r="E55" s="163" t="str">
        <v>libre</v>
      </c>
      <c r="F55" s="163" t="str">
        <v>libre</v>
      </c>
      <c r="G55" s="163" t="str">
        <v>libre</v>
      </c>
      <c r="H55" s="138" t="s">
        <v>203</v>
      </c>
      <c r="I55" s="249"/>
    </row>
    <row r="56" spans="3:9" outlineLevel="2" x14ac:dyDescent="0.3">
      <c r="C56" s="70"/>
      <c r="D56" s="70">
        <v>41</v>
      </c>
      <c r="E56" s="163" t="str">
        <v>libre</v>
      </c>
      <c r="F56" s="163" t="str">
        <v>libre</v>
      </c>
      <c r="G56" s="163" t="str">
        <v>libre</v>
      </c>
      <c r="H56" s="138" t="s">
        <v>203</v>
      </c>
      <c r="I56" s="249"/>
    </row>
    <row r="57" spans="3:9" outlineLevel="2" x14ac:dyDescent="0.3">
      <c r="C57" s="70"/>
      <c r="D57" s="70">
        <v>42</v>
      </c>
      <c r="E57" s="163" t="str">
        <v>libre</v>
      </c>
      <c r="F57" s="163" t="str">
        <v>libre</v>
      </c>
      <c r="G57" s="163" t="str">
        <v>libre</v>
      </c>
      <c r="H57" s="138" t="s">
        <v>203</v>
      </c>
      <c r="I57" s="249"/>
    </row>
    <row r="58" spans="3:9" outlineLevel="2" x14ac:dyDescent="0.3">
      <c r="C58" s="70"/>
      <c r="D58" s="70">
        <v>43</v>
      </c>
      <c r="E58" s="163" t="str">
        <v>libre</v>
      </c>
      <c r="F58" s="163" t="str">
        <v>libre</v>
      </c>
      <c r="G58" s="163" t="str">
        <v>libre</v>
      </c>
      <c r="H58" s="138" t="s">
        <v>203</v>
      </c>
      <c r="I58" s="249"/>
    </row>
    <row r="59" spans="3:9" outlineLevel="2" x14ac:dyDescent="0.3">
      <c r="C59" s="70"/>
      <c r="D59" s="70">
        <v>44</v>
      </c>
      <c r="E59" s="163" t="str">
        <v>libre</v>
      </c>
      <c r="F59" s="163" t="str">
        <v>libre</v>
      </c>
      <c r="G59" s="163" t="str">
        <v>libre</v>
      </c>
      <c r="H59" s="138" t="s">
        <v>203</v>
      </c>
      <c r="I59" s="249"/>
    </row>
    <row r="60" spans="3:9" outlineLevel="2" x14ac:dyDescent="0.3">
      <c r="C60" s="70"/>
      <c r="D60" s="70">
        <v>45</v>
      </c>
      <c r="E60" s="163" t="str">
        <v>libre</v>
      </c>
      <c r="F60" s="163" t="str">
        <v>libre</v>
      </c>
      <c r="G60" s="163" t="str">
        <v>libre</v>
      </c>
      <c r="H60" s="138" t="s">
        <v>203</v>
      </c>
      <c r="I60" s="249"/>
    </row>
    <row r="61" spans="3:9" outlineLevel="2" x14ac:dyDescent="0.3">
      <c r="C61" s="70"/>
      <c r="D61" s="70">
        <v>46</v>
      </c>
      <c r="E61" s="163" t="str">
        <v>libre</v>
      </c>
      <c r="F61" s="163" t="str">
        <v>libre</v>
      </c>
      <c r="G61" s="163" t="str">
        <v>libre</v>
      </c>
      <c r="H61" s="138" t="s">
        <v>203</v>
      </c>
      <c r="I61" s="249"/>
    </row>
    <row r="62" spans="3:9" outlineLevel="2" x14ac:dyDescent="0.3">
      <c r="C62" s="70"/>
      <c r="D62" s="70">
        <v>47</v>
      </c>
      <c r="E62" s="163" t="str">
        <v>libre</v>
      </c>
      <c r="F62" s="163" t="str">
        <v>libre</v>
      </c>
      <c r="G62" s="163" t="str">
        <v>libre</v>
      </c>
      <c r="H62" s="138" t="s">
        <v>203</v>
      </c>
      <c r="I62" s="249"/>
    </row>
    <row r="63" spans="3:9" outlineLevel="2" x14ac:dyDescent="0.3">
      <c r="C63" s="70"/>
      <c r="D63" s="70">
        <v>48</v>
      </c>
      <c r="E63" s="163" t="str">
        <v>libre</v>
      </c>
      <c r="F63" s="163" t="str">
        <v>libre</v>
      </c>
      <c r="G63" s="163" t="str">
        <v>libre</v>
      </c>
      <c r="H63" s="138" t="s">
        <v>203</v>
      </c>
      <c r="I63" s="249"/>
    </row>
    <row r="64" spans="3:9" outlineLevel="2" x14ac:dyDescent="0.3">
      <c r="C64" s="70"/>
      <c r="D64" s="70">
        <v>49</v>
      </c>
      <c r="E64" s="163" t="str">
        <v>libre</v>
      </c>
      <c r="F64" s="163" t="str">
        <v>libre</v>
      </c>
      <c r="G64" s="163" t="str">
        <v>libre</v>
      </c>
      <c r="H64" s="138" t="s">
        <v>203</v>
      </c>
      <c r="I64" s="249"/>
    </row>
    <row r="65" spans="1:9" outlineLevel="2" x14ac:dyDescent="0.3">
      <c r="C65" s="70"/>
      <c r="D65" s="70">
        <v>50</v>
      </c>
      <c r="E65" s="163" t="str">
        <v>libre</v>
      </c>
      <c r="F65" s="163" t="str">
        <v>libre</v>
      </c>
      <c r="G65" s="163" t="str">
        <v>libre</v>
      </c>
      <c r="H65" s="138" t="s">
        <v>203</v>
      </c>
      <c r="I65" s="249"/>
    </row>
    <row r="66" spans="1:9" outlineLevel="2" x14ac:dyDescent="0.3">
      <c r="C66" s="70"/>
      <c r="D66" s="70">
        <v>51</v>
      </c>
      <c r="E66" s="163" t="str">
        <v>libre</v>
      </c>
      <c r="F66" s="163" t="str">
        <v>libre</v>
      </c>
      <c r="G66" s="163" t="str">
        <v>libre</v>
      </c>
      <c r="H66" s="138" t="s">
        <v>203</v>
      </c>
      <c r="I66" s="249"/>
    </row>
    <row r="67" spans="1:9" outlineLevel="2" x14ac:dyDescent="0.3">
      <c r="C67" s="70"/>
      <c r="D67" s="70">
        <v>52</v>
      </c>
      <c r="E67" s="163" t="str">
        <v>libre</v>
      </c>
      <c r="F67" s="163" t="str">
        <v>libre</v>
      </c>
      <c r="G67" s="163" t="str">
        <v>libre</v>
      </c>
      <c r="H67" s="138" t="s">
        <v>203</v>
      </c>
      <c r="I67" s="249"/>
    </row>
    <row r="68" spans="1:9" outlineLevel="2" x14ac:dyDescent="0.3">
      <c r="C68" s="70"/>
      <c r="D68" s="70">
        <v>53</v>
      </c>
      <c r="E68" s="163" t="str">
        <v>libre</v>
      </c>
      <c r="F68" s="163" t="str">
        <v>libre</v>
      </c>
      <c r="G68" s="163" t="str">
        <v>libre</v>
      </c>
      <c r="H68" s="138" t="s">
        <v>203</v>
      </c>
      <c r="I68" s="249"/>
    </row>
    <row r="69" spans="1:9" outlineLevel="2" x14ac:dyDescent="0.3">
      <c r="C69" s="70"/>
      <c r="D69" s="70">
        <v>54</v>
      </c>
      <c r="E69" s="163" t="str">
        <v>libre</v>
      </c>
      <c r="F69" s="163" t="str">
        <v>libre</v>
      </c>
      <c r="G69" s="163" t="str">
        <v>libre</v>
      </c>
      <c r="H69" s="138" t="s">
        <v>203</v>
      </c>
      <c r="I69" s="249"/>
    </row>
    <row r="70" spans="1:9" outlineLevel="2" x14ac:dyDescent="0.3">
      <c r="C70" s="70"/>
      <c r="D70" s="70">
        <v>55</v>
      </c>
      <c r="E70" s="163" t="str">
        <v>libre</v>
      </c>
      <c r="F70" s="163" t="str">
        <v>libre</v>
      </c>
      <c r="G70" s="163" t="str">
        <v>libre</v>
      </c>
      <c r="H70" s="138" t="s">
        <v>203</v>
      </c>
      <c r="I70" s="249"/>
    </row>
    <row r="71" spans="1:9" outlineLevel="2" x14ac:dyDescent="0.3">
      <c r="C71" s="70"/>
      <c r="D71" s="70">
        <v>56</v>
      </c>
      <c r="E71" s="163" t="str">
        <v>libre</v>
      </c>
      <c r="F71" s="163" t="str">
        <v>libre</v>
      </c>
      <c r="G71" s="163" t="str">
        <v>libre</v>
      </c>
      <c r="H71" s="138" t="s">
        <v>203</v>
      </c>
      <c r="I71" s="249"/>
    </row>
    <row r="72" spans="1:9" outlineLevel="2" x14ac:dyDescent="0.3">
      <c r="A72" s="179"/>
      <c r="B72" s="179"/>
      <c r="C72" s="70"/>
      <c r="D72" s="70">
        <v>57</v>
      </c>
      <c r="E72" s="163" t="str">
        <v>libre</v>
      </c>
      <c r="F72" s="163" t="str">
        <v>libre</v>
      </c>
      <c r="G72" s="163" t="str">
        <v>libre</v>
      </c>
      <c r="H72" s="138" t="s">
        <v>203</v>
      </c>
      <c r="I72" s="249"/>
    </row>
    <row r="73" spans="1:9" outlineLevel="2" x14ac:dyDescent="0.3">
      <c r="C73" s="70"/>
      <c r="D73" s="70">
        <v>58</v>
      </c>
      <c r="E73" s="163" t="str">
        <v>libre</v>
      </c>
      <c r="F73" s="163" t="str">
        <v>libre</v>
      </c>
      <c r="G73" s="163" t="str">
        <v>libre</v>
      </c>
      <c r="H73" s="138" t="s">
        <v>203</v>
      </c>
      <c r="I73" s="249"/>
    </row>
    <row r="74" spans="1:9" outlineLevel="2" x14ac:dyDescent="0.3">
      <c r="C74" s="70"/>
      <c r="D74" s="70">
        <v>59</v>
      </c>
      <c r="E74" s="163" t="str">
        <v>libre</v>
      </c>
      <c r="F74" s="163" t="str">
        <v>libre</v>
      </c>
      <c r="G74" s="163" t="str">
        <v>libre</v>
      </c>
      <c r="H74" s="138" t="s">
        <v>203</v>
      </c>
      <c r="I74" s="249"/>
    </row>
    <row r="75" spans="1:9" outlineLevel="2" x14ac:dyDescent="0.3">
      <c r="C75" s="70"/>
      <c r="D75" s="70">
        <v>60</v>
      </c>
      <c r="E75" s="163" t="str">
        <v>libre</v>
      </c>
      <c r="F75" s="163" t="str">
        <v>libre</v>
      </c>
      <c r="G75" s="163" t="str">
        <v>libre</v>
      </c>
      <c r="H75" s="138" t="s">
        <v>203</v>
      </c>
      <c r="I75" s="249"/>
    </row>
    <row r="76" spans="1:9" outlineLevel="2" x14ac:dyDescent="0.3">
      <c r="C76" s="70">
        <v>1</v>
      </c>
      <c r="D76" s="70">
        <v>61</v>
      </c>
      <c r="E76" s="163" t="str">
        <v>libre</v>
      </c>
      <c r="F76" s="163" t="str">
        <v>libre</v>
      </c>
      <c r="G76" s="163" t="str">
        <v>libre</v>
      </c>
      <c r="H76" s="138" t="s">
        <v>203</v>
      </c>
      <c r="I76" s="249"/>
    </row>
    <row r="77" spans="1:9" outlineLevel="2" x14ac:dyDescent="0.3">
      <c r="C77" s="70">
        <v>1</v>
      </c>
      <c r="D77" s="70">
        <v>62</v>
      </c>
      <c r="E77" s="163" t="str">
        <v>libre</v>
      </c>
      <c r="F77" s="163" t="str">
        <v>libre</v>
      </c>
      <c r="G77" s="163" t="str">
        <v>libre</v>
      </c>
      <c r="H77" s="138" t="s">
        <v>203</v>
      </c>
      <c r="I77" s="249"/>
    </row>
    <row r="78" spans="1:9" outlineLevel="2" x14ac:dyDescent="0.3">
      <c r="C78" s="70">
        <v>2</v>
      </c>
      <c r="D78" s="70">
        <v>63</v>
      </c>
      <c r="E78" s="163" t="str">
        <v>libre</v>
      </c>
      <c r="F78" s="163" t="str">
        <v>libre</v>
      </c>
      <c r="G78" s="163" t="str">
        <v>libre</v>
      </c>
      <c r="H78" s="138" t="s">
        <v>203</v>
      </c>
      <c r="I78" s="249"/>
    </row>
    <row r="79" spans="1:9" outlineLevel="2" x14ac:dyDescent="0.3">
      <c r="C79" s="70">
        <v>3</v>
      </c>
      <c r="D79" s="70">
        <v>64</v>
      </c>
      <c r="E79" s="163" t="str">
        <v>libre</v>
      </c>
      <c r="F79" s="163" t="str">
        <v>libre</v>
      </c>
      <c r="G79" s="163" t="str">
        <v>libre</v>
      </c>
      <c r="H79" s="138" t="s">
        <v>203</v>
      </c>
      <c r="I79" s="249"/>
    </row>
    <row r="80" spans="1:9" outlineLevel="2" x14ac:dyDescent="0.3">
      <c r="C80" s="70">
        <v>4</v>
      </c>
      <c r="D80" s="70">
        <v>65</v>
      </c>
      <c r="E80" s="163" t="str">
        <v>libre</v>
      </c>
      <c r="F80" s="163" t="str">
        <v>libre</v>
      </c>
      <c r="G80" s="163" t="str">
        <v>libre</v>
      </c>
      <c r="H80" s="138" t="s">
        <v>203</v>
      </c>
      <c r="I80" s="249"/>
    </row>
    <row r="81" spans="3:9" outlineLevel="2" x14ac:dyDescent="0.3">
      <c r="C81" s="70">
        <v>1</v>
      </c>
      <c r="D81" s="70">
        <v>66</v>
      </c>
      <c r="E81" s="163" t="str">
        <v>libre</v>
      </c>
      <c r="F81" s="163" t="str">
        <v>libre</v>
      </c>
      <c r="G81" s="163" t="str">
        <v>libre</v>
      </c>
      <c r="H81" s="138" t="s">
        <v>203</v>
      </c>
      <c r="I81" s="249"/>
    </row>
    <row r="82" spans="3:9" outlineLevel="2" x14ac:dyDescent="0.3">
      <c r="C82" s="70">
        <v>1</v>
      </c>
      <c r="D82" s="70">
        <v>67</v>
      </c>
      <c r="E82" s="163" t="str">
        <v>libre</v>
      </c>
      <c r="F82" s="163" t="str">
        <v>libre</v>
      </c>
      <c r="G82" s="163" t="str">
        <v>libre</v>
      </c>
      <c r="H82" s="138" t="s">
        <v>203</v>
      </c>
      <c r="I82" s="249"/>
    </row>
    <row r="83" spans="3:9" outlineLevel="2" x14ac:dyDescent="0.3">
      <c r="C83" s="70">
        <v>1</v>
      </c>
      <c r="D83" s="70">
        <v>68</v>
      </c>
      <c r="E83" s="163" t="str">
        <v>libre</v>
      </c>
      <c r="F83" s="163" t="str">
        <v>libre</v>
      </c>
      <c r="G83" s="163" t="str">
        <v>libre</v>
      </c>
      <c r="H83" s="138" t="s">
        <v>203</v>
      </c>
      <c r="I83" s="249"/>
    </row>
    <row r="84" spans="3:9" outlineLevel="2" x14ac:dyDescent="0.3">
      <c r="C84" s="70">
        <v>1</v>
      </c>
      <c r="D84" s="70">
        <v>69</v>
      </c>
      <c r="E84" s="71" t="str">
        <v>Inversión Técnica</v>
      </c>
      <c r="F84" s="71" t="str">
        <v>CS Core</v>
      </c>
      <c r="G84" s="71" t="str">
        <v>Core CS:MGW, HW y SE</v>
      </c>
      <c r="H84" s="138" t="s">
        <v>203</v>
      </c>
      <c r="I84" s="248">
        <f>Costos.Core!J147</f>
        <v>2250586.9886558163</v>
      </c>
    </row>
    <row r="85" spans="3:9" outlineLevel="2" x14ac:dyDescent="0.3">
      <c r="C85" s="70">
        <v>2</v>
      </c>
      <c r="D85" s="70">
        <v>70</v>
      </c>
      <c r="E85" s="71" t="str">
        <v>Inversión Técnica</v>
      </c>
      <c r="F85" s="71" t="str">
        <v>CS Core</v>
      </c>
      <c r="G85" s="71" t="str">
        <v>Core CS:MSC Server, HW y SE</v>
      </c>
      <c r="H85" s="138" t="s">
        <v>203</v>
      </c>
      <c r="I85" s="248">
        <f>Costos.Core!J148</f>
        <v>2437896.2096508592</v>
      </c>
    </row>
    <row r="86" spans="3:9" outlineLevel="2" x14ac:dyDescent="0.3">
      <c r="C86" s="70">
        <v>3</v>
      </c>
      <c r="D86" s="70">
        <v>71</v>
      </c>
      <c r="E86" s="71" t="str">
        <v>Inversión Técnica</v>
      </c>
      <c r="F86" s="71" t="str">
        <v>CS Core</v>
      </c>
      <c r="G86" s="71" t="str">
        <v>Core CS:SG, HW y SE</v>
      </c>
      <c r="H86" s="138" t="s">
        <v>203</v>
      </c>
      <c r="I86" s="248">
        <f>Costos.Core!J149</f>
        <v>908774.23328000016</v>
      </c>
    </row>
    <row r="87" spans="3:9" outlineLevel="2" x14ac:dyDescent="0.3">
      <c r="C87" s="70">
        <v>4</v>
      </c>
      <c r="D87" s="70">
        <v>72</v>
      </c>
      <c r="E87" s="71" t="str">
        <v>Inversión Técnica</v>
      </c>
      <c r="F87" s="71" t="str">
        <v>CS Core</v>
      </c>
      <c r="G87" s="71" t="str">
        <v>Core CS:HLR, HW y SE</v>
      </c>
      <c r="H87" s="138" t="s">
        <v>203</v>
      </c>
      <c r="I87" s="248">
        <f>Costos.Core!J150</f>
        <v>634248.75596800016</v>
      </c>
    </row>
    <row r="88" spans="3:9" outlineLevel="2" x14ac:dyDescent="0.3">
      <c r="C88" s="70">
        <v>1</v>
      </c>
      <c r="D88" s="70">
        <v>73</v>
      </c>
      <c r="E88" s="71" t="str">
        <v>Inversión Técnica</v>
      </c>
      <c r="F88" s="71" t="str">
        <v>CS Core</v>
      </c>
      <c r="G88" s="71" t="str">
        <v>Core CS:MGW, SW</v>
      </c>
      <c r="H88" s="138" t="s">
        <v>203</v>
      </c>
      <c r="I88" s="248">
        <f>Costos.Core!J162</f>
        <v>172391.57615497906</v>
      </c>
    </row>
    <row r="89" spans="3:9" outlineLevel="2" x14ac:dyDescent="0.3">
      <c r="C89" s="70">
        <v>1</v>
      </c>
      <c r="D89" s="70">
        <v>74</v>
      </c>
      <c r="E89" s="71" t="str">
        <v>Inversión Técnica</v>
      </c>
      <c r="F89" s="71" t="str">
        <v>CS Core</v>
      </c>
      <c r="G89" s="71" t="str">
        <v>Core CS:MSC Server, SW</v>
      </c>
      <c r="H89" s="138" t="s">
        <v>203</v>
      </c>
      <c r="I89" s="248">
        <f>Costos.Core!J163</f>
        <v>157948.17994147152</v>
      </c>
    </row>
    <row r="90" spans="3:9" outlineLevel="2" x14ac:dyDescent="0.3">
      <c r="C90" s="70">
        <v>1</v>
      </c>
      <c r="D90" s="70">
        <v>75</v>
      </c>
      <c r="E90" s="71" t="str">
        <v>Inversión Técnica</v>
      </c>
      <c r="F90" s="71" t="str">
        <v>CS Core</v>
      </c>
      <c r="G90" s="71" t="str">
        <v>Core CS:SG, SW</v>
      </c>
      <c r="H90" s="138" t="s">
        <v>203</v>
      </c>
      <c r="I90" s="248">
        <f>Costos.Core!J164</f>
        <v>505415.71150000003</v>
      </c>
    </row>
    <row r="91" spans="3:9" outlineLevel="2" x14ac:dyDescent="0.3">
      <c r="C91" s="70">
        <v>1</v>
      </c>
      <c r="D91" s="70">
        <v>76</v>
      </c>
      <c r="E91" s="71" t="str">
        <v>Inversión Técnica</v>
      </c>
      <c r="F91" s="71" t="str">
        <v>CS Core</v>
      </c>
      <c r="G91" s="71" t="str">
        <v>Core CS:HLR, SW</v>
      </c>
      <c r="H91" s="138" t="s">
        <v>203</v>
      </c>
      <c r="I91" s="248">
        <f>Costos.Core!J165</f>
        <v>16450.988643972971</v>
      </c>
    </row>
    <row r="92" spans="3:9" outlineLevel="2" x14ac:dyDescent="0.3">
      <c r="C92" s="70">
        <v>1</v>
      </c>
      <c r="D92" s="70">
        <v>77</v>
      </c>
      <c r="E92" s="71" t="str">
        <v>Inversión Técnica</v>
      </c>
      <c r="F92" s="71" t="str">
        <v>PS Core</v>
      </c>
      <c r="G92" s="71" t="str">
        <v>Core PS:SGSN, HW y SE</v>
      </c>
      <c r="H92" s="138" t="s">
        <v>203</v>
      </c>
      <c r="I92" s="248">
        <f>Costos.Core!J167</f>
        <v>5841747.4489599969</v>
      </c>
    </row>
    <row r="93" spans="3:9" outlineLevel="2" x14ac:dyDescent="0.3">
      <c r="C93" s="70">
        <v>2</v>
      </c>
      <c r="D93" s="70">
        <v>78</v>
      </c>
      <c r="E93" s="71" t="str">
        <v>Inversión Técnica</v>
      </c>
      <c r="F93" s="71" t="str">
        <v>PS Core</v>
      </c>
      <c r="G93" s="71" t="str">
        <v>Core PS:GGSN, HW y SE</v>
      </c>
      <c r="H93" s="138" t="s">
        <v>203</v>
      </c>
      <c r="I93" s="248">
        <f>Costos.Core!J168</f>
        <v>29688569.727583993</v>
      </c>
    </row>
    <row r="94" spans="3:9" outlineLevel="2" x14ac:dyDescent="0.3">
      <c r="C94" s="70">
        <v>3</v>
      </c>
      <c r="D94" s="70">
        <v>79</v>
      </c>
      <c r="E94" s="71" t="str">
        <v>Inversión Técnica</v>
      </c>
      <c r="F94" s="71" t="str">
        <v>PS Core</v>
      </c>
      <c r="G94" s="71" t="str">
        <v>Core PS:CG, HW y SE</v>
      </c>
      <c r="H94" s="138" t="s">
        <v>203</v>
      </c>
      <c r="I94" s="248">
        <f>Costos.Core!J169</f>
        <v>149469.51679999998</v>
      </c>
    </row>
    <row r="95" spans="3:9" outlineLevel="2" x14ac:dyDescent="0.3">
      <c r="C95" s="70">
        <v>4</v>
      </c>
      <c r="D95" s="70">
        <v>80</v>
      </c>
      <c r="E95" s="71" t="str">
        <v>Inversión Técnica</v>
      </c>
      <c r="F95" s="71" t="str">
        <v>PS Core</v>
      </c>
      <c r="G95" s="71" t="str">
        <v>Core PS:PCRF, HW y SE</v>
      </c>
      <c r="H95" s="138" t="s">
        <v>203</v>
      </c>
      <c r="I95" s="248">
        <f>Costos.Core!J170</f>
        <v>3560443.3401600001</v>
      </c>
    </row>
    <row r="96" spans="3:9" outlineLevel="2" x14ac:dyDescent="0.3">
      <c r="C96" s="70">
        <v>1</v>
      </c>
      <c r="D96" s="70">
        <v>81</v>
      </c>
      <c r="E96" s="71" t="str">
        <v>Inversión Técnica</v>
      </c>
      <c r="F96" s="71" t="str">
        <v>PS Core</v>
      </c>
      <c r="G96" s="71" t="str">
        <v>Core PS:SUR, HW y SE</v>
      </c>
      <c r="H96" s="138" t="s">
        <v>203</v>
      </c>
      <c r="I96" s="248"/>
    </row>
    <row r="97" spans="3:9" outlineLevel="2" x14ac:dyDescent="0.3">
      <c r="C97" s="70">
        <v>1</v>
      </c>
      <c r="D97" s="70">
        <v>82</v>
      </c>
      <c r="E97" s="71" t="str">
        <v>Inversión Técnica</v>
      </c>
      <c r="F97" s="71" t="str">
        <v>PS Core</v>
      </c>
      <c r="G97" s="71" t="str">
        <v>Core PS:SGSN, SW</v>
      </c>
      <c r="H97" s="138" t="s">
        <v>203</v>
      </c>
      <c r="I97" s="248">
        <f>Costos.Core!J184</f>
        <v>1860582.4019183083</v>
      </c>
    </row>
    <row r="98" spans="3:9" outlineLevel="2" x14ac:dyDescent="0.3">
      <c r="C98" s="70">
        <v>1</v>
      </c>
      <c r="D98" s="70">
        <v>83</v>
      </c>
      <c r="E98" s="71" t="str">
        <v>Inversión Técnica</v>
      </c>
      <c r="F98" s="71" t="str">
        <v>PS Core</v>
      </c>
      <c r="G98" s="71" t="str">
        <v>Core PS:GGSN, SW</v>
      </c>
      <c r="H98" s="138" t="s">
        <v>203</v>
      </c>
      <c r="I98" s="248">
        <f>Costos.Core!J185</f>
        <v>3380083.3795443205</v>
      </c>
    </row>
    <row r="99" spans="3:9" outlineLevel="2" x14ac:dyDescent="0.3">
      <c r="C99" s="70">
        <v>1</v>
      </c>
      <c r="D99" s="70">
        <v>84</v>
      </c>
      <c r="E99" s="71" t="str">
        <v>Inversión Técnica</v>
      </c>
      <c r="F99" s="71" t="str">
        <v>PS Core</v>
      </c>
      <c r="G99" s="71" t="str">
        <v>Core PS:CG, SW</v>
      </c>
      <c r="H99" s="138" t="s">
        <v>203</v>
      </c>
      <c r="I99" s="248">
        <f>Costos.Core!J186</f>
        <v>233764.97325212078</v>
      </c>
    </row>
    <row r="100" spans="3:9" outlineLevel="2" x14ac:dyDescent="0.3">
      <c r="C100" s="70">
        <v>1</v>
      </c>
      <c r="D100" s="70">
        <v>85</v>
      </c>
      <c r="E100" s="71" t="str">
        <v>Inversión Técnica</v>
      </c>
      <c r="F100" s="71" t="str">
        <v>PS Core</v>
      </c>
      <c r="G100" s="71" t="str">
        <v>Core PS:PCRF, SW</v>
      </c>
      <c r="H100" s="138" t="s">
        <v>203</v>
      </c>
      <c r="I100" s="248">
        <f>Costos.Core!J187</f>
        <v>36071.138284068838</v>
      </c>
    </row>
    <row r="101" spans="3:9" outlineLevel="2" x14ac:dyDescent="0.3">
      <c r="C101" s="70">
        <v>1</v>
      </c>
      <c r="D101" s="70">
        <v>86</v>
      </c>
      <c r="E101" s="71" t="str">
        <v>Inversión Técnica</v>
      </c>
      <c r="F101" s="71" t="str">
        <v>PS Core</v>
      </c>
      <c r="G101" s="71" t="str">
        <v>Core PS:SUR, SW</v>
      </c>
      <c r="H101" s="138" t="s">
        <v>203</v>
      </c>
      <c r="I101" s="248"/>
    </row>
    <row r="102" spans="3:9" outlineLevel="2" x14ac:dyDescent="0.3">
      <c r="C102" s="70">
        <v>2</v>
      </c>
      <c r="D102" s="70">
        <v>87</v>
      </c>
      <c r="E102" s="71" t="str">
        <v>Inversión Técnica</v>
      </c>
      <c r="F102" s="71" t="str">
        <v>Core</v>
      </c>
      <c r="G102" s="71" t="str">
        <v>Core Común: Repuestos Críticos</v>
      </c>
      <c r="H102" s="138" t="s">
        <v>203</v>
      </c>
      <c r="I102" s="248">
        <f>Costos.Core!J192</f>
        <v>39670.114834182503</v>
      </c>
    </row>
    <row r="103" spans="3:9" outlineLevel="2" x14ac:dyDescent="0.3">
      <c r="C103" s="70">
        <v>3</v>
      </c>
      <c r="D103" s="70">
        <v>88</v>
      </c>
      <c r="E103" s="71" t="str">
        <v>Inversión Técnica</v>
      </c>
      <c r="F103" s="71" t="str">
        <v>Core</v>
      </c>
      <c r="G103" s="71" t="str">
        <v>Core Común: Mantención Iniciación</v>
      </c>
      <c r="H103" s="138" t="s">
        <v>203</v>
      </c>
      <c r="I103" s="248">
        <f>Costos.Core!J193</f>
        <v>888169.72305000003</v>
      </c>
    </row>
    <row r="104" spans="3:9" outlineLevel="2" x14ac:dyDescent="0.3">
      <c r="C104" s="70">
        <v>4</v>
      </c>
      <c r="D104" s="70">
        <v>89</v>
      </c>
      <c r="E104" s="71" t="str">
        <v>Inversión Técnica</v>
      </c>
      <c r="F104" s="71" t="str">
        <v>Core</v>
      </c>
      <c r="G104" s="71" t="str">
        <v>Core Común: Terrenos</v>
      </c>
      <c r="H104" s="138" t="s">
        <v>203</v>
      </c>
      <c r="I104" s="248">
        <f>Costos.Core!J194</f>
        <v>0</v>
      </c>
    </row>
    <row r="105" spans="3:9" outlineLevel="2" x14ac:dyDescent="0.3">
      <c r="C105" s="70">
        <v>1</v>
      </c>
      <c r="D105" s="70">
        <v>90</v>
      </c>
      <c r="E105" s="71" t="str">
        <v>Inversión Técnica</v>
      </c>
      <c r="F105" s="71" t="str">
        <v>Core</v>
      </c>
      <c r="G105" s="71" t="str">
        <v>Core Común: Obras Civiles</v>
      </c>
      <c r="H105" s="138" t="s">
        <v>203</v>
      </c>
      <c r="I105" s="248">
        <f>Costos.Core!J195</f>
        <v>6014314.9860877898</v>
      </c>
    </row>
    <row r="106" spans="3:9" outlineLevel="2" x14ac:dyDescent="0.3">
      <c r="C106" s="70">
        <v>1</v>
      </c>
      <c r="D106" s="70">
        <v>91</v>
      </c>
      <c r="E106" s="71" t="str">
        <v>Inversión Técnica</v>
      </c>
      <c r="F106" s="71" t="str">
        <v>Core</v>
      </c>
      <c r="G106" s="71" t="str">
        <v>Core Común: Equipamiento</v>
      </c>
      <c r="H106" s="138" t="s">
        <v>203</v>
      </c>
      <c r="I106" s="248">
        <f>Costos.Core!J196</f>
        <v>2621167.9947292907</v>
      </c>
    </row>
    <row r="107" spans="3:9" outlineLevel="2" x14ac:dyDescent="0.3">
      <c r="C107" s="70">
        <v>1</v>
      </c>
      <c r="D107" s="70">
        <v>92</v>
      </c>
      <c r="E107" s="163" t="str">
        <v>libre</v>
      </c>
      <c r="F107" s="163" t="str">
        <v>libre</v>
      </c>
      <c r="G107" s="163" t="str">
        <v>libre</v>
      </c>
      <c r="H107" s="138" t="s">
        <v>203</v>
      </c>
      <c r="I107" s="248"/>
    </row>
    <row r="108" spans="3:9" outlineLevel="2" x14ac:dyDescent="0.3">
      <c r="C108" s="70">
        <v>1</v>
      </c>
      <c r="D108" s="70">
        <v>93</v>
      </c>
      <c r="E108" s="71" t="str">
        <v>Inversión Técnica</v>
      </c>
      <c r="F108" s="71" t="str">
        <v>Equipo Sitio</v>
      </c>
      <c r="G108" s="71" t="str">
        <v>Espectro</v>
      </c>
      <c r="H108" s="138" t="s">
        <v>203</v>
      </c>
      <c r="I108" s="248"/>
    </row>
    <row r="109" spans="3:9" outlineLevel="2" x14ac:dyDescent="0.3">
      <c r="C109" s="70">
        <v>1</v>
      </c>
      <c r="D109" s="70">
        <v>94</v>
      </c>
      <c r="E109" s="163" t="str">
        <v>libre</v>
      </c>
      <c r="F109" s="163" t="str">
        <v>libre</v>
      </c>
      <c r="G109" s="71" t="str">
        <v>libre</v>
      </c>
      <c r="H109" s="138" t="s">
        <v>203</v>
      </c>
      <c r="I109" s="248"/>
    </row>
    <row r="110" spans="3:9" outlineLevel="2" x14ac:dyDescent="0.3">
      <c r="C110" s="70">
        <v>2</v>
      </c>
      <c r="D110" s="70">
        <v>95</v>
      </c>
      <c r="E110" s="71" t="str">
        <v>Sistemas de Información</v>
      </c>
      <c r="F110" s="71" t="str">
        <v>CS Core</v>
      </c>
      <c r="G110" s="71" t="str">
        <v>BSCS Base</v>
      </c>
      <c r="H110" s="138" t="s">
        <v>203</v>
      </c>
      <c r="I110" s="248">
        <f>Costos.Core!J222</f>
        <v>0</v>
      </c>
    </row>
    <row r="111" spans="3:9" outlineLevel="2" x14ac:dyDescent="0.3">
      <c r="C111" s="70">
        <v>3</v>
      </c>
      <c r="D111" s="70">
        <v>96</v>
      </c>
      <c r="E111" s="71" t="str">
        <v>Sistemas de Información</v>
      </c>
      <c r="F111" s="71" t="str">
        <v>CS Core</v>
      </c>
      <c r="G111" s="71" t="str">
        <v>BSCS Mant</v>
      </c>
      <c r="H111" s="138" t="s">
        <v>203</v>
      </c>
      <c r="I111" s="248">
        <f>Costos.Core!J223</f>
        <v>451475.66666666669</v>
      </c>
    </row>
    <row r="112" spans="3:9" outlineLevel="2" x14ac:dyDescent="0.3">
      <c r="C112" s="70">
        <v>1</v>
      </c>
      <c r="D112" s="70">
        <v>97</v>
      </c>
      <c r="E112" s="71" t="str">
        <v>Sistemas de Información</v>
      </c>
      <c r="F112" s="71" t="str">
        <v>CS Core</v>
      </c>
      <c r="G112" s="71" t="str">
        <v>ICC Base</v>
      </c>
      <c r="H112" s="138" t="s">
        <v>203</v>
      </c>
      <c r="I112" s="248">
        <f>Costos.Core!J224</f>
        <v>0</v>
      </c>
    </row>
    <row r="113" spans="3:9" outlineLevel="1" x14ac:dyDescent="0.3">
      <c r="C113" s="70">
        <v>1</v>
      </c>
      <c r="D113" s="70">
        <v>98</v>
      </c>
      <c r="E113" s="71" t="str">
        <v>Sistemas de Información</v>
      </c>
      <c r="F113" s="71" t="str">
        <v>CS Core</v>
      </c>
      <c r="G113" s="71" t="str">
        <v>ICC Mant</v>
      </c>
      <c r="H113" s="138" t="s">
        <v>203</v>
      </c>
      <c r="I113" s="248">
        <f>Costos.Core!J225</f>
        <v>691864.75600000005</v>
      </c>
    </row>
    <row r="114" spans="3:9" outlineLevel="1" x14ac:dyDescent="0.3">
      <c r="C114" s="70">
        <v>1</v>
      </c>
      <c r="D114" s="70">
        <v>99</v>
      </c>
      <c r="E114" s="71" t="str">
        <v>Sistemas de Información</v>
      </c>
      <c r="F114" s="71" t="str">
        <v>CS Core</v>
      </c>
      <c r="G114" s="71" t="str">
        <v>Mediation Mant</v>
      </c>
      <c r="H114" s="138" t="s">
        <v>203</v>
      </c>
      <c r="I114" s="248">
        <f>Costos.Core!J226</f>
        <v>3239.7559999999999</v>
      </c>
    </row>
    <row r="115" spans="3:9" outlineLevel="1" x14ac:dyDescent="0.3">
      <c r="C115" s="70">
        <v>1</v>
      </c>
      <c r="D115" s="70">
        <v>100</v>
      </c>
      <c r="E115" s="71" t="str">
        <v>Inversión Técnica</v>
      </c>
      <c r="F115" s="71" t="str">
        <v>Core</v>
      </c>
      <c r="G115" s="71" t="str">
        <v>Router tipo 1</v>
      </c>
      <c r="H115" s="138" t="s">
        <v>203</v>
      </c>
      <c r="I115" s="248">
        <f>Costos.Core!J197</f>
        <v>350908.7503476555</v>
      </c>
    </row>
    <row r="116" spans="3:9" outlineLevel="1" x14ac:dyDescent="0.3">
      <c r="C116" s="70">
        <v>1</v>
      </c>
      <c r="D116" s="70">
        <v>101</v>
      </c>
      <c r="E116" s="71" t="str">
        <v>Inversión Técnica</v>
      </c>
      <c r="F116" s="71" t="str">
        <v>Core</v>
      </c>
      <c r="G116" s="71" t="str">
        <v>Router tipo 2</v>
      </c>
      <c r="H116" s="138" t="s">
        <v>203</v>
      </c>
      <c r="I116" s="248">
        <f>Costos.Core!J198</f>
        <v>0</v>
      </c>
    </row>
    <row r="117" spans="3:9" outlineLevel="2" x14ac:dyDescent="0.3">
      <c r="C117" s="70"/>
      <c r="D117" s="70">
        <v>102</v>
      </c>
      <c r="E117" s="71" t="str">
        <v>Inversión Técnica</v>
      </c>
      <c r="F117" s="71" t="str">
        <v>Core</v>
      </c>
      <c r="G117" s="71" t="str">
        <v>Router tipo 3</v>
      </c>
      <c r="H117" s="138" t="s">
        <v>203</v>
      </c>
      <c r="I117" s="248">
        <f>Costos.Core!J199</f>
        <v>0</v>
      </c>
    </row>
    <row r="118" spans="3:9" outlineLevel="2" x14ac:dyDescent="0.3">
      <c r="C118" s="70"/>
      <c r="D118" s="70">
        <v>103</v>
      </c>
      <c r="E118" s="71" t="str">
        <v>Inversión Técnica</v>
      </c>
      <c r="F118" s="71" t="str">
        <v>TX</v>
      </c>
      <c r="G118" s="71" t="str">
        <v>BSC-MGW</v>
      </c>
      <c r="H118" s="138" t="s">
        <v>203</v>
      </c>
      <c r="I118" s="248">
        <f>Costos.Core!J205</f>
        <v>0</v>
      </c>
    </row>
    <row r="119" spans="3:9" outlineLevel="2" x14ac:dyDescent="0.3">
      <c r="C119" s="70"/>
      <c r="D119" s="70">
        <v>104</v>
      </c>
      <c r="E119" s="71" t="str">
        <v>Inversión Técnica</v>
      </c>
      <c r="F119" s="71" t="str">
        <v>TX</v>
      </c>
      <c r="G119" s="71" t="str">
        <v>BSC-SGSN</v>
      </c>
      <c r="H119" s="138" t="s">
        <v>203</v>
      </c>
      <c r="I119" s="248">
        <f>Costos.Core!J206</f>
        <v>0</v>
      </c>
    </row>
    <row r="120" spans="3:9" outlineLevel="2" x14ac:dyDescent="0.3">
      <c r="C120" s="70"/>
      <c r="D120" s="70">
        <v>105</v>
      </c>
      <c r="E120" s="71" t="str">
        <v>Inversión Técnica</v>
      </c>
      <c r="F120" s="71" t="str">
        <v>TX</v>
      </c>
      <c r="G120" s="71" t="str">
        <v>SGSN-GGSN</v>
      </c>
      <c r="H120" s="138" t="s">
        <v>203</v>
      </c>
      <c r="I120" s="248">
        <f>Costos.Core!J207</f>
        <v>0</v>
      </c>
    </row>
    <row r="121" spans="3:9" outlineLevel="2" x14ac:dyDescent="0.3">
      <c r="C121" s="70"/>
      <c r="D121" s="70">
        <v>106</v>
      </c>
      <c r="E121" s="71" t="str">
        <v>Inversión Técnica</v>
      </c>
      <c r="F121" s="71" t="str">
        <v>TX</v>
      </c>
      <c r="G121" s="71" t="str">
        <v>MGW-MGW</v>
      </c>
      <c r="H121" s="138" t="s">
        <v>203</v>
      </c>
      <c r="I121" s="248">
        <f>Costos.Core!J208</f>
        <v>244130.27999999997</v>
      </c>
    </row>
    <row r="122" spans="3:9" outlineLevel="2" x14ac:dyDescent="0.3">
      <c r="C122" s="70"/>
      <c r="D122" s="70">
        <v>107</v>
      </c>
      <c r="E122" s="71" t="str">
        <v>Inversión Técnica</v>
      </c>
      <c r="F122" s="71" t="str">
        <v>TX</v>
      </c>
      <c r="G122" s="71" t="str">
        <v>RNC-MGW</v>
      </c>
      <c r="H122" s="138" t="s">
        <v>203</v>
      </c>
      <c r="I122" s="248">
        <f>Costos.Core!J209</f>
        <v>0</v>
      </c>
    </row>
    <row r="123" spans="3:9" outlineLevel="2" x14ac:dyDescent="0.3">
      <c r="C123" s="70"/>
      <c r="D123" s="70">
        <v>108</v>
      </c>
      <c r="E123" s="71" t="str">
        <v>Inversión Técnica</v>
      </c>
      <c r="F123" s="71" t="str">
        <v>TX</v>
      </c>
      <c r="G123" s="71" t="str">
        <v>RNC-SGSN</v>
      </c>
      <c r="H123" s="138" t="s">
        <v>203</v>
      </c>
      <c r="I123" s="248">
        <f>Costos.Core!J210</f>
        <v>0</v>
      </c>
    </row>
    <row r="124" spans="3:9" outlineLevel="2" x14ac:dyDescent="0.3">
      <c r="C124" s="70"/>
      <c r="D124" s="70">
        <v>109</v>
      </c>
      <c r="E124" s="71" t="str">
        <v>Inversión Técnica</v>
      </c>
      <c r="F124" s="71" t="str">
        <v>TX</v>
      </c>
      <c r="G124" s="71" t="str">
        <v>SGSN-GGSN</v>
      </c>
      <c r="H124" s="138" t="s">
        <v>203</v>
      </c>
      <c r="I124" s="248">
        <f>Costos.Core!J211</f>
        <v>0</v>
      </c>
    </row>
    <row r="125" spans="3:9" outlineLevel="2" x14ac:dyDescent="0.3">
      <c r="C125" s="70"/>
      <c r="D125" s="70">
        <v>110</v>
      </c>
      <c r="E125" s="71" t="str">
        <v>Inversión Técnica</v>
      </c>
      <c r="F125" s="71" t="str">
        <v>TX</v>
      </c>
      <c r="G125" s="71" t="str">
        <v>MGW-MGW</v>
      </c>
      <c r="H125" s="138" t="s">
        <v>203</v>
      </c>
      <c r="I125" s="248">
        <f>Costos.Core!J212</f>
        <v>244130.27999999997</v>
      </c>
    </row>
    <row r="126" spans="3:9" outlineLevel="2" x14ac:dyDescent="0.3">
      <c r="C126" s="70"/>
      <c r="D126" s="70">
        <v>111</v>
      </c>
      <c r="E126" s="71" t="str">
        <v>Inversión Técnica</v>
      </c>
      <c r="F126" s="71" t="str">
        <v>TX</v>
      </c>
      <c r="G126" s="71" t="str">
        <v>SGW-SGW</v>
      </c>
      <c r="H126" s="138" t="s">
        <v>203</v>
      </c>
      <c r="I126" s="248">
        <f>Costos.Core!J213</f>
        <v>0</v>
      </c>
    </row>
    <row r="127" spans="3:9" outlineLevel="2" x14ac:dyDescent="0.3">
      <c r="C127" s="70"/>
      <c r="D127" s="70">
        <v>112</v>
      </c>
      <c r="E127" s="71" t="str">
        <v>Inversión Técnica</v>
      </c>
      <c r="F127" s="71" t="str">
        <v>TX</v>
      </c>
      <c r="G127" s="71" t="str">
        <v>MGW-PTR</v>
      </c>
      <c r="H127" s="138" t="s">
        <v>203</v>
      </c>
      <c r="I127" s="248">
        <f>Costos.Core!J214</f>
        <v>4512.24</v>
      </c>
    </row>
    <row r="128" spans="3:9" outlineLevel="2" x14ac:dyDescent="0.3">
      <c r="C128" s="70"/>
      <c r="D128" s="70">
        <v>113</v>
      </c>
      <c r="E128" s="71" t="str">
        <v>Inversión Técnica</v>
      </c>
      <c r="F128" s="71" t="str">
        <v>TX</v>
      </c>
      <c r="G128" s="71" t="str">
        <v>MGW-PTR</v>
      </c>
      <c r="H128" s="138" t="s">
        <v>203</v>
      </c>
      <c r="I128" s="248">
        <f>Costos.Core!J215</f>
        <v>28577.52</v>
      </c>
    </row>
    <row r="129" spans="1:9" outlineLevel="2" x14ac:dyDescent="0.3">
      <c r="A129" s="179"/>
      <c r="B129" s="179"/>
      <c r="C129" s="70"/>
      <c r="D129" s="70">
        <v>114</v>
      </c>
      <c r="E129" s="71" t="str">
        <v>Inversión Técnica</v>
      </c>
      <c r="F129" s="71" t="str">
        <v>TX</v>
      </c>
      <c r="G129" s="71" t="str">
        <v>SBC-PTR</v>
      </c>
      <c r="H129" s="138" t="s">
        <v>203</v>
      </c>
      <c r="I129" s="248">
        <f>Costos.Core!J216</f>
        <v>0</v>
      </c>
    </row>
    <row r="130" spans="1:9" outlineLevel="2" x14ac:dyDescent="0.3">
      <c r="C130" s="70"/>
      <c r="D130" s="70">
        <v>115</v>
      </c>
      <c r="E130" s="448" t="str">
        <v>libre</v>
      </c>
      <c r="F130" s="448" t="str">
        <v>libre</v>
      </c>
      <c r="G130" s="448" t="str">
        <v>libre</v>
      </c>
      <c r="H130" s="138" t="s">
        <v>203</v>
      </c>
      <c r="I130" s="249"/>
    </row>
    <row r="131" spans="1:9" outlineLevel="2" x14ac:dyDescent="0.3">
      <c r="C131" s="70"/>
      <c r="D131" s="70">
        <v>116</v>
      </c>
      <c r="E131" s="448" t="str">
        <v>libre</v>
      </c>
      <c r="F131" s="448" t="str">
        <v>libre</v>
      </c>
      <c r="G131" s="448" t="str">
        <v>libre</v>
      </c>
      <c r="H131" s="138" t="s">
        <v>203</v>
      </c>
      <c r="I131" s="249"/>
    </row>
    <row r="132" spans="1:9" outlineLevel="2" x14ac:dyDescent="0.3">
      <c r="C132" s="70"/>
      <c r="D132" s="70">
        <v>117</v>
      </c>
      <c r="E132" s="448" t="str">
        <v>libre</v>
      </c>
      <c r="F132" s="448" t="str">
        <v>libre</v>
      </c>
      <c r="G132" s="448" t="str">
        <v>libre</v>
      </c>
      <c r="H132" s="138" t="s">
        <v>203</v>
      </c>
      <c r="I132" s="249"/>
    </row>
    <row r="133" spans="1:9" outlineLevel="2" x14ac:dyDescent="0.3">
      <c r="C133" s="70"/>
      <c r="D133" s="70">
        <v>118</v>
      </c>
      <c r="E133" s="448" t="str">
        <v>libre</v>
      </c>
      <c r="F133" s="448" t="str">
        <v>libre</v>
      </c>
      <c r="G133" s="448" t="str">
        <v>libre</v>
      </c>
      <c r="H133" s="138" t="s">
        <v>203</v>
      </c>
      <c r="I133" s="249"/>
    </row>
    <row r="134" spans="1:9" outlineLevel="2" x14ac:dyDescent="0.3">
      <c r="C134" s="70"/>
      <c r="D134" s="70">
        <v>119</v>
      </c>
      <c r="E134" s="448" t="str">
        <v>libre</v>
      </c>
      <c r="F134" s="448" t="str">
        <v>libre</v>
      </c>
      <c r="G134" s="448" t="str">
        <v>libre</v>
      </c>
      <c r="H134" s="138" t="s">
        <v>203</v>
      </c>
      <c r="I134" s="249"/>
    </row>
    <row r="135" spans="1:9" outlineLevel="2" x14ac:dyDescent="0.3">
      <c r="C135" s="70"/>
      <c r="D135" s="70">
        <v>120</v>
      </c>
      <c r="E135" s="448" t="str">
        <v>libre</v>
      </c>
      <c r="F135" s="448" t="str">
        <v>libre</v>
      </c>
      <c r="G135" s="448" t="str">
        <v>libre</v>
      </c>
      <c r="H135" s="138" t="s">
        <v>203</v>
      </c>
      <c r="I135" s="249"/>
    </row>
    <row r="136" spans="1:9" outlineLevel="2" x14ac:dyDescent="0.3">
      <c r="C136" s="70"/>
      <c r="D136" s="70">
        <v>121</v>
      </c>
      <c r="E136" s="448" t="str">
        <v>libre</v>
      </c>
      <c r="F136" s="448" t="str">
        <v>libre</v>
      </c>
      <c r="G136" s="448" t="str">
        <v>libre</v>
      </c>
      <c r="H136" s="138" t="s">
        <v>203</v>
      </c>
      <c r="I136" s="249"/>
    </row>
    <row r="137" spans="1:9" outlineLevel="2" x14ac:dyDescent="0.3">
      <c r="C137" s="70"/>
      <c r="D137" s="70">
        <v>122</v>
      </c>
      <c r="E137" s="448" t="str">
        <v>libre</v>
      </c>
      <c r="F137" s="448" t="str">
        <v>libre</v>
      </c>
      <c r="G137" s="448" t="str">
        <v>libre</v>
      </c>
      <c r="H137" s="138" t="s">
        <v>203</v>
      </c>
      <c r="I137" s="249"/>
    </row>
    <row r="138" spans="1:9" outlineLevel="2" x14ac:dyDescent="0.3">
      <c r="C138" s="70"/>
      <c r="D138" s="70">
        <v>123</v>
      </c>
      <c r="E138" s="448" t="str">
        <v>libre</v>
      </c>
      <c r="F138" s="448" t="str">
        <v>libre</v>
      </c>
      <c r="G138" s="448" t="str">
        <v>libre</v>
      </c>
      <c r="H138" s="138" t="s">
        <v>203</v>
      </c>
      <c r="I138" s="249"/>
    </row>
    <row r="139" spans="1:9" outlineLevel="2" x14ac:dyDescent="0.3">
      <c r="C139" s="70"/>
      <c r="D139" s="70">
        <v>124</v>
      </c>
      <c r="E139" s="448" t="str">
        <v>libre</v>
      </c>
      <c r="F139" s="448" t="str">
        <v>libre</v>
      </c>
      <c r="G139" s="448" t="str">
        <v>libre</v>
      </c>
      <c r="H139" s="138" t="s">
        <v>203</v>
      </c>
      <c r="I139" s="249"/>
    </row>
    <row r="140" spans="1:9" outlineLevel="2" x14ac:dyDescent="0.3">
      <c r="C140" s="70"/>
      <c r="D140" s="70">
        <v>125</v>
      </c>
      <c r="E140" s="448" t="str">
        <v>libre</v>
      </c>
      <c r="F140" s="448" t="str">
        <v>libre</v>
      </c>
      <c r="G140" s="448" t="str">
        <v>libre</v>
      </c>
      <c r="H140" s="138" t="s">
        <v>203</v>
      </c>
      <c r="I140" s="249"/>
    </row>
    <row r="141" spans="1:9" outlineLevel="2" x14ac:dyDescent="0.3">
      <c r="C141" s="70"/>
      <c r="D141" s="70">
        <v>126</v>
      </c>
      <c r="E141" s="448" t="str">
        <v>libre</v>
      </c>
      <c r="F141" s="448" t="str">
        <v>libre</v>
      </c>
      <c r="G141" s="448" t="str">
        <v>libre</v>
      </c>
      <c r="H141" s="138" t="s">
        <v>203</v>
      </c>
      <c r="I141" s="249"/>
    </row>
    <row r="142" spans="1:9" outlineLevel="2" x14ac:dyDescent="0.3">
      <c r="C142" s="70"/>
      <c r="D142" s="70">
        <v>127</v>
      </c>
      <c r="E142" s="448" t="str">
        <v>libre</v>
      </c>
      <c r="F142" s="448" t="str">
        <v>libre</v>
      </c>
      <c r="G142" s="448" t="str">
        <v>libre</v>
      </c>
      <c r="H142" s="138" t="s">
        <v>203</v>
      </c>
      <c r="I142" s="249"/>
    </row>
    <row r="143" spans="1:9" outlineLevel="2" x14ac:dyDescent="0.3">
      <c r="C143" s="70"/>
      <c r="D143" s="70">
        <v>128</v>
      </c>
      <c r="E143" s="448" t="str">
        <v>libre</v>
      </c>
      <c r="F143" s="448" t="str">
        <v>libre</v>
      </c>
      <c r="G143" s="448" t="str">
        <v>libre</v>
      </c>
      <c r="H143" s="138" t="s">
        <v>203</v>
      </c>
      <c r="I143" s="249"/>
    </row>
    <row r="144" spans="1:9" outlineLevel="2" x14ac:dyDescent="0.3">
      <c r="C144" s="70"/>
      <c r="D144" s="70">
        <v>129</v>
      </c>
      <c r="E144" s="448" t="str">
        <v>libre</v>
      </c>
      <c r="F144" s="448" t="str">
        <v>libre</v>
      </c>
      <c r="G144" s="448" t="str">
        <v>libre</v>
      </c>
      <c r="H144" s="138" t="s">
        <v>203</v>
      </c>
      <c r="I144" s="249"/>
    </row>
    <row r="145" spans="3:9" outlineLevel="2" x14ac:dyDescent="0.3">
      <c r="C145" s="70"/>
      <c r="D145" s="70">
        <v>130</v>
      </c>
      <c r="E145" s="448" t="str">
        <v>libre</v>
      </c>
      <c r="F145" s="448" t="str">
        <v>libre</v>
      </c>
      <c r="G145" s="448" t="str">
        <v>libre</v>
      </c>
      <c r="H145" s="138" t="s">
        <v>203</v>
      </c>
      <c r="I145" s="249"/>
    </row>
    <row r="146" spans="3:9" outlineLevel="2" x14ac:dyDescent="0.3">
      <c r="C146" s="70"/>
      <c r="D146" s="70">
        <v>131</v>
      </c>
      <c r="E146" s="448" t="str">
        <v>libre</v>
      </c>
      <c r="F146" s="448" t="str">
        <v>libre</v>
      </c>
      <c r="G146" s="448" t="str">
        <v>libre</v>
      </c>
      <c r="H146" s="138" t="s">
        <v>203</v>
      </c>
      <c r="I146" s="249"/>
    </row>
    <row r="147" spans="3:9" outlineLevel="2" x14ac:dyDescent="0.3">
      <c r="C147" s="70"/>
      <c r="D147" s="70">
        <v>132</v>
      </c>
      <c r="E147" s="448" t="str">
        <v>libre</v>
      </c>
      <c r="F147" s="448" t="str">
        <v>libre</v>
      </c>
      <c r="G147" s="448" t="str">
        <v>libre</v>
      </c>
      <c r="H147" s="138" t="s">
        <v>203</v>
      </c>
      <c r="I147" s="249"/>
    </row>
    <row r="148" spans="3:9" outlineLevel="2" x14ac:dyDescent="0.3">
      <c r="C148" s="70"/>
      <c r="D148" s="70">
        <v>133</v>
      </c>
      <c r="E148" s="448" t="str">
        <v>libre</v>
      </c>
      <c r="F148" s="448" t="str">
        <v>libre</v>
      </c>
      <c r="G148" s="448" t="str">
        <v>libre</v>
      </c>
      <c r="H148" s="138" t="s">
        <v>203</v>
      </c>
      <c r="I148" s="249"/>
    </row>
    <row r="149" spans="3:9" outlineLevel="2" x14ac:dyDescent="0.3">
      <c r="C149" s="70"/>
      <c r="D149" s="70">
        <v>134</v>
      </c>
      <c r="E149" s="448" t="str">
        <v>libre</v>
      </c>
      <c r="F149" s="448" t="str">
        <v>libre</v>
      </c>
      <c r="G149" s="448" t="str">
        <v>libre</v>
      </c>
      <c r="H149" s="138" t="s">
        <v>203</v>
      </c>
      <c r="I149" s="249"/>
    </row>
    <row r="150" spans="3:9" outlineLevel="2" x14ac:dyDescent="0.3">
      <c r="C150" s="70"/>
      <c r="D150" s="70">
        <v>135</v>
      </c>
      <c r="E150" s="448" t="str">
        <v>libre</v>
      </c>
      <c r="F150" s="448" t="str">
        <v>libre</v>
      </c>
      <c r="G150" s="448" t="str">
        <v>libre</v>
      </c>
      <c r="H150" s="138" t="s">
        <v>203</v>
      </c>
      <c r="I150" s="249"/>
    </row>
    <row r="151" spans="3:9" outlineLevel="2" x14ac:dyDescent="0.3">
      <c r="C151" s="70"/>
      <c r="D151" s="70">
        <v>136</v>
      </c>
      <c r="E151" s="448" t="str">
        <v>libre</v>
      </c>
      <c r="F151" s="448" t="str">
        <v>libre</v>
      </c>
      <c r="G151" s="448" t="str">
        <v>libre</v>
      </c>
      <c r="H151" s="138" t="s">
        <v>203</v>
      </c>
      <c r="I151" s="249"/>
    </row>
    <row r="152" spans="3:9" outlineLevel="2" x14ac:dyDescent="0.3">
      <c r="C152" s="70"/>
      <c r="D152" s="70">
        <v>137</v>
      </c>
      <c r="E152" s="448" t="str">
        <v>libre</v>
      </c>
      <c r="F152" s="448" t="str">
        <v>libre</v>
      </c>
      <c r="G152" s="448" t="str">
        <v>libre</v>
      </c>
      <c r="H152" s="138" t="s">
        <v>203</v>
      </c>
      <c r="I152" s="249"/>
    </row>
    <row r="153" spans="3:9" outlineLevel="2" x14ac:dyDescent="0.3">
      <c r="C153" s="70"/>
      <c r="D153" s="70">
        <v>138</v>
      </c>
      <c r="E153" s="448" t="str">
        <v>libre</v>
      </c>
      <c r="F153" s="448" t="str">
        <v>libre</v>
      </c>
      <c r="G153" s="448" t="str">
        <v>libre</v>
      </c>
      <c r="H153" s="138" t="s">
        <v>203</v>
      </c>
      <c r="I153" s="249"/>
    </row>
    <row r="154" spans="3:9" outlineLevel="2" x14ac:dyDescent="0.3">
      <c r="C154" s="70"/>
      <c r="D154" s="70">
        <v>139</v>
      </c>
      <c r="E154" s="448" t="str">
        <v>libre</v>
      </c>
      <c r="F154" s="448" t="str">
        <v>libre</v>
      </c>
      <c r="G154" s="448" t="str">
        <v>libre</v>
      </c>
      <c r="H154" s="138" t="s">
        <v>203</v>
      </c>
      <c r="I154" s="249"/>
    </row>
    <row r="155" spans="3:9" outlineLevel="2" x14ac:dyDescent="0.3">
      <c r="C155" s="70"/>
      <c r="D155" s="70">
        <v>140</v>
      </c>
      <c r="E155" s="448" t="str">
        <v>libre</v>
      </c>
      <c r="F155" s="448" t="str">
        <v>libre</v>
      </c>
      <c r="G155" s="448" t="str">
        <v>libre</v>
      </c>
      <c r="H155" s="138" t="s">
        <v>203</v>
      </c>
      <c r="I155" s="249"/>
    </row>
    <row r="156" spans="3:9" outlineLevel="2" x14ac:dyDescent="0.3">
      <c r="C156" s="70"/>
      <c r="D156" s="70">
        <v>141</v>
      </c>
      <c r="E156" s="448" t="str">
        <v>libre</v>
      </c>
      <c r="F156" s="448" t="str">
        <v>libre</v>
      </c>
      <c r="G156" s="448" t="str">
        <v>libre</v>
      </c>
      <c r="H156" s="138" t="s">
        <v>203</v>
      </c>
      <c r="I156" s="249"/>
    </row>
    <row r="157" spans="3:9" outlineLevel="2" x14ac:dyDescent="0.3">
      <c r="C157" s="70"/>
      <c r="D157" s="70">
        <v>142</v>
      </c>
      <c r="E157" s="448" t="str">
        <v>libre</v>
      </c>
      <c r="F157" s="448" t="str">
        <v>libre</v>
      </c>
      <c r="G157" s="448" t="str">
        <v>libre</v>
      </c>
      <c r="H157" s="138" t="s">
        <v>203</v>
      </c>
      <c r="I157" s="249"/>
    </row>
    <row r="158" spans="3:9" outlineLevel="2" x14ac:dyDescent="0.3">
      <c r="C158" s="70"/>
      <c r="D158" s="70">
        <v>143</v>
      </c>
      <c r="E158" s="448" t="str">
        <v>libre</v>
      </c>
      <c r="F158" s="448" t="str">
        <v>libre</v>
      </c>
      <c r="G158" s="448" t="str">
        <v>libre</v>
      </c>
      <c r="H158" s="138" t="s">
        <v>203</v>
      </c>
      <c r="I158" s="249"/>
    </row>
    <row r="159" spans="3:9" outlineLevel="2" x14ac:dyDescent="0.3">
      <c r="C159" s="70"/>
      <c r="D159" s="70">
        <v>144</v>
      </c>
      <c r="E159" s="448" t="str">
        <v>libre</v>
      </c>
      <c r="F159" s="448" t="str">
        <v>libre</v>
      </c>
      <c r="G159" s="448" t="str">
        <v>libre</v>
      </c>
      <c r="H159" s="138" t="s">
        <v>203</v>
      </c>
      <c r="I159" s="249"/>
    </row>
    <row r="160" spans="3:9" outlineLevel="2" x14ac:dyDescent="0.3">
      <c r="C160" s="70"/>
      <c r="D160" s="70">
        <v>145</v>
      </c>
      <c r="E160" s="448" t="str">
        <v>libre</v>
      </c>
      <c r="F160" s="448" t="str">
        <v>libre</v>
      </c>
      <c r="G160" s="448" t="str">
        <v>libre</v>
      </c>
      <c r="H160" s="138" t="s">
        <v>203</v>
      </c>
      <c r="I160" s="249"/>
    </row>
    <row r="161" spans="3:9" outlineLevel="2" x14ac:dyDescent="0.3">
      <c r="C161" s="70"/>
      <c r="D161" s="70">
        <v>146</v>
      </c>
      <c r="E161" s="448" t="str">
        <v>libre</v>
      </c>
      <c r="F161" s="448" t="str">
        <v>libre</v>
      </c>
      <c r="G161" s="448" t="str">
        <v>libre</v>
      </c>
      <c r="H161" s="138" t="s">
        <v>203</v>
      </c>
      <c r="I161" s="249"/>
    </row>
    <row r="162" spans="3:9" outlineLevel="2" x14ac:dyDescent="0.3">
      <c r="C162" s="70"/>
      <c r="D162" s="70">
        <v>147</v>
      </c>
      <c r="E162" s="448" t="str">
        <v>libre</v>
      </c>
      <c r="F162" s="448" t="str">
        <v>libre</v>
      </c>
      <c r="G162" s="448" t="str">
        <v>libre</v>
      </c>
      <c r="H162" s="138" t="s">
        <v>203</v>
      </c>
      <c r="I162" s="249"/>
    </row>
    <row r="163" spans="3:9" outlineLevel="2" x14ac:dyDescent="0.3">
      <c r="C163" s="70"/>
      <c r="D163" s="70">
        <v>148</v>
      </c>
      <c r="E163" s="448" t="str">
        <v>libre</v>
      </c>
      <c r="F163" s="448" t="str">
        <v>libre</v>
      </c>
      <c r="G163" s="448" t="str">
        <v>libre</v>
      </c>
      <c r="H163" s="138" t="s">
        <v>203</v>
      </c>
      <c r="I163" s="249"/>
    </row>
    <row r="164" spans="3:9" outlineLevel="2" x14ac:dyDescent="0.3">
      <c r="C164" s="70"/>
      <c r="D164" s="70">
        <v>149</v>
      </c>
      <c r="E164" s="448" t="str">
        <v>libre</v>
      </c>
      <c r="F164" s="448" t="str">
        <v>libre</v>
      </c>
      <c r="G164" s="448" t="str">
        <v>libre</v>
      </c>
      <c r="H164" s="138" t="s">
        <v>203</v>
      </c>
      <c r="I164" s="249"/>
    </row>
    <row r="165" spans="3:9" outlineLevel="2" x14ac:dyDescent="0.3">
      <c r="C165" s="70"/>
      <c r="D165" s="70">
        <v>150</v>
      </c>
      <c r="E165" s="448" t="str">
        <v>libre</v>
      </c>
      <c r="F165" s="448" t="str">
        <v>libre</v>
      </c>
      <c r="G165" s="448" t="str">
        <v>libre</v>
      </c>
      <c r="H165" s="138" t="s">
        <v>203</v>
      </c>
      <c r="I165" s="249"/>
    </row>
    <row r="166" spans="3:9" outlineLevel="2" x14ac:dyDescent="0.3">
      <c r="C166" s="70">
        <v>1</v>
      </c>
      <c r="D166" s="70">
        <v>151</v>
      </c>
      <c r="E166" s="71" t="str">
        <v>libre</v>
      </c>
      <c r="F166" s="71" t="str">
        <v>libre</v>
      </c>
      <c r="G166" s="448" t="str">
        <v>libre</v>
      </c>
      <c r="H166" s="138" t="s">
        <v>203</v>
      </c>
      <c r="I166" s="249"/>
    </row>
    <row r="167" spans="3:9" outlineLevel="2" x14ac:dyDescent="0.3">
      <c r="C167" s="70">
        <f>C166+1</f>
        <v>2</v>
      </c>
      <c r="D167" s="70">
        <v>152</v>
      </c>
      <c r="E167" s="71" t="str">
        <v>libre</v>
      </c>
      <c r="F167" s="71" t="str">
        <v>libre</v>
      </c>
      <c r="G167" s="448" t="str">
        <v>libre</v>
      </c>
      <c r="H167" s="138" t="s">
        <v>203</v>
      </c>
      <c r="I167" s="249"/>
    </row>
    <row r="168" spans="3:9" outlineLevel="2" x14ac:dyDescent="0.3">
      <c r="C168" s="70">
        <f t="shared" ref="C168:C185" si="1">C167+1</f>
        <v>3</v>
      </c>
      <c r="D168" s="70">
        <v>153</v>
      </c>
      <c r="E168" s="71" t="str">
        <v>libre</v>
      </c>
      <c r="F168" s="71" t="str">
        <v>libre</v>
      </c>
      <c r="G168" s="448" t="str">
        <v>libre</v>
      </c>
      <c r="H168" s="138" t="s">
        <v>203</v>
      </c>
      <c r="I168" s="249"/>
    </row>
    <row r="169" spans="3:9" outlineLevel="2" x14ac:dyDescent="0.3">
      <c r="C169" s="70">
        <f t="shared" si="1"/>
        <v>4</v>
      </c>
      <c r="D169" s="70">
        <v>154</v>
      </c>
      <c r="E169" s="71" t="str">
        <v>libre</v>
      </c>
      <c r="F169" s="71" t="str">
        <v>libre</v>
      </c>
      <c r="G169" s="448" t="str">
        <v>libre</v>
      </c>
      <c r="H169" s="138" t="s">
        <v>203</v>
      </c>
      <c r="I169" s="249"/>
    </row>
    <row r="170" spans="3:9" outlineLevel="2" x14ac:dyDescent="0.3">
      <c r="C170" s="70">
        <f t="shared" si="1"/>
        <v>5</v>
      </c>
      <c r="D170" s="70">
        <v>155</v>
      </c>
      <c r="E170" s="71" t="str">
        <v>libre</v>
      </c>
      <c r="F170" s="71" t="str">
        <v>libre</v>
      </c>
      <c r="G170" s="448" t="str">
        <v>libre</v>
      </c>
      <c r="H170" s="138" t="s">
        <v>203</v>
      </c>
      <c r="I170" s="249"/>
    </row>
    <row r="171" spans="3:9" outlineLevel="2" x14ac:dyDescent="0.3">
      <c r="C171" s="70">
        <f t="shared" si="1"/>
        <v>6</v>
      </c>
      <c r="D171" s="70">
        <v>156</v>
      </c>
      <c r="E171" s="71" t="str">
        <v>libre</v>
      </c>
      <c r="F171" s="71" t="str">
        <v>libre</v>
      </c>
      <c r="G171" s="448" t="str">
        <v>libre</v>
      </c>
      <c r="H171" s="138" t="s">
        <v>203</v>
      </c>
      <c r="I171" s="249"/>
    </row>
    <row r="172" spans="3:9" outlineLevel="2" x14ac:dyDescent="0.3">
      <c r="C172" s="70">
        <f t="shared" si="1"/>
        <v>7</v>
      </c>
      <c r="D172" s="70">
        <v>157</v>
      </c>
      <c r="E172" s="71" t="str">
        <v>libre</v>
      </c>
      <c r="F172" s="71" t="str">
        <v>libre</v>
      </c>
      <c r="G172" s="448" t="str">
        <v>libre</v>
      </c>
      <c r="H172" s="138" t="s">
        <v>203</v>
      </c>
      <c r="I172" s="249"/>
    </row>
    <row r="173" spans="3:9" outlineLevel="2" x14ac:dyDescent="0.3">
      <c r="C173" s="70">
        <f t="shared" si="1"/>
        <v>8</v>
      </c>
      <c r="D173" s="70">
        <v>158</v>
      </c>
      <c r="E173" s="71" t="str">
        <v>libre</v>
      </c>
      <c r="F173" s="71" t="str">
        <v>libre</v>
      </c>
      <c r="G173" s="448" t="str">
        <v>libre</v>
      </c>
      <c r="H173" s="138" t="s">
        <v>203</v>
      </c>
      <c r="I173" s="249"/>
    </row>
    <row r="174" spans="3:9" outlineLevel="2" x14ac:dyDescent="0.3">
      <c r="C174" s="70">
        <f t="shared" si="1"/>
        <v>9</v>
      </c>
      <c r="D174" s="70">
        <v>159</v>
      </c>
      <c r="E174" s="71" t="str">
        <v>libre</v>
      </c>
      <c r="F174" s="71" t="str">
        <v>libre</v>
      </c>
      <c r="G174" s="448" t="str">
        <v>libre</v>
      </c>
      <c r="H174" s="138" t="s">
        <v>203</v>
      </c>
      <c r="I174" s="249"/>
    </row>
    <row r="175" spans="3:9" outlineLevel="2" x14ac:dyDescent="0.3">
      <c r="C175" s="70">
        <f t="shared" si="1"/>
        <v>10</v>
      </c>
      <c r="D175" s="70">
        <v>160</v>
      </c>
      <c r="E175" s="71" t="str">
        <v>libre</v>
      </c>
      <c r="F175" s="71" t="str">
        <v>libre</v>
      </c>
      <c r="G175" s="448" t="str">
        <v>libre</v>
      </c>
      <c r="H175" s="138" t="s">
        <v>203</v>
      </c>
      <c r="I175" s="249"/>
    </row>
    <row r="176" spans="3:9" outlineLevel="2" x14ac:dyDescent="0.3">
      <c r="C176" s="70">
        <f t="shared" si="1"/>
        <v>11</v>
      </c>
      <c r="D176" s="70">
        <v>161</v>
      </c>
      <c r="E176" s="71" t="str">
        <v>libre</v>
      </c>
      <c r="F176" s="71" t="str">
        <v>libre</v>
      </c>
      <c r="G176" s="448" t="str">
        <v>libre</v>
      </c>
      <c r="H176" s="138" t="s">
        <v>203</v>
      </c>
      <c r="I176" s="249"/>
    </row>
    <row r="177" spans="1:9" outlineLevel="2" x14ac:dyDescent="0.3">
      <c r="C177" s="70">
        <f t="shared" si="1"/>
        <v>12</v>
      </c>
      <c r="D177" s="70">
        <v>162</v>
      </c>
      <c r="E177" s="71" t="str">
        <v>libre</v>
      </c>
      <c r="F177" s="71" t="str">
        <v>libre</v>
      </c>
      <c r="G177" s="448" t="str">
        <v>libre</v>
      </c>
      <c r="H177" s="138" t="s">
        <v>203</v>
      </c>
      <c r="I177" s="249"/>
    </row>
    <row r="178" spans="1:9" outlineLevel="2" x14ac:dyDescent="0.3">
      <c r="A178" s="179"/>
      <c r="B178" s="179"/>
      <c r="C178" s="70">
        <f t="shared" si="1"/>
        <v>13</v>
      </c>
      <c r="D178" s="70">
        <v>163</v>
      </c>
      <c r="E178" s="71" t="str">
        <v>libre</v>
      </c>
      <c r="F178" s="71" t="str">
        <v>libre</v>
      </c>
      <c r="G178" s="448" t="str">
        <v>libre</v>
      </c>
      <c r="H178" s="138" t="s">
        <v>203</v>
      </c>
      <c r="I178" s="249"/>
    </row>
    <row r="179" spans="1:9" outlineLevel="2" x14ac:dyDescent="0.3">
      <c r="A179" s="179"/>
      <c r="B179" s="179"/>
      <c r="C179" s="70">
        <f t="shared" si="1"/>
        <v>14</v>
      </c>
      <c r="D179" s="70">
        <v>164</v>
      </c>
      <c r="E179" s="71" t="str">
        <v>libre</v>
      </c>
      <c r="F179" s="71" t="str">
        <v>libre</v>
      </c>
      <c r="G179" s="448" t="str">
        <v>libre</v>
      </c>
      <c r="H179" s="138" t="s">
        <v>203</v>
      </c>
      <c r="I179" s="249"/>
    </row>
    <row r="180" spans="1:9" outlineLevel="2" x14ac:dyDescent="0.3">
      <c r="A180" s="179"/>
      <c r="B180" s="179"/>
      <c r="C180" s="70">
        <f t="shared" si="1"/>
        <v>15</v>
      </c>
      <c r="D180" s="70">
        <v>165</v>
      </c>
      <c r="E180" s="71" t="str">
        <v>libre</v>
      </c>
      <c r="F180" s="71" t="str">
        <v>libre</v>
      </c>
      <c r="G180" s="448" t="str">
        <v>libre</v>
      </c>
      <c r="H180" s="138" t="s">
        <v>203</v>
      </c>
      <c r="I180" s="249"/>
    </row>
    <row r="181" spans="1:9" outlineLevel="2" x14ac:dyDescent="0.3">
      <c r="A181" s="179"/>
      <c r="B181" s="179"/>
      <c r="C181" s="70">
        <f t="shared" si="1"/>
        <v>16</v>
      </c>
      <c r="D181" s="70">
        <v>166</v>
      </c>
      <c r="E181" s="71" t="str">
        <v>libre</v>
      </c>
      <c r="F181" s="71" t="str">
        <v>libre</v>
      </c>
      <c r="G181" s="448" t="str">
        <v>libre</v>
      </c>
      <c r="H181" s="138" t="s">
        <v>203</v>
      </c>
      <c r="I181" s="249"/>
    </row>
    <row r="182" spans="1:9" outlineLevel="2" x14ac:dyDescent="0.3">
      <c r="C182" s="70">
        <f t="shared" si="1"/>
        <v>17</v>
      </c>
      <c r="D182" s="70">
        <v>167</v>
      </c>
      <c r="E182" s="71" t="str">
        <v>libre</v>
      </c>
      <c r="F182" s="71" t="str">
        <v>libre</v>
      </c>
      <c r="G182" s="448" t="str">
        <v>libre</v>
      </c>
      <c r="H182" s="138" t="s">
        <v>203</v>
      </c>
      <c r="I182" s="249"/>
    </row>
    <row r="183" spans="1:9" outlineLevel="2" x14ac:dyDescent="0.3">
      <c r="C183" s="70">
        <f t="shared" si="1"/>
        <v>18</v>
      </c>
      <c r="D183" s="70">
        <v>168</v>
      </c>
      <c r="E183" s="71" t="str">
        <v>libre</v>
      </c>
      <c r="F183" s="71" t="str">
        <v>libre</v>
      </c>
      <c r="G183" s="448" t="str">
        <v>libre</v>
      </c>
      <c r="H183" s="138" t="s">
        <v>203</v>
      </c>
      <c r="I183" s="249"/>
    </row>
    <row r="184" spans="1:9" outlineLevel="2" x14ac:dyDescent="0.3">
      <c r="C184" s="70">
        <f t="shared" si="1"/>
        <v>19</v>
      </c>
      <c r="D184" s="70">
        <v>169</v>
      </c>
      <c r="E184" s="71" t="str">
        <v>libre</v>
      </c>
      <c r="F184" s="71" t="str">
        <v>libre</v>
      </c>
      <c r="G184" s="448" t="str">
        <v>libre</v>
      </c>
      <c r="H184" s="138" t="s">
        <v>203</v>
      </c>
      <c r="I184" s="249"/>
    </row>
    <row r="185" spans="1:9" outlineLevel="2" x14ac:dyDescent="0.3">
      <c r="C185" s="70">
        <f t="shared" si="1"/>
        <v>20</v>
      </c>
      <c r="D185" s="70">
        <v>170</v>
      </c>
      <c r="E185" s="71" t="str">
        <v>libre</v>
      </c>
      <c r="F185" s="71" t="str">
        <v>libre</v>
      </c>
      <c r="G185" s="448" t="str">
        <v>libre</v>
      </c>
      <c r="H185" s="138" t="s">
        <v>203</v>
      </c>
      <c r="I185" s="249"/>
    </row>
    <row r="186" spans="1:9" outlineLevel="2" x14ac:dyDescent="0.3">
      <c r="C186" s="70"/>
      <c r="D186" s="70">
        <v>171</v>
      </c>
      <c r="E186" s="448" t="str">
        <v>libre</v>
      </c>
      <c r="F186" s="448" t="str">
        <v>libre</v>
      </c>
      <c r="G186" s="448" t="str">
        <v>libre</v>
      </c>
      <c r="H186" s="138" t="s">
        <v>203</v>
      </c>
      <c r="I186" s="249"/>
    </row>
    <row r="187" spans="1:9" outlineLevel="2" x14ac:dyDescent="0.3">
      <c r="C187" s="70"/>
      <c r="D187" s="70">
        <v>172</v>
      </c>
      <c r="E187" s="448" t="str">
        <v>libre</v>
      </c>
      <c r="F187" s="448" t="str">
        <v>libre</v>
      </c>
      <c r="G187" s="448" t="str">
        <v>libre</v>
      </c>
      <c r="H187" s="138" t="s">
        <v>203</v>
      </c>
      <c r="I187" s="249"/>
    </row>
    <row r="188" spans="1:9" outlineLevel="2" x14ac:dyDescent="0.3">
      <c r="C188" s="70"/>
      <c r="D188" s="70">
        <v>173</v>
      </c>
      <c r="E188" s="448" t="str">
        <v>libre</v>
      </c>
      <c r="F188" s="448" t="str">
        <v>libre</v>
      </c>
      <c r="G188" s="448" t="str">
        <v>libre</v>
      </c>
      <c r="H188" s="138" t="s">
        <v>203</v>
      </c>
      <c r="I188" s="249"/>
    </row>
    <row r="189" spans="1:9" outlineLevel="2" x14ac:dyDescent="0.3">
      <c r="C189" s="70"/>
      <c r="D189" s="70">
        <v>174</v>
      </c>
      <c r="E189" s="448" t="str">
        <v>libre</v>
      </c>
      <c r="F189" s="448" t="str">
        <v>libre</v>
      </c>
      <c r="G189" s="448" t="str">
        <v>libre</v>
      </c>
      <c r="H189" s="138" t="s">
        <v>203</v>
      </c>
      <c r="I189" s="249"/>
    </row>
    <row r="190" spans="1:9" outlineLevel="2" x14ac:dyDescent="0.3">
      <c r="C190" s="70"/>
      <c r="D190" s="70">
        <v>175</v>
      </c>
      <c r="E190" s="448" t="str">
        <v>libre</v>
      </c>
      <c r="F190" s="448" t="str">
        <v>libre</v>
      </c>
      <c r="G190" s="448" t="str">
        <v>libre</v>
      </c>
      <c r="H190" s="138" t="s">
        <v>203</v>
      </c>
      <c r="I190" s="249"/>
    </row>
    <row r="191" spans="1:9" outlineLevel="2" x14ac:dyDescent="0.3">
      <c r="C191" s="70"/>
      <c r="D191" s="70">
        <v>176</v>
      </c>
      <c r="E191" s="448" t="str">
        <v>libre</v>
      </c>
      <c r="F191" s="448" t="str">
        <v>libre</v>
      </c>
      <c r="G191" s="448" t="str">
        <v>libre</v>
      </c>
      <c r="H191" s="138" t="s">
        <v>203</v>
      </c>
      <c r="I191" s="249"/>
    </row>
    <row r="192" spans="1:9" outlineLevel="2" x14ac:dyDescent="0.3">
      <c r="C192" s="70"/>
      <c r="D192" s="70">
        <v>177</v>
      </c>
      <c r="E192" s="448" t="str">
        <v>libre</v>
      </c>
      <c r="F192" s="448" t="str">
        <v>libre</v>
      </c>
      <c r="G192" s="448" t="str">
        <v>libre</v>
      </c>
      <c r="H192" s="138" t="s">
        <v>203</v>
      </c>
      <c r="I192" s="249"/>
    </row>
    <row r="193" spans="3:9" outlineLevel="2" x14ac:dyDescent="0.3">
      <c r="C193" s="70"/>
      <c r="D193" s="70">
        <v>178</v>
      </c>
      <c r="E193" s="448" t="str">
        <v>libre</v>
      </c>
      <c r="F193" s="448" t="str">
        <v>libre</v>
      </c>
      <c r="G193" s="448" t="str">
        <v>libre</v>
      </c>
      <c r="H193" s="138" t="s">
        <v>203</v>
      </c>
      <c r="I193" s="249"/>
    </row>
    <row r="194" spans="3:9" outlineLevel="2" x14ac:dyDescent="0.3">
      <c r="C194" s="70"/>
      <c r="D194" s="70">
        <v>179</v>
      </c>
      <c r="E194" s="448" t="str">
        <v>libre</v>
      </c>
      <c r="F194" s="448" t="str">
        <v>libre</v>
      </c>
      <c r="G194" s="448" t="str">
        <v>libre</v>
      </c>
      <c r="H194" s="138" t="s">
        <v>203</v>
      </c>
      <c r="I194" s="249"/>
    </row>
    <row r="195" spans="3:9" outlineLevel="2" x14ac:dyDescent="0.3">
      <c r="C195" s="70"/>
      <c r="D195" s="70">
        <v>180</v>
      </c>
      <c r="E195" s="448" t="str">
        <v>libre</v>
      </c>
      <c r="F195" s="448" t="str">
        <v>libre</v>
      </c>
      <c r="G195" s="448" t="str">
        <v>libre</v>
      </c>
      <c r="H195" s="138" t="s">
        <v>203</v>
      </c>
      <c r="I195" s="249"/>
    </row>
    <row r="196" spans="3:9" outlineLevel="2" x14ac:dyDescent="0.3">
      <c r="C196" s="70"/>
      <c r="D196" s="70">
        <v>181</v>
      </c>
      <c r="E196" s="448" t="str">
        <v>libre</v>
      </c>
      <c r="F196" s="448" t="str">
        <v>libre</v>
      </c>
      <c r="G196" s="448" t="str">
        <v>libre</v>
      </c>
      <c r="H196" s="138" t="s">
        <v>203</v>
      </c>
      <c r="I196" s="249"/>
    </row>
    <row r="197" spans="3:9" outlineLevel="2" x14ac:dyDescent="0.3">
      <c r="C197" s="70"/>
      <c r="D197" s="70">
        <v>182</v>
      </c>
      <c r="E197" s="448" t="str">
        <v>libre</v>
      </c>
      <c r="F197" s="448" t="str">
        <v>libre</v>
      </c>
      <c r="G197" s="448" t="str">
        <v>libre</v>
      </c>
      <c r="H197" s="138" t="s">
        <v>203</v>
      </c>
      <c r="I197" s="249"/>
    </row>
    <row r="198" spans="3:9" outlineLevel="2" x14ac:dyDescent="0.3">
      <c r="C198" s="70"/>
      <c r="D198" s="70">
        <v>183</v>
      </c>
      <c r="E198" s="448" t="str">
        <v>libre</v>
      </c>
      <c r="F198" s="448" t="str">
        <v>libre</v>
      </c>
      <c r="G198" s="448" t="str">
        <v>libre</v>
      </c>
      <c r="H198" s="138" t="s">
        <v>203</v>
      </c>
      <c r="I198" s="249"/>
    </row>
    <row r="199" spans="3:9" outlineLevel="2" x14ac:dyDescent="0.3">
      <c r="C199" s="70"/>
      <c r="D199" s="70">
        <v>184</v>
      </c>
      <c r="E199" s="448" t="str">
        <v>libre</v>
      </c>
      <c r="F199" s="448" t="str">
        <v>libre</v>
      </c>
      <c r="G199" s="448" t="str">
        <v>libre</v>
      </c>
      <c r="H199" s="138" t="s">
        <v>203</v>
      </c>
      <c r="I199" s="249"/>
    </row>
    <row r="200" spans="3:9" outlineLevel="2" x14ac:dyDescent="0.3">
      <c r="C200" s="70"/>
      <c r="D200" s="70">
        <v>185</v>
      </c>
      <c r="E200" s="448" t="str">
        <v>libre</v>
      </c>
      <c r="F200" s="448" t="str">
        <v>libre</v>
      </c>
      <c r="G200" s="448" t="str">
        <v>libre</v>
      </c>
      <c r="H200" s="138" t="s">
        <v>203</v>
      </c>
      <c r="I200" s="249"/>
    </row>
    <row r="201" spans="3:9" outlineLevel="2" x14ac:dyDescent="0.3">
      <c r="C201" s="70"/>
      <c r="D201" s="70">
        <v>186</v>
      </c>
      <c r="E201" s="448" t="str">
        <v>libre</v>
      </c>
      <c r="F201" s="448" t="str">
        <v>libre</v>
      </c>
      <c r="G201" s="448" t="str">
        <v>libre</v>
      </c>
      <c r="H201" s="138" t="s">
        <v>203</v>
      </c>
      <c r="I201" s="249"/>
    </row>
    <row r="202" spans="3:9" outlineLevel="2" x14ac:dyDescent="0.3">
      <c r="C202" s="70"/>
      <c r="D202" s="70">
        <v>187</v>
      </c>
      <c r="E202" s="448" t="str">
        <v>libre</v>
      </c>
      <c r="F202" s="448" t="str">
        <v>libre</v>
      </c>
      <c r="G202" s="448" t="str">
        <v>libre</v>
      </c>
      <c r="H202" s="138" t="s">
        <v>203</v>
      </c>
      <c r="I202" s="249"/>
    </row>
    <row r="203" spans="3:9" outlineLevel="2" x14ac:dyDescent="0.3">
      <c r="C203" s="70"/>
      <c r="D203" s="70">
        <v>188</v>
      </c>
      <c r="E203" s="448" t="str">
        <v>libre</v>
      </c>
      <c r="F203" s="448" t="str">
        <v>libre</v>
      </c>
      <c r="G203" s="448" t="str">
        <v>libre</v>
      </c>
      <c r="H203" s="138" t="s">
        <v>203</v>
      </c>
      <c r="I203" s="249"/>
    </row>
    <row r="204" spans="3:9" outlineLevel="2" x14ac:dyDescent="0.3">
      <c r="C204" s="70"/>
      <c r="D204" s="70">
        <v>189</v>
      </c>
      <c r="E204" s="448" t="str">
        <v>libre</v>
      </c>
      <c r="F204" s="448" t="str">
        <v>libre</v>
      </c>
      <c r="G204" s="448" t="str">
        <v>libre</v>
      </c>
      <c r="H204" s="138" t="s">
        <v>203</v>
      </c>
      <c r="I204" s="249"/>
    </row>
    <row r="205" spans="3:9" outlineLevel="2" x14ac:dyDescent="0.3">
      <c r="C205" s="70"/>
      <c r="D205" s="70">
        <v>190</v>
      </c>
      <c r="E205" s="448" t="str">
        <v>libre</v>
      </c>
      <c r="F205" s="448" t="str">
        <v>libre</v>
      </c>
      <c r="G205" s="448" t="str">
        <v>libre</v>
      </c>
      <c r="H205" s="138" t="s">
        <v>203</v>
      </c>
      <c r="I205" s="249"/>
    </row>
    <row r="206" spans="3:9" outlineLevel="2" x14ac:dyDescent="0.3">
      <c r="C206" s="70"/>
      <c r="D206" s="70">
        <v>191</v>
      </c>
      <c r="E206" s="448" t="str">
        <v>libre</v>
      </c>
      <c r="F206" s="448" t="str">
        <v>libre</v>
      </c>
      <c r="G206" s="448" t="str">
        <v>libre</v>
      </c>
      <c r="H206" s="138" t="s">
        <v>203</v>
      </c>
      <c r="I206" s="249"/>
    </row>
    <row r="207" spans="3:9" outlineLevel="2" x14ac:dyDescent="0.3">
      <c r="C207" s="70"/>
      <c r="D207" s="70">
        <v>192</v>
      </c>
      <c r="E207" s="448" t="str">
        <v>libre</v>
      </c>
      <c r="F207" s="448" t="str">
        <v>libre</v>
      </c>
      <c r="G207" s="448" t="str">
        <v>libre</v>
      </c>
      <c r="H207" s="138" t="s">
        <v>203</v>
      </c>
      <c r="I207" s="249"/>
    </row>
    <row r="208" spans="3:9" outlineLevel="2" x14ac:dyDescent="0.3">
      <c r="C208" s="70"/>
      <c r="D208" s="70">
        <v>193</v>
      </c>
      <c r="E208" s="448" t="str">
        <v>libre</v>
      </c>
      <c r="F208" s="448" t="str">
        <v>libre</v>
      </c>
      <c r="G208" s="448" t="str">
        <v>libre</v>
      </c>
      <c r="H208" s="138" t="s">
        <v>203</v>
      </c>
      <c r="I208" s="249"/>
    </row>
    <row r="209" spans="3:9" outlineLevel="2" x14ac:dyDescent="0.3">
      <c r="C209" s="70"/>
      <c r="D209" s="70">
        <v>194</v>
      </c>
      <c r="E209" s="448" t="str">
        <v>libre</v>
      </c>
      <c r="F209" s="448" t="str">
        <v>libre</v>
      </c>
      <c r="G209" s="448" t="str">
        <v>libre</v>
      </c>
      <c r="H209" s="138" t="s">
        <v>203</v>
      </c>
      <c r="I209" s="249"/>
    </row>
    <row r="210" spans="3:9" outlineLevel="2" x14ac:dyDescent="0.3">
      <c r="C210" s="70"/>
      <c r="D210" s="70">
        <v>195</v>
      </c>
      <c r="E210" s="448" t="str">
        <v>libre</v>
      </c>
      <c r="F210" s="448" t="str">
        <v>libre</v>
      </c>
      <c r="G210" s="448" t="str">
        <v>libre</v>
      </c>
      <c r="H210" s="138" t="s">
        <v>203</v>
      </c>
      <c r="I210" s="249"/>
    </row>
    <row r="211" spans="3:9" outlineLevel="2" x14ac:dyDescent="0.3">
      <c r="C211" s="70"/>
      <c r="D211" s="70">
        <v>196</v>
      </c>
      <c r="E211" s="448" t="str">
        <v>libre</v>
      </c>
      <c r="F211" s="448" t="str">
        <v>libre</v>
      </c>
      <c r="G211" s="448" t="str">
        <v>libre</v>
      </c>
      <c r="H211" s="138" t="s">
        <v>203</v>
      </c>
      <c r="I211" s="249"/>
    </row>
    <row r="212" spans="3:9" outlineLevel="2" x14ac:dyDescent="0.3">
      <c r="C212" s="70"/>
      <c r="D212" s="70">
        <v>197</v>
      </c>
      <c r="E212" s="448" t="str">
        <v>libre</v>
      </c>
      <c r="F212" s="448" t="str">
        <v>libre</v>
      </c>
      <c r="G212" s="448" t="str">
        <v>libre</v>
      </c>
      <c r="H212" s="138" t="s">
        <v>203</v>
      </c>
      <c r="I212" s="249"/>
    </row>
    <row r="213" spans="3:9" outlineLevel="1" x14ac:dyDescent="0.3">
      <c r="C213" s="70"/>
      <c r="D213" s="70">
        <v>198</v>
      </c>
      <c r="E213" s="448" t="str">
        <v>libre</v>
      </c>
      <c r="F213" s="448" t="str">
        <v>libre</v>
      </c>
      <c r="G213" s="448" t="str">
        <v>libre</v>
      </c>
      <c r="H213" s="138" t="s">
        <v>203</v>
      </c>
      <c r="I213" s="249"/>
    </row>
    <row r="214" spans="3:9" outlineLevel="1" x14ac:dyDescent="0.3">
      <c r="C214" s="70"/>
      <c r="D214" s="70">
        <v>199</v>
      </c>
      <c r="E214" s="448" t="str">
        <v>libre</v>
      </c>
      <c r="F214" s="448" t="str">
        <v>libre</v>
      </c>
      <c r="G214" s="448" t="str">
        <v>libre</v>
      </c>
      <c r="H214" s="138" t="s">
        <v>203</v>
      </c>
      <c r="I214" s="249"/>
    </row>
    <row r="215" spans="3:9" outlineLevel="1" x14ac:dyDescent="0.3">
      <c r="C215" s="70">
        <v>1</v>
      </c>
      <c r="D215" s="70">
        <v>200</v>
      </c>
      <c r="E215" s="71" t="str">
        <v>Gasto Técnico</v>
      </c>
      <c r="F215" s="71" t="str">
        <v>Sitios</v>
      </c>
      <c r="G215" s="71" t="str">
        <v>Alquiler Sitios</v>
      </c>
      <c r="H215" s="138" t="s">
        <v>203</v>
      </c>
      <c r="I215" s="243">
        <f>Series.Opex!G9</f>
        <v>18165304.268846504</v>
      </c>
    </row>
    <row r="216" spans="3:9" outlineLevel="1" x14ac:dyDescent="0.3">
      <c r="C216" s="70">
        <v>2</v>
      </c>
      <c r="D216" s="70">
        <v>201</v>
      </c>
      <c r="E216" s="71" t="str">
        <v>Gasto Técnico</v>
      </c>
      <c r="F216" s="71" t="str">
        <v>Sitios</v>
      </c>
      <c r="G216" s="71" t="str">
        <v>Energía Eléctrica Sitios</v>
      </c>
      <c r="H216" s="138" t="s">
        <v>203</v>
      </c>
      <c r="I216" s="243">
        <f>Series.Opex!G10</f>
        <v>18165304.268846504</v>
      </c>
    </row>
    <row r="217" spans="3:9" outlineLevel="2" x14ac:dyDescent="0.3">
      <c r="C217" s="70">
        <v>3</v>
      </c>
      <c r="D217" s="70">
        <v>202</v>
      </c>
      <c r="E217" s="71" t="str">
        <v>Gasto Técnico</v>
      </c>
      <c r="F217" s="71" t="str">
        <v>Sitios</v>
      </c>
      <c r="G217" s="71" t="str">
        <v>Mantenimiento de Sitios</v>
      </c>
      <c r="H217" s="138" t="s">
        <v>203</v>
      </c>
      <c r="I217" s="243">
        <f>Series.Opex!G11</f>
        <v>18165304.268846504</v>
      </c>
    </row>
    <row r="218" spans="3:9" outlineLevel="2" x14ac:dyDescent="0.3">
      <c r="C218" s="70">
        <v>4</v>
      </c>
      <c r="D218" s="70">
        <v>203</v>
      </c>
      <c r="E218" s="71" t="str">
        <v>Gasto Técnico</v>
      </c>
      <c r="F218" s="71" t="str">
        <v>Sitios</v>
      </c>
      <c r="G218" s="71" t="str">
        <v>Vigilancia</v>
      </c>
      <c r="H218" s="138" t="s">
        <v>203</v>
      </c>
      <c r="I218" s="243">
        <f>Series.Opex!G12</f>
        <v>18165304.268846504</v>
      </c>
    </row>
    <row r="219" spans="3:9" outlineLevel="2" x14ac:dyDescent="0.3">
      <c r="C219" s="70">
        <v>5</v>
      </c>
      <c r="D219" s="70">
        <v>204</v>
      </c>
      <c r="E219" s="71" t="str">
        <v>Gasto Técnico</v>
      </c>
      <c r="F219" s="71" t="str">
        <v>Sitios</v>
      </c>
      <c r="G219" s="71" t="str">
        <v>Combustible</v>
      </c>
      <c r="H219" s="138" t="s">
        <v>203</v>
      </c>
      <c r="I219" s="243">
        <f>Series.Opex!G13</f>
        <v>18165304.268846504</v>
      </c>
    </row>
    <row r="220" spans="3:9" outlineLevel="2" x14ac:dyDescent="0.3">
      <c r="C220" s="70">
        <v>6</v>
      </c>
      <c r="D220" s="70">
        <v>205</v>
      </c>
      <c r="E220" s="71" t="str">
        <v>Gasto Técnico</v>
      </c>
      <c r="F220" s="71" t="str">
        <v>Sitios</v>
      </c>
      <c r="G220" s="71" t="str">
        <v>Contratos</v>
      </c>
      <c r="H220" s="138" t="s">
        <v>203</v>
      </c>
      <c r="I220" s="243">
        <f>Series.Opex!G14</f>
        <v>18165304.268846504</v>
      </c>
    </row>
    <row r="221" spans="3:9" outlineLevel="2" x14ac:dyDescent="0.3">
      <c r="C221" s="70">
        <v>7</v>
      </c>
      <c r="D221" s="70">
        <v>206</v>
      </c>
      <c r="E221" s="71" t="str">
        <v>Gasto Técnico</v>
      </c>
      <c r="F221" s="71" t="str">
        <v>Sitios</v>
      </c>
      <c r="G221" s="71" t="str">
        <v>Transmisión</v>
      </c>
      <c r="H221" s="138" t="s">
        <v>203</v>
      </c>
      <c r="I221" s="243">
        <f>Series.Opex!G15</f>
        <v>0</v>
      </c>
    </row>
    <row r="222" spans="3:9" outlineLevel="2" x14ac:dyDescent="0.3">
      <c r="C222" s="70">
        <v>8</v>
      </c>
      <c r="D222" s="70">
        <v>207</v>
      </c>
      <c r="E222" s="71" t="str">
        <v>Gasto Técnico</v>
      </c>
      <c r="F222" s="71" t="str">
        <v>Sitios</v>
      </c>
      <c r="G222" s="71" t="str">
        <v>Otros gastos, sanciones, municipios</v>
      </c>
      <c r="H222" s="138" t="s">
        <v>203</v>
      </c>
      <c r="I222" s="243">
        <f>Series.Opex!G16</f>
        <v>18165304.268846504</v>
      </c>
    </row>
    <row r="223" spans="3:9" outlineLevel="2" x14ac:dyDescent="0.3">
      <c r="C223" s="70">
        <v>9</v>
      </c>
      <c r="D223" s="70">
        <v>208</v>
      </c>
      <c r="E223" s="71" t="str">
        <v>Gasto Técnico</v>
      </c>
      <c r="F223" s="71" t="str">
        <v>Sitios</v>
      </c>
      <c r="G223" s="71" t="str">
        <v>O&amp;M Sitios y Core</v>
      </c>
      <c r="H223" s="138" t="s">
        <v>203</v>
      </c>
      <c r="I223" s="243">
        <f>Series.Opex!G17</f>
        <v>18165304.268846504</v>
      </c>
    </row>
    <row r="224" spans="3:9" outlineLevel="2" x14ac:dyDescent="0.3">
      <c r="C224" s="70">
        <v>10</v>
      </c>
      <c r="D224" s="70">
        <v>209</v>
      </c>
      <c r="E224" s="71" t="str">
        <v>Gasto Técnico</v>
      </c>
      <c r="F224" s="71" t="str">
        <v>Core</v>
      </c>
      <c r="G224" s="71" t="str">
        <v>O&amp;M Plataforma de TI</v>
      </c>
      <c r="H224" s="138" t="s">
        <v>203</v>
      </c>
      <c r="I224" s="243">
        <f>Series.Opex!G18</f>
        <v>18165304.268846504</v>
      </c>
    </row>
    <row r="225" spans="3:9" outlineLevel="2" x14ac:dyDescent="0.3">
      <c r="C225" s="70">
        <v>11</v>
      </c>
      <c r="D225" s="70">
        <v>210</v>
      </c>
      <c r="E225" s="71" t="str">
        <v>Gasto Técnico</v>
      </c>
      <c r="F225" s="71" t="str">
        <v>Core</v>
      </c>
      <c r="G225" s="71" t="str">
        <v>Otros gastos TI</v>
      </c>
      <c r="H225" s="138" t="s">
        <v>203</v>
      </c>
      <c r="I225" s="243">
        <f>Series.Opex!G19</f>
        <v>18165304.268846504</v>
      </c>
    </row>
    <row r="226" spans="3:9" outlineLevel="2" x14ac:dyDescent="0.3">
      <c r="C226" s="70">
        <v>12</v>
      </c>
      <c r="D226" s="70">
        <v>211</v>
      </c>
      <c r="E226" s="71" t="str">
        <v>Gasto Técnico</v>
      </c>
      <c r="F226" s="71" t="str">
        <v>Sitios</v>
      </c>
      <c r="G226" s="71" t="str">
        <v>Servicios Externos</v>
      </c>
      <c r="H226" s="138" t="s">
        <v>203</v>
      </c>
      <c r="I226" s="243">
        <f>Series.Opex!G20</f>
        <v>18165304.268846504</v>
      </c>
    </row>
    <row r="227" spans="3:9" outlineLevel="2" x14ac:dyDescent="0.3">
      <c r="C227" s="70">
        <v>13</v>
      </c>
      <c r="D227" s="70">
        <v>212</v>
      </c>
      <c r="E227" s="71" t="str">
        <v>Gasto Técnico</v>
      </c>
      <c r="F227" s="71" t="str">
        <v>Espectro</v>
      </c>
      <c r="G227" s="71" t="str">
        <v>Canon por Uso de Espectro Radioléctrico</v>
      </c>
      <c r="H227" s="138" t="s">
        <v>203</v>
      </c>
      <c r="I227" s="243">
        <f>Series.Opex!G21</f>
        <v>18165304.268846504</v>
      </c>
    </row>
    <row r="228" spans="3:9" outlineLevel="2" x14ac:dyDescent="0.3">
      <c r="C228" s="70">
        <v>14</v>
      </c>
      <c r="D228" s="70">
        <v>213</v>
      </c>
      <c r="E228" s="71" t="str">
        <v>Gasto Técnico</v>
      </c>
      <c r="F228" s="71" t="str">
        <v>Aportes</v>
      </c>
      <c r="G228" s="71" t="str">
        <v>Aportes MTC</v>
      </c>
      <c r="H228" s="138" t="s">
        <v>203</v>
      </c>
      <c r="I228" s="243">
        <f>Series.Opex!G22</f>
        <v>18165304.268846504</v>
      </c>
    </row>
    <row r="229" spans="3:9" outlineLevel="2" x14ac:dyDescent="0.3">
      <c r="C229" s="70">
        <v>15</v>
      </c>
      <c r="D229" s="70">
        <v>214</v>
      </c>
      <c r="E229" s="71" t="str">
        <v>Gasto Técnico</v>
      </c>
      <c r="F229" s="71" t="str">
        <v>Aportes</v>
      </c>
      <c r="G229" s="71" t="str">
        <v>Aportes Osiptel</v>
      </c>
      <c r="H229" s="138" t="s">
        <v>203</v>
      </c>
      <c r="I229" s="243">
        <f>Series.Opex!G23</f>
        <v>18165304.268846504</v>
      </c>
    </row>
    <row r="230" spans="3:9" outlineLevel="2" x14ac:dyDescent="0.3">
      <c r="C230" s="70">
        <v>16</v>
      </c>
      <c r="D230" s="70">
        <v>215</v>
      </c>
      <c r="E230" s="71" t="str">
        <v>Gasto Técnico</v>
      </c>
      <c r="F230" s="71" t="str">
        <v>Aportes</v>
      </c>
      <c r="G230" s="71" t="str">
        <v>Aportes Fitel</v>
      </c>
      <c r="H230" s="138" t="s">
        <v>203</v>
      </c>
      <c r="I230" s="243">
        <f>Series.Opex!G24</f>
        <v>18165304.268846504</v>
      </c>
    </row>
    <row r="231" spans="3:9" outlineLevel="2" x14ac:dyDescent="0.3">
      <c r="C231" s="70">
        <v>17</v>
      </c>
      <c r="D231" s="70">
        <v>216</v>
      </c>
      <c r="E231" s="71" t="str">
        <v>Gasto Técnico</v>
      </c>
      <c r="F231" s="71" t="str">
        <v>libre</v>
      </c>
      <c r="G231" s="71" t="str">
        <v>libre</v>
      </c>
      <c r="H231" s="138" t="s">
        <v>203</v>
      </c>
      <c r="I231" s="243">
        <f>Series.Opex!G25</f>
        <v>0</v>
      </c>
    </row>
    <row r="232" spans="3:9" outlineLevel="2" x14ac:dyDescent="0.3">
      <c r="C232" s="70">
        <v>18</v>
      </c>
      <c r="D232" s="70">
        <v>217</v>
      </c>
      <c r="E232" s="71" t="str">
        <v>Gasto Técnico</v>
      </c>
      <c r="F232" s="71" t="str">
        <v>libre</v>
      </c>
      <c r="G232" s="71" t="str">
        <v>libre</v>
      </c>
      <c r="H232" s="138" t="s">
        <v>203</v>
      </c>
      <c r="I232" s="243">
        <f>Series.Opex!G26</f>
        <v>0</v>
      </c>
    </row>
    <row r="233" spans="3:9" outlineLevel="2" x14ac:dyDescent="0.3">
      <c r="C233" s="70">
        <v>19</v>
      </c>
      <c r="D233" s="70">
        <v>218</v>
      </c>
      <c r="E233" s="71" t="str">
        <v>Gasto Técnico</v>
      </c>
      <c r="F233" s="71" t="str">
        <v>libre</v>
      </c>
      <c r="G233" s="71" t="str">
        <v>libre</v>
      </c>
      <c r="H233" s="138" t="s">
        <v>203</v>
      </c>
      <c r="I233" s="243">
        <f>Series.Opex!G27</f>
        <v>0</v>
      </c>
    </row>
    <row r="234" spans="3:9" outlineLevel="2" x14ac:dyDescent="0.3">
      <c r="C234" s="70">
        <v>20</v>
      </c>
      <c r="D234" s="70">
        <v>219</v>
      </c>
      <c r="E234" s="71" t="str">
        <v>Gasto Técnico</v>
      </c>
      <c r="F234" s="71" t="str">
        <v>libre</v>
      </c>
      <c r="G234" s="71" t="str">
        <v>libre</v>
      </c>
      <c r="H234" s="138" t="s">
        <v>203</v>
      </c>
      <c r="I234" s="243">
        <f>Series.Opex!G28</f>
        <v>0</v>
      </c>
    </row>
    <row r="235" spans="3:9" outlineLevel="2" x14ac:dyDescent="0.3">
      <c r="C235" s="70">
        <v>21</v>
      </c>
      <c r="D235" s="70">
        <v>220</v>
      </c>
      <c r="E235" s="71" t="str">
        <v>Gasto Técnico</v>
      </c>
      <c r="F235" s="71" t="str">
        <v>libre</v>
      </c>
      <c r="G235" s="448" t="str">
        <v>libre</v>
      </c>
      <c r="H235" s="138" t="s">
        <v>203</v>
      </c>
      <c r="I235" s="249"/>
    </row>
    <row r="236" spans="3:9" outlineLevel="2" x14ac:dyDescent="0.3">
      <c r="C236" s="70">
        <v>22</v>
      </c>
      <c r="D236" s="70">
        <v>221</v>
      </c>
      <c r="E236" s="71" t="str">
        <v>Gasto Técnico</v>
      </c>
      <c r="F236" s="71" t="str">
        <v>libre</v>
      </c>
      <c r="G236" s="448" t="str">
        <v>libre</v>
      </c>
      <c r="H236" s="138" t="s">
        <v>203</v>
      </c>
      <c r="I236" s="249"/>
    </row>
    <row r="237" spans="3:9" outlineLevel="2" x14ac:dyDescent="0.3">
      <c r="C237" s="70">
        <v>23</v>
      </c>
      <c r="D237" s="70">
        <v>222</v>
      </c>
      <c r="E237" s="71" t="str">
        <v>Gasto Técnico</v>
      </c>
      <c r="F237" s="71" t="str">
        <v>libre</v>
      </c>
      <c r="G237" s="448" t="str">
        <v>libre</v>
      </c>
      <c r="H237" s="138" t="s">
        <v>203</v>
      </c>
      <c r="I237" s="249"/>
    </row>
    <row r="238" spans="3:9" outlineLevel="2" x14ac:dyDescent="0.3">
      <c r="C238" s="70">
        <v>24</v>
      </c>
      <c r="D238" s="70">
        <v>223</v>
      </c>
      <c r="E238" s="71" t="str">
        <v>Gasto Técnico</v>
      </c>
      <c r="F238" s="71" t="str">
        <v>libre</v>
      </c>
      <c r="G238" s="448" t="str">
        <v>libre</v>
      </c>
      <c r="H238" s="138" t="s">
        <v>203</v>
      </c>
      <c r="I238" s="249"/>
    </row>
    <row r="239" spans="3:9" outlineLevel="2" x14ac:dyDescent="0.3">
      <c r="C239" s="70">
        <v>25</v>
      </c>
      <c r="D239" s="70">
        <v>224</v>
      </c>
      <c r="E239" s="71" t="str">
        <v>Gasto Técnico</v>
      </c>
      <c r="F239" s="71" t="str">
        <v>libre</v>
      </c>
      <c r="G239" s="448" t="str">
        <v>libre</v>
      </c>
      <c r="H239" s="138" t="s">
        <v>203</v>
      </c>
      <c r="I239" s="249"/>
    </row>
    <row r="240" spans="3:9" outlineLevel="2" x14ac:dyDescent="0.3">
      <c r="C240" s="70">
        <v>26</v>
      </c>
      <c r="D240" s="70">
        <v>225</v>
      </c>
      <c r="E240" s="71" t="str">
        <v>Gasto Técnico</v>
      </c>
      <c r="F240" s="71" t="str">
        <v>libre</v>
      </c>
      <c r="G240" s="448" t="str">
        <v>libre</v>
      </c>
      <c r="H240" s="138" t="s">
        <v>203</v>
      </c>
      <c r="I240" s="249"/>
    </row>
    <row r="241" spans="3:9" outlineLevel="2" x14ac:dyDescent="0.3">
      <c r="C241" s="70">
        <v>27</v>
      </c>
      <c r="D241" s="70">
        <v>226</v>
      </c>
      <c r="E241" s="71" t="str">
        <v>Gasto Técnico</v>
      </c>
      <c r="F241" s="71" t="str">
        <v>libre</v>
      </c>
      <c r="G241" s="448" t="str">
        <v>libre</v>
      </c>
      <c r="H241" s="138" t="s">
        <v>203</v>
      </c>
      <c r="I241" s="249"/>
    </row>
    <row r="242" spans="3:9" outlineLevel="2" x14ac:dyDescent="0.3">
      <c r="C242" s="70">
        <v>28</v>
      </c>
      <c r="D242" s="70">
        <v>227</v>
      </c>
      <c r="E242" s="71" t="str">
        <v>Gasto Técnico</v>
      </c>
      <c r="F242" s="71" t="str">
        <v>libre</v>
      </c>
      <c r="G242" s="448" t="str">
        <v>libre</v>
      </c>
      <c r="H242" s="138" t="s">
        <v>203</v>
      </c>
      <c r="I242" s="249"/>
    </row>
    <row r="243" spans="3:9" outlineLevel="2" x14ac:dyDescent="0.3">
      <c r="C243" s="70">
        <v>29</v>
      </c>
      <c r="D243" s="70">
        <v>228</v>
      </c>
      <c r="E243" s="71" t="str">
        <v>Gasto Técnico</v>
      </c>
      <c r="F243" s="71" t="str">
        <v>libre</v>
      </c>
      <c r="G243" s="448" t="str">
        <v>libre</v>
      </c>
      <c r="H243" s="138" t="s">
        <v>203</v>
      </c>
      <c r="I243" s="249"/>
    </row>
    <row r="244" spans="3:9" outlineLevel="2" x14ac:dyDescent="0.3">
      <c r="C244" s="70">
        <v>30</v>
      </c>
      <c r="D244" s="70">
        <v>229</v>
      </c>
      <c r="E244" s="71" t="str">
        <v>Gasto Técnico</v>
      </c>
      <c r="F244" s="71" t="str">
        <v>libre</v>
      </c>
      <c r="G244" s="448" t="str">
        <v>libre</v>
      </c>
      <c r="H244" s="138" t="s">
        <v>203</v>
      </c>
      <c r="I244" s="249"/>
    </row>
    <row r="245" spans="3:9" outlineLevel="2" x14ac:dyDescent="0.3">
      <c r="C245" s="70">
        <v>31</v>
      </c>
      <c r="D245" s="70">
        <v>230</v>
      </c>
      <c r="E245" s="71" t="str">
        <v>Gasto Técnico</v>
      </c>
      <c r="F245" s="71" t="str">
        <v>libre</v>
      </c>
      <c r="G245" s="448" t="str">
        <v>libre</v>
      </c>
      <c r="H245" s="138" t="s">
        <v>203</v>
      </c>
      <c r="I245" s="249"/>
    </row>
    <row r="246" spans="3:9" outlineLevel="2" x14ac:dyDescent="0.3">
      <c r="C246" s="70">
        <v>32</v>
      </c>
      <c r="D246" s="70">
        <v>231</v>
      </c>
      <c r="E246" s="71" t="str">
        <v>Gasto Técnico</v>
      </c>
      <c r="F246" s="71" t="str">
        <v>libre</v>
      </c>
      <c r="G246" s="448" t="str">
        <v>libre</v>
      </c>
      <c r="H246" s="138" t="s">
        <v>203</v>
      </c>
      <c r="I246" s="249"/>
    </row>
    <row r="247" spans="3:9" outlineLevel="2" x14ac:dyDescent="0.3">
      <c r="C247" s="70">
        <v>33</v>
      </c>
      <c r="D247" s="70">
        <v>232</v>
      </c>
      <c r="E247" s="71" t="str">
        <v>Gasto Técnico</v>
      </c>
      <c r="F247" s="71" t="str">
        <v>libre</v>
      </c>
      <c r="G247" s="448" t="str">
        <v>libre</v>
      </c>
      <c r="H247" s="138" t="s">
        <v>203</v>
      </c>
      <c r="I247" s="249"/>
    </row>
    <row r="248" spans="3:9" outlineLevel="2" x14ac:dyDescent="0.3">
      <c r="C248" s="70">
        <v>34</v>
      </c>
      <c r="D248" s="70">
        <v>233</v>
      </c>
      <c r="E248" s="71" t="str">
        <v>Gasto Técnico</v>
      </c>
      <c r="F248" s="71" t="str">
        <v>libre</v>
      </c>
      <c r="G248" s="448" t="str">
        <v>libre</v>
      </c>
      <c r="H248" s="138" t="s">
        <v>203</v>
      </c>
      <c r="I248" s="249"/>
    </row>
    <row r="249" spans="3:9" outlineLevel="2" x14ac:dyDescent="0.3">
      <c r="C249" s="70">
        <v>35</v>
      </c>
      <c r="D249" s="70">
        <v>234</v>
      </c>
      <c r="E249" s="71" t="str">
        <v>Gasto Técnico</v>
      </c>
      <c r="F249" s="71" t="str">
        <v>libre</v>
      </c>
      <c r="G249" s="448" t="str">
        <v>libre</v>
      </c>
      <c r="H249" s="138" t="s">
        <v>203</v>
      </c>
      <c r="I249" s="249"/>
    </row>
    <row r="250" spans="3:9" outlineLevel="2" x14ac:dyDescent="0.3">
      <c r="C250" s="70">
        <v>36</v>
      </c>
      <c r="D250" s="70">
        <v>235</v>
      </c>
      <c r="E250" s="71" t="str">
        <v>Gasto Técnico</v>
      </c>
      <c r="F250" s="71" t="str">
        <v>libre</v>
      </c>
      <c r="G250" s="448" t="str">
        <v>libre</v>
      </c>
      <c r="H250" s="138" t="s">
        <v>203</v>
      </c>
      <c r="I250" s="249"/>
    </row>
    <row r="251" spans="3:9" outlineLevel="2" x14ac:dyDescent="0.3">
      <c r="C251" s="70">
        <v>37</v>
      </c>
      <c r="D251" s="70">
        <v>236</v>
      </c>
      <c r="E251" s="71" t="str">
        <v>Gasto Técnico</v>
      </c>
      <c r="F251" s="71" t="str">
        <v>libre</v>
      </c>
      <c r="G251" s="448" t="str">
        <v>libre</v>
      </c>
      <c r="H251" s="138" t="s">
        <v>203</v>
      </c>
      <c r="I251" s="249"/>
    </row>
    <row r="252" spans="3:9" outlineLevel="2" x14ac:dyDescent="0.3">
      <c r="C252" s="70">
        <v>38</v>
      </c>
      <c r="D252" s="70">
        <v>237</v>
      </c>
      <c r="E252" s="71" t="str">
        <v>Gasto Técnico</v>
      </c>
      <c r="F252" s="71" t="str">
        <v>libre</v>
      </c>
      <c r="G252" s="448" t="str">
        <v>libre</v>
      </c>
      <c r="H252" s="138" t="s">
        <v>203</v>
      </c>
      <c r="I252" s="249"/>
    </row>
    <row r="253" spans="3:9" outlineLevel="2" x14ac:dyDescent="0.3">
      <c r="C253" s="70">
        <v>39</v>
      </c>
      <c r="D253" s="70">
        <v>238</v>
      </c>
      <c r="E253" s="71" t="str">
        <v>Gasto Técnico</v>
      </c>
      <c r="F253" s="71" t="str">
        <v>libre</v>
      </c>
      <c r="G253" s="448" t="str">
        <v>libre</v>
      </c>
      <c r="H253" s="138" t="s">
        <v>203</v>
      </c>
      <c r="I253" s="249"/>
    </row>
    <row r="254" spans="3:9" outlineLevel="2" x14ac:dyDescent="0.3">
      <c r="C254" s="70">
        <v>40</v>
      </c>
      <c r="D254" s="70">
        <v>239</v>
      </c>
      <c r="E254" s="71" t="str">
        <v>Gasto Técnico</v>
      </c>
      <c r="F254" s="71" t="str">
        <v>libre</v>
      </c>
      <c r="G254" s="448" t="str">
        <v>libre</v>
      </c>
      <c r="H254" s="138" t="s">
        <v>203</v>
      </c>
      <c r="I254" s="249"/>
    </row>
    <row r="255" spans="3:9" outlineLevel="2" x14ac:dyDescent="0.3">
      <c r="C255" s="70">
        <v>41</v>
      </c>
      <c r="D255" s="70">
        <v>240</v>
      </c>
      <c r="E255" s="71" t="str">
        <v>Gasto Técnico</v>
      </c>
      <c r="F255" s="71" t="str">
        <v>libre</v>
      </c>
      <c r="G255" s="448" t="str">
        <v>libre</v>
      </c>
      <c r="H255" s="138" t="s">
        <v>203</v>
      </c>
      <c r="I255" s="249"/>
    </row>
    <row r="256" spans="3:9" outlineLevel="2" x14ac:dyDescent="0.3">
      <c r="C256" s="70">
        <v>42</v>
      </c>
      <c r="D256" s="70">
        <v>241</v>
      </c>
      <c r="E256" s="71" t="str">
        <v>Gasto Técnico</v>
      </c>
      <c r="F256" s="71" t="str">
        <v>libre</v>
      </c>
      <c r="G256" s="448" t="str">
        <v>libre</v>
      </c>
      <c r="H256" s="138" t="s">
        <v>203</v>
      </c>
      <c r="I256" s="249"/>
    </row>
    <row r="257" spans="3:9" outlineLevel="2" x14ac:dyDescent="0.3">
      <c r="C257" s="70">
        <v>43</v>
      </c>
      <c r="D257" s="70">
        <v>242</v>
      </c>
      <c r="E257" s="71" t="str">
        <v>Gasto Técnico</v>
      </c>
      <c r="F257" s="71" t="str">
        <v>libre</v>
      </c>
      <c r="G257" s="448" t="str">
        <v>libre</v>
      </c>
      <c r="H257" s="138" t="s">
        <v>203</v>
      </c>
      <c r="I257" s="249"/>
    </row>
    <row r="258" spans="3:9" outlineLevel="2" x14ac:dyDescent="0.3">
      <c r="C258" s="70">
        <v>44</v>
      </c>
      <c r="D258" s="70">
        <v>243</v>
      </c>
      <c r="E258" s="71" t="str">
        <v>Gasto Técnico</v>
      </c>
      <c r="F258" s="71" t="str">
        <v>libre</v>
      </c>
      <c r="G258" s="448" t="str">
        <v>libre</v>
      </c>
      <c r="H258" s="138" t="s">
        <v>203</v>
      </c>
      <c r="I258" s="249"/>
    </row>
    <row r="259" spans="3:9" outlineLevel="2" x14ac:dyDescent="0.3">
      <c r="C259" s="70">
        <v>45</v>
      </c>
      <c r="D259" s="70">
        <v>244</v>
      </c>
      <c r="E259" s="71" t="str">
        <v>Gasto Técnico</v>
      </c>
      <c r="F259" s="71" t="str">
        <v>libre</v>
      </c>
      <c r="G259" s="448" t="str">
        <v>libre</v>
      </c>
      <c r="H259" s="138" t="s">
        <v>203</v>
      </c>
      <c r="I259" s="249"/>
    </row>
    <row r="260" spans="3:9" outlineLevel="2" x14ac:dyDescent="0.3">
      <c r="C260" s="70">
        <v>46</v>
      </c>
      <c r="D260" s="70">
        <v>245</v>
      </c>
      <c r="E260" s="71" t="str">
        <v>Gasto Técnico</v>
      </c>
      <c r="F260" s="71" t="str">
        <v>libre</v>
      </c>
      <c r="G260" s="448" t="str">
        <v>libre</v>
      </c>
      <c r="H260" s="138" t="s">
        <v>203</v>
      </c>
      <c r="I260" s="249"/>
    </row>
    <row r="261" spans="3:9" outlineLevel="2" x14ac:dyDescent="0.3">
      <c r="C261" s="70">
        <v>47</v>
      </c>
      <c r="D261" s="70">
        <v>246</v>
      </c>
      <c r="E261" s="71" t="str">
        <v>Gasto Técnico</v>
      </c>
      <c r="F261" s="71" t="str">
        <v>libre</v>
      </c>
      <c r="G261" s="448" t="str">
        <v>libre</v>
      </c>
      <c r="H261" s="138" t="s">
        <v>203</v>
      </c>
      <c r="I261" s="249"/>
    </row>
    <row r="262" spans="3:9" outlineLevel="2" x14ac:dyDescent="0.3">
      <c r="C262" s="70">
        <v>48</v>
      </c>
      <c r="D262" s="70">
        <v>247</v>
      </c>
      <c r="E262" s="71" t="str">
        <v>Gasto Técnico</v>
      </c>
      <c r="F262" s="71" t="str">
        <v>libre</v>
      </c>
      <c r="G262" s="448" t="str">
        <v>libre</v>
      </c>
      <c r="H262" s="138" t="s">
        <v>203</v>
      </c>
      <c r="I262" s="249"/>
    </row>
    <row r="263" spans="3:9" outlineLevel="2" x14ac:dyDescent="0.3">
      <c r="C263" s="70">
        <v>49</v>
      </c>
      <c r="D263" s="70">
        <v>248</v>
      </c>
      <c r="E263" s="71" t="str">
        <v>Gasto Técnico</v>
      </c>
      <c r="F263" s="71" t="str">
        <v>libre</v>
      </c>
      <c r="G263" s="448" t="str">
        <v>libre</v>
      </c>
      <c r="H263" s="138" t="s">
        <v>203</v>
      </c>
      <c r="I263" s="249"/>
    </row>
    <row r="264" spans="3:9" outlineLevel="2" x14ac:dyDescent="0.3">
      <c r="C264" s="70">
        <v>50</v>
      </c>
      <c r="D264" s="70">
        <v>249</v>
      </c>
      <c r="E264" s="71" t="str">
        <v>Gasto Técnico</v>
      </c>
      <c r="F264" s="71" t="str">
        <v>libre</v>
      </c>
      <c r="G264" s="448" t="str">
        <v>libre</v>
      </c>
      <c r="H264" s="138" t="s">
        <v>203</v>
      </c>
      <c r="I264" s="249"/>
    </row>
    <row r="265" spans="3:9" outlineLevel="2" x14ac:dyDescent="0.3">
      <c r="C265" s="70">
        <v>51</v>
      </c>
      <c r="D265" s="70">
        <v>250</v>
      </c>
      <c r="E265" s="71" t="str">
        <v>Gasto Técnico</v>
      </c>
      <c r="F265" s="71" t="str">
        <v>libre</v>
      </c>
      <c r="G265" s="448" t="str">
        <v>libre</v>
      </c>
      <c r="H265" s="138" t="s">
        <v>203</v>
      </c>
      <c r="I265" s="249"/>
    </row>
    <row r="266" spans="3:9" outlineLevel="2" x14ac:dyDescent="0.3">
      <c r="C266" s="70">
        <v>52</v>
      </c>
      <c r="D266" s="70">
        <v>251</v>
      </c>
      <c r="E266" s="71" t="str">
        <v>Gasto Técnico</v>
      </c>
      <c r="F266" s="71" t="str">
        <v>libre</v>
      </c>
      <c r="G266" s="448" t="str">
        <v>libre</v>
      </c>
      <c r="H266" s="138" t="s">
        <v>203</v>
      </c>
      <c r="I266" s="249"/>
    </row>
    <row r="267" spans="3:9" outlineLevel="2" x14ac:dyDescent="0.3">
      <c r="C267" s="70">
        <v>53</v>
      </c>
      <c r="D267" s="70">
        <v>252</v>
      </c>
      <c r="E267" s="71" t="str">
        <v>Gasto Técnico</v>
      </c>
      <c r="F267" s="71" t="str">
        <v>libre</v>
      </c>
      <c r="G267" s="448" t="str">
        <v>libre</v>
      </c>
      <c r="H267" s="138" t="s">
        <v>203</v>
      </c>
      <c r="I267" s="249"/>
    </row>
    <row r="268" spans="3:9" outlineLevel="2" x14ac:dyDescent="0.3">
      <c r="C268" s="70">
        <v>54</v>
      </c>
      <c r="D268" s="70">
        <v>253</v>
      </c>
      <c r="E268" s="71" t="str">
        <v>Gasto Técnico</v>
      </c>
      <c r="F268" s="71" t="str">
        <v>libre</v>
      </c>
      <c r="G268" s="448" t="str">
        <v>libre</v>
      </c>
      <c r="H268" s="138" t="s">
        <v>203</v>
      </c>
      <c r="I268" s="249"/>
    </row>
    <row r="269" spans="3:9" outlineLevel="2" x14ac:dyDescent="0.3">
      <c r="C269" s="70">
        <v>55</v>
      </c>
      <c r="D269" s="70">
        <v>254</v>
      </c>
      <c r="E269" s="71" t="str">
        <v>Gasto Técnico</v>
      </c>
      <c r="F269" s="71" t="str">
        <v>libre</v>
      </c>
      <c r="G269" s="448" t="str">
        <v>libre</v>
      </c>
      <c r="H269" s="138" t="s">
        <v>203</v>
      </c>
      <c r="I269" s="249"/>
    </row>
    <row r="270" spans="3:9" outlineLevel="2" x14ac:dyDescent="0.3">
      <c r="C270" s="70">
        <v>56</v>
      </c>
      <c r="D270" s="70">
        <v>255</v>
      </c>
      <c r="E270" s="71" t="str">
        <v>Gasto Técnico</v>
      </c>
      <c r="F270" s="71" t="str">
        <v>libre</v>
      </c>
      <c r="G270" s="448" t="str">
        <v>libre</v>
      </c>
      <c r="H270" s="138" t="s">
        <v>203</v>
      </c>
      <c r="I270" s="249"/>
    </row>
    <row r="271" spans="3:9" outlineLevel="2" x14ac:dyDescent="0.3">
      <c r="C271" s="70">
        <v>57</v>
      </c>
      <c r="D271" s="70">
        <v>256</v>
      </c>
      <c r="E271" s="71" t="str">
        <v>Gasto Técnico</v>
      </c>
      <c r="F271" s="71" t="str">
        <v>libre</v>
      </c>
      <c r="G271" s="448" t="str">
        <v>libre</v>
      </c>
      <c r="H271" s="138" t="s">
        <v>203</v>
      </c>
      <c r="I271" s="249"/>
    </row>
    <row r="272" spans="3:9" outlineLevel="2" x14ac:dyDescent="0.3">
      <c r="C272" s="70">
        <v>58</v>
      </c>
      <c r="D272" s="70">
        <v>257</v>
      </c>
      <c r="E272" s="71" t="str">
        <v>Gasto Técnico</v>
      </c>
      <c r="F272" s="71" t="str">
        <v>libre</v>
      </c>
      <c r="G272" s="448" t="str">
        <v>libre</v>
      </c>
      <c r="H272" s="138" t="s">
        <v>203</v>
      </c>
      <c r="I272" s="249"/>
    </row>
    <row r="273" spans="3:9" outlineLevel="2" x14ac:dyDescent="0.3">
      <c r="C273" s="70">
        <v>59</v>
      </c>
      <c r="D273" s="70">
        <v>258</v>
      </c>
      <c r="E273" s="71" t="str">
        <v>Gasto Técnico</v>
      </c>
      <c r="F273" s="71" t="str">
        <v>libre</v>
      </c>
      <c r="G273" s="448" t="str">
        <v>libre</v>
      </c>
      <c r="H273" s="138" t="s">
        <v>203</v>
      </c>
      <c r="I273" s="249"/>
    </row>
    <row r="274" spans="3:9" outlineLevel="2" x14ac:dyDescent="0.3">
      <c r="C274" s="70">
        <v>60</v>
      </c>
      <c r="D274" s="70">
        <v>259</v>
      </c>
      <c r="E274" s="71" t="str">
        <v>Gasto Técnico</v>
      </c>
      <c r="F274" s="71" t="str">
        <v>libre</v>
      </c>
      <c r="G274" s="448" t="str">
        <v>libre</v>
      </c>
      <c r="H274" s="138" t="s">
        <v>203</v>
      </c>
      <c r="I274" s="249"/>
    </row>
    <row r="275" spans="3:9" outlineLevel="2" x14ac:dyDescent="0.3">
      <c r="C275" s="70">
        <v>61</v>
      </c>
      <c r="D275" s="70">
        <v>260</v>
      </c>
      <c r="E275" s="71" t="str">
        <v>Gasto Técnico</v>
      </c>
      <c r="F275" s="71" t="str">
        <v>libre</v>
      </c>
      <c r="G275" s="448" t="str">
        <v>libre</v>
      </c>
      <c r="H275" s="138" t="s">
        <v>203</v>
      </c>
      <c r="I275" s="249"/>
    </row>
    <row r="276" spans="3:9" outlineLevel="2" x14ac:dyDescent="0.3">
      <c r="C276" s="70">
        <v>62</v>
      </c>
      <c r="D276" s="70">
        <v>261</v>
      </c>
      <c r="E276" s="71" t="str">
        <v>Gasto Técnico</v>
      </c>
      <c r="F276" s="71" t="str">
        <v>libre</v>
      </c>
      <c r="G276" s="448" t="str">
        <v>libre</v>
      </c>
      <c r="H276" s="138" t="s">
        <v>203</v>
      </c>
      <c r="I276" s="249"/>
    </row>
    <row r="277" spans="3:9" outlineLevel="2" x14ac:dyDescent="0.3">
      <c r="C277" s="70">
        <v>63</v>
      </c>
      <c r="D277" s="70">
        <v>262</v>
      </c>
      <c r="E277" s="71" t="str">
        <v>Gasto Técnico</v>
      </c>
      <c r="F277" s="71" t="str">
        <v>libre</v>
      </c>
      <c r="G277" s="448" t="str">
        <v>libre</v>
      </c>
      <c r="H277" s="138" t="s">
        <v>203</v>
      </c>
      <c r="I277" s="249"/>
    </row>
    <row r="278" spans="3:9" outlineLevel="2" x14ac:dyDescent="0.3">
      <c r="C278" s="70">
        <v>64</v>
      </c>
      <c r="D278" s="70">
        <v>263</v>
      </c>
      <c r="E278" s="71" t="str">
        <v>Gasto Técnico</v>
      </c>
      <c r="F278" s="71" t="str">
        <v>libre</v>
      </c>
      <c r="G278" s="448" t="str">
        <v>libre</v>
      </c>
      <c r="H278" s="138" t="s">
        <v>203</v>
      </c>
      <c r="I278" s="249"/>
    </row>
    <row r="279" spans="3:9" outlineLevel="2" x14ac:dyDescent="0.3">
      <c r="C279" s="70">
        <v>65</v>
      </c>
      <c r="D279" s="70">
        <v>264</v>
      </c>
      <c r="E279" s="71" t="str">
        <v>Gasto Técnico</v>
      </c>
      <c r="F279" s="163" t="str">
        <v>libre</v>
      </c>
      <c r="G279" s="448" t="str">
        <v>libre</v>
      </c>
      <c r="H279" s="138" t="s">
        <v>203</v>
      </c>
      <c r="I279" s="249"/>
    </row>
    <row r="280" spans="3:9" outlineLevel="2" x14ac:dyDescent="0.3">
      <c r="C280" s="70">
        <v>66</v>
      </c>
      <c r="D280" s="70">
        <v>265</v>
      </c>
      <c r="E280" s="71" t="str">
        <v>Gasto Técnico</v>
      </c>
      <c r="F280" s="71" t="str">
        <v>libre</v>
      </c>
      <c r="G280" s="448" t="str">
        <v>libre</v>
      </c>
      <c r="H280" s="138" t="s">
        <v>203</v>
      </c>
      <c r="I280" s="243">
        <f>Costos.Core!J201</f>
        <v>391879.89503070439</v>
      </c>
    </row>
    <row r="281" spans="3:9" outlineLevel="2" x14ac:dyDescent="0.3">
      <c r="C281" s="70">
        <v>67</v>
      </c>
      <c r="D281" s="70">
        <v>266</v>
      </c>
      <c r="E281" s="71" t="str">
        <v>Gasto Técnico</v>
      </c>
      <c r="F281" s="71" t="str">
        <v>libre</v>
      </c>
      <c r="G281" s="448" t="str">
        <v>libre</v>
      </c>
      <c r="H281" s="138" t="s">
        <v>203</v>
      </c>
      <c r="I281" s="243">
        <f>Costos.Core!J202</f>
        <v>1136719.7686017649</v>
      </c>
    </row>
    <row r="282" spans="3:9" outlineLevel="2" x14ac:dyDescent="0.3">
      <c r="C282" s="70">
        <v>68</v>
      </c>
      <c r="D282" s="70">
        <v>267</v>
      </c>
      <c r="E282" s="71" t="str">
        <v>Gasto Técnico</v>
      </c>
      <c r="F282" s="71" t="str">
        <v>libre</v>
      </c>
      <c r="G282" s="448" t="str">
        <v>libre</v>
      </c>
      <c r="H282" s="138" t="s">
        <v>203</v>
      </c>
      <c r="I282" s="243">
        <f>Costos.Core!J203</f>
        <v>977066.75955911656</v>
      </c>
    </row>
    <row r="283" spans="3:9" outlineLevel="2" x14ac:dyDescent="0.3">
      <c r="C283" s="70">
        <v>69</v>
      </c>
      <c r="D283" s="70">
        <v>268</v>
      </c>
      <c r="E283" s="71" t="str">
        <v>Gasto Técnico</v>
      </c>
      <c r="F283" s="163" t="str">
        <v>libre</v>
      </c>
      <c r="G283" s="448" t="str">
        <v>libre</v>
      </c>
      <c r="H283" s="138" t="s">
        <v>203</v>
      </c>
      <c r="I283" s="249"/>
    </row>
    <row r="284" spans="3:9" outlineLevel="2" x14ac:dyDescent="0.3">
      <c r="C284" s="70">
        <v>70</v>
      </c>
      <c r="D284" s="70">
        <v>269</v>
      </c>
      <c r="E284" s="71" t="str">
        <v>Gasto Técnico</v>
      </c>
      <c r="F284" s="71" t="str">
        <v>libre</v>
      </c>
      <c r="G284" s="448" t="str">
        <v>libre</v>
      </c>
      <c r="H284" s="138" t="s">
        <v>203</v>
      </c>
      <c r="I284" s="249"/>
    </row>
    <row r="285" spans="3:9" outlineLevel="2" x14ac:dyDescent="0.3">
      <c r="C285" s="70">
        <v>71</v>
      </c>
      <c r="D285" s="70">
        <v>270</v>
      </c>
      <c r="E285" s="71" t="str">
        <v>Gasto Técnico</v>
      </c>
      <c r="F285" s="71" t="str">
        <v>libre</v>
      </c>
      <c r="G285" s="448" t="str">
        <v>libre</v>
      </c>
      <c r="H285" s="138" t="s">
        <v>203</v>
      </c>
      <c r="I285" s="249"/>
    </row>
    <row r="286" spans="3:9" outlineLevel="2" x14ac:dyDescent="0.3">
      <c r="C286" s="70">
        <v>72</v>
      </c>
      <c r="D286" s="70">
        <v>271</v>
      </c>
      <c r="E286" s="71" t="str">
        <v>Gasto Técnico</v>
      </c>
      <c r="F286" s="71" t="str">
        <v>libre</v>
      </c>
      <c r="G286" s="448" t="str">
        <v>libre</v>
      </c>
      <c r="H286" s="138" t="s">
        <v>203</v>
      </c>
      <c r="I286" s="249"/>
    </row>
    <row r="287" spans="3:9" outlineLevel="2" x14ac:dyDescent="0.3">
      <c r="C287" s="70">
        <v>73</v>
      </c>
      <c r="D287" s="70">
        <v>272</v>
      </c>
      <c r="E287" s="71" t="str">
        <v>Gasto Técnico</v>
      </c>
      <c r="F287" s="71" t="str">
        <v>libre</v>
      </c>
      <c r="G287" s="448" t="str">
        <v>libre</v>
      </c>
      <c r="H287" s="138" t="s">
        <v>203</v>
      </c>
      <c r="I287" s="249"/>
    </row>
    <row r="288" spans="3:9" outlineLevel="2" x14ac:dyDescent="0.3">
      <c r="C288" s="70">
        <v>74</v>
      </c>
      <c r="D288" s="70">
        <v>273</v>
      </c>
      <c r="E288" s="71" t="str">
        <v>Gasto Técnico</v>
      </c>
      <c r="F288" s="71" t="str">
        <v>libre</v>
      </c>
      <c r="G288" s="448" t="str">
        <v>libre</v>
      </c>
      <c r="H288" s="138" t="s">
        <v>203</v>
      </c>
      <c r="I288" s="249"/>
    </row>
    <row r="289" spans="3:9" outlineLevel="2" x14ac:dyDescent="0.3">
      <c r="C289" s="70">
        <v>75</v>
      </c>
      <c r="D289" s="70">
        <v>274</v>
      </c>
      <c r="E289" s="71" t="str">
        <v>Gasto Técnico</v>
      </c>
      <c r="F289" s="71" t="str">
        <v>libre</v>
      </c>
      <c r="G289" s="448" t="str">
        <v>libre</v>
      </c>
      <c r="H289" s="138" t="s">
        <v>203</v>
      </c>
      <c r="I289" s="249"/>
    </row>
    <row r="290" spans="3:9" outlineLevel="2" x14ac:dyDescent="0.3">
      <c r="C290" s="70">
        <v>76</v>
      </c>
      <c r="D290" s="70">
        <v>275</v>
      </c>
      <c r="E290" s="71" t="str">
        <v>Gasto Técnico</v>
      </c>
      <c r="F290" s="71" t="str">
        <v>libre</v>
      </c>
      <c r="G290" s="448" t="str">
        <v>libre</v>
      </c>
      <c r="H290" s="138" t="s">
        <v>203</v>
      </c>
      <c r="I290" s="249"/>
    </row>
    <row r="291" spans="3:9" outlineLevel="2" x14ac:dyDescent="0.3">
      <c r="C291" s="70">
        <v>77</v>
      </c>
      <c r="D291" s="70">
        <v>276</v>
      </c>
      <c r="E291" s="71" t="str">
        <v>Gasto Técnico</v>
      </c>
      <c r="F291" s="71" t="str">
        <v>libre</v>
      </c>
      <c r="G291" s="448" t="str">
        <v>libre</v>
      </c>
      <c r="H291" s="138" t="s">
        <v>203</v>
      </c>
      <c r="I291" s="249"/>
    </row>
    <row r="292" spans="3:9" outlineLevel="2" x14ac:dyDescent="0.3">
      <c r="C292" s="70">
        <v>78</v>
      </c>
      <c r="D292" s="70">
        <v>277</v>
      </c>
      <c r="E292" s="71" t="str">
        <v>Gasto Técnico</v>
      </c>
      <c r="F292" s="71" t="str">
        <v>libre</v>
      </c>
      <c r="G292" s="448" t="str">
        <v>libre</v>
      </c>
      <c r="H292" s="138" t="s">
        <v>203</v>
      </c>
      <c r="I292" s="249"/>
    </row>
    <row r="293" spans="3:9" outlineLevel="2" x14ac:dyDescent="0.3">
      <c r="C293" s="70">
        <v>79</v>
      </c>
      <c r="D293" s="70">
        <v>278</v>
      </c>
      <c r="E293" s="71" t="str">
        <v>Gasto Técnico</v>
      </c>
      <c r="F293" s="71" t="str">
        <v>libre</v>
      </c>
      <c r="G293" s="448" t="str">
        <v>libre</v>
      </c>
      <c r="H293" s="138" t="s">
        <v>203</v>
      </c>
      <c r="I293" s="249"/>
    </row>
    <row r="294" spans="3:9" outlineLevel="2" x14ac:dyDescent="0.3">
      <c r="C294" s="70">
        <v>80</v>
      </c>
      <c r="D294" s="70">
        <v>279</v>
      </c>
      <c r="E294" s="71" t="str">
        <v>Gasto Técnico</v>
      </c>
      <c r="F294" s="71" t="str">
        <v>libre</v>
      </c>
      <c r="G294" s="448" t="str">
        <v>libre</v>
      </c>
      <c r="H294" s="138" t="s">
        <v>203</v>
      </c>
      <c r="I294" s="249"/>
    </row>
    <row r="295" spans="3:9" outlineLevel="2" x14ac:dyDescent="0.3">
      <c r="C295" s="70">
        <v>1</v>
      </c>
      <c r="D295" s="70">
        <v>280</v>
      </c>
      <c r="E295" s="71" t="str">
        <v>Gasto Técnico</v>
      </c>
      <c r="F295" s="71" t="str">
        <v>libre</v>
      </c>
      <c r="G295" s="448" t="str">
        <v>libre</v>
      </c>
      <c r="H295" s="138" t="s">
        <v>203</v>
      </c>
      <c r="I295" s="243">
        <f>Costos.Core!J218</f>
        <v>63656.916162840003</v>
      </c>
    </row>
    <row r="296" spans="3:9" outlineLevel="2" x14ac:dyDescent="0.3">
      <c r="C296" s="70">
        <v>2</v>
      </c>
      <c r="D296" s="70">
        <v>281</v>
      </c>
      <c r="E296" s="71" t="str">
        <v>Gasto Técnico</v>
      </c>
      <c r="F296" s="71" t="str">
        <v>libre</v>
      </c>
      <c r="G296" s="448" t="str">
        <v>libre</v>
      </c>
      <c r="H296" s="138" t="s">
        <v>203</v>
      </c>
      <c r="I296" s="243">
        <f>Costos.Core!J219</f>
        <v>0</v>
      </c>
    </row>
    <row r="297" spans="3:9" outlineLevel="2" x14ac:dyDescent="0.3">
      <c r="C297" s="70">
        <v>3</v>
      </c>
      <c r="D297" s="70">
        <v>282</v>
      </c>
      <c r="E297" s="71" t="str">
        <v>Gasto Técnico</v>
      </c>
      <c r="F297" s="71" t="str">
        <v>libre</v>
      </c>
      <c r="G297" s="448" t="str">
        <v>libre</v>
      </c>
      <c r="H297" s="138" t="s">
        <v>203</v>
      </c>
      <c r="I297" s="243">
        <f>Costos.Core!J220</f>
        <v>0</v>
      </c>
    </row>
    <row r="298" spans="3:9" outlineLevel="2" x14ac:dyDescent="0.3">
      <c r="C298" s="70">
        <v>4</v>
      </c>
      <c r="D298" s="70">
        <v>283</v>
      </c>
      <c r="E298" s="71" t="str">
        <v>Gasto Técnico</v>
      </c>
      <c r="F298" s="71" t="str">
        <v>libre</v>
      </c>
      <c r="G298" s="448" t="str">
        <v>libre</v>
      </c>
      <c r="H298" s="138" t="s">
        <v>203</v>
      </c>
      <c r="I298" s="249"/>
    </row>
    <row r="299" spans="3:9" outlineLevel="2" x14ac:dyDescent="0.3">
      <c r="C299" s="70">
        <v>5</v>
      </c>
      <c r="D299" s="70">
        <v>284</v>
      </c>
      <c r="E299" s="71" t="str">
        <v>Gasto Técnico</v>
      </c>
      <c r="F299" s="71" t="str">
        <v>libre</v>
      </c>
      <c r="G299" s="448" t="str">
        <v>libre</v>
      </c>
      <c r="H299" s="138" t="s">
        <v>203</v>
      </c>
      <c r="I299" s="249"/>
    </row>
    <row r="300" spans="3:9" outlineLevel="2" x14ac:dyDescent="0.3">
      <c r="C300" s="70">
        <v>6</v>
      </c>
      <c r="D300" s="70">
        <v>285</v>
      </c>
      <c r="E300" s="71" t="str">
        <v>Gasto Técnico</v>
      </c>
      <c r="F300" s="71" t="str">
        <v>libre</v>
      </c>
      <c r="G300" s="448" t="str">
        <v>libre</v>
      </c>
      <c r="H300" s="138" t="s">
        <v>203</v>
      </c>
      <c r="I300" s="249"/>
    </row>
    <row r="301" spans="3:9" outlineLevel="2" x14ac:dyDescent="0.3">
      <c r="C301" s="70">
        <v>7</v>
      </c>
      <c r="D301" s="70">
        <v>286</v>
      </c>
      <c r="E301" s="71" t="str">
        <v>Gasto Técnico</v>
      </c>
      <c r="F301" s="71" t="str">
        <v>libre</v>
      </c>
      <c r="G301" s="448" t="str">
        <v>libre</v>
      </c>
      <c r="H301" s="138" t="s">
        <v>203</v>
      </c>
      <c r="I301" s="249"/>
    </row>
    <row r="302" spans="3:9" outlineLevel="2" x14ac:dyDescent="0.3">
      <c r="C302" s="70">
        <v>8</v>
      </c>
      <c r="D302" s="70">
        <v>287</v>
      </c>
      <c r="E302" s="71" t="str">
        <v>Gasto Técnico</v>
      </c>
      <c r="F302" s="71" t="str">
        <v>libre</v>
      </c>
      <c r="G302" s="448" t="str">
        <v>libre</v>
      </c>
      <c r="H302" s="138" t="s">
        <v>203</v>
      </c>
      <c r="I302" s="249"/>
    </row>
    <row r="303" spans="3:9" outlineLevel="2" x14ac:dyDescent="0.3">
      <c r="C303" s="70">
        <v>9</v>
      </c>
      <c r="D303" s="70">
        <v>288</v>
      </c>
      <c r="E303" s="71" t="str">
        <v>Gasto Técnico</v>
      </c>
      <c r="F303" s="71" t="str">
        <v>libre</v>
      </c>
      <c r="G303" s="448" t="str">
        <v>libre</v>
      </c>
      <c r="H303" s="138" t="s">
        <v>203</v>
      </c>
      <c r="I303" s="249"/>
    </row>
    <row r="304" spans="3:9" outlineLevel="2" x14ac:dyDescent="0.3">
      <c r="C304" s="70">
        <v>10</v>
      </c>
      <c r="D304" s="70">
        <v>289</v>
      </c>
      <c r="E304" s="71" t="str">
        <v>Gasto Técnico</v>
      </c>
      <c r="F304" s="71" t="str">
        <v>libre</v>
      </c>
      <c r="G304" s="448" t="str">
        <v>libre</v>
      </c>
      <c r="H304" s="138" t="s">
        <v>203</v>
      </c>
      <c r="I304" s="249"/>
    </row>
    <row r="305" spans="1:10" outlineLevel="2" x14ac:dyDescent="0.3">
      <c r="C305" s="70">
        <v>11</v>
      </c>
      <c r="D305" s="70">
        <v>290</v>
      </c>
      <c r="E305" s="71" t="str">
        <v>Gasto Técnico</v>
      </c>
      <c r="F305" s="71" t="str">
        <v>libre</v>
      </c>
      <c r="G305" s="448" t="str">
        <v>libre</v>
      </c>
      <c r="H305" s="138" t="s">
        <v>203</v>
      </c>
      <c r="I305" s="249"/>
    </row>
    <row r="306" spans="1:10" outlineLevel="2" x14ac:dyDescent="0.3">
      <c r="C306" s="70">
        <v>12</v>
      </c>
      <c r="D306" s="70">
        <v>291</v>
      </c>
      <c r="E306" s="71" t="str">
        <v>Gasto Técnico</v>
      </c>
      <c r="F306" s="71" t="str">
        <v>libre</v>
      </c>
      <c r="G306" s="448" t="str">
        <v>libre</v>
      </c>
      <c r="H306" s="138" t="s">
        <v>203</v>
      </c>
      <c r="I306" s="249"/>
    </row>
    <row r="307" spans="1:10" outlineLevel="2" x14ac:dyDescent="0.3">
      <c r="C307" s="70">
        <v>13</v>
      </c>
      <c r="D307" s="70">
        <v>292</v>
      </c>
      <c r="E307" s="71" t="str">
        <v>Gasto Técnico</v>
      </c>
      <c r="F307" s="71" t="str">
        <v>libre</v>
      </c>
      <c r="G307" s="448" t="str">
        <v>libre</v>
      </c>
      <c r="H307" s="138" t="s">
        <v>203</v>
      </c>
      <c r="I307" s="249"/>
    </row>
    <row r="308" spans="1:10" outlineLevel="2" x14ac:dyDescent="0.3">
      <c r="C308" s="70">
        <v>14</v>
      </c>
      <c r="D308" s="70">
        <v>293</v>
      </c>
      <c r="E308" s="71" t="str">
        <v>Gasto Técnico</v>
      </c>
      <c r="F308" s="71" t="str">
        <v>libre</v>
      </c>
      <c r="G308" s="448" t="str">
        <v>libre</v>
      </c>
      <c r="H308" s="138" t="s">
        <v>203</v>
      </c>
      <c r="I308" s="249"/>
    </row>
    <row r="309" spans="1:10" outlineLevel="2" x14ac:dyDescent="0.3">
      <c r="C309" s="70">
        <v>15</v>
      </c>
      <c r="D309" s="70">
        <v>294</v>
      </c>
      <c r="E309" s="71" t="str">
        <v>Gasto Técnico</v>
      </c>
      <c r="F309" s="71" t="str">
        <v>libre</v>
      </c>
      <c r="G309" s="448" t="str">
        <v>libre</v>
      </c>
      <c r="H309" s="138" t="s">
        <v>203</v>
      </c>
      <c r="I309" s="249"/>
    </row>
    <row r="310" spans="1:10" outlineLevel="2" x14ac:dyDescent="0.3">
      <c r="C310" s="70">
        <v>16</v>
      </c>
      <c r="D310" s="70">
        <v>295</v>
      </c>
      <c r="E310" s="71" t="str">
        <v>Gasto Técnico</v>
      </c>
      <c r="F310" s="71" t="str">
        <v>libre</v>
      </c>
      <c r="G310" s="448" t="str">
        <v>libre</v>
      </c>
      <c r="H310" s="138" t="s">
        <v>203</v>
      </c>
      <c r="I310" s="249"/>
    </row>
    <row r="311" spans="1:10" outlineLevel="2" x14ac:dyDescent="0.3">
      <c r="C311" s="70">
        <v>17</v>
      </c>
      <c r="D311" s="70">
        <v>296</v>
      </c>
      <c r="E311" s="71" t="str">
        <v>Gasto Técnico</v>
      </c>
      <c r="F311" s="71" t="str">
        <v>libre</v>
      </c>
      <c r="G311" s="448" t="str">
        <v>libre</v>
      </c>
      <c r="H311" s="138" t="s">
        <v>203</v>
      </c>
      <c r="I311" s="249"/>
    </row>
    <row r="312" spans="1:10" outlineLevel="2" x14ac:dyDescent="0.3">
      <c r="C312" s="70">
        <v>18</v>
      </c>
      <c r="D312" s="70">
        <v>297</v>
      </c>
      <c r="E312" s="71" t="str">
        <v>Gasto Técnico</v>
      </c>
      <c r="F312" s="71" t="str">
        <v>libre</v>
      </c>
      <c r="G312" s="448" t="str">
        <v>libre</v>
      </c>
      <c r="H312" s="138" t="s">
        <v>203</v>
      </c>
      <c r="I312" s="249"/>
    </row>
    <row r="313" spans="1:10" outlineLevel="2" x14ac:dyDescent="0.3">
      <c r="C313" s="70">
        <v>19</v>
      </c>
      <c r="D313" s="70">
        <v>298</v>
      </c>
      <c r="E313" s="71" t="str">
        <v>Gasto Técnico</v>
      </c>
      <c r="F313" s="71" t="str">
        <v>libre</v>
      </c>
      <c r="G313" s="448" t="str">
        <v>libre</v>
      </c>
      <c r="H313" s="138" t="s">
        <v>203</v>
      </c>
      <c r="I313" s="249"/>
    </row>
    <row r="314" spans="1:10" outlineLevel="1" x14ac:dyDescent="0.3">
      <c r="C314" s="70">
        <v>20</v>
      </c>
      <c r="D314" s="70">
        <v>299</v>
      </c>
      <c r="E314" s="71" t="str">
        <v>Gasto Técnico</v>
      </c>
      <c r="F314" s="71" t="str">
        <v>libre</v>
      </c>
      <c r="G314" s="448" t="str">
        <v>libre</v>
      </c>
      <c r="H314" s="138" t="s">
        <v>203</v>
      </c>
      <c r="I314" s="249"/>
    </row>
    <row r="315" spans="1:10" ht="14.4" outlineLevel="1" thickBot="1" x14ac:dyDescent="0.35">
      <c r="C315" s="70"/>
      <c r="D315" s="70">
        <v>300</v>
      </c>
      <c r="E315" s="71" t="str">
        <v>Gasto Técnico</v>
      </c>
      <c r="F315" s="71" t="str">
        <v>libre</v>
      </c>
      <c r="G315" s="448" t="str">
        <v>libre</v>
      </c>
      <c r="H315" s="138" t="s">
        <v>203</v>
      </c>
      <c r="I315" s="249"/>
      <c r="J315" s="63" t="s">
        <v>202</v>
      </c>
    </row>
    <row r="316" spans="1:10" outlineLevel="1" x14ac:dyDescent="0.3">
      <c r="C316" s="73"/>
      <c r="D316" s="73"/>
      <c r="E316" s="73"/>
      <c r="F316" s="73"/>
      <c r="G316" s="73"/>
      <c r="H316" s="73"/>
      <c r="I316" s="73"/>
    </row>
    <row r="317" spans="1:10" outlineLevel="1" x14ac:dyDescent="0.3">
      <c r="F317" s="178"/>
      <c r="G317" s="178"/>
      <c r="H317" s="177"/>
      <c r="I317" s="177"/>
    </row>
    <row r="318" spans="1:10" outlineLevel="1" x14ac:dyDescent="0.3">
      <c r="F318" s="178"/>
      <c r="G318" s="178"/>
      <c r="H318" s="177"/>
      <c r="I318" s="177"/>
    </row>
    <row r="319" spans="1:10" ht="18" thickBot="1" x14ac:dyDescent="0.35">
      <c r="C319" s="75" t="s">
        <v>425</v>
      </c>
      <c r="D319" s="75"/>
      <c r="E319" s="75"/>
      <c r="F319" s="75"/>
      <c r="G319" s="75"/>
      <c r="H319" s="176"/>
      <c r="I319" s="176"/>
    </row>
    <row r="320" spans="1:10" x14ac:dyDescent="0.3">
      <c r="A320" s="172"/>
      <c r="B320" s="172"/>
      <c r="C320" s="172"/>
      <c r="D320" s="172"/>
      <c r="E320" s="172"/>
      <c r="F320" s="172"/>
      <c r="G320" s="172"/>
      <c r="H320" s="172"/>
      <c r="I320" s="172"/>
    </row>
    <row r="321" spans="1:11" outlineLevel="1" x14ac:dyDescent="0.3">
      <c r="A321" s="172"/>
      <c r="B321" s="172"/>
      <c r="C321" s="172"/>
      <c r="D321" s="172"/>
      <c r="E321" s="172"/>
      <c r="F321" s="172"/>
      <c r="G321" s="172"/>
      <c r="H321" s="172"/>
      <c r="I321" s="172"/>
    </row>
    <row r="322" spans="1:11" outlineLevel="1" x14ac:dyDescent="0.3">
      <c r="D322" s="69" t="s">
        <v>76</v>
      </c>
      <c r="E322" s="69" t="s">
        <v>201</v>
      </c>
      <c r="F322" s="69" t="s">
        <v>200</v>
      </c>
      <c r="G322" s="69" t="s">
        <v>199</v>
      </c>
      <c r="H322" s="69" t="s">
        <v>198</v>
      </c>
      <c r="I322" s="69" t="s">
        <v>647</v>
      </c>
    </row>
    <row r="323" spans="1:11" outlineLevel="1" x14ac:dyDescent="0.3">
      <c r="D323" s="70">
        <v>1</v>
      </c>
      <c r="E323" s="71" t="str">
        <f t="array" ref="E323:E622">BD.nom.cat</f>
        <v>Inversión Técnica</v>
      </c>
      <c r="F323" s="71" t="str">
        <f t="array" ref="F323:F622">BD.nom.subcat</f>
        <v>Equipo Sitio</v>
      </c>
      <c r="G323" s="71" t="str">
        <f t="array" ref="G323:G622">BD.nom.act</f>
        <v>TRX Urbana</v>
      </c>
      <c r="H323" s="33">
        <f t="array" ref="H323:H622">BD.VU</f>
        <v>10</v>
      </c>
      <c r="I323" s="175">
        <f ca="1">IF($H323&gt;1,MAX(0,I16)+IF($H323&gt;=I$8,0,MAX(0,OFFSET(I323,0,-$H323))),MAX(0,I16))</f>
        <v>2030831.7053855183</v>
      </c>
      <c r="K323" s="145"/>
    </row>
    <row r="324" spans="1:11" outlineLevel="1" x14ac:dyDescent="0.3">
      <c r="D324" s="70">
        <v>2</v>
      </c>
      <c r="E324" s="71" t="str">
        <v>Inversión Técnica</v>
      </c>
      <c r="F324" s="71" t="str">
        <v>Equipo Sitio</v>
      </c>
      <c r="G324" s="71" t="str">
        <v>TRX Suburbana</v>
      </c>
      <c r="H324" s="33">
        <v>10</v>
      </c>
      <c r="I324" s="175">
        <f t="shared" ref="I324:I386" ca="1" si="2">IF($H324&gt;1,MAX(0,I17)+IF($H324&gt;=I$8,0,MAX(0,OFFSET(I324,0,-$H324))),MAX(0,I17))</f>
        <v>5847470.8560502585</v>
      </c>
      <c r="K324" s="145"/>
    </row>
    <row r="325" spans="1:11" outlineLevel="2" x14ac:dyDescent="0.3">
      <c r="D325" s="70">
        <v>3</v>
      </c>
      <c r="E325" s="71" t="str">
        <v>Inversión Técnica</v>
      </c>
      <c r="F325" s="71" t="str">
        <v>Equipo Sitio</v>
      </c>
      <c r="G325" s="71" t="str">
        <v>TRX Rural</v>
      </c>
      <c r="H325" s="33">
        <v>10</v>
      </c>
      <c r="I325" s="175">
        <f t="shared" ca="1" si="2"/>
        <v>8109346.4583528247</v>
      </c>
      <c r="K325" s="145"/>
    </row>
    <row r="326" spans="1:11" outlineLevel="2" x14ac:dyDescent="0.3">
      <c r="D326" s="70">
        <v>4</v>
      </c>
      <c r="E326" s="71" t="str">
        <v>Inversión Técnica</v>
      </c>
      <c r="F326" s="71" t="str">
        <v>Libre</v>
      </c>
      <c r="G326" s="71" t="str">
        <v>libre</v>
      </c>
      <c r="H326" s="33">
        <v>0</v>
      </c>
      <c r="I326" s="175">
        <f t="shared" ca="1" si="2"/>
        <v>0</v>
      </c>
      <c r="K326" s="145"/>
    </row>
    <row r="327" spans="1:11" outlineLevel="2" x14ac:dyDescent="0.3">
      <c r="D327" s="70">
        <v>5</v>
      </c>
      <c r="E327" s="71" t="str">
        <v>Inversión Técnica</v>
      </c>
      <c r="F327" s="71" t="str">
        <v>Equipo Sitio</v>
      </c>
      <c r="G327" s="71" t="str">
        <v>Gabinete</v>
      </c>
      <c r="H327" s="33">
        <v>10</v>
      </c>
      <c r="I327" s="175">
        <f t="shared" ca="1" si="2"/>
        <v>29043991.699558165</v>
      </c>
      <c r="K327" s="145"/>
    </row>
    <row r="328" spans="1:11" outlineLevel="2" x14ac:dyDescent="0.3">
      <c r="D328" s="70">
        <v>6</v>
      </c>
      <c r="E328" s="71" t="str">
        <v>Inversión Técnica</v>
      </c>
      <c r="F328" s="71" t="str">
        <v>Libre</v>
      </c>
      <c r="G328" s="71" t="str">
        <v>libre</v>
      </c>
      <c r="H328" s="33">
        <v>0</v>
      </c>
      <c r="I328" s="175">
        <f t="shared" ca="1" si="2"/>
        <v>0</v>
      </c>
      <c r="K328" s="145"/>
    </row>
    <row r="329" spans="1:11" outlineLevel="2" x14ac:dyDescent="0.3">
      <c r="D329" s="70">
        <v>7</v>
      </c>
      <c r="E329" s="71" t="str">
        <v>Inversión Técnica</v>
      </c>
      <c r="F329" s="71" t="str">
        <v>Equipo Sitio</v>
      </c>
      <c r="G329" s="71" t="str">
        <v>BBU U</v>
      </c>
      <c r="H329" s="33">
        <v>10</v>
      </c>
      <c r="I329" s="175">
        <f t="shared" ca="1" si="2"/>
        <v>6244865.584212224</v>
      </c>
      <c r="K329" s="145"/>
    </row>
    <row r="330" spans="1:11" outlineLevel="2" x14ac:dyDescent="0.3">
      <c r="D330" s="70">
        <v>8</v>
      </c>
      <c r="E330" s="71" t="str">
        <v>Inversión Técnica</v>
      </c>
      <c r="F330" s="71" t="str">
        <v>Equipo Sitio</v>
      </c>
      <c r="G330" s="71" t="str">
        <v>BBU S</v>
      </c>
      <c r="H330" s="33">
        <v>10</v>
      </c>
      <c r="I330" s="175">
        <f t="shared" ca="1" si="2"/>
        <v>28389121.884311952</v>
      </c>
      <c r="K330" s="145"/>
    </row>
    <row r="331" spans="1:11" outlineLevel="2" x14ac:dyDescent="0.3">
      <c r="D331" s="70">
        <v>9</v>
      </c>
      <c r="E331" s="71" t="str">
        <v>Inversión Técnica</v>
      </c>
      <c r="F331" s="71" t="str">
        <v>Equipo Sitio</v>
      </c>
      <c r="G331" s="71" t="str">
        <v>BBU R</v>
      </c>
      <c r="H331" s="33">
        <v>10</v>
      </c>
      <c r="I331" s="175">
        <f t="shared" ca="1" si="2"/>
        <v>36672370.893637955</v>
      </c>
      <c r="K331" s="145"/>
    </row>
    <row r="332" spans="1:11" outlineLevel="2" x14ac:dyDescent="0.3">
      <c r="D332" s="70">
        <v>10</v>
      </c>
      <c r="E332" s="71" t="str">
        <v>Inversión Técnica</v>
      </c>
      <c r="F332" s="71" t="str">
        <v>Libre</v>
      </c>
      <c r="G332" s="71" t="str">
        <v>libre</v>
      </c>
      <c r="H332" s="33">
        <v>0</v>
      </c>
      <c r="I332" s="175">
        <f t="shared" ca="1" si="2"/>
        <v>0</v>
      </c>
      <c r="K332" s="145"/>
    </row>
    <row r="333" spans="1:11" outlineLevel="2" x14ac:dyDescent="0.3">
      <c r="D333" s="70">
        <v>11</v>
      </c>
      <c r="E333" s="71" t="str">
        <v>Inversión Técnica</v>
      </c>
      <c r="F333" s="71" t="str">
        <v>Sitios</v>
      </c>
      <c r="G333" s="71" t="str">
        <v>Sitio U OOCC</v>
      </c>
      <c r="H333" s="33">
        <v>20</v>
      </c>
      <c r="I333" s="175">
        <f t="shared" ca="1" si="2"/>
        <v>23000000</v>
      </c>
      <c r="K333" s="145"/>
    </row>
    <row r="334" spans="1:11" outlineLevel="2" x14ac:dyDescent="0.3">
      <c r="D334" s="70">
        <v>12</v>
      </c>
      <c r="E334" s="71" t="str">
        <v>Inversión Técnica</v>
      </c>
      <c r="F334" s="71" t="str">
        <v>Sitios</v>
      </c>
      <c r="G334" s="71" t="str">
        <v>Sitio S OOCC</v>
      </c>
      <c r="H334" s="33">
        <v>20</v>
      </c>
      <c r="I334" s="175">
        <f t="shared" ca="1" si="2"/>
        <v>109249999.99999999</v>
      </c>
      <c r="K334" s="145"/>
    </row>
    <row r="335" spans="1:11" outlineLevel="2" x14ac:dyDescent="0.3">
      <c r="D335" s="70">
        <v>13</v>
      </c>
      <c r="E335" s="71" t="str">
        <v>Inversión Técnica</v>
      </c>
      <c r="F335" s="71" t="str">
        <v>Sitios</v>
      </c>
      <c r="G335" s="71" t="str">
        <v>Sitio R OOCC</v>
      </c>
      <c r="H335" s="33">
        <v>20</v>
      </c>
      <c r="I335" s="175">
        <f t="shared" ca="1" si="2"/>
        <v>241335610.79109302</v>
      </c>
      <c r="K335" s="145"/>
    </row>
    <row r="336" spans="1:11" outlineLevel="2" x14ac:dyDescent="0.3">
      <c r="D336" s="70">
        <v>14</v>
      </c>
      <c r="E336" s="71" t="str">
        <v>Inversión Técnica</v>
      </c>
      <c r="F336" s="71" t="str">
        <v>TX</v>
      </c>
      <c r="G336" s="71" t="str">
        <v>Enlace backhaul</v>
      </c>
      <c r="H336" s="33">
        <v>12</v>
      </c>
      <c r="I336" s="175">
        <f t="shared" ca="1" si="2"/>
        <v>57826060.81518428</v>
      </c>
      <c r="K336" s="145"/>
    </row>
    <row r="337" spans="4:11" outlineLevel="2" x14ac:dyDescent="0.3">
      <c r="D337" s="70">
        <v>15</v>
      </c>
      <c r="E337" s="71" t="str">
        <v>Inversión Técnica</v>
      </c>
      <c r="F337" s="71" t="str">
        <v>RNC</v>
      </c>
      <c r="G337" s="71" t="str">
        <v>BSC A</v>
      </c>
      <c r="H337" s="33">
        <v>12</v>
      </c>
      <c r="I337" s="175">
        <f t="shared" ca="1" si="2"/>
        <v>1557467.2171307188</v>
      </c>
      <c r="K337" s="145"/>
    </row>
    <row r="338" spans="4:11" outlineLevel="2" x14ac:dyDescent="0.3">
      <c r="D338" s="70">
        <v>16</v>
      </c>
      <c r="E338" s="71" t="str">
        <v>Inversión Técnica</v>
      </c>
      <c r="F338" s="71" t="str">
        <v>RNC</v>
      </c>
      <c r="G338" s="71" t="str">
        <v>BSC B</v>
      </c>
      <c r="H338" s="33">
        <v>12</v>
      </c>
      <c r="I338" s="175">
        <f t="shared" ca="1" si="2"/>
        <v>0</v>
      </c>
      <c r="K338" s="145"/>
    </row>
    <row r="339" spans="4:11" outlineLevel="2" x14ac:dyDescent="0.3">
      <c r="D339" s="70">
        <v>17</v>
      </c>
      <c r="E339" s="71" t="str">
        <v>Inversión Técnica</v>
      </c>
      <c r="F339" s="71" t="str">
        <v>RNC</v>
      </c>
      <c r="G339" s="71" t="str">
        <v>BSC C</v>
      </c>
      <c r="H339" s="33">
        <v>12</v>
      </c>
      <c r="I339" s="175">
        <f t="shared" ca="1" si="2"/>
        <v>0</v>
      </c>
      <c r="K339" s="145"/>
    </row>
    <row r="340" spans="4:11" outlineLevel="2" x14ac:dyDescent="0.3">
      <c r="D340" s="70">
        <v>18</v>
      </c>
      <c r="E340" s="71" t="str">
        <v>Inversión Técnica</v>
      </c>
      <c r="F340" s="71" t="str">
        <v>RNC</v>
      </c>
      <c r="G340" s="71" t="str">
        <v>RNC A</v>
      </c>
      <c r="H340" s="33">
        <v>12</v>
      </c>
      <c r="I340" s="175">
        <f t="shared" ca="1" si="2"/>
        <v>0</v>
      </c>
      <c r="K340" s="145"/>
    </row>
    <row r="341" spans="4:11" outlineLevel="2" x14ac:dyDescent="0.3">
      <c r="D341" s="70">
        <v>19</v>
      </c>
      <c r="E341" s="71" t="str">
        <v>Inversión Técnica</v>
      </c>
      <c r="F341" s="71" t="str">
        <v>RNC</v>
      </c>
      <c r="G341" s="71" t="str">
        <v>RNC B</v>
      </c>
      <c r="H341" s="33">
        <v>12</v>
      </c>
      <c r="I341" s="175">
        <f t="shared" ca="1" si="2"/>
        <v>0</v>
      </c>
      <c r="K341" s="145"/>
    </row>
    <row r="342" spans="4:11" outlineLevel="2" x14ac:dyDescent="0.3">
      <c r="D342" s="70">
        <v>20</v>
      </c>
      <c r="E342" s="71" t="str">
        <v>Inversión Técnica</v>
      </c>
      <c r="F342" s="71" t="str">
        <v>RNC</v>
      </c>
      <c r="G342" s="71" t="str">
        <v>RNC C</v>
      </c>
      <c r="H342" s="33">
        <v>12</v>
      </c>
      <c r="I342" s="175">
        <f t="shared" ca="1" si="2"/>
        <v>13910019.457621176</v>
      </c>
      <c r="K342" s="145"/>
    </row>
    <row r="343" spans="4:11" outlineLevel="2" x14ac:dyDescent="0.3">
      <c r="D343" s="70">
        <v>21</v>
      </c>
      <c r="E343" s="71" t="str">
        <v>Inversión Técnica</v>
      </c>
      <c r="F343" s="71" t="str">
        <v>libre</v>
      </c>
      <c r="G343" s="71" t="str">
        <v>libre</v>
      </c>
      <c r="H343" s="33">
        <v>0</v>
      </c>
      <c r="I343" s="175">
        <f t="shared" ca="1" si="2"/>
        <v>0</v>
      </c>
      <c r="K343" s="145"/>
    </row>
    <row r="344" spans="4:11" outlineLevel="2" x14ac:dyDescent="0.3">
      <c r="D344" s="70">
        <v>22</v>
      </c>
      <c r="E344" s="71" t="str">
        <v>Inversión Técnica</v>
      </c>
      <c r="F344" s="71" t="str">
        <v>Equipo Sitio</v>
      </c>
      <c r="G344" s="71" t="str">
        <v>16-CE DL</v>
      </c>
      <c r="H344" s="33">
        <v>10</v>
      </c>
      <c r="I344" s="175">
        <f t="shared" ca="1" si="2"/>
        <v>20457273.099871565</v>
      </c>
      <c r="K344" s="145"/>
    </row>
    <row r="345" spans="4:11" outlineLevel="2" x14ac:dyDescent="0.3">
      <c r="D345" s="70">
        <v>23</v>
      </c>
      <c r="E345" s="71" t="str">
        <v>Inversión Técnica</v>
      </c>
      <c r="F345" s="71" t="str">
        <v>Equipo Sitio</v>
      </c>
      <c r="G345" s="71" t="str">
        <v>16-CE UL</v>
      </c>
      <c r="H345" s="33">
        <v>10</v>
      </c>
      <c r="I345" s="175">
        <f t="shared" ca="1" si="2"/>
        <v>20072543.534235708</v>
      </c>
      <c r="K345" s="145"/>
    </row>
    <row r="346" spans="4:11" outlineLevel="2" x14ac:dyDescent="0.3">
      <c r="D346" s="70">
        <v>24</v>
      </c>
      <c r="E346" s="71" t="str">
        <v>Inversión Técnica</v>
      </c>
      <c r="F346" s="71" t="str">
        <v>libre</v>
      </c>
      <c r="G346" s="71" t="str">
        <v>libre</v>
      </c>
      <c r="H346" s="33">
        <v>0</v>
      </c>
      <c r="I346" s="175">
        <f t="shared" ca="1" si="2"/>
        <v>0</v>
      </c>
      <c r="K346" s="145"/>
    </row>
    <row r="347" spans="4:11" outlineLevel="2" x14ac:dyDescent="0.3">
      <c r="D347" s="70">
        <v>25</v>
      </c>
      <c r="E347" s="71" t="str">
        <v>Inversión Técnica</v>
      </c>
      <c r="F347" s="71" t="str">
        <v>Equipo Sitio</v>
      </c>
      <c r="G347" s="71" t="str">
        <v>HW - HWAC/RRU/Licenses/Carrier U</v>
      </c>
      <c r="H347" s="33">
        <v>10</v>
      </c>
      <c r="I347" s="175">
        <f t="shared" ca="1" si="2"/>
        <v>14382269.585863136</v>
      </c>
      <c r="K347" s="145"/>
    </row>
    <row r="348" spans="4:11" outlineLevel="2" x14ac:dyDescent="0.3">
      <c r="D348" s="70">
        <v>26</v>
      </c>
      <c r="E348" s="71" t="str">
        <v>Inversión Técnica</v>
      </c>
      <c r="F348" s="71" t="str">
        <v>Equipo Sitio</v>
      </c>
      <c r="G348" s="71" t="str">
        <v>HW - HWAC/RRU/Licenses/Carrier S</v>
      </c>
      <c r="H348" s="33">
        <v>10</v>
      </c>
      <c r="I348" s="175">
        <f t="shared" ca="1" si="2"/>
        <v>57529078.343452543</v>
      </c>
      <c r="K348" s="145"/>
    </row>
    <row r="349" spans="4:11" outlineLevel="2" x14ac:dyDescent="0.3">
      <c r="D349" s="70">
        <v>27</v>
      </c>
      <c r="E349" s="71" t="str">
        <v>Inversión Técnica</v>
      </c>
      <c r="F349" s="71" t="str">
        <v>Equipo Sitio</v>
      </c>
      <c r="G349" s="71" t="str">
        <v>HW - HWAC/RRU/Licenses/Carrier R</v>
      </c>
      <c r="H349" s="33">
        <v>10</v>
      </c>
      <c r="I349" s="175">
        <f t="shared" ca="1" si="2"/>
        <v>100675887.10104196</v>
      </c>
      <c r="K349" s="145"/>
    </row>
    <row r="350" spans="4:11" outlineLevel="2" x14ac:dyDescent="0.3">
      <c r="D350" s="70">
        <v>28</v>
      </c>
      <c r="E350" s="71" t="str">
        <v>Inversión Técnica</v>
      </c>
      <c r="F350" s="71" t="str">
        <v>libre</v>
      </c>
      <c r="G350" s="71" t="str">
        <v>libre</v>
      </c>
      <c r="H350" s="33">
        <v>0</v>
      </c>
      <c r="I350" s="175">
        <f t="shared" ca="1" si="2"/>
        <v>0</v>
      </c>
      <c r="K350" s="145"/>
    </row>
    <row r="351" spans="4:11" outlineLevel="2" x14ac:dyDescent="0.3">
      <c r="D351" s="70">
        <v>29</v>
      </c>
      <c r="E351" s="71" t="str">
        <v>Inversión Técnica</v>
      </c>
      <c r="F351" s="71" t="str">
        <v>Equipo Sitio</v>
      </c>
      <c r="G351" s="71" t="str">
        <v>Sitio U Energía</v>
      </c>
      <c r="H351" s="33">
        <v>10</v>
      </c>
      <c r="I351" s="175">
        <f t="shared" ca="1" si="2"/>
        <v>3516385.5273775831</v>
      </c>
      <c r="K351" s="145"/>
    </row>
    <row r="352" spans="4:11" outlineLevel="2" x14ac:dyDescent="0.3">
      <c r="D352" s="70">
        <v>30</v>
      </c>
      <c r="E352" s="71" t="str">
        <v>Inversión Técnica</v>
      </c>
      <c r="F352" s="71" t="str">
        <v>Equipo Sitio</v>
      </c>
      <c r="G352" s="71" t="str">
        <v>Sitio S Energía</v>
      </c>
      <c r="H352" s="33">
        <v>10</v>
      </c>
      <c r="I352" s="175">
        <f t="shared" ca="1" si="2"/>
        <v>14065542.109510332</v>
      </c>
      <c r="K352" s="145"/>
    </row>
    <row r="353" spans="4:11" outlineLevel="2" x14ac:dyDescent="0.3">
      <c r="D353" s="70">
        <v>31</v>
      </c>
      <c r="E353" s="71" t="str">
        <v>Inversión Técnica</v>
      </c>
      <c r="F353" s="71" t="str">
        <v>Equipo Sitio</v>
      </c>
      <c r="G353" s="71" t="str">
        <v>Sitio R Energía</v>
      </c>
      <c r="H353" s="33">
        <v>10</v>
      </c>
      <c r="I353" s="175">
        <f t="shared" ca="1" si="2"/>
        <v>24614698.691643082</v>
      </c>
      <c r="K353" s="145"/>
    </row>
    <row r="354" spans="4:11" outlineLevel="2" x14ac:dyDescent="0.3">
      <c r="D354" s="70">
        <v>32</v>
      </c>
      <c r="E354" s="71" t="str">
        <v>Inversión Técnica</v>
      </c>
      <c r="F354" s="71" t="str">
        <v>libre</v>
      </c>
      <c r="G354" s="71" t="str">
        <v>libre</v>
      </c>
      <c r="H354" s="33">
        <v>0</v>
      </c>
      <c r="I354" s="175">
        <f t="shared" ca="1" si="2"/>
        <v>0</v>
      </c>
      <c r="K354" s="145"/>
    </row>
    <row r="355" spans="4:11" outlineLevel="2" x14ac:dyDescent="0.3">
      <c r="D355" s="70">
        <v>33</v>
      </c>
      <c r="E355" s="71" t="str">
        <v>Inversión Técnica</v>
      </c>
      <c r="F355" s="71" t="str">
        <v>Equipo Sitio</v>
      </c>
      <c r="G355" s="71" t="str">
        <v>Sitios todos 4G</v>
      </c>
      <c r="H355" s="33">
        <v>10</v>
      </c>
      <c r="I355" s="175">
        <f t="shared" ca="1" si="2"/>
        <v>50272570.551240578</v>
      </c>
      <c r="K355" s="145"/>
    </row>
    <row r="356" spans="4:11" outlineLevel="2" x14ac:dyDescent="0.3">
      <c r="D356" s="70">
        <v>34</v>
      </c>
      <c r="E356" s="71" t="str">
        <v>libre</v>
      </c>
      <c r="F356" s="71" t="str">
        <v>libre</v>
      </c>
      <c r="G356" s="71" t="str">
        <v>libre</v>
      </c>
      <c r="H356" s="33">
        <v>0</v>
      </c>
      <c r="I356" s="175">
        <f t="shared" ca="1" si="2"/>
        <v>0</v>
      </c>
      <c r="K356" s="145"/>
    </row>
    <row r="357" spans="4:11" outlineLevel="2" x14ac:dyDescent="0.3">
      <c r="D357" s="70">
        <v>35</v>
      </c>
      <c r="E357" s="71" t="str">
        <v>libre</v>
      </c>
      <c r="F357" s="71" t="str">
        <v>libre</v>
      </c>
      <c r="G357" s="71" t="str">
        <v>libre</v>
      </c>
      <c r="H357" s="33">
        <v>0</v>
      </c>
      <c r="I357" s="175">
        <f t="shared" ca="1" si="2"/>
        <v>0</v>
      </c>
      <c r="K357" s="145"/>
    </row>
    <row r="358" spans="4:11" outlineLevel="2" x14ac:dyDescent="0.3">
      <c r="D358" s="70">
        <v>36</v>
      </c>
      <c r="E358" s="71" t="str">
        <v>libre</v>
      </c>
      <c r="F358" s="71" t="str">
        <v>libre</v>
      </c>
      <c r="G358" s="71" t="str">
        <v>libre</v>
      </c>
      <c r="H358" s="33">
        <v>0</v>
      </c>
      <c r="I358" s="175">
        <f t="shared" ca="1" si="2"/>
        <v>0</v>
      </c>
      <c r="K358" s="145"/>
    </row>
    <row r="359" spans="4:11" outlineLevel="2" x14ac:dyDescent="0.3">
      <c r="D359" s="70">
        <v>37</v>
      </c>
      <c r="E359" s="71" t="str">
        <v>libre</v>
      </c>
      <c r="F359" s="71" t="str">
        <v>libre</v>
      </c>
      <c r="G359" s="71" t="str">
        <v>libre</v>
      </c>
      <c r="H359" s="33">
        <v>0</v>
      </c>
      <c r="I359" s="175">
        <f t="shared" ca="1" si="2"/>
        <v>0</v>
      </c>
      <c r="K359" s="145"/>
    </row>
    <row r="360" spans="4:11" outlineLevel="2" x14ac:dyDescent="0.3">
      <c r="D360" s="70">
        <v>38</v>
      </c>
      <c r="E360" s="71" t="str">
        <v>libre</v>
      </c>
      <c r="F360" s="71" t="str">
        <v>libre</v>
      </c>
      <c r="G360" s="71" t="str">
        <v>libre</v>
      </c>
      <c r="H360" s="33">
        <v>0</v>
      </c>
      <c r="I360" s="175">
        <f t="shared" ca="1" si="2"/>
        <v>0</v>
      </c>
      <c r="K360" s="145"/>
    </row>
    <row r="361" spans="4:11" outlineLevel="2" x14ac:dyDescent="0.3">
      <c r="D361" s="70">
        <v>39</v>
      </c>
      <c r="E361" s="71" t="str">
        <v>libre</v>
      </c>
      <c r="F361" s="71" t="str">
        <v>libre</v>
      </c>
      <c r="G361" s="71" t="str">
        <v>libre</v>
      </c>
      <c r="H361" s="33">
        <v>0</v>
      </c>
      <c r="I361" s="175">
        <f t="shared" ca="1" si="2"/>
        <v>0</v>
      </c>
      <c r="K361" s="145"/>
    </row>
    <row r="362" spans="4:11" outlineLevel="2" x14ac:dyDescent="0.3">
      <c r="D362" s="70">
        <v>40</v>
      </c>
      <c r="E362" s="71" t="str">
        <v>libre</v>
      </c>
      <c r="F362" s="71" t="str">
        <v>libre</v>
      </c>
      <c r="G362" s="71" t="str">
        <v>libre</v>
      </c>
      <c r="H362" s="33">
        <v>0</v>
      </c>
      <c r="I362" s="175">
        <f t="shared" ca="1" si="2"/>
        <v>0</v>
      </c>
      <c r="K362" s="145"/>
    </row>
    <row r="363" spans="4:11" outlineLevel="2" x14ac:dyDescent="0.3">
      <c r="D363" s="70">
        <v>41</v>
      </c>
      <c r="E363" s="71" t="str">
        <v>libre</v>
      </c>
      <c r="F363" s="71" t="str">
        <v>libre</v>
      </c>
      <c r="G363" s="71" t="str">
        <v>libre</v>
      </c>
      <c r="H363" s="33">
        <v>0</v>
      </c>
      <c r="I363" s="175">
        <f t="shared" ca="1" si="2"/>
        <v>0</v>
      </c>
      <c r="K363" s="145"/>
    </row>
    <row r="364" spans="4:11" outlineLevel="2" x14ac:dyDescent="0.3">
      <c r="D364" s="70">
        <v>42</v>
      </c>
      <c r="E364" s="71" t="str">
        <v>libre</v>
      </c>
      <c r="F364" s="71" t="str">
        <v>libre</v>
      </c>
      <c r="G364" s="71" t="str">
        <v>libre</v>
      </c>
      <c r="H364" s="33">
        <v>0</v>
      </c>
      <c r="I364" s="175">
        <f t="shared" ca="1" si="2"/>
        <v>0</v>
      </c>
      <c r="K364" s="145"/>
    </row>
    <row r="365" spans="4:11" outlineLevel="2" x14ac:dyDescent="0.3">
      <c r="D365" s="70">
        <v>43</v>
      </c>
      <c r="E365" s="71" t="str">
        <v>libre</v>
      </c>
      <c r="F365" s="71" t="str">
        <v>libre</v>
      </c>
      <c r="G365" s="71" t="str">
        <v>libre</v>
      </c>
      <c r="H365" s="33">
        <v>0</v>
      </c>
      <c r="I365" s="175">
        <f t="shared" ca="1" si="2"/>
        <v>0</v>
      </c>
      <c r="K365" s="145"/>
    </row>
    <row r="366" spans="4:11" outlineLevel="2" x14ac:dyDescent="0.3">
      <c r="D366" s="70">
        <v>44</v>
      </c>
      <c r="E366" s="71" t="str">
        <v>libre</v>
      </c>
      <c r="F366" s="71" t="str">
        <v>libre</v>
      </c>
      <c r="G366" s="71" t="str">
        <v>libre</v>
      </c>
      <c r="H366" s="33">
        <v>0</v>
      </c>
      <c r="I366" s="175">
        <f t="shared" ca="1" si="2"/>
        <v>0</v>
      </c>
      <c r="K366" s="145"/>
    </row>
    <row r="367" spans="4:11" outlineLevel="2" x14ac:dyDescent="0.3">
      <c r="D367" s="70">
        <v>45</v>
      </c>
      <c r="E367" s="71" t="str">
        <v>libre</v>
      </c>
      <c r="F367" s="71" t="str">
        <v>libre</v>
      </c>
      <c r="G367" s="71" t="str">
        <v>libre</v>
      </c>
      <c r="H367" s="33">
        <v>0</v>
      </c>
      <c r="I367" s="175">
        <f t="shared" ca="1" si="2"/>
        <v>0</v>
      </c>
      <c r="K367" s="145"/>
    </row>
    <row r="368" spans="4:11" outlineLevel="2" x14ac:dyDescent="0.3">
      <c r="D368" s="70">
        <v>46</v>
      </c>
      <c r="E368" s="71" t="str">
        <v>libre</v>
      </c>
      <c r="F368" s="71" t="str">
        <v>libre</v>
      </c>
      <c r="G368" s="71" t="str">
        <v>libre</v>
      </c>
      <c r="H368" s="33">
        <v>0</v>
      </c>
      <c r="I368" s="175">
        <f t="shared" ca="1" si="2"/>
        <v>0</v>
      </c>
      <c r="K368" s="145"/>
    </row>
    <row r="369" spans="4:11" outlineLevel="2" x14ac:dyDescent="0.3">
      <c r="D369" s="70">
        <v>47</v>
      </c>
      <c r="E369" s="71" t="str">
        <v>libre</v>
      </c>
      <c r="F369" s="71" t="str">
        <v>libre</v>
      </c>
      <c r="G369" s="71" t="str">
        <v>libre</v>
      </c>
      <c r="H369" s="33">
        <v>0</v>
      </c>
      <c r="I369" s="175">
        <f t="shared" ca="1" si="2"/>
        <v>0</v>
      </c>
      <c r="K369" s="145"/>
    </row>
    <row r="370" spans="4:11" outlineLevel="2" x14ac:dyDescent="0.3">
      <c r="D370" s="70">
        <v>48</v>
      </c>
      <c r="E370" s="71" t="str">
        <v>libre</v>
      </c>
      <c r="F370" s="71" t="str">
        <v>libre</v>
      </c>
      <c r="G370" s="71" t="str">
        <v>libre</v>
      </c>
      <c r="H370" s="33">
        <v>0</v>
      </c>
      <c r="I370" s="175">
        <f t="shared" ca="1" si="2"/>
        <v>0</v>
      </c>
      <c r="K370" s="145"/>
    </row>
    <row r="371" spans="4:11" outlineLevel="2" x14ac:dyDescent="0.3">
      <c r="D371" s="70">
        <v>49</v>
      </c>
      <c r="E371" s="71" t="str">
        <v>libre</v>
      </c>
      <c r="F371" s="71" t="str">
        <v>libre</v>
      </c>
      <c r="G371" s="71" t="str">
        <v>libre</v>
      </c>
      <c r="H371" s="33">
        <v>0</v>
      </c>
      <c r="I371" s="175">
        <f t="shared" ca="1" si="2"/>
        <v>0</v>
      </c>
      <c r="K371" s="145"/>
    </row>
    <row r="372" spans="4:11" outlineLevel="2" x14ac:dyDescent="0.3">
      <c r="D372" s="70">
        <v>50</v>
      </c>
      <c r="E372" s="71" t="str">
        <v>libre</v>
      </c>
      <c r="F372" s="71" t="str">
        <v>libre</v>
      </c>
      <c r="G372" s="71" t="str">
        <v>libre</v>
      </c>
      <c r="H372" s="33">
        <v>0</v>
      </c>
      <c r="I372" s="175">
        <f t="shared" ca="1" si="2"/>
        <v>0</v>
      </c>
      <c r="K372" s="145"/>
    </row>
    <row r="373" spans="4:11" outlineLevel="2" x14ac:dyDescent="0.3">
      <c r="D373" s="70">
        <v>51</v>
      </c>
      <c r="E373" s="71" t="str">
        <v>libre</v>
      </c>
      <c r="F373" s="71" t="str">
        <v>libre</v>
      </c>
      <c r="G373" s="71" t="str">
        <v>libre</v>
      </c>
      <c r="H373" s="33">
        <v>0</v>
      </c>
      <c r="I373" s="175">
        <f t="shared" ca="1" si="2"/>
        <v>0</v>
      </c>
      <c r="K373" s="145"/>
    </row>
    <row r="374" spans="4:11" outlineLevel="2" x14ac:dyDescent="0.3">
      <c r="D374" s="70">
        <v>52</v>
      </c>
      <c r="E374" s="71" t="str">
        <v>libre</v>
      </c>
      <c r="F374" s="71" t="str">
        <v>libre</v>
      </c>
      <c r="G374" s="71" t="str">
        <v>libre</v>
      </c>
      <c r="H374" s="33">
        <v>0</v>
      </c>
      <c r="I374" s="175">
        <f t="shared" ca="1" si="2"/>
        <v>0</v>
      </c>
      <c r="K374" s="145"/>
    </row>
    <row r="375" spans="4:11" outlineLevel="2" x14ac:dyDescent="0.3">
      <c r="D375" s="70">
        <v>53</v>
      </c>
      <c r="E375" s="71" t="str">
        <v>libre</v>
      </c>
      <c r="F375" s="71" t="str">
        <v>libre</v>
      </c>
      <c r="G375" s="71" t="str">
        <v>libre</v>
      </c>
      <c r="H375" s="33">
        <v>0</v>
      </c>
      <c r="I375" s="175">
        <f t="shared" ca="1" si="2"/>
        <v>0</v>
      </c>
      <c r="K375" s="145"/>
    </row>
    <row r="376" spans="4:11" outlineLevel="2" x14ac:dyDescent="0.3">
      <c r="D376" s="70">
        <v>54</v>
      </c>
      <c r="E376" s="71" t="str">
        <v>libre</v>
      </c>
      <c r="F376" s="71" t="str">
        <v>libre</v>
      </c>
      <c r="G376" s="71" t="str">
        <v>libre</v>
      </c>
      <c r="H376" s="33">
        <v>0</v>
      </c>
      <c r="I376" s="175">
        <f t="shared" ca="1" si="2"/>
        <v>0</v>
      </c>
      <c r="K376" s="145"/>
    </row>
    <row r="377" spans="4:11" outlineLevel="2" x14ac:dyDescent="0.3">
      <c r="D377" s="70">
        <v>55</v>
      </c>
      <c r="E377" s="71" t="str">
        <v>libre</v>
      </c>
      <c r="F377" s="71" t="str">
        <v>libre</v>
      </c>
      <c r="G377" s="71" t="str">
        <v>libre</v>
      </c>
      <c r="H377" s="33">
        <v>0</v>
      </c>
      <c r="I377" s="175">
        <f t="shared" ca="1" si="2"/>
        <v>0</v>
      </c>
      <c r="K377" s="145"/>
    </row>
    <row r="378" spans="4:11" outlineLevel="2" x14ac:dyDescent="0.3">
      <c r="D378" s="70">
        <v>56</v>
      </c>
      <c r="E378" s="71" t="str">
        <v>libre</v>
      </c>
      <c r="F378" s="71" t="str">
        <v>libre</v>
      </c>
      <c r="G378" s="71" t="str">
        <v>libre</v>
      </c>
      <c r="H378" s="33">
        <v>0</v>
      </c>
      <c r="I378" s="175">
        <f t="shared" ca="1" si="2"/>
        <v>0</v>
      </c>
      <c r="K378" s="145"/>
    </row>
    <row r="379" spans="4:11" outlineLevel="2" x14ac:dyDescent="0.3">
      <c r="D379" s="70">
        <v>57</v>
      </c>
      <c r="E379" s="71" t="str">
        <v>libre</v>
      </c>
      <c r="F379" s="71" t="str">
        <v>libre</v>
      </c>
      <c r="G379" s="71" t="str">
        <v>libre</v>
      </c>
      <c r="H379" s="33">
        <v>0</v>
      </c>
      <c r="I379" s="175">
        <f t="shared" ca="1" si="2"/>
        <v>0</v>
      </c>
      <c r="K379" s="145"/>
    </row>
    <row r="380" spans="4:11" outlineLevel="2" x14ac:dyDescent="0.3">
      <c r="D380" s="70">
        <v>58</v>
      </c>
      <c r="E380" s="71" t="str">
        <v>libre</v>
      </c>
      <c r="F380" s="71" t="str">
        <v>libre</v>
      </c>
      <c r="G380" s="71" t="str">
        <v>libre</v>
      </c>
      <c r="H380" s="33">
        <v>0</v>
      </c>
      <c r="I380" s="175">
        <f t="shared" ca="1" si="2"/>
        <v>0</v>
      </c>
      <c r="K380" s="145"/>
    </row>
    <row r="381" spans="4:11" outlineLevel="2" x14ac:dyDescent="0.3">
      <c r="D381" s="70">
        <v>59</v>
      </c>
      <c r="E381" s="71" t="str">
        <v>libre</v>
      </c>
      <c r="F381" s="71" t="str">
        <v>libre</v>
      </c>
      <c r="G381" s="71" t="str">
        <v>libre</v>
      </c>
      <c r="H381" s="33">
        <v>0</v>
      </c>
      <c r="I381" s="175">
        <f t="shared" ca="1" si="2"/>
        <v>0</v>
      </c>
      <c r="K381" s="145"/>
    </row>
    <row r="382" spans="4:11" outlineLevel="2" x14ac:dyDescent="0.3">
      <c r="D382" s="70">
        <v>60</v>
      </c>
      <c r="E382" s="71" t="str">
        <v>libre</v>
      </c>
      <c r="F382" s="71" t="str">
        <v>libre</v>
      </c>
      <c r="G382" s="71" t="str">
        <v>libre</v>
      </c>
      <c r="H382" s="33">
        <v>0</v>
      </c>
      <c r="I382" s="175">
        <f t="shared" ca="1" si="2"/>
        <v>0</v>
      </c>
      <c r="K382" s="145"/>
    </row>
    <row r="383" spans="4:11" outlineLevel="2" x14ac:dyDescent="0.3">
      <c r="D383" s="70">
        <v>61</v>
      </c>
      <c r="E383" s="71" t="str">
        <v>libre</v>
      </c>
      <c r="F383" s="71" t="str">
        <v>libre</v>
      </c>
      <c r="G383" s="71" t="str">
        <v>libre</v>
      </c>
      <c r="H383" s="33">
        <v>0</v>
      </c>
      <c r="I383" s="175">
        <f t="shared" ca="1" si="2"/>
        <v>0</v>
      </c>
      <c r="K383" s="145"/>
    </row>
    <row r="384" spans="4:11" outlineLevel="2" x14ac:dyDescent="0.3">
      <c r="D384" s="70">
        <v>62</v>
      </c>
      <c r="E384" s="71" t="str">
        <v>libre</v>
      </c>
      <c r="F384" s="71" t="str">
        <v>libre</v>
      </c>
      <c r="G384" s="71" t="str">
        <v>libre</v>
      </c>
      <c r="H384" s="33">
        <v>0</v>
      </c>
      <c r="I384" s="175">
        <f t="shared" ca="1" si="2"/>
        <v>0</v>
      </c>
      <c r="K384" s="145"/>
    </row>
    <row r="385" spans="4:11" outlineLevel="2" x14ac:dyDescent="0.3">
      <c r="D385" s="70">
        <v>63</v>
      </c>
      <c r="E385" s="71" t="str">
        <v>libre</v>
      </c>
      <c r="F385" s="71" t="str">
        <v>libre</v>
      </c>
      <c r="G385" s="71" t="str">
        <v>libre</v>
      </c>
      <c r="H385" s="33">
        <v>0</v>
      </c>
      <c r="I385" s="175">
        <f t="shared" ca="1" si="2"/>
        <v>0</v>
      </c>
      <c r="K385" s="145"/>
    </row>
    <row r="386" spans="4:11" outlineLevel="2" x14ac:dyDescent="0.3">
      <c r="D386" s="70">
        <v>64</v>
      </c>
      <c r="E386" s="71" t="str">
        <v>libre</v>
      </c>
      <c r="F386" s="71" t="str">
        <v>libre</v>
      </c>
      <c r="G386" s="71" t="str">
        <v>libre</v>
      </c>
      <c r="H386" s="33">
        <v>0</v>
      </c>
      <c r="I386" s="175">
        <f t="shared" ca="1" si="2"/>
        <v>0</v>
      </c>
      <c r="K386" s="145"/>
    </row>
    <row r="387" spans="4:11" outlineLevel="2" x14ac:dyDescent="0.3">
      <c r="D387" s="70">
        <v>65</v>
      </c>
      <c r="E387" s="71" t="str">
        <v>libre</v>
      </c>
      <c r="F387" s="71" t="str">
        <v>libre</v>
      </c>
      <c r="G387" s="71" t="str">
        <v>libre</v>
      </c>
      <c r="H387" s="33">
        <v>0</v>
      </c>
      <c r="I387" s="175">
        <f t="shared" ref="I387:I450" ca="1" si="3">IF($H387&gt;1,MAX(0,I80)+IF($H387&gt;=I$8,0,MAX(0,OFFSET(I387,0,-$H387))),MAX(0,I80))</f>
        <v>0</v>
      </c>
      <c r="K387" s="145"/>
    </row>
    <row r="388" spans="4:11" outlineLevel="2" x14ac:dyDescent="0.3">
      <c r="D388" s="70">
        <v>66</v>
      </c>
      <c r="E388" s="71" t="str">
        <v>libre</v>
      </c>
      <c r="F388" s="71" t="str">
        <v>libre</v>
      </c>
      <c r="G388" s="71" t="str">
        <v>libre</v>
      </c>
      <c r="H388" s="33">
        <v>0</v>
      </c>
      <c r="I388" s="175">
        <f t="shared" ca="1" si="3"/>
        <v>0</v>
      </c>
      <c r="K388" s="145"/>
    </row>
    <row r="389" spans="4:11" outlineLevel="2" x14ac:dyDescent="0.3">
      <c r="D389" s="70">
        <v>67</v>
      </c>
      <c r="E389" s="71" t="str">
        <v>libre</v>
      </c>
      <c r="F389" s="71" t="str">
        <v>libre</v>
      </c>
      <c r="G389" s="71" t="str">
        <v>libre</v>
      </c>
      <c r="H389" s="33">
        <v>0</v>
      </c>
      <c r="I389" s="175">
        <f t="shared" ca="1" si="3"/>
        <v>0</v>
      </c>
      <c r="K389" s="145"/>
    </row>
    <row r="390" spans="4:11" outlineLevel="2" x14ac:dyDescent="0.3">
      <c r="D390" s="70">
        <v>68</v>
      </c>
      <c r="E390" s="71" t="str">
        <v>libre</v>
      </c>
      <c r="F390" s="71" t="str">
        <v>libre</v>
      </c>
      <c r="G390" s="71" t="str">
        <v>libre</v>
      </c>
      <c r="H390" s="33">
        <v>0</v>
      </c>
      <c r="I390" s="175">
        <f t="shared" ca="1" si="3"/>
        <v>0</v>
      </c>
      <c r="K390" s="145"/>
    </row>
    <row r="391" spans="4:11" outlineLevel="2" x14ac:dyDescent="0.3">
      <c r="D391" s="70">
        <v>69</v>
      </c>
      <c r="E391" s="71" t="str">
        <v>Inversión Técnica</v>
      </c>
      <c r="F391" s="71" t="str">
        <v>CS Core</v>
      </c>
      <c r="G391" s="71" t="str">
        <v>Core CS:MGW, HW y SE</v>
      </c>
      <c r="H391" s="33">
        <v>12</v>
      </c>
      <c r="I391" s="175">
        <f t="shared" ca="1" si="3"/>
        <v>2250586.9886558163</v>
      </c>
      <c r="K391" s="145"/>
    </row>
    <row r="392" spans="4:11" outlineLevel="2" x14ac:dyDescent="0.3">
      <c r="D392" s="70">
        <v>70</v>
      </c>
      <c r="E392" s="71" t="str">
        <v>Inversión Técnica</v>
      </c>
      <c r="F392" s="71" t="str">
        <v>CS Core</v>
      </c>
      <c r="G392" s="71" t="str">
        <v>Core CS:MSC Server, HW y SE</v>
      </c>
      <c r="H392" s="33">
        <v>12</v>
      </c>
      <c r="I392" s="175">
        <f t="shared" ca="1" si="3"/>
        <v>2437896.2096508592</v>
      </c>
      <c r="K392" s="145"/>
    </row>
    <row r="393" spans="4:11" outlineLevel="2" x14ac:dyDescent="0.3">
      <c r="D393" s="70">
        <v>71</v>
      </c>
      <c r="E393" s="71" t="str">
        <v>Inversión Técnica</v>
      </c>
      <c r="F393" s="71" t="str">
        <v>CS Core</v>
      </c>
      <c r="G393" s="71" t="str">
        <v>Core CS:SG, HW y SE</v>
      </c>
      <c r="H393" s="33">
        <v>12</v>
      </c>
      <c r="I393" s="175">
        <f t="shared" ca="1" si="3"/>
        <v>908774.23328000016</v>
      </c>
      <c r="K393" s="145"/>
    </row>
    <row r="394" spans="4:11" outlineLevel="2" x14ac:dyDescent="0.3">
      <c r="D394" s="70">
        <v>72</v>
      </c>
      <c r="E394" s="71" t="str">
        <v>Inversión Técnica</v>
      </c>
      <c r="F394" s="71" t="str">
        <v>CS Core</v>
      </c>
      <c r="G394" s="71" t="str">
        <v>Core CS:HLR, HW y SE</v>
      </c>
      <c r="H394" s="33">
        <v>12</v>
      </c>
      <c r="I394" s="175">
        <f t="shared" ca="1" si="3"/>
        <v>634248.75596800016</v>
      </c>
      <c r="K394" s="145"/>
    </row>
    <row r="395" spans="4:11" outlineLevel="2" x14ac:dyDescent="0.3">
      <c r="D395" s="70">
        <v>73</v>
      </c>
      <c r="E395" s="71" t="str">
        <v>Inversión Técnica</v>
      </c>
      <c r="F395" s="71" t="str">
        <v>CS Core</v>
      </c>
      <c r="G395" s="71" t="str">
        <v>Core CS:MGW, SW</v>
      </c>
      <c r="H395" s="33">
        <v>7</v>
      </c>
      <c r="I395" s="175">
        <f t="shared" ca="1" si="3"/>
        <v>172391.57615497906</v>
      </c>
      <c r="K395" s="145"/>
    </row>
    <row r="396" spans="4:11" outlineLevel="2" x14ac:dyDescent="0.3">
      <c r="D396" s="70">
        <v>74</v>
      </c>
      <c r="E396" s="71" t="str">
        <v>Inversión Técnica</v>
      </c>
      <c r="F396" s="71" t="str">
        <v>CS Core</v>
      </c>
      <c r="G396" s="71" t="str">
        <v>Core CS:MSC Server, SW</v>
      </c>
      <c r="H396" s="33">
        <v>7</v>
      </c>
      <c r="I396" s="175">
        <f t="shared" ca="1" si="3"/>
        <v>157948.17994147152</v>
      </c>
      <c r="K396" s="145"/>
    </row>
    <row r="397" spans="4:11" outlineLevel="2" x14ac:dyDescent="0.3">
      <c r="D397" s="70">
        <v>75</v>
      </c>
      <c r="E397" s="71" t="str">
        <v>Inversión Técnica</v>
      </c>
      <c r="F397" s="71" t="str">
        <v>CS Core</v>
      </c>
      <c r="G397" s="71" t="str">
        <v>Core CS:SG, SW</v>
      </c>
      <c r="H397" s="33">
        <v>7</v>
      </c>
      <c r="I397" s="175">
        <f t="shared" ca="1" si="3"/>
        <v>505415.71150000003</v>
      </c>
      <c r="K397" s="145"/>
    </row>
    <row r="398" spans="4:11" outlineLevel="2" x14ac:dyDescent="0.3">
      <c r="D398" s="70">
        <v>76</v>
      </c>
      <c r="E398" s="71" t="str">
        <v>Inversión Técnica</v>
      </c>
      <c r="F398" s="71" t="str">
        <v>CS Core</v>
      </c>
      <c r="G398" s="71" t="str">
        <v>Core CS:HLR, SW</v>
      </c>
      <c r="H398" s="33">
        <v>7</v>
      </c>
      <c r="I398" s="175">
        <f t="shared" ca="1" si="3"/>
        <v>16450.988643972971</v>
      </c>
      <c r="K398" s="145"/>
    </row>
    <row r="399" spans="4:11" outlineLevel="2" x14ac:dyDescent="0.3">
      <c r="D399" s="70">
        <v>77</v>
      </c>
      <c r="E399" s="71" t="str">
        <v>Inversión Técnica</v>
      </c>
      <c r="F399" s="71" t="str">
        <v>PS Core</v>
      </c>
      <c r="G399" s="71" t="str">
        <v>Core PS:SGSN, HW y SE</v>
      </c>
      <c r="H399" s="33">
        <v>12</v>
      </c>
      <c r="I399" s="175">
        <f t="shared" ca="1" si="3"/>
        <v>5841747.4489599969</v>
      </c>
      <c r="K399" s="145"/>
    </row>
    <row r="400" spans="4:11" outlineLevel="2" x14ac:dyDescent="0.3">
      <c r="D400" s="70">
        <v>78</v>
      </c>
      <c r="E400" s="71" t="str">
        <v>Inversión Técnica</v>
      </c>
      <c r="F400" s="71" t="str">
        <v>PS Core</v>
      </c>
      <c r="G400" s="71" t="str">
        <v>Core PS:GGSN, HW y SE</v>
      </c>
      <c r="H400" s="33">
        <v>12</v>
      </c>
      <c r="I400" s="175">
        <f t="shared" ca="1" si="3"/>
        <v>29688569.727583993</v>
      </c>
      <c r="K400" s="145"/>
    </row>
    <row r="401" spans="4:11" outlineLevel="2" x14ac:dyDescent="0.3">
      <c r="D401" s="70">
        <v>79</v>
      </c>
      <c r="E401" s="71" t="str">
        <v>Inversión Técnica</v>
      </c>
      <c r="F401" s="71" t="str">
        <v>PS Core</v>
      </c>
      <c r="G401" s="71" t="str">
        <v>Core PS:CG, HW y SE</v>
      </c>
      <c r="H401" s="33">
        <v>12</v>
      </c>
      <c r="I401" s="175">
        <f t="shared" ca="1" si="3"/>
        <v>149469.51679999998</v>
      </c>
      <c r="K401" s="145"/>
    </row>
    <row r="402" spans="4:11" outlineLevel="2" x14ac:dyDescent="0.3">
      <c r="D402" s="70">
        <v>80</v>
      </c>
      <c r="E402" s="71" t="str">
        <v>Inversión Técnica</v>
      </c>
      <c r="F402" s="71" t="str">
        <v>PS Core</v>
      </c>
      <c r="G402" s="71" t="str">
        <v>Core PS:PCRF, HW y SE</v>
      </c>
      <c r="H402" s="33">
        <v>12</v>
      </c>
      <c r="I402" s="175">
        <f t="shared" ca="1" si="3"/>
        <v>3560443.3401600001</v>
      </c>
      <c r="K402" s="145"/>
    </row>
    <row r="403" spans="4:11" outlineLevel="2" x14ac:dyDescent="0.3">
      <c r="D403" s="70">
        <v>81</v>
      </c>
      <c r="E403" s="71" t="str">
        <v>Inversión Técnica</v>
      </c>
      <c r="F403" s="71" t="str">
        <v>PS Core</v>
      </c>
      <c r="G403" s="71" t="str">
        <v>Core PS:SUR, HW y SE</v>
      </c>
      <c r="H403" s="33">
        <v>12</v>
      </c>
      <c r="I403" s="175">
        <f t="shared" ca="1" si="3"/>
        <v>0</v>
      </c>
      <c r="K403" s="145"/>
    </row>
    <row r="404" spans="4:11" outlineLevel="2" x14ac:dyDescent="0.3">
      <c r="D404" s="70">
        <v>82</v>
      </c>
      <c r="E404" s="71" t="str">
        <v>Inversión Técnica</v>
      </c>
      <c r="F404" s="71" t="str">
        <v>PS Core</v>
      </c>
      <c r="G404" s="71" t="str">
        <v>Core PS:SGSN, SW</v>
      </c>
      <c r="H404" s="33">
        <v>7</v>
      </c>
      <c r="I404" s="175">
        <f t="shared" ca="1" si="3"/>
        <v>1860582.4019183083</v>
      </c>
      <c r="K404" s="145"/>
    </row>
    <row r="405" spans="4:11" outlineLevel="2" x14ac:dyDescent="0.3">
      <c r="D405" s="70">
        <v>83</v>
      </c>
      <c r="E405" s="71" t="str">
        <v>Inversión Técnica</v>
      </c>
      <c r="F405" s="71" t="str">
        <v>PS Core</v>
      </c>
      <c r="G405" s="71" t="str">
        <v>Core PS:GGSN, SW</v>
      </c>
      <c r="H405" s="33">
        <v>7</v>
      </c>
      <c r="I405" s="175">
        <f t="shared" ca="1" si="3"/>
        <v>3380083.3795443205</v>
      </c>
      <c r="K405" s="145"/>
    </row>
    <row r="406" spans="4:11" outlineLevel="2" x14ac:dyDescent="0.3">
      <c r="D406" s="70">
        <v>84</v>
      </c>
      <c r="E406" s="71" t="str">
        <v>Inversión Técnica</v>
      </c>
      <c r="F406" s="71" t="str">
        <v>PS Core</v>
      </c>
      <c r="G406" s="71" t="str">
        <v>Core PS:CG, SW</v>
      </c>
      <c r="H406" s="33">
        <v>7</v>
      </c>
      <c r="I406" s="175">
        <f t="shared" ca="1" si="3"/>
        <v>233764.97325212078</v>
      </c>
      <c r="K406" s="145"/>
    </row>
    <row r="407" spans="4:11" outlineLevel="2" x14ac:dyDescent="0.3">
      <c r="D407" s="70">
        <v>85</v>
      </c>
      <c r="E407" s="71" t="str">
        <v>Inversión Técnica</v>
      </c>
      <c r="F407" s="71" t="str">
        <v>PS Core</v>
      </c>
      <c r="G407" s="71" t="str">
        <v>Core PS:PCRF, SW</v>
      </c>
      <c r="H407" s="33">
        <v>7</v>
      </c>
      <c r="I407" s="175">
        <f t="shared" ca="1" si="3"/>
        <v>36071.138284068838</v>
      </c>
      <c r="K407" s="145"/>
    </row>
    <row r="408" spans="4:11" outlineLevel="2" x14ac:dyDescent="0.3">
      <c r="D408" s="70">
        <v>86</v>
      </c>
      <c r="E408" s="71" t="str">
        <v>Inversión Técnica</v>
      </c>
      <c r="F408" s="71" t="str">
        <v>PS Core</v>
      </c>
      <c r="G408" s="71" t="str">
        <v>Core PS:SUR, SW</v>
      </c>
      <c r="H408" s="33">
        <v>7</v>
      </c>
      <c r="I408" s="175">
        <f t="shared" ca="1" si="3"/>
        <v>0</v>
      </c>
      <c r="K408" s="145"/>
    </row>
    <row r="409" spans="4:11" outlineLevel="2" x14ac:dyDescent="0.3">
      <c r="D409" s="70">
        <v>87</v>
      </c>
      <c r="E409" s="71" t="str">
        <v>Inversión Técnica</v>
      </c>
      <c r="F409" s="71" t="str">
        <v>Core</v>
      </c>
      <c r="G409" s="71" t="str">
        <v>Core Común: Repuestos Críticos</v>
      </c>
      <c r="H409" s="33">
        <v>12</v>
      </c>
      <c r="I409" s="175">
        <f t="shared" ca="1" si="3"/>
        <v>39670.114834182503</v>
      </c>
      <c r="K409" s="145"/>
    </row>
    <row r="410" spans="4:11" outlineLevel="2" x14ac:dyDescent="0.3">
      <c r="D410" s="70">
        <v>88</v>
      </c>
      <c r="E410" s="71" t="str">
        <v>Inversión Técnica</v>
      </c>
      <c r="F410" s="71" t="str">
        <v>Core</v>
      </c>
      <c r="G410" s="71" t="str">
        <v>Core Común: Mantención Iniciación</v>
      </c>
      <c r="H410" s="33">
        <v>12</v>
      </c>
      <c r="I410" s="175">
        <f t="shared" ca="1" si="3"/>
        <v>888169.72305000003</v>
      </c>
      <c r="K410" s="145"/>
    </row>
    <row r="411" spans="4:11" outlineLevel="2" x14ac:dyDescent="0.3">
      <c r="D411" s="70">
        <v>89</v>
      </c>
      <c r="E411" s="71" t="str">
        <v>Inversión Técnica</v>
      </c>
      <c r="F411" s="71" t="str">
        <v>Core</v>
      </c>
      <c r="G411" s="71" t="str">
        <v>Core Común: Terrenos</v>
      </c>
      <c r="H411" s="33">
        <v>30</v>
      </c>
      <c r="I411" s="175">
        <f t="shared" ca="1" si="3"/>
        <v>0</v>
      </c>
      <c r="K411" s="145"/>
    </row>
    <row r="412" spans="4:11" outlineLevel="2" x14ac:dyDescent="0.3">
      <c r="D412" s="70">
        <v>90</v>
      </c>
      <c r="E412" s="71" t="str">
        <v>Inversión Técnica</v>
      </c>
      <c r="F412" s="71" t="str">
        <v>Core</v>
      </c>
      <c r="G412" s="71" t="str">
        <v>Core Común: Obras Civiles</v>
      </c>
      <c r="H412" s="33">
        <v>20</v>
      </c>
      <c r="I412" s="175">
        <f t="shared" ca="1" si="3"/>
        <v>6014314.9860877898</v>
      </c>
      <c r="K412" s="145"/>
    </row>
    <row r="413" spans="4:11" outlineLevel="2" x14ac:dyDescent="0.3">
      <c r="D413" s="70">
        <v>91</v>
      </c>
      <c r="E413" s="71" t="str">
        <v>Inversión Técnica</v>
      </c>
      <c r="F413" s="71" t="str">
        <v>Core</v>
      </c>
      <c r="G413" s="71" t="str">
        <v>Core Común: Equipamiento</v>
      </c>
      <c r="H413" s="33">
        <v>12</v>
      </c>
      <c r="I413" s="175">
        <f t="shared" ca="1" si="3"/>
        <v>2621167.9947292907</v>
      </c>
      <c r="K413" s="145"/>
    </row>
    <row r="414" spans="4:11" outlineLevel="2" x14ac:dyDescent="0.3">
      <c r="D414" s="70">
        <v>92</v>
      </c>
      <c r="E414" s="71" t="str">
        <v>libre</v>
      </c>
      <c r="F414" s="71" t="str">
        <v>libre</v>
      </c>
      <c r="G414" s="71" t="str">
        <v>libre</v>
      </c>
      <c r="H414" s="33">
        <v>0</v>
      </c>
      <c r="I414" s="175">
        <f t="shared" ca="1" si="3"/>
        <v>0</v>
      </c>
      <c r="K414" s="145"/>
    </row>
    <row r="415" spans="4:11" outlineLevel="2" x14ac:dyDescent="0.3">
      <c r="D415" s="70">
        <v>93</v>
      </c>
      <c r="E415" s="71" t="str">
        <v>Inversión Técnica</v>
      </c>
      <c r="F415" s="71" t="str">
        <v>Equipo Sitio</v>
      </c>
      <c r="G415" s="71" t="str">
        <v>Espectro</v>
      </c>
      <c r="H415" s="33">
        <v>20</v>
      </c>
      <c r="I415" s="175">
        <f t="shared" ca="1" si="3"/>
        <v>0</v>
      </c>
      <c r="K415" s="145"/>
    </row>
    <row r="416" spans="4:11" outlineLevel="2" x14ac:dyDescent="0.3">
      <c r="D416" s="70">
        <v>94</v>
      </c>
      <c r="E416" s="71" t="str">
        <v>libre</v>
      </c>
      <c r="F416" s="71" t="str">
        <v>libre</v>
      </c>
      <c r="G416" s="71" t="str">
        <v>libre</v>
      </c>
      <c r="H416" s="33">
        <v>0</v>
      </c>
      <c r="I416" s="175">
        <f t="shared" ca="1" si="3"/>
        <v>0</v>
      </c>
      <c r="K416" s="145"/>
    </row>
    <row r="417" spans="4:11" outlineLevel="2" x14ac:dyDescent="0.3">
      <c r="D417" s="70">
        <v>95</v>
      </c>
      <c r="E417" s="71" t="str">
        <v>Sistemas de Información</v>
      </c>
      <c r="F417" s="71" t="str">
        <v>CS Core</v>
      </c>
      <c r="G417" s="71" t="str">
        <v>BSCS Base</v>
      </c>
      <c r="H417" s="33">
        <v>7</v>
      </c>
      <c r="I417" s="175">
        <f t="shared" ca="1" si="3"/>
        <v>0</v>
      </c>
      <c r="K417" s="145"/>
    </row>
    <row r="418" spans="4:11" outlineLevel="2" x14ac:dyDescent="0.3">
      <c r="D418" s="70">
        <v>96</v>
      </c>
      <c r="E418" s="71" t="str">
        <v>Sistemas de Información</v>
      </c>
      <c r="F418" s="71" t="str">
        <v>CS Core</v>
      </c>
      <c r="G418" s="71" t="str">
        <v>BSCS Mant</v>
      </c>
      <c r="H418" s="33">
        <v>7</v>
      </c>
      <c r="I418" s="175">
        <f t="shared" ca="1" si="3"/>
        <v>451475.66666666669</v>
      </c>
      <c r="K418" s="145"/>
    </row>
    <row r="419" spans="4:11" outlineLevel="2" x14ac:dyDescent="0.3">
      <c r="D419" s="70">
        <v>97</v>
      </c>
      <c r="E419" s="71" t="str">
        <v>Sistemas de Información</v>
      </c>
      <c r="F419" s="71" t="str">
        <v>CS Core</v>
      </c>
      <c r="G419" s="71" t="str">
        <v>ICC Base</v>
      </c>
      <c r="H419" s="33">
        <v>7</v>
      </c>
      <c r="I419" s="175">
        <f t="shared" ca="1" si="3"/>
        <v>0</v>
      </c>
      <c r="K419" s="145"/>
    </row>
    <row r="420" spans="4:11" outlineLevel="1" x14ac:dyDescent="0.3">
      <c r="D420" s="70">
        <v>98</v>
      </c>
      <c r="E420" s="71" t="str">
        <v>Sistemas de Información</v>
      </c>
      <c r="F420" s="71" t="str">
        <v>CS Core</v>
      </c>
      <c r="G420" s="71" t="str">
        <v>ICC Mant</v>
      </c>
      <c r="H420" s="33">
        <v>7</v>
      </c>
      <c r="I420" s="175">
        <f t="shared" ca="1" si="3"/>
        <v>691864.75600000005</v>
      </c>
      <c r="K420" s="145"/>
    </row>
    <row r="421" spans="4:11" outlineLevel="1" x14ac:dyDescent="0.3">
      <c r="D421" s="70">
        <v>99</v>
      </c>
      <c r="E421" s="71" t="str">
        <v>Sistemas de Información</v>
      </c>
      <c r="F421" s="71" t="str">
        <v>CS Core</v>
      </c>
      <c r="G421" s="71" t="str">
        <v>Mediation Mant</v>
      </c>
      <c r="H421" s="33">
        <v>7</v>
      </c>
      <c r="I421" s="175">
        <f t="shared" ca="1" si="3"/>
        <v>3239.7559999999999</v>
      </c>
      <c r="K421" s="145"/>
    </row>
    <row r="422" spans="4:11" outlineLevel="1" x14ac:dyDescent="0.3">
      <c r="D422" s="70">
        <v>100</v>
      </c>
      <c r="E422" s="71" t="str">
        <v>Inversión Técnica</v>
      </c>
      <c r="F422" s="71" t="str">
        <v>Core</v>
      </c>
      <c r="G422" s="71" t="str">
        <v>Router tipo 1</v>
      </c>
      <c r="H422" s="33">
        <v>12</v>
      </c>
      <c r="I422" s="175">
        <f t="shared" ca="1" si="3"/>
        <v>350908.7503476555</v>
      </c>
      <c r="K422" s="145"/>
    </row>
    <row r="423" spans="4:11" outlineLevel="1" x14ac:dyDescent="0.3">
      <c r="D423" s="70">
        <v>101</v>
      </c>
      <c r="E423" s="71" t="str">
        <v>Inversión Técnica</v>
      </c>
      <c r="F423" s="71" t="str">
        <v>Core</v>
      </c>
      <c r="G423" s="71" t="str">
        <v>Router tipo 2</v>
      </c>
      <c r="H423" s="33">
        <v>12</v>
      </c>
      <c r="I423" s="175">
        <f t="shared" ca="1" si="3"/>
        <v>0</v>
      </c>
      <c r="K423" s="145"/>
    </row>
    <row r="424" spans="4:11" outlineLevel="2" x14ac:dyDescent="0.3">
      <c r="D424" s="70">
        <v>102</v>
      </c>
      <c r="E424" s="71" t="str">
        <v>Inversión Técnica</v>
      </c>
      <c r="F424" s="71" t="str">
        <v>Core</v>
      </c>
      <c r="G424" s="71" t="str">
        <v>Router tipo 3</v>
      </c>
      <c r="H424" s="33">
        <v>12</v>
      </c>
      <c r="I424" s="175">
        <f t="shared" ca="1" si="3"/>
        <v>0</v>
      </c>
      <c r="K424" s="145"/>
    </row>
    <row r="425" spans="4:11" outlineLevel="2" x14ac:dyDescent="0.3">
      <c r="D425" s="70">
        <v>103</v>
      </c>
      <c r="E425" s="71" t="str">
        <v>Inversión Técnica</v>
      </c>
      <c r="F425" s="71" t="str">
        <v>TX</v>
      </c>
      <c r="G425" s="71" t="str">
        <v>BSC-MGW</v>
      </c>
      <c r="H425" s="33">
        <v>12</v>
      </c>
      <c r="I425" s="175">
        <f t="shared" ca="1" si="3"/>
        <v>0</v>
      </c>
      <c r="K425" s="145"/>
    </row>
    <row r="426" spans="4:11" outlineLevel="2" x14ac:dyDescent="0.3">
      <c r="D426" s="70">
        <v>104</v>
      </c>
      <c r="E426" s="71" t="str">
        <v>Inversión Técnica</v>
      </c>
      <c r="F426" s="71" t="str">
        <v>TX</v>
      </c>
      <c r="G426" s="71" t="str">
        <v>BSC-SGSN</v>
      </c>
      <c r="H426" s="33">
        <v>12</v>
      </c>
      <c r="I426" s="175">
        <f t="shared" ca="1" si="3"/>
        <v>0</v>
      </c>
      <c r="K426" s="145"/>
    </row>
    <row r="427" spans="4:11" outlineLevel="2" x14ac:dyDescent="0.3">
      <c r="D427" s="70">
        <v>105</v>
      </c>
      <c r="E427" s="71" t="str">
        <v>Inversión Técnica</v>
      </c>
      <c r="F427" s="71" t="str">
        <v>TX</v>
      </c>
      <c r="G427" s="71" t="str">
        <v>SGSN-GGSN</v>
      </c>
      <c r="H427" s="33">
        <v>12</v>
      </c>
      <c r="I427" s="175">
        <f t="shared" ca="1" si="3"/>
        <v>0</v>
      </c>
      <c r="K427" s="145"/>
    </row>
    <row r="428" spans="4:11" outlineLevel="2" x14ac:dyDescent="0.3">
      <c r="D428" s="70">
        <v>106</v>
      </c>
      <c r="E428" s="71" t="str">
        <v>Inversión Técnica</v>
      </c>
      <c r="F428" s="71" t="str">
        <v>TX</v>
      </c>
      <c r="G428" s="71" t="str">
        <v>MGW-MGW</v>
      </c>
      <c r="H428" s="33">
        <v>12</v>
      </c>
      <c r="I428" s="175">
        <f t="shared" ca="1" si="3"/>
        <v>244130.27999999997</v>
      </c>
      <c r="K428" s="145"/>
    </row>
    <row r="429" spans="4:11" outlineLevel="2" x14ac:dyDescent="0.3">
      <c r="D429" s="70">
        <v>107</v>
      </c>
      <c r="E429" s="71" t="str">
        <v>Inversión Técnica</v>
      </c>
      <c r="F429" s="71" t="str">
        <v>TX</v>
      </c>
      <c r="G429" s="71" t="str">
        <v>RNC-MGW</v>
      </c>
      <c r="H429" s="33">
        <v>12</v>
      </c>
      <c r="I429" s="175">
        <f t="shared" ca="1" si="3"/>
        <v>0</v>
      </c>
      <c r="K429" s="145"/>
    </row>
    <row r="430" spans="4:11" outlineLevel="2" x14ac:dyDescent="0.3">
      <c r="D430" s="70">
        <v>108</v>
      </c>
      <c r="E430" s="71" t="str">
        <v>Inversión Técnica</v>
      </c>
      <c r="F430" s="71" t="str">
        <v>TX</v>
      </c>
      <c r="G430" s="71" t="str">
        <v>RNC-SGSN</v>
      </c>
      <c r="H430" s="33">
        <v>12</v>
      </c>
      <c r="I430" s="175">
        <f t="shared" ca="1" si="3"/>
        <v>0</v>
      </c>
      <c r="K430" s="145"/>
    </row>
    <row r="431" spans="4:11" outlineLevel="2" x14ac:dyDescent="0.3">
      <c r="D431" s="70">
        <v>109</v>
      </c>
      <c r="E431" s="71" t="str">
        <v>Inversión Técnica</v>
      </c>
      <c r="F431" s="71" t="str">
        <v>TX</v>
      </c>
      <c r="G431" s="71" t="str">
        <v>SGSN-GGSN</v>
      </c>
      <c r="H431" s="33">
        <v>12</v>
      </c>
      <c r="I431" s="175">
        <f t="shared" ca="1" si="3"/>
        <v>0</v>
      </c>
      <c r="K431" s="145"/>
    </row>
    <row r="432" spans="4:11" outlineLevel="2" x14ac:dyDescent="0.3">
      <c r="D432" s="70">
        <v>110</v>
      </c>
      <c r="E432" s="71" t="str">
        <v>Inversión Técnica</v>
      </c>
      <c r="F432" s="71" t="str">
        <v>TX</v>
      </c>
      <c r="G432" s="71" t="str">
        <v>MGW-MGW</v>
      </c>
      <c r="H432" s="33">
        <v>12</v>
      </c>
      <c r="I432" s="175">
        <f t="shared" ca="1" si="3"/>
        <v>244130.27999999997</v>
      </c>
      <c r="K432" s="145"/>
    </row>
    <row r="433" spans="4:11" outlineLevel="2" x14ac:dyDescent="0.3">
      <c r="D433" s="70">
        <v>111</v>
      </c>
      <c r="E433" s="71" t="str">
        <v>Inversión Técnica</v>
      </c>
      <c r="F433" s="71" t="str">
        <v>TX</v>
      </c>
      <c r="G433" s="71" t="str">
        <v>SGW-SGW</v>
      </c>
      <c r="H433" s="33">
        <v>12</v>
      </c>
      <c r="I433" s="175">
        <f t="shared" ca="1" si="3"/>
        <v>0</v>
      </c>
      <c r="K433" s="145"/>
    </row>
    <row r="434" spans="4:11" outlineLevel="2" x14ac:dyDescent="0.3">
      <c r="D434" s="70">
        <v>112</v>
      </c>
      <c r="E434" s="71" t="str">
        <v>Inversión Técnica</v>
      </c>
      <c r="F434" s="71" t="str">
        <v>TX</v>
      </c>
      <c r="G434" s="71" t="str">
        <v>MGW-PTR</v>
      </c>
      <c r="H434" s="33">
        <v>12</v>
      </c>
      <c r="I434" s="175">
        <f t="shared" ca="1" si="3"/>
        <v>4512.24</v>
      </c>
      <c r="K434" s="145"/>
    </row>
    <row r="435" spans="4:11" outlineLevel="2" x14ac:dyDescent="0.3">
      <c r="D435" s="70">
        <v>113</v>
      </c>
      <c r="E435" s="71" t="str">
        <v>Inversión Técnica</v>
      </c>
      <c r="F435" s="71" t="str">
        <v>TX</v>
      </c>
      <c r="G435" s="71" t="str">
        <v>MGW-PTR</v>
      </c>
      <c r="H435" s="33">
        <v>12</v>
      </c>
      <c r="I435" s="175">
        <f t="shared" ca="1" si="3"/>
        <v>28577.52</v>
      </c>
      <c r="K435" s="145"/>
    </row>
    <row r="436" spans="4:11" outlineLevel="2" x14ac:dyDescent="0.3">
      <c r="D436" s="70">
        <v>114</v>
      </c>
      <c r="E436" s="71" t="str">
        <v>Inversión Técnica</v>
      </c>
      <c r="F436" s="71" t="str">
        <v>TX</v>
      </c>
      <c r="G436" s="71" t="str">
        <v>SBC-PTR</v>
      </c>
      <c r="H436" s="33">
        <v>12</v>
      </c>
      <c r="I436" s="175">
        <f t="shared" ca="1" si="3"/>
        <v>0</v>
      </c>
      <c r="K436" s="145"/>
    </row>
    <row r="437" spans="4:11" outlineLevel="2" x14ac:dyDescent="0.3">
      <c r="D437" s="70">
        <v>115</v>
      </c>
      <c r="E437" s="71" t="str">
        <v>libre</v>
      </c>
      <c r="F437" s="71" t="str">
        <v>libre</v>
      </c>
      <c r="G437" s="71" t="str">
        <v>libre</v>
      </c>
      <c r="H437" s="33">
        <v>0</v>
      </c>
      <c r="I437" s="175">
        <f t="shared" ca="1" si="3"/>
        <v>0</v>
      </c>
      <c r="K437" s="145"/>
    </row>
    <row r="438" spans="4:11" outlineLevel="2" x14ac:dyDescent="0.3">
      <c r="D438" s="70">
        <v>116</v>
      </c>
      <c r="E438" s="71" t="str">
        <v>libre</v>
      </c>
      <c r="F438" s="71" t="str">
        <v>libre</v>
      </c>
      <c r="G438" s="71" t="str">
        <v>libre</v>
      </c>
      <c r="H438" s="33">
        <v>0</v>
      </c>
      <c r="I438" s="175">
        <f t="shared" ca="1" si="3"/>
        <v>0</v>
      </c>
      <c r="K438" s="145"/>
    </row>
    <row r="439" spans="4:11" outlineLevel="2" x14ac:dyDescent="0.3">
      <c r="D439" s="70">
        <v>117</v>
      </c>
      <c r="E439" s="71" t="str">
        <v>libre</v>
      </c>
      <c r="F439" s="71" t="str">
        <v>libre</v>
      </c>
      <c r="G439" s="71" t="str">
        <v>libre</v>
      </c>
      <c r="H439" s="33">
        <v>0</v>
      </c>
      <c r="I439" s="175">
        <f t="shared" ca="1" si="3"/>
        <v>0</v>
      </c>
      <c r="K439" s="145"/>
    </row>
    <row r="440" spans="4:11" outlineLevel="2" x14ac:dyDescent="0.3">
      <c r="D440" s="70">
        <v>118</v>
      </c>
      <c r="E440" s="71" t="str">
        <v>libre</v>
      </c>
      <c r="F440" s="71" t="str">
        <v>libre</v>
      </c>
      <c r="G440" s="71" t="str">
        <v>libre</v>
      </c>
      <c r="H440" s="33">
        <v>0</v>
      </c>
      <c r="I440" s="175">
        <f t="shared" ca="1" si="3"/>
        <v>0</v>
      </c>
      <c r="K440" s="145"/>
    </row>
    <row r="441" spans="4:11" outlineLevel="2" x14ac:dyDescent="0.3">
      <c r="D441" s="70">
        <v>119</v>
      </c>
      <c r="E441" s="71" t="str">
        <v>libre</v>
      </c>
      <c r="F441" s="71" t="str">
        <v>libre</v>
      </c>
      <c r="G441" s="71" t="str">
        <v>libre</v>
      </c>
      <c r="H441" s="33">
        <v>0</v>
      </c>
      <c r="I441" s="175">
        <f t="shared" ca="1" si="3"/>
        <v>0</v>
      </c>
      <c r="K441" s="145"/>
    </row>
    <row r="442" spans="4:11" outlineLevel="2" x14ac:dyDescent="0.3">
      <c r="D442" s="70">
        <v>120</v>
      </c>
      <c r="E442" s="71" t="str">
        <v>libre</v>
      </c>
      <c r="F442" s="71" t="str">
        <v>libre</v>
      </c>
      <c r="G442" s="71" t="str">
        <v>libre</v>
      </c>
      <c r="H442" s="33">
        <v>0</v>
      </c>
      <c r="I442" s="175">
        <f t="shared" ca="1" si="3"/>
        <v>0</v>
      </c>
      <c r="K442" s="145"/>
    </row>
    <row r="443" spans="4:11" outlineLevel="2" x14ac:dyDescent="0.3">
      <c r="D443" s="70">
        <v>121</v>
      </c>
      <c r="E443" s="71" t="str">
        <v>libre</v>
      </c>
      <c r="F443" s="71" t="str">
        <v>libre</v>
      </c>
      <c r="G443" s="71" t="str">
        <v>libre</v>
      </c>
      <c r="H443" s="33">
        <v>0</v>
      </c>
      <c r="I443" s="175">
        <f t="shared" ca="1" si="3"/>
        <v>0</v>
      </c>
      <c r="K443" s="145"/>
    </row>
    <row r="444" spans="4:11" outlineLevel="2" x14ac:dyDescent="0.3">
      <c r="D444" s="70">
        <v>122</v>
      </c>
      <c r="E444" s="71" t="str">
        <v>libre</v>
      </c>
      <c r="F444" s="71" t="str">
        <v>libre</v>
      </c>
      <c r="G444" s="71" t="str">
        <v>libre</v>
      </c>
      <c r="H444" s="33">
        <v>0</v>
      </c>
      <c r="I444" s="175">
        <f t="shared" ca="1" si="3"/>
        <v>0</v>
      </c>
      <c r="K444" s="145"/>
    </row>
    <row r="445" spans="4:11" outlineLevel="2" x14ac:dyDescent="0.3">
      <c r="D445" s="70">
        <v>123</v>
      </c>
      <c r="E445" s="71" t="str">
        <v>libre</v>
      </c>
      <c r="F445" s="71" t="str">
        <v>libre</v>
      </c>
      <c r="G445" s="71" t="str">
        <v>libre</v>
      </c>
      <c r="H445" s="33">
        <v>0</v>
      </c>
      <c r="I445" s="175">
        <f t="shared" ca="1" si="3"/>
        <v>0</v>
      </c>
      <c r="K445" s="145"/>
    </row>
    <row r="446" spans="4:11" outlineLevel="2" x14ac:dyDescent="0.3">
      <c r="D446" s="70">
        <v>124</v>
      </c>
      <c r="E446" s="71" t="str">
        <v>libre</v>
      </c>
      <c r="F446" s="71" t="str">
        <v>libre</v>
      </c>
      <c r="G446" s="71" t="str">
        <v>libre</v>
      </c>
      <c r="H446" s="33">
        <v>0</v>
      </c>
      <c r="I446" s="175">
        <f t="shared" ca="1" si="3"/>
        <v>0</v>
      </c>
      <c r="K446" s="145"/>
    </row>
    <row r="447" spans="4:11" outlineLevel="2" x14ac:dyDescent="0.3">
      <c r="D447" s="70">
        <v>125</v>
      </c>
      <c r="E447" s="71" t="str">
        <v>libre</v>
      </c>
      <c r="F447" s="71" t="str">
        <v>libre</v>
      </c>
      <c r="G447" s="71" t="str">
        <v>libre</v>
      </c>
      <c r="H447" s="33">
        <v>0</v>
      </c>
      <c r="I447" s="175">
        <f t="shared" ca="1" si="3"/>
        <v>0</v>
      </c>
      <c r="K447" s="145"/>
    </row>
    <row r="448" spans="4:11" outlineLevel="2" x14ac:dyDescent="0.3">
      <c r="D448" s="70">
        <v>126</v>
      </c>
      <c r="E448" s="71" t="str">
        <v>libre</v>
      </c>
      <c r="F448" s="71" t="str">
        <v>libre</v>
      </c>
      <c r="G448" s="71" t="str">
        <v>libre</v>
      </c>
      <c r="H448" s="33">
        <v>0</v>
      </c>
      <c r="I448" s="175">
        <f t="shared" ca="1" si="3"/>
        <v>0</v>
      </c>
      <c r="K448" s="145"/>
    </row>
    <row r="449" spans="4:11" outlineLevel="2" x14ac:dyDescent="0.3">
      <c r="D449" s="70">
        <v>127</v>
      </c>
      <c r="E449" s="71" t="str">
        <v>libre</v>
      </c>
      <c r="F449" s="71" t="str">
        <v>libre</v>
      </c>
      <c r="G449" s="71" t="str">
        <v>libre</v>
      </c>
      <c r="H449" s="33">
        <v>0</v>
      </c>
      <c r="I449" s="175">
        <f t="shared" ca="1" si="3"/>
        <v>0</v>
      </c>
      <c r="K449" s="145"/>
    </row>
    <row r="450" spans="4:11" outlineLevel="2" x14ac:dyDescent="0.3">
      <c r="D450" s="70">
        <v>128</v>
      </c>
      <c r="E450" s="71" t="str">
        <v>libre</v>
      </c>
      <c r="F450" s="71" t="str">
        <v>libre</v>
      </c>
      <c r="G450" s="71" t="str">
        <v>libre</v>
      </c>
      <c r="H450" s="33">
        <v>0</v>
      </c>
      <c r="I450" s="175">
        <f t="shared" ca="1" si="3"/>
        <v>0</v>
      </c>
      <c r="K450" s="145"/>
    </row>
    <row r="451" spans="4:11" outlineLevel="2" x14ac:dyDescent="0.3">
      <c r="D451" s="70">
        <v>129</v>
      </c>
      <c r="E451" s="71" t="str">
        <v>libre</v>
      </c>
      <c r="F451" s="71" t="str">
        <v>libre</v>
      </c>
      <c r="G451" s="71" t="str">
        <v>libre</v>
      </c>
      <c r="H451" s="33">
        <v>0</v>
      </c>
      <c r="I451" s="175">
        <f t="shared" ref="I451:I514" ca="1" si="4">IF($H451&gt;1,MAX(0,I144)+IF($H451&gt;=I$8,0,MAX(0,OFFSET(I451,0,-$H451))),MAX(0,I144))</f>
        <v>0</v>
      </c>
      <c r="K451" s="145"/>
    </row>
    <row r="452" spans="4:11" outlineLevel="2" x14ac:dyDescent="0.3">
      <c r="D452" s="70">
        <v>130</v>
      </c>
      <c r="E452" s="71" t="str">
        <v>libre</v>
      </c>
      <c r="F452" s="71" t="str">
        <v>libre</v>
      </c>
      <c r="G452" s="71" t="str">
        <v>libre</v>
      </c>
      <c r="H452" s="33">
        <v>0</v>
      </c>
      <c r="I452" s="175">
        <f t="shared" ca="1" si="4"/>
        <v>0</v>
      </c>
      <c r="K452" s="145"/>
    </row>
    <row r="453" spans="4:11" outlineLevel="2" x14ac:dyDescent="0.3">
      <c r="D453" s="70">
        <v>131</v>
      </c>
      <c r="E453" s="71" t="str">
        <v>libre</v>
      </c>
      <c r="F453" s="71" t="str">
        <v>libre</v>
      </c>
      <c r="G453" s="71" t="str">
        <v>libre</v>
      </c>
      <c r="H453" s="33">
        <v>0</v>
      </c>
      <c r="I453" s="175">
        <f t="shared" ca="1" si="4"/>
        <v>0</v>
      </c>
      <c r="K453" s="145"/>
    </row>
    <row r="454" spans="4:11" outlineLevel="2" x14ac:dyDescent="0.3">
      <c r="D454" s="70">
        <v>132</v>
      </c>
      <c r="E454" s="71" t="str">
        <v>libre</v>
      </c>
      <c r="F454" s="71" t="str">
        <v>libre</v>
      </c>
      <c r="G454" s="71" t="str">
        <v>libre</v>
      </c>
      <c r="H454" s="33">
        <v>0</v>
      </c>
      <c r="I454" s="175">
        <f t="shared" ca="1" si="4"/>
        <v>0</v>
      </c>
      <c r="K454" s="145"/>
    </row>
    <row r="455" spans="4:11" outlineLevel="2" x14ac:dyDescent="0.3">
      <c r="D455" s="70">
        <v>133</v>
      </c>
      <c r="E455" s="71" t="str">
        <v>libre</v>
      </c>
      <c r="F455" s="71" t="str">
        <v>libre</v>
      </c>
      <c r="G455" s="71" t="str">
        <v>libre</v>
      </c>
      <c r="H455" s="33">
        <v>0</v>
      </c>
      <c r="I455" s="175">
        <f t="shared" ca="1" si="4"/>
        <v>0</v>
      </c>
      <c r="K455" s="145"/>
    </row>
    <row r="456" spans="4:11" outlineLevel="2" x14ac:dyDescent="0.3">
      <c r="D456" s="70">
        <v>134</v>
      </c>
      <c r="E456" s="71" t="str">
        <v>libre</v>
      </c>
      <c r="F456" s="71" t="str">
        <v>libre</v>
      </c>
      <c r="G456" s="71" t="str">
        <v>libre</v>
      </c>
      <c r="H456" s="33">
        <v>0</v>
      </c>
      <c r="I456" s="175">
        <f t="shared" ca="1" si="4"/>
        <v>0</v>
      </c>
      <c r="K456" s="145"/>
    </row>
    <row r="457" spans="4:11" outlineLevel="2" x14ac:dyDescent="0.3">
      <c r="D457" s="70">
        <v>135</v>
      </c>
      <c r="E457" s="71" t="str">
        <v>libre</v>
      </c>
      <c r="F457" s="71" t="str">
        <v>libre</v>
      </c>
      <c r="G457" s="71" t="str">
        <v>libre</v>
      </c>
      <c r="H457" s="33">
        <v>0</v>
      </c>
      <c r="I457" s="175">
        <f t="shared" ca="1" si="4"/>
        <v>0</v>
      </c>
      <c r="K457" s="145"/>
    </row>
    <row r="458" spans="4:11" outlineLevel="2" x14ac:dyDescent="0.3">
      <c r="D458" s="70">
        <v>136</v>
      </c>
      <c r="E458" s="71" t="str">
        <v>libre</v>
      </c>
      <c r="F458" s="71" t="str">
        <v>libre</v>
      </c>
      <c r="G458" s="71" t="str">
        <v>libre</v>
      </c>
      <c r="H458" s="33">
        <v>0</v>
      </c>
      <c r="I458" s="175">
        <f t="shared" ca="1" si="4"/>
        <v>0</v>
      </c>
      <c r="K458" s="145"/>
    </row>
    <row r="459" spans="4:11" outlineLevel="2" x14ac:dyDescent="0.3">
      <c r="D459" s="70">
        <v>137</v>
      </c>
      <c r="E459" s="71" t="str">
        <v>libre</v>
      </c>
      <c r="F459" s="71" t="str">
        <v>libre</v>
      </c>
      <c r="G459" s="71" t="str">
        <v>libre</v>
      </c>
      <c r="H459" s="33">
        <v>0</v>
      </c>
      <c r="I459" s="175">
        <f t="shared" ca="1" si="4"/>
        <v>0</v>
      </c>
      <c r="K459" s="145"/>
    </row>
    <row r="460" spans="4:11" outlineLevel="2" x14ac:dyDescent="0.3">
      <c r="D460" s="70">
        <v>138</v>
      </c>
      <c r="E460" s="71" t="str">
        <v>libre</v>
      </c>
      <c r="F460" s="71" t="str">
        <v>libre</v>
      </c>
      <c r="G460" s="71" t="str">
        <v>libre</v>
      </c>
      <c r="H460" s="33">
        <v>0</v>
      </c>
      <c r="I460" s="175">
        <f t="shared" ca="1" si="4"/>
        <v>0</v>
      </c>
      <c r="K460" s="145"/>
    </row>
    <row r="461" spans="4:11" outlineLevel="2" x14ac:dyDescent="0.3">
      <c r="D461" s="70">
        <v>139</v>
      </c>
      <c r="E461" s="71" t="str">
        <v>libre</v>
      </c>
      <c r="F461" s="71" t="str">
        <v>libre</v>
      </c>
      <c r="G461" s="71" t="str">
        <v>libre</v>
      </c>
      <c r="H461" s="33">
        <v>0</v>
      </c>
      <c r="I461" s="175">
        <f t="shared" ca="1" si="4"/>
        <v>0</v>
      </c>
      <c r="K461" s="145"/>
    </row>
    <row r="462" spans="4:11" outlineLevel="2" x14ac:dyDescent="0.3">
      <c r="D462" s="70">
        <v>140</v>
      </c>
      <c r="E462" s="71" t="str">
        <v>libre</v>
      </c>
      <c r="F462" s="71" t="str">
        <v>libre</v>
      </c>
      <c r="G462" s="71" t="str">
        <v>libre</v>
      </c>
      <c r="H462" s="33">
        <v>0</v>
      </c>
      <c r="I462" s="175">
        <f t="shared" ca="1" si="4"/>
        <v>0</v>
      </c>
      <c r="K462" s="145"/>
    </row>
    <row r="463" spans="4:11" outlineLevel="2" x14ac:dyDescent="0.3">
      <c r="D463" s="70">
        <v>141</v>
      </c>
      <c r="E463" s="71" t="str">
        <v>libre</v>
      </c>
      <c r="F463" s="71" t="str">
        <v>libre</v>
      </c>
      <c r="G463" s="71" t="str">
        <v>libre</v>
      </c>
      <c r="H463" s="33">
        <v>0</v>
      </c>
      <c r="I463" s="175">
        <f t="shared" ca="1" si="4"/>
        <v>0</v>
      </c>
      <c r="K463" s="145"/>
    </row>
    <row r="464" spans="4:11" outlineLevel="2" x14ac:dyDescent="0.3">
      <c r="D464" s="70">
        <v>142</v>
      </c>
      <c r="E464" s="71" t="str">
        <v>libre</v>
      </c>
      <c r="F464" s="71" t="str">
        <v>libre</v>
      </c>
      <c r="G464" s="71" t="str">
        <v>libre</v>
      </c>
      <c r="H464" s="33">
        <v>0</v>
      </c>
      <c r="I464" s="175">
        <f t="shared" ca="1" si="4"/>
        <v>0</v>
      </c>
      <c r="K464" s="145"/>
    </row>
    <row r="465" spans="4:11" outlineLevel="2" x14ac:dyDescent="0.3">
      <c r="D465" s="70">
        <v>143</v>
      </c>
      <c r="E465" s="71" t="str">
        <v>libre</v>
      </c>
      <c r="F465" s="71" t="str">
        <v>libre</v>
      </c>
      <c r="G465" s="71" t="str">
        <v>libre</v>
      </c>
      <c r="H465" s="33">
        <v>0</v>
      </c>
      <c r="I465" s="175">
        <f t="shared" ca="1" si="4"/>
        <v>0</v>
      </c>
      <c r="K465" s="145"/>
    </row>
    <row r="466" spans="4:11" outlineLevel="2" x14ac:dyDescent="0.3">
      <c r="D466" s="70">
        <v>144</v>
      </c>
      <c r="E466" s="71" t="str">
        <v>libre</v>
      </c>
      <c r="F466" s="71" t="str">
        <v>libre</v>
      </c>
      <c r="G466" s="71" t="str">
        <v>libre</v>
      </c>
      <c r="H466" s="33">
        <v>0</v>
      </c>
      <c r="I466" s="175">
        <f t="shared" ca="1" si="4"/>
        <v>0</v>
      </c>
      <c r="K466" s="145"/>
    </row>
    <row r="467" spans="4:11" outlineLevel="2" x14ac:dyDescent="0.3">
      <c r="D467" s="70">
        <v>145</v>
      </c>
      <c r="E467" s="71" t="str">
        <v>libre</v>
      </c>
      <c r="F467" s="71" t="str">
        <v>libre</v>
      </c>
      <c r="G467" s="71" t="str">
        <v>libre</v>
      </c>
      <c r="H467" s="33">
        <v>0</v>
      </c>
      <c r="I467" s="175">
        <f t="shared" ca="1" si="4"/>
        <v>0</v>
      </c>
      <c r="K467" s="145"/>
    </row>
    <row r="468" spans="4:11" outlineLevel="2" x14ac:dyDescent="0.3">
      <c r="D468" s="70">
        <v>146</v>
      </c>
      <c r="E468" s="71" t="str">
        <v>libre</v>
      </c>
      <c r="F468" s="71" t="str">
        <v>libre</v>
      </c>
      <c r="G468" s="71" t="str">
        <v>libre</v>
      </c>
      <c r="H468" s="33">
        <v>0</v>
      </c>
      <c r="I468" s="175">
        <f t="shared" ca="1" si="4"/>
        <v>0</v>
      </c>
      <c r="K468" s="145"/>
    </row>
    <row r="469" spans="4:11" outlineLevel="2" x14ac:dyDescent="0.3">
      <c r="D469" s="70">
        <v>147</v>
      </c>
      <c r="E469" s="71" t="str">
        <v>libre</v>
      </c>
      <c r="F469" s="71" t="str">
        <v>libre</v>
      </c>
      <c r="G469" s="71" t="str">
        <v>libre</v>
      </c>
      <c r="H469" s="33">
        <v>0</v>
      </c>
      <c r="I469" s="175">
        <f t="shared" ca="1" si="4"/>
        <v>0</v>
      </c>
      <c r="K469" s="145"/>
    </row>
    <row r="470" spans="4:11" outlineLevel="2" x14ac:dyDescent="0.3">
      <c r="D470" s="70">
        <v>148</v>
      </c>
      <c r="E470" s="71" t="str">
        <v>libre</v>
      </c>
      <c r="F470" s="71" t="str">
        <v>libre</v>
      </c>
      <c r="G470" s="71" t="str">
        <v>libre</v>
      </c>
      <c r="H470" s="33">
        <v>0</v>
      </c>
      <c r="I470" s="175">
        <f t="shared" ca="1" si="4"/>
        <v>0</v>
      </c>
      <c r="K470" s="145"/>
    </row>
    <row r="471" spans="4:11" outlineLevel="2" x14ac:dyDescent="0.3">
      <c r="D471" s="70">
        <v>149</v>
      </c>
      <c r="E471" s="71" t="str">
        <v>libre</v>
      </c>
      <c r="F471" s="71" t="str">
        <v>libre</v>
      </c>
      <c r="G471" s="71" t="str">
        <v>libre</v>
      </c>
      <c r="H471" s="33">
        <v>0</v>
      </c>
      <c r="I471" s="175">
        <f t="shared" ca="1" si="4"/>
        <v>0</v>
      </c>
      <c r="K471" s="145"/>
    </row>
    <row r="472" spans="4:11" outlineLevel="2" x14ac:dyDescent="0.3">
      <c r="D472" s="70">
        <v>150</v>
      </c>
      <c r="E472" s="71" t="str">
        <v>libre</v>
      </c>
      <c r="F472" s="71" t="str">
        <v>libre</v>
      </c>
      <c r="G472" s="71" t="str">
        <v>libre</v>
      </c>
      <c r="H472" s="33">
        <v>0</v>
      </c>
      <c r="I472" s="175">
        <f t="shared" ca="1" si="4"/>
        <v>0</v>
      </c>
      <c r="K472" s="145"/>
    </row>
    <row r="473" spans="4:11" outlineLevel="2" x14ac:dyDescent="0.3">
      <c r="D473" s="70">
        <v>151</v>
      </c>
      <c r="E473" s="71" t="str">
        <v>libre</v>
      </c>
      <c r="F473" s="71" t="str">
        <v>libre</v>
      </c>
      <c r="G473" s="71" t="str">
        <v>libre</v>
      </c>
      <c r="H473" s="33">
        <v>0</v>
      </c>
      <c r="I473" s="175">
        <f t="shared" ca="1" si="4"/>
        <v>0</v>
      </c>
      <c r="K473" s="145"/>
    </row>
    <row r="474" spans="4:11" outlineLevel="2" x14ac:dyDescent="0.3">
      <c r="D474" s="70">
        <v>152</v>
      </c>
      <c r="E474" s="71" t="str">
        <v>libre</v>
      </c>
      <c r="F474" s="71" t="str">
        <v>libre</v>
      </c>
      <c r="G474" s="71" t="str">
        <v>libre</v>
      </c>
      <c r="H474" s="33">
        <v>0</v>
      </c>
      <c r="I474" s="175">
        <f t="shared" ca="1" si="4"/>
        <v>0</v>
      </c>
      <c r="K474" s="145"/>
    </row>
    <row r="475" spans="4:11" outlineLevel="2" x14ac:dyDescent="0.3">
      <c r="D475" s="70">
        <v>153</v>
      </c>
      <c r="E475" s="71" t="str">
        <v>libre</v>
      </c>
      <c r="F475" s="71" t="str">
        <v>libre</v>
      </c>
      <c r="G475" s="71" t="str">
        <v>libre</v>
      </c>
      <c r="H475" s="33">
        <v>0</v>
      </c>
      <c r="I475" s="175">
        <f t="shared" ca="1" si="4"/>
        <v>0</v>
      </c>
      <c r="K475" s="145"/>
    </row>
    <row r="476" spans="4:11" outlineLevel="2" x14ac:dyDescent="0.3">
      <c r="D476" s="70">
        <v>154</v>
      </c>
      <c r="E476" s="71" t="str">
        <v>libre</v>
      </c>
      <c r="F476" s="71" t="str">
        <v>libre</v>
      </c>
      <c r="G476" s="71" t="str">
        <v>libre</v>
      </c>
      <c r="H476" s="33">
        <v>0</v>
      </c>
      <c r="I476" s="175">
        <f t="shared" ca="1" si="4"/>
        <v>0</v>
      </c>
      <c r="K476" s="145"/>
    </row>
    <row r="477" spans="4:11" outlineLevel="2" x14ac:dyDescent="0.3">
      <c r="D477" s="70">
        <v>155</v>
      </c>
      <c r="E477" s="71" t="str">
        <v>libre</v>
      </c>
      <c r="F477" s="71" t="str">
        <v>libre</v>
      </c>
      <c r="G477" s="71" t="str">
        <v>libre</v>
      </c>
      <c r="H477" s="33">
        <v>0</v>
      </c>
      <c r="I477" s="175">
        <f t="shared" ca="1" si="4"/>
        <v>0</v>
      </c>
      <c r="K477" s="145"/>
    </row>
    <row r="478" spans="4:11" outlineLevel="2" x14ac:dyDescent="0.3">
      <c r="D478" s="70">
        <v>156</v>
      </c>
      <c r="E478" s="71" t="str">
        <v>libre</v>
      </c>
      <c r="F478" s="71" t="str">
        <v>libre</v>
      </c>
      <c r="G478" s="71" t="str">
        <v>libre</v>
      </c>
      <c r="H478" s="33">
        <v>0</v>
      </c>
      <c r="I478" s="175">
        <f t="shared" ca="1" si="4"/>
        <v>0</v>
      </c>
      <c r="K478" s="145"/>
    </row>
    <row r="479" spans="4:11" outlineLevel="2" x14ac:dyDescent="0.3">
      <c r="D479" s="70">
        <v>157</v>
      </c>
      <c r="E479" s="71" t="str">
        <v>libre</v>
      </c>
      <c r="F479" s="71" t="str">
        <v>libre</v>
      </c>
      <c r="G479" s="71" t="str">
        <v>libre</v>
      </c>
      <c r="H479" s="33">
        <v>0</v>
      </c>
      <c r="I479" s="175">
        <f t="shared" ca="1" si="4"/>
        <v>0</v>
      </c>
      <c r="K479" s="145"/>
    </row>
    <row r="480" spans="4:11" outlineLevel="2" x14ac:dyDescent="0.3">
      <c r="D480" s="70">
        <v>158</v>
      </c>
      <c r="E480" s="71" t="str">
        <v>libre</v>
      </c>
      <c r="F480" s="71" t="str">
        <v>libre</v>
      </c>
      <c r="G480" s="71" t="str">
        <v>libre</v>
      </c>
      <c r="H480" s="33">
        <v>0</v>
      </c>
      <c r="I480" s="175">
        <f t="shared" ca="1" si="4"/>
        <v>0</v>
      </c>
      <c r="K480" s="145"/>
    </row>
    <row r="481" spans="4:11" outlineLevel="2" x14ac:dyDescent="0.3">
      <c r="D481" s="70">
        <v>159</v>
      </c>
      <c r="E481" s="71" t="str">
        <v>libre</v>
      </c>
      <c r="F481" s="71" t="str">
        <v>libre</v>
      </c>
      <c r="G481" s="71" t="str">
        <v>libre</v>
      </c>
      <c r="H481" s="33">
        <v>0</v>
      </c>
      <c r="I481" s="175">
        <f t="shared" ca="1" si="4"/>
        <v>0</v>
      </c>
      <c r="K481" s="145"/>
    </row>
    <row r="482" spans="4:11" outlineLevel="2" x14ac:dyDescent="0.3">
      <c r="D482" s="70">
        <v>160</v>
      </c>
      <c r="E482" s="71" t="str">
        <v>libre</v>
      </c>
      <c r="F482" s="71" t="str">
        <v>libre</v>
      </c>
      <c r="G482" s="71" t="str">
        <v>libre</v>
      </c>
      <c r="H482" s="33">
        <v>0</v>
      </c>
      <c r="I482" s="175">
        <f t="shared" ca="1" si="4"/>
        <v>0</v>
      </c>
      <c r="K482" s="145"/>
    </row>
    <row r="483" spans="4:11" outlineLevel="2" x14ac:dyDescent="0.3">
      <c r="D483" s="70">
        <v>161</v>
      </c>
      <c r="E483" s="71" t="str">
        <v>libre</v>
      </c>
      <c r="F483" s="71" t="str">
        <v>libre</v>
      </c>
      <c r="G483" s="71" t="str">
        <v>libre</v>
      </c>
      <c r="H483" s="33">
        <v>0</v>
      </c>
      <c r="I483" s="175">
        <f t="shared" ca="1" si="4"/>
        <v>0</v>
      </c>
      <c r="K483" s="145"/>
    </row>
    <row r="484" spans="4:11" outlineLevel="2" x14ac:dyDescent="0.3">
      <c r="D484" s="70">
        <v>162</v>
      </c>
      <c r="E484" s="71" t="str">
        <v>libre</v>
      </c>
      <c r="F484" s="71" t="str">
        <v>libre</v>
      </c>
      <c r="G484" s="71" t="str">
        <v>libre</v>
      </c>
      <c r="H484" s="33">
        <v>0</v>
      </c>
      <c r="I484" s="175">
        <f t="shared" ca="1" si="4"/>
        <v>0</v>
      </c>
      <c r="K484" s="145"/>
    </row>
    <row r="485" spans="4:11" outlineLevel="2" x14ac:dyDescent="0.3">
      <c r="D485" s="70">
        <v>163</v>
      </c>
      <c r="E485" s="71" t="str">
        <v>libre</v>
      </c>
      <c r="F485" s="71" t="str">
        <v>libre</v>
      </c>
      <c r="G485" s="71" t="str">
        <v>libre</v>
      </c>
      <c r="H485" s="33">
        <v>0</v>
      </c>
      <c r="I485" s="175">
        <f t="shared" ca="1" si="4"/>
        <v>0</v>
      </c>
      <c r="K485" s="145"/>
    </row>
    <row r="486" spans="4:11" outlineLevel="2" x14ac:dyDescent="0.3">
      <c r="D486" s="70">
        <v>164</v>
      </c>
      <c r="E486" s="71" t="str">
        <v>libre</v>
      </c>
      <c r="F486" s="71" t="str">
        <v>libre</v>
      </c>
      <c r="G486" s="71" t="str">
        <v>libre</v>
      </c>
      <c r="H486" s="33">
        <v>0</v>
      </c>
      <c r="I486" s="175">
        <f t="shared" ca="1" si="4"/>
        <v>0</v>
      </c>
      <c r="K486" s="145"/>
    </row>
    <row r="487" spans="4:11" outlineLevel="2" x14ac:dyDescent="0.3">
      <c r="D487" s="70">
        <v>165</v>
      </c>
      <c r="E487" s="71" t="str">
        <v>libre</v>
      </c>
      <c r="F487" s="71" t="str">
        <v>libre</v>
      </c>
      <c r="G487" s="71" t="str">
        <v>libre</v>
      </c>
      <c r="H487" s="33">
        <v>0</v>
      </c>
      <c r="I487" s="175">
        <f t="shared" ca="1" si="4"/>
        <v>0</v>
      </c>
      <c r="K487" s="145"/>
    </row>
    <row r="488" spans="4:11" outlineLevel="2" x14ac:dyDescent="0.3">
      <c r="D488" s="70">
        <v>166</v>
      </c>
      <c r="E488" s="71" t="str">
        <v>libre</v>
      </c>
      <c r="F488" s="71" t="str">
        <v>libre</v>
      </c>
      <c r="G488" s="71" t="str">
        <v>libre</v>
      </c>
      <c r="H488" s="33">
        <v>0</v>
      </c>
      <c r="I488" s="175">
        <f t="shared" ca="1" si="4"/>
        <v>0</v>
      </c>
      <c r="K488" s="145"/>
    </row>
    <row r="489" spans="4:11" outlineLevel="2" x14ac:dyDescent="0.3">
      <c r="D489" s="70">
        <v>167</v>
      </c>
      <c r="E489" s="71" t="str">
        <v>libre</v>
      </c>
      <c r="F489" s="71" t="str">
        <v>libre</v>
      </c>
      <c r="G489" s="71" t="str">
        <v>libre</v>
      </c>
      <c r="H489" s="33">
        <v>0</v>
      </c>
      <c r="I489" s="175">
        <f t="shared" ca="1" si="4"/>
        <v>0</v>
      </c>
      <c r="K489" s="145"/>
    </row>
    <row r="490" spans="4:11" outlineLevel="2" x14ac:dyDescent="0.3">
      <c r="D490" s="70">
        <v>168</v>
      </c>
      <c r="E490" s="71" t="str">
        <v>libre</v>
      </c>
      <c r="F490" s="71" t="str">
        <v>libre</v>
      </c>
      <c r="G490" s="71" t="str">
        <v>libre</v>
      </c>
      <c r="H490" s="33">
        <v>0</v>
      </c>
      <c r="I490" s="175">
        <f t="shared" ca="1" si="4"/>
        <v>0</v>
      </c>
      <c r="K490" s="145"/>
    </row>
    <row r="491" spans="4:11" outlineLevel="2" x14ac:dyDescent="0.3">
      <c r="D491" s="70">
        <v>169</v>
      </c>
      <c r="E491" s="71" t="str">
        <v>libre</v>
      </c>
      <c r="F491" s="71" t="str">
        <v>libre</v>
      </c>
      <c r="G491" s="71" t="str">
        <v>libre</v>
      </c>
      <c r="H491" s="33">
        <v>0</v>
      </c>
      <c r="I491" s="175">
        <f t="shared" ca="1" si="4"/>
        <v>0</v>
      </c>
      <c r="K491" s="145"/>
    </row>
    <row r="492" spans="4:11" outlineLevel="2" x14ac:dyDescent="0.3">
      <c r="D492" s="70">
        <v>170</v>
      </c>
      <c r="E492" s="71" t="str">
        <v>libre</v>
      </c>
      <c r="F492" s="71" t="str">
        <v>libre</v>
      </c>
      <c r="G492" s="71" t="str">
        <v>libre</v>
      </c>
      <c r="H492" s="33">
        <v>0</v>
      </c>
      <c r="I492" s="175">
        <f t="shared" ca="1" si="4"/>
        <v>0</v>
      </c>
      <c r="K492" s="145"/>
    </row>
    <row r="493" spans="4:11" outlineLevel="2" x14ac:dyDescent="0.3">
      <c r="D493" s="70">
        <v>171</v>
      </c>
      <c r="E493" s="71" t="str">
        <v>libre</v>
      </c>
      <c r="F493" s="71" t="str">
        <v>libre</v>
      </c>
      <c r="G493" s="71" t="str">
        <v>libre</v>
      </c>
      <c r="H493" s="33">
        <v>0</v>
      </c>
      <c r="I493" s="175">
        <f t="shared" ca="1" si="4"/>
        <v>0</v>
      </c>
      <c r="K493" s="145"/>
    </row>
    <row r="494" spans="4:11" outlineLevel="2" x14ac:dyDescent="0.3">
      <c r="D494" s="70">
        <v>172</v>
      </c>
      <c r="E494" s="71" t="str">
        <v>libre</v>
      </c>
      <c r="F494" s="71" t="str">
        <v>libre</v>
      </c>
      <c r="G494" s="71" t="str">
        <v>libre</v>
      </c>
      <c r="H494" s="33">
        <v>0</v>
      </c>
      <c r="I494" s="175">
        <f t="shared" ca="1" si="4"/>
        <v>0</v>
      </c>
      <c r="K494" s="145"/>
    </row>
    <row r="495" spans="4:11" outlineLevel="2" x14ac:dyDescent="0.3">
      <c r="D495" s="70">
        <v>173</v>
      </c>
      <c r="E495" s="71" t="str">
        <v>libre</v>
      </c>
      <c r="F495" s="71" t="str">
        <v>libre</v>
      </c>
      <c r="G495" s="71" t="str">
        <v>libre</v>
      </c>
      <c r="H495" s="33">
        <v>0</v>
      </c>
      <c r="I495" s="175">
        <f t="shared" ca="1" si="4"/>
        <v>0</v>
      </c>
      <c r="K495" s="145"/>
    </row>
    <row r="496" spans="4:11" outlineLevel="2" x14ac:dyDescent="0.3">
      <c r="D496" s="70">
        <v>174</v>
      </c>
      <c r="E496" s="71" t="str">
        <v>libre</v>
      </c>
      <c r="F496" s="71" t="str">
        <v>libre</v>
      </c>
      <c r="G496" s="71" t="str">
        <v>libre</v>
      </c>
      <c r="H496" s="33">
        <v>0</v>
      </c>
      <c r="I496" s="175">
        <f t="shared" ca="1" si="4"/>
        <v>0</v>
      </c>
      <c r="K496" s="145"/>
    </row>
    <row r="497" spans="4:11" outlineLevel="2" x14ac:dyDescent="0.3">
      <c r="D497" s="70">
        <v>175</v>
      </c>
      <c r="E497" s="71" t="str">
        <v>libre</v>
      </c>
      <c r="F497" s="71" t="str">
        <v>libre</v>
      </c>
      <c r="G497" s="71" t="str">
        <v>libre</v>
      </c>
      <c r="H497" s="33">
        <v>0</v>
      </c>
      <c r="I497" s="175">
        <f t="shared" ca="1" si="4"/>
        <v>0</v>
      </c>
      <c r="K497" s="145"/>
    </row>
    <row r="498" spans="4:11" outlineLevel="2" x14ac:dyDescent="0.3">
      <c r="D498" s="70">
        <v>176</v>
      </c>
      <c r="E498" s="71" t="str">
        <v>libre</v>
      </c>
      <c r="F498" s="71" t="str">
        <v>libre</v>
      </c>
      <c r="G498" s="71" t="str">
        <v>libre</v>
      </c>
      <c r="H498" s="33">
        <v>0</v>
      </c>
      <c r="I498" s="175">
        <f t="shared" ca="1" si="4"/>
        <v>0</v>
      </c>
      <c r="K498" s="145"/>
    </row>
    <row r="499" spans="4:11" outlineLevel="2" x14ac:dyDescent="0.3">
      <c r="D499" s="70">
        <v>177</v>
      </c>
      <c r="E499" s="71" t="str">
        <v>libre</v>
      </c>
      <c r="F499" s="71" t="str">
        <v>libre</v>
      </c>
      <c r="G499" s="71" t="str">
        <v>libre</v>
      </c>
      <c r="H499" s="33">
        <v>0</v>
      </c>
      <c r="I499" s="175">
        <f t="shared" ca="1" si="4"/>
        <v>0</v>
      </c>
      <c r="K499" s="145"/>
    </row>
    <row r="500" spans="4:11" outlineLevel="2" x14ac:dyDescent="0.3">
      <c r="D500" s="70">
        <v>178</v>
      </c>
      <c r="E500" s="71" t="str">
        <v>libre</v>
      </c>
      <c r="F500" s="71" t="str">
        <v>libre</v>
      </c>
      <c r="G500" s="71" t="str">
        <v>libre</v>
      </c>
      <c r="H500" s="33">
        <v>0</v>
      </c>
      <c r="I500" s="175">
        <f t="shared" ca="1" si="4"/>
        <v>0</v>
      </c>
      <c r="K500" s="145"/>
    </row>
    <row r="501" spans="4:11" outlineLevel="2" x14ac:dyDescent="0.3">
      <c r="D501" s="70">
        <v>179</v>
      </c>
      <c r="E501" s="71" t="str">
        <v>libre</v>
      </c>
      <c r="F501" s="71" t="str">
        <v>libre</v>
      </c>
      <c r="G501" s="71" t="str">
        <v>libre</v>
      </c>
      <c r="H501" s="33">
        <v>0</v>
      </c>
      <c r="I501" s="175">
        <f t="shared" ca="1" si="4"/>
        <v>0</v>
      </c>
      <c r="K501" s="145"/>
    </row>
    <row r="502" spans="4:11" outlineLevel="2" x14ac:dyDescent="0.3">
      <c r="D502" s="70">
        <v>180</v>
      </c>
      <c r="E502" s="71" t="str">
        <v>libre</v>
      </c>
      <c r="F502" s="71" t="str">
        <v>libre</v>
      </c>
      <c r="G502" s="71" t="str">
        <v>libre</v>
      </c>
      <c r="H502" s="33">
        <v>0</v>
      </c>
      <c r="I502" s="175">
        <f t="shared" ca="1" si="4"/>
        <v>0</v>
      </c>
      <c r="K502" s="145"/>
    </row>
    <row r="503" spans="4:11" outlineLevel="2" x14ac:dyDescent="0.3">
      <c r="D503" s="70">
        <v>181</v>
      </c>
      <c r="E503" s="71" t="str">
        <v>libre</v>
      </c>
      <c r="F503" s="71" t="str">
        <v>libre</v>
      </c>
      <c r="G503" s="71" t="str">
        <v>libre</v>
      </c>
      <c r="H503" s="33">
        <v>0</v>
      </c>
      <c r="I503" s="175">
        <f t="shared" ca="1" si="4"/>
        <v>0</v>
      </c>
      <c r="K503" s="145"/>
    </row>
    <row r="504" spans="4:11" outlineLevel="2" x14ac:dyDescent="0.3">
      <c r="D504" s="70">
        <v>182</v>
      </c>
      <c r="E504" s="71" t="str">
        <v>libre</v>
      </c>
      <c r="F504" s="71" t="str">
        <v>libre</v>
      </c>
      <c r="G504" s="71" t="str">
        <v>libre</v>
      </c>
      <c r="H504" s="33">
        <v>0</v>
      </c>
      <c r="I504" s="175">
        <f t="shared" ca="1" si="4"/>
        <v>0</v>
      </c>
      <c r="K504" s="145"/>
    </row>
    <row r="505" spans="4:11" outlineLevel="2" x14ac:dyDescent="0.3">
      <c r="D505" s="70">
        <v>183</v>
      </c>
      <c r="E505" s="71" t="str">
        <v>libre</v>
      </c>
      <c r="F505" s="71" t="str">
        <v>libre</v>
      </c>
      <c r="G505" s="71" t="str">
        <v>libre</v>
      </c>
      <c r="H505" s="33">
        <v>0</v>
      </c>
      <c r="I505" s="175">
        <f t="shared" ca="1" si="4"/>
        <v>0</v>
      </c>
      <c r="K505" s="145"/>
    </row>
    <row r="506" spans="4:11" outlineLevel="2" x14ac:dyDescent="0.3">
      <c r="D506" s="70">
        <v>184</v>
      </c>
      <c r="E506" s="71" t="str">
        <v>libre</v>
      </c>
      <c r="F506" s="71" t="str">
        <v>libre</v>
      </c>
      <c r="G506" s="71" t="str">
        <v>libre</v>
      </c>
      <c r="H506" s="33">
        <v>0</v>
      </c>
      <c r="I506" s="175">
        <f t="shared" ca="1" si="4"/>
        <v>0</v>
      </c>
      <c r="K506" s="145"/>
    </row>
    <row r="507" spans="4:11" outlineLevel="2" x14ac:dyDescent="0.3">
      <c r="D507" s="70">
        <v>185</v>
      </c>
      <c r="E507" s="71" t="str">
        <v>libre</v>
      </c>
      <c r="F507" s="71" t="str">
        <v>libre</v>
      </c>
      <c r="G507" s="71" t="str">
        <v>libre</v>
      </c>
      <c r="H507" s="33">
        <v>0</v>
      </c>
      <c r="I507" s="175">
        <f t="shared" ca="1" si="4"/>
        <v>0</v>
      </c>
      <c r="K507" s="145"/>
    </row>
    <row r="508" spans="4:11" outlineLevel="2" x14ac:dyDescent="0.3">
      <c r="D508" s="70">
        <v>186</v>
      </c>
      <c r="E508" s="71" t="str">
        <v>libre</v>
      </c>
      <c r="F508" s="71" t="str">
        <v>libre</v>
      </c>
      <c r="G508" s="71" t="str">
        <v>libre</v>
      </c>
      <c r="H508" s="33">
        <v>0</v>
      </c>
      <c r="I508" s="175">
        <f t="shared" ca="1" si="4"/>
        <v>0</v>
      </c>
      <c r="K508" s="145"/>
    </row>
    <row r="509" spans="4:11" outlineLevel="2" x14ac:dyDescent="0.3">
      <c r="D509" s="70">
        <v>187</v>
      </c>
      <c r="E509" s="71" t="str">
        <v>libre</v>
      </c>
      <c r="F509" s="71" t="str">
        <v>libre</v>
      </c>
      <c r="G509" s="71" t="str">
        <v>libre</v>
      </c>
      <c r="H509" s="33">
        <v>0</v>
      </c>
      <c r="I509" s="175">
        <f t="shared" ca="1" si="4"/>
        <v>0</v>
      </c>
      <c r="K509" s="145"/>
    </row>
    <row r="510" spans="4:11" outlineLevel="2" x14ac:dyDescent="0.3">
      <c r="D510" s="70">
        <v>188</v>
      </c>
      <c r="E510" s="71" t="str">
        <v>libre</v>
      </c>
      <c r="F510" s="71" t="str">
        <v>libre</v>
      </c>
      <c r="G510" s="71" t="str">
        <v>libre</v>
      </c>
      <c r="H510" s="33">
        <v>0</v>
      </c>
      <c r="I510" s="175">
        <f t="shared" ca="1" si="4"/>
        <v>0</v>
      </c>
      <c r="K510" s="145"/>
    </row>
    <row r="511" spans="4:11" outlineLevel="2" x14ac:dyDescent="0.3">
      <c r="D511" s="70">
        <v>189</v>
      </c>
      <c r="E511" s="71" t="str">
        <v>libre</v>
      </c>
      <c r="F511" s="71" t="str">
        <v>libre</v>
      </c>
      <c r="G511" s="71" t="str">
        <v>libre</v>
      </c>
      <c r="H511" s="33">
        <v>0</v>
      </c>
      <c r="I511" s="175">
        <f t="shared" ca="1" si="4"/>
        <v>0</v>
      </c>
      <c r="K511" s="145"/>
    </row>
    <row r="512" spans="4:11" outlineLevel="2" x14ac:dyDescent="0.3">
      <c r="D512" s="70">
        <v>190</v>
      </c>
      <c r="E512" s="71" t="str">
        <v>libre</v>
      </c>
      <c r="F512" s="71" t="str">
        <v>libre</v>
      </c>
      <c r="G512" s="71" t="str">
        <v>libre</v>
      </c>
      <c r="H512" s="33">
        <v>0</v>
      </c>
      <c r="I512" s="175">
        <f t="shared" ca="1" si="4"/>
        <v>0</v>
      </c>
      <c r="K512" s="145"/>
    </row>
    <row r="513" spans="4:11" outlineLevel="2" x14ac:dyDescent="0.3">
      <c r="D513" s="70">
        <v>191</v>
      </c>
      <c r="E513" s="71" t="str">
        <v>libre</v>
      </c>
      <c r="F513" s="71" t="str">
        <v>libre</v>
      </c>
      <c r="G513" s="71" t="str">
        <v>libre</v>
      </c>
      <c r="H513" s="33">
        <v>0</v>
      </c>
      <c r="I513" s="175">
        <f t="shared" ca="1" si="4"/>
        <v>0</v>
      </c>
      <c r="K513" s="145"/>
    </row>
    <row r="514" spans="4:11" outlineLevel="2" x14ac:dyDescent="0.3">
      <c r="D514" s="70">
        <v>192</v>
      </c>
      <c r="E514" s="71" t="str">
        <v>libre</v>
      </c>
      <c r="F514" s="71" t="str">
        <v>libre</v>
      </c>
      <c r="G514" s="71" t="str">
        <v>libre</v>
      </c>
      <c r="H514" s="33">
        <v>0</v>
      </c>
      <c r="I514" s="175">
        <f t="shared" ca="1" si="4"/>
        <v>0</v>
      </c>
      <c r="K514" s="145"/>
    </row>
    <row r="515" spans="4:11" outlineLevel="2" x14ac:dyDescent="0.3">
      <c r="D515" s="70">
        <v>193</v>
      </c>
      <c r="E515" s="71" t="str">
        <v>libre</v>
      </c>
      <c r="F515" s="71" t="str">
        <v>libre</v>
      </c>
      <c r="G515" s="71" t="str">
        <v>libre</v>
      </c>
      <c r="H515" s="33">
        <v>0</v>
      </c>
      <c r="I515" s="175">
        <f t="shared" ref="I515:I578" ca="1" si="5">IF($H515&gt;1,MAX(0,I208)+IF($H515&gt;=I$8,0,MAX(0,OFFSET(I515,0,-$H515))),MAX(0,I208))</f>
        <v>0</v>
      </c>
      <c r="K515" s="145"/>
    </row>
    <row r="516" spans="4:11" outlineLevel="2" x14ac:dyDescent="0.3">
      <c r="D516" s="70">
        <v>194</v>
      </c>
      <c r="E516" s="71" t="str">
        <v>libre</v>
      </c>
      <c r="F516" s="71" t="str">
        <v>libre</v>
      </c>
      <c r="G516" s="71" t="str">
        <v>libre</v>
      </c>
      <c r="H516" s="33">
        <v>0</v>
      </c>
      <c r="I516" s="175">
        <f t="shared" ca="1" si="5"/>
        <v>0</v>
      </c>
      <c r="K516" s="145"/>
    </row>
    <row r="517" spans="4:11" outlineLevel="2" x14ac:dyDescent="0.3">
      <c r="D517" s="70">
        <v>195</v>
      </c>
      <c r="E517" s="71" t="str">
        <v>libre</v>
      </c>
      <c r="F517" s="71" t="str">
        <v>libre</v>
      </c>
      <c r="G517" s="71" t="str">
        <v>libre</v>
      </c>
      <c r="H517" s="33">
        <v>0</v>
      </c>
      <c r="I517" s="175">
        <f t="shared" ca="1" si="5"/>
        <v>0</v>
      </c>
      <c r="K517" s="145"/>
    </row>
    <row r="518" spans="4:11" outlineLevel="2" x14ac:dyDescent="0.3">
      <c r="D518" s="70">
        <v>196</v>
      </c>
      <c r="E518" s="71" t="str">
        <v>libre</v>
      </c>
      <c r="F518" s="71" t="str">
        <v>libre</v>
      </c>
      <c r="G518" s="71" t="str">
        <v>libre</v>
      </c>
      <c r="H518" s="33">
        <v>0</v>
      </c>
      <c r="I518" s="175">
        <f t="shared" ca="1" si="5"/>
        <v>0</v>
      </c>
      <c r="K518" s="145"/>
    </row>
    <row r="519" spans="4:11" outlineLevel="2" x14ac:dyDescent="0.3">
      <c r="D519" s="70">
        <v>197</v>
      </c>
      <c r="E519" s="71" t="str">
        <v>libre</v>
      </c>
      <c r="F519" s="71" t="str">
        <v>libre</v>
      </c>
      <c r="G519" s="71" t="str">
        <v>libre</v>
      </c>
      <c r="H519" s="33">
        <v>0</v>
      </c>
      <c r="I519" s="175">
        <f t="shared" ca="1" si="5"/>
        <v>0</v>
      </c>
      <c r="K519" s="145"/>
    </row>
    <row r="520" spans="4:11" outlineLevel="1" x14ac:dyDescent="0.3">
      <c r="D520" s="70">
        <v>198</v>
      </c>
      <c r="E520" s="71" t="str">
        <v>libre</v>
      </c>
      <c r="F520" s="71" t="str">
        <v>libre</v>
      </c>
      <c r="G520" s="71" t="str">
        <v>libre</v>
      </c>
      <c r="H520" s="33">
        <v>0</v>
      </c>
      <c r="I520" s="175">
        <f t="shared" ca="1" si="5"/>
        <v>0</v>
      </c>
      <c r="K520" s="145"/>
    </row>
    <row r="521" spans="4:11" outlineLevel="1" x14ac:dyDescent="0.3">
      <c r="D521" s="70">
        <v>199</v>
      </c>
      <c r="E521" s="71" t="str">
        <v>libre</v>
      </c>
      <c r="F521" s="71" t="str">
        <v>libre</v>
      </c>
      <c r="G521" s="71" t="str">
        <v>libre</v>
      </c>
      <c r="H521" s="33">
        <v>0</v>
      </c>
      <c r="I521" s="175">
        <f t="shared" ca="1" si="5"/>
        <v>0</v>
      </c>
      <c r="K521" s="145"/>
    </row>
    <row r="522" spans="4:11" outlineLevel="1" x14ac:dyDescent="0.3">
      <c r="D522" s="70">
        <v>200</v>
      </c>
      <c r="E522" s="71" t="str">
        <v>Gasto Técnico</v>
      </c>
      <c r="F522" s="71" t="str">
        <v>Sitios</v>
      </c>
      <c r="G522" s="71" t="str">
        <v>Alquiler Sitios</v>
      </c>
      <c r="H522" s="33">
        <v>0</v>
      </c>
      <c r="I522" s="175">
        <f t="shared" ca="1" si="5"/>
        <v>18165304.268846504</v>
      </c>
    </row>
    <row r="523" spans="4:11" outlineLevel="1" x14ac:dyDescent="0.3">
      <c r="D523" s="70">
        <v>201</v>
      </c>
      <c r="E523" s="71" t="str">
        <v>Gasto Técnico</v>
      </c>
      <c r="F523" s="71" t="str">
        <v>Sitios</v>
      </c>
      <c r="G523" s="71" t="str">
        <v>Energía Eléctrica Sitios</v>
      </c>
      <c r="H523" s="33">
        <v>0</v>
      </c>
      <c r="I523" s="175">
        <f t="shared" ca="1" si="5"/>
        <v>18165304.268846504</v>
      </c>
    </row>
    <row r="524" spans="4:11" outlineLevel="2" x14ac:dyDescent="0.3">
      <c r="D524" s="70">
        <v>202</v>
      </c>
      <c r="E524" s="71" t="str">
        <v>Gasto Técnico</v>
      </c>
      <c r="F524" s="71" t="str">
        <v>Sitios</v>
      </c>
      <c r="G524" s="71" t="str">
        <v>Mantenimiento de Sitios</v>
      </c>
      <c r="H524" s="33">
        <v>0</v>
      </c>
      <c r="I524" s="175">
        <f t="shared" ca="1" si="5"/>
        <v>18165304.268846504</v>
      </c>
    </row>
    <row r="525" spans="4:11" outlineLevel="2" x14ac:dyDescent="0.3">
      <c r="D525" s="70">
        <v>203</v>
      </c>
      <c r="E525" s="71" t="str">
        <v>Gasto Técnico</v>
      </c>
      <c r="F525" s="71" t="str">
        <v>Sitios</v>
      </c>
      <c r="G525" s="71" t="str">
        <v>Vigilancia</v>
      </c>
      <c r="H525" s="33">
        <v>0</v>
      </c>
      <c r="I525" s="175">
        <f t="shared" ca="1" si="5"/>
        <v>18165304.268846504</v>
      </c>
    </row>
    <row r="526" spans="4:11" outlineLevel="2" x14ac:dyDescent="0.3">
      <c r="D526" s="70">
        <v>204</v>
      </c>
      <c r="E526" s="71" t="str">
        <v>Gasto Técnico</v>
      </c>
      <c r="F526" s="71" t="str">
        <v>Sitios</v>
      </c>
      <c r="G526" s="71" t="str">
        <v>Combustible</v>
      </c>
      <c r="H526" s="33">
        <v>0</v>
      </c>
      <c r="I526" s="175">
        <f t="shared" ca="1" si="5"/>
        <v>18165304.268846504</v>
      </c>
    </row>
    <row r="527" spans="4:11" outlineLevel="2" x14ac:dyDescent="0.3">
      <c r="D527" s="70">
        <v>205</v>
      </c>
      <c r="E527" s="71" t="str">
        <v>Gasto Técnico</v>
      </c>
      <c r="F527" s="71" t="str">
        <v>Sitios</v>
      </c>
      <c r="G527" s="71" t="str">
        <v>Contratos</v>
      </c>
      <c r="H527" s="33">
        <v>0</v>
      </c>
      <c r="I527" s="175">
        <f t="shared" ca="1" si="5"/>
        <v>18165304.268846504</v>
      </c>
    </row>
    <row r="528" spans="4:11" outlineLevel="2" x14ac:dyDescent="0.3">
      <c r="D528" s="70">
        <v>206</v>
      </c>
      <c r="E528" s="71" t="str">
        <v>Gasto Técnico</v>
      </c>
      <c r="F528" s="71" t="str">
        <v>Sitios</v>
      </c>
      <c r="G528" s="71" t="str">
        <v>Transmisión</v>
      </c>
      <c r="H528" s="33">
        <v>0</v>
      </c>
      <c r="I528" s="175">
        <f t="shared" ca="1" si="5"/>
        <v>0</v>
      </c>
    </row>
    <row r="529" spans="4:9" outlineLevel="2" x14ac:dyDescent="0.3">
      <c r="D529" s="70">
        <v>207</v>
      </c>
      <c r="E529" s="71" t="str">
        <v>Gasto Técnico</v>
      </c>
      <c r="F529" s="71" t="str">
        <v>Sitios</v>
      </c>
      <c r="G529" s="71" t="str">
        <v>Otros gastos, sanciones, municipios</v>
      </c>
      <c r="H529" s="33">
        <v>0</v>
      </c>
      <c r="I529" s="175">
        <f t="shared" ca="1" si="5"/>
        <v>18165304.268846504</v>
      </c>
    </row>
    <row r="530" spans="4:9" outlineLevel="2" x14ac:dyDescent="0.3">
      <c r="D530" s="70">
        <v>208</v>
      </c>
      <c r="E530" s="71" t="str">
        <v>Gasto Técnico</v>
      </c>
      <c r="F530" s="71" t="str">
        <v>Sitios</v>
      </c>
      <c r="G530" s="71" t="str">
        <v>O&amp;M Sitios y Core</v>
      </c>
      <c r="H530" s="33">
        <v>0</v>
      </c>
      <c r="I530" s="175">
        <f t="shared" ca="1" si="5"/>
        <v>18165304.268846504</v>
      </c>
    </row>
    <row r="531" spans="4:9" outlineLevel="2" x14ac:dyDescent="0.3">
      <c r="D531" s="70">
        <v>209</v>
      </c>
      <c r="E531" s="71" t="str">
        <v>Gasto Técnico</v>
      </c>
      <c r="F531" s="71" t="str">
        <v>Core</v>
      </c>
      <c r="G531" s="71" t="str">
        <v>O&amp;M Plataforma de TI</v>
      </c>
      <c r="H531" s="33">
        <v>0</v>
      </c>
      <c r="I531" s="175">
        <f t="shared" ca="1" si="5"/>
        <v>18165304.268846504</v>
      </c>
    </row>
    <row r="532" spans="4:9" outlineLevel="2" x14ac:dyDescent="0.3">
      <c r="D532" s="70">
        <v>210</v>
      </c>
      <c r="E532" s="71" t="str">
        <v>Gasto Técnico</v>
      </c>
      <c r="F532" s="71" t="str">
        <v>Core</v>
      </c>
      <c r="G532" s="71" t="str">
        <v>Otros gastos TI</v>
      </c>
      <c r="H532" s="33">
        <v>0</v>
      </c>
      <c r="I532" s="175">
        <f t="shared" ca="1" si="5"/>
        <v>18165304.268846504</v>
      </c>
    </row>
    <row r="533" spans="4:9" outlineLevel="2" x14ac:dyDescent="0.3">
      <c r="D533" s="70">
        <v>211</v>
      </c>
      <c r="E533" s="71" t="str">
        <v>Gasto Técnico</v>
      </c>
      <c r="F533" s="71" t="str">
        <v>Sitios</v>
      </c>
      <c r="G533" s="71" t="str">
        <v>Servicios Externos</v>
      </c>
      <c r="H533" s="33">
        <v>0</v>
      </c>
      <c r="I533" s="175">
        <f t="shared" ca="1" si="5"/>
        <v>18165304.268846504</v>
      </c>
    </row>
    <row r="534" spans="4:9" outlineLevel="2" x14ac:dyDescent="0.3">
      <c r="D534" s="70">
        <v>212</v>
      </c>
      <c r="E534" s="71" t="str">
        <v>Gasto Técnico</v>
      </c>
      <c r="F534" s="71" t="str">
        <v>Espectro</v>
      </c>
      <c r="G534" s="71" t="str">
        <v>Canon por Uso de Espectro Radioléctrico</v>
      </c>
      <c r="H534" s="33">
        <v>0</v>
      </c>
      <c r="I534" s="175">
        <f t="shared" ca="1" si="5"/>
        <v>18165304.268846504</v>
      </c>
    </row>
    <row r="535" spans="4:9" outlineLevel="2" x14ac:dyDescent="0.3">
      <c r="D535" s="70">
        <v>213</v>
      </c>
      <c r="E535" s="71" t="str">
        <v>Gasto Técnico</v>
      </c>
      <c r="F535" s="71" t="str">
        <v>Aportes</v>
      </c>
      <c r="G535" s="71" t="str">
        <v>Aportes MTC</v>
      </c>
      <c r="H535" s="33">
        <v>0</v>
      </c>
      <c r="I535" s="175">
        <f t="shared" ca="1" si="5"/>
        <v>18165304.268846504</v>
      </c>
    </row>
    <row r="536" spans="4:9" outlineLevel="2" x14ac:dyDescent="0.3">
      <c r="D536" s="70">
        <v>214</v>
      </c>
      <c r="E536" s="71" t="str">
        <v>Gasto Técnico</v>
      </c>
      <c r="F536" s="71" t="str">
        <v>Aportes</v>
      </c>
      <c r="G536" s="71" t="str">
        <v>Aportes Osiptel</v>
      </c>
      <c r="H536" s="33">
        <v>0</v>
      </c>
      <c r="I536" s="175">
        <f t="shared" ca="1" si="5"/>
        <v>18165304.268846504</v>
      </c>
    </row>
    <row r="537" spans="4:9" outlineLevel="2" x14ac:dyDescent="0.3">
      <c r="D537" s="70">
        <v>215</v>
      </c>
      <c r="E537" s="71" t="str">
        <v>Gasto Técnico</v>
      </c>
      <c r="F537" s="71" t="str">
        <v>Aportes</v>
      </c>
      <c r="G537" s="71" t="str">
        <v>Aportes Fitel</v>
      </c>
      <c r="H537" s="33">
        <v>0</v>
      </c>
      <c r="I537" s="175">
        <f t="shared" ca="1" si="5"/>
        <v>18165304.268846504</v>
      </c>
    </row>
    <row r="538" spans="4:9" outlineLevel="2" x14ac:dyDescent="0.3">
      <c r="D538" s="70">
        <v>216</v>
      </c>
      <c r="E538" s="71" t="str">
        <v>Gasto Técnico</v>
      </c>
      <c r="F538" s="71" t="str">
        <v>libre</v>
      </c>
      <c r="G538" s="71" t="str">
        <v>libre</v>
      </c>
      <c r="H538" s="33">
        <v>0</v>
      </c>
      <c r="I538" s="175">
        <f t="shared" ca="1" si="5"/>
        <v>0</v>
      </c>
    </row>
    <row r="539" spans="4:9" outlineLevel="2" x14ac:dyDescent="0.3">
      <c r="D539" s="70">
        <v>217</v>
      </c>
      <c r="E539" s="71" t="str">
        <v>Gasto Técnico</v>
      </c>
      <c r="F539" s="71" t="str">
        <v>libre</v>
      </c>
      <c r="G539" s="71" t="str">
        <v>libre</v>
      </c>
      <c r="H539" s="33">
        <v>0</v>
      </c>
      <c r="I539" s="175">
        <f t="shared" ca="1" si="5"/>
        <v>0</v>
      </c>
    </row>
    <row r="540" spans="4:9" outlineLevel="2" x14ac:dyDescent="0.3">
      <c r="D540" s="70">
        <v>218</v>
      </c>
      <c r="E540" s="71" t="str">
        <v>Gasto Técnico</v>
      </c>
      <c r="F540" s="71" t="str">
        <v>libre</v>
      </c>
      <c r="G540" s="71" t="str">
        <v>libre</v>
      </c>
      <c r="H540" s="33">
        <v>0</v>
      </c>
      <c r="I540" s="175">
        <f t="shared" ca="1" si="5"/>
        <v>0</v>
      </c>
    </row>
    <row r="541" spans="4:9" outlineLevel="2" x14ac:dyDescent="0.3">
      <c r="D541" s="70">
        <v>219</v>
      </c>
      <c r="E541" s="71" t="str">
        <v>Gasto Técnico</v>
      </c>
      <c r="F541" s="71" t="str">
        <v>libre</v>
      </c>
      <c r="G541" s="71" t="str">
        <v>libre</v>
      </c>
      <c r="H541" s="33">
        <v>0</v>
      </c>
      <c r="I541" s="175">
        <f t="shared" ca="1" si="5"/>
        <v>0</v>
      </c>
    </row>
    <row r="542" spans="4:9" outlineLevel="2" x14ac:dyDescent="0.3">
      <c r="D542" s="70">
        <v>220</v>
      </c>
      <c r="E542" s="71" t="str">
        <v>Gasto Técnico</v>
      </c>
      <c r="F542" s="71" t="str">
        <v>libre</v>
      </c>
      <c r="G542" s="71" t="str">
        <v>libre</v>
      </c>
      <c r="H542" s="33">
        <v>0</v>
      </c>
      <c r="I542" s="175">
        <f t="shared" ca="1" si="5"/>
        <v>0</v>
      </c>
    </row>
    <row r="543" spans="4:9" outlineLevel="2" x14ac:dyDescent="0.3">
      <c r="D543" s="70">
        <v>221</v>
      </c>
      <c r="E543" s="71" t="str">
        <v>Gasto Técnico</v>
      </c>
      <c r="F543" s="71" t="str">
        <v>libre</v>
      </c>
      <c r="G543" s="71" t="str">
        <v>libre</v>
      </c>
      <c r="H543" s="33">
        <v>0</v>
      </c>
      <c r="I543" s="175">
        <f t="shared" ca="1" si="5"/>
        <v>0</v>
      </c>
    </row>
    <row r="544" spans="4:9" outlineLevel="2" x14ac:dyDescent="0.3">
      <c r="D544" s="70">
        <v>222</v>
      </c>
      <c r="E544" s="71" t="str">
        <v>Gasto Técnico</v>
      </c>
      <c r="F544" s="71" t="str">
        <v>libre</v>
      </c>
      <c r="G544" s="71" t="str">
        <v>libre</v>
      </c>
      <c r="H544" s="33">
        <v>0</v>
      </c>
      <c r="I544" s="175">
        <f t="shared" ca="1" si="5"/>
        <v>0</v>
      </c>
    </row>
    <row r="545" spans="4:9" outlineLevel="2" x14ac:dyDescent="0.3">
      <c r="D545" s="70">
        <v>223</v>
      </c>
      <c r="E545" s="71" t="str">
        <v>Gasto Técnico</v>
      </c>
      <c r="F545" s="71" t="str">
        <v>libre</v>
      </c>
      <c r="G545" s="71" t="str">
        <v>libre</v>
      </c>
      <c r="H545" s="33">
        <v>0</v>
      </c>
      <c r="I545" s="175">
        <f t="shared" ca="1" si="5"/>
        <v>0</v>
      </c>
    </row>
    <row r="546" spans="4:9" outlineLevel="2" x14ac:dyDescent="0.3">
      <c r="D546" s="70">
        <v>224</v>
      </c>
      <c r="E546" s="71" t="str">
        <v>Gasto Técnico</v>
      </c>
      <c r="F546" s="71" t="str">
        <v>libre</v>
      </c>
      <c r="G546" s="71" t="str">
        <v>libre</v>
      </c>
      <c r="H546" s="33">
        <v>0</v>
      </c>
      <c r="I546" s="175">
        <f t="shared" ca="1" si="5"/>
        <v>0</v>
      </c>
    </row>
    <row r="547" spans="4:9" outlineLevel="2" x14ac:dyDescent="0.3">
      <c r="D547" s="70">
        <v>225</v>
      </c>
      <c r="E547" s="71" t="str">
        <v>Gasto Técnico</v>
      </c>
      <c r="F547" s="71" t="str">
        <v>libre</v>
      </c>
      <c r="G547" s="71" t="str">
        <v>libre</v>
      </c>
      <c r="H547" s="33">
        <v>0</v>
      </c>
      <c r="I547" s="175">
        <f t="shared" ca="1" si="5"/>
        <v>0</v>
      </c>
    </row>
    <row r="548" spans="4:9" outlineLevel="2" x14ac:dyDescent="0.3">
      <c r="D548" s="70">
        <v>226</v>
      </c>
      <c r="E548" s="71" t="str">
        <v>Gasto Técnico</v>
      </c>
      <c r="F548" s="71" t="str">
        <v>libre</v>
      </c>
      <c r="G548" s="71" t="str">
        <v>libre</v>
      </c>
      <c r="H548" s="33">
        <v>0</v>
      </c>
      <c r="I548" s="175">
        <f t="shared" ca="1" si="5"/>
        <v>0</v>
      </c>
    </row>
    <row r="549" spans="4:9" outlineLevel="2" x14ac:dyDescent="0.3">
      <c r="D549" s="70">
        <v>227</v>
      </c>
      <c r="E549" s="71" t="str">
        <v>Gasto Técnico</v>
      </c>
      <c r="F549" s="71" t="str">
        <v>libre</v>
      </c>
      <c r="G549" s="71" t="str">
        <v>libre</v>
      </c>
      <c r="H549" s="33">
        <v>0</v>
      </c>
      <c r="I549" s="175">
        <f t="shared" ca="1" si="5"/>
        <v>0</v>
      </c>
    </row>
    <row r="550" spans="4:9" outlineLevel="2" x14ac:dyDescent="0.3">
      <c r="D550" s="70">
        <v>228</v>
      </c>
      <c r="E550" s="71" t="str">
        <v>Gasto Técnico</v>
      </c>
      <c r="F550" s="71" t="str">
        <v>libre</v>
      </c>
      <c r="G550" s="71" t="str">
        <v>libre</v>
      </c>
      <c r="H550" s="33">
        <v>0</v>
      </c>
      <c r="I550" s="175">
        <f t="shared" ca="1" si="5"/>
        <v>0</v>
      </c>
    </row>
    <row r="551" spans="4:9" outlineLevel="2" x14ac:dyDescent="0.3">
      <c r="D551" s="70">
        <v>229</v>
      </c>
      <c r="E551" s="71" t="str">
        <v>Gasto Técnico</v>
      </c>
      <c r="F551" s="71" t="str">
        <v>libre</v>
      </c>
      <c r="G551" s="71" t="str">
        <v>libre</v>
      </c>
      <c r="H551" s="33">
        <v>0</v>
      </c>
      <c r="I551" s="175">
        <f t="shared" ca="1" si="5"/>
        <v>0</v>
      </c>
    </row>
    <row r="552" spans="4:9" outlineLevel="2" x14ac:dyDescent="0.3">
      <c r="D552" s="70">
        <v>230</v>
      </c>
      <c r="E552" s="71" t="str">
        <v>Gasto Técnico</v>
      </c>
      <c r="F552" s="71" t="str">
        <v>libre</v>
      </c>
      <c r="G552" s="71" t="str">
        <v>libre</v>
      </c>
      <c r="H552" s="33">
        <v>0</v>
      </c>
      <c r="I552" s="175">
        <f t="shared" ca="1" si="5"/>
        <v>0</v>
      </c>
    </row>
    <row r="553" spans="4:9" outlineLevel="2" x14ac:dyDescent="0.3">
      <c r="D553" s="70">
        <v>231</v>
      </c>
      <c r="E553" s="71" t="str">
        <v>Gasto Técnico</v>
      </c>
      <c r="F553" s="71" t="str">
        <v>libre</v>
      </c>
      <c r="G553" s="71" t="str">
        <v>libre</v>
      </c>
      <c r="H553" s="33">
        <v>0</v>
      </c>
      <c r="I553" s="175">
        <f t="shared" ca="1" si="5"/>
        <v>0</v>
      </c>
    </row>
    <row r="554" spans="4:9" outlineLevel="2" x14ac:dyDescent="0.3">
      <c r="D554" s="70">
        <v>232</v>
      </c>
      <c r="E554" s="71" t="str">
        <v>Gasto Técnico</v>
      </c>
      <c r="F554" s="71" t="str">
        <v>libre</v>
      </c>
      <c r="G554" s="71" t="str">
        <v>libre</v>
      </c>
      <c r="H554" s="33">
        <v>0</v>
      </c>
      <c r="I554" s="175">
        <f t="shared" ca="1" si="5"/>
        <v>0</v>
      </c>
    </row>
    <row r="555" spans="4:9" outlineLevel="2" x14ac:dyDescent="0.3">
      <c r="D555" s="70">
        <v>233</v>
      </c>
      <c r="E555" s="71" t="str">
        <v>Gasto Técnico</v>
      </c>
      <c r="F555" s="71" t="str">
        <v>libre</v>
      </c>
      <c r="G555" s="71" t="str">
        <v>libre</v>
      </c>
      <c r="H555" s="33">
        <v>0</v>
      </c>
      <c r="I555" s="175">
        <f t="shared" ca="1" si="5"/>
        <v>0</v>
      </c>
    </row>
    <row r="556" spans="4:9" outlineLevel="2" x14ac:dyDescent="0.3">
      <c r="D556" s="70">
        <v>234</v>
      </c>
      <c r="E556" s="71" t="str">
        <v>Gasto Técnico</v>
      </c>
      <c r="F556" s="71" t="str">
        <v>libre</v>
      </c>
      <c r="G556" s="71" t="str">
        <v>libre</v>
      </c>
      <c r="H556" s="33">
        <v>0</v>
      </c>
      <c r="I556" s="175">
        <f t="shared" ca="1" si="5"/>
        <v>0</v>
      </c>
    </row>
    <row r="557" spans="4:9" outlineLevel="2" x14ac:dyDescent="0.3">
      <c r="D557" s="70">
        <v>235</v>
      </c>
      <c r="E557" s="71" t="str">
        <v>Gasto Técnico</v>
      </c>
      <c r="F557" s="71" t="str">
        <v>libre</v>
      </c>
      <c r="G557" s="71" t="str">
        <v>libre</v>
      </c>
      <c r="H557" s="33">
        <v>0</v>
      </c>
      <c r="I557" s="175">
        <f t="shared" ca="1" si="5"/>
        <v>0</v>
      </c>
    </row>
    <row r="558" spans="4:9" outlineLevel="2" x14ac:dyDescent="0.3">
      <c r="D558" s="70">
        <v>236</v>
      </c>
      <c r="E558" s="71" t="str">
        <v>Gasto Técnico</v>
      </c>
      <c r="F558" s="71" t="str">
        <v>libre</v>
      </c>
      <c r="G558" s="71" t="str">
        <v>libre</v>
      </c>
      <c r="H558" s="33">
        <v>0</v>
      </c>
      <c r="I558" s="175">
        <f t="shared" ca="1" si="5"/>
        <v>0</v>
      </c>
    </row>
    <row r="559" spans="4:9" outlineLevel="2" x14ac:dyDescent="0.3">
      <c r="D559" s="70">
        <v>237</v>
      </c>
      <c r="E559" s="71" t="str">
        <v>Gasto Técnico</v>
      </c>
      <c r="F559" s="71" t="str">
        <v>libre</v>
      </c>
      <c r="G559" s="71" t="str">
        <v>libre</v>
      </c>
      <c r="H559" s="33">
        <v>0</v>
      </c>
      <c r="I559" s="175">
        <f t="shared" ca="1" si="5"/>
        <v>0</v>
      </c>
    </row>
    <row r="560" spans="4:9" outlineLevel="2" x14ac:dyDescent="0.3">
      <c r="D560" s="70">
        <v>238</v>
      </c>
      <c r="E560" s="71" t="str">
        <v>Gasto Técnico</v>
      </c>
      <c r="F560" s="71" t="str">
        <v>libre</v>
      </c>
      <c r="G560" s="71" t="str">
        <v>libre</v>
      </c>
      <c r="H560" s="33">
        <v>0</v>
      </c>
      <c r="I560" s="175">
        <f t="shared" ca="1" si="5"/>
        <v>0</v>
      </c>
    </row>
    <row r="561" spans="4:9" outlineLevel="2" x14ac:dyDescent="0.3">
      <c r="D561" s="70">
        <v>239</v>
      </c>
      <c r="E561" s="71" t="str">
        <v>Gasto Técnico</v>
      </c>
      <c r="F561" s="71" t="str">
        <v>libre</v>
      </c>
      <c r="G561" s="71" t="str">
        <v>libre</v>
      </c>
      <c r="H561" s="33">
        <v>0</v>
      </c>
      <c r="I561" s="175">
        <f t="shared" ca="1" si="5"/>
        <v>0</v>
      </c>
    </row>
    <row r="562" spans="4:9" outlineLevel="2" x14ac:dyDescent="0.3">
      <c r="D562" s="70">
        <v>240</v>
      </c>
      <c r="E562" s="71" t="str">
        <v>Gasto Técnico</v>
      </c>
      <c r="F562" s="71" t="str">
        <v>libre</v>
      </c>
      <c r="G562" s="71" t="str">
        <v>libre</v>
      </c>
      <c r="H562" s="33">
        <v>0</v>
      </c>
      <c r="I562" s="175">
        <f t="shared" ca="1" si="5"/>
        <v>0</v>
      </c>
    </row>
    <row r="563" spans="4:9" outlineLevel="2" x14ac:dyDescent="0.3">
      <c r="D563" s="70">
        <v>241</v>
      </c>
      <c r="E563" s="71" t="str">
        <v>Gasto Técnico</v>
      </c>
      <c r="F563" s="71" t="str">
        <v>libre</v>
      </c>
      <c r="G563" s="71" t="str">
        <v>libre</v>
      </c>
      <c r="H563" s="33">
        <v>0</v>
      </c>
      <c r="I563" s="175">
        <f t="shared" ca="1" si="5"/>
        <v>0</v>
      </c>
    </row>
    <row r="564" spans="4:9" outlineLevel="2" x14ac:dyDescent="0.3">
      <c r="D564" s="70">
        <v>242</v>
      </c>
      <c r="E564" s="71" t="str">
        <v>Gasto Técnico</v>
      </c>
      <c r="F564" s="71" t="str">
        <v>libre</v>
      </c>
      <c r="G564" s="71" t="str">
        <v>libre</v>
      </c>
      <c r="H564" s="33">
        <v>0</v>
      </c>
      <c r="I564" s="175">
        <f t="shared" ca="1" si="5"/>
        <v>0</v>
      </c>
    </row>
    <row r="565" spans="4:9" outlineLevel="2" x14ac:dyDescent="0.3">
      <c r="D565" s="70">
        <v>243</v>
      </c>
      <c r="E565" s="71" t="str">
        <v>Gasto Técnico</v>
      </c>
      <c r="F565" s="71" t="str">
        <v>libre</v>
      </c>
      <c r="G565" s="71" t="str">
        <v>libre</v>
      </c>
      <c r="H565" s="33">
        <v>0</v>
      </c>
      <c r="I565" s="175">
        <f t="shared" ca="1" si="5"/>
        <v>0</v>
      </c>
    </row>
    <row r="566" spans="4:9" outlineLevel="2" x14ac:dyDescent="0.3">
      <c r="D566" s="70">
        <v>244</v>
      </c>
      <c r="E566" s="71" t="str">
        <v>Gasto Técnico</v>
      </c>
      <c r="F566" s="71" t="str">
        <v>libre</v>
      </c>
      <c r="G566" s="71" t="str">
        <v>libre</v>
      </c>
      <c r="H566" s="33">
        <v>0</v>
      </c>
      <c r="I566" s="175">
        <f t="shared" ca="1" si="5"/>
        <v>0</v>
      </c>
    </row>
    <row r="567" spans="4:9" outlineLevel="2" x14ac:dyDescent="0.3">
      <c r="D567" s="70">
        <v>245</v>
      </c>
      <c r="E567" s="71" t="str">
        <v>Gasto Técnico</v>
      </c>
      <c r="F567" s="71" t="str">
        <v>libre</v>
      </c>
      <c r="G567" s="71" t="str">
        <v>libre</v>
      </c>
      <c r="H567" s="33">
        <v>0</v>
      </c>
      <c r="I567" s="175">
        <f t="shared" ca="1" si="5"/>
        <v>0</v>
      </c>
    </row>
    <row r="568" spans="4:9" outlineLevel="2" x14ac:dyDescent="0.3">
      <c r="D568" s="70">
        <v>246</v>
      </c>
      <c r="E568" s="71" t="str">
        <v>Gasto Técnico</v>
      </c>
      <c r="F568" s="71" t="str">
        <v>libre</v>
      </c>
      <c r="G568" s="71" t="str">
        <v>libre</v>
      </c>
      <c r="H568" s="33">
        <v>0</v>
      </c>
      <c r="I568" s="175">
        <f t="shared" ca="1" si="5"/>
        <v>0</v>
      </c>
    </row>
    <row r="569" spans="4:9" outlineLevel="2" x14ac:dyDescent="0.3">
      <c r="D569" s="70">
        <v>247</v>
      </c>
      <c r="E569" s="71" t="str">
        <v>Gasto Técnico</v>
      </c>
      <c r="F569" s="71" t="str">
        <v>libre</v>
      </c>
      <c r="G569" s="71" t="str">
        <v>libre</v>
      </c>
      <c r="H569" s="33">
        <v>0</v>
      </c>
      <c r="I569" s="175">
        <f t="shared" ca="1" si="5"/>
        <v>0</v>
      </c>
    </row>
    <row r="570" spans="4:9" outlineLevel="2" x14ac:dyDescent="0.3">
      <c r="D570" s="70">
        <v>248</v>
      </c>
      <c r="E570" s="71" t="str">
        <v>Gasto Técnico</v>
      </c>
      <c r="F570" s="71" t="str">
        <v>libre</v>
      </c>
      <c r="G570" s="71" t="str">
        <v>libre</v>
      </c>
      <c r="H570" s="33">
        <v>0</v>
      </c>
      <c r="I570" s="175">
        <f t="shared" ca="1" si="5"/>
        <v>0</v>
      </c>
    </row>
    <row r="571" spans="4:9" outlineLevel="2" x14ac:dyDescent="0.3">
      <c r="D571" s="70">
        <v>249</v>
      </c>
      <c r="E571" s="71" t="str">
        <v>Gasto Técnico</v>
      </c>
      <c r="F571" s="71" t="str">
        <v>libre</v>
      </c>
      <c r="G571" s="71" t="str">
        <v>libre</v>
      </c>
      <c r="H571" s="33">
        <v>0</v>
      </c>
      <c r="I571" s="175">
        <f t="shared" ca="1" si="5"/>
        <v>0</v>
      </c>
    </row>
    <row r="572" spans="4:9" outlineLevel="2" x14ac:dyDescent="0.3">
      <c r="D572" s="70">
        <v>250</v>
      </c>
      <c r="E572" s="71" t="str">
        <v>Gasto Técnico</v>
      </c>
      <c r="F572" s="71" t="str">
        <v>libre</v>
      </c>
      <c r="G572" s="71" t="str">
        <v>libre</v>
      </c>
      <c r="H572" s="33">
        <v>0</v>
      </c>
      <c r="I572" s="175">
        <f t="shared" ca="1" si="5"/>
        <v>0</v>
      </c>
    </row>
    <row r="573" spans="4:9" outlineLevel="2" x14ac:dyDescent="0.3">
      <c r="D573" s="70">
        <v>251</v>
      </c>
      <c r="E573" s="71" t="str">
        <v>Gasto Técnico</v>
      </c>
      <c r="F573" s="71" t="str">
        <v>libre</v>
      </c>
      <c r="G573" s="71" t="str">
        <v>libre</v>
      </c>
      <c r="H573" s="33">
        <v>0</v>
      </c>
      <c r="I573" s="175">
        <f t="shared" ca="1" si="5"/>
        <v>0</v>
      </c>
    </row>
    <row r="574" spans="4:9" outlineLevel="2" x14ac:dyDescent="0.3">
      <c r="D574" s="70">
        <v>252</v>
      </c>
      <c r="E574" s="71" t="str">
        <v>Gasto Técnico</v>
      </c>
      <c r="F574" s="71" t="str">
        <v>libre</v>
      </c>
      <c r="G574" s="71" t="str">
        <v>libre</v>
      </c>
      <c r="H574" s="33">
        <v>0</v>
      </c>
      <c r="I574" s="175">
        <f t="shared" ca="1" si="5"/>
        <v>0</v>
      </c>
    </row>
    <row r="575" spans="4:9" outlineLevel="2" x14ac:dyDescent="0.3">
      <c r="D575" s="70">
        <v>253</v>
      </c>
      <c r="E575" s="71" t="str">
        <v>Gasto Técnico</v>
      </c>
      <c r="F575" s="71" t="str">
        <v>libre</v>
      </c>
      <c r="G575" s="71" t="str">
        <v>libre</v>
      </c>
      <c r="H575" s="33">
        <v>0</v>
      </c>
      <c r="I575" s="175">
        <f t="shared" ca="1" si="5"/>
        <v>0</v>
      </c>
    </row>
    <row r="576" spans="4:9" outlineLevel="2" x14ac:dyDescent="0.3">
      <c r="D576" s="70">
        <v>254</v>
      </c>
      <c r="E576" s="71" t="str">
        <v>Gasto Técnico</v>
      </c>
      <c r="F576" s="71" t="str">
        <v>libre</v>
      </c>
      <c r="G576" s="71" t="str">
        <v>libre</v>
      </c>
      <c r="H576" s="33">
        <v>0</v>
      </c>
      <c r="I576" s="175">
        <f t="shared" ca="1" si="5"/>
        <v>0</v>
      </c>
    </row>
    <row r="577" spans="4:9" outlineLevel="2" x14ac:dyDescent="0.3">
      <c r="D577" s="70">
        <v>255</v>
      </c>
      <c r="E577" s="71" t="str">
        <v>Gasto Técnico</v>
      </c>
      <c r="F577" s="71" t="str">
        <v>libre</v>
      </c>
      <c r="G577" s="71" t="str">
        <v>libre</v>
      </c>
      <c r="H577" s="33">
        <v>0</v>
      </c>
      <c r="I577" s="175">
        <f t="shared" ca="1" si="5"/>
        <v>0</v>
      </c>
    </row>
    <row r="578" spans="4:9" outlineLevel="2" x14ac:dyDescent="0.3">
      <c r="D578" s="70">
        <v>256</v>
      </c>
      <c r="E578" s="71" t="str">
        <v>Gasto Técnico</v>
      </c>
      <c r="F578" s="71" t="str">
        <v>libre</v>
      </c>
      <c r="G578" s="71" t="str">
        <v>libre</v>
      </c>
      <c r="H578" s="33">
        <v>0</v>
      </c>
      <c r="I578" s="175">
        <f t="shared" ca="1" si="5"/>
        <v>0</v>
      </c>
    </row>
    <row r="579" spans="4:9" outlineLevel="2" x14ac:dyDescent="0.3">
      <c r="D579" s="70">
        <v>257</v>
      </c>
      <c r="E579" s="71" t="str">
        <v>Gasto Técnico</v>
      </c>
      <c r="F579" s="71" t="str">
        <v>libre</v>
      </c>
      <c r="G579" s="71" t="str">
        <v>libre</v>
      </c>
      <c r="H579" s="33">
        <v>0</v>
      </c>
      <c r="I579" s="175">
        <f t="shared" ref="I579:I622" ca="1" si="6">IF($H579&gt;1,MAX(0,I272)+IF($H579&gt;=I$8,0,MAX(0,OFFSET(I579,0,-$H579))),MAX(0,I272))</f>
        <v>0</v>
      </c>
    </row>
    <row r="580" spans="4:9" outlineLevel="2" x14ac:dyDescent="0.3">
      <c r="D580" s="70">
        <v>258</v>
      </c>
      <c r="E580" s="71" t="str">
        <v>Gasto Técnico</v>
      </c>
      <c r="F580" s="71" t="str">
        <v>libre</v>
      </c>
      <c r="G580" s="71" t="str">
        <v>libre</v>
      </c>
      <c r="H580" s="33">
        <v>0</v>
      </c>
      <c r="I580" s="175">
        <f t="shared" ca="1" si="6"/>
        <v>0</v>
      </c>
    </row>
    <row r="581" spans="4:9" outlineLevel="2" x14ac:dyDescent="0.3">
      <c r="D581" s="70">
        <v>259</v>
      </c>
      <c r="E581" s="71" t="str">
        <v>Gasto Técnico</v>
      </c>
      <c r="F581" s="71" t="str">
        <v>libre</v>
      </c>
      <c r="G581" s="71" t="str">
        <v>libre</v>
      </c>
      <c r="H581" s="33">
        <v>0</v>
      </c>
      <c r="I581" s="175">
        <f t="shared" ca="1" si="6"/>
        <v>0</v>
      </c>
    </row>
    <row r="582" spans="4:9" outlineLevel="2" x14ac:dyDescent="0.3">
      <c r="D582" s="70">
        <v>260</v>
      </c>
      <c r="E582" s="71" t="str">
        <v>Gasto Técnico</v>
      </c>
      <c r="F582" s="71" t="str">
        <v>libre</v>
      </c>
      <c r="G582" s="71" t="str">
        <v>libre</v>
      </c>
      <c r="H582" s="33">
        <v>0</v>
      </c>
      <c r="I582" s="175">
        <f t="shared" ca="1" si="6"/>
        <v>0</v>
      </c>
    </row>
    <row r="583" spans="4:9" outlineLevel="2" x14ac:dyDescent="0.3">
      <c r="D583" s="70">
        <v>261</v>
      </c>
      <c r="E583" s="71" t="str">
        <v>Gasto Técnico</v>
      </c>
      <c r="F583" s="71" t="str">
        <v>libre</v>
      </c>
      <c r="G583" s="71" t="str">
        <v>libre</v>
      </c>
      <c r="H583" s="33">
        <v>0</v>
      </c>
      <c r="I583" s="175">
        <f t="shared" ca="1" si="6"/>
        <v>0</v>
      </c>
    </row>
    <row r="584" spans="4:9" outlineLevel="2" x14ac:dyDescent="0.3">
      <c r="D584" s="70">
        <v>262</v>
      </c>
      <c r="E584" s="71" t="str">
        <v>Gasto Técnico</v>
      </c>
      <c r="F584" s="71" t="str">
        <v>libre</v>
      </c>
      <c r="G584" s="71" t="str">
        <v>libre</v>
      </c>
      <c r="H584" s="33">
        <v>0</v>
      </c>
      <c r="I584" s="175">
        <f t="shared" ca="1" si="6"/>
        <v>0</v>
      </c>
    </row>
    <row r="585" spans="4:9" outlineLevel="2" x14ac:dyDescent="0.3">
      <c r="D585" s="70">
        <v>263</v>
      </c>
      <c r="E585" s="71" t="str">
        <v>Gasto Técnico</v>
      </c>
      <c r="F585" s="71" t="str">
        <v>libre</v>
      </c>
      <c r="G585" s="71" t="str">
        <v>libre</v>
      </c>
      <c r="H585" s="33">
        <v>0</v>
      </c>
      <c r="I585" s="175">
        <f t="shared" ca="1" si="6"/>
        <v>0</v>
      </c>
    </row>
    <row r="586" spans="4:9" outlineLevel="2" x14ac:dyDescent="0.3">
      <c r="D586" s="70">
        <v>264</v>
      </c>
      <c r="E586" s="71" t="str">
        <v>Gasto Técnico</v>
      </c>
      <c r="F586" s="71" t="str">
        <v>libre</v>
      </c>
      <c r="G586" s="71" t="str">
        <v>libre</v>
      </c>
      <c r="H586" s="33">
        <v>0</v>
      </c>
      <c r="I586" s="175">
        <f t="shared" ca="1" si="6"/>
        <v>0</v>
      </c>
    </row>
    <row r="587" spans="4:9" outlineLevel="2" x14ac:dyDescent="0.3">
      <c r="D587" s="70">
        <v>265</v>
      </c>
      <c r="E587" s="71" t="str">
        <v>Gasto Técnico</v>
      </c>
      <c r="F587" s="71" t="str">
        <v>libre</v>
      </c>
      <c r="G587" s="71" t="str">
        <v>libre</v>
      </c>
      <c r="H587" s="33">
        <v>0</v>
      </c>
      <c r="I587" s="175">
        <f t="shared" ca="1" si="6"/>
        <v>391879.89503070439</v>
      </c>
    </row>
    <row r="588" spans="4:9" outlineLevel="2" x14ac:dyDescent="0.3">
      <c r="D588" s="70">
        <v>266</v>
      </c>
      <c r="E588" s="71" t="str">
        <v>Gasto Técnico</v>
      </c>
      <c r="F588" s="71" t="str">
        <v>libre</v>
      </c>
      <c r="G588" s="71" t="str">
        <v>libre</v>
      </c>
      <c r="H588" s="33">
        <v>0</v>
      </c>
      <c r="I588" s="175">
        <f t="shared" ca="1" si="6"/>
        <v>1136719.7686017649</v>
      </c>
    </row>
    <row r="589" spans="4:9" outlineLevel="2" x14ac:dyDescent="0.3">
      <c r="D589" s="70">
        <v>267</v>
      </c>
      <c r="E589" s="71" t="str">
        <v>Gasto Técnico</v>
      </c>
      <c r="F589" s="71" t="str">
        <v>libre</v>
      </c>
      <c r="G589" s="71" t="str">
        <v>libre</v>
      </c>
      <c r="H589" s="33">
        <v>0</v>
      </c>
      <c r="I589" s="175">
        <f t="shared" ca="1" si="6"/>
        <v>977066.75955911656</v>
      </c>
    </row>
    <row r="590" spans="4:9" outlineLevel="2" x14ac:dyDescent="0.3">
      <c r="D590" s="70">
        <v>268</v>
      </c>
      <c r="E590" s="71" t="str">
        <v>Gasto Técnico</v>
      </c>
      <c r="F590" s="71" t="str">
        <v>libre</v>
      </c>
      <c r="G590" s="71" t="str">
        <v>libre</v>
      </c>
      <c r="H590" s="33">
        <v>0</v>
      </c>
      <c r="I590" s="175">
        <f t="shared" ca="1" si="6"/>
        <v>0</v>
      </c>
    </row>
    <row r="591" spans="4:9" outlineLevel="2" x14ac:dyDescent="0.3">
      <c r="D591" s="70">
        <v>269</v>
      </c>
      <c r="E591" s="71" t="str">
        <v>Gasto Técnico</v>
      </c>
      <c r="F591" s="71" t="str">
        <v>libre</v>
      </c>
      <c r="G591" s="71" t="str">
        <v>libre</v>
      </c>
      <c r="H591" s="33">
        <v>0</v>
      </c>
      <c r="I591" s="175">
        <f t="shared" ca="1" si="6"/>
        <v>0</v>
      </c>
    </row>
    <row r="592" spans="4:9" outlineLevel="2" x14ac:dyDescent="0.3">
      <c r="D592" s="70">
        <v>270</v>
      </c>
      <c r="E592" s="71" t="str">
        <v>Gasto Técnico</v>
      </c>
      <c r="F592" s="71" t="str">
        <v>libre</v>
      </c>
      <c r="G592" s="71" t="str">
        <v>libre</v>
      </c>
      <c r="H592" s="33">
        <v>0</v>
      </c>
      <c r="I592" s="175">
        <f t="shared" ca="1" si="6"/>
        <v>0</v>
      </c>
    </row>
    <row r="593" spans="4:9" outlineLevel="2" x14ac:dyDescent="0.3">
      <c r="D593" s="70">
        <v>271</v>
      </c>
      <c r="E593" s="71" t="str">
        <v>Gasto Técnico</v>
      </c>
      <c r="F593" s="71" t="str">
        <v>libre</v>
      </c>
      <c r="G593" s="71" t="str">
        <v>libre</v>
      </c>
      <c r="H593" s="33">
        <v>0</v>
      </c>
      <c r="I593" s="175">
        <f t="shared" ca="1" si="6"/>
        <v>0</v>
      </c>
    </row>
    <row r="594" spans="4:9" outlineLevel="2" x14ac:dyDescent="0.3">
      <c r="D594" s="70">
        <v>272</v>
      </c>
      <c r="E594" s="71" t="str">
        <v>Gasto Técnico</v>
      </c>
      <c r="F594" s="71" t="str">
        <v>libre</v>
      </c>
      <c r="G594" s="71" t="str">
        <v>libre</v>
      </c>
      <c r="H594" s="33">
        <v>0</v>
      </c>
      <c r="I594" s="175">
        <f t="shared" ca="1" si="6"/>
        <v>0</v>
      </c>
    </row>
    <row r="595" spans="4:9" outlineLevel="2" x14ac:dyDescent="0.3">
      <c r="D595" s="70">
        <v>273</v>
      </c>
      <c r="E595" s="71" t="str">
        <v>Gasto Técnico</v>
      </c>
      <c r="F595" s="71" t="str">
        <v>libre</v>
      </c>
      <c r="G595" s="71" t="str">
        <v>libre</v>
      </c>
      <c r="H595" s="33">
        <v>0</v>
      </c>
      <c r="I595" s="175">
        <f t="shared" ca="1" si="6"/>
        <v>0</v>
      </c>
    </row>
    <row r="596" spans="4:9" outlineLevel="2" x14ac:dyDescent="0.3">
      <c r="D596" s="70">
        <v>274</v>
      </c>
      <c r="E596" s="71" t="str">
        <v>Gasto Técnico</v>
      </c>
      <c r="F596" s="71" t="str">
        <v>libre</v>
      </c>
      <c r="G596" s="71" t="str">
        <v>libre</v>
      </c>
      <c r="H596" s="33">
        <v>0</v>
      </c>
      <c r="I596" s="175">
        <f t="shared" ca="1" si="6"/>
        <v>0</v>
      </c>
    </row>
    <row r="597" spans="4:9" outlineLevel="2" x14ac:dyDescent="0.3">
      <c r="D597" s="70">
        <v>275</v>
      </c>
      <c r="E597" s="71" t="str">
        <v>Gasto Técnico</v>
      </c>
      <c r="F597" s="71" t="str">
        <v>libre</v>
      </c>
      <c r="G597" s="71" t="str">
        <v>libre</v>
      </c>
      <c r="H597" s="33">
        <v>0</v>
      </c>
      <c r="I597" s="175">
        <f t="shared" ca="1" si="6"/>
        <v>0</v>
      </c>
    </row>
    <row r="598" spans="4:9" outlineLevel="2" x14ac:dyDescent="0.3">
      <c r="D598" s="70">
        <v>276</v>
      </c>
      <c r="E598" s="71" t="str">
        <v>Gasto Técnico</v>
      </c>
      <c r="F598" s="71" t="str">
        <v>libre</v>
      </c>
      <c r="G598" s="71" t="str">
        <v>libre</v>
      </c>
      <c r="H598" s="33">
        <v>0</v>
      </c>
      <c r="I598" s="175">
        <f t="shared" ca="1" si="6"/>
        <v>0</v>
      </c>
    </row>
    <row r="599" spans="4:9" outlineLevel="2" x14ac:dyDescent="0.3">
      <c r="D599" s="70">
        <v>277</v>
      </c>
      <c r="E599" s="71" t="str">
        <v>Gasto Técnico</v>
      </c>
      <c r="F599" s="71" t="str">
        <v>libre</v>
      </c>
      <c r="G599" s="71" t="str">
        <v>libre</v>
      </c>
      <c r="H599" s="33">
        <v>0</v>
      </c>
      <c r="I599" s="175">
        <f t="shared" ca="1" si="6"/>
        <v>0</v>
      </c>
    </row>
    <row r="600" spans="4:9" outlineLevel="2" x14ac:dyDescent="0.3">
      <c r="D600" s="70">
        <v>278</v>
      </c>
      <c r="E600" s="71" t="str">
        <v>Gasto Técnico</v>
      </c>
      <c r="F600" s="71" t="str">
        <v>libre</v>
      </c>
      <c r="G600" s="71" t="str">
        <v>libre</v>
      </c>
      <c r="H600" s="33">
        <v>0</v>
      </c>
      <c r="I600" s="175">
        <f t="shared" ca="1" si="6"/>
        <v>0</v>
      </c>
    </row>
    <row r="601" spans="4:9" outlineLevel="2" x14ac:dyDescent="0.3">
      <c r="D601" s="70">
        <v>279</v>
      </c>
      <c r="E601" s="71" t="str">
        <v>Gasto Técnico</v>
      </c>
      <c r="F601" s="71" t="str">
        <v>libre</v>
      </c>
      <c r="G601" s="71" t="str">
        <v>libre</v>
      </c>
      <c r="H601" s="33">
        <v>0</v>
      </c>
      <c r="I601" s="175">
        <f t="shared" ca="1" si="6"/>
        <v>0</v>
      </c>
    </row>
    <row r="602" spans="4:9" outlineLevel="2" x14ac:dyDescent="0.3">
      <c r="D602" s="70">
        <v>280</v>
      </c>
      <c r="E602" s="71" t="str">
        <v>Gasto Técnico</v>
      </c>
      <c r="F602" s="71" t="str">
        <v>libre</v>
      </c>
      <c r="G602" s="71" t="str">
        <v>libre</v>
      </c>
      <c r="H602" s="33">
        <v>0</v>
      </c>
      <c r="I602" s="175">
        <f t="shared" ca="1" si="6"/>
        <v>63656.916162840003</v>
      </c>
    </row>
    <row r="603" spans="4:9" outlineLevel="2" x14ac:dyDescent="0.3">
      <c r="D603" s="70">
        <v>281</v>
      </c>
      <c r="E603" s="71" t="str">
        <v>Gasto Técnico</v>
      </c>
      <c r="F603" s="71" t="str">
        <v>libre</v>
      </c>
      <c r="G603" s="71" t="str">
        <v>libre</v>
      </c>
      <c r="H603" s="33">
        <v>0</v>
      </c>
      <c r="I603" s="175">
        <f t="shared" ca="1" si="6"/>
        <v>0</v>
      </c>
    </row>
    <row r="604" spans="4:9" outlineLevel="2" x14ac:dyDescent="0.3">
      <c r="D604" s="70">
        <v>282</v>
      </c>
      <c r="E604" s="71" t="str">
        <v>Gasto Técnico</v>
      </c>
      <c r="F604" s="71" t="str">
        <v>libre</v>
      </c>
      <c r="G604" s="71" t="str">
        <v>libre</v>
      </c>
      <c r="H604" s="33">
        <v>0</v>
      </c>
      <c r="I604" s="175">
        <f t="shared" ca="1" si="6"/>
        <v>0</v>
      </c>
    </row>
    <row r="605" spans="4:9" outlineLevel="2" x14ac:dyDescent="0.3">
      <c r="D605" s="70">
        <v>283</v>
      </c>
      <c r="E605" s="71" t="str">
        <v>Gasto Técnico</v>
      </c>
      <c r="F605" s="71" t="str">
        <v>libre</v>
      </c>
      <c r="G605" s="71" t="str">
        <v>libre</v>
      </c>
      <c r="H605" s="33">
        <v>0</v>
      </c>
      <c r="I605" s="175">
        <f t="shared" ca="1" si="6"/>
        <v>0</v>
      </c>
    </row>
    <row r="606" spans="4:9" outlineLevel="2" x14ac:dyDescent="0.3">
      <c r="D606" s="70">
        <v>284</v>
      </c>
      <c r="E606" s="71" t="str">
        <v>Gasto Técnico</v>
      </c>
      <c r="F606" s="71" t="str">
        <v>libre</v>
      </c>
      <c r="G606" s="71" t="str">
        <v>libre</v>
      </c>
      <c r="H606" s="33">
        <v>0</v>
      </c>
      <c r="I606" s="175">
        <f t="shared" ca="1" si="6"/>
        <v>0</v>
      </c>
    </row>
    <row r="607" spans="4:9" outlineLevel="2" x14ac:dyDescent="0.3">
      <c r="D607" s="70">
        <v>285</v>
      </c>
      <c r="E607" s="71" t="str">
        <v>Gasto Técnico</v>
      </c>
      <c r="F607" s="71" t="str">
        <v>libre</v>
      </c>
      <c r="G607" s="71" t="str">
        <v>libre</v>
      </c>
      <c r="H607" s="33">
        <v>0</v>
      </c>
      <c r="I607" s="175">
        <f t="shared" ca="1" si="6"/>
        <v>0</v>
      </c>
    </row>
    <row r="608" spans="4:9" outlineLevel="2" x14ac:dyDescent="0.3">
      <c r="D608" s="70">
        <v>286</v>
      </c>
      <c r="E608" s="71" t="str">
        <v>Gasto Técnico</v>
      </c>
      <c r="F608" s="71" t="str">
        <v>libre</v>
      </c>
      <c r="G608" s="71" t="str">
        <v>libre</v>
      </c>
      <c r="H608" s="33">
        <v>0</v>
      </c>
      <c r="I608" s="175">
        <f t="shared" ca="1" si="6"/>
        <v>0</v>
      </c>
    </row>
    <row r="609" spans="4:10" outlineLevel="2" x14ac:dyDescent="0.3">
      <c r="D609" s="70">
        <v>287</v>
      </c>
      <c r="E609" s="71" t="str">
        <v>Gasto Técnico</v>
      </c>
      <c r="F609" s="71" t="str">
        <v>libre</v>
      </c>
      <c r="G609" s="71" t="str">
        <v>libre</v>
      </c>
      <c r="H609" s="33">
        <v>0</v>
      </c>
      <c r="I609" s="175">
        <f t="shared" ca="1" si="6"/>
        <v>0</v>
      </c>
    </row>
    <row r="610" spans="4:10" outlineLevel="2" x14ac:dyDescent="0.3">
      <c r="D610" s="70">
        <v>288</v>
      </c>
      <c r="E610" s="71" t="str">
        <v>Gasto Técnico</v>
      </c>
      <c r="F610" s="71" t="str">
        <v>libre</v>
      </c>
      <c r="G610" s="71" t="str">
        <v>libre</v>
      </c>
      <c r="H610" s="33">
        <v>0</v>
      </c>
      <c r="I610" s="175">
        <f t="shared" ca="1" si="6"/>
        <v>0</v>
      </c>
    </row>
    <row r="611" spans="4:10" outlineLevel="2" x14ac:dyDescent="0.3">
      <c r="D611" s="70">
        <v>289</v>
      </c>
      <c r="E611" s="71" t="str">
        <v>Gasto Técnico</v>
      </c>
      <c r="F611" s="71" t="str">
        <v>libre</v>
      </c>
      <c r="G611" s="71" t="str">
        <v>libre</v>
      </c>
      <c r="H611" s="33">
        <v>0</v>
      </c>
      <c r="I611" s="175">
        <f t="shared" ca="1" si="6"/>
        <v>0</v>
      </c>
    </row>
    <row r="612" spans="4:10" outlineLevel="2" x14ac:dyDescent="0.3">
      <c r="D612" s="70">
        <v>290</v>
      </c>
      <c r="E612" s="71" t="str">
        <v>Gasto Técnico</v>
      </c>
      <c r="F612" s="71" t="str">
        <v>libre</v>
      </c>
      <c r="G612" s="71" t="str">
        <v>libre</v>
      </c>
      <c r="H612" s="33">
        <v>0</v>
      </c>
      <c r="I612" s="175">
        <f t="shared" ca="1" si="6"/>
        <v>0</v>
      </c>
    </row>
    <row r="613" spans="4:10" outlineLevel="2" x14ac:dyDescent="0.3">
      <c r="D613" s="70">
        <v>291</v>
      </c>
      <c r="E613" s="71" t="str">
        <v>Gasto Técnico</v>
      </c>
      <c r="F613" s="71" t="str">
        <v>libre</v>
      </c>
      <c r="G613" s="71" t="str">
        <v>libre</v>
      </c>
      <c r="H613" s="33">
        <v>0</v>
      </c>
      <c r="I613" s="175">
        <f t="shared" ca="1" si="6"/>
        <v>0</v>
      </c>
    </row>
    <row r="614" spans="4:10" outlineLevel="2" x14ac:dyDescent="0.3">
      <c r="D614" s="70">
        <v>292</v>
      </c>
      <c r="E614" s="71" t="str">
        <v>Gasto Técnico</v>
      </c>
      <c r="F614" s="71" t="str">
        <v>libre</v>
      </c>
      <c r="G614" s="71" t="str">
        <v>libre</v>
      </c>
      <c r="H614" s="33">
        <v>0</v>
      </c>
      <c r="I614" s="175">
        <f t="shared" ca="1" si="6"/>
        <v>0</v>
      </c>
    </row>
    <row r="615" spans="4:10" outlineLevel="2" x14ac:dyDescent="0.3">
      <c r="D615" s="70">
        <v>293</v>
      </c>
      <c r="E615" s="71" t="str">
        <v>Gasto Técnico</v>
      </c>
      <c r="F615" s="71" t="str">
        <v>libre</v>
      </c>
      <c r="G615" s="71" t="str">
        <v>libre</v>
      </c>
      <c r="H615" s="33">
        <v>0</v>
      </c>
      <c r="I615" s="175">
        <f t="shared" ca="1" si="6"/>
        <v>0</v>
      </c>
    </row>
    <row r="616" spans="4:10" outlineLevel="2" x14ac:dyDescent="0.3">
      <c r="D616" s="70">
        <v>294</v>
      </c>
      <c r="E616" s="71" t="str">
        <v>Gasto Técnico</v>
      </c>
      <c r="F616" s="71" t="str">
        <v>libre</v>
      </c>
      <c r="G616" s="71" t="str">
        <v>libre</v>
      </c>
      <c r="H616" s="33">
        <v>0</v>
      </c>
      <c r="I616" s="175">
        <f t="shared" ca="1" si="6"/>
        <v>0</v>
      </c>
    </row>
    <row r="617" spans="4:10" outlineLevel="2" x14ac:dyDescent="0.3">
      <c r="D617" s="70">
        <v>295</v>
      </c>
      <c r="E617" s="71" t="str">
        <v>Gasto Técnico</v>
      </c>
      <c r="F617" s="71" t="str">
        <v>libre</v>
      </c>
      <c r="G617" s="71" t="str">
        <v>libre</v>
      </c>
      <c r="H617" s="33">
        <v>0</v>
      </c>
      <c r="I617" s="175">
        <f t="shared" ca="1" si="6"/>
        <v>0</v>
      </c>
    </row>
    <row r="618" spans="4:10" outlineLevel="2" x14ac:dyDescent="0.3">
      <c r="D618" s="70">
        <v>296</v>
      </c>
      <c r="E618" s="71" t="str">
        <v>Gasto Técnico</v>
      </c>
      <c r="F618" s="71" t="str">
        <v>libre</v>
      </c>
      <c r="G618" s="71" t="str">
        <v>libre</v>
      </c>
      <c r="H618" s="33">
        <v>0</v>
      </c>
      <c r="I618" s="175">
        <f t="shared" ca="1" si="6"/>
        <v>0</v>
      </c>
    </row>
    <row r="619" spans="4:10" outlineLevel="2" x14ac:dyDescent="0.3">
      <c r="D619" s="70">
        <v>297</v>
      </c>
      <c r="E619" s="71" t="str">
        <v>Gasto Técnico</v>
      </c>
      <c r="F619" s="71" t="str">
        <v>libre</v>
      </c>
      <c r="G619" s="71" t="str">
        <v>libre</v>
      </c>
      <c r="H619" s="33">
        <v>0</v>
      </c>
      <c r="I619" s="175">
        <f t="shared" ca="1" si="6"/>
        <v>0</v>
      </c>
    </row>
    <row r="620" spans="4:10" outlineLevel="2" x14ac:dyDescent="0.3">
      <c r="D620" s="70">
        <v>298</v>
      </c>
      <c r="E620" s="71" t="str">
        <v>Gasto Técnico</v>
      </c>
      <c r="F620" s="71" t="str">
        <v>libre</v>
      </c>
      <c r="G620" s="71" t="str">
        <v>libre</v>
      </c>
      <c r="H620" s="33">
        <v>0</v>
      </c>
      <c r="I620" s="175">
        <f t="shared" ca="1" si="6"/>
        <v>0</v>
      </c>
    </row>
    <row r="621" spans="4:10" outlineLevel="1" x14ac:dyDescent="0.3">
      <c r="D621" s="70">
        <v>299</v>
      </c>
      <c r="E621" s="71" t="str">
        <v>Gasto Técnico</v>
      </c>
      <c r="F621" s="71" t="str">
        <v>libre</v>
      </c>
      <c r="G621" s="71" t="str">
        <v>libre</v>
      </c>
      <c r="H621" s="33">
        <v>0</v>
      </c>
      <c r="I621" s="175">
        <f t="shared" ca="1" si="6"/>
        <v>0</v>
      </c>
    </row>
    <row r="622" spans="4:10" ht="14.4" outlineLevel="1" thickBot="1" x14ac:dyDescent="0.35">
      <c r="D622" s="70">
        <v>300</v>
      </c>
      <c r="E622" s="71" t="str">
        <v>Gasto Técnico</v>
      </c>
      <c r="F622" s="71" t="str">
        <v>libre</v>
      </c>
      <c r="G622" s="71" t="str">
        <v>libre</v>
      </c>
      <c r="H622" s="33">
        <v>0</v>
      </c>
      <c r="I622" s="175">
        <f t="shared" ca="1" si="6"/>
        <v>0</v>
      </c>
      <c r="J622" s="63" t="s">
        <v>197</v>
      </c>
    </row>
    <row r="623" spans="4:10" outlineLevel="1" x14ac:dyDescent="0.3">
      <c r="D623" s="73"/>
      <c r="E623" s="73"/>
      <c r="F623" s="73"/>
      <c r="G623" s="73"/>
      <c r="H623" s="73"/>
      <c r="I623" s="73"/>
    </row>
    <row r="624" spans="4:10" outlineLevel="1" x14ac:dyDescent="0.3">
      <c r="G624" s="174"/>
      <c r="H624" s="174"/>
      <c r="I624" s="174"/>
    </row>
    <row r="625" spans="7:9" x14ac:dyDescent="0.3">
      <c r="G625" s="174"/>
      <c r="H625" s="174"/>
      <c r="I625" s="174"/>
    </row>
  </sheetData>
  <conditionalFormatting sqref="E16:G18 E323:G622 E110:G129 G109 E108:G108 E166:F185 E216:F278 E84:G106 E20:G20 E19 E22:G24 E21 E26:G35 E25 E280:F282 E279 E284:F315 E283">
    <cfRule type="cellIs" dxfId="33" priority="19" stopIfTrue="1" operator="equal">
      <formula>"libre"</formula>
    </cfRule>
  </conditionalFormatting>
  <conditionalFormatting sqref="F109">
    <cfRule type="cellIs" dxfId="32" priority="18" stopIfTrue="1" operator="equal">
      <formula>"Libre"</formula>
    </cfRule>
  </conditionalFormatting>
  <conditionalFormatting sqref="E107:G107">
    <cfRule type="cellIs" dxfId="31" priority="17" stopIfTrue="1" operator="equal">
      <formula>"Libre"</formula>
    </cfRule>
  </conditionalFormatting>
  <conditionalFormatting sqref="E109">
    <cfRule type="cellIs" dxfId="30" priority="16" stopIfTrue="1" operator="equal">
      <formula>"Libre"</formula>
    </cfRule>
  </conditionalFormatting>
  <conditionalFormatting sqref="E130:G165">
    <cfRule type="cellIs" dxfId="29" priority="15" stopIfTrue="1" operator="equal">
      <formula>"Libre"</formula>
    </cfRule>
  </conditionalFormatting>
  <conditionalFormatting sqref="G166:G214 G216:G314">
    <cfRule type="cellIs" dxfId="28" priority="14" stopIfTrue="1" operator="equal">
      <formula>"Libre"</formula>
    </cfRule>
  </conditionalFormatting>
  <conditionalFormatting sqref="G315">
    <cfRule type="cellIs" dxfId="27" priority="13" stopIfTrue="1" operator="equal">
      <formula>"Libre"</formula>
    </cfRule>
  </conditionalFormatting>
  <conditionalFormatting sqref="E188:F214">
    <cfRule type="cellIs" dxfId="26" priority="12" stopIfTrue="1" operator="equal">
      <formula>"Libre"</formula>
    </cfRule>
  </conditionalFormatting>
  <conditionalFormatting sqref="E186:F187">
    <cfRule type="cellIs" dxfId="25" priority="11" stopIfTrue="1" operator="equal">
      <formula>"Libre"</formula>
    </cfRule>
  </conditionalFormatting>
  <conditionalFormatting sqref="E36:G83">
    <cfRule type="cellIs" dxfId="24" priority="10" stopIfTrue="1" operator="equal">
      <formula>"Libre"</formula>
    </cfRule>
  </conditionalFormatting>
  <conditionalFormatting sqref="F19">
    <cfRule type="cellIs" dxfId="23" priority="9" stopIfTrue="1" operator="equal">
      <formula>"Libre"</formula>
    </cfRule>
  </conditionalFormatting>
  <conditionalFormatting sqref="G19">
    <cfRule type="cellIs" dxfId="22" priority="8" stopIfTrue="1" operator="equal">
      <formula>"Libre"</formula>
    </cfRule>
  </conditionalFormatting>
  <conditionalFormatting sqref="G21">
    <cfRule type="cellIs" dxfId="21" priority="7" stopIfTrue="1" operator="equal">
      <formula>"Libre"</formula>
    </cfRule>
  </conditionalFormatting>
  <conditionalFormatting sqref="F21">
    <cfRule type="cellIs" dxfId="20" priority="6" stopIfTrue="1" operator="equal">
      <formula>"Libre"</formula>
    </cfRule>
  </conditionalFormatting>
  <conditionalFormatting sqref="F25">
    <cfRule type="cellIs" dxfId="19" priority="5" stopIfTrue="1" operator="equal">
      <formula>"Libre"</formula>
    </cfRule>
  </conditionalFormatting>
  <conditionalFormatting sqref="G25">
    <cfRule type="cellIs" dxfId="18" priority="4" stopIfTrue="1" operator="equal">
      <formula>"Libre"</formula>
    </cfRule>
  </conditionalFormatting>
  <conditionalFormatting sqref="F279">
    <cfRule type="cellIs" dxfId="17" priority="3" stopIfTrue="1" operator="equal">
      <formula>"Libre"</formula>
    </cfRule>
  </conditionalFormatting>
  <conditionalFormatting sqref="F283">
    <cfRule type="cellIs" dxfId="16" priority="2" stopIfTrue="1" operator="equal">
      <formula>"Libre"</formula>
    </cfRule>
  </conditionalFormatting>
  <conditionalFormatting sqref="E215:G234">
    <cfRule type="cellIs" dxfId="15" priority="1" stopIfTrue="1" operator="equal">
      <formula>"libre"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 tint="-0.249977111117893"/>
  </sheetPr>
  <dimension ref="A1:W690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J447" sqref="J447"/>
    </sheetView>
  </sheetViews>
  <sheetFormatPr baseColWidth="10" defaultColWidth="11.44140625" defaultRowHeight="13.8" outlineLevelRow="3" x14ac:dyDescent="0.3"/>
  <cols>
    <col min="1" max="3" width="4.6640625" style="173" customWidth="1"/>
    <col min="4" max="4" width="5.6640625" style="173" customWidth="1"/>
    <col min="5" max="5" width="34.44140625" style="173" customWidth="1"/>
    <col min="6" max="6" width="33.5546875" style="173" customWidth="1"/>
    <col min="7" max="7" width="51.109375" style="172" customWidth="1"/>
    <col min="8" max="8" width="6.109375" style="173" bestFit="1" customWidth="1"/>
    <col min="9" max="9" width="16.33203125" style="173" customWidth="1"/>
    <col min="10" max="10" width="18" style="173" bestFit="1" customWidth="1"/>
    <col min="11" max="11" width="21.33203125" style="181" customWidth="1"/>
    <col min="12" max="12" width="18" style="181" customWidth="1"/>
    <col min="13" max="13" width="19.109375" style="181" customWidth="1"/>
    <col min="14" max="14" width="21.44140625" style="173" customWidth="1"/>
    <col min="15" max="15" width="7.5546875" style="173" bestFit="1" customWidth="1"/>
    <col min="16" max="16" width="25" style="181" customWidth="1"/>
    <col min="17" max="17" width="33" style="181" customWidth="1"/>
    <col min="18" max="18" width="28.109375" style="173" customWidth="1"/>
    <col min="19" max="19" width="18.5546875" style="173" customWidth="1"/>
    <col min="20" max="20" width="18.109375" style="173" customWidth="1"/>
    <col min="21" max="21" width="23.109375" style="173" customWidth="1"/>
    <col min="22" max="22" width="26.109375" style="173" customWidth="1"/>
    <col min="23" max="23" width="11.44140625" style="173"/>
    <col min="247" max="249" width="1.88671875" customWidth="1"/>
    <col min="250" max="250" width="8" customWidth="1"/>
    <col min="251" max="251" width="5.6640625" customWidth="1"/>
    <col min="252" max="252" width="34.44140625" customWidth="1"/>
    <col min="253" max="253" width="33.5546875" customWidth="1"/>
    <col min="254" max="254" width="51.109375" customWidth="1"/>
    <col min="255" max="255" width="20" customWidth="1"/>
    <col min="256" max="256" width="18" customWidth="1"/>
    <col min="257" max="257" width="19.109375" customWidth="1"/>
    <col min="258" max="258" width="21.33203125" customWidth="1"/>
    <col min="259" max="259" width="18" customWidth="1"/>
    <col min="260" max="260" width="19.109375" customWidth="1"/>
    <col min="261" max="261" width="21.44140625" customWidth="1"/>
    <col min="262" max="262" width="23.33203125" customWidth="1"/>
    <col min="263" max="263" width="25" customWidth="1"/>
    <col min="264" max="264" width="33" customWidth="1"/>
    <col min="265" max="265" width="17.6640625" customWidth="1"/>
    <col min="266" max="266" width="18.5546875" customWidth="1"/>
    <col min="267" max="267" width="18.109375" customWidth="1"/>
    <col min="503" max="505" width="1.88671875" customWidth="1"/>
    <col min="506" max="506" width="8" customWidth="1"/>
    <col min="507" max="507" width="5.6640625" customWidth="1"/>
    <col min="508" max="508" width="34.44140625" customWidth="1"/>
    <col min="509" max="509" width="33.5546875" customWidth="1"/>
    <col min="510" max="510" width="51.109375" customWidth="1"/>
    <col min="511" max="511" width="20" customWidth="1"/>
    <col min="512" max="512" width="18" customWidth="1"/>
    <col min="513" max="513" width="19.109375" customWidth="1"/>
    <col min="514" max="514" width="21.33203125" customWidth="1"/>
    <col min="515" max="515" width="18" customWidth="1"/>
    <col min="516" max="516" width="19.109375" customWidth="1"/>
    <col min="517" max="517" width="21.44140625" customWidth="1"/>
    <col min="518" max="518" width="23.33203125" customWidth="1"/>
    <col min="519" max="519" width="25" customWidth="1"/>
    <col min="520" max="520" width="33" customWidth="1"/>
    <col min="521" max="521" width="17.6640625" customWidth="1"/>
    <col min="522" max="522" width="18.5546875" customWidth="1"/>
    <col min="523" max="523" width="18.109375" customWidth="1"/>
    <col min="759" max="761" width="1.88671875" customWidth="1"/>
    <col min="762" max="762" width="8" customWidth="1"/>
    <col min="763" max="763" width="5.6640625" customWidth="1"/>
    <col min="764" max="764" width="34.44140625" customWidth="1"/>
    <col min="765" max="765" width="33.5546875" customWidth="1"/>
    <col min="766" max="766" width="51.109375" customWidth="1"/>
    <col min="767" max="767" width="20" customWidth="1"/>
    <col min="768" max="768" width="18" customWidth="1"/>
    <col min="769" max="769" width="19.109375" customWidth="1"/>
    <col min="770" max="770" width="21.33203125" customWidth="1"/>
    <col min="771" max="771" width="18" customWidth="1"/>
    <col min="772" max="772" width="19.109375" customWidth="1"/>
    <col min="773" max="773" width="21.44140625" customWidth="1"/>
    <col min="774" max="774" width="23.33203125" customWidth="1"/>
    <col min="775" max="775" width="25" customWidth="1"/>
    <col min="776" max="776" width="33" customWidth="1"/>
    <col min="777" max="777" width="17.6640625" customWidth="1"/>
    <col min="778" max="778" width="18.5546875" customWidth="1"/>
    <col min="779" max="779" width="18.109375" customWidth="1"/>
    <col min="1015" max="1017" width="1.88671875" customWidth="1"/>
    <col min="1018" max="1018" width="8" customWidth="1"/>
    <col min="1019" max="1019" width="5.6640625" customWidth="1"/>
    <col min="1020" max="1020" width="34.44140625" customWidth="1"/>
    <col min="1021" max="1021" width="33.5546875" customWidth="1"/>
    <col min="1022" max="1022" width="51.109375" customWidth="1"/>
    <col min="1023" max="1023" width="20" customWidth="1"/>
    <col min="1024" max="1024" width="18" customWidth="1"/>
    <col min="1025" max="1025" width="19.109375" customWidth="1"/>
    <col min="1026" max="1026" width="21.33203125" customWidth="1"/>
    <col min="1027" max="1027" width="18" customWidth="1"/>
    <col min="1028" max="1028" width="19.109375" customWidth="1"/>
    <col min="1029" max="1029" width="21.44140625" customWidth="1"/>
    <col min="1030" max="1030" width="23.33203125" customWidth="1"/>
    <col min="1031" max="1031" width="25" customWidth="1"/>
    <col min="1032" max="1032" width="33" customWidth="1"/>
    <col min="1033" max="1033" width="17.6640625" customWidth="1"/>
    <col min="1034" max="1034" width="18.5546875" customWidth="1"/>
    <col min="1035" max="1035" width="18.109375" customWidth="1"/>
    <col min="1271" max="1273" width="1.88671875" customWidth="1"/>
    <col min="1274" max="1274" width="8" customWidth="1"/>
    <col min="1275" max="1275" width="5.6640625" customWidth="1"/>
    <col min="1276" max="1276" width="34.44140625" customWidth="1"/>
    <col min="1277" max="1277" width="33.5546875" customWidth="1"/>
    <col min="1278" max="1278" width="51.109375" customWidth="1"/>
    <col min="1279" max="1279" width="20" customWidth="1"/>
    <col min="1280" max="1280" width="18" customWidth="1"/>
    <col min="1281" max="1281" width="19.109375" customWidth="1"/>
    <col min="1282" max="1282" width="21.33203125" customWidth="1"/>
    <col min="1283" max="1283" width="18" customWidth="1"/>
    <col min="1284" max="1284" width="19.109375" customWidth="1"/>
    <col min="1285" max="1285" width="21.44140625" customWidth="1"/>
    <col min="1286" max="1286" width="23.33203125" customWidth="1"/>
    <col min="1287" max="1287" width="25" customWidth="1"/>
    <col min="1288" max="1288" width="33" customWidth="1"/>
    <col min="1289" max="1289" width="17.6640625" customWidth="1"/>
    <col min="1290" max="1290" width="18.5546875" customWidth="1"/>
    <col min="1291" max="1291" width="18.109375" customWidth="1"/>
    <col min="1527" max="1529" width="1.88671875" customWidth="1"/>
    <col min="1530" max="1530" width="8" customWidth="1"/>
    <col min="1531" max="1531" width="5.6640625" customWidth="1"/>
    <col min="1532" max="1532" width="34.44140625" customWidth="1"/>
    <col min="1533" max="1533" width="33.5546875" customWidth="1"/>
    <col min="1534" max="1534" width="51.109375" customWidth="1"/>
    <col min="1535" max="1535" width="20" customWidth="1"/>
    <col min="1536" max="1536" width="18" customWidth="1"/>
    <col min="1537" max="1537" width="19.109375" customWidth="1"/>
    <col min="1538" max="1538" width="21.33203125" customWidth="1"/>
    <col min="1539" max="1539" width="18" customWidth="1"/>
    <col min="1540" max="1540" width="19.109375" customWidth="1"/>
    <col min="1541" max="1541" width="21.44140625" customWidth="1"/>
    <col min="1542" max="1542" width="23.33203125" customWidth="1"/>
    <col min="1543" max="1543" width="25" customWidth="1"/>
    <col min="1544" max="1544" width="33" customWidth="1"/>
    <col min="1545" max="1545" width="17.6640625" customWidth="1"/>
    <col min="1546" max="1546" width="18.5546875" customWidth="1"/>
    <col min="1547" max="1547" width="18.109375" customWidth="1"/>
    <col min="1783" max="1785" width="1.88671875" customWidth="1"/>
    <col min="1786" max="1786" width="8" customWidth="1"/>
    <col min="1787" max="1787" width="5.6640625" customWidth="1"/>
    <col min="1788" max="1788" width="34.44140625" customWidth="1"/>
    <col min="1789" max="1789" width="33.5546875" customWidth="1"/>
    <col min="1790" max="1790" width="51.109375" customWidth="1"/>
    <col min="1791" max="1791" width="20" customWidth="1"/>
    <col min="1792" max="1792" width="18" customWidth="1"/>
    <col min="1793" max="1793" width="19.109375" customWidth="1"/>
    <col min="1794" max="1794" width="21.33203125" customWidth="1"/>
    <col min="1795" max="1795" width="18" customWidth="1"/>
    <col min="1796" max="1796" width="19.109375" customWidth="1"/>
    <col min="1797" max="1797" width="21.44140625" customWidth="1"/>
    <col min="1798" max="1798" width="23.33203125" customWidth="1"/>
    <col min="1799" max="1799" width="25" customWidth="1"/>
    <col min="1800" max="1800" width="33" customWidth="1"/>
    <col min="1801" max="1801" width="17.6640625" customWidth="1"/>
    <col min="1802" max="1802" width="18.5546875" customWidth="1"/>
    <col min="1803" max="1803" width="18.109375" customWidth="1"/>
    <col min="2039" max="2041" width="1.88671875" customWidth="1"/>
    <col min="2042" max="2042" width="8" customWidth="1"/>
    <col min="2043" max="2043" width="5.6640625" customWidth="1"/>
    <col min="2044" max="2044" width="34.44140625" customWidth="1"/>
    <col min="2045" max="2045" width="33.5546875" customWidth="1"/>
    <col min="2046" max="2046" width="51.109375" customWidth="1"/>
    <col min="2047" max="2047" width="20" customWidth="1"/>
    <col min="2048" max="2048" width="18" customWidth="1"/>
    <col min="2049" max="2049" width="19.109375" customWidth="1"/>
    <col min="2050" max="2050" width="21.33203125" customWidth="1"/>
    <col min="2051" max="2051" width="18" customWidth="1"/>
    <col min="2052" max="2052" width="19.109375" customWidth="1"/>
    <col min="2053" max="2053" width="21.44140625" customWidth="1"/>
    <col min="2054" max="2054" width="23.33203125" customWidth="1"/>
    <col min="2055" max="2055" width="25" customWidth="1"/>
    <col min="2056" max="2056" width="33" customWidth="1"/>
    <col min="2057" max="2057" width="17.6640625" customWidth="1"/>
    <col min="2058" max="2058" width="18.5546875" customWidth="1"/>
    <col min="2059" max="2059" width="18.109375" customWidth="1"/>
    <col min="2295" max="2297" width="1.88671875" customWidth="1"/>
    <col min="2298" max="2298" width="8" customWidth="1"/>
    <col min="2299" max="2299" width="5.6640625" customWidth="1"/>
    <col min="2300" max="2300" width="34.44140625" customWidth="1"/>
    <col min="2301" max="2301" width="33.5546875" customWidth="1"/>
    <col min="2302" max="2302" width="51.109375" customWidth="1"/>
    <col min="2303" max="2303" width="20" customWidth="1"/>
    <col min="2304" max="2304" width="18" customWidth="1"/>
    <col min="2305" max="2305" width="19.109375" customWidth="1"/>
    <col min="2306" max="2306" width="21.33203125" customWidth="1"/>
    <col min="2307" max="2307" width="18" customWidth="1"/>
    <col min="2308" max="2308" width="19.109375" customWidth="1"/>
    <col min="2309" max="2309" width="21.44140625" customWidth="1"/>
    <col min="2310" max="2310" width="23.33203125" customWidth="1"/>
    <col min="2311" max="2311" width="25" customWidth="1"/>
    <col min="2312" max="2312" width="33" customWidth="1"/>
    <col min="2313" max="2313" width="17.6640625" customWidth="1"/>
    <col min="2314" max="2314" width="18.5546875" customWidth="1"/>
    <col min="2315" max="2315" width="18.109375" customWidth="1"/>
    <col min="2551" max="2553" width="1.88671875" customWidth="1"/>
    <col min="2554" max="2554" width="8" customWidth="1"/>
    <col min="2555" max="2555" width="5.6640625" customWidth="1"/>
    <col min="2556" max="2556" width="34.44140625" customWidth="1"/>
    <col min="2557" max="2557" width="33.5546875" customWidth="1"/>
    <col min="2558" max="2558" width="51.109375" customWidth="1"/>
    <col min="2559" max="2559" width="20" customWidth="1"/>
    <col min="2560" max="2560" width="18" customWidth="1"/>
    <col min="2561" max="2561" width="19.109375" customWidth="1"/>
    <col min="2562" max="2562" width="21.33203125" customWidth="1"/>
    <col min="2563" max="2563" width="18" customWidth="1"/>
    <col min="2564" max="2564" width="19.109375" customWidth="1"/>
    <col min="2565" max="2565" width="21.44140625" customWidth="1"/>
    <col min="2566" max="2566" width="23.33203125" customWidth="1"/>
    <col min="2567" max="2567" width="25" customWidth="1"/>
    <col min="2568" max="2568" width="33" customWidth="1"/>
    <col min="2569" max="2569" width="17.6640625" customWidth="1"/>
    <col min="2570" max="2570" width="18.5546875" customWidth="1"/>
    <col min="2571" max="2571" width="18.109375" customWidth="1"/>
    <col min="2807" max="2809" width="1.88671875" customWidth="1"/>
    <col min="2810" max="2810" width="8" customWidth="1"/>
    <col min="2811" max="2811" width="5.6640625" customWidth="1"/>
    <col min="2812" max="2812" width="34.44140625" customWidth="1"/>
    <col min="2813" max="2813" width="33.5546875" customWidth="1"/>
    <col min="2814" max="2814" width="51.109375" customWidth="1"/>
    <col min="2815" max="2815" width="20" customWidth="1"/>
    <col min="2816" max="2816" width="18" customWidth="1"/>
    <col min="2817" max="2817" width="19.109375" customWidth="1"/>
    <col min="2818" max="2818" width="21.33203125" customWidth="1"/>
    <col min="2819" max="2819" width="18" customWidth="1"/>
    <col min="2820" max="2820" width="19.109375" customWidth="1"/>
    <col min="2821" max="2821" width="21.44140625" customWidth="1"/>
    <col min="2822" max="2822" width="23.33203125" customWidth="1"/>
    <col min="2823" max="2823" width="25" customWidth="1"/>
    <col min="2824" max="2824" width="33" customWidth="1"/>
    <col min="2825" max="2825" width="17.6640625" customWidth="1"/>
    <col min="2826" max="2826" width="18.5546875" customWidth="1"/>
    <col min="2827" max="2827" width="18.109375" customWidth="1"/>
    <col min="3063" max="3065" width="1.88671875" customWidth="1"/>
    <col min="3066" max="3066" width="8" customWidth="1"/>
    <col min="3067" max="3067" width="5.6640625" customWidth="1"/>
    <col min="3068" max="3068" width="34.44140625" customWidth="1"/>
    <col min="3069" max="3069" width="33.5546875" customWidth="1"/>
    <col min="3070" max="3070" width="51.109375" customWidth="1"/>
    <col min="3071" max="3071" width="20" customWidth="1"/>
    <col min="3072" max="3072" width="18" customWidth="1"/>
    <col min="3073" max="3073" width="19.109375" customWidth="1"/>
    <col min="3074" max="3074" width="21.33203125" customWidth="1"/>
    <col min="3075" max="3075" width="18" customWidth="1"/>
    <col min="3076" max="3076" width="19.109375" customWidth="1"/>
    <col min="3077" max="3077" width="21.44140625" customWidth="1"/>
    <col min="3078" max="3078" width="23.33203125" customWidth="1"/>
    <col min="3079" max="3079" width="25" customWidth="1"/>
    <col min="3080" max="3080" width="33" customWidth="1"/>
    <col min="3081" max="3081" width="17.6640625" customWidth="1"/>
    <col min="3082" max="3082" width="18.5546875" customWidth="1"/>
    <col min="3083" max="3083" width="18.109375" customWidth="1"/>
    <col min="3319" max="3321" width="1.88671875" customWidth="1"/>
    <col min="3322" max="3322" width="8" customWidth="1"/>
    <col min="3323" max="3323" width="5.6640625" customWidth="1"/>
    <col min="3324" max="3324" width="34.44140625" customWidth="1"/>
    <col min="3325" max="3325" width="33.5546875" customWidth="1"/>
    <col min="3326" max="3326" width="51.109375" customWidth="1"/>
    <col min="3327" max="3327" width="20" customWidth="1"/>
    <col min="3328" max="3328" width="18" customWidth="1"/>
    <col min="3329" max="3329" width="19.109375" customWidth="1"/>
    <col min="3330" max="3330" width="21.33203125" customWidth="1"/>
    <col min="3331" max="3331" width="18" customWidth="1"/>
    <col min="3332" max="3332" width="19.109375" customWidth="1"/>
    <col min="3333" max="3333" width="21.44140625" customWidth="1"/>
    <col min="3334" max="3334" width="23.33203125" customWidth="1"/>
    <col min="3335" max="3335" width="25" customWidth="1"/>
    <col min="3336" max="3336" width="33" customWidth="1"/>
    <col min="3337" max="3337" width="17.6640625" customWidth="1"/>
    <col min="3338" max="3338" width="18.5546875" customWidth="1"/>
    <col min="3339" max="3339" width="18.109375" customWidth="1"/>
    <col min="3575" max="3577" width="1.88671875" customWidth="1"/>
    <col min="3578" max="3578" width="8" customWidth="1"/>
    <col min="3579" max="3579" width="5.6640625" customWidth="1"/>
    <col min="3580" max="3580" width="34.44140625" customWidth="1"/>
    <col min="3581" max="3581" width="33.5546875" customWidth="1"/>
    <col min="3582" max="3582" width="51.109375" customWidth="1"/>
    <col min="3583" max="3583" width="20" customWidth="1"/>
    <col min="3584" max="3584" width="18" customWidth="1"/>
    <col min="3585" max="3585" width="19.109375" customWidth="1"/>
    <col min="3586" max="3586" width="21.33203125" customWidth="1"/>
    <col min="3587" max="3587" width="18" customWidth="1"/>
    <col min="3588" max="3588" width="19.109375" customWidth="1"/>
    <col min="3589" max="3589" width="21.44140625" customWidth="1"/>
    <col min="3590" max="3590" width="23.33203125" customWidth="1"/>
    <col min="3591" max="3591" width="25" customWidth="1"/>
    <col min="3592" max="3592" width="33" customWidth="1"/>
    <col min="3593" max="3593" width="17.6640625" customWidth="1"/>
    <col min="3594" max="3594" width="18.5546875" customWidth="1"/>
    <col min="3595" max="3595" width="18.109375" customWidth="1"/>
    <col min="3831" max="3833" width="1.88671875" customWidth="1"/>
    <col min="3834" max="3834" width="8" customWidth="1"/>
    <col min="3835" max="3835" width="5.6640625" customWidth="1"/>
    <col min="3836" max="3836" width="34.44140625" customWidth="1"/>
    <col min="3837" max="3837" width="33.5546875" customWidth="1"/>
    <col min="3838" max="3838" width="51.109375" customWidth="1"/>
    <col min="3839" max="3839" width="20" customWidth="1"/>
    <col min="3840" max="3840" width="18" customWidth="1"/>
    <col min="3841" max="3841" width="19.109375" customWidth="1"/>
    <col min="3842" max="3842" width="21.33203125" customWidth="1"/>
    <col min="3843" max="3843" width="18" customWidth="1"/>
    <col min="3844" max="3844" width="19.109375" customWidth="1"/>
    <col min="3845" max="3845" width="21.44140625" customWidth="1"/>
    <col min="3846" max="3846" width="23.33203125" customWidth="1"/>
    <col min="3847" max="3847" width="25" customWidth="1"/>
    <col min="3848" max="3848" width="33" customWidth="1"/>
    <col min="3849" max="3849" width="17.6640625" customWidth="1"/>
    <col min="3850" max="3850" width="18.5546875" customWidth="1"/>
    <col min="3851" max="3851" width="18.109375" customWidth="1"/>
    <col min="4087" max="4089" width="1.88671875" customWidth="1"/>
    <col min="4090" max="4090" width="8" customWidth="1"/>
    <col min="4091" max="4091" width="5.6640625" customWidth="1"/>
    <col min="4092" max="4092" width="34.44140625" customWidth="1"/>
    <col min="4093" max="4093" width="33.5546875" customWidth="1"/>
    <col min="4094" max="4094" width="51.109375" customWidth="1"/>
    <col min="4095" max="4095" width="20" customWidth="1"/>
    <col min="4096" max="4096" width="18" customWidth="1"/>
    <col min="4097" max="4097" width="19.109375" customWidth="1"/>
    <col min="4098" max="4098" width="21.33203125" customWidth="1"/>
    <col min="4099" max="4099" width="18" customWidth="1"/>
    <col min="4100" max="4100" width="19.109375" customWidth="1"/>
    <col min="4101" max="4101" width="21.44140625" customWidth="1"/>
    <col min="4102" max="4102" width="23.33203125" customWidth="1"/>
    <col min="4103" max="4103" width="25" customWidth="1"/>
    <col min="4104" max="4104" width="33" customWidth="1"/>
    <col min="4105" max="4105" width="17.6640625" customWidth="1"/>
    <col min="4106" max="4106" width="18.5546875" customWidth="1"/>
    <col min="4107" max="4107" width="18.109375" customWidth="1"/>
    <col min="4343" max="4345" width="1.88671875" customWidth="1"/>
    <col min="4346" max="4346" width="8" customWidth="1"/>
    <col min="4347" max="4347" width="5.6640625" customWidth="1"/>
    <col min="4348" max="4348" width="34.44140625" customWidth="1"/>
    <col min="4349" max="4349" width="33.5546875" customWidth="1"/>
    <col min="4350" max="4350" width="51.109375" customWidth="1"/>
    <col min="4351" max="4351" width="20" customWidth="1"/>
    <col min="4352" max="4352" width="18" customWidth="1"/>
    <col min="4353" max="4353" width="19.109375" customWidth="1"/>
    <col min="4354" max="4354" width="21.33203125" customWidth="1"/>
    <col min="4355" max="4355" width="18" customWidth="1"/>
    <col min="4356" max="4356" width="19.109375" customWidth="1"/>
    <col min="4357" max="4357" width="21.44140625" customWidth="1"/>
    <col min="4358" max="4358" width="23.33203125" customWidth="1"/>
    <col min="4359" max="4359" width="25" customWidth="1"/>
    <col min="4360" max="4360" width="33" customWidth="1"/>
    <col min="4361" max="4361" width="17.6640625" customWidth="1"/>
    <col min="4362" max="4362" width="18.5546875" customWidth="1"/>
    <col min="4363" max="4363" width="18.109375" customWidth="1"/>
    <col min="4599" max="4601" width="1.88671875" customWidth="1"/>
    <col min="4602" max="4602" width="8" customWidth="1"/>
    <col min="4603" max="4603" width="5.6640625" customWidth="1"/>
    <col min="4604" max="4604" width="34.44140625" customWidth="1"/>
    <col min="4605" max="4605" width="33.5546875" customWidth="1"/>
    <col min="4606" max="4606" width="51.109375" customWidth="1"/>
    <col min="4607" max="4607" width="20" customWidth="1"/>
    <col min="4608" max="4608" width="18" customWidth="1"/>
    <col min="4609" max="4609" width="19.109375" customWidth="1"/>
    <col min="4610" max="4610" width="21.33203125" customWidth="1"/>
    <col min="4611" max="4611" width="18" customWidth="1"/>
    <col min="4612" max="4612" width="19.109375" customWidth="1"/>
    <col min="4613" max="4613" width="21.44140625" customWidth="1"/>
    <col min="4614" max="4614" width="23.33203125" customWidth="1"/>
    <col min="4615" max="4615" width="25" customWidth="1"/>
    <col min="4616" max="4616" width="33" customWidth="1"/>
    <col min="4617" max="4617" width="17.6640625" customWidth="1"/>
    <col min="4618" max="4618" width="18.5546875" customWidth="1"/>
    <col min="4619" max="4619" width="18.109375" customWidth="1"/>
    <col min="4855" max="4857" width="1.88671875" customWidth="1"/>
    <col min="4858" max="4858" width="8" customWidth="1"/>
    <col min="4859" max="4859" width="5.6640625" customWidth="1"/>
    <col min="4860" max="4860" width="34.44140625" customWidth="1"/>
    <col min="4861" max="4861" width="33.5546875" customWidth="1"/>
    <col min="4862" max="4862" width="51.109375" customWidth="1"/>
    <col min="4863" max="4863" width="20" customWidth="1"/>
    <col min="4864" max="4864" width="18" customWidth="1"/>
    <col min="4865" max="4865" width="19.109375" customWidth="1"/>
    <col min="4866" max="4866" width="21.33203125" customWidth="1"/>
    <col min="4867" max="4867" width="18" customWidth="1"/>
    <col min="4868" max="4868" width="19.109375" customWidth="1"/>
    <col min="4869" max="4869" width="21.44140625" customWidth="1"/>
    <col min="4870" max="4870" width="23.33203125" customWidth="1"/>
    <col min="4871" max="4871" width="25" customWidth="1"/>
    <col min="4872" max="4872" width="33" customWidth="1"/>
    <col min="4873" max="4873" width="17.6640625" customWidth="1"/>
    <col min="4874" max="4874" width="18.5546875" customWidth="1"/>
    <col min="4875" max="4875" width="18.109375" customWidth="1"/>
    <col min="5111" max="5113" width="1.88671875" customWidth="1"/>
    <col min="5114" max="5114" width="8" customWidth="1"/>
    <col min="5115" max="5115" width="5.6640625" customWidth="1"/>
    <col min="5116" max="5116" width="34.44140625" customWidth="1"/>
    <col min="5117" max="5117" width="33.5546875" customWidth="1"/>
    <col min="5118" max="5118" width="51.109375" customWidth="1"/>
    <col min="5119" max="5119" width="20" customWidth="1"/>
    <col min="5120" max="5120" width="18" customWidth="1"/>
    <col min="5121" max="5121" width="19.109375" customWidth="1"/>
    <col min="5122" max="5122" width="21.33203125" customWidth="1"/>
    <col min="5123" max="5123" width="18" customWidth="1"/>
    <col min="5124" max="5124" width="19.109375" customWidth="1"/>
    <col min="5125" max="5125" width="21.44140625" customWidth="1"/>
    <col min="5126" max="5126" width="23.33203125" customWidth="1"/>
    <col min="5127" max="5127" width="25" customWidth="1"/>
    <col min="5128" max="5128" width="33" customWidth="1"/>
    <col min="5129" max="5129" width="17.6640625" customWidth="1"/>
    <col min="5130" max="5130" width="18.5546875" customWidth="1"/>
    <col min="5131" max="5131" width="18.109375" customWidth="1"/>
    <col min="5367" max="5369" width="1.88671875" customWidth="1"/>
    <col min="5370" max="5370" width="8" customWidth="1"/>
    <col min="5371" max="5371" width="5.6640625" customWidth="1"/>
    <col min="5372" max="5372" width="34.44140625" customWidth="1"/>
    <col min="5373" max="5373" width="33.5546875" customWidth="1"/>
    <col min="5374" max="5374" width="51.109375" customWidth="1"/>
    <col min="5375" max="5375" width="20" customWidth="1"/>
    <col min="5376" max="5376" width="18" customWidth="1"/>
    <col min="5377" max="5377" width="19.109375" customWidth="1"/>
    <col min="5378" max="5378" width="21.33203125" customWidth="1"/>
    <col min="5379" max="5379" width="18" customWidth="1"/>
    <col min="5380" max="5380" width="19.109375" customWidth="1"/>
    <col min="5381" max="5381" width="21.44140625" customWidth="1"/>
    <col min="5382" max="5382" width="23.33203125" customWidth="1"/>
    <col min="5383" max="5383" width="25" customWidth="1"/>
    <col min="5384" max="5384" width="33" customWidth="1"/>
    <col min="5385" max="5385" width="17.6640625" customWidth="1"/>
    <col min="5386" max="5386" width="18.5546875" customWidth="1"/>
    <col min="5387" max="5387" width="18.109375" customWidth="1"/>
    <col min="5623" max="5625" width="1.88671875" customWidth="1"/>
    <col min="5626" max="5626" width="8" customWidth="1"/>
    <col min="5627" max="5627" width="5.6640625" customWidth="1"/>
    <col min="5628" max="5628" width="34.44140625" customWidth="1"/>
    <col min="5629" max="5629" width="33.5546875" customWidth="1"/>
    <col min="5630" max="5630" width="51.109375" customWidth="1"/>
    <col min="5631" max="5631" width="20" customWidth="1"/>
    <col min="5632" max="5632" width="18" customWidth="1"/>
    <col min="5633" max="5633" width="19.109375" customWidth="1"/>
    <col min="5634" max="5634" width="21.33203125" customWidth="1"/>
    <col min="5635" max="5635" width="18" customWidth="1"/>
    <col min="5636" max="5636" width="19.109375" customWidth="1"/>
    <col min="5637" max="5637" width="21.44140625" customWidth="1"/>
    <col min="5638" max="5638" width="23.33203125" customWidth="1"/>
    <col min="5639" max="5639" width="25" customWidth="1"/>
    <col min="5640" max="5640" width="33" customWidth="1"/>
    <col min="5641" max="5641" width="17.6640625" customWidth="1"/>
    <col min="5642" max="5642" width="18.5546875" customWidth="1"/>
    <col min="5643" max="5643" width="18.109375" customWidth="1"/>
    <col min="5879" max="5881" width="1.88671875" customWidth="1"/>
    <col min="5882" max="5882" width="8" customWidth="1"/>
    <col min="5883" max="5883" width="5.6640625" customWidth="1"/>
    <col min="5884" max="5884" width="34.44140625" customWidth="1"/>
    <col min="5885" max="5885" width="33.5546875" customWidth="1"/>
    <col min="5886" max="5886" width="51.109375" customWidth="1"/>
    <col min="5887" max="5887" width="20" customWidth="1"/>
    <col min="5888" max="5888" width="18" customWidth="1"/>
    <col min="5889" max="5889" width="19.109375" customWidth="1"/>
    <col min="5890" max="5890" width="21.33203125" customWidth="1"/>
    <col min="5891" max="5891" width="18" customWidth="1"/>
    <col min="5892" max="5892" width="19.109375" customWidth="1"/>
    <col min="5893" max="5893" width="21.44140625" customWidth="1"/>
    <col min="5894" max="5894" width="23.33203125" customWidth="1"/>
    <col min="5895" max="5895" width="25" customWidth="1"/>
    <col min="5896" max="5896" width="33" customWidth="1"/>
    <col min="5897" max="5897" width="17.6640625" customWidth="1"/>
    <col min="5898" max="5898" width="18.5546875" customWidth="1"/>
    <col min="5899" max="5899" width="18.109375" customWidth="1"/>
    <col min="6135" max="6137" width="1.88671875" customWidth="1"/>
    <col min="6138" max="6138" width="8" customWidth="1"/>
    <col min="6139" max="6139" width="5.6640625" customWidth="1"/>
    <col min="6140" max="6140" width="34.44140625" customWidth="1"/>
    <col min="6141" max="6141" width="33.5546875" customWidth="1"/>
    <col min="6142" max="6142" width="51.109375" customWidth="1"/>
    <col min="6143" max="6143" width="20" customWidth="1"/>
    <col min="6144" max="6144" width="18" customWidth="1"/>
    <col min="6145" max="6145" width="19.109375" customWidth="1"/>
    <col min="6146" max="6146" width="21.33203125" customWidth="1"/>
    <col min="6147" max="6147" width="18" customWidth="1"/>
    <col min="6148" max="6148" width="19.109375" customWidth="1"/>
    <col min="6149" max="6149" width="21.44140625" customWidth="1"/>
    <col min="6150" max="6150" width="23.33203125" customWidth="1"/>
    <col min="6151" max="6151" width="25" customWidth="1"/>
    <col min="6152" max="6152" width="33" customWidth="1"/>
    <col min="6153" max="6153" width="17.6640625" customWidth="1"/>
    <col min="6154" max="6154" width="18.5546875" customWidth="1"/>
    <col min="6155" max="6155" width="18.109375" customWidth="1"/>
    <col min="6391" max="6393" width="1.88671875" customWidth="1"/>
    <col min="6394" max="6394" width="8" customWidth="1"/>
    <col min="6395" max="6395" width="5.6640625" customWidth="1"/>
    <col min="6396" max="6396" width="34.44140625" customWidth="1"/>
    <col min="6397" max="6397" width="33.5546875" customWidth="1"/>
    <col min="6398" max="6398" width="51.109375" customWidth="1"/>
    <col min="6399" max="6399" width="20" customWidth="1"/>
    <col min="6400" max="6400" width="18" customWidth="1"/>
    <col min="6401" max="6401" width="19.109375" customWidth="1"/>
    <col min="6402" max="6402" width="21.33203125" customWidth="1"/>
    <col min="6403" max="6403" width="18" customWidth="1"/>
    <col min="6404" max="6404" width="19.109375" customWidth="1"/>
    <col min="6405" max="6405" width="21.44140625" customWidth="1"/>
    <col min="6406" max="6406" width="23.33203125" customWidth="1"/>
    <col min="6407" max="6407" width="25" customWidth="1"/>
    <col min="6408" max="6408" width="33" customWidth="1"/>
    <col min="6409" max="6409" width="17.6640625" customWidth="1"/>
    <col min="6410" max="6410" width="18.5546875" customWidth="1"/>
    <col min="6411" max="6411" width="18.109375" customWidth="1"/>
    <col min="6647" max="6649" width="1.88671875" customWidth="1"/>
    <col min="6650" max="6650" width="8" customWidth="1"/>
    <col min="6651" max="6651" width="5.6640625" customWidth="1"/>
    <col min="6652" max="6652" width="34.44140625" customWidth="1"/>
    <col min="6653" max="6653" width="33.5546875" customWidth="1"/>
    <col min="6654" max="6654" width="51.109375" customWidth="1"/>
    <col min="6655" max="6655" width="20" customWidth="1"/>
    <col min="6656" max="6656" width="18" customWidth="1"/>
    <col min="6657" max="6657" width="19.109375" customWidth="1"/>
    <col min="6658" max="6658" width="21.33203125" customWidth="1"/>
    <col min="6659" max="6659" width="18" customWidth="1"/>
    <col min="6660" max="6660" width="19.109375" customWidth="1"/>
    <col min="6661" max="6661" width="21.44140625" customWidth="1"/>
    <col min="6662" max="6662" width="23.33203125" customWidth="1"/>
    <col min="6663" max="6663" width="25" customWidth="1"/>
    <col min="6664" max="6664" width="33" customWidth="1"/>
    <col min="6665" max="6665" width="17.6640625" customWidth="1"/>
    <col min="6666" max="6666" width="18.5546875" customWidth="1"/>
    <col min="6667" max="6667" width="18.109375" customWidth="1"/>
    <col min="6903" max="6905" width="1.88671875" customWidth="1"/>
    <col min="6906" max="6906" width="8" customWidth="1"/>
    <col min="6907" max="6907" width="5.6640625" customWidth="1"/>
    <col min="6908" max="6908" width="34.44140625" customWidth="1"/>
    <col min="6909" max="6909" width="33.5546875" customWidth="1"/>
    <col min="6910" max="6910" width="51.109375" customWidth="1"/>
    <col min="6911" max="6911" width="20" customWidth="1"/>
    <col min="6912" max="6912" width="18" customWidth="1"/>
    <col min="6913" max="6913" width="19.109375" customWidth="1"/>
    <col min="6914" max="6914" width="21.33203125" customWidth="1"/>
    <col min="6915" max="6915" width="18" customWidth="1"/>
    <col min="6916" max="6916" width="19.109375" customWidth="1"/>
    <col min="6917" max="6917" width="21.44140625" customWidth="1"/>
    <col min="6918" max="6918" width="23.33203125" customWidth="1"/>
    <col min="6919" max="6919" width="25" customWidth="1"/>
    <col min="6920" max="6920" width="33" customWidth="1"/>
    <col min="6921" max="6921" width="17.6640625" customWidth="1"/>
    <col min="6922" max="6922" width="18.5546875" customWidth="1"/>
    <col min="6923" max="6923" width="18.109375" customWidth="1"/>
    <col min="7159" max="7161" width="1.88671875" customWidth="1"/>
    <col min="7162" max="7162" width="8" customWidth="1"/>
    <col min="7163" max="7163" width="5.6640625" customWidth="1"/>
    <col min="7164" max="7164" width="34.44140625" customWidth="1"/>
    <col min="7165" max="7165" width="33.5546875" customWidth="1"/>
    <col min="7166" max="7166" width="51.109375" customWidth="1"/>
    <col min="7167" max="7167" width="20" customWidth="1"/>
    <col min="7168" max="7168" width="18" customWidth="1"/>
    <col min="7169" max="7169" width="19.109375" customWidth="1"/>
    <col min="7170" max="7170" width="21.33203125" customWidth="1"/>
    <col min="7171" max="7171" width="18" customWidth="1"/>
    <col min="7172" max="7172" width="19.109375" customWidth="1"/>
    <col min="7173" max="7173" width="21.44140625" customWidth="1"/>
    <col min="7174" max="7174" width="23.33203125" customWidth="1"/>
    <col min="7175" max="7175" width="25" customWidth="1"/>
    <col min="7176" max="7176" width="33" customWidth="1"/>
    <col min="7177" max="7177" width="17.6640625" customWidth="1"/>
    <col min="7178" max="7178" width="18.5546875" customWidth="1"/>
    <col min="7179" max="7179" width="18.109375" customWidth="1"/>
    <col min="7415" max="7417" width="1.88671875" customWidth="1"/>
    <col min="7418" max="7418" width="8" customWidth="1"/>
    <col min="7419" max="7419" width="5.6640625" customWidth="1"/>
    <col min="7420" max="7420" width="34.44140625" customWidth="1"/>
    <col min="7421" max="7421" width="33.5546875" customWidth="1"/>
    <col min="7422" max="7422" width="51.109375" customWidth="1"/>
    <col min="7423" max="7423" width="20" customWidth="1"/>
    <col min="7424" max="7424" width="18" customWidth="1"/>
    <col min="7425" max="7425" width="19.109375" customWidth="1"/>
    <col min="7426" max="7426" width="21.33203125" customWidth="1"/>
    <col min="7427" max="7427" width="18" customWidth="1"/>
    <col min="7428" max="7428" width="19.109375" customWidth="1"/>
    <col min="7429" max="7429" width="21.44140625" customWidth="1"/>
    <col min="7430" max="7430" width="23.33203125" customWidth="1"/>
    <col min="7431" max="7431" width="25" customWidth="1"/>
    <col min="7432" max="7432" width="33" customWidth="1"/>
    <col min="7433" max="7433" width="17.6640625" customWidth="1"/>
    <col min="7434" max="7434" width="18.5546875" customWidth="1"/>
    <col min="7435" max="7435" width="18.109375" customWidth="1"/>
    <col min="7671" max="7673" width="1.88671875" customWidth="1"/>
    <col min="7674" max="7674" width="8" customWidth="1"/>
    <col min="7675" max="7675" width="5.6640625" customWidth="1"/>
    <col min="7676" max="7676" width="34.44140625" customWidth="1"/>
    <col min="7677" max="7677" width="33.5546875" customWidth="1"/>
    <col min="7678" max="7678" width="51.109375" customWidth="1"/>
    <col min="7679" max="7679" width="20" customWidth="1"/>
    <col min="7680" max="7680" width="18" customWidth="1"/>
    <col min="7681" max="7681" width="19.109375" customWidth="1"/>
    <col min="7682" max="7682" width="21.33203125" customWidth="1"/>
    <col min="7683" max="7683" width="18" customWidth="1"/>
    <col min="7684" max="7684" width="19.109375" customWidth="1"/>
    <col min="7685" max="7685" width="21.44140625" customWidth="1"/>
    <col min="7686" max="7686" width="23.33203125" customWidth="1"/>
    <col min="7687" max="7687" width="25" customWidth="1"/>
    <col min="7688" max="7688" width="33" customWidth="1"/>
    <col min="7689" max="7689" width="17.6640625" customWidth="1"/>
    <col min="7690" max="7690" width="18.5546875" customWidth="1"/>
    <col min="7691" max="7691" width="18.109375" customWidth="1"/>
    <col min="7927" max="7929" width="1.88671875" customWidth="1"/>
    <col min="7930" max="7930" width="8" customWidth="1"/>
    <col min="7931" max="7931" width="5.6640625" customWidth="1"/>
    <col min="7932" max="7932" width="34.44140625" customWidth="1"/>
    <col min="7933" max="7933" width="33.5546875" customWidth="1"/>
    <col min="7934" max="7934" width="51.109375" customWidth="1"/>
    <col min="7935" max="7935" width="20" customWidth="1"/>
    <col min="7936" max="7936" width="18" customWidth="1"/>
    <col min="7937" max="7937" width="19.109375" customWidth="1"/>
    <col min="7938" max="7938" width="21.33203125" customWidth="1"/>
    <col min="7939" max="7939" width="18" customWidth="1"/>
    <col min="7940" max="7940" width="19.109375" customWidth="1"/>
    <col min="7941" max="7941" width="21.44140625" customWidth="1"/>
    <col min="7942" max="7942" width="23.33203125" customWidth="1"/>
    <col min="7943" max="7943" width="25" customWidth="1"/>
    <col min="7944" max="7944" width="33" customWidth="1"/>
    <col min="7945" max="7945" width="17.6640625" customWidth="1"/>
    <col min="7946" max="7946" width="18.5546875" customWidth="1"/>
    <col min="7947" max="7947" width="18.109375" customWidth="1"/>
    <col min="8183" max="8185" width="1.88671875" customWidth="1"/>
    <col min="8186" max="8186" width="8" customWidth="1"/>
    <col min="8187" max="8187" width="5.6640625" customWidth="1"/>
    <col min="8188" max="8188" width="34.44140625" customWidth="1"/>
    <col min="8189" max="8189" width="33.5546875" customWidth="1"/>
    <col min="8190" max="8190" width="51.109375" customWidth="1"/>
    <col min="8191" max="8191" width="20" customWidth="1"/>
    <col min="8192" max="8192" width="18" customWidth="1"/>
    <col min="8193" max="8193" width="19.109375" customWidth="1"/>
    <col min="8194" max="8194" width="21.33203125" customWidth="1"/>
    <col min="8195" max="8195" width="18" customWidth="1"/>
    <col min="8196" max="8196" width="19.109375" customWidth="1"/>
    <col min="8197" max="8197" width="21.44140625" customWidth="1"/>
    <col min="8198" max="8198" width="23.33203125" customWidth="1"/>
    <col min="8199" max="8199" width="25" customWidth="1"/>
    <col min="8200" max="8200" width="33" customWidth="1"/>
    <col min="8201" max="8201" width="17.6640625" customWidth="1"/>
    <col min="8202" max="8202" width="18.5546875" customWidth="1"/>
    <col min="8203" max="8203" width="18.109375" customWidth="1"/>
    <col min="8439" max="8441" width="1.88671875" customWidth="1"/>
    <col min="8442" max="8442" width="8" customWidth="1"/>
    <col min="8443" max="8443" width="5.6640625" customWidth="1"/>
    <col min="8444" max="8444" width="34.44140625" customWidth="1"/>
    <col min="8445" max="8445" width="33.5546875" customWidth="1"/>
    <col min="8446" max="8446" width="51.109375" customWidth="1"/>
    <col min="8447" max="8447" width="20" customWidth="1"/>
    <col min="8448" max="8448" width="18" customWidth="1"/>
    <col min="8449" max="8449" width="19.109375" customWidth="1"/>
    <col min="8450" max="8450" width="21.33203125" customWidth="1"/>
    <col min="8451" max="8451" width="18" customWidth="1"/>
    <col min="8452" max="8452" width="19.109375" customWidth="1"/>
    <col min="8453" max="8453" width="21.44140625" customWidth="1"/>
    <col min="8454" max="8454" width="23.33203125" customWidth="1"/>
    <col min="8455" max="8455" width="25" customWidth="1"/>
    <col min="8456" max="8456" width="33" customWidth="1"/>
    <col min="8457" max="8457" width="17.6640625" customWidth="1"/>
    <col min="8458" max="8458" width="18.5546875" customWidth="1"/>
    <col min="8459" max="8459" width="18.109375" customWidth="1"/>
    <col min="8695" max="8697" width="1.88671875" customWidth="1"/>
    <col min="8698" max="8698" width="8" customWidth="1"/>
    <col min="8699" max="8699" width="5.6640625" customWidth="1"/>
    <col min="8700" max="8700" width="34.44140625" customWidth="1"/>
    <col min="8701" max="8701" width="33.5546875" customWidth="1"/>
    <col min="8702" max="8702" width="51.109375" customWidth="1"/>
    <col min="8703" max="8703" width="20" customWidth="1"/>
    <col min="8704" max="8704" width="18" customWidth="1"/>
    <col min="8705" max="8705" width="19.109375" customWidth="1"/>
    <col min="8706" max="8706" width="21.33203125" customWidth="1"/>
    <col min="8707" max="8707" width="18" customWidth="1"/>
    <col min="8708" max="8708" width="19.109375" customWidth="1"/>
    <col min="8709" max="8709" width="21.44140625" customWidth="1"/>
    <col min="8710" max="8710" width="23.33203125" customWidth="1"/>
    <col min="8711" max="8711" width="25" customWidth="1"/>
    <col min="8712" max="8712" width="33" customWidth="1"/>
    <col min="8713" max="8713" width="17.6640625" customWidth="1"/>
    <col min="8714" max="8714" width="18.5546875" customWidth="1"/>
    <col min="8715" max="8715" width="18.109375" customWidth="1"/>
    <col min="8951" max="8953" width="1.88671875" customWidth="1"/>
    <col min="8954" max="8954" width="8" customWidth="1"/>
    <col min="8955" max="8955" width="5.6640625" customWidth="1"/>
    <col min="8956" max="8956" width="34.44140625" customWidth="1"/>
    <col min="8957" max="8957" width="33.5546875" customWidth="1"/>
    <col min="8958" max="8958" width="51.109375" customWidth="1"/>
    <col min="8959" max="8959" width="20" customWidth="1"/>
    <col min="8960" max="8960" width="18" customWidth="1"/>
    <col min="8961" max="8961" width="19.109375" customWidth="1"/>
    <col min="8962" max="8962" width="21.33203125" customWidth="1"/>
    <col min="8963" max="8963" width="18" customWidth="1"/>
    <col min="8964" max="8964" width="19.109375" customWidth="1"/>
    <col min="8965" max="8965" width="21.44140625" customWidth="1"/>
    <col min="8966" max="8966" width="23.33203125" customWidth="1"/>
    <col min="8967" max="8967" width="25" customWidth="1"/>
    <col min="8968" max="8968" width="33" customWidth="1"/>
    <col min="8969" max="8969" width="17.6640625" customWidth="1"/>
    <col min="8970" max="8970" width="18.5546875" customWidth="1"/>
    <col min="8971" max="8971" width="18.109375" customWidth="1"/>
    <col min="9207" max="9209" width="1.88671875" customWidth="1"/>
    <col min="9210" max="9210" width="8" customWidth="1"/>
    <col min="9211" max="9211" width="5.6640625" customWidth="1"/>
    <col min="9212" max="9212" width="34.44140625" customWidth="1"/>
    <col min="9213" max="9213" width="33.5546875" customWidth="1"/>
    <col min="9214" max="9214" width="51.109375" customWidth="1"/>
    <col min="9215" max="9215" width="20" customWidth="1"/>
    <col min="9216" max="9216" width="18" customWidth="1"/>
    <col min="9217" max="9217" width="19.109375" customWidth="1"/>
    <col min="9218" max="9218" width="21.33203125" customWidth="1"/>
    <col min="9219" max="9219" width="18" customWidth="1"/>
    <col min="9220" max="9220" width="19.109375" customWidth="1"/>
    <col min="9221" max="9221" width="21.44140625" customWidth="1"/>
    <col min="9222" max="9222" width="23.33203125" customWidth="1"/>
    <col min="9223" max="9223" width="25" customWidth="1"/>
    <col min="9224" max="9224" width="33" customWidth="1"/>
    <col min="9225" max="9225" width="17.6640625" customWidth="1"/>
    <col min="9226" max="9226" width="18.5546875" customWidth="1"/>
    <col min="9227" max="9227" width="18.109375" customWidth="1"/>
    <col min="9463" max="9465" width="1.88671875" customWidth="1"/>
    <col min="9466" max="9466" width="8" customWidth="1"/>
    <col min="9467" max="9467" width="5.6640625" customWidth="1"/>
    <col min="9468" max="9468" width="34.44140625" customWidth="1"/>
    <col min="9469" max="9469" width="33.5546875" customWidth="1"/>
    <col min="9470" max="9470" width="51.109375" customWidth="1"/>
    <col min="9471" max="9471" width="20" customWidth="1"/>
    <col min="9472" max="9472" width="18" customWidth="1"/>
    <col min="9473" max="9473" width="19.109375" customWidth="1"/>
    <col min="9474" max="9474" width="21.33203125" customWidth="1"/>
    <col min="9475" max="9475" width="18" customWidth="1"/>
    <col min="9476" max="9476" width="19.109375" customWidth="1"/>
    <col min="9477" max="9477" width="21.44140625" customWidth="1"/>
    <col min="9478" max="9478" width="23.33203125" customWidth="1"/>
    <col min="9479" max="9479" width="25" customWidth="1"/>
    <col min="9480" max="9480" width="33" customWidth="1"/>
    <col min="9481" max="9481" width="17.6640625" customWidth="1"/>
    <col min="9482" max="9482" width="18.5546875" customWidth="1"/>
    <col min="9483" max="9483" width="18.109375" customWidth="1"/>
    <col min="9719" max="9721" width="1.88671875" customWidth="1"/>
    <col min="9722" max="9722" width="8" customWidth="1"/>
    <col min="9723" max="9723" width="5.6640625" customWidth="1"/>
    <col min="9724" max="9724" width="34.44140625" customWidth="1"/>
    <col min="9725" max="9725" width="33.5546875" customWidth="1"/>
    <col min="9726" max="9726" width="51.109375" customWidth="1"/>
    <col min="9727" max="9727" width="20" customWidth="1"/>
    <col min="9728" max="9728" width="18" customWidth="1"/>
    <col min="9729" max="9729" width="19.109375" customWidth="1"/>
    <col min="9730" max="9730" width="21.33203125" customWidth="1"/>
    <col min="9731" max="9731" width="18" customWidth="1"/>
    <col min="9732" max="9732" width="19.109375" customWidth="1"/>
    <col min="9733" max="9733" width="21.44140625" customWidth="1"/>
    <col min="9734" max="9734" width="23.33203125" customWidth="1"/>
    <col min="9735" max="9735" width="25" customWidth="1"/>
    <col min="9736" max="9736" width="33" customWidth="1"/>
    <col min="9737" max="9737" width="17.6640625" customWidth="1"/>
    <col min="9738" max="9738" width="18.5546875" customWidth="1"/>
    <col min="9739" max="9739" width="18.109375" customWidth="1"/>
    <col min="9975" max="9977" width="1.88671875" customWidth="1"/>
    <col min="9978" max="9978" width="8" customWidth="1"/>
    <col min="9979" max="9979" width="5.6640625" customWidth="1"/>
    <col min="9980" max="9980" width="34.44140625" customWidth="1"/>
    <col min="9981" max="9981" width="33.5546875" customWidth="1"/>
    <col min="9982" max="9982" width="51.109375" customWidth="1"/>
    <col min="9983" max="9983" width="20" customWidth="1"/>
    <col min="9984" max="9984" width="18" customWidth="1"/>
    <col min="9985" max="9985" width="19.109375" customWidth="1"/>
    <col min="9986" max="9986" width="21.33203125" customWidth="1"/>
    <col min="9987" max="9987" width="18" customWidth="1"/>
    <col min="9988" max="9988" width="19.109375" customWidth="1"/>
    <col min="9989" max="9989" width="21.44140625" customWidth="1"/>
    <col min="9990" max="9990" width="23.33203125" customWidth="1"/>
    <col min="9991" max="9991" width="25" customWidth="1"/>
    <col min="9992" max="9992" width="33" customWidth="1"/>
    <col min="9993" max="9993" width="17.6640625" customWidth="1"/>
    <col min="9994" max="9994" width="18.5546875" customWidth="1"/>
    <col min="9995" max="9995" width="18.109375" customWidth="1"/>
    <col min="10231" max="10233" width="1.88671875" customWidth="1"/>
    <col min="10234" max="10234" width="8" customWidth="1"/>
    <col min="10235" max="10235" width="5.6640625" customWidth="1"/>
    <col min="10236" max="10236" width="34.44140625" customWidth="1"/>
    <col min="10237" max="10237" width="33.5546875" customWidth="1"/>
    <col min="10238" max="10238" width="51.109375" customWidth="1"/>
    <col min="10239" max="10239" width="20" customWidth="1"/>
    <col min="10240" max="10240" width="18" customWidth="1"/>
    <col min="10241" max="10241" width="19.109375" customWidth="1"/>
    <col min="10242" max="10242" width="21.33203125" customWidth="1"/>
    <col min="10243" max="10243" width="18" customWidth="1"/>
    <col min="10244" max="10244" width="19.109375" customWidth="1"/>
    <col min="10245" max="10245" width="21.44140625" customWidth="1"/>
    <col min="10246" max="10246" width="23.33203125" customWidth="1"/>
    <col min="10247" max="10247" width="25" customWidth="1"/>
    <col min="10248" max="10248" width="33" customWidth="1"/>
    <col min="10249" max="10249" width="17.6640625" customWidth="1"/>
    <col min="10250" max="10250" width="18.5546875" customWidth="1"/>
    <col min="10251" max="10251" width="18.109375" customWidth="1"/>
    <col min="10487" max="10489" width="1.88671875" customWidth="1"/>
    <col min="10490" max="10490" width="8" customWidth="1"/>
    <col min="10491" max="10491" width="5.6640625" customWidth="1"/>
    <col min="10492" max="10492" width="34.44140625" customWidth="1"/>
    <col min="10493" max="10493" width="33.5546875" customWidth="1"/>
    <col min="10494" max="10494" width="51.109375" customWidth="1"/>
    <col min="10495" max="10495" width="20" customWidth="1"/>
    <col min="10496" max="10496" width="18" customWidth="1"/>
    <col min="10497" max="10497" width="19.109375" customWidth="1"/>
    <col min="10498" max="10498" width="21.33203125" customWidth="1"/>
    <col min="10499" max="10499" width="18" customWidth="1"/>
    <col min="10500" max="10500" width="19.109375" customWidth="1"/>
    <col min="10501" max="10501" width="21.44140625" customWidth="1"/>
    <col min="10502" max="10502" width="23.33203125" customWidth="1"/>
    <col min="10503" max="10503" width="25" customWidth="1"/>
    <col min="10504" max="10504" width="33" customWidth="1"/>
    <col min="10505" max="10505" width="17.6640625" customWidth="1"/>
    <col min="10506" max="10506" width="18.5546875" customWidth="1"/>
    <col min="10507" max="10507" width="18.109375" customWidth="1"/>
    <col min="10743" max="10745" width="1.88671875" customWidth="1"/>
    <col min="10746" max="10746" width="8" customWidth="1"/>
    <col min="10747" max="10747" width="5.6640625" customWidth="1"/>
    <col min="10748" max="10748" width="34.44140625" customWidth="1"/>
    <col min="10749" max="10749" width="33.5546875" customWidth="1"/>
    <col min="10750" max="10750" width="51.109375" customWidth="1"/>
    <col min="10751" max="10751" width="20" customWidth="1"/>
    <col min="10752" max="10752" width="18" customWidth="1"/>
    <col min="10753" max="10753" width="19.109375" customWidth="1"/>
    <col min="10754" max="10754" width="21.33203125" customWidth="1"/>
    <col min="10755" max="10755" width="18" customWidth="1"/>
    <col min="10756" max="10756" width="19.109375" customWidth="1"/>
    <col min="10757" max="10757" width="21.44140625" customWidth="1"/>
    <col min="10758" max="10758" width="23.33203125" customWidth="1"/>
    <col min="10759" max="10759" width="25" customWidth="1"/>
    <col min="10760" max="10760" width="33" customWidth="1"/>
    <col min="10761" max="10761" width="17.6640625" customWidth="1"/>
    <col min="10762" max="10762" width="18.5546875" customWidth="1"/>
    <col min="10763" max="10763" width="18.109375" customWidth="1"/>
    <col min="10999" max="11001" width="1.88671875" customWidth="1"/>
    <col min="11002" max="11002" width="8" customWidth="1"/>
    <col min="11003" max="11003" width="5.6640625" customWidth="1"/>
    <col min="11004" max="11004" width="34.44140625" customWidth="1"/>
    <col min="11005" max="11005" width="33.5546875" customWidth="1"/>
    <col min="11006" max="11006" width="51.109375" customWidth="1"/>
    <col min="11007" max="11007" width="20" customWidth="1"/>
    <col min="11008" max="11008" width="18" customWidth="1"/>
    <col min="11009" max="11009" width="19.109375" customWidth="1"/>
    <col min="11010" max="11010" width="21.33203125" customWidth="1"/>
    <col min="11011" max="11011" width="18" customWidth="1"/>
    <col min="11012" max="11012" width="19.109375" customWidth="1"/>
    <col min="11013" max="11013" width="21.44140625" customWidth="1"/>
    <col min="11014" max="11014" width="23.33203125" customWidth="1"/>
    <col min="11015" max="11015" width="25" customWidth="1"/>
    <col min="11016" max="11016" width="33" customWidth="1"/>
    <col min="11017" max="11017" width="17.6640625" customWidth="1"/>
    <col min="11018" max="11018" width="18.5546875" customWidth="1"/>
    <col min="11019" max="11019" width="18.109375" customWidth="1"/>
    <col min="11255" max="11257" width="1.88671875" customWidth="1"/>
    <col min="11258" max="11258" width="8" customWidth="1"/>
    <col min="11259" max="11259" width="5.6640625" customWidth="1"/>
    <col min="11260" max="11260" width="34.44140625" customWidth="1"/>
    <col min="11261" max="11261" width="33.5546875" customWidth="1"/>
    <col min="11262" max="11262" width="51.109375" customWidth="1"/>
    <col min="11263" max="11263" width="20" customWidth="1"/>
    <col min="11264" max="11264" width="18" customWidth="1"/>
    <col min="11265" max="11265" width="19.109375" customWidth="1"/>
    <col min="11266" max="11266" width="21.33203125" customWidth="1"/>
    <col min="11267" max="11267" width="18" customWidth="1"/>
    <col min="11268" max="11268" width="19.109375" customWidth="1"/>
    <col min="11269" max="11269" width="21.44140625" customWidth="1"/>
    <col min="11270" max="11270" width="23.33203125" customWidth="1"/>
    <col min="11271" max="11271" width="25" customWidth="1"/>
    <col min="11272" max="11272" width="33" customWidth="1"/>
    <col min="11273" max="11273" width="17.6640625" customWidth="1"/>
    <col min="11274" max="11274" width="18.5546875" customWidth="1"/>
    <col min="11275" max="11275" width="18.109375" customWidth="1"/>
    <col min="11511" max="11513" width="1.88671875" customWidth="1"/>
    <col min="11514" max="11514" width="8" customWidth="1"/>
    <col min="11515" max="11515" width="5.6640625" customWidth="1"/>
    <col min="11516" max="11516" width="34.44140625" customWidth="1"/>
    <col min="11517" max="11517" width="33.5546875" customWidth="1"/>
    <col min="11518" max="11518" width="51.109375" customWidth="1"/>
    <col min="11519" max="11519" width="20" customWidth="1"/>
    <col min="11520" max="11520" width="18" customWidth="1"/>
    <col min="11521" max="11521" width="19.109375" customWidth="1"/>
    <col min="11522" max="11522" width="21.33203125" customWidth="1"/>
    <col min="11523" max="11523" width="18" customWidth="1"/>
    <col min="11524" max="11524" width="19.109375" customWidth="1"/>
    <col min="11525" max="11525" width="21.44140625" customWidth="1"/>
    <col min="11526" max="11526" width="23.33203125" customWidth="1"/>
    <col min="11527" max="11527" width="25" customWidth="1"/>
    <col min="11528" max="11528" width="33" customWidth="1"/>
    <col min="11529" max="11529" width="17.6640625" customWidth="1"/>
    <col min="11530" max="11530" width="18.5546875" customWidth="1"/>
    <col min="11531" max="11531" width="18.109375" customWidth="1"/>
    <col min="11767" max="11769" width="1.88671875" customWidth="1"/>
    <col min="11770" max="11770" width="8" customWidth="1"/>
    <col min="11771" max="11771" width="5.6640625" customWidth="1"/>
    <col min="11772" max="11772" width="34.44140625" customWidth="1"/>
    <col min="11773" max="11773" width="33.5546875" customWidth="1"/>
    <col min="11774" max="11774" width="51.109375" customWidth="1"/>
    <col min="11775" max="11775" width="20" customWidth="1"/>
    <col min="11776" max="11776" width="18" customWidth="1"/>
    <col min="11777" max="11777" width="19.109375" customWidth="1"/>
    <col min="11778" max="11778" width="21.33203125" customWidth="1"/>
    <col min="11779" max="11779" width="18" customWidth="1"/>
    <col min="11780" max="11780" width="19.109375" customWidth="1"/>
    <col min="11781" max="11781" width="21.44140625" customWidth="1"/>
    <col min="11782" max="11782" width="23.33203125" customWidth="1"/>
    <col min="11783" max="11783" width="25" customWidth="1"/>
    <col min="11784" max="11784" width="33" customWidth="1"/>
    <col min="11785" max="11785" width="17.6640625" customWidth="1"/>
    <col min="11786" max="11786" width="18.5546875" customWidth="1"/>
    <col min="11787" max="11787" width="18.109375" customWidth="1"/>
    <col min="12023" max="12025" width="1.88671875" customWidth="1"/>
    <col min="12026" max="12026" width="8" customWidth="1"/>
    <col min="12027" max="12027" width="5.6640625" customWidth="1"/>
    <col min="12028" max="12028" width="34.44140625" customWidth="1"/>
    <col min="12029" max="12029" width="33.5546875" customWidth="1"/>
    <col min="12030" max="12030" width="51.109375" customWidth="1"/>
    <col min="12031" max="12031" width="20" customWidth="1"/>
    <col min="12032" max="12032" width="18" customWidth="1"/>
    <col min="12033" max="12033" width="19.109375" customWidth="1"/>
    <col min="12034" max="12034" width="21.33203125" customWidth="1"/>
    <col min="12035" max="12035" width="18" customWidth="1"/>
    <col min="12036" max="12036" width="19.109375" customWidth="1"/>
    <col min="12037" max="12037" width="21.44140625" customWidth="1"/>
    <col min="12038" max="12038" width="23.33203125" customWidth="1"/>
    <col min="12039" max="12039" width="25" customWidth="1"/>
    <col min="12040" max="12040" width="33" customWidth="1"/>
    <col min="12041" max="12041" width="17.6640625" customWidth="1"/>
    <col min="12042" max="12042" width="18.5546875" customWidth="1"/>
    <col min="12043" max="12043" width="18.109375" customWidth="1"/>
    <col min="12279" max="12281" width="1.88671875" customWidth="1"/>
    <col min="12282" max="12282" width="8" customWidth="1"/>
    <col min="12283" max="12283" width="5.6640625" customWidth="1"/>
    <col min="12284" max="12284" width="34.44140625" customWidth="1"/>
    <col min="12285" max="12285" width="33.5546875" customWidth="1"/>
    <col min="12286" max="12286" width="51.109375" customWidth="1"/>
    <col min="12287" max="12287" width="20" customWidth="1"/>
    <col min="12288" max="12288" width="18" customWidth="1"/>
    <col min="12289" max="12289" width="19.109375" customWidth="1"/>
    <col min="12290" max="12290" width="21.33203125" customWidth="1"/>
    <col min="12291" max="12291" width="18" customWidth="1"/>
    <col min="12292" max="12292" width="19.109375" customWidth="1"/>
    <col min="12293" max="12293" width="21.44140625" customWidth="1"/>
    <col min="12294" max="12294" width="23.33203125" customWidth="1"/>
    <col min="12295" max="12295" width="25" customWidth="1"/>
    <col min="12296" max="12296" width="33" customWidth="1"/>
    <col min="12297" max="12297" width="17.6640625" customWidth="1"/>
    <col min="12298" max="12298" width="18.5546875" customWidth="1"/>
    <col min="12299" max="12299" width="18.109375" customWidth="1"/>
    <col min="12535" max="12537" width="1.88671875" customWidth="1"/>
    <col min="12538" max="12538" width="8" customWidth="1"/>
    <col min="12539" max="12539" width="5.6640625" customWidth="1"/>
    <col min="12540" max="12540" width="34.44140625" customWidth="1"/>
    <col min="12541" max="12541" width="33.5546875" customWidth="1"/>
    <col min="12542" max="12542" width="51.109375" customWidth="1"/>
    <col min="12543" max="12543" width="20" customWidth="1"/>
    <col min="12544" max="12544" width="18" customWidth="1"/>
    <col min="12545" max="12545" width="19.109375" customWidth="1"/>
    <col min="12546" max="12546" width="21.33203125" customWidth="1"/>
    <col min="12547" max="12547" width="18" customWidth="1"/>
    <col min="12548" max="12548" width="19.109375" customWidth="1"/>
    <col min="12549" max="12549" width="21.44140625" customWidth="1"/>
    <col min="12550" max="12550" width="23.33203125" customWidth="1"/>
    <col min="12551" max="12551" width="25" customWidth="1"/>
    <col min="12552" max="12552" width="33" customWidth="1"/>
    <col min="12553" max="12553" width="17.6640625" customWidth="1"/>
    <col min="12554" max="12554" width="18.5546875" customWidth="1"/>
    <col min="12555" max="12555" width="18.109375" customWidth="1"/>
    <col min="12791" max="12793" width="1.88671875" customWidth="1"/>
    <col min="12794" max="12794" width="8" customWidth="1"/>
    <col min="12795" max="12795" width="5.6640625" customWidth="1"/>
    <col min="12796" max="12796" width="34.44140625" customWidth="1"/>
    <col min="12797" max="12797" width="33.5546875" customWidth="1"/>
    <col min="12798" max="12798" width="51.109375" customWidth="1"/>
    <col min="12799" max="12799" width="20" customWidth="1"/>
    <col min="12800" max="12800" width="18" customWidth="1"/>
    <col min="12801" max="12801" width="19.109375" customWidth="1"/>
    <col min="12802" max="12802" width="21.33203125" customWidth="1"/>
    <col min="12803" max="12803" width="18" customWidth="1"/>
    <col min="12804" max="12804" width="19.109375" customWidth="1"/>
    <col min="12805" max="12805" width="21.44140625" customWidth="1"/>
    <col min="12806" max="12806" width="23.33203125" customWidth="1"/>
    <col min="12807" max="12807" width="25" customWidth="1"/>
    <col min="12808" max="12808" width="33" customWidth="1"/>
    <col min="12809" max="12809" width="17.6640625" customWidth="1"/>
    <col min="12810" max="12810" width="18.5546875" customWidth="1"/>
    <col min="12811" max="12811" width="18.109375" customWidth="1"/>
    <col min="13047" max="13049" width="1.88671875" customWidth="1"/>
    <col min="13050" max="13050" width="8" customWidth="1"/>
    <col min="13051" max="13051" width="5.6640625" customWidth="1"/>
    <col min="13052" max="13052" width="34.44140625" customWidth="1"/>
    <col min="13053" max="13053" width="33.5546875" customWidth="1"/>
    <col min="13054" max="13054" width="51.109375" customWidth="1"/>
    <col min="13055" max="13055" width="20" customWidth="1"/>
    <col min="13056" max="13056" width="18" customWidth="1"/>
    <col min="13057" max="13057" width="19.109375" customWidth="1"/>
    <col min="13058" max="13058" width="21.33203125" customWidth="1"/>
    <col min="13059" max="13059" width="18" customWidth="1"/>
    <col min="13060" max="13060" width="19.109375" customWidth="1"/>
    <col min="13061" max="13061" width="21.44140625" customWidth="1"/>
    <col min="13062" max="13062" width="23.33203125" customWidth="1"/>
    <col min="13063" max="13063" width="25" customWidth="1"/>
    <col min="13064" max="13064" width="33" customWidth="1"/>
    <col min="13065" max="13065" width="17.6640625" customWidth="1"/>
    <col min="13066" max="13066" width="18.5546875" customWidth="1"/>
    <col min="13067" max="13067" width="18.109375" customWidth="1"/>
    <col min="13303" max="13305" width="1.88671875" customWidth="1"/>
    <col min="13306" max="13306" width="8" customWidth="1"/>
    <col min="13307" max="13307" width="5.6640625" customWidth="1"/>
    <col min="13308" max="13308" width="34.44140625" customWidth="1"/>
    <col min="13309" max="13309" width="33.5546875" customWidth="1"/>
    <col min="13310" max="13310" width="51.109375" customWidth="1"/>
    <col min="13311" max="13311" width="20" customWidth="1"/>
    <col min="13312" max="13312" width="18" customWidth="1"/>
    <col min="13313" max="13313" width="19.109375" customWidth="1"/>
    <col min="13314" max="13314" width="21.33203125" customWidth="1"/>
    <col min="13315" max="13315" width="18" customWidth="1"/>
    <col min="13316" max="13316" width="19.109375" customWidth="1"/>
    <col min="13317" max="13317" width="21.44140625" customWidth="1"/>
    <col min="13318" max="13318" width="23.33203125" customWidth="1"/>
    <col min="13319" max="13319" width="25" customWidth="1"/>
    <col min="13320" max="13320" width="33" customWidth="1"/>
    <col min="13321" max="13321" width="17.6640625" customWidth="1"/>
    <col min="13322" max="13322" width="18.5546875" customWidth="1"/>
    <col min="13323" max="13323" width="18.109375" customWidth="1"/>
    <col min="13559" max="13561" width="1.88671875" customWidth="1"/>
    <col min="13562" max="13562" width="8" customWidth="1"/>
    <col min="13563" max="13563" width="5.6640625" customWidth="1"/>
    <col min="13564" max="13564" width="34.44140625" customWidth="1"/>
    <col min="13565" max="13565" width="33.5546875" customWidth="1"/>
    <col min="13566" max="13566" width="51.109375" customWidth="1"/>
    <col min="13567" max="13567" width="20" customWidth="1"/>
    <col min="13568" max="13568" width="18" customWidth="1"/>
    <col min="13569" max="13569" width="19.109375" customWidth="1"/>
    <col min="13570" max="13570" width="21.33203125" customWidth="1"/>
    <col min="13571" max="13571" width="18" customWidth="1"/>
    <col min="13572" max="13572" width="19.109375" customWidth="1"/>
    <col min="13573" max="13573" width="21.44140625" customWidth="1"/>
    <col min="13574" max="13574" width="23.33203125" customWidth="1"/>
    <col min="13575" max="13575" width="25" customWidth="1"/>
    <col min="13576" max="13576" width="33" customWidth="1"/>
    <col min="13577" max="13577" width="17.6640625" customWidth="1"/>
    <col min="13578" max="13578" width="18.5546875" customWidth="1"/>
    <col min="13579" max="13579" width="18.109375" customWidth="1"/>
    <col min="13815" max="13817" width="1.88671875" customWidth="1"/>
    <col min="13818" max="13818" width="8" customWidth="1"/>
    <col min="13819" max="13819" width="5.6640625" customWidth="1"/>
    <col min="13820" max="13820" width="34.44140625" customWidth="1"/>
    <col min="13821" max="13821" width="33.5546875" customWidth="1"/>
    <col min="13822" max="13822" width="51.109375" customWidth="1"/>
    <col min="13823" max="13823" width="20" customWidth="1"/>
    <col min="13824" max="13824" width="18" customWidth="1"/>
    <col min="13825" max="13825" width="19.109375" customWidth="1"/>
    <col min="13826" max="13826" width="21.33203125" customWidth="1"/>
    <col min="13827" max="13827" width="18" customWidth="1"/>
    <col min="13828" max="13828" width="19.109375" customWidth="1"/>
    <col min="13829" max="13829" width="21.44140625" customWidth="1"/>
    <col min="13830" max="13830" width="23.33203125" customWidth="1"/>
    <col min="13831" max="13831" width="25" customWidth="1"/>
    <col min="13832" max="13832" width="33" customWidth="1"/>
    <col min="13833" max="13833" width="17.6640625" customWidth="1"/>
    <col min="13834" max="13834" width="18.5546875" customWidth="1"/>
    <col min="13835" max="13835" width="18.109375" customWidth="1"/>
    <col min="14071" max="14073" width="1.88671875" customWidth="1"/>
    <col min="14074" max="14074" width="8" customWidth="1"/>
    <col min="14075" max="14075" width="5.6640625" customWidth="1"/>
    <col min="14076" max="14076" width="34.44140625" customWidth="1"/>
    <col min="14077" max="14077" width="33.5546875" customWidth="1"/>
    <col min="14078" max="14078" width="51.109375" customWidth="1"/>
    <col min="14079" max="14079" width="20" customWidth="1"/>
    <col min="14080" max="14080" width="18" customWidth="1"/>
    <col min="14081" max="14081" width="19.109375" customWidth="1"/>
    <col min="14082" max="14082" width="21.33203125" customWidth="1"/>
    <col min="14083" max="14083" width="18" customWidth="1"/>
    <col min="14084" max="14084" width="19.109375" customWidth="1"/>
    <col min="14085" max="14085" width="21.44140625" customWidth="1"/>
    <col min="14086" max="14086" width="23.33203125" customWidth="1"/>
    <col min="14087" max="14087" width="25" customWidth="1"/>
    <col min="14088" max="14088" width="33" customWidth="1"/>
    <col min="14089" max="14089" width="17.6640625" customWidth="1"/>
    <col min="14090" max="14090" width="18.5546875" customWidth="1"/>
    <col min="14091" max="14091" width="18.109375" customWidth="1"/>
    <col min="14327" max="14329" width="1.88671875" customWidth="1"/>
    <col min="14330" max="14330" width="8" customWidth="1"/>
    <col min="14331" max="14331" width="5.6640625" customWidth="1"/>
    <col min="14332" max="14332" width="34.44140625" customWidth="1"/>
    <col min="14333" max="14333" width="33.5546875" customWidth="1"/>
    <col min="14334" max="14334" width="51.109375" customWidth="1"/>
    <col min="14335" max="14335" width="20" customWidth="1"/>
    <col min="14336" max="14336" width="18" customWidth="1"/>
    <col min="14337" max="14337" width="19.109375" customWidth="1"/>
    <col min="14338" max="14338" width="21.33203125" customWidth="1"/>
    <col min="14339" max="14339" width="18" customWidth="1"/>
    <col min="14340" max="14340" width="19.109375" customWidth="1"/>
    <col min="14341" max="14341" width="21.44140625" customWidth="1"/>
    <col min="14342" max="14342" width="23.33203125" customWidth="1"/>
    <col min="14343" max="14343" width="25" customWidth="1"/>
    <col min="14344" max="14344" width="33" customWidth="1"/>
    <col min="14345" max="14345" width="17.6640625" customWidth="1"/>
    <col min="14346" max="14346" width="18.5546875" customWidth="1"/>
    <col min="14347" max="14347" width="18.109375" customWidth="1"/>
    <col min="14583" max="14585" width="1.88671875" customWidth="1"/>
    <col min="14586" max="14586" width="8" customWidth="1"/>
    <col min="14587" max="14587" width="5.6640625" customWidth="1"/>
    <col min="14588" max="14588" width="34.44140625" customWidth="1"/>
    <col min="14589" max="14589" width="33.5546875" customWidth="1"/>
    <col min="14590" max="14590" width="51.109375" customWidth="1"/>
    <col min="14591" max="14591" width="20" customWidth="1"/>
    <col min="14592" max="14592" width="18" customWidth="1"/>
    <col min="14593" max="14593" width="19.109375" customWidth="1"/>
    <col min="14594" max="14594" width="21.33203125" customWidth="1"/>
    <col min="14595" max="14595" width="18" customWidth="1"/>
    <col min="14596" max="14596" width="19.109375" customWidth="1"/>
    <col min="14597" max="14597" width="21.44140625" customWidth="1"/>
    <col min="14598" max="14598" width="23.33203125" customWidth="1"/>
    <col min="14599" max="14599" width="25" customWidth="1"/>
    <col min="14600" max="14600" width="33" customWidth="1"/>
    <col min="14601" max="14601" width="17.6640625" customWidth="1"/>
    <col min="14602" max="14602" width="18.5546875" customWidth="1"/>
    <col min="14603" max="14603" width="18.109375" customWidth="1"/>
    <col min="14839" max="14841" width="1.88671875" customWidth="1"/>
    <col min="14842" max="14842" width="8" customWidth="1"/>
    <col min="14843" max="14843" width="5.6640625" customWidth="1"/>
    <col min="14844" max="14844" width="34.44140625" customWidth="1"/>
    <col min="14845" max="14845" width="33.5546875" customWidth="1"/>
    <col min="14846" max="14846" width="51.109375" customWidth="1"/>
    <col min="14847" max="14847" width="20" customWidth="1"/>
    <col min="14848" max="14848" width="18" customWidth="1"/>
    <col min="14849" max="14849" width="19.109375" customWidth="1"/>
    <col min="14850" max="14850" width="21.33203125" customWidth="1"/>
    <col min="14851" max="14851" width="18" customWidth="1"/>
    <col min="14852" max="14852" width="19.109375" customWidth="1"/>
    <col min="14853" max="14853" width="21.44140625" customWidth="1"/>
    <col min="14854" max="14854" width="23.33203125" customWidth="1"/>
    <col min="14855" max="14855" width="25" customWidth="1"/>
    <col min="14856" max="14856" width="33" customWidth="1"/>
    <col min="14857" max="14857" width="17.6640625" customWidth="1"/>
    <col min="14858" max="14858" width="18.5546875" customWidth="1"/>
    <col min="14859" max="14859" width="18.109375" customWidth="1"/>
    <col min="15095" max="15097" width="1.88671875" customWidth="1"/>
    <col min="15098" max="15098" width="8" customWidth="1"/>
    <col min="15099" max="15099" width="5.6640625" customWidth="1"/>
    <col min="15100" max="15100" width="34.44140625" customWidth="1"/>
    <col min="15101" max="15101" width="33.5546875" customWidth="1"/>
    <col min="15102" max="15102" width="51.109375" customWidth="1"/>
    <col min="15103" max="15103" width="20" customWidth="1"/>
    <col min="15104" max="15104" width="18" customWidth="1"/>
    <col min="15105" max="15105" width="19.109375" customWidth="1"/>
    <col min="15106" max="15106" width="21.33203125" customWidth="1"/>
    <col min="15107" max="15107" width="18" customWidth="1"/>
    <col min="15108" max="15108" width="19.109375" customWidth="1"/>
    <col min="15109" max="15109" width="21.44140625" customWidth="1"/>
    <col min="15110" max="15110" width="23.33203125" customWidth="1"/>
    <col min="15111" max="15111" width="25" customWidth="1"/>
    <col min="15112" max="15112" width="33" customWidth="1"/>
    <col min="15113" max="15113" width="17.6640625" customWidth="1"/>
    <col min="15114" max="15114" width="18.5546875" customWidth="1"/>
    <col min="15115" max="15115" width="18.109375" customWidth="1"/>
    <col min="15351" max="15353" width="1.88671875" customWidth="1"/>
    <col min="15354" max="15354" width="8" customWidth="1"/>
    <col min="15355" max="15355" width="5.6640625" customWidth="1"/>
    <col min="15356" max="15356" width="34.44140625" customWidth="1"/>
    <col min="15357" max="15357" width="33.5546875" customWidth="1"/>
    <col min="15358" max="15358" width="51.109375" customWidth="1"/>
    <col min="15359" max="15359" width="20" customWidth="1"/>
    <col min="15360" max="15360" width="18" customWidth="1"/>
    <col min="15361" max="15361" width="19.109375" customWidth="1"/>
    <col min="15362" max="15362" width="21.33203125" customWidth="1"/>
    <col min="15363" max="15363" width="18" customWidth="1"/>
    <col min="15364" max="15364" width="19.109375" customWidth="1"/>
    <col min="15365" max="15365" width="21.44140625" customWidth="1"/>
    <col min="15366" max="15366" width="23.33203125" customWidth="1"/>
    <col min="15367" max="15367" width="25" customWidth="1"/>
    <col min="15368" max="15368" width="33" customWidth="1"/>
    <col min="15369" max="15369" width="17.6640625" customWidth="1"/>
    <col min="15370" max="15370" width="18.5546875" customWidth="1"/>
    <col min="15371" max="15371" width="18.109375" customWidth="1"/>
    <col min="15607" max="15609" width="1.88671875" customWidth="1"/>
    <col min="15610" max="15610" width="8" customWidth="1"/>
    <col min="15611" max="15611" width="5.6640625" customWidth="1"/>
    <col min="15612" max="15612" width="34.44140625" customWidth="1"/>
    <col min="15613" max="15613" width="33.5546875" customWidth="1"/>
    <col min="15614" max="15614" width="51.109375" customWidth="1"/>
    <col min="15615" max="15615" width="20" customWidth="1"/>
    <col min="15616" max="15616" width="18" customWidth="1"/>
    <col min="15617" max="15617" width="19.109375" customWidth="1"/>
    <col min="15618" max="15618" width="21.33203125" customWidth="1"/>
    <col min="15619" max="15619" width="18" customWidth="1"/>
    <col min="15620" max="15620" width="19.109375" customWidth="1"/>
    <col min="15621" max="15621" width="21.44140625" customWidth="1"/>
    <col min="15622" max="15622" width="23.33203125" customWidth="1"/>
    <col min="15623" max="15623" width="25" customWidth="1"/>
    <col min="15624" max="15624" width="33" customWidth="1"/>
    <col min="15625" max="15625" width="17.6640625" customWidth="1"/>
    <col min="15626" max="15626" width="18.5546875" customWidth="1"/>
    <col min="15627" max="15627" width="18.109375" customWidth="1"/>
    <col min="15863" max="15865" width="1.88671875" customWidth="1"/>
    <col min="15866" max="15866" width="8" customWidth="1"/>
    <col min="15867" max="15867" width="5.6640625" customWidth="1"/>
    <col min="15868" max="15868" width="34.44140625" customWidth="1"/>
    <col min="15869" max="15869" width="33.5546875" customWidth="1"/>
    <col min="15870" max="15870" width="51.109375" customWidth="1"/>
    <col min="15871" max="15871" width="20" customWidth="1"/>
    <col min="15872" max="15872" width="18" customWidth="1"/>
    <col min="15873" max="15873" width="19.109375" customWidth="1"/>
    <col min="15874" max="15874" width="21.33203125" customWidth="1"/>
    <col min="15875" max="15875" width="18" customWidth="1"/>
    <col min="15876" max="15876" width="19.109375" customWidth="1"/>
    <col min="15877" max="15877" width="21.44140625" customWidth="1"/>
    <col min="15878" max="15878" width="23.33203125" customWidth="1"/>
    <col min="15879" max="15879" width="25" customWidth="1"/>
    <col min="15880" max="15880" width="33" customWidth="1"/>
    <col min="15881" max="15881" width="17.6640625" customWidth="1"/>
    <col min="15882" max="15882" width="18.5546875" customWidth="1"/>
    <col min="15883" max="15883" width="18.109375" customWidth="1"/>
    <col min="16119" max="16121" width="1.88671875" customWidth="1"/>
    <col min="16122" max="16122" width="8" customWidth="1"/>
    <col min="16123" max="16123" width="5.6640625" customWidth="1"/>
    <col min="16124" max="16124" width="34.44140625" customWidth="1"/>
    <col min="16125" max="16125" width="33.5546875" customWidth="1"/>
    <col min="16126" max="16126" width="51.109375" customWidth="1"/>
    <col min="16127" max="16127" width="20" customWidth="1"/>
    <col min="16128" max="16128" width="18" customWidth="1"/>
    <col min="16129" max="16129" width="19.109375" customWidth="1"/>
    <col min="16130" max="16130" width="21.33203125" customWidth="1"/>
    <col min="16131" max="16131" width="18" customWidth="1"/>
    <col min="16132" max="16132" width="19.109375" customWidth="1"/>
    <col min="16133" max="16133" width="21.44140625" customWidth="1"/>
    <col min="16134" max="16134" width="23.33203125" customWidth="1"/>
    <col min="16135" max="16135" width="25" customWidth="1"/>
    <col min="16136" max="16136" width="33" customWidth="1"/>
    <col min="16137" max="16137" width="17.6640625" customWidth="1"/>
    <col min="16138" max="16138" width="18.5546875" customWidth="1"/>
    <col min="16139" max="16139" width="18.109375" customWidth="1"/>
  </cols>
  <sheetData>
    <row r="1" spans="1:23" x14ac:dyDescent="0.3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</row>
    <row r="2" spans="1:23" ht="20.399999999999999" x14ac:dyDescent="0.35">
      <c r="A2" s="180"/>
      <c r="B2" s="139"/>
      <c r="C2" s="139"/>
      <c r="D2" s="139"/>
      <c r="E2" s="180"/>
      <c r="F2" s="288" t="str">
        <f>'Panel de Control'!$F$2</f>
        <v>Modelo Cargo de Terminación Móvil</v>
      </c>
      <c r="G2" s="180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80"/>
      <c r="S2" s="180"/>
      <c r="T2" s="180"/>
      <c r="U2" s="180"/>
      <c r="V2" s="180"/>
      <c r="W2" s="180"/>
    </row>
    <row r="3" spans="1:23" ht="20.399999999999999" x14ac:dyDescent="0.35">
      <c r="A3" s="180"/>
      <c r="B3" s="139"/>
      <c r="C3" s="139"/>
      <c r="D3" s="139"/>
      <c r="E3" s="180"/>
      <c r="F3" s="289" t="s">
        <v>426</v>
      </c>
      <c r="G3" s="180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80"/>
      <c r="S3" s="180"/>
      <c r="T3" s="180"/>
      <c r="U3" s="180"/>
      <c r="V3" s="180"/>
      <c r="W3" s="180"/>
    </row>
    <row r="4" spans="1:23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</row>
    <row r="5" spans="1:23" ht="19.5" customHeight="1" thickTop="1" x14ac:dyDescent="0.3">
      <c r="J5" s="206"/>
    </row>
    <row r="6" spans="1:23" s="233" customFormat="1" ht="21" thickBot="1" x14ac:dyDescent="0.4">
      <c r="B6" s="3" t="s">
        <v>1599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14.4" outlineLevel="1" thickTop="1" x14ac:dyDescent="0.3">
      <c r="H7" s="205"/>
      <c r="J7" s="205"/>
      <c r="O7" s="205"/>
    </row>
    <row r="8" spans="1:23" outlineLevel="1" x14ac:dyDescent="0.3">
      <c r="G8" s="173"/>
      <c r="H8" s="172"/>
      <c r="K8" s="204"/>
      <c r="N8" s="181"/>
      <c r="P8" s="204"/>
      <c r="R8" s="181"/>
      <c r="T8" s="204"/>
    </row>
    <row r="9" spans="1:23" ht="27.6" outlineLevel="1" x14ac:dyDescent="0.3">
      <c r="B9" s="203"/>
      <c r="D9" s="69" t="s">
        <v>79</v>
      </c>
      <c r="E9" s="69" t="s">
        <v>263</v>
      </c>
      <c r="F9" s="69" t="s">
        <v>290</v>
      </c>
      <c r="G9" s="69" t="s">
        <v>289</v>
      </c>
      <c r="H9" s="172"/>
      <c r="I9" s="69" t="s">
        <v>288</v>
      </c>
      <c r="J9" s="202"/>
      <c r="K9" s="69" t="s">
        <v>287</v>
      </c>
      <c r="L9" s="69" t="s">
        <v>286</v>
      </c>
      <c r="M9" s="69" t="s">
        <v>285</v>
      </c>
      <c r="N9" s="69" t="s">
        <v>284</v>
      </c>
      <c r="O9" s="201"/>
      <c r="P9" s="69" t="s">
        <v>283</v>
      </c>
      <c r="Q9" s="69" t="s">
        <v>282</v>
      </c>
      <c r="R9" s="69" t="s">
        <v>281</v>
      </c>
      <c r="T9" s="69" t="s">
        <v>280</v>
      </c>
      <c r="U9" s="69" t="s">
        <v>279</v>
      </c>
      <c r="V9" s="69" t="s">
        <v>421</v>
      </c>
      <c r="W9"/>
    </row>
    <row r="10" spans="1:23" outlineLevel="1" x14ac:dyDescent="0.3">
      <c r="B10" s="196"/>
      <c r="D10" s="70">
        <v>1</v>
      </c>
      <c r="E10" s="15" t="s">
        <v>262</v>
      </c>
      <c r="F10" s="15" t="s">
        <v>258</v>
      </c>
      <c r="G10" s="163" t="s">
        <v>1068</v>
      </c>
      <c r="H10" s="172"/>
      <c r="I10" s="18">
        <v>10</v>
      </c>
      <c r="J10" s="172"/>
      <c r="K10" s="243">
        <v>1</v>
      </c>
      <c r="L10" s="15" t="s">
        <v>43</v>
      </c>
      <c r="M10" s="47">
        <f t="shared" ref="M10:M73" si="0">I10</f>
        <v>10</v>
      </c>
      <c r="N10" s="231" t="s">
        <v>85</v>
      </c>
      <c r="O10" s="195"/>
      <c r="P10" s="243">
        <v>0</v>
      </c>
      <c r="Q10" s="15" t="s">
        <v>43</v>
      </c>
      <c r="R10" s="15" t="s">
        <v>43</v>
      </c>
      <c r="T10" s="15" t="s">
        <v>130</v>
      </c>
      <c r="U10" s="5">
        <v>0</v>
      </c>
      <c r="V10" s="15" t="s">
        <v>374</v>
      </c>
      <c r="W10"/>
    </row>
    <row r="11" spans="1:23" outlineLevel="1" x14ac:dyDescent="0.3">
      <c r="B11" s="196"/>
      <c r="D11" s="70">
        <v>2</v>
      </c>
      <c r="E11" s="15" t="s">
        <v>262</v>
      </c>
      <c r="F11" s="15" t="s">
        <v>258</v>
      </c>
      <c r="G11" s="163" t="s">
        <v>1067</v>
      </c>
      <c r="H11" s="172"/>
      <c r="I11" s="18">
        <v>10</v>
      </c>
      <c r="J11" s="172"/>
      <c r="K11" s="243">
        <v>1</v>
      </c>
      <c r="L11" s="15" t="s">
        <v>43</v>
      </c>
      <c r="M11" s="47">
        <f t="shared" si="0"/>
        <v>10</v>
      </c>
      <c r="N11" s="231" t="s">
        <v>85</v>
      </c>
      <c r="O11" s="195"/>
      <c r="P11" s="243">
        <v>0</v>
      </c>
      <c r="Q11" s="15" t="s">
        <v>43</v>
      </c>
      <c r="R11" s="15" t="s">
        <v>43</v>
      </c>
      <c r="T11" s="15" t="s">
        <v>130</v>
      </c>
      <c r="U11" s="5">
        <v>0</v>
      </c>
      <c r="V11" s="15" t="s">
        <v>374</v>
      </c>
      <c r="W11"/>
    </row>
    <row r="12" spans="1:23" outlineLevel="2" x14ac:dyDescent="0.3">
      <c r="B12" s="196"/>
      <c r="D12" s="70">
        <v>3</v>
      </c>
      <c r="E12" s="15" t="s">
        <v>262</v>
      </c>
      <c r="F12" s="15" t="s">
        <v>258</v>
      </c>
      <c r="G12" s="163" t="s">
        <v>1066</v>
      </c>
      <c r="H12" s="172"/>
      <c r="I12" s="18">
        <v>10</v>
      </c>
      <c r="J12" s="172"/>
      <c r="K12" s="243">
        <v>1</v>
      </c>
      <c r="L12" s="15" t="s">
        <v>43</v>
      </c>
      <c r="M12" s="47">
        <f t="shared" si="0"/>
        <v>10</v>
      </c>
      <c r="N12" s="231" t="s">
        <v>85</v>
      </c>
      <c r="O12" s="198"/>
      <c r="P12" s="243">
        <v>0</v>
      </c>
      <c r="Q12" s="15" t="s">
        <v>43</v>
      </c>
      <c r="R12" s="15" t="s">
        <v>43</v>
      </c>
      <c r="T12" s="15" t="s">
        <v>130</v>
      </c>
      <c r="U12" s="5">
        <v>0</v>
      </c>
      <c r="V12" s="15" t="s">
        <v>374</v>
      </c>
      <c r="W12"/>
    </row>
    <row r="13" spans="1:23" outlineLevel="2" x14ac:dyDescent="0.3">
      <c r="A13" s="179"/>
      <c r="B13" s="200"/>
      <c r="C13" s="179"/>
      <c r="D13" s="70">
        <v>4</v>
      </c>
      <c r="E13" s="15" t="s">
        <v>262</v>
      </c>
      <c r="F13" s="15" t="s">
        <v>256</v>
      </c>
      <c r="G13" s="163" t="s">
        <v>101</v>
      </c>
      <c r="H13" s="172"/>
      <c r="I13" s="18">
        <v>0</v>
      </c>
      <c r="J13" s="172"/>
      <c r="K13" s="243">
        <v>1</v>
      </c>
      <c r="L13" s="15" t="s">
        <v>43</v>
      </c>
      <c r="M13" s="47">
        <f t="shared" si="0"/>
        <v>0</v>
      </c>
      <c r="N13" s="231" t="s">
        <v>85</v>
      </c>
      <c r="O13" s="199"/>
      <c r="P13" s="243">
        <v>0</v>
      </c>
      <c r="Q13" s="15" t="s">
        <v>43</v>
      </c>
      <c r="R13" s="15" t="s">
        <v>43</v>
      </c>
      <c r="S13" s="179"/>
      <c r="T13" s="15" t="s">
        <v>130</v>
      </c>
      <c r="U13" s="5">
        <v>0</v>
      </c>
      <c r="V13" s="15" t="s">
        <v>374</v>
      </c>
      <c r="W13"/>
    </row>
    <row r="14" spans="1:23" outlineLevel="2" x14ac:dyDescent="0.3">
      <c r="A14" s="179"/>
      <c r="B14" s="200"/>
      <c r="C14" s="179"/>
      <c r="D14" s="70">
        <v>5</v>
      </c>
      <c r="E14" s="15" t="s">
        <v>262</v>
      </c>
      <c r="F14" s="15" t="s">
        <v>258</v>
      </c>
      <c r="G14" s="163" t="s">
        <v>888</v>
      </c>
      <c r="H14" s="172"/>
      <c r="I14" s="18">
        <v>10</v>
      </c>
      <c r="J14" s="172"/>
      <c r="K14" s="243">
        <v>1</v>
      </c>
      <c r="L14" s="15" t="s">
        <v>43</v>
      </c>
      <c r="M14" s="47">
        <f t="shared" si="0"/>
        <v>10</v>
      </c>
      <c r="N14" s="231" t="s">
        <v>85</v>
      </c>
      <c r="O14" s="199"/>
      <c r="P14" s="243">
        <v>0</v>
      </c>
      <c r="Q14" s="15" t="s">
        <v>43</v>
      </c>
      <c r="R14" s="15" t="s">
        <v>43</v>
      </c>
      <c r="S14" s="179"/>
      <c r="T14" s="15" t="s">
        <v>130</v>
      </c>
      <c r="U14" s="5">
        <v>0</v>
      </c>
      <c r="V14" s="15" t="s">
        <v>374</v>
      </c>
      <c r="W14"/>
    </row>
    <row r="15" spans="1:23" outlineLevel="2" x14ac:dyDescent="0.3">
      <c r="A15" s="179"/>
      <c r="B15" s="200"/>
      <c r="C15" s="179"/>
      <c r="D15" s="70">
        <v>6</v>
      </c>
      <c r="E15" s="15" t="s">
        <v>262</v>
      </c>
      <c r="F15" s="15" t="s">
        <v>256</v>
      </c>
      <c r="G15" s="163" t="s">
        <v>101</v>
      </c>
      <c r="H15" s="172"/>
      <c r="I15" s="18">
        <v>0</v>
      </c>
      <c r="J15" s="172"/>
      <c r="K15" s="243">
        <v>1</v>
      </c>
      <c r="L15" s="15" t="s">
        <v>43</v>
      </c>
      <c r="M15" s="47">
        <f t="shared" si="0"/>
        <v>0</v>
      </c>
      <c r="N15" s="231" t="s">
        <v>85</v>
      </c>
      <c r="O15" s="199"/>
      <c r="P15" s="243">
        <v>0</v>
      </c>
      <c r="Q15" s="15" t="s">
        <v>43</v>
      </c>
      <c r="R15" s="15" t="s">
        <v>43</v>
      </c>
      <c r="S15" s="179"/>
      <c r="T15" s="15" t="s">
        <v>130</v>
      </c>
      <c r="U15" s="5">
        <v>0</v>
      </c>
      <c r="V15" s="15" t="s">
        <v>374</v>
      </c>
      <c r="W15"/>
    </row>
    <row r="16" spans="1:23" outlineLevel="2" x14ac:dyDescent="0.3">
      <c r="A16" s="179"/>
      <c r="B16" s="200"/>
      <c r="C16" s="179"/>
      <c r="D16" s="70">
        <v>7</v>
      </c>
      <c r="E16" s="15" t="s">
        <v>262</v>
      </c>
      <c r="F16" s="15" t="s">
        <v>258</v>
      </c>
      <c r="G16" s="163" t="s">
        <v>1065</v>
      </c>
      <c r="H16" s="172"/>
      <c r="I16" s="18">
        <v>10</v>
      </c>
      <c r="J16" s="172"/>
      <c r="K16" s="243">
        <v>1</v>
      </c>
      <c r="L16" s="15" t="s">
        <v>43</v>
      </c>
      <c r="M16" s="47">
        <f t="shared" si="0"/>
        <v>10</v>
      </c>
      <c r="N16" s="231" t="s">
        <v>85</v>
      </c>
      <c r="O16" s="199"/>
      <c r="P16" s="243">
        <v>0</v>
      </c>
      <c r="Q16" s="15" t="s">
        <v>43</v>
      </c>
      <c r="R16" s="15" t="s">
        <v>43</v>
      </c>
      <c r="S16" s="179"/>
      <c r="T16" s="15" t="s">
        <v>130</v>
      </c>
      <c r="U16" s="5">
        <v>0</v>
      </c>
      <c r="V16" s="15" t="s">
        <v>374</v>
      </c>
      <c r="W16"/>
    </row>
    <row r="17" spans="1:23" outlineLevel="2" x14ac:dyDescent="0.3">
      <c r="A17" s="179"/>
      <c r="B17" s="200"/>
      <c r="C17" s="179"/>
      <c r="D17" s="70">
        <v>8</v>
      </c>
      <c r="E17" s="15" t="s">
        <v>262</v>
      </c>
      <c r="F17" s="15" t="s">
        <v>258</v>
      </c>
      <c r="G17" s="163" t="s">
        <v>1064</v>
      </c>
      <c r="H17" s="172"/>
      <c r="I17" s="18">
        <v>10</v>
      </c>
      <c r="J17" s="172"/>
      <c r="K17" s="243">
        <v>1</v>
      </c>
      <c r="L17" s="15" t="s">
        <v>43</v>
      </c>
      <c r="M17" s="47">
        <f t="shared" si="0"/>
        <v>10</v>
      </c>
      <c r="N17" s="231" t="s">
        <v>85</v>
      </c>
      <c r="O17" s="199"/>
      <c r="P17" s="243">
        <v>0</v>
      </c>
      <c r="Q17" s="15" t="s">
        <v>43</v>
      </c>
      <c r="R17" s="15" t="s">
        <v>43</v>
      </c>
      <c r="S17" s="179"/>
      <c r="T17" s="15" t="s">
        <v>130</v>
      </c>
      <c r="U17" s="5">
        <v>0</v>
      </c>
      <c r="V17" s="15" t="s">
        <v>374</v>
      </c>
      <c r="W17"/>
    </row>
    <row r="18" spans="1:23" outlineLevel="2" x14ac:dyDescent="0.3">
      <c r="A18" s="179"/>
      <c r="B18" s="200"/>
      <c r="C18" s="179"/>
      <c r="D18" s="70">
        <v>9</v>
      </c>
      <c r="E18" s="15" t="s">
        <v>262</v>
      </c>
      <c r="F18" s="15" t="s">
        <v>258</v>
      </c>
      <c r="G18" s="163" t="s">
        <v>1063</v>
      </c>
      <c r="H18" s="172"/>
      <c r="I18" s="18">
        <v>10</v>
      </c>
      <c r="J18" s="172"/>
      <c r="K18" s="243">
        <v>1</v>
      </c>
      <c r="L18" s="15" t="s">
        <v>43</v>
      </c>
      <c r="M18" s="47">
        <f t="shared" si="0"/>
        <v>10</v>
      </c>
      <c r="N18" s="231" t="s">
        <v>85</v>
      </c>
      <c r="O18" s="199"/>
      <c r="P18" s="243">
        <v>0</v>
      </c>
      <c r="Q18" s="15" t="s">
        <v>43</v>
      </c>
      <c r="R18" s="15" t="s">
        <v>43</v>
      </c>
      <c r="S18" s="179"/>
      <c r="T18" s="15" t="s">
        <v>130</v>
      </c>
      <c r="U18" s="5">
        <v>0</v>
      </c>
      <c r="V18" s="15" t="s">
        <v>374</v>
      </c>
      <c r="W18"/>
    </row>
    <row r="19" spans="1:23" outlineLevel="2" x14ac:dyDescent="0.3">
      <c r="A19" s="179"/>
      <c r="B19" s="200"/>
      <c r="C19" s="179"/>
      <c r="D19" s="70">
        <v>10</v>
      </c>
      <c r="E19" s="15" t="s">
        <v>262</v>
      </c>
      <c r="F19" s="15" t="s">
        <v>256</v>
      </c>
      <c r="G19" s="163" t="s">
        <v>101</v>
      </c>
      <c r="H19" s="172"/>
      <c r="I19" s="18">
        <v>0</v>
      </c>
      <c r="J19" s="172"/>
      <c r="K19" s="243">
        <v>1</v>
      </c>
      <c r="L19" s="15" t="s">
        <v>43</v>
      </c>
      <c r="M19" s="47">
        <f t="shared" si="0"/>
        <v>0</v>
      </c>
      <c r="N19" s="231" t="s">
        <v>85</v>
      </c>
      <c r="O19" s="199"/>
      <c r="P19" s="243">
        <v>0</v>
      </c>
      <c r="Q19" s="15" t="s">
        <v>43</v>
      </c>
      <c r="R19" s="15" t="s">
        <v>43</v>
      </c>
      <c r="S19" s="179"/>
      <c r="T19" s="15" t="s">
        <v>130</v>
      </c>
      <c r="U19" s="5">
        <v>0</v>
      </c>
      <c r="V19" s="15" t="s">
        <v>374</v>
      </c>
      <c r="W19"/>
    </row>
    <row r="20" spans="1:23" outlineLevel="2" x14ac:dyDescent="0.3">
      <c r="A20" s="179"/>
      <c r="B20" s="200"/>
      <c r="C20" s="179"/>
      <c r="D20" s="70">
        <v>11</v>
      </c>
      <c r="E20" s="15" t="s">
        <v>262</v>
      </c>
      <c r="F20" s="15" t="s">
        <v>94</v>
      </c>
      <c r="G20" s="163" t="s">
        <v>1675</v>
      </c>
      <c r="H20" s="172"/>
      <c r="I20" s="18">
        <v>20</v>
      </c>
      <c r="J20" s="172"/>
      <c r="K20" s="243">
        <v>1</v>
      </c>
      <c r="L20" s="15" t="s">
        <v>43</v>
      </c>
      <c r="M20" s="47">
        <f t="shared" si="0"/>
        <v>20</v>
      </c>
      <c r="N20" s="231" t="s">
        <v>85</v>
      </c>
      <c r="O20" s="199"/>
      <c r="P20" s="243">
        <v>0</v>
      </c>
      <c r="Q20" s="15" t="s">
        <v>43</v>
      </c>
      <c r="R20" s="15" t="s">
        <v>43</v>
      </c>
      <c r="S20" s="179"/>
      <c r="T20" s="15" t="s">
        <v>130</v>
      </c>
      <c r="U20" s="5">
        <v>0</v>
      </c>
      <c r="V20" s="15" t="s">
        <v>374</v>
      </c>
      <c r="W20"/>
    </row>
    <row r="21" spans="1:23" outlineLevel="2" x14ac:dyDescent="0.3">
      <c r="A21" s="179"/>
      <c r="B21" s="200"/>
      <c r="C21" s="179"/>
      <c r="D21" s="70">
        <v>12</v>
      </c>
      <c r="E21" s="15" t="s">
        <v>262</v>
      </c>
      <c r="F21" s="15" t="s">
        <v>94</v>
      </c>
      <c r="G21" s="163" t="s">
        <v>1676</v>
      </c>
      <c r="H21" s="172"/>
      <c r="I21" s="18">
        <v>20</v>
      </c>
      <c r="J21" s="172"/>
      <c r="K21" s="243">
        <v>1</v>
      </c>
      <c r="L21" s="15" t="s">
        <v>43</v>
      </c>
      <c r="M21" s="47">
        <f t="shared" si="0"/>
        <v>20</v>
      </c>
      <c r="N21" s="231" t="s">
        <v>85</v>
      </c>
      <c r="O21" s="199"/>
      <c r="P21" s="243">
        <v>0</v>
      </c>
      <c r="Q21" s="15" t="s">
        <v>43</v>
      </c>
      <c r="R21" s="15" t="s">
        <v>43</v>
      </c>
      <c r="S21" s="179"/>
      <c r="T21" s="15" t="s">
        <v>130</v>
      </c>
      <c r="U21" s="5">
        <v>0</v>
      </c>
      <c r="V21" s="15" t="s">
        <v>374</v>
      </c>
      <c r="W21"/>
    </row>
    <row r="22" spans="1:23" outlineLevel="2" x14ac:dyDescent="0.3">
      <c r="B22" s="196"/>
      <c r="D22" s="70">
        <v>13</v>
      </c>
      <c r="E22" s="15" t="s">
        <v>262</v>
      </c>
      <c r="F22" s="15" t="s">
        <v>94</v>
      </c>
      <c r="G22" s="163" t="s">
        <v>1677</v>
      </c>
      <c r="H22" s="172"/>
      <c r="I22" s="18">
        <v>20</v>
      </c>
      <c r="J22" s="172"/>
      <c r="K22" s="243">
        <v>1</v>
      </c>
      <c r="L22" s="15" t="s">
        <v>43</v>
      </c>
      <c r="M22" s="47">
        <f t="shared" si="0"/>
        <v>20</v>
      </c>
      <c r="N22" s="231" t="s">
        <v>85</v>
      </c>
      <c r="O22" s="198"/>
      <c r="P22" s="243">
        <v>0</v>
      </c>
      <c r="Q22" s="15" t="s">
        <v>43</v>
      </c>
      <c r="R22" s="15" t="s">
        <v>43</v>
      </c>
      <c r="T22" s="15" t="s">
        <v>130</v>
      </c>
      <c r="U22" s="5">
        <v>0</v>
      </c>
      <c r="V22" s="15" t="s">
        <v>374</v>
      </c>
      <c r="W22"/>
    </row>
    <row r="23" spans="1:23" outlineLevel="2" x14ac:dyDescent="0.3">
      <c r="B23" s="196"/>
      <c r="D23" s="70">
        <v>14</v>
      </c>
      <c r="E23" s="15" t="s">
        <v>262</v>
      </c>
      <c r="F23" s="15" t="s">
        <v>251</v>
      </c>
      <c r="G23" s="163" t="s">
        <v>1062</v>
      </c>
      <c r="H23" s="172"/>
      <c r="I23" s="18">
        <v>12</v>
      </c>
      <c r="J23" s="172"/>
      <c r="K23" s="243">
        <v>1</v>
      </c>
      <c r="L23" s="15" t="s">
        <v>43</v>
      </c>
      <c r="M23" s="47">
        <f t="shared" si="0"/>
        <v>12</v>
      </c>
      <c r="N23" s="231" t="s">
        <v>85</v>
      </c>
      <c r="O23" s="198"/>
      <c r="P23" s="243">
        <v>0</v>
      </c>
      <c r="Q23" s="15" t="s">
        <v>43</v>
      </c>
      <c r="R23" s="15" t="s">
        <v>43</v>
      </c>
      <c r="T23" s="15" t="s">
        <v>130</v>
      </c>
      <c r="U23" s="5">
        <v>0</v>
      </c>
      <c r="V23" s="15" t="s">
        <v>374</v>
      </c>
      <c r="W23"/>
    </row>
    <row r="24" spans="1:23" outlineLevel="2" x14ac:dyDescent="0.3">
      <c r="B24" s="196"/>
      <c r="D24" s="70">
        <v>15</v>
      </c>
      <c r="E24" s="15" t="s">
        <v>262</v>
      </c>
      <c r="F24" s="15" t="s">
        <v>88</v>
      </c>
      <c r="G24" s="163" t="s">
        <v>876</v>
      </c>
      <c r="H24" s="172"/>
      <c r="I24" s="18">
        <v>12</v>
      </c>
      <c r="J24" s="172"/>
      <c r="K24" s="243">
        <v>1</v>
      </c>
      <c r="L24" s="15" t="s">
        <v>43</v>
      </c>
      <c r="M24" s="47">
        <f t="shared" si="0"/>
        <v>12</v>
      </c>
      <c r="N24" s="231" t="s">
        <v>85</v>
      </c>
      <c r="O24" s="198"/>
      <c r="P24" s="243">
        <v>0</v>
      </c>
      <c r="Q24" s="15" t="s">
        <v>43</v>
      </c>
      <c r="R24" s="15" t="s">
        <v>43</v>
      </c>
      <c r="T24" s="15" t="s">
        <v>130</v>
      </c>
      <c r="U24" s="5">
        <v>0</v>
      </c>
      <c r="V24" s="15" t="s">
        <v>374</v>
      </c>
      <c r="W24"/>
    </row>
    <row r="25" spans="1:23" outlineLevel="2" x14ac:dyDescent="0.3">
      <c r="B25" s="196"/>
      <c r="D25" s="70">
        <v>16</v>
      </c>
      <c r="E25" s="15" t="s">
        <v>262</v>
      </c>
      <c r="F25" s="15" t="s">
        <v>88</v>
      </c>
      <c r="G25" s="163" t="s">
        <v>875</v>
      </c>
      <c r="H25" s="172"/>
      <c r="I25" s="18">
        <v>12</v>
      </c>
      <c r="J25" s="172"/>
      <c r="K25" s="243">
        <v>1</v>
      </c>
      <c r="L25" s="15" t="s">
        <v>43</v>
      </c>
      <c r="M25" s="47">
        <f t="shared" si="0"/>
        <v>12</v>
      </c>
      <c r="N25" s="231" t="s">
        <v>85</v>
      </c>
      <c r="O25" s="198"/>
      <c r="P25" s="243">
        <v>0</v>
      </c>
      <c r="Q25" s="15" t="s">
        <v>43</v>
      </c>
      <c r="R25" s="15" t="s">
        <v>43</v>
      </c>
      <c r="T25" s="15" t="s">
        <v>130</v>
      </c>
      <c r="U25" s="5">
        <v>0</v>
      </c>
      <c r="V25" s="15" t="s">
        <v>374</v>
      </c>
      <c r="W25"/>
    </row>
    <row r="26" spans="1:23" outlineLevel="2" x14ac:dyDescent="0.3">
      <c r="B26" s="196"/>
      <c r="D26" s="70">
        <v>17</v>
      </c>
      <c r="E26" s="15" t="s">
        <v>262</v>
      </c>
      <c r="F26" s="15" t="s">
        <v>88</v>
      </c>
      <c r="G26" s="163" t="s">
        <v>874</v>
      </c>
      <c r="H26" s="172"/>
      <c r="I26" s="18">
        <v>12</v>
      </c>
      <c r="J26" s="172"/>
      <c r="K26" s="243">
        <v>1</v>
      </c>
      <c r="L26" s="15" t="s">
        <v>43</v>
      </c>
      <c r="M26" s="47">
        <f t="shared" si="0"/>
        <v>12</v>
      </c>
      <c r="N26" s="231" t="s">
        <v>85</v>
      </c>
      <c r="O26" s="198"/>
      <c r="P26" s="243">
        <v>0</v>
      </c>
      <c r="Q26" s="15" t="s">
        <v>43</v>
      </c>
      <c r="R26" s="15" t="s">
        <v>43</v>
      </c>
      <c r="T26" s="15" t="s">
        <v>130</v>
      </c>
      <c r="U26" s="5">
        <v>0</v>
      </c>
      <c r="V26" s="15" t="s">
        <v>374</v>
      </c>
      <c r="W26"/>
    </row>
    <row r="27" spans="1:23" outlineLevel="2" x14ac:dyDescent="0.3">
      <c r="B27" s="196"/>
      <c r="D27" s="70">
        <v>18</v>
      </c>
      <c r="E27" s="15" t="s">
        <v>262</v>
      </c>
      <c r="F27" s="15" t="s">
        <v>88</v>
      </c>
      <c r="G27" s="163" t="s">
        <v>392</v>
      </c>
      <c r="H27" s="172"/>
      <c r="I27" s="18">
        <v>12</v>
      </c>
      <c r="J27" s="172"/>
      <c r="K27" s="243">
        <v>1</v>
      </c>
      <c r="L27" s="15" t="s">
        <v>43</v>
      </c>
      <c r="M27" s="47">
        <f t="shared" si="0"/>
        <v>12</v>
      </c>
      <c r="N27" s="231" t="s">
        <v>85</v>
      </c>
      <c r="O27" s="198"/>
      <c r="P27" s="243">
        <v>0</v>
      </c>
      <c r="Q27" s="15" t="s">
        <v>43</v>
      </c>
      <c r="R27" s="15" t="s">
        <v>43</v>
      </c>
      <c r="T27" s="15" t="s">
        <v>130</v>
      </c>
      <c r="U27" s="5">
        <v>0</v>
      </c>
      <c r="V27" s="15" t="s">
        <v>374</v>
      </c>
      <c r="W27"/>
    </row>
    <row r="28" spans="1:23" outlineLevel="2" x14ac:dyDescent="0.3">
      <c r="B28" s="196"/>
      <c r="D28" s="70">
        <v>19</v>
      </c>
      <c r="E28" s="15" t="s">
        <v>262</v>
      </c>
      <c r="F28" s="15" t="s">
        <v>88</v>
      </c>
      <c r="G28" s="163" t="s">
        <v>393</v>
      </c>
      <c r="H28" s="172"/>
      <c r="I28" s="18">
        <v>12</v>
      </c>
      <c r="J28" s="172"/>
      <c r="K28" s="243">
        <v>1</v>
      </c>
      <c r="L28" s="15" t="s">
        <v>43</v>
      </c>
      <c r="M28" s="47">
        <f t="shared" si="0"/>
        <v>12</v>
      </c>
      <c r="N28" s="231" t="s">
        <v>85</v>
      </c>
      <c r="O28" s="198"/>
      <c r="P28" s="243">
        <v>0</v>
      </c>
      <c r="Q28" s="15" t="s">
        <v>43</v>
      </c>
      <c r="R28" s="15" t="s">
        <v>43</v>
      </c>
      <c r="T28" s="15" t="s">
        <v>130</v>
      </c>
      <c r="U28" s="5">
        <v>0</v>
      </c>
      <c r="V28" s="15" t="s">
        <v>374</v>
      </c>
      <c r="W28"/>
    </row>
    <row r="29" spans="1:23" outlineLevel="2" x14ac:dyDescent="0.3">
      <c r="B29" s="196"/>
      <c r="D29" s="70">
        <v>20</v>
      </c>
      <c r="E29" s="15" t="s">
        <v>262</v>
      </c>
      <c r="F29" s="15" t="s">
        <v>88</v>
      </c>
      <c r="G29" s="163" t="s">
        <v>394</v>
      </c>
      <c r="H29" s="172"/>
      <c r="I29" s="18">
        <v>12</v>
      </c>
      <c r="J29" s="172"/>
      <c r="K29" s="243">
        <v>1</v>
      </c>
      <c r="L29" s="15" t="s">
        <v>43</v>
      </c>
      <c r="M29" s="47">
        <f t="shared" si="0"/>
        <v>12</v>
      </c>
      <c r="N29" s="231" t="s">
        <v>85</v>
      </c>
      <c r="O29" s="195"/>
      <c r="P29" s="243">
        <v>0</v>
      </c>
      <c r="Q29" s="15" t="s">
        <v>43</v>
      </c>
      <c r="R29" s="15" t="s">
        <v>43</v>
      </c>
      <c r="T29" s="15" t="s">
        <v>130</v>
      </c>
      <c r="U29" s="5">
        <v>0</v>
      </c>
      <c r="V29" s="15" t="s">
        <v>374</v>
      </c>
      <c r="W29"/>
    </row>
    <row r="30" spans="1:23" outlineLevel="2" x14ac:dyDescent="0.3">
      <c r="B30" s="196"/>
      <c r="D30" s="70">
        <v>21</v>
      </c>
      <c r="E30" s="15" t="s">
        <v>262</v>
      </c>
      <c r="F30" s="15" t="s">
        <v>101</v>
      </c>
      <c r="G30" s="163" t="s">
        <v>101</v>
      </c>
      <c r="H30" s="172"/>
      <c r="I30" s="18">
        <v>0</v>
      </c>
      <c r="J30" s="172"/>
      <c r="K30" s="243">
        <v>1</v>
      </c>
      <c r="L30" s="15" t="s">
        <v>43</v>
      </c>
      <c r="M30" s="47">
        <f t="shared" si="0"/>
        <v>0</v>
      </c>
      <c r="N30" s="231" t="s">
        <v>85</v>
      </c>
      <c r="O30" s="195"/>
      <c r="P30" s="243">
        <v>0</v>
      </c>
      <c r="Q30" s="15" t="s">
        <v>43</v>
      </c>
      <c r="R30" s="15" t="s">
        <v>43</v>
      </c>
      <c r="T30" s="15" t="s">
        <v>130</v>
      </c>
      <c r="U30" s="5">
        <v>0</v>
      </c>
      <c r="V30" s="15" t="s">
        <v>374</v>
      </c>
      <c r="W30"/>
    </row>
    <row r="31" spans="1:23" outlineLevel="2" x14ac:dyDescent="0.3">
      <c r="B31" s="196"/>
      <c r="D31" s="70">
        <v>22</v>
      </c>
      <c r="E31" s="15" t="s">
        <v>262</v>
      </c>
      <c r="F31" s="15" t="s">
        <v>258</v>
      </c>
      <c r="G31" s="163" t="s">
        <v>1680</v>
      </c>
      <c r="H31" s="172"/>
      <c r="I31" s="18">
        <v>10</v>
      </c>
      <c r="J31" s="172"/>
      <c r="K31" s="243">
        <v>1</v>
      </c>
      <c r="L31" s="15" t="s">
        <v>43</v>
      </c>
      <c r="M31" s="47">
        <f t="shared" si="0"/>
        <v>10</v>
      </c>
      <c r="N31" s="231" t="s">
        <v>85</v>
      </c>
      <c r="O31" s="195"/>
      <c r="P31" s="243">
        <v>0</v>
      </c>
      <c r="Q31" s="15" t="s">
        <v>43</v>
      </c>
      <c r="R31" s="15" t="s">
        <v>43</v>
      </c>
      <c r="T31" s="15" t="s">
        <v>130</v>
      </c>
      <c r="U31" s="5">
        <v>0</v>
      </c>
      <c r="V31" s="15" t="s">
        <v>374</v>
      </c>
      <c r="W31"/>
    </row>
    <row r="32" spans="1:23" outlineLevel="2" x14ac:dyDescent="0.3">
      <c r="B32" s="196"/>
      <c r="D32" s="70">
        <v>23</v>
      </c>
      <c r="E32" s="15" t="s">
        <v>262</v>
      </c>
      <c r="F32" s="15" t="s">
        <v>258</v>
      </c>
      <c r="G32" s="163" t="s">
        <v>1681</v>
      </c>
      <c r="H32" s="172"/>
      <c r="I32" s="18">
        <v>10</v>
      </c>
      <c r="J32" s="172"/>
      <c r="K32" s="243">
        <v>1</v>
      </c>
      <c r="L32" s="15" t="s">
        <v>43</v>
      </c>
      <c r="M32" s="47">
        <f t="shared" si="0"/>
        <v>10</v>
      </c>
      <c r="N32" s="231" t="s">
        <v>85</v>
      </c>
      <c r="O32" s="195"/>
      <c r="P32" s="243">
        <v>0</v>
      </c>
      <c r="Q32" s="15" t="s">
        <v>43</v>
      </c>
      <c r="R32" s="15" t="s">
        <v>43</v>
      </c>
      <c r="T32" s="15" t="s">
        <v>130</v>
      </c>
      <c r="U32" s="5">
        <v>0</v>
      </c>
      <c r="V32" s="15" t="s">
        <v>374</v>
      </c>
      <c r="W32"/>
    </row>
    <row r="33" spans="2:23" outlineLevel="2" x14ac:dyDescent="0.3">
      <c r="B33" s="196"/>
      <c r="D33" s="70">
        <v>24</v>
      </c>
      <c r="E33" s="15" t="s">
        <v>262</v>
      </c>
      <c r="F33" s="15" t="s">
        <v>101</v>
      </c>
      <c r="G33" s="163" t="s">
        <v>101</v>
      </c>
      <c r="H33" s="172"/>
      <c r="I33" s="18">
        <v>0</v>
      </c>
      <c r="J33" s="172"/>
      <c r="K33" s="243">
        <v>1</v>
      </c>
      <c r="L33" s="15" t="s">
        <v>43</v>
      </c>
      <c r="M33" s="47">
        <f t="shared" si="0"/>
        <v>0</v>
      </c>
      <c r="N33" s="231" t="s">
        <v>85</v>
      </c>
      <c r="O33" s="198"/>
      <c r="P33" s="243">
        <v>0</v>
      </c>
      <c r="Q33" s="15" t="s">
        <v>43</v>
      </c>
      <c r="R33" s="15" t="s">
        <v>43</v>
      </c>
      <c r="T33" s="15" t="s">
        <v>130</v>
      </c>
      <c r="U33" s="5">
        <v>0</v>
      </c>
      <c r="V33" s="15" t="s">
        <v>374</v>
      </c>
      <c r="W33"/>
    </row>
    <row r="34" spans="2:23" outlineLevel="2" x14ac:dyDescent="0.3">
      <c r="B34" s="196"/>
      <c r="D34" s="70">
        <v>25</v>
      </c>
      <c r="E34" s="15" t="s">
        <v>262</v>
      </c>
      <c r="F34" s="15" t="s">
        <v>258</v>
      </c>
      <c r="G34" s="163" t="s">
        <v>1682</v>
      </c>
      <c r="H34" s="172"/>
      <c r="I34" s="18">
        <v>10</v>
      </c>
      <c r="J34" s="172"/>
      <c r="K34" s="243">
        <v>1</v>
      </c>
      <c r="L34" s="15" t="s">
        <v>43</v>
      </c>
      <c r="M34" s="47">
        <f t="shared" si="0"/>
        <v>10</v>
      </c>
      <c r="N34" s="231" t="s">
        <v>85</v>
      </c>
      <c r="O34" s="198"/>
      <c r="P34" s="243">
        <v>0</v>
      </c>
      <c r="Q34" s="15" t="s">
        <v>43</v>
      </c>
      <c r="R34" s="15" t="s">
        <v>43</v>
      </c>
      <c r="T34" s="15" t="s">
        <v>130</v>
      </c>
      <c r="U34" s="5">
        <v>0</v>
      </c>
      <c r="V34" s="15" t="s">
        <v>374</v>
      </c>
      <c r="W34"/>
    </row>
    <row r="35" spans="2:23" outlineLevel="2" x14ac:dyDescent="0.3">
      <c r="B35" s="196"/>
      <c r="D35" s="70">
        <v>26</v>
      </c>
      <c r="E35" s="15" t="s">
        <v>262</v>
      </c>
      <c r="F35" s="15" t="s">
        <v>258</v>
      </c>
      <c r="G35" s="163" t="s">
        <v>1683</v>
      </c>
      <c r="H35" s="172"/>
      <c r="I35" s="18">
        <v>10</v>
      </c>
      <c r="J35" s="172"/>
      <c r="K35" s="243">
        <v>1</v>
      </c>
      <c r="L35" s="15" t="s">
        <v>43</v>
      </c>
      <c r="M35" s="47">
        <f t="shared" si="0"/>
        <v>10</v>
      </c>
      <c r="N35" s="231" t="s">
        <v>85</v>
      </c>
      <c r="O35" s="198"/>
      <c r="P35" s="243">
        <v>0</v>
      </c>
      <c r="Q35" s="15" t="s">
        <v>43</v>
      </c>
      <c r="R35" s="15" t="s">
        <v>43</v>
      </c>
      <c r="T35" s="15" t="s">
        <v>130</v>
      </c>
      <c r="U35" s="5">
        <v>0</v>
      </c>
      <c r="V35" s="15" t="s">
        <v>374</v>
      </c>
      <c r="W35"/>
    </row>
    <row r="36" spans="2:23" outlineLevel="2" x14ac:dyDescent="0.3">
      <c r="B36" s="196"/>
      <c r="D36" s="70">
        <v>27</v>
      </c>
      <c r="E36" s="15" t="s">
        <v>262</v>
      </c>
      <c r="F36" s="15" t="s">
        <v>258</v>
      </c>
      <c r="G36" s="163" t="s">
        <v>1684</v>
      </c>
      <c r="H36" s="172"/>
      <c r="I36" s="18">
        <v>10</v>
      </c>
      <c r="J36" s="172"/>
      <c r="K36" s="243">
        <v>1</v>
      </c>
      <c r="L36" s="15" t="s">
        <v>43</v>
      </c>
      <c r="M36" s="47">
        <f t="shared" si="0"/>
        <v>10</v>
      </c>
      <c r="N36" s="231" t="s">
        <v>85</v>
      </c>
      <c r="O36" s="198"/>
      <c r="P36" s="243">
        <v>0</v>
      </c>
      <c r="Q36" s="15" t="s">
        <v>43</v>
      </c>
      <c r="R36" s="15" t="s">
        <v>43</v>
      </c>
      <c r="T36" s="15" t="s">
        <v>130</v>
      </c>
      <c r="U36" s="5">
        <v>0</v>
      </c>
      <c r="V36" s="15" t="s">
        <v>374</v>
      </c>
      <c r="W36"/>
    </row>
    <row r="37" spans="2:23" outlineLevel="2" x14ac:dyDescent="0.3">
      <c r="B37" s="196"/>
      <c r="D37" s="70">
        <v>28</v>
      </c>
      <c r="E37" s="15" t="s">
        <v>262</v>
      </c>
      <c r="F37" s="15" t="s">
        <v>101</v>
      </c>
      <c r="G37" s="163" t="s">
        <v>101</v>
      </c>
      <c r="H37" s="172"/>
      <c r="I37" s="18">
        <v>0</v>
      </c>
      <c r="J37" s="172"/>
      <c r="K37" s="243">
        <v>1</v>
      </c>
      <c r="L37" s="15" t="s">
        <v>43</v>
      </c>
      <c r="M37" s="47">
        <f t="shared" si="0"/>
        <v>0</v>
      </c>
      <c r="N37" s="231" t="s">
        <v>85</v>
      </c>
      <c r="O37" s="198"/>
      <c r="P37" s="243">
        <v>0</v>
      </c>
      <c r="Q37" s="15" t="s">
        <v>43</v>
      </c>
      <c r="R37" s="15" t="s">
        <v>43</v>
      </c>
      <c r="T37" s="15" t="s">
        <v>130</v>
      </c>
      <c r="U37" s="5">
        <v>0</v>
      </c>
      <c r="V37" s="15" t="s">
        <v>374</v>
      </c>
      <c r="W37"/>
    </row>
    <row r="38" spans="2:23" outlineLevel="2" x14ac:dyDescent="0.3">
      <c r="B38" s="196"/>
      <c r="D38" s="70">
        <v>29</v>
      </c>
      <c r="E38" s="15" t="s">
        <v>262</v>
      </c>
      <c r="F38" s="15" t="s">
        <v>258</v>
      </c>
      <c r="G38" s="163" t="s">
        <v>1685</v>
      </c>
      <c r="H38" s="172"/>
      <c r="I38" s="18">
        <v>10</v>
      </c>
      <c r="J38" s="172"/>
      <c r="K38" s="243">
        <v>1</v>
      </c>
      <c r="L38" s="15" t="s">
        <v>43</v>
      </c>
      <c r="M38" s="47">
        <f t="shared" si="0"/>
        <v>10</v>
      </c>
      <c r="N38" s="231" t="s">
        <v>85</v>
      </c>
      <c r="O38" s="198"/>
      <c r="P38" s="243">
        <v>0</v>
      </c>
      <c r="Q38" s="15" t="s">
        <v>43</v>
      </c>
      <c r="R38" s="15" t="s">
        <v>43</v>
      </c>
      <c r="T38" s="15" t="s">
        <v>130</v>
      </c>
      <c r="U38" s="5">
        <v>0</v>
      </c>
      <c r="V38" s="15" t="s">
        <v>374</v>
      </c>
      <c r="W38"/>
    </row>
    <row r="39" spans="2:23" outlineLevel="2" x14ac:dyDescent="0.3">
      <c r="B39" s="196"/>
      <c r="D39" s="70">
        <v>30</v>
      </c>
      <c r="E39" s="15" t="s">
        <v>262</v>
      </c>
      <c r="F39" s="15" t="s">
        <v>258</v>
      </c>
      <c r="G39" s="163" t="s">
        <v>1690</v>
      </c>
      <c r="H39" s="172"/>
      <c r="I39" s="18">
        <v>10</v>
      </c>
      <c r="J39" s="172"/>
      <c r="K39" s="243">
        <v>1</v>
      </c>
      <c r="L39" s="15" t="s">
        <v>43</v>
      </c>
      <c r="M39" s="47">
        <f t="shared" si="0"/>
        <v>10</v>
      </c>
      <c r="N39" s="231" t="s">
        <v>85</v>
      </c>
      <c r="O39" s="198"/>
      <c r="P39" s="243">
        <v>0</v>
      </c>
      <c r="Q39" s="15" t="s">
        <v>43</v>
      </c>
      <c r="R39" s="15" t="s">
        <v>43</v>
      </c>
      <c r="T39" s="15" t="s">
        <v>130</v>
      </c>
      <c r="U39" s="5">
        <v>0</v>
      </c>
      <c r="V39" s="15" t="s">
        <v>374</v>
      </c>
      <c r="W39"/>
    </row>
    <row r="40" spans="2:23" outlineLevel="2" x14ac:dyDescent="0.3">
      <c r="B40" s="196"/>
      <c r="D40" s="70">
        <v>31</v>
      </c>
      <c r="E40" s="15" t="s">
        <v>262</v>
      </c>
      <c r="F40" s="15" t="s">
        <v>258</v>
      </c>
      <c r="G40" s="163" t="s">
        <v>1691</v>
      </c>
      <c r="H40" s="172"/>
      <c r="I40" s="18">
        <v>10</v>
      </c>
      <c r="J40" s="172"/>
      <c r="K40" s="243">
        <v>1</v>
      </c>
      <c r="L40" s="15" t="s">
        <v>43</v>
      </c>
      <c r="M40" s="47">
        <f t="shared" si="0"/>
        <v>10</v>
      </c>
      <c r="N40" s="231" t="s">
        <v>85</v>
      </c>
      <c r="O40" s="195"/>
      <c r="P40" s="243">
        <v>0</v>
      </c>
      <c r="Q40" s="15" t="s">
        <v>43</v>
      </c>
      <c r="R40" s="15" t="s">
        <v>43</v>
      </c>
      <c r="T40" s="15" t="s">
        <v>130</v>
      </c>
      <c r="U40" s="5">
        <v>0</v>
      </c>
      <c r="V40" s="15" t="s">
        <v>374</v>
      </c>
      <c r="W40"/>
    </row>
    <row r="41" spans="2:23" outlineLevel="2" x14ac:dyDescent="0.3">
      <c r="B41" s="196"/>
      <c r="D41" s="70">
        <v>32</v>
      </c>
      <c r="E41" s="15" t="s">
        <v>262</v>
      </c>
      <c r="F41" s="15" t="s">
        <v>101</v>
      </c>
      <c r="G41" s="163" t="s">
        <v>101</v>
      </c>
      <c r="H41" s="172"/>
      <c r="I41" s="18">
        <v>0</v>
      </c>
      <c r="J41" s="172"/>
      <c r="K41" s="243">
        <v>1</v>
      </c>
      <c r="L41" s="15" t="s">
        <v>43</v>
      </c>
      <c r="M41" s="47">
        <f t="shared" si="0"/>
        <v>0</v>
      </c>
      <c r="N41" s="231" t="s">
        <v>85</v>
      </c>
      <c r="O41" s="195"/>
      <c r="P41" s="243">
        <v>0</v>
      </c>
      <c r="Q41" s="15" t="s">
        <v>43</v>
      </c>
      <c r="R41" s="15" t="s">
        <v>43</v>
      </c>
      <c r="T41" s="15" t="s">
        <v>130</v>
      </c>
      <c r="U41" s="5">
        <v>0</v>
      </c>
      <c r="V41" s="15" t="s">
        <v>374</v>
      </c>
      <c r="W41"/>
    </row>
    <row r="42" spans="2:23" outlineLevel="2" x14ac:dyDescent="0.3">
      <c r="B42" s="196"/>
      <c r="D42" s="70">
        <v>33</v>
      </c>
      <c r="E42" s="15" t="s">
        <v>262</v>
      </c>
      <c r="F42" s="15" t="s">
        <v>258</v>
      </c>
      <c r="G42" s="163" t="s">
        <v>1692</v>
      </c>
      <c r="H42" s="172"/>
      <c r="I42" s="18">
        <v>10</v>
      </c>
      <c r="J42" s="172"/>
      <c r="K42" s="243">
        <v>1</v>
      </c>
      <c r="L42" s="15" t="s">
        <v>43</v>
      </c>
      <c r="M42" s="47">
        <f t="shared" si="0"/>
        <v>10</v>
      </c>
      <c r="N42" s="231" t="s">
        <v>85</v>
      </c>
      <c r="O42" s="195"/>
      <c r="P42" s="243">
        <v>0</v>
      </c>
      <c r="Q42" s="15" t="s">
        <v>43</v>
      </c>
      <c r="R42" s="15" t="s">
        <v>43</v>
      </c>
      <c r="T42" s="15" t="s">
        <v>130</v>
      </c>
      <c r="U42" s="5">
        <v>0</v>
      </c>
      <c r="V42" s="15" t="s">
        <v>374</v>
      </c>
      <c r="W42"/>
    </row>
    <row r="43" spans="2:23" outlineLevel="2" x14ac:dyDescent="0.3">
      <c r="B43" s="196"/>
      <c r="D43" s="70">
        <v>34</v>
      </c>
      <c r="E43" s="15" t="s">
        <v>101</v>
      </c>
      <c r="F43" s="15" t="s">
        <v>101</v>
      </c>
      <c r="G43" s="163" t="s">
        <v>101</v>
      </c>
      <c r="H43" s="172"/>
      <c r="I43" s="18">
        <v>0</v>
      </c>
      <c r="J43" s="172"/>
      <c r="K43" s="243">
        <v>0</v>
      </c>
      <c r="L43" s="15" t="s">
        <v>43</v>
      </c>
      <c r="M43" s="47">
        <f t="shared" si="0"/>
        <v>0</v>
      </c>
      <c r="N43" s="231" t="s">
        <v>85</v>
      </c>
      <c r="O43" s="195"/>
      <c r="P43" s="243">
        <v>0</v>
      </c>
      <c r="Q43" s="15" t="s">
        <v>43</v>
      </c>
      <c r="R43" s="15" t="s">
        <v>43</v>
      </c>
      <c r="T43" s="15" t="s">
        <v>130</v>
      </c>
      <c r="U43" s="5">
        <v>0</v>
      </c>
      <c r="V43" s="15" t="s">
        <v>374</v>
      </c>
      <c r="W43"/>
    </row>
    <row r="44" spans="2:23" outlineLevel="2" x14ac:dyDescent="0.3">
      <c r="B44" s="196"/>
      <c r="D44" s="70">
        <v>35</v>
      </c>
      <c r="E44" s="15" t="s">
        <v>101</v>
      </c>
      <c r="F44" s="15" t="s">
        <v>101</v>
      </c>
      <c r="G44" s="163" t="s">
        <v>101</v>
      </c>
      <c r="H44" s="172"/>
      <c r="I44" s="18">
        <v>0</v>
      </c>
      <c r="J44" s="172"/>
      <c r="K44" s="243">
        <v>0</v>
      </c>
      <c r="L44" s="15" t="s">
        <v>43</v>
      </c>
      <c r="M44" s="47">
        <f t="shared" si="0"/>
        <v>0</v>
      </c>
      <c r="N44" s="231" t="s">
        <v>85</v>
      </c>
      <c r="O44" s="198"/>
      <c r="P44" s="243">
        <v>0</v>
      </c>
      <c r="Q44" s="15" t="s">
        <v>43</v>
      </c>
      <c r="R44" s="15" t="s">
        <v>43</v>
      </c>
      <c r="T44" s="15" t="s">
        <v>130</v>
      </c>
      <c r="U44" s="5">
        <v>0</v>
      </c>
      <c r="V44" s="15" t="s">
        <v>374</v>
      </c>
      <c r="W44"/>
    </row>
    <row r="45" spans="2:23" outlineLevel="2" x14ac:dyDescent="0.3">
      <c r="B45" s="196"/>
      <c r="D45" s="70">
        <v>36</v>
      </c>
      <c r="E45" s="15" t="s">
        <v>101</v>
      </c>
      <c r="F45" s="15" t="s">
        <v>101</v>
      </c>
      <c r="G45" s="163" t="s">
        <v>101</v>
      </c>
      <c r="H45" s="172"/>
      <c r="I45" s="18">
        <v>0</v>
      </c>
      <c r="J45" s="172"/>
      <c r="K45" s="243">
        <v>0</v>
      </c>
      <c r="L45" s="15" t="s">
        <v>43</v>
      </c>
      <c r="M45" s="47">
        <f t="shared" si="0"/>
        <v>0</v>
      </c>
      <c r="N45" s="231" t="s">
        <v>85</v>
      </c>
      <c r="O45" s="198"/>
      <c r="P45" s="243">
        <v>0</v>
      </c>
      <c r="Q45" s="15" t="s">
        <v>43</v>
      </c>
      <c r="R45" s="15" t="s">
        <v>43</v>
      </c>
      <c r="T45" s="15" t="s">
        <v>130</v>
      </c>
      <c r="U45" s="5">
        <v>0</v>
      </c>
      <c r="V45" s="15" t="s">
        <v>374</v>
      </c>
      <c r="W45"/>
    </row>
    <row r="46" spans="2:23" outlineLevel="2" x14ac:dyDescent="0.3">
      <c r="B46" s="196"/>
      <c r="D46" s="70">
        <v>37</v>
      </c>
      <c r="E46" s="15" t="s">
        <v>101</v>
      </c>
      <c r="F46" s="15" t="s">
        <v>101</v>
      </c>
      <c r="G46" s="163" t="s">
        <v>101</v>
      </c>
      <c r="H46" s="172"/>
      <c r="I46" s="18">
        <v>0</v>
      </c>
      <c r="J46" s="172"/>
      <c r="K46" s="243">
        <v>0</v>
      </c>
      <c r="L46" s="15" t="s">
        <v>43</v>
      </c>
      <c r="M46" s="47">
        <f t="shared" si="0"/>
        <v>0</v>
      </c>
      <c r="N46" s="231" t="s">
        <v>85</v>
      </c>
      <c r="O46" s="198"/>
      <c r="P46" s="243">
        <v>0</v>
      </c>
      <c r="Q46" s="15" t="s">
        <v>43</v>
      </c>
      <c r="R46" s="15" t="s">
        <v>43</v>
      </c>
      <c r="T46" s="15" t="s">
        <v>130</v>
      </c>
      <c r="U46" s="5">
        <v>0</v>
      </c>
      <c r="V46" s="15" t="s">
        <v>374</v>
      </c>
      <c r="W46"/>
    </row>
    <row r="47" spans="2:23" outlineLevel="2" x14ac:dyDescent="0.3">
      <c r="B47" s="196"/>
      <c r="D47" s="70">
        <v>38</v>
      </c>
      <c r="E47" s="15" t="s">
        <v>101</v>
      </c>
      <c r="F47" s="15" t="s">
        <v>101</v>
      </c>
      <c r="G47" s="163" t="s">
        <v>101</v>
      </c>
      <c r="H47" s="172"/>
      <c r="I47" s="18">
        <v>0</v>
      </c>
      <c r="J47" s="172"/>
      <c r="K47" s="243">
        <v>0</v>
      </c>
      <c r="L47" s="15" t="s">
        <v>43</v>
      </c>
      <c r="M47" s="47">
        <f t="shared" si="0"/>
        <v>0</v>
      </c>
      <c r="N47" s="231" t="s">
        <v>85</v>
      </c>
      <c r="O47" s="198"/>
      <c r="P47" s="243">
        <v>0</v>
      </c>
      <c r="Q47" s="15" t="s">
        <v>43</v>
      </c>
      <c r="R47" s="15" t="s">
        <v>43</v>
      </c>
      <c r="T47" s="15" t="s">
        <v>130</v>
      </c>
      <c r="U47" s="5">
        <v>0</v>
      </c>
      <c r="V47" s="15" t="s">
        <v>374</v>
      </c>
      <c r="W47"/>
    </row>
    <row r="48" spans="2:23" outlineLevel="2" x14ac:dyDescent="0.3">
      <c r="B48" s="196"/>
      <c r="D48" s="70">
        <v>39</v>
      </c>
      <c r="E48" s="15" t="s">
        <v>101</v>
      </c>
      <c r="F48" s="15" t="s">
        <v>101</v>
      </c>
      <c r="G48" s="163" t="s">
        <v>101</v>
      </c>
      <c r="H48" s="172"/>
      <c r="I48" s="18">
        <v>0</v>
      </c>
      <c r="J48" s="172"/>
      <c r="K48" s="243">
        <v>0</v>
      </c>
      <c r="L48" s="15" t="s">
        <v>43</v>
      </c>
      <c r="M48" s="47">
        <f t="shared" si="0"/>
        <v>0</v>
      </c>
      <c r="N48" s="231" t="s">
        <v>85</v>
      </c>
      <c r="O48" s="198"/>
      <c r="P48" s="243">
        <v>0</v>
      </c>
      <c r="Q48" s="15" t="s">
        <v>43</v>
      </c>
      <c r="R48" s="15" t="s">
        <v>43</v>
      </c>
      <c r="T48" s="15" t="s">
        <v>130</v>
      </c>
      <c r="U48" s="5">
        <v>0</v>
      </c>
      <c r="V48" s="15" t="s">
        <v>374</v>
      </c>
      <c r="W48"/>
    </row>
    <row r="49" spans="2:23" outlineLevel="2" x14ac:dyDescent="0.3">
      <c r="B49" s="196"/>
      <c r="D49" s="70">
        <v>40</v>
      </c>
      <c r="E49" s="15" t="s">
        <v>101</v>
      </c>
      <c r="F49" s="15" t="s">
        <v>101</v>
      </c>
      <c r="G49" s="163" t="s">
        <v>101</v>
      </c>
      <c r="H49" s="172"/>
      <c r="I49" s="18">
        <v>0</v>
      </c>
      <c r="J49" s="172"/>
      <c r="K49" s="243">
        <v>0</v>
      </c>
      <c r="L49" s="15" t="s">
        <v>43</v>
      </c>
      <c r="M49" s="47">
        <f t="shared" si="0"/>
        <v>0</v>
      </c>
      <c r="N49" s="231" t="s">
        <v>85</v>
      </c>
      <c r="O49" s="195"/>
      <c r="P49" s="243">
        <v>0</v>
      </c>
      <c r="Q49" s="15" t="s">
        <v>43</v>
      </c>
      <c r="R49" s="15" t="s">
        <v>43</v>
      </c>
      <c r="T49" s="15" t="s">
        <v>130</v>
      </c>
      <c r="U49" s="5">
        <v>0</v>
      </c>
      <c r="V49" s="15" t="s">
        <v>374</v>
      </c>
      <c r="W49"/>
    </row>
    <row r="50" spans="2:23" outlineLevel="2" x14ac:dyDescent="0.3">
      <c r="B50" s="196"/>
      <c r="D50" s="70">
        <v>41</v>
      </c>
      <c r="E50" s="15" t="s">
        <v>101</v>
      </c>
      <c r="F50" s="15" t="s">
        <v>101</v>
      </c>
      <c r="G50" s="163" t="s">
        <v>101</v>
      </c>
      <c r="H50" s="172"/>
      <c r="I50" s="18">
        <v>0</v>
      </c>
      <c r="J50" s="172"/>
      <c r="K50" s="243">
        <v>0</v>
      </c>
      <c r="L50" s="15" t="s">
        <v>43</v>
      </c>
      <c r="M50" s="47">
        <f t="shared" si="0"/>
        <v>0</v>
      </c>
      <c r="N50" s="231" t="s">
        <v>85</v>
      </c>
      <c r="O50" s="198"/>
      <c r="P50" s="243">
        <v>0</v>
      </c>
      <c r="Q50" s="15" t="s">
        <v>43</v>
      </c>
      <c r="R50" s="15" t="s">
        <v>43</v>
      </c>
      <c r="T50" s="15" t="s">
        <v>130</v>
      </c>
      <c r="U50" s="5">
        <v>0</v>
      </c>
      <c r="V50" s="15" t="s">
        <v>374</v>
      </c>
      <c r="W50"/>
    </row>
    <row r="51" spans="2:23" outlineLevel="2" x14ac:dyDescent="0.3">
      <c r="B51" s="196"/>
      <c r="D51" s="70">
        <v>42</v>
      </c>
      <c r="E51" s="15" t="s">
        <v>101</v>
      </c>
      <c r="F51" s="15" t="s">
        <v>101</v>
      </c>
      <c r="G51" s="163" t="s">
        <v>101</v>
      </c>
      <c r="H51" s="172"/>
      <c r="I51" s="18">
        <v>0</v>
      </c>
      <c r="J51" s="172"/>
      <c r="K51" s="243">
        <v>0</v>
      </c>
      <c r="L51" s="15" t="s">
        <v>43</v>
      </c>
      <c r="M51" s="47">
        <f t="shared" si="0"/>
        <v>0</v>
      </c>
      <c r="N51" s="231" t="s">
        <v>85</v>
      </c>
      <c r="O51" s="198"/>
      <c r="P51" s="243">
        <v>0</v>
      </c>
      <c r="Q51" s="15" t="s">
        <v>43</v>
      </c>
      <c r="R51" s="15" t="s">
        <v>43</v>
      </c>
      <c r="T51" s="15" t="s">
        <v>130</v>
      </c>
      <c r="U51" s="5">
        <v>0</v>
      </c>
      <c r="V51" s="15" t="s">
        <v>374</v>
      </c>
      <c r="W51"/>
    </row>
    <row r="52" spans="2:23" outlineLevel="2" x14ac:dyDescent="0.3">
      <c r="B52" s="196"/>
      <c r="D52" s="70">
        <v>43</v>
      </c>
      <c r="E52" s="15" t="s">
        <v>101</v>
      </c>
      <c r="F52" s="15" t="s">
        <v>101</v>
      </c>
      <c r="G52" s="163" t="s">
        <v>101</v>
      </c>
      <c r="H52" s="172"/>
      <c r="I52" s="18">
        <v>0</v>
      </c>
      <c r="J52" s="172"/>
      <c r="K52" s="243">
        <v>0</v>
      </c>
      <c r="L52" s="15" t="s">
        <v>43</v>
      </c>
      <c r="M52" s="47">
        <f t="shared" si="0"/>
        <v>0</v>
      </c>
      <c r="N52" s="231" t="s">
        <v>85</v>
      </c>
      <c r="O52" s="198"/>
      <c r="P52" s="243">
        <v>0</v>
      </c>
      <c r="Q52" s="15" t="s">
        <v>43</v>
      </c>
      <c r="R52" s="15" t="s">
        <v>43</v>
      </c>
      <c r="T52" s="15" t="s">
        <v>130</v>
      </c>
      <c r="U52" s="5">
        <v>0</v>
      </c>
      <c r="V52" s="15" t="s">
        <v>374</v>
      </c>
      <c r="W52"/>
    </row>
    <row r="53" spans="2:23" outlineLevel="2" x14ac:dyDescent="0.3">
      <c r="B53" s="196"/>
      <c r="D53" s="70">
        <v>44</v>
      </c>
      <c r="E53" s="15" t="s">
        <v>101</v>
      </c>
      <c r="F53" s="15" t="s">
        <v>101</v>
      </c>
      <c r="G53" s="163" t="s">
        <v>101</v>
      </c>
      <c r="H53" s="172"/>
      <c r="I53" s="18">
        <v>0</v>
      </c>
      <c r="J53" s="172"/>
      <c r="K53" s="243">
        <v>0</v>
      </c>
      <c r="L53" s="15" t="s">
        <v>43</v>
      </c>
      <c r="M53" s="47">
        <f t="shared" si="0"/>
        <v>0</v>
      </c>
      <c r="N53" s="231" t="s">
        <v>85</v>
      </c>
      <c r="O53" s="195"/>
      <c r="P53" s="243">
        <v>0</v>
      </c>
      <c r="Q53" s="15" t="s">
        <v>43</v>
      </c>
      <c r="R53" s="15" t="s">
        <v>43</v>
      </c>
      <c r="T53" s="15" t="s">
        <v>130</v>
      </c>
      <c r="U53" s="5">
        <v>0</v>
      </c>
      <c r="V53" s="15" t="s">
        <v>374</v>
      </c>
      <c r="W53"/>
    </row>
    <row r="54" spans="2:23" outlineLevel="2" x14ac:dyDescent="0.3">
      <c r="B54" s="196"/>
      <c r="D54" s="70">
        <v>45</v>
      </c>
      <c r="E54" s="15" t="s">
        <v>101</v>
      </c>
      <c r="F54" s="15" t="s">
        <v>101</v>
      </c>
      <c r="G54" s="163" t="s">
        <v>101</v>
      </c>
      <c r="H54" s="172"/>
      <c r="I54" s="18">
        <v>0</v>
      </c>
      <c r="J54" s="172"/>
      <c r="K54" s="243">
        <v>0</v>
      </c>
      <c r="L54" s="15" t="s">
        <v>43</v>
      </c>
      <c r="M54" s="47">
        <f t="shared" si="0"/>
        <v>0</v>
      </c>
      <c r="N54" s="231" t="s">
        <v>85</v>
      </c>
      <c r="O54" s="198"/>
      <c r="P54" s="243">
        <v>0</v>
      </c>
      <c r="Q54" s="15" t="s">
        <v>43</v>
      </c>
      <c r="R54" s="15" t="s">
        <v>43</v>
      </c>
      <c r="T54" s="15" t="s">
        <v>130</v>
      </c>
      <c r="U54" s="5">
        <v>0</v>
      </c>
      <c r="V54" s="15" t="s">
        <v>374</v>
      </c>
      <c r="W54"/>
    </row>
    <row r="55" spans="2:23" outlineLevel="2" x14ac:dyDescent="0.3">
      <c r="B55" s="196"/>
      <c r="D55" s="70">
        <v>46</v>
      </c>
      <c r="E55" s="15" t="s">
        <v>101</v>
      </c>
      <c r="F55" s="15" t="s">
        <v>101</v>
      </c>
      <c r="G55" s="163" t="s">
        <v>101</v>
      </c>
      <c r="H55" s="172"/>
      <c r="I55" s="18">
        <v>0</v>
      </c>
      <c r="J55" s="172"/>
      <c r="K55" s="243">
        <v>0</v>
      </c>
      <c r="L55" s="15" t="s">
        <v>43</v>
      </c>
      <c r="M55" s="47">
        <f t="shared" si="0"/>
        <v>0</v>
      </c>
      <c r="N55" s="231" t="s">
        <v>85</v>
      </c>
      <c r="O55" s="198"/>
      <c r="P55" s="243">
        <v>0</v>
      </c>
      <c r="Q55" s="15" t="s">
        <v>43</v>
      </c>
      <c r="R55" s="15" t="s">
        <v>43</v>
      </c>
      <c r="T55" s="15" t="s">
        <v>130</v>
      </c>
      <c r="U55" s="5">
        <v>0</v>
      </c>
      <c r="V55" s="15" t="s">
        <v>374</v>
      </c>
      <c r="W55"/>
    </row>
    <row r="56" spans="2:23" outlineLevel="2" x14ac:dyDescent="0.3">
      <c r="B56" s="196"/>
      <c r="D56" s="70">
        <v>47</v>
      </c>
      <c r="E56" s="15" t="s">
        <v>101</v>
      </c>
      <c r="F56" s="15" t="s">
        <v>101</v>
      </c>
      <c r="G56" s="163" t="s">
        <v>101</v>
      </c>
      <c r="H56" s="172"/>
      <c r="I56" s="18">
        <v>0</v>
      </c>
      <c r="J56" s="172"/>
      <c r="K56" s="243">
        <v>0</v>
      </c>
      <c r="L56" s="15" t="s">
        <v>43</v>
      </c>
      <c r="M56" s="47">
        <f t="shared" si="0"/>
        <v>0</v>
      </c>
      <c r="N56" s="231" t="s">
        <v>85</v>
      </c>
      <c r="O56" s="198"/>
      <c r="P56" s="243">
        <v>0</v>
      </c>
      <c r="Q56" s="15" t="s">
        <v>43</v>
      </c>
      <c r="R56" s="15" t="s">
        <v>43</v>
      </c>
      <c r="T56" s="15" t="s">
        <v>130</v>
      </c>
      <c r="U56" s="5">
        <v>0</v>
      </c>
      <c r="V56" s="15" t="s">
        <v>374</v>
      </c>
      <c r="W56"/>
    </row>
    <row r="57" spans="2:23" outlineLevel="2" x14ac:dyDescent="0.3">
      <c r="B57" s="196"/>
      <c r="D57" s="70">
        <v>48</v>
      </c>
      <c r="E57" s="15" t="s">
        <v>101</v>
      </c>
      <c r="F57" s="15" t="s">
        <v>101</v>
      </c>
      <c r="G57" s="163" t="s">
        <v>101</v>
      </c>
      <c r="H57" s="172"/>
      <c r="I57" s="18">
        <v>0</v>
      </c>
      <c r="J57" s="172"/>
      <c r="K57" s="243">
        <v>0</v>
      </c>
      <c r="L57" s="15" t="s">
        <v>43</v>
      </c>
      <c r="M57" s="47">
        <f t="shared" si="0"/>
        <v>0</v>
      </c>
      <c r="N57" s="231" t="s">
        <v>85</v>
      </c>
      <c r="O57" s="195"/>
      <c r="P57" s="243">
        <v>0</v>
      </c>
      <c r="Q57" s="15" t="s">
        <v>43</v>
      </c>
      <c r="R57" s="15" t="s">
        <v>43</v>
      </c>
      <c r="T57" s="15" t="s">
        <v>130</v>
      </c>
      <c r="U57" s="5">
        <v>0</v>
      </c>
      <c r="V57" s="15" t="s">
        <v>374</v>
      </c>
      <c r="W57"/>
    </row>
    <row r="58" spans="2:23" outlineLevel="2" x14ac:dyDescent="0.3">
      <c r="B58" s="196"/>
      <c r="D58" s="70">
        <v>49</v>
      </c>
      <c r="E58" s="15" t="s">
        <v>101</v>
      </c>
      <c r="F58" s="15" t="s">
        <v>101</v>
      </c>
      <c r="G58" s="163" t="s">
        <v>101</v>
      </c>
      <c r="H58" s="172"/>
      <c r="I58" s="18">
        <v>0</v>
      </c>
      <c r="J58" s="197"/>
      <c r="K58" s="243">
        <v>0</v>
      </c>
      <c r="L58" s="15" t="s">
        <v>43</v>
      </c>
      <c r="M58" s="47">
        <f t="shared" si="0"/>
        <v>0</v>
      </c>
      <c r="N58" s="231" t="s">
        <v>85</v>
      </c>
      <c r="O58" s="198"/>
      <c r="P58" s="243">
        <v>0</v>
      </c>
      <c r="Q58" s="15" t="s">
        <v>43</v>
      </c>
      <c r="R58" s="15" t="s">
        <v>43</v>
      </c>
      <c r="T58" s="15" t="s">
        <v>130</v>
      </c>
      <c r="U58" s="5">
        <v>0</v>
      </c>
      <c r="V58" s="15" t="s">
        <v>374</v>
      </c>
      <c r="W58"/>
    </row>
    <row r="59" spans="2:23" outlineLevel="2" x14ac:dyDescent="0.3">
      <c r="B59" s="196"/>
      <c r="D59" s="70">
        <v>50</v>
      </c>
      <c r="E59" s="15" t="s">
        <v>101</v>
      </c>
      <c r="F59" s="15" t="s">
        <v>101</v>
      </c>
      <c r="G59" s="163" t="s">
        <v>101</v>
      </c>
      <c r="H59" s="172"/>
      <c r="I59" s="18">
        <v>0</v>
      </c>
      <c r="J59" s="197"/>
      <c r="K59" s="243">
        <v>0</v>
      </c>
      <c r="L59" s="15" t="s">
        <v>43</v>
      </c>
      <c r="M59" s="47">
        <f t="shared" si="0"/>
        <v>0</v>
      </c>
      <c r="N59" s="231" t="s">
        <v>85</v>
      </c>
      <c r="O59" s="195"/>
      <c r="P59" s="243">
        <v>0</v>
      </c>
      <c r="Q59" s="15" t="s">
        <v>43</v>
      </c>
      <c r="R59" s="15" t="s">
        <v>43</v>
      </c>
      <c r="T59" s="15" t="s">
        <v>130</v>
      </c>
      <c r="U59" s="5">
        <v>0</v>
      </c>
      <c r="V59" s="15" t="s">
        <v>374</v>
      </c>
      <c r="W59"/>
    </row>
    <row r="60" spans="2:23" outlineLevel="2" x14ac:dyDescent="0.3">
      <c r="B60" s="196"/>
      <c r="D60" s="70">
        <v>51</v>
      </c>
      <c r="E60" s="15" t="s">
        <v>101</v>
      </c>
      <c r="F60" s="15" t="s">
        <v>101</v>
      </c>
      <c r="G60" s="163" t="s">
        <v>101</v>
      </c>
      <c r="H60" s="172"/>
      <c r="I60" s="18">
        <v>0</v>
      </c>
      <c r="J60" s="197"/>
      <c r="K60" s="243">
        <v>0</v>
      </c>
      <c r="L60" s="15" t="s">
        <v>43</v>
      </c>
      <c r="M60" s="47">
        <f t="shared" si="0"/>
        <v>0</v>
      </c>
      <c r="N60" s="231" t="s">
        <v>85</v>
      </c>
      <c r="O60" s="195"/>
      <c r="P60" s="243">
        <v>0</v>
      </c>
      <c r="Q60" s="15" t="s">
        <v>43</v>
      </c>
      <c r="R60" s="15" t="s">
        <v>43</v>
      </c>
      <c r="T60" s="15" t="s">
        <v>130</v>
      </c>
      <c r="U60" s="5">
        <v>0</v>
      </c>
      <c r="V60" s="15" t="s">
        <v>374</v>
      </c>
      <c r="W60"/>
    </row>
    <row r="61" spans="2:23" outlineLevel="2" x14ac:dyDescent="0.3">
      <c r="B61" s="196"/>
      <c r="D61" s="70">
        <v>52</v>
      </c>
      <c r="E61" s="15" t="s">
        <v>101</v>
      </c>
      <c r="F61" s="15" t="s">
        <v>101</v>
      </c>
      <c r="G61" s="163" t="s">
        <v>101</v>
      </c>
      <c r="H61" s="172"/>
      <c r="I61" s="18">
        <v>0</v>
      </c>
      <c r="J61" s="197"/>
      <c r="K61" s="243">
        <v>0</v>
      </c>
      <c r="L61" s="15" t="s">
        <v>43</v>
      </c>
      <c r="M61" s="47">
        <f t="shared" si="0"/>
        <v>0</v>
      </c>
      <c r="N61" s="231" t="s">
        <v>85</v>
      </c>
      <c r="O61" s="195"/>
      <c r="P61" s="243">
        <v>0</v>
      </c>
      <c r="Q61" s="15" t="s">
        <v>43</v>
      </c>
      <c r="R61" s="15" t="s">
        <v>43</v>
      </c>
      <c r="T61" s="15" t="s">
        <v>130</v>
      </c>
      <c r="U61" s="5">
        <v>0</v>
      </c>
      <c r="V61" s="15" t="s">
        <v>374</v>
      </c>
      <c r="W61"/>
    </row>
    <row r="62" spans="2:23" outlineLevel="2" x14ac:dyDescent="0.3">
      <c r="B62" s="196"/>
      <c r="D62" s="70">
        <v>53</v>
      </c>
      <c r="E62" s="15" t="s">
        <v>101</v>
      </c>
      <c r="F62" s="15" t="s">
        <v>101</v>
      </c>
      <c r="G62" s="163" t="s">
        <v>101</v>
      </c>
      <c r="H62" s="172"/>
      <c r="I62" s="18">
        <v>0</v>
      </c>
      <c r="J62" s="197"/>
      <c r="K62" s="243">
        <v>0</v>
      </c>
      <c r="L62" s="15" t="s">
        <v>43</v>
      </c>
      <c r="M62" s="47">
        <f t="shared" si="0"/>
        <v>0</v>
      </c>
      <c r="N62" s="231" t="s">
        <v>85</v>
      </c>
      <c r="O62" s="195"/>
      <c r="P62" s="243">
        <v>0</v>
      </c>
      <c r="Q62" s="15" t="s">
        <v>43</v>
      </c>
      <c r="R62" s="15" t="s">
        <v>43</v>
      </c>
      <c r="T62" s="15" t="s">
        <v>130</v>
      </c>
      <c r="U62" s="5">
        <v>0</v>
      </c>
      <c r="V62" s="15" t="s">
        <v>374</v>
      </c>
      <c r="W62"/>
    </row>
    <row r="63" spans="2:23" outlineLevel="2" x14ac:dyDescent="0.3">
      <c r="B63" s="196"/>
      <c r="D63" s="70">
        <v>54</v>
      </c>
      <c r="E63" s="15" t="s">
        <v>101</v>
      </c>
      <c r="F63" s="15" t="s">
        <v>101</v>
      </c>
      <c r="G63" s="163" t="s">
        <v>101</v>
      </c>
      <c r="H63" s="172"/>
      <c r="I63" s="18">
        <v>0</v>
      </c>
      <c r="J63" s="197"/>
      <c r="K63" s="243">
        <v>0</v>
      </c>
      <c r="L63" s="15" t="s">
        <v>43</v>
      </c>
      <c r="M63" s="47">
        <f t="shared" si="0"/>
        <v>0</v>
      </c>
      <c r="N63" s="231" t="s">
        <v>85</v>
      </c>
      <c r="O63" s="195"/>
      <c r="P63" s="243">
        <v>0</v>
      </c>
      <c r="Q63" s="15" t="s">
        <v>43</v>
      </c>
      <c r="R63" s="15" t="s">
        <v>43</v>
      </c>
      <c r="T63" s="15" t="s">
        <v>130</v>
      </c>
      <c r="U63" s="5">
        <v>0</v>
      </c>
      <c r="V63" s="15" t="s">
        <v>101</v>
      </c>
      <c r="W63"/>
    </row>
    <row r="64" spans="2:23" outlineLevel="2" x14ac:dyDescent="0.3">
      <c r="B64" s="196"/>
      <c r="D64" s="70">
        <v>55</v>
      </c>
      <c r="E64" s="15" t="s">
        <v>101</v>
      </c>
      <c r="F64" s="15" t="s">
        <v>101</v>
      </c>
      <c r="G64" s="163" t="s">
        <v>101</v>
      </c>
      <c r="H64" s="172"/>
      <c r="I64" s="18">
        <v>0</v>
      </c>
      <c r="J64" s="197"/>
      <c r="K64" s="243">
        <v>0</v>
      </c>
      <c r="L64" s="15" t="s">
        <v>43</v>
      </c>
      <c r="M64" s="47">
        <f t="shared" si="0"/>
        <v>0</v>
      </c>
      <c r="N64" s="231" t="s">
        <v>85</v>
      </c>
      <c r="O64" s="195"/>
      <c r="P64" s="243">
        <v>0</v>
      </c>
      <c r="Q64" s="15" t="s">
        <v>43</v>
      </c>
      <c r="R64" s="15" t="s">
        <v>43</v>
      </c>
      <c r="T64" s="15" t="s">
        <v>130</v>
      </c>
      <c r="U64" s="5">
        <v>0</v>
      </c>
      <c r="V64" s="15" t="s">
        <v>101</v>
      </c>
      <c r="W64"/>
    </row>
    <row r="65" spans="2:23" outlineLevel="2" x14ac:dyDescent="0.3">
      <c r="B65" s="196"/>
      <c r="D65" s="70">
        <v>56</v>
      </c>
      <c r="E65" s="15" t="s">
        <v>101</v>
      </c>
      <c r="F65" s="15" t="s">
        <v>101</v>
      </c>
      <c r="G65" s="163" t="s">
        <v>101</v>
      </c>
      <c r="H65" s="172"/>
      <c r="I65" s="18">
        <v>0</v>
      </c>
      <c r="J65" s="197"/>
      <c r="K65" s="243">
        <v>0</v>
      </c>
      <c r="L65" s="15" t="s">
        <v>43</v>
      </c>
      <c r="M65" s="47">
        <f t="shared" si="0"/>
        <v>0</v>
      </c>
      <c r="N65" s="231" t="s">
        <v>85</v>
      </c>
      <c r="O65" s="195"/>
      <c r="P65" s="243">
        <v>0</v>
      </c>
      <c r="Q65" s="15" t="s">
        <v>43</v>
      </c>
      <c r="R65" s="15" t="s">
        <v>43</v>
      </c>
      <c r="T65" s="15" t="s">
        <v>130</v>
      </c>
      <c r="U65" s="5">
        <v>0</v>
      </c>
      <c r="V65" s="15" t="s">
        <v>101</v>
      </c>
      <c r="W65"/>
    </row>
    <row r="66" spans="2:23" outlineLevel="2" x14ac:dyDescent="0.3">
      <c r="B66" s="196"/>
      <c r="D66" s="70">
        <v>57</v>
      </c>
      <c r="E66" s="15" t="s">
        <v>101</v>
      </c>
      <c r="F66" s="15" t="s">
        <v>101</v>
      </c>
      <c r="G66" s="163" t="s">
        <v>101</v>
      </c>
      <c r="H66" s="172"/>
      <c r="I66" s="18">
        <v>0</v>
      </c>
      <c r="J66" s="197"/>
      <c r="K66" s="243">
        <v>0</v>
      </c>
      <c r="L66" s="15" t="s">
        <v>43</v>
      </c>
      <c r="M66" s="47">
        <f t="shared" si="0"/>
        <v>0</v>
      </c>
      <c r="N66" s="231" t="s">
        <v>85</v>
      </c>
      <c r="O66" s="195"/>
      <c r="P66" s="243">
        <v>0</v>
      </c>
      <c r="Q66" s="15" t="s">
        <v>43</v>
      </c>
      <c r="R66" s="15" t="s">
        <v>43</v>
      </c>
      <c r="T66" s="15" t="s">
        <v>130</v>
      </c>
      <c r="U66" s="5">
        <v>0</v>
      </c>
      <c r="V66" s="15" t="s">
        <v>101</v>
      </c>
      <c r="W66"/>
    </row>
    <row r="67" spans="2:23" outlineLevel="2" x14ac:dyDescent="0.3">
      <c r="B67" s="196"/>
      <c r="D67" s="70">
        <v>58</v>
      </c>
      <c r="E67" s="15" t="s">
        <v>101</v>
      </c>
      <c r="F67" s="15" t="s">
        <v>101</v>
      </c>
      <c r="G67" s="163" t="s">
        <v>101</v>
      </c>
      <c r="H67" s="172"/>
      <c r="I67" s="18">
        <v>0</v>
      </c>
      <c r="J67" s="197"/>
      <c r="K67" s="243">
        <v>0</v>
      </c>
      <c r="L67" s="15" t="s">
        <v>43</v>
      </c>
      <c r="M67" s="47">
        <f t="shared" si="0"/>
        <v>0</v>
      </c>
      <c r="N67" s="231" t="s">
        <v>85</v>
      </c>
      <c r="O67" s="195"/>
      <c r="P67" s="243">
        <v>0</v>
      </c>
      <c r="Q67" s="15" t="s">
        <v>43</v>
      </c>
      <c r="R67" s="15" t="s">
        <v>43</v>
      </c>
      <c r="T67" s="15" t="s">
        <v>130</v>
      </c>
      <c r="U67" s="5">
        <v>0</v>
      </c>
      <c r="V67" s="15" t="s">
        <v>101</v>
      </c>
      <c r="W67"/>
    </row>
    <row r="68" spans="2:23" outlineLevel="2" x14ac:dyDescent="0.3">
      <c r="B68" s="196"/>
      <c r="D68" s="70">
        <v>59</v>
      </c>
      <c r="E68" s="15" t="s">
        <v>101</v>
      </c>
      <c r="F68" s="15" t="s">
        <v>101</v>
      </c>
      <c r="G68" s="163" t="s">
        <v>101</v>
      </c>
      <c r="H68" s="172"/>
      <c r="I68" s="18">
        <v>0</v>
      </c>
      <c r="J68" s="197"/>
      <c r="K68" s="243">
        <v>0</v>
      </c>
      <c r="L68" s="15" t="s">
        <v>43</v>
      </c>
      <c r="M68" s="47">
        <f t="shared" si="0"/>
        <v>0</v>
      </c>
      <c r="N68" s="231" t="s">
        <v>85</v>
      </c>
      <c r="O68" s="195"/>
      <c r="P68" s="243">
        <v>0</v>
      </c>
      <c r="Q68" s="15" t="s">
        <v>43</v>
      </c>
      <c r="R68" s="15" t="s">
        <v>43</v>
      </c>
      <c r="T68" s="15" t="s">
        <v>130</v>
      </c>
      <c r="U68" s="5">
        <v>0</v>
      </c>
      <c r="V68" s="15" t="s">
        <v>101</v>
      </c>
      <c r="W68"/>
    </row>
    <row r="69" spans="2:23" outlineLevel="2" x14ac:dyDescent="0.3">
      <c r="B69" s="196"/>
      <c r="D69" s="70">
        <v>60</v>
      </c>
      <c r="E69" s="15" t="s">
        <v>101</v>
      </c>
      <c r="F69" s="15" t="s">
        <v>101</v>
      </c>
      <c r="G69" s="163" t="s">
        <v>101</v>
      </c>
      <c r="H69" s="172"/>
      <c r="I69" s="18">
        <v>0</v>
      </c>
      <c r="J69" s="197"/>
      <c r="K69" s="243">
        <v>0</v>
      </c>
      <c r="L69" s="15" t="s">
        <v>43</v>
      </c>
      <c r="M69" s="47">
        <f t="shared" si="0"/>
        <v>0</v>
      </c>
      <c r="N69" s="231" t="s">
        <v>85</v>
      </c>
      <c r="O69" s="195"/>
      <c r="P69" s="243">
        <v>0</v>
      </c>
      <c r="Q69" s="15" t="s">
        <v>43</v>
      </c>
      <c r="R69" s="15" t="s">
        <v>43</v>
      </c>
      <c r="T69" s="15" t="s">
        <v>130</v>
      </c>
      <c r="U69" s="5">
        <v>0</v>
      </c>
      <c r="V69" s="15" t="s">
        <v>374</v>
      </c>
      <c r="W69"/>
    </row>
    <row r="70" spans="2:23" outlineLevel="2" x14ac:dyDescent="0.3">
      <c r="B70" s="196"/>
      <c r="D70" s="70">
        <v>61</v>
      </c>
      <c r="E70" s="15" t="s">
        <v>101</v>
      </c>
      <c r="F70" s="15" t="s">
        <v>101</v>
      </c>
      <c r="G70" s="163" t="s">
        <v>101</v>
      </c>
      <c r="H70" s="172"/>
      <c r="I70" s="18">
        <v>0</v>
      </c>
      <c r="J70" s="197"/>
      <c r="K70" s="243">
        <v>0</v>
      </c>
      <c r="L70" s="15" t="s">
        <v>43</v>
      </c>
      <c r="M70" s="47">
        <f t="shared" si="0"/>
        <v>0</v>
      </c>
      <c r="N70" s="231" t="s">
        <v>85</v>
      </c>
      <c r="O70" s="195"/>
      <c r="P70" s="243">
        <v>0</v>
      </c>
      <c r="Q70" s="15" t="s">
        <v>43</v>
      </c>
      <c r="R70" s="15" t="s">
        <v>43</v>
      </c>
      <c r="T70" s="15" t="s">
        <v>130</v>
      </c>
      <c r="U70" s="5">
        <v>0</v>
      </c>
      <c r="V70" s="15" t="s">
        <v>374</v>
      </c>
      <c r="W70"/>
    </row>
    <row r="71" spans="2:23" outlineLevel="2" x14ac:dyDescent="0.3">
      <c r="B71" s="196"/>
      <c r="D71" s="70">
        <v>62</v>
      </c>
      <c r="E71" s="15" t="s">
        <v>101</v>
      </c>
      <c r="F71" s="15" t="s">
        <v>101</v>
      </c>
      <c r="G71" s="163" t="s">
        <v>101</v>
      </c>
      <c r="H71" s="172"/>
      <c r="I71" s="18">
        <v>0</v>
      </c>
      <c r="J71" s="197"/>
      <c r="K71" s="243">
        <v>0</v>
      </c>
      <c r="L71" s="15" t="s">
        <v>43</v>
      </c>
      <c r="M71" s="47">
        <f t="shared" si="0"/>
        <v>0</v>
      </c>
      <c r="N71" s="231" t="s">
        <v>85</v>
      </c>
      <c r="O71" s="195"/>
      <c r="P71" s="243">
        <v>0</v>
      </c>
      <c r="Q71" s="15" t="s">
        <v>43</v>
      </c>
      <c r="R71" s="15" t="s">
        <v>43</v>
      </c>
      <c r="T71" s="15" t="s">
        <v>130</v>
      </c>
      <c r="U71" s="5">
        <v>0</v>
      </c>
      <c r="V71" s="15" t="s">
        <v>374</v>
      </c>
      <c r="W71"/>
    </row>
    <row r="72" spans="2:23" outlineLevel="2" x14ac:dyDescent="0.3">
      <c r="B72" s="196"/>
      <c r="D72" s="70">
        <v>63</v>
      </c>
      <c r="E72" s="15" t="s">
        <v>101</v>
      </c>
      <c r="F72" s="15" t="s">
        <v>101</v>
      </c>
      <c r="G72" s="163" t="s">
        <v>101</v>
      </c>
      <c r="H72" s="172"/>
      <c r="I72" s="18">
        <v>0</v>
      </c>
      <c r="J72" s="197"/>
      <c r="K72" s="243">
        <v>0</v>
      </c>
      <c r="L72" s="15" t="s">
        <v>43</v>
      </c>
      <c r="M72" s="47">
        <f t="shared" si="0"/>
        <v>0</v>
      </c>
      <c r="N72" s="231" t="s">
        <v>85</v>
      </c>
      <c r="O72" s="195"/>
      <c r="P72" s="243">
        <v>0</v>
      </c>
      <c r="Q72" s="15" t="s">
        <v>43</v>
      </c>
      <c r="R72" s="15" t="s">
        <v>43</v>
      </c>
      <c r="T72" s="15" t="s">
        <v>130</v>
      </c>
      <c r="U72" s="5">
        <v>0</v>
      </c>
      <c r="V72" s="15" t="s">
        <v>374</v>
      </c>
      <c r="W72"/>
    </row>
    <row r="73" spans="2:23" outlineLevel="2" x14ac:dyDescent="0.3">
      <c r="B73" s="196"/>
      <c r="D73" s="70">
        <v>64</v>
      </c>
      <c r="E73" s="15" t="s">
        <v>101</v>
      </c>
      <c r="F73" s="15" t="s">
        <v>101</v>
      </c>
      <c r="G73" s="163" t="s">
        <v>101</v>
      </c>
      <c r="H73" s="172"/>
      <c r="I73" s="18">
        <v>0</v>
      </c>
      <c r="J73" s="197"/>
      <c r="K73" s="243">
        <v>0</v>
      </c>
      <c r="L73" s="15" t="s">
        <v>43</v>
      </c>
      <c r="M73" s="47">
        <f t="shared" si="0"/>
        <v>0</v>
      </c>
      <c r="N73" s="231" t="s">
        <v>85</v>
      </c>
      <c r="O73" s="195"/>
      <c r="P73" s="243">
        <v>0</v>
      </c>
      <c r="Q73" s="15" t="s">
        <v>43</v>
      </c>
      <c r="R73" s="15" t="s">
        <v>43</v>
      </c>
      <c r="T73" s="15" t="s">
        <v>130</v>
      </c>
      <c r="U73" s="5">
        <v>0</v>
      </c>
      <c r="V73" s="15" t="s">
        <v>374</v>
      </c>
      <c r="W73"/>
    </row>
    <row r="74" spans="2:23" outlineLevel="2" x14ac:dyDescent="0.3">
      <c r="B74" s="196"/>
      <c r="D74" s="70">
        <v>65</v>
      </c>
      <c r="E74" s="15" t="s">
        <v>101</v>
      </c>
      <c r="F74" s="15" t="s">
        <v>101</v>
      </c>
      <c r="G74" s="163" t="s">
        <v>101</v>
      </c>
      <c r="H74" s="172"/>
      <c r="I74" s="18">
        <v>0</v>
      </c>
      <c r="J74" s="197"/>
      <c r="K74" s="243">
        <v>0</v>
      </c>
      <c r="L74" s="15" t="s">
        <v>43</v>
      </c>
      <c r="M74" s="47">
        <f t="shared" ref="M74:M137" si="1">I74</f>
        <v>0</v>
      </c>
      <c r="N74" s="231" t="s">
        <v>85</v>
      </c>
      <c r="O74" s="195"/>
      <c r="P74" s="243">
        <v>0</v>
      </c>
      <c r="Q74" s="15" t="s">
        <v>43</v>
      </c>
      <c r="R74" s="15" t="s">
        <v>43</v>
      </c>
      <c r="T74" s="15" t="s">
        <v>130</v>
      </c>
      <c r="U74" s="5">
        <v>0</v>
      </c>
      <c r="V74" s="15" t="s">
        <v>101</v>
      </c>
      <c r="W74"/>
    </row>
    <row r="75" spans="2:23" outlineLevel="2" x14ac:dyDescent="0.3">
      <c r="B75" s="196"/>
      <c r="D75" s="70">
        <v>66</v>
      </c>
      <c r="E75" s="15" t="s">
        <v>101</v>
      </c>
      <c r="F75" s="15" t="s">
        <v>101</v>
      </c>
      <c r="G75" s="163" t="s">
        <v>101</v>
      </c>
      <c r="H75" s="172"/>
      <c r="I75" s="18">
        <v>0</v>
      </c>
      <c r="J75" s="197"/>
      <c r="K75" s="243">
        <v>0</v>
      </c>
      <c r="L75" s="15" t="s">
        <v>43</v>
      </c>
      <c r="M75" s="47">
        <f t="shared" si="1"/>
        <v>0</v>
      </c>
      <c r="N75" s="231" t="s">
        <v>85</v>
      </c>
      <c r="O75" s="195"/>
      <c r="P75" s="243">
        <v>0</v>
      </c>
      <c r="Q75" s="15" t="s">
        <v>43</v>
      </c>
      <c r="R75" s="15" t="s">
        <v>43</v>
      </c>
      <c r="T75" s="15" t="s">
        <v>130</v>
      </c>
      <c r="U75" s="5">
        <v>0</v>
      </c>
      <c r="V75" s="15" t="s">
        <v>101</v>
      </c>
      <c r="W75"/>
    </row>
    <row r="76" spans="2:23" outlineLevel="2" x14ac:dyDescent="0.3">
      <c r="B76" s="196"/>
      <c r="D76" s="70">
        <v>67</v>
      </c>
      <c r="E76" s="15" t="s">
        <v>101</v>
      </c>
      <c r="F76" s="15" t="s">
        <v>101</v>
      </c>
      <c r="G76" s="163" t="s">
        <v>101</v>
      </c>
      <c r="H76" s="172"/>
      <c r="I76" s="18">
        <v>0</v>
      </c>
      <c r="J76" s="197"/>
      <c r="K76" s="243">
        <v>0</v>
      </c>
      <c r="L76" s="15" t="s">
        <v>43</v>
      </c>
      <c r="M76" s="47">
        <f t="shared" si="1"/>
        <v>0</v>
      </c>
      <c r="N76" s="231" t="s">
        <v>85</v>
      </c>
      <c r="O76" s="195"/>
      <c r="P76" s="243">
        <v>0</v>
      </c>
      <c r="Q76" s="15" t="s">
        <v>43</v>
      </c>
      <c r="R76" s="15" t="s">
        <v>43</v>
      </c>
      <c r="T76" s="15" t="s">
        <v>130</v>
      </c>
      <c r="U76" s="5">
        <v>0</v>
      </c>
      <c r="V76" s="15" t="s">
        <v>101</v>
      </c>
      <c r="W76"/>
    </row>
    <row r="77" spans="2:23" outlineLevel="2" x14ac:dyDescent="0.3">
      <c r="B77" s="196"/>
      <c r="D77" s="70">
        <v>68</v>
      </c>
      <c r="E77" s="15" t="s">
        <v>101</v>
      </c>
      <c r="F77" s="15" t="s">
        <v>101</v>
      </c>
      <c r="G77" s="163" t="s">
        <v>101</v>
      </c>
      <c r="H77" s="172"/>
      <c r="I77" s="18">
        <v>0</v>
      </c>
      <c r="J77" s="197"/>
      <c r="K77" s="243">
        <v>0</v>
      </c>
      <c r="L77" s="15" t="s">
        <v>43</v>
      </c>
      <c r="M77" s="47">
        <f t="shared" si="1"/>
        <v>0</v>
      </c>
      <c r="N77" s="231" t="s">
        <v>85</v>
      </c>
      <c r="O77" s="195"/>
      <c r="P77" s="243">
        <v>0</v>
      </c>
      <c r="Q77" s="15" t="s">
        <v>43</v>
      </c>
      <c r="R77" s="15" t="s">
        <v>43</v>
      </c>
      <c r="T77" s="15" t="s">
        <v>130</v>
      </c>
      <c r="U77" s="5">
        <v>0</v>
      </c>
      <c r="V77" s="15" t="s">
        <v>101</v>
      </c>
      <c r="W77"/>
    </row>
    <row r="78" spans="2:23" outlineLevel="2" x14ac:dyDescent="0.3">
      <c r="B78" s="196"/>
      <c r="D78" s="70">
        <v>69</v>
      </c>
      <c r="E78" s="15" t="s">
        <v>262</v>
      </c>
      <c r="F78" s="15" t="s">
        <v>99</v>
      </c>
      <c r="G78" s="163" t="s">
        <v>107</v>
      </c>
      <c r="H78" s="172"/>
      <c r="I78" s="18">
        <v>12</v>
      </c>
      <c r="J78" s="197"/>
      <c r="K78" s="243">
        <v>1</v>
      </c>
      <c r="L78" s="15" t="s">
        <v>43</v>
      </c>
      <c r="M78" s="47">
        <f t="shared" si="1"/>
        <v>12</v>
      </c>
      <c r="N78" s="231" t="s">
        <v>85</v>
      </c>
      <c r="O78" s="195"/>
      <c r="P78" s="243">
        <v>0</v>
      </c>
      <c r="Q78" s="15" t="s">
        <v>43</v>
      </c>
      <c r="R78" s="15" t="s">
        <v>43</v>
      </c>
      <c r="T78" s="15" t="s">
        <v>130</v>
      </c>
      <c r="U78" s="5">
        <v>0</v>
      </c>
      <c r="V78" s="15" t="s">
        <v>399</v>
      </c>
      <c r="W78"/>
    </row>
    <row r="79" spans="2:23" outlineLevel="2" x14ac:dyDescent="0.3">
      <c r="B79" s="196"/>
      <c r="D79" s="70">
        <v>70</v>
      </c>
      <c r="E79" s="15" t="s">
        <v>262</v>
      </c>
      <c r="F79" s="15" t="s">
        <v>99</v>
      </c>
      <c r="G79" s="163" t="s">
        <v>108</v>
      </c>
      <c r="H79" s="172"/>
      <c r="I79" s="18">
        <v>12</v>
      </c>
      <c r="J79" s="197"/>
      <c r="K79" s="243">
        <v>1</v>
      </c>
      <c r="L79" s="15" t="s">
        <v>43</v>
      </c>
      <c r="M79" s="47">
        <f t="shared" si="1"/>
        <v>12</v>
      </c>
      <c r="N79" s="231" t="s">
        <v>85</v>
      </c>
      <c r="O79" s="195"/>
      <c r="P79" s="243">
        <v>0</v>
      </c>
      <c r="Q79" s="15" t="s">
        <v>43</v>
      </c>
      <c r="R79" s="15" t="s">
        <v>43</v>
      </c>
      <c r="T79" s="15" t="s">
        <v>130</v>
      </c>
      <c r="U79" s="5">
        <v>0</v>
      </c>
      <c r="V79" s="15" t="s">
        <v>399</v>
      </c>
      <c r="W79"/>
    </row>
    <row r="80" spans="2:23" outlineLevel="2" x14ac:dyDescent="0.3">
      <c r="B80" s="196"/>
      <c r="D80" s="70">
        <v>71</v>
      </c>
      <c r="E80" s="15" t="s">
        <v>262</v>
      </c>
      <c r="F80" s="15" t="s">
        <v>99</v>
      </c>
      <c r="G80" s="163" t="s">
        <v>110</v>
      </c>
      <c r="H80" s="172"/>
      <c r="I80" s="18">
        <v>12</v>
      </c>
      <c r="J80" s="197"/>
      <c r="K80" s="243">
        <v>1</v>
      </c>
      <c r="L80" s="15" t="s">
        <v>43</v>
      </c>
      <c r="M80" s="47">
        <f t="shared" si="1"/>
        <v>12</v>
      </c>
      <c r="N80" s="231" t="s">
        <v>85</v>
      </c>
      <c r="O80" s="195"/>
      <c r="P80" s="243">
        <v>0</v>
      </c>
      <c r="Q80" s="15" t="s">
        <v>43</v>
      </c>
      <c r="R80" s="15" t="s">
        <v>43</v>
      </c>
      <c r="T80" s="15" t="s">
        <v>130</v>
      </c>
      <c r="U80" s="5">
        <v>0</v>
      </c>
      <c r="V80" s="15" t="s">
        <v>399</v>
      </c>
      <c r="W80"/>
    </row>
    <row r="81" spans="2:23" outlineLevel="2" x14ac:dyDescent="0.3">
      <c r="B81" s="196"/>
      <c r="D81" s="70">
        <v>72</v>
      </c>
      <c r="E81" s="15" t="s">
        <v>262</v>
      </c>
      <c r="F81" s="15" t="s">
        <v>99</v>
      </c>
      <c r="G81" s="163" t="s">
        <v>109</v>
      </c>
      <c r="H81" s="172"/>
      <c r="I81" s="18">
        <v>12</v>
      </c>
      <c r="J81" s="197"/>
      <c r="K81" s="243">
        <v>1</v>
      </c>
      <c r="L81" s="15" t="s">
        <v>43</v>
      </c>
      <c r="M81" s="47">
        <f t="shared" si="1"/>
        <v>12</v>
      </c>
      <c r="N81" s="231" t="s">
        <v>85</v>
      </c>
      <c r="O81" s="195"/>
      <c r="P81" s="243">
        <v>0</v>
      </c>
      <c r="Q81" s="15" t="s">
        <v>43</v>
      </c>
      <c r="R81" s="15" t="s">
        <v>43</v>
      </c>
      <c r="T81" s="15" t="s">
        <v>130</v>
      </c>
      <c r="U81" s="5">
        <v>0</v>
      </c>
      <c r="V81" s="15" t="s">
        <v>399</v>
      </c>
      <c r="W81"/>
    </row>
    <row r="82" spans="2:23" outlineLevel="2" x14ac:dyDescent="0.3">
      <c r="B82" s="196"/>
      <c r="D82" s="70">
        <v>73</v>
      </c>
      <c r="E82" s="15" t="s">
        <v>262</v>
      </c>
      <c r="F82" s="15" t="s">
        <v>99</v>
      </c>
      <c r="G82" s="163" t="s">
        <v>111</v>
      </c>
      <c r="H82" s="172"/>
      <c r="I82" s="18">
        <v>7</v>
      </c>
      <c r="J82" s="197"/>
      <c r="K82" s="243">
        <v>1</v>
      </c>
      <c r="L82" s="15" t="s">
        <v>43</v>
      </c>
      <c r="M82" s="47">
        <f t="shared" si="1"/>
        <v>7</v>
      </c>
      <c r="N82" s="231" t="s">
        <v>85</v>
      </c>
      <c r="O82" s="195"/>
      <c r="P82" s="243">
        <v>0</v>
      </c>
      <c r="Q82" s="15" t="s">
        <v>43</v>
      </c>
      <c r="R82" s="15" t="s">
        <v>43</v>
      </c>
      <c r="T82" s="15" t="s">
        <v>130</v>
      </c>
      <c r="U82" s="5">
        <v>0</v>
      </c>
      <c r="V82" s="15" t="s">
        <v>399</v>
      </c>
      <c r="W82"/>
    </row>
    <row r="83" spans="2:23" outlineLevel="2" x14ac:dyDescent="0.3">
      <c r="B83" s="196"/>
      <c r="D83" s="70">
        <v>74</v>
      </c>
      <c r="E83" s="15" t="s">
        <v>262</v>
      </c>
      <c r="F83" s="15" t="s">
        <v>99</v>
      </c>
      <c r="G83" s="163" t="s">
        <v>112</v>
      </c>
      <c r="H83" s="172"/>
      <c r="I83" s="18">
        <v>7</v>
      </c>
      <c r="J83" s="197"/>
      <c r="K83" s="243">
        <v>1</v>
      </c>
      <c r="L83" s="15" t="s">
        <v>43</v>
      </c>
      <c r="M83" s="47">
        <f t="shared" si="1"/>
        <v>7</v>
      </c>
      <c r="N83" s="231" t="s">
        <v>85</v>
      </c>
      <c r="O83" s="195"/>
      <c r="P83" s="243">
        <v>0</v>
      </c>
      <c r="Q83" s="15" t="s">
        <v>43</v>
      </c>
      <c r="R83" s="15" t="s">
        <v>43</v>
      </c>
      <c r="T83" s="15" t="s">
        <v>130</v>
      </c>
      <c r="U83" s="5">
        <v>0</v>
      </c>
      <c r="V83" s="15" t="s">
        <v>399</v>
      </c>
      <c r="W83"/>
    </row>
    <row r="84" spans="2:23" outlineLevel="2" x14ac:dyDescent="0.3">
      <c r="B84" s="196"/>
      <c r="D84" s="70">
        <v>75</v>
      </c>
      <c r="E84" s="15" t="s">
        <v>262</v>
      </c>
      <c r="F84" s="15" t="s">
        <v>99</v>
      </c>
      <c r="G84" s="163" t="s">
        <v>114</v>
      </c>
      <c r="H84" s="172"/>
      <c r="I84" s="18">
        <v>7</v>
      </c>
      <c r="J84" s="197"/>
      <c r="K84" s="243">
        <v>1</v>
      </c>
      <c r="L84" s="15" t="s">
        <v>43</v>
      </c>
      <c r="M84" s="47">
        <f t="shared" si="1"/>
        <v>7</v>
      </c>
      <c r="N84" s="231" t="s">
        <v>85</v>
      </c>
      <c r="O84" s="195"/>
      <c r="P84" s="243">
        <v>0</v>
      </c>
      <c r="Q84" s="15" t="s">
        <v>43</v>
      </c>
      <c r="R84" s="15" t="s">
        <v>43</v>
      </c>
      <c r="T84" s="15" t="s">
        <v>130</v>
      </c>
      <c r="U84" s="5">
        <v>0</v>
      </c>
      <c r="V84" s="15" t="s">
        <v>399</v>
      </c>
      <c r="W84"/>
    </row>
    <row r="85" spans="2:23" outlineLevel="2" x14ac:dyDescent="0.3">
      <c r="B85" s="196"/>
      <c r="D85" s="70">
        <v>76</v>
      </c>
      <c r="E85" s="15" t="s">
        <v>262</v>
      </c>
      <c r="F85" s="15" t="s">
        <v>99</v>
      </c>
      <c r="G85" s="163" t="s">
        <v>113</v>
      </c>
      <c r="H85" s="172"/>
      <c r="I85" s="18">
        <v>7</v>
      </c>
      <c r="J85" s="197"/>
      <c r="K85" s="243">
        <v>1</v>
      </c>
      <c r="L85" s="15" t="s">
        <v>43</v>
      </c>
      <c r="M85" s="47">
        <f t="shared" si="1"/>
        <v>7</v>
      </c>
      <c r="N85" s="231" t="s">
        <v>85</v>
      </c>
      <c r="O85" s="195"/>
      <c r="P85" s="243">
        <v>0</v>
      </c>
      <c r="Q85" s="15" t="s">
        <v>43</v>
      </c>
      <c r="R85" s="15" t="s">
        <v>43</v>
      </c>
      <c r="T85" s="15" t="s">
        <v>130</v>
      </c>
      <c r="U85" s="5">
        <v>0</v>
      </c>
      <c r="V85" s="15" t="s">
        <v>399</v>
      </c>
      <c r="W85"/>
    </row>
    <row r="86" spans="2:23" outlineLevel="2" x14ac:dyDescent="0.3">
      <c r="B86" s="196"/>
      <c r="D86" s="70">
        <v>77</v>
      </c>
      <c r="E86" s="15" t="s">
        <v>262</v>
      </c>
      <c r="F86" s="15" t="s">
        <v>100</v>
      </c>
      <c r="G86" s="163" t="s">
        <v>115</v>
      </c>
      <c r="H86" s="172"/>
      <c r="I86" s="18">
        <v>12</v>
      </c>
      <c r="J86" s="172"/>
      <c r="K86" s="243">
        <v>1</v>
      </c>
      <c r="L86" s="15" t="s">
        <v>43</v>
      </c>
      <c r="M86" s="47">
        <f t="shared" si="1"/>
        <v>12</v>
      </c>
      <c r="N86" s="231" t="s">
        <v>85</v>
      </c>
      <c r="O86" s="195"/>
      <c r="P86" s="243">
        <v>0</v>
      </c>
      <c r="Q86" s="15" t="s">
        <v>43</v>
      </c>
      <c r="R86" s="15" t="s">
        <v>43</v>
      </c>
      <c r="T86" s="15" t="s">
        <v>130</v>
      </c>
      <c r="U86" s="5">
        <v>0</v>
      </c>
      <c r="V86" s="15" t="s">
        <v>399</v>
      </c>
      <c r="W86"/>
    </row>
    <row r="87" spans="2:23" outlineLevel="2" x14ac:dyDescent="0.3">
      <c r="B87" s="196"/>
      <c r="D87" s="70">
        <v>78</v>
      </c>
      <c r="E87" s="15" t="s">
        <v>262</v>
      </c>
      <c r="F87" s="15" t="s">
        <v>100</v>
      </c>
      <c r="G87" s="163" t="s">
        <v>116</v>
      </c>
      <c r="H87" s="172"/>
      <c r="I87" s="18">
        <v>12</v>
      </c>
      <c r="J87" s="172"/>
      <c r="K87" s="243">
        <v>1</v>
      </c>
      <c r="L87" s="15" t="s">
        <v>43</v>
      </c>
      <c r="M87" s="47">
        <f t="shared" si="1"/>
        <v>12</v>
      </c>
      <c r="N87" s="231" t="s">
        <v>85</v>
      </c>
      <c r="O87" s="195"/>
      <c r="P87" s="243">
        <v>0</v>
      </c>
      <c r="Q87" s="15" t="s">
        <v>43</v>
      </c>
      <c r="R87" s="15" t="s">
        <v>43</v>
      </c>
      <c r="T87" s="15" t="s">
        <v>130</v>
      </c>
      <c r="U87" s="5">
        <v>0</v>
      </c>
      <c r="V87" s="15" t="s">
        <v>399</v>
      </c>
      <c r="W87"/>
    </row>
    <row r="88" spans="2:23" outlineLevel="2" x14ac:dyDescent="0.3">
      <c r="B88" s="196"/>
      <c r="D88" s="70">
        <v>79</v>
      </c>
      <c r="E88" s="15" t="s">
        <v>262</v>
      </c>
      <c r="F88" s="15" t="s">
        <v>100</v>
      </c>
      <c r="G88" s="163" t="s">
        <v>117</v>
      </c>
      <c r="H88" s="172"/>
      <c r="I88" s="18">
        <v>12</v>
      </c>
      <c r="J88" s="172"/>
      <c r="K88" s="243">
        <v>1</v>
      </c>
      <c r="L88" s="15" t="s">
        <v>43</v>
      </c>
      <c r="M88" s="47">
        <f t="shared" si="1"/>
        <v>12</v>
      </c>
      <c r="N88" s="231" t="s">
        <v>85</v>
      </c>
      <c r="O88" s="195"/>
      <c r="P88" s="243">
        <v>0</v>
      </c>
      <c r="Q88" s="15" t="s">
        <v>43</v>
      </c>
      <c r="R88" s="15" t="s">
        <v>43</v>
      </c>
      <c r="T88" s="15" t="s">
        <v>130</v>
      </c>
      <c r="U88" s="5">
        <v>0</v>
      </c>
      <c r="V88" s="15" t="s">
        <v>399</v>
      </c>
      <c r="W88"/>
    </row>
    <row r="89" spans="2:23" outlineLevel="2" x14ac:dyDescent="0.3">
      <c r="B89" s="196"/>
      <c r="D89" s="70">
        <v>80</v>
      </c>
      <c r="E89" s="15" t="s">
        <v>262</v>
      </c>
      <c r="F89" s="15" t="s">
        <v>100</v>
      </c>
      <c r="G89" s="163" t="s">
        <v>118</v>
      </c>
      <c r="H89" s="172"/>
      <c r="I89" s="18">
        <v>12</v>
      </c>
      <c r="J89" s="172"/>
      <c r="K89" s="243">
        <v>1</v>
      </c>
      <c r="L89" s="15" t="s">
        <v>43</v>
      </c>
      <c r="M89" s="47">
        <f t="shared" si="1"/>
        <v>12</v>
      </c>
      <c r="N89" s="231" t="s">
        <v>85</v>
      </c>
      <c r="O89" s="195"/>
      <c r="P89" s="243">
        <v>0</v>
      </c>
      <c r="Q89" s="15" t="s">
        <v>43</v>
      </c>
      <c r="R89" s="15" t="s">
        <v>43</v>
      </c>
      <c r="T89" s="15" t="s">
        <v>130</v>
      </c>
      <c r="U89" s="5">
        <v>0</v>
      </c>
      <c r="V89" s="15" t="s">
        <v>399</v>
      </c>
      <c r="W89"/>
    </row>
    <row r="90" spans="2:23" outlineLevel="2" x14ac:dyDescent="0.3">
      <c r="B90" s="196"/>
      <c r="D90" s="70">
        <v>81</v>
      </c>
      <c r="E90" s="15" t="s">
        <v>262</v>
      </c>
      <c r="F90" s="15" t="s">
        <v>100</v>
      </c>
      <c r="G90" s="163" t="s">
        <v>119</v>
      </c>
      <c r="H90" s="172"/>
      <c r="I90" s="18">
        <v>12</v>
      </c>
      <c r="J90" s="172"/>
      <c r="K90" s="243">
        <v>1</v>
      </c>
      <c r="L90" s="15" t="s">
        <v>43</v>
      </c>
      <c r="M90" s="47">
        <f t="shared" si="1"/>
        <v>12</v>
      </c>
      <c r="N90" s="231" t="s">
        <v>85</v>
      </c>
      <c r="O90" s="195"/>
      <c r="P90" s="243">
        <v>0</v>
      </c>
      <c r="Q90" s="15" t="s">
        <v>43</v>
      </c>
      <c r="R90" s="15" t="s">
        <v>43</v>
      </c>
      <c r="T90" s="15" t="s">
        <v>130</v>
      </c>
      <c r="U90" s="5">
        <v>0</v>
      </c>
      <c r="V90" s="15" t="s">
        <v>399</v>
      </c>
      <c r="W90"/>
    </row>
    <row r="91" spans="2:23" outlineLevel="2" x14ac:dyDescent="0.3">
      <c r="B91" s="196"/>
      <c r="D91" s="70">
        <v>82</v>
      </c>
      <c r="E91" s="15" t="s">
        <v>262</v>
      </c>
      <c r="F91" s="15" t="s">
        <v>100</v>
      </c>
      <c r="G91" s="163" t="s">
        <v>120</v>
      </c>
      <c r="H91" s="172"/>
      <c r="I91" s="18">
        <v>7</v>
      </c>
      <c r="J91" s="172"/>
      <c r="K91" s="243">
        <v>1</v>
      </c>
      <c r="L91" s="15" t="s">
        <v>43</v>
      </c>
      <c r="M91" s="47">
        <f t="shared" si="1"/>
        <v>7</v>
      </c>
      <c r="N91" s="231" t="s">
        <v>85</v>
      </c>
      <c r="O91" s="195"/>
      <c r="P91" s="243">
        <v>0</v>
      </c>
      <c r="Q91" s="15" t="s">
        <v>43</v>
      </c>
      <c r="R91" s="15" t="s">
        <v>43</v>
      </c>
      <c r="T91" s="15" t="s">
        <v>130</v>
      </c>
      <c r="U91" s="5">
        <v>0</v>
      </c>
      <c r="V91" s="15" t="s">
        <v>399</v>
      </c>
      <c r="W91"/>
    </row>
    <row r="92" spans="2:23" outlineLevel="2" x14ac:dyDescent="0.3">
      <c r="B92" s="196"/>
      <c r="D92" s="70">
        <v>83</v>
      </c>
      <c r="E92" s="15" t="s">
        <v>262</v>
      </c>
      <c r="F92" s="15" t="s">
        <v>100</v>
      </c>
      <c r="G92" s="163" t="s">
        <v>121</v>
      </c>
      <c r="H92" s="172"/>
      <c r="I92" s="18">
        <v>7</v>
      </c>
      <c r="J92" s="172"/>
      <c r="K92" s="243">
        <v>1</v>
      </c>
      <c r="L92" s="15" t="s">
        <v>43</v>
      </c>
      <c r="M92" s="47">
        <f t="shared" si="1"/>
        <v>7</v>
      </c>
      <c r="N92" s="231" t="s">
        <v>85</v>
      </c>
      <c r="O92" s="195"/>
      <c r="P92" s="243">
        <v>0</v>
      </c>
      <c r="Q92" s="15" t="s">
        <v>43</v>
      </c>
      <c r="R92" s="15" t="s">
        <v>43</v>
      </c>
      <c r="T92" s="15" t="s">
        <v>130</v>
      </c>
      <c r="U92" s="5">
        <v>0</v>
      </c>
      <c r="V92" s="15" t="s">
        <v>399</v>
      </c>
      <c r="W92"/>
    </row>
    <row r="93" spans="2:23" outlineLevel="2" x14ac:dyDescent="0.3">
      <c r="B93" s="196"/>
      <c r="D93" s="70">
        <v>84</v>
      </c>
      <c r="E93" s="15" t="s">
        <v>262</v>
      </c>
      <c r="F93" s="15" t="s">
        <v>100</v>
      </c>
      <c r="G93" s="163" t="s">
        <v>122</v>
      </c>
      <c r="H93" s="172"/>
      <c r="I93" s="18">
        <v>7</v>
      </c>
      <c r="J93" s="172"/>
      <c r="K93" s="243">
        <v>1</v>
      </c>
      <c r="L93" s="15" t="s">
        <v>43</v>
      </c>
      <c r="M93" s="47">
        <f t="shared" si="1"/>
        <v>7</v>
      </c>
      <c r="N93" s="231" t="s">
        <v>85</v>
      </c>
      <c r="O93" s="195"/>
      <c r="P93" s="243">
        <v>0</v>
      </c>
      <c r="Q93" s="15" t="s">
        <v>43</v>
      </c>
      <c r="R93" s="15" t="s">
        <v>43</v>
      </c>
      <c r="T93" s="15" t="s">
        <v>130</v>
      </c>
      <c r="U93" s="5">
        <v>0</v>
      </c>
      <c r="V93" s="15" t="s">
        <v>399</v>
      </c>
      <c r="W93"/>
    </row>
    <row r="94" spans="2:23" outlineLevel="2" x14ac:dyDescent="0.3">
      <c r="B94" s="196"/>
      <c r="D94" s="70">
        <v>85</v>
      </c>
      <c r="E94" s="15" t="s">
        <v>262</v>
      </c>
      <c r="F94" s="15" t="s">
        <v>100</v>
      </c>
      <c r="G94" s="163" t="s">
        <v>123</v>
      </c>
      <c r="H94" s="172"/>
      <c r="I94" s="18">
        <v>7</v>
      </c>
      <c r="J94" s="172"/>
      <c r="K94" s="243">
        <v>1</v>
      </c>
      <c r="L94" s="15" t="s">
        <v>43</v>
      </c>
      <c r="M94" s="47">
        <f t="shared" si="1"/>
        <v>7</v>
      </c>
      <c r="N94" s="231" t="s">
        <v>85</v>
      </c>
      <c r="O94" s="195"/>
      <c r="P94" s="243">
        <v>0</v>
      </c>
      <c r="Q94" s="15" t="s">
        <v>43</v>
      </c>
      <c r="R94" s="15" t="s">
        <v>43</v>
      </c>
      <c r="T94" s="15" t="s">
        <v>130</v>
      </c>
      <c r="U94" s="5">
        <v>0</v>
      </c>
      <c r="V94" s="15" t="s">
        <v>399</v>
      </c>
      <c r="W94"/>
    </row>
    <row r="95" spans="2:23" outlineLevel="2" x14ac:dyDescent="0.3">
      <c r="B95" s="196"/>
      <c r="D95" s="70">
        <v>86</v>
      </c>
      <c r="E95" s="15" t="s">
        <v>262</v>
      </c>
      <c r="F95" s="15" t="s">
        <v>100</v>
      </c>
      <c r="G95" s="163" t="s">
        <v>124</v>
      </c>
      <c r="H95" s="172"/>
      <c r="I95" s="18">
        <v>7</v>
      </c>
      <c r="J95" s="172"/>
      <c r="K95" s="243">
        <v>1</v>
      </c>
      <c r="L95" s="15" t="s">
        <v>43</v>
      </c>
      <c r="M95" s="47">
        <f t="shared" si="1"/>
        <v>7</v>
      </c>
      <c r="N95" s="231" t="s">
        <v>85</v>
      </c>
      <c r="O95" s="195"/>
      <c r="P95" s="243">
        <v>0</v>
      </c>
      <c r="Q95" s="15" t="s">
        <v>43</v>
      </c>
      <c r="R95" s="15" t="s">
        <v>43</v>
      </c>
      <c r="T95" s="15" t="s">
        <v>130</v>
      </c>
      <c r="U95" s="5">
        <v>0</v>
      </c>
      <c r="V95" s="15" t="s">
        <v>399</v>
      </c>
      <c r="W95"/>
    </row>
    <row r="96" spans="2:23" outlineLevel="2" x14ac:dyDescent="0.3">
      <c r="B96" s="196"/>
      <c r="D96" s="70">
        <v>87</v>
      </c>
      <c r="E96" s="15" t="s">
        <v>262</v>
      </c>
      <c r="F96" s="15" t="s">
        <v>102</v>
      </c>
      <c r="G96" s="163" t="s">
        <v>125</v>
      </c>
      <c r="H96" s="172"/>
      <c r="I96" s="18">
        <v>12</v>
      </c>
      <c r="J96" s="172"/>
      <c r="K96" s="243">
        <v>1</v>
      </c>
      <c r="L96" s="15" t="s">
        <v>43</v>
      </c>
      <c r="M96" s="47">
        <f t="shared" si="1"/>
        <v>12</v>
      </c>
      <c r="N96" s="231" t="s">
        <v>85</v>
      </c>
      <c r="O96" s="195"/>
      <c r="P96" s="243">
        <v>0</v>
      </c>
      <c r="Q96" s="15" t="s">
        <v>43</v>
      </c>
      <c r="R96" s="15" t="s">
        <v>43</v>
      </c>
      <c r="T96" s="15" t="s">
        <v>130</v>
      </c>
      <c r="U96" s="5">
        <v>0</v>
      </c>
      <c r="V96" s="15" t="s">
        <v>101</v>
      </c>
      <c r="W96"/>
    </row>
    <row r="97" spans="2:23" outlineLevel="2" x14ac:dyDescent="0.3">
      <c r="B97" s="196"/>
      <c r="D97" s="70">
        <v>88</v>
      </c>
      <c r="E97" s="15" t="s">
        <v>262</v>
      </c>
      <c r="F97" s="15" t="s">
        <v>102</v>
      </c>
      <c r="G97" s="163" t="s">
        <v>400</v>
      </c>
      <c r="H97" s="172"/>
      <c r="I97" s="18">
        <v>12</v>
      </c>
      <c r="J97" s="172"/>
      <c r="K97" s="243">
        <v>1</v>
      </c>
      <c r="L97" s="15" t="s">
        <v>43</v>
      </c>
      <c r="M97" s="47">
        <f t="shared" si="1"/>
        <v>12</v>
      </c>
      <c r="N97" s="231" t="s">
        <v>85</v>
      </c>
      <c r="O97" s="195"/>
      <c r="P97" s="243">
        <v>0</v>
      </c>
      <c r="Q97" s="15" t="s">
        <v>43</v>
      </c>
      <c r="R97" s="15" t="s">
        <v>43</v>
      </c>
      <c r="T97" s="15" t="s">
        <v>130</v>
      </c>
      <c r="U97" s="5">
        <v>0</v>
      </c>
      <c r="V97" s="15" t="s">
        <v>101</v>
      </c>
      <c r="W97"/>
    </row>
    <row r="98" spans="2:23" outlineLevel="2" x14ac:dyDescent="0.3">
      <c r="B98" s="196"/>
      <c r="D98" s="70">
        <v>89</v>
      </c>
      <c r="E98" s="15" t="s">
        <v>262</v>
      </c>
      <c r="F98" s="15" t="s">
        <v>102</v>
      </c>
      <c r="G98" s="163" t="s">
        <v>126</v>
      </c>
      <c r="H98" s="172"/>
      <c r="I98" s="18">
        <v>30</v>
      </c>
      <c r="J98" s="172"/>
      <c r="K98" s="243">
        <v>1</v>
      </c>
      <c r="L98" s="15" t="s">
        <v>43</v>
      </c>
      <c r="M98" s="47">
        <f t="shared" si="1"/>
        <v>30</v>
      </c>
      <c r="N98" s="231" t="s">
        <v>85</v>
      </c>
      <c r="O98" s="195"/>
      <c r="P98" s="243">
        <v>0</v>
      </c>
      <c r="Q98" s="15" t="s">
        <v>43</v>
      </c>
      <c r="R98" s="15" t="s">
        <v>43</v>
      </c>
      <c r="T98" s="15" t="s">
        <v>130</v>
      </c>
      <c r="U98" s="5">
        <v>0</v>
      </c>
      <c r="V98" s="15" t="s">
        <v>101</v>
      </c>
      <c r="W98"/>
    </row>
    <row r="99" spans="2:23" outlineLevel="2" x14ac:dyDescent="0.3">
      <c r="B99" s="196"/>
      <c r="D99" s="70">
        <v>90</v>
      </c>
      <c r="E99" s="15" t="s">
        <v>262</v>
      </c>
      <c r="F99" s="15" t="s">
        <v>102</v>
      </c>
      <c r="G99" s="163" t="s">
        <v>127</v>
      </c>
      <c r="H99" s="172"/>
      <c r="I99" s="18">
        <v>20</v>
      </c>
      <c r="J99" s="172"/>
      <c r="K99" s="243">
        <v>1</v>
      </c>
      <c r="L99" s="15" t="s">
        <v>43</v>
      </c>
      <c r="M99" s="47">
        <f t="shared" si="1"/>
        <v>20</v>
      </c>
      <c r="N99" s="231" t="s">
        <v>85</v>
      </c>
      <c r="O99" s="195"/>
      <c r="P99" s="243">
        <v>0</v>
      </c>
      <c r="Q99" s="15" t="s">
        <v>43</v>
      </c>
      <c r="R99" s="15" t="s">
        <v>43</v>
      </c>
      <c r="T99" s="15" t="s">
        <v>130</v>
      </c>
      <c r="U99" s="5">
        <v>0</v>
      </c>
      <c r="V99" s="15" t="s">
        <v>101</v>
      </c>
      <c r="W99"/>
    </row>
    <row r="100" spans="2:23" outlineLevel="2" x14ac:dyDescent="0.3">
      <c r="B100" s="196"/>
      <c r="D100" s="70">
        <v>91</v>
      </c>
      <c r="E100" s="15" t="s">
        <v>262</v>
      </c>
      <c r="F100" s="15" t="s">
        <v>102</v>
      </c>
      <c r="G100" s="163" t="s">
        <v>128</v>
      </c>
      <c r="H100" s="172"/>
      <c r="I100" s="18">
        <v>12</v>
      </c>
      <c r="J100" s="172"/>
      <c r="K100" s="243">
        <v>1</v>
      </c>
      <c r="L100" s="15" t="s">
        <v>43</v>
      </c>
      <c r="M100" s="47">
        <f t="shared" si="1"/>
        <v>12</v>
      </c>
      <c r="N100" s="231" t="s">
        <v>85</v>
      </c>
      <c r="O100" s="195"/>
      <c r="P100" s="243">
        <v>0</v>
      </c>
      <c r="Q100" s="15" t="s">
        <v>43</v>
      </c>
      <c r="R100" s="15" t="s">
        <v>43</v>
      </c>
      <c r="T100" s="15" t="s">
        <v>130</v>
      </c>
      <c r="U100" s="5">
        <v>0</v>
      </c>
      <c r="V100" s="15" t="s">
        <v>101</v>
      </c>
      <c r="W100"/>
    </row>
    <row r="101" spans="2:23" outlineLevel="2" x14ac:dyDescent="0.3">
      <c r="B101" s="196"/>
      <c r="D101" s="70">
        <v>92</v>
      </c>
      <c r="E101" s="15" t="s">
        <v>101</v>
      </c>
      <c r="F101" s="15" t="s">
        <v>101</v>
      </c>
      <c r="G101" s="163" t="s">
        <v>101</v>
      </c>
      <c r="H101" s="172"/>
      <c r="I101" s="18">
        <v>0</v>
      </c>
      <c r="J101" s="172"/>
      <c r="K101" s="243">
        <v>0</v>
      </c>
      <c r="L101" s="15" t="s">
        <v>43</v>
      </c>
      <c r="M101" s="47">
        <f t="shared" si="1"/>
        <v>0</v>
      </c>
      <c r="N101" s="231" t="s">
        <v>85</v>
      </c>
      <c r="O101" s="195"/>
      <c r="P101" s="243">
        <v>0</v>
      </c>
      <c r="Q101" s="15" t="s">
        <v>43</v>
      </c>
      <c r="R101" s="15" t="s">
        <v>43</v>
      </c>
      <c r="T101" s="15" t="s">
        <v>130</v>
      </c>
      <c r="U101" s="5">
        <v>0</v>
      </c>
      <c r="V101" s="15" t="s">
        <v>101</v>
      </c>
      <c r="W101"/>
    </row>
    <row r="102" spans="2:23" outlineLevel="2" x14ac:dyDescent="0.3">
      <c r="B102" s="196"/>
      <c r="D102" s="70">
        <v>93</v>
      </c>
      <c r="E102" s="15" t="s">
        <v>262</v>
      </c>
      <c r="F102" s="15" t="s">
        <v>258</v>
      </c>
      <c r="G102" s="163" t="s">
        <v>257</v>
      </c>
      <c r="H102" s="172"/>
      <c r="I102" s="18">
        <v>20</v>
      </c>
      <c r="J102" s="172"/>
      <c r="K102" s="243">
        <v>1</v>
      </c>
      <c r="L102" s="15" t="s">
        <v>43</v>
      </c>
      <c r="M102" s="47">
        <f t="shared" si="1"/>
        <v>20</v>
      </c>
      <c r="N102" s="231" t="s">
        <v>85</v>
      </c>
      <c r="O102" s="195"/>
      <c r="P102" s="243">
        <v>0</v>
      </c>
      <c r="Q102" s="15" t="s">
        <v>43</v>
      </c>
      <c r="R102" s="15" t="s">
        <v>43</v>
      </c>
      <c r="T102" s="15" t="s">
        <v>130</v>
      </c>
      <c r="U102" s="5">
        <v>0</v>
      </c>
      <c r="V102" s="15" t="s">
        <v>101</v>
      </c>
      <c r="W102"/>
    </row>
    <row r="103" spans="2:23" outlineLevel="2" x14ac:dyDescent="0.3">
      <c r="B103" s="196"/>
      <c r="D103" s="70">
        <v>94</v>
      </c>
      <c r="E103" s="15" t="s">
        <v>101</v>
      </c>
      <c r="F103" s="15" t="s">
        <v>101</v>
      </c>
      <c r="G103" s="163" t="s">
        <v>101</v>
      </c>
      <c r="H103" s="172"/>
      <c r="I103" s="18">
        <v>0</v>
      </c>
      <c r="J103" s="172"/>
      <c r="K103" s="243">
        <v>1</v>
      </c>
      <c r="L103" s="15" t="s">
        <v>43</v>
      </c>
      <c r="M103" s="47">
        <f t="shared" si="1"/>
        <v>0</v>
      </c>
      <c r="N103" s="231" t="s">
        <v>85</v>
      </c>
      <c r="O103" s="195"/>
      <c r="P103" s="243">
        <v>0</v>
      </c>
      <c r="Q103" s="15" t="s">
        <v>43</v>
      </c>
      <c r="R103" s="15" t="s">
        <v>43</v>
      </c>
      <c r="T103" s="15" t="s">
        <v>130</v>
      </c>
      <c r="U103" s="5">
        <v>0</v>
      </c>
      <c r="V103" s="15" t="s">
        <v>101</v>
      </c>
      <c r="W103"/>
    </row>
    <row r="104" spans="2:23" outlineLevel="2" x14ac:dyDescent="0.3">
      <c r="B104" s="196"/>
      <c r="D104" s="70">
        <v>95</v>
      </c>
      <c r="E104" s="15" t="s">
        <v>169</v>
      </c>
      <c r="F104" s="15" t="s">
        <v>99</v>
      </c>
      <c r="G104" s="163" t="s">
        <v>1440</v>
      </c>
      <c r="H104" s="172"/>
      <c r="I104" s="18">
        <v>7</v>
      </c>
      <c r="J104" s="172"/>
      <c r="K104" s="243">
        <v>1</v>
      </c>
      <c r="L104" s="15" t="s">
        <v>43</v>
      </c>
      <c r="M104" s="47">
        <f t="shared" si="1"/>
        <v>7</v>
      </c>
      <c r="N104" s="231" t="s">
        <v>85</v>
      </c>
      <c r="O104" s="195"/>
      <c r="P104" s="243">
        <v>0</v>
      </c>
      <c r="Q104" s="15" t="s">
        <v>43</v>
      </c>
      <c r="R104" s="15" t="s">
        <v>43</v>
      </c>
      <c r="T104" s="15" t="s">
        <v>130</v>
      </c>
      <c r="U104" s="5">
        <v>0</v>
      </c>
      <c r="V104" s="15" t="s">
        <v>101</v>
      </c>
      <c r="W104"/>
    </row>
    <row r="105" spans="2:23" outlineLevel="2" x14ac:dyDescent="0.3">
      <c r="B105" s="196"/>
      <c r="D105" s="70">
        <v>96</v>
      </c>
      <c r="E105" s="15" t="s">
        <v>169</v>
      </c>
      <c r="F105" s="15" t="s">
        <v>99</v>
      </c>
      <c r="G105" s="163" t="s">
        <v>1439</v>
      </c>
      <c r="H105" s="172"/>
      <c r="I105" s="18">
        <v>7</v>
      </c>
      <c r="J105" s="172"/>
      <c r="K105" s="243">
        <v>1</v>
      </c>
      <c r="L105" s="15" t="s">
        <v>43</v>
      </c>
      <c r="M105" s="47">
        <f t="shared" si="1"/>
        <v>7</v>
      </c>
      <c r="N105" s="231" t="s">
        <v>85</v>
      </c>
      <c r="O105" s="195"/>
      <c r="P105" s="243">
        <v>0</v>
      </c>
      <c r="Q105" s="15" t="s">
        <v>43</v>
      </c>
      <c r="R105" s="15" t="s">
        <v>43</v>
      </c>
      <c r="T105" s="15" t="s">
        <v>130</v>
      </c>
      <c r="U105" s="5">
        <v>0</v>
      </c>
      <c r="V105" s="15" t="s">
        <v>101</v>
      </c>
      <c r="W105"/>
    </row>
    <row r="106" spans="2:23" outlineLevel="2" x14ac:dyDescent="0.3">
      <c r="B106" s="196"/>
      <c r="D106" s="70">
        <v>97</v>
      </c>
      <c r="E106" s="15" t="s">
        <v>169</v>
      </c>
      <c r="F106" s="15" t="s">
        <v>99</v>
      </c>
      <c r="G106" s="163" t="s">
        <v>1438</v>
      </c>
      <c r="H106" s="172"/>
      <c r="I106" s="18">
        <v>7</v>
      </c>
      <c r="J106" s="172"/>
      <c r="K106" s="243">
        <v>1</v>
      </c>
      <c r="L106" s="15" t="s">
        <v>43</v>
      </c>
      <c r="M106" s="47">
        <f t="shared" si="1"/>
        <v>7</v>
      </c>
      <c r="N106" s="231" t="s">
        <v>85</v>
      </c>
      <c r="O106" s="195"/>
      <c r="P106" s="243">
        <v>0</v>
      </c>
      <c r="Q106" s="15" t="s">
        <v>43</v>
      </c>
      <c r="R106" s="15" t="s">
        <v>43</v>
      </c>
      <c r="T106" s="15" t="s">
        <v>130</v>
      </c>
      <c r="U106" s="5">
        <v>0</v>
      </c>
      <c r="V106" s="15" t="s">
        <v>101</v>
      </c>
      <c r="W106"/>
    </row>
    <row r="107" spans="2:23" outlineLevel="1" x14ac:dyDescent="0.3">
      <c r="B107" s="196"/>
      <c r="D107" s="70">
        <v>98</v>
      </c>
      <c r="E107" s="15" t="s">
        <v>169</v>
      </c>
      <c r="F107" s="15" t="s">
        <v>99</v>
      </c>
      <c r="G107" s="163" t="s">
        <v>1437</v>
      </c>
      <c r="H107" s="172"/>
      <c r="I107" s="18">
        <v>7</v>
      </c>
      <c r="J107" s="172"/>
      <c r="K107" s="243">
        <v>1</v>
      </c>
      <c r="L107" s="15" t="s">
        <v>43</v>
      </c>
      <c r="M107" s="47">
        <f t="shared" si="1"/>
        <v>7</v>
      </c>
      <c r="N107" s="231" t="s">
        <v>85</v>
      </c>
      <c r="O107" s="195"/>
      <c r="P107" s="243">
        <v>0</v>
      </c>
      <c r="Q107" s="15" t="s">
        <v>43</v>
      </c>
      <c r="R107" s="15" t="s">
        <v>43</v>
      </c>
      <c r="T107" s="15" t="s">
        <v>130</v>
      </c>
      <c r="U107" s="5">
        <v>0</v>
      </c>
      <c r="V107" s="15" t="s">
        <v>101</v>
      </c>
      <c r="W107"/>
    </row>
    <row r="108" spans="2:23" outlineLevel="1" x14ac:dyDescent="0.3">
      <c r="B108" s="196"/>
      <c r="D108" s="70">
        <v>99</v>
      </c>
      <c r="E108" s="15" t="s">
        <v>169</v>
      </c>
      <c r="F108" s="15" t="s">
        <v>99</v>
      </c>
      <c r="G108" s="163" t="s">
        <v>1436</v>
      </c>
      <c r="H108" s="172"/>
      <c r="I108" s="18">
        <v>7</v>
      </c>
      <c r="J108" s="172"/>
      <c r="K108" s="243">
        <v>1</v>
      </c>
      <c r="L108" s="15" t="s">
        <v>43</v>
      </c>
      <c r="M108" s="47">
        <f t="shared" si="1"/>
        <v>7</v>
      </c>
      <c r="N108" s="231" t="s">
        <v>85</v>
      </c>
      <c r="O108" s="195"/>
      <c r="P108" s="243">
        <v>0</v>
      </c>
      <c r="Q108" s="15" t="s">
        <v>43</v>
      </c>
      <c r="R108" s="15" t="s">
        <v>43</v>
      </c>
      <c r="T108" s="15" t="s">
        <v>130</v>
      </c>
      <c r="U108" s="5">
        <v>0</v>
      </c>
      <c r="V108" s="15" t="s">
        <v>101</v>
      </c>
      <c r="W108"/>
    </row>
    <row r="109" spans="2:23" outlineLevel="1" x14ac:dyDescent="0.3">
      <c r="B109" s="196"/>
      <c r="D109" s="70">
        <v>100</v>
      </c>
      <c r="E109" s="15" t="s">
        <v>262</v>
      </c>
      <c r="F109" s="15" t="s">
        <v>102</v>
      </c>
      <c r="G109" s="163" t="s">
        <v>1444</v>
      </c>
      <c r="H109" s="172"/>
      <c r="I109" s="18">
        <v>12</v>
      </c>
      <c r="J109" s="172"/>
      <c r="K109" s="243">
        <v>1</v>
      </c>
      <c r="L109" s="15" t="s">
        <v>43</v>
      </c>
      <c r="M109" s="47">
        <f t="shared" si="1"/>
        <v>12</v>
      </c>
      <c r="N109" s="231" t="s">
        <v>85</v>
      </c>
      <c r="O109" s="195"/>
      <c r="P109" s="243">
        <v>0</v>
      </c>
      <c r="Q109" s="15" t="s">
        <v>43</v>
      </c>
      <c r="R109" s="15" t="s">
        <v>43</v>
      </c>
      <c r="T109" s="15" t="s">
        <v>130</v>
      </c>
      <c r="U109" s="5">
        <v>0</v>
      </c>
      <c r="V109" s="15" t="s">
        <v>101</v>
      </c>
      <c r="W109"/>
    </row>
    <row r="110" spans="2:23" outlineLevel="1" x14ac:dyDescent="0.3">
      <c r="B110" s="196"/>
      <c r="D110" s="70">
        <v>101</v>
      </c>
      <c r="E110" s="15" t="s">
        <v>262</v>
      </c>
      <c r="F110" s="15" t="s">
        <v>102</v>
      </c>
      <c r="G110" s="163" t="s">
        <v>1443</v>
      </c>
      <c r="H110" s="172"/>
      <c r="I110" s="18">
        <v>12</v>
      </c>
      <c r="J110" s="172"/>
      <c r="K110" s="243">
        <v>1</v>
      </c>
      <c r="L110" s="15" t="s">
        <v>43</v>
      </c>
      <c r="M110" s="47">
        <f t="shared" si="1"/>
        <v>12</v>
      </c>
      <c r="N110" s="231" t="s">
        <v>85</v>
      </c>
      <c r="O110" s="195"/>
      <c r="P110" s="243">
        <v>0</v>
      </c>
      <c r="Q110" s="15" t="s">
        <v>43</v>
      </c>
      <c r="R110" s="15" t="s">
        <v>43</v>
      </c>
      <c r="T110" s="15" t="s">
        <v>130</v>
      </c>
      <c r="U110" s="5">
        <v>0</v>
      </c>
      <c r="V110" s="15" t="s">
        <v>101</v>
      </c>
      <c r="W110"/>
    </row>
    <row r="111" spans="2:23" outlineLevel="2" x14ac:dyDescent="0.3">
      <c r="B111" s="196"/>
      <c r="D111" s="70">
        <v>102</v>
      </c>
      <c r="E111" s="15" t="s">
        <v>262</v>
      </c>
      <c r="F111" s="15" t="s">
        <v>102</v>
      </c>
      <c r="G111" s="163" t="s">
        <v>1442</v>
      </c>
      <c r="H111" s="172"/>
      <c r="I111" s="18">
        <v>12</v>
      </c>
      <c r="J111" s="172"/>
      <c r="K111" s="243">
        <v>1</v>
      </c>
      <c r="L111" s="15" t="s">
        <v>43</v>
      </c>
      <c r="M111" s="47">
        <f t="shared" si="1"/>
        <v>12</v>
      </c>
      <c r="N111" s="231" t="s">
        <v>85</v>
      </c>
      <c r="O111" s="195"/>
      <c r="P111" s="243">
        <v>0</v>
      </c>
      <c r="Q111" s="15" t="s">
        <v>43</v>
      </c>
      <c r="R111" s="15" t="s">
        <v>43</v>
      </c>
      <c r="T111" s="15" t="s">
        <v>130</v>
      </c>
      <c r="U111" s="5">
        <v>0</v>
      </c>
      <c r="V111" s="15" t="s">
        <v>101</v>
      </c>
      <c r="W111"/>
    </row>
    <row r="112" spans="2:23" outlineLevel="2" x14ac:dyDescent="0.3">
      <c r="B112" s="196"/>
      <c r="D112" s="70">
        <v>103</v>
      </c>
      <c r="E112" s="15" t="s">
        <v>262</v>
      </c>
      <c r="F112" s="15" t="s">
        <v>251</v>
      </c>
      <c r="G112" s="71" t="s">
        <v>1193</v>
      </c>
      <c r="H112" s="172"/>
      <c r="I112" s="18">
        <v>12</v>
      </c>
      <c r="J112" s="172"/>
      <c r="K112" s="243">
        <v>1</v>
      </c>
      <c r="L112" s="15" t="s">
        <v>43</v>
      </c>
      <c r="M112" s="47">
        <f t="shared" si="1"/>
        <v>12</v>
      </c>
      <c r="N112" s="231" t="s">
        <v>85</v>
      </c>
      <c r="O112" s="195"/>
      <c r="P112" s="243">
        <v>1</v>
      </c>
      <c r="Q112" s="15" t="s">
        <v>43</v>
      </c>
      <c r="R112" s="15" t="s">
        <v>43</v>
      </c>
      <c r="T112" s="15" t="s">
        <v>130</v>
      </c>
      <c r="U112" s="5">
        <v>0</v>
      </c>
      <c r="V112" s="15" t="s">
        <v>101</v>
      </c>
      <c r="W112"/>
    </row>
    <row r="113" spans="2:23" outlineLevel="2" x14ac:dyDescent="0.3">
      <c r="B113" s="196"/>
      <c r="D113" s="70">
        <v>104</v>
      </c>
      <c r="E113" s="15" t="s">
        <v>262</v>
      </c>
      <c r="F113" s="15" t="s">
        <v>251</v>
      </c>
      <c r="G113" s="71" t="s">
        <v>1192</v>
      </c>
      <c r="H113" s="172"/>
      <c r="I113" s="18">
        <v>12</v>
      </c>
      <c r="J113" s="172"/>
      <c r="K113" s="243">
        <v>1</v>
      </c>
      <c r="L113" s="15" t="s">
        <v>43</v>
      </c>
      <c r="M113" s="47">
        <f t="shared" si="1"/>
        <v>12</v>
      </c>
      <c r="N113" s="231" t="s">
        <v>85</v>
      </c>
      <c r="O113" s="195"/>
      <c r="P113" s="243">
        <v>1</v>
      </c>
      <c r="Q113" s="15" t="s">
        <v>43</v>
      </c>
      <c r="R113" s="15" t="s">
        <v>43</v>
      </c>
      <c r="T113" s="15" t="s">
        <v>130</v>
      </c>
      <c r="U113" s="5">
        <v>0</v>
      </c>
      <c r="V113" s="15" t="s">
        <v>101</v>
      </c>
      <c r="W113"/>
    </row>
    <row r="114" spans="2:23" outlineLevel="2" x14ac:dyDescent="0.3">
      <c r="B114" s="196"/>
      <c r="D114" s="70">
        <v>105</v>
      </c>
      <c r="E114" s="15" t="s">
        <v>262</v>
      </c>
      <c r="F114" s="15" t="s">
        <v>251</v>
      </c>
      <c r="G114" s="71" t="s">
        <v>1188</v>
      </c>
      <c r="H114" s="172"/>
      <c r="I114" s="18">
        <v>12</v>
      </c>
      <c r="J114" s="172"/>
      <c r="K114" s="243">
        <v>1</v>
      </c>
      <c r="L114" s="15" t="s">
        <v>43</v>
      </c>
      <c r="M114" s="47">
        <f t="shared" si="1"/>
        <v>12</v>
      </c>
      <c r="N114" s="231" t="s">
        <v>85</v>
      </c>
      <c r="O114" s="195"/>
      <c r="P114" s="243">
        <v>1</v>
      </c>
      <c r="Q114" s="15" t="s">
        <v>43</v>
      </c>
      <c r="R114" s="15" t="s">
        <v>43</v>
      </c>
      <c r="T114" s="15" t="s">
        <v>130</v>
      </c>
      <c r="U114" s="5">
        <v>0</v>
      </c>
      <c r="V114" s="15" t="s">
        <v>101</v>
      </c>
      <c r="W114"/>
    </row>
    <row r="115" spans="2:23" outlineLevel="2" x14ac:dyDescent="0.3">
      <c r="B115" s="196"/>
      <c r="D115" s="70">
        <v>106</v>
      </c>
      <c r="E115" s="15" t="s">
        <v>262</v>
      </c>
      <c r="F115" s="15" t="s">
        <v>251</v>
      </c>
      <c r="G115" s="71" t="s">
        <v>1186</v>
      </c>
      <c r="H115" s="172"/>
      <c r="I115" s="18">
        <v>12</v>
      </c>
      <c r="J115" s="172"/>
      <c r="K115" s="243">
        <v>1</v>
      </c>
      <c r="L115" s="15" t="s">
        <v>43</v>
      </c>
      <c r="M115" s="47">
        <f t="shared" si="1"/>
        <v>12</v>
      </c>
      <c r="N115" s="231" t="s">
        <v>85</v>
      </c>
      <c r="O115" s="195"/>
      <c r="P115" s="243">
        <v>1</v>
      </c>
      <c r="Q115" s="15" t="s">
        <v>43</v>
      </c>
      <c r="R115" s="15" t="s">
        <v>43</v>
      </c>
      <c r="T115" s="15" t="s">
        <v>130</v>
      </c>
      <c r="U115" s="5">
        <v>0</v>
      </c>
      <c r="V115" s="15" t="s">
        <v>101</v>
      </c>
      <c r="W115"/>
    </row>
    <row r="116" spans="2:23" outlineLevel="2" x14ac:dyDescent="0.3">
      <c r="B116" s="196"/>
      <c r="D116" s="70">
        <v>107</v>
      </c>
      <c r="E116" s="15" t="s">
        <v>262</v>
      </c>
      <c r="F116" s="15" t="s">
        <v>251</v>
      </c>
      <c r="G116" s="71" t="s">
        <v>1190</v>
      </c>
      <c r="H116" s="172"/>
      <c r="I116" s="18">
        <v>12</v>
      </c>
      <c r="J116" s="172"/>
      <c r="K116" s="243">
        <v>1</v>
      </c>
      <c r="L116" s="15" t="s">
        <v>43</v>
      </c>
      <c r="M116" s="47">
        <f t="shared" si="1"/>
        <v>12</v>
      </c>
      <c r="N116" s="231" t="s">
        <v>85</v>
      </c>
      <c r="O116" s="195"/>
      <c r="P116" s="243">
        <v>1</v>
      </c>
      <c r="Q116" s="15" t="s">
        <v>43</v>
      </c>
      <c r="R116" s="15" t="s">
        <v>43</v>
      </c>
      <c r="T116" s="15" t="s">
        <v>130</v>
      </c>
      <c r="U116" s="5">
        <v>0</v>
      </c>
      <c r="V116" s="15" t="s">
        <v>101</v>
      </c>
      <c r="W116"/>
    </row>
    <row r="117" spans="2:23" outlineLevel="2" x14ac:dyDescent="0.3">
      <c r="B117" s="196"/>
      <c r="D117" s="70">
        <v>108</v>
      </c>
      <c r="E117" s="15" t="s">
        <v>262</v>
      </c>
      <c r="F117" s="15" t="s">
        <v>251</v>
      </c>
      <c r="G117" s="71" t="s">
        <v>1189</v>
      </c>
      <c r="H117" s="172"/>
      <c r="I117" s="18">
        <v>12</v>
      </c>
      <c r="J117" s="172"/>
      <c r="K117" s="243">
        <v>1</v>
      </c>
      <c r="L117" s="15" t="s">
        <v>43</v>
      </c>
      <c r="M117" s="47">
        <f t="shared" si="1"/>
        <v>12</v>
      </c>
      <c r="N117" s="231" t="s">
        <v>85</v>
      </c>
      <c r="O117" s="195"/>
      <c r="P117" s="243">
        <v>1</v>
      </c>
      <c r="Q117" s="15" t="s">
        <v>43</v>
      </c>
      <c r="R117" s="15" t="s">
        <v>43</v>
      </c>
      <c r="T117" s="15" t="s">
        <v>130</v>
      </c>
      <c r="U117" s="5">
        <v>0</v>
      </c>
      <c r="V117" s="15" t="s">
        <v>101</v>
      </c>
      <c r="W117"/>
    </row>
    <row r="118" spans="2:23" outlineLevel="2" x14ac:dyDescent="0.3">
      <c r="B118" s="196"/>
      <c r="D118" s="70">
        <v>109</v>
      </c>
      <c r="E118" s="15" t="s">
        <v>262</v>
      </c>
      <c r="F118" s="15" t="s">
        <v>251</v>
      </c>
      <c r="G118" s="71" t="s">
        <v>1188</v>
      </c>
      <c r="H118" s="172"/>
      <c r="I118" s="18">
        <v>12</v>
      </c>
      <c r="J118" s="172"/>
      <c r="K118" s="243">
        <v>1</v>
      </c>
      <c r="L118" s="15" t="s">
        <v>43</v>
      </c>
      <c r="M118" s="47">
        <f t="shared" si="1"/>
        <v>12</v>
      </c>
      <c r="N118" s="231" t="s">
        <v>85</v>
      </c>
      <c r="O118" s="195"/>
      <c r="P118" s="243">
        <v>1</v>
      </c>
      <c r="Q118" s="15" t="s">
        <v>43</v>
      </c>
      <c r="R118" s="15" t="s">
        <v>43</v>
      </c>
      <c r="T118" s="15" t="s">
        <v>130</v>
      </c>
      <c r="U118" s="5">
        <v>0</v>
      </c>
      <c r="V118" s="15" t="s">
        <v>101</v>
      </c>
      <c r="W118"/>
    </row>
    <row r="119" spans="2:23" outlineLevel="2" x14ac:dyDescent="0.3">
      <c r="B119" s="196"/>
      <c r="D119" s="70">
        <v>110</v>
      </c>
      <c r="E119" s="15" t="s">
        <v>262</v>
      </c>
      <c r="F119" s="15" t="s">
        <v>251</v>
      </c>
      <c r="G119" s="71" t="s">
        <v>1186</v>
      </c>
      <c r="H119" s="172"/>
      <c r="I119" s="18">
        <v>12</v>
      </c>
      <c r="J119" s="172"/>
      <c r="K119" s="243">
        <v>1</v>
      </c>
      <c r="L119" s="15" t="s">
        <v>43</v>
      </c>
      <c r="M119" s="47">
        <f t="shared" si="1"/>
        <v>12</v>
      </c>
      <c r="N119" s="231" t="s">
        <v>85</v>
      </c>
      <c r="O119" s="195"/>
      <c r="P119" s="243">
        <v>1</v>
      </c>
      <c r="Q119" s="15" t="s">
        <v>43</v>
      </c>
      <c r="R119" s="15" t="s">
        <v>43</v>
      </c>
      <c r="T119" s="15" t="s">
        <v>130</v>
      </c>
      <c r="U119" s="5">
        <v>0</v>
      </c>
      <c r="V119" s="15" t="s">
        <v>101</v>
      </c>
      <c r="W119"/>
    </row>
    <row r="120" spans="2:23" outlineLevel="2" x14ac:dyDescent="0.3">
      <c r="B120" s="196"/>
      <c r="D120" s="70">
        <v>111</v>
      </c>
      <c r="E120" s="15" t="s">
        <v>262</v>
      </c>
      <c r="F120" s="15" t="s">
        <v>251</v>
      </c>
      <c r="G120" s="71" t="s">
        <v>1185</v>
      </c>
      <c r="H120" s="172"/>
      <c r="I120" s="18">
        <v>12</v>
      </c>
      <c r="J120" s="172"/>
      <c r="K120" s="243">
        <v>1</v>
      </c>
      <c r="L120" s="15" t="s">
        <v>43</v>
      </c>
      <c r="M120" s="47">
        <f t="shared" si="1"/>
        <v>12</v>
      </c>
      <c r="N120" s="231" t="s">
        <v>85</v>
      </c>
      <c r="O120" s="195"/>
      <c r="P120" s="243">
        <v>1</v>
      </c>
      <c r="Q120" s="15" t="s">
        <v>43</v>
      </c>
      <c r="R120" s="15" t="s">
        <v>43</v>
      </c>
      <c r="T120" s="15" t="s">
        <v>130</v>
      </c>
      <c r="U120" s="5">
        <v>0</v>
      </c>
      <c r="V120" s="15" t="s">
        <v>101</v>
      </c>
      <c r="W120"/>
    </row>
    <row r="121" spans="2:23" outlineLevel="2" x14ac:dyDescent="0.3">
      <c r="B121" s="196"/>
      <c r="D121" s="70">
        <v>112</v>
      </c>
      <c r="E121" s="15" t="s">
        <v>262</v>
      </c>
      <c r="F121" s="15" t="s">
        <v>251</v>
      </c>
      <c r="G121" s="71" t="s">
        <v>1182</v>
      </c>
      <c r="H121" s="172"/>
      <c r="I121" s="18">
        <v>12</v>
      </c>
      <c r="J121" s="172"/>
      <c r="K121" s="243">
        <v>1</v>
      </c>
      <c r="L121" s="15" t="s">
        <v>43</v>
      </c>
      <c r="M121" s="47">
        <f t="shared" si="1"/>
        <v>12</v>
      </c>
      <c r="N121" s="231" t="s">
        <v>85</v>
      </c>
      <c r="O121" s="195"/>
      <c r="P121" s="243">
        <v>1</v>
      </c>
      <c r="Q121" s="15" t="s">
        <v>43</v>
      </c>
      <c r="R121" s="15" t="s">
        <v>43</v>
      </c>
      <c r="T121" s="15" t="s">
        <v>130</v>
      </c>
      <c r="U121" s="5">
        <v>0</v>
      </c>
      <c r="V121" s="15" t="s">
        <v>101</v>
      </c>
      <c r="W121"/>
    </row>
    <row r="122" spans="2:23" outlineLevel="2" x14ac:dyDescent="0.3">
      <c r="B122" s="196"/>
      <c r="D122" s="70">
        <v>113</v>
      </c>
      <c r="E122" s="15" t="s">
        <v>262</v>
      </c>
      <c r="F122" s="15" t="s">
        <v>251</v>
      </c>
      <c r="G122" s="71" t="s">
        <v>1182</v>
      </c>
      <c r="H122" s="172"/>
      <c r="I122" s="18">
        <v>12</v>
      </c>
      <c r="J122" s="172"/>
      <c r="K122" s="243">
        <v>1</v>
      </c>
      <c r="L122" s="15" t="s">
        <v>43</v>
      </c>
      <c r="M122" s="47">
        <f t="shared" si="1"/>
        <v>12</v>
      </c>
      <c r="N122" s="231" t="s">
        <v>85</v>
      </c>
      <c r="O122" s="195"/>
      <c r="P122" s="243">
        <v>1</v>
      </c>
      <c r="Q122" s="15" t="s">
        <v>43</v>
      </c>
      <c r="R122" s="15" t="s">
        <v>43</v>
      </c>
      <c r="T122" s="15" t="s">
        <v>130</v>
      </c>
      <c r="U122" s="5">
        <v>0</v>
      </c>
      <c r="V122" s="15" t="s">
        <v>101</v>
      </c>
      <c r="W122"/>
    </row>
    <row r="123" spans="2:23" outlineLevel="2" x14ac:dyDescent="0.3">
      <c r="B123" s="196"/>
      <c r="D123" s="70">
        <v>114</v>
      </c>
      <c r="E123" s="15" t="s">
        <v>262</v>
      </c>
      <c r="F123" s="15" t="s">
        <v>251</v>
      </c>
      <c r="G123" s="71" t="s">
        <v>1180</v>
      </c>
      <c r="H123" s="172"/>
      <c r="I123" s="18">
        <v>12</v>
      </c>
      <c r="J123" s="172"/>
      <c r="K123" s="243">
        <v>1</v>
      </c>
      <c r="L123" s="15" t="s">
        <v>43</v>
      </c>
      <c r="M123" s="47">
        <f t="shared" si="1"/>
        <v>12</v>
      </c>
      <c r="N123" s="231" t="s">
        <v>85</v>
      </c>
      <c r="O123" s="195"/>
      <c r="P123" s="243">
        <v>1</v>
      </c>
      <c r="Q123" s="15" t="s">
        <v>43</v>
      </c>
      <c r="R123" s="15" t="s">
        <v>43</v>
      </c>
      <c r="T123" s="15" t="s">
        <v>130</v>
      </c>
      <c r="U123" s="5">
        <v>0</v>
      </c>
      <c r="V123" s="15" t="s">
        <v>101</v>
      </c>
      <c r="W123"/>
    </row>
    <row r="124" spans="2:23" outlineLevel="2" x14ac:dyDescent="0.3">
      <c r="B124" s="196"/>
      <c r="D124" s="70">
        <v>115</v>
      </c>
      <c r="E124" s="15" t="s">
        <v>101</v>
      </c>
      <c r="F124" s="15" t="s">
        <v>101</v>
      </c>
      <c r="G124" s="163" t="s">
        <v>101</v>
      </c>
      <c r="H124" s="172"/>
      <c r="I124" s="18">
        <v>0</v>
      </c>
      <c r="J124" s="172"/>
      <c r="K124" s="243">
        <v>0</v>
      </c>
      <c r="L124" s="15" t="s">
        <v>43</v>
      </c>
      <c r="M124" s="47">
        <f t="shared" si="1"/>
        <v>0</v>
      </c>
      <c r="N124" s="231" t="s">
        <v>85</v>
      </c>
      <c r="O124" s="195"/>
      <c r="P124" s="243">
        <v>0</v>
      </c>
      <c r="Q124" s="15" t="s">
        <v>43</v>
      </c>
      <c r="R124" s="15" t="s">
        <v>43</v>
      </c>
      <c r="T124" s="15" t="s">
        <v>130</v>
      </c>
      <c r="U124" s="5">
        <v>0</v>
      </c>
      <c r="V124" s="15" t="s">
        <v>101</v>
      </c>
      <c r="W124"/>
    </row>
    <row r="125" spans="2:23" outlineLevel="2" x14ac:dyDescent="0.3">
      <c r="B125" s="196"/>
      <c r="D125" s="70">
        <v>116</v>
      </c>
      <c r="E125" s="15" t="s">
        <v>101</v>
      </c>
      <c r="F125" s="15" t="s">
        <v>101</v>
      </c>
      <c r="G125" s="163" t="s">
        <v>101</v>
      </c>
      <c r="H125" s="172"/>
      <c r="I125" s="18">
        <v>0</v>
      </c>
      <c r="J125" s="172"/>
      <c r="K125" s="243">
        <v>0</v>
      </c>
      <c r="L125" s="15" t="s">
        <v>43</v>
      </c>
      <c r="M125" s="47">
        <f t="shared" si="1"/>
        <v>0</v>
      </c>
      <c r="N125" s="231" t="s">
        <v>85</v>
      </c>
      <c r="O125" s="195"/>
      <c r="P125" s="243">
        <v>0</v>
      </c>
      <c r="Q125" s="15" t="s">
        <v>43</v>
      </c>
      <c r="R125" s="15" t="s">
        <v>43</v>
      </c>
      <c r="T125" s="15" t="s">
        <v>130</v>
      </c>
      <c r="U125" s="5">
        <v>0</v>
      </c>
      <c r="V125" s="15" t="s">
        <v>101</v>
      </c>
      <c r="W125"/>
    </row>
    <row r="126" spans="2:23" outlineLevel="2" x14ac:dyDescent="0.3">
      <c r="B126" s="196"/>
      <c r="D126" s="70">
        <v>117</v>
      </c>
      <c r="E126" s="15" t="s">
        <v>101</v>
      </c>
      <c r="F126" s="15" t="s">
        <v>101</v>
      </c>
      <c r="G126" s="163" t="s">
        <v>101</v>
      </c>
      <c r="H126" s="172"/>
      <c r="I126" s="18">
        <v>0</v>
      </c>
      <c r="J126" s="172"/>
      <c r="K126" s="243">
        <v>0</v>
      </c>
      <c r="L126" s="15" t="s">
        <v>43</v>
      </c>
      <c r="M126" s="47">
        <f t="shared" si="1"/>
        <v>0</v>
      </c>
      <c r="N126" s="231" t="s">
        <v>85</v>
      </c>
      <c r="O126" s="195"/>
      <c r="P126" s="243">
        <v>0</v>
      </c>
      <c r="Q126" s="15" t="s">
        <v>43</v>
      </c>
      <c r="R126" s="15" t="s">
        <v>43</v>
      </c>
      <c r="T126" s="15" t="s">
        <v>130</v>
      </c>
      <c r="U126" s="5">
        <v>0</v>
      </c>
      <c r="V126" s="15" t="s">
        <v>101</v>
      </c>
      <c r="W126"/>
    </row>
    <row r="127" spans="2:23" outlineLevel="2" x14ac:dyDescent="0.3">
      <c r="B127" s="196"/>
      <c r="D127" s="70">
        <v>118</v>
      </c>
      <c r="E127" s="15" t="s">
        <v>101</v>
      </c>
      <c r="F127" s="15" t="s">
        <v>101</v>
      </c>
      <c r="G127" s="163" t="s">
        <v>101</v>
      </c>
      <c r="H127" s="172"/>
      <c r="I127" s="18">
        <v>0</v>
      </c>
      <c r="J127" s="172"/>
      <c r="K127" s="243">
        <v>0</v>
      </c>
      <c r="L127" s="15" t="s">
        <v>43</v>
      </c>
      <c r="M127" s="47">
        <f t="shared" si="1"/>
        <v>0</v>
      </c>
      <c r="N127" s="231" t="s">
        <v>85</v>
      </c>
      <c r="O127" s="195"/>
      <c r="P127" s="243">
        <v>0</v>
      </c>
      <c r="Q127" s="15" t="s">
        <v>43</v>
      </c>
      <c r="R127" s="15" t="s">
        <v>43</v>
      </c>
      <c r="T127" s="15" t="s">
        <v>130</v>
      </c>
      <c r="U127" s="5">
        <v>0</v>
      </c>
      <c r="V127" s="15" t="s">
        <v>101</v>
      </c>
      <c r="W127"/>
    </row>
    <row r="128" spans="2:23" outlineLevel="2" x14ac:dyDescent="0.3">
      <c r="B128" s="196"/>
      <c r="D128" s="70">
        <v>119</v>
      </c>
      <c r="E128" s="15" t="s">
        <v>101</v>
      </c>
      <c r="F128" s="15" t="s">
        <v>101</v>
      </c>
      <c r="G128" s="163" t="s">
        <v>101</v>
      </c>
      <c r="H128" s="172"/>
      <c r="I128" s="18">
        <v>0</v>
      </c>
      <c r="J128" s="172"/>
      <c r="K128" s="243">
        <v>0</v>
      </c>
      <c r="L128" s="15" t="s">
        <v>43</v>
      </c>
      <c r="M128" s="47">
        <f t="shared" si="1"/>
        <v>0</v>
      </c>
      <c r="N128" s="231" t="s">
        <v>85</v>
      </c>
      <c r="O128" s="195"/>
      <c r="P128" s="243">
        <v>0</v>
      </c>
      <c r="Q128" s="15" t="s">
        <v>43</v>
      </c>
      <c r="R128" s="15" t="s">
        <v>43</v>
      </c>
      <c r="T128" s="15" t="s">
        <v>130</v>
      </c>
      <c r="U128" s="5">
        <v>0</v>
      </c>
      <c r="V128" s="15" t="s">
        <v>101</v>
      </c>
      <c r="W128"/>
    </row>
    <row r="129" spans="2:23" outlineLevel="2" x14ac:dyDescent="0.3">
      <c r="B129" s="196"/>
      <c r="D129" s="70">
        <v>120</v>
      </c>
      <c r="E129" s="15" t="s">
        <v>101</v>
      </c>
      <c r="F129" s="15" t="s">
        <v>101</v>
      </c>
      <c r="G129" s="163" t="s">
        <v>101</v>
      </c>
      <c r="H129" s="172"/>
      <c r="I129" s="18">
        <v>0</v>
      </c>
      <c r="J129" s="172"/>
      <c r="K129" s="243">
        <v>0</v>
      </c>
      <c r="L129" s="15" t="s">
        <v>43</v>
      </c>
      <c r="M129" s="47">
        <f t="shared" si="1"/>
        <v>0</v>
      </c>
      <c r="N129" s="231" t="s">
        <v>85</v>
      </c>
      <c r="O129" s="195"/>
      <c r="P129" s="243">
        <v>0</v>
      </c>
      <c r="Q129" s="15" t="s">
        <v>43</v>
      </c>
      <c r="R129" s="15" t="s">
        <v>43</v>
      </c>
      <c r="T129" s="15" t="s">
        <v>130</v>
      </c>
      <c r="U129" s="5">
        <v>0</v>
      </c>
      <c r="V129" s="15" t="s">
        <v>101</v>
      </c>
      <c r="W129"/>
    </row>
    <row r="130" spans="2:23" outlineLevel="2" x14ac:dyDescent="0.3">
      <c r="B130" s="196"/>
      <c r="D130" s="70">
        <v>121</v>
      </c>
      <c r="E130" s="15" t="s">
        <v>101</v>
      </c>
      <c r="F130" s="15" t="s">
        <v>101</v>
      </c>
      <c r="G130" s="163" t="s">
        <v>101</v>
      </c>
      <c r="H130" s="172"/>
      <c r="I130" s="18">
        <v>0</v>
      </c>
      <c r="J130" s="172"/>
      <c r="K130" s="243">
        <v>0</v>
      </c>
      <c r="L130" s="15" t="s">
        <v>43</v>
      </c>
      <c r="M130" s="47">
        <f t="shared" si="1"/>
        <v>0</v>
      </c>
      <c r="N130" s="231" t="s">
        <v>85</v>
      </c>
      <c r="O130" s="195"/>
      <c r="P130" s="243">
        <v>0</v>
      </c>
      <c r="Q130" s="15" t="s">
        <v>43</v>
      </c>
      <c r="R130" s="15" t="s">
        <v>43</v>
      </c>
      <c r="T130" s="15" t="s">
        <v>130</v>
      </c>
      <c r="U130" s="5">
        <v>0</v>
      </c>
      <c r="V130" s="15" t="s">
        <v>101</v>
      </c>
      <c r="W130"/>
    </row>
    <row r="131" spans="2:23" outlineLevel="2" x14ac:dyDescent="0.3">
      <c r="B131" s="196"/>
      <c r="D131" s="70">
        <v>122</v>
      </c>
      <c r="E131" s="15" t="s">
        <v>101</v>
      </c>
      <c r="F131" s="15" t="s">
        <v>101</v>
      </c>
      <c r="G131" s="163" t="s">
        <v>101</v>
      </c>
      <c r="H131" s="172"/>
      <c r="I131" s="18">
        <v>0</v>
      </c>
      <c r="J131" s="172"/>
      <c r="K131" s="243">
        <v>0</v>
      </c>
      <c r="L131" s="15" t="s">
        <v>43</v>
      </c>
      <c r="M131" s="47">
        <f t="shared" si="1"/>
        <v>0</v>
      </c>
      <c r="N131" s="231" t="s">
        <v>85</v>
      </c>
      <c r="O131" s="195"/>
      <c r="P131" s="243">
        <v>0</v>
      </c>
      <c r="Q131" s="15" t="s">
        <v>43</v>
      </c>
      <c r="R131" s="15" t="s">
        <v>43</v>
      </c>
      <c r="T131" s="15" t="s">
        <v>130</v>
      </c>
      <c r="U131" s="5">
        <v>0</v>
      </c>
      <c r="V131" s="15" t="s">
        <v>101</v>
      </c>
      <c r="W131"/>
    </row>
    <row r="132" spans="2:23" outlineLevel="2" x14ac:dyDescent="0.3">
      <c r="B132" s="196"/>
      <c r="D132" s="70">
        <v>123</v>
      </c>
      <c r="E132" s="15" t="s">
        <v>101</v>
      </c>
      <c r="F132" s="15" t="s">
        <v>101</v>
      </c>
      <c r="G132" s="163" t="s">
        <v>101</v>
      </c>
      <c r="H132" s="172"/>
      <c r="I132" s="18">
        <v>0</v>
      </c>
      <c r="J132" s="172"/>
      <c r="K132" s="243">
        <v>0</v>
      </c>
      <c r="L132" s="15" t="s">
        <v>43</v>
      </c>
      <c r="M132" s="47">
        <f t="shared" si="1"/>
        <v>0</v>
      </c>
      <c r="N132" s="231" t="s">
        <v>85</v>
      </c>
      <c r="O132" s="195"/>
      <c r="P132" s="243">
        <v>0</v>
      </c>
      <c r="Q132" s="15" t="s">
        <v>43</v>
      </c>
      <c r="R132" s="15" t="s">
        <v>43</v>
      </c>
      <c r="T132" s="15" t="s">
        <v>130</v>
      </c>
      <c r="U132" s="5">
        <v>0</v>
      </c>
      <c r="V132" s="15" t="s">
        <v>101</v>
      </c>
      <c r="W132"/>
    </row>
    <row r="133" spans="2:23" outlineLevel="2" x14ac:dyDescent="0.3">
      <c r="B133" s="196"/>
      <c r="D133" s="70">
        <v>124</v>
      </c>
      <c r="E133" s="15" t="s">
        <v>101</v>
      </c>
      <c r="F133" s="15" t="s">
        <v>101</v>
      </c>
      <c r="G133" s="163" t="s">
        <v>101</v>
      </c>
      <c r="H133" s="172"/>
      <c r="I133" s="18">
        <v>0</v>
      </c>
      <c r="J133" s="172"/>
      <c r="K133" s="243">
        <v>0</v>
      </c>
      <c r="L133" s="15" t="s">
        <v>43</v>
      </c>
      <c r="M133" s="47">
        <f t="shared" si="1"/>
        <v>0</v>
      </c>
      <c r="N133" s="231" t="s">
        <v>85</v>
      </c>
      <c r="O133" s="195"/>
      <c r="P133" s="243">
        <v>0</v>
      </c>
      <c r="Q133" s="15" t="s">
        <v>43</v>
      </c>
      <c r="R133" s="15" t="s">
        <v>43</v>
      </c>
      <c r="T133" s="15" t="s">
        <v>130</v>
      </c>
      <c r="U133" s="5">
        <v>0</v>
      </c>
      <c r="V133" s="15" t="s">
        <v>101</v>
      </c>
      <c r="W133"/>
    </row>
    <row r="134" spans="2:23" outlineLevel="2" x14ac:dyDescent="0.3">
      <c r="B134" s="196"/>
      <c r="D134" s="70">
        <v>125</v>
      </c>
      <c r="E134" s="15" t="s">
        <v>101</v>
      </c>
      <c r="F134" s="15" t="s">
        <v>101</v>
      </c>
      <c r="G134" s="163" t="s">
        <v>101</v>
      </c>
      <c r="H134" s="172"/>
      <c r="I134" s="18">
        <v>0</v>
      </c>
      <c r="J134" s="172"/>
      <c r="K134" s="243">
        <v>0</v>
      </c>
      <c r="L134" s="15" t="s">
        <v>43</v>
      </c>
      <c r="M134" s="47">
        <f t="shared" si="1"/>
        <v>0</v>
      </c>
      <c r="N134" s="231" t="s">
        <v>85</v>
      </c>
      <c r="O134" s="195"/>
      <c r="P134" s="243">
        <v>0</v>
      </c>
      <c r="Q134" s="15" t="s">
        <v>43</v>
      </c>
      <c r="R134" s="15" t="s">
        <v>43</v>
      </c>
      <c r="T134" s="15" t="s">
        <v>130</v>
      </c>
      <c r="U134" s="5">
        <v>0</v>
      </c>
      <c r="V134" s="15" t="s">
        <v>101</v>
      </c>
      <c r="W134"/>
    </row>
    <row r="135" spans="2:23" outlineLevel="2" x14ac:dyDescent="0.3">
      <c r="B135" s="196"/>
      <c r="D135" s="70">
        <v>126</v>
      </c>
      <c r="E135" s="15" t="s">
        <v>101</v>
      </c>
      <c r="F135" s="15" t="s">
        <v>101</v>
      </c>
      <c r="G135" s="163" t="s">
        <v>101</v>
      </c>
      <c r="H135" s="172"/>
      <c r="I135" s="18">
        <v>0</v>
      </c>
      <c r="J135" s="172"/>
      <c r="K135" s="243">
        <v>0</v>
      </c>
      <c r="L135" s="15" t="s">
        <v>43</v>
      </c>
      <c r="M135" s="47">
        <f t="shared" si="1"/>
        <v>0</v>
      </c>
      <c r="N135" s="231" t="s">
        <v>85</v>
      </c>
      <c r="O135" s="195"/>
      <c r="P135" s="243">
        <v>0</v>
      </c>
      <c r="Q135" s="15" t="s">
        <v>43</v>
      </c>
      <c r="R135" s="15" t="s">
        <v>43</v>
      </c>
      <c r="T135" s="15" t="s">
        <v>130</v>
      </c>
      <c r="U135" s="5">
        <v>0</v>
      </c>
      <c r="V135" s="15" t="s">
        <v>101</v>
      </c>
      <c r="W135"/>
    </row>
    <row r="136" spans="2:23" outlineLevel="2" x14ac:dyDescent="0.3">
      <c r="B136" s="196"/>
      <c r="D136" s="70">
        <v>127</v>
      </c>
      <c r="E136" s="15" t="s">
        <v>101</v>
      </c>
      <c r="F136" s="15" t="s">
        <v>101</v>
      </c>
      <c r="G136" s="163" t="s">
        <v>101</v>
      </c>
      <c r="H136" s="172"/>
      <c r="I136" s="18">
        <v>0</v>
      </c>
      <c r="J136" s="172"/>
      <c r="K136" s="243">
        <v>0</v>
      </c>
      <c r="L136" s="15" t="s">
        <v>43</v>
      </c>
      <c r="M136" s="47">
        <f t="shared" si="1"/>
        <v>0</v>
      </c>
      <c r="N136" s="231" t="s">
        <v>85</v>
      </c>
      <c r="O136" s="195"/>
      <c r="P136" s="243">
        <v>0</v>
      </c>
      <c r="Q136" s="15" t="s">
        <v>43</v>
      </c>
      <c r="R136" s="15" t="s">
        <v>43</v>
      </c>
      <c r="T136" s="15" t="s">
        <v>130</v>
      </c>
      <c r="U136" s="5">
        <v>0</v>
      </c>
      <c r="V136" s="15" t="s">
        <v>101</v>
      </c>
      <c r="W136"/>
    </row>
    <row r="137" spans="2:23" outlineLevel="2" x14ac:dyDescent="0.3">
      <c r="B137" s="196"/>
      <c r="D137" s="70">
        <v>128</v>
      </c>
      <c r="E137" s="15" t="s">
        <v>101</v>
      </c>
      <c r="F137" s="15" t="s">
        <v>101</v>
      </c>
      <c r="G137" s="163" t="s">
        <v>101</v>
      </c>
      <c r="H137" s="172"/>
      <c r="I137" s="18">
        <v>0</v>
      </c>
      <c r="J137" s="172"/>
      <c r="K137" s="243">
        <v>0</v>
      </c>
      <c r="L137" s="15" t="s">
        <v>43</v>
      </c>
      <c r="M137" s="47">
        <f t="shared" si="1"/>
        <v>0</v>
      </c>
      <c r="N137" s="231" t="s">
        <v>85</v>
      </c>
      <c r="O137" s="195"/>
      <c r="P137" s="243">
        <v>0</v>
      </c>
      <c r="Q137" s="15" t="s">
        <v>43</v>
      </c>
      <c r="R137" s="15" t="s">
        <v>43</v>
      </c>
      <c r="T137" s="15" t="s">
        <v>130</v>
      </c>
      <c r="U137" s="5">
        <v>0</v>
      </c>
      <c r="V137" s="15" t="s">
        <v>101</v>
      </c>
      <c r="W137"/>
    </row>
    <row r="138" spans="2:23" outlineLevel="2" x14ac:dyDescent="0.3">
      <c r="B138" s="196"/>
      <c r="D138" s="70">
        <v>129</v>
      </c>
      <c r="E138" s="15" t="s">
        <v>101</v>
      </c>
      <c r="F138" s="15" t="s">
        <v>101</v>
      </c>
      <c r="G138" s="163" t="s">
        <v>101</v>
      </c>
      <c r="H138" s="172"/>
      <c r="I138" s="18">
        <v>0</v>
      </c>
      <c r="J138" s="172"/>
      <c r="K138" s="243">
        <v>0</v>
      </c>
      <c r="L138" s="15" t="s">
        <v>43</v>
      </c>
      <c r="M138" s="47">
        <f t="shared" ref="M138:M200" si="2">I138</f>
        <v>0</v>
      </c>
      <c r="N138" s="231" t="s">
        <v>85</v>
      </c>
      <c r="O138" s="195"/>
      <c r="P138" s="243">
        <v>0</v>
      </c>
      <c r="Q138" s="15" t="s">
        <v>43</v>
      </c>
      <c r="R138" s="15" t="s">
        <v>43</v>
      </c>
      <c r="T138" s="15" t="s">
        <v>130</v>
      </c>
      <c r="U138" s="5">
        <v>0</v>
      </c>
      <c r="V138" s="15" t="s">
        <v>101</v>
      </c>
      <c r="W138"/>
    </row>
    <row r="139" spans="2:23" outlineLevel="2" x14ac:dyDescent="0.3">
      <c r="B139" s="196"/>
      <c r="D139" s="70">
        <v>130</v>
      </c>
      <c r="E139" s="15" t="s">
        <v>101</v>
      </c>
      <c r="F139" s="15" t="s">
        <v>101</v>
      </c>
      <c r="G139" s="163" t="s">
        <v>101</v>
      </c>
      <c r="H139" s="172"/>
      <c r="I139" s="18">
        <v>0</v>
      </c>
      <c r="J139" s="172"/>
      <c r="K139" s="243">
        <v>0</v>
      </c>
      <c r="L139" s="15" t="s">
        <v>43</v>
      </c>
      <c r="M139" s="47">
        <f t="shared" si="2"/>
        <v>0</v>
      </c>
      <c r="N139" s="231" t="s">
        <v>85</v>
      </c>
      <c r="O139" s="195"/>
      <c r="P139" s="243">
        <v>0</v>
      </c>
      <c r="Q139" s="15" t="s">
        <v>43</v>
      </c>
      <c r="R139" s="15" t="s">
        <v>43</v>
      </c>
      <c r="T139" s="15" t="s">
        <v>130</v>
      </c>
      <c r="U139" s="5">
        <v>0</v>
      </c>
      <c r="V139" s="15" t="s">
        <v>101</v>
      </c>
      <c r="W139"/>
    </row>
    <row r="140" spans="2:23" outlineLevel="2" x14ac:dyDescent="0.3">
      <c r="B140" s="196"/>
      <c r="D140" s="70">
        <v>131</v>
      </c>
      <c r="E140" s="15" t="s">
        <v>101</v>
      </c>
      <c r="F140" s="15" t="s">
        <v>101</v>
      </c>
      <c r="G140" s="163" t="s">
        <v>101</v>
      </c>
      <c r="H140" s="172"/>
      <c r="I140" s="18">
        <v>0</v>
      </c>
      <c r="J140" s="172"/>
      <c r="K140" s="243">
        <v>0</v>
      </c>
      <c r="L140" s="15" t="s">
        <v>43</v>
      </c>
      <c r="M140" s="47">
        <f t="shared" si="2"/>
        <v>0</v>
      </c>
      <c r="N140" s="231" t="s">
        <v>85</v>
      </c>
      <c r="O140" s="195"/>
      <c r="P140" s="243">
        <v>0</v>
      </c>
      <c r="Q140" s="15" t="s">
        <v>43</v>
      </c>
      <c r="R140" s="15" t="s">
        <v>43</v>
      </c>
      <c r="T140" s="15" t="s">
        <v>130</v>
      </c>
      <c r="U140" s="5">
        <v>0</v>
      </c>
      <c r="V140" s="15" t="s">
        <v>101</v>
      </c>
      <c r="W140"/>
    </row>
    <row r="141" spans="2:23" outlineLevel="2" x14ac:dyDescent="0.3">
      <c r="B141" s="196"/>
      <c r="D141" s="70">
        <v>132</v>
      </c>
      <c r="E141" s="15" t="s">
        <v>101</v>
      </c>
      <c r="F141" s="15" t="s">
        <v>101</v>
      </c>
      <c r="G141" s="163" t="s">
        <v>101</v>
      </c>
      <c r="H141" s="172"/>
      <c r="I141" s="18">
        <v>0</v>
      </c>
      <c r="J141" s="172"/>
      <c r="K141" s="243">
        <v>0</v>
      </c>
      <c r="L141" s="15" t="s">
        <v>43</v>
      </c>
      <c r="M141" s="47">
        <f t="shared" si="2"/>
        <v>0</v>
      </c>
      <c r="N141" s="231" t="s">
        <v>85</v>
      </c>
      <c r="O141" s="195"/>
      <c r="P141" s="243">
        <v>0</v>
      </c>
      <c r="Q141" s="15" t="s">
        <v>43</v>
      </c>
      <c r="R141" s="15" t="s">
        <v>43</v>
      </c>
      <c r="T141" s="15" t="s">
        <v>130</v>
      </c>
      <c r="U141" s="5">
        <v>0</v>
      </c>
      <c r="V141" s="15" t="s">
        <v>101</v>
      </c>
      <c r="W141"/>
    </row>
    <row r="142" spans="2:23" outlineLevel="2" x14ac:dyDescent="0.3">
      <c r="B142" s="196"/>
      <c r="D142" s="70">
        <v>133</v>
      </c>
      <c r="E142" s="15" t="s">
        <v>101</v>
      </c>
      <c r="F142" s="15" t="s">
        <v>101</v>
      </c>
      <c r="G142" s="163" t="s">
        <v>101</v>
      </c>
      <c r="H142" s="172"/>
      <c r="I142" s="18">
        <v>0</v>
      </c>
      <c r="J142" s="172"/>
      <c r="K142" s="243">
        <v>0</v>
      </c>
      <c r="L142" s="15" t="s">
        <v>43</v>
      </c>
      <c r="M142" s="47">
        <f t="shared" si="2"/>
        <v>0</v>
      </c>
      <c r="N142" s="231" t="s">
        <v>85</v>
      </c>
      <c r="O142" s="195"/>
      <c r="P142" s="243">
        <v>0</v>
      </c>
      <c r="Q142" s="15" t="s">
        <v>43</v>
      </c>
      <c r="R142" s="15" t="s">
        <v>43</v>
      </c>
      <c r="T142" s="15" t="s">
        <v>130</v>
      </c>
      <c r="U142" s="5">
        <v>0</v>
      </c>
      <c r="V142" s="15" t="s">
        <v>101</v>
      </c>
      <c r="W142"/>
    </row>
    <row r="143" spans="2:23" outlineLevel="2" x14ac:dyDescent="0.3">
      <c r="B143" s="196"/>
      <c r="D143" s="70">
        <v>134</v>
      </c>
      <c r="E143" s="15" t="s">
        <v>101</v>
      </c>
      <c r="F143" s="15" t="s">
        <v>101</v>
      </c>
      <c r="G143" s="163" t="s">
        <v>101</v>
      </c>
      <c r="H143" s="172"/>
      <c r="I143" s="18">
        <v>0</v>
      </c>
      <c r="J143" s="172"/>
      <c r="K143" s="243">
        <v>0</v>
      </c>
      <c r="L143" s="15" t="s">
        <v>43</v>
      </c>
      <c r="M143" s="47">
        <f t="shared" si="2"/>
        <v>0</v>
      </c>
      <c r="N143" s="231" t="s">
        <v>85</v>
      </c>
      <c r="O143" s="195"/>
      <c r="P143" s="243">
        <v>0</v>
      </c>
      <c r="Q143" s="15" t="s">
        <v>43</v>
      </c>
      <c r="R143" s="15" t="s">
        <v>43</v>
      </c>
      <c r="T143" s="15" t="s">
        <v>130</v>
      </c>
      <c r="U143" s="5">
        <v>0</v>
      </c>
      <c r="V143" s="15" t="s">
        <v>101</v>
      </c>
      <c r="W143"/>
    </row>
    <row r="144" spans="2:23" outlineLevel="2" x14ac:dyDescent="0.3">
      <c r="B144" s="196"/>
      <c r="D144" s="70">
        <v>135</v>
      </c>
      <c r="E144" s="15" t="s">
        <v>101</v>
      </c>
      <c r="F144" s="15" t="s">
        <v>101</v>
      </c>
      <c r="G144" s="163" t="s">
        <v>101</v>
      </c>
      <c r="H144" s="172"/>
      <c r="I144" s="18">
        <v>0</v>
      </c>
      <c r="J144" s="172"/>
      <c r="K144" s="243">
        <v>0</v>
      </c>
      <c r="L144" s="15" t="s">
        <v>43</v>
      </c>
      <c r="M144" s="47">
        <f t="shared" si="2"/>
        <v>0</v>
      </c>
      <c r="N144" s="231" t="s">
        <v>85</v>
      </c>
      <c r="O144" s="195"/>
      <c r="P144" s="243">
        <v>0</v>
      </c>
      <c r="Q144" s="15" t="s">
        <v>43</v>
      </c>
      <c r="R144" s="15" t="s">
        <v>43</v>
      </c>
      <c r="T144" s="15" t="s">
        <v>130</v>
      </c>
      <c r="U144" s="5">
        <v>0</v>
      </c>
      <c r="V144" s="15" t="s">
        <v>101</v>
      </c>
      <c r="W144"/>
    </row>
    <row r="145" spans="2:23" outlineLevel="2" x14ac:dyDescent="0.3">
      <c r="B145" s="196"/>
      <c r="D145" s="70">
        <v>136</v>
      </c>
      <c r="E145" s="15" t="s">
        <v>101</v>
      </c>
      <c r="F145" s="15" t="s">
        <v>101</v>
      </c>
      <c r="G145" s="163" t="s">
        <v>101</v>
      </c>
      <c r="H145" s="172"/>
      <c r="I145" s="18">
        <v>0</v>
      </c>
      <c r="J145" s="172"/>
      <c r="K145" s="243">
        <v>0</v>
      </c>
      <c r="L145" s="15" t="s">
        <v>43</v>
      </c>
      <c r="M145" s="47">
        <f t="shared" si="2"/>
        <v>0</v>
      </c>
      <c r="N145" s="231" t="s">
        <v>85</v>
      </c>
      <c r="O145" s="195"/>
      <c r="P145" s="243">
        <v>0</v>
      </c>
      <c r="Q145" s="15" t="s">
        <v>43</v>
      </c>
      <c r="R145" s="15" t="s">
        <v>43</v>
      </c>
      <c r="T145" s="15" t="s">
        <v>130</v>
      </c>
      <c r="U145" s="5">
        <v>0</v>
      </c>
      <c r="V145" s="15" t="s">
        <v>101</v>
      </c>
      <c r="W145"/>
    </row>
    <row r="146" spans="2:23" outlineLevel="2" x14ac:dyDescent="0.3">
      <c r="B146" s="196"/>
      <c r="D146" s="70">
        <v>137</v>
      </c>
      <c r="E146" s="15" t="s">
        <v>101</v>
      </c>
      <c r="F146" s="15" t="s">
        <v>101</v>
      </c>
      <c r="G146" s="163" t="s">
        <v>101</v>
      </c>
      <c r="H146" s="172"/>
      <c r="I146" s="18">
        <v>0</v>
      </c>
      <c r="J146" s="172"/>
      <c r="K146" s="243">
        <v>0</v>
      </c>
      <c r="L146" s="15" t="s">
        <v>43</v>
      </c>
      <c r="M146" s="47">
        <f t="shared" si="2"/>
        <v>0</v>
      </c>
      <c r="N146" s="231" t="s">
        <v>85</v>
      </c>
      <c r="O146" s="195"/>
      <c r="P146" s="243">
        <v>0</v>
      </c>
      <c r="Q146" s="15" t="s">
        <v>43</v>
      </c>
      <c r="R146" s="15" t="s">
        <v>43</v>
      </c>
      <c r="T146" s="15" t="s">
        <v>130</v>
      </c>
      <c r="U146" s="5">
        <v>0</v>
      </c>
      <c r="V146" s="15" t="s">
        <v>101</v>
      </c>
      <c r="W146"/>
    </row>
    <row r="147" spans="2:23" outlineLevel="2" x14ac:dyDescent="0.3">
      <c r="B147" s="196"/>
      <c r="D147" s="70">
        <v>138</v>
      </c>
      <c r="E147" s="15" t="s">
        <v>101</v>
      </c>
      <c r="F147" s="15" t="s">
        <v>101</v>
      </c>
      <c r="G147" s="163" t="s">
        <v>101</v>
      </c>
      <c r="H147" s="172"/>
      <c r="I147" s="18">
        <v>0</v>
      </c>
      <c r="J147" s="172"/>
      <c r="K147" s="243">
        <v>0</v>
      </c>
      <c r="L147" s="15" t="s">
        <v>43</v>
      </c>
      <c r="M147" s="47">
        <f t="shared" si="2"/>
        <v>0</v>
      </c>
      <c r="N147" s="231" t="s">
        <v>85</v>
      </c>
      <c r="O147" s="195"/>
      <c r="P147" s="243">
        <v>0</v>
      </c>
      <c r="Q147" s="15" t="s">
        <v>43</v>
      </c>
      <c r="R147" s="15" t="s">
        <v>43</v>
      </c>
      <c r="T147" s="15" t="s">
        <v>130</v>
      </c>
      <c r="U147" s="5">
        <v>0</v>
      </c>
      <c r="V147" s="15" t="s">
        <v>101</v>
      </c>
      <c r="W147"/>
    </row>
    <row r="148" spans="2:23" outlineLevel="2" x14ac:dyDescent="0.3">
      <c r="B148" s="196"/>
      <c r="D148" s="70">
        <v>139</v>
      </c>
      <c r="E148" s="15" t="s">
        <v>101</v>
      </c>
      <c r="F148" s="15" t="s">
        <v>101</v>
      </c>
      <c r="G148" s="163" t="s">
        <v>101</v>
      </c>
      <c r="H148" s="172"/>
      <c r="I148" s="18">
        <v>0</v>
      </c>
      <c r="J148" s="172"/>
      <c r="K148" s="243">
        <v>0</v>
      </c>
      <c r="L148" s="15" t="s">
        <v>43</v>
      </c>
      <c r="M148" s="47">
        <f t="shared" si="2"/>
        <v>0</v>
      </c>
      <c r="N148" s="231" t="s">
        <v>85</v>
      </c>
      <c r="O148" s="195"/>
      <c r="P148" s="243">
        <v>0</v>
      </c>
      <c r="Q148" s="15" t="s">
        <v>43</v>
      </c>
      <c r="R148" s="15" t="s">
        <v>43</v>
      </c>
      <c r="T148" s="15" t="s">
        <v>130</v>
      </c>
      <c r="U148" s="5">
        <v>0</v>
      </c>
      <c r="V148" s="15" t="s">
        <v>101</v>
      </c>
      <c r="W148"/>
    </row>
    <row r="149" spans="2:23" outlineLevel="2" x14ac:dyDescent="0.3">
      <c r="B149" s="196"/>
      <c r="D149" s="70">
        <v>140</v>
      </c>
      <c r="E149" s="15" t="s">
        <v>101</v>
      </c>
      <c r="F149" s="15" t="s">
        <v>101</v>
      </c>
      <c r="G149" s="163" t="s">
        <v>101</v>
      </c>
      <c r="H149" s="172"/>
      <c r="I149" s="18">
        <v>0</v>
      </c>
      <c r="J149" s="172"/>
      <c r="K149" s="243">
        <v>0</v>
      </c>
      <c r="L149" s="15" t="s">
        <v>43</v>
      </c>
      <c r="M149" s="47">
        <f t="shared" si="2"/>
        <v>0</v>
      </c>
      <c r="N149" s="231" t="s">
        <v>85</v>
      </c>
      <c r="O149" s="195"/>
      <c r="P149" s="243">
        <v>0</v>
      </c>
      <c r="Q149" s="15" t="s">
        <v>43</v>
      </c>
      <c r="R149" s="15" t="s">
        <v>43</v>
      </c>
      <c r="T149" s="15" t="s">
        <v>130</v>
      </c>
      <c r="U149" s="5">
        <v>0</v>
      </c>
      <c r="V149" s="15" t="s">
        <v>101</v>
      </c>
      <c r="W149"/>
    </row>
    <row r="150" spans="2:23" outlineLevel="2" x14ac:dyDescent="0.3">
      <c r="B150" s="196"/>
      <c r="D150" s="70">
        <v>141</v>
      </c>
      <c r="E150" s="15" t="s">
        <v>101</v>
      </c>
      <c r="F150" s="15" t="s">
        <v>101</v>
      </c>
      <c r="G150" s="163" t="s">
        <v>101</v>
      </c>
      <c r="H150" s="172"/>
      <c r="I150" s="18">
        <v>0</v>
      </c>
      <c r="J150" s="172"/>
      <c r="K150" s="243">
        <v>0</v>
      </c>
      <c r="L150" s="15" t="s">
        <v>43</v>
      </c>
      <c r="M150" s="47">
        <f t="shared" si="2"/>
        <v>0</v>
      </c>
      <c r="N150" s="231" t="s">
        <v>85</v>
      </c>
      <c r="O150" s="195"/>
      <c r="P150" s="243">
        <v>0</v>
      </c>
      <c r="Q150" s="15" t="s">
        <v>43</v>
      </c>
      <c r="R150" s="15" t="s">
        <v>43</v>
      </c>
      <c r="T150" s="15" t="s">
        <v>130</v>
      </c>
      <c r="U150" s="5">
        <v>0</v>
      </c>
      <c r="V150" s="15" t="s">
        <v>101</v>
      </c>
      <c r="W150"/>
    </row>
    <row r="151" spans="2:23" outlineLevel="2" x14ac:dyDescent="0.3">
      <c r="B151" s="196"/>
      <c r="D151" s="70">
        <v>142</v>
      </c>
      <c r="E151" s="15" t="s">
        <v>101</v>
      </c>
      <c r="F151" s="15" t="s">
        <v>101</v>
      </c>
      <c r="G151" s="163" t="s">
        <v>101</v>
      </c>
      <c r="H151" s="172"/>
      <c r="I151" s="18">
        <v>0</v>
      </c>
      <c r="J151" s="172"/>
      <c r="K151" s="243">
        <v>0</v>
      </c>
      <c r="L151" s="15" t="s">
        <v>43</v>
      </c>
      <c r="M151" s="47">
        <f t="shared" si="2"/>
        <v>0</v>
      </c>
      <c r="N151" s="231" t="s">
        <v>85</v>
      </c>
      <c r="O151" s="195"/>
      <c r="P151" s="243">
        <v>0</v>
      </c>
      <c r="Q151" s="15" t="s">
        <v>43</v>
      </c>
      <c r="R151" s="15" t="s">
        <v>43</v>
      </c>
      <c r="T151" s="15" t="s">
        <v>130</v>
      </c>
      <c r="U151" s="5">
        <v>0</v>
      </c>
      <c r="V151" s="15" t="s">
        <v>101</v>
      </c>
      <c r="W151"/>
    </row>
    <row r="152" spans="2:23" outlineLevel="2" x14ac:dyDescent="0.3">
      <c r="B152" s="196"/>
      <c r="D152" s="70">
        <v>143</v>
      </c>
      <c r="E152" s="15" t="s">
        <v>101</v>
      </c>
      <c r="F152" s="15" t="s">
        <v>101</v>
      </c>
      <c r="G152" s="163" t="s">
        <v>101</v>
      </c>
      <c r="H152" s="172"/>
      <c r="I152" s="18">
        <v>0</v>
      </c>
      <c r="J152" s="172"/>
      <c r="K152" s="243">
        <v>0</v>
      </c>
      <c r="L152" s="15" t="s">
        <v>43</v>
      </c>
      <c r="M152" s="47">
        <f t="shared" si="2"/>
        <v>0</v>
      </c>
      <c r="N152" s="231" t="s">
        <v>85</v>
      </c>
      <c r="O152" s="195"/>
      <c r="P152" s="243">
        <v>0</v>
      </c>
      <c r="Q152" s="15" t="s">
        <v>43</v>
      </c>
      <c r="R152" s="15" t="s">
        <v>43</v>
      </c>
      <c r="T152" s="15" t="s">
        <v>130</v>
      </c>
      <c r="U152" s="5">
        <v>0</v>
      </c>
      <c r="V152" s="15" t="s">
        <v>101</v>
      </c>
      <c r="W152"/>
    </row>
    <row r="153" spans="2:23" outlineLevel="2" x14ac:dyDescent="0.3">
      <c r="B153" s="196"/>
      <c r="D153" s="70">
        <v>144</v>
      </c>
      <c r="E153" s="15" t="s">
        <v>101</v>
      </c>
      <c r="F153" s="15" t="s">
        <v>101</v>
      </c>
      <c r="G153" s="163" t="s">
        <v>101</v>
      </c>
      <c r="H153" s="172"/>
      <c r="I153" s="18">
        <v>0</v>
      </c>
      <c r="J153" s="172"/>
      <c r="K153" s="243">
        <v>0</v>
      </c>
      <c r="L153" s="15" t="s">
        <v>43</v>
      </c>
      <c r="M153" s="47">
        <f t="shared" si="2"/>
        <v>0</v>
      </c>
      <c r="N153" s="231" t="s">
        <v>85</v>
      </c>
      <c r="O153" s="195"/>
      <c r="P153" s="243">
        <v>0</v>
      </c>
      <c r="Q153" s="15" t="s">
        <v>43</v>
      </c>
      <c r="R153" s="15" t="s">
        <v>43</v>
      </c>
      <c r="T153" s="15" t="s">
        <v>130</v>
      </c>
      <c r="U153" s="5">
        <v>0</v>
      </c>
      <c r="V153" s="15" t="s">
        <v>101</v>
      </c>
      <c r="W153"/>
    </row>
    <row r="154" spans="2:23" outlineLevel="2" x14ac:dyDescent="0.3">
      <c r="B154" s="196"/>
      <c r="D154" s="70">
        <v>145</v>
      </c>
      <c r="E154" s="15" t="s">
        <v>101</v>
      </c>
      <c r="F154" s="15" t="s">
        <v>101</v>
      </c>
      <c r="G154" s="163" t="s">
        <v>101</v>
      </c>
      <c r="H154" s="172"/>
      <c r="I154" s="18">
        <v>0</v>
      </c>
      <c r="J154" s="172"/>
      <c r="K154" s="243">
        <v>0</v>
      </c>
      <c r="L154" s="15" t="s">
        <v>43</v>
      </c>
      <c r="M154" s="47">
        <f t="shared" si="2"/>
        <v>0</v>
      </c>
      <c r="N154" s="231" t="s">
        <v>85</v>
      </c>
      <c r="O154" s="195"/>
      <c r="P154" s="243">
        <v>0</v>
      </c>
      <c r="Q154" s="15" t="s">
        <v>43</v>
      </c>
      <c r="R154" s="15" t="s">
        <v>43</v>
      </c>
      <c r="T154" s="15" t="s">
        <v>130</v>
      </c>
      <c r="U154" s="5">
        <v>0</v>
      </c>
      <c r="V154" s="15" t="s">
        <v>101</v>
      </c>
      <c r="W154"/>
    </row>
    <row r="155" spans="2:23" outlineLevel="2" x14ac:dyDescent="0.3">
      <c r="B155" s="196"/>
      <c r="D155" s="70">
        <v>146</v>
      </c>
      <c r="E155" s="15" t="s">
        <v>101</v>
      </c>
      <c r="F155" s="15" t="s">
        <v>101</v>
      </c>
      <c r="G155" s="163" t="s">
        <v>101</v>
      </c>
      <c r="H155" s="172"/>
      <c r="I155" s="18">
        <v>0</v>
      </c>
      <c r="J155" s="172"/>
      <c r="K155" s="243">
        <v>0</v>
      </c>
      <c r="L155" s="15" t="s">
        <v>43</v>
      </c>
      <c r="M155" s="47">
        <f t="shared" si="2"/>
        <v>0</v>
      </c>
      <c r="N155" s="231" t="s">
        <v>85</v>
      </c>
      <c r="O155" s="195"/>
      <c r="P155" s="243">
        <v>0</v>
      </c>
      <c r="Q155" s="15" t="s">
        <v>43</v>
      </c>
      <c r="R155" s="15" t="s">
        <v>43</v>
      </c>
      <c r="T155" s="15" t="s">
        <v>130</v>
      </c>
      <c r="U155" s="5">
        <v>0</v>
      </c>
      <c r="V155" s="15" t="s">
        <v>101</v>
      </c>
      <c r="W155"/>
    </row>
    <row r="156" spans="2:23" outlineLevel="2" x14ac:dyDescent="0.3">
      <c r="B156" s="196"/>
      <c r="D156" s="70">
        <v>147</v>
      </c>
      <c r="E156" s="15" t="s">
        <v>101</v>
      </c>
      <c r="F156" s="15" t="s">
        <v>101</v>
      </c>
      <c r="G156" s="163" t="s">
        <v>101</v>
      </c>
      <c r="H156" s="172"/>
      <c r="I156" s="18">
        <v>0</v>
      </c>
      <c r="J156" s="172"/>
      <c r="K156" s="243">
        <v>0</v>
      </c>
      <c r="L156" s="15" t="s">
        <v>43</v>
      </c>
      <c r="M156" s="47">
        <f t="shared" si="2"/>
        <v>0</v>
      </c>
      <c r="N156" s="231" t="s">
        <v>85</v>
      </c>
      <c r="O156" s="195"/>
      <c r="P156" s="243">
        <v>0</v>
      </c>
      <c r="Q156" s="15" t="s">
        <v>43</v>
      </c>
      <c r="R156" s="15" t="s">
        <v>43</v>
      </c>
      <c r="T156" s="15" t="s">
        <v>130</v>
      </c>
      <c r="U156" s="5">
        <v>0</v>
      </c>
      <c r="V156" s="15" t="s">
        <v>101</v>
      </c>
      <c r="W156"/>
    </row>
    <row r="157" spans="2:23" outlineLevel="2" x14ac:dyDescent="0.3">
      <c r="B157" s="196"/>
      <c r="D157" s="70">
        <v>148</v>
      </c>
      <c r="E157" s="15" t="s">
        <v>101</v>
      </c>
      <c r="F157" s="15" t="s">
        <v>101</v>
      </c>
      <c r="G157" s="163" t="s">
        <v>101</v>
      </c>
      <c r="H157" s="172"/>
      <c r="I157" s="18">
        <v>0</v>
      </c>
      <c r="J157" s="172"/>
      <c r="K157" s="243">
        <v>0</v>
      </c>
      <c r="L157" s="15" t="s">
        <v>43</v>
      </c>
      <c r="M157" s="47">
        <f t="shared" si="2"/>
        <v>0</v>
      </c>
      <c r="N157" s="231" t="s">
        <v>85</v>
      </c>
      <c r="O157" s="195"/>
      <c r="P157" s="243">
        <v>0</v>
      </c>
      <c r="Q157" s="15" t="s">
        <v>43</v>
      </c>
      <c r="R157" s="15" t="s">
        <v>43</v>
      </c>
      <c r="T157" s="15" t="s">
        <v>130</v>
      </c>
      <c r="U157" s="5">
        <v>0</v>
      </c>
      <c r="V157" s="15" t="s">
        <v>101</v>
      </c>
      <c r="W157"/>
    </row>
    <row r="158" spans="2:23" outlineLevel="2" x14ac:dyDescent="0.3">
      <c r="B158" s="196"/>
      <c r="D158" s="70">
        <v>149</v>
      </c>
      <c r="E158" s="15" t="s">
        <v>101</v>
      </c>
      <c r="F158" s="15" t="s">
        <v>101</v>
      </c>
      <c r="G158" s="163" t="s">
        <v>101</v>
      </c>
      <c r="H158" s="172"/>
      <c r="I158" s="18">
        <v>0</v>
      </c>
      <c r="J158" s="172"/>
      <c r="K158" s="243">
        <v>0</v>
      </c>
      <c r="L158" s="15" t="s">
        <v>43</v>
      </c>
      <c r="M158" s="47">
        <f t="shared" si="2"/>
        <v>0</v>
      </c>
      <c r="N158" s="231" t="s">
        <v>85</v>
      </c>
      <c r="O158" s="195"/>
      <c r="P158" s="243">
        <v>0</v>
      </c>
      <c r="Q158" s="15" t="s">
        <v>43</v>
      </c>
      <c r="R158" s="15" t="s">
        <v>43</v>
      </c>
      <c r="T158" s="15" t="s">
        <v>130</v>
      </c>
      <c r="U158" s="5">
        <v>0</v>
      </c>
      <c r="V158" s="15" t="s">
        <v>101</v>
      </c>
      <c r="W158"/>
    </row>
    <row r="159" spans="2:23" outlineLevel="2" x14ac:dyDescent="0.3">
      <c r="B159" s="196"/>
      <c r="D159" s="70">
        <v>150</v>
      </c>
      <c r="E159" s="15" t="s">
        <v>101</v>
      </c>
      <c r="F159" s="15" t="s">
        <v>101</v>
      </c>
      <c r="G159" s="163" t="s">
        <v>101</v>
      </c>
      <c r="H159" s="172"/>
      <c r="I159" s="18">
        <v>0</v>
      </c>
      <c r="J159" s="172"/>
      <c r="K159" s="243">
        <v>0</v>
      </c>
      <c r="L159" s="15" t="s">
        <v>43</v>
      </c>
      <c r="M159" s="47">
        <f t="shared" si="2"/>
        <v>0</v>
      </c>
      <c r="N159" s="231" t="s">
        <v>85</v>
      </c>
      <c r="O159" s="195"/>
      <c r="P159" s="243">
        <v>0</v>
      </c>
      <c r="Q159" s="15" t="s">
        <v>43</v>
      </c>
      <c r="R159" s="15" t="s">
        <v>43</v>
      </c>
      <c r="T159" s="15" t="s">
        <v>130</v>
      </c>
      <c r="U159" s="5">
        <v>0</v>
      </c>
      <c r="V159" s="15" t="s">
        <v>101</v>
      </c>
      <c r="W159"/>
    </row>
    <row r="160" spans="2:23" outlineLevel="2" x14ac:dyDescent="0.3">
      <c r="B160" s="196"/>
      <c r="D160" s="70">
        <v>151</v>
      </c>
      <c r="E160" s="15" t="s">
        <v>101</v>
      </c>
      <c r="F160" s="15" t="s">
        <v>101</v>
      </c>
      <c r="G160" s="163" t="s">
        <v>101</v>
      </c>
      <c r="H160" s="172"/>
      <c r="I160" s="18">
        <v>0</v>
      </c>
      <c r="J160" s="172"/>
      <c r="K160" s="243">
        <v>0</v>
      </c>
      <c r="L160" s="15" t="s">
        <v>43</v>
      </c>
      <c r="M160" s="47">
        <f t="shared" si="2"/>
        <v>0</v>
      </c>
      <c r="N160" s="231" t="s">
        <v>85</v>
      </c>
      <c r="O160" s="195"/>
      <c r="P160" s="243">
        <v>0</v>
      </c>
      <c r="Q160" s="15" t="s">
        <v>43</v>
      </c>
      <c r="R160" s="15" t="s">
        <v>43</v>
      </c>
      <c r="T160" s="15" t="s">
        <v>130</v>
      </c>
      <c r="U160" s="5">
        <v>0</v>
      </c>
      <c r="V160" s="15" t="s">
        <v>163</v>
      </c>
      <c r="W160"/>
    </row>
    <row r="161" spans="2:23" outlineLevel="2" x14ac:dyDescent="0.3">
      <c r="B161" s="196"/>
      <c r="D161" s="70">
        <v>152</v>
      </c>
      <c r="E161" s="15" t="s">
        <v>101</v>
      </c>
      <c r="F161" s="15" t="s">
        <v>101</v>
      </c>
      <c r="G161" s="163" t="s">
        <v>101</v>
      </c>
      <c r="H161" s="172"/>
      <c r="I161" s="18">
        <v>0</v>
      </c>
      <c r="J161" s="172"/>
      <c r="K161" s="243">
        <v>0</v>
      </c>
      <c r="L161" s="15" t="s">
        <v>43</v>
      </c>
      <c r="M161" s="47">
        <f t="shared" si="2"/>
        <v>0</v>
      </c>
      <c r="N161" s="231" t="s">
        <v>85</v>
      </c>
      <c r="O161" s="195"/>
      <c r="P161" s="243">
        <v>0</v>
      </c>
      <c r="Q161" s="15" t="s">
        <v>43</v>
      </c>
      <c r="R161" s="15" t="s">
        <v>43</v>
      </c>
      <c r="T161" s="15" t="s">
        <v>130</v>
      </c>
      <c r="U161" s="5">
        <v>0</v>
      </c>
      <c r="V161" s="15" t="s">
        <v>163</v>
      </c>
      <c r="W161"/>
    </row>
    <row r="162" spans="2:23" outlineLevel="2" x14ac:dyDescent="0.3">
      <c r="B162" s="196"/>
      <c r="D162" s="70">
        <v>153</v>
      </c>
      <c r="E162" s="15" t="s">
        <v>101</v>
      </c>
      <c r="F162" s="15" t="s">
        <v>101</v>
      </c>
      <c r="G162" s="163" t="s">
        <v>101</v>
      </c>
      <c r="H162" s="172"/>
      <c r="I162" s="18">
        <v>0</v>
      </c>
      <c r="J162" s="172"/>
      <c r="K162" s="243">
        <v>0</v>
      </c>
      <c r="L162" s="15" t="s">
        <v>43</v>
      </c>
      <c r="M162" s="47">
        <f t="shared" si="2"/>
        <v>0</v>
      </c>
      <c r="N162" s="231" t="s">
        <v>85</v>
      </c>
      <c r="O162" s="195"/>
      <c r="P162" s="243">
        <v>0</v>
      </c>
      <c r="Q162" s="15" t="s">
        <v>43</v>
      </c>
      <c r="R162" s="15" t="s">
        <v>43</v>
      </c>
      <c r="T162" s="15" t="s">
        <v>130</v>
      </c>
      <c r="U162" s="5">
        <v>0</v>
      </c>
      <c r="V162" s="15" t="s">
        <v>163</v>
      </c>
      <c r="W162"/>
    </row>
    <row r="163" spans="2:23" outlineLevel="2" x14ac:dyDescent="0.3">
      <c r="B163" s="196"/>
      <c r="D163" s="70">
        <v>154</v>
      </c>
      <c r="E163" s="15" t="s">
        <v>101</v>
      </c>
      <c r="F163" s="15" t="s">
        <v>101</v>
      </c>
      <c r="G163" s="163" t="s">
        <v>101</v>
      </c>
      <c r="H163" s="172"/>
      <c r="I163" s="18">
        <v>0</v>
      </c>
      <c r="J163" s="172"/>
      <c r="K163" s="243">
        <v>0</v>
      </c>
      <c r="L163" s="15" t="s">
        <v>43</v>
      </c>
      <c r="M163" s="47">
        <f t="shared" si="2"/>
        <v>0</v>
      </c>
      <c r="N163" s="231" t="s">
        <v>85</v>
      </c>
      <c r="O163" s="195"/>
      <c r="P163" s="243">
        <v>0</v>
      </c>
      <c r="Q163" s="15" t="s">
        <v>43</v>
      </c>
      <c r="R163" s="15" t="s">
        <v>43</v>
      </c>
      <c r="T163" s="15" t="s">
        <v>130</v>
      </c>
      <c r="U163" s="5">
        <v>0</v>
      </c>
      <c r="V163" s="15" t="s">
        <v>163</v>
      </c>
      <c r="W163"/>
    </row>
    <row r="164" spans="2:23" outlineLevel="2" x14ac:dyDescent="0.3">
      <c r="B164" s="196"/>
      <c r="D164" s="70">
        <v>155</v>
      </c>
      <c r="E164" s="15" t="s">
        <v>101</v>
      </c>
      <c r="F164" s="15" t="s">
        <v>101</v>
      </c>
      <c r="G164" s="163" t="s">
        <v>101</v>
      </c>
      <c r="H164" s="172"/>
      <c r="I164" s="18">
        <v>0</v>
      </c>
      <c r="J164" s="172"/>
      <c r="K164" s="243">
        <v>0</v>
      </c>
      <c r="L164" s="15" t="s">
        <v>43</v>
      </c>
      <c r="M164" s="47">
        <f t="shared" si="2"/>
        <v>0</v>
      </c>
      <c r="N164" s="231" t="s">
        <v>85</v>
      </c>
      <c r="O164" s="195"/>
      <c r="P164" s="243">
        <v>0</v>
      </c>
      <c r="Q164" s="15" t="s">
        <v>43</v>
      </c>
      <c r="R164" s="15" t="s">
        <v>43</v>
      </c>
      <c r="T164" s="15" t="s">
        <v>130</v>
      </c>
      <c r="U164" s="5">
        <v>0</v>
      </c>
      <c r="V164" s="15" t="s">
        <v>163</v>
      </c>
      <c r="W164"/>
    </row>
    <row r="165" spans="2:23" outlineLevel="2" x14ac:dyDescent="0.3">
      <c r="B165" s="196"/>
      <c r="D165" s="70">
        <v>156</v>
      </c>
      <c r="E165" s="15" t="s">
        <v>101</v>
      </c>
      <c r="F165" s="15" t="s">
        <v>101</v>
      </c>
      <c r="G165" s="163" t="s">
        <v>101</v>
      </c>
      <c r="H165" s="172"/>
      <c r="I165" s="18">
        <v>0</v>
      </c>
      <c r="J165" s="172"/>
      <c r="K165" s="243">
        <v>0</v>
      </c>
      <c r="L165" s="15" t="s">
        <v>43</v>
      </c>
      <c r="M165" s="47">
        <f t="shared" si="2"/>
        <v>0</v>
      </c>
      <c r="N165" s="231" t="s">
        <v>85</v>
      </c>
      <c r="O165" s="195"/>
      <c r="P165" s="243">
        <v>0</v>
      </c>
      <c r="Q165" s="15" t="s">
        <v>43</v>
      </c>
      <c r="R165" s="15" t="s">
        <v>43</v>
      </c>
      <c r="T165" s="15" t="s">
        <v>130</v>
      </c>
      <c r="U165" s="5">
        <v>0</v>
      </c>
      <c r="V165" s="15" t="s">
        <v>163</v>
      </c>
      <c r="W165"/>
    </row>
    <row r="166" spans="2:23" outlineLevel="2" x14ac:dyDescent="0.3">
      <c r="B166" s="196"/>
      <c r="D166" s="70">
        <v>157</v>
      </c>
      <c r="E166" s="15" t="s">
        <v>101</v>
      </c>
      <c r="F166" s="15" t="s">
        <v>101</v>
      </c>
      <c r="G166" s="163" t="s">
        <v>101</v>
      </c>
      <c r="H166" s="172"/>
      <c r="I166" s="18">
        <v>0</v>
      </c>
      <c r="J166" s="172"/>
      <c r="K166" s="243">
        <v>0</v>
      </c>
      <c r="L166" s="15" t="s">
        <v>43</v>
      </c>
      <c r="M166" s="47">
        <f t="shared" si="2"/>
        <v>0</v>
      </c>
      <c r="N166" s="231" t="s">
        <v>85</v>
      </c>
      <c r="O166" s="195"/>
      <c r="P166" s="243">
        <v>0</v>
      </c>
      <c r="Q166" s="15" t="s">
        <v>43</v>
      </c>
      <c r="R166" s="15" t="s">
        <v>43</v>
      </c>
      <c r="T166" s="15" t="s">
        <v>130</v>
      </c>
      <c r="U166" s="5">
        <v>0</v>
      </c>
      <c r="V166" s="15" t="s">
        <v>163</v>
      </c>
      <c r="W166"/>
    </row>
    <row r="167" spans="2:23" outlineLevel="2" x14ac:dyDescent="0.3">
      <c r="B167" s="196"/>
      <c r="D167" s="70">
        <v>158</v>
      </c>
      <c r="E167" s="15" t="s">
        <v>101</v>
      </c>
      <c r="F167" s="15" t="s">
        <v>101</v>
      </c>
      <c r="G167" s="163" t="s">
        <v>101</v>
      </c>
      <c r="H167" s="172"/>
      <c r="I167" s="18">
        <v>0</v>
      </c>
      <c r="J167" s="172"/>
      <c r="K167" s="243">
        <v>0</v>
      </c>
      <c r="L167" s="15" t="s">
        <v>43</v>
      </c>
      <c r="M167" s="47">
        <f t="shared" si="2"/>
        <v>0</v>
      </c>
      <c r="N167" s="231" t="s">
        <v>85</v>
      </c>
      <c r="O167" s="195"/>
      <c r="P167" s="243">
        <v>0</v>
      </c>
      <c r="Q167" s="15" t="s">
        <v>43</v>
      </c>
      <c r="R167" s="15" t="s">
        <v>43</v>
      </c>
      <c r="T167" s="15" t="s">
        <v>130</v>
      </c>
      <c r="U167" s="5">
        <v>0</v>
      </c>
      <c r="V167" s="15" t="s">
        <v>101</v>
      </c>
      <c r="W167"/>
    </row>
    <row r="168" spans="2:23" outlineLevel="2" x14ac:dyDescent="0.3">
      <c r="B168" s="196"/>
      <c r="D168" s="70">
        <v>159</v>
      </c>
      <c r="E168" s="15" t="s">
        <v>101</v>
      </c>
      <c r="F168" s="15" t="s">
        <v>101</v>
      </c>
      <c r="G168" s="163" t="s">
        <v>101</v>
      </c>
      <c r="H168" s="172"/>
      <c r="I168" s="18">
        <v>0</v>
      </c>
      <c r="J168" s="172"/>
      <c r="K168" s="243">
        <v>0</v>
      </c>
      <c r="L168" s="15" t="s">
        <v>43</v>
      </c>
      <c r="M168" s="47">
        <f t="shared" si="2"/>
        <v>0</v>
      </c>
      <c r="N168" s="231" t="s">
        <v>85</v>
      </c>
      <c r="O168" s="195"/>
      <c r="P168" s="243">
        <v>0</v>
      </c>
      <c r="Q168" s="15" t="s">
        <v>43</v>
      </c>
      <c r="R168" s="15" t="s">
        <v>43</v>
      </c>
      <c r="T168" s="15" t="s">
        <v>130</v>
      </c>
      <c r="U168" s="5">
        <v>0</v>
      </c>
      <c r="V168" s="15" t="s">
        <v>101</v>
      </c>
      <c r="W168"/>
    </row>
    <row r="169" spans="2:23" outlineLevel="2" x14ac:dyDescent="0.3">
      <c r="B169" s="196"/>
      <c r="D169" s="70">
        <v>160</v>
      </c>
      <c r="E169" s="15" t="s">
        <v>101</v>
      </c>
      <c r="F169" s="15" t="s">
        <v>101</v>
      </c>
      <c r="G169" s="163" t="s">
        <v>101</v>
      </c>
      <c r="H169" s="172"/>
      <c r="I169" s="18">
        <v>0</v>
      </c>
      <c r="J169" s="172"/>
      <c r="K169" s="243">
        <v>0</v>
      </c>
      <c r="L169" s="15" t="s">
        <v>43</v>
      </c>
      <c r="M169" s="47">
        <f t="shared" si="2"/>
        <v>0</v>
      </c>
      <c r="N169" s="231" t="s">
        <v>85</v>
      </c>
      <c r="O169" s="195"/>
      <c r="P169" s="243">
        <v>0</v>
      </c>
      <c r="Q169" s="15" t="s">
        <v>43</v>
      </c>
      <c r="R169" s="15" t="s">
        <v>43</v>
      </c>
      <c r="T169" s="15" t="s">
        <v>130</v>
      </c>
      <c r="U169" s="5">
        <v>0</v>
      </c>
      <c r="V169" s="15" t="s">
        <v>101</v>
      </c>
      <c r="W169"/>
    </row>
    <row r="170" spans="2:23" outlineLevel="2" x14ac:dyDescent="0.3">
      <c r="B170" s="196"/>
      <c r="D170" s="70">
        <v>161</v>
      </c>
      <c r="E170" s="15" t="s">
        <v>101</v>
      </c>
      <c r="F170" s="15" t="s">
        <v>101</v>
      </c>
      <c r="G170" s="163" t="s">
        <v>101</v>
      </c>
      <c r="H170" s="172"/>
      <c r="I170" s="18">
        <v>0</v>
      </c>
      <c r="J170" s="172"/>
      <c r="K170" s="243">
        <v>0</v>
      </c>
      <c r="L170" s="15" t="s">
        <v>43</v>
      </c>
      <c r="M170" s="47">
        <f t="shared" si="2"/>
        <v>0</v>
      </c>
      <c r="N170" s="231" t="s">
        <v>85</v>
      </c>
      <c r="O170" s="195"/>
      <c r="P170" s="243">
        <v>0</v>
      </c>
      <c r="Q170" s="15" t="s">
        <v>43</v>
      </c>
      <c r="R170" s="15" t="s">
        <v>43</v>
      </c>
      <c r="T170" s="15" t="s">
        <v>130</v>
      </c>
      <c r="U170" s="5">
        <v>0</v>
      </c>
      <c r="V170" s="15" t="s">
        <v>101</v>
      </c>
      <c r="W170"/>
    </row>
    <row r="171" spans="2:23" outlineLevel="2" x14ac:dyDescent="0.3">
      <c r="B171" s="196"/>
      <c r="D171" s="70">
        <v>162</v>
      </c>
      <c r="E171" s="15" t="s">
        <v>101</v>
      </c>
      <c r="F171" s="15" t="s">
        <v>101</v>
      </c>
      <c r="G171" s="163" t="s">
        <v>101</v>
      </c>
      <c r="H171" s="172"/>
      <c r="I171" s="18">
        <v>0</v>
      </c>
      <c r="J171" s="172"/>
      <c r="K171" s="243">
        <v>0</v>
      </c>
      <c r="L171" s="15" t="s">
        <v>43</v>
      </c>
      <c r="M171" s="47">
        <f t="shared" si="2"/>
        <v>0</v>
      </c>
      <c r="N171" s="231" t="s">
        <v>85</v>
      </c>
      <c r="O171" s="195"/>
      <c r="P171" s="243">
        <v>0</v>
      </c>
      <c r="Q171" s="15" t="s">
        <v>43</v>
      </c>
      <c r="R171" s="15" t="s">
        <v>43</v>
      </c>
      <c r="T171" s="15" t="s">
        <v>130</v>
      </c>
      <c r="U171" s="5">
        <v>0</v>
      </c>
      <c r="V171" s="15" t="s">
        <v>101</v>
      </c>
      <c r="W171"/>
    </row>
    <row r="172" spans="2:23" outlineLevel="2" x14ac:dyDescent="0.3">
      <c r="B172" s="196"/>
      <c r="D172" s="70">
        <v>163</v>
      </c>
      <c r="E172" s="15" t="s">
        <v>101</v>
      </c>
      <c r="F172" s="15" t="s">
        <v>101</v>
      </c>
      <c r="G172" s="163" t="s">
        <v>101</v>
      </c>
      <c r="H172" s="172"/>
      <c r="I172" s="18">
        <v>0</v>
      </c>
      <c r="J172" s="172"/>
      <c r="K172" s="243">
        <v>0</v>
      </c>
      <c r="L172" s="15" t="s">
        <v>43</v>
      </c>
      <c r="M172" s="47">
        <f t="shared" si="2"/>
        <v>0</v>
      </c>
      <c r="N172" s="231" t="s">
        <v>85</v>
      </c>
      <c r="O172" s="195"/>
      <c r="P172" s="243">
        <v>0</v>
      </c>
      <c r="Q172" s="15" t="s">
        <v>43</v>
      </c>
      <c r="R172" s="15" t="s">
        <v>43</v>
      </c>
      <c r="T172" s="15" t="s">
        <v>130</v>
      </c>
      <c r="U172" s="5">
        <v>0</v>
      </c>
      <c r="V172" s="15" t="s">
        <v>101</v>
      </c>
      <c r="W172"/>
    </row>
    <row r="173" spans="2:23" outlineLevel="2" x14ac:dyDescent="0.3">
      <c r="B173" s="196"/>
      <c r="D173" s="70">
        <v>164</v>
      </c>
      <c r="E173" s="15" t="s">
        <v>101</v>
      </c>
      <c r="F173" s="15" t="s">
        <v>101</v>
      </c>
      <c r="G173" s="163" t="s">
        <v>101</v>
      </c>
      <c r="H173" s="172"/>
      <c r="I173" s="18">
        <v>0</v>
      </c>
      <c r="J173" s="172"/>
      <c r="K173" s="243">
        <v>0</v>
      </c>
      <c r="L173" s="15" t="s">
        <v>43</v>
      </c>
      <c r="M173" s="47">
        <f t="shared" si="2"/>
        <v>0</v>
      </c>
      <c r="N173" s="231" t="s">
        <v>85</v>
      </c>
      <c r="O173" s="195"/>
      <c r="P173" s="243">
        <v>0</v>
      </c>
      <c r="Q173" s="15" t="s">
        <v>43</v>
      </c>
      <c r="R173" s="15" t="s">
        <v>43</v>
      </c>
      <c r="T173" s="15" t="s">
        <v>130</v>
      </c>
      <c r="U173" s="5">
        <v>0</v>
      </c>
      <c r="V173" s="15" t="s">
        <v>101</v>
      </c>
      <c r="W173"/>
    </row>
    <row r="174" spans="2:23" outlineLevel="2" x14ac:dyDescent="0.3">
      <c r="B174" s="196"/>
      <c r="D174" s="70">
        <v>165</v>
      </c>
      <c r="E174" s="15" t="s">
        <v>101</v>
      </c>
      <c r="F174" s="15" t="s">
        <v>101</v>
      </c>
      <c r="G174" s="163" t="s">
        <v>101</v>
      </c>
      <c r="H174" s="172"/>
      <c r="I174" s="18">
        <v>0</v>
      </c>
      <c r="J174" s="172"/>
      <c r="K174" s="243">
        <v>0</v>
      </c>
      <c r="L174" s="15" t="s">
        <v>43</v>
      </c>
      <c r="M174" s="47">
        <f t="shared" si="2"/>
        <v>0</v>
      </c>
      <c r="N174" s="231" t="s">
        <v>85</v>
      </c>
      <c r="O174" s="195"/>
      <c r="P174" s="243">
        <v>0</v>
      </c>
      <c r="Q174" s="15" t="s">
        <v>43</v>
      </c>
      <c r="R174" s="15" t="s">
        <v>43</v>
      </c>
      <c r="T174" s="15" t="s">
        <v>130</v>
      </c>
      <c r="U174" s="5">
        <v>0</v>
      </c>
      <c r="V174" s="15" t="s">
        <v>101</v>
      </c>
      <c r="W174"/>
    </row>
    <row r="175" spans="2:23" outlineLevel="2" x14ac:dyDescent="0.3">
      <c r="B175" s="196"/>
      <c r="D175" s="70">
        <v>166</v>
      </c>
      <c r="E175" s="15" t="s">
        <v>101</v>
      </c>
      <c r="F175" s="15" t="s">
        <v>101</v>
      </c>
      <c r="G175" s="163" t="s">
        <v>101</v>
      </c>
      <c r="H175" s="172"/>
      <c r="I175" s="18">
        <v>0</v>
      </c>
      <c r="J175" s="172"/>
      <c r="K175" s="243">
        <v>0</v>
      </c>
      <c r="L175" s="15" t="s">
        <v>43</v>
      </c>
      <c r="M175" s="47">
        <f t="shared" si="2"/>
        <v>0</v>
      </c>
      <c r="N175" s="231" t="s">
        <v>85</v>
      </c>
      <c r="O175" s="195"/>
      <c r="P175" s="243">
        <v>0</v>
      </c>
      <c r="Q175" s="15" t="s">
        <v>43</v>
      </c>
      <c r="R175" s="15" t="s">
        <v>43</v>
      </c>
      <c r="T175" s="15" t="s">
        <v>130</v>
      </c>
      <c r="U175" s="5">
        <v>0</v>
      </c>
      <c r="V175" s="15" t="s">
        <v>101</v>
      </c>
      <c r="W175"/>
    </row>
    <row r="176" spans="2:23" outlineLevel="2" x14ac:dyDescent="0.3">
      <c r="B176" s="196"/>
      <c r="D176" s="70">
        <v>167</v>
      </c>
      <c r="E176" s="15" t="s">
        <v>101</v>
      </c>
      <c r="F176" s="15" t="s">
        <v>101</v>
      </c>
      <c r="G176" s="163" t="s">
        <v>101</v>
      </c>
      <c r="H176" s="172"/>
      <c r="I176" s="18">
        <v>0</v>
      </c>
      <c r="J176" s="172"/>
      <c r="K176" s="243">
        <v>0</v>
      </c>
      <c r="L176" s="15" t="s">
        <v>43</v>
      </c>
      <c r="M176" s="47">
        <f t="shared" si="2"/>
        <v>0</v>
      </c>
      <c r="N176" s="231" t="s">
        <v>85</v>
      </c>
      <c r="O176" s="195"/>
      <c r="P176" s="243">
        <v>0</v>
      </c>
      <c r="Q176" s="15" t="s">
        <v>43</v>
      </c>
      <c r="R176" s="15" t="s">
        <v>43</v>
      </c>
      <c r="T176" s="15" t="s">
        <v>130</v>
      </c>
      <c r="U176" s="5">
        <v>0</v>
      </c>
      <c r="V176" s="15" t="s">
        <v>101</v>
      </c>
      <c r="W176"/>
    </row>
    <row r="177" spans="2:23" outlineLevel="2" x14ac:dyDescent="0.3">
      <c r="B177" s="196"/>
      <c r="D177" s="70">
        <v>168</v>
      </c>
      <c r="E177" s="15" t="s">
        <v>101</v>
      </c>
      <c r="F177" s="15" t="s">
        <v>101</v>
      </c>
      <c r="G177" s="163" t="s">
        <v>101</v>
      </c>
      <c r="H177" s="172"/>
      <c r="I177" s="18">
        <v>0</v>
      </c>
      <c r="J177" s="172"/>
      <c r="K177" s="243">
        <v>0</v>
      </c>
      <c r="L177" s="15" t="s">
        <v>43</v>
      </c>
      <c r="M177" s="47">
        <f t="shared" si="2"/>
        <v>0</v>
      </c>
      <c r="N177" s="231" t="s">
        <v>85</v>
      </c>
      <c r="O177" s="195"/>
      <c r="P177" s="243">
        <v>0</v>
      </c>
      <c r="Q177" s="15" t="s">
        <v>43</v>
      </c>
      <c r="R177" s="15" t="s">
        <v>43</v>
      </c>
      <c r="T177" s="15" t="s">
        <v>130</v>
      </c>
      <c r="U177" s="5">
        <v>0</v>
      </c>
      <c r="V177" s="15" t="s">
        <v>101</v>
      </c>
      <c r="W177"/>
    </row>
    <row r="178" spans="2:23" outlineLevel="2" x14ac:dyDescent="0.3">
      <c r="B178" s="196"/>
      <c r="D178" s="70">
        <v>169</v>
      </c>
      <c r="E178" s="15" t="s">
        <v>101</v>
      </c>
      <c r="F178" s="15" t="s">
        <v>101</v>
      </c>
      <c r="G178" s="163" t="s">
        <v>101</v>
      </c>
      <c r="H178" s="172"/>
      <c r="I178" s="18">
        <v>0</v>
      </c>
      <c r="J178" s="172"/>
      <c r="K178" s="243">
        <v>0</v>
      </c>
      <c r="L178" s="15" t="s">
        <v>43</v>
      </c>
      <c r="M178" s="47">
        <f t="shared" si="2"/>
        <v>0</v>
      </c>
      <c r="N178" s="231" t="s">
        <v>85</v>
      </c>
      <c r="O178" s="195"/>
      <c r="P178" s="243">
        <v>0</v>
      </c>
      <c r="Q178" s="15" t="s">
        <v>43</v>
      </c>
      <c r="R178" s="15" t="s">
        <v>43</v>
      </c>
      <c r="T178" s="15" t="s">
        <v>130</v>
      </c>
      <c r="U178" s="5">
        <v>0</v>
      </c>
      <c r="V178" s="15" t="s">
        <v>101</v>
      </c>
      <c r="W178"/>
    </row>
    <row r="179" spans="2:23" outlineLevel="2" x14ac:dyDescent="0.3">
      <c r="B179" s="196"/>
      <c r="D179" s="70">
        <v>170</v>
      </c>
      <c r="E179" s="15" t="s">
        <v>101</v>
      </c>
      <c r="F179" s="15" t="s">
        <v>101</v>
      </c>
      <c r="G179" s="163" t="s">
        <v>101</v>
      </c>
      <c r="H179" s="172"/>
      <c r="I179" s="18">
        <v>0</v>
      </c>
      <c r="J179" s="172"/>
      <c r="K179" s="243">
        <v>0</v>
      </c>
      <c r="L179" s="15" t="s">
        <v>43</v>
      </c>
      <c r="M179" s="47">
        <f t="shared" si="2"/>
        <v>0</v>
      </c>
      <c r="N179" s="231" t="s">
        <v>85</v>
      </c>
      <c r="O179" s="195"/>
      <c r="P179" s="243">
        <v>0</v>
      </c>
      <c r="Q179" s="15" t="s">
        <v>43</v>
      </c>
      <c r="R179" s="15" t="s">
        <v>43</v>
      </c>
      <c r="T179" s="15" t="s">
        <v>130</v>
      </c>
      <c r="U179" s="5">
        <v>0</v>
      </c>
      <c r="V179" s="15" t="s">
        <v>101</v>
      </c>
      <c r="W179"/>
    </row>
    <row r="180" spans="2:23" outlineLevel="2" x14ac:dyDescent="0.3">
      <c r="B180" s="196"/>
      <c r="D180" s="70">
        <v>171</v>
      </c>
      <c r="E180" s="15" t="s">
        <v>101</v>
      </c>
      <c r="F180" s="15" t="s">
        <v>101</v>
      </c>
      <c r="G180" s="163" t="s">
        <v>101</v>
      </c>
      <c r="H180" s="172"/>
      <c r="I180" s="18">
        <v>0</v>
      </c>
      <c r="J180" s="172"/>
      <c r="K180" s="243">
        <v>0</v>
      </c>
      <c r="L180" s="15" t="s">
        <v>43</v>
      </c>
      <c r="M180" s="47">
        <f t="shared" si="2"/>
        <v>0</v>
      </c>
      <c r="N180" s="231" t="s">
        <v>85</v>
      </c>
      <c r="O180" s="195"/>
      <c r="P180" s="243">
        <v>0</v>
      </c>
      <c r="Q180" s="15" t="s">
        <v>43</v>
      </c>
      <c r="R180" s="15" t="s">
        <v>43</v>
      </c>
      <c r="T180" s="15" t="s">
        <v>130</v>
      </c>
      <c r="U180" s="5">
        <v>0</v>
      </c>
      <c r="V180" s="15" t="s">
        <v>101</v>
      </c>
      <c r="W180"/>
    </row>
    <row r="181" spans="2:23" outlineLevel="2" x14ac:dyDescent="0.3">
      <c r="B181" s="196"/>
      <c r="D181" s="70">
        <v>172</v>
      </c>
      <c r="E181" s="15" t="s">
        <v>101</v>
      </c>
      <c r="F181" s="15" t="s">
        <v>101</v>
      </c>
      <c r="G181" s="163" t="s">
        <v>101</v>
      </c>
      <c r="H181" s="172"/>
      <c r="I181" s="18">
        <v>0</v>
      </c>
      <c r="J181" s="172"/>
      <c r="K181" s="243">
        <v>0</v>
      </c>
      <c r="L181" s="15" t="s">
        <v>43</v>
      </c>
      <c r="M181" s="47">
        <f t="shared" si="2"/>
        <v>0</v>
      </c>
      <c r="N181" s="231" t="s">
        <v>85</v>
      </c>
      <c r="O181" s="195"/>
      <c r="P181" s="243">
        <v>0</v>
      </c>
      <c r="Q181" s="15" t="s">
        <v>43</v>
      </c>
      <c r="R181" s="15" t="s">
        <v>43</v>
      </c>
      <c r="T181" s="15" t="s">
        <v>130</v>
      </c>
      <c r="U181" s="5">
        <v>0</v>
      </c>
      <c r="V181" s="15" t="s">
        <v>101</v>
      </c>
      <c r="W181"/>
    </row>
    <row r="182" spans="2:23" outlineLevel="2" x14ac:dyDescent="0.3">
      <c r="B182" s="196"/>
      <c r="D182" s="70">
        <v>173</v>
      </c>
      <c r="E182" s="15" t="s">
        <v>101</v>
      </c>
      <c r="F182" s="15" t="s">
        <v>101</v>
      </c>
      <c r="G182" s="163" t="s">
        <v>101</v>
      </c>
      <c r="H182" s="172"/>
      <c r="I182" s="18">
        <v>0</v>
      </c>
      <c r="J182" s="172"/>
      <c r="K182" s="243">
        <v>0</v>
      </c>
      <c r="L182" s="15" t="s">
        <v>43</v>
      </c>
      <c r="M182" s="47">
        <f t="shared" si="2"/>
        <v>0</v>
      </c>
      <c r="N182" s="231" t="s">
        <v>85</v>
      </c>
      <c r="O182" s="195"/>
      <c r="P182" s="243">
        <v>0</v>
      </c>
      <c r="Q182" s="15" t="s">
        <v>43</v>
      </c>
      <c r="R182" s="15" t="s">
        <v>43</v>
      </c>
      <c r="T182" s="15" t="s">
        <v>130</v>
      </c>
      <c r="U182" s="5">
        <v>0</v>
      </c>
      <c r="V182" s="15" t="s">
        <v>101</v>
      </c>
      <c r="W182"/>
    </row>
    <row r="183" spans="2:23" outlineLevel="2" x14ac:dyDescent="0.3">
      <c r="B183" s="196"/>
      <c r="D183" s="70">
        <v>174</v>
      </c>
      <c r="E183" s="15" t="s">
        <v>101</v>
      </c>
      <c r="F183" s="15" t="s">
        <v>101</v>
      </c>
      <c r="G183" s="163" t="s">
        <v>101</v>
      </c>
      <c r="H183" s="172"/>
      <c r="I183" s="18">
        <v>0</v>
      </c>
      <c r="J183" s="172"/>
      <c r="K183" s="243">
        <v>0</v>
      </c>
      <c r="L183" s="15" t="s">
        <v>43</v>
      </c>
      <c r="M183" s="47">
        <f t="shared" si="2"/>
        <v>0</v>
      </c>
      <c r="N183" s="231" t="s">
        <v>85</v>
      </c>
      <c r="O183" s="195"/>
      <c r="P183" s="243">
        <v>0</v>
      </c>
      <c r="Q183" s="15" t="s">
        <v>43</v>
      </c>
      <c r="R183" s="15" t="s">
        <v>43</v>
      </c>
      <c r="T183" s="15" t="s">
        <v>130</v>
      </c>
      <c r="U183" s="5">
        <v>0</v>
      </c>
      <c r="V183" s="15" t="s">
        <v>101</v>
      </c>
      <c r="W183"/>
    </row>
    <row r="184" spans="2:23" outlineLevel="2" x14ac:dyDescent="0.3">
      <c r="B184" s="196"/>
      <c r="D184" s="70">
        <v>175</v>
      </c>
      <c r="E184" s="15" t="s">
        <v>101</v>
      </c>
      <c r="F184" s="15" t="s">
        <v>101</v>
      </c>
      <c r="G184" s="163" t="s">
        <v>101</v>
      </c>
      <c r="H184" s="172"/>
      <c r="I184" s="18">
        <v>0</v>
      </c>
      <c r="J184" s="172"/>
      <c r="K184" s="243">
        <v>0</v>
      </c>
      <c r="L184" s="15" t="s">
        <v>43</v>
      </c>
      <c r="M184" s="47">
        <f t="shared" si="2"/>
        <v>0</v>
      </c>
      <c r="N184" s="231" t="s">
        <v>85</v>
      </c>
      <c r="O184" s="195"/>
      <c r="P184" s="243">
        <v>0</v>
      </c>
      <c r="Q184" s="15" t="s">
        <v>43</v>
      </c>
      <c r="R184" s="15" t="s">
        <v>43</v>
      </c>
      <c r="T184" s="15" t="s">
        <v>130</v>
      </c>
      <c r="U184" s="5">
        <v>0</v>
      </c>
      <c r="V184" s="15" t="s">
        <v>101</v>
      </c>
      <c r="W184"/>
    </row>
    <row r="185" spans="2:23" outlineLevel="2" x14ac:dyDescent="0.3">
      <c r="B185" s="196"/>
      <c r="D185" s="70">
        <v>176</v>
      </c>
      <c r="E185" s="15" t="s">
        <v>101</v>
      </c>
      <c r="F185" s="15" t="s">
        <v>101</v>
      </c>
      <c r="G185" s="163" t="s">
        <v>101</v>
      </c>
      <c r="H185" s="172"/>
      <c r="I185" s="18">
        <v>0</v>
      </c>
      <c r="J185" s="172"/>
      <c r="K185" s="243">
        <v>0</v>
      </c>
      <c r="L185" s="15" t="s">
        <v>43</v>
      </c>
      <c r="M185" s="47">
        <f t="shared" si="2"/>
        <v>0</v>
      </c>
      <c r="N185" s="231" t="s">
        <v>85</v>
      </c>
      <c r="O185" s="195"/>
      <c r="P185" s="243">
        <v>0</v>
      </c>
      <c r="Q185" s="15" t="s">
        <v>43</v>
      </c>
      <c r="R185" s="15" t="s">
        <v>43</v>
      </c>
      <c r="T185" s="15" t="s">
        <v>130</v>
      </c>
      <c r="U185" s="5">
        <v>0</v>
      </c>
      <c r="V185" s="15" t="s">
        <v>101</v>
      </c>
      <c r="W185"/>
    </row>
    <row r="186" spans="2:23" outlineLevel="2" x14ac:dyDescent="0.3">
      <c r="B186" s="196"/>
      <c r="D186" s="70">
        <v>177</v>
      </c>
      <c r="E186" s="15" t="s">
        <v>101</v>
      </c>
      <c r="F186" s="15" t="s">
        <v>101</v>
      </c>
      <c r="G186" s="163" t="s">
        <v>101</v>
      </c>
      <c r="H186" s="172"/>
      <c r="I186" s="18">
        <v>0</v>
      </c>
      <c r="J186" s="172"/>
      <c r="K186" s="243">
        <v>0</v>
      </c>
      <c r="L186" s="15" t="s">
        <v>43</v>
      </c>
      <c r="M186" s="47">
        <f t="shared" si="2"/>
        <v>0</v>
      </c>
      <c r="N186" s="231" t="s">
        <v>85</v>
      </c>
      <c r="O186" s="195"/>
      <c r="P186" s="243">
        <v>0</v>
      </c>
      <c r="Q186" s="15" t="s">
        <v>43</v>
      </c>
      <c r="R186" s="15" t="s">
        <v>43</v>
      </c>
      <c r="T186" s="15" t="s">
        <v>130</v>
      </c>
      <c r="U186" s="5">
        <v>0</v>
      </c>
      <c r="V186" s="15" t="s">
        <v>101</v>
      </c>
      <c r="W186"/>
    </row>
    <row r="187" spans="2:23" outlineLevel="2" x14ac:dyDescent="0.3">
      <c r="B187" s="196"/>
      <c r="D187" s="70">
        <v>178</v>
      </c>
      <c r="E187" s="15" t="s">
        <v>101</v>
      </c>
      <c r="F187" s="15" t="s">
        <v>101</v>
      </c>
      <c r="G187" s="163" t="s">
        <v>101</v>
      </c>
      <c r="H187" s="172"/>
      <c r="I187" s="18">
        <v>0</v>
      </c>
      <c r="J187" s="172"/>
      <c r="K187" s="243">
        <v>0</v>
      </c>
      <c r="L187" s="15" t="s">
        <v>43</v>
      </c>
      <c r="M187" s="47">
        <f t="shared" si="2"/>
        <v>0</v>
      </c>
      <c r="N187" s="231" t="s">
        <v>85</v>
      </c>
      <c r="O187" s="195"/>
      <c r="P187" s="243">
        <v>0</v>
      </c>
      <c r="Q187" s="15" t="s">
        <v>43</v>
      </c>
      <c r="R187" s="15" t="s">
        <v>43</v>
      </c>
      <c r="T187" s="15" t="s">
        <v>130</v>
      </c>
      <c r="U187" s="5">
        <v>0</v>
      </c>
      <c r="V187" s="15" t="s">
        <v>101</v>
      </c>
      <c r="W187"/>
    </row>
    <row r="188" spans="2:23" outlineLevel="2" x14ac:dyDescent="0.3">
      <c r="B188" s="196"/>
      <c r="D188" s="70">
        <v>179</v>
      </c>
      <c r="E188" s="15" t="s">
        <v>101</v>
      </c>
      <c r="F188" s="15" t="s">
        <v>101</v>
      </c>
      <c r="G188" s="163" t="s">
        <v>101</v>
      </c>
      <c r="H188" s="172"/>
      <c r="I188" s="18">
        <v>0</v>
      </c>
      <c r="J188" s="172"/>
      <c r="K188" s="243">
        <v>0</v>
      </c>
      <c r="L188" s="15" t="s">
        <v>43</v>
      </c>
      <c r="M188" s="47">
        <f t="shared" si="2"/>
        <v>0</v>
      </c>
      <c r="N188" s="231" t="s">
        <v>85</v>
      </c>
      <c r="O188" s="195"/>
      <c r="P188" s="243">
        <v>0</v>
      </c>
      <c r="Q188" s="15" t="s">
        <v>43</v>
      </c>
      <c r="R188" s="15" t="s">
        <v>43</v>
      </c>
      <c r="T188" s="15" t="s">
        <v>130</v>
      </c>
      <c r="U188" s="5">
        <v>0</v>
      </c>
      <c r="V188" s="15" t="s">
        <v>101</v>
      </c>
      <c r="W188"/>
    </row>
    <row r="189" spans="2:23" outlineLevel="2" x14ac:dyDescent="0.3">
      <c r="B189" s="196"/>
      <c r="D189" s="70">
        <v>180</v>
      </c>
      <c r="E189" s="15" t="s">
        <v>101</v>
      </c>
      <c r="F189" s="15" t="s">
        <v>101</v>
      </c>
      <c r="G189" s="163" t="s">
        <v>101</v>
      </c>
      <c r="H189" s="172"/>
      <c r="I189" s="18">
        <v>0</v>
      </c>
      <c r="J189" s="172"/>
      <c r="K189" s="243">
        <v>0</v>
      </c>
      <c r="L189" s="15" t="s">
        <v>43</v>
      </c>
      <c r="M189" s="47">
        <f t="shared" si="2"/>
        <v>0</v>
      </c>
      <c r="N189" s="231" t="s">
        <v>85</v>
      </c>
      <c r="O189" s="195"/>
      <c r="P189" s="243">
        <v>0</v>
      </c>
      <c r="Q189" s="15" t="s">
        <v>43</v>
      </c>
      <c r="R189" s="15" t="s">
        <v>43</v>
      </c>
      <c r="T189" s="15" t="s">
        <v>130</v>
      </c>
      <c r="U189" s="5">
        <v>0</v>
      </c>
      <c r="V189" s="15" t="s">
        <v>101</v>
      </c>
      <c r="W189"/>
    </row>
    <row r="190" spans="2:23" outlineLevel="2" x14ac:dyDescent="0.3">
      <c r="B190" s="196"/>
      <c r="D190" s="70">
        <v>181</v>
      </c>
      <c r="E190" s="15" t="s">
        <v>101</v>
      </c>
      <c r="F190" s="15" t="s">
        <v>101</v>
      </c>
      <c r="G190" s="163" t="s">
        <v>101</v>
      </c>
      <c r="H190" s="172"/>
      <c r="I190" s="18">
        <v>0</v>
      </c>
      <c r="J190" s="172"/>
      <c r="K190" s="243">
        <v>0</v>
      </c>
      <c r="L190" s="15" t="s">
        <v>43</v>
      </c>
      <c r="M190" s="47">
        <f t="shared" si="2"/>
        <v>0</v>
      </c>
      <c r="N190" s="231" t="s">
        <v>85</v>
      </c>
      <c r="O190" s="195"/>
      <c r="P190" s="243">
        <v>0</v>
      </c>
      <c r="Q190" s="15" t="s">
        <v>43</v>
      </c>
      <c r="R190" s="15" t="s">
        <v>43</v>
      </c>
      <c r="T190" s="15" t="s">
        <v>130</v>
      </c>
      <c r="U190" s="5">
        <v>0</v>
      </c>
      <c r="V190" s="15" t="s">
        <v>101</v>
      </c>
      <c r="W190"/>
    </row>
    <row r="191" spans="2:23" outlineLevel="2" x14ac:dyDescent="0.3">
      <c r="B191" s="196"/>
      <c r="D191" s="70">
        <v>182</v>
      </c>
      <c r="E191" s="15" t="s">
        <v>101</v>
      </c>
      <c r="F191" s="15" t="s">
        <v>101</v>
      </c>
      <c r="G191" s="163" t="s">
        <v>101</v>
      </c>
      <c r="H191" s="172"/>
      <c r="I191" s="18">
        <v>0</v>
      </c>
      <c r="J191" s="172"/>
      <c r="K191" s="243">
        <v>0</v>
      </c>
      <c r="L191" s="15" t="s">
        <v>43</v>
      </c>
      <c r="M191" s="47">
        <f t="shared" si="2"/>
        <v>0</v>
      </c>
      <c r="N191" s="231" t="s">
        <v>85</v>
      </c>
      <c r="O191" s="195"/>
      <c r="P191" s="243">
        <v>0</v>
      </c>
      <c r="Q191" s="15" t="s">
        <v>43</v>
      </c>
      <c r="R191" s="15" t="s">
        <v>43</v>
      </c>
      <c r="T191" s="15" t="s">
        <v>130</v>
      </c>
      <c r="U191" s="5">
        <v>0</v>
      </c>
      <c r="V191" s="15" t="s">
        <v>101</v>
      </c>
      <c r="W191"/>
    </row>
    <row r="192" spans="2:23" outlineLevel="2" x14ac:dyDescent="0.3">
      <c r="B192" s="196"/>
      <c r="D192" s="70">
        <v>183</v>
      </c>
      <c r="E192" s="15" t="s">
        <v>101</v>
      </c>
      <c r="F192" s="15" t="s">
        <v>101</v>
      </c>
      <c r="G192" s="163" t="s">
        <v>101</v>
      </c>
      <c r="H192" s="172"/>
      <c r="I192" s="18">
        <v>0</v>
      </c>
      <c r="J192" s="172"/>
      <c r="K192" s="243">
        <v>0</v>
      </c>
      <c r="L192" s="15" t="s">
        <v>43</v>
      </c>
      <c r="M192" s="47">
        <f t="shared" si="2"/>
        <v>0</v>
      </c>
      <c r="N192" s="231" t="s">
        <v>85</v>
      </c>
      <c r="O192" s="195"/>
      <c r="P192" s="243">
        <v>0</v>
      </c>
      <c r="Q192" s="15" t="s">
        <v>43</v>
      </c>
      <c r="R192" s="15" t="s">
        <v>43</v>
      </c>
      <c r="T192" s="15" t="s">
        <v>130</v>
      </c>
      <c r="U192" s="5">
        <v>0</v>
      </c>
      <c r="V192" s="15" t="s">
        <v>101</v>
      </c>
      <c r="W192"/>
    </row>
    <row r="193" spans="2:23" outlineLevel="2" x14ac:dyDescent="0.3">
      <c r="B193" s="196"/>
      <c r="D193" s="70">
        <v>184</v>
      </c>
      <c r="E193" s="15" t="s">
        <v>101</v>
      </c>
      <c r="F193" s="15" t="s">
        <v>101</v>
      </c>
      <c r="G193" s="163" t="s">
        <v>101</v>
      </c>
      <c r="H193" s="172"/>
      <c r="I193" s="18">
        <v>0</v>
      </c>
      <c r="J193" s="172"/>
      <c r="K193" s="243">
        <v>0</v>
      </c>
      <c r="L193" s="15" t="s">
        <v>43</v>
      </c>
      <c r="M193" s="47">
        <f t="shared" si="2"/>
        <v>0</v>
      </c>
      <c r="N193" s="231" t="s">
        <v>85</v>
      </c>
      <c r="O193" s="195"/>
      <c r="P193" s="243">
        <v>0</v>
      </c>
      <c r="Q193" s="15" t="s">
        <v>43</v>
      </c>
      <c r="R193" s="15" t="s">
        <v>43</v>
      </c>
      <c r="T193" s="15" t="s">
        <v>130</v>
      </c>
      <c r="U193" s="5">
        <v>0</v>
      </c>
      <c r="V193" s="15" t="s">
        <v>101</v>
      </c>
      <c r="W193"/>
    </row>
    <row r="194" spans="2:23" outlineLevel="2" x14ac:dyDescent="0.3">
      <c r="B194" s="196"/>
      <c r="D194" s="70">
        <v>185</v>
      </c>
      <c r="E194" s="15" t="s">
        <v>101</v>
      </c>
      <c r="F194" s="15" t="s">
        <v>101</v>
      </c>
      <c r="G194" s="163" t="s">
        <v>101</v>
      </c>
      <c r="H194" s="172"/>
      <c r="I194" s="18">
        <v>0</v>
      </c>
      <c r="J194" s="172"/>
      <c r="K194" s="243">
        <v>0</v>
      </c>
      <c r="L194" s="15" t="s">
        <v>43</v>
      </c>
      <c r="M194" s="47">
        <f t="shared" si="2"/>
        <v>0</v>
      </c>
      <c r="N194" s="231" t="s">
        <v>85</v>
      </c>
      <c r="O194" s="195"/>
      <c r="P194" s="243">
        <v>0</v>
      </c>
      <c r="Q194" s="15" t="s">
        <v>43</v>
      </c>
      <c r="R194" s="15" t="s">
        <v>43</v>
      </c>
      <c r="T194" s="15" t="s">
        <v>130</v>
      </c>
      <c r="U194" s="5">
        <v>0</v>
      </c>
      <c r="V194" s="15" t="s">
        <v>101</v>
      </c>
      <c r="W194"/>
    </row>
    <row r="195" spans="2:23" outlineLevel="2" x14ac:dyDescent="0.3">
      <c r="B195" s="196"/>
      <c r="D195" s="70">
        <v>186</v>
      </c>
      <c r="E195" s="15" t="s">
        <v>101</v>
      </c>
      <c r="F195" s="15" t="s">
        <v>101</v>
      </c>
      <c r="G195" s="163" t="s">
        <v>101</v>
      </c>
      <c r="H195" s="172"/>
      <c r="I195" s="18">
        <v>0</v>
      </c>
      <c r="J195" s="172"/>
      <c r="K195" s="243">
        <v>0</v>
      </c>
      <c r="L195" s="15" t="s">
        <v>43</v>
      </c>
      <c r="M195" s="47">
        <f t="shared" si="2"/>
        <v>0</v>
      </c>
      <c r="N195" s="231" t="s">
        <v>85</v>
      </c>
      <c r="O195" s="195"/>
      <c r="P195" s="243">
        <v>0</v>
      </c>
      <c r="Q195" s="15" t="s">
        <v>43</v>
      </c>
      <c r="R195" s="15" t="s">
        <v>43</v>
      </c>
      <c r="T195" s="15" t="s">
        <v>130</v>
      </c>
      <c r="U195" s="5">
        <v>0</v>
      </c>
      <c r="V195" s="15" t="s">
        <v>101</v>
      </c>
      <c r="W195"/>
    </row>
    <row r="196" spans="2:23" outlineLevel="2" x14ac:dyDescent="0.3">
      <c r="B196" s="196"/>
      <c r="D196" s="70">
        <v>187</v>
      </c>
      <c r="E196" s="15" t="s">
        <v>101</v>
      </c>
      <c r="F196" s="15" t="s">
        <v>101</v>
      </c>
      <c r="G196" s="163" t="s">
        <v>101</v>
      </c>
      <c r="H196" s="172"/>
      <c r="I196" s="18">
        <v>0</v>
      </c>
      <c r="J196" s="172"/>
      <c r="K196" s="243">
        <v>0</v>
      </c>
      <c r="L196" s="15" t="s">
        <v>43</v>
      </c>
      <c r="M196" s="47">
        <f t="shared" si="2"/>
        <v>0</v>
      </c>
      <c r="N196" s="231" t="s">
        <v>85</v>
      </c>
      <c r="O196" s="195"/>
      <c r="P196" s="243">
        <v>0</v>
      </c>
      <c r="Q196" s="15" t="s">
        <v>43</v>
      </c>
      <c r="R196" s="15" t="s">
        <v>43</v>
      </c>
      <c r="T196" s="15" t="s">
        <v>130</v>
      </c>
      <c r="U196" s="5">
        <v>0</v>
      </c>
      <c r="V196" s="15" t="s">
        <v>101</v>
      </c>
      <c r="W196"/>
    </row>
    <row r="197" spans="2:23" outlineLevel="2" x14ac:dyDescent="0.3">
      <c r="B197" s="196"/>
      <c r="D197" s="70">
        <v>188</v>
      </c>
      <c r="E197" s="15" t="s">
        <v>101</v>
      </c>
      <c r="F197" s="15" t="s">
        <v>101</v>
      </c>
      <c r="G197" s="163" t="s">
        <v>101</v>
      </c>
      <c r="H197" s="172"/>
      <c r="I197" s="18">
        <v>0</v>
      </c>
      <c r="J197" s="172"/>
      <c r="K197" s="243">
        <v>0</v>
      </c>
      <c r="L197" s="15" t="s">
        <v>43</v>
      </c>
      <c r="M197" s="47">
        <f t="shared" si="2"/>
        <v>0</v>
      </c>
      <c r="N197" s="231" t="s">
        <v>85</v>
      </c>
      <c r="O197" s="195"/>
      <c r="P197" s="243">
        <v>0</v>
      </c>
      <c r="Q197" s="15" t="s">
        <v>43</v>
      </c>
      <c r="R197" s="15" t="s">
        <v>43</v>
      </c>
      <c r="T197" s="15" t="s">
        <v>130</v>
      </c>
      <c r="U197" s="5">
        <v>0</v>
      </c>
      <c r="V197" s="15" t="s">
        <v>101</v>
      </c>
      <c r="W197"/>
    </row>
    <row r="198" spans="2:23" outlineLevel="2" x14ac:dyDescent="0.3">
      <c r="B198" s="196"/>
      <c r="D198" s="70">
        <v>189</v>
      </c>
      <c r="E198" s="15" t="s">
        <v>101</v>
      </c>
      <c r="F198" s="15" t="s">
        <v>101</v>
      </c>
      <c r="G198" s="163" t="s">
        <v>101</v>
      </c>
      <c r="H198" s="172"/>
      <c r="I198" s="18">
        <v>0</v>
      </c>
      <c r="J198" s="172"/>
      <c r="K198" s="243">
        <v>0</v>
      </c>
      <c r="L198" s="15" t="s">
        <v>43</v>
      </c>
      <c r="M198" s="47">
        <f t="shared" si="2"/>
        <v>0</v>
      </c>
      <c r="N198" s="231" t="s">
        <v>85</v>
      </c>
      <c r="O198" s="195"/>
      <c r="P198" s="243">
        <v>0</v>
      </c>
      <c r="Q198" s="15" t="s">
        <v>43</v>
      </c>
      <c r="R198" s="15" t="s">
        <v>43</v>
      </c>
      <c r="T198" s="15" t="s">
        <v>130</v>
      </c>
      <c r="U198" s="5">
        <v>0</v>
      </c>
      <c r="V198" s="15" t="s">
        <v>101</v>
      </c>
      <c r="W198"/>
    </row>
    <row r="199" spans="2:23" outlineLevel="2" x14ac:dyDescent="0.3">
      <c r="B199" s="196"/>
      <c r="D199" s="70">
        <v>190</v>
      </c>
      <c r="E199" s="15" t="s">
        <v>101</v>
      </c>
      <c r="F199" s="15" t="s">
        <v>101</v>
      </c>
      <c r="G199" s="163" t="s">
        <v>101</v>
      </c>
      <c r="H199" s="172"/>
      <c r="I199" s="18">
        <v>0</v>
      </c>
      <c r="J199" s="172"/>
      <c r="K199" s="243">
        <v>0</v>
      </c>
      <c r="L199" s="15" t="s">
        <v>43</v>
      </c>
      <c r="M199" s="47">
        <f t="shared" si="2"/>
        <v>0</v>
      </c>
      <c r="N199" s="231" t="s">
        <v>85</v>
      </c>
      <c r="O199" s="195"/>
      <c r="P199" s="243">
        <v>0</v>
      </c>
      <c r="Q199" s="15" t="s">
        <v>43</v>
      </c>
      <c r="R199" s="15" t="s">
        <v>43</v>
      </c>
      <c r="T199" s="15" t="s">
        <v>130</v>
      </c>
      <c r="U199" s="5">
        <v>0</v>
      </c>
      <c r="V199" s="15" t="s">
        <v>101</v>
      </c>
      <c r="W199"/>
    </row>
    <row r="200" spans="2:23" outlineLevel="2" x14ac:dyDescent="0.3">
      <c r="B200" s="196"/>
      <c r="D200" s="70">
        <v>191</v>
      </c>
      <c r="E200" s="15" t="s">
        <v>101</v>
      </c>
      <c r="F200" s="15" t="s">
        <v>101</v>
      </c>
      <c r="G200" s="163" t="s">
        <v>101</v>
      </c>
      <c r="H200" s="172"/>
      <c r="I200" s="18">
        <v>0</v>
      </c>
      <c r="J200" s="172"/>
      <c r="K200" s="243">
        <v>0</v>
      </c>
      <c r="L200" s="15" t="s">
        <v>43</v>
      </c>
      <c r="M200" s="47">
        <f t="shared" si="2"/>
        <v>0</v>
      </c>
      <c r="N200" s="231" t="s">
        <v>85</v>
      </c>
      <c r="O200" s="195"/>
      <c r="P200" s="243">
        <v>0</v>
      </c>
      <c r="Q200" s="15" t="s">
        <v>43</v>
      </c>
      <c r="R200" s="15" t="s">
        <v>43</v>
      </c>
      <c r="T200" s="15" t="s">
        <v>130</v>
      </c>
      <c r="U200" s="5">
        <v>0</v>
      </c>
      <c r="V200" s="15" t="s">
        <v>101</v>
      </c>
      <c r="W200"/>
    </row>
    <row r="201" spans="2:23" outlineLevel="2" x14ac:dyDescent="0.3">
      <c r="B201" s="196"/>
      <c r="D201" s="70">
        <v>192</v>
      </c>
      <c r="E201" s="15" t="s">
        <v>101</v>
      </c>
      <c r="F201" s="15" t="s">
        <v>101</v>
      </c>
      <c r="G201" s="163" t="s">
        <v>101</v>
      </c>
      <c r="H201" s="172"/>
      <c r="I201" s="18">
        <v>0</v>
      </c>
      <c r="J201" s="172"/>
      <c r="K201" s="243">
        <v>0</v>
      </c>
      <c r="L201" s="15" t="s">
        <v>43</v>
      </c>
      <c r="M201" s="47">
        <f>I201</f>
        <v>0</v>
      </c>
      <c r="N201" s="231" t="s">
        <v>85</v>
      </c>
      <c r="O201" s="195"/>
      <c r="P201" s="243">
        <v>0</v>
      </c>
      <c r="Q201" s="15" t="s">
        <v>43</v>
      </c>
      <c r="R201" s="15" t="s">
        <v>43</v>
      </c>
      <c r="T201" s="15" t="s">
        <v>130</v>
      </c>
      <c r="U201" s="5">
        <v>0</v>
      </c>
      <c r="V201" s="15" t="s">
        <v>101</v>
      </c>
      <c r="W201"/>
    </row>
    <row r="202" spans="2:23" outlineLevel="2" x14ac:dyDescent="0.3">
      <c r="B202" s="196"/>
      <c r="D202" s="70">
        <v>193</v>
      </c>
      <c r="E202" s="15" t="s">
        <v>101</v>
      </c>
      <c r="F202" s="15" t="s">
        <v>101</v>
      </c>
      <c r="G202" s="163" t="s">
        <v>101</v>
      </c>
      <c r="H202" s="172"/>
      <c r="I202" s="18">
        <v>0</v>
      </c>
      <c r="J202" s="172"/>
      <c r="K202" s="243">
        <v>0</v>
      </c>
      <c r="L202" s="15" t="s">
        <v>43</v>
      </c>
      <c r="M202" s="47">
        <f t="shared" ref="M202:M265" si="3">I202</f>
        <v>0</v>
      </c>
      <c r="N202" s="231" t="s">
        <v>85</v>
      </c>
      <c r="O202" s="195"/>
      <c r="P202" s="243">
        <v>0</v>
      </c>
      <c r="Q202" s="15" t="s">
        <v>43</v>
      </c>
      <c r="R202" s="15" t="s">
        <v>43</v>
      </c>
      <c r="T202" s="15" t="s">
        <v>130</v>
      </c>
      <c r="U202" s="5">
        <v>0</v>
      </c>
      <c r="V202" s="15" t="s">
        <v>101</v>
      </c>
      <c r="W202"/>
    </row>
    <row r="203" spans="2:23" outlineLevel="2" x14ac:dyDescent="0.3">
      <c r="B203" s="196"/>
      <c r="D203" s="70">
        <v>194</v>
      </c>
      <c r="E203" s="15" t="s">
        <v>101</v>
      </c>
      <c r="F203" s="15" t="s">
        <v>101</v>
      </c>
      <c r="G203" s="163" t="s">
        <v>101</v>
      </c>
      <c r="H203" s="172"/>
      <c r="I203" s="18">
        <v>0</v>
      </c>
      <c r="J203" s="172"/>
      <c r="K203" s="243">
        <v>0</v>
      </c>
      <c r="L203" s="15" t="s">
        <v>43</v>
      </c>
      <c r="M203" s="47">
        <f t="shared" si="3"/>
        <v>0</v>
      </c>
      <c r="N203" s="231" t="s">
        <v>85</v>
      </c>
      <c r="O203" s="195"/>
      <c r="P203" s="243">
        <v>0</v>
      </c>
      <c r="Q203" s="15" t="s">
        <v>43</v>
      </c>
      <c r="R203" s="15" t="s">
        <v>43</v>
      </c>
      <c r="T203" s="15" t="s">
        <v>130</v>
      </c>
      <c r="U203" s="5">
        <v>0</v>
      </c>
      <c r="V203" s="15" t="s">
        <v>101</v>
      </c>
      <c r="W203"/>
    </row>
    <row r="204" spans="2:23" outlineLevel="2" x14ac:dyDescent="0.3">
      <c r="B204" s="196"/>
      <c r="D204" s="70">
        <v>195</v>
      </c>
      <c r="E204" s="15" t="s">
        <v>101</v>
      </c>
      <c r="F204" s="15" t="s">
        <v>101</v>
      </c>
      <c r="G204" s="163" t="s">
        <v>101</v>
      </c>
      <c r="H204" s="172"/>
      <c r="I204" s="18">
        <v>0</v>
      </c>
      <c r="J204" s="172"/>
      <c r="K204" s="243">
        <v>0</v>
      </c>
      <c r="L204" s="15" t="s">
        <v>43</v>
      </c>
      <c r="M204" s="47">
        <f t="shared" si="3"/>
        <v>0</v>
      </c>
      <c r="N204" s="231" t="s">
        <v>85</v>
      </c>
      <c r="O204" s="195"/>
      <c r="P204" s="243">
        <v>0</v>
      </c>
      <c r="Q204" s="15" t="s">
        <v>43</v>
      </c>
      <c r="R204" s="15" t="s">
        <v>43</v>
      </c>
      <c r="T204" s="15" t="s">
        <v>130</v>
      </c>
      <c r="U204" s="5">
        <v>0</v>
      </c>
      <c r="V204" s="15" t="s">
        <v>101</v>
      </c>
      <c r="W204"/>
    </row>
    <row r="205" spans="2:23" outlineLevel="2" x14ac:dyDescent="0.3">
      <c r="B205" s="196"/>
      <c r="D205" s="70">
        <v>196</v>
      </c>
      <c r="E205" s="15" t="s">
        <v>101</v>
      </c>
      <c r="F205" s="15" t="s">
        <v>101</v>
      </c>
      <c r="G205" s="163" t="s">
        <v>101</v>
      </c>
      <c r="H205" s="172"/>
      <c r="I205" s="18">
        <v>0</v>
      </c>
      <c r="J205" s="172"/>
      <c r="K205" s="243">
        <v>0</v>
      </c>
      <c r="L205" s="15" t="s">
        <v>43</v>
      </c>
      <c r="M205" s="47">
        <f t="shared" si="3"/>
        <v>0</v>
      </c>
      <c r="N205" s="231" t="s">
        <v>85</v>
      </c>
      <c r="O205" s="195"/>
      <c r="P205" s="243">
        <v>0</v>
      </c>
      <c r="Q205" s="15" t="s">
        <v>43</v>
      </c>
      <c r="R205" s="15" t="s">
        <v>43</v>
      </c>
      <c r="T205" s="15" t="s">
        <v>130</v>
      </c>
      <c r="U205" s="5">
        <v>0</v>
      </c>
      <c r="V205" s="15" t="s">
        <v>101</v>
      </c>
      <c r="W205"/>
    </row>
    <row r="206" spans="2:23" outlineLevel="2" x14ac:dyDescent="0.3">
      <c r="B206" s="196"/>
      <c r="D206" s="70">
        <v>197</v>
      </c>
      <c r="E206" s="15" t="s">
        <v>101</v>
      </c>
      <c r="F206" s="15" t="s">
        <v>101</v>
      </c>
      <c r="G206" s="163" t="s">
        <v>101</v>
      </c>
      <c r="H206" s="172"/>
      <c r="I206" s="18">
        <v>0</v>
      </c>
      <c r="J206" s="172"/>
      <c r="K206" s="243">
        <v>0</v>
      </c>
      <c r="L206" s="15" t="s">
        <v>43</v>
      </c>
      <c r="M206" s="47">
        <f t="shared" si="3"/>
        <v>0</v>
      </c>
      <c r="N206" s="231" t="s">
        <v>85</v>
      </c>
      <c r="O206" s="195"/>
      <c r="P206" s="243">
        <v>0</v>
      </c>
      <c r="Q206" s="15" t="s">
        <v>43</v>
      </c>
      <c r="R206" s="15" t="s">
        <v>43</v>
      </c>
      <c r="T206" s="15" t="s">
        <v>130</v>
      </c>
      <c r="U206" s="5">
        <v>0</v>
      </c>
      <c r="V206" s="15" t="s">
        <v>101</v>
      </c>
      <c r="W206"/>
    </row>
    <row r="207" spans="2:23" outlineLevel="1" x14ac:dyDescent="0.3">
      <c r="B207" s="196"/>
      <c r="D207" s="70">
        <v>198</v>
      </c>
      <c r="E207" s="15" t="s">
        <v>101</v>
      </c>
      <c r="F207" s="15" t="s">
        <v>101</v>
      </c>
      <c r="G207" s="163" t="s">
        <v>101</v>
      </c>
      <c r="H207" s="172"/>
      <c r="I207" s="18">
        <v>0</v>
      </c>
      <c r="J207" s="172"/>
      <c r="K207" s="243">
        <v>0</v>
      </c>
      <c r="L207" s="15" t="s">
        <v>43</v>
      </c>
      <c r="M207" s="47">
        <f t="shared" si="3"/>
        <v>0</v>
      </c>
      <c r="N207" s="231" t="s">
        <v>85</v>
      </c>
      <c r="O207" s="195"/>
      <c r="P207" s="243">
        <v>0</v>
      </c>
      <c r="Q207" s="15" t="s">
        <v>43</v>
      </c>
      <c r="R207" s="15" t="s">
        <v>43</v>
      </c>
      <c r="T207" s="15" t="s">
        <v>130</v>
      </c>
      <c r="U207" s="5">
        <v>0</v>
      </c>
      <c r="V207" s="15" t="s">
        <v>101</v>
      </c>
      <c r="W207"/>
    </row>
    <row r="208" spans="2:23" outlineLevel="1" x14ac:dyDescent="0.3">
      <c r="B208" s="196"/>
      <c r="D208" s="70">
        <v>199</v>
      </c>
      <c r="E208" s="15" t="s">
        <v>101</v>
      </c>
      <c r="F208" s="15" t="s">
        <v>101</v>
      </c>
      <c r="G208" s="163" t="s">
        <v>101</v>
      </c>
      <c r="H208" s="172"/>
      <c r="I208" s="18">
        <v>0</v>
      </c>
      <c r="J208" s="172"/>
      <c r="K208" s="243">
        <v>0</v>
      </c>
      <c r="L208" s="15" t="s">
        <v>43</v>
      </c>
      <c r="M208" s="47">
        <f t="shared" si="3"/>
        <v>0</v>
      </c>
      <c r="N208" s="231" t="s">
        <v>85</v>
      </c>
      <c r="O208" s="195"/>
      <c r="P208" s="243">
        <v>0</v>
      </c>
      <c r="Q208" s="15" t="s">
        <v>43</v>
      </c>
      <c r="R208" s="15" t="s">
        <v>43</v>
      </c>
      <c r="T208" s="15" t="s">
        <v>130</v>
      </c>
      <c r="U208" s="5">
        <v>0</v>
      </c>
      <c r="V208" s="15" t="s">
        <v>101</v>
      </c>
      <c r="W208"/>
    </row>
    <row r="209" spans="2:23" outlineLevel="1" x14ac:dyDescent="0.3">
      <c r="B209" s="196"/>
      <c r="D209" s="70">
        <v>200</v>
      </c>
      <c r="E209" s="15" t="s">
        <v>395</v>
      </c>
      <c r="F209" s="15" t="s">
        <v>94</v>
      </c>
      <c r="G209" s="163" t="str">
        <f>+Series.Opex!C9</f>
        <v>Alquiler Sitios</v>
      </c>
      <c r="H209" s="172"/>
      <c r="I209" s="18">
        <v>0</v>
      </c>
      <c r="J209" s="172"/>
      <c r="K209" s="243">
        <v>0</v>
      </c>
      <c r="L209" s="15" t="s">
        <v>43</v>
      </c>
      <c r="M209" s="47">
        <f t="shared" si="3"/>
        <v>0</v>
      </c>
      <c r="N209" s="231" t="s">
        <v>85</v>
      </c>
      <c r="O209" s="195"/>
      <c r="P209" s="243">
        <v>1</v>
      </c>
      <c r="Q209" s="15" t="s">
        <v>43</v>
      </c>
      <c r="R209" s="15" t="s">
        <v>43</v>
      </c>
      <c r="T209" s="15" t="s">
        <v>130</v>
      </c>
      <c r="U209" s="5">
        <v>0</v>
      </c>
      <c r="V209" s="15" t="s">
        <v>374</v>
      </c>
      <c r="W209"/>
    </row>
    <row r="210" spans="2:23" outlineLevel="1" x14ac:dyDescent="0.3">
      <c r="B210" s="196"/>
      <c r="D210" s="70">
        <v>201</v>
      </c>
      <c r="E210" s="15" t="s">
        <v>395</v>
      </c>
      <c r="F210" s="15" t="s">
        <v>94</v>
      </c>
      <c r="G210" s="163" t="str">
        <f>+Series.Opex!C10</f>
        <v>Energía Eléctrica Sitios</v>
      </c>
      <c r="H210" s="172"/>
      <c r="I210" s="18">
        <v>0</v>
      </c>
      <c r="J210" s="172"/>
      <c r="K210" s="243">
        <v>0</v>
      </c>
      <c r="L210" s="15" t="s">
        <v>43</v>
      </c>
      <c r="M210" s="47">
        <f t="shared" si="3"/>
        <v>0</v>
      </c>
      <c r="N210" s="231" t="s">
        <v>85</v>
      </c>
      <c r="O210" s="195"/>
      <c r="P210" s="243">
        <v>1</v>
      </c>
      <c r="Q210" s="15" t="s">
        <v>43</v>
      </c>
      <c r="R210" s="15" t="s">
        <v>43</v>
      </c>
      <c r="T210" s="15" t="s">
        <v>130</v>
      </c>
      <c r="U210" s="5">
        <v>0</v>
      </c>
      <c r="V210" s="15" t="s">
        <v>374</v>
      </c>
      <c r="W210"/>
    </row>
    <row r="211" spans="2:23" outlineLevel="2" x14ac:dyDescent="0.3">
      <c r="B211" s="196"/>
      <c r="D211" s="70">
        <v>202</v>
      </c>
      <c r="E211" s="15" t="s">
        <v>395</v>
      </c>
      <c r="F211" s="15" t="s">
        <v>94</v>
      </c>
      <c r="G211" s="163" t="str">
        <f>+Series.Opex!C11</f>
        <v>Mantenimiento de Sitios</v>
      </c>
      <c r="H211" s="172"/>
      <c r="I211" s="18">
        <v>0</v>
      </c>
      <c r="J211" s="172"/>
      <c r="K211" s="243">
        <v>0</v>
      </c>
      <c r="L211" s="15" t="s">
        <v>43</v>
      </c>
      <c r="M211" s="47">
        <f t="shared" si="3"/>
        <v>0</v>
      </c>
      <c r="N211" s="231" t="s">
        <v>85</v>
      </c>
      <c r="O211" s="195"/>
      <c r="P211" s="243">
        <v>1</v>
      </c>
      <c r="Q211" s="15" t="s">
        <v>43</v>
      </c>
      <c r="R211" s="15" t="s">
        <v>43</v>
      </c>
      <c r="T211" s="15" t="s">
        <v>130</v>
      </c>
      <c r="U211" s="5">
        <v>0</v>
      </c>
      <c r="V211" s="15" t="s">
        <v>374</v>
      </c>
      <c r="W211"/>
    </row>
    <row r="212" spans="2:23" outlineLevel="2" x14ac:dyDescent="0.3">
      <c r="B212" s="196"/>
      <c r="D212" s="70">
        <v>203</v>
      </c>
      <c r="E212" s="15" t="s">
        <v>395</v>
      </c>
      <c r="F212" s="15" t="s">
        <v>94</v>
      </c>
      <c r="G212" s="163" t="str">
        <f>+Series.Opex!C12</f>
        <v>Vigilancia</v>
      </c>
      <c r="H212" s="172"/>
      <c r="I212" s="18">
        <v>0</v>
      </c>
      <c r="J212" s="172"/>
      <c r="K212" s="243">
        <v>0</v>
      </c>
      <c r="L212" s="15" t="s">
        <v>43</v>
      </c>
      <c r="M212" s="47">
        <f t="shared" si="3"/>
        <v>0</v>
      </c>
      <c r="N212" s="231" t="s">
        <v>85</v>
      </c>
      <c r="O212" s="195"/>
      <c r="P212" s="243">
        <v>1</v>
      </c>
      <c r="Q212" s="15" t="s">
        <v>43</v>
      </c>
      <c r="R212" s="15" t="s">
        <v>43</v>
      </c>
      <c r="T212" s="15" t="s">
        <v>130</v>
      </c>
      <c r="U212" s="5">
        <v>0</v>
      </c>
      <c r="V212" s="15" t="s">
        <v>374</v>
      </c>
      <c r="W212"/>
    </row>
    <row r="213" spans="2:23" outlineLevel="2" x14ac:dyDescent="0.3">
      <c r="B213" s="196"/>
      <c r="D213" s="70">
        <v>204</v>
      </c>
      <c r="E213" s="15" t="s">
        <v>395</v>
      </c>
      <c r="F213" s="15" t="s">
        <v>94</v>
      </c>
      <c r="G213" s="163" t="str">
        <f>+Series.Opex!C13</f>
        <v>Combustible</v>
      </c>
      <c r="H213" s="172"/>
      <c r="I213" s="18">
        <v>0</v>
      </c>
      <c r="J213" s="172"/>
      <c r="K213" s="243">
        <v>0</v>
      </c>
      <c r="L213" s="15" t="s">
        <v>43</v>
      </c>
      <c r="M213" s="47">
        <f t="shared" si="3"/>
        <v>0</v>
      </c>
      <c r="N213" s="231" t="s">
        <v>85</v>
      </c>
      <c r="O213" s="195"/>
      <c r="P213" s="243">
        <v>1</v>
      </c>
      <c r="Q213" s="15" t="s">
        <v>43</v>
      </c>
      <c r="R213" s="15" t="s">
        <v>43</v>
      </c>
      <c r="T213" s="15" t="s">
        <v>130</v>
      </c>
      <c r="U213" s="5">
        <v>0</v>
      </c>
      <c r="V213" s="15" t="s">
        <v>374</v>
      </c>
      <c r="W213"/>
    </row>
    <row r="214" spans="2:23" outlineLevel="2" x14ac:dyDescent="0.3">
      <c r="B214" s="196"/>
      <c r="D214" s="70">
        <v>205</v>
      </c>
      <c r="E214" s="15" t="s">
        <v>395</v>
      </c>
      <c r="F214" s="15" t="s">
        <v>94</v>
      </c>
      <c r="G214" s="163" t="str">
        <f>+Series.Opex!C14</f>
        <v>Contratos</v>
      </c>
      <c r="H214" s="172"/>
      <c r="I214" s="18">
        <v>0</v>
      </c>
      <c r="J214" s="172"/>
      <c r="K214" s="243">
        <v>0</v>
      </c>
      <c r="L214" s="15" t="s">
        <v>43</v>
      </c>
      <c r="M214" s="47">
        <f t="shared" si="3"/>
        <v>0</v>
      </c>
      <c r="N214" s="231" t="s">
        <v>85</v>
      </c>
      <c r="O214" s="195"/>
      <c r="P214" s="243">
        <v>1</v>
      </c>
      <c r="Q214" s="15" t="s">
        <v>43</v>
      </c>
      <c r="R214" s="15" t="s">
        <v>43</v>
      </c>
      <c r="T214" s="15" t="s">
        <v>130</v>
      </c>
      <c r="U214" s="5">
        <v>0</v>
      </c>
      <c r="V214" s="15" t="s">
        <v>374</v>
      </c>
      <c r="W214"/>
    </row>
    <row r="215" spans="2:23" outlineLevel="2" x14ac:dyDescent="0.3">
      <c r="B215" s="196"/>
      <c r="D215" s="70">
        <v>206</v>
      </c>
      <c r="E215" s="15" t="s">
        <v>395</v>
      </c>
      <c r="F215" s="15" t="s">
        <v>94</v>
      </c>
      <c r="G215" s="163" t="str">
        <f>+Series.Opex!C15</f>
        <v>Transmisión</v>
      </c>
      <c r="H215" s="172"/>
      <c r="I215" s="18">
        <v>0</v>
      </c>
      <c r="J215" s="172"/>
      <c r="K215" s="243">
        <v>0</v>
      </c>
      <c r="L215" s="15" t="s">
        <v>43</v>
      </c>
      <c r="M215" s="47">
        <f t="shared" si="3"/>
        <v>0</v>
      </c>
      <c r="N215" s="231" t="s">
        <v>85</v>
      </c>
      <c r="O215" s="195"/>
      <c r="P215" s="243">
        <v>1</v>
      </c>
      <c r="Q215" s="15" t="s">
        <v>43</v>
      </c>
      <c r="R215" s="15" t="s">
        <v>43</v>
      </c>
      <c r="T215" s="15" t="s">
        <v>130</v>
      </c>
      <c r="U215" s="5">
        <v>0</v>
      </c>
      <c r="V215" s="15" t="s">
        <v>374</v>
      </c>
      <c r="W215"/>
    </row>
    <row r="216" spans="2:23" outlineLevel="2" x14ac:dyDescent="0.3">
      <c r="B216" s="196"/>
      <c r="D216" s="70">
        <v>207</v>
      </c>
      <c r="E216" s="15" t="s">
        <v>395</v>
      </c>
      <c r="F216" s="15" t="s">
        <v>94</v>
      </c>
      <c r="G216" s="163" t="str">
        <f>+Series.Opex!C16</f>
        <v>Otros gastos, sanciones, municipios</v>
      </c>
      <c r="H216" s="172"/>
      <c r="I216" s="18">
        <v>0</v>
      </c>
      <c r="J216" s="172"/>
      <c r="K216" s="243">
        <v>0</v>
      </c>
      <c r="L216" s="15" t="s">
        <v>43</v>
      </c>
      <c r="M216" s="47">
        <f t="shared" si="3"/>
        <v>0</v>
      </c>
      <c r="N216" s="231" t="s">
        <v>85</v>
      </c>
      <c r="O216" s="195"/>
      <c r="P216" s="243">
        <v>1</v>
      </c>
      <c r="Q216" s="15" t="s">
        <v>43</v>
      </c>
      <c r="R216" s="15" t="s">
        <v>43</v>
      </c>
      <c r="T216" s="15" t="s">
        <v>130</v>
      </c>
      <c r="U216" s="5">
        <v>0</v>
      </c>
      <c r="V216" s="15" t="s">
        <v>374</v>
      </c>
      <c r="W216"/>
    </row>
    <row r="217" spans="2:23" outlineLevel="2" x14ac:dyDescent="0.3">
      <c r="B217" s="196"/>
      <c r="D217" s="70">
        <v>208</v>
      </c>
      <c r="E217" s="15" t="s">
        <v>395</v>
      </c>
      <c r="F217" s="15" t="s">
        <v>94</v>
      </c>
      <c r="G217" s="163" t="str">
        <f>+Series.Opex!C17</f>
        <v>O&amp;M Sitios y Core</v>
      </c>
      <c r="H217" s="172"/>
      <c r="I217" s="18">
        <v>0</v>
      </c>
      <c r="J217" s="172"/>
      <c r="K217" s="243">
        <v>0</v>
      </c>
      <c r="L217" s="15" t="s">
        <v>43</v>
      </c>
      <c r="M217" s="47">
        <f t="shared" si="3"/>
        <v>0</v>
      </c>
      <c r="N217" s="231" t="s">
        <v>85</v>
      </c>
      <c r="O217" s="195"/>
      <c r="P217" s="243">
        <v>1</v>
      </c>
      <c r="Q217" s="15" t="s">
        <v>43</v>
      </c>
      <c r="R217" s="15" t="s">
        <v>43</v>
      </c>
      <c r="T217" s="15" t="s">
        <v>130</v>
      </c>
      <c r="U217" s="5">
        <v>0</v>
      </c>
      <c r="V217" s="15" t="s">
        <v>374</v>
      </c>
      <c r="W217"/>
    </row>
    <row r="218" spans="2:23" outlineLevel="2" x14ac:dyDescent="0.3">
      <c r="B218" s="196"/>
      <c r="D218" s="70">
        <v>209</v>
      </c>
      <c r="E218" s="15" t="s">
        <v>395</v>
      </c>
      <c r="F218" s="15" t="s">
        <v>102</v>
      </c>
      <c r="G218" s="163" t="str">
        <f>+Series.Opex!C18</f>
        <v>O&amp;M Plataforma de TI</v>
      </c>
      <c r="H218" s="172"/>
      <c r="I218" s="18">
        <v>0</v>
      </c>
      <c r="J218" s="172"/>
      <c r="K218" s="243">
        <v>0</v>
      </c>
      <c r="L218" s="15" t="s">
        <v>43</v>
      </c>
      <c r="M218" s="47">
        <f t="shared" si="3"/>
        <v>0</v>
      </c>
      <c r="N218" s="231" t="s">
        <v>85</v>
      </c>
      <c r="O218" s="195"/>
      <c r="P218" s="243">
        <v>1</v>
      </c>
      <c r="Q218" s="15" t="s">
        <v>43</v>
      </c>
      <c r="R218" s="15" t="s">
        <v>43</v>
      </c>
      <c r="T218" s="15" t="s">
        <v>130</v>
      </c>
      <c r="U218" s="5">
        <v>0</v>
      </c>
      <c r="V218" s="15" t="s">
        <v>374</v>
      </c>
      <c r="W218"/>
    </row>
    <row r="219" spans="2:23" outlineLevel="2" x14ac:dyDescent="0.3">
      <c r="B219" s="196"/>
      <c r="D219" s="70">
        <v>210</v>
      </c>
      <c r="E219" s="15" t="s">
        <v>395</v>
      </c>
      <c r="F219" s="15" t="s">
        <v>102</v>
      </c>
      <c r="G219" s="163" t="str">
        <f>+Series.Opex!C19</f>
        <v>Otros gastos TI</v>
      </c>
      <c r="H219" s="172"/>
      <c r="I219" s="18">
        <v>0</v>
      </c>
      <c r="J219" s="172"/>
      <c r="K219" s="243">
        <v>0</v>
      </c>
      <c r="L219" s="15" t="s">
        <v>43</v>
      </c>
      <c r="M219" s="47">
        <f t="shared" si="3"/>
        <v>0</v>
      </c>
      <c r="N219" s="231" t="s">
        <v>85</v>
      </c>
      <c r="O219" s="195"/>
      <c r="P219" s="243">
        <v>1</v>
      </c>
      <c r="Q219" s="15" t="s">
        <v>43</v>
      </c>
      <c r="R219" s="15" t="s">
        <v>43</v>
      </c>
      <c r="T219" s="15" t="s">
        <v>130</v>
      </c>
      <c r="U219" s="5">
        <v>0</v>
      </c>
      <c r="V219" s="15" t="s">
        <v>374</v>
      </c>
      <c r="W219"/>
    </row>
    <row r="220" spans="2:23" outlineLevel="2" x14ac:dyDescent="0.3">
      <c r="B220" s="196"/>
      <c r="D220" s="70">
        <v>211</v>
      </c>
      <c r="E220" s="15" t="s">
        <v>395</v>
      </c>
      <c r="F220" s="15" t="s">
        <v>94</v>
      </c>
      <c r="G220" s="163" t="str">
        <f>+Series.Opex!C20</f>
        <v>Servicios Externos</v>
      </c>
      <c r="H220" s="172"/>
      <c r="I220" s="18">
        <v>0</v>
      </c>
      <c r="J220" s="172"/>
      <c r="K220" s="243">
        <v>0</v>
      </c>
      <c r="L220" s="15" t="s">
        <v>43</v>
      </c>
      <c r="M220" s="47">
        <f t="shared" si="3"/>
        <v>0</v>
      </c>
      <c r="N220" s="231" t="s">
        <v>85</v>
      </c>
      <c r="O220" s="195"/>
      <c r="P220" s="243">
        <v>1</v>
      </c>
      <c r="Q220" s="15" t="s">
        <v>43</v>
      </c>
      <c r="R220" s="15" t="s">
        <v>43</v>
      </c>
      <c r="T220" s="15" t="s">
        <v>130</v>
      </c>
      <c r="U220" s="5">
        <v>0</v>
      </c>
      <c r="V220" s="15" t="s">
        <v>374</v>
      </c>
      <c r="W220"/>
    </row>
    <row r="221" spans="2:23" outlineLevel="2" x14ac:dyDescent="0.3">
      <c r="B221" s="196"/>
      <c r="D221" s="70">
        <v>212</v>
      </c>
      <c r="E221" s="15" t="s">
        <v>395</v>
      </c>
      <c r="F221" s="15" t="s">
        <v>257</v>
      </c>
      <c r="G221" s="163" t="str">
        <f>+Series.Opex!C21</f>
        <v>Canon por Uso de Espectro Radioléctrico</v>
      </c>
      <c r="H221" s="172"/>
      <c r="I221" s="18">
        <v>0</v>
      </c>
      <c r="J221" s="172"/>
      <c r="K221" s="243">
        <v>0</v>
      </c>
      <c r="L221" s="15" t="s">
        <v>43</v>
      </c>
      <c r="M221" s="47">
        <f t="shared" si="3"/>
        <v>0</v>
      </c>
      <c r="N221" s="231" t="s">
        <v>85</v>
      </c>
      <c r="O221" s="195"/>
      <c r="P221" s="243">
        <v>1</v>
      </c>
      <c r="Q221" s="15" t="s">
        <v>43</v>
      </c>
      <c r="R221" s="15" t="s">
        <v>43</v>
      </c>
      <c r="T221" s="15" t="s">
        <v>130</v>
      </c>
      <c r="U221" s="5">
        <v>0</v>
      </c>
      <c r="V221" s="15" t="s">
        <v>374</v>
      </c>
      <c r="W221"/>
    </row>
    <row r="222" spans="2:23" outlineLevel="2" x14ac:dyDescent="0.3">
      <c r="B222" s="196"/>
      <c r="D222" s="70">
        <v>213</v>
      </c>
      <c r="E222" s="15" t="s">
        <v>395</v>
      </c>
      <c r="F222" s="15" t="s">
        <v>1619</v>
      </c>
      <c r="G222" s="163" t="str">
        <f>+Series.Opex!C22</f>
        <v>Aportes MTC</v>
      </c>
      <c r="H222" s="172"/>
      <c r="I222" s="18">
        <v>0</v>
      </c>
      <c r="J222" s="172"/>
      <c r="K222" s="243">
        <v>0</v>
      </c>
      <c r="L222" s="15" t="s">
        <v>43</v>
      </c>
      <c r="M222" s="47">
        <f t="shared" si="3"/>
        <v>0</v>
      </c>
      <c r="N222" s="231" t="s">
        <v>85</v>
      </c>
      <c r="O222" s="195"/>
      <c r="P222" s="243">
        <v>1</v>
      </c>
      <c r="Q222" s="15" t="s">
        <v>43</v>
      </c>
      <c r="R222" s="15" t="s">
        <v>43</v>
      </c>
      <c r="T222" s="15" t="s">
        <v>130</v>
      </c>
      <c r="U222" s="5">
        <v>0</v>
      </c>
      <c r="V222" s="15" t="s">
        <v>374</v>
      </c>
      <c r="W222"/>
    </row>
    <row r="223" spans="2:23" outlineLevel="2" x14ac:dyDescent="0.3">
      <c r="B223" s="196"/>
      <c r="D223" s="70">
        <v>214</v>
      </c>
      <c r="E223" s="15" t="s">
        <v>395</v>
      </c>
      <c r="F223" s="15" t="s">
        <v>1619</v>
      </c>
      <c r="G223" s="163" t="str">
        <f>+Series.Opex!C23</f>
        <v>Aportes Osiptel</v>
      </c>
      <c r="H223" s="172"/>
      <c r="I223" s="18">
        <v>0</v>
      </c>
      <c r="J223" s="172"/>
      <c r="K223" s="243">
        <v>0</v>
      </c>
      <c r="L223" s="15" t="s">
        <v>43</v>
      </c>
      <c r="M223" s="47">
        <f t="shared" si="3"/>
        <v>0</v>
      </c>
      <c r="N223" s="231" t="s">
        <v>85</v>
      </c>
      <c r="O223" s="195"/>
      <c r="P223" s="243">
        <v>1</v>
      </c>
      <c r="Q223" s="15" t="s">
        <v>43</v>
      </c>
      <c r="R223" s="15" t="s">
        <v>43</v>
      </c>
      <c r="T223" s="15" t="s">
        <v>130</v>
      </c>
      <c r="U223" s="5">
        <v>0</v>
      </c>
      <c r="V223" s="15" t="s">
        <v>374</v>
      </c>
      <c r="W223"/>
    </row>
    <row r="224" spans="2:23" outlineLevel="2" x14ac:dyDescent="0.3">
      <c r="B224" s="196"/>
      <c r="D224" s="70">
        <v>215</v>
      </c>
      <c r="E224" s="15" t="s">
        <v>395</v>
      </c>
      <c r="F224" s="15" t="s">
        <v>1619</v>
      </c>
      <c r="G224" s="163" t="str">
        <f>+Series.Opex!C24</f>
        <v>Aportes Fitel</v>
      </c>
      <c r="H224" s="172"/>
      <c r="I224" s="18">
        <v>0</v>
      </c>
      <c r="J224" s="172"/>
      <c r="K224" s="243">
        <v>0</v>
      </c>
      <c r="L224" s="15" t="s">
        <v>43</v>
      </c>
      <c r="M224" s="47">
        <f t="shared" si="3"/>
        <v>0</v>
      </c>
      <c r="N224" s="231" t="s">
        <v>85</v>
      </c>
      <c r="O224" s="195"/>
      <c r="P224" s="243">
        <v>1</v>
      </c>
      <c r="Q224" s="15" t="s">
        <v>43</v>
      </c>
      <c r="R224" s="15" t="s">
        <v>43</v>
      </c>
      <c r="T224" s="15" t="s">
        <v>130</v>
      </c>
      <c r="U224" s="5">
        <v>0</v>
      </c>
      <c r="V224" s="15" t="s">
        <v>374</v>
      </c>
      <c r="W224"/>
    </row>
    <row r="225" spans="2:23" outlineLevel="2" x14ac:dyDescent="0.3">
      <c r="B225" s="196"/>
      <c r="D225" s="70">
        <v>216</v>
      </c>
      <c r="E225" s="15" t="s">
        <v>395</v>
      </c>
      <c r="F225" s="15" t="s">
        <v>101</v>
      </c>
      <c r="G225" s="163" t="s">
        <v>101</v>
      </c>
      <c r="H225" s="172"/>
      <c r="I225" s="18">
        <v>0</v>
      </c>
      <c r="J225" s="172"/>
      <c r="K225" s="243">
        <v>0</v>
      </c>
      <c r="L225" s="15" t="s">
        <v>43</v>
      </c>
      <c r="M225" s="47">
        <f t="shared" si="3"/>
        <v>0</v>
      </c>
      <c r="N225" s="231" t="s">
        <v>85</v>
      </c>
      <c r="O225" s="195"/>
      <c r="P225" s="243">
        <v>0</v>
      </c>
      <c r="Q225" s="15" t="s">
        <v>43</v>
      </c>
      <c r="R225" s="15" t="s">
        <v>43</v>
      </c>
      <c r="T225" s="15" t="s">
        <v>130</v>
      </c>
      <c r="U225" s="5">
        <v>0</v>
      </c>
      <c r="V225" s="15" t="s">
        <v>374</v>
      </c>
      <c r="W225"/>
    </row>
    <row r="226" spans="2:23" outlineLevel="2" x14ac:dyDescent="0.3">
      <c r="B226" s="196"/>
      <c r="D226" s="70">
        <v>217</v>
      </c>
      <c r="E226" s="15" t="s">
        <v>395</v>
      </c>
      <c r="F226" s="15" t="s">
        <v>101</v>
      </c>
      <c r="G226" s="163" t="s">
        <v>101</v>
      </c>
      <c r="H226" s="172"/>
      <c r="I226" s="18">
        <v>0</v>
      </c>
      <c r="J226" s="172"/>
      <c r="K226" s="243">
        <v>0</v>
      </c>
      <c r="L226" s="15" t="s">
        <v>43</v>
      </c>
      <c r="M226" s="47">
        <f t="shared" si="3"/>
        <v>0</v>
      </c>
      <c r="N226" s="231" t="s">
        <v>85</v>
      </c>
      <c r="O226" s="195"/>
      <c r="P226" s="243">
        <v>0</v>
      </c>
      <c r="Q226" s="15" t="s">
        <v>43</v>
      </c>
      <c r="R226" s="15" t="s">
        <v>43</v>
      </c>
      <c r="T226" s="15" t="s">
        <v>130</v>
      </c>
      <c r="U226" s="5">
        <v>0</v>
      </c>
      <c r="V226" s="15" t="s">
        <v>374</v>
      </c>
      <c r="W226"/>
    </row>
    <row r="227" spans="2:23" outlineLevel="2" x14ac:dyDescent="0.3">
      <c r="B227" s="196"/>
      <c r="D227" s="70">
        <v>218</v>
      </c>
      <c r="E227" s="15" t="s">
        <v>395</v>
      </c>
      <c r="F227" s="15" t="s">
        <v>101</v>
      </c>
      <c r="G227" s="163" t="s">
        <v>101</v>
      </c>
      <c r="H227" s="172"/>
      <c r="I227" s="18">
        <v>0</v>
      </c>
      <c r="J227" s="172"/>
      <c r="K227" s="243">
        <v>0</v>
      </c>
      <c r="L227" s="15" t="s">
        <v>43</v>
      </c>
      <c r="M227" s="47">
        <f t="shared" si="3"/>
        <v>0</v>
      </c>
      <c r="N227" s="231" t="s">
        <v>85</v>
      </c>
      <c r="O227" s="195"/>
      <c r="P227" s="243">
        <v>0</v>
      </c>
      <c r="Q227" s="15" t="s">
        <v>43</v>
      </c>
      <c r="R227" s="15" t="s">
        <v>43</v>
      </c>
      <c r="T227" s="15" t="s">
        <v>130</v>
      </c>
      <c r="U227" s="5">
        <v>0</v>
      </c>
      <c r="V227" s="15" t="s">
        <v>374</v>
      </c>
      <c r="W227"/>
    </row>
    <row r="228" spans="2:23" outlineLevel="2" x14ac:dyDescent="0.3">
      <c r="B228" s="196"/>
      <c r="D228" s="70">
        <v>219</v>
      </c>
      <c r="E228" s="15" t="s">
        <v>395</v>
      </c>
      <c r="F228" s="15" t="s">
        <v>101</v>
      </c>
      <c r="G228" s="163" t="s">
        <v>101</v>
      </c>
      <c r="H228" s="172"/>
      <c r="I228" s="18">
        <v>0</v>
      </c>
      <c r="J228" s="172"/>
      <c r="K228" s="243">
        <v>0</v>
      </c>
      <c r="L228" s="15" t="s">
        <v>43</v>
      </c>
      <c r="M228" s="47">
        <f t="shared" si="3"/>
        <v>0</v>
      </c>
      <c r="N228" s="231" t="s">
        <v>85</v>
      </c>
      <c r="O228" s="195"/>
      <c r="P228" s="243">
        <v>0</v>
      </c>
      <c r="Q228" s="15" t="s">
        <v>43</v>
      </c>
      <c r="R228" s="15" t="s">
        <v>43</v>
      </c>
      <c r="T228" s="15" t="s">
        <v>130</v>
      </c>
      <c r="U228" s="5">
        <v>0</v>
      </c>
      <c r="V228" s="15" t="s">
        <v>374</v>
      </c>
      <c r="W228"/>
    </row>
    <row r="229" spans="2:23" outlineLevel="2" x14ac:dyDescent="0.3">
      <c r="B229" s="196"/>
      <c r="D229" s="70">
        <v>220</v>
      </c>
      <c r="E229" s="15" t="s">
        <v>395</v>
      </c>
      <c r="F229" s="15" t="s">
        <v>101</v>
      </c>
      <c r="G229" s="163" t="s">
        <v>101</v>
      </c>
      <c r="H229" s="172"/>
      <c r="I229" s="18">
        <v>0</v>
      </c>
      <c r="J229" s="172"/>
      <c r="K229" s="243">
        <v>0</v>
      </c>
      <c r="L229" s="15" t="s">
        <v>43</v>
      </c>
      <c r="M229" s="47">
        <f t="shared" si="3"/>
        <v>0</v>
      </c>
      <c r="N229" s="231" t="s">
        <v>85</v>
      </c>
      <c r="O229" s="195"/>
      <c r="P229" s="243">
        <v>0</v>
      </c>
      <c r="Q229" s="15" t="s">
        <v>43</v>
      </c>
      <c r="R229" s="15" t="s">
        <v>43</v>
      </c>
      <c r="T229" s="15" t="s">
        <v>130</v>
      </c>
      <c r="U229" s="5">
        <v>0</v>
      </c>
      <c r="V229" s="15" t="s">
        <v>374</v>
      </c>
      <c r="W229"/>
    </row>
    <row r="230" spans="2:23" outlineLevel="2" x14ac:dyDescent="0.3">
      <c r="B230" s="196"/>
      <c r="D230" s="70">
        <v>221</v>
      </c>
      <c r="E230" s="15" t="s">
        <v>395</v>
      </c>
      <c r="F230" s="15" t="s">
        <v>101</v>
      </c>
      <c r="G230" s="163" t="s">
        <v>101</v>
      </c>
      <c r="H230" s="172"/>
      <c r="I230" s="18">
        <v>0</v>
      </c>
      <c r="J230" s="172"/>
      <c r="K230" s="243">
        <v>0</v>
      </c>
      <c r="L230" s="15" t="s">
        <v>43</v>
      </c>
      <c r="M230" s="47">
        <f t="shared" si="3"/>
        <v>0</v>
      </c>
      <c r="N230" s="231" t="s">
        <v>85</v>
      </c>
      <c r="O230" s="195"/>
      <c r="P230" s="243">
        <v>0</v>
      </c>
      <c r="Q230" s="15" t="s">
        <v>43</v>
      </c>
      <c r="R230" s="15" t="s">
        <v>43</v>
      </c>
      <c r="T230" s="15" t="s">
        <v>130</v>
      </c>
      <c r="U230" s="5">
        <v>0</v>
      </c>
      <c r="V230" s="15" t="s">
        <v>374</v>
      </c>
      <c r="W230"/>
    </row>
    <row r="231" spans="2:23" outlineLevel="2" x14ac:dyDescent="0.3">
      <c r="B231" s="196"/>
      <c r="D231" s="70">
        <v>222</v>
      </c>
      <c r="E231" s="15" t="s">
        <v>395</v>
      </c>
      <c r="F231" s="15" t="s">
        <v>101</v>
      </c>
      <c r="G231" s="163" t="s">
        <v>101</v>
      </c>
      <c r="H231" s="172"/>
      <c r="I231" s="18">
        <v>0</v>
      </c>
      <c r="J231" s="172"/>
      <c r="K231" s="243">
        <v>0</v>
      </c>
      <c r="L231" s="15" t="s">
        <v>43</v>
      </c>
      <c r="M231" s="47">
        <f t="shared" si="3"/>
        <v>0</v>
      </c>
      <c r="N231" s="231" t="s">
        <v>85</v>
      </c>
      <c r="O231" s="195"/>
      <c r="P231" s="243">
        <v>0</v>
      </c>
      <c r="Q231" s="15" t="s">
        <v>43</v>
      </c>
      <c r="R231" s="15" t="s">
        <v>43</v>
      </c>
      <c r="T231" s="15" t="s">
        <v>130</v>
      </c>
      <c r="U231" s="5">
        <v>0</v>
      </c>
      <c r="V231" s="15" t="s">
        <v>374</v>
      </c>
      <c r="W231"/>
    </row>
    <row r="232" spans="2:23" outlineLevel="2" x14ac:dyDescent="0.3">
      <c r="B232" s="196"/>
      <c r="D232" s="70">
        <v>223</v>
      </c>
      <c r="E232" s="15" t="s">
        <v>395</v>
      </c>
      <c r="F232" s="15" t="s">
        <v>101</v>
      </c>
      <c r="G232" s="163" t="s">
        <v>101</v>
      </c>
      <c r="H232" s="172"/>
      <c r="I232" s="18">
        <v>0</v>
      </c>
      <c r="J232" s="172"/>
      <c r="K232" s="243">
        <v>0</v>
      </c>
      <c r="L232" s="15" t="s">
        <v>43</v>
      </c>
      <c r="M232" s="47">
        <f t="shared" si="3"/>
        <v>0</v>
      </c>
      <c r="N232" s="231" t="s">
        <v>85</v>
      </c>
      <c r="O232" s="195"/>
      <c r="P232" s="243">
        <v>0</v>
      </c>
      <c r="Q232" s="15" t="s">
        <v>43</v>
      </c>
      <c r="R232" s="15" t="s">
        <v>43</v>
      </c>
      <c r="T232" s="15" t="s">
        <v>130</v>
      </c>
      <c r="U232" s="5">
        <v>0</v>
      </c>
      <c r="V232" s="15" t="s">
        <v>374</v>
      </c>
      <c r="W232"/>
    </row>
    <row r="233" spans="2:23" outlineLevel="2" x14ac:dyDescent="0.3">
      <c r="B233" s="196"/>
      <c r="D233" s="70">
        <v>224</v>
      </c>
      <c r="E233" s="15" t="s">
        <v>395</v>
      </c>
      <c r="F233" s="15" t="s">
        <v>101</v>
      </c>
      <c r="G233" s="163" t="s">
        <v>101</v>
      </c>
      <c r="H233" s="172"/>
      <c r="I233" s="18">
        <v>0</v>
      </c>
      <c r="J233" s="172"/>
      <c r="K233" s="243">
        <v>0</v>
      </c>
      <c r="L233" s="15" t="s">
        <v>43</v>
      </c>
      <c r="M233" s="47">
        <f t="shared" si="3"/>
        <v>0</v>
      </c>
      <c r="N233" s="231" t="s">
        <v>85</v>
      </c>
      <c r="O233" s="195"/>
      <c r="P233" s="243">
        <v>0</v>
      </c>
      <c r="Q233" s="15" t="s">
        <v>43</v>
      </c>
      <c r="R233" s="15" t="s">
        <v>43</v>
      </c>
      <c r="T233" s="15" t="s">
        <v>130</v>
      </c>
      <c r="U233" s="5">
        <v>0</v>
      </c>
      <c r="V233" s="15" t="s">
        <v>374</v>
      </c>
      <c r="W233"/>
    </row>
    <row r="234" spans="2:23" outlineLevel="2" x14ac:dyDescent="0.3">
      <c r="B234" s="196"/>
      <c r="D234" s="70">
        <v>225</v>
      </c>
      <c r="E234" s="15" t="s">
        <v>395</v>
      </c>
      <c r="F234" s="15" t="s">
        <v>101</v>
      </c>
      <c r="G234" s="163" t="s">
        <v>101</v>
      </c>
      <c r="H234" s="172"/>
      <c r="I234" s="18">
        <v>0</v>
      </c>
      <c r="J234" s="172"/>
      <c r="K234" s="243">
        <v>0</v>
      </c>
      <c r="L234" s="15" t="s">
        <v>43</v>
      </c>
      <c r="M234" s="47">
        <f t="shared" si="3"/>
        <v>0</v>
      </c>
      <c r="N234" s="231" t="s">
        <v>85</v>
      </c>
      <c r="O234" s="195"/>
      <c r="P234" s="243">
        <v>0</v>
      </c>
      <c r="Q234" s="15" t="s">
        <v>43</v>
      </c>
      <c r="R234" s="15" t="s">
        <v>43</v>
      </c>
      <c r="T234" s="15" t="s">
        <v>130</v>
      </c>
      <c r="U234" s="5">
        <v>0</v>
      </c>
      <c r="V234" s="15" t="s">
        <v>374</v>
      </c>
      <c r="W234"/>
    </row>
    <row r="235" spans="2:23" outlineLevel="2" x14ac:dyDescent="0.3">
      <c r="B235" s="196"/>
      <c r="D235" s="70">
        <v>226</v>
      </c>
      <c r="E235" s="15" t="s">
        <v>395</v>
      </c>
      <c r="F235" s="15" t="s">
        <v>101</v>
      </c>
      <c r="G235" s="163" t="s">
        <v>101</v>
      </c>
      <c r="H235" s="172"/>
      <c r="I235" s="18">
        <v>0</v>
      </c>
      <c r="J235" s="172"/>
      <c r="K235" s="243">
        <v>0</v>
      </c>
      <c r="L235" s="15" t="s">
        <v>43</v>
      </c>
      <c r="M235" s="47">
        <f t="shared" si="3"/>
        <v>0</v>
      </c>
      <c r="N235" s="231" t="s">
        <v>85</v>
      </c>
      <c r="O235" s="195"/>
      <c r="P235" s="243">
        <v>0</v>
      </c>
      <c r="Q235" s="15" t="s">
        <v>43</v>
      </c>
      <c r="R235" s="15" t="s">
        <v>43</v>
      </c>
      <c r="T235" s="15" t="s">
        <v>130</v>
      </c>
      <c r="U235" s="5">
        <v>0</v>
      </c>
      <c r="V235" s="15" t="s">
        <v>374</v>
      </c>
      <c r="W235"/>
    </row>
    <row r="236" spans="2:23" outlineLevel="2" x14ac:dyDescent="0.3">
      <c r="B236" s="196"/>
      <c r="D236" s="70">
        <v>227</v>
      </c>
      <c r="E236" s="15" t="s">
        <v>395</v>
      </c>
      <c r="F236" s="15" t="s">
        <v>101</v>
      </c>
      <c r="G236" s="163" t="s">
        <v>101</v>
      </c>
      <c r="H236" s="172"/>
      <c r="I236" s="18">
        <v>0</v>
      </c>
      <c r="J236" s="172"/>
      <c r="K236" s="243">
        <v>0</v>
      </c>
      <c r="L236" s="15" t="s">
        <v>43</v>
      </c>
      <c r="M236" s="47">
        <f t="shared" si="3"/>
        <v>0</v>
      </c>
      <c r="N236" s="231" t="s">
        <v>85</v>
      </c>
      <c r="O236" s="195"/>
      <c r="P236" s="243">
        <v>0</v>
      </c>
      <c r="Q236" s="15" t="s">
        <v>43</v>
      </c>
      <c r="R236" s="15" t="s">
        <v>43</v>
      </c>
      <c r="T236" s="15" t="s">
        <v>130</v>
      </c>
      <c r="U236" s="5">
        <v>0</v>
      </c>
      <c r="V236" s="15" t="s">
        <v>374</v>
      </c>
      <c r="W236"/>
    </row>
    <row r="237" spans="2:23" outlineLevel="2" x14ac:dyDescent="0.3">
      <c r="B237" s="196"/>
      <c r="D237" s="70">
        <v>228</v>
      </c>
      <c r="E237" s="15" t="s">
        <v>395</v>
      </c>
      <c r="F237" s="15" t="s">
        <v>101</v>
      </c>
      <c r="G237" s="163" t="s">
        <v>101</v>
      </c>
      <c r="H237" s="172"/>
      <c r="I237" s="18">
        <v>0</v>
      </c>
      <c r="J237" s="172"/>
      <c r="K237" s="243">
        <v>0</v>
      </c>
      <c r="L237" s="15" t="s">
        <v>43</v>
      </c>
      <c r="M237" s="47">
        <f t="shared" si="3"/>
        <v>0</v>
      </c>
      <c r="N237" s="231" t="s">
        <v>85</v>
      </c>
      <c r="O237" s="195"/>
      <c r="P237" s="243">
        <v>0</v>
      </c>
      <c r="Q237" s="15" t="s">
        <v>43</v>
      </c>
      <c r="R237" s="15" t="s">
        <v>43</v>
      </c>
      <c r="T237" s="15" t="s">
        <v>130</v>
      </c>
      <c r="U237" s="5">
        <v>0</v>
      </c>
      <c r="V237" s="15" t="s">
        <v>374</v>
      </c>
      <c r="W237"/>
    </row>
    <row r="238" spans="2:23" outlineLevel="2" x14ac:dyDescent="0.3">
      <c r="B238" s="196"/>
      <c r="D238" s="70">
        <v>229</v>
      </c>
      <c r="E238" s="15" t="s">
        <v>395</v>
      </c>
      <c r="F238" s="15" t="s">
        <v>101</v>
      </c>
      <c r="G238" s="163" t="s">
        <v>101</v>
      </c>
      <c r="H238" s="172"/>
      <c r="I238" s="18">
        <v>0</v>
      </c>
      <c r="J238" s="172"/>
      <c r="K238" s="243">
        <v>0</v>
      </c>
      <c r="L238" s="15" t="s">
        <v>43</v>
      </c>
      <c r="M238" s="47">
        <f t="shared" si="3"/>
        <v>0</v>
      </c>
      <c r="N238" s="231" t="s">
        <v>85</v>
      </c>
      <c r="O238" s="195"/>
      <c r="P238" s="243">
        <v>0</v>
      </c>
      <c r="Q238" s="15" t="s">
        <v>43</v>
      </c>
      <c r="R238" s="15" t="s">
        <v>43</v>
      </c>
      <c r="T238" s="15" t="s">
        <v>130</v>
      </c>
      <c r="U238" s="5">
        <v>0</v>
      </c>
      <c r="V238" s="15" t="s">
        <v>374</v>
      </c>
      <c r="W238"/>
    </row>
    <row r="239" spans="2:23" outlineLevel="2" x14ac:dyDescent="0.3">
      <c r="B239" s="196"/>
      <c r="D239" s="70">
        <v>230</v>
      </c>
      <c r="E239" s="15" t="s">
        <v>395</v>
      </c>
      <c r="F239" s="15" t="s">
        <v>101</v>
      </c>
      <c r="G239" s="163" t="s">
        <v>101</v>
      </c>
      <c r="H239" s="172"/>
      <c r="I239" s="18">
        <v>0</v>
      </c>
      <c r="J239" s="172"/>
      <c r="K239" s="243">
        <v>0</v>
      </c>
      <c r="L239" s="15" t="s">
        <v>43</v>
      </c>
      <c r="M239" s="47">
        <f t="shared" si="3"/>
        <v>0</v>
      </c>
      <c r="N239" s="231" t="s">
        <v>85</v>
      </c>
      <c r="O239" s="195"/>
      <c r="P239" s="243">
        <v>0</v>
      </c>
      <c r="Q239" s="15" t="s">
        <v>43</v>
      </c>
      <c r="R239" s="15" t="s">
        <v>43</v>
      </c>
      <c r="T239" s="15" t="s">
        <v>130</v>
      </c>
      <c r="U239" s="5">
        <v>0</v>
      </c>
      <c r="V239" s="15" t="s">
        <v>374</v>
      </c>
      <c r="W239"/>
    </row>
    <row r="240" spans="2:23" outlineLevel="2" x14ac:dyDescent="0.3">
      <c r="B240" s="196"/>
      <c r="D240" s="70">
        <v>231</v>
      </c>
      <c r="E240" s="15" t="s">
        <v>395</v>
      </c>
      <c r="F240" s="15" t="s">
        <v>101</v>
      </c>
      <c r="G240" s="163" t="s">
        <v>101</v>
      </c>
      <c r="H240" s="172"/>
      <c r="I240" s="18">
        <v>0</v>
      </c>
      <c r="J240" s="172"/>
      <c r="K240" s="243">
        <v>0</v>
      </c>
      <c r="L240" s="15" t="s">
        <v>43</v>
      </c>
      <c r="M240" s="47">
        <f t="shared" si="3"/>
        <v>0</v>
      </c>
      <c r="N240" s="231" t="s">
        <v>85</v>
      </c>
      <c r="O240" s="195"/>
      <c r="P240" s="243">
        <v>0</v>
      </c>
      <c r="Q240" s="15" t="s">
        <v>43</v>
      </c>
      <c r="R240" s="15" t="s">
        <v>43</v>
      </c>
      <c r="T240" s="15" t="s">
        <v>130</v>
      </c>
      <c r="U240" s="5">
        <v>0</v>
      </c>
      <c r="V240" s="15" t="s">
        <v>374</v>
      </c>
      <c r="W240"/>
    </row>
    <row r="241" spans="2:23" outlineLevel="2" x14ac:dyDescent="0.3">
      <c r="B241" s="196"/>
      <c r="D241" s="70">
        <v>232</v>
      </c>
      <c r="E241" s="15" t="s">
        <v>395</v>
      </c>
      <c r="F241" s="15" t="s">
        <v>101</v>
      </c>
      <c r="G241" s="163" t="s">
        <v>101</v>
      </c>
      <c r="H241" s="172"/>
      <c r="I241" s="18">
        <v>0</v>
      </c>
      <c r="J241" s="172"/>
      <c r="K241" s="243">
        <v>0</v>
      </c>
      <c r="L241" s="15" t="s">
        <v>43</v>
      </c>
      <c r="M241" s="47">
        <f t="shared" si="3"/>
        <v>0</v>
      </c>
      <c r="N241" s="231" t="s">
        <v>85</v>
      </c>
      <c r="O241" s="195"/>
      <c r="P241" s="243">
        <v>0</v>
      </c>
      <c r="Q241" s="15" t="s">
        <v>43</v>
      </c>
      <c r="R241" s="15" t="s">
        <v>43</v>
      </c>
      <c r="T241" s="15" t="s">
        <v>130</v>
      </c>
      <c r="U241" s="5">
        <v>0</v>
      </c>
      <c r="V241" s="15" t="s">
        <v>374</v>
      </c>
      <c r="W241"/>
    </row>
    <row r="242" spans="2:23" outlineLevel="2" x14ac:dyDescent="0.3">
      <c r="B242" s="196"/>
      <c r="D242" s="70">
        <v>233</v>
      </c>
      <c r="E242" s="15" t="s">
        <v>395</v>
      </c>
      <c r="F242" s="15" t="s">
        <v>101</v>
      </c>
      <c r="G242" s="163" t="s">
        <v>101</v>
      </c>
      <c r="H242" s="172"/>
      <c r="I242" s="18">
        <v>0</v>
      </c>
      <c r="J242" s="172"/>
      <c r="K242" s="243">
        <v>0</v>
      </c>
      <c r="L242" s="15" t="s">
        <v>43</v>
      </c>
      <c r="M242" s="47">
        <f t="shared" si="3"/>
        <v>0</v>
      </c>
      <c r="N242" s="231" t="s">
        <v>85</v>
      </c>
      <c r="O242" s="195"/>
      <c r="P242" s="243">
        <v>0</v>
      </c>
      <c r="Q242" s="15" t="s">
        <v>43</v>
      </c>
      <c r="R242" s="15" t="s">
        <v>43</v>
      </c>
      <c r="T242" s="15" t="s">
        <v>130</v>
      </c>
      <c r="U242" s="5">
        <v>0</v>
      </c>
      <c r="V242" s="15" t="s">
        <v>374</v>
      </c>
      <c r="W242"/>
    </row>
    <row r="243" spans="2:23" outlineLevel="2" x14ac:dyDescent="0.3">
      <c r="B243" s="196"/>
      <c r="D243" s="70">
        <v>234</v>
      </c>
      <c r="E243" s="15" t="s">
        <v>395</v>
      </c>
      <c r="F243" s="15" t="s">
        <v>101</v>
      </c>
      <c r="G243" s="163" t="s">
        <v>101</v>
      </c>
      <c r="H243" s="172"/>
      <c r="I243" s="18">
        <v>0</v>
      </c>
      <c r="J243" s="172"/>
      <c r="K243" s="243">
        <v>0</v>
      </c>
      <c r="L243" s="15" t="s">
        <v>43</v>
      </c>
      <c r="M243" s="47">
        <f t="shared" si="3"/>
        <v>0</v>
      </c>
      <c r="N243" s="231" t="s">
        <v>85</v>
      </c>
      <c r="O243" s="195"/>
      <c r="P243" s="243">
        <v>0</v>
      </c>
      <c r="Q243" s="15" t="s">
        <v>43</v>
      </c>
      <c r="R243" s="15" t="s">
        <v>43</v>
      </c>
      <c r="T243" s="15" t="s">
        <v>130</v>
      </c>
      <c r="U243" s="5">
        <v>0</v>
      </c>
      <c r="V243" s="15" t="s">
        <v>374</v>
      </c>
      <c r="W243"/>
    </row>
    <row r="244" spans="2:23" outlineLevel="2" x14ac:dyDescent="0.3">
      <c r="B244" s="196"/>
      <c r="D244" s="70">
        <v>235</v>
      </c>
      <c r="E244" s="15" t="s">
        <v>395</v>
      </c>
      <c r="F244" s="15" t="s">
        <v>101</v>
      </c>
      <c r="G244" s="163" t="s">
        <v>101</v>
      </c>
      <c r="H244" s="172"/>
      <c r="I244" s="18">
        <v>0</v>
      </c>
      <c r="J244" s="172"/>
      <c r="K244" s="243">
        <v>0</v>
      </c>
      <c r="L244" s="15" t="s">
        <v>43</v>
      </c>
      <c r="M244" s="47">
        <f t="shared" si="3"/>
        <v>0</v>
      </c>
      <c r="N244" s="231" t="s">
        <v>85</v>
      </c>
      <c r="O244" s="195"/>
      <c r="P244" s="243">
        <v>0</v>
      </c>
      <c r="Q244" s="15" t="s">
        <v>43</v>
      </c>
      <c r="R244" s="15" t="s">
        <v>43</v>
      </c>
      <c r="T244" s="15" t="s">
        <v>130</v>
      </c>
      <c r="U244" s="5">
        <v>0</v>
      </c>
      <c r="V244" s="15" t="s">
        <v>374</v>
      </c>
      <c r="W244"/>
    </row>
    <row r="245" spans="2:23" outlineLevel="2" x14ac:dyDescent="0.3">
      <c r="B245" s="196"/>
      <c r="D245" s="70">
        <v>236</v>
      </c>
      <c r="E245" s="15" t="s">
        <v>395</v>
      </c>
      <c r="F245" s="15" t="s">
        <v>101</v>
      </c>
      <c r="G245" s="163" t="s">
        <v>101</v>
      </c>
      <c r="H245" s="172"/>
      <c r="I245" s="18">
        <v>0</v>
      </c>
      <c r="J245" s="172"/>
      <c r="K245" s="243">
        <v>0</v>
      </c>
      <c r="L245" s="15" t="s">
        <v>43</v>
      </c>
      <c r="M245" s="47">
        <f t="shared" si="3"/>
        <v>0</v>
      </c>
      <c r="N245" s="231" t="s">
        <v>85</v>
      </c>
      <c r="O245" s="195"/>
      <c r="P245" s="243">
        <v>0</v>
      </c>
      <c r="Q245" s="15" t="s">
        <v>43</v>
      </c>
      <c r="R245" s="15" t="s">
        <v>43</v>
      </c>
      <c r="T245" s="15" t="s">
        <v>130</v>
      </c>
      <c r="U245" s="5">
        <v>0</v>
      </c>
      <c r="V245" s="15" t="s">
        <v>374</v>
      </c>
      <c r="W245"/>
    </row>
    <row r="246" spans="2:23" outlineLevel="2" x14ac:dyDescent="0.3">
      <c r="B246" s="196"/>
      <c r="D246" s="70">
        <v>237</v>
      </c>
      <c r="E246" s="15" t="s">
        <v>395</v>
      </c>
      <c r="F246" s="15" t="s">
        <v>101</v>
      </c>
      <c r="G246" s="163" t="s">
        <v>101</v>
      </c>
      <c r="H246" s="172"/>
      <c r="I246" s="18">
        <v>0</v>
      </c>
      <c r="J246" s="172"/>
      <c r="K246" s="243">
        <v>0</v>
      </c>
      <c r="L246" s="15" t="s">
        <v>43</v>
      </c>
      <c r="M246" s="47">
        <f t="shared" si="3"/>
        <v>0</v>
      </c>
      <c r="N246" s="231" t="s">
        <v>85</v>
      </c>
      <c r="O246" s="195"/>
      <c r="P246" s="243">
        <v>0</v>
      </c>
      <c r="Q246" s="15" t="s">
        <v>43</v>
      </c>
      <c r="R246" s="15" t="s">
        <v>43</v>
      </c>
      <c r="T246" s="15" t="s">
        <v>130</v>
      </c>
      <c r="U246" s="5">
        <v>0</v>
      </c>
      <c r="V246" s="15" t="s">
        <v>374</v>
      </c>
      <c r="W246"/>
    </row>
    <row r="247" spans="2:23" outlineLevel="2" x14ac:dyDescent="0.3">
      <c r="B247" s="196"/>
      <c r="D247" s="70">
        <v>238</v>
      </c>
      <c r="E247" s="15" t="s">
        <v>395</v>
      </c>
      <c r="F247" s="15" t="s">
        <v>101</v>
      </c>
      <c r="G247" s="163" t="s">
        <v>101</v>
      </c>
      <c r="H247" s="172"/>
      <c r="I247" s="18">
        <v>0</v>
      </c>
      <c r="J247" s="172"/>
      <c r="K247" s="243">
        <v>0</v>
      </c>
      <c r="L247" s="15" t="s">
        <v>43</v>
      </c>
      <c r="M247" s="47">
        <f t="shared" si="3"/>
        <v>0</v>
      </c>
      <c r="N247" s="231" t="s">
        <v>85</v>
      </c>
      <c r="O247" s="195"/>
      <c r="P247" s="243">
        <v>0</v>
      </c>
      <c r="Q247" s="15" t="s">
        <v>43</v>
      </c>
      <c r="R247" s="15" t="s">
        <v>43</v>
      </c>
      <c r="T247" s="15" t="s">
        <v>130</v>
      </c>
      <c r="U247" s="5">
        <v>0</v>
      </c>
      <c r="V247" s="15" t="s">
        <v>101</v>
      </c>
      <c r="W247"/>
    </row>
    <row r="248" spans="2:23" outlineLevel="2" x14ac:dyDescent="0.3">
      <c r="B248" s="196"/>
      <c r="D248" s="70">
        <v>239</v>
      </c>
      <c r="E248" s="15" t="s">
        <v>395</v>
      </c>
      <c r="F248" s="15" t="s">
        <v>101</v>
      </c>
      <c r="G248" s="163" t="s">
        <v>101</v>
      </c>
      <c r="H248" s="172"/>
      <c r="I248" s="18">
        <v>0</v>
      </c>
      <c r="J248" s="172"/>
      <c r="K248" s="243">
        <v>0</v>
      </c>
      <c r="L248" s="15" t="s">
        <v>43</v>
      </c>
      <c r="M248" s="47">
        <f t="shared" si="3"/>
        <v>0</v>
      </c>
      <c r="N248" s="231" t="s">
        <v>85</v>
      </c>
      <c r="O248" s="195"/>
      <c r="P248" s="243">
        <v>0</v>
      </c>
      <c r="Q248" s="15" t="s">
        <v>43</v>
      </c>
      <c r="R248" s="15" t="s">
        <v>43</v>
      </c>
      <c r="T248" s="15" t="s">
        <v>130</v>
      </c>
      <c r="U248" s="5">
        <v>0</v>
      </c>
      <c r="V248" s="15" t="s">
        <v>101</v>
      </c>
      <c r="W248"/>
    </row>
    <row r="249" spans="2:23" outlineLevel="2" x14ac:dyDescent="0.3">
      <c r="B249" s="196"/>
      <c r="D249" s="70">
        <v>240</v>
      </c>
      <c r="E249" s="15" t="s">
        <v>395</v>
      </c>
      <c r="F249" s="15" t="s">
        <v>101</v>
      </c>
      <c r="G249" s="163" t="s">
        <v>101</v>
      </c>
      <c r="H249" s="172"/>
      <c r="I249" s="18">
        <v>0</v>
      </c>
      <c r="J249" s="172"/>
      <c r="K249" s="243">
        <v>0</v>
      </c>
      <c r="L249" s="15" t="s">
        <v>43</v>
      </c>
      <c r="M249" s="47">
        <f t="shared" si="3"/>
        <v>0</v>
      </c>
      <c r="N249" s="231" t="s">
        <v>85</v>
      </c>
      <c r="O249" s="195"/>
      <c r="P249" s="243">
        <v>0</v>
      </c>
      <c r="Q249" s="15" t="s">
        <v>43</v>
      </c>
      <c r="R249" s="15" t="s">
        <v>43</v>
      </c>
      <c r="T249" s="15" t="s">
        <v>130</v>
      </c>
      <c r="U249" s="5">
        <v>0</v>
      </c>
      <c r="V249" s="15" t="s">
        <v>163</v>
      </c>
      <c r="W249"/>
    </row>
    <row r="250" spans="2:23" outlineLevel="2" x14ac:dyDescent="0.3">
      <c r="B250" s="196"/>
      <c r="D250" s="70">
        <v>241</v>
      </c>
      <c r="E250" s="15" t="s">
        <v>395</v>
      </c>
      <c r="F250" s="15" t="s">
        <v>101</v>
      </c>
      <c r="G250" s="163" t="s">
        <v>101</v>
      </c>
      <c r="H250" s="172"/>
      <c r="I250" s="18">
        <v>0</v>
      </c>
      <c r="J250" s="172"/>
      <c r="K250" s="243">
        <v>0</v>
      </c>
      <c r="L250" s="15" t="s">
        <v>43</v>
      </c>
      <c r="M250" s="47">
        <f t="shared" si="3"/>
        <v>0</v>
      </c>
      <c r="N250" s="231" t="s">
        <v>85</v>
      </c>
      <c r="O250" s="195"/>
      <c r="P250" s="243">
        <v>0</v>
      </c>
      <c r="Q250" s="15" t="s">
        <v>43</v>
      </c>
      <c r="R250" s="15" t="s">
        <v>43</v>
      </c>
      <c r="T250" s="15" t="s">
        <v>130</v>
      </c>
      <c r="U250" s="5">
        <v>0</v>
      </c>
      <c r="V250" s="15" t="s">
        <v>101</v>
      </c>
      <c r="W250"/>
    </row>
    <row r="251" spans="2:23" outlineLevel="2" x14ac:dyDescent="0.3">
      <c r="B251" s="196"/>
      <c r="D251" s="70">
        <v>242</v>
      </c>
      <c r="E251" s="15" t="s">
        <v>395</v>
      </c>
      <c r="F251" s="15" t="s">
        <v>101</v>
      </c>
      <c r="G251" s="163" t="s">
        <v>101</v>
      </c>
      <c r="H251" s="172"/>
      <c r="I251" s="18">
        <v>0</v>
      </c>
      <c r="J251" s="172"/>
      <c r="K251" s="243">
        <v>0</v>
      </c>
      <c r="L251" s="15" t="s">
        <v>43</v>
      </c>
      <c r="M251" s="47">
        <f t="shared" si="3"/>
        <v>0</v>
      </c>
      <c r="N251" s="231" t="s">
        <v>85</v>
      </c>
      <c r="O251" s="195"/>
      <c r="P251" s="243">
        <v>0</v>
      </c>
      <c r="Q251" s="15" t="s">
        <v>43</v>
      </c>
      <c r="R251" s="15" t="s">
        <v>43</v>
      </c>
      <c r="T251" s="15" t="s">
        <v>130</v>
      </c>
      <c r="U251" s="5">
        <v>0</v>
      </c>
      <c r="V251" s="15" t="s">
        <v>101</v>
      </c>
      <c r="W251"/>
    </row>
    <row r="252" spans="2:23" outlineLevel="2" x14ac:dyDescent="0.3">
      <c r="B252" s="196"/>
      <c r="D252" s="70">
        <v>243</v>
      </c>
      <c r="E252" s="15" t="s">
        <v>395</v>
      </c>
      <c r="F252" s="15" t="s">
        <v>101</v>
      </c>
      <c r="G252" s="163" t="s">
        <v>101</v>
      </c>
      <c r="H252" s="172"/>
      <c r="I252" s="18">
        <v>0</v>
      </c>
      <c r="J252" s="172"/>
      <c r="K252" s="243">
        <v>0</v>
      </c>
      <c r="L252" s="15" t="s">
        <v>43</v>
      </c>
      <c r="M252" s="47">
        <f t="shared" si="3"/>
        <v>0</v>
      </c>
      <c r="N252" s="231" t="s">
        <v>85</v>
      </c>
      <c r="O252" s="195"/>
      <c r="P252" s="243">
        <v>0</v>
      </c>
      <c r="Q252" s="15" t="s">
        <v>43</v>
      </c>
      <c r="R252" s="15" t="s">
        <v>43</v>
      </c>
      <c r="T252" s="15" t="s">
        <v>130</v>
      </c>
      <c r="U252" s="5">
        <v>0</v>
      </c>
      <c r="V252" s="15" t="s">
        <v>101</v>
      </c>
      <c r="W252"/>
    </row>
    <row r="253" spans="2:23" outlineLevel="2" x14ac:dyDescent="0.3">
      <c r="B253" s="196"/>
      <c r="D253" s="70">
        <v>244</v>
      </c>
      <c r="E253" s="15" t="s">
        <v>395</v>
      </c>
      <c r="F253" s="15" t="s">
        <v>101</v>
      </c>
      <c r="G253" s="163" t="s">
        <v>101</v>
      </c>
      <c r="H253" s="172"/>
      <c r="I253" s="18">
        <v>0</v>
      </c>
      <c r="J253" s="172"/>
      <c r="K253" s="243">
        <v>0</v>
      </c>
      <c r="L253" s="15" t="s">
        <v>43</v>
      </c>
      <c r="M253" s="47">
        <f t="shared" si="3"/>
        <v>0</v>
      </c>
      <c r="N253" s="231" t="s">
        <v>85</v>
      </c>
      <c r="O253" s="195"/>
      <c r="P253" s="243">
        <v>0</v>
      </c>
      <c r="Q253" s="15" t="s">
        <v>43</v>
      </c>
      <c r="R253" s="15" t="s">
        <v>43</v>
      </c>
      <c r="T253" s="15" t="s">
        <v>130</v>
      </c>
      <c r="U253" s="5">
        <v>0</v>
      </c>
      <c r="V253" s="15" t="s">
        <v>101</v>
      </c>
      <c r="W253"/>
    </row>
    <row r="254" spans="2:23" outlineLevel="2" x14ac:dyDescent="0.3">
      <c r="B254" s="196"/>
      <c r="D254" s="70">
        <v>245</v>
      </c>
      <c r="E254" s="15" t="s">
        <v>395</v>
      </c>
      <c r="F254" s="15" t="s">
        <v>101</v>
      </c>
      <c r="G254" s="163" t="s">
        <v>101</v>
      </c>
      <c r="H254" s="172"/>
      <c r="I254" s="18">
        <v>0</v>
      </c>
      <c r="J254" s="172"/>
      <c r="K254" s="243">
        <v>0</v>
      </c>
      <c r="L254" s="15" t="s">
        <v>43</v>
      </c>
      <c r="M254" s="47">
        <f t="shared" si="3"/>
        <v>0</v>
      </c>
      <c r="N254" s="231" t="s">
        <v>85</v>
      </c>
      <c r="O254" s="195"/>
      <c r="P254" s="243">
        <v>0</v>
      </c>
      <c r="Q254" s="15" t="s">
        <v>43</v>
      </c>
      <c r="R254" s="15" t="s">
        <v>43</v>
      </c>
      <c r="T254" s="15" t="s">
        <v>130</v>
      </c>
      <c r="U254" s="5">
        <v>0</v>
      </c>
      <c r="V254" s="15" t="s">
        <v>101</v>
      </c>
      <c r="W254"/>
    </row>
    <row r="255" spans="2:23" outlineLevel="2" x14ac:dyDescent="0.3">
      <c r="B255" s="196"/>
      <c r="D255" s="70">
        <v>246</v>
      </c>
      <c r="E255" s="15" t="s">
        <v>395</v>
      </c>
      <c r="F255" s="15" t="s">
        <v>101</v>
      </c>
      <c r="G255" s="163" t="s">
        <v>101</v>
      </c>
      <c r="H255" s="172"/>
      <c r="I255" s="18">
        <v>0</v>
      </c>
      <c r="J255" s="172"/>
      <c r="K255" s="243">
        <v>0</v>
      </c>
      <c r="L255" s="15" t="s">
        <v>43</v>
      </c>
      <c r="M255" s="47">
        <f t="shared" si="3"/>
        <v>0</v>
      </c>
      <c r="N255" s="231" t="s">
        <v>85</v>
      </c>
      <c r="O255" s="195"/>
      <c r="P255" s="243">
        <v>0</v>
      </c>
      <c r="Q255" s="15" t="s">
        <v>43</v>
      </c>
      <c r="R255" s="15" t="s">
        <v>43</v>
      </c>
      <c r="T255" s="15" t="s">
        <v>130</v>
      </c>
      <c r="U255" s="5">
        <v>0</v>
      </c>
      <c r="V255" s="15" t="s">
        <v>101</v>
      </c>
      <c r="W255"/>
    </row>
    <row r="256" spans="2:23" outlineLevel="2" x14ac:dyDescent="0.3">
      <c r="B256" s="196"/>
      <c r="D256" s="70">
        <v>247</v>
      </c>
      <c r="E256" s="15" t="s">
        <v>395</v>
      </c>
      <c r="F256" s="15" t="s">
        <v>101</v>
      </c>
      <c r="G256" s="163" t="s">
        <v>101</v>
      </c>
      <c r="H256" s="172"/>
      <c r="I256" s="18">
        <v>0</v>
      </c>
      <c r="J256" s="172"/>
      <c r="K256" s="243">
        <v>0</v>
      </c>
      <c r="L256" s="15" t="s">
        <v>43</v>
      </c>
      <c r="M256" s="47">
        <f t="shared" si="3"/>
        <v>0</v>
      </c>
      <c r="N256" s="231" t="s">
        <v>85</v>
      </c>
      <c r="O256" s="195"/>
      <c r="P256" s="243">
        <v>0</v>
      </c>
      <c r="Q256" s="15" t="s">
        <v>43</v>
      </c>
      <c r="R256" s="15" t="s">
        <v>43</v>
      </c>
      <c r="T256" s="15" t="s">
        <v>130</v>
      </c>
      <c r="U256" s="5">
        <v>0</v>
      </c>
      <c r="V256" s="15" t="s">
        <v>101</v>
      </c>
      <c r="W256"/>
    </row>
    <row r="257" spans="2:23" outlineLevel="2" x14ac:dyDescent="0.3">
      <c r="B257" s="196"/>
      <c r="D257" s="70">
        <v>248</v>
      </c>
      <c r="E257" s="15" t="s">
        <v>395</v>
      </c>
      <c r="F257" s="15" t="s">
        <v>101</v>
      </c>
      <c r="G257" s="163" t="s">
        <v>101</v>
      </c>
      <c r="H257" s="172"/>
      <c r="I257" s="18">
        <v>0</v>
      </c>
      <c r="J257" s="172"/>
      <c r="K257" s="243">
        <v>0</v>
      </c>
      <c r="L257" s="15" t="s">
        <v>43</v>
      </c>
      <c r="M257" s="47">
        <f t="shared" si="3"/>
        <v>0</v>
      </c>
      <c r="N257" s="231" t="s">
        <v>85</v>
      </c>
      <c r="O257" s="195"/>
      <c r="P257" s="243">
        <v>0</v>
      </c>
      <c r="Q257" s="15" t="s">
        <v>43</v>
      </c>
      <c r="R257" s="15" t="s">
        <v>43</v>
      </c>
      <c r="T257" s="15" t="s">
        <v>130</v>
      </c>
      <c r="U257" s="5">
        <v>0</v>
      </c>
      <c r="V257" s="15" t="s">
        <v>101</v>
      </c>
      <c r="W257"/>
    </row>
    <row r="258" spans="2:23" outlineLevel="2" x14ac:dyDescent="0.3">
      <c r="B258" s="196"/>
      <c r="D258" s="70">
        <v>249</v>
      </c>
      <c r="E258" s="15" t="s">
        <v>395</v>
      </c>
      <c r="F258" s="15" t="s">
        <v>101</v>
      </c>
      <c r="G258" s="163" t="s">
        <v>101</v>
      </c>
      <c r="H258" s="172"/>
      <c r="I258" s="18">
        <v>0</v>
      </c>
      <c r="J258" s="172"/>
      <c r="K258" s="243">
        <v>0</v>
      </c>
      <c r="L258" s="15" t="s">
        <v>43</v>
      </c>
      <c r="M258" s="47">
        <f t="shared" si="3"/>
        <v>0</v>
      </c>
      <c r="N258" s="231" t="s">
        <v>85</v>
      </c>
      <c r="O258" s="195"/>
      <c r="P258" s="243">
        <v>0</v>
      </c>
      <c r="Q258" s="15" t="s">
        <v>43</v>
      </c>
      <c r="R258" s="15" t="s">
        <v>43</v>
      </c>
      <c r="T258" s="15" t="s">
        <v>130</v>
      </c>
      <c r="U258" s="5">
        <v>0</v>
      </c>
      <c r="V258" s="15" t="s">
        <v>101</v>
      </c>
      <c r="W258"/>
    </row>
    <row r="259" spans="2:23" outlineLevel="2" x14ac:dyDescent="0.3">
      <c r="B259" s="196"/>
      <c r="D259" s="70">
        <v>250</v>
      </c>
      <c r="E259" s="15" t="s">
        <v>395</v>
      </c>
      <c r="F259" s="15" t="s">
        <v>101</v>
      </c>
      <c r="G259" s="163" t="s">
        <v>101</v>
      </c>
      <c r="H259" s="172"/>
      <c r="I259" s="18">
        <v>0</v>
      </c>
      <c r="J259" s="172"/>
      <c r="K259" s="243">
        <v>0</v>
      </c>
      <c r="L259" s="15" t="s">
        <v>43</v>
      </c>
      <c r="M259" s="47">
        <f t="shared" si="3"/>
        <v>0</v>
      </c>
      <c r="N259" s="231" t="s">
        <v>85</v>
      </c>
      <c r="O259" s="195"/>
      <c r="P259" s="243">
        <v>0</v>
      </c>
      <c r="Q259" s="15" t="s">
        <v>43</v>
      </c>
      <c r="R259" s="15" t="s">
        <v>43</v>
      </c>
      <c r="T259" s="15" t="s">
        <v>130</v>
      </c>
      <c r="U259" s="5">
        <v>0</v>
      </c>
      <c r="V259" s="15" t="s">
        <v>101</v>
      </c>
      <c r="W259"/>
    </row>
    <row r="260" spans="2:23" outlineLevel="2" x14ac:dyDescent="0.3">
      <c r="B260" s="196"/>
      <c r="D260" s="70">
        <v>251</v>
      </c>
      <c r="E260" s="15" t="s">
        <v>395</v>
      </c>
      <c r="F260" s="15" t="s">
        <v>101</v>
      </c>
      <c r="G260" s="163" t="s">
        <v>101</v>
      </c>
      <c r="H260" s="172"/>
      <c r="I260" s="18">
        <v>0</v>
      </c>
      <c r="J260" s="172"/>
      <c r="K260" s="243">
        <v>0</v>
      </c>
      <c r="L260" s="15" t="s">
        <v>43</v>
      </c>
      <c r="M260" s="47">
        <f t="shared" si="3"/>
        <v>0</v>
      </c>
      <c r="N260" s="231" t="s">
        <v>85</v>
      </c>
      <c r="O260" s="195"/>
      <c r="P260" s="243">
        <v>0</v>
      </c>
      <c r="Q260" s="15" t="s">
        <v>43</v>
      </c>
      <c r="R260" s="15" t="s">
        <v>43</v>
      </c>
      <c r="T260" s="15" t="s">
        <v>130</v>
      </c>
      <c r="U260" s="5">
        <v>0</v>
      </c>
      <c r="V260" s="15" t="s">
        <v>101</v>
      </c>
      <c r="W260"/>
    </row>
    <row r="261" spans="2:23" outlineLevel="2" x14ac:dyDescent="0.3">
      <c r="B261" s="196"/>
      <c r="D261" s="70">
        <v>252</v>
      </c>
      <c r="E261" s="15" t="s">
        <v>395</v>
      </c>
      <c r="F261" s="15" t="s">
        <v>101</v>
      </c>
      <c r="G261" s="163" t="s">
        <v>101</v>
      </c>
      <c r="H261" s="172"/>
      <c r="I261" s="18">
        <v>0</v>
      </c>
      <c r="J261" s="172"/>
      <c r="K261" s="243">
        <v>0</v>
      </c>
      <c r="L261" s="15" t="s">
        <v>43</v>
      </c>
      <c r="M261" s="47">
        <f t="shared" si="3"/>
        <v>0</v>
      </c>
      <c r="N261" s="231" t="s">
        <v>85</v>
      </c>
      <c r="O261" s="195"/>
      <c r="P261" s="243">
        <v>0</v>
      </c>
      <c r="Q261" s="15" t="s">
        <v>43</v>
      </c>
      <c r="R261" s="15" t="s">
        <v>43</v>
      </c>
      <c r="T261" s="15" t="s">
        <v>130</v>
      </c>
      <c r="U261" s="5">
        <v>0</v>
      </c>
      <c r="V261" s="15" t="s">
        <v>101</v>
      </c>
      <c r="W261"/>
    </row>
    <row r="262" spans="2:23" outlineLevel="2" x14ac:dyDescent="0.3">
      <c r="B262" s="196"/>
      <c r="D262" s="70">
        <v>253</v>
      </c>
      <c r="E262" s="15" t="s">
        <v>395</v>
      </c>
      <c r="F262" s="15" t="s">
        <v>101</v>
      </c>
      <c r="G262" s="163" t="s">
        <v>101</v>
      </c>
      <c r="H262" s="172"/>
      <c r="I262" s="18">
        <v>0</v>
      </c>
      <c r="J262" s="172"/>
      <c r="K262" s="243">
        <v>0</v>
      </c>
      <c r="L262" s="15" t="s">
        <v>43</v>
      </c>
      <c r="M262" s="47">
        <f t="shared" si="3"/>
        <v>0</v>
      </c>
      <c r="N262" s="231" t="s">
        <v>85</v>
      </c>
      <c r="O262" s="195"/>
      <c r="P262" s="243">
        <v>0</v>
      </c>
      <c r="Q262" s="15" t="s">
        <v>43</v>
      </c>
      <c r="R262" s="15" t="s">
        <v>43</v>
      </c>
      <c r="T262" s="15" t="s">
        <v>130</v>
      </c>
      <c r="U262" s="5">
        <v>0</v>
      </c>
      <c r="V262" s="15" t="s">
        <v>101</v>
      </c>
      <c r="W262"/>
    </row>
    <row r="263" spans="2:23" outlineLevel="2" x14ac:dyDescent="0.3">
      <c r="B263" s="196"/>
      <c r="D263" s="70">
        <v>254</v>
      </c>
      <c r="E263" s="15" t="s">
        <v>395</v>
      </c>
      <c r="F263" s="15" t="s">
        <v>101</v>
      </c>
      <c r="G263" s="163" t="s">
        <v>101</v>
      </c>
      <c r="H263" s="172"/>
      <c r="I263" s="18">
        <v>0</v>
      </c>
      <c r="J263" s="172"/>
      <c r="K263" s="243">
        <v>0</v>
      </c>
      <c r="L263" s="15" t="s">
        <v>43</v>
      </c>
      <c r="M263" s="47">
        <f t="shared" si="3"/>
        <v>0</v>
      </c>
      <c r="N263" s="231" t="s">
        <v>85</v>
      </c>
      <c r="O263" s="195"/>
      <c r="P263" s="243">
        <v>0</v>
      </c>
      <c r="Q263" s="15" t="s">
        <v>43</v>
      </c>
      <c r="R263" s="15" t="s">
        <v>43</v>
      </c>
      <c r="T263" s="15" t="s">
        <v>130</v>
      </c>
      <c r="U263" s="5">
        <v>0</v>
      </c>
      <c r="V263" s="15" t="s">
        <v>101</v>
      </c>
      <c r="W263"/>
    </row>
    <row r="264" spans="2:23" outlineLevel="2" x14ac:dyDescent="0.3">
      <c r="B264" s="196"/>
      <c r="D264" s="70">
        <v>255</v>
      </c>
      <c r="E264" s="15" t="s">
        <v>395</v>
      </c>
      <c r="F264" s="15" t="s">
        <v>101</v>
      </c>
      <c r="G264" s="163" t="s">
        <v>101</v>
      </c>
      <c r="H264" s="172"/>
      <c r="I264" s="18">
        <v>0</v>
      </c>
      <c r="J264" s="172"/>
      <c r="K264" s="243">
        <v>0</v>
      </c>
      <c r="L264" s="15" t="s">
        <v>43</v>
      </c>
      <c r="M264" s="47">
        <f t="shared" si="3"/>
        <v>0</v>
      </c>
      <c r="N264" s="231" t="s">
        <v>85</v>
      </c>
      <c r="O264" s="195"/>
      <c r="P264" s="243">
        <v>0</v>
      </c>
      <c r="Q264" s="15" t="s">
        <v>43</v>
      </c>
      <c r="R264" s="15" t="s">
        <v>43</v>
      </c>
      <c r="T264" s="15" t="s">
        <v>130</v>
      </c>
      <c r="U264" s="5">
        <v>0</v>
      </c>
      <c r="V264" s="15" t="s">
        <v>101</v>
      </c>
      <c r="W264"/>
    </row>
    <row r="265" spans="2:23" outlineLevel="2" x14ac:dyDescent="0.3">
      <c r="B265" s="196"/>
      <c r="D265" s="70">
        <v>256</v>
      </c>
      <c r="E265" s="15" t="s">
        <v>395</v>
      </c>
      <c r="F265" s="15" t="s">
        <v>101</v>
      </c>
      <c r="G265" s="163" t="s">
        <v>101</v>
      </c>
      <c r="H265" s="172"/>
      <c r="I265" s="18">
        <v>0</v>
      </c>
      <c r="J265" s="172"/>
      <c r="K265" s="243">
        <v>0</v>
      </c>
      <c r="L265" s="15" t="s">
        <v>43</v>
      </c>
      <c r="M265" s="47">
        <f t="shared" si="3"/>
        <v>0</v>
      </c>
      <c r="N265" s="231" t="s">
        <v>85</v>
      </c>
      <c r="O265" s="195"/>
      <c r="P265" s="243">
        <v>0</v>
      </c>
      <c r="Q265" s="15" t="s">
        <v>43</v>
      </c>
      <c r="R265" s="15" t="s">
        <v>43</v>
      </c>
      <c r="T265" s="15" t="s">
        <v>130</v>
      </c>
      <c r="U265" s="5">
        <v>0</v>
      </c>
      <c r="V265" s="15" t="s">
        <v>101</v>
      </c>
      <c r="W265"/>
    </row>
    <row r="266" spans="2:23" outlineLevel="2" x14ac:dyDescent="0.3">
      <c r="B266" s="196"/>
      <c r="D266" s="70">
        <v>257</v>
      </c>
      <c r="E266" s="15" t="s">
        <v>395</v>
      </c>
      <c r="F266" s="15" t="s">
        <v>101</v>
      </c>
      <c r="G266" s="163" t="s">
        <v>101</v>
      </c>
      <c r="H266" s="172"/>
      <c r="I266" s="18">
        <v>0</v>
      </c>
      <c r="J266" s="172"/>
      <c r="K266" s="243">
        <v>0</v>
      </c>
      <c r="L266" s="15" t="s">
        <v>43</v>
      </c>
      <c r="M266" s="47">
        <f t="shared" ref="M266:M309" si="4">I266</f>
        <v>0</v>
      </c>
      <c r="N266" s="231" t="s">
        <v>85</v>
      </c>
      <c r="O266" s="195"/>
      <c r="P266" s="243">
        <v>0</v>
      </c>
      <c r="Q266" s="15" t="s">
        <v>43</v>
      </c>
      <c r="R266" s="15" t="s">
        <v>43</v>
      </c>
      <c r="T266" s="15" t="s">
        <v>130</v>
      </c>
      <c r="U266" s="5">
        <v>0</v>
      </c>
      <c r="V266" s="15" t="s">
        <v>101</v>
      </c>
      <c r="W266"/>
    </row>
    <row r="267" spans="2:23" outlineLevel="2" x14ac:dyDescent="0.3">
      <c r="B267" s="196"/>
      <c r="D267" s="70">
        <v>258</v>
      </c>
      <c r="E267" s="15" t="s">
        <v>395</v>
      </c>
      <c r="F267" s="15" t="s">
        <v>101</v>
      </c>
      <c r="G267" s="163" t="s">
        <v>101</v>
      </c>
      <c r="H267" s="172"/>
      <c r="I267" s="18">
        <v>0</v>
      </c>
      <c r="J267" s="172"/>
      <c r="K267" s="243">
        <v>0</v>
      </c>
      <c r="L267" s="15" t="s">
        <v>43</v>
      </c>
      <c r="M267" s="47">
        <f t="shared" si="4"/>
        <v>0</v>
      </c>
      <c r="N267" s="231" t="s">
        <v>85</v>
      </c>
      <c r="O267" s="195"/>
      <c r="P267" s="243">
        <v>0</v>
      </c>
      <c r="Q267" s="15" t="s">
        <v>43</v>
      </c>
      <c r="R267" s="15" t="s">
        <v>43</v>
      </c>
      <c r="T267" s="15" t="s">
        <v>130</v>
      </c>
      <c r="U267" s="5">
        <v>0</v>
      </c>
      <c r="V267" s="15" t="s">
        <v>101</v>
      </c>
      <c r="W267"/>
    </row>
    <row r="268" spans="2:23" outlineLevel="2" x14ac:dyDescent="0.3">
      <c r="B268" s="196"/>
      <c r="D268" s="70">
        <v>259</v>
      </c>
      <c r="E268" s="15" t="s">
        <v>395</v>
      </c>
      <c r="F268" s="15" t="s">
        <v>101</v>
      </c>
      <c r="G268" s="163" t="s">
        <v>101</v>
      </c>
      <c r="H268" s="172"/>
      <c r="I268" s="18">
        <v>0</v>
      </c>
      <c r="J268" s="172"/>
      <c r="K268" s="243">
        <v>0</v>
      </c>
      <c r="L268" s="15" t="s">
        <v>43</v>
      </c>
      <c r="M268" s="47">
        <f t="shared" si="4"/>
        <v>0</v>
      </c>
      <c r="N268" s="231" t="s">
        <v>85</v>
      </c>
      <c r="O268" s="195"/>
      <c r="P268" s="243">
        <v>0</v>
      </c>
      <c r="Q268" s="15" t="s">
        <v>43</v>
      </c>
      <c r="R268" s="15" t="s">
        <v>43</v>
      </c>
      <c r="T268" s="15" t="s">
        <v>130</v>
      </c>
      <c r="U268" s="5">
        <v>0</v>
      </c>
      <c r="V268" s="15" t="s">
        <v>101</v>
      </c>
      <c r="W268"/>
    </row>
    <row r="269" spans="2:23" outlineLevel="2" x14ac:dyDescent="0.3">
      <c r="B269" s="196"/>
      <c r="D269" s="70">
        <v>260</v>
      </c>
      <c r="E269" s="15" t="s">
        <v>395</v>
      </c>
      <c r="F269" s="15" t="s">
        <v>101</v>
      </c>
      <c r="G269" s="163" t="s">
        <v>101</v>
      </c>
      <c r="H269" s="172"/>
      <c r="I269" s="18">
        <v>0</v>
      </c>
      <c r="J269" s="172"/>
      <c r="K269" s="243">
        <v>0</v>
      </c>
      <c r="L269" s="15" t="s">
        <v>43</v>
      </c>
      <c r="M269" s="47">
        <f t="shared" si="4"/>
        <v>0</v>
      </c>
      <c r="N269" s="231" t="s">
        <v>85</v>
      </c>
      <c r="O269" s="195"/>
      <c r="P269" s="243">
        <v>0</v>
      </c>
      <c r="Q269" s="15" t="s">
        <v>43</v>
      </c>
      <c r="R269" s="15" t="s">
        <v>43</v>
      </c>
      <c r="T269" s="15" t="s">
        <v>130</v>
      </c>
      <c r="U269" s="5">
        <v>0</v>
      </c>
      <c r="V269" s="15" t="s">
        <v>101</v>
      </c>
      <c r="W269"/>
    </row>
    <row r="270" spans="2:23" outlineLevel="2" x14ac:dyDescent="0.3">
      <c r="B270" s="196"/>
      <c r="D270" s="70">
        <v>261</v>
      </c>
      <c r="E270" s="15" t="s">
        <v>395</v>
      </c>
      <c r="F270" s="15" t="s">
        <v>101</v>
      </c>
      <c r="G270" s="163" t="s">
        <v>101</v>
      </c>
      <c r="H270" s="172"/>
      <c r="I270" s="18">
        <v>0</v>
      </c>
      <c r="J270" s="172"/>
      <c r="K270" s="243">
        <v>0</v>
      </c>
      <c r="L270" s="15" t="s">
        <v>43</v>
      </c>
      <c r="M270" s="47">
        <f t="shared" si="4"/>
        <v>0</v>
      </c>
      <c r="N270" s="231" t="s">
        <v>85</v>
      </c>
      <c r="O270" s="195"/>
      <c r="P270" s="243">
        <v>0</v>
      </c>
      <c r="Q270" s="15" t="s">
        <v>43</v>
      </c>
      <c r="R270" s="15" t="s">
        <v>43</v>
      </c>
      <c r="T270" s="15" t="s">
        <v>130</v>
      </c>
      <c r="U270" s="5">
        <v>0</v>
      </c>
      <c r="V270" s="15" t="s">
        <v>101</v>
      </c>
      <c r="W270"/>
    </row>
    <row r="271" spans="2:23" outlineLevel="2" x14ac:dyDescent="0.3">
      <c r="B271" s="196"/>
      <c r="D271" s="70">
        <v>262</v>
      </c>
      <c r="E271" s="15" t="s">
        <v>395</v>
      </c>
      <c r="F271" s="15" t="s">
        <v>101</v>
      </c>
      <c r="G271" s="163" t="s">
        <v>101</v>
      </c>
      <c r="H271" s="172"/>
      <c r="I271" s="18">
        <v>0</v>
      </c>
      <c r="J271" s="172"/>
      <c r="K271" s="243">
        <v>0</v>
      </c>
      <c r="L271" s="15" t="s">
        <v>43</v>
      </c>
      <c r="M271" s="47">
        <f t="shared" si="4"/>
        <v>0</v>
      </c>
      <c r="N271" s="231" t="s">
        <v>85</v>
      </c>
      <c r="O271" s="195"/>
      <c r="P271" s="243">
        <v>0</v>
      </c>
      <c r="Q271" s="15" t="s">
        <v>43</v>
      </c>
      <c r="R271" s="15" t="s">
        <v>43</v>
      </c>
      <c r="T271" s="15" t="s">
        <v>130</v>
      </c>
      <c r="U271" s="5">
        <v>0</v>
      </c>
      <c r="V271" s="15" t="s">
        <v>101</v>
      </c>
      <c r="W271"/>
    </row>
    <row r="272" spans="2:23" outlineLevel="2" x14ac:dyDescent="0.3">
      <c r="B272" s="196"/>
      <c r="D272" s="70">
        <v>263</v>
      </c>
      <c r="E272" s="15" t="s">
        <v>395</v>
      </c>
      <c r="F272" s="15" t="s">
        <v>101</v>
      </c>
      <c r="G272" s="163" t="s">
        <v>101</v>
      </c>
      <c r="H272" s="172"/>
      <c r="I272" s="18">
        <v>0</v>
      </c>
      <c r="J272" s="172"/>
      <c r="K272" s="243">
        <v>0</v>
      </c>
      <c r="L272" s="15" t="s">
        <v>43</v>
      </c>
      <c r="M272" s="47">
        <f t="shared" si="4"/>
        <v>0</v>
      </c>
      <c r="N272" s="231" t="s">
        <v>85</v>
      </c>
      <c r="O272" s="195"/>
      <c r="P272" s="243">
        <v>0</v>
      </c>
      <c r="Q272" s="15" t="s">
        <v>43</v>
      </c>
      <c r="R272" s="15" t="s">
        <v>43</v>
      </c>
      <c r="T272" s="15" t="s">
        <v>130</v>
      </c>
      <c r="U272" s="5">
        <v>0</v>
      </c>
      <c r="V272" s="15" t="s">
        <v>101</v>
      </c>
      <c r="W272"/>
    </row>
    <row r="273" spans="2:23" outlineLevel="2" x14ac:dyDescent="0.3">
      <c r="B273" s="196"/>
      <c r="D273" s="70">
        <v>264</v>
      </c>
      <c r="E273" s="15" t="s">
        <v>395</v>
      </c>
      <c r="F273" s="15" t="s">
        <v>101</v>
      </c>
      <c r="G273" s="163" t="s">
        <v>101</v>
      </c>
      <c r="H273" s="172"/>
      <c r="I273" s="18">
        <v>0</v>
      </c>
      <c r="J273" s="172"/>
      <c r="K273" s="243">
        <v>0</v>
      </c>
      <c r="L273" s="15" t="s">
        <v>43</v>
      </c>
      <c r="M273" s="47">
        <f t="shared" si="4"/>
        <v>0</v>
      </c>
      <c r="N273" s="231" t="s">
        <v>85</v>
      </c>
      <c r="O273" s="195"/>
      <c r="P273" s="243">
        <v>0</v>
      </c>
      <c r="Q273" s="15" t="s">
        <v>43</v>
      </c>
      <c r="R273" s="15" t="s">
        <v>43</v>
      </c>
      <c r="T273" s="15" t="s">
        <v>130</v>
      </c>
      <c r="U273" s="5">
        <v>0</v>
      </c>
      <c r="V273" s="15" t="s">
        <v>101</v>
      </c>
      <c r="W273"/>
    </row>
    <row r="274" spans="2:23" outlineLevel="2" x14ac:dyDescent="0.3">
      <c r="B274" s="196"/>
      <c r="D274" s="70">
        <v>265</v>
      </c>
      <c r="E274" s="15" t="s">
        <v>395</v>
      </c>
      <c r="F274" s="15" t="s">
        <v>101</v>
      </c>
      <c r="G274" s="163" t="s">
        <v>101</v>
      </c>
      <c r="H274" s="172"/>
      <c r="I274" s="18">
        <v>0</v>
      </c>
      <c r="J274" s="172"/>
      <c r="K274" s="243">
        <v>0</v>
      </c>
      <c r="L274" s="15" t="s">
        <v>43</v>
      </c>
      <c r="M274" s="47">
        <f t="shared" si="4"/>
        <v>0</v>
      </c>
      <c r="N274" s="231" t="s">
        <v>85</v>
      </c>
      <c r="O274" s="195"/>
      <c r="P274" s="243">
        <v>0</v>
      </c>
      <c r="Q274" s="15" t="s">
        <v>43</v>
      </c>
      <c r="R274" s="15" t="s">
        <v>43</v>
      </c>
      <c r="T274" s="15" t="s">
        <v>130</v>
      </c>
      <c r="U274" s="5">
        <v>0</v>
      </c>
      <c r="V274" s="15" t="s">
        <v>101</v>
      </c>
      <c r="W274"/>
    </row>
    <row r="275" spans="2:23" outlineLevel="2" x14ac:dyDescent="0.3">
      <c r="B275" s="196"/>
      <c r="D275" s="70">
        <v>266</v>
      </c>
      <c r="E275" s="15" t="s">
        <v>395</v>
      </c>
      <c r="F275" s="15" t="s">
        <v>101</v>
      </c>
      <c r="G275" s="163" t="s">
        <v>101</v>
      </c>
      <c r="H275" s="172"/>
      <c r="I275" s="18">
        <v>0</v>
      </c>
      <c r="J275" s="172"/>
      <c r="K275" s="243">
        <v>0</v>
      </c>
      <c r="L275" s="15" t="s">
        <v>43</v>
      </c>
      <c r="M275" s="47">
        <f t="shared" si="4"/>
        <v>0</v>
      </c>
      <c r="N275" s="231" t="s">
        <v>85</v>
      </c>
      <c r="O275" s="195"/>
      <c r="P275" s="243">
        <v>0</v>
      </c>
      <c r="Q275" s="15" t="s">
        <v>43</v>
      </c>
      <c r="R275" s="15" t="s">
        <v>43</v>
      </c>
      <c r="T275" s="15" t="s">
        <v>130</v>
      </c>
      <c r="U275" s="5">
        <v>0</v>
      </c>
      <c r="V275" s="15" t="s">
        <v>101</v>
      </c>
      <c r="W275"/>
    </row>
    <row r="276" spans="2:23" outlineLevel="2" x14ac:dyDescent="0.3">
      <c r="B276" s="196"/>
      <c r="D276" s="70">
        <v>267</v>
      </c>
      <c r="E276" s="15" t="s">
        <v>395</v>
      </c>
      <c r="F276" s="15" t="s">
        <v>101</v>
      </c>
      <c r="G276" s="163" t="s">
        <v>101</v>
      </c>
      <c r="H276" s="172"/>
      <c r="I276" s="18">
        <v>0</v>
      </c>
      <c r="J276" s="172"/>
      <c r="K276" s="243">
        <v>0</v>
      </c>
      <c r="L276" s="15" t="s">
        <v>43</v>
      </c>
      <c r="M276" s="47">
        <f t="shared" si="4"/>
        <v>0</v>
      </c>
      <c r="N276" s="231" t="s">
        <v>85</v>
      </c>
      <c r="O276" s="195"/>
      <c r="P276" s="243">
        <v>0</v>
      </c>
      <c r="Q276" s="15" t="s">
        <v>43</v>
      </c>
      <c r="R276" s="15" t="s">
        <v>43</v>
      </c>
      <c r="T276" s="15" t="s">
        <v>130</v>
      </c>
      <c r="U276" s="5">
        <v>0</v>
      </c>
      <c r="V276" s="15" t="s">
        <v>101</v>
      </c>
      <c r="W276"/>
    </row>
    <row r="277" spans="2:23" outlineLevel="2" x14ac:dyDescent="0.3">
      <c r="B277" s="196"/>
      <c r="D277" s="70">
        <v>268</v>
      </c>
      <c r="E277" s="15" t="s">
        <v>395</v>
      </c>
      <c r="F277" s="15" t="s">
        <v>101</v>
      </c>
      <c r="G277" s="163" t="s">
        <v>101</v>
      </c>
      <c r="H277" s="172"/>
      <c r="I277" s="18">
        <v>0</v>
      </c>
      <c r="J277" s="172"/>
      <c r="K277" s="243">
        <v>0</v>
      </c>
      <c r="L277" s="15" t="s">
        <v>43</v>
      </c>
      <c r="M277" s="47">
        <f t="shared" si="4"/>
        <v>0</v>
      </c>
      <c r="N277" s="231" t="s">
        <v>85</v>
      </c>
      <c r="O277" s="195"/>
      <c r="P277" s="243">
        <v>0</v>
      </c>
      <c r="Q277" s="15" t="s">
        <v>43</v>
      </c>
      <c r="R277" s="15" t="s">
        <v>43</v>
      </c>
      <c r="T277" s="15" t="s">
        <v>130</v>
      </c>
      <c r="U277" s="5">
        <v>0</v>
      </c>
      <c r="V277" s="15" t="s">
        <v>101</v>
      </c>
      <c r="W277"/>
    </row>
    <row r="278" spans="2:23" outlineLevel="2" x14ac:dyDescent="0.3">
      <c r="B278" s="196"/>
      <c r="D278" s="70">
        <v>269</v>
      </c>
      <c r="E278" s="15" t="s">
        <v>395</v>
      </c>
      <c r="F278" s="15" t="s">
        <v>101</v>
      </c>
      <c r="G278" s="163" t="s">
        <v>101</v>
      </c>
      <c r="H278" s="172"/>
      <c r="I278" s="18">
        <v>0</v>
      </c>
      <c r="J278" s="172"/>
      <c r="K278" s="243">
        <v>0</v>
      </c>
      <c r="L278" s="15" t="s">
        <v>43</v>
      </c>
      <c r="M278" s="47">
        <f t="shared" si="4"/>
        <v>0</v>
      </c>
      <c r="N278" s="231" t="s">
        <v>85</v>
      </c>
      <c r="O278" s="195"/>
      <c r="P278" s="243">
        <v>0</v>
      </c>
      <c r="Q278" s="15" t="s">
        <v>43</v>
      </c>
      <c r="R278" s="15" t="s">
        <v>43</v>
      </c>
      <c r="T278" s="15" t="s">
        <v>130</v>
      </c>
      <c r="U278" s="5">
        <v>0</v>
      </c>
      <c r="V278" s="15" t="s">
        <v>101</v>
      </c>
      <c r="W278"/>
    </row>
    <row r="279" spans="2:23" outlineLevel="2" x14ac:dyDescent="0.3">
      <c r="B279" s="196"/>
      <c r="D279" s="70">
        <v>270</v>
      </c>
      <c r="E279" s="15" t="s">
        <v>395</v>
      </c>
      <c r="F279" s="15" t="s">
        <v>101</v>
      </c>
      <c r="G279" s="163" t="s">
        <v>101</v>
      </c>
      <c r="H279" s="172"/>
      <c r="I279" s="18">
        <v>0</v>
      </c>
      <c r="J279" s="172"/>
      <c r="K279" s="243">
        <v>0</v>
      </c>
      <c r="L279" s="15" t="s">
        <v>43</v>
      </c>
      <c r="M279" s="47">
        <f t="shared" si="4"/>
        <v>0</v>
      </c>
      <c r="N279" s="231" t="s">
        <v>85</v>
      </c>
      <c r="O279" s="195"/>
      <c r="P279" s="243">
        <v>0</v>
      </c>
      <c r="Q279" s="15" t="s">
        <v>43</v>
      </c>
      <c r="R279" s="15" t="s">
        <v>43</v>
      </c>
      <c r="T279" s="15" t="s">
        <v>130</v>
      </c>
      <c r="U279" s="5">
        <v>0</v>
      </c>
      <c r="V279" s="15" t="s">
        <v>101</v>
      </c>
      <c r="W279"/>
    </row>
    <row r="280" spans="2:23" outlineLevel="2" x14ac:dyDescent="0.3">
      <c r="B280" s="196"/>
      <c r="D280" s="70">
        <v>271</v>
      </c>
      <c r="E280" s="15" t="s">
        <v>395</v>
      </c>
      <c r="F280" s="15" t="s">
        <v>101</v>
      </c>
      <c r="G280" s="163" t="s">
        <v>101</v>
      </c>
      <c r="H280" s="172"/>
      <c r="I280" s="18">
        <v>0</v>
      </c>
      <c r="J280" s="172"/>
      <c r="K280" s="243">
        <v>0</v>
      </c>
      <c r="L280" s="15" t="s">
        <v>43</v>
      </c>
      <c r="M280" s="47">
        <f t="shared" si="4"/>
        <v>0</v>
      </c>
      <c r="N280" s="231" t="s">
        <v>85</v>
      </c>
      <c r="O280" s="195"/>
      <c r="P280" s="243">
        <v>0</v>
      </c>
      <c r="Q280" s="15" t="s">
        <v>43</v>
      </c>
      <c r="R280" s="15" t="s">
        <v>43</v>
      </c>
      <c r="T280" s="15" t="s">
        <v>130</v>
      </c>
      <c r="U280" s="5">
        <v>0</v>
      </c>
      <c r="V280" s="15" t="s">
        <v>101</v>
      </c>
      <c r="W280"/>
    </row>
    <row r="281" spans="2:23" outlineLevel="2" x14ac:dyDescent="0.3">
      <c r="B281" s="196"/>
      <c r="D281" s="70">
        <v>272</v>
      </c>
      <c r="E281" s="15" t="s">
        <v>395</v>
      </c>
      <c r="F281" s="15" t="s">
        <v>101</v>
      </c>
      <c r="G281" s="163" t="s">
        <v>101</v>
      </c>
      <c r="H281" s="172"/>
      <c r="I281" s="18">
        <v>0</v>
      </c>
      <c r="J281" s="172"/>
      <c r="K281" s="243">
        <v>0</v>
      </c>
      <c r="L281" s="15" t="s">
        <v>43</v>
      </c>
      <c r="M281" s="47">
        <f t="shared" si="4"/>
        <v>0</v>
      </c>
      <c r="N281" s="231" t="s">
        <v>85</v>
      </c>
      <c r="O281" s="195"/>
      <c r="P281" s="243">
        <v>0</v>
      </c>
      <c r="Q281" s="15" t="s">
        <v>43</v>
      </c>
      <c r="R281" s="15" t="s">
        <v>43</v>
      </c>
      <c r="T281" s="15" t="s">
        <v>130</v>
      </c>
      <c r="U281" s="5">
        <v>0</v>
      </c>
      <c r="V281" s="15" t="s">
        <v>101</v>
      </c>
      <c r="W281"/>
    </row>
    <row r="282" spans="2:23" outlineLevel="2" x14ac:dyDescent="0.3">
      <c r="B282" s="196"/>
      <c r="D282" s="70">
        <v>273</v>
      </c>
      <c r="E282" s="15" t="s">
        <v>395</v>
      </c>
      <c r="F282" s="15" t="s">
        <v>101</v>
      </c>
      <c r="G282" s="163" t="s">
        <v>101</v>
      </c>
      <c r="H282" s="172"/>
      <c r="I282" s="18">
        <v>0</v>
      </c>
      <c r="J282" s="172"/>
      <c r="K282" s="243">
        <v>0</v>
      </c>
      <c r="L282" s="15" t="s">
        <v>43</v>
      </c>
      <c r="M282" s="47">
        <f t="shared" si="4"/>
        <v>0</v>
      </c>
      <c r="N282" s="231" t="s">
        <v>85</v>
      </c>
      <c r="O282" s="195"/>
      <c r="P282" s="243">
        <v>0</v>
      </c>
      <c r="Q282" s="15" t="s">
        <v>43</v>
      </c>
      <c r="R282" s="15" t="s">
        <v>43</v>
      </c>
      <c r="T282" s="15" t="s">
        <v>130</v>
      </c>
      <c r="U282" s="5">
        <v>0</v>
      </c>
      <c r="V282" s="15" t="s">
        <v>101</v>
      </c>
      <c r="W282"/>
    </row>
    <row r="283" spans="2:23" outlineLevel="2" x14ac:dyDescent="0.3">
      <c r="B283" s="196"/>
      <c r="D283" s="70">
        <v>274</v>
      </c>
      <c r="E283" s="15" t="s">
        <v>395</v>
      </c>
      <c r="F283" s="15" t="s">
        <v>101</v>
      </c>
      <c r="G283" s="163" t="s">
        <v>101</v>
      </c>
      <c r="H283" s="172"/>
      <c r="I283" s="18">
        <v>0</v>
      </c>
      <c r="J283" s="172"/>
      <c r="K283" s="243">
        <v>0</v>
      </c>
      <c r="L283" s="15" t="s">
        <v>43</v>
      </c>
      <c r="M283" s="47">
        <f t="shared" si="4"/>
        <v>0</v>
      </c>
      <c r="N283" s="231" t="s">
        <v>85</v>
      </c>
      <c r="O283" s="195"/>
      <c r="P283" s="243">
        <v>0</v>
      </c>
      <c r="Q283" s="15" t="s">
        <v>43</v>
      </c>
      <c r="R283" s="15" t="s">
        <v>43</v>
      </c>
      <c r="T283" s="15" t="s">
        <v>130</v>
      </c>
      <c r="U283" s="5">
        <v>0</v>
      </c>
      <c r="V283" s="15" t="s">
        <v>101</v>
      </c>
      <c r="W283"/>
    </row>
    <row r="284" spans="2:23" outlineLevel="2" x14ac:dyDescent="0.3">
      <c r="B284" s="196"/>
      <c r="D284" s="70">
        <v>275</v>
      </c>
      <c r="E284" s="15" t="s">
        <v>395</v>
      </c>
      <c r="F284" s="15" t="s">
        <v>101</v>
      </c>
      <c r="G284" s="163" t="s">
        <v>101</v>
      </c>
      <c r="H284" s="172"/>
      <c r="I284" s="18">
        <v>0</v>
      </c>
      <c r="J284" s="172"/>
      <c r="K284" s="243">
        <v>0</v>
      </c>
      <c r="L284" s="15" t="s">
        <v>43</v>
      </c>
      <c r="M284" s="47">
        <f t="shared" si="4"/>
        <v>0</v>
      </c>
      <c r="N284" s="231" t="s">
        <v>85</v>
      </c>
      <c r="O284" s="195"/>
      <c r="P284" s="243">
        <v>0</v>
      </c>
      <c r="Q284" s="15" t="s">
        <v>43</v>
      </c>
      <c r="R284" s="15" t="s">
        <v>43</v>
      </c>
      <c r="T284" s="15" t="s">
        <v>130</v>
      </c>
      <c r="U284" s="5">
        <v>0</v>
      </c>
      <c r="V284" s="15" t="s">
        <v>101</v>
      </c>
      <c r="W284"/>
    </row>
    <row r="285" spans="2:23" outlineLevel="2" x14ac:dyDescent="0.3">
      <c r="B285" s="196"/>
      <c r="D285" s="70">
        <v>276</v>
      </c>
      <c r="E285" s="15" t="s">
        <v>395</v>
      </c>
      <c r="F285" s="15" t="s">
        <v>101</v>
      </c>
      <c r="G285" s="163" t="s">
        <v>101</v>
      </c>
      <c r="H285" s="172"/>
      <c r="I285" s="18">
        <v>0</v>
      </c>
      <c r="J285" s="172"/>
      <c r="K285" s="243">
        <v>0</v>
      </c>
      <c r="L285" s="15" t="s">
        <v>43</v>
      </c>
      <c r="M285" s="47">
        <f t="shared" si="4"/>
        <v>0</v>
      </c>
      <c r="N285" s="231" t="s">
        <v>85</v>
      </c>
      <c r="O285" s="195"/>
      <c r="P285" s="243">
        <v>0</v>
      </c>
      <c r="Q285" s="15" t="s">
        <v>43</v>
      </c>
      <c r="R285" s="15" t="s">
        <v>43</v>
      </c>
      <c r="T285" s="15" t="s">
        <v>130</v>
      </c>
      <c r="U285" s="5">
        <v>0</v>
      </c>
      <c r="V285" s="15" t="s">
        <v>101</v>
      </c>
      <c r="W285"/>
    </row>
    <row r="286" spans="2:23" outlineLevel="2" x14ac:dyDescent="0.3">
      <c r="B286" s="196"/>
      <c r="D286" s="70">
        <v>277</v>
      </c>
      <c r="E286" s="15" t="s">
        <v>395</v>
      </c>
      <c r="F286" s="15" t="s">
        <v>101</v>
      </c>
      <c r="G286" s="163" t="s">
        <v>101</v>
      </c>
      <c r="H286" s="172"/>
      <c r="I286" s="18">
        <v>0</v>
      </c>
      <c r="J286" s="172"/>
      <c r="K286" s="243">
        <v>0</v>
      </c>
      <c r="L286" s="15" t="s">
        <v>43</v>
      </c>
      <c r="M286" s="47">
        <f t="shared" si="4"/>
        <v>0</v>
      </c>
      <c r="N286" s="231" t="s">
        <v>85</v>
      </c>
      <c r="O286" s="195"/>
      <c r="P286" s="243">
        <v>0</v>
      </c>
      <c r="Q286" s="15" t="s">
        <v>43</v>
      </c>
      <c r="R286" s="15" t="s">
        <v>43</v>
      </c>
      <c r="T286" s="15" t="s">
        <v>130</v>
      </c>
      <c r="U286" s="5">
        <v>0</v>
      </c>
      <c r="V286" s="15" t="s">
        <v>101</v>
      </c>
      <c r="W286"/>
    </row>
    <row r="287" spans="2:23" outlineLevel="2" x14ac:dyDescent="0.3">
      <c r="B287" s="196"/>
      <c r="D287" s="70">
        <v>278</v>
      </c>
      <c r="E287" s="15" t="s">
        <v>395</v>
      </c>
      <c r="F287" s="15" t="s">
        <v>101</v>
      </c>
      <c r="G287" s="163" t="s">
        <v>101</v>
      </c>
      <c r="H287" s="172"/>
      <c r="I287" s="18">
        <v>0</v>
      </c>
      <c r="J287" s="172"/>
      <c r="K287" s="243">
        <v>0</v>
      </c>
      <c r="L287" s="15" t="s">
        <v>43</v>
      </c>
      <c r="M287" s="47">
        <f t="shared" si="4"/>
        <v>0</v>
      </c>
      <c r="N287" s="231" t="s">
        <v>85</v>
      </c>
      <c r="O287" s="195"/>
      <c r="P287" s="243">
        <v>0</v>
      </c>
      <c r="Q287" s="15" t="s">
        <v>43</v>
      </c>
      <c r="R287" s="15" t="s">
        <v>43</v>
      </c>
      <c r="T287" s="15" t="s">
        <v>130</v>
      </c>
      <c r="U287" s="5">
        <v>0</v>
      </c>
      <c r="V287" s="15" t="s">
        <v>101</v>
      </c>
      <c r="W287"/>
    </row>
    <row r="288" spans="2:23" outlineLevel="2" x14ac:dyDescent="0.3">
      <c r="B288" s="196"/>
      <c r="D288" s="70">
        <v>279</v>
      </c>
      <c r="E288" s="15" t="s">
        <v>395</v>
      </c>
      <c r="F288" s="15" t="s">
        <v>101</v>
      </c>
      <c r="G288" s="163" t="s">
        <v>101</v>
      </c>
      <c r="H288" s="172"/>
      <c r="I288" s="18">
        <v>0</v>
      </c>
      <c r="J288" s="172"/>
      <c r="K288" s="243">
        <v>0</v>
      </c>
      <c r="L288" s="15" t="s">
        <v>43</v>
      </c>
      <c r="M288" s="47">
        <f t="shared" si="4"/>
        <v>0</v>
      </c>
      <c r="N288" s="231" t="s">
        <v>85</v>
      </c>
      <c r="O288" s="195"/>
      <c r="P288" s="243">
        <v>0</v>
      </c>
      <c r="Q288" s="15" t="s">
        <v>43</v>
      </c>
      <c r="R288" s="15" t="s">
        <v>43</v>
      </c>
      <c r="T288" s="15" t="s">
        <v>130</v>
      </c>
      <c r="U288" s="5">
        <v>0</v>
      </c>
      <c r="V288" s="15" t="s">
        <v>101</v>
      </c>
      <c r="W288"/>
    </row>
    <row r="289" spans="2:23" outlineLevel="2" x14ac:dyDescent="0.3">
      <c r="B289" s="196"/>
      <c r="D289" s="70">
        <v>280</v>
      </c>
      <c r="E289" s="15" t="s">
        <v>395</v>
      </c>
      <c r="F289" s="15" t="s">
        <v>101</v>
      </c>
      <c r="G289" s="163" t="s">
        <v>101</v>
      </c>
      <c r="H289" s="172"/>
      <c r="I289" s="18">
        <v>0</v>
      </c>
      <c r="J289" s="172"/>
      <c r="K289" s="243">
        <v>0</v>
      </c>
      <c r="L289" s="15" t="s">
        <v>43</v>
      </c>
      <c r="M289" s="47">
        <f t="shared" si="4"/>
        <v>0</v>
      </c>
      <c r="N289" s="231" t="s">
        <v>85</v>
      </c>
      <c r="O289" s="195"/>
      <c r="P289" s="243">
        <v>0</v>
      </c>
      <c r="Q289" s="15" t="s">
        <v>43</v>
      </c>
      <c r="R289" s="15" t="s">
        <v>43</v>
      </c>
      <c r="T289" s="15" t="s">
        <v>130</v>
      </c>
      <c r="U289" s="5">
        <v>0</v>
      </c>
      <c r="V289" s="15" t="s">
        <v>163</v>
      </c>
      <c r="W289"/>
    </row>
    <row r="290" spans="2:23" outlineLevel="2" x14ac:dyDescent="0.3">
      <c r="B290" s="196"/>
      <c r="D290" s="70">
        <v>281</v>
      </c>
      <c r="E290" s="15" t="s">
        <v>395</v>
      </c>
      <c r="F290" s="15" t="s">
        <v>101</v>
      </c>
      <c r="G290" s="163" t="s">
        <v>101</v>
      </c>
      <c r="H290" s="172"/>
      <c r="I290" s="18">
        <v>0</v>
      </c>
      <c r="J290" s="172"/>
      <c r="K290" s="243">
        <v>0</v>
      </c>
      <c r="L290" s="15" t="s">
        <v>43</v>
      </c>
      <c r="M290" s="47">
        <f t="shared" si="4"/>
        <v>0</v>
      </c>
      <c r="N290" s="231" t="s">
        <v>85</v>
      </c>
      <c r="O290" s="195"/>
      <c r="P290" s="243">
        <v>0</v>
      </c>
      <c r="Q290" s="15" t="s">
        <v>43</v>
      </c>
      <c r="R290" s="15" t="s">
        <v>43</v>
      </c>
      <c r="T290" s="15" t="s">
        <v>130</v>
      </c>
      <c r="U290" s="5">
        <v>0</v>
      </c>
      <c r="V290" s="15" t="s">
        <v>399</v>
      </c>
      <c r="W290"/>
    </row>
    <row r="291" spans="2:23" outlineLevel="2" x14ac:dyDescent="0.3">
      <c r="B291" s="196"/>
      <c r="D291" s="70">
        <v>282</v>
      </c>
      <c r="E291" s="15" t="s">
        <v>395</v>
      </c>
      <c r="F291" s="15" t="s">
        <v>101</v>
      </c>
      <c r="G291" s="163" t="s">
        <v>101</v>
      </c>
      <c r="H291" s="172"/>
      <c r="I291" s="18">
        <v>0</v>
      </c>
      <c r="J291" s="172"/>
      <c r="K291" s="243">
        <v>0</v>
      </c>
      <c r="L291" s="15" t="s">
        <v>43</v>
      </c>
      <c r="M291" s="47">
        <f t="shared" si="4"/>
        <v>0</v>
      </c>
      <c r="N291" s="231" t="s">
        <v>85</v>
      </c>
      <c r="O291" s="195"/>
      <c r="P291" s="243">
        <v>0</v>
      </c>
      <c r="Q291" s="15" t="s">
        <v>43</v>
      </c>
      <c r="R291" s="15" t="s">
        <v>43</v>
      </c>
      <c r="T291" s="15" t="s">
        <v>130</v>
      </c>
      <c r="U291" s="5">
        <v>0</v>
      </c>
      <c r="V291" s="15" t="s">
        <v>399</v>
      </c>
      <c r="W291"/>
    </row>
    <row r="292" spans="2:23" outlineLevel="2" x14ac:dyDescent="0.3">
      <c r="B292" s="196"/>
      <c r="D292" s="70">
        <v>283</v>
      </c>
      <c r="E292" s="15" t="s">
        <v>395</v>
      </c>
      <c r="F292" s="15" t="s">
        <v>101</v>
      </c>
      <c r="G292" s="163" t="s">
        <v>101</v>
      </c>
      <c r="H292" s="172"/>
      <c r="I292" s="18">
        <v>0</v>
      </c>
      <c r="J292" s="172"/>
      <c r="K292" s="243">
        <v>0</v>
      </c>
      <c r="L292" s="15" t="s">
        <v>43</v>
      </c>
      <c r="M292" s="47">
        <f t="shared" si="4"/>
        <v>0</v>
      </c>
      <c r="N292" s="231" t="s">
        <v>85</v>
      </c>
      <c r="O292" s="195"/>
      <c r="P292" s="243">
        <v>0</v>
      </c>
      <c r="Q292" s="15" t="s">
        <v>43</v>
      </c>
      <c r="R292" s="15" t="s">
        <v>43</v>
      </c>
      <c r="T292" s="15" t="s">
        <v>130</v>
      </c>
      <c r="U292" s="5">
        <v>0</v>
      </c>
      <c r="V292" s="15" t="s">
        <v>101</v>
      </c>
      <c r="W292"/>
    </row>
    <row r="293" spans="2:23" outlineLevel="2" x14ac:dyDescent="0.3">
      <c r="B293" s="196"/>
      <c r="D293" s="70">
        <v>284</v>
      </c>
      <c r="E293" s="15" t="s">
        <v>395</v>
      </c>
      <c r="F293" s="15" t="s">
        <v>101</v>
      </c>
      <c r="G293" s="163" t="s">
        <v>101</v>
      </c>
      <c r="H293" s="172"/>
      <c r="I293" s="18">
        <v>0</v>
      </c>
      <c r="J293" s="172"/>
      <c r="K293" s="243">
        <v>0</v>
      </c>
      <c r="L293" s="15" t="s">
        <v>43</v>
      </c>
      <c r="M293" s="47">
        <f t="shared" si="4"/>
        <v>0</v>
      </c>
      <c r="N293" s="231" t="s">
        <v>85</v>
      </c>
      <c r="O293" s="195"/>
      <c r="P293" s="243">
        <v>0</v>
      </c>
      <c r="Q293" s="15" t="s">
        <v>43</v>
      </c>
      <c r="R293" s="15" t="s">
        <v>43</v>
      </c>
      <c r="T293" s="15" t="s">
        <v>130</v>
      </c>
      <c r="U293" s="5">
        <v>0</v>
      </c>
      <c r="V293" s="15" t="s">
        <v>101</v>
      </c>
      <c r="W293"/>
    </row>
    <row r="294" spans="2:23" outlineLevel="2" x14ac:dyDescent="0.3">
      <c r="B294" s="196"/>
      <c r="D294" s="70">
        <v>285</v>
      </c>
      <c r="E294" s="15" t="s">
        <v>395</v>
      </c>
      <c r="F294" s="15" t="s">
        <v>101</v>
      </c>
      <c r="G294" s="163" t="s">
        <v>101</v>
      </c>
      <c r="H294" s="172"/>
      <c r="I294" s="18">
        <v>0</v>
      </c>
      <c r="J294" s="172"/>
      <c r="K294" s="243">
        <v>0</v>
      </c>
      <c r="L294" s="15" t="s">
        <v>43</v>
      </c>
      <c r="M294" s="47">
        <f t="shared" si="4"/>
        <v>0</v>
      </c>
      <c r="N294" s="231" t="s">
        <v>85</v>
      </c>
      <c r="O294" s="195"/>
      <c r="P294" s="243">
        <v>0</v>
      </c>
      <c r="Q294" s="15" t="s">
        <v>43</v>
      </c>
      <c r="R294" s="15" t="s">
        <v>43</v>
      </c>
      <c r="T294" s="15" t="s">
        <v>130</v>
      </c>
      <c r="U294" s="5">
        <v>0</v>
      </c>
      <c r="V294" s="15" t="s">
        <v>101</v>
      </c>
      <c r="W294"/>
    </row>
    <row r="295" spans="2:23" outlineLevel="2" x14ac:dyDescent="0.3">
      <c r="B295" s="196"/>
      <c r="D295" s="70">
        <v>286</v>
      </c>
      <c r="E295" s="15" t="s">
        <v>395</v>
      </c>
      <c r="F295" s="15" t="s">
        <v>101</v>
      </c>
      <c r="G295" s="163" t="s">
        <v>101</v>
      </c>
      <c r="H295" s="172"/>
      <c r="I295" s="18">
        <v>0</v>
      </c>
      <c r="J295" s="172"/>
      <c r="K295" s="243">
        <v>0</v>
      </c>
      <c r="L295" s="15" t="s">
        <v>43</v>
      </c>
      <c r="M295" s="47">
        <f t="shared" si="4"/>
        <v>0</v>
      </c>
      <c r="N295" s="231" t="s">
        <v>85</v>
      </c>
      <c r="O295" s="195"/>
      <c r="P295" s="243">
        <v>0</v>
      </c>
      <c r="Q295" s="15" t="s">
        <v>43</v>
      </c>
      <c r="R295" s="15" t="s">
        <v>43</v>
      </c>
      <c r="T295" s="15" t="s">
        <v>130</v>
      </c>
      <c r="U295" s="5">
        <v>0</v>
      </c>
      <c r="V295" s="15" t="s">
        <v>101</v>
      </c>
      <c r="W295"/>
    </row>
    <row r="296" spans="2:23" outlineLevel="2" x14ac:dyDescent="0.3">
      <c r="B296" s="196"/>
      <c r="D296" s="70">
        <v>287</v>
      </c>
      <c r="E296" s="15" t="s">
        <v>395</v>
      </c>
      <c r="F296" s="15" t="s">
        <v>101</v>
      </c>
      <c r="G296" s="163" t="s">
        <v>101</v>
      </c>
      <c r="H296" s="172"/>
      <c r="I296" s="18">
        <v>0</v>
      </c>
      <c r="J296" s="172"/>
      <c r="K296" s="243">
        <v>0</v>
      </c>
      <c r="L296" s="15" t="s">
        <v>43</v>
      </c>
      <c r="M296" s="47">
        <f t="shared" si="4"/>
        <v>0</v>
      </c>
      <c r="N296" s="231" t="s">
        <v>85</v>
      </c>
      <c r="O296" s="195"/>
      <c r="P296" s="243">
        <v>0</v>
      </c>
      <c r="Q296" s="15" t="s">
        <v>43</v>
      </c>
      <c r="R296" s="15" t="s">
        <v>43</v>
      </c>
      <c r="T296" s="15" t="s">
        <v>130</v>
      </c>
      <c r="U296" s="5">
        <v>0</v>
      </c>
      <c r="V296" s="15" t="s">
        <v>101</v>
      </c>
      <c r="W296"/>
    </row>
    <row r="297" spans="2:23" outlineLevel="2" x14ac:dyDescent="0.3">
      <c r="B297" s="196"/>
      <c r="D297" s="70">
        <v>288</v>
      </c>
      <c r="E297" s="15" t="s">
        <v>395</v>
      </c>
      <c r="F297" s="15" t="s">
        <v>101</v>
      </c>
      <c r="G297" s="163" t="s">
        <v>101</v>
      </c>
      <c r="H297" s="172"/>
      <c r="I297" s="18">
        <v>0</v>
      </c>
      <c r="J297" s="172"/>
      <c r="K297" s="243">
        <v>0</v>
      </c>
      <c r="L297" s="15" t="s">
        <v>43</v>
      </c>
      <c r="M297" s="47">
        <f t="shared" si="4"/>
        <v>0</v>
      </c>
      <c r="N297" s="231" t="s">
        <v>85</v>
      </c>
      <c r="O297" s="195"/>
      <c r="P297" s="243">
        <v>0</v>
      </c>
      <c r="Q297" s="15" t="s">
        <v>43</v>
      </c>
      <c r="R297" s="15" t="s">
        <v>43</v>
      </c>
      <c r="T297" s="15" t="s">
        <v>130</v>
      </c>
      <c r="U297" s="5">
        <v>0</v>
      </c>
      <c r="V297" s="15" t="s">
        <v>101</v>
      </c>
      <c r="W297"/>
    </row>
    <row r="298" spans="2:23" outlineLevel="2" x14ac:dyDescent="0.3">
      <c r="B298" s="196"/>
      <c r="D298" s="70">
        <v>289</v>
      </c>
      <c r="E298" s="15" t="s">
        <v>395</v>
      </c>
      <c r="F298" s="15" t="s">
        <v>101</v>
      </c>
      <c r="G298" s="163" t="s">
        <v>101</v>
      </c>
      <c r="H298" s="172"/>
      <c r="I298" s="18">
        <v>0</v>
      </c>
      <c r="J298" s="172"/>
      <c r="K298" s="243">
        <v>0</v>
      </c>
      <c r="L298" s="15" t="s">
        <v>43</v>
      </c>
      <c r="M298" s="47">
        <f t="shared" si="4"/>
        <v>0</v>
      </c>
      <c r="N298" s="231" t="s">
        <v>85</v>
      </c>
      <c r="O298" s="195"/>
      <c r="P298" s="243">
        <v>0</v>
      </c>
      <c r="Q298" s="15" t="s">
        <v>43</v>
      </c>
      <c r="R298" s="15" t="s">
        <v>43</v>
      </c>
      <c r="T298" s="15" t="s">
        <v>130</v>
      </c>
      <c r="U298" s="5">
        <v>0</v>
      </c>
      <c r="V298" s="15" t="s">
        <v>101</v>
      </c>
      <c r="W298"/>
    </row>
    <row r="299" spans="2:23" outlineLevel="2" x14ac:dyDescent="0.3">
      <c r="B299" s="196"/>
      <c r="D299" s="70">
        <v>290</v>
      </c>
      <c r="E299" s="15" t="s">
        <v>395</v>
      </c>
      <c r="F299" s="15" t="s">
        <v>101</v>
      </c>
      <c r="G299" s="163" t="s">
        <v>101</v>
      </c>
      <c r="H299" s="172"/>
      <c r="I299" s="18">
        <v>0</v>
      </c>
      <c r="J299" s="172"/>
      <c r="K299" s="243">
        <v>0</v>
      </c>
      <c r="L299" s="15" t="s">
        <v>43</v>
      </c>
      <c r="M299" s="47">
        <f t="shared" si="4"/>
        <v>0</v>
      </c>
      <c r="N299" s="231" t="s">
        <v>85</v>
      </c>
      <c r="O299" s="195"/>
      <c r="P299" s="243">
        <v>0</v>
      </c>
      <c r="Q299" s="15" t="s">
        <v>43</v>
      </c>
      <c r="R299" s="15" t="s">
        <v>43</v>
      </c>
      <c r="T299" s="15" t="s">
        <v>130</v>
      </c>
      <c r="U299" s="5">
        <v>0</v>
      </c>
      <c r="V299" s="15" t="s">
        <v>101</v>
      </c>
      <c r="W299"/>
    </row>
    <row r="300" spans="2:23" outlineLevel="2" x14ac:dyDescent="0.3">
      <c r="B300" s="196"/>
      <c r="D300" s="70">
        <v>291</v>
      </c>
      <c r="E300" s="15" t="s">
        <v>395</v>
      </c>
      <c r="F300" s="15" t="s">
        <v>101</v>
      </c>
      <c r="G300" s="163" t="s">
        <v>101</v>
      </c>
      <c r="H300" s="172"/>
      <c r="I300" s="18">
        <v>0</v>
      </c>
      <c r="J300" s="172"/>
      <c r="K300" s="243">
        <v>0</v>
      </c>
      <c r="L300" s="15" t="s">
        <v>43</v>
      </c>
      <c r="M300" s="47">
        <f t="shared" si="4"/>
        <v>0</v>
      </c>
      <c r="N300" s="231" t="s">
        <v>85</v>
      </c>
      <c r="O300" s="195"/>
      <c r="P300" s="243">
        <v>0</v>
      </c>
      <c r="Q300" s="15" t="s">
        <v>43</v>
      </c>
      <c r="R300" s="15" t="s">
        <v>43</v>
      </c>
      <c r="T300" s="15" t="s">
        <v>130</v>
      </c>
      <c r="U300" s="5">
        <v>0</v>
      </c>
      <c r="V300" s="15" t="s">
        <v>101</v>
      </c>
      <c r="W300"/>
    </row>
    <row r="301" spans="2:23" outlineLevel="2" x14ac:dyDescent="0.3">
      <c r="B301" s="196"/>
      <c r="D301" s="70">
        <v>292</v>
      </c>
      <c r="E301" s="15" t="s">
        <v>395</v>
      </c>
      <c r="F301" s="15" t="s">
        <v>101</v>
      </c>
      <c r="G301" s="163" t="s">
        <v>101</v>
      </c>
      <c r="H301" s="172"/>
      <c r="I301" s="18">
        <v>0</v>
      </c>
      <c r="J301" s="172"/>
      <c r="K301" s="243">
        <v>0</v>
      </c>
      <c r="L301" s="15" t="s">
        <v>43</v>
      </c>
      <c r="M301" s="47">
        <f t="shared" si="4"/>
        <v>0</v>
      </c>
      <c r="N301" s="231" t="s">
        <v>85</v>
      </c>
      <c r="O301" s="195"/>
      <c r="P301" s="243">
        <v>0</v>
      </c>
      <c r="Q301" s="15" t="s">
        <v>43</v>
      </c>
      <c r="R301" s="15" t="s">
        <v>43</v>
      </c>
      <c r="T301" s="15" t="s">
        <v>130</v>
      </c>
      <c r="U301" s="5">
        <v>0</v>
      </c>
      <c r="V301" s="15" t="s">
        <v>101</v>
      </c>
      <c r="W301"/>
    </row>
    <row r="302" spans="2:23" outlineLevel="2" x14ac:dyDescent="0.3">
      <c r="B302" s="196"/>
      <c r="D302" s="70">
        <v>293</v>
      </c>
      <c r="E302" s="15" t="s">
        <v>395</v>
      </c>
      <c r="F302" s="15" t="s">
        <v>101</v>
      </c>
      <c r="G302" s="163" t="s">
        <v>101</v>
      </c>
      <c r="H302" s="172"/>
      <c r="I302" s="18">
        <v>0</v>
      </c>
      <c r="J302" s="172"/>
      <c r="K302" s="243">
        <v>0</v>
      </c>
      <c r="L302" s="15" t="s">
        <v>43</v>
      </c>
      <c r="M302" s="47">
        <f t="shared" si="4"/>
        <v>0</v>
      </c>
      <c r="N302" s="231" t="s">
        <v>85</v>
      </c>
      <c r="O302" s="195"/>
      <c r="P302" s="243">
        <v>0</v>
      </c>
      <c r="Q302" s="15" t="s">
        <v>43</v>
      </c>
      <c r="R302" s="15" t="s">
        <v>43</v>
      </c>
      <c r="T302" s="15" t="s">
        <v>130</v>
      </c>
      <c r="U302" s="5">
        <v>0</v>
      </c>
      <c r="V302" s="15" t="s">
        <v>101</v>
      </c>
      <c r="W302"/>
    </row>
    <row r="303" spans="2:23" outlineLevel="2" x14ac:dyDescent="0.3">
      <c r="B303" s="196"/>
      <c r="D303" s="70">
        <v>294</v>
      </c>
      <c r="E303" s="15" t="s">
        <v>395</v>
      </c>
      <c r="F303" s="15" t="s">
        <v>101</v>
      </c>
      <c r="G303" s="163" t="s">
        <v>101</v>
      </c>
      <c r="H303" s="172"/>
      <c r="I303" s="18">
        <v>0</v>
      </c>
      <c r="J303" s="172"/>
      <c r="K303" s="243">
        <v>0</v>
      </c>
      <c r="L303" s="15" t="s">
        <v>43</v>
      </c>
      <c r="M303" s="47">
        <f t="shared" si="4"/>
        <v>0</v>
      </c>
      <c r="N303" s="231" t="s">
        <v>85</v>
      </c>
      <c r="O303" s="195"/>
      <c r="P303" s="243">
        <v>0</v>
      </c>
      <c r="Q303" s="15" t="s">
        <v>43</v>
      </c>
      <c r="R303" s="15" t="s">
        <v>43</v>
      </c>
      <c r="T303" s="15" t="s">
        <v>130</v>
      </c>
      <c r="U303" s="5">
        <v>0</v>
      </c>
      <c r="V303" s="15" t="s">
        <v>101</v>
      </c>
      <c r="W303"/>
    </row>
    <row r="304" spans="2:23" outlineLevel="2" x14ac:dyDescent="0.3">
      <c r="B304" s="196"/>
      <c r="D304" s="70">
        <v>295</v>
      </c>
      <c r="E304" s="15" t="s">
        <v>395</v>
      </c>
      <c r="F304" s="15" t="s">
        <v>101</v>
      </c>
      <c r="G304" s="163" t="s">
        <v>101</v>
      </c>
      <c r="H304" s="172"/>
      <c r="I304" s="18">
        <v>0</v>
      </c>
      <c r="J304" s="172"/>
      <c r="K304" s="243">
        <v>0</v>
      </c>
      <c r="L304" s="15" t="s">
        <v>43</v>
      </c>
      <c r="M304" s="47">
        <f t="shared" si="4"/>
        <v>0</v>
      </c>
      <c r="N304" s="231" t="s">
        <v>85</v>
      </c>
      <c r="O304" s="195"/>
      <c r="P304" s="243">
        <v>0</v>
      </c>
      <c r="Q304" s="15" t="s">
        <v>43</v>
      </c>
      <c r="R304" s="15" t="s">
        <v>43</v>
      </c>
      <c r="T304" s="15" t="s">
        <v>130</v>
      </c>
      <c r="U304" s="5">
        <v>0</v>
      </c>
      <c r="V304" s="15" t="s">
        <v>101</v>
      </c>
      <c r="W304"/>
    </row>
    <row r="305" spans="1:23" outlineLevel="2" x14ac:dyDescent="0.3">
      <c r="B305" s="196"/>
      <c r="D305" s="70">
        <v>296</v>
      </c>
      <c r="E305" s="15" t="s">
        <v>395</v>
      </c>
      <c r="F305" s="15" t="s">
        <v>101</v>
      </c>
      <c r="G305" s="163" t="s">
        <v>101</v>
      </c>
      <c r="H305" s="172"/>
      <c r="I305" s="18">
        <v>0</v>
      </c>
      <c r="J305" s="172"/>
      <c r="K305" s="243">
        <v>0</v>
      </c>
      <c r="L305" s="15" t="s">
        <v>43</v>
      </c>
      <c r="M305" s="47">
        <f t="shared" si="4"/>
        <v>0</v>
      </c>
      <c r="N305" s="231" t="s">
        <v>85</v>
      </c>
      <c r="O305" s="195"/>
      <c r="P305" s="243">
        <v>0</v>
      </c>
      <c r="Q305" s="15" t="s">
        <v>43</v>
      </c>
      <c r="R305" s="15" t="s">
        <v>43</v>
      </c>
      <c r="T305" s="15" t="s">
        <v>130</v>
      </c>
      <c r="U305" s="5">
        <v>0</v>
      </c>
      <c r="V305" s="15" t="s">
        <v>101</v>
      </c>
      <c r="W305"/>
    </row>
    <row r="306" spans="1:23" outlineLevel="2" x14ac:dyDescent="0.3">
      <c r="B306" s="196"/>
      <c r="D306" s="70">
        <v>297</v>
      </c>
      <c r="E306" s="15" t="s">
        <v>395</v>
      </c>
      <c r="F306" s="15" t="s">
        <v>101</v>
      </c>
      <c r="G306" s="163" t="s">
        <v>101</v>
      </c>
      <c r="H306" s="172"/>
      <c r="I306" s="18">
        <v>0</v>
      </c>
      <c r="J306" s="172"/>
      <c r="K306" s="243">
        <v>0</v>
      </c>
      <c r="L306" s="15" t="s">
        <v>43</v>
      </c>
      <c r="M306" s="47">
        <f t="shared" si="4"/>
        <v>0</v>
      </c>
      <c r="N306" s="231" t="s">
        <v>85</v>
      </c>
      <c r="O306" s="195"/>
      <c r="P306" s="243">
        <v>0</v>
      </c>
      <c r="Q306" s="15" t="s">
        <v>43</v>
      </c>
      <c r="R306" s="15" t="s">
        <v>43</v>
      </c>
      <c r="T306" s="15" t="s">
        <v>130</v>
      </c>
      <c r="U306" s="5">
        <v>0</v>
      </c>
      <c r="V306" s="15" t="s">
        <v>101</v>
      </c>
      <c r="W306"/>
    </row>
    <row r="307" spans="1:23" outlineLevel="2" x14ac:dyDescent="0.3">
      <c r="B307" s="196"/>
      <c r="D307" s="70">
        <v>298</v>
      </c>
      <c r="E307" s="15" t="s">
        <v>395</v>
      </c>
      <c r="F307" s="15" t="s">
        <v>101</v>
      </c>
      <c r="G307" s="163" t="s">
        <v>101</v>
      </c>
      <c r="H307" s="172"/>
      <c r="I307" s="18">
        <v>0</v>
      </c>
      <c r="J307" s="172"/>
      <c r="K307" s="243">
        <v>0</v>
      </c>
      <c r="L307" s="15" t="s">
        <v>43</v>
      </c>
      <c r="M307" s="47">
        <f t="shared" si="4"/>
        <v>0</v>
      </c>
      <c r="N307" s="231" t="s">
        <v>85</v>
      </c>
      <c r="O307" s="195"/>
      <c r="P307" s="243">
        <v>0</v>
      </c>
      <c r="Q307" s="15" t="s">
        <v>43</v>
      </c>
      <c r="R307" s="15" t="s">
        <v>43</v>
      </c>
      <c r="T307" s="15" t="s">
        <v>130</v>
      </c>
      <c r="U307" s="5">
        <v>0</v>
      </c>
      <c r="V307" s="15" t="s">
        <v>101</v>
      </c>
      <c r="W307"/>
    </row>
    <row r="308" spans="1:23" outlineLevel="1" x14ac:dyDescent="0.3">
      <c r="B308" s="196"/>
      <c r="D308" s="70">
        <v>299</v>
      </c>
      <c r="E308" s="15" t="s">
        <v>395</v>
      </c>
      <c r="F308" s="15" t="s">
        <v>101</v>
      </c>
      <c r="G308" s="163" t="s">
        <v>101</v>
      </c>
      <c r="H308" s="172"/>
      <c r="I308" s="18">
        <v>0</v>
      </c>
      <c r="J308" s="172"/>
      <c r="K308" s="243">
        <v>0</v>
      </c>
      <c r="L308" s="15" t="s">
        <v>43</v>
      </c>
      <c r="M308" s="47">
        <f t="shared" si="4"/>
        <v>0</v>
      </c>
      <c r="N308" s="231" t="s">
        <v>85</v>
      </c>
      <c r="O308" s="195"/>
      <c r="P308" s="243">
        <v>0</v>
      </c>
      <c r="Q308" s="15" t="s">
        <v>43</v>
      </c>
      <c r="R308" s="15" t="s">
        <v>43</v>
      </c>
      <c r="T308" s="15" t="s">
        <v>130</v>
      </c>
      <c r="U308" s="5">
        <v>0</v>
      </c>
      <c r="V308" s="15" t="s">
        <v>101</v>
      </c>
      <c r="W308"/>
    </row>
    <row r="309" spans="1:23" ht="14.4" outlineLevel="1" thickBot="1" x14ac:dyDescent="0.35">
      <c r="B309" s="196"/>
      <c r="D309" s="70">
        <v>300</v>
      </c>
      <c r="E309" s="15" t="s">
        <v>395</v>
      </c>
      <c r="F309" s="15" t="s">
        <v>101</v>
      </c>
      <c r="G309" s="163" t="s">
        <v>101</v>
      </c>
      <c r="H309" s="172"/>
      <c r="I309" s="18">
        <v>0</v>
      </c>
      <c r="J309" s="172"/>
      <c r="K309" s="243">
        <v>0</v>
      </c>
      <c r="L309" s="15" t="s">
        <v>43</v>
      </c>
      <c r="M309" s="47">
        <f t="shared" si="4"/>
        <v>0</v>
      </c>
      <c r="N309" s="231" t="s">
        <v>85</v>
      </c>
      <c r="O309" s="195"/>
      <c r="P309" s="243">
        <v>0</v>
      </c>
      <c r="Q309" s="15" t="s">
        <v>43</v>
      </c>
      <c r="R309" s="15" t="s">
        <v>43</v>
      </c>
      <c r="T309" s="15" t="s">
        <v>130</v>
      </c>
      <c r="U309" s="5">
        <v>0</v>
      </c>
      <c r="V309" s="15" t="s">
        <v>101</v>
      </c>
      <c r="W309"/>
    </row>
    <row r="310" spans="1:23" outlineLevel="1" x14ac:dyDescent="0.3"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/>
    </row>
    <row r="311" spans="1:23" outlineLevel="1" x14ac:dyDescent="0.3">
      <c r="E311" s="63" t="s">
        <v>278</v>
      </c>
      <c r="F311" s="63" t="s">
        <v>277</v>
      </c>
      <c r="G311" s="63" t="s">
        <v>276</v>
      </c>
      <c r="H311" s="172"/>
      <c r="I311" s="63" t="s">
        <v>275</v>
      </c>
      <c r="J311" s="63"/>
      <c r="K311" s="63" t="s">
        <v>274</v>
      </c>
      <c r="L311" s="63" t="s">
        <v>273</v>
      </c>
      <c r="M311" s="63" t="s">
        <v>272</v>
      </c>
      <c r="N311" s="63" t="s">
        <v>271</v>
      </c>
      <c r="O311" s="63"/>
      <c r="P311" s="63" t="s">
        <v>270</v>
      </c>
      <c r="Q311" s="63" t="s">
        <v>269</v>
      </c>
      <c r="R311" s="63" t="s">
        <v>268</v>
      </c>
      <c r="S311" s="63"/>
      <c r="T311" s="63" t="s">
        <v>267</v>
      </c>
      <c r="U311" s="63" t="s">
        <v>266</v>
      </c>
      <c r="V311" s="63" t="s">
        <v>420</v>
      </c>
      <c r="W311"/>
    </row>
    <row r="312" spans="1:23" outlineLevel="1" x14ac:dyDescent="0.3">
      <c r="E312" s="63"/>
      <c r="H312" s="194"/>
      <c r="I312" s="194"/>
      <c r="P312" s="63"/>
      <c r="Q312" s="63"/>
      <c r="S312" s="194"/>
    </row>
    <row r="313" spans="1:23" x14ac:dyDescent="0.3">
      <c r="A313" s="172"/>
      <c r="B313" s="172"/>
      <c r="C313" s="172"/>
      <c r="D313" s="172"/>
      <c r="E313" s="172"/>
      <c r="F313" s="172"/>
      <c r="H313" s="172"/>
      <c r="I313" s="172"/>
      <c r="J313" s="172"/>
      <c r="K313" s="172"/>
      <c r="L313" s="172"/>
      <c r="M313" s="172"/>
      <c r="N313" s="172"/>
      <c r="O313" s="172"/>
      <c r="P313" s="172"/>
      <c r="Q313" s="172"/>
      <c r="R313" s="172"/>
      <c r="S313" s="172"/>
      <c r="T313" s="172"/>
      <c r="U313" s="172"/>
      <c r="V313" s="172"/>
      <c r="W313" s="172"/>
    </row>
    <row r="314" spans="1:23" ht="21" thickBot="1" x14ac:dyDescent="0.4">
      <c r="A314" s="172"/>
      <c r="B314" s="3" t="s">
        <v>265</v>
      </c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4.4" outlineLevel="1" thickTop="1" x14ac:dyDescent="0.3">
      <c r="A315" s="172"/>
      <c r="B315" s="172"/>
      <c r="C315" s="172"/>
      <c r="D315" s="172"/>
      <c r="E315" s="172"/>
      <c r="F315" s="172"/>
      <c r="H315" s="172"/>
      <c r="I315" s="172"/>
      <c r="J315" s="172"/>
      <c r="K315" s="172"/>
      <c r="L315" s="172"/>
      <c r="M315" s="172"/>
      <c r="N315" s="172"/>
      <c r="O315" s="172"/>
      <c r="P315" s="172"/>
      <c r="Q315" s="172"/>
      <c r="R315" s="172"/>
      <c r="S315" s="172"/>
      <c r="T315" s="172"/>
      <c r="U315" s="172"/>
      <c r="V315" s="172"/>
      <c r="W315" s="172"/>
    </row>
    <row r="316" spans="1:23" ht="16.2" outlineLevel="1" thickBot="1" x14ac:dyDescent="0.35">
      <c r="C316" s="76" t="s">
        <v>264</v>
      </c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</row>
    <row r="317" spans="1:23" outlineLevel="2" x14ac:dyDescent="0.3">
      <c r="A317" s="172"/>
      <c r="B317" s="172"/>
      <c r="C317" s="172"/>
      <c r="D317" s="172"/>
      <c r="E317" s="172"/>
      <c r="F317" s="172"/>
      <c r="H317" s="172"/>
      <c r="I317" s="172"/>
      <c r="J317" s="172"/>
      <c r="K317" s="172"/>
      <c r="L317" s="172"/>
      <c r="M317" s="172"/>
      <c r="N317" s="172"/>
      <c r="O317" s="172"/>
      <c r="P317" s="172"/>
      <c r="Q317" s="172"/>
      <c r="R317" s="172"/>
      <c r="S317" s="172"/>
      <c r="T317" s="172"/>
      <c r="U317" s="172"/>
      <c r="V317" s="172"/>
      <c r="W317" s="172"/>
    </row>
    <row r="318" spans="1:23" outlineLevel="2" x14ac:dyDescent="0.3">
      <c r="A318" s="172"/>
      <c r="B318" s="172"/>
      <c r="D318" s="69" t="s">
        <v>76</v>
      </c>
      <c r="E318" s="69" t="s">
        <v>263</v>
      </c>
      <c r="F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2"/>
      <c r="U318" s="172"/>
      <c r="V318" s="172"/>
      <c r="W318" s="172"/>
    </row>
    <row r="319" spans="1:23" outlineLevel="2" x14ac:dyDescent="0.3">
      <c r="A319" s="172"/>
      <c r="B319" s="172"/>
      <c r="D319" s="70">
        <v>1</v>
      </c>
      <c r="E319" s="5" t="s">
        <v>262</v>
      </c>
      <c r="F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2"/>
      <c r="U319" s="172"/>
      <c r="V319" s="172"/>
      <c r="W319" s="172"/>
    </row>
    <row r="320" spans="1:23" outlineLevel="2" x14ac:dyDescent="0.3">
      <c r="A320" s="172"/>
      <c r="B320" s="172"/>
      <c r="D320" s="70">
        <v>2</v>
      </c>
      <c r="E320" s="153" t="s">
        <v>395</v>
      </c>
      <c r="F320" s="172"/>
      <c r="H320" s="172"/>
      <c r="I320" s="172"/>
      <c r="J320" s="172"/>
      <c r="K320" s="172"/>
      <c r="L320" s="172"/>
      <c r="M320" s="172"/>
      <c r="N320" s="172"/>
      <c r="O320" s="172"/>
      <c r="P320" s="172"/>
      <c r="Q320" s="172"/>
      <c r="R320" s="172"/>
      <c r="S320" s="172"/>
      <c r="T320" s="172"/>
      <c r="U320" s="172"/>
      <c r="V320" s="172"/>
      <c r="W320" s="172"/>
    </row>
    <row r="321" spans="1:23" outlineLevel="2" x14ac:dyDescent="0.3">
      <c r="A321" s="172"/>
      <c r="B321" s="172"/>
      <c r="D321" s="70">
        <v>3</v>
      </c>
      <c r="E321" s="5" t="s">
        <v>256</v>
      </c>
      <c r="F321" s="172"/>
      <c r="H321" s="172"/>
      <c r="I321" s="172"/>
      <c r="J321" s="172"/>
      <c r="K321" s="172"/>
      <c r="L321" s="172"/>
      <c r="M321" s="172"/>
      <c r="N321" s="172"/>
      <c r="O321" s="172"/>
      <c r="P321" s="172"/>
      <c r="Q321" s="172"/>
      <c r="R321" s="172"/>
      <c r="S321" s="172"/>
      <c r="T321" s="172"/>
      <c r="U321" s="172"/>
      <c r="V321" s="172"/>
      <c r="W321" s="172"/>
    </row>
    <row r="322" spans="1:23" outlineLevel="2" x14ac:dyDescent="0.3">
      <c r="A322" s="172"/>
      <c r="B322" s="172"/>
      <c r="D322" s="70">
        <v>4</v>
      </c>
      <c r="E322" s="5" t="s">
        <v>256</v>
      </c>
      <c r="F322" s="172"/>
      <c r="H322" s="172"/>
      <c r="I322" s="172"/>
      <c r="J322" s="172"/>
      <c r="K322" s="172"/>
      <c r="L322" s="172"/>
      <c r="M322" s="172"/>
      <c r="N322" s="172"/>
      <c r="O322" s="172"/>
      <c r="P322" s="172"/>
      <c r="Q322" s="172"/>
      <c r="R322" s="172"/>
      <c r="S322" s="172"/>
      <c r="T322" s="172"/>
      <c r="U322" s="172"/>
      <c r="V322" s="172"/>
      <c r="W322" s="172"/>
    </row>
    <row r="323" spans="1:23" outlineLevel="2" x14ac:dyDescent="0.3">
      <c r="A323" s="172"/>
      <c r="B323" s="172"/>
      <c r="D323" s="70">
        <v>5</v>
      </c>
      <c r="E323" s="5" t="s">
        <v>169</v>
      </c>
      <c r="F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</row>
    <row r="324" spans="1:23" outlineLevel="2" x14ac:dyDescent="0.3">
      <c r="A324" s="172"/>
      <c r="B324" s="172"/>
      <c r="D324" s="70">
        <v>6</v>
      </c>
      <c r="E324" s="5" t="s">
        <v>256</v>
      </c>
      <c r="F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</row>
    <row r="325" spans="1:23" outlineLevel="2" x14ac:dyDescent="0.3">
      <c r="A325" s="172"/>
      <c r="B325" s="172"/>
      <c r="D325" s="70">
        <v>7</v>
      </c>
      <c r="E325" s="5" t="s">
        <v>256</v>
      </c>
      <c r="F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2"/>
      <c r="U325" s="172"/>
      <c r="V325" s="172"/>
      <c r="W325" s="172"/>
    </row>
    <row r="326" spans="1:23" outlineLevel="2" x14ac:dyDescent="0.3">
      <c r="A326" s="172"/>
      <c r="B326" s="172"/>
      <c r="D326" s="70">
        <v>8</v>
      </c>
      <c r="E326" s="5" t="s">
        <v>256</v>
      </c>
      <c r="F326" s="172"/>
      <c r="H326" s="172"/>
      <c r="I326" s="172"/>
      <c r="J326" s="172"/>
      <c r="K326" s="172"/>
      <c r="L326" s="172"/>
      <c r="M326" s="172"/>
      <c r="N326" s="172"/>
      <c r="O326" s="172"/>
      <c r="P326" s="172"/>
      <c r="Q326" s="172"/>
      <c r="R326" s="172"/>
      <c r="S326" s="172"/>
      <c r="T326" s="172"/>
      <c r="U326" s="172"/>
      <c r="V326" s="172"/>
      <c r="W326" s="172"/>
    </row>
    <row r="327" spans="1:23" outlineLevel="2" x14ac:dyDescent="0.3">
      <c r="A327" s="172"/>
      <c r="B327" s="172"/>
      <c r="D327" s="70">
        <v>9</v>
      </c>
      <c r="E327" s="5" t="s">
        <v>256</v>
      </c>
      <c r="F327" s="172"/>
      <c r="H327" s="172"/>
      <c r="I327" s="172"/>
      <c r="J327" s="172"/>
      <c r="K327" s="172"/>
      <c r="L327" s="172"/>
      <c r="M327" s="172"/>
      <c r="N327" s="172"/>
      <c r="O327" s="172"/>
      <c r="P327" s="172"/>
      <c r="Q327" s="172"/>
      <c r="R327" s="172"/>
      <c r="S327" s="172"/>
      <c r="T327" s="172"/>
      <c r="U327" s="172"/>
      <c r="V327" s="172"/>
      <c r="W327" s="172"/>
    </row>
    <row r="328" spans="1:23" outlineLevel="2" x14ac:dyDescent="0.3">
      <c r="A328" s="172"/>
      <c r="B328" s="172"/>
      <c r="D328" s="70">
        <v>10</v>
      </c>
      <c r="E328" s="5" t="s">
        <v>256</v>
      </c>
      <c r="F328" s="172"/>
      <c r="H328" s="172"/>
      <c r="I328" s="172"/>
      <c r="J328" s="172"/>
      <c r="K328" s="172"/>
      <c r="L328" s="172"/>
      <c r="M328" s="172"/>
      <c r="N328" s="172"/>
      <c r="O328" s="172"/>
      <c r="P328" s="172"/>
      <c r="Q328" s="172"/>
      <c r="R328" s="172"/>
      <c r="S328" s="172"/>
      <c r="T328" s="172"/>
      <c r="U328" s="172"/>
      <c r="V328" s="172"/>
      <c r="W328" s="172"/>
    </row>
    <row r="329" spans="1:23" outlineLevel="2" x14ac:dyDescent="0.3">
      <c r="A329" s="172"/>
      <c r="B329" s="172"/>
      <c r="D329" s="70">
        <v>11</v>
      </c>
      <c r="E329" s="5" t="s">
        <v>256</v>
      </c>
      <c r="F329" s="172"/>
      <c r="H329" s="172"/>
      <c r="I329" s="172"/>
      <c r="J329" s="172"/>
      <c r="K329" s="172"/>
      <c r="L329" s="172"/>
      <c r="M329" s="172"/>
      <c r="N329" s="172"/>
      <c r="O329" s="172"/>
      <c r="P329" s="172"/>
      <c r="Q329" s="172"/>
      <c r="R329" s="172"/>
      <c r="S329" s="172"/>
      <c r="T329" s="172"/>
      <c r="U329" s="172"/>
      <c r="V329" s="172"/>
      <c r="W329" s="172"/>
    </row>
    <row r="330" spans="1:23" outlineLevel="2" x14ac:dyDescent="0.3">
      <c r="A330" s="172"/>
      <c r="B330" s="172"/>
      <c r="D330" s="70">
        <v>12</v>
      </c>
      <c r="E330" s="5" t="s">
        <v>256</v>
      </c>
      <c r="F330" s="172"/>
      <c r="H330" s="172"/>
      <c r="I330" s="172"/>
      <c r="J330" s="172"/>
      <c r="K330" s="172"/>
      <c r="L330" s="172"/>
      <c r="M330" s="172"/>
      <c r="N330" s="172"/>
      <c r="O330" s="172"/>
      <c r="P330" s="172"/>
      <c r="Q330" s="172"/>
      <c r="R330" s="172"/>
      <c r="S330" s="172"/>
      <c r="T330" s="172"/>
      <c r="U330" s="172"/>
      <c r="V330" s="172"/>
      <c r="W330" s="172"/>
    </row>
    <row r="331" spans="1:23" outlineLevel="2" x14ac:dyDescent="0.3">
      <c r="A331" s="172"/>
      <c r="B331" s="172"/>
      <c r="D331" s="70">
        <v>13</v>
      </c>
      <c r="E331" s="5" t="s">
        <v>256</v>
      </c>
      <c r="F331" s="172"/>
      <c r="H331" s="172"/>
      <c r="I331" s="172"/>
      <c r="J331" s="172"/>
      <c r="K331" s="172"/>
      <c r="L331" s="172"/>
      <c r="M331" s="172"/>
      <c r="N331" s="172"/>
      <c r="O331" s="172"/>
      <c r="P331" s="172"/>
      <c r="Q331" s="172"/>
      <c r="R331" s="172"/>
      <c r="S331" s="172"/>
      <c r="T331" s="172"/>
      <c r="U331" s="172"/>
      <c r="V331" s="172"/>
      <c r="W331" s="172"/>
    </row>
    <row r="332" spans="1:23" outlineLevel="2" x14ac:dyDescent="0.3">
      <c r="A332" s="172"/>
      <c r="B332" s="172"/>
      <c r="D332" s="70">
        <v>14</v>
      </c>
      <c r="E332" s="5" t="s">
        <v>256</v>
      </c>
      <c r="F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</row>
    <row r="333" spans="1:23" outlineLevel="2" x14ac:dyDescent="0.3">
      <c r="A333" s="172"/>
      <c r="B333" s="172"/>
      <c r="D333" s="70">
        <v>15</v>
      </c>
      <c r="E333" s="5" t="s">
        <v>256</v>
      </c>
      <c r="F333" s="172"/>
      <c r="H333" s="172"/>
      <c r="I333" s="172"/>
      <c r="J333" s="172"/>
      <c r="K333" s="172"/>
      <c r="L333" s="172"/>
      <c r="M333" s="172"/>
      <c r="N333" s="172"/>
      <c r="O333" s="172"/>
      <c r="P333" s="172"/>
      <c r="Q333" s="172"/>
      <c r="R333" s="172"/>
      <c r="S333" s="172"/>
      <c r="T333" s="172"/>
      <c r="U333" s="172"/>
      <c r="V333" s="172"/>
      <c r="W333" s="172"/>
    </row>
    <row r="334" spans="1:23" outlineLevel="2" x14ac:dyDescent="0.3">
      <c r="A334" s="172"/>
      <c r="B334" s="172"/>
      <c r="C334" s="172"/>
      <c r="D334" s="172"/>
      <c r="E334" s="63" t="s">
        <v>261</v>
      </c>
      <c r="F334" s="172"/>
      <c r="H334" s="172"/>
      <c r="I334" s="172"/>
      <c r="J334" s="172"/>
      <c r="K334" s="172"/>
      <c r="L334" s="172"/>
      <c r="M334" s="172"/>
      <c r="N334" s="172"/>
      <c r="O334" s="172"/>
      <c r="P334" s="172"/>
      <c r="Q334" s="172"/>
      <c r="R334" s="172"/>
      <c r="S334" s="172"/>
      <c r="T334" s="172"/>
      <c r="U334" s="172"/>
      <c r="V334" s="172"/>
      <c r="W334" s="172"/>
    </row>
    <row r="335" spans="1:23" outlineLevel="1" x14ac:dyDescent="0.3">
      <c r="A335" s="172"/>
      <c r="B335" s="172"/>
      <c r="C335" s="172"/>
      <c r="D335" s="172"/>
      <c r="E335" s="172"/>
      <c r="F335" s="172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2"/>
      <c r="U335" s="172"/>
      <c r="V335" s="172"/>
      <c r="W335" s="172"/>
    </row>
    <row r="336" spans="1:23" ht="16.2" outlineLevel="1" thickBot="1" x14ac:dyDescent="0.35">
      <c r="C336" s="76" t="s">
        <v>260</v>
      </c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</row>
    <row r="337" spans="1:23" outlineLevel="2" x14ac:dyDescent="0.3">
      <c r="A337" s="172"/>
      <c r="B337" s="172"/>
      <c r="C337" s="172"/>
      <c r="D337" s="172"/>
      <c r="E337" s="172"/>
      <c r="F337" s="172"/>
      <c r="H337" s="172"/>
      <c r="I337" s="172"/>
      <c r="J337" s="172"/>
      <c r="K337" s="172"/>
      <c r="L337" s="172"/>
      <c r="M337" s="172"/>
      <c r="N337" s="172"/>
      <c r="O337" s="172"/>
      <c r="P337" s="172"/>
      <c r="Q337" s="172"/>
      <c r="R337" s="172"/>
      <c r="S337" s="172"/>
      <c r="T337" s="172"/>
      <c r="U337" s="172"/>
      <c r="V337" s="172"/>
      <c r="W337" s="172"/>
    </row>
    <row r="338" spans="1:23" outlineLevel="2" x14ac:dyDescent="0.3">
      <c r="A338" s="172"/>
      <c r="B338" s="172"/>
      <c r="C338" s="172"/>
      <c r="D338" s="69" t="s">
        <v>76</v>
      </c>
      <c r="E338" s="69" t="s">
        <v>259</v>
      </c>
      <c r="F338" s="172"/>
      <c r="H338" s="172"/>
      <c r="I338" s="172"/>
      <c r="J338" s="172"/>
      <c r="K338" s="172"/>
      <c r="L338" s="172"/>
      <c r="M338" s="172"/>
      <c r="N338" s="172"/>
      <c r="O338" s="172"/>
      <c r="P338" s="172"/>
      <c r="Q338" s="172"/>
      <c r="R338" s="172"/>
      <c r="S338" s="172"/>
      <c r="T338" s="172"/>
      <c r="U338" s="172"/>
      <c r="V338" s="172"/>
      <c r="W338" s="172"/>
    </row>
    <row r="339" spans="1:23" outlineLevel="2" x14ac:dyDescent="0.3">
      <c r="A339" s="172"/>
      <c r="B339" s="172"/>
      <c r="C339" s="172"/>
      <c r="D339" s="70">
        <v>1</v>
      </c>
      <c r="E339" s="5" t="s">
        <v>94</v>
      </c>
      <c r="F339" s="172"/>
      <c r="H339" s="172"/>
      <c r="I339" s="172"/>
      <c r="J339" s="172"/>
      <c r="K339" s="172"/>
      <c r="L339" s="172"/>
      <c r="M339" s="172"/>
      <c r="N339" s="172"/>
      <c r="O339" s="172"/>
      <c r="P339" s="172"/>
      <c r="Q339" s="172"/>
      <c r="R339" s="172"/>
      <c r="S339" s="172"/>
      <c r="T339" s="172"/>
      <c r="U339" s="172"/>
      <c r="V339" s="172"/>
      <c r="W339" s="172"/>
    </row>
    <row r="340" spans="1:23" outlineLevel="2" x14ac:dyDescent="0.3">
      <c r="A340" s="172"/>
      <c r="B340" s="172"/>
      <c r="C340" s="172"/>
      <c r="D340" s="70">
        <v>2</v>
      </c>
      <c r="E340" s="5" t="s">
        <v>258</v>
      </c>
      <c r="F340" s="172"/>
      <c r="H340" s="172"/>
      <c r="I340" s="172"/>
      <c r="J340" s="172"/>
      <c r="K340" s="172"/>
      <c r="L340" s="172"/>
      <c r="M340" s="172"/>
      <c r="N340" s="172"/>
      <c r="O340" s="172"/>
      <c r="P340" s="172"/>
      <c r="Q340" s="172"/>
      <c r="R340" s="172"/>
      <c r="S340" s="172"/>
      <c r="T340" s="172"/>
      <c r="U340" s="172"/>
      <c r="V340" s="172"/>
      <c r="W340" s="172"/>
    </row>
    <row r="341" spans="1:23" outlineLevel="2" x14ac:dyDescent="0.3">
      <c r="A341" s="172"/>
      <c r="B341" s="172"/>
      <c r="C341" s="172"/>
      <c r="D341" s="70">
        <v>3</v>
      </c>
      <c r="E341" s="153" t="s">
        <v>88</v>
      </c>
      <c r="F341" s="172"/>
      <c r="H341" s="172"/>
      <c r="I341" s="172"/>
      <c r="J341" s="172"/>
      <c r="K341" s="172"/>
      <c r="L341" s="172"/>
      <c r="M341" s="172"/>
      <c r="N341" s="172"/>
      <c r="O341" s="172"/>
      <c r="P341" s="172"/>
      <c r="Q341" s="172"/>
      <c r="R341" s="172"/>
      <c r="S341" s="172"/>
      <c r="T341" s="172"/>
      <c r="U341" s="172"/>
      <c r="V341" s="172"/>
      <c r="W341" s="172"/>
    </row>
    <row r="342" spans="1:23" outlineLevel="2" x14ac:dyDescent="0.3">
      <c r="A342" s="172"/>
      <c r="B342" s="172"/>
      <c r="C342" s="172"/>
      <c r="D342" s="70">
        <v>4</v>
      </c>
      <c r="E342" s="153" t="s">
        <v>99</v>
      </c>
      <c r="F342" s="172"/>
      <c r="H342" s="172"/>
      <c r="I342" s="172"/>
      <c r="J342" s="172"/>
      <c r="K342" s="172"/>
      <c r="L342" s="172"/>
      <c r="M342" s="172"/>
      <c r="N342" s="172"/>
      <c r="O342" s="172"/>
      <c r="P342" s="172"/>
      <c r="Q342" s="172"/>
      <c r="R342" s="172"/>
      <c r="S342" s="172"/>
      <c r="T342" s="172"/>
      <c r="U342" s="172"/>
      <c r="V342" s="172"/>
      <c r="W342" s="172"/>
    </row>
    <row r="343" spans="1:23" outlineLevel="2" x14ac:dyDescent="0.3">
      <c r="A343" s="172"/>
      <c r="B343" s="172"/>
      <c r="C343" s="172"/>
      <c r="D343" s="70">
        <v>5</v>
      </c>
      <c r="E343" s="153" t="s">
        <v>100</v>
      </c>
      <c r="F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2"/>
      <c r="V343" s="172"/>
      <c r="W343" s="172"/>
    </row>
    <row r="344" spans="1:23" outlineLevel="2" x14ac:dyDescent="0.3">
      <c r="A344" s="172"/>
      <c r="B344" s="172"/>
      <c r="C344" s="172"/>
      <c r="D344" s="70">
        <v>6</v>
      </c>
      <c r="E344" s="153" t="s">
        <v>102</v>
      </c>
      <c r="F344" s="172"/>
      <c r="H344" s="172"/>
      <c r="I344" s="172"/>
      <c r="J344" s="172"/>
      <c r="K344" s="172"/>
      <c r="L344" s="172"/>
      <c r="M344" s="172"/>
      <c r="N344" s="172"/>
      <c r="O344" s="172"/>
      <c r="P344" s="172"/>
      <c r="Q344" s="172"/>
      <c r="R344" s="172"/>
      <c r="S344" s="172"/>
      <c r="T344" s="172"/>
      <c r="U344" s="172"/>
      <c r="V344" s="172"/>
      <c r="W344" s="172"/>
    </row>
    <row r="345" spans="1:23" outlineLevel="2" x14ac:dyDescent="0.3">
      <c r="A345" s="172"/>
      <c r="B345" s="172"/>
      <c r="C345" s="172"/>
      <c r="D345" s="70">
        <v>7</v>
      </c>
      <c r="E345" s="153" t="s">
        <v>257</v>
      </c>
      <c r="F345" s="172"/>
      <c r="H345" s="172"/>
      <c r="I345" s="172"/>
      <c r="J345" s="172"/>
      <c r="K345" s="172"/>
      <c r="L345" s="172"/>
      <c r="M345" s="172"/>
      <c r="N345" s="172"/>
      <c r="O345" s="172"/>
      <c r="P345" s="172"/>
      <c r="Q345" s="172"/>
      <c r="R345" s="172"/>
      <c r="S345" s="172"/>
      <c r="T345" s="172"/>
      <c r="U345" s="172"/>
      <c r="V345" s="172"/>
      <c r="W345" s="172"/>
    </row>
    <row r="346" spans="1:23" outlineLevel="2" x14ac:dyDescent="0.3">
      <c r="A346" s="172"/>
      <c r="B346" s="172"/>
      <c r="C346" s="172"/>
      <c r="D346" s="70">
        <v>8</v>
      </c>
      <c r="E346" s="153" t="s">
        <v>251</v>
      </c>
      <c r="F346" s="172"/>
      <c r="H346" s="172"/>
      <c r="I346" s="172"/>
      <c r="J346" s="172"/>
      <c r="K346" s="172"/>
      <c r="L346" s="172"/>
      <c r="M346" s="172"/>
      <c r="N346" s="172"/>
      <c r="O346" s="172"/>
      <c r="P346" s="172"/>
      <c r="Q346" s="172"/>
      <c r="R346" s="172"/>
      <c r="S346" s="172"/>
      <c r="T346" s="172"/>
      <c r="U346" s="172"/>
      <c r="V346" s="172"/>
      <c r="W346" s="172"/>
    </row>
    <row r="347" spans="1:23" outlineLevel="2" x14ac:dyDescent="0.3">
      <c r="A347" s="172"/>
      <c r="B347" s="172"/>
      <c r="C347" s="172"/>
      <c r="D347" s="70">
        <v>9</v>
      </c>
      <c r="E347" s="153" t="s">
        <v>1619</v>
      </c>
      <c r="F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</row>
    <row r="348" spans="1:23" outlineLevel="2" x14ac:dyDescent="0.3">
      <c r="A348" s="172"/>
      <c r="B348" s="172"/>
      <c r="C348" s="172"/>
      <c r="D348" s="70">
        <v>10</v>
      </c>
      <c r="E348" s="5" t="s">
        <v>256</v>
      </c>
      <c r="F348" s="172"/>
      <c r="H348" s="172"/>
      <c r="I348" s="172"/>
      <c r="J348" s="172"/>
      <c r="K348" s="172"/>
      <c r="L348" s="172"/>
      <c r="M348" s="172"/>
      <c r="N348" s="172"/>
      <c r="O348" s="172"/>
      <c r="P348" s="172"/>
      <c r="Q348" s="172"/>
      <c r="R348" s="172"/>
      <c r="S348" s="172"/>
      <c r="T348" s="172"/>
      <c r="U348" s="172"/>
      <c r="V348" s="172"/>
      <c r="W348" s="172"/>
    </row>
    <row r="349" spans="1:23" outlineLevel="2" x14ac:dyDescent="0.3">
      <c r="A349" s="172"/>
      <c r="B349" s="172"/>
      <c r="C349" s="172"/>
      <c r="D349" s="70">
        <v>11</v>
      </c>
      <c r="E349" s="5" t="s">
        <v>256</v>
      </c>
      <c r="F349" s="172"/>
      <c r="H349" s="172"/>
      <c r="I349" s="172"/>
      <c r="J349" s="172"/>
      <c r="K349" s="172"/>
      <c r="L349" s="172"/>
      <c r="M349" s="172"/>
      <c r="N349" s="172"/>
      <c r="O349" s="172"/>
      <c r="P349" s="172"/>
      <c r="Q349" s="172"/>
      <c r="R349" s="172"/>
      <c r="S349" s="172"/>
      <c r="T349" s="172"/>
      <c r="U349" s="172"/>
      <c r="V349" s="172"/>
      <c r="W349" s="172"/>
    </row>
    <row r="350" spans="1:23" outlineLevel="2" x14ac:dyDescent="0.3">
      <c r="A350" s="172"/>
      <c r="B350" s="172"/>
      <c r="C350" s="172"/>
      <c r="D350" s="70">
        <v>12</v>
      </c>
      <c r="E350" s="5" t="s">
        <v>256</v>
      </c>
      <c r="F350" s="172"/>
      <c r="H350" s="172"/>
      <c r="I350" s="172"/>
      <c r="J350" s="172"/>
      <c r="K350" s="172"/>
      <c r="L350" s="172"/>
      <c r="M350" s="172"/>
      <c r="N350" s="172"/>
      <c r="O350" s="172"/>
      <c r="P350" s="172"/>
      <c r="Q350" s="172"/>
      <c r="R350" s="172"/>
      <c r="S350" s="172"/>
      <c r="T350" s="172"/>
      <c r="U350" s="172"/>
      <c r="V350" s="172"/>
      <c r="W350" s="172"/>
    </row>
    <row r="351" spans="1:23" outlineLevel="2" x14ac:dyDescent="0.3">
      <c r="A351" s="172"/>
      <c r="B351" s="172"/>
      <c r="C351" s="172"/>
      <c r="D351" s="70">
        <v>13</v>
      </c>
      <c r="E351" s="5" t="s">
        <v>256</v>
      </c>
      <c r="F351" s="172"/>
      <c r="H351" s="172"/>
      <c r="I351" s="172"/>
      <c r="J351" s="172"/>
      <c r="K351" s="172"/>
      <c r="L351" s="172"/>
      <c r="M351" s="172"/>
      <c r="N351" s="172"/>
      <c r="O351" s="172"/>
      <c r="P351" s="172"/>
      <c r="Q351" s="172"/>
      <c r="R351" s="172"/>
      <c r="S351" s="172"/>
      <c r="T351" s="172"/>
      <c r="U351" s="172"/>
      <c r="V351" s="172"/>
      <c r="W351" s="172"/>
    </row>
    <row r="352" spans="1:23" outlineLevel="2" x14ac:dyDescent="0.3">
      <c r="A352" s="172"/>
      <c r="B352" s="172"/>
      <c r="C352" s="172"/>
      <c r="D352" s="70">
        <v>14</v>
      </c>
      <c r="E352" s="5" t="s">
        <v>256</v>
      </c>
      <c r="F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2"/>
      <c r="U352" s="172"/>
      <c r="V352" s="172"/>
      <c r="W352" s="172"/>
    </row>
    <row r="353" spans="1:23" outlineLevel="2" x14ac:dyDescent="0.3">
      <c r="A353" s="172"/>
      <c r="B353" s="172"/>
      <c r="C353" s="172"/>
      <c r="D353" s="70">
        <v>15</v>
      </c>
      <c r="E353" s="5" t="s">
        <v>256</v>
      </c>
      <c r="F353" s="172"/>
      <c r="H353" s="172"/>
      <c r="I353" s="172"/>
      <c r="J353" s="172"/>
      <c r="K353" s="172"/>
      <c r="L353" s="172"/>
      <c r="M353" s="172"/>
      <c r="N353" s="172"/>
      <c r="O353" s="172"/>
      <c r="P353" s="172"/>
      <c r="Q353" s="172"/>
      <c r="R353" s="172"/>
      <c r="S353" s="172"/>
      <c r="T353" s="172"/>
      <c r="U353" s="172"/>
      <c r="V353" s="172"/>
      <c r="W353" s="172"/>
    </row>
    <row r="354" spans="1:23" outlineLevel="2" x14ac:dyDescent="0.3">
      <c r="A354" s="172"/>
      <c r="B354" s="172"/>
      <c r="C354" s="172"/>
      <c r="D354" s="70">
        <v>16</v>
      </c>
      <c r="E354" s="5" t="s">
        <v>256</v>
      </c>
      <c r="F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2"/>
      <c r="U354" s="172"/>
      <c r="V354" s="172"/>
      <c r="W354" s="172"/>
    </row>
    <row r="355" spans="1:23" outlineLevel="2" x14ac:dyDescent="0.3">
      <c r="A355" s="172"/>
      <c r="B355" s="172"/>
      <c r="C355" s="172"/>
      <c r="D355" s="70">
        <v>17</v>
      </c>
      <c r="E355" s="5" t="s">
        <v>256</v>
      </c>
      <c r="F355" s="172"/>
      <c r="H355" s="172"/>
      <c r="I355" s="172"/>
      <c r="J355" s="172"/>
      <c r="K355" s="172"/>
      <c r="L355" s="172"/>
      <c r="M355" s="172"/>
      <c r="N355" s="172"/>
      <c r="O355" s="172"/>
      <c r="P355" s="172"/>
      <c r="Q355" s="172"/>
      <c r="R355" s="172"/>
      <c r="S355" s="172"/>
      <c r="T355" s="172"/>
      <c r="U355" s="172"/>
      <c r="V355" s="172"/>
      <c r="W355" s="172"/>
    </row>
    <row r="356" spans="1:23" outlineLevel="2" x14ac:dyDescent="0.3">
      <c r="A356" s="172"/>
      <c r="B356" s="172"/>
      <c r="C356" s="172"/>
      <c r="D356" s="70">
        <v>18</v>
      </c>
      <c r="E356" s="5" t="s">
        <v>256</v>
      </c>
      <c r="F356" s="172"/>
      <c r="H356" s="172"/>
      <c r="I356" s="172"/>
      <c r="J356" s="172"/>
      <c r="K356" s="172"/>
      <c r="L356" s="172"/>
      <c r="M356" s="172"/>
      <c r="N356" s="172"/>
      <c r="O356" s="172"/>
      <c r="P356" s="172"/>
      <c r="Q356" s="172"/>
      <c r="R356" s="172"/>
      <c r="S356" s="172"/>
      <c r="T356" s="172"/>
      <c r="U356" s="172"/>
      <c r="V356" s="172"/>
      <c r="W356" s="172"/>
    </row>
    <row r="357" spans="1:23" outlineLevel="2" x14ac:dyDescent="0.3">
      <c r="A357" s="172"/>
      <c r="B357" s="172"/>
      <c r="C357" s="172"/>
      <c r="D357" s="70">
        <v>19</v>
      </c>
      <c r="E357" s="5" t="s">
        <v>256</v>
      </c>
      <c r="F357" s="172"/>
      <c r="H357" s="172"/>
      <c r="I357" s="172"/>
      <c r="J357" s="172"/>
      <c r="K357" s="172"/>
      <c r="L357" s="172"/>
      <c r="M357" s="172"/>
      <c r="N357" s="172"/>
      <c r="O357" s="172"/>
      <c r="P357" s="172"/>
      <c r="Q357" s="172"/>
      <c r="R357" s="172"/>
      <c r="S357" s="172"/>
      <c r="T357" s="172"/>
      <c r="U357" s="172"/>
      <c r="V357" s="172"/>
      <c r="W357" s="172"/>
    </row>
    <row r="358" spans="1:23" outlineLevel="2" x14ac:dyDescent="0.3">
      <c r="A358" s="172"/>
      <c r="B358" s="172"/>
      <c r="C358" s="172"/>
      <c r="D358" s="70">
        <v>20</v>
      </c>
      <c r="E358" s="5" t="s">
        <v>256</v>
      </c>
      <c r="F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2"/>
      <c r="U358" s="172"/>
      <c r="V358" s="172"/>
      <c r="W358" s="172"/>
    </row>
    <row r="359" spans="1:23" outlineLevel="2" x14ac:dyDescent="0.3">
      <c r="A359" s="172"/>
      <c r="B359" s="172"/>
      <c r="C359" s="172"/>
      <c r="D359" s="70">
        <v>21</v>
      </c>
      <c r="E359" s="5" t="s">
        <v>256</v>
      </c>
      <c r="F359" s="172"/>
      <c r="H359" s="172"/>
      <c r="I359" s="172"/>
      <c r="J359" s="172"/>
      <c r="K359" s="172"/>
      <c r="L359" s="172"/>
      <c r="M359" s="172"/>
      <c r="N359" s="172"/>
      <c r="O359" s="172"/>
      <c r="P359" s="172"/>
      <c r="Q359" s="172"/>
      <c r="R359" s="172"/>
      <c r="S359" s="172"/>
      <c r="T359" s="172"/>
      <c r="U359" s="172"/>
      <c r="V359" s="172"/>
      <c r="W359" s="172"/>
    </row>
    <row r="360" spans="1:23" outlineLevel="2" x14ac:dyDescent="0.3">
      <c r="A360" s="172"/>
      <c r="B360" s="172"/>
      <c r="C360" s="172"/>
      <c r="D360" s="70">
        <v>22</v>
      </c>
      <c r="E360" s="5" t="s">
        <v>256</v>
      </c>
      <c r="F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2"/>
      <c r="U360" s="172"/>
      <c r="V360" s="172"/>
      <c r="W360" s="172"/>
    </row>
    <row r="361" spans="1:23" outlineLevel="2" x14ac:dyDescent="0.3">
      <c r="A361" s="172"/>
      <c r="B361" s="172"/>
      <c r="C361" s="172"/>
      <c r="D361" s="70">
        <v>23</v>
      </c>
      <c r="E361" s="5" t="s">
        <v>256</v>
      </c>
      <c r="F361" s="172"/>
      <c r="H361" s="172"/>
      <c r="I361" s="172"/>
      <c r="J361" s="172"/>
      <c r="K361" s="172"/>
      <c r="L361" s="172"/>
      <c r="M361" s="172"/>
      <c r="N361" s="172"/>
      <c r="O361" s="172"/>
      <c r="P361" s="172"/>
      <c r="Q361" s="172"/>
      <c r="R361" s="172"/>
      <c r="S361" s="172"/>
      <c r="T361" s="172"/>
      <c r="U361" s="172"/>
      <c r="V361" s="172"/>
      <c r="W361" s="172"/>
    </row>
    <row r="362" spans="1:23" outlineLevel="2" x14ac:dyDescent="0.3">
      <c r="A362" s="172"/>
      <c r="B362" s="172"/>
      <c r="C362" s="172"/>
      <c r="D362" s="70">
        <v>24</v>
      </c>
      <c r="E362" s="5" t="s">
        <v>256</v>
      </c>
      <c r="F362" s="172"/>
      <c r="H362" s="172"/>
      <c r="I362" s="172"/>
      <c r="J362" s="172"/>
      <c r="K362" s="172"/>
      <c r="L362" s="172"/>
      <c r="M362" s="172"/>
      <c r="N362" s="172"/>
      <c r="O362" s="172"/>
      <c r="P362" s="172"/>
      <c r="Q362" s="172"/>
      <c r="R362" s="172"/>
      <c r="S362" s="172"/>
      <c r="T362" s="172"/>
      <c r="U362" s="172"/>
      <c r="V362" s="172"/>
      <c r="W362" s="172"/>
    </row>
    <row r="363" spans="1:23" outlineLevel="2" x14ac:dyDescent="0.3">
      <c r="A363" s="172"/>
      <c r="B363" s="172"/>
      <c r="C363" s="172"/>
      <c r="D363" s="70">
        <v>25</v>
      </c>
      <c r="E363" s="5" t="s">
        <v>256</v>
      </c>
      <c r="F363" s="172"/>
      <c r="H363" s="172"/>
      <c r="I363" s="172"/>
      <c r="J363" s="172"/>
      <c r="K363" s="172"/>
      <c r="L363" s="172"/>
      <c r="M363" s="172"/>
      <c r="N363" s="172"/>
      <c r="O363" s="172"/>
      <c r="P363" s="172"/>
      <c r="Q363" s="172"/>
      <c r="R363" s="172"/>
      <c r="S363" s="172"/>
      <c r="T363" s="172"/>
      <c r="U363" s="172"/>
      <c r="V363" s="172"/>
      <c r="W363" s="172"/>
    </row>
    <row r="364" spans="1:23" outlineLevel="2" x14ac:dyDescent="0.3">
      <c r="A364" s="172"/>
      <c r="B364" s="172"/>
      <c r="C364" s="172"/>
      <c r="D364" s="70">
        <v>26</v>
      </c>
      <c r="E364" s="5" t="s">
        <v>256</v>
      </c>
      <c r="F364" s="172"/>
      <c r="H364" s="172"/>
      <c r="I364" s="172"/>
      <c r="J364" s="172"/>
      <c r="K364" s="172"/>
      <c r="L364" s="172"/>
      <c r="M364" s="172"/>
      <c r="N364" s="172"/>
      <c r="O364" s="172"/>
      <c r="P364" s="172"/>
      <c r="Q364" s="172"/>
      <c r="R364" s="172"/>
      <c r="S364" s="172"/>
      <c r="T364" s="172"/>
      <c r="U364" s="172"/>
      <c r="V364" s="172"/>
      <c r="W364" s="172"/>
    </row>
    <row r="365" spans="1:23" outlineLevel="2" x14ac:dyDescent="0.3">
      <c r="A365" s="172"/>
      <c r="B365" s="172"/>
      <c r="C365" s="172"/>
      <c r="D365" s="70">
        <v>27</v>
      </c>
      <c r="E365" s="5" t="s">
        <v>256</v>
      </c>
      <c r="F365" s="172"/>
      <c r="H365" s="172"/>
      <c r="I365" s="172"/>
      <c r="J365" s="172"/>
      <c r="K365" s="172"/>
      <c r="L365" s="172"/>
      <c r="M365" s="172"/>
      <c r="N365" s="172"/>
      <c r="O365" s="172"/>
      <c r="P365" s="172"/>
      <c r="Q365" s="172"/>
      <c r="R365" s="172"/>
      <c r="S365" s="172"/>
      <c r="T365" s="172"/>
      <c r="U365" s="172"/>
      <c r="V365" s="172"/>
      <c r="W365" s="172"/>
    </row>
    <row r="366" spans="1:23" outlineLevel="2" x14ac:dyDescent="0.3">
      <c r="A366" s="172"/>
      <c r="B366" s="172"/>
      <c r="C366" s="172"/>
      <c r="D366" s="70">
        <v>28</v>
      </c>
      <c r="E366" s="5" t="s">
        <v>256</v>
      </c>
      <c r="F366" s="172"/>
      <c r="H366" s="172"/>
      <c r="I366" s="172"/>
      <c r="J366" s="172"/>
      <c r="K366" s="172"/>
      <c r="L366" s="172"/>
      <c r="M366" s="172"/>
      <c r="N366" s="172"/>
      <c r="O366" s="172"/>
      <c r="P366" s="172"/>
      <c r="Q366" s="172"/>
      <c r="R366" s="172"/>
      <c r="S366" s="172"/>
      <c r="T366" s="172"/>
      <c r="U366" s="172"/>
      <c r="V366" s="172"/>
      <c r="W366" s="172"/>
    </row>
    <row r="367" spans="1:23" outlineLevel="2" x14ac:dyDescent="0.3">
      <c r="A367" s="172"/>
      <c r="B367" s="172"/>
      <c r="C367" s="172"/>
      <c r="D367" s="70">
        <v>29</v>
      </c>
      <c r="E367" s="5" t="s">
        <v>256</v>
      </c>
      <c r="F367" s="172"/>
      <c r="H367" s="172"/>
      <c r="I367" s="172"/>
      <c r="J367" s="172"/>
      <c r="K367" s="172"/>
      <c r="L367" s="172"/>
      <c r="M367" s="172"/>
      <c r="N367" s="172"/>
      <c r="O367" s="172"/>
      <c r="P367" s="172"/>
      <c r="Q367" s="172"/>
      <c r="R367" s="172"/>
      <c r="S367" s="172"/>
      <c r="T367" s="172"/>
      <c r="U367" s="172"/>
      <c r="V367" s="172"/>
      <c r="W367" s="172"/>
    </row>
    <row r="368" spans="1:23" outlineLevel="2" x14ac:dyDescent="0.3">
      <c r="A368" s="172"/>
      <c r="B368" s="172"/>
      <c r="C368" s="172"/>
      <c r="D368" s="70">
        <v>30</v>
      </c>
      <c r="E368" s="5" t="s">
        <v>256</v>
      </c>
      <c r="F368" s="172"/>
      <c r="H368" s="172"/>
      <c r="I368" s="172"/>
      <c r="J368" s="172"/>
      <c r="K368" s="172"/>
      <c r="L368" s="172"/>
      <c r="M368" s="172"/>
      <c r="N368" s="172"/>
      <c r="O368" s="172"/>
      <c r="P368" s="172"/>
      <c r="Q368" s="172"/>
      <c r="R368" s="172"/>
      <c r="S368" s="172"/>
      <c r="T368" s="172"/>
      <c r="U368" s="172"/>
      <c r="V368" s="172"/>
      <c r="W368" s="172"/>
    </row>
    <row r="369" spans="1:23" outlineLevel="2" x14ac:dyDescent="0.3">
      <c r="A369" s="172"/>
      <c r="B369" s="172"/>
      <c r="C369" s="172"/>
      <c r="D369" s="70">
        <v>31</v>
      </c>
      <c r="E369" s="5" t="s">
        <v>256</v>
      </c>
      <c r="F369" s="172"/>
      <c r="H369" s="172"/>
      <c r="I369" s="172"/>
      <c r="J369" s="172"/>
      <c r="K369" s="172"/>
      <c r="L369" s="172"/>
      <c r="M369" s="172"/>
      <c r="N369" s="172"/>
      <c r="O369" s="172"/>
      <c r="P369" s="172"/>
      <c r="Q369" s="172"/>
      <c r="R369" s="172"/>
      <c r="S369" s="172"/>
      <c r="T369" s="172"/>
      <c r="U369" s="172"/>
      <c r="V369" s="172"/>
      <c r="W369" s="172"/>
    </row>
    <row r="370" spans="1:23" outlineLevel="2" x14ac:dyDescent="0.3">
      <c r="A370" s="172"/>
      <c r="B370" s="172"/>
      <c r="C370" s="172"/>
      <c r="D370" s="70">
        <v>32</v>
      </c>
      <c r="E370" s="5" t="s">
        <v>256</v>
      </c>
      <c r="F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2"/>
      <c r="U370" s="172"/>
      <c r="V370" s="172"/>
      <c r="W370" s="172"/>
    </row>
    <row r="371" spans="1:23" outlineLevel="2" x14ac:dyDescent="0.3">
      <c r="A371" s="172"/>
      <c r="B371" s="172"/>
      <c r="C371" s="172"/>
      <c r="D371" s="70">
        <v>33</v>
      </c>
      <c r="E371" s="5" t="s">
        <v>256</v>
      </c>
      <c r="F371" s="172"/>
      <c r="H371" s="172"/>
      <c r="I371" s="172"/>
      <c r="J371" s="172"/>
      <c r="K371" s="172"/>
      <c r="L371" s="172"/>
      <c r="M371" s="172"/>
      <c r="N371" s="172"/>
      <c r="O371" s="172"/>
      <c r="P371" s="172"/>
      <c r="Q371" s="172"/>
      <c r="R371" s="172"/>
      <c r="S371" s="172"/>
      <c r="T371" s="172"/>
      <c r="U371" s="172"/>
      <c r="V371" s="172"/>
      <c r="W371" s="172"/>
    </row>
    <row r="372" spans="1:23" outlineLevel="2" x14ac:dyDescent="0.3">
      <c r="A372" s="172"/>
      <c r="B372" s="172"/>
      <c r="C372" s="172"/>
      <c r="D372" s="70">
        <v>34</v>
      </c>
      <c r="E372" s="5" t="s">
        <v>256</v>
      </c>
      <c r="F372" s="172"/>
      <c r="H372" s="172"/>
      <c r="I372" s="172"/>
      <c r="J372" s="172"/>
      <c r="K372" s="172"/>
      <c r="L372" s="172"/>
      <c r="M372" s="172"/>
      <c r="N372" s="172"/>
      <c r="O372" s="172"/>
      <c r="P372" s="172"/>
      <c r="Q372" s="172"/>
      <c r="R372" s="172"/>
      <c r="S372" s="172"/>
      <c r="T372" s="172"/>
      <c r="U372" s="172"/>
      <c r="V372" s="172"/>
      <c r="W372" s="172"/>
    </row>
    <row r="373" spans="1:23" outlineLevel="2" x14ac:dyDescent="0.3">
      <c r="A373" s="172"/>
      <c r="B373" s="172"/>
      <c r="C373" s="172"/>
      <c r="D373" s="70">
        <v>35</v>
      </c>
      <c r="E373" s="5" t="s">
        <v>256</v>
      </c>
      <c r="F373" s="172"/>
      <c r="H373" s="172"/>
      <c r="I373" s="172"/>
      <c r="J373" s="172"/>
      <c r="K373" s="172"/>
      <c r="L373" s="172"/>
      <c r="M373" s="172"/>
      <c r="N373" s="172"/>
      <c r="O373" s="172"/>
      <c r="P373" s="172"/>
      <c r="Q373" s="172"/>
      <c r="R373" s="172"/>
      <c r="S373" s="172"/>
      <c r="T373" s="172"/>
      <c r="U373" s="172"/>
      <c r="V373" s="172"/>
      <c r="W373" s="172"/>
    </row>
    <row r="374" spans="1:23" outlineLevel="2" x14ac:dyDescent="0.3">
      <c r="A374" s="172"/>
      <c r="B374" s="172"/>
      <c r="C374" s="172"/>
      <c r="D374" s="70">
        <v>36</v>
      </c>
      <c r="E374" s="5" t="s">
        <v>256</v>
      </c>
      <c r="F374" s="172"/>
      <c r="H374" s="172"/>
      <c r="I374" s="172"/>
      <c r="J374" s="172"/>
      <c r="K374" s="172"/>
      <c r="L374" s="172"/>
      <c r="M374" s="172"/>
      <c r="N374" s="172"/>
      <c r="O374" s="172"/>
      <c r="P374" s="172"/>
      <c r="Q374" s="172"/>
      <c r="R374" s="172"/>
      <c r="S374" s="172"/>
      <c r="T374" s="172"/>
      <c r="U374" s="172"/>
      <c r="V374" s="172"/>
      <c r="W374" s="172"/>
    </row>
    <row r="375" spans="1:23" outlineLevel="2" x14ac:dyDescent="0.3">
      <c r="A375" s="172"/>
      <c r="B375" s="172"/>
      <c r="C375" s="172"/>
      <c r="D375" s="70">
        <v>37</v>
      </c>
      <c r="E375" s="5" t="s">
        <v>256</v>
      </c>
      <c r="F375" s="172"/>
      <c r="H375" s="172"/>
      <c r="I375" s="172"/>
      <c r="J375" s="172"/>
      <c r="K375" s="172"/>
      <c r="L375" s="172"/>
      <c r="M375" s="172"/>
      <c r="N375" s="172"/>
      <c r="O375" s="172"/>
      <c r="P375" s="172"/>
      <c r="Q375" s="172"/>
      <c r="R375" s="172"/>
      <c r="S375" s="172"/>
      <c r="T375" s="172"/>
      <c r="U375" s="172"/>
      <c r="V375" s="172"/>
      <c r="W375" s="172"/>
    </row>
    <row r="376" spans="1:23" outlineLevel="2" x14ac:dyDescent="0.3">
      <c r="A376" s="172"/>
      <c r="B376" s="172"/>
      <c r="C376" s="172"/>
      <c r="D376" s="70">
        <v>38</v>
      </c>
      <c r="E376" s="5" t="s">
        <v>256</v>
      </c>
      <c r="F376" s="172"/>
      <c r="H376" s="172"/>
      <c r="I376" s="172"/>
      <c r="J376" s="172"/>
      <c r="K376" s="172"/>
      <c r="L376" s="172"/>
      <c r="M376" s="172"/>
      <c r="N376" s="172"/>
      <c r="O376" s="172"/>
      <c r="P376" s="172"/>
      <c r="Q376" s="172"/>
      <c r="R376" s="172"/>
      <c r="S376" s="172"/>
      <c r="T376" s="172"/>
      <c r="U376" s="172"/>
      <c r="V376" s="172"/>
      <c r="W376" s="172"/>
    </row>
    <row r="377" spans="1:23" outlineLevel="2" x14ac:dyDescent="0.3">
      <c r="A377" s="172"/>
      <c r="B377" s="172"/>
      <c r="C377" s="172"/>
      <c r="D377" s="70">
        <v>39</v>
      </c>
      <c r="E377" s="5" t="s">
        <v>256</v>
      </c>
      <c r="F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2"/>
      <c r="V377" s="172"/>
      <c r="W377" s="172"/>
    </row>
    <row r="378" spans="1:23" outlineLevel="2" x14ac:dyDescent="0.3">
      <c r="A378" s="172"/>
      <c r="B378" s="172"/>
      <c r="C378" s="172"/>
      <c r="D378" s="70">
        <v>40</v>
      </c>
      <c r="E378" s="5" t="s">
        <v>256</v>
      </c>
      <c r="F378" s="172"/>
      <c r="H378" s="172"/>
      <c r="I378" s="172"/>
      <c r="J378" s="172"/>
      <c r="K378" s="172"/>
      <c r="L378" s="172"/>
      <c r="M378" s="172"/>
      <c r="N378" s="172"/>
      <c r="O378" s="172"/>
      <c r="P378" s="172"/>
      <c r="Q378" s="172"/>
      <c r="R378" s="172"/>
      <c r="S378" s="172"/>
      <c r="T378" s="172"/>
      <c r="U378" s="172"/>
      <c r="V378" s="172"/>
      <c r="W378" s="172"/>
    </row>
    <row r="379" spans="1:23" outlineLevel="2" x14ac:dyDescent="0.3">
      <c r="A379" s="172"/>
      <c r="B379" s="172"/>
      <c r="C379" s="172"/>
      <c r="D379" s="172"/>
      <c r="E379" s="63" t="s">
        <v>255</v>
      </c>
      <c r="F379" s="172"/>
      <c r="H379" s="172"/>
      <c r="I379" s="172"/>
      <c r="J379" s="172"/>
      <c r="K379" s="172"/>
      <c r="L379" s="172"/>
      <c r="M379" s="172"/>
      <c r="N379" s="172"/>
      <c r="O379" s="172"/>
      <c r="P379" s="172"/>
      <c r="Q379" s="172"/>
      <c r="R379" s="172"/>
      <c r="S379" s="172"/>
      <c r="T379" s="172"/>
      <c r="U379" s="172"/>
      <c r="V379" s="172"/>
      <c r="W379" s="172"/>
    </row>
    <row r="380" spans="1:23" outlineLevel="2" x14ac:dyDescent="0.3">
      <c r="A380" s="172"/>
      <c r="B380" s="172"/>
      <c r="C380" s="172"/>
      <c r="D380" s="172"/>
      <c r="E380" s="172"/>
      <c r="F380" s="172"/>
      <c r="H380" s="172"/>
      <c r="I380" s="172"/>
      <c r="J380" s="172"/>
      <c r="K380" s="172"/>
      <c r="L380" s="172"/>
      <c r="M380" s="172"/>
      <c r="N380" s="172"/>
      <c r="O380" s="172"/>
      <c r="P380" s="172"/>
      <c r="Q380" s="172"/>
      <c r="R380" s="172"/>
      <c r="S380" s="172"/>
      <c r="T380" s="172"/>
      <c r="U380" s="172"/>
      <c r="V380" s="172"/>
      <c r="W380" s="172"/>
    </row>
    <row r="381" spans="1:23" outlineLevel="1" x14ac:dyDescent="0.3">
      <c r="A381" s="172"/>
      <c r="B381" s="172"/>
      <c r="C381" s="172"/>
      <c r="D381" s="172"/>
      <c r="E381" s="172"/>
      <c r="F381" s="172"/>
      <c r="H381" s="172"/>
      <c r="I381" s="172"/>
      <c r="J381" s="172"/>
      <c r="K381" s="172"/>
      <c r="L381" s="172"/>
      <c r="M381" s="172"/>
      <c r="N381" s="172"/>
      <c r="O381" s="172"/>
      <c r="P381" s="172"/>
      <c r="Q381" s="172"/>
      <c r="R381" s="172"/>
      <c r="S381" s="172"/>
      <c r="T381" s="172"/>
      <c r="U381" s="172"/>
      <c r="V381" s="172"/>
      <c r="W381" s="172"/>
    </row>
    <row r="382" spans="1:23" ht="16.2" outlineLevel="1" thickBot="1" x14ac:dyDescent="0.35">
      <c r="C382" s="76" t="s">
        <v>410</v>
      </c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</row>
    <row r="383" spans="1:23" outlineLevel="2" x14ac:dyDescent="0.3">
      <c r="A383" s="172"/>
      <c r="B383" s="172"/>
      <c r="C383" s="172"/>
      <c r="D383" s="172"/>
      <c r="E383" s="172"/>
      <c r="F383" s="172"/>
      <c r="H383" s="172"/>
      <c r="I383" s="172"/>
      <c r="J383" s="84">
        <v>1</v>
      </c>
      <c r="K383" s="84"/>
      <c r="L383" s="84"/>
      <c r="M383" s="84"/>
      <c r="N383" s="84"/>
      <c r="O383" s="84"/>
      <c r="P383" s="172"/>
      <c r="Q383" s="172"/>
      <c r="R383" s="172"/>
      <c r="S383" s="172"/>
      <c r="T383" s="172"/>
      <c r="U383" s="172"/>
      <c r="V383" s="172"/>
      <c r="W383" s="172"/>
    </row>
    <row r="384" spans="1:23" outlineLevel="2" x14ac:dyDescent="0.3">
      <c r="D384" s="178"/>
      <c r="E384" s="69" t="s">
        <v>239</v>
      </c>
      <c r="F384" s="69" t="s">
        <v>224</v>
      </c>
      <c r="G384" s="193"/>
      <c r="J384" s="69" t="s">
        <v>647</v>
      </c>
      <c r="K384" s="84"/>
      <c r="L384" s="84"/>
      <c r="M384" s="84"/>
      <c r="N384" s="84"/>
      <c r="O384" s="84"/>
      <c r="P384" s="173"/>
      <c r="S384" s="193"/>
    </row>
    <row r="385" spans="1:23" outlineLevel="2" x14ac:dyDescent="0.3">
      <c r="D385" s="178"/>
      <c r="E385" s="5" t="s">
        <v>43</v>
      </c>
      <c r="F385" s="71" t="s">
        <v>238</v>
      </c>
      <c r="G385" s="192"/>
      <c r="J385" s="148">
        <v>0</v>
      </c>
      <c r="K385" s="63" t="s">
        <v>254</v>
      </c>
      <c r="L385" s="84"/>
      <c r="M385" s="84"/>
      <c r="N385" s="84"/>
      <c r="O385" s="84"/>
      <c r="S385" s="191"/>
    </row>
    <row r="386" spans="1:23" outlineLevel="2" x14ac:dyDescent="0.3">
      <c r="D386" s="178"/>
      <c r="E386" s="5" t="s">
        <v>253</v>
      </c>
      <c r="F386" s="144" t="s">
        <v>402</v>
      </c>
      <c r="G386" s="192"/>
      <c r="J386" s="148">
        <v>0</v>
      </c>
      <c r="K386" s="63" t="s">
        <v>252</v>
      </c>
      <c r="L386" s="84"/>
      <c r="M386" s="84"/>
      <c r="N386" s="84"/>
      <c r="O386" s="84"/>
      <c r="S386" s="191"/>
    </row>
    <row r="387" spans="1:23" outlineLevel="2" x14ac:dyDescent="0.3">
      <c r="D387" s="178"/>
      <c r="E387" s="153" t="s">
        <v>404</v>
      </c>
      <c r="F387" s="144" t="s">
        <v>406</v>
      </c>
      <c r="G387" s="190"/>
      <c r="J387" s="148">
        <v>0</v>
      </c>
      <c r="K387" s="63" t="s">
        <v>407</v>
      </c>
      <c r="L387" s="84"/>
      <c r="M387" s="84"/>
      <c r="N387" s="84"/>
      <c r="O387" s="84"/>
      <c r="S387" s="189"/>
    </row>
    <row r="388" spans="1:23" outlineLevel="2" x14ac:dyDescent="0.3">
      <c r="A388" s="172"/>
      <c r="B388" s="172"/>
      <c r="C388" s="172"/>
      <c r="D388" s="172"/>
      <c r="E388" s="5" t="s">
        <v>251</v>
      </c>
      <c r="F388" s="144" t="s">
        <v>403</v>
      </c>
      <c r="J388" s="148">
        <v>0</v>
      </c>
      <c r="K388" s="63" t="s">
        <v>250</v>
      </c>
      <c r="L388" s="84"/>
      <c r="M388" s="84"/>
      <c r="N388" s="84"/>
      <c r="O388" s="84"/>
      <c r="Q388" s="172"/>
      <c r="R388" s="172"/>
      <c r="S388" s="172"/>
      <c r="T388" s="172"/>
      <c r="U388" s="172"/>
      <c r="V388" s="172"/>
      <c r="W388" s="172"/>
    </row>
    <row r="389" spans="1:23" outlineLevel="2" x14ac:dyDescent="0.3">
      <c r="D389" s="178"/>
      <c r="E389" s="153" t="s">
        <v>405</v>
      </c>
      <c r="F389" s="144" t="s">
        <v>409</v>
      </c>
      <c r="G389" s="182"/>
      <c r="J389" s="148">
        <v>0</v>
      </c>
      <c r="K389" s="63" t="s">
        <v>408</v>
      </c>
      <c r="L389" s="84"/>
      <c r="M389" s="84"/>
      <c r="N389" s="84"/>
      <c r="O389" s="84"/>
      <c r="S389" s="186"/>
    </row>
    <row r="390" spans="1:23" outlineLevel="2" x14ac:dyDescent="0.3">
      <c r="D390" s="178"/>
      <c r="E390" s="5" t="s">
        <v>233</v>
      </c>
      <c r="F390" s="71" t="s">
        <v>232</v>
      </c>
      <c r="G390" s="186"/>
      <c r="J390" s="148">
        <v>0</v>
      </c>
      <c r="K390" s="63" t="s">
        <v>249</v>
      </c>
      <c r="L390" s="84"/>
      <c r="M390" s="84"/>
      <c r="N390" s="84"/>
      <c r="O390" s="84"/>
      <c r="S390" s="186"/>
    </row>
    <row r="391" spans="1:23" ht="14.4" outlineLevel="2" thickBot="1" x14ac:dyDescent="0.35">
      <c r="D391" s="178"/>
      <c r="E391" s="5" t="s">
        <v>230</v>
      </c>
      <c r="F391" s="71" t="s">
        <v>229</v>
      </c>
      <c r="G391" s="188"/>
      <c r="J391" s="148">
        <v>0</v>
      </c>
      <c r="K391" s="63" t="s">
        <v>248</v>
      </c>
      <c r="L391" s="84"/>
      <c r="M391" s="84"/>
      <c r="N391" s="84"/>
      <c r="O391" s="84"/>
      <c r="S391" s="183"/>
    </row>
    <row r="392" spans="1:23" outlineLevel="2" x14ac:dyDescent="0.3">
      <c r="D392" s="178"/>
      <c r="E392" s="73"/>
      <c r="F392" s="73"/>
      <c r="G392" s="73"/>
      <c r="H392" s="73"/>
      <c r="I392" s="73"/>
      <c r="J392" s="73"/>
      <c r="K392" s="63"/>
      <c r="L392" s="63"/>
      <c r="M392" s="63"/>
      <c r="N392" s="63"/>
      <c r="O392" s="63"/>
      <c r="P392" s="63"/>
      <c r="S392" s="183"/>
    </row>
    <row r="393" spans="1:23" outlineLevel="2" x14ac:dyDescent="0.3">
      <c r="D393" s="178"/>
      <c r="E393" s="63" t="s">
        <v>247</v>
      </c>
      <c r="F393" s="182"/>
      <c r="G393" s="186"/>
      <c r="H393" s="186"/>
      <c r="I393" s="186"/>
      <c r="S393" s="186"/>
    </row>
    <row r="394" spans="1:23" outlineLevel="1" x14ac:dyDescent="0.3">
      <c r="D394" s="178"/>
      <c r="E394" s="187"/>
      <c r="F394" s="182"/>
      <c r="G394" s="186"/>
      <c r="H394" s="186"/>
      <c r="I394" s="186"/>
      <c r="S394" s="186"/>
    </row>
    <row r="395" spans="1:23" ht="16.2" outlineLevel="1" thickBot="1" x14ac:dyDescent="0.35">
      <c r="C395" s="76" t="s">
        <v>246</v>
      </c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</row>
    <row r="396" spans="1:23" outlineLevel="2" x14ac:dyDescent="0.3">
      <c r="D396" s="178"/>
      <c r="E396" s="182"/>
      <c r="F396" s="182"/>
      <c r="G396" s="183"/>
      <c r="H396" s="183"/>
      <c r="I396" s="183"/>
      <c r="S396" s="183"/>
    </row>
    <row r="397" spans="1:23" outlineLevel="2" x14ac:dyDescent="0.3">
      <c r="D397" s="178"/>
      <c r="E397" s="182"/>
      <c r="F397" s="182"/>
      <c r="G397" s="183"/>
      <c r="H397" s="183"/>
      <c r="I397" s="183"/>
      <c r="S397" s="183"/>
    </row>
    <row r="398" spans="1:23" outlineLevel="2" x14ac:dyDescent="0.3">
      <c r="D398" s="178"/>
      <c r="E398" s="69" t="s">
        <v>239</v>
      </c>
      <c r="F398" s="69" t="s">
        <v>224</v>
      </c>
      <c r="G398" s="183"/>
      <c r="H398" s="183"/>
      <c r="I398" s="183"/>
      <c r="J398" s="69" t="s">
        <v>647</v>
      </c>
      <c r="S398" s="183"/>
    </row>
    <row r="399" spans="1:23" outlineLevel="2" x14ac:dyDescent="0.3">
      <c r="D399" s="178"/>
      <c r="E399" s="5" t="s">
        <v>43</v>
      </c>
      <c r="F399" s="71" t="s">
        <v>238</v>
      </c>
      <c r="G399" s="183"/>
      <c r="H399" s="183"/>
      <c r="I399" s="183"/>
      <c r="J399" s="148">
        <v>0</v>
      </c>
      <c r="K399" s="63" t="s">
        <v>245</v>
      </c>
      <c r="S399" s="183"/>
    </row>
    <row r="400" spans="1:23" ht="14.4" outlineLevel="2" thickBot="1" x14ac:dyDescent="0.35">
      <c r="D400" s="178"/>
      <c r="E400" s="5" t="s">
        <v>244</v>
      </c>
      <c r="F400" s="71" t="s">
        <v>243</v>
      </c>
      <c r="G400" s="183"/>
      <c r="H400" s="183"/>
      <c r="I400" s="183"/>
      <c r="J400" s="148">
        <v>0.05</v>
      </c>
      <c r="K400" s="63" t="s">
        <v>242</v>
      </c>
      <c r="S400" s="183"/>
    </row>
    <row r="401" spans="3:23" outlineLevel="2" x14ac:dyDescent="0.3">
      <c r="D401" s="178"/>
      <c r="E401" s="73"/>
      <c r="F401" s="73"/>
      <c r="G401" s="73"/>
      <c r="H401" s="73"/>
      <c r="I401" s="73"/>
      <c r="J401" s="73"/>
      <c r="K401" s="63"/>
      <c r="L401" s="63"/>
      <c r="M401" s="63"/>
      <c r="N401" s="63"/>
      <c r="O401" s="63"/>
      <c r="P401" s="63"/>
      <c r="S401" s="183"/>
    </row>
    <row r="402" spans="3:23" outlineLevel="2" x14ac:dyDescent="0.3">
      <c r="D402" s="178"/>
      <c r="E402" s="63" t="s">
        <v>241</v>
      </c>
      <c r="F402" s="182"/>
      <c r="G402" s="186"/>
      <c r="H402" s="186"/>
      <c r="I402" s="186"/>
      <c r="S402" s="186"/>
    </row>
    <row r="403" spans="3:23" outlineLevel="1" x14ac:dyDescent="0.3">
      <c r="D403" s="178"/>
      <c r="E403" s="182"/>
      <c r="F403" s="182"/>
      <c r="G403" s="183"/>
      <c r="H403" s="183"/>
      <c r="I403" s="183"/>
      <c r="S403" s="183"/>
    </row>
    <row r="404" spans="3:23" ht="16.2" outlineLevel="1" thickBot="1" x14ac:dyDescent="0.35">
      <c r="C404" s="76" t="s">
        <v>240</v>
      </c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</row>
    <row r="405" spans="3:23" outlineLevel="2" x14ac:dyDescent="0.3">
      <c r="D405" s="178"/>
      <c r="E405" s="182"/>
      <c r="F405" s="182"/>
      <c r="G405" s="183"/>
      <c r="H405" s="183"/>
      <c r="I405" s="183"/>
      <c r="S405" s="183"/>
    </row>
    <row r="406" spans="3:23" outlineLevel="2" x14ac:dyDescent="0.3">
      <c r="D406" s="178"/>
      <c r="E406" s="69" t="s">
        <v>239</v>
      </c>
      <c r="F406" s="69" t="s">
        <v>224</v>
      </c>
      <c r="G406" s="186"/>
      <c r="H406" s="186"/>
      <c r="I406" s="186"/>
      <c r="J406" s="69" t="s">
        <v>647</v>
      </c>
      <c r="S406" s="186"/>
    </row>
    <row r="407" spans="3:23" outlineLevel="2" x14ac:dyDescent="0.3">
      <c r="D407" s="178"/>
      <c r="E407" s="5" t="s">
        <v>43</v>
      </c>
      <c r="F407" s="71" t="s">
        <v>238</v>
      </c>
      <c r="G407" s="186"/>
      <c r="H407" s="186"/>
      <c r="I407" s="186"/>
      <c r="J407" s="148">
        <v>0</v>
      </c>
      <c r="K407" s="63" t="s">
        <v>237</v>
      </c>
      <c r="S407" s="186"/>
    </row>
    <row r="408" spans="3:23" outlineLevel="2" x14ac:dyDescent="0.3">
      <c r="D408" s="178"/>
      <c r="E408" s="5" t="s">
        <v>236</v>
      </c>
      <c r="F408" s="71" t="s">
        <v>235</v>
      </c>
      <c r="G408" s="186"/>
      <c r="H408" s="186"/>
      <c r="I408" s="186"/>
      <c r="J408" s="148">
        <v>0.05</v>
      </c>
      <c r="K408" s="63" t="s">
        <v>234</v>
      </c>
      <c r="S408" s="186"/>
    </row>
    <row r="409" spans="3:23" outlineLevel="2" x14ac:dyDescent="0.3">
      <c r="D409" s="178"/>
      <c r="E409" s="5" t="s">
        <v>233</v>
      </c>
      <c r="F409" s="71" t="s">
        <v>232</v>
      </c>
      <c r="G409" s="183"/>
      <c r="H409" s="183"/>
      <c r="I409" s="183"/>
      <c r="J409" s="148">
        <v>0.1</v>
      </c>
      <c r="K409" s="63" t="s">
        <v>231</v>
      </c>
      <c r="S409" s="183"/>
    </row>
    <row r="410" spans="3:23" ht="14.4" outlineLevel="2" thickBot="1" x14ac:dyDescent="0.35">
      <c r="D410" s="178"/>
      <c r="E410" s="5" t="s">
        <v>230</v>
      </c>
      <c r="F410" s="71" t="s">
        <v>229</v>
      </c>
      <c r="G410" s="183"/>
      <c r="H410" s="183"/>
      <c r="I410" s="183"/>
      <c r="J410" s="148">
        <v>0.05</v>
      </c>
      <c r="K410" s="63" t="s">
        <v>228</v>
      </c>
      <c r="S410" s="183"/>
    </row>
    <row r="411" spans="3:23" outlineLevel="2" x14ac:dyDescent="0.3">
      <c r="D411" s="178"/>
      <c r="E411" s="73"/>
      <c r="F411" s="73"/>
      <c r="G411" s="73"/>
      <c r="H411" s="73"/>
      <c r="I411" s="73"/>
      <c r="J411" s="73"/>
      <c r="K411" s="63"/>
      <c r="L411" s="63"/>
      <c r="M411" s="63"/>
      <c r="N411" s="63"/>
      <c r="O411" s="63"/>
      <c r="P411" s="63"/>
      <c r="S411" s="183"/>
    </row>
    <row r="412" spans="3:23" outlineLevel="2" x14ac:dyDescent="0.3">
      <c r="D412" s="178"/>
      <c r="E412" s="63" t="s">
        <v>227</v>
      </c>
      <c r="F412" s="182"/>
      <c r="G412" s="183"/>
      <c r="H412" s="183"/>
      <c r="I412" s="183"/>
      <c r="S412" s="183"/>
    </row>
    <row r="413" spans="3:23" outlineLevel="1" x14ac:dyDescent="0.3">
      <c r="D413" s="178"/>
      <c r="E413" s="182"/>
      <c r="F413" s="182"/>
      <c r="G413" s="185"/>
      <c r="H413" s="185"/>
      <c r="I413" s="185"/>
      <c r="S413" s="185"/>
    </row>
    <row r="414" spans="3:23" ht="16.2" outlineLevel="1" thickBot="1" x14ac:dyDescent="0.35">
      <c r="C414" s="76" t="s">
        <v>226</v>
      </c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</row>
    <row r="415" spans="3:23" outlineLevel="2" x14ac:dyDescent="0.3">
      <c r="D415" s="178"/>
      <c r="E415" s="182"/>
      <c r="F415" s="182"/>
      <c r="G415" s="183"/>
      <c r="H415" s="183"/>
      <c r="I415" s="183"/>
      <c r="S415" s="183"/>
    </row>
    <row r="416" spans="3:23" outlineLevel="2" x14ac:dyDescent="0.3">
      <c r="D416" s="178"/>
      <c r="E416" s="69" t="s">
        <v>225</v>
      </c>
      <c r="F416" s="69" t="s">
        <v>224</v>
      </c>
      <c r="G416" s="183"/>
      <c r="H416" s="183"/>
      <c r="I416" s="183"/>
      <c r="J416" s="181"/>
      <c r="N416" s="181"/>
      <c r="O416" s="181"/>
      <c r="S416" s="183"/>
    </row>
    <row r="417" spans="3:23" outlineLevel="2" x14ac:dyDescent="0.3">
      <c r="D417" s="178"/>
      <c r="E417" s="5" t="s">
        <v>43</v>
      </c>
      <c r="F417" s="71" t="s">
        <v>223</v>
      </c>
      <c r="G417" s="183"/>
      <c r="J417" s="181"/>
      <c r="N417" s="181"/>
      <c r="O417" s="181"/>
      <c r="S417" s="183"/>
    </row>
    <row r="418" spans="3:23" outlineLevel="2" x14ac:dyDescent="0.3">
      <c r="D418" s="178"/>
      <c r="E418" s="5" t="s">
        <v>85</v>
      </c>
      <c r="F418" s="71" t="s">
        <v>222</v>
      </c>
      <c r="G418" s="183"/>
      <c r="J418" s="181"/>
      <c r="N418" s="181"/>
      <c r="O418" s="181"/>
      <c r="S418" s="183"/>
    </row>
    <row r="419" spans="3:23" outlineLevel="2" x14ac:dyDescent="0.3">
      <c r="D419" s="178"/>
      <c r="E419" s="153" t="s">
        <v>351</v>
      </c>
      <c r="F419" s="144" t="s">
        <v>350</v>
      </c>
      <c r="G419" s="183"/>
      <c r="J419" s="181"/>
      <c r="N419" s="181"/>
      <c r="O419" s="181"/>
      <c r="S419" s="183"/>
    </row>
    <row r="420" spans="3:23" outlineLevel="2" x14ac:dyDescent="0.3">
      <c r="D420" s="178"/>
      <c r="E420" s="5" t="s">
        <v>221</v>
      </c>
      <c r="F420" s="71" t="s">
        <v>220</v>
      </c>
      <c r="G420" s="183"/>
      <c r="H420" s="183"/>
      <c r="I420" s="183"/>
      <c r="J420" s="181"/>
      <c r="N420" s="181"/>
      <c r="O420" s="181"/>
      <c r="S420" s="183"/>
    </row>
    <row r="421" spans="3:23" outlineLevel="2" x14ac:dyDescent="0.3">
      <c r="D421" s="178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S421" s="183"/>
    </row>
    <row r="422" spans="3:23" outlineLevel="2" x14ac:dyDescent="0.3">
      <c r="D422" s="178"/>
      <c r="E422" s="63" t="s">
        <v>219</v>
      </c>
      <c r="F422" s="184"/>
      <c r="G422" s="183"/>
      <c r="K422" s="173"/>
      <c r="L422" s="173"/>
      <c r="M422" s="173"/>
      <c r="S422" s="183"/>
    </row>
    <row r="423" spans="3:23" outlineLevel="1" x14ac:dyDescent="0.3">
      <c r="D423" s="178"/>
      <c r="E423" s="182"/>
      <c r="F423" s="184"/>
      <c r="G423" s="183"/>
      <c r="H423" s="183"/>
      <c r="I423" s="183"/>
      <c r="S423" s="183"/>
    </row>
    <row r="424" spans="3:23" ht="16.2" outlineLevel="1" thickBot="1" x14ac:dyDescent="0.35">
      <c r="C424" s="76" t="s">
        <v>218</v>
      </c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</row>
    <row r="425" spans="3:23" outlineLevel="2" x14ac:dyDescent="0.3">
      <c r="D425" s="178"/>
      <c r="E425" s="182"/>
      <c r="F425" s="178"/>
      <c r="G425" s="182"/>
      <c r="H425" s="178"/>
      <c r="I425" s="178"/>
      <c r="S425" s="178"/>
    </row>
    <row r="426" spans="3:23" ht="14.4" outlineLevel="2" thickBot="1" x14ac:dyDescent="0.35">
      <c r="D426" s="77" t="s">
        <v>217</v>
      </c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</row>
    <row r="427" spans="3:23" outlineLevel="3" x14ac:dyDescent="0.3">
      <c r="D427" s="178"/>
      <c r="E427" s="182"/>
      <c r="F427" s="178"/>
      <c r="G427" s="182"/>
      <c r="H427" s="178"/>
      <c r="I427" s="178"/>
      <c r="S427" s="178"/>
    </row>
    <row r="428" spans="3:23" outlineLevel="3" x14ac:dyDescent="0.3">
      <c r="D428" s="69" t="s">
        <v>76</v>
      </c>
      <c r="E428" s="69" t="s">
        <v>213</v>
      </c>
      <c r="G428" s="178"/>
      <c r="S428" s="178"/>
    </row>
    <row r="429" spans="3:23" outlineLevel="3" x14ac:dyDescent="0.3">
      <c r="D429" s="70">
        <v>1</v>
      </c>
      <c r="E429" s="5">
        <v>0</v>
      </c>
      <c r="G429" s="178"/>
      <c r="S429" s="178"/>
    </row>
    <row r="430" spans="3:23" outlineLevel="3" x14ac:dyDescent="0.3">
      <c r="D430" s="70">
        <v>2</v>
      </c>
      <c r="E430" s="5">
        <v>1</v>
      </c>
      <c r="G430" s="178"/>
      <c r="S430" s="178"/>
    </row>
    <row r="431" spans="3:23" outlineLevel="3" x14ac:dyDescent="0.3">
      <c r="D431" s="70">
        <v>3</v>
      </c>
      <c r="E431" s="5">
        <v>3</v>
      </c>
      <c r="G431" s="178"/>
      <c r="S431" s="178"/>
    </row>
    <row r="432" spans="3:23" outlineLevel="3" x14ac:dyDescent="0.3">
      <c r="D432" s="70">
        <v>4</v>
      </c>
      <c r="E432" s="5">
        <v>6</v>
      </c>
      <c r="G432" s="178"/>
      <c r="S432" s="178"/>
    </row>
    <row r="433" spans="4:23" outlineLevel="3" x14ac:dyDescent="0.3">
      <c r="D433" s="70">
        <v>5</v>
      </c>
      <c r="E433" s="5">
        <v>9</v>
      </c>
      <c r="G433" s="178"/>
      <c r="S433" s="178"/>
    </row>
    <row r="434" spans="4:23" outlineLevel="3" x14ac:dyDescent="0.3">
      <c r="D434" s="70">
        <v>6</v>
      </c>
      <c r="E434" s="5">
        <v>12</v>
      </c>
      <c r="G434" s="178"/>
      <c r="S434" s="178"/>
    </row>
    <row r="435" spans="4:23" outlineLevel="3" x14ac:dyDescent="0.3">
      <c r="D435" s="178"/>
      <c r="E435" s="63" t="s">
        <v>216</v>
      </c>
      <c r="G435" s="178"/>
      <c r="S435" s="178"/>
    </row>
    <row r="436" spans="4:23" outlineLevel="2" x14ac:dyDescent="0.3">
      <c r="D436" s="178"/>
      <c r="E436" s="182"/>
      <c r="F436" s="178"/>
      <c r="G436" s="182"/>
      <c r="H436" s="178"/>
      <c r="I436" s="178"/>
      <c r="S436" s="178"/>
    </row>
    <row r="437" spans="4:23" ht="14.4" outlineLevel="2" thickBot="1" x14ac:dyDescent="0.35">
      <c r="D437" s="77" t="s">
        <v>215</v>
      </c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</row>
    <row r="438" spans="4:23" outlineLevel="3" x14ac:dyDescent="0.3">
      <c r="D438" s="178"/>
      <c r="E438" s="182"/>
      <c r="F438" s="178"/>
      <c r="G438" s="182"/>
      <c r="H438" s="178"/>
      <c r="I438" s="178"/>
      <c r="S438" s="178"/>
    </row>
    <row r="439" spans="4:23" ht="27.6" outlineLevel="3" x14ac:dyDescent="0.3">
      <c r="D439" s="69" t="s">
        <v>76</v>
      </c>
      <c r="E439" s="69" t="s">
        <v>214</v>
      </c>
      <c r="J439" s="69" t="s">
        <v>213</v>
      </c>
      <c r="S439" s="178"/>
    </row>
    <row r="440" spans="4:23" outlineLevel="3" x14ac:dyDescent="0.3">
      <c r="D440" s="70">
        <v>1</v>
      </c>
      <c r="E440" s="5" t="s">
        <v>167</v>
      </c>
      <c r="J440" s="15">
        <v>6</v>
      </c>
    </row>
    <row r="441" spans="4:23" outlineLevel="3" x14ac:dyDescent="0.3">
      <c r="D441" s="70">
        <v>2</v>
      </c>
      <c r="E441" s="5" t="s">
        <v>212</v>
      </c>
      <c r="J441" s="15">
        <v>6</v>
      </c>
    </row>
    <row r="442" spans="4:23" outlineLevel="3" x14ac:dyDescent="0.3">
      <c r="D442" s="70">
        <v>3</v>
      </c>
      <c r="E442" s="5" t="s">
        <v>211</v>
      </c>
      <c r="J442" s="15">
        <v>6</v>
      </c>
    </row>
    <row r="443" spans="4:23" outlineLevel="3" x14ac:dyDescent="0.3">
      <c r="D443" s="70">
        <v>4</v>
      </c>
      <c r="E443" s="5" t="s">
        <v>210</v>
      </c>
      <c r="J443" s="15">
        <v>6</v>
      </c>
    </row>
    <row r="444" spans="4:23" outlineLevel="3" x14ac:dyDescent="0.3">
      <c r="D444" s="70">
        <v>5</v>
      </c>
      <c r="E444" s="5" t="s">
        <v>209</v>
      </c>
      <c r="J444" s="15">
        <v>6</v>
      </c>
    </row>
    <row r="445" spans="4:23" outlineLevel="3" x14ac:dyDescent="0.3">
      <c r="D445" s="70">
        <v>6</v>
      </c>
      <c r="E445" s="5" t="s">
        <v>130</v>
      </c>
      <c r="J445" s="15">
        <v>0</v>
      </c>
    </row>
    <row r="446" spans="4:23" outlineLevel="3" x14ac:dyDescent="0.3">
      <c r="D446" s="70">
        <v>7</v>
      </c>
      <c r="E446" s="5" t="s">
        <v>101</v>
      </c>
      <c r="J446" s="15">
        <v>0</v>
      </c>
    </row>
    <row r="447" spans="4:23" outlineLevel="3" x14ac:dyDescent="0.3">
      <c r="D447" s="70">
        <v>8</v>
      </c>
      <c r="E447" s="5" t="s">
        <v>101</v>
      </c>
      <c r="J447" s="15">
        <v>0</v>
      </c>
    </row>
    <row r="448" spans="4:23" outlineLevel="3" x14ac:dyDescent="0.3">
      <c r="D448" s="70">
        <v>9</v>
      </c>
      <c r="E448" s="5" t="s">
        <v>101</v>
      </c>
      <c r="J448" s="15">
        <v>0</v>
      </c>
    </row>
    <row r="449" spans="1:23" outlineLevel="3" x14ac:dyDescent="0.3">
      <c r="D449" s="70">
        <v>10</v>
      </c>
      <c r="E449" s="5" t="s">
        <v>101</v>
      </c>
      <c r="J449" s="15">
        <v>0</v>
      </c>
    </row>
    <row r="450" spans="1:23" outlineLevel="3" x14ac:dyDescent="0.3">
      <c r="D450" s="70">
        <v>11</v>
      </c>
      <c r="E450" s="5" t="s">
        <v>101</v>
      </c>
      <c r="J450" s="15">
        <v>0</v>
      </c>
    </row>
    <row r="451" spans="1:23" outlineLevel="3" x14ac:dyDescent="0.3">
      <c r="D451" s="70">
        <v>12</v>
      </c>
      <c r="E451" s="5" t="s">
        <v>101</v>
      </c>
      <c r="J451" s="15">
        <v>0</v>
      </c>
    </row>
    <row r="452" spans="1:23" outlineLevel="3" x14ac:dyDescent="0.3">
      <c r="D452" s="70">
        <v>13</v>
      </c>
      <c r="E452" s="5" t="s">
        <v>101</v>
      </c>
      <c r="J452" s="15">
        <v>0</v>
      </c>
    </row>
    <row r="453" spans="1:23" outlineLevel="3" x14ac:dyDescent="0.3">
      <c r="D453" s="70">
        <v>14</v>
      </c>
      <c r="E453" s="5" t="s">
        <v>101</v>
      </c>
      <c r="J453" s="15">
        <v>0</v>
      </c>
    </row>
    <row r="454" spans="1:23" outlineLevel="3" x14ac:dyDescent="0.3">
      <c r="D454" s="70">
        <v>15</v>
      </c>
      <c r="E454" s="5" t="s">
        <v>101</v>
      </c>
      <c r="J454" s="15">
        <v>0</v>
      </c>
    </row>
    <row r="455" spans="1:23" outlineLevel="3" x14ac:dyDescent="0.3">
      <c r="D455" s="70">
        <v>16</v>
      </c>
      <c r="E455" s="5" t="s">
        <v>101</v>
      </c>
      <c r="J455" s="15">
        <v>0</v>
      </c>
    </row>
    <row r="456" spans="1:23" outlineLevel="3" x14ac:dyDescent="0.3">
      <c r="D456" s="70">
        <v>17</v>
      </c>
      <c r="E456" s="5" t="s">
        <v>101</v>
      </c>
      <c r="J456" s="15">
        <v>0</v>
      </c>
    </row>
    <row r="457" spans="1:23" outlineLevel="3" x14ac:dyDescent="0.3">
      <c r="D457" s="70">
        <v>18</v>
      </c>
      <c r="E457" s="5" t="s">
        <v>101</v>
      </c>
      <c r="J457" s="15">
        <v>0</v>
      </c>
    </row>
    <row r="458" spans="1:23" outlineLevel="3" x14ac:dyDescent="0.3">
      <c r="D458" s="70">
        <v>19</v>
      </c>
      <c r="E458" s="5" t="s">
        <v>101</v>
      </c>
      <c r="J458" s="15">
        <v>0</v>
      </c>
    </row>
    <row r="459" spans="1:23" outlineLevel="3" x14ac:dyDescent="0.3">
      <c r="D459" s="70">
        <v>20</v>
      </c>
      <c r="E459" s="5" t="s">
        <v>101</v>
      </c>
      <c r="J459" s="15">
        <v>0</v>
      </c>
    </row>
    <row r="460" spans="1:23" outlineLevel="3" x14ac:dyDescent="0.3">
      <c r="D460" s="178"/>
      <c r="E460" s="63" t="s">
        <v>208</v>
      </c>
      <c r="J460" s="63" t="s">
        <v>207</v>
      </c>
    </row>
    <row r="461" spans="1:23" outlineLevel="2" x14ac:dyDescent="0.3">
      <c r="D461" s="178"/>
      <c r="E461" s="178"/>
    </row>
    <row r="462" spans="1:23" outlineLevel="2" x14ac:dyDescent="0.3">
      <c r="D462" s="178"/>
      <c r="E462" s="178"/>
    </row>
    <row r="463" spans="1:23" outlineLevel="1" x14ac:dyDescent="0.3">
      <c r="D463" s="178"/>
      <c r="E463" s="178"/>
    </row>
    <row r="464" spans="1:23" s="233" customFormat="1" ht="16.2" outlineLevel="1" thickBot="1" x14ac:dyDescent="0.35">
      <c r="A464" s="173"/>
      <c r="B464" s="173"/>
      <c r="C464" s="76" t="s">
        <v>417</v>
      </c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</row>
    <row r="465" spans="4:5" outlineLevel="2" x14ac:dyDescent="0.3">
      <c r="D465" s="178"/>
      <c r="E465" s="178"/>
    </row>
    <row r="466" spans="4:5" outlineLevel="2" x14ac:dyDescent="0.3">
      <c r="D466" s="178"/>
      <c r="E466" s="178"/>
    </row>
    <row r="467" spans="4:5" outlineLevel="2" x14ac:dyDescent="0.3">
      <c r="D467" s="69" t="s">
        <v>76</v>
      </c>
      <c r="E467" s="69" t="s">
        <v>418</v>
      </c>
    </row>
    <row r="468" spans="4:5" outlineLevel="2" x14ac:dyDescent="0.3">
      <c r="D468" s="70">
        <v>1</v>
      </c>
      <c r="E468" s="5" t="s">
        <v>374</v>
      </c>
    </row>
    <row r="469" spans="4:5" outlineLevel="2" x14ac:dyDescent="0.3">
      <c r="D469" s="70">
        <v>2</v>
      </c>
      <c r="E469" s="5" t="s">
        <v>163</v>
      </c>
    </row>
    <row r="470" spans="4:5" outlineLevel="2" x14ac:dyDescent="0.3">
      <c r="D470" s="70">
        <v>3</v>
      </c>
      <c r="E470" s="153" t="s">
        <v>399</v>
      </c>
    </row>
    <row r="471" spans="4:5" outlineLevel="2" x14ac:dyDescent="0.3">
      <c r="D471" s="70">
        <v>4</v>
      </c>
      <c r="E471" s="153" t="s">
        <v>101</v>
      </c>
    </row>
    <row r="472" spans="4:5" ht="14.4" outlineLevel="2" thickBot="1" x14ac:dyDescent="0.35">
      <c r="D472" s="70">
        <v>5</v>
      </c>
      <c r="E472" s="153" t="s">
        <v>101</v>
      </c>
    </row>
    <row r="473" spans="4:5" outlineLevel="2" x14ac:dyDescent="0.3">
      <c r="D473" s="73"/>
      <c r="E473" s="73"/>
    </row>
    <row r="474" spans="4:5" outlineLevel="2" x14ac:dyDescent="0.3">
      <c r="E474" s="63" t="s">
        <v>419</v>
      </c>
    </row>
    <row r="475" spans="4:5" outlineLevel="2" x14ac:dyDescent="0.3">
      <c r="E475" s="178"/>
    </row>
    <row r="476" spans="4:5" outlineLevel="1" x14ac:dyDescent="0.3">
      <c r="E476" s="178"/>
    </row>
    <row r="477" spans="4:5" x14ac:dyDescent="0.3">
      <c r="E477" s="178"/>
    </row>
    <row r="478" spans="4:5" x14ac:dyDescent="0.3">
      <c r="E478" s="178"/>
    </row>
    <row r="479" spans="4:5" x14ac:dyDescent="0.3">
      <c r="E479" s="178"/>
    </row>
    <row r="480" spans="4:5" x14ac:dyDescent="0.3">
      <c r="E480" s="178"/>
    </row>
    <row r="481" spans="5:5" x14ac:dyDescent="0.3">
      <c r="E481" s="178"/>
    </row>
    <row r="482" spans="5:5" x14ac:dyDescent="0.3">
      <c r="E482" s="178"/>
    </row>
    <row r="483" spans="5:5" x14ac:dyDescent="0.3">
      <c r="E483" s="178"/>
    </row>
    <row r="484" spans="5:5" x14ac:dyDescent="0.3">
      <c r="E484" s="178"/>
    </row>
    <row r="485" spans="5:5" x14ac:dyDescent="0.3">
      <c r="E485" s="178"/>
    </row>
    <row r="486" spans="5:5" x14ac:dyDescent="0.3">
      <c r="E486" s="178"/>
    </row>
    <row r="487" spans="5:5" x14ac:dyDescent="0.3">
      <c r="E487" s="178"/>
    </row>
    <row r="488" spans="5:5" x14ac:dyDescent="0.3">
      <c r="E488" s="178"/>
    </row>
    <row r="489" spans="5:5" x14ac:dyDescent="0.3">
      <c r="E489" s="178"/>
    </row>
    <row r="490" spans="5:5" x14ac:dyDescent="0.3">
      <c r="E490" s="178"/>
    </row>
    <row r="491" spans="5:5" x14ac:dyDescent="0.3">
      <c r="E491" s="178"/>
    </row>
    <row r="492" spans="5:5" x14ac:dyDescent="0.3">
      <c r="E492" s="178"/>
    </row>
    <row r="493" spans="5:5" x14ac:dyDescent="0.3">
      <c r="E493" s="178"/>
    </row>
    <row r="494" spans="5:5" x14ac:dyDescent="0.3">
      <c r="E494" s="178"/>
    </row>
    <row r="495" spans="5:5" x14ac:dyDescent="0.3">
      <c r="E495" s="178"/>
    </row>
    <row r="496" spans="5:5" x14ac:dyDescent="0.3">
      <c r="E496" s="178"/>
    </row>
    <row r="497" spans="5:5" x14ac:dyDescent="0.3">
      <c r="E497" s="178"/>
    </row>
    <row r="498" spans="5:5" x14ac:dyDescent="0.3">
      <c r="E498" s="178"/>
    </row>
    <row r="499" spans="5:5" x14ac:dyDescent="0.3">
      <c r="E499" s="178"/>
    </row>
    <row r="500" spans="5:5" x14ac:dyDescent="0.3">
      <c r="E500" s="178"/>
    </row>
    <row r="501" spans="5:5" x14ac:dyDescent="0.3">
      <c r="E501" s="178"/>
    </row>
    <row r="502" spans="5:5" x14ac:dyDescent="0.3">
      <c r="E502" s="178"/>
    </row>
    <row r="503" spans="5:5" x14ac:dyDescent="0.3">
      <c r="E503" s="178"/>
    </row>
    <row r="504" spans="5:5" x14ac:dyDescent="0.3">
      <c r="E504" s="178"/>
    </row>
    <row r="505" spans="5:5" x14ac:dyDescent="0.3">
      <c r="E505" s="178"/>
    </row>
    <row r="506" spans="5:5" x14ac:dyDescent="0.3">
      <c r="E506" s="178"/>
    </row>
    <row r="507" spans="5:5" x14ac:dyDescent="0.3">
      <c r="E507" s="178"/>
    </row>
    <row r="508" spans="5:5" x14ac:dyDescent="0.3">
      <c r="E508" s="172"/>
    </row>
    <row r="509" spans="5:5" x14ac:dyDescent="0.3">
      <c r="E509" s="172"/>
    </row>
    <row r="510" spans="5:5" x14ac:dyDescent="0.3">
      <c r="E510" s="172"/>
    </row>
    <row r="511" spans="5:5" x14ac:dyDescent="0.3">
      <c r="E511" s="172"/>
    </row>
    <row r="512" spans="5:5" x14ac:dyDescent="0.3">
      <c r="E512" s="172"/>
    </row>
    <row r="513" spans="5:5" x14ac:dyDescent="0.3">
      <c r="E513" s="172"/>
    </row>
    <row r="514" spans="5:5" x14ac:dyDescent="0.3">
      <c r="E514" s="172"/>
    </row>
    <row r="515" spans="5:5" x14ac:dyDescent="0.3">
      <c r="E515" s="172"/>
    </row>
    <row r="516" spans="5:5" x14ac:dyDescent="0.3">
      <c r="E516" s="172"/>
    </row>
    <row r="517" spans="5:5" x14ac:dyDescent="0.3">
      <c r="E517" s="172"/>
    </row>
    <row r="518" spans="5:5" x14ac:dyDescent="0.3">
      <c r="E518" s="172"/>
    </row>
    <row r="519" spans="5:5" x14ac:dyDescent="0.3">
      <c r="E519" s="172"/>
    </row>
    <row r="520" spans="5:5" x14ac:dyDescent="0.3">
      <c r="E520" s="172"/>
    </row>
    <row r="521" spans="5:5" x14ac:dyDescent="0.3">
      <c r="E521" s="172"/>
    </row>
    <row r="522" spans="5:5" x14ac:dyDescent="0.3">
      <c r="E522" s="172"/>
    </row>
    <row r="523" spans="5:5" x14ac:dyDescent="0.3">
      <c r="E523" s="172"/>
    </row>
    <row r="524" spans="5:5" x14ac:dyDescent="0.3">
      <c r="E524" s="172"/>
    </row>
    <row r="525" spans="5:5" x14ac:dyDescent="0.3">
      <c r="E525" s="172"/>
    </row>
    <row r="526" spans="5:5" x14ac:dyDescent="0.3">
      <c r="E526" s="172"/>
    </row>
    <row r="527" spans="5:5" x14ac:dyDescent="0.3">
      <c r="E527" s="172"/>
    </row>
    <row r="528" spans="5:5" x14ac:dyDescent="0.3">
      <c r="E528" s="172"/>
    </row>
    <row r="529" spans="5:5" x14ac:dyDescent="0.3">
      <c r="E529" s="172"/>
    </row>
    <row r="530" spans="5:5" x14ac:dyDescent="0.3">
      <c r="E530" s="172"/>
    </row>
    <row r="531" spans="5:5" x14ac:dyDescent="0.3">
      <c r="E531" s="172"/>
    </row>
    <row r="532" spans="5:5" x14ac:dyDescent="0.3">
      <c r="E532" s="172"/>
    </row>
    <row r="533" spans="5:5" x14ac:dyDescent="0.3">
      <c r="E533" s="172"/>
    </row>
    <row r="534" spans="5:5" x14ac:dyDescent="0.3">
      <c r="E534" s="172"/>
    </row>
    <row r="535" spans="5:5" x14ac:dyDescent="0.3">
      <c r="E535" s="172"/>
    </row>
    <row r="536" spans="5:5" x14ac:dyDescent="0.3">
      <c r="E536" s="172"/>
    </row>
    <row r="537" spans="5:5" x14ac:dyDescent="0.3">
      <c r="E537" s="172"/>
    </row>
    <row r="538" spans="5:5" x14ac:dyDescent="0.3">
      <c r="E538" s="172"/>
    </row>
    <row r="539" spans="5:5" x14ac:dyDescent="0.3">
      <c r="E539" s="172"/>
    </row>
    <row r="540" spans="5:5" x14ac:dyDescent="0.3">
      <c r="E540" s="172"/>
    </row>
    <row r="541" spans="5:5" x14ac:dyDescent="0.3">
      <c r="E541" s="172"/>
    </row>
    <row r="542" spans="5:5" x14ac:dyDescent="0.3">
      <c r="E542" s="172"/>
    </row>
    <row r="543" spans="5:5" x14ac:dyDescent="0.3">
      <c r="E543" s="172"/>
    </row>
    <row r="544" spans="5:5" x14ac:dyDescent="0.3">
      <c r="E544" s="172"/>
    </row>
    <row r="545" spans="5:5" x14ac:dyDescent="0.3">
      <c r="E545" s="172"/>
    </row>
    <row r="546" spans="5:5" x14ac:dyDescent="0.3">
      <c r="E546" s="172"/>
    </row>
    <row r="547" spans="5:5" x14ac:dyDescent="0.3">
      <c r="E547" s="172"/>
    </row>
    <row r="548" spans="5:5" x14ac:dyDescent="0.3">
      <c r="E548" s="172"/>
    </row>
    <row r="549" spans="5:5" x14ac:dyDescent="0.3">
      <c r="E549" s="172"/>
    </row>
    <row r="550" spans="5:5" x14ac:dyDescent="0.3">
      <c r="E550" s="172"/>
    </row>
    <row r="551" spans="5:5" x14ac:dyDescent="0.3">
      <c r="E551" s="172"/>
    </row>
    <row r="552" spans="5:5" x14ac:dyDescent="0.3">
      <c r="E552" s="172"/>
    </row>
    <row r="553" spans="5:5" x14ac:dyDescent="0.3">
      <c r="E553" s="172"/>
    </row>
    <row r="554" spans="5:5" x14ac:dyDescent="0.3">
      <c r="E554" s="172"/>
    </row>
    <row r="555" spans="5:5" x14ac:dyDescent="0.3">
      <c r="E555" s="172"/>
    </row>
    <row r="556" spans="5:5" x14ac:dyDescent="0.3">
      <c r="E556" s="172"/>
    </row>
    <row r="557" spans="5:5" x14ac:dyDescent="0.3">
      <c r="E557" s="172"/>
    </row>
    <row r="558" spans="5:5" x14ac:dyDescent="0.3">
      <c r="E558" s="172"/>
    </row>
    <row r="559" spans="5:5" x14ac:dyDescent="0.3">
      <c r="E559" s="172"/>
    </row>
    <row r="560" spans="5:5" x14ac:dyDescent="0.3">
      <c r="E560" s="172"/>
    </row>
    <row r="561" spans="5:5" x14ac:dyDescent="0.3">
      <c r="E561" s="172"/>
    </row>
    <row r="562" spans="5:5" x14ac:dyDescent="0.3">
      <c r="E562" s="172"/>
    </row>
    <row r="563" spans="5:5" x14ac:dyDescent="0.3">
      <c r="E563" s="172"/>
    </row>
    <row r="564" spans="5:5" x14ac:dyDescent="0.3">
      <c r="E564" s="172"/>
    </row>
    <row r="565" spans="5:5" x14ac:dyDescent="0.3">
      <c r="E565" s="172"/>
    </row>
    <row r="566" spans="5:5" x14ac:dyDescent="0.3">
      <c r="E566" s="172"/>
    </row>
    <row r="567" spans="5:5" x14ac:dyDescent="0.3">
      <c r="E567" s="172"/>
    </row>
    <row r="568" spans="5:5" x14ac:dyDescent="0.3">
      <c r="E568" s="172"/>
    </row>
    <row r="569" spans="5:5" x14ac:dyDescent="0.3">
      <c r="E569" s="172"/>
    </row>
    <row r="570" spans="5:5" x14ac:dyDescent="0.3">
      <c r="E570" s="172"/>
    </row>
    <row r="571" spans="5:5" x14ac:dyDescent="0.3">
      <c r="E571" s="172"/>
    </row>
    <row r="572" spans="5:5" x14ac:dyDescent="0.3">
      <c r="E572" s="172"/>
    </row>
    <row r="573" spans="5:5" x14ac:dyDescent="0.3">
      <c r="E573" s="172"/>
    </row>
    <row r="574" spans="5:5" x14ac:dyDescent="0.3">
      <c r="E574" s="172"/>
    </row>
    <row r="575" spans="5:5" x14ac:dyDescent="0.3">
      <c r="E575" s="172"/>
    </row>
    <row r="576" spans="5:5" x14ac:dyDescent="0.3">
      <c r="E576" s="172"/>
    </row>
    <row r="577" spans="5:5" x14ac:dyDescent="0.3">
      <c r="E577" s="172"/>
    </row>
    <row r="578" spans="5:5" x14ac:dyDescent="0.3">
      <c r="E578" s="172"/>
    </row>
    <row r="579" spans="5:5" x14ac:dyDescent="0.3">
      <c r="E579" s="172"/>
    </row>
    <row r="580" spans="5:5" x14ac:dyDescent="0.3">
      <c r="E580" s="172"/>
    </row>
    <row r="581" spans="5:5" x14ac:dyDescent="0.3">
      <c r="E581" s="172"/>
    </row>
    <row r="582" spans="5:5" x14ac:dyDescent="0.3">
      <c r="E582" s="172"/>
    </row>
    <row r="583" spans="5:5" x14ac:dyDescent="0.3">
      <c r="E583" s="172"/>
    </row>
    <row r="584" spans="5:5" x14ac:dyDescent="0.3">
      <c r="E584" s="172"/>
    </row>
    <row r="585" spans="5:5" x14ac:dyDescent="0.3">
      <c r="E585" s="172"/>
    </row>
    <row r="586" spans="5:5" x14ac:dyDescent="0.3">
      <c r="E586" s="172"/>
    </row>
    <row r="587" spans="5:5" x14ac:dyDescent="0.3">
      <c r="E587" s="172"/>
    </row>
    <row r="588" spans="5:5" x14ac:dyDescent="0.3">
      <c r="E588" s="172"/>
    </row>
    <row r="589" spans="5:5" x14ac:dyDescent="0.3">
      <c r="E589" s="172"/>
    </row>
    <row r="590" spans="5:5" x14ac:dyDescent="0.3">
      <c r="E590" s="172"/>
    </row>
    <row r="591" spans="5:5" x14ac:dyDescent="0.3">
      <c r="E591" s="172"/>
    </row>
    <row r="592" spans="5:5" x14ac:dyDescent="0.3">
      <c r="E592" s="172"/>
    </row>
    <row r="593" spans="5:5" x14ac:dyDescent="0.3">
      <c r="E593" s="172"/>
    </row>
    <row r="594" spans="5:5" x14ac:dyDescent="0.3">
      <c r="E594" s="172"/>
    </row>
    <row r="595" spans="5:5" x14ac:dyDescent="0.3">
      <c r="E595" s="172"/>
    </row>
    <row r="596" spans="5:5" x14ac:dyDescent="0.3">
      <c r="E596" s="172"/>
    </row>
    <row r="597" spans="5:5" x14ac:dyDescent="0.3">
      <c r="E597" s="172"/>
    </row>
    <row r="598" spans="5:5" x14ac:dyDescent="0.3">
      <c r="E598" s="172"/>
    </row>
    <row r="599" spans="5:5" x14ac:dyDescent="0.3">
      <c r="E599" s="172"/>
    </row>
    <row r="600" spans="5:5" x14ac:dyDescent="0.3">
      <c r="E600" s="172"/>
    </row>
    <row r="601" spans="5:5" x14ac:dyDescent="0.3">
      <c r="E601" s="172"/>
    </row>
    <row r="602" spans="5:5" x14ac:dyDescent="0.3">
      <c r="E602" s="172"/>
    </row>
    <row r="603" spans="5:5" x14ac:dyDescent="0.3">
      <c r="E603" s="172"/>
    </row>
    <row r="604" spans="5:5" x14ac:dyDescent="0.3">
      <c r="E604" s="172"/>
    </row>
    <row r="605" spans="5:5" x14ac:dyDescent="0.3">
      <c r="E605" s="172"/>
    </row>
    <row r="606" spans="5:5" x14ac:dyDescent="0.3">
      <c r="E606" s="172"/>
    </row>
    <row r="607" spans="5:5" x14ac:dyDescent="0.3">
      <c r="E607" s="172"/>
    </row>
    <row r="608" spans="5:5" x14ac:dyDescent="0.3">
      <c r="E608" s="172"/>
    </row>
    <row r="609" spans="5:5" x14ac:dyDescent="0.3">
      <c r="E609" s="172"/>
    </row>
    <row r="610" spans="5:5" x14ac:dyDescent="0.3">
      <c r="E610" s="172"/>
    </row>
    <row r="611" spans="5:5" x14ac:dyDescent="0.3">
      <c r="E611" s="172"/>
    </row>
    <row r="612" spans="5:5" x14ac:dyDescent="0.3">
      <c r="E612" s="172"/>
    </row>
    <row r="613" spans="5:5" x14ac:dyDescent="0.3">
      <c r="E613" s="172"/>
    </row>
    <row r="614" spans="5:5" x14ac:dyDescent="0.3">
      <c r="E614" s="172"/>
    </row>
    <row r="615" spans="5:5" x14ac:dyDescent="0.3">
      <c r="E615" s="172"/>
    </row>
    <row r="616" spans="5:5" x14ac:dyDescent="0.3">
      <c r="E616" s="172"/>
    </row>
    <row r="617" spans="5:5" x14ac:dyDescent="0.3">
      <c r="E617" s="172"/>
    </row>
    <row r="618" spans="5:5" x14ac:dyDescent="0.3">
      <c r="E618" s="172"/>
    </row>
    <row r="619" spans="5:5" x14ac:dyDescent="0.3">
      <c r="E619" s="172"/>
    </row>
    <row r="620" spans="5:5" x14ac:dyDescent="0.3">
      <c r="E620" s="172"/>
    </row>
    <row r="621" spans="5:5" x14ac:dyDescent="0.3">
      <c r="E621" s="172"/>
    </row>
    <row r="622" spans="5:5" x14ac:dyDescent="0.3">
      <c r="E622" s="172"/>
    </row>
    <row r="623" spans="5:5" x14ac:dyDescent="0.3">
      <c r="E623" s="172"/>
    </row>
    <row r="624" spans="5:5" x14ac:dyDescent="0.3">
      <c r="E624" s="172"/>
    </row>
    <row r="625" spans="5:5" x14ac:dyDescent="0.3">
      <c r="E625" s="172"/>
    </row>
    <row r="626" spans="5:5" x14ac:dyDescent="0.3">
      <c r="E626" s="172"/>
    </row>
    <row r="627" spans="5:5" x14ac:dyDescent="0.3">
      <c r="E627" s="172"/>
    </row>
    <row r="628" spans="5:5" x14ac:dyDescent="0.3">
      <c r="E628" s="172"/>
    </row>
    <row r="629" spans="5:5" x14ac:dyDescent="0.3">
      <c r="E629" s="172"/>
    </row>
    <row r="630" spans="5:5" x14ac:dyDescent="0.3">
      <c r="E630" s="172"/>
    </row>
    <row r="631" spans="5:5" x14ac:dyDescent="0.3">
      <c r="E631" s="172"/>
    </row>
    <row r="632" spans="5:5" x14ac:dyDescent="0.3">
      <c r="E632" s="172"/>
    </row>
    <row r="633" spans="5:5" x14ac:dyDescent="0.3">
      <c r="E633" s="172"/>
    </row>
    <row r="634" spans="5:5" x14ac:dyDescent="0.3">
      <c r="E634" s="172"/>
    </row>
    <row r="635" spans="5:5" x14ac:dyDescent="0.3">
      <c r="E635" s="172"/>
    </row>
    <row r="636" spans="5:5" x14ac:dyDescent="0.3">
      <c r="E636" s="172"/>
    </row>
    <row r="637" spans="5:5" x14ac:dyDescent="0.3">
      <c r="E637" s="172"/>
    </row>
    <row r="638" spans="5:5" x14ac:dyDescent="0.3">
      <c r="E638" s="172"/>
    </row>
    <row r="639" spans="5:5" x14ac:dyDescent="0.3">
      <c r="E639" s="172"/>
    </row>
    <row r="640" spans="5:5" x14ac:dyDescent="0.3">
      <c r="E640" s="172"/>
    </row>
    <row r="641" spans="5:5" x14ac:dyDescent="0.3">
      <c r="E641" s="172"/>
    </row>
    <row r="642" spans="5:5" x14ac:dyDescent="0.3">
      <c r="E642" s="172"/>
    </row>
    <row r="643" spans="5:5" x14ac:dyDescent="0.3">
      <c r="E643" s="172"/>
    </row>
    <row r="644" spans="5:5" x14ac:dyDescent="0.3">
      <c r="E644" s="172"/>
    </row>
    <row r="645" spans="5:5" x14ac:dyDescent="0.3">
      <c r="E645" s="172"/>
    </row>
    <row r="646" spans="5:5" x14ac:dyDescent="0.3">
      <c r="E646" s="172"/>
    </row>
    <row r="647" spans="5:5" x14ac:dyDescent="0.3">
      <c r="E647" s="172"/>
    </row>
    <row r="648" spans="5:5" x14ac:dyDescent="0.3">
      <c r="E648" s="172"/>
    </row>
    <row r="649" spans="5:5" x14ac:dyDescent="0.3">
      <c r="E649" s="172"/>
    </row>
    <row r="650" spans="5:5" x14ac:dyDescent="0.3">
      <c r="E650" s="172"/>
    </row>
    <row r="651" spans="5:5" x14ac:dyDescent="0.3">
      <c r="E651" s="172"/>
    </row>
    <row r="652" spans="5:5" x14ac:dyDescent="0.3">
      <c r="E652" s="172"/>
    </row>
    <row r="653" spans="5:5" x14ac:dyDescent="0.3">
      <c r="E653" s="172"/>
    </row>
    <row r="654" spans="5:5" x14ac:dyDescent="0.3">
      <c r="E654" s="172"/>
    </row>
    <row r="655" spans="5:5" x14ac:dyDescent="0.3">
      <c r="E655" s="172"/>
    </row>
    <row r="656" spans="5:5" x14ac:dyDescent="0.3">
      <c r="E656" s="172"/>
    </row>
    <row r="657" spans="5:5" x14ac:dyDescent="0.3">
      <c r="E657" s="172"/>
    </row>
    <row r="658" spans="5:5" x14ac:dyDescent="0.3">
      <c r="E658" s="172"/>
    </row>
    <row r="659" spans="5:5" x14ac:dyDescent="0.3">
      <c r="E659" s="172"/>
    </row>
    <row r="660" spans="5:5" x14ac:dyDescent="0.3">
      <c r="E660" s="172"/>
    </row>
    <row r="661" spans="5:5" x14ac:dyDescent="0.3">
      <c r="E661" s="172"/>
    </row>
    <row r="662" spans="5:5" x14ac:dyDescent="0.3">
      <c r="E662" s="172"/>
    </row>
    <row r="663" spans="5:5" x14ac:dyDescent="0.3">
      <c r="E663" s="172"/>
    </row>
    <row r="664" spans="5:5" x14ac:dyDescent="0.3">
      <c r="E664" s="172"/>
    </row>
    <row r="665" spans="5:5" x14ac:dyDescent="0.3">
      <c r="E665" s="172"/>
    </row>
    <row r="666" spans="5:5" x14ac:dyDescent="0.3">
      <c r="E666" s="172"/>
    </row>
    <row r="667" spans="5:5" x14ac:dyDescent="0.3">
      <c r="E667" s="172"/>
    </row>
    <row r="668" spans="5:5" x14ac:dyDescent="0.3">
      <c r="E668" s="172"/>
    </row>
    <row r="669" spans="5:5" x14ac:dyDescent="0.3">
      <c r="E669" s="172"/>
    </row>
    <row r="670" spans="5:5" x14ac:dyDescent="0.3">
      <c r="E670" s="172"/>
    </row>
    <row r="671" spans="5:5" x14ac:dyDescent="0.3">
      <c r="E671" s="172"/>
    </row>
    <row r="672" spans="5:5" x14ac:dyDescent="0.3">
      <c r="E672" s="172"/>
    </row>
    <row r="673" spans="5:5" x14ac:dyDescent="0.3">
      <c r="E673" s="172"/>
    </row>
    <row r="674" spans="5:5" x14ac:dyDescent="0.3">
      <c r="E674" s="172"/>
    </row>
    <row r="675" spans="5:5" x14ac:dyDescent="0.3">
      <c r="E675" s="172"/>
    </row>
    <row r="676" spans="5:5" x14ac:dyDescent="0.3">
      <c r="E676" s="172"/>
    </row>
    <row r="677" spans="5:5" x14ac:dyDescent="0.3">
      <c r="E677" s="172"/>
    </row>
    <row r="678" spans="5:5" x14ac:dyDescent="0.3">
      <c r="E678" s="172"/>
    </row>
    <row r="679" spans="5:5" x14ac:dyDescent="0.3">
      <c r="E679" s="172"/>
    </row>
    <row r="680" spans="5:5" x14ac:dyDescent="0.3">
      <c r="E680" s="172"/>
    </row>
    <row r="681" spans="5:5" x14ac:dyDescent="0.3">
      <c r="E681" s="172"/>
    </row>
    <row r="682" spans="5:5" x14ac:dyDescent="0.3">
      <c r="E682" s="172"/>
    </row>
    <row r="683" spans="5:5" x14ac:dyDescent="0.3">
      <c r="E683" s="172"/>
    </row>
    <row r="684" spans="5:5" x14ac:dyDescent="0.3">
      <c r="E684" s="172"/>
    </row>
    <row r="685" spans="5:5" x14ac:dyDescent="0.3">
      <c r="E685" s="172"/>
    </row>
    <row r="686" spans="5:5" x14ac:dyDescent="0.3">
      <c r="E686" s="172"/>
    </row>
    <row r="687" spans="5:5" x14ac:dyDescent="0.3">
      <c r="E687" s="172"/>
    </row>
    <row r="688" spans="5:5" x14ac:dyDescent="0.3">
      <c r="E688" s="172"/>
    </row>
    <row r="689" spans="5:5" x14ac:dyDescent="0.3">
      <c r="E689" s="172"/>
    </row>
    <row r="690" spans="5:5" x14ac:dyDescent="0.3">
      <c r="E690" s="172"/>
    </row>
  </sheetData>
  <conditionalFormatting sqref="E339:E378 E319:E333 E112:F208 E10:G111 E209:G309">
    <cfRule type="cellIs" dxfId="14" priority="9" stopIfTrue="1" operator="equal">
      <formula>"Libre"</formula>
    </cfRule>
  </conditionalFormatting>
  <conditionalFormatting sqref="Q10:R309 N10:N309 L10:L309">
    <cfRule type="cellIs" dxfId="13" priority="8" stopIfTrue="1" operator="equal">
      <formula>"Cero"</formula>
    </cfRule>
  </conditionalFormatting>
  <conditionalFormatting sqref="T10:T309">
    <cfRule type="cellIs" dxfId="12" priority="7" stopIfTrue="1" operator="equal">
      <formula>"NA"</formula>
    </cfRule>
  </conditionalFormatting>
  <conditionalFormatting sqref="E468:E472">
    <cfRule type="cellIs" dxfId="11" priority="6" stopIfTrue="1" operator="equal">
      <formula>"Libre"</formula>
    </cfRule>
  </conditionalFormatting>
  <conditionalFormatting sqref="V10:V309">
    <cfRule type="cellIs" dxfId="10" priority="5" stopIfTrue="1" operator="equal">
      <formula>"libre"</formula>
    </cfRule>
  </conditionalFormatting>
  <conditionalFormatting sqref="G124:G137">
    <cfRule type="cellIs" dxfId="9" priority="2" stopIfTrue="1" operator="equal">
      <formula>"Libre"</formula>
    </cfRule>
  </conditionalFormatting>
  <conditionalFormatting sqref="G138:G208">
    <cfRule type="cellIs" dxfId="8" priority="1" stopIfTrue="1" operator="equal">
      <formula>"Libre"</formula>
    </cfRule>
  </conditionalFormatting>
  <dataValidations count="9">
    <dataValidation type="list" allowBlank="1" showInputMessage="1" showErrorMessage="1" prompt="Meses de Adelantamiento Financiero" sqref="J440:J459 J786872:J786891 J131512:J131531 J65976:J65995 J917944:J917963 J721336:J721355 J852408:J852427 J393656:J393675 J197048:J197067 J328120:J328139 J262584:J262603 J459192:J459211 J983480:J983499 J590264:J590283 J655800:J655819 J524728:J524747">
      <formula1>BD.L.Int_Inter.Meses</formula1>
    </dataValidation>
    <dataValidation type="list" allowBlank="1" showInputMessage="1" showErrorMessage="1" prompt="Tendencia de la Inversión" sqref="L65647:L65846 L983151:L983350 L786543:L786742 L917615:L917814 L458863:L459062 L262255:L262454 L393327:L393526 L327791:L327990 L524399:L524598 L655471:L655670 L721007:L721206 L589935:L590134 L852079:L852278 L196719:L196918 L131183:L131382 L10:L309">
      <formula1>BD.Inv.Tend</formula1>
    </dataValidation>
    <dataValidation type="list" allowBlank="1" showInputMessage="1" showErrorMessage="1" prompt="Tipo de Depreciación" sqref="N65647:N65846 N983151:N983350 N786543:N786742 N917615:N917814 N458863:N459062 N262255:N262454 N393327:N393526 N327791:N327990 N524399:N524598 N655471:N655670 N721007:N721206 N589935:N590134 N852079:N852278 N196719:N196918 N131183:N131382 N10:N309">
      <formula1>BD.Dep.Tend</formula1>
    </dataValidation>
    <dataValidation type="list" allowBlank="1" showInputMessage="1" showErrorMessage="1" prompt="Tendencia Anual del Gasto" sqref="Q65647:Q65846 Q10:Q309 Q786543:Q786742 Q917615:Q917814 Q458863:Q459062 Q262255:Q262454 Q393327:Q393526 Q327791:Q327990 Q524399:Q524598 Q655471:Q655670 Q721007:Q721206 Q589935:Q590134 Q852079:Q852278 Q196719:Q196918 Q131183:Q131382 Q983151:Q983350">
      <formula1>BD.Gas.Tend.AA</formula1>
    </dataValidation>
    <dataValidation type="list" allowBlank="1" showInputMessage="1" showErrorMessage="1" prompt="Tendencia por Ciclo de Vida del Gasto" sqref="R65647:R65846 R10:R309 R786543:R786742 R917615:R917814 R458863:R459062 R262255:R262454 R393327:R393526 R327791:R327990 R524399:R524598 R655471:R655670 R721007:R721206 R589935:R590134 R852079:R852278 R196719:R196918 R131183:R131382 R983151:R983350">
      <formula1>BD.Gas.Tend.CV</formula1>
    </dataValidation>
    <dataValidation type="list" allowBlank="1" showInputMessage="1" showErrorMessage="1" prompt="Tipo de Interés Intercalario" sqref="T65647:T65846 T10:T309 T786543:T786742 T917615:T917814 T458863:T459062 T262255:T262454 T393327:T393526 T327791:T327990 T524399:T524598 T655471:T655670 T721007:T721206 T589935:T590134 T852079:T852278 T196719:T196918 T131183:T131382 T983151:T983350">
      <formula1>BD.L.Int_Inter.Nombre</formula1>
    </dataValidation>
    <dataValidation type="list" allowBlank="1" showInputMessage="1" showErrorMessage="1" prompt="Categoría de Costos" sqref="F65846 F131382 E327791:E327990 F983350 F786742 F917814 F459062 E917615:E917814 E655471:E655670 F262454 F393526 E393327:E393526 F327990 E786543:E786742 F524598 E983151:E983350 E589935:E590134 E262255:E262454 E458863:E459062 E524399:E524598 E65647:E65846 F655670 F721206 F590134 E196719:E196918 E131183:E131382 E852079:E852278 E721007:E721206 F852278 F196918 E10:E309">
      <formula1>BD.L.CatCot</formula1>
    </dataValidation>
    <dataValidation type="list" allowBlank="1" showInputMessage="1" showErrorMessage="1" prompt="Subcategoría de Costos" sqref="F65647:F65845 F983151:F983349 F786543:F786741 F917615:F917813 F458863:F459061 F262255:F262453 F393327:F393525 F327791:F327989 F524399:F524597 F655471:F655669 F721007:F721205 F589935:F590133 F852079:F852277 F196719:F196917 F131183:F131381 F10:F309">
      <formula1>BD.L.SubCat</formula1>
    </dataValidation>
    <dataValidation type="list" allowBlank="1" showInputMessage="1" showErrorMessage="1" prompt="Tipo de Interés Intercalario" sqref="V10:V309">
      <formula1>BD.L.Rep.CC</formula1>
    </dataValidation>
  </dataValidation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 tint="-0.249977111117893"/>
  </sheetPr>
  <dimension ref="A1:V1544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G1507" sqref="G1507"/>
    </sheetView>
  </sheetViews>
  <sheetFormatPr baseColWidth="10" defaultColWidth="11.44140625" defaultRowHeight="13.8" outlineLevelRow="2" x14ac:dyDescent="0.3"/>
  <cols>
    <col min="1" max="4" width="4.6640625" style="172" customWidth="1"/>
    <col min="5" max="5" width="47.109375" style="172" bestFit="1" customWidth="1"/>
    <col min="6" max="6" width="14.6640625" style="172" customWidth="1"/>
    <col min="7" max="7" width="22" style="172" customWidth="1"/>
    <col min="8" max="9" width="15.109375" style="172" customWidth="1"/>
    <col min="10" max="10" width="11.44140625" style="172" customWidth="1"/>
    <col min="11" max="11" width="13.44140625" style="172" bestFit="1" customWidth="1"/>
    <col min="12" max="16384" width="11.44140625" style="172"/>
  </cols>
  <sheetData>
    <row r="1" spans="1:22" s="180" customFormat="1" x14ac:dyDescent="0.3"/>
    <row r="2" spans="1:22" s="180" customFormat="1" ht="20.399999999999999" x14ac:dyDescent="0.35">
      <c r="B2" s="139"/>
      <c r="C2" s="139"/>
      <c r="D2" s="139"/>
      <c r="E2" s="139"/>
      <c r="F2" s="288" t="str">
        <f>'Panel de Control'!$F$2</f>
        <v>Modelo Cargo de Terminación Móvil</v>
      </c>
      <c r="G2" s="139"/>
      <c r="H2" s="139"/>
      <c r="I2" s="139"/>
      <c r="J2" s="139"/>
      <c r="K2" s="139"/>
      <c r="L2" s="139"/>
      <c r="M2" s="139"/>
    </row>
    <row r="3" spans="1:22" s="180" customFormat="1" ht="20.399999999999999" x14ac:dyDescent="0.35">
      <c r="B3" s="139"/>
      <c r="C3" s="139"/>
      <c r="D3" s="139"/>
      <c r="E3" s="139"/>
      <c r="F3" s="289" t="s">
        <v>346</v>
      </c>
      <c r="G3" s="139"/>
      <c r="H3" s="139"/>
      <c r="I3" s="139"/>
      <c r="J3" s="139"/>
      <c r="K3" s="139"/>
      <c r="L3" s="139"/>
      <c r="M3" s="139"/>
    </row>
    <row r="4" spans="1:22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</row>
    <row r="5" spans="1:22" ht="14.4" thickTop="1" x14ac:dyDescent="0.3"/>
    <row r="6" spans="1:22" outlineLevel="1" x14ac:dyDescent="0.3"/>
    <row r="7" spans="1:22" outlineLevel="1" x14ac:dyDescent="0.3"/>
    <row r="8" spans="1:22" outlineLevel="1" x14ac:dyDescent="0.3"/>
    <row r="9" spans="1:22" outlineLevel="1" x14ac:dyDescent="0.3">
      <c r="B9" s="173"/>
      <c r="C9" s="173"/>
      <c r="D9" s="173"/>
      <c r="E9" s="84" t="s">
        <v>206</v>
      </c>
      <c r="F9" s="173"/>
      <c r="G9" s="84">
        <v>1</v>
      </c>
      <c r="H9" s="84"/>
      <c r="I9" s="84"/>
    </row>
    <row r="10" spans="1:22" outlineLevel="1" x14ac:dyDescent="0.3">
      <c r="B10" s="173"/>
      <c r="C10" s="173"/>
      <c r="D10" s="173"/>
      <c r="E10" s="84" t="s">
        <v>84</v>
      </c>
      <c r="F10" s="173"/>
      <c r="G10" s="84">
        <v>1</v>
      </c>
      <c r="H10" s="84"/>
      <c r="I10" s="84"/>
    </row>
    <row r="11" spans="1:22" x14ac:dyDescent="0.3">
      <c r="B11" s="173"/>
      <c r="C11" s="173"/>
      <c r="D11" s="173"/>
      <c r="E11" s="173"/>
      <c r="F11" s="173"/>
      <c r="G11" s="173"/>
      <c r="H11" s="173"/>
      <c r="I11" s="173"/>
    </row>
    <row r="12" spans="1:22" ht="21" thickBot="1" x14ac:dyDescent="0.4">
      <c r="B12" s="3" t="s">
        <v>302</v>
      </c>
      <c r="C12" s="3"/>
      <c r="D12" s="3"/>
      <c r="E12" s="3"/>
      <c r="F12" s="3"/>
      <c r="G12" s="3"/>
      <c r="H12" s="3"/>
      <c r="I12" s="3"/>
    </row>
    <row r="13" spans="1:22" ht="14.4" thickTop="1" x14ac:dyDescent="0.3">
      <c r="B13" s="173"/>
      <c r="C13" s="209"/>
      <c r="D13" s="209"/>
      <c r="E13" s="173"/>
      <c r="F13" s="173"/>
      <c r="G13" s="173"/>
      <c r="H13" s="173"/>
      <c r="I13" s="173"/>
    </row>
    <row r="14" spans="1:22" x14ac:dyDescent="0.3">
      <c r="B14" s="173"/>
      <c r="C14" s="173"/>
      <c r="D14" s="173"/>
      <c r="E14" s="173"/>
      <c r="F14" s="173"/>
      <c r="G14" s="173"/>
      <c r="H14" s="173"/>
      <c r="I14" s="173"/>
    </row>
    <row r="15" spans="1:22" ht="18" thickBot="1" x14ac:dyDescent="0.35">
      <c r="B15" s="173"/>
      <c r="C15" s="75" t="s">
        <v>301</v>
      </c>
      <c r="D15" s="75"/>
      <c r="E15" s="75"/>
      <c r="F15" s="176"/>
      <c r="G15" s="75"/>
      <c r="H15" s="75"/>
      <c r="I15" s="75"/>
    </row>
    <row r="16" spans="1:22" ht="17.399999999999999" outlineLevel="1" x14ac:dyDescent="0.3">
      <c r="B16" s="173"/>
      <c r="C16" s="208"/>
      <c r="D16" s="208"/>
      <c r="E16" s="173"/>
      <c r="F16" s="206"/>
      <c r="G16" s="204"/>
      <c r="H16" s="173"/>
      <c r="I16" s="173"/>
    </row>
    <row r="17" spans="2:9" ht="17.399999999999999" outlineLevel="1" x14ac:dyDescent="0.3">
      <c r="B17" s="173"/>
      <c r="C17" s="208"/>
      <c r="D17" s="69" t="s">
        <v>76</v>
      </c>
      <c r="E17" s="69" t="s">
        <v>289</v>
      </c>
      <c r="G17" s="69" t="s">
        <v>647</v>
      </c>
      <c r="H17" s="233"/>
      <c r="I17" s="233"/>
    </row>
    <row r="18" spans="2:9" outlineLevel="1" x14ac:dyDescent="0.3">
      <c r="B18" s="173"/>
      <c r="C18" s="173"/>
      <c r="D18" s="70">
        <v>1</v>
      </c>
      <c r="E18" s="71" t="str">
        <f t="array" ref="E18:E317">BD.nom.act</f>
        <v>TRX Urbana</v>
      </c>
      <c r="F18" s="138" t="s">
        <v>78</v>
      </c>
      <c r="G18" s="36">
        <f t="shared" ref="G18:G81" ca="1" si="0">INDIRECT("Tcapex."&amp;INDEX(BD.Capex.Tend,D18))</f>
        <v>0</v>
      </c>
      <c r="H18" s="233"/>
      <c r="I18" s="233"/>
    </row>
    <row r="19" spans="2:9" outlineLevel="1" x14ac:dyDescent="0.3">
      <c r="B19" s="173"/>
      <c r="C19" s="173"/>
      <c r="D19" s="70">
        <v>2</v>
      </c>
      <c r="E19" s="71" t="str">
        <v>TRX Suburbana</v>
      </c>
      <c r="F19" s="138" t="s">
        <v>78</v>
      </c>
      <c r="G19" s="36">
        <f t="shared" ca="1" si="0"/>
        <v>0</v>
      </c>
      <c r="H19" s="233"/>
      <c r="I19" s="233"/>
    </row>
    <row r="20" spans="2:9" outlineLevel="2" x14ac:dyDescent="0.3">
      <c r="B20" s="173"/>
      <c r="C20" s="173"/>
      <c r="D20" s="70">
        <v>3</v>
      </c>
      <c r="E20" s="71" t="str">
        <v>TRX Rural</v>
      </c>
      <c r="F20" s="138" t="s">
        <v>78</v>
      </c>
      <c r="G20" s="36">
        <f t="shared" ca="1" si="0"/>
        <v>0</v>
      </c>
      <c r="H20" s="233"/>
      <c r="I20" s="233"/>
    </row>
    <row r="21" spans="2:9" outlineLevel="2" x14ac:dyDescent="0.3">
      <c r="B21" s="173"/>
      <c r="C21" s="173"/>
      <c r="D21" s="70">
        <v>4</v>
      </c>
      <c r="E21" s="71" t="str">
        <v>libre</v>
      </c>
      <c r="F21" s="138" t="s">
        <v>78</v>
      </c>
      <c r="G21" s="36">
        <f t="shared" ca="1" si="0"/>
        <v>0</v>
      </c>
      <c r="H21" s="233"/>
      <c r="I21" s="233"/>
    </row>
    <row r="22" spans="2:9" outlineLevel="2" x14ac:dyDescent="0.3">
      <c r="B22" s="173"/>
      <c r="C22" s="173"/>
      <c r="D22" s="70">
        <v>5</v>
      </c>
      <c r="E22" s="71" t="str">
        <v>Gabinete</v>
      </c>
      <c r="F22" s="138" t="s">
        <v>78</v>
      </c>
      <c r="G22" s="36">
        <f t="shared" ca="1" si="0"/>
        <v>0</v>
      </c>
      <c r="H22" s="233"/>
      <c r="I22" s="233"/>
    </row>
    <row r="23" spans="2:9" outlineLevel="2" x14ac:dyDescent="0.3">
      <c r="B23" s="173"/>
      <c r="C23" s="173"/>
      <c r="D23" s="70">
        <v>6</v>
      </c>
      <c r="E23" s="71" t="str">
        <v>libre</v>
      </c>
      <c r="F23" s="138" t="s">
        <v>78</v>
      </c>
      <c r="G23" s="36">
        <f t="shared" ca="1" si="0"/>
        <v>0</v>
      </c>
      <c r="H23" s="233"/>
      <c r="I23" s="233"/>
    </row>
    <row r="24" spans="2:9" outlineLevel="2" x14ac:dyDescent="0.3">
      <c r="B24" s="173"/>
      <c r="C24" s="173"/>
      <c r="D24" s="70">
        <v>7</v>
      </c>
      <c r="E24" s="71" t="str">
        <v>BBU U</v>
      </c>
      <c r="F24" s="138" t="s">
        <v>78</v>
      </c>
      <c r="G24" s="36">
        <f t="shared" ca="1" si="0"/>
        <v>0</v>
      </c>
      <c r="H24" s="233"/>
      <c r="I24" s="233"/>
    </row>
    <row r="25" spans="2:9" outlineLevel="2" x14ac:dyDescent="0.3">
      <c r="B25" s="173"/>
      <c r="C25" s="173"/>
      <c r="D25" s="70">
        <v>8</v>
      </c>
      <c r="E25" s="71" t="str">
        <v>BBU S</v>
      </c>
      <c r="F25" s="138" t="s">
        <v>78</v>
      </c>
      <c r="G25" s="36">
        <f t="shared" ca="1" si="0"/>
        <v>0</v>
      </c>
      <c r="H25" s="233"/>
      <c r="I25" s="233"/>
    </row>
    <row r="26" spans="2:9" outlineLevel="2" x14ac:dyDescent="0.3">
      <c r="B26" s="173"/>
      <c r="C26" s="173"/>
      <c r="D26" s="70">
        <v>9</v>
      </c>
      <c r="E26" s="71" t="str">
        <v>BBU R</v>
      </c>
      <c r="F26" s="138" t="s">
        <v>78</v>
      </c>
      <c r="G26" s="36">
        <f t="shared" ca="1" si="0"/>
        <v>0</v>
      </c>
      <c r="H26" s="233"/>
      <c r="I26" s="233"/>
    </row>
    <row r="27" spans="2:9" outlineLevel="2" x14ac:dyDescent="0.3">
      <c r="B27" s="173"/>
      <c r="C27" s="173"/>
      <c r="D27" s="70">
        <v>10</v>
      </c>
      <c r="E27" s="71" t="str">
        <v>libre</v>
      </c>
      <c r="F27" s="138" t="s">
        <v>78</v>
      </c>
      <c r="G27" s="36">
        <f t="shared" ca="1" si="0"/>
        <v>0</v>
      </c>
      <c r="H27" s="233"/>
      <c r="I27" s="233"/>
    </row>
    <row r="28" spans="2:9" outlineLevel="2" x14ac:dyDescent="0.3">
      <c r="B28" s="173"/>
      <c r="C28" s="173"/>
      <c r="D28" s="70">
        <v>11</v>
      </c>
      <c r="E28" s="71" t="str">
        <v>Sitio U OOCC</v>
      </c>
      <c r="F28" s="138" t="s">
        <v>78</v>
      </c>
      <c r="G28" s="36">
        <f t="shared" ca="1" si="0"/>
        <v>0</v>
      </c>
      <c r="H28" s="233"/>
      <c r="I28" s="233"/>
    </row>
    <row r="29" spans="2:9" outlineLevel="2" x14ac:dyDescent="0.3">
      <c r="B29" s="173"/>
      <c r="C29" s="173"/>
      <c r="D29" s="70">
        <v>12</v>
      </c>
      <c r="E29" s="71" t="str">
        <v>Sitio S OOCC</v>
      </c>
      <c r="F29" s="138" t="s">
        <v>78</v>
      </c>
      <c r="G29" s="36">
        <f t="shared" ca="1" si="0"/>
        <v>0</v>
      </c>
      <c r="H29" s="233"/>
      <c r="I29" s="233"/>
    </row>
    <row r="30" spans="2:9" outlineLevel="2" x14ac:dyDescent="0.3">
      <c r="B30" s="173"/>
      <c r="C30" s="173"/>
      <c r="D30" s="70">
        <v>13</v>
      </c>
      <c r="E30" s="71" t="str">
        <v>Sitio R OOCC</v>
      </c>
      <c r="F30" s="138" t="s">
        <v>78</v>
      </c>
      <c r="G30" s="36">
        <f t="shared" ca="1" si="0"/>
        <v>0</v>
      </c>
      <c r="H30" s="233"/>
      <c r="I30" s="233"/>
    </row>
    <row r="31" spans="2:9" outlineLevel="2" x14ac:dyDescent="0.3">
      <c r="B31" s="173"/>
      <c r="C31" s="173"/>
      <c r="D31" s="70">
        <v>14</v>
      </c>
      <c r="E31" s="71" t="str">
        <v>Enlace backhaul</v>
      </c>
      <c r="F31" s="138" t="s">
        <v>78</v>
      </c>
      <c r="G31" s="36">
        <f t="shared" ca="1" si="0"/>
        <v>0</v>
      </c>
      <c r="H31" s="233"/>
      <c r="I31" s="233"/>
    </row>
    <row r="32" spans="2:9" outlineLevel="2" x14ac:dyDescent="0.3">
      <c r="B32" s="173"/>
      <c r="C32" s="173"/>
      <c r="D32" s="70">
        <v>15</v>
      </c>
      <c r="E32" s="71" t="str">
        <v>BSC A</v>
      </c>
      <c r="F32" s="138" t="s">
        <v>78</v>
      </c>
      <c r="G32" s="36">
        <f t="shared" ca="1" si="0"/>
        <v>0</v>
      </c>
      <c r="H32" s="233"/>
      <c r="I32" s="233"/>
    </row>
    <row r="33" spans="2:9" outlineLevel="2" x14ac:dyDescent="0.3">
      <c r="B33" s="173"/>
      <c r="C33" s="173"/>
      <c r="D33" s="70">
        <v>16</v>
      </c>
      <c r="E33" s="71" t="str">
        <v>BSC B</v>
      </c>
      <c r="F33" s="138" t="s">
        <v>78</v>
      </c>
      <c r="G33" s="36">
        <f t="shared" ca="1" si="0"/>
        <v>0</v>
      </c>
      <c r="H33" s="233"/>
      <c r="I33" s="233"/>
    </row>
    <row r="34" spans="2:9" outlineLevel="2" x14ac:dyDescent="0.3">
      <c r="B34" s="173"/>
      <c r="C34" s="173"/>
      <c r="D34" s="70">
        <v>17</v>
      </c>
      <c r="E34" s="71" t="str">
        <v>BSC C</v>
      </c>
      <c r="F34" s="138" t="s">
        <v>78</v>
      </c>
      <c r="G34" s="36">
        <f t="shared" ca="1" si="0"/>
        <v>0</v>
      </c>
      <c r="H34" s="233"/>
      <c r="I34" s="233"/>
    </row>
    <row r="35" spans="2:9" outlineLevel="2" x14ac:dyDescent="0.3">
      <c r="B35" s="173"/>
      <c r="C35" s="173"/>
      <c r="D35" s="70">
        <v>18</v>
      </c>
      <c r="E35" s="71" t="str">
        <v>RNC A</v>
      </c>
      <c r="F35" s="138" t="s">
        <v>78</v>
      </c>
      <c r="G35" s="36">
        <f t="shared" ca="1" si="0"/>
        <v>0</v>
      </c>
      <c r="H35" s="233"/>
      <c r="I35" s="233"/>
    </row>
    <row r="36" spans="2:9" outlineLevel="2" x14ac:dyDescent="0.3">
      <c r="B36" s="173"/>
      <c r="C36" s="173"/>
      <c r="D36" s="70">
        <v>19</v>
      </c>
      <c r="E36" s="71" t="str">
        <v>RNC B</v>
      </c>
      <c r="F36" s="138" t="s">
        <v>78</v>
      </c>
      <c r="G36" s="36">
        <f t="shared" ca="1" si="0"/>
        <v>0</v>
      </c>
      <c r="H36" s="233"/>
      <c r="I36" s="233"/>
    </row>
    <row r="37" spans="2:9" outlineLevel="2" x14ac:dyDescent="0.3">
      <c r="B37" s="173"/>
      <c r="C37" s="173"/>
      <c r="D37" s="70">
        <v>20</v>
      </c>
      <c r="E37" s="71" t="str">
        <v>RNC C</v>
      </c>
      <c r="F37" s="138" t="s">
        <v>78</v>
      </c>
      <c r="G37" s="36">
        <f t="shared" ca="1" si="0"/>
        <v>0</v>
      </c>
      <c r="H37" s="233"/>
      <c r="I37" s="233"/>
    </row>
    <row r="38" spans="2:9" outlineLevel="2" x14ac:dyDescent="0.3">
      <c r="B38" s="173"/>
      <c r="C38" s="173"/>
      <c r="D38" s="70">
        <v>21</v>
      </c>
      <c r="E38" s="71" t="str">
        <v>libre</v>
      </c>
      <c r="F38" s="138" t="s">
        <v>78</v>
      </c>
      <c r="G38" s="36">
        <f t="shared" ca="1" si="0"/>
        <v>0</v>
      </c>
      <c r="H38" s="233"/>
      <c r="I38" s="233"/>
    </row>
    <row r="39" spans="2:9" outlineLevel="2" x14ac:dyDescent="0.3">
      <c r="B39" s="173"/>
      <c r="C39" s="173"/>
      <c r="D39" s="70">
        <v>22</v>
      </c>
      <c r="E39" s="71" t="str">
        <v>16-CE DL</v>
      </c>
      <c r="F39" s="138" t="s">
        <v>78</v>
      </c>
      <c r="G39" s="36">
        <f t="shared" ca="1" si="0"/>
        <v>0</v>
      </c>
      <c r="H39" s="233"/>
      <c r="I39" s="233"/>
    </row>
    <row r="40" spans="2:9" outlineLevel="2" x14ac:dyDescent="0.3">
      <c r="B40" s="173"/>
      <c r="C40" s="173"/>
      <c r="D40" s="70">
        <v>23</v>
      </c>
      <c r="E40" s="71" t="str">
        <v>16-CE UL</v>
      </c>
      <c r="F40" s="138" t="s">
        <v>78</v>
      </c>
      <c r="G40" s="36">
        <f t="shared" ca="1" si="0"/>
        <v>0</v>
      </c>
      <c r="H40" s="233"/>
      <c r="I40" s="233"/>
    </row>
    <row r="41" spans="2:9" outlineLevel="2" x14ac:dyDescent="0.3">
      <c r="B41" s="173"/>
      <c r="C41" s="173"/>
      <c r="D41" s="70">
        <v>24</v>
      </c>
      <c r="E41" s="71" t="str">
        <v>libre</v>
      </c>
      <c r="F41" s="138" t="s">
        <v>78</v>
      </c>
      <c r="G41" s="36">
        <f t="shared" ca="1" si="0"/>
        <v>0</v>
      </c>
      <c r="H41" s="233"/>
      <c r="I41" s="233"/>
    </row>
    <row r="42" spans="2:9" outlineLevel="2" x14ac:dyDescent="0.3">
      <c r="B42" s="173"/>
      <c r="C42" s="173"/>
      <c r="D42" s="70">
        <v>25</v>
      </c>
      <c r="E42" s="71" t="str">
        <v>HW - HWAC/RRU/Licenses/Carrier U</v>
      </c>
      <c r="F42" s="138" t="s">
        <v>78</v>
      </c>
      <c r="G42" s="36">
        <f t="shared" ca="1" si="0"/>
        <v>0</v>
      </c>
      <c r="H42" s="233"/>
      <c r="I42" s="233"/>
    </row>
    <row r="43" spans="2:9" outlineLevel="2" x14ac:dyDescent="0.3">
      <c r="B43" s="173"/>
      <c r="C43" s="173"/>
      <c r="D43" s="70">
        <v>26</v>
      </c>
      <c r="E43" s="71" t="str">
        <v>HW - HWAC/RRU/Licenses/Carrier S</v>
      </c>
      <c r="F43" s="138" t="s">
        <v>78</v>
      </c>
      <c r="G43" s="36">
        <f t="shared" ca="1" si="0"/>
        <v>0</v>
      </c>
      <c r="H43" s="233"/>
      <c r="I43" s="233"/>
    </row>
    <row r="44" spans="2:9" outlineLevel="2" x14ac:dyDescent="0.3">
      <c r="B44" s="173"/>
      <c r="C44" s="173"/>
      <c r="D44" s="70">
        <v>27</v>
      </c>
      <c r="E44" s="71" t="str">
        <v>HW - HWAC/RRU/Licenses/Carrier R</v>
      </c>
      <c r="F44" s="138" t="s">
        <v>78</v>
      </c>
      <c r="G44" s="36">
        <f t="shared" ca="1" si="0"/>
        <v>0</v>
      </c>
      <c r="H44" s="233"/>
      <c r="I44" s="233"/>
    </row>
    <row r="45" spans="2:9" outlineLevel="2" x14ac:dyDescent="0.3">
      <c r="B45" s="173"/>
      <c r="C45" s="173"/>
      <c r="D45" s="70">
        <v>28</v>
      </c>
      <c r="E45" s="71" t="str">
        <v>libre</v>
      </c>
      <c r="F45" s="138" t="s">
        <v>78</v>
      </c>
      <c r="G45" s="36">
        <f t="shared" ca="1" si="0"/>
        <v>0</v>
      </c>
      <c r="H45" s="233"/>
      <c r="I45" s="233"/>
    </row>
    <row r="46" spans="2:9" outlineLevel="2" x14ac:dyDescent="0.3">
      <c r="B46" s="173"/>
      <c r="C46" s="173"/>
      <c r="D46" s="70">
        <v>29</v>
      </c>
      <c r="E46" s="71" t="str">
        <v>Sitio U Energía</v>
      </c>
      <c r="F46" s="138" t="s">
        <v>78</v>
      </c>
      <c r="G46" s="36">
        <f t="shared" ca="1" si="0"/>
        <v>0</v>
      </c>
      <c r="H46" s="233"/>
      <c r="I46" s="233"/>
    </row>
    <row r="47" spans="2:9" outlineLevel="2" x14ac:dyDescent="0.3">
      <c r="B47" s="173"/>
      <c r="C47" s="173"/>
      <c r="D47" s="70">
        <v>30</v>
      </c>
      <c r="E47" s="71" t="str">
        <v>Sitio S Energía</v>
      </c>
      <c r="F47" s="138" t="s">
        <v>78</v>
      </c>
      <c r="G47" s="36">
        <f t="shared" ca="1" si="0"/>
        <v>0</v>
      </c>
      <c r="H47" s="233"/>
      <c r="I47" s="233"/>
    </row>
    <row r="48" spans="2:9" outlineLevel="2" x14ac:dyDescent="0.3">
      <c r="B48" s="173"/>
      <c r="C48" s="173"/>
      <c r="D48" s="70">
        <v>31</v>
      </c>
      <c r="E48" s="71" t="str">
        <v>Sitio R Energía</v>
      </c>
      <c r="F48" s="138" t="s">
        <v>78</v>
      </c>
      <c r="G48" s="36">
        <f t="shared" ca="1" si="0"/>
        <v>0</v>
      </c>
      <c r="H48" s="233"/>
      <c r="I48" s="233"/>
    </row>
    <row r="49" spans="2:9" outlineLevel="2" x14ac:dyDescent="0.3">
      <c r="B49" s="173"/>
      <c r="C49" s="173"/>
      <c r="D49" s="70">
        <v>32</v>
      </c>
      <c r="E49" s="71" t="str">
        <v>libre</v>
      </c>
      <c r="F49" s="138" t="s">
        <v>78</v>
      </c>
      <c r="G49" s="36">
        <f t="shared" ca="1" si="0"/>
        <v>0</v>
      </c>
      <c r="H49" s="233"/>
      <c r="I49" s="233"/>
    </row>
    <row r="50" spans="2:9" outlineLevel="2" x14ac:dyDescent="0.3">
      <c r="B50" s="173"/>
      <c r="C50" s="173"/>
      <c r="D50" s="70">
        <v>33</v>
      </c>
      <c r="E50" s="71" t="str">
        <v>Sitios todos 4G</v>
      </c>
      <c r="F50" s="138" t="s">
        <v>78</v>
      </c>
      <c r="G50" s="36">
        <f t="shared" ca="1" si="0"/>
        <v>0</v>
      </c>
      <c r="H50" s="233"/>
      <c r="I50" s="233"/>
    </row>
    <row r="51" spans="2:9" outlineLevel="2" x14ac:dyDescent="0.3">
      <c r="B51" s="173"/>
      <c r="C51" s="173"/>
      <c r="D51" s="70">
        <v>34</v>
      </c>
      <c r="E51" s="71" t="str">
        <v>libre</v>
      </c>
      <c r="F51" s="138" t="s">
        <v>78</v>
      </c>
      <c r="G51" s="36">
        <f t="shared" ca="1" si="0"/>
        <v>0</v>
      </c>
      <c r="H51" s="233"/>
      <c r="I51" s="233"/>
    </row>
    <row r="52" spans="2:9" outlineLevel="2" x14ac:dyDescent="0.3">
      <c r="B52" s="173"/>
      <c r="C52" s="173"/>
      <c r="D52" s="70">
        <v>35</v>
      </c>
      <c r="E52" s="71" t="str">
        <v>libre</v>
      </c>
      <c r="F52" s="138" t="s">
        <v>78</v>
      </c>
      <c r="G52" s="36">
        <f t="shared" ca="1" si="0"/>
        <v>0</v>
      </c>
      <c r="H52" s="233"/>
      <c r="I52" s="233"/>
    </row>
    <row r="53" spans="2:9" outlineLevel="2" x14ac:dyDescent="0.3">
      <c r="B53" s="173"/>
      <c r="C53" s="173"/>
      <c r="D53" s="70">
        <v>36</v>
      </c>
      <c r="E53" s="71" t="str">
        <v>libre</v>
      </c>
      <c r="F53" s="138" t="s">
        <v>78</v>
      </c>
      <c r="G53" s="36">
        <f t="shared" ca="1" si="0"/>
        <v>0</v>
      </c>
      <c r="H53" s="233"/>
      <c r="I53" s="233"/>
    </row>
    <row r="54" spans="2:9" outlineLevel="2" x14ac:dyDescent="0.3">
      <c r="B54" s="173"/>
      <c r="C54" s="173"/>
      <c r="D54" s="70">
        <v>37</v>
      </c>
      <c r="E54" s="71" t="str">
        <v>libre</v>
      </c>
      <c r="F54" s="138" t="s">
        <v>78</v>
      </c>
      <c r="G54" s="36">
        <f t="shared" ca="1" si="0"/>
        <v>0</v>
      </c>
      <c r="H54" s="233"/>
      <c r="I54" s="233"/>
    </row>
    <row r="55" spans="2:9" outlineLevel="2" x14ac:dyDescent="0.3">
      <c r="B55" s="173"/>
      <c r="C55" s="173"/>
      <c r="D55" s="70">
        <v>38</v>
      </c>
      <c r="E55" s="71" t="str">
        <v>libre</v>
      </c>
      <c r="F55" s="138" t="s">
        <v>78</v>
      </c>
      <c r="G55" s="36">
        <f t="shared" ca="1" si="0"/>
        <v>0</v>
      </c>
      <c r="H55" s="233"/>
      <c r="I55" s="233"/>
    </row>
    <row r="56" spans="2:9" outlineLevel="2" x14ac:dyDescent="0.3">
      <c r="B56" s="173"/>
      <c r="C56" s="173"/>
      <c r="D56" s="70">
        <v>39</v>
      </c>
      <c r="E56" s="71" t="str">
        <v>libre</v>
      </c>
      <c r="F56" s="138" t="s">
        <v>78</v>
      </c>
      <c r="G56" s="36">
        <f t="shared" ca="1" si="0"/>
        <v>0</v>
      </c>
      <c r="H56" s="233"/>
      <c r="I56" s="233"/>
    </row>
    <row r="57" spans="2:9" outlineLevel="2" x14ac:dyDescent="0.3">
      <c r="B57" s="173"/>
      <c r="C57" s="173"/>
      <c r="D57" s="70">
        <v>40</v>
      </c>
      <c r="E57" s="71" t="str">
        <v>libre</v>
      </c>
      <c r="F57" s="138" t="s">
        <v>78</v>
      </c>
      <c r="G57" s="36">
        <f t="shared" ca="1" si="0"/>
        <v>0</v>
      </c>
      <c r="H57" s="233"/>
      <c r="I57" s="233"/>
    </row>
    <row r="58" spans="2:9" outlineLevel="2" x14ac:dyDescent="0.3">
      <c r="B58" s="173"/>
      <c r="C58" s="173"/>
      <c r="D58" s="70">
        <v>41</v>
      </c>
      <c r="E58" s="71" t="str">
        <v>libre</v>
      </c>
      <c r="F58" s="138" t="s">
        <v>78</v>
      </c>
      <c r="G58" s="36">
        <f t="shared" ca="1" si="0"/>
        <v>0</v>
      </c>
      <c r="H58" s="233"/>
      <c r="I58" s="233"/>
    </row>
    <row r="59" spans="2:9" outlineLevel="2" x14ac:dyDescent="0.3">
      <c r="B59" s="173"/>
      <c r="C59" s="173"/>
      <c r="D59" s="70">
        <v>42</v>
      </c>
      <c r="E59" s="71" t="str">
        <v>libre</v>
      </c>
      <c r="F59" s="138" t="s">
        <v>78</v>
      </c>
      <c r="G59" s="36">
        <f t="shared" ca="1" si="0"/>
        <v>0</v>
      </c>
      <c r="H59" s="233"/>
      <c r="I59" s="233"/>
    </row>
    <row r="60" spans="2:9" outlineLevel="2" x14ac:dyDescent="0.3">
      <c r="B60" s="173"/>
      <c r="C60" s="173"/>
      <c r="D60" s="70">
        <v>43</v>
      </c>
      <c r="E60" s="71" t="str">
        <v>libre</v>
      </c>
      <c r="F60" s="138" t="s">
        <v>78</v>
      </c>
      <c r="G60" s="36">
        <f t="shared" ca="1" si="0"/>
        <v>0</v>
      </c>
      <c r="H60" s="233"/>
      <c r="I60" s="233"/>
    </row>
    <row r="61" spans="2:9" outlineLevel="2" x14ac:dyDescent="0.3">
      <c r="B61" s="173"/>
      <c r="C61" s="173"/>
      <c r="D61" s="70">
        <v>44</v>
      </c>
      <c r="E61" s="71" t="str">
        <v>libre</v>
      </c>
      <c r="F61" s="138" t="s">
        <v>78</v>
      </c>
      <c r="G61" s="36">
        <f t="shared" ca="1" si="0"/>
        <v>0</v>
      </c>
      <c r="H61" s="233"/>
      <c r="I61" s="233"/>
    </row>
    <row r="62" spans="2:9" outlineLevel="2" x14ac:dyDescent="0.3">
      <c r="B62" s="173"/>
      <c r="C62" s="173"/>
      <c r="D62" s="70">
        <v>45</v>
      </c>
      <c r="E62" s="71" t="str">
        <v>libre</v>
      </c>
      <c r="F62" s="138" t="s">
        <v>78</v>
      </c>
      <c r="G62" s="36">
        <f t="shared" ca="1" si="0"/>
        <v>0</v>
      </c>
      <c r="H62" s="233"/>
      <c r="I62" s="233"/>
    </row>
    <row r="63" spans="2:9" outlineLevel="2" x14ac:dyDescent="0.3">
      <c r="B63" s="173"/>
      <c r="C63" s="173"/>
      <c r="D63" s="70">
        <v>46</v>
      </c>
      <c r="E63" s="71" t="str">
        <v>libre</v>
      </c>
      <c r="F63" s="138" t="s">
        <v>78</v>
      </c>
      <c r="G63" s="36">
        <f t="shared" ca="1" si="0"/>
        <v>0</v>
      </c>
      <c r="H63" s="233"/>
      <c r="I63" s="233"/>
    </row>
    <row r="64" spans="2:9" outlineLevel="2" x14ac:dyDescent="0.3">
      <c r="B64" s="173"/>
      <c r="C64" s="173"/>
      <c r="D64" s="70">
        <v>47</v>
      </c>
      <c r="E64" s="71" t="str">
        <v>libre</v>
      </c>
      <c r="F64" s="138" t="s">
        <v>78</v>
      </c>
      <c r="G64" s="36">
        <f t="shared" ca="1" si="0"/>
        <v>0</v>
      </c>
      <c r="H64" s="233"/>
      <c r="I64" s="233"/>
    </row>
    <row r="65" spans="2:9" outlineLevel="2" x14ac:dyDescent="0.3">
      <c r="B65" s="173"/>
      <c r="C65" s="173"/>
      <c r="D65" s="70">
        <v>48</v>
      </c>
      <c r="E65" s="71" t="str">
        <v>libre</v>
      </c>
      <c r="F65" s="138" t="s">
        <v>78</v>
      </c>
      <c r="G65" s="36">
        <f t="shared" ca="1" si="0"/>
        <v>0</v>
      </c>
      <c r="H65" s="233"/>
      <c r="I65" s="233"/>
    </row>
    <row r="66" spans="2:9" outlineLevel="2" x14ac:dyDescent="0.3">
      <c r="B66" s="173"/>
      <c r="C66" s="173"/>
      <c r="D66" s="70">
        <v>49</v>
      </c>
      <c r="E66" s="71" t="str">
        <v>libre</v>
      </c>
      <c r="F66" s="138" t="s">
        <v>78</v>
      </c>
      <c r="G66" s="36">
        <f t="shared" ca="1" si="0"/>
        <v>0</v>
      </c>
      <c r="H66" s="233"/>
      <c r="I66" s="233"/>
    </row>
    <row r="67" spans="2:9" outlineLevel="2" x14ac:dyDescent="0.3">
      <c r="B67" s="173"/>
      <c r="C67" s="173"/>
      <c r="D67" s="70">
        <v>50</v>
      </c>
      <c r="E67" s="71" t="str">
        <v>libre</v>
      </c>
      <c r="F67" s="138" t="s">
        <v>78</v>
      </c>
      <c r="G67" s="36">
        <f t="shared" ca="1" si="0"/>
        <v>0</v>
      </c>
      <c r="H67" s="233"/>
      <c r="I67" s="233"/>
    </row>
    <row r="68" spans="2:9" outlineLevel="2" x14ac:dyDescent="0.3">
      <c r="B68" s="173"/>
      <c r="C68" s="173"/>
      <c r="D68" s="70">
        <v>51</v>
      </c>
      <c r="E68" s="71" t="str">
        <v>libre</v>
      </c>
      <c r="F68" s="138" t="s">
        <v>78</v>
      </c>
      <c r="G68" s="36">
        <f t="shared" ca="1" si="0"/>
        <v>0</v>
      </c>
      <c r="H68" s="233"/>
      <c r="I68" s="233"/>
    </row>
    <row r="69" spans="2:9" outlineLevel="2" x14ac:dyDescent="0.3">
      <c r="B69" s="173"/>
      <c r="C69" s="173"/>
      <c r="D69" s="70">
        <v>52</v>
      </c>
      <c r="E69" s="71" t="str">
        <v>libre</v>
      </c>
      <c r="F69" s="138" t="s">
        <v>78</v>
      </c>
      <c r="G69" s="36">
        <f t="shared" ca="1" si="0"/>
        <v>0</v>
      </c>
      <c r="H69" s="233"/>
      <c r="I69" s="233"/>
    </row>
    <row r="70" spans="2:9" outlineLevel="2" x14ac:dyDescent="0.3">
      <c r="B70" s="173"/>
      <c r="C70" s="173"/>
      <c r="D70" s="70">
        <v>53</v>
      </c>
      <c r="E70" s="71" t="str">
        <v>libre</v>
      </c>
      <c r="F70" s="138" t="s">
        <v>78</v>
      </c>
      <c r="G70" s="36">
        <f t="shared" ca="1" si="0"/>
        <v>0</v>
      </c>
      <c r="H70" s="233"/>
      <c r="I70" s="233"/>
    </row>
    <row r="71" spans="2:9" outlineLevel="2" x14ac:dyDescent="0.3">
      <c r="B71" s="173"/>
      <c r="C71" s="173"/>
      <c r="D71" s="70">
        <v>54</v>
      </c>
      <c r="E71" s="71" t="str">
        <v>libre</v>
      </c>
      <c r="F71" s="138" t="s">
        <v>78</v>
      </c>
      <c r="G71" s="36">
        <f t="shared" ca="1" si="0"/>
        <v>0</v>
      </c>
      <c r="H71" s="233"/>
      <c r="I71" s="233"/>
    </row>
    <row r="72" spans="2:9" outlineLevel="2" x14ac:dyDescent="0.3">
      <c r="B72" s="173"/>
      <c r="C72" s="173"/>
      <c r="D72" s="70">
        <v>55</v>
      </c>
      <c r="E72" s="71" t="str">
        <v>libre</v>
      </c>
      <c r="F72" s="138" t="s">
        <v>78</v>
      </c>
      <c r="G72" s="36">
        <f t="shared" ca="1" si="0"/>
        <v>0</v>
      </c>
      <c r="H72" s="233"/>
      <c r="I72" s="233"/>
    </row>
    <row r="73" spans="2:9" outlineLevel="2" x14ac:dyDescent="0.3">
      <c r="B73" s="173"/>
      <c r="C73" s="173"/>
      <c r="D73" s="70">
        <v>56</v>
      </c>
      <c r="E73" s="71" t="str">
        <v>libre</v>
      </c>
      <c r="F73" s="138" t="s">
        <v>78</v>
      </c>
      <c r="G73" s="36">
        <f t="shared" ca="1" si="0"/>
        <v>0</v>
      </c>
      <c r="H73" s="233"/>
      <c r="I73" s="233"/>
    </row>
    <row r="74" spans="2:9" outlineLevel="2" x14ac:dyDescent="0.3">
      <c r="B74" s="173"/>
      <c r="C74" s="173"/>
      <c r="D74" s="70">
        <v>57</v>
      </c>
      <c r="E74" s="71" t="str">
        <v>libre</v>
      </c>
      <c r="F74" s="138" t="s">
        <v>78</v>
      </c>
      <c r="G74" s="36">
        <f t="shared" ca="1" si="0"/>
        <v>0</v>
      </c>
      <c r="H74" s="233"/>
      <c r="I74" s="233"/>
    </row>
    <row r="75" spans="2:9" outlineLevel="2" x14ac:dyDescent="0.3">
      <c r="B75" s="173"/>
      <c r="C75" s="173"/>
      <c r="D75" s="70">
        <v>58</v>
      </c>
      <c r="E75" s="71" t="str">
        <v>libre</v>
      </c>
      <c r="F75" s="138" t="s">
        <v>78</v>
      </c>
      <c r="G75" s="36">
        <f t="shared" ca="1" si="0"/>
        <v>0</v>
      </c>
      <c r="H75" s="233"/>
      <c r="I75" s="233"/>
    </row>
    <row r="76" spans="2:9" outlineLevel="2" x14ac:dyDescent="0.3">
      <c r="B76" s="173"/>
      <c r="C76" s="173"/>
      <c r="D76" s="70">
        <v>59</v>
      </c>
      <c r="E76" s="71" t="str">
        <v>libre</v>
      </c>
      <c r="F76" s="138" t="s">
        <v>78</v>
      </c>
      <c r="G76" s="36">
        <f t="shared" ca="1" si="0"/>
        <v>0</v>
      </c>
      <c r="H76" s="233"/>
      <c r="I76" s="233"/>
    </row>
    <row r="77" spans="2:9" outlineLevel="2" x14ac:dyDescent="0.3">
      <c r="B77" s="173"/>
      <c r="C77" s="173"/>
      <c r="D77" s="70">
        <v>60</v>
      </c>
      <c r="E77" s="71" t="str">
        <v>libre</v>
      </c>
      <c r="F77" s="138" t="s">
        <v>78</v>
      </c>
      <c r="G77" s="36">
        <f t="shared" ca="1" si="0"/>
        <v>0</v>
      </c>
      <c r="H77" s="233"/>
      <c r="I77" s="233"/>
    </row>
    <row r="78" spans="2:9" outlineLevel="2" x14ac:dyDescent="0.3">
      <c r="B78" s="173"/>
      <c r="C78" s="173"/>
      <c r="D78" s="70">
        <v>61</v>
      </c>
      <c r="E78" s="71" t="str">
        <v>libre</v>
      </c>
      <c r="F78" s="138" t="s">
        <v>78</v>
      </c>
      <c r="G78" s="36">
        <f t="shared" ca="1" si="0"/>
        <v>0</v>
      </c>
      <c r="H78" s="233"/>
      <c r="I78" s="233"/>
    </row>
    <row r="79" spans="2:9" outlineLevel="2" x14ac:dyDescent="0.3">
      <c r="B79" s="173"/>
      <c r="C79" s="173"/>
      <c r="D79" s="70">
        <v>62</v>
      </c>
      <c r="E79" s="71" t="str">
        <v>libre</v>
      </c>
      <c r="F79" s="138" t="s">
        <v>78</v>
      </c>
      <c r="G79" s="36">
        <f t="shared" ca="1" si="0"/>
        <v>0</v>
      </c>
      <c r="H79" s="233"/>
      <c r="I79" s="233"/>
    </row>
    <row r="80" spans="2:9" outlineLevel="2" x14ac:dyDescent="0.3">
      <c r="B80" s="173"/>
      <c r="C80" s="173"/>
      <c r="D80" s="70">
        <v>63</v>
      </c>
      <c r="E80" s="71" t="str">
        <v>libre</v>
      </c>
      <c r="F80" s="138" t="s">
        <v>78</v>
      </c>
      <c r="G80" s="36">
        <f t="shared" ca="1" si="0"/>
        <v>0</v>
      </c>
      <c r="H80" s="233"/>
      <c r="I80" s="233"/>
    </row>
    <row r="81" spans="2:9" outlineLevel="2" x14ac:dyDescent="0.3">
      <c r="B81" s="173"/>
      <c r="C81" s="173"/>
      <c r="D81" s="70">
        <v>64</v>
      </c>
      <c r="E81" s="71" t="str">
        <v>libre</v>
      </c>
      <c r="F81" s="138" t="s">
        <v>78</v>
      </c>
      <c r="G81" s="36">
        <f t="shared" ca="1" si="0"/>
        <v>0</v>
      </c>
      <c r="H81" s="233"/>
      <c r="I81" s="233"/>
    </row>
    <row r="82" spans="2:9" outlineLevel="2" x14ac:dyDescent="0.3">
      <c r="B82" s="173"/>
      <c r="C82" s="173"/>
      <c r="D82" s="70">
        <v>65</v>
      </c>
      <c r="E82" s="71" t="str">
        <v>libre</v>
      </c>
      <c r="F82" s="138" t="s">
        <v>78</v>
      </c>
      <c r="G82" s="36">
        <f t="shared" ref="G82:G145" ca="1" si="1">INDIRECT("Tcapex."&amp;INDEX(BD.Capex.Tend,D82))</f>
        <v>0</v>
      </c>
      <c r="H82" s="233"/>
      <c r="I82" s="233"/>
    </row>
    <row r="83" spans="2:9" outlineLevel="2" x14ac:dyDescent="0.3">
      <c r="B83" s="173"/>
      <c r="C83" s="173"/>
      <c r="D83" s="70">
        <v>66</v>
      </c>
      <c r="E83" s="71" t="str">
        <v>libre</v>
      </c>
      <c r="F83" s="138" t="s">
        <v>78</v>
      </c>
      <c r="G83" s="36">
        <f t="shared" ca="1" si="1"/>
        <v>0</v>
      </c>
      <c r="H83" s="233"/>
      <c r="I83" s="233"/>
    </row>
    <row r="84" spans="2:9" outlineLevel="2" x14ac:dyDescent="0.3">
      <c r="B84" s="173"/>
      <c r="C84" s="173"/>
      <c r="D84" s="70">
        <v>67</v>
      </c>
      <c r="E84" s="71" t="str">
        <v>libre</v>
      </c>
      <c r="F84" s="138" t="s">
        <v>78</v>
      </c>
      <c r="G84" s="36">
        <f t="shared" ca="1" si="1"/>
        <v>0</v>
      </c>
      <c r="H84" s="233"/>
      <c r="I84" s="233"/>
    </row>
    <row r="85" spans="2:9" outlineLevel="2" x14ac:dyDescent="0.3">
      <c r="B85" s="173"/>
      <c r="C85" s="173"/>
      <c r="D85" s="70">
        <v>68</v>
      </c>
      <c r="E85" s="71" t="str">
        <v>libre</v>
      </c>
      <c r="F85" s="138" t="s">
        <v>78</v>
      </c>
      <c r="G85" s="36">
        <f t="shared" ca="1" si="1"/>
        <v>0</v>
      </c>
      <c r="H85" s="233"/>
      <c r="I85" s="233"/>
    </row>
    <row r="86" spans="2:9" outlineLevel="2" x14ac:dyDescent="0.3">
      <c r="B86" s="173"/>
      <c r="C86" s="173"/>
      <c r="D86" s="70">
        <v>69</v>
      </c>
      <c r="E86" s="71" t="str">
        <v>Core CS:MGW, HW y SE</v>
      </c>
      <c r="F86" s="138" t="s">
        <v>78</v>
      </c>
      <c r="G86" s="36">
        <f t="shared" ca="1" si="1"/>
        <v>0</v>
      </c>
      <c r="H86" s="233"/>
      <c r="I86" s="233"/>
    </row>
    <row r="87" spans="2:9" outlineLevel="2" x14ac:dyDescent="0.3">
      <c r="B87" s="173"/>
      <c r="C87" s="173"/>
      <c r="D87" s="70">
        <v>70</v>
      </c>
      <c r="E87" s="71" t="str">
        <v>Core CS:MSC Server, HW y SE</v>
      </c>
      <c r="F87" s="138" t="s">
        <v>78</v>
      </c>
      <c r="G87" s="36">
        <f t="shared" ca="1" si="1"/>
        <v>0</v>
      </c>
      <c r="H87" s="233"/>
      <c r="I87" s="233"/>
    </row>
    <row r="88" spans="2:9" outlineLevel="2" x14ac:dyDescent="0.3">
      <c r="B88" s="173"/>
      <c r="C88" s="173"/>
      <c r="D88" s="70">
        <v>71</v>
      </c>
      <c r="E88" s="71" t="str">
        <v>Core CS:SG, HW y SE</v>
      </c>
      <c r="F88" s="138" t="s">
        <v>78</v>
      </c>
      <c r="G88" s="36">
        <f t="shared" ca="1" si="1"/>
        <v>0</v>
      </c>
      <c r="H88" s="233"/>
      <c r="I88" s="233"/>
    </row>
    <row r="89" spans="2:9" outlineLevel="2" x14ac:dyDescent="0.3">
      <c r="B89" s="173"/>
      <c r="C89" s="173"/>
      <c r="D89" s="70">
        <v>72</v>
      </c>
      <c r="E89" s="71" t="str">
        <v>Core CS:HLR, HW y SE</v>
      </c>
      <c r="F89" s="138" t="s">
        <v>78</v>
      </c>
      <c r="G89" s="36">
        <f t="shared" ca="1" si="1"/>
        <v>0</v>
      </c>
      <c r="H89" s="233"/>
      <c r="I89" s="233"/>
    </row>
    <row r="90" spans="2:9" outlineLevel="2" x14ac:dyDescent="0.3">
      <c r="B90" s="173"/>
      <c r="C90" s="173"/>
      <c r="D90" s="70">
        <v>73</v>
      </c>
      <c r="E90" s="71" t="str">
        <v>Core CS:MGW, SW</v>
      </c>
      <c r="F90" s="138" t="s">
        <v>78</v>
      </c>
      <c r="G90" s="36">
        <f t="shared" ca="1" si="1"/>
        <v>0</v>
      </c>
      <c r="H90" s="233"/>
      <c r="I90" s="233"/>
    </row>
    <row r="91" spans="2:9" outlineLevel="2" x14ac:dyDescent="0.3">
      <c r="B91" s="173"/>
      <c r="C91" s="173"/>
      <c r="D91" s="70">
        <v>74</v>
      </c>
      <c r="E91" s="71" t="str">
        <v>Core CS:MSC Server, SW</v>
      </c>
      <c r="F91" s="138" t="s">
        <v>78</v>
      </c>
      <c r="G91" s="36">
        <f t="shared" ca="1" si="1"/>
        <v>0</v>
      </c>
      <c r="H91" s="233"/>
      <c r="I91" s="233"/>
    </row>
    <row r="92" spans="2:9" outlineLevel="2" x14ac:dyDescent="0.3">
      <c r="B92" s="173"/>
      <c r="C92" s="173"/>
      <c r="D92" s="70">
        <v>75</v>
      </c>
      <c r="E92" s="71" t="str">
        <v>Core CS:SG, SW</v>
      </c>
      <c r="F92" s="138" t="s">
        <v>78</v>
      </c>
      <c r="G92" s="36">
        <f t="shared" ca="1" si="1"/>
        <v>0</v>
      </c>
      <c r="H92" s="233"/>
      <c r="I92" s="233"/>
    </row>
    <row r="93" spans="2:9" outlineLevel="2" x14ac:dyDescent="0.3">
      <c r="B93" s="173"/>
      <c r="C93" s="173"/>
      <c r="D93" s="70">
        <v>76</v>
      </c>
      <c r="E93" s="71" t="str">
        <v>Core CS:HLR, SW</v>
      </c>
      <c r="F93" s="138" t="s">
        <v>78</v>
      </c>
      <c r="G93" s="36">
        <f t="shared" ca="1" si="1"/>
        <v>0</v>
      </c>
      <c r="H93" s="233"/>
      <c r="I93" s="233"/>
    </row>
    <row r="94" spans="2:9" outlineLevel="2" x14ac:dyDescent="0.3">
      <c r="B94" s="173"/>
      <c r="C94" s="173"/>
      <c r="D94" s="70">
        <v>77</v>
      </c>
      <c r="E94" s="71" t="str">
        <v>Core PS:SGSN, HW y SE</v>
      </c>
      <c r="F94" s="138" t="s">
        <v>78</v>
      </c>
      <c r="G94" s="36">
        <f t="shared" ca="1" si="1"/>
        <v>0</v>
      </c>
      <c r="H94" s="233"/>
      <c r="I94" s="233"/>
    </row>
    <row r="95" spans="2:9" outlineLevel="2" x14ac:dyDescent="0.3">
      <c r="B95" s="173"/>
      <c r="C95" s="173"/>
      <c r="D95" s="70">
        <v>78</v>
      </c>
      <c r="E95" s="71" t="str">
        <v>Core PS:GGSN, HW y SE</v>
      </c>
      <c r="F95" s="138" t="s">
        <v>78</v>
      </c>
      <c r="G95" s="36">
        <f t="shared" ca="1" si="1"/>
        <v>0</v>
      </c>
      <c r="H95" s="233"/>
      <c r="I95" s="233"/>
    </row>
    <row r="96" spans="2:9" outlineLevel="2" x14ac:dyDescent="0.3">
      <c r="B96" s="173"/>
      <c r="C96" s="173"/>
      <c r="D96" s="70">
        <v>79</v>
      </c>
      <c r="E96" s="71" t="str">
        <v>Core PS:CG, HW y SE</v>
      </c>
      <c r="F96" s="138" t="s">
        <v>78</v>
      </c>
      <c r="G96" s="36">
        <f t="shared" ca="1" si="1"/>
        <v>0</v>
      </c>
      <c r="H96" s="233"/>
      <c r="I96" s="233"/>
    </row>
    <row r="97" spans="2:9" outlineLevel="2" x14ac:dyDescent="0.3">
      <c r="B97" s="173"/>
      <c r="C97" s="173"/>
      <c r="D97" s="70">
        <v>80</v>
      </c>
      <c r="E97" s="71" t="str">
        <v>Core PS:PCRF, HW y SE</v>
      </c>
      <c r="F97" s="138" t="s">
        <v>78</v>
      </c>
      <c r="G97" s="36">
        <f t="shared" ca="1" si="1"/>
        <v>0</v>
      </c>
      <c r="H97" s="233"/>
      <c r="I97" s="233"/>
    </row>
    <row r="98" spans="2:9" outlineLevel="2" x14ac:dyDescent="0.3">
      <c r="B98" s="173"/>
      <c r="C98" s="173"/>
      <c r="D98" s="70">
        <v>81</v>
      </c>
      <c r="E98" s="71" t="str">
        <v>Core PS:SUR, HW y SE</v>
      </c>
      <c r="F98" s="138" t="s">
        <v>78</v>
      </c>
      <c r="G98" s="36">
        <f t="shared" ca="1" si="1"/>
        <v>0</v>
      </c>
      <c r="H98" s="233"/>
      <c r="I98" s="233"/>
    </row>
    <row r="99" spans="2:9" outlineLevel="2" x14ac:dyDescent="0.3">
      <c r="B99" s="173"/>
      <c r="C99" s="173"/>
      <c r="D99" s="70">
        <v>82</v>
      </c>
      <c r="E99" s="71" t="str">
        <v>Core PS:SGSN, SW</v>
      </c>
      <c r="F99" s="138" t="s">
        <v>78</v>
      </c>
      <c r="G99" s="36">
        <f t="shared" ca="1" si="1"/>
        <v>0</v>
      </c>
      <c r="H99" s="233"/>
      <c r="I99" s="233"/>
    </row>
    <row r="100" spans="2:9" outlineLevel="2" x14ac:dyDescent="0.3">
      <c r="B100" s="173"/>
      <c r="C100" s="173"/>
      <c r="D100" s="70">
        <v>83</v>
      </c>
      <c r="E100" s="71" t="str">
        <v>Core PS:GGSN, SW</v>
      </c>
      <c r="F100" s="138" t="s">
        <v>78</v>
      </c>
      <c r="G100" s="36">
        <f t="shared" ca="1" si="1"/>
        <v>0</v>
      </c>
      <c r="H100" s="233"/>
      <c r="I100" s="233"/>
    </row>
    <row r="101" spans="2:9" outlineLevel="2" x14ac:dyDescent="0.3">
      <c r="B101" s="173"/>
      <c r="C101" s="173"/>
      <c r="D101" s="70">
        <v>84</v>
      </c>
      <c r="E101" s="71" t="str">
        <v>Core PS:CG, SW</v>
      </c>
      <c r="F101" s="138" t="s">
        <v>78</v>
      </c>
      <c r="G101" s="36">
        <f t="shared" ca="1" si="1"/>
        <v>0</v>
      </c>
      <c r="H101" s="233"/>
      <c r="I101" s="233"/>
    </row>
    <row r="102" spans="2:9" outlineLevel="2" x14ac:dyDescent="0.3">
      <c r="B102" s="173"/>
      <c r="C102" s="173"/>
      <c r="D102" s="70">
        <v>85</v>
      </c>
      <c r="E102" s="71" t="str">
        <v>Core PS:PCRF, SW</v>
      </c>
      <c r="F102" s="138" t="s">
        <v>78</v>
      </c>
      <c r="G102" s="36">
        <f t="shared" ca="1" si="1"/>
        <v>0</v>
      </c>
      <c r="H102" s="233"/>
      <c r="I102" s="233"/>
    </row>
    <row r="103" spans="2:9" outlineLevel="2" x14ac:dyDescent="0.3">
      <c r="B103" s="173"/>
      <c r="C103" s="173"/>
      <c r="D103" s="70">
        <v>86</v>
      </c>
      <c r="E103" s="71" t="str">
        <v>Core PS:SUR, SW</v>
      </c>
      <c r="F103" s="138" t="s">
        <v>78</v>
      </c>
      <c r="G103" s="36">
        <f t="shared" ca="1" si="1"/>
        <v>0</v>
      </c>
      <c r="H103" s="233"/>
      <c r="I103" s="233"/>
    </row>
    <row r="104" spans="2:9" outlineLevel="2" x14ac:dyDescent="0.3">
      <c r="B104" s="173"/>
      <c r="C104" s="173"/>
      <c r="D104" s="70">
        <v>87</v>
      </c>
      <c r="E104" s="71" t="str">
        <v>Core Común: Repuestos Críticos</v>
      </c>
      <c r="F104" s="138" t="s">
        <v>78</v>
      </c>
      <c r="G104" s="36">
        <f t="shared" ca="1" si="1"/>
        <v>0</v>
      </c>
      <c r="H104" s="233"/>
      <c r="I104" s="233"/>
    </row>
    <row r="105" spans="2:9" outlineLevel="2" x14ac:dyDescent="0.3">
      <c r="B105" s="173"/>
      <c r="C105" s="173"/>
      <c r="D105" s="70">
        <v>88</v>
      </c>
      <c r="E105" s="71" t="str">
        <v>Core Común: Mantención Iniciación</v>
      </c>
      <c r="F105" s="138" t="s">
        <v>78</v>
      </c>
      <c r="G105" s="36">
        <f t="shared" ca="1" si="1"/>
        <v>0</v>
      </c>
      <c r="H105" s="233"/>
      <c r="I105" s="233"/>
    </row>
    <row r="106" spans="2:9" outlineLevel="2" x14ac:dyDescent="0.3">
      <c r="B106" s="173"/>
      <c r="C106" s="173"/>
      <c r="D106" s="70">
        <v>89</v>
      </c>
      <c r="E106" s="71" t="str">
        <v>Core Común: Terrenos</v>
      </c>
      <c r="F106" s="138" t="s">
        <v>78</v>
      </c>
      <c r="G106" s="36">
        <f t="shared" ca="1" si="1"/>
        <v>0</v>
      </c>
      <c r="H106" s="233"/>
      <c r="I106" s="233"/>
    </row>
    <row r="107" spans="2:9" outlineLevel="2" x14ac:dyDescent="0.3">
      <c r="B107" s="173"/>
      <c r="C107" s="173"/>
      <c r="D107" s="70">
        <v>90</v>
      </c>
      <c r="E107" s="71" t="str">
        <v>Core Común: Obras Civiles</v>
      </c>
      <c r="F107" s="138" t="s">
        <v>78</v>
      </c>
      <c r="G107" s="36">
        <f t="shared" ca="1" si="1"/>
        <v>0</v>
      </c>
      <c r="H107" s="233"/>
      <c r="I107" s="233"/>
    </row>
    <row r="108" spans="2:9" outlineLevel="2" x14ac:dyDescent="0.3">
      <c r="B108" s="173"/>
      <c r="C108" s="173"/>
      <c r="D108" s="70">
        <v>91</v>
      </c>
      <c r="E108" s="71" t="str">
        <v>Core Común: Equipamiento</v>
      </c>
      <c r="F108" s="138" t="s">
        <v>78</v>
      </c>
      <c r="G108" s="36">
        <f t="shared" ca="1" si="1"/>
        <v>0</v>
      </c>
      <c r="H108" s="233"/>
      <c r="I108" s="233"/>
    </row>
    <row r="109" spans="2:9" outlineLevel="2" x14ac:dyDescent="0.3">
      <c r="B109" s="173"/>
      <c r="C109" s="173"/>
      <c r="D109" s="70">
        <v>92</v>
      </c>
      <c r="E109" s="71" t="str">
        <v>libre</v>
      </c>
      <c r="F109" s="138" t="s">
        <v>78</v>
      </c>
      <c r="G109" s="36">
        <f t="shared" ca="1" si="1"/>
        <v>0</v>
      </c>
      <c r="H109" s="233"/>
      <c r="I109" s="233"/>
    </row>
    <row r="110" spans="2:9" outlineLevel="2" x14ac:dyDescent="0.3">
      <c r="B110" s="173"/>
      <c r="C110" s="173"/>
      <c r="D110" s="70">
        <v>93</v>
      </c>
      <c r="E110" s="71" t="str">
        <v>Espectro</v>
      </c>
      <c r="F110" s="138" t="s">
        <v>78</v>
      </c>
      <c r="G110" s="36">
        <f t="shared" ca="1" si="1"/>
        <v>0</v>
      </c>
      <c r="H110" s="233"/>
      <c r="I110" s="233"/>
    </row>
    <row r="111" spans="2:9" outlineLevel="2" x14ac:dyDescent="0.3">
      <c r="B111" s="173"/>
      <c r="C111" s="173"/>
      <c r="D111" s="70">
        <v>94</v>
      </c>
      <c r="E111" s="71" t="str">
        <v>libre</v>
      </c>
      <c r="F111" s="138" t="s">
        <v>78</v>
      </c>
      <c r="G111" s="36">
        <f t="shared" ca="1" si="1"/>
        <v>0</v>
      </c>
      <c r="H111" s="233"/>
      <c r="I111" s="233"/>
    </row>
    <row r="112" spans="2:9" outlineLevel="2" x14ac:dyDescent="0.3">
      <c r="B112" s="173"/>
      <c r="C112" s="173"/>
      <c r="D112" s="70">
        <v>95</v>
      </c>
      <c r="E112" s="71" t="str">
        <v>BSCS Base</v>
      </c>
      <c r="F112" s="138" t="s">
        <v>78</v>
      </c>
      <c r="G112" s="36">
        <f t="shared" ca="1" si="1"/>
        <v>0</v>
      </c>
      <c r="H112" s="233"/>
      <c r="I112" s="233"/>
    </row>
    <row r="113" spans="2:9" outlineLevel="2" x14ac:dyDescent="0.3">
      <c r="B113" s="173"/>
      <c r="C113" s="173"/>
      <c r="D113" s="70">
        <v>96</v>
      </c>
      <c r="E113" s="71" t="str">
        <v>BSCS Mant</v>
      </c>
      <c r="F113" s="138" t="s">
        <v>78</v>
      </c>
      <c r="G113" s="36">
        <f t="shared" ca="1" si="1"/>
        <v>0</v>
      </c>
      <c r="H113" s="233"/>
      <c r="I113" s="233"/>
    </row>
    <row r="114" spans="2:9" outlineLevel="2" x14ac:dyDescent="0.3">
      <c r="B114" s="173"/>
      <c r="C114" s="173"/>
      <c r="D114" s="70">
        <v>97</v>
      </c>
      <c r="E114" s="71" t="str">
        <v>ICC Base</v>
      </c>
      <c r="F114" s="138" t="s">
        <v>78</v>
      </c>
      <c r="G114" s="36">
        <f t="shared" ca="1" si="1"/>
        <v>0</v>
      </c>
      <c r="H114" s="233"/>
      <c r="I114" s="233"/>
    </row>
    <row r="115" spans="2:9" outlineLevel="1" x14ac:dyDescent="0.3">
      <c r="B115" s="173"/>
      <c r="C115" s="173"/>
      <c r="D115" s="70">
        <v>98</v>
      </c>
      <c r="E115" s="71" t="str">
        <v>ICC Mant</v>
      </c>
      <c r="F115" s="138" t="s">
        <v>78</v>
      </c>
      <c r="G115" s="36">
        <f t="shared" ca="1" si="1"/>
        <v>0</v>
      </c>
      <c r="H115" s="233"/>
      <c r="I115" s="233"/>
    </row>
    <row r="116" spans="2:9" outlineLevel="1" x14ac:dyDescent="0.3">
      <c r="B116" s="173"/>
      <c r="C116" s="173"/>
      <c r="D116" s="70">
        <v>99</v>
      </c>
      <c r="E116" s="71" t="str">
        <v>Mediation Mant</v>
      </c>
      <c r="F116" s="138" t="s">
        <v>78</v>
      </c>
      <c r="G116" s="36">
        <f t="shared" ca="1" si="1"/>
        <v>0</v>
      </c>
      <c r="H116" s="233"/>
      <c r="I116" s="233"/>
    </row>
    <row r="117" spans="2:9" outlineLevel="1" x14ac:dyDescent="0.3">
      <c r="B117" s="173"/>
      <c r="C117" s="173"/>
      <c r="D117" s="70">
        <v>100</v>
      </c>
      <c r="E117" s="71" t="str">
        <v>Router tipo 1</v>
      </c>
      <c r="F117" s="138" t="s">
        <v>78</v>
      </c>
      <c r="G117" s="36">
        <f t="shared" ca="1" si="1"/>
        <v>0</v>
      </c>
      <c r="H117" s="233"/>
      <c r="I117" s="233"/>
    </row>
    <row r="118" spans="2:9" outlineLevel="1" x14ac:dyDescent="0.3">
      <c r="B118" s="173"/>
      <c r="C118" s="173"/>
      <c r="D118" s="70">
        <v>101</v>
      </c>
      <c r="E118" s="71" t="str">
        <v>Router tipo 2</v>
      </c>
      <c r="F118" s="138" t="s">
        <v>78</v>
      </c>
      <c r="G118" s="36">
        <f t="shared" ca="1" si="1"/>
        <v>0</v>
      </c>
      <c r="H118" s="233"/>
      <c r="I118" s="233"/>
    </row>
    <row r="119" spans="2:9" outlineLevel="2" x14ac:dyDescent="0.3">
      <c r="B119" s="173"/>
      <c r="C119" s="173"/>
      <c r="D119" s="70">
        <v>102</v>
      </c>
      <c r="E119" s="71" t="str">
        <v>Router tipo 3</v>
      </c>
      <c r="F119" s="138" t="s">
        <v>78</v>
      </c>
      <c r="G119" s="36">
        <f t="shared" ca="1" si="1"/>
        <v>0</v>
      </c>
      <c r="H119" s="233"/>
      <c r="I119" s="233"/>
    </row>
    <row r="120" spans="2:9" outlineLevel="2" x14ac:dyDescent="0.3">
      <c r="B120" s="173"/>
      <c r="C120" s="173"/>
      <c r="D120" s="70">
        <v>103</v>
      </c>
      <c r="E120" s="71" t="str">
        <v>BSC-MGW</v>
      </c>
      <c r="F120" s="138" t="s">
        <v>78</v>
      </c>
      <c r="G120" s="36">
        <f t="shared" ca="1" si="1"/>
        <v>0</v>
      </c>
      <c r="H120" s="233"/>
      <c r="I120" s="233"/>
    </row>
    <row r="121" spans="2:9" outlineLevel="2" x14ac:dyDescent="0.3">
      <c r="B121" s="173"/>
      <c r="C121" s="173"/>
      <c r="D121" s="70">
        <v>104</v>
      </c>
      <c r="E121" s="71" t="str">
        <v>BSC-SGSN</v>
      </c>
      <c r="F121" s="138" t="s">
        <v>78</v>
      </c>
      <c r="G121" s="36">
        <f t="shared" ca="1" si="1"/>
        <v>0</v>
      </c>
      <c r="H121" s="233"/>
      <c r="I121" s="233"/>
    </row>
    <row r="122" spans="2:9" outlineLevel="2" x14ac:dyDescent="0.3">
      <c r="B122" s="173"/>
      <c r="C122" s="173"/>
      <c r="D122" s="70">
        <v>105</v>
      </c>
      <c r="E122" s="71" t="str">
        <v>SGSN-GGSN</v>
      </c>
      <c r="F122" s="138" t="s">
        <v>78</v>
      </c>
      <c r="G122" s="36">
        <f t="shared" ca="1" si="1"/>
        <v>0</v>
      </c>
      <c r="H122" s="233"/>
      <c r="I122" s="233"/>
    </row>
    <row r="123" spans="2:9" outlineLevel="2" x14ac:dyDescent="0.3">
      <c r="B123" s="173"/>
      <c r="C123" s="173"/>
      <c r="D123" s="70">
        <v>106</v>
      </c>
      <c r="E123" s="71" t="str">
        <v>MGW-MGW</v>
      </c>
      <c r="F123" s="138" t="s">
        <v>78</v>
      </c>
      <c r="G123" s="36">
        <f t="shared" ca="1" si="1"/>
        <v>0</v>
      </c>
      <c r="H123" s="233"/>
      <c r="I123" s="233"/>
    </row>
    <row r="124" spans="2:9" outlineLevel="2" x14ac:dyDescent="0.3">
      <c r="B124" s="173"/>
      <c r="C124" s="173"/>
      <c r="D124" s="70">
        <v>107</v>
      </c>
      <c r="E124" s="71" t="str">
        <v>RNC-MGW</v>
      </c>
      <c r="F124" s="138" t="s">
        <v>78</v>
      </c>
      <c r="G124" s="36">
        <f t="shared" ca="1" si="1"/>
        <v>0</v>
      </c>
      <c r="H124" s="233"/>
      <c r="I124" s="233"/>
    </row>
    <row r="125" spans="2:9" outlineLevel="2" x14ac:dyDescent="0.3">
      <c r="B125" s="173"/>
      <c r="C125" s="173"/>
      <c r="D125" s="70">
        <v>108</v>
      </c>
      <c r="E125" s="71" t="str">
        <v>RNC-SGSN</v>
      </c>
      <c r="F125" s="138" t="s">
        <v>78</v>
      </c>
      <c r="G125" s="36">
        <f t="shared" ca="1" si="1"/>
        <v>0</v>
      </c>
      <c r="H125" s="233"/>
      <c r="I125" s="233"/>
    </row>
    <row r="126" spans="2:9" outlineLevel="2" x14ac:dyDescent="0.3">
      <c r="B126" s="173"/>
      <c r="C126" s="173"/>
      <c r="D126" s="70">
        <v>109</v>
      </c>
      <c r="E126" s="71" t="str">
        <v>SGSN-GGSN</v>
      </c>
      <c r="F126" s="138" t="s">
        <v>78</v>
      </c>
      <c r="G126" s="36">
        <f t="shared" ca="1" si="1"/>
        <v>0</v>
      </c>
      <c r="H126" s="233"/>
      <c r="I126" s="233"/>
    </row>
    <row r="127" spans="2:9" outlineLevel="2" x14ac:dyDescent="0.3">
      <c r="B127" s="173"/>
      <c r="C127" s="173"/>
      <c r="D127" s="70">
        <v>110</v>
      </c>
      <c r="E127" s="71" t="str">
        <v>MGW-MGW</v>
      </c>
      <c r="F127" s="138" t="s">
        <v>78</v>
      </c>
      <c r="G127" s="36">
        <f t="shared" ca="1" si="1"/>
        <v>0</v>
      </c>
      <c r="H127" s="233"/>
      <c r="I127" s="233"/>
    </row>
    <row r="128" spans="2:9" outlineLevel="2" x14ac:dyDescent="0.3">
      <c r="B128" s="173"/>
      <c r="C128" s="173"/>
      <c r="D128" s="70">
        <v>111</v>
      </c>
      <c r="E128" s="71" t="str">
        <v>SGW-SGW</v>
      </c>
      <c r="F128" s="138" t="s">
        <v>78</v>
      </c>
      <c r="G128" s="36">
        <f t="shared" ca="1" si="1"/>
        <v>0</v>
      </c>
      <c r="H128" s="233"/>
      <c r="I128" s="233"/>
    </row>
    <row r="129" spans="2:9" outlineLevel="2" x14ac:dyDescent="0.3">
      <c r="B129" s="173"/>
      <c r="C129" s="173"/>
      <c r="D129" s="70">
        <v>112</v>
      </c>
      <c r="E129" s="71" t="str">
        <v>MGW-PTR</v>
      </c>
      <c r="F129" s="138" t="s">
        <v>78</v>
      </c>
      <c r="G129" s="36">
        <f t="shared" ca="1" si="1"/>
        <v>0</v>
      </c>
      <c r="H129" s="233"/>
      <c r="I129" s="233"/>
    </row>
    <row r="130" spans="2:9" outlineLevel="2" x14ac:dyDescent="0.3">
      <c r="B130" s="173"/>
      <c r="C130" s="173"/>
      <c r="D130" s="70">
        <v>113</v>
      </c>
      <c r="E130" s="71" t="str">
        <v>MGW-PTR</v>
      </c>
      <c r="F130" s="138" t="s">
        <v>78</v>
      </c>
      <c r="G130" s="36">
        <f t="shared" ca="1" si="1"/>
        <v>0</v>
      </c>
      <c r="H130" s="233"/>
      <c r="I130" s="233"/>
    </row>
    <row r="131" spans="2:9" outlineLevel="2" x14ac:dyDescent="0.3">
      <c r="B131" s="173"/>
      <c r="C131" s="173"/>
      <c r="D131" s="70">
        <v>114</v>
      </c>
      <c r="E131" s="71" t="str">
        <v>SBC-PTR</v>
      </c>
      <c r="F131" s="138" t="s">
        <v>78</v>
      </c>
      <c r="G131" s="36">
        <f t="shared" ca="1" si="1"/>
        <v>0</v>
      </c>
      <c r="H131" s="233"/>
      <c r="I131" s="233"/>
    </row>
    <row r="132" spans="2:9" outlineLevel="2" x14ac:dyDescent="0.3">
      <c r="B132" s="173"/>
      <c r="C132" s="173"/>
      <c r="D132" s="70">
        <v>115</v>
      </c>
      <c r="E132" s="71" t="str">
        <v>libre</v>
      </c>
      <c r="F132" s="138" t="s">
        <v>78</v>
      </c>
      <c r="G132" s="36">
        <f t="shared" ca="1" si="1"/>
        <v>0</v>
      </c>
      <c r="H132" s="233"/>
      <c r="I132" s="233"/>
    </row>
    <row r="133" spans="2:9" outlineLevel="2" x14ac:dyDescent="0.3">
      <c r="B133" s="173"/>
      <c r="C133" s="173"/>
      <c r="D133" s="70">
        <v>116</v>
      </c>
      <c r="E133" s="71" t="str">
        <v>libre</v>
      </c>
      <c r="F133" s="138" t="s">
        <v>78</v>
      </c>
      <c r="G133" s="36">
        <f t="shared" ca="1" si="1"/>
        <v>0</v>
      </c>
      <c r="H133" s="233"/>
      <c r="I133" s="233"/>
    </row>
    <row r="134" spans="2:9" outlineLevel="2" x14ac:dyDescent="0.3">
      <c r="B134" s="173"/>
      <c r="C134" s="173"/>
      <c r="D134" s="70">
        <v>117</v>
      </c>
      <c r="E134" s="71" t="str">
        <v>libre</v>
      </c>
      <c r="F134" s="138" t="s">
        <v>78</v>
      </c>
      <c r="G134" s="36">
        <f t="shared" ca="1" si="1"/>
        <v>0</v>
      </c>
      <c r="H134" s="233"/>
      <c r="I134" s="233"/>
    </row>
    <row r="135" spans="2:9" outlineLevel="2" x14ac:dyDescent="0.3">
      <c r="B135" s="173"/>
      <c r="C135" s="173"/>
      <c r="D135" s="70">
        <v>118</v>
      </c>
      <c r="E135" s="71" t="str">
        <v>libre</v>
      </c>
      <c r="F135" s="138" t="s">
        <v>78</v>
      </c>
      <c r="G135" s="36">
        <f t="shared" ca="1" si="1"/>
        <v>0</v>
      </c>
      <c r="H135" s="233"/>
      <c r="I135" s="233"/>
    </row>
    <row r="136" spans="2:9" outlineLevel="2" x14ac:dyDescent="0.3">
      <c r="B136" s="173"/>
      <c r="C136" s="173"/>
      <c r="D136" s="70">
        <v>119</v>
      </c>
      <c r="E136" s="71" t="str">
        <v>libre</v>
      </c>
      <c r="F136" s="138" t="s">
        <v>78</v>
      </c>
      <c r="G136" s="36">
        <f t="shared" ca="1" si="1"/>
        <v>0</v>
      </c>
      <c r="H136" s="233"/>
      <c r="I136" s="233"/>
    </row>
    <row r="137" spans="2:9" outlineLevel="2" x14ac:dyDescent="0.3">
      <c r="B137" s="173"/>
      <c r="C137" s="173"/>
      <c r="D137" s="70">
        <v>120</v>
      </c>
      <c r="E137" s="71" t="str">
        <v>libre</v>
      </c>
      <c r="F137" s="138" t="s">
        <v>78</v>
      </c>
      <c r="G137" s="36">
        <f t="shared" ca="1" si="1"/>
        <v>0</v>
      </c>
      <c r="H137" s="233"/>
      <c r="I137" s="233"/>
    </row>
    <row r="138" spans="2:9" outlineLevel="2" x14ac:dyDescent="0.3">
      <c r="B138" s="173"/>
      <c r="C138" s="173"/>
      <c r="D138" s="70">
        <v>121</v>
      </c>
      <c r="E138" s="71" t="str">
        <v>libre</v>
      </c>
      <c r="F138" s="138" t="s">
        <v>78</v>
      </c>
      <c r="G138" s="36">
        <f t="shared" ca="1" si="1"/>
        <v>0</v>
      </c>
      <c r="H138" s="233"/>
      <c r="I138" s="233"/>
    </row>
    <row r="139" spans="2:9" outlineLevel="2" x14ac:dyDescent="0.3">
      <c r="B139" s="173"/>
      <c r="C139" s="173"/>
      <c r="D139" s="70">
        <v>122</v>
      </c>
      <c r="E139" s="71" t="str">
        <v>libre</v>
      </c>
      <c r="F139" s="138" t="s">
        <v>78</v>
      </c>
      <c r="G139" s="36">
        <f t="shared" ca="1" si="1"/>
        <v>0</v>
      </c>
      <c r="H139" s="233"/>
      <c r="I139" s="233"/>
    </row>
    <row r="140" spans="2:9" outlineLevel="2" x14ac:dyDescent="0.3">
      <c r="B140" s="173"/>
      <c r="C140" s="173"/>
      <c r="D140" s="70">
        <v>123</v>
      </c>
      <c r="E140" s="71" t="str">
        <v>libre</v>
      </c>
      <c r="F140" s="138" t="s">
        <v>78</v>
      </c>
      <c r="G140" s="36">
        <f t="shared" ca="1" si="1"/>
        <v>0</v>
      </c>
      <c r="H140" s="233"/>
      <c r="I140" s="233"/>
    </row>
    <row r="141" spans="2:9" outlineLevel="2" x14ac:dyDescent="0.3">
      <c r="B141" s="173"/>
      <c r="C141" s="173"/>
      <c r="D141" s="70">
        <v>124</v>
      </c>
      <c r="E141" s="71" t="str">
        <v>libre</v>
      </c>
      <c r="F141" s="138" t="s">
        <v>78</v>
      </c>
      <c r="G141" s="36">
        <f t="shared" ca="1" si="1"/>
        <v>0</v>
      </c>
      <c r="H141" s="233"/>
      <c r="I141" s="233"/>
    </row>
    <row r="142" spans="2:9" outlineLevel="2" x14ac:dyDescent="0.3">
      <c r="B142" s="173"/>
      <c r="C142" s="173"/>
      <c r="D142" s="70">
        <v>125</v>
      </c>
      <c r="E142" s="71" t="str">
        <v>libre</v>
      </c>
      <c r="F142" s="138" t="s">
        <v>78</v>
      </c>
      <c r="G142" s="36">
        <f t="shared" ca="1" si="1"/>
        <v>0</v>
      </c>
      <c r="H142" s="233"/>
      <c r="I142" s="233"/>
    </row>
    <row r="143" spans="2:9" outlineLevel="2" x14ac:dyDescent="0.3">
      <c r="B143" s="173"/>
      <c r="C143" s="173"/>
      <c r="D143" s="70">
        <v>126</v>
      </c>
      <c r="E143" s="71" t="str">
        <v>libre</v>
      </c>
      <c r="F143" s="138" t="s">
        <v>78</v>
      </c>
      <c r="G143" s="36">
        <f t="shared" ca="1" si="1"/>
        <v>0</v>
      </c>
      <c r="H143" s="233"/>
      <c r="I143" s="233"/>
    </row>
    <row r="144" spans="2:9" outlineLevel="2" x14ac:dyDescent="0.3">
      <c r="B144" s="173"/>
      <c r="C144" s="173"/>
      <c r="D144" s="70">
        <v>127</v>
      </c>
      <c r="E144" s="71" t="str">
        <v>libre</v>
      </c>
      <c r="F144" s="138" t="s">
        <v>78</v>
      </c>
      <c r="G144" s="36">
        <f t="shared" ca="1" si="1"/>
        <v>0</v>
      </c>
      <c r="H144" s="233"/>
      <c r="I144" s="233"/>
    </row>
    <row r="145" spans="2:9" outlineLevel="2" x14ac:dyDescent="0.3">
      <c r="B145" s="173"/>
      <c r="C145" s="173"/>
      <c r="D145" s="70">
        <v>128</v>
      </c>
      <c r="E145" s="71" t="str">
        <v>libre</v>
      </c>
      <c r="F145" s="138" t="s">
        <v>78</v>
      </c>
      <c r="G145" s="36">
        <f t="shared" ca="1" si="1"/>
        <v>0</v>
      </c>
      <c r="H145" s="233"/>
      <c r="I145" s="233"/>
    </row>
    <row r="146" spans="2:9" outlineLevel="2" x14ac:dyDescent="0.3">
      <c r="B146" s="173"/>
      <c r="C146" s="173"/>
      <c r="D146" s="70">
        <v>129</v>
      </c>
      <c r="E146" s="71" t="str">
        <v>libre</v>
      </c>
      <c r="F146" s="138" t="s">
        <v>78</v>
      </c>
      <c r="G146" s="36">
        <f t="shared" ref="G146:G209" ca="1" si="2">INDIRECT("Tcapex."&amp;INDEX(BD.Capex.Tend,D146))</f>
        <v>0</v>
      </c>
      <c r="H146" s="233"/>
      <c r="I146" s="233"/>
    </row>
    <row r="147" spans="2:9" outlineLevel="2" x14ac:dyDescent="0.3">
      <c r="B147" s="173"/>
      <c r="C147" s="173"/>
      <c r="D147" s="70">
        <v>130</v>
      </c>
      <c r="E147" s="71" t="str">
        <v>libre</v>
      </c>
      <c r="F147" s="138" t="s">
        <v>78</v>
      </c>
      <c r="G147" s="36">
        <f t="shared" ca="1" si="2"/>
        <v>0</v>
      </c>
      <c r="H147" s="233"/>
      <c r="I147" s="233"/>
    </row>
    <row r="148" spans="2:9" outlineLevel="2" x14ac:dyDescent="0.3">
      <c r="B148" s="173"/>
      <c r="C148" s="173"/>
      <c r="D148" s="70">
        <v>131</v>
      </c>
      <c r="E148" s="71" t="str">
        <v>libre</v>
      </c>
      <c r="F148" s="138" t="s">
        <v>78</v>
      </c>
      <c r="G148" s="36">
        <f t="shared" ca="1" si="2"/>
        <v>0</v>
      </c>
      <c r="H148" s="233"/>
      <c r="I148" s="233"/>
    </row>
    <row r="149" spans="2:9" outlineLevel="2" x14ac:dyDescent="0.3">
      <c r="B149" s="173"/>
      <c r="C149" s="173"/>
      <c r="D149" s="70">
        <v>132</v>
      </c>
      <c r="E149" s="71" t="str">
        <v>libre</v>
      </c>
      <c r="F149" s="138" t="s">
        <v>78</v>
      </c>
      <c r="G149" s="36">
        <f t="shared" ca="1" si="2"/>
        <v>0</v>
      </c>
      <c r="H149" s="233"/>
      <c r="I149" s="233"/>
    </row>
    <row r="150" spans="2:9" outlineLevel="2" x14ac:dyDescent="0.3">
      <c r="B150" s="173"/>
      <c r="C150" s="173"/>
      <c r="D150" s="70">
        <v>133</v>
      </c>
      <c r="E150" s="71" t="str">
        <v>libre</v>
      </c>
      <c r="F150" s="138" t="s">
        <v>78</v>
      </c>
      <c r="G150" s="36">
        <f t="shared" ca="1" si="2"/>
        <v>0</v>
      </c>
      <c r="H150" s="233"/>
      <c r="I150" s="233"/>
    </row>
    <row r="151" spans="2:9" outlineLevel="2" x14ac:dyDescent="0.3">
      <c r="B151" s="173"/>
      <c r="C151" s="173"/>
      <c r="D151" s="70">
        <v>134</v>
      </c>
      <c r="E151" s="71" t="str">
        <v>libre</v>
      </c>
      <c r="F151" s="138" t="s">
        <v>78</v>
      </c>
      <c r="G151" s="36">
        <f t="shared" ca="1" si="2"/>
        <v>0</v>
      </c>
      <c r="H151" s="233"/>
      <c r="I151" s="233"/>
    </row>
    <row r="152" spans="2:9" outlineLevel="2" x14ac:dyDescent="0.3">
      <c r="B152" s="173"/>
      <c r="C152" s="173"/>
      <c r="D152" s="70">
        <v>135</v>
      </c>
      <c r="E152" s="71" t="str">
        <v>libre</v>
      </c>
      <c r="F152" s="138" t="s">
        <v>78</v>
      </c>
      <c r="G152" s="36">
        <f t="shared" ca="1" si="2"/>
        <v>0</v>
      </c>
      <c r="H152" s="233"/>
      <c r="I152" s="233"/>
    </row>
    <row r="153" spans="2:9" outlineLevel="2" x14ac:dyDescent="0.3">
      <c r="B153" s="173"/>
      <c r="C153" s="173"/>
      <c r="D153" s="70">
        <v>136</v>
      </c>
      <c r="E153" s="71" t="str">
        <v>libre</v>
      </c>
      <c r="F153" s="138" t="s">
        <v>78</v>
      </c>
      <c r="G153" s="36">
        <f t="shared" ca="1" si="2"/>
        <v>0</v>
      </c>
      <c r="H153" s="233"/>
      <c r="I153" s="233"/>
    </row>
    <row r="154" spans="2:9" outlineLevel="2" x14ac:dyDescent="0.3">
      <c r="B154" s="173"/>
      <c r="C154" s="173"/>
      <c r="D154" s="70">
        <v>137</v>
      </c>
      <c r="E154" s="71" t="str">
        <v>libre</v>
      </c>
      <c r="F154" s="138" t="s">
        <v>78</v>
      </c>
      <c r="G154" s="36">
        <f t="shared" ca="1" si="2"/>
        <v>0</v>
      </c>
      <c r="H154" s="233"/>
      <c r="I154" s="233"/>
    </row>
    <row r="155" spans="2:9" outlineLevel="2" x14ac:dyDescent="0.3">
      <c r="B155" s="173"/>
      <c r="C155" s="173"/>
      <c r="D155" s="70">
        <v>138</v>
      </c>
      <c r="E155" s="71" t="str">
        <v>libre</v>
      </c>
      <c r="F155" s="138" t="s">
        <v>78</v>
      </c>
      <c r="G155" s="36">
        <f t="shared" ca="1" si="2"/>
        <v>0</v>
      </c>
      <c r="H155" s="233"/>
      <c r="I155" s="233"/>
    </row>
    <row r="156" spans="2:9" outlineLevel="2" x14ac:dyDescent="0.3">
      <c r="B156" s="173"/>
      <c r="C156" s="173"/>
      <c r="D156" s="70">
        <v>139</v>
      </c>
      <c r="E156" s="71" t="str">
        <v>libre</v>
      </c>
      <c r="F156" s="138" t="s">
        <v>78</v>
      </c>
      <c r="G156" s="36">
        <f t="shared" ca="1" si="2"/>
        <v>0</v>
      </c>
      <c r="H156" s="233"/>
      <c r="I156" s="233"/>
    </row>
    <row r="157" spans="2:9" outlineLevel="2" x14ac:dyDescent="0.3">
      <c r="B157" s="173"/>
      <c r="C157" s="173"/>
      <c r="D157" s="70">
        <v>140</v>
      </c>
      <c r="E157" s="71" t="str">
        <v>libre</v>
      </c>
      <c r="F157" s="138" t="s">
        <v>78</v>
      </c>
      <c r="G157" s="36">
        <f t="shared" ca="1" si="2"/>
        <v>0</v>
      </c>
      <c r="H157" s="233"/>
      <c r="I157" s="233"/>
    </row>
    <row r="158" spans="2:9" outlineLevel="2" x14ac:dyDescent="0.3">
      <c r="B158" s="173"/>
      <c r="C158" s="173"/>
      <c r="D158" s="70">
        <v>141</v>
      </c>
      <c r="E158" s="71" t="str">
        <v>libre</v>
      </c>
      <c r="F158" s="138" t="s">
        <v>78</v>
      </c>
      <c r="G158" s="36">
        <f t="shared" ca="1" si="2"/>
        <v>0</v>
      </c>
      <c r="H158" s="233"/>
      <c r="I158" s="233"/>
    </row>
    <row r="159" spans="2:9" outlineLevel="2" x14ac:dyDescent="0.3">
      <c r="B159" s="173"/>
      <c r="C159" s="173"/>
      <c r="D159" s="70">
        <v>142</v>
      </c>
      <c r="E159" s="71" t="str">
        <v>libre</v>
      </c>
      <c r="F159" s="138" t="s">
        <v>78</v>
      </c>
      <c r="G159" s="36">
        <f t="shared" ca="1" si="2"/>
        <v>0</v>
      </c>
      <c r="H159" s="233"/>
      <c r="I159" s="233"/>
    </row>
    <row r="160" spans="2:9" outlineLevel="2" x14ac:dyDescent="0.3">
      <c r="B160" s="173"/>
      <c r="C160" s="173"/>
      <c r="D160" s="70">
        <v>143</v>
      </c>
      <c r="E160" s="71" t="str">
        <v>libre</v>
      </c>
      <c r="F160" s="138" t="s">
        <v>78</v>
      </c>
      <c r="G160" s="36">
        <f t="shared" ca="1" si="2"/>
        <v>0</v>
      </c>
      <c r="H160" s="233"/>
      <c r="I160" s="233"/>
    </row>
    <row r="161" spans="2:9" outlineLevel="2" x14ac:dyDescent="0.3">
      <c r="B161" s="173"/>
      <c r="C161" s="173"/>
      <c r="D161" s="70">
        <v>144</v>
      </c>
      <c r="E161" s="71" t="str">
        <v>libre</v>
      </c>
      <c r="F161" s="138" t="s">
        <v>78</v>
      </c>
      <c r="G161" s="36">
        <f t="shared" ca="1" si="2"/>
        <v>0</v>
      </c>
      <c r="H161" s="233"/>
      <c r="I161" s="233"/>
    </row>
    <row r="162" spans="2:9" outlineLevel="2" x14ac:dyDescent="0.3">
      <c r="B162" s="173"/>
      <c r="C162" s="173"/>
      <c r="D162" s="70">
        <v>145</v>
      </c>
      <c r="E162" s="71" t="str">
        <v>libre</v>
      </c>
      <c r="F162" s="138" t="s">
        <v>78</v>
      </c>
      <c r="G162" s="36">
        <f t="shared" ca="1" si="2"/>
        <v>0</v>
      </c>
      <c r="H162" s="233"/>
      <c r="I162" s="233"/>
    </row>
    <row r="163" spans="2:9" outlineLevel="2" x14ac:dyDescent="0.3">
      <c r="B163" s="173"/>
      <c r="C163" s="173"/>
      <c r="D163" s="70">
        <v>146</v>
      </c>
      <c r="E163" s="71" t="str">
        <v>libre</v>
      </c>
      <c r="F163" s="138" t="s">
        <v>78</v>
      </c>
      <c r="G163" s="36">
        <f t="shared" ca="1" si="2"/>
        <v>0</v>
      </c>
      <c r="H163" s="233"/>
      <c r="I163" s="233"/>
    </row>
    <row r="164" spans="2:9" outlineLevel="2" x14ac:dyDescent="0.3">
      <c r="B164" s="173"/>
      <c r="C164" s="173"/>
      <c r="D164" s="70">
        <v>147</v>
      </c>
      <c r="E164" s="71" t="str">
        <v>libre</v>
      </c>
      <c r="F164" s="138" t="s">
        <v>78</v>
      </c>
      <c r="G164" s="36">
        <f t="shared" ca="1" si="2"/>
        <v>0</v>
      </c>
      <c r="H164" s="233"/>
      <c r="I164" s="233"/>
    </row>
    <row r="165" spans="2:9" outlineLevel="2" x14ac:dyDescent="0.3">
      <c r="B165" s="173"/>
      <c r="C165" s="173"/>
      <c r="D165" s="70">
        <v>148</v>
      </c>
      <c r="E165" s="71" t="str">
        <v>libre</v>
      </c>
      <c r="F165" s="138" t="s">
        <v>78</v>
      </c>
      <c r="G165" s="36">
        <f t="shared" ca="1" si="2"/>
        <v>0</v>
      </c>
      <c r="H165" s="233"/>
      <c r="I165" s="233"/>
    </row>
    <row r="166" spans="2:9" outlineLevel="2" x14ac:dyDescent="0.3">
      <c r="B166" s="173"/>
      <c r="C166" s="173"/>
      <c r="D166" s="70">
        <v>149</v>
      </c>
      <c r="E166" s="71" t="str">
        <v>libre</v>
      </c>
      <c r="F166" s="138" t="s">
        <v>78</v>
      </c>
      <c r="G166" s="36">
        <f t="shared" ca="1" si="2"/>
        <v>0</v>
      </c>
      <c r="H166" s="233"/>
      <c r="I166" s="233"/>
    </row>
    <row r="167" spans="2:9" outlineLevel="2" x14ac:dyDescent="0.3">
      <c r="B167" s="173"/>
      <c r="C167" s="173"/>
      <c r="D167" s="70">
        <v>150</v>
      </c>
      <c r="E167" s="71" t="str">
        <v>libre</v>
      </c>
      <c r="F167" s="138" t="s">
        <v>78</v>
      </c>
      <c r="G167" s="36">
        <f t="shared" ca="1" si="2"/>
        <v>0</v>
      </c>
      <c r="H167" s="233"/>
      <c r="I167" s="233"/>
    </row>
    <row r="168" spans="2:9" outlineLevel="2" x14ac:dyDescent="0.3">
      <c r="B168" s="173"/>
      <c r="C168" s="173"/>
      <c r="D168" s="70">
        <v>151</v>
      </c>
      <c r="E168" s="71" t="str">
        <v>libre</v>
      </c>
      <c r="F168" s="138" t="s">
        <v>78</v>
      </c>
      <c r="G168" s="36">
        <f t="shared" ca="1" si="2"/>
        <v>0</v>
      </c>
      <c r="H168" s="233"/>
      <c r="I168" s="233"/>
    </row>
    <row r="169" spans="2:9" outlineLevel="2" x14ac:dyDescent="0.3">
      <c r="B169" s="173"/>
      <c r="C169" s="173"/>
      <c r="D169" s="70">
        <v>152</v>
      </c>
      <c r="E169" s="71" t="str">
        <v>libre</v>
      </c>
      <c r="F169" s="138" t="s">
        <v>78</v>
      </c>
      <c r="G169" s="36">
        <f t="shared" ca="1" si="2"/>
        <v>0</v>
      </c>
      <c r="H169" s="233"/>
      <c r="I169" s="233"/>
    </row>
    <row r="170" spans="2:9" outlineLevel="2" x14ac:dyDescent="0.3">
      <c r="B170" s="173"/>
      <c r="C170" s="173"/>
      <c r="D170" s="70">
        <v>153</v>
      </c>
      <c r="E170" s="71" t="str">
        <v>libre</v>
      </c>
      <c r="F170" s="138" t="s">
        <v>78</v>
      </c>
      <c r="G170" s="36">
        <f t="shared" ca="1" si="2"/>
        <v>0</v>
      </c>
      <c r="H170" s="233"/>
      <c r="I170" s="233"/>
    </row>
    <row r="171" spans="2:9" outlineLevel="2" x14ac:dyDescent="0.3">
      <c r="B171" s="173"/>
      <c r="C171" s="173"/>
      <c r="D171" s="70">
        <v>154</v>
      </c>
      <c r="E171" s="71" t="str">
        <v>libre</v>
      </c>
      <c r="F171" s="138" t="s">
        <v>78</v>
      </c>
      <c r="G171" s="36">
        <f t="shared" ca="1" si="2"/>
        <v>0</v>
      </c>
      <c r="H171" s="233"/>
      <c r="I171" s="233"/>
    </row>
    <row r="172" spans="2:9" outlineLevel="2" x14ac:dyDescent="0.3">
      <c r="B172" s="173"/>
      <c r="C172" s="173"/>
      <c r="D172" s="70">
        <v>155</v>
      </c>
      <c r="E172" s="71" t="str">
        <v>libre</v>
      </c>
      <c r="F172" s="138" t="s">
        <v>78</v>
      </c>
      <c r="G172" s="36">
        <f t="shared" ca="1" si="2"/>
        <v>0</v>
      </c>
      <c r="H172" s="233"/>
      <c r="I172" s="233"/>
    </row>
    <row r="173" spans="2:9" outlineLevel="2" x14ac:dyDescent="0.3">
      <c r="B173" s="173"/>
      <c r="C173" s="173"/>
      <c r="D173" s="70">
        <v>156</v>
      </c>
      <c r="E173" s="71" t="str">
        <v>libre</v>
      </c>
      <c r="F173" s="138" t="s">
        <v>78</v>
      </c>
      <c r="G173" s="36">
        <f t="shared" ca="1" si="2"/>
        <v>0</v>
      </c>
      <c r="H173" s="233"/>
      <c r="I173" s="233"/>
    </row>
    <row r="174" spans="2:9" outlineLevel="2" x14ac:dyDescent="0.3">
      <c r="B174" s="173"/>
      <c r="C174" s="173"/>
      <c r="D174" s="70">
        <v>157</v>
      </c>
      <c r="E174" s="71" t="str">
        <v>libre</v>
      </c>
      <c r="F174" s="138" t="s">
        <v>78</v>
      </c>
      <c r="G174" s="36">
        <f t="shared" ca="1" si="2"/>
        <v>0</v>
      </c>
      <c r="H174" s="233"/>
      <c r="I174" s="233"/>
    </row>
    <row r="175" spans="2:9" outlineLevel="2" x14ac:dyDescent="0.3">
      <c r="B175" s="173"/>
      <c r="C175" s="173"/>
      <c r="D175" s="70">
        <v>158</v>
      </c>
      <c r="E175" s="71" t="str">
        <v>libre</v>
      </c>
      <c r="F175" s="138" t="s">
        <v>78</v>
      </c>
      <c r="G175" s="36">
        <f t="shared" ca="1" si="2"/>
        <v>0</v>
      </c>
      <c r="H175" s="233"/>
      <c r="I175" s="233"/>
    </row>
    <row r="176" spans="2:9" outlineLevel="2" x14ac:dyDescent="0.3">
      <c r="B176" s="173"/>
      <c r="C176" s="173"/>
      <c r="D176" s="70">
        <v>159</v>
      </c>
      <c r="E176" s="71" t="str">
        <v>libre</v>
      </c>
      <c r="F176" s="138" t="s">
        <v>78</v>
      </c>
      <c r="G176" s="36">
        <f t="shared" ca="1" si="2"/>
        <v>0</v>
      </c>
      <c r="H176" s="233"/>
      <c r="I176" s="233"/>
    </row>
    <row r="177" spans="2:9" outlineLevel="2" x14ac:dyDescent="0.3">
      <c r="B177" s="173"/>
      <c r="C177" s="173"/>
      <c r="D177" s="70">
        <v>160</v>
      </c>
      <c r="E177" s="71" t="str">
        <v>libre</v>
      </c>
      <c r="F177" s="138" t="s">
        <v>78</v>
      </c>
      <c r="G177" s="36">
        <f t="shared" ca="1" si="2"/>
        <v>0</v>
      </c>
      <c r="H177" s="233"/>
      <c r="I177" s="233"/>
    </row>
    <row r="178" spans="2:9" outlineLevel="2" x14ac:dyDescent="0.3">
      <c r="B178" s="173"/>
      <c r="C178" s="173"/>
      <c r="D178" s="70">
        <v>161</v>
      </c>
      <c r="E178" s="71" t="str">
        <v>libre</v>
      </c>
      <c r="F178" s="138" t="s">
        <v>78</v>
      </c>
      <c r="G178" s="36">
        <f t="shared" ca="1" si="2"/>
        <v>0</v>
      </c>
      <c r="H178" s="233"/>
      <c r="I178" s="233"/>
    </row>
    <row r="179" spans="2:9" outlineLevel="2" x14ac:dyDescent="0.3">
      <c r="B179" s="173"/>
      <c r="C179" s="173"/>
      <c r="D179" s="70">
        <v>162</v>
      </c>
      <c r="E179" s="71" t="str">
        <v>libre</v>
      </c>
      <c r="F179" s="138" t="s">
        <v>78</v>
      </c>
      <c r="G179" s="36">
        <f t="shared" ca="1" si="2"/>
        <v>0</v>
      </c>
      <c r="H179" s="233"/>
      <c r="I179" s="233"/>
    </row>
    <row r="180" spans="2:9" outlineLevel="2" x14ac:dyDescent="0.3">
      <c r="B180" s="173"/>
      <c r="C180" s="173"/>
      <c r="D180" s="70">
        <v>163</v>
      </c>
      <c r="E180" s="71" t="str">
        <v>libre</v>
      </c>
      <c r="F180" s="138" t="s">
        <v>78</v>
      </c>
      <c r="G180" s="36">
        <f t="shared" ca="1" si="2"/>
        <v>0</v>
      </c>
      <c r="H180" s="233"/>
      <c r="I180" s="233"/>
    </row>
    <row r="181" spans="2:9" outlineLevel="2" x14ac:dyDescent="0.3">
      <c r="B181" s="173"/>
      <c r="C181" s="173"/>
      <c r="D181" s="70">
        <v>164</v>
      </c>
      <c r="E181" s="71" t="str">
        <v>libre</v>
      </c>
      <c r="F181" s="138" t="s">
        <v>78</v>
      </c>
      <c r="G181" s="36">
        <f t="shared" ca="1" si="2"/>
        <v>0</v>
      </c>
      <c r="H181" s="233"/>
      <c r="I181" s="233"/>
    </row>
    <row r="182" spans="2:9" outlineLevel="2" x14ac:dyDescent="0.3">
      <c r="B182" s="173"/>
      <c r="C182" s="173"/>
      <c r="D182" s="70">
        <v>165</v>
      </c>
      <c r="E182" s="71" t="str">
        <v>libre</v>
      </c>
      <c r="F182" s="138" t="s">
        <v>78</v>
      </c>
      <c r="G182" s="36">
        <f t="shared" ca="1" si="2"/>
        <v>0</v>
      </c>
      <c r="H182" s="233"/>
      <c r="I182" s="233"/>
    </row>
    <row r="183" spans="2:9" outlineLevel="2" x14ac:dyDescent="0.3">
      <c r="B183" s="173"/>
      <c r="C183" s="173"/>
      <c r="D183" s="70">
        <v>166</v>
      </c>
      <c r="E183" s="71" t="str">
        <v>libre</v>
      </c>
      <c r="F183" s="138" t="s">
        <v>78</v>
      </c>
      <c r="G183" s="36">
        <f t="shared" ca="1" si="2"/>
        <v>0</v>
      </c>
      <c r="H183" s="233"/>
      <c r="I183" s="233"/>
    </row>
    <row r="184" spans="2:9" outlineLevel="2" x14ac:dyDescent="0.3">
      <c r="B184" s="173"/>
      <c r="C184" s="173"/>
      <c r="D184" s="70">
        <v>167</v>
      </c>
      <c r="E184" s="71" t="str">
        <v>libre</v>
      </c>
      <c r="F184" s="138" t="s">
        <v>78</v>
      </c>
      <c r="G184" s="36">
        <f t="shared" ca="1" si="2"/>
        <v>0</v>
      </c>
      <c r="H184" s="233"/>
      <c r="I184" s="233"/>
    </row>
    <row r="185" spans="2:9" outlineLevel="2" x14ac:dyDescent="0.3">
      <c r="B185" s="173"/>
      <c r="C185" s="173"/>
      <c r="D185" s="70">
        <v>168</v>
      </c>
      <c r="E185" s="71" t="str">
        <v>libre</v>
      </c>
      <c r="F185" s="138" t="s">
        <v>78</v>
      </c>
      <c r="G185" s="36">
        <f t="shared" ca="1" si="2"/>
        <v>0</v>
      </c>
      <c r="H185" s="233"/>
      <c r="I185" s="233"/>
    </row>
    <row r="186" spans="2:9" outlineLevel="2" x14ac:dyDescent="0.3">
      <c r="B186" s="173"/>
      <c r="C186" s="173"/>
      <c r="D186" s="70">
        <v>169</v>
      </c>
      <c r="E186" s="71" t="str">
        <v>libre</v>
      </c>
      <c r="F186" s="138" t="s">
        <v>78</v>
      </c>
      <c r="G186" s="36">
        <f t="shared" ca="1" si="2"/>
        <v>0</v>
      </c>
      <c r="H186" s="233"/>
      <c r="I186" s="233"/>
    </row>
    <row r="187" spans="2:9" outlineLevel="2" x14ac:dyDescent="0.3">
      <c r="B187" s="173"/>
      <c r="C187" s="173"/>
      <c r="D187" s="70">
        <v>170</v>
      </c>
      <c r="E187" s="71" t="str">
        <v>libre</v>
      </c>
      <c r="F187" s="138" t="s">
        <v>78</v>
      </c>
      <c r="G187" s="36">
        <f t="shared" ca="1" si="2"/>
        <v>0</v>
      </c>
      <c r="H187" s="233"/>
      <c r="I187" s="233"/>
    </row>
    <row r="188" spans="2:9" outlineLevel="2" x14ac:dyDescent="0.3">
      <c r="B188" s="173"/>
      <c r="C188" s="173"/>
      <c r="D188" s="70">
        <v>171</v>
      </c>
      <c r="E188" s="71" t="str">
        <v>libre</v>
      </c>
      <c r="F188" s="138" t="s">
        <v>78</v>
      </c>
      <c r="G188" s="36">
        <f t="shared" ca="1" si="2"/>
        <v>0</v>
      </c>
      <c r="H188" s="233"/>
      <c r="I188" s="233"/>
    </row>
    <row r="189" spans="2:9" outlineLevel="2" x14ac:dyDescent="0.3">
      <c r="B189" s="173"/>
      <c r="C189" s="173"/>
      <c r="D189" s="70">
        <v>172</v>
      </c>
      <c r="E189" s="71" t="str">
        <v>libre</v>
      </c>
      <c r="F189" s="138" t="s">
        <v>78</v>
      </c>
      <c r="G189" s="36">
        <f t="shared" ca="1" si="2"/>
        <v>0</v>
      </c>
      <c r="H189" s="233"/>
      <c r="I189" s="233"/>
    </row>
    <row r="190" spans="2:9" outlineLevel="2" x14ac:dyDescent="0.3">
      <c r="B190" s="173"/>
      <c r="C190" s="173"/>
      <c r="D190" s="70">
        <v>173</v>
      </c>
      <c r="E190" s="71" t="str">
        <v>libre</v>
      </c>
      <c r="F190" s="138" t="s">
        <v>78</v>
      </c>
      <c r="G190" s="36">
        <f t="shared" ca="1" si="2"/>
        <v>0</v>
      </c>
      <c r="H190" s="233"/>
      <c r="I190" s="233"/>
    </row>
    <row r="191" spans="2:9" outlineLevel="2" x14ac:dyDescent="0.3">
      <c r="B191" s="173"/>
      <c r="C191" s="173"/>
      <c r="D191" s="70">
        <v>174</v>
      </c>
      <c r="E191" s="71" t="str">
        <v>libre</v>
      </c>
      <c r="F191" s="138" t="s">
        <v>78</v>
      </c>
      <c r="G191" s="36">
        <f t="shared" ca="1" si="2"/>
        <v>0</v>
      </c>
      <c r="H191" s="233"/>
      <c r="I191" s="233"/>
    </row>
    <row r="192" spans="2:9" outlineLevel="2" x14ac:dyDescent="0.3">
      <c r="B192" s="173"/>
      <c r="C192" s="173"/>
      <c r="D192" s="70">
        <v>175</v>
      </c>
      <c r="E192" s="71" t="str">
        <v>libre</v>
      </c>
      <c r="F192" s="138" t="s">
        <v>78</v>
      </c>
      <c r="G192" s="36">
        <f t="shared" ca="1" si="2"/>
        <v>0</v>
      </c>
      <c r="H192" s="233"/>
      <c r="I192" s="233"/>
    </row>
    <row r="193" spans="2:9" outlineLevel="2" x14ac:dyDescent="0.3">
      <c r="B193" s="173"/>
      <c r="C193" s="173"/>
      <c r="D193" s="70">
        <v>176</v>
      </c>
      <c r="E193" s="71" t="str">
        <v>libre</v>
      </c>
      <c r="F193" s="138" t="s">
        <v>78</v>
      </c>
      <c r="G193" s="36">
        <f t="shared" ca="1" si="2"/>
        <v>0</v>
      </c>
      <c r="H193" s="233"/>
      <c r="I193" s="233"/>
    </row>
    <row r="194" spans="2:9" outlineLevel="2" x14ac:dyDescent="0.3">
      <c r="B194" s="173"/>
      <c r="C194" s="173"/>
      <c r="D194" s="70">
        <v>177</v>
      </c>
      <c r="E194" s="71" t="str">
        <v>libre</v>
      </c>
      <c r="F194" s="138" t="s">
        <v>78</v>
      </c>
      <c r="G194" s="36">
        <f t="shared" ca="1" si="2"/>
        <v>0</v>
      </c>
      <c r="H194" s="233"/>
      <c r="I194" s="233"/>
    </row>
    <row r="195" spans="2:9" outlineLevel="2" x14ac:dyDescent="0.3">
      <c r="B195" s="173"/>
      <c r="C195" s="173"/>
      <c r="D195" s="70">
        <v>178</v>
      </c>
      <c r="E195" s="71" t="str">
        <v>libre</v>
      </c>
      <c r="F195" s="138" t="s">
        <v>78</v>
      </c>
      <c r="G195" s="36">
        <f t="shared" ca="1" si="2"/>
        <v>0</v>
      </c>
      <c r="H195" s="233"/>
      <c r="I195" s="233"/>
    </row>
    <row r="196" spans="2:9" outlineLevel="2" x14ac:dyDescent="0.3">
      <c r="B196" s="173"/>
      <c r="C196" s="173"/>
      <c r="D196" s="70">
        <v>179</v>
      </c>
      <c r="E196" s="71" t="str">
        <v>libre</v>
      </c>
      <c r="F196" s="138" t="s">
        <v>78</v>
      </c>
      <c r="G196" s="36">
        <f t="shared" ca="1" si="2"/>
        <v>0</v>
      </c>
      <c r="H196" s="233"/>
      <c r="I196" s="233"/>
    </row>
    <row r="197" spans="2:9" outlineLevel="2" x14ac:dyDescent="0.3">
      <c r="B197" s="173"/>
      <c r="C197" s="173"/>
      <c r="D197" s="70">
        <v>180</v>
      </c>
      <c r="E197" s="71" t="str">
        <v>libre</v>
      </c>
      <c r="F197" s="138" t="s">
        <v>78</v>
      </c>
      <c r="G197" s="36">
        <f t="shared" ca="1" si="2"/>
        <v>0</v>
      </c>
      <c r="H197" s="233"/>
      <c r="I197" s="233"/>
    </row>
    <row r="198" spans="2:9" outlineLevel="2" x14ac:dyDescent="0.3">
      <c r="B198" s="173"/>
      <c r="C198" s="173"/>
      <c r="D198" s="70">
        <v>181</v>
      </c>
      <c r="E198" s="71" t="str">
        <v>libre</v>
      </c>
      <c r="F198" s="138" t="s">
        <v>78</v>
      </c>
      <c r="G198" s="36">
        <f t="shared" ca="1" si="2"/>
        <v>0</v>
      </c>
      <c r="H198" s="233"/>
      <c r="I198" s="233"/>
    </row>
    <row r="199" spans="2:9" outlineLevel="2" x14ac:dyDescent="0.3">
      <c r="B199" s="173"/>
      <c r="C199" s="173"/>
      <c r="D199" s="70">
        <v>182</v>
      </c>
      <c r="E199" s="71" t="str">
        <v>libre</v>
      </c>
      <c r="F199" s="138" t="s">
        <v>78</v>
      </c>
      <c r="G199" s="36">
        <f t="shared" ca="1" si="2"/>
        <v>0</v>
      </c>
      <c r="H199" s="233"/>
      <c r="I199" s="233"/>
    </row>
    <row r="200" spans="2:9" outlineLevel="2" x14ac:dyDescent="0.3">
      <c r="B200" s="173"/>
      <c r="C200" s="173"/>
      <c r="D200" s="70">
        <v>183</v>
      </c>
      <c r="E200" s="71" t="str">
        <v>libre</v>
      </c>
      <c r="F200" s="138" t="s">
        <v>78</v>
      </c>
      <c r="G200" s="36">
        <f t="shared" ca="1" si="2"/>
        <v>0</v>
      </c>
      <c r="H200" s="233"/>
      <c r="I200" s="233"/>
    </row>
    <row r="201" spans="2:9" outlineLevel="2" x14ac:dyDescent="0.3">
      <c r="B201" s="173"/>
      <c r="C201" s="173"/>
      <c r="D201" s="70">
        <v>184</v>
      </c>
      <c r="E201" s="71" t="str">
        <v>libre</v>
      </c>
      <c r="F201" s="138" t="s">
        <v>78</v>
      </c>
      <c r="G201" s="36">
        <f t="shared" ca="1" si="2"/>
        <v>0</v>
      </c>
      <c r="H201" s="233"/>
      <c r="I201" s="233"/>
    </row>
    <row r="202" spans="2:9" outlineLevel="2" x14ac:dyDescent="0.3">
      <c r="B202" s="173"/>
      <c r="C202" s="173"/>
      <c r="D202" s="70">
        <v>185</v>
      </c>
      <c r="E202" s="71" t="str">
        <v>libre</v>
      </c>
      <c r="F202" s="138" t="s">
        <v>78</v>
      </c>
      <c r="G202" s="36">
        <f t="shared" ca="1" si="2"/>
        <v>0</v>
      </c>
      <c r="H202" s="233"/>
      <c r="I202" s="233"/>
    </row>
    <row r="203" spans="2:9" outlineLevel="2" x14ac:dyDescent="0.3">
      <c r="B203" s="173"/>
      <c r="C203" s="173"/>
      <c r="D203" s="70">
        <v>186</v>
      </c>
      <c r="E203" s="71" t="str">
        <v>libre</v>
      </c>
      <c r="F203" s="138" t="s">
        <v>78</v>
      </c>
      <c r="G203" s="36">
        <f t="shared" ca="1" si="2"/>
        <v>0</v>
      </c>
      <c r="H203" s="233"/>
      <c r="I203" s="233"/>
    </row>
    <row r="204" spans="2:9" outlineLevel="2" x14ac:dyDescent="0.3">
      <c r="B204" s="173"/>
      <c r="C204" s="173"/>
      <c r="D204" s="70">
        <v>187</v>
      </c>
      <c r="E204" s="71" t="str">
        <v>libre</v>
      </c>
      <c r="F204" s="138" t="s">
        <v>78</v>
      </c>
      <c r="G204" s="36">
        <f t="shared" ca="1" si="2"/>
        <v>0</v>
      </c>
      <c r="H204" s="233"/>
      <c r="I204" s="233"/>
    </row>
    <row r="205" spans="2:9" outlineLevel="2" x14ac:dyDescent="0.3">
      <c r="B205" s="173"/>
      <c r="C205" s="173"/>
      <c r="D205" s="70">
        <v>188</v>
      </c>
      <c r="E205" s="71" t="str">
        <v>libre</v>
      </c>
      <c r="F205" s="138" t="s">
        <v>78</v>
      </c>
      <c r="G205" s="36">
        <f t="shared" ca="1" si="2"/>
        <v>0</v>
      </c>
      <c r="H205" s="233"/>
      <c r="I205" s="233"/>
    </row>
    <row r="206" spans="2:9" outlineLevel="2" x14ac:dyDescent="0.3">
      <c r="B206" s="173"/>
      <c r="C206" s="173"/>
      <c r="D206" s="70">
        <v>189</v>
      </c>
      <c r="E206" s="71" t="str">
        <v>libre</v>
      </c>
      <c r="F206" s="138" t="s">
        <v>78</v>
      </c>
      <c r="G206" s="36">
        <f t="shared" ca="1" si="2"/>
        <v>0</v>
      </c>
      <c r="H206" s="233"/>
      <c r="I206" s="233"/>
    </row>
    <row r="207" spans="2:9" outlineLevel="2" x14ac:dyDescent="0.3">
      <c r="B207" s="173"/>
      <c r="C207" s="173"/>
      <c r="D207" s="70">
        <v>190</v>
      </c>
      <c r="E207" s="71" t="str">
        <v>libre</v>
      </c>
      <c r="F207" s="138" t="s">
        <v>78</v>
      </c>
      <c r="G207" s="36">
        <f t="shared" ca="1" si="2"/>
        <v>0</v>
      </c>
      <c r="H207" s="233"/>
      <c r="I207" s="233"/>
    </row>
    <row r="208" spans="2:9" outlineLevel="2" x14ac:dyDescent="0.3">
      <c r="B208" s="173"/>
      <c r="C208" s="173"/>
      <c r="D208" s="70">
        <v>191</v>
      </c>
      <c r="E208" s="71" t="str">
        <v>libre</v>
      </c>
      <c r="F208" s="138" t="s">
        <v>78</v>
      </c>
      <c r="G208" s="36">
        <f t="shared" ca="1" si="2"/>
        <v>0</v>
      </c>
      <c r="H208" s="233"/>
      <c r="I208" s="233"/>
    </row>
    <row r="209" spans="2:9" outlineLevel="2" x14ac:dyDescent="0.3">
      <c r="B209" s="173"/>
      <c r="C209" s="173"/>
      <c r="D209" s="70">
        <v>192</v>
      </c>
      <c r="E209" s="71" t="str">
        <v>libre</v>
      </c>
      <c r="F209" s="138" t="s">
        <v>78</v>
      </c>
      <c r="G209" s="36">
        <f t="shared" ca="1" si="2"/>
        <v>0</v>
      </c>
      <c r="H209" s="233"/>
      <c r="I209" s="233"/>
    </row>
    <row r="210" spans="2:9" outlineLevel="2" x14ac:dyDescent="0.3">
      <c r="B210" s="173"/>
      <c r="C210" s="173"/>
      <c r="D210" s="70">
        <v>193</v>
      </c>
      <c r="E210" s="71" t="str">
        <v>libre</v>
      </c>
      <c r="F210" s="138" t="s">
        <v>78</v>
      </c>
      <c r="G210" s="36">
        <f t="shared" ref="G210:G273" ca="1" si="3">INDIRECT("Tcapex."&amp;INDEX(BD.Capex.Tend,D210))</f>
        <v>0</v>
      </c>
      <c r="H210" s="233"/>
      <c r="I210" s="233"/>
    </row>
    <row r="211" spans="2:9" outlineLevel="2" x14ac:dyDescent="0.3">
      <c r="B211" s="173"/>
      <c r="C211" s="173"/>
      <c r="D211" s="70">
        <v>194</v>
      </c>
      <c r="E211" s="71" t="str">
        <v>libre</v>
      </c>
      <c r="F211" s="138" t="s">
        <v>78</v>
      </c>
      <c r="G211" s="36">
        <f t="shared" ca="1" si="3"/>
        <v>0</v>
      </c>
      <c r="H211" s="233"/>
      <c r="I211" s="233"/>
    </row>
    <row r="212" spans="2:9" outlineLevel="2" x14ac:dyDescent="0.3">
      <c r="B212" s="173"/>
      <c r="C212" s="173"/>
      <c r="D212" s="70">
        <v>195</v>
      </c>
      <c r="E212" s="71" t="str">
        <v>libre</v>
      </c>
      <c r="F212" s="138" t="s">
        <v>78</v>
      </c>
      <c r="G212" s="36">
        <f t="shared" ca="1" si="3"/>
        <v>0</v>
      </c>
      <c r="H212" s="233"/>
      <c r="I212" s="233"/>
    </row>
    <row r="213" spans="2:9" outlineLevel="2" x14ac:dyDescent="0.3">
      <c r="B213" s="173"/>
      <c r="C213" s="173"/>
      <c r="D213" s="70">
        <v>196</v>
      </c>
      <c r="E213" s="71" t="str">
        <v>libre</v>
      </c>
      <c r="F213" s="138" t="s">
        <v>78</v>
      </c>
      <c r="G213" s="36">
        <f t="shared" ca="1" si="3"/>
        <v>0</v>
      </c>
      <c r="H213" s="233"/>
      <c r="I213" s="233"/>
    </row>
    <row r="214" spans="2:9" outlineLevel="2" x14ac:dyDescent="0.3">
      <c r="B214" s="173"/>
      <c r="C214" s="173"/>
      <c r="D214" s="70">
        <v>197</v>
      </c>
      <c r="E214" s="71" t="str">
        <v>libre</v>
      </c>
      <c r="F214" s="138" t="s">
        <v>78</v>
      </c>
      <c r="G214" s="36">
        <f t="shared" ca="1" si="3"/>
        <v>0</v>
      </c>
      <c r="H214" s="233"/>
      <c r="I214" s="233"/>
    </row>
    <row r="215" spans="2:9" outlineLevel="1" x14ac:dyDescent="0.3">
      <c r="B215" s="173"/>
      <c r="C215" s="173"/>
      <c r="D215" s="70">
        <v>198</v>
      </c>
      <c r="E215" s="71" t="str">
        <v>libre</v>
      </c>
      <c r="F215" s="138" t="s">
        <v>78</v>
      </c>
      <c r="G215" s="36">
        <f t="shared" ca="1" si="3"/>
        <v>0</v>
      </c>
      <c r="H215" s="233"/>
      <c r="I215" s="233"/>
    </row>
    <row r="216" spans="2:9" outlineLevel="1" x14ac:dyDescent="0.3">
      <c r="B216" s="173"/>
      <c r="C216" s="173"/>
      <c r="D216" s="70">
        <v>199</v>
      </c>
      <c r="E216" s="71" t="str">
        <v>libre</v>
      </c>
      <c r="F216" s="138" t="s">
        <v>78</v>
      </c>
      <c r="G216" s="36">
        <f t="shared" ca="1" si="3"/>
        <v>0</v>
      </c>
      <c r="H216" s="233"/>
      <c r="I216" s="233"/>
    </row>
    <row r="217" spans="2:9" outlineLevel="1" x14ac:dyDescent="0.3">
      <c r="B217" s="173"/>
      <c r="C217" s="173"/>
      <c r="D217" s="70">
        <v>200</v>
      </c>
      <c r="E217" s="71" t="str">
        <v>Alquiler Sitios</v>
      </c>
      <c r="F217" s="138" t="s">
        <v>78</v>
      </c>
      <c r="G217" s="36">
        <f t="shared" ca="1" si="3"/>
        <v>0</v>
      </c>
      <c r="H217" s="233"/>
      <c r="I217" s="233"/>
    </row>
    <row r="218" spans="2:9" outlineLevel="1" x14ac:dyDescent="0.3">
      <c r="B218" s="173"/>
      <c r="C218" s="173"/>
      <c r="D218" s="70">
        <v>201</v>
      </c>
      <c r="E218" s="71" t="str">
        <v>Energía Eléctrica Sitios</v>
      </c>
      <c r="F218" s="138" t="s">
        <v>78</v>
      </c>
      <c r="G218" s="36">
        <f t="shared" ca="1" si="3"/>
        <v>0</v>
      </c>
      <c r="H218" s="233"/>
      <c r="I218" s="233"/>
    </row>
    <row r="219" spans="2:9" outlineLevel="2" x14ac:dyDescent="0.3">
      <c r="B219" s="173"/>
      <c r="C219" s="173"/>
      <c r="D219" s="70">
        <v>202</v>
      </c>
      <c r="E219" s="71" t="str">
        <v>Mantenimiento de Sitios</v>
      </c>
      <c r="F219" s="138" t="s">
        <v>78</v>
      </c>
      <c r="G219" s="36">
        <f t="shared" ca="1" si="3"/>
        <v>0</v>
      </c>
      <c r="H219" s="233"/>
      <c r="I219" s="233"/>
    </row>
    <row r="220" spans="2:9" outlineLevel="2" x14ac:dyDescent="0.3">
      <c r="B220" s="173"/>
      <c r="C220" s="173"/>
      <c r="D220" s="70">
        <v>203</v>
      </c>
      <c r="E220" s="71" t="str">
        <v>Vigilancia</v>
      </c>
      <c r="F220" s="138" t="s">
        <v>78</v>
      </c>
      <c r="G220" s="36">
        <f t="shared" ca="1" si="3"/>
        <v>0</v>
      </c>
      <c r="H220" s="233"/>
      <c r="I220" s="233"/>
    </row>
    <row r="221" spans="2:9" outlineLevel="2" x14ac:dyDescent="0.3">
      <c r="B221" s="173"/>
      <c r="C221" s="173"/>
      <c r="D221" s="70">
        <v>204</v>
      </c>
      <c r="E221" s="71" t="str">
        <v>Combustible</v>
      </c>
      <c r="F221" s="138" t="s">
        <v>78</v>
      </c>
      <c r="G221" s="36">
        <f t="shared" ca="1" si="3"/>
        <v>0</v>
      </c>
      <c r="H221" s="233"/>
      <c r="I221" s="233"/>
    </row>
    <row r="222" spans="2:9" outlineLevel="2" x14ac:dyDescent="0.3">
      <c r="B222" s="173"/>
      <c r="C222" s="173"/>
      <c r="D222" s="70">
        <v>205</v>
      </c>
      <c r="E222" s="71" t="str">
        <v>Contratos</v>
      </c>
      <c r="F222" s="138" t="s">
        <v>78</v>
      </c>
      <c r="G222" s="36">
        <f t="shared" ca="1" si="3"/>
        <v>0</v>
      </c>
      <c r="H222" s="233"/>
      <c r="I222" s="233"/>
    </row>
    <row r="223" spans="2:9" outlineLevel="2" x14ac:dyDescent="0.3">
      <c r="B223" s="173"/>
      <c r="C223" s="173"/>
      <c r="D223" s="70">
        <v>206</v>
      </c>
      <c r="E223" s="71" t="str">
        <v>Transmisión</v>
      </c>
      <c r="F223" s="138" t="s">
        <v>78</v>
      </c>
      <c r="G223" s="36">
        <f t="shared" ca="1" si="3"/>
        <v>0</v>
      </c>
      <c r="H223" s="233"/>
      <c r="I223" s="233"/>
    </row>
    <row r="224" spans="2:9" outlineLevel="2" x14ac:dyDescent="0.3">
      <c r="B224" s="173"/>
      <c r="C224" s="173"/>
      <c r="D224" s="70">
        <v>207</v>
      </c>
      <c r="E224" s="71" t="str">
        <v>Otros gastos, sanciones, municipios</v>
      </c>
      <c r="F224" s="138" t="s">
        <v>78</v>
      </c>
      <c r="G224" s="36">
        <f t="shared" ca="1" si="3"/>
        <v>0</v>
      </c>
      <c r="H224" s="233"/>
      <c r="I224" s="233"/>
    </row>
    <row r="225" spans="2:9" outlineLevel="2" x14ac:dyDescent="0.3">
      <c r="B225" s="173"/>
      <c r="C225" s="173"/>
      <c r="D225" s="70">
        <v>208</v>
      </c>
      <c r="E225" s="71" t="str">
        <v>O&amp;M Sitios y Core</v>
      </c>
      <c r="F225" s="138" t="s">
        <v>78</v>
      </c>
      <c r="G225" s="36">
        <f t="shared" ca="1" si="3"/>
        <v>0</v>
      </c>
      <c r="H225" s="233"/>
      <c r="I225" s="233"/>
    </row>
    <row r="226" spans="2:9" outlineLevel="2" x14ac:dyDescent="0.3">
      <c r="B226" s="173"/>
      <c r="C226" s="173"/>
      <c r="D226" s="70">
        <v>209</v>
      </c>
      <c r="E226" s="71" t="str">
        <v>O&amp;M Plataforma de TI</v>
      </c>
      <c r="F226" s="138" t="s">
        <v>78</v>
      </c>
      <c r="G226" s="36">
        <f t="shared" ca="1" si="3"/>
        <v>0</v>
      </c>
      <c r="H226" s="233"/>
      <c r="I226" s="233"/>
    </row>
    <row r="227" spans="2:9" outlineLevel="2" x14ac:dyDescent="0.3">
      <c r="B227" s="173"/>
      <c r="C227" s="173"/>
      <c r="D227" s="70">
        <v>210</v>
      </c>
      <c r="E227" s="71" t="str">
        <v>Otros gastos TI</v>
      </c>
      <c r="F227" s="138" t="s">
        <v>78</v>
      </c>
      <c r="G227" s="36">
        <f t="shared" ca="1" si="3"/>
        <v>0</v>
      </c>
      <c r="H227" s="233"/>
      <c r="I227" s="233"/>
    </row>
    <row r="228" spans="2:9" outlineLevel="2" x14ac:dyDescent="0.3">
      <c r="B228" s="173"/>
      <c r="C228" s="173"/>
      <c r="D228" s="70">
        <v>211</v>
      </c>
      <c r="E228" s="71" t="str">
        <v>Servicios Externos</v>
      </c>
      <c r="F228" s="138" t="s">
        <v>78</v>
      </c>
      <c r="G228" s="36">
        <f t="shared" ca="1" si="3"/>
        <v>0</v>
      </c>
      <c r="H228" s="233"/>
      <c r="I228" s="233"/>
    </row>
    <row r="229" spans="2:9" outlineLevel="2" x14ac:dyDescent="0.3">
      <c r="B229" s="173"/>
      <c r="C229" s="173"/>
      <c r="D229" s="70">
        <v>212</v>
      </c>
      <c r="E229" s="71" t="str">
        <v>Canon por Uso de Espectro Radioléctrico</v>
      </c>
      <c r="F229" s="138" t="s">
        <v>78</v>
      </c>
      <c r="G229" s="36">
        <f t="shared" ca="1" si="3"/>
        <v>0</v>
      </c>
      <c r="H229" s="233"/>
      <c r="I229" s="233"/>
    </row>
    <row r="230" spans="2:9" outlineLevel="2" x14ac:dyDescent="0.3">
      <c r="B230" s="173"/>
      <c r="C230" s="173"/>
      <c r="D230" s="70">
        <v>213</v>
      </c>
      <c r="E230" s="71" t="str">
        <v>Aportes MTC</v>
      </c>
      <c r="F230" s="138" t="s">
        <v>78</v>
      </c>
      <c r="G230" s="36">
        <f t="shared" ca="1" si="3"/>
        <v>0</v>
      </c>
      <c r="H230" s="233"/>
      <c r="I230" s="233"/>
    </row>
    <row r="231" spans="2:9" outlineLevel="2" x14ac:dyDescent="0.3">
      <c r="B231" s="173"/>
      <c r="C231" s="173"/>
      <c r="D231" s="70">
        <v>214</v>
      </c>
      <c r="E231" s="71" t="str">
        <v>Aportes Osiptel</v>
      </c>
      <c r="F231" s="138" t="s">
        <v>78</v>
      </c>
      <c r="G231" s="36">
        <f t="shared" ca="1" si="3"/>
        <v>0</v>
      </c>
      <c r="H231" s="233"/>
      <c r="I231" s="233"/>
    </row>
    <row r="232" spans="2:9" outlineLevel="2" x14ac:dyDescent="0.3">
      <c r="B232" s="173"/>
      <c r="C232" s="173"/>
      <c r="D232" s="70">
        <v>215</v>
      </c>
      <c r="E232" s="71" t="str">
        <v>Aportes Fitel</v>
      </c>
      <c r="F232" s="138" t="s">
        <v>78</v>
      </c>
      <c r="G232" s="36">
        <f t="shared" ca="1" si="3"/>
        <v>0</v>
      </c>
      <c r="H232" s="233"/>
      <c r="I232" s="233"/>
    </row>
    <row r="233" spans="2:9" outlineLevel="2" x14ac:dyDescent="0.3">
      <c r="B233" s="173"/>
      <c r="C233" s="173"/>
      <c r="D233" s="70">
        <v>216</v>
      </c>
      <c r="E233" s="71" t="str">
        <v>libre</v>
      </c>
      <c r="F233" s="138" t="s">
        <v>78</v>
      </c>
      <c r="G233" s="36">
        <f t="shared" ca="1" si="3"/>
        <v>0</v>
      </c>
      <c r="H233" s="233"/>
      <c r="I233" s="233"/>
    </row>
    <row r="234" spans="2:9" outlineLevel="2" x14ac:dyDescent="0.3">
      <c r="B234" s="173"/>
      <c r="C234" s="173"/>
      <c r="D234" s="70">
        <v>217</v>
      </c>
      <c r="E234" s="71" t="str">
        <v>libre</v>
      </c>
      <c r="F234" s="138" t="s">
        <v>78</v>
      </c>
      <c r="G234" s="36">
        <f t="shared" ca="1" si="3"/>
        <v>0</v>
      </c>
      <c r="H234" s="233"/>
      <c r="I234" s="233"/>
    </row>
    <row r="235" spans="2:9" outlineLevel="2" x14ac:dyDescent="0.3">
      <c r="B235" s="173"/>
      <c r="C235" s="173"/>
      <c r="D235" s="70">
        <v>218</v>
      </c>
      <c r="E235" s="71" t="str">
        <v>libre</v>
      </c>
      <c r="F235" s="138" t="s">
        <v>78</v>
      </c>
      <c r="G235" s="36">
        <f t="shared" ca="1" si="3"/>
        <v>0</v>
      </c>
      <c r="H235" s="233"/>
      <c r="I235" s="233"/>
    </row>
    <row r="236" spans="2:9" outlineLevel="2" x14ac:dyDescent="0.3">
      <c r="B236" s="173"/>
      <c r="C236" s="173"/>
      <c r="D236" s="70">
        <v>219</v>
      </c>
      <c r="E236" s="71" t="str">
        <v>libre</v>
      </c>
      <c r="F236" s="138" t="s">
        <v>78</v>
      </c>
      <c r="G236" s="36">
        <f t="shared" ca="1" si="3"/>
        <v>0</v>
      </c>
      <c r="H236" s="233"/>
      <c r="I236" s="233"/>
    </row>
    <row r="237" spans="2:9" outlineLevel="2" x14ac:dyDescent="0.3">
      <c r="B237" s="173"/>
      <c r="C237" s="173"/>
      <c r="D237" s="70">
        <v>220</v>
      </c>
      <c r="E237" s="71" t="str">
        <v>libre</v>
      </c>
      <c r="F237" s="138" t="s">
        <v>78</v>
      </c>
      <c r="G237" s="36">
        <f t="shared" ca="1" si="3"/>
        <v>0</v>
      </c>
      <c r="H237" s="233"/>
      <c r="I237" s="233"/>
    </row>
    <row r="238" spans="2:9" outlineLevel="2" x14ac:dyDescent="0.3">
      <c r="B238" s="173"/>
      <c r="C238" s="173"/>
      <c r="D238" s="70">
        <v>221</v>
      </c>
      <c r="E238" s="71" t="str">
        <v>libre</v>
      </c>
      <c r="F238" s="138" t="s">
        <v>78</v>
      </c>
      <c r="G238" s="36">
        <f t="shared" ca="1" si="3"/>
        <v>0</v>
      </c>
      <c r="H238" s="233"/>
      <c r="I238" s="233"/>
    </row>
    <row r="239" spans="2:9" outlineLevel="2" x14ac:dyDescent="0.3">
      <c r="B239" s="173"/>
      <c r="C239" s="173"/>
      <c r="D239" s="70">
        <v>222</v>
      </c>
      <c r="E239" s="71" t="str">
        <v>libre</v>
      </c>
      <c r="F239" s="138" t="s">
        <v>78</v>
      </c>
      <c r="G239" s="36">
        <f t="shared" ca="1" si="3"/>
        <v>0</v>
      </c>
      <c r="H239" s="233"/>
      <c r="I239" s="233"/>
    </row>
    <row r="240" spans="2:9" outlineLevel="2" x14ac:dyDescent="0.3">
      <c r="B240" s="173"/>
      <c r="C240" s="173"/>
      <c r="D240" s="70">
        <v>223</v>
      </c>
      <c r="E240" s="71" t="str">
        <v>libre</v>
      </c>
      <c r="F240" s="138" t="s">
        <v>78</v>
      </c>
      <c r="G240" s="36">
        <f t="shared" ca="1" si="3"/>
        <v>0</v>
      </c>
      <c r="H240" s="233"/>
      <c r="I240" s="233"/>
    </row>
    <row r="241" spans="2:9" outlineLevel="2" x14ac:dyDescent="0.3">
      <c r="B241" s="173"/>
      <c r="C241" s="173"/>
      <c r="D241" s="70">
        <v>224</v>
      </c>
      <c r="E241" s="71" t="str">
        <v>libre</v>
      </c>
      <c r="F241" s="138" t="s">
        <v>78</v>
      </c>
      <c r="G241" s="36">
        <f t="shared" ca="1" si="3"/>
        <v>0</v>
      </c>
      <c r="H241" s="233"/>
      <c r="I241" s="233"/>
    </row>
    <row r="242" spans="2:9" outlineLevel="2" x14ac:dyDescent="0.3">
      <c r="B242" s="173"/>
      <c r="C242" s="173"/>
      <c r="D242" s="70">
        <v>225</v>
      </c>
      <c r="E242" s="71" t="str">
        <v>libre</v>
      </c>
      <c r="F242" s="138" t="s">
        <v>78</v>
      </c>
      <c r="G242" s="36">
        <f t="shared" ca="1" si="3"/>
        <v>0</v>
      </c>
      <c r="H242" s="233"/>
      <c r="I242" s="233"/>
    </row>
    <row r="243" spans="2:9" outlineLevel="2" x14ac:dyDescent="0.3">
      <c r="B243" s="173"/>
      <c r="C243" s="173"/>
      <c r="D243" s="70">
        <v>226</v>
      </c>
      <c r="E243" s="71" t="str">
        <v>libre</v>
      </c>
      <c r="F243" s="138" t="s">
        <v>78</v>
      </c>
      <c r="G243" s="36">
        <f t="shared" ca="1" si="3"/>
        <v>0</v>
      </c>
      <c r="H243" s="233"/>
      <c r="I243" s="233"/>
    </row>
    <row r="244" spans="2:9" outlineLevel="2" x14ac:dyDescent="0.3">
      <c r="B244" s="173"/>
      <c r="C244" s="173"/>
      <c r="D244" s="70">
        <v>227</v>
      </c>
      <c r="E244" s="71" t="str">
        <v>libre</v>
      </c>
      <c r="F244" s="138" t="s">
        <v>78</v>
      </c>
      <c r="G244" s="36">
        <f t="shared" ca="1" si="3"/>
        <v>0</v>
      </c>
      <c r="H244" s="233"/>
      <c r="I244" s="233"/>
    </row>
    <row r="245" spans="2:9" outlineLevel="2" x14ac:dyDescent="0.3">
      <c r="B245" s="173"/>
      <c r="C245" s="173"/>
      <c r="D245" s="70">
        <v>228</v>
      </c>
      <c r="E245" s="71" t="str">
        <v>libre</v>
      </c>
      <c r="F245" s="138" t="s">
        <v>78</v>
      </c>
      <c r="G245" s="36">
        <f t="shared" ca="1" si="3"/>
        <v>0</v>
      </c>
      <c r="H245" s="233"/>
      <c r="I245" s="233"/>
    </row>
    <row r="246" spans="2:9" outlineLevel="2" x14ac:dyDescent="0.3">
      <c r="B246" s="173"/>
      <c r="C246" s="173"/>
      <c r="D246" s="70">
        <v>229</v>
      </c>
      <c r="E246" s="71" t="str">
        <v>libre</v>
      </c>
      <c r="F246" s="138" t="s">
        <v>78</v>
      </c>
      <c r="G246" s="36">
        <f t="shared" ca="1" si="3"/>
        <v>0</v>
      </c>
      <c r="H246" s="233"/>
      <c r="I246" s="233"/>
    </row>
    <row r="247" spans="2:9" outlineLevel="2" x14ac:dyDescent="0.3">
      <c r="B247" s="173"/>
      <c r="C247" s="173"/>
      <c r="D247" s="70">
        <v>230</v>
      </c>
      <c r="E247" s="71" t="str">
        <v>libre</v>
      </c>
      <c r="F247" s="138" t="s">
        <v>78</v>
      </c>
      <c r="G247" s="36">
        <f t="shared" ca="1" si="3"/>
        <v>0</v>
      </c>
      <c r="H247" s="233"/>
      <c r="I247" s="233"/>
    </row>
    <row r="248" spans="2:9" outlineLevel="2" x14ac:dyDescent="0.3">
      <c r="B248" s="173"/>
      <c r="C248" s="173"/>
      <c r="D248" s="70">
        <v>231</v>
      </c>
      <c r="E248" s="71" t="str">
        <v>libre</v>
      </c>
      <c r="F248" s="138" t="s">
        <v>78</v>
      </c>
      <c r="G248" s="36">
        <f t="shared" ca="1" si="3"/>
        <v>0</v>
      </c>
      <c r="H248" s="233"/>
      <c r="I248" s="233"/>
    </row>
    <row r="249" spans="2:9" outlineLevel="2" x14ac:dyDescent="0.3">
      <c r="B249" s="173"/>
      <c r="C249" s="173"/>
      <c r="D249" s="70">
        <v>232</v>
      </c>
      <c r="E249" s="71" t="str">
        <v>libre</v>
      </c>
      <c r="F249" s="138" t="s">
        <v>78</v>
      </c>
      <c r="G249" s="36">
        <f t="shared" ca="1" si="3"/>
        <v>0</v>
      </c>
      <c r="H249" s="233"/>
      <c r="I249" s="233"/>
    </row>
    <row r="250" spans="2:9" outlineLevel="2" x14ac:dyDescent="0.3">
      <c r="B250" s="173"/>
      <c r="C250" s="173"/>
      <c r="D250" s="70">
        <v>233</v>
      </c>
      <c r="E250" s="71" t="str">
        <v>libre</v>
      </c>
      <c r="F250" s="138" t="s">
        <v>78</v>
      </c>
      <c r="G250" s="36">
        <f t="shared" ca="1" si="3"/>
        <v>0</v>
      </c>
      <c r="H250" s="233"/>
      <c r="I250" s="233"/>
    </row>
    <row r="251" spans="2:9" outlineLevel="2" x14ac:dyDescent="0.3">
      <c r="B251" s="173"/>
      <c r="C251" s="173"/>
      <c r="D251" s="70">
        <v>234</v>
      </c>
      <c r="E251" s="71" t="str">
        <v>libre</v>
      </c>
      <c r="F251" s="138" t="s">
        <v>78</v>
      </c>
      <c r="G251" s="36">
        <f t="shared" ca="1" si="3"/>
        <v>0</v>
      </c>
      <c r="H251" s="233"/>
      <c r="I251" s="233"/>
    </row>
    <row r="252" spans="2:9" outlineLevel="2" x14ac:dyDescent="0.3">
      <c r="B252" s="173"/>
      <c r="C252" s="173"/>
      <c r="D252" s="70">
        <v>235</v>
      </c>
      <c r="E252" s="71" t="str">
        <v>libre</v>
      </c>
      <c r="F252" s="138" t="s">
        <v>78</v>
      </c>
      <c r="G252" s="36">
        <f t="shared" ca="1" si="3"/>
        <v>0</v>
      </c>
      <c r="H252" s="233"/>
      <c r="I252" s="233"/>
    </row>
    <row r="253" spans="2:9" outlineLevel="2" x14ac:dyDescent="0.3">
      <c r="B253" s="173"/>
      <c r="C253" s="173"/>
      <c r="D253" s="70">
        <v>236</v>
      </c>
      <c r="E253" s="71" t="str">
        <v>libre</v>
      </c>
      <c r="F253" s="138" t="s">
        <v>78</v>
      </c>
      <c r="G253" s="36">
        <f t="shared" ca="1" si="3"/>
        <v>0</v>
      </c>
      <c r="H253" s="233"/>
      <c r="I253" s="233"/>
    </row>
    <row r="254" spans="2:9" outlineLevel="2" x14ac:dyDescent="0.3">
      <c r="B254" s="173"/>
      <c r="C254" s="173"/>
      <c r="D254" s="70">
        <v>237</v>
      </c>
      <c r="E254" s="71" t="str">
        <v>libre</v>
      </c>
      <c r="F254" s="138" t="s">
        <v>78</v>
      </c>
      <c r="G254" s="36">
        <f t="shared" ca="1" si="3"/>
        <v>0</v>
      </c>
      <c r="H254" s="233"/>
      <c r="I254" s="233"/>
    </row>
    <row r="255" spans="2:9" outlineLevel="2" x14ac:dyDescent="0.3">
      <c r="B255" s="173"/>
      <c r="C255" s="173"/>
      <c r="D255" s="70">
        <v>238</v>
      </c>
      <c r="E255" s="71" t="str">
        <v>libre</v>
      </c>
      <c r="F255" s="138" t="s">
        <v>78</v>
      </c>
      <c r="G255" s="36">
        <f t="shared" ca="1" si="3"/>
        <v>0</v>
      </c>
      <c r="H255" s="233"/>
      <c r="I255" s="233"/>
    </row>
    <row r="256" spans="2:9" outlineLevel="2" x14ac:dyDescent="0.3">
      <c r="B256" s="173"/>
      <c r="C256" s="173"/>
      <c r="D256" s="70">
        <v>239</v>
      </c>
      <c r="E256" s="71" t="str">
        <v>libre</v>
      </c>
      <c r="F256" s="138" t="s">
        <v>78</v>
      </c>
      <c r="G256" s="36">
        <f t="shared" ca="1" si="3"/>
        <v>0</v>
      </c>
      <c r="H256" s="233"/>
      <c r="I256" s="233"/>
    </row>
    <row r="257" spans="2:9" outlineLevel="2" x14ac:dyDescent="0.3">
      <c r="B257" s="173"/>
      <c r="C257" s="173"/>
      <c r="D257" s="70">
        <v>240</v>
      </c>
      <c r="E257" s="71" t="str">
        <v>libre</v>
      </c>
      <c r="F257" s="138" t="s">
        <v>78</v>
      </c>
      <c r="G257" s="36">
        <f t="shared" ca="1" si="3"/>
        <v>0</v>
      </c>
      <c r="H257" s="233"/>
      <c r="I257" s="233"/>
    </row>
    <row r="258" spans="2:9" outlineLevel="2" x14ac:dyDescent="0.3">
      <c r="B258" s="173"/>
      <c r="C258" s="173"/>
      <c r="D258" s="70">
        <v>241</v>
      </c>
      <c r="E258" s="71" t="str">
        <v>libre</v>
      </c>
      <c r="F258" s="138" t="s">
        <v>78</v>
      </c>
      <c r="G258" s="36">
        <f t="shared" ca="1" si="3"/>
        <v>0</v>
      </c>
      <c r="H258" s="233"/>
      <c r="I258" s="233"/>
    </row>
    <row r="259" spans="2:9" outlineLevel="2" x14ac:dyDescent="0.3">
      <c r="B259" s="173"/>
      <c r="C259" s="173"/>
      <c r="D259" s="70">
        <v>242</v>
      </c>
      <c r="E259" s="71" t="str">
        <v>libre</v>
      </c>
      <c r="F259" s="138" t="s">
        <v>78</v>
      </c>
      <c r="G259" s="36">
        <f t="shared" ca="1" si="3"/>
        <v>0</v>
      </c>
      <c r="H259" s="233"/>
      <c r="I259" s="233"/>
    </row>
    <row r="260" spans="2:9" outlineLevel="2" x14ac:dyDescent="0.3">
      <c r="B260" s="173"/>
      <c r="C260" s="173"/>
      <c r="D260" s="70">
        <v>243</v>
      </c>
      <c r="E260" s="71" t="str">
        <v>libre</v>
      </c>
      <c r="F260" s="138" t="s">
        <v>78</v>
      </c>
      <c r="G260" s="36">
        <f t="shared" ca="1" si="3"/>
        <v>0</v>
      </c>
      <c r="H260" s="233"/>
      <c r="I260" s="233"/>
    </row>
    <row r="261" spans="2:9" outlineLevel="2" x14ac:dyDescent="0.3">
      <c r="B261" s="173"/>
      <c r="C261" s="173"/>
      <c r="D261" s="70">
        <v>244</v>
      </c>
      <c r="E261" s="71" t="str">
        <v>libre</v>
      </c>
      <c r="F261" s="138" t="s">
        <v>78</v>
      </c>
      <c r="G261" s="36">
        <f t="shared" ca="1" si="3"/>
        <v>0</v>
      </c>
      <c r="H261" s="233"/>
      <c r="I261" s="233"/>
    </row>
    <row r="262" spans="2:9" outlineLevel="2" x14ac:dyDescent="0.3">
      <c r="B262" s="173"/>
      <c r="C262" s="173"/>
      <c r="D262" s="70">
        <v>245</v>
      </c>
      <c r="E262" s="71" t="str">
        <v>libre</v>
      </c>
      <c r="F262" s="138" t="s">
        <v>78</v>
      </c>
      <c r="G262" s="36">
        <f t="shared" ca="1" si="3"/>
        <v>0</v>
      </c>
      <c r="H262" s="233"/>
      <c r="I262" s="233"/>
    </row>
    <row r="263" spans="2:9" outlineLevel="2" x14ac:dyDescent="0.3">
      <c r="B263" s="173"/>
      <c r="C263" s="173"/>
      <c r="D263" s="70">
        <v>246</v>
      </c>
      <c r="E263" s="71" t="str">
        <v>libre</v>
      </c>
      <c r="F263" s="138" t="s">
        <v>78</v>
      </c>
      <c r="G263" s="36">
        <f t="shared" ca="1" si="3"/>
        <v>0</v>
      </c>
      <c r="H263" s="233"/>
      <c r="I263" s="233"/>
    </row>
    <row r="264" spans="2:9" outlineLevel="2" x14ac:dyDescent="0.3">
      <c r="B264" s="173"/>
      <c r="C264" s="173"/>
      <c r="D264" s="70">
        <v>247</v>
      </c>
      <c r="E264" s="71" t="str">
        <v>libre</v>
      </c>
      <c r="F264" s="138" t="s">
        <v>78</v>
      </c>
      <c r="G264" s="36">
        <f t="shared" ca="1" si="3"/>
        <v>0</v>
      </c>
      <c r="H264" s="233"/>
      <c r="I264" s="233"/>
    </row>
    <row r="265" spans="2:9" outlineLevel="2" x14ac:dyDescent="0.3">
      <c r="B265" s="173"/>
      <c r="C265" s="173"/>
      <c r="D265" s="70">
        <v>248</v>
      </c>
      <c r="E265" s="71" t="str">
        <v>libre</v>
      </c>
      <c r="F265" s="138" t="s">
        <v>78</v>
      </c>
      <c r="G265" s="36">
        <f t="shared" ca="1" si="3"/>
        <v>0</v>
      </c>
      <c r="H265" s="233"/>
      <c r="I265" s="233"/>
    </row>
    <row r="266" spans="2:9" outlineLevel="2" x14ac:dyDescent="0.3">
      <c r="B266" s="173"/>
      <c r="C266" s="173"/>
      <c r="D266" s="70">
        <v>249</v>
      </c>
      <c r="E266" s="71" t="str">
        <v>libre</v>
      </c>
      <c r="F266" s="138" t="s">
        <v>78</v>
      </c>
      <c r="G266" s="36">
        <f t="shared" ca="1" si="3"/>
        <v>0</v>
      </c>
      <c r="H266" s="233"/>
      <c r="I266" s="233"/>
    </row>
    <row r="267" spans="2:9" outlineLevel="2" x14ac:dyDescent="0.3">
      <c r="B267" s="173"/>
      <c r="C267" s="173"/>
      <c r="D267" s="70">
        <v>250</v>
      </c>
      <c r="E267" s="71" t="str">
        <v>libre</v>
      </c>
      <c r="F267" s="138" t="s">
        <v>78</v>
      </c>
      <c r="G267" s="36">
        <f t="shared" ca="1" si="3"/>
        <v>0</v>
      </c>
      <c r="H267" s="233"/>
      <c r="I267" s="233"/>
    </row>
    <row r="268" spans="2:9" outlineLevel="2" x14ac:dyDescent="0.3">
      <c r="B268" s="173"/>
      <c r="C268" s="173"/>
      <c r="D268" s="70">
        <v>251</v>
      </c>
      <c r="E268" s="71" t="str">
        <v>libre</v>
      </c>
      <c r="F268" s="138" t="s">
        <v>78</v>
      </c>
      <c r="G268" s="36">
        <f t="shared" ca="1" si="3"/>
        <v>0</v>
      </c>
      <c r="H268" s="233"/>
      <c r="I268" s="233"/>
    </row>
    <row r="269" spans="2:9" outlineLevel="2" x14ac:dyDescent="0.3">
      <c r="B269" s="173"/>
      <c r="C269" s="173"/>
      <c r="D269" s="70">
        <v>252</v>
      </c>
      <c r="E269" s="71" t="str">
        <v>libre</v>
      </c>
      <c r="F269" s="138" t="s">
        <v>78</v>
      </c>
      <c r="G269" s="36">
        <f t="shared" ca="1" si="3"/>
        <v>0</v>
      </c>
      <c r="H269" s="233"/>
      <c r="I269" s="233"/>
    </row>
    <row r="270" spans="2:9" outlineLevel="2" x14ac:dyDescent="0.3">
      <c r="B270" s="173"/>
      <c r="C270" s="173"/>
      <c r="D270" s="70">
        <v>253</v>
      </c>
      <c r="E270" s="71" t="str">
        <v>libre</v>
      </c>
      <c r="F270" s="138" t="s">
        <v>78</v>
      </c>
      <c r="G270" s="36">
        <f t="shared" ca="1" si="3"/>
        <v>0</v>
      </c>
      <c r="H270" s="233"/>
      <c r="I270" s="233"/>
    </row>
    <row r="271" spans="2:9" outlineLevel="2" x14ac:dyDescent="0.3">
      <c r="B271" s="173"/>
      <c r="C271" s="173"/>
      <c r="D271" s="70">
        <v>254</v>
      </c>
      <c r="E271" s="71" t="str">
        <v>libre</v>
      </c>
      <c r="F271" s="138" t="s">
        <v>78</v>
      </c>
      <c r="G271" s="36">
        <f t="shared" ca="1" si="3"/>
        <v>0</v>
      </c>
      <c r="H271" s="233"/>
      <c r="I271" s="233"/>
    </row>
    <row r="272" spans="2:9" outlineLevel="2" x14ac:dyDescent="0.3">
      <c r="B272" s="173"/>
      <c r="C272" s="173"/>
      <c r="D272" s="70">
        <v>255</v>
      </c>
      <c r="E272" s="71" t="str">
        <v>libre</v>
      </c>
      <c r="F272" s="138" t="s">
        <v>78</v>
      </c>
      <c r="G272" s="36">
        <f t="shared" ca="1" si="3"/>
        <v>0</v>
      </c>
      <c r="H272" s="233"/>
      <c r="I272" s="233"/>
    </row>
    <row r="273" spans="2:9" outlineLevel="2" x14ac:dyDescent="0.3">
      <c r="B273" s="173"/>
      <c r="C273" s="173"/>
      <c r="D273" s="70">
        <v>256</v>
      </c>
      <c r="E273" s="71" t="str">
        <v>libre</v>
      </c>
      <c r="F273" s="138" t="s">
        <v>78</v>
      </c>
      <c r="G273" s="36">
        <f t="shared" ca="1" si="3"/>
        <v>0</v>
      </c>
      <c r="H273" s="233"/>
      <c r="I273" s="233"/>
    </row>
    <row r="274" spans="2:9" outlineLevel="2" x14ac:dyDescent="0.3">
      <c r="B274" s="173"/>
      <c r="C274" s="173"/>
      <c r="D274" s="70">
        <v>257</v>
      </c>
      <c r="E274" s="71" t="str">
        <v>libre</v>
      </c>
      <c r="F274" s="138" t="s">
        <v>78</v>
      </c>
      <c r="G274" s="36">
        <f t="shared" ref="G274:G317" ca="1" si="4">INDIRECT("Tcapex."&amp;INDEX(BD.Capex.Tend,D274))</f>
        <v>0</v>
      </c>
      <c r="H274" s="233"/>
      <c r="I274" s="233"/>
    </row>
    <row r="275" spans="2:9" outlineLevel="2" x14ac:dyDescent="0.3">
      <c r="B275" s="173"/>
      <c r="C275" s="173"/>
      <c r="D275" s="70">
        <v>258</v>
      </c>
      <c r="E275" s="71" t="str">
        <v>libre</v>
      </c>
      <c r="F275" s="138" t="s">
        <v>78</v>
      </c>
      <c r="G275" s="36">
        <f t="shared" ca="1" si="4"/>
        <v>0</v>
      </c>
      <c r="H275" s="233"/>
      <c r="I275" s="233"/>
    </row>
    <row r="276" spans="2:9" outlineLevel="2" x14ac:dyDescent="0.3">
      <c r="B276" s="173"/>
      <c r="C276" s="173"/>
      <c r="D276" s="70">
        <v>259</v>
      </c>
      <c r="E276" s="71" t="str">
        <v>libre</v>
      </c>
      <c r="F276" s="138" t="s">
        <v>78</v>
      </c>
      <c r="G276" s="36">
        <f t="shared" ca="1" si="4"/>
        <v>0</v>
      </c>
      <c r="H276" s="233"/>
      <c r="I276" s="233"/>
    </row>
    <row r="277" spans="2:9" outlineLevel="2" x14ac:dyDescent="0.3">
      <c r="B277" s="173"/>
      <c r="C277" s="173"/>
      <c r="D277" s="70">
        <v>260</v>
      </c>
      <c r="E277" s="71" t="str">
        <v>libre</v>
      </c>
      <c r="F277" s="138" t="s">
        <v>78</v>
      </c>
      <c r="G277" s="36">
        <f t="shared" ca="1" si="4"/>
        <v>0</v>
      </c>
      <c r="H277" s="233"/>
      <c r="I277" s="233"/>
    </row>
    <row r="278" spans="2:9" outlineLevel="2" x14ac:dyDescent="0.3">
      <c r="B278" s="173"/>
      <c r="C278" s="173"/>
      <c r="D278" s="70">
        <v>261</v>
      </c>
      <c r="E278" s="71" t="str">
        <v>libre</v>
      </c>
      <c r="F278" s="138" t="s">
        <v>78</v>
      </c>
      <c r="G278" s="36">
        <f t="shared" ca="1" si="4"/>
        <v>0</v>
      </c>
      <c r="H278" s="233"/>
      <c r="I278" s="233"/>
    </row>
    <row r="279" spans="2:9" outlineLevel="2" x14ac:dyDescent="0.3">
      <c r="B279" s="173"/>
      <c r="C279" s="173"/>
      <c r="D279" s="70">
        <v>262</v>
      </c>
      <c r="E279" s="71" t="str">
        <v>libre</v>
      </c>
      <c r="F279" s="138" t="s">
        <v>78</v>
      </c>
      <c r="G279" s="36">
        <f t="shared" ca="1" si="4"/>
        <v>0</v>
      </c>
      <c r="H279" s="233"/>
      <c r="I279" s="233"/>
    </row>
    <row r="280" spans="2:9" outlineLevel="2" x14ac:dyDescent="0.3">
      <c r="B280" s="173"/>
      <c r="C280" s="173"/>
      <c r="D280" s="70">
        <v>263</v>
      </c>
      <c r="E280" s="71" t="str">
        <v>libre</v>
      </c>
      <c r="F280" s="138" t="s">
        <v>78</v>
      </c>
      <c r="G280" s="36">
        <f t="shared" ca="1" si="4"/>
        <v>0</v>
      </c>
      <c r="H280" s="233"/>
      <c r="I280" s="233"/>
    </row>
    <row r="281" spans="2:9" outlineLevel="2" x14ac:dyDescent="0.3">
      <c r="B281" s="173"/>
      <c r="C281" s="173"/>
      <c r="D281" s="70">
        <v>264</v>
      </c>
      <c r="E281" s="71" t="str">
        <v>libre</v>
      </c>
      <c r="F281" s="138" t="s">
        <v>78</v>
      </c>
      <c r="G281" s="36">
        <f t="shared" ca="1" si="4"/>
        <v>0</v>
      </c>
      <c r="H281" s="233"/>
      <c r="I281" s="233"/>
    </row>
    <row r="282" spans="2:9" outlineLevel="2" x14ac:dyDescent="0.3">
      <c r="B282" s="173"/>
      <c r="C282" s="173"/>
      <c r="D282" s="70">
        <v>265</v>
      </c>
      <c r="E282" s="71" t="str">
        <v>libre</v>
      </c>
      <c r="F282" s="138" t="s">
        <v>78</v>
      </c>
      <c r="G282" s="36">
        <f t="shared" ca="1" si="4"/>
        <v>0</v>
      </c>
      <c r="H282" s="233"/>
      <c r="I282" s="233"/>
    </row>
    <row r="283" spans="2:9" outlineLevel="2" x14ac:dyDescent="0.3">
      <c r="B283" s="173"/>
      <c r="C283" s="173"/>
      <c r="D283" s="70">
        <v>266</v>
      </c>
      <c r="E283" s="71" t="str">
        <v>libre</v>
      </c>
      <c r="F283" s="138" t="s">
        <v>78</v>
      </c>
      <c r="G283" s="36">
        <f t="shared" ca="1" si="4"/>
        <v>0</v>
      </c>
      <c r="H283" s="233"/>
      <c r="I283" s="233"/>
    </row>
    <row r="284" spans="2:9" outlineLevel="2" x14ac:dyDescent="0.3">
      <c r="B284" s="173"/>
      <c r="C284" s="173"/>
      <c r="D284" s="70">
        <v>267</v>
      </c>
      <c r="E284" s="71" t="str">
        <v>libre</v>
      </c>
      <c r="F284" s="138" t="s">
        <v>78</v>
      </c>
      <c r="G284" s="36">
        <f t="shared" ca="1" si="4"/>
        <v>0</v>
      </c>
      <c r="H284" s="233"/>
      <c r="I284" s="233"/>
    </row>
    <row r="285" spans="2:9" outlineLevel="2" x14ac:dyDescent="0.3">
      <c r="B285" s="173"/>
      <c r="C285" s="173"/>
      <c r="D285" s="70">
        <v>268</v>
      </c>
      <c r="E285" s="71" t="str">
        <v>libre</v>
      </c>
      <c r="F285" s="138" t="s">
        <v>78</v>
      </c>
      <c r="G285" s="36">
        <f t="shared" ca="1" si="4"/>
        <v>0</v>
      </c>
      <c r="H285" s="233"/>
      <c r="I285" s="233"/>
    </row>
    <row r="286" spans="2:9" outlineLevel="2" x14ac:dyDescent="0.3">
      <c r="B286" s="173"/>
      <c r="C286" s="173"/>
      <c r="D286" s="70">
        <v>269</v>
      </c>
      <c r="E286" s="71" t="str">
        <v>libre</v>
      </c>
      <c r="F286" s="138" t="s">
        <v>78</v>
      </c>
      <c r="G286" s="36">
        <f t="shared" ca="1" si="4"/>
        <v>0</v>
      </c>
      <c r="H286" s="233"/>
      <c r="I286" s="233"/>
    </row>
    <row r="287" spans="2:9" outlineLevel="2" x14ac:dyDescent="0.3">
      <c r="B287" s="173"/>
      <c r="C287" s="173"/>
      <c r="D287" s="70">
        <v>270</v>
      </c>
      <c r="E287" s="71" t="str">
        <v>libre</v>
      </c>
      <c r="F287" s="138" t="s">
        <v>78</v>
      </c>
      <c r="G287" s="36">
        <f t="shared" ca="1" si="4"/>
        <v>0</v>
      </c>
      <c r="H287" s="233"/>
      <c r="I287" s="233"/>
    </row>
    <row r="288" spans="2:9" outlineLevel="2" x14ac:dyDescent="0.3">
      <c r="B288" s="173"/>
      <c r="C288" s="173"/>
      <c r="D288" s="70">
        <v>271</v>
      </c>
      <c r="E288" s="71" t="str">
        <v>libre</v>
      </c>
      <c r="F288" s="138" t="s">
        <v>78</v>
      </c>
      <c r="G288" s="36">
        <f t="shared" ca="1" si="4"/>
        <v>0</v>
      </c>
      <c r="H288" s="233"/>
      <c r="I288" s="233"/>
    </row>
    <row r="289" spans="2:9" outlineLevel="2" x14ac:dyDescent="0.3">
      <c r="B289" s="173"/>
      <c r="C289" s="173"/>
      <c r="D289" s="70">
        <v>272</v>
      </c>
      <c r="E289" s="71" t="str">
        <v>libre</v>
      </c>
      <c r="F289" s="138" t="s">
        <v>78</v>
      </c>
      <c r="G289" s="36">
        <f t="shared" ca="1" si="4"/>
        <v>0</v>
      </c>
      <c r="H289" s="233"/>
      <c r="I289" s="233"/>
    </row>
    <row r="290" spans="2:9" outlineLevel="2" x14ac:dyDescent="0.3">
      <c r="B290" s="173"/>
      <c r="C290" s="173"/>
      <c r="D290" s="70">
        <v>273</v>
      </c>
      <c r="E290" s="71" t="str">
        <v>libre</v>
      </c>
      <c r="F290" s="138" t="s">
        <v>78</v>
      </c>
      <c r="G290" s="36">
        <f t="shared" ca="1" si="4"/>
        <v>0</v>
      </c>
      <c r="H290" s="233"/>
      <c r="I290" s="233"/>
    </row>
    <row r="291" spans="2:9" outlineLevel="2" x14ac:dyDescent="0.3">
      <c r="B291" s="173"/>
      <c r="C291" s="173"/>
      <c r="D291" s="70">
        <v>274</v>
      </c>
      <c r="E291" s="71" t="str">
        <v>libre</v>
      </c>
      <c r="F291" s="138" t="s">
        <v>78</v>
      </c>
      <c r="G291" s="36">
        <f t="shared" ca="1" si="4"/>
        <v>0</v>
      </c>
      <c r="H291" s="233"/>
      <c r="I291" s="233"/>
    </row>
    <row r="292" spans="2:9" outlineLevel="2" x14ac:dyDescent="0.3">
      <c r="B292" s="173"/>
      <c r="C292" s="173"/>
      <c r="D292" s="70">
        <v>275</v>
      </c>
      <c r="E292" s="71" t="str">
        <v>libre</v>
      </c>
      <c r="F292" s="138" t="s">
        <v>78</v>
      </c>
      <c r="G292" s="36">
        <f t="shared" ca="1" si="4"/>
        <v>0</v>
      </c>
      <c r="H292" s="233"/>
      <c r="I292" s="233"/>
    </row>
    <row r="293" spans="2:9" outlineLevel="2" x14ac:dyDescent="0.3">
      <c r="B293" s="173"/>
      <c r="C293" s="173"/>
      <c r="D293" s="70">
        <v>276</v>
      </c>
      <c r="E293" s="71" t="str">
        <v>libre</v>
      </c>
      <c r="F293" s="138" t="s">
        <v>78</v>
      </c>
      <c r="G293" s="36">
        <f t="shared" ca="1" si="4"/>
        <v>0</v>
      </c>
      <c r="H293" s="233"/>
      <c r="I293" s="233"/>
    </row>
    <row r="294" spans="2:9" outlineLevel="2" x14ac:dyDescent="0.3">
      <c r="B294" s="173"/>
      <c r="C294" s="173"/>
      <c r="D294" s="70">
        <v>277</v>
      </c>
      <c r="E294" s="71" t="str">
        <v>libre</v>
      </c>
      <c r="F294" s="138" t="s">
        <v>78</v>
      </c>
      <c r="G294" s="36">
        <f t="shared" ca="1" si="4"/>
        <v>0</v>
      </c>
      <c r="H294" s="233"/>
      <c r="I294" s="233"/>
    </row>
    <row r="295" spans="2:9" outlineLevel="2" x14ac:dyDescent="0.3">
      <c r="B295" s="173"/>
      <c r="C295" s="173"/>
      <c r="D295" s="70">
        <v>278</v>
      </c>
      <c r="E295" s="71" t="str">
        <v>libre</v>
      </c>
      <c r="F295" s="138" t="s">
        <v>78</v>
      </c>
      <c r="G295" s="36">
        <f t="shared" ca="1" si="4"/>
        <v>0</v>
      </c>
      <c r="H295" s="233"/>
      <c r="I295" s="233"/>
    </row>
    <row r="296" spans="2:9" outlineLevel="2" x14ac:dyDescent="0.3">
      <c r="B296" s="173"/>
      <c r="C296" s="173"/>
      <c r="D296" s="70">
        <v>279</v>
      </c>
      <c r="E296" s="71" t="str">
        <v>libre</v>
      </c>
      <c r="F296" s="138" t="s">
        <v>78</v>
      </c>
      <c r="G296" s="36">
        <f t="shared" ca="1" si="4"/>
        <v>0</v>
      </c>
      <c r="H296" s="233"/>
      <c r="I296" s="233"/>
    </row>
    <row r="297" spans="2:9" outlineLevel="2" x14ac:dyDescent="0.3">
      <c r="B297" s="173"/>
      <c r="C297" s="173"/>
      <c r="D297" s="70">
        <v>280</v>
      </c>
      <c r="E297" s="71" t="str">
        <v>libre</v>
      </c>
      <c r="F297" s="138" t="s">
        <v>78</v>
      </c>
      <c r="G297" s="36">
        <f t="shared" ca="1" si="4"/>
        <v>0</v>
      </c>
      <c r="H297" s="233"/>
      <c r="I297" s="233"/>
    </row>
    <row r="298" spans="2:9" outlineLevel="2" x14ac:dyDescent="0.3">
      <c r="B298" s="173"/>
      <c r="C298" s="173"/>
      <c r="D298" s="70">
        <v>281</v>
      </c>
      <c r="E298" s="71" t="str">
        <v>libre</v>
      </c>
      <c r="F298" s="138" t="s">
        <v>78</v>
      </c>
      <c r="G298" s="36">
        <f t="shared" ca="1" si="4"/>
        <v>0</v>
      </c>
      <c r="H298" s="233"/>
      <c r="I298" s="233"/>
    </row>
    <row r="299" spans="2:9" outlineLevel="2" x14ac:dyDescent="0.3">
      <c r="B299" s="173"/>
      <c r="C299" s="173"/>
      <c r="D299" s="70">
        <v>282</v>
      </c>
      <c r="E299" s="71" t="str">
        <v>libre</v>
      </c>
      <c r="F299" s="138" t="s">
        <v>78</v>
      </c>
      <c r="G299" s="36">
        <f t="shared" ca="1" si="4"/>
        <v>0</v>
      </c>
      <c r="H299" s="233"/>
      <c r="I299" s="233"/>
    </row>
    <row r="300" spans="2:9" outlineLevel="2" x14ac:dyDescent="0.3">
      <c r="B300" s="173"/>
      <c r="C300" s="173"/>
      <c r="D300" s="70">
        <v>283</v>
      </c>
      <c r="E300" s="71" t="str">
        <v>libre</v>
      </c>
      <c r="F300" s="138" t="s">
        <v>78</v>
      </c>
      <c r="G300" s="36">
        <f t="shared" ca="1" si="4"/>
        <v>0</v>
      </c>
      <c r="H300" s="233"/>
      <c r="I300" s="233"/>
    </row>
    <row r="301" spans="2:9" outlineLevel="2" x14ac:dyDescent="0.3">
      <c r="B301" s="173"/>
      <c r="C301" s="173"/>
      <c r="D301" s="70">
        <v>284</v>
      </c>
      <c r="E301" s="71" t="str">
        <v>libre</v>
      </c>
      <c r="F301" s="138" t="s">
        <v>78</v>
      </c>
      <c r="G301" s="36">
        <f t="shared" ca="1" si="4"/>
        <v>0</v>
      </c>
      <c r="H301" s="233"/>
      <c r="I301" s="233"/>
    </row>
    <row r="302" spans="2:9" outlineLevel="2" x14ac:dyDescent="0.3">
      <c r="B302" s="173"/>
      <c r="C302" s="173"/>
      <c r="D302" s="70">
        <v>285</v>
      </c>
      <c r="E302" s="71" t="str">
        <v>libre</v>
      </c>
      <c r="F302" s="138" t="s">
        <v>78</v>
      </c>
      <c r="G302" s="36">
        <f t="shared" ca="1" si="4"/>
        <v>0</v>
      </c>
      <c r="H302" s="233"/>
      <c r="I302" s="233"/>
    </row>
    <row r="303" spans="2:9" outlineLevel="2" x14ac:dyDescent="0.3">
      <c r="B303" s="173"/>
      <c r="C303" s="173"/>
      <c r="D303" s="70">
        <v>286</v>
      </c>
      <c r="E303" s="71" t="str">
        <v>libre</v>
      </c>
      <c r="F303" s="138" t="s">
        <v>78</v>
      </c>
      <c r="G303" s="36">
        <f t="shared" ca="1" si="4"/>
        <v>0</v>
      </c>
      <c r="H303" s="233"/>
      <c r="I303" s="233"/>
    </row>
    <row r="304" spans="2:9" outlineLevel="2" x14ac:dyDescent="0.3">
      <c r="B304" s="173"/>
      <c r="C304" s="173"/>
      <c r="D304" s="70">
        <v>287</v>
      </c>
      <c r="E304" s="71" t="str">
        <v>libre</v>
      </c>
      <c r="F304" s="138" t="s">
        <v>78</v>
      </c>
      <c r="G304" s="36">
        <f t="shared" ca="1" si="4"/>
        <v>0</v>
      </c>
      <c r="H304" s="233"/>
      <c r="I304" s="233"/>
    </row>
    <row r="305" spans="2:9" outlineLevel="2" x14ac:dyDescent="0.3">
      <c r="B305" s="173"/>
      <c r="C305" s="173"/>
      <c r="D305" s="70">
        <v>288</v>
      </c>
      <c r="E305" s="71" t="str">
        <v>libre</v>
      </c>
      <c r="F305" s="138" t="s">
        <v>78</v>
      </c>
      <c r="G305" s="36">
        <f t="shared" ca="1" si="4"/>
        <v>0</v>
      </c>
      <c r="H305" s="233"/>
      <c r="I305" s="233"/>
    </row>
    <row r="306" spans="2:9" outlineLevel="2" x14ac:dyDescent="0.3">
      <c r="B306" s="173"/>
      <c r="C306" s="173"/>
      <c r="D306" s="70">
        <v>289</v>
      </c>
      <c r="E306" s="71" t="str">
        <v>libre</v>
      </c>
      <c r="F306" s="138" t="s">
        <v>78</v>
      </c>
      <c r="G306" s="36">
        <f t="shared" ca="1" si="4"/>
        <v>0</v>
      </c>
      <c r="H306" s="233"/>
      <c r="I306" s="233"/>
    </row>
    <row r="307" spans="2:9" outlineLevel="2" x14ac:dyDescent="0.3">
      <c r="B307" s="173"/>
      <c r="C307" s="173"/>
      <c r="D307" s="70">
        <v>290</v>
      </c>
      <c r="E307" s="71" t="str">
        <v>libre</v>
      </c>
      <c r="F307" s="138" t="s">
        <v>78</v>
      </c>
      <c r="G307" s="36">
        <f t="shared" ca="1" si="4"/>
        <v>0</v>
      </c>
      <c r="H307" s="233"/>
      <c r="I307" s="233"/>
    </row>
    <row r="308" spans="2:9" outlineLevel="2" x14ac:dyDescent="0.3">
      <c r="B308" s="173"/>
      <c r="C308" s="173"/>
      <c r="D308" s="70">
        <v>291</v>
      </c>
      <c r="E308" s="71" t="str">
        <v>libre</v>
      </c>
      <c r="F308" s="138" t="s">
        <v>78</v>
      </c>
      <c r="G308" s="36">
        <f t="shared" ca="1" si="4"/>
        <v>0</v>
      </c>
      <c r="H308" s="233"/>
      <c r="I308" s="233"/>
    </row>
    <row r="309" spans="2:9" outlineLevel="2" x14ac:dyDescent="0.3">
      <c r="B309" s="173"/>
      <c r="C309" s="173"/>
      <c r="D309" s="70">
        <v>292</v>
      </c>
      <c r="E309" s="71" t="str">
        <v>libre</v>
      </c>
      <c r="F309" s="138" t="s">
        <v>78</v>
      </c>
      <c r="G309" s="36">
        <f t="shared" ca="1" si="4"/>
        <v>0</v>
      </c>
      <c r="H309" s="233"/>
      <c r="I309" s="233"/>
    </row>
    <row r="310" spans="2:9" outlineLevel="2" x14ac:dyDescent="0.3">
      <c r="B310" s="173"/>
      <c r="C310" s="173"/>
      <c r="D310" s="70">
        <v>293</v>
      </c>
      <c r="E310" s="71" t="str">
        <v>libre</v>
      </c>
      <c r="F310" s="138" t="s">
        <v>78</v>
      </c>
      <c r="G310" s="36">
        <f t="shared" ca="1" si="4"/>
        <v>0</v>
      </c>
      <c r="H310" s="233"/>
      <c r="I310" s="233"/>
    </row>
    <row r="311" spans="2:9" outlineLevel="2" x14ac:dyDescent="0.3">
      <c r="B311" s="173"/>
      <c r="C311" s="173"/>
      <c r="D311" s="70">
        <v>294</v>
      </c>
      <c r="E311" s="71" t="str">
        <v>libre</v>
      </c>
      <c r="F311" s="138" t="s">
        <v>78</v>
      </c>
      <c r="G311" s="36">
        <f t="shared" ca="1" si="4"/>
        <v>0</v>
      </c>
      <c r="H311" s="233"/>
      <c r="I311" s="233"/>
    </row>
    <row r="312" spans="2:9" outlineLevel="2" x14ac:dyDescent="0.3">
      <c r="B312" s="173"/>
      <c r="C312" s="173"/>
      <c r="D312" s="70">
        <v>295</v>
      </c>
      <c r="E312" s="71" t="str">
        <v>libre</v>
      </c>
      <c r="F312" s="138" t="s">
        <v>78</v>
      </c>
      <c r="G312" s="36">
        <f t="shared" ca="1" si="4"/>
        <v>0</v>
      </c>
      <c r="H312" s="233"/>
      <c r="I312" s="233"/>
    </row>
    <row r="313" spans="2:9" outlineLevel="2" x14ac:dyDescent="0.3">
      <c r="B313" s="173"/>
      <c r="C313" s="173"/>
      <c r="D313" s="70">
        <v>296</v>
      </c>
      <c r="E313" s="71" t="str">
        <v>libre</v>
      </c>
      <c r="F313" s="138" t="s">
        <v>78</v>
      </c>
      <c r="G313" s="36">
        <f t="shared" ca="1" si="4"/>
        <v>0</v>
      </c>
      <c r="H313" s="233"/>
      <c r="I313" s="233"/>
    </row>
    <row r="314" spans="2:9" outlineLevel="2" x14ac:dyDescent="0.3">
      <c r="B314" s="173"/>
      <c r="C314" s="173"/>
      <c r="D314" s="70">
        <v>297</v>
      </c>
      <c r="E314" s="71" t="str">
        <v>libre</v>
      </c>
      <c r="F314" s="138" t="s">
        <v>78</v>
      </c>
      <c r="G314" s="36">
        <f t="shared" ca="1" si="4"/>
        <v>0</v>
      </c>
      <c r="H314" s="233"/>
      <c r="I314" s="233"/>
    </row>
    <row r="315" spans="2:9" outlineLevel="2" x14ac:dyDescent="0.3">
      <c r="B315" s="173"/>
      <c r="C315" s="173"/>
      <c r="D315" s="70">
        <v>298</v>
      </c>
      <c r="E315" s="71" t="str">
        <v>libre</v>
      </c>
      <c r="F315" s="138" t="s">
        <v>78</v>
      </c>
      <c r="G315" s="36">
        <f t="shared" ca="1" si="4"/>
        <v>0</v>
      </c>
      <c r="H315" s="233"/>
      <c r="I315" s="233"/>
    </row>
    <row r="316" spans="2:9" outlineLevel="1" x14ac:dyDescent="0.3">
      <c r="B316" s="173"/>
      <c r="C316" s="173"/>
      <c r="D316" s="70">
        <v>299</v>
      </c>
      <c r="E316" s="71" t="str">
        <v>libre</v>
      </c>
      <c r="F316" s="138" t="s">
        <v>78</v>
      </c>
      <c r="G316" s="36">
        <f t="shared" ca="1" si="4"/>
        <v>0</v>
      </c>
      <c r="H316" s="233"/>
      <c r="I316" s="233"/>
    </row>
    <row r="317" spans="2:9" ht="14.4" outlineLevel="1" thickBot="1" x14ac:dyDescent="0.35">
      <c r="B317" s="173"/>
      <c r="C317" s="173"/>
      <c r="D317" s="70">
        <v>300</v>
      </c>
      <c r="E317" s="71" t="str">
        <v>libre</v>
      </c>
      <c r="F317" s="138" t="s">
        <v>78</v>
      </c>
      <c r="G317" s="36">
        <f t="shared" ca="1" si="4"/>
        <v>0</v>
      </c>
      <c r="H317" s="233"/>
      <c r="I317" s="233"/>
    </row>
    <row r="318" spans="2:9" outlineLevel="1" x14ac:dyDescent="0.3">
      <c r="B318" s="173"/>
      <c r="C318" s="173"/>
      <c r="D318" s="73"/>
      <c r="E318" s="73"/>
      <c r="F318" s="73"/>
      <c r="G318" s="73"/>
      <c r="H318" s="233"/>
      <c r="I318" s="233"/>
    </row>
    <row r="319" spans="2:9" x14ac:dyDescent="0.3">
      <c r="B319" s="173"/>
      <c r="C319" s="173"/>
      <c r="D319" s="173"/>
      <c r="E319" s="178"/>
      <c r="G319" s="212"/>
      <c r="H319" s="212"/>
      <c r="I319" s="212"/>
    </row>
    <row r="320" spans="2:9" ht="18" thickBot="1" x14ac:dyDescent="0.35">
      <c r="B320" s="173"/>
      <c r="C320" s="75" t="s">
        <v>300</v>
      </c>
      <c r="D320" s="75"/>
      <c r="E320" s="75"/>
      <c r="F320" s="176"/>
      <c r="G320" s="75"/>
      <c r="H320" s="75"/>
      <c r="I320" s="75"/>
    </row>
    <row r="321" spans="2:9" outlineLevel="1" x14ac:dyDescent="0.3"/>
    <row r="322" spans="2:9" ht="17.399999999999999" outlineLevel="1" x14ac:dyDescent="0.3">
      <c r="B322" s="173"/>
      <c r="C322" s="208"/>
      <c r="D322" s="69" t="s">
        <v>76</v>
      </c>
      <c r="E322" s="69" t="s">
        <v>289</v>
      </c>
      <c r="F322" s="173"/>
      <c r="G322" s="69" t="s">
        <v>647</v>
      </c>
      <c r="H322" s="233"/>
      <c r="I322" s="233"/>
    </row>
    <row r="323" spans="2:9" outlineLevel="1" x14ac:dyDescent="0.3">
      <c r="B323" s="173"/>
      <c r="C323" s="173"/>
      <c r="D323" s="70">
        <v>1</v>
      </c>
      <c r="E323" s="71" t="str">
        <f t="array" ref="E323:E622">BD.nom.act</f>
        <v>TRX Urbana</v>
      </c>
      <c r="F323" s="138" t="s">
        <v>78</v>
      </c>
      <c r="G323" s="49">
        <f t="array" aca="1" ref="G323:G622" ca="1">1+G18:G317</f>
        <v>1</v>
      </c>
      <c r="H323" s="233"/>
      <c r="I323" s="233"/>
    </row>
    <row r="324" spans="2:9" outlineLevel="1" x14ac:dyDescent="0.3">
      <c r="B324" s="173"/>
      <c r="C324" s="173"/>
      <c r="D324" s="70">
        <v>2</v>
      </c>
      <c r="E324" s="71" t="str">
        <v>TRX Suburbana</v>
      </c>
      <c r="F324" s="138" t="s">
        <v>78</v>
      </c>
      <c r="G324" s="49">
        <f ca="1"/>
        <v>1</v>
      </c>
      <c r="H324" s="233"/>
      <c r="I324" s="233"/>
    </row>
    <row r="325" spans="2:9" outlineLevel="2" x14ac:dyDescent="0.3">
      <c r="B325" s="173"/>
      <c r="C325" s="173"/>
      <c r="D325" s="70">
        <v>3</v>
      </c>
      <c r="E325" s="71" t="str">
        <v>TRX Rural</v>
      </c>
      <c r="F325" s="138" t="s">
        <v>78</v>
      </c>
      <c r="G325" s="49">
        <f ca="1"/>
        <v>1</v>
      </c>
      <c r="H325" s="233"/>
      <c r="I325" s="233"/>
    </row>
    <row r="326" spans="2:9" outlineLevel="2" x14ac:dyDescent="0.3">
      <c r="B326" s="173"/>
      <c r="C326" s="173"/>
      <c r="D326" s="70">
        <v>4</v>
      </c>
      <c r="E326" s="71" t="str">
        <v>libre</v>
      </c>
      <c r="F326" s="138" t="s">
        <v>78</v>
      </c>
      <c r="G326" s="49">
        <f ca="1"/>
        <v>1</v>
      </c>
      <c r="H326" s="233"/>
      <c r="I326" s="233"/>
    </row>
    <row r="327" spans="2:9" outlineLevel="2" x14ac:dyDescent="0.3">
      <c r="B327" s="173"/>
      <c r="C327" s="173"/>
      <c r="D327" s="70">
        <v>5</v>
      </c>
      <c r="E327" s="71" t="str">
        <v>Gabinete</v>
      </c>
      <c r="F327" s="138" t="s">
        <v>78</v>
      </c>
      <c r="G327" s="49">
        <f ca="1"/>
        <v>1</v>
      </c>
      <c r="H327" s="233"/>
      <c r="I327" s="233"/>
    </row>
    <row r="328" spans="2:9" outlineLevel="2" x14ac:dyDescent="0.3">
      <c r="B328" s="173"/>
      <c r="C328" s="173"/>
      <c r="D328" s="70">
        <v>6</v>
      </c>
      <c r="E328" s="71" t="str">
        <v>libre</v>
      </c>
      <c r="F328" s="138" t="s">
        <v>78</v>
      </c>
      <c r="G328" s="49">
        <f ca="1"/>
        <v>1</v>
      </c>
      <c r="H328" s="233"/>
      <c r="I328" s="233"/>
    </row>
    <row r="329" spans="2:9" outlineLevel="2" x14ac:dyDescent="0.3">
      <c r="B329" s="173"/>
      <c r="C329" s="173"/>
      <c r="D329" s="70">
        <v>7</v>
      </c>
      <c r="E329" s="71" t="str">
        <v>BBU U</v>
      </c>
      <c r="F329" s="138" t="s">
        <v>78</v>
      </c>
      <c r="G329" s="49">
        <f ca="1"/>
        <v>1</v>
      </c>
      <c r="H329" s="233"/>
      <c r="I329" s="233"/>
    </row>
    <row r="330" spans="2:9" outlineLevel="2" x14ac:dyDescent="0.3">
      <c r="B330" s="173"/>
      <c r="C330" s="173"/>
      <c r="D330" s="70">
        <v>8</v>
      </c>
      <c r="E330" s="71" t="str">
        <v>BBU S</v>
      </c>
      <c r="F330" s="138" t="s">
        <v>78</v>
      </c>
      <c r="G330" s="49">
        <f ca="1"/>
        <v>1</v>
      </c>
      <c r="H330" s="233"/>
      <c r="I330" s="233"/>
    </row>
    <row r="331" spans="2:9" outlineLevel="2" x14ac:dyDescent="0.3">
      <c r="B331" s="173"/>
      <c r="C331" s="173"/>
      <c r="D331" s="70">
        <v>9</v>
      </c>
      <c r="E331" s="71" t="str">
        <v>BBU R</v>
      </c>
      <c r="F331" s="138" t="s">
        <v>78</v>
      </c>
      <c r="G331" s="49">
        <f ca="1"/>
        <v>1</v>
      </c>
      <c r="H331" s="233"/>
      <c r="I331" s="233"/>
    </row>
    <row r="332" spans="2:9" outlineLevel="2" x14ac:dyDescent="0.3">
      <c r="B332" s="173"/>
      <c r="C332" s="173"/>
      <c r="D332" s="70">
        <v>10</v>
      </c>
      <c r="E332" s="71" t="str">
        <v>libre</v>
      </c>
      <c r="F332" s="138" t="s">
        <v>78</v>
      </c>
      <c r="G332" s="49">
        <f ca="1"/>
        <v>1</v>
      </c>
      <c r="H332" s="233"/>
      <c r="I332" s="233"/>
    </row>
    <row r="333" spans="2:9" outlineLevel="2" x14ac:dyDescent="0.3">
      <c r="B333" s="173"/>
      <c r="C333" s="173"/>
      <c r="D333" s="70">
        <v>11</v>
      </c>
      <c r="E333" s="71" t="str">
        <v>Sitio U OOCC</v>
      </c>
      <c r="F333" s="138" t="s">
        <v>78</v>
      </c>
      <c r="G333" s="49">
        <f ca="1"/>
        <v>1</v>
      </c>
      <c r="H333" s="233"/>
      <c r="I333" s="233"/>
    </row>
    <row r="334" spans="2:9" outlineLevel="2" x14ac:dyDescent="0.3">
      <c r="B334" s="173"/>
      <c r="C334" s="173"/>
      <c r="D334" s="70">
        <v>12</v>
      </c>
      <c r="E334" s="71" t="str">
        <v>Sitio S OOCC</v>
      </c>
      <c r="F334" s="138" t="s">
        <v>78</v>
      </c>
      <c r="G334" s="49">
        <f ca="1"/>
        <v>1</v>
      </c>
      <c r="H334" s="233"/>
      <c r="I334" s="233"/>
    </row>
    <row r="335" spans="2:9" outlineLevel="2" x14ac:dyDescent="0.3">
      <c r="B335" s="173"/>
      <c r="C335" s="173"/>
      <c r="D335" s="70">
        <v>13</v>
      </c>
      <c r="E335" s="71" t="str">
        <v>Sitio R OOCC</v>
      </c>
      <c r="F335" s="138" t="s">
        <v>78</v>
      </c>
      <c r="G335" s="49">
        <f ca="1"/>
        <v>1</v>
      </c>
      <c r="H335" s="233"/>
      <c r="I335" s="233"/>
    </row>
    <row r="336" spans="2:9" outlineLevel="2" x14ac:dyDescent="0.3">
      <c r="B336" s="173"/>
      <c r="C336" s="173"/>
      <c r="D336" s="70">
        <v>14</v>
      </c>
      <c r="E336" s="71" t="str">
        <v>Enlace backhaul</v>
      </c>
      <c r="F336" s="138" t="s">
        <v>78</v>
      </c>
      <c r="G336" s="49">
        <f ca="1"/>
        <v>1</v>
      </c>
      <c r="H336" s="233"/>
      <c r="I336" s="233"/>
    </row>
    <row r="337" spans="2:9" outlineLevel="2" x14ac:dyDescent="0.3">
      <c r="B337" s="173"/>
      <c r="C337" s="173"/>
      <c r="D337" s="70">
        <v>15</v>
      </c>
      <c r="E337" s="71" t="str">
        <v>BSC A</v>
      </c>
      <c r="F337" s="138" t="s">
        <v>78</v>
      </c>
      <c r="G337" s="49">
        <f ca="1"/>
        <v>1</v>
      </c>
      <c r="H337" s="233"/>
      <c r="I337" s="233"/>
    </row>
    <row r="338" spans="2:9" outlineLevel="2" x14ac:dyDescent="0.3">
      <c r="B338" s="173"/>
      <c r="C338" s="173"/>
      <c r="D338" s="70">
        <v>16</v>
      </c>
      <c r="E338" s="71" t="str">
        <v>BSC B</v>
      </c>
      <c r="F338" s="138" t="s">
        <v>78</v>
      </c>
      <c r="G338" s="49">
        <f ca="1"/>
        <v>1</v>
      </c>
      <c r="H338" s="233"/>
      <c r="I338" s="233"/>
    </row>
    <row r="339" spans="2:9" outlineLevel="2" x14ac:dyDescent="0.3">
      <c r="B339" s="173"/>
      <c r="C339" s="173"/>
      <c r="D339" s="70">
        <v>17</v>
      </c>
      <c r="E339" s="71" t="str">
        <v>BSC C</v>
      </c>
      <c r="F339" s="138" t="s">
        <v>78</v>
      </c>
      <c r="G339" s="49">
        <f ca="1"/>
        <v>1</v>
      </c>
      <c r="H339" s="233"/>
      <c r="I339" s="233"/>
    </row>
    <row r="340" spans="2:9" outlineLevel="2" x14ac:dyDescent="0.3">
      <c r="B340" s="173"/>
      <c r="C340" s="173"/>
      <c r="D340" s="70">
        <v>18</v>
      </c>
      <c r="E340" s="71" t="str">
        <v>RNC A</v>
      </c>
      <c r="F340" s="138" t="s">
        <v>78</v>
      </c>
      <c r="G340" s="49">
        <f ca="1"/>
        <v>1</v>
      </c>
      <c r="H340" s="233"/>
      <c r="I340" s="233"/>
    </row>
    <row r="341" spans="2:9" outlineLevel="2" x14ac:dyDescent="0.3">
      <c r="B341" s="173"/>
      <c r="C341" s="173"/>
      <c r="D341" s="70">
        <v>19</v>
      </c>
      <c r="E341" s="71" t="str">
        <v>RNC B</v>
      </c>
      <c r="F341" s="138" t="s">
        <v>78</v>
      </c>
      <c r="G341" s="49">
        <f ca="1"/>
        <v>1</v>
      </c>
      <c r="H341" s="233"/>
      <c r="I341" s="233"/>
    </row>
    <row r="342" spans="2:9" outlineLevel="2" x14ac:dyDescent="0.3">
      <c r="B342" s="173"/>
      <c r="C342" s="173"/>
      <c r="D342" s="70">
        <v>20</v>
      </c>
      <c r="E342" s="71" t="str">
        <v>RNC C</v>
      </c>
      <c r="F342" s="138" t="s">
        <v>78</v>
      </c>
      <c r="G342" s="49">
        <f ca="1"/>
        <v>1</v>
      </c>
      <c r="H342" s="233"/>
      <c r="I342" s="233"/>
    </row>
    <row r="343" spans="2:9" outlineLevel="2" x14ac:dyDescent="0.3">
      <c r="B343" s="173"/>
      <c r="C343" s="173"/>
      <c r="D343" s="70">
        <v>21</v>
      </c>
      <c r="E343" s="71" t="str">
        <v>libre</v>
      </c>
      <c r="F343" s="138" t="s">
        <v>78</v>
      </c>
      <c r="G343" s="49">
        <f ca="1"/>
        <v>1</v>
      </c>
      <c r="H343" s="233"/>
      <c r="I343" s="233"/>
    </row>
    <row r="344" spans="2:9" outlineLevel="2" x14ac:dyDescent="0.3">
      <c r="B344" s="173"/>
      <c r="C344" s="173"/>
      <c r="D344" s="70">
        <v>22</v>
      </c>
      <c r="E344" s="71" t="str">
        <v>16-CE DL</v>
      </c>
      <c r="F344" s="138" t="s">
        <v>78</v>
      </c>
      <c r="G344" s="49">
        <f ca="1"/>
        <v>1</v>
      </c>
      <c r="H344" s="233"/>
      <c r="I344" s="233"/>
    </row>
    <row r="345" spans="2:9" outlineLevel="2" x14ac:dyDescent="0.3">
      <c r="B345" s="173"/>
      <c r="C345" s="173"/>
      <c r="D345" s="70">
        <v>23</v>
      </c>
      <c r="E345" s="71" t="str">
        <v>16-CE UL</v>
      </c>
      <c r="F345" s="138" t="s">
        <v>78</v>
      </c>
      <c r="G345" s="49">
        <f ca="1"/>
        <v>1</v>
      </c>
      <c r="H345" s="233"/>
      <c r="I345" s="233"/>
    </row>
    <row r="346" spans="2:9" outlineLevel="2" x14ac:dyDescent="0.3">
      <c r="B346" s="173"/>
      <c r="C346" s="173"/>
      <c r="D346" s="70">
        <v>24</v>
      </c>
      <c r="E346" s="71" t="str">
        <v>libre</v>
      </c>
      <c r="F346" s="138" t="s">
        <v>78</v>
      </c>
      <c r="G346" s="49">
        <f ca="1"/>
        <v>1</v>
      </c>
      <c r="H346" s="233"/>
      <c r="I346" s="233"/>
    </row>
    <row r="347" spans="2:9" outlineLevel="2" x14ac:dyDescent="0.3">
      <c r="B347" s="173"/>
      <c r="C347" s="173"/>
      <c r="D347" s="70">
        <v>25</v>
      </c>
      <c r="E347" s="71" t="str">
        <v>HW - HWAC/RRU/Licenses/Carrier U</v>
      </c>
      <c r="F347" s="138" t="s">
        <v>78</v>
      </c>
      <c r="G347" s="49">
        <f ca="1"/>
        <v>1</v>
      </c>
      <c r="H347" s="233"/>
      <c r="I347" s="233"/>
    </row>
    <row r="348" spans="2:9" outlineLevel="2" x14ac:dyDescent="0.3">
      <c r="B348" s="173"/>
      <c r="C348" s="173"/>
      <c r="D348" s="70">
        <v>26</v>
      </c>
      <c r="E348" s="71" t="str">
        <v>HW - HWAC/RRU/Licenses/Carrier S</v>
      </c>
      <c r="F348" s="138" t="s">
        <v>78</v>
      </c>
      <c r="G348" s="49">
        <f ca="1"/>
        <v>1</v>
      </c>
      <c r="H348" s="233"/>
      <c r="I348" s="233"/>
    </row>
    <row r="349" spans="2:9" outlineLevel="2" x14ac:dyDescent="0.3">
      <c r="B349" s="173"/>
      <c r="C349" s="173"/>
      <c r="D349" s="70">
        <v>27</v>
      </c>
      <c r="E349" s="71" t="str">
        <v>HW - HWAC/RRU/Licenses/Carrier R</v>
      </c>
      <c r="F349" s="138" t="s">
        <v>78</v>
      </c>
      <c r="G349" s="49">
        <f ca="1"/>
        <v>1</v>
      </c>
      <c r="H349" s="233"/>
      <c r="I349" s="233"/>
    </row>
    <row r="350" spans="2:9" outlineLevel="2" x14ac:dyDescent="0.3">
      <c r="B350" s="173"/>
      <c r="C350" s="173"/>
      <c r="D350" s="70">
        <v>28</v>
      </c>
      <c r="E350" s="71" t="str">
        <v>libre</v>
      </c>
      <c r="F350" s="138" t="s">
        <v>78</v>
      </c>
      <c r="G350" s="49">
        <f ca="1"/>
        <v>1</v>
      </c>
      <c r="H350" s="233"/>
      <c r="I350" s="233"/>
    </row>
    <row r="351" spans="2:9" outlineLevel="2" x14ac:dyDescent="0.3">
      <c r="B351" s="173"/>
      <c r="C351" s="173"/>
      <c r="D351" s="70">
        <v>29</v>
      </c>
      <c r="E351" s="71" t="str">
        <v>Sitio U Energía</v>
      </c>
      <c r="F351" s="138" t="s">
        <v>78</v>
      </c>
      <c r="G351" s="49">
        <f ca="1"/>
        <v>1</v>
      </c>
      <c r="H351" s="233"/>
      <c r="I351" s="233"/>
    </row>
    <row r="352" spans="2:9" outlineLevel="2" x14ac:dyDescent="0.3">
      <c r="B352" s="173"/>
      <c r="C352" s="173"/>
      <c r="D352" s="70">
        <v>30</v>
      </c>
      <c r="E352" s="71" t="str">
        <v>Sitio S Energía</v>
      </c>
      <c r="F352" s="138" t="s">
        <v>78</v>
      </c>
      <c r="G352" s="49">
        <f ca="1"/>
        <v>1</v>
      </c>
      <c r="H352" s="233"/>
      <c r="I352" s="233"/>
    </row>
    <row r="353" spans="2:9" outlineLevel="2" x14ac:dyDescent="0.3">
      <c r="B353" s="173"/>
      <c r="C353" s="173"/>
      <c r="D353" s="70">
        <v>31</v>
      </c>
      <c r="E353" s="71" t="str">
        <v>Sitio R Energía</v>
      </c>
      <c r="F353" s="138" t="s">
        <v>78</v>
      </c>
      <c r="G353" s="49">
        <f ca="1"/>
        <v>1</v>
      </c>
      <c r="H353" s="233"/>
      <c r="I353" s="233"/>
    </row>
    <row r="354" spans="2:9" outlineLevel="2" x14ac:dyDescent="0.3">
      <c r="B354" s="173"/>
      <c r="C354" s="173"/>
      <c r="D354" s="70">
        <v>32</v>
      </c>
      <c r="E354" s="71" t="str">
        <v>libre</v>
      </c>
      <c r="F354" s="138" t="s">
        <v>78</v>
      </c>
      <c r="G354" s="49">
        <f ca="1"/>
        <v>1</v>
      </c>
      <c r="H354" s="233"/>
      <c r="I354" s="233"/>
    </row>
    <row r="355" spans="2:9" outlineLevel="2" x14ac:dyDescent="0.3">
      <c r="B355" s="173"/>
      <c r="C355" s="173"/>
      <c r="D355" s="70">
        <v>33</v>
      </c>
      <c r="E355" s="71" t="str">
        <v>Sitios todos 4G</v>
      </c>
      <c r="F355" s="138" t="s">
        <v>78</v>
      </c>
      <c r="G355" s="49">
        <f ca="1"/>
        <v>1</v>
      </c>
      <c r="H355" s="233"/>
      <c r="I355" s="233"/>
    </row>
    <row r="356" spans="2:9" outlineLevel="2" x14ac:dyDescent="0.3">
      <c r="B356" s="173"/>
      <c r="C356" s="173"/>
      <c r="D356" s="70">
        <v>34</v>
      </c>
      <c r="E356" s="71" t="str">
        <v>libre</v>
      </c>
      <c r="F356" s="138" t="s">
        <v>78</v>
      </c>
      <c r="G356" s="49">
        <f ca="1"/>
        <v>1</v>
      </c>
      <c r="H356" s="233"/>
      <c r="I356" s="233"/>
    </row>
    <row r="357" spans="2:9" outlineLevel="2" x14ac:dyDescent="0.3">
      <c r="B357" s="173"/>
      <c r="C357" s="173"/>
      <c r="D357" s="70">
        <v>35</v>
      </c>
      <c r="E357" s="71" t="str">
        <v>libre</v>
      </c>
      <c r="F357" s="138" t="s">
        <v>78</v>
      </c>
      <c r="G357" s="49">
        <f ca="1"/>
        <v>1</v>
      </c>
      <c r="H357" s="233"/>
      <c r="I357" s="233"/>
    </row>
    <row r="358" spans="2:9" outlineLevel="2" x14ac:dyDescent="0.3">
      <c r="B358" s="173"/>
      <c r="C358" s="173"/>
      <c r="D358" s="70">
        <v>36</v>
      </c>
      <c r="E358" s="71" t="str">
        <v>libre</v>
      </c>
      <c r="F358" s="138" t="s">
        <v>78</v>
      </c>
      <c r="G358" s="49">
        <f ca="1"/>
        <v>1</v>
      </c>
      <c r="H358" s="233"/>
      <c r="I358" s="233"/>
    </row>
    <row r="359" spans="2:9" outlineLevel="2" x14ac:dyDescent="0.3">
      <c r="B359" s="173"/>
      <c r="C359" s="173"/>
      <c r="D359" s="70">
        <v>37</v>
      </c>
      <c r="E359" s="71" t="str">
        <v>libre</v>
      </c>
      <c r="F359" s="138" t="s">
        <v>78</v>
      </c>
      <c r="G359" s="49">
        <f ca="1"/>
        <v>1</v>
      </c>
      <c r="H359" s="233"/>
      <c r="I359" s="233"/>
    </row>
    <row r="360" spans="2:9" outlineLevel="2" x14ac:dyDescent="0.3">
      <c r="B360" s="173"/>
      <c r="C360" s="173"/>
      <c r="D360" s="70">
        <v>38</v>
      </c>
      <c r="E360" s="71" t="str">
        <v>libre</v>
      </c>
      <c r="F360" s="138" t="s">
        <v>78</v>
      </c>
      <c r="G360" s="49">
        <f ca="1"/>
        <v>1</v>
      </c>
      <c r="H360" s="233"/>
      <c r="I360" s="233"/>
    </row>
    <row r="361" spans="2:9" outlineLevel="2" x14ac:dyDescent="0.3">
      <c r="B361" s="173"/>
      <c r="C361" s="173"/>
      <c r="D361" s="70">
        <v>39</v>
      </c>
      <c r="E361" s="71" t="str">
        <v>libre</v>
      </c>
      <c r="F361" s="138" t="s">
        <v>78</v>
      </c>
      <c r="G361" s="49">
        <f ca="1"/>
        <v>1</v>
      </c>
      <c r="H361" s="233"/>
      <c r="I361" s="233"/>
    </row>
    <row r="362" spans="2:9" outlineLevel="2" x14ac:dyDescent="0.3">
      <c r="B362" s="173"/>
      <c r="C362" s="173"/>
      <c r="D362" s="70">
        <v>40</v>
      </c>
      <c r="E362" s="71" t="str">
        <v>libre</v>
      </c>
      <c r="F362" s="138" t="s">
        <v>78</v>
      </c>
      <c r="G362" s="49">
        <f ca="1"/>
        <v>1</v>
      </c>
      <c r="H362" s="233"/>
      <c r="I362" s="233"/>
    </row>
    <row r="363" spans="2:9" outlineLevel="2" x14ac:dyDescent="0.3">
      <c r="B363" s="173"/>
      <c r="C363" s="173"/>
      <c r="D363" s="70">
        <v>41</v>
      </c>
      <c r="E363" s="71" t="str">
        <v>libre</v>
      </c>
      <c r="F363" s="138" t="s">
        <v>78</v>
      </c>
      <c r="G363" s="49">
        <f ca="1"/>
        <v>1</v>
      </c>
      <c r="H363" s="233"/>
      <c r="I363" s="233"/>
    </row>
    <row r="364" spans="2:9" outlineLevel="2" x14ac:dyDescent="0.3">
      <c r="B364" s="173"/>
      <c r="C364" s="173"/>
      <c r="D364" s="70">
        <v>42</v>
      </c>
      <c r="E364" s="71" t="str">
        <v>libre</v>
      </c>
      <c r="F364" s="138" t="s">
        <v>78</v>
      </c>
      <c r="G364" s="49">
        <f ca="1"/>
        <v>1</v>
      </c>
      <c r="H364" s="233"/>
      <c r="I364" s="233"/>
    </row>
    <row r="365" spans="2:9" outlineLevel="2" x14ac:dyDescent="0.3">
      <c r="B365" s="173"/>
      <c r="C365" s="173"/>
      <c r="D365" s="70">
        <v>43</v>
      </c>
      <c r="E365" s="71" t="str">
        <v>libre</v>
      </c>
      <c r="F365" s="138" t="s">
        <v>78</v>
      </c>
      <c r="G365" s="49">
        <f ca="1"/>
        <v>1</v>
      </c>
      <c r="H365" s="233"/>
      <c r="I365" s="233"/>
    </row>
    <row r="366" spans="2:9" outlineLevel="2" x14ac:dyDescent="0.3">
      <c r="B366" s="173"/>
      <c r="C366" s="173"/>
      <c r="D366" s="70">
        <v>44</v>
      </c>
      <c r="E366" s="71" t="str">
        <v>libre</v>
      </c>
      <c r="F366" s="138" t="s">
        <v>78</v>
      </c>
      <c r="G366" s="49">
        <f ca="1"/>
        <v>1</v>
      </c>
      <c r="H366" s="233"/>
      <c r="I366" s="233"/>
    </row>
    <row r="367" spans="2:9" outlineLevel="2" x14ac:dyDescent="0.3">
      <c r="B367" s="173"/>
      <c r="C367" s="173"/>
      <c r="D367" s="70">
        <v>45</v>
      </c>
      <c r="E367" s="71" t="str">
        <v>libre</v>
      </c>
      <c r="F367" s="138" t="s">
        <v>78</v>
      </c>
      <c r="G367" s="49">
        <f ca="1"/>
        <v>1</v>
      </c>
      <c r="H367" s="233"/>
      <c r="I367" s="233"/>
    </row>
    <row r="368" spans="2:9" outlineLevel="2" x14ac:dyDescent="0.3">
      <c r="B368" s="173"/>
      <c r="C368" s="173"/>
      <c r="D368" s="70">
        <v>46</v>
      </c>
      <c r="E368" s="71" t="str">
        <v>libre</v>
      </c>
      <c r="F368" s="138" t="s">
        <v>78</v>
      </c>
      <c r="G368" s="49">
        <f ca="1"/>
        <v>1</v>
      </c>
      <c r="H368" s="233"/>
      <c r="I368" s="233"/>
    </row>
    <row r="369" spans="2:9" outlineLevel="2" x14ac:dyDescent="0.3">
      <c r="B369" s="173"/>
      <c r="C369" s="173"/>
      <c r="D369" s="70">
        <v>47</v>
      </c>
      <c r="E369" s="71" t="str">
        <v>libre</v>
      </c>
      <c r="F369" s="138" t="s">
        <v>78</v>
      </c>
      <c r="G369" s="49">
        <f ca="1"/>
        <v>1</v>
      </c>
      <c r="H369" s="233"/>
      <c r="I369" s="233"/>
    </row>
    <row r="370" spans="2:9" outlineLevel="2" x14ac:dyDescent="0.3">
      <c r="B370" s="173"/>
      <c r="C370" s="173"/>
      <c r="D370" s="70">
        <v>48</v>
      </c>
      <c r="E370" s="71" t="str">
        <v>libre</v>
      </c>
      <c r="F370" s="138" t="s">
        <v>78</v>
      </c>
      <c r="G370" s="49">
        <f ca="1"/>
        <v>1</v>
      </c>
      <c r="H370" s="233"/>
      <c r="I370" s="233"/>
    </row>
    <row r="371" spans="2:9" outlineLevel="2" x14ac:dyDescent="0.3">
      <c r="B371" s="173"/>
      <c r="C371" s="173"/>
      <c r="D371" s="70">
        <v>49</v>
      </c>
      <c r="E371" s="71" t="str">
        <v>libre</v>
      </c>
      <c r="F371" s="138" t="s">
        <v>78</v>
      </c>
      <c r="G371" s="49">
        <f ca="1"/>
        <v>1</v>
      </c>
      <c r="H371" s="233"/>
      <c r="I371" s="233"/>
    </row>
    <row r="372" spans="2:9" outlineLevel="2" x14ac:dyDescent="0.3">
      <c r="B372" s="173"/>
      <c r="C372" s="173"/>
      <c r="D372" s="70">
        <v>50</v>
      </c>
      <c r="E372" s="71" t="str">
        <v>libre</v>
      </c>
      <c r="F372" s="138" t="s">
        <v>78</v>
      </c>
      <c r="G372" s="49">
        <f ca="1"/>
        <v>1</v>
      </c>
      <c r="H372" s="233"/>
      <c r="I372" s="233"/>
    </row>
    <row r="373" spans="2:9" outlineLevel="2" x14ac:dyDescent="0.3">
      <c r="B373" s="173"/>
      <c r="C373" s="173"/>
      <c r="D373" s="70">
        <v>51</v>
      </c>
      <c r="E373" s="71" t="str">
        <v>libre</v>
      </c>
      <c r="F373" s="138" t="s">
        <v>78</v>
      </c>
      <c r="G373" s="49">
        <f ca="1"/>
        <v>1</v>
      </c>
      <c r="H373" s="233"/>
      <c r="I373" s="233"/>
    </row>
    <row r="374" spans="2:9" outlineLevel="2" x14ac:dyDescent="0.3">
      <c r="B374" s="173"/>
      <c r="C374" s="173"/>
      <c r="D374" s="70">
        <v>52</v>
      </c>
      <c r="E374" s="71" t="str">
        <v>libre</v>
      </c>
      <c r="F374" s="138" t="s">
        <v>78</v>
      </c>
      <c r="G374" s="49">
        <f ca="1"/>
        <v>1</v>
      </c>
      <c r="H374" s="233"/>
      <c r="I374" s="233"/>
    </row>
    <row r="375" spans="2:9" outlineLevel="2" x14ac:dyDescent="0.3">
      <c r="B375" s="173"/>
      <c r="C375" s="173"/>
      <c r="D375" s="70">
        <v>53</v>
      </c>
      <c r="E375" s="71" t="str">
        <v>libre</v>
      </c>
      <c r="F375" s="138" t="s">
        <v>78</v>
      </c>
      <c r="G375" s="49">
        <f ca="1"/>
        <v>1</v>
      </c>
      <c r="H375" s="233"/>
      <c r="I375" s="233"/>
    </row>
    <row r="376" spans="2:9" outlineLevel="2" x14ac:dyDescent="0.3">
      <c r="B376" s="173"/>
      <c r="C376" s="173"/>
      <c r="D376" s="70">
        <v>54</v>
      </c>
      <c r="E376" s="71" t="str">
        <v>libre</v>
      </c>
      <c r="F376" s="138" t="s">
        <v>78</v>
      </c>
      <c r="G376" s="49">
        <f ca="1"/>
        <v>1</v>
      </c>
      <c r="H376" s="233"/>
      <c r="I376" s="233"/>
    </row>
    <row r="377" spans="2:9" outlineLevel="2" x14ac:dyDescent="0.3">
      <c r="B377" s="173"/>
      <c r="C377" s="173"/>
      <c r="D377" s="70">
        <v>55</v>
      </c>
      <c r="E377" s="71" t="str">
        <v>libre</v>
      </c>
      <c r="F377" s="138" t="s">
        <v>78</v>
      </c>
      <c r="G377" s="49">
        <f ca="1"/>
        <v>1</v>
      </c>
      <c r="H377" s="233"/>
      <c r="I377" s="233"/>
    </row>
    <row r="378" spans="2:9" outlineLevel="2" x14ac:dyDescent="0.3">
      <c r="B378" s="173"/>
      <c r="C378" s="173"/>
      <c r="D378" s="70">
        <v>56</v>
      </c>
      <c r="E378" s="71" t="str">
        <v>libre</v>
      </c>
      <c r="F378" s="138" t="s">
        <v>78</v>
      </c>
      <c r="G378" s="49">
        <f ca="1"/>
        <v>1</v>
      </c>
      <c r="H378" s="233"/>
      <c r="I378" s="233"/>
    </row>
    <row r="379" spans="2:9" outlineLevel="2" x14ac:dyDescent="0.3">
      <c r="B379" s="173"/>
      <c r="C379" s="173"/>
      <c r="D379" s="70">
        <v>57</v>
      </c>
      <c r="E379" s="71" t="str">
        <v>libre</v>
      </c>
      <c r="F379" s="138" t="s">
        <v>78</v>
      </c>
      <c r="G379" s="49">
        <f ca="1"/>
        <v>1</v>
      </c>
      <c r="H379" s="233"/>
      <c r="I379" s="233"/>
    </row>
    <row r="380" spans="2:9" outlineLevel="2" x14ac:dyDescent="0.3">
      <c r="B380" s="173"/>
      <c r="C380" s="173"/>
      <c r="D380" s="70">
        <v>58</v>
      </c>
      <c r="E380" s="71" t="str">
        <v>libre</v>
      </c>
      <c r="F380" s="138" t="s">
        <v>78</v>
      </c>
      <c r="G380" s="49">
        <f ca="1"/>
        <v>1</v>
      </c>
      <c r="H380" s="233"/>
      <c r="I380" s="233"/>
    </row>
    <row r="381" spans="2:9" outlineLevel="2" x14ac:dyDescent="0.3">
      <c r="B381" s="173"/>
      <c r="C381" s="173"/>
      <c r="D381" s="70">
        <v>59</v>
      </c>
      <c r="E381" s="71" t="str">
        <v>libre</v>
      </c>
      <c r="F381" s="138" t="s">
        <v>78</v>
      </c>
      <c r="G381" s="49">
        <f ca="1"/>
        <v>1</v>
      </c>
      <c r="H381" s="233"/>
      <c r="I381" s="233"/>
    </row>
    <row r="382" spans="2:9" outlineLevel="2" x14ac:dyDescent="0.3">
      <c r="B382" s="173"/>
      <c r="C382" s="173"/>
      <c r="D382" s="70">
        <v>60</v>
      </c>
      <c r="E382" s="71" t="str">
        <v>libre</v>
      </c>
      <c r="F382" s="138" t="s">
        <v>78</v>
      </c>
      <c r="G382" s="49">
        <f ca="1"/>
        <v>1</v>
      </c>
      <c r="H382" s="233"/>
      <c r="I382" s="233"/>
    </row>
    <row r="383" spans="2:9" outlineLevel="2" x14ac:dyDescent="0.3">
      <c r="B383" s="173"/>
      <c r="C383" s="173"/>
      <c r="D383" s="70">
        <v>61</v>
      </c>
      <c r="E383" s="71" t="str">
        <v>libre</v>
      </c>
      <c r="F383" s="138" t="s">
        <v>78</v>
      </c>
      <c r="G383" s="49">
        <f ca="1"/>
        <v>1</v>
      </c>
      <c r="H383" s="233"/>
      <c r="I383" s="233"/>
    </row>
    <row r="384" spans="2:9" outlineLevel="2" x14ac:dyDescent="0.3">
      <c r="B384" s="173"/>
      <c r="C384" s="173"/>
      <c r="D384" s="70">
        <v>62</v>
      </c>
      <c r="E384" s="71" t="str">
        <v>libre</v>
      </c>
      <c r="F384" s="138" t="s">
        <v>78</v>
      </c>
      <c r="G384" s="49">
        <f ca="1"/>
        <v>1</v>
      </c>
      <c r="H384" s="233"/>
      <c r="I384" s="233"/>
    </row>
    <row r="385" spans="2:9" outlineLevel="2" x14ac:dyDescent="0.3">
      <c r="B385" s="173"/>
      <c r="C385" s="173"/>
      <c r="D385" s="70">
        <v>63</v>
      </c>
      <c r="E385" s="71" t="str">
        <v>libre</v>
      </c>
      <c r="F385" s="138" t="s">
        <v>78</v>
      </c>
      <c r="G385" s="49">
        <f ca="1"/>
        <v>1</v>
      </c>
      <c r="H385" s="233"/>
      <c r="I385" s="233"/>
    </row>
    <row r="386" spans="2:9" outlineLevel="2" x14ac:dyDescent="0.3">
      <c r="B386" s="173"/>
      <c r="C386" s="173"/>
      <c r="D386" s="70">
        <v>64</v>
      </c>
      <c r="E386" s="71" t="str">
        <v>libre</v>
      </c>
      <c r="F386" s="138" t="s">
        <v>78</v>
      </c>
      <c r="G386" s="49">
        <f ca="1"/>
        <v>1</v>
      </c>
      <c r="H386" s="233"/>
      <c r="I386" s="233"/>
    </row>
    <row r="387" spans="2:9" outlineLevel="2" x14ac:dyDescent="0.3">
      <c r="B387" s="173"/>
      <c r="C387" s="173"/>
      <c r="D387" s="70">
        <v>65</v>
      </c>
      <c r="E387" s="71" t="str">
        <v>libre</v>
      </c>
      <c r="F387" s="138" t="s">
        <v>78</v>
      </c>
      <c r="G387" s="49">
        <f ca="1"/>
        <v>1</v>
      </c>
      <c r="H387" s="233"/>
      <c r="I387" s="233"/>
    </row>
    <row r="388" spans="2:9" outlineLevel="2" x14ac:dyDescent="0.3">
      <c r="B388" s="173"/>
      <c r="C388" s="173"/>
      <c r="D388" s="70">
        <v>66</v>
      </c>
      <c r="E388" s="71" t="str">
        <v>libre</v>
      </c>
      <c r="F388" s="138" t="s">
        <v>78</v>
      </c>
      <c r="G388" s="49">
        <f ca="1"/>
        <v>1</v>
      </c>
      <c r="H388" s="233"/>
      <c r="I388" s="233"/>
    </row>
    <row r="389" spans="2:9" outlineLevel="2" x14ac:dyDescent="0.3">
      <c r="B389" s="173"/>
      <c r="C389" s="173"/>
      <c r="D389" s="70">
        <v>67</v>
      </c>
      <c r="E389" s="71" t="str">
        <v>libre</v>
      </c>
      <c r="F389" s="138" t="s">
        <v>78</v>
      </c>
      <c r="G389" s="49">
        <f ca="1"/>
        <v>1</v>
      </c>
      <c r="H389" s="233"/>
      <c r="I389" s="233"/>
    </row>
    <row r="390" spans="2:9" outlineLevel="2" x14ac:dyDescent="0.3">
      <c r="B390" s="173"/>
      <c r="C390" s="173"/>
      <c r="D390" s="70">
        <v>68</v>
      </c>
      <c r="E390" s="71" t="str">
        <v>libre</v>
      </c>
      <c r="F390" s="138" t="s">
        <v>78</v>
      </c>
      <c r="G390" s="49">
        <f ca="1"/>
        <v>1</v>
      </c>
      <c r="H390" s="233"/>
      <c r="I390" s="233"/>
    </row>
    <row r="391" spans="2:9" outlineLevel="2" x14ac:dyDescent="0.3">
      <c r="B391" s="173"/>
      <c r="C391" s="173"/>
      <c r="D391" s="70">
        <v>69</v>
      </c>
      <c r="E391" s="71" t="str">
        <v>Core CS:MGW, HW y SE</v>
      </c>
      <c r="F391" s="138" t="s">
        <v>78</v>
      </c>
      <c r="G391" s="49">
        <f ca="1"/>
        <v>1</v>
      </c>
      <c r="H391" s="233"/>
      <c r="I391" s="233"/>
    </row>
    <row r="392" spans="2:9" outlineLevel="2" x14ac:dyDescent="0.3">
      <c r="B392" s="173"/>
      <c r="C392" s="173"/>
      <c r="D392" s="70">
        <v>70</v>
      </c>
      <c r="E392" s="71" t="str">
        <v>Core CS:MSC Server, HW y SE</v>
      </c>
      <c r="F392" s="138" t="s">
        <v>78</v>
      </c>
      <c r="G392" s="49">
        <f ca="1"/>
        <v>1</v>
      </c>
      <c r="H392" s="233"/>
      <c r="I392" s="233"/>
    </row>
    <row r="393" spans="2:9" outlineLevel="2" x14ac:dyDescent="0.3">
      <c r="B393" s="173"/>
      <c r="C393" s="173"/>
      <c r="D393" s="70">
        <v>71</v>
      </c>
      <c r="E393" s="71" t="str">
        <v>Core CS:SG, HW y SE</v>
      </c>
      <c r="F393" s="138" t="s">
        <v>78</v>
      </c>
      <c r="G393" s="49">
        <f ca="1"/>
        <v>1</v>
      </c>
      <c r="H393" s="233"/>
      <c r="I393" s="233"/>
    </row>
    <row r="394" spans="2:9" outlineLevel="2" x14ac:dyDescent="0.3">
      <c r="B394" s="173"/>
      <c r="C394" s="173"/>
      <c r="D394" s="70">
        <v>72</v>
      </c>
      <c r="E394" s="71" t="str">
        <v>Core CS:HLR, HW y SE</v>
      </c>
      <c r="F394" s="138" t="s">
        <v>78</v>
      </c>
      <c r="G394" s="49">
        <f ca="1"/>
        <v>1</v>
      </c>
      <c r="H394" s="233"/>
      <c r="I394" s="233"/>
    </row>
    <row r="395" spans="2:9" outlineLevel="2" x14ac:dyDescent="0.3">
      <c r="B395" s="173"/>
      <c r="C395" s="173"/>
      <c r="D395" s="70">
        <v>73</v>
      </c>
      <c r="E395" s="71" t="str">
        <v>Core CS:MGW, SW</v>
      </c>
      <c r="F395" s="138" t="s">
        <v>78</v>
      </c>
      <c r="G395" s="49">
        <f ca="1"/>
        <v>1</v>
      </c>
      <c r="H395" s="233"/>
      <c r="I395" s="233"/>
    </row>
    <row r="396" spans="2:9" outlineLevel="2" x14ac:dyDescent="0.3">
      <c r="B396" s="173"/>
      <c r="C396" s="173"/>
      <c r="D396" s="70">
        <v>74</v>
      </c>
      <c r="E396" s="71" t="str">
        <v>Core CS:MSC Server, SW</v>
      </c>
      <c r="F396" s="138" t="s">
        <v>78</v>
      </c>
      <c r="G396" s="49">
        <f ca="1"/>
        <v>1</v>
      </c>
      <c r="H396" s="233"/>
      <c r="I396" s="233"/>
    </row>
    <row r="397" spans="2:9" outlineLevel="2" x14ac:dyDescent="0.3">
      <c r="B397" s="173"/>
      <c r="C397" s="173"/>
      <c r="D397" s="70">
        <v>75</v>
      </c>
      <c r="E397" s="71" t="str">
        <v>Core CS:SG, SW</v>
      </c>
      <c r="F397" s="138" t="s">
        <v>78</v>
      </c>
      <c r="G397" s="49">
        <f ca="1"/>
        <v>1</v>
      </c>
      <c r="H397" s="233"/>
      <c r="I397" s="233"/>
    </row>
    <row r="398" spans="2:9" outlineLevel="2" x14ac:dyDescent="0.3">
      <c r="B398" s="173"/>
      <c r="C398" s="173"/>
      <c r="D398" s="70">
        <v>76</v>
      </c>
      <c r="E398" s="71" t="str">
        <v>Core CS:HLR, SW</v>
      </c>
      <c r="F398" s="138" t="s">
        <v>78</v>
      </c>
      <c r="G398" s="49">
        <f ca="1"/>
        <v>1</v>
      </c>
      <c r="H398" s="233"/>
      <c r="I398" s="233"/>
    </row>
    <row r="399" spans="2:9" outlineLevel="2" x14ac:dyDescent="0.3">
      <c r="B399" s="173"/>
      <c r="C399" s="173"/>
      <c r="D399" s="70">
        <v>77</v>
      </c>
      <c r="E399" s="71" t="str">
        <v>Core PS:SGSN, HW y SE</v>
      </c>
      <c r="F399" s="138" t="s">
        <v>78</v>
      </c>
      <c r="G399" s="49">
        <f ca="1"/>
        <v>1</v>
      </c>
      <c r="H399" s="233"/>
      <c r="I399" s="233"/>
    </row>
    <row r="400" spans="2:9" outlineLevel="2" x14ac:dyDescent="0.3">
      <c r="B400" s="173"/>
      <c r="C400" s="173"/>
      <c r="D400" s="70">
        <v>78</v>
      </c>
      <c r="E400" s="71" t="str">
        <v>Core PS:GGSN, HW y SE</v>
      </c>
      <c r="F400" s="138" t="s">
        <v>78</v>
      </c>
      <c r="G400" s="49">
        <f ca="1"/>
        <v>1</v>
      </c>
      <c r="H400" s="233"/>
      <c r="I400" s="233"/>
    </row>
    <row r="401" spans="2:9" outlineLevel="2" x14ac:dyDescent="0.3">
      <c r="B401" s="173"/>
      <c r="C401" s="173"/>
      <c r="D401" s="70">
        <v>79</v>
      </c>
      <c r="E401" s="71" t="str">
        <v>Core PS:CG, HW y SE</v>
      </c>
      <c r="F401" s="138" t="s">
        <v>78</v>
      </c>
      <c r="G401" s="49">
        <f ca="1"/>
        <v>1</v>
      </c>
      <c r="H401" s="233"/>
      <c r="I401" s="233"/>
    </row>
    <row r="402" spans="2:9" outlineLevel="2" x14ac:dyDescent="0.3">
      <c r="B402" s="173"/>
      <c r="C402" s="173"/>
      <c r="D402" s="70">
        <v>80</v>
      </c>
      <c r="E402" s="71" t="str">
        <v>Core PS:PCRF, HW y SE</v>
      </c>
      <c r="F402" s="138" t="s">
        <v>78</v>
      </c>
      <c r="G402" s="49">
        <f ca="1"/>
        <v>1</v>
      </c>
      <c r="H402" s="233"/>
      <c r="I402" s="233"/>
    </row>
    <row r="403" spans="2:9" outlineLevel="2" x14ac:dyDescent="0.3">
      <c r="B403" s="173"/>
      <c r="C403" s="173"/>
      <c r="D403" s="70">
        <v>81</v>
      </c>
      <c r="E403" s="71" t="str">
        <v>Core PS:SUR, HW y SE</v>
      </c>
      <c r="F403" s="138" t="s">
        <v>78</v>
      </c>
      <c r="G403" s="49">
        <f ca="1"/>
        <v>1</v>
      </c>
      <c r="H403" s="233"/>
      <c r="I403" s="233"/>
    </row>
    <row r="404" spans="2:9" outlineLevel="2" x14ac:dyDescent="0.3">
      <c r="B404" s="173"/>
      <c r="C404" s="173"/>
      <c r="D404" s="70">
        <v>82</v>
      </c>
      <c r="E404" s="71" t="str">
        <v>Core PS:SGSN, SW</v>
      </c>
      <c r="F404" s="138" t="s">
        <v>78</v>
      </c>
      <c r="G404" s="49">
        <f ca="1"/>
        <v>1</v>
      </c>
      <c r="H404" s="233"/>
      <c r="I404" s="233"/>
    </row>
    <row r="405" spans="2:9" outlineLevel="2" x14ac:dyDescent="0.3">
      <c r="B405" s="173"/>
      <c r="C405" s="173"/>
      <c r="D405" s="70">
        <v>83</v>
      </c>
      <c r="E405" s="71" t="str">
        <v>Core PS:GGSN, SW</v>
      </c>
      <c r="F405" s="138" t="s">
        <v>78</v>
      </c>
      <c r="G405" s="49">
        <f ca="1"/>
        <v>1</v>
      </c>
      <c r="H405" s="233"/>
      <c r="I405" s="233"/>
    </row>
    <row r="406" spans="2:9" outlineLevel="2" x14ac:dyDescent="0.3">
      <c r="B406" s="173"/>
      <c r="C406" s="173"/>
      <c r="D406" s="70">
        <v>84</v>
      </c>
      <c r="E406" s="71" t="str">
        <v>Core PS:CG, SW</v>
      </c>
      <c r="F406" s="138" t="s">
        <v>78</v>
      </c>
      <c r="G406" s="49">
        <f ca="1"/>
        <v>1</v>
      </c>
      <c r="H406" s="233"/>
      <c r="I406" s="233"/>
    </row>
    <row r="407" spans="2:9" outlineLevel="2" x14ac:dyDescent="0.3">
      <c r="B407" s="173"/>
      <c r="C407" s="173"/>
      <c r="D407" s="70">
        <v>85</v>
      </c>
      <c r="E407" s="71" t="str">
        <v>Core PS:PCRF, SW</v>
      </c>
      <c r="F407" s="138" t="s">
        <v>78</v>
      </c>
      <c r="G407" s="49">
        <f ca="1"/>
        <v>1</v>
      </c>
      <c r="H407" s="233"/>
      <c r="I407" s="233"/>
    </row>
    <row r="408" spans="2:9" outlineLevel="2" x14ac:dyDescent="0.3">
      <c r="B408" s="173"/>
      <c r="C408" s="173"/>
      <c r="D408" s="70">
        <v>86</v>
      </c>
      <c r="E408" s="71" t="str">
        <v>Core PS:SUR, SW</v>
      </c>
      <c r="F408" s="138" t="s">
        <v>78</v>
      </c>
      <c r="G408" s="49">
        <f ca="1"/>
        <v>1</v>
      </c>
      <c r="H408" s="233"/>
      <c r="I408" s="233"/>
    </row>
    <row r="409" spans="2:9" outlineLevel="2" x14ac:dyDescent="0.3">
      <c r="B409" s="173"/>
      <c r="C409" s="173"/>
      <c r="D409" s="70">
        <v>87</v>
      </c>
      <c r="E409" s="71" t="str">
        <v>Core Común: Repuestos Críticos</v>
      </c>
      <c r="F409" s="138" t="s">
        <v>78</v>
      </c>
      <c r="G409" s="49">
        <f ca="1"/>
        <v>1</v>
      </c>
      <c r="H409" s="233"/>
      <c r="I409" s="233"/>
    </row>
    <row r="410" spans="2:9" outlineLevel="2" x14ac:dyDescent="0.3">
      <c r="B410" s="173"/>
      <c r="C410" s="173"/>
      <c r="D410" s="70">
        <v>88</v>
      </c>
      <c r="E410" s="71" t="str">
        <v>Core Común: Mantención Iniciación</v>
      </c>
      <c r="F410" s="138" t="s">
        <v>78</v>
      </c>
      <c r="G410" s="49">
        <f ca="1"/>
        <v>1</v>
      </c>
      <c r="H410" s="233"/>
      <c r="I410" s="233"/>
    </row>
    <row r="411" spans="2:9" outlineLevel="2" x14ac:dyDescent="0.3">
      <c r="B411" s="173"/>
      <c r="C411" s="173"/>
      <c r="D411" s="70">
        <v>89</v>
      </c>
      <c r="E411" s="71" t="str">
        <v>Core Común: Terrenos</v>
      </c>
      <c r="F411" s="138" t="s">
        <v>78</v>
      </c>
      <c r="G411" s="49">
        <f ca="1"/>
        <v>1</v>
      </c>
      <c r="H411" s="233"/>
      <c r="I411" s="233"/>
    </row>
    <row r="412" spans="2:9" outlineLevel="2" x14ac:dyDescent="0.3">
      <c r="B412" s="173"/>
      <c r="C412" s="173"/>
      <c r="D412" s="70">
        <v>90</v>
      </c>
      <c r="E412" s="71" t="str">
        <v>Core Común: Obras Civiles</v>
      </c>
      <c r="F412" s="138" t="s">
        <v>78</v>
      </c>
      <c r="G412" s="49">
        <f ca="1"/>
        <v>1</v>
      </c>
      <c r="H412" s="233"/>
      <c r="I412" s="233"/>
    </row>
    <row r="413" spans="2:9" outlineLevel="2" x14ac:dyDescent="0.3">
      <c r="B413" s="173"/>
      <c r="C413" s="173"/>
      <c r="D413" s="70">
        <v>91</v>
      </c>
      <c r="E413" s="71" t="str">
        <v>Core Común: Equipamiento</v>
      </c>
      <c r="F413" s="138" t="s">
        <v>78</v>
      </c>
      <c r="G413" s="49">
        <f ca="1"/>
        <v>1</v>
      </c>
      <c r="H413" s="233"/>
      <c r="I413" s="233"/>
    </row>
    <row r="414" spans="2:9" outlineLevel="2" x14ac:dyDescent="0.3">
      <c r="B414" s="173"/>
      <c r="C414" s="173"/>
      <c r="D414" s="70">
        <v>92</v>
      </c>
      <c r="E414" s="71" t="str">
        <v>libre</v>
      </c>
      <c r="F414" s="138" t="s">
        <v>78</v>
      </c>
      <c r="G414" s="49">
        <f ca="1"/>
        <v>1</v>
      </c>
      <c r="H414" s="233"/>
      <c r="I414" s="233"/>
    </row>
    <row r="415" spans="2:9" outlineLevel="2" x14ac:dyDescent="0.3">
      <c r="B415" s="173"/>
      <c r="C415" s="173"/>
      <c r="D415" s="70">
        <v>93</v>
      </c>
      <c r="E415" s="71" t="str">
        <v>Espectro</v>
      </c>
      <c r="F415" s="138" t="s">
        <v>78</v>
      </c>
      <c r="G415" s="49">
        <f ca="1"/>
        <v>1</v>
      </c>
      <c r="H415" s="233"/>
      <c r="I415" s="233"/>
    </row>
    <row r="416" spans="2:9" outlineLevel="2" x14ac:dyDescent="0.3">
      <c r="B416" s="173"/>
      <c r="C416" s="173"/>
      <c r="D416" s="70">
        <v>94</v>
      </c>
      <c r="E416" s="71" t="str">
        <v>libre</v>
      </c>
      <c r="F416" s="138" t="s">
        <v>78</v>
      </c>
      <c r="G416" s="49">
        <f ca="1"/>
        <v>1</v>
      </c>
      <c r="H416" s="233"/>
      <c r="I416" s="233"/>
    </row>
    <row r="417" spans="2:9" outlineLevel="2" x14ac:dyDescent="0.3">
      <c r="B417" s="173"/>
      <c r="C417" s="173"/>
      <c r="D417" s="70">
        <v>95</v>
      </c>
      <c r="E417" s="71" t="str">
        <v>BSCS Base</v>
      </c>
      <c r="F417" s="138" t="s">
        <v>78</v>
      </c>
      <c r="G417" s="49">
        <f ca="1"/>
        <v>1</v>
      </c>
      <c r="H417" s="233"/>
      <c r="I417" s="233"/>
    </row>
    <row r="418" spans="2:9" outlineLevel="2" x14ac:dyDescent="0.3">
      <c r="B418" s="173"/>
      <c r="C418" s="173"/>
      <c r="D418" s="70">
        <v>96</v>
      </c>
      <c r="E418" s="71" t="str">
        <v>BSCS Mant</v>
      </c>
      <c r="F418" s="138" t="s">
        <v>78</v>
      </c>
      <c r="G418" s="49">
        <f ca="1"/>
        <v>1</v>
      </c>
      <c r="H418" s="233"/>
      <c r="I418" s="233"/>
    </row>
    <row r="419" spans="2:9" outlineLevel="2" x14ac:dyDescent="0.3">
      <c r="B419" s="173"/>
      <c r="C419" s="173"/>
      <c r="D419" s="70">
        <v>97</v>
      </c>
      <c r="E419" s="71" t="str">
        <v>ICC Base</v>
      </c>
      <c r="F419" s="138" t="s">
        <v>78</v>
      </c>
      <c r="G419" s="49">
        <f ca="1"/>
        <v>1</v>
      </c>
      <c r="H419" s="233"/>
      <c r="I419" s="233"/>
    </row>
    <row r="420" spans="2:9" outlineLevel="1" x14ac:dyDescent="0.3">
      <c r="B420" s="173"/>
      <c r="C420" s="173"/>
      <c r="D420" s="70">
        <v>98</v>
      </c>
      <c r="E420" s="71" t="str">
        <v>ICC Mant</v>
      </c>
      <c r="F420" s="138" t="s">
        <v>78</v>
      </c>
      <c r="G420" s="49">
        <f ca="1"/>
        <v>1</v>
      </c>
      <c r="H420" s="233"/>
      <c r="I420" s="233"/>
    </row>
    <row r="421" spans="2:9" outlineLevel="1" x14ac:dyDescent="0.3">
      <c r="B421" s="173"/>
      <c r="C421" s="173"/>
      <c r="D421" s="70">
        <v>99</v>
      </c>
      <c r="E421" s="71" t="str">
        <v>Mediation Mant</v>
      </c>
      <c r="F421" s="138" t="s">
        <v>78</v>
      </c>
      <c r="G421" s="49">
        <f ca="1"/>
        <v>1</v>
      </c>
      <c r="H421" s="233"/>
      <c r="I421" s="233"/>
    </row>
    <row r="422" spans="2:9" outlineLevel="1" x14ac:dyDescent="0.3">
      <c r="B422" s="173"/>
      <c r="C422" s="173"/>
      <c r="D422" s="70">
        <v>100</v>
      </c>
      <c r="E422" s="71" t="str">
        <v>Router tipo 1</v>
      </c>
      <c r="F422" s="138" t="s">
        <v>78</v>
      </c>
      <c r="G422" s="49">
        <f ca="1"/>
        <v>1</v>
      </c>
      <c r="H422" s="233"/>
      <c r="I422" s="233"/>
    </row>
    <row r="423" spans="2:9" outlineLevel="1" x14ac:dyDescent="0.3">
      <c r="B423" s="173"/>
      <c r="C423" s="173"/>
      <c r="D423" s="70">
        <v>101</v>
      </c>
      <c r="E423" s="71" t="str">
        <v>Router tipo 2</v>
      </c>
      <c r="F423" s="138" t="s">
        <v>78</v>
      </c>
      <c r="G423" s="49">
        <f ca="1"/>
        <v>1</v>
      </c>
      <c r="H423" s="233"/>
      <c r="I423" s="233"/>
    </row>
    <row r="424" spans="2:9" outlineLevel="2" x14ac:dyDescent="0.3">
      <c r="B424" s="173"/>
      <c r="C424" s="173"/>
      <c r="D424" s="70">
        <v>102</v>
      </c>
      <c r="E424" s="71" t="str">
        <v>Router tipo 3</v>
      </c>
      <c r="F424" s="138" t="s">
        <v>78</v>
      </c>
      <c r="G424" s="49">
        <f ca="1"/>
        <v>1</v>
      </c>
      <c r="H424" s="233"/>
      <c r="I424" s="233"/>
    </row>
    <row r="425" spans="2:9" outlineLevel="2" x14ac:dyDescent="0.3">
      <c r="B425" s="173"/>
      <c r="C425" s="173"/>
      <c r="D425" s="70">
        <v>103</v>
      </c>
      <c r="E425" s="71" t="str">
        <v>BSC-MGW</v>
      </c>
      <c r="F425" s="138" t="s">
        <v>78</v>
      </c>
      <c r="G425" s="49">
        <f ca="1"/>
        <v>1</v>
      </c>
      <c r="H425" s="233"/>
      <c r="I425" s="233"/>
    </row>
    <row r="426" spans="2:9" outlineLevel="2" x14ac:dyDescent="0.3">
      <c r="B426" s="173"/>
      <c r="C426" s="173"/>
      <c r="D426" s="70">
        <v>104</v>
      </c>
      <c r="E426" s="71" t="str">
        <v>BSC-SGSN</v>
      </c>
      <c r="F426" s="138" t="s">
        <v>78</v>
      </c>
      <c r="G426" s="49">
        <f ca="1"/>
        <v>1</v>
      </c>
      <c r="H426" s="233"/>
      <c r="I426" s="233"/>
    </row>
    <row r="427" spans="2:9" outlineLevel="2" x14ac:dyDescent="0.3">
      <c r="B427" s="173"/>
      <c r="C427" s="173"/>
      <c r="D427" s="70">
        <v>105</v>
      </c>
      <c r="E427" s="71" t="str">
        <v>SGSN-GGSN</v>
      </c>
      <c r="F427" s="138" t="s">
        <v>78</v>
      </c>
      <c r="G427" s="49">
        <f ca="1"/>
        <v>1</v>
      </c>
      <c r="H427" s="233"/>
      <c r="I427" s="233"/>
    </row>
    <row r="428" spans="2:9" outlineLevel="2" x14ac:dyDescent="0.3">
      <c r="B428" s="173"/>
      <c r="C428" s="173"/>
      <c r="D428" s="70">
        <v>106</v>
      </c>
      <c r="E428" s="71" t="str">
        <v>MGW-MGW</v>
      </c>
      <c r="F428" s="138" t="s">
        <v>78</v>
      </c>
      <c r="G428" s="49">
        <f ca="1"/>
        <v>1</v>
      </c>
      <c r="H428" s="233"/>
      <c r="I428" s="233"/>
    </row>
    <row r="429" spans="2:9" outlineLevel="2" x14ac:dyDescent="0.3">
      <c r="B429" s="173"/>
      <c r="C429" s="173"/>
      <c r="D429" s="70">
        <v>107</v>
      </c>
      <c r="E429" s="71" t="str">
        <v>RNC-MGW</v>
      </c>
      <c r="F429" s="138" t="s">
        <v>78</v>
      </c>
      <c r="G429" s="49">
        <f ca="1"/>
        <v>1</v>
      </c>
      <c r="H429" s="233"/>
      <c r="I429" s="233"/>
    </row>
    <row r="430" spans="2:9" outlineLevel="2" x14ac:dyDescent="0.3">
      <c r="B430" s="173"/>
      <c r="C430" s="173"/>
      <c r="D430" s="70">
        <v>108</v>
      </c>
      <c r="E430" s="71" t="str">
        <v>RNC-SGSN</v>
      </c>
      <c r="F430" s="138" t="s">
        <v>78</v>
      </c>
      <c r="G430" s="49">
        <f ca="1"/>
        <v>1</v>
      </c>
      <c r="H430" s="233"/>
      <c r="I430" s="233"/>
    </row>
    <row r="431" spans="2:9" outlineLevel="2" x14ac:dyDescent="0.3">
      <c r="B431" s="173"/>
      <c r="C431" s="173"/>
      <c r="D431" s="70">
        <v>109</v>
      </c>
      <c r="E431" s="71" t="str">
        <v>SGSN-GGSN</v>
      </c>
      <c r="F431" s="138" t="s">
        <v>78</v>
      </c>
      <c r="G431" s="49">
        <f ca="1"/>
        <v>1</v>
      </c>
      <c r="H431" s="233"/>
      <c r="I431" s="233"/>
    </row>
    <row r="432" spans="2:9" outlineLevel="2" x14ac:dyDescent="0.3">
      <c r="B432" s="173"/>
      <c r="C432" s="173"/>
      <c r="D432" s="70">
        <v>110</v>
      </c>
      <c r="E432" s="71" t="str">
        <v>MGW-MGW</v>
      </c>
      <c r="F432" s="138" t="s">
        <v>78</v>
      </c>
      <c r="G432" s="49">
        <f ca="1"/>
        <v>1</v>
      </c>
      <c r="H432" s="233"/>
      <c r="I432" s="233"/>
    </row>
    <row r="433" spans="2:9" outlineLevel="2" x14ac:dyDescent="0.3">
      <c r="B433" s="173"/>
      <c r="C433" s="173"/>
      <c r="D433" s="70">
        <v>111</v>
      </c>
      <c r="E433" s="71" t="str">
        <v>SGW-SGW</v>
      </c>
      <c r="F433" s="138" t="s">
        <v>78</v>
      </c>
      <c r="G433" s="49">
        <f ca="1"/>
        <v>1</v>
      </c>
      <c r="H433" s="233"/>
      <c r="I433" s="233"/>
    </row>
    <row r="434" spans="2:9" outlineLevel="2" x14ac:dyDescent="0.3">
      <c r="B434" s="173"/>
      <c r="C434" s="173"/>
      <c r="D434" s="70">
        <v>112</v>
      </c>
      <c r="E434" s="71" t="str">
        <v>MGW-PTR</v>
      </c>
      <c r="F434" s="138" t="s">
        <v>78</v>
      </c>
      <c r="G434" s="49">
        <f ca="1"/>
        <v>1</v>
      </c>
      <c r="H434" s="233"/>
      <c r="I434" s="233"/>
    </row>
    <row r="435" spans="2:9" outlineLevel="2" x14ac:dyDescent="0.3">
      <c r="B435" s="173"/>
      <c r="C435" s="173"/>
      <c r="D435" s="70">
        <v>113</v>
      </c>
      <c r="E435" s="71" t="str">
        <v>MGW-PTR</v>
      </c>
      <c r="F435" s="138" t="s">
        <v>78</v>
      </c>
      <c r="G435" s="49">
        <f ca="1"/>
        <v>1</v>
      </c>
      <c r="H435" s="233"/>
      <c r="I435" s="233"/>
    </row>
    <row r="436" spans="2:9" outlineLevel="2" x14ac:dyDescent="0.3">
      <c r="B436" s="173"/>
      <c r="C436" s="173"/>
      <c r="D436" s="70">
        <v>114</v>
      </c>
      <c r="E436" s="71" t="str">
        <v>SBC-PTR</v>
      </c>
      <c r="F436" s="138" t="s">
        <v>78</v>
      </c>
      <c r="G436" s="49">
        <f ca="1"/>
        <v>1</v>
      </c>
      <c r="H436" s="233"/>
      <c r="I436" s="233"/>
    </row>
    <row r="437" spans="2:9" outlineLevel="2" x14ac:dyDescent="0.3">
      <c r="B437" s="173"/>
      <c r="C437" s="173"/>
      <c r="D437" s="70">
        <v>115</v>
      </c>
      <c r="E437" s="71" t="str">
        <v>libre</v>
      </c>
      <c r="F437" s="138" t="s">
        <v>78</v>
      </c>
      <c r="G437" s="49">
        <f ca="1"/>
        <v>1</v>
      </c>
      <c r="H437" s="233"/>
      <c r="I437" s="233"/>
    </row>
    <row r="438" spans="2:9" outlineLevel="2" x14ac:dyDescent="0.3">
      <c r="B438" s="173"/>
      <c r="C438" s="173"/>
      <c r="D438" s="70">
        <v>116</v>
      </c>
      <c r="E438" s="71" t="str">
        <v>libre</v>
      </c>
      <c r="F438" s="138" t="s">
        <v>78</v>
      </c>
      <c r="G438" s="49">
        <f ca="1"/>
        <v>1</v>
      </c>
      <c r="H438" s="233"/>
      <c r="I438" s="233"/>
    </row>
    <row r="439" spans="2:9" outlineLevel="2" x14ac:dyDescent="0.3">
      <c r="B439" s="173"/>
      <c r="C439" s="173"/>
      <c r="D439" s="70">
        <v>117</v>
      </c>
      <c r="E439" s="71" t="str">
        <v>libre</v>
      </c>
      <c r="F439" s="138" t="s">
        <v>78</v>
      </c>
      <c r="G439" s="49">
        <f ca="1"/>
        <v>1</v>
      </c>
      <c r="H439" s="233"/>
      <c r="I439" s="233"/>
    </row>
    <row r="440" spans="2:9" outlineLevel="2" x14ac:dyDescent="0.3">
      <c r="B440" s="173"/>
      <c r="C440" s="173"/>
      <c r="D440" s="70">
        <v>118</v>
      </c>
      <c r="E440" s="71" t="str">
        <v>libre</v>
      </c>
      <c r="F440" s="138" t="s">
        <v>78</v>
      </c>
      <c r="G440" s="49">
        <f ca="1"/>
        <v>1</v>
      </c>
      <c r="H440" s="233"/>
      <c r="I440" s="233"/>
    </row>
    <row r="441" spans="2:9" outlineLevel="2" x14ac:dyDescent="0.3">
      <c r="B441" s="173"/>
      <c r="C441" s="173"/>
      <c r="D441" s="70">
        <v>119</v>
      </c>
      <c r="E441" s="71" t="str">
        <v>libre</v>
      </c>
      <c r="F441" s="138" t="s">
        <v>78</v>
      </c>
      <c r="G441" s="49">
        <f ca="1"/>
        <v>1</v>
      </c>
      <c r="H441" s="233"/>
      <c r="I441" s="233"/>
    </row>
    <row r="442" spans="2:9" outlineLevel="2" x14ac:dyDescent="0.3">
      <c r="B442" s="173"/>
      <c r="C442" s="173"/>
      <c r="D442" s="70">
        <v>120</v>
      </c>
      <c r="E442" s="71" t="str">
        <v>libre</v>
      </c>
      <c r="F442" s="138" t="s">
        <v>78</v>
      </c>
      <c r="G442" s="49">
        <f ca="1"/>
        <v>1</v>
      </c>
      <c r="H442" s="233"/>
      <c r="I442" s="233"/>
    </row>
    <row r="443" spans="2:9" outlineLevel="2" x14ac:dyDescent="0.3">
      <c r="B443" s="173"/>
      <c r="C443" s="173"/>
      <c r="D443" s="70">
        <v>121</v>
      </c>
      <c r="E443" s="71" t="str">
        <v>libre</v>
      </c>
      <c r="F443" s="138" t="s">
        <v>78</v>
      </c>
      <c r="G443" s="49">
        <f ca="1"/>
        <v>1</v>
      </c>
      <c r="H443" s="233"/>
      <c r="I443" s="233"/>
    </row>
    <row r="444" spans="2:9" outlineLevel="2" x14ac:dyDescent="0.3">
      <c r="B444" s="173"/>
      <c r="C444" s="173"/>
      <c r="D444" s="70">
        <v>122</v>
      </c>
      <c r="E444" s="71" t="str">
        <v>libre</v>
      </c>
      <c r="F444" s="138" t="s">
        <v>78</v>
      </c>
      <c r="G444" s="49">
        <f ca="1"/>
        <v>1</v>
      </c>
      <c r="H444" s="233"/>
      <c r="I444" s="233"/>
    </row>
    <row r="445" spans="2:9" outlineLevel="2" x14ac:dyDescent="0.3">
      <c r="B445" s="173"/>
      <c r="C445" s="173"/>
      <c r="D445" s="70">
        <v>123</v>
      </c>
      <c r="E445" s="71" t="str">
        <v>libre</v>
      </c>
      <c r="F445" s="138" t="s">
        <v>78</v>
      </c>
      <c r="G445" s="49">
        <f ca="1"/>
        <v>1</v>
      </c>
      <c r="H445" s="233"/>
      <c r="I445" s="233"/>
    </row>
    <row r="446" spans="2:9" outlineLevel="2" x14ac:dyDescent="0.3">
      <c r="B446" s="173"/>
      <c r="C446" s="173"/>
      <c r="D446" s="70">
        <v>124</v>
      </c>
      <c r="E446" s="71" t="str">
        <v>libre</v>
      </c>
      <c r="F446" s="138" t="s">
        <v>78</v>
      </c>
      <c r="G446" s="49">
        <f ca="1"/>
        <v>1</v>
      </c>
      <c r="H446" s="233"/>
      <c r="I446" s="233"/>
    </row>
    <row r="447" spans="2:9" outlineLevel="2" x14ac:dyDescent="0.3">
      <c r="B447" s="173"/>
      <c r="C447" s="173"/>
      <c r="D447" s="70">
        <v>125</v>
      </c>
      <c r="E447" s="71" t="str">
        <v>libre</v>
      </c>
      <c r="F447" s="138" t="s">
        <v>78</v>
      </c>
      <c r="G447" s="49">
        <f ca="1"/>
        <v>1</v>
      </c>
      <c r="H447" s="233"/>
      <c r="I447" s="233"/>
    </row>
    <row r="448" spans="2:9" outlineLevel="2" x14ac:dyDescent="0.3">
      <c r="B448" s="173"/>
      <c r="C448" s="173"/>
      <c r="D448" s="70">
        <v>126</v>
      </c>
      <c r="E448" s="71" t="str">
        <v>libre</v>
      </c>
      <c r="F448" s="138" t="s">
        <v>78</v>
      </c>
      <c r="G448" s="49">
        <f ca="1"/>
        <v>1</v>
      </c>
      <c r="H448" s="233"/>
      <c r="I448" s="233"/>
    </row>
    <row r="449" spans="2:9" outlineLevel="2" x14ac:dyDescent="0.3">
      <c r="B449" s="173"/>
      <c r="C449" s="173"/>
      <c r="D449" s="70">
        <v>127</v>
      </c>
      <c r="E449" s="71" t="str">
        <v>libre</v>
      </c>
      <c r="F449" s="138" t="s">
        <v>78</v>
      </c>
      <c r="G449" s="49">
        <f ca="1"/>
        <v>1</v>
      </c>
      <c r="H449" s="233"/>
      <c r="I449" s="233"/>
    </row>
    <row r="450" spans="2:9" outlineLevel="2" x14ac:dyDescent="0.3">
      <c r="B450" s="173"/>
      <c r="C450" s="173"/>
      <c r="D450" s="70">
        <v>128</v>
      </c>
      <c r="E450" s="71" t="str">
        <v>libre</v>
      </c>
      <c r="F450" s="138" t="s">
        <v>78</v>
      </c>
      <c r="G450" s="49">
        <f ca="1"/>
        <v>1</v>
      </c>
      <c r="H450" s="233"/>
      <c r="I450" s="233"/>
    </row>
    <row r="451" spans="2:9" outlineLevel="2" x14ac:dyDescent="0.3">
      <c r="B451" s="173"/>
      <c r="C451" s="173"/>
      <c r="D451" s="70">
        <v>129</v>
      </c>
      <c r="E451" s="71" t="str">
        <v>libre</v>
      </c>
      <c r="F451" s="138" t="s">
        <v>78</v>
      </c>
      <c r="G451" s="49">
        <f ca="1"/>
        <v>1</v>
      </c>
      <c r="H451" s="233"/>
      <c r="I451" s="233"/>
    </row>
    <row r="452" spans="2:9" outlineLevel="2" x14ac:dyDescent="0.3">
      <c r="B452" s="173"/>
      <c r="C452" s="173"/>
      <c r="D452" s="70">
        <v>130</v>
      </c>
      <c r="E452" s="71" t="str">
        <v>libre</v>
      </c>
      <c r="F452" s="138" t="s">
        <v>78</v>
      </c>
      <c r="G452" s="49">
        <f ca="1"/>
        <v>1</v>
      </c>
      <c r="H452" s="233"/>
      <c r="I452" s="233"/>
    </row>
    <row r="453" spans="2:9" outlineLevel="2" x14ac:dyDescent="0.3">
      <c r="B453" s="173"/>
      <c r="C453" s="173"/>
      <c r="D453" s="70">
        <v>131</v>
      </c>
      <c r="E453" s="71" t="str">
        <v>libre</v>
      </c>
      <c r="F453" s="138" t="s">
        <v>78</v>
      </c>
      <c r="G453" s="49">
        <f ca="1"/>
        <v>1</v>
      </c>
      <c r="H453" s="233"/>
      <c r="I453" s="233"/>
    </row>
    <row r="454" spans="2:9" outlineLevel="2" x14ac:dyDescent="0.3">
      <c r="B454" s="173"/>
      <c r="C454" s="173"/>
      <c r="D454" s="70">
        <v>132</v>
      </c>
      <c r="E454" s="71" t="str">
        <v>libre</v>
      </c>
      <c r="F454" s="138" t="s">
        <v>78</v>
      </c>
      <c r="G454" s="49">
        <f ca="1"/>
        <v>1</v>
      </c>
      <c r="H454" s="233"/>
      <c r="I454" s="233"/>
    </row>
    <row r="455" spans="2:9" outlineLevel="2" x14ac:dyDescent="0.3">
      <c r="B455" s="173"/>
      <c r="C455" s="173"/>
      <c r="D455" s="70">
        <v>133</v>
      </c>
      <c r="E455" s="71" t="str">
        <v>libre</v>
      </c>
      <c r="F455" s="138" t="s">
        <v>78</v>
      </c>
      <c r="G455" s="49">
        <f ca="1"/>
        <v>1</v>
      </c>
      <c r="H455" s="233"/>
      <c r="I455" s="233"/>
    </row>
    <row r="456" spans="2:9" outlineLevel="2" x14ac:dyDescent="0.3">
      <c r="B456" s="173"/>
      <c r="C456" s="173"/>
      <c r="D456" s="70">
        <v>134</v>
      </c>
      <c r="E456" s="71" t="str">
        <v>libre</v>
      </c>
      <c r="F456" s="138" t="s">
        <v>78</v>
      </c>
      <c r="G456" s="49">
        <f ca="1"/>
        <v>1</v>
      </c>
      <c r="H456" s="233"/>
      <c r="I456" s="233"/>
    </row>
    <row r="457" spans="2:9" outlineLevel="2" x14ac:dyDescent="0.3">
      <c r="B457" s="173"/>
      <c r="C457" s="173"/>
      <c r="D457" s="70">
        <v>135</v>
      </c>
      <c r="E457" s="71" t="str">
        <v>libre</v>
      </c>
      <c r="F457" s="138" t="s">
        <v>78</v>
      </c>
      <c r="G457" s="49">
        <f ca="1"/>
        <v>1</v>
      </c>
      <c r="H457" s="233"/>
      <c r="I457" s="233"/>
    </row>
    <row r="458" spans="2:9" outlineLevel="2" x14ac:dyDescent="0.3">
      <c r="B458" s="173"/>
      <c r="C458" s="173"/>
      <c r="D458" s="70">
        <v>136</v>
      </c>
      <c r="E458" s="71" t="str">
        <v>libre</v>
      </c>
      <c r="F458" s="138" t="s">
        <v>78</v>
      </c>
      <c r="G458" s="49">
        <f ca="1"/>
        <v>1</v>
      </c>
      <c r="H458" s="233"/>
      <c r="I458" s="233"/>
    </row>
    <row r="459" spans="2:9" outlineLevel="2" x14ac:dyDescent="0.3">
      <c r="B459" s="173"/>
      <c r="C459" s="173"/>
      <c r="D459" s="70">
        <v>137</v>
      </c>
      <c r="E459" s="71" t="str">
        <v>libre</v>
      </c>
      <c r="F459" s="138" t="s">
        <v>78</v>
      </c>
      <c r="G459" s="49">
        <f ca="1"/>
        <v>1</v>
      </c>
      <c r="H459" s="233"/>
      <c r="I459" s="233"/>
    </row>
    <row r="460" spans="2:9" outlineLevel="2" x14ac:dyDescent="0.3">
      <c r="B460" s="173"/>
      <c r="C460" s="173"/>
      <c r="D460" s="70">
        <v>138</v>
      </c>
      <c r="E460" s="71" t="str">
        <v>libre</v>
      </c>
      <c r="F460" s="138" t="s">
        <v>78</v>
      </c>
      <c r="G460" s="49">
        <f ca="1"/>
        <v>1</v>
      </c>
      <c r="H460" s="233"/>
      <c r="I460" s="233"/>
    </row>
    <row r="461" spans="2:9" outlineLevel="2" x14ac:dyDescent="0.3">
      <c r="B461" s="173"/>
      <c r="C461" s="173"/>
      <c r="D461" s="70">
        <v>139</v>
      </c>
      <c r="E461" s="71" t="str">
        <v>libre</v>
      </c>
      <c r="F461" s="138" t="s">
        <v>78</v>
      </c>
      <c r="G461" s="49">
        <f ca="1"/>
        <v>1</v>
      </c>
      <c r="H461" s="233"/>
      <c r="I461" s="233"/>
    </row>
    <row r="462" spans="2:9" outlineLevel="2" x14ac:dyDescent="0.3">
      <c r="B462" s="173"/>
      <c r="C462" s="173"/>
      <c r="D462" s="70">
        <v>140</v>
      </c>
      <c r="E462" s="71" t="str">
        <v>libre</v>
      </c>
      <c r="F462" s="138" t="s">
        <v>78</v>
      </c>
      <c r="G462" s="49">
        <f ca="1"/>
        <v>1</v>
      </c>
      <c r="H462" s="233"/>
      <c r="I462" s="233"/>
    </row>
    <row r="463" spans="2:9" outlineLevel="2" x14ac:dyDescent="0.3">
      <c r="B463" s="173"/>
      <c r="C463" s="173"/>
      <c r="D463" s="70">
        <v>141</v>
      </c>
      <c r="E463" s="71" t="str">
        <v>libre</v>
      </c>
      <c r="F463" s="138" t="s">
        <v>78</v>
      </c>
      <c r="G463" s="49">
        <f ca="1"/>
        <v>1</v>
      </c>
      <c r="H463" s="233"/>
      <c r="I463" s="233"/>
    </row>
    <row r="464" spans="2:9" outlineLevel="2" x14ac:dyDescent="0.3">
      <c r="B464" s="173"/>
      <c r="C464" s="173"/>
      <c r="D464" s="70">
        <v>142</v>
      </c>
      <c r="E464" s="71" t="str">
        <v>libre</v>
      </c>
      <c r="F464" s="138" t="s">
        <v>78</v>
      </c>
      <c r="G464" s="49">
        <f ca="1"/>
        <v>1</v>
      </c>
      <c r="H464" s="233"/>
      <c r="I464" s="233"/>
    </row>
    <row r="465" spans="2:9" outlineLevel="2" x14ac:dyDescent="0.3">
      <c r="B465" s="173"/>
      <c r="C465" s="173"/>
      <c r="D465" s="70">
        <v>143</v>
      </c>
      <c r="E465" s="71" t="str">
        <v>libre</v>
      </c>
      <c r="F465" s="138" t="s">
        <v>78</v>
      </c>
      <c r="G465" s="49">
        <f ca="1"/>
        <v>1</v>
      </c>
      <c r="H465" s="233"/>
      <c r="I465" s="233"/>
    </row>
    <row r="466" spans="2:9" outlineLevel="2" x14ac:dyDescent="0.3">
      <c r="B466" s="173"/>
      <c r="C466" s="173"/>
      <c r="D466" s="70">
        <v>144</v>
      </c>
      <c r="E466" s="71" t="str">
        <v>libre</v>
      </c>
      <c r="F466" s="138" t="s">
        <v>78</v>
      </c>
      <c r="G466" s="49">
        <f ca="1"/>
        <v>1</v>
      </c>
      <c r="H466" s="233"/>
      <c r="I466" s="233"/>
    </row>
    <row r="467" spans="2:9" outlineLevel="2" x14ac:dyDescent="0.3">
      <c r="B467" s="173"/>
      <c r="C467" s="173"/>
      <c r="D467" s="70">
        <v>145</v>
      </c>
      <c r="E467" s="71" t="str">
        <v>libre</v>
      </c>
      <c r="F467" s="138" t="s">
        <v>78</v>
      </c>
      <c r="G467" s="49">
        <f ca="1"/>
        <v>1</v>
      </c>
      <c r="H467" s="233"/>
      <c r="I467" s="233"/>
    </row>
    <row r="468" spans="2:9" outlineLevel="2" x14ac:dyDescent="0.3">
      <c r="B468" s="173"/>
      <c r="C468" s="173"/>
      <c r="D468" s="70">
        <v>146</v>
      </c>
      <c r="E468" s="71" t="str">
        <v>libre</v>
      </c>
      <c r="F468" s="138" t="s">
        <v>78</v>
      </c>
      <c r="G468" s="49">
        <f ca="1"/>
        <v>1</v>
      </c>
      <c r="H468" s="233"/>
      <c r="I468" s="233"/>
    </row>
    <row r="469" spans="2:9" outlineLevel="2" x14ac:dyDescent="0.3">
      <c r="B469" s="173"/>
      <c r="C469" s="173"/>
      <c r="D469" s="70">
        <v>147</v>
      </c>
      <c r="E469" s="71" t="str">
        <v>libre</v>
      </c>
      <c r="F469" s="138" t="s">
        <v>78</v>
      </c>
      <c r="G469" s="49">
        <f ca="1"/>
        <v>1</v>
      </c>
      <c r="H469" s="233"/>
      <c r="I469" s="233"/>
    </row>
    <row r="470" spans="2:9" outlineLevel="2" x14ac:dyDescent="0.3">
      <c r="B470" s="173"/>
      <c r="C470" s="173"/>
      <c r="D470" s="70">
        <v>148</v>
      </c>
      <c r="E470" s="71" t="str">
        <v>libre</v>
      </c>
      <c r="F470" s="138" t="s">
        <v>78</v>
      </c>
      <c r="G470" s="49">
        <f ca="1"/>
        <v>1</v>
      </c>
      <c r="H470" s="233"/>
      <c r="I470" s="233"/>
    </row>
    <row r="471" spans="2:9" outlineLevel="2" x14ac:dyDescent="0.3">
      <c r="B471" s="173"/>
      <c r="C471" s="173"/>
      <c r="D471" s="70">
        <v>149</v>
      </c>
      <c r="E471" s="71" t="str">
        <v>libre</v>
      </c>
      <c r="F471" s="138" t="s">
        <v>78</v>
      </c>
      <c r="G471" s="49">
        <f ca="1"/>
        <v>1</v>
      </c>
      <c r="H471" s="233"/>
      <c r="I471" s="233"/>
    </row>
    <row r="472" spans="2:9" outlineLevel="2" x14ac:dyDescent="0.3">
      <c r="B472" s="173"/>
      <c r="C472" s="173"/>
      <c r="D472" s="70">
        <v>150</v>
      </c>
      <c r="E472" s="71" t="str">
        <v>libre</v>
      </c>
      <c r="F472" s="138" t="s">
        <v>78</v>
      </c>
      <c r="G472" s="49">
        <f ca="1"/>
        <v>1</v>
      </c>
      <c r="H472" s="233"/>
      <c r="I472" s="233"/>
    </row>
    <row r="473" spans="2:9" outlineLevel="2" x14ac:dyDescent="0.3">
      <c r="B473" s="173"/>
      <c r="C473" s="173"/>
      <c r="D473" s="70">
        <v>151</v>
      </c>
      <c r="E473" s="71" t="str">
        <v>libre</v>
      </c>
      <c r="F473" s="138" t="s">
        <v>78</v>
      </c>
      <c r="G473" s="49">
        <f ca="1"/>
        <v>1</v>
      </c>
      <c r="H473" s="233"/>
      <c r="I473" s="233"/>
    </row>
    <row r="474" spans="2:9" outlineLevel="2" x14ac:dyDescent="0.3">
      <c r="B474" s="173"/>
      <c r="C474" s="173"/>
      <c r="D474" s="70">
        <v>152</v>
      </c>
      <c r="E474" s="71" t="str">
        <v>libre</v>
      </c>
      <c r="F474" s="138" t="s">
        <v>78</v>
      </c>
      <c r="G474" s="49">
        <f ca="1"/>
        <v>1</v>
      </c>
      <c r="H474" s="233"/>
      <c r="I474" s="233"/>
    </row>
    <row r="475" spans="2:9" outlineLevel="2" x14ac:dyDescent="0.3">
      <c r="B475" s="173"/>
      <c r="C475" s="173"/>
      <c r="D475" s="70">
        <v>153</v>
      </c>
      <c r="E475" s="71" t="str">
        <v>libre</v>
      </c>
      <c r="F475" s="138" t="s">
        <v>78</v>
      </c>
      <c r="G475" s="49">
        <f ca="1"/>
        <v>1</v>
      </c>
      <c r="H475" s="233"/>
      <c r="I475" s="233"/>
    </row>
    <row r="476" spans="2:9" outlineLevel="2" x14ac:dyDescent="0.3">
      <c r="B476" s="173"/>
      <c r="C476" s="173"/>
      <c r="D476" s="70">
        <v>154</v>
      </c>
      <c r="E476" s="71" t="str">
        <v>libre</v>
      </c>
      <c r="F476" s="138" t="s">
        <v>78</v>
      </c>
      <c r="G476" s="49">
        <f ca="1"/>
        <v>1</v>
      </c>
      <c r="H476" s="233"/>
      <c r="I476" s="233"/>
    </row>
    <row r="477" spans="2:9" outlineLevel="2" x14ac:dyDescent="0.3">
      <c r="B477" s="173"/>
      <c r="C477" s="173"/>
      <c r="D477" s="70">
        <v>155</v>
      </c>
      <c r="E477" s="71" t="str">
        <v>libre</v>
      </c>
      <c r="F477" s="138" t="s">
        <v>78</v>
      </c>
      <c r="G477" s="49">
        <f ca="1"/>
        <v>1</v>
      </c>
      <c r="H477" s="233"/>
      <c r="I477" s="233"/>
    </row>
    <row r="478" spans="2:9" outlineLevel="2" x14ac:dyDescent="0.3">
      <c r="B478" s="173"/>
      <c r="C478" s="173"/>
      <c r="D478" s="70">
        <v>156</v>
      </c>
      <c r="E478" s="71" t="str">
        <v>libre</v>
      </c>
      <c r="F478" s="138" t="s">
        <v>78</v>
      </c>
      <c r="G478" s="49">
        <f ca="1"/>
        <v>1</v>
      </c>
      <c r="H478" s="233"/>
      <c r="I478" s="233"/>
    </row>
    <row r="479" spans="2:9" outlineLevel="2" x14ac:dyDescent="0.3">
      <c r="B479" s="173"/>
      <c r="C479" s="173"/>
      <c r="D479" s="70">
        <v>157</v>
      </c>
      <c r="E479" s="71" t="str">
        <v>libre</v>
      </c>
      <c r="F479" s="138" t="s">
        <v>78</v>
      </c>
      <c r="G479" s="49">
        <f ca="1"/>
        <v>1</v>
      </c>
      <c r="H479" s="233"/>
      <c r="I479" s="233"/>
    </row>
    <row r="480" spans="2:9" outlineLevel="2" x14ac:dyDescent="0.3">
      <c r="B480" s="173"/>
      <c r="C480" s="173"/>
      <c r="D480" s="70">
        <v>158</v>
      </c>
      <c r="E480" s="71" t="str">
        <v>libre</v>
      </c>
      <c r="F480" s="138" t="s">
        <v>78</v>
      </c>
      <c r="G480" s="49">
        <f ca="1"/>
        <v>1</v>
      </c>
      <c r="H480" s="233"/>
      <c r="I480" s="233"/>
    </row>
    <row r="481" spans="2:9" outlineLevel="2" x14ac:dyDescent="0.3">
      <c r="B481" s="173"/>
      <c r="C481" s="173"/>
      <c r="D481" s="70">
        <v>159</v>
      </c>
      <c r="E481" s="71" t="str">
        <v>libre</v>
      </c>
      <c r="F481" s="138" t="s">
        <v>78</v>
      </c>
      <c r="G481" s="49">
        <f ca="1"/>
        <v>1</v>
      </c>
      <c r="H481" s="233"/>
      <c r="I481" s="233"/>
    </row>
    <row r="482" spans="2:9" outlineLevel="2" x14ac:dyDescent="0.3">
      <c r="B482" s="173"/>
      <c r="C482" s="173"/>
      <c r="D482" s="70">
        <v>160</v>
      </c>
      <c r="E482" s="71" t="str">
        <v>libre</v>
      </c>
      <c r="F482" s="138" t="s">
        <v>78</v>
      </c>
      <c r="G482" s="49">
        <f ca="1"/>
        <v>1</v>
      </c>
      <c r="H482" s="233"/>
      <c r="I482" s="233"/>
    </row>
    <row r="483" spans="2:9" outlineLevel="2" x14ac:dyDescent="0.3">
      <c r="B483" s="173"/>
      <c r="C483" s="173"/>
      <c r="D483" s="70">
        <v>161</v>
      </c>
      <c r="E483" s="71" t="str">
        <v>libre</v>
      </c>
      <c r="F483" s="138" t="s">
        <v>78</v>
      </c>
      <c r="G483" s="49">
        <f ca="1"/>
        <v>1</v>
      </c>
      <c r="H483" s="233"/>
      <c r="I483" s="233"/>
    </row>
    <row r="484" spans="2:9" outlineLevel="2" x14ac:dyDescent="0.3">
      <c r="B484" s="173"/>
      <c r="C484" s="173"/>
      <c r="D484" s="70">
        <v>162</v>
      </c>
      <c r="E484" s="71" t="str">
        <v>libre</v>
      </c>
      <c r="F484" s="138" t="s">
        <v>78</v>
      </c>
      <c r="G484" s="49">
        <f ca="1"/>
        <v>1</v>
      </c>
      <c r="H484" s="233"/>
      <c r="I484" s="233"/>
    </row>
    <row r="485" spans="2:9" outlineLevel="2" x14ac:dyDescent="0.3">
      <c r="B485" s="173"/>
      <c r="C485" s="173"/>
      <c r="D485" s="70">
        <v>163</v>
      </c>
      <c r="E485" s="71" t="str">
        <v>libre</v>
      </c>
      <c r="F485" s="138" t="s">
        <v>78</v>
      </c>
      <c r="G485" s="49">
        <f ca="1"/>
        <v>1</v>
      </c>
      <c r="H485" s="233"/>
      <c r="I485" s="233"/>
    </row>
    <row r="486" spans="2:9" outlineLevel="2" x14ac:dyDescent="0.3">
      <c r="B486" s="173"/>
      <c r="C486" s="173"/>
      <c r="D486" s="70">
        <v>164</v>
      </c>
      <c r="E486" s="71" t="str">
        <v>libre</v>
      </c>
      <c r="F486" s="138" t="s">
        <v>78</v>
      </c>
      <c r="G486" s="49">
        <f ca="1"/>
        <v>1</v>
      </c>
      <c r="H486" s="233"/>
      <c r="I486" s="233"/>
    </row>
    <row r="487" spans="2:9" outlineLevel="2" x14ac:dyDescent="0.3">
      <c r="B487" s="173"/>
      <c r="C487" s="173"/>
      <c r="D487" s="70">
        <v>165</v>
      </c>
      <c r="E487" s="71" t="str">
        <v>libre</v>
      </c>
      <c r="F487" s="138" t="s">
        <v>78</v>
      </c>
      <c r="G487" s="49">
        <f ca="1"/>
        <v>1</v>
      </c>
      <c r="H487" s="233"/>
      <c r="I487" s="233"/>
    </row>
    <row r="488" spans="2:9" outlineLevel="2" x14ac:dyDescent="0.3">
      <c r="B488" s="173"/>
      <c r="C488" s="173"/>
      <c r="D488" s="70">
        <v>166</v>
      </c>
      <c r="E488" s="71" t="str">
        <v>libre</v>
      </c>
      <c r="F488" s="138" t="s">
        <v>78</v>
      </c>
      <c r="G488" s="49">
        <f ca="1"/>
        <v>1</v>
      </c>
      <c r="H488" s="233"/>
      <c r="I488" s="233"/>
    </row>
    <row r="489" spans="2:9" outlineLevel="2" x14ac:dyDescent="0.3">
      <c r="B489" s="173"/>
      <c r="C489" s="173"/>
      <c r="D489" s="70">
        <v>167</v>
      </c>
      <c r="E489" s="71" t="str">
        <v>libre</v>
      </c>
      <c r="F489" s="138" t="s">
        <v>78</v>
      </c>
      <c r="G489" s="49">
        <f ca="1"/>
        <v>1</v>
      </c>
      <c r="H489" s="233"/>
      <c r="I489" s="233"/>
    </row>
    <row r="490" spans="2:9" outlineLevel="2" x14ac:dyDescent="0.3">
      <c r="B490" s="173"/>
      <c r="C490" s="173"/>
      <c r="D490" s="70">
        <v>168</v>
      </c>
      <c r="E490" s="71" t="str">
        <v>libre</v>
      </c>
      <c r="F490" s="138" t="s">
        <v>78</v>
      </c>
      <c r="G490" s="49">
        <f ca="1"/>
        <v>1</v>
      </c>
      <c r="H490" s="233"/>
      <c r="I490" s="233"/>
    </row>
    <row r="491" spans="2:9" outlineLevel="2" x14ac:dyDescent="0.3">
      <c r="B491" s="173"/>
      <c r="C491" s="173"/>
      <c r="D491" s="70">
        <v>169</v>
      </c>
      <c r="E491" s="71" t="str">
        <v>libre</v>
      </c>
      <c r="F491" s="138" t="s">
        <v>78</v>
      </c>
      <c r="G491" s="49">
        <f ca="1"/>
        <v>1</v>
      </c>
      <c r="H491" s="233"/>
      <c r="I491" s="233"/>
    </row>
    <row r="492" spans="2:9" outlineLevel="2" x14ac:dyDescent="0.3">
      <c r="B492" s="173"/>
      <c r="C492" s="173"/>
      <c r="D492" s="70">
        <v>170</v>
      </c>
      <c r="E492" s="71" t="str">
        <v>libre</v>
      </c>
      <c r="F492" s="138" t="s">
        <v>78</v>
      </c>
      <c r="G492" s="49">
        <f ca="1"/>
        <v>1</v>
      </c>
      <c r="H492" s="233"/>
      <c r="I492" s="233"/>
    </row>
    <row r="493" spans="2:9" outlineLevel="2" x14ac:dyDescent="0.3">
      <c r="B493" s="173"/>
      <c r="C493" s="173"/>
      <c r="D493" s="70">
        <v>171</v>
      </c>
      <c r="E493" s="71" t="str">
        <v>libre</v>
      </c>
      <c r="F493" s="138" t="s">
        <v>78</v>
      </c>
      <c r="G493" s="49">
        <f ca="1"/>
        <v>1</v>
      </c>
      <c r="H493" s="233"/>
      <c r="I493" s="233"/>
    </row>
    <row r="494" spans="2:9" outlineLevel="2" x14ac:dyDescent="0.3">
      <c r="B494" s="173"/>
      <c r="C494" s="173"/>
      <c r="D494" s="70">
        <v>172</v>
      </c>
      <c r="E494" s="71" t="str">
        <v>libre</v>
      </c>
      <c r="F494" s="138" t="s">
        <v>78</v>
      </c>
      <c r="G494" s="49">
        <f ca="1"/>
        <v>1</v>
      </c>
      <c r="H494" s="233"/>
      <c r="I494" s="233"/>
    </row>
    <row r="495" spans="2:9" outlineLevel="2" x14ac:dyDescent="0.3">
      <c r="B495" s="173"/>
      <c r="C495" s="173"/>
      <c r="D495" s="70">
        <v>173</v>
      </c>
      <c r="E495" s="71" t="str">
        <v>libre</v>
      </c>
      <c r="F495" s="138" t="s">
        <v>78</v>
      </c>
      <c r="G495" s="49">
        <f ca="1"/>
        <v>1</v>
      </c>
      <c r="H495" s="233"/>
      <c r="I495" s="233"/>
    </row>
    <row r="496" spans="2:9" outlineLevel="2" x14ac:dyDescent="0.3">
      <c r="B496" s="173"/>
      <c r="C496" s="173"/>
      <c r="D496" s="70">
        <v>174</v>
      </c>
      <c r="E496" s="71" t="str">
        <v>libre</v>
      </c>
      <c r="F496" s="138" t="s">
        <v>78</v>
      </c>
      <c r="G496" s="49">
        <f ca="1"/>
        <v>1</v>
      </c>
      <c r="H496" s="233"/>
      <c r="I496" s="233"/>
    </row>
    <row r="497" spans="2:9" outlineLevel="2" x14ac:dyDescent="0.3">
      <c r="B497" s="173"/>
      <c r="C497" s="173"/>
      <c r="D497" s="70">
        <v>175</v>
      </c>
      <c r="E497" s="71" t="str">
        <v>libre</v>
      </c>
      <c r="F497" s="138" t="s">
        <v>78</v>
      </c>
      <c r="G497" s="49">
        <f ca="1"/>
        <v>1</v>
      </c>
      <c r="H497" s="233"/>
      <c r="I497" s="233"/>
    </row>
    <row r="498" spans="2:9" outlineLevel="2" x14ac:dyDescent="0.3">
      <c r="B498" s="173"/>
      <c r="C498" s="173"/>
      <c r="D498" s="70">
        <v>176</v>
      </c>
      <c r="E498" s="71" t="str">
        <v>libre</v>
      </c>
      <c r="F498" s="138" t="s">
        <v>78</v>
      </c>
      <c r="G498" s="49">
        <f ca="1"/>
        <v>1</v>
      </c>
      <c r="H498" s="233"/>
      <c r="I498" s="233"/>
    </row>
    <row r="499" spans="2:9" outlineLevel="2" x14ac:dyDescent="0.3">
      <c r="B499" s="173"/>
      <c r="C499" s="173"/>
      <c r="D499" s="70">
        <v>177</v>
      </c>
      <c r="E499" s="71" t="str">
        <v>libre</v>
      </c>
      <c r="F499" s="138" t="s">
        <v>78</v>
      </c>
      <c r="G499" s="49">
        <f ca="1"/>
        <v>1</v>
      </c>
      <c r="H499" s="233"/>
      <c r="I499" s="233"/>
    </row>
    <row r="500" spans="2:9" outlineLevel="2" x14ac:dyDescent="0.3">
      <c r="B500" s="173"/>
      <c r="C500" s="173"/>
      <c r="D500" s="70">
        <v>178</v>
      </c>
      <c r="E500" s="71" t="str">
        <v>libre</v>
      </c>
      <c r="F500" s="138" t="s">
        <v>78</v>
      </c>
      <c r="G500" s="49">
        <f ca="1"/>
        <v>1</v>
      </c>
      <c r="H500" s="233"/>
      <c r="I500" s="233"/>
    </row>
    <row r="501" spans="2:9" outlineLevel="2" x14ac:dyDescent="0.3">
      <c r="B501" s="173"/>
      <c r="C501" s="173"/>
      <c r="D501" s="70">
        <v>179</v>
      </c>
      <c r="E501" s="71" t="str">
        <v>libre</v>
      </c>
      <c r="F501" s="138" t="s">
        <v>78</v>
      </c>
      <c r="G501" s="49">
        <f ca="1"/>
        <v>1</v>
      </c>
      <c r="H501" s="233"/>
      <c r="I501" s="233"/>
    </row>
    <row r="502" spans="2:9" outlineLevel="2" x14ac:dyDescent="0.3">
      <c r="B502" s="173"/>
      <c r="C502" s="173"/>
      <c r="D502" s="70">
        <v>180</v>
      </c>
      <c r="E502" s="71" t="str">
        <v>libre</v>
      </c>
      <c r="F502" s="138" t="s">
        <v>78</v>
      </c>
      <c r="G502" s="49">
        <f ca="1"/>
        <v>1</v>
      </c>
      <c r="H502" s="233"/>
      <c r="I502" s="233"/>
    </row>
    <row r="503" spans="2:9" outlineLevel="2" x14ac:dyDescent="0.3">
      <c r="B503" s="173"/>
      <c r="C503" s="173"/>
      <c r="D503" s="70">
        <v>181</v>
      </c>
      <c r="E503" s="71" t="str">
        <v>libre</v>
      </c>
      <c r="F503" s="138" t="s">
        <v>78</v>
      </c>
      <c r="G503" s="49">
        <f ca="1"/>
        <v>1</v>
      </c>
      <c r="H503" s="233"/>
      <c r="I503" s="233"/>
    </row>
    <row r="504" spans="2:9" outlineLevel="2" x14ac:dyDescent="0.3">
      <c r="B504" s="173"/>
      <c r="C504" s="173"/>
      <c r="D504" s="70">
        <v>182</v>
      </c>
      <c r="E504" s="71" t="str">
        <v>libre</v>
      </c>
      <c r="F504" s="138" t="s">
        <v>78</v>
      </c>
      <c r="G504" s="49">
        <f ca="1"/>
        <v>1</v>
      </c>
      <c r="H504" s="233"/>
      <c r="I504" s="233"/>
    </row>
    <row r="505" spans="2:9" outlineLevel="2" x14ac:dyDescent="0.3">
      <c r="B505" s="173"/>
      <c r="C505" s="173"/>
      <c r="D505" s="70">
        <v>183</v>
      </c>
      <c r="E505" s="71" t="str">
        <v>libre</v>
      </c>
      <c r="F505" s="138" t="s">
        <v>78</v>
      </c>
      <c r="G505" s="49">
        <f ca="1"/>
        <v>1</v>
      </c>
      <c r="H505" s="233"/>
      <c r="I505" s="233"/>
    </row>
    <row r="506" spans="2:9" outlineLevel="2" x14ac:dyDescent="0.3">
      <c r="B506" s="173"/>
      <c r="C506" s="173"/>
      <c r="D506" s="70">
        <v>184</v>
      </c>
      <c r="E506" s="71" t="str">
        <v>libre</v>
      </c>
      <c r="F506" s="138" t="s">
        <v>78</v>
      </c>
      <c r="G506" s="49">
        <f ca="1"/>
        <v>1</v>
      </c>
      <c r="H506" s="233"/>
      <c r="I506" s="233"/>
    </row>
    <row r="507" spans="2:9" outlineLevel="2" x14ac:dyDescent="0.3">
      <c r="B507" s="173"/>
      <c r="C507" s="173"/>
      <c r="D507" s="70">
        <v>185</v>
      </c>
      <c r="E507" s="71" t="str">
        <v>libre</v>
      </c>
      <c r="F507" s="138" t="s">
        <v>78</v>
      </c>
      <c r="G507" s="49">
        <f ca="1"/>
        <v>1</v>
      </c>
      <c r="H507" s="233"/>
      <c r="I507" s="233"/>
    </row>
    <row r="508" spans="2:9" outlineLevel="2" x14ac:dyDescent="0.3">
      <c r="B508" s="173"/>
      <c r="C508" s="173"/>
      <c r="D508" s="70">
        <v>186</v>
      </c>
      <c r="E508" s="71" t="str">
        <v>libre</v>
      </c>
      <c r="F508" s="138" t="s">
        <v>78</v>
      </c>
      <c r="G508" s="49">
        <f ca="1"/>
        <v>1</v>
      </c>
      <c r="H508" s="233"/>
      <c r="I508" s="233"/>
    </row>
    <row r="509" spans="2:9" outlineLevel="2" x14ac:dyDescent="0.3">
      <c r="B509" s="173"/>
      <c r="C509" s="173"/>
      <c r="D509" s="70">
        <v>187</v>
      </c>
      <c r="E509" s="71" t="str">
        <v>libre</v>
      </c>
      <c r="F509" s="138" t="s">
        <v>78</v>
      </c>
      <c r="G509" s="49">
        <f ca="1"/>
        <v>1</v>
      </c>
      <c r="H509" s="233"/>
      <c r="I509" s="233"/>
    </row>
    <row r="510" spans="2:9" outlineLevel="2" x14ac:dyDescent="0.3">
      <c r="B510" s="173"/>
      <c r="C510" s="173"/>
      <c r="D510" s="70">
        <v>188</v>
      </c>
      <c r="E510" s="71" t="str">
        <v>libre</v>
      </c>
      <c r="F510" s="138" t="s">
        <v>78</v>
      </c>
      <c r="G510" s="49">
        <f ca="1"/>
        <v>1</v>
      </c>
      <c r="H510" s="233"/>
      <c r="I510" s="233"/>
    </row>
    <row r="511" spans="2:9" outlineLevel="2" x14ac:dyDescent="0.3">
      <c r="B511" s="173"/>
      <c r="C511" s="173"/>
      <c r="D511" s="70">
        <v>189</v>
      </c>
      <c r="E511" s="71" t="str">
        <v>libre</v>
      </c>
      <c r="F511" s="138" t="s">
        <v>78</v>
      </c>
      <c r="G511" s="49">
        <f ca="1"/>
        <v>1</v>
      </c>
      <c r="H511" s="233"/>
      <c r="I511" s="233"/>
    </row>
    <row r="512" spans="2:9" outlineLevel="2" x14ac:dyDescent="0.3">
      <c r="B512" s="173"/>
      <c r="C512" s="173"/>
      <c r="D512" s="70">
        <v>190</v>
      </c>
      <c r="E512" s="71" t="str">
        <v>libre</v>
      </c>
      <c r="F512" s="138" t="s">
        <v>78</v>
      </c>
      <c r="G512" s="49">
        <f ca="1"/>
        <v>1</v>
      </c>
      <c r="H512" s="233"/>
      <c r="I512" s="233"/>
    </row>
    <row r="513" spans="2:9" outlineLevel="2" x14ac:dyDescent="0.3">
      <c r="B513" s="173"/>
      <c r="C513" s="173"/>
      <c r="D513" s="70">
        <v>191</v>
      </c>
      <c r="E513" s="71" t="str">
        <v>libre</v>
      </c>
      <c r="F513" s="138" t="s">
        <v>78</v>
      </c>
      <c r="G513" s="49">
        <f ca="1"/>
        <v>1</v>
      </c>
      <c r="H513" s="233"/>
      <c r="I513" s="233"/>
    </row>
    <row r="514" spans="2:9" outlineLevel="2" x14ac:dyDescent="0.3">
      <c r="B514" s="173"/>
      <c r="C514" s="173"/>
      <c r="D514" s="70">
        <v>192</v>
      </c>
      <c r="E514" s="71" t="str">
        <v>libre</v>
      </c>
      <c r="F514" s="138" t="s">
        <v>78</v>
      </c>
      <c r="G514" s="49">
        <f ca="1"/>
        <v>1</v>
      </c>
      <c r="H514" s="233"/>
      <c r="I514" s="233"/>
    </row>
    <row r="515" spans="2:9" outlineLevel="2" x14ac:dyDescent="0.3">
      <c r="B515" s="173"/>
      <c r="C515" s="173"/>
      <c r="D515" s="70">
        <v>193</v>
      </c>
      <c r="E515" s="71" t="str">
        <v>libre</v>
      </c>
      <c r="F515" s="138" t="s">
        <v>78</v>
      </c>
      <c r="G515" s="49">
        <f ca="1"/>
        <v>1</v>
      </c>
      <c r="H515" s="233"/>
      <c r="I515" s="233"/>
    </row>
    <row r="516" spans="2:9" outlineLevel="2" x14ac:dyDescent="0.3">
      <c r="B516" s="173"/>
      <c r="C516" s="173"/>
      <c r="D516" s="70">
        <v>194</v>
      </c>
      <c r="E516" s="71" t="str">
        <v>libre</v>
      </c>
      <c r="F516" s="138" t="s">
        <v>78</v>
      </c>
      <c r="G516" s="49">
        <f ca="1"/>
        <v>1</v>
      </c>
      <c r="H516" s="233"/>
      <c r="I516" s="233"/>
    </row>
    <row r="517" spans="2:9" outlineLevel="2" x14ac:dyDescent="0.3">
      <c r="B517" s="173"/>
      <c r="C517" s="173"/>
      <c r="D517" s="70">
        <v>195</v>
      </c>
      <c r="E517" s="71" t="str">
        <v>libre</v>
      </c>
      <c r="F517" s="138" t="s">
        <v>78</v>
      </c>
      <c r="G517" s="49">
        <f ca="1"/>
        <v>1</v>
      </c>
      <c r="H517" s="233"/>
      <c r="I517" s="233"/>
    </row>
    <row r="518" spans="2:9" outlineLevel="2" x14ac:dyDescent="0.3">
      <c r="B518" s="173"/>
      <c r="C518" s="173"/>
      <c r="D518" s="70">
        <v>196</v>
      </c>
      <c r="E518" s="71" t="str">
        <v>libre</v>
      </c>
      <c r="F518" s="138" t="s">
        <v>78</v>
      </c>
      <c r="G518" s="49">
        <f ca="1"/>
        <v>1</v>
      </c>
      <c r="H518" s="233"/>
      <c r="I518" s="233"/>
    </row>
    <row r="519" spans="2:9" outlineLevel="2" x14ac:dyDescent="0.3">
      <c r="B519" s="173"/>
      <c r="C519" s="173"/>
      <c r="D519" s="70">
        <v>197</v>
      </c>
      <c r="E519" s="71" t="str">
        <v>libre</v>
      </c>
      <c r="F519" s="138" t="s">
        <v>78</v>
      </c>
      <c r="G519" s="49">
        <f ca="1"/>
        <v>1</v>
      </c>
      <c r="H519" s="233"/>
      <c r="I519" s="233"/>
    </row>
    <row r="520" spans="2:9" outlineLevel="1" x14ac:dyDescent="0.3">
      <c r="B520" s="173"/>
      <c r="C520" s="173"/>
      <c r="D520" s="70">
        <v>198</v>
      </c>
      <c r="E520" s="71" t="str">
        <v>libre</v>
      </c>
      <c r="F520" s="138" t="s">
        <v>78</v>
      </c>
      <c r="G520" s="49">
        <f ca="1"/>
        <v>1</v>
      </c>
      <c r="H520" s="233"/>
      <c r="I520" s="233"/>
    </row>
    <row r="521" spans="2:9" outlineLevel="1" x14ac:dyDescent="0.3">
      <c r="B521" s="173"/>
      <c r="C521" s="173"/>
      <c r="D521" s="70">
        <v>199</v>
      </c>
      <c r="E521" s="71" t="str">
        <v>libre</v>
      </c>
      <c r="F521" s="138" t="s">
        <v>78</v>
      </c>
      <c r="G521" s="49">
        <f ca="1"/>
        <v>1</v>
      </c>
      <c r="H521" s="233"/>
      <c r="I521" s="233"/>
    </row>
    <row r="522" spans="2:9" outlineLevel="1" x14ac:dyDescent="0.3">
      <c r="B522" s="173"/>
      <c r="C522" s="173"/>
      <c r="D522" s="70">
        <v>200</v>
      </c>
      <c r="E522" s="71" t="str">
        <v>Alquiler Sitios</v>
      </c>
      <c r="F522" s="138" t="s">
        <v>78</v>
      </c>
      <c r="G522" s="49">
        <f ca="1"/>
        <v>1</v>
      </c>
      <c r="H522" s="233"/>
      <c r="I522" s="233"/>
    </row>
    <row r="523" spans="2:9" outlineLevel="1" x14ac:dyDescent="0.3">
      <c r="B523" s="173"/>
      <c r="C523" s="173"/>
      <c r="D523" s="70">
        <v>201</v>
      </c>
      <c r="E523" s="71" t="str">
        <v>Energía Eléctrica Sitios</v>
      </c>
      <c r="F523" s="138" t="s">
        <v>78</v>
      </c>
      <c r="G523" s="49">
        <f ca="1"/>
        <v>1</v>
      </c>
      <c r="H523" s="233"/>
      <c r="I523" s="233"/>
    </row>
    <row r="524" spans="2:9" outlineLevel="2" x14ac:dyDescent="0.3">
      <c r="B524" s="173"/>
      <c r="C524" s="173"/>
      <c r="D524" s="70">
        <v>202</v>
      </c>
      <c r="E524" s="71" t="str">
        <v>Mantenimiento de Sitios</v>
      </c>
      <c r="F524" s="138" t="s">
        <v>78</v>
      </c>
      <c r="G524" s="49">
        <f ca="1"/>
        <v>1</v>
      </c>
      <c r="H524" s="233"/>
      <c r="I524" s="233"/>
    </row>
    <row r="525" spans="2:9" outlineLevel="2" x14ac:dyDescent="0.3">
      <c r="B525" s="173"/>
      <c r="C525" s="173"/>
      <c r="D525" s="70">
        <v>203</v>
      </c>
      <c r="E525" s="71" t="str">
        <v>Vigilancia</v>
      </c>
      <c r="F525" s="138" t="s">
        <v>78</v>
      </c>
      <c r="G525" s="49">
        <f ca="1"/>
        <v>1</v>
      </c>
      <c r="H525" s="233"/>
      <c r="I525" s="233"/>
    </row>
    <row r="526" spans="2:9" outlineLevel="2" x14ac:dyDescent="0.3">
      <c r="B526" s="173"/>
      <c r="C526" s="173"/>
      <c r="D526" s="70">
        <v>204</v>
      </c>
      <c r="E526" s="71" t="str">
        <v>Combustible</v>
      </c>
      <c r="F526" s="138" t="s">
        <v>78</v>
      </c>
      <c r="G526" s="49">
        <f ca="1"/>
        <v>1</v>
      </c>
      <c r="H526" s="233"/>
      <c r="I526" s="233"/>
    </row>
    <row r="527" spans="2:9" outlineLevel="2" x14ac:dyDescent="0.3">
      <c r="B527" s="173"/>
      <c r="C527" s="173"/>
      <c r="D527" s="70">
        <v>205</v>
      </c>
      <c r="E527" s="71" t="str">
        <v>Contratos</v>
      </c>
      <c r="F527" s="138" t="s">
        <v>78</v>
      </c>
      <c r="G527" s="49">
        <f ca="1"/>
        <v>1</v>
      </c>
      <c r="H527" s="233"/>
      <c r="I527" s="233"/>
    </row>
    <row r="528" spans="2:9" outlineLevel="2" x14ac:dyDescent="0.3">
      <c r="B528" s="173"/>
      <c r="C528" s="173"/>
      <c r="D528" s="70">
        <v>206</v>
      </c>
      <c r="E528" s="71" t="str">
        <v>Transmisión</v>
      </c>
      <c r="F528" s="138" t="s">
        <v>78</v>
      </c>
      <c r="G528" s="49">
        <f ca="1"/>
        <v>1</v>
      </c>
      <c r="H528" s="233"/>
      <c r="I528" s="233"/>
    </row>
    <row r="529" spans="2:9" outlineLevel="2" x14ac:dyDescent="0.3">
      <c r="B529" s="173"/>
      <c r="C529" s="173"/>
      <c r="D529" s="70">
        <v>207</v>
      </c>
      <c r="E529" s="71" t="str">
        <v>Otros gastos, sanciones, municipios</v>
      </c>
      <c r="F529" s="138" t="s">
        <v>78</v>
      </c>
      <c r="G529" s="49">
        <f ca="1"/>
        <v>1</v>
      </c>
      <c r="H529" s="233"/>
      <c r="I529" s="233"/>
    </row>
    <row r="530" spans="2:9" outlineLevel="2" x14ac:dyDescent="0.3">
      <c r="B530" s="173"/>
      <c r="C530" s="173"/>
      <c r="D530" s="70">
        <v>208</v>
      </c>
      <c r="E530" s="71" t="str">
        <v>O&amp;M Sitios y Core</v>
      </c>
      <c r="F530" s="138" t="s">
        <v>78</v>
      </c>
      <c r="G530" s="49">
        <f ca="1"/>
        <v>1</v>
      </c>
      <c r="H530" s="233"/>
      <c r="I530" s="233"/>
    </row>
    <row r="531" spans="2:9" outlineLevel="2" x14ac:dyDescent="0.3">
      <c r="B531" s="173"/>
      <c r="C531" s="173"/>
      <c r="D531" s="70">
        <v>209</v>
      </c>
      <c r="E531" s="71" t="str">
        <v>O&amp;M Plataforma de TI</v>
      </c>
      <c r="F531" s="138" t="s">
        <v>78</v>
      </c>
      <c r="G531" s="49">
        <f ca="1"/>
        <v>1</v>
      </c>
      <c r="H531" s="233"/>
      <c r="I531" s="233"/>
    </row>
    <row r="532" spans="2:9" outlineLevel="2" x14ac:dyDescent="0.3">
      <c r="B532" s="173"/>
      <c r="C532" s="173"/>
      <c r="D532" s="70">
        <v>210</v>
      </c>
      <c r="E532" s="71" t="str">
        <v>Otros gastos TI</v>
      </c>
      <c r="F532" s="138" t="s">
        <v>78</v>
      </c>
      <c r="G532" s="49">
        <f ca="1"/>
        <v>1</v>
      </c>
      <c r="H532" s="233"/>
      <c r="I532" s="233"/>
    </row>
    <row r="533" spans="2:9" outlineLevel="2" x14ac:dyDescent="0.3">
      <c r="B533" s="173"/>
      <c r="C533" s="173"/>
      <c r="D533" s="70">
        <v>211</v>
      </c>
      <c r="E533" s="71" t="str">
        <v>Servicios Externos</v>
      </c>
      <c r="F533" s="138" t="s">
        <v>78</v>
      </c>
      <c r="G533" s="49">
        <f ca="1"/>
        <v>1</v>
      </c>
      <c r="H533" s="233"/>
      <c r="I533" s="233"/>
    </row>
    <row r="534" spans="2:9" outlineLevel="2" x14ac:dyDescent="0.3">
      <c r="B534" s="173"/>
      <c r="C534" s="173"/>
      <c r="D534" s="70">
        <v>212</v>
      </c>
      <c r="E534" s="71" t="str">
        <v>Canon por Uso de Espectro Radioléctrico</v>
      </c>
      <c r="F534" s="138" t="s">
        <v>78</v>
      </c>
      <c r="G534" s="49">
        <f ca="1"/>
        <v>1</v>
      </c>
      <c r="H534" s="233"/>
      <c r="I534" s="233"/>
    </row>
    <row r="535" spans="2:9" outlineLevel="2" x14ac:dyDescent="0.3">
      <c r="B535" s="173"/>
      <c r="C535" s="173"/>
      <c r="D535" s="70">
        <v>213</v>
      </c>
      <c r="E535" s="71" t="str">
        <v>Aportes MTC</v>
      </c>
      <c r="F535" s="138" t="s">
        <v>78</v>
      </c>
      <c r="G535" s="49">
        <f ca="1"/>
        <v>1</v>
      </c>
      <c r="H535" s="233"/>
      <c r="I535" s="233"/>
    </row>
    <row r="536" spans="2:9" outlineLevel="2" x14ac:dyDescent="0.3">
      <c r="B536" s="173"/>
      <c r="C536" s="173"/>
      <c r="D536" s="70">
        <v>214</v>
      </c>
      <c r="E536" s="71" t="str">
        <v>Aportes Osiptel</v>
      </c>
      <c r="F536" s="138" t="s">
        <v>78</v>
      </c>
      <c r="G536" s="49">
        <f ca="1"/>
        <v>1</v>
      </c>
      <c r="H536" s="233"/>
      <c r="I536" s="233"/>
    </row>
    <row r="537" spans="2:9" outlineLevel="2" x14ac:dyDescent="0.3">
      <c r="B537" s="173"/>
      <c r="C537" s="173"/>
      <c r="D537" s="70">
        <v>215</v>
      </c>
      <c r="E537" s="71" t="str">
        <v>Aportes Fitel</v>
      </c>
      <c r="F537" s="138" t="s">
        <v>78</v>
      </c>
      <c r="G537" s="49">
        <f ca="1"/>
        <v>1</v>
      </c>
      <c r="H537" s="233"/>
      <c r="I537" s="233"/>
    </row>
    <row r="538" spans="2:9" outlineLevel="2" x14ac:dyDescent="0.3">
      <c r="B538" s="173"/>
      <c r="C538" s="173"/>
      <c r="D538" s="70">
        <v>216</v>
      </c>
      <c r="E538" s="71" t="str">
        <v>libre</v>
      </c>
      <c r="F538" s="138" t="s">
        <v>78</v>
      </c>
      <c r="G538" s="49">
        <f ca="1"/>
        <v>1</v>
      </c>
      <c r="H538" s="233"/>
      <c r="I538" s="233"/>
    </row>
    <row r="539" spans="2:9" outlineLevel="2" x14ac:dyDescent="0.3">
      <c r="B539" s="173"/>
      <c r="C539" s="173"/>
      <c r="D539" s="70">
        <v>217</v>
      </c>
      <c r="E539" s="71" t="str">
        <v>libre</v>
      </c>
      <c r="F539" s="138" t="s">
        <v>78</v>
      </c>
      <c r="G539" s="49">
        <f ca="1"/>
        <v>1</v>
      </c>
      <c r="H539" s="233"/>
      <c r="I539" s="233"/>
    </row>
    <row r="540" spans="2:9" outlineLevel="2" x14ac:dyDescent="0.3">
      <c r="B540" s="173"/>
      <c r="C540" s="173"/>
      <c r="D540" s="70">
        <v>218</v>
      </c>
      <c r="E540" s="71" t="str">
        <v>libre</v>
      </c>
      <c r="F540" s="138" t="s">
        <v>78</v>
      </c>
      <c r="G540" s="49">
        <f ca="1"/>
        <v>1</v>
      </c>
      <c r="H540" s="233"/>
      <c r="I540" s="233"/>
    </row>
    <row r="541" spans="2:9" outlineLevel="2" x14ac:dyDescent="0.3">
      <c r="B541" s="173"/>
      <c r="C541" s="173"/>
      <c r="D541" s="70">
        <v>219</v>
      </c>
      <c r="E541" s="71" t="str">
        <v>libre</v>
      </c>
      <c r="F541" s="138" t="s">
        <v>78</v>
      </c>
      <c r="G541" s="49">
        <f ca="1"/>
        <v>1</v>
      </c>
      <c r="H541" s="233"/>
      <c r="I541" s="233"/>
    </row>
    <row r="542" spans="2:9" outlineLevel="2" x14ac:dyDescent="0.3">
      <c r="B542" s="173"/>
      <c r="C542" s="173"/>
      <c r="D542" s="70">
        <v>220</v>
      </c>
      <c r="E542" s="71" t="str">
        <v>libre</v>
      </c>
      <c r="F542" s="138" t="s">
        <v>78</v>
      </c>
      <c r="G542" s="49">
        <f ca="1"/>
        <v>1</v>
      </c>
      <c r="H542" s="233"/>
      <c r="I542" s="233"/>
    </row>
    <row r="543" spans="2:9" outlineLevel="2" x14ac:dyDescent="0.3">
      <c r="B543" s="173"/>
      <c r="C543" s="173"/>
      <c r="D543" s="70">
        <v>221</v>
      </c>
      <c r="E543" s="71" t="str">
        <v>libre</v>
      </c>
      <c r="F543" s="138" t="s">
        <v>78</v>
      </c>
      <c r="G543" s="49">
        <f ca="1"/>
        <v>1</v>
      </c>
      <c r="H543" s="233"/>
      <c r="I543" s="233"/>
    </row>
    <row r="544" spans="2:9" outlineLevel="2" x14ac:dyDescent="0.3">
      <c r="B544" s="173"/>
      <c r="C544" s="173"/>
      <c r="D544" s="70">
        <v>222</v>
      </c>
      <c r="E544" s="71" t="str">
        <v>libre</v>
      </c>
      <c r="F544" s="138" t="s">
        <v>78</v>
      </c>
      <c r="G544" s="49">
        <f ca="1"/>
        <v>1</v>
      </c>
      <c r="H544" s="233"/>
      <c r="I544" s="233"/>
    </row>
    <row r="545" spans="2:9" outlineLevel="2" x14ac:dyDescent="0.3">
      <c r="B545" s="173"/>
      <c r="C545" s="173"/>
      <c r="D545" s="70">
        <v>223</v>
      </c>
      <c r="E545" s="71" t="str">
        <v>libre</v>
      </c>
      <c r="F545" s="138" t="s">
        <v>78</v>
      </c>
      <c r="G545" s="49">
        <f ca="1"/>
        <v>1</v>
      </c>
      <c r="H545" s="233"/>
      <c r="I545" s="233"/>
    </row>
    <row r="546" spans="2:9" outlineLevel="2" x14ac:dyDescent="0.3">
      <c r="B546" s="173"/>
      <c r="C546" s="173"/>
      <c r="D546" s="70">
        <v>224</v>
      </c>
      <c r="E546" s="71" t="str">
        <v>libre</v>
      </c>
      <c r="F546" s="138" t="s">
        <v>78</v>
      </c>
      <c r="G546" s="49">
        <f ca="1"/>
        <v>1</v>
      </c>
      <c r="H546" s="233"/>
      <c r="I546" s="233"/>
    </row>
    <row r="547" spans="2:9" outlineLevel="2" x14ac:dyDescent="0.3">
      <c r="B547" s="173"/>
      <c r="C547" s="173"/>
      <c r="D547" s="70">
        <v>225</v>
      </c>
      <c r="E547" s="71" t="str">
        <v>libre</v>
      </c>
      <c r="F547" s="138" t="s">
        <v>78</v>
      </c>
      <c r="G547" s="49">
        <f ca="1"/>
        <v>1</v>
      </c>
      <c r="H547" s="233"/>
      <c r="I547" s="233"/>
    </row>
    <row r="548" spans="2:9" outlineLevel="2" x14ac:dyDescent="0.3">
      <c r="B548" s="173"/>
      <c r="C548" s="173"/>
      <c r="D548" s="70">
        <v>226</v>
      </c>
      <c r="E548" s="71" t="str">
        <v>libre</v>
      </c>
      <c r="F548" s="138" t="s">
        <v>78</v>
      </c>
      <c r="G548" s="49">
        <f ca="1"/>
        <v>1</v>
      </c>
      <c r="H548" s="233"/>
      <c r="I548" s="233"/>
    </row>
    <row r="549" spans="2:9" outlineLevel="2" x14ac:dyDescent="0.3">
      <c r="B549" s="173"/>
      <c r="C549" s="173"/>
      <c r="D549" s="70">
        <v>227</v>
      </c>
      <c r="E549" s="71" t="str">
        <v>libre</v>
      </c>
      <c r="F549" s="138" t="s">
        <v>78</v>
      </c>
      <c r="G549" s="49">
        <f ca="1"/>
        <v>1</v>
      </c>
      <c r="H549" s="233"/>
      <c r="I549" s="233"/>
    </row>
    <row r="550" spans="2:9" outlineLevel="2" x14ac:dyDescent="0.3">
      <c r="B550" s="173"/>
      <c r="C550" s="173"/>
      <c r="D550" s="70">
        <v>228</v>
      </c>
      <c r="E550" s="71" t="str">
        <v>libre</v>
      </c>
      <c r="F550" s="138" t="s">
        <v>78</v>
      </c>
      <c r="G550" s="49">
        <f ca="1"/>
        <v>1</v>
      </c>
      <c r="H550" s="233"/>
      <c r="I550" s="233"/>
    </row>
    <row r="551" spans="2:9" outlineLevel="2" x14ac:dyDescent="0.3">
      <c r="B551" s="173"/>
      <c r="C551" s="173"/>
      <c r="D551" s="70">
        <v>229</v>
      </c>
      <c r="E551" s="71" t="str">
        <v>libre</v>
      </c>
      <c r="F551" s="138" t="s">
        <v>78</v>
      </c>
      <c r="G551" s="49">
        <f ca="1"/>
        <v>1</v>
      </c>
      <c r="H551" s="233"/>
      <c r="I551" s="233"/>
    </row>
    <row r="552" spans="2:9" outlineLevel="2" x14ac:dyDescent="0.3">
      <c r="B552" s="173"/>
      <c r="C552" s="173"/>
      <c r="D552" s="70">
        <v>230</v>
      </c>
      <c r="E552" s="71" t="str">
        <v>libre</v>
      </c>
      <c r="F552" s="138" t="s">
        <v>78</v>
      </c>
      <c r="G552" s="49">
        <f ca="1"/>
        <v>1</v>
      </c>
      <c r="H552" s="233"/>
      <c r="I552" s="233"/>
    </row>
    <row r="553" spans="2:9" outlineLevel="2" x14ac:dyDescent="0.3">
      <c r="B553" s="173"/>
      <c r="C553" s="173"/>
      <c r="D553" s="70">
        <v>231</v>
      </c>
      <c r="E553" s="71" t="str">
        <v>libre</v>
      </c>
      <c r="F553" s="138" t="s">
        <v>78</v>
      </c>
      <c r="G553" s="49">
        <f ca="1"/>
        <v>1</v>
      </c>
      <c r="H553" s="233"/>
      <c r="I553" s="233"/>
    </row>
    <row r="554" spans="2:9" outlineLevel="2" x14ac:dyDescent="0.3">
      <c r="B554" s="173"/>
      <c r="C554" s="173"/>
      <c r="D554" s="70">
        <v>232</v>
      </c>
      <c r="E554" s="71" t="str">
        <v>libre</v>
      </c>
      <c r="F554" s="138" t="s">
        <v>78</v>
      </c>
      <c r="G554" s="49">
        <f ca="1"/>
        <v>1</v>
      </c>
      <c r="H554" s="233"/>
      <c r="I554" s="233"/>
    </row>
    <row r="555" spans="2:9" outlineLevel="2" x14ac:dyDescent="0.3">
      <c r="B555" s="173"/>
      <c r="C555" s="173"/>
      <c r="D555" s="70">
        <v>233</v>
      </c>
      <c r="E555" s="71" t="str">
        <v>libre</v>
      </c>
      <c r="F555" s="138" t="s">
        <v>78</v>
      </c>
      <c r="G555" s="49">
        <f ca="1"/>
        <v>1</v>
      </c>
      <c r="H555" s="233"/>
      <c r="I555" s="233"/>
    </row>
    <row r="556" spans="2:9" outlineLevel="2" x14ac:dyDescent="0.3">
      <c r="B556" s="173"/>
      <c r="C556" s="173"/>
      <c r="D556" s="70">
        <v>234</v>
      </c>
      <c r="E556" s="71" t="str">
        <v>libre</v>
      </c>
      <c r="F556" s="138" t="s">
        <v>78</v>
      </c>
      <c r="G556" s="49">
        <f ca="1"/>
        <v>1</v>
      </c>
      <c r="H556" s="233"/>
      <c r="I556" s="233"/>
    </row>
    <row r="557" spans="2:9" outlineLevel="2" x14ac:dyDescent="0.3">
      <c r="B557" s="173"/>
      <c r="C557" s="173"/>
      <c r="D557" s="70">
        <v>235</v>
      </c>
      <c r="E557" s="71" t="str">
        <v>libre</v>
      </c>
      <c r="F557" s="138" t="s">
        <v>78</v>
      </c>
      <c r="G557" s="49">
        <f ca="1"/>
        <v>1</v>
      </c>
      <c r="H557" s="233"/>
      <c r="I557" s="233"/>
    </row>
    <row r="558" spans="2:9" outlineLevel="2" x14ac:dyDescent="0.3">
      <c r="B558" s="173"/>
      <c r="C558" s="173"/>
      <c r="D558" s="70">
        <v>236</v>
      </c>
      <c r="E558" s="71" t="str">
        <v>libre</v>
      </c>
      <c r="F558" s="138" t="s">
        <v>78</v>
      </c>
      <c r="G558" s="49">
        <f ca="1"/>
        <v>1</v>
      </c>
      <c r="H558" s="233"/>
      <c r="I558" s="233"/>
    </row>
    <row r="559" spans="2:9" outlineLevel="2" x14ac:dyDescent="0.3">
      <c r="B559" s="173"/>
      <c r="C559" s="173"/>
      <c r="D559" s="70">
        <v>237</v>
      </c>
      <c r="E559" s="71" t="str">
        <v>libre</v>
      </c>
      <c r="F559" s="138" t="s">
        <v>78</v>
      </c>
      <c r="G559" s="49">
        <f ca="1"/>
        <v>1</v>
      </c>
      <c r="H559" s="233"/>
      <c r="I559" s="233"/>
    </row>
    <row r="560" spans="2:9" outlineLevel="2" x14ac:dyDescent="0.3">
      <c r="B560" s="173"/>
      <c r="C560" s="173"/>
      <c r="D560" s="70">
        <v>238</v>
      </c>
      <c r="E560" s="71" t="str">
        <v>libre</v>
      </c>
      <c r="F560" s="138" t="s">
        <v>78</v>
      </c>
      <c r="G560" s="49">
        <f ca="1"/>
        <v>1</v>
      </c>
      <c r="H560" s="233"/>
      <c r="I560" s="233"/>
    </row>
    <row r="561" spans="2:9" outlineLevel="2" x14ac:dyDescent="0.3">
      <c r="B561" s="173"/>
      <c r="C561" s="173"/>
      <c r="D561" s="70">
        <v>239</v>
      </c>
      <c r="E561" s="71" t="str">
        <v>libre</v>
      </c>
      <c r="F561" s="138" t="s">
        <v>78</v>
      </c>
      <c r="G561" s="49">
        <f ca="1"/>
        <v>1</v>
      </c>
      <c r="H561" s="233"/>
      <c r="I561" s="233"/>
    </row>
    <row r="562" spans="2:9" outlineLevel="2" x14ac:dyDescent="0.3">
      <c r="B562" s="173"/>
      <c r="C562" s="173"/>
      <c r="D562" s="70">
        <v>240</v>
      </c>
      <c r="E562" s="71" t="str">
        <v>libre</v>
      </c>
      <c r="F562" s="138" t="s">
        <v>78</v>
      </c>
      <c r="G562" s="49">
        <f ca="1"/>
        <v>1</v>
      </c>
      <c r="H562" s="233"/>
      <c r="I562" s="233"/>
    </row>
    <row r="563" spans="2:9" outlineLevel="2" x14ac:dyDescent="0.3">
      <c r="B563" s="173"/>
      <c r="C563" s="173"/>
      <c r="D563" s="70">
        <v>241</v>
      </c>
      <c r="E563" s="71" t="str">
        <v>libre</v>
      </c>
      <c r="F563" s="138" t="s">
        <v>78</v>
      </c>
      <c r="G563" s="49">
        <f ca="1"/>
        <v>1</v>
      </c>
      <c r="H563" s="233"/>
      <c r="I563" s="233"/>
    </row>
    <row r="564" spans="2:9" outlineLevel="2" x14ac:dyDescent="0.3">
      <c r="B564" s="173"/>
      <c r="C564" s="173"/>
      <c r="D564" s="70">
        <v>242</v>
      </c>
      <c r="E564" s="71" t="str">
        <v>libre</v>
      </c>
      <c r="F564" s="138" t="s">
        <v>78</v>
      </c>
      <c r="G564" s="49">
        <f ca="1"/>
        <v>1</v>
      </c>
      <c r="H564" s="233"/>
      <c r="I564" s="233"/>
    </row>
    <row r="565" spans="2:9" outlineLevel="2" x14ac:dyDescent="0.3">
      <c r="B565" s="173"/>
      <c r="C565" s="173"/>
      <c r="D565" s="70">
        <v>243</v>
      </c>
      <c r="E565" s="71" t="str">
        <v>libre</v>
      </c>
      <c r="F565" s="138" t="s">
        <v>78</v>
      </c>
      <c r="G565" s="49">
        <f ca="1"/>
        <v>1</v>
      </c>
      <c r="H565" s="233"/>
      <c r="I565" s="233"/>
    </row>
    <row r="566" spans="2:9" outlineLevel="2" x14ac:dyDescent="0.3">
      <c r="B566" s="173"/>
      <c r="C566" s="173"/>
      <c r="D566" s="70">
        <v>244</v>
      </c>
      <c r="E566" s="71" t="str">
        <v>libre</v>
      </c>
      <c r="F566" s="138" t="s">
        <v>78</v>
      </c>
      <c r="G566" s="49">
        <f ca="1"/>
        <v>1</v>
      </c>
      <c r="H566" s="233"/>
      <c r="I566" s="233"/>
    </row>
    <row r="567" spans="2:9" outlineLevel="2" x14ac:dyDescent="0.3">
      <c r="B567" s="173"/>
      <c r="C567" s="173"/>
      <c r="D567" s="70">
        <v>245</v>
      </c>
      <c r="E567" s="71" t="str">
        <v>libre</v>
      </c>
      <c r="F567" s="138" t="s">
        <v>78</v>
      </c>
      <c r="G567" s="49">
        <f ca="1"/>
        <v>1</v>
      </c>
      <c r="H567" s="233"/>
      <c r="I567" s="233"/>
    </row>
    <row r="568" spans="2:9" outlineLevel="2" x14ac:dyDescent="0.3">
      <c r="B568" s="173"/>
      <c r="C568" s="173"/>
      <c r="D568" s="70">
        <v>246</v>
      </c>
      <c r="E568" s="71" t="str">
        <v>libre</v>
      </c>
      <c r="F568" s="138" t="s">
        <v>78</v>
      </c>
      <c r="G568" s="49">
        <f ca="1"/>
        <v>1</v>
      </c>
      <c r="H568" s="233"/>
      <c r="I568" s="233"/>
    </row>
    <row r="569" spans="2:9" outlineLevel="2" x14ac:dyDescent="0.3">
      <c r="B569" s="173"/>
      <c r="C569" s="173"/>
      <c r="D569" s="70">
        <v>247</v>
      </c>
      <c r="E569" s="71" t="str">
        <v>libre</v>
      </c>
      <c r="F569" s="138" t="s">
        <v>78</v>
      </c>
      <c r="G569" s="49">
        <f ca="1"/>
        <v>1</v>
      </c>
      <c r="H569" s="233"/>
      <c r="I569" s="233"/>
    </row>
    <row r="570" spans="2:9" outlineLevel="2" x14ac:dyDescent="0.3">
      <c r="B570" s="173"/>
      <c r="C570" s="173"/>
      <c r="D570" s="70">
        <v>248</v>
      </c>
      <c r="E570" s="71" t="str">
        <v>libre</v>
      </c>
      <c r="F570" s="138" t="s">
        <v>78</v>
      </c>
      <c r="G570" s="49">
        <f ca="1"/>
        <v>1</v>
      </c>
      <c r="H570" s="233"/>
      <c r="I570" s="233"/>
    </row>
    <row r="571" spans="2:9" outlineLevel="2" x14ac:dyDescent="0.3">
      <c r="B571" s="173"/>
      <c r="C571" s="173"/>
      <c r="D571" s="70">
        <v>249</v>
      </c>
      <c r="E571" s="71" t="str">
        <v>libre</v>
      </c>
      <c r="F571" s="138" t="s">
        <v>78</v>
      </c>
      <c r="G571" s="49">
        <f ca="1"/>
        <v>1</v>
      </c>
      <c r="H571" s="233"/>
      <c r="I571" s="233"/>
    </row>
    <row r="572" spans="2:9" outlineLevel="2" x14ac:dyDescent="0.3">
      <c r="B572" s="173"/>
      <c r="C572" s="173"/>
      <c r="D572" s="70">
        <v>250</v>
      </c>
      <c r="E572" s="71" t="str">
        <v>libre</v>
      </c>
      <c r="F572" s="138" t="s">
        <v>78</v>
      </c>
      <c r="G572" s="49">
        <f ca="1"/>
        <v>1</v>
      </c>
      <c r="H572" s="233"/>
      <c r="I572" s="233"/>
    </row>
    <row r="573" spans="2:9" outlineLevel="2" x14ac:dyDescent="0.3">
      <c r="B573" s="173"/>
      <c r="C573" s="173"/>
      <c r="D573" s="70">
        <v>251</v>
      </c>
      <c r="E573" s="71" t="str">
        <v>libre</v>
      </c>
      <c r="F573" s="138" t="s">
        <v>78</v>
      </c>
      <c r="G573" s="49">
        <f ca="1"/>
        <v>1</v>
      </c>
      <c r="H573" s="233"/>
      <c r="I573" s="233"/>
    </row>
    <row r="574" spans="2:9" outlineLevel="2" x14ac:dyDescent="0.3">
      <c r="B574" s="173"/>
      <c r="C574" s="173"/>
      <c r="D574" s="70">
        <v>252</v>
      </c>
      <c r="E574" s="71" t="str">
        <v>libre</v>
      </c>
      <c r="F574" s="138" t="s">
        <v>78</v>
      </c>
      <c r="G574" s="49">
        <f ca="1"/>
        <v>1</v>
      </c>
      <c r="H574" s="233"/>
      <c r="I574" s="233"/>
    </row>
    <row r="575" spans="2:9" outlineLevel="2" x14ac:dyDescent="0.3">
      <c r="B575" s="173"/>
      <c r="C575" s="173"/>
      <c r="D575" s="70">
        <v>253</v>
      </c>
      <c r="E575" s="71" t="str">
        <v>libre</v>
      </c>
      <c r="F575" s="138" t="s">
        <v>78</v>
      </c>
      <c r="G575" s="49">
        <f ca="1"/>
        <v>1</v>
      </c>
      <c r="H575" s="233"/>
      <c r="I575" s="233"/>
    </row>
    <row r="576" spans="2:9" outlineLevel="2" x14ac:dyDescent="0.3">
      <c r="B576" s="173"/>
      <c r="C576" s="173"/>
      <c r="D576" s="70">
        <v>254</v>
      </c>
      <c r="E576" s="71" t="str">
        <v>libre</v>
      </c>
      <c r="F576" s="138" t="s">
        <v>78</v>
      </c>
      <c r="G576" s="49">
        <f ca="1"/>
        <v>1</v>
      </c>
      <c r="H576" s="233"/>
      <c r="I576" s="233"/>
    </row>
    <row r="577" spans="2:9" outlineLevel="2" x14ac:dyDescent="0.3">
      <c r="B577" s="173"/>
      <c r="C577" s="173"/>
      <c r="D577" s="70">
        <v>255</v>
      </c>
      <c r="E577" s="71" t="str">
        <v>libre</v>
      </c>
      <c r="F577" s="138" t="s">
        <v>78</v>
      </c>
      <c r="G577" s="49">
        <f ca="1"/>
        <v>1</v>
      </c>
      <c r="H577" s="233"/>
      <c r="I577" s="233"/>
    </row>
    <row r="578" spans="2:9" outlineLevel="2" x14ac:dyDescent="0.3">
      <c r="B578" s="173"/>
      <c r="C578" s="173"/>
      <c r="D578" s="70">
        <v>256</v>
      </c>
      <c r="E578" s="71" t="str">
        <v>libre</v>
      </c>
      <c r="F578" s="138" t="s">
        <v>78</v>
      </c>
      <c r="G578" s="49">
        <f ca="1"/>
        <v>1</v>
      </c>
      <c r="H578" s="233"/>
      <c r="I578" s="233"/>
    </row>
    <row r="579" spans="2:9" outlineLevel="2" x14ac:dyDescent="0.3">
      <c r="B579" s="173"/>
      <c r="C579" s="173"/>
      <c r="D579" s="70">
        <v>257</v>
      </c>
      <c r="E579" s="71" t="str">
        <v>libre</v>
      </c>
      <c r="F579" s="138" t="s">
        <v>78</v>
      </c>
      <c r="G579" s="49">
        <f ca="1"/>
        <v>1</v>
      </c>
      <c r="H579" s="233"/>
      <c r="I579" s="233"/>
    </row>
    <row r="580" spans="2:9" outlineLevel="2" x14ac:dyDescent="0.3">
      <c r="B580" s="173"/>
      <c r="C580" s="173"/>
      <c r="D580" s="70">
        <v>258</v>
      </c>
      <c r="E580" s="71" t="str">
        <v>libre</v>
      </c>
      <c r="F580" s="138" t="s">
        <v>78</v>
      </c>
      <c r="G580" s="49">
        <f ca="1"/>
        <v>1</v>
      </c>
      <c r="H580" s="233"/>
      <c r="I580" s="233"/>
    </row>
    <row r="581" spans="2:9" outlineLevel="2" x14ac:dyDescent="0.3">
      <c r="B581" s="173"/>
      <c r="C581" s="173"/>
      <c r="D581" s="70">
        <v>259</v>
      </c>
      <c r="E581" s="71" t="str">
        <v>libre</v>
      </c>
      <c r="F581" s="138" t="s">
        <v>78</v>
      </c>
      <c r="G581" s="49">
        <f ca="1"/>
        <v>1</v>
      </c>
      <c r="H581" s="233"/>
      <c r="I581" s="233"/>
    </row>
    <row r="582" spans="2:9" outlineLevel="2" x14ac:dyDescent="0.3">
      <c r="B582" s="173"/>
      <c r="C582" s="173"/>
      <c r="D582" s="70">
        <v>260</v>
      </c>
      <c r="E582" s="71" t="str">
        <v>libre</v>
      </c>
      <c r="F582" s="138" t="s">
        <v>78</v>
      </c>
      <c r="G582" s="49">
        <f ca="1"/>
        <v>1</v>
      </c>
      <c r="H582" s="233"/>
      <c r="I582" s="233"/>
    </row>
    <row r="583" spans="2:9" outlineLevel="2" x14ac:dyDescent="0.3">
      <c r="B583" s="173"/>
      <c r="C583" s="173"/>
      <c r="D583" s="70">
        <v>261</v>
      </c>
      <c r="E583" s="71" t="str">
        <v>libre</v>
      </c>
      <c r="F583" s="138" t="s">
        <v>78</v>
      </c>
      <c r="G583" s="49">
        <f ca="1"/>
        <v>1</v>
      </c>
      <c r="H583" s="233"/>
      <c r="I583" s="233"/>
    </row>
    <row r="584" spans="2:9" outlineLevel="2" x14ac:dyDescent="0.3">
      <c r="B584" s="173"/>
      <c r="C584" s="173"/>
      <c r="D584" s="70">
        <v>262</v>
      </c>
      <c r="E584" s="71" t="str">
        <v>libre</v>
      </c>
      <c r="F584" s="138" t="s">
        <v>78</v>
      </c>
      <c r="G584" s="49">
        <f ca="1"/>
        <v>1</v>
      </c>
      <c r="H584" s="233"/>
      <c r="I584" s="233"/>
    </row>
    <row r="585" spans="2:9" outlineLevel="2" x14ac:dyDescent="0.3">
      <c r="B585" s="173"/>
      <c r="C585" s="173"/>
      <c r="D585" s="70">
        <v>263</v>
      </c>
      <c r="E585" s="71" t="str">
        <v>libre</v>
      </c>
      <c r="F585" s="138" t="s">
        <v>78</v>
      </c>
      <c r="G585" s="49">
        <f ca="1"/>
        <v>1</v>
      </c>
      <c r="H585" s="233"/>
      <c r="I585" s="233"/>
    </row>
    <row r="586" spans="2:9" outlineLevel="2" x14ac:dyDescent="0.3">
      <c r="B586" s="173"/>
      <c r="C586" s="173"/>
      <c r="D586" s="70">
        <v>264</v>
      </c>
      <c r="E586" s="71" t="str">
        <v>libre</v>
      </c>
      <c r="F586" s="138" t="s">
        <v>78</v>
      </c>
      <c r="G586" s="49">
        <f ca="1"/>
        <v>1</v>
      </c>
      <c r="H586" s="233"/>
      <c r="I586" s="233"/>
    </row>
    <row r="587" spans="2:9" outlineLevel="2" x14ac:dyDescent="0.3">
      <c r="B587" s="173"/>
      <c r="C587" s="173"/>
      <c r="D587" s="70">
        <v>265</v>
      </c>
      <c r="E587" s="71" t="str">
        <v>libre</v>
      </c>
      <c r="F587" s="138" t="s">
        <v>78</v>
      </c>
      <c r="G587" s="49">
        <f ca="1"/>
        <v>1</v>
      </c>
      <c r="H587" s="233"/>
      <c r="I587" s="233"/>
    </row>
    <row r="588" spans="2:9" outlineLevel="2" x14ac:dyDescent="0.3">
      <c r="B588" s="173"/>
      <c r="C588" s="173"/>
      <c r="D588" s="70">
        <v>266</v>
      </c>
      <c r="E588" s="71" t="str">
        <v>libre</v>
      </c>
      <c r="F588" s="138" t="s">
        <v>78</v>
      </c>
      <c r="G588" s="49">
        <f ca="1"/>
        <v>1</v>
      </c>
      <c r="H588" s="233"/>
      <c r="I588" s="233"/>
    </row>
    <row r="589" spans="2:9" outlineLevel="2" x14ac:dyDescent="0.3">
      <c r="B589" s="173"/>
      <c r="C589" s="173"/>
      <c r="D589" s="70">
        <v>267</v>
      </c>
      <c r="E589" s="71" t="str">
        <v>libre</v>
      </c>
      <c r="F589" s="138" t="s">
        <v>78</v>
      </c>
      <c r="G589" s="49">
        <f ca="1"/>
        <v>1</v>
      </c>
      <c r="H589" s="233"/>
      <c r="I589" s="233"/>
    </row>
    <row r="590" spans="2:9" outlineLevel="2" x14ac:dyDescent="0.3">
      <c r="B590" s="173"/>
      <c r="C590" s="173"/>
      <c r="D590" s="70">
        <v>268</v>
      </c>
      <c r="E590" s="71" t="str">
        <v>libre</v>
      </c>
      <c r="F590" s="138" t="s">
        <v>78</v>
      </c>
      <c r="G590" s="49">
        <f ca="1"/>
        <v>1</v>
      </c>
      <c r="H590" s="233"/>
      <c r="I590" s="233"/>
    </row>
    <row r="591" spans="2:9" outlineLevel="2" x14ac:dyDescent="0.3">
      <c r="B591" s="173"/>
      <c r="C591" s="173"/>
      <c r="D591" s="70">
        <v>269</v>
      </c>
      <c r="E591" s="71" t="str">
        <v>libre</v>
      </c>
      <c r="F591" s="138" t="s">
        <v>78</v>
      </c>
      <c r="G591" s="49">
        <f ca="1"/>
        <v>1</v>
      </c>
      <c r="H591" s="233"/>
      <c r="I591" s="233"/>
    </row>
    <row r="592" spans="2:9" outlineLevel="2" x14ac:dyDescent="0.3">
      <c r="B592" s="173"/>
      <c r="C592" s="173"/>
      <c r="D592" s="70">
        <v>270</v>
      </c>
      <c r="E592" s="71" t="str">
        <v>libre</v>
      </c>
      <c r="F592" s="138" t="s">
        <v>78</v>
      </c>
      <c r="G592" s="49">
        <f ca="1"/>
        <v>1</v>
      </c>
      <c r="H592" s="233"/>
      <c r="I592" s="233"/>
    </row>
    <row r="593" spans="2:9" outlineLevel="2" x14ac:dyDescent="0.3">
      <c r="B593" s="173"/>
      <c r="C593" s="173"/>
      <c r="D593" s="70">
        <v>271</v>
      </c>
      <c r="E593" s="71" t="str">
        <v>libre</v>
      </c>
      <c r="F593" s="138" t="s">
        <v>78</v>
      </c>
      <c r="G593" s="49">
        <f ca="1"/>
        <v>1</v>
      </c>
      <c r="H593" s="233"/>
      <c r="I593" s="233"/>
    </row>
    <row r="594" spans="2:9" outlineLevel="2" x14ac:dyDescent="0.3">
      <c r="B594" s="173"/>
      <c r="C594" s="173"/>
      <c r="D594" s="70">
        <v>272</v>
      </c>
      <c r="E594" s="71" t="str">
        <v>libre</v>
      </c>
      <c r="F594" s="138" t="s">
        <v>78</v>
      </c>
      <c r="G594" s="49">
        <f ca="1"/>
        <v>1</v>
      </c>
      <c r="H594" s="233"/>
      <c r="I594" s="233"/>
    </row>
    <row r="595" spans="2:9" outlineLevel="2" x14ac:dyDescent="0.3">
      <c r="B595" s="173"/>
      <c r="C595" s="173"/>
      <c r="D595" s="70">
        <v>273</v>
      </c>
      <c r="E595" s="71" t="str">
        <v>libre</v>
      </c>
      <c r="F595" s="138" t="s">
        <v>78</v>
      </c>
      <c r="G595" s="49">
        <f ca="1"/>
        <v>1</v>
      </c>
      <c r="H595" s="233"/>
      <c r="I595" s="233"/>
    </row>
    <row r="596" spans="2:9" outlineLevel="2" x14ac:dyDescent="0.3">
      <c r="B596" s="173"/>
      <c r="C596" s="173"/>
      <c r="D596" s="70">
        <v>274</v>
      </c>
      <c r="E596" s="71" t="str">
        <v>libre</v>
      </c>
      <c r="F596" s="138" t="s">
        <v>78</v>
      </c>
      <c r="G596" s="49">
        <f ca="1"/>
        <v>1</v>
      </c>
      <c r="H596" s="233"/>
      <c r="I596" s="233"/>
    </row>
    <row r="597" spans="2:9" outlineLevel="2" x14ac:dyDescent="0.3">
      <c r="B597" s="173"/>
      <c r="C597" s="173"/>
      <c r="D597" s="70">
        <v>275</v>
      </c>
      <c r="E597" s="71" t="str">
        <v>libre</v>
      </c>
      <c r="F597" s="138" t="s">
        <v>78</v>
      </c>
      <c r="G597" s="49">
        <f ca="1"/>
        <v>1</v>
      </c>
      <c r="H597" s="233"/>
      <c r="I597" s="233"/>
    </row>
    <row r="598" spans="2:9" outlineLevel="2" x14ac:dyDescent="0.3">
      <c r="B598" s="173"/>
      <c r="C598" s="173"/>
      <c r="D598" s="70">
        <v>276</v>
      </c>
      <c r="E598" s="71" t="str">
        <v>libre</v>
      </c>
      <c r="F598" s="138" t="s">
        <v>78</v>
      </c>
      <c r="G598" s="49">
        <f ca="1"/>
        <v>1</v>
      </c>
      <c r="H598" s="233"/>
      <c r="I598" s="233"/>
    </row>
    <row r="599" spans="2:9" outlineLevel="2" x14ac:dyDescent="0.3">
      <c r="B599" s="173"/>
      <c r="C599" s="173"/>
      <c r="D599" s="70">
        <v>277</v>
      </c>
      <c r="E599" s="71" t="str">
        <v>libre</v>
      </c>
      <c r="F599" s="138" t="s">
        <v>78</v>
      </c>
      <c r="G599" s="49">
        <f ca="1"/>
        <v>1</v>
      </c>
      <c r="H599" s="233"/>
      <c r="I599" s="233"/>
    </row>
    <row r="600" spans="2:9" outlineLevel="2" x14ac:dyDescent="0.3">
      <c r="B600" s="173"/>
      <c r="C600" s="173"/>
      <c r="D600" s="70">
        <v>278</v>
      </c>
      <c r="E600" s="71" t="str">
        <v>libre</v>
      </c>
      <c r="F600" s="138" t="s">
        <v>78</v>
      </c>
      <c r="G600" s="49">
        <f ca="1"/>
        <v>1</v>
      </c>
      <c r="H600" s="233"/>
      <c r="I600" s="233"/>
    </row>
    <row r="601" spans="2:9" outlineLevel="2" x14ac:dyDescent="0.3">
      <c r="B601" s="173"/>
      <c r="C601" s="173"/>
      <c r="D601" s="70">
        <v>279</v>
      </c>
      <c r="E601" s="71" t="str">
        <v>libre</v>
      </c>
      <c r="F601" s="138" t="s">
        <v>78</v>
      </c>
      <c r="G601" s="49">
        <f ca="1"/>
        <v>1</v>
      </c>
      <c r="H601" s="233"/>
      <c r="I601" s="233"/>
    </row>
    <row r="602" spans="2:9" outlineLevel="2" x14ac:dyDescent="0.3">
      <c r="B602" s="173"/>
      <c r="C602" s="173"/>
      <c r="D602" s="70">
        <v>280</v>
      </c>
      <c r="E602" s="71" t="str">
        <v>libre</v>
      </c>
      <c r="F602" s="138" t="s">
        <v>78</v>
      </c>
      <c r="G602" s="49">
        <f ca="1"/>
        <v>1</v>
      </c>
      <c r="H602" s="233"/>
      <c r="I602" s="233"/>
    </row>
    <row r="603" spans="2:9" outlineLevel="2" x14ac:dyDescent="0.3">
      <c r="B603" s="173"/>
      <c r="C603" s="173"/>
      <c r="D603" s="70">
        <v>281</v>
      </c>
      <c r="E603" s="71" t="str">
        <v>libre</v>
      </c>
      <c r="F603" s="138" t="s">
        <v>78</v>
      </c>
      <c r="G603" s="49">
        <f ca="1"/>
        <v>1</v>
      </c>
      <c r="H603" s="233"/>
      <c r="I603" s="233"/>
    </row>
    <row r="604" spans="2:9" outlineLevel="2" x14ac:dyDescent="0.3">
      <c r="B604" s="173"/>
      <c r="C604" s="173"/>
      <c r="D604" s="70">
        <v>282</v>
      </c>
      <c r="E604" s="71" t="str">
        <v>libre</v>
      </c>
      <c r="F604" s="138" t="s">
        <v>78</v>
      </c>
      <c r="G604" s="49">
        <f ca="1"/>
        <v>1</v>
      </c>
      <c r="H604" s="233"/>
      <c r="I604" s="233"/>
    </row>
    <row r="605" spans="2:9" outlineLevel="2" x14ac:dyDescent="0.3">
      <c r="B605" s="173"/>
      <c r="C605" s="173"/>
      <c r="D605" s="70">
        <v>283</v>
      </c>
      <c r="E605" s="71" t="str">
        <v>libre</v>
      </c>
      <c r="F605" s="138" t="s">
        <v>78</v>
      </c>
      <c r="G605" s="49">
        <f ca="1"/>
        <v>1</v>
      </c>
      <c r="H605" s="233"/>
      <c r="I605" s="233"/>
    </row>
    <row r="606" spans="2:9" outlineLevel="2" x14ac:dyDescent="0.3">
      <c r="B606" s="173"/>
      <c r="C606" s="173"/>
      <c r="D606" s="70">
        <v>284</v>
      </c>
      <c r="E606" s="71" t="str">
        <v>libre</v>
      </c>
      <c r="F606" s="138" t="s">
        <v>78</v>
      </c>
      <c r="G606" s="49">
        <f ca="1"/>
        <v>1</v>
      </c>
      <c r="H606" s="233"/>
      <c r="I606" s="233"/>
    </row>
    <row r="607" spans="2:9" outlineLevel="2" x14ac:dyDescent="0.3">
      <c r="B607" s="173"/>
      <c r="C607" s="173"/>
      <c r="D607" s="70">
        <v>285</v>
      </c>
      <c r="E607" s="71" t="str">
        <v>libre</v>
      </c>
      <c r="F607" s="138" t="s">
        <v>78</v>
      </c>
      <c r="G607" s="49">
        <f ca="1"/>
        <v>1</v>
      </c>
      <c r="H607" s="233"/>
      <c r="I607" s="233"/>
    </row>
    <row r="608" spans="2:9" outlineLevel="2" x14ac:dyDescent="0.3">
      <c r="B608" s="173"/>
      <c r="C608" s="173"/>
      <c r="D608" s="70">
        <v>286</v>
      </c>
      <c r="E608" s="71" t="str">
        <v>libre</v>
      </c>
      <c r="F608" s="138" t="s">
        <v>78</v>
      </c>
      <c r="G608" s="49">
        <f ca="1"/>
        <v>1</v>
      </c>
      <c r="H608" s="233"/>
      <c r="I608" s="233"/>
    </row>
    <row r="609" spans="2:9" outlineLevel="2" x14ac:dyDescent="0.3">
      <c r="B609" s="173"/>
      <c r="C609" s="173"/>
      <c r="D609" s="70">
        <v>287</v>
      </c>
      <c r="E609" s="71" t="str">
        <v>libre</v>
      </c>
      <c r="F609" s="138" t="s">
        <v>78</v>
      </c>
      <c r="G609" s="49">
        <f ca="1"/>
        <v>1</v>
      </c>
      <c r="H609" s="233"/>
      <c r="I609" s="233"/>
    </row>
    <row r="610" spans="2:9" outlineLevel="2" x14ac:dyDescent="0.3">
      <c r="B610" s="173"/>
      <c r="C610" s="173"/>
      <c r="D610" s="70">
        <v>288</v>
      </c>
      <c r="E610" s="71" t="str">
        <v>libre</v>
      </c>
      <c r="F610" s="138" t="s">
        <v>78</v>
      </c>
      <c r="G610" s="49">
        <f ca="1"/>
        <v>1</v>
      </c>
      <c r="H610" s="233"/>
      <c r="I610" s="233"/>
    </row>
    <row r="611" spans="2:9" outlineLevel="2" x14ac:dyDescent="0.3">
      <c r="B611" s="173"/>
      <c r="C611" s="173"/>
      <c r="D611" s="70">
        <v>289</v>
      </c>
      <c r="E611" s="71" t="str">
        <v>libre</v>
      </c>
      <c r="F611" s="138" t="s">
        <v>78</v>
      </c>
      <c r="G611" s="49">
        <f ca="1"/>
        <v>1</v>
      </c>
      <c r="H611" s="233"/>
      <c r="I611" s="233"/>
    </row>
    <row r="612" spans="2:9" outlineLevel="2" x14ac:dyDescent="0.3">
      <c r="B612" s="173"/>
      <c r="C612" s="173"/>
      <c r="D612" s="70">
        <v>290</v>
      </c>
      <c r="E612" s="71" t="str">
        <v>libre</v>
      </c>
      <c r="F612" s="138" t="s">
        <v>78</v>
      </c>
      <c r="G612" s="49">
        <f ca="1"/>
        <v>1</v>
      </c>
      <c r="H612" s="233"/>
      <c r="I612" s="233"/>
    </row>
    <row r="613" spans="2:9" outlineLevel="2" x14ac:dyDescent="0.3">
      <c r="B613" s="173"/>
      <c r="C613" s="173"/>
      <c r="D613" s="70">
        <v>291</v>
      </c>
      <c r="E613" s="71" t="str">
        <v>libre</v>
      </c>
      <c r="F613" s="138" t="s">
        <v>78</v>
      </c>
      <c r="G613" s="49">
        <f ca="1"/>
        <v>1</v>
      </c>
      <c r="H613" s="233"/>
      <c r="I613" s="233"/>
    </row>
    <row r="614" spans="2:9" outlineLevel="2" x14ac:dyDescent="0.3">
      <c r="B614" s="173"/>
      <c r="C614" s="173"/>
      <c r="D614" s="70">
        <v>292</v>
      </c>
      <c r="E614" s="71" t="str">
        <v>libre</v>
      </c>
      <c r="F614" s="138" t="s">
        <v>78</v>
      </c>
      <c r="G614" s="49">
        <f ca="1"/>
        <v>1</v>
      </c>
      <c r="H614" s="233"/>
      <c r="I614" s="233"/>
    </row>
    <row r="615" spans="2:9" outlineLevel="2" x14ac:dyDescent="0.3">
      <c r="B615" s="173"/>
      <c r="C615" s="173"/>
      <c r="D615" s="70">
        <v>293</v>
      </c>
      <c r="E615" s="71" t="str">
        <v>libre</v>
      </c>
      <c r="F615" s="138" t="s">
        <v>78</v>
      </c>
      <c r="G615" s="49">
        <f ca="1"/>
        <v>1</v>
      </c>
      <c r="H615" s="233"/>
      <c r="I615" s="233"/>
    </row>
    <row r="616" spans="2:9" outlineLevel="2" x14ac:dyDescent="0.3">
      <c r="B616" s="173"/>
      <c r="C616" s="173"/>
      <c r="D616" s="70">
        <v>294</v>
      </c>
      <c r="E616" s="71" t="str">
        <v>libre</v>
      </c>
      <c r="F616" s="138" t="s">
        <v>78</v>
      </c>
      <c r="G616" s="49">
        <f ca="1"/>
        <v>1</v>
      </c>
      <c r="H616" s="233"/>
      <c r="I616" s="233"/>
    </row>
    <row r="617" spans="2:9" outlineLevel="2" x14ac:dyDescent="0.3">
      <c r="B617" s="173"/>
      <c r="C617" s="173"/>
      <c r="D617" s="70">
        <v>295</v>
      </c>
      <c r="E617" s="71" t="str">
        <v>libre</v>
      </c>
      <c r="F617" s="138" t="s">
        <v>78</v>
      </c>
      <c r="G617" s="49">
        <f ca="1"/>
        <v>1</v>
      </c>
      <c r="H617" s="233"/>
      <c r="I617" s="233"/>
    </row>
    <row r="618" spans="2:9" outlineLevel="2" x14ac:dyDescent="0.3">
      <c r="B618" s="173"/>
      <c r="C618" s="173"/>
      <c r="D618" s="70">
        <v>296</v>
      </c>
      <c r="E618" s="71" t="str">
        <v>libre</v>
      </c>
      <c r="F618" s="138" t="s">
        <v>78</v>
      </c>
      <c r="G618" s="49">
        <f ca="1"/>
        <v>1</v>
      </c>
      <c r="H618" s="233"/>
      <c r="I618" s="233"/>
    </row>
    <row r="619" spans="2:9" outlineLevel="2" x14ac:dyDescent="0.3">
      <c r="B619" s="173"/>
      <c r="C619" s="173"/>
      <c r="D619" s="70">
        <v>297</v>
      </c>
      <c r="E619" s="71" t="str">
        <v>libre</v>
      </c>
      <c r="F619" s="138" t="s">
        <v>78</v>
      </c>
      <c r="G619" s="49">
        <f ca="1"/>
        <v>1</v>
      </c>
      <c r="H619" s="233"/>
      <c r="I619" s="233"/>
    </row>
    <row r="620" spans="2:9" outlineLevel="2" x14ac:dyDescent="0.3">
      <c r="B620" s="173"/>
      <c r="C620" s="173"/>
      <c r="D620" s="70">
        <v>298</v>
      </c>
      <c r="E620" s="71" t="str">
        <v>libre</v>
      </c>
      <c r="F620" s="138" t="s">
        <v>78</v>
      </c>
      <c r="G620" s="49">
        <f ca="1"/>
        <v>1</v>
      </c>
      <c r="H620" s="233"/>
      <c r="I620" s="233"/>
    </row>
    <row r="621" spans="2:9" outlineLevel="1" x14ac:dyDescent="0.3">
      <c r="B621" s="173"/>
      <c r="C621" s="173"/>
      <c r="D621" s="70">
        <v>299</v>
      </c>
      <c r="E621" s="71" t="str">
        <v>libre</v>
      </c>
      <c r="F621" s="138" t="s">
        <v>78</v>
      </c>
      <c r="G621" s="49">
        <f ca="1"/>
        <v>1</v>
      </c>
      <c r="H621" s="233"/>
      <c r="I621" s="233"/>
    </row>
    <row r="622" spans="2:9" ht="14.4" outlineLevel="1" thickBot="1" x14ac:dyDescent="0.35">
      <c r="B622" s="173"/>
      <c r="C622" s="173"/>
      <c r="D622" s="70">
        <v>300</v>
      </c>
      <c r="E622" s="71" t="str">
        <v>libre</v>
      </c>
      <c r="F622" s="138" t="s">
        <v>78</v>
      </c>
      <c r="G622" s="49">
        <f ca="1"/>
        <v>1</v>
      </c>
      <c r="H622" s="63" t="s">
        <v>299</v>
      </c>
      <c r="I622" s="233"/>
    </row>
    <row r="623" spans="2:9" outlineLevel="1" x14ac:dyDescent="0.3">
      <c r="B623" s="173"/>
      <c r="C623" s="173"/>
      <c r="D623" s="73"/>
      <c r="E623" s="73"/>
      <c r="F623" s="73"/>
      <c r="G623" s="73"/>
      <c r="H623" s="233"/>
      <c r="I623" s="233"/>
    </row>
    <row r="624" spans="2:9" x14ac:dyDescent="0.3">
      <c r="B624" s="173"/>
      <c r="C624" s="173"/>
      <c r="D624" s="173"/>
      <c r="E624" s="173"/>
      <c r="F624" s="173"/>
      <c r="G624" s="173"/>
      <c r="H624" s="173"/>
      <c r="I624" s="173"/>
    </row>
    <row r="625" spans="2:10" ht="18" thickBot="1" x14ac:dyDescent="0.35">
      <c r="B625" s="173"/>
      <c r="C625" s="75" t="s">
        <v>298</v>
      </c>
      <c r="D625" s="75"/>
      <c r="E625" s="75"/>
      <c r="F625" s="176"/>
      <c r="G625" s="75"/>
      <c r="H625" s="75"/>
      <c r="I625" s="75"/>
    </row>
    <row r="626" spans="2:10" outlineLevel="1" x14ac:dyDescent="0.3"/>
    <row r="627" spans="2:10" ht="17.399999999999999" outlineLevel="1" x14ac:dyDescent="0.3">
      <c r="B627" s="173"/>
      <c r="C627" s="208"/>
      <c r="D627" s="69" t="s">
        <v>76</v>
      </c>
      <c r="E627" s="69" t="s">
        <v>289</v>
      </c>
      <c r="F627" s="69" t="s">
        <v>297</v>
      </c>
      <c r="G627" s="69" t="s">
        <v>647</v>
      </c>
      <c r="H627" s="233"/>
      <c r="I627" s="233"/>
    </row>
    <row r="628" spans="2:10" outlineLevel="1" x14ac:dyDescent="0.3">
      <c r="B628" s="173"/>
      <c r="C628" s="173"/>
      <c r="D628" s="70">
        <v>1</v>
      </c>
      <c r="E628" s="71" t="str">
        <f t="array" ref="E628:E927">BD.nom.act</f>
        <v>TRX Urbana</v>
      </c>
      <c r="F628" s="243">
        <f t="shared" ref="F628:F691" si="5">INDEX(BD.Capex.Unit.Año.0,$D628)</f>
        <v>1</v>
      </c>
      <c r="G628" s="52">
        <f t="shared" ref="G628:G691" ca="1" si="6">$F628*INDEX(Inv.T.Acum.Precio.Inv,$D628,G$9)</f>
        <v>1</v>
      </c>
      <c r="H628" s="233"/>
      <c r="I628" s="233"/>
      <c r="J628" s="233"/>
    </row>
    <row r="629" spans="2:10" outlineLevel="1" x14ac:dyDescent="0.3">
      <c r="B629" s="173"/>
      <c r="C629" s="173"/>
      <c r="D629" s="70">
        <v>2</v>
      </c>
      <c r="E629" s="71" t="str">
        <v>TRX Suburbana</v>
      </c>
      <c r="F629" s="243">
        <f t="shared" si="5"/>
        <v>1</v>
      </c>
      <c r="G629" s="52">
        <f t="shared" ca="1" si="6"/>
        <v>1</v>
      </c>
      <c r="H629" s="233"/>
      <c r="I629" s="233"/>
      <c r="J629" s="233"/>
    </row>
    <row r="630" spans="2:10" outlineLevel="2" x14ac:dyDescent="0.3">
      <c r="B630" s="173"/>
      <c r="C630" s="173"/>
      <c r="D630" s="70">
        <v>3</v>
      </c>
      <c r="E630" s="71" t="str">
        <v>TRX Rural</v>
      </c>
      <c r="F630" s="243">
        <f t="shared" si="5"/>
        <v>1</v>
      </c>
      <c r="G630" s="52">
        <f t="shared" ca="1" si="6"/>
        <v>1</v>
      </c>
      <c r="H630" s="233"/>
      <c r="I630" s="233"/>
      <c r="J630" s="233"/>
    </row>
    <row r="631" spans="2:10" outlineLevel="2" x14ac:dyDescent="0.3">
      <c r="B631" s="173"/>
      <c r="C631" s="173"/>
      <c r="D631" s="70">
        <v>4</v>
      </c>
      <c r="E631" s="71" t="str">
        <v>libre</v>
      </c>
      <c r="F631" s="243">
        <f t="shared" si="5"/>
        <v>1</v>
      </c>
      <c r="G631" s="52">
        <f t="shared" ca="1" si="6"/>
        <v>1</v>
      </c>
      <c r="H631" s="233"/>
      <c r="I631" s="233"/>
      <c r="J631" s="233"/>
    </row>
    <row r="632" spans="2:10" outlineLevel="2" x14ac:dyDescent="0.3">
      <c r="B632" s="173"/>
      <c r="C632" s="173"/>
      <c r="D632" s="70">
        <v>5</v>
      </c>
      <c r="E632" s="71" t="str">
        <v>Gabinete</v>
      </c>
      <c r="F632" s="243">
        <f t="shared" si="5"/>
        <v>1</v>
      </c>
      <c r="G632" s="52">
        <f t="shared" ca="1" si="6"/>
        <v>1</v>
      </c>
      <c r="H632" s="233"/>
      <c r="I632" s="233"/>
      <c r="J632" s="233"/>
    </row>
    <row r="633" spans="2:10" outlineLevel="2" x14ac:dyDescent="0.3">
      <c r="B633" s="173"/>
      <c r="C633" s="173"/>
      <c r="D633" s="70">
        <v>6</v>
      </c>
      <c r="E633" s="71" t="str">
        <v>libre</v>
      </c>
      <c r="F633" s="243">
        <f t="shared" si="5"/>
        <v>1</v>
      </c>
      <c r="G633" s="52">
        <f t="shared" ca="1" si="6"/>
        <v>1</v>
      </c>
      <c r="H633" s="233"/>
      <c r="I633" s="233"/>
      <c r="J633" s="233"/>
    </row>
    <row r="634" spans="2:10" outlineLevel="2" x14ac:dyDescent="0.3">
      <c r="B634" s="173"/>
      <c r="C634" s="173"/>
      <c r="D634" s="70">
        <v>7</v>
      </c>
      <c r="E634" s="71" t="str">
        <v>BBU U</v>
      </c>
      <c r="F634" s="243">
        <f t="shared" si="5"/>
        <v>1</v>
      </c>
      <c r="G634" s="52">
        <f t="shared" ca="1" si="6"/>
        <v>1</v>
      </c>
      <c r="H634" s="233"/>
      <c r="I634" s="233"/>
      <c r="J634" s="233"/>
    </row>
    <row r="635" spans="2:10" outlineLevel="2" x14ac:dyDescent="0.3">
      <c r="B635" s="173"/>
      <c r="C635" s="173"/>
      <c r="D635" s="70">
        <v>8</v>
      </c>
      <c r="E635" s="71" t="str">
        <v>BBU S</v>
      </c>
      <c r="F635" s="243">
        <f t="shared" si="5"/>
        <v>1</v>
      </c>
      <c r="G635" s="52">
        <f t="shared" ca="1" si="6"/>
        <v>1</v>
      </c>
      <c r="H635" s="233"/>
      <c r="I635" s="233"/>
      <c r="J635" s="233"/>
    </row>
    <row r="636" spans="2:10" outlineLevel="2" x14ac:dyDescent="0.3">
      <c r="B636" s="173"/>
      <c r="C636" s="173"/>
      <c r="D636" s="70">
        <v>9</v>
      </c>
      <c r="E636" s="71" t="str">
        <v>BBU R</v>
      </c>
      <c r="F636" s="243">
        <f t="shared" si="5"/>
        <v>1</v>
      </c>
      <c r="G636" s="52">
        <f t="shared" ca="1" si="6"/>
        <v>1</v>
      </c>
      <c r="H636" s="233"/>
      <c r="I636" s="233"/>
      <c r="J636" s="233"/>
    </row>
    <row r="637" spans="2:10" outlineLevel="2" x14ac:dyDescent="0.3">
      <c r="B637" s="173"/>
      <c r="C637" s="173"/>
      <c r="D637" s="70">
        <v>10</v>
      </c>
      <c r="E637" s="71" t="str">
        <v>libre</v>
      </c>
      <c r="F637" s="243">
        <f t="shared" si="5"/>
        <v>1</v>
      </c>
      <c r="G637" s="52">
        <f t="shared" ca="1" si="6"/>
        <v>1</v>
      </c>
      <c r="H637" s="233"/>
      <c r="I637" s="233"/>
      <c r="J637" s="233"/>
    </row>
    <row r="638" spans="2:10" outlineLevel="2" x14ac:dyDescent="0.3">
      <c r="B638" s="173"/>
      <c r="C638" s="173"/>
      <c r="D638" s="70">
        <v>11</v>
      </c>
      <c r="E638" s="71" t="str">
        <v>Sitio U OOCC</v>
      </c>
      <c r="F638" s="243">
        <f t="shared" si="5"/>
        <v>1</v>
      </c>
      <c r="G638" s="52">
        <f t="shared" ca="1" si="6"/>
        <v>1</v>
      </c>
      <c r="H638" s="233"/>
      <c r="I638" s="233"/>
      <c r="J638" s="233"/>
    </row>
    <row r="639" spans="2:10" outlineLevel="2" x14ac:dyDescent="0.3">
      <c r="B639" s="173"/>
      <c r="C639" s="173"/>
      <c r="D639" s="70">
        <v>12</v>
      </c>
      <c r="E639" s="71" t="str">
        <v>Sitio S OOCC</v>
      </c>
      <c r="F639" s="243">
        <f t="shared" si="5"/>
        <v>1</v>
      </c>
      <c r="G639" s="52">
        <f t="shared" ca="1" si="6"/>
        <v>1</v>
      </c>
      <c r="H639" s="233"/>
      <c r="I639" s="233"/>
      <c r="J639" s="233"/>
    </row>
    <row r="640" spans="2:10" outlineLevel="2" x14ac:dyDescent="0.3">
      <c r="B640" s="173"/>
      <c r="C640" s="173"/>
      <c r="D640" s="70">
        <v>13</v>
      </c>
      <c r="E640" s="71" t="str">
        <v>Sitio R OOCC</v>
      </c>
      <c r="F640" s="243">
        <f t="shared" si="5"/>
        <v>1</v>
      </c>
      <c r="G640" s="52">
        <f t="shared" ca="1" si="6"/>
        <v>1</v>
      </c>
      <c r="H640" s="233"/>
      <c r="I640" s="233"/>
      <c r="J640" s="233"/>
    </row>
    <row r="641" spans="2:10" outlineLevel="2" x14ac:dyDescent="0.3">
      <c r="B641" s="173"/>
      <c r="C641" s="173"/>
      <c r="D641" s="70">
        <v>14</v>
      </c>
      <c r="E641" s="71" t="str">
        <v>Enlace backhaul</v>
      </c>
      <c r="F641" s="243">
        <f t="shared" si="5"/>
        <v>1</v>
      </c>
      <c r="G641" s="52">
        <f t="shared" ca="1" si="6"/>
        <v>1</v>
      </c>
      <c r="H641" s="233"/>
      <c r="I641" s="233"/>
      <c r="J641" s="233"/>
    </row>
    <row r="642" spans="2:10" outlineLevel="2" x14ac:dyDescent="0.3">
      <c r="B642" s="173"/>
      <c r="C642" s="173"/>
      <c r="D642" s="70">
        <v>15</v>
      </c>
      <c r="E642" s="71" t="str">
        <v>BSC A</v>
      </c>
      <c r="F642" s="243">
        <f t="shared" si="5"/>
        <v>1</v>
      </c>
      <c r="G642" s="52">
        <f t="shared" ca="1" si="6"/>
        <v>1</v>
      </c>
      <c r="H642" s="233"/>
      <c r="I642" s="233"/>
      <c r="J642" s="233"/>
    </row>
    <row r="643" spans="2:10" outlineLevel="2" x14ac:dyDescent="0.3">
      <c r="B643" s="173"/>
      <c r="C643" s="173"/>
      <c r="D643" s="70">
        <v>16</v>
      </c>
      <c r="E643" s="71" t="str">
        <v>BSC B</v>
      </c>
      <c r="F643" s="243">
        <f t="shared" si="5"/>
        <v>1</v>
      </c>
      <c r="G643" s="52">
        <f t="shared" ca="1" si="6"/>
        <v>1</v>
      </c>
      <c r="H643" s="233"/>
      <c r="I643" s="233"/>
      <c r="J643" s="233"/>
    </row>
    <row r="644" spans="2:10" outlineLevel="2" x14ac:dyDescent="0.3">
      <c r="B644" s="173"/>
      <c r="C644" s="173"/>
      <c r="D644" s="70">
        <v>17</v>
      </c>
      <c r="E644" s="71" t="str">
        <v>BSC C</v>
      </c>
      <c r="F644" s="243">
        <f t="shared" si="5"/>
        <v>1</v>
      </c>
      <c r="G644" s="52">
        <f t="shared" ca="1" si="6"/>
        <v>1</v>
      </c>
      <c r="H644" s="233"/>
      <c r="I644" s="233"/>
      <c r="J644" s="233"/>
    </row>
    <row r="645" spans="2:10" outlineLevel="2" x14ac:dyDescent="0.3">
      <c r="B645" s="173"/>
      <c r="C645" s="173"/>
      <c r="D645" s="70">
        <v>18</v>
      </c>
      <c r="E645" s="71" t="str">
        <v>RNC A</v>
      </c>
      <c r="F645" s="243">
        <f t="shared" si="5"/>
        <v>1</v>
      </c>
      <c r="G645" s="52">
        <f t="shared" ca="1" si="6"/>
        <v>1</v>
      </c>
      <c r="H645" s="233"/>
      <c r="I645" s="233"/>
      <c r="J645" s="233"/>
    </row>
    <row r="646" spans="2:10" outlineLevel="2" x14ac:dyDescent="0.3">
      <c r="B646" s="173"/>
      <c r="C646" s="173"/>
      <c r="D646" s="70">
        <v>19</v>
      </c>
      <c r="E646" s="71" t="str">
        <v>RNC B</v>
      </c>
      <c r="F646" s="243">
        <f t="shared" si="5"/>
        <v>1</v>
      </c>
      <c r="G646" s="52">
        <f t="shared" ca="1" si="6"/>
        <v>1</v>
      </c>
      <c r="H646" s="233"/>
      <c r="I646" s="233"/>
      <c r="J646" s="233"/>
    </row>
    <row r="647" spans="2:10" outlineLevel="2" x14ac:dyDescent="0.3">
      <c r="B647" s="173"/>
      <c r="C647" s="173"/>
      <c r="D647" s="70">
        <v>20</v>
      </c>
      <c r="E647" s="71" t="str">
        <v>RNC C</v>
      </c>
      <c r="F647" s="243">
        <f t="shared" si="5"/>
        <v>1</v>
      </c>
      <c r="G647" s="52">
        <f t="shared" ca="1" si="6"/>
        <v>1</v>
      </c>
      <c r="H647" s="233"/>
      <c r="I647" s="233"/>
      <c r="J647" s="233"/>
    </row>
    <row r="648" spans="2:10" outlineLevel="2" x14ac:dyDescent="0.3">
      <c r="B648" s="173"/>
      <c r="C648" s="173"/>
      <c r="D648" s="70">
        <v>21</v>
      </c>
      <c r="E648" s="71" t="str">
        <v>libre</v>
      </c>
      <c r="F648" s="243">
        <f t="shared" si="5"/>
        <v>1</v>
      </c>
      <c r="G648" s="52">
        <f t="shared" ca="1" si="6"/>
        <v>1</v>
      </c>
      <c r="H648" s="233"/>
      <c r="I648" s="233"/>
      <c r="J648" s="233"/>
    </row>
    <row r="649" spans="2:10" outlineLevel="2" x14ac:dyDescent="0.3">
      <c r="B649" s="173"/>
      <c r="C649" s="173"/>
      <c r="D649" s="70">
        <v>22</v>
      </c>
      <c r="E649" s="71" t="str">
        <v>16-CE DL</v>
      </c>
      <c r="F649" s="243">
        <f t="shared" si="5"/>
        <v>1</v>
      </c>
      <c r="G649" s="52">
        <f t="shared" ca="1" si="6"/>
        <v>1</v>
      </c>
      <c r="H649" s="233"/>
      <c r="I649" s="233"/>
      <c r="J649" s="233"/>
    </row>
    <row r="650" spans="2:10" outlineLevel="2" x14ac:dyDescent="0.3">
      <c r="B650" s="173"/>
      <c r="C650" s="173"/>
      <c r="D650" s="70">
        <v>23</v>
      </c>
      <c r="E650" s="71" t="str">
        <v>16-CE UL</v>
      </c>
      <c r="F650" s="243">
        <f t="shared" si="5"/>
        <v>1</v>
      </c>
      <c r="G650" s="52">
        <f t="shared" ca="1" si="6"/>
        <v>1</v>
      </c>
      <c r="H650" s="233"/>
      <c r="I650" s="233"/>
      <c r="J650" s="233"/>
    </row>
    <row r="651" spans="2:10" outlineLevel="2" x14ac:dyDescent="0.3">
      <c r="B651" s="173"/>
      <c r="C651" s="173"/>
      <c r="D651" s="70">
        <v>24</v>
      </c>
      <c r="E651" s="71" t="str">
        <v>libre</v>
      </c>
      <c r="F651" s="243">
        <f t="shared" si="5"/>
        <v>1</v>
      </c>
      <c r="G651" s="52">
        <f t="shared" ca="1" si="6"/>
        <v>1</v>
      </c>
      <c r="H651" s="233"/>
      <c r="I651" s="233"/>
      <c r="J651" s="233"/>
    </row>
    <row r="652" spans="2:10" outlineLevel="2" x14ac:dyDescent="0.3">
      <c r="B652" s="173"/>
      <c r="C652" s="173"/>
      <c r="D652" s="70">
        <v>25</v>
      </c>
      <c r="E652" s="71" t="str">
        <v>HW - HWAC/RRU/Licenses/Carrier U</v>
      </c>
      <c r="F652" s="243">
        <f t="shared" si="5"/>
        <v>1</v>
      </c>
      <c r="G652" s="52">
        <f t="shared" ca="1" si="6"/>
        <v>1</v>
      </c>
      <c r="H652" s="233"/>
      <c r="I652" s="233"/>
      <c r="J652" s="233"/>
    </row>
    <row r="653" spans="2:10" outlineLevel="2" x14ac:dyDescent="0.3">
      <c r="B653" s="173"/>
      <c r="C653" s="173"/>
      <c r="D653" s="70">
        <v>26</v>
      </c>
      <c r="E653" s="71" t="str">
        <v>HW - HWAC/RRU/Licenses/Carrier S</v>
      </c>
      <c r="F653" s="243">
        <f t="shared" si="5"/>
        <v>1</v>
      </c>
      <c r="G653" s="52">
        <f t="shared" ca="1" si="6"/>
        <v>1</v>
      </c>
      <c r="H653" s="233"/>
      <c r="I653" s="233"/>
      <c r="J653" s="233"/>
    </row>
    <row r="654" spans="2:10" outlineLevel="2" x14ac:dyDescent="0.3">
      <c r="B654" s="173"/>
      <c r="C654" s="173"/>
      <c r="D654" s="70">
        <v>27</v>
      </c>
      <c r="E654" s="71" t="str">
        <v>HW - HWAC/RRU/Licenses/Carrier R</v>
      </c>
      <c r="F654" s="243">
        <f t="shared" si="5"/>
        <v>1</v>
      </c>
      <c r="G654" s="52">
        <f t="shared" ca="1" si="6"/>
        <v>1</v>
      </c>
      <c r="H654" s="233"/>
      <c r="I654" s="233"/>
      <c r="J654" s="233"/>
    </row>
    <row r="655" spans="2:10" outlineLevel="2" x14ac:dyDescent="0.3">
      <c r="B655" s="173"/>
      <c r="C655" s="173"/>
      <c r="D655" s="70">
        <v>28</v>
      </c>
      <c r="E655" s="71" t="str">
        <v>libre</v>
      </c>
      <c r="F655" s="243">
        <f t="shared" si="5"/>
        <v>1</v>
      </c>
      <c r="G655" s="52">
        <f t="shared" ca="1" si="6"/>
        <v>1</v>
      </c>
      <c r="H655" s="233"/>
      <c r="I655" s="233"/>
      <c r="J655" s="233"/>
    </row>
    <row r="656" spans="2:10" outlineLevel="2" x14ac:dyDescent="0.3">
      <c r="B656" s="173"/>
      <c r="C656" s="173"/>
      <c r="D656" s="70">
        <v>29</v>
      </c>
      <c r="E656" s="71" t="str">
        <v>Sitio U Energía</v>
      </c>
      <c r="F656" s="243">
        <f t="shared" si="5"/>
        <v>1</v>
      </c>
      <c r="G656" s="52">
        <f t="shared" ca="1" si="6"/>
        <v>1</v>
      </c>
      <c r="H656" s="233"/>
      <c r="I656" s="233"/>
      <c r="J656" s="233"/>
    </row>
    <row r="657" spans="2:10" outlineLevel="2" x14ac:dyDescent="0.3">
      <c r="B657" s="173"/>
      <c r="C657" s="173"/>
      <c r="D657" s="70">
        <v>30</v>
      </c>
      <c r="E657" s="71" t="str">
        <v>Sitio S Energía</v>
      </c>
      <c r="F657" s="243">
        <f t="shared" si="5"/>
        <v>1</v>
      </c>
      <c r="G657" s="52">
        <f t="shared" ca="1" si="6"/>
        <v>1</v>
      </c>
      <c r="H657" s="233"/>
      <c r="I657" s="233"/>
      <c r="J657" s="233"/>
    </row>
    <row r="658" spans="2:10" outlineLevel="2" x14ac:dyDescent="0.3">
      <c r="B658" s="173"/>
      <c r="C658" s="173"/>
      <c r="D658" s="70">
        <v>31</v>
      </c>
      <c r="E658" s="71" t="str">
        <v>Sitio R Energía</v>
      </c>
      <c r="F658" s="243">
        <f t="shared" si="5"/>
        <v>1</v>
      </c>
      <c r="G658" s="52">
        <f t="shared" ca="1" si="6"/>
        <v>1</v>
      </c>
      <c r="H658" s="233"/>
      <c r="I658" s="233"/>
      <c r="J658" s="233"/>
    </row>
    <row r="659" spans="2:10" outlineLevel="2" x14ac:dyDescent="0.3">
      <c r="B659" s="173"/>
      <c r="C659" s="173"/>
      <c r="D659" s="70">
        <v>32</v>
      </c>
      <c r="E659" s="71" t="str">
        <v>libre</v>
      </c>
      <c r="F659" s="243">
        <f t="shared" si="5"/>
        <v>1</v>
      </c>
      <c r="G659" s="52">
        <f t="shared" ca="1" si="6"/>
        <v>1</v>
      </c>
      <c r="H659" s="233"/>
      <c r="I659" s="233"/>
      <c r="J659" s="233"/>
    </row>
    <row r="660" spans="2:10" outlineLevel="2" x14ac:dyDescent="0.3">
      <c r="B660" s="173"/>
      <c r="C660" s="173"/>
      <c r="D660" s="70">
        <v>33</v>
      </c>
      <c r="E660" s="71" t="str">
        <v>Sitios todos 4G</v>
      </c>
      <c r="F660" s="243">
        <f t="shared" si="5"/>
        <v>1</v>
      </c>
      <c r="G660" s="52">
        <f t="shared" ca="1" si="6"/>
        <v>1</v>
      </c>
      <c r="H660" s="233"/>
      <c r="I660" s="233"/>
      <c r="J660" s="233"/>
    </row>
    <row r="661" spans="2:10" outlineLevel="2" x14ac:dyDescent="0.3">
      <c r="B661" s="173"/>
      <c r="C661" s="173"/>
      <c r="D661" s="70">
        <v>34</v>
      </c>
      <c r="E661" s="71" t="str">
        <v>libre</v>
      </c>
      <c r="F661" s="243">
        <f t="shared" si="5"/>
        <v>0</v>
      </c>
      <c r="G661" s="52">
        <f t="shared" ca="1" si="6"/>
        <v>0</v>
      </c>
      <c r="H661" s="233"/>
      <c r="I661" s="233"/>
      <c r="J661" s="233"/>
    </row>
    <row r="662" spans="2:10" outlineLevel="2" x14ac:dyDescent="0.3">
      <c r="B662" s="173"/>
      <c r="C662" s="173"/>
      <c r="D662" s="70">
        <v>35</v>
      </c>
      <c r="E662" s="71" t="str">
        <v>libre</v>
      </c>
      <c r="F662" s="243">
        <f t="shared" si="5"/>
        <v>0</v>
      </c>
      <c r="G662" s="52">
        <f t="shared" ca="1" si="6"/>
        <v>0</v>
      </c>
      <c r="H662" s="233"/>
      <c r="I662" s="233"/>
      <c r="J662" s="233"/>
    </row>
    <row r="663" spans="2:10" outlineLevel="2" x14ac:dyDescent="0.3">
      <c r="B663" s="173"/>
      <c r="C663" s="173"/>
      <c r="D663" s="70">
        <v>36</v>
      </c>
      <c r="E663" s="71" t="str">
        <v>libre</v>
      </c>
      <c r="F663" s="243">
        <f t="shared" si="5"/>
        <v>0</v>
      </c>
      <c r="G663" s="52">
        <f t="shared" ca="1" si="6"/>
        <v>0</v>
      </c>
      <c r="H663" s="233"/>
      <c r="I663" s="233"/>
      <c r="J663" s="233"/>
    </row>
    <row r="664" spans="2:10" outlineLevel="2" x14ac:dyDescent="0.3">
      <c r="B664" s="173"/>
      <c r="C664" s="173"/>
      <c r="D664" s="70">
        <v>37</v>
      </c>
      <c r="E664" s="71" t="str">
        <v>libre</v>
      </c>
      <c r="F664" s="243">
        <f t="shared" si="5"/>
        <v>0</v>
      </c>
      <c r="G664" s="52">
        <f t="shared" ca="1" si="6"/>
        <v>0</v>
      </c>
      <c r="H664" s="233"/>
      <c r="I664" s="233"/>
      <c r="J664" s="233"/>
    </row>
    <row r="665" spans="2:10" outlineLevel="2" x14ac:dyDescent="0.3">
      <c r="B665" s="173"/>
      <c r="C665" s="173"/>
      <c r="D665" s="70">
        <v>38</v>
      </c>
      <c r="E665" s="71" t="str">
        <v>libre</v>
      </c>
      <c r="F665" s="243">
        <f t="shared" si="5"/>
        <v>0</v>
      </c>
      <c r="G665" s="52">
        <f t="shared" ca="1" si="6"/>
        <v>0</v>
      </c>
      <c r="H665" s="233"/>
      <c r="I665" s="233"/>
      <c r="J665" s="233"/>
    </row>
    <row r="666" spans="2:10" outlineLevel="2" x14ac:dyDescent="0.3">
      <c r="B666" s="173"/>
      <c r="C666" s="173"/>
      <c r="D666" s="70">
        <v>39</v>
      </c>
      <c r="E666" s="71" t="str">
        <v>libre</v>
      </c>
      <c r="F666" s="243">
        <f t="shared" si="5"/>
        <v>0</v>
      </c>
      <c r="G666" s="52">
        <f t="shared" ca="1" si="6"/>
        <v>0</v>
      </c>
      <c r="H666" s="233"/>
      <c r="I666" s="233"/>
      <c r="J666" s="233"/>
    </row>
    <row r="667" spans="2:10" outlineLevel="2" x14ac:dyDescent="0.3">
      <c r="B667" s="173"/>
      <c r="C667" s="173"/>
      <c r="D667" s="70">
        <v>40</v>
      </c>
      <c r="E667" s="71" t="str">
        <v>libre</v>
      </c>
      <c r="F667" s="243">
        <f t="shared" si="5"/>
        <v>0</v>
      </c>
      <c r="G667" s="52">
        <f t="shared" ca="1" si="6"/>
        <v>0</v>
      </c>
      <c r="H667" s="233"/>
      <c r="I667" s="233"/>
      <c r="J667" s="233"/>
    </row>
    <row r="668" spans="2:10" outlineLevel="2" x14ac:dyDescent="0.3">
      <c r="B668" s="173"/>
      <c r="C668" s="173"/>
      <c r="D668" s="70">
        <v>41</v>
      </c>
      <c r="E668" s="71" t="str">
        <v>libre</v>
      </c>
      <c r="F668" s="243">
        <f t="shared" si="5"/>
        <v>0</v>
      </c>
      <c r="G668" s="52">
        <f t="shared" ca="1" si="6"/>
        <v>0</v>
      </c>
      <c r="H668" s="233"/>
      <c r="I668" s="233"/>
      <c r="J668" s="233"/>
    </row>
    <row r="669" spans="2:10" outlineLevel="2" x14ac:dyDescent="0.3">
      <c r="B669" s="173"/>
      <c r="C669" s="173"/>
      <c r="D669" s="70">
        <v>42</v>
      </c>
      <c r="E669" s="71" t="str">
        <v>libre</v>
      </c>
      <c r="F669" s="243">
        <f t="shared" si="5"/>
        <v>0</v>
      </c>
      <c r="G669" s="52">
        <f t="shared" ca="1" si="6"/>
        <v>0</v>
      </c>
      <c r="H669" s="233"/>
      <c r="I669" s="233"/>
      <c r="J669" s="233"/>
    </row>
    <row r="670" spans="2:10" outlineLevel="2" x14ac:dyDescent="0.3">
      <c r="B670" s="173"/>
      <c r="C670" s="173"/>
      <c r="D670" s="70">
        <v>43</v>
      </c>
      <c r="E670" s="71" t="str">
        <v>libre</v>
      </c>
      <c r="F670" s="243">
        <f t="shared" si="5"/>
        <v>0</v>
      </c>
      <c r="G670" s="52">
        <f t="shared" ca="1" si="6"/>
        <v>0</v>
      </c>
      <c r="H670" s="233"/>
      <c r="I670" s="233"/>
      <c r="J670" s="233"/>
    </row>
    <row r="671" spans="2:10" outlineLevel="2" x14ac:dyDescent="0.3">
      <c r="B671" s="173"/>
      <c r="C671" s="173"/>
      <c r="D671" s="70">
        <v>44</v>
      </c>
      <c r="E671" s="71" t="str">
        <v>libre</v>
      </c>
      <c r="F671" s="243">
        <f t="shared" si="5"/>
        <v>0</v>
      </c>
      <c r="G671" s="52">
        <f t="shared" ca="1" si="6"/>
        <v>0</v>
      </c>
      <c r="H671" s="233"/>
      <c r="I671" s="233"/>
      <c r="J671" s="233"/>
    </row>
    <row r="672" spans="2:10" outlineLevel="2" x14ac:dyDescent="0.3">
      <c r="B672" s="173"/>
      <c r="C672" s="173"/>
      <c r="D672" s="70">
        <v>45</v>
      </c>
      <c r="E672" s="71" t="str">
        <v>libre</v>
      </c>
      <c r="F672" s="243">
        <f t="shared" si="5"/>
        <v>0</v>
      </c>
      <c r="G672" s="52">
        <f t="shared" ca="1" si="6"/>
        <v>0</v>
      </c>
      <c r="H672" s="233"/>
      <c r="I672" s="233"/>
      <c r="J672" s="233"/>
    </row>
    <row r="673" spans="2:10" outlineLevel="2" x14ac:dyDescent="0.3">
      <c r="B673" s="173"/>
      <c r="C673" s="173"/>
      <c r="D673" s="70">
        <v>46</v>
      </c>
      <c r="E673" s="71" t="str">
        <v>libre</v>
      </c>
      <c r="F673" s="243">
        <f t="shared" si="5"/>
        <v>0</v>
      </c>
      <c r="G673" s="52">
        <f t="shared" ca="1" si="6"/>
        <v>0</v>
      </c>
      <c r="H673" s="233"/>
      <c r="I673" s="233"/>
      <c r="J673" s="233"/>
    </row>
    <row r="674" spans="2:10" outlineLevel="2" x14ac:dyDescent="0.3">
      <c r="B674" s="173"/>
      <c r="C674" s="173"/>
      <c r="D674" s="70">
        <v>47</v>
      </c>
      <c r="E674" s="71" t="str">
        <v>libre</v>
      </c>
      <c r="F674" s="243">
        <f t="shared" si="5"/>
        <v>0</v>
      </c>
      <c r="G674" s="52">
        <f t="shared" ca="1" si="6"/>
        <v>0</v>
      </c>
      <c r="H674" s="233"/>
      <c r="I674" s="233"/>
      <c r="J674" s="233"/>
    </row>
    <row r="675" spans="2:10" outlineLevel="2" x14ac:dyDescent="0.3">
      <c r="B675" s="173"/>
      <c r="C675" s="173"/>
      <c r="D675" s="70">
        <v>48</v>
      </c>
      <c r="E675" s="71" t="str">
        <v>libre</v>
      </c>
      <c r="F675" s="243">
        <f t="shared" si="5"/>
        <v>0</v>
      </c>
      <c r="G675" s="52">
        <f t="shared" ca="1" si="6"/>
        <v>0</v>
      </c>
      <c r="H675" s="233"/>
      <c r="I675" s="233"/>
      <c r="J675" s="233"/>
    </row>
    <row r="676" spans="2:10" outlineLevel="2" x14ac:dyDescent="0.3">
      <c r="B676" s="173"/>
      <c r="C676" s="173"/>
      <c r="D676" s="70">
        <v>49</v>
      </c>
      <c r="E676" s="71" t="str">
        <v>libre</v>
      </c>
      <c r="F676" s="243">
        <f t="shared" si="5"/>
        <v>0</v>
      </c>
      <c r="G676" s="52">
        <f t="shared" ca="1" si="6"/>
        <v>0</v>
      </c>
      <c r="H676" s="233"/>
      <c r="I676" s="233"/>
      <c r="J676" s="233"/>
    </row>
    <row r="677" spans="2:10" outlineLevel="2" x14ac:dyDescent="0.3">
      <c r="B677" s="173"/>
      <c r="C677" s="173"/>
      <c r="D677" s="70">
        <v>50</v>
      </c>
      <c r="E677" s="71" t="str">
        <v>libre</v>
      </c>
      <c r="F677" s="243">
        <f t="shared" si="5"/>
        <v>0</v>
      </c>
      <c r="G677" s="52">
        <f t="shared" ca="1" si="6"/>
        <v>0</v>
      </c>
      <c r="H677" s="233"/>
      <c r="I677" s="233"/>
      <c r="J677" s="233"/>
    </row>
    <row r="678" spans="2:10" outlineLevel="2" x14ac:dyDescent="0.3">
      <c r="B678" s="173"/>
      <c r="C678" s="173"/>
      <c r="D678" s="70">
        <v>51</v>
      </c>
      <c r="E678" s="71" t="str">
        <v>libre</v>
      </c>
      <c r="F678" s="243">
        <f t="shared" si="5"/>
        <v>0</v>
      </c>
      <c r="G678" s="52">
        <f t="shared" ca="1" si="6"/>
        <v>0</v>
      </c>
      <c r="H678" s="233"/>
      <c r="I678" s="233"/>
      <c r="J678" s="233"/>
    </row>
    <row r="679" spans="2:10" outlineLevel="2" x14ac:dyDescent="0.3">
      <c r="B679" s="173"/>
      <c r="C679" s="173"/>
      <c r="D679" s="70">
        <v>52</v>
      </c>
      <c r="E679" s="71" t="str">
        <v>libre</v>
      </c>
      <c r="F679" s="243">
        <f t="shared" si="5"/>
        <v>0</v>
      </c>
      <c r="G679" s="52">
        <f t="shared" ca="1" si="6"/>
        <v>0</v>
      </c>
      <c r="H679" s="233"/>
      <c r="I679" s="233"/>
      <c r="J679" s="233"/>
    </row>
    <row r="680" spans="2:10" outlineLevel="2" x14ac:dyDescent="0.3">
      <c r="B680" s="173"/>
      <c r="C680" s="173"/>
      <c r="D680" s="70">
        <v>53</v>
      </c>
      <c r="E680" s="71" t="str">
        <v>libre</v>
      </c>
      <c r="F680" s="243">
        <f t="shared" si="5"/>
        <v>0</v>
      </c>
      <c r="G680" s="52">
        <f t="shared" ca="1" si="6"/>
        <v>0</v>
      </c>
      <c r="H680" s="233"/>
      <c r="I680" s="233"/>
      <c r="J680" s="233"/>
    </row>
    <row r="681" spans="2:10" outlineLevel="2" x14ac:dyDescent="0.3">
      <c r="B681" s="173"/>
      <c r="C681" s="173"/>
      <c r="D681" s="70">
        <v>54</v>
      </c>
      <c r="E681" s="71" t="str">
        <v>libre</v>
      </c>
      <c r="F681" s="243">
        <f t="shared" si="5"/>
        <v>0</v>
      </c>
      <c r="G681" s="52">
        <f t="shared" ca="1" si="6"/>
        <v>0</v>
      </c>
      <c r="H681" s="233"/>
      <c r="I681" s="233"/>
      <c r="J681" s="233"/>
    </row>
    <row r="682" spans="2:10" outlineLevel="2" x14ac:dyDescent="0.3">
      <c r="B682" s="173"/>
      <c r="C682" s="173"/>
      <c r="D682" s="70">
        <v>55</v>
      </c>
      <c r="E682" s="71" t="str">
        <v>libre</v>
      </c>
      <c r="F682" s="243">
        <f t="shared" si="5"/>
        <v>0</v>
      </c>
      <c r="G682" s="52">
        <f t="shared" ca="1" si="6"/>
        <v>0</v>
      </c>
      <c r="H682" s="233"/>
      <c r="I682" s="233"/>
      <c r="J682" s="233"/>
    </row>
    <row r="683" spans="2:10" outlineLevel="2" x14ac:dyDescent="0.3">
      <c r="B683" s="173"/>
      <c r="C683" s="173"/>
      <c r="D683" s="70">
        <v>56</v>
      </c>
      <c r="E683" s="71" t="str">
        <v>libre</v>
      </c>
      <c r="F683" s="243">
        <f t="shared" si="5"/>
        <v>0</v>
      </c>
      <c r="G683" s="52">
        <f t="shared" ca="1" si="6"/>
        <v>0</v>
      </c>
      <c r="H683" s="233"/>
      <c r="I683" s="233"/>
      <c r="J683" s="233"/>
    </row>
    <row r="684" spans="2:10" outlineLevel="2" x14ac:dyDescent="0.3">
      <c r="B684" s="173"/>
      <c r="C684" s="173"/>
      <c r="D684" s="70">
        <v>57</v>
      </c>
      <c r="E684" s="71" t="str">
        <v>libre</v>
      </c>
      <c r="F684" s="243">
        <f t="shared" si="5"/>
        <v>0</v>
      </c>
      <c r="G684" s="52">
        <f t="shared" ca="1" si="6"/>
        <v>0</v>
      </c>
      <c r="H684" s="233"/>
      <c r="I684" s="233"/>
      <c r="J684" s="233"/>
    </row>
    <row r="685" spans="2:10" outlineLevel="2" x14ac:dyDescent="0.3">
      <c r="B685" s="173"/>
      <c r="C685" s="173"/>
      <c r="D685" s="70">
        <v>58</v>
      </c>
      <c r="E685" s="71" t="str">
        <v>libre</v>
      </c>
      <c r="F685" s="243">
        <f t="shared" si="5"/>
        <v>0</v>
      </c>
      <c r="G685" s="52">
        <f t="shared" ca="1" si="6"/>
        <v>0</v>
      </c>
      <c r="H685" s="233"/>
      <c r="I685" s="233"/>
      <c r="J685" s="233"/>
    </row>
    <row r="686" spans="2:10" outlineLevel="2" x14ac:dyDescent="0.3">
      <c r="B686" s="173"/>
      <c r="C686" s="173"/>
      <c r="D686" s="70">
        <v>59</v>
      </c>
      <c r="E686" s="71" t="str">
        <v>libre</v>
      </c>
      <c r="F686" s="243">
        <f t="shared" si="5"/>
        <v>0</v>
      </c>
      <c r="G686" s="52">
        <f t="shared" ca="1" si="6"/>
        <v>0</v>
      </c>
      <c r="H686" s="233"/>
      <c r="I686" s="233"/>
      <c r="J686" s="233"/>
    </row>
    <row r="687" spans="2:10" outlineLevel="2" x14ac:dyDescent="0.3">
      <c r="B687" s="173"/>
      <c r="C687" s="173"/>
      <c r="D687" s="70">
        <v>60</v>
      </c>
      <c r="E687" s="71" t="str">
        <v>libre</v>
      </c>
      <c r="F687" s="243">
        <f t="shared" si="5"/>
        <v>0</v>
      </c>
      <c r="G687" s="52">
        <f t="shared" ca="1" si="6"/>
        <v>0</v>
      </c>
      <c r="H687" s="233"/>
      <c r="I687" s="233"/>
      <c r="J687" s="233"/>
    </row>
    <row r="688" spans="2:10" outlineLevel="2" x14ac:dyDescent="0.3">
      <c r="B688" s="173"/>
      <c r="C688" s="173"/>
      <c r="D688" s="70">
        <v>61</v>
      </c>
      <c r="E688" s="71" t="str">
        <v>libre</v>
      </c>
      <c r="F688" s="243">
        <f t="shared" si="5"/>
        <v>0</v>
      </c>
      <c r="G688" s="52">
        <f t="shared" ca="1" si="6"/>
        <v>0</v>
      </c>
      <c r="H688" s="233"/>
      <c r="I688" s="233"/>
      <c r="J688" s="233"/>
    </row>
    <row r="689" spans="2:10" outlineLevel="2" x14ac:dyDescent="0.3">
      <c r="B689" s="173"/>
      <c r="C689" s="173"/>
      <c r="D689" s="70">
        <v>62</v>
      </c>
      <c r="E689" s="71" t="str">
        <v>libre</v>
      </c>
      <c r="F689" s="243">
        <f t="shared" si="5"/>
        <v>0</v>
      </c>
      <c r="G689" s="52">
        <f t="shared" ca="1" si="6"/>
        <v>0</v>
      </c>
      <c r="H689" s="233"/>
      <c r="I689" s="233"/>
      <c r="J689" s="233"/>
    </row>
    <row r="690" spans="2:10" outlineLevel="2" x14ac:dyDescent="0.3">
      <c r="B690" s="173"/>
      <c r="C690" s="173"/>
      <c r="D690" s="70">
        <v>63</v>
      </c>
      <c r="E690" s="71" t="str">
        <v>libre</v>
      </c>
      <c r="F690" s="243">
        <f t="shared" si="5"/>
        <v>0</v>
      </c>
      <c r="G690" s="52">
        <f t="shared" ca="1" si="6"/>
        <v>0</v>
      </c>
      <c r="H690" s="233"/>
      <c r="I690" s="233"/>
      <c r="J690" s="233"/>
    </row>
    <row r="691" spans="2:10" outlineLevel="2" x14ac:dyDescent="0.3">
      <c r="B691" s="173"/>
      <c r="C691" s="173"/>
      <c r="D691" s="70">
        <v>64</v>
      </c>
      <c r="E691" s="71" t="str">
        <v>libre</v>
      </c>
      <c r="F691" s="243">
        <f t="shared" si="5"/>
        <v>0</v>
      </c>
      <c r="G691" s="52">
        <f t="shared" ca="1" si="6"/>
        <v>0</v>
      </c>
      <c r="H691" s="233"/>
      <c r="I691" s="233"/>
      <c r="J691" s="233"/>
    </row>
    <row r="692" spans="2:10" outlineLevel="2" x14ac:dyDescent="0.3">
      <c r="B692" s="173"/>
      <c r="C692" s="173"/>
      <c r="D692" s="70">
        <v>65</v>
      </c>
      <c r="E692" s="71" t="str">
        <v>libre</v>
      </c>
      <c r="F692" s="243">
        <f t="shared" ref="F692:F755" si="7">INDEX(BD.Capex.Unit.Año.0,$D692)</f>
        <v>0</v>
      </c>
      <c r="G692" s="52">
        <f t="shared" ref="G692:G755" ca="1" si="8">$F692*INDEX(Inv.T.Acum.Precio.Inv,$D692,G$9)</f>
        <v>0</v>
      </c>
      <c r="H692" s="233"/>
      <c r="I692" s="233"/>
      <c r="J692" s="233"/>
    </row>
    <row r="693" spans="2:10" outlineLevel="2" x14ac:dyDescent="0.3">
      <c r="B693" s="173"/>
      <c r="C693" s="173"/>
      <c r="D693" s="70">
        <v>66</v>
      </c>
      <c r="E693" s="71" t="str">
        <v>libre</v>
      </c>
      <c r="F693" s="243">
        <f t="shared" si="7"/>
        <v>0</v>
      </c>
      <c r="G693" s="52">
        <f t="shared" ca="1" si="8"/>
        <v>0</v>
      </c>
      <c r="H693" s="233"/>
      <c r="I693" s="233"/>
      <c r="J693" s="233"/>
    </row>
    <row r="694" spans="2:10" outlineLevel="2" x14ac:dyDescent="0.3">
      <c r="B694" s="173"/>
      <c r="C694" s="173"/>
      <c r="D694" s="70">
        <v>67</v>
      </c>
      <c r="E694" s="71" t="str">
        <v>libre</v>
      </c>
      <c r="F694" s="243">
        <f t="shared" si="7"/>
        <v>0</v>
      </c>
      <c r="G694" s="52">
        <f t="shared" ca="1" si="8"/>
        <v>0</v>
      </c>
      <c r="H694" s="233"/>
      <c r="I694" s="233"/>
      <c r="J694" s="233"/>
    </row>
    <row r="695" spans="2:10" outlineLevel="2" x14ac:dyDescent="0.3">
      <c r="B695" s="173"/>
      <c r="C695" s="173"/>
      <c r="D695" s="70">
        <v>68</v>
      </c>
      <c r="E695" s="71" t="str">
        <v>libre</v>
      </c>
      <c r="F695" s="243">
        <f t="shared" si="7"/>
        <v>0</v>
      </c>
      <c r="G695" s="52">
        <f t="shared" ca="1" si="8"/>
        <v>0</v>
      </c>
      <c r="H695" s="233"/>
      <c r="I695" s="233"/>
      <c r="J695" s="233"/>
    </row>
    <row r="696" spans="2:10" outlineLevel="2" x14ac:dyDescent="0.3">
      <c r="B696" s="173"/>
      <c r="C696" s="173"/>
      <c r="D696" s="70">
        <v>69</v>
      </c>
      <c r="E696" s="71" t="str">
        <v>Core CS:MGW, HW y SE</v>
      </c>
      <c r="F696" s="243">
        <f t="shared" si="7"/>
        <v>1</v>
      </c>
      <c r="G696" s="52">
        <f t="shared" ca="1" si="8"/>
        <v>1</v>
      </c>
      <c r="H696" s="233"/>
      <c r="I696" s="233"/>
      <c r="J696" s="233"/>
    </row>
    <row r="697" spans="2:10" outlineLevel="2" x14ac:dyDescent="0.3">
      <c r="B697" s="173"/>
      <c r="C697" s="173"/>
      <c r="D697" s="70">
        <v>70</v>
      </c>
      <c r="E697" s="71" t="str">
        <v>Core CS:MSC Server, HW y SE</v>
      </c>
      <c r="F697" s="243">
        <f t="shared" si="7"/>
        <v>1</v>
      </c>
      <c r="G697" s="52">
        <f t="shared" ca="1" si="8"/>
        <v>1</v>
      </c>
      <c r="H697" s="233"/>
      <c r="I697" s="233"/>
      <c r="J697" s="233"/>
    </row>
    <row r="698" spans="2:10" outlineLevel="2" x14ac:dyDescent="0.3">
      <c r="B698" s="173"/>
      <c r="C698" s="173"/>
      <c r="D698" s="70">
        <v>71</v>
      </c>
      <c r="E698" s="71" t="str">
        <v>Core CS:SG, HW y SE</v>
      </c>
      <c r="F698" s="243">
        <f t="shared" si="7"/>
        <v>1</v>
      </c>
      <c r="G698" s="52">
        <f t="shared" ca="1" si="8"/>
        <v>1</v>
      </c>
      <c r="H698" s="233"/>
      <c r="I698" s="233"/>
      <c r="J698" s="233"/>
    </row>
    <row r="699" spans="2:10" outlineLevel="2" x14ac:dyDescent="0.3">
      <c r="B699" s="173"/>
      <c r="C699" s="173"/>
      <c r="D699" s="70">
        <v>72</v>
      </c>
      <c r="E699" s="71" t="str">
        <v>Core CS:HLR, HW y SE</v>
      </c>
      <c r="F699" s="243">
        <f t="shared" si="7"/>
        <v>1</v>
      </c>
      <c r="G699" s="52">
        <f t="shared" ca="1" si="8"/>
        <v>1</v>
      </c>
      <c r="H699" s="233"/>
      <c r="I699" s="233"/>
      <c r="J699" s="233"/>
    </row>
    <row r="700" spans="2:10" outlineLevel="2" x14ac:dyDescent="0.3">
      <c r="B700" s="173"/>
      <c r="C700" s="173"/>
      <c r="D700" s="70">
        <v>73</v>
      </c>
      <c r="E700" s="71" t="str">
        <v>Core CS:MGW, SW</v>
      </c>
      <c r="F700" s="243">
        <f t="shared" si="7"/>
        <v>1</v>
      </c>
      <c r="G700" s="52">
        <f t="shared" ca="1" si="8"/>
        <v>1</v>
      </c>
      <c r="H700" s="233"/>
      <c r="I700" s="233"/>
      <c r="J700" s="233"/>
    </row>
    <row r="701" spans="2:10" outlineLevel="2" x14ac:dyDescent="0.3">
      <c r="B701" s="173"/>
      <c r="C701" s="173"/>
      <c r="D701" s="70">
        <v>74</v>
      </c>
      <c r="E701" s="71" t="str">
        <v>Core CS:MSC Server, SW</v>
      </c>
      <c r="F701" s="243">
        <f t="shared" si="7"/>
        <v>1</v>
      </c>
      <c r="G701" s="52">
        <f t="shared" ca="1" si="8"/>
        <v>1</v>
      </c>
      <c r="H701" s="233"/>
      <c r="I701" s="233"/>
      <c r="J701" s="233"/>
    </row>
    <row r="702" spans="2:10" outlineLevel="2" x14ac:dyDescent="0.3">
      <c r="B702" s="173"/>
      <c r="C702" s="173"/>
      <c r="D702" s="70">
        <v>75</v>
      </c>
      <c r="E702" s="71" t="str">
        <v>Core CS:SG, SW</v>
      </c>
      <c r="F702" s="243">
        <f t="shared" si="7"/>
        <v>1</v>
      </c>
      <c r="G702" s="52">
        <f t="shared" ca="1" si="8"/>
        <v>1</v>
      </c>
      <c r="H702" s="233"/>
      <c r="I702" s="233"/>
      <c r="J702" s="233"/>
    </row>
    <row r="703" spans="2:10" outlineLevel="2" x14ac:dyDescent="0.3">
      <c r="B703" s="173"/>
      <c r="C703" s="173"/>
      <c r="D703" s="70">
        <v>76</v>
      </c>
      <c r="E703" s="71" t="str">
        <v>Core CS:HLR, SW</v>
      </c>
      <c r="F703" s="243">
        <f t="shared" si="7"/>
        <v>1</v>
      </c>
      <c r="G703" s="52">
        <f t="shared" ca="1" si="8"/>
        <v>1</v>
      </c>
      <c r="H703" s="233"/>
      <c r="I703" s="233"/>
      <c r="J703" s="233"/>
    </row>
    <row r="704" spans="2:10" outlineLevel="2" x14ac:dyDescent="0.3">
      <c r="B704" s="173"/>
      <c r="C704" s="173"/>
      <c r="D704" s="70">
        <v>77</v>
      </c>
      <c r="E704" s="71" t="str">
        <v>Core PS:SGSN, HW y SE</v>
      </c>
      <c r="F704" s="243">
        <f t="shared" si="7"/>
        <v>1</v>
      </c>
      <c r="G704" s="52">
        <f t="shared" ca="1" si="8"/>
        <v>1</v>
      </c>
      <c r="H704" s="233"/>
      <c r="I704" s="233"/>
      <c r="J704" s="233"/>
    </row>
    <row r="705" spans="2:10" outlineLevel="2" x14ac:dyDescent="0.3">
      <c r="B705" s="173"/>
      <c r="C705" s="173"/>
      <c r="D705" s="70">
        <v>78</v>
      </c>
      <c r="E705" s="71" t="str">
        <v>Core PS:GGSN, HW y SE</v>
      </c>
      <c r="F705" s="243">
        <f t="shared" si="7"/>
        <v>1</v>
      </c>
      <c r="G705" s="52">
        <f t="shared" ca="1" si="8"/>
        <v>1</v>
      </c>
      <c r="H705" s="233"/>
      <c r="I705" s="233"/>
      <c r="J705" s="233"/>
    </row>
    <row r="706" spans="2:10" outlineLevel="2" x14ac:dyDescent="0.3">
      <c r="B706" s="173"/>
      <c r="C706" s="173"/>
      <c r="D706" s="70">
        <v>79</v>
      </c>
      <c r="E706" s="71" t="str">
        <v>Core PS:CG, HW y SE</v>
      </c>
      <c r="F706" s="243">
        <f t="shared" si="7"/>
        <v>1</v>
      </c>
      <c r="G706" s="52">
        <f t="shared" ca="1" si="8"/>
        <v>1</v>
      </c>
      <c r="H706" s="233"/>
      <c r="I706" s="233"/>
      <c r="J706" s="233"/>
    </row>
    <row r="707" spans="2:10" outlineLevel="2" x14ac:dyDescent="0.3">
      <c r="B707" s="173"/>
      <c r="C707" s="173"/>
      <c r="D707" s="70">
        <v>80</v>
      </c>
      <c r="E707" s="71" t="str">
        <v>Core PS:PCRF, HW y SE</v>
      </c>
      <c r="F707" s="243">
        <f t="shared" si="7"/>
        <v>1</v>
      </c>
      <c r="G707" s="52">
        <f t="shared" ca="1" si="8"/>
        <v>1</v>
      </c>
      <c r="H707" s="233"/>
      <c r="I707" s="233"/>
      <c r="J707" s="233"/>
    </row>
    <row r="708" spans="2:10" outlineLevel="2" x14ac:dyDescent="0.3">
      <c r="B708" s="173"/>
      <c r="C708" s="173"/>
      <c r="D708" s="70">
        <v>81</v>
      </c>
      <c r="E708" s="71" t="str">
        <v>Core PS:SUR, HW y SE</v>
      </c>
      <c r="F708" s="243">
        <f t="shared" si="7"/>
        <v>1</v>
      </c>
      <c r="G708" s="52">
        <f t="shared" ca="1" si="8"/>
        <v>1</v>
      </c>
      <c r="H708" s="233"/>
      <c r="I708" s="233"/>
      <c r="J708" s="233"/>
    </row>
    <row r="709" spans="2:10" outlineLevel="2" x14ac:dyDescent="0.3">
      <c r="B709" s="173"/>
      <c r="C709" s="173"/>
      <c r="D709" s="70">
        <v>82</v>
      </c>
      <c r="E709" s="71" t="str">
        <v>Core PS:SGSN, SW</v>
      </c>
      <c r="F709" s="243">
        <f t="shared" si="7"/>
        <v>1</v>
      </c>
      <c r="G709" s="52">
        <f t="shared" ca="1" si="8"/>
        <v>1</v>
      </c>
      <c r="H709" s="233"/>
      <c r="I709" s="233"/>
      <c r="J709" s="233"/>
    </row>
    <row r="710" spans="2:10" outlineLevel="2" x14ac:dyDescent="0.3">
      <c r="B710" s="173"/>
      <c r="C710" s="173"/>
      <c r="D710" s="70">
        <v>83</v>
      </c>
      <c r="E710" s="71" t="str">
        <v>Core PS:GGSN, SW</v>
      </c>
      <c r="F710" s="243">
        <f t="shared" si="7"/>
        <v>1</v>
      </c>
      <c r="G710" s="52">
        <f t="shared" ca="1" si="8"/>
        <v>1</v>
      </c>
      <c r="H710" s="233"/>
      <c r="I710" s="233"/>
      <c r="J710" s="233"/>
    </row>
    <row r="711" spans="2:10" outlineLevel="2" x14ac:dyDescent="0.3">
      <c r="B711" s="173"/>
      <c r="C711" s="173"/>
      <c r="D711" s="70">
        <v>84</v>
      </c>
      <c r="E711" s="71" t="str">
        <v>Core PS:CG, SW</v>
      </c>
      <c r="F711" s="243">
        <f t="shared" si="7"/>
        <v>1</v>
      </c>
      <c r="G711" s="52">
        <f t="shared" ca="1" si="8"/>
        <v>1</v>
      </c>
      <c r="H711" s="233"/>
      <c r="I711" s="233"/>
      <c r="J711" s="233"/>
    </row>
    <row r="712" spans="2:10" outlineLevel="2" x14ac:dyDescent="0.3">
      <c r="B712" s="173"/>
      <c r="C712" s="173"/>
      <c r="D712" s="70">
        <v>85</v>
      </c>
      <c r="E712" s="71" t="str">
        <v>Core PS:PCRF, SW</v>
      </c>
      <c r="F712" s="243">
        <f t="shared" si="7"/>
        <v>1</v>
      </c>
      <c r="G712" s="52">
        <f t="shared" ca="1" si="8"/>
        <v>1</v>
      </c>
      <c r="H712" s="233"/>
      <c r="I712" s="233"/>
      <c r="J712" s="233"/>
    </row>
    <row r="713" spans="2:10" outlineLevel="2" x14ac:dyDescent="0.3">
      <c r="B713" s="173"/>
      <c r="C713" s="173"/>
      <c r="D713" s="70">
        <v>86</v>
      </c>
      <c r="E713" s="71" t="str">
        <v>Core PS:SUR, SW</v>
      </c>
      <c r="F713" s="243">
        <f t="shared" si="7"/>
        <v>1</v>
      </c>
      <c r="G713" s="52">
        <f t="shared" ca="1" si="8"/>
        <v>1</v>
      </c>
      <c r="H713" s="233"/>
      <c r="I713" s="233"/>
      <c r="J713" s="233"/>
    </row>
    <row r="714" spans="2:10" outlineLevel="2" x14ac:dyDescent="0.3">
      <c r="B714" s="173"/>
      <c r="C714" s="173"/>
      <c r="D714" s="70">
        <v>87</v>
      </c>
      <c r="E714" s="71" t="str">
        <v>Core Común: Repuestos Críticos</v>
      </c>
      <c r="F714" s="243">
        <f t="shared" si="7"/>
        <v>1</v>
      </c>
      <c r="G714" s="52">
        <f t="shared" ca="1" si="8"/>
        <v>1</v>
      </c>
      <c r="H714" s="233"/>
      <c r="I714" s="233"/>
      <c r="J714" s="233"/>
    </row>
    <row r="715" spans="2:10" outlineLevel="2" x14ac:dyDescent="0.3">
      <c r="B715" s="173"/>
      <c r="C715" s="173"/>
      <c r="D715" s="70">
        <v>88</v>
      </c>
      <c r="E715" s="71" t="str">
        <v>Core Común: Mantención Iniciación</v>
      </c>
      <c r="F715" s="243">
        <f t="shared" si="7"/>
        <v>1</v>
      </c>
      <c r="G715" s="52">
        <f t="shared" ca="1" si="8"/>
        <v>1</v>
      </c>
      <c r="H715" s="233"/>
      <c r="I715" s="233"/>
      <c r="J715" s="233"/>
    </row>
    <row r="716" spans="2:10" outlineLevel="2" x14ac:dyDescent="0.3">
      <c r="B716" s="173"/>
      <c r="C716" s="173"/>
      <c r="D716" s="70">
        <v>89</v>
      </c>
      <c r="E716" s="71" t="str">
        <v>Core Común: Terrenos</v>
      </c>
      <c r="F716" s="243">
        <f t="shared" si="7"/>
        <v>1</v>
      </c>
      <c r="G716" s="52">
        <f t="shared" ca="1" si="8"/>
        <v>1</v>
      </c>
      <c r="H716" s="233"/>
      <c r="I716" s="233"/>
      <c r="J716" s="233"/>
    </row>
    <row r="717" spans="2:10" outlineLevel="2" x14ac:dyDescent="0.3">
      <c r="B717" s="173"/>
      <c r="C717" s="173"/>
      <c r="D717" s="70">
        <v>90</v>
      </c>
      <c r="E717" s="71" t="str">
        <v>Core Común: Obras Civiles</v>
      </c>
      <c r="F717" s="243">
        <f t="shared" si="7"/>
        <v>1</v>
      </c>
      <c r="G717" s="52">
        <f t="shared" ca="1" si="8"/>
        <v>1</v>
      </c>
      <c r="H717" s="233"/>
      <c r="I717" s="233"/>
      <c r="J717" s="233"/>
    </row>
    <row r="718" spans="2:10" outlineLevel="2" x14ac:dyDescent="0.3">
      <c r="B718" s="173"/>
      <c r="C718" s="173"/>
      <c r="D718" s="70">
        <v>91</v>
      </c>
      <c r="E718" s="71" t="str">
        <v>Core Común: Equipamiento</v>
      </c>
      <c r="F718" s="243">
        <f t="shared" si="7"/>
        <v>1</v>
      </c>
      <c r="G718" s="52">
        <f t="shared" ca="1" si="8"/>
        <v>1</v>
      </c>
      <c r="H718" s="233"/>
      <c r="I718" s="233"/>
      <c r="J718" s="233"/>
    </row>
    <row r="719" spans="2:10" outlineLevel="2" x14ac:dyDescent="0.3">
      <c r="B719" s="173"/>
      <c r="C719" s="173"/>
      <c r="D719" s="70">
        <v>92</v>
      </c>
      <c r="E719" s="71" t="str">
        <v>libre</v>
      </c>
      <c r="F719" s="243">
        <f t="shared" si="7"/>
        <v>0</v>
      </c>
      <c r="G719" s="52">
        <f t="shared" ca="1" si="8"/>
        <v>0</v>
      </c>
      <c r="H719" s="233"/>
      <c r="I719" s="233"/>
      <c r="J719" s="233"/>
    </row>
    <row r="720" spans="2:10" outlineLevel="2" x14ac:dyDescent="0.3">
      <c r="B720" s="173"/>
      <c r="C720" s="173"/>
      <c r="D720" s="70">
        <v>93</v>
      </c>
      <c r="E720" s="71" t="str">
        <v>Espectro</v>
      </c>
      <c r="F720" s="243">
        <f t="shared" si="7"/>
        <v>1</v>
      </c>
      <c r="G720" s="52">
        <f t="shared" ca="1" si="8"/>
        <v>1</v>
      </c>
      <c r="H720" s="233"/>
      <c r="I720" s="233"/>
      <c r="J720" s="233"/>
    </row>
    <row r="721" spans="2:10" outlineLevel="2" x14ac:dyDescent="0.3">
      <c r="B721" s="173"/>
      <c r="C721" s="173"/>
      <c r="D721" s="70">
        <v>94</v>
      </c>
      <c r="E721" s="71" t="str">
        <v>libre</v>
      </c>
      <c r="F721" s="243">
        <f t="shared" si="7"/>
        <v>1</v>
      </c>
      <c r="G721" s="52">
        <f t="shared" ca="1" si="8"/>
        <v>1</v>
      </c>
      <c r="H721" s="233"/>
      <c r="I721" s="233"/>
      <c r="J721" s="233"/>
    </row>
    <row r="722" spans="2:10" outlineLevel="2" x14ac:dyDescent="0.3">
      <c r="B722" s="173"/>
      <c r="C722" s="173"/>
      <c r="D722" s="70">
        <v>95</v>
      </c>
      <c r="E722" s="71" t="str">
        <v>BSCS Base</v>
      </c>
      <c r="F722" s="243">
        <f t="shared" si="7"/>
        <v>1</v>
      </c>
      <c r="G722" s="52">
        <f t="shared" ca="1" si="8"/>
        <v>1</v>
      </c>
      <c r="H722" s="233"/>
      <c r="I722" s="233"/>
      <c r="J722" s="233"/>
    </row>
    <row r="723" spans="2:10" outlineLevel="2" x14ac:dyDescent="0.3">
      <c r="B723" s="173"/>
      <c r="C723" s="173"/>
      <c r="D723" s="70">
        <v>96</v>
      </c>
      <c r="E723" s="71" t="str">
        <v>BSCS Mant</v>
      </c>
      <c r="F723" s="243">
        <f t="shared" si="7"/>
        <v>1</v>
      </c>
      <c r="G723" s="52">
        <f t="shared" ca="1" si="8"/>
        <v>1</v>
      </c>
      <c r="H723" s="233"/>
      <c r="I723" s="233"/>
      <c r="J723" s="233"/>
    </row>
    <row r="724" spans="2:10" outlineLevel="2" x14ac:dyDescent="0.3">
      <c r="B724" s="173"/>
      <c r="C724" s="173"/>
      <c r="D724" s="70">
        <v>97</v>
      </c>
      <c r="E724" s="71" t="str">
        <v>ICC Base</v>
      </c>
      <c r="F724" s="243">
        <f t="shared" si="7"/>
        <v>1</v>
      </c>
      <c r="G724" s="52">
        <f t="shared" ca="1" si="8"/>
        <v>1</v>
      </c>
      <c r="H724" s="233"/>
      <c r="I724" s="233"/>
      <c r="J724" s="233"/>
    </row>
    <row r="725" spans="2:10" outlineLevel="1" x14ac:dyDescent="0.3">
      <c r="B725" s="173"/>
      <c r="C725" s="173"/>
      <c r="D725" s="70">
        <v>98</v>
      </c>
      <c r="E725" s="71" t="str">
        <v>ICC Mant</v>
      </c>
      <c r="F725" s="243">
        <f t="shared" si="7"/>
        <v>1</v>
      </c>
      <c r="G725" s="52">
        <f t="shared" ca="1" si="8"/>
        <v>1</v>
      </c>
      <c r="H725" s="233"/>
      <c r="I725" s="233"/>
      <c r="J725" s="233"/>
    </row>
    <row r="726" spans="2:10" outlineLevel="1" x14ac:dyDescent="0.3">
      <c r="B726" s="173"/>
      <c r="C726" s="173"/>
      <c r="D726" s="70">
        <v>99</v>
      </c>
      <c r="E726" s="71" t="str">
        <v>Mediation Mant</v>
      </c>
      <c r="F726" s="243">
        <f t="shared" si="7"/>
        <v>1</v>
      </c>
      <c r="G726" s="52">
        <f t="shared" ca="1" si="8"/>
        <v>1</v>
      </c>
      <c r="H726" s="233"/>
      <c r="I726" s="233"/>
      <c r="J726" s="233"/>
    </row>
    <row r="727" spans="2:10" outlineLevel="1" x14ac:dyDescent="0.3">
      <c r="B727" s="173"/>
      <c r="C727" s="173"/>
      <c r="D727" s="70">
        <v>100</v>
      </c>
      <c r="E727" s="71" t="str">
        <v>Router tipo 1</v>
      </c>
      <c r="F727" s="243">
        <f t="shared" si="7"/>
        <v>1</v>
      </c>
      <c r="G727" s="52">
        <f t="shared" ca="1" si="8"/>
        <v>1</v>
      </c>
      <c r="H727" s="233"/>
      <c r="I727" s="233"/>
      <c r="J727" s="233"/>
    </row>
    <row r="728" spans="2:10" outlineLevel="1" x14ac:dyDescent="0.3">
      <c r="B728" s="173"/>
      <c r="C728" s="173"/>
      <c r="D728" s="70">
        <v>101</v>
      </c>
      <c r="E728" s="71" t="str">
        <v>Router tipo 2</v>
      </c>
      <c r="F728" s="243">
        <f t="shared" si="7"/>
        <v>1</v>
      </c>
      <c r="G728" s="52">
        <f t="shared" ca="1" si="8"/>
        <v>1</v>
      </c>
      <c r="H728" s="233"/>
      <c r="I728" s="233"/>
      <c r="J728" s="233"/>
    </row>
    <row r="729" spans="2:10" outlineLevel="2" x14ac:dyDescent="0.3">
      <c r="B729" s="173"/>
      <c r="C729" s="173"/>
      <c r="D729" s="70">
        <v>102</v>
      </c>
      <c r="E729" s="71" t="str">
        <v>Router tipo 3</v>
      </c>
      <c r="F729" s="243">
        <f t="shared" si="7"/>
        <v>1</v>
      </c>
      <c r="G729" s="52">
        <f t="shared" ca="1" si="8"/>
        <v>1</v>
      </c>
      <c r="H729" s="233"/>
      <c r="I729" s="233"/>
      <c r="J729" s="233"/>
    </row>
    <row r="730" spans="2:10" outlineLevel="2" x14ac:dyDescent="0.3">
      <c r="B730" s="173"/>
      <c r="C730" s="173"/>
      <c r="D730" s="70">
        <v>103</v>
      </c>
      <c r="E730" s="71" t="str">
        <v>BSC-MGW</v>
      </c>
      <c r="F730" s="243">
        <f t="shared" si="7"/>
        <v>1</v>
      </c>
      <c r="G730" s="52">
        <f t="shared" ca="1" si="8"/>
        <v>1</v>
      </c>
      <c r="H730" s="233"/>
      <c r="I730" s="233"/>
      <c r="J730" s="233"/>
    </row>
    <row r="731" spans="2:10" outlineLevel="2" x14ac:dyDescent="0.3">
      <c r="B731" s="173"/>
      <c r="C731" s="173"/>
      <c r="D731" s="70">
        <v>104</v>
      </c>
      <c r="E731" s="71" t="str">
        <v>BSC-SGSN</v>
      </c>
      <c r="F731" s="243">
        <f t="shared" si="7"/>
        <v>1</v>
      </c>
      <c r="G731" s="52">
        <f t="shared" ca="1" si="8"/>
        <v>1</v>
      </c>
      <c r="H731" s="233"/>
      <c r="I731" s="233"/>
      <c r="J731" s="233"/>
    </row>
    <row r="732" spans="2:10" outlineLevel="2" x14ac:dyDescent="0.3">
      <c r="B732" s="173"/>
      <c r="C732" s="173"/>
      <c r="D732" s="70">
        <v>105</v>
      </c>
      <c r="E732" s="71" t="str">
        <v>SGSN-GGSN</v>
      </c>
      <c r="F732" s="243">
        <f t="shared" si="7"/>
        <v>1</v>
      </c>
      <c r="G732" s="52">
        <f t="shared" ca="1" si="8"/>
        <v>1</v>
      </c>
      <c r="H732" s="233"/>
      <c r="I732" s="233"/>
      <c r="J732" s="233"/>
    </row>
    <row r="733" spans="2:10" outlineLevel="2" x14ac:dyDescent="0.3">
      <c r="B733" s="173"/>
      <c r="C733" s="173"/>
      <c r="D733" s="70">
        <v>106</v>
      </c>
      <c r="E733" s="71" t="str">
        <v>MGW-MGW</v>
      </c>
      <c r="F733" s="243">
        <f t="shared" si="7"/>
        <v>1</v>
      </c>
      <c r="G733" s="52">
        <f t="shared" ca="1" si="8"/>
        <v>1</v>
      </c>
      <c r="H733" s="233"/>
      <c r="I733" s="233"/>
      <c r="J733" s="233"/>
    </row>
    <row r="734" spans="2:10" outlineLevel="2" x14ac:dyDescent="0.3">
      <c r="B734" s="173"/>
      <c r="C734" s="173"/>
      <c r="D734" s="70">
        <v>107</v>
      </c>
      <c r="E734" s="71" t="str">
        <v>RNC-MGW</v>
      </c>
      <c r="F734" s="243">
        <f t="shared" si="7"/>
        <v>1</v>
      </c>
      <c r="G734" s="52">
        <f t="shared" ca="1" si="8"/>
        <v>1</v>
      </c>
      <c r="H734" s="233"/>
      <c r="I734" s="233"/>
      <c r="J734" s="233"/>
    </row>
    <row r="735" spans="2:10" outlineLevel="2" x14ac:dyDescent="0.3">
      <c r="B735" s="173"/>
      <c r="C735" s="173"/>
      <c r="D735" s="70">
        <v>108</v>
      </c>
      <c r="E735" s="71" t="str">
        <v>RNC-SGSN</v>
      </c>
      <c r="F735" s="243">
        <f t="shared" si="7"/>
        <v>1</v>
      </c>
      <c r="G735" s="52">
        <f t="shared" ca="1" si="8"/>
        <v>1</v>
      </c>
      <c r="H735" s="233"/>
      <c r="I735" s="233"/>
      <c r="J735" s="233"/>
    </row>
    <row r="736" spans="2:10" outlineLevel="2" x14ac:dyDescent="0.3">
      <c r="B736" s="173"/>
      <c r="C736" s="173"/>
      <c r="D736" s="70">
        <v>109</v>
      </c>
      <c r="E736" s="71" t="str">
        <v>SGSN-GGSN</v>
      </c>
      <c r="F736" s="243">
        <f t="shared" si="7"/>
        <v>1</v>
      </c>
      <c r="G736" s="52">
        <f t="shared" ca="1" si="8"/>
        <v>1</v>
      </c>
      <c r="H736" s="233"/>
      <c r="I736" s="233"/>
      <c r="J736" s="233"/>
    </row>
    <row r="737" spans="2:10" outlineLevel="2" x14ac:dyDescent="0.3">
      <c r="B737" s="173"/>
      <c r="C737" s="173"/>
      <c r="D737" s="70">
        <v>110</v>
      </c>
      <c r="E737" s="71" t="str">
        <v>MGW-MGW</v>
      </c>
      <c r="F737" s="243">
        <f t="shared" si="7"/>
        <v>1</v>
      </c>
      <c r="G737" s="52">
        <f t="shared" ca="1" si="8"/>
        <v>1</v>
      </c>
      <c r="H737" s="233"/>
      <c r="I737" s="233"/>
      <c r="J737" s="233"/>
    </row>
    <row r="738" spans="2:10" outlineLevel="2" x14ac:dyDescent="0.3">
      <c r="B738" s="173"/>
      <c r="C738" s="173"/>
      <c r="D738" s="70">
        <v>111</v>
      </c>
      <c r="E738" s="71" t="str">
        <v>SGW-SGW</v>
      </c>
      <c r="F738" s="243">
        <f t="shared" si="7"/>
        <v>1</v>
      </c>
      <c r="G738" s="52">
        <f t="shared" ca="1" si="8"/>
        <v>1</v>
      </c>
      <c r="H738" s="233"/>
      <c r="I738" s="233"/>
      <c r="J738" s="233"/>
    </row>
    <row r="739" spans="2:10" outlineLevel="2" x14ac:dyDescent="0.3">
      <c r="B739" s="173"/>
      <c r="C739" s="173"/>
      <c r="D739" s="70">
        <v>112</v>
      </c>
      <c r="E739" s="71" t="str">
        <v>MGW-PTR</v>
      </c>
      <c r="F739" s="243">
        <f t="shared" si="7"/>
        <v>1</v>
      </c>
      <c r="G739" s="52">
        <f t="shared" ca="1" si="8"/>
        <v>1</v>
      </c>
      <c r="H739" s="233"/>
      <c r="I739" s="233"/>
      <c r="J739" s="233"/>
    </row>
    <row r="740" spans="2:10" outlineLevel="2" x14ac:dyDescent="0.3">
      <c r="B740" s="173"/>
      <c r="C740" s="173"/>
      <c r="D740" s="70">
        <v>113</v>
      </c>
      <c r="E740" s="71" t="str">
        <v>MGW-PTR</v>
      </c>
      <c r="F740" s="243">
        <f t="shared" si="7"/>
        <v>1</v>
      </c>
      <c r="G740" s="52">
        <f t="shared" ca="1" si="8"/>
        <v>1</v>
      </c>
      <c r="H740" s="233"/>
      <c r="I740" s="233"/>
      <c r="J740" s="233"/>
    </row>
    <row r="741" spans="2:10" outlineLevel="2" x14ac:dyDescent="0.3">
      <c r="B741" s="173"/>
      <c r="C741" s="173"/>
      <c r="D741" s="70">
        <v>114</v>
      </c>
      <c r="E741" s="71" t="str">
        <v>SBC-PTR</v>
      </c>
      <c r="F741" s="243">
        <f t="shared" si="7"/>
        <v>1</v>
      </c>
      <c r="G741" s="52">
        <f t="shared" ca="1" si="8"/>
        <v>1</v>
      </c>
      <c r="H741" s="233"/>
      <c r="I741" s="233"/>
      <c r="J741" s="233"/>
    </row>
    <row r="742" spans="2:10" outlineLevel="2" x14ac:dyDescent="0.3">
      <c r="B742" s="173"/>
      <c r="C742" s="173"/>
      <c r="D742" s="70">
        <v>115</v>
      </c>
      <c r="E742" s="71" t="str">
        <v>libre</v>
      </c>
      <c r="F742" s="243">
        <f t="shared" si="7"/>
        <v>0</v>
      </c>
      <c r="G742" s="52">
        <f t="shared" ca="1" si="8"/>
        <v>0</v>
      </c>
      <c r="H742" s="233"/>
      <c r="I742" s="233"/>
      <c r="J742" s="233"/>
    </row>
    <row r="743" spans="2:10" outlineLevel="2" x14ac:dyDescent="0.3">
      <c r="B743" s="173"/>
      <c r="C743" s="173"/>
      <c r="D743" s="70">
        <v>116</v>
      </c>
      <c r="E743" s="71" t="str">
        <v>libre</v>
      </c>
      <c r="F743" s="243">
        <f t="shared" si="7"/>
        <v>0</v>
      </c>
      <c r="G743" s="52">
        <f t="shared" ca="1" si="8"/>
        <v>0</v>
      </c>
      <c r="H743" s="233"/>
      <c r="I743" s="233"/>
      <c r="J743" s="233"/>
    </row>
    <row r="744" spans="2:10" outlineLevel="2" x14ac:dyDescent="0.3">
      <c r="B744" s="173"/>
      <c r="C744" s="173"/>
      <c r="D744" s="70">
        <v>117</v>
      </c>
      <c r="E744" s="71" t="str">
        <v>libre</v>
      </c>
      <c r="F744" s="243">
        <f t="shared" si="7"/>
        <v>0</v>
      </c>
      <c r="G744" s="52">
        <f t="shared" ca="1" si="8"/>
        <v>0</v>
      </c>
      <c r="H744" s="233"/>
      <c r="I744" s="233"/>
      <c r="J744" s="233"/>
    </row>
    <row r="745" spans="2:10" outlineLevel="2" x14ac:dyDescent="0.3">
      <c r="B745" s="173"/>
      <c r="C745" s="173"/>
      <c r="D745" s="70">
        <v>118</v>
      </c>
      <c r="E745" s="71" t="str">
        <v>libre</v>
      </c>
      <c r="F745" s="243">
        <f t="shared" si="7"/>
        <v>0</v>
      </c>
      <c r="G745" s="52">
        <f t="shared" ca="1" si="8"/>
        <v>0</v>
      </c>
      <c r="H745" s="233"/>
      <c r="I745" s="233"/>
      <c r="J745" s="233"/>
    </row>
    <row r="746" spans="2:10" outlineLevel="2" x14ac:dyDescent="0.3">
      <c r="B746" s="173"/>
      <c r="C746" s="173"/>
      <c r="D746" s="70">
        <v>119</v>
      </c>
      <c r="E746" s="71" t="str">
        <v>libre</v>
      </c>
      <c r="F746" s="243">
        <f t="shared" si="7"/>
        <v>0</v>
      </c>
      <c r="G746" s="52">
        <f t="shared" ca="1" si="8"/>
        <v>0</v>
      </c>
      <c r="H746" s="233"/>
      <c r="I746" s="233"/>
      <c r="J746" s="233"/>
    </row>
    <row r="747" spans="2:10" outlineLevel="2" x14ac:dyDescent="0.3">
      <c r="B747" s="173"/>
      <c r="C747" s="173"/>
      <c r="D747" s="70">
        <v>120</v>
      </c>
      <c r="E747" s="71" t="str">
        <v>libre</v>
      </c>
      <c r="F747" s="243">
        <f t="shared" si="7"/>
        <v>0</v>
      </c>
      <c r="G747" s="52">
        <f t="shared" ca="1" si="8"/>
        <v>0</v>
      </c>
      <c r="H747" s="233"/>
      <c r="I747" s="233"/>
      <c r="J747" s="233"/>
    </row>
    <row r="748" spans="2:10" outlineLevel="2" x14ac:dyDescent="0.3">
      <c r="B748" s="173"/>
      <c r="C748" s="173"/>
      <c r="D748" s="70">
        <v>121</v>
      </c>
      <c r="E748" s="71" t="str">
        <v>libre</v>
      </c>
      <c r="F748" s="243">
        <f t="shared" si="7"/>
        <v>0</v>
      </c>
      <c r="G748" s="52">
        <f t="shared" ca="1" si="8"/>
        <v>0</v>
      </c>
      <c r="H748" s="233"/>
      <c r="I748" s="233"/>
      <c r="J748" s="233"/>
    </row>
    <row r="749" spans="2:10" outlineLevel="2" x14ac:dyDescent="0.3">
      <c r="B749" s="173"/>
      <c r="C749" s="173"/>
      <c r="D749" s="70">
        <v>122</v>
      </c>
      <c r="E749" s="71" t="str">
        <v>libre</v>
      </c>
      <c r="F749" s="243">
        <f t="shared" si="7"/>
        <v>0</v>
      </c>
      <c r="G749" s="52">
        <f t="shared" ca="1" si="8"/>
        <v>0</v>
      </c>
      <c r="H749" s="233"/>
      <c r="I749" s="233"/>
      <c r="J749" s="233"/>
    </row>
    <row r="750" spans="2:10" outlineLevel="2" x14ac:dyDescent="0.3">
      <c r="B750" s="173"/>
      <c r="C750" s="173"/>
      <c r="D750" s="70">
        <v>123</v>
      </c>
      <c r="E750" s="71" t="str">
        <v>libre</v>
      </c>
      <c r="F750" s="243">
        <f t="shared" si="7"/>
        <v>0</v>
      </c>
      <c r="G750" s="52">
        <f t="shared" ca="1" si="8"/>
        <v>0</v>
      </c>
      <c r="H750" s="233"/>
      <c r="I750" s="233"/>
      <c r="J750" s="233"/>
    </row>
    <row r="751" spans="2:10" outlineLevel="2" x14ac:dyDescent="0.3">
      <c r="B751" s="173"/>
      <c r="C751" s="173"/>
      <c r="D751" s="70">
        <v>124</v>
      </c>
      <c r="E751" s="71" t="str">
        <v>libre</v>
      </c>
      <c r="F751" s="243">
        <f t="shared" si="7"/>
        <v>0</v>
      </c>
      <c r="G751" s="52">
        <f t="shared" ca="1" si="8"/>
        <v>0</v>
      </c>
      <c r="H751" s="233"/>
      <c r="I751" s="233"/>
      <c r="J751" s="233"/>
    </row>
    <row r="752" spans="2:10" outlineLevel="2" x14ac:dyDescent="0.3">
      <c r="B752" s="173"/>
      <c r="C752" s="173"/>
      <c r="D752" s="70">
        <v>125</v>
      </c>
      <c r="E752" s="71" t="str">
        <v>libre</v>
      </c>
      <c r="F752" s="243">
        <f t="shared" si="7"/>
        <v>0</v>
      </c>
      <c r="G752" s="52">
        <f t="shared" ca="1" si="8"/>
        <v>0</v>
      </c>
      <c r="H752" s="233"/>
      <c r="I752" s="233"/>
      <c r="J752" s="233"/>
    </row>
    <row r="753" spans="2:10" outlineLevel="2" x14ac:dyDescent="0.3">
      <c r="B753" s="173"/>
      <c r="C753" s="173"/>
      <c r="D753" s="70">
        <v>126</v>
      </c>
      <c r="E753" s="71" t="str">
        <v>libre</v>
      </c>
      <c r="F753" s="243">
        <f t="shared" si="7"/>
        <v>0</v>
      </c>
      <c r="G753" s="52">
        <f t="shared" ca="1" si="8"/>
        <v>0</v>
      </c>
      <c r="H753" s="233"/>
      <c r="I753" s="233"/>
      <c r="J753" s="233"/>
    </row>
    <row r="754" spans="2:10" outlineLevel="2" x14ac:dyDescent="0.3">
      <c r="B754" s="173"/>
      <c r="C754" s="173"/>
      <c r="D754" s="70">
        <v>127</v>
      </c>
      <c r="E754" s="71" t="str">
        <v>libre</v>
      </c>
      <c r="F754" s="243">
        <f t="shared" si="7"/>
        <v>0</v>
      </c>
      <c r="G754" s="52">
        <f t="shared" ca="1" si="8"/>
        <v>0</v>
      </c>
      <c r="H754" s="233"/>
      <c r="I754" s="233"/>
      <c r="J754" s="233"/>
    </row>
    <row r="755" spans="2:10" outlineLevel="2" x14ac:dyDescent="0.3">
      <c r="B755" s="173"/>
      <c r="C755" s="173"/>
      <c r="D755" s="70">
        <v>128</v>
      </c>
      <c r="E755" s="71" t="str">
        <v>libre</v>
      </c>
      <c r="F755" s="243">
        <f t="shared" si="7"/>
        <v>0</v>
      </c>
      <c r="G755" s="52">
        <f t="shared" ca="1" si="8"/>
        <v>0</v>
      </c>
      <c r="H755" s="233"/>
      <c r="I755" s="233"/>
      <c r="J755" s="233"/>
    </row>
    <row r="756" spans="2:10" outlineLevel="2" x14ac:dyDescent="0.3">
      <c r="B756" s="173"/>
      <c r="C756" s="173"/>
      <c r="D756" s="70">
        <v>129</v>
      </c>
      <c r="E756" s="71" t="str">
        <v>libre</v>
      </c>
      <c r="F756" s="243">
        <f t="shared" ref="F756:F819" si="9">INDEX(BD.Capex.Unit.Año.0,$D756)</f>
        <v>0</v>
      </c>
      <c r="G756" s="52">
        <f t="shared" ref="G756:G819" ca="1" si="10">$F756*INDEX(Inv.T.Acum.Precio.Inv,$D756,G$9)</f>
        <v>0</v>
      </c>
      <c r="H756" s="233"/>
      <c r="I756" s="233"/>
      <c r="J756" s="233"/>
    </row>
    <row r="757" spans="2:10" outlineLevel="2" x14ac:dyDescent="0.3">
      <c r="B757" s="173"/>
      <c r="C757" s="173"/>
      <c r="D757" s="70">
        <v>130</v>
      </c>
      <c r="E757" s="71" t="str">
        <v>libre</v>
      </c>
      <c r="F757" s="243">
        <f t="shared" si="9"/>
        <v>0</v>
      </c>
      <c r="G757" s="52">
        <f t="shared" ca="1" si="10"/>
        <v>0</v>
      </c>
      <c r="H757" s="233"/>
      <c r="I757" s="233"/>
      <c r="J757" s="233"/>
    </row>
    <row r="758" spans="2:10" outlineLevel="2" x14ac:dyDescent="0.3">
      <c r="B758" s="173"/>
      <c r="C758" s="173"/>
      <c r="D758" s="70">
        <v>131</v>
      </c>
      <c r="E758" s="71" t="str">
        <v>libre</v>
      </c>
      <c r="F758" s="243">
        <f t="shared" si="9"/>
        <v>0</v>
      </c>
      <c r="G758" s="52">
        <f t="shared" ca="1" si="10"/>
        <v>0</v>
      </c>
      <c r="H758" s="233"/>
      <c r="I758" s="233"/>
      <c r="J758" s="233"/>
    </row>
    <row r="759" spans="2:10" outlineLevel="2" x14ac:dyDescent="0.3">
      <c r="B759" s="173"/>
      <c r="C759" s="173"/>
      <c r="D759" s="70">
        <v>132</v>
      </c>
      <c r="E759" s="71" t="str">
        <v>libre</v>
      </c>
      <c r="F759" s="243">
        <f t="shared" si="9"/>
        <v>0</v>
      </c>
      <c r="G759" s="52">
        <f t="shared" ca="1" si="10"/>
        <v>0</v>
      </c>
      <c r="H759" s="233"/>
      <c r="I759" s="233"/>
      <c r="J759" s="233"/>
    </row>
    <row r="760" spans="2:10" outlineLevel="2" x14ac:dyDescent="0.3">
      <c r="B760" s="173"/>
      <c r="C760" s="173"/>
      <c r="D760" s="70">
        <v>133</v>
      </c>
      <c r="E760" s="71" t="str">
        <v>libre</v>
      </c>
      <c r="F760" s="243">
        <f t="shared" si="9"/>
        <v>0</v>
      </c>
      <c r="G760" s="52">
        <f t="shared" ca="1" si="10"/>
        <v>0</v>
      </c>
      <c r="H760" s="233"/>
      <c r="I760" s="233"/>
      <c r="J760" s="233"/>
    </row>
    <row r="761" spans="2:10" outlineLevel="2" x14ac:dyDescent="0.3">
      <c r="B761" s="173"/>
      <c r="C761" s="173"/>
      <c r="D761" s="70">
        <v>134</v>
      </c>
      <c r="E761" s="71" t="str">
        <v>libre</v>
      </c>
      <c r="F761" s="243">
        <f t="shared" si="9"/>
        <v>0</v>
      </c>
      <c r="G761" s="52">
        <f t="shared" ca="1" si="10"/>
        <v>0</v>
      </c>
      <c r="H761" s="233"/>
      <c r="I761" s="233"/>
      <c r="J761" s="233"/>
    </row>
    <row r="762" spans="2:10" outlineLevel="2" x14ac:dyDescent="0.3">
      <c r="B762" s="173"/>
      <c r="C762" s="173"/>
      <c r="D762" s="70">
        <v>135</v>
      </c>
      <c r="E762" s="71" t="str">
        <v>libre</v>
      </c>
      <c r="F762" s="243">
        <f t="shared" si="9"/>
        <v>0</v>
      </c>
      <c r="G762" s="52">
        <f t="shared" ca="1" si="10"/>
        <v>0</v>
      </c>
      <c r="H762" s="233"/>
      <c r="I762" s="233"/>
      <c r="J762" s="233"/>
    </row>
    <row r="763" spans="2:10" outlineLevel="2" x14ac:dyDescent="0.3">
      <c r="B763" s="173"/>
      <c r="C763" s="173"/>
      <c r="D763" s="70">
        <v>136</v>
      </c>
      <c r="E763" s="71" t="str">
        <v>libre</v>
      </c>
      <c r="F763" s="243">
        <f t="shared" si="9"/>
        <v>0</v>
      </c>
      <c r="G763" s="52">
        <f t="shared" ca="1" si="10"/>
        <v>0</v>
      </c>
      <c r="H763" s="233"/>
      <c r="I763" s="233"/>
      <c r="J763" s="233"/>
    </row>
    <row r="764" spans="2:10" outlineLevel="2" x14ac:dyDescent="0.3">
      <c r="B764" s="173"/>
      <c r="C764" s="173"/>
      <c r="D764" s="70">
        <v>137</v>
      </c>
      <c r="E764" s="71" t="str">
        <v>libre</v>
      </c>
      <c r="F764" s="243">
        <f t="shared" si="9"/>
        <v>0</v>
      </c>
      <c r="G764" s="52">
        <f t="shared" ca="1" si="10"/>
        <v>0</v>
      </c>
      <c r="H764" s="233"/>
      <c r="I764" s="233"/>
      <c r="J764" s="233"/>
    </row>
    <row r="765" spans="2:10" outlineLevel="2" x14ac:dyDescent="0.3">
      <c r="B765" s="173"/>
      <c r="C765" s="173"/>
      <c r="D765" s="70">
        <v>138</v>
      </c>
      <c r="E765" s="71" t="str">
        <v>libre</v>
      </c>
      <c r="F765" s="243">
        <f t="shared" si="9"/>
        <v>0</v>
      </c>
      <c r="G765" s="52">
        <f t="shared" ca="1" si="10"/>
        <v>0</v>
      </c>
      <c r="H765" s="233"/>
      <c r="I765" s="233"/>
      <c r="J765" s="233"/>
    </row>
    <row r="766" spans="2:10" outlineLevel="2" x14ac:dyDescent="0.3">
      <c r="B766" s="173"/>
      <c r="C766" s="173"/>
      <c r="D766" s="70">
        <v>139</v>
      </c>
      <c r="E766" s="71" t="str">
        <v>libre</v>
      </c>
      <c r="F766" s="243">
        <f t="shared" si="9"/>
        <v>0</v>
      </c>
      <c r="G766" s="52">
        <f t="shared" ca="1" si="10"/>
        <v>0</v>
      </c>
      <c r="H766" s="233"/>
      <c r="I766" s="233"/>
      <c r="J766" s="233"/>
    </row>
    <row r="767" spans="2:10" outlineLevel="2" x14ac:dyDescent="0.3">
      <c r="B767" s="173"/>
      <c r="C767" s="173"/>
      <c r="D767" s="70">
        <v>140</v>
      </c>
      <c r="E767" s="71" t="str">
        <v>libre</v>
      </c>
      <c r="F767" s="243">
        <f t="shared" si="9"/>
        <v>0</v>
      </c>
      <c r="G767" s="52">
        <f t="shared" ca="1" si="10"/>
        <v>0</v>
      </c>
      <c r="H767" s="233"/>
      <c r="I767" s="233"/>
      <c r="J767" s="233"/>
    </row>
    <row r="768" spans="2:10" outlineLevel="2" x14ac:dyDescent="0.3">
      <c r="B768" s="173"/>
      <c r="C768" s="173"/>
      <c r="D768" s="70">
        <v>141</v>
      </c>
      <c r="E768" s="71" t="str">
        <v>libre</v>
      </c>
      <c r="F768" s="243">
        <f t="shared" si="9"/>
        <v>0</v>
      </c>
      <c r="G768" s="52">
        <f t="shared" ca="1" si="10"/>
        <v>0</v>
      </c>
      <c r="H768" s="233"/>
      <c r="I768" s="233"/>
      <c r="J768" s="233"/>
    </row>
    <row r="769" spans="2:10" outlineLevel="2" x14ac:dyDescent="0.3">
      <c r="B769" s="173"/>
      <c r="C769" s="173"/>
      <c r="D769" s="70">
        <v>142</v>
      </c>
      <c r="E769" s="71" t="str">
        <v>libre</v>
      </c>
      <c r="F769" s="243">
        <f t="shared" si="9"/>
        <v>0</v>
      </c>
      <c r="G769" s="52">
        <f t="shared" ca="1" si="10"/>
        <v>0</v>
      </c>
      <c r="H769" s="233"/>
      <c r="I769" s="233"/>
      <c r="J769" s="233"/>
    </row>
    <row r="770" spans="2:10" outlineLevel="2" x14ac:dyDescent="0.3">
      <c r="B770" s="173"/>
      <c r="C770" s="173"/>
      <c r="D770" s="70">
        <v>143</v>
      </c>
      <c r="E770" s="71" t="str">
        <v>libre</v>
      </c>
      <c r="F770" s="243">
        <f t="shared" si="9"/>
        <v>0</v>
      </c>
      <c r="G770" s="52">
        <f t="shared" ca="1" si="10"/>
        <v>0</v>
      </c>
      <c r="H770" s="233"/>
      <c r="I770" s="233"/>
      <c r="J770" s="233"/>
    </row>
    <row r="771" spans="2:10" outlineLevel="2" x14ac:dyDescent="0.3">
      <c r="B771" s="173"/>
      <c r="C771" s="173"/>
      <c r="D771" s="70">
        <v>144</v>
      </c>
      <c r="E771" s="71" t="str">
        <v>libre</v>
      </c>
      <c r="F771" s="243">
        <f t="shared" si="9"/>
        <v>0</v>
      </c>
      <c r="G771" s="52">
        <f t="shared" ca="1" si="10"/>
        <v>0</v>
      </c>
      <c r="H771" s="233"/>
      <c r="I771" s="233"/>
      <c r="J771" s="233"/>
    </row>
    <row r="772" spans="2:10" outlineLevel="2" x14ac:dyDescent="0.3">
      <c r="B772" s="173"/>
      <c r="C772" s="173"/>
      <c r="D772" s="70">
        <v>145</v>
      </c>
      <c r="E772" s="71" t="str">
        <v>libre</v>
      </c>
      <c r="F772" s="243">
        <f t="shared" si="9"/>
        <v>0</v>
      </c>
      <c r="G772" s="52">
        <f t="shared" ca="1" si="10"/>
        <v>0</v>
      </c>
      <c r="H772" s="233"/>
      <c r="I772" s="233"/>
      <c r="J772" s="233"/>
    </row>
    <row r="773" spans="2:10" outlineLevel="2" x14ac:dyDescent="0.3">
      <c r="B773" s="173"/>
      <c r="C773" s="173"/>
      <c r="D773" s="70">
        <v>146</v>
      </c>
      <c r="E773" s="71" t="str">
        <v>libre</v>
      </c>
      <c r="F773" s="243">
        <f t="shared" si="9"/>
        <v>0</v>
      </c>
      <c r="G773" s="52">
        <f t="shared" ca="1" si="10"/>
        <v>0</v>
      </c>
      <c r="H773" s="233"/>
      <c r="I773" s="233"/>
      <c r="J773" s="233"/>
    </row>
    <row r="774" spans="2:10" outlineLevel="2" x14ac:dyDescent="0.3">
      <c r="B774" s="173"/>
      <c r="C774" s="173"/>
      <c r="D774" s="70">
        <v>147</v>
      </c>
      <c r="E774" s="71" t="str">
        <v>libre</v>
      </c>
      <c r="F774" s="243">
        <f t="shared" si="9"/>
        <v>0</v>
      </c>
      <c r="G774" s="52">
        <f t="shared" ca="1" si="10"/>
        <v>0</v>
      </c>
      <c r="H774" s="233"/>
      <c r="I774" s="233"/>
      <c r="J774" s="233"/>
    </row>
    <row r="775" spans="2:10" outlineLevel="2" x14ac:dyDescent="0.3">
      <c r="B775" s="173"/>
      <c r="C775" s="173"/>
      <c r="D775" s="70">
        <v>148</v>
      </c>
      <c r="E775" s="71" t="str">
        <v>libre</v>
      </c>
      <c r="F775" s="243">
        <f t="shared" si="9"/>
        <v>0</v>
      </c>
      <c r="G775" s="52">
        <f t="shared" ca="1" si="10"/>
        <v>0</v>
      </c>
      <c r="H775" s="233"/>
      <c r="I775" s="233"/>
      <c r="J775" s="233"/>
    </row>
    <row r="776" spans="2:10" outlineLevel="2" x14ac:dyDescent="0.3">
      <c r="B776" s="173"/>
      <c r="C776" s="173"/>
      <c r="D776" s="70">
        <v>149</v>
      </c>
      <c r="E776" s="71" t="str">
        <v>libre</v>
      </c>
      <c r="F776" s="243">
        <f t="shared" si="9"/>
        <v>0</v>
      </c>
      <c r="G776" s="52">
        <f t="shared" ca="1" si="10"/>
        <v>0</v>
      </c>
      <c r="H776" s="233"/>
      <c r="I776" s="233"/>
      <c r="J776" s="233"/>
    </row>
    <row r="777" spans="2:10" outlineLevel="2" x14ac:dyDescent="0.3">
      <c r="B777" s="173"/>
      <c r="C777" s="173"/>
      <c r="D777" s="70">
        <v>150</v>
      </c>
      <c r="E777" s="71" t="str">
        <v>libre</v>
      </c>
      <c r="F777" s="243">
        <f t="shared" si="9"/>
        <v>0</v>
      </c>
      <c r="G777" s="52">
        <f t="shared" ca="1" si="10"/>
        <v>0</v>
      </c>
      <c r="H777" s="233"/>
      <c r="I777" s="233"/>
      <c r="J777" s="233"/>
    </row>
    <row r="778" spans="2:10" outlineLevel="2" x14ac:dyDescent="0.3">
      <c r="B778" s="173"/>
      <c r="C778" s="173"/>
      <c r="D778" s="70">
        <v>151</v>
      </c>
      <c r="E778" s="71" t="str">
        <v>libre</v>
      </c>
      <c r="F778" s="243">
        <f t="shared" si="9"/>
        <v>0</v>
      </c>
      <c r="G778" s="52">
        <f t="shared" ca="1" si="10"/>
        <v>0</v>
      </c>
      <c r="H778" s="233"/>
      <c r="I778" s="233"/>
      <c r="J778" s="233"/>
    </row>
    <row r="779" spans="2:10" outlineLevel="2" x14ac:dyDescent="0.3">
      <c r="B779" s="173"/>
      <c r="C779" s="173"/>
      <c r="D779" s="70">
        <v>152</v>
      </c>
      <c r="E779" s="71" t="str">
        <v>libre</v>
      </c>
      <c r="F779" s="243">
        <f t="shared" si="9"/>
        <v>0</v>
      </c>
      <c r="G779" s="52">
        <f t="shared" ca="1" si="10"/>
        <v>0</v>
      </c>
      <c r="H779" s="233"/>
      <c r="I779" s="233"/>
      <c r="J779" s="233"/>
    </row>
    <row r="780" spans="2:10" outlineLevel="2" x14ac:dyDescent="0.3">
      <c r="B780" s="173"/>
      <c r="C780" s="173"/>
      <c r="D780" s="70">
        <v>153</v>
      </c>
      <c r="E780" s="71" t="str">
        <v>libre</v>
      </c>
      <c r="F780" s="243">
        <f t="shared" si="9"/>
        <v>0</v>
      </c>
      <c r="G780" s="52">
        <f t="shared" ca="1" si="10"/>
        <v>0</v>
      </c>
      <c r="H780" s="233"/>
      <c r="I780" s="233"/>
      <c r="J780" s="233"/>
    </row>
    <row r="781" spans="2:10" outlineLevel="2" x14ac:dyDescent="0.3">
      <c r="B781" s="173"/>
      <c r="C781" s="173"/>
      <c r="D781" s="70">
        <v>154</v>
      </c>
      <c r="E781" s="71" t="str">
        <v>libre</v>
      </c>
      <c r="F781" s="243">
        <f t="shared" si="9"/>
        <v>0</v>
      </c>
      <c r="G781" s="52">
        <f t="shared" ca="1" si="10"/>
        <v>0</v>
      </c>
      <c r="H781" s="233"/>
      <c r="I781" s="233"/>
      <c r="J781" s="233"/>
    </row>
    <row r="782" spans="2:10" outlineLevel="2" x14ac:dyDescent="0.3">
      <c r="B782" s="173"/>
      <c r="C782" s="173"/>
      <c r="D782" s="70">
        <v>155</v>
      </c>
      <c r="E782" s="71" t="str">
        <v>libre</v>
      </c>
      <c r="F782" s="243">
        <f t="shared" si="9"/>
        <v>0</v>
      </c>
      <c r="G782" s="52">
        <f t="shared" ca="1" si="10"/>
        <v>0</v>
      </c>
      <c r="H782" s="233"/>
      <c r="I782" s="233"/>
      <c r="J782" s="233"/>
    </row>
    <row r="783" spans="2:10" outlineLevel="2" x14ac:dyDescent="0.3">
      <c r="B783" s="173"/>
      <c r="C783" s="173"/>
      <c r="D783" s="70">
        <v>156</v>
      </c>
      <c r="E783" s="71" t="str">
        <v>libre</v>
      </c>
      <c r="F783" s="243">
        <f t="shared" si="9"/>
        <v>0</v>
      </c>
      <c r="G783" s="52">
        <f t="shared" ca="1" si="10"/>
        <v>0</v>
      </c>
      <c r="H783" s="233"/>
      <c r="I783" s="233"/>
      <c r="J783" s="233"/>
    </row>
    <row r="784" spans="2:10" outlineLevel="2" x14ac:dyDescent="0.3">
      <c r="B784" s="173"/>
      <c r="C784" s="173"/>
      <c r="D784" s="70">
        <v>157</v>
      </c>
      <c r="E784" s="71" t="str">
        <v>libre</v>
      </c>
      <c r="F784" s="243">
        <f t="shared" si="9"/>
        <v>0</v>
      </c>
      <c r="G784" s="52">
        <f t="shared" ca="1" si="10"/>
        <v>0</v>
      </c>
      <c r="H784" s="233"/>
      <c r="I784" s="233"/>
      <c r="J784" s="233"/>
    </row>
    <row r="785" spans="2:10" outlineLevel="2" x14ac:dyDescent="0.3">
      <c r="B785" s="173"/>
      <c r="C785" s="173"/>
      <c r="D785" s="70">
        <v>158</v>
      </c>
      <c r="E785" s="71" t="str">
        <v>libre</v>
      </c>
      <c r="F785" s="243">
        <f t="shared" si="9"/>
        <v>0</v>
      </c>
      <c r="G785" s="52">
        <f t="shared" ca="1" si="10"/>
        <v>0</v>
      </c>
      <c r="H785" s="233"/>
      <c r="I785" s="233"/>
      <c r="J785" s="233"/>
    </row>
    <row r="786" spans="2:10" outlineLevel="2" x14ac:dyDescent="0.3">
      <c r="B786" s="173"/>
      <c r="C786" s="173"/>
      <c r="D786" s="70">
        <v>159</v>
      </c>
      <c r="E786" s="71" t="str">
        <v>libre</v>
      </c>
      <c r="F786" s="243">
        <f t="shared" si="9"/>
        <v>0</v>
      </c>
      <c r="G786" s="52">
        <f t="shared" ca="1" si="10"/>
        <v>0</v>
      </c>
      <c r="H786" s="233"/>
      <c r="I786" s="233"/>
      <c r="J786" s="233"/>
    </row>
    <row r="787" spans="2:10" outlineLevel="2" x14ac:dyDescent="0.3">
      <c r="B787" s="173"/>
      <c r="C787" s="173"/>
      <c r="D787" s="70">
        <v>160</v>
      </c>
      <c r="E787" s="71" t="str">
        <v>libre</v>
      </c>
      <c r="F787" s="243">
        <f t="shared" si="9"/>
        <v>0</v>
      </c>
      <c r="G787" s="52">
        <f t="shared" ca="1" si="10"/>
        <v>0</v>
      </c>
      <c r="H787" s="233"/>
      <c r="I787" s="233"/>
      <c r="J787" s="233"/>
    </row>
    <row r="788" spans="2:10" outlineLevel="2" x14ac:dyDescent="0.3">
      <c r="B788" s="173"/>
      <c r="C788" s="173"/>
      <c r="D788" s="70">
        <v>161</v>
      </c>
      <c r="E788" s="71" t="str">
        <v>libre</v>
      </c>
      <c r="F788" s="243">
        <f t="shared" si="9"/>
        <v>0</v>
      </c>
      <c r="G788" s="52">
        <f t="shared" ca="1" si="10"/>
        <v>0</v>
      </c>
      <c r="H788" s="233"/>
      <c r="I788" s="233"/>
      <c r="J788" s="233"/>
    </row>
    <row r="789" spans="2:10" outlineLevel="2" x14ac:dyDescent="0.3">
      <c r="B789" s="173"/>
      <c r="C789" s="173"/>
      <c r="D789" s="70">
        <v>162</v>
      </c>
      <c r="E789" s="71" t="str">
        <v>libre</v>
      </c>
      <c r="F789" s="243">
        <f t="shared" si="9"/>
        <v>0</v>
      </c>
      <c r="G789" s="52">
        <f t="shared" ca="1" si="10"/>
        <v>0</v>
      </c>
      <c r="H789" s="233"/>
      <c r="I789" s="233"/>
      <c r="J789" s="233"/>
    </row>
    <row r="790" spans="2:10" outlineLevel="2" x14ac:dyDescent="0.3">
      <c r="B790" s="173"/>
      <c r="C790" s="173"/>
      <c r="D790" s="70">
        <v>163</v>
      </c>
      <c r="E790" s="71" t="str">
        <v>libre</v>
      </c>
      <c r="F790" s="243">
        <f t="shared" si="9"/>
        <v>0</v>
      </c>
      <c r="G790" s="52">
        <f t="shared" ca="1" si="10"/>
        <v>0</v>
      </c>
      <c r="H790" s="233"/>
      <c r="I790" s="233"/>
      <c r="J790" s="233"/>
    </row>
    <row r="791" spans="2:10" outlineLevel="2" x14ac:dyDescent="0.3">
      <c r="B791" s="173"/>
      <c r="C791" s="173"/>
      <c r="D791" s="70">
        <v>164</v>
      </c>
      <c r="E791" s="71" t="str">
        <v>libre</v>
      </c>
      <c r="F791" s="243">
        <f t="shared" si="9"/>
        <v>0</v>
      </c>
      <c r="G791" s="52">
        <f t="shared" ca="1" si="10"/>
        <v>0</v>
      </c>
      <c r="H791" s="233"/>
      <c r="I791" s="233"/>
      <c r="J791" s="233"/>
    </row>
    <row r="792" spans="2:10" outlineLevel="2" x14ac:dyDescent="0.3">
      <c r="B792" s="173"/>
      <c r="C792" s="173"/>
      <c r="D792" s="70">
        <v>165</v>
      </c>
      <c r="E792" s="71" t="str">
        <v>libre</v>
      </c>
      <c r="F792" s="243">
        <f t="shared" si="9"/>
        <v>0</v>
      </c>
      <c r="G792" s="52">
        <f t="shared" ca="1" si="10"/>
        <v>0</v>
      </c>
      <c r="H792" s="233"/>
      <c r="I792" s="233"/>
      <c r="J792" s="233"/>
    </row>
    <row r="793" spans="2:10" outlineLevel="2" x14ac:dyDescent="0.3">
      <c r="B793" s="173"/>
      <c r="C793" s="173"/>
      <c r="D793" s="70">
        <v>166</v>
      </c>
      <c r="E793" s="71" t="str">
        <v>libre</v>
      </c>
      <c r="F793" s="243">
        <f t="shared" si="9"/>
        <v>0</v>
      </c>
      <c r="G793" s="52">
        <f t="shared" ca="1" si="10"/>
        <v>0</v>
      </c>
      <c r="H793" s="233"/>
      <c r="I793" s="233"/>
      <c r="J793" s="233"/>
    </row>
    <row r="794" spans="2:10" outlineLevel="2" x14ac:dyDescent="0.3">
      <c r="B794" s="173"/>
      <c r="C794" s="173"/>
      <c r="D794" s="70">
        <v>167</v>
      </c>
      <c r="E794" s="71" t="str">
        <v>libre</v>
      </c>
      <c r="F794" s="243">
        <f t="shared" si="9"/>
        <v>0</v>
      </c>
      <c r="G794" s="52">
        <f t="shared" ca="1" si="10"/>
        <v>0</v>
      </c>
      <c r="H794" s="233"/>
      <c r="I794" s="233"/>
      <c r="J794" s="233"/>
    </row>
    <row r="795" spans="2:10" outlineLevel="2" x14ac:dyDescent="0.3">
      <c r="B795" s="173"/>
      <c r="C795" s="173"/>
      <c r="D795" s="70">
        <v>168</v>
      </c>
      <c r="E795" s="71" t="str">
        <v>libre</v>
      </c>
      <c r="F795" s="243">
        <f t="shared" si="9"/>
        <v>0</v>
      </c>
      <c r="G795" s="52">
        <f t="shared" ca="1" si="10"/>
        <v>0</v>
      </c>
      <c r="H795" s="233"/>
      <c r="I795" s="233"/>
      <c r="J795" s="233"/>
    </row>
    <row r="796" spans="2:10" outlineLevel="2" x14ac:dyDescent="0.3">
      <c r="B796" s="173"/>
      <c r="C796" s="173"/>
      <c r="D796" s="70">
        <v>169</v>
      </c>
      <c r="E796" s="71" t="str">
        <v>libre</v>
      </c>
      <c r="F796" s="243">
        <f t="shared" si="9"/>
        <v>0</v>
      </c>
      <c r="G796" s="52">
        <f t="shared" ca="1" si="10"/>
        <v>0</v>
      </c>
      <c r="H796" s="233"/>
      <c r="I796" s="233"/>
      <c r="J796" s="233"/>
    </row>
    <row r="797" spans="2:10" outlineLevel="2" x14ac:dyDescent="0.3">
      <c r="B797" s="173"/>
      <c r="C797" s="173"/>
      <c r="D797" s="70">
        <v>170</v>
      </c>
      <c r="E797" s="71" t="str">
        <v>libre</v>
      </c>
      <c r="F797" s="243">
        <f t="shared" si="9"/>
        <v>0</v>
      </c>
      <c r="G797" s="52">
        <f t="shared" ca="1" si="10"/>
        <v>0</v>
      </c>
      <c r="H797" s="233"/>
      <c r="I797" s="233"/>
      <c r="J797" s="233"/>
    </row>
    <row r="798" spans="2:10" outlineLevel="2" x14ac:dyDescent="0.3">
      <c r="B798" s="173"/>
      <c r="C798" s="173"/>
      <c r="D798" s="70">
        <v>171</v>
      </c>
      <c r="E798" s="71" t="str">
        <v>libre</v>
      </c>
      <c r="F798" s="243">
        <f t="shared" si="9"/>
        <v>0</v>
      </c>
      <c r="G798" s="52">
        <f t="shared" ca="1" si="10"/>
        <v>0</v>
      </c>
      <c r="H798" s="233"/>
      <c r="I798" s="233"/>
      <c r="J798" s="233"/>
    </row>
    <row r="799" spans="2:10" outlineLevel="2" x14ac:dyDescent="0.3">
      <c r="B799" s="173"/>
      <c r="C799" s="173"/>
      <c r="D799" s="70">
        <v>172</v>
      </c>
      <c r="E799" s="71" t="str">
        <v>libre</v>
      </c>
      <c r="F799" s="243">
        <f t="shared" si="9"/>
        <v>0</v>
      </c>
      <c r="G799" s="52">
        <f t="shared" ca="1" si="10"/>
        <v>0</v>
      </c>
      <c r="H799" s="233"/>
      <c r="I799" s="233"/>
      <c r="J799" s="233"/>
    </row>
    <row r="800" spans="2:10" outlineLevel="2" x14ac:dyDescent="0.3">
      <c r="B800" s="173"/>
      <c r="C800" s="173"/>
      <c r="D800" s="70">
        <v>173</v>
      </c>
      <c r="E800" s="71" t="str">
        <v>libre</v>
      </c>
      <c r="F800" s="243">
        <f t="shared" si="9"/>
        <v>0</v>
      </c>
      <c r="G800" s="52">
        <f t="shared" ca="1" si="10"/>
        <v>0</v>
      </c>
      <c r="H800" s="233"/>
      <c r="I800" s="233"/>
      <c r="J800" s="233"/>
    </row>
    <row r="801" spans="2:10" outlineLevel="2" x14ac:dyDescent="0.3">
      <c r="B801" s="173"/>
      <c r="C801" s="173"/>
      <c r="D801" s="70">
        <v>174</v>
      </c>
      <c r="E801" s="71" t="str">
        <v>libre</v>
      </c>
      <c r="F801" s="243">
        <f t="shared" si="9"/>
        <v>0</v>
      </c>
      <c r="G801" s="52">
        <f t="shared" ca="1" si="10"/>
        <v>0</v>
      </c>
      <c r="H801" s="233"/>
      <c r="I801" s="233"/>
      <c r="J801" s="233"/>
    </row>
    <row r="802" spans="2:10" outlineLevel="2" x14ac:dyDescent="0.3">
      <c r="B802" s="173"/>
      <c r="C802" s="173"/>
      <c r="D802" s="70">
        <v>175</v>
      </c>
      <c r="E802" s="71" t="str">
        <v>libre</v>
      </c>
      <c r="F802" s="243">
        <f t="shared" si="9"/>
        <v>0</v>
      </c>
      <c r="G802" s="52">
        <f t="shared" ca="1" si="10"/>
        <v>0</v>
      </c>
      <c r="H802" s="233"/>
      <c r="I802" s="233"/>
      <c r="J802" s="233"/>
    </row>
    <row r="803" spans="2:10" outlineLevel="2" x14ac:dyDescent="0.3">
      <c r="B803" s="173"/>
      <c r="C803" s="173"/>
      <c r="D803" s="70">
        <v>176</v>
      </c>
      <c r="E803" s="71" t="str">
        <v>libre</v>
      </c>
      <c r="F803" s="243">
        <f t="shared" si="9"/>
        <v>0</v>
      </c>
      <c r="G803" s="52">
        <f t="shared" ca="1" si="10"/>
        <v>0</v>
      </c>
      <c r="H803" s="233"/>
      <c r="I803" s="233"/>
      <c r="J803" s="233"/>
    </row>
    <row r="804" spans="2:10" outlineLevel="2" x14ac:dyDescent="0.3">
      <c r="B804" s="173"/>
      <c r="C804" s="173"/>
      <c r="D804" s="70">
        <v>177</v>
      </c>
      <c r="E804" s="71" t="str">
        <v>libre</v>
      </c>
      <c r="F804" s="243">
        <f t="shared" si="9"/>
        <v>0</v>
      </c>
      <c r="G804" s="52">
        <f t="shared" ca="1" si="10"/>
        <v>0</v>
      </c>
      <c r="H804" s="233"/>
      <c r="I804" s="233"/>
      <c r="J804" s="233"/>
    </row>
    <row r="805" spans="2:10" outlineLevel="2" x14ac:dyDescent="0.3">
      <c r="B805" s="173"/>
      <c r="C805" s="173"/>
      <c r="D805" s="70">
        <v>178</v>
      </c>
      <c r="E805" s="71" t="str">
        <v>libre</v>
      </c>
      <c r="F805" s="243">
        <f t="shared" si="9"/>
        <v>0</v>
      </c>
      <c r="G805" s="52">
        <f t="shared" ca="1" si="10"/>
        <v>0</v>
      </c>
      <c r="H805" s="233"/>
      <c r="I805" s="233"/>
      <c r="J805" s="233"/>
    </row>
    <row r="806" spans="2:10" outlineLevel="2" x14ac:dyDescent="0.3">
      <c r="B806" s="173"/>
      <c r="C806" s="173"/>
      <c r="D806" s="70">
        <v>179</v>
      </c>
      <c r="E806" s="71" t="str">
        <v>libre</v>
      </c>
      <c r="F806" s="243">
        <f t="shared" si="9"/>
        <v>0</v>
      </c>
      <c r="G806" s="52">
        <f t="shared" ca="1" si="10"/>
        <v>0</v>
      </c>
      <c r="H806" s="233"/>
      <c r="I806" s="233"/>
      <c r="J806" s="233"/>
    </row>
    <row r="807" spans="2:10" outlineLevel="2" x14ac:dyDescent="0.3">
      <c r="B807" s="173"/>
      <c r="C807" s="173"/>
      <c r="D807" s="70">
        <v>180</v>
      </c>
      <c r="E807" s="71" t="str">
        <v>libre</v>
      </c>
      <c r="F807" s="243">
        <f t="shared" si="9"/>
        <v>0</v>
      </c>
      <c r="G807" s="52">
        <f t="shared" ca="1" si="10"/>
        <v>0</v>
      </c>
      <c r="H807" s="233"/>
      <c r="I807" s="233"/>
      <c r="J807" s="233"/>
    </row>
    <row r="808" spans="2:10" outlineLevel="2" x14ac:dyDescent="0.3">
      <c r="B808" s="173"/>
      <c r="C808" s="173"/>
      <c r="D808" s="70">
        <v>181</v>
      </c>
      <c r="E808" s="71" t="str">
        <v>libre</v>
      </c>
      <c r="F808" s="243">
        <f t="shared" si="9"/>
        <v>0</v>
      </c>
      <c r="G808" s="52">
        <f t="shared" ca="1" si="10"/>
        <v>0</v>
      </c>
      <c r="H808" s="233"/>
      <c r="I808" s="233"/>
      <c r="J808" s="233"/>
    </row>
    <row r="809" spans="2:10" outlineLevel="2" x14ac:dyDescent="0.3">
      <c r="B809" s="173"/>
      <c r="C809" s="173"/>
      <c r="D809" s="70">
        <v>182</v>
      </c>
      <c r="E809" s="71" t="str">
        <v>libre</v>
      </c>
      <c r="F809" s="243">
        <f t="shared" si="9"/>
        <v>0</v>
      </c>
      <c r="G809" s="52">
        <f t="shared" ca="1" si="10"/>
        <v>0</v>
      </c>
      <c r="H809" s="233"/>
      <c r="I809" s="233"/>
      <c r="J809" s="233"/>
    </row>
    <row r="810" spans="2:10" outlineLevel="2" x14ac:dyDescent="0.3">
      <c r="B810" s="173"/>
      <c r="C810" s="173"/>
      <c r="D810" s="70">
        <v>183</v>
      </c>
      <c r="E810" s="71" t="str">
        <v>libre</v>
      </c>
      <c r="F810" s="243">
        <f t="shared" si="9"/>
        <v>0</v>
      </c>
      <c r="G810" s="52">
        <f t="shared" ca="1" si="10"/>
        <v>0</v>
      </c>
      <c r="H810" s="233"/>
      <c r="I810" s="233"/>
      <c r="J810" s="233"/>
    </row>
    <row r="811" spans="2:10" outlineLevel="2" x14ac:dyDescent="0.3">
      <c r="B811" s="173"/>
      <c r="C811" s="173"/>
      <c r="D811" s="70">
        <v>184</v>
      </c>
      <c r="E811" s="71" t="str">
        <v>libre</v>
      </c>
      <c r="F811" s="243">
        <f t="shared" si="9"/>
        <v>0</v>
      </c>
      <c r="G811" s="52">
        <f t="shared" ca="1" si="10"/>
        <v>0</v>
      </c>
      <c r="H811" s="233"/>
      <c r="I811" s="233"/>
      <c r="J811" s="233"/>
    </row>
    <row r="812" spans="2:10" outlineLevel="2" x14ac:dyDescent="0.3">
      <c r="B812" s="173"/>
      <c r="C812" s="173"/>
      <c r="D812" s="70">
        <v>185</v>
      </c>
      <c r="E812" s="71" t="str">
        <v>libre</v>
      </c>
      <c r="F812" s="243">
        <f t="shared" si="9"/>
        <v>0</v>
      </c>
      <c r="G812" s="52">
        <f t="shared" ca="1" si="10"/>
        <v>0</v>
      </c>
      <c r="H812" s="233"/>
      <c r="I812" s="233"/>
      <c r="J812" s="233"/>
    </row>
    <row r="813" spans="2:10" outlineLevel="2" x14ac:dyDescent="0.3">
      <c r="B813" s="173"/>
      <c r="C813" s="173"/>
      <c r="D813" s="70">
        <v>186</v>
      </c>
      <c r="E813" s="71" t="str">
        <v>libre</v>
      </c>
      <c r="F813" s="243">
        <f t="shared" si="9"/>
        <v>0</v>
      </c>
      <c r="G813" s="52">
        <f t="shared" ca="1" si="10"/>
        <v>0</v>
      </c>
      <c r="H813" s="233"/>
      <c r="I813" s="233"/>
      <c r="J813" s="233"/>
    </row>
    <row r="814" spans="2:10" outlineLevel="2" x14ac:dyDescent="0.3">
      <c r="B814" s="173"/>
      <c r="C814" s="173"/>
      <c r="D814" s="70">
        <v>187</v>
      </c>
      <c r="E814" s="71" t="str">
        <v>libre</v>
      </c>
      <c r="F814" s="243">
        <f t="shared" si="9"/>
        <v>0</v>
      </c>
      <c r="G814" s="52">
        <f t="shared" ca="1" si="10"/>
        <v>0</v>
      </c>
      <c r="H814" s="233"/>
      <c r="I814" s="233"/>
      <c r="J814" s="233"/>
    </row>
    <row r="815" spans="2:10" outlineLevel="2" x14ac:dyDescent="0.3">
      <c r="B815" s="173"/>
      <c r="C815" s="173"/>
      <c r="D815" s="70">
        <v>188</v>
      </c>
      <c r="E815" s="71" t="str">
        <v>libre</v>
      </c>
      <c r="F815" s="243">
        <f t="shared" si="9"/>
        <v>0</v>
      </c>
      <c r="G815" s="52">
        <f t="shared" ca="1" si="10"/>
        <v>0</v>
      </c>
      <c r="H815" s="233"/>
      <c r="I815" s="233"/>
      <c r="J815" s="233"/>
    </row>
    <row r="816" spans="2:10" outlineLevel="2" x14ac:dyDescent="0.3">
      <c r="B816" s="173"/>
      <c r="C816" s="173"/>
      <c r="D816" s="70">
        <v>189</v>
      </c>
      <c r="E816" s="71" t="str">
        <v>libre</v>
      </c>
      <c r="F816" s="243">
        <f t="shared" si="9"/>
        <v>0</v>
      </c>
      <c r="G816" s="52">
        <f t="shared" ca="1" si="10"/>
        <v>0</v>
      </c>
      <c r="H816" s="233"/>
      <c r="I816" s="233"/>
      <c r="J816" s="233"/>
    </row>
    <row r="817" spans="2:10" outlineLevel="2" x14ac:dyDescent="0.3">
      <c r="B817" s="173"/>
      <c r="C817" s="173"/>
      <c r="D817" s="70">
        <v>190</v>
      </c>
      <c r="E817" s="71" t="str">
        <v>libre</v>
      </c>
      <c r="F817" s="243">
        <f t="shared" si="9"/>
        <v>0</v>
      </c>
      <c r="G817" s="52">
        <f t="shared" ca="1" si="10"/>
        <v>0</v>
      </c>
      <c r="H817" s="233"/>
      <c r="I817" s="233"/>
      <c r="J817" s="233"/>
    </row>
    <row r="818" spans="2:10" outlineLevel="2" x14ac:dyDescent="0.3">
      <c r="B818" s="173"/>
      <c r="C818" s="173"/>
      <c r="D818" s="70">
        <v>191</v>
      </c>
      <c r="E818" s="71" t="str">
        <v>libre</v>
      </c>
      <c r="F818" s="243">
        <f t="shared" si="9"/>
        <v>0</v>
      </c>
      <c r="G818" s="52">
        <f t="shared" ca="1" si="10"/>
        <v>0</v>
      </c>
      <c r="H818" s="233"/>
      <c r="I818" s="233"/>
      <c r="J818" s="233"/>
    </row>
    <row r="819" spans="2:10" outlineLevel="2" x14ac:dyDescent="0.3">
      <c r="B819" s="173"/>
      <c r="C819" s="173"/>
      <c r="D819" s="70">
        <v>192</v>
      </c>
      <c r="E819" s="71" t="str">
        <v>libre</v>
      </c>
      <c r="F819" s="243">
        <f t="shared" si="9"/>
        <v>0</v>
      </c>
      <c r="G819" s="52">
        <f t="shared" ca="1" si="10"/>
        <v>0</v>
      </c>
      <c r="H819" s="233"/>
      <c r="I819" s="233"/>
      <c r="J819" s="233"/>
    </row>
    <row r="820" spans="2:10" outlineLevel="2" x14ac:dyDescent="0.3">
      <c r="B820" s="173"/>
      <c r="C820" s="173"/>
      <c r="D820" s="70">
        <v>193</v>
      </c>
      <c r="E820" s="71" t="str">
        <v>libre</v>
      </c>
      <c r="F820" s="243">
        <f t="shared" ref="F820:F883" si="11">INDEX(BD.Capex.Unit.Año.0,$D820)</f>
        <v>0</v>
      </c>
      <c r="G820" s="52">
        <f t="shared" ref="G820:G883" ca="1" si="12">$F820*INDEX(Inv.T.Acum.Precio.Inv,$D820,G$9)</f>
        <v>0</v>
      </c>
      <c r="H820" s="233"/>
      <c r="I820" s="233"/>
      <c r="J820" s="233"/>
    </row>
    <row r="821" spans="2:10" outlineLevel="2" x14ac:dyDescent="0.3">
      <c r="B821" s="173"/>
      <c r="C821" s="173"/>
      <c r="D821" s="70">
        <v>194</v>
      </c>
      <c r="E821" s="71" t="str">
        <v>libre</v>
      </c>
      <c r="F821" s="243">
        <f t="shared" si="11"/>
        <v>0</v>
      </c>
      <c r="G821" s="52">
        <f t="shared" ca="1" si="12"/>
        <v>0</v>
      </c>
      <c r="H821" s="233"/>
      <c r="I821" s="233"/>
      <c r="J821" s="233"/>
    </row>
    <row r="822" spans="2:10" outlineLevel="2" x14ac:dyDescent="0.3">
      <c r="B822" s="173"/>
      <c r="C822" s="173"/>
      <c r="D822" s="70">
        <v>195</v>
      </c>
      <c r="E822" s="71" t="str">
        <v>libre</v>
      </c>
      <c r="F822" s="243">
        <f t="shared" si="11"/>
        <v>0</v>
      </c>
      <c r="G822" s="52">
        <f t="shared" ca="1" si="12"/>
        <v>0</v>
      </c>
      <c r="H822" s="233"/>
      <c r="I822" s="233"/>
      <c r="J822" s="233"/>
    </row>
    <row r="823" spans="2:10" outlineLevel="2" x14ac:dyDescent="0.3">
      <c r="B823" s="173"/>
      <c r="C823" s="173"/>
      <c r="D823" s="70">
        <v>196</v>
      </c>
      <c r="E823" s="71" t="str">
        <v>libre</v>
      </c>
      <c r="F823" s="243">
        <f t="shared" si="11"/>
        <v>0</v>
      </c>
      <c r="G823" s="52">
        <f t="shared" ca="1" si="12"/>
        <v>0</v>
      </c>
      <c r="H823" s="233"/>
      <c r="I823" s="233"/>
      <c r="J823" s="233"/>
    </row>
    <row r="824" spans="2:10" outlineLevel="2" x14ac:dyDescent="0.3">
      <c r="B824" s="173"/>
      <c r="C824" s="173"/>
      <c r="D824" s="70">
        <v>197</v>
      </c>
      <c r="E824" s="71" t="str">
        <v>libre</v>
      </c>
      <c r="F824" s="243">
        <f t="shared" si="11"/>
        <v>0</v>
      </c>
      <c r="G824" s="52">
        <f t="shared" ca="1" si="12"/>
        <v>0</v>
      </c>
      <c r="H824" s="233"/>
      <c r="I824" s="233"/>
      <c r="J824" s="233"/>
    </row>
    <row r="825" spans="2:10" outlineLevel="1" x14ac:dyDescent="0.3">
      <c r="B825" s="173"/>
      <c r="C825" s="173"/>
      <c r="D825" s="70">
        <v>198</v>
      </c>
      <c r="E825" s="71" t="str">
        <v>libre</v>
      </c>
      <c r="F825" s="243">
        <f t="shared" si="11"/>
        <v>0</v>
      </c>
      <c r="G825" s="52">
        <f t="shared" ca="1" si="12"/>
        <v>0</v>
      </c>
      <c r="H825" s="233"/>
      <c r="I825" s="233"/>
      <c r="J825" s="233"/>
    </row>
    <row r="826" spans="2:10" outlineLevel="1" x14ac:dyDescent="0.3">
      <c r="B826" s="173"/>
      <c r="C826" s="173"/>
      <c r="D826" s="70">
        <v>199</v>
      </c>
      <c r="E826" s="71" t="str">
        <v>libre</v>
      </c>
      <c r="F826" s="243">
        <f t="shared" si="11"/>
        <v>0</v>
      </c>
      <c r="G826" s="52">
        <f t="shared" ca="1" si="12"/>
        <v>0</v>
      </c>
      <c r="H826" s="233"/>
      <c r="I826" s="233"/>
      <c r="J826" s="233"/>
    </row>
    <row r="827" spans="2:10" outlineLevel="1" x14ac:dyDescent="0.3">
      <c r="B827" s="173"/>
      <c r="C827" s="173"/>
      <c r="D827" s="70">
        <v>200</v>
      </c>
      <c r="E827" s="71" t="str">
        <v>Alquiler Sitios</v>
      </c>
      <c r="F827" s="243">
        <f t="shared" si="11"/>
        <v>0</v>
      </c>
      <c r="G827" s="52">
        <f t="shared" ca="1" si="12"/>
        <v>0</v>
      </c>
      <c r="H827" s="233"/>
      <c r="I827" s="233"/>
      <c r="J827" s="233"/>
    </row>
    <row r="828" spans="2:10" outlineLevel="1" x14ac:dyDescent="0.3">
      <c r="B828" s="173"/>
      <c r="C828" s="173"/>
      <c r="D828" s="70">
        <v>201</v>
      </c>
      <c r="E828" s="71" t="str">
        <v>Energía Eléctrica Sitios</v>
      </c>
      <c r="F828" s="243">
        <f t="shared" si="11"/>
        <v>0</v>
      </c>
      <c r="G828" s="52">
        <f t="shared" ca="1" si="12"/>
        <v>0</v>
      </c>
      <c r="H828" s="233"/>
      <c r="I828" s="233"/>
    </row>
    <row r="829" spans="2:10" outlineLevel="2" x14ac:dyDescent="0.3">
      <c r="B829" s="173"/>
      <c r="C829" s="173"/>
      <c r="D829" s="70">
        <v>202</v>
      </c>
      <c r="E829" s="71" t="str">
        <v>Mantenimiento de Sitios</v>
      </c>
      <c r="F829" s="243">
        <f t="shared" si="11"/>
        <v>0</v>
      </c>
      <c r="G829" s="52">
        <f t="shared" ca="1" si="12"/>
        <v>0</v>
      </c>
      <c r="H829" s="233"/>
      <c r="I829" s="233"/>
    </row>
    <row r="830" spans="2:10" outlineLevel="2" x14ac:dyDescent="0.3">
      <c r="B830" s="173"/>
      <c r="C830" s="173"/>
      <c r="D830" s="70">
        <v>203</v>
      </c>
      <c r="E830" s="71" t="str">
        <v>Vigilancia</v>
      </c>
      <c r="F830" s="243">
        <f t="shared" si="11"/>
        <v>0</v>
      </c>
      <c r="G830" s="52">
        <f t="shared" ca="1" si="12"/>
        <v>0</v>
      </c>
      <c r="H830" s="233"/>
      <c r="I830" s="233"/>
    </row>
    <row r="831" spans="2:10" outlineLevel="2" x14ac:dyDescent="0.3">
      <c r="B831" s="173"/>
      <c r="C831" s="173"/>
      <c r="D831" s="70">
        <v>204</v>
      </c>
      <c r="E831" s="71" t="str">
        <v>Combustible</v>
      </c>
      <c r="F831" s="243">
        <f t="shared" si="11"/>
        <v>0</v>
      </c>
      <c r="G831" s="52">
        <f t="shared" ca="1" si="12"/>
        <v>0</v>
      </c>
      <c r="H831" s="233"/>
      <c r="I831" s="233"/>
    </row>
    <row r="832" spans="2:10" outlineLevel="2" x14ac:dyDescent="0.3">
      <c r="B832" s="173"/>
      <c r="C832" s="173"/>
      <c r="D832" s="70">
        <v>205</v>
      </c>
      <c r="E832" s="71" t="str">
        <v>Contratos</v>
      </c>
      <c r="F832" s="243">
        <f t="shared" si="11"/>
        <v>0</v>
      </c>
      <c r="G832" s="52">
        <f t="shared" ca="1" si="12"/>
        <v>0</v>
      </c>
      <c r="H832" s="233"/>
      <c r="I832" s="233"/>
    </row>
    <row r="833" spans="2:9" outlineLevel="2" x14ac:dyDescent="0.3">
      <c r="B833" s="173"/>
      <c r="C833" s="173"/>
      <c r="D833" s="70">
        <v>206</v>
      </c>
      <c r="E833" s="71" t="str">
        <v>Transmisión</v>
      </c>
      <c r="F833" s="243">
        <f t="shared" si="11"/>
        <v>0</v>
      </c>
      <c r="G833" s="52">
        <f t="shared" ca="1" si="12"/>
        <v>0</v>
      </c>
      <c r="H833" s="233"/>
      <c r="I833" s="233"/>
    </row>
    <row r="834" spans="2:9" outlineLevel="2" x14ac:dyDescent="0.3">
      <c r="B834" s="173"/>
      <c r="C834" s="173"/>
      <c r="D834" s="70">
        <v>207</v>
      </c>
      <c r="E834" s="71" t="str">
        <v>Otros gastos, sanciones, municipios</v>
      </c>
      <c r="F834" s="243">
        <f t="shared" si="11"/>
        <v>0</v>
      </c>
      <c r="G834" s="52">
        <f t="shared" ca="1" si="12"/>
        <v>0</v>
      </c>
      <c r="H834" s="233"/>
      <c r="I834" s="233"/>
    </row>
    <row r="835" spans="2:9" outlineLevel="2" x14ac:dyDescent="0.3">
      <c r="B835" s="173"/>
      <c r="C835" s="173"/>
      <c r="D835" s="70">
        <v>208</v>
      </c>
      <c r="E835" s="71" t="str">
        <v>O&amp;M Sitios y Core</v>
      </c>
      <c r="F835" s="243">
        <f t="shared" si="11"/>
        <v>0</v>
      </c>
      <c r="G835" s="52">
        <f t="shared" ca="1" si="12"/>
        <v>0</v>
      </c>
      <c r="H835" s="233"/>
      <c r="I835" s="233"/>
    </row>
    <row r="836" spans="2:9" outlineLevel="2" x14ac:dyDescent="0.3">
      <c r="B836" s="173"/>
      <c r="C836" s="173"/>
      <c r="D836" s="70">
        <v>209</v>
      </c>
      <c r="E836" s="71" t="str">
        <v>O&amp;M Plataforma de TI</v>
      </c>
      <c r="F836" s="243">
        <f t="shared" si="11"/>
        <v>0</v>
      </c>
      <c r="G836" s="52">
        <f t="shared" ca="1" si="12"/>
        <v>0</v>
      </c>
      <c r="H836" s="233"/>
      <c r="I836" s="233"/>
    </row>
    <row r="837" spans="2:9" outlineLevel="2" x14ac:dyDescent="0.3">
      <c r="B837" s="173"/>
      <c r="C837" s="173"/>
      <c r="D837" s="70">
        <v>210</v>
      </c>
      <c r="E837" s="71" t="str">
        <v>Otros gastos TI</v>
      </c>
      <c r="F837" s="243">
        <f t="shared" si="11"/>
        <v>0</v>
      </c>
      <c r="G837" s="52">
        <f t="shared" ca="1" si="12"/>
        <v>0</v>
      </c>
      <c r="H837" s="233"/>
      <c r="I837" s="233"/>
    </row>
    <row r="838" spans="2:9" outlineLevel="2" x14ac:dyDescent="0.3">
      <c r="B838" s="173"/>
      <c r="C838" s="173"/>
      <c r="D838" s="70">
        <v>211</v>
      </c>
      <c r="E838" s="71" t="str">
        <v>Servicios Externos</v>
      </c>
      <c r="F838" s="243">
        <f t="shared" si="11"/>
        <v>0</v>
      </c>
      <c r="G838" s="52">
        <f t="shared" ca="1" si="12"/>
        <v>0</v>
      </c>
      <c r="H838" s="233"/>
      <c r="I838" s="233"/>
    </row>
    <row r="839" spans="2:9" outlineLevel="2" x14ac:dyDescent="0.3">
      <c r="B839" s="173"/>
      <c r="C839" s="173"/>
      <c r="D839" s="70">
        <v>212</v>
      </c>
      <c r="E839" s="71" t="str">
        <v>Canon por Uso de Espectro Radioléctrico</v>
      </c>
      <c r="F839" s="243">
        <f t="shared" si="11"/>
        <v>0</v>
      </c>
      <c r="G839" s="52">
        <f t="shared" ca="1" si="12"/>
        <v>0</v>
      </c>
      <c r="H839" s="233"/>
      <c r="I839" s="233"/>
    </row>
    <row r="840" spans="2:9" outlineLevel="2" x14ac:dyDescent="0.3">
      <c r="B840" s="173"/>
      <c r="C840" s="173"/>
      <c r="D840" s="70">
        <v>213</v>
      </c>
      <c r="E840" s="71" t="str">
        <v>Aportes MTC</v>
      </c>
      <c r="F840" s="243">
        <f t="shared" si="11"/>
        <v>0</v>
      </c>
      <c r="G840" s="52">
        <f t="shared" ca="1" si="12"/>
        <v>0</v>
      </c>
      <c r="H840" s="233"/>
      <c r="I840" s="233"/>
    </row>
    <row r="841" spans="2:9" outlineLevel="2" x14ac:dyDescent="0.3">
      <c r="B841" s="173"/>
      <c r="C841" s="173"/>
      <c r="D841" s="70">
        <v>214</v>
      </c>
      <c r="E841" s="71" t="str">
        <v>Aportes Osiptel</v>
      </c>
      <c r="F841" s="243">
        <f t="shared" si="11"/>
        <v>0</v>
      </c>
      <c r="G841" s="52">
        <f t="shared" ca="1" si="12"/>
        <v>0</v>
      </c>
      <c r="H841" s="233"/>
      <c r="I841" s="233"/>
    </row>
    <row r="842" spans="2:9" outlineLevel="2" x14ac:dyDescent="0.3">
      <c r="B842" s="173"/>
      <c r="C842" s="173"/>
      <c r="D842" s="70">
        <v>215</v>
      </c>
      <c r="E842" s="71" t="str">
        <v>Aportes Fitel</v>
      </c>
      <c r="F842" s="243">
        <f t="shared" si="11"/>
        <v>0</v>
      </c>
      <c r="G842" s="52">
        <f t="shared" ca="1" si="12"/>
        <v>0</v>
      </c>
      <c r="H842" s="233"/>
      <c r="I842" s="233"/>
    </row>
    <row r="843" spans="2:9" outlineLevel="2" x14ac:dyDescent="0.3">
      <c r="B843" s="173"/>
      <c r="C843" s="173"/>
      <c r="D843" s="70">
        <v>216</v>
      </c>
      <c r="E843" s="71" t="str">
        <v>libre</v>
      </c>
      <c r="F843" s="243">
        <f t="shared" si="11"/>
        <v>0</v>
      </c>
      <c r="G843" s="52">
        <f t="shared" ca="1" si="12"/>
        <v>0</v>
      </c>
      <c r="H843" s="233"/>
      <c r="I843" s="233"/>
    </row>
    <row r="844" spans="2:9" outlineLevel="2" x14ac:dyDescent="0.3">
      <c r="B844" s="173"/>
      <c r="C844" s="173"/>
      <c r="D844" s="70">
        <v>217</v>
      </c>
      <c r="E844" s="71" t="str">
        <v>libre</v>
      </c>
      <c r="F844" s="243">
        <f t="shared" si="11"/>
        <v>0</v>
      </c>
      <c r="G844" s="52">
        <f t="shared" ca="1" si="12"/>
        <v>0</v>
      </c>
      <c r="H844" s="233"/>
      <c r="I844" s="233"/>
    </row>
    <row r="845" spans="2:9" outlineLevel="2" x14ac:dyDescent="0.3">
      <c r="B845" s="173"/>
      <c r="C845" s="173"/>
      <c r="D845" s="70">
        <v>218</v>
      </c>
      <c r="E845" s="71" t="str">
        <v>libre</v>
      </c>
      <c r="F845" s="243">
        <f t="shared" si="11"/>
        <v>0</v>
      </c>
      <c r="G845" s="52">
        <f t="shared" ca="1" si="12"/>
        <v>0</v>
      </c>
      <c r="H845" s="233"/>
      <c r="I845" s="233"/>
    </row>
    <row r="846" spans="2:9" outlineLevel="2" x14ac:dyDescent="0.3">
      <c r="B846" s="173"/>
      <c r="C846" s="173"/>
      <c r="D846" s="70">
        <v>219</v>
      </c>
      <c r="E846" s="71" t="str">
        <v>libre</v>
      </c>
      <c r="F846" s="243">
        <f t="shared" si="11"/>
        <v>0</v>
      </c>
      <c r="G846" s="52">
        <f t="shared" ca="1" si="12"/>
        <v>0</v>
      </c>
      <c r="H846" s="233"/>
      <c r="I846" s="233"/>
    </row>
    <row r="847" spans="2:9" outlineLevel="2" x14ac:dyDescent="0.3">
      <c r="B847" s="173"/>
      <c r="C847" s="173"/>
      <c r="D847" s="70">
        <v>220</v>
      </c>
      <c r="E847" s="71" t="str">
        <v>libre</v>
      </c>
      <c r="F847" s="243">
        <f t="shared" si="11"/>
        <v>0</v>
      </c>
      <c r="G847" s="52">
        <f t="shared" ca="1" si="12"/>
        <v>0</v>
      </c>
      <c r="H847" s="233"/>
      <c r="I847" s="233"/>
    </row>
    <row r="848" spans="2:9" outlineLevel="2" x14ac:dyDescent="0.3">
      <c r="B848" s="173"/>
      <c r="C848" s="173"/>
      <c r="D848" s="70">
        <v>221</v>
      </c>
      <c r="E848" s="71" t="str">
        <v>libre</v>
      </c>
      <c r="F848" s="243">
        <f t="shared" si="11"/>
        <v>0</v>
      </c>
      <c r="G848" s="52">
        <f t="shared" ca="1" si="12"/>
        <v>0</v>
      </c>
      <c r="H848" s="233"/>
      <c r="I848" s="233"/>
    </row>
    <row r="849" spans="2:9" outlineLevel="2" x14ac:dyDescent="0.3">
      <c r="B849" s="173"/>
      <c r="C849" s="173"/>
      <c r="D849" s="70">
        <v>222</v>
      </c>
      <c r="E849" s="71" t="str">
        <v>libre</v>
      </c>
      <c r="F849" s="243">
        <f t="shared" si="11"/>
        <v>0</v>
      </c>
      <c r="G849" s="52">
        <f t="shared" ca="1" si="12"/>
        <v>0</v>
      </c>
      <c r="H849" s="233"/>
      <c r="I849" s="233"/>
    </row>
    <row r="850" spans="2:9" outlineLevel="2" x14ac:dyDescent="0.3">
      <c r="B850" s="173"/>
      <c r="C850" s="173"/>
      <c r="D850" s="70">
        <v>223</v>
      </c>
      <c r="E850" s="71" t="str">
        <v>libre</v>
      </c>
      <c r="F850" s="243">
        <f t="shared" si="11"/>
        <v>0</v>
      </c>
      <c r="G850" s="52">
        <f t="shared" ca="1" si="12"/>
        <v>0</v>
      </c>
      <c r="H850" s="233"/>
      <c r="I850" s="233"/>
    </row>
    <row r="851" spans="2:9" outlineLevel="2" x14ac:dyDescent="0.3">
      <c r="B851" s="173"/>
      <c r="C851" s="173"/>
      <c r="D851" s="70">
        <v>224</v>
      </c>
      <c r="E851" s="71" t="str">
        <v>libre</v>
      </c>
      <c r="F851" s="243">
        <f t="shared" si="11"/>
        <v>0</v>
      </c>
      <c r="G851" s="52">
        <f t="shared" ca="1" si="12"/>
        <v>0</v>
      </c>
      <c r="H851" s="233"/>
      <c r="I851" s="233"/>
    </row>
    <row r="852" spans="2:9" outlineLevel="2" x14ac:dyDescent="0.3">
      <c r="B852" s="173"/>
      <c r="C852" s="173"/>
      <c r="D852" s="70">
        <v>225</v>
      </c>
      <c r="E852" s="71" t="str">
        <v>libre</v>
      </c>
      <c r="F852" s="243">
        <f t="shared" si="11"/>
        <v>0</v>
      </c>
      <c r="G852" s="52">
        <f t="shared" ca="1" si="12"/>
        <v>0</v>
      </c>
      <c r="H852" s="233"/>
      <c r="I852" s="233"/>
    </row>
    <row r="853" spans="2:9" outlineLevel="2" x14ac:dyDescent="0.3">
      <c r="B853" s="173"/>
      <c r="C853" s="173"/>
      <c r="D853" s="70">
        <v>226</v>
      </c>
      <c r="E853" s="71" t="str">
        <v>libre</v>
      </c>
      <c r="F853" s="243">
        <f t="shared" si="11"/>
        <v>0</v>
      </c>
      <c r="G853" s="52">
        <f t="shared" ca="1" si="12"/>
        <v>0</v>
      </c>
      <c r="H853" s="233"/>
      <c r="I853" s="233"/>
    </row>
    <row r="854" spans="2:9" outlineLevel="2" x14ac:dyDescent="0.3">
      <c r="B854" s="173"/>
      <c r="C854" s="173"/>
      <c r="D854" s="70">
        <v>227</v>
      </c>
      <c r="E854" s="71" t="str">
        <v>libre</v>
      </c>
      <c r="F854" s="243">
        <f t="shared" si="11"/>
        <v>0</v>
      </c>
      <c r="G854" s="52">
        <f t="shared" ca="1" si="12"/>
        <v>0</v>
      </c>
      <c r="H854" s="233"/>
      <c r="I854" s="233"/>
    </row>
    <row r="855" spans="2:9" outlineLevel="2" x14ac:dyDescent="0.3">
      <c r="B855" s="173"/>
      <c r="C855" s="173"/>
      <c r="D855" s="70">
        <v>228</v>
      </c>
      <c r="E855" s="71" t="str">
        <v>libre</v>
      </c>
      <c r="F855" s="243">
        <f t="shared" si="11"/>
        <v>0</v>
      </c>
      <c r="G855" s="52">
        <f t="shared" ca="1" si="12"/>
        <v>0</v>
      </c>
      <c r="H855" s="233"/>
      <c r="I855" s="233"/>
    </row>
    <row r="856" spans="2:9" outlineLevel="2" x14ac:dyDescent="0.3">
      <c r="B856" s="173"/>
      <c r="C856" s="173"/>
      <c r="D856" s="70">
        <v>229</v>
      </c>
      <c r="E856" s="71" t="str">
        <v>libre</v>
      </c>
      <c r="F856" s="243">
        <f t="shared" si="11"/>
        <v>0</v>
      </c>
      <c r="G856" s="52">
        <f t="shared" ca="1" si="12"/>
        <v>0</v>
      </c>
      <c r="H856" s="233"/>
      <c r="I856" s="233"/>
    </row>
    <row r="857" spans="2:9" outlineLevel="2" x14ac:dyDescent="0.3">
      <c r="B857" s="173"/>
      <c r="C857" s="173"/>
      <c r="D857" s="70">
        <v>230</v>
      </c>
      <c r="E857" s="71" t="str">
        <v>libre</v>
      </c>
      <c r="F857" s="243">
        <f t="shared" si="11"/>
        <v>0</v>
      </c>
      <c r="G857" s="52">
        <f t="shared" ca="1" si="12"/>
        <v>0</v>
      </c>
      <c r="H857" s="233"/>
      <c r="I857" s="233"/>
    </row>
    <row r="858" spans="2:9" outlineLevel="2" x14ac:dyDescent="0.3">
      <c r="B858" s="173"/>
      <c r="C858" s="173"/>
      <c r="D858" s="70">
        <v>231</v>
      </c>
      <c r="E858" s="71" t="str">
        <v>libre</v>
      </c>
      <c r="F858" s="243">
        <f t="shared" si="11"/>
        <v>0</v>
      </c>
      <c r="G858" s="52">
        <f t="shared" ca="1" si="12"/>
        <v>0</v>
      </c>
      <c r="H858" s="233"/>
      <c r="I858" s="233"/>
    </row>
    <row r="859" spans="2:9" outlineLevel="2" x14ac:dyDescent="0.3">
      <c r="B859" s="173"/>
      <c r="C859" s="173"/>
      <c r="D859" s="70">
        <v>232</v>
      </c>
      <c r="E859" s="71" t="str">
        <v>libre</v>
      </c>
      <c r="F859" s="243">
        <f t="shared" si="11"/>
        <v>0</v>
      </c>
      <c r="G859" s="52">
        <f t="shared" ca="1" si="12"/>
        <v>0</v>
      </c>
      <c r="H859" s="233"/>
      <c r="I859" s="233"/>
    </row>
    <row r="860" spans="2:9" outlineLevel="2" x14ac:dyDescent="0.3">
      <c r="B860" s="173"/>
      <c r="C860" s="173"/>
      <c r="D860" s="70">
        <v>233</v>
      </c>
      <c r="E860" s="71" t="str">
        <v>libre</v>
      </c>
      <c r="F860" s="243">
        <f t="shared" si="11"/>
        <v>0</v>
      </c>
      <c r="G860" s="52">
        <f t="shared" ca="1" si="12"/>
        <v>0</v>
      </c>
      <c r="H860" s="233"/>
      <c r="I860" s="233"/>
    </row>
    <row r="861" spans="2:9" outlineLevel="2" x14ac:dyDescent="0.3">
      <c r="B861" s="173"/>
      <c r="C861" s="173"/>
      <c r="D861" s="70">
        <v>234</v>
      </c>
      <c r="E861" s="71" t="str">
        <v>libre</v>
      </c>
      <c r="F861" s="243">
        <f t="shared" si="11"/>
        <v>0</v>
      </c>
      <c r="G861" s="52">
        <f t="shared" ca="1" si="12"/>
        <v>0</v>
      </c>
      <c r="H861" s="233"/>
      <c r="I861" s="233"/>
    </row>
    <row r="862" spans="2:9" outlineLevel="2" x14ac:dyDescent="0.3">
      <c r="B862" s="173"/>
      <c r="C862" s="173"/>
      <c r="D862" s="70">
        <v>235</v>
      </c>
      <c r="E862" s="71" t="str">
        <v>libre</v>
      </c>
      <c r="F862" s="243">
        <f t="shared" si="11"/>
        <v>0</v>
      </c>
      <c r="G862" s="52">
        <f t="shared" ca="1" si="12"/>
        <v>0</v>
      </c>
      <c r="H862" s="233"/>
      <c r="I862" s="233"/>
    </row>
    <row r="863" spans="2:9" outlineLevel="2" x14ac:dyDescent="0.3">
      <c r="B863" s="173"/>
      <c r="C863" s="173"/>
      <c r="D863" s="70">
        <v>236</v>
      </c>
      <c r="E863" s="71" t="str">
        <v>libre</v>
      </c>
      <c r="F863" s="243">
        <f t="shared" si="11"/>
        <v>0</v>
      </c>
      <c r="G863" s="52">
        <f t="shared" ca="1" si="12"/>
        <v>0</v>
      </c>
      <c r="H863" s="233"/>
      <c r="I863" s="233"/>
    </row>
    <row r="864" spans="2:9" outlineLevel="2" x14ac:dyDescent="0.3">
      <c r="B864" s="173"/>
      <c r="C864" s="173"/>
      <c r="D864" s="70">
        <v>237</v>
      </c>
      <c r="E864" s="71" t="str">
        <v>libre</v>
      </c>
      <c r="F864" s="243">
        <f t="shared" si="11"/>
        <v>0</v>
      </c>
      <c r="G864" s="52">
        <f t="shared" ca="1" si="12"/>
        <v>0</v>
      </c>
      <c r="H864" s="233"/>
      <c r="I864" s="233"/>
    </row>
    <row r="865" spans="2:9" outlineLevel="2" x14ac:dyDescent="0.3">
      <c r="B865" s="173"/>
      <c r="C865" s="173"/>
      <c r="D865" s="70">
        <v>238</v>
      </c>
      <c r="E865" s="71" t="str">
        <v>libre</v>
      </c>
      <c r="F865" s="243">
        <f t="shared" si="11"/>
        <v>0</v>
      </c>
      <c r="G865" s="52">
        <f t="shared" ca="1" si="12"/>
        <v>0</v>
      </c>
      <c r="H865" s="233"/>
      <c r="I865" s="233"/>
    </row>
    <row r="866" spans="2:9" outlineLevel="2" x14ac:dyDescent="0.3">
      <c r="B866" s="173"/>
      <c r="C866" s="173"/>
      <c r="D866" s="70">
        <v>239</v>
      </c>
      <c r="E866" s="71" t="str">
        <v>libre</v>
      </c>
      <c r="F866" s="243">
        <f t="shared" si="11"/>
        <v>0</v>
      </c>
      <c r="G866" s="52">
        <f t="shared" ca="1" si="12"/>
        <v>0</v>
      </c>
      <c r="H866" s="233"/>
      <c r="I866" s="233"/>
    </row>
    <row r="867" spans="2:9" outlineLevel="2" x14ac:dyDescent="0.3">
      <c r="B867" s="173"/>
      <c r="C867" s="173"/>
      <c r="D867" s="70">
        <v>240</v>
      </c>
      <c r="E867" s="71" t="str">
        <v>libre</v>
      </c>
      <c r="F867" s="243">
        <f t="shared" si="11"/>
        <v>0</v>
      </c>
      <c r="G867" s="52">
        <f t="shared" ca="1" si="12"/>
        <v>0</v>
      </c>
      <c r="H867" s="233"/>
      <c r="I867" s="233"/>
    </row>
    <row r="868" spans="2:9" outlineLevel="2" x14ac:dyDescent="0.3">
      <c r="B868" s="173"/>
      <c r="C868" s="173"/>
      <c r="D868" s="70">
        <v>241</v>
      </c>
      <c r="E868" s="71" t="str">
        <v>libre</v>
      </c>
      <c r="F868" s="243">
        <f t="shared" si="11"/>
        <v>0</v>
      </c>
      <c r="G868" s="52">
        <f t="shared" ca="1" si="12"/>
        <v>0</v>
      </c>
      <c r="H868" s="233"/>
      <c r="I868" s="233"/>
    </row>
    <row r="869" spans="2:9" outlineLevel="2" x14ac:dyDescent="0.3">
      <c r="B869" s="173"/>
      <c r="C869" s="173"/>
      <c r="D869" s="70">
        <v>242</v>
      </c>
      <c r="E869" s="71" t="str">
        <v>libre</v>
      </c>
      <c r="F869" s="243">
        <f t="shared" si="11"/>
        <v>0</v>
      </c>
      <c r="G869" s="52">
        <f t="shared" ca="1" si="12"/>
        <v>0</v>
      </c>
      <c r="H869" s="233"/>
      <c r="I869" s="233"/>
    </row>
    <row r="870" spans="2:9" outlineLevel="2" x14ac:dyDescent="0.3">
      <c r="B870" s="173"/>
      <c r="C870" s="173"/>
      <c r="D870" s="70">
        <v>243</v>
      </c>
      <c r="E870" s="71" t="str">
        <v>libre</v>
      </c>
      <c r="F870" s="243">
        <f t="shared" si="11"/>
        <v>0</v>
      </c>
      <c r="G870" s="52">
        <f t="shared" ca="1" si="12"/>
        <v>0</v>
      </c>
      <c r="H870" s="233"/>
      <c r="I870" s="233"/>
    </row>
    <row r="871" spans="2:9" outlineLevel="2" x14ac:dyDescent="0.3">
      <c r="B871" s="173"/>
      <c r="C871" s="173"/>
      <c r="D871" s="70">
        <v>244</v>
      </c>
      <c r="E871" s="71" t="str">
        <v>libre</v>
      </c>
      <c r="F871" s="243">
        <f t="shared" si="11"/>
        <v>0</v>
      </c>
      <c r="G871" s="52">
        <f t="shared" ca="1" si="12"/>
        <v>0</v>
      </c>
      <c r="H871" s="233"/>
      <c r="I871" s="233"/>
    </row>
    <row r="872" spans="2:9" outlineLevel="2" x14ac:dyDescent="0.3">
      <c r="B872" s="173"/>
      <c r="C872" s="173"/>
      <c r="D872" s="70">
        <v>245</v>
      </c>
      <c r="E872" s="71" t="str">
        <v>libre</v>
      </c>
      <c r="F872" s="243">
        <f t="shared" si="11"/>
        <v>0</v>
      </c>
      <c r="G872" s="52">
        <f t="shared" ca="1" si="12"/>
        <v>0</v>
      </c>
      <c r="H872" s="233"/>
      <c r="I872" s="233"/>
    </row>
    <row r="873" spans="2:9" outlineLevel="2" x14ac:dyDescent="0.3">
      <c r="B873" s="173"/>
      <c r="C873" s="173"/>
      <c r="D873" s="70">
        <v>246</v>
      </c>
      <c r="E873" s="71" t="str">
        <v>libre</v>
      </c>
      <c r="F873" s="243">
        <f t="shared" si="11"/>
        <v>0</v>
      </c>
      <c r="G873" s="52">
        <f t="shared" ca="1" si="12"/>
        <v>0</v>
      </c>
      <c r="H873" s="233"/>
      <c r="I873" s="233"/>
    </row>
    <row r="874" spans="2:9" outlineLevel="2" x14ac:dyDescent="0.3">
      <c r="B874" s="173"/>
      <c r="C874" s="173"/>
      <c r="D874" s="70">
        <v>247</v>
      </c>
      <c r="E874" s="71" t="str">
        <v>libre</v>
      </c>
      <c r="F874" s="243">
        <f t="shared" si="11"/>
        <v>0</v>
      </c>
      <c r="G874" s="52">
        <f t="shared" ca="1" si="12"/>
        <v>0</v>
      </c>
      <c r="H874" s="233"/>
      <c r="I874" s="233"/>
    </row>
    <row r="875" spans="2:9" outlineLevel="2" x14ac:dyDescent="0.3">
      <c r="B875" s="173"/>
      <c r="C875" s="173"/>
      <c r="D875" s="70">
        <v>248</v>
      </c>
      <c r="E875" s="71" t="str">
        <v>libre</v>
      </c>
      <c r="F875" s="243">
        <f t="shared" si="11"/>
        <v>0</v>
      </c>
      <c r="G875" s="52">
        <f t="shared" ca="1" si="12"/>
        <v>0</v>
      </c>
      <c r="H875" s="233"/>
      <c r="I875" s="233"/>
    </row>
    <row r="876" spans="2:9" outlineLevel="2" x14ac:dyDescent="0.3">
      <c r="B876" s="173"/>
      <c r="C876" s="173"/>
      <c r="D876" s="70">
        <v>249</v>
      </c>
      <c r="E876" s="71" t="str">
        <v>libre</v>
      </c>
      <c r="F876" s="243">
        <f t="shared" si="11"/>
        <v>0</v>
      </c>
      <c r="G876" s="52">
        <f t="shared" ca="1" si="12"/>
        <v>0</v>
      </c>
      <c r="H876" s="233"/>
      <c r="I876" s="233"/>
    </row>
    <row r="877" spans="2:9" outlineLevel="2" x14ac:dyDescent="0.3">
      <c r="B877" s="173"/>
      <c r="C877" s="173"/>
      <c r="D877" s="70">
        <v>250</v>
      </c>
      <c r="E877" s="71" t="str">
        <v>libre</v>
      </c>
      <c r="F877" s="243">
        <f t="shared" si="11"/>
        <v>0</v>
      </c>
      <c r="G877" s="52">
        <f t="shared" ca="1" si="12"/>
        <v>0</v>
      </c>
      <c r="H877" s="233"/>
      <c r="I877" s="233"/>
    </row>
    <row r="878" spans="2:9" outlineLevel="2" x14ac:dyDescent="0.3">
      <c r="B878" s="173"/>
      <c r="C878" s="173"/>
      <c r="D878" s="70">
        <v>251</v>
      </c>
      <c r="E878" s="71" t="str">
        <v>libre</v>
      </c>
      <c r="F878" s="243">
        <f t="shared" si="11"/>
        <v>0</v>
      </c>
      <c r="G878" s="52">
        <f t="shared" ca="1" si="12"/>
        <v>0</v>
      </c>
      <c r="H878" s="233"/>
      <c r="I878" s="233"/>
    </row>
    <row r="879" spans="2:9" outlineLevel="2" x14ac:dyDescent="0.3">
      <c r="B879" s="173"/>
      <c r="C879" s="173"/>
      <c r="D879" s="70">
        <v>252</v>
      </c>
      <c r="E879" s="71" t="str">
        <v>libre</v>
      </c>
      <c r="F879" s="243">
        <f t="shared" si="11"/>
        <v>0</v>
      </c>
      <c r="G879" s="52">
        <f t="shared" ca="1" si="12"/>
        <v>0</v>
      </c>
      <c r="H879" s="233"/>
      <c r="I879" s="233"/>
    </row>
    <row r="880" spans="2:9" outlineLevel="2" x14ac:dyDescent="0.3">
      <c r="B880" s="173"/>
      <c r="C880" s="173"/>
      <c r="D880" s="70">
        <v>253</v>
      </c>
      <c r="E880" s="71" t="str">
        <v>libre</v>
      </c>
      <c r="F880" s="243">
        <f t="shared" si="11"/>
        <v>0</v>
      </c>
      <c r="G880" s="52">
        <f t="shared" ca="1" si="12"/>
        <v>0</v>
      </c>
      <c r="H880" s="233"/>
      <c r="I880" s="233"/>
    </row>
    <row r="881" spans="2:9" outlineLevel="2" x14ac:dyDescent="0.3">
      <c r="B881" s="173"/>
      <c r="C881" s="173"/>
      <c r="D881" s="70">
        <v>254</v>
      </c>
      <c r="E881" s="71" t="str">
        <v>libre</v>
      </c>
      <c r="F881" s="243">
        <f t="shared" si="11"/>
        <v>0</v>
      </c>
      <c r="G881" s="52">
        <f t="shared" ca="1" si="12"/>
        <v>0</v>
      </c>
      <c r="H881" s="233"/>
      <c r="I881" s="233"/>
    </row>
    <row r="882" spans="2:9" outlineLevel="2" x14ac:dyDescent="0.3">
      <c r="B882" s="173"/>
      <c r="C882" s="173"/>
      <c r="D882" s="70">
        <v>255</v>
      </c>
      <c r="E882" s="71" t="str">
        <v>libre</v>
      </c>
      <c r="F882" s="243">
        <f t="shared" si="11"/>
        <v>0</v>
      </c>
      <c r="G882" s="52">
        <f t="shared" ca="1" si="12"/>
        <v>0</v>
      </c>
      <c r="H882" s="233"/>
      <c r="I882" s="233"/>
    </row>
    <row r="883" spans="2:9" outlineLevel="2" x14ac:dyDescent="0.3">
      <c r="B883" s="173"/>
      <c r="C883" s="173"/>
      <c r="D883" s="70">
        <v>256</v>
      </c>
      <c r="E883" s="71" t="str">
        <v>libre</v>
      </c>
      <c r="F883" s="243">
        <f t="shared" si="11"/>
        <v>0</v>
      </c>
      <c r="G883" s="52">
        <f t="shared" ca="1" si="12"/>
        <v>0</v>
      </c>
      <c r="H883" s="233"/>
      <c r="I883" s="233"/>
    </row>
    <row r="884" spans="2:9" outlineLevel="2" x14ac:dyDescent="0.3">
      <c r="B884" s="173"/>
      <c r="C884" s="173"/>
      <c r="D884" s="70">
        <v>257</v>
      </c>
      <c r="E884" s="71" t="str">
        <v>libre</v>
      </c>
      <c r="F884" s="243">
        <f t="shared" ref="F884:F927" si="13">INDEX(BD.Capex.Unit.Año.0,$D884)</f>
        <v>0</v>
      </c>
      <c r="G884" s="52">
        <f t="shared" ref="G884:G927" ca="1" si="14">$F884*INDEX(Inv.T.Acum.Precio.Inv,$D884,G$9)</f>
        <v>0</v>
      </c>
      <c r="H884" s="233"/>
      <c r="I884" s="233"/>
    </row>
    <row r="885" spans="2:9" outlineLevel="2" x14ac:dyDescent="0.3">
      <c r="B885" s="173"/>
      <c r="C885" s="173"/>
      <c r="D885" s="70">
        <v>258</v>
      </c>
      <c r="E885" s="71" t="str">
        <v>libre</v>
      </c>
      <c r="F885" s="243">
        <f t="shared" si="13"/>
        <v>0</v>
      </c>
      <c r="G885" s="52">
        <f t="shared" ca="1" si="14"/>
        <v>0</v>
      </c>
      <c r="H885" s="233"/>
      <c r="I885" s="233"/>
    </row>
    <row r="886" spans="2:9" outlineLevel="2" x14ac:dyDescent="0.3">
      <c r="B886" s="173"/>
      <c r="C886" s="173"/>
      <c r="D886" s="70">
        <v>259</v>
      </c>
      <c r="E886" s="71" t="str">
        <v>libre</v>
      </c>
      <c r="F886" s="243">
        <f t="shared" si="13"/>
        <v>0</v>
      </c>
      <c r="G886" s="52">
        <f t="shared" ca="1" si="14"/>
        <v>0</v>
      </c>
      <c r="H886" s="233"/>
      <c r="I886" s="233"/>
    </row>
    <row r="887" spans="2:9" outlineLevel="2" x14ac:dyDescent="0.3">
      <c r="B887" s="173"/>
      <c r="C887" s="173"/>
      <c r="D887" s="70">
        <v>260</v>
      </c>
      <c r="E887" s="71" t="str">
        <v>libre</v>
      </c>
      <c r="F887" s="243">
        <f t="shared" si="13"/>
        <v>0</v>
      </c>
      <c r="G887" s="52">
        <f t="shared" ca="1" si="14"/>
        <v>0</v>
      </c>
      <c r="H887" s="233"/>
      <c r="I887" s="233"/>
    </row>
    <row r="888" spans="2:9" outlineLevel="2" x14ac:dyDescent="0.3">
      <c r="B888" s="173"/>
      <c r="C888" s="173"/>
      <c r="D888" s="70">
        <v>261</v>
      </c>
      <c r="E888" s="71" t="str">
        <v>libre</v>
      </c>
      <c r="F888" s="243">
        <f t="shared" si="13"/>
        <v>0</v>
      </c>
      <c r="G888" s="52">
        <f t="shared" ca="1" si="14"/>
        <v>0</v>
      </c>
      <c r="H888" s="233"/>
      <c r="I888" s="233"/>
    </row>
    <row r="889" spans="2:9" outlineLevel="2" x14ac:dyDescent="0.3">
      <c r="B889" s="173"/>
      <c r="C889" s="173"/>
      <c r="D889" s="70">
        <v>262</v>
      </c>
      <c r="E889" s="71" t="str">
        <v>libre</v>
      </c>
      <c r="F889" s="243">
        <f t="shared" si="13"/>
        <v>0</v>
      </c>
      <c r="G889" s="52">
        <f t="shared" ca="1" si="14"/>
        <v>0</v>
      </c>
      <c r="H889" s="233"/>
      <c r="I889" s="233"/>
    </row>
    <row r="890" spans="2:9" outlineLevel="2" x14ac:dyDescent="0.3">
      <c r="B890" s="173"/>
      <c r="C890" s="173"/>
      <c r="D890" s="70">
        <v>263</v>
      </c>
      <c r="E890" s="71" t="str">
        <v>libre</v>
      </c>
      <c r="F890" s="243">
        <f t="shared" si="13"/>
        <v>0</v>
      </c>
      <c r="G890" s="52">
        <f t="shared" ca="1" si="14"/>
        <v>0</v>
      </c>
      <c r="H890" s="233"/>
      <c r="I890" s="233"/>
    </row>
    <row r="891" spans="2:9" outlineLevel="2" x14ac:dyDescent="0.3">
      <c r="B891" s="173"/>
      <c r="C891" s="173"/>
      <c r="D891" s="70">
        <v>264</v>
      </c>
      <c r="E891" s="71" t="str">
        <v>libre</v>
      </c>
      <c r="F891" s="243">
        <f t="shared" si="13"/>
        <v>0</v>
      </c>
      <c r="G891" s="52">
        <f t="shared" ca="1" si="14"/>
        <v>0</v>
      </c>
      <c r="H891" s="233"/>
      <c r="I891" s="233"/>
    </row>
    <row r="892" spans="2:9" outlineLevel="2" x14ac:dyDescent="0.3">
      <c r="B892" s="173"/>
      <c r="C892" s="173"/>
      <c r="D892" s="70">
        <v>265</v>
      </c>
      <c r="E892" s="71" t="str">
        <v>libre</v>
      </c>
      <c r="F892" s="243">
        <f t="shared" si="13"/>
        <v>0</v>
      </c>
      <c r="G892" s="52">
        <f t="shared" ca="1" si="14"/>
        <v>0</v>
      </c>
      <c r="H892" s="233"/>
      <c r="I892" s="233"/>
    </row>
    <row r="893" spans="2:9" outlineLevel="2" x14ac:dyDescent="0.3">
      <c r="B893" s="173"/>
      <c r="C893" s="173"/>
      <c r="D893" s="70">
        <v>266</v>
      </c>
      <c r="E893" s="71" t="str">
        <v>libre</v>
      </c>
      <c r="F893" s="243">
        <f t="shared" si="13"/>
        <v>0</v>
      </c>
      <c r="G893" s="52">
        <f t="shared" ca="1" si="14"/>
        <v>0</v>
      </c>
      <c r="H893" s="233"/>
      <c r="I893" s="233"/>
    </row>
    <row r="894" spans="2:9" outlineLevel="2" x14ac:dyDescent="0.3">
      <c r="B894" s="173"/>
      <c r="C894" s="173"/>
      <c r="D894" s="70">
        <v>267</v>
      </c>
      <c r="E894" s="71" t="str">
        <v>libre</v>
      </c>
      <c r="F894" s="243">
        <f t="shared" si="13"/>
        <v>0</v>
      </c>
      <c r="G894" s="52">
        <f t="shared" ca="1" si="14"/>
        <v>0</v>
      </c>
      <c r="H894" s="233"/>
      <c r="I894" s="233"/>
    </row>
    <row r="895" spans="2:9" outlineLevel="2" x14ac:dyDescent="0.3">
      <c r="B895" s="173"/>
      <c r="C895" s="173"/>
      <c r="D895" s="70">
        <v>268</v>
      </c>
      <c r="E895" s="71" t="str">
        <v>libre</v>
      </c>
      <c r="F895" s="243">
        <f t="shared" si="13"/>
        <v>0</v>
      </c>
      <c r="G895" s="52">
        <f t="shared" ca="1" si="14"/>
        <v>0</v>
      </c>
      <c r="H895" s="233"/>
      <c r="I895" s="233"/>
    </row>
    <row r="896" spans="2:9" outlineLevel="2" x14ac:dyDescent="0.3">
      <c r="B896" s="173"/>
      <c r="C896" s="173"/>
      <c r="D896" s="70">
        <v>269</v>
      </c>
      <c r="E896" s="71" t="str">
        <v>libre</v>
      </c>
      <c r="F896" s="243">
        <f t="shared" si="13"/>
        <v>0</v>
      </c>
      <c r="G896" s="52">
        <f t="shared" ca="1" si="14"/>
        <v>0</v>
      </c>
      <c r="H896" s="233"/>
      <c r="I896" s="233"/>
    </row>
    <row r="897" spans="2:9" outlineLevel="2" x14ac:dyDescent="0.3">
      <c r="B897" s="173"/>
      <c r="C897" s="173"/>
      <c r="D897" s="70">
        <v>270</v>
      </c>
      <c r="E897" s="71" t="str">
        <v>libre</v>
      </c>
      <c r="F897" s="243">
        <f t="shared" si="13"/>
        <v>0</v>
      </c>
      <c r="G897" s="52">
        <f t="shared" ca="1" si="14"/>
        <v>0</v>
      </c>
      <c r="H897" s="233"/>
      <c r="I897" s="233"/>
    </row>
    <row r="898" spans="2:9" outlineLevel="2" x14ac:dyDescent="0.3">
      <c r="B898" s="173"/>
      <c r="C898" s="173"/>
      <c r="D898" s="70">
        <v>271</v>
      </c>
      <c r="E898" s="71" t="str">
        <v>libre</v>
      </c>
      <c r="F898" s="243">
        <f t="shared" si="13"/>
        <v>0</v>
      </c>
      <c r="G898" s="52">
        <f t="shared" ca="1" si="14"/>
        <v>0</v>
      </c>
      <c r="H898" s="233"/>
      <c r="I898" s="233"/>
    </row>
    <row r="899" spans="2:9" outlineLevel="2" x14ac:dyDescent="0.3">
      <c r="B899" s="173"/>
      <c r="C899" s="173"/>
      <c r="D899" s="70">
        <v>272</v>
      </c>
      <c r="E899" s="71" t="str">
        <v>libre</v>
      </c>
      <c r="F899" s="243">
        <f t="shared" si="13"/>
        <v>0</v>
      </c>
      <c r="G899" s="52">
        <f t="shared" ca="1" si="14"/>
        <v>0</v>
      </c>
      <c r="H899" s="233"/>
      <c r="I899" s="233"/>
    </row>
    <row r="900" spans="2:9" outlineLevel="2" x14ac:dyDescent="0.3">
      <c r="B900" s="173"/>
      <c r="C900" s="173"/>
      <c r="D900" s="70">
        <v>273</v>
      </c>
      <c r="E900" s="71" t="str">
        <v>libre</v>
      </c>
      <c r="F900" s="243">
        <f t="shared" si="13"/>
        <v>0</v>
      </c>
      <c r="G900" s="52">
        <f t="shared" ca="1" si="14"/>
        <v>0</v>
      </c>
      <c r="H900" s="233"/>
      <c r="I900" s="233"/>
    </row>
    <row r="901" spans="2:9" outlineLevel="2" x14ac:dyDescent="0.3">
      <c r="B901" s="173"/>
      <c r="C901" s="173"/>
      <c r="D901" s="70">
        <v>274</v>
      </c>
      <c r="E901" s="71" t="str">
        <v>libre</v>
      </c>
      <c r="F901" s="243">
        <f t="shared" si="13"/>
        <v>0</v>
      </c>
      <c r="G901" s="52">
        <f t="shared" ca="1" si="14"/>
        <v>0</v>
      </c>
      <c r="H901" s="233"/>
      <c r="I901" s="233"/>
    </row>
    <row r="902" spans="2:9" outlineLevel="2" x14ac:dyDescent="0.3">
      <c r="B902" s="173"/>
      <c r="C902" s="173"/>
      <c r="D902" s="70">
        <v>275</v>
      </c>
      <c r="E902" s="71" t="str">
        <v>libre</v>
      </c>
      <c r="F902" s="243">
        <f t="shared" si="13"/>
        <v>0</v>
      </c>
      <c r="G902" s="52">
        <f t="shared" ca="1" si="14"/>
        <v>0</v>
      </c>
      <c r="H902" s="233"/>
      <c r="I902" s="233"/>
    </row>
    <row r="903" spans="2:9" outlineLevel="2" x14ac:dyDescent="0.3">
      <c r="B903" s="173"/>
      <c r="C903" s="173"/>
      <c r="D903" s="70">
        <v>276</v>
      </c>
      <c r="E903" s="71" t="str">
        <v>libre</v>
      </c>
      <c r="F903" s="243">
        <f t="shared" si="13"/>
        <v>0</v>
      </c>
      <c r="G903" s="52">
        <f t="shared" ca="1" si="14"/>
        <v>0</v>
      </c>
      <c r="H903" s="233"/>
      <c r="I903" s="233"/>
    </row>
    <row r="904" spans="2:9" outlineLevel="2" x14ac:dyDescent="0.3">
      <c r="B904" s="173"/>
      <c r="C904" s="173"/>
      <c r="D904" s="70">
        <v>277</v>
      </c>
      <c r="E904" s="71" t="str">
        <v>libre</v>
      </c>
      <c r="F904" s="243">
        <f t="shared" si="13"/>
        <v>0</v>
      </c>
      <c r="G904" s="52">
        <f t="shared" ca="1" si="14"/>
        <v>0</v>
      </c>
      <c r="H904" s="233"/>
      <c r="I904" s="233"/>
    </row>
    <row r="905" spans="2:9" outlineLevel="2" x14ac:dyDescent="0.3">
      <c r="B905" s="173"/>
      <c r="C905" s="173"/>
      <c r="D905" s="70">
        <v>278</v>
      </c>
      <c r="E905" s="71" t="str">
        <v>libre</v>
      </c>
      <c r="F905" s="243">
        <f t="shared" si="13"/>
        <v>0</v>
      </c>
      <c r="G905" s="52">
        <f t="shared" ca="1" si="14"/>
        <v>0</v>
      </c>
      <c r="H905" s="233"/>
      <c r="I905" s="233"/>
    </row>
    <row r="906" spans="2:9" outlineLevel="2" x14ac:dyDescent="0.3">
      <c r="B906" s="173"/>
      <c r="C906" s="173"/>
      <c r="D906" s="70">
        <v>279</v>
      </c>
      <c r="E906" s="71" t="str">
        <v>libre</v>
      </c>
      <c r="F906" s="243">
        <f t="shared" si="13"/>
        <v>0</v>
      </c>
      <c r="G906" s="52">
        <f t="shared" ca="1" si="14"/>
        <v>0</v>
      </c>
      <c r="H906" s="233"/>
      <c r="I906" s="233"/>
    </row>
    <row r="907" spans="2:9" outlineLevel="2" x14ac:dyDescent="0.3">
      <c r="B907" s="173"/>
      <c r="C907" s="173"/>
      <c r="D907" s="70">
        <v>280</v>
      </c>
      <c r="E907" s="71" t="str">
        <v>libre</v>
      </c>
      <c r="F907" s="243">
        <f t="shared" si="13"/>
        <v>0</v>
      </c>
      <c r="G907" s="52">
        <f t="shared" ca="1" si="14"/>
        <v>0</v>
      </c>
      <c r="H907" s="233"/>
      <c r="I907" s="233"/>
    </row>
    <row r="908" spans="2:9" outlineLevel="2" x14ac:dyDescent="0.3">
      <c r="B908" s="173"/>
      <c r="C908" s="173"/>
      <c r="D908" s="70">
        <v>281</v>
      </c>
      <c r="E908" s="71" t="str">
        <v>libre</v>
      </c>
      <c r="F908" s="243">
        <f t="shared" si="13"/>
        <v>0</v>
      </c>
      <c r="G908" s="52">
        <f t="shared" ca="1" si="14"/>
        <v>0</v>
      </c>
      <c r="H908" s="233"/>
      <c r="I908" s="233"/>
    </row>
    <row r="909" spans="2:9" outlineLevel="2" x14ac:dyDescent="0.3">
      <c r="B909" s="173"/>
      <c r="C909" s="173"/>
      <c r="D909" s="70">
        <v>282</v>
      </c>
      <c r="E909" s="71" t="str">
        <v>libre</v>
      </c>
      <c r="F909" s="243">
        <f t="shared" si="13"/>
        <v>0</v>
      </c>
      <c r="G909" s="52">
        <f t="shared" ca="1" si="14"/>
        <v>0</v>
      </c>
      <c r="H909" s="233"/>
      <c r="I909" s="233"/>
    </row>
    <row r="910" spans="2:9" outlineLevel="2" x14ac:dyDescent="0.3">
      <c r="B910" s="173"/>
      <c r="C910" s="173"/>
      <c r="D910" s="70">
        <v>283</v>
      </c>
      <c r="E910" s="71" t="str">
        <v>libre</v>
      </c>
      <c r="F910" s="243">
        <f t="shared" si="13"/>
        <v>0</v>
      </c>
      <c r="G910" s="52">
        <f t="shared" ca="1" si="14"/>
        <v>0</v>
      </c>
      <c r="H910" s="233"/>
      <c r="I910" s="233"/>
    </row>
    <row r="911" spans="2:9" outlineLevel="2" x14ac:dyDescent="0.3">
      <c r="B911" s="173"/>
      <c r="C911" s="173"/>
      <c r="D911" s="70">
        <v>284</v>
      </c>
      <c r="E911" s="71" t="str">
        <v>libre</v>
      </c>
      <c r="F911" s="243">
        <f t="shared" si="13"/>
        <v>0</v>
      </c>
      <c r="G911" s="52">
        <f t="shared" ca="1" si="14"/>
        <v>0</v>
      </c>
      <c r="H911" s="233"/>
      <c r="I911" s="233"/>
    </row>
    <row r="912" spans="2:9" outlineLevel="2" x14ac:dyDescent="0.3">
      <c r="B912" s="173"/>
      <c r="C912" s="173"/>
      <c r="D912" s="70">
        <v>285</v>
      </c>
      <c r="E912" s="71" t="str">
        <v>libre</v>
      </c>
      <c r="F912" s="243">
        <f t="shared" si="13"/>
        <v>0</v>
      </c>
      <c r="G912" s="52">
        <f t="shared" ca="1" si="14"/>
        <v>0</v>
      </c>
      <c r="H912" s="233"/>
      <c r="I912" s="233"/>
    </row>
    <row r="913" spans="2:9" outlineLevel="2" x14ac:dyDescent="0.3">
      <c r="B913" s="173"/>
      <c r="C913" s="173"/>
      <c r="D913" s="70">
        <v>286</v>
      </c>
      <c r="E913" s="71" t="str">
        <v>libre</v>
      </c>
      <c r="F913" s="243">
        <f t="shared" si="13"/>
        <v>0</v>
      </c>
      <c r="G913" s="52">
        <f t="shared" ca="1" si="14"/>
        <v>0</v>
      </c>
      <c r="H913" s="233"/>
      <c r="I913" s="233"/>
    </row>
    <row r="914" spans="2:9" outlineLevel="2" x14ac:dyDescent="0.3">
      <c r="B914" s="173"/>
      <c r="C914" s="173"/>
      <c r="D914" s="70">
        <v>287</v>
      </c>
      <c r="E914" s="71" t="str">
        <v>libre</v>
      </c>
      <c r="F914" s="243">
        <f t="shared" si="13"/>
        <v>0</v>
      </c>
      <c r="G914" s="52">
        <f t="shared" ca="1" si="14"/>
        <v>0</v>
      </c>
      <c r="H914" s="233"/>
      <c r="I914" s="233"/>
    </row>
    <row r="915" spans="2:9" outlineLevel="2" x14ac:dyDescent="0.3">
      <c r="B915" s="173"/>
      <c r="C915" s="173"/>
      <c r="D915" s="70">
        <v>288</v>
      </c>
      <c r="E915" s="71" t="str">
        <v>libre</v>
      </c>
      <c r="F915" s="243">
        <f t="shared" si="13"/>
        <v>0</v>
      </c>
      <c r="G915" s="52">
        <f t="shared" ca="1" si="14"/>
        <v>0</v>
      </c>
      <c r="H915" s="233"/>
      <c r="I915" s="233"/>
    </row>
    <row r="916" spans="2:9" outlineLevel="2" x14ac:dyDescent="0.3">
      <c r="B916" s="173"/>
      <c r="C916" s="173"/>
      <c r="D916" s="70">
        <v>289</v>
      </c>
      <c r="E916" s="71" t="str">
        <v>libre</v>
      </c>
      <c r="F916" s="243">
        <f t="shared" si="13"/>
        <v>0</v>
      </c>
      <c r="G916" s="52">
        <f t="shared" ca="1" si="14"/>
        <v>0</v>
      </c>
      <c r="H916" s="233"/>
      <c r="I916" s="233"/>
    </row>
    <row r="917" spans="2:9" outlineLevel="2" x14ac:dyDescent="0.3">
      <c r="B917" s="173"/>
      <c r="C917" s="173"/>
      <c r="D917" s="70">
        <v>290</v>
      </c>
      <c r="E917" s="71" t="str">
        <v>libre</v>
      </c>
      <c r="F917" s="243">
        <f t="shared" si="13"/>
        <v>0</v>
      </c>
      <c r="G917" s="52">
        <f t="shared" ca="1" si="14"/>
        <v>0</v>
      </c>
      <c r="H917" s="233"/>
      <c r="I917" s="233"/>
    </row>
    <row r="918" spans="2:9" outlineLevel="2" x14ac:dyDescent="0.3">
      <c r="B918" s="173"/>
      <c r="C918" s="173"/>
      <c r="D918" s="70">
        <v>291</v>
      </c>
      <c r="E918" s="71" t="str">
        <v>libre</v>
      </c>
      <c r="F918" s="243">
        <f t="shared" si="13"/>
        <v>0</v>
      </c>
      <c r="G918" s="52">
        <f t="shared" ca="1" si="14"/>
        <v>0</v>
      </c>
      <c r="H918" s="233"/>
      <c r="I918" s="233"/>
    </row>
    <row r="919" spans="2:9" outlineLevel="2" x14ac:dyDescent="0.3">
      <c r="B919" s="173"/>
      <c r="C919" s="173"/>
      <c r="D919" s="70">
        <v>292</v>
      </c>
      <c r="E919" s="71" t="str">
        <v>libre</v>
      </c>
      <c r="F919" s="243">
        <f t="shared" si="13"/>
        <v>0</v>
      </c>
      <c r="G919" s="52">
        <f t="shared" ca="1" si="14"/>
        <v>0</v>
      </c>
      <c r="H919" s="233"/>
      <c r="I919" s="233"/>
    </row>
    <row r="920" spans="2:9" outlineLevel="2" x14ac:dyDescent="0.3">
      <c r="B920" s="173"/>
      <c r="C920" s="173"/>
      <c r="D920" s="70">
        <v>293</v>
      </c>
      <c r="E920" s="71" t="str">
        <v>libre</v>
      </c>
      <c r="F920" s="243">
        <f t="shared" si="13"/>
        <v>0</v>
      </c>
      <c r="G920" s="52">
        <f t="shared" ca="1" si="14"/>
        <v>0</v>
      </c>
      <c r="H920" s="233"/>
      <c r="I920" s="233"/>
    </row>
    <row r="921" spans="2:9" outlineLevel="2" x14ac:dyDescent="0.3">
      <c r="B921" s="173"/>
      <c r="C921" s="173"/>
      <c r="D921" s="70">
        <v>294</v>
      </c>
      <c r="E921" s="71" t="str">
        <v>libre</v>
      </c>
      <c r="F921" s="243">
        <f t="shared" si="13"/>
        <v>0</v>
      </c>
      <c r="G921" s="52">
        <f t="shared" ca="1" si="14"/>
        <v>0</v>
      </c>
      <c r="H921" s="233"/>
      <c r="I921" s="233"/>
    </row>
    <row r="922" spans="2:9" outlineLevel="2" x14ac:dyDescent="0.3">
      <c r="B922" s="173"/>
      <c r="C922" s="173"/>
      <c r="D922" s="70">
        <v>295</v>
      </c>
      <c r="E922" s="71" t="str">
        <v>libre</v>
      </c>
      <c r="F922" s="243">
        <f t="shared" si="13"/>
        <v>0</v>
      </c>
      <c r="G922" s="52">
        <f t="shared" ca="1" si="14"/>
        <v>0</v>
      </c>
      <c r="H922" s="233"/>
      <c r="I922" s="233"/>
    </row>
    <row r="923" spans="2:9" outlineLevel="2" x14ac:dyDescent="0.3">
      <c r="B923" s="173"/>
      <c r="C923" s="173"/>
      <c r="D923" s="70">
        <v>296</v>
      </c>
      <c r="E923" s="71" t="str">
        <v>libre</v>
      </c>
      <c r="F923" s="243">
        <f t="shared" si="13"/>
        <v>0</v>
      </c>
      <c r="G923" s="52">
        <f t="shared" ca="1" si="14"/>
        <v>0</v>
      </c>
      <c r="H923" s="233"/>
      <c r="I923" s="233"/>
    </row>
    <row r="924" spans="2:9" outlineLevel="2" x14ac:dyDescent="0.3">
      <c r="B924" s="173"/>
      <c r="C924" s="173"/>
      <c r="D924" s="70">
        <v>297</v>
      </c>
      <c r="E924" s="71" t="str">
        <v>libre</v>
      </c>
      <c r="F924" s="243">
        <f t="shared" si="13"/>
        <v>0</v>
      </c>
      <c r="G924" s="52">
        <f t="shared" ca="1" si="14"/>
        <v>0</v>
      </c>
      <c r="H924" s="233"/>
      <c r="I924" s="233"/>
    </row>
    <row r="925" spans="2:9" outlineLevel="2" x14ac:dyDescent="0.3">
      <c r="B925" s="173"/>
      <c r="C925" s="173"/>
      <c r="D925" s="70">
        <v>298</v>
      </c>
      <c r="E925" s="71" t="str">
        <v>libre</v>
      </c>
      <c r="F925" s="243">
        <f t="shared" si="13"/>
        <v>0</v>
      </c>
      <c r="G925" s="52">
        <f t="shared" ca="1" si="14"/>
        <v>0</v>
      </c>
      <c r="H925" s="233"/>
      <c r="I925" s="233"/>
    </row>
    <row r="926" spans="2:9" outlineLevel="1" x14ac:dyDescent="0.3">
      <c r="B926" s="173"/>
      <c r="C926" s="173"/>
      <c r="D926" s="70">
        <v>299</v>
      </c>
      <c r="E926" s="71" t="str">
        <v>libre</v>
      </c>
      <c r="F926" s="243">
        <f t="shared" si="13"/>
        <v>0</v>
      </c>
      <c r="G926" s="52">
        <f t="shared" ca="1" si="14"/>
        <v>0</v>
      </c>
      <c r="H926" s="233"/>
      <c r="I926" s="233"/>
    </row>
    <row r="927" spans="2:9" ht="14.4" outlineLevel="1" thickBot="1" x14ac:dyDescent="0.35">
      <c r="B927" s="173"/>
      <c r="C927" s="173"/>
      <c r="D927" s="70">
        <v>300</v>
      </c>
      <c r="E927" s="71" t="str">
        <v>libre</v>
      </c>
      <c r="F927" s="243">
        <f t="shared" si="13"/>
        <v>0</v>
      </c>
      <c r="G927" s="52">
        <f t="shared" ca="1" si="14"/>
        <v>0</v>
      </c>
      <c r="H927" s="63" t="s">
        <v>296</v>
      </c>
      <c r="I927" s="233"/>
    </row>
    <row r="928" spans="2:9" outlineLevel="1" x14ac:dyDescent="0.3">
      <c r="B928" s="173"/>
      <c r="C928" s="173"/>
      <c r="D928" s="73"/>
      <c r="E928" s="73"/>
      <c r="F928" s="73"/>
      <c r="G928" s="73"/>
      <c r="H928" s="233"/>
      <c r="I928" s="233"/>
    </row>
    <row r="929" spans="2:16" x14ac:dyDescent="0.3">
      <c r="B929" s="173"/>
      <c r="C929" s="173"/>
      <c r="D929" s="173"/>
      <c r="E929" s="178"/>
      <c r="F929" s="211"/>
      <c r="G929" s="210"/>
      <c r="H929" s="210"/>
      <c r="I929" s="210"/>
    </row>
    <row r="930" spans="2:16" ht="21" thickBot="1" x14ac:dyDescent="0.4">
      <c r="B930" s="3" t="s">
        <v>295</v>
      </c>
      <c r="C930" s="3"/>
      <c r="D930" s="3"/>
      <c r="E930" s="3"/>
      <c r="F930" s="3"/>
      <c r="G930" s="3"/>
      <c r="H930" s="3"/>
      <c r="I930" s="3"/>
    </row>
    <row r="931" spans="2:16" ht="14.4" outlineLevel="1" thickTop="1" x14ac:dyDescent="0.3">
      <c r="B931" s="173"/>
      <c r="C931" s="209"/>
      <c r="D931" s="209"/>
      <c r="E931" s="173"/>
      <c r="F931" s="173"/>
      <c r="G931" s="173"/>
      <c r="H931" s="173"/>
      <c r="I931" s="173"/>
    </row>
    <row r="932" spans="2:16" outlineLevel="1" x14ac:dyDescent="0.3"/>
    <row r="933" spans="2:16" outlineLevel="1" x14ac:dyDescent="0.3">
      <c r="B933" s="259" t="s">
        <v>430</v>
      </c>
      <c r="C933" s="259" t="s">
        <v>431</v>
      </c>
      <c r="D933" s="69" t="s">
        <v>76</v>
      </c>
      <c r="E933" s="69" t="s">
        <v>289</v>
      </c>
      <c r="F933" s="173"/>
      <c r="G933" s="69" t="s">
        <v>647</v>
      </c>
      <c r="H933" s="233"/>
      <c r="I933" s="233"/>
      <c r="K933" s="259" t="s">
        <v>436</v>
      </c>
      <c r="L933" s="259" t="s">
        <v>251</v>
      </c>
      <c r="M933" s="259" t="s">
        <v>437</v>
      </c>
      <c r="N933" s="259" t="s">
        <v>438</v>
      </c>
      <c r="O933" s="259" t="s">
        <v>431</v>
      </c>
    </row>
    <row r="934" spans="2:16" outlineLevel="1" x14ac:dyDescent="0.3">
      <c r="B934" s="258">
        <v>1</v>
      </c>
      <c r="C934" s="258"/>
      <c r="D934" s="70">
        <v>1</v>
      </c>
      <c r="E934" s="71" t="str">
        <f t="array" ref="E934:E1233">BD.nom.act</f>
        <v>TRX Urbana</v>
      </c>
      <c r="F934" s="138" t="s">
        <v>104</v>
      </c>
      <c r="G934" s="61">
        <f t="shared" ref="G934:G997" ca="1" si="15">INDEX(EvoAc.Compra,$D934,G$10)*INDEX(Inv.Inv.Unit,$D934,G$9)</f>
        <v>2030831.7053855183</v>
      </c>
      <c r="H934" s="233"/>
      <c r="I934" s="233"/>
      <c r="K934" s="258">
        <v>1</v>
      </c>
      <c r="L934" s="258"/>
      <c r="M934" s="258"/>
      <c r="N934" s="258"/>
      <c r="O934" s="258"/>
      <c r="P934" s="145">
        <f>SUM(K934:O934)</f>
        <v>1</v>
      </c>
    </row>
    <row r="935" spans="2:16" outlineLevel="1" x14ac:dyDescent="0.3">
      <c r="B935" s="70">
        <v>1</v>
      </c>
      <c r="C935" s="70"/>
      <c r="D935" s="70">
        <v>2</v>
      </c>
      <c r="E935" s="71" t="str">
        <v>TRX Suburbana</v>
      </c>
      <c r="F935" s="138" t="s">
        <v>104</v>
      </c>
      <c r="G935" s="61">
        <f t="shared" ca="1" si="15"/>
        <v>5847470.8560502585</v>
      </c>
      <c r="H935" s="233"/>
      <c r="I935" s="233"/>
      <c r="K935" s="70">
        <v>1</v>
      </c>
      <c r="L935" s="70"/>
      <c r="M935" s="258"/>
      <c r="N935" s="70"/>
      <c r="O935" s="70"/>
      <c r="P935" s="145">
        <f t="shared" ref="P935:P998" si="16">SUM(K935:O935)</f>
        <v>1</v>
      </c>
    </row>
    <row r="936" spans="2:16" outlineLevel="2" x14ac:dyDescent="0.3">
      <c r="B936" s="70">
        <v>1</v>
      </c>
      <c r="C936" s="70"/>
      <c r="D936" s="70">
        <v>3</v>
      </c>
      <c r="E936" s="71" t="str">
        <v>TRX Rural</v>
      </c>
      <c r="F936" s="138" t="s">
        <v>104</v>
      </c>
      <c r="G936" s="61">
        <f t="shared" ca="1" si="15"/>
        <v>8109346.4583528247</v>
      </c>
      <c r="H936" s="233"/>
      <c r="I936" s="233"/>
      <c r="K936" s="70">
        <v>1</v>
      </c>
      <c r="L936" s="70"/>
      <c r="M936" s="258"/>
      <c r="N936" s="70"/>
      <c r="O936" s="70"/>
      <c r="P936" s="145">
        <f t="shared" si="16"/>
        <v>1</v>
      </c>
    </row>
    <row r="937" spans="2:16" outlineLevel="2" x14ac:dyDescent="0.3">
      <c r="B937" s="70">
        <v>1</v>
      </c>
      <c r="C937" s="70"/>
      <c r="D937" s="70">
        <v>4</v>
      </c>
      <c r="E937" s="71" t="str">
        <v>libre</v>
      </c>
      <c r="F937" s="138" t="s">
        <v>104</v>
      </c>
      <c r="G937" s="61">
        <f t="shared" ca="1" si="15"/>
        <v>0</v>
      </c>
      <c r="H937" s="233"/>
      <c r="I937" s="233"/>
      <c r="K937" s="70">
        <v>1</v>
      </c>
      <c r="L937" s="70"/>
      <c r="M937" s="258"/>
      <c r="N937" s="70"/>
      <c r="O937" s="70"/>
      <c r="P937" s="145">
        <f t="shared" si="16"/>
        <v>1</v>
      </c>
    </row>
    <row r="938" spans="2:16" outlineLevel="2" x14ac:dyDescent="0.3">
      <c r="B938" s="70">
        <v>1</v>
      </c>
      <c r="C938" s="70"/>
      <c r="D938" s="70">
        <v>5</v>
      </c>
      <c r="E938" s="71" t="str">
        <v>Gabinete</v>
      </c>
      <c r="F938" s="138" t="s">
        <v>104</v>
      </c>
      <c r="G938" s="61">
        <f t="shared" ca="1" si="15"/>
        <v>29043991.699558165</v>
      </c>
      <c r="H938" s="233"/>
      <c r="I938" s="233"/>
      <c r="K938" s="70">
        <v>1</v>
      </c>
      <c r="L938" s="70"/>
      <c r="M938" s="258"/>
      <c r="N938" s="70"/>
      <c r="O938" s="70"/>
      <c r="P938" s="145">
        <f t="shared" si="16"/>
        <v>1</v>
      </c>
    </row>
    <row r="939" spans="2:16" outlineLevel="2" x14ac:dyDescent="0.3">
      <c r="B939" s="70">
        <v>1</v>
      </c>
      <c r="C939" s="70"/>
      <c r="D939" s="70">
        <v>6</v>
      </c>
      <c r="E939" s="71" t="str">
        <v>libre</v>
      </c>
      <c r="F939" s="138" t="s">
        <v>104</v>
      </c>
      <c r="G939" s="61">
        <f t="shared" ca="1" si="15"/>
        <v>0</v>
      </c>
      <c r="H939" s="233"/>
      <c r="I939" s="233"/>
      <c r="K939" s="70">
        <v>1</v>
      </c>
      <c r="L939" s="70"/>
      <c r="M939" s="258"/>
      <c r="N939" s="70"/>
      <c r="O939" s="70"/>
      <c r="P939" s="145">
        <f t="shared" si="16"/>
        <v>1</v>
      </c>
    </row>
    <row r="940" spans="2:16" outlineLevel="2" x14ac:dyDescent="0.3">
      <c r="B940" s="70">
        <v>1</v>
      </c>
      <c r="C940" s="70"/>
      <c r="D940" s="70">
        <v>7</v>
      </c>
      <c r="E940" s="71" t="str">
        <v>BBU U</v>
      </c>
      <c r="F940" s="138" t="s">
        <v>104</v>
      </c>
      <c r="G940" s="61">
        <f t="shared" ca="1" si="15"/>
        <v>6244865.584212224</v>
      </c>
      <c r="H940" s="233"/>
      <c r="I940" s="233"/>
      <c r="K940" s="70">
        <v>1</v>
      </c>
      <c r="L940" s="70"/>
      <c r="M940" s="258"/>
      <c r="N940" s="70"/>
      <c r="O940" s="70"/>
      <c r="P940" s="145">
        <f t="shared" si="16"/>
        <v>1</v>
      </c>
    </row>
    <row r="941" spans="2:16" outlineLevel="2" x14ac:dyDescent="0.3">
      <c r="B941" s="70">
        <v>1</v>
      </c>
      <c r="C941" s="70"/>
      <c r="D941" s="70">
        <v>8</v>
      </c>
      <c r="E941" s="71" t="str">
        <v>BBU S</v>
      </c>
      <c r="F941" s="138" t="s">
        <v>104</v>
      </c>
      <c r="G941" s="61">
        <f t="shared" ca="1" si="15"/>
        <v>28389121.884311952</v>
      </c>
      <c r="H941" s="233"/>
      <c r="I941" s="233"/>
      <c r="K941" s="70">
        <v>1</v>
      </c>
      <c r="L941" s="70"/>
      <c r="M941" s="258"/>
      <c r="N941" s="70"/>
      <c r="O941" s="70"/>
      <c r="P941" s="145">
        <f t="shared" si="16"/>
        <v>1</v>
      </c>
    </row>
    <row r="942" spans="2:16" outlineLevel="2" x14ac:dyDescent="0.3">
      <c r="B942" s="70"/>
      <c r="C942" s="70"/>
      <c r="D942" s="70">
        <v>9</v>
      </c>
      <c r="E942" s="71" t="str">
        <v>BBU R</v>
      </c>
      <c r="F942" s="138" t="s">
        <v>104</v>
      </c>
      <c r="G942" s="61">
        <f t="shared" ca="1" si="15"/>
        <v>36672370.893637955</v>
      </c>
      <c r="H942" s="233"/>
      <c r="I942" s="233"/>
      <c r="K942" s="70"/>
      <c r="L942" s="70"/>
      <c r="M942" s="258"/>
      <c r="N942" s="70"/>
      <c r="O942" s="70"/>
      <c r="P942" s="145">
        <f t="shared" si="16"/>
        <v>0</v>
      </c>
    </row>
    <row r="943" spans="2:16" outlineLevel="2" x14ac:dyDescent="0.3">
      <c r="B943" s="70"/>
      <c r="C943" s="70"/>
      <c r="D943" s="70">
        <v>10</v>
      </c>
      <c r="E943" s="71" t="str">
        <v>libre</v>
      </c>
      <c r="F943" s="138" t="s">
        <v>104</v>
      </c>
      <c r="G943" s="61">
        <f t="shared" ca="1" si="15"/>
        <v>0</v>
      </c>
      <c r="H943" s="233"/>
      <c r="I943" s="233"/>
      <c r="K943" s="70"/>
      <c r="L943" s="70"/>
      <c r="M943" s="258"/>
      <c r="N943" s="70"/>
      <c r="O943" s="70"/>
      <c r="P943" s="145">
        <f t="shared" si="16"/>
        <v>0</v>
      </c>
    </row>
    <row r="944" spans="2:16" outlineLevel="2" x14ac:dyDescent="0.3">
      <c r="B944" s="70"/>
      <c r="C944" s="70"/>
      <c r="D944" s="70">
        <v>11</v>
      </c>
      <c r="E944" s="71" t="str">
        <v>Sitio U OOCC</v>
      </c>
      <c r="F944" s="138" t="s">
        <v>104</v>
      </c>
      <c r="G944" s="61">
        <f t="shared" ca="1" si="15"/>
        <v>23000000</v>
      </c>
      <c r="H944" s="233"/>
      <c r="I944" s="233"/>
      <c r="K944" s="70"/>
      <c r="L944" s="70"/>
      <c r="M944" s="258"/>
      <c r="N944" s="70"/>
      <c r="O944" s="70"/>
      <c r="P944" s="145">
        <f t="shared" si="16"/>
        <v>0</v>
      </c>
    </row>
    <row r="945" spans="2:16" outlineLevel="2" x14ac:dyDescent="0.3">
      <c r="B945" s="70">
        <v>1</v>
      </c>
      <c r="C945" s="70"/>
      <c r="D945" s="70">
        <v>12</v>
      </c>
      <c r="E945" s="71" t="str">
        <v>Sitio S OOCC</v>
      </c>
      <c r="F945" s="138" t="s">
        <v>104</v>
      </c>
      <c r="G945" s="61">
        <f t="shared" ca="1" si="15"/>
        <v>109249999.99999999</v>
      </c>
      <c r="H945" s="233"/>
      <c r="I945" s="233"/>
      <c r="K945" s="70">
        <v>1</v>
      </c>
      <c r="L945" s="70"/>
      <c r="M945" s="258"/>
      <c r="N945" s="70"/>
      <c r="O945" s="70"/>
      <c r="P945" s="145">
        <f t="shared" si="16"/>
        <v>1</v>
      </c>
    </row>
    <row r="946" spans="2:16" outlineLevel="2" x14ac:dyDescent="0.3">
      <c r="B946" s="70">
        <v>1</v>
      </c>
      <c r="C946" s="70"/>
      <c r="D946" s="70">
        <v>13</v>
      </c>
      <c r="E946" s="71" t="str">
        <v>Sitio R OOCC</v>
      </c>
      <c r="F946" s="138" t="s">
        <v>104</v>
      </c>
      <c r="G946" s="61">
        <f t="shared" ca="1" si="15"/>
        <v>241335610.79109302</v>
      </c>
      <c r="H946" s="233"/>
      <c r="I946" s="233"/>
      <c r="K946" s="70">
        <v>1</v>
      </c>
      <c r="L946" s="70"/>
      <c r="M946" s="258"/>
      <c r="N946" s="70"/>
      <c r="O946" s="70"/>
      <c r="P946" s="145">
        <f t="shared" si="16"/>
        <v>1</v>
      </c>
    </row>
    <row r="947" spans="2:16" outlineLevel="2" x14ac:dyDescent="0.3">
      <c r="B947" s="70">
        <v>1</v>
      </c>
      <c r="C947" s="70"/>
      <c r="D947" s="70">
        <v>14</v>
      </c>
      <c r="E947" s="71" t="str">
        <v>Enlace backhaul</v>
      </c>
      <c r="F947" s="138" t="s">
        <v>104</v>
      </c>
      <c r="G947" s="61">
        <f t="shared" ca="1" si="15"/>
        <v>57826060.81518428</v>
      </c>
      <c r="H947" s="233"/>
      <c r="I947" s="233"/>
      <c r="K947" s="70">
        <v>1</v>
      </c>
      <c r="L947" s="70"/>
      <c r="M947" s="258"/>
      <c r="N947" s="70"/>
      <c r="O947" s="70"/>
      <c r="P947" s="145">
        <f t="shared" si="16"/>
        <v>1</v>
      </c>
    </row>
    <row r="948" spans="2:16" outlineLevel="2" x14ac:dyDescent="0.3">
      <c r="B948" s="70">
        <v>1</v>
      </c>
      <c r="C948" s="70"/>
      <c r="D948" s="70">
        <v>15</v>
      </c>
      <c r="E948" s="71" t="str">
        <v>BSC A</v>
      </c>
      <c r="F948" s="138" t="s">
        <v>104</v>
      </c>
      <c r="G948" s="61">
        <f t="shared" ca="1" si="15"/>
        <v>1557467.2171307188</v>
      </c>
      <c r="H948" s="233"/>
      <c r="I948" s="233"/>
      <c r="K948" s="70">
        <v>1</v>
      </c>
      <c r="L948" s="70"/>
      <c r="M948" s="258"/>
      <c r="N948" s="70"/>
      <c r="O948" s="70"/>
      <c r="P948" s="145">
        <f t="shared" si="16"/>
        <v>1</v>
      </c>
    </row>
    <row r="949" spans="2:16" outlineLevel="2" x14ac:dyDescent="0.3">
      <c r="B949" s="70">
        <v>1</v>
      </c>
      <c r="C949" s="70"/>
      <c r="D949" s="70">
        <v>16</v>
      </c>
      <c r="E949" s="71" t="str">
        <v>BSC B</v>
      </c>
      <c r="F949" s="138" t="s">
        <v>104</v>
      </c>
      <c r="G949" s="61">
        <f t="shared" ca="1" si="15"/>
        <v>0</v>
      </c>
      <c r="H949" s="233"/>
      <c r="I949" s="233"/>
      <c r="K949" s="70">
        <v>1</v>
      </c>
      <c r="L949" s="70"/>
      <c r="M949" s="258"/>
      <c r="N949" s="70"/>
      <c r="O949" s="70"/>
      <c r="P949" s="145">
        <f t="shared" si="16"/>
        <v>1</v>
      </c>
    </row>
    <row r="950" spans="2:16" outlineLevel="2" x14ac:dyDescent="0.3">
      <c r="B950" s="70">
        <v>1</v>
      </c>
      <c r="C950" s="70"/>
      <c r="D950" s="70">
        <v>17</v>
      </c>
      <c r="E950" s="71" t="str">
        <v>BSC C</v>
      </c>
      <c r="F950" s="138" t="s">
        <v>104</v>
      </c>
      <c r="G950" s="61">
        <f t="shared" ca="1" si="15"/>
        <v>0</v>
      </c>
      <c r="H950" s="233"/>
      <c r="I950" s="233"/>
      <c r="K950" s="70">
        <v>1</v>
      </c>
      <c r="L950" s="70"/>
      <c r="M950" s="258"/>
      <c r="N950" s="70"/>
      <c r="O950" s="70"/>
      <c r="P950" s="145">
        <f t="shared" si="16"/>
        <v>1</v>
      </c>
    </row>
    <row r="951" spans="2:16" outlineLevel="2" x14ac:dyDescent="0.3">
      <c r="B951" s="70">
        <v>1</v>
      </c>
      <c r="C951" s="70"/>
      <c r="D951" s="70">
        <v>18</v>
      </c>
      <c r="E951" s="71" t="str">
        <v>RNC A</v>
      </c>
      <c r="F951" s="138" t="s">
        <v>104</v>
      </c>
      <c r="G951" s="61">
        <f t="shared" ca="1" si="15"/>
        <v>0</v>
      </c>
      <c r="H951" s="233"/>
      <c r="I951" s="233"/>
      <c r="K951" s="70">
        <v>1</v>
      </c>
      <c r="L951" s="70"/>
      <c r="M951" s="258"/>
      <c r="N951" s="70"/>
      <c r="O951" s="70"/>
      <c r="P951" s="145">
        <f t="shared" si="16"/>
        <v>1</v>
      </c>
    </row>
    <row r="952" spans="2:16" outlineLevel="2" x14ac:dyDescent="0.3">
      <c r="B952" s="70">
        <v>1</v>
      </c>
      <c r="C952" s="70"/>
      <c r="D952" s="70">
        <v>19</v>
      </c>
      <c r="E952" s="71" t="str">
        <v>RNC B</v>
      </c>
      <c r="F952" s="138" t="s">
        <v>104</v>
      </c>
      <c r="G952" s="61">
        <f t="shared" ca="1" si="15"/>
        <v>0</v>
      </c>
      <c r="H952" s="233"/>
      <c r="I952" s="233"/>
      <c r="K952" s="70">
        <v>1</v>
      </c>
      <c r="L952" s="70"/>
      <c r="M952" s="258"/>
      <c r="N952" s="70"/>
      <c r="O952" s="70"/>
      <c r="P952" s="145">
        <f t="shared" si="16"/>
        <v>1</v>
      </c>
    </row>
    <row r="953" spans="2:16" outlineLevel="2" x14ac:dyDescent="0.3">
      <c r="B953" s="70">
        <v>1</v>
      </c>
      <c r="C953" s="70"/>
      <c r="D953" s="70">
        <v>20</v>
      </c>
      <c r="E953" s="71" t="str">
        <v>RNC C</v>
      </c>
      <c r="F953" s="138" t="s">
        <v>104</v>
      </c>
      <c r="G953" s="61">
        <f t="shared" ca="1" si="15"/>
        <v>13910019.457621176</v>
      </c>
      <c r="H953" s="233"/>
      <c r="I953" s="233"/>
      <c r="K953" s="70">
        <v>1</v>
      </c>
      <c r="L953" s="70"/>
      <c r="M953" s="258"/>
      <c r="N953" s="70"/>
      <c r="O953" s="70"/>
      <c r="P953" s="145">
        <f t="shared" si="16"/>
        <v>1</v>
      </c>
    </row>
    <row r="954" spans="2:16" outlineLevel="2" x14ac:dyDescent="0.3">
      <c r="B954" s="70"/>
      <c r="C954" s="70"/>
      <c r="D954" s="70">
        <v>21</v>
      </c>
      <c r="E954" s="71" t="str">
        <v>libre</v>
      </c>
      <c r="F954" s="138" t="s">
        <v>104</v>
      </c>
      <c r="G954" s="61">
        <f t="shared" ca="1" si="15"/>
        <v>0</v>
      </c>
      <c r="H954" s="233"/>
      <c r="I954" s="233"/>
      <c r="K954" s="70"/>
      <c r="L954" s="70"/>
      <c r="M954" s="258"/>
      <c r="N954" s="70"/>
      <c r="O954" s="70"/>
      <c r="P954" s="145">
        <f t="shared" si="16"/>
        <v>0</v>
      </c>
    </row>
    <row r="955" spans="2:16" outlineLevel="2" x14ac:dyDescent="0.3">
      <c r="B955" s="70"/>
      <c r="C955" s="70"/>
      <c r="D955" s="70">
        <v>22</v>
      </c>
      <c r="E955" s="71" t="str">
        <v>16-CE DL</v>
      </c>
      <c r="F955" s="138" t="s">
        <v>104</v>
      </c>
      <c r="G955" s="61">
        <f t="shared" ca="1" si="15"/>
        <v>20457273.099871565</v>
      </c>
      <c r="H955" s="233"/>
      <c r="I955" s="233"/>
      <c r="K955" s="70"/>
      <c r="L955" s="70"/>
      <c r="M955" s="258"/>
      <c r="N955" s="70"/>
      <c r="O955" s="70"/>
      <c r="P955" s="145">
        <f t="shared" si="16"/>
        <v>0</v>
      </c>
    </row>
    <row r="956" spans="2:16" outlineLevel="2" x14ac:dyDescent="0.3">
      <c r="B956" s="70"/>
      <c r="C956" s="70"/>
      <c r="D956" s="70">
        <v>23</v>
      </c>
      <c r="E956" s="71" t="str">
        <v>16-CE UL</v>
      </c>
      <c r="F956" s="138" t="s">
        <v>104</v>
      </c>
      <c r="G956" s="61">
        <f t="shared" ca="1" si="15"/>
        <v>20072543.534235708</v>
      </c>
      <c r="H956" s="233"/>
      <c r="I956" s="233"/>
      <c r="K956" s="70"/>
      <c r="L956" s="70"/>
      <c r="M956" s="258"/>
      <c r="N956" s="70"/>
      <c r="O956" s="70"/>
      <c r="P956" s="145">
        <f t="shared" si="16"/>
        <v>0</v>
      </c>
    </row>
    <row r="957" spans="2:16" outlineLevel="2" x14ac:dyDescent="0.3">
      <c r="B957" s="70">
        <v>1</v>
      </c>
      <c r="C957" s="70"/>
      <c r="D957" s="70">
        <v>24</v>
      </c>
      <c r="E957" s="71" t="str">
        <v>libre</v>
      </c>
      <c r="F957" s="138" t="s">
        <v>104</v>
      </c>
      <c r="G957" s="61">
        <f t="shared" ca="1" si="15"/>
        <v>0</v>
      </c>
      <c r="H957" s="233"/>
      <c r="I957" s="233"/>
      <c r="K957" s="70">
        <v>1</v>
      </c>
      <c r="L957" s="70"/>
      <c r="M957" s="258"/>
      <c r="N957" s="70"/>
      <c r="O957" s="70"/>
      <c r="P957" s="145">
        <f t="shared" si="16"/>
        <v>1</v>
      </c>
    </row>
    <row r="958" spans="2:16" outlineLevel="2" x14ac:dyDescent="0.3">
      <c r="B958" s="70">
        <v>1</v>
      </c>
      <c r="C958" s="70"/>
      <c r="D958" s="70">
        <v>25</v>
      </c>
      <c r="E958" s="71" t="str">
        <v>HW - HWAC/RRU/Licenses/Carrier U</v>
      </c>
      <c r="F958" s="138" t="s">
        <v>104</v>
      </c>
      <c r="G958" s="61">
        <f t="shared" ca="1" si="15"/>
        <v>14382269.585863136</v>
      </c>
      <c r="H958" s="233"/>
      <c r="I958" s="233"/>
      <c r="K958" s="70">
        <v>1</v>
      </c>
      <c r="L958" s="70"/>
      <c r="M958" s="258"/>
      <c r="N958" s="70"/>
      <c r="O958" s="70"/>
      <c r="P958" s="145">
        <f t="shared" si="16"/>
        <v>1</v>
      </c>
    </row>
    <row r="959" spans="2:16" outlineLevel="2" x14ac:dyDescent="0.3">
      <c r="B959" s="70">
        <v>1</v>
      </c>
      <c r="C959" s="70"/>
      <c r="D959" s="70">
        <v>26</v>
      </c>
      <c r="E959" s="71" t="str">
        <v>HW - HWAC/RRU/Licenses/Carrier S</v>
      </c>
      <c r="F959" s="138" t="s">
        <v>104</v>
      </c>
      <c r="G959" s="61">
        <f t="shared" ca="1" si="15"/>
        <v>57529078.343452543</v>
      </c>
      <c r="H959" s="233"/>
      <c r="I959" s="233"/>
      <c r="K959" s="70">
        <v>1</v>
      </c>
      <c r="L959" s="70"/>
      <c r="M959" s="258"/>
      <c r="N959" s="70"/>
      <c r="O959" s="70"/>
      <c r="P959" s="145">
        <f t="shared" si="16"/>
        <v>1</v>
      </c>
    </row>
    <row r="960" spans="2:16" outlineLevel="2" x14ac:dyDescent="0.3">
      <c r="B960" s="70">
        <v>1</v>
      </c>
      <c r="C960" s="70"/>
      <c r="D960" s="70">
        <v>27</v>
      </c>
      <c r="E960" s="71" t="str">
        <v>HW - HWAC/RRU/Licenses/Carrier R</v>
      </c>
      <c r="F960" s="138" t="s">
        <v>104</v>
      </c>
      <c r="G960" s="61">
        <f t="shared" ca="1" si="15"/>
        <v>100675887.10104196</v>
      </c>
      <c r="H960" s="233"/>
      <c r="I960" s="233"/>
      <c r="K960" s="70">
        <v>1</v>
      </c>
      <c r="L960" s="70"/>
      <c r="M960" s="258"/>
      <c r="N960" s="70"/>
      <c r="O960" s="70"/>
      <c r="P960" s="145">
        <f t="shared" si="16"/>
        <v>1</v>
      </c>
    </row>
    <row r="961" spans="2:16" outlineLevel="2" x14ac:dyDescent="0.3">
      <c r="B961" s="70">
        <v>1</v>
      </c>
      <c r="C961" s="70"/>
      <c r="D961" s="70">
        <v>28</v>
      </c>
      <c r="E961" s="71" t="str">
        <v>libre</v>
      </c>
      <c r="F961" s="138" t="s">
        <v>104</v>
      </c>
      <c r="G961" s="61">
        <f t="shared" ca="1" si="15"/>
        <v>0</v>
      </c>
      <c r="H961" s="233"/>
      <c r="I961" s="233"/>
      <c r="K961" s="70">
        <v>1</v>
      </c>
      <c r="L961" s="70"/>
      <c r="M961" s="258"/>
      <c r="N961" s="70"/>
      <c r="O961" s="70"/>
      <c r="P961" s="145">
        <f t="shared" si="16"/>
        <v>1</v>
      </c>
    </row>
    <row r="962" spans="2:16" outlineLevel="2" x14ac:dyDescent="0.3">
      <c r="B962" s="70">
        <v>1</v>
      </c>
      <c r="C962" s="70"/>
      <c r="D962" s="70">
        <v>29</v>
      </c>
      <c r="E962" s="71" t="str">
        <v>Sitio U Energía</v>
      </c>
      <c r="F962" s="138" t="s">
        <v>104</v>
      </c>
      <c r="G962" s="61">
        <f t="shared" ca="1" si="15"/>
        <v>3516385.5273775831</v>
      </c>
      <c r="H962" s="233"/>
      <c r="I962" s="233"/>
      <c r="K962" s="70">
        <v>1</v>
      </c>
      <c r="L962" s="70"/>
      <c r="M962" s="258"/>
      <c r="N962" s="70"/>
      <c r="O962" s="70"/>
      <c r="P962" s="145">
        <f t="shared" si="16"/>
        <v>1</v>
      </c>
    </row>
    <row r="963" spans="2:16" outlineLevel="2" x14ac:dyDescent="0.3">
      <c r="B963" s="70">
        <v>1</v>
      </c>
      <c r="C963" s="70"/>
      <c r="D963" s="70">
        <v>30</v>
      </c>
      <c r="E963" s="71" t="str">
        <v>Sitio S Energía</v>
      </c>
      <c r="F963" s="138" t="s">
        <v>104</v>
      </c>
      <c r="G963" s="61">
        <f t="shared" ca="1" si="15"/>
        <v>14065542.109510332</v>
      </c>
      <c r="H963" s="233"/>
      <c r="I963" s="233"/>
      <c r="K963" s="70">
        <v>1</v>
      </c>
      <c r="L963" s="70"/>
      <c r="M963" s="258"/>
      <c r="N963" s="70"/>
      <c r="O963" s="70"/>
      <c r="P963" s="145">
        <f t="shared" si="16"/>
        <v>1</v>
      </c>
    </row>
    <row r="964" spans="2:16" outlineLevel="2" x14ac:dyDescent="0.3">
      <c r="B964" s="70">
        <v>1</v>
      </c>
      <c r="C964" s="70"/>
      <c r="D964" s="70">
        <v>31</v>
      </c>
      <c r="E964" s="71" t="str">
        <v>Sitio R Energía</v>
      </c>
      <c r="F964" s="138" t="s">
        <v>104</v>
      </c>
      <c r="G964" s="61">
        <f t="shared" ca="1" si="15"/>
        <v>24614698.691643082</v>
      </c>
      <c r="H964" s="233"/>
      <c r="I964" s="233"/>
      <c r="K964" s="70">
        <v>1</v>
      </c>
      <c r="L964" s="70"/>
      <c r="M964" s="258"/>
      <c r="N964" s="70"/>
      <c r="O964" s="70"/>
      <c r="P964" s="145">
        <f t="shared" si="16"/>
        <v>1</v>
      </c>
    </row>
    <row r="965" spans="2:16" outlineLevel="2" x14ac:dyDescent="0.3">
      <c r="B965" s="70">
        <v>1</v>
      </c>
      <c r="C965" s="70"/>
      <c r="D965" s="70">
        <v>32</v>
      </c>
      <c r="E965" s="71" t="str">
        <v>libre</v>
      </c>
      <c r="F965" s="138" t="s">
        <v>104</v>
      </c>
      <c r="G965" s="61">
        <f t="shared" ca="1" si="15"/>
        <v>0</v>
      </c>
      <c r="H965" s="233"/>
      <c r="I965" s="233"/>
      <c r="K965" s="70">
        <v>1</v>
      </c>
      <c r="L965" s="70"/>
      <c r="M965" s="258"/>
      <c r="N965" s="70"/>
      <c r="O965" s="70"/>
      <c r="P965" s="145">
        <f t="shared" si="16"/>
        <v>1</v>
      </c>
    </row>
    <row r="966" spans="2:16" outlineLevel="2" x14ac:dyDescent="0.3">
      <c r="B966" s="70"/>
      <c r="C966" s="70"/>
      <c r="D966" s="70">
        <v>33</v>
      </c>
      <c r="E966" s="71" t="str">
        <v>Sitios todos 4G</v>
      </c>
      <c r="F966" s="138" t="s">
        <v>104</v>
      </c>
      <c r="G966" s="61">
        <f t="shared" ca="1" si="15"/>
        <v>50272570.551240578</v>
      </c>
      <c r="H966" s="233"/>
      <c r="I966" s="233"/>
      <c r="K966" s="70">
        <v>1</v>
      </c>
      <c r="L966" s="70"/>
      <c r="M966" s="258"/>
      <c r="N966" s="70"/>
      <c r="O966" s="70"/>
      <c r="P966" s="145">
        <f t="shared" si="16"/>
        <v>1</v>
      </c>
    </row>
    <row r="967" spans="2:16" outlineLevel="2" x14ac:dyDescent="0.3">
      <c r="B967" s="70">
        <v>1</v>
      </c>
      <c r="C967" s="70"/>
      <c r="D967" s="70">
        <v>34</v>
      </c>
      <c r="E967" s="71" t="str">
        <v>libre</v>
      </c>
      <c r="F967" s="138" t="s">
        <v>104</v>
      </c>
      <c r="G967" s="61">
        <f t="shared" ca="1" si="15"/>
        <v>0</v>
      </c>
      <c r="H967" s="233"/>
      <c r="I967" s="233"/>
      <c r="K967" s="70">
        <v>1</v>
      </c>
      <c r="L967" s="70"/>
      <c r="M967" s="258"/>
      <c r="N967" s="70"/>
      <c r="O967" s="70"/>
      <c r="P967" s="145">
        <f t="shared" si="16"/>
        <v>1</v>
      </c>
    </row>
    <row r="968" spans="2:16" outlineLevel="2" x14ac:dyDescent="0.3">
      <c r="B968" s="70">
        <v>1</v>
      </c>
      <c r="C968" s="70"/>
      <c r="D968" s="70">
        <v>35</v>
      </c>
      <c r="E968" s="71" t="str">
        <v>libre</v>
      </c>
      <c r="F968" s="138" t="s">
        <v>104</v>
      </c>
      <c r="G968" s="61">
        <f t="shared" ca="1" si="15"/>
        <v>0</v>
      </c>
      <c r="H968" s="233"/>
      <c r="I968" s="233"/>
      <c r="K968" s="70">
        <v>1</v>
      </c>
      <c r="L968" s="70"/>
      <c r="M968" s="258"/>
      <c r="N968" s="70"/>
      <c r="O968" s="70"/>
      <c r="P968" s="145">
        <f t="shared" si="16"/>
        <v>1</v>
      </c>
    </row>
    <row r="969" spans="2:16" outlineLevel="2" x14ac:dyDescent="0.3">
      <c r="B969" s="70">
        <v>1</v>
      </c>
      <c r="C969" s="70"/>
      <c r="D969" s="70">
        <v>36</v>
      </c>
      <c r="E969" s="71" t="str">
        <v>libre</v>
      </c>
      <c r="F969" s="138" t="s">
        <v>104</v>
      </c>
      <c r="G969" s="61">
        <f t="shared" ca="1" si="15"/>
        <v>0</v>
      </c>
      <c r="H969" s="233"/>
      <c r="I969" s="233"/>
      <c r="K969" s="70">
        <v>1</v>
      </c>
      <c r="L969" s="70"/>
      <c r="M969" s="258"/>
      <c r="N969" s="70"/>
      <c r="O969" s="70"/>
      <c r="P969" s="145">
        <f t="shared" si="16"/>
        <v>1</v>
      </c>
    </row>
    <row r="970" spans="2:16" outlineLevel="2" x14ac:dyDescent="0.3">
      <c r="B970" s="70">
        <v>1</v>
      </c>
      <c r="C970" s="70"/>
      <c r="D970" s="70">
        <v>37</v>
      </c>
      <c r="E970" s="71" t="str">
        <v>libre</v>
      </c>
      <c r="F970" s="138" t="s">
        <v>104</v>
      </c>
      <c r="G970" s="61">
        <f t="shared" ca="1" si="15"/>
        <v>0</v>
      </c>
      <c r="H970" s="233"/>
      <c r="I970" s="233"/>
      <c r="K970" s="70">
        <v>1</v>
      </c>
      <c r="L970" s="70"/>
      <c r="M970" s="258"/>
      <c r="N970" s="70"/>
      <c r="O970" s="70"/>
      <c r="P970" s="145">
        <f t="shared" si="16"/>
        <v>1</v>
      </c>
    </row>
    <row r="971" spans="2:16" outlineLevel="2" x14ac:dyDescent="0.3">
      <c r="B971" s="70">
        <v>1</v>
      </c>
      <c r="C971" s="70"/>
      <c r="D971" s="70">
        <v>38</v>
      </c>
      <c r="E971" s="71" t="str">
        <v>libre</v>
      </c>
      <c r="F971" s="138" t="s">
        <v>104</v>
      </c>
      <c r="G971" s="61">
        <f t="shared" ca="1" si="15"/>
        <v>0</v>
      </c>
      <c r="H971" s="233"/>
      <c r="I971" s="233"/>
      <c r="K971" s="70"/>
      <c r="L971" s="70"/>
      <c r="M971" s="258"/>
      <c r="N971" s="70"/>
      <c r="O971" s="70"/>
      <c r="P971" s="145">
        <f t="shared" si="16"/>
        <v>0</v>
      </c>
    </row>
    <row r="972" spans="2:16" outlineLevel="2" x14ac:dyDescent="0.3">
      <c r="B972" s="70">
        <v>1</v>
      </c>
      <c r="C972" s="70"/>
      <c r="D972" s="70">
        <v>39</v>
      </c>
      <c r="E972" s="71" t="str">
        <v>libre</v>
      </c>
      <c r="F972" s="138" t="s">
        <v>104</v>
      </c>
      <c r="G972" s="61">
        <f t="shared" ca="1" si="15"/>
        <v>0</v>
      </c>
      <c r="H972" s="233"/>
      <c r="I972" s="233"/>
      <c r="K972" s="70"/>
      <c r="L972" s="70"/>
      <c r="M972" s="258"/>
      <c r="N972" s="70"/>
      <c r="O972" s="70"/>
      <c r="P972" s="145">
        <f t="shared" si="16"/>
        <v>0</v>
      </c>
    </row>
    <row r="973" spans="2:16" outlineLevel="2" x14ac:dyDescent="0.3">
      <c r="B973" s="70">
        <v>1</v>
      </c>
      <c r="C973" s="70"/>
      <c r="D973" s="70">
        <v>40</v>
      </c>
      <c r="E973" s="71" t="str">
        <v>libre</v>
      </c>
      <c r="F973" s="138" t="s">
        <v>104</v>
      </c>
      <c r="G973" s="61">
        <f t="shared" ca="1" si="15"/>
        <v>0</v>
      </c>
      <c r="H973" s="233"/>
      <c r="I973" s="233"/>
      <c r="K973" s="70"/>
      <c r="L973" s="70"/>
      <c r="M973" s="258"/>
      <c r="N973" s="70"/>
      <c r="O973" s="70"/>
      <c r="P973" s="145">
        <f t="shared" si="16"/>
        <v>0</v>
      </c>
    </row>
    <row r="974" spans="2:16" outlineLevel="2" x14ac:dyDescent="0.3">
      <c r="B974" s="70">
        <v>1</v>
      </c>
      <c r="C974" s="70"/>
      <c r="D974" s="70">
        <v>41</v>
      </c>
      <c r="E974" s="71" t="str">
        <v>libre</v>
      </c>
      <c r="F974" s="138" t="s">
        <v>104</v>
      </c>
      <c r="G974" s="61">
        <f t="shared" ca="1" si="15"/>
        <v>0</v>
      </c>
      <c r="H974" s="233"/>
      <c r="I974" s="233"/>
      <c r="K974" s="70">
        <v>1</v>
      </c>
      <c r="L974" s="70"/>
      <c r="M974" s="258"/>
      <c r="N974" s="70"/>
      <c r="O974" s="70"/>
      <c r="P974" s="145">
        <f t="shared" si="16"/>
        <v>1</v>
      </c>
    </row>
    <row r="975" spans="2:16" outlineLevel="2" x14ac:dyDescent="0.3">
      <c r="B975" s="70"/>
      <c r="C975" s="70">
        <v>1</v>
      </c>
      <c r="D975" s="70">
        <v>42</v>
      </c>
      <c r="E975" s="71" t="str">
        <v>libre</v>
      </c>
      <c r="F975" s="138" t="s">
        <v>104</v>
      </c>
      <c r="G975" s="61">
        <f t="shared" ca="1" si="15"/>
        <v>0</v>
      </c>
      <c r="H975" s="233"/>
      <c r="I975" s="233"/>
      <c r="K975" s="70"/>
      <c r="L975" s="70"/>
      <c r="M975" s="258"/>
      <c r="N975" s="70"/>
      <c r="O975" s="70">
        <v>1</v>
      </c>
      <c r="P975" s="145">
        <f t="shared" si="16"/>
        <v>1</v>
      </c>
    </row>
    <row r="976" spans="2:16" outlineLevel="2" x14ac:dyDescent="0.3">
      <c r="B976" s="70"/>
      <c r="C976" s="70">
        <v>1</v>
      </c>
      <c r="D976" s="70">
        <v>43</v>
      </c>
      <c r="E976" s="71" t="str">
        <v>libre</v>
      </c>
      <c r="F976" s="138" t="s">
        <v>104</v>
      </c>
      <c r="G976" s="61">
        <f t="shared" ca="1" si="15"/>
        <v>0</v>
      </c>
      <c r="H976" s="233"/>
      <c r="I976" s="233"/>
      <c r="K976" s="70"/>
      <c r="L976" s="70"/>
      <c r="M976" s="258"/>
      <c r="N976" s="70"/>
      <c r="O976" s="70">
        <v>1</v>
      </c>
      <c r="P976" s="145">
        <f t="shared" si="16"/>
        <v>1</v>
      </c>
    </row>
    <row r="977" spans="2:16" outlineLevel="2" x14ac:dyDescent="0.3">
      <c r="B977" s="70"/>
      <c r="C977" s="70">
        <v>1</v>
      </c>
      <c r="D977" s="70">
        <v>44</v>
      </c>
      <c r="E977" s="71" t="str">
        <v>libre</v>
      </c>
      <c r="F977" s="138" t="s">
        <v>104</v>
      </c>
      <c r="G977" s="61">
        <f t="shared" ca="1" si="15"/>
        <v>0</v>
      </c>
      <c r="H977" s="233"/>
      <c r="I977" s="233"/>
      <c r="K977" s="70"/>
      <c r="L977" s="70"/>
      <c r="M977" s="258"/>
      <c r="N977" s="70"/>
      <c r="O977" s="70">
        <v>1</v>
      </c>
      <c r="P977" s="145">
        <f t="shared" si="16"/>
        <v>1</v>
      </c>
    </row>
    <row r="978" spans="2:16" outlineLevel="2" x14ac:dyDescent="0.3">
      <c r="B978" s="70"/>
      <c r="C978" s="70">
        <v>1</v>
      </c>
      <c r="D978" s="70">
        <v>45</v>
      </c>
      <c r="E978" s="71" t="str">
        <v>libre</v>
      </c>
      <c r="F978" s="138" t="s">
        <v>104</v>
      </c>
      <c r="G978" s="61">
        <f t="shared" ca="1" si="15"/>
        <v>0</v>
      </c>
      <c r="H978" s="233"/>
      <c r="I978" s="233"/>
      <c r="K978" s="70"/>
      <c r="L978" s="70"/>
      <c r="M978" s="258"/>
      <c r="N978" s="70"/>
      <c r="O978" s="70">
        <v>1</v>
      </c>
      <c r="P978" s="145">
        <f t="shared" si="16"/>
        <v>1</v>
      </c>
    </row>
    <row r="979" spans="2:16" outlineLevel="2" x14ac:dyDescent="0.3">
      <c r="B979" s="70"/>
      <c r="C979" s="70">
        <v>1</v>
      </c>
      <c r="D979" s="70">
        <v>46</v>
      </c>
      <c r="E979" s="71" t="str">
        <v>libre</v>
      </c>
      <c r="F979" s="138" t="s">
        <v>104</v>
      </c>
      <c r="G979" s="61">
        <f t="shared" ca="1" si="15"/>
        <v>0</v>
      </c>
      <c r="H979" s="233"/>
      <c r="I979" s="233"/>
      <c r="K979" s="70"/>
      <c r="L979" s="70"/>
      <c r="M979" s="258"/>
      <c r="N979" s="70"/>
      <c r="O979" s="70">
        <v>1</v>
      </c>
      <c r="P979" s="145">
        <f t="shared" si="16"/>
        <v>1</v>
      </c>
    </row>
    <row r="980" spans="2:16" outlineLevel="2" x14ac:dyDescent="0.3">
      <c r="B980" s="70"/>
      <c r="C980" s="70">
        <v>1</v>
      </c>
      <c r="D980" s="70">
        <v>47</v>
      </c>
      <c r="E980" s="71" t="str">
        <v>libre</v>
      </c>
      <c r="F980" s="138" t="s">
        <v>104</v>
      </c>
      <c r="G980" s="61">
        <f t="shared" ca="1" si="15"/>
        <v>0</v>
      </c>
      <c r="H980" s="233"/>
      <c r="I980" s="233"/>
      <c r="K980" s="70"/>
      <c r="L980" s="70"/>
      <c r="M980" s="258"/>
      <c r="N980" s="70"/>
      <c r="O980" s="70">
        <v>1</v>
      </c>
      <c r="P980" s="145">
        <f t="shared" si="16"/>
        <v>1</v>
      </c>
    </row>
    <row r="981" spans="2:16" outlineLevel="2" x14ac:dyDescent="0.3">
      <c r="B981" s="70"/>
      <c r="C981" s="70">
        <v>1</v>
      </c>
      <c r="D981" s="70">
        <v>48</v>
      </c>
      <c r="E981" s="71" t="str">
        <v>libre</v>
      </c>
      <c r="F981" s="138" t="s">
        <v>104</v>
      </c>
      <c r="G981" s="61">
        <f t="shared" ca="1" si="15"/>
        <v>0</v>
      </c>
      <c r="H981" s="233"/>
      <c r="I981" s="233"/>
      <c r="K981" s="70"/>
      <c r="L981" s="70"/>
      <c r="M981" s="258"/>
      <c r="N981" s="70"/>
      <c r="O981" s="70">
        <v>1</v>
      </c>
      <c r="P981" s="145">
        <f t="shared" si="16"/>
        <v>1</v>
      </c>
    </row>
    <row r="982" spans="2:16" outlineLevel="2" x14ac:dyDescent="0.3">
      <c r="B982" s="70"/>
      <c r="C982" s="70">
        <v>1</v>
      </c>
      <c r="D982" s="70">
        <v>49</v>
      </c>
      <c r="E982" s="71" t="str">
        <v>libre</v>
      </c>
      <c r="F982" s="138" t="s">
        <v>104</v>
      </c>
      <c r="G982" s="61">
        <f t="shared" ca="1" si="15"/>
        <v>0</v>
      </c>
      <c r="H982" s="233"/>
      <c r="I982" s="233"/>
      <c r="K982" s="70"/>
      <c r="L982" s="70"/>
      <c r="M982" s="258"/>
      <c r="N982" s="70"/>
      <c r="O982" s="70">
        <v>1</v>
      </c>
      <c r="P982" s="145">
        <f t="shared" si="16"/>
        <v>1</v>
      </c>
    </row>
    <row r="983" spans="2:16" outlineLevel="2" x14ac:dyDescent="0.3">
      <c r="B983" s="70"/>
      <c r="C983" s="70"/>
      <c r="D983" s="70">
        <v>50</v>
      </c>
      <c r="E983" s="71" t="str">
        <v>libre</v>
      </c>
      <c r="F983" s="138" t="s">
        <v>104</v>
      </c>
      <c r="G983" s="61">
        <f t="shared" ca="1" si="15"/>
        <v>0</v>
      </c>
      <c r="H983" s="233"/>
      <c r="I983" s="233"/>
      <c r="K983" s="70"/>
      <c r="L983" s="70"/>
      <c r="M983" s="258"/>
      <c r="N983" s="70"/>
      <c r="O983" s="70"/>
      <c r="P983" s="145">
        <f t="shared" si="16"/>
        <v>0</v>
      </c>
    </row>
    <row r="984" spans="2:16" outlineLevel="2" x14ac:dyDescent="0.3">
      <c r="B984" s="70"/>
      <c r="C984" s="70"/>
      <c r="D984" s="70">
        <v>51</v>
      </c>
      <c r="E984" s="71" t="str">
        <v>libre</v>
      </c>
      <c r="F984" s="138" t="s">
        <v>104</v>
      </c>
      <c r="G984" s="61">
        <f t="shared" ca="1" si="15"/>
        <v>0</v>
      </c>
      <c r="H984" s="233"/>
      <c r="I984" s="233"/>
      <c r="K984" s="70"/>
      <c r="L984" s="70"/>
      <c r="M984" s="258"/>
      <c r="N984" s="70"/>
      <c r="O984" s="70"/>
      <c r="P984" s="145">
        <f t="shared" si="16"/>
        <v>0</v>
      </c>
    </row>
    <row r="985" spans="2:16" outlineLevel="2" x14ac:dyDescent="0.3">
      <c r="B985" s="70"/>
      <c r="C985" s="70"/>
      <c r="D985" s="70">
        <v>52</v>
      </c>
      <c r="E985" s="71" t="str">
        <v>libre</v>
      </c>
      <c r="F985" s="138" t="s">
        <v>104</v>
      </c>
      <c r="G985" s="61">
        <f t="shared" ca="1" si="15"/>
        <v>0</v>
      </c>
      <c r="H985" s="233"/>
      <c r="I985" s="233"/>
      <c r="K985" s="70"/>
      <c r="L985" s="70"/>
      <c r="M985" s="258"/>
      <c r="N985" s="70"/>
      <c r="O985" s="70"/>
      <c r="P985" s="145">
        <f t="shared" si="16"/>
        <v>0</v>
      </c>
    </row>
    <row r="986" spans="2:16" outlineLevel="2" x14ac:dyDescent="0.3">
      <c r="B986" s="70"/>
      <c r="C986" s="70">
        <v>1</v>
      </c>
      <c r="D986" s="70">
        <v>53</v>
      </c>
      <c r="E986" s="71" t="str">
        <v>libre</v>
      </c>
      <c r="F986" s="138" t="s">
        <v>104</v>
      </c>
      <c r="G986" s="61">
        <f t="shared" ca="1" si="15"/>
        <v>0</v>
      </c>
      <c r="H986" s="233"/>
      <c r="I986" s="233"/>
      <c r="K986" s="70"/>
      <c r="L986" s="70"/>
      <c r="M986" s="258"/>
      <c r="N986" s="70"/>
      <c r="O986" s="70">
        <v>1</v>
      </c>
      <c r="P986" s="145">
        <f t="shared" si="16"/>
        <v>1</v>
      </c>
    </row>
    <row r="987" spans="2:16" outlineLevel="2" x14ac:dyDescent="0.3">
      <c r="B987" s="70"/>
      <c r="C987" s="70"/>
      <c r="D987" s="70">
        <v>54</v>
      </c>
      <c r="E987" s="71" t="str">
        <v>libre</v>
      </c>
      <c r="F987" s="138" t="s">
        <v>104</v>
      </c>
      <c r="G987" s="61">
        <f t="shared" ca="1" si="15"/>
        <v>0</v>
      </c>
      <c r="H987" s="233"/>
      <c r="I987" s="233"/>
      <c r="K987" s="70"/>
      <c r="L987" s="70"/>
      <c r="M987" s="258"/>
      <c r="N987" s="70"/>
      <c r="O987" s="70"/>
      <c r="P987" s="145">
        <f t="shared" si="16"/>
        <v>0</v>
      </c>
    </row>
    <row r="988" spans="2:16" outlineLevel="2" x14ac:dyDescent="0.3">
      <c r="B988" s="70"/>
      <c r="C988" s="70"/>
      <c r="D988" s="70">
        <v>55</v>
      </c>
      <c r="E988" s="71" t="str">
        <v>libre</v>
      </c>
      <c r="F988" s="138" t="s">
        <v>104</v>
      </c>
      <c r="G988" s="61">
        <f t="shared" ca="1" si="15"/>
        <v>0</v>
      </c>
      <c r="H988" s="233"/>
      <c r="I988" s="233"/>
      <c r="K988" s="70"/>
      <c r="L988" s="70"/>
      <c r="M988" s="258"/>
      <c r="N988" s="70"/>
      <c r="O988" s="70"/>
      <c r="P988" s="145">
        <f t="shared" si="16"/>
        <v>0</v>
      </c>
    </row>
    <row r="989" spans="2:16" outlineLevel="2" x14ac:dyDescent="0.3">
      <c r="B989" s="70"/>
      <c r="C989" s="70"/>
      <c r="D989" s="70">
        <v>56</v>
      </c>
      <c r="E989" s="71" t="str">
        <v>libre</v>
      </c>
      <c r="F989" s="138" t="s">
        <v>104</v>
      </c>
      <c r="G989" s="61">
        <f t="shared" ca="1" si="15"/>
        <v>0</v>
      </c>
      <c r="H989" s="233"/>
      <c r="I989" s="233"/>
      <c r="K989" s="70"/>
      <c r="L989" s="70"/>
      <c r="M989" s="258"/>
      <c r="N989" s="70"/>
      <c r="O989" s="70"/>
      <c r="P989" s="145">
        <f t="shared" si="16"/>
        <v>0</v>
      </c>
    </row>
    <row r="990" spans="2:16" outlineLevel="2" x14ac:dyDescent="0.3">
      <c r="B990" s="70"/>
      <c r="C990" s="70"/>
      <c r="D990" s="70">
        <v>57</v>
      </c>
      <c r="E990" s="71" t="str">
        <v>libre</v>
      </c>
      <c r="F990" s="138" t="s">
        <v>104</v>
      </c>
      <c r="G990" s="61">
        <f t="shared" ca="1" si="15"/>
        <v>0</v>
      </c>
      <c r="H990" s="233"/>
      <c r="I990" s="233"/>
      <c r="K990" s="70"/>
      <c r="L990" s="70"/>
      <c r="M990" s="258"/>
      <c r="N990" s="70"/>
      <c r="O990" s="70"/>
      <c r="P990" s="145">
        <f t="shared" si="16"/>
        <v>0</v>
      </c>
    </row>
    <row r="991" spans="2:16" outlineLevel="2" x14ac:dyDescent="0.3">
      <c r="B991" s="70"/>
      <c r="C991" s="70"/>
      <c r="D991" s="70">
        <v>58</v>
      </c>
      <c r="E991" s="71" t="str">
        <v>libre</v>
      </c>
      <c r="F991" s="138" t="s">
        <v>104</v>
      </c>
      <c r="G991" s="61">
        <f t="shared" ca="1" si="15"/>
        <v>0</v>
      </c>
      <c r="H991" s="233"/>
      <c r="I991" s="233"/>
      <c r="K991" s="70"/>
      <c r="L991" s="70"/>
      <c r="M991" s="258"/>
      <c r="N991" s="70"/>
      <c r="O991" s="70"/>
      <c r="P991" s="145">
        <f t="shared" si="16"/>
        <v>0</v>
      </c>
    </row>
    <row r="992" spans="2:16" outlineLevel="2" x14ac:dyDescent="0.3">
      <c r="B992" s="70"/>
      <c r="C992" s="70"/>
      <c r="D992" s="70">
        <v>59</v>
      </c>
      <c r="E992" s="71" t="str">
        <v>libre</v>
      </c>
      <c r="F992" s="138" t="s">
        <v>104</v>
      </c>
      <c r="G992" s="61">
        <f t="shared" ca="1" si="15"/>
        <v>0</v>
      </c>
      <c r="H992" s="233"/>
      <c r="I992" s="233"/>
      <c r="K992" s="70"/>
      <c r="L992" s="70"/>
      <c r="M992" s="258"/>
      <c r="N992" s="70"/>
      <c r="O992" s="70"/>
      <c r="P992" s="145">
        <f t="shared" si="16"/>
        <v>0</v>
      </c>
    </row>
    <row r="993" spans="2:16" outlineLevel="2" x14ac:dyDescent="0.3">
      <c r="B993" s="70">
        <v>1</v>
      </c>
      <c r="C993" s="70"/>
      <c r="D993" s="70">
        <v>60</v>
      </c>
      <c r="E993" s="71" t="str">
        <v>libre</v>
      </c>
      <c r="F993" s="138" t="s">
        <v>104</v>
      </c>
      <c r="G993" s="61">
        <f t="shared" ca="1" si="15"/>
        <v>0</v>
      </c>
      <c r="H993" s="233"/>
      <c r="I993" s="233"/>
      <c r="K993" s="70"/>
      <c r="L993" s="70"/>
      <c r="M993" s="258">
        <v>1</v>
      </c>
      <c r="N993" s="70"/>
      <c r="O993" s="70"/>
      <c r="P993" s="145">
        <f t="shared" si="16"/>
        <v>1</v>
      </c>
    </row>
    <row r="994" spans="2:16" outlineLevel="2" x14ac:dyDescent="0.3">
      <c r="B994" s="70">
        <v>1</v>
      </c>
      <c r="C994" s="70"/>
      <c r="D994" s="70">
        <v>61</v>
      </c>
      <c r="E994" s="71" t="str">
        <v>libre</v>
      </c>
      <c r="F994" s="138" t="s">
        <v>104</v>
      </c>
      <c r="G994" s="61">
        <f t="shared" ca="1" si="15"/>
        <v>0</v>
      </c>
      <c r="H994" s="233"/>
      <c r="I994" s="233"/>
      <c r="K994" s="70"/>
      <c r="L994" s="70"/>
      <c r="M994" s="258">
        <v>1</v>
      </c>
      <c r="N994" s="70"/>
      <c r="O994" s="70"/>
      <c r="P994" s="145">
        <f t="shared" si="16"/>
        <v>1</v>
      </c>
    </row>
    <row r="995" spans="2:16" outlineLevel="2" x14ac:dyDescent="0.3">
      <c r="B995" s="70">
        <v>1</v>
      </c>
      <c r="C995" s="70"/>
      <c r="D995" s="70">
        <v>62</v>
      </c>
      <c r="E995" s="71" t="str">
        <v>libre</v>
      </c>
      <c r="F995" s="138" t="s">
        <v>104</v>
      </c>
      <c r="G995" s="61">
        <f t="shared" ca="1" si="15"/>
        <v>0</v>
      </c>
      <c r="H995" s="233"/>
      <c r="I995" s="233"/>
      <c r="K995" s="70"/>
      <c r="L995" s="70"/>
      <c r="M995" s="258">
        <v>1</v>
      </c>
      <c r="N995" s="70"/>
      <c r="O995" s="70"/>
      <c r="P995" s="145">
        <f t="shared" si="16"/>
        <v>1</v>
      </c>
    </row>
    <row r="996" spans="2:16" outlineLevel="2" x14ac:dyDescent="0.3">
      <c r="B996" s="70"/>
      <c r="C996" s="70">
        <v>1</v>
      </c>
      <c r="D996" s="70">
        <v>63</v>
      </c>
      <c r="E996" s="71" t="str">
        <v>libre</v>
      </c>
      <c r="F996" s="138" t="s">
        <v>104</v>
      </c>
      <c r="G996" s="61">
        <f t="shared" ca="1" si="15"/>
        <v>0</v>
      </c>
      <c r="H996" s="233"/>
      <c r="I996" s="233"/>
      <c r="K996" s="70"/>
      <c r="L996" s="70"/>
      <c r="M996" s="258">
        <v>1</v>
      </c>
      <c r="N996" s="70"/>
      <c r="O996" s="70"/>
      <c r="P996" s="145">
        <f t="shared" si="16"/>
        <v>1</v>
      </c>
    </row>
    <row r="997" spans="2:16" outlineLevel="2" x14ac:dyDescent="0.3">
      <c r="B997" s="70">
        <v>1</v>
      </c>
      <c r="C997" s="70"/>
      <c r="D997" s="70">
        <v>64</v>
      </c>
      <c r="E997" s="71" t="str">
        <v>libre</v>
      </c>
      <c r="F997" s="138" t="s">
        <v>104</v>
      </c>
      <c r="G997" s="61">
        <f t="shared" ca="1" si="15"/>
        <v>0</v>
      </c>
      <c r="H997" s="233"/>
      <c r="I997" s="233"/>
      <c r="K997" s="70"/>
      <c r="L997" s="70"/>
      <c r="M997" s="258">
        <v>1</v>
      </c>
      <c r="N997" s="70"/>
      <c r="O997" s="70"/>
      <c r="P997" s="145">
        <f t="shared" si="16"/>
        <v>1</v>
      </c>
    </row>
    <row r="998" spans="2:16" outlineLevel="2" x14ac:dyDescent="0.3">
      <c r="B998" s="70"/>
      <c r="C998" s="70"/>
      <c r="D998" s="70">
        <v>65</v>
      </c>
      <c r="E998" s="71" t="str">
        <v>libre</v>
      </c>
      <c r="F998" s="138" t="s">
        <v>104</v>
      </c>
      <c r="G998" s="61">
        <f t="shared" ref="G998:G1061" ca="1" si="17">INDEX(EvoAc.Compra,$D998,G$10)*INDEX(Inv.Inv.Unit,$D998,G$9)</f>
        <v>0</v>
      </c>
      <c r="H998" s="233"/>
      <c r="I998" s="233"/>
      <c r="K998" s="70"/>
      <c r="L998" s="70"/>
      <c r="M998" s="258">
        <v>1</v>
      </c>
      <c r="N998" s="70"/>
      <c r="O998" s="70"/>
      <c r="P998" s="145">
        <f t="shared" si="16"/>
        <v>1</v>
      </c>
    </row>
    <row r="999" spans="2:16" outlineLevel="2" x14ac:dyDescent="0.3">
      <c r="B999" s="70"/>
      <c r="C999" s="70"/>
      <c r="D999" s="70">
        <v>66</v>
      </c>
      <c r="E999" s="71" t="str">
        <v>libre</v>
      </c>
      <c r="F999" s="138" t="s">
        <v>104</v>
      </c>
      <c r="G999" s="61">
        <f t="shared" ca="1" si="17"/>
        <v>0</v>
      </c>
      <c r="H999" s="233"/>
      <c r="I999" s="233"/>
      <c r="K999" s="70"/>
      <c r="L999" s="70"/>
      <c r="M999" s="258"/>
      <c r="N999" s="70"/>
      <c r="O999" s="70"/>
      <c r="P999" s="145">
        <f t="shared" ref="P999:P1062" si="18">SUM(K999:O999)</f>
        <v>0</v>
      </c>
    </row>
    <row r="1000" spans="2:16" outlineLevel="2" x14ac:dyDescent="0.3">
      <c r="B1000" s="70"/>
      <c r="C1000" s="70"/>
      <c r="D1000" s="70">
        <v>67</v>
      </c>
      <c r="E1000" s="71" t="str">
        <v>libre</v>
      </c>
      <c r="F1000" s="138" t="s">
        <v>104</v>
      </c>
      <c r="G1000" s="61">
        <f t="shared" ca="1" si="17"/>
        <v>0</v>
      </c>
      <c r="H1000" s="233"/>
      <c r="I1000" s="233"/>
      <c r="K1000" s="70"/>
      <c r="L1000" s="70"/>
      <c r="M1000" s="258"/>
      <c r="N1000" s="70"/>
      <c r="O1000" s="70"/>
      <c r="P1000" s="145">
        <f t="shared" si="18"/>
        <v>0</v>
      </c>
    </row>
    <row r="1001" spans="2:16" outlineLevel="2" x14ac:dyDescent="0.3">
      <c r="B1001" s="70"/>
      <c r="C1001" s="70"/>
      <c r="D1001" s="70">
        <v>68</v>
      </c>
      <c r="E1001" s="71" t="str">
        <v>libre</v>
      </c>
      <c r="F1001" s="138" t="s">
        <v>104</v>
      </c>
      <c r="G1001" s="61">
        <f t="shared" ca="1" si="17"/>
        <v>0</v>
      </c>
      <c r="H1001" s="233"/>
      <c r="I1001" s="233"/>
      <c r="K1001" s="70"/>
      <c r="L1001" s="70"/>
      <c r="M1001" s="258"/>
      <c r="N1001" s="70"/>
      <c r="O1001" s="70"/>
      <c r="P1001" s="145">
        <f t="shared" si="18"/>
        <v>0</v>
      </c>
    </row>
    <row r="1002" spans="2:16" outlineLevel="2" x14ac:dyDescent="0.3">
      <c r="B1002" s="70">
        <v>1</v>
      </c>
      <c r="C1002" s="70"/>
      <c r="D1002" s="70">
        <v>69</v>
      </c>
      <c r="E1002" s="71" t="str">
        <v>Core CS:MGW, HW y SE</v>
      </c>
      <c r="F1002" s="138" t="s">
        <v>104</v>
      </c>
      <c r="G1002" s="61">
        <f t="shared" ca="1" si="17"/>
        <v>2250586.9886558163</v>
      </c>
      <c r="H1002" s="233"/>
      <c r="I1002" s="233"/>
      <c r="K1002" s="70"/>
      <c r="L1002" s="70"/>
      <c r="M1002" s="258">
        <v>1</v>
      </c>
      <c r="N1002" s="70"/>
      <c r="O1002" s="70"/>
      <c r="P1002" s="145">
        <f t="shared" si="18"/>
        <v>1</v>
      </c>
    </row>
    <row r="1003" spans="2:16" outlineLevel="2" x14ac:dyDescent="0.3">
      <c r="B1003" s="70">
        <v>1</v>
      </c>
      <c r="C1003" s="70"/>
      <c r="D1003" s="70">
        <v>70</v>
      </c>
      <c r="E1003" s="71" t="str">
        <v>Core CS:MSC Server, HW y SE</v>
      </c>
      <c r="F1003" s="138" t="s">
        <v>104</v>
      </c>
      <c r="G1003" s="61">
        <f t="shared" ca="1" si="17"/>
        <v>2437896.2096508592</v>
      </c>
      <c r="H1003" s="233"/>
      <c r="I1003" s="233"/>
      <c r="K1003" s="70"/>
      <c r="L1003" s="70"/>
      <c r="M1003" s="258">
        <v>1</v>
      </c>
      <c r="N1003" s="70"/>
      <c r="O1003" s="70"/>
      <c r="P1003" s="145">
        <f t="shared" si="18"/>
        <v>1</v>
      </c>
    </row>
    <row r="1004" spans="2:16" outlineLevel="2" x14ac:dyDescent="0.3">
      <c r="B1004" s="70">
        <v>1</v>
      </c>
      <c r="C1004" s="70"/>
      <c r="D1004" s="70">
        <v>71</v>
      </c>
      <c r="E1004" s="71" t="str">
        <v>Core CS:SG, HW y SE</v>
      </c>
      <c r="F1004" s="138" t="s">
        <v>104</v>
      </c>
      <c r="G1004" s="61">
        <f t="shared" ca="1" si="17"/>
        <v>908774.23328000016</v>
      </c>
      <c r="H1004" s="233"/>
      <c r="I1004" s="233"/>
      <c r="K1004" s="70"/>
      <c r="L1004" s="70"/>
      <c r="M1004" s="258">
        <v>1</v>
      </c>
      <c r="N1004" s="70"/>
      <c r="O1004" s="70"/>
      <c r="P1004" s="145">
        <f t="shared" si="18"/>
        <v>1</v>
      </c>
    </row>
    <row r="1005" spans="2:16" outlineLevel="2" x14ac:dyDescent="0.3">
      <c r="B1005" s="70">
        <v>1</v>
      </c>
      <c r="C1005" s="70"/>
      <c r="D1005" s="70">
        <v>72</v>
      </c>
      <c r="E1005" s="71" t="str">
        <v>Core CS:HLR, HW y SE</v>
      </c>
      <c r="F1005" s="138" t="s">
        <v>104</v>
      </c>
      <c r="G1005" s="61">
        <f t="shared" ca="1" si="17"/>
        <v>634248.75596800016</v>
      </c>
      <c r="H1005" s="233"/>
      <c r="I1005" s="233"/>
      <c r="K1005" s="70"/>
      <c r="L1005" s="70"/>
      <c r="M1005" s="258">
        <v>1</v>
      </c>
      <c r="N1005" s="70"/>
      <c r="O1005" s="70"/>
      <c r="P1005" s="145">
        <f t="shared" si="18"/>
        <v>1</v>
      </c>
    </row>
    <row r="1006" spans="2:16" outlineLevel="2" x14ac:dyDescent="0.3">
      <c r="B1006" s="70">
        <v>1</v>
      </c>
      <c r="C1006" s="70"/>
      <c r="D1006" s="70">
        <v>73</v>
      </c>
      <c r="E1006" s="71" t="str">
        <v>Core CS:MGW, SW</v>
      </c>
      <c r="F1006" s="138" t="s">
        <v>104</v>
      </c>
      <c r="G1006" s="61">
        <f t="shared" ca="1" si="17"/>
        <v>172391.57615497906</v>
      </c>
      <c r="H1006" s="233"/>
      <c r="I1006" s="233"/>
      <c r="K1006" s="70"/>
      <c r="L1006" s="70"/>
      <c r="M1006" s="258">
        <v>1</v>
      </c>
      <c r="N1006" s="70"/>
      <c r="O1006" s="70"/>
      <c r="P1006" s="145">
        <f t="shared" si="18"/>
        <v>1</v>
      </c>
    </row>
    <row r="1007" spans="2:16" outlineLevel="2" x14ac:dyDescent="0.3">
      <c r="B1007" s="70">
        <v>1</v>
      </c>
      <c r="C1007" s="70"/>
      <c r="D1007" s="70">
        <v>74</v>
      </c>
      <c r="E1007" s="71" t="str">
        <v>Core CS:MSC Server, SW</v>
      </c>
      <c r="F1007" s="138" t="s">
        <v>104</v>
      </c>
      <c r="G1007" s="61">
        <f t="shared" ca="1" si="17"/>
        <v>157948.17994147152</v>
      </c>
      <c r="H1007" s="233"/>
      <c r="I1007" s="233"/>
      <c r="K1007" s="70"/>
      <c r="L1007" s="70"/>
      <c r="M1007" s="258">
        <v>1</v>
      </c>
      <c r="N1007" s="70"/>
      <c r="O1007" s="70"/>
      <c r="P1007" s="145">
        <f t="shared" si="18"/>
        <v>1</v>
      </c>
    </row>
    <row r="1008" spans="2:16" outlineLevel="2" x14ac:dyDescent="0.3">
      <c r="B1008" s="70">
        <v>1</v>
      </c>
      <c r="C1008" s="70"/>
      <c r="D1008" s="70">
        <v>75</v>
      </c>
      <c r="E1008" s="71" t="str">
        <v>Core CS:SG, SW</v>
      </c>
      <c r="F1008" s="138" t="s">
        <v>104</v>
      </c>
      <c r="G1008" s="61">
        <f t="shared" ca="1" si="17"/>
        <v>505415.71150000003</v>
      </c>
      <c r="H1008" s="233"/>
      <c r="I1008" s="233"/>
      <c r="K1008" s="70"/>
      <c r="L1008" s="70"/>
      <c r="M1008" s="258">
        <v>1</v>
      </c>
      <c r="N1008" s="70"/>
      <c r="O1008" s="70"/>
      <c r="P1008" s="145">
        <f t="shared" si="18"/>
        <v>1</v>
      </c>
    </row>
    <row r="1009" spans="2:16" outlineLevel="2" x14ac:dyDescent="0.3">
      <c r="B1009" s="70">
        <v>1</v>
      </c>
      <c r="C1009" s="70"/>
      <c r="D1009" s="70">
        <v>76</v>
      </c>
      <c r="E1009" s="71" t="str">
        <v>Core CS:HLR, SW</v>
      </c>
      <c r="F1009" s="138" t="s">
        <v>104</v>
      </c>
      <c r="G1009" s="61">
        <f t="shared" ca="1" si="17"/>
        <v>16450.988643972971</v>
      </c>
      <c r="H1009" s="233"/>
      <c r="I1009" s="233"/>
      <c r="K1009" s="70"/>
      <c r="L1009" s="70"/>
      <c r="M1009" s="258">
        <v>1</v>
      </c>
      <c r="N1009" s="70"/>
      <c r="O1009" s="70"/>
      <c r="P1009" s="145">
        <f t="shared" si="18"/>
        <v>1</v>
      </c>
    </row>
    <row r="1010" spans="2:16" outlineLevel="2" x14ac:dyDescent="0.3">
      <c r="B1010" s="70">
        <v>1</v>
      </c>
      <c r="C1010" s="70"/>
      <c r="D1010" s="70">
        <v>77</v>
      </c>
      <c r="E1010" s="71" t="str">
        <v>Core PS:SGSN, HW y SE</v>
      </c>
      <c r="F1010" s="138" t="s">
        <v>104</v>
      </c>
      <c r="G1010" s="61">
        <f t="shared" ca="1" si="17"/>
        <v>5841747.4489599969</v>
      </c>
      <c r="H1010" s="233"/>
      <c r="I1010" s="233"/>
      <c r="K1010" s="70"/>
      <c r="L1010" s="70"/>
      <c r="M1010" s="70">
        <v>1</v>
      </c>
      <c r="N1010" s="70"/>
      <c r="O1010" s="70"/>
      <c r="P1010" s="145">
        <f t="shared" si="18"/>
        <v>1</v>
      </c>
    </row>
    <row r="1011" spans="2:16" outlineLevel="2" x14ac:dyDescent="0.3">
      <c r="B1011" s="70">
        <v>1</v>
      </c>
      <c r="C1011" s="70"/>
      <c r="D1011" s="70">
        <v>78</v>
      </c>
      <c r="E1011" s="71" t="str">
        <v>Core PS:GGSN, HW y SE</v>
      </c>
      <c r="F1011" s="138" t="s">
        <v>104</v>
      </c>
      <c r="G1011" s="61">
        <f t="shared" ca="1" si="17"/>
        <v>29688569.727583993</v>
      </c>
      <c r="H1011" s="233"/>
      <c r="I1011" s="233"/>
      <c r="K1011" s="70"/>
      <c r="L1011" s="70"/>
      <c r="M1011" s="70">
        <v>1</v>
      </c>
      <c r="N1011" s="70"/>
      <c r="O1011" s="70"/>
      <c r="P1011" s="145">
        <f t="shared" si="18"/>
        <v>1</v>
      </c>
    </row>
    <row r="1012" spans="2:16" outlineLevel="2" x14ac:dyDescent="0.3">
      <c r="B1012" s="70">
        <v>1</v>
      </c>
      <c r="C1012" s="70"/>
      <c r="D1012" s="70">
        <v>79</v>
      </c>
      <c r="E1012" s="71" t="str">
        <v>Core PS:CG, HW y SE</v>
      </c>
      <c r="F1012" s="138" t="s">
        <v>104</v>
      </c>
      <c r="G1012" s="61">
        <f t="shared" ca="1" si="17"/>
        <v>149469.51679999998</v>
      </c>
      <c r="H1012" s="233"/>
      <c r="I1012" s="233"/>
      <c r="K1012" s="70"/>
      <c r="L1012" s="70"/>
      <c r="M1012" s="70">
        <v>1</v>
      </c>
      <c r="N1012" s="70"/>
      <c r="O1012" s="70"/>
      <c r="P1012" s="145">
        <f t="shared" si="18"/>
        <v>1</v>
      </c>
    </row>
    <row r="1013" spans="2:16" outlineLevel="2" x14ac:dyDescent="0.3">
      <c r="B1013" s="70">
        <v>1</v>
      </c>
      <c r="C1013" s="70"/>
      <c r="D1013" s="70">
        <v>80</v>
      </c>
      <c r="E1013" s="71" t="str">
        <v>Core PS:PCRF, HW y SE</v>
      </c>
      <c r="F1013" s="138" t="s">
        <v>104</v>
      </c>
      <c r="G1013" s="61">
        <f t="shared" ca="1" si="17"/>
        <v>3560443.3401600001</v>
      </c>
      <c r="H1013" s="233"/>
      <c r="I1013" s="233"/>
      <c r="K1013" s="70"/>
      <c r="L1013" s="70"/>
      <c r="M1013" s="70">
        <v>1</v>
      </c>
      <c r="N1013" s="70"/>
      <c r="O1013" s="70"/>
      <c r="P1013" s="145">
        <f t="shared" si="18"/>
        <v>1</v>
      </c>
    </row>
    <row r="1014" spans="2:16" outlineLevel="2" x14ac:dyDescent="0.3">
      <c r="B1014" s="70">
        <v>1</v>
      </c>
      <c r="C1014" s="70"/>
      <c r="D1014" s="70">
        <v>81</v>
      </c>
      <c r="E1014" s="71" t="str">
        <v>Core PS:SUR, HW y SE</v>
      </c>
      <c r="F1014" s="138" t="s">
        <v>104</v>
      </c>
      <c r="G1014" s="61">
        <f t="shared" ca="1" si="17"/>
        <v>0</v>
      </c>
      <c r="H1014" s="233"/>
      <c r="I1014" s="233"/>
      <c r="K1014" s="70"/>
      <c r="L1014" s="70"/>
      <c r="M1014" s="70">
        <v>1</v>
      </c>
      <c r="N1014" s="70"/>
      <c r="O1014" s="70"/>
      <c r="P1014" s="145">
        <f t="shared" si="18"/>
        <v>1</v>
      </c>
    </row>
    <row r="1015" spans="2:16" outlineLevel="2" x14ac:dyDescent="0.3">
      <c r="B1015" s="70">
        <v>1</v>
      </c>
      <c r="C1015" s="70"/>
      <c r="D1015" s="70">
        <v>82</v>
      </c>
      <c r="E1015" s="71" t="str">
        <v>Core PS:SGSN, SW</v>
      </c>
      <c r="F1015" s="138" t="s">
        <v>104</v>
      </c>
      <c r="G1015" s="61">
        <f t="shared" ca="1" si="17"/>
        <v>1860582.4019183083</v>
      </c>
      <c r="H1015" s="233"/>
      <c r="I1015" s="233"/>
      <c r="K1015" s="70"/>
      <c r="L1015" s="70"/>
      <c r="M1015" s="70">
        <v>1</v>
      </c>
      <c r="N1015" s="70"/>
      <c r="O1015" s="70"/>
      <c r="P1015" s="145">
        <f t="shared" si="18"/>
        <v>1</v>
      </c>
    </row>
    <row r="1016" spans="2:16" outlineLevel="2" x14ac:dyDescent="0.3">
      <c r="B1016" s="70">
        <v>1</v>
      </c>
      <c r="C1016" s="70"/>
      <c r="D1016" s="70">
        <v>83</v>
      </c>
      <c r="E1016" s="71" t="str">
        <v>Core PS:GGSN, SW</v>
      </c>
      <c r="F1016" s="138" t="s">
        <v>104</v>
      </c>
      <c r="G1016" s="61">
        <f t="shared" ca="1" si="17"/>
        <v>3380083.3795443205</v>
      </c>
      <c r="H1016" s="233"/>
      <c r="I1016" s="233"/>
      <c r="K1016" s="70"/>
      <c r="L1016" s="70"/>
      <c r="M1016" s="70">
        <v>1</v>
      </c>
      <c r="N1016" s="70"/>
      <c r="O1016" s="70"/>
      <c r="P1016" s="145">
        <f t="shared" si="18"/>
        <v>1</v>
      </c>
    </row>
    <row r="1017" spans="2:16" outlineLevel="2" x14ac:dyDescent="0.3">
      <c r="B1017" s="70">
        <v>1</v>
      </c>
      <c r="C1017" s="70"/>
      <c r="D1017" s="70">
        <v>84</v>
      </c>
      <c r="E1017" s="71" t="str">
        <v>Core PS:CG, SW</v>
      </c>
      <c r="F1017" s="138" t="s">
        <v>104</v>
      </c>
      <c r="G1017" s="61">
        <f t="shared" ca="1" si="17"/>
        <v>233764.97325212078</v>
      </c>
      <c r="H1017" s="233"/>
      <c r="I1017" s="233"/>
      <c r="K1017" s="70"/>
      <c r="L1017" s="70"/>
      <c r="M1017" s="70">
        <v>1</v>
      </c>
      <c r="N1017" s="70"/>
      <c r="O1017" s="70"/>
      <c r="P1017" s="145">
        <f t="shared" si="18"/>
        <v>1</v>
      </c>
    </row>
    <row r="1018" spans="2:16" outlineLevel="2" x14ac:dyDescent="0.3">
      <c r="B1018" s="70">
        <v>1</v>
      </c>
      <c r="C1018" s="70"/>
      <c r="D1018" s="70">
        <v>85</v>
      </c>
      <c r="E1018" s="71" t="str">
        <v>Core PS:PCRF, SW</v>
      </c>
      <c r="F1018" s="138" t="s">
        <v>104</v>
      </c>
      <c r="G1018" s="61">
        <f t="shared" ca="1" si="17"/>
        <v>36071.138284068838</v>
      </c>
      <c r="H1018" s="233"/>
      <c r="I1018" s="233"/>
      <c r="K1018" s="70"/>
      <c r="L1018" s="70"/>
      <c r="M1018" s="70">
        <v>1</v>
      </c>
      <c r="N1018" s="70"/>
      <c r="O1018" s="70"/>
      <c r="P1018" s="145">
        <f t="shared" si="18"/>
        <v>1</v>
      </c>
    </row>
    <row r="1019" spans="2:16" outlineLevel="2" x14ac:dyDescent="0.3">
      <c r="B1019" s="70">
        <v>1</v>
      </c>
      <c r="C1019" s="70"/>
      <c r="D1019" s="70">
        <v>86</v>
      </c>
      <c r="E1019" s="71" t="str">
        <v>Core PS:SUR, SW</v>
      </c>
      <c r="F1019" s="138" t="s">
        <v>104</v>
      </c>
      <c r="G1019" s="61">
        <f t="shared" ca="1" si="17"/>
        <v>0</v>
      </c>
      <c r="H1019" s="233"/>
      <c r="I1019" s="233"/>
      <c r="K1019" s="70"/>
      <c r="L1019" s="70"/>
      <c r="M1019" s="70">
        <v>1</v>
      </c>
      <c r="N1019" s="70"/>
      <c r="O1019" s="70"/>
      <c r="P1019" s="145">
        <f t="shared" si="18"/>
        <v>1</v>
      </c>
    </row>
    <row r="1020" spans="2:16" outlineLevel="2" x14ac:dyDescent="0.3">
      <c r="B1020" s="70"/>
      <c r="C1020" s="70">
        <v>1</v>
      </c>
      <c r="D1020" s="70">
        <v>87</v>
      </c>
      <c r="E1020" s="71" t="str">
        <v>Core Común: Repuestos Críticos</v>
      </c>
      <c r="F1020" s="138" t="s">
        <v>104</v>
      </c>
      <c r="G1020" s="61">
        <f t="shared" ca="1" si="17"/>
        <v>39670.114834182503</v>
      </c>
      <c r="H1020" s="233"/>
      <c r="I1020" s="233"/>
      <c r="K1020" s="70"/>
      <c r="L1020" s="70"/>
      <c r="M1020" s="258">
        <v>0</v>
      </c>
      <c r="N1020" s="70"/>
      <c r="O1020" s="70">
        <v>1</v>
      </c>
      <c r="P1020" s="145">
        <f t="shared" si="18"/>
        <v>1</v>
      </c>
    </row>
    <row r="1021" spans="2:16" outlineLevel="2" x14ac:dyDescent="0.3">
      <c r="B1021" s="70"/>
      <c r="C1021" s="70">
        <v>1</v>
      </c>
      <c r="D1021" s="70">
        <v>88</v>
      </c>
      <c r="E1021" s="71" t="str">
        <v>Core Común: Mantención Iniciación</v>
      </c>
      <c r="F1021" s="138" t="s">
        <v>104</v>
      </c>
      <c r="G1021" s="61">
        <f t="shared" ca="1" si="17"/>
        <v>888169.72305000003</v>
      </c>
      <c r="H1021" s="233"/>
      <c r="I1021" s="233"/>
      <c r="K1021" s="70"/>
      <c r="L1021" s="70"/>
      <c r="M1021" s="258">
        <v>0</v>
      </c>
      <c r="N1021" s="70"/>
      <c r="O1021" s="70">
        <v>1</v>
      </c>
      <c r="P1021" s="145">
        <f t="shared" si="18"/>
        <v>1</v>
      </c>
    </row>
    <row r="1022" spans="2:16" outlineLevel="2" x14ac:dyDescent="0.3">
      <c r="B1022" s="70"/>
      <c r="C1022" s="70">
        <v>1</v>
      </c>
      <c r="D1022" s="70">
        <v>89</v>
      </c>
      <c r="E1022" s="71" t="str">
        <v>Core Común: Terrenos</v>
      </c>
      <c r="F1022" s="138" t="s">
        <v>104</v>
      </c>
      <c r="G1022" s="61">
        <f t="shared" ca="1" si="17"/>
        <v>0</v>
      </c>
      <c r="H1022" s="233"/>
      <c r="I1022" s="233"/>
      <c r="K1022" s="70"/>
      <c r="L1022" s="70"/>
      <c r="M1022" s="258">
        <v>0</v>
      </c>
      <c r="N1022" s="70"/>
      <c r="O1022" s="70">
        <v>1</v>
      </c>
      <c r="P1022" s="145">
        <f t="shared" si="18"/>
        <v>1</v>
      </c>
    </row>
    <row r="1023" spans="2:16" outlineLevel="2" x14ac:dyDescent="0.3">
      <c r="B1023" s="70"/>
      <c r="C1023" s="70">
        <v>1</v>
      </c>
      <c r="D1023" s="70">
        <v>90</v>
      </c>
      <c r="E1023" s="71" t="str">
        <v>Core Común: Obras Civiles</v>
      </c>
      <c r="F1023" s="138" t="s">
        <v>104</v>
      </c>
      <c r="G1023" s="61">
        <f t="shared" ca="1" si="17"/>
        <v>6014314.9860877898</v>
      </c>
      <c r="H1023" s="233"/>
      <c r="I1023" s="233"/>
      <c r="K1023" s="70"/>
      <c r="L1023" s="70"/>
      <c r="M1023" s="258">
        <v>0</v>
      </c>
      <c r="N1023" s="70"/>
      <c r="O1023" s="70">
        <v>1</v>
      </c>
      <c r="P1023" s="145">
        <f t="shared" si="18"/>
        <v>1</v>
      </c>
    </row>
    <row r="1024" spans="2:16" outlineLevel="2" x14ac:dyDescent="0.3">
      <c r="B1024" s="70"/>
      <c r="C1024" s="70">
        <v>1</v>
      </c>
      <c r="D1024" s="70">
        <v>91</v>
      </c>
      <c r="E1024" s="71" t="str">
        <v>Core Común: Equipamiento</v>
      </c>
      <c r="F1024" s="138" t="s">
        <v>104</v>
      </c>
      <c r="G1024" s="61">
        <f t="shared" ca="1" si="17"/>
        <v>2621167.9947292907</v>
      </c>
      <c r="H1024" s="233"/>
      <c r="I1024" s="233"/>
      <c r="K1024" s="70"/>
      <c r="L1024" s="70"/>
      <c r="M1024" s="258">
        <v>0</v>
      </c>
      <c r="N1024" s="70"/>
      <c r="O1024" s="70">
        <v>1</v>
      </c>
      <c r="P1024" s="145">
        <f t="shared" si="18"/>
        <v>1</v>
      </c>
    </row>
    <row r="1025" spans="2:16" outlineLevel="2" x14ac:dyDescent="0.3">
      <c r="B1025" s="70"/>
      <c r="C1025" s="70"/>
      <c r="D1025" s="70">
        <v>92</v>
      </c>
      <c r="E1025" s="71" t="str">
        <v>libre</v>
      </c>
      <c r="F1025" s="138" t="s">
        <v>104</v>
      </c>
      <c r="G1025" s="61">
        <f t="shared" ca="1" si="17"/>
        <v>0</v>
      </c>
      <c r="H1025" s="233"/>
      <c r="I1025" s="233"/>
      <c r="K1025" s="70"/>
      <c r="L1025" s="70"/>
      <c r="M1025" s="258"/>
      <c r="N1025" s="70"/>
      <c r="O1025" s="70"/>
      <c r="P1025" s="145">
        <f t="shared" si="18"/>
        <v>0</v>
      </c>
    </row>
    <row r="1026" spans="2:16" outlineLevel="2" x14ac:dyDescent="0.3">
      <c r="B1026" s="70"/>
      <c r="C1026" s="70">
        <v>1</v>
      </c>
      <c r="D1026" s="70">
        <v>93</v>
      </c>
      <c r="E1026" s="71" t="str">
        <v>Espectro</v>
      </c>
      <c r="F1026" s="138" t="s">
        <v>104</v>
      </c>
      <c r="G1026" s="61">
        <f t="shared" ca="1" si="17"/>
        <v>0</v>
      </c>
      <c r="H1026" s="233"/>
      <c r="I1026" s="233"/>
      <c r="K1026" s="70">
        <v>1</v>
      </c>
      <c r="L1026" s="70"/>
      <c r="M1026" s="258"/>
      <c r="N1026" s="70"/>
      <c r="O1026" s="70"/>
      <c r="P1026" s="145">
        <f t="shared" si="18"/>
        <v>1</v>
      </c>
    </row>
    <row r="1027" spans="2:16" outlineLevel="2" x14ac:dyDescent="0.3">
      <c r="B1027" s="70"/>
      <c r="C1027" s="70"/>
      <c r="D1027" s="70">
        <v>94</v>
      </c>
      <c r="E1027" s="71" t="str">
        <v>libre</v>
      </c>
      <c r="F1027" s="138" t="s">
        <v>104</v>
      </c>
      <c r="G1027" s="61">
        <f t="shared" ca="1" si="17"/>
        <v>0</v>
      </c>
      <c r="H1027" s="233"/>
      <c r="I1027" s="233"/>
      <c r="K1027" s="70"/>
      <c r="L1027" s="70"/>
      <c r="M1027" s="258"/>
      <c r="N1027" s="70"/>
      <c r="O1027" s="70">
        <v>1</v>
      </c>
      <c r="P1027" s="145">
        <f t="shared" si="18"/>
        <v>1</v>
      </c>
    </row>
    <row r="1028" spans="2:16" outlineLevel="2" x14ac:dyDescent="0.3">
      <c r="B1028" s="70"/>
      <c r="C1028" s="70"/>
      <c r="D1028" s="70">
        <v>95</v>
      </c>
      <c r="E1028" s="71" t="str">
        <v>BSCS Base</v>
      </c>
      <c r="F1028" s="138" t="s">
        <v>104</v>
      </c>
      <c r="G1028" s="61">
        <f t="shared" ca="1" si="17"/>
        <v>0</v>
      </c>
      <c r="H1028" s="233"/>
      <c r="I1028" s="233"/>
      <c r="K1028" s="70"/>
      <c r="L1028" s="70"/>
      <c r="M1028" s="258"/>
      <c r="N1028" s="70"/>
      <c r="O1028" s="70"/>
      <c r="P1028" s="145">
        <f t="shared" si="18"/>
        <v>0</v>
      </c>
    </row>
    <row r="1029" spans="2:16" outlineLevel="2" x14ac:dyDescent="0.3">
      <c r="B1029" s="70"/>
      <c r="C1029" s="70">
        <v>1</v>
      </c>
      <c r="D1029" s="70">
        <v>96</v>
      </c>
      <c r="E1029" s="71" t="str">
        <v>BSCS Mant</v>
      </c>
      <c r="F1029" s="138" t="s">
        <v>104</v>
      </c>
      <c r="G1029" s="61">
        <f t="shared" ca="1" si="17"/>
        <v>451475.66666666669</v>
      </c>
      <c r="H1029" s="233"/>
      <c r="I1029" s="233"/>
      <c r="K1029" s="70"/>
      <c r="L1029" s="70"/>
      <c r="M1029" s="258"/>
      <c r="N1029" s="70"/>
      <c r="O1029" s="70">
        <v>1</v>
      </c>
      <c r="P1029" s="145">
        <f t="shared" si="18"/>
        <v>1</v>
      </c>
    </row>
    <row r="1030" spans="2:16" outlineLevel="2" x14ac:dyDescent="0.3">
      <c r="B1030" s="70"/>
      <c r="C1030" s="70"/>
      <c r="D1030" s="70">
        <v>97</v>
      </c>
      <c r="E1030" s="71" t="str">
        <v>ICC Base</v>
      </c>
      <c r="F1030" s="138" t="s">
        <v>104</v>
      </c>
      <c r="G1030" s="61">
        <f t="shared" ca="1" si="17"/>
        <v>0</v>
      </c>
      <c r="H1030" s="233"/>
      <c r="I1030" s="233"/>
      <c r="K1030" s="70"/>
      <c r="L1030" s="70"/>
      <c r="M1030" s="258"/>
      <c r="N1030" s="70"/>
      <c r="O1030" s="70"/>
      <c r="P1030" s="145">
        <f t="shared" si="18"/>
        <v>0</v>
      </c>
    </row>
    <row r="1031" spans="2:16" outlineLevel="1" x14ac:dyDescent="0.3">
      <c r="B1031" s="70"/>
      <c r="C1031" s="70">
        <v>1</v>
      </c>
      <c r="D1031" s="70">
        <v>98</v>
      </c>
      <c r="E1031" s="71" t="str">
        <v>ICC Mant</v>
      </c>
      <c r="F1031" s="138" t="s">
        <v>104</v>
      </c>
      <c r="G1031" s="61">
        <f t="shared" ca="1" si="17"/>
        <v>691864.75600000005</v>
      </c>
      <c r="H1031" s="233"/>
      <c r="I1031" s="233"/>
      <c r="K1031" s="70"/>
      <c r="L1031" s="70"/>
      <c r="M1031" s="258"/>
      <c r="N1031" s="70"/>
      <c r="O1031" s="70">
        <v>1</v>
      </c>
      <c r="P1031" s="145">
        <f t="shared" si="18"/>
        <v>1</v>
      </c>
    </row>
    <row r="1032" spans="2:16" outlineLevel="1" x14ac:dyDescent="0.3">
      <c r="B1032" s="70"/>
      <c r="C1032" s="70">
        <v>1</v>
      </c>
      <c r="D1032" s="70">
        <v>99</v>
      </c>
      <c r="E1032" s="71" t="str">
        <v>Mediation Mant</v>
      </c>
      <c r="F1032" s="138" t="s">
        <v>104</v>
      </c>
      <c r="G1032" s="61">
        <f t="shared" ca="1" si="17"/>
        <v>3239.7559999999999</v>
      </c>
      <c r="H1032" s="233"/>
      <c r="I1032" s="233"/>
      <c r="K1032" s="70"/>
      <c r="L1032" s="70"/>
      <c r="M1032" s="258"/>
      <c r="N1032" s="70">
        <v>1</v>
      </c>
      <c r="O1032" s="70"/>
      <c r="P1032" s="145">
        <f t="shared" si="18"/>
        <v>1</v>
      </c>
    </row>
    <row r="1033" spans="2:16" outlineLevel="1" x14ac:dyDescent="0.3">
      <c r="B1033" s="70"/>
      <c r="C1033" s="70"/>
      <c r="D1033" s="70">
        <v>100</v>
      </c>
      <c r="E1033" s="71" t="str">
        <v>Router tipo 1</v>
      </c>
      <c r="F1033" s="138" t="s">
        <v>104</v>
      </c>
      <c r="G1033" s="61">
        <f t="shared" ca="1" si="17"/>
        <v>350908.7503476555</v>
      </c>
      <c r="H1033" s="233"/>
      <c r="I1033" s="233"/>
      <c r="K1033" s="70"/>
      <c r="L1033" s="70"/>
      <c r="M1033" s="258"/>
      <c r="N1033" s="70"/>
      <c r="O1033" s="70"/>
      <c r="P1033" s="145">
        <f t="shared" si="18"/>
        <v>0</v>
      </c>
    </row>
    <row r="1034" spans="2:16" outlineLevel="1" x14ac:dyDescent="0.3">
      <c r="B1034" s="70"/>
      <c r="C1034" s="70"/>
      <c r="D1034" s="70">
        <v>101</v>
      </c>
      <c r="E1034" s="71" t="str">
        <v>Router tipo 2</v>
      </c>
      <c r="F1034" s="138" t="s">
        <v>104</v>
      </c>
      <c r="G1034" s="61">
        <f t="shared" ca="1" si="17"/>
        <v>0</v>
      </c>
      <c r="H1034" s="233"/>
      <c r="I1034" s="233"/>
      <c r="K1034" s="70"/>
      <c r="L1034" s="70"/>
      <c r="M1034" s="258"/>
      <c r="N1034" s="70"/>
      <c r="O1034" s="70"/>
      <c r="P1034" s="145">
        <f t="shared" si="18"/>
        <v>0</v>
      </c>
    </row>
    <row r="1035" spans="2:16" outlineLevel="2" x14ac:dyDescent="0.3">
      <c r="B1035" s="70"/>
      <c r="C1035" s="70"/>
      <c r="D1035" s="70">
        <v>102</v>
      </c>
      <c r="E1035" s="71" t="str">
        <v>Router tipo 3</v>
      </c>
      <c r="F1035" s="138" t="s">
        <v>104</v>
      </c>
      <c r="G1035" s="61">
        <f t="shared" ca="1" si="17"/>
        <v>0</v>
      </c>
      <c r="H1035" s="233"/>
      <c r="I1035" s="233"/>
      <c r="K1035" s="70"/>
      <c r="L1035" s="70"/>
      <c r="M1035" s="258"/>
      <c r="N1035" s="70"/>
      <c r="O1035" s="70"/>
      <c r="P1035" s="145">
        <f t="shared" si="18"/>
        <v>0</v>
      </c>
    </row>
    <row r="1036" spans="2:16" outlineLevel="2" x14ac:dyDescent="0.3">
      <c r="B1036" s="70"/>
      <c r="C1036" s="70"/>
      <c r="D1036" s="70">
        <v>103</v>
      </c>
      <c r="E1036" s="71" t="str">
        <v>BSC-MGW</v>
      </c>
      <c r="F1036" s="138" t="s">
        <v>104</v>
      </c>
      <c r="G1036" s="61">
        <f t="shared" ca="1" si="17"/>
        <v>0</v>
      </c>
      <c r="H1036" s="233"/>
      <c r="I1036" s="233"/>
      <c r="K1036" s="70"/>
      <c r="L1036" s="70"/>
      <c r="M1036" s="258"/>
      <c r="N1036" s="70"/>
      <c r="O1036" s="70"/>
      <c r="P1036" s="145">
        <f t="shared" si="18"/>
        <v>0</v>
      </c>
    </row>
    <row r="1037" spans="2:16" outlineLevel="2" x14ac:dyDescent="0.3">
      <c r="B1037" s="70"/>
      <c r="C1037" s="70"/>
      <c r="D1037" s="70">
        <v>104</v>
      </c>
      <c r="E1037" s="71" t="str">
        <v>BSC-SGSN</v>
      </c>
      <c r="F1037" s="138" t="s">
        <v>104</v>
      </c>
      <c r="G1037" s="61">
        <f t="shared" ca="1" si="17"/>
        <v>0</v>
      </c>
      <c r="H1037" s="233"/>
      <c r="I1037" s="233"/>
      <c r="K1037" s="70"/>
      <c r="L1037" s="70"/>
      <c r="M1037" s="258"/>
      <c r="N1037" s="70"/>
      <c r="O1037" s="70"/>
      <c r="P1037" s="145">
        <f t="shared" si="18"/>
        <v>0</v>
      </c>
    </row>
    <row r="1038" spans="2:16" outlineLevel="2" x14ac:dyDescent="0.3">
      <c r="B1038" s="70"/>
      <c r="C1038" s="70"/>
      <c r="D1038" s="70">
        <v>105</v>
      </c>
      <c r="E1038" s="71" t="str">
        <v>SGSN-GGSN</v>
      </c>
      <c r="F1038" s="138" t="s">
        <v>104</v>
      </c>
      <c r="G1038" s="61">
        <f t="shared" ca="1" si="17"/>
        <v>0</v>
      </c>
      <c r="H1038" s="233"/>
      <c r="I1038" s="233"/>
      <c r="K1038" s="70"/>
      <c r="L1038" s="70"/>
      <c r="M1038" s="258"/>
      <c r="N1038" s="70"/>
      <c r="O1038" s="70"/>
      <c r="P1038" s="145">
        <f t="shared" si="18"/>
        <v>0</v>
      </c>
    </row>
    <row r="1039" spans="2:16" outlineLevel="2" x14ac:dyDescent="0.3">
      <c r="B1039" s="70"/>
      <c r="C1039" s="70"/>
      <c r="D1039" s="70">
        <v>106</v>
      </c>
      <c r="E1039" s="71" t="str">
        <v>MGW-MGW</v>
      </c>
      <c r="F1039" s="138" t="s">
        <v>104</v>
      </c>
      <c r="G1039" s="61">
        <f t="shared" ca="1" si="17"/>
        <v>244130.27999999997</v>
      </c>
      <c r="H1039" s="233"/>
      <c r="I1039" s="233"/>
      <c r="K1039" s="70"/>
      <c r="L1039" s="70"/>
      <c r="M1039" s="258"/>
      <c r="N1039" s="70"/>
      <c r="O1039" s="70"/>
      <c r="P1039" s="145">
        <f t="shared" si="18"/>
        <v>0</v>
      </c>
    </row>
    <row r="1040" spans="2:16" outlineLevel="2" x14ac:dyDescent="0.3">
      <c r="B1040" s="70"/>
      <c r="C1040" s="70"/>
      <c r="D1040" s="70">
        <v>107</v>
      </c>
      <c r="E1040" s="71" t="str">
        <v>RNC-MGW</v>
      </c>
      <c r="F1040" s="138" t="s">
        <v>104</v>
      </c>
      <c r="G1040" s="61">
        <f t="shared" ca="1" si="17"/>
        <v>0</v>
      </c>
      <c r="H1040" s="233"/>
      <c r="I1040" s="233"/>
      <c r="K1040" s="70"/>
      <c r="L1040" s="70"/>
      <c r="M1040" s="258"/>
      <c r="N1040" s="70"/>
      <c r="O1040" s="70"/>
      <c r="P1040" s="145">
        <f t="shared" si="18"/>
        <v>0</v>
      </c>
    </row>
    <row r="1041" spans="2:16" outlineLevel="2" x14ac:dyDescent="0.3">
      <c r="B1041" s="70"/>
      <c r="C1041" s="70"/>
      <c r="D1041" s="70">
        <v>108</v>
      </c>
      <c r="E1041" s="71" t="str">
        <v>RNC-SGSN</v>
      </c>
      <c r="F1041" s="138" t="s">
        <v>104</v>
      </c>
      <c r="G1041" s="61">
        <f t="shared" ca="1" si="17"/>
        <v>0</v>
      </c>
      <c r="H1041" s="233"/>
      <c r="I1041" s="233"/>
      <c r="K1041" s="70"/>
      <c r="L1041" s="70"/>
      <c r="M1041" s="258"/>
      <c r="N1041" s="70"/>
      <c r="O1041" s="70"/>
      <c r="P1041" s="145">
        <f t="shared" si="18"/>
        <v>0</v>
      </c>
    </row>
    <row r="1042" spans="2:16" outlineLevel="2" x14ac:dyDescent="0.3">
      <c r="B1042" s="70"/>
      <c r="C1042" s="70"/>
      <c r="D1042" s="70">
        <v>109</v>
      </c>
      <c r="E1042" s="71" t="str">
        <v>SGSN-GGSN</v>
      </c>
      <c r="F1042" s="138" t="s">
        <v>104</v>
      </c>
      <c r="G1042" s="61">
        <f t="shared" ca="1" si="17"/>
        <v>0</v>
      </c>
      <c r="H1042" s="233"/>
      <c r="I1042" s="233"/>
      <c r="K1042" s="70"/>
      <c r="L1042" s="70"/>
      <c r="M1042" s="258"/>
      <c r="N1042" s="70"/>
      <c r="O1042" s="70"/>
      <c r="P1042" s="145">
        <f t="shared" si="18"/>
        <v>0</v>
      </c>
    </row>
    <row r="1043" spans="2:16" outlineLevel="2" x14ac:dyDescent="0.3">
      <c r="B1043" s="70"/>
      <c r="C1043" s="70"/>
      <c r="D1043" s="70">
        <v>110</v>
      </c>
      <c r="E1043" s="71" t="str">
        <v>MGW-MGW</v>
      </c>
      <c r="F1043" s="138" t="s">
        <v>104</v>
      </c>
      <c r="G1043" s="61">
        <f t="shared" ca="1" si="17"/>
        <v>244130.27999999997</v>
      </c>
      <c r="H1043" s="233"/>
      <c r="I1043" s="233"/>
      <c r="K1043" s="70"/>
      <c r="L1043" s="70"/>
      <c r="M1043" s="258"/>
      <c r="N1043" s="70"/>
      <c r="O1043" s="70"/>
      <c r="P1043" s="145">
        <f t="shared" si="18"/>
        <v>0</v>
      </c>
    </row>
    <row r="1044" spans="2:16" outlineLevel="2" x14ac:dyDescent="0.3">
      <c r="B1044" s="70"/>
      <c r="C1044" s="70"/>
      <c r="D1044" s="70">
        <v>111</v>
      </c>
      <c r="E1044" s="71" t="str">
        <v>SGW-SGW</v>
      </c>
      <c r="F1044" s="138" t="s">
        <v>104</v>
      </c>
      <c r="G1044" s="61">
        <f t="shared" ca="1" si="17"/>
        <v>0</v>
      </c>
      <c r="H1044" s="233"/>
      <c r="I1044" s="233"/>
      <c r="K1044" s="70"/>
      <c r="L1044" s="70"/>
      <c r="M1044" s="258"/>
      <c r="N1044" s="70"/>
      <c r="O1044" s="70"/>
      <c r="P1044" s="145">
        <f t="shared" si="18"/>
        <v>0</v>
      </c>
    </row>
    <row r="1045" spans="2:16" outlineLevel="2" x14ac:dyDescent="0.3">
      <c r="B1045" s="70"/>
      <c r="C1045" s="70"/>
      <c r="D1045" s="70">
        <v>112</v>
      </c>
      <c r="E1045" s="71" t="str">
        <v>MGW-PTR</v>
      </c>
      <c r="F1045" s="138" t="s">
        <v>104</v>
      </c>
      <c r="G1045" s="61">
        <f t="shared" ca="1" si="17"/>
        <v>4512.24</v>
      </c>
      <c r="H1045" s="233"/>
      <c r="I1045" s="233"/>
      <c r="K1045" s="70"/>
      <c r="L1045" s="70"/>
      <c r="M1045" s="258"/>
      <c r="N1045" s="70"/>
      <c r="O1045" s="70"/>
      <c r="P1045" s="145">
        <f t="shared" si="18"/>
        <v>0</v>
      </c>
    </row>
    <row r="1046" spans="2:16" outlineLevel="2" x14ac:dyDescent="0.3">
      <c r="B1046" s="70"/>
      <c r="C1046" s="70"/>
      <c r="D1046" s="70">
        <v>113</v>
      </c>
      <c r="E1046" s="71" t="str">
        <v>MGW-PTR</v>
      </c>
      <c r="F1046" s="138" t="s">
        <v>104</v>
      </c>
      <c r="G1046" s="61">
        <f t="shared" ca="1" si="17"/>
        <v>28577.52</v>
      </c>
      <c r="H1046" s="233"/>
      <c r="I1046" s="233"/>
      <c r="K1046" s="70"/>
      <c r="L1046" s="70"/>
      <c r="M1046" s="258"/>
      <c r="N1046" s="70"/>
      <c r="O1046" s="70"/>
      <c r="P1046" s="145">
        <f t="shared" si="18"/>
        <v>0</v>
      </c>
    </row>
    <row r="1047" spans="2:16" outlineLevel="2" x14ac:dyDescent="0.3">
      <c r="B1047" s="70"/>
      <c r="C1047" s="70"/>
      <c r="D1047" s="70">
        <v>114</v>
      </c>
      <c r="E1047" s="71" t="str">
        <v>SBC-PTR</v>
      </c>
      <c r="F1047" s="138" t="s">
        <v>104</v>
      </c>
      <c r="G1047" s="61">
        <f t="shared" ca="1" si="17"/>
        <v>0</v>
      </c>
      <c r="H1047" s="233"/>
      <c r="I1047" s="233"/>
      <c r="K1047" s="70"/>
      <c r="L1047" s="70"/>
      <c r="M1047" s="258"/>
      <c r="N1047" s="70"/>
      <c r="O1047" s="70"/>
      <c r="P1047" s="145">
        <f t="shared" si="18"/>
        <v>0</v>
      </c>
    </row>
    <row r="1048" spans="2:16" outlineLevel="2" x14ac:dyDescent="0.3">
      <c r="B1048" s="70"/>
      <c r="C1048" s="70"/>
      <c r="D1048" s="70">
        <v>115</v>
      </c>
      <c r="E1048" s="71" t="str">
        <v>libre</v>
      </c>
      <c r="F1048" s="138" t="s">
        <v>104</v>
      </c>
      <c r="G1048" s="61">
        <f t="shared" ca="1" si="17"/>
        <v>0</v>
      </c>
      <c r="H1048" s="233"/>
      <c r="I1048" s="233"/>
      <c r="K1048" s="70"/>
      <c r="L1048" s="70"/>
      <c r="M1048" s="258"/>
      <c r="N1048" s="70"/>
      <c r="O1048" s="70"/>
      <c r="P1048" s="145">
        <f t="shared" si="18"/>
        <v>0</v>
      </c>
    </row>
    <row r="1049" spans="2:16" outlineLevel="2" x14ac:dyDescent="0.3">
      <c r="B1049" s="70"/>
      <c r="C1049" s="70"/>
      <c r="D1049" s="70">
        <v>116</v>
      </c>
      <c r="E1049" s="71" t="str">
        <v>libre</v>
      </c>
      <c r="F1049" s="138" t="s">
        <v>104</v>
      </c>
      <c r="G1049" s="61">
        <f t="shared" ca="1" si="17"/>
        <v>0</v>
      </c>
      <c r="H1049" s="233"/>
      <c r="I1049" s="233"/>
      <c r="K1049" s="70"/>
      <c r="L1049" s="70"/>
      <c r="M1049" s="258"/>
      <c r="N1049" s="70"/>
      <c r="O1049" s="70"/>
      <c r="P1049" s="145">
        <f t="shared" si="18"/>
        <v>0</v>
      </c>
    </row>
    <row r="1050" spans="2:16" outlineLevel="2" x14ac:dyDescent="0.3">
      <c r="B1050" s="70"/>
      <c r="C1050" s="70"/>
      <c r="D1050" s="70">
        <v>117</v>
      </c>
      <c r="E1050" s="71" t="str">
        <v>libre</v>
      </c>
      <c r="F1050" s="138" t="s">
        <v>104</v>
      </c>
      <c r="G1050" s="61">
        <f t="shared" ca="1" si="17"/>
        <v>0</v>
      </c>
      <c r="H1050" s="233"/>
      <c r="I1050" s="233"/>
      <c r="K1050" s="70"/>
      <c r="L1050" s="70"/>
      <c r="M1050" s="258"/>
      <c r="N1050" s="70"/>
      <c r="O1050" s="70"/>
      <c r="P1050" s="145">
        <f t="shared" si="18"/>
        <v>0</v>
      </c>
    </row>
    <row r="1051" spans="2:16" outlineLevel="2" x14ac:dyDescent="0.3">
      <c r="B1051" s="70"/>
      <c r="C1051" s="70"/>
      <c r="D1051" s="70">
        <v>118</v>
      </c>
      <c r="E1051" s="71" t="str">
        <v>libre</v>
      </c>
      <c r="F1051" s="138" t="s">
        <v>104</v>
      </c>
      <c r="G1051" s="61">
        <f t="shared" ca="1" si="17"/>
        <v>0</v>
      </c>
      <c r="H1051" s="233"/>
      <c r="I1051" s="233"/>
      <c r="K1051" s="70"/>
      <c r="L1051" s="70"/>
      <c r="M1051" s="258"/>
      <c r="N1051" s="70"/>
      <c r="O1051" s="70"/>
      <c r="P1051" s="145">
        <f t="shared" si="18"/>
        <v>0</v>
      </c>
    </row>
    <row r="1052" spans="2:16" outlineLevel="2" x14ac:dyDescent="0.3">
      <c r="B1052" s="70"/>
      <c r="C1052" s="70"/>
      <c r="D1052" s="70">
        <v>119</v>
      </c>
      <c r="E1052" s="71" t="str">
        <v>libre</v>
      </c>
      <c r="F1052" s="138" t="s">
        <v>104</v>
      </c>
      <c r="G1052" s="61">
        <f t="shared" ca="1" si="17"/>
        <v>0</v>
      </c>
      <c r="H1052" s="233"/>
      <c r="I1052" s="233"/>
      <c r="K1052" s="70"/>
      <c r="L1052" s="70"/>
      <c r="M1052" s="258"/>
      <c r="N1052" s="70"/>
      <c r="O1052" s="70"/>
      <c r="P1052" s="145">
        <f t="shared" si="18"/>
        <v>0</v>
      </c>
    </row>
    <row r="1053" spans="2:16" outlineLevel="2" x14ac:dyDescent="0.3">
      <c r="B1053" s="70"/>
      <c r="C1053" s="70"/>
      <c r="D1053" s="70">
        <v>120</v>
      </c>
      <c r="E1053" s="71" t="str">
        <v>libre</v>
      </c>
      <c r="F1053" s="138" t="s">
        <v>104</v>
      </c>
      <c r="G1053" s="61">
        <f t="shared" ca="1" si="17"/>
        <v>0</v>
      </c>
      <c r="H1053" s="233"/>
      <c r="I1053" s="233"/>
      <c r="K1053" s="70"/>
      <c r="L1053" s="70"/>
      <c r="M1053" s="258"/>
      <c r="N1053" s="70"/>
      <c r="O1053" s="70"/>
      <c r="P1053" s="145">
        <f t="shared" si="18"/>
        <v>0</v>
      </c>
    </row>
    <row r="1054" spans="2:16" outlineLevel="2" x14ac:dyDescent="0.3">
      <c r="B1054" s="70"/>
      <c r="C1054" s="70"/>
      <c r="D1054" s="70">
        <v>121</v>
      </c>
      <c r="E1054" s="71" t="str">
        <v>libre</v>
      </c>
      <c r="F1054" s="138" t="s">
        <v>104</v>
      </c>
      <c r="G1054" s="61">
        <f t="shared" ca="1" si="17"/>
        <v>0</v>
      </c>
      <c r="H1054" s="233"/>
      <c r="I1054" s="233"/>
      <c r="K1054" s="70"/>
      <c r="L1054" s="70"/>
      <c r="M1054" s="258"/>
      <c r="N1054" s="70"/>
      <c r="O1054" s="70"/>
      <c r="P1054" s="145">
        <f t="shared" si="18"/>
        <v>0</v>
      </c>
    </row>
    <row r="1055" spans="2:16" outlineLevel="2" x14ac:dyDescent="0.3">
      <c r="B1055" s="70"/>
      <c r="C1055" s="70"/>
      <c r="D1055" s="70">
        <v>122</v>
      </c>
      <c r="E1055" s="71" t="str">
        <v>libre</v>
      </c>
      <c r="F1055" s="138" t="s">
        <v>104</v>
      </c>
      <c r="G1055" s="61">
        <f t="shared" ca="1" si="17"/>
        <v>0</v>
      </c>
      <c r="H1055" s="233"/>
      <c r="I1055" s="233"/>
      <c r="K1055" s="70"/>
      <c r="L1055" s="70"/>
      <c r="M1055" s="258"/>
      <c r="N1055" s="70"/>
      <c r="O1055" s="70"/>
      <c r="P1055" s="145">
        <f t="shared" si="18"/>
        <v>0</v>
      </c>
    </row>
    <row r="1056" spans="2:16" outlineLevel="2" x14ac:dyDescent="0.3">
      <c r="B1056" s="70"/>
      <c r="C1056" s="70"/>
      <c r="D1056" s="70">
        <v>123</v>
      </c>
      <c r="E1056" s="71" t="str">
        <v>libre</v>
      </c>
      <c r="F1056" s="138" t="s">
        <v>104</v>
      </c>
      <c r="G1056" s="61">
        <f t="shared" ca="1" si="17"/>
        <v>0</v>
      </c>
      <c r="H1056" s="233"/>
      <c r="I1056" s="233"/>
      <c r="K1056" s="70"/>
      <c r="L1056" s="70"/>
      <c r="M1056" s="258"/>
      <c r="N1056" s="70"/>
      <c r="O1056" s="70"/>
      <c r="P1056" s="145">
        <f t="shared" si="18"/>
        <v>0</v>
      </c>
    </row>
    <row r="1057" spans="2:16" outlineLevel="2" x14ac:dyDescent="0.3">
      <c r="B1057" s="70"/>
      <c r="C1057" s="70"/>
      <c r="D1057" s="70">
        <v>124</v>
      </c>
      <c r="E1057" s="71" t="str">
        <v>libre</v>
      </c>
      <c r="F1057" s="138" t="s">
        <v>104</v>
      </c>
      <c r="G1057" s="61">
        <f t="shared" ca="1" si="17"/>
        <v>0</v>
      </c>
      <c r="H1057" s="233"/>
      <c r="I1057" s="233"/>
      <c r="K1057" s="70"/>
      <c r="L1057" s="70"/>
      <c r="M1057" s="258"/>
      <c r="N1057" s="70"/>
      <c r="O1057" s="70"/>
      <c r="P1057" s="145">
        <f t="shared" si="18"/>
        <v>0</v>
      </c>
    </row>
    <row r="1058" spans="2:16" outlineLevel="2" x14ac:dyDescent="0.3">
      <c r="B1058" s="70"/>
      <c r="C1058" s="70"/>
      <c r="D1058" s="70">
        <v>125</v>
      </c>
      <c r="E1058" s="71" t="str">
        <v>libre</v>
      </c>
      <c r="F1058" s="138" t="s">
        <v>104</v>
      </c>
      <c r="G1058" s="61">
        <f t="shared" ca="1" si="17"/>
        <v>0</v>
      </c>
      <c r="H1058" s="233"/>
      <c r="I1058" s="233"/>
      <c r="K1058" s="70"/>
      <c r="L1058" s="70"/>
      <c r="M1058" s="258"/>
      <c r="N1058" s="70"/>
      <c r="O1058" s="70"/>
      <c r="P1058" s="145">
        <f t="shared" si="18"/>
        <v>0</v>
      </c>
    </row>
    <row r="1059" spans="2:16" outlineLevel="2" x14ac:dyDescent="0.3">
      <c r="B1059" s="70"/>
      <c r="C1059" s="70"/>
      <c r="D1059" s="70">
        <v>126</v>
      </c>
      <c r="E1059" s="71" t="str">
        <v>libre</v>
      </c>
      <c r="F1059" s="138" t="s">
        <v>104</v>
      </c>
      <c r="G1059" s="61">
        <f t="shared" ca="1" si="17"/>
        <v>0</v>
      </c>
      <c r="H1059" s="233"/>
      <c r="I1059" s="233"/>
      <c r="K1059" s="70"/>
      <c r="L1059" s="70"/>
      <c r="M1059" s="258"/>
      <c r="N1059" s="70"/>
      <c r="O1059" s="70"/>
      <c r="P1059" s="145">
        <f t="shared" si="18"/>
        <v>0</v>
      </c>
    </row>
    <row r="1060" spans="2:16" outlineLevel="2" x14ac:dyDescent="0.3">
      <c r="B1060" s="70"/>
      <c r="C1060" s="70"/>
      <c r="D1060" s="70">
        <v>127</v>
      </c>
      <c r="E1060" s="71" t="str">
        <v>libre</v>
      </c>
      <c r="F1060" s="138" t="s">
        <v>104</v>
      </c>
      <c r="G1060" s="61">
        <f t="shared" ca="1" si="17"/>
        <v>0</v>
      </c>
      <c r="H1060" s="233"/>
      <c r="I1060" s="233"/>
      <c r="K1060" s="70"/>
      <c r="L1060" s="70"/>
      <c r="M1060" s="258"/>
      <c r="N1060" s="70"/>
      <c r="O1060" s="70"/>
      <c r="P1060" s="145">
        <f t="shared" si="18"/>
        <v>0</v>
      </c>
    </row>
    <row r="1061" spans="2:16" outlineLevel="2" x14ac:dyDescent="0.3">
      <c r="B1061" s="70"/>
      <c r="C1061" s="70"/>
      <c r="D1061" s="70">
        <v>128</v>
      </c>
      <c r="E1061" s="71" t="str">
        <v>libre</v>
      </c>
      <c r="F1061" s="138" t="s">
        <v>104</v>
      </c>
      <c r="G1061" s="61">
        <f t="shared" ca="1" si="17"/>
        <v>0</v>
      </c>
      <c r="H1061" s="233"/>
      <c r="I1061" s="233"/>
      <c r="K1061" s="70"/>
      <c r="L1061" s="70"/>
      <c r="M1061" s="258"/>
      <c r="N1061" s="70"/>
      <c r="O1061" s="70"/>
      <c r="P1061" s="145">
        <f t="shared" si="18"/>
        <v>0</v>
      </c>
    </row>
    <row r="1062" spans="2:16" outlineLevel="2" x14ac:dyDescent="0.3">
      <c r="B1062" s="70"/>
      <c r="C1062" s="70"/>
      <c r="D1062" s="70">
        <v>129</v>
      </c>
      <c r="E1062" s="71" t="str">
        <v>libre</v>
      </c>
      <c r="F1062" s="138" t="s">
        <v>104</v>
      </c>
      <c r="G1062" s="61">
        <f t="shared" ref="G1062:G1125" ca="1" si="19">INDEX(EvoAc.Compra,$D1062,G$10)*INDEX(Inv.Inv.Unit,$D1062,G$9)</f>
        <v>0</v>
      </c>
      <c r="H1062" s="233"/>
      <c r="I1062" s="233"/>
      <c r="K1062" s="70"/>
      <c r="L1062" s="70"/>
      <c r="M1062" s="258"/>
      <c r="N1062" s="70"/>
      <c r="O1062" s="70"/>
      <c r="P1062" s="145">
        <f t="shared" si="18"/>
        <v>0</v>
      </c>
    </row>
    <row r="1063" spans="2:16" outlineLevel="2" x14ac:dyDescent="0.3">
      <c r="B1063" s="70"/>
      <c r="C1063" s="70"/>
      <c r="D1063" s="70">
        <v>130</v>
      </c>
      <c r="E1063" s="71" t="str">
        <v>libre</v>
      </c>
      <c r="F1063" s="138" t="s">
        <v>104</v>
      </c>
      <c r="G1063" s="61">
        <f t="shared" ca="1" si="19"/>
        <v>0</v>
      </c>
      <c r="H1063" s="233"/>
      <c r="I1063" s="233"/>
      <c r="K1063" s="70"/>
      <c r="L1063" s="70"/>
      <c r="M1063" s="258"/>
      <c r="N1063" s="70"/>
      <c r="O1063" s="70"/>
      <c r="P1063" s="145">
        <f t="shared" ref="P1063:P1126" si="20">SUM(K1063:O1063)</f>
        <v>0</v>
      </c>
    </row>
    <row r="1064" spans="2:16" outlineLevel="2" x14ac:dyDescent="0.3">
      <c r="B1064" s="70"/>
      <c r="C1064" s="70"/>
      <c r="D1064" s="70">
        <v>131</v>
      </c>
      <c r="E1064" s="71" t="str">
        <v>libre</v>
      </c>
      <c r="F1064" s="138" t="s">
        <v>104</v>
      </c>
      <c r="G1064" s="61">
        <f t="shared" ca="1" si="19"/>
        <v>0</v>
      </c>
      <c r="H1064" s="233"/>
      <c r="I1064" s="233"/>
      <c r="K1064" s="70"/>
      <c r="L1064" s="70"/>
      <c r="M1064" s="258"/>
      <c r="N1064" s="70"/>
      <c r="O1064" s="70"/>
      <c r="P1064" s="145">
        <f t="shared" si="20"/>
        <v>0</v>
      </c>
    </row>
    <row r="1065" spans="2:16" outlineLevel="2" x14ac:dyDescent="0.3">
      <c r="B1065" s="70"/>
      <c r="C1065" s="70"/>
      <c r="D1065" s="70">
        <v>132</v>
      </c>
      <c r="E1065" s="71" t="str">
        <v>libre</v>
      </c>
      <c r="F1065" s="138" t="s">
        <v>104</v>
      </c>
      <c r="G1065" s="61">
        <f t="shared" ca="1" si="19"/>
        <v>0</v>
      </c>
      <c r="H1065" s="233"/>
      <c r="I1065" s="233"/>
      <c r="K1065" s="70"/>
      <c r="L1065" s="70"/>
      <c r="M1065" s="258"/>
      <c r="N1065" s="70"/>
      <c r="O1065" s="70"/>
      <c r="P1065" s="145">
        <f t="shared" si="20"/>
        <v>0</v>
      </c>
    </row>
    <row r="1066" spans="2:16" outlineLevel="2" x14ac:dyDescent="0.3">
      <c r="B1066" s="70"/>
      <c r="C1066" s="70"/>
      <c r="D1066" s="70">
        <v>133</v>
      </c>
      <c r="E1066" s="71" t="str">
        <v>libre</v>
      </c>
      <c r="F1066" s="138" t="s">
        <v>104</v>
      </c>
      <c r="G1066" s="61">
        <f t="shared" ca="1" si="19"/>
        <v>0</v>
      </c>
      <c r="H1066" s="233"/>
      <c r="I1066" s="233"/>
      <c r="K1066" s="70"/>
      <c r="L1066" s="70"/>
      <c r="M1066" s="258"/>
      <c r="N1066" s="70"/>
      <c r="O1066" s="70"/>
      <c r="P1066" s="145">
        <f t="shared" si="20"/>
        <v>0</v>
      </c>
    </row>
    <row r="1067" spans="2:16" outlineLevel="2" x14ac:dyDescent="0.3">
      <c r="B1067" s="70"/>
      <c r="C1067" s="70"/>
      <c r="D1067" s="70">
        <v>134</v>
      </c>
      <c r="E1067" s="71" t="str">
        <v>libre</v>
      </c>
      <c r="F1067" s="138" t="s">
        <v>104</v>
      </c>
      <c r="G1067" s="61">
        <f t="shared" ca="1" si="19"/>
        <v>0</v>
      </c>
      <c r="H1067" s="233"/>
      <c r="I1067" s="233"/>
      <c r="K1067" s="70"/>
      <c r="L1067" s="70"/>
      <c r="M1067" s="258"/>
      <c r="N1067" s="70"/>
      <c r="O1067" s="70"/>
      <c r="P1067" s="145">
        <f t="shared" si="20"/>
        <v>0</v>
      </c>
    </row>
    <row r="1068" spans="2:16" outlineLevel="2" x14ac:dyDescent="0.3">
      <c r="B1068" s="70"/>
      <c r="C1068" s="70"/>
      <c r="D1068" s="70">
        <v>135</v>
      </c>
      <c r="E1068" s="71" t="str">
        <v>libre</v>
      </c>
      <c r="F1068" s="138" t="s">
        <v>104</v>
      </c>
      <c r="G1068" s="61">
        <f t="shared" ca="1" si="19"/>
        <v>0</v>
      </c>
      <c r="H1068" s="233"/>
      <c r="I1068" s="233"/>
      <c r="K1068" s="70"/>
      <c r="L1068" s="70"/>
      <c r="M1068" s="258"/>
      <c r="N1068" s="70"/>
      <c r="O1068" s="70"/>
      <c r="P1068" s="145">
        <f t="shared" si="20"/>
        <v>0</v>
      </c>
    </row>
    <row r="1069" spans="2:16" outlineLevel="2" x14ac:dyDescent="0.3">
      <c r="B1069" s="70"/>
      <c r="C1069" s="70"/>
      <c r="D1069" s="70">
        <v>136</v>
      </c>
      <c r="E1069" s="71" t="str">
        <v>libre</v>
      </c>
      <c r="F1069" s="138" t="s">
        <v>104</v>
      </c>
      <c r="G1069" s="61">
        <f t="shared" ca="1" si="19"/>
        <v>0</v>
      </c>
      <c r="H1069" s="233"/>
      <c r="I1069" s="233"/>
      <c r="K1069" s="70"/>
      <c r="L1069" s="70"/>
      <c r="M1069" s="258"/>
      <c r="N1069" s="70"/>
      <c r="O1069" s="70"/>
      <c r="P1069" s="145">
        <f t="shared" si="20"/>
        <v>0</v>
      </c>
    </row>
    <row r="1070" spans="2:16" outlineLevel="2" x14ac:dyDescent="0.3">
      <c r="B1070" s="70"/>
      <c r="C1070" s="70"/>
      <c r="D1070" s="70">
        <v>137</v>
      </c>
      <c r="E1070" s="71" t="str">
        <v>libre</v>
      </c>
      <c r="F1070" s="138" t="s">
        <v>104</v>
      </c>
      <c r="G1070" s="61">
        <f t="shared" ca="1" si="19"/>
        <v>0</v>
      </c>
      <c r="H1070" s="233"/>
      <c r="I1070" s="233"/>
      <c r="K1070" s="70"/>
      <c r="L1070" s="70"/>
      <c r="M1070" s="258"/>
      <c r="N1070" s="70"/>
      <c r="O1070" s="70"/>
      <c r="P1070" s="145">
        <f t="shared" si="20"/>
        <v>0</v>
      </c>
    </row>
    <row r="1071" spans="2:16" outlineLevel="2" x14ac:dyDescent="0.3">
      <c r="B1071" s="70"/>
      <c r="C1071" s="70"/>
      <c r="D1071" s="70">
        <v>138</v>
      </c>
      <c r="E1071" s="71" t="str">
        <v>libre</v>
      </c>
      <c r="F1071" s="138" t="s">
        <v>104</v>
      </c>
      <c r="G1071" s="61">
        <f t="shared" ca="1" si="19"/>
        <v>0</v>
      </c>
      <c r="H1071" s="233"/>
      <c r="I1071" s="233"/>
      <c r="K1071" s="70"/>
      <c r="L1071" s="70"/>
      <c r="M1071" s="258"/>
      <c r="N1071" s="70"/>
      <c r="O1071" s="70"/>
      <c r="P1071" s="145">
        <f t="shared" si="20"/>
        <v>0</v>
      </c>
    </row>
    <row r="1072" spans="2:16" outlineLevel="2" x14ac:dyDescent="0.3">
      <c r="B1072" s="70"/>
      <c r="C1072" s="70"/>
      <c r="D1072" s="70">
        <v>139</v>
      </c>
      <c r="E1072" s="71" t="str">
        <v>libre</v>
      </c>
      <c r="F1072" s="138" t="s">
        <v>104</v>
      </c>
      <c r="G1072" s="61">
        <f t="shared" ca="1" si="19"/>
        <v>0</v>
      </c>
      <c r="H1072" s="233"/>
      <c r="I1072" s="233"/>
      <c r="K1072" s="70"/>
      <c r="L1072" s="70"/>
      <c r="M1072" s="258"/>
      <c r="N1072" s="70"/>
      <c r="O1072" s="70"/>
      <c r="P1072" s="145">
        <f t="shared" si="20"/>
        <v>0</v>
      </c>
    </row>
    <row r="1073" spans="2:16" outlineLevel="2" x14ac:dyDescent="0.3">
      <c r="B1073" s="70"/>
      <c r="C1073" s="70"/>
      <c r="D1073" s="70">
        <v>140</v>
      </c>
      <c r="E1073" s="71" t="str">
        <v>libre</v>
      </c>
      <c r="F1073" s="138" t="s">
        <v>104</v>
      </c>
      <c r="G1073" s="61">
        <f t="shared" ca="1" si="19"/>
        <v>0</v>
      </c>
      <c r="H1073" s="233"/>
      <c r="I1073" s="233"/>
      <c r="K1073" s="70"/>
      <c r="L1073" s="70"/>
      <c r="M1073" s="258"/>
      <c r="N1073" s="70"/>
      <c r="O1073" s="70"/>
      <c r="P1073" s="145">
        <f t="shared" si="20"/>
        <v>0</v>
      </c>
    </row>
    <row r="1074" spans="2:16" outlineLevel="2" x14ac:dyDescent="0.3">
      <c r="B1074" s="70"/>
      <c r="C1074" s="70"/>
      <c r="D1074" s="70">
        <v>141</v>
      </c>
      <c r="E1074" s="71" t="str">
        <v>libre</v>
      </c>
      <c r="F1074" s="138" t="s">
        <v>104</v>
      </c>
      <c r="G1074" s="61">
        <f t="shared" ca="1" si="19"/>
        <v>0</v>
      </c>
      <c r="H1074" s="233"/>
      <c r="I1074" s="233"/>
      <c r="K1074" s="70"/>
      <c r="L1074" s="70"/>
      <c r="M1074" s="258"/>
      <c r="N1074" s="70"/>
      <c r="O1074" s="70"/>
      <c r="P1074" s="145">
        <f t="shared" si="20"/>
        <v>0</v>
      </c>
    </row>
    <row r="1075" spans="2:16" outlineLevel="2" x14ac:dyDescent="0.3">
      <c r="B1075" s="70"/>
      <c r="C1075" s="70"/>
      <c r="D1075" s="70">
        <v>142</v>
      </c>
      <c r="E1075" s="71" t="str">
        <v>libre</v>
      </c>
      <c r="F1075" s="138" t="s">
        <v>104</v>
      </c>
      <c r="G1075" s="61">
        <f t="shared" ca="1" si="19"/>
        <v>0</v>
      </c>
      <c r="H1075" s="233"/>
      <c r="I1075" s="233"/>
      <c r="K1075" s="70"/>
      <c r="L1075" s="70"/>
      <c r="M1075" s="258"/>
      <c r="N1075" s="70"/>
      <c r="O1075" s="70"/>
      <c r="P1075" s="145">
        <f t="shared" si="20"/>
        <v>0</v>
      </c>
    </row>
    <row r="1076" spans="2:16" outlineLevel="2" x14ac:dyDescent="0.3">
      <c r="B1076" s="70"/>
      <c r="C1076" s="70"/>
      <c r="D1076" s="70">
        <v>143</v>
      </c>
      <c r="E1076" s="71" t="str">
        <v>libre</v>
      </c>
      <c r="F1076" s="138" t="s">
        <v>104</v>
      </c>
      <c r="G1076" s="61">
        <f t="shared" ca="1" si="19"/>
        <v>0</v>
      </c>
      <c r="H1076" s="233"/>
      <c r="I1076" s="233"/>
      <c r="K1076" s="70"/>
      <c r="L1076" s="70"/>
      <c r="M1076" s="258"/>
      <c r="N1076" s="70"/>
      <c r="O1076" s="70"/>
      <c r="P1076" s="145">
        <f t="shared" si="20"/>
        <v>0</v>
      </c>
    </row>
    <row r="1077" spans="2:16" outlineLevel="2" x14ac:dyDescent="0.3">
      <c r="B1077" s="70"/>
      <c r="C1077" s="70"/>
      <c r="D1077" s="70">
        <v>144</v>
      </c>
      <c r="E1077" s="71" t="str">
        <v>libre</v>
      </c>
      <c r="F1077" s="138" t="s">
        <v>104</v>
      </c>
      <c r="G1077" s="61">
        <f t="shared" ca="1" si="19"/>
        <v>0</v>
      </c>
      <c r="H1077" s="233"/>
      <c r="I1077" s="233"/>
      <c r="K1077" s="70"/>
      <c r="L1077" s="70"/>
      <c r="M1077" s="258"/>
      <c r="N1077" s="70"/>
      <c r="O1077" s="70"/>
      <c r="P1077" s="145">
        <f t="shared" si="20"/>
        <v>0</v>
      </c>
    </row>
    <row r="1078" spans="2:16" outlineLevel="2" x14ac:dyDescent="0.3">
      <c r="B1078" s="70"/>
      <c r="C1078" s="70"/>
      <c r="D1078" s="70">
        <v>145</v>
      </c>
      <c r="E1078" s="71" t="str">
        <v>libre</v>
      </c>
      <c r="F1078" s="138" t="s">
        <v>104</v>
      </c>
      <c r="G1078" s="61">
        <f t="shared" ca="1" si="19"/>
        <v>0</v>
      </c>
      <c r="H1078" s="233"/>
      <c r="I1078" s="233"/>
      <c r="K1078" s="70"/>
      <c r="L1078" s="70"/>
      <c r="M1078" s="258"/>
      <c r="N1078" s="70"/>
      <c r="O1078" s="70"/>
      <c r="P1078" s="145">
        <f t="shared" si="20"/>
        <v>0</v>
      </c>
    </row>
    <row r="1079" spans="2:16" outlineLevel="2" x14ac:dyDescent="0.3">
      <c r="B1079" s="70"/>
      <c r="C1079" s="70"/>
      <c r="D1079" s="70">
        <v>146</v>
      </c>
      <c r="E1079" s="71" t="str">
        <v>libre</v>
      </c>
      <c r="F1079" s="138" t="s">
        <v>104</v>
      </c>
      <c r="G1079" s="61">
        <f t="shared" ca="1" si="19"/>
        <v>0</v>
      </c>
      <c r="H1079" s="233"/>
      <c r="I1079" s="233"/>
      <c r="K1079" s="70"/>
      <c r="L1079" s="70"/>
      <c r="M1079" s="258"/>
      <c r="N1079" s="70"/>
      <c r="O1079" s="70"/>
      <c r="P1079" s="145">
        <f t="shared" si="20"/>
        <v>0</v>
      </c>
    </row>
    <row r="1080" spans="2:16" outlineLevel="2" x14ac:dyDescent="0.3">
      <c r="B1080" s="70"/>
      <c r="C1080" s="70"/>
      <c r="D1080" s="70">
        <v>147</v>
      </c>
      <c r="E1080" s="71" t="str">
        <v>libre</v>
      </c>
      <c r="F1080" s="138" t="s">
        <v>104</v>
      </c>
      <c r="G1080" s="61">
        <f t="shared" ca="1" si="19"/>
        <v>0</v>
      </c>
      <c r="H1080" s="233"/>
      <c r="I1080" s="233"/>
      <c r="K1080" s="70"/>
      <c r="L1080" s="70"/>
      <c r="M1080" s="258"/>
      <c r="N1080" s="70"/>
      <c r="O1080" s="70"/>
      <c r="P1080" s="145">
        <f t="shared" si="20"/>
        <v>0</v>
      </c>
    </row>
    <row r="1081" spans="2:16" outlineLevel="2" x14ac:dyDescent="0.3">
      <c r="B1081" s="70"/>
      <c r="C1081" s="70"/>
      <c r="D1081" s="70">
        <v>148</v>
      </c>
      <c r="E1081" s="71" t="str">
        <v>libre</v>
      </c>
      <c r="F1081" s="138" t="s">
        <v>104</v>
      </c>
      <c r="G1081" s="61">
        <f t="shared" ca="1" si="19"/>
        <v>0</v>
      </c>
      <c r="H1081" s="233"/>
      <c r="I1081" s="233"/>
      <c r="K1081" s="70"/>
      <c r="L1081" s="70"/>
      <c r="M1081" s="258"/>
      <c r="N1081" s="70"/>
      <c r="O1081" s="70"/>
      <c r="P1081" s="145">
        <f t="shared" si="20"/>
        <v>0</v>
      </c>
    </row>
    <row r="1082" spans="2:16" outlineLevel="2" x14ac:dyDescent="0.3">
      <c r="B1082" s="70"/>
      <c r="C1082" s="70"/>
      <c r="D1082" s="70">
        <v>149</v>
      </c>
      <c r="E1082" s="71" t="str">
        <v>libre</v>
      </c>
      <c r="F1082" s="138" t="s">
        <v>104</v>
      </c>
      <c r="G1082" s="61">
        <f t="shared" ca="1" si="19"/>
        <v>0</v>
      </c>
      <c r="H1082" s="233"/>
      <c r="I1082" s="233"/>
      <c r="K1082" s="70"/>
      <c r="L1082" s="70"/>
      <c r="M1082" s="258"/>
      <c r="N1082" s="70"/>
      <c r="O1082" s="70"/>
      <c r="P1082" s="145">
        <f t="shared" si="20"/>
        <v>0</v>
      </c>
    </row>
    <row r="1083" spans="2:16" outlineLevel="2" x14ac:dyDescent="0.3">
      <c r="B1083" s="70"/>
      <c r="C1083" s="70"/>
      <c r="D1083" s="70">
        <v>150</v>
      </c>
      <c r="E1083" s="71" t="str">
        <v>libre</v>
      </c>
      <c r="F1083" s="138" t="s">
        <v>104</v>
      </c>
      <c r="G1083" s="61">
        <f t="shared" ca="1" si="19"/>
        <v>0</v>
      </c>
      <c r="H1083" s="233"/>
      <c r="I1083" s="233"/>
      <c r="K1083" s="70"/>
      <c r="L1083" s="70"/>
      <c r="M1083" s="258"/>
      <c r="N1083" s="70"/>
      <c r="O1083" s="70"/>
      <c r="P1083" s="145">
        <f t="shared" si="20"/>
        <v>0</v>
      </c>
    </row>
    <row r="1084" spans="2:16" outlineLevel="2" x14ac:dyDescent="0.3">
      <c r="B1084" s="70">
        <v>1</v>
      </c>
      <c r="C1084" s="70"/>
      <c r="D1084" s="70">
        <v>151</v>
      </c>
      <c r="E1084" s="71" t="str">
        <v>libre</v>
      </c>
      <c r="F1084" s="138" t="s">
        <v>104</v>
      </c>
      <c r="G1084" s="61">
        <f t="shared" ca="1" si="19"/>
        <v>0</v>
      </c>
      <c r="H1084" s="233"/>
      <c r="I1084" s="233"/>
      <c r="K1084" s="70">
        <v>1</v>
      </c>
      <c r="L1084" s="70"/>
      <c r="M1084" s="258"/>
      <c r="N1084" s="70"/>
      <c r="O1084" s="70"/>
      <c r="P1084" s="145">
        <f t="shared" si="20"/>
        <v>1</v>
      </c>
    </row>
    <row r="1085" spans="2:16" outlineLevel="2" x14ac:dyDescent="0.3">
      <c r="B1085" s="70"/>
      <c r="C1085" s="70">
        <v>1</v>
      </c>
      <c r="D1085" s="70">
        <v>152</v>
      </c>
      <c r="E1085" s="71" t="str">
        <v>libre</v>
      </c>
      <c r="F1085" s="138" t="s">
        <v>104</v>
      </c>
      <c r="G1085" s="61">
        <f t="shared" ca="1" si="19"/>
        <v>0</v>
      </c>
      <c r="H1085" s="233"/>
      <c r="I1085" s="233"/>
      <c r="K1085" s="70">
        <v>1</v>
      </c>
      <c r="L1085" s="70"/>
      <c r="M1085" s="258"/>
      <c r="N1085" s="70"/>
      <c r="O1085" s="70"/>
      <c r="P1085" s="145">
        <f t="shared" si="20"/>
        <v>1</v>
      </c>
    </row>
    <row r="1086" spans="2:16" outlineLevel="2" x14ac:dyDescent="0.3">
      <c r="B1086" s="70"/>
      <c r="C1086" s="70">
        <v>1</v>
      </c>
      <c r="D1086" s="70">
        <v>153</v>
      </c>
      <c r="E1086" s="71" t="str">
        <v>libre</v>
      </c>
      <c r="F1086" s="138" t="s">
        <v>104</v>
      </c>
      <c r="G1086" s="61">
        <f t="shared" ca="1" si="19"/>
        <v>0</v>
      </c>
      <c r="H1086" s="233"/>
      <c r="I1086" s="233"/>
      <c r="K1086" s="70"/>
      <c r="L1086" s="70"/>
      <c r="M1086" s="258"/>
      <c r="N1086" s="70"/>
      <c r="O1086" s="70">
        <v>1</v>
      </c>
      <c r="P1086" s="145">
        <f t="shared" si="20"/>
        <v>1</v>
      </c>
    </row>
    <row r="1087" spans="2:16" outlineLevel="2" x14ac:dyDescent="0.3">
      <c r="B1087" s="70"/>
      <c r="C1087" s="70">
        <v>1</v>
      </c>
      <c r="D1087" s="70">
        <v>154</v>
      </c>
      <c r="E1087" s="71" t="str">
        <v>libre</v>
      </c>
      <c r="F1087" s="138" t="s">
        <v>104</v>
      </c>
      <c r="G1087" s="61">
        <f t="shared" ca="1" si="19"/>
        <v>0</v>
      </c>
      <c r="H1087" s="233"/>
      <c r="I1087" s="233"/>
      <c r="K1087" s="70"/>
      <c r="L1087" s="70">
        <v>1</v>
      </c>
      <c r="M1087" s="258"/>
      <c r="N1087" s="70"/>
      <c r="O1087" s="70"/>
      <c r="P1087" s="145">
        <f t="shared" si="20"/>
        <v>1</v>
      </c>
    </row>
    <row r="1088" spans="2:16" outlineLevel="2" x14ac:dyDescent="0.3">
      <c r="B1088" s="70"/>
      <c r="C1088" s="70">
        <v>1</v>
      </c>
      <c r="D1088" s="70">
        <v>155</v>
      </c>
      <c r="E1088" s="71" t="str">
        <v>libre</v>
      </c>
      <c r="F1088" s="138" t="s">
        <v>104</v>
      </c>
      <c r="G1088" s="61">
        <f t="shared" ca="1" si="19"/>
        <v>0</v>
      </c>
      <c r="H1088" s="233"/>
      <c r="I1088" s="233"/>
      <c r="K1088" s="70"/>
      <c r="L1088" s="70">
        <v>1</v>
      </c>
      <c r="M1088" s="258"/>
      <c r="N1088" s="70"/>
      <c r="O1088" s="70"/>
      <c r="P1088" s="145">
        <f t="shared" si="20"/>
        <v>1</v>
      </c>
    </row>
    <row r="1089" spans="2:16" outlineLevel="2" x14ac:dyDescent="0.3">
      <c r="B1089" s="70"/>
      <c r="C1089" s="70"/>
      <c r="D1089" s="70">
        <v>156</v>
      </c>
      <c r="E1089" s="71" t="str">
        <v>libre</v>
      </c>
      <c r="F1089" s="138" t="s">
        <v>104</v>
      </c>
      <c r="G1089" s="61">
        <f t="shared" ca="1" si="19"/>
        <v>0</v>
      </c>
      <c r="H1089" s="233"/>
      <c r="I1089" s="233"/>
      <c r="K1089" s="70"/>
      <c r="L1089" s="70">
        <v>1</v>
      </c>
      <c r="M1089" s="258"/>
      <c r="N1089" s="70"/>
      <c r="O1089" s="70"/>
      <c r="P1089" s="145">
        <f t="shared" si="20"/>
        <v>1</v>
      </c>
    </row>
    <row r="1090" spans="2:16" outlineLevel="2" x14ac:dyDescent="0.3">
      <c r="B1090" s="70"/>
      <c r="C1090" s="70"/>
      <c r="D1090" s="70">
        <v>157</v>
      </c>
      <c r="E1090" s="71" t="str">
        <v>libre</v>
      </c>
      <c r="F1090" s="138" t="s">
        <v>104</v>
      </c>
      <c r="G1090" s="61">
        <f t="shared" ca="1" si="19"/>
        <v>0</v>
      </c>
      <c r="H1090" s="233"/>
      <c r="I1090" s="233"/>
      <c r="K1090" s="70"/>
      <c r="L1090" s="70">
        <v>1</v>
      </c>
      <c r="M1090" s="258"/>
      <c r="N1090" s="70"/>
      <c r="O1090" s="70"/>
      <c r="P1090" s="145">
        <f t="shared" si="20"/>
        <v>1</v>
      </c>
    </row>
    <row r="1091" spans="2:16" outlineLevel="2" x14ac:dyDescent="0.3">
      <c r="B1091" s="70"/>
      <c r="C1091" s="70"/>
      <c r="D1091" s="70">
        <v>158</v>
      </c>
      <c r="E1091" s="71" t="str">
        <v>libre</v>
      </c>
      <c r="F1091" s="138" t="s">
        <v>104</v>
      </c>
      <c r="G1091" s="61">
        <f t="shared" ca="1" si="19"/>
        <v>0</v>
      </c>
      <c r="H1091" s="233"/>
      <c r="I1091" s="233"/>
      <c r="K1091" s="70"/>
      <c r="L1091" s="70"/>
      <c r="M1091" s="258"/>
      <c r="N1091" s="70"/>
      <c r="O1091" s="70"/>
      <c r="P1091" s="145">
        <f t="shared" si="20"/>
        <v>0</v>
      </c>
    </row>
    <row r="1092" spans="2:16" outlineLevel="2" x14ac:dyDescent="0.3">
      <c r="B1092" s="70"/>
      <c r="C1092" s="70"/>
      <c r="D1092" s="70">
        <v>159</v>
      </c>
      <c r="E1092" s="71" t="str">
        <v>libre</v>
      </c>
      <c r="F1092" s="138" t="s">
        <v>104</v>
      </c>
      <c r="G1092" s="61">
        <f t="shared" ca="1" si="19"/>
        <v>0</v>
      </c>
      <c r="H1092" s="233"/>
      <c r="I1092" s="233"/>
      <c r="K1092" s="70"/>
      <c r="L1092" s="70"/>
      <c r="M1092" s="258"/>
      <c r="N1092" s="70"/>
      <c r="O1092" s="70"/>
      <c r="P1092" s="145">
        <f t="shared" si="20"/>
        <v>0</v>
      </c>
    </row>
    <row r="1093" spans="2:16" outlineLevel="2" x14ac:dyDescent="0.3">
      <c r="B1093" s="70"/>
      <c r="C1093" s="70"/>
      <c r="D1093" s="70">
        <v>160</v>
      </c>
      <c r="E1093" s="71" t="str">
        <v>libre</v>
      </c>
      <c r="F1093" s="138" t="s">
        <v>104</v>
      </c>
      <c r="G1093" s="61">
        <f t="shared" ca="1" si="19"/>
        <v>0</v>
      </c>
      <c r="H1093" s="233"/>
      <c r="I1093" s="233"/>
      <c r="K1093" s="70"/>
      <c r="L1093" s="70"/>
      <c r="M1093" s="258"/>
      <c r="N1093" s="70"/>
      <c r="O1093" s="70"/>
      <c r="P1093" s="145">
        <f t="shared" si="20"/>
        <v>0</v>
      </c>
    </row>
    <row r="1094" spans="2:16" outlineLevel="2" x14ac:dyDescent="0.3">
      <c r="B1094" s="70"/>
      <c r="C1094" s="70"/>
      <c r="D1094" s="70">
        <v>161</v>
      </c>
      <c r="E1094" s="71" t="str">
        <v>libre</v>
      </c>
      <c r="F1094" s="138" t="s">
        <v>104</v>
      </c>
      <c r="G1094" s="61">
        <f t="shared" ca="1" si="19"/>
        <v>0</v>
      </c>
      <c r="H1094" s="233"/>
      <c r="I1094" s="233"/>
      <c r="K1094" s="70"/>
      <c r="L1094" s="70"/>
      <c r="M1094" s="258"/>
      <c r="N1094" s="70"/>
      <c r="O1094" s="70"/>
      <c r="P1094" s="145">
        <f t="shared" si="20"/>
        <v>0</v>
      </c>
    </row>
    <row r="1095" spans="2:16" outlineLevel="2" x14ac:dyDescent="0.3">
      <c r="B1095" s="70"/>
      <c r="C1095" s="70"/>
      <c r="D1095" s="70">
        <v>162</v>
      </c>
      <c r="E1095" s="71" t="str">
        <v>libre</v>
      </c>
      <c r="F1095" s="138" t="s">
        <v>104</v>
      </c>
      <c r="G1095" s="61">
        <f t="shared" ca="1" si="19"/>
        <v>0</v>
      </c>
      <c r="H1095" s="233"/>
      <c r="I1095" s="233"/>
      <c r="K1095" s="70"/>
      <c r="L1095" s="70"/>
      <c r="M1095" s="258"/>
      <c r="N1095" s="70"/>
      <c r="O1095" s="70"/>
      <c r="P1095" s="145">
        <f t="shared" si="20"/>
        <v>0</v>
      </c>
    </row>
    <row r="1096" spans="2:16" outlineLevel="2" x14ac:dyDescent="0.3">
      <c r="B1096" s="70"/>
      <c r="C1096" s="70"/>
      <c r="D1096" s="70">
        <v>163</v>
      </c>
      <c r="E1096" s="71" t="str">
        <v>libre</v>
      </c>
      <c r="F1096" s="138" t="s">
        <v>104</v>
      </c>
      <c r="G1096" s="61">
        <f t="shared" ca="1" si="19"/>
        <v>0</v>
      </c>
      <c r="H1096" s="233"/>
      <c r="I1096" s="233"/>
      <c r="K1096" s="70"/>
      <c r="L1096" s="70"/>
      <c r="M1096" s="258"/>
      <c r="N1096" s="70"/>
      <c r="O1096" s="70"/>
      <c r="P1096" s="145">
        <f t="shared" si="20"/>
        <v>0</v>
      </c>
    </row>
    <row r="1097" spans="2:16" outlineLevel="2" x14ac:dyDescent="0.3">
      <c r="B1097" s="70"/>
      <c r="C1097" s="70"/>
      <c r="D1097" s="70">
        <v>164</v>
      </c>
      <c r="E1097" s="71" t="str">
        <v>libre</v>
      </c>
      <c r="F1097" s="138" t="s">
        <v>104</v>
      </c>
      <c r="G1097" s="61">
        <f t="shared" ca="1" si="19"/>
        <v>0</v>
      </c>
      <c r="H1097" s="233"/>
      <c r="I1097" s="233"/>
      <c r="K1097" s="70"/>
      <c r="L1097" s="70"/>
      <c r="M1097" s="258"/>
      <c r="N1097" s="70"/>
      <c r="O1097" s="70"/>
      <c r="P1097" s="145">
        <f t="shared" si="20"/>
        <v>0</v>
      </c>
    </row>
    <row r="1098" spans="2:16" outlineLevel="2" x14ac:dyDescent="0.3">
      <c r="B1098" s="70"/>
      <c r="C1098" s="70"/>
      <c r="D1098" s="70">
        <v>165</v>
      </c>
      <c r="E1098" s="71" t="str">
        <v>libre</v>
      </c>
      <c r="F1098" s="138" t="s">
        <v>104</v>
      </c>
      <c r="G1098" s="61">
        <f t="shared" ca="1" si="19"/>
        <v>0</v>
      </c>
      <c r="H1098" s="233"/>
      <c r="I1098" s="233"/>
      <c r="K1098" s="70"/>
      <c r="L1098" s="70"/>
      <c r="M1098" s="258"/>
      <c r="N1098" s="70"/>
      <c r="O1098" s="70"/>
      <c r="P1098" s="145">
        <f t="shared" si="20"/>
        <v>0</v>
      </c>
    </row>
    <row r="1099" spans="2:16" outlineLevel="2" x14ac:dyDescent="0.3">
      <c r="B1099" s="70"/>
      <c r="C1099" s="70"/>
      <c r="D1099" s="70">
        <v>166</v>
      </c>
      <c r="E1099" s="71" t="str">
        <v>libre</v>
      </c>
      <c r="F1099" s="138" t="s">
        <v>104</v>
      </c>
      <c r="G1099" s="61">
        <f t="shared" ca="1" si="19"/>
        <v>0</v>
      </c>
      <c r="H1099" s="233"/>
      <c r="I1099" s="233"/>
      <c r="K1099" s="70"/>
      <c r="L1099" s="70"/>
      <c r="M1099" s="258"/>
      <c r="N1099" s="70"/>
      <c r="O1099" s="70"/>
      <c r="P1099" s="145">
        <f t="shared" si="20"/>
        <v>0</v>
      </c>
    </row>
    <row r="1100" spans="2:16" outlineLevel="2" x14ac:dyDescent="0.3">
      <c r="B1100" s="70"/>
      <c r="C1100" s="70"/>
      <c r="D1100" s="70">
        <v>167</v>
      </c>
      <c r="E1100" s="71" t="str">
        <v>libre</v>
      </c>
      <c r="F1100" s="138" t="s">
        <v>104</v>
      </c>
      <c r="G1100" s="61">
        <f t="shared" ca="1" si="19"/>
        <v>0</v>
      </c>
      <c r="H1100" s="233"/>
      <c r="I1100" s="233"/>
      <c r="K1100" s="70"/>
      <c r="L1100" s="70"/>
      <c r="M1100" s="258"/>
      <c r="N1100" s="70"/>
      <c r="O1100" s="70"/>
      <c r="P1100" s="145">
        <f t="shared" si="20"/>
        <v>0</v>
      </c>
    </row>
    <row r="1101" spans="2:16" outlineLevel="2" x14ac:dyDescent="0.3">
      <c r="B1101" s="70"/>
      <c r="C1101" s="70"/>
      <c r="D1101" s="70">
        <v>168</v>
      </c>
      <c r="E1101" s="71" t="str">
        <v>libre</v>
      </c>
      <c r="F1101" s="138" t="s">
        <v>104</v>
      </c>
      <c r="G1101" s="61">
        <f t="shared" ca="1" si="19"/>
        <v>0</v>
      </c>
      <c r="H1101" s="233"/>
      <c r="I1101" s="233"/>
      <c r="K1101" s="70"/>
      <c r="L1101" s="70"/>
      <c r="M1101" s="258"/>
      <c r="N1101" s="70"/>
      <c r="O1101" s="70"/>
      <c r="P1101" s="145">
        <f t="shared" si="20"/>
        <v>0</v>
      </c>
    </row>
    <row r="1102" spans="2:16" outlineLevel="2" x14ac:dyDescent="0.3">
      <c r="B1102" s="70"/>
      <c r="C1102" s="70"/>
      <c r="D1102" s="70">
        <v>169</v>
      </c>
      <c r="E1102" s="71" t="str">
        <v>libre</v>
      </c>
      <c r="F1102" s="138" t="s">
        <v>104</v>
      </c>
      <c r="G1102" s="61">
        <f t="shared" ca="1" si="19"/>
        <v>0</v>
      </c>
      <c r="H1102" s="233"/>
      <c r="I1102" s="233"/>
      <c r="K1102" s="70"/>
      <c r="L1102" s="70"/>
      <c r="M1102" s="258"/>
      <c r="N1102" s="70"/>
      <c r="O1102" s="70"/>
      <c r="P1102" s="145">
        <f t="shared" si="20"/>
        <v>0</v>
      </c>
    </row>
    <row r="1103" spans="2:16" outlineLevel="2" x14ac:dyDescent="0.3">
      <c r="B1103" s="70"/>
      <c r="C1103" s="70"/>
      <c r="D1103" s="70">
        <v>170</v>
      </c>
      <c r="E1103" s="71" t="str">
        <v>libre</v>
      </c>
      <c r="F1103" s="138" t="s">
        <v>104</v>
      </c>
      <c r="G1103" s="61">
        <f t="shared" ca="1" si="19"/>
        <v>0</v>
      </c>
      <c r="H1103" s="233"/>
      <c r="I1103" s="233"/>
      <c r="K1103" s="70"/>
      <c r="L1103" s="70"/>
      <c r="M1103" s="258"/>
      <c r="N1103" s="70"/>
      <c r="O1103" s="70"/>
      <c r="P1103" s="145">
        <f t="shared" si="20"/>
        <v>0</v>
      </c>
    </row>
    <row r="1104" spans="2:16" outlineLevel="2" x14ac:dyDescent="0.3">
      <c r="B1104" s="70"/>
      <c r="C1104" s="70"/>
      <c r="D1104" s="70">
        <v>171</v>
      </c>
      <c r="E1104" s="71" t="str">
        <v>libre</v>
      </c>
      <c r="F1104" s="138" t="s">
        <v>104</v>
      </c>
      <c r="G1104" s="61">
        <f t="shared" ca="1" si="19"/>
        <v>0</v>
      </c>
      <c r="H1104" s="233"/>
      <c r="I1104" s="233"/>
      <c r="K1104" s="70"/>
      <c r="L1104" s="70"/>
      <c r="M1104" s="258"/>
      <c r="N1104" s="70"/>
      <c r="O1104" s="70"/>
      <c r="P1104" s="145">
        <f t="shared" si="20"/>
        <v>0</v>
      </c>
    </row>
    <row r="1105" spans="2:16" outlineLevel="2" x14ac:dyDescent="0.3">
      <c r="B1105" s="70"/>
      <c r="C1105" s="70"/>
      <c r="D1105" s="70">
        <v>172</v>
      </c>
      <c r="E1105" s="71" t="str">
        <v>libre</v>
      </c>
      <c r="F1105" s="138" t="s">
        <v>104</v>
      </c>
      <c r="G1105" s="61">
        <f t="shared" ca="1" si="19"/>
        <v>0</v>
      </c>
      <c r="H1105" s="233"/>
      <c r="I1105" s="233"/>
      <c r="K1105" s="70"/>
      <c r="L1105" s="70"/>
      <c r="M1105" s="258"/>
      <c r="N1105" s="70"/>
      <c r="O1105" s="70"/>
      <c r="P1105" s="145">
        <f t="shared" si="20"/>
        <v>0</v>
      </c>
    </row>
    <row r="1106" spans="2:16" outlineLevel="2" x14ac:dyDescent="0.3">
      <c r="B1106" s="70"/>
      <c r="C1106" s="70"/>
      <c r="D1106" s="70">
        <v>173</v>
      </c>
      <c r="E1106" s="71" t="str">
        <v>libre</v>
      </c>
      <c r="F1106" s="138" t="s">
        <v>104</v>
      </c>
      <c r="G1106" s="61">
        <f t="shared" ca="1" si="19"/>
        <v>0</v>
      </c>
      <c r="H1106" s="233"/>
      <c r="I1106" s="233"/>
      <c r="K1106" s="70"/>
      <c r="L1106" s="70"/>
      <c r="M1106" s="258"/>
      <c r="N1106" s="70"/>
      <c r="O1106" s="70"/>
      <c r="P1106" s="145">
        <f t="shared" si="20"/>
        <v>0</v>
      </c>
    </row>
    <row r="1107" spans="2:16" outlineLevel="2" x14ac:dyDescent="0.3">
      <c r="B1107" s="70"/>
      <c r="C1107" s="70"/>
      <c r="D1107" s="70">
        <v>174</v>
      </c>
      <c r="E1107" s="71" t="str">
        <v>libre</v>
      </c>
      <c r="F1107" s="138" t="s">
        <v>104</v>
      </c>
      <c r="G1107" s="61">
        <f t="shared" ca="1" si="19"/>
        <v>0</v>
      </c>
      <c r="H1107" s="233"/>
      <c r="I1107" s="233"/>
      <c r="K1107" s="70"/>
      <c r="L1107" s="70"/>
      <c r="M1107" s="258"/>
      <c r="N1107" s="70"/>
      <c r="O1107" s="70"/>
      <c r="P1107" s="145">
        <f t="shared" si="20"/>
        <v>0</v>
      </c>
    </row>
    <row r="1108" spans="2:16" outlineLevel="2" x14ac:dyDescent="0.3">
      <c r="B1108" s="70"/>
      <c r="C1108" s="70"/>
      <c r="D1108" s="70">
        <v>175</v>
      </c>
      <c r="E1108" s="71" t="str">
        <v>libre</v>
      </c>
      <c r="F1108" s="138" t="s">
        <v>104</v>
      </c>
      <c r="G1108" s="61">
        <f t="shared" ca="1" si="19"/>
        <v>0</v>
      </c>
      <c r="H1108" s="233"/>
      <c r="I1108" s="233"/>
      <c r="K1108" s="70"/>
      <c r="L1108" s="70"/>
      <c r="M1108" s="258"/>
      <c r="N1108" s="70"/>
      <c r="O1108" s="70"/>
      <c r="P1108" s="145">
        <f t="shared" si="20"/>
        <v>0</v>
      </c>
    </row>
    <row r="1109" spans="2:16" outlineLevel="2" x14ac:dyDescent="0.3">
      <c r="B1109" s="70"/>
      <c r="C1109" s="70"/>
      <c r="D1109" s="70">
        <v>176</v>
      </c>
      <c r="E1109" s="71" t="str">
        <v>libre</v>
      </c>
      <c r="F1109" s="138" t="s">
        <v>104</v>
      </c>
      <c r="G1109" s="61">
        <f t="shared" ca="1" si="19"/>
        <v>0</v>
      </c>
      <c r="H1109" s="233"/>
      <c r="I1109" s="233"/>
      <c r="K1109" s="70"/>
      <c r="L1109" s="70"/>
      <c r="M1109" s="258"/>
      <c r="N1109" s="70"/>
      <c r="O1109" s="70"/>
      <c r="P1109" s="145">
        <f t="shared" si="20"/>
        <v>0</v>
      </c>
    </row>
    <row r="1110" spans="2:16" outlineLevel="2" x14ac:dyDescent="0.3">
      <c r="B1110" s="70"/>
      <c r="C1110" s="70"/>
      <c r="D1110" s="70">
        <v>177</v>
      </c>
      <c r="E1110" s="71" t="str">
        <v>libre</v>
      </c>
      <c r="F1110" s="138" t="s">
        <v>104</v>
      </c>
      <c r="G1110" s="61">
        <f t="shared" ca="1" si="19"/>
        <v>0</v>
      </c>
      <c r="H1110" s="233"/>
      <c r="I1110" s="233"/>
      <c r="K1110" s="70"/>
      <c r="L1110" s="70"/>
      <c r="M1110" s="258"/>
      <c r="N1110" s="70"/>
      <c r="O1110" s="70"/>
      <c r="P1110" s="145">
        <f t="shared" si="20"/>
        <v>0</v>
      </c>
    </row>
    <row r="1111" spans="2:16" outlineLevel="2" x14ac:dyDescent="0.3">
      <c r="B1111" s="70"/>
      <c r="C1111" s="70"/>
      <c r="D1111" s="70">
        <v>178</v>
      </c>
      <c r="E1111" s="71" t="str">
        <v>libre</v>
      </c>
      <c r="F1111" s="138" t="s">
        <v>104</v>
      </c>
      <c r="G1111" s="61">
        <f t="shared" ca="1" si="19"/>
        <v>0</v>
      </c>
      <c r="H1111" s="233"/>
      <c r="I1111" s="233"/>
      <c r="K1111" s="70"/>
      <c r="L1111" s="70"/>
      <c r="M1111" s="258"/>
      <c r="N1111" s="70"/>
      <c r="O1111" s="70"/>
      <c r="P1111" s="145">
        <f t="shared" si="20"/>
        <v>0</v>
      </c>
    </row>
    <row r="1112" spans="2:16" outlineLevel="2" x14ac:dyDescent="0.3">
      <c r="B1112" s="70"/>
      <c r="C1112" s="70"/>
      <c r="D1112" s="70">
        <v>179</v>
      </c>
      <c r="E1112" s="71" t="str">
        <v>libre</v>
      </c>
      <c r="F1112" s="138" t="s">
        <v>104</v>
      </c>
      <c r="G1112" s="61">
        <f t="shared" ca="1" si="19"/>
        <v>0</v>
      </c>
      <c r="H1112" s="233"/>
      <c r="I1112" s="233"/>
      <c r="K1112" s="70"/>
      <c r="L1112" s="70"/>
      <c r="M1112" s="258"/>
      <c r="N1112" s="70"/>
      <c r="O1112" s="70"/>
      <c r="P1112" s="145">
        <f t="shared" si="20"/>
        <v>0</v>
      </c>
    </row>
    <row r="1113" spans="2:16" outlineLevel="2" x14ac:dyDescent="0.3">
      <c r="B1113" s="70"/>
      <c r="C1113" s="70"/>
      <c r="D1113" s="70">
        <v>180</v>
      </c>
      <c r="E1113" s="71" t="str">
        <v>libre</v>
      </c>
      <c r="F1113" s="138" t="s">
        <v>104</v>
      </c>
      <c r="G1113" s="61">
        <f t="shared" ca="1" si="19"/>
        <v>0</v>
      </c>
      <c r="H1113" s="233"/>
      <c r="I1113" s="233"/>
      <c r="K1113" s="70"/>
      <c r="L1113" s="70"/>
      <c r="M1113" s="258"/>
      <c r="N1113" s="70"/>
      <c r="O1113" s="70"/>
      <c r="P1113" s="145">
        <f t="shared" si="20"/>
        <v>0</v>
      </c>
    </row>
    <row r="1114" spans="2:16" outlineLevel="2" x14ac:dyDescent="0.3">
      <c r="B1114" s="70"/>
      <c r="C1114" s="70"/>
      <c r="D1114" s="70">
        <v>181</v>
      </c>
      <c r="E1114" s="71" t="str">
        <v>libre</v>
      </c>
      <c r="F1114" s="138" t="s">
        <v>104</v>
      </c>
      <c r="G1114" s="61">
        <f t="shared" ca="1" si="19"/>
        <v>0</v>
      </c>
      <c r="H1114" s="233"/>
      <c r="I1114" s="233"/>
      <c r="K1114" s="70"/>
      <c r="L1114" s="70"/>
      <c r="M1114" s="258"/>
      <c r="N1114" s="70"/>
      <c r="O1114" s="70"/>
      <c r="P1114" s="145">
        <f t="shared" si="20"/>
        <v>0</v>
      </c>
    </row>
    <row r="1115" spans="2:16" outlineLevel="2" x14ac:dyDescent="0.3">
      <c r="B1115" s="70"/>
      <c r="C1115" s="70"/>
      <c r="D1115" s="70">
        <v>182</v>
      </c>
      <c r="E1115" s="71" t="str">
        <v>libre</v>
      </c>
      <c r="F1115" s="138" t="s">
        <v>104</v>
      </c>
      <c r="G1115" s="61">
        <f t="shared" ca="1" si="19"/>
        <v>0</v>
      </c>
      <c r="H1115" s="233"/>
      <c r="I1115" s="233"/>
      <c r="K1115" s="70"/>
      <c r="L1115" s="70"/>
      <c r="M1115" s="258"/>
      <c r="N1115" s="70"/>
      <c r="O1115" s="70"/>
      <c r="P1115" s="145">
        <f t="shared" si="20"/>
        <v>0</v>
      </c>
    </row>
    <row r="1116" spans="2:16" outlineLevel="2" x14ac:dyDescent="0.3">
      <c r="B1116" s="70"/>
      <c r="C1116" s="70"/>
      <c r="D1116" s="70">
        <v>183</v>
      </c>
      <c r="E1116" s="71" t="str">
        <v>libre</v>
      </c>
      <c r="F1116" s="138" t="s">
        <v>104</v>
      </c>
      <c r="G1116" s="61">
        <f t="shared" ca="1" si="19"/>
        <v>0</v>
      </c>
      <c r="H1116" s="233"/>
      <c r="I1116" s="233"/>
      <c r="K1116" s="70"/>
      <c r="L1116" s="70"/>
      <c r="M1116" s="258"/>
      <c r="N1116" s="70"/>
      <c r="O1116" s="70"/>
      <c r="P1116" s="145">
        <f t="shared" si="20"/>
        <v>0</v>
      </c>
    </row>
    <row r="1117" spans="2:16" outlineLevel="2" x14ac:dyDescent="0.3">
      <c r="B1117" s="70"/>
      <c r="C1117" s="70"/>
      <c r="D1117" s="70">
        <v>184</v>
      </c>
      <c r="E1117" s="71" t="str">
        <v>libre</v>
      </c>
      <c r="F1117" s="138" t="s">
        <v>104</v>
      </c>
      <c r="G1117" s="61">
        <f t="shared" ca="1" si="19"/>
        <v>0</v>
      </c>
      <c r="H1117" s="233"/>
      <c r="I1117" s="233"/>
      <c r="K1117" s="70"/>
      <c r="L1117" s="70"/>
      <c r="M1117" s="258"/>
      <c r="N1117" s="70"/>
      <c r="O1117" s="70"/>
      <c r="P1117" s="145">
        <f t="shared" si="20"/>
        <v>0</v>
      </c>
    </row>
    <row r="1118" spans="2:16" outlineLevel="2" x14ac:dyDescent="0.3">
      <c r="B1118" s="70"/>
      <c r="C1118" s="70"/>
      <c r="D1118" s="70">
        <v>185</v>
      </c>
      <c r="E1118" s="71" t="str">
        <v>libre</v>
      </c>
      <c r="F1118" s="138" t="s">
        <v>104</v>
      </c>
      <c r="G1118" s="61">
        <f t="shared" ca="1" si="19"/>
        <v>0</v>
      </c>
      <c r="H1118" s="233"/>
      <c r="I1118" s="233"/>
      <c r="K1118" s="70"/>
      <c r="L1118" s="70"/>
      <c r="M1118" s="258"/>
      <c r="N1118" s="70"/>
      <c r="O1118" s="70"/>
      <c r="P1118" s="145">
        <f t="shared" si="20"/>
        <v>0</v>
      </c>
    </row>
    <row r="1119" spans="2:16" outlineLevel="2" x14ac:dyDescent="0.3">
      <c r="B1119" s="70"/>
      <c r="C1119" s="70"/>
      <c r="D1119" s="70">
        <v>186</v>
      </c>
      <c r="E1119" s="71" t="str">
        <v>libre</v>
      </c>
      <c r="F1119" s="138" t="s">
        <v>104</v>
      </c>
      <c r="G1119" s="61">
        <f t="shared" ca="1" si="19"/>
        <v>0</v>
      </c>
      <c r="H1119" s="233"/>
      <c r="I1119" s="233"/>
      <c r="K1119" s="70"/>
      <c r="L1119" s="70"/>
      <c r="M1119" s="258"/>
      <c r="N1119" s="70"/>
      <c r="O1119" s="70"/>
      <c r="P1119" s="145">
        <f t="shared" si="20"/>
        <v>0</v>
      </c>
    </row>
    <row r="1120" spans="2:16" outlineLevel="2" x14ac:dyDescent="0.3">
      <c r="B1120" s="70"/>
      <c r="C1120" s="70"/>
      <c r="D1120" s="70">
        <v>187</v>
      </c>
      <c r="E1120" s="71" t="str">
        <v>libre</v>
      </c>
      <c r="F1120" s="138" t="s">
        <v>104</v>
      </c>
      <c r="G1120" s="61">
        <f t="shared" ca="1" si="19"/>
        <v>0</v>
      </c>
      <c r="H1120" s="233"/>
      <c r="I1120" s="233"/>
      <c r="K1120" s="70"/>
      <c r="L1120" s="70"/>
      <c r="M1120" s="258"/>
      <c r="N1120" s="70"/>
      <c r="O1120" s="70"/>
      <c r="P1120" s="145">
        <f t="shared" si="20"/>
        <v>0</v>
      </c>
    </row>
    <row r="1121" spans="2:16" outlineLevel="2" x14ac:dyDescent="0.3">
      <c r="B1121" s="70"/>
      <c r="C1121" s="70"/>
      <c r="D1121" s="70">
        <v>188</v>
      </c>
      <c r="E1121" s="71" t="str">
        <v>libre</v>
      </c>
      <c r="F1121" s="138" t="s">
        <v>104</v>
      </c>
      <c r="G1121" s="61">
        <f t="shared" ca="1" si="19"/>
        <v>0</v>
      </c>
      <c r="H1121" s="233"/>
      <c r="I1121" s="233"/>
      <c r="K1121" s="70"/>
      <c r="L1121" s="70"/>
      <c r="M1121" s="258"/>
      <c r="N1121" s="70"/>
      <c r="O1121" s="70"/>
      <c r="P1121" s="145">
        <f t="shared" si="20"/>
        <v>0</v>
      </c>
    </row>
    <row r="1122" spans="2:16" outlineLevel="2" x14ac:dyDescent="0.3">
      <c r="B1122" s="70"/>
      <c r="C1122" s="70"/>
      <c r="D1122" s="70">
        <v>189</v>
      </c>
      <c r="E1122" s="71" t="str">
        <v>libre</v>
      </c>
      <c r="F1122" s="138" t="s">
        <v>104</v>
      </c>
      <c r="G1122" s="61">
        <f t="shared" ca="1" si="19"/>
        <v>0</v>
      </c>
      <c r="H1122" s="233"/>
      <c r="I1122" s="233"/>
      <c r="K1122" s="70"/>
      <c r="L1122" s="70"/>
      <c r="M1122" s="258"/>
      <c r="N1122" s="70"/>
      <c r="O1122" s="70"/>
      <c r="P1122" s="145">
        <f t="shared" si="20"/>
        <v>0</v>
      </c>
    </row>
    <row r="1123" spans="2:16" outlineLevel="2" x14ac:dyDescent="0.3">
      <c r="B1123" s="70"/>
      <c r="C1123" s="70"/>
      <c r="D1123" s="70">
        <v>190</v>
      </c>
      <c r="E1123" s="71" t="str">
        <v>libre</v>
      </c>
      <c r="F1123" s="138" t="s">
        <v>104</v>
      </c>
      <c r="G1123" s="61">
        <f t="shared" ca="1" si="19"/>
        <v>0</v>
      </c>
      <c r="H1123" s="233"/>
      <c r="I1123" s="233"/>
      <c r="K1123" s="70"/>
      <c r="L1123" s="70"/>
      <c r="M1123" s="258"/>
      <c r="N1123" s="70"/>
      <c r="O1123" s="70"/>
      <c r="P1123" s="145">
        <f t="shared" si="20"/>
        <v>0</v>
      </c>
    </row>
    <row r="1124" spans="2:16" outlineLevel="2" x14ac:dyDescent="0.3">
      <c r="B1124" s="70"/>
      <c r="C1124" s="70"/>
      <c r="D1124" s="70">
        <v>191</v>
      </c>
      <c r="E1124" s="71" t="str">
        <v>libre</v>
      </c>
      <c r="F1124" s="138" t="s">
        <v>104</v>
      </c>
      <c r="G1124" s="61">
        <f t="shared" ca="1" si="19"/>
        <v>0</v>
      </c>
      <c r="H1124" s="233"/>
      <c r="I1124" s="233"/>
      <c r="K1124" s="70"/>
      <c r="L1124" s="70"/>
      <c r="M1124" s="258"/>
      <c r="N1124" s="70"/>
      <c r="O1124" s="70"/>
      <c r="P1124" s="145">
        <f t="shared" si="20"/>
        <v>0</v>
      </c>
    </row>
    <row r="1125" spans="2:16" outlineLevel="2" x14ac:dyDescent="0.3">
      <c r="B1125" s="70"/>
      <c r="C1125" s="70"/>
      <c r="D1125" s="70">
        <v>192</v>
      </c>
      <c r="E1125" s="71" t="str">
        <v>libre</v>
      </c>
      <c r="F1125" s="138" t="s">
        <v>104</v>
      </c>
      <c r="G1125" s="61">
        <f t="shared" ca="1" si="19"/>
        <v>0</v>
      </c>
      <c r="H1125" s="233"/>
      <c r="I1125" s="233"/>
      <c r="K1125" s="70"/>
      <c r="L1125" s="70"/>
      <c r="M1125" s="258"/>
      <c r="N1125" s="70"/>
      <c r="O1125" s="70"/>
      <c r="P1125" s="145">
        <f t="shared" si="20"/>
        <v>0</v>
      </c>
    </row>
    <row r="1126" spans="2:16" outlineLevel="2" x14ac:dyDescent="0.3">
      <c r="B1126" s="70"/>
      <c r="C1126" s="70"/>
      <c r="D1126" s="70">
        <v>193</v>
      </c>
      <c r="E1126" s="71" t="str">
        <v>libre</v>
      </c>
      <c r="F1126" s="138" t="s">
        <v>104</v>
      </c>
      <c r="G1126" s="61">
        <f t="shared" ref="G1126:G1189" ca="1" si="21">INDEX(EvoAc.Compra,$D1126,G$10)*INDEX(Inv.Inv.Unit,$D1126,G$9)</f>
        <v>0</v>
      </c>
      <c r="H1126" s="233"/>
      <c r="I1126" s="233"/>
      <c r="K1126" s="70"/>
      <c r="L1126" s="70"/>
      <c r="M1126" s="258"/>
      <c r="N1126" s="70"/>
      <c r="O1126" s="70"/>
      <c r="P1126" s="145">
        <f t="shared" si="20"/>
        <v>0</v>
      </c>
    </row>
    <row r="1127" spans="2:16" outlineLevel="2" x14ac:dyDescent="0.3">
      <c r="B1127" s="70"/>
      <c r="C1127" s="70"/>
      <c r="D1127" s="70">
        <v>194</v>
      </c>
      <c r="E1127" s="71" t="str">
        <v>libre</v>
      </c>
      <c r="F1127" s="138" t="s">
        <v>104</v>
      </c>
      <c r="G1127" s="61">
        <f t="shared" ca="1" si="21"/>
        <v>0</v>
      </c>
      <c r="H1127" s="233"/>
      <c r="I1127" s="233"/>
      <c r="K1127" s="70"/>
      <c r="L1127" s="70"/>
      <c r="M1127" s="258"/>
      <c r="N1127" s="70"/>
      <c r="O1127" s="70"/>
      <c r="P1127" s="145">
        <f t="shared" ref="P1127:P1190" si="22">SUM(K1127:O1127)</f>
        <v>0</v>
      </c>
    </row>
    <row r="1128" spans="2:16" outlineLevel="2" x14ac:dyDescent="0.3">
      <c r="B1128" s="70"/>
      <c r="C1128" s="70"/>
      <c r="D1128" s="70">
        <v>195</v>
      </c>
      <c r="E1128" s="71" t="str">
        <v>libre</v>
      </c>
      <c r="F1128" s="138" t="s">
        <v>104</v>
      </c>
      <c r="G1128" s="61">
        <f t="shared" ca="1" si="21"/>
        <v>0</v>
      </c>
      <c r="H1128" s="233"/>
      <c r="I1128" s="233"/>
      <c r="K1128" s="70"/>
      <c r="L1128" s="70"/>
      <c r="M1128" s="258"/>
      <c r="N1128" s="70"/>
      <c r="O1128" s="70"/>
      <c r="P1128" s="145">
        <f t="shared" si="22"/>
        <v>0</v>
      </c>
    </row>
    <row r="1129" spans="2:16" outlineLevel="2" x14ac:dyDescent="0.3">
      <c r="B1129" s="70"/>
      <c r="C1129" s="70"/>
      <c r="D1129" s="70">
        <v>196</v>
      </c>
      <c r="E1129" s="71" t="str">
        <v>libre</v>
      </c>
      <c r="F1129" s="138" t="s">
        <v>104</v>
      </c>
      <c r="G1129" s="61">
        <f t="shared" ca="1" si="21"/>
        <v>0</v>
      </c>
      <c r="H1129" s="233"/>
      <c r="I1129" s="233"/>
      <c r="K1129" s="70"/>
      <c r="L1129" s="70"/>
      <c r="M1129" s="258"/>
      <c r="N1129" s="70"/>
      <c r="O1129" s="70"/>
      <c r="P1129" s="145">
        <f t="shared" si="22"/>
        <v>0</v>
      </c>
    </row>
    <row r="1130" spans="2:16" outlineLevel="2" x14ac:dyDescent="0.3">
      <c r="B1130" s="70"/>
      <c r="C1130" s="70"/>
      <c r="D1130" s="70">
        <v>197</v>
      </c>
      <c r="E1130" s="71" t="str">
        <v>libre</v>
      </c>
      <c r="F1130" s="138" t="s">
        <v>104</v>
      </c>
      <c r="G1130" s="61">
        <f t="shared" ca="1" si="21"/>
        <v>0</v>
      </c>
      <c r="H1130" s="233"/>
      <c r="I1130" s="233"/>
      <c r="K1130" s="70"/>
      <c r="L1130" s="70"/>
      <c r="M1130" s="258"/>
      <c r="N1130" s="70"/>
      <c r="O1130" s="70"/>
      <c r="P1130" s="145">
        <f t="shared" si="22"/>
        <v>0</v>
      </c>
    </row>
    <row r="1131" spans="2:16" outlineLevel="1" x14ac:dyDescent="0.3">
      <c r="B1131" s="70"/>
      <c r="C1131" s="70"/>
      <c r="D1131" s="70">
        <v>198</v>
      </c>
      <c r="E1131" s="71" t="str">
        <v>libre</v>
      </c>
      <c r="F1131" s="138" t="s">
        <v>104</v>
      </c>
      <c r="G1131" s="61">
        <f t="shared" ca="1" si="21"/>
        <v>0</v>
      </c>
      <c r="H1131" s="233"/>
      <c r="I1131" s="233"/>
      <c r="K1131" s="70"/>
      <c r="L1131" s="70"/>
      <c r="M1131" s="258"/>
      <c r="N1131" s="70"/>
      <c r="O1131" s="70"/>
      <c r="P1131" s="145">
        <f t="shared" si="22"/>
        <v>0</v>
      </c>
    </row>
    <row r="1132" spans="2:16" outlineLevel="1" x14ac:dyDescent="0.3">
      <c r="B1132" s="70"/>
      <c r="C1132" s="70"/>
      <c r="D1132" s="70">
        <v>199</v>
      </c>
      <c r="E1132" s="71" t="str">
        <v>libre</v>
      </c>
      <c r="F1132" s="138" t="s">
        <v>104</v>
      </c>
      <c r="G1132" s="61">
        <f t="shared" ca="1" si="21"/>
        <v>0</v>
      </c>
      <c r="H1132" s="233"/>
      <c r="I1132" s="233"/>
      <c r="K1132" s="70"/>
      <c r="L1132" s="70"/>
      <c r="M1132" s="258"/>
      <c r="N1132" s="70"/>
      <c r="O1132" s="70"/>
      <c r="P1132" s="145">
        <f t="shared" si="22"/>
        <v>0</v>
      </c>
    </row>
    <row r="1133" spans="2:16" outlineLevel="1" x14ac:dyDescent="0.3">
      <c r="B1133" s="70"/>
      <c r="C1133" s="70"/>
      <c r="D1133" s="70">
        <v>200</v>
      </c>
      <c r="E1133" s="71" t="str">
        <v>Alquiler Sitios</v>
      </c>
      <c r="F1133" s="138" t="s">
        <v>104</v>
      </c>
      <c r="G1133" s="61">
        <f t="shared" ca="1" si="21"/>
        <v>0</v>
      </c>
      <c r="H1133" s="233"/>
      <c r="I1133" s="233"/>
      <c r="K1133" s="70"/>
      <c r="L1133" s="70"/>
      <c r="M1133" s="258"/>
      <c r="N1133" s="70"/>
      <c r="O1133" s="70">
        <v>1</v>
      </c>
      <c r="P1133" s="145">
        <f t="shared" si="22"/>
        <v>1</v>
      </c>
    </row>
    <row r="1134" spans="2:16" outlineLevel="1" x14ac:dyDescent="0.3">
      <c r="B1134" s="70"/>
      <c r="C1134" s="70"/>
      <c r="D1134" s="70">
        <v>201</v>
      </c>
      <c r="E1134" s="71" t="str">
        <v>Energía Eléctrica Sitios</v>
      </c>
      <c r="F1134" s="138" t="s">
        <v>104</v>
      </c>
      <c r="G1134" s="61">
        <f t="shared" ca="1" si="21"/>
        <v>0</v>
      </c>
      <c r="H1134" s="233"/>
      <c r="I1134" s="233"/>
      <c r="K1134" s="70"/>
      <c r="L1134" s="70"/>
      <c r="M1134" s="258"/>
      <c r="N1134" s="70"/>
      <c r="O1134" s="70">
        <v>1</v>
      </c>
      <c r="P1134" s="145">
        <f t="shared" si="22"/>
        <v>1</v>
      </c>
    </row>
    <row r="1135" spans="2:16" outlineLevel="2" x14ac:dyDescent="0.3">
      <c r="B1135" s="70"/>
      <c r="C1135" s="70"/>
      <c r="D1135" s="70">
        <v>202</v>
      </c>
      <c r="E1135" s="71" t="str">
        <v>Mantenimiento de Sitios</v>
      </c>
      <c r="F1135" s="138" t="s">
        <v>104</v>
      </c>
      <c r="G1135" s="61">
        <f t="shared" ca="1" si="21"/>
        <v>0</v>
      </c>
      <c r="H1135" s="233"/>
      <c r="I1135" s="233"/>
      <c r="K1135" s="70"/>
      <c r="L1135" s="70"/>
      <c r="M1135" s="258"/>
      <c r="N1135" s="70"/>
      <c r="O1135" s="70">
        <v>1</v>
      </c>
      <c r="P1135" s="145">
        <f t="shared" si="22"/>
        <v>1</v>
      </c>
    </row>
    <row r="1136" spans="2:16" outlineLevel="2" x14ac:dyDescent="0.3">
      <c r="B1136" s="70"/>
      <c r="C1136" s="70"/>
      <c r="D1136" s="70">
        <v>203</v>
      </c>
      <c r="E1136" s="71" t="str">
        <v>Vigilancia</v>
      </c>
      <c r="F1136" s="138" t="s">
        <v>104</v>
      </c>
      <c r="G1136" s="61">
        <f t="shared" ca="1" si="21"/>
        <v>0</v>
      </c>
      <c r="H1136" s="233"/>
      <c r="I1136" s="233"/>
      <c r="K1136" s="70"/>
      <c r="L1136" s="70"/>
      <c r="M1136" s="258"/>
      <c r="N1136" s="70"/>
      <c r="O1136" s="70">
        <v>1</v>
      </c>
      <c r="P1136" s="145">
        <f t="shared" si="22"/>
        <v>1</v>
      </c>
    </row>
    <row r="1137" spans="2:16" outlineLevel="2" x14ac:dyDescent="0.3">
      <c r="B1137" s="70"/>
      <c r="C1137" s="70"/>
      <c r="D1137" s="70">
        <v>204</v>
      </c>
      <c r="E1137" s="71" t="str">
        <v>Combustible</v>
      </c>
      <c r="F1137" s="138" t="s">
        <v>104</v>
      </c>
      <c r="G1137" s="61">
        <f t="shared" ca="1" si="21"/>
        <v>0</v>
      </c>
      <c r="H1137" s="233"/>
      <c r="I1137" s="233"/>
      <c r="K1137" s="70"/>
      <c r="L1137" s="70"/>
      <c r="M1137" s="258"/>
      <c r="N1137" s="70"/>
      <c r="O1137" s="70">
        <v>1</v>
      </c>
      <c r="P1137" s="145">
        <f t="shared" si="22"/>
        <v>1</v>
      </c>
    </row>
    <row r="1138" spans="2:16" outlineLevel="2" x14ac:dyDescent="0.3">
      <c r="B1138" s="70"/>
      <c r="C1138" s="70"/>
      <c r="D1138" s="70">
        <v>205</v>
      </c>
      <c r="E1138" s="71" t="str">
        <v>Contratos</v>
      </c>
      <c r="F1138" s="138" t="s">
        <v>104</v>
      </c>
      <c r="G1138" s="61">
        <f t="shared" ca="1" si="21"/>
        <v>0</v>
      </c>
      <c r="H1138" s="233"/>
      <c r="I1138" s="233"/>
      <c r="K1138" s="70"/>
      <c r="L1138" s="70"/>
      <c r="M1138" s="258"/>
      <c r="N1138" s="70"/>
      <c r="O1138" s="70">
        <v>1</v>
      </c>
      <c r="P1138" s="145">
        <f t="shared" si="22"/>
        <v>1</v>
      </c>
    </row>
    <row r="1139" spans="2:16" outlineLevel="2" x14ac:dyDescent="0.3">
      <c r="B1139" s="70"/>
      <c r="C1139" s="70"/>
      <c r="D1139" s="70">
        <v>206</v>
      </c>
      <c r="E1139" s="71" t="str">
        <v>Transmisión</v>
      </c>
      <c r="F1139" s="138" t="s">
        <v>104</v>
      </c>
      <c r="G1139" s="61">
        <f t="shared" ca="1" si="21"/>
        <v>0</v>
      </c>
      <c r="H1139" s="233"/>
      <c r="I1139" s="233"/>
      <c r="K1139" s="70"/>
      <c r="L1139" s="70"/>
      <c r="M1139" s="258"/>
      <c r="N1139" s="70"/>
      <c r="O1139" s="70">
        <v>1</v>
      </c>
      <c r="P1139" s="145">
        <f t="shared" si="22"/>
        <v>1</v>
      </c>
    </row>
    <row r="1140" spans="2:16" outlineLevel="2" x14ac:dyDescent="0.3">
      <c r="B1140" s="70"/>
      <c r="C1140" s="70"/>
      <c r="D1140" s="70">
        <v>207</v>
      </c>
      <c r="E1140" s="71" t="str">
        <v>Otros gastos, sanciones, municipios</v>
      </c>
      <c r="F1140" s="138" t="s">
        <v>104</v>
      </c>
      <c r="G1140" s="61">
        <f t="shared" ca="1" si="21"/>
        <v>0</v>
      </c>
      <c r="H1140" s="233"/>
      <c r="I1140" s="233"/>
      <c r="K1140" s="70"/>
      <c r="L1140" s="70"/>
      <c r="M1140" s="258"/>
      <c r="N1140" s="70"/>
      <c r="O1140" s="70">
        <v>1</v>
      </c>
      <c r="P1140" s="145">
        <f t="shared" si="22"/>
        <v>1</v>
      </c>
    </row>
    <row r="1141" spans="2:16" outlineLevel="2" x14ac:dyDescent="0.3">
      <c r="B1141" s="70"/>
      <c r="C1141" s="70"/>
      <c r="D1141" s="70">
        <v>208</v>
      </c>
      <c r="E1141" s="71" t="str">
        <v>O&amp;M Sitios y Core</v>
      </c>
      <c r="F1141" s="138" t="s">
        <v>104</v>
      </c>
      <c r="G1141" s="61">
        <f t="shared" ca="1" si="21"/>
        <v>0</v>
      </c>
      <c r="H1141" s="233"/>
      <c r="I1141" s="233"/>
      <c r="K1141" s="70"/>
      <c r="L1141" s="70"/>
      <c r="M1141" s="258"/>
      <c r="N1141" s="70"/>
      <c r="O1141" s="70"/>
      <c r="P1141" s="145">
        <f t="shared" si="22"/>
        <v>0</v>
      </c>
    </row>
    <row r="1142" spans="2:16" outlineLevel="2" x14ac:dyDescent="0.3">
      <c r="B1142" s="70"/>
      <c r="C1142" s="70"/>
      <c r="D1142" s="70">
        <v>209</v>
      </c>
      <c r="E1142" s="71" t="str">
        <v>O&amp;M Plataforma de TI</v>
      </c>
      <c r="F1142" s="138" t="s">
        <v>104</v>
      </c>
      <c r="G1142" s="61">
        <f t="shared" ca="1" si="21"/>
        <v>0</v>
      </c>
      <c r="H1142" s="233"/>
      <c r="I1142" s="233"/>
      <c r="K1142" s="70"/>
      <c r="L1142" s="70"/>
      <c r="M1142" s="258"/>
      <c r="N1142" s="70"/>
      <c r="O1142" s="70"/>
      <c r="P1142" s="145">
        <f t="shared" si="22"/>
        <v>0</v>
      </c>
    </row>
    <row r="1143" spans="2:16" outlineLevel="2" x14ac:dyDescent="0.3">
      <c r="B1143" s="70"/>
      <c r="C1143" s="70"/>
      <c r="D1143" s="70">
        <v>210</v>
      </c>
      <c r="E1143" s="71" t="str">
        <v>Otros gastos TI</v>
      </c>
      <c r="F1143" s="138" t="s">
        <v>104</v>
      </c>
      <c r="G1143" s="61">
        <f t="shared" ca="1" si="21"/>
        <v>0</v>
      </c>
      <c r="H1143" s="233"/>
      <c r="I1143" s="233"/>
      <c r="K1143" s="70"/>
      <c r="L1143" s="70"/>
      <c r="M1143" s="258"/>
      <c r="N1143" s="70"/>
      <c r="O1143" s="70"/>
      <c r="P1143" s="145">
        <f t="shared" si="22"/>
        <v>0</v>
      </c>
    </row>
    <row r="1144" spans="2:16" outlineLevel="2" x14ac:dyDescent="0.3">
      <c r="B1144" s="70"/>
      <c r="C1144" s="70"/>
      <c r="D1144" s="70">
        <v>211</v>
      </c>
      <c r="E1144" s="71" t="str">
        <v>Servicios Externos</v>
      </c>
      <c r="F1144" s="138" t="s">
        <v>104</v>
      </c>
      <c r="G1144" s="61">
        <f t="shared" ca="1" si="21"/>
        <v>0</v>
      </c>
      <c r="H1144" s="233"/>
      <c r="I1144" s="233"/>
      <c r="K1144" s="70"/>
      <c r="L1144" s="70"/>
      <c r="M1144" s="258"/>
      <c r="N1144" s="70"/>
      <c r="O1144" s="70">
        <v>1</v>
      </c>
      <c r="P1144" s="145">
        <f t="shared" si="22"/>
        <v>1</v>
      </c>
    </row>
    <row r="1145" spans="2:16" outlineLevel="2" x14ac:dyDescent="0.3">
      <c r="B1145" s="70"/>
      <c r="C1145" s="70"/>
      <c r="D1145" s="70">
        <v>212</v>
      </c>
      <c r="E1145" s="71" t="str">
        <v>Canon por Uso de Espectro Radioléctrico</v>
      </c>
      <c r="F1145" s="138" t="s">
        <v>104</v>
      </c>
      <c r="G1145" s="61">
        <f t="shared" ca="1" si="21"/>
        <v>0</v>
      </c>
      <c r="H1145" s="233"/>
      <c r="I1145" s="233"/>
      <c r="K1145" s="70"/>
      <c r="L1145" s="70"/>
      <c r="M1145" s="258"/>
      <c r="N1145" s="70"/>
      <c r="O1145" s="70"/>
      <c r="P1145" s="145">
        <f t="shared" si="22"/>
        <v>0</v>
      </c>
    </row>
    <row r="1146" spans="2:16" outlineLevel="2" x14ac:dyDescent="0.3">
      <c r="B1146" s="70"/>
      <c r="C1146" s="70"/>
      <c r="D1146" s="70">
        <v>213</v>
      </c>
      <c r="E1146" s="71" t="str">
        <v>Aportes MTC</v>
      </c>
      <c r="F1146" s="138" t="s">
        <v>104</v>
      </c>
      <c r="G1146" s="61">
        <f t="shared" ca="1" si="21"/>
        <v>0</v>
      </c>
      <c r="H1146" s="233"/>
      <c r="I1146" s="233"/>
      <c r="K1146" s="70"/>
      <c r="L1146" s="70"/>
      <c r="M1146" s="258"/>
      <c r="N1146" s="70"/>
      <c r="O1146" s="70">
        <v>1</v>
      </c>
      <c r="P1146" s="145">
        <f t="shared" si="22"/>
        <v>1</v>
      </c>
    </row>
    <row r="1147" spans="2:16" outlineLevel="2" x14ac:dyDescent="0.3">
      <c r="B1147" s="70"/>
      <c r="C1147" s="70"/>
      <c r="D1147" s="70">
        <v>214</v>
      </c>
      <c r="E1147" s="71" t="str">
        <v>Aportes Osiptel</v>
      </c>
      <c r="F1147" s="138" t="s">
        <v>104</v>
      </c>
      <c r="G1147" s="61">
        <f t="shared" ca="1" si="21"/>
        <v>0</v>
      </c>
      <c r="H1147" s="233"/>
      <c r="I1147" s="233"/>
      <c r="K1147" s="70"/>
      <c r="L1147" s="70"/>
      <c r="M1147" s="258"/>
      <c r="N1147" s="70"/>
      <c r="O1147" s="70">
        <v>1</v>
      </c>
      <c r="P1147" s="145">
        <f t="shared" si="22"/>
        <v>1</v>
      </c>
    </row>
    <row r="1148" spans="2:16" outlineLevel="2" x14ac:dyDescent="0.3">
      <c r="B1148" s="70"/>
      <c r="C1148" s="70"/>
      <c r="D1148" s="70">
        <v>215</v>
      </c>
      <c r="E1148" s="71" t="str">
        <v>Aportes Fitel</v>
      </c>
      <c r="F1148" s="138" t="s">
        <v>104</v>
      </c>
      <c r="G1148" s="61">
        <f t="shared" ca="1" si="21"/>
        <v>0</v>
      </c>
      <c r="H1148" s="233"/>
      <c r="I1148" s="233"/>
      <c r="K1148" s="70"/>
      <c r="L1148" s="70"/>
      <c r="M1148" s="258"/>
      <c r="N1148" s="70"/>
      <c r="O1148" s="70">
        <v>1</v>
      </c>
      <c r="P1148" s="145">
        <f t="shared" si="22"/>
        <v>1</v>
      </c>
    </row>
    <row r="1149" spans="2:16" outlineLevel="2" x14ac:dyDescent="0.3">
      <c r="B1149" s="70"/>
      <c r="C1149" s="70"/>
      <c r="D1149" s="70">
        <v>216</v>
      </c>
      <c r="E1149" s="71" t="str">
        <v>libre</v>
      </c>
      <c r="F1149" s="138" t="s">
        <v>104</v>
      </c>
      <c r="G1149" s="61">
        <f t="shared" ca="1" si="21"/>
        <v>0</v>
      </c>
      <c r="H1149" s="233"/>
      <c r="I1149" s="233"/>
      <c r="K1149" s="70"/>
      <c r="L1149" s="70"/>
      <c r="M1149" s="258"/>
      <c r="N1149" s="70"/>
      <c r="O1149" s="70">
        <v>1</v>
      </c>
      <c r="P1149" s="145">
        <f t="shared" si="22"/>
        <v>1</v>
      </c>
    </row>
    <row r="1150" spans="2:16" outlineLevel="2" x14ac:dyDescent="0.3">
      <c r="B1150" s="70"/>
      <c r="C1150" s="70"/>
      <c r="D1150" s="70">
        <v>217</v>
      </c>
      <c r="E1150" s="71" t="str">
        <v>libre</v>
      </c>
      <c r="F1150" s="138" t="s">
        <v>104</v>
      </c>
      <c r="G1150" s="61">
        <f t="shared" ca="1" si="21"/>
        <v>0</v>
      </c>
      <c r="H1150" s="233"/>
      <c r="I1150" s="233"/>
      <c r="K1150" s="70"/>
      <c r="L1150" s="70"/>
      <c r="M1150" s="258"/>
      <c r="N1150" s="70"/>
      <c r="O1150" s="70">
        <v>1</v>
      </c>
      <c r="P1150" s="145">
        <f t="shared" si="22"/>
        <v>1</v>
      </c>
    </row>
    <row r="1151" spans="2:16" outlineLevel="2" x14ac:dyDescent="0.3">
      <c r="B1151" s="70"/>
      <c r="C1151" s="70"/>
      <c r="D1151" s="70">
        <v>218</v>
      </c>
      <c r="E1151" s="71" t="str">
        <v>libre</v>
      </c>
      <c r="F1151" s="138" t="s">
        <v>104</v>
      </c>
      <c r="G1151" s="61">
        <f t="shared" ca="1" si="21"/>
        <v>0</v>
      </c>
      <c r="H1151" s="233"/>
      <c r="I1151" s="233"/>
      <c r="K1151" s="70"/>
      <c r="L1151" s="70"/>
      <c r="M1151" s="258"/>
      <c r="N1151" s="70"/>
      <c r="O1151" s="70">
        <v>1</v>
      </c>
      <c r="P1151" s="145">
        <f t="shared" si="22"/>
        <v>1</v>
      </c>
    </row>
    <row r="1152" spans="2:16" outlineLevel="2" x14ac:dyDescent="0.3">
      <c r="B1152" s="70"/>
      <c r="C1152" s="70"/>
      <c r="D1152" s="70">
        <v>219</v>
      </c>
      <c r="E1152" s="71" t="str">
        <v>libre</v>
      </c>
      <c r="F1152" s="138" t="s">
        <v>104</v>
      </c>
      <c r="G1152" s="61">
        <f t="shared" ca="1" si="21"/>
        <v>0</v>
      </c>
      <c r="H1152" s="233"/>
      <c r="I1152" s="233"/>
      <c r="K1152" s="70"/>
      <c r="L1152" s="70"/>
      <c r="M1152" s="258"/>
      <c r="N1152" s="70"/>
      <c r="O1152" s="70">
        <v>1</v>
      </c>
      <c r="P1152" s="145">
        <f t="shared" si="22"/>
        <v>1</v>
      </c>
    </row>
    <row r="1153" spans="2:16" outlineLevel="2" x14ac:dyDescent="0.3">
      <c r="B1153" s="70"/>
      <c r="C1153" s="70"/>
      <c r="D1153" s="70">
        <v>220</v>
      </c>
      <c r="E1153" s="71" t="str">
        <v>libre</v>
      </c>
      <c r="F1153" s="138" t="s">
        <v>104</v>
      </c>
      <c r="G1153" s="61">
        <f t="shared" ca="1" si="21"/>
        <v>0</v>
      </c>
      <c r="H1153" s="233"/>
      <c r="I1153" s="233"/>
      <c r="K1153" s="70"/>
      <c r="L1153" s="70"/>
      <c r="M1153" s="258"/>
      <c r="N1153" s="70"/>
      <c r="O1153" s="70">
        <v>1</v>
      </c>
      <c r="P1153" s="145">
        <f t="shared" si="22"/>
        <v>1</v>
      </c>
    </row>
    <row r="1154" spans="2:16" outlineLevel="2" x14ac:dyDescent="0.3">
      <c r="B1154" s="70"/>
      <c r="C1154" s="70"/>
      <c r="D1154" s="70">
        <v>221</v>
      </c>
      <c r="E1154" s="71" t="str">
        <v>libre</v>
      </c>
      <c r="F1154" s="138" t="s">
        <v>104</v>
      </c>
      <c r="G1154" s="61">
        <f t="shared" ca="1" si="21"/>
        <v>0</v>
      </c>
      <c r="H1154" s="233"/>
      <c r="I1154" s="233"/>
      <c r="K1154" s="70"/>
      <c r="L1154" s="70"/>
      <c r="M1154" s="258"/>
      <c r="N1154" s="70"/>
      <c r="O1154" s="70">
        <v>1</v>
      </c>
      <c r="P1154" s="145">
        <f t="shared" si="22"/>
        <v>1</v>
      </c>
    </row>
    <row r="1155" spans="2:16" outlineLevel="2" x14ac:dyDescent="0.3">
      <c r="B1155" s="70"/>
      <c r="C1155" s="70"/>
      <c r="D1155" s="70">
        <v>222</v>
      </c>
      <c r="E1155" s="71" t="str">
        <v>libre</v>
      </c>
      <c r="F1155" s="138" t="s">
        <v>104</v>
      </c>
      <c r="G1155" s="61">
        <f t="shared" ca="1" si="21"/>
        <v>0</v>
      </c>
      <c r="H1155" s="233"/>
      <c r="I1155" s="233"/>
      <c r="K1155" s="70"/>
      <c r="L1155" s="70"/>
      <c r="M1155" s="258"/>
      <c r="N1155" s="70"/>
      <c r="O1155" s="70">
        <v>1</v>
      </c>
      <c r="P1155" s="145">
        <f t="shared" si="22"/>
        <v>1</v>
      </c>
    </row>
    <row r="1156" spans="2:16" outlineLevel="2" x14ac:dyDescent="0.3">
      <c r="B1156" s="70"/>
      <c r="C1156" s="70"/>
      <c r="D1156" s="70">
        <v>223</v>
      </c>
      <c r="E1156" s="71" t="str">
        <v>libre</v>
      </c>
      <c r="F1156" s="138" t="s">
        <v>104</v>
      </c>
      <c r="G1156" s="61">
        <f t="shared" ca="1" si="21"/>
        <v>0</v>
      </c>
      <c r="H1156" s="233"/>
      <c r="I1156" s="233"/>
      <c r="K1156" s="70"/>
      <c r="L1156" s="70"/>
      <c r="M1156" s="258"/>
      <c r="N1156" s="70"/>
      <c r="O1156" s="70">
        <v>1</v>
      </c>
      <c r="P1156" s="145">
        <f t="shared" si="22"/>
        <v>1</v>
      </c>
    </row>
    <row r="1157" spans="2:16" outlineLevel="2" x14ac:dyDescent="0.3">
      <c r="B1157" s="70"/>
      <c r="C1157" s="70"/>
      <c r="D1157" s="70">
        <v>224</v>
      </c>
      <c r="E1157" s="71" t="str">
        <v>libre</v>
      </c>
      <c r="F1157" s="138" t="s">
        <v>104</v>
      </c>
      <c r="G1157" s="61">
        <f t="shared" ca="1" si="21"/>
        <v>0</v>
      </c>
      <c r="H1157" s="233"/>
      <c r="I1157" s="233"/>
      <c r="K1157" s="70"/>
      <c r="L1157" s="70"/>
      <c r="M1157" s="258"/>
      <c r="N1157" s="70"/>
      <c r="O1157" s="70">
        <v>1</v>
      </c>
      <c r="P1157" s="145">
        <f t="shared" si="22"/>
        <v>1</v>
      </c>
    </row>
    <row r="1158" spans="2:16" outlineLevel="2" x14ac:dyDescent="0.3">
      <c r="B1158" s="70"/>
      <c r="C1158" s="70"/>
      <c r="D1158" s="70">
        <v>225</v>
      </c>
      <c r="E1158" s="71" t="str">
        <v>libre</v>
      </c>
      <c r="F1158" s="138" t="s">
        <v>104</v>
      </c>
      <c r="G1158" s="61">
        <f t="shared" ca="1" si="21"/>
        <v>0</v>
      </c>
      <c r="H1158" s="233"/>
      <c r="I1158" s="233"/>
      <c r="K1158" s="70"/>
      <c r="L1158" s="70"/>
      <c r="M1158" s="258"/>
      <c r="N1158" s="70"/>
      <c r="O1158" s="70"/>
      <c r="P1158" s="145">
        <f t="shared" si="22"/>
        <v>0</v>
      </c>
    </row>
    <row r="1159" spans="2:16" outlineLevel="2" x14ac:dyDescent="0.3">
      <c r="B1159" s="70"/>
      <c r="C1159" s="70"/>
      <c r="D1159" s="70">
        <v>226</v>
      </c>
      <c r="E1159" s="71" t="str">
        <v>libre</v>
      </c>
      <c r="F1159" s="138" t="s">
        <v>104</v>
      </c>
      <c r="G1159" s="61">
        <f t="shared" ca="1" si="21"/>
        <v>0</v>
      </c>
      <c r="H1159" s="233"/>
      <c r="I1159" s="233"/>
      <c r="K1159" s="70"/>
      <c r="L1159" s="70"/>
      <c r="M1159" s="258"/>
      <c r="N1159" s="70"/>
      <c r="O1159" s="70">
        <v>1</v>
      </c>
      <c r="P1159" s="145">
        <f t="shared" si="22"/>
        <v>1</v>
      </c>
    </row>
    <row r="1160" spans="2:16" outlineLevel="2" x14ac:dyDescent="0.3">
      <c r="B1160" s="70"/>
      <c r="C1160" s="70"/>
      <c r="D1160" s="70">
        <v>227</v>
      </c>
      <c r="E1160" s="71" t="str">
        <v>libre</v>
      </c>
      <c r="F1160" s="138" t="s">
        <v>104</v>
      </c>
      <c r="G1160" s="61">
        <f t="shared" ca="1" si="21"/>
        <v>0</v>
      </c>
      <c r="H1160" s="233"/>
      <c r="I1160" s="233"/>
      <c r="K1160" s="70"/>
      <c r="L1160" s="70"/>
      <c r="M1160" s="258"/>
      <c r="N1160" s="70"/>
      <c r="O1160" s="70">
        <v>1</v>
      </c>
      <c r="P1160" s="145">
        <f t="shared" si="22"/>
        <v>1</v>
      </c>
    </row>
    <row r="1161" spans="2:16" outlineLevel="2" x14ac:dyDescent="0.3">
      <c r="B1161" s="70"/>
      <c r="C1161" s="70"/>
      <c r="D1161" s="70">
        <v>228</v>
      </c>
      <c r="E1161" s="71" t="str">
        <v>libre</v>
      </c>
      <c r="F1161" s="138" t="s">
        <v>104</v>
      </c>
      <c r="G1161" s="61">
        <f t="shared" ca="1" si="21"/>
        <v>0</v>
      </c>
      <c r="H1161" s="233"/>
      <c r="I1161" s="233"/>
      <c r="K1161" s="70"/>
      <c r="L1161" s="70"/>
      <c r="M1161" s="258"/>
      <c r="N1161" s="70"/>
      <c r="O1161" s="70">
        <v>1</v>
      </c>
      <c r="P1161" s="145">
        <f t="shared" si="22"/>
        <v>1</v>
      </c>
    </row>
    <row r="1162" spans="2:16" outlineLevel="2" x14ac:dyDescent="0.3">
      <c r="B1162" s="70"/>
      <c r="C1162" s="70"/>
      <c r="D1162" s="70">
        <v>229</v>
      </c>
      <c r="E1162" s="71" t="str">
        <v>libre</v>
      </c>
      <c r="F1162" s="138" t="s">
        <v>104</v>
      </c>
      <c r="G1162" s="61">
        <f t="shared" ca="1" si="21"/>
        <v>0</v>
      </c>
      <c r="H1162" s="233"/>
      <c r="I1162" s="233"/>
      <c r="K1162" s="70"/>
      <c r="L1162" s="70"/>
      <c r="M1162" s="258"/>
      <c r="N1162" s="70"/>
      <c r="O1162" s="70">
        <v>1</v>
      </c>
      <c r="P1162" s="145">
        <f t="shared" si="22"/>
        <v>1</v>
      </c>
    </row>
    <row r="1163" spans="2:16" outlineLevel="2" x14ac:dyDescent="0.3">
      <c r="B1163" s="70"/>
      <c r="C1163" s="70"/>
      <c r="D1163" s="70">
        <v>230</v>
      </c>
      <c r="E1163" s="71" t="str">
        <v>libre</v>
      </c>
      <c r="F1163" s="138" t="s">
        <v>104</v>
      </c>
      <c r="G1163" s="61">
        <f t="shared" ca="1" si="21"/>
        <v>0</v>
      </c>
      <c r="H1163" s="233"/>
      <c r="I1163" s="233"/>
      <c r="K1163" s="70"/>
      <c r="L1163" s="70"/>
      <c r="M1163" s="258"/>
      <c r="N1163" s="70"/>
      <c r="O1163" s="70">
        <v>1</v>
      </c>
      <c r="P1163" s="145">
        <f t="shared" si="22"/>
        <v>1</v>
      </c>
    </row>
    <row r="1164" spans="2:16" outlineLevel="2" x14ac:dyDescent="0.3">
      <c r="B1164" s="70"/>
      <c r="C1164" s="70"/>
      <c r="D1164" s="70">
        <v>231</v>
      </c>
      <c r="E1164" s="71" t="str">
        <v>libre</v>
      </c>
      <c r="F1164" s="138" t="s">
        <v>104</v>
      </c>
      <c r="G1164" s="61">
        <f t="shared" ca="1" si="21"/>
        <v>0</v>
      </c>
      <c r="H1164" s="233"/>
      <c r="I1164" s="233"/>
      <c r="K1164" s="70"/>
      <c r="L1164" s="70"/>
      <c r="M1164" s="258"/>
      <c r="N1164" s="70"/>
      <c r="O1164" s="70">
        <v>1</v>
      </c>
      <c r="P1164" s="145">
        <f t="shared" si="22"/>
        <v>1</v>
      </c>
    </row>
    <row r="1165" spans="2:16" outlineLevel="2" x14ac:dyDescent="0.3">
      <c r="B1165" s="70"/>
      <c r="C1165" s="70"/>
      <c r="D1165" s="70">
        <v>232</v>
      </c>
      <c r="E1165" s="71" t="str">
        <v>libre</v>
      </c>
      <c r="F1165" s="138" t="s">
        <v>104</v>
      </c>
      <c r="G1165" s="61">
        <f t="shared" ca="1" si="21"/>
        <v>0</v>
      </c>
      <c r="H1165" s="233"/>
      <c r="I1165" s="233"/>
      <c r="K1165" s="70"/>
      <c r="L1165" s="70"/>
      <c r="M1165" s="258"/>
      <c r="N1165" s="70"/>
      <c r="O1165" s="70">
        <v>1</v>
      </c>
      <c r="P1165" s="145">
        <f t="shared" si="22"/>
        <v>1</v>
      </c>
    </row>
    <row r="1166" spans="2:16" outlineLevel="2" x14ac:dyDescent="0.3">
      <c r="B1166" s="70"/>
      <c r="C1166" s="70"/>
      <c r="D1166" s="70">
        <v>233</v>
      </c>
      <c r="E1166" s="71" t="str">
        <v>libre</v>
      </c>
      <c r="F1166" s="138" t="s">
        <v>104</v>
      </c>
      <c r="G1166" s="61">
        <f t="shared" ca="1" si="21"/>
        <v>0</v>
      </c>
      <c r="H1166" s="233"/>
      <c r="I1166" s="233"/>
      <c r="K1166" s="70"/>
      <c r="L1166" s="70"/>
      <c r="M1166" s="258"/>
      <c r="N1166" s="70"/>
      <c r="O1166" s="70">
        <v>1</v>
      </c>
      <c r="P1166" s="145">
        <f t="shared" si="22"/>
        <v>1</v>
      </c>
    </row>
    <row r="1167" spans="2:16" outlineLevel="2" x14ac:dyDescent="0.3">
      <c r="B1167" s="70"/>
      <c r="C1167" s="70"/>
      <c r="D1167" s="70">
        <v>234</v>
      </c>
      <c r="E1167" s="71" t="str">
        <v>libre</v>
      </c>
      <c r="F1167" s="138" t="s">
        <v>104</v>
      </c>
      <c r="G1167" s="61">
        <f t="shared" ca="1" si="21"/>
        <v>0</v>
      </c>
      <c r="H1167" s="233"/>
      <c r="I1167" s="233"/>
      <c r="K1167" s="70"/>
      <c r="L1167" s="70"/>
      <c r="M1167" s="258"/>
      <c r="N1167" s="70"/>
      <c r="O1167" s="70"/>
      <c r="P1167" s="145">
        <f t="shared" si="22"/>
        <v>0</v>
      </c>
    </row>
    <row r="1168" spans="2:16" outlineLevel="2" x14ac:dyDescent="0.3">
      <c r="B1168" s="70"/>
      <c r="C1168" s="70"/>
      <c r="D1168" s="70">
        <v>235</v>
      </c>
      <c r="E1168" s="71" t="str">
        <v>libre</v>
      </c>
      <c r="F1168" s="138" t="s">
        <v>104</v>
      </c>
      <c r="G1168" s="61">
        <f t="shared" ca="1" si="21"/>
        <v>0</v>
      </c>
      <c r="H1168" s="233"/>
      <c r="I1168" s="233"/>
      <c r="K1168" s="70"/>
      <c r="L1168" s="70"/>
      <c r="M1168" s="258"/>
      <c r="N1168" s="70"/>
      <c r="O1168" s="70"/>
      <c r="P1168" s="145">
        <f t="shared" si="22"/>
        <v>0</v>
      </c>
    </row>
    <row r="1169" spans="2:16" outlineLevel="2" x14ac:dyDescent="0.3">
      <c r="B1169" s="70"/>
      <c r="C1169" s="70"/>
      <c r="D1169" s="70">
        <v>236</v>
      </c>
      <c r="E1169" s="71" t="str">
        <v>libre</v>
      </c>
      <c r="F1169" s="138" t="s">
        <v>104</v>
      </c>
      <c r="G1169" s="61">
        <f t="shared" ca="1" si="21"/>
        <v>0</v>
      </c>
      <c r="H1169" s="233"/>
      <c r="I1169" s="233"/>
      <c r="K1169" s="70"/>
      <c r="L1169" s="70"/>
      <c r="M1169" s="258"/>
      <c r="N1169" s="70"/>
      <c r="O1169" s="70"/>
      <c r="P1169" s="145">
        <f t="shared" si="22"/>
        <v>0</v>
      </c>
    </row>
    <row r="1170" spans="2:16" outlineLevel="2" x14ac:dyDescent="0.3">
      <c r="B1170" s="70"/>
      <c r="C1170" s="70"/>
      <c r="D1170" s="70">
        <v>237</v>
      </c>
      <c r="E1170" s="71" t="str">
        <v>libre</v>
      </c>
      <c r="F1170" s="138" t="s">
        <v>104</v>
      </c>
      <c r="G1170" s="61">
        <f t="shared" ca="1" si="21"/>
        <v>0</v>
      </c>
      <c r="H1170" s="233"/>
      <c r="I1170" s="233"/>
      <c r="K1170" s="70">
        <v>0</v>
      </c>
      <c r="L1170" s="70"/>
      <c r="M1170" s="258"/>
      <c r="N1170" s="70"/>
      <c r="O1170" s="70">
        <v>1</v>
      </c>
      <c r="P1170" s="145">
        <f t="shared" si="22"/>
        <v>1</v>
      </c>
    </row>
    <row r="1171" spans="2:16" outlineLevel="2" x14ac:dyDescent="0.3">
      <c r="B1171" s="70"/>
      <c r="C1171" s="70"/>
      <c r="D1171" s="70">
        <v>238</v>
      </c>
      <c r="E1171" s="71" t="str">
        <v>libre</v>
      </c>
      <c r="F1171" s="138" t="s">
        <v>104</v>
      </c>
      <c r="G1171" s="61">
        <f t="shared" ca="1" si="21"/>
        <v>0</v>
      </c>
      <c r="H1171" s="233"/>
      <c r="I1171" s="233"/>
      <c r="K1171" s="70"/>
      <c r="L1171" s="70"/>
      <c r="M1171" s="258"/>
      <c r="N1171" s="70"/>
      <c r="O1171" s="70"/>
      <c r="P1171" s="145">
        <f t="shared" si="22"/>
        <v>0</v>
      </c>
    </row>
    <row r="1172" spans="2:16" outlineLevel="2" x14ac:dyDescent="0.3">
      <c r="B1172" s="70"/>
      <c r="C1172" s="70"/>
      <c r="D1172" s="70">
        <v>239</v>
      </c>
      <c r="E1172" s="71" t="str">
        <v>libre</v>
      </c>
      <c r="F1172" s="138" t="s">
        <v>104</v>
      </c>
      <c r="G1172" s="61">
        <f t="shared" ca="1" si="21"/>
        <v>0</v>
      </c>
      <c r="H1172" s="233"/>
      <c r="I1172" s="233"/>
      <c r="K1172" s="70"/>
      <c r="L1172" s="70"/>
      <c r="M1172" s="258"/>
      <c r="N1172" s="70"/>
      <c r="O1172" s="70">
        <v>1</v>
      </c>
      <c r="P1172" s="145">
        <f t="shared" si="22"/>
        <v>1</v>
      </c>
    </row>
    <row r="1173" spans="2:16" outlineLevel="2" x14ac:dyDescent="0.3">
      <c r="B1173" s="70"/>
      <c r="C1173" s="70"/>
      <c r="D1173" s="70">
        <v>240</v>
      </c>
      <c r="E1173" s="71" t="str">
        <v>libre</v>
      </c>
      <c r="F1173" s="138" t="s">
        <v>104</v>
      </c>
      <c r="G1173" s="61">
        <f t="shared" ca="1" si="21"/>
        <v>0</v>
      </c>
      <c r="H1173" s="233"/>
      <c r="I1173" s="233"/>
      <c r="K1173" s="70"/>
      <c r="L1173" s="70"/>
      <c r="M1173" s="258"/>
      <c r="N1173" s="70"/>
      <c r="O1173" s="70">
        <v>1</v>
      </c>
      <c r="P1173" s="145">
        <f t="shared" si="22"/>
        <v>1</v>
      </c>
    </row>
    <row r="1174" spans="2:16" outlineLevel="2" x14ac:dyDescent="0.3">
      <c r="B1174" s="70"/>
      <c r="C1174" s="70"/>
      <c r="D1174" s="70">
        <v>241</v>
      </c>
      <c r="E1174" s="71" t="str">
        <v>libre</v>
      </c>
      <c r="F1174" s="138" t="s">
        <v>104</v>
      </c>
      <c r="G1174" s="61">
        <f t="shared" ca="1" si="21"/>
        <v>0</v>
      </c>
      <c r="H1174" s="233"/>
      <c r="I1174" s="233"/>
      <c r="K1174" s="70"/>
      <c r="L1174" s="70"/>
      <c r="M1174" s="258"/>
      <c r="N1174" s="70"/>
      <c r="O1174" s="70">
        <v>1</v>
      </c>
      <c r="P1174" s="145">
        <f t="shared" si="22"/>
        <v>1</v>
      </c>
    </row>
    <row r="1175" spans="2:16" outlineLevel="2" x14ac:dyDescent="0.3">
      <c r="B1175" s="70"/>
      <c r="C1175" s="70"/>
      <c r="D1175" s="70">
        <v>242</v>
      </c>
      <c r="E1175" s="71" t="str">
        <v>libre</v>
      </c>
      <c r="F1175" s="138" t="s">
        <v>104</v>
      </c>
      <c r="G1175" s="61">
        <f t="shared" ca="1" si="21"/>
        <v>0</v>
      </c>
      <c r="H1175" s="233"/>
      <c r="I1175" s="233"/>
      <c r="K1175" s="70"/>
      <c r="L1175" s="70"/>
      <c r="M1175" s="258"/>
      <c r="N1175" s="70"/>
      <c r="O1175" s="70"/>
      <c r="P1175" s="145">
        <f t="shared" si="22"/>
        <v>0</v>
      </c>
    </row>
    <row r="1176" spans="2:16" outlineLevel="2" x14ac:dyDescent="0.3">
      <c r="B1176" s="70"/>
      <c r="C1176" s="70"/>
      <c r="D1176" s="70">
        <v>243</v>
      </c>
      <c r="E1176" s="71" t="str">
        <v>libre</v>
      </c>
      <c r="F1176" s="138" t="s">
        <v>104</v>
      </c>
      <c r="G1176" s="61">
        <f t="shared" ca="1" si="21"/>
        <v>0</v>
      </c>
      <c r="H1176" s="233"/>
      <c r="I1176" s="233"/>
      <c r="K1176" s="70"/>
      <c r="L1176" s="70"/>
      <c r="M1176" s="258"/>
      <c r="N1176" s="70"/>
      <c r="O1176" s="70"/>
      <c r="P1176" s="145">
        <f t="shared" si="22"/>
        <v>0</v>
      </c>
    </row>
    <row r="1177" spans="2:16" outlineLevel="2" x14ac:dyDescent="0.3">
      <c r="B1177" s="70"/>
      <c r="C1177" s="70"/>
      <c r="D1177" s="70">
        <v>244</v>
      </c>
      <c r="E1177" s="71" t="str">
        <v>libre</v>
      </c>
      <c r="F1177" s="138" t="s">
        <v>104</v>
      </c>
      <c r="G1177" s="61">
        <f t="shared" ca="1" si="21"/>
        <v>0</v>
      </c>
      <c r="H1177" s="233"/>
      <c r="I1177" s="233"/>
      <c r="K1177" s="70"/>
      <c r="L1177" s="70"/>
      <c r="M1177" s="258"/>
      <c r="N1177" s="70"/>
      <c r="O1177" s="70"/>
      <c r="P1177" s="145">
        <f t="shared" si="22"/>
        <v>0</v>
      </c>
    </row>
    <row r="1178" spans="2:16" outlineLevel="2" x14ac:dyDescent="0.3">
      <c r="B1178" s="70"/>
      <c r="C1178" s="70"/>
      <c r="D1178" s="70">
        <v>245</v>
      </c>
      <c r="E1178" s="71" t="str">
        <v>libre</v>
      </c>
      <c r="F1178" s="138" t="s">
        <v>104</v>
      </c>
      <c r="G1178" s="61">
        <f t="shared" ca="1" si="21"/>
        <v>0</v>
      </c>
      <c r="H1178" s="233"/>
      <c r="I1178" s="233"/>
      <c r="K1178" s="70"/>
      <c r="L1178" s="70"/>
      <c r="M1178" s="258"/>
      <c r="N1178" s="70"/>
      <c r="O1178" s="70"/>
      <c r="P1178" s="145">
        <f t="shared" si="22"/>
        <v>0</v>
      </c>
    </row>
    <row r="1179" spans="2:16" outlineLevel="2" x14ac:dyDescent="0.3">
      <c r="B1179" s="70"/>
      <c r="C1179" s="70"/>
      <c r="D1179" s="70">
        <v>246</v>
      </c>
      <c r="E1179" s="71" t="str">
        <v>libre</v>
      </c>
      <c r="F1179" s="138" t="s">
        <v>104</v>
      </c>
      <c r="G1179" s="61">
        <f t="shared" ca="1" si="21"/>
        <v>0</v>
      </c>
      <c r="H1179" s="233"/>
      <c r="I1179" s="233"/>
      <c r="K1179" s="70"/>
      <c r="L1179" s="70"/>
      <c r="M1179" s="258"/>
      <c r="N1179" s="70"/>
      <c r="O1179" s="70"/>
      <c r="P1179" s="145">
        <f t="shared" si="22"/>
        <v>0</v>
      </c>
    </row>
    <row r="1180" spans="2:16" outlineLevel="2" x14ac:dyDescent="0.3">
      <c r="B1180" s="70"/>
      <c r="C1180" s="70"/>
      <c r="D1180" s="70">
        <v>247</v>
      </c>
      <c r="E1180" s="71" t="str">
        <v>libre</v>
      </c>
      <c r="F1180" s="138" t="s">
        <v>104</v>
      </c>
      <c r="G1180" s="61">
        <f t="shared" ca="1" si="21"/>
        <v>0</v>
      </c>
      <c r="H1180" s="233"/>
      <c r="I1180" s="233"/>
      <c r="K1180" s="70"/>
      <c r="L1180" s="70"/>
      <c r="M1180" s="258"/>
      <c r="N1180" s="70"/>
      <c r="O1180" s="70"/>
      <c r="P1180" s="145">
        <f t="shared" si="22"/>
        <v>0</v>
      </c>
    </row>
    <row r="1181" spans="2:16" outlineLevel="2" x14ac:dyDescent="0.3">
      <c r="B1181" s="70"/>
      <c r="C1181" s="70"/>
      <c r="D1181" s="70">
        <v>248</v>
      </c>
      <c r="E1181" s="71" t="str">
        <v>libre</v>
      </c>
      <c r="F1181" s="138" t="s">
        <v>104</v>
      </c>
      <c r="G1181" s="61">
        <f t="shared" ca="1" si="21"/>
        <v>0</v>
      </c>
      <c r="H1181" s="233"/>
      <c r="I1181" s="233"/>
      <c r="K1181" s="70"/>
      <c r="L1181" s="70"/>
      <c r="M1181" s="258"/>
      <c r="N1181" s="70"/>
      <c r="O1181" s="70"/>
      <c r="P1181" s="145">
        <f t="shared" si="22"/>
        <v>0</v>
      </c>
    </row>
    <row r="1182" spans="2:16" outlineLevel="2" x14ac:dyDescent="0.3">
      <c r="B1182" s="70"/>
      <c r="C1182" s="70"/>
      <c r="D1182" s="70">
        <v>249</v>
      </c>
      <c r="E1182" s="71" t="str">
        <v>libre</v>
      </c>
      <c r="F1182" s="138" t="s">
        <v>104</v>
      </c>
      <c r="G1182" s="61">
        <f t="shared" ca="1" si="21"/>
        <v>0</v>
      </c>
      <c r="H1182" s="233"/>
      <c r="I1182" s="233"/>
      <c r="K1182" s="70"/>
      <c r="L1182" s="70"/>
      <c r="M1182" s="258"/>
      <c r="N1182" s="70"/>
      <c r="O1182" s="70"/>
      <c r="P1182" s="145">
        <f t="shared" si="22"/>
        <v>0</v>
      </c>
    </row>
    <row r="1183" spans="2:16" outlineLevel="2" x14ac:dyDescent="0.3">
      <c r="B1183" s="70"/>
      <c r="C1183" s="70"/>
      <c r="D1183" s="70">
        <v>250</v>
      </c>
      <c r="E1183" s="71" t="str">
        <v>libre</v>
      </c>
      <c r="F1183" s="138" t="s">
        <v>104</v>
      </c>
      <c r="G1183" s="61">
        <f t="shared" ca="1" si="21"/>
        <v>0</v>
      </c>
      <c r="H1183" s="233"/>
      <c r="I1183" s="233"/>
      <c r="K1183" s="70"/>
      <c r="L1183" s="70"/>
      <c r="M1183" s="258"/>
      <c r="N1183" s="70"/>
      <c r="O1183" s="70"/>
      <c r="P1183" s="145">
        <f t="shared" si="22"/>
        <v>0</v>
      </c>
    </row>
    <row r="1184" spans="2:16" outlineLevel="2" x14ac:dyDescent="0.3">
      <c r="B1184" s="70"/>
      <c r="C1184" s="70"/>
      <c r="D1184" s="70">
        <v>251</v>
      </c>
      <c r="E1184" s="71" t="str">
        <v>libre</v>
      </c>
      <c r="F1184" s="138" t="s">
        <v>104</v>
      </c>
      <c r="G1184" s="61">
        <f t="shared" ca="1" si="21"/>
        <v>0</v>
      </c>
      <c r="H1184" s="233"/>
      <c r="I1184" s="233"/>
      <c r="K1184" s="70"/>
      <c r="L1184" s="70"/>
      <c r="M1184" s="258"/>
      <c r="N1184" s="70"/>
      <c r="O1184" s="70"/>
      <c r="P1184" s="145">
        <f t="shared" si="22"/>
        <v>0</v>
      </c>
    </row>
    <row r="1185" spans="2:16" outlineLevel="2" x14ac:dyDescent="0.3">
      <c r="B1185" s="70"/>
      <c r="C1185" s="70"/>
      <c r="D1185" s="70">
        <v>252</v>
      </c>
      <c r="E1185" s="71" t="str">
        <v>libre</v>
      </c>
      <c r="F1185" s="138" t="s">
        <v>104</v>
      </c>
      <c r="G1185" s="61">
        <f t="shared" ca="1" si="21"/>
        <v>0</v>
      </c>
      <c r="H1185" s="233"/>
      <c r="I1185" s="233"/>
      <c r="K1185" s="70"/>
      <c r="L1185" s="70"/>
      <c r="M1185" s="258"/>
      <c r="N1185" s="70"/>
      <c r="O1185" s="70"/>
      <c r="P1185" s="145">
        <f t="shared" si="22"/>
        <v>0</v>
      </c>
    </row>
    <row r="1186" spans="2:16" outlineLevel="2" x14ac:dyDescent="0.3">
      <c r="B1186" s="70"/>
      <c r="C1186" s="70"/>
      <c r="D1186" s="70">
        <v>253</v>
      </c>
      <c r="E1186" s="71" t="str">
        <v>libre</v>
      </c>
      <c r="F1186" s="138" t="s">
        <v>104</v>
      </c>
      <c r="G1186" s="61">
        <f t="shared" ca="1" si="21"/>
        <v>0</v>
      </c>
      <c r="H1186" s="233"/>
      <c r="I1186" s="233"/>
      <c r="K1186" s="70"/>
      <c r="L1186" s="70"/>
      <c r="M1186" s="258"/>
      <c r="N1186" s="70"/>
      <c r="O1186" s="70"/>
      <c r="P1186" s="145">
        <f t="shared" si="22"/>
        <v>0</v>
      </c>
    </row>
    <row r="1187" spans="2:16" outlineLevel="2" x14ac:dyDescent="0.3">
      <c r="B1187" s="70"/>
      <c r="C1187" s="70"/>
      <c r="D1187" s="70">
        <v>254</v>
      </c>
      <c r="E1187" s="71" t="str">
        <v>libre</v>
      </c>
      <c r="F1187" s="138" t="s">
        <v>104</v>
      </c>
      <c r="G1187" s="61">
        <f t="shared" ca="1" si="21"/>
        <v>0</v>
      </c>
      <c r="H1187" s="233"/>
      <c r="I1187" s="233"/>
      <c r="K1187" s="70"/>
      <c r="L1187" s="70"/>
      <c r="M1187" s="258"/>
      <c r="N1187" s="70"/>
      <c r="O1187" s="70"/>
      <c r="P1187" s="145">
        <f t="shared" si="22"/>
        <v>0</v>
      </c>
    </row>
    <row r="1188" spans="2:16" outlineLevel="2" x14ac:dyDescent="0.3">
      <c r="B1188" s="70"/>
      <c r="C1188" s="70"/>
      <c r="D1188" s="70">
        <v>255</v>
      </c>
      <c r="E1188" s="71" t="str">
        <v>libre</v>
      </c>
      <c r="F1188" s="138" t="s">
        <v>104</v>
      </c>
      <c r="G1188" s="61">
        <f t="shared" ca="1" si="21"/>
        <v>0</v>
      </c>
      <c r="H1188" s="233"/>
      <c r="I1188" s="233"/>
      <c r="K1188" s="70"/>
      <c r="L1188" s="70"/>
      <c r="M1188" s="258"/>
      <c r="N1188" s="70"/>
      <c r="O1188" s="70"/>
      <c r="P1188" s="145">
        <f t="shared" si="22"/>
        <v>0</v>
      </c>
    </row>
    <row r="1189" spans="2:16" outlineLevel="2" x14ac:dyDescent="0.3">
      <c r="B1189" s="70"/>
      <c r="C1189" s="70"/>
      <c r="D1189" s="70">
        <v>256</v>
      </c>
      <c r="E1189" s="71" t="str">
        <v>libre</v>
      </c>
      <c r="F1189" s="138" t="s">
        <v>104</v>
      </c>
      <c r="G1189" s="61">
        <f t="shared" ca="1" si="21"/>
        <v>0</v>
      </c>
      <c r="H1189" s="233"/>
      <c r="I1189" s="233"/>
      <c r="K1189" s="70"/>
      <c r="L1189" s="70"/>
      <c r="M1189" s="258"/>
      <c r="N1189" s="70"/>
      <c r="O1189" s="70"/>
      <c r="P1189" s="145">
        <f t="shared" si="22"/>
        <v>0</v>
      </c>
    </row>
    <row r="1190" spans="2:16" outlineLevel="2" x14ac:dyDescent="0.3">
      <c r="B1190" s="70"/>
      <c r="C1190" s="70"/>
      <c r="D1190" s="70">
        <v>257</v>
      </c>
      <c r="E1190" s="71" t="str">
        <v>libre</v>
      </c>
      <c r="F1190" s="138" t="s">
        <v>104</v>
      </c>
      <c r="G1190" s="61">
        <f t="shared" ref="G1190:G1233" ca="1" si="23">INDEX(EvoAc.Compra,$D1190,G$10)*INDEX(Inv.Inv.Unit,$D1190,G$9)</f>
        <v>0</v>
      </c>
      <c r="H1190" s="233"/>
      <c r="I1190" s="233"/>
      <c r="K1190" s="70"/>
      <c r="L1190" s="70"/>
      <c r="M1190" s="258"/>
      <c r="N1190" s="70"/>
      <c r="O1190" s="70"/>
      <c r="P1190" s="145">
        <f t="shared" si="22"/>
        <v>0</v>
      </c>
    </row>
    <row r="1191" spans="2:16" outlineLevel="2" x14ac:dyDescent="0.3">
      <c r="B1191" s="70"/>
      <c r="C1191" s="70"/>
      <c r="D1191" s="70">
        <v>258</v>
      </c>
      <c r="E1191" s="71" t="str">
        <v>libre</v>
      </c>
      <c r="F1191" s="138" t="s">
        <v>104</v>
      </c>
      <c r="G1191" s="61">
        <f t="shared" ca="1" si="23"/>
        <v>0</v>
      </c>
      <c r="H1191" s="233"/>
      <c r="I1191" s="233"/>
      <c r="K1191" s="70"/>
      <c r="L1191" s="70"/>
      <c r="M1191" s="258"/>
      <c r="N1191" s="70"/>
      <c r="O1191" s="70"/>
      <c r="P1191" s="145">
        <f t="shared" ref="P1191:P1233" si="24">SUM(K1191:O1191)</f>
        <v>0</v>
      </c>
    </row>
    <row r="1192" spans="2:16" outlineLevel="2" x14ac:dyDescent="0.3">
      <c r="B1192" s="70"/>
      <c r="C1192" s="70"/>
      <c r="D1192" s="70">
        <v>259</v>
      </c>
      <c r="E1192" s="71" t="str">
        <v>libre</v>
      </c>
      <c r="F1192" s="138" t="s">
        <v>104</v>
      </c>
      <c r="G1192" s="61">
        <f t="shared" ca="1" si="23"/>
        <v>0</v>
      </c>
      <c r="H1192" s="233"/>
      <c r="I1192" s="233"/>
      <c r="K1192" s="70"/>
      <c r="L1192" s="70"/>
      <c r="M1192" s="258"/>
      <c r="N1192" s="70"/>
      <c r="O1192" s="70"/>
      <c r="P1192" s="145">
        <f t="shared" si="24"/>
        <v>0</v>
      </c>
    </row>
    <row r="1193" spans="2:16" outlineLevel="2" x14ac:dyDescent="0.3">
      <c r="B1193" s="70"/>
      <c r="C1193" s="70"/>
      <c r="D1193" s="70">
        <v>260</v>
      </c>
      <c r="E1193" s="71" t="str">
        <v>libre</v>
      </c>
      <c r="F1193" s="138" t="s">
        <v>104</v>
      </c>
      <c r="G1193" s="61">
        <f t="shared" ca="1" si="23"/>
        <v>0</v>
      </c>
      <c r="H1193" s="233"/>
      <c r="I1193" s="233"/>
      <c r="K1193" s="70"/>
      <c r="L1193" s="70"/>
      <c r="M1193" s="258"/>
      <c r="N1193" s="70"/>
      <c r="O1193" s="70"/>
      <c r="P1193" s="145">
        <f t="shared" si="24"/>
        <v>0</v>
      </c>
    </row>
    <row r="1194" spans="2:16" outlineLevel="2" x14ac:dyDescent="0.3">
      <c r="B1194" s="70"/>
      <c r="C1194" s="70"/>
      <c r="D1194" s="70">
        <v>261</v>
      </c>
      <c r="E1194" s="71" t="str">
        <v>libre</v>
      </c>
      <c r="F1194" s="138" t="s">
        <v>104</v>
      </c>
      <c r="G1194" s="61">
        <f t="shared" ca="1" si="23"/>
        <v>0</v>
      </c>
      <c r="H1194" s="233"/>
      <c r="I1194" s="233"/>
      <c r="K1194" s="70"/>
      <c r="L1194" s="70"/>
      <c r="M1194" s="258"/>
      <c r="N1194" s="70"/>
      <c r="O1194" s="70"/>
      <c r="P1194" s="145">
        <f t="shared" si="24"/>
        <v>0</v>
      </c>
    </row>
    <row r="1195" spans="2:16" outlineLevel="2" x14ac:dyDescent="0.3">
      <c r="B1195" s="70"/>
      <c r="C1195" s="70"/>
      <c r="D1195" s="70">
        <v>262</v>
      </c>
      <c r="E1195" s="71" t="str">
        <v>libre</v>
      </c>
      <c r="F1195" s="138" t="s">
        <v>104</v>
      </c>
      <c r="G1195" s="61">
        <f t="shared" ca="1" si="23"/>
        <v>0</v>
      </c>
      <c r="H1195" s="233"/>
      <c r="I1195" s="233"/>
      <c r="K1195" s="70"/>
      <c r="L1195" s="70"/>
      <c r="M1195" s="258"/>
      <c r="N1195" s="70"/>
      <c r="O1195" s="70"/>
      <c r="P1195" s="145">
        <f t="shared" si="24"/>
        <v>0</v>
      </c>
    </row>
    <row r="1196" spans="2:16" outlineLevel="2" x14ac:dyDescent="0.3">
      <c r="B1196" s="70"/>
      <c r="C1196" s="70"/>
      <c r="D1196" s="70">
        <v>263</v>
      </c>
      <c r="E1196" s="71" t="str">
        <v>libre</v>
      </c>
      <c r="F1196" s="138" t="s">
        <v>104</v>
      </c>
      <c r="G1196" s="61">
        <f t="shared" ca="1" si="23"/>
        <v>0</v>
      </c>
      <c r="H1196" s="233"/>
      <c r="I1196" s="233"/>
      <c r="K1196" s="70"/>
      <c r="L1196" s="70"/>
      <c r="M1196" s="258"/>
      <c r="N1196" s="70"/>
      <c r="O1196" s="70"/>
      <c r="P1196" s="145">
        <f t="shared" si="24"/>
        <v>0</v>
      </c>
    </row>
    <row r="1197" spans="2:16" outlineLevel="2" x14ac:dyDescent="0.3">
      <c r="B1197" s="70"/>
      <c r="C1197" s="70"/>
      <c r="D1197" s="70">
        <v>264</v>
      </c>
      <c r="E1197" s="71" t="str">
        <v>libre</v>
      </c>
      <c r="F1197" s="138" t="s">
        <v>104</v>
      </c>
      <c r="G1197" s="61">
        <f t="shared" ca="1" si="23"/>
        <v>0</v>
      </c>
      <c r="H1197" s="233"/>
      <c r="I1197" s="233"/>
      <c r="K1197" s="70"/>
      <c r="L1197" s="70"/>
      <c r="M1197" s="258"/>
      <c r="N1197" s="70"/>
      <c r="O1197" s="70"/>
      <c r="P1197" s="145">
        <f t="shared" si="24"/>
        <v>0</v>
      </c>
    </row>
    <row r="1198" spans="2:16" outlineLevel="2" x14ac:dyDescent="0.3">
      <c r="B1198" s="70"/>
      <c r="C1198" s="70"/>
      <c r="D1198" s="70">
        <v>265</v>
      </c>
      <c r="E1198" s="71" t="str">
        <v>libre</v>
      </c>
      <c r="F1198" s="138" t="s">
        <v>104</v>
      </c>
      <c r="G1198" s="61">
        <f t="shared" ca="1" si="23"/>
        <v>0</v>
      </c>
      <c r="H1198" s="233"/>
      <c r="I1198" s="233"/>
      <c r="K1198" s="70"/>
      <c r="L1198" s="70"/>
      <c r="M1198" s="258"/>
      <c r="N1198" s="70"/>
      <c r="O1198" s="70">
        <v>1</v>
      </c>
      <c r="P1198" s="145">
        <f t="shared" si="24"/>
        <v>1</v>
      </c>
    </row>
    <row r="1199" spans="2:16" outlineLevel="2" x14ac:dyDescent="0.3">
      <c r="B1199" s="70"/>
      <c r="C1199" s="70"/>
      <c r="D1199" s="70">
        <v>266</v>
      </c>
      <c r="E1199" s="71" t="str">
        <v>libre</v>
      </c>
      <c r="F1199" s="138" t="s">
        <v>104</v>
      </c>
      <c r="G1199" s="61">
        <f t="shared" ca="1" si="23"/>
        <v>0</v>
      </c>
      <c r="H1199" s="233"/>
      <c r="I1199" s="233"/>
      <c r="K1199" s="70"/>
      <c r="L1199" s="70"/>
      <c r="M1199" s="258"/>
      <c r="N1199" s="70"/>
      <c r="O1199" s="70">
        <v>1</v>
      </c>
      <c r="P1199" s="145">
        <f t="shared" si="24"/>
        <v>1</v>
      </c>
    </row>
    <row r="1200" spans="2:16" outlineLevel="2" x14ac:dyDescent="0.3">
      <c r="B1200" s="70"/>
      <c r="C1200" s="70"/>
      <c r="D1200" s="70">
        <v>267</v>
      </c>
      <c r="E1200" s="71" t="str">
        <v>libre</v>
      </c>
      <c r="F1200" s="138" t="s">
        <v>104</v>
      </c>
      <c r="G1200" s="61">
        <f t="shared" ca="1" si="23"/>
        <v>0</v>
      </c>
      <c r="H1200" s="233"/>
      <c r="I1200" s="233"/>
      <c r="K1200" s="70"/>
      <c r="L1200" s="70"/>
      <c r="M1200" s="258"/>
      <c r="N1200" s="70"/>
      <c r="O1200" s="70">
        <v>1</v>
      </c>
      <c r="P1200" s="145">
        <f t="shared" si="24"/>
        <v>1</v>
      </c>
    </row>
    <row r="1201" spans="2:16" outlineLevel="2" x14ac:dyDescent="0.3">
      <c r="B1201" s="70"/>
      <c r="C1201" s="70"/>
      <c r="D1201" s="70">
        <v>268</v>
      </c>
      <c r="E1201" s="71" t="str">
        <v>libre</v>
      </c>
      <c r="F1201" s="138" t="s">
        <v>104</v>
      </c>
      <c r="G1201" s="61">
        <f t="shared" ca="1" si="23"/>
        <v>0</v>
      </c>
      <c r="H1201" s="233"/>
      <c r="I1201" s="233"/>
      <c r="K1201" s="70"/>
      <c r="L1201" s="70"/>
      <c r="M1201" s="258"/>
      <c r="N1201" s="70"/>
      <c r="O1201" s="70"/>
      <c r="P1201" s="145">
        <f t="shared" si="24"/>
        <v>0</v>
      </c>
    </row>
    <row r="1202" spans="2:16" outlineLevel="2" x14ac:dyDescent="0.3">
      <c r="B1202" s="70"/>
      <c r="C1202" s="70"/>
      <c r="D1202" s="70">
        <v>269</v>
      </c>
      <c r="E1202" s="71" t="str">
        <v>libre</v>
      </c>
      <c r="F1202" s="138" t="s">
        <v>104</v>
      </c>
      <c r="G1202" s="61">
        <f t="shared" ca="1" si="23"/>
        <v>0</v>
      </c>
      <c r="H1202" s="233"/>
      <c r="I1202" s="233"/>
      <c r="K1202" s="70"/>
      <c r="L1202" s="70"/>
      <c r="M1202" s="258"/>
      <c r="N1202" s="70">
        <v>1</v>
      </c>
      <c r="O1202" s="70"/>
      <c r="P1202" s="145">
        <f t="shared" si="24"/>
        <v>1</v>
      </c>
    </row>
    <row r="1203" spans="2:16" outlineLevel="2" x14ac:dyDescent="0.3">
      <c r="B1203" s="70"/>
      <c r="C1203" s="70"/>
      <c r="D1203" s="70">
        <v>270</v>
      </c>
      <c r="E1203" s="71" t="str">
        <v>libre</v>
      </c>
      <c r="F1203" s="138" t="s">
        <v>104</v>
      </c>
      <c r="G1203" s="61">
        <f t="shared" ca="1" si="23"/>
        <v>0</v>
      </c>
      <c r="H1203" s="233"/>
      <c r="I1203" s="233"/>
      <c r="K1203" s="70"/>
      <c r="L1203" s="70"/>
      <c r="M1203" s="258"/>
      <c r="N1203" s="70">
        <v>1</v>
      </c>
      <c r="O1203" s="70"/>
      <c r="P1203" s="145">
        <f t="shared" si="24"/>
        <v>1</v>
      </c>
    </row>
    <row r="1204" spans="2:16" outlineLevel="2" x14ac:dyDescent="0.3">
      <c r="B1204" s="70"/>
      <c r="C1204" s="70"/>
      <c r="D1204" s="70">
        <v>271</v>
      </c>
      <c r="E1204" s="71" t="str">
        <v>libre</v>
      </c>
      <c r="F1204" s="138" t="s">
        <v>104</v>
      </c>
      <c r="G1204" s="61">
        <f t="shared" ca="1" si="23"/>
        <v>0</v>
      </c>
      <c r="H1204" s="233"/>
      <c r="I1204" s="233"/>
      <c r="K1204" s="70"/>
      <c r="L1204" s="70"/>
      <c r="M1204" s="258"/>
      <c r="N1204" s="70">
        <v>1</v>
      </c>
      <c r="O1204" s="70"/>
      <c r="P1204" s="145">
        <f t="shared" si="24"/>
        <v>1</v>
      </c>
    </row>
    <row r="1205" spans="2:16" outlineLevel="2" x14ac:dyDescent="0.3">
      <c r="B1205" s="70"/>
      <c r="C1205" s="70"/>
      <c r="D1205" s="70">
        <v>272</v>
      </c>
      <c r="E1205" s="71" t="str">
        <v>libre</v>
      </c>
      <c r="F1205" s="138" t="s">
        <v>104</v>
      </c>
      <c r="G1205" s="61">
        <f t="shared" ca="1" si="23"/>
        <v>0</v>
      </c>
      <c r="H1205" s="233"/>
      <c r="I1205" s="233"/>
      <c r="K1205" s="70"/>
      <c r="L1205" s="70"/>
      <c r="M1205" s="258"/>
      <c r="N1205" s="70">
        <v>1</v>
      </c>
      <c r="O1205" s="70"/>
      <c r="P1205" s="145">
        <f t="shared" si="24"/>
        <v>1</v>
      </c>
    </row>
    <row r="1206" spans="2:16" outlineLevel="2" x14ac:dyDescent="0.3">
      <c r="B1206" s="70"/>
      <c r="C1206" s="70"/>
      <c r="D1206" s="70">
        <v>273</v>
      </c>
      <c r="E1206" s="71" t="str">
        <v>libre</v>
      </c>
      <c r="F1206" s="138" t="s">
        <v>104</v>
      </c>
      <c r="G1206" s="61">
        <f t="shared" ca="1" si="23"/>
        <v>0</v>
      </c>
      <c r="H1206" s="233"/>
      <c r="I1206" s="233"/>
      <c r="K1206" s="70"/>
      <c r="L1206" s="70"/>
      <c r="M1206" s="258"/>
      <c r="N1206" s="70">
        <v>1</v>
      </c>
      <c r="O1206" s="70"/>
      <c r="P1206" s="145">
        <f t="shared" si="24"/>
        <v>1</v>
      </c>
    </row>
    <row r="1207" spans="2:16" outlineLevel="2" x14ac:dyDescent="0.3">
      <c r="B1207" s="70"/>
      <c r="C1207" s="70"/>
      <c r="D1207" s="70">
        <v>274</v>
      </c>
      <c r="E1207" s="71" t="str">
        <v>libre</v>
      </c>
      <c r="F1207" s="138" t="s">
        <v>104</v>
      </c>
      <c r="G1207" s="61">
        <f t="shared" ca="1" si="23"/>
        <v>0</v>
      </c>
      <c r="H1207" s="233"/>
      <c r="I1207" s="233"/>
      <c r="K1207" s="70"/>
      <c r="L1207" s="70"/>
      <c r="M1207" s="258"/>
      <c r="N1207" s="70">
        <v>1</v>
      </c>
      <c r="O1207" s="70"/>
      <c r="P1207" s="145">
        <f t="shared" si="24"/>
        <v>1</v>
      </c>
    </row>
    <row r="1208" spans="2:16" outlineLevel="2" x14ac:dyDescent="0.3">
      <c r="B1208" s="70"/>
      <c r="C1208" s="70"/>
      <c r="D1208" s="70">
        <v>275</v>
      </c>
      <c r="E1208" s="71" t="str">
        <v>libre</v>
      </c>
      <c r="F1208" s="138" t="s">
        <v>104</v>
      </c>
      <c r="G1208" s="61">
        <f t="shared" ca="1" si="23"/>
        <v>0</v>
      </c>
      <c r="H1208" s="233"/>
      <c r="I1208" s="233"/>
      <c r="K1208" s="70"/>
      <c r="L1208" s="70"/>
      <c r="M1208" s="258"/>
      <c r="N1208" s="70"/>
      <c r="O1208" s="70">
        <v>1</v>
      </c>
      <c r="P1208" s="145">
        <f t="shared" si="24"/>
        <v>1</v>
      </c>
    </row>
    <row r="1209" spans="2:16" outlineLevel="2" x14ac:dyDescent="0.3">
      <c r="B1209" s="70"/>
      <c r="C1209" s="70"/>
      <c r="D1209" s="70">
        <v>276</v>
      </c>
      <c r="E1209" s="71" t="str">
        <v>libre</v>
      </c>
      <c r="F1209" s="138" t="s">
        <v>104</v>
      </c>
      <c r="G1209" s="61">
        <f t="shared" ca="1" si="23"/>
        <v>0</v>
      </c>
      <c r="H1209" s="233"/>
      <c r="I1209" s="233"/>
      <c r="K1209" s="70"/>
      <c r="L1209" s="70"/>
      <c r="M1209" s="258"/>
      <c r="N1209" s="70"/>
      <c r="O1209" s="70">
        <v>1</v>
      </c>
      <c r="P1209" s="145">
        <f t="shared" si="24"/>
        <v>1</v>
      </c>
    </row>
    <row r="1210" spans="2:16" outlineLevel="2" x14ac:dyDescent="0.3">
      <c r="B1210" s="70"/>
      <c r="C1210" s="70"/>
      <c r="D1210" s="70">
        <v>277</v>
      </c>
      <c r="E1210" s="71" t="str">
        <v>libre</v>
      </c>
      <c r="F1210" s="138" t="s">
        <v>104</v>
      </c>
      <c r="G1210" s="61">
        <f t="shared" ca="1" si="23"/>
        <v>0</v>
      </c>
      <c r="H1210" s="233"/>
      <c r="I1210" s="233"/>
      <c r="K1210" s="70"/>
      <c r="L1210" s="70"/>
      <c r="M1210" s="258"/>
      <c r="N1210" s="70">
        <v>1</v>
      </c>
      <c r="O1210" s="70"/>
      <c r="P1210" s="145">
        <f t="shared" si="24"/>
        <v>1</v>
      </c>
    </row>
    <row r="1211" spans="2:16" outlineLevel="2" x14ac:dyDescent="0.3">
      <c r="B1211" s="70"/>
      <c r="C1211" s="70"/>
      <c r="D1211" s="70">
        <v>278</v>
      </c>
      <c r="E1211" s="71" t="str">
        <v>libre</v>
      </c>
      <c r="F1211" s="138" t="s">
        <v>104</v>
      </c>
      <c r="G1211" s="61">
        <f t="shared" ca="1" si="23"/>
        <v>0</v>
      </c>
      <c r="H1211" s="233"/>
      <c r="I1211" s="233"/>
      <c r="K1211" s="70"/>
      <c r="L1211" s="70"/>
      <c r="M1211" s="258"/>
      <c r="N1211" s="70">
        <v>1</v>
      </c>
      <c r="O1211" s="70"/>
      <c r="P1211" s="145">
        <f t="shared" si="24"/>
        <v>1</v>
      </c>
    </row>
    <row r="1212" spans="2:16" outlineLevel="2" x14ac:dyDescent="0.3">
      <c r="B1212" s="70"/>
      <c r="C1212" s="70"/>
      <c r="D1212" s="70">
        <v>279</v>
      </c>
      <c r="E1212" s="71" t="str">
        <v>libre</v>
      </c>
      <c r="F1212" s="138" t="s">
        <v>104</v>
      </c>
      <c r="G1212" s="61">
        <f t="shared" ca="1" si="23"/>
        <v>0</v>
      </c>
      <c r="H1212" s="233"/>
      <c r="I1212" s="233"/>
      <c r="K1212" s="70"/>
      <c r="L1212" s="70"/>
      <c r="M1212" s="258"/>
      <c r="N1212" s="70">
        <v>1</v>
      </c>
      <c r="O1212" s="70"/>
      <c r="P1212" s="145">
        <f t="shared" si="24"/>
        <v>1</v>
      </c>
    </row>
    <row r="1213" spans="2:16" outlineLevel="2" x14ac:dyDescent="0.3">
      <c r="B1213" s="70"/>
      <c r="C1213" s="70"/>
      <c r="D1213" s="70">
        <v>280</v>
      </c>
      <c r="E1213" s="71" t="str">
        <v>libre</v>
      </c>
      <c r="F1213" s="138" t="s">
        <v>104</v>
      </c>
      <c r="G1213" s="61">
        <f t="shared" ca="1" si="23"/>
        <v>0</v>
      </c>
      <c r="H1213" s="233"/>
      <c r="I1213" s="233"/>
      <c r="K1213" s="70"/>
      <c r="L1213" s="70">
        <v>1</v>
      </c>
      <c r="M1213" s="258"/>
      <c r="N1213" s="70"/>
      <c r="O1213" s="70"/>
      <c r="P1213" s="145">
        <f t="shared" si="24"/>
        <v>1</v>
      </c>
    </row>
    <row r="1214" spans="2:16" outlineLevel="2" x14ac:dyDescent="0.3">
      <c r="B1214" s="70"/>
      <c r="C1214" s="70"/>
      <c r="D1214" s="70">
        <v>281</v>
      </c>
      <c r="E1214" s="71" t="str">
        <v>libre</v>
      </c>
      <c r="F1214" s="138" t="s">
        <v>104</v>
      </c>
      <c r="G1214" s="61">
        <f t="shared" ca="1" si="23"/>
        <v>0</v>
      </c>
      <c r="H1214" s="233"/>
      <c r="I1214" s="233"/>
      <c r="K1214" s="70"/>
      <c r="L1214" s="70">
        <v>1</v>
      </c>
      <c r="M1214" s="258"/>
      <c r="N1214" s="70"/>
      <c r="O1214" s="70"/>
      <c r="P1214" s="145">
        <f t="shared" si="24"/>
        <v>1</v>
      </c>
    </row>
    <row r="1215" spans="2:16" outlineLevel="2" x14ac:dyDescent="0.3">
      <c r="B1215" s="70"/>
      <c r="C1215" s="70"/>
      <c r="D1215" s="70">
        <v>282</v>
      </c>
      <c r="E1215" s="71" t="str">
        <v>libre</v>
      </c>
      <c r="F1215" s="138" t="s">
        <v>104</v>
      </c>
      <c r="G1215" s="61">
        <f t="shared" ca="1" si="23"/>
        <v>0</v>
      </c>
      <c r="H1215" s="233"/>
      <c r="I1215" s="233"/>
      <c r="K1215" s="70"/>
      <c r="L1215" s="70">
        <v>1</v>
      </c>
      <c r="M1215" s="258"/>
      <c r="N1215" s="70"/>
      <c r="O1215" s="70"/>
      <c r="P1215" s="145">
        <f t="shared" si="24"/>
        <v>1</v>
      </c>
    </row>
    <row r="1216" spans="2:16" outlineLevel="2" x14ac:dyDescent="0.3">
      <c r="B1216" s="70"/>
      <c r="C1216" s="70"/>
      <c r="D1216" s="70">
        <v>283</v>
      </c>
      <c r="E1216" s="71" t="str">
        <v>libre</v>
      </c>
      <c r="F1216" s="138" t="s">
        <v>104</v>
      </c>
      <c r="G1216" s="61">
        <f t="shared" ca="1" si="23"/>
        <v>0</v>
      </c>
      <c r="H1216" s="233"/>
      <c r="I1216" s="233"/>
      <c r="K1216" s="70"/>
      <c r="L1216" s="70">
        <v>1</v>
      </c>
      <c r="M1216" s="258"/>
      <c r="N1216" s="70"/>
      <c r="O1216" s="70"/>
      <c r="P1216" s="145">
        <f t="shared" si="24"/>
        <v>1</v>
      </c>
    </row>
    <row r="1217" spans="2:16" outlineLevel="2" x14ac:dyDescent="0.3">
      <c r="B1217" s="70"/>
      <c r="C1217" s="70"/>
      <c r="D1217" s="70">
        <v>284</v>
      </c>
      <c r="E1217" s="71" t="str">
        <v>libre</v>
      </c>
      <c r="F1217" s="138" t="s">
        <v>104</v>
      </c>
      <c r="G1217" s="61">
        <f t="shared" ca="1" si="23"/>
        <v>0</v>
      </c>
      <c r="H1217" s="233"/>
      <c r="I1217" s="233"/>
      <c r="K1217" s="70"/>
      <c r="L1217" s="70"/>
      <c r="M1217" s="258"/>
      <c r="N1217" s="70"/>
      <c r="O1217" s="70"/>
      <c r="P1217" s="145">
        <f t="shared" si="24"/>
        <v>0</v>
      </c>
    </row>
    <row r="1218" spans="2:16" outlineLevel="2" x14ac:dyDescent="0.3">
      <c r="B1218" s="70"/>
      <c r="C1218" s="70"/>
      <c r="D1218" s="70">
        <v>285</v>
      </c>
      <c r="E1218" s="71" t="str">
        <v>libre</v>
      </c>
      <c r="F1218" s="138" t="s">
        <v>104</v>
      </c>
      <c r="G1218" s="61">
        <f t="shared" ca="1" si="23"/>
        <v>0</v>
      </c>
      <c r="H1218" s="233"/>
      <c r="I1218" s="233"/>
      <c r="K1218" s="70"/>
      <c r="L1218" s="70"/>
      <c r="M1218" s="258"/>
      <c r="N1218" s="70"/>
      <c r="O1218" s="70"/>
      <c r="P1218" s="145">
        <f t="shared" si="24"/>
        <v>0</v>
      </c>
    </row>
    <row r="1219" spans="2:16" outlineLevel="2" x14ac:dyDescent="0.3">
      <c r="B1219" s="70"/>
      <c r="C1219" s="70"/>
      <c r="D1219" s="70">
        <v>286</v>
      </c>
      <c r="E1219" s="71" t="str">
        <v>libre</v>
      </c>
      <c r="F1219" s="138" t="s">
        <v>104</v>
      </c>
      <c r="G1219" s="61">
        <f t="shared" ca="1" si="23"/>
        <v>0</v>
      </c>
      <c r="H1219" s="233"/>
      <c r="I1219" s="233"/>
      <c r="K1219" s="70"/>
      <c r="L1219" s="70"/>
      <c r="M1219" s="258"/>
      <c r="N1219" s="70"/>
      <c r="O1219" s="70"/>
      <c r="P1219" s="145">
        <f t="shared" si="24"/>
        <v>0</v>
      </c>
    </row>
    <row r="1220" spans="2:16" outlineLevel="2" x14ac:dyDescent="0.3">
      <c r="B1220" s="70"/>
      <c r="C1220" s="70"/>
      <c r="D1220" s="70">
        <v>287</v>
      </c>
      <c r="E1220" s="71" t="str">
        <v>libre</v>
      </c>
      <c r="F1220" s="138" t="s">
        <v>104</v>
      </c>
      <c r="G1220" s="61">
        <f t="shared" ca="1" si="23"/>
        <v>0</v>
      </c>
      <c r="H1220" s="233"/>
      <c r="I1220" s="233"/>
      <c r="K1220" s="70"/>
      <c r="L1220" s="70"/>
      <c r="M1220" s="258"/>
      <c r="N1220" s="70"/>
      <c r="O1220" s="70"/>
      <c r="P1220" s="145">
        <f t="shared" si="24"/>
        <v>0</v>
      </c>
    </row>
    <row r="1221" spans="2:16" outlineLevel="2" x14ac:dyDescent="0.3">
      <c r="B1221" s="70"/>
      <c r="C1221" s="70"/>
      <c r="D1221" s="70">
        <v>288</v>
      </c>
      <c r="E1221" s="71" t="str">
        <v>libre</v>
      </c>
      <c r="F1221" s="138" t="s">
        <v>104</v>
      </c>
      <c r="G1221" s="61">
        <f t="shared" ca="1" si="23"/>
        <v>0</v>
      </c>
      <c r="H1221" s="233"/>
      <c r="I1221" s="233"/>
      <c r="K1221" s="70"/>
      <c r="L1221" s="70"/>
      <c r="M1221" s="258"/>
      <c r="N1221" s="70"/>
      <c r="O1221" s="70"/>
      <c r="P1221" s="145">
        <f t="shared" si="24"/>
        <v>0</v>
      </c>
    </row>
    <row r="1222" spans="2:16" outlineLevel="2" x14ac:dyDescent="0.3">
      <c r="B1222" s="70"/>
      <c r="C1222" s="70"/>
      <c r="D1222" s="70">
        <v>289</v>
      </c>
      <c r="E1222" s="71" t="str">
        <v>libre</v>
      </c>
      <c r="F1222" s="138" t="s">
        <v>104</v>
      </c>
      <c r="G1222" s="61">
        <f t="shared" ca="1" si="23"/>
        <v>0</v>
      </c>
      <c r="H1222" s="233"/>
      <c r="I1222" s="233"/>
      <c r="K1222" s="70"/>
      <c r="L1222" s="70"/>
      <c r="M1222" s="258"/>
      <c r="N1222" s="70"/>
      <c r="O1222" s="70"/>
      <c r="P1222" s="145">
        <f t="shared" si="24"/>
        <v>0</v>
      </c>
    </row>
    <row r="1223" spans="2:16" outlineLevel="2" x14ac:dyDescent="0.3">
      <c r="B1223" s="70"/>
      <c r="C1223" s="70"/>
      <c r="D1223" s="70">
        <v>290</v>
      </c>
      <c r="E1223" s="71" t="str">
        <v>libre</v>
      </c>
      <c r="F1223" s="138" t="s">
        <v>104</v>
      </c>
      <c r="G1223" s="61">
        <f t="shared" ca="1" si="23"/>
        <v>0</v>
      </c>
      <c r="H1223" s="233"/>
      <c r="I1223" s="233"/>
      <c r="K1223" s="70"/>
      <c r="L1223" s="70"/>
      <c r="M1223" s="258"/>
      <c r="N1223" s="70"/>
      <c r="O1223" s="70"/>
      <c r="P1223" s="145">
        <f t="shared" si="24"/>
        <v>0</v>
      </c>
    </row>
    <row r="1224" spans="2:16" outlineLevel="2" x14ac:dyDescent="0.3">
      <c r="B1224" s="70"/>
      <c r="C1224" s="70"/>
      <c r="D1224" s="70">
        <v>291</v>
      </c>
      <c r="E1224" s="71" t="str">
        <v>libre</v>
      </c>
      <c r="F1224" s="138" t="s">
        <v>104</v>
      </c>
      <c r="G1224" s="61">
        <f t="shared" ca="1" si="23"/>
        <v>0</v>
      </c>
      <c r="H1224" s="233"/>
      <c r="I1224" s="233"/>
      <c r="K1224" s="70"/>
      <c r="L1224" s="70"/>
      <c r="M1224" s="258"/>
      <c r="N1224" s="70"/>
      <c r="O1224" s="70"/>
      <c r="P1224" s="145">
        <f t="shared" si="24"/>
        <v>0</v>
      </c>
    </row>
    <row r="1225" spans="2:16" outlineLevel="2" x14ac:dyDescent="0.3">
      <c r="B1225" s="70"/>
      <c r="C1225" s="70"/>
      <c r="D1225" s="70">
        <v>292</v>
      </c>
      <c r="E1225" s="71" t="str">
        <v>libre</v>
      </c>
      <c r="F1225" s="138" t="s">
        <v>104</v>
      </c>
      <c r="G1225" s="61">
        <f t="shared" ca="1" si="23"/>
        <v>0</v>
      </c>
      <c r="H1225" s="233"/>
      <c r="I1225" s="233"/>
      <c r="K1225" s="70"/>
      <c r="L1225" s="70"/>
      <c r="M1225" s="258"/>
      <c r="N1225" s="70"/>
      <c r="O1225" s="70"/>
      <c r="P1225" s="145">
        <f t="shared" si="24"/>
        <v>0</v>
      </c>
    </row>
    <row r="1226" spans="2:16" outlineLevel="2" x14ac:dyDescent="0.3">
      <c r="B1226" s="70"/>
      <c r="C1226" s="70"/>
      <c r="D1226" s="70">
        <v>293</v>
      </c>
      <c r="E1226" s="71" t="str">
        <v>libre</v>
      </c>
      <c r="F1226" s="138" t="s">
        <v>104</v>
      </c>
      <c r="G1226" s="61">
        <f t="shared" ca="1" si="23"/>
        <v>0</v>
      </c>
      <c r="H1226" s="233"/>
      <c r="I1226" s="233"/>
      <c r="K1226" s="70"/>
      <c r="L1226" s="70"/>
      <c r="M1226" s="258"/>
      <c r="N1226" s="70"/>
      <c r="O1226" s="70"/>
      <c r="P1226" s="145">
        <f t="shared" si="24"/>
        <v>0</v>
      </c>
    </row>
    <row r="1227" spans="2:16" outlineLevel="2" x14ac:dyDescent="0.3">
      <c r="B1227" s="70"/>
      <c r="C1227" s="70"/>
      <c r="D1227" s="70">
        <v>294</v>
      </c>
      <c r="E1227" s="71" t="str">
        <v>libre</v>
      </c>
      <c r="F1227" s="138" t="s">
        <v>104</v>
      </c>
      <c r="G1227" s="61">
        <f t="shared" ca="1" si="23"/>
        <v>0</v>
      </c>
      <c r="H1227" s="233"/>
      <c r="I1227" s="233"/>
      <c r="K1227" s="70"/>
      <c r="L1227" s="70"/>
      <c r="M1227" s="258"/>
      <c r="N1227" s="70"/>
      <c r="O1227" s="70"/>
      <c r="P1227" s="145">
        <f t="shared" si="24"/>
        <v>0</v>
      </c>
    </row>
    <row r="1228" spans="2:16" outlineLevel="2" x14ac:dyDescent="0.3">
      <c r="B1228" s="70"/>
      <c r="C1228" s="70"/>
      <c r="D1228" s="70">
        <v>295</v>
      </c>
      <c r="E1228" s="71" t="str">
        <v>libre</v>
      </c>
      <c r="F1228" s="138" t="s">
        <v>104</v>
      </c>
      <c r="G1228" s="61">
        <f t="shared" ca="1" si="23"/>
        <v>0</v>
      </c>
      <c r="H1228" s="233"/>
      <c r="I1228" s="233"/>
      <c r="K1228" s="70"/>
      <c r="L1228" s="70"/>
      <c r="M1228" s="258"/>
      <c r="N1228" s="70"/>
      <c r="O1228" s="70"/>
      <c r="P1228" s="145">
        <f t="shared" si="24"/>
        <v>0</v>
      </c>
    </row>
    <row r="1229" spans="2:16" outlineLevel="2" x14ac:dyDescent="0.3">
      <c r="B1229" s="70"/>
      <c r="C1229" s="70"/>
      <c r="D1229" s="70">
        <v>296</v>
      </c>
      <c r="E1229" s="71" t="str">
        <v>libre</v>
      </c>
      <c r="F1229" s="138" t="s">
        <v>104</v>
      </c>
      <c r="G1229" s="61">
        <f t="shared" ca="1" si="23"/>
        <v>0</v>
      </c>
      <c r="H1229" s="233"/>
      <c r="I1229" s="233"/>
      <c r="K1229" s="70"/>
      <c r="L1229" s="70"/>
      <c r="M1229" s="258"/>
      <c r="N1229" s="70"/>
      <c r="O1229" s="70"/>
      <c r="P1229" s="145">
        <f t="shared" si="24"/>
        <v>0</v>
      </c>
    </row>
    <row r="1230" spans="2:16" outlineLevel="2" x14ac:dyDescent="0.3">
      <c r="B1230" s="70"/>
      <c r="C1230" s="70"/>
      <c r="D1230" s="70">
        <v>297</v>
      </c>
      <c r="E1230" s="71" t="str">
        <v>libre</v>
      </c>
      <c r="F1230" s="138" t="s">
        <v>104</v>
      </c>
      <c r="G1230" s="61">
        <f t="shared" ca="1" si="23"/>
        <v>0</v>
      </c>
      <c r="H1230" s="233"/>
      <c r="I1230" s="233"/>
      <c r="K1230" s="70"/>
      <c r="L1230" s="70"/>
      <c r="M1230" s="258"/>
      <c r="N1230" s="70"/>
      <c r="O1230" s="70"/>
      <c r="P1230" s="145">
        <f t="shared" si="24"/>
        <v>0</v>
      </c>
    </row>
    <row r="1231" spans="2:16" outlineLevel="2" x14ac:dyDescent="0.3">
      <c r="B1231" s="70"/>
      <c r="C1231" s="70"/>
      <c r="D1231" s="70">
        <v>298</v>
      </c>
      <c r="E1231" s="71" t="str">
        <v>libre</v>
      </c>
      <c r="F1231" s="138" t="s">
        <v>104</v>
      </c>
      <c r="G1231" s="61">
        <f t="shared" ca="1" si="23"/>
        <v>0</v>
      </c>
      <c r="H1231" s="233"/>
      <c r="I1231" s="233"/>
      <c r="K1231" s="70"/>
      <c r="L1231" s="70"/>
      <c r="M1231" s="258"/>
      <c r="N1231" s="70"/>
      <c r="O1231" s="70"/>
      <c r="P1231" s="145">
        <f t="shared" si="24"/>
        <v>0</v>
      </c>
    </row>
    <row r="1232" spans="2:16" outlineLevel="1" x14ac:dyDescent="0.3">
      <c r="B1232" s="70"/>
      <c r="C1232" s="70"/>
      <c r="D1232" s="70">
        <v>299</v>
      </c>
      <c r="E1232" s="71" t="str">
        <v>libre</v>
      </c>
      <c r="F1232" s="138" t="s">
        <v>104</v>
      </c>
      <c r="G1232" s="61">
        <f t="shared" ca="1" si="23"/>
        <v>0</v>
      </c>
      <c r="H1232" s="233"/>
      <c r="I1232" s="233"/>
      <c r="K1232" s="70"/>
      <c r="L1232" s="70"/>
      <c r="M1232" s="258"/>
      <c r="N1232" s="70"/>
      <c r="O1232" s="70"/>
      <c r="P1232" s="145">
        <f t="shared" si="24"/>
        <v>0</v>
      </c>
    </row>
    <row r="1233" spans="2:16" ht="14.4" outlineLevel="1" thickBot="1" x14ac:dyDescent="0.35">
      <c r="B1233" s="70"/>
      <c r="C1233" s="70"/>
      <c r="D1233" s="70">
        <v>300</v>
      </c>
      <c r="E1233" s="71" t="str">
        <v>libre</v>
      </c>
      <c r="F1233" s="138" t="s">
        <v>104</v>
      </c>
      <c r="G1233" s="61">
        <f t="shared" ca="1" si="23"/>
        <v>0</v>
      </c>
      <c r="H1233" s="63" t="s">
        <v>294</v>
      </c>
      <c r="I1233" s="233"/>
      <c r="K1233" s="70"/>
      <c r="L1233" s="70"/>
      <c r="M1233" s="258"/>
      <c r="N1233" s="70"/>
      <c r="O1233" s="70"/>
      <c r="P1233" s="145">
        <f t="shared" si="24"/>
        <v>0</v>
      </c>
    </row>
    <row r="1234" spans="2:16" outlineLevel="1" x14ac:dyDescent="0.3">
      <c r="B1234" s="173"/>
      <c r="C1234" s="173"/>
      <c r="D1234" s="73"/>
      <c r="E1234" s="73"/>
      <c r="F1234" s="73"/>
      <c r="G1234" s="255" t="s">
        <v>428</v>
      </c>
      <c r="H1234" s="233"/>
      <c r="I1234" s="233"/>
    </row>
    <row r="1235" spans="2:16" outlineLevel="1" x14ac:dyDescent="0.3">
      <c r="B1235" s="173"/>
      <c r="C1235" s="173"/>
      <c r="D1235" s="207"/>
      <c r="E1235" s="207" t="s">
        <v>23</v>
      </c>
      <c r="F1235" s="207"/>
      <c r="G1235" s="246">
        <f t="shared" ref="G1235" ca="1" si="25">SUM(G934:G1233)</f>
        <v>932220012.54478788</v>
      </c>
      <c r="H1235" s="174"/>
      <c r="I1235" s="174"/>
    </row>
    <row r="1236" spans="2:16" x14ac:dyDescent="0.3">
      <c r="B1236" s="173"/>
      <c r="C1236" s="173"/>
      <c r="D1236" s="173"/>
      <c r="E1236" s="173"/>
      <c r="F1236" s="173"/>
      <c r="G1236" s="174">
        <f ca="1">G1235-G1026</f>
        <v>932220012.54478788</v>
      </c>
      <c r="H1236" s="174"/>
      <c r="I1236" s="174"/>
    </row>
    <row r="1237" spans="2:16" ht="21" thickBot="1" x14ac:dyDescent="0.4">
      <c r="B1237" s="3" t="s">
        <v>293</v>
      </c>
      <c r="C1237" s="3"/>
      <c r="D1237" s="3"/>
      <c r="E1237" s="3"/>
      <c r="F1237" s="3"/>
      <c r="G1237" s="3"/>
      <c r="H1237" s="3"/>
      <c r="I1237" s="3"/>
    </row>
    <row r="1238" spans="2:16" ht="14.4" thickTop="1" x14ac:dyDescent="0.3">
      <c r="B1238" s="173"/>
      <c r="C1238" s="209"/>
      <c r="D1238" s="209"/>
      <c r="E1238" s="173"/>
      <c r="F1238" s="173"/>
      <c r="G1238" s="173"/>
      <c r="H1238" s="173"/>
      <c r="I1238" s="173"/>
    </row>
    <row r="1239" spans="2:16" outlineLevel="1" x14ac:dyDescent="0.3"/>
    <row r="1240" spans="2:16" ht="41.4" outlineLevel="1" x14ac:dyDescent="0.3">
      <c r="B1240" s="173"/>
      <c r="C1240" s="208"/>
      <c r="D1240" s="69" t="s">
        <v>76</v>
      </c>
      <c r="E1240" s="69" t="s">
        <v>289</v>
      </c>
      <c r="F1240" s="69" t="s">
        <v>292</v>
      </c>
      <c r="G1240" s="69" t="s">
        <v>647</v>
      </c>
      <c r="H1240" s="233"/>
      <c r="I1240" s="233"/>
    </row>
    <row r="1241" spans="2:16" outlineLevel="1" x14ac:dyDescent="0.3">
      <c r="B1241" s="173"/>
      <c r="C1241" s="173"/>
      <c r="D1241" s="70">
        <v>1</v>
      </c>
      <c r="E1241" s="71" t="str">
        <f t="array" ref="E1241:E1540">BD.nom.act</f>
        <v>TRX Urbana</v>
      </c>
      <c r="F1241" s="147">
        <f t="shared" ref="F1241:F1304" si="26">INDEX(BD.L.Int_Inter.Valor,MATCH(INDEX(BD.Capex.II,D1241),BD.L.Int_Inter.Nombre,0))/12</f>
        <v>0</v>
      </c>
      <c r="G1241" s="61">
        <f t="shared" ref="G1241:G1250" ca="1" si="27">G934*(1+tcc)^$F1241</f>
        <v>2030831.7053855183</v>
      </c>
      <c r="H1241" s="233"/>
      <c r="I1241" s="233"/>
    </row>
    <row r="1242" spans="2:16" outlineLevel="1" x14ac:dyDescent="0.3">
      <c r="B1242" s="173"/>
      <c r="C1242" s="173"/>
      <c r="D1242" s="70">
        <v>2</v>
      </c>
      <c r="E1242" s="71" t="str">
        <v>TRX Suburbana</v>
      </c>
      <c r="F1242" s="147">
        <f t="shared" si="26"/>
        <v>0</v>
      </c>
      <c r="G1242" s="61">
        <f t="shared" ca="1" si="27"/>
        <v>5847470.8560502585</v>
      </c>
      <c r="H1242" s="233"/>
      <c r="I1242" s="233"/>
    </row>
    <row r="1243" spans="2:16" outlineLevel="2" x14ac:dyDescent="0.3">
      <c r="B1243" s="173"/>
      <c r="C1243" s="173"/>
      <c r="D1243" s="70">
        <v>3</v>
      </c>
      <c r="E1243" s="71" t="str">
        <v>TRX Rural</v>
      </c>
      <c r="F1243" s="147">
        <f t="shared" si="26"/>
        <v>0</v>
      </c>
      <c r="G1243" s="61">
        <f t="shared" ca="1" si="27"/>
        <v>8109346.4583528247</v>
      </c>
      <c r="H1243" s="233"/>
      <c r="I1243" s="233"/>
    </row>
    <row r="1244" spans="2:16" outlineLevel="2" x14ac:dyDescent="0.3">
      <c r="B1244" s="173"/>
      <c r="C1244" s="173"/>
      <c r="D1244" s="70">
        <v>4</v>
      </c>
      <c r="E1244" s="71" t="str">
        <v>libre</v>
      </c>
      <c r="F1244" s="147">
        <f t="shared" si="26"/>
        <v>0</v>
      </c>
      <c r="G1244" s="61">
        <f t="shared" ca="1" si="27"/>
        <v>0</v>
      </c>
      <c r="H1244" s="233"/>
      <c r="I1244" s="233"/>
    </row>
    <row r="1245" spans="2:16" outlineLevel="2" x14ac:dyDescent="0.3">
      <c r="B1245" s="173"/>
      <c r="C1245" s="173"/>
      <c r="D1245" s="70">
        <v>5</v>
      </c>
      <c r="E1245" s="71" t="str">
        <v>Gabinete</v>
      </c>
      <c r="F1245" s="147">
        <f t="shared" si="26"/>
        <v>0</v>
      </c>
      <c r="G1245" s="61">
        <f t="shared" ca="1" si="27"/>
        <v>29043991.699558165</v>
      </c>
      <c r="H1245" s="233"/>
      <c r="I1245" s="233"/>
    </row>
    <row r="1246" spans="2:16" outlineLevel="2" x14ac:dyDescent="0.3">
      <c r="B1246" s="173"/>
      <c r="C1246" s="173"/>
      <c r="D1246" s="70">
        <v>6</v>
      </c>
      <c r="E1246" s="71" t="str">
        <v>libre</v>
      </c>
      <c r="F1246" s="147">
        <f t="shared" si="26"/>
        <v>0</v>
      </c>
      <c r="G1246" s="61">
        <f t="shared" ca="1" si="27"/>
        <v>0</v>
      </c>
      <c r="H1246" s="233"/>
      <c r="I1246" s="233"/>
    </row>
    <row r="1247" spans="2:16" outlineLevel="2" x14ac:dyDescent="0.3">
      <c r="B1247" s="173"/>
      <c r="C1247" s="173"/>
      <c r="D1247" s="70">
        <v>7</v>
      </c>
      <c r="E1247" s="71" t="str">
        <v>BBU U</v>
      </c>
      <c r="F1247" s="147">
        <f t="shared" si="26"/>
        <v>0</v>
      </c>
      <c r="G1247" s="61">
        <f t="shared" ca="1" si="27"/>
        <v>6244865.584212224</v>
      </c>
      <c r="H1247" s="233"/>
      <c r="I1247" s="233"/>
    </row>
    <row r="1248" spans="2:16" outlineLevel="2" x14ac:dyDescent="0.3">
      <c r="B1248" s="173"/>
      <c r="C1248" s="173"/>
      <c r="D1248" s="70">
        <v>8</v>
      </c>
      <c r="E1248" s="71" t="str">
        <v>BBU S</v>
      </c>
      <c r="F1248" s="147">
        <f t="shared" si="26"/>
        <v>0</v>
      </c>
      <c r="G1248" s="61">
        <f t="shared" ca="1" si="27"/>
        <v>28389121.884311952</v>
      </c>
      <c r="H1248" s="233"/>
      <c r="I1248" s="233"/>
    </row>
    <row r="1249" spans="2:9" outlineLevel="2" x14ac:dyDescent="0.3">
      <c r="B1249" s="173"/>
      <c r="C1249" s="173"/>
      <c r="D1249" s="70">
        <v>9</v>
      </c>
      <c r="E1249" s="71" t="str">
        <v>BBU R</v>
      </c>
      <c r="F1249" s="147">
        <f t="shared" si="26"/>
        <v>0</v>
      </c>
      <c r="G1249" s="61">
        <f t="shared" ca="1" si="27"/>
        <v>36672370.893637955</v>
      </c>
      <c r="H1249" s="233"/>
      <c r="I1249" s="233"/>
    </row>
    <row r="1250" spans="2:9" outlineLevel="2" x14ac:dyDescent="0.3">
      <c r="B1250" s="173"/>
      <c r="C1250" s="173"/>
      <c r="D1250" s="70">
        <v>10</v>
      </c>
      <c r="E1250" s="71" t="str">
        <v>libre</v>
      </c>
      <c r="F1250" s="147">
        <f t="shared" si="26"/>
        <v>0</v>
      </c>
      <c r="G1250" s="61">
        <f t="shared" ca="1" si="27"/>
        <v>0</v>
      </c>
      <c r="H1250" s="233"/>
      <c r="I1250" s="233"/>
    </row>
    <row r="1251" spans="2:9" outlineLevel="2" x14ac:dyDescent="0.3">
      <c r="B1251" s="173"/>
      <c r="C1251" s="173"/>
      <c r="D1251" s="70">
        <v>11</v>
      </c>
      <c r="E1251" s="71" t="str">
        <v>Sitio U OOCC</v>
      </c>
      <c r="F1251" s="147">
        <f t="shared" si="26"/>
        <v>0</v>
      </c>
      <c r="G1251" s="61">
        <f t="shared" ref="G1251:G1260" ca="1" si="28">G944*(1+tcc)^$F1251</f>
        <v>23000000</v>
      </c>
      <c r="H1251" s="233"/>
      <c r="I1251" s="233"/>
    </row>
    <row r="1252" spans="2:9" outlineLevel="2" x14ac:dyDescent="0.3">
      <c r="B1252" s="173"/>
      <c r="C1252" s="173"/>
      <c r="D1252" s="70">
        <v>12</v>
      </c>
      <c r="E1252" s="71" t="str">
        <v>Sitio S OOCC</v>
      </c>
      <c r="F1252" s="147">
        <f t="shared" si="26"/>
        <v>0</v>
      </c>
      <c r="G1252" s="61">
        <f t="shared" ca="1" si="28"/>
        <v>109249999.99999999</v>
      </c>
      <c r="H1252" s="233"/>
      <c r="I1252" s="233"/>
    </row>
    <row r="1253" spans="2:9" outlineLevel="2" x14ac:dyDescent="0.3">
      <c r="B1253" s="173"/>
      <c r="C1253" s="173"/>
      <c r="D1253" s="70">
        <v>13</v>
      </c>
      <c r="E1253" s="71" t="str">
        <v>Sitio R OOCC</v>
      </c>
      <c r="F1253" s="147">
        <f t="shared" si="26"/>
        <v>0</v>
      </c>
      <c r="G1253" s="61">
        <f t="shared" ca="1" si="28"/>
        <v>241335610.79109302</v>
      </c>
      <c r="H1253" s="233"/>
      <c r="I1253" s="233"/>
    </row>
    <row r="1254" spans="2:9" outlineLevel="2" x14ac:dyDescent="0.3">
      <c r="B1254" s="173"/>
      <c r="C1254" s="173"/>
      <c r="D1254" s="70">
        <v>14</v>
      </c>
      <c r="E1254" s="71" t="str">
        <v>Enlace backhaul</v>
      </c>
      <c r="F1254" s="147">
        <f t="shared" si="26"/>
        <v>0</v>
      </c>
      <c r="G1254" s="61">
        <f t="shared" ca="1" si="28"/>
        <v>57826060.81518428</v>
      </c>
      <c r="H1254" s="233"/>
      <c r="I1254" s="233"/>
    </row>
    <row r="1255" spans="2:9" outlineLevel="2" x14ac:dyDescent="0.3">
      <c r="B1255" s="173"/>
      <c r="C1255" s="173"/>
      <c r="D1255" s="70">
        <v>15</v>
      </c>
      <c r="E1255" s="71" t="str">
        <v>BSC A</v>
      </c>
      <c r="F1255" s="147">
        <f t="shared" si="26"/>
        <v>0</v>
      </c>
      <c r="G1255" s="61">
        <f t="shared" ca="1" si="28"/>
        <v>1557467.2171307188</v>
      </c>
      <c r="H1255" s="233"/>
      <c r="I1255" s="233"/>
    </row>
    <row r="1256" spans="2:9" outlineLevel="2" x14ac:dyDescent="0.3">
      <c r="B1256" s="173"/>
      <c r="C1256" s="173"/>
      <c r="D1256" s="70">
        <v>16</v>
      </c>
      <c r="E1256" s="71" t="str">
        <v>BSC B</v>
      </c>
      <c r="F1256" s="147">
        <f t="shared" si="26"/>
        <v>0</v>
      </c>
      <c r="G1256" s="61">
        <f t="shared" ca="1" si="28"/>
        <v>0</v>
      </c>
      <c r="H1256" s="233"/>
      <c r="I1256" s="233"/>
    </row>
    <row r="1257" spans="2:9" outlineLevel="2" x14ac:dyDescent="0.3">
      <c r="B1257" s="173"/>
      <c r="C1257" s="173"/>
      <c r="D1257" s="70">
        <v>17</v>
      </c>
      <c r="E1257" s="71" t="str">
        <v>BSC C</v>
      </c>
      <c r="F1257" s="147">
        <f t="shared" si="26"/>
        <v>0</v>
      </c>
      <c r="G1257" s="61">
        <f t="shared" ca="1" si="28"/>
        <v>0</v>
      </c>
      <c r="H1257" s="233"/>
      <c r="I1257" s="233"/>
    </row>
    <row r="1258" spans="2:9" outlineLevel="2" x14ac:dyDescent="0.3">
      <c r="B1258" s="173"/>
      <c r="C1258" s="173"/>
      <c r="D1258" s="70">
        <v>18</v>
      </c>
      <c r="E1258" s="71" t="str">
        <v>RNC A</v>
      </c>
      <c r="F1258" s="147">
        <f t="shared" si="26"/>
        <v>0</v>
      </c>
      <c r="G1258" s="61">
        <f t="shared" ca="1" si="28"/>
        <v>0</v>
      </c>
      <c r="H1258" s="233"/>
      <c r="I1258" s="233"/>
    </row>
    <row r="1259" spans="2:9" outlineLevel="2" x14ac:dyDescent="0.3">
      <c r="B1259" s="173"/>
      <c r="C1259" s="173"/>
      <c r="D1259" s="70">
        <v>19</v>
      </c>
      <c r="E1259" s="71" t="str">
        <v>RNC B</v>
      </c>
      <c r="F1259" s="147">
        <f t="shared" si="26"/>
        <v>0</v>
      </c>
      <c r="G1259" s="61">
        <f t="shared" ca="1" si="28"/>
        <v>0</v>
      </c>
      <c r="H1259" s="233"/>
      <c r="I1259" s="233"/>
    </row>
    <row r="1260" spans="2:9" outlineLevel="2" x14ac:dyDescent="0.3">
      <c r="B1260" s="173"/>
      <c r="C1260" s="173"/>
      <c r="D1260" s="70">
        <v>20</v>
      </c>
      <c r="E1260" s="71" t="str">
        <v>RNC C</v>
      </c>
      <c r="F1260" s="147">
        <f t="shared" si="26"/>
        <v>0</v>
      </c>
      <c r="G1260" s="61">
        <f t="shared" ca="1" si="28"/>
        <v>13910019.457621176</v>
      </c>
      <c r="H1260" s="233"/>
      <c r="I1260" s="233"/>
    </row>
    <row r="1261" spans="2:9" outlineLevel="2" x14ac:dyDescent="0.3">
      <c r="B1261" s="173"/>
      <c r="C1261" s="173"/>
      <c r="D1261" s="70">
        <v>21</v>
      </c>
      <c r="E1261" s="71" t="str">
        <v>libre</v>
      </c>
      <c r="F1261" s="147">
        <f t="shared" si="26"/>
        <v>0</v>
      </c>
      <c r="G1261" s="61">
        <f t="shared" ref="G1261:G1270" ca="1" si="29">G954*(1+tcc)^$F1261</f>
        <v>0</v>
      </c>
      <c r="H1261" s="233"/>
      <c r="I1261" s="233"/>
    </row>
    <row r="1262" spans="2:9" outlineLevel="2" x14ac:dyDescent="0.3">
      <c r="B1262" s="173"/>
      <c r="C1262" s="173"/>
      <c r="D1262" s="70">
        <v>22</v>
      </c>
      <c r="E1262" s="71" t="str">
        <v>16-CE DL</v>
      </c>
      <c r="F1262" s="147">
        <f t="shared" si="26"/>
        <v>0</v>
      </c>
      <c r="G1262" s="61">
        <f t="shared" ca="1" si="29"/>
        <v>20457273.099871565</v>
      </c>
      <c r="H1262" s="233"/>
      <c r="I1262" s="233"/>
    </row>
    <row r="1263" spans="2:9" outlineLevel="2" x14ac:dyDescent="0.3">
      <c r="B1263" s="173"/>
      <c r="C1263" s="173"/>
      <c r="D1263" s="70">
        <v>23</v>
      </c>
      <c r="E1263" s="71" t="str">
        <v>16-CE UL</v>
      </c>
      <c r="F1263" s="147">
        <f t="shared" si="26"/>
        <v>0</v>
      </c>
      <c r="G1263" s="61">
        <f t="shared" ca="1" si="29"/>
        <v>20072543.534235708</v>
      </c>
      <c r="H1263" s="233"/>
      <c r="I1263" s="233"/>
    </row>
    <row r="1264" spans="2:9" outlineLevel="2" x14ac:dyDescent="0.3">
      <c r="B1264" s="173"/>
      <c r="C1264" s="173"/>
      <c r="D1264" s="70">
        <v>24</v>
      </c>
      <c r="E1264" s="71" t="str">
        <v>libre</v>
      </c>
      <c r="F1264" s="147">
        <f t="shared" si="26"/>
        <v>0</v>
      </c>
      <c r="G1264" s="61">
        <f t="shared" ca="1" si="29"/>
        <v>0</v>
      </c>
      <c r="H1264" s="233"/>
      <c r="I1264" s="233"/>
    </row>
    <row r="1265" spans="2:9" outlineLevel="2" x14ac:dyDescent="0.3">
      <c r="B1265" s="173"/>
      <c r="C1265" s="173"/>
      <c r="D1265" s="70">
        <v>25</v>
      </c>
      <c r="E1265" s="71" t="str">
        <v>HW - HWAC/RRU/Licenses/Carrier U</v>
      </c>
      <c r="F1265" s="147">
        <f t="shared" si="26"/>
        <v>0</v>
      </c>
      <c r="G1265" s="61">
        <f t="shared" ca="1" si="29"/>
        <v>14382269.585863136</v>
      </c>
      <c r="H1265" s="233"/>
      <c r="I1265" s="233"/>
    </row>
    <row r="1266" spans="2:9" outlineLevel="2" x14ac:dyDescent="0.3">
      <c r="B1266" s="173"/>
      <c r="C1266" s="173"/>
      <c r="D1266" s="70">
        <v>26</v>
      </c>
      <c r="E1266" s="71" t="str">
        <v>HW - HWAC/RRU/Licenses/Carrier S</v>
      </c>
      <c r="F1266" s="147">
        <f t="shared" si="26"/>
        <v>0</v>
      </c>
      <c r="G1266" s="61">
        <f t="shared" ca="1" si="29"/>
        <v>57529078.343452543</v>
      </c>
      <c r="H1266" s="233"/>
      <c r="I1266" s="233"/>
    </row>
    <row r="1267" spans="2:9" outlineLevel="2" x14ac:dyDescent="0.3">
      <c r="B1267" s="173"/>
      <c r="C1267" s="173"/>
      <c r="D1267" s="70">
        <v>27</v>
      </c>
      <c r="E1267" s="71" t="str">
        <v>HW - HWAC/RRU/Licenses/Carrier R</v>
      </c>
      <c r="F1267" s="147">
        <f t="shared" si="26"/>
        <v>0</v>
      </c>
      <c r="G1267" s="61">
        <f t="shared" ca="1" si="29"/>
        <v>100675887.10104196</v>
      </c>
      <c r="H1267" s="233"/>
      <c r="I1267" s="233"/>
    </row>
    <row r="1268" spans="2:9" outlineLevel="2" x14ac:dyDescent="0.3">
      <c r="B1268" s="173"/>
      <c r="C1268" s="173"/>
      <c r="D1268" s="70">
        <v>28</v>
      </c>
      <c r="E1268" s="71" t="str">
        <v>libre</v>
      </c>
      <c r="F1268" s="147">
        <f t="shared" si="26"/>
        <v>0</v>
      </c>
      <c r="G1268" s="61">
        <f t="shared" ca="1" si="29"/>
        <v>0</v>
      </c>
      <c r="H1268" s="233"/>
      <c r="I1268" s="233"/>
    </row>
    <row r="1269" spans="2:9" outlineLevel="2" x14ac:dyDescent="0.3">
      <c r="B1269" s="173"/>
      <c r="C1269" s="173"/>
      <c r="D1269" s="70">
        <v>29</v>
      </c>
      <c r="E1269" s="71" t="str">
        <v>Sitio U Energía</v>
      </c>
      <c r="F1269" s="147">
        <f t="shared" si="26"/>
        <v>0</v>
      </c>
      <c r="G1269" s="61">
        <f t="shared" ca="1" si="29"/>
        <v>3516385.5273775831</v>
      </c>
      <c r="H1269" s="233"/>
      <c r="I1269" s="233"/>
    </row>
    <row r="1270" spans="2:9" outlineLevel="2" x14ac:dyDescent="0.3">
      <c r="B1270" s="173"/>
      <c r="C1270" s="173"/>
      <c r="D1270" s="70">
        <v>30</v>
      </c>
      <c r="E1270" s="71" t="str">
        <v>Sitio S Energía</v>
      </c>
      <c r="F1270" s="147">
        <f t="shared" si="26"/>
        <v>0</v>
      </c>
      <c r="G1270" s="61">
        <f t="shared" ca="1" si="29"/>
        <v>14065542.109510332</v>
      </c>
      <c r="H1270" s="233"/>
      <c r="I1270" s="233"/>
    </row>
    <row r="1271" spans="2:9" outlineLevel="2" x14ac:dyDescent="0.3">
      <c r="B1271" s="173"/>
      <c r="C1271" s="173"/>
      <c r="D1271" s="70">
        <v>31</v>
      </c>
      <c r="E1271" s="71" t="str">
        <v>Sitio R Energía</v>
      </c>
      <c r="F1271" s="147">
        <f t="shared" si="26"/>
        <v>0</v>
      </c>
      <c r="G1271" s="61">
        <f t="shared" ref="G1271:G1280" ca="1" si="30">G964*(1+tcc)^$F1271</f>
        <v>24614698.691643082</v>
      </c>
      <c r="H1271" s="233"/>
      <c r="I1271" s="233"/>
    </row>
    <row r="1272" spans="2:9" outlineLevel="2" x14ac:dyDescent="0.3">
      <c r="B1272" s="173"/>
      <c r="C1272" s="173"/>
      <c r="D1272" s="70">
        <v>32</v>
      </c>
      <c r="E1272" s="71" t="str">
        <v>libre</v>
      </c>
      <c r="F1272" s="147">
        <f t="shared" si="26"/>
        <v>0</v>
      </c>
      <c r="G1272" s="61">
        <f t="shared" ca="1" si="30"/>
        <v>0</v>
      </c>
      <c r="H1272" s="233"/>
      <c r="I1272" s="233"/>
    </row>
    <row r="1273" spans="2:9" outlineLevel="2" x14ac:dyDescent="0.3">
      <c r="B1273" s="173"/>
      <c r="C1273" s="173"/>
      <c r="D1273" s="70">
        <v>33</v>
      </c>
      <c r="E1273" s="71" t="str">
        <v>Sitios todos 4G</v>
      </c>
      <c r="F1273" s="147">
        <f t="shared" si="26"/>
        <v>0</v>
      </c>
      <c r="G1273" s="61">
        <f t="shared" ca="1" si="30"/>
        <v>50272570.551240578</v>
      </c>
      <c r="H1273" s="233"/>
      <c r="I1273" s="233"/>
    </row>
    <row r="1274" spans="2:9" outlineLevel="2" x14ac:dyDescent="0.3">
      <c r="B1274" s="173"/>
      <c r="C1274" s="173"/>
      <c r="D1274" s="70">
        <v>34</v>
      </c>
      <c r="E1274" s="71" t="str">
        <v>libre</v>
      </c>
      <c r="F1274" s="147">
        <f t="shared" si="26"/>
        <v>0</v>
      </c>
      <c r="G1274" s="61">
        <f t="shared" ca="1" si="30"/>
        <v>0</v>
      </c>
      <c r="H1274" s="233"/>
      <c r="I1274" s="233"/>
    </row>
    <row r="1275" spans="2:9" outlineLevel="2" x14ac:dyDescent="0.3">
      <c r="B1275" s="173"/>
      <c r="C1275" s="173"/>
      <c r="D1275" s="70">
        <v>35</v>
      </c>
      <c r="E1275" s="71" t="str">
        <v>libre</v>
      </c>
      <c r="F1275" s="147">
        <f t="shared" si="26"/>
        <v>0</v>
      </c>
      <c r="G1275" s="61">
        <f t="shared" ca="1" si="30"/>
        <v>0</v>
      </c>
      <c r="H1275" s="233"/>
      <c r="I1275" s="233"/>
    </row>
    <row r="1276" spans="2:9" outlineLevel="2" x14ac:dyDescent="0.3">
      <c r="B1276" s="173"/>
      <c r="C1276" s="173"/>
      <c r="D1276" s="70">
        <v>36</v>
      </c>
      <c r="E1276" s="71" t="str">
        <v>libre</v>
      </c>
      <c r="F1276" s="147">
        <f t="shared" si="26"/>
        <v>0</v>
      </c>
      <c r="G1276" s="61">
        <f t="shared" ca="1" si="30"/>
        <v>0</v>
      </c>
      <c r="H1276" s="233"/>
      <c r="I1276" s="233"/>
    </row>
    <row r="1277" spans="2:9" outlineLevel="2" x14ac:dyDescent="0.3">
      <c r="B1277" s="173"/>
      <c r="C1277" s="173"/>
      <c r="D1277" s="70">
        <v>37</v>
      </c>
      <c r="E1277" s="71" t="str">
        <v>libre</v>
      </c>
      <c r="F1277" s="147">
        <f t="shared" si="26"/>
        <v>0</v>
      </c>
      <c r="G1277" s="61">
        <f t="shared" ca="1" si="30"/>
        <v>0</v>
      </c>
      <c r="H1277" s="233"/>
      <c r="I1277" s="233"/>
    </row>
    <row r="1278" spans="2:9" outlineLevel="2" x14ac:dyDescent="0.3">
      <c r="B1278" s="173"/>
      <c r="C1278" s="173"/>
      <c r="D1278" s="70">
        <v>38</v>
      </c>
      <c r="E1278" s="71" t="str">
        <v>libre</v>
      </c>
      <c r="F1278" s="147">
        <f t="shared" si="26"/>
        <v>0</v>
      </c>
      <c r="G1278" s="61">
        <f t="shared" ca="1" si="30"/>
        <v>0</v>
      </c>
      <c r="H1278" s="233"/>
      <c r="I1278" s="233"/>
    </row>
    <row r="1279" spans="2:9" outlineLevel="2" x14ac:dyDescent="0.3">
      <c r="B1279" s="173"/>
      <c r="C1279" s="173"/>
      <c r="D1279" s="70">
        <v>39</v>
      </c>
      <c r="E1279" s="71" t="str">
        <v>libre</v>
      </c>
      <c r="F1279" s="147">
        <f t="shared" si="26"/>
        <v>0</v>
      </c>
      <c r="G1279" s="61">
        <f t="shared" ca="1" si="30"/>
        <v>0</v>
      </c>
      <c r="H1279" s="233"/>
      <c r="I1279" s="233"/>
    </row>
    <row r="1280" spans="2:9" outlineLevel="2" x14ac:dyDescent="0.3">
      <c r="B1280" s="173"/>
      <c r="C1280" s="173"/>
      <c r="D1280" s="70">
        <v>40</v>
      </c>
      <c r="E1280" s="71" t="str">
        <v>libre</v>
      </c>
      <c r="F1280" s="147">
        <f t="shared" si="26"/>
        <v>0</v>
      </c>
      <c r="G1280" s="61">
        <f t="shared" ca="1" si="30"/>
        <v>0</v>
      </c>
      <c r="H1280" s="233"/>
      <c r="I1280" s="233"/>
    </row>
    <row r="1281" spans="2:9" outlineLevel="2" x14ac:dyDescent="0.3">
      <c r="B1281" s="173"/>
      <c r="C1281" s="173"/>
      <c r="D1281" s="70">
        <v>41</v>
      </c>
      <c r="E1281" s="71" t="str">
        <v>libre</v>
      </c>
      <c r="F1281" s="147">
        <f t="shared" si="26"/>
        <v>0</v>
      </c>
      <c r="G1281" s="61">
        <f t="shared" ref="G1281:G1290" ca="1" si="31">G974*(1+tcc)^$F1281</f>
        <v>0</v>
      </c>
      <c r="H1281" s="233"/>
      <c r="I1281" s="233"/>
    </row>
    <row r="1282" spans="2:9" outlineLevel="2" x14ac:dyDescent="0.3">
      <c r="B1282" s="173"/>
      <c r="C1282" s="173"/>
      <c r="D1282" s="70">
        <v>42</v>
      </c>
      <c r="E1282" s="71" t="str">
        <v>libre</v>
      </c>
      <c r="F1282" s="147">
        <f t="shared" si="26"/>
        <v>0</v>
      </c>
      <c r="G1282" s="61">
        <f t="shared" ca="1" si="31"/>
        <v>0</v>
      </c>
      <c r="H1282" s="233"/>
      <c r="I1282" s="233"/>
    </row>
    <row r="1283" spans="2:9" outlineLevel="2" x14ac:dyDescent="0.3">
      <c r="B1283" s="173"/>
      <c r="C1283" s="173"/>
      <c r="D1283" s="70">
        <v>43</v>
      </c>
      <c r="E1283" s="71" t="str">
        <v>libre</v>
      </c>
      <c r="F1283" s="147">
        <f t="shared" si="26"/>
        <v>0</v>
      </c>
      <c r="G1283" s="61">
        <f t="shared" ca="1" si="31"/>
        <v>0</v>
      </c>
      <c r="H1283" s="233"/>
      <c r="I1283" s="233"/>
    </row>
    <row r="1284" spans="2:9" outlineLevel="2" x14ac:dyDescent="0.3">
      <c r="B1284" s="173"/>
      <c r="C1284" s="173"/>
      <c r="D1284" s="70">
        <v>44</v>
      </c>
      <c r="E1284" s="71" t="str">
        <v>libre</v>
      </c>
      <c r="F1284" s="147">
        <f t="shared" si="26"/>
        <v>0</v>
      </c>
      <c r="G1284" s="61">
        <f t="shared" ca="1" si="31"/>
        <v>0</v>
      </c>
      <c r="H1284" s="233"/>
      <c r="I1284" s="233"/>
    </row>
    <row r="1285" spans="2:9" outlineLevel="2" x14ac:dyDescent="0.3">
      <c r="B1285" s="173"/>
      <c r="C1285" s="173"/>
      <c r="D1285" s="70">
        <v>45</v>
      </c>
      <c r="E1285" s="71" t="str">
        <v>libre</v>
      </c>
      <c r="F1285" s="147">
        <f t="shared" si="26"/>
        <v>0</v>
      </c>
      <c r="G1285" s="61">
        <f t="shared" ca="1" si="31"/>
        <v>0</v>
      </c>
      <c r="H1285" s="233"/>
      <c r="I1285" s="233"/>
    </row>
    <row r="1286" spans="2:9" outlineLevel="2" x14ac:dyDescent="0.3">
      <c r="B1286" s="173"/>
      <c r="C1286" s="173"/>
      <c r="D1286" s="70">
        <v>46</v>
      </c>
      <c r="E1286" s="71" t="str">
        <v>libre</v>
      </c>
      <c r="F1286" s="147">
        <f t="shared" si="26"/>
        <v>0</v>
      </c>
      <c r="G1286" s="61">
        <f t="shared" ca="1" si="31"/>
        <v>0</v>
      </c>
      <c r="H1286" s="233"/>
      <c r="I1286" s="233"/>
    </row>
    <row r="1287" spans="2:9" outlineLevel="2" x14ac:dyDescent="0.3">
      <c r="B1287" s="173"/>
      <c r="C1287" s="173"/>
      <c r="D1287" s="70">
        <v>47</v>
      </c>
      <c r="E1287" s="71" t="str">
        <v>libre</v>
      </c>
      <c r="F1287" s="147">
        <f t="shared" si="26"/>
        <v>0</v>
      </c>
      <c r="G1287" s="61">
        <f t="shared" ca="1" si="31"/>
        <v>0</v>
      </c>
      <c r="H1287" s="233"/>
      <c r="I1287" s="233"/>
    </row>
    <row r="1288" spans="2:9" outlineLevel="2" x14ac:dyDescent="0.3">
      <c r="B1288" s="173"/>
      <c r="C1288" s="173"/>
      <c r="D1288" s="70">
        <v>48</v>
      </c>
      <c r="E1288" s="71" t="str">
        <v>libre</v>
      </c>
      <c r="F1288" s="147">
        <f t="shared" si="26"/>
        <v>0</v>
      </c>
      <c r="G1288" s="61">
        <f t="shared" ca="1" si="31"/>
        <v>0</v>
      </c>
      <c r="H1288" s="233"/>
      <c r="I1288" s="233"/>
    </row>
    <row r="1289" spans="2:9" outlineLevel="2" x14ac:dyDescent="0.3">
      <c r="B1289" s="173"/>
      <c r="C1289" s="173"/>
      <c r="D1289" s="70">
        <v>49</v>
      </c>
      <c r="E1289" s="71" t="str">
        <v>libre</v>
      </c>
      <c r="F1289" s="147">
        <f t="shared" si="26"/>
        <v>0</v>
      </c>
      <c r="G1289" s="61">
        <f t="shared" ca="1" si="31"/>
        <v>0</v>
      </c>
      <c r="H1289" s="233"/>
      <c r="I1289" s="233"/>
    </row>
    <row r="1290" spans="2:9" outlineLevel="2" x14ac:dyDescent="0.3">
      <c r="B1290" s="173"/>
      <c r="C1290" s="173"/>
      <c r="D1290" s="70">
        <v>50</v>
      </c>
      <c r="E1290" s="71" t="str">
        <v>libre</v>
      </c>
      <c r="F1290" s="147">
        <f t="shared" si="26"/>
        <v>0</v>
      </c>
      <c r="G1290" s="61">
        <f t="shared" ca="1" si="31"/>
        <v>0</v>
      </c>
      <c r="H1290" s="233"/>
      <c r="I1290" s="233"/>
    </row>
    <row r="1291" spans="2:9" outlineLevel="2" x14ac:dyDescent="0.3">
      <c r="B1291" s="173"/>
      <c r="C1291" s="173"/>
      <c r="D1291" s="70">
        <v>51</v>
      </c>
      <c r="E1291" s="71" t="str">
        <v>libre</v>
      </c>
      <c r="F1291" s="147">
        <f t="shared" si="26"/>
        <v>0</v>
      </c>
      <c r="G1291" s="61">
        <f t="shared" ref="G1291:G1300" ca="1" si="32">G984*(1+tcc)^$F1291</f>
        <v>0</v>
      </c>
      <c r="H1291" s="233"/>
      <c r="I1291" s="233"/>
    </row>
    <row r="1292" spans="2:9" outlineLevel="2" x14ac:dyDescent="0.3">
      <c r="B1292" s="173"/>
      <c r="C1292" s="173"/>
      <c r="D1292" s="70">
        <v>52</v>
      </c>
      <c r="E1292" s="71" t="str">
        <v>libre</v>
      </c>
      <c r="F1292" s="147">
        <f t="shared" si="26"/>
        <v>0</v>
      </c>
      <c r="G1292" s="61">
        <f t="shared" ca="1" si="32"/>
        <v>0</v>
      </c>
      <c r="H1292" s="233"/>
      <c r="I1292" s="233"/>
    </row>
    <row r="1293" spans="2:9" outlineLevel="2" x14ac:dyDescent="0.3">
      <c r="B1293" s="173"/>
      <c r="C1293" s="173"/>
      <c r="D1293" s="70">
        <v>53</v>
      </c>
      <c r="E1293" s="71" t="str">
        <v>libre</v>
      </c>
      <c r="F1293" s="147">
        <f t="shared" si="26"/>
        <v>0</v>
      </c>
      <c r="G1293" s="61">
        <f t="shared" ca="1" si="32"/>
        <v>0</v>
      </c>
      <c r="H1293" s="233"/>
      <c r="I1293" s="233"/>
    </row>
    <row r="1294" spans="2:9" outlineLevel="2" x14ac:dyDescent="0.3">
      <c r="B1294" s="173"/>
      <c r="C1294" s="173"/>
      <c r="D1294" s="70">
        <v>54</v>
      </c>
      <c r="E1294" s="71" t="str">
        <v>libre</v>
      </c>
      <c r="F1294" s="147">
        <f t="shared" si="26"/>
        <v>0</v>
      </c>
      <c r="G1294" s="61">
        <f t="shared" ca="1" si="32"/>
        <v>0</v>
      </c>
      <c r="H1294" s="233"/>
      <c r="I1294" s="233"/>
    </row>
    <row r="1295" spans="2:9" outlineLevel="2" x14ac:dyDescent="0.3">
      <c r="B1295" s="173"/>
      <c r="C1295" s="173"/>
      <c r="D1295" s="70">
        <v>55</v>
      </c>
      <c r="E1295" s="71" t="str">
        <v>libre</v>
      </c>
      <c r="F1295" s="147">
        <f t="shared" si="26"/>
        <v>0</v>
      </c>
      <c r="G1295" s="61">
        <f t="shared" ca="1" si="32"/>
        <v>0</v>
      </c>
      <c r="H1295" s="233"/>
      <c r="I1295" s="233"/>
    </row>
    <row r="1296" spans="2:9" outlineLevel="2" x14ac:dyDescent="0.3">
      <c r="B1296" s="173"/>
      <c r="C1296" s="173"/>
      <c r="D1296" s="70">
        <v>56</v>
      </c>
      <c r="E1296" s="71" t="str">
        <v>libre</v>
      </c>
      <c r="F1296" s="147">
        <f t="shared" si="26"/>
        <v>0</v>
      </c>
      <c r="G1296" s="61">
        <f t="shared" ca="1" si="32"/>
        <v>0</v>
      </c>
      <c r="H1296" s="233"/>
      <c r="I1296" s="233"/>
    </row>
    <row r="1297" spans="2:9" outlineLevel="2" x14ac:dyDescent="0.3">
      <c r="B1297" s="173"/>
      <c r="C1297" s="173"/>
      <c r="D1297" s="70">
        <v>57</v>
      </c>
      <c r="E1297" s="71" t="str">
        <v>libre</v>
      </c>
      <c r="F1297" s="147">
        <f t="shared" si="26"/>
        <v>0</v>
      </c>
      <c r="G1297" s="61">
        <f t="shared" ca="1" si="32"/>
        <v>0</v>
      </c>
      <c r="H1297" s="233"/>
      <c r="I1297" s="233"/>
    </row>
    <row r="1298" spans="2:9" outlineLevel="2" x14ac:dyDescent="0.3">
      <c r="B1298" s="173"/>
      <c r="C1298" s="173"/>
      <c r="D1298" s="70">
        <v>58</v>
      </c>
      <c r="E1298" s="71" t="str">
        <v>libre</v>
      </c>
      <c r="F1298" s="147">
        <f t="shared" si="26"/>
        <v>0</v>
      </c>
      <c r="G1298" s="61">
        <f t="shared" ca="1" si="32"/>
        <v>0</v>
      </c>
      <c r="H1298" s="233"/>
      <c r="I1298" s="233"/>
    </row>
    <row r="1299" spans="2:9" outlineLevel="2" x14ac:dyDescent="0.3">
      <c r="B1299" s="173"/>
      <c r="C1299" s="173"/>
      <c r="D1299" s="70">
        <v>59</v>
      </c>
      <c r="E1299" s="71" t="str">
        <v>libre</v>
      </c>
      <c r="F1299" s="147">
        <f t="shared" si="26"/>
        <v>0</v>
      </c>
      <c r="G1299" s="61">
        <f t="shared" ca="1" si="32"/>
        <v>0</v>
      </c>
      <c r="H1299" s="233"/>
      <c r="I1299" s="233"/>
    </row>
    <row r="1300" spans="2:9" outlineLevel="2" x14ac:dyDescent="0.3">
      <c r="B1300" s="173"/>
      <c r="C1300" s="173"/>
      <c r="D1300" s="70">
        <v>60</v>
      </c>
      <c r="E1300" s="71" t="str">
        <v>libre</v>
      </c>
      <c r="F1300" s="147">
        <f t="shared" si="26"/>
        <v>0</v>
      </c>
      <c r="G1300" s="61">
        <f t="shared" ca="1" si="32"/>
        <v>0</v>
      </c>
      <c r="H1300" s="233"/>
      <c r="I1300" s="233"/>
    </row>
    <row r="1301" spans="2:9" outlineLevel="2" x14ac:dyDescent="0.3">
      <c r="B1301" s="173"/>
      <c r="C1301" s="173"/>
      <c r="D1301" s="70">
        <v>61</v>
      </c>
      <c r="E1301" s="71" t="str">
        <v>libre</v>
      </c>
      <c r="F1301" s="147">
        <f t="shared" si="26"/>
        <v>0</v>
      </c>
      <c r="G1301" s="61">
        <f t="shared" ref="G1301:G1310" ca="1" si="33">G994*(1+tcc)^$F1301</f>
        <v>0</v>
      </c>
      <c r="H1301" s="233"/>
      <c r="I1301" s="233"/>
    </row>
    <row r="1302" spans="2:9" outlineLevel="2" x14ac:dyDescent="0.3">
      <c r="B1302" s="173"/>
      <c r="C1302" s="173"/>
      <c r="D1302" s="70">
        <v>62</v>
      </c>
      <c r="E1302" s="71" t="str">
        <v>libre</v>
      </c>
      <c r="F1302" s="147">
        <f t="shared" si="26"/>
        <v>0</v>
      </c>
      <c r="G1302" s="61">
        <f t="shared" ca="1" si="33"/>
        <v>0</v>
      </c>
      <c r="H1302" s="233"/>
      <c r="I1302" s="233"/>
    </row>
    <row r="1303" spans="2:9" outlineLevel="2" x14ac:dyDescent="0.3">
      <c r="B1303" s="173"/>
      <c r="C1303" s="173"/>
      <c r="D1303" s="70">
        <v>63</v>
      </c>
      <c r="E1303" s="71" t="str">
        <v>libre</v>
      </c>
      <c r="F1303" s="147">
        <f t="shared" si="26"/>
        <v>0</v>
      </c>
      <c r="G1303" s="61">
        <f t="shared" ca="1" si="33"/>
        <v>0</v>
      </c>
      <c r="H1303" s="233"/>
      <c r="I1303" s="233"/>
    </row>
    <row r="1304" spans="2:9" outlineLevel="2" x14ac:dyDescent="0.3">
      <c r="B1304" s="173"/>
      <c r="C1304" s="173"/>
      <c r="D1304" s="70">
        <v>64</v>
      </c>
      <c r="E1304" s="71" t="str">
        <v>libre</v>
      </c>
      <c r="F1304" s="147">
        <f t="shared" si="26"/>
        <v>0</v>
      </c>
      <c r="G1304" s="61">
        <f t="shared" ca="1" si="33"/>
        <v>0</v>
      </c>
      <c r="H1304" s="233"/>
      <c r="I1304" s="233"/>
    </row>
    <row r="1305" spans="2:9" outlineLevel="2" x14ac:dyDescent="0.3">
      <c r="B1305" s="173"/>
      <c r="C1305" s="173"/>
      <c r="D1305" s="70">
        <v>65</v>
      </c>
      <c r="E1305" s="71" t="str">
        <v>libre</v>
      </c>
      <c r="F1305" s="147">
        <f t="shared" ref="F1305:F1368" si="34">INDEX(BD.L.Int_Inter.Valor,MATCH(INDEX(BD.Capex.II,D1305),BD.L.Int_Inter.Nombre,0))/12</f>
        <v>0</v>
      </c>
      <c r="G1305" s="61">
        <f t="shared" ca="1" si="33"/>
        <v>0</v>
      </c>
      <c r="H1305" s="233"/>
      <c r="I1305" s="233"/>
    </row>
    <row r="1306" spans="2:9" outlineLevel="2" x14ac:dyDescent="0.3">
      <c r="B1306" s="173"/>
      <c r="C1306" s="173"/>
      <c r="D1306" s="70">
        <v>66</v>
      </c>
      <c r="E1306" s="71" t="str">
        <v>libre</v>
      </c>
      <c r="F1306" s="147">
        <f t="shared" si="34"/>
        <v>0</v>
      </c>
      <c r="G1306" s="61">
        <f t="shared" ca="1" si="33"/>
        <v>0</v>
      </c>
      <c r="H1306" s="233"/>
      <c r="I1306" s="233"/>
    </row>
    <row r="1307" spans="2:9" outlineLevel="2" x14ac:dyDescent="0.3">
      <c r="B1307" s="173"/>
      <c r="C1307" s="173"/>
      <c r="D1307" s="70">
        <v>67</v>
      </c>
      <c r="E1307" s="71" t="str">
        <v>libre</v>
      </c>
      <c r="F1307" s="147">
        <f t="shared" si="34"/>
        <v>0</v>
      </c>
      <c r="G1307" s="61">
        <f t="shared" ca="1" si="33"/>
        <v>0</v>
      </c>
      <c r="H1307" s="233"/>
      <c r="I1307" s="233"/>
    </row>
    <row r="1308" spans="2:9" outlineLevel="2" x14ac:dyDescent="0.3">
      <c r="B1308" s="173"/>
      <c r="C1308" s="173"/>
      <c r="D1308" s="70">
        <v>68</v>
      </c>
      <c r="E1308" s="71" t="str">
        <v>libre</v>
      </c>
      <c r="F1308" s="147">
        <f t="shared" si="34"/>
        <v>0</v>
      </c>
      <c r="G1308" s="61">
        <f t="shared" ca="1" si="33"/>
        <v>0</v>
      </c>
      <c r="H1308" s="233"/>
      <c r="I1308" s="233"/>
    </row>
    <row r="1309" spans="2:9" outlineLevel="2" x14ac:dyDescent="0.3">
      <c r="B1309" s="173"/>
      <c r="C1309" s="173"/>
      <c r="D1309" s="70">
        <v>69</v>
      </c>
      <c r="E1309" s="71" t="str">
        <v>Core CS:MGW, HW y SE</v>
      </c>
      <c r="F1309" s="147">
        <f t="shared" si="34"/>
        <v>0</v>
      </c>
      <c r="G1309" s="61">
        <f t="shared" ca="1" si="33"/>
        <v>2250586.9886558163</v>
      </c>
      <c r="H1309" s="233"/>
      <c r="I1309" s="233"/>
    </row>
    <row r="1310" spans="2:9" outlineLevel="2" x14ac:dyDescent="0.3">
      <c r="B1310" s="173"/>
      <c r="C1310" s="173"/>
      <c r="D1310" s="70">
        <v>70</v>
      </c>
      <c r="E1310" s="71" t="str">
        <v>Core CS:MSC Server, HW y SE</v>
      </c>
      <c r="F1310" s="147">
        <f t="shared" si="34"/>
        <v>0</v>
      </c>
      <c r="G1310" s="61">
        <f t="shared" ca="1" si="33"/>
        <v>2437896.2096508592</v>
      </c>
      <c r="H1310" s="233"/>
      <c r="I1310" s="233"/>
    </row>
    <row r="1311" spans="2:9" outlineLevel="2" x14ac:dyDescent="0.3">
      <c r="B1311" s="173"/>
      <c r="C1311" s="173"/>
      <c r="D1311" s="70">
        <v>71</v>
      </c>
      <c r="E1311" s="71" t="str">
        <v>Core CS:SG, HW y SE</v>
      </c>
      <c r="F1311" s="147">
        <f t="shared" si="34"/>
        <v>0</v>
      </c>
      <c r="G1311" s="61">
        <f t="shared" ref="G1311:G1320" ca="1" si="35">G1004*(1+tcc)^$F1311</f>
        <v>908774.23328000016</v>
      </c>
      <c r="H1311" s="233"/>
      <c r="I1311" s="233"/>
    </row>
    <row r="1312" spans="2:9" outlineLevel="2" x14ac:dyDescent="0.3">
      <c r="B1312" s="173"/>
      <c r="C1312" s="173"/>
      <c r="D1312" s="70">
        <v>72</v>
      </c>
      <c r="E1312" s="71" t="str">
        <v>Core CS:HLR, HW y SE</v>
      </c>
      <c r="F1312" s="147">
        <f t="shared" si="34"/>
        <v>0</v>
      </c>
      <c r="G1312" s="61">
        <f t="shared" ca="1" si="35"/>
        <v>634248.75596800016</v>
      </c>
      <c r="H1312" s="233"/>
      <c r="I1312" s="233"/>
    </row>
    <row r="1313" spans="2:9" outlineLevel="2" x14ac:dyDescent="0.3">
      <c r="B1313" s="173"/>
      <c r="C1313" s="173"/>
      <c r="D1313" s="70">
        <v>73</v>
      </c>
      <c r="E1313" s="71" t="str">
        <v>Core CS:MGW, SW</v>
      </c>
      <c r="F1313" s="147">
        <f t="shared" si="34"/>
        <v>0</v>
      </c>
      <c r="G1313" s="61">
        <f t="shared" ca="1" si="35"/>
        <v>172391.57615497906</v>
      </c>
      <c r="H1313" s="233"/>
      <c r="I1313" s="233"/>
    </row>
    <row r="1314" spans="2:9" outlineLevel="2" x14ac:dyDescent="0.3">
      <c r="B1314" s="173"/>
      <c r="C1314" s="173"/>
      <c r="D1314" s="70">
        <v>74</v>
      </c>
      <c r="E1314" s="71" t="str">
        <v>Core CS:MSC Server, SW</v>
      </c>
      <c r="F1314" s="147">
        <f t="shared" si="34"/>
        <v>0</v>
      </c>
      <c r="G1314" s="61">
        <f t="shared" ca="1" si="35"/>
        <v>157948.17994147152</v>
      </c>
      <c r="H1314" s="233"/>
      <c r="I1314" s="233"/>
    </row>
    <row r="1315" spans="2:9" outlineLevel="2" x14ac:dyDescent="0.3">
      <c r="B1315" s="173"/>
      <c r="C1315" s="173"/>
      <c r="D1315" s="70">
        <v>75</v>
      </c>
      <c r="E1315" s="71" t="str">
        <v>Core CS:SG, SW</v>
      </c>
      <c r="F1315" s="147">
        <f t="shared" si="34"/>
        <v>0</v>
      </c>
      <c r="G1315" s="61">
        <f t="shared" ca="1" si="35"/>
        <v>505415.71150000003</v>
      </c>
      <c r="H1315" s="233"/>
      <c r="I1315" s="233"/>
    </row>
    <row r="1316" spans="2:9" outlineLevel="2" x14ac:dyDescent="0.3">
      <c r="B1316" s="173"/>
      <c r="C1316" s="173"/>
      <c r="D1316" s="70">
        <v>76</v>
      </c>
      <c r="E1316" s="71" t="str">
        <v>Core CS:HLR, SW</v>
      </c>
      <c r="F1316" s="147">
        <f t="shared" si="34"/>
        <v>0</v>
      </c>
      <c r="G1316" s="61">
        <f t="shared" ca="1" si="35"/>
        <v>16450.988643972971</v>
      </c>
      <c r="H1316" s="233"/>
      <c r="I1316" s="233"/>
    </row>
    <row r="1317" spans="2:9" outlineLevel="2" x14ac:dyDescent="0.3">
      <c r="B1317" s="173"/>
      <c r="C1317" s="173"/>
      <c r="D1317" s="70">
        <v>77</v>
      </c>
      <c r="E1317" s="71" t="str">
        <v>Core PS:SGSN, HW y SE</v>
      </c>
      <c r="F1317" s="147">
        <f t="shared" si="34"/>
        <v>0</v>
      </c>
      <c r="G1317" s="61">
        <f t="shared" ca="1" si="35"/>
        <v>5841747.4489599969</v>
      </c>
      <c r="H1317" s="233"/>
      <c r="I1317" s="233"/>
    </row>
    <row r="1318" spans="2:9" outlineLevel="2" x14ac:dyDescent="0.3">
      <c r="B1318" s="173"/>
      <c r="C1318" s="173"/>
      <c r="D1318" s="70">
        <v>78</v>
      </c>
      <c r="E1318" s="71" t="str">
        <v>Core PS:GGSN, HW y SE</v>
      </c>
      <c r="F1318" s="147">
        <f t="shared" si="34"/>
        <v>0</v>
      </c>
      <c r="G1318" s="61">
        <f t="shared" ca="1" si="35"/>
        <v>29688569.727583993</v>
      </c>
      <c r="H1318" s="233"/>
      <c r="I1318" s="233"/>
    </row>
    <row r="1319" spans="2:9" outlineLevel="2" x14ac:dyDescent="0.3">
      <c r="B1319" s="173"/>
      <c r="C1319" s="173"/>
      <c r="D1319" s="70">
        <v>79</v>
      </c>
      <c r="E1319" s="71" t="str">
        <v>Core PS:CG, HW y SE</v>
      </c>
      <c r="F1319" s="147">
        <f t="shared" si="34"/>
        <v>0</v>
      </c>
      <c r="G1319" s="61">
        <f t="shared" ca="1" si="35"/>
        <v>149469.51679999998</v>
      </c>
      <c r="H1319" s="233"/>
      <c r="I1319" s="233"/>
    </row>
    <row r="1320" spans="2:9" outlineLevel="2" x14ac:dyDescent="0.3">
      <c r="B1320" s="173"/>
      <c r="C1320" s="173"/>
      <c r="D1320" s="70">
        <v>80</v>
      </c>
      <c r="E1320" s="71" t="str">
        <v>Core PS:PCRF, HW y SE</v>
      </c>
      <c r="F1320" s="147">
        <f t="shared" si="34"/>
        <v>0</v>
      </c>
      <c r="G1320" s="61">
        <f t="shared" ca="1" si="35"/>
        <v>3560443.3401600001</v>
      </c>
      <c r="H1320" s="233"/>
      <c r="I1320" s="233"/>
    </row>
    <row r="1321" spans="2:9" outlineLevel="2" x14ac:dyDescent="0.3">
      <c r="B1321" s="173"/>
      <c r="C1321" s="173"/>
      <c r="D1321" s="70">
        <v>81</v>
      </c>
      <c r="E1321" s="71" t="str">
        <v>Core PS:SUR, HW y SE</v>
      </c>
      <c r="F1321" s="147">
        <f t="shared" si="34"/>
        <v>0</v>
      </c>
      <c r="G1321" s="61">
        <f t="shared" ref="G1321:G1330" ca="1" si="36">G1014*(1+tcc)^$F1321</f>
        <v>0</v>
      </c>
      <c r="H1321" s="233"/>
      <c r="I1321" s="233"/>
    </row>
    <row r="1322" spans="2:9" outlineLevel="2" x14ac:dyDescent="0.3">
      <c r="B1322" s="173"/>
      <c r="C1322" s="173"/>
      <c r="D1322" s="70">
        <v>82</v>
      </c>
      <c r="E1322" s="71" t="str">
        <v>Core PS:SGSN, SW</v>
      </c>
      <c r="F1322" s="147">
        <f t="shared" si="34"/>
        <v>0</v>
      </c>
      <c r="G1322" s="61">
        <f t="shared" ca="1" si="36"/>
        <v>1860582.4019183083</v>
      </c>
      <c r="H1322" s="233"/>
      <c r="I1322" s="233"/>
    </row>
    <row r="1323" spans="2:9" outlineLevel="2" x14ac:dyDescent="0.3">
      <c r="B1323" s="173"/>
      <c r="C1323" s="173"/>
      <c r="D1323" s="70">
        <v>83</v>
      </c>
      <c r="E1323" s="71" t="str">
        <v>Core PS:GGSN, SW</v>
      </c>
      <c r="F1323" s="147">
        <f t="shared" si="34"/>
        <v>0</v>
      </c>
      <c r="G1323" s="61">
        <f t="shared" ca="1" si="36"/>
        <v>3380083.3795443205</v>
      </c>
      <c r="H1323" s="233"/>
      <c r="I1323" s="233"/>
    </row>
    <row r="1324" spans="2:9" outlineLevel="2" x14ac:dyDescent="0.3">
      <c r="B1324" s="173"/>
      <c r="C1324" s="173"/>
      <c r="D1324" s="70">
        <v>84</v>
      </c>
      <c r="E1324" s="71" t="str">
        <v>Core PS:CG, SW</v>
      </c>
      <c r="F1324" s="147">
        <f t="shared" si="34"/>
        <v>0</v>
      </c>
      <c r="G1324" s="61">
        <f t="shared" ca="1" si="36"/>
        <v>233764.97325212078</v>
      </c>
      <c r="H1324" s="233"/>
      <c r="I1324" s="233"/>
    </row>
    <row r="1325" spans="2:9" outlineLevel="2" x14ac:dyDescent="0.3">
      <c r="B1325" s="173"/>
      <c r="C1325" s="173"/>
      <c r="D1325" s="70">
        <v>85</v>
      </c>
      <c r="E1325" s="71" t="str">
        <v>Core PS:PCRF, SW</v>
      </c>
      <c r="F1325" s="147">
        <f t="shared" si="34"/>
        <v>0</v>
      </c>
      <c r="G1325" s="61">
        <f t="shared" ca="1" si="36"/>
        <v>36071.138284068838</v>
      </c>
      <c r="H1325" s="233"/>
      <c r="I1325" s="233"/>
    </row>
    <row r="1326" spans="2:9" outlineLevel="2" x14ac:dyDescent="0.3">
      <c r="B1326" s="173"/>
      <c r="C1326" s="173"/>
      <c r="D1326" s="70">
        <v>86</v>
      </c>
      <c r="E1326" s="71" t="str">
        <v>Core PS:SUR, SW</v>
      </c>
      <c r="F1326" s="147">
        <f t="shared" si="34"/>
        <v>0</v>
      </c>
      <c r="G1326" s="61">
        <f t="shared" ca="1" si="36"/>
        <v>0</v>
      </c>
      <c r="H1326" s="233"/>
      <c r="I1326" s="233"/>
    </row>
    <row r="1327" spans="2:9" outlineLevel="2" x14ac:dyDescent="0.3">
      <c r="B1327" s="173"/>
      <c r="C1327" s="173"/>
      <c r="D1327" s="70">
        <v>87</v>
      </c>
      <c r="E1327" s="71" t="str">
        <v>Core Común: Repuestos Críticos</v>
      </c>
      <c r="F1327" s="147">
        <f t="shared" si="34"/>
        <v>0</v>
      </c>
      <c r="G1327" s="61">
        <f t="shared" ca="1" si="36"/>
        <v>39670.114834182503</v>
      </c>
      <c r="H1327" s="233"/>
      <c r="I1327" s="233"/>
    </row>
    <row r="1328" spans="2:9" outlineLevel="2" x14ac:dyDescent="0.3">
      <c r="B1328" s="173"/>
      <c r="C1328" s="173"/>
      <c r="D1328" s="70">
        <v>88</v>
      </c>
      <c r="E1328" s="71" t="str">
        <v>Core Común: Mantención Iniciación</v>
      </c>
      <c r="F1328" s="147">
        <f t="shared" si="34"/>
        <v>0</v>
      </c>
      <c r="G1328" s="61">
        <f t="shared" ca="1" si="36"/>
        <v>888169.72305000003</v>
      </c>
      <c r="H1328" s="233"/>
      <c r="I1328" s="233"/>
    </row>
    <row r="1329" spans="2:9" outlineLevel="2" x14ac:dyDescent="0.3">
      <c r="B1329" s="173"/>
      <c r="C1329" s="173"/>
      <c r="D1329" s="70">
        <v>89</v>
      </c>
      <c r="E1329" s="71" t="str">
        <v>Core Común: Terrenos</v>
      </c>
      <c r="F1329" s="147">
        <f t="shared" si="34"/>
        <v>0</v>
      </c>
      <c r="G1329" s="61">
        <f t="shared" ca="1" si="36"/>
        <v>0</v>
      </c>
      <c r="H1329" s="233"/>
      <c r="I1329" s="233"/>
    </row>
    <row r="1330" spans="2:9" outlineLevel="2" x14ac:dyDescent="0.3">
      <c r="B1330" s="173"/>
      <c r="C1330" s="173"/>
      <c r="D1330" s="70">
        <v>90</v>
      </c>
      <c r="E1330" s="71" t="str">
        <v>Core Común: Obras Civiles</v>
      </c>
      <c r="F1330" s="147">
        <f t="shared" si="34"/>
        <v>0</v>
      </c>
      <c r="G1330" s="61">
        <f t="shared" ca="1" si="36"/>
        <v>6014314.9860877898</v>
      </c>
      <c r="H1330" s="233"/>
      <c r="I1330" s="233"/>
    </row>
    <row r="1331" spans="2:9" outlineLevel="2" x14ac:dyDescent="0.3">
      <c r="B1331" s="173"/>
      <c r="C1331" s="173"/>
      <c r="D1331" s="70">
        <v>91</v>
      </c>
      <c r="E1331" s="71" t="str">
        <v>Core Común: Equipamiento</v>
      </c>
      <c r="F1331" s="147">
        <f t="shared" si="34"/>
        <v>0</v>
      </c>
      <c r="G1331" s="61">
        <f t="shared" ref="G1331:G1340" ca="1" si="37">G1024*(1+tcc)^$F1331</f>
        <v>2621167.9947292907</v>
      </c>
      <c r="H1331" s="233"/>
      <c r="I1331" s="233"/>
    </row>
    <row r="1332" spans="2:9" outlineLevel="2" x14ac:dyDescent="0.3">
      <c r="B1332" s="173"/>
      <c r="C1332" s="173"/>
      <c r="D1332" s="70">
        <v>92</v>
      </c>
      <c r="E1332" s="71" t="str">
        <v>libre</v>
      </c>
      <c r="F1332" s="147">
        <f t="shared" si="34"/>
        <v>0</v>
      </c>
      <c r="G1332" s="61">
        <f t="shared" ca="1" si="37"/>
        <v>0</v>
      </c>
      <c r="H1332" s="233"/>
      <c r="I1332" s="233"/>
    </row>
    <row r="1333" spans="2:9" outlineLevel="2" x14ac:dyDescent="0.3">
      <c r="B1333" s="173"/>
      <c r="C1333" s="173"/>
      <c r="D1333" s="70">
        <v>93</v>
      </c>
      <c r="E1333" s="71" t="str">
        <v>Espectro</v>
      </c>
      <c r="F1333" s="147">
        <f t="shared" si="34"/>
        <v>0</v>
      </c>
      <c r="G1333" s="61">
        <f t="shared" ca="1" si="37"/>
        <v>0</v>
      </c>
      <c r="H1333" s="233"/>
      <c r="I1333" s="233"/>
    </row>
    <row r="1334" spans="2:9" outlineLevel="2" x14ac:dyDescent="0.3">
      <c r="B1334" s="173"/>
      <c r="C1334" s="173"/>
      <c r="D1334" s="70">
        <v>94</v>
      </c>
      <c r="E1334" s="71" t="str">
        <v>libre</v>
      </c>
      <c r="F1334" s="147">
        <f t="shared" si="34"/>
        <v>0</v>
      </c>
      <c r="G1334" s="61">
        <f t="shared" ca="1" si="37"/>
        <v>0</v>
      </c>
      <c r="H1334" s="233"/>
      <c r="I1334" s="233"/>
    </row>
    <row r="1335" spans="2:9" outlineLevel="2" x14ac:dyDescent="0.3">
      <c r="B1335" s="173"/>
      <c r="C1335" s="173"/>
      <c r="D1335" s="70">
        <v>95</v>
      </c>
      <c r="E1335" s="71" t="str">
        <v>BSCS Base</v>
      </c>
      <c r="F1335" s="147">
        <f t="shared" si="34"/>
        <v>0</v>
      </c>
      <c r="G1335" s="61">
        <f t="shared" ca="1" si="37"/>
        <v>0</v>
      </c>
      <c r="H1335" s="233"/>
      <c r="I1335" s="233"/>
    </row>
    <row r="1336" spans="2:9" outlineLevel="2" x14ac:dyDescent="0.3">
      <c r="B1336" s="173"/>
      <c r="C1336" s="173"/>
      <c r="D1336" s="70">
        <v>96</v>
      </c>
      <c r="E1336" s="71" t="str">
        <v>BSCS Mant</v>
      </c>
      <c r="F1336" s="147">
        <f t="shared" si="34"/>
        <v>0</v>
      </c>
      <c r="G1336" s="61">
        <f t="shared" ca="1" si="37"/>
        <v>451475.66666666669</v>
      </c>
      <c r="H1336" s="233"/>
      <c r="I1336" s="233"/>
    </row>
    <row r="1337" spans="2:9" outlineLevel="2" x14ac:dyDescent="0.3">
      <c r="B1337" s="173"/>
      <c r="C1337" s="173"/>
      <c r="D1337" s="70">
        <v>97</v>
      </c>
      <c r="E1337" s="71" t="str">
        <v>ICC Base</v>
      </c>
      <c r="F1337" s="147">
        <f t="shared" si="34"/>
        <v>0</v>
      </c>
      <c r="G1337" s="61">
        <f t="shared" ca="1" si="37"/>
        <v>0</v>
      </c>
      <c r="H1337" s="233"/>
      <c r="I1337" s="233"/>
    </row>
    <row r="1338" spans="2:9" outlineLevel="1" x14ac:dyDescent="0.3">
      <c r="B1338" s="173"/>
      <c r="C1338" s="173"/>
      <c r="D1338" s="70">
        <v>98</v>
      </c>
      <c r="E1338" s="71" t="str">
        <v>ICC Mant</v>
      </c>
      <c r="F1338" s="147">
        <f t="shared" si="34"/>
        <v>0</v>
      </c>
      <c r="G1338" s="61">
        <f t="shared" ca="1" si="37"/>
        <v>691864.75600000005</v>
      </c>
      <c r="H1338" s="233"/>
      <c r="I1338" s="233"/>
    </row>
    <row r="1339" spans="2:9" outlineLevel="1" x14ac:dyDescent="0.3">
      <c r="B1339" s="173"/>
      <c r="C1339" s="173"/>
      <c r="D1339" s="70">
        <v>99</v>
      </c>
      <c r="E1339" s="71" t="str">
        <v>Mediation Mant</v>
      </c>
      <c r="F1339" s="147">
        <f t="shared" si="34"/>
        <v>0</v>
      </c>
      <c r="G1339" s="61">
        <f t="shared" ca="1" si="37"/>
        <v>3239.7559999999999</v>
      </c>
      <c r="H1339" s="233"/>
      <c r="I1339" s="233"/>
    </row>
    <row r="1340" spans="2:9" outlineLevel="1" x14ac:dyDescent="0.3">
      <c r="B1340" s="173"/>
      <c r="C1340" s="173"/>
      <c r="D1340" s="70">
        <v>100</v>
      </c>
      <c r="E1340" s="71" t="str">
        <v>Router tipo 1</v>
      </c>
      <c r="F1340" s="147">
        <f t="shared" si="34"/>
        <v>0</v>
      </c>
      <c r="G1340" s="61">
        <f t="shared" ca="1" si="37"/>
        <v>350908.7503476555</v>
      </c>
      <c r="H1340" s="233"/>
      <c r="I1340" s="233"/>
    </row>
    <row r="1341" spans="2:9" outlineLevel="1" x14ac:dyDescent="0.3">
      <c r="B1341" s="173"/>
      <c r="C1341" s="173"/>
      <c r="D1341" s="70">
        <v>101</v>
      </c>
      <c r="E1341" s="71" t="str">
        <v>Router tipo 2</v>
      </c>
      <c r="F1341" s="147">
        <f t="shared" si="34"/>
        <v>0</v>
      </c>
      <c r="G1341" s="61">
        <f t="shared" ref="G1341:G1350" ca="1" si="38">G1034*(1+tcc)^$F1341</f>
        <v>0</v>
      </c>
      <c r="H1341" s="233"/>
      <c r="I1341" s="233"/>
    </row>
    <row r="1342" spans="2:9" outlineLevel="2" x14ac:dyDescent="0.3">
      <c r="B1342" s="173"/>
      <c r="C1342" s="173"/>
      <c r="D1342" s="70">
        <v>102</v>
      </c>
      <c r="E1342" s="71" t="str">
        <v>Router tipo 3</v>
      </c>
      <c r="F1342" s="147">
        <f t="shared" si="34"/>
        <v>0</v>
      </c>
      <c r="G1342" s="61">
        <f t="shared" ca="1" si="38"/>
        <v>0</v>
      </c>
      <c r="H1342" s="233"/>
      <c r="I1342" s="233"/>
    </row>
    <row r="1343" spans="2:9" outlineLevel="2" x14ac:dyDescent="0.3">
      <c r="B1343" s="173"/>
      <c r="C1343" s="173"/>
      <c r="D1343" s="70">
        <v>103</v>
      </c>
      <c r="E1343" s="71" t="str">
        <v>BSC-MGW</v>
      </c>
      <c r="F1343" s="147">
        <f t="shared" si="34"/>
        <v>0</v>
      </c>
      <c r="G1343" s="61">
        <f t="shared" ca="1" si="38"/>
        <v>0</v>
      </c>
      <c r="H1343" s="233"/>
      <c r="I1343" s="233"/>
    </row>
    <row r="1344" spans="2:9" outlineLevel="2" x14ac:dyDescent="0.3">
      <c r="B1344" s="173"/>
      <c r="C1344" s="173"/>
      <c r="D1344" s="70">
        <v>104</v>
      </c>
      <c r="E1344" s="71" t="str">
        <v>BSC-SGSN</v>
      </c>
      <c r="F1344" s="147">
        <f t="shared" si="34"/>
        <v>0</v>
      </c>
      <c r="G1344" s="61">
        <f t="shared" ca="1" si="38"/>
        <v>0</v>
      </c>
      <c r="H1344" s="233"/>
      <c r="I1344" s="233"/>
    </row>
    <row r="1345" spans="2:9" outlineLevel="2" x14ac:dyDescent="0.3">
      <c r="B1345" s="173"/>
      <c r="C1345" s="173"/>
      <c r="D1345" s="70">
        <v>105</v>
      </c>
      <c r="E1345" s="71" t="str">
        <v>SGSN-GGSN</v>
      </c>
      <c r="F1345" s="147">
        <f t="shared" si="34"/>
        <v>0</v>
      </c>
      <c r="G1345" s="61">
        <f t="shared" ca="1" si="38"/>
        <v>0</v>
      </c>
      <c r="H1345" s="233"/>
      <c r="I1345" s="233"/>
    </row>
    <row r="1346" spans="2:9" outlineLevel="2" x14ac:dyDescent="0.3">
      <c r="B1346" s="173"/>
      <c r="C1346" s="173"/>
      <c r="D1346" s="70">
        <v>106</v>
      </c>
      <c r="E1346" s="71" t="str">
        <v>MGW-MGW</v>
      </c>
      <c r="F1346" s="147">
        <f t="shared" si="34"/>
        <v>0</v>
      </c>
      <c r="G1346" s="61">
        <f t="shared" ca="1" si="38"/>
        <v>244130.27999999997</v>
      </c>
      <c r="H1346" s="233"/>
      <c r="I1346" s="233"/>
    </row>
    <row r="1347" spans="2:9" outlineLevel="2" x14ac:dyDescent="0.3">
      <c r="B1347" s="173"/>
      <c r="C1347" s="173"/>
      <c r="D1347" s="70">
        <v>107</v>
      </c>
      <c r="E1347" s="71" t="str">
        <v>RNC-MGW</v>
      </c>
      <c r="F1347" s="147">
        <f t="shared" si="34"/>
        <v>0</v>
      </c>
      <c r="G1347" s="61">
        <f t="shared" ca="1" si="38"/>
        <v>0</v>
      </c>
      <c r="H1347" s="233"/>
      <c r="I1347" s="233"/>
    </row>
    <row r="1348" spans="2:9" outlineLevel="2" x14ac:dyDescent="0.3">
      <c r="B1348" s="173"/>
      <c r="C1348" s="173"/>
      <c r="D1348" s="70">
        <v>108</v>
      </c>
      <c r="E1348" s="71" t="str">
        <v>RNC-SGSN</v>
      </c>
      <c r="F1348" s="147">
        <f t="shared" si="34"/>
        <v>0</v>
      </c>
      <c r="G1348" s="61">
        <f t="shared" ca="1" si="38"/>
        <v>0</v>
      </c>
      <c r="H1348" s="233"/>
      <c r="I1348" s="233"/>
    </row>
    <row r="1349" spans="2:9" outlineLevel="2" x14ac:dyDescent="0.3">
      <c r="B1349" s="173"/>
      <c r="C1349" s="173"/>
      <c r="D1349" s="70">
        <v>109</v>
      </c>
      <c r="E1349" s="71" t="str">
        <v>SGSN-GGSN</v>
      </c>
      <c r="F1349" s="147">
        <f t="shared" si="34"/>
        <v>0</v>
      </c>
      <c r="G1349" s="61">
        <f t="shared" ca="1" si="38"/>
        <v>0</v>
      </c>
      <c r="H1349" s="233"/>
      <c r="I1349" s="233"/>
    </row>
    <row r="1350" spans="2:9" outlineLevel="2" x14ac:dyDescent="0.3">
      <c r="B1350" s="173"/>
      <c r="C1350" s="173"/>
      <c r="D1350" s="70">
        <v>110</v>
      </c>
      <c r="E1350" s="71" t="str">
        <v>MGW-MGW</v>
      </c>
      <c r="F1350" s="147">
        <f t="shared" si="34"/>
        <v>0</v>
      </c>
      <c r="G1350" s="61">
        <f t="shared" ca="1" si="38"/>
        <v>244130.27999999997</v>
      </c>
      <c r="H1350" s="233"/>
      <c r="I1350" s="233"/>
    </row>
    <row r="1351" spans="2:9" outlineLevel="2" x14ac:dyDescent="0.3">
      <c r="B1351" s="173"/>
      <c r="C1351" s="173"/>
      <c r="D1351" s="70">
        <v>111</v>
      </c>
      <c r="E1351" s="71" t="str">
        <v>SGW-SGW</v>
      </c>
      <c r="F1351" s="147">
        <f t="shared" si="34"/>
        <v>0</v>
      </c>
      <c r="G1351" s="61">
        <f t="shared" ref="G1351:G1360" ca="1" si="39">G1044*(1+tcc)^$F1351</f>
        <v>0</v>
      </c>
      <c r="H1351" s="233"/>
      <c r="I1351" s="233"/>
    </row>
    <row r="1352" spans="2:9" outlineLevel="2" x14ac:dyDescent="0.3">
      <c r="B1352" s="173"/>
      <c r="C1352" s="173"/>
      <c r="D1352" s="70">
        <v>112</v>
      </c>
      <c r="E1352" s="71" t="str">
        <v>MGW-PTR</v>
      </c>
      <c r="F1352" s="147">
        <f t="shared" si="34"/>
        <v>0</v>
      </c>
      <c r="G1352" s="61">
        <f t="shared" ca="1" si="39"/>
        <v>4512.24</v>
      </c>
      <c r="H1352" s="233"/>
      <c r="I1352" s="233"/>
    </row>
    <row r="1353" spans="2:9" outlineLevel="2" x14ac:dyDescent="0.3">
      <c r="B1353" s="173"/>
      <c r="C1353" s="173"/>
      <c r="D1353" s="70">
        <v>113</v>
      </c>
      <c r="E1353" s="71" t="str">
        <v>MGW-PTR</v>
      </c>
      <c r="F1353" s="147">
        <f t="shared" si="34"/>
        <v>0</v>
      </c>
      <c r="G1353" s="61">
        <f t="shared" ca="1" si="39"/>
        <v>28577.52</v>
      </c>
      <c r="H1353" s="233"/>
      <c r="I1353" s="233"/>
    </row>
    <row r="1354" spans="2:9" outlineLevel="2" x14ac:dyDescent="0.3">
      <c r="B1354" s="173"/>
      <c r="C1354" s="173"/>
      <c r="D1354" s="70">
        <v>114</v>
      </c>
      <c r="E1354" s="71" t="str">
        <v>SBC-PTR</v>
      </c>
      <c r="F1354" s="147">
        <f t="shared" si="34"/>
        <v>0</v>
      </c>
      <c r="G1354" s="61">
        <f t="shared" ca="1" si="39"/>
        <v>0</v>
      </c>
      <c r="H1354" s="233"/>
      <c r="I1354" s="233"/>
    </row>
    <row r="1355" spans="2:9" outlineLevel="2" x14ac:dyDescent="0.3">
      <c r="B1355" s="173"/>
      <c r="C1355" s="173"/>
      <c r="D1355" s="70">
        <v>115</v>
      </c>
      <c r="E1355" s="71" t="str">
        <v>libre</v>
      </c>
      <c r="F1355" s="147">
        <f t="shared" si="34"/>
        <v>0</v>
      </c>
      <c r="G1355" s="61">
        <f t="shared" ca="1" si="39"/>
        <v>0</v>
      </c>
      <c r="H1355" s="233"/>
      <c r="I1355" s="233"/>
    </row>
    <row r="1356" spans="2:9" outlineLevel="2" x14ac:dyDescent="0.3">
      <c r="B1356" s="173"/>
      <c r="C1356" s="173"/>
      <c r="D1356" s="70">
        <v>116</v>
      </c>
      <c r="E1356" s="71" t="str">
        <v>libre</v>
      </c>
      <c r="F1356" s="147">
        <f t="shared" si="34"/>
        <v>0</v>
      </c>
      <c r="G1356" s="61">
        <f t="shared" ca="1" si="39"/>
        <v>0</v>
      </c>
      <c r="H1356" s="233"/>
      <c r="I1356" s="233"/>
    </row>
    <row r="1357" spans="2:9" outlineLevel="2" x14ac:dyDescent="0.3">
      <c r="B1357" s="173"/>
      <c r="C1357" s="173"/>
      <c r="D1357" s="70">
        <v>117</v>
      </c>
      <c r="E1357" s="71" t="str">
        <v>libre</v>
      </c>
      <c r="F1357" s="147">
        <f t="shared" si="34"/>
        <v>0</v>
      </c>
      <c r="G1357" s="61">
        <f t="shared" ca="1" si="39"/>
        <v>0</v>
      </c>
      <c r="H1357" s="233"/>
      <c r="I1357" s="233"/>
    </row>
    <row r="1358" spans="2:9" outlineLevel="2" x14ac:dyDescent="0.3">
      <c r="B1358" s="173"/>
      <c r="C1358" s="173"/>
      <c r="D1358" s="70">
        <v>118</v>
      </c>
      <c r="E1358" s="71" t="str">
        <v>libre</v>
      </c>
      <c r="F1358" s="147">
        <f t="shared" si="34"/>
        <v>0</v>
      </c>
      <c r="G1358" s="61">
        <f t="shared" ca="1" si="39"/>
        <v>0</v>
      </c>
      <c r="H1358" s="233"/>
      <c r="I1358" s="233"/>
    </row>
    <row r="1359" spans="2:9" outlineLevel="2" x14ac:dyDescent="0.3">
      <c r="B1359" s="173"/>
      <c r="C1359" s="173"/>
      <c r="D1359" s="70">
        <v>119</v>
      </c>
      <c r="E1359" s="71" t="str">
        <v>libre</v>
      </c>
      <c r="F1359" s="147">
        <f t="shared" si="34"/>
        <v>0</v>
      </c>
      <c r="G1359" s="61">
        <f t="shared" ca="1" si="39"/>
        <v>0</v>
      </c>
      <c r="H1359" s="233"/>
      <c r="I1359" s="233"/>
    </row>
    <row r="1360" spans="2:9" outlineLevel="2" x14ac:dyDescent="0.3">
      <c r="B1360" s="173"/>
      <c r="C1360" s="173"/>
      <c r="D1360" s="70">
        <v>120</v>
      </c>
      <c r="E1360" s="71" t="str">
        <v>libre</v>
      </c>
      <c r="F1360" s="147">
        <f t="shared" si="34"/>
        <v>0</v>
      </c>
      <c r="G1360" s="61">
        <f t="shared" ca="1" si="39"/>
        <v>0</v>
      </c>
      <c r="H1360" s="233"/>
      <c r="I1360" s="233"/>
    </row>
    <row r="1361" spans="2:9" outlineLevel="2" x14ac:dyDescent="0.3">
      <c r="B1361" s="173"/>
      <c r="C1361" s="173"/>
      <c r="D1361" s="70">
        <v>121</v>
      </c>
      <c r="E1361" s="71" t="str">
        <v>libre</v>
      </c>
      <c r="F1361" s="147">
        <f t="shared" si="34"/>
        <v>0</v>
      </c>
      <c r="G1361" s="61">
        <f t="shared" ref="G1361:G1370" ca="1" si="40">G1054*(1+tcc)^$F1361</f>
        <v>0</v>
      </c>
      <c r="H1361" s="233"/>
      <c r="I1361" s="233"/>
    </row>
    <row r="1362" spans="2:9" outlineLevel="2" x14ac:dyDescent="0.3">
      <c r="B1362" s="173"/>
      <c r="C1362" s="173"/>
      <c r="D1362" s="70">
        <v>122</v>
      </c>
      <c r="E1362" s="71" t="str">
        <v>libre</v>
      </c>
      <c r="F1362" s="147">
        <f t="shared" si="34"/>
        <v>0</v>
      </c>
      <c r="G1362" s="61">
        <f t="shared" ca="1" si="40"/>
        <v>0</v>
      </c>
      <c r="H1362" s="233"/>
      <c r="I1362" s="233"/>
    </row>
    <row r="1363" spans="2:9" outlineLevel="2" x14ac:dyDescent="0.3">
      <c r="B1363" s="173"/>
      <c r="C1363" s="173"/>
      <c r="D1363" s="70">
        <v>123</v>
      </c>
      <c r="E1363" s="71" t="str">
        <v>libre</v>
      </c>
      <c r="F1363" s="147">
        <f t="shared" si="34"/>
        <v>0</v>
      </c>
      <c r="G1363" s="61">
        <f t="shared" ca="1" si="40"/>
        <v>0</v>
      </c>
      <c r="H1363" s="233"/>
      <c r="I1363" s="233"/>
    </row>
    <row r="1364" spans="2:9" outlineLevel="2" x14ac:dyDescent="0.3">
      <c r="B1364" s="173"/>
      <c r="C1364" s="173"/>
      <c r="D1364" s="70">
        <v>124</v>
      </c>
      <c r="E1364" s="71" t="str">
        <v>libre</v>
      </c>
      <c r="F1364" s="147">
        <f t="shared" si="34"/>
        <v>0</v>
      </c>
      <c r="G1364" s="61">
        <f t="shared" ca="1" si="40"/>
        <v>0</v>
      </c>
      <c r="H1364" s="233"/>
      <c r="I1364" s="233"/>
    </row>
    <row r="1365" spans="2:9" outlineLevel="2" x14ac:dyDescent="0.3">
      <c r="B1365" s="173"/>
      <c r="C1365" s="173"/>
      <c r="D1365" s="70">
        <v>125</v>
      </c>
      <c r="E1365" s="71" t="str">
        <v>libre</v>
      </c>
      <c r="F1365" s="147">
        <f t="shared" si="34"/>
        <v>0</v>
      </c>
      <c r="G1365" s="61">
        <f t="shared" ca="1" si="40"/>
        <v>0</v>
      </c>
      <c r="H1365" s="233"/>
      <c r="I1365" s="233"/>
    </row>
    <row r="1366" spans="2:9" outlineLevel="2" x14ac:dyDescent="0.3">
      <c r="B1366" s="173"/>
      <c r="C1366" s="173"/>
      <c r="D1366" s="70">
        <v>126</v>
      </c>
      <c r="E1366" s="71" t="str">
        <v>libre</v>
      </c>
      <c r="F1366" s="147">
        <f t="shared" si="34"/>
        <v>0</v>
      </c>
      <c r="G1366" s="61">
        <f t="shared" ca="1" si="40"/>
        <v>0</v>
      </c>
      <c r="H1366" s="233"/>
      <c r="I1366" s="233"/>
    </row>
    <row r="1367" spans="2:9" outlineLevel="2" x14ac:dyDescent="0.3">
      <c r="B1367" s="173"/>
      <c r="C1367" s="173"/>
      <c r="D1367" s="70">
        <v>127</v>
      </c>
      <c r="E1367" s="71" t="str">
        <v>libre</v>
      </c>
      <c r="F1367" s="147">
        <f t="shared" si="34"/>
        <v>0</v>
      </c>
      <c r="G1367" s="61">
        <f t="shared" ca="1" si="40"/>
        <v>0</v>
      </c>
      <c r="H1367" s="233"/>
      <c r="I1367" s="233"/>
    </row>
    <row r="1368" spans="2:9" outlineLevel="2" x14ac:dyDescent="0.3">
      <c r="B1368" s="173"/>
      <c r="C1368" s="173"/>
      <c r="D1368" s="70">
        <v>128</v>
      </c>
      <c r="E1368" s="71" t="str">
        <v>libre</v>
      </c>
      <c r="F1368" s="147">
        <f t="shared" si="34"/>
        <v>0</v>
      </c>
      <c r="G1368" s="61">
        <f t="shared" ca="1" si="40"/>
        <v>0</v>
      </c>
      <c r="H1368" s="233"/>
      <c r="I1368" s="233"/>
    </row>
    <row r="1369" spans="2:9" outlineLevel="2" x14ac:dyDescent="0.3">
      <c r="B1369" s="173"/>
      <c r="C1369" s="173"/>
      <c r="D1369" s="70">
        <v>129</v>
      </c>
      <c r="E1369" s="71" t="str">
        <v>libre</v>
      </c>
      <c r="F1369" s="147">
        <f t="shared" ref="F1369:F1432" si="41">INDEX(BD.L.Int_Inter.Valor,MATCH(INDEX(BD.Capex.II,D1369),BD.L.Int_Inter.Nombre,0))/12</f>
        <v>0</v>
      </c>
      <c r="G1369" s="61">
        <f t="shared" ca="1" si="40"/>
        <v>0</v>
      </c>
      <c r="H1369" s="233"/>
      <c r="I1369" s="233"/>
    </row>
    <row r="1370" spans="2:9" outlineLevel="2" x14ac:dyDescent="0.3">
      <c r="B1370" s="173"/>
      <c r="C1370" s="173"/>
      <c r="D1370" s="70">
        <v>130</v>
      </c>
      <c r="E1370" s="71" t="str">
        <v>libre</v>
      </c>
      <c r="F1370" s="147">
        <f t="shared" si="41"/>
        <v>0</v>
      </c>
      <c r="G1370" s="61">
        <f t="shared" ca="1" si="40"/>
        <v>0</v>
      </c>
      <c r="H1370" s="233"/>
      <c r="I1370" s="233"/>
    </row>
    <row r="1371" spans="2:9" outlineLevel="2" x14ac:dyDescent="0.3">
      <c r="B1371" s="173"/>
      <c r="C1371" s="173"/>
      <c r="D1371" s="70">
        <v>131</v>
      </c>
      <c r="E1371" s="71" t="str">
        <v>libre</v>
      </c>
      <c r="F1371" s="147">
        <f t="shared" si="41"/>
        <v>0</v>
      </c>
      <c r="G1371" s="61">
        <f t="shared" ref="G1371:G1380" ca="1" si="42">G1064*(1+tcc)^$F1371</f>
        <v>0</v>
      </c>
      <c r="H1371" s="233"/>
      <c r="I1371" s="233"/>
    </row>
    <row r="1372" spans="2:9" outlineLevel="2" x14ac:dyDescent="0.3">
      <c r="B1372" s="173"/>
      <c r="C1372" s="173"/>
      <c r="D1372" s="70">
        <v>132</v>
      </c>
      <c r="E1372" s="71" t="str">
        <v>libre</v>
      </c>
      <c r="F1372" s="147">
        <f t="shared" si="41"/>
        <v>0</v>
      </c>
      <c r="G1372" s="61">
        <f t="shared" ca="1" si="42"/>
        <v>0</v>
      </c>
      <c r="H1372" s="233"/>
      <c r="I1372" s="233"/>
    </row>
    <row r="1373" spans="2:9" outlineLevel="2" x14ac:dyDescent="0.3">
      <c r="B1373" s="173"/>
      <c r="C1373" s="173"/>
      <c r="D1373" s="70">
        <v>133</v>
      </c>
      <c r="E1373" s="71" t="str">
        <v>libre</v>
      </c>
      <c r="F1373" s="147">
        <f t="shared" si="41"/>
        <v>0</v>
      </c>
      <c r="G1373" s="61">
        <f t="shared" ca="1" si="42"/>
        <v>0</v>
      </c>
      <c r="H1373" s="233"/>
      <c r="I1373" s="233"/>
    </row>
    <row r="1374" spans="2:9" outlineLevel="2" x14ac:dyDescent="0.3">
      <c r="B1374" s="173"/>
      <c r="C1374" s="173"/>
      <c r="D1374" s="70">
        <v>134</v>
      </c>
      <c r="E1374" s="71" t="str">
        <v>libre</v>
      </c>
      <c r="F1374" s="147">
        <f t="shared" si="41"/>
        <v>0</v>
      </c>
      <c r="G1374" s="61">
        <f t="shared" ca="1" si="42"/>
        <v>0</v>
      </c>
      <c r="H1374" s="233"/>
      <c r="I1374" s="233"/>
    </row>
    <row r="1375" spans="2:9" outlineLevel="2" x14ac:dyDescent="0.3">
      <c r="B1375" s="173"/>
      <c r="C1375" s="173"/>
      <c r="D1375" s="70">
        <v>135</v>
      </c>
      <c r="E1375" s="71" t="str">
        <v>libre</v>
      </c>
      <c r="F1375" s="147">
        <f t="shared" si="41"/>
        <v>0</v>
      </c>
      <c r="G1375" s="61">
        <f t="shared" ca="1" si="42"/>
        <v>0</v>
      </c>
      <c r="H1375" s="233"/>
      <c r="I1375" s="233"/>
    </row>
    <row r="1376" spans="2:9" outlineLevel="2" x14ac:dyDescent="0.3">
      <c r="B1376" s="173"/>
      <c r="C1376" s="173"/>
      <c r="D1376" s="70">
        <v>136</v>
      </c>
      <c r="E1376" s="71" t="str">
        <v>libre</v>
      </c>
      <c r="F1376" s="147">
        <f t="shared" si="41"/>
        <v>0</v>
      </c>
      <c r="G1376" s="61">
        <f t="shared" ca="1" si="42"/>
        <v>0</v>
      </c>
      <c r="H1376" s="233"/>
      <c r="I1376" s="233"/>
    </row>
    <row r="1377" spans="2:9" outlineLevel="2" x14ac:dyDescent="0.3">
      <c r="B1377" s="173"/>
      <c r="C1377" s="173"/>
      <c r="D1377" s="70">
        <v>137</v>
      </c>
      <c r="E1377" s="71" t="str">
        <v>libre</v>
      </c>
      <c r="F1377" s="147">
        <f t="shared" si="41"/>
        <v>0</v>
      </c>
      <c r="G1377" s="61">
        <f t="shared" ca="1" si="42"/>
        <v>0</v>
      </c>
      <c r="H1377" s="233"/>
      <c r="I1377" s="233"/>
    </row>
    <row r="1378" spans="2:9" outlineLevel="2" x14ac:dyDescent="0.3">
      <c r="B1378" s="173"/>
      <c r="C1378" s="173"/>
      <c r="D1378" s="70">
        <v>138</v>
      </c>
      <c r="E1378" s="71" t="str">
        <v>libre</v>
      </c>
      <c r="F1378" s="147">
        <f t="shared" si="41"/>
        <v>0</v>
      </c>
      <c r="G1378" s="61">
        <f t="shared" ca="1" si="42"/>
        <v>0</v>
      </c>
      <c r="H1378" s="233"/>
      <c r="I1378" s="233"/>
    </row>
    <row r="1379" spans="2:9" outlineLevel="2" x14ac:dyDescent="0.3">
      <c r="B1379" s="173"/>
      <c r="C1379" s="173"/>
      <c r="D1379" s="70">
        <v>139</v>
      </c>
      <c r="E1379" s="71" t="str">
        <v>libre</v>
      </c>
      <c r="F1379" s="147">
        <f t="shared" si="41"/>
        <v>0</v>
      </c>
      <c r="G1379" s="61">
        <f t="shared" ca="1" si="42"/>
        <v>0</v>
      </c>
      <c r="H1379" s="233"/>
      <c r="I1379" s="233"/>
    </row>
    <row r="1380" spans="2:9" outlineLevel="2" x14ac:dyDescent="0.3">
      <c r="B1380" s="173"/>
      <c r="C1380" s="173"/>
      <c r="D1380" s="70">
        <v>140</v>
      </c>
      <c r="E1380" s="71" t="str">
        <v>libre</v>
      </c>
      <c r="F1380" s="147">
        <f t="shared" si="41"/>
        <v>0</v>
      </c>
      <c r="G1380" s="61">
        <f t="shared" ca="1" si="42"/>
        <v>0</v>
      </c>
      <c r="H1380" s="233"/>
      <c r="I1380" s="233"/>
    </row>
    <row r="1381" spans="2:9" outlineLevel="2" x14ac:dyDescent="0.3">
      <c r="B1381" s="173"/>
      <c r="C1381" s="173"/>
      <c r="D1381" s="70">
        <v>141</v>
      </c>
      <c r="E1381" s="71" t="str">
        <v>libre</v>
      </c>
      <c r="F1381" s="147">
        <f t="shared" si="41"/>
        <v>0</v>
      </c>
      <c r="G1381" s="61">
        <f t="shared" ref="G1381:G1390" ca="1" si="43">G1074*(1+tcc)^$F1381</f>
        <v>0</v>
      </c>
      <c r="H1381" s="233"/>
      <c r="I1381" s="233"/>
    </row>
    <row r="1382" spans="2:9" outlineLevel="2" x14ac:dyDescent="0.3">
      <c r="B1382" s="173"/>
      <c r="C1382" s="173"/>
      <c r="D1382" s="70">
        <v>142</v>
      </c>
      <c r="E1382" s="71" t="str">
        <v>libre</v>
      </c>
      <c r="F1382" s="147">
        <f t="shared" si="41"/>
        <v>0</v>
      </c>
      <c r="G1382" s="61">
        <f t="shared" ca="1" si="43"/>
        <v>0</v>
      </c>
      <c r="H1382" s="233"/>
      <c r="I1382" s="233"/>
    </row>
    <row r="1383" spans="2:9" outlineLevel="2" x14ac:dyDescent="0.3">
      <c r="B1383" s="173"/>
      <c r="C1383" s="173"/>
      <c r="D1383" s="70">
        <v>143</v>
      </c>
      <c r="E1383" s="71" t="str">
        <v>libre</v>
      </c>
      <c r="F1383" s="147">
        <f t="shared" si="41"/>
        <v>0</v>
      </c>
      <c r="G1383" s="61">
        <f t="shared" ca="1" si="43"/>
        <v>0</v>
      </c>
      <c r="H1383" s="233"/>
      <c r="I1383" s="233"/>
    </row>
    <row r="1384" spans="2:9" outlineLevel="2" x14ac:dyDescent="0.3">
      <c r="B1384" s="173"/>
      <c r="C1384" s="173"/>
      <c r="D1384" s="70">
        <v>144</v>
      </c>
      <c r="E1384" s="71" t="str">
        <v>libre</v>
      </c>
      <c r="F1384" s="147">
        <f t="shared" si="41"/>
        <v>0</v>
      </c>
      <c r="G1384" s="61">
        <f t="shared" ca="1" si="43"/>
        <v>0</v>
      </c>
      <c r="H1384" s="233"/>
      <c r="I1384" s="233"/>
    </row>
    <row r="1385" spans="2:9" outlineLevel="2" x14ac:dyDescent="0.3">
      <c r="B1385" s="173"/>
      <c r="C1385" s="173"/>
      <c r="D1385" s="70">
        <v>145</v>
      </c>
      <c r="E1385" s="71" t="str">
        <v>libre</v>
      </c>
      <c r="F1385" s="147">
        <f t="shared" si="41"/>
        <v>0</v>
      </c>
      <c r="G1385" s="61">
        <f t="shared" ca="1" si="43"/>
        <v>0</v>
      </c>
      <c r="H1385" s="233"/>
      <c r="I1385" s="233"/>
    </row>
    <row r="1386" spans="2:9" outlineLevel="2" x14ac:dyDescent="0.3">
      <c r="B1386" s="173"/>
      <c r="C1386" s="173"/>
      <c r="D1386" s="70">
        <v>146</v>
      </c>
      <c r="E1386" s="71" t="str">
        <v>libre</v>
      </c>
      <c r="F1386" s="147">
        <f t="shared" si="41"/>
        <v>0</v>
      </c>
      <c r="G1386" s="61">
        <f t="shared" ca="1" si="43"/>
        <v>0</v>
      </c>
      <c r="H1386" s="233"/>
      <c r="I1386" s="233"/>
    </row>
    <row r="1387" spans="2:9" outlineLevel="2" x14ac:dyDescent="0.3">
      <c r="B1387" s="173"/>
      <c r="C1387" s="173"/>
      <c r="D1387" s="70">
        <v>147</v>
      </c>
      <c r="E1387" s="71" t="str">
        <v>libre</v>
      </c>
      <c r="F1387" s="147">
        <f t="shared" si="41"/>
        <v>0</v>
      </c>
      <c r="G1387" s="61">
        <f t="shared" ca="1" si="43"/>
        <v>0</v>
      </c>
      <c r="H1387" s="233"/>
      <c r="I1387" s="233"/>
    </row>
    <row r="1388" spans="2:9" outlineLevel="2" x14ac:dyDescent="0.3">
      <c r="B1388" s="173"/>
      <c r="C1388" s="173"/>
      <c r="D1388" s="70">
        <v>148</v>
      </c>
      <c r="E1388" s="71" t="str">
        <v>libre</v>
      </c>
      <c r="F1388" s="147">
        <f t="shared" si="41"/>
        <v>0</v>
      </c>
      <c r="G1388" s="61">
        <f t="shared" ca="1" si="43"/>
        <v>0</v>
      </c>
      <c r="H1388" s="233"/>
      <c r="I1388" s="233"/>
    </row>
    <row r="1389" spans="2:9" outlineLevel="2" x14ac:dyDescent="0.3">
      <c r="B1389" s="173"/>
      <c r="C1389" s="173"/>
      <c r="D1389" s="70">
        <v>149</v>
      </c>
      <c r="E1389" s="71" t="str">
        <v>libre</v>
      </c>
      <c r="F1389" s="147">
        <f t="shared" si="41"/>
        <v>0</v>
      </c>
      <c r="G1389" s="61">
        <f t="shared" ca="1" si="43"/>
        <v>0</v>
      </c>
      <c r="H1389" s="233"/>
      <c r="I1389" s="233"/>
    </row>
    <row r="1390" spans="2:9" outlineLevel="2" x14ac:dyDescent="0.3">
      <c r="B1390" s="173"/>
      <c r="C1390" s="173"/>
      <c r="D1390" s="70">
        <v>150</v>
      </c>
      <c r="E1390" s="71" t="str">
        <v>libre</v>
      </c>
      <c r="F1390" s="147">
        <f t="shared" si="41"/>
        <v>0</v>
      </c>
      <c r="G1390" s="61">
        <f t="shared" ca="1" si="43"/>
        <v>0</v>
      </c>
      <c r="H1390" s="233"/>
      <c r="I1390" s="233"/>
    </row>
    <row r="1391" spans="2:9" outlineLevel="2" x14ac:dyDescent="0.3">
      <c r="B1391" s="173"/>
      <c r="C1391" s="173"/>
      <c r="D1391" s="70">
        <v>151</v>
      </c>
      <c r="E1391" s="71" t="str">
        <v>libre</v>
      </c>
      <c r="F1391" s="147">
        <f t="shared" si="41"/>
        <v>0</v>
      </c>
      <c r="G1391" s="61">
        <f t="shared" ref="G1391:G1400" ca="1" si="44">G1084*(1+tcc)^$F1391</f>
        <v>0</v>
      </c>
      <c r="H1391" s="233"/>
      <c r="I1391" s="233"/>
    </row>
    <row r="1392" spans="2:9" outlineLevel="2" x14ac:dyDescent="0.3">
      <c r="B1392" s="173"/>
      <c r="C1392" s="173"/>
      <c r="D1392" s="70">
        <v>152</v>
      </c>
      <c r="E1392" s="71" t="str">
        <v>libre</v>
      </c>
      <c r="F1392" s="147">
        <f t="shared" si="41"/>
        <v>0</v>
      </c>
      <c r="G1392" s="61">
        <f t="shared" ca="1" si="44"/>
        <v>0</v>
      </c>
      <c r="H1392" s="233"/>
      <c r="I1392" s="233"/>
    </row>
    <row r="1393" spans="2:9" outlineLevel="2" x14ac:dyDescent="0.3">
      <c r="B1393" s="173"/>
      <c r="C1393" s="173"/>
      <c r="D1393" s="70">
        <v>153</v>
      </c>
      <c r="E1393" s="71" t="str">
        <v>libre</v>
      </c>
      <c r="F1393" s="147">
        <f t="shared" si="41"/>
        <v>0</v>
      </c>
      <c r="G1393" s="61">
        <f t="shared" ca="1" si="44"/>
        <v>0</v>
      </c>
      <c r="H1393" s="233"/>
      <c r="I1393" s="233"/>
    </row>
    <row r="1394" spans="2:9" outlineLevel="2" x14ac:dyDescent="0.3">
      <c r="B1394" s="173"/>
      <c r="C1394" s="173"/>
      <c r="D1394" s="70">
        <v>154</v>
      </c>
      <c r="E1394" s="71" t="str">
        <v>libre</v>
      </c>
      <c r="F1394" s="147">
        <f t="shared" si="41"/>
        <v>0</v>
      </c>
      <c r="G1394" s="61">
        <f t="shared" ca="1" si="44"/>
        <v>0</v>
      </c>
      <c r="H1394" s="233"/>
      <c r="I1394" s="233"/>
    </row>
    <row r="1395" spans="2:9" outlineLevel="2" x14ac:dyDescent="0.3">
      <c r="B1395" s="173"/>
      <c r="C1395" s="173"/>
      <c r="D1395" s="70">
        <v>155</v>
      </c>
      <c r="E1395" s="71" t="str">
        <v>libre</v>
      </c>
      <c r="F1395" s="147">
        <f t="shared" si="41"/>
        <v>0</v>
      </c>
      <c r="G1395" s="61">
        <f t="shared" ca="1" si="44"/>
        <v>0</v>
      </c>
      <c r="H1395" s="233"/>
      <c r="I1395" s="233"/>
    </row>
    <row r="1396" spans="2:9" outlineLevel="2" x14ac:dyDescent="0.3">
      <c r="B1396" s="173"/>
      <c r="C1396" s="173"/>
      <c r="D1396" s="70">
        <v>156</v>
      </c>
      <c r="E1396" s="71" t="str">
        <v>libre</v>
      </c>
      <c r="F1396" s="147">
        <f t="shared" si="41"/>
        <v>0</v>
      </c>
      <c r="G1396" s="61">
        <f t="shared" ca="1" si="44"/>
        <v>0</v>
      </c>
      <c r="H1396" s="233"/>
      <c r="I1396" s="233"/>
    </row>
    <row r="1397" spans="2:9" outlineLevel="2" x14ac:dyDescent="0.3">
      <c r="B1397" s="173"/>
      <c r="C1397" s="173"/>
      <c r="D1397" s="70">
        <v>157</v>
      </c>
      <c r="E1397" s="71" t="str">
        <v>libre</v>
      </c>
      <c r="F1397" s="147">
        <f t="shared" si="41"/>
        <v>0</v>
      </c>
      <c r="G1397" s="61">
        <f t="shared" ca="1" si="44"/>
        <v>0</v>
      </c>
      <c r="H1397" s="233"/>
      <c r="I1397" s="233"/>
    </row>
    <row r="1398" spans="2:9" outlineLevel="2" x14ac:dyDescent="0.3">
      <c r="B1398" s="173"/>
      <c r="C1398" s="173"/>
      <c r="D1398" s="70">
        <v>158</v>
      </c>
      <c r="E1398" s="71" t="str">
        <v>libre</v>
      </c>
      <c r="F1398" s="147">
        <f t="shared" si="41"/>
        <v>0</v>
      </c>
      <c r="G1398" s="61">
        <f t="shared" ca="1" si="44"/>
        <v>0</v>
      </c>
      <c r="H1398" s="233"/>
      <c r="I1398" s="233"/>
    </row>
    <row r="1399" spans="2:9" outlineLevel="2" x14ac:dyDescent="0.3">
      <c r="B1399" s="173"/>
      <c r="C1399" s="173"/>
      <c r="D1399" s="70">
        <v>159</v>
      </c>
      <c r="E1399" s="71" t="str">
        <v>libre</v>
      </c>
      <c r="F1399" s="147">
        <f t="shared" si="41"/>
        <v>0</v>
      </c>
      <c r="G1399" s="61">
        <f t="shared" ca="1" si="44"/>
        <v>0</v>
      </c>
      <c r="H1399" s="233"/>
      <c r="I1399" s="233"/>
    </row>
    <row r="1400" spans="2:9" outlineLevel="2" x14ac:dyDescent="0.3">
      <c r="B1400" s="173"/>
      <c r="C1400" s="173"/>
      <c r="D1400" s="70">
        <v>160</v>
      </c>
      <c r="E1400" s="71" t="str">
        <v>libre</v>
      </c>
      <c r="F1400" s="147">
        <f t="shared" si="41"/>
        <v>0</v>
      </c>
      <c r="G1400" s="61">
        <f t="shared" ca="1" si="44"/>
        <v>0</v>
      </c>
      <c r="H1400" s="233"/>
      <c r="I1400" s="233"/>
    </row>
    <row r="1401" spans="2:9" outlineLevel="2" x14ac:dyDescent="0.3">
      <c r="B1401" s="173"/>
      <c r="C1401" s="173"/>
      <c r="D1401" s="70">
        <v>161</v>
      </c>
      <c r="E1401" s="71" t="str">
        <v>libre</v>
      </c>
      <c r="F1401" s="147">
        <f t="shared" si="41"/>
        <v>0</v>
      </c>
      <c r="G1401" s="61">
        <f t="shared" ref="G1401:G1410" ca="1" si="45">G1094*(1+tcc)^$F1401</f>
        <v>0</v>
      </c>
      <c r="H1401" s="233"/>
      <c r="I1401" s="233"/>
    </row>
    <row r="1402" spans="2:9" outlineLevel="2" x14ac:dyDescent="0.3">
      <c r="B1402" s="173"/>
      <c r="C1402" s="173"/>
      <c r="D1402" s="70">
        <v>162</v>
      </c>
      <c r="E1402" s="71" t="str">
        <v>libre</v>
      </c>
      <c r="F1402" s="147">
        <f t="shared" si="41"/>
        <v>0</v>
      </c>
      <c r="G1402" s="61">
        <f t="shared" ca="1" si="45"/>
        <v>0</v>
      </c>
      <c r="H1402" s="233"/>
      <c r="I1402" s="233"/>
    </row>
    <row r="1403" spans="2:9" outlineLevel="2" x14ac:dyDescent="0.3">
      <c r="B1403" s="173"/>
      <c r="C1403" s="173"/>
      <c r="D1403" s="70">
        <v>163</v>
      </c>
      <c r="E1403" s="71" t="str">
        <v>libre</v>
      </c>
      <c r="F1403" s="147">
        <f t="shared" si="41"/>
        <v>0</v>
      </c>
      <c r="G1403" s="61">
        <f t="shared" ca="1" si="45"/>
        <v>0</v>
      </c>
      <c r="H1403" s="233"/>
      <c r="I1403" s="233"/>
    </row>
    <row r="1404" spans="2:9" outlineLevel="2" x14ac:dyDescent="0.3">
      <c r="B1404" s="173"/>
      <c r="C1404" s="173"/>
      <c r="D1404" s="70">
        <v>164</v>
      </c>
      <c r="E1404" s="71" t="str">
        <v>libre</v>
      </c>
      <c r="F1404" s="147">
        <f t="shared" si="41"/>
        <v>0</v>
      </c>
      <c r="G1404" s="61">
        <f t="shared" ca="1" si="45"/>
        <v>0</v>
      </c>
      <c r="H1404" s="233"/>
      <c r="I1404" s="233"/>
    </row>
    <row r="1405" spans="2:9" outlineLevel="2" x14ac:dyDescent="0.3">
      <c r="B1405" s="173"/>
      <c r="C1405" s="173"/>
      <c r="D1405" s="70">
        <v>165</v>
      </c>
      <c r="E1405" s="71" t="str">
        <v>libre</v>
      </c>
      <c r="F1405" s="147">
        <f t="shared" si="41"/>
        <v>0</v>
      </c>
      <c r="G1405" s="61">
        <f t="shared" ca="1" si="45"/>
        <v>0</v>
      </c>
      <c r="H1405" s="233"/>
      <c r="I1405" s="233"/>
    </row>
    <row r="1406" spans="2:9" outlineLevel="2" x14ac:dyDescent="0.3">
      <c r="B1406" s="173"/>
      <c r="C1406" s="173"/>
      <c r="D1406" s="70">
        <v>166</v>
      </c>
      <c r="E1406" s="71" t="str">
        <v>libre</v>
      </c>
      <c r="F1406" s="147">
        <f t="shared" si="41"/>
        <v>0</v>
      </c>
      <c r="G1406" s="61">
        <f t="shared" ca="1" si="45"/>
        <v>0</v>
      </c>
      <c r="H1406" s="233"/>
      <c r="I1406" s="233"/>
    </row>
    <row r="1407" spans="2:9" outlineLevel="2" x14ac:dyDescent="0.3">
      <c r="B1407" s="173"/>
      <c r="C1407" s="173"/>
      <c r="D1407" s="70">
        <v>167</v>
      </c>
      <c r="E1407" s="71" t="str">
        <v>libre</v>
      </c>
      <c r="F1407" s="147">
        <f t="shared" si="41"/>
        <v>0</v>
      </c>
      <c r="G1407" s="61">
        <f t="shared" ca="1" si="45"/>
        <v>0</v>
      </c>
      <c r="H1407" s="233"/>
      <c r="I1407" s="233"/>
    </row>
    <row r="1408" spans="2:9" outlineLevel="2" x14ac:dyDescent="0.3">
      <c r="B1408" s="173"/>
      <c r="C1408" s="173"/>
      <c r="D1408" s="70">
        <v>168</v>
      </c>
      <c r="E1408" s="71" t="str">
        <v>libre</v>
      </c>
      <c r="F1408" s="147">
        <f t="shared" si="41"/>
        <v>0</v>
      </c>
      <c r="G1408" s="61">
        <f t="shared" ca="1" si="45"/>
        <v>0</v>
      </c>
      <c r="H1408" s="233"/>
      <c r="I1408" s="233"/>
    </row>
    <row r="1409" spans="2:9" outlineLevel="2" x14ac:dyDescent="0.3">
      <c r="B1409" s="173"/>
      <c r="C1409" s="173"/>
      <c r="D1409" s="70">
        <v>169</v>
      </c>
      <c r="E1409" s="71" t="str">
        <v>libre</v>
      </c>
      <c r="F1409" s="147">
        <f t="shared" si="41"/>
        <v>0</v>
      </c>
      <c r="G1409" s="61">
        <f t="shared" ca="1" si="45"/>
        <v>0</v>
      </c>
      <c r="H1409" s="233"/>
      <c r="I1409" s="233"/>
    </row>
    <row r="1410" spans="2:9" outlineLevel="2" x14ac:dyDescent="0.3">
      <c r="B1410" s="173"/>
      <c r="C1410" s="173"/>
      <c r="D1410" s="70">
        <v>170</v>
      </c>
      <c r="E1410" s="71" t="str">
        <v>libre</v>
      </c>
      <c r="F1410" s="147">
        <f t="shared" si="41"/>
        <v>0</v>
      </c>
      <c r="G1410" s="61">
        <f t="shared" ca="1" si="45"/>
        <v>0</v>
      </c>
      <c r="H1410" s="233"/>
      <c r="I1410" s="233"/>
    </row>
    <row r="1411" spans="2:9" outlineLevel="2" x14ac:dyDescent="0.3">
      <c r="B1411" s="173"/>
      <c r="C1411" s="173"/>
      <c r="D1411" s="70">
        <v>171</v>
      </c>
      <c r="E1411" s="71" t="str">
        <v>libre</v>
      </c>
      <c r="F1411" s="147">
        <f t="shared" si="41"/>
        <v>0</v>
      </c>
      <c r="G1411" s="61">
        <f t="shared" ref="G1411:G1420" ca="1" si="46">G1104*(1+tcc)^$F1411</f>
        <v>0</v>
      </c>
      <c r="H1411" s="233"/>
      <c r="I1411" s="233"/>
    </row>
    <row r="1412" spans="2:9" outlineLevel="2" x14ac:dyDescent="0.3">
      <c r="B1412" s="173"/>
      <c r="C1412" s="173"/>
      <c r="D1412" s="70">
        <v>172</v>
      </c>
      <c r="E1412" s="71" t="str">
        <v>libre</v>
      </c>
      <c r="F1412" s="147">
        <f t="shared" si="41"/>
        <v>0</v>
      </c>
      <c r="G1412" s="61">
        <f t="shared" ca="1" si="46"/>
        <v>0</v>
      </c>
      <c r="H1412" s="233"/>
      <c r="I1412" s="233"/>
    </row>
    <row r="1413" spans="2:9" outlineLevel="2" x14ac:dyDescent="0.3">
      <c r="B1413" s="173"/>
      <c r="C1413" s="173"/>
      <c r="D1413" s="70">
        <v>173</v>
      </c>
      <c r="E1413" s="71" t="str">
        <v>libre</v>
      </c>
      <c r="F1413" s="147">
        <f t="shared" si="41"/>
        <v>0</v>
      </c>
      <c r="G1413" s="61">
        <f t="shared" ca="1" si="46"/>
        <v>0</v>
      </c>
      <c r="H1413" s="233"/>
      <c r="I1413" s="233"/>
    </row>
    <row r="1414" spans="2:9" outlineLevel="2" x14ac:dyDescent="0.3">
      <c r="B1414" s="173"/>
      <c r="C1414" s="173"/>
      <c r="D1414" s="70">
        <v>174</v>
      </c>
      <c r="E1414" s="71" t="str">
        <v>libre</v>
      </c>
      <c r="F1414" s="147">
        <f t="shared" si="41"/>
        <v>0</v>
      </c>
      <c r="G1414" s="61">
        <f t="shared" ca="1" si="46"/>
        <v>0</v>
      </c>
      <c r="H1414" s="233"/>
      <c r="I1414" s="233"/>
    </row>
    <row r="1415" spans="2:9" outlineLevel="2" x14ac:dyDescent="0.3">
      <c r="B1415" s="173"/>
      <c r="C1415" s="173"/>
      <c r="D1415" s="70">
        <v>175</v>
      </c>
      <c r="E1415" s="71" t="str">
        <v>libre</v>
      </c>
      <c r="F1415" s="147">
        <f t="shared" si="41"/>
        <v>0</v>
      </c>
      <c r="G1415" s="61">
        <f t="shared" ca="1" si="46"/>
        <v>0</v>
      </c>
      <c r="H1415" s="233"/>
      <c r="I1415" s="233"/>
    </row>
    <row r="1416" spans="2:9" outlineLevel="2" x14ac:dyDescent="0.3">
      <c r="B1416" s="173"/>
      <c r="C1416" s="173"/>
      <c r="D1416" s="70">
        <v>176</v>
      </c>
      <c r="E1416" s="71" t="str">
        <v>libre</v>
      </c>
      <c r="F1416" s="147">
        <f t="shared" si="41"/>
        <v>0</v>
      </c>
      <c r="G1416" s="61">
        <f t="shared" ca="1" si="46"/>
        <v>0</v>
      </c>
      <c r="H1416" s="233"/>
      <c r="I1416" s="233"/>
    </row>
    <row r="1417" spans="2:9" outlineLevel="2" x14ac:dyDescent="0.3">
      <c r="B1417" s="173"/>
      <c r="C1417" s="173"/>
      <c r="D1417" s="70">
        <v>177</v>
      </c>
      <c r="E1417" s="71" t="str">
        <v>libre</v>
      </c>
      <c r="F1417" s="147">
        <f t="shared" si="41"/>
        <v>0</v>
      </c>
      <c r="G1417" s="61">
        <f t="shared" ca="1" si="46"/>
        <v>0</v>
      </c>
      <c r="H1417" s="233"/>
      <c r="I1417" s="233"/>
    </row>
    <row r="1418" spans="2:9" outlineLevel="2" x14ac:dyDescent="0.3">
      <c r="B1418" s="173"/>
      <c r="C1418" s="173"/>
      <c r="D1418" s="70">
        <v>178</v>
      </c>
      <c r="E1418" s="71" t="str">
        <v>libre</v>
      </c>
      <c r="F1418" s="147">
        <f t="shared" si="41"/>
        <v>0</v>
      </c>
      <c r="G1418" s="61">
        <f t="shared" ca="1" si="46"/>
        <v>0</v>
      </c>
      <c r="H1418" s="233"/>
      <c r="I1418" s="233"/>
    </row>
    <row r="1419" spans="2:9" outlineLevel="2" x14ac:dyDescent="0.3">
      <c r="B1419" s="173"/>
      <c r="C1419" s="173"/>
      <c r="D1419" s="70">
        <v>179</v>
      </c>
      <c r="E1419" s="71" t="str">
        <v>libre</v>
      </c>
      <c r="F1419" s="147">
        <f t="shared" si="41"/>
        <v>0</v>
      </c>
      <c r="G1419" s="61">
        <f t="shared" ca="1" si="46"/>
        <v>0</v>
      </c>
      <c r="H1419" s="233"/>
      <c r="I1419" s="233"/>
    </row>
    <row r="1420" spans="2:9" outlineLevel="2" x14ac:dyDescent="0.3">
      <c r="B1420" s="173"/>
      <c r="C1420" s="173"/>
      <c r="D1420" s="70">
        <v>180</v>
      </c>
      <c r="E1420" s="71" t="str">
        <v>libre</v>
      </c>
      <c r="F1420" s="147">
        <f t="shared" si="41"/>
        <v>0</v>
      </c>
      <c r="G1420" s="61">
        <f t="shared" ca="1" si="46"/>
        <v>0</v>
      </c>
      <c r="H1420" s="233"/>
      <c r="I1420" s="233"/>
    </row>
    <row r="1421" spans="2:9" outlineLevel="2" x14ac:dyDescent="0.3">
      <c r="B1421" s="173"/>
      <c r="C1421" s="173"/>
      <c r="D1421" s="70">
        <v>181</v>
      </c>
      <c r="E1421" s="71" t="str">
        <v>libre</v>
      </c>
      <c r="F1421" s="147">
        <f t="shared" si="41"/>
        <v>0</v>
      </c>
      <c r="G1421" s="61">
        <f t="shared" ref="G1421:G1430" ca="1" si="47">G1114*(1+tcc)^$F1421</f>
        <v>0</v>
      </c>
      <c r="H1421" s="233"/>
      <c r="I1421" s="233"/>
    </row>
    <row r="1422" spans="2:9" outlineLevel="2" x14ac:dyDescent="0.3">
      <c r="B1422" s="173"/>
      <c r="C1422" s="173"/>
      <c r="D1422" s="70">
        <v>182</v>
      </c>
      <c r="E1422" s="71" t="str">
        <v>libre</v>
      </c>
      <c r="F1422" s="147">
        <f t="shared" si="41"/>
        <v>0</v>
      </c>
      <c r="G1422" s="61">
        <f t="shared" ca="1" si="47"/>
        <v>0</v>
      </c>
      <c r="H1422" s="233"/>
      <c r="I1422" s="233"/>
    </row>
    <row r="1423" spans="2:9" outlineLevel="2" x14ac:dyDescent="0.3">
      <c r="B1423" s="173"/>
      <c r="C1423" s="173"/>
      <c r="D1423" s="70">
        <v>183</v>
      </c>
      <c r="E1423" s="71" t="str">
        <v>libre</v>
      </c>
      <c r="F1423" s="147">
        <f t="shared" si="41"/>
        <v>0</v>
      </c>
      <c r="G1423" s="61">
        <f t="shared" ca="1" si="47"/>
        <v>0</v>
      </c>
      <c r="H1423" s="233"/>
      <c r="I1423" s="233"/>
    </row>
    <row r="1424" spans="2:9" outlineLevel="2" x14ac:dyDescent="0.3">
      <c r="B1424" s="173"/>
      <c r="C1424" s="173"/>
      <c r="D1424" s="70">
        <v>184</v>
      </c>
      <c r="E1424" s="71" t="str">
        <v>libre</v>
      </c>
      <c r="F1424" s="147">
        <f t="shared" si="41"/>
        <v>0</v>
      </c>
      <c r="G1424" s="61">
        <f t="shared" ca="1" si="47"/>
        <v>0</v>
      </c>
      <c r="H1424" s="233"/>
      <c r="I1424" s="233"/>
    </row>
    <row r="1425" spans="2:9" outlineLevel="2" x14ac:dyDescent="0.3">
      <c r="B1425" s="173"/>
      <c r="C1425" s="173"/>
      <c r="D1425" s="70">
        <v>185</v>
      </c>
      <c r="E1425" s="71" t="str">
        <v>libre</v>
      </c>
      <c r="F1425" s="147">
        <f t="shared" si="41"/>
        <v>0</v>
      </c>
      <c r="G1425" s="61">
        <f t="shared" ca="1" si="47"/>
        <v>0</v>
      </c>
      <c r="H1425" s="233"/>
      <c r="I1425" s="233"/>
    </row>
    <row r="1426" spans="2:9" outlineLevel="2" x14ac:dyDescent="0.3">
      <c r="B1426" s="173"/>
      <c r="C1426" s="173"/>
      <c r="D1426" s="70">
        <v>186</v>
      </c>
      <c r="E1426" s="71" t="str">
        <v>libre</v>
      </c>
      <c r="F1426" s="147">
        <f t="shared" si="41"/>
        <v>0</v>
      </c>
      <c r="G1426" s="61">
        <f t="shared" ca="1" si="47"/>
        <v>0</v>
      </c>
      <c r="H1426" s="233"/>
      <c r="I1426" s="233"/>
    </row>
    <row r="1427" spans="2:9" outlineLevel="2" x14ac:dyDescent="0.3">
      <c r="B1427" s="173"/>
      <c r="C1427" s="173"/>
      <c r="D1427" s="70">
        <v>187</v>
      </c>
      <c r="E1427" s="71" t="str">
        <v>libre</v>
      </c>
      <c r="F1427" s="147">
        <f t="shared" si="41"/>
        <v>0</v>
      </c>
      <c r="G1427" s="61">
        <f t="shared" ca="1" si="47"/>
        <v>0</v>
      </c>
      <c r="H1427" s="233"/>
      <c r="I1427" s="233"/>
    </row>
    <row r="1428" spans="2:9" outlineLevel="2" x14ac:dyDescent="0.3">
      <c r="B1428" s="173"/>
      <c r="C1428" s="173"/>
      <c r="D1428" s="70">
        <v>188</v>
      </c>
      <c r="E1428" s="71" t="str">
        <v>libre</v>
      </c>
      <c r="F1428" s="147">
        <f t="shared" si="41"/>
        <v>0</v>
      </c>
      <c r="G1428" s="61">
        <f t="shared" ca="1" si="47"/>
        <v>0</v>
      </c>
      <c r="H1428" s="233"/>
      <c r="I1428" s="233"/>
    </row>
    <row r="1429" spans="2:9" outlineLevel="2" x14ac:dyDescent="0.3">
      <c r="B1429" s="173"/>
      <c r="C1429" s="173"/>
      <c r="D1429" s="70">
        <v>189</v>
      </c>
      <c r="E1429" s="71" t="str">
        <v>libre</v>
      </c>
      <c r="F1429" s="147">
        <f t="shared" si="41"/>
        <v>0</v>
      </c>
      <c r="G1429" s="61">
        <f t="shared" ca="1" si="47"/>
        <v>0</v>
      </c>
      <c r="H1429" s="233"/>
      <c r="I1429" s="233"/>
    </row>
    <row r="1430" spans="2:9" outlineLevel="2" x14ac:dyDescent="0.3">
      <c r="B1430" s="173"/>
      <c r="C1430" s="173"/>
      <c r="D1430" s="70">
        <v>190</v>
      </c>
      <c r="E1430" s="71" t="str">
        <v>libre</v>
      </c>
      <c r="F1430" s="147">
        <f t="shared" si="41"/>
        <v>0</v>
      </c>
      <c r="G1430" s="61">
        <f t="shared" ca="1" si="47"/>
        <v>0</v>
      </c>
      <c r="H1430" s="233"/>
      <c r="I1430" s="233"/>
    </row>
    <row r="1431" spans="2:9" outlineLevel="2" x14ac:dyDescent="0.3">
      <c r="B1431" s="173"/>
      <c r="C1431" s="173"/>
      <c r="D1431" s="70">
        <v>191</v>
      </c>
      <c r="E1431" s="71" t="str">
        <v>libre</v>
      </c>
      <c r="F1431" s="147">
        <f t="shared" si="41"/>
        <v>0</v>
      </c>
      <c r="G1431" s="61">
        <f t="shared" ref="G1431:G1440" ca="1" si="48">G1124*(1+tcc)^$F1431</f>
        <v>0</v>
      </c>
      <c r="H1431" s="233"/>
      <c r="I1431" s="233"/>
    </row>
    <row r="1432" spans="2:9" outlineLevel="2" x14ac:dyDescent="0.3">
      <c r="B1432" s="173"/>
      <c r="C1432" s="173"/>
      <c r="D1432" s="70">
        <v>192</v>
      </c>
      <c r="E1432" s="71" t="str">
        <v>libre</v>
      </c>
      <c r="F1432" s="147">
        <f t="shared" si="41"/>
        <v>0</v>
      </c>
      <c r="G1432" s="61">
        <f t="shared" ca="1" si="48"/>
        <v>0</v>
      </c>
      <c r="H1432" s="233"/>
      <c r="I1432" s="233"/>
    </row>
    <row r="1433" spans="2:9" outlineLevel="2" x14ac:dyDescent="0.3">
      <c r="B1433" s="173"/>
      <c r="C1433" s="173"/>
      <c r="D1433" s="70">
        <v>193</v>
      </c>
      <c r="E1433" s="71" t="str">
        <v>libre</v>
      </c>
      <c r="F1433" s="147">
        <f t="shared" ref="F1433:F1496" si="49">INDEX(BD.L.Int_Inter.Valor,MATCH(INDEX(BD.Capex.II,D1433),BD.L.Int_Inter.Nombre,0))/12</f>
        <v>0</v>
      </c>
      <c r="G1433" s="61">
        <f t="shared" ca="1" si="48"/>
        <v>0</v>
      </c>
      <c r="H1433" s="233"/>
      <c r="I1433" s="233"/>
    </row>
    <row r="1434" spans="2:9" outlineLevel="2" x14ac:dyDescent="0.3">
      <c r="B1434" s="173"/>
      <c r="C1434" s="173"/>
      <c r="D1434" s="70">
        <v>194</v>
      </c>
      <c r="E1434" s="71" t="str">
        <v>libre</v>
      </c>
      <c r="F1434" s="147">
        <f t="shared" si="49"/>
        <v>0</v>
      </c>
      <c r="G1434" s="61">
        <f t="shared" ca="1" si="48"/>
        <v>0</v>
      </c>
      <c r="H1434" s="233"/>
      <c r="I1434" s="233"/>
    </row>
    <row r="1435" spans="2:9" outlineLevel="2" x14ac:dyDescent="0.3">
      <c r="B1435" s="173"/>
      <c r="C1435" s="173"/>
      <c r="D1435" s="70">
        <v>195</v>
      </c>
      <c r="E1435" s="71" t="str">
        <v>libre</v>
      </c>
      <c r="F1435" s="147">
        <f t="shared" si="49"/>
        <v>0</v>
      </c>
      <c r="G1435" s="61">
        <f t="shared" ca="1" si="48"/>
        <v>0</v>
      </c>
      <c r="H1435" s="233"/>
      <c r="I1435" s="233"/>
    </row>
    <row r="1436" spans="2:9" outlineLevel="2" x14ac:dyDescent="0.3">
      <c r="B1436" s="173"/>
      <c r="C1436" s="173"/>
      <c r="D1436" s="70">
        <v>196</v>
      </c>
      <c r="E1436" s="71" t="str">
        <v>libre</v>
      </c>
      <c r="F1436" s="147">
        <f t="shared" si="49"/>
        <v>0</v>
      </c>
      <c r="G1436" s="61">
        <f t="shared" ca="1" si="48"/>
        <v>0</v>
      </c>
      <c r="H1436" s="233"/>
      <c r="I1436" s="233"/>
    </row>
    <row r="1437" spans="2:9" outlineLevel="2" x14ac:dyDescent="0.3">
      <c r="B1437" s="173"/>
      <c r="C1437" s="173"/>
      <c r="D1437" s="70">
        <v>197</v>
      </c>
      <c r="E1437" s="71" t="str">
        <v>libre</v>
      </c>
      <c r="F1437" s="147">
        <f t="shared" si="49"/>
        <v>0</v>
      </c>
      <c r="G1437" s="61">
        <f t="shared" ca="1" si="48"/>
        <v>0</v>
      </c>
      <c r="H1437" s="233"/>
      <c r="I1437" s="233"/>
    </row>
    <row r="1438" spans="2:9" outlineLevel="1" x14ac:dyDescent="0.3">
      <c r="B1438" s="173"/>
      <c r="C1438" s="173"/>
      <c r="D1438" s="70">
        <v>198</v>
      </c>
      <c r="E1438" s="71" t="str">
        <v>libre</v>
      </c>
      <c r="F1438" s="147">
        <f t="shared" si="49"/>
        <v>0</v>
      </c>
      <c r="G1438" s="61">
        <f t="shared" ca="1" si="48"/>
        <v>0</v>
      </c>
      <c r="H1438" s="233"/>
      <c r="I1438" s="233"/>
    </row>
    <row r="1439" spans="2:9" outlineLevel="1" x14ac:dyDescent="0.3">
      <c r="B1439" s="173"/>
      <c r="C1439" s="173"/>
      <c r="D1439" s="70">
        <v>199</v>
      </c>
      <c r="E1439" s="71" t="str">
        <v>libre</v>
      </c>
      <c r="F1439" s="147">
        <f t="shared" si="49"/>
        <v>0</v>
      </c>
      <c r="G1439" s="61">
        <f t="shared" ca="1" si="48"/>
        <v>0</v>
      </c>
      <c r="H1439" s="233"/>
      <c r="I1439" s="233"/>
    </row>
    <row r="1440" spans="2:9" outlineLevel="1" x14ac:dyDescent="0.3">
      <c r="B1440" s="173"/>
      <c r="C1440" s="173"/>
      <c r="D1440" s="70">
        <v>200</v>
      </c>
      <c r="E1440" s="71" t="str">
        <v>Alquiler Sitios</v>
      </c>
      <c r="F1440" s="147">
        <f t="shared" si="49"/>
        <v>0</v>
      </c>
      <c r="G1440" s="61">
        <f t="shared" ca="1" si="48"/>
        <v>0</v>
      </c>
      <c r="H1440" s="233"/>
      <c r="I1440" s="233"/>
    </row>
    <row r="1441" spans="2:9" outlineLevel="1" x14ac:dyDescent="0.3">
      <c r="B1441" s="173"/>
      <c r="C1441" s="173"/>
      <c r="D1441" s="70">
        <v>201</v>
      </c>
      <c r="E1441" s="71" t="str">
        <v>Energía Eléctrica Sitios</v>
      </c>
      <c r="F1441" s="147">
        <f t="shared" si="49"/>
        <v>0</v>
      </c>
      <c r="G1441" s="61">
        <f t="shared" ref="G1441:G1450" ca="1" si="50">G1134*(1+tcc)^$F1441</f>
        <v>0</v>
      </c>
      <c r="H1441" s="233"/>
      <c r="I1441" s="233"/>
    </row>
    <row r="1442" spans="2:9" outlineLevel="2" x14ac:dyDescent="0.3">
      <c r="B1442" s="173"/>
      <c r="C1442" s="173"/>
      <c r="D1442" s="70">
        <v>202</v>
      </c>
      <c r="E1442" s="71" t="str">
        <v>Mantenimiento de Sitios</v>
      </c>
      <c r="F1442" s="147">
        <f t="shared" si="49"/>
        <v>0</v>
      </c>
      <c r="G1442" s="61">
        <f t="shared" ca="1" si="50"/>
        <v>0</v>
      </c>
      <c r="H1442" s="233"/>
      <c r="I1442" s="233"/>
    </row>
    <row r="1443" spans="2:9" outlineLevel="2" x14ac:dyDescent="0.3">
      <c r="B1443" s="173"/>
      <c r="C1443" s="173"/>
      <c r="D1443" s="70">
        <v>203</v>
      </c>
      <c r="E1443" s="71" t="str">
        <v>Vigilancia</v>
      </c>
      <c r="F1443" s="147">
        <f t="shared" si="49"/>
        <v>0</v>
      </c>
      <c r="G1443" s="61">
        <f t="shared" ca="1" si="50"/>
        <v>0</v>
      </c>
      <c r="H1443" s="233"/>
      <c r="I1443" s="233"/>
    </row>
    <row r="1444" spans="2:9" outlineLevel="2" x14ac:dyDescent="0.3">
      <c r="B1444" s="173"/>
      <c r="C1444" s="173"/>
      <c r="D1444" s="70">
        <v>204</v>
      </c>
      <c r="E1444" s="71" t="str">
        <v>Combustible</v>
      </c>
      <c r="F1444" s="147">
        <f t="shared" si="49"/>
        <v>0</v>
      </c>
      <c r="G1444" s="61">
        <f t="shared" ca="1" si="50"/>
        <v>0</v>
      </c>
      <c r="H1444" s="233"/>
      <c r="I1444" s="233"/>
    </row>
    <row r="1445" spans="2:9" outlineLevel="2" x14ac:dyDescent="0.3">
      <c r="B1445" s="173"/>
      <c r="C1445" s="173"/>
      <c r="D1445" s="70">
        <v>205</v>
      </c>
      <c r="E1445" s="71" t="str">
        <v>Contratos</v>
      </c>
      <c r="F1445" s="147">
        <f t="shared" si="49"/>
        <v>0</v>
      </c>
      <c r="G1445" s="61">
        <f t="shared" ca="1" si="50"/>
        <v>0</v>
      </c>
      <c r="H1445" s="233"/>
      <c r="I1445" s="233"/>
    </row>
    <row r="1446" spans="2:9" outlineLevel="2" x14ac:dyDescent="0.3">
      <c r="B1446" s="173"/>
      <c r="C1446" s="173"/>
      <c r="D1446" s="70">
        <v>206</v>
      </c>
      <c r="E1446" s="71" t="str">
        <v>Transmisión</v>
      </c>
      <c r="F1446" s="147">
        <f t="shared" si="49"/>
        <v>0</v>
      </c>
      <c r="G1446" s="61">
        <f t="shared" ca="1" si="50"/>
        <v>0</v>
      </c>
      <c r="H1446" s="233"/>
      <c r="I1446" s="233"/>
    </row>
    <row r="1447" spans="2:9" outlineLevel="2" x14ac:dyDescent="0.3">
      <c r="B1447" s="173"/>
      <c r="C1447" s="173"/>
      <c r="D1447" s="70">
        <v>207</v>
      </c>
      <c r="E1447" s="71" t="str">
        <v>Otros gastos, sanciones, municipios</v>
      </c>
      <c r="F1447" s="147">
        <f t="shared" si="49"/>
        <v>0</v>
      </c>
      <c r="G1447" s="61">
        <f t="shared" ca="1" si="50"/>
        <v>0</v>
      </c>
      <c r="H1447" s="233"/>
      <c r="I1447" s="233"/>
    </row>
    <row r="1448" spans="2:9" outlineLevel="2" x14ac:dyDescent="0.3">
      <c r="B1448" s="173"/>
      <c r="C1448" s="173"/>
      <c r="D1448" s="70">
        <v>208</v>
      </c>
      <c r="E1448" s="71" t="str">
        <v>O&amp;M Sitios y Core</v>
      </c>
      <c r="F1448" s="147">
        <f t="shared" si="49"/>
        <v>0</v>
      </c>
      <c r="G1448" s="61">
        <f t="shared" ca="1" si="50"/>
        <v>0</v>
      </c>
      <c r="H1448" s="233"/>
      <c r="I1448" s="233"/>
    </row>
    <row r="1449" spans="2:9" outlineLevel="2" x14ac:dyDescent="0.3">
      <c r="B1449" s="173"/>
      <c r="C1449" s="173"/>
      <c r="D1449" s="70">
        <v>209</v>
      </c>
      <c r="E1449" s="71" t="str">
        <v>O&amp;M Plataforma de TI</v>
      </c>
      <c r="F1449" s="147">
        <f t="shared" si="49"/>
        <v>0</v>
      </c>
      <c r="G1449" s="61">
        <f t="shared" ca="1" si="50"/>
        <v>0</v>
      </c>
      <c r="H1449" s="233"/>
      <c r="I1449" s="233"/>
    </row>
    <row r="1450" spans="2:9" outlineLevel="2" x14ac:dyDescent="0.3">
      <c r="B1450" s="173"/>
      <c r="C1450" s="173"/>
      <c r="D1450" s="70">
        <v>210</v>
      </c>
      <c r="E1450" s="71" t="str">
        <v>Otros gastos TI</v>
      </c>
      <c r="F1450" s="147">
        <f t="shared" si="49"/>
        <v>0</v>
      </c>
      <c r="G1450" s="61">
        <f t="shared" ca="1" si="50"/>
        <v>0</v>
      </c>
      <c r="H1450" s="233"/>
      <c r="I1450" s="233"/>
    </row>
    <row r="1451" spans="2:9" outlineLevel="2" x14ac:dyDescent="0.3">
      <c r="B1451" s="173"/>
      <c r="C1451" s="173"/>
      <c r="D1451" s="70">
        <v>211</v>
      </c>
      <c r="E1451" s="71" t="str">
        <v>Servicios Externos</v>
      </c>
      <c r="F1451" s="147">
        <f t="shared" si="49"/>
        <v>0</v>
      </c>
      <c r="G1451" s="61">
        <f t="shared" ref="G1451:G1460" ca="1" si="51">G1144*(1+tcc)^$F1451</f>
        <v>0</v>
      </c>
      <c r="H1451" s="233"/>
      <c r="I1451" s="233"/>
    </row>
    <row r="1452" spans="2:9" outlineLevel="2" x14ac:dyDescent="0.3">
      <c r="B1452" s="173"/>
      <c r="C1452" s="173"/>
      <c r="D1452" s="70">
        <v>212</v>
      </c>
      <c r="E1452" s="71" t="str">
        <v>Canon por Uso de Espectro Radioléctrico</v>
      </c>
      <c r="F1452" s="147">
        <f t="shared" si="49"/>
        <v>0</v>
      </c>
      <c r="G1452" s="61">
        <f t="shared" ca="1" si="51"/>
        <v>0</v>
      </c>
      <c r="H1452" s="233"/>
      <c r="I1452" s="233"/>
    </row>
    <row r="1453" spans="2:9" outlineLevel="2" x14ac:dyDescent="0.3">
      <c r="B1453" s="173"/>
      <c r="C1453" s="173"/>
      <c r="D1453" s="70">
        <v>213</v>
      </c>
      <c r="E1453" s="71" t="str">
        <v>Aportes MTC</v>
      </c>
      <c r="F1453" s="147">
        <f t="shared" si="49"/>
        <v>0</v>
      </c>
      <c r="G1453" s="61">
        <f t="shared" ca="1" si="51"/>
        <v>0</v>
      </c>
      <c r="H1453" s="233"/>
      <c r="I1453" s="233"/>
    </row>
    <row r="1454" spans="2:9" outlineLevel="2" x14ac:dyDescent="0.3">
      <c r="B1454" s="173"/>
      <c r="C1454" s="173"/>
      <c r="D1454" s="70">
        <v>214</v>
      </c>
      <c r="E1454" s="71" t="str">
        <v>Aportes Osiptel</v>
      </c>
      <c r="F1454" s="147">
        <f t="shared" si="49"/>
        <v>0</v>
      </c>
      <c r="G1454" s="61">
        <f t="shared" ca="1" si="51"/>
        <v>0</v>
      </c>
      <c r="H1454" s="233"/>
      <c r="I1454" s="233"/>
    </row>
    <row r="1455" spans="2:9" outlineLevel="2" x14ac:dyDescent="0.3">
      <c r="B1455" s="173"/>
      <c r="C1455" s="173"/>
      <c r="D1455" s="70">
        <v>215</v>
      </c>
      <c r="E1455" s="71" t="str">
        <v>Aportes Fitel</v>
      </c>
      <c r="F1455" s="147">
        <f t="shared" si="49"/>
        <v>0</v>
      </c>
      <c r="G1455" s="61">
        <f t="shared" ca="1" si="51"/>
        <v>0</v>
      </c>
      <c r="H1455" s="233"/>
      <c r="I1455" s="233"/>
    </row>
    <row r="1456" spans="2:9" outlineLevel="2" x14ac:dyDescent="0.3">
      <c r="B1456" s="173"/>
      <c r="C1456" s="173"/>
      <c r="D1456" s="70">
        <v>216</v>
      </c>
      <c r="E1456" s="71" t="str">
        <v>libre</v>
      </c>
      <c r="F1456" s="147">
        <f t="shared" si="49"/>
        <v>0</v>
      </c>
      <c r="G1456" s="61">
        <f t="shared" ca="1" si="51"/>
        <v>0</v>
      </c>
      <c r="H1456" s="233"/>
      <c r="I1456" s="233"/>
    </row>
    <row r="1457" spans="2:9" outlineLevel="2" x14ac:dyDescent="0.3">
      <c r="B1457" s="173"/>
      <c r="C1457" s="173"/>
      <c r="D1457" s="70">
        <v>217</v>
      </c>
      <c r="E1457" s="71" t="str">
        <v>libre</v>
      </c>
      <c r="F1457" s="147">
        <f t="shared" si="49"/>
        <v>0</v>
      </c>
      <c r="G1457" s="61">
        <f t="shared" ca="1" si="51"/>
        <v>0</v>
      </c>
      <c r="H1457" s="233"/>
      <c r="I1457" s="233"/>
    </row>
    <row r="1458" spans="2:9" outlineLevel="2" x14ac:dyDescent="0.3">
      <c r="B1458" s="173"/>
      <c r="C1458" s="173"/>
      <c r="D1458" s="70">
        <v>218</v>
      </c>
      <c r="E1458" s="71" t="str">
        <v>libre</v>
      </c>
      <c r="F1458" s="147">
        <f t="shared" si="49"/>
        <v>0</v>
      </c>
      <c r="G1458" s="61">
        <f t="shared" ca="1" si="51"/>
        <v>0</v>
      </c>
      <c r="H1458" s="233"/>
      <c r="I1458" s="233"/>
    </row>
    <row r="1459" spans="2:9" outlineLevel="2" x14ac:dyDescent="0.3">
      <c r="B1459" s="173"/>
      <c r="C1459" s="173"/>
      <c r="D1459" s="70">
        <v>219</v>
      </c>
      <c r="E1459" s="71" t="str">
        <v>libre</v>
      </c>
      <c r="F1459" s="147">
        <f t="shared" si="49"/>
        <v>0</v>
      </c>
      <c r="G1459" s="61">
        <f t="shared" ca="1" si="51"/>
        <v>0</v>
      </c>
      <c r="H1459" s="233"/>
      <c r="I1459" s="233"/>
    </row>
    <row r="1460" spans="2:9" outlineLevel="2" x14ac:dyDescent="0.3">
      <c r="B1460" s="173"/>
      <c r="C1460" s="173"/>
      <c r="D1460" s="70">
        <v>220</v>
      </c>
      <c r="E1460" s="71" t="str">
        <v>libre</v>
      </c>
      <c r="F1460" s="147">
        <f t="shared" si="49"/>
        <v>0</v>
      </c>
      <c r="G1460" s="61">
        <f t="shared" ca="1" si="51"/>
        <v>0</v>
      </c>
      <c r="H1460" s="233"/>
      <c r="I1460" s="233"/>
    </row>
    <row r="1461" spans="2:9" outlineLevel="2" x14ac:dyDescent="0.3">
      <c r="B1461" s="173"/>
      <c r="C1461" s="173"/>
      <c r="D1461" s="70">
        <v>221</v>
      </c>
      <c r="E1461" s="71" t="str">
        <v>libre</v>
      </c>
      <c r="F1461" s="147">
        <f t="shared" si="49"/>
        <v>0</v>
      </c>
      <c r="G1461" s="61">
        <f t="shared" ref="G1461:G1470" ca="1" si="52">G1154*(1+tcc)^$F1461</f>
        <v>0</v>
      </c>
      <c r="H1461" s="233"/>
      <c r="I1461" s="233"/>
    </row>
    <row r="1462" spans="2:9" outlineLevel="2" x14ac:dyDescent="0.3">
      <c r="B1462" s="173"/>
      <c r="C1462" s="173"/>
      <c r="D1462" s="70">
        <v>222</v>
      </c>
      <c r="E1462" s="71" t="str">
        <v>libre</v>
      </c>
      <c r="F1462" s="147">
        <f t="shared" si="49"/>
        <v>0</v>
      </c>
      <c r="G1462" s="61">
        <f t="shared" ca="1" si="52"/>
        <v>0</v>
      </c>
      <c r="H1462" s="233"/>
      <c r="I1462" s="233"/>
    </row>
    <row r="1463" spans="2:9" outlineLevel="2" x14ac:dyDescent="0.3">
      <c r="B1463" s="173"/>
      <c r="C1463" s="173"/>
      <c r="D1463" s="70">
        <v>223</v>
      </c>
      <c r="E1463" s="71" t="str">
        <v>libre</v>
      </c>
      <c r="F1463" s="147">
        <f t="shared" si="49"/>
        <v>0</v>
      </c>
      <c r="G1463" s="61">
        <f t="shared" ca="1" si="52"/>
        <v>0</v>
      </c>
      <c r="H1463" s="233"/>
      <c r="I1463" s="233"/>
    </row>
    <row r="1464" spans="2:9" outlineLevel="2" x14ac:dyDescent="0.3">
      <c r="B1464" s="173"/>
      <c r="C1464" s="173"/>
      <c r="D1464" s="70">
        <v>224</v>
      </c>
      <c r="E1464" s="71" t="str">
        <v>libre</v>
      </c>
      <c r="F1464" s="147">
        <f t="shared" si="49"/>
        <v>0</v>
      </c>
      <c r="G1464" s="61">
        <f t="shared" ca="1" si="52"/>
        <v>0</v>
      </c>
      <c r="H1464" s="233"/>
      <c r="I1464" s="233"/>
    </row>
    <row r="1465" spans="2:9" outlineLevel="2" x14ac:dyDescent="0.3">
      <c r="B1465" s="173"/>
      <c r="C1465" s="173"/>
      <c r="D1465" s="70">
        <v>225</v>
      </c>
      <c r="E1465" s="71" t="str">
        <v>libre</v>
      </c>
      <c r="F1465" s="147">
        <f t="shared" si="49"/>
        <v>0</v>
      </c>
      <c r="G1465" s="61">
        <f t="shared" ca="1" si="52"/>
        <v>0</v>
      </c>
      <c r="H1465" s="233"/>
      <c r="I1465" s="233"/>
    </row>
    <row r="1466" spans="2:9" outlineLevel="2" x14ac:dyDescent="0.3">
      <c r="B1466" s="173"/>
      <c r="C1466" s="173"/>
      <c r="D1466" s="70">
        <v>226</v>
      </c>
      <c r="E1466" s="71" t="str">
        <v>libre</v>
      </c>
      <c r="F1466" s="147">
        <f t="shared" si="49"/>
        <v>0</v>
      </c>
      <c r="G1466" s="61">
        <f t="shared" ca="1" si="52"/>
        <v>0</v>
      </c>
      <c r="H1466" s="233"/>
      <c r="I1466" s="233"/>
    </row>
    <row r="1467" spans="2:9" outlineLevel="2" x14ac:dyDescent="0.3">
      <c r="B1467" s="173"/>
      <c r="C1467" s="173"/>
      <c r="D1467" s="70">
        <v>227</v>
      </c>
      <c r="E1467" s="71" t="str">
        <v>libre</v>
      </c>
      <c r="F1467" s="147">
        <f t="shared" si="49"/>
        <v>0</v>
      </c>
      <c r="G1467" s="61">
        <f t="shared" ca="1" si="52"/>
        <v>0</v>
      </c>
      <c r="H1467" s="233"/>
      <c r="I1467" s="233"/>
    </row>
    <row r="1468" spans="2:9" outlineLevel="2" x14ac:dyDescent="0.3">
      <c r="B1468" s="173"/>
      <c r="C1468" s="173"/>
      <c r="D1468" s="70">
        <v>228</v>
      </c>
      <c r="E1468" s="71" t="str">
        <v>libre</v>
      </c>
      <c r="F1468" s="147">
        <f t="shared" si="49"/>
        <v>0</v>
      </c>
      <c r="G1468" s="61">
        <f t="shared" ca="1" si="52"/>
        <v>0</v>
      </c>
      <c r="H1468" s="233"/>
      <c r="I1468" s="233"/>
    </row>
    <row r="1469" spans="2:9" outlineLevel="2" x14ac:dyDescent="0.3">
      <c r="B1469" s="173"/>
      <c r="C1469" s="173"/>
      <c r="D1469" s="70">
        <v>229</v>
      </c>
      <c r="E1469" s="71" t="str">
        <v>libre</v>
      </c>
      <c r="F1469" s="147">
        <f t="shared" si="49"/>
        <v>0</v>
      </c>
      <c r="G1469" s="61">
        <f t="shared" ca="1" si="52"/>
        <v>0</v>
      </c>
      <c r="H1469" s="233"/>
      <c r="I1469" s="233"/>
    </row>
    <row r="1470" spans="2:9" outlineLevel="2" x14ac:dyDescent="0.3">
      <c r="B1470" s="173"/>
      <c r="C1470" s="173"/>
      <c r="D1470" s="70">
        <v>230</v>
      </c>
      <c r="E1470" s="71" t="str">
        <v>libre</v>
      </c>
      <c r="F1470" s="147">
        <f t="shared" si="49"/>
        <v>0</v>
      </c>
      <c r="G1470" s="61">
        <f t="shared" ca="1" si="52"/>
        <v>0</v>
      </c>
      <c r="H1470" s="233"/>
      <c r="I1470" s="233"/>
    </row>
    <row r="1471" spans="2:9" outlineLevel="2" x14ac:dyDescent="0.3">
      <c r="B1471" s="173"/>
      <c r="C1471" s="173"/>
      <c r="D1471" s="70">
        <v>231</v>
      </c>
      <c r="E1471" s="71" t="str">
        <v>libre</v>
      </c>
      <c r="F1471" s="147">
        <f t="shared" si="49"/>
        <v>0</v>
      </c>
      <c r="G1471" s="61">
        <f t="shared" ref="G1471:G1480" ca="1" si="53">G1164*(1+tcc)^$F1471</f>
        <v>0</v>
      </c>
      <c r="H1471" s="233"/>
      <c r="I1471" s="233"/>
    </row>
    <row r="1472" spans="2:9" outlineLevel="2" x14ac:dyDescent="0.3">
      <c r="B1472" s="173"/>
      <c r="C1472" s="173"/>
      <c r="D1472" s="70">
        <v>232</v>
      </c>
      <c r="E1472" s="71" t="str">
        <v>libre</v>
      </c>
      <c r="F1472" s="147">
        <f t="shared" si="49"/>
        <v>0</v>
      </c>
      <c r="G1472" s="61">
        <f t="shared" ca="1" si="53"/>
        <v>0</v>
      </c>
      <c r="H1472" s="233"/>
      <c r="I1472" s="233"/>
    </row>
    <row r="1473" spans="2:9" outlineLevel="2" x14ac:dyDescent="0.3">
      <c r="B1473" s="173"/>
      <c r="C1473" s="173"/>
      <c r="D1473" s="70">
        <v>233</v>
      </c>
      <c r="E1473" s="71" t="str">
        <v>libre</v>
      </c>
      <c r="F1473" s="147">
        <f t="shared" si="49"/>
        <v>0</v>
      </c>
      <c r="G1473" s="61">
        <f t="shared" ca="1" si="53"/>
        <v>0</v>
      </c>
      <c r="H1473" s="233"/>
      <c r="I1473" s="233"/>
    </row>
    <row r="1474" spans="2:9" outlineLevel="2" x14ac:dyDescent="0.3">
      <c r="B1474" s="173"/>
      <c r="C1474" s="173"/>
      <c r="D1474" s="70">
        <v>234</v>
      </c>
      <c r="E1474" s="71" t="str">
        <v>libre</v>
      </c>
      <c r="F1474" s="147">
        <f t="shared" si="49"/>
        <v>0</v>
      </c>
      <c r="G1474" s="61">
        <f t="shared" ca="1" si="53"/>
        <v>0</v>
      </c>
      <c r="H1474" s="233"/>
      <c r="I1474" s="233"/>
    </row>
    <row r="1475" spans="2:9" outlineLevel="2" x14ac:dyDescent="0.3">
      <c r="B1475" s="173"/>
      <c r="C1475" s="173"/>
      <c r="D1475" s="70">
        <v>235</v>
      </c>
      <c r="E1475" s="71" t="str">
        <v>libre</v>
      </c>
      <c r="F1475" s="147">
        <f t="shared" si="49"/>
        <v>0</v>
      </c>
      <c r="G1475" s="61">
        <f t="shared" ca="1" si="53"/>
        <v>0</v>
      </c>
      <c r="H1475" s="233"/>
      <c r="I1475" s="233"/>
    </row>
    <row r="1476" spans="2:9" outlineLevel="2" x14ac:dyDescent="0.3">
      <c r="B1476" s="173"/>
      <c r="C1476" s="173"/>
      <c r="D1476" s="70">
        <v>236</v>
      </c>
      <c r="E1476" s="71" t="str">
        <v>libre</v>
      </c>
      <c r="F1476" s="147">
        <f t="shared" si="49"/>
        <v>0</v>
      </c>
      <c r="G1476" s="61">
        <f t="shared" ca="1" si="53"/>
        <v>0</v>
      </c>
      <c r="H1476" s="233"/>
      <c r="I1476" s="233"/>
    </row>
    <row r="1477" spans="2:9" outlineLevel="2" x14ac:dyDescent="0.3">
      <c r="B1477" s="173"/>
      <c r="C1477" s="173"/>
      <c r="D1477" s="70">
        <v>237</v>
      </c>
      <c r="E1477" s="71" t="str">
        <v>libre</v>
      </c>
      <c r="F1477" s="147">
        <f t="shared" si="49"/>
        <v>0</v>
      </c>
      <c r="G1477" s="61">
        <f t="shared" ca="1" si="53"/>
        <v>0</v>
      </c>
      <c r="H1477" s="233"/>
      <c r="I1477" s="233"/>
    </row>
    <row r="1478" spans="2:9" outlineLevel="2" x14ac:dyDescent="0.3">
      <c r="B1478" s="173"/>
      <c r="C1478" s="173"/>
      <c r="D1478" s="70">
        <v>238</v>
      </c>
      <c r="E1478" s="71" t="str">
        <v>libre</v>
      </c>
      <c r="F1478" s="147">
        <f t="shared" si="49"/>
        <v>0</v>
      </c>
      <c r="G1478" s="61">
        <f t="shared" ca="1" si="53"/>
        <v>0</v>
      </c>
      <c r="H1478" s="233"/>
      <c r="I1478" s="233"/>
    </row>
    <row r="1479" spans="2:9" outlineLevel="2" x14ac:dyDescent="0.3">
      <c r="B1479" s="173"/>
      <c r="C1479" s="173"/>
      <c r="D1479" s="70">
        <v>239</v>
      </c>
      <c r="E1479" s="71" t="str">
        <v>libre</v>
      </c>
      <c r="F1479" s="147">
        <f t="shared" si="49"/>
        <v>0</v>
      </c>
      <c r="G1479" s="61">
        <f t="shared" ca="1" si="53"/>
        <v>0</v>
      </c>
      <c r="H1479" s="233"/>
      <c r="I1479" s="233"/>
    </row>
    <row r="1480" spans="2:9" outlineLevel="2" x14ac:dyDescent="0.3">
      <c r="B1480" s="173"/>
      <c r="C1480" s="173"/>
      <c r="D1480" s="70">
        <v>240</v>
      </c>
      <c r="E1480" s="71" t="str">
        <v>libre</v>
      </c>
      <c r="F1480" s="147">
        <f t="shared" si="49"/>
        <v>0</v>
      </c>
      <c r="G1480" s="61">
        <f t="shared" ca="1" si="53"/>
        <v>0</v>
      </c>
      <c r="H1480" s="233"/>
      <c r="I1480" s="233"/>
    </row>
    <row r="1481" spans="2:9" outlineLevel="2" x14ac:dyDescent="0.3">
      <c r="B1481" s="173"/>
      <c r="C1481" s="173"/>
      <c r="D1481" s="70">
        <v>241</v>
      </c>
      <c r="E1481" s="71" t="str">
        <v>libre</v>
      </c>
      <c r="F1481" s="147">
        <f t="shared" si="49"/>
        <v>0</v>
      </c>
      <c r="G1481" s="61">
        <f t="shared" ref="G1481:G1490" ca="1" si="54">G1174*(1+tcc)^$F1481</f>
        <v>0</v>
      </c>
      <c r="H1481" s="233"/>
      <c r="I1481" s="233"/>
    </row>
    <row r="1482" spans="2:9" outlineLevel="2" x14ac:dyDescent="0.3">
      <c r="B1482" s="173"/>
      <c r="C1482" s="173"/>
      <c r="D1482" s="70">
        <v>242</v>
      </c>
      <c r="E1482" s="71" t="str">
        <v>libre</v>
      </c>
      <c r="F1482" s="147">
        <f t="shared" si="49"/>
        <v>0</v>
      </c>
      <c r="G1482" s="61">
        <f t="shared" ca="1" si="54"/>
        <v>0</v>
      </c>
      <c r="H1482" s="233"/>
      <c r="I1482" s="233"/>
    </row>
    <row r="1483" spans="2:9" outlineLevel="2" x14ac:dyDescent="0.3">
      <c r="B1483" s="173"/>
      <c r="C1483" s="173"/>
      <c r="D1483" s="70">
        <v>243</v>
      </c>
      <c r="E1483" s="71" t="str">
        <v>libre</v>
      </c>
      <c r="F1483" s="147">
        <f t="shared" si="49"/>
        <v>0</v>
      </c>
      <c r="G1483" s="61">
        <f t="shared" ca="1" si="54"/>
        <v>0</v>
      </c>
      <c r="H1483" s="233"/>
      <c r="I1483" s="233"/>
    </row>
    <row r="1484" spans="2:9" outlineLevel="2" x14ac:dyDescent="0.3">
      <c r="B1484" s="173"/>
      <c r="C1484" s="173"/>
      <c r="D1484" s="70">
        <v>244</v>
      </c>
      <c r="E1484" s="71" t="str">
        <v>libre</v>
      </c>
      <c r="F1484" s="147">
        <f t="shared" si="49"/>
        <v>0</v>
      </c>
      <c r="G1484" s="61">
        <f t="shared" ca="1" si="54"/>
        <v>0</v>
      </c>
      <c r="H1484" s="233"/>
      <c r="I1484" s="233"/>
    </row>
    <row r="1485" spans="2:9" outlineLevel="2" x14ac:dyDescent="0.3">
      <c r="B1485" s="173"/>
      <c r="C1485" s="173"/>
      <c r="D1485" s="70">
        <v>245</v>
      </c>
      <c r="E1485" s="71" t="str">
        <v>libre</v>
      </c>
      <c r="F1485" s="147">
        <f t="shared" si="49"/>
        <v>0</v>
      </c>
      <c r="G1485" s="61">
        <f t="shared" ca="1" si="54"/>
        <v>0</v>
      </c>
      <c r="H1485" s="233"/>
      <c r="I1485" s="233"/>
    </row>
    <row r="1486" spans="2:9" outlineLevel="2" x14ac:dyDescent="0.3">
      <c r="B1486" s="173"/>
      <c r="C1486" s="173"/>
      <c r="D1486" s="70">
        <v>246</v>
      </c>
      <c r="E1486" s="71" t="str">
        <v>libre</v>
      </c>
      <c r="F1486" s="147">
        <f t="shared" si="49"/>
        <v>0</v>
      </c>
      <c r="G1486" s="61">
        <f t="shared" ca="1" si="54"/>
        <v>0</v>
      </c>
      <c r="H1486" s="233"/>
      <c r="I1486" s="233"/>
    </row>
    <row r="1487" spans="2:9" outlineLevel="2" x14ac:dyDescent="0.3">
      <c r="B1487" s="173"/>
      <c r="C1487" s="173"/>
      <c r="D1487" s="70">
        <v>247</v>
      </c>
      <c r="E1487" s="71" t="str">
        <v>libre</v>
      </c>
      <c r="F1487" s="147">
        <f t="shared" si="49"/>
        <v>0</v>
      </c>
      <c r="G1487" s="61">
        <f t="shared" ca="1" si="54"/>
        <v>0</v>
      </c>
      <c r="H1487" s="233"/>
      <c r="I1487" s="233"/>
    </row>
    <row r="1488" spans="2:9" outlineLevel="2" x14ac:dyDescent="0.3">
      <c r="B1488" s="173"/>
      <c r="C1488" s="173"/>
      <c r="D1488" s="70">
        <v>248</v>
      </c>
      <c r="E1488" s="71" t="str">
        <v>libre</v>
      </c>
      <c r="F1488" s="147">
        <f t="shared" si="49"/>
        <v>0</v>
      </c>
      <c r="G1488" s="61">
        <f t="shared" ca="1" si="54"/>
        <v>0</v>
      </c>
      <c r="H1488" s="233"/>
      <c r="I1488" s="233"/>
    </row>
    <row r="1489" spans="2:9" outlineLevel="2" x14ac:dyDescent="0.3">
      <c r="B1489" s="173"/>
      <c r="C1489" s="173"/>
      <c r="D1489" s="70">
        <v>249</v>
      </c>
      <c r="E1489" s="71" t="str">
        <v>libre</v>
      </c>
      <c r="F1489" s="147">
        <f t="shared" si="49"/>
        <v>0</v>
      </c>
      <c r="G1489" s="61">
        <f t="shared" ca="1" si="54"/>
        <v>0</v>
      </c>
      <c r="H1489" s="233"/>
      <c r="I1489" s="233"/>
    </row>
    <row r="1490" spans="2:9" outlineLevel="2" x14ac:dyDescent="0.3">
      <c r="B1490" s="173"/>
      <c r="C1490" s="173"/>
      <c r="D1490" s="70">
        <v>250</v>
      </c>
      <c r="E1490" s="71" t="str">
        <v>libre</v>
      </c>
      <c r="F1490" s="147">
        <f t="shared" si="49"/>
        <v>0</v>
      </c>
      <c r="G1490" s="61">
        <f t="shared" ca="1" si="54"/>
        <v>0</v>
      </c>
      <c r="H1490" s="233"/>
      <c r="I1490" s="233"/>
    </row>
    <row r="1491" spans="2:9" outlineLevel="2" x14ac:dyDescent="0.3">
      <c r="B1491" s="173"/>
      <c r="C1491" s="173"/>
      <c r="D1491" s="70">
        <v>251</v>
      </c>
      <c r="E1491" s="71" t="str">
        <v>libre</v>
      </c>
      <c r="F1491" s="147">
        <f t="shared" si="49"/>
        <v>0</v>
      </c>
      <c r="G1491" s="61">
        <f t="shared" ref="G1491:G1500" ca="1" si="55">G1184*(1+tcc)^$F1491</f>
        <v>0</v>
      </c>
      <c r="H1491" s="233"/>
      <c r="I1491" s="233"/>
    </row>
    <row r="1492" spans="2:9" outlineLevel="2" x14ac:dyDescent="0.3">
      <c r="B1492" s="173"/>
      <c r="C1492" s="173"/>
      <c r="D1492" s="70">
        <v>252</v>
      </c>
      <c r="E1492" s="71" t="str">
        <v>libre</v>
      </c>
      <c r="F1492" s="147">
        <f t="shared" si="49"/>
        <v>0</v>
      </c>
      <c r="G1492" s="61">
        <f t="shared" ca="1" si="55"/>
        <v>0</v>
      </c>
      <c r="H1492" s="233"/>
      <c r="I1492" s="233"/>
    </row>
    <row r="1493" spans="2:9" outlineLevel="2" x14ac:dyDescent="0.3">
      <c r="B1493" s="173"/>
      <c r="C1493" s="173"/>
      <c r="D1493" s="70">
        <v>253</v>
      </c>
      <c r="E1493" s="71" t="str">
        <v>libre</v>
      </c>
      <c r="F1493" s="147">
        <f t="shared" si="49"/>
        <v>0</v>
      </c>
      <c r="G1493" s="61">
        <f t="shared" ca="1" si="55"/>
        <v>0</v>
      </c>
      <c r="H1493" s="233"/>
      <c r="I1493" s="233"/>
    </row>
    <row r="1494" spans="2:9" outlineLevel="2" x14ac:dyDescent="0.3">
      <c r="B1494" s="173"/>
      <c r="C1494" s="173"/>
      <c r="D1494" s="70">
        <v>254</v>
      </c>
      <c r="E1494" s="71" t="str">
        <v>libre</v>
      </c>
      <c r="F1494" s="147">
        <f t="shared" si="49"/>
        <v>0</v>
      </c>
      <c r="G1494" s="61">
        <f t="shared" ca="1" si="55"/>
        <v>0</v>
      </c>
      <c r="H1494" s="233"/>
      <c r="I1494" s="233"/>
    </row>
    <row r="1495" spans="2:9" outlineLevel="2" x14ac:dyDescent="0.3">
      <c r="B1495" s="173"/>
      <c r="C1495" s="173"/>
      <c r="D1495" s="70">
        <v>255</v>
      </c>
      <c r="E1495" s="71" t="str">
        <v>libre</v>
      </c>
      <c r="F1495" s="147">
        <f t="shared" si="49"/>
        <v>0</v>
      </c>
      <c r="G1495" s="61">
        <f t="shared" ca="1" si="55"/>
        <v>0</v>
      </c>
      <c r="H1495" s="233"/>
      <c r="I1495" s="233"/>
    </row>
    <row r="1496" spans="2:9" outlineLevel="2" x14ac:dyDescent="0.3">
      <c r="B1496" s="173"/>
      <c r="C1496" s="173"/>
      <c r="D1496" s="70">
        <v>256</v>
      </c>
      <c r="E1496" s="71" t="str">
        <v>libre</v>
      </c>
      <c r="F1496" s="147">
        <f t="shared" si="49"/>
        <v>0</v>
      </c>
      <c r="G1496" s="61">
        <f t="shared" ca="1" si="55"/>
        <v>0</v>
      </c>
      <c r="H1496" s="233"/>
      <c r="I1496" s="233"/>
    </row>
    <row r="1497" spans="2:9" outlineLevel="2" x14ac:dyDescent="0.3">
      <c r="B1497" s="173"/>
      <c r="C1497" s="173"/>
      <c r="D1497" s="70">
        <v>257</v>
      </c>
      <c r="E1497" s="71" t="str">
        <v>libre</v>
      </c>
      <c r="F1497" s="147">
        <f t="shared" ref="F1497:F1540" si="56">INDEX(BD.L.Int_Inter.Valor,MATCH(INDEX(BD.Capex.II,D1497),BD.L.Int_Inter.Nombre,0))/12</f>
        <v>0</v>
      </c>
      <c r="G1497" s="61">
        <f t="shared" ca="1" si="55"/>
        <v>0</v>
      </c>
      <c r="H1497" s="233"/>
      <c r="I1497" s="233"/>
    </row>
    <row r="1498" spans="2:9" outlineLevel="2" x14ac:dyDescent="0.3">
      <c r="B1498" s="173"/>
      <c r="C1498" s="173"/>
      <c r="D1498" s="70">
        <v>258</v>
      </c>
      <c r="E1498" s="71" t="str">
        <v>libre</v>
      </c>
      <c r="F1498" s="147">
        <f t="shared" si="56"/>
        <v>0</v>
      </c>
      <c r="G1498" s="61">
        <f t="shared" ca="1" si="55"/>
        <v>0</v>
      </c>
      <c r="H1498" s="233"/>
      <c r="I1498" s="233"/>
    </row>
    <row r="1499" spans="2:9" outlineLevel="2" x14ac:dyDescent="0.3">
      <c r="B1499" s="173"/>
      <c r="C1499" s="173"/>
      <c r="D1499" s="70">
        <v>259</v>
      </c>
      <c r="E1499" s="71" t="str">
        <v>libre</v>
      </c>
      <c r="F1499" s="147">
        <f t="shared" si="56"/>
        <v>0</v>
      </c>
      <c r="G1499" s="61">
        <f t="shared" ca="1" si="55"/>
        <v>0</v>
      </c>
      <c r="H1499" s="233"/>
      <c r="I1499" s="233"/>
    </row>
    <row r="1500" spans="2:9" outlineLevel="2" x14ac:dyDescent="0.3">
      <c r="B1500" s="173"/>
      <c r="C1500" s="173"/>
      <c r="D1500" s="70">
        <v>260</v>
      </c>
      <c r="E1500" s="71" t="str">
        <v>libre</v>
      </c>
      <c r="F1500" s="147">
        <f t="shared" si="56"/>
        <v>0</v>
      </c>
      <c r="G1500" s="61">
        <f t="shared" ca="1" si="55"/>
        <v>0</v>
      </c>
      <c r="H1500" s="233"/>
      <c r="I1500" s="233"/>
    </row>
    <row r="1501" spans="2:9" outlineLevel="2" x14ac:dyDescent="0.3">
      <c r="B1501" s="173"/>
      <c r="C1501" s="173"/>
      <c r="D1501" s="70">
        <v>261</v>
      </c>
      <c r="E1501" s="71" t="str">
        <v>libre</v>
      </c>
      <c r="F1501" s="147">
        <f t="shared" si="56"/>
        <v>0</v>
      </c>
      <c r="G1501" s="61">
        <f t="shared" ref="G1501:G1510" ca="1" si="57">G1194*(1+tcc)^$F1501</f>
        <v>0</v>
      </c>
      <c r="H1501" s="233"/>
      <c r="I1501" s="233"/>
    </row>
    <row r="1502" spans="2:9" outlineLevel="2" x14ac:dyDescent="0.3">
      <c r="B1502" s="173"/>
      <c r="C1502" s="173"/>
      <c r="D1502" s="70">
        <v>262</v>
      </c>
      <c r="E1502" s="71" t="str">
        <v>libre</v>
      </c>
      <c r="F1502" s="147">
        <f t="shared" si="56"/>
        <v>0</v>
      </c>
      <c r="G1502" s="61">
        <f t="shared" ca="1" si="57"/>
        <v>0</v>
      </c>
      <c r="H1502" s="233"/>
      <c r="I1502" s="233"/>
    </row>
    <row r="1503" spans="2:9" outlineLevel="2" x14ac:dyDescent="0.3">
      <c r="B1503" s="173"/>
      <c r="C1503" s="173"/>
      <c r="D1503" s="70">
        <v>263</v>
      </c>
      <c r="E1503" s="71" t="str">
        <v>libre</v>
      </c>
      <c r="F1503" s="147">
        <f t="shared" si="56"/>
        <v>0</v>
      </c>
      <c r="G1503" s="61">
        <f t="shared" ca="1" si="57"/>
        <v>0</v>
      </c>
      <c r="H1503" s="233"/>
      <c r="I1503" s="233"/>
    </row>
    <row r="1504" spans="2:9" outlineLevel="2" x14ac:dyDescent="0.3">
      <c r="B1504" s="173"/>
      <c r="C1504" s="173"/>
      <c r="D1504" s="70">
        <v>264</v>
      </c>
      <c r="E1504" s="71" t="str">
        <v>libre</v>
      </c>
      <c r="F1504" s="147">
        <f t="shared" si="56"/>
        <v>0</v>
      </c>
      <c r="G1504" s="61">
        <f t="shared" ca="1" si="57"/>
        <v>0</v>
      </c>
      <c r="H1504" s="233"/>
      <c r="I1504" s="233"/>
    </row>
    <row r="1505" spans="2:9" outlineLevel="2" x14ac:dyDescent="0.3">
      <c r="B1505" s="173"/>
      <c r="C1505" s="173"/>
      <c r="D1505" s="70">
        <v>265</v>
      </c>
      <c r="E1505" s="71" t="str">
        <v>libre</v>
      </c>
      <c r="F1505" s="147">
        <f t="shared" si="56"/>
        <v>0</v>
      </c>
      <c r="G1505" s="61">
        <f t="shared" ca="1" si="57"/>
        <v>0</v>
      </c>
      <c r="H1505" s="233"/>
      <c r="I1505" s="233"/>
    </row>
    <row r="1506" spans="2:9" outlineLevel="2" x14ac:dyDescent="0.3">
      <c r="B1506" s="173"/>
      <c r="C1506" s="173"/>
      <c r="D1506" s="70">
        <v>266</v>
      </c>
      <c r="E1506" s="71" t="str">
        <v>libre</v>
      </c>
      <c r="F1506" s="147">
        <f t="shared" si="56"/>
        <v>0</v>
      </c>
      <c r="G1506" s="61">
        <f t="shared" ca="1" si="57"/>
        <v>0</v>
      </c>
      <c r="H1506" s="233"/>
      <c r="I1506" s="233"/>
    </row>
    <row r="1507" spans="2:9" outlineLevel="2" x14ac:dyDescent="0.3">
      <c r="B1507" s="173"/>
      <c r="C1507" s="173"/>
      <c r="D1507" s="70">
        <v>267</v>
      </c>
      <c r="E1507" s="71" t="str">
        <v>libre</v>
      </c>
      <c r="F1507" s="147">
        <f t="shared" si="56"/>
        <v>0</v>
      </c>
      <c r="G1507" s="61">
        <f t="shared" ca="1" si="57"/>
        <v>0</v>
      </c>
      <c r="H1507" s="233"/>
      <c r="I1507" s="233"/>
    </row>
    <row r="1508" spans="2:9" outlineLevel="2" x14ac:dyDescent="0.3">
      <c r="B1508" s="173"/>
      <c r="C1508" s="173"/>
      <c r="D1508" s="70">
        <v>268</v>
      </c>
      <c r="E1508" s="71" t="str">
        <v>libre</v>
      </c>
      <c r="F1508" s="147">
        <f t="shared" si="56"/>
        <v>0</v>
      </c>
      <c r="G1508" s="61">
        <f t="shared" ca="1" si="57"/>
        <v>0</v>
      </c>
      <c r="H1508" s="233"/>
      <c r="I1508" s="233"/>
    </row>
    <row r="1509" spans="2:9" outlineLevel="2" x14ac:dyDescent="0.3">
      <c r="B1509" s="173"/>
      <c r="C1509" s="173"/>
      <c r="D1509" s="70">
        <v>269</v>
      </c>
      <c r="E1509" s="71" t="str">
        <v>libre</v>
      </c>
      <c r="F1509" s="147">
        <f t="shared" si="56"/>
        <v>0</v>
      </c>
      <c r="G1509" s="61">
        <f t="shared" ca="1" si="57"/>
        <v>0</v>
      </c>
      <c r="H1509" s="233"/>
      <c r="I1509" s="233"/>
    </row>
    <row r="1510" spans="2:9" outlineLevel="2" x14ac:dyDescent="0.3">
      <c r="B1510" s="173"/>
      <c r="C1510" s="173"/>
      <c r="D1510" s="70">
        <v>270</v>
      </c>
      <c r="E1510" s="71" t="str">
        <v>libre</v>
      </c>
      <c r="F1510" s="147">
        <f t="shared" si="56"/>
        <v>0</v>
      </c>
      <c r="G1510" s="61">
        <f t="shared" ca="1" si="57"/>
        <v>0</v>
      </c>
      <c r="H1510" s="233"/>
      <c r="I1510" s="233"/>
    </row>
    <row r="1511" spans="2:9" outlineLevel="2" x14ac:dyDescent="0.3">
      <c r="B1511" s="173"/>
      <c r="C1511" s="173"/>
      <c r="D1511" s="70">
        <v>271</v>
      </c>
      <c r="E1511" s="71" t="str">
        <v>libre</v>
      </c>
      <c r="F1511" s="147">
        <f t="shared" si="56"/>
        <v>0</v>
      </c>
      <c r="G1511" s="61">
        <f t="shared" ref="G1511:G1520" ca="1" si="58">G1204*(1+tcc)^$F1511</f>
        <v>0</v>
      </c>
      <c r="H1511" s="233"/>
      <c r="I1511" s="233"/>
    </row>
    <row r="1512" spans="2:9" outlineLevel="2" x14ac:dyDescent="0.3">
      <c r="B1512" s="173"/>
      <c r="C1512" s="173"/>
      <c r="D1512" s="70">
        <v>272</v>
      </c>
      <c r="E1512" s="71" t="str">
        <v>libre</v>
      </c>
      <c r="F1512" s="147">
        <f t="shared" si="56"/>
        <v>0</v>
      </c>
      <c r="G1512" s="61">
        <f t="shared" ca="1" si="58"/>
        <v>0</v>
      </c>
      <c r="H1512" s="233"/>
      <c r="I1512" s="233"/>
    </row>
    <row r="1513" spans="2:9" outlineLevel="2" x14ac:dyDescent="0.3">
      <c r="B1513" s="173"/>
      <c r="C1513" s="173"/>
      <c r="D1513" s="70">
        <v>273</v>
      </c>
      <c r="E1513" s="71" t="str">
        <v>libre</v>
      </c>
      <c r="F1513" s="147">
        <f t="shared" si="56"/>
        <v>0</v>
      </c>
      <c r="G1513" s="61">
        <f t="shared" ca="1" si="58"/>
        <v>0</v>
      </c>
      <c r="H1513" s="233"/>
      <c r="I1513" s="233"/>
    </row>
    <row r="1514" spans="2:9" outlineLevel="2" x14ac:dyDescent="0.3">
      <c r="B1514" s="173"/>
      <c r="C1514" s="173"/>
      <c r="D1514" s="70">
        <v>274</v>
      </c>
      <c r="E1514" s="71" t="str">
        <v>libre</v>
      </c>
      <c r="F1514" s="147">
        <f t="shared" si="56"/>
        <v>0</v>
      </c>
      <c r="G1514" s="61">
        <f t="shared" ca="1" si="58"/>
        <v>0</v>
      </c>
      <c r="H1514" s="233"/>
      <c r="I1514" s="233"/>
    </row>
    <row r="1515" spans="2:9" outlineLevel="2" x14ac:dyDescent="0.3">
      <c r="B1515" s="173"/>
      <c r="C1515" s="173"/>
      <c r="D1515" s="70">
        <v>275</v>
      </c>
      <c r="E1515" s="71" t="str">
        <v>libre</v>
      </c>
      <c r="F1515" s="147">
        <f t="shared" si="56"/>
        <v>0</v>
      </c>
      <c r="G1515" s="61">
        <f t="shared" ca="1" si="58"/>
        <v>0</v>
      </c>
      <c r="H1515" s="233"/>
      <c r="I1515" s="233"/>
    </row>
    <row r="1516" spans="2:9" outlineLevel="2" x14ac:dyDescent="0.3">
      <c r="B1516" s="173"/>
      <c r="C1516" s="173"/>
      <c r="D1516" s="70">
        <v>276</v>
      </c>
      <c r="E1516" s="71" t="str">
        <v>libre</v>
      </c>
      <c r="F1516" s="147">
        <f t="shared" si="56"/>
        <v>0</v>
      </c>
      <c r="G1516" s="61">
        <f t="shared" ca="1" si="58"/>
        <v>0</v>
      </c>
      <c r="H1516" s="233"/>
      <c r="I1516" s="233"/>
    </row>
    <row r="1517" spans="2:9" outlineLevel="2" x14ac:dyDescent="0.3">
      <c r="B1517" s="173"/>
      <c r="C1517" s="173"/>
      <c r="D1517" s="70">
        <v>277</v>
      </c>
      <c r="E1517" s="71" t="str">
        <v>libre</v>
      </c>
      <c r="F1517" s="147">
        <f t="shared" si="56"/>
        <v>0</v>
      </c>
      <c r="G1517" s="61">
        <f t="shared" ca="1" si="58"/>
        <v>0</v>
      </c>
      <c r="H1517" s="233"/>
      <c r="I1517" s="233"/>
    </row>
    <row r="1518" spans="2:9" outlineLevel="2" x14ac:dyDescent="0.3">
      <c r="B1518" s="173"/>
      <c r="C1518" s="173"/>
      <c r="D1518" s="70">
        <v>278</v>
      </c>
      <c r="E1518" s="71" t="str">
        <v>libre</v>
      </c>
      <c r="F1518" s="147">
        <f t="shared" si="56"/>
        <v>0</v>
      </c>
      <c r="G1518" s="61">
        <f t="shared" ca="1" si="58"/>
        <v>0</v>
      </c>
      <c r="H1518" s="233"/>
      <c r="I1518" s="233"/>
    </row>
    <row r="1519" spans="2:9" outlineLevel="2" x14ac:dyDescent="0.3">
      <c r="B1519" s="173"/>
      <c r="C1519" s="173"/>
      <c r="D1519" s="70">
        <v>279</v>
      </c>
      <c r="E1519" s="71" t="str">
        <v>libre</v>
      </c>
      <c r="F1519" s="147">
        <f t="shared" si="56"/>
        <v>0</v>
      </c>
      <c r="G1519" s="61">
        <f t="shared" ca="1" si="58"/>
        <v>0</v>
      </c>
      <c r="H1519" s="233"/>
      <c r="I1519" s="233"/>
    </row>
    <row r="1520" spans="2:9" outlineLevel="2" x14ac:dyDescent="0.3">
      <c r="B1520" s="173"/>
      <c r="C1520" s="173"/>
      <c r="D1520" s="70">
        <v>280</v>
      </c>
      <c r="E1520" s="71" t="str">
        <v>libre</v>
      </c>
      <c r="F1520" s="147">
        <f t="shared" si="56"/>
        <v>0</v>
      </c>
      <c r="G1520" s="61">
        <f t="shared" ca="1" si="58"/>
        <v>0</v>
      </c>
      <c r="H1520" s="233"/>
      <c r="I1520" s="233"/>
    </row>
    <row r="1521" spans="2:9" outlineLevel="2" x14ac:dyDescent="0.3">
      <c r="B1521" s="173"/>
      <c r="C1521" s="173"/>
      <c r="D1521" s="70">
        <v>281</v>
      </c>
      <c r="E1521" s="71" t="str">
        <v>libre</v>
      </c>
      <c r="F1521" s="147">
        <f t="shared" si="56"/>
        <v>0</v>
      </c>
      <c r="G1521" s="61">
        <f t="shared" ref="G1521:G1530" ca="1" si="59">G1214*(1+tcc)^$F1521</f>
        <v>0</v>
      </c>
      <c r="H1521" s="233"/>
      <c r="I1521" s="233"/>
    </row>
    <row r="1522" spans="2:9" outlineLevel="2" x14ac:dyDescent="0.3">
      <c r="B1522" s="173"/>
      <c r="C1522" s="173"/>
      <c r="D1522" s="70">
        <v>282</v>
      </c>
      <c r="E1522" s="71" t="str">
        <v>libre</v>
      </c>
      <c r="F1522" s="147">
        <f t="shared" si="56"/>
        <v>0</v>
      </c>
      <c r="G1522" s="61">
        <f t="shared" ca="1" si="59"/>
        <v>0</v>
      </c>
      <c r="H1522" s="233"/>
      <c r="I1522" s="233"/>
    </row>
    <row r="1523" spans="2:9" outlineLevel="2" x14ac:dyDescent="0.3">
      <c r="B1523" s="173"/>
      <c r="C1523" s="173"/>
      <c r="D1523" s="70">
        <v>283</v>
      </c>
      <c r="E1523" s="71" t="str">
        <v>libre</v>
      </c>
      <c r="F1523" s="147">
        <f t="shared" si="56"/>
        <v>0</v>
      </c>
      <c r="G1523" s="61">
        <f t="shared" ca="1" si="59"/>
        <v>0</v>
      </c>
      <c r="H1523" s="233"/>
      <c r="I1523" s="233"/>
    </row>
    <row r="1524" spans="2:9" outlineLevel="2" x14ac:dyDescent="0.3">
      <c r="B1524" s="173"/>
      <c r="C1524" s="173"/>
      <c r="D1524" s="70">
        <v>284</v>
      </c>
      <c r="E1524" s="71" t="str">
        <v>libre</v>
      </c>
      <c r="F1524" s="147">
        <f t="shared" si="56"/>
        <v>0</v>
      </c>
      <c r="G1524" s="61">
        <f t="shared" ca="1" si="59"/>
        <v>0</v>
      </c>
      <c r="H1524" s="233"/>
      <c r="I1524" s="233"/>
    </row>
    <row r="1525" spans="2:9" outlineLevel="2" x14ac:dyDescent="0.3">
      <c r="B1525" s="173"/>
      <c r="C1525" s="173"/>
      <c r="D1525" s="70">
        <v>285</v>
      </c>
      <c r="E1525" s="71" t="str">
        <v>libre</v>
      </c>
      <c r="F1525" s="147">
        <f t="shared" si="56"/>
        <v>0</v>
      </c>
      <c r="G1525" s="61">
        <f t="shared" ca="1" si="59"/>
        <v>0</v>
      </c>
      <c r="H1525" s="233"/>
      <c r="I1525" s="233"/>
    </row>
    <row r="1526" spans="2:9" outlineLevel="2" x14ac:dyDescent="0.3">
      <c r="B1526" s="173"/>
      <c r="C1526" s="173"/>
      <c r="D1526" s="70">
        <v>286</v>
      </c>
      <c r="E1526" s="71" t="str">
        <v>libre</v>
      </c>
      <c r="F1526" s="147">
        <f t="shared" si="56"/>
        <v>0</v>
      </c>
      <c r="G1526" s="61">
        <f t="shared" ca="1" si="59"/>
        <v>0</v>
      </c>
      <c r="H1526" s="233"/>
      <c r="I1526" s="233"/>
    </row>
    <row r="1527" spans="2:9" outlineLevel="2" x14ac:dyDescent="0.3">
      <c r="B1527" s="173"/>
      <c r="C1527" s="173"/>
      <c r="D1527" s="70">
        <v>287</v>
      </c>
      <c r="E1527" s="71" t="str">
        <v>libre</v>
      </c>
      <c r="F1527" s="147">
        <f t="shared" si="56"/>
        <v>0</v>
      </c>
      <c r="G1527" s="61">
        <f t="shared" ca="1" si="59"/>
        <v>0</v>
      </c>
      <c r="H1527" s="233"/>
      <c r="I1527" s="233"/>
    </row>
    <row r="1528" spans="2:9" outlineLevel="2" x14ac:dyDescent="0.3">
      <c r="B1528" s="173"/>
      <c r="C1528" s="173"/>
      <c r="D1528" s="70">
        <v>288</v>
      </c>
      <c r="E1528" s="71" t="str">
        <v>libre</v>
      </c>
      <c r="F1528" s="147">
        <f t="shared" si="56"/>
        <v>0</v>
      </c>
      <c r="G1528" s="61">
        <f t="shared" ca="1" si="59"/>
        <v>0</v>
      </c>
      <c r="H1528" s="233"/>
      <c r="I1528" s="233"/>
    </row>
    <row r="1529" spans="2:9" outlineLevel="2" x14ac:dyDescent="0.3">
      <c r="B1529" s="173"/>
      <c r="C1529" s="173"/>
      <c r="D1529" s="70">
        <v>289</v>
      </c>
      <c r="E1529" s="71" t="str">
        <v>libre</v>
      </c>
      <c r="F1529" s="147">
        <f t="shared" si="56"/>
        <v>0</v>
      </c>
      <c r="G1529" s="61">
        <f t="shared" ca="1" si="59"/>
        <v>0</v>
      </c>
      <c r="H1529" s="233"/>
      <c r="I1529" s="233"/>
    </row>
    <row r="1530" spans="2:9" outlineLevel="2" x14ac:dyDescent="0.3">
      <c r="B1530" s="173"/>
      <c r="C1530" s="173"/>
      <c r="D1530" s="70">
        <v>290</v>
      </c>
      <c r="E1530" s="71" t="str">
        <v>libre</v>
      </c>
      <c r="F1530" s="147">
        <f t="shared" si="56"/>
        <v>0</v>
      </c>
      <c r="G1530" s="61">
        <f t="shared" ca="1" si="59"/>
        <v>0</v>
      </c>
      <c r="H1530" s="233"/>
      <c r="I1530" s="233"/>
    </row>
    <row r="1531" spans="2:9" outlineLevel="2" x14ac:dyDescent="0.3">
      <c r="B1531" s="173"/>
      <c r="C1531" s="173"/>
      <c r="D1531" s="70">
        <v>291</v>
      </c>
      <c r="E1531" s="71" t="str">
        <v>libre</v>
      </c>
      <c r="F1531" s="147">
        <f t="shared" si="56"/>
        <v>0</v>
      </c>
      <c r="G1531" s="61">
        <f t="shared" ref="G1531:G1540" ca="1" si="60">G1224*(1+tcc)^$F1531</f>
        <v>0</v>
      </c>
      <c r="H1531" s="233"/>
      <c r="I1531" s="233"/>
    </row>
    <row r="1532" spans="2:9" outlineLevel="2" x14ac:dyDescent="0.3">
      <c r="B1532" s="173"/>
      <c r="C1532" s="173"/>
      <c r="D1532" s="70">
        <v>292</v>
      </c>
      <c r="E1532" s="71" t="str">
        <v>libre</v>
      </c>
      <c r="F1532" s="147">
        <f t="shared" si="56"/>
        <v>0</v>
      </c>
      <c r="G1532" s="61">
        <f t="shared" ca="1" si="60"/>
        <v>0</v>
      </c>
      <c r="H1532" s="233"/>
      <c r="I1532" s="233"/>
    </row>
    <row r="1533" spans="2:9" outlineLevel="2" x14ac:dyDescent="0.3">
      <c r="B1533" s="173"/>
      <c r="C1533" s="173"/>
      <c r="D1533" s="70">
        <v>293</v>
      </c>
      <c r="E1533" s="71" t="str">
        <v>libre</v>
      </c>
      <c r="F1533" s="147">
        <f t="shared" si="56"/>
        <v>0</v>
      </c>
      <c r="G1533" s="61">
        <f t="shared" ca="1" si="60"/>
        <v>0</v>
      </c>
      <c r="H1533" s="233"/>
      <c r="I1533" s="233"/>
    </row>
    <row r="1534" spans="2:9" outlineLevel="2" x14ac:dyDescent="0.3">
      <c r="B1534" s="173"/>
      <c r="C1534" s="173"/>
      <c r="D1534" s="70">
        <v>294</v>
      </c>
      <c r="E1534" s="71" t="str">
        <v>libre</v>
      </c>
      <c r="F1534" s="147">
        <f t="shared" si="56"/>
        <v>0</v>
      </c>
      <c r="G1534" s="61">
        <f t="shared" ca="1" si="60"/>
        <v>0</v>
      </c>
      <c r="H1534" s="233"/>
      <c r="I1534" s="233"/>
    </row>
    <row r="1535" spans="2:9" outlineLevel="2" x14ac:dyDescent="0.3">
      <c r="B1535" s="173"/>
      <c r="C1535" s="173"/>
      <c r="D1535" s="70">
        <v>295</v>
      </c>
      <c r="E1535" s="71" t="str">
        <v>libre</v>
      </c>
      <c r="F1535" s="147">
        <f t="shared" si="56"/>
        <v>0</v>
      </c>
      <c r="G1535" s="61">
        <f t="shared" ca="1" si="60"/>
        <v>0</v>
      </c>
      <c r="H1535" s="233"/>
      <c r="I1535" s="233"/>
    </row>
    <row r="1536" spans="2:9" outlineLevel="2" x14ac:dyDescent="0.3">
      <c r="B1536" s="173"/>
      <c r="C1536" s="173"/>
      <c r="D1536" s="70">
        <v>296</v>
      </c>
      <c r="E1536" s="71" t="str">
        <v>libre</v>
      </c>
      <c r="F1536" s="147">
        <f t="shared" si="56"/>
        <v>0</v>
      </c>
      <c r="G1536" s="61">
        <f t="shared" ca="1" si="60"/>
        <v>0</v>
      </c>
      <c r="H1536" s="233"/>
      <c r="I1536" s="233"/>
    </row>
    <row r="1537" spans="2:9" outlineLevel="2" x14ac:dyDescent="0.3">
      <c r="B1537" s="173"/>
      <c r="C1537" s="173"/>
      <c r="D1537" s="70">
        <v>297</v>
      </c>
      <c r="E1537" s="71" t="str">
        <v>libre</v>
      </c>
      <c r="F1537" s="147">
        <f t="shared" si="56"/>
        <v>0</v>
      </c>
      <c r="G1537" s="61">
        <f t="shared" ca="1" si="60"/>
        <v>0</v>
      </c>
      <c r="H1537" s="233"/>
      <c r="I1537" s="233"/>
    </row>
    <row r="1538" spans="2:9" outlineLevel="2" x14ac:dyDescent="0.3">
      <c r="B1538" s="173"/>
      <c r="C1538" s="173"/>
      <c r="D1538" s="70">
        <v>298</v>
      </c>
      <c r="E1538" s="71" t="str">
        <v>libre</v>
      </c>
      <c r="F1538" s="147">
        <f t="shared" si="56"/>
        <v>0</v>
      </c>
      <c r="G1538" s="61">
        <f t="shared" ca="1" si="60"/>
        <v>0</v>
      </c>
      <c r="H1538" s="233"/>
      <c r="I1538" s="233"/>
    </row>
    <row r="1539" spans="2:9" outlineLevel="1" x14ac:dyDescent="0.3">
      <c r="B1539" s="173"/>
      <c r="C1539" s="173"/>
      <c r="D1539" s="70">
        <v>299</v>
      </c>
      <c r="E1539" s="71" t="str">
        <v>libre</v>
      </c>
      <c r="F1539" s="147">
        <f t="shared" si="56"/>
        <v>0</v>
      </c>
      <c r="G1539" s="61">
        <f t="shared" ca="1" si="60"/>
        <v>0</v>
      </c>
      <c r="H1539" s="233"/>
      <c r="I1539" s="233"/>
    </row>
    <row r="1540" spans="2:9" ht="14.4" outlineLevel="1" thickBot="1" x14ac:dyDescent="0.35">
      <c r="B1540" s="173"/>
      <c r="C1540" s="173"/>
      <c r="D1540" s="70">
        <v>300</v>
      </c>
      <c r="E1540" s="71" t="str">
        <v>libre</v>
      </c>
      <c r="F1540" s="147">
        <f t="shared" si="56"/>
        <v>0</v>
      </c>
      <c r="G1540" s="61">
        <f t="shared" ca="1" si="60"/>
        <v>0</v>
      </c>
      <c r="H1540" s="63" t="s">
        <v>291</v>
      </c>
      <c r="I1540" s="233"/>
    </row>
    <row r="1541" spans="2:9" outlineLevel="1" x14ac:dyDescent="0.3">
      <c r="B1541" s="173"/>
      <c r="C1541" s="173"/>
      <c r="D1541" s="73"/>
      <c r="E1541" s="73"/>
      <c r="F1541" s="73"/>
      <c r="G1541" s="73"/>
      <c r="H1541" s="233"/>
      <c r="I1541" s="233"/>
    </row>
    <row r="1542" spans="2:9" outlineLevel="1" x14ac:dyDescent="0.3">
      <c r="B1542" s="173"/>
      <c r="C1542" s="173"/>
      <c r="D1542" s="173"/>
      <c r="E1542" s="207" t="s">
        <v>23</v>
      </c>
      <c r="F1542" s="173"/>
      <c r="G1542" s="246">
        <f t="shared" ref="G1542" ca="1" si="61">SUM(G1241:G1540)</f>
        <v>932220012.54478788</v>
      </c>
      <c r="H1542" s="233"/>
      <c r="I1542" s="233"/>
    </row>
    <row r="1543" spans="2:9" outlineLevel="1" x14ac:dyDescent="0.3">
      <c r="B1543" s="173"/>
      <c r="C1543" s="173"/>
      <c r="D1543" s="173"/>
      <c r="E1543" s="173"/>
      <c r="F1543" s="173"/>
      <c r="G1543" s="174"/>
      <c r="H1543" s="174"/>
      <c r="I1543" s="174"/>
    </row>
    <row r="1544" spans="2:9" x14ac:dyDescent="0.3">
      <c r="G1544" s="150"/>
    </row>
  </sheetData>
  <conditionalFormatting sqref="G18:G317">
    <cfRule type="cellIs" dxfId="7" priority="2" stopIfTrue="1" operator="lessThan">
      <formula>0</formula>
    </cfRule>
  </conditionalFormatting>
  <conditionalFormatting sqref="E18:E317 E323:E622 E628:E927 E934:E1233 E1241:E1540">
    <cfRule type="cellIs" dxfId="6" priority="1" stopIfTrue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 tint="-0.249977111117893"/>
  </sheetPr>
  <dimension ref="A1:AA4934"/>
  <sheetViews>
    <sheetView showGridLines="0" zoomScale="85" zoomScaleNormal="85" workbookViewId="0">
      <pane ySplit="4" topLeftCell="A2722" activePane="bottomLeft" state="frozen"/>
      <selection activeCell="M247" sqref="M247"/>
      <selection pane="bottomLeft" activeCell="I2770" sqref="I2770"/>
    </sheetView>
  </sheetViews>
  <sheetFormatPr baseColWidth="10" defaultColWidth="11.44140625" defaultRowHeight="13.8" outlineLevelRow="3" outlineLevelCol="1" x14ac:dyDescent="0.3"/>
  <cols>
    <col min="1" max="2" width="4.6640625" style="172" customWidth="1"/>
    <col min="3" max="3" width="7.44140625" style="172" customWidth="1"/>
    <col min="4" max="5" width="4.6640625" style="172" customWidth="1"/>
    <col min="6" max="6" width="7.109375" style="172" bestFit="1" customWidth="1"/>
    <col min="7" max="7" width="11.44140625" style="172" hidden="1" customWidth="1" outlineLevel="1"/>
    <col min="8" max="8" width="11.44140625" style="172" customWidth="1" collapsed="1"/>
    <col min="9" max="9" width="24.88671875" style="172" customWidth="1"/>
    <col min="10" max="10" width="19.5546875" style="172" customWidth="1"/>
    <col min="11" max="11" width="18.44140625" style="172" customWidth="1"/>
    <col min="12" max="16" width="16.109375" style="172" customWidth="1"/>
    <col min="17" max="16384" width="11.44140625" style="172"/>
  </cols>
  <sheetData>
    <row r="1" spans="1:27" s="180" customFormat="1" x14ac:dyDescent="0.3"/>
    <row r="2" spans="1:27" s="180" customFormat="1" ht="20.399999999999999" x14ac:dyDescent="0.35">
      <c r="B2" s="139"/>
      <c r="C2" s="139"/>
      <c r="D2" s="139"/>
      <c r="E2" s="139"/>
      <c r="G2" s="139"/>
      <c r="I2" s="288" t="str">
        <f>'Panel de Control'!$F$2</f>
        <v>Modelo Cargo de Terminación Móvil</v>
      </c>
      <c r="J2" s="139"/>
      <c r="K2" s="139"/>
      <c r="L2" s="139"/>
      <c r="M2" s="139"/>
      <c r="N2" s="139"/>
      <c r="O2" s="139"/>
      <c r="P2" s="139"/>
      <c r="Q2" s="139"/>
      <c r="R2" s="139"/>
    </row>
    <row r="3" spans="1:27" s="180" customFormat="1" ht="20.399999999999999" x14ac:dyDescent="0.35">
      <c r="B3" s="139"/>
      <c r="C3" s="139"/>
      <c r="D3" s="139"/>
      <c r="E3" s="139"/>
      <c r="G3" s="139"/>
      <c r="I3" s="289" t="s">
        <v>347</v>
      </c>
      <c r="J3" s="139"/>
      <c r="K3" s="139"/>
      <c r="L3" s="139"/>
      <c r="M3" s="139"/>
      <c r="N3" s="139"/>
      <c r="O3" s="139"/>
      <c r="P3" s="139"/>
      <c r="Q3" s="139"/>
      <c r="R3" s="139"/>
    </row>
    <row r="4" spans="1:27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14.4" thickTop="1" x14ac:dyDescent="0.3"/>
    <row r="6" spans="1:27" outlineLevel="1" x14ac:dyDescent="0.3"/>
    <row r="7" spans="1:27" outlineLevel="1" x14ac:dyDescent="0.3"/>
    <row r="8" spans="1:27" outlineLevel="1" x14ac:dyDescent="0.3"/>
    <row r="9" spans="1:27" outlineLevel="1" x14ac:dyDescent="0.3">
      <c r="A9" s="173"/>
      <c r="C9" s="173"/>
      <c r="D9" s="173"/>
      <c r="E9" s="173"/>
      <c r="F9" s="173"/>
      <c r="G9" s="173"/>
      <c r="H9" s="173"/>
      <c r="I9" s="84" t="s">
        <v>206</v>
      </c>
      <c r="J9" s="173"/>
      <c r="K9" s="84">
        <v>1</v>
      </c>
      <c r="L9" s="84">
        <v>2</v>
      </c>
      <c r="M9" s="84">
        <v>3</v>
      </c>
      <c r="N9" s="84">
        <v>4</v>
      </c>
      <c r="O9" s="84">
        <v>5</v>
      </c>
      <c r="P9" s="84">
        <v>6</v>
      </c>
    </row>
    <row r="10" spans="1:27" outlineLevel="1" x14ac:dyDescent="0.3">
      <c r="A10" s="173"/>
      <c r="C10" s="173"/>
      <c r="D10" s="173"/>
      <c r="E10" s="173"/>
      <c r="F10" s="173"/>
      <c r="G10" s="173"/>
      <c r="H10" s="173"/>
      <c r="I10" s="84" t="s">
        <v>84</v>
      </c>
      <c r="J10" s="173"/>
      <c r="K10" s="84">
        <v>1</v>
      </c>
      <c r="L10" s="84">
        <v>2</v>
      </c>
      <c r="M10" s="84">
        <v>3</v>
      </c>
      <c r="N10" s="84">
        <v>4</v>
      </c>
      <c r="O10" s="84">
        <v>5</v>
      </c>
      <c r="P10" s="84">
        <v>6</v>
      </c>
    </row>
    <row r="11" spans="1:27" x14ac:dyDescent="0.3">
      <c r="A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</row>
    <row r="12" spans="1:27" ht="21" thickBot="1" x14ac:dyDescent="0.4">
      <c r="A12" s="173"/>
      <c r="B12" s="3" t="s">
        <v>334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27" ht="14.4" outlineLevel="1" thickTop="1" x14ac:dyDescent="0.3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</row>
    <row r="14" spans="1:27" outlineLevel="1" x14ac:dyDescent="0.3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</row>
    <row r="15" spans="1:27" ht="18" outlineLevel="1" thickBot="1" x14ac:dyDescent="0.35">
      <c r="A15" s="173"/>
      <c r="B15" s="173"/>
      <c r="C15" s="75" t="s">
        <v>333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</row>
    <row r="16" spans="1:27" outlineLevel="2" x14ac:dyDescent="0.3"/>
    <row r="17" spans="1:16" outlineLevel="2" x14ac:dyDescent="0.3">
      <c r="A17" s="173"/>
      <c r="B17" s="173"/>
      <c r="C17" s="173"/>
      <c r="D17" s="173"/>
      <c r="E17" s="173"/>
      <c r="F17" s="69" t="s">
        <v>76</v>
      </c>
      <c r="G17" s="173"/>
      <c r="H17" s="173"/>
      <c r="I17" s="69" t="s">
        <v>289</v>
      </c>
      <c r="J17" s="227"/>
      <c r="K17" s="69" t="s">
        <v>647</v>
      </c>
      <c r="L17" s="233"/>
      <c r="M17" s="233"/>
      <c r="N17" s="233"/>
      <c r="O17" s="233"/>
      <c r="P17" s="233"/>
    </row>
    <row r="18" spans="1:16" outlineLevel="2" x14ac:dyDescent="0.3">
      <c r="A18" s="173"/>
      <c r="B18" s="173"/>
      <c r="C18" s="173"/>
      <c r="D18" s="173"/>
      <c r="E18" s="173"/>
      <c r="F18" s="449">
        <v>1</v>
      </c>
      <c r="G18" s="173"/>
      <c r="H18" s="173"/>
      <c r="I18" s="71" t="str">
        <f t="array" ref="I18:I317">BD.nom.act</f>
        <v>TRX Urbana</v>
      </c>
      <c r="J18" s="226"/>
      <c r="K18" s="36">
        <f t="shared" ref="K18:K81" ca="1" si="0">INDIRECT("Opex."&amp;INDEX(BD.Opex.Tend,F18))</f>
        <v>0</v>
      </c>
      <c r="L18" s="233"/>
      <c r="M18" s="233"/>
      <c r="N18" s="233"/>
      <c r="O18" s="233"/>
      <c r="P18" s="233"/>
    </row>
    <row r="19" spans="1:16" outlineLevel="2" x14ac:dyDescent="0.3">
      <c r="A19" s="173"/>
      <c r="B19" s="173"/>
      <c r="C19" s="173"/>
      <c r="D19" s="173"/>
      <c r="E19" s="173"/>
      <c r="F19" s="449">
        <v>2</v>
      </c>
      <c r="G19" s="173"/>
      <c r="H19" s="173"/>
      <c r="I19" s="71" t="str">
        <v>TRX Suburbana</v>
      </c>
      <c r="J19" s="226"/>
      <c r="K19" s="36">
        <f t="shared" ca="1" si="0"/>
        <v>0</v>
      </c>
      <c r="L19" s="233"/>
      <c r="M19" s="233"/>
      <c r="N19" s="233"/>
      <c r="O19" s="233"/>
      <c r="P19" s="233"/>
    </row>
    <row r="20" spans="1:16" outlineLevel="3" x14ac:dyDescent="0.3">
      <c r="A20" s="173"/>
      <c r="B20" s="173"/>
      <c r="C20" s="173"/>
      <c r="D20" s="173"/>
      <c r="E20" s="173"/>
      <c r="F20" s="449">
        <v>3</v>
      </c>
      <c r="G20" s="173"/>
      <c r="H20" s="173"/>
      <c r="I20" s="71" t="str">
        <v>TRX Rural</v>
      </c>
      <c r="J20" s="226"/>
      <c r="K20" s="36">
        <f t="shared" ca="1" si="0"/>
        <v>0</v>
      </c>
      <c r="L20" s="233"/>
      <c r="M20" s="233"/>
      <c r="N20" s="233"/>
      <c r="O20" s="233"/>
      <c r="P20" s="233"/>
    </row>
    <row r="21" spans="1:16" outlineLevel="3" x14ac:dyDescent="0.3">
      <c r="A21" s="173"/>
      <c r="B21" s="173"/>
      <c r="C21" s="173"/>
      <c r="D21" s="173"/>
      <c r="E21" s="173"/>
      <c r="F21" s="449">
        <v>4</v>
      </c>
      <c r="G21" s="173"/>
      <c r="H21" s="173"/>
      <c r="I21" s="71" t="str">
        <v>libre</v>
      </c>
      <c r="J21" s="226"/>
      <c r="K21" s="36">
        <f t="shared" ca="1" si="0"/>
        <v>0</v>
      </c>
      <c r="L21" s="233"/>
      <c r="M21" s="233"/>
      <c r="N21" s="233"/>
      <c r="O21" s="233"/>
      <c r="P21" s="233"/>
    </row>
    <row r="22" spans="1:16" outlineLevel="3" x14ac:dyDescent="0.3">
      <c r="A22" s="173"/>
      <c r="B22" s="173"/>
      <c r="C22" s="173"/>
      <c r="D22" s="173"/>
      <c r="E22" s="173"/>
      <c r="F22" s="449">
        <v>5</v>
      </c>
      <c r="G22" s="173"/>
      <c r="H22" s="173"/>
      <c r="I22" s="71" t="str">
        <v>Gabinete</v>
      </c>
      <c r="J22" s="226"/>
      <c r="K22" s="36">
        <f t="shared" ca="1" si="0"/>
        <v>0</v>
      </c>
      <c r="L22" s="233"/>
      <c r="M22" s="233"/>
      <c r="N22" s="233"/>
      <c r="O22" s="233"/>
      <c r="P22" s="233"/>
    </row>
    <row r="23" spans="1:16" outlineLevel="3" x14ac:dyDescent="0.3">
      <c r="A23" s="173"/>
      <c r="B23" s="173"/>
      <c r="C23" s="173"/>
      <c r="D23" s="173"/>
      <c r="E23" s="173"/>
      <c r="F23" s="449">
        <v>6</v>
      </c>
      <c r="G23" s="173"/>
      <c r="H23" s="173"/>
      <c r="I23" s="71" t="str">
        <v>libre</v>
      </c>
      <c r="J23" s="226"/>
      <c r="K23" s="36">
        <f t="shared" ca="1" si="0"/>
        <v>0</v>
      </c>
      <c r="L23" s="233"/>
      <c r="M23" s="233"/>
      <c r="N23" s="233"/>
      <c r="O23" s="233"/>
      <c r="P23" s="233"/>
    </row>
    <row r="24" spans="1:16" outlineLevel="3" x14ac:dyDescent="0.3">
      <c r="A24" s="173"/>
      <c r="B24" s="173"/>
      <c r="C24" s="173"/>
      <c r="D24" s="173"/>
      <c r="E24" s="173"/>
      <c r="F24" s="449">
        <v>7</v>
      </c>
      <c r="G24" s="173"/>
      <c r="H24" s="173"/>
      <c r="I24" s="71" t="str">
        <v>BBU U</v>
      </c>
      <c r="J24" s="226"/>
      <c r="K24" s="36">
        <f t="shared" ca="1" si="0"/>
        <v>0</v>
      </c>
      <c r="L24" s="233"/>
      <c r="M24" s="233"/>
      <c r="N24" s="233"/>
      <c r="O24" s="233"/>
      <c r="P24" s="233"/>
    </row>
    <row r="25" spans="1:16" outlineLevel="3" x14ac:dyDescent="0.3">
      <c r="A25" s="173"/>
      <c r="B25" s="173"/>
      <c r="C25" s="173"/>
      <c r="D25" s="173"/>
      <c r="E25" s="173"/>
      <c r="F25" s="449">
        <v>8</v>
      </c>
      <c r="G25" s="173"/>
      <c r="H25" s="173"/>
      <c r="I25" s="71" t="str">
        <v>BBU S</v>
      </c>
      <c r="J25" s="226"/>
      <c r="K25" s="36">
        <f t="shared" ca="1" si="0"/>
        <v>0</v>
      </c>
      <c r="L25" s="233"/>
      <c r="M25" s="233"/>
      <c r="N25" s="233"/>
      <c r="O25" s="233"/>
      <c r="P25" s="233"/>
    </row>
    <row r="26" spans="1:16" outlineLevel="3" x14ac:dyDescent="0.3">
      <c r="A26" s="173"/>
      <c r="B26" s="173"/>
      <c r="C26" s="173"/>
      <c r="D26" s="173"/>
      <c r="E26" s="173"/>
      <c r="F26" s="449">
        <v>9</v>
      </c>
      <c r="G26" s="173"/>
      <c r="H26" s="173"/>
      <c r="I26" s="71" t="str">
        <v>BBU R</v>
      </c>
      <c r="J26" s="226"/>
      <c r="K26" s="36">
        <f t="shared" ca="1" si="0"/>
        <v>0</v>
      </c>
      <c r="L26" s="233"/>
      <c r="M26" s="233"/>
      <c r="N26" s="233"/>
      <c r="O26" s="233"/>
      <c r="P26" s="233"/>
    </row>
    <row r="27" spans="1:16" outlineLevel="3" x14ac:dyDescent="0.3">
      <c r="A27" s="173"/>
      <c r="B27" s="173"/>
      <c r="C27" s="173"/>
      <c r="D27" s="173"/>
      <c r="E27" s="173"/>
      <c r="F27" s="449">
        <v>10</v>
      </c>
      <c r="G27" s="173"/>
      <c r="H27" s="173"/>
      <c r="I27" s="71" t="str">
        <v>libre</v>
      </c>
      <c r="J27" s="226"/>
      <c r="K27" s="36">
        <f t="shared" ca="1" si="0"/>
        <v>0</v>
      </c>
      <c r="L27" s="233"/>
      <c r="M27" s="233"/>
      <c r="N27" s="233"/>
      <c r="O27" s="233"/>
      <c r="P27" s="233"/>
    </row>
    <row r="28" spans="1:16" outlineLevel="3" x14ac:dyDescent="0.3">
      <c r="A28" s="173"/>
      <c r="B28" s="173"/>
      <c r="C28" s="173"/>
      <c r="D28" s="173"/>
      <c r="E28" s="173"/>
      <c r="F28" s="449">
        <v>11</v>
      </c>
      <c r="G28" s="173"/>
      <c r="H28" s="173"/>
      <c r="I28" s="71" t="str">
        <v>Sitio U OOCC</v>
      </c>
      <c r="J28" s="226"/>
      <c r="K28" s="36">
        <f t="shared" ca="1" si="0"/>
        <v>0</v>
      </c>
      <c r="L28" s="233"/>
      <c r="M28" s="233"/>
      <c r="N28" s="233"/>
      <c r="O28" s="233"/>
      <c r="P28" s="233"/>
    </row>
    <row r="29" spans="1:16" outlineLevel="3" x14ac:dyDescent="0.3">
      <c r="A29" s="173"/>
      <c r="B29" s="173"/>
      <c r="C29" s="173"/>
      <c r="D29" s="173"/>
      <c r="E29" s="173"/>
      <c r="F29" s="449">
        <v>12</v>
      </c>
      <c r="G29" s="173"/>
      <c r="H29" s="173"/>
      <c r="I29" s="71" t="str">
        <v>Sitio S OOCC</v>
      </c>
      <c r="J29" s="226"/>
      <c r="K29" s="36">
        <f t="shared" ca="1" si="0"/>
        <v>0</v>
      </c>
      <c r="L29" s="233"/>
      <c r="M29" s="233"/>
      <c r="N29" s="233"/>
      <c r="O29" s="233"/>
      <c r="P29" s="233"/>
    </row>
    <row r="30" spans="1:16" outlineLevel="3" x14ac:dyDescent="0.3">
      <c r="A30" s="173"/>
      <c r="B30" s="173"/>
      <c r="C30" s="173"/>
      <c r="D30" s="173"/>
      <c r="E30" s="173"/>
      <c r="F30" s="449">
        <v>13</v>
      </c>
      <c r="G30" s="173"/>
      <c r="H30" s="173"/>
      <c r="I30" s="71" t="str">
        <v>Sitio R OOCC</v>
      </c>
      <c r="J30" s="226"/>
      <c r="K30" s="36">
        <f t="shared" ca="1" si="0"/>
        <v>0</v>
      </c>
      <c r="L30" s="233"/>
      <c r="M30" s="233"/>
      <c r="N30" s="233"/>
      <c r="O30" s="233"/>
      <c r="P30" s="233"/>
    </row>
    <row r="31" spans="1:16" outlineLevel="3" x14ac:dyDescent="0.3">
      <c r="A31" s="173"/>
      <c r="B31" s="173"/>
      <c r="C31" s="173"/>
      <c r="D31" s="173"/>
      <c r="E31" s="173"/>
      <c r="F31" s="449">
        <v>14</v>
      </c>
      <c r="G31" s="173"/>
      <c r="H31" s="173"/>
      <c r="I31" s="71" t="str">
        <v>Enlace backhaul</v>
      </c>
      <c r="J31" s="226"/>
      <c r="K31" s="36">
        <f t="shared" ca="1" si="0"/>
        <v>0</v>
      </c>
      <c r="L31" s="233"/>
      <c r="M31" s="233"/>
      <c r="N31" s="233"/>
      <c r="O31" s="233"/>
      <c r="P31" s="233"/>
    </row>
    <row r="32" spans="1:16" outlineLevel="3" x14ac:dyDescent="0.3">
      <c r="A32" s="173"/>
      <c r="B32" s="173"/>
      <c r="C32" s="173"/>
      <c r="D32" s="173"/>
      <c r="E32" s="173"/>
      <c r="F32" s="449">
        <v>15</v>
      </c>
      <c r="G32" s="173"/>
      <c r="H32" s="173"/>
      <c r="I32" s="71" t="str">
        <v>BSC A</v>
      </c>
      <c r="J32" s="226"/>
      <c r="K32" s="36">
        <f t="shared" ca="1" si="0"/>
        <v>0</v>
      </c>
      <c r="L32" s="233"/>
      <c r="M32" s="233"/>
      <c r="N32" s="233"/>
      <c r="O32" s="233"/>
      <c r="P32" s="233"/>
    </row>
    <row r="33" spans="1:16" outlineLevel="3" x14ac:dyDescent="0.3">
      <c r="A33" s="173"/>
      <c r="B33" s="173"/>
      <c r="C33" s="173"/>
      <c r="D33" s="173"/>
      <c r="E33" s="173"/>
      <c r="F33" s="449">
        <v>16</v>
      </c>
      <c r="G33" s="173"/>
      <c r="H33" s="173"/>
      <c r="I33" s="71" t="str">
        <v>BSC B</v>
      </c>
      <c r="J33" s="226"/>
      <c r="K33" s="36">
        <f t="shared" ca="1" si="0"/>
        <v>0</v>
      </c>
      <c r="L33" s="233"/>
      <c r="M33" s="233"/>
      <c r="N33" s="233"/>
      <c r="O33" s="233"/>
      <c r="P33" s="233"/>
    </row>
    <row r="34" spans="1:16" outlineLevel="3" x14ac:dyDescent="0.3">
      <c r="A34" s="173"/>
      <c r="B34" s="173"/>
      <c r="C34" s="173"/>
      <c r="D34" s="173"/>
      <c r="E34" s="173"/>
      <c r="F34" s="449">
        <v>17</v>
      </c>
      <c r="G34" s="173"/>
      <c r="H34" s="173"/>
      <c r="I34" s="71" t="str">
        <v>BSC C</v>
      </c>
      <c r="J34" s="226"/>
      <c r="K34" s="36">
        <f t="shared" ca="1" si="0"/>
        <v>0</v>
      </c>
      <c r="L34" s="233"/>
      <c r="M34" s="233"/>
      <c r="N34" s="233"/>
      <c r="O34" s="233"/>
      <c r="P34" s="233"/>
    </row>
    <row r="35" spans="1:16" outlineLevel="3" x14ac:dyDescent="0.3">
      <c r="A35" s="173"/>
      <c r="B35" s="173"/>
      <c r="C35" s="173"/>
      <c r="D35" s="173"/>
      <c r="E35" s="173"/>
      <c r="F35" s="449">
        <v>18</v>
      </c>
      <c r="G35" s="173"/>
      <c r="H35" s="173"/>
      <c r="I35" s="71" t="str">
        <v>RNC A</v>
      </c>
      <c r="J35" s="226"/>
      <c r="K35" s="36">
        <f t="shared" ca="1" si="0"/>
        <v>0</v>
      </c>
      <c r="L35" s="233"/>
      <c r="M35" s="233"/>
      <c r="N35" s="233"/>
      <c r="O35" s="233"/>
      <c r="P35" s="233"/>
    </row>
    <row r="36" spans="1:16" outlineLevel="3" x14ac:dyDescent="0.3">
      <c r="A36" s="173"/>
      <c r="B36" s="173"/>
      <c r="C36" s="173"/>
      <c r="D36" s="173"/>
      <c r="E36" s="173"/>
      <c r="F36" s="449">
        <v>19</v>
      </c>
      <c r="G36" s="173"/>
      <c r="H36" s="173"/>
      <c r="I36" s="71" t="str">
        <v>RNC B</v>
      </c>
      <c r="J36" s="226"/>
      <c r="K36" s="36">
        <f t="shared" ca="1" si="0"/>
        <v>0</v>
      </c>
      <c r="L36" s="233"/>
      <c r="M36" s="233"/>
      <c r="N36" s="233"/>
      <c r="O36" s="233"/>
      <c r="P36" s="233"/>
    </row>
    <row r="37" spans="1:16" outlineLevel="3" x14ac:dyDescent="0.3">
      <c r="A37" s="173"/>
      <c r="B37" s="173"/>
      <c r="C37" s="173"/>
      <c r="D37" s="173"/>
      <c r="E37" s="173"/>
      <c r="F37" s="449">
        <v>20</v>
      </c>
      <c r="G37" s="173"/>
      <c r="H37" s="173"/>
      <c r="I37" s="71" t="str">
        <v>RNC C</v>
      </c>
      <c r="J37" s="226"/>
      <c r="K37" s="36">
        <f t="shared" ca="1" si="0"/>
        <v>0</v>
      </c>
      <c r="L37" s="233"/>
      <c r="M37" s="233"/>
      <c r="N37" s="233"/>
      <c r="O37" s="233"/>
      <c r="P37" s="233"/>
    </row>
    <row r="38" spans="1:16" outlineLevel="3" x14ac:dyDescent="0.3">
      <c r="A38" s="173"/>
      <c r="B38" s="173"/>
      <c r="C38" s="173"/>
      <c r="D38" s="173"/>
      <c r="E38" s="173"/>
      <c r="F38" s="449">
        <v>21</v>
      </c>
      <c r="G38" s="173"/>
      <c r="H38" s="173"/>
      <c r="I38" s="71" t="str">
        <v>libre</v>
      </c>
      <c r="J38" s="226"/>
      <c r="K38" s="36">
        <f t="shared" ca="1" si="0"/>
        <v>0</v>
      </c>
      <c r="L38" s="233"/>
      <c r="M38" s="233"/>
      <c r="N38" s="233"/>
      <c r="O38" s="233"/>
      <c r="P38" s="233"/>
    </row>
    <row r="39" spans="1:16" outlineLevel="3" x14ac:dyDescent="0.3">
      <c r="A39" s="173"/>
      <c r="B39" s="173"/>
      <c r="C39" s="173"/>
      <c r="D39" s="173"/>
      <c r="E39" s="173"/>
      <c r="F39" s="449">
        <v>22</v>
      </c>
      <c r="G39" s="173"/>
      <c r="H39" s="173"/>
      <c r="I39" s="71" t="str">
        <v>16-CE DL</v>
      </c>
      <c r="J39" s="226"/>
      <c r="K39" s="36">
        <f t="shared" ca="1" si="0"/>
        <v>0</v>
      </c>
      <c r="L39" s="233"/>
      <c r="M39" s="233"/>
      <c r="N39" s="233"/>
      <c r="O39" s="233"/>
      <c r="P39" s="233"/>
    </row>
    <row r="40" spans="1:16" outlineLevel="3" x14ac:dyDescent="0.3">
      <c r="A40" s="173"/>
      <c r="B40" s="173"/>
      <c r="C40" s="173"/>
      <c r="D40" s="173"/>
      <c r="E40" s="173"/>
      <c r="F40" s="449">
        <v>23</v>
      </c>
      <c r="G40" s="173"/>
      <c r="H40" s="173"/>
      <c r="I40" s="71" t="str">
        <v>16-CE UL</v>
      </c>
      <c r="J40" s="226"/>
      <c r="K40" s="36">
        <f t="shared" ca="1" si="0"/>
        <v>0</v>
      </c>
      <c r="L40" s="233"/>
      <c r="M40" s="233"/>
      <c r="N40" s="233"/>
      <c r="O40" s="233"/>
      <c r="P40" s="233"/>
    </row>
    <row r="41" spans="1:16" outlineLevel="3" x14ac:dyDescent="0.3">
      <c r="A41" s="173"/>
      <c r="B41" s="173"/>
      <c r="C41" s="173"/>
      <c r="D41" s="173"/>
      <c r="E41" s="173"/>
      <c r="F41" s="449">
        <v>24</v>
      </c>
      <c r="G41" s="173"/>
      <c r="H41" s="173"/>
      <c r="I41" s="71" t="str">
        <v>libre</v>
      </c>
      <c r="J41" s="226"/>
      <c r="K41" s="36">
        <f t="shared" ca="1" si="0"/>
        <v>0</v>
      </c>
      <c r="L41" s="233"/>
      <c r="M41" s="233"/>
      <c r="N41" s="233"/>
      <c r="O41" s="233"/>
      <c r="P41" s="233"/>
    </row>
    <row r="42" spans="1:16" outlineLevel="3" x14ac:dyDescent="0.3">
      <c r="A42" s="173"/>
      <c r="B42" s="173"/>
      <c r="C42" s="173"/>
      <c r="D42" s="173"/>
      <c r="E42" s="173"/>
      <c r="F42" s="449">
        <v>25</v>
      </c>
      <c r="G42" s="173"/>
      <c r="H42" s="173"/>
      <c r="I42" s="71" t="str">
        <v>HW - HWAC/RRU/Licenses/Carrier U</v>
      </c>
      <c r="J42" s="226"/>
      <c r="K42" s="36">
        <f t="shared" ca="1" si="0"/>
        <v>0</v>
      </c>
      <c r="L42" s="233"/>
      <c r="M42" s="233"/>
      <c r="N42" s="233"/>
      <c r="O42" s="233"/>
      <c r="P42" s="233"/>
    </row>
    <row r="43" spans="1:16" outlineLevel="3" x14ac:dyDescent="0.3">
      <c r="A43" s="173"/>
      <c r="B43" s="173"/>
      <c r="C43" s="173"/>
      <c r="D43" s="173"/>
      <c r="E43" s="173"/>
      <c r="F43" s="449">
        <v>26</v>
      </c>
      <c r="G43" s="173"/>
      <c r="H43" s="173"/>
      <c r="I43" s="71" t="str">
        <v>HW - HWAC/RRU/Licenses/Carrier S</v>
      </c>
      <c r="J43" s="226"/>
      <c r="K43" s="36">
        <f t="shared" ca="1" si="0"/>
        <v>0</v>
      </c>
      <c r="L43" s="233"/>
      <c r="M43" s="233"/>
      <c r="N43" s="233"/>
      <c r="O43" s="233"/>
      <c r="P43" s="233"/>
    </row>
    <row r="44" spans="1:16" outlineLevel="3" x14ac:dyDescent="0.3">
      <c r="A44" s="173"/>
      <c r="B44" s="173"/>
      <c r="C44" s="173"/>
      <c r="D44" s="173"/>
      <c r="E44" s="173"/>
      <c r="F44" s="449">
        <v>27</v>
      </c>
      <c r="G44" s="173"/>
      <c r="H44" s="173"/>
      <c r="I44" s="71" t="str">
        <v>HW - HWAC/RRU/Licenses/Carrier R</v>
      </c>
      <c r="J44" s="226"/>
      <c r="K44" s="36">
        <f t="shared" ca="1" si="0"/>
        <v>0</v>
      </c>
      <c r="L44" s="233"/>
      <c r="M44" s="233"/>
      <c r="N44" s="233"/>
      <c r="O44" s="233"/>
      <c r="P44" s="233"/>
    </row>
    <row r="45" spans="1:16" outlineLevel="3" x14ac:dyDescent="0.3">
      <c r="A45" s="173"/>
      <c r="B45" s="173"/>
      <c r="C45" s="173"/>
      <c r="D45" s="173"/>
      <c r="E45" s="173"/>
      <c r="F45" s="449">
        <v>28</v>
      </c>
      <c r="G45" s="173"/>
      <c r="H45" s="173"/>
      <c r="I45" s="71" t="str">
        <v>libre</v>
      </c>
      <c r="J45" s="226"/>
      <c r="K45" s="36">
        <f t="shared" ca="1" si="0"/>
        <v>0</v>
      </c>
      <c r="L45" s="233"/>
      <c r="M45" s="233"/>
      <c r="N45" s="233"/>
      <c r="O45" s="233"/>
      <c r="P45" s="233"/>
    </row>
    <row r="46" spans="1:16" outlineLevel="3" x14ac:dyDescent="0.3">
      <c r="A46" s="173"/>
      <c r="B46" s="173"/>
      <c r="C46" s="173"/>
      <c r="D46" s="173"/>
      <c r="E46" s="173"/>
      <c r="F46" s="449">
        <v>29</v>
      </c>
      <c r="G46" s="173"/>
      <c r="H46" s="173"/>
      <c r="I46" s="71" t="str">
        <v>Sitio U Energía</v>
      </c>
      <c r="J46" s="226"/>
      <c r="K46" s="36">
        <f t="shared" ca="1" si="0"/>
        <v>0</v>
      </c>
      <c r="L46" s="233"/>
      <c r="M46" s="233"/>
      <c r="N46" s="233"/>
      <c r="O46" s="233"/>
      <c r="P46" s="233"/>
    </row>
    <row r="47" spans="1:16" outlineLevel="3" x14ac:dyDescent="0.3">
      <c r="A47" s="173"/>
      <c r="B47" s="173"/>
      <c r="C47" s="173"/>
      <c r="D47" s="173"/>
      <c r="E47" s="173"/>
      <c r="F47" s="449">
        <v>30</v>
      </c>
      <c r="G47" s="173"/>
      <c r="H47" s="173"/>
      <c r="I47" s="71" t="str">
        <v>Sitio S Energía</v>
      </c>
      <c r="J47" s="226"/>
      <c r="K47" s="36">
        <f t="shared" ca="1" si="0"/>
        <v>0</v>
      </c>
      <c r="L47" s="233"/>
      <c r="M47" s="233"/>
      <c r="N47" s="233"/>
      <c r="O47" s="233"/>
      <c r="P47" s="233"/>
    </row>
    <row r="48" spans="1:16" outlineLevel="3" x14ac:dyDescent="0.3">
      <c r="A48" s="173"/>
      <c r="B48" s="173"/>
      <c r="C48" s="173"/>
      <c r="D48" s="173"/>
      <c r="E48" s="173"/>
      <c r="F48" s="449">
        <v>31</v>
      </c>
      <c r="G48" s="173"/>
      <c r="H48" s="173"/>
      <c r="I48" s="71" t="str">
        <v>Sitio R Energía</v>
      </c>
      <c r="J48" s="226"/>
      <c r="K48" s="36">
        <f t="shared" ca="1" si="0"/>
        <v>0</v>
      </c>
      <c r="L48" s="233"/>
      <c r="M48" s="233"/>
      <c r="N48" s="233"/>
      <c r="O48" s="233"/>
      <c r="P48" s="233"/>
    </row>
    <row r="49" spans="1:16" outlineLevel="3" x14ac:dyDescent="0.3">
      <c r="A49" s="173"/>
      <c r="B49" s="173"/>
      <c r="C49" s="173"/>
      <c r="D49" s="173"/>
      <c r="E49" s="173"/>
      <c r="F49" s="449">
        <v>32</v>
      </c>
      <c r="G49" s="173"/>
      <c r="H49" s="173"/>
      <c r="I49" s="71" t="str">
        <v>libre</v>
      </c>
      <c r="J49" s="226"/>
      <c r="K49" s="36">
        <f t="shared" ca="1" si="0"/>
        <v>0</v>
      </c>
      <c r="L49" s="233"/>
      <c r="M49" s="233"/>
      <c r="N49" s="233"/>
      <c r="O49" s="233"/>
      <c r="P49" s="233"/>
    </row>
    <row r="50" spans="1:16" outlineLevel="3" x14ac:dyDescent="0.3">
      <c r="A50" s="173"/>
      <c r="B50" s="173"/>
      <c r="C50" s="173"/>
      <c r="D50" s="173"/>
      <c r="E50" s="173"/>
      <c r="F50" s="449">
        <v>33</v>
      </c>
      <c r="G50" s="173"/>
      <c r="H50" s="173"/>
      <c r="I50" s="71" t="str">
        <v>Sitios todos 4G</v>
      </c>
      <c r="J50" s="226"/>
      <c r="K50" s="36">
        <f t="shared" ca="1" si="0"/>
        <v>0</v>
      </c>
      <c r="L50" s="233"/>
      <c r="M50" s="233"/>
      <c r="N50" s="233"/>
      <c r="O50" s="233"/>
      <c r="P50" s="233"/>
    </row>
    <row r="51" spans="1:16" outlineLevel="3" x14ac:dyDescent="0.3">
      <c r="A51" s="173"/>
      <c r="B51" s="173"/>
      <c r="C51" s="173"/>
      <c r="D51" s="173"/>
      <c r="E51" s="173"/>
      <c r="F51" s="449">
        <v>34</v>
      </c>
      <c r="G51" s="173"/>
      <c r="H51" s="173"/>
      <c r="I51" s="71" t="str">
        <v>libre</v>
      </c>
      <c r="J51" s="226"/>
      <c r="K51" s="36">
        <f t="shared" ca="1" si="0"/>
        <v>0</v>
      </c>
      <c r="L51" s="233"/>
      <c r="M51" s="233"/>
      <c r="N51" s="233"/>
      <c r="O51" s="233"/>
      <c r="P51" s="233"/>
    </row>
    <row r="52" spans="1:16" outlineLevel="3" x14ac:dyDescent="0.3">
      <c r="A52" s="173"/>
      <c r="B52" s="173"/>
      <c r="C52" s="173"/>
      <c r="D52" s="173"/>
      <c r="E52" s="173"/>
      <c r="F52" s="449">
        <v>35</v>
      </c>
      <c r="G52" s="173"/>
      <c r="H52" s="173"/>
      <c r="I52" s="71" t="str">
        <v>libre</v>
      </c>
      <c r="J52" s="226"/>
      <c r="K52" s="36">
        <f t="shared" ca="1" si="0"/>
        <v>0</v>
      </c>
      <c r="L52" s="233"/>
      <c r="M52" s="233"/>
      <c r="N52" s="233"/>
      <c r="O52" s="233"/>
      <c r="P52" s="233"/>
    </row>
    <row r="53" spans="1:16" outlineLevel="3" x14ac:dyDescent="0.3">
      <c r="A53" s="173"/>
      <c r="B53" s="173"/>
      <c r="C53" s="173"/>
      <c r="D53" s="173"/>
      <c r="E53" s="173"/>
      <c r="F53" s="449">
        <v>36</v>
      </c>
      <c r="G53" s="173"/>
      <c r="H53" s="173"/>
      <c r="I53" s="71" t="str">
        <v>libre</v>
      </c>
      <c r="J53" s="226"/>
      <c r="K53" s="36">
        <f t="shared" ca="1" si="0"/>
        <v>0</v>
      </c>
      <c r="L53" s="233"/>
      <c r="M53" s="233"/>
      <c r="N53" s="233"/>
      <c r="O53" s="233"/>
      <c r="P53" s="233"/>
    </row>
    <row r="54" spans="1:16" outlineLevel="3" x14ac:dyDescent="0.3">
      <c r="A54" s="173"/>
      <c r="B54" s="173"/>
      <c r="C54" s="173"/>
      <c r="D54" s="173"/>
      <c r="E54" s="173"/>
      <c r="F54" s="449">
        <v>37</v>
      </c>
      <c r="G54" s="173"/>
      <c r="H54" s="173"/>
      <c r="I54" s="71" t="str">
        <v>libre</v>
      </c>
      <c r="J54" s="226"/>
      <c r="K54" s="36">
        <f t="shared" ca="1" si="0"/>
        <v>0</v>
      </c>
      <c r="L54" s="233"/>
      <c r="M54" s="233"/>
      <c r="N54" s="233"/>
      <c r="O54" s="233"/>
      <c r="P54" s="233"/>
    </row>
    <row r="55" spans="1:16" outlineLevel="3" x14ac:dyDescent="0.3">
      <c r="A55" s="173"/>
      <c r="B55" s="173"/>
      <c r="C55" s="173"/>
      <c r="D55" s="173"/>
      <c r="E55" s="173"/>
      <c r="F55" s="449">
        <v>38</v>
      </c>
      <c r="G55" s="173"/>
      <c r="H55" s="173"/>
      <c r="I55" s="71" t="str">
        <v>libre</v>
      </c>
      <c r="J55" s="226"/>
      <c r="K55" s="36">
        <f t="shared" ca="1" si="0"/>
        <v>0</v>
      </c>
      <c r="L55" s="233"/>
      <c r="M55" s="233"/>
      <c r="N55" s="233"/>
      <c r="O55" s="233"/>
      <c r="P55" s="233"/>
    </row>
    <row r="56" spans="1:16" outlineLevel="3" x14ac:dyDescent="0.3">
      <c r="A56" s="173"/>
      <c r="B56" s="173"/>
      <c r="C56" s="173"/>
      <c r="D56" s="173"/>
      <c r="E56" s="173"/>
      <c r="F56" s="449">
        <v>39</v>
      </c>
      <c r="G56" s="173"/>
      <c r="H56" s="173"/>
      <c r="I56" s="71" t="str">
        <v>libre</v>
      </c>
      <c r="J56" s="226"/>
      <c r="K56" s="36">
        <f t="shared" ca="1" si="0"/>
        <v>0</v>
      </c>
      <c r="L56" s="233"/>
      <c r="M56" s="233"/>
      <c r="N56" s="233"/>
      <c r="O56" s="233"/>
      <c r="P56" s="233"/>
    </row>
    <row r="57" spans="1:16" outlineLevel="3" x14ac:dyDescent="0.3">
      <c r="A57" s="173"/>
      <c r="B57" s="173"/>
      <c r="C57" s="173"/>
      <c r="D57" s="173"/>
      <c r="E57" s="173"/>
      <c r="F57" s="449">
        <v>40</v>
      </c>
      <c r="G57" s="173"/>
      <c r="H57" s="173"/>
      <c r="I57" s="71" t="str">
        <v>libre</v>
      </c>
      <c r="J57" s="226"/>
      <c r="K57" s="36">
        <f t="shared" ca="1" si="0"/>
        <v>0</v>
      </c>
      <c r="L57" s="233"/>
      <c r="M57" s="233"/>
      <c r="N57" s="233"/>
      <c r="O57" s="233"/>
      <c r="P57" s="233"/>
    </row>
    <row r="58" spans="1:16" outlineLevel="3" x14ac:dyDescent="0.3">
      <c r="A58" s="173"/>
      <c r="B58" s="173"/>
      <c r="C58" s="173"/>
      <c r="D58" s="173"/>
      <c r="E58" s="173"/>
      <c r="F58" s="449">
        <v>41</v>
      </c>
      <c r="G58" s="173"/>
      <c r="H58" s="173"/>
      <c r="I58" s="71" t="str">
        <v>libre</v>
      </c>
      <c r="J58" s="226"/>
      <c r="K58" s="36">
        <f t="shared" ca="1" si="0"/>
        <v>0</v>
      </c>
      <c r="L58" s="233"/>
      <c r="M58" s="233"/>
      <c r="N58" s="233"/>
      <c r="O58" s="233"/>
      <c r="P58" s="233"/>
    </row>
    <row r="59" spans="1:16" outlineLevel="3" x14ac:dyDescent="0.3">
      <c r="A59" s="173"/>
      <c r="B59" s="173"/>
      <c r="C59" s="173"/>
      <c r="D59" s="173"/>
      <c r="E59" s="173"/>
      <c r="F59" s="449">
        <v>42</v>
      </c>
      <c r="G59" s="173"/>
      <c r="H59" s="173"/>
      <c r="I59" s="71" t="str">
        <v>libre</v>
      </c>
      <c r="J59" s="226"/>
      <c r="K59" s="36">
        <f t="shared" ca="1" si="0"/>
        <v>0</v>
      </c>
      <c r="L59" s="233"/>
      <c r="M59" s="233"/>
      <c r="N59" s="233"/>
      <c r="O59" s="233"/>
      <c r="P59" s="233"/>
    </row>
    <row r="60" spans="1:16" outlineLevel="3" x14ac:dyDescent="0.3">
      <c r="A60" s="173"/>
      <c r="B60" s="173"/>
      <c r="C60" s="173"/>
      <c r="D60" s="173"/>
      <c r="E60" s="173"/>
      <c r="F60" s="449">
        <v>43</v>
      </c>
      <c r="G60" s="173"/>
      <c r="H60" s="173"/>
      <c r="I60" s="71" t="str">
        <v>libre</v>
      </c>
      <c r="J60" s="226"/>
      <c r="K60" s="36">
        <f t="shared" ca="1" si="0"/>
        <v>0</v>
      </c>
      <c r="L60" s="233"/>
      <c r="M60" s="233"/>
      <c r="N60" s="233"/>
      <c r="O60" s="233"/>
      <c r="P60" s="233"/>
    </row>
    <row r="61" spans="1:16" outlineLevel="3" x14ac:dyDescent="0.3">
      <c r="A61" s="173"/>
      <c r="B61" s="173"/>
      <c r="C61" s="173"/>
      <c r="D61" s="173"/>
      <c r="E61" s="173"/>
      <c r="F61" s="449">
        <v>44</v>
      </c>
      <c r="G61" s="173"/>
      <c r="H61" s="173"/>
      <c r="I61" s="71" t="str">
        <v>libre</v>
      </c>
      <c r="J61" s="226"/>
      <c r="K61" s="36">
        <f t="shared" ca="1" si="0"/>
        <v>0</v>
      </c>
      <c r="L61" s="233"/>
      <c r="M61" s="233"/>
      <c r="N61" s="233"/>
      <c r="O61" s="233"/>
      <c r="P61" s="233"/>
    </row>
    <row r="62" spans="1:16" outlineLevel="3" x14ac:dyDescent="0.3">
      <c r="A62" s="173"/>
      <c r="B62" s="173"/>
      <c r="C62" s="173"/>
      <c r="D62" s="173"/>
      <c r="E62" s="173"/>
      <c r="F62" s="449">
        <v>45</v>
      </c>
      <c r="G62" s="173"/>
      <c r="H62" s="173"/>
      <c r="I62" s="71" t="str">
        <v>libre</v>
      </c>
      <c r="J62" s="226"/>
      <c r="K62" s="36">
        <f t="shared" ca="1" si="0"/>
        <v>0</v>
      </c>
      <c r="L62" s="233"/>
      <c r="M62" s="233"/>
      <c r="N62" s="233"/>
      <c r="O62" s="233"/>
      <c r="P62" s="233"/>
    </row>
    <row r="63" spans="1:16" outlineLevel="3" x14ac:dyDescent="0.3">
      <c r="A63" s="173"/>
      <c r="B63" s="173"/>
      <c r="C63" s="173"/>
      <c r="D63" s="173"/>
      <c r="E63" s="173"/>
      <c r="F63" s="449">
        <v>46</v>
      </c>
      <c r="G63" s="173"/>
      <c r="H63" s="173"/>
      <c r="I63" s="71" t="str">
        <v>libre</v>
      </c>
      <c r="J63" s="226"/>
      <c r="K63" s="36">
        <f t="shared" ca="1" si="0"/>
        <v>0</v>
      </c>
      <c r="L63" s="233"/>
      <c r="M63" s="233"/>
      <c r="N63" s="233"/>
      <c r="O63" s="233"/>
      <c r="P63" s="233"/>
    </row>
    <row r="64" spans="1:16" outlineLevel="3" x14ac:dyDescent="0.3">
      <c r="A64" s="173"/>
      <c r="B64" s="173"/>
      <c r="C64" s="173"/>
      <c r="D64" s="173"/>
      <c r="E64" s="173"/>
      <c r="F64" s="449">
        <v>47</v>
      </c>
      <c r="G64" s="173"/>
      <c r="H64" s="173"/>
      <c r="I64" s="71" t="str">
        <v>libre</v>
      </c>
      <c r="J64" s="226"/>
      <c r="K64" s="36">
        <f t="shared" ca="1" si="0"/>
        <v>0</v>
      </c>
      <c r="L64" s="233"/>
      <c r="M64" s="233"/>
      <c r="N64" s="233"/>
      <c r="O64" s="233"/>
      <c r="P64" s="233"/>
    </row>
    <row r="65" spans="1:16" outlineLevel="3" x14ac:dyDescent="0.3">
      <c r="A65" s="173"/>
      <c r="B65" s="173"/>
      <c r="C65" s="173"/>
      <c r="D65" s="173"/>
      <c r="E65" s="173"/>
      <c r="F65" s="449">
        <v>48</v>
      </c>
      <c r="G65" s="173"/>
      <c r="H65" s="173"/>
      <c r="I65" s="71" t="str">
        <v>libre</v>
      </c>
      <c r="J65" s="226"/>
      <c r="K65" s="36">
        <f t="shared" ca="1" si="0"/>
        <v>0</v>
      </c>
      <c r="L65" s="233"/>
      <c r="M65" s="233"/>
      <c r="N65" s="233"/>
      <c r="O65" s="233"/>
      <c r="P65" s="233"/>
    </row>
    <row r="66" spans="1:16" outlineLevel="3" x14ac:dyDescent="0.3">
      <c r="A66" s="173"/>
      <c r="B66" s="173"/>
      <c r="C66" s="173"/>
      <c r="D66" s="173"/>
      <c r="E66" s="173"/>
      <c r="F66" s="449">
        <v>49</v>
      </c>
      <c r="G66" s="173"/>
      <c r="H66" s="173"/>
      <c r="I66" s="71" t="str">
        <v>libre</v>
      </c>
      <c r="J66" s="226"/>
      <c r="K66" s="36">
        <f t="shared" ca="1" si="0"/>
        <v>0</v>
      </c>
      <c r="L66" s="233"/>
      <c r="M66" s="233"/>
      <c r="N66" s="233"/>
      <c r="O66" s="233"/>
      <c r="P66" s="233"/>
    </row>
    <row r="67" spans="1:16" outlineLevel="3" x14ac:dyDescent="0.3">
      <c r="A67" s="173"/>
      <c r="B67" s="173"/>
      <c r="C67" s="173"/>
      <c r="D67" s="173"/>
      <c r="E67" s="173"/>
      <c r="F67" s="449">
        <v>50</v>
      </c>
      <c r="G67" s="173"/>
      <c r="H67" s="173"/>
      <c r="I67" s="71" t="str">
        <v>libre</v>
      </c>
      <c r="J67" s="226"/>
      <c r="K67" s="36">
        <f t="shared" ca="1" si="0"/>
        <v>0</v>
      </c>
      <c r="L67" s="233"/>
      <c r="M67" s="233"/>
      <c r="N67" s="233"/>
      <c r="O67" s="233"/>
      <c r="P67" s="233"/>
    </row>
    <row r="68" spans="1:16" outlineLevel="3" x14ac:dyDescent="0.3">
      <c r="A68" s="173"/>
      <c r="B68" s="173"/>
      <c r="C68" s="173"/>
      <c r="D68" s="173"/>
      <c r="E68" s="173"/>
      <c r="F68" s="449">
        <v>51</v>
      </c>
      <c r="G68" s="173"/>
      <c r="H68" s="173"/>
      <c r="I68" s="71" t="str">
        <v>libre</v>
      </c>
      <c r="J68" s="226"/>
      <c r="K68" s="36">
        <f t="shared" ca="1" si="0"/>
        <v>0</v>
      </c>
      <c r="L68" s="233"/>
      <c r="M68" s="233"/>
      <c r="N68" s="233"/>
      <c r="O68" s="233"/>
      <c r="P68" s="233"/>
    </row>
    <row r="69" spans="1:16" outlineLevel="3" x14ac:dyDescent="0.3">
      <c r="A69" s="173"/>
      <c r="B69" s="173"/>
      <c r="C69" s="173"/>
      <c r="D69" s="173"/>
      <c r="E69" s="173"/>
      <c r="F69" s="449">
        <v>52</v>
      </c>
      <c r="G69" s="173"/>
      <c r="H69" s="173"/>
      <c r="I69" s="71" t="str">
        <v>libre</v>
      </c>
      <c r="J69" s="226"/>
      <c r="K69" s="36">
        <f t="shared" ca="1" si="0"/>
        <v>0</v>
      </c>
      <c r="L69" s="233"/>
      <c r="M69" s="233"/>
      <c r="N69" s="233"/>
      <c r="O69" s="233"/>
      <c r="P69" s="233"/>
    </row>
    <row r="70" spans="1:16" outlineLevel="3" x14ac:dyDescent="0.3">
      <c r="A70" s="173"/>
      <c r="B70" s="173"/>
      <c r="C70" s="173"/>
      <c r="D70" s="173"/>
      <c r="E70" s="173"/>
      <c r="F70" s="449">
        <v>53</v>
      </c>
      <c r="G70" s="173"/>
      <c r="H70" s="173"/>
      <c r="I70" s="71" t="str">
        <v>libre</v>
      </c>
      <c r="J70" s="226"/>
      <c r="K70" s="36">
        <f t="shared" ca="1" si="0"/>
        <v>0</v>
      </c>
      <c r="L70" s="233"/>
      <c r="M70" s="233"/>
      <c r="N70" s="233"/>
      <c r="O70" s="233"/>
      <c r="P70" s="233"/>
    </row>
    <row r="71" spans="1:16" outlineLevel="3" x14ac:dyDescent="0.3">
      <c r="A71" s="173"/>
      <c r="B71" s="173"/>
      <c r="C71" s="173"/>
      <c r="D71" s="173"/>
      <c r="E71" s="173"/>
      <c r="F71" s="449">
        <v>54</v>
      </c>
      <c r="G71" s="173"/>
      <c r="H71" s="173"/>
      <c r="I71" s="71" t="str">
        <v>libre</v>
      </c>
      <c r="J71" s="226"/>
      <c r="K71" s="36">
        <f t="shared" ca="1" si="0"/>
        <v>0</v>
      </c>
      <c r="L71" s="233"/>
      <c r="M71" s="233"/>
      <c r="N71" s="233"/>
      <c r="O71" s="233"/>
      <c r="P71" s="233"/>
    </row>
    <row r="72" spans="1:16" outlineLevel="3" x14ac:dyDescent="0.3">
      <c r="A72" s="173"/>
      <c r="B72" s="173"/>
      <c r="C72" s="173"/>
      <c r="D72" s="173"/>
      <c r="E72" s="173"/>
      <c r="F72" s="449">
        <v>55</v>
      </c>
      <c r="G72" s="173"/>
      <c r="H72" s="173"/>
      <c r="I72" s="71" t="str">
        <v>libre</v>
      </c>
      <c r="J72" s="226"/>
      <c r="K72" s="36">
        <f t="shared" ca="1" si="0"/>
        <v>0</v>
      </c>
      <c r="L72" s="233"/>
      <c r="M72" s="233"/>
      <c r="N72" s="233"/>
      <c r="O72" s="233"/>
      <c r="P72" s="233"/>
    </row>
    <row r="73" spans="1:16" outlineLevel="3" x14ac:dyDescent="0.3">
      <c r="A73" s="173"/>
      <c r="B73" s="173"/>
      <c r="C73" s="173"/>
      <c r="D73" s="173"/>
      <c r="E73" s="173"/>
      <c r="F73" s="449">
        <v>56</v>
      </c>
      <c r="G73" s="173"/>
      <c r="H73" s="173"/>
      <c r="I73" s="71" t="str">
        <v>libre</v>
      </c>
      <c r="J73" s="226"/>
      <c r="K73" s="36">
        <f t="shared" ca="1" si="0"/>
        <v>0</v>
      </c>
      <c r="L73" s="233"/>
      <c r="M73" s="233"/>
      <c r="N73" s="233"/>
      <c r="O73" s="233"/>
      <c r="P73" s="233"/>
    </row>
    <row r="74" spans="1:16" outlineLevel="3" x14ac:dyDescent="0.3">
      <c r="A74" s="173"/>
      <c r="B74" s="173"/>
      <c r="C74" s="173"/>
      <c r="D74" s="173"/>
      <c r="E74" s="173"/>
      <c r="F74" s="449">
        <v>57</v>
      </c>
      <c r="G74" s="173"/>
      <c r="H74" s="173"/>
      <c r="I74" s="71" t="str">
        <v>libre</v>
      </c>
      <c r="J74" s="226"/>
      <c r="K74" s="36">
        <f t="shared" ca="1" si="0"/>
        <v>0</v>
      </c>
      <c r="L74" s="233"/>
      <c r="M74" s="233"/>
      <c r="N74" s="233"/>
      <c r="O74" s="233"/>
      <c r="P74" s="233"/>
    </row>
    <row r="75" spans="1:16" outlineLevel="3" x14ac:dyDescent="0.3">
      <c r="A75" s="173"/>
      <c r="B75" s="173"/>
      <c r="C75" s="173"/>
      <c r="D75" s="173"/>
      <c r="E75" s="173"/>
      <c r="F75" s="449">
        <v>58</v>
      </c>
      <c r="G75" s="173"/>
      <c r="H75" s="173"/>
      <c r="I75" s="71" t="str">
        <v>libre</v>
      </c>
      <c r="J75" s="226"/>
      <c r="K75" s="36">
        <f t="shared" ca="1" si="0"/>
        <v>0</v>
      </c>
      <c r="L75" s="233"/>
      <c r="M75" s="233"/>
      <c r="N75" s="233"/>
      <c r="O75" s="233"/>
      <c r="P75" s="233"/>
    </row>
    <row r="76" spans="1:16" outlineLevel="3" x14ac:dyDescent="0.3">
      <c r="A76" s="173"/>
      <c r="B76" s="173"/>
      <c r="C76" s="173"/>
      <c r="D76" s="173"/>
      <c r="E76" s="173"/>
      <c r="F76" s="449">
        <v>59</v>
      </c>
      <c r="G76" s="173"/>
      <c r="H76" s="173"/>
      <c r="I76" s="71" t="str">
        <v>libre</v>
      </c>
      <c r="J76" s="226"/>
      <c r="K76" s="36">
        <f t="shared" ca="1" si="0"/>
        <v>0</v>
      </c>
      <c r="L76" s="233"/>
      <c r="M76" s="233"/>
      <c r="N76" s="233"/>
      <c r="O76" s="233"/>
      <c r="P76" s="233"/>
    </row>
    <row r="77" spans="1:16" outlineLevel="3" x14ac:dyDescent="0.3">
      <c r="A77" s="173"/>
      <c r="B77" s="173"/>
      <c r="C77" s="173"/>
      <c r="D77" s="173"/>
      <c r="E77" s="173"/>
      <c r="F77" s="449">
        <v>60</v>
      </c>
      <c r="G77" s="173"/>
      <c r="H77" s="173"/>
      <c r="I77" s="71" t="str">
        <v>libre</v>
      </c>
      <c r="J77" s="226"/>
      <c r="K77" s="36">
        <f t="shared" ca="1" si="0"/>
        <v>0</v>
      </c>
      <c r="L77" s="233"/>
      <c r="M77" s="233"/>
      <c r="N77" s="233"/>
      <c r="O77" s="233"/>
      <c r="P77" s="233"/>
    </row>
    <row r="78" spans="1:16" outlineLevel="3" x14ac:dyDescent="0.3">
      <c r="A78" s="173"/>
      <c r="B78" s="173"/>
      <c r="C78" s="173"/>
      <c r="D78" s="173"/>
      <c r="E78" s="173"/>
      <c r="F78" s="449">
        <v>61</v>
      </c>
      <c r="G78" s="173"/>
      <c r="H78" s="173"/>
      <c r="I78" s="71" t="str">
        <v>libre</v>
      </c>
      <c r="J78" s="226"/>
      <c r="K78" s="36">
        <f t="shared" ca="1" si="0"/>
        <v>0</v>
      </c>
      <c r="L78" s="233"/>
      <c r="M78" s="233"/>
      <c r="N78" s="233"/>
      <c r="O78" s="233"/>
      <c r="P78" s="233"/>
    </row>
    <row r="79" spans="1:16" outlineLevel="3" x14ac:dyDescent="0.3">
      <c r="A79" s="173"/>
      <c r="B79" s="173"/>
      <c r="C79" s="173"/>
      <c r="D79" s="173"/>
      <c r="E79" s="173"/>
      <c r="F79" s="449">
        <v>62</v>
      </c>
      <c r="G79" s="173"/>
      <c r="H79" s="173"/>
      <c r="I79" s="71" t="str">
        <v>libre</v>
      </c>
      <c r="J79" s="226"/>
      <c r="K79" s="36">
        <f t="shared" ca="1" si="0"/>
        <v>0</v>
      </c>
      <c r="L79" s="233"/>
      <c r="M79" s="233"/>
      <c r="N79" s="233"/>
      <c r="O79" s="233"/>
      <c r="P79" s="233"/>
    </row>
    <row r="80" spans="1:16" outlineLevel="3" x14ac:dyDescent="0.3">
      <c r="A80" s="173"/>
      <c r="B80" s="173"/>
      <c r="C80" s="173"/>
      <c r="D80" s="173"/>
      <c r="E80" s="173"/>
      <c r="F80" s="449">
        <v>63</v>
      </c>
      <c r="G80" s="173"/>
      <c r="H80" s="173"/>
      <c r="I80" s="71" t="str">
        <v>libre</v>
      </c>
      <c r="J80" s="226"/>
      <c r="K80" s="36">
        <f t="shared" ca="1" si="0"/>
        <v>0</v>
      </c>
      <c r="L80" s="233"/>
      <c r="M80" s="233"/>
      <c r="N80" s="233"/>
      <c r="O80" s="233"/>
      <c r="P80" s="233"/>
    </row>
    <row r="81" spans="1:16" outlineLevel="3" x14ac:dyDescent="0.3">
      <c r="A81" s="173"/>
      <c r="B81" s="173"/>
      <c r="C81" s="173"/>
      <c r="D81" s="173"/>
      <c r="E81" s="173"/>
      <c r="F81" s="449">
        <v>64</v>
      </c>
      <c r="G81" s="173"/>
      <c r="H81" s="173"/>
      <c r="I81" s="71" t="str">
        <v>libre</v>
      </c>
      <c r="J81" s="226"/>
      <c r="K81" s="36">
        <f t="shared" ca="1" si="0"/>
        <v>0</v>
      </c>
      <c r="L81" s="233"/>
      <c r="M81" s="233"/>
      <c r="N81" s="233"/>
      <c r="O81" s="233"/>
      <c r="P81" s="233"/>
    </row>
    <row r="82" spans="1:16" outlineLevel="3" x14ac:dyDescent="0.3">
      <c r="A82" s="173"/>
      <c r="B82" s="173"/>
      <c r="C82" s="173"/>
      <c r="D82" s="173"/>
      <c r="E82" s="173"/>
      <c r="F82" s="449">
        <v>65</v>
      </c>
      <c r="G82" s="173"/>
      <c r="H82" s="173"/>
      <c r="I82" s="71" t="str">
        <v>libre</v>
      </c>
      <c r="J82" s="226"/>
      <c r="K82" s="36">
        <f t="shared" ref="K82:K145" ca="1" si="1">INDIRECT("Opex."&amp;INDEX(BD.Opex.Tend,F82))</f>
        <v>0</v>
      </c>
      <c r="L82" s="233"/>
      <c r="M82" s="233"/>
      <c r="N82" s="233"/>
      <c r="O82" s="233"/>
      <c r="P82" s="233"/>
    </row>
    <row r="83" spans="1:16" outlineLevel="3" x14ac:dyDescent="0.3">
      <c r="A83" s="173"/>
      <c r="B83" s="173"/>
      <c r="C83" s="173"/>
      <c r="D83" s="173"/>
      <c r="E83" s="173"/>
      <c r="F83" s="449">
        <v>66</v>
      </c>
      <c r="G83" s="173"/>
      <c r="H83" s="173"/>
      <c r="I83" s="71" t="str">
        <v>libre</v>
      </c>
      <c r="J83" s="226"/>
      <c r="K83" s="36">
        <f t="shared" ca="1" si="1"/>
        <v>0</v>
      </c>
      <c r="L83" s="233"/>
      <c r="M83" s="233"/>
      <c r="N83" s="233"/>
      <c r="O83" s="233"/>
      <c r="P83" s="233"/>
    </row>
    <row r="84" spans="1:16" outlineLevel="3" x14ac:dyDescent="0.3">
      <c r="A84" s="173"/>
      <c r="B84" s="173"/>
      <c r="C84" s="173"/>
      <c r="D84" s="173"/>
      <c r="E84" s="173"/>
      <c r="F84" s="449">
        <v>67</v>
      </c>
      <c r="G84" s="173"/>
      <c r="H84" s="173"/>
      <c r="I84" s="71" t="str">
        <v>libre</v>
      </c>
      <c r="J84" s="226"/>
      <c r="K84" s="36">
        <f t="shared" ca="1" si="1"/>
        <v>0</v>
      </c>
      <c r="L84" s="233"/>
      <c r="M84" s="233"/>
      <c r="N84" s="233"/>
      <c r="O84" s="233"/>
      <c r="P84" s="233"/>
    </row>
    <row r="85" spans="1:16" outlineLevel="3" x14ac:dyDescent="0.3">
      <c r="A85" s="173"/>
      <c r="B85" s="173"/>
      <c r="C85" s="173"/>
      <c r="D85" s="173"/>
      <c r="E85" s="173"/>
      <c r="F85" s="449">
        <v>68</v>
      </c>
      <c r="G85" s="173"/>
      <c r="H85" s="173"/>
      <c r="I85" s="71" t="str">
        <v>libre</v>
      </c>
      <c r="J85" s="226"/>
      <c r="K85" s="36">
        <f t="shared" ca="1" si="1"/>
        <v>0</v>
      </c>
      <c r="L85" s="233"/>
      <c r="M85" s="233"/>
      <c r="N85" s="233"/>
      <c r="O85" s="233"/>
      <c r="P85" s="233"/>
    </row>
    <row r="86" spans="1:16" outlineLevel="3" x14ac:dyDescent="0.3">
      <c r="A86" s="173"/>
      <c r="B86" s="173"/>
      <c r="C86" s="173"/>
      <c r="D86" s="173"/>
      <c r="E86" s="173"/>
      <c r="F86" s="449">
        <v>69</v>
      </c>
      <c r="G86" s="173"/>
      <c r="H86" s="173"/>
      <c r="I86" s="71" t="str">
        <v>Core CS:MGW, HW y SE</v>
      </c>
      <c r="J86" s="226"/>
      <c r="K86" s="36">
        <f t="shared" ca="1" si="1"/>
        <v>0</v>
      </c>
      <c r="L86" s="233"/>
      <c r="M86" s="233"/>
      <c r="N86" s="233"/>
      <c r="O86" s="233"/>
      <c r="P86" s="233"/>
    </row>
    <row r="87" spans="1:16" outlineLevel="3" x14ac:dyDescent="0.3">
      <c r="A87" s="173"/>
      <c r="B87" s="173"/>
      <c r="C87" s="173"/>
      <c r="D87" s="173"/>
      <c r="E87" s="173"/>
      <c r="F87" s="449">
        <v>70</v>
      </c>
      <c r="G87" s="173"/>
      <c r="H87" s="173"/>
      <c r="I87" s="71" t="str">
        <v>Core CS:MSC Server, HW y SE</v>
      </c>
      <c r="J87" s="226"/>
      <c r="K87" s="36">
        <f t="shared" ca="1" si="1"/>
        <v>0</v>
      </c>
      <c r="L87" s="233"/>
      <c r="M87" s="233"/>
      <c r="N87" s="233"/>
      <c r="O87" s="233"/>
      <c r="P87" s="233"/>
    </row>
    <row r="88" spans="1:16" outlineLevel="3" x14ac:dyDescent="0.3">
      <c r="A88" s="173"/>
      <c r="B88" s="173"/>
      <c r="C88" s="173"/>
      <c r="D88" s="173"/>
      <c r="E88" s="173"/>
      <c r="F88" s="449">
        <v>71</v>
      </c>
      <c r="G88" s="173"/>
      <c r="H88" s="173"/>
      <c r="I88" s="71" t="str">
        <v>Core CS:SG, HW y SE</v>
      </c>
      <c r="J88" s="226"/>
      <c r="K88" s="36">
        <f t="shared" ca="1" si="1"/>
        <v>0</v>
      </c>
      <c r="L88" s="233"/>
      <c r="M88" s="233"/>
      <c r="N88" s="233"/>
      <c r="O88" s="233"/>
      <c r="P88" s="233"/>
    </row>
    <row r="89" spans="1:16" outlineLevel="3" x14ac:dyDescent="0.3">
      <c r="A89" s="173"/>
      <c r="B89" s="173"/>
      <c r="C89" s="173"/>
      <c r="D89" s="173"/>
      <c r="E89" s="173"/>
      <c r="F89" s="449">
        <v>72</v>
      </c>
      <c r="G89" s="173"/>
      <c r="H89" s="173"/>
      <c r="I89" s="71" t="str">
        <v>Core CS:HLR, HW y SE</v>
      </c>
      <c r="J89" s="226"/>
      <c r="K89" s="36">
        <f t="shared" ca="1" si="1"/>
        <v>0</v>
      </c>
      <c r="L89" s="233"/>
      <c r="M89" s="233"/>
      <c r="N89" s="233"/>
      <c r="O89" s="233"/>
      <c r="P89" s="233"/>
    </row>
    <row r="90" spans="1:16" outlineLevel="3" x14ac:dyDescent="0.3">
      <c r="A90" s="173"/>
      <c r="B90" s="173"/>
      <c r="C90" s="173"/>
      <c r="D90" s="173"/>
      <c r="E90" s="173"/>
      <c r="F90" s="449">
        <v>73</v>
      </c>
      <c r="G90" s="173"/>
      <c r="H90" s="173"/>
      <c r="I90" s="71" t="str">
        <v>Core CS:MGW, SW</v>
      </c>
      <c r="J90" s="226"/>
      <c r="K90" s="36">
        <f t="shared" ca="1" si="1"/>
        <v>0</v>
      </c>
      <c r="L90" s="233"/>
      <c r="M90" s="233"/>
      <c r="N90" s="233"/>
      <c r="O90" s="233"/>
      <c r="P90" s="233"/>
    </row>
    <row r="91" spans="1:16" outlineLevel="3" x14ac:dyDescent="0.3">
      <c r="A91" s="173"/>
      <c r="B91" s="173"/>
      <c r="C91" s="173"/>
      <c r="D91" s="173"/>
      <c r="E91" s="173"/>
      <c r="F91" s="449">
        <v>74</v>
      </c>
      <c r="G91" s="173"/>
      <c r="H91" s="173"/>
      <c r="I91" s="71" t="str">
        <v>Core CS:MSC Server, SW</v>
      </c>
      <c r="J91" s="226"/>
      <c r="K91" s="36">
        <f t="shared" ca="1" si="1"/>
        <v>0</v>
      </c>
      <c r="L91" s="233"/>
      <c r="M91" s="233"/>
      <c r="N91" s="233"/>
      <c r="O91" s="233"/>
      <c r="P91" s="233"/>
    </row>
    <row r="92" spans="1:16" outlineLevel="3" x14ac:dyDescent="0.3">
      <c r="A92" s="173"/>
      <c r="B92" s="173"/>
      <c r="C92" s="173"/>
      <c r="D92" s="173"/>
      <c r="E92" s="173"/>
      <c r="F92" s="449">
        <v>75</v>
      </c>
      <c r="G92" s="173"/>
      <c r="H92" s="173"/>
      <c r="I92" s="71" t="str">
        <v>Core CS:SG, SW</v>
      </c>
      <c r="J92" s="226"/>
      <c r="K92" s="36">
        <f t="shared" ca="1" si="1"/>
        <v>0</v>
      </c>
      <c r="L92" s="233"/>
      <c r="M92" s="233"/>
      <c r="N92" s="233"/>
      <c r="O92" s="233"/>
      <c r="P92" s="233"/>
    </row>
    <row r="93" spans="1:16" outlineLevel="3" x14ac:dyDescent="0.3">
      <c r="A93" s="173"/>
      <c r="B93" s="173"/>
      <c r="C93" s="173"/>
      <c r="D93" s="173"/>
      <c r="E93" s="173"/>
      <c r="F93" s="449">
        <v>76</v>
      </c>
      <c r="G93" s="173"/>
      <c r="H93" s="173"/>
      <c r="I93" s="71" t="str">
        <v>Core CS:HLR, SW</v>
      </c>
      <c r="J93" s="226"/>
      <c r="K93" s="36">
        <f t="shared" ca="1" si="1"/>
        <v>0</v>
      </c>
      <c r="L93" s="233"/>
      <c r="M93" s="233"/>
      <c r="N93" s="233"/>
      <c r="O93" s="233"/>
      <c r="P93" s="233"/>
    </row>
    <row r="94" spans="1:16" outlineLevel="3" x14ac:dyDescent="0.3">
      <c r="A94" s="173"/>
      <c r="B94" s="173"/>
      <c r="C94" s="173"/>
      <c r="D94" s="173"/>
      <c r="E94" s="173"/>
      <c r="F94" s="449">
        <v>77</v>
      </c>
      <c r="G94" s="173"/>
      <c r="H94" s="173"/>
      <c r="I94" s="71" t="str">
        <v>Core PS:SGSN, HW y SE</v>
      </c>
      <c r="J94" s="226"/>
      <c r="K94" s="36">
        <f t="shared" ca="1" si="1"/>
        <v>0</v>
      </c>
      <c r="L94" s="233"/>
      <c r="M94" s="233"/>
      <c r="N94" s="233"/>
      <c r="O94" s="233"/>
      <c r="P94" s="233"/>
    </row>
    <row r="95" spans="1:16" outlineLevel="3" x14ac:dyDescent="0.3">
      <c r="A95" s="173"/>
      <c r="B95" s="173"/>
      <c r="C95" s="173"/>
      <c r="D95" s="173"/>
      <c r="E95" s="173"/>
      <c r="F95" s="449">
        <v>78</v>
      </c>
      <c r="G95" s="173"/>
      <c r="H95" s="173"/>
      <c r="I95" s="71" t="str">
        <v>Core PS:GGSN, HW y SE</v>
      </c>
      <c r="J95" s="226"/>
      <c r="K95" s="36">
        <f t="shared" ca="1" si="1"/>
        <v>0</v>
      </c>
      <c r="L95" s="233"/>
      <c r="M95" s="233"/>
      <c r="N95" s="233"/>
      <c r="O95" s="233"/>
      <c r="P95" s="233"/>
    </row>
    <row r="96" spans="1:16" outlineLevel="3" x14ac:dyDescent="0.3">
      <c r="A96" s="173"/>
      <c r="B96" s="173"/>
      <c r="C96" s="173"/>
      <c r="D96" s="173"/>
      <c r="E96" s="173"/>
      <c r="F96" s="449">
        <v>79</v>
      </c>
      <c r="G96" s="173"/>
      <c r="H96" s="173"/>
      <c r="I96" s="71" t="str">
        <v>Core PS:CG, HW y SE</v>
      </c>
      <c r="J96" s="226"/>
      <c r="K96" s="36">
        <f t="shared" ca="1" si="1"/>
        <v>0</v>
      </c>
      <c r="L96" s="233"/>
      <c r="M96" s="233"/>
      <c r="N96" s="233"/>
      <c r="O96" s="233"/>
      <c r="P96" s="233"/>
    </row>
    <row r="97" spans="1:16" outlineLevel="3" x14ac:dyDescent="0.3">
      <c r="A97" s="173"/>
      <c r="B97" s="173"/>
      <c r="C97" s="173"/>
      <c r="D97" s="173"/>
      <c r="E97" s="173"/>
      <c r="F97" s="449">
        <v>80</v>
      </c>
      <c r="G97" s="173"/>
      <c r="H97" s="173"/>
      <c r="I97" s="71" t="str">
        <v>Core PS:PCRF, HW y SE</v>
      </c>
      <c r="J97" s="226"/>
      <c r="K97" s="36">
        <f t="shared" ca="1" si="1"/>
        <v>0</v>
      </c>
      <c r="L97" s="233"/>
      <c r="M97" s="233"/>
      <c r="N97" s="233"/>
      <c r="O97" s="233"/>
      <c r="P97" s="233"/>
    </row>
    <row r="98" spans="1:16" outlineLevel="3" x14ac:dyDescent="0.3">
      <c r="A98" s="173"/>
      <c r="B98" s="173"/>
      <c r="C98" s="173"/>
      <c r="D98" s="173"/>
      <c r="E98" s="173"/>
      <c r="F98" s="449">
        <v>81</v>
      </c>
      <c r="G98" s="173"/>
      <c r="H98" s="173"/>
      <c r="I98" s="71" t="str">
        <v>Core PS:SUR, HW y SE</v>
      </c>
      <c r="J98" s="226"/>
      <c r="K98" s="36">
        <f t="shared" ca="1" si="1"/>
        <v>0</v>
      </c>
      <c r="L98" s="233"/>
      <c r="M98" s="233"/>
      <c r="N98" s="233"/>
      <c r="O98" s="233"/>
      <c r="P98" s="233"/>
    </row>
    <row r="99" spans="1:16" outlineLevel="3" x14ac:dyDescent="0.3">
      <c r="A99" s="173"/>
      <c r="B99" s="173"/>
      <c r="C99" s="173"/>
      <c r="D99" s="173"/>
      <c r="E99" s="173"/>
      <c r="F99" s="449">
        <v>82</v>
      </c>
      <c r="G99" s="173"/>
      <c r="H99" s="173"/>
      <c r="I99" s="71" t="str">
        <v>Core PS:SGSN, SW</v>
      </c>
      <c r="J99" s="226"/>
      <c r="K99" s="36">
        <f t="shared" ca="1" si="1"/>
        <v>0</v>
      </c>
      <c r="L99" s="233"/>
      <c r="M99" s="233"/>
      <c r="N99" s="233"/>
      <c r="O99" s="233"/>
      <c r="P99" s="233"/>
    </row>
    <row r="100" spans="1:16" outlineLevel="3" x14ac:dyDescent="0.3">
      <c r="A100" s="173"/>
      <c r="B100" s="173"/>
      <c r="C100" s="173"/>
      <c r="D100" s="173"/>
      <c r="E100" s="173"/>
      <c r="F100" s="449">
        <v>83</v>
      </c>
      <c r="G100" s="173"/>
      <c r="H100" s="173"/>
      <c r="I100" s="71" t="str">
        <v>Core PS:GGSN, SW</v>
      </c>
      <c r="J100" s="226"/>
      <c r="K100" s="36">
        <f t="shared" ca="1" si="1"/>
        <v>0</v>
      </c>
      <c r="L100" s="233"/>
      <c r="M100" s="233"/>
      <c r="N100" s="233"/>
      <c r="O100" s="233"/>
      <c r="P100" s="233"/>
    </row>
    <row r="101" spans="1:16" outlineLevel="3" x14ac:dyDescent="0.3">
      <c r="A101" s="173"/>
      <c r="B101" s="173"/>
      <c r="C101" s="173"/>
      <c r="D101" s="173"/>
      <c r="E101" s="173"/>
      <c r="F101" s="449">
        <v>84</v>
      </c>
      <c r="G101" s="173"/>
      <c r="H101" s="173"/>
      <c r="I101" s="71" t="str">
        <v>Core PS:CG, SW</v>
      </c>
      <c r="J101" s="226"/>
      <c r="K101" s="36">
        <f t="shared" ca="1" si="1"/>
        <v>0</v>
      </c>
      <c r="L101" s="233"/>
      <c r="M101" s="233"/>
      <c r="N101" s="233"/>
      <c r="O101" s="233"/>
      <c r="P101" s="233"/>
    </row>
    <row r="102" spans="1:16" outlineLevel="3" x14ac:dyDescent="0.3">
      <c r="A102" s="173"/>
      <c r="B102" s="173"/>
      <c r="C102" s="173"/>
      <c r="D102" s="173"/>
      <c r="E102" s="173"/>
      <c r="F102" s="449">
        <v>85</v>
      </c>
      <c r="G102" s="173"/>
      <c r="H102" s="173"/>
      <c r="I102" s="71" t="str">
        <v>Core PS:PCRF, SW</v>
      </c>
      <c r="J102" s="226"/>
      <c r="K102" s="36">
        <f t="shared" ca="1" si="1"/>
        <v>0</v>
      </c>
      <c r="L102" s="233"/>
      <c r="M102" s="233"/>
      <c r="N102" s="233"/>
      <c r="O102" s="233"/>
      <c r="P102" s="233"/>
    </row>
    <row r="103" spans="1:16" outlineLevel="3" x14ac:dyDescent="0.3">
      <c r="A103" s="173"/>
      <c r="B103" s="173"/>
      <c r="C103" s="173"/>
      <c r="D103" s="173"/>
      <c r="E103" s="173"/>
      <c r="F103" s="449">
        <v>86</v>
      </c>
      <c r="G103" s="173"/>
      <c r="H103" s="173"/>
      <c r="I103" s="71" t="str">
        <v>Core PS:SUR, SW</v>
      </c>
      <c r="J103" s="226"/>
      <c r="K103" s="36">
        <f t="shared" ca="1" si="1"/>
        <v>0</v>
      </c>
      <c r="L103" s="233"/>
      <c r="M103" s="233"/>
      <c r="N103" s="233"/>
      <c r="O103" s="233"/>
      <c r="P103" s="233"/>
    </row>
    <row r="104" spans="1:16" outlineLevel="3" x14ac:dyDescent="0.3">
      <c r="A104" s="173"/>
      <c r="B104" s="173"/>
      <c r="C104" s="173"/>
      <c r="D104" s="173"/>
      <c r="E104" s="173"/>
      <c r="F104" s="449">
        <v>87</v>
      </c>
      <c r="G104" s="173"/>
      <c r="H104" s="173"/>
      <c r="I104" s="71" t="str">
        <v>Core Común: Repuestos Críticos</v>
      </c>
      <c r="J104" s="226"/>
      <c r="K104" s="36">
        <f t="shared" ca="1" si="1"/>
        <v>0</v>
      </c>
      <c r="L104" s="233"/>
      <c r="M104" s="233"/>
      <c r="N104" s="233"/>
      <c r="O104" s="233"/>
      <c r="P104" s="233"/>
    </row>
    <row r="105" spans="1:16" outlineLevel="3" x14ac:dyDescent="0.3">
      <c r="A105" s="173"/>
      <c r="B105" s="173"/>
      <c r="C105" s="173"/>
      <c r="D105" s="173"/>
      <c r="E105" s="173"/>
      <c r="F105" s="449">
        <v>88</v>
      </c>
      <c r="G105" s="173"/>
      <c r="H105" s="173"/>
      <c r="I105" s="71" t="str">
        <v>Core Común: Mantención Iniciación</v>
      </c>
      <c r="J105" s="226"/>
      <c r="K105" s="36">
        <f t="shared" ca="1" si="1"/>
        <v>0</v>
      </c>
      <c r="L105" s="233"/>
      <c r="M105" s="233"/>
      <c r="N105" s="233"/>
      <c r="O105" s="233"/>
      <c r="P105" s="233"/>
    </row>
    <row r="106" spans="1:16" outlineLevel="3" x14ac:dyDescent="0.3">
      <c r="A106" s="173"/>
      <c r="B106" s="173"/>
      <c r="C106" s="173"/>
      <c r="D106" s="173"/>
      <c r="E106" s="173"/>
      <c r="F106" s="449">
        <v>89</v>
      </c>
      <c r="G106" s="173"/>
      <c r="H106" s="173"/>
      <c r="I106" s="71" t="str">
        <v>Core Común: Terrenos</v>
      </c>
      <c r="J106" s="226"/>
      <c r="K106" s="36">
        <f t="shared" ca="1" si="1"/>
        <v>0</v>
      </c>
      <c r="L106" s="233"/>
      <c r="M106" s="233"/>
      <c r="N106" s="233"/>
      <c r="O106" s="233"/>
      <c r="P106" s="233"/>
    </row>
    <row r="107" spans="1:16" outlineLevel="3" x14ac:dyDescent="0.3">
      <c r="A107" s="173"/>
      <c r="B107" s="173"/>
      <c r="C107" s="173"/>
      <c r="D107" s="173"/>
      <c r="E107" s="173"/>
      <c r="F107" s="449">
        <v>90</v>
      </c>
      <c r="G107" s="173"/>
      <c r="H107" s="173"/>
      <c r="I107" s="71" t="str">
        <v>Core Común: Obras Civiles</v>
      </c>
      <c r="J107" s="226"/>
      <c r="K107" s="36">
        <f t="shared" ca="1" si="1"/>
        <v>0</v>
      </c>
      <c r="L107" s="233"/>
      <c r="M107" s="233"/>
      <c r="N107" s="233"/>
      <c r="O107" s="233"/>
      <c r="P107" s="233"/>
    </row>
    <row r="108" spans="1:16" outlineLevel="3" x14ac:dyDescent="0.3">
      <c r="A108" s="173"/>
      <c r="B108" s="173"/>
      <c r="C108" s="173"/>
      <c r="D108" s="173"/>
      <c r="E108" s="173"/>
      <c r="F108" s="449">
        <v>91</v>
      </c>
      <c r="G108" s="173"/>
      <c r="H108" s="173"/>
      <c r="I108" s="71" t="str">
        <v>Core Común: Equipamiento</v>
      </c>
      <c r="J108" s="226"/>
      <c r="K108" s="36">
        <f t="shared" ca="1" si="1"/>
        <v>0</v>
      </c>
      <c r="L108" s="233"/>
      <c r="M108" s="233"/>
      <c r="N108" s="233"/>
      <c r="O108" s="233"/>
      <c r="P108" s="233"/>
    </row>
    <row r="109" spans="1:16" outlineLevel="3" x14ac:dyDescent="0.3">
      <c r="A109" s="173"/>
      <c r="B109" s="173"/>
      <c r="C109" s="173"/>
      <c r="D109" s="173"/>
      <c r="E109" s="173"/>
      <c r="F109" s="449">
        <v>92</v>
      </c>
      <c r="G109" s="173"/>
      <c r="H109" s="173"/>
      <c r="I109" s="71" t="str">
        <v>libre</v>
      </c>
      <c r="J109" s="226"/>
      <c r="K109" s="36">
        <f t="shared" ca="1" si="1"/>
        <v>0</v>
      </c>
      <c r="L109" s="233"/>
      <c r="M109" s="233"/>
      <c r="N109" s="233"/>
      <c r="O109" s="233"/>
      <c r="P109" s="233"/>
    </row>
    <row r="110" spans="1:16" outlineLevel="3" x14ac:dyDescent="0.3">
      <c r="A110" s="173"/>
      <c r="B110" s="173"/>
      <c r="C110" s="173"/>
      <c r="D110" s="173"/>
      <c r="E110" s="173"/>
      <c r="F110" s="449">
        <v>93</v>
      </c>
      <c r="G110" s="173"/>
      <c r="H110" s="173"/>
      <c r="I110" s="71" t="str">
        <v>Espectro</v>
      </c>
      <c r="J110" s="226"/>
      <c r="K110" s="36">
        <f t="shared" ca="1" si="1"/>
        <v>0</v>
      </c>
      <c r="L110" s="233"/>
      <c r="M110" s="233"/>
      <c r="N110" s="233"/>
      <c r="O110" s="233"/>
      <c r="P110" s="233"/>
    </row>
    <row r="111" spans="1:16" outlineLevel="3" x14ac:dyDescent="0.3">
      <c r="A111" s="173"/>
      <c r="B111" s="173"/>
      <c r="C111" s="173"/>
      <c r="D111" s="173"/>
      <c r="E111" s="173"/>
      <c r="F111" s="449">
        <v>94</v>
      </c>
      <c r="G111" s="173"/>
      <c r="H111" s="173"/>
      <c r="I111" s="71" t="str">
        <v>libre</v>
      </c>
      <c r="J111" s="226"/>
      <c r="K111" s="36">
        <f t="shared" ca="1" si="1"/>
        <v>0</v>
      </c>
      <c r="L111" s="233"/>
      <c r="M111" s="233"/>
      <c r="N111" s="233"/>
      <c r="O111" s="233"/>
      <c r="P111" s="233"/>
    </row>
    <row r="112" spans="1:16" outlineLevel="3" x14ac:dyDescent="0.3">
      <c r="A112" s="173"/>
      <c r="B112" s="173"/>
      <c r="C112" s="173"/>
      <c r="D112" s="173"/>
      <c r="E112" s="173"/>
      <c r="F112" s="449">
        <v>95</v>
      </c>
      <c r="G112" s="173"/>
      <c r="H112" s="173"/>
      <c r="I112" s="71" t="str">
        <v>BSCS Base</v>
      </c>
      <c r="J112" s="226"/>
      <c r="K112" s="36">
        <f t="shared" ca="1" si="1"/>
        <v>0</v>
      </c>
      <c r="L112" s="233"/>
      <c r="M112" s="233"/>
      <c r="N112" s="233"/>
      <c r="O112" s="233"/>
      <c r="P112" s="233"/>
    </row>
    <row r="113" spans="1:16" outlineLevel="3" x14ac:dyDescent="0.3">
      <c r="A113" s="173"/>
      <c r="B113" s="173"/>
      <c r="C113" s="173"/>
      <c r="D113" s="173"/>
      <c r="E113" s="173"/>
      <c r="F113" s="449">
        <v>96</v>
      </c>
      <c r="G113" s="173"/>
      <c r="H113" s="173"/>
      <c r="I113" s="71" t="str">
        <v>BSCS Mant</v>
      </c>
      <c r="J113" s="226"/>
      <c r="K113" s="36">
        <f t="shared" ca="1" si="1"/>
        <v>0</v>
      </c>
      <c r="L113" s="233"/>
      <c r="M113" s="233"/>
      <c r="N113" s="233"/>
      <c r="O113" s="233"/>
      <c r="P113" s="233"/>
    </row>
    <row r="114" spans="1:16" outlineLevel="3" x14ac:dyDescent="0.3">
      <c r="A114" s="173"/>
      <c r="B114" s="173"/>
      <c r="C114" s="173"/>
      <c r="D114" s="173"/>
      <c r="E114" s="173"/>
      <c r="F114" s="449">
        <v>97</v>
      </c>
      <c r="G114" s="173"/>
      <c r="H114" s="173"/>
      <c r="I114" s="71" t="str">
        <v>ICC Base</v>
      </c>
      <c r="J114" s="226"/>
      <c r="K114" s="36">
        <f t="shared" ca="1" si="1"/>
        <v>0</v>
      </c>
      <c r="L114" s="233"/>
      <c r="M114" s="233"/>
      <c r="N114" s="233"/>
      <c r="O114" s="233"/>
      <c r="P114" s="233"/>
    </row>
    <row r="115" spans="1:16" outlineLevel="2" x14ac:dyDescent="0.3">
      <c r="A115" s="173"/>
      <c r="B115" s="173"/>
      <c r="C115" s="173"/>
      <c r="D115" s="173"/>
      <c r="E115" s="173"/>
      <c r="F115" s="449">
        <v>98</v>
      </c>
      <c r="G115" s="173"/>
      <c r="H115" s="173"/>
      <c r="I115" s="71" t="str">
        <v>ICC Mant</v>
      </c>
      <c r="J115" s="226"/>
      <c r="K115" s="36">
        <f t="shared" ca="1" si="1"/>
        <v>0</v>
      </c>
      <c r="L115" s="233"/>
      <c r="M115" s="233"/>
      <c r="N115" s="233"/>
      <c r="O115" s="233"/>
      <c r="P115" s="233"/>
    </row>
    <row r="116" spans="1:16" outlineLevel="2" x14ac:dyDescent="0.3">
      <c r="A116" s="173"/>
      <c r="B116" s="173"/>
      <c r="C116" s="173"/>
      <c r="D116" s="173"/>
      <c r="E116" s="173"/>
      <c r="F116" s="449">
        <v>99</v>
      </c>
      <c r="G116" s="173"/>
      <c r="H116" s="173"/>
      <c r="I116" s="71" t="str">
        <v>Mediation Mant</v>
      </c>
      <c r="J116" s="226"/>
      <c r="K116" s="36">
        <f t="shared" ca="1" si="1"/>
        <v>0</v>
      </c>
      <c r="L116" s="233"/>
      <c r="M116" s="233"/>
      <c r="N116" s="233"/>
      <c r="O116" s="233"/>
      <c r="P116" s="233"/>
    </row>
    <row r="117" spans="1:16" outlineLevel="2" x14ac:dyDescent="0.3">
      <c r="A117" s="173"/>
      <c r="B117" s="173"/>
      <c r="C117" s="173"/>
      <c r="D117" s="173"/>
      <c r="E117" s="173"/>
      <c r="F117" s="449">
        <v>100</v>
      </c>
      <c r="G117" s="173"/>
      <c r="H117" s="173"/>
      <c r="I117" s="71" t="str">
        <v>Router tipo 1</v>
      </c>
      <c r="J117" s="226"/>
      <c r="K117" s="36">
        <f t="shared" ca="1" si="1"/>
        <v>0</v>
      </c>
      <c r="L117" s="233"/>
      <c r="M117" s="233"/>
      <c r="N117" s="233"/>
      <c r="O117" s="233"/>
      <c r="P117" s="233"/>
    </row>
    <row r="118" spans="1:16" outlineLevel="2" x14ac:dyDescent="0.3">
      <c r="A118" s="173"/>
      <c r="B118" s="173"/>
      <c r="C118" s="173"/>
      <c r="D118" s="173"/>
      <c r="E118" s="173"/>
      <c r="F118" s="449">
        <v>101</v>
      </c>
      <c r="G118" s="173"/>
      <c r="H118" s="173"/>
      <c r="I118" s="71" t="str">
        <v>Router tipo 2</v>
      </c>
      <c r="J118" s="226"/>
      <c r="K118" s="36">
        <f t="shared" ca="1" si="1"/>
        <v>0</v>
      </c>
      <c r="L118" s="233"/>
      <c r="M118" s="233"/>
      <c r="N118" s="233"/>
      <c r="O118" s="233"/>
      <c r="P118" s="233"/>
    </row>
    <row r="119" spans="1:16" outlineLevel="3" x14ac:dyDescent="0.3">
      <c r="A119" s="173"/>
      <c r="B119" s="173"/>
      <c r="C119" s="173"/>
      <c r="D119" s="173"/>
      <c r="E119" s="173"/>
      <c r="F119" s="449">
        <v>102</v>
      </c>
      <c r="G119" s="173"/>
      <c r="H119" s="173"/>
      <c r="I119" s="71" t="str">
        <v>Router tipo 3</v>
      </c>
      <c r="J119" s="226"/>
      <c r="K119" s="36">
        <f t="shared" ca="1" si="1"/>
        <v>0</v>
      </c>
      <c r="L119" s="233"/>
      <c r="M119" s="233"/>
      <c r="N119" s="233"/>
      <c r="O119" s="233"/>
      <c r="P119" s="233"/>
    </row>
    <row r="120" spans="1:16" outlineLevel="3" x14ac:dyDescent="0.3">
      <c r="A120" s="173"/>
      <c r="B120" s="173"/>
      <c r="C120" s="173"/>
      <c r="D120" s="173"/>
      <c r="E120" s="173"/>
      <c r="F120" s="449">
        <v>103</v>
      </c>
      <c r="G120" s="173"/>
      <c r="H120" s="173"/>
      <c r="I120" s="71" t="str">
        <v>BSC-MGW</v>
      </c>
      <c r="J120" s="226"/>
      <c r="K120" s="36">
        <f t="shared" ca="1" si="1"/>
        <v>0</v>
      </c>
      <c r="L120" s="233"/>
      <c r="M120" s="233"/>
      <c r="N120" s="233"/>
      <c r="O120" s="233"/>
      <c r="P120" s="233"/>
    </row>
    <row r="121" spans="1:16" outlineLevel="3" x14ac:dyDescent="0.3">
      <c r="A121" s="173"/>
      <c r="B121" s="173"/>
      <c r="C121" s="173"/>
      <c r="D121" s="173"/>
      <c r="E121" s="173"/>
      <c r="F121" s="449">
        <v>104</v>
      </c>
      <c r="G121" s="173"/>
      <c r="H121" s="173"/>
      <c r="I121" s="71" t="str">
        <v>BSC-SGSN</v>
      </c>
      <c r="J121" s="226"/>
      <c r="K121" s="36">
        <f t="shared" ca="1" si="1"/>
        <v>0</v>
      </c>
      <c r="L121" s="233"/>
      <c r="M121" s="233"/>
      <c r="N121" s="233"/>
      <c r="O121" s="233"/>
      <c r="P121" s="233"/>
    </row>
    <row r="122" spans="1:16" outlineLevel="3" x14ac:dyDescent="0.3">
      <c r="A122" s="173"/>
      <c r="B122" s="173"/>
      <c r="C122" s="173"/>
      <c r="D122" s="173"/>
      <c r="E122" s="173"/>
      <c r="F122" s="449">
        <v>105</v>
      </c>
      <c r="G122" s="173"/>
      <c r="H122" s="173"/>
      <c r="I122" s="71" t="str">
        <v>SGSN-GGSN</v>
      </c>
      <c r="J122" s="226"/>
      <c r="K122" s="36">
        <f t="shared" ca="1" si="1"/>
        <v>0</v>
      </c>
      <c r="L122" s="233"/>
      <c r="M122" s="233"/>
      <c r="N122" s="233"/>
      <c r="O122" s="233"/>
      <c r="P122" s="233"/>
    </row>
    <row r="123" spans="1:16" outlineLevel="3" x14ac:dyDescent="0.3">
      <c r="A123" s="173"/>
      <c r="B123" s="173"/>
      <c r="C123" s="173"/>
      <c r="D123" s="173"/>
      <c r="E123" s="173"/>
      <c r="F123" s="449">
        <v>106</v>
      </c>
      <c r="G123" s="173"/>
      <c r="H123" s="173"/>
      <c r="I123" s="71" t="str">
        <v>MGW-MGW</v>
      </c>
      <c r="J123" s="226"/>
      <c r="K123" s="36">
        <f t="shared" ca="1" si="1"/>
        <v>0</v>
      </c>
      <c r="L123" s="233"/>
      <c r="M123" s="233"/>
      <c r="N123" s="233"/>
      <c r="O123" s="233"/>
      <c r="P123" s="233"/>
    </row>
    <row r="124" spans="1:16" outlineLevel="3" x14ac:dyDescent="0.3">
      <c r="A124" s="173"/>
      <c r="B124" s="173"/>
      <c r="C124" s="173"/>
      <c r="D124" s="173"/>
      <c r="E124" s="173"/>
      <c r="F124" s="449">
        <v>107</v>
      </c>
      <c r="G124" s="173"/>
      <c r="H124" s="173"/>
      <c r="I124" s="71" t="str">
        <v>RNC-MGW</v>
      </c>
      <c r="J124" s="226"/>
      <c r="K124" s="36">
        <f t="shared" ca="1" si="1"/>
        <v>0</v>
      </c>
      <c r="L124" s="233"/>
      <c r="M124" s="233"/>
      <c r="N124" s="233"/>
      <c r="O124" s="233"/>
      <c r="P124" s="233"/>
    </row>
    <row r="125" spans="1:16" outlineLevel="3" x14ac:dyDescent="0.3">
      <c r="A125" s="173"/>
      <c r="B125" s="173"/>
      <c r="C125" s="173"/>
      <c r="D125" s="173"/>
      <c r="E125" s="173"/>
      <c r="F125" s="449">
        <v>108</v>
      </c>
      <c r="G125" s="173"/>
      <c r="H125" s="173"/>
      <c r="I125" s="71" t="str">
        <v>RNC-SGSN</v>
      </c>
      <c r="J125" s="226"/>
      <c r="K125" s="36">
        <f t="shared" ca="1" si="1"/>
        <v>0</v>
      </c>
      <c r="L125" s="233"/>
      <c r="M125" s="233"/>
      <c r="N125" s="233"/>
      <c r="O125" s="233"/>
      <c r="P125" s="233"/>
    </row>
    <row r="126" spans="1:16" outlineLevel="3" x14ac:dyDescent="0.3">
      <c r="A126" s="173"/>
      <c r="B126" s="173"/>
      <c r="C126" s="173"/>
      <c r="D126" s="173"/>
      <c r="E126" s="173"/>
      <c r="F126" s="449">
        <v>109</v>
      </c>
      <c r="G126" s="173"/>
      <c r="H126" s="173"/>
      <c r="I126" s="71" t="str">
        <v>SGSN-GGSN</v>
      </c>
      <c r="J126" s="226"/>
      <c r="K126" s="36">
        <f t="shared" ca="1" si="1"/>
        <v>0</v>
      </c>
      <c r="L126" s="233"/>
      <c r="M126" s="233"/>
      <c r="N126" s="233"/>
      <c r="O126" s="233"/>
      <c r="P126" s="233"/>
    </row>
    <row r="127" spans="1:16" outlineLevel="3" x14ac:dyDescent="0.3">
      <c r="A127" s="173"/>
      <c r="B127" s="173"/>
      <c r="C127" s="173"/>
      <c r="D127" s="173"/>
      <c r="E127" s="173"/>
      <c r="F127" s="449">
        <v>110</v>
      </c>
      <c r="G127" s="173"/>
      <c r="H127" s="173"/>
      <c r="I127" s="71" t="str">
        <v>MGW-MGW</v>
      </c>
      <c r="J127" s="226"/>
      <c r="K127" s="36">
        <f t="shared" ca="1" si="1"/>
        <v>0</v>
      </c>
      <c r="L127" s="233"/>
      <c r="M127" s="233"/>
      <c r="N127" s="233"/>
      <c r="O127" s="233"/>
      <c r="P127" s="233"/>
    </row>
    <row r="128" spans="1:16" outlineLevel="3" x14ac:dyDescent="0.3">
      <c r="A128" s="173"/>
      <c r="B128" s="173"/>
      <c r="C128" s="173"/>
      <c r="D128" s="173"/>
      <c r="E128" s="173"/>
      <c r="F128" s="449">
        <v>111</v>
      </c>
      <c r="G128" s="173"/>
      <c r="H128" s="173"/>
      <c r="I128" s="71" t="str">
        <v>SGW-SGW</v>
      </c>
      <c r="J128" s="226"/>
      <c r="K128" s="36">
        <f t="shared" ca="1" si="1"/>
        <v>0</v>
      </c>
      <c r="L128" s="233"/>
      <c r="M128" s="233"/>
      <c r="N128" s="233"/>
      <c r="O128" s="233"/>
      <c r="P128" s="233"/>
    </row>
    <row r="129" spans="1:16" outlineLevel="3" x14ac:dyDescent="0.3">
      <c r="A129" s="173"/>
      <c r="B129" s="173"/>
      <c r="C129" s="173"/>
      <c r="D129" s="173"/>
      <c r="E129" s="173"/>
      <c r="F129" s="449">
        <v>112</v>
      </c>
      <c r="G129" s="173"/>
      <c r="H129" s="173"/>
      <c r="I129" s="71" t="str">
        <v>MGW-PTR</v>
      </c>
      <c r="J129" s="226"/>
      <c r="K129" s="36">
        <f t="shared" ca="1" si="1"/>
        <v>0</v>
      </c>
      <c r="L129" s="233"/>
      <c r="M129" s="233"/>
      <c r="N129" s="233"/>
      <c r="O129" s="233"/>
      <c r="P129" s="233"/>
    </row>
    <row r="130" spans="1:16" outlineLevel="3" x14ac:dyDescent="0.3">
      <c r="A130" s="173"/>
      <c r="B130" s="173"/>
      <c r="C130" s="173"/>
      <c r="D130" s="173"/>
      <c r="E130" s="173"/>
      <c r="F130" s="449">
        <v>113</v>
      </c>
      <c r="G130" s="173"/>
      <c r="H130" s="173"/>
      <c r="I130" s="71" t="str">
        <v>MGW-PTR</v>
      </c>
      <c r="J130" s="226"/>
      <c r="K130" s="36">
        <f t="shared" ca="1" si="1"/>
        <v>0</v>
      </c>
      <c r="L130" s="233"/>
      <c r="M130" s="233"/>
      <c r="N130" s="233"/>
      <c r="O130" s="233"/>
      <c r="P130" s="233"/>
    </row>
    <row r="131" spans="1:16" outlineLevel="3" x14ac:dyDescent="0.3">
      <c r="A131" s="173"/>
      <c r="B131" s="173"/>
      <c r="C131" s="173"/>
      <c r="D131" s="173"/>
      <c r="E131" s="173"/>
      <c r="F131" s="449">
        <v>114</v>
      </c>
      <c r="G131" s="173"/>
      <c r="H131" s="173"/>
      <c r="I131" s="71" t="str">
        <v>SBC-PTR</v>
      </c>
      <c r="J131" s="226"/>
      <c r="K131" s="36">
        <f t="shared" ca="1" si="1"/>
        <v>0</v>
      </c>
      <c r="L131" s="233"/>
      <c r="M131" s="233"/>
      <c r="N131" s="233"/>
      <c r="O131" s="233"/>
      <c r="P131" s="233"/>
    </row>
    <row r="132" spans="1:16" outlineLevel="3" x14ac:dyDescent="0.3">
      <c r="A132" s="173"/>
      <c r="B132" s="173"/>
      <c r="C132" s="173"/>
      <c r="D132" s="173"/>
      <c r="E132" s="173"/>
      <c r="F132" s="449">
        <v>115</v>
      </c>
      <c r="G132" s="173"/>
      <c r="H132" s="173"/>
      <c r="I132" s="71" t="str">
        <v>libre</v>
      </c>
      <c r="J132" s="226"/>
      <c r="K132" s="36">
        <f t="shared" ca="1" si="1"/>
        <v>0</v>
      </c>
      <c r="L132" s="233"/>
      <c r="M132" s="233"/>
      <c r="N132" s="233"/>
      <c r="O132" s="233"/>
      <c r="P132" s="233"/>
    </row>
    <row r="133" spans="1:16" outlineLevel="3" x14ac:dyDescent="0.3">
      <c r="A133" s="173"/>
      <c r="B133" s="173"/>
      <c r="C133" s="173"/>
      <c r="D133" s="173"/>
      <c r="E133" s="173"/>
      <c r="F133" s="449">
        <v>116</v>
      </c>
      <c r="G133" s="173"/>
      <c r="H133" s="173"/>
      <c r="I133" s="71" t="str">
        <v>libre</v>
      </c>
      <c r="J133" s="226"/>
      <c r="K133" s="36">
        <f t="shared" ca="1" si="1"/>
        <v>0</v>
      </c>
      <c r="L133" s="233"/>
      <c r="M133" s="233"/>
      <c r="N133" s="233"/>
      <c r="O133" s="233"/>
      <c r="P133" s="233"/>
    </row>
    <row r="134" spans="1:16" outlineLevel="3" x14ac:dyDescent="0.3">
      <c r="A134" s="173"/>
      <c r="B134" s="173"/>
      <c r="C134" s="173"/>
      <c r="D134" s="173"/>
      <c r="E134" s="173"/>
      <c r="F134" s="449">
        <v>117</v>
      </c>
      <c r="G134" s="173"/>
      <c r="H134" s="173"/>
      <c r="I134" s="71" t="str">
        <v>libre</v>
      </c>
      <c r="J134" s="226"/>
      <c r="K134" s="36">
        <f t="shared" ca="1" si="1"/>
        <v>0</v>
      </c>
      <c r="L134" s="233"/>
      <c r="M134" s="233"/>
      <c r="N134" s="233"/>
      <c r="O134" s="233"/>
      <c r="P134" s="233"/>
    </row>
    <row r="135" spans="1:16" outlineLevel="3" x14ac:dyDescent="0.3">
      <c r="A135" s="173"/>
      <c r="B135" s="173"/>
      <c r="C135" s="173"/>
      <c r="D135" s="173"/>
      <c r="E135" s="173"/>
      <c r="F135" s="449">
        <v>118</v>
      </c>
      <c r="G135" s="173"/>
      <c r="H135" s="173"/>
      <c r="I135" s="71" t="str">
        <v>libre</v>
      </c>
      <c r="J135" s="226"/>
      <c r="K135" s="36">
        <f t="shared" ca="1" si="1"/>
        <v>0</v>
      </c>
      <c r="L135" s="233"/>
      <c r="M135" s="233"/>
      <c r="N135" s="233"/>
      <c r="O135" s="233"/>
      <c r="P135" s="233"/>
    </row>
    <row r="136" spans="1:16" outlineLevel="3" x14ac:dyDescent="0.3">
      <c r="A136" s="173"/>
      <c r="B136" s="173"/>
      <c r="C136" s="173"/>
      <c r="D136" s="173"/>
      <c r="E136" s="173"/>
      <c r="F136" s="449">
        <v>119</v>
      </c>
      <c r="G136" s="173"/>
      <c r="H136" s="173"/>
      <c r="I136" s="71" t="str">
        <v>libre</v>
      </c>
      <c r="J136" s="226"/>
      <c r="K136" s="36">
        <f t="shared" ca="1" si="1"/>
        <v>0</v>
      </c>
      <c r="L136" s="233"/>
      <c r="M136" s="233"/>
      <c r="N136" s="233"/>
      <c r="O136" s="233"/>
      <c r="P136" s="233"/>
    </row>
    <row r="137" spans="1:16" outlineLevel="3" x14ac:dyDescent="0.3">
      <c r="A137" s="173"/>
      <c r="B137" s="173"/>
      <c r="C137" s="173"/>
      <c r="D137" s="173"/>
      <c r="E137" s="173"/>
      <c r="F137" s="449">
        <v>120</v>
      </c>
      <c r="G137" s="173"/>
      <c r="H137" s="173"/>
      <c r="I137" s="71" t="str">
        <v>libre</v>
      </c>
      <c r="J137" s="226"/>
      <c r="K137" s="36">
        <f t="shared" ca="1" si="1"/>
        <v>0</v>
      </c>
      <c r="L137" s="233"/>
      <c r="M137" s="233"/>
      <c r="N137" s="233"/>
      <c r="O137" s="233"/>
      <c r="P137" s="233"/>
    </row>
    <row r="138" spans="1:16" outlineLevel="3" x14ac:dyDescent="0.3">
      <c r="A138" s="173"/>
      <c r="B138" s="173"/>
      <c r="C138" s="173"/>
      <c r="D138" s="173"/>
      <c r="E138" s="173"/>
      <c r="F138" s="449">
        <v>121</v>
      </c>
      <c r="G138" s="173"/>
      <c r="H138" s="173"/>
      <c r="I138" s="71" t="str">
        <v>libre</v>
      </c>
      <c r="J138" s="226"/>
      <c r="K138" s="36">
        <f t="shared" ca="1" si="1"/>
        <v>0</v>
      </c>
      <c r="L138" s="233"/>
      <c r="M138" s="233"/>
      <c r="N138" s="233"/>
      <c r="O138" s="233"/>
      <c r="P138" s="233"/>
    </row>
    <row r="139" spans="1:16" outlineLevel="3" x14ac:dyDescent="0.3">
      <c r="A139" s="173"/>
      <c r="B139" s="173"/>
      <c r="C139" s="173"/>
      <c r="D139" s="173"/>
      <c r="E139" s="173"/>
      <c r="F139" s="449">
        <v>122</v>
      </c>
      <c r="G139" s="173"/>
      <c r="H139" s="173"/>
      <c r="I139" s="71" t="str">
        <v>libre</v>
      </c>
      <c r="J139" s="226"/>
      <c r="K139" s="36">
        <f t="shared" ca="1" si="1"/>
        <v>0</v>
      </c>
      <c r="L139" s="233"/>
      <c r="M139" s="233"/>
      <c r="N139" s="233"/>
      <c r="O139" s="233"/>
      <c r="P139" s="233"/>
    </row>
    <row r="140" spans="1:16" outlineLevel="3" x14ac:dyDescent="0.3">
      <c r="A140" s="173"/>
      <c r="B140" s="173"/>
      <c r="C140" s="173"/>
      <c r="D140" s="173"/>
      <c r="E140" s="173"/>
      <c r="F140" s="449">
        <v>123</v>
      </c>
      <c r="G140" s="173"/>
      <c r="H140" s="173"/>
      <c r="I140" s="71" t="str">
        <v>libre</v>
      </c>
      <c r="J140" s="226"/>
      <c r="K140" s="36">
        <f t="shared" ca="1" si="1"/>
        <v>0</v>
      </c>
      <c r="L140" s="233"/>
      <c r="M140" s="233"/>
      <c r="N140" s="233"/>
      <c r="O140" s="233"/>
      <c r="P140" s="233"/>
    </row>
    <row r="141" spans="1:16" outlineLevel="3" x14ac:dyDescent="0.3">
      <c r="A141" s="173"/>
      <c r="B141" s="173"/>
      <c r="C141" s="173"/>
      <c r="D141" s="173"/>
      <c r="E141" s="173"/>
      <c r="F141" s="449">
        <v>124</v>
      </c>
      <c r="G141" s="173"/>
      <c r="H141" s="173"/>
      <c r="I141" s="71" t="str">
        <v>libre</v>
      </c>
      <c r="J141" s="226"/>
      <c r="K141" s="36">
        <f t="shared" ca="1" si="1"/>
        <v>0</v>
      </c>
      <c r="L141" s="233"/>
      <c r="M141" s="233"/>
      <c r="N141" s="233"/>
      <c r="O141" s="233"/>
      <c r="P141" s="233"/>
    </row>
    <row r="142" spans="1:16" outlineLevel="3" x14ac:dyDescent="0.3">
      <c r="A142" s="173"/>
      <c r="B142" s="173"/>
      <c r="C142" s="173"/>
      <c r="D142" s="173"/>
      <c r="E142" s="173"/>
      <c r="F142" s="449">
        <v>125</v>
      </c>
      <c r="G142" s="173"/>
      <c r="H142" s="173"/>
      <c r="I142" s="71" t="str">
        <v>libre</v>
      </c>
      <c r="J142" s="226"/>
      <c r="K142" s="36">
        <f t="shared" ca="1" si="1"/>
        <v>0</v>
      </c>
      <c r="L142" s="233"/>
      <c r="M142" s="233"/>
      <c r="N142" s="233"/>
      <c r="O142" s="233"/>
      <c r="P142" s="233"/>
    </row>
    <row r="143" spans="1:16" outlineLevel="3" x14ac:dyDescent="0.3">
      <c r="A143" s="173"/>
      <c r="B143" s="173"/>
      <c r="C143" s="173"/>
      <c r="D143" s="173"/>
      <c r="E143" s="173"/>
      <c r="F143" s="449">
        <v>126</v>
      </c>
      <c r="G143" s="173"/>
      <c r="H143" s="173"/>
      <c r="I143" s="71" t="str">
        <v>libre</v>
      </c>
      <c r="J143" s="226"/>
      <c r="K143" s="36">
        <f t="shared" ca="1" si="1"/>
        <v>0</v>
      </c>
      <c r="L143" s="233"/>
      <c r="M143" s="233"/>
      <c r="N143" s="233"/>
      <c r="O143" s="233"/>
      <c r="P143" s="233"/>
    </row>
    <row r="144" spans="1:16" outlineLevel="3" x14ac:dyDescent="0.3">
      <c r="A144" s="173"/>
      <c r="B144" s="173"/>
      <c r="C144" s="173"/>
      <c r="D144" s="173"/>
      <c r="E144" s="173"/>
      <c r="F144" s="449">
        <v>127</v>
      </c>
      <c r="G144" s="173"/>
      <c r="H144" s="173"/>
      <c r="I144" s="71" t="str">
        <v>libre</v>
      </c>
      <c r="J144" s="226"/>
      <c r="K144" s="36">
        <f t="shared" ca="1" si="1"/>
        <v>0</v>
      </c>
      <c r="L144" s="233"/>
      <c r="M144" s="233"/>
      <c r="N144" s="233"/>
      <c r="O144" s="233"/>
      <c r="P144" s="233"/>
    </row>
    <row r="145" spans="1:16" outlineLevel="3" x14ac:dyDescent="0.3">
      <c r="A145" s="173"/>
      <c r="B145" s="173"/>
      <c r="C145" s="173"/>
      <c r="D145" s="173"/>
      <c r="E145" s="173"/>
      <c r="F145" s="449">
        <v>128</v>
      </c>
      <c r="G145" s="173"/>
      <c r="H145" s="173"/>
      <c r="I145" s="71" t="str">
        <v>libre</v>
      </c>
      <c r="J145" s="226"/>
      <c r="K145" s="36">
        <f t="shared" ca="1" si="1"/>
        <v>0</v>
      </c>
      <c r="L145" s="233"/>
      <c r="M145" s="233"/>
      <c r="N145" s="233"/>
      <c r="O145" s="233"/>
      <c r="P145" s="233"/>
    </row>
    <row r="146" spans="1:16" outlineLevel="3" x14ac:dyDescent="0.3">
      <c r="A146" s="173"/>
      <c r="B146" s="173"/>
      <c r="C146" s="173"/>
      <c r="D146" s="173"/>
      <c r="E146" s="173"/>
      <c r="F146" s="449">
        <v>129</v>
      </c>
      <c r="G146" s="173"/>
      <c r="H146" s="173"/>
      <c r="I146" s="71" t="str">
        <v>libre</v>
      </c>
      <c r="J146" s="226"/>
      <c r="K146" s="36">
        <f t="shared" ref="K146:K209" ca="1" si="2">INDIRECT("Opex."&amp;INDEX(BD.Opex.Tend,F146))</f>
        <v>0</v>
      </c>
      <c r="L146" s="233"/>
      <c r="M146" s="233"/>
      <c r="N146" s="233"/>
      <c r="O146" s="233"/>
      <c r="P146" s="233"/>
    </row>
    <row r="147" spans="1:16" outlineLevel="3" x14ac:dyDescent="0.3">
      <c r="A147" s="173"/>
      <c r="B147" s="173"/>
      <c r="C147" s="173"/>
      <c r="D147" s="173"/>
      <c r="E147" s="173"/>
      <c r="F147" s="449">
        <v>130</v>
      </c>
      <c r="G147" s="173"/>
      <c r="H147" s="173"/>
      <c r="I147" s="71" t="str">
        <v>libre</v>
      </c>
      <c r="J147" s="226"/>
      <c r="K147" s="36">
        <f t="shared" ca="1" si="2"/>
        <v>0</v>
      </c>
      <c r="L147" s="233"/>
      <c r="M147" s="233"/>
      <c r="N147" s="233"/>
      <c r="O147" s="233"/>
      <c r="P147" s="233"/>
    </row>
    <row r="148" spans="1:16" outlineLevel="3" x14ac:dyDescent="0.3">
      <c r="A148" s="173"/>
      <c r="B148" s="173"/>
      <c r="C148" s="173"/>
      <c r="D148" s="173"/>
      <c r="E148" s="173"/>
      <c r="F148" s="449">
        <v>131</v>
      </c>
      <c r="G148" s="173"/>
      <c r="H148" s="173"/>
      <c r="I148" s="71" t="str">
        <v>libre</v>
      </c>
      <c r="J148" s="226"/>
      <c r="K148" s="36">
        <f t="shared" ca="1" si="2"/>
        <v>0</v>
      </c>
      <c r="L148" s="233"/>
      <c r="M148" s="233"/>
      <c r="N148" s="233"/>
      <c r="O148" s="233"/>
      <c r="P148" s="233"/>
    </row>
    <row r="149" spans="1:16" outlineLevel="3" x14ac:dyDescent="0.3">
      <c r="A149" s="173"/>
      <c r="B149" s="173"/>
      <c r="C149" s="173"/>
      <c r="D149" s="173"/>
      <c r="E149" s="173"/>
      <c r="F149" s="449">
        <v>132</v>
      </c>
      <c r="G149" s="173"/>
      <c r="H149" s="173"/>
      <c r="I149" s="71" t="str">
        <v>libre</v>
      </c>
      <c r="J149" s="226"/>
      <c r="K149" s="36">
        <f t="shared" ca="1" si="2"/>
        <v>0</v>
      </c>
      <c r="L149" s="233"/>
      <c r="M149" s="233"/>
      <c r="N149" s="233"/>
      <c r="O149" s="233"/>
      <c r="P149" s="233"/>
    </row>
    <row r="150" spans="1:16" outlineLevel="3" x14ac:dyDescent="0.3">
      <c r="A150" s="173"/>
      <c r="B150" s="173"/>
      <c r="C150" s="173"/>
      <c r="D150" s="173"/>
      <c r="E150" s="173"/>
      <c r="F150" s="449">
        <v>133</v>
      </c>
      <c r="G150" s="173"/>
      <c r="H150" s="173"/>
      <c r="I150" s="71" t="str">
        <v>libre</v>
      </c>
      <c r="J150" s="226"/>
      <c r="K150" s="36">
        <f t="shared" ca="1" si="2"/>
        <v>0</v>
      </c>
      <c r="L150" s="233"/>
      <c r="M150" s="233"/>
      <c r="N150" s="233"/>
      <c r="O150" s="233"/>
      <c r="P150" s="233"/>
    </row>
    <row r="151" spans="1:16" outlineLevel="3" x14ac:dyDescent="0.3">
      <c r="A151" s="173"/>
      <c r="B151" s="173"/>
      <c r="C151" s="173"/>
      <c r="D151" s="173"/>
      <c r="E151" s="173"/>
      <c r="F151" s="449">
        <v>134</v>
      </c>
      <c r="G151" s="173"/>
      <c r="H151" s="173"/>
      <c r="I151" s="71" t="str">
        <v>libre</v>
      </c>
      <c r="J151" s="226"/>
      <c r="K151" s="36">
        <f t="shared" ca="1" si="2"/>
        <v>0</v>
      </c>
      <c r="L151" s="233"/>
      <c r="M151" s="233"/>
      <c r="N151" s="233"/>
      <c r="O151" s="233"/>
      <c r="P151" s="233"/>
    </row>
    <row r="152" spans="1:16" outlineLevel="3" x14ac:dyDescent="0.3">
      <c r="A152" s="173"/>
      <c r="B152" s="173"/>
      <c r="C152" s="173"/>
      <c r="D152" s="173"/>
      <c r="E152" s="173"/>
      <c r="F152" s="449">
        <v>135</v>
      </c>
      <c r="G152" s="173"/>
      <c r="H152" s="173"/>
      <c r="I152" s="71" t="str">
        <v>libre</v>
      </c>
      <c r="J152" s="226"/>
      <c r="K152" s="36">
        <f t="shared" ca="1" si="2"/>
        <v>0</v>
      </c>
      <c r="L152" s="233"/>
      <c r="M152" s="233"/>
      <c r="N152" s="233"/>
      <c r="O152" s="233"/>
      <c r="P152" s="233"/>
    </row>
    <row r="153" spans="1:16" outlineLevel="3" x14ac:dyDescent="0.3">
      <c r="A153" s="173"/>
      <c r="B153" s="173"/>
      <c r="C153" s="173"/>
      <c r="D153" s="173"/>
      <c r="E153" s="173"/>
      <c r="F153" s="449">
        <v>136</v>
      </c>
      <c r="G153" s="173"/>
      <c r="H153" s="173"/>
      <c r="I153" s="71" t="str">
        <v>libre</v>
      </c>
      <c r="J153" s="226"/>
      <c r="K153" s="36">
        <f t="shared" ca="1" si="2"/>
        <v>0</v>
      </c>
      <c r="L153" s="233"/>
      <c r="M153" s="233"/>
      <c r="N153" s="233"/>
      <c r="O153" s="233"/>
      <c r="P153" s="233"/>
    </row>
    <row r="154" spans="1:16" outlineLevel="3" x14ac:dyDescent="0.3">
      <c r="A154" s="173"/>
      <c r="B154" s="173"/>
      <c r="C154" s="173"/>
      <c r="D154" s="173"/>
      <c r="E154" s="173"/>
      <c r="F154" s="449">
        <v>137</v>
      </c>
      <c r="G154" s="173"/>
      <c r="H154" s="173"/>
      <c r="I154" s="71" t="str">
        <v>libre</v>
      </c>
      <c r="J154" s="226"/>
      <c r="K154" s="36">
        <f t="shared" ca="1" si="2"/>
        <v>0</v>
      </c>
      <c r="L154" s="233"/>
      <c r="M154" s="233"/>
      <c r="N154" s="233"/>
      <c r="O154" s="233"/>
      <c r="P154" s="233"/>
    </row>
    <row r="155" spans="1:16" outlineLevel="3" x14ac:dyDescent="0.3">
      <c r="A155" s="173"/>
      <c r="B155" s="173"/>
      <c r="C155" s="173"/>
      <c r="D155" s="173"/>
      <c r="E155" s="173"/>
      <c r="F155" s="449">
        <v>138</v>
      </c>
      <c r="G155" s="173"/>
      <c r="H155" s="173"/>
      <c r="I155" s="71" t="str">
        <v>libre</v>
      </c>
      <c r="J155" s="226"/>
      <c r="K155" s="36">
        <f t="shared" ca="1" si="2"/>
        <v>0</v>
      </c>
      <c r="L155" s="233"/>
      <c r="M155" s="233"/>
      <c r="N155" s="233"/>
      <c r="O155" s="233"/>
      <c r="P155" s="233"/>
    </row>
    <row r="156" spans="1:16" outlineLevel="3" x14ac:dyDescent="0.3">
      <c r="A156" s="173"/>
      <c r="B156" s="173"/>
      <c r="C156" s="173"/>
      <c r="D156" s="173"/>
      <c r="E156" s="173"/>
      <c r="F156" s="449">
        <v>139</v>
      </c>
      <c r="G156" s="173"/>
      <c r="H156" s="173"/>
      <c r="I156" s="71" t="str">
        <v>libre</v>
      </c>
      <c r="J156" s="226"/>
      <c r="K156" s="36">
        <f t="shared" ca="1" si="2"/>
        <v>0</v>
      </c>
      <c r="L156" s="233"/>
      <c r="M156" s="233"/>
      <c r="N156" s="233"/>
      <c r="O156" s="233"/>
      <c r="P156" s="233"/>
    </row>
    <row r="157" spans="1:16" outlineLevel="3" x14ac:dyDescent="0.3">
      <c r="A157" s="173"/>
      <c r="B157" s="173"/>
      <c r="C157" s="173"/>
      <c r="D157" s="173"/>
      <c r="E157" s="173"/>
      <c r="F157" s="449">
        <v>140</v>
      </c>
      <c r="G157" s="173"/>
      <c r="H157" s="173"/>
      <c r="I157" s="71" t="str">
        <v>libre</v>
      </c>
      <c r="J157" s="226"/>
      <c r="K157" s="36">
        <f t="shared" ca="1" si="2"/>
        <v>0</v>
      </c>
      <c r="L157" s="233"/>
      <c r="M157" s="233"/>
      <c r="N157" s="233"/>
      <c r="O157" s="233"/>
      <c r="P157" s="233"/>
    </row>
    <row r="158" spans="1:16" outlineLevel="3" x14ac:dyDescent="0.3">
      <c r="A158" s="173"/>
      <c r="B158" s="173"/>
      <c r="C158" s="173"/>
      <c r="D158" s="173"/>
      <c r="E158" s="173"/>
      <c r="F158" s="449">
        <v>141</v>
      </c>
      <c r="G158" s="173"/>
      <c r="H158" s="173"/>
      <c r="I158" s="71" t="str">
        <v>libre</v>
      </c>
      <c r="J158" s="226"/>
      <c r="K158" s="36">
        <f t="shared" ca="1" si="2"/>
        <v>0</v>
      </c>
      <c r="L158" s="233"/>
      <c r="M158" s="233"/>
      <c r="N158" s="233"/>
      <c r="O158" s="233"/>
      <c r="P158" s="233"/>
    </row>
    <row r="159" spans="1:16" outlineLevel="3" x14ac:dyDescent="0.3">
      <c r="A159" s="173"/>
      <c r="B159" s="173"/>
      <c r="C159" s="173"/>
      <c r="D159" s="173"/>
      <c r="E159" s="173"/>
      <c r="F159" s="449">
        <v>142</v>
      </c>
      <c r="G159" s="173"/>
      <c r="H159" s="173"/>
      <c r="I159" s="71" t="str">
        <v>libre</v>
      </c>
      <c r="J159" s="226"/>
      <c r="K159" s="36">
        <f t="shared" ca="1" si="2"/>
        <v>0</v>
      </c>
      <c r="L159" s="233"/>
      <c r="M159" s="233"/>
      <c r="N159" s="233"/>
      <c r="O159" s="233"/>
      <c r="P159" s="233"/>
    </row>
    <row r="160" spans="1:16" outlineLevel="3" x14ac:dyDescent="0.3">
      <c r="A160" s="173"/>
      <c r="B160" s="173"/>
      <c r="C160" s="173"/>
      <c r="D160" s="173"/>
      <c r="E160" s="173"/>
      <c r="F160" s="449">
        <v>143</v>
      </c>
      <c r="G160" s="173"/>
      <c r="H160" s="173"/>
      <c r="I160" s="71" t="str">
        <v>libre</v>
      </c>
      <c r="J160" s="226"/>
      <c r="K160" s="36">
        <f t="shared" ca="1" si="2"/>
        <v>0</v>
      </c>
      <c r="L160" s="233"/>
      <c r="M160" s="233"/>
      <c r="N160" s="233"/>
      <c r="O160" s="233"/>
      <c r="P160" s="233"/>
    </row>
    <row r="161" spans="1:16" outlineLevel="3" x14ac:dyDescent="0.3">
      <c r="A161" s="173"/>
      <c r="B161" s="173"/>
      <c r="C161" s="173"/>
      <c r="D161" s="173"/>
      <c r="E161" s="173"/>
      <c r="F161" s="449">
        <v>144</v>
      </c>
      <c r="G161" s="173"/>
      <c r="H161" s="173"/>
      <c r="I161" s="71" t="str">
        <v>libre</v>
      </c>
      <c r="J161" s="226"/>
      <c r="K161" s="36">
        <f t="shared" ca="1" si="2"/>
        <v>0</v>
      </c>
      <c r="L161" s="233"/>
      <c r="M161" s="233"/>
      <c r="N161" s="233"/>
      <c r="O161" s="233"/>
      <c r="P161" s="233"/>
    </row>
    <row r="162" spans="1:16" outlineLevel="3" x14ac:dyDescent="0.3">
      <c r="A162" s="173"/>
      <c r="B162" s="173"/>
      <c r="C162" s="173"/>
      <c r="D162" s="173"/>
      <c r="E162" s="173"/>
      <c r="F162" s="449">
        <v>145</v>
      </c>
      <c r="G162" s="173"/>
      <c r="H162" s="173"/>
      <c r="I162" s="71" t="str">
        <v>libre</v>
      </c>
      <c r="J162" s="226"/>
      <c r="K162" s="36">
        <f t="shared" ca="1" si="2"/>
        <v>0</v>
      </c>
      <c r="L162" s="233"/>
      <c r="M162" s="233"/>
      <c r="N162" s="233"/>
      <c r="O162" s="233"/>
      <c r="P162" s="233"/>
    </row>
    <row r="163" spans="1:16" outlineLevel="3" x14ac:dyDescent="0.3">
      <c r="A163" s="173"/>
      <c r="B163" s="173"/>
      <c r="C163" s="173"/>
      <c r="D163" s="173"/>
      <c r="E163" s="173"/>
      <c r="F163" s="449">
        <v>146</v>
      </c>
      <c r="G163" s="173"/>
      <c r="H163" s="173"/>
      <c r="I163" s="71" t="str">
        <v>libre</v>
      </c>
      <c r="J163" s="226"/>
      <c r="K163" s="36">
        <f t="shared" ca="1" si="2"/>
        <v>0</v>
      </c>
      <c r="L163" s="233"/>
      <c r="M163" s="233"/>
      <c r="N163" s="233"/>
      <c r="O163" s="233"/>
      <c r="P163" s="233"/>
    </row>
    <row r="164" spans="1:16" outlineLevel="3" x14ac:dyDescent="0.3">
      <c r="A164" s="173"/>
      <c r="B164" s="173"/>
      <c r="C164" s="173"/>
      <c r="D164" s="173"/>
      <c r="E164" s="173"/>
      <c r="F164" s="449">
        <v>147</v>
      </c>
      <c r="G164" s="173"/>
      <c r="H164" s="173"/>
      <c r="I164" s="71" t="str">
        <v>libre</v>
      </c>
      <c r="J164" s="226"/>
      <c r="K164" s="36">
        <f t="shared" ca="1" si="2"/>
        <v>0</v>
      </c>
      <c r="L164" s="233"/>
      <c r="M164" s="233"/>
      <c r="N164" s="233"/>
      <c r="O164" s="233"/>
      <c r="P164" s="233"/>
    </row>
    <row r="165" spans="1:16" outlineLevel="3" x14ac:dyDescent="0.3">
      <c r="A165" s="173"/>
      <c r="B165" s="173"/>
      <c r="C165" s="173"/>
      <c r="D165" s="173"/>
      <c r="E165" s="173"/>
      <c r="F165" s="449">
        <v>148</v>
      </c>
      <c r="G165" s="173"/>
      <c r="H165" s="173"/>
      <c r="I165" s="71" t="str">
        <v>libre</v>
      </c>
      <c r="J165" s="226"/>
      <c r="K165" s="36">
        <f t="shared" ca="1" si="2"/>
        <v>0</v>
      </c>
      <c r="L165" s="233"/>
      <c r="M165" s="233"/>
      <c r="N165" s="233"/>
      <c r="O165" s="233"/>
      <c r="P165" s="233"/>
    </row>
    <row r="166" spans="1:16" outlineLevel="3" x14ac:dyDescent="0.3">
      <c r="A166" s="173"/>
      <c r="B166" s="173"/>
      <c r="C166" s="173"/>
      <c r="D166" s="173"/>
      <c r="E166" s="173"/>
      <c r="F166" s="449">
        <v>149</v>
      </c>
      <c r="G166" s="173"/>
      <c r="H166" s="173"/>
      <c r="I166" s="71" t="str">
        <v>libre</v>
      </c>
      <c r="J166" s="226"/>
      <c r="K166" s="36">
        <f t="shared" ca="1" si="2"/>
        <v>0</v>
      </c>
      <c r="L166" s="233"/>
      <c r="M166" s="233"/>
      <c r="N166" s="233"/>
      <c r="O166" s="233"/>
      <c r="P166" s="233"/>
    </row>
    <row r="167" spans="1:16" outlineLevel="3" x14ac:dyDescent="0.3">
      <c r="A167" s="173"/>
      <c r="B167" s="173"/>
      <c r="C167" s="173"/>
      <c r="D167" s="173"/>
      <c r="E167" s="173"/>
      <c r="F167" s="449">
        <v>150</v>
      </c>
      <c r="G167" s="173"/>
      <c r="H167" s="173"/>
      <c r="I167" s="71" t="str">
        <v>libre</v>
      </c>
      <c r="J167" s="226"/>
      <c r="K167" s="36">
        <f t="shared" ca="1" si="2"/>
        <v>0</v>
      </c>
      <c r="L167" s="233"/>
      <c r="M167" s="233"/>
      <c r="N167" s="233"/>
      <c r="O167" s="233"/>
      <c r="P167" s="233"/>
    </row>
    <row r="168" spans="1:16" outlineLevel="3" x14ac:dyDescent="0.3">
      <c r="A168" s="173"/>
      <c r="B168" s="173"/>
      <c r="C168" s="173"/>
      <c r="D168" s="173"/>
      <c r="E168" s="173"/>
      <c r="F168" s="449">
        <v>151</v>
      </c>
      <c r="G168" s="173"/>
      <c r="H168" s="173"/>
      <c r="I168" s="71" t="str">
        <v>libre</v>
      </c>
      <c r="J168" s="226"/>
      <c r="K168" s="36">
        <f t="shared" ca="1" si="2"/>
        <v>0</v>
      </c>
      <c r="L168" s="233"/>
      <c r="M168" s="233"/>
      <c r="N168" s="233"/>
      <c r="O168" s="233"/>
      <c r="P168" s="233"/>
    </row>
    <row r="169" spans="1:16" outlineLevel="3" x14ac:dyDescent="0.3">
      <c r="A169" s="173"/>
      <c r="B169" s="173"/>
      <c r="C169" s="173"/>
      <c r="D169" s="173"/>
      <c r="E169" s="173"/>
      <c r="F169" s="449">
        <v>152</v>
      </c>
      <c r="G169" s="173"/>
      <c r="H169" s="173"/>
      <c r="I169" s="71" t="str">
        <v>libre</v>
      </c>
      <c r="J169" s="226"/>
      <c r="K169" s="36">
        <f t="shared" ca="1" si="2"/>
        <v>0</v>
      </c>
      <c r="L169" s="233"/>
      <c r="M169" s="233"/>
      <c r="N169" s="233"/>
      <c r="O169" s="233"/>
      <c r="P169" s="233"/>
    </row>
    <row r="170" spans="1:16" outlineLevel="3" x14ac:dyDescent="0.3">
      <c r="A170" s="173"/>
      <c r="B170" s="173"/>
      <c r="C170" s="173"/>
      <c r="D170" s="173"/>
      <c r="E170" s="173"/>
      <c r="F170" s="449">
        <v>153</v>
      </c>
      <c r="G170" s="173"/>
      <c r="H170" s="173"/>
      <c r="I170" s="71" t="str">
        <v>libre</v>
      </c>
      <c r="J170" s="226"/>
      <c r="K170" s="36">
        <f t="shared" ca="1" si="2"/>
        <v>0</v>
      </c>
      <c r="L170" s="233"/>
      <c r="M170" s="233"/>
      <c r="N170" s="233"/>
      <c r="O170" s="233"/>
      <c r="P170" s="233"/>
    </row>
    <row r="171" spans="1:16" outlineLevel="3" x14ac:dyDescent="0.3">
      <c r="A171" s="173"/>
      <c r="B171" s="173"/>
      <c r="C171" s="173"/>
      <c r="D171" s="173"/>
      <c r="E171" s="173"/>
      <c r="F171" s="449">
        <v>154</v>
      </c>
      <c r="G171" s="173"/>
      <c r="H171" s="173"/>
      <c r="I171" s="71" t="str">
        <v>libre</v>
      </c>
      <c r="J171" s="226"/>
      <c r="K171" s="36">
        <f t="shared" ca="1" si="2"/>
        <v>0</v>
      </c>
      <c r="L171" s="233"/>
      <c r="M171" s="233"/>
      <c r="N171" s="233"/>
      <c r="O171" s="233"/>
      <c r="P171" s="233"/>
    </row>
    <row r="172" spans="1:16" outlineLevel="3" x14ac:dyDescent="0.3">
      <c r="A172" s="173"/>
      <c r="B172" s="173"/>
      <c r="C172" s="173"/>
      <c r="D172" s="173"/>
      <c r="E172" s="173"/>
      <c r="F172" s="449">
        <v>155</v>
      </c>
      <c r="G172" s="173"/>
      <c r="H172" s="173"/>
      <c r="I172" s="71" t="str">
        <v>libre</v>
      </c>
      <c r="J172" s="226"/>
      <c r="K172" s="36">
        <f t="shared" ca="1" si="2"/>
        <v>0</v>
      </c>
      <c r="L172" s="233"/>
      <c r="M172" s="233"/>
      <c r="N172" s="233"/>
      <c r="O172" s="233"/>
      <c r="P172" s="233"/>
    </row>
    <row r="173" spans="1:16" outlineLevel="3" x14ac:dyDescent="0.3">
      <c r="A173" s="173"/>
      <c r="B173" s="173"/>
      <c r="C173" s="173"/>
      <c r="D173" s="173"/>
      <c r="E173" s="173"/>
      <c r="F173" s="449">
        <v>156</v>
      </c>
      <c r="G173" s="173"/>
      <c r="H173" s="173"/>
      <c r="I173" s="71" t="str">
        <v>libre</v>
      </c>
      <c r="J173" s="226"/>
      <c r="K173" s="36">
        <f t="shared" ca="1" si="2"/>
        <v>0</v>
      </c>
      <c r="L173" s="233"/>
      <c r="M173" s="233"/>
      <c r="N173" s="233"/>
      <c r="O173" s="233"/>
      <c r="P173" s="233"/>
    </row>
    <row r="174" spans="1:16" outlineLevel="3" x14ac:dyDescent="0.3">
      <c r="A174" s="173"/>
      <c r="B174" s="173"/>
      <c r="C174" s="173"/>
      <c r="D174" s="173"/>
      <c r="E174" s="173"/>
      <c r="F174" s="449">
        <v>157</v>
      </c>
      <c r="G174" s="173"/>
      <c r="H174" s="173"/>
      <c r="I174" s="71" t="str">
        <v>libre</v>
      </c>
      <c r="J174" s="226"/>
      <c r="K174" s="36">
        <f t="shared" ca="1" si="2"/>
        <v>0</v>
      </c>
      <c r="L174" s="233"/>
      <c r="M174" s="233"/>
      <c r="N174" s="233"/>
      <c r="O174" s="233"/>
      <c r="P174" s="233"/>
    </row>
    <row r="175" spans="1:16" outlineLevel="3" x14ac:dyDescent="0.3">
      <c r="A175" s="173"/>
      <c r="B175" s="173"/>
      <c r="C175" s="173"/>
      <c r="D175" s="173"/>
      <c r="E175" s="173"/>
      <c r="F175" s="449">
        <v>158</v>
      </c>
      <c r="G175" s="173"/>
      <c r="H175" s="173"/>
      <c r="I175" s="71" t="str">
        <v>libre</v>
      </c>
      <c r="J175" s="226"/>
      <c r="K175" s="36">
        <f t="shared" ca="1" si="2"/>
        <v>0</v>
      </c>
      <c r="L175" s="233"/>
      <c r="M175" s="233"/>
      <c r="N175" s="233"/>
      <c r="O175" s="233"/>
      <c r="P175" s="233"/>
    </row>
    <row r="176" spans="1:16" outlineLevel="3" x14ac:dyDescent="0.3">
      <c r="A176" s="173"/>
      <c r="B176" s="173"/>
      <c r="C176" s="173"/>
      <c r="D176" s="173"/>
      <c r="E176" s="173"/>
      <c r="F176" s="449">
        <v>159</v>
      </c>
      <c r="G176" s="173"/>
      <c r="H176" s="173"/>
      <c r="I176" s="71" t="str">
        <v>libre</v>
      </c>
      <c r="J176" s="226"/>
      <c r="K176" s="36">
        <f t="shared" ca="1" si="2"/>
        <v>0</v>
      </c>
      <c r="L176" s="233"/>
      <c r="M176" s="233"/>
      <c r="N176" s="233"/>
      <c r="O176" s="233"/>
      <c r="P176" s="233"/>
    </row>
    <row r="177" spans="1:16" outlineLevel="3" x14ac:dyDescent="0.3">
      <c r="A177" s="173"/>
      <c r="B177" s="173"/>
      <c r="C177" s="173"/>
      <c r="D177" s="173"/>
      <c r="E177" s="173"/>
      <c r="F177" s="449">
        <v>160</v>
      </c>
      <c r="G177" s="173"/>
      <c r="H177" s="173"/>
      <c r="I177" s="71" t="str">
        <v>libre</v>
      </c>
      <c r="J177" s="226"/>
      <c r="K177" s="36">
        <f t="shared" ca="1" si="2"/>
        <v>0</v>
      </c>
      <c r="L177" s="233"/>
      <c r="M177" s="233"/>
      <c r="N177" s="233"/>
      <c r="O177" s="233"/>
      <c r="P177" s="233"/>
    </row>
    <row r="178" spans="1:16" outlineLevel="3" x14ac:dyDescent="0.3">
      <c r="A178" s="173"/>
      <c r="B178" s="173"/>
      <c r="C178" s="173"/>
      <c r="D178" s="173"/>
      <c r="E178" s="173"/>
      <c r="F178" s="449">
        <v>161</v>
      </c>
      <c r="G178" s="173"/>
      <c r="H178" s="173"/>
      <c r="I178" s="71" t="str">
        <v>libre</v>
      </c>
      <c r="J178" s="226"/>
      <c r="K178" s="36">
        <f t="shared" ca="1" si="2"/>
        <v>0</v>
      </c>
      <c r="L178" s="233"/>
      <c r="M178" s="233"/>
      <c r="N178" s="233"/>
      <c r="O178" s="233"/>
      <c r="P178" s="233"/>
    </row>
    <row r="179" spans="1:16" outlineLevel="3" x14ac:dyDescent="0.3">
      <c r="A179" s="173"/>
      <c r="B179" s="173"/>
      <c r="C179" s="173"/>
      <c r="D179" s="173"/>
      <c r="E179" s="173"/>
      <c r="F179" s="449">
        <v>162</v>
      </c>
      <c r="G179" s="173"/>
      <c r="H179" s="173"/>
      <c r="I179" s="71" t="str">
        <v>libre</v>
      </c>
      <c r="J179" s="226"/>
      <c r="K179" s="36">
        <f t="shared" ca="1" si="2"/>
        <v>0</v>
      </c>
      <c r="L179" s="233"/>
      <c r="M179" s="233"/>
      <c r="N179" s="233"/>
      <c r="O179" s="233"/>
      <c r="P179" s="233"/>
    </row>
    <row r="180" spans="1:16" outlineLevel="3" x14ac:dyDescent="0.3">
      <c r="A180" s="173"/>
      <c r="B180" s="173"/>
      <c r="C180" s="173"/>
      <c r="D180" s="173"/>
      <c r="E180" s="173"/>
      <c r="F180" s="449">
        <v>163</v>
      </c>
      <c r="G180" s="173"/>
      <c r="H180" s="173"/>
      <c r="I180" s="71" t="str">
        <v>libre</v>
      </c>
      <c r="J180" s="226"/>
      <c r="K180" s="36">
        <f t="shared" ca="1" si="2"/>
        <v>0</v>
      </c>
      <c r="L180" s="233"/>
      <c r="M180" s="233"/>
      <c r="N180" s="233"/>
      <c r="O180" s="233"/>
      <c r="P180" s="233"/>
    </row>
    <row r="181" spans="1:16" outlineLevel="3" x14ac:dyDescent="0.3">
      <c r="A181" s="173"/>
      <c r="B181" s="173"/>
      <c r="C181" s="173"/>
      <c r="D181" s="173"/>
      <c r="E181" s="173"/>
      <c r="F181" s="449">
        <v>164</v>
      </c>
      <c r="G181" s="173"/>
      <c r="H181" s="173"/>
      <c r="I181" s="71" t="str">
        <v>libre</v>
      </c>
      <c r="J181" s="226"/>
      <c r="K181" s="36">
        <f t="shared" ca="1" si="2"/>
        <v>0</v>
      </c>
      <c r="L181" s="233"/>
      <c r="M181" s="233"/>
      <c r="N181" s="233"/>
      <c r="O181" s="233"/>
      <c r="P181" s="233"/>
    </row>
    <row r="182" spans="1:16" outlineLevel="3" x14ac:dyDescent="0.3">
      <c r="A182" s="173"/>
      <c r="B182" s="173"/>
      <c r="C182" s="173"/>
      <c r="D182" s="173"/>
      <c r="E182" s="173"/>
      <c r="F182" s="449">
        <v>165</v>
      </c>
      <c r="G182" s="173"/>
      <c r="H182" s="173"/>
      <c r="I182" s="71" t="str">
        <v>libre</v>
      </c>
      <c r="J182" s="226"/>
      <c r="K182" s="36">
        <f t="shared" ca="1" si="2"/>
        <v>0</v>
      </c>
      <c r="L182" s="233"/>
      <c r="M182" s="233"/>
      <c r="N182" s="233"/>
      <c r="O182" s="233"/>
      <c r="P182" s="233"/>
    </row>
    <row r="183" spans="1:16" outlineLevel="3" x14ac:dyDescent="0.3">
      <c r="A183" s="173"/>
      <c r="B183" s="173"/>
      <c r="C183" s="173"/>
      <c r="D183" s="173"/>
      <c r="E183" s="173"/>
      <c r="F183" s="449">
        <v>166</v>
      </c>
      <c r="G183" s="173"/>
      <c r="H183" s="173"/>
      <c r="I183" s="71" t="str">
        <v>libre</v>
      </c>
      <c r="J183" s="226"/>
      <c r="K183" s="36">
        <f t="shared" ca="1" si="2"/>
        <v>0</v>
      </c>
      <c r="L183" s="233"/>
      <c r="M183" s="233"/>
      <c r="N183" s="233"/>
      <c r="O183" s="233"/>
      <c r="P183" s="233"/>
    </row>
    <row r="184" spans="1:16" outlineLevel="3" x14ac:dyDescent="0.3">
      <c r="A184" s="173"/>
      <c r="B184" s="173"/>
      <c r="C184" s="173"/>
      <c r="D184" s="173"/>
      <c r="E184" s="173"/>
      <c r="F184" s="449">
        <v>167</v>
      </c>
      <c r="G184" s="173"/>
      <c r="H184" s="173"/>
      <c r="I184" s="71" t="str">
        <v>libre</v>
      </c>
      <c r="J184" s="226"/>
      <c r="K184" s="36">
        <f t="shared" ca="1" si="2"/>
        <v>0</v>
      </c>
      <c r="L184" s="233"/>
      <c r="M184" s="233"/>
      <c r="N184" s="233"/>
      <c r="O184" s="233"/>
      <c r="P184" s="233"/>
    </row>
    <row r="185" spans="1:16" outlineLevel="3" x14ac:dyDescent="0.3">
      <c r="A185" s="173"/>
      <c r="B185" s="173"/>
      <c r="C185" s="173"/>
      <c r="D185" s="173"/>
      <c r="E185" s="173"/>
      <c r="F185" s="449">
        <v>168</v>
      </c>
      <c r="G185" s="173"/>
      <c r="H185" s="173"/>
      <c r="I185" s="71" t="str">
        <v>libre</v>
      </c>
      <c r="J185" s="226"/>
      <c r="K185" s="36">
        <f t="shared" ca="1" si="2"/>
        <v>0</v>
      </c>
      <c r="L185" s="233"/>
      <c r="M185" s="233"/>
      <c r="N185" s="233"/>
      <c r="O185" s="233"/>
      <c r="P185" s="233"/>
    </row>
    <row r="186" spans="1:16" outlineLevel="3" x14ac:dyDescent="0.3">
      <c r="A186" s="173"/>
      <c r="B186" s="173"/>
      <c r="C186" s="173"/>
      <c r="D186" s="173"/>
      <c r="E186" s="173"/>
      <c r="F186" s="449">
        <v>169</v>
      </c>
      <c r="G186" s="173"/>
      <c r="H186" s="173"/>
      <c r="I186" s="71" t="str">
        <v>libre</v>
      </c>
      <c r="J186" s="226"/>
      <c r="K186" s="36">
        <f t="shared" ca="1" si="2"/>
        <v>0</v>
      </c>
      <c r="L186" s="233"/>
      <c r="M186" s="233"/>
      <c r="N186" s="233"/>
      <c r="O186" s="233"/>
      <c r="P186" s="233"/>
    </row>
    <row r="187" spans="1:16" outlineLevel="3" x14ac:dyDescent="0.3">
      <c r="A187" s="173"/>
      <c r="B187" s="173"/>
      <c r="C187" s="173"/>
      <c r="D187" s="173"/>
      <c r="E187" s="173"/>
      <c r="F187" s="449">
        <v>170</v>
      </c>
      <c r="G187" s="173"/>
      <c r="H187" s="173"/>
      <c r="I187" s="71" t="str">
        <v>libre</v>
      </c>
      <c r="J187" s="226"/>
      <c r="K187" s="36">
        <f t="shared" ca="1" si="2"/>
        <v>0</v>
      </c>
      <c r="L187" s="233"/>
      <c r="M187" s="233"/>
      <c r="N187" s="233"/>
      <c r="O187" s="233"/>
      <c r="P187" s="233"/>
    </row>
    <row r="188" spans="1:16" outlineLevel="3" x14ac:dyDescent="0.3">
      <c r="A188" s="173"/>
      <c r="B188" s="173"/>
      <c r="C188" s="173"/>
      <c r="D188" s="173"/>
      <c r="E188" s="173"/>
      <c r="F188" s="449">
        <v>171</v>
      </c>
      <c r="G188" s="173"/>
      <c r="H188" s="173"/>
      <c r="I188" s="71" t="str">
        <v>libre</v>
      </c>
      <c r="J188" s="226"/>
      <c r="K188" s="36">
        <f t="shared" ca="1" si="2"/>
        <v>0</v>
      </c>
      <c r="L188" s="233"/>
      <c r="M188" s="233"/>
      <c r="N188" s="233"/>
      <c r="O188" s="233"/>
      <c r="P188" s="233"/>
    </row>
    <row r="189" spans="1:16" outlineLevel="3" x14ac:dyDescent="0.3">
      <c r="A189" s="173"/>
      <c r="B189" s="173"/>
      <c r="C189" s="173"/>
      <c r="D189" s="173"/>
      <c r="E189" s="173"/>
      <c r="F189" s="449">
        <v>172</v>
      </c>
      <c r="G189" s="173"/>
      <c r="H189" s="173"/>
      <c r="I189" s="71" t="str">
        <v>libre</v>
      </c>
      <c r="J189" s="226"/>
      <c r="K189" s="36">
        <f t="shared" ca="1" si="2"/>
        <v>0</v>
      </c>
      <c r="L189" s="233"/>
      <c r="M189" s="233"/>
      <c r="N189" s="233"/>
      <c r="O189" s="233"/>
      <c r="P189" s="233"/>
    </row>
    <row r="190" spans="1:16" outlineLevel="3" x14ac:dyDescent="0.3">
      <c r="A190" s="173"/>
      <c r="B190" s="173"/>
      <c r="C190" s="173"/>
      <c r="D190" s="173"/>
      <c r="E190" s="173"/>
      <c r="F190" s="449">
        <v>173</v>
      </c>
      <c r="G190" s="173"/>
      <c r="H190" s="173"/>
      <c r="I190" s="71" t="str">
        <v>libre</v>
      </c>
      <c r="J190" s="226"/>
      <c r="K190" s="36">
        <f t="shared" ca="1" si="2"/>
        <v>0</v>
      </c>
      <c r="L190" s="233"/>
      <c r="M190" s="233"/>
      <c r="N190" s="233"/>
      <c r="O190" s="233"/>
      <c r="P190" s="233"/>
    </row>
    <row r="191" spans="1:16" outlineLevel="3" x14ac:dyDescent="0.3">
      <c r="A191" s="173"/>
      <c r="B191" s="173"/>
      <c r="C191" s="173"/>
      <c r="D191" s="173"/>
      <c r="E191" s="173"/>
      <c r="F191" s="449">
        <v>174</v>
      </c>
      <c r="G191" s="173"/>
      <c r="H191" s="173"/>
      <c r="I191" s="71" t="str">
        <v>libre</v>
      </c>
      <c r="J191" s="226"/>
      <c r="K191" s="36">
        <f t="shared" ca="1" si="2"/>
        <v>0</v>
      </c>
      <c r="L191" s="233"/>
      <c r="M191" s="233"/>
      <c r="N191" s="233"/>
      <c r="O191" s="233"/>
      <c r="P191" s="233"/>
    </row>
    <row r="192" spans="1:16" outlineLevel="3" x14ac:dyDescent="0.3">
      <c r="A192" s="173"/>
      <c r="B192" s="173"/>
      <c r="C192" s="173"/>
      <c r="D192" s="173"/>
      <c r="E192" s="173"/>
      <c r="F192" s="449">
        <v>175</v>
      </c>
      <c r="G192" s="173"/>
      <c r="H192" s="173"/>
      <c r="I192" s="71" t="str">
        <v>libre</v>
      </c>
      <c r="J192" s="226"/>
      <c r="K192" s="36">
        <f t="shared" ca="1" si="2"/>
        <v>0</v>
      </c>
      <c r="L192" s="233"/>
      <c r="M192" s="233"/>
      <c r="N192" s="233"/>
      <c r="O192" s="233"/>
      <c r="P192" s="233"/>
    </row>
    <row r="193" spans="1:16" outlineLevel="3" x14ac:dyDescent="0.3">
      <c r="A193" s="173"/>
      <c r="B193" s="173"/>
      <c r="C193" s="173"/>
      <c r="D193" s="173"/>
      <c r="E193" s="173"/>
      <c r="F193" s="449">
        <v>176</v>
      </c>
      <c r="G193" s="173"/>
      <c r="H193" s="173"/>
      <c r="I193" s="71" t="str">
        <v>libre</v>
      </c>
      <c r="J193" s="226"/>
      <c r="K193" s="36">
        <f t="shared" ca="1" si="2"/>
        <v>0</v>
      </c>
      <c r="L193" s="233"/>
      <c r="M193" s="233"/>
      <c r="N193" s="233"/>
      <c r="O193" s="233"/>
      <c r="P193" s="233"/>
    </row>
    <row r="194" spans="1:16" outlineLevel="3" x14ac:dyDescent="0.3">
      <c r="A194" s="173"/>
      <c r="B194" s="173"/>
      <c r="C194" s="173"/>
      <c r="D194" s="173"/>
      <c r="E194" s="173"/>
      <c r="F194" s="449">
        <v>177</v>
      </c>
      <c r="G194" s="173"/>
      <c r="H194" s="173"/>
      <c r="I194" s="71" t="str">
        <v>libre</v>
      </c>
      <c r="J194" s="226"/>
      <c r="K194" s="36">
        <f t="shared" ca="1" si="2"/>
        <v>0</v>
      </c>
      <c r="L194" s="233"/>
      <c r="M194" s="233"/>
      <c r="N194" s="233"/>
      <c r="O194" s="233"/>
      <c r="P194" s="233"/>
    </row>
    <row r="195" spans="1:16" outlineLevel="3" x14ac:dyDescent="0.3">
      <c r="A195" s="173"/>
      <c r="B195" s="173"/>
      <c r="C195" s="173"/>
      <c r="D195" s="173"/>
      <c r="E195" s="173"/>
      <c r="F195" s="449">
        <v>178</v>
      </c>
      <c r="G195" s="173"/>
      <c r="H195" s="173"/>
      <c r="I195" s="71" t="str">
        <v>libre</v>
      </c>
      <c r="J195" s="226"/>
      <c r="K195" s="36">
        <f t="shared" ca="1" si="2"/>
        <v>0</v>
      </c>
      <c r="L195" s="233"/>
      <c r="M195" s="233"/>
      <c r="N195" s="233"/>
      <c r="O195" s="233"/>
      <c r="P195" s="233"/>
    </row>
    <row r="196" spans="1:16" outlineLevel="3" x14ac:dyDescent="0.3">
      <c r="A196" s="173"/>
      <c r="B196" s="173"/>
      <c r="C196" s="173"/>
      <c r="D196" s="173"/>
      <c r="E196" s="173"/>
      <c r="F196" s="449">
        <v>179</v>
      </c>
      <c r="G196" s="173"/>
      <c r="H196" s="173"/>
      <c r="I196" s="71" t="str">
        <v>libre</v>
      </c>
      <c r="J196" s="226"/>
      <c r="K196" s="36">
        <f t="shared" ca="1" si="2"/>
        <v>0</v>
      </c>
      <c r="L196" s="233"/>
      <c r="M196" s="233"/>
      <c r="N196" s="233"/>
      <c r="O196" s="233"/>
      <c r="P196" s="233"/>
    </row>
    <row r="197" spans="1:16" outlineLevel="3" x14ac:dyDescent="0.3">
      <c r="A197" s="173"/>
      <c r="B197" s="173"/>
      <c r="C197" s="173"/>
      <c r="D197" s="173"/>
      <c r="E197" s="173"/>
      <c r="F197" s="449">
        <v>180</v>
      </c>
      <c r="G197" s="173"/>
      <c r="H197" s="173"/>
      <c r="I197" s="71" t="str">
        <v>libre</v>
      </c>
      <c r="J197" s="226"/>
      <c r="K197" s="36">
        <f t="shared" ca="1" si="2"/>
        <v>0</v>
      </c>
      <c r="L197" s="233"/>
      <c r="M197" s="233"/>
      <c r="N197" s="233"/>
      <c r="O197" s="233"/>
      <c r="P197" s="233"/>
    </row>
    <row r="198" spans="1:16" outlineLevel="3" x14ac:dyDescent="0.3">
      <c r="A198" s="173"/>
      <c r="B198" s="173"/>
      <c r="C198" s="173"/>
      <c r="D198" s="173"/>
      <c r="E198" s="173"/>
      <c r="F198" s="449">
        <v>181</v>
      </c>
      <c r="G198" s="173"/>
      <c r="H198" s="173"/>
      <c r="I198" s="71" t="str">
        <v>libre</v>
      </c>
      <c r="J198" s="226"/>
      <c r="K198" s="36">
        <f t="shared" ca="1" si="2"/>
        <v>0</v>
      </c>
      <c r="L198" s="233"/>
      <c r="M198" s="233"/>
      <c r="N198" s="233"/>
      <c r="O198" s="233"/>
      <c r="P198" s="233"/>
    </row>
    <row r="199" spans="1:16" outlineLevel="3" x14ac:dyDescent="0.3">
      <c r="A199" s="173"/>
      <c r="B199" s="173"/>
      <c r="C199" s="173"/>
      <c r="D199" s="173"/>
      <c r="E199" s="173"/>
      <c r="F199" s="449">
        <v>182</v>
      </c>
      <c r="G199" s="173"/>
      <c r="H199" s="173"/>
      <c r="I199" s="71" t="str">
        <v>libre</v>
      </c>
      <c r="J199" s="226"/>
      <c r="K199" s="36">
        <f t="shared" ca="1" si="2"/>
        <v>0</v>
      </c>
      <c r="L199" s="233"/>
      <c r="M199" s="233"/>
      <c r="N199" s="233"/>
      <c r="O199" s="233"/>
      <c r="P199" s="233"/>
    </row>
    <row r="200" spans="1:16" outlineLevel="3" x14ac:dyDescent="0.3">
      <c r="A200" s="173"/>
      <c r="B200" s="173"/>
      <c r="C200" s="173"/>
      <c r="D200" s="173"/>
      <c r="E200" s="173"/>
      <c r="F200" s="449">
        <v>183</v>
      </c>
      <c r="G200" s="173"/>
      <c r="H200" s="173"/>
      <c r="I200" s="71" t="str">
        <v>libre</v>
      </c>
      <c r="J200" s="226"/>
      <c r="K200" s="36">
        <f t="shared" ca="1" si="2"/>
        <v>0</v>
      </c>
      <c r="L200" s="233"/>
      <c r="M200" s="233"/>
      <c r="N200" s="233"/>
      <c r="O200" s="233"/>
      <c r="P200" s="233"/>
    </row>
    <row r="201" spans="1:16" outlineLevel="3" x14ac:dyDescent="0.3">
      <c r="A201" s="173"/>
      <c r="B201" s="173"/>
      <c r="C201" s="173"/>
      <c r="D201" s="173"/>
      <c r="E201" s="173"/>
      <c r="F201" s="449">
        <v>184</v>
      </c>
      <c r="G201" s="173"/>
      <c r="H201" s="173"/>
      <c r="I201" s="71" t="str">
        <v>libre</v>
      </c>
      <c r="J201" s="226"/>
      <c r="K201" s="36">
        <f t="shared" ca="1" si="2"/>
        <v>0</v>
      </c>
      <c r="L201" s="233"/>
      <c r="M201" s="233"/>
      <c r="N201" s="233"/>
      <c r="O201" s="233"/>
      <c r="P201" s="233"/>
    </row>
    <row r="202" spans="1:16" outlineLevel="3" x14ac:dyDescent="0.3">
      <c r="A202" s="173"/>
      <c r="B202" s="173"/>
      <c r="C202" s="173"/>
      <c r="D202" s="173"/>
      <c r="E202" s="173"/>
      <c r="F202" s="449">
        <v>185</v>
      </c>
      <c r="G202" s="173"/>
      <c r="H202" s="173"/>
      <c r="I202" s="71" t="str">
        <v>libre</v>
      </c>
      <c r="J202" s="226"/>
      <c r="K202" s="36">
        <f t="shared" ca="1" si="2"/>
        <v>0</v>
      </c>
      <c r="L202" s="233"/>
      <c r="M202" s="233"/>
      <c r="N202" s="233"/>
      <c r="O202" s="233"/>
      <c r="P202" s="233"/>
    </row>
    <row r="203" spans="1:16" outlineLevel="3" x14ac:dyDescent="0.3">
      <c r="A203" s="173"/>
      <c r="B203" s="173"/>
      <c r="C203" s="173"/>
      <c r="D203" s="173"/>
      <c r="E203" s="173"/>
      <c r="F203" s="449">
        <v>186</v>
      </c>
      <c r="G203" s="173"/>
      <c r="H203" s="173"/>
      <c r="I203" s="71" t="str">
        <v>libre</v>
      </c>
      <c r="J203" s="226"/>
      <c r="K203" s="36">
        <f t="shared" ca="1" si="2"/>
        <v>0</v>
      </c>
      <c r="L203" s="233"/>
      <c r="M203" s="233"/>
      <c r="N203" s="233"/>
      <c r="O203" s="233"/>
      <c r="P203" s="233"/>
    </row>
    <row r="204" spans="1:16" outlineLevel="3" x14ac:dyDescent="0.3">
      <c r="A204" s="173"/>
      <c r="B204" s="173"/>
      <c r="C204" s="173"/>
      <c r="D204" s="173"/>
      <c r="E204" s="173"/>
      <c r="F204" s="449">
        <v>187</v>
      </c>
      <c r="G204" s="173"/>
      <c r="H204" s="173"/>
      <c r="I204" s="71" t="str">
        <v>libre</v>
      </c>
      <c r="J204" s="226"/>
      <c r="K204" s="36">
        <f t="shared" ca="1" si="2"/>
        <v>0</v>
      </c>
      <c r="L204" s="233"/>
      <c r="M204" s="233"/>
      <c r="N204" s="233"/>
      <c r="O204" s="233"/>
      <c r="P204" s="233"/>
    </row>
    <row r="205" spans="1:16" outlineLevel="3" x14ac:dyDescent="0.3">
      <c r="A205" s="173"/>
      <c r="B205" s="173"/>
      <c r="C205" s="173"/>
      <c r="D205" s="173"/>
      <c r="E205" s="173"/>
      <c r="F205" s="449">
        <v>188</v>
      </c>
      <c r="G205" s="173"/>
      <c r="H205" s="173"/>
      <c r="I205" s="71" t="str">
        <v>libre</v>
      </c>
      <c r="J205" s="226"/>
      <c r="K205" s="36">
        <f t="shared" ca="1" si="2"/>
        <v>0</v>
      </c>
      <c r="L205" s="233"/>
      <c r="M205" s="233"/>
      <c r="N205" s="233"/>
      <c r="O205" s="233"/>
      <c r="P205" s="233"/>
    </row>
    <row r="206" spans="1:16" outlineLevel="3" x14ac:dyDescent="0.3">
      <c r="A206" s="173"/>
      <c r="B206" s="173"/>
      <c r="C206" s="173"/>
      <c r="D206" s="173"/>
      <c r="E206" s="173"/>
      <c r="F206" s="449">
        <v>189</v>
      </c>
      <c r="G206" s="173"/>
      <c r="H206" s="173"/>
      <c r="I206" s="71" t="str">
        <v>libre</v>
      </c>
      <c r="J206" s="226"/>
      <c r="K206" s="36">
        <f t="shared" ca="1" si="2"/>
        <v>0</v>
      </c>
      <c r="L206" s="233"/>
      <c r="M206" s="233"/>
      <c r="N206" s="233"/>
      <c r="O206" s="233"/>
      <c r="P206" s="233"/>
    </row>
    <row r="207" spans="1:16" outlineLevel="3" x14ac:dyDescent="0.3">
      <c r="A207" s="173"/>
      <c r="B207" s="173"/>
      <c r="C207" s="173"/>
      <c r="D207" s="173"/>
      <c r="E207" s="173"/>
      <c r="F207" s="449">
        <v>190</v>
      </c>
      <c r="G207" s="173"/>
      <c r="H207" s="173"/>
      <c r="I207" s="71" t="str">
        <v>libre</v>
      </c>
      <c r="J207" s="226"/>
      <c r="K207" s="36">
        <f t="shared" ca="1" si="2"/>
        <v>0</v>
      </c>
      <c r="L207" s="233"/>
      <c r="M207" s="233"/>
      <c r="N207" s="233"/>
      <c r="O207" s="233"/>
      <c r="P207" s="233"/>
    </row>
    <row r="208" spans="1:16" outlineLevel="3" x14ac:dyDescent="0.3">
      <c r="A208" s="173"/>
      <c r="B208" s="173"/>
      <c r="C208" s="173"/>
      <c r="D208" s="173"/>
      <c r="E208" s="173"/>
      <c r="F208" s="449">
        <v>191</v>
      </c>
      <c r="G208" s="173"/>
      <c r="H208" s="173"/>
      <c r="I208" s="71" t="str">
        <v>libre</v>
      </c>
      <c r="J208" s="226"/>
      <c r="K208" s="36">
        <f t="shared" ca="1" si="2"/>
        <v>0</v>
      </c>
      <c r="L208" s="233"/>
      <c r="M208" s="233"/>
      <c r="N208" s="233"/>
      <c r="O208" s="233"/>
      <c r="P208" s="233"/>
    </row>
    <row r="209" spans="1:16" outlineLevel="3" x14ac:dyDescent="0.3">
      <c r="A209" s="173"/>
      <c r="B209" s="173"/>
      <c r="C209" s="173"/>
      <c r="D209" s="173"/>
      <c r="E209" s="173"/>
      <c r="F209" s="449">
        <v>192</v>
      </c>
      <c r="G209" s="173"/>
      <c r="H209" s="173"/>
      <c r="I209" s="71" t="str">
        <v>libre</v>
      </c>
      <c r="J209" s="226"/>
      <c r="K209" s="36">
        <f t="shared" ca="1" si="2"/>
        <v>0</v>
      </c>
      <c r="L209" s="233"/>
      <c r="M209" s="233"/>
      <c r="N209" s="233"/>
      <c r="O209" s="233"/>
      <c r="P209" s="233"/>
    </row>
    <row r="210" spans="1:16" outlineLevel="3" x14ac:dyDescent="0.3">
      <c r="A210" s="173"/>
      <c r="B210" s="173"/>
      <c r="C210" s="173"/>
      <c r="D210" s="173"/>
      <c r="E210" s="173"/>
      <c r="F210" s="449">
        <v>193</v>
      </c>
      <c r="G210" s="173"/>
      <c r="H210" s="173"/>
      <c r="I210" s="71" t="str">
        <v>libre</v>
      </c>
      <c r="J210" s="226"/>
      <c r="K210" s="36">
        <f t="shared" ref="K210:K273" ca="1" si="3">INDIRECT("Opex."&amp;INDEX(BD.Opex.Tend,F210))</f>
        <v>0</v>
      </c>
      <c r="L210" s="233"/>
      <c r="M210" s="233"/>
      <c r="N210" s="233"/>
      <c r="O210" s="233"/>
      <c r="P210" s="233"/>
    </row>
    <row r="211" spans="1:16" outlineLevel="3" x14ac:dyDescent="0.3">
      <c r="A211" s="173"/>
      <c r="B211" s="173"/>
      <c r="C211" s="173"/>
      <c r="D211" s="173"/>
      <c r="E211" s="173"/>
      <c r="F211" s="449">
        <v>194</v>
      </c>
      <c r="G211" s="173"/>
      <c r="H211" s="173"/>
      <c r="I211" s="71" t="str">
        <v>libre</v>
      </c>
      <c r="J211" s="226"/>
      <c r="K211" s="36">
        <f t="shared" ca="1" si="3"/>
        <v>0</v>
      </c>
      <c r="L211" s="233"/>
      <c r="M211" s="233"/>
      <c r="N211" s="233"/>
      <c r="O211" s="233"/>
      <c r="P211" s="233"/>
    </row>
    <row r="212" spans="1:16" outlineLevel="3" x14ac:dyDescent="0.3">
      <c r="A212" s="173"/>
      <c r="B212" s="173"/>
      <c r="C212" s="173"/>
      <c r="D212" s="173"/>
      <c r="E212" s="173"/>
      <c r="F212" s="449">
        <v>195</v>
      </c>
      <c r="G212" s="173"/>
      <c r="H212" s="173"/>
      <c r="I212" s="71" t="str">
        <v>libre</v>
      </c>
      <c r="J212" s="226"/>
      <c r="K212" s="36">
        <f t="shared" ca="1" si="3"/>
        <v>0</v>
      </c>
      <c r="L212" s="233"/>
      <c r="M212" s="233"/>
      <c r="N212" s="233"/>
      <c r="O212" s="233"/>
      <c r="P212" s="233"/>
    </row>
    <row r="213" spans="1:16" outlineLevel="3" x14ac:dyDescent="0.3">
      <c r="A213" s="173"/>
      <c r="B213" s="173"/>
      <c r="C213" s="173"/>
      <c r="D213" s="173"/>
      <c r="E213" s="173"/>
      <c r="F213" s="449">
        <v>196</v>
      </c>
      <c r="G213" s="173"/>
      <c r="H213" s="173"/>
      <c r="I213" s="71" t="str">
        <v>libre</v>
      </c>
      <c r="J213" s="226"/>
      <c r="K213" s="36">
        <f t="shared" ca="1" si="3"/>
        <v>0</v>
      </c>
      <c r="L213" s="233"/>
      <c r="M213" s="233"/>
      <c r="N213" s="233"/>
      <c r="O213" s="233"/>
      <c r="P213" s="233"/>
    </row>
    <row r="214" spans="1:16" outlineLevel="3" x14ac:dyDescent="0.3">
      <c r="A214" s="173"/>
      <c r="B214" s="173"/>
      <c r="C214" s="173"/>
      <c r="D214" s="173"/>
      <c r="E214" s="173"/>
      <c r="F214" s="449">
        <v>197</v>
      </c>
      <c r="G214" s="173"/>
      <c r="H214" s="173"/>
      <c r="I214" s="71" t="str">
        <v>libre</v>
      </c>
      <c r="J214" s="226"/>
      <c r="K214" s="36">
        <f t="shared" ca="1" si="3"/>
        <v>0</v>
      </c>
      <c r="L214" s="233"/>
      <c r="M214" s="233"/>
      <c r="N214" s="233"/>
      <c r="O214" s="233"/>
      <c r="P214" s="233"/>
    </row>
    <row r="215" spans="1:16" outlineLevel="2" x14ac:dyDescent="0.3">
      <c r="A215" s="173"/>
      <c r="B215" s="173"/>
      <c r="C215" s="173"/>
      <c r="D215" s="173"/>
      <c r="E215" s="173"/>
      <c r="F215" s="449">
        <v>198</v>
      </c>
      <c r="G215" s="173"/>
      <c r="H215" s="173"/>
      <c r="I215" s="71" t="str">
        <v>libre</v>
      </c>
      <c r="J215" s="226"/>
      <c r="K215" s="36">
        <f t="shared" ca="1" si="3"/>
        <v>0</v>
      </c>
      <c r="L215" s="233"/>
      <c r="M215" s="233"/>
      <c r="N215" s="233"/>
      <c r="O215" s="233"/>
      <c r="P215" s="233"/>
    </row>
    <row r="216" spans="1:16" outlineLevel="2" x14ac:dyDescent="0.3">
      <c r="A216" s="173"/>
      <c r="B216" s="173"/>
      <c r="C216" s="173"/>
      <c r="D216" s="173"/>
      <c r="E216" s="173"/>
      <c r="F216" s="449">
        <v>199</v>
      </c>
      <c r="G216" s="173"/>
      <c r="H216" s="173"/>
      <c r="I216" s="71" t="str">
        <v>libre</v>
      </c>
      <c r="J216" s="226"/>
      <c r="K216" s="36">
        <f t="shared" ca="1" si="3"/>
        <v>0</v>
      </c>
      <c r="L216" s="233"/>
      <c r="M216" s="233"/>
      <c r="N216" s="233"/>
      <c r="O216" s="233"/>
      <c r="P216" s="233"/>
    </row>
    <row r="217" spans="1:16" outlineLevel="2" x14ac:dyDescent="0.3">
      <c r="A217" s="173"/>
      <c r="B217" s="173"/>
      <c r="C217" s="173"/>
      <c r="D217" s="173"/>
      <c r="E217" s="173"/>
      <c r="F217" s="449">
        <v>200</v>
      </c>
      <c r="G217" s="173"/>
      <c r="H217" s="173"/>
      <c r="I217" s="71" t="str">
        <v>Alquiler Sitios</v>
      </c>
      <c r="J217" s="226"/>
      <c r="K217" s="36">
        <f t="shared" ca="1" si="3"/>
        <v>0</v>
      </c>
      <c r="L217" s="233"/>
      <c r="M217" s="233"/>
      <c r="N217" s="233"/>
      <c r="O217" s="233"/>
      <c r="P217" s="233"/>
    </row>
    <row r="218" spans="1:16" outlineLevel="2" x14ac:dyDescent="0.3">
      <c r="A218" s="173"/>
      <c r="B218" s="173"/>
      <c r="C218" s="173"/>
      <c r="D218" s="173"/>
      <c r="E218" s="173"/>
      <c r="F218" s="449">
        <v>201</v>
      </c>
      <c r="G218" s="173"/>
      <c r="H218" s="173"/>
      <c r="I218" s="71" t="str">
        <v>Energía Eléctrica Sitios</v>
      </c>
      <c r="J218" s="226"/>
      <c r="K218" s="36">
        <f t="shared" ca="1" si="3"/>
        <v>0</v>
      </c>
      <c r="L218" s="233"/>
      <c r="M218" s="233"/>
      <c r="N218" s="233"/>
      <c r="O218" s="233"/>
      <c r="P218" s="233"/>
    </row>
    <row r="219" spans="1:16" outlineLevel="3" x14ac:dyDescent="0.3">
      <c r="A219" s="173"/>
      <c r="B219" s="173"/>
      <c r="C219" s="173"/>
      <c r="D219" s="173"/>
      <c r="E219" s="173"/>
      <c r="F219" s="449">
        <v>202</v>
      </c>
      <c r="G219" s="173"/>
      <c r="H219" s="173"/>
      <c r="I219" s="71" t="str">
        <v>Mantenimiento de Sitios</v>
      </c>
      <c r="J219" s="226"/>
      <c r="K219" s="36">
        <f t="shared" ca="1" si="3"/>
        <v>0</v>
      </c>
      <c r="L219" s="233"/>
      <c r="M219" s="233"/>
      <c r="N219" s="233"/>
      <c r="O219" s="233"/>
      <c r="P219" s="233"/>
    </row>
    <row r="220" spans="1:16" outlineLevel="3" x14ac:dyDescent="0.3">
      <c r="A220" s="173"/>
      <c r="B220" s="173"/>
      <c r="C220" s="173"/>
      <c r="D220" s="173"/>
      <c r="E220" s="173"/>
      <c r="F220" s="449">
        <v>203</v>
      </c>
      <c r="G220" s="173"/>
      <c r="H220" s="173"/>
      <c r="I220" s="71" t="str">
        <v>Vigilancia</v>
      </c>
      <c r="J220" s="226"/>
      <c r="K220" s="36">
        <f t="shared" ca="1" si="3"/>
        <v>0</v>
      </c>
      <c r="L220" s="233"/>
      <c r="M220" s="233"/>
      <c r="N220" s="233"/>
      <c r="O220" s="233"/>
      <c r="P220" s="233"/>
    </row>
    <row r="221" spans="1:16" outlineLevel="3" x14ac:dyDescent="0.3">
      <c r="A221" s="173"/>
      <c r="B221" s="173"/>
      <c r="C221" s="173"/>
      <c r="D221" s="173"/>
      <c r="E221" s="173"/>
      <c r="F221" s="449">
        <v>204</v>
      </c>
      <c r="G221" s="173"/>
      <c r="H221" s="173"/>
      <c r="I221" s="71" t="str">
        <v>Combustible</v>
      </c>
      <c r="J221" s="226"/>
      <c r="K221" s="36">
        <f t="shared" ca="1" si="3"/>
        <v>0</v>
      </c>
      <c r="L221" s="233"/>
      <c r="M221" s="233"/>
      <c r="N221" s="233"/>
      <c r="O221" s="233"/>
      <c r="P221" s="233"/>
    </row>
    <row r="222" spans="1:16" outlineLevel="3" x14ac:dyDescent="0.3">
      <c r="A222" s="173"/>
      <c r="B222" s="173"/>
      <c r="C222" s="173"/>
      <c r="D222" s="173"/>
      <c r="E222" s="173"/>
      <c r="F222" s="449">
        <v>205</v>
      </c>
      <c r="G222" s="173"/>
      <c r="H222" s="173"/>
      <c r="I222" s="71" t="str">
        <v>Contratos</v>
      </c>
      <c r="J222" s="226"/>
      <c r="K222" s="36">
        <f t="shared" ca="1" si="3"/>
        <v>0</v>
      </c>
      <c r="L222" s="233"/>
      <c r="M222" s="233"/>
      <c r="N222" s="233"/>
      <c r="O222" s="233"/>
      <c r="P222" s="233"/>
    </row>
    <row r="223" spans="1:16" outlineLevel="3" x14ac:dyDescent="0.3">
      <c r="A223" s="173"/>
      <c r="B223" s="173"/>
      <c r="C223" s="173"/>
      <c r="D223" s="173"/>
      <c r="E223" s="173"/>
      <c r="F223" s="449">
        <v>206</v>
      </c>
      <c r="G223" s="173"/>
      <c r="H223" s="173"/>
      <c r="I223" s="71" t="str">
        <v>Transmisión</v>
      </c>
      <c r="J223" s="226"/>
      <c r="K223" s="36">
        <f t="shared" ca="1" si="3"/>
        <v>0</v>
      </c>
      <c r="L223" s="233"/>
      <c r="M223" s="233"/>
      <c r="N223" s="233"/>
      <c r="O223" s="233"/>
      <c r="P223" s="233"/>
    </row>
    <row r="224" spans="1:16" outlineLevel="3" x14ac:dyDescent="0.3">
      <c r="A224" s="173"/>
      <c r="B224" s="173"/>
      <c r="C224" s="173"/>
      <c r="D224" s="173"/>
      <c r="E224" s="173"/>
      <c r="F224" s="449">
        <v>207</v>
      </c>
      <c r="G224" s="173"/>
      <c r="H224" s="173"/>
      <c r="I224" s="71" t="str">
        <v>Otros gastos, sanciones, municipios</v>
      </c>
      <c r="J224" s="226"/>
      <c r="K224" s="36">
        <f t="shared" ca="1" si="3"/>
        <v>0</v>
      </c>
      <c r="L224" s="233"/>
      <c r="M224" s="233"/>
      <c r="N224" s="233"/>
      <c r="O224" s="233"/>
      <c r="P224" s="233"/>
    </row>
    <row r="225" spans="1:16" outlineLevel="3" x14ac:dyDescent="0.3">
      <c r="A225" s="173"/>
      <c r="B225" s="173"/>
      <c r="C225" s="173"/>
      <c r="D225" s="173"/>
      <c r="E225" s="173"/>
      <c r="F225" s="449">
        <v>208</v>
      </c>
      <c r="G225" s="173"/>
      <c r="H225" s="173"/>
      <c r="I225" s="71" t="str">
        <v>O&amp;M Sitios y Core</v>
      </c>
      <c r="J225" s="226"/>
      <c r="K225" s="36">
        <f t="shared" ca="1" si="3"/>
        <v>0</v>
      </c>
      <c r="L225" s="233"/>
      <c r="M225" s="233"/>
      <c r="N225" s="233"/>
      <c r="O225" s="233"/>
      <c r="P225" s="233"/>
    </row>
    <row r="226" spans="1:16" outlineLevel="3" x14ac:dyDescent="0.3">
      <c r="A226" s="173"/>
      <c r="B226" s="173"/>
      <c r="C226" s="173"/>
      <c r="D226" s="173"/>
      <c r="E226" s="173"/>
      <c r="F226" s="449">
        <v>209</v>
      </c>
      <c r="G226" s="173"/>
      <c r="H226" s="173"/>
      <c r="I226" s="71" t="str">
        <v>O&amp;M Plataforma de TI</v>
      </c>
      <c r="J226" s="226"/>
      <c r="K226" s="36">
        <f t="shared" ca="1" si="3"/>
        <v>0</v>
      </c>
      <c r="L226" s="233"/>
      <c r="M226" s="233"/>
      <c r="N226" s="233"/>
      <c r="O226" s="233"/>
      <c r="P226" s="233"/>
    </row>
    <row r="227" spans="1:16" outlineLevel="3" x14ac:dyDescent="0.3">
      <c r="A227" s="173"/>
      <c r="B227" s="173"/>
      <c r="C227" s="173"/>
      <c r="D227" s="173"/>
      <c r="E227" s="173"/>
      <c r="F227" s="449">
        <v>210</v>
      </c>
      <c r="G227" s="173"/>
      <c r="H227" s="173"/>
      <c r="I227" s="71" t="str">
        <v>Otros gastos TI</v>
      </c>
      <c r="J227" s="226"/>
      <c r="K227" s="36">
        <f t="shared" ca="1" si="3"/>
        <v>0</v>
      </c>
      <c r="L227" s="233"/>
      <c r="M227" s="233"/>
      <c r="N227" s="233"/>
      <c r="O227" s="233"/>
      <c r="P227" s="233"/>
    </row>
    <row r="228" spans="1:16" outlineLevel="3" x14ac:dyDescent="0.3">
      <c r="A228" s="173"/>
      <c r="B228" s="173"/>
      <c r="C228" s="173"/>
      <c r="D228" s="173"/>
      <c r="E228" s="173"/>
      <c r="F228" s="449">
        <v>211</v>
      </c>
      <c r="G228" s="173"/>
      <c r="H228" s="173"/>
      <c r="I228" s="71" t="str">
        <v>Servicios Externos</v>
      </c>
      <c r="J228" s="226"/>
      <c r="K228" s="36">
        <f t="shared" ca="1" si="3"/>
        <v>0</v>
      </c>
      <c r="L228" s="233"/>
      <c r="M228" s="233"/>
      <c r="N228" s="233"/>
      <c r="O228" s="233"/>
      <c r="P228" s="233"/>
    </row>
    <row r="229" spans="1:16" outlineLevel="3" x14ac:dyDescent="0.3">
      <c r="A229" s="173"/>
      <c r="B229" s="173"/>
      <c r="C229" s="173"/>
      <c r="D229" s="173"/>
      <c r="E229" s="173"/>
      <c r="F229" s="449">
        <v>212</v>
      </c>
      <c r="G229" s="173"/>
      <c r="H229" s="173"/>
      <c r="I229" s="71" t="str">
        <v>Canon por Uso de Espectro Radioléctrico</v>
      </c>
      <c r="J229" s="226"/>
      <c r="K229" s="36">
        <f t="shared" ca="1" si="3"/>
        <v>0</v>
      </c>
      <c r="L229" s="233"/>
      <c r="M229" s="233"/>
      <c r="N229" s="233"/>
      <c r="O229" s="233"/>
      <c r="P229" s="233"/>
    </row>
    <row r="230" spans="1:16" outlineLevel="3" x14ac:dyDescent="0.3">
      <c r="A230" s="173"/>
      <c r="B230" s="173"/>
      <c r="C230" s="173"/>
      <c r="D230" s="173"/>
      <c r="E230" s="173"/>
      <c r="F230" s="449">
        <v>213</v>
      </c>
      <c r="G230" s="173"/>
      <c r="H230" s="173"/>
      <c r="I230" s="71" t="str">
        <v>Aportes MTC</v>
      </c>
      <c r="J230" s="226"/>
      <c r="K230" s="36">
        <f t="shared" ca="1" si="3"/>
        <v>0</v>
      </c>
      <c r="L230" s="233"/>
      <c r="M230" s="233"/>
      <c r="N230" s="233"/>
      <c r="O230" s="233"/>
      <c r="P230" s="233"/>
    </row>
    <row r="231" spans="1:16" outlineLevel="3" x14ac:dyDescent="0.3">
      <c r="A231" s="173"/>
      <c r="B231" s="173"/>
      <c r="C231" s="173"/>
      <c r="D231" s="173"/>
      <c r="E231" s="173"/>
      <c r="F231" s="449">
        <v>214</v>
      </c>
      <c r="G231" s="173"/>
      <c r="H231" s="173"/>
      <c r="I231" s="71" t="str">
        <v>Aportes Osiptel</v>
      </c>
      <c r="J231" s="226"/>
      <c r="K231" s="36">
        <f t="shared" ca="1" si="3"/>
        <v>0</v>
      </c>
      <c r="L231" s="233"/>
      <c r="M231" s="233"/>
      <c r="N231" s="233"/>
      <c r="O231" s="233"/>
      <c r="P231" s="233"/>
    </row>
    <row r="232" spans="1:16" outlineLevel="3" x14ac:dyDescent="0.3">
      <c r="A232" s="173"/>
      <c r="B232" s="173"/>
      <c r="C232" s="173"/>
      <c r="D232" s="173"/>
      <c r="E232" s="173"/>
      <c r="F232" s="449">
        <v>215</v>
      </c>
      <c r="G232" s="173"/>
      <c r="H232" s="173"/>
      <c r="I232" s="71" t="str">
        <v>Aportes Fitel</v>
      </c>
      <c r="J232" s="226"/>
      <c r="K232" s="36">
        <f t="shared" ca="1" si="3"/>
        <v>0</v>
      </c>
      <c r="L232" s="233"/>
      <c r="M232" s="233"/>
      <c r="N232" s="233"/>
      <c r="O232" s="233"/>
      <c r="P232" s="233"/>
    </row>
    <row r="233" spans="1:16" outlineLevel="3" x14ac:dyDescent="0.3">
      <c r="A233" s="173"/>
      <c r="B233" s="173"/>
      <c r="C233" s="173"/>
      <c r="D233" s="173"/>
      <c r="E233" s="173"/>
      <c r="F233" s="449">
        <v>216</v>
      </c>
      <c r="G233" s="173"/>
      <c r="H233" s="173"/>
      <c r="I233" s="71" t="str">
        <v>libre</v>
      </c>
      <c r="J233" s="226"/>
      <c r="K233" s="36">
        <f t="shared" ca="1" si="3"/>
        <v>0</v>
      </c>
      <c r="L233" s="233"/>
      <c r="M233" s="233"/>
      <c r="N233" s="233"/>
      <c r="O233" s="233"/>
      <c r="P233" s="233"/>
    </row>
    <row r="234" spans="1:16" outlineLevel="3" x14ac:dyDescent="0.3">
      <c r="A234" s="173"/>
      <c r="B234" s="173"/>
      <c r="C234" s="173"/>
      <c r="D234" s="173"/>
      <c r="E234" s="173"/>
      <c r="F234" s="449">
        <v>217</v>
      </c>
      <c r="G234" s="173"/>
      <c r="H234" s="173"/>
      <c r="I234" s="71" t="str">
        <v>libre</v>
      </c>
      <c r="J234" s="226"/>
      <c r="K234" s="36">
        <f t="shared" ca="1" si="3"/>
        <v>0</v>
      </c>
      <c r="L234" s="233"/>
      <c r="M234" s="233"/>
      <c r="N234" s="233"/>
      <c r="O234" s="233"/>
      <c r="P234" s="233"/>
    </row>
    <row r="235" spans="1:16" outlineLevel="3" x14ac:dyDescent="0.3">
      <c r="A235" s="173"/>
      <c r="B235" s="173"/>
      <c r="C235" s="173"/>
      <c r="D235" s="173"/>
      <c r="E235" s="173"/>
      <c r="F235" s="449">
        <v>218</v>
      </c>
      <c r="G235" s="173"/>
      <c r="H235" s="173"/>
      <c r="I235" s="71" t="str">
        <v>libre</v>
      </c>
      <c r="J235" s="226"/>
      <c r="K235" s="36">
        <f t="shared" ca="1" si="3"/>
        <v>0</v>
      </c>
      <c r="L235" s="233"/>
      <c r="M235" s="233"/>
      <c r="N235" s="233"/>
      <c r="O235" s="233"/>
      <c r="P235" s="233"/>
    </row>
    <row r="236" spans="1:16" outlineLevel="3" x14ac:dyDescent="0.3">
      <c r="A236" s="173"/>
      <c r="B236" s="173"/>
      <c r="C236" s="173"/>
      <c r="D236" s="173"/>
      <c r="E236" s="173"/>
      <c r="F236" s="449">
        <v>219</v>
      </c>
      <c r="G236" s="173"/>
      <c r="H236" s="173"/>
      <c r="I236" s="71" t="str">
        <v>libre</v>
      </c>
      <c r="J236" s="226"/>
      <c r="K236" s="36">
        <f t="shared" ca="1" si="3"/>
        <v>0</v>
      </c>
      <c r="L236" s="233"/>
      <c r="M236" s="233"/>
      <c r="N236" s="233"/>
      <c r="O236" s="233"/>
      <c r="P236" s="233"/>
    </row>
    <row r="237" spans="1:16" outlineLevel="3" x14ac:dyDescent="0.3">
      <c r="A237" s="173"/>
      <c r="B237" s="173"/>
      <c r="C237" s="173"/>
      <c r="D237" s="173"/>
      <c r="E237" s="173"/>
      <c r="F237" s="449">
        <v>220</v>
      </c>
      <c r="G237" s="173"/>
      <c r="H237" s="173"/>
      <c r="I237" s="71" t="str">
        <v>libre</v>
      </c>
      <c r="J237" s="226"/>
      <c r="K237" s="36">
        <f t="shared" ca="1" si="3"/>
        <v>0</v>
      </c>
      <c r="L237" s="233"/>
      <c r="M237" s="233"/>
      <c r="N237" s="233"/>
      <c r="O237" s="233"/>
      <c r="P237" s="233"/>
    </row>
    <row r="238" spans="1:16" outlineLevel="3" x14ac:dyDescent="0.3">
      <c r="A238" s="173"/>
      <c r="B238" s="173"/>
      <c r="C238" s="173"/>
      <c r="D238" s="173"/>
      <c r="E238" s="173"/>
      <c r="F238" s="449">
        <v>221</v>
      </c>
      <c r="G238" s="173"/>
      <c r="H238" s="173"/>
      <c r="I238" s="71" t="str">
        <v>libre</v>
      </c>
      <c r="J238" s="226"/>
      <c r="K238" s="36">
        <f t="shared" ca="1" si="3"/>
        <v>0</v>
      </c>
      <c r="L238" s="233"/>
      <c r="M238" s="233"/>
      <c r="N238" s="233"/>
      <c r="O238" s="233"/>
      <c r="P238" s="233"/>
    </row>
    <row r="239" spans="1:16" outlineLevel="3" x14ac:dyDescent="0.3">
      <c r="A239" s="173"/>
      <c r="B239" s="173"/>
      <c r="C239" s="173"/>
      <c r="D239" s="173"/>
      <c r="E239" s="173"/>
      <c r="F239" s="449">
        <v>222</v>
      </c>
      <c r="G239" s="173"/>
      <c r="H239" s="173"/>
      <c r="I239" s="71" t="str">
        <v>libre</v>
      </c>
      <c r="J239" s="226"/>
      <c r="K239" s="36">
        <f t="shared" ca="1" si="3"/>
        <v>0</v>
      </c>
      <c r="L239" s="233"/>
      <c r="M239" s="233"/>
      <c r="N239" s="233"/>
      <c r="O239" s="233"/>
      <c r="P239" s="233"/>
    </row>
    <row r="240" spans="1:16" outlineLevel="3" x14ac:dyDescent="0.3">
      <c r="A240" s="173"/>
      <c r="B240" s="173"/>
      <c r="C240" s="173"/>
      <c r="D240" s="173"/>
      <c r="E240" s="173"/>
      <c r="F240" s="449">
        <v>223</v>
      </c>
      <c r="G240" s="173"/>
      <c r="H240" s="173"/>
      <c r="I240" s="71" t="str">
        <v>libre</v>
      </c>
      <c r="J240" s="226"/>
      <c r="K240" s="36">
        <f t="shared" ca="1" si="3"/>
        <v>0</v>
      </c>
      <c r="L240" s="233"/>
      <c r="M240" s="233"/>
      <c r="N240" s="233"/>
      <c r="O240" s="233"/>
      <c r="P240" s="233"/>
    </row>
    <row r="241" spans="1:16" outlineLevel="3" x14ac:dyDescent="0.3">
      <c r="A241" s="173"/>
      <c r="B241" s="173"/>
      <c r="C241" s="173"/>
      <c r="D241" s="173"/>
      <c r="E241" s="173"/>
      <c r="F241" s="449">
        <v>224</v>
      </c>
      <c r="G241" s="173"/>
      <c r="H241" s="173"/>
      <c r="I241" s="71" t="str">
        <v>libre</v>
      </c>
      <c r="J241" s="226"/>
      <c r="K241" s="36">
        <f t="shared" ca="1" si="3"/>
        <v>0</v>
      </c>
      <c r="L241" s="233"/>
      <c r="M241" s="233"/>
      <c r="N241" s="233"/>
      <c r="O241" s="233"/>
      <c r="P241" s="233"/>
    </row>
    <row r="242" spans="1:16" outlineLevel="3" x14ac:dyDescent="0.3">
      <c r="A242" s="173"/>
      <c r="B242" s="173"/>
      <c r="C242" s="173"/>
      <c r="D242" s="173"/>
      <c r="E242" s="173"/>
      <c r="F242" s="449">
        <v>225</v>
      </c>
      <c r="G242" s="173"/>
      <c r="H242" s="173"/>
      <c r="I242" s="71" t="str">
        <v>libre</v>
      </c>
      <c r="J242" s="226"/>
      <c r="K242" s="36">
        <f t="shared" ca="1" si="3"/>
        <v>0</v>
      </c>
      <c r="L242" s="233"/>
      <c r="M242" s="233"/>
      <c r="N242" s="233"/>
      <c r="O242" s="233"/>
      <c r="P242" s="233"/>
    </row>
    <row r="243" spans="1:16" outlineLevel="3" x14ac:dyDescent="0.3">
      <c r="A243" s="173"/>
      <c r="B243" s="173"/>
      <c r="C243" s="173"/>
      <c r="D243" s="173"/>
      <c r="E243" s="173"/>
      <c r="F243" s="449">
        <v>226</v>
      </c>
      <c r="G243" s="173"/>
      <c r="H243" s="173"/>
      <c r="I243" s="71" t="str">
        <v>libre</v>
      </c>
      <c r="J243" s="226"/>
      <c r="K243" s="36">
        <f t="shared" ca="1" si="3"/>
        <v>0</v>
      </c>
      <c r="L243" s="233"/>
      <c r="M243" s="233"/>
      <c r="N243" s="233"/>
      <c r="O243" s="233"/>
      <c r="P243" s="233"/>
    </row>
    <row r="244" spans="1:16" outlineLevel="3" x14ac:dyDescent="0.3">
      <c r="A244" s="173"/>
      <c r="B244" s="173"/>
      <c r="C244" s="173"/>
      <c r="D244" s="173"/>
      <c r="E244" s="173"/>
      <c r="F244" s="449">
        <v>227</v>
      </c>
      <c r="G244" s="173"/>
      <c r="H244" s="173"/>
      <c r="I244" s="71" t="str">
        <v>libre</v>
      </c>
      <c r="J244" s="226"/>
      <c r="K244" s="36">
        <f t="shared" ca="1" si="3"/>
        <v>0</v>
      </c>
      <c r="L244" s="233"/>
      <c r="M244" s="233"/>
      <c r="N244" s="233"/>
      <c r="O244" s="233"/>
      <c r="P244" s="233"/>
    </row>
    <row r="245" spans="1:16" outlineLevel="3" x14ac:dyDescent="0.3">
      <c r="A245" s="173"/>
      <c r="B245" s="173"/>
      <c r="C245" s="173"/>
      <c r="D245" s="173"/>
      <c r="E245" s="173"/>
      <c r="F245" s="449">
        <v>228</v>
      </c>
      <c r="G245" s="173"/>
      <c r="H245" s="173"/>
      <c r="I245" s="71" t="str">
        <v>libre</v>
      </c>
      <c r="J245" s="226"/>
      <c r="K245" s="36">
        <f t="shared" ca="1" si="3"/>
        <v>0</v>
      </c>
      <c r="L245" s="233"/>
      <c r="M245" s="233"/>
      <c r="N245" s="233"/>
      <c r="O245" s="233"/>
      <c r="P245" s="233"/>
    </row>
    <row r="246" spans="1:16" outlineLevel="3" x14ac:dyDescent="0.3">
      <c r="A246" s="173"/>
      <c r="B246" s="173"/>
      <c r="C246" s="173"/>
      <c r="D246" s="173"/>
      <c r="E246" s="173"/>
      <c r="F246" s="449">
        <v>229</v>
      </c>
      <c r="G246" s="173"/>
      <c r="H246" s="173"/>
      <c r="I246" s="71" t="str">
        <v>libre</v>
      </c>
      <c r="J246" s="226"/>
      <c r="K246" s="36">
        <f t="shared" ca="1" si="3"/>
        <v>0</v>
      </c>
      <c r="L246" s="233"/>
      <c r="M246" s="233"/>
      <c r="N246" s="233"/>
      <c r="O246" s="233"/>
      <c r="P246" s="233"/>
    </row>
    <row r="247" spans="1:16" outlineLevel="3" x14ac:dyDescent="0.3">
      <c r="A247" s="173"/>
      <c r="B247" s="173"/>
      <c r="C247" s="173"/>
      <c r="D247" s="173"/>
      <c r="E247" s="173"/>
      <c r="F247" s="449">
        <v>230</v>
      </c>
      <c r="G247" s="173"/>
      <c r="H247" s="173"/>
      <c r="I247" s="71" t="str">
        <v>libre</v>
      </c>
      <c r="J247" s="226"/>
      <c r="K247" s="36">
        <f t="shared" ca="1" si="3"/>
        <v>0</v>
      </c>
      <c r="L247" s="233"/>
      <c r="M247" s="233"/>
      <c r="N247" s="233"/>
      <c r="O247" s="233"/>
      <c r="P247" s="233"/>
    </row>
    <row r="248" spans="1:16" outlineLevel="3" x14ac:dyDescent="0.3">
      <c r="A248" s="173"/>
      <c r="B248" s="173"/>
      <c r="C248" s="173"/>
      <c r="D248" s="173"/>
      <c r="E248" s="173"/>
      <c r="F248" s="449">
        <v>231</v>
      </c>
      <c r="G248" s="173"/>
      <c r="H248" s="173"/>
      <c r="I248" s="71" t="str">
        <v>libre</v>
      </c>
      <c r="J248" s="226"/>
      <c r="K248" s="36">
        <f t="shared" ca="1" si="3"/>
        <v>0</v>
      </c>
      <c r="L248" s="233"/>
      <c r="M248" s="233"/>
      <c r="N248" s="233"/>
      <c r="O248" s="233"/>
      <c r="P248" s="233"/>
    </row>
    <row r="249" spans="1:16" outlineLevel="3" x14ac:dyDescent="0.3">
      <c r="A249" s="173"/>
      <c r="B249" s="173"/>
      <c r="C249" s="173"/>
      <c r="D249" s="173"/>
      <c r="E249" s="173"/>
      <c r="F249" s="449">
        <v>232</v>
      </c>
      <c r="G249" s="173"/>
      <c r="H249" s="173"/>
      <c r="I249" s="71" t="str">
        <v>libre</v>
      </c>
      <c r="J249" s="226"/>
      <c r="K249" s="36">
        <f t="shared" ca="1" si="3"/>
        <v>0</v>
      </c>
      <c r="L249" s="233"/>
      <c r="M249" s="233"/>
      <c r="N249" s="233"/>
      <c r="O249" s="233"/>
      <c r="P249" s="233"/>
    </row>
    <row r="250" spans="1:16" outlineLevel="3" x14ac:dyDescent="0.3">
      <c r="A250" s="173"/>
      <c r="B250" s="173"/>
      <c r="C250" s="173"/>
      <c r="D250" s="173"/>
      <c r="E250" s="173"/>
      <c r="F250" s="449">
        <v>233</v>
      </c>
      <c r="G250" s="173"/>
      <c r="H250" s="173"/>
      <c r="I250" s="71" t="str">
        <v>libre</v>
      </c>
      <c r="J250" s="226"/>
      <c r="K250" s="36">
        <f t="shared" ca="1" si="3"/>
        <v>0</v>
      </c>
      <c r="L250" s="233"/>
      <c r="M250" s="233"/>
      <c r="N250" s="233"/>
      <c r="O250" s="233"/>
      <c r="P250" s="233"/>
    </row>
    <row r="251" spans="1:16" outlineLevel="3" x14ac:dyDescent="0.3">
      <c r="A251" s="173"/>
      <c r="B251" s="173"/>
      <c r="C251" s="173"/>
      <c r="D251" s="173"/>
      <c r="E251" s="173"/>
      <c r="F251" s="449">
        <v>234</v>
      </c>
      <c r="G251" s="173"/>
      <c r="H251" s="173"/>
      <c r="I251" s="71" t="str">
        <v>libre</v>
      </c>
      <c r="J251" s="226"/>
      <c r="K251" s="36">
        <f t="shared" ca="1" si="3"/>
        <v>0</v>
      </c>
      <c r="L251" s="233"/>
      <c r="M251" s="233"/>
      <c r="N251" s="233"/>
      <c r="O251" s="233"/>
      <c r="P251" s="233"/>
    </row>
    <row r="252" spans="1:16" outlineLevel="3" x14ac:dyDescent="0.3">
      <c r="A252" s="173"/>
      <c r="B252" s="173"/>
      <c r="C252" s="173"/>
      <c r="D252" s="173"/>
      <c r="E252" s="173"/>
      <c r="F252" s="449">
        <v>235</v>
      </c>
      <c r="G252" s="173"/>
      <c r="H252" s="173"/>
      <c r="I252" s="71" t="str">
        <v>libre</v>
      </c>
      <c r="J252" s="226"/>
      <c r="K252" s="36">
        <f t="shared" ca="1" si="3"/>
        <v>0</v>
      </c>
      <c r="L252" s="233"/>
      <c r="M252" s="233"/>
      <c r="N252" s="233"/>
      <c r="O252" s="233"/>
      <c r="P252" s="233"/>
    </row>
    <row r="253" spans="1:16" outlineLevel="3" x14ac:dyDescent="0.3">
      <c r="A253" s="173"/>
      <c r="B253" s="173"/>
      <c r="C253" s="173"/>
      <c r="D253" s="173"/>
      <c r="E253" s="173"/>
      <c r="F253" s="449">
        <v>236</v>
      </c>
      <c r="G253" s="173"/>
      <c r="H253" s="173"/>
      <c r="I253" s="71" t="str">
        <v>libre</v>
      </c>
      <c r="J253" s="226"/>
      <c r="K253" s="36">
        <f t="shared" ca="1" si="3"/>
        <v>0</v>
      </c>
      <c r="L253" s="233"/>
      <c r="M253" s="233"/>
      <c r="N253" s="233"/>
      <c r="O253" s="233"/>
      <c r="P253" s="233"/>
    </row>
    <row r="254" spans="1:16" outlineLevel="3" x14ac:dyDescent="0.3">
      <c r="A254" s="173"/>
      <c r="B254" s="173"/>
      <c r="C254" s="173"/>
      <c r="D254" s="173"/>
      <c r="E254" s="173"/>
      <c r="F254" s="449">
        <v>237</v>
      </c>
      <c r="G254" s="173"/>
      <c r="H254" s="173"/>
      <c r="I254" s="71" t="str">
        <v>libre</v>
      </c>
      <c r="J254" s="226"/>
      <c r="K254" s="36">
        <f t="shared" ca="1" si="3"/>
        <v>0</v>
      </c>
      <c r="L254" s="233"/>
      <c r="M254" s="233"/>
      <c r="N254" s="233"/>
      <c r="O254" s="233"/>
      <c r="P254" s="233"/>
    </row>
    <row r="255" spans="1:16" outlineLevel="3" x14ac:dyDescent="0.3">
      <c r="A255" s="173"/>
      <c r="B255" s="173"/>
      <c r="C255" s="173"/>
      <c r="D255" s="173"/>
      <c r="E255" s="173"/>
      <c r="F255" s="449">
        <v>238</v>
      </c>
      <c r="G255" s="173"/>
      <c r="H255" s="173"/>
      <c r="I255" s="71" t="str">
        <v>libre</v>
      </c>
      <c r="J255" s="226"/>
      <c r="K255" s="36">
        <f t="shared" ca="1" si="3"/>
        <v>0</v>
      </c>
      <c r="L255" s="233"/>
      <c r="M255" s="233"/>
      <c r="N255" s="233"/>
      <c r="O255" s="233"/>
      <c r="P255" s="233"/>
    </row>
    <row r="256" spans="1:16" outlineLevel="3" x14ac:dyDescent="0.3">
      <c r="A256" s="173"/>
      <c r="B256" s="173"/>
      <c r="C256" s="173"/>
      <c r="D256" s="173"/>
      <c r="E256" s="173"/>
      <c r="F256" s="449">
        <v>239</v>
      </c>
      <c r="G256" s="173"/>
      <c r="H256" s="173"/>
      <c r="I256" s="71" t="str">
        <v>libre</v>
      </c>
      <c r="J256" s="226"/>
      <c r="K256" s="36">
        <f t="shared" ca="1" si="3"/>
        <v>0</v>
      </c>
      <c r="L256" s="233"/>
      <c r="M256" s="233"/>
      <c r="N256" s="233"/>
      <c r="O256" s="233"/>
      <c r="P256" s="233"/>
    </row>
    <row r="257" spans="1:16" outlineLevel="3" x14ac:dyDescent="0.3">
      <c r="A257" s="173"/>
      <c r="B257" s="173"/>
      <c r="C257" s="173"/>
      <c r="D257" s="173"/>
      <c r="E257" s="173"/>
      <c r="F257" s="449">
        <v>240</v>
      </c>
      <c r="G257" s="173"/>
      <c r="H257" s="173"/>
      <c r="I257" s="71" t="str">
        <v>libre</v>
      </c>
      <c r="J257" s="226"/>
      <c r="K257" s="36">
        <f t="shared" ca="1" si="3"/>
        <v>0</v>
      </c>
      <c r="L257" s="233"/>
      <c r="M257" s="233"/>
      <c r="N257" s="233"/>
      <c r="O257" s="233"/>
      <c r="P257" s="233"/>
    </row>
    <row r="258" spans="1:16" outlineLevel="3" x14ac:dyDescent="0.3">
      <c r="A258" s="173"/>
      <c r="B258" s="173"/>
      <c r="C258" s="173"/>
      <c r="D258" s="173"/>
      <c r="E258" s="173"/>
      <c r="F258" s="449">
        <v>241</v>
      </c>
      <c r="G258" s="173"/>
      <c r="H258" s="173"/>
      <c r="I258" s="71" t="str">
        <v>libre</v>
      </c>
      <c r="J258" s="226"/>
      <c r="K258" s="36">
        <f t="shared" ca="1" si="3"/>
        <v>0</v>
      </c>
      <c r="L258" s="233"/>
      <c r="M258" s="233"/>
      <c r="N258" s="233"/>
      <c r="O258" s="233"/>
      <c r="P258" s="233"/>
    </row>
    <row r="259" spans="1:16" outlineLevel="3" x14ac:dyDescent="0.3">
      <c r="A259" s="173"/>
      <c r="B259" s="173"/>
      <c r="C259" s="173"/>
      <c r="D259" s="173"/>
      <c r="E259" s="173"/>
      <c r="F259" s="449">
        <v>242</v>
      </c>
      <c r="G259" s="173"/>
      <c r="H259" s="173"/>
      <c r="I259" s="71" t="str">
        <v>libre</v>
      </c>
      <c r="J259" s="226"/>
      <c r="K259" s="36">
        <f t="shared" ca="1" si="3"/>
        <v>0</v>
      </c>
      <c r="L259" s="233"/>
      <c r="M259" s="233"/>
      <c r="N259" s="233"/>
      <c r="O259" s="233"/>
      <c r="P259" s="233"/>
    </row>
    <row r="260" spans="1:16" outlineLevel="3" x14ac:dyDescent="0.3">
      <c r="A260" s="173"/>
      <c r="B260" s="173"/>
      <c r="C260" s="173"/>
      <c r="D260" s="173"/>
      <c r="E260" s="173"/>
      <c r="F260" s="449">
        <v>243</v>
      </c>
      <c r="G260" s="173"/>
      <c r="H260" s="173"/>
      <c r="I260" s="71" t="str">
        <v>libre</v>
      </c>
      <c r="J260" s="226"/>
      <c r="K260" s="36">
        <f t="shared" ca="1" si="3"/>
        <v>0</v>
      </c>
      <c r="L260" s="233"/>
      <c r="M260" s="233"/>
      <c r="N260" s="233"/>
      <c r="O260" s="233"/>
      <c r="P260" s="233"/>
    </row>
    <row r="261" spans="1:16" outlineLevel="3" x14ac:dyDescent="0.3">
      <c r="A261" s="173"/>
      <c r="B261" s="173"/>
      <c r="C261" s="173"/>
      <c r="D261" s="173"/>
      <c r="E261" s="173"/>
      <c r="F261" s="449">
        <v>244</v>
      </c>
      <c r="G261" s="173"/>
      <c r="H261" s="173"/>
      <c r="I261" s="71" t="str">
        <v>libre</v>
      </c>
      <c r="J261" s="226"/>
      <c r="K261" s="36">
        <f t="shared" ca="1" si="3"/>
        <v>0</v>
      </c>
      <c r="L261" s="233"/>
      <c r="M261" s="233"/>
      <c r="N261" s="233"/>
      <c r="O261" s="233"/>
      <c r="P261" s="233"/>
    </row>
    <row r="262" spans="1:16" outlineLevel="3" x14ac:dyDescent="0.3">
      <c r="A262" s="173"/>
      <c r="B262" s="173"/>
      <c r="C262" s="173"/>
      <c r="D262" s="173"/>
      <c r="E262" s="173"/>
      <c r="F262" s="449">
        <v>245</v>
      </c>
      <c r="G262" s="173"/>
      <c r="H262" s="173"/>
      <c r="I262" s="71" t="str">
        <v>libre</v>
      </c>
      <c r="J262" s="226"/>
      <c r="K262" s="36">
        <f t="shared" ca="1" si="3"/>
        <v>0</v>
      </c>
      <c r="L262" s="233"/>
      <c r="M262" s="233"/>
      <c r="N262" s="233"/>
      <c r="O262" s="233"/>
      <c r="P262" s="233"/>
    </row>
    <row r="263" spans="1:16" outlineLevel="3" x14ac:dyDescent="0.3">
      <c r="A263" s="173"/>
      <c r="B263" s="173"/>
      <c r="C263" s="173"/>
      <c r="D263" s="173"/>
      <c r="E263" s="173"/>
      <c r="F263" s="449">
        <v>246</v>
      </c>
      <c r="G263" s="173"/>
      <c r="H263" s="173"/>
      <c r="I263" s="71" t="str">
        <v>libre</v>
      </c>
      <c r="J263" s="226"/>
      <c r="K263" s="36">
        <f t="shared" ca="1" si="3"/>
        <v>0</v>
      </c>
      <c r="L263" s="233"/>
      <c r="M263" s="233"/>
      <c r="N263" s="233"/>
      <c r="O263" s="233"/>
      <c r="P263" s="233"/>
    </row>
    <row r="264" spans="1:16" outlineLevel="3" x14ac:dyDescent="0.3">
      <c r="A264" s="173"/>
      <c r="B264" s="173"/>
      <c r="C264" s="173"/>
      <c r="D264" s="173"/>
      <c r="E264" s="173"/>
      <c r="F264" s="449">
        <v>247</v>
      </c>
      <c r="G264" s="173"/>
      <c r="H264" s="173"/>
      <c r="I264" s="71" t="str">
        <v>libre</v>
      </c>
      <c r="J264" s="226"/>
      <c r="K264" s="36">
        <f t="shared" ca="1" si="3"/>
        <v>0</v>
      </c>
      <c r="L264" s="233"/>
      <c r="M264" s="233"/>
      <c r="N264" s="233"/>
      <c r="O264" s="233"/>
      <c r="P264" s="233"/>
    </row>
    <row r="265" spans="1:16" outlineLevel="3" x14ac:dyDescent="0.3">
      <c r="A265" s="173"/>
      <c r="B265" s="173"/>
      <c r="C265" s="173"/>
      <c r="D265" s="173"/>
      <c r="E265" s="173"/>
      <c r="F265" s="449">
        <v>248</v>
      </c>
      <c r="G265" s="173"/>
      <c r="H265" s="173"/>
      <c r="I265" s="71" t="str">
        <v>libre</v>
      </c>
      <c r="J265" s="226"/>
      <c r="K265" s="36">
        <f t="shared" ca="1" si="3"/>
        <v>0</v>
      </c>
      <c r="L265" s="233"/>
      <c r="M265" s="233"/>
      <c r="N265" s="233"/>
      <c r="O265" s="233"/>
      <c r="P265" s="233"/>
    </row>
    <row r="266" spans="1:16" outlineLevel="3" x14ac:dyDescent="0.3">
      <c r="A266" s="173"/>
      <c r="B266" s="173"/>
      <c r="C266" s="173"/>
      <c r="D266" s="173"/>
      <c r="E266" s="173"/>
      <c r="F266" s="449">
        <v>249</v>
      </c>
      <c r="G266" s="173"/>
      <c r="H266" s="173"/>
      <c r="I266" s="71" t="str">
        <v>libre</v>
      </c>
      <c r="J266" s="226"/>
      <c r="K266" s="36">
        <f t="shared" ca="1" si="3"/>
        <v>0</v>
      </c>
      <c r="L266" s="233"/>
      <c r="M266" s="233"/>
      <c r="N266" s="233"/>
      <c r="O266" s="233"/>
      <c r="P266" s="233"/>
    </row>
    <row r="267" spans="1:16" outlineLevel="3" x14ac:dyDescent="0.3">
      <c r="A267" s="173"/>
      <c r="B267" s="173"/>
      <c r="C267" s="173"/>
      <c r="D267" s="173"/>
      <c r="E267" s="173"/>
      <c r="F267" s="449">
        <v>250</v>
      </c>
      <c r="G267" s="173"/>
      <c r="H267" s="173"/>
      <c r="I267" s="71" t="str">
        <v>libre</v>
      </c>
      <c r="J267" s="226"/>
      <c r="K267" s="36">
        <f t="shared" ca="1" si="3"/>
        <v>0</v>
      </c>
      <c r="L267" s="233"/>
      <c r="M267" s="233"/>
      <c r="N267" s="233"/>
      <c r="O267" s="233"/>
      <c r="P267" s="233"/>
    </row>
    <row r="268" spans="1:16" outlineLevel="3" x14ac:dyDescent="0.3">
      <c r="A268" s="173"/>
      <c r="B268" s="173"/>
      <c r="C268" s="173"/>
      <c r="D268" s="173"/>
      <c r="E268" s="173"/>
      <c r="F268" s="449">
        <v>251</v>
      </c>
      <c r="G268" s="173"/>
      <c r="H268" s="173"/>
      <c r="I268" s="71" t="str">
        <v>libre</v>
      </c>
      <c r="J268" s="226"/>
      <c r="K268" s="36">
        <f t="shared" ca="1" si="3"/>
        <v>0</v>
      </c>
      <c r="L268" s="233"/>
      <c r="M268" s="233"/>
      <c r="N268" s="233"/>
      <c r="O268" s="233"/>
      <c r="P268" s="233"/>
    </row>
    <row r="269" spans="1:16" outlineLevel="3" x14ac:dyDescent="0.3">
      <c r="A269" s="173"/>
      <c r="B269" s="173"/>
      <c r="C269" s="173"/>
      <c r="D269" s="173"/>
      <c r="E269" s="173"/>
      <c r="F269" s="449">
        <v>252</v>
      </c>
      <c r="G269" s="173"/>
      <c r="H269" s="173"/>
      <c r="I269" s="71" t="str">
        <v>libre</v>
      </c>
      <c r="J269" s="226"/>
      <c r="K269" s="36">
        <f t="shared" ca="1" si="3"/>
        <v>0</v>
      </c>
      <c r="L269" s="233"/>
      <c r="M269" s="233"/>
      <c r="N269" s="233"/>
      <c r="O269" s="233"/>
      <c r="P269" s="233"/>
    </row>
    <row r="270" spans="1:16" outlineLevel="3" x14ac:dyDescent="0.3">
      <c r="A270" s="173"/>
      <c r="B270" s="173"/>
      <c r="C270" s="173"/>
      <c r="D270" s="173"/>
      <c r="E270" s="173"/>
      <c r="F270" s="449">
        <v>253</v>
      </c>
      <c r="G270" s="173"/>
      <c r="H270" s="173"/>
      <c r="I270" s="71" t="str">
        <v>libre</v>
      </c>
      <c r="J270" s="226"/>
      <c r="K270" s="36">
        <f t="shared" ca="1" si="3"/>
        <v>0</v>
      </c>
      <c r="L270" s="233"/>
      <c r="M270" s="233"/>
      <c r="N270" s="233"/>
      <c r="O270" s="233"/>
      <c r="P270" s="233"/>
    </row>
    <row r="271" spans="1:16" outlineLevel="3" x14ac:dyDescent="0.3">
      <c r="A271" s="173"/>
      <c r="B271" s="173"/>
      <c r="C271" s="173"/>
      <c r="D271" s="173"/>
      <c r="E271" s="173"/>
      <c r="F271" s="449">
        <v>254</v>
      </c>
      <c r="G271" s="173"/>
      <c r="H271" s="173"/>
      <c r="I271" s="71" t="str">
        <v>libre</v>
      </c>
      <c r="J271" s="226"/>
      <c r="K271" s="36">
        <f t="shared" ca="1" si="3"/>
        <v>0</v>
      </c>
      <c r="L271" s="233"/>
      <c r="M271" s="233"/>
      <c r="N271" s="233"/>
      <c r="O271" s="233"/>
      <c r="P271" s="233"/>
    </row>
    <row r="272" spans="1:16" outlineLevel="3" x14ac:dyDescent="0.3">
      <c r="A272" s="173"/>
      <c r="B272" s="173"/>
      <c r="C272" s="173"/>
      <c r="D272" s="173"/>
      <c r="E272" s="173"/>
      <c r="F272" s="449">
        <v>255</v>
      </c>
      <c r="G272" s="173"/>
      <c r="H272" s="173"/>
      <c r="I272" s="71" t="str">
        <v>libre</v>
      </c>
      <c r="J272" s="226"/>
      <c r="K272" s="36">
        <f t="shared" ca="1" si="3"/>
        <v>0</v>
      </c>
      <c r="L272" s="233"/>
      <c r="M272" s="233"/>
      <c r="N272" s="233"/>
      <c r="O272" s="233"/>
      <c r="P272" s="233"/>
    </row>
    <row r="273" spans="1:16" outlineLevel="3" x14ac:dyDescent="0.3">
      <c r="A273" s="173"/>
      <c r="B273" s="173"/>
      <c r="C273" s="173"/>
      <c r="D273" s="173"/>
      <c r="E273" s="173"/>
      <c r="F273" s="449">
        <v>256</v>
      </c>
      <c r="G273" s="173"/>
      <c r="H273" s="173"/>
      <c r="I273" s="71" t="str">
        <v>libre</v>
      </c>
      <c r="J273" s="226"/>
      <c r="K273" s="36">
        <f t="shared" ca="1" si="3"/>
        <v>0</v>
      </c>
      <c r="L273" s="233"/>
      <c r="M273" s="233"/>
      <c r="N273" s="233"/>
      <c r="O273" s="233"/>
      <c r="P273" s="233"/>
    </row>
    <row r="274" spans="1:16" outlineLevel="3" x14ac:dyDescent="0.3">
      <c r="A274" s="173"/>
      <c r="B274" s="173"/>
      <c r="C274" s="173"/>
      <c r="D274" s="173"/>
      <c r="E274" s="173"/>
      <c r="F274" s="449">
        <v>257</v>
      </c>
      <c r="G274" s="173"/>
      <c r="H274" s="173"/>
      <c r="I274" s="71" t="str">
        <v>libre</v>
      </c>
      <c r="J274" s="226"/>
      <c r="K274" s="36">
        <f t="shared" ref="K274:K317" ca="1" si="4">INDIRECT("Opex."&amp;INDEX(BD.Opex.Tend,F274))</f>
        <v>0</v>
      </c>
      <c r="L274" s="233"/>
      <c r="M274" s="233"/>
      <c r="N274" s="233"/>
      <c r="O274" s="233"/>
      <c r="P274" s="233"/>
    </row>
    <row r="275" spans="1:16" outlineLevel="3" x14ac:dyDescent="0.3">
      <c r="A275" s="173"/>
      <c r="B275" s="173"/>
      <c r="C275" s="173"/>
      <c r="D275" s="173"/>
      <c r="E275" s="173"/>
      <c r="F275" s="449">
        <v>258</v>
      </c>
      <c r="G275" s="173"/>
      <c r="H275" s="173"/>
      <c r="I275" s="71" t="str">
        <v>libre</v>
      </c>
      <c r="J275" s="226"/>
      <c r="K275" s="36">
        <f t="shared" ca="1" si="4"/>
        <v>0</v>
      </c>
      <c r="L275" s="233"/>
      <c r="M275" s="233"/>
      <c r="N275" s="233"/>
      <c r="O275" s="233"/>
      <c r="P275" s="233"/>
    </row>
    <row r="276" spans="1:16" outlineLevel="3" x14ac:dyDescent="0.3">
      <c r="A276" s="173"/>
      <c r="B276" s="173"/>
      <c r="C276" s="173"/>
      <c r="D276" s="173"/>
      <c r="E276" s="173"/>
      <c r="F276" s="449">
        <v>259</v>
      </c>
      <c r="G276" s="173"/>
      <c r="H276" s="173"/>
      <c r="I276" s="71" t="str">
        <v>libre</v>
      </c>
      <c r="J276" s="226"/>
      <c r="K276" s="36">
        <f t="shared" ca="1" si="4"/>
        <v>0</v>
      </c>
      <c r="L276" s="233"/>
      <c r="M276" s="233"/>
      <c r="N276" s="233"/>
      <c r="O276" s="233"/>
      <c r="P276" s="233"/>
    </row>
    <row r="277" spans="1:16" outlineLevel="3" x14ac:dyDescent="0.3">
      <c r="A277" s="173"/>
      <c r="B277" s="173"/>
      <c r="C277" s="173"/>
      <c r="D277" s="173"/>
      <c r="E277" s="173"/>
      <c r="F277" s="449">
        <v>260</v>
      </c>
      <c r="G277" s="173"/>
      <c r="H277" s="173"/>
      <c r="I277" s="71" t="str">
        <v>libre</v>
      </c>
      <c r="J277" s="226"/>
      <c r="K277" s="36">
        <f t="shared" ca="1" si="4"/>
        <v>0</v>
      </c>
      <c r="L277" s="233"/>
      <c r="M277" s="233"/>
      <c r="N277" s="233"/>
      <c r="O277" s="233"/>
      <c r="P277" s="233"/>
    </row>
    <row r="278" spans="1:16" outlineLevel="3" x14ac:dyDescent="0.3">
      <c r="A278" s="173"/>
      <c r="B278" s="173"/>
      <c r="C278" s="173"/>
      <c r="D278" s="173"/>
      <c r="E278" s="173"/>
      <c r="F278" s="449">
        <v>261</v>
      </c>
      <c r="G278" s="173"/>
      <c r="H278" s="173"/>
      <c r="I278" s="71" t="str">
        <v>libre</v>
      </c>
      <c r="J278" s="226"/>
      <c r="K278" s="36">
        <f t="shared" ca="1" si="4"/>
        <v>0</v>
      </c>
      <c r="L278" s="233"/>
      <c r="M278" s="233"/>
      <c r="N278" s="233"/>
      <c r="O278" s="233"/>
      <c r="P278" s="233"/>
    </row>
    <row r="279" spans="1:16" outlineLevel="3" x14ac:dyDescent="0.3">
      <c r="A279" s="173"/>
      <c r="B279" s="173"/>
      <c r="C279" s="173"/>
      <c r="D279" s="173"/>
      <c r="E279" s="173"/>
      <c r="F279" s="449">
        <v>262</v>
      </c>
      <c r="G279" s="173"/>
      <c r="H279" s="173"/>
      <c r="I279" s="71" t="str">
        <v>libre</v>
      </c>
      <c r="J279" s="226"/>
      <c r="K279" s="36">
        <f t="shared" ca="1" si="4"/>
        <v>0</v>
      </c>
      <c r="L279" s="233"/>
      <c r="M279" s="233"/>
      <c r="N279" s="233"/>
      <c r="O279" s="233"/>
      <c r="P279" s="233"/>
    </row>
    <row r="280" spans="1:16" outlineLevel="3" x14ac:dyDescent="0.3">
      <c r="A280" s="173"/>
      <c r="B280" s="173"/>
      <c r="C280" s="173"/>
      <c r="D280" s="173"/>
      <c r="E280" s="173"/>
      <c r="F280" s="449">
        <v>263</v>
      </c>
      <c r="G280" s="173"/>
      <c r="H280" s="173"/>
      <c r="I280" s="71" t="str">
        <v>libre</v>
      </c>
      <c r="J280" s="226"/>
      <c r="K280" s="36">
        <f t="shared" ca="1" si="4"/>
        <v>0</v>
      </c>
      <c r="L280" s="233"/>
      <c r="M280" s="233"/>
      <c r="N280" s="233"/>
      <c r="O280" s="233"/>
      <c r="P280" s="233"/>
    </row>
    <row r="281" spans="1:16" outlineLevel="3" x14ac:dyDescent="0.3">
      <c r="A281" s="173"/>
      <c r="B281" s="173"/>
      <c r="C281" s="173"/>
      <c r="D281" s="173"/>
      <c r="E281" s="173"/>
      <c r="F281" s="449">
        <v>264</v>
      </c>
      <c r="G281" s="173"/>
      <c r="H281" s="173"/>
      <c r="I281" s="71" t="str">
        <v>libre</v>
      </c>
      <c r="J281" s="226"/>
      <c r="K281" s="36">
        <f t="shared" ca="1" si="4"/>
        <v>0</v>
      </c>
      <c r="L281" s="233"/>
      <c r="M281" s="233"/>
      <c r="N281" s="233"/>
      <c r="O281" s="233"/>
      <c r="P281" s="233"/>
    </row>
    <row r="282" spans="1:16" outlineLevel="3" x14ac:dyDescent="0.3">
      <c r="A282" s="173"/>
      <c r="B282" s="173"/>
      <c r="C282" s="173"/>
      <c r="D282" s="173"/>
      <c r="E282" s="173"/>
      <c r="F282" s="449">
        <v>265</v>
      </c>
      <c r="G282" s="173"/>
      <c r="H282" s="173"/>
      <c r="I282" s="71" t="str">
        <v>libre</v>
      </c>
      <c r="J282" s="226"/>
      <c r="K282" s="36">
        <f t="shared" ca="1" si="4"/>
        <v>0</v>
      </c>
      <c r="L282" s="233"/>
      <c r="M282" s="233"/>
      <c r="N282" s="233"/>
      <c r="O282" s="233"/>
      <c r="P282" s="233"/>
    </row>
    <row r="283" spans="1:16" outlineLevel="3" x14ac:dyDescent="0.3">
      <c r="A283" s="173"/>
      <c r="B283" s="173"/>
      <c r="C283" s="173"/>
      <c r="D283" s="173"/>
      <c r="E283" s="173"/>
      <c r="F283" s="449">
        <v>266</v>
      </c>
      <c r="G283" s="173"/>
      <c r="H283" s="173"/>
      <c r="I283" s="71" t="str">
        <v>libre</v>
      </c>
      <c r="J283" s="226"/>
      <c r="K283" s="36">
        <f t="shared" ca="1" si="4"/>
        <v>0</v>
      </c>
      <c r="L283" s="233"/>
      <c r="M283" s="233"/>
      <c r="N283" s="233"/>
      <c r="O283" s="233"/>
      <c r="P283" s="233"/>
    </row>
    <row r="284" spans="1:16" outlineLevel="3" x14ac:dyDescent="0.3">
      <c r="A284" s="173"/>
      <c r="B284" s="173"/>
      <c r="C284" s="173"/>
      <c r="D284" s="173"/>
      <c r="E284" s="173"/>
      <c r="F284" s="449">
        <v>267</v>
      </c>
      <c r="G284" s="173"/>
      <c r="H284" s="173"/>
      <c r="I284" s="71" t="str">
        <v>libre</v>
      </c>
      <c r="J284" s="226"/>
      <c r="K284" s="36">
        <f t="shared" ca="1" si="4"/>
        <v>0</v>
      </c>
      <c r="L284" s="233"/>
      <c r="M284" s="233"/>
      <c r="N284" s="233"/>
      <c r="O284" s="233"/>
      <c r="P284" s="233"/>
    </row>
    <row r="285" spans="1:16" outlineLevel="3" x14ac:dyDescent="0.3">
      <c r="A285" s="173"/>
      <c r="B285" s="173"/>
      <c r="C285" s="173"/>
      <c r="D285" s="173"/>
      <c r="E285" s="173"/>
      <c r="F285" s="449">
        <v>268</v>
      </c>
      <c r="G285" s="173"/>
      <c r="H285" s="173"/>
      <c r="I285" s="71" t="str">
        <v>libre</v>
      </c>
      <c r="J285" s="226"/>
      <c r="K285" s="36">
        <f t="shared" ca="1" si="4"/>
        <v>0</v>
      </c>
      <c r="L285" s="233"/>
      <c r="M285" s="233"/>
      <c r="N285" s="233"/>
      <c r="O285" s="233"/>
      <c r="P285" s="233"/>
    </row>
    <row r="286" spans="1:16" outlineLevel="3" x14ac:dyDescent="0.3">
      <c r="A286" s="173"/>
      <c r="B286" s="173"/>
      <c r="C286" s="173"/>
      <c r="D286" s="173"/>
      <c r="E286" s="173"/>
      <c r="F286" s="449">
        <v>269</v>
      </c>
      <c r="G286" s="173"/>
      <c r="H286" s="173"/>
      <c r="I286" s="71" t="str">
        <v>libre</v>
      </c>
      <c r="J286" s="226"/>
      <c r="K286" s="36">
        <f t="shared" ca="1" si="4"/>
        <v>0</v>
      </c>
      <c r="L286" s="233"/>
      <c r="M286" s="233"/>
      <c r="N286" s="233"/>
      <c r="O286" s="233"/>
      <c r="P286" s="233"/>
    </row>
    <row r="287" spans="1:16" outlineLevel="3" x14ac:dyDescent="0.3">
      <c r="A287" s="173"/>
      <c r="B287" s="173"/>
      <c r="C287" s="173"/>
      <c r="D287" s="173"/>
      <c r="E287" s="173"/>
      <c r="F287" s="449">
        <v>270</v>
      </c>
      <c r="G287" s="173"/>
      <c r="H287" s="173"/>
      <c r="I287" s="71" t="str">
        <v>libre</v>
      </c>
      <c r="J287" s="226"/>
      <c r="K287" s="36">
        <f t="shared" ca="1" si="4"/>
        <v>0</v>
      </c>
      <c r="L287" s="233"/>
      <c r="M287" s="233"/>
      <c r="N287" s="233"/>
      <c r="O287" s="233"/>
      <c r="P287" s="233"/>
    </row>
    <row r="288" spans="1:16" outlineLevel="3" x14ac:dyDescent="0.3">
      <c r="A288" s="173"/>
      <c r="B288" s="173"/>
      <c r="C288" s="173"/>
      <c r="D288" s="173"/>
      <c r="E288" s="173"/>
      <c r="F288" s="449">
        <v>271</v>
      </c>
      <c r="G288" s="173"/>
      <c r="H288" s="173"/>
      <c r="I288" s="71" t="str">
        <v>libre</v>
      </c>
      <c r="J288" s="226"/>
      <c r="K288" s="36">
        <f t="shared" ca="1" si="4"/>
        <v>0</v>
      </c>
      <c r="L288" s="233"/>
      <c r="M288" s="233"/>
      <c r="N288" s="233"/>
      <c r="O288" s="233"/>
      <c r="P288" s="233"/>
    </row>
    <row r="289" spans="1:16" outlineLevel="3" x14ac:dyDescent="0.3">
      <c r="A289" s="173"/>
      <c r="B289" s="173"/>
      <c r="C289" s="173"/>
      <c r="D289" s="173"/>
      <c r="E289" s="173"/>
      <c r="F289" s="449">
        <v>272</v>
      </c>
      <c r="G289" s="173"/>
      <c r="H289" s="173"/>
      <c r="I289" s="71" t="str">
        <v>libre</v>
      </c>
      <c r="J289" s="226"/>
      <c r="K289" s="36">
        <f t="shared" ca="1" si="4"/>
        <v>0</v>
      </c>
      <c r="L289" s="233"/>
      <c r="M289" s="233"/>
      <c r="N289" s="233"/>
      <c r="O289" s="233"/>
      <c r="P289" s="233"/>
    </row>
    <row r="290" spans="1:16" outlineLevel="3" x14ac:dyDescent="0.3">
      <c r="A290" s="173"/>
      <c r="B290" s="173"/>
      <c r="C290" s="173"/>
      <c r="D290" s="173"/>
      <c r="E290" s="173"/>
      <c r="F290" s="449">
        <v>273</v>
      </c>
      <c r="G290" s="173"/>
      <c r="H290" s="173"/>
      <c r="I290" s="71" t="str">
        <v>libre</v>
      </c>
      <c r="J290" s="226"/>
      <c r="K290" s="36">
        <f t="shared" ca="1" si="4"/>
        <v>0</v>
      </c>
      <c r="L290" s="233"/>
      <c r="M290" s="233"/>
      <c r="N290" s="233"/>
      <c r="O290" s="233"/>
      <c r="P290" s="233"/>
    </row>
    <row r="291" spans="1:16" outlineLevel="3" x14ac:dyDescent="0.3">
      <c r="A291" s="173"/>
      <c r="B291" s="173"/>
      <c r="C291" s="173"/>
      <c r="D291" s="173"/>
      <c r="E291" s="173"/>
      <c r="F291" s="449">
        <v>274</v>
      </c>
      <c r="G291" s="173"/>
      <c r="H291" s="173"/>
      <c r="I291" s="71" t="str">
        <v>libre</v>
      </c>
      <c r="J291" s="226"/>
      <c r="K291" s="36">
        <f t="shared" ca="1" si="4"/>
        <v>0</v>
      </c>
      <c r="L291" s="233"/>
      <c r="M291" s="233"/>
      <c r="N291" s="233"/>
      <c r="O291" s="233"/>
      <c r="P291" s="233"/>
    </row>
    <row r="292" spans="1:16" outlineLevel="3" x14ac:dyDescent="0.3">
      <c r="A292" s="173"/>
      <c r="B292" s="173"/>
      <c r="C292" s="173"/>
      <c r="D292" s="173"/>
      <c r="E292" s="173"/>
      <c r="F292" s="449">
        <v>275</v>
      </c>
      <c r="G292" s="173"/>
      <c r="H292" s="173"/>
      <c r="I292" s="71" t="str">
        <v>libre</v>
      </c>
      <c r="J292" s="226"/>
      <c r="K292" s="36">
        <f t="shared" ca="1" si="4"/>
        <v>0</v>
      </c>
      <c r="L292" s="233"/>
      <c r="M292" s="233"/>
      <c r="N292" s="233"/>
      <c r="O292" s="233"/>
      <c r="P292" s="233"/>
    </row>
    <row r="293" spans="1:16" outlineLevel="3" x14ac:dyDescent="0.3">
      <c r="A293" s="173"/>
      <c r="B293" s="173"/>
      <c r="C293" s="173"/>
      <c r="D293" s="173"/>
      <c r="E293" s="173"/>
      <c r="F293" s="449">
        <v>276</v>
      </c>
      <c r="G293" s="173"/>
      <c r="H293" s="173"/>
      <c r="I293" s="71" t="str">
        <v>libre</v>
      </c>
      <c r="J293" s="226"/>
      <c r="K293" s="36">
        <f t="shared" ca="1" si="4"/>
        <v>0</v>
      </c>
      <c r="L293" s="233"/>
      <c r="M293" s="233"/>
      <c r="N293" s="233"/>
      <c r="O293" s="233"/>
      <c r="P293" s="233"/>
    </row>
    <row r="294" spans="1:16" outlineLevel="3" x14ac:dyDescent="0.3">
      <c r="A294" s="173"/>
      <c r="B294" s="173"/>
      <c r="C294" s="173"/>
      <c r="D294" s="173"/>
      <c r="E294" s="173"/>
      <c r="F294" s="449">
        <v>277</v>
      </c>
      <c r="G294" s="173"/>
      <c r="H294" s="173"/>
      <c r="I294" s="71" t="str">
        <v>libre</v>
      </c>
      <c r="J294" s="226"/>
      <c r="K294" s="36">
        <f t="shared" ca="1" si="4"/>
        <v>0</v>
      </c>
      <c r="L294" s="233"/>
      <c r="M294" s="233"/>
      <c r="N294" s="233"/>
      <c r="O294" s="233"/>
      <c r="P294" s="233"/>
    </row>
    <row r="295" spans="1:16" outlineLevel="3" x14ac:dyDescent="0.3">
      <c r="A295" s="173"/>
      <c r="B295" s="173"/>
      <c r="C295" s="173"/>
      <c r="D295" s="173"/>
      <c r="E295" s="173"/>
      <c r="F295" s="449">
        <v>278</v>
      </c>
      <c r="G295" s="173"/>
      <c r="H295" s="173"/>
      <c r="I295" s="71" t="str">
        <v>libre</v>
      </c>
      <c r="J295" s="226"/>
      <c r="K295" s="36">
        <f t="shared" ca="1" si="4"/>
        <v>0</v>
      </c>
      <c r="L295" s="233"/>
      <c r="M295" s="233"/>
      <c r="N295" s="233"/>
      <c r="O295" s="233"/>
      <c r="P295" s="233"/>
    </row>
    <row r="296" spans="1:16" outlineLevel="3" x14ac:dyDescent="0.3">
      <c r="A296" s="173"/>
      <c r="B296" s="173"/>
      <c r="C296" s="173"/>
      <c r="D296" s="173"/>
      <c r="E296" s="173"/>
      <c r="F296" s="449">
        <v>279</v>
      </c>
      <c r="G296" s="173"/>
      <c r="H296" s="173"/>
      <c r="I296" s="71" t="str">
        <v>libre</v>
      </c>
      <c r="J296" s="226"/>
      <c r="K296" s="36">
        <f t="shared" ca="1" si="4"/>
        <v>0</v>
      </c>
      <c r="L296" s="233"/>
      <c r="M296" s="233"/>
      <c r="N296" s="233"/>
      <c r="O296" s="233"/>
      <c r="P296" s="233"/>
    </row>
    <row r="297" spans="1:16" outlineLevel="3" x14ac:dyDescent="0.3">
      <c r="A297" s="173"/>
      <c r="B297" s="173"/>
      <c r="C297" s="173"/>
      <c r="D297" s="173"/>
      <c r="E297" s="173"/>
      <c r="F297" s="449">
        <v>280</v>
      </c>
      <c r="G297" s="173"/>
      <c r="H297" s="173"/>
      <c r="I297" s="71" t="str">
        <v>libre</v>
      </c>
      <c r="J297" s="226"/>
      <c r="K297" s="36">
        <f t="shared" ca="1" si="4"/>
        <v>0</v>
      </c>
      <c r="L297" s="233"/>
      <c r="M297" s="233"/>
      <c r="N297" s="233"/>
      <c r="O297" s="233"/>
      <c r="P297" s="233"/>
    </row>
    <row r="298" spans="1:16" outlineLevel="3" x14ac:dyDescent="0.3">
      <c r="A298" s="173"/>
      <c r="B298" s="173"/>
      <c r="C298" s="173"/>
      <c r="D298" s="173"/>
      <c r="E298" s="173"/>
      <c r="F298" s="449">
        <v>281</v>
      </c>
      <c r="G298" s="173"/>
      <c r="H298" s="173"/>
      <c r="I298" s="71" t="str">
        <v>libre</v>
      </c>
      <c r="J298" s="226"/>
      <c r="K298" s="36">
        <f t="shared" ca="1" si="4"/>
        <v>0</v>
      </c>
      <c r="L298" s="233"/>
      <c r="M298" s="233"/>
      <c r="N298" s="233"/>
      <c r="O298" s="233"/>
      <c r="P298" s="233"/>
    </row>
    <row r="299" spans="1:16" outlineLevel="3" x14ac:dyDescent="0.3">
      <c r="A299" s="173"/>
      <c r="B299" s="173"/>
      <c r="C299" s="173"/>
      <c r="D299" s="173"/>
      <c r="E299" s="173"/>
      <c r="F299" s="449">
        <v>282</v>
      </c>
      <c r="G299" s="173"/>
      <c r="H299" s="173"/>
      <c r="I299" s="71" t="str">
        <v>libre</v>
      </c>
      <c r="J299" s="226"/>
      <c r="K299" s="36">
        <f t="shared" ca="1" si="4"/>
        <v>0</v>
      </c>
      <c r="L299" s="233"/>
      <c r="M299" s="233"/>
      <c r="N299" s="233"/>
      <c r="O299" s="233"/>
      <c r="P299" s="233"/>
    </row>
    <row r="300" spans="1:16" outlineLevel="3" x14ac:dyDescent="0.3">
      <c r="A300" s="173"/>
      <c r="B300" s="173"/>
      <c r="C300" s="173"/>
      <c r="D300" s="173"/>
      <c r="E300" s="173"/>
      <c r="F300" s="449">
        <v>283</v>
      </c>
      <c r="G300" s="173"/>
      <c r="H300" s="173"/>
      <c r="I300" s="71" t="str">
        <v>libre</v>
      </c>
      <c r="J300" s="226"/>
      <c r="K300" s="36">
        <f t="shared" ca="1" si="4"/>
        <v>0</v>
      </c>
      <c r="L300" s="233"/>
      <c r="M300" s="233"/>
      <c r="N300" s="233"/>
      <c r="O300" s="233"/>
      <c r="P300" s="233"/>
    </row>
    <row r="301" spans="1:16" outlineLevel="3" x14ac:dyDescent="0.3">
      <c r="A301" s="173"/>
      <c r="B301" s="173"/>
      <c r="C301" s="173"/>
      <c r="D301" s="173"/>
      <c r="E301" s="173"/>
      <c r="F301" s="449">
        <v>284</v>
      </c>
      <c r="G301" s="173"/>
      <c r="H301" s="173"/>
      <c r="I301" s="71" t="str">
        <v>libre</v>
      </c>
      <c r="J301" s="226"/>
      <c r="K301" s="36">
        <f t="shared" ca="1" si="4"/>
        <v>0</v>
      </c>
      <c r="L301" s="233"/>
      <c r="M301" s="233"/>
      <c r="N301" s="233"/>
      <c r="O301" s="233"/>
      <c r="P301" s="233"/>
    </row>
    <row r="302" spans="1:16" outlineLevel="3" x14ac:dyDescent="0.3">
      <c r="A302" s="173"/>
      <c r="B302" s="173"/>
      <c r="C302" s="173"/>
      <c r="D302" s="173"/>
      <c r="E302" s="173"/>
      <c r="F302" s="449">
        <v>285</v>
      </c>
      <c r="G302" s="173"/>
      <c r="H302" s="173"/>
      <c r="I302" s="71" t="str">
        <v>libre</v>
      </c>
      <c r="J302" s="226"/>
      <c r="K302" s="36">
        <f t="shared" ca="1" si="4"/>
        <v>0</v>
      </c>
      <c r="L302" s="233"/>
      <c r="M302" s="233"/>
      <c r="N302" s="233"/>
      <c r="O302" s="233"/>
      <c r="P302" s="233"/>
    </row>
    <row r="303" spans="1:16" outlineLevel="3" x14ac:dyDescent="0.3">
      <c r="A303" s="173"/>
      <c r="B303" s="173"/>
      <c r="C303" s="173"/>
      <c r="D303" s="173"/>
      <c r="E303" s="173"/>
      <c r="F303" s="449">
        <v>286</v>
      </c>
      <c r="G303" s="173"/>
      <c r="H303" s="173"/>
      <c r="I303" s="71" t="str">
        <v>libre</v>
      </c>
      <c r="J303" s="226"/>
      <c r="K303" s="36">
        <f t="shared" ca="1" si="4"/>
        <v>0</v>
      </c>
      <c r="L303" s="233"/>
      <c r="M303" s="233"/>
      <c r="N303" s="233"/>
      <c r="O303" s="233"/>
      <c r="P303" s="233"/>
    </row>
    <row r="304" spans="1:16" outlineLevel="3" x14ac:dyDescent="0.3">
      <c r="A304" s="173"/>
      <c r="B304" s="173"/>
      <c r="C304" s="173"/>
      <c r="D304" s="173"/>
      <c r="E304" s="173"/>
      <c r="F304" s="449">
        <v>287</v>
      </c>
      <c r="G304" s="173"/>
      <c r="H304" s="173"/>
      <c r="I304" s="71" t="str">
        <v>libre</v>
      </c>
      <c r="J304" s="226"/>
      <c r="K304" s="36">
        <f t="shared" ca="1" si="4"/>
        <v>0</v>
      </c>
      <c r="L304" s="233"/>
      <c r="M304" s="233"/>
      <c r="N304" s="233"/>
      <c r="O304" s="233"/>
      <c r="P304" s="233"/>
    </row>
    <row r="305" spans="1:16" outlineLevel="3" x14ac:dyDescent="0.3">
      <c r="A305" s="173"/>
      <c r="B305" s="173"/>
      <c r="C305" s="173"/>
      <c r="D305" s="173"/>
      <c r="E305" s="173"/>
      <c r="F305" s="449">
        <v>288</v>
      </c>
      <c r="G305" s="173"/>
      <c r="H305" s="173"/>
      <c r="I305" s="71" t="str">
        <v>libre</v>
      </c>
      <c r="J305" s="226"/>
      <c r="K305" s="36">
        <f t="shared" ca="1" si="4"/>
        <v>0</v>
      </c>
      <c r="L305" s="233"/>
      <c r="M305" s="233"/>
      <c r="N305" s="233"/>
      <c r="O305" s="233"/>
      <c r="P305" s="233"/>
    </row>
    <row r="306" spans="1:16" outlineLevel="3" x14ac:dyDescent="0.3">
      <c r="A306" s="173"/>
      <c r="B306" s="173"/>
      <c r="C306" s="173"/>
      <c r="D306" s="173"/>
      <c r="E306" s="173"/>
      <c r="F306" s="449">
        <v>289</v>
      </c>
      <c r="G306" s="173"/>
      <c r="H306" s="173"/>
      <c r="I306" s="71" t="str">
        <v>libre</v>
      </c>
      <c r="J306" s="226"/>
      <c r="K306" s="36">
        <f t="shared" ca="1" si="4"/>
        <v>0</v>
      </c>
      <c r="L306" s="233"/>
      <c r="M306" s="233"/>
      <c r="N306" s="233"/>
      <c r="O306" s="233"/>
      <c r="P306" s="233"/>
    </row>
    <row r="307" spans="1:16" outlineLevel="3" x14ac:dyDescent="0.3">
      <c r="A307" s="173"/>
      <c r="B307" s="173"/>
      <c r="C307" s="173"/>
      <c r="D307" s="173"/>
      <c r="E307" s="173"/>
      <c r="F307" s="449">
        <v>290</v>
      </c>
      <c r="G307" s="173"/>
      <c r="H307" s="173"/>
      <c r="I307" s="71" t="str">
        <v>libre</v>
      </c>
      <c r="J307" s="226"/>
      <c r="K307" s="36">
        <f t="shared" ca="1" si="4"/>
        <v>0</v>
      </c>
      <c r="L307" s="233"/>
      <c r="M307" s="233"/>
      <c r="N307" s="233"/>
      <c r="O307" s="233"/>
      <c r="P307" s="233"/>
    </row>
    <row r="308" spans="1:16" outlineLevel="3" x14ac:dyDescent="0.3">
      <c r="A308" s="173"/>
      <c r="B308" s="173"/>
      <c r="C308" s="173"/>
      <c r="D308" s="173"/>
      <c r="E308" s="173"/>
      <c r="F308" s="449">
        <v>291</v>
      </c>
      <c r="G308" s="173"/>
      <c r="H308" s="173"/>
      <c r="I308" s="71" t="str">
        <v>libre</v>
      </c>
      <c r="J308" s="226"/>
      <c r="K308" s="36">
        <f t="shared" ca="1" si="4"/>
        <v>0</v>
      </c>
      <c r="L308" s="233"/>
      <c r="M308" s="233"/>
      <c r="N308" s="233"/>
      <c r="O308" s="233"/>
      <c r="P308" s="233"/>
    </row>
    <row r="309" spans="1:16" outlineLevel="3" x14ac:dyDescent="0.3">
      <c r="A309" s="173"/>
      <c r="B309" s="173"/>
      <c r="C309" s="173"/>
      <c r="D309" s="173"/>
      <c r="E309" s="173"/>
      <c r="F309" s="449">
        <v>292</v>
      </c>
      <c r="G309" s="173"/>
      <c r="H309" s="173"/>
      <c r="I309" s="71" t="str">
        <v>libre</v>
      </c>
      <c r="J309" s="226"/>
      <c r="K309" s="36">
        <f t="shared" ca="1" si="4"/>
        <v>0</v>
      </c>
      <c r="L309" s="233"/>
      <c r="M309" s="233"/>
      <c r="N309" s="233"/>
      <c r="O309" s="233"/>
      <c r="P309" s="233"/>
    </row>
    <row r="310" spans="1:16" outlineLevel="3" x14ac:dyDescent="0.3">
      <c r="A310" s="173"/>
      <c r="B310" s="173"/>
      <c r="C310" s="173"/>
      <c r="D310" s="173"/>
      <c r="E310" s="173"/>
      <c r="F310" s="449">
        <v>293</v>
      </c>
      <c r="G310" s="173"/>
      <c r="H310" s="173"/>
      <c r="I310" s="71" t="str">
        <v>libre</v>
      </c>
      <c r="J310" s="226"/>
      <c r="K310" s="36">
        <f t="shared" ca="1" si="4"/>
        <v>0</v>
      </c>
      <c r="L310" s="233"/>
      <c r="M310" s="233"/>
      <c r="N310" s="233"/>
      <c r="O310" s="233"/>
      <c r="P310" s="233"/>
    </row>
    <row r="311" spans="1:16" outlineLevel="3" x14ac:dyDescent="0.3">
      <c r="A311" s="173"/>
      <c r="B311" s="173"/>
      <c r="C311" s="173"/>
      <c r="D311" s="173"/>
      <c r="E311" s="173"/>
      <c r="F311" s="449">
        <v>294</v>
      </c>
      <c r="G311" s="173"/>
      <c r="H311" s="173"/>
      <c r="I311" s="71" t="str">
        <v>libre</v>
      </c>
      <c r="J311" s="226"/>
      <c r="K311" s="36">
        <f t="shared" ca="1" si="4"/>
        <v>0</v>
      </c>
      <c r="L311" s="233"/>
      <c r="M311" s="233"/>
      <c r="N311" s="233"/>
      <c r="O311" s="233"/>
      <c r="P311" s="233"/>
    </row>
    <row r="312" spans="1:16" outlineLevel="3" x14ac:dyDescent="0.3">
      <c r="A312" s="173"/>
      <c r="B312" s="173"/>
      <c r="C312" s="173"/>
      <c r="D312" s="173"/>
      <c r="E312" s="173"/>
      <c r="F312" s="449">
        <v>295</v>
      </c>
      <c r="G312" s="173"/>
      <c r="H312" s="173"/>
      <c r="I312" s="71" t="str">
        <v>libre</v>
      </c>
      <c r="J312" s="226"/>
      <c r="K312" s="36">
        <f t="shared" ca="1" si="4"/>
        <v>0</v>
      </c>
      <c r="L312" s="233"/>
      <c r="M312" s="233"/>
      <c r="N312" s="233"/>
      <c r="O312" s="233"/>
      <c r="P312" s="233"/>
    </row>
    <row r="313" spans="1:16" outlineLevel="3" x14ac:dyDescent="0.3">
      <c r="A313" s="173"/>
      <c r="B313" s="173"/>
      <c r="C313" s="173"/>
      <c r="D313" s="173"/>
      <c r="E313" s="173"/>
      <c r="F313" s="449">
        <v>296</v>
      </c>
      <c r="G313" s="173"/>
      <c r="H313" s="173"/>
      <c r="I313" s="71" t="str">
        <v>libre</v>
      </c>
      <c r="J313" s="226"/>
      <c r="K313" s="36">
        <f t="shared" ca="1" si="4"/>
        <v>0</v>
      </c>
      <c r="L313" s="233"/>
      <c r="M313" s="233"/>
      <c r="N313" s="233"/>
      <c r="O313" s="233"/>
      <c r="P313" s="233"/>
    </row>
    <row r="314" spans="1:16" outlineLevel="3" x14ac:dyDescent="0.3">
      <c r="A314" s="173"/>
      <c r="B314" s="173"/>
      <c r="C314" s="173"/>
      <c r="D314" s="173"/>
      <c r="E314" s="173"/>
      <c r="F314" s="449">
        <v>297</v>
      </c>
      <c r="G314" s="173"/>
      <c r="H314" s="173"/>
      <c r="I314" s="71" t="str">
        <v>libre</v>
      </c>
      <c r="J314" s="226"/>
      <c r="K314" s="36">
        <f t="shared" ca="1" si="4"/>
        <v>0</v>
      </c>
      <c r="L314" s="233"/>
      <c r="M314" s="233"/>
      <c r="N314" s="233"/>
      <c r="O314" s="233"/>
      <c r="P314" s="233"/>
    </row>
    <row r="315" spans="1:16" outlineLevel="3" x14ac:dyDescent="0.3">
      <c r="A315" s="173"/>
      <c r="B315" s="173"/>
      <c r="C315" s="173"/>
      <c r="D315" s="173"/>
      <c r="E315" s="173"/>
      <c r="F315" s="449">
        <v>298</v>
      </c>
      <c r="G315" s="173"/>
      <c r="H315" s="173"/>
      <c r="I315" s="71" t="str">
        <v>libre</v>
      </c>
      <c r="J315" s="226"/>
      <c r="K315" s="36">
        <f t="shared" ca="1" si="4"/>
        <v>0</v>
      </c>
      <c r="L315" s="233"/>
      <c r="M315" s="233"/>
      <c r="N315" s="233"/>
      <c r="O315" s="233"/>
      <c r="P315" s="233"/>
    </row>
    <row r="316" spans="1:16" outlineLevel="2" x14ac:dyDescent="0.3">
      <c r="A316" s="173"/>
      <c r="B316" s="173"/>
      <c r="C316" s="173"/>
      <c r="D316" s="173"/>
      <c r="E316" s="173"/>
      <c r="F316" s="449">
        <v>299</v>
      </c>
      <c r="G316" s="173"/>
      <c r="H316" s="173"/>
      <c r="I316" s="71" t="str">
        <v>libre</v>
      </c>
      <c r="J316" s="226"/>
      <c r="K316" s="36">
        <f t="shared" ca="1" si="4"/>
        <v>0</v>
      </c>
      <c r="L316" s="233"/>
      <c r="M316" s="233"/>
      <c r="N316" s="233"/>
      <c r="O316" s="233"/>
      <c r="P316" s="233"/>
    </row>
    <row r="317" spans="1:16" ht="14.4" outlineLevel="2" thickBot="1" x14ac:dyDescent="0.35">
      <c r="A317" s="173"/>
      <c r="B317" s="173"/>
      <c r="C317" s="173"/>
      <c r="D317" s="173"/>
      <c r="E317" s="173"/>
      <c r="F317" s="449">
        <v>300</v>
      </c>
      <c r="G317" s="173"/>
      <c r="H317" s="173"/>
      <c r="I317" s="71" t="str">
        <v>libre</v>
      </c>
      <c r="J317" s="226"/>
      <c r="K317" s="36">
        <f t="shared" ca="1" si="4"/>
        <v>0</v>
      </c>
      <c r="L317" s="233"/>
      <c r="M317" s="233"/>
      <c r="N317" s="233"/>
      <c r="O317" s="233"/>
      <c r="P317" s="233"/>
    </row>
    <row r="318" spans="1:16" outlineLevel="2" x14ac:dyDescent="0.3">
      <c r="A318" s="173"/>
      <c r="B318" s="173"/>
      <c r="C318" s="173"/>
      <c r="D318" s="173"/>
      <c r="E318" s="173"/>
      <c r="F318" s="73"/>
      <c r="G318" s="73"/>
      <c r="H318" s="73"/>
      <c r="I318" s="73"/>
      <c r="J318" s="73"/>
      <c r="K318" s="73"/>
      <c r="L318" s="233"/>
      <c r="M318" s="233"/>
      <c r="N318" s="233"/>
      <c r="O318" s="233"/>
      <c r="P318" s="233"/>
    </row>
    <row r="319" spans="1:16" outlineLevel="1" x14ac:dyDescent="0.3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</row>
    <row r="320" spans="1:16" ht="18" outlineLevel="1" thickBot="1" x14ac:dyDescent="0.35">
      <c r="A320" s="173"/>
      <c r="B320" s="173"/>
      <c r="C320" s="75" t="s">
        <v>333</v>
      </c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</row>
    <row r="321" spans="1:16" outlineLevel="2" x14ac:dyDescent="0.3">
      <c r="D321" s="12" t="s">
        <v>332</v>
      </c>
      <c r="F321" s="173"/>
    </row>
    <row r="322" spans="1:16" outlineLevel="2" x14ac:dyDescent="0.3">
      <c r="A322" s="173"/>
      <c r="B322" s="173"/>
      <c r="C322" s="173"/>
      <c r="D322" s="173"/>
      <c r="E322" s="173"/>
      <c r="F322" s="69" t="s">
        <v>76</v>
      </c>
      <c r="G322" s="173"/>
      <c r="H322" s="173"/>
      <c r="I322" s="69" t="s">
        <v>289</v>
      </c>
      <c r="J322" s="173"/>
      <c r="K322" s="69" t="s">
        <v>647</v>
      </c>
      <c r="L322" s="233"/>
      <c r="M322" s="233"/>
      <c r="N322" s="233"/>
      <c r="O322" s="233"/>
      <c r="P322" s="233"/>
    </row>
    <row r="323" spans="1:16" outlineLevel="2" x14ac:dyDescent="0.3">
      <c r="A323" s="173"/>
      <c r="B323" s="173"/>
      <c r="C323" s="173"/>
      <c r="D323" s="173"/>
      <c r="E323" s="173"/>
      <c r="F323" s="70">
        <v>1</v>
      </c>
      <c r="G323" s="173"/>
      <c r="H323" s="173"/>
      <c r="I323" s="71" t="str">
        <f t="array" ref="I323:I622">BD.nom.act</f>
        <v>TRX Urbana</v>
      </c>
      <c r="J323" s="178"/>
      <c r="K323" s="146">
        <v>1</v>
      </c>
      <c r="L323" s="233"/>
      <c r="M323" s="233"/>
      <c r="N323" s="233"/>
      <c r="O323" s="233"/>
      <c r="P323" s="233"/>
    </row>
    <row r="324" spans="1:16" outlineLevel="2" x14ac:dyDescent="0.3">
      <c r="A324" s="173"/>
      <c r="B324" s="173"/>
      <c r="C324" s="173"/>
      <c r="D324" s="173"/>
      <c r="E324" s="173"/>
      <c r="F324" s="70">
        <v>2</v>
      </c>
      <c r="G324" s="173"/>
      <c r="H324" s="173"/>
      <c r="I324" s="71" t="str">
        <v>TRX Suburbana</v>
      </c>
      <c r="J324" s="178"/>
      <c r="K324" s="146">
        <v>1</v>
      </c>
      <c r="L324" s="233"/>
      <c r="M324" s="233"/>
      <c r="N324" s="233"/>
      <c r="O324" s="233"/>
      <c r="P324" s="233"/>
    </row>
    <row r="325" spans="1:16" outlineLevel="3" x14ac:dyDescent="0.3">
      <c r="A325" s="173"/>
      <c r="B325" s="173"/>
      <c r="C325" s="173"/>
      <c r="D325" s="173"/>
      <c r="E325" s="173"/>
      <c r="F325" s="70">
        <v>3</v>
      </c>
      <c r="G325" s="173"/>
      <c r="H325" s="173"/>
      <c r="I325" s="71" t="str">
        <v>TRX Rural</v>
      </c>
      <c r="J325" s="178"/>
      <c r="K325" s="146">
        <v>1</v>
      </c>
      <c r="L325" s="233"/>
      <c r="M325" s="233"/>
      <c r="N325" s="233"/>
      <c r="O325" s="233"/>
      <c r="P325" s="233"/>
    </row>
    <row r="326" spans="1:16" outlineLevel="3" x14ac:dyDescent="0.3">
      <c r="A326" s="173"/>
      <c r="B326" s="173"/>
      <c r="C326" s="173"/>
      <c r="D326" s="173"/>
      <c r="E326" s="173"/>
      <c r="F326" s="70">
        <v>4</v>
      </c>
      <c r="G326" s="173"/>
      <c r="H326" s="173"/>
      <c r="I326" s="71" t="str">
        <v>libre</v>
      </c>
      <c r="J326" s="178"/>
      <c r="K326" s="146">
        <v>1</v>
      </c>
      <c r="L326" s="233"/>
      <c r="M326" s="233"/>
      <c r="N326" s="233"/>
      <c r="O326" s="233"/>
      <c r="P326" s="233"/>
    </row>
    <row r="327" spans="1:16" outlineLevel="3" x14ac:dyDescent="0.3">
      <c r="A327" s="173"/>
      <c r="B327" s="173"/>
      <c r="C327" s="173"/>
      <c r="D327" s="173"/>
      <c r="E327" s="173"/>
      <c r="F327" s="70">
        <v>5</v>
      </c>
      <c r="G327" s="173"/>
      <c r="H327" s="173"/>
      <c r="I327" s="71" t="str">
        <v>Gabinete</v>
      </c>
      <c r="J327" s="178"/>
      <c r="K327" s="146">
        <v>1</v>
      </c>
      <c r="L327" s="233"/>
      <c r="M327" s="233"/>
      <c r="N327" s="233"/>
      <c r="O327" s="233"/>
      <c r="P327" s="233"/>
    </row>
    <row r="328" spans="1:16" outlineLevel="3" x14ac:dyDescent="0.3">
      <c r="A328" s="173"/>
      <c r="B328" s="173"/>
      <c r="C328" s="173"/>
      <c r="D328" s="173"/>
      <c r="E328" s="173"/>
      <c r="F328" s="70">
        <v>6</v>
      </c>
      <c r="G328" s="173"/>
      <c r="H328" s="173"/>
      <c r="I328" s="71" t="str">
        <v>libre</v>
      </c>
      <c r="J328" s="178"/>
      <c r="K328" s="146">
        <v>1</v>
      </c>
      <c r="L328" s="233"/>
      <c r="M328" s="233"/>
      <c r="N328" s="233"/>
      <c r="O328" s="233"/>
      <c r="P328" s="233"/>
    </row>
    <row r="329" spans="1:16" outlineLevel="3" x14ac:dyDescent="0.3">
      <c r="A329" s="173"/>
      <c r="B329" s="173"/>
      <c r="C329" s="173"/>
      <c r="D329" s="173"/>
      <c r="E329" s="173"/>
      <c r="F329" s="70">
        <v>7</v>
      </c>
      <c r="G329" s="173"/>
      <c r="H329" s="173"/>
      <c r="I329" s="71" t="str">
        <v>BBU U</v>
      </c>
      <c r="J329" s="178"/>
      <c r="K329" s="146">
        <v>1</v>
      </c>
      <c r="L329" s="233"/>
      <c r="M329" s="233"/>
      <c r="N329" s="233"/>
      <c r="O329" s="233"/>
      <c r="P329" s="233"/>
    </row>
    <row r="330" spans="1:16" outlineLevel="3" x14ac:dyDescent="0.3">
      <c r="A330" s="173"/>
      <c r="B330" s="173"/>
      <c r="C330" s="173"/>
      <c r="D330" s="173"/>
      <c r="E330" s="173"/>
      <c r="F330" s="70">
        <v>8</v>
      </c>
      <c r="G330" s="173"/>
      <c r="H330" s="173"/>
      <c r="I330" s="71" t="str">
        <v>BBU S</v>
      </c>
      <c r="J330" s="178"/>
      <c r="K330" s="146">
        <v>1</v>
      </c>
      <c r="L330" s="233"/>
      <c r="M330" s="233"/>
      <c r="N330" s="233"/>
      <c r="O330" s="233"/>
      <c r="P330" s="233"/>
    </row>
    <row r="331" spans="1:16" outlineLevel="3" x14ac:dyDescent="0.3">
      <c r="A331" s="173"/>
      <c r="B331" s="173"/>
      <c r="C331" s="173"/>
      <c r="D331" s="173"/>
      <c r="E331" s="173"/>
      <c r="F331" s="70">
        <v>9</v>
      </c>
      <c r="G331" s="173"/>
      <c r="H331" s="173"/>
      <c r="I331" s="71" t="str">
        <v>BBU R</v>
      </c>
      <c r="J331" s="178"/>
      <c r="K331" s="146">
        <v>1</v>
      </c>
      <c r="L331" s="233"/>
      <c r="M331" s="233"/>
      <c r="N331" s="233"/>
      <c r="O331" s="233"/>
      <c r="P331" s="233"/>
    </row>
    <row r="332" spans="1:16" outlineLevel="3" x14ac:dyDescent="0.3">
      <c r="A332" s="173"/>
      <c r="B332" s="173"/>
      <c r="C332" s="173"/>
      <c r="D332" s="173"/>
      <c r="E332" s="173"/>
      <c r="F332" s="70">
        <v>10</v>
      </c>
      <c r="G332" s="173"/>
      <c r="H332" s="173"/>
      <c r="I332" s="71" t="str">
        <v>libre</v>
      </c>
      <c r="J332" s="178"/>
      <c r="K332" s="146">
        <v>1</v>
      </c>
      <c r="L332" s="233"/>
      <c r="M332" s="233"/>
      <c r="N332" s="233"/>
      <c r="O332" s="233"/>
      <c r="P332" s="233"/>
    </row>
    <row r="333" spans="1:16" outlineLevel="3" x14ac:dyDescent="0.3">
      <c r="A333" s="173"/>
      <c r="B333" s="173"/>
      <c r="C333" s="173"/>
      <c r="D333" s="173"/>
      <c r="E333" s="173"/>
      <c r="F333" s="70">
        <v>11</v>
      </c>
      <c r="G333" s="173"/>
      <c r="H333" s="173"/>
      <c r="I333" s="71" t="str">
        <v>Sitio U OOCC</v>
      </c>
      <c r="J333" s="178"/>
      <c r="K333" s="146">
        <v>1</v>
      </c>
      <c r="L333" s="233"/>
      <c r="M333" s="233"/>
      <c r="N333" s="233"/>
      <c r="O333" s="233"/>
      <c r="P333" s="233"/>
    </row>
    <row r="334" spans="1:16" outlineLevel="3" x14ac:dyDescent="0.3">
      <c r="A334" s="173"/>
      <c r="B334" s="173"/>
      <c r="C334" s="173"/>
      <c r="D334" s="173"/>
      <c r="E334" s="173"/>
      <c r="F334" s="70">
        <v>12</v>
      </c>
      <c r="G334" s="173"/>
      <c r="H334" s="173"/>
      <c r="I334" s="71" t="str">
        <v>Sitio S OOCC</v>
      </c>
      <c r="J334" s="178"/>
      <c r="K334" s="146">
        <v>1</v>
      </c>
      <c r="L334" s="233"/>
      <c r="M334" s="233"/>
      <c r="N334" s="233"/>
      <c r="O334" s="233"/>
      <c r="P334" s="233"/>
    </row>
    <row r="335" spans="1:16" outlineLevel="3" x14ac:dyDescent="0.3">
      <c r="A335" s="173"/>
      <c r="B335" s="173"/>
      <c r="C335" s="173"/>
      <c r="D335" s="173"/>
      <c r="E335" s="173"/>
      <c r="F335" s="70">
        <v>13</v>
      </c>
      <c r="G335" s="173"/>
      <c r="H335" s="173"/>
      <c r="I335" s="71" t="str">
        <v>Sitio R OOCC</v>
      </c>
      <c r="J335" s="178"/>
      <c r="K335" s="146">
        <v>1</v>
      </c>
      <c r="L335" s="233"/>
      <c r="M335" s="233"/>
      <c r="N335" s="233"/>
      <c r="O335" s="233"/>
      <c r="P335" s="233"/>
    </row>
    <row r="336" spans="1:16" outlineLevel="3" x14ac:dyDescent="0.3">
      <c r="A336" s="173"/>
      <c r="B336" s="173"/>
      <c r="C336" s="173"/>
      <c r="D336" s="173"/>
      <c r="E336" s="173"/>
      <c r="F336" s="70">
        <v>14</v>
      </c>
      <c r="G336" s="173"/>
      <c r="H336" s="173"/>
      <c r="I336" s="71" t="str">
        <v>Enlace backhaul</v>
      </c>
      <c r="J336" s="178"/>
      <c r="K336" s="146">
        <v>1</v>
      </c>
      <c r="L336" s="233"/>
      <c r="M336" s="233"/>
      <c r="N336" s="233"/>
      <c r="O336" s="233"/>
      <c r="P336" s="233"/>
    </row>
    <row r="337" spans="1:16" outlineLevel="3" x14ac:dyDescent="0.3">
      <c r="A337" s="173"/>
      <c r="B337" s="173"/>
      <c r="C337" s="173"/>
      <c r="D337" s="173"/>
      <c r="E337" s="173"/>
      <c r="F337" s="70">
        <v>15</v>
      </c>
      <c r="G337" s="173"/>
      <c r="H337" s="173"/>
      <c r="I337" s="71" t="str">
        <v>BSC A</v>
      </c>
      <c r="J337" s="178"/>
      <c r="K337" s="146">
        <v>1</v>
      </c>
      <c r="L337" s="233"/>
      <c r="M337" s="233"/>
      <c r="N337" s="233"/>
      <c r="O337" s="233"/>
      <c r="P337" s="233"/>
    </row>
    <row r="338" spans="1:16" outlineLevel="3" x14ac:dyDescent="0.3">
      <c r="A338" s="173"/>
      <c r="B338" s="173"/>
      <c r="C338" s="173"/>
      <c r="D338" s="173"/>
      <c r="E338" s="173"/>
      <c r="F338" s="70">
        <v>16</v>
      </c>
      <c r="G338" s="173"/>
      <c r="H338" s="173"/>
      <c r="I338" s="71" t="str">
        <v>BSC B</v>
      </c>
      <c r="J338" s="178"/>
      <c r="K338" s="146">
        <v>1</v>
      </c>
      <c r="L338" s="233"/>
      <c r="M338" s="233"/>
      <c r="N338" s="233"/>
      <c r="O338" s="233"/>
      <c r="P338" s="233"/>
    </row>
    <row r="339" spans="1:16" outlineLevel="3" x14ac:dyDescent="0.3">
      <c r="A339" s="173"/>
      <c r="B339" s="173"/>
      <c r="C339" s="173"/>
      <c r="D339" s="173"/>
      <c r="E339" s="173"/>
      <c r="F339" s="70">
        <v>17</v>
      </c>
      <c r="G339" s="173"/>
      <c r="H339" s="173"/>
      <c r="I339" s="71" t="str">
        <v>BSC C</v>
      </c>
      <c r="J339" s="178"/>
      <c r="K339" s="146">
        <v>1</v>
      </c>
      <c r="L339" s="233"/>
      <c r="M339" s="233"/>
      <c r="N339" s="233"/>
      <c r="O339" s="233"/>
      <c r="P339" s="233"/>
    </row>
    <row r="340" spans="1:16" outlineLevel="3" x14ac:dyDescent="0.3">
      <c r="A340" s="173"/>
      <c r="B340" s="173"/>
      <c r="C340" s="173"/>
      <c r="D340" s="173"/>
      <c r="E340" s="173"/>
      <c r="F340" s="70">
        <v>18</v>
      </c>
      <c r="G340" s="173"/>
      <c r="H340" s="173"/>
      <c r="I340" s="71" t="str">
        <v>RNC A</v>
      </c>
      <c r="J340" s="178"/>
      <c r="K340" s="146">
        <v>1</v>
      </c>
      <c r="L340" s="233"/>
      <c r="M340" s="233"/>
      <c r="N340" s="233"/>
      <c r="O340" s="233"/>
      <c r="P340" s="233"/>
    </row>
    <row r="341" spans="1:16" outlineLevel="3" x14ac:dyDescent="0.3">
      <c r="A341" s="173"/>
      <c r="B341" s="173"/>
      <c r="C341" s="173"/>
      <c r="D341" s="173"/>
      <c r="E341" s="173"/>
      <c r="F341" s="70">
        <v>19</v>
      </c>
      <c r="G341" s="173"/>
      <c r="H341" s="173"/>
      <c r="I341" s="71" t="str">
        <v>RNC B</v>
      </c>
      <c r="J341" s="178"/>
      <c r="K341" s="146">
        <v>1</v>
      </c>
      <c r="L341" s="233"/>
      <c r="M341" s="233"/>
      <c r="N341" s="233"/>
      <c r="O341" s="233"/>
      <c r="P341" s="233"/>
    </row>
    <row r="342" spans="1:16" outlineLevel="3" x14ac:dyDescent="0.3">
      <c r="A342" s="173"/>
      <c r="B342" s="173"/>
      <c r="C342" s="173"/>
      <c r="D342" s="173"/>
      <c r="E342" s="173"/>
      <c r="F342" s="70">
        <v>20</v>
      </c>
      <c r="G342" s="173"/>
      <c r="H342" s="173"/>
      <c r="I342" s="71" t="str">
        <v>RNC C</v>
      </c>
      <c r="J342" s="178"/>
      <c r="K342" s="146">
        <v>1</v>
      </c>
      <c r="L342" s="233"/>
      <c r="M342" s="233"/>
      <c r="N342" s="233"/>
      <c r="O342" s="233"/>
      <c r="P342" s="233"/>
    </row>
    <row r="343" spans="1:16" outlineLevel="3" x14ac:dyDescent="0.3">
      <c r="A343" s="173"/>
      <c r="B343" s="173"/>
      <c r="C343" s="173"/>
      <c r="D343" s="173"/>
      <c r="E343" s="173"/>
      <c r="F343" s="70">
        <v>21</v>
      </c>
      <c r="G343" s="173"/>
      <c r="H343" s="173"/>
      <c r="I343" s="71" t="str">
        <v>libre</v>
      </c>
      <c r="J343" s="178"/>
      <c r="K343" s="146">
        <v>1</v>
      </c>
      <c r="L343" s="233"/>
      <c r="M343" s="233"/>
      <c r="N343" s="233"/>
      <c r="O343" s="233"/>
      <c r="P343" s="233"/>
    </row>
    <row r="344" spans="1:16" outlineLevel="3" x14ac:dyDescent="0.3">
      <c r="A344" s="173"/>
      <c r="B344" s="173"/>
      <c r="C344" s="173"/>
      <c r="D344" s="173"/>
      <c r="E344" s="173"/>
      <c r="F344" s="70">
        <v>22</v>
      </c>
      <c r="G344" s="173"/>
      <c r="H344" s="173"/>
      <c r="I344" s="71" t="str">
        <v>16-CE DL</v>
      </c>
      <c r="J344" s="178"/>
      <c r="K344" s="146">
        <v>1</v>
      </c>
      <c r="L344" s="233"/>
      <c r="M344" s="233"/>
      <c r="N344" s="233"/>
      <c r="O344" s="233"/>
      <c r="P344" s="233"/>
    </row>
    <row r="345" spans="1:16" outlineLevel="3" x14ac:dyDescent="0.3">
      <c r="A345" s="173"/>
      <c r="B345" s="173"/>
      <c r="C345" s="173"/>
      <c r="D345" s="173"/>
      <c r="E345" s="173"/>
      <c r="F345" s="70">
        <v>23</v>
      </c>
      <c r="G345" s="173"/>
      <c r="H345" s="173"/>
      <c r="I345" s="71" t="str">
        <v>16-CE UL</v>
      </c>
      <c r="J345" s="178"/>
      <c r="K345" s="146">
        <v>1</v>
      </c>
      <c r="L345" s="233"/>
      <c r="M345" s="233"/>
      <c r="N345" s="233"/>
      <c r="O345" s="233"/>
      <c r="P345" s="233"/>
    </row>
    <row r="346" spans="1:16" outlineLevel="3" x14ac:dyDescent="0.3">
      <c r="A346" s="173"/>
      <c r="B346" s="173"/>
      <c r="C346" s="173"/>
      <c r="D346" s="173"/>
      <c r="E346" s="173"/>
      <c r="F346" s="70">
        <v>24</v>
      </c>
      <c r="G346" s="173"/>
      <c r="H346" s="173"/>
      <c r="I346" s="71" t="str">
        <v>libre</v>
      </c>
      <c r="J346" s="178"/>
      <c r="K346" s="146">
        <v>1</v>
      </c>
      <c r="L346" s="233"/>
      <c r="M346" s="233"/>
      <c r="N346" s="233"/>
      <c r="O346" s="233"/>
      <c r="P346" s="233"/>
    </row>
    <row r="347" spans="1:16" outlineLevel="3" x14ac:dyDescent="0.3">
      <c r="A347" s="173"/>
      <c r="B347" s="173"/>
      <c r="C347" s="173"/>
      <c r="D347" s="173"/>
      <c r="E347" s="173"/>
      <c r="F347" s="70">
        <v>25</v>
      </c>
      <c r="G347" s="173"/>
      <c r="H347" s="173"/>
      <c r="I347" s="71" t="str">
        <v>HW - HWAC/RRU/Licenses/Carrier U</v>
      </c>
      <c r="J347" s="178"/>
      <c r="K347" s="146">
        <v>1</v>
      </c>
      <c r="L347" s="233"/>
      <c r="M347" s="233"/>
      <c r="N347" s="233"/>
      <c r="O347" s="233"/>
      <c r="P347" s="233"/>
    </row>
    <row r="348" spans="1:16" outlineLevel="3" x14ac:dyDescent="0.3">
      <c r="A348" s="173"/>
      <c r="B348" s="173"/>
      <c r="C348" s="173"/>
      <c r="D348" s="173"/>
      <c r="E348" s="173"/>
      <c r="F348" s="70">
        <v>26</v>
      </c>
      <c r="G348" s="173"/>
      <c r="H348" s="173"/>
      <c r="I348" s="71" t="str">
        <v>HW - HWAC/RRU/Licenses/Carrier S</v>
      </c>
      <c r="J348" s="178"/>
      <c r="K348" s="146">
        <v>1</v>
      </c>
      <c r="L348" s="233"/>
      <c r="M348" s="233"/>
      <c r="N348" s="233"/>
      <c r="O348" s="233"/>
      <c r="P348" s="233"/>
    </row>
    <row r="349" spans="1:16" outlineLevel="3" x14ac:dyDescent="0.3">
      <c r="A349" s="173"/>
      <c r="B349" s="173"/>
      <c r="C349" s="173"/>
      <c r="D349" s="173"/>
      <c r="E349" s="173"/>
      <c r="F349" s="70">
        <v>27</v>
      </c>
      <c r="G349" s="173"/>
      <c r="H349" s="173"/>
      <c r="I349" s="71" t="str">
        <v>HW - HWAC/RRU/Licenses/Carrier R</v>
      </c>
      <c r="J349" s="178"/>
      <c r="K349" s="146">
        <v>1</v>
      </c>
      <c r="L349" s="233"/>
      <c r="M349" s="233"/>
      <c r="N349" s="233"/>
      <c r="O349" s="233"/>
      <c r="P349" s="233"/>
    </row>
    <row r="350" spans="1:16" outlineLevel="3" x14ac:dyDescent="0.3">
      <c r="A350" s="173"/>
      <c r="B350" s="173"/>
      <c r="C350" s="173"/>
      <c r="D350" s="173"/>
      <c r="E350" s="173"/>
      <c r="F350" s="70">
        <v>28</v>
      </c>
      <c r="G350" s="173"/>
      <c r="H350" s="173"/>
      <c r="I350" s="71" t="str">
        <v>libre</v>
      </c>
      <c r="J350" s="178"/>
      <c r="K350" s="146">
        <v>1</v>
      </c>
      <c r="L350" s="233"/>
      <c r="M350" s="233"/>
      <c r="N350" s="233"/>
      <c r="O350" s="233"/>
      <c r="P350" s="233"/>
    </row>
    <row r="351" spans="1:16" outlineLevel="3" x14ac:dyDescent="0.3">
      <c r="A351" s="173"/>
      <c r="B351" s="173"/>
      <c r="C351" s="173"/>
      <c r="D351" s="173"/>
      <c r="E351" s="173"/>
      <c r="F351" s="70">
        <v>29</v>
      </c>
      <c r="G351" s="173"/>
      <c r="H351" s="173"/>
      <c r="I351" s="71" t="str">
        <v>Sitio U Energía</v>
      </c>
      <c r="J351" s="178"/>
      <c r="K351" s="146">
        <v>1</v>
      </c>
      <c r="L351" s="233"/>
      <c r="M351" s="233"/>
      <c r="N351" s="233"/>
      <c r="O351" s="233"/>
      <c r="P351" s="233"/>
    </row>
    <row r="352" spans="1:16" outlineLevel="3" x14ac:dyDescent="0.3">
      <c r="A352" s="173"/>
      <c r="B352" s="173"/>
      <c r="C352" s="173"/>
      <c r="D352" s="173"/>
      <c r="E352" s="173"/>
      <c r="F352" s="70">
        <v>30</v>
      </c>
      <c r="G352" s="173"/>
      <c r="H352" s="173"/>
      <c r="I352" s="71" t="str">
        <v>Sitio S Energía</v>
      </c>
      <c r="J352" s="178"/>
      <c r="K352" s="146">
        <v>1</v>
      </c>
      <c r="L352" s="233"/>
      <c r="M352" s="233"/>
      <c r="N352" s="233"/>
      <c r="O352" s="233"/>
      <c r="P352" s="233"/>
    </row>
    <row r="353" spans="1:16" outlineLevel="3" x14ac:dyDescent="0.3">
      <c r="A353" s="173"/>
      <c r="B353" s="173"/>
      <c r="C353" s="173"/>
      <c r="D353" s="173"/>
      <c r="E353" s="173"/>
      <c r="F353" s="70">
        <v>31</v>
      </c>
      <c r="G353" s="173"/>
      <c r="H353" s="173"/>
      <c r="I353" s="71" t="str">
        <v>Sitio R Energía</v>
      </c>
      <c r="J353" s="178"/>
      <c r="K353" s="146">
        <v>1</v>
      </c>
      <c r="L353" s="233"/>
      <c r="M353" s="233"/>
      <c r="N353" s="233"/>
      <c r="O353" s="233"/>
      <c r="P353" s="233"/>
    </row>
    <row r="354" spans="1:16" outlineLevel="3" x14ac:dyDescent="0.3">
      <c r="A354" s="173"/>
      <c r="B354" s="173"/>
      <c r="C354" s="173"/>
      <c r="D354" s="173"/>
      <c r="E354" s="173"/>
      <c r="F354" s="70">
        <v>32</v>
      </c>
      <c r="G354" s="173"/>
      <c r="H354" s="173"/>
      <c r="I354" s="71" t="str">
        <v>libre</v>
      </c>
      <c r="J354" s="178"/>
      <c r="K354" s="146">
        <v>1</v>
      </c>
      <c r="L354" s="233"/>
      <c r="M354" s="233"/>
      <c r="N354" s="233"/>
      <c r="O354" s="233"/>
      <c r="P354" s="233"/>
    </row>
    <row r="355" spans="1:16" outlineLevel="3" x14ac:dyDescent="0.3">
      <c r="A355" s="173"/>
      <c r="B355" s="173"/>
      <c r="C355" s="173"/>
      <c r="D355" s="173"/>
      <c r="E355" s="173"/>
      <c r="F355" s="70">
        <v>33</v>
      </c>
      <c r="G355" s="173"/>
      <c r="H355" s="173"/>
      <c r="I355" s="71" t="str">
        <v>Sitios todos 4G</v>
      </c>
      <c r="J355" s="178"/>
      <c r="K355" s="146">
        <v>1</v>
      </c>
      <c r="L355" s="233"/>
      <c r="M355" s="233"/>
      <c r="N355" s="233"/>
      <c r="O355" s="233"/>
      <c r="P355" s="233"/>
    </row>
    <row r="356" spans="1:16" outlineLevel="3" x14ac:dyDescent="0.3">
      <c r="A356" s="173"/>
      <c r="B356" s="173"/>
      <c r="C356" s="173"/>
      <c r="D356" s="173"/>
      <c r="E356" s="173"/>
      <c r="F356" s="70">
        <v>34</v>
      </c>
      <c r="G356" s="173"/>
      <c r="H356" s="173"/>
      <c r="I356" s="71" t="str">
        <v>libre</v>
      </c>
      <c r="J356" s="178"/>
      <c r="K356" s="146">
        <v>1</v>
      </c>
      <c r="L356" s="233"/>
      <c r="M356" s="233"/>
      <c r="N356" s="233"/>
      <c r="O356" s="233"/>
      <c r="P356" s="233"/>
    </row>
    <row r="357" spans="1:16" outlineLevel="3" x14ac:dyDescent="0.3">
      <c r="A357" s="173"/>
      <c r="B357" s="173"/>
      <c r="C357" s="173"/>
      <c r="D357" s="173"/>
      <c r="E357" s="173"/>
      <c r="F357" s="70">
        <v>35</v>
      </c>
      <c r="G357" s="173"/>
      <c r="H357" s="173"/>
      <c r="I357" s="71" t="str">
        <v>libre</v>
      </c>
      <c r="J357" s="178"/>
      <c r="K357" s="146">
        <v>1</v>
      </c>
      <c r="L357" s="233"/>
      <c r="M357" s="233"/>
      <c r="N357" s="233"/>
      <c r="O357" s="233"/>
      <c r="P357" s="233"/>
    </row>
    <row r="358" spans="1:16" outlineLevel="3" x14ac:dyDescent="0.3">
      <c r="A358" s="173"/>
      <c r="B358" s="173"/>
      <c r="C358" s="173"/>
      <c r="D358" s="173"/>
      <c r="E358" s="173"/>
      <c r="F358" s="70">
        <v>36</v>
      </c>
      <c r="G358" s="173"/>
      <c r="H358" s="173"/>
      <c r="I358" s="71" t="str">
        <v>libre</v>
      </c>
      <c r="J358" s="178"/>
      <c r="K358" s="146">
        <v>1</v>
      </c>
      <c r="L358" s="233"/>
      <c r="M358" s="233"/>
      <c r="N358" s="233"/>
      <c r="O358" s="233"/>
      <c r="P358" s="233"/>
    </row>
    <row r="359" spans="1:16" outlineLevel="3" x14ac:dyDescent="0.3">
      <c r="A359" s="173"/>
      <c r="B359" s="173"/>
      <c r="C359" s="173"/>
      <c r="D359" s="173"/>
      <c r="E359" s="173"/>
      <c r="F359" s="70">
        <v>37</v>
      </c>
      <c r="G359" s="173"/>
      <c r="H359" s="173"/>
      <c r="I359" s="71" t="str">
        <v>libre</v>
      </c>
      <c r="J359" s="178"/>
      <c r="K359" s="146">
        <v>1</v>
      </c>
      <c r="L359" s="233"/>
      <c r="M359" s="233"/>
      <c r="N359" s="233"/>
      <c r="O359" s="233"/>
      <c r="P359" s="233"/>
    </row>
    <row r="360" spans="1:16" outlineLevel="3" x14ac:dyDescent="0.3">
      <c r="A360" s="173"/>
      <c r="B360" s="173"/>
      <c r="C360" s="173"/>
      <c r="D360" s="173"/>
      <c r="E360" s="173"/>
      <c r="F360" s="70">
        <v>38</v>
      </c>
      <c r="G360" s="173"/>
      <c r="H360" s="173"/>
      <c r="I360" s="71" t="str">
        <v>libre</v>
      </c>
      <c r="J360" s="178"/>
      <c r="K360" s="146">
        <v>1</v>
      </c>
      <c r="L360" s="233"/>
      <c r="M360" s="233"/>
      <c r="N360" s="233"/>
      <c r="O360" s="233"/>
      <c r="P360" s="233"/>
    </row>
    <row r="361" spans="1:16" outlineLevel="3" x14ac:dyDescent="0.3">
      <c r="A361" s="173"/>
      <c r="B361" s="173"/>
      <c r="C361" s="173"/>
      <c r="D361" s="173"/>
      <c r="E361" s="173"/>
      <c r="F361" s="70">
        <v>39</v>
      </c>
      <c r="G361" s="173"/>
      <c r="H361" s="173"/>
      <c r="I361" s="71" t="str">
        <v>libre</v>
      </c>
      <c r="J361" s="178"/>
      <c r="K361" s="146">
        <v>1</v>
      </c>
      <c r="L361" s="233"/>
      <c r="M361" s="233"/>
      <c r="N361" s="233"/>
      <c r="O361" s="233"/>
      <c r="P361" s="233"/>
    </row>
    <row r="362" spans="1:16" outlineLevel="3" x14ac:dyDescent="0.3">
      <c r="A362" s="173"/>
      <c r="B362" s="173"/>
      <c r="C362" s="173"/>
      <c r="D362" s="173"/>
      <c r="E362" s="173"/>
      <c r="F362" s="70">
        <v>40</v>
      </c>
      <c r="G362" s="173"/>
      <c r="H362" s="173"/>
      <c r="I362" s="71" t="str">
        <v>libre</v>
      </c>
      <c r="J362" s="178"/>
      <c r="K362" s="146">
        <v>1</v>
      </c>
      <c r="L362" s="233"/>
      <c r="M362" s="233"/>
      <c r="N362" s="233"/>
      <c r="O362" s="233"/>
      <c r="P362" s="233"/>
    </row>
    <row r="363" spans="1:16" outlineLevel="3" x14ac:dyDescent="0.3">
      <c r="A363" s="173"/>
      <c r="B363" s="173"/>
      <c r="C363" s="173"/>
      <c r="D363" s="173"/>
      <c r="E363" s="173"/>
      <c r="F363" s="70">
        <v>41</v>
      </c>
      <c r="G363" s="173"/>
      <c r="H363" s="173"/>
      <c r="I363" s="71" t="str">
        <v>libre</v>
      </c>
      <c r="J363" s="178"/>
      <c r="K363" s="146">
        <v>1</v>
      </c>
      <c r="L363" s="233"/>
      <c r="M363" s="233"/>
      <c r="N363" s="233"/>
      <c r="O363" s="233"/>
      <c r="P363" s="233"/>
    </row>
    <row r="364" spans="1:16" outlineLevel="3" x14ac:dyDescent="0.3">
      <c r="A364" s="173"/>
      <c r="B364" s="173"/>
      <c r="C364" s="173"/>
      <c r="D364" s="173"/>
      <c r="E364" s="173"/>
      <c r="F364" s="70">
        <v>42</v>
      </c>
      <c r="G364" s="173"/>
      <c r="H364" s="173"/>
      <c r="I364" s="71" t="str">
        <v>libre</v>
      </c>
      <c r="J364" s="178"/>
      <c r="K364" s="146">
        <v>1</v>
      </c>
      <c r="L364" s="233"/>
      <c r="M364" s="233"/>
      <c r="N364" s="233"/>
      <c r="O364" s="233"/>
      <c r="P364" s="233"/>
    </row>
    <row r="365" spans="1:16" outlineLevel="3" x14ac:dyDescent="0.3">
      <c r="A365" s="173"/>
      <c r="B365" s="173"/>
      <c r="C365" s="173"/>
      <c r="D365" s="173"/>
      <c r="E365" s="173"/>
      <c r="F365" s="70">
        <v>43</v>
      </c>
      <c r="G365" s="173"/>
      <c r="H365" s="173"/>
      <c r="I365" s="71" t="str">
        <v>libre</v>
      </c>
      <c r="J365" s="178"/>
      <c r="K365" s="146">
        <v>1</v>
      </c>
      <c r="L365" s="233"/>
      <c r="M365" s="233"/>
      <c r="N365" s="233"/>
      <c r="O365" s="233"/>
      <c r="P365" s="233"/>
    </row>
    <row r="366" spans="1:16" outlineLevel="3" x14ac:dyDescent="0.3">
      <c r="A366" s="173"/>
      <c r="B366" s="173"/>
      <c r="C366" s="173"/>
      <c r="D366" s="173"/>
      <c r="E366" s="173"/>
      <c r="F366" s="70">
        <v>44</v>
      </c>
      <c r="G366" s="173"/>
      <c r="H366" s="173"/>
      <c r="I366" s="71" t="str">
        <v>libre</v>
      </c>
      <c r="J366" s="178"/>
      <c r="K366" s="146">
        <v>1</v>
      </c>
      <c r="L366" s="233"/>
      <c r="M366" s="233"/>
      <c r="N366" s="233"/>
      <c r="O366" s="233"/>
      <c r="P366" s="233"/>
    </row>
    <row r="367" spans="1:16" outlineLevel="3" x14ac:dyDescent="0.3">
      <c r="A367" s="173"/>
      <c r="B367" s="173"/>
      <c r="C367" s="173"/>
      <c r="D367" s="173"/>
      <c r="E367" s="173"/>
      <c r="F367" s="70">
        <v>45</v>
      </c>
      <c r="G367" s="173"/>
      <c r="H367" s="173"/>
      <c r="I367" s="71" t="str">
        <v>libre</v>
      </c>
      <c r="J367" s="178"/>
      <c r="K367" s="146">
        <v>1</v>
      </c>
      <c r="L367" s="233"/>
      <c r="M367" s="233"/>
      <c r="N367" s="233"/>
      <c r="O367" s="233"/>
      <c r="P367" s="233"/>
    </row>
    <row r="368" spans="1:16" outlineLevel="3" x14ac:dyDescent="0.3">
      <c r="A368" s="173"/>
      <c r="B368" s="173"/>
      <c r="C368" s="173"/>
      <c r="D368" s="173"/>
      <c r="E368" s="173"/>
      <c r="F368" s="70">
        <v>46</v>
      </c>
      <c r="G368" s="173"/>
      <c r="H368" s="173"/>
      <c r="I368" s="71" t="str">
        <v>libre</v>
      </c>
      <c r="J368" s="178"/>
      <c r="K368" s="146">
        <v>1</v>
      </c>
      <c r="L368" s="233"/>
      <c r="M368" s="233"/>
      <c r="N368" s="233"/>
      <c r="O368" s="233"/>
      <c r="P368" s="233"/>
    </row>
    <row r="369" spans="1:16" outlineLevel="3" x14ac:dyDescent="0.3">
      <c r="A369" s="173"/>
      <c r="B369" s="173"/>
      <c r="C369" s="173"/>
      <c r="D369" s="173"/>
      <c r="E369" s="173"/>
      <c r="F369" s="70">
        <v>47</v>
      </c>
      <c r="G369" s="173"/>
      <c r="H369" s="173"/>
      <c r="I369" s="71" t="str">
        <v>libre</v>
      </c>
      <c r="J369" s="178"/>
      <c r="K369" s="146">
        <v>1</v>
      </c>
      <c r="L369" s="233"/>
      <c r="M369" s="233"/>
      <c r="N369" s="233"/>
      <c r="O369" s="233"/>
      <c r="P369" s="233"/>
    </row>
    <row r="370" spans="1:16" outlineLevel="3" x14ac:dyDescent="0.3">
      <c r="A370" s="173"/>
      <c r="B370" s="173"/>
      <c r="C370" s="173"/>
      <c r="D370" s="173"/>
      <c r="E370" s="173"/>
      <c r="F370" s="70">
        <v>48</v>
      </c>
      <c r="G370" s="173"/>
      <c r="H370" s="173"/>
      <c r="I370" s="71" t="str">
        <v>libre</v>
      </c>
      <c r="J370" s="178"/>
      <c r="K370" s="146">
        <v>1</v>
      </c>
      <c r="L370" s="233"/>
      <c r="M370" s="233"/>
      <c r="N370" s="233"/>
      <c r="O370" s="233"/>
      <c r="P370" s="233"/>
    </row>
    <row r="371" spans="1:16" outlineLevel="3" x14ac:dyDescent="0.3">
      <c r="A371" s="173"/>
      <c r="B371" s="173"/>
      <c r="C371" s="173"/>
      <c r="D371" s="173"/>
      <c r="E371" s="173"/>
      <c r="F371" s="70">
        <v>49</v>
      </c>
      <c r="G371" s="173"/>
      <c r="H371" s="173"/>
      <c r="I371" s="71" t="str">
        <v>libre</v>
      </c>
      <c r="J371" s="178"/>
      <c r="K371" s="146">
        <v>1</v>
      </c>
      <c r="L371" s="233"/>
      <c r="M371" s="233"/>
      <c r="N371" s="233"/>
      <c r="O371" s="233"/>
      <c r="P371" s="233"/>
    </row>
    <row r="372" spans="1:16" outlineLevel="3" x14ac:dyDescent="0.3">
      <c r="A372" s="173"/>
      <c r="B372" s="173"/>
      <c r="C372" s="173"/>
      <c r="D372" s="173"/>
      <c r="E372" s="173"/>
      <c r="F372" s="70">
        <v>50</v>
      </c>
      <c r="G372" s="173"/>
      <c r="H372" s="173"/>
      <c r="I372" s="71" t="str">
        <v>libre</v>
      </c>
      <c r="J372" s="178"/>
      <c r="K372" s="146">
        <v>1</v>
      </c>
      <c r="L372" s="233"/>
      <c r="M372" s="233"/>
      <c r="N372" s="233"/>
      <c r="O372" s="233"/>
      <c r="P372" s="233"/>
    </row>
    <row r="373" spans="1:16" outlineLevel="3" x14ac:dyDescent="0.3">
      <c r="A373" s="173"/>
      <c r="B373" s="173"/>
      <c r="C373" s="173"/>
      <c r="D373" s="173"/>
      <c r="E373" s="173"/>
      <c r="F373" s="70">
        <v>51</v>
      </c>
      <c r="G373" s="173"/>
      <c r="H373" s="173"/>
      <c r="I373" s="71" t="str">
        <v>libre</v>
      </c>
      <c r="J373" s="178"/>
      <c r="K373" s="146">
        <v>1</v>
      </c>
      <c r="L373" s="233"/>
      <c r="M373" s="233"/>
      <c r="N373" s="233"/>
      <c r="O373" s="233"/>
      <c r="P373" s="233"/>
    </row>
    <row r="374" spans="1:16" outlineLevel="3" x14ac:dyDescent="0.3">
      <c r="A374" s="173"/>
      <c r="B374" s="173"/>
      <c r="C374" s="173"/>
      <c r="D374" s="173"/>
      <c r="E374" s="173"/>
      <c r="F374" s="70">
        <v>52</v>
      </c>
      <c r="G374" s="173"/>
      <c r="H374" s="173"/>
      <c r="I374" s="71" t="str">
        <v>libre</v>
      </c>
      <c r="J374" s="178"/>
      <c r="K374" s="146">
        <v>1</v>
      </c>
      <c r="L374" s="233"/>
      <c r="M374" s="233"/>
      <c r="N374" s="233"/>
      <c r="O374" s="233"/>
      <c r="P374" s="233"/>
    </row>
    <row r="375" spans="1:16" outlineLevel="3" x14ac:dyDescent="0.3">
      <c r="A375" s="173"/>
      <c r="B375" s="173"/>
      <c r="C375" s="173"/>
      <c r="D375" s="173"/>
      <c r="E375" s="173"/>
      <c r="F375" s="70">
        <v>53</v>
      </c>
      <c r="G375" s="173"/>
      <c r="H375" s="173"/>
      <c r="I375" s="71" t="str">
        <v>libre</v>
      </c>
      <c r="J375" s="178"/>
      <c r="K375" s="146">
        <v>1</v>
      </c>
      <c r="L375" s="233"/>
      <c r="M375" s="233"/>
      <c r="N375" s="233"/>
      <c r="O375" s="233"/>
      <c r="P375" s="233"/>
    </row>
    <row r="376" spans="1:16" outlineLevel="3" x14ac:dyDescent="0.3">
      <c r="A376" s="173"/>
      <c r="B376" s="173"/>
      <c r="C376" s="173"/>
      <c r="D376" s="173"/>
      <c r="E376" s="173"/>
      <c r="F376" s="70">
        <v>54</v>
      </c>
      <c r="G376" s="173"/>
      <c r="H376" s="173"/>
      <c r="I376" s="71" t="str">
        <v>libre</v>
      </c>
      <c r="J376" s="178"/>
      <c r="K376" s="146">
        <v>1</v>
      </c>
      <c r="L376" s="233"/>
      <c r="M376" s="233"/>
      <c r="N376" s="233"/>
      <c r="O376" s="233"/>
      <c r="P376" s="233"/>
    </row>
    <row r="377" spans="1:16" outlineLevel="3" x14ac:dyDescent="0.3">
      <c r="A377" s="173"/>
      <c r="B377" s="173"/>
      <c r="C377" s="173"/>
      <c r="D377" s="173"/>
      <c r="E377" s="173"/>
      <c r="F377" s="70">
        <v>55</v>
      </c>
      <c r="G377" s="173"/>
      <c r="H377" s="173"/>
      <c r="I377" s="71" t="str">
        <v>libre</v>
      </c>
      <c r="J377" s="178"/>
      <c r="K377" s="146">
        <v>1</v>
      </c>
      <c r="L377" s="233"/>
      <c r="M377" s="233"/>
      <c r="N377" s="233"/>
      <c r="O377" s="233"/>
      <c r="P377" s="233"/>
    </row>
    <row r="378" spans="1:16" outlineLevel="3" x14ac:dyDescent="0.3">
      <c r="A378" s="173"/>
      <c r="B378" s="173"/>
      <c r="C378" s="173"/>
      <c r="D378" s="173"/>
      <c r="E378" s="173"/>
      <c r="F378" s="70">
        <v>56</v>
      </c>
      <c r="G378" s="173"/>
      <c r="H378" s="173"/>
      <c r="I378" s="71" t="str">
        <v>libre</v>
      </c>
      <c r="J378" s="178"/>
      <c r="K378" s="146">
        <v>1</v>
      </c>
      <c r="L378" s="233"/>
      <c r="M378" s="233"/>
      <c r="N378" s="233"/>
      <c r="O378" s="233"/>
      <c r="P378" s="233"/>
    </row>
    <row r="379" spans="1:16" outlineLevel="3" x14ac:dyDescent="0.3">
      <c r="A379" s="173"/>
      <c r="B379" s="173"/>
      <c r="C379" s="173"/>
      <c r="D379" s="173"/>
      <c r="E379" s="173"/>
      <c r="F379" s="70">
        <v>57</v>
      </c>
      <c r="G379" s="173"/>
      <c r="H379" s="173"/>
      <c r="I379" s="71" t="str">
        <v>libre</v>
      </c>
      <c r="J379" s="178"/>
      <c r="K379" s="146">
        <v>1</v>
      </c>
      <c r="L379" s="233"/>
      <c r="M379" s="233"/>
      <c r="N379" s="233"/>
      <c r="O379" s="233"/>
      <c r="P379" s="233"/>
    </row>
    <row r="380" spans="1:16" outlineLevel="3" x14ac:dyDescent="0.3">
      <c r="A380" s="173"/>
      <c r="B380" s="173"/>
      <c r="C380" s="173"/>
      <c r="D380" s="173"/>
      <c r="E380" s="173"/>
      <c r="F380" s="70">
        <v>58</v>
      </c>
      <c r="G380" s="173"/>
      <c r="H380" s="173"/>
      <c r="I380" s="71" t="str">
        <v>libre</v>
      </c>
      <c r="J380" s="178"/>
      <c r="K380" s="146">
        <v>1</v>
      </c>
      <c r="L380" s="233"/>
      <c r="M380" s="233"/>
      <c r="N380" s="233"/>
      <c r="O380" s="233"/>
      <c r="P380" s="233"/>
    </row>
    <row r="381" spans="1:16" outlineLevel="3" x14ac:dyDescent="0.3">
      <c r="A381" s="173"/>
      <c r="B381" s="173"/>
      <c r="C381" s="173"/>
      <c r="D381" s="173"/>
      <c r="E381" s="173"/>
      <c r="F381" s="70">
        <v>59</v>
      </c>
      <c r="G381" s="173"/>
      <c r="H381" s="173"/>
      <c r="I381" s="71" t="str">
        <v>libre</v>
      </c>
      <c r="J381" s="178"/>
      <c r="K381" s="146">
        <v>1</v>
      </c>
      <c r="L381" s="233"/>
      <c r="M381" s="233"/>
      <c r="N381" s="233"/>
      <c r="O381" s="233"/>
      <c r="P381" s="233"/>
    </row>
    <row r="382" spans="1:16" outlineLevel="3" x14ac:dyDescent="0.3">
      <c r="A382" s="173"/>
      <c r="B382" s="173"/>
      <c r="C382" s="173"/>
      <c r="D382" s="173"/>
      <c r="E382" s="173"/>
      <c r="F382" s="70">
        <v>60</v>
      </c>
      <c r="G382" s="173"/>
      <c r="H382" s="173"/>
      <c r="I382" s="71" t="str">
        <v>libre</v>
      </c>
      <c r="J382" s="178"/>
      <c r="K382" s="146">
        <v>1</v>
      </c>
      <c r="L382" s="233"/>
      <c r="M382" s="233"/>
      <c r="N382" s="233"/>
      <c r="O382" s="233"/>
      <c r="P382" s="233"/>
    </row>
    <row r="383" spans="1:16" outlineLevel="3" x14ac:dyDescent="0.3">
      <c r="A383" s="173"/>
      <c r="B383" s="173"/>
      <c r="C383" s="173"/>
      <c r="D383" s="173"/>
      <c r="E383" s="173"/>
      <c r="F383" s="70">
        <v>61</v>
      </c>
      <c r="G383" s="173"/>
      <c r="H383" s="173"/>
      <c r="I383" s="71" t="str">
        <v>libre</v>
      </c>
      <c r="J383" s="178"/>
      <c r="K383" s="146">
        <v>1</v>
      </c>
      <c r="L383" s="233"/>
      <c r="M383" s="233"/>
      <c r="N383" s="233"/>
      <c r="O383" s="233"/>
      <c r="P383" s="233"/>
    </row>
    <row r="384" spans="1:16" outlineLevel="3" x14ac:dyDescent="0.3">
      <c r="A384" s="173"/>
      <c r="B384" s="173"/>
      <c r="C384" s="173"/>
      <c r="D384" s="173"/>
      <c r="E384" s="173"/>
      <c r="F384" s="70">
        <v>62</v>
      </c>
      <c r="G384" s="173"/>
      <c r="H384" s="173"/>
      <c r="I384" s="71" t="str">
        <v>libre</v>
      </c>
      <c r="J384" s="178"/>
      <c r="K384" s="146">
        <v>1</v>
      </c>
      <c r="L384" s="233"/>
      <c r="M384" s="233"/>
      <c r="N384" s="233"/>
      <c r="O384" s="233"/>
      <c r="P384" s="233"/>
    </row>
    <row r="385" spans="1:16" outlineLevel="3" x14ac:dyDescent="0.3">
      <c r="A385" s="173"/>
      <c r="B385" s="173"/>
      <c r="C385" s="173"/>
      <c r="D385" s="173"/>
      <c r="E385" s="173"/>
      <c r="F385" s="70">
        <v>63</v>
      </c>
      <c r="G385" s="173"/>
      <c r="H385" s="173"/>
      <c r="I385" s="71" t="str">
        <v>libre</v>
      </c>
      <c r="J385" s="178"/>
      <c r="K385" s="146">
        <v>1</v>
      </c>
      <c r="L385" s="233"/>
      <c r="M385" s="233"/>
      <c r="N385" s="233"/>
      <c r="O385" s="233"/>
      <c r="P385" s="233"/>
    </row>
    <row r="386" spans="1:16" outlineLevel="3" x14ac:dyDescent="0.3">
      <c r="A386" s="173"/>
      <c r="B386" s="173"/>
      <c r="C386" s="173"/>
      <c r="D386" s="173"/>
      <c r="E386" s="173"/>
      <c r="F386" s="70">
        <v>64</v>
      </c>
      <c r="G386" s="173"/>
      <c r="H386" s="173"/>
      <c r="I386" s="71" t="str">
        <v>libre</v>
      </c>
      <c r="J386" s="178"/>
      <c r="K386" s="146">
        <v>1</v>
      </c>
      <c r="L386" s="233"/>
      <c r="M386" s="233"/>
      <c r="N386" s="233"/>
      <c r="O386" s="233"/>
      <c r="P386" s="233"/>
    </row>
    <row r="387" spans="1:16" outlineLevel="3" x14ac:dyDescent="0.3">
      <c r="A387" s="173"/>
      <c r="B387" s="173"/>
      <c r="C387" s="173"/>
      <c r="D387" s="173"/>
      <c r="E387" s="173"/>
      <c r="F387" s="70">
        <v>65</v>
      </c>
      <c r="G387" s="173"/>
      <c r="H387" s="173"/>
      <c r="I387" s="71" t="str">
        <v>libre</v>
      </c>
      <c r="J387" s="178"/>
      <c r="K387" s="146">
        <v>1</v>
      </c>
      <c r="L387" s="233"/>
      <c r="M387" s="233"/>
      <c r="N387" s="233"/>
      <c r="O387" s="233"/>
      <c r="P387" s="233"/>
    </row>
    <row r="388" spans="1:16" outlineLevel="3" x14ac:dyDescent="0.3">
      <c r="A388" s="173"/>
      <c r="B388" s="173"/>
      <c r="C388" s="173"/>
      <c r="D388" s="173"/>
      <c r="E388" s="173"/>
      <c r="F388" s="70">
        <v>66</v>
      </c>
      <c r="G388" s="173"/>
      <c r="H388" s="173"/>
      <c r="I388" s="71" t="str">
        <v>libre</v>
      </c>
      <c r="J388" s="178"/>
      <c r="K388" s="146">
        <v>1</v>
      </c>
      <c r="L388" s="233"/>
      <c r="M388" s="233"/>
      <c r="N388" s="233"/>
      <c r="O388" s="233"/>
      <c r="P388" s="233"/>
    </row>
    <row r="389" spans="1:16" outlineLevel="3" x14ac:dyDescent="0.3">
      <c r="A389" s="173"/>
      <c r="B389" s="173"/>
      <c r="C389" s="173"/>
      <c r="D389" s="173"/>
      <c r="E389" s="173"/>
      <c r="F389" s="70">
        <v>67</v>
      </c>
      <c r="G389" s="173"/>
      <c r="H389" s="173"/>
      <c r="I389" s="71" t="str">
        <v>libre</v>
      </c>
      <c r="J389" s="178"/>
      <c r="K389" s="146">
        <v>1</v>
      </c>
      <c r="L389" s="233"/>
      <c r="M389" s="233"/>
      <c r="N389" s="233"/>
      <c r="O389" s="233"/>
      <c r="P389" s="233"/>
    </row>
    <row r="390" spans="1:16" outlineLevel="3" x14ac:dyDescent="0.3">
      <c r="A390" s="173"/>
      <c r="B390" s="173"/>
      <c r="C390" s="173"/>
      <c r="D390" s="173"/>
      <c r="E390" s="173"/>
      <c r="F390" s="70">
        <v>68</v>
      </c>
      <c r="G390" s="173"/>
      <c r="H390" s="173"/>
      <c r="I390" s="71" t="str">
        <v>libre</v>
      </c>
      <c r="J390" s="178"/>
      <c r="K390" s="146">
        <v>1</v>
      </c>
      <c r="L390" s="233"/>
      <c r="M390" s="233"/>
      <c r="N390" s="233"/>
      <c r="O390" s="233"/>
      <c r="P390" s="233"/>
    </row>
    <row r="391" spans="1:16" outlineLevel="3" x14ac:dyDescent="0.3">
      <c r="A391" s="173"/>
      <c r="B391" s="173"/>
      <c r="C391" s="173"/>
      <c r="D391" s="173"/>
      <c r="E391" s="173"/>
      <c r="F391" s="70">
        <v>69</v>
      </c>
      <c r="G391" s="173"/>
      <c r="H391" s="173"/>
      <c r="I391" s="71" t="str">
        <v>Core CS:MGW, HW y SE</v>
      </c>
      <c r="J391" s="178"/>
      <c r="K391" s="146">
        <v>1</v>
      </c>
      <c r="L391" s="233"/>
      <c r="M391" s="233"/>
      <c r="N391" s="233"/>
      <c r="O391" s="233"/>
      <c r="P391" s="233"/>
    </row>
    <row r="392" spans="1:16" outlineLevel="3" x14ac:dyDescent="0.3">
      <c r="A392" s="173"/>
      <c r="B392" s="173"/>
      <c r="C392" s="173"/>
      <c r="D392" s="173"/>
      <c r="E392" s="173"/>
      <c r="F392" s="70">
        <v>70</v>
      </c>
      <c r="G392" s="173"/>
      <c r="H392" s="173"/>
      <c r="I392" s="71" t="str">
        <v>Core CS:MSC Server, HW y SE</v>
      </c>
      <c r="J392" s="178"/>
      <c r="K392" s="146">
        <v>1</v>
      </c>
      <c r="L392" s="233"/>
      <c r="M392" s="233"/>
      <c r="N392" s="233"/>
      <c r="O392" s="233"/>
      <c r="P392" s="233"/>
    </row>
    <row r="393" spans="1:16" outlineLevel="3" x14ac:dyDescent="0.3">
      <c r="A393" s="173"/>
      <c r="B393" s="173"/>
      <c r="C393" s="173"/>
      <c r="D393" s="173"/>
      <c r="E393" s="173"/>
      <c r="F393" s="70">
        <v>71</v>
      </c>
      <c r="G393" s="173"/>
      <c r="H393" s="173"/>
      <c r="I393" s="71" t="str">
        <v>Core CS:SG, HW y SE</v>
      </c>
      <c r="J393" s="178"/>
      <c r="K393" s="146">
        <v>1</v>
      </c>
      <c r="L393" s="233"/>
      <c r="M393" s="233"/>
      <c r="N393" s="233"/>
      <c r="O393" s="233"/>
      <c r="P393" s="233"/>
    </row>
    <row r="394" spans="1:16" outlineLevel="3" x14ac:dyDescent="0.3">
      <c r="A394" s="173"/>
      <c r="B394" s="173"/>
      <c r="C394" s="173"/>
      <c r="D394" s="173"/>
      <c r="E394" s="173"/>
      <c r="F394" s="70">
        <v>72</v>
      </c>
      <c r="G394" s="173"/>
      <c r="H394" s="173"/>
      <c r="I394" s="71" t="str">
        <v>Core CS:HLR, HW y SE</v>
      </c>
      <c r="J394" s="178"/>
      <c r="K394" s="146">
        <v>1</v>
      </c>
      <c r="L394" s="233"/>
      <c r="M394" s="233"/>
      <c r="N394" s="233"/>
      <c r="O394" s="233"/>
      <c r="P394" s="233"/>
    </row>
    <row r="395" spans="1:16" outlineLevel="3" x14ac:dyDescent="0.3">
      <c r="A395" s="173"/>
      <c r="B395" s="173"/>
      <c r="C395" s="173"/>
      <c r="D395" s="173"/>
      <c r="E395" s="173"/>
      <c r="F395" s="70">
        <v>73</v>
      </c>
      <c r="G395" s="173"/>
      <c r="H395" s="173"/>
      <c r="I395" s="71" t="str">
        <v>Core CS:MGW, SW</v>
      </c>
      <c r="J395" s="178"/>
      <c r="K395" s="146">
        <v>1</v>
      </c>
      <c r="L395" s="233"/>
      <c r="M395" s="233"/>
      <c r="N395" s="233"/>
      <c r="O395" s="233"/>
      <c r="P395" s="233"/>
    </row>
    <row r="396" spans="1:16" outlineLevel="3" x14ac:dyDescent="0.3">
      <c r="A396" s="173"/>
      <c r="B396" s="173"/>
      <c r="C396" s="173"/>
      <c r="D396" s="173"/>
      <c r="E396" s="173"/>
      <c r="F396" s="70">
        <v>74</v>
      </c>
      <c r="G396" s="173"/>
      <c r="H396" s="173"/>
      <c r="I396" s="71" t="str">
        <v>Core CS:MSC Server, SW</v>
      </c>
      <c r="J396" s="178"/>
      <c r="K396" s="146">
        <v>1</v>
      </c>
      <c r="L396" s="233"/>
      <c r="M396" s="233"/>
      <c r="N396" s="233"/>
      <c r="O396" s="233"/>
      <c r="P396" s="233"/>
    </row>
    <row r="397" spans="1:16" outlineLevel="3" x14ac:dyDescent="0.3">
      <c r="A397" s="173"/>
      <c r="B397" s="173"/>
      <c r="C397" s="173"/>
      <c r="D397" s="173"/>
      <c r="E397" s="173"/>
      <c r="F397" s="70">
        <v>75</v>
      </c>
      <c r="G397" s="173"/>
      <c r="H397" s="173"/>
      <c r="I397" s="71" t="str">
        <v>Core CS:SG, SW</v>
      </c>
      <c r="J397" s="178"/>
      <c r="K397" s="146">
        <v>1</v>
      </c>
      <c r="L397" s="233"/>
      <c r="M397" s="233"/>
      <c r="N397" s="233"/>
      <c r="O397" s="233"/>
      <c r="P397" s="233"/>
    </row>
    <row r="398" spans="1:16" outlineLevel="3" x14ac:dyDescent="0.3">
      <c r="A398" s="173"/>
      <c r="B398" s="173"/>
      <c r="C398" s="173"/>
      <c r="D398" s="173"/>
      <c r="E398" s="173"/>
      <c r="F398" s="70">
        <v>76</v>
      </c>
      <c r="G398" s="173"/>
      <c r="H398" s="173"/>
      <c r="I398" s="71" t="str">
        <v>Core CS:HLR, SW</v>
      </c>
      <c r="J398" s="178"/>
      <c r="K398" s="146">
        <v>1</v>
      </c>
      <c r="L398" s="233"/>
      <c r="M398" s="233"/>
      <c r="N398" s="233"/>
      <c r="O398" s="233"/>
      <c r="P398" s="233"/>
    </row>
    <row r="399" spans="1:16" outlineLevel="3" x14ac:dyDescent="0.3">
      <c r="A399" s="173"/>
      <c r="B399" s="173"/>
      <c r="C399" s="173"/>
      <c r="D399" s="173"/>
      <c r="E399" s="173"/>
      <c r="F399" s="70">
        <v>77</v>
      </c>
      <c r="G399" s="173"/>
      <c r="H399" s="173"/>
      <c r="I399" s="71" t="str">
        <v>Core PS:SGSN, HW y SE</v>
      </c>
      <c r="J399" s="178"/>
      <c r="K399" s="146">
        <v>1</v>
      </c>
      <c r="L399" s="233"/>
      <c r="M399" s="233"/>
      <c r="N399" s="233"/>
      <c r="O399" s="233"/>
      <c r="P399" s="233"/>
    </row>
    <row r="400" spans="1:16" outlineLevel="3" x14ac:dyDescent="0.3">
      <c r="A400" s="173"/>
      <c r="B400" s="173"/>
      <c r="C400" s="173"/>
      <c r="D400" s="173"/>
      <c r="E400" s="173"/>
      <c r="F400" s="70">
        <v>78</v>
      </c>
      <c r="G400" s="173"/>
      <c r="H400" s="173"/>
      <c r="I400" s="71" t="str">
        <v>Core PS:GGSN, HW y SE</v>
      </c>
      <c r="J400" s="178"/>
      <c r="K400" s="146">
        <v>1</v>
      </c>
      <c r="L400" s="233"/>
      <c r="M400" s="233"/>
      <c r="N400" s="233"/>
      <c r="O400" s="233"/>
      <c r="P400" s="233"/>
    </row>
    <row r="401" spans="1:16" outlineLevel="3" x14ac:dyDescent="0.3">
      <c r="A401" s="173"/>
      <c r="B401" s="173"/>
      <c r="C401" s="173"/>
      <c r="D401" s="173"/>
      <c r="E401" s="173"/>
      <c r="F401" s="70">
        <v>79</v>
      </c>
      <c r="G401" s="173"/>
      <c r="H401" s="173"/>
      <c r="I401" s="71" t="str">
        <v>Core PS:CG, HW y SE</v>
      </c>
      <c r="J401" s="178"/>
      <c r="K401" s="146">
        <v>1</v>
      </c>
      <c r="L401" s="233"/>
      <c r="M401" s="233"/>
      <c r="N401" s="233"/>
      <c r="O401" s="233"/>
      <c r="P401" s="233"/>
    </row>
    <row r="402" spans="1:16" outlineLevel="3" x14ac:dyDescent="0.3">
      <c r="A402" s="173"/>
      <c r="B402" s="173"/>
      <c r="C402" s="173"/>
      <c r="D402" s="173"/>
      <c r="E402" s="173"/>
      <c r="F402" s="70">
        <v>80</v>
      </c>
      <c r="G402" s="173"/>
      <c r="H402" s="173"/>
      <c r="I402" s="71" t="str">
        <v>Core PS:PCRF, HW y SE</v>
      </c>
      <c r="J402" s="178"/>
      <c r="K402" s="146">
        <v>1</v>
      </c>
      <c r="L402" s="233"/>
      <c r="M402" s="233"/>
      <c r="N402" s="233"/>
      <c r="O402" s="233"/>
      <c r="P402" s="233"/>
    </row>
    <row r="403" spans="1:16" outlineLevel="3" x14ac:dyDescent="0.3">
      <c r="A403" s="173"/>
      <c r="B403" s="173"/>
      <c r="C403" s="173"/>
      <c r="D403" s="173"/>
      <c r="E403" s="173"/>
      <c r="F403" s="70">
        <v>81</v>
      </c>
      <c r="G403" s="173"/>
      <c r="H403" s="173"/>
      <c r="I403" s="71" t="str">
        <v>Core PS:SUR, HW y SE</v>
      </c>
      <c r="J403" s="178"/>
      <c r="K403" s="146">
        <v>1</v>
      </c>
      <c r="L403" s="233"/>
      <c r="M403" s="233"/>
      <c r="N403" s="233"/>
      <c r="O403" s="233"/>
      <c r="P403" s="233"/>
    </row>
    <row r="404" spans="1:16" outlineLevel="3" x14ac:dyDescent="0.3">
      <c r="A404" s="173"/>
      <c r="B404" s="173"/>
      <c r="C404" s="173"/>
      <c r="D404" s="173"/>
      <c r="E404" s="173"/>
      <c r="F404" s="70">
        <v>82</v>
      </c>
      <c r="G404" s="173"/>
      <c r="H404" s="173"/>
      <c r="I404" s="71" t="str">
        <v>Core PS:SGSN, SW</v>
      </c>
      <c r="J404" s="178"/>
      <c r="K404" s="146">
        <v>1</v>
      </c>
      <c r="L404" s="233"/>
      <c r="M404" s="233"/>
      <c r="N404" s="233"/>
      <c r="O404" s="233"/>
      <c r="P404" s="233"/>
    </row>
    <row r="405" spans="1:16" outlineLevel="3" x14ac:dyDescent="0.3">
      <c r="A405" s="173"/>
      <c r="B405" s="173"/>
      <c r="C405" s="173"/>
      <c r="D405" s="173"/>
      <c r="E405" s="173"/>
      <c r="F405" s="70">
        <v>83</v>
      </c>
      <c r="G405" s="173"/>
      <c r="H405" s="173"/>
      <c r="I405" s="71" t="str">
        <v>Core PS:GGSN, SW</v>
      </c>
      <c r="J405" s="178"/>
      <c r="K405" s="146">
        <v>1</v>
      </c>
      <c r="L405" s="233"/>
      <c r="M405" s="233"/>
      <c r="N405" s="233"/>
      <c r="O405" s="233"/>
      <c r="P405" s="233"/>
    </row>
    <row r="406" spans="1:16" outlineLevel="3" x14ac:dyDescent="0.3">
      <c r="A406" s="173"/>
      <c r="B406" s="173"/>
      <c r="C406" s="173"/>
      <c r="D406" s="173"/>
      <c r="E406" s="173"/>
      <c r="F406" s="70">
        <v>84</v>
      </c>
      <c r="G406" s="173"/>
      <c r="H406" s="173"/>
      <c r="I406" s="71" t="str">
        <v>Core PS:CG, SW</v>
      </c>
      <c r="J406" s="178"/>
      <c r="K406" s="146">
        <v>1</v>
      </c>
      <c r="L406" s="233"/>
      <c r="M406" s="233"/>
      <c r="N406" s="233"/>
      <c r="O406" s="233"/>
      <c r="P406" s="233"/>
    </row>
    <row r="407" spans="1:16" outlineLevel="3" x14ac:dyDescent="0.3">
      <c r="A407" s="173"/>
      <c r="B407" s="173"/>
      <c r="C407" s="173"/>
      <c r="D407" s="173"/>
      <c r="E407" s="173"/>
      <c r="F407" s="70">
        <v>85</v>
      </c>
      <c r="G407" s="173"/>
      <c r="H407" s="173"/>
      <c r="I407" s="71" t="str">
        <v>Core PS:PCRF, SW</v>
      </c>
      <c r="J407" s="178"/>
      <c r="K407" s="146">
        <v>1</v>
      </c>
      <c r="L407" s="233"/>
      <c r="M407" s="233"/>
      <c r="N407" s="233"/>
      <c r="O407" s="233"/>
      <c r="P407" s="233"/>
    </row>
    <row r="408" spans="1:16" outlineLevel="3" x14ac:dyDescent="0.3">
      <c r="A408" s="173"/>
      <c r="B408" s="173"/>
      <c r="C408" s="173"/>
      <c r="D408" s="173"/>
      <c r="E408" s="173"/>
      <c r="F408" s="70">
        <v>86</v>
      </c>
      <c r="G408" s="173"/>
      <c r="H408" s="173"/>
      <c r="I408" s="71" t="str">
        <v>Core PS:SUR, SW</v>
      </c>
      <c r="J408" s="178"/>
      <c r="K408" s="146">
        <v>1</v>
      </c>
      <c r="L408" s="233"/>
      <c r="M408" s="233"/>
      <c r="N408" s="233"/>
      <c r="O408" s="233"/>
      <c r="P408" s="233"/>
    </row>
    <row r="409" spans="1:16" outlineLevel="3" x14ac:dyDescent="0.3">
      <c r="A409" s="173"/>
      <c r="B409" s="173"/>
      <c r="C409" s="173"/>
      <c r="D409" s="173"/>
      <c r="E409" s="173"/>
      <c r="F409" s="70">
        <v>87</v>
      </c>
      <c r="G409" s="173"/>
      <c r="H409" s="173"/>
      <c r="I409" s="71" t="str">
        <v>Core Común: Repuestos Críticos</v>
      </c>
      <c r="J409" s="178"/>
      <c r="K409" s="146">
        <v>1</v>
      </c>
      <c r="L409" s="233"/>
      <c r="M409" s="233"/>
      <c r="N409" s="233"/>
      <c r="O409" s="233"/>
      <c r="P409" s="233"/>
    </row>
    <row r="410" spans="1:16" outlineLevel="3" x14ac:dyDescent="0.3">
      <c r="A410" s="173"/>
      <c r="B410" s="173"/>
      <c r="C410" s="173"/>
      <c r="D410" s="173"/>
      <c r="E410" s="173"/>
      <c r="F410" s="70">
        <v>88</v>
      </c>
      <c r="G410" s="173"/>
      <c r="H410" s="173"/>
      <c r="I410" s="71" t="str">
        <v>Core Común: Mantención Iniciación</v>
      </c>
      <c r="J410" s="178"/>
      <c r="K410" s="146">
        <v>1</v>
      </c>
      <c r="L410" s="233"/>
      <c r="M410" s="233"/>
      <c r="N410" s="233"/>
      <c r="O410" s="233"/>
      <c r="P410" s="233"/>
    </row>
    <row r="411" spans="1:16" outlineLevel="3" x14ac:dyDescent="0.3">
      <c r="A411" s="173"/>
      <c r="B411" s="173"/>
      <c r="C411" s="173"/>
      <c r="D411" s="173"/>
      <c r="E411" s="173"/>
      <c r="F411" s="70">
        <v>89</v>
      </c>
      <c r="G411" s="173"/>
      <c r="H411" s="173"/>
      <c r="I411" s="71" t="str">
        <v>Core Común: Terrenos</v>
      </c>
      <c r="J411" s="178"/>
      <c r="K411" s="146">
        <v>1</v>
      </c>
      <c r="L411" s="233"/>
      <c r="M411" s="233"/>
      <c r="N411" s="233"/>
      <c r="O411" s="233"/>
      <c r="P411" s="233"/>
    </row>
    <row r="412" spans="1:16" outlineLevel="3" x14ac:dyDescent="0.3">
      <c r="A412" s="173"/>
      <c r="B412" s="173"/>
      <c r="C412" s="173"/>
      <c r="D412" s="173"/>
      <c r="E412" s="173"/>
      <c r="F412" s="70">
        <v>90</v>
      </c>
      <c r="G412" s="173"/>
      <c r="H412" s="173"/>
      <c r="I412" s="71" t="str">
        <v>Core Común: Obras Civiles</v>
      </c>
      <c r="J412" s="178"/>
      <c r="K412" s="146">
        <v>1</v>
      </c>
      <c r="L412" s="233"/>
      <c r="M412" s="233"/>
      <c r="N412" s="233"/>
      <c r="O412" s="233"/>
      <c r="P412" s="233"/>
    </row>
    <row r="413" spans="1:16" outlineLevel="3" x14ac:dyDescent="0.3">
      <c r="A413" s="173"/>
      <c r="B413" s="173"/>
      <c r="C413" s="173"/>
      <c r="D413" s="173"/>
      <c r="E413" s="173"/>
      <c r="F413" s="70">
        <v>91</v>
      </c>
      <c r="G413" s="173"/>
      <c r="H413" s="173"/>
      <c r="I413" s="71" t="str">
        <v>Core Común: Equipamiento</v>
      </c>
      <c r="J413" s="178"/>
      <c r="K413" s="146">
        <v>1</v>
      </c>
      <c r="L413" s="233"/>
      <c r="M413" s="233"/>
      <c r="N413" s="233"/>
      <c r="O413" s="233"/>
      <c r="P413" s="233"/>
    </row>
    <row r="414" spans="1:16" outlineLevel="3" x14ac:dyDescent="0.3">
      <c r="A414" s="173"/>
      <c r="B414" s="173"/>
      <c r="C414" s="173"/>
      <c r="D414" s="173"/>
      <c r="E414" s="173"/>
      <c r="F414" s="70">
        <v>92</v>
      </c>
      <c r="G414" s="173"/>
      <c r="H414" s="173"/>
      <c r="I414" s="71" t="str">
        <v>libre</v>
      </c>
      <c r="J414" s="178"/>
      <c r="K414" s="146">
        <v>1</v>
      </c>
      <c r="L414" s="233"/>
      <c r="M414" s="233"/>
      <c r="N414" s="233"/>
      <c r="O414" s="233"/>
      <c r="P414" s="233"/>
    </row>
    <row r="415" spans="1:16" outlineLevel="3" x14ac:dyDescent="0.3">
      <c r="A415" s="173"/>
      <c r="B415" s="173"/>
      <c r="C415" s="173"/>
      <c r="D415" s="173"/>
      <c r="E415" s="173"/>
      <c r="F415" s="70">
        <v>93</v>
      </c>
      <c r="G415" s="173"/>
      <c r="H415" s="173"/>
      <c r="I415" s="71" t="str">
        <v>Espectro</v>
      </c>
      <c r="J415" s="178"/>
      <c r="K415" s="146">
        <v>1</v>
      </c>
      <c r="L415" s="233"/>
      <c r="M415" s="233"/>
      <c r="N415" s="233"/>
      <c r="O415" s="233"/>
      <c r="P415" s="233"/>
    </row>
    <row r="416" spans="1:16" outlineLevel="3" x14ac:dyDescent="0.3">
      <c r="A416" s="173"/>
      <c r="B416" s="173"/>
      <c r="C416" s="173"/>
      <c r="D416" s="173"/>
      <c r="E416" s="173"/>
      <c r="F416" s="70">
        <v>94</v>
      </c>
      <c r="G416" s="173"/>
      <c r="H416" s="173"/>
      <c r="I416" s="71" t="str">
        <v>libre</v>
      </c>
      <c r="J416" s="178"/>
      <c r="K416" s="146">
        <v>1</v>
      </c>
      <c r="L416" s="233"/>
      <c r="M416" s="233"/>
      <c r="N416" s="233"/>
      <c r="O416" s="233"/>
      <c r="P416" s="233"/>
    </row>
    <row r="417" spans="1:16" outlineLevel="3" x14ac:dyDescent="0.3">
      <c r="A417" s="173"/>
      <c r="B417" s="173"/>
      <c r="C417" s="173"/>
      <c r="D417" s="173"/>
      <c r="E417" s="173"/>
      <c r="F417" s="70">
        <v>95</v>
      </c>
      <c r="G417" s="173"/>
      <c r="H417" s="173"/>
      <c r="I417" s="71" t="str">
        <v>BSCS Base</v>
      </c>
      <c r="J417" s="178"/>
      <c r="K417" s="146">
        <v>1</v>
      </c>
      <c r="L417" s="233"/>
      <c r="M417" s="233"/>
      <c r="N417" s="233"/>
      <c r="O417" s="233"/>
      <c r="P417" s="233"/>
    </row>
    <row r="418" spans="1:16" outlineLevel="3" x14ac:dyDescent="0.3">
      <c r="A418" s="173"/>
      <c r="B418" s="173"/>
      <c r="C418" s="173"/>
      <c r="D418" s="173"/>
      <c r="E418" s="173"/>
      <c r="F418" s="70">
        <v>96</v>
      </c>
      <c r="G418" s="173"/>
      <c r="H418" s="173"/>
      <c r="I418" s="71" t="str">
        <v>BSCS Mant</v>
      </c>
      <c r="J418" s="178"/>
      <c r="K418" s="146">
        <v>1</v>
      </c>
      <c r="L418" s="233"/>
      <c r="M418" s="233"/>
      <c r="N418" s="233"/>
      <c r="O418" s="233"/>
      <c r="P418" s="233"/>
    </row>
    <row r="419" spans="1:16" outlineLevel="3" x14ac:dyDescent="0.3">
      <c r="A419" s="173"/>
      <c r="B419" s="173"/>
      <c r="C419" s="173"/>
      <c r="D419" s="173"/>
      <c r="E419" s="173"/>
      <c r="F419" s="70">
        <v>97</v>
      </c>
      <c r="G419" s="173"/>
      <c r="H419" s="173"/>
      <c r="I419" s="71" t="str">
        <v>ICC Base</v>
      </c>
      <c r="J419" s="178"/>
      <c r="K419" s="146">
        <v>1</v>
      </c>
      <c r="L419" s="233"/>
      <c r="M419" s="233"/>
      <c r="N419" s="233"/>
      <c r="O419" s="233"/>
      <c r="P419" s="233"/>
    </row>
    <row r="420" spans="1:16" outlineLevel="2" x14ac:dyDescent="0.3">
      <c r="A420" s="173"/>
      <c r="B420" s="173"/>
      <c r="C420" s="173"/>
      <c r="D420" s="173"/>
      <c r="E420" s="173"/>
      <c r="F420" s="70">
        <v>98</v>
      </c>
      <c r="G420" s="173"/>
      <c r="H420" s="173"/>
      <c r="I420" s="71" t="str">
        <v>ICC Mant</v>
      </c>
      <c r="J420" s="178"/>
      <c r="K420" s="146">
        <v>1</v>
      </c>
      <c r="L420" s="233"/>
      <c r="M420" s="233"/>
      <c r="N420" s="233"/>
      <c r="O420" s="233"/>
      <c r="P420" s="233"/>
    </row>
    <row r="421" spans="1:16" outlineLevel="2" x14ac:dyDescent="0.3">
      <c r="A421" s="173"/>
      <c r="B421" s="173"/>
      <c r="C421" s="173"/>
      <c r="D421" s="173"/>
      <c r="E421" s="173"/>
      <c r="F421" s="70">
        <v>99</v>
      </c>
      <c r="G421" s="173"/>
      <c r="H421" s="173"/>
      <c r="I421" s="71" t="str">
        <v>Mediation Mant</v>
      </c>
      <c r="J421" s="178"/>
      <c r="K421" s="146">
        <v>1</v>
      </c>
      <c r="L421" s="233"/>
      <c r="M421" s="233"/>
      <c r="N421" s="233"/>
      <c r="O421" s="233"/>
      <c r="P421" s="233"/>
    </row>
    <row r="422" spans="1:16" outlineLevel="2" x14ac:dyDescent="0.3">
      <c r="A422" s="173"/>
      <c r="B422" s="173"/>
      <c r="C422" s="173"/>
      <c r="D422" s="173"/>
      <c r="E422" s="173"/>
      <c r="F422" s="70">
        <v>100</v>
      </c>
      <c r="G422" s="173"/>
      <c r="H422" s="173"/>
      <c r="I422" s="71" t="str">
        <v>Router tipo 1</v>
      </c>
      <c r="J422" s="178"/>
      <c r="K422" s="146">
        <v>1</v>
      </c>
      <c r="L422" s="233"/>
      <c r="M422" s="233"/>
      <c r="N422" s="233"/>
      <c r="O422" s="233"/>
      <c r="P422" s="233"/>
    </row>
    <row r="423" spans="1:16" outlineLevel="2" x14ac:dyDescent="0.3">
      <c r="A423" s="173"/>
      <c r="B423" s="173"/>
      <c r="C423" s="173"/>
      <c r="D423" s="173"/>
      <c r="E423" s="173"/>
      <c r="F423" s="70">
        <v>101</v>
      </c>
      <c r="G423" s="173"/>
      <c r="H423" s="173"/>
      <c r="I423" s="71" t="str">
        <v>Router tipo 2</v>
      </c>
      <c r="J423" s="178"/>
      <c r="K423" s="146">
        <v>1</v>
      </c>
      <c r="L423" s="233"/>
      <c r="M423" s="233"/>
      <c r="N423" s="233"/>
      <c r="O423" s="233"/>
      <c r="P423" s="233"/>
    </row>
    <row r="424" spans="1:16" outlineLevel="3" x14ac:dyDescent="0.3">
      <c r="A424" s="173"/>
      <c r="B424" s="173"/>
      <c r="C424" s="173"/>
      <c r="D424" s="173"/>
      <c r="E424" s="173"/>
      <c r="F424" s="70">
        <v>102</v>
      </c>
      <c r="G424" s="173"/>
      <c r="H424" s="173"/>
      <c r="I424" s="71" t="str">
        <v>Router tipo 3</v>
      </c>
      <c r="J424" s="178"/>
      <c r="K424" s="146">
        <v>1</v>
      </c>
      <c r="L424" s="233"/>
      <c r="M424" s="233"/>
      <c r="N424" s="233"/>
      <c r="O424" s="233"/>
      <c r="P424" s="233"/>
    </row>
    <row r="425" spans="1:16" outlineLevel="3" x14ac:dyDescent="0.3">
      <c r="A425" s="173"/>
      <c r="B425" s="173"/>
      <c r="C425" s="173"/>
      <c r="D425" s="173"/>
      <c r="E425" s="173"/>
      <c r="F425" s="70">
        <v>103</v>
      </c>
      <c r="G425" s="173"/>
      <c r="H425" s="173"/>
      <c r="I425" s="71" t="str">
        <v>BSC-MGW</v>
      </c>
      <c r="J425" s="178"/>
      <c r="K425" s="146">
        <v>1</v>
      </c>
      <c r="L425" s="233"/>
      <c r="M425" s="233"/>
      <c r="N425" s="233"/>
      <c r="O425" s="233"/>
      <c r="P425" s="233"/>
    </row>
    <row r="426" spans="1:16" outlineLevel="3" x14ac:dyDescent="0.3">
      <c r="A426" s="173"/>
      <c r="B426" s="173"/>
      <c r="C426" s="173"/>
      <c r="D426" s="173"/>
      <c r="E426" s="173"/>
      <c r="F426" s="70">
        <v>104</v>
      </c>
      <c r="G426" s="173"/>
      <c r="H426" s="173"/>
      <c r="I426" s="71" t="str">
        <v>BSC-SGSN</v>
      </c>
      <c r="J426" s="178"/>
      <c r="K426" s="146">
        <v>1</v>
      </c>
      <c r="L426" s="233"/>
      <c r="M426" s="233"/>
      <c r="N426" s="233"/>
      <c r="O426" s="233"/>
      <c r="P426" s="233"/>
    </row>
    <row r="427" spans="1:16" outlineLevel="3" x14ac:dyDescent="0.3">
      <c r="A427" s="173"/>
      <c r="B427" s="173"/>
      <c r="C427" s="173"/>
      <c r="D427" s="173"/>
      <c r="E427" s="173"/>
      <c r="F427" s="70">
        <v>105</v>
      </c>
      <c r="G427" s="173"/>
      <c r="H427" s="173"/>
      <c r="I427" s="71" t="str">
        <v>SGSN-GGSN</v>
      </c>
      <c r="J427" s="178"/>
      <c r="K427" s="146">
        <v>1</v>
      </c>
      <c r="L427" s="233"/>
      <c r="M427" s="233"/>
      <c r="N427" s="233"/>
      <c r="O427" s="233"/>
      <c r="P427" s="233"/>
    </row>
    <row r="428" spans="1:16" outlineLevel="3" x14ac:dyDescent="0.3">
      <c r="A428" s="173"/>
      <c r="B428" s="173"/>
      <c r="C428" s="173"/>
      <c r="D428" s="173"/>
      <c r="E428" s="173"/>
      <c r="F428" s="70">
        <v>106</v>
      </c>
      <c r="G428" s="173"/>
      <c r="H428" s="173"/>
      <c r="I428" s="71" t="str">
        <v>MGW-MGW</v>
      </c>
      <c r="J428" s="178"/>
      <c r="K428" s="146">
        <v>1</v>
      </c>
      <c r="L428" s="233"/>
      <c r="M428" s="233"/>
      <c r="N428" s="233"/>
      <c r="O428" s="233"/>
      <c r="P428" s="233"/>
    </row>
    <row r="429" spans="1:16" outlineLevel="3" x14ac:dyDescent="0.3">
      <c r="A429" s="173"/>
      <c r="B429" s="173"/>
      <c r="C429" s="173"/>
      <c r="D429" s="173"/>
      <c r="E429" s="173"/>
      <c r="F429" s="70">
        <v>107</v>
      </c>
      <c r="G429" s="173"/>
      <c r="H429" s="173"/>
      <c r="I429" s="71" t="str">
        <v>RNC-MGW</v>
      </c>
      <c r="J429" s="178"/>
      <c r="K429" s="146">
        <v>1</v>
      </c>
      <c r="L429" s="233"/>
      <c r="M429" s="233"/>
      <c r="N429" s="233"/>
      <c r="O429" s="233"/>
      <c r="P429" s="233"/>
    </row>
    <row r="430" spans="1:16" outlineLevel="3" x14ac:dyDescent="0.3">
      <c r="A430" s="173"/>
      <c r="B430" s="173"/>
      <c r="C430" s="173"/>
      <c r="D430" s="173"/>
      <c r="E430" s="173"/>
      <c r="F430" s="70">
        <v>108</v>
      </c>
      <c r="G430" s="173"/>
      <c r="H430" s="173"/>
      <c r="I430" s="71" t="str">
        <v>RNC-SGSN</v>
      </c>
      <c r="J430" s="178"/>
      <c r="K430" s="146">
        <v>1</v>
      </c>
      <c r="L430" s="233"/>
      <c r="M430" s="233"/>
      <c r="N430" s="233"/>
      <c r="O430" s="233"/>
      <c r="P430" s="233"/>
    </row>
    <row r="431" spans="1:16" outlineLevel="3" x14ac:dyDescent="0.3">
      <c r="A431" s="173"/>
      <c r="B431" s="173"/>
      <c r="C431" s="173"/>
      <c r="D431" s="173"/>
      <c r="E431" s="173"/>
      <c r="F431" s="70">
        <v>109</v>
      </c>
      <c r="G431" s="173"/>
      <c r="H431" s="173"/>
      <c r="I431" s="71" t="str">
        <v>SGSN-GGSN</v>
      </c>
      <c r="J431" s="178"/>
      <c r="K431" s="146">
        <v>1</v>
      </c>
      <c r="L431" s="233"/>
      <c r="M431" s="233"/>
      <c r="N431" s="233"/>
      <c r="O431" s="233"/>
      <c r="P431" s="233"/>
    </row>
    <row r="432" spans="1:16" outlineLevel="3" x14ac:dyDescent="0.3">
      <c r="A432" s="173"/>
      <c r="B432" s="173"/>
      <c r="C432" s="173"/>
      <c r="D432" s="173"/>
      <c r="E432" s="173"/>
      <c r="F432" s="70">
        <v>110</v>
      </c>
      <c r="G432" s="173"/>
      <c r="H432" s="173"/>
      <c r="I432" s="71" t="str">
        <v>MGW-MGW</v>
      </c>
      <c r="J432" s="178"/>
      <c r="K432" s="146">
        <v>1</v>
      </c>
      <c r="L432" s="233"/>
      <c r="M432" s="233"/>
      <c r="N432" s="233"/>
      <c r="O432" s="233"/>
      <c r="P432" s="233"/>
    </row>
    <row r="433" spans="1:16" outlineLevel="3" x14ac:dyDescent="0.3">
      <c r="A433" s="173"/>
      <c r="B433" s="173"/>
      <c r="C433" s="173"/>
      <c r="D433" s="173"/>
      <c r="E433" s="173"/>
      <c r="F433" s="70">
        <v>111</v>
      </c>
      <c r="G433" s="173"/>
      <c r="H433" s="173"/>
      <c r="I433" s="71" t="str">
        <v>SGW-SGW</v>
      </c>
      <c r="J433" s="178"/>
      <c r="K433" s="146">
        <v>1</v>
      </c>
      <c r="L433" s="233"/>
      <c r="M433" s="233"/>
      <c r="N433" s="233"/>
      <c r="O433" s="233"/>
      <c r="P433" s="233"/>
    </row>
    <row r="434" spans="1:16" outlineLevel="3" x14ac:dyDescent="0.3">
      <c r="A434" s="173"/>
      <c r="B434" s="173"/>
      <c r="C434" s="173"/>
      <c r="D434" s="173"/>
      <c r="E434" s="173"/>
      <c r="F434" s="70">
        <v>112</v>
      </c>
      <c r="G434" s="173"/>
      <c r="H434" s="173"/>
      <c r="I434" s="71" t="str">
        <v>MGW-PTR</v>
      </c>
      <c r="J434" s="178"/>
      <c r="K434" s="146">
        <v>1</v>
      </c>
      <c r="L434" s="233"/>
      <c r="M434" s="233"/>
      <c r="N434" s="233"/>
      <c r="O434" s="233"/>
      <c r="P434" s="233"/>
    </row>
    <row r="435" spans="1:16" outlineLevel="3" x14ac:dyDescent="0.3">
      <c r="A435" s="173"/>
      <c r="B435" s="173"/>
      <c r="C435" s="173"/>
      <c r="D435" s="173"/>
      <c r="E435" s="173"/>
      <c r="F435" s="70">
        <v>113</v>
      </c>
      <c r="G435" s="173"/>
      <c r="H435" s="173"/>
      <c r="I435" s="71" t="str">
        <v>MGW-PTR</v>
      </c>
      <c r="J435" s="178"/>
      <c r="K435" s="146">
        <v>1</v>
      </c>
      <c r="L435" s="233"/>
      <c r="M435" s="233"/>
      <c r="N435" s="233"/>
      <c r="O435" s="233"/>
      <c r="P435" s="233"/>
    </row>
    <row r="436" spans="1:16" outlineLevel="3" x14ac:dyDescent="0.3">
      <c r="A436" s="173"/>
      <c r="B436" s="173"/>
      <c r="C436" s="173"/>
      <c r="D436" s="173"/>
      <c r="E436" s="173"/>
      <c r="F436" s="70">
        <v>114</v>
      </c>
      <c r="G436" s="173"/>
      <c r="H436" s="173"/>
      <c r="I436" s="71" t="str">
        <v>SBC-PTR</v>
      </c>
      <c r="J436" s="178"/>
      <c r="K436" s="146">
        <v>1</v>
      </c>
      <c r="L436" s="233"/>
      <c r="M436" s="233"/>
      <c r="N436" s="233"/>
      <c r="O436" s="233"/>
      <c r="P436" s="233"/>
    </row>
    <row r="437" spans="1:16" outlineLevel="3" x14ac:dyDescent="0.3">
      <c r="A437" s="173"/>
      <c r="B437" s="173"/>
      <c r="C437" s="173"/>
      <c r="D437" s="173"/>
      <c r="E437" s="173"/>
      <c r="F437" s="70">
        <v>115</v>
      </c>
      <c r="G437" s="173"/>
      <c r="H437" s="173"/>
      <c r="I437" s="71" t="str">
        <v>libre</v>
      </c>
      <c r="J437" s="178"/>
      <c r="K437" s="146">
        <v>1</v>
      </c>
      <c r="L437" s="233"/>
      <c r="M437" s="233"/>
      <c r="N437" s="233"/>
      <c r="O437" s="233"/>
      <c r="P437" s="233"/>
    </row>
    <row r="438" spans="1:16" outlineLevel="3" x14ac:dyDescent="0.3">
      <c r="A438" s="173"/>
      <c r="B438" s="173"/>
      <c r="C438" s="173"/>
      <c r="D438" s="173"/>
      <c r="E438" s="173"/>
      <c r="F438" s="70">
        <v>116</v>
      </c>
      <c r="G438" s="173"/>
      <c r="H438" s="173"/>
      <c r="I438" s="71" t="str">
        <v>libre</v>
      </c>
      <c r="J438" s="178"/>
      <c r="K438" s="146">
        <v>1</v>
      </c>
      <c r="L438" s="233"/>
      <c r="M438" s="233"/>
      <c r="N438" s="233"/>
      <c r="O438" s="233"/>
      <c r="P438" s="233"/>
    </row>
    <row r="439" spans="1:16" outlineLevel="3" x14ac:dyDescent="0.3">
      <c r="A439" s="173"/>
      <c r="B439" s="173"/>
      <c r="C439" s="173"/>
      <c r="D439" s="173"/>
      <c r="E439" s="173"/>
      <c r="F439" s="70">
        <v>117</v>
      </c>
      <c r="G439" s="173"/>
      <c r="H439" s="173"/>
      <c r="I439" s="71" t="str">
        <v>libre</v>
      </c>
      <c r="J439" s="178"/>
      <c r="K439" s="146">
        <v>1</v>
      </c>
      <c r="L439" s="233"/>
      <c r="M439" s="233"/>
      <c r="N439" s="233"/>
      <c r="O439" s="233"/>
      <c r="P439" s="233"/>
    </row>
    <row r="440" spans="1:16" outlineLevel="3" x14ac:dyDescent="0.3">
      <c r="A440" s="173"/>
      <c r="B440" s="173"/>
      <c r="C440" s="173"/>
      <c r="D440" s="173"/>
      <c r="E440" s="173"/>
      <c r="F440" s="70">
        <v>118</v>
      </c>
      <c r="G440" s="173"/>
      <c r="H440" s="173"/>
      <c r="I440" s="71" t="str">
        <v>libre</v>
      </c>
      <c r="J440" s="178"/>
      <c r="K440" s="146">
        <v>1</v>
      </c>
      <c r="L440" s="233"/>
      <c r="M440" s="233"/>
      <c r="N440" s="233"/>
      <c r="O440" s="233"/>
      <c r="P440" s="233"/>
    </row>
    <row r="441" spans="1:16" outlineLevel="3" x14ac:dyDescent="0.3">
      <c r="A441" s="173"/>
      <c r="B441" s="173"/>
      <c r="C441" s="173"/>
      <c r="D441" s="173"/>
      <c r="E441" s="173"/>
      <c r="F441" s="70">
        <v>119</v>
      </c>
      <c r="G441" s="173"/>
      <c r="H441" s="173"/>
      <c r="I441" s="71" t="str">
        <v>libre</v>
      </c>
      <c r="J441" s="178"/>
      <c r="K441" s="146">
        <v>1</v>
      </c>
      <c r="L441" s="233"/>
      <c r="M441" s="233"/>
      <c r="N441" s="233"/>
      <c r="O441" s="233"/>
      <c r="P441" s="233"/>
    </row>
    <row r="442" spans="1:16" outlineLevel="3" x14ac:dyDescent="0.3">
      <c r="A442" s="173"/>
      <c r="B442" s="173"/>
      <c r="C442" s="173"/>
      <c r="D442" s="173"/>
      <c r="E442" s="173"/>
      <c r="F442" s="70">
        <v>120</v>
      </c>
      <c r="G442" s="173"/>
      <c r="H442" s="173"/>
      <c r="I442" s="71" t="str">
        <v>libre</v>
      </c>
      <c r="J442" s="178"/>
      <c r="K442" s="146">
        <v>1</v>
      </c>
      <c r="L442" s="233"/>
      <c r="M442" s="233"/>
      <c r="N442" s="233"/>
      <c r="O442" s="233"/>
      <c r="P442" s="233"/>
    </row>
    <row r="443" spans="1:16" outlineLevel="3" x14ac:dyDescent="0.3">
      <c r="A443" s="173"/>
      <c r="B443" s="173"/>
      <c r="C443" s="173"/>
      <c r="D443" s="173"/>
      <c r="E443" s="173"/>
      <c r="F443" s="70">
        <v>121</v>
      </c>
      <c r="G443" s="173"/>
      <c r="H443" s="173"/>
      <c r="I443" s="71" t="str">
        <v>libre</v>
      </c>
      <c r="J443" s="178"/>
      <c r="K443" s="146">
        <v>1</v>
      </c>
      <c r="L443" s="233"/>
      <c r="M443" s="233"/>
      <c r="N443" s="233"/>
      <c r="O443" s="233"/>
      <c r="P443" s="233"/>
    </row>
    <row r="444" spans="1:16" outlineLevel="3" x14ac:dyDescent="0.3">
      <c r="A444" s="173"/>
      <c r="B444" s="173"/>
      <c r="C444" s="173"/>
      <c r="D444" s="173"/>
      <c r="E444" s="173"/>
      <c r="F444" s="70">
        <v>122</v>
      </c>
      <c r="G444" s="173"/>
      <c r="H444" s="173"/>
      <c r="I444" s="71" t="str">
        <v>libre</v>
      </c>
      <c r="J444" s="178"/>
      <c r="K444" s="146">
        <v>1</v>
      </c>
      <c r="L444" s="233"/>
      <c r="M444" s="233"/>
      <c r="N444" s="233"/>
      <c r="O444" s="233"/>
      <c r="P444" s="233"/>
    </row>
    <row r="445" spans="1:16" outlineLevel="3" x14ac:dyDescent="0.3">
      <c r="A445" s="173"/>
      <c r="B445" s="173"/>
      <c r="C445" s="173"/>
      <c r="D445" s="173"/>
      <c r="E445" s="173"/>
      <c r="F445" s="70">
        <v>123</v>
      </c>
      <c r="G445" s="173"/>
      <c r="H445" s="173"/>
      <c r="I445" s="71" t="str">
        <v>libre</v>
      </c>
      <c r="J445" s="178"/>
      <c r="K445" s="146">
        <v>1</v>
      </c>
      <c r="L445" s="233"/>
      <c r="M445" s="233"/>
      <c r="N445" s="233"/>
      <c r="O445" s="233"/>
      <c r="P445" s="233"/>
    </row>
    <row r="446" spans="1:16" outlineLevel="3" x14ac:dyDescent="0.3">
      <c r="A446" s="173"/>
      <c r="B446" s="173"/>
      <c r="C446" s="173"/>
      <c r="D446" s="173"/>
      <c r="E446" s="173"/>
      <c r="F446" s="70">
        <v>124</v>
      </c>
      <c r="G446" s="173"/>
      <c r="H446" s="173"/>
      <c r="I446" s="71" t="str">
        <v>libre</v>
      </c>
      <c r="J446" s="178"/>
      <c r="K446" s="146">
        <v>1</v>
      </c>
      <c r="L446" s="233"/>
      <c r="M446" s="233"/>
      <c r="N446" s="233"/>
      <c r="O446" s="233"/>
      <c r="P446" s="233"/>
    </row>
    <row r="447" spans="1:16" outlineLevel="3" x14ac:dyDescent="0.3">
      <c r="A447" s="173"/>
      <c r="B447" s="173"/>
      <c r="C447" s="173"/>
      <c r="D447" s="173"/>
      <c r="E447" s="173"/>
      <c r="F447" s="70">
        <v>125</v>
      </c>
      <c r="G447" s="173"/>
      <c r="H447" s="173"/>
      <c r="I447" s="71" t="str">
        <v>libre</v>
      </c>
      <c r="J447" s="178"/>
      <c r="K447" s="146">
        <v>1</v>
      </c>
      <c r="L447" s="233"/>
      <c r="M447" s="233"/>
      <c r="N447" s="233"/>
      <c r="O447" s="233"/>
      <c r="P447" s="233"/>
    </row>
    <row r="448" spans="1:16" outlineLevel="3" x14ac:dyDescent="0.3">
      <c r="A448" s="173"/>
      <c r="B448" s="173"/>
      <c r="C448" s="173"/>
      <c r="D448" s="173"/>
      <c r="E448" s="173"/>
      <c r="F448" s="70">
        <v>126</v>
      </c>
      <c r="G448" s="173"/>
      <c r="H448" s="173"/>
      <c r="I448" s="71" t="str">
        <v>libre</v>
      </c>
      <c r="J448" s="178"/>
      <c r="K448" s="146">
        <v>1</v>
      </c>
      <c r="L448" s="233"/>
      <c r="M448" s="233"/>
      <c r="N448" s="233"/>
      <c r="O448" s="233"/>
      <c r="P448" s="233"/>
    </row>
    <row r="449" spans="1:16" outlineLevel="3" x14ac:dyDescent="0.3">
      <c r="A449" s="173"/>
      <c r="B449" s="173"/>
      <c r="C449" s="173"/>
      <c r="D449" s="173"/>
      <c r="E449" s="173"/>
      <c r="F449" s="70">
        <v>127</v>
      </c>
      <c r="G449" s="173"/>
      <c r="H449" s="173"/>
      <c r="I449" s="71" t="str">
        <v>libre</v>
      </c>
      <c r="J449" s="178"/>
      <c r="K449" s="146">
        <v>1</v>
      </c>
      <c r="L449" s="233"/>
      <c r="M449" s="233"/>
      <c r="N449" s="233"/>
      <c r="O449" s="233"/>
      <c r="P449" s="233"/>
    </row>
    <row r="450" spans="1:16" outlineLevel="3" x14ac:dyDescent="0.3">
      <c r="A450" s="173"/>
      <c r="B450" s="173"/>
      <c r="C450" s="173"/>
      <c r="D450" s="173"/>
      <c r="E450" s="173"/>
      <c r="F450" s="70">
        <v>128</v>
      </c>
      <c r="G450" s="173"/>
      <c r="H450" s="173"/>
      <c r="I450" s="71" t="str">
        <v>libre</v>
      </c>
      <c r="J450" s="178"/>
      <c r="K450" s="146">
        <v>1</v>
      </c>
      <c r="L450" s="233"/>
      <c r="M450" s="233"/>
      <c r="N450" s="233"/>
      <c r="O450" s="233"/>
      <c r="P450" s="233"/>
    </row>
    <row r="451" spans="1:16" outlineLevel="3" x14ac:dyDescent="0.3">
      <c r="A451" s="173"/>
      <c r="B451" s="173"/>
      <c r="C451" s="173"/>
      <c r="D451" s="173"/>
      <c r="E451" s="173"/>
      <c r="F451" s="70">
        <v>129</v>
      </c>
      <c r="G451" s="173"/>
      <c r="H451" s="173"/>
      <c r="I451" s="71" t="str">
        <v>libre</v>
      </c>
      <c r="J451" s="178"/>
      <c r="K451" s="146">
        <v>1</v>
      </c>
      <c r="L451" s="233"/>
      <c r="M451" s="233"/>
      <c r="N451" s="233"/>
      <c r="O451" s="233"/>
      <c r="P451" s="233"/>
    </row>
    <row r="452" spans="1:16" outlineLevel="3" x14ac:dyDescent="0.3">
      <c r="A452" s="173"/>
      <c r="B452" s="173"/>
      <c r="C452" s="173"/>
      <c r="D452" s="173"/>
      <c r="E452" s="173"/>
      <c r="F452" s="70">
        <v>130</v>
      </c>
      <c r="G452" s="173"/>
      <c r="H452" s="173"/>
      <c r="I452" s="71" t="str">
        <v>libre</v>
      </c>
      <c r="J452" s="178"/>
      <c r="K452" s="146">
        <v>1</v>
      </c>
      <c r="L452" s="233"/>
      <c r="M452" s="233"/>
      <c r="N452" s="233"/>
      <c r="O452" s="233"/>
      <c r="P452" s="233"/>
    </row>
    <row r="453" spans="1:16" outlineLevel="3" x14ac:dyDescent="0.3">
      <c r="A453" s="173"/>
      <c r="B453" s="173"/>
      <c r="C453" s="173"/>
      <c r="D453" s="173"/>
      <c r="E453" s="173"/>
      <c r="F453" s="70">
        <v>131</v>
      </c>
      <c r="G453" s="173"/>
      <c r="H453" s="173"/>
      <c r="I453" s="71" t="str">
        <v>libre</v>
      </c>
      <c r="J453" s="178"/>
      <c r="K453" s="146">
        <v>1</v>
      </c>
      <c r="L453" s="233"/>
      <c r="M453" s="233"/>
      <c r="N453" s="233"/>
      <c r="O453" s="233"/>
      <c r="P453" s="233"/>
    </row>
    <row r="454" spans="1:16" outlineLevel="3" x14ac:dyDescent="0.3">
      <c r="A454" s="173"/>
      <c r="B454" s="173"/>
      <c r="C454" s="173"/>
      <c r="D454" s="173"/>
      <c r="E454" s="173"/>
      <c r="F454" s="70">
        <v>132</v>
      </c>
      <c r="G454" s="173"/>
      <c r="H454" s="173"/>
      <c r="I454" s="71" t="str">
        <v>libre</v>
      </c>
      <c r="J454" s="178"/>
      <c r="K454" s="146">
        <v>1</v>
      </c>
      <c r="L454" s="233"/>
      <c r="M454" s="233"/>
      <c r="N454" s="233"/>
      <c r="O454" s="233"/>
      <c r="P454" s="233"/>
    </row>
    <row r="455" spans="1:16" outlineLevel="3" x14ac:dyDescent="0.3">
      <c r="A455" s="173"/>
      <c r="B455" s="173"/>
      <c r="C455" s="173"/>
      <c r="D455" s="173"/>
      <c r="E455" s="173"/>
      <c r="F455" s="70">
        <v>133</v>
      </c>
      <c r="G455" s="173"/>
      <c r="H455" s="173"/>
      <c r="I455" s="71" t="str">
        <v>libre</v>
      </c>
      <c r="J455" s="178"/>
      <c r="K455" s="146">
        <v>1</v>
      </c>
      <c r="L455" s="233"/>
      <c r="M455" s="233"/>
      <c r="N455" s="233"/>
      <c r="O455" s="233"/>
      <c r="P455" s="233"/>
    </row>
    <row r="456" spans="1:16" outlineLevel="3" x14ac:dyDescent="0.3">
      <c r="A456" s="173"/>
      <c r="B456" s="173"/>
      <c r="C456" s="173"/>
      <c r="D456" s="173"/>
      <c r="E456" s="173"/>
      <c r="F456" s="70">
        <v>134</v>
      </c>
      <c r="G456" s="173"/>
      <c r="H456" s="173"/>
      <c r="I456" s="71" t="str">
        <v>libre</v>
      </c>
      <c r="J456" s="178"/>
      <c r="K456" s="146">
        <v>1</v>
      </c>
      <c r="L456" s="233"/>
      <c r="M456" s="233"/>
      <c r="N456" s="233"/>
      <c r="O456" s="233"/>
      <c r="P456" s="233"/>
    </row>
    <row r="457" spans="1:16" outlineLevel="3" x14ac:dyDescent="0.3">
      <c r="A457" s="173"/>
      <c r="B457" s="173"/>
      <c r="C457" s="173"/>
      <c r="D457" s="173"/>
      <c r="E457" s="173"/>
      <c r="F457" s="70">
        <v>135</v>
      </c>
      <c r="G457" s="173"/>
      <c r="H457" s="173"/>
      <c r="I457" s="71" t="str">
        <v>libre</v>
      </c>
      <c r="J457" s="178"/>
      <c r="K457" s="146">
        <v>1</v>
      </c>
      <c r="L457" s="233"/>
      <c r="M457" s="233"/>
      <c r="N457" s="233"/>
      <c r="O457" s="233"/>
      <c r="P457" s="233"/>
    </row>
    <row r="458" spans="1:16" outlineLevel="3" x14ac:dyDescent="0.3">
      <c r="A458" s="173"/>
      <c r="B458" s="173"/>
      <c r="C458" s="173"/>
      <c r="D458" s="173"/>
      <c r="E458" s="173"/>
      <c r="F458" s="70">
        <v>136</v>
      </c>
      <c r="G458" s="173"/>
      <c r="H458" s="173"/>
      <c r="I458" s="71" t="str">
        <v>libre</v>
      </c>
      <c r="J458" s="178"/>
      <c r="K458" s="146">
        <v>1</v>
      </c>
      <c r="L458" s="233"/>
      <c r="M458" s="233"/>
      <c r="N458" s="233"/>
      <c r="O458" s="233"/>
      <c r="P458" s="233"/>
    </row>
    <row r="459" spans="1:16" outlineLevel="3" x14ac:dyDescent="0.3">
      <c r="A459" s="173"/>
      <c r="B459" s="173"/>
      <c r="C459" s="173"/>
      <c r="D459" s="173"/>
      <c r="E459" s="173"/>
      <c r="F459" s="70">
        <v>137</v>
      </c>
      <c r="G459" s="173"/>
      <c r="H459" s="173"/>
      <c r="I459" s="71" t="str">
        <v>libre</v>
      </c>
      <c r="J459" s="178"/>
      <c r="K459" s="146">
        <v>1</v>
      </c>
      <c r="L459" s="233"/>
      <c r="M459" s="233"/>
      <c r="N459" s="233"/>
      <c r="O459" s="233"/>
      <c r="P459" s="233"/>
    </row>
    <row r="460" spans="1:16" outlineLevel="3" x14ac:dyDescent="0.3">
      <c r="A460" s="173"/>
      <c r="B460" s="173"/>
      <c r="C460" s="173"/>
      <c r="D460" s="173"/>
      <c r="E460" s="173"/>
      <c r="F460" s="70">
        <v>138</v>
      </c>
      <c r="G460" s="173"/>
      <c r="H460" s="173"/>
      <c r="I460" s="71" t="str">
        <v>libre</v>
      </c>
      <c r="J460" s="178"/>
      <c r="K460" s="146">
        <v>1</v>
      </c>
      <c r="L460" s="233"/>
      <c r="M460" s="233"/>
      <c r="N460" s="233"/>
      <c r="O460" s="233"/>
      <c r="P460" s="233"/>
    </row>
    <row r="461" spans="1:16" outlineLevel="3" x14ac:dyDescent="0.3">
      <c r="A461" s="173"/>
      <c r="B461" s="173"/>
      <c r="C461" s="173"/>
      <c r="D461" s="173"/>
      <c r="E461" s="173"/>
      <c r="F461" s="70">
        <v>139</v>
      </c>
      <c r="G461" s="173"/>
      <c r="H461" s="173"/>
      <c r="I461" s="71" t="str">
        <v>libre</v>
      </c>
      <c r="J461" s="178"/>
      <c r="K461" s="146">
        <v>1</v>
      </c>
      <c r="L461" s="233"/>
      <c r="M461" s="233"/>
      <c r="N461" s="233"/>
      <c r="O461" s="233"/>
      <c r="P461" s="233"/>
    </row>
    <row r="462" spans="1:16" outlineLevel="3" x14ac:dyDescent="0.3">
      <c r="A462" s="173"/>
      <c r="B462" s="173"/>
      <c r="C462" s="173"/>
      <c r="D462" s="173"/>
      <c r="E462" s="173"/>
      <c r="F462" s="70">
        <v>140</v>
      </c>
      <c r="G462" s="173"/>
      <c r="H462" s="173"/>
      <c r="I462" s="71" t="str">
        <v>libre</v>
      </c>
      <c r="J462" s="178"/>
      <c r="K462" s="146">
        <v>1</v>
      </c>
      <c r="L462" s="233"/>
      <c r="M462" s="233"/>
      <c r="N462" s="233"/>
      <c r="O462" s="233"/>
      <c r="P462" s="233"/>
    </row>
    <row r="463" spans="1:16" outlineLevel="3" x14ac:dyDescent="0.3">
      <c r="A463" s="173"/>
      <c r="B463" s="173"/>
      <c r="C463" s="173"/>
      <c r="D463" s="173"/>
      <c r="E463" s="173"/>
      <c r="F463" s="70">
        <v>141</v>
      </c>
      <c r="G463" s="173"/>
      <c r="H463" s="173"/>
      <c r="I463" s="71" t="str">
        <v>libre</v>
      </c>
      <c r="J463" s="178"/>
      <c r="K463" s="146">
        <v>1</v>
      </c>
      <c r="L463" s="233"/>
      <c r="M463" s="233"/>
      <c r="N463" s="233"/>
      <c r="O463" s="233"/>
      <c r="P463" s="233"/>
    </row>
    <row r="464" spans="1:16" outlineLevel="3" x14ac:dyDescent="0.3">
      <c r="A464" s="173"/>
      <c r="B464" s="173"/>
      <c r="C464" s="173"/>
      <c r="D464" s="173"/>
      <c r="E464" s="173"/>
      <c r="F464" s="70">
        <v>142</v>
      </c>
      <c r="G464" s="173"/>
      <c r="H464" s="173"/>
      <c r="I464" s="71" t="str">
        <v>libre</v>
      </c>
      <c r="J464" s="178"/>
      <c r="K464" s="146">
        <v>1</v>
      </c>
      <c r="L464" s="233"/>
      <c r="M464" s="233"/>
      <c r="N464" s="233"/>
      <c r="O464" s="233"/>
      <c r="P464" s="233"/>
    </row>
    <row r="465" spans="1:16" outlineLevel="3" x14ac:dyDescent="0.3">
      <c r="A465" s="173"/>
      <c r="B465" s="173"/>
      <c r="C465" s="173"/>
      <c r="D465" s="173"/>
      <c r="E465" s="173"/>
      <c r="F465" s="70">
        <v>143</v>
      </c>
      <c r="G465" s="173"/>
      <c r="H465" s="173"/>
      <c r="I465" s="71" t="str">
        <v>libre</v>
      </c>
      <c r="J465" s="178"/>
      <c r="K465" s="146">
        <v>1</v>
      </c>
      <c r="L465" s="233"/>
      <c r="M465" s="233"/>
      <c r="N465" s="233"/>
      <c r="O465" s="233"/>
      <c r="P465" s="233"/>
    </row>
    <row r="466" spans="1:16" outlineLevel="3" x14ac:dyDescent="0.3">
      <c r="A466" s="173"/>
      <c r="B466" s="173"/>
      <c r="C466" s="173"/>
      <c r="D466" s="173"/>
      <c r="E466" s="173"/>
      <c r="F466" s="70">
        <v>144</v>
      </c>
      <c r="G466" s="173"/>
      <c r="H466" s="173"/>
      <c r="I466" s="71" t="str">
        <v>libre</v>
      </c>
      <c r="J466" s="178"/>
      <c r="K466" s="146">
        <v>1</v>
      </c>
      <c r="L466" s="233"/>
      <c r="M466" s="233"/>
      <c r="N466" s="233"/>
      <c r="O466" s="233"/>
      <c r="P466" s="233"/>
    </row>
    <row r="467" spans="1:16" outlineLevel="3" x14ac:dyDescent="0.3">
      <c r="A467" s="173"/>
      <c r="B467" s="173"/>
      <c r="C467" s="173"/>
      <c r="D467" s="173"/>
      <c r="E467" s="173"/>
      <c r="F467" s="70">
        <v>145</v>
      </c>
      <c r="G467" s="173"/>
      <c r="H467" s="173"/>
      <c r="I467" s="71" t="str">
        <v>libre</v>
      </c>
      <c r="J467" s="178"/>
      <c r="K467" s="146">
        <v>1</v>
      </c>
      <c r="L467" s="233"/>
      <c r="M467" s="233"/>
      <c r="N467" s="233"/>
      <c r="O467" s="233"/>
      <c r="P467" s="233"/>
    </row>
    <row r="468" spans="1:16" outlineLevel="3" x14ac:dyDescent="0.3">
      <c r="A468" s="173"/>
      <c r="B468" s="173"/>
      <c r="C468" s="173"/>
      <c r="D468" s="173"/>
      <c r="E468" s="173"/>
      <c r="F468" s="70">
        <v>146</v>
      </c>
      <c r="G468" s="173"/>
      <c r="H468" s="173"/>
      <c r="I468" s="71" t="str">
        <v>libre</v>
      </c>
      <c r="J468" s="178"/>
      <c r="K468" s="146">
        <v>1</v>
      </c>
      <c r="L468" s="233"/>
      <c r="M468" s="233"/>
      <c r="N468" s="233"/>
      <c r="O468" s="233"/>
      <c r="P468" s="233"/>
    </row>
    <row r="469" spans="1:16" outlineLevel="3" x14ac:dyDescent="0.3">
      <c r="A469" s="173"/>
      <c r="B469" s="173"/>
      <c r="C469" s="173"/>
      <c r="D469" s="173"/>
      <c r="E469" s="173"/>
      <c r="F469" s="70">
        <v>147</v>
      </c>
      <c r="G469" s="173"/>
      <c r="H469" s="173"/>
      <c r="I469" s="71" t="str">
        <v>libre</v>
      </c>
      <c r="J469" s="178"/>
      <c r="K469" s="146">
        <v>1</v>
      </c>
      <c r="L469" s="233"/>
      <c r="M469" s="233"/>
      <c r="N469" s="233"/>
      <c r="O469" s="233"/>
      <c r="P469" s="233"/>
    </row>
    <row r="470" spans="1:16" outlineLevel="3" x14ac:dyDescent="0.3">
      <c r="A470" s="173"/>
      <c r="B470" s="173"/>
      <c r="C470" s="173"/>
      <c r="D470" s="173"/>
      <c r="E470" s="173"/>
      <c r="F470" s="70">
        <v>148</v>
      </c>
      <c r="G470" s="173"/>
      <c r="H470" s="173"/>
      <c r="I470" s="71" t="str">
        <v>libre</v>
      </c>
      <c r="J470" s="178"/>
      <c r="K470" s="146">
        <v>1</v>
      </c>
      <c r="L470" s="233"/>
      <c r="M470" s="233"/>
      <c r="N470" s="233"/>
      <c r="O470" s="233"/>
      <c r="P470" s="233"/>
    </row>
    <row r="471" spans="1:16" outlineLevel="3" x14ac:dyDescent="0.3">
      <c r="A471" s="173"/>
      <c r="B471" s="173"/>
      <c r="C471" s="173"/>
      <c r="D471" s="173"/>
      <c r="E471" s="173"/>
      <c r="F471" s="70">
        <v>149</v>
      </c>
      <c r="G471" s="173"/>
      <c r="H471" s="173"/>
      <c r="I471" s="71" t="str">
        <v>libre</v>
      </c>
      <c r="J471" s="178"/>
      <c r="K471" s="146">
        <v>1</v>
      </c>
      <c r="L471" s="233"/>
      <c r="M471" s="233"/>
      <c r="N471" s="233"/>
      <c r="O471" s="233"/>
      <c r="P471" s="233"/>
    </row>
    <row r="472" spans="1:16" outlineLevel="3" x14ac:dyDescent="0.3">
      <c r="A472" s="173"/>
      <c r="B472" s="173"/>
      <c r="C472" s="173"/>
      <c r="D472" s="173"/>
      <c r="E472" s="173"/>
      <c r="F472" s="70">
        <v>150</v>
      </c>
      <c r="G472" s="173"/>
      <c r="H472" s="173"/>
      <c r="I472" s="71" t="str">
        <v>libre</v>
      </c>
      <c r="J472" s="178"/>
      <c r="K472" s="146">
        <v>1</v>
      </c>
      <c r="L472" s="233"/>
      <c r="M472" s="233"/>
      <c r="N472" s="233"/>
      <c r="O472" s="233"/>
      <c r="P472" s="233"/>
    </row>
    <row r="473" spans="1:16" outlineLevel="3" x14ac:dyDescent="0.3">
      <c r="A473" s="173"/>
      <c r="B473" s="173"/>
      <c r="C473" s="173"/>
      <c r="D473" s="173"/>
      <c r="E473" s="173"/>
      <c r="F473" s="70">
        <v>151</v>
      </c>
      <c r="G473" s="173"/>
      <c r="H473" s="173"/>
      <c r="I473" s="71" t="str">
        <v>libre</v>
      </c>
      <c r="J473" s="178"/>
      <c r="K473" s="146">
        <v>1</v>
      </c>
      <c r="L473" s="233"/>
      <c r="M473" s="233"/>
      <c r="N473" s="233"/>
      <c r="O473" s="233"/>
      <c r="P473" s="233"/>
    </row>
    <row r="474" spans="1:16" outlineLevel="3" x14ac:dyDescent="0.3">
      <c r="A474" s="173"/>
      <c r="B474" s="173"/>
      <c r="C474" s="173"/>
      <c r="D474" s="173"/>
      <c r="E474" s="173"/>
      <c r="F474" s="70">
        <v>152</v>
      </c>
      <c r="G474" s="173"/>
      <c r="H474" s="173"/>
      <c r="I474" s="71" t="str">
        <v>libre</v>
      </c>
      <c r="J474" s="178"/>
      <c r="K474" s="146">
        <v>1</v>
      </c>
      <c r="L474" s="233"/>
      <c r="M474" s="233"/>
      <c r="N474" s="233"/>
      <c r="O474" s="233"/>
      <c r="P474" s="233"/>
    </row>
    <row r="475" spans="1:16" outlineLevel="3" x14ac:dyDescent="0.3">
      <c r="A475" s="173"/>
      <c r="B475" s="173"/>
      <c r="C475" s="173"/>
      <c r="D475" s="173"/>
      <c r="E475" s="173"/>
      <c r="F475" s="70">
        <v>153</v>
      </c>
      <c r="G475" s="173"/>
      <c r="H475" s="173"/>
      <c r="I475" s="71" t="str">
        <v>libre</v>
      </c>
      <c r="J475" s="178"/>
      <c r="K475" s="146">
        <v>1</v>
      </c>
      <c r="L475" s="233"/>
      <c r="M475" s="233"/>
      <c r="N475" s="233"/>
      <c r="O475" s="233"/>
      <c r="P475" s="233"/>
    </row>
    <row r="476" spans="1:16" outlineLevel="3" x14ac:dyDescent="0.3">
      <c r="A476" s="173"/>
      <c r="B476" s="173"/>
      <c r="C476" s="173"/>
      <c r="D476" s="173"/>
      <c r="E476" s="173"/>
      <c r="F476" s="70">
        <v>154</v>
      </c>
      <c r="G476" s="173"/>
      <c r="H476" s="173"/>
      <c r="I476" s="71" t="str">
        <v>libre</v>
      </c>
      <c r="J476" s="178"/>
      <c r="K476" s="146">
        <v>1</v>
      </c>
      <c r="L476" s="233"/>
      <c r="M476" s="233"/>
      <c r="N476" s="233"/>
      <c r="O476" s="233"/>
      <c r="P476" s="233"/>
    </row>
    <row r="477" spans="1:16" outlineLevel="3" x14ac:dyDescent="0.3">
      <c r="A477" s="173"/>
      <c r="B477" s="173"/>
      <c r="C477" s="173"/>
      <c r="D477" s="173"/>
      <c r="E477" s="173"/>
      <c r="F477" s="70">
        <v>155</v>
      </c>
      <c r="G477" s="173"/>
      <c r="H477" s="173"/>
      <c r="I477" s="71" t="str">
        <v>libre</v>
      </c>
      <c r="J477" s="178"/>
      <c r="K477" s="146">
        <v>1</v>
      </c>
      <c r="L477" s="233"/>
      <c r="M477" s="233"/>
      <c r="N477" s="233"/>
      <c r="O477" s="233"/>
      <c r="P477" s="233"/>
    </row>
    <row r="478" spans="1:16" outlineLevel="3" x14ac:dyDescent="0.3">
      <c r="A478" s="173"/>
      <c r="B478" s="173"/>
      <c r="C478" s="173"/>
      <c r="D478" s="173"/>
      <c r="E478" s="173"/>
      <c r="F478" s="70">
        <v>156</v>
      </c>
      <c r="G478" s="173"/>
      <c r="H478" s="173"/>
      <c r="I478" s="71" t="str">
        <v>libre</v>
      </c>
      <c r="J478" s="178"/>
      <c r="K478" s="146">
        <v>1</v>
      </c>
      <c r="L478" s="233"/>
      <c r="M478" s="233"/>
      <c r="N478" s="233"/>
      <c r="O478" s="233"/>
      <c r="P478" s="233"/>
    </row>
    <row r="479" spans="1:16" outlineLevel="3" x14ac:dyDescent="0.3">
      <c r="A479" s="173"/>
      <c r="B479" s="173"/>
      <c r="C479" s="173"/>
      <c r="D479" s="173"/>
      <c r="E479" s="173"/>
      <c r="F479" s="70">
        <v>157</v>
      </c>
      <c r="G479" s="173"/>
      <c r="H479" s="173"/>
      <c r="I479" s="71" t="str">
        <v>libre</v>
      </c>
      <c r="J479" s="178"/>
      <c r="K479" s="146">
        <v>1</v>
      </c>
      <c r="L479" s="233"/>
      <c r="M479" s="233"/>
      <c r="N479" s="233"/>
      <c r="O479" s="233"/>
      <c r="P479" s="233"/>
    </row>
    <row r="480" spans="1:16" outlineLevel="3" x14ac:dyDescent="0.3">
      <c r="A480" s="173"/>
      <c r="B480" s="173"/>
      <c r="C480" s="173"/>
      <c r="D480" s="173"/>
      <c r="E480" s="173"/>
      <c r="F480" s="70">
        <v>158</v>
      </c>
      <c r="G480" s="173"/>
      <c r="H480" s="173"/>
      <c r="I480" s="71" t="str">
        <v>libre</v>
      </c>
      <c r="J480" s="178"/>
      <c r="K480" s="146">
        <v>1</v>
      </c>
      <c r="L480" s="233"/>
      <c r="M480" s="233"/>
      <c r="N480" s="233"/>
      <c r="O480" s="233"/>
      <c r="P480" s="233"/>
    </row>
    <row r="481" spans="1:16" outlineLevel="3" x14ac:dyDescent="0.3">
      <c r="A481" s="173"/>
      <c r="B481" s="173"/>
      <c r="C481" s="173"/>
      <c r="D481" s="173"/>
      <c r="E481" s="173"/>
      <c r="F481" s="70">
        <v>159</v>
      </c>
      <c r="G481" s="173"/>
      <c r="H481" s="173"/>
      <c r="I481" s="71" t="str">
        <v>libre</v>
      </c>
      <c r="J481" s="178"/>
      <c r="K481" s="146">
        <v>1</v>
      </c>
      <c r="L481" s="233"/>
      <c r="M481" s="233"/>
      <c r="N481" s="233"/>
      <c r="O481" s="233"/>
      <c r="P481" s="233"/>
    </row>
    <row r="482" spans="1:16" outlineLevel="3" x14ac:dyDescent="0.3">
      <c r="A482" s="173"/>
      <c r="B482" s="173"/>
      <c r="C482" s="173"/>
      <c r="D482" s="173"/>
      <c r="E482" s="173"/>
      <c r="F482" s="70">
        <v>160</v>
      </c>
      <c r="G482" s="173"/>
      <c r="H482" s="173"/>
      <c r="I482" s="71" t="str">
        <v>libre</v>
      </c>
      <c r="J482" s="178"/>
      <c r="K482" s="146">
        <v>1</v>
      </c>
      <c r="L482" s="233"/>
      <c r="M482" s="233"/>
      <c r="N482" s="233"/>
      <c r="O482" s="233"/>
      <c r="P482" s="233"/>
    </row>
    <row r="483" spans="1:16" outlineLevel="3" x14ac:dyDescent="0.3">
      <c r="A483" s="173"/>
      <c r="B483" s="173"/>
      <c r="C483" s="173"/>
      <c r="D483" s="173"/>
      <c r="E483" s="173"/>
      <c r="F483" s="70">
        <v>161</v>
      </c>
      <c r="G483" s="173"/>
      <c r="H483" s="173"/>
      <c r="I483" s="71" t="str">
        <v>libre</v>
      </c>
      <c r="J483" s="178"/>
      <c r="K483" s="146">
        <v>1</v>
      </c>
      <c r="L483" s="233"/>
      <c r="M483" s="233"/>
      <c r="N483" s="233"/>
      <c r="O483" s="233"/>
      <c r="P483" s="233"/>
    </row>
    <row r="484" spans="1:16" outlineLevel="3" x14ac:dyDescent="0.3">
      <c r="A484" s="173"/>
      <c r="B484" s="173"/>
      <c r="C484" s="173"/>
      <c r="D484" s="173"/>
      <c r="E484" s="173"/>
      <c r="F484" s="70">
        <v>162</v>
      </c>
      <c r="G484" s="173"/>
      <c r="H484" s="173"/>
      <c r="I484" s="71" t="str">
        <v>libre</v>
      </c>
      <c r="J484" s="178"/>
      <c r="K484" s="146">
        <v>1</v>
      </c>
      <c r="L484" s="233"/>
      <c r="M484" s="233"/>
      <c r="N484" s="233"/>
      <c r="O484" s="233"/>
      <c r="P484" s="233"/>
    </row>
    <row r="485" spans="1:16" outlineLevel="3" x14ac:dyDescent="0.3">
      <c r="A485" s="173"/>
      <c r="B485" s="173"/>
      <c r="C485" s="173"/>
      <c r="D485" s="173"/>
      <c r="E485" s="173"/>
      <c r="F485" s="70">
        <v>163</v>
      </c>
      <c r="G485" s="173"/>
      <c r="H485" s="173"/>
      <c r="I485" s="71" t="str">
        <v>libre</v>
      </c>
      <c r="J485" s="178"/>
      <c r="K485" s="146">
        <v>1</v>
      </c>
      <c r="L485" s="233"/>
      <c r="M485" s="233"/>
      <c r="N485" s="233"/>
      <c r="O485" s="233"/>
      <c r="P485" s="233"/>
    </row>
    <row r="486" spans="1:16" outlineLevel="3" x14ac:dyDescent="0.3">
      <c r="A486" s="173"/>
      <c r="B486" s="173"/>
      <c r="C486" s="173"/>
      <c r="D486" s="173"/>
      <c r="E486" s="173"/>
      <c r="F486" s="70">
        <v>164</v>
      </c>
      <c r="G486" s="173"/>
      <c r="H486" s="173"/>
      <c r="I486" s="71" t="str">
        <v>libre</v>
      </c>
      <c r="J486" s="178"/>
      <c r="K486" s="146">
        <v>1</v>
      </c>
      <c r="L486" s="233"/>
      <c r="M486" s="233"/>
      <c r="N486" s="233"/>
      <c r="O486" s="233"/>
      <c r="P486" s="233"/>
    </row>
    <row r="487" spans="1:16" outlineLevel="3" x14ac:dyDescent="0.3">
      <c r="A487" s="173"/>
      <c r="B487" s="173"/>
      <c r="C487" s="173"/>
      <c r="D487" s="173"/>
      <c r="E487" s="173"/>
      <c r="F487" s="70">
        <v>165</v>
      </c>
      <c r="G487" s="173"/>
      <c r="H487" s="173"/>
      <c r="I487" s="71" t="str">
        <v>libre</v>
      </c>
      <c r="J487" s="178"/>
      <c r="K487" s="146">
        <v>1</v>
      </c>
      <c r="L487" s="233"/>
      <c r="M487" s="233"/>
      <c r="N487" s="233"/>
      <c r="O487" s="233"/>
      <c r="P487" s="233"/>
    </row>
    <row r="488" spans="1:16" outlineLevel="3" x14ac:dyDescent="0.3">
      <c r="A488" s="173"/>
      <c r="B488" s="173"/>
      <c r="C488" s="173"/>
      <c r="D488" s="173"/>
      <c r="E488" s="173"/>
      <c r="F488" s="70">
        <v>166</v>
      </c>
      <c r="G488" s="173"/>
      <c r="H488" s="173"/>
      <c r="I488" s="71" t="str">
        <v>libre</v>
      </c>
      <c r="J488" s="178"/>
      <c r="K488" s="146">
        <v>1</v>
      </c>
      <c r="L488" s="233"/>
      <c r="M488" s="233"/>
      <c r="N488" s="233"/>
      <c r="O488" s="233"/>
      <c r="P488" s="233"/>
    </row>
    <row r="489" spans="1:16" outlineLevel="3" x14ac:dyDescent="0.3">
      <c r="A489" s="173"/>
      <c r="B489" s="173"/>
      <c r="C489" s="173"/>
      <c r="D489" s="173"/>
      <c r="E489" s="173"/>
      <c r="F489" s="70">
        <v>167</v>
      </c>
      <c r="G489" s="173"/>
      <c r="H489" s="173"/>
      <c r="I489" s="71" t="str">
        <v>libre</v>
      </c>
      <c r="J489" s="178"/>
      <c r="K489" s="146">
        <v>1</v>
      </c>
      <c r="L489" s="233"/>
      <c r="M489" s="233"/>
      <c r="N489" s="233"/>
      <c r="O489" s="233"/>
      <c r="P489" s="233"/>
    </row>
    <row r="490" spans="1:16" outlineLevel="3" x14ac:dyDescent="0.3">
      <c r="A490" s="173"/>
      <c r="B490" s="173"/>
      <c r="C490" s="173"/>
      <c r="D490" s="173"/>
      <c r="E490" s="173"/>
      <c r="F490" s="70">
        <v>168</v>
      </c>
      <c r="G490" s="173"/>
      <c r="H490" s="173"/>
      <c r="I490" s="71" t="str">
        <v>libre</v>
      </c>
      <c r="J490" s="178"/>
      <c r="K490" s="146">
        <v>1</v>
      </c>
      <c r="L490" s="233"/>
      <c r="M490" s="233"/>
      <c r="N490" s="233"/>
      <c r="O490" s="233"/>
      <c r="P490" s="233"/>
    </row>
    <row r="491" spans="1:16" outlineLevel="3" x14ac:dyDescent="0.3">
      <c r="A491" s="173"/>
      <c r="B491" s="173"/>
      <c r="C491" s="173"/>
      <c r="D491" s="173"/>
      <c r="E491" s="173"/>
      <c r="F491" s="70">
        <v>169</v>
      </c>
      <c r="G491" s="173"/>
      <c r="H491" s="173"/>
      <c r="I491" s="71" t="str">
        <v>libre</v>
      </c>
      <c r="J491" s="178"/>
      <c r="K491" s="146">
        <v>1</v>
      </c>
      <c r="L491" s="233"/>
      <c r="M491" s="233"/>
      <c r="N491" s="233"/>
      <c r="O491" s="233"/>
      <c r="P491" s="233"/>
    </row>
    <row r="492" spans="1:16" outlineLevel="3" x14ac:dyDescent="0.3">
      <c r="A492" s="173"/>
      <c r="B492" s="173"/>
      <c r="C492" s="173"/>
      <c r="D492" s="173"/>
      <c r="E492" s="173"/>
      <c r="F492" s="70">
        <v>170</v>
      </c>
      <c r="G492" s="173"/>
      <c r="H492" s="173"/>
      <c r="I492" s="71" t="str">
        <v>libre</v>
      </c>
      <c r="J492" s="178"/>
      <c r="K492" s="146">
        <v>1</v>
      </c>
      <c r="L492" s="233"/>
      <c r="M492" s="233"/>
      <c r="N492" s="233"/>
      <c r="O492" s="233"/>
      <c r="P492" s="233"/>
    </row>
    <row r="493" spans="1:16" outlineLevel="3" x14ac:dyDescent="0.3">
      <c r="A493" s="173"/>
      <c r="B493" s="173"/>
      <c r="C493" s="173"/>
      <c r="D493" s="173"/>
      <c r="E493" s="173"/>
      <c r="F493" s="70">
        <v>171</v>
      </c>
      <c r="G493" s="173"/>
      <c r="H493" s="173"/>
      <c r="I493" s="71" t="str">
        <v>libre</v>
      </c>
      <c r="J493" s="178"/>
      <c r="K493" s="146">
        <v>1</v>
      </c>
      <c r="L493" s="233"/>
      <c r="M493" s="233"/>
      <c r="N493" s="233"/>
      <c r="O493" s="233"/>
      <c r="P493" s="233"/>
    </row>
    <row r="494" spans="1:16" outlineLevel="3" x14ac:dyDescent="0.3">
      <c r="A494" s="173"/>
      <c r="B494" s="173"/>
      <c r="C494" s="173"/>
      <c r="D494" s="173"/>
      <c r="E494" s="173"/>
      <c r="F494" s="70">
        <v>172</v>
      </c>
      <c r="G494" s="173"/>
      <c r="H494" s="173"/>
      <c r="I494" s="71" t="str">
        <v>libre</v>
      </c>
      <c r="J494" s="178"/>
      <c r="K494" s="146">
        <v>1</v>
      </c>
      <c r="L494" s="233"/>
      <c r="M494" s="233"/>
      <c r="N494" s="233"/>
      <c r="O494" s="233"/>
      <c r="P494" s="233"/>
    </row>
    <row r="495" spans="1:16" outlineLevel="3" x14ac:dyDescent="0.3">
      <c r="A495" s="173"/>
      <c r="B495" s="173"/>
      <c r="C495" s="173"/>
      <c r="D495" s="173"/>
      <c r="E495" s="173"/>
      <c r="F495" s="70">
        <v>173</v>
      </c>
      <c r="G495" s="173"/>
      <c r="H495" s="173"/>
      <c r="I495" s="71" t="str">
        <v>libre</v>
      </c>
      <c r="J495" s="178"/>
      <c r="K495" s="146">
        <v>1</v>
      </c>
      <c r="L495" s="233"/>
      <c r="M495" s="233"/>
      <c r="N495" s="233"/>
      <c r="O495" s="233"/>
      <c r="P495" s="233"/>
    </row>
    <row r="496" spans="1:16" outlineLevel="3" x14ac:dyDescent="0.3">
      <c r="A496" s="173"/>
      <c r="B496" s="173"/>
      <c r="C496" s="173"/>
      <c r="D496" s="173"/>
      <c r="E496" s="173"/>
      <c r="F496" s="70">
        <v>174</v>
      </c>
      <c r="G496" s="173"/>
      <c r="H496" s="173"/>
      <c r="I496" s="71" t="str">
        <v>libre</v>
      </c>
      <c r="J496" s="178"/>
      <c r="K496" s="146">
        <v>1</v>
      </c>
      <c r="L496" s="233"/>
      <c r="M496" s="233"/>
      <c r="N496" s="233"/>
      <c r="O496" s="233"/>
      <c r="P496" s="233"/>
    </row>
    <row r="497" spans="1:16" outlineLevel="3" x14ac:dyDescent="0.3">
      <c r="A497" s="173"/>
      <c r="B497" s="173"/>
      <c r="C497" s="173"/>
      <c r="D497" s="173"/>
      <c r="E497" s="173"/>
      <c r="F497" s="70">
        <v>175</v>
      </c>
      <c r="G497" s="173"/>
      <c r="H497" s="173"/>
      <c r="I497" s="71" t="str">
        <v>libre</v>
      </c>
      <c r="J497" s="178"/>
      <c r="K497" s="146">
        <v>1</v>
      </c>
      <c r="L497" s="233"/>
      <c r="M497" s="233"/>
      <c r="N497" s="233"/>
      <c r="O497" s="233"/>
      <c r="P497" s="233"/>
    </row>
    <row r="498" spans="1:16" outlineLevel="3" x14ac:dyDescent="0.3">
      <c r="A498" s="173"/>
      <c r="B498" s="173"/>
      <c r="C498" s="173"/>
      <c r="D498" s="173"/>
      <c r="E498" s="173"/>
      <c r="F498" s="70">
        <v>176</v>
      </c>
      <c r="G498" s="173"/>
      <c r="H498" s="173"/>
      <c r="I498" s="71" t="str">
        <v>libre</v>
      </c>
      <c r="J498" s="178"/>
      <c r="K498" s="146">
        <v>1</v>
      </c>
      <c r="L498" s="233"/>
      <c r="M498" s="233"/>
      <c r="N498" s="233"/>
      <c r="O498" s="233"/>
      <c r="P498" s="233"/>
    </row>
    <row r="499" spans="1:16" outlineLevel="3" x14ac:dyDescent="0.3">
      <c r="A499" s="173"/>
      <c r="B499" s="173"/>
      <c r="C499" s="173"/>
      <c r="D499" s="173"/>
      <c r="E499" s="173"/>
      <c r="F499" s="70">
        <v>177</v>
      </c>
      <c r="G499" s="173"/>
      <c r="H499" s="173"/>
      <c r="I499" s="71" t="str">
        <v>libre</v>
      </c>
      <c r="J499" s="178"/>
      <c r="K499" s="146">
        <v>1</v>
      </c>
      <c r="L499" s="233"/>
      <c r="M499" s="233"/>
      <c r="N499" s="233"/>
      <c r="O499" s="233"/>
      <c r="P499" s="233"/>
    </row>
    <row r="500" spans="1:16" outlineLevel="3" x14ac:dyDescent="0.3">
      <c r="A500" s="173"/>
      <c r="B500" s="173"/>
      <c r="C500" s="173"/>
      <c r="D500" s="173"/>
      <c r="E500" s="173"/>
      <c r="F500" s="70">
        <v>178</v>
      </c>
      <c r="G500" s="173"/>
      <c r="H500" s="173"/>
      <c r="I500" s="71" t="str">
        <v>libre</v>
      </c>
      <c r="J500" s="178"/>
      <c r="K500" s="146">
        <v>1</v>
      </c>
      <c r="L500" s="233"/>
      <c r="M500" s="233"/>
      <c r="N500" s="233"/>
      <c r="O500" s="233"/>
      <c r="P500" s="233"/>
    </row>
    <row r="501" spans="1:16" outlineLevel="3" x14ac:dyDescent="0.3">
      <c r="A501" s="173"/>
      <c r="B501" s="173"/>
      <c r="C501" s="173"/>
      <c r="D501" s="173"/>
      <c r="E501" s="173"/>
      <c r="F501" s="70">
        <v>179</v>
      </c>
      <c r="G501" s="173"/>
      <c r="H501" s="173"/>
      <c r="I501" s="71" t="str">
        <v>libre</v>
      </c>
      <c r="J501" s="178"/>
      <c r="K501" s="146">
        <v>1</v>
      </c>
      <c r="L501" s="233"/>
      <c r="M501" s="233"/>
      <c r="N501" s="233"/>
      <c r="O501" s="233"/>
      <c r="P501" s="233"/>
    </row>
    <row r="502" spans="1:16" outlineLevel="3" x14ac:dyDescent="0.3">
      <c r="A502" s="173"/>
      <c r="B502" s="173"/>
      <c r="C502" s="173"/>
      <c r="D502" s="173"/>
      <c r="E502" s="173"/>
      <c r="F502" s="70">
        <v>180</v>
      </c>
      <c r="G502" s="173"/>
      <c r="H502" s="173"/>
      <c r="I502" s="71" t="str">
        <v>libre</v>
      </c>
      <c r="J502" s="178"/>
      <c r="K502" s="146">
        <v>1</v>
      </c>
      <c r="L502" s="233"/>
      <c r="M502" s="233"/>
      <c r="N502" s="233"/>
      <c r="O502" s="233"/>
      <c r="P502" s="233"/>
    </row>
    <row r="503" spans="1:16" outlineLevel="3" x14ac:dyDescent="0.3">
      <c r="A503" s="173"/>
      <c r="B503" s="173"/>
      <c r="C503" s="173"/>
      <c r="D503" s="173"/>
      <c r="E503" s="173"/>
      <c r="F503" s="70">
        <v>181</v>
      </c>
      <c r="G503" s="173"/>
      <c r="H503" s="173"/>
      <c r="I503" s="71" t="str">
        <v>libre</v>
      </c>
      <c r="J503" s="178"/>
      <c r="K503" s="146">
        <v>1</v>
      </c>
      <c r="L503" s="233"/>
      <c r="M503" s="233"/>
      <c r="N503" s="233"/>
      <c r="O503" s="233"/>
      <c r="P503" s="233"/>
    </row>
    <row r="504" spans="1:16" outlineLevel="3" x14ac:dyDescent="0.3">
      <c r="A504" s="173"/>
      <c r="B504" s="173"/>
      <c r="C504" s="173"/>
      <c r="D504" s="173"/>
      <c r="E504" s="173"/>
      <c r="F504" s="70">
        <v>182</v>
      </c>
      <c r="G504" s="173"/>
      <c r="H504" s="173"/>
      <c r="I504" s="71" t="str">
        <v>libre</v>
      </c>
      <c r="J504" s="178"/>
      <c r="K504" s="146">
        <v>1</v>
      </c>
      <c r="L504" s="233"/>
      <c r="M504" s="233"/>
      <c r="N504" s="233"/>
      <c r="O504" s="233"/>
      <c r="P504" s="233"/>
    </row>
    <row r="505" spans="1:16" outlineLevel="3" x14ac:dyDescent="0.3">
      <c r="A505" s="173"/>
      <c r="B505" s="173"/>
      <c r="C505" s="173"/>
      <c r="D505" s="173"/>
      <c r="E505" s="173"/>
      <c r="F505" s="70">
        <v>183</v>
      </c>
      <c r="G505" s="173"/>
      <c r="H505" s="173"/>
      <c r="I505" s="71" t="str">
        <v>libre</v>
      </c>
      <c r="J505" s="178"/>
      <c r="K505" s="146">
        <v>1</v>
      </c>
      <c r="L505" s="233"/>
      <c r="M505" s="233"/>
      <c r="N505" s="233"/>
      <c r="O505" s="233"/>
      <c r="P505" s="233"/>
    </row>
    <row r="506" spans="1:16" outlineLevel="3" x14ac:dyDescent="0.3">
      <c r="A506" s="173"/>
      <c r="B506" s="173"/>
      <c r="C506" s="173"/>
      <c r="D506" s="173"/>
      <c r="E506" s="173"/>
      <c r="F506" s="70">
        <v>184</v>
      </c>
      <c r="G506" s="173"/>
      <c r="H506" s="173"/>
      <c r="I506" s="71" t="str">
        <v>libre</v>
      </c>
      <c r="J506" s="178"/>
      <c r="K506" s="146">
        <v>1</v>
      </c>
      <c r="L506" s="233"/>
      <c r="M506" s="233"/>
      <c r="N506" s="233"/>
      <c r="O506" s="233"/>
      <c r="P506" s="233"/>
    </row>
    <row r="507" spans="1:16" outlineLevel="3" x14ac:dyDescent="0.3">
      <c r="A507" s="173"/>
      <c r="B507" s="173"/>
      <c r="C507" s="173"/>
      <c r="D507" s="173"/>
      <c r="E507" s="173"/>
      <c r="F507" s="70">
        <v>185</v>
      </c>
      <c r="G507" s="173"/>
      <c r="H507" s="173"/>
      <c r="I507" s="71" t="str">
        <v>libre</v>
      </c>
      <c r="J507" s="178"/>
      <c r="K507" s="146">
        <v>1</v>
      </c>
      <c r="L507" s="233"/>
      <c r="M507" s="233"/>
      <c r="N507" s="233"/>
      <c r="O507" s="233"/>
      <c r="P507" s="233"/>
    </row>
    <row r="508" spans="1:16" outlineLevel="3" x14ac:dyDescent="0.3">
      <c r="A508" s="173"/>
      <c r="B508" s="173"/>
      <c r="C508" s="173"/>
      <c r="D508" s="173"/>
      <c r="E508" s="173"/>
      <c r="F508" s="70">
        <v>186</v>
      </c>
      <c r="G508" s="173"/>
      <c r="H508" s="173"/>
      <c r="I508" s="71" t="str">
        <v>libre</v>
      </c>
      <c r="J508" s="178"/>
      <c r="K508" s="146">
        <v>1</v>
      </c>
      <c r="L508" s="233"/>
      <c r="M508" s="233"/>
      <c r="N508" s="233"/>
      <c r="O508" s="233"/>
      <c r="P508" s="233"/>
    </row>
    <row r="509" spans="1:16" outlineLevel="3" x14ac:dyDescent="0.3">
      <c r="A509" s="173"/>
      <c r="B509" s="173"/>
      <c r="C509" s="173"/>
      <c r="D509" s="173"/>
      <c r="E509" s="173"/>
      <c r="F509" s="70">
        <v>187</v>
      </c>
      <c r="G509" s="173"/>
      <c r="H509" s="173"/>
      <c r="I509" s="71" t="str">
        <v>libre</v>
      </c>
      <c r="J509" s="178"/>
      <c r="K509" s="146">
        <v>1</v>
      </c>
      <c r="L509" s="233"/>
      <c r="M509" s="233"/>
      <c r="N509" s="233"/>
      <c r="O509" s="233"/>
      <c r="P509" s="233"/>
    </row>
    <row r="510" spans="1:16" outlineLevel="3" x14ac:dyDescent="0.3">
      <c r="A510" s="173"/>
      <c r="B510" s="173"/>
      <c r="C510" s="173"/>
      <c r="D510" s="173"/>
      <c r="E510" s="173"/>
      <c r="F510" s="70">
        <v>188</v>
      </c>
      <c r="G510" s="173"/>
      <c r="H510" s="173"/>
      <c r="I510" s="71" t="str">
        <v>libre</v>
      </c>
      <c r="J510" s="178"/>
      <c r="K510" s="146">
        <v>1</v>
      </c>
      <c r="L510" s="233"/>
      <c r="M510" s="233"/>
      <c r="N510" s="233"/>
      <c r="O510" s="233"/>
      <c r="P510" s="233"/>
    </row>
    <row r="511" spans="1:16" outlineLevel="3" x14ac:dyDescent="0.3">
      <c r="A511" s="173"/>
      <c r="B511" s="173"/>
      <c r="C511" s="173"/>
      <c r="D511" s="173"/>
      <c r="E511" s="173"/>
      <c r="F511" s="70">
        <v>189</v>
      </c>
      <c r="G511" s="173"/>
      <c r="H511" s="173"/>
      <c r="I511" s="71" t="str">
        <v>libre</v>
      </c>
      <c r="J511" s="178"/>
      <c r="K511" s="146">
        <v>1</v>
      </c>
      <c r="L511" s="233"/>
      <c r="M511" s="233"/>
      <c r="N511" s="233"/>
      <c r="O511" s="233"/>
      <c r="P511" s="233"/>
    </row>
    <row r="512" spans="1:16" outlineLevel="3" x14ac:dyDescent="0.3">
      <c r="A512" s="173"/>
      <c r="B512" s="173"/>
      <c r="C512" s="173"/>
      <c r="D512" s="173"/>
      <c r="E512" s="173"/>
      <c r="F512" s="70">
        <v>190</v>
      </c>
      <c r="G512" s="173"/>
      <c r="H512" s="173"/>
      <c r="I512" s="71" t="str">
        <v>libre</v>
      </c>
      <c r="J512" s="178"/>
      <c r="K512" s="146">
        <v>1</v>
      </c>
      <c r="L512" s="233"/>
      <c r="M512" s="233"/>
      <c r="N512" s="233"/>
      <c r="O512" s="233"/>
      <c r="P512" s="233"/>
    </row>
    <row r="513" spans="1:16" outlineLevel="3" x14ac:dyDescent="0.3">
      <c r="A513" s="173"/>
      <c r="B513" s="173"/>
      <c r="C513" s="173"/>
      <c r="D513" s="173"/>
      <c r="E513" s="173"/>
      <c r="F513" s="70">
        <v>191</v>
      </c>
      <c r="G513" s="173"/>
      <c r="H513" s="173"/>
      <c r="I513" s="71" t="str">
        <v>libre</v>
      </c>
      <c r="J513" s="178"/>
      <c r="K513" s="146">
        <v>1</v>
      </c>
      <c r="L513" s="233"/>
      <c r="M513" s="233"/>
      <c r="N513" s="233"/>
      <c r="O513" s="233"/>
      <c r="P513" s="233"/>
    </row>
    <row r="514" spans="1:16" outlineLevel="3" x14ac:dyDescent="0.3">
      <c r="A514" s="173"/>
      <c r="B514" s="173"/>
      <c r="C514" s="173"/>
      <c r="D514" s="173"/>
      <c r="E514" s="173"/>
      <c r="F514" s="70">
        <v>192</v>
      </c>
      <c r="G514" s="173"/>
      <c r="H514" s="173"/>
      <c r="I514" s="71" t="str">
        <v>libre</v>
      </c>
      <c r="J514" s="178"/>
      <c r="K514" s="146">
        <v>1</v>
      </c>
      <c r="L514" s="233"/>
      <c r="M514" s="233"/>
      <c r="N514" s="233"/>
      <c r="O514" s="233"/>
      <c r="P514" s="233"/>
    </row>
    <row r="515" spans="1:16" outlineLevel="3" x14ac:dyDescent="0.3">
      <c r="A515" s="173"/>
      <c r="B515" s="173"/>
      <c r="C515" s="173"/>
      <c r="D515" s="173"/>
      <c r="E515" s="173"/>
      <c r="F515" s="70">
        <v>193</v>
      </c>
      <c r="G515" s="173"/>
      <c r="H515" s="173"/>
      <c r="I515" s="71" t="str">
        <v>libre</v>
      </c>
      <c r="J515" s="178"/>
      <c r="K515" s="146">
        <v>1</v>
      </c>
      <c r="L515" s="233"/>
      <c r="M515" s="233"/>
      <c r="N515" s="233"/>
      <c r="O515" s="233"/>
      <c r="P515" s="233"/>
    </row>
    <row r="516" spans="1:16" outlineLevel="3" x14ac:dyDescent="0.3">
      <c r="A516" s="173"/>
      <c r="B516" s="173"/>
      <c r="C516" s="173"/>
      <c r="D516" s="173"/>
      <c r="E516" s="173"/>
      <c r="F516" s="70">
        <v>194</v>
      </c>
      <c r="G516" s="173"/>
      <c r="H516" s="173"/>
      <c r="I516" s="71" t="str">
        <v>libre</v>
      </c>
      <c r="J516" s="178"/>
      <c r="K516" s="146">
        <v>1</v>
      </c>
      <c r="L516" s="233"/>
      <c r="M516" s="233"/>
      <c r="N516" s="233"/>
      <c r="O516" s="233"/>
      <c r="P516" s="233"/>
    </row>
    <row r="517" spans="1:16" outlineLevel="3" x14ac:dyDescent="0.3">
      <c r="A517" s="173"/>
      <c r="B517" s="173"/>
      <c r="C517" s="173"/>
      <c r="D517" s="173"/>
      <c r="E517" s="173"/>
      <c r="F517" s="70">
        <v>195</v>
      </c>
      <c r="G517" s="173"/>
      <c r="H517" s="173"/>
      <c r="I517" s="71" t="str">
        <v>libre</v>
      </c>
      <c r="J517" s="178"/>
      <c r="K517" s="146">
        <v>1</v>
      </c>
      <c r="L517" s="233"/>
      <c r="M517" s="233"/>
      <c r="N517" s="233"/>
      <c r="O517" s="233"/>
      <c r="P517" s="233"/>
    </row>
    <row r="518" spans="1:16" outlineLevel="3" x14ac:dyDescent="0.3">
      <c r="A518" s="173"/>
      <c r="B518" s="173"/>
      <c r="C518" s="173"/>
      <c r="D518" s="173"/>
      <c r="E518" s="173"/>
      <c r="F518" s="70">
        <v>196</v>
      </c>
      <c r="G518" s="173"/>
      <c r="H518" s="173"/>
      <c r="I518" s="71" t="str">
        <v>libre</v>
      </c>
      <c r="J518" s="178"/>
      <c r="K518" s="146">
        <v>1</v>
      </c>
      <c r="L518" s="233"/>
      <c r="M518" s="233"/>
      <c r="N518" s="233"/>
      <c r="O518" s="233"/>
      <c r="P518" s="233"/>
    </row>
    <row r="519" spans="1:16" outlineLevel="3" x14ac:dyDescent="0.3">
      <c r="A519" s="173"/>
      <c r="B519" s="173"/>
      <c r="C519" s="173"/>
      <c r="D519" s="173"/>
      <c r="E519" s="173"/>
      <c r="F519" s="70">
        <v>197</v>
      </c>
      <c r="G519" s="173"/>
      <c r="H519" s="173"/>
      <c r="I519" s="71" t="str">
        <v>libre</v>
      </c>
      <c r="J519" s="178"/>
      <c r="K519" s="146">
        <v>1</v>
      </c>
      <c r="L519" s="233"/>
      <c r="M519" s="233"/>
      <c r="N519" s="233"/>
      <c r="O519" s="233"/>
      <c r="P519" s="233"/>
    </row>
    <row r="520" spans="1:16" outlineLevel="2" x14ac:dyDescent="0.3">
      <c r="A520" s="173"/>
      <c r="B520" s="173"/>
      <c r="C520" s="173"/>
      <c r="D520" s="173"/>
      <c r="E520" s="173"/>
      <c r="F520" s="70">
        <v>198</v>
      </c>
      <c r="G520" s="173"/>
      <c r="H520" s="173"/>
      <c r="I520" s="71" t="str">
        <v>libre</v>
      </c>
      <c r="J520" s="178"/>
      <c r="K520" s="146">
        <v>1</v>
      </c>
      <c r="L520" s="233"/>
      <c r="M520" s="233"/>
      <c r="N520" s="233"/>
      <c r="O520" s="233"/>
      <c r="P520" s="233"/>
    </row>
    <row r="521" spans="1:16" outlineLevel="2" x14ac:dyDescent="0.3">
      <c r="A521" s="173"/>
      <c r="B521" s="173"/>
      <c r="C521" s="173"/>
      <c r="D521" s="173"/>
      <c r="E521" s="173"/>
      <c r="F521" s="70">
        <v>199</v>
      </c>
      <c r="G521" s="173"/>
      <c r="H521" s="173"/>
      <c r="I521" s="71" t="str">
        <v>libre</v>
      </c>
      <c r="J521" s="178"/>
      <c r="K521" s="146">
        <v>1</v>
      </c>
      <c r="L521" s="233"/>
      <c r="M521" s="233"/>
      <c r="N521" s="233"/>
      <c r="O521" s="233"/>
      <c r="P521" s="233"/>
    </row>
    <row r="522" spans="1:16" outlineLevel="2" x14ac:dyDescent="0.3">
      <c r="A522" s="173"/>
      <c r="B522" s="173"/>
      <c r="C522" s="173"/>
      <c r="D522" s="173"/>
      <c r="E522" s="173"/>
      <c r="F522" s="70">
        <v>200</v>
      </c>
      <c r="G522" s="173"/>
      <c r="H522" s="173"/>
      <c r="I522" s="71" t="str">
        <v>Alquiler Sitios</v>
      </c>
      <c r="J522" s="178"/>
      <c r="K522" s="146">
        <v>1</v>
      </c>
      <c r="L522" s="233"/>
      <c r="M522" s="233"/>
      <c r="N522" s="233"/>
      <c r="O522" s="233"/>
      <c r="P522" s="233"/>
    </row>
    <row r="523" spans="1:16" outlineLevel="2" x14ac:dyDescent="0.3">
      <c r="A523" s="173"/>
      <c r="B523" s="173"/>
      <c r="C523" s="173"/>
      <c r="D523" s="173"/>
      <c r="E523" s="173"/>
      <c r="F523" s="70">
        <v>201</v>
      </c>
      <c r="G523" s="173"/>
      <c r="H523" s="173"/>
      <c r="I523" s="71" t="str">
        <v>Energía Eléctrica Sitios</v>
      </c>
      <c r="J523" s="178"/>
      <c r="K523" s="146">
        <v>1</v>
      </c>
      <c r="L523" s="233"/>
      <c r="M523" s="233"/>
      <c r="N523" s="233"/>
      <c r="O523" s="233"/>
      <c r="P523" s="233"/>
    </row>
    <row r="524" spans="1:16" outlineLevel="3" x14ac:dyDescent="0.3">
      <c r="A524" s="173"/>
      <c r="B524" s="173"/>
      <c r="C524" s="173"/>
      <c r="D524" s="173"/>
      <c r="E524" s="173"/>
      <c r="F524" s="70">
        <v>202</v>
      </c>
      <c r="G524" s="173"/>
      <c r="H524" s="173"/>
      <c r="I524" s="71" t="str">
        <v>Mantenimiento de Sitios</v>
      </c>
      <c r="J524" s="178"/>
      <c r="K524" s="146">
        <v>1</v>
      </c>
      <c r="L524" s="233"/>
      <c r="M524" s="233"/>
      <c r="N524" s="233"/>
      <c r="O524" s="233"/>
      <c r="P524" s="233"/>
    </row>
    <row r="525" spans="1:16" outlineLevel="3" x14ac:dyDescent="0.3">
      <c r="A525" s="173"/>
      <c r="B525" s="173"/>
      <c r="C525" s="173"/>
      <c r="D525" s="173"/>
      <c r="E525" s="173"/>
      <c r="F525" s="70">
        <v>203</v>
      </c>
      <c r="G525" s="173"/>
      <c r="H525" s="173"/>
      <c r="I525" s="71" t="str">
        <v>Vigilancia</v>
      </c>
      <c r="J525" s="178"/>
      <c r="K525" s="146">
        <v>1</v>
      </c>
      <c r="L525" s="233"/>
      <c r="M525" s="233"/>
      <c r="N525" s="233"/>
      <c r="O525" s="233"/>
      <c r="P525" s="233"/>
    </row>
    <row r="526" spans="1:16" outlineLevel="3" x14ac:dyDescent="0.3">
      <c r="A526" s="173"/>
      <c r="B526" s="173"/>
      <c r="C526" s="173"/>
      <c r="D526" s="173"/>
      <c r="E526" s="173"/>
      <c r="F526" s="70">
        <v>204</v>
      </c>
      <c r="G526" s="173"/>
      <c r="H526" s="173"/>
      <c r="I526" s="71" t="str">
        <v>Combustible</v>
      </c>
      <c r="J526" s="178"/>
      <c r="K526" s="146">
        <v>1</v>
      </c>
      <c r="L526" s="233"/>
      <c r="M526" s="233"/>
      <c r="N526" s="233"/>
      <c r="O526" s="233"/>
      <c r="P526" s="233"/>
    </row>
    <row r="527" spans="1:16" outlineLevel="3" x14ac:dyDescent="0.3">
      <c r="A527" s="173"/>
      <c r="B527" s="173"/>
      <c r="C527" s="173"/>
      <c r="D527" s="173"/>
      <c r="E527" s="173"/>
      <c r="F527" s="70">
        <v>205</v>
      </c>
      <c r="G527" s="173"/>
      <c r="H527" s="173"/>
      <c r="I527" s="71" t="str">
        <v>Contratos</v>
      </c>
      <c r="J527" s="178"/>
      <c r="K527" s="146">
        <v>1</v>
      </c>
      <c r="L527" s="233"/>
      <c r="M527" s="233"/>
      <c r="N527" s="233"/>
      <c r="O527" s="233"/>
      <c r="P527" s="233"/>
    </row>
    <row r="528" spans="1:16" outlineLevel="3" x14ac:dyDescent="0.3">
      <c r="A528" s="173"/>
      <c r="B528" s="173"/>
      <c r="C528" s="173"/>
      <c r="D528" s="173"/>
      <c r="E528" s="173"/>
      <c r="F528" s="70">
        <v>206</v>
      </c>
      <c r="G528" s="173"/>
      <c r="H528" s="173"/>
      <c r="I528" s="71" t="str">
        <v>Transmisión</v>
      </c>
      <c r="J528" s="178"/>
      <c r="K528" s="146">
        <v>1</v>
      </c>
      <c r="L528" s="233"/>
      <c r="M528" s="233"/>
      <c r="N528" s="233"/>
      <c r="O528" s="233"/>
      <c r="P528" s="233"/>
    </row>
    <row r="529" spans="1:16" outlineLevel="3" x14ac:dyDescent="0.3">
      <c r="A529" s="173"/>
      <c r="B529" s="173"/>
      <c r="C529" s="173"/>
      <c r="D529" s="173"/>
      <c r="E529" s="173"/>
      <c r="F529" s="70">
        <v>207</v>
      </c>
      <c r="G529" s="173"/>
      <c r="H529" s="173"/>
      <c r="I529" s="71" t="str">
        <v>Otros gastos, sanciones, municipios</v>
      </c>
      <c r="J529" s="178"/>
      <c r="K529" s="146">
        <v>1</v>
      </c>
      <c r="L529" s="233"/>
      <c r="M529" s="233"/>
      <c r="N529" s="233"/>
      <c r="O529" s="233"/>
      <c r="P529" s="233"/>
    </row>
    <row r="530" spans="1:16" outlineLevel="3" x14ac:dyDescent="0.3">
      <c r="A530" s="173"/>
      <c r="B530" s="173"/>
      <c r="C530" s="173"/>
      <c r="D530" s="173"/>
      <c r="E530" s="173"/>
      <c r="F530" s="70">
        <v>208</v>
      </c>
      <c r="G530" s="173"/>
      <c r="H530" s="173"/>
      <c r="I530" s="71" t="str">
        <v>O&amp;M Sitios y Core</v>
      </c>
      <c r="J530" s="178"/>
      <c r="K530" s="146">
        <v>1</v>
      </c>
      <c r="L530" s="233"/>
      <c r="M530" s="233"/>
      <c r="N530" s="233"/>
      <c r="O530" s="233"/>
      <c r="P530" s="233"/>
    </row>
    <row r="531" spans="1:16" outlineLevel="3" x14ac:dyDescent="0.3">
      <c r="A531" s="173"/>
      <c r="B531" s="173"/>
      <c r="C531" s="173"/>
      <c r="D531" s="173"/>
      <c r="E531" s="173"/>
      <c r="F531" s="70">
        <v>209</v>
      </c>
      <c r="G531" s="173"/>
      <c r="H531" s="173"/>
      <c r="I531" s="71" t="str">
        <v>O&amp;M Plataforma de TI</v>
      </c>
      <c r="J531" s="178"/>
      <c r="K531" s="146">
        <v>1</v>
      </c>
      <c r="L531" s="233"/>
      <c r="M531" s="233"/>
      <c r="N531" s="233"/>
      <c r="O531" s="233"/>
      <c r="P531" s="233"/>
    </row>
    <row r="532" spans="1:16" outlineLevel="3" x14ac:dyDescent="0.3">
      <c r="A532" s="173"/>
      <c r="B532" s="173"/>
      <c r="C532" s="173"/>
      <c r="D532" s="173"/>
      <c r="E532" s="173"/>
      <c r="F532" s="70">
        <v>210</v>
      </c>
      <c r="G532" s="173"/>
      <c r="H532" s="173"/>
      <c r="I532" s="71" t="str">
        <v>Otros gastos TI</v>
      </c>
      <c r="J532" s="178"/>
      <c r="K532" s="146">
        <v>1</v>
      </c>
      <c r="L532" s="233"/>
      <c r="M532" s="233"/>
      <c r="N532" s="233"/>
      <c r="O532" s="233"/>
      <c r="P532" s="233"/>
    </row>
    <row r="533" spans="1:16" outlineLevel="3" x14ac:dyDescent="0.3">
      <c r="A533" s="173"/>
      <c r="B533" s="173"/>
      <c r="C533" s="173"/>
      <c r="D533" s="173"/>
      <c r="E533" s="173"/>
      <c r="F533" s="70">
        <v>211</v>
      </c>
      <c r="G533" s="173"/>
      <c r="H533" s="173"/>
      <c r="I533" s="71" t="str">
        <v>Servicios Externos</v>
      </c>
      <c r="J533" s="178"/>
      <c r="K533" s="146">
        <v>1</v>
      </c>
      <c r="L533" s="233"/>
      <c r="M533" s="233"/>
      <c r="N533" s="233"/>
      <c r="O533" s="233"/>
      <c r="P533" s="233"/>
    </row>
    <row r="534" spans="1:16" outlineLevel="3" x14ac:dyDescent="0.3">
      <c r="A534" s="173"/>
      <c r="B534" s="173"/>
      <c r="C534" s="173"/>
      <c r="D534" s="173"/>
      <c r="E534" s="173"/>
      <c r="F534" s="70">
        <v>212</v>
      </c>
      <c r="G534" s="173"/>
      <c r="H534" s="173"/>
      <c r="I534" s="71" t="str">
        <v>Canon por Uso de Espectro Radioléctrico</v>
      </c>
      <c r="J534" s="178"/>
      <c r="K534" s="146">
        <v>1</v>
      </c>
      <c r="L534" s="233"/>
      <c r="M534" s="233"/>
      <c r="N534" s="233"/>
      <c r="O534" s="233"/>
      <c r="P534" s="233"/>
    </row>
    <row r="535" spans="1:16" outlineLevel="3" x14ac:dyDescent="0.3">
      <c r="A535" s="173"/>
      <c r="B535" s="173"/>
      <c r="C535" s="173"/>
      <c r="D535" s="173"/>
      <c r="E535" s="173"/>
      <c r="F535" s="70">
        <v>213</v>
      </c>
      <c r="G535" s="173"/>
      <c r="H535" s="173"/>
      <c r="I535" s="71" t="str">
        <v>Aportes MTC</v>
      </c>
      <c r="J535" s="178"/>
      <c r="K535" s="146">
        <v>1</v>
      </c>
      <c r="L535" s="233"/>
      <c r="M535" s="233"/>
      <c r="N535" s="233"/>
      <c r="O535" s="233"/>
      <c r="P535" s="233"/>
    </row>
    <row r="536" spans="1:16" outlineLevel="3" x14ac:dyDescent="0.3">
      <c r="A536" s="173"/>
      <c r="B536" s="173"/>
      <c r="C536" s="173"/>
      <c r="D536" s="173"/>
      <c r="E536" s="173"/>
      <c r="F536" s="70">
        <v>214</v>
      </c>
      <c r="G536" s="173"/>
      <c r="H536" s="173"/>
      <c r="I536" s="71" t="str">
        <v>Aportes Osiptel</v>
      </c>
      <c r="J536" s="178"/>
      <c r="K536" s="146">
        <v>1</v>
      </c>
      <c r="L536" s="233"/>
      <c r="M536" s="233"/>
      <c r="N536" s="233"/>
      <c r="O536" s="233"/>
      <c r="P536" s="233"/>
    </row>
    <row r="537" spans="1:16" outlineLevel="3" x14ac:dyDescent="0.3">
      <c r="A537" s="173"/>
      <c r="B537" s="173"/>
      <c r="C537" s="173"/>
      <c r="D537" s="173"/>
      <c r="E537" s="173"/>
      <c r="F537" s="70">
        <v>215</v>
      </c>
      <c r="G537" s="173"/>
      <c r="H537" s="173"/>
      <c r="I537" s="71" t="str">
        <v>Aportes Fitel</v>
      </c>
      <c r="J537" s="178"/>
      <c r="K537" s="146">
        <v>1</v>
      </c>
      <c r="L537" s="233"/>
      <c r="M537" s="233"/>
      <c r="N537" s="233"/>
      <c r="O537" s="233"/>
      <c r="P537" s="233"/>
    </row>
    <row r="538" spans="1:16" outlineLevel="3" x14ac:dyDescent="0.3">
      <c r="A538" s="173"/>
      <c r="B538" s="173"/>
      <c r="C538" s="173"/>
      <c r="D538" s="173"/>
      <c r="E538" s="173"/>
      <c r="F538" s="70">
        <v>216</v>
      </c>
      <c r="G538" s="173"/>
      <c r="H538" s="173"/>
      <c r="I538" s="71" t="str">
        <v>libre</v>
      </c>
      <c r="J538" s="178"/>
      <c r="K538" s="146">
        <v>1</v>
      </c>
      <c r="L538" s="233"/>
      <c r="M538" s="233"/>
      <c r="N538" s="233"/>
      <c r="O538" s="233"/>
      <c r="P538" s="233"/>
    </row>
    <row r="539" spans="1:16" outlineLevel="3" x14ac:dyDescent="0.3">
      <c r="A539" s="173"/>
      <c r="B539" s="173"/>
      <c r="C539" s="173"/>
      <c r="D539" s="173"/>
      <c r="E539" s="173"/>
      <c r="F539" s="70">
        <v>217</v>
      </c>
      <c r="G539" s="173"/>
      <c r="H539" s="173"/>
      <c r="I539" s="71" t="str">
        <v>libre</v>
      </c>
      <c r="J539" s="178"/>
      <c r="K539" s="146">
        <v>1</v>
      </c>
      <c r="L539" s="233"/>
      <c r="M539" s="233"/>
      <c r="N539" s="233"/>
      <c r="O539" s="233"/>
      <c r="P539" s="233"/>
    </row>
    <row r="540" spans="1:16" outlineLevel="3" x14ac:dyDescent="0.3">
      <c r="A540" s="173"/>
      <c r="B540" s="173"/>
      <c r="C540" s="173"/>
      <c r="D540" s="173"/>
      <c r="E540" s="173"/>
      <c r="F540" s="70">
        <v>218</v>
      </c>
      <c r="G540" s="173"/>
      <c r="H540" s="173"/>
      <c r="I540" s="71" t="str">
        <v>libre</v>
      </c>
      <c r="J540" s="178"/>
      <c r="K540" s="146">
        <v>1</v>
      </c>
      <c r="L540" s="233"/>
      <c r="M540" s="233"/>
      <c r="N540" s="233"/>
      <c r="O540" s="233"/>
      <c r="P540" s="233"/>
    </row>
    <row r="541" spans="1:16" outlineLevel="3" x14ac:dyDescent="0.3">
      <c r="A541" s="173"/>
      <c r="B541" s="173"/>
      <c r="C541" s="173"/>
      <c r="D541" s="173"/>
      <c r="E541" s="173"/>
      <c r="F541" s="70">
        <v>219</v>
      </c>
      <c r="G541" s="173"/>
      <c r="H541" s="173"/>
      <c r="I541" s="71" t="str">
        <v>libre</v>
      </c>
      <c r="J541" s="178"/>
      <c r="K541" s="146">
        <v>1</v>
      </c>
      <c r="L541" s="233"/>
      <c r="M541" s="233"/>
      <c r="N541" s="233"/>
      <c r="O541" s="233"/>
      <c r="P541" s="233"/>
    </row>
    <row r="542" spans="1:16" outlineLevel="3" x14ac:dyDescent="0.3">
      <c r="A542" s="173"/>
      <c r="B542" s="173"/>
      <c r="C542" s="173"/>
      <c r="D542" s="173"/>
      <c r="E542" s="173"/>
      <c r="F542" s="70">
        <v>220</v>
      </c>
      <c r="G542" s="173"/>
      <c r="H542" s="173"/>
      <c r="I542" s="71" t="str">
        <v>libre</v>
      </c>
      <c r="J542" s="178"/>
      <c r="K542" s="146">
        <v>1</v>
      </c>
      <c r="L542" s="233"/>
      <c r="M542" s="233"/>
      <c r="N542" s="233"/>
      <c r="O542" s="233"/>
      <c r="P542" s="233"/>
    </row>
    <row r="543" spans="1:16" outlineLevel="3" x14ac:dyDescent="0.3">
      <c r="A543" s="173"/>
      <c r="B543" s="173"/>
      <c r="C543" s="173"/>
      <c r="D543" s="173"/>
      <c r="E543" s="173"/>
      <c r="F543" s="70">
        <v>221</v>
      </c>
      <c r="G543" s="173"/>
      <c r="H543" s="173"/>
      <c r="I543" s="71" t="str">
        <v>libre</v>
      </c>
      <c r="J543" s="178"/>
      <c r="K543" s="146">
        <v>1</v>
      </c>
      <c r="L543" s="233"/>
      <c r="M543" s="233"/>
      <c r="N543" s="233"/>
      <c r="O543" s="233"/>
      <c r="P543" s="233"/>
    </row>
    <row r="544" spans="1:16" outlineLevel="3" x14ac:dyDescent="0.3">
      <c r="A544" s="173"/>
      <c r="B544" s="173"/>
      <c r="C544" s="173"/>
      <c r="D544" s="173"/>
      <c r="E544" s="173"/>
      <c r="F544" s="70">
        <v>222</v>
      </c>
      <c r="G544" s="173"/>
      <c r="H544" s="173"/>
      <c r="I544" s="71" t="str">
        <v>libre</v>
      </c>
      <c r="J544" s="178"/>
      <c r="K544" s="146">
        <v>1</v>
      </c>
      <c r="L544" s="233"/>
      <c r="M544" s="233"/>
      <c r="N544" s="233"/>
      <c r="O544" s="233"/>
      <c r="P544" s="233"/>
    </row>
    <row r="545" spans="1:16" outlineLevel="3" x14ac:dyDescent="0.3">
      <c r="A545" s="173"/>
      <c r="B545" s="173"/>
      <c r="C545" s="173"/>
      <c r="D545" s="173"/>
      <c r="E545" s="173"/>
      <c r="F545" s="70">
        <v>223</v>
      </c>
      <c r="G545" s="173"/>
      <c r="H545" s="173"/>
      <c r="I545" s="71" t="str">
        <v>libre</v>
      </c>
      <c r="J545" s="178"/>
      <c r="K545" s="146">
        <v>1</v>
      </c>
      <c r="L545" s="233"/>
      <c r="M545" s="233"/>
      <c r="N545" s="233"/>
      <c r="O545" s="233"/>
      <c r="P545" s="233"/>
    </row>
    <row r="546" spans="1:16" outlineLevel="3" x14ac:dyDescent="0.3">
      <c r="A546" s="173"/>
      <c r="B546" s="173"/>
      <c r="C546" s="173"/>
      <c r="D546" s="173"/>
      <c r="E546" s="173"/>
      <c r="F546" s="70">
        <v>224</v>
      </c>
      <c r="G546" s="173"/>
      <c r="H546" s="173"/>
      <c r="I546" s="71" t="str">
        <v>libre</v>
      </c>
      <c r="J546" s="178"/>
      <c r="K546" s="146">
        <v>1</v>
      </c>
      <c r="L546" s="233"/>
      <c r="M546" s="233"/>
      <c r="N546" s="233"/>
      <c r="O546" s="233"/>
      <c r="P546" s="233"/>
    </row>
    <row r="547" spans="1:16" outlineLevel="3" x14ac:dyDescent="0.3">
      <c r="A547" s="173"/>
      <c r="B547" s="173"/>
      <c r="C547" s="173"/>
      <c r="D547" s="173"/>
      <c r="E547" s="173"/>
      <c r="F547" s="70">
        <v>225</v>
      </c>
      <c r="G547" s="173"/>
      <c r="H547" s="173"/>
      <c r="I547" s="71" t="str">
        <v>libre</v>
      </c>
      <c r="J547" s="178"/>
      <c r="K547" s="146">
        <v>1</v>
      </c>
      <c r="L547" s="233"/>
      <c r="M547" s="233"/>
      <c r="N547" s="233"/>
      <c r="O547" s="233"/>
      <c r="P547" s="233"/>
    </row>
    <row r="548" spans="1:16" outlineLevel="3" x14ac:dyDescent="0.3">
      <c r="A548" s="173"/>
      <c r="B548" s="173"/>
      <c r="C548" s="173"/>
      <c r="D548" s="173"/>
      <c r="E548" s="173"/>
      <c r="F548" s="70">
        <v>226</v>
      </c>
      <c r="G548" s="173"/>
      <c r="H548" s="173"/>
      <c r="I548" s="71" t="str">
        <v>libre</v>
      </c>
      <c r="J548" s="178"/>
      <c r="K548" s="146">
        <v>1</v>
      </c>
      <c r="L548" s="233"/>
      <c r="M548" s="233"/>
      <c r="N548" s="233"/>
      <c r="O548" s="233"/>
      <c r="P548" s="233"/>
    </row>
    <row r="549" spans="1:16" outlineLevel="3" x14ac:dyDescent="0.3">
      <c r="A549" s="173"/>
      <c r="B549" s="173"/>
      <c r="C549" s="173"/>
      <c r="D549" s="173"/>
      <c r="E549" s="173"/>
      <c r="F549" s="70">
        <v>227</v>
      </c>
      <c r="G549" s="173"/>
      <c r="H549" s="173"/>
      <c r="I549" s="71" t="str">
        <v>libre</v>
      </c>
      <c r="J549" s="178"/>
      <c r="K549" s="146">
        <v>1</v>
      </c>
      <c r="L549" s="233"/>
      <c r="M549" s="233"/>
      <c r="N549" s="233"/>
      <c r="O549" s="233"/>
      <c r="P549" s="233"/>
    </row>
    <row r="550" spans="1:16" outlineLevel="3" x14ac:dyDescent="0.3">
      <c r="A550" s="173"/>
      <c r="B550" s="173"/>
      <c r="C550" s="173"/>
      <c r="D550" s="173"/>
      <c r="E550" s="173"/>
      <c r="F550" s="70">
        <v>228</v>
      </c>
      <c r="G550" s="173"/>
      <c r="H550" s="173"/>
      <c r="I550" s="71" t="str">
        <v>libre</v>
      </c>
      <c r="J550" s="178"/>
      <c r="K550" s="146">
        <v>1</v>
      </c>
      <c r="L550" s="233"/>
      <c r="M550" s="233"/>
      <c r="N550" s="233"/>
      <c r="O550" s="233"/>
      <c r="P550" s="233"/>
    </row>
    <row r="551" spans="1:16" outlineLevel="3" x14ac:dyDescent="0.3">
      <c r="A551" s="173"/>
      <c r="B551" s="173"/>
      <c r="C551" s="173"/>
      <c r="D551" s="173"/>
      <c r="E551" s="173"/>
      <c r="F551" s="70">
        <v>229</v>
      </c>
      <c r="G551" s="173"/>
      <c r="H551" s="173"/>
      <c r="I551" s="71" t="str">
        <v>libre</v>
      </c>
      <c r="J551" s="178"/>
      <c r="K551" s="146">
        <v>1</v>
      </c>
      <c r="L551" s="233"/>
      <c r="M551" s="233"/>
      <c r="N551" s="233"/>
      <c r="O551" s="233"/>
      <c r="P551" s="233"/>
    </row>
    <row r="552" spans="1:16" outlineLevel="3" x14ac:dyDescent="0.3">
      <c r="A552" s="173"/>
      <c r="B552" s="173"/>
      <c r="C552" s="173"/>
      <c r="D552" s="173"/>
      <c r="E552" s="173"/>
      <c r="F552" s="70">
        <v>230</v>
      </c>
      <c r="G552" s="173"/>
      <c r="H552" s="173"/>
      <c r="I552" s="71" t="str">
        <v>libre</v>
      </c>
      <c r="J552" s="178"/>
      <c r="K552" s="146">
        <v>1</v>
      </c>
      <c r="L552" s="233"/>
      <c r="M552" s="233"/>
      <c r="N552" s="233"/>
      <c r="O552" s="233"/>
      <c r="P552" s="233"/>
    </row>
    <row r="553" spans="1:16" outlineLevel="3" x14ac:dyDescent="0.3">
      <c r="A553" s="173"/>
      <c r="B553" s="173"/>
      <c r="C553" s="173"/>
      <c r="D553" s="173"/>
      <c r="E553" s="173"/>
      <c r="F553" s="70">
        <v>231</v>
      </c>
      <c r="G553" s="173"/>
      <c r="H553" s="173"/>
      <c r="I553" s="71" t="str">
        <v>libre</v>
      </c>
      <c r="J553" s="178"/>
      <c r="K553" s="146">
        <v>1</v>
      </c>
      <c r="L553" s="233"/>
      <c r="M553" s="233"/>
      <c r="N553" s="233"/>
      <c r="O553" s="233"/>
      <c r="P553" s="233"/>
    </row>
    <row r="554" spans="1:16" outlineLevel="3" x14ac:dyDescent="0.3">
      <c r="A554" s="173"/>
      <c r="B554" s="173"/>
      <c r="C554" s="173"/>
      <c r="D554" s="173"/>
      <c r="E554" s="173"/>
      <c r="F554" s="70">
        <v>232</v>
      </c>
      <c r="G554" s="173"/>
      <c r="H554" s="173"/>
      <c r="I554" s="71" t="str">
        <v>libre</v>
      </c>
      <c r="J554" s="178"/>
      <c r="K554" s="146">
        <v>1</v>
      </c>
      <c r="L554" s="233"/>
      <c r="M554" s="233"/>
      <c r="N554" s="233"/>
      <c r="O554" s="233"/>
      <c r="P554" s="233"/>
    </row>
    <row r="555" spans="1:16" outlineLevel="3" x14ac:dyDescent="0.3">
      <c r="A555" s="173"/>
      <c r="B555" s="173"/>
      <c r="C555" s="173"/>
      <c r="D555" s="173"/>
      <c r="E555" s="173"/>
      <c r="F555" s="70">
        <v>233</v>
      </c>
      <c r="G555" s="173"/>
      <c r="H555" s="173"/>
      <c r="I555" s="71" t="str">
        <v>libre</v>
      </c>
      <c r="J555" s="178"/>
      <c r="K555" s="146">
        <v>1</v>
      </c>
      <c r="L555" s="233"/>
      <c r="M555" s="233"/>
      <c r="N555" s="233"/>
      <c r="O555" s="233"/>
      <c r="P555" s="233"/>
    </row>
    <row r="556" spans="1:16" outlineLevel="3" x14ac:dyDescent="0.3">
      <c r="A556" s="173"/>
      <c r="B556" s="173"/>
      <c r="C556" s="173"/>
      <c r="D556" s="173"/>
      <c r="E556" s="173"/>
      <c r="F556" s="70">
        <v>234</v>
      </c>
      <c r="G556" s="173"/>
      <c r="H556" s="173"/>
      <c r="I556" s="71" t="str">
        <v>libre</v>
      </c>
      <c r="J556" s="178"/>
      <c r="K556" s="146">
        <v>1</v>
      </c>
      <c r="L556" s="233"/>
      <c r="M556" s="233"/>
      <c r="N556" s="233"/>
      <c r="O556" s="233"/>
      <c r="P556" s="233"/>
    </row>
    <row r="557" spans="1:16" outlineLevel="3" x14ac:dyDescent="0.3">
      <c r="A557" s="173"/>
      <c r="B557" s="173"/>
      <c r="C557" s="173"/>
      <c r="D557" s="173"/>
      <c r="E557" s="173"/>
      <c r="F557" s="70">
        <v>235</v>
      </c>
      <c r="G557" s="173"/>
      <c r="H557" s="173"/>
      <c r="I557" s="71" t="str">
        <v>libre</v>
      </c>
      <c r="J557" s="178"/>
      <c r="K557" s="146">
        <v>1</v>
      </c>
      <c r="L557" s="233"/>
      <c r="M557" s="233"/>
      <c r="N557" s="233"/>
      <c r="O557" s="233"/>
      <c r="P557" s="233"/>
    </row>
    <row r="558" spans="1:16" outlineLevel="3" x14ac:dyDescent="0.3">
      <c r="A558" s="173"/>
      <c r="B558" s="173"/>
      <c r="C558" s="173"/>
      <c r="D558" s="173"/>
      <c r="E558" s="173"/>
      <c r="F558" s="70">
        <v>236</v>
      </c>
      <c r="G558" s="173"/>
      <c r="H558" s="173"/>
      <c r="I558" s="71" t="str">
        <v>libre</v>
      </c>
      <c r="J558" s="178"/>
      <c r="K558" s="146">
        <v>1</v>
      </c>
      <c r="L558" s="233"/>
      <c r="M558" s="233"/>
      <c r="N558" s="233"/>
      <c r="O558" s="233"/>
      <c r="P558" s="233"/>
    </row>
    <row r="559" spans="1:16" outlineLevel="3" x14ac:dyDescent="0.3">
      <c r="A559" s="173"/>
      <c r="B559" s="173"/>
      <c r="C559" s="173"/>
      <c r="D559" s="173"/>
      <c r="E559" s="173"/>
      <c r="F559" s="70">
        <v>237</v>
      </c>
      <c r="G559" s="173"/>
      <c r="H559" s="173"/>
      <c r="I559" s="71" t="str">
        <v>libre</v>
      </c>
      <c r="J559" s="178"/>
      <c r="K559" s="146">
        <v>1</v>
      </c>
      <c r="L559" s="233"/>
      <c r="M559" s="233"/>
      <c r="N559" s="233"/>
      <c r="O559" s="233"/>
      <c r="P559" s="233"/>
    </row>
    <row r="560" spans="1:16" outlineLevel="3" x14ac:dyDescent="0.3">
      <c r="A560" s="173"/>
      <c r="B560" s="173"/>
      <c r="C560" s="173"/>
      <c r="D560" s="173"/>
      <c r="E560" s="173"/>
      <c r="F560" s="70">
        <v>238</v>
      </c>
      <c r="G560" s="173"/>
      <c r="H560" s="173"/>
      <c r="I560" s="71" t="str">
        <v>libre</v>
      </c>
      <c r="J560" s="178"/>
      <c r="K560" s="146">
        <v>1</v>
      </c>
      <c r="L560" s="233"/>
      <c r="M560" s="233"/>
      <c r="N560" s="233"/>
      <c r="O560" s="233"/>
      <c r="P560" s="233"/>
    </row>
    <row r="561" spans="1:16" outlineLevel="3" x14ac:dyDescent="0.3">
      <c r="A561" s="173"/>
      <c r="B561" s="173"/>
      <c r="C561" s="173"/>
      <c r="D561" s="173"/>
      <c r="E561" s="173"/>
      <c r="F561" s="70">
        <v>239</v>
      </c>
      <c r="G561" s="173"/>
      <c r="H561" s="173"/>
      <c r="I561" s="71" t="str">
        <v>libre</v>
      </c>
      <c r="J561" s="178"/>
      <c r="K561" s="146">
        <v>1</v>
      </c>
      <c r="L561" s="233"/>
      <c r="M561" s="233"/>
      <c r="N561" s="233"/>
      <c r="O561" s="233"/>
      <c r="P561" s="233"/>
    </row>
    <row r="562" spans="1:16" outlineLevel="3" x14ac:dyDescent="0.3">
      <c r="A562" s="173"/>
      <c r="B562" s="173"/>
      <c r="C562" s="173"/>
      <c r="D562" s="173"/>
      <c r="E562" s="173"/>
      <c r="F562" s="70">
        <v>240</v>
      </c>
      <c r="G562" s="173"/>
      <c r="H562" s="173"/>
      <c r="I562" s="71" t="str">
        <v>libre</v>
      </c>
      <c r="J562" s="178"/>
      <c r="K562" s="146">
        <v>1</v>
      </c>
      <c r="L562" s="233"/>
      <c r="M562" s="233"/>
      <c r="N562" s="233"/>
      <c r="O562" s="233"/>
      <c r="P562" s="233"/>
    </row>
    <row r="563" spans="1:16" outlineLevel="3" x14ac:dyDescent="0.3">
      <c r="A563" s="173"/>
      <c r="B563" s="173"/>
      <c r="C563" s="173"/>
      <c r="D563" s="173"/>
      <c r="E563" s="173"/>
      <c r="F563" s="70">
        <v>241</v>
      </c>
      <c r="G563" s="173"/>
      <c r="H563" s="173"/>
      <c r="I563" s="71" t="str">
        <v>libre</v>
      </c>
      <c r="J563" s="178"/>
      <c r="K563" s="146">
        <v>1</v>
      </c>
      <c r="L563" s="233"/>
      <c r="M563" s="233"/>
      <c r="N563" s="233"/>
      <c r="O563" s="233"/>
      <c r="P563" s="233"/>
    </row>
    <row r="564" spans="1:16" outlineLevel="3" x14ac:dyDescent="0.3">
      <c r="A564" s="173"/>
      <c r="B564" s="173"/>
      <c r="C564" s="173"/>
      <c r="D564" s="173"/>
      <c r="E564" s="173"/>
      <c r="F564" s="70">
        <v>242</v>
      </c>
      <c r="G564" s="173"/>
      <c r="H564" s="173"/>
      <c r="I564" s="71" t="str">
        <v>libre</v>
      </c>
      <c r="J564" s="178"/>
      <c r="K564" s="146">
        <v>1</v>
      </c>
      <c r="L564" s="233"/>
      <c r="M564" s="233"/>
      <c r="N564" s="233"/>
      <c r="O564" s="233"/>
      <c r="P564" s="233"/>
    </row>
    <row r="565" spans="1:16" outlineLevel="3" x14ac:dyDescent="0.3">
      <c r="A565" s="173"/>
      <c r="B565" s="173"/>
      <c r="C565" s="173"/>
      <c r="D565" s="173"/>
      <c r="E565" s="173"/>
      <c r="F565" s="70">
        <v>243</v>
      </c>
      <c r="G565" s="173"/>
      <c r="H565" s="173"/>
      <c r="I565" s="71" t="str">
        <v>libre</v>
      </c>
      <c r="J565" s="178"/>
      <c r="K565" s="146">
        <v>1</v>
      </c>
      <c r="L565" s="233"/>
      <c r="M565" s="233"/>
      <c r="N565" s="233"/>
      <c r="O565" s="233"/>
      <c r="P565" s="233"/>
    </row>
    <row r="566" spans="1:16" outlineLevel="3" x14ac:dyDescent="0.3">
      <c r="A566" s="173"/>
      <c r="B566" s="173"/>
      <c r="C566" s="173"/>
      <c r="D566" s="173"/>
      <c r="E566" s="173"/>
      <c r="F566" s="70">
        <v>244</v>
      </c>
      <c r="G566" s="173"/>
      <c r="H566" s="173"/>
      <c r="I566" s="71" t="str">
        <v>libre</v>
      </c>
      <c r="J566" s="178"/>
      <c r="K566" s="146">
        <v>1</v>
      </c>
      <c r="L566" s="233"/>
      <c r="M566" s="233"/>
      <c r="N566" s="233"/>
      <c r="O566" s="233"/>
      <c r="P566" s="233"/>
    </row>
    <row r="567" spans="1:16" outlineLevel="3" x14ac:dyDescent="0.3">
      <c r="A567" s="173"/>
      <c r="B567" s="173"/>
      <c r="C567" s="173"/>
      <c r="D567" s="173"/>
      <c r="E567" s="173"/>
      <c r="F567" s="70">
        <v>245</v>
      </c>
      <c r="G567" s="173"/>
      <c r="H567" s="173"/>
      <c r="I567" s="71" t="str">
        <v>libre</v>
      </c>
      <c r="J567" s="178"/>
      <c r="K567" s="146">
        <v>1</v>
      </c>
      <c r="L567" s="233"/>
      <c r="M567" s="233"/>
      <c r="N567" s="233"/>
      <c r="O567" s="233"/>
      <c r="P567" s="233"/>
    </row>
    <row r="568" spans="1:16" outlineLevel="3" x14ac:dyDescent="0.3">
      <c r="A568" s="173"/>
      <c r="B568" s="173"/>
      <c r="C568" s="173"/>
      <c r="D568" s="173"/>
      <c r="E568" s="173"/>
      <c r="F568" s="70">
        <v>246</v>
      </c>
      <c r="G568" s="173"/>
      <c r="H568" s="173"/>
      <c r="I568" s="71" t="str">
        <v>libre</v>
      </c>
      <c r="J568" s="178"/>
      <c r="K568" s="146">
        <v>1</v>
      </c>
      <c r="L568" s="233"/>
      <c r="M568" s="233"/>
      <c r="N568" s="233"/>
      <c r="O568" s="233"/>
      <c r="P568" s="233"/>
    </row>
    <row r="569" spans="1:16" outlineLevel="3" x14ac:dyDescent="0.3">
      <c r="A569" s="173"/>
      <c r="B569" s="173"/>
      <c r="C569" s="173"/>
      <c r="D569" s="173"/>
      <c r="E569" s="173"/>
      <c r="F569" s="70">
        <v>247</v>
      </c>
      <c r="G569" s="173"/>
      <c r="H569" s="173"/>
      <c r="I569" s="71" t="str">
        <v>libre</v>
      </c>
      <c r="J569" s="178"/>
      <c r="K569" s="146">
        <v>1</v>
      </c>
      <c r="L569" s="233"/>
      <c r="M569" s="233"/>
      <c r="N569" s="233"/>
      <c r="O569" s="233"/>
      <c r="P569" s="233"/>
    </row>
    <row r="570" spans="1:16" outlineLevel="3" x14ac:dyDescent="0.3">
      <c r="A570" s="173"/>
      <c r="B570" s="173"/>
      <c r="C570" s="173"/>
      <c r="D570" s="173"/>
      <c r="E570" s="173"/>
      <c r="F570" s="70">
        <v>248</v>
      </c>
      <c r="G570" s="173"/>
      <c r="H570" s="173"/>
      <c r="I570" s="71" t="str">
        <v>libre</v>
      </c>
      <c r="J570" s="178"/>
      <c r="K570" s="146">
        <v>1</v>
      </c>
      <c r="L570" s="233"/>
      <c r="M570" s="233"/>
      <c r="N570" s="233"/>
      <c r="O570" s="233"/>
      <c r="P570" s="233"/>
    </row>
    <row r="571" spans="1:16" outlineLevel="3" x14ac:dyDescent="0.3">
      <c r="A571" s="173"/>
      <c r="B571" s="173"/>
      <c r="C571" s="173"/>
      <c r="D571" s="173"/>
      <c r="E571" s="173"/>
      <c r="F571" s="70">
        <v>249</v>
      </c>
      <c r="G571" s="173"/>
      <c r="H571" s="173"/>
      <c r="I571" s="71" t="str">
        <v>libre</v>
      </c>
      <c r="J571" s="178"/>
      <c r="K571" s="146">
        <v>1</v>
      </c>
      <c r="L571" s="233"/>
      <c r="M571" s="233"/>
      <c r="N571" s="233"/>
      <c r="O571" s="233"/>
      <c r="P571" s="233"/>
    </row>
    <row r="572" spans="1:16" outlineLevel="3" x14ac:dyDescent="0.3">
      <c r="A572" s="173"/>
      <c r="B572" s="173"/>
      <c r="C572" s="173"/>
      <c r="D572" s="173"/>
      <c r="E572" s="173"/>
      <c r="F572" s="70">
        <v>250</v>
      </c>
      <c r="G572" s="173"/>
      <c r="H572" s="173"/>
      <c r="I572" s="71" t="str">
        <v>libre</v>
      </c>
      <c r="J572" s="178"/>
      <c r="K572" s="146">
        <v>1</v>
      </c>
      <c r="L572" s="233"/>
      <c r="M572" s="233"/>
      <c r="N572" s="233"/>
      <c r="O572" s="233"/>
      <c r="P572" s="233"/>
    </row>
    <row r="573" spans="1:16" outlineLevel="3" x14ac:dyDescent="0.3">
      <c r="A573" s="173"/>
      <c r="B573" s="173"/>
      <c r="C573" s="173"/>
      <c r="D573" s="173"/>
      <c r="E573" s="173"/>
      <c r="F573" s="70">
        <v>251</v>
      </c>
      <c r="G573" s="173"/>
      <c r="H573" s="173"/>
      <c r="I573" s="71" t="str">
        <v>libre</v>
      </c>
      <c r="J573" s="178"/>
      <c r="K573" s="146">
        <v>1</v>
      </c>
      <c r="L573" s="233"/>
      <c r="M573" s="233"/>
      <c r="N573" s="233"/>
      <c r="O573" s="233"/>
      <c r="P573" s="233"/>
    </row>
    <row r="574" spans="1:16" outlineLevel="3" x14ac:dyDescent="0.3">
      <c r="A574" s="173"/>
      <c r="B574" s="173"/>
      <c r="C574" s="173"/>
      <c r="D574" s="173"/>
      <c r="E574" s="173"/>
      <c r="F574" s="70">
        <v>252</v>
      </c>
      <c r="G574" s="173"/>
      <c r="H574" s="173"/>
      <c r="I574" s="71" t="str">
        <v>libre</v>
      </c>
      <c r="J574" s="178"/>
      <c r="K574" s="146">
        <v>1</v>
      </c>
      <c r="L574" s="233"/>
      <c r="M574" s="233"/>
      <c r="N574" s="233"/>
      <c r="O574" s="233"/>
      <c r="P574" s="233"/>
    </row>
    <row r="575" spans="1:16" outlineLevel="3" x14ac:dyDescent="0.3">
      <c r="A575" s="173"/>
      <c r="B575" s="173"/>
      <c r="C575" s="173"/>
      <c r="D575" s="173"/>
      <c r="E575" s="173"/>
      <c r="F575" s="70">
        <v>253</v>
      </c>
      <c r="G575" s="173"/>
      <c r="H575" s="173"/>
      <c r="I575" s="71" t="str">
        <v>libre</v>
      </c>
      <c r="J575" s="178"/>
      <c r="K575" s="146">
        <v>1</v>
      </c>
      <c r="L575" s="233"/>
      <c r="M575" s="233"/>
      <c r="N575" s="233"/>
      <c r="O575" s="233"/>
      <c r="P575" s="233"/>
    </row>
    <row r="576" spans="1:16" outlineLevel="3" x14ac:dyDescent="0.3">
      <c r="A576" s="173"/>
      <c r="B576" s="173"/>
      <c r="C576" s="173"/>
      <c r="D576" s="173"/>
      <c r="E576" s="173"/>
      <c r="F576" s="70">
        <v>254</v>
      </c>
      <c r="G576" s="173"/>
      <c r="H576" s="173"/>
      <c r="I576" s="71" t="str">
        <v>libre</v>
      </c>
      <c r="J576" s="178"/>
      <c r="K576" s="146">
        <v>1</v>
      </c>
      <c r="L576" s="233"/>
      <c r="M576" s="233"/>
      <c r="N576" s="233"/>
      <c r="O576" s="233"/>
      <c r="P576" s="233"/>
    </row>
    <row r="577" spans="1:16" outlineLevel="3" x14ac:dyDescent="0.3">
      <c r="A577" s="173"/>
      <c r="B577" s="173"/>
      <c r="C577" s="173"/>
      <c r="D577" s="173"/>
      <c r="E577" s="173"/>
      <c r="F577" s="70">
        <v>255</v>
      </c>
      <c r="G577" s="173"/>
      <c r="H577" s="173"/>
      <c r="I577" s="71" t="str">
        <v>libre</v>
      </c>
      <c r="J577" s="178"/>
      <c r="K577" s="146">
        <v>1</v>
      </c>
      <c r="L577" s="233"/>
      <c r="M577" s="233"/>
      <c r="N577" s="233"/>
      <c r="O577" s="233"/>
      <c r="P577" s="233"/>
    </row>
    <row r="578" spans="1:16" outlineLevel="3" x14ac:dyDescent="0.3">
      <c r="A578" s="173"/>
      <c r="B578" s="173"/>
      <c r="C578" s="173"/>
      <c r="D578" s="173"/>
      <c r="E578" s="173"/>
      <c r="F578" s="70">
        <v>256</v>
      </c>
      <c r="G578" s="173"/>
      <c r="H578" s="173"/>
      <c r="I578" s="71" t="str">
        <v>libre</v>
      </c>
      <c r="J578" s="178"/>
      <c r="K578" s="146">
        <v>1</v>
      </c>
      <c r="L578" s="233"/>
      <c r="M578" s="233"/>
      <c r="N578" s="233"/>
      <c r="O578" s="233"/>
      <c r="P578" s="233"/>
    </row>
    <row r="579" spans="1:16" outlineLevel="3" x14ac:dyDescent="0.3">
      <c r="A579" s="173"/>
      <c r="B579" s="173"/>
      <c r="C579" s="173"/>
      <c r="D579" s="173"/>
      <c r="E579" s="173"/>
      <c r="F579" s="70">
        <v>257</v>
      </c>
      <c r="G579" s="173"/>
      <c r="H579" s="173"/>
      <c r="I579" s="71" t="str">
        <v>libre</v>
      </c>
      <c r="J579" s="178"/>
      <c r="K579" s="146">
        <v>1</v>
      </c>
      <c r="L579" s="233"/>
      <c r="M579" s="233"/>
      <c r="N579" s="233"/>
      <c r="O579" s="233"/>
      <c r="P579" s="233"/>
    </row>
    <row r="580" spans="1:16" outlineLevel="3" x14ac:dyDescent="0.3">
      <c r="A580" s="173"/>
      <c r="B580" s="173"/>
      <c r="C580" s="173"/>
      <c r="D580" s="173"/>
      <c r="E580" s="173"/>
      <c r="F580" s="70">
        <v>258</v>
      </c>
      <c r="G580" s="173"/>
      <c r="H580" s="173"/>
      <c r="I580" s="71" t="str">
        <v>libre</v>
      </c>
      <c r="J580" s="178"/>
      <c r="K580" s="146">
        <v>1</v>
      </c>
      <c r="L580" s="233"/>
      <c r="M580" s="233"/>
      <c r="N580" s="233"/>
      <c r="O580" s="233"/>
      <c r="P580" s="233"/>
    </row>
    <row r="581" spans="1:16" outlineLevel="3" x14ac:dyDescent="0.3">
      <c r="A581" s="173"/>
      <c r="B581" s="173"/>
      <c r="C581" s="173"/>
      <c r="D581" s="173"/>
      <c r="E581" s="173"/>
      <c r="F581" s="70">
        <v>259</v>
      </c>
      <c r="G581" s="173"/>
      <c r="H581" s="173"/>
      <c r="I581" s="71" t="str">
        <v>libre</v>
      </c>
      <c r="J581" s="178"/>
      <c r="K581" s="146">
        <v>1</v>
      </c>
      <c r="L581" s="233"/>
      <c r="M581" s="233"/>
      <c r="N581" s="233"/>
      <c r="O581" s="233"/>
      <c r="P581" s="233"/>
    </row>
    <row r="582" spans="1:16" outlineLevel="3" x14ac:dyDescent="0.3">
      <c r="A582" s="173"/>
      <c r="B582" s="173"/>
      <c r="C582" s="173"/>
      <c r="D582" s="173"/>
      <c r="E582" s="173"/>
      <c r="F582" s="70">
        <v>260</v>
      </c>
      <c r="G582" s="173"/>
      <c r="H582" s="173"/>
      <c r="I582" s="71" t="str">
        <v>libre</v>
      </c>
      <c r="J582" s="178"/>
      <c r="K582" s="146">
        <v>1</v>
      </c>
      <c r="L582" s="233"/>
      <c r="M582" s="233"/>
      <c r="N582" s="233"/>
      <c r="O582" s="233"/>
      <c r="P582" s="233"/>
    </row>
    <row r="583" spans="1:16" outlineLevel="3" x14ac:dyDescent="0.3">
      <c r="A583" s="173"/>
      <c r="B583" s="173"/>
      <c r="C583" s="173"/>
      <c r="D583" s="173"/>
      <c r="E583" s="173"/>
      <c r="F583" s="70">
        <v>261</v>
      </c>
      <c r="G583" s="173"/>
      <c r="H583" s="173"/>
      <c r="I583" s="71" t="str">
        <v>libre</v>
      </c>
      <c r="J583" s="178"/>
      <c r="K583" s="146">
        <v>1</v>
      </c>
      <c r="L583" s="233"/>
      <c r="M583" s="233"/>
      <c r="N583" s="233"/>
      <c r="O583" s="233"/>
      <c r="P583" s="233"/>
    </row>
    <row r="584" spans="1:16" outlineLevel="3" x14ac:dyDescent="0.3">
      <c r="A584" s="173"/>
      <c r="B584" s="173"/>
      <c r="C584" s="173"/>
      <c r="D584" s="173"/>
      <c r="E584" s="173"/>
      <c r="F584" s="70">
        <v>262</v>
      </c>
      <c r="G584" s="173"/>
      <c r="H584" s="173"/>
      <c r="I584" s="71" t="str">
        <v>libre</v>
      </c>
      <c r="J584" s="178"/>
      <c r="K584" s="146">
        <v>1</v>
      </c>
      <c r="L584" s="233"/>
      <c r="M584" s="233"/>
      <c r="N584" s="233"/>
      <c r="O584" s="233"/>
      <c r="P584" s="233"/>
    </row>
    <row r="585" spans="1:16" outlineLevel="3" x14ac:dyDescent="0.3">
      <c r="A585" s="173"/>
      <c r="B585" s="173"/>
      <c r="C585" s="173"/>
      <c r="D585" s="173"/>
      <c r="E585" s="173"/>
      <c r="F585" s="70">
        <v>263</v>
      </c>
      <c r="G585" s="173"/>
      <c r="H585" s="173"/>
      <c r="I585" s="71" t="str">
        <v>libre</v>
      </c>
      <c r="J585" s="178"/>
      <c r="K585" s="146">
        <v>1</v>
      </c>
      <c r="L585" s="233"/>
      <c r="M585" s="233"/>
      <c r="N585" s="233"/>
      <c r="O585" s="233"/>
      <c r="P585" s="233"/>
    </row>
    <row r="586" spans="1:16" outlineLevel="3" x14ac:dyDescent="0.3">
      <c r="A586" s="173"/>
      <c r="B586" s="173"/>
      <c r="C586" s="173"/>
      <c r="D586" s="173"/>
      <c r="E586" s="173"/>
      <c r="F586" s="70">
        <v>264</v>
      </c>
      <c r="G586" s="173"/>
      <c r="H586" s="173"/>
      <c r="I586" s="71" t="str">
        <v>libre</v>
      </c>
      <c r="J586" s="178"/>
      <c r="K586" s="146">
        <v>1</v>
      </c>
      <c r="L586" s="233"/>
      <c r="M586" s="233"/>
      <c r="N586" s="233"/>
      <c r="O586" s="233"/>
      <c r="P586" s="233"/>
    </row>
    <row r="587" spans="1:16" outlineLevel="3" x14ac:dyDescent="0.3">
      <c r="A587" s="173"/>
      <c r="B587" s="173"/>
      <c r="C587" s="173"/>
      <c r="D587" s="173"/>
      <c r="E587" s="173"/>
      <c r="F587" s="70">
        <v>265</v>
      </c>
      <c r="G587" s="173"/>
      <c r="H587" s="173"/>
      <c r="I587" s="71" t="str">
        <v>libre</v>
      </c>
      <c r="J587" s="178"/>
      <c r="K587" s="146">
        <v>1</v>
      </c>
      <c r="L587" s="233"/>
      <c r="M587" s="233"/>
      <c r="N587" s="233"/>
      <c r="O587" s="233"/>
      <c r="P587" s="233"/>
    </row>
    <row r="588" spans="1:16" outlineLevel="3" x14ac:dyDescent="0.3">
      <c r="A588" s="173"/>
      <c r="B588" s="173"/>
      <c r="C588" s="173"/>
      <c r="D588" s="173"/>
      <c r="E588" s="173"/>
      <c r="F588" s="70">
        <v>266</v>
      </c>
      <c r="G588" s="173"/>
      <c r="H588" s="173"/>
      <c r="I588" s="71" t="str">
        <v>libre</v>
      </c>
      <c r="J588" s="178"/>
      <c r="K588" s="146">
        <v>1</v>
      </c>
      <c r="L588" s="233"/>
      <c r="M588" s="233"/>
      <c r="N588" s="233"/>
      <c r="O588" s="233"/>
      <c r="P588" s="233"/>
    </row>
    <row r="589" spans="1:16" outlineLevel="3" x14ac:dyDescent="0.3">
      <c r="A589" s="173"/>
      <c r="B589" s="173"/>
      <c r="C589" s="173"/>
      <c r="D589" s="173"/>
      <c r="E589" s="173"/>
      <c r="F589" s="70">
        <v>267</v>
      </c>
      <c r="G589" s="173"/>
      <c r="H589" s="173"/>
      <c r="I589" s="71" t="str">
        <v>libre</v>
      </c>
      <c r="J589" s="178"/>
      <c r="K589" s="146">
        <v>1</v>
      </c>
      <c r="L589" s="233"/>
      <c r="M589" s="233"/>
      <c r="N589" s="233"/>
      <c r="O589" s="233"/>
      <c r="P589" s="233"/>
    </row>
    <row r="590" spans="1:16" outlineLevel="3" x14ac:dyDescent="0.3">
      <c r="A590" s="173"/>
      <c r="B590" s="173"/>
      <c r="C590" s="173"/>
      <c r="D590" s="173"/>
      <c r="E590" s="173"/>
      <c r="F590" s="70">
        <v>268</v>
      </c>
      <c r="G590" s="173"/>
      <c r="H590" s="173"/>
      <c r="I590" s="71" t="str">
        <v>libre</v>
      </c>
      <c r="J590" s="178"/>
      <c r="K590" s="146">
        <v>1</v>
      </c>
      <c r="L590" s="233"/>
      <c r="M590" s="233"/>
      <c r="N590" s="233"/>
      <c r="O590" s="233"/>
      <c r="P590" s="233"/>
    </row>
    <row r="591" spans="1:16" outlineLevel="3" x14ac:dyDescent="0.3">
      <c r="A591" s="173"/>
      <c r="B591" s="173"/>
      <c r="C591" s="173"/>
      <c r="D591" s="173"/>
      <c r="E591" s="173"/>
      <c r="F591" s="70">
        <v>269</v>
      </c>
      <c r="G591" s="173"/>
      <c r="H591" s="173"/>
      <c r="I591" s="71" t="str">
        <v>libre</v>
      </c>
      <c r="J591" s="178"/>
      <c r="K591" s="146">
        <v>1</v>
      </c>
      <c r="L591" s="233"/>
      <c r="M591" s="233"/>
      <c r="N591" s="233"/>
      <c r="O591" s="233"/>
      <c r="P591" s="233"/>
    </row>
    <row r="592" spans="1:16" outlineLevel="3" x14ac:dyDescent="0.3">
      <c r="A592" s="173"/>
      <c r="B592" s="173"/>
      <c r="C592" s="173"/>
      <c r="D592" s="173"/>
      <c r="E592" s="173"/>
      <c r="F592" s="70">
        <v>270</v>
      </c>
      <c r="G592" s="173"/>
      <c r="H592" s="173"/>
      <c r="I592" s="71" t="str">
        <v>libre</v>
      </c>
      <c r="J592" s="178"/>
      <c r="K592" s="146">
        <v>1</v>
      </c>
      <c r="L592" s="233"/>
      <c r="M592" s="233"/>
      <c r="N592" s="233"/>
      <c r="O592" s="233"/>
      <c r="P592" s="233"/>
    </row>
    <row r="593" spans="1:16" outlineLevel="3" x14ac:dyDescent="0.3">
      <c r="A593" s="173"/>
      <c r="B593" s="173"/>
      <c r="C593" s="173"/>
      <c r="D593" s="173"/>
      <c r="E593" s="173"/>
      <c r="F593" s="70">
        <v>271</v>
      </c>
      <c r="G593" s="173"/>
      <c r="H593" s="173"/>
      <c r="I593" s="71" t="str">
        <v>libre</v>
      </c>
      <c r="J593" s="178"/>
      <c r="K593" s="146">
        <v>1</v>
      </c>
      <c r="L593" s="233"/>
      <c r="M593" s="233"/>
      <c r="N593" s="233"/>
      <c r="O593" s="233"/>
      <c r="P593" s="233"/>
    </row>
    <row r="594" spans="1:16" outlineLevel="3" x14ac:dyDescent="0.3">
      <c r="A594" s="173"/>
      <c r="B594" s="173"/>
      <c r="C594" s="173"/>
      <c r="D594" s="173"/>
      <c r="E594" s="173"/>
      <c r="F594" s="70">
        <v>272</v>
      </c>
      <c r="G594" s="173"/>
      <c r="H594" s="173"/>
      <c r="I594" s="71" t="str">
        <v>libre</v>
      </c>
      <c r="J594" s="178"/>
      <c r="K594" s="146">
        <v>1</v>
      </c>
      <c r="L594" s="233"/>
      <c r="M594" s="233"/>
      <c r="N594" s="233"/>
      <c r="O594" s="233"/>
      <c r="P594" s="233"/>
    </row>
    <row r="595" spans="1:16" outlineLevel="3" x14ac:dyDescent="0.3">
      <c r="A595" s="173"/>
      <c r="B595" s="173"/>
      <c r="C595" s="173"/>
      <c r="D595" s="173"/>
      <c r="E595" s="173"/>
      <c r="F595" s="70">
        <v>273</v>
      </c>
      <c r="G595" s="173"/>
      <c r="H595" s="173"/>
      <c r="I595" s="71" t="str">
        <v>libre</v>
      </c>
      <c r="J595" s="178"/>
      <c r="K595" s="146">
        <v>1</v>
      </c>
      <c r="L595" s="233"/>
      <c r="M595" s="233"/>
      <c r="N595" s="233"/>
      <c r="O595" s="233"/>
      <c r="P595" s="233"/>
    </row>
    <row r="596" spans="1:16" outlineLevel="3" x14ac:dyDescent="0.3">
      <c r="A596" s="173"/>
      <c r="B596" s="173"/>
      <c r="C596" s="173"/>
      <c r="D596" s="173"/>
      <c r="E596" s="173"/>
      <c r="F596" s="70">
        <v>274</v>
      </c>
      <c r="G596" s="173"/>
      <c r="H596" s="173"/>
      <c r="I596" s="71" t="str">
        <v>libre</v>
      </c>
      <c r="J596" s="178"/>
      <c r="K596" s="146">
        <v>1</v>
      </c>
      <c r="L596" s="233"/>
      <c r="M596" s="233"/>
      <c r="N596" s="233"/>
      <c r="O596" s="233"/>
      <c r="P596" s="233"/>
    </row>
    <row r="597" spans="1:16" outlineLevel="3" x14ac:dyDescent="0.3">
      <c r="A597" s="173"/>
      <c r="B597" s="173"/>
      <c r="C597" s="173"/>
      <c r="D597" s="173"/>
      <c r="E597" s="173"/>
      <c r="F597" s="70">
        <v>275</v>
      </c>
      <c r="G597" s="173"/>
      <c r="H597" s="173"/>
      <c r="I597" s="71" t="str">
        <v>libre</v>
      </c>
      <c r="J597" s="178"/>
      <c r="K597" s="146">
        <v>1</v>
      </c>
      <c r="L597" s="233"/>
      <c r="M597" s="233"/>
      <c r="N597" s="233"/>
      <c r="O597" s="233"/>
      <c r="P597" s="233"/>
    </row>
    <row r="598" spans="1:16" outlineLevel="3" x14ac:dyDescent="0.3">
      <c r="A598" s="173"/>
      <c r="B598" s="173"/>
      <c r="C598" s="173"/>
      <c r="D598" s="173"/>
      <c r="E598" s="173"/>
      <c r="F598" s="70">
        <v>276</v>
      </c>
      <c r="G598" s="173"/>
      <c r="H598" s="173"/>
      <c r="I598" s="71" t="str">
        <v>libre</v>
      </c>
      <c r="J598" s="178"/>
      <c r="K598" s="146">
        <v>1</v>
      </c>
      <c r="L598" s="233"/>
      <c r="M598" s="233"/>
      <c r="N598" s="233"/>
      <c r="O598" s="233"/>
      <c r="P598" s="233"/>
    </row>
    <row r="599" spans="1:16" outlineLevel="3" x14ac:dyDescent="0.3">
      <c r="A599" s="173"/>
      <c r="B599" s="173"/>
      <c r="C599" s="173"/>
      <c r="D599" s="173"/>
      <c r="E599" s="173"/>
      <c r="F599" s="70">
        <v>277</v>
      </c>
      <c r="G599" s="173"/>
      <c r="H599" s="173"/>
      <c r="I599" s="71" t="str">
        <v>libre</v>
      </c>
      <c r="J599" s="178"/>
      <c r="K599" s="146">
        <v>1</v>
      </c>
      <c r="L599" s="233"/>
      <c r="M599" s="233"/>
      <c r="N599" s="233"/>
      <c r="O599" s="233"/>
      <c r="P599" s="233"/>
    </row>
    <row r="600" spans="1:16" outlineLevel="3" x14ac:dyDescent="0.3">
      <c r="A600" s="173"/>
      <c r="B600" s="173"/>
      <c r="C600" s="173"/>
      <c r="D600" s="173"/>
      <c r="E600" s="173"/>
      <c r="F600" s="70">
        <v>278</v>
      </c>
      <c r="G600" s="173"/>
      <c r="H600" s="173"/>
      <c r="I600" s="71" t="str">
        <v>libre</v>
      </c>
      <c r="J600" s="178"/>
      <c r="K600" s="146">
        <v>1</v>
      </c>
      <c r="L600" s="233"/>
      <c r="M600" s="233"/>
      <c r="N600" s="233"/>
      <c r="O600" s="233"/>
      <c r="P600" s="233"/>
    </row>
    <row r="601" spans="1:16" outlineLevel="3" x14ac:dyDescent="0.3">
      <c r="A601" s="173"/>
      <c r="B601" s="173"/>
      <c r="C601" s="173"/>
      <c r="D601" s="173"/>
      <c r="E601" s="173"/>
      <c r="F601" s="70">
        <v>279</v>
      </c>
      <c r="G601" s="173"/>
      <c r="H601" s="173"/>
      <c r="I601" s="71" t="str">
        <v>libre</v>
      </c>
      <c r="J601" s="178"/>
      <c r="K601" s="146">
        <v>1</v>
      </c>
      <c r="L601" s="233"/>
      <c r="M601" s="233"/>
      <c r="N601" s="233"/>
      <c r="O601" s="233"/>
      <c r="P601" s="233"/>
    </row>
    <row r="602" spans="1:16" outlineLevel="3" x14ac:dyDescent="0.3">
      <c r="A602" s="173"/>
      <c r="B602" s="173"/>
      <c r="C602" s="173"/>
      <c r="D602" s="173"/>
      <c r="E602" s="173"/>
      <c r="F602" s="70">
        <v>280</v>
      </c>
      <c r="G602" s="173"/>
      <c r="H602" s="173"/>
      <c r="I602" s="71" t="str">
        <v>libre</v>
      </c>
      <c r="J602" s="178"/>
      <c r="K602" s="146">
        <v>1</v>
      </c>
      <c r="L602" s="233"/>
      <c r="M602" s="233"/>
      <c r="N602" s="233"/>
      <c r="O602" s="233"/>
      <c r="P602" s="233"/>
    </row>
    <row r="603" spans="1:16" outlineLevel="3" x14ac:dyDescent="0.3">
      <c r="A603" s="173"/>
      <c r="B603" s="173"/>
      <c r="C603" s="173"/>
      <c r="D603" s="173"/>
      <c r="E603" s="173"/>
      <c r="F603" s="70">
        <v>281</v>
      </c>
      <c r="G603" s="173"/>
      <c r="H603" s="173"/>
      <c r="I603" s="71" t="str">
        <v>libre</v>
      </c>
      <c r="J603" s="178"/>
      <c r="K603" s="146">
        <v>1</v>
      </c>
      <c r="L603" s="233"/>
      <c r="M603" s="233"/>
      <c r="N603" s="233"/>
      <c r="O603" s="233"/>
      <c r="P603" s="233"/>
    </row>
    <row r="604" spans="1:16" outlineLevel="3" x14ac:dyDescent="0.3">
      <c r="A604" s="173"/>
      <c r="B604" s="173"/>
      <c r="C604" s="173"/>
      <c r="D604" s="173"/>
      <c r="E604" s="173"/>
      <c r="F604" s="70">
        <v>282</v>
      </c>
      <c r="G604" s="173"/>
      <c r="H604" s="173"/>
      <c r="I604" s="71" t="str">
        <v>libre</v>
      </c>
      <c r="J604" s="178"/>
      <c r="K604" s="146">
        <v>1</v>
      </c>
      <c r="L604" s="233"/>
      <c r="M604" s="233"/>
      <c r="N604" s="233"/>
      <c r="O604" s="233"/>
      <c r="P604" s="233"/>
    </row>
    <row r="605" spans="1:16" outlineLevel="3" x14ac:dyDescent="0.3">
      <c r="A605" s="173"/>
      <c r="B605" s="173"/>
      <c r="C605" s="173"/>
      <c r="D605" s="173"/>
      <c r="E605" s="173"/>
      <c r="F605" s="70">
        <v>283</v>
      </c>
      <c r="G605" s="173"/>
      <c r="H605" s="173"/>
      <c r="I605" s="71" t="str">
        <v>libre</v>
      </c>
      <c r="J605" s="178"/>
      <c r="K605" s="146">
        <v>1</v>
      </c>
      <c r="L605" s="233"/>
      <c r="M605" s="233"/>
      <c r="N605" s="233"/>
      <c r="O605" s="233"/>
      <c r="P605" s="233"/>
    </row>
    <row r="606" spans="1:16" outlineLevel="3" x14ac:dyDescent="0.3">
      <c r="A606" s="173"/>
      <c r="B606" s="173"/>
      <c r="C606" s="173"/>
      <c r="D606" s="173"/>
      <c r="E606" s="173"/>
      <c r="F606" s="70">
        <v>284</v>
      </c>
      <c r="G606" s="173"/>
      <c r="H606" s="173"/>
      <c r="I606" s="71" t="str">
        <v>libre</v>
      </c>
      <c r="J606" s="178"/>
      <c r="K606" s="146">
        <v>1</v>
      </c>
      <c r="L606" s="233"/>
      <c r="M606" s="233"/>
      <c r="N606" s="233"/>
      <c r="O606" s="233"/>
      <c r="P606" s="233"/>
    </row>
    <row r="607" spans="1:16" outlineLevel="3" x14ac:dyDescent="0.3">
      <c r="A607" s="173"/>
      <c r="B607" s="173"/>
      <c r="C607" s="173"/>
      <c r="D607" s="173"/>
      <c r="E607" s="173"/>
      <c r="F607" s="70">
        <v>285</v>
      </c>
      <c r="G607" s="173"/>
      <c r="H607" s="173"/>
      <c r="I607" s="71" t="str">
        <v>libre</v>
      </c>
      <c r="J607" s="178"/>
      <c r="K607" s="146">
        <v>1</v>
      </c>
      <c r="L607" s="233"/>
      <c r="M607" s="233"/>
      <c r="N607" s="233"/>
      <c r="O607" s="233"/>
      <c r="P607" s="233"/>
    </row>
    <row r="608" spans="1:16" outlineLevel="3" x14ac:dyDescent="0.3">
      <c r="A608" s="173"/>
      <c r="B608" s="173"/>
      <c r="C608" s="173"/>
      <c r="D608" s="173"/>
      <c r="E608" s="173"/>
      <c r="F608" s="70">
        <v>286</v>
      </c>
      <c r="G608" s="173"/>
      <c r="H608" s="173"/>
      <c r="I608" s="71" t="str">
        <v>libre</v>
      </c>
      <c r="J608" s="178"/>
      <c r="K608" s="146">
        <v>1</v>
      </c>
      <c r="L608" s="233"/>
      <c r="M608" s="233"/>
      <c r="N608" s="233"/>
      <c r="O608" s="233"/>
      <c r="P608" s="233"/>
    </row>
    <row r="609" spans="1:16" outlineLevel="3" x14ac:dyDescent="0.3">
      <c r="A609" s="173"/>
      <c r="B609" s="173"/>
      <c r="C609" s="173"/>
      <c r="D609" s="173"/>
      <c r="E609" s="173"/>
      <c r="F609" s="70">
        <v>287</v>
      </c>
      <c r="G609" s="173"/>
      <c r="H609" s="173"/>
      <c r="I609" s="71" t="str">
        <v>libre</v>
      </c>
      <c r="J609" s="178"/>
      <c r="K609" s="146">
        <v>1</v>
      </c>
      <c r="L609" s="233"/>
      <c r="M609" s="233"/>
      <c r="N609" s="233"/>
      <c r="O609" s="233"/>
      <c r="P609" s="233"/>
    </row>
    <row r="610" spans="1:16" outlineLevel="3" x14ac:dyDescent="0.3">
      <c r="A610" s="173"/>
      <c r="B610" s="173"/>
      <c r="C610" s="173"/>
      <c r="D610" s="173"/>
      <c r="E610" s="173"/>
      <c r="F610" s="70">
        <v>288</v>
      </c>
      <c r="G610" s="173"/>
      <c r="H610" s="173"/>
      <c r="I610" s="71" t="str">
        <v>libre</v>
      </c>
      <c r="J610" s="178"/>
      <c r="K610" s="146">
        <v>1</v>
      </c>
      <c r="L610" s="233"/>
      <c r="M610" s="233"/>
      <c r="N610" s="233"/>
      <c r="O610" s="233"/>
      <c r="P610" s="233"/>
    </row>
    <row r="611" spans="1:16" outlineLevel="3" x14ac:dyDescent="0.3">
      <c r="A611" s="173"/>
      <c r="B611" s="173"/>
      <c r="C611" s="173"/>
      <c r="D611" s="173"/>
      <c r="E611" s="173"/>
      <c r="F611" s="70">
        <v>289</v>
      </c>
      <c r="G611" s="173"/>
      <c r="H611" s="173"/>
      <c r="I611" s="71" t="str">
        <v>libre</v>
      </c>
      <c r="J611" s="178"/>
      <c r="K611" s="146">
        <v>1</v>
      </c>
      <c r="L611" s="233"/>
      <c r="M611" s="233"/>
      <c r="N611" s="233"/>
      <c r="O611" s="233"/>
      <c r="P611" s="233"/>
    </row>
    <row r="612" spans="1:16" outlineLevel="3" x14ac:dyDescent="0.3">
      <c r="A612" s="173"/>
      <c r="B612" s="173"/>
      <c r="C612" s="173"/>
      <c r="D612" s="173"/>
      <c r="E612" s="173"/>
      <c r="F612" s="70">
        <v>290</v>
      </c>
      <c r="G612" s="173"/>
      <c r="H612" s="173"/>
      <c r="I612" s="71" t="str">
        <v>libre</v>
      </c>
      <c r="J612" s="178"/>
      <c r="K612" s="146">
        <v>1</v>
      </c>
      <c r="L612" s="233"/>
      <c r="M612" s="233"/>
      <c r="N612" s="233"/>
      <c r="O612" s="233"/>
      <c r="P612" s="233"/>
    </row>
    <row r="613" spans="1:16" outlineLevel="3" x14ac:dyDescent="0.3">
      <c r="A613" s="173"/>
      <c r="B613" s="173"/>
      <c r="C613" s="173"/>
      <c r="D613" s="173"/>
      <c r="E613" s="173"/>
      <c r="F613" s="70">
        <v>291</v>
      </c>
      <c r="G613" s="173"/>
      <c r="H613" s="173"/>
      <c r="I613" s="71" t="str">
        <v>libre</v>
      </c>
      <c r="J613" s="178"/>
      <c r="K613" s="146">
        <v>1</v>
      </c>
      <c r="L613" s="233"/>
      <c r="M613" s="233"/>
      <c r="N613" s="233"/>
      <c r="O613" s="233"/>
      <c r="P613" s="233"/>
    </row>
    <row r="614" spans="1:16" outlineLevel="3" x14ac:dyDescent="0.3">
      <c r="A614" s="173"/>
      <c r="B614" s="173"/>
      <c r="C614" s="173"/>
      <c r="D614" s="173"/>
      <c r="E614" s="173"/>
      <c r="F614" s="70">
        <v>292</v>
      </c>
      <c r="G614" s="173"/>
      <c r="H614" s="173"/>
      <c r="I614" s="71" t="str">
        <v>libre</v>
      </c>
      <c r="J614" s="178"/>
      <c r="K614" s="146">
        <v>1</v>
      </c>
      <c r="L614" s="233"/>
      <c r="M614" s="233"/>
      <c r="N614" s="233"/>
      <c r="O614" s="233"/>
      <c r="P614" s="233"/>
    </row>
    <row r="615" spans="1:16" outlineLevel="3" x14ac:dyDescent="0.3">
      <c r="A615" s="173"/>
      <c r="B615" s="173"/>
      <c r="C615" s="173"/>
      <c r="D615" s="173"/>
      <c r="E615" s="173"/>
      <c r="F615" s="70">
        <v>293</v>
      </c>
      <c r="G615" s="173"/>
      <c r="H615" s="173"/>
      <c r="I615" s="71" t="str">
        <v>libre</v>
      </c>
      <c r="J615" s="178"/>
      <c r="K615" s="146">
        <v>1</v>
      </c>
      <c r="L615" s="233"/>
      <c r="M615" s="233"/>
      <c r="N615" s="233"/>
      <c r="O615" s="233"/>
      <c r="P615" s="233"/>
    </row>
    <row r="616" spans="1:16" outlineLevel="3" x14ac:dyDescent="0.3">
      <c r="A616" s="173"/>
      <c r="B616" s="173"/>
      <c r="C616" s="173"/>
      <c r="D616" s="173"/>
      <c r="E616" s="173"/>
      <c r="F616" s="70">
        <v>294</v>
      </c>
      <c r="G616" s="173"/>
      <c r="H616" s="173"/>
      <c r="I616" s="71" t="str">
        <v>libre</v>
      </c>
      <c r="J616" s="178"/>
      <c r="K616" s="146">
        <v>1</v>
      </c>
      <c r="L616" s="233"/>
      <c r="M616" s="233"/>
      <c r="N616" s="233"/>
      <c r="O616" s="233"/>
      <c r="P616" s="233"/>
    </row>
    <row r="617" spans="1:16" outlineLevel="3" x14ac:dyDescent="0.3">
      <c r="A617" s="173"/>
      <c r="B617" s="173"/>
      <c r="C617" s="173"/>
      <c r="D617" s="173"/>
      <c r="E617" s="173"/>
      <c r="F617" s="70">
        <v>295</v>
      </c>
      <c r="G617" s="173"/>
      <c r="H617" s="173"/>
      <c r="I617" s="71" t="str">
        <v>libre</v>
      </c>
      <c r="J617" s="178"/>
      <c r="K617" s="146">
        <v>1</v>
      </c>
      <c r="L617" s="233"/>
      <c r="M617" s="233"/>
      <c r="N617" s="233"/>
      <c r="O617" s="233"/>
      <c r="P617" s="233"/>
    </row>
    <row r="618" spans="1:16" outlineLevel="3" x14ac:dyDescent="0.3">
      <c r="A618" s="173"/>
      <c r="B618" s="173"/>
      <c r="C618" s="173"/>
      <c r="D618" s="173"/>
      <c r="E618" s="173"/>
      <c r="F618" s="70">
        <v>296</v>
      </c>
      <c r="G618" s="173"/>
      <c r="H618" s="173"/>
      <c r="I618" s="71" t="str">
        <v>libre</v>
      </c>
      <c r="J618" s="178"/>
      <c r="K618" s="146">
        <v>1</v>
      </c>
      <c r="L618" s="233"/>
      <c r="M618" s="233"/>
      <c r="N618" s="233"/>
      <c r="O618" s="233"/>
      <c r="P618" s="233"/>
    </row>
    <row r="619" spans="1:16" outlineLevel="3" x14ac:dyDescent="0.3">
      <c r="A619" s="173"/>
      <c r="B619" s="173"/>
      <c r="C619" s="173"/>
      <c r="D619" s="173"/>
      <c r="E619" s="173"/>
      <c r="F619" s="70">
        <v>297</v>
      </c>
      <c r="G619" s="173"/>
      <c r="H619" s="173"/>
      <c r="I619" s="71" t="str">
        <v>libre</v>
      </c>
      <c r="J619" s="178"/>
      <c r="K619" s="146">
        <v>1</v>
      </c>
      <c r="L619" s="233"/>
      <c r="M619" s="233"/>
      <c r="N619" s="233"/>
      <c r="O619" s="233"/>
      <c r="P619" s="233"/>
    </row>
    <row r="620" spans="1:16" outlineLevel="3" x14ac:dyDescent="0.3">
      <c r="A620" s="173"/>
      <c r="B620" s="173"/>
      <c r="C620" s="173"/>
      <c r="D620" s="173"/>
      <c r="E620" s="173"/>
      <c r="F620" s="70">
        <v>298</v>
      </c>
      <c r="G620" s="173"/>
      <c r="H620" s="173"/>
      <c r="I620" s="71" t="str">
        <v>libre</v>
      </c>
      <c r="J620" s="178"/>
      <c r="K620" s="146">
        <v>1</v>
      </c>
      <c r="L620" s="233"/>
      <c r="M620" s="233"/>
      <c r="N620" s="233"/>
      <c r="O620" s="233"/>
      <c r="P620" s="233"/>
    </row>
    <row r="621" spans="1:16" outlineLevel="2" x14ac:dyDescent="0.3">
      <c r="A621" s="173"/>
      <c r="B621" s="173"/>
      <c r="C621" s="173"/>
      <c r="D621" s="173"/>
      <c r="E621" s="173"/>
      <c r="F621" s="70">
        <v>299</v>
      </c>
      <c r="G621" s="173"/>
      <c r="H621" s="173"/>
      <c r="I621" s="71" t="str">
        <v>libre</v>
      </c>
      <c r="J621" s="178"/>
      <c r="K621" s="146">
        <v>1</v>
      </c>
      <c r="L621" s="233"/>
      <c r="M621" s="233"/>
      <c r="N621" s="233"/>
      <c r="O621" s="233"/>
      <c r="P621" s="233"/>
    </row>
    <row r="622" spans="1:16" ht="14.4" outlineLevel="2" thickBot="1" x14ac:dyDescent="0.35">
      <c r="A622" s="173"/>
      <c r="B622" s="173"/>
      <c r="C622" s="173"/>
      <c r="D622" s="173"/>
      <c r="E622" s="173"/>
      <c r="F622" s="70">
        <v>300</v>
      </c>
      <c r="G622" s="173"/>
      <c r="H622" s="173"/>
      <c r="I622" s="71" t="str">
        <v>libre</v>
      </c>
      <c r="J622" s="178"/>
      <c r="K622" s="146">
        <v>1</v>
      </c>
      <c r="L622" s="63" t="s">
        <v>331</v>
      </c>
      <c r="M622" s="233"/>
      <c r="N622" s="233"/>
      <c r="O622" s="233"/>
      <c r="P622" s="233"/>
    </row>
    <row r="623" spans="1:16" outlineLevel="2" x14ac:dyDescent="0.3">
      <c r="A623" s="173"/>
      <c r="B623" s="173"/>
      <c r="C623" s="173"/>
      <c r="D623" s="173"/>
      <c r="E623" s="173"/>
      <c r="F623" s="73"/>
      <c r="G623" s="73"/>
      <c r="H623" s="73"/>
      <c r="I623" s="73"/>
      <c r="J623" s="73"/>
      <c r="K623" s="73"/>
      <c r="L623" s="233"/>
      <c r="M623" s="233"/>
      <c r="N623" s="233"/>
      <c r="O623" s="233"/>
      <c r="P623" s="233"/>
    </row>
    <row r="624" spans="1:16" outlineLevel="1" x14ac:dyDescent="0.3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</row>
    <row r="625" spans="1:16" ht="18" outlineLevel="1" thickBot="1" x14ac:dyDescent="0.35">
      <c r="A625" s="173"/>
      <c r="B625" s="173"/>
      <c r="C625" s="75">
        <v>1</v>
      </c>
      <c r="D625" s="75" t="s">
        <v>330</v>
      </c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</row>
    <row r="626" spans="1:16" ht="17.399999999999999" outlineLevel="1" x14ac:dyDescent="0.3">
      <c r="A626" s="173"/>
      <c r="B626" s="173"/>
      <c r="C626" s="225"/>
      <c r="D626" s="225"/>
      <c r="E626" s="225"/>
      <c r="F626" s="208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</row>
    <row r="627" spans="1:16" ht="18" outlineLevel="1" thickBot="1" x14ac:dyDescent="0.35">
      <c r="A627" s="173"/>
      <c r="B627" s="173"/>
      <c r="C627" s="225"/>
      <c r="D627" s="225"/>
      <c r="E627" s="77" t="s">
        <v>329</v>
      </c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</row>
    <row r="628" spans="1:16" outlineLevel="2" x14ac:dyDescent="0.3">
      <c r="M628" s="233"/>
      <c r="N628" s="233"/>
      <c r="O628" s="233"/>
      <c r="P628" s="233"/>
    </row>
    <row r="629" spans="1:16" outlineLevel="2" x14ac:dyDescent="0.3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L629" s="233"/>
      <c r="M629" s="233"/>
      <c r="N629" s="233"/>
      <c r="O629" s="233"/>
      <c r="P629" s="233"/>
    </row>
    <row r="630" spans="1:16" outlineLevel="2" x14ac:dyDescent="0.3">
      <c r="A630" s="173"/>
      <c r="B630" s="173"/>
      <c r="C630" s="173"/>
      <c r="D630" s="173"/>
      <c r="E630" s="173"/>
      <c r="F630" s="69" t="s">
        <v>76</v>
      </c>
      <c r="G630" s="173"/>
      <c r="H630" s="173"/>
      <c r="I630" s="69" t="s">
        <v>289</v>
      </c>
      <c r="J630" s="173"/>
      <c r="K630" s="69" t="s">
        <v>647</v>
      </c>
      <c r="L630" s="233"/>
      <c r="M630" s="233"/>
      <c r="N630" s="233"/>
      <c r="O630" s="233"/>
      <c r="P630" s="233"/>
    </row>
    <row r="631" spans="1:16" outlineLevel="2" x14ac:dyDescent="0.3">
      <c r="A631" s="173"/>
      <c r="B631" s="173"/>
      <c r="C631" s="173"/>
      <c r="D631" s="173"/>
      <c r="E631" s="173"/>
      <c r="F631" s="70">
        <v>1</v>
      </c>
      <c r="G631" s="173"/>
      <c r="H631" s="173"/>
      <c r="I631" s="71" t="str">
        <f t="array" ref="I631:I930">BD.nom.act</f>
        <v>TRX Urbana</v>
      </c>
      <c r="J631" s="173"/>
      <c r="K631" s="33">
        <f t="array" ref="K631:K930">EvoAc.Opera</f>
        <v>2030831.7053855183</v>
      </c>
      <c r="L631" s="233"/>
      <c r="M631" s="233"/>
      <c r="N631" s="233"/>
      <c r="O631" s="233"/>
      <c r="P631" s="233"/>
    </row>
    <row r="632" spans="1:16" outlineLevel="2" x14ac:dyDescent="0.3">
      <c r="A632" s="173"/>
      <c r="B632" s="173"/>
      <c r="C632" s="173"/>
      <c r="D632" s="173"/>
      <c r="E632" s="173"/>
      <c r="F632" s="70">
        <v>2</v>
      </c>
      <c r="G632" s="173"/>
      <c r="H632" s="173"/>
      <c r="I632" s="71" t="str">
        <v>TRX Suburbana</v>
      </c>
      <c r="J632" s="173"/>
      <c r="K632" s="33">
        <v>5847470.8560502585</v>
      </c>
      <c r="L632" s="233"/>
      <c r="M632" s="233"/>
      <c r="N632" s="233"/>
      <c r="O632" s="233"/>
      <c r="P632" s="233"/>
    </row>
    <row r="633" spans="1:16" outlineLevel="3" x14ac:dyDescent="0.3">
      <c r="A633" s="173"/>
      <c r="B633" s="173"/>
      <c r="C633" s="173"/>
      <c r="D633" s="173"/>
      <c r="E633" s="173"/>
      <c r="F633" s="70">
        <v>3</v>
      </c>
      <c r="G633" s="173"/>
      <c r="H633" s="173"/>
      <c r="I633" s="71" t="str">
        <v>TRX Rural</v>
      </c>
      <c r="J633" s="173"/>
      <c r="K633" s="33">
        <v>8109346.4583528247</v>
      </c>
      <c r="L633" s="233"/>
      <c r="M633" s="233"/>
      <c r="N633" s="233"/>
      <c r="O633" s="233"/>
      <c r="P633" s="233"/>
    </row>
    <row r="634" spans="1:16" outlineLevel="3" x14ac:dyDescent="0.3">
      <c r="A634" s="173"/>
      <c r="B634" s="173"/>
      <c r="C634" s="173"/>
      <c r="D634" s="173"/>
      <c r="E634" s="173"/>
      <c r="F634" s="70">
        <v>4</v>
      </c>
      <c r="G634" s="173"/>
      <c r="H634" s="173"/>
      <c r="I634" s="71" t="str">
        <v>libre</v>
      </c>
      <c r="J634" s="173"/>
      <c r="K634" s="33">
        <v>0</v>
      </c>
      <c r="L634" s="233"/>
      <c r="M634" s="233"/>
      <c r="N634" s="233"/>
      <c r="O634" s="233"/>
      <c r="P634" s="233"/>
    </row>
    <row r="635" spans="1:16" outlineLevel="3" x14ac:dyDescent="0.3">
      <c r="A635" s="173"/>
      <c r="B635" s="173"/>
      <c r="C635" s="173"/>
      <c r="D635" s="173"/>
      <c r="E635" s="173"/>
      <c r="F635" s="70">
        <v>5</v>
      </c>
      <c r="G635" s="173"/>
      <c r="H635" s="173"/>
      <c r="I635" s="71" t="str">
        <v>Gabinete</v>
      </c>
      <c r="J635" s="173"/>
      <c r="K635" s="33">
        <v>29043991.699558165</v>
      </c>
      <c r="L635" s="233"/>
      <c r="M635" s="233"/>
      <c r="N635" s="233"/>
      <c r="O635" s="233"/>
      <c r="P635" s="233"/>
    </row>
    <row r="636" spans="1:16" outlineLevel="3" x14ac:dyDescent="0.3">
      <c r="A636" s="173"/>
      <c r="B636" s="173"/>
      <c r="C636" s="173"/>
      <c r="D636" s="173"/>
      <c r="E636" s="173"/>
      <c r="F636" s="70">
        <v>6</v>
      </c>
      <c r="G636" s="173"/>
      <c r="H636" s="173"/>
      <c r="I636" s="71" t="str">
        <v>libre</v>
      </c>
      <c r="J636" s="173"/>
      <c r="K636" s="33">
        <v>0</v>
      </c>
      <c r="L636" s="233"/>
      <c r="M636" s="233"/>
      <c r="N636" s="233"/>
      <c r="O636" s="233"/>
      <c r="P636" s="233"/>
    </row>
    <row r="637" spans="1:16" outlineLevel="3" x14ac:dyDescent="0.3">
      <c r="A637" s="173"/>
      <c r="B637" s="173"/>
      <c r="C637" s="173"/>
      <c r="D637" s="173"/>
      <c r="E637" s="173"/>
      <c r="F637" s="70">
        <v>7</v>
      </c>
      <c r="G637" s="173"/>
      <c r="H637" s="173"/>
      <c r="I637" s="71" t="str">
        <v>BBU U</v>
      </c>
      <c r="J637" s="173"/>
      <c r="K637" s="33">
        <v>6244865.584212224</v>
      </c>
      <c r="L637" s="233"/>
      <c r="M637" s="233"/>
      <c r="N637" s="233"/>
      <c r="O637" s="233"/>
      <c r="P637" s="233"/>
    </row>
    <row r="638" spans="1:16" outlineLevel="3" x14ac:dyDescent="0.3">
      <c r="A638" s="173"/>
      <c r="B638" s="173"/>
      <c r="C638" s="173"/>
      <c r="D638" s="173"/>
      <c r="E638" s="173"/>
      <c r="F638" s="70">
        <v>8</v>
      </c>
      <c r="G638" s="173"/>
      <c r="H638" s="173"/>
      <c r="I638" s="71" t="str">
        <v>BBU S</v>
      </c>
      <c r="J638" s="173"/>
      <c r="K638" s="33">
        <v>28389121.884311952</v>
      </c>
      <c r="L638" s="233"/>
      <c r="M638" s="233"/>
      <c r="N638" s="233"/>
      <c r="O638" s="233"/>
      <c r="P638" s="233"/>
    </row>
    <row r="639" spans="1:16" outlineLevel="3" x14ac:dyDescent="0.3">
      <c r="A639" s="173"/>
      <c r="B639" s="173"/>
      <c r="C639" s="173"/>
      <c r="D639" s="173"/>
      <c r="E639" s="173"/>
      <c r="F639" s="70">
        <v>9</v>
      </c>
      <c r="G639" s="173"/>
      <c r="H639" s="173"/>
      <c r="I639" s="71" t="str">
        <v>BBU R</v>
      </c>
      <c r="J639" s="173"/>
      <c r="K639" s="33">
        <v>36672370.893637955</v>
      </c>
      <c r="L639" s="233"/>
      <c r="M639" s="233"/>
      <c r="N639" s="233"/>
      <c r="O639" s="233"/>
      <c r="P639" s="233"/>
    </row>
    <row r="640" spans="1:16" outlineLevel="3" x14ac:dyDescent="0.3">
      <c r="A640" s="173"/>
      <c r="B640" s="173"/>
      <c r="C640" s="173"/>
      <c r="D640" s="173"/>
      <c r="E640" s="173"/>
      <c r="F640" s="70">
        <v>10</v>
      </c>
      <c r="G640" s="173"/>
      <c r="H640" s="173"/>
      <c r="I640" s="71" t="str">
        <v>libre</v>
      </c>
      <c r="J640" s="173"/>
      <c r="K640" s="33">
        <v>0</v>
      </c>
      <c r="L640" s="233"/>
      <c r="M640" s="233"/>
      <c r="N640" s="233"/>
      <c r="O640" s="233"/>
      <c r="P640" s="233"/>
    </row>
    <row r="641" spans="1:16" outlineLevel="3" x14ac:dyDescent="0.3">
      <c r="A641" s="173"/>
      <c r="B641" s="173"/>
      <c r="C641" s="173"/>
      <c r="D641" s="173"/>
      <c r="E641" s="173"/>
      <c r="F641" s="70">
        <v>11</v>
      </c>
      <c r="G641" s="173"/>
      <c r="H641" s="173"/>
      <c r="I641" s="71" t="str">
        <v>Sitio U OOCC</v>
      </c>
      <c r="J641" s="173"/>
      <c r="K641" s="33">
        <v>23000000</v>
      </c>
      <c r="L641" s="233"/>
      <c r="M641" s="233"/>
      <c r="N641" s="233"/>
      <c r="O641" s="233"/>
      <c r="P641" s="233"/>
    </row>
    <row r="642" spans="1:16" outlineLevel="3" x14ac:dyDescent="0.3">
      <c r="A642" s="173"/>
      <c r="B642" s="173"/>
      <c r="C642" s="173"/>
      <c r="D642" s="173"/>
      <c r="E642" s="173"/>
      <c r="F642" s="70">
        <v>12</v>
      </c>
      <c r="G642" s="173"/>
      <c r="H642" s="173"/>
      <c r="I642" s="71" t="str">
        <v>Sitio S OOCC</v>
      </c>
      <c r="J642" s="173"/>
      <c r="K642" s="33">
        <v>109249999.99999999</v>
      </c>
      <c r="L642" s="233"/>
      <c r="M642" s="233"/>
      <c r="N642" s="233"/>
      <c r="O642" s="233"/>
      <c r="P642" s="233"/>
    </row>
    <row r="643" spans="1:16" outlineLevel="3" x14ac:dyDescent="0.3">
      <c r="A643" s="173"/>
      <c r="B643" s="173"/>
      <c r="C643" s="173"/>
      <c r="D643" s="173"/>
      <c r="E643" s="173"/>
      <c r="F643" s="70">
        <v>13</v>
      </c>
      <c r="G643" s="173"/>
      <c r="H643" s="173"/>
      <c r="I643" s="71" t="str">
        <v>Sitio R OOCC</v>
      </c>
      <c r="J643" s="173"/>
      <c r="K643" s="33">
        <v>241335610.79109302</v>
      </c>
      <c r="L643" s="233"/>
      <c r="M643" s="233"/>
      <c r="N643" s="233"/>
      <c r="O643" s="233"/>
      <c r="P643" s="233"/>
    </row>
    <row r="644" spans="1:16" outlineLevel="3" x14ac:dyDescent="0.3">
      <c r="A644" s="173"/>
      <c r="B644" s="173"/>
      <c r="C644" s="173"/>
      <c r="D644" s="173"/>
      <c r="E644" s="173"/>
      <c r="F644" s="70">
        <v>14</v>
      </c>
      <c r="G644" s="173"/>
      <c r="H644" s="173"/>
      <c r="I644" s="71" t="str">
        <v>Enlace backhaul</v>
      </c>
      <c r="J644" s="173"/>
      <c r="K644" s="33">
        <v>57826060.81518428</v>
      </c>
      <c r="L644" s="233"/>
      <c r="M644" s="233"/>
      <c r="N644" s="233"/>
      <c r="O644" s="233"/>
      <c r="P644" s="233"/>
    </row>
    <row r="645" spans="1:16" outlineLevel="3" x14ac:dyDescent="0.3">
      <c r="A645" s="173"/>
      <c r="B645" s="173"/>
      <c r="C645" s="173"/>
      <c r="D645" s="173"/>
      <c r="E645" s="173"/>
      <c r="F645" s="70">
        <v>15</v>
      </c>
      <c r="G645" s="173"/>
      <c r="H645" s="173"/>
      <c r="I645" s="71" t="str">
        <v>BSC A</v>
      </c>
      <c r="J645" s="173"/>
      <c r="K645" s="33">
        <v>1557467.2171307188</v>
      </c>
      <c r="L645" s="233"/>
      <c r="M645" s="233"/>
      <c r="N645" s="233"/>
      <c r="O645" s="233"/>
      <c r="P645" s="233"/>
    </row>
    <row r="646" spans="1:16" outlineLevel="3" x14ac:dyDescent="0.3">
      <c r="A646" s="173"/>
      <c r="B646" s="173"/>
      <c r="C646" s="173"/>
      <c r="D646" s="173"/>
      <c r="E646" s="173"/>
      <c r="F646" s="70">
        <v>16</v>
      </c>
      <c r="G646" s="173"/>
      <c r="H646" s="173"/>
      <c r="I646" s="71" t="str">
        <v>BSC B</v>
      </c>
      <c r="J646" s="173"/>
      <c r="K646" s="33">
        <v>0</v>
      </c>
      <c r="L646" s="233"/>
      <c r="M646" s="233"/>
      <c r="N646" s="233"/>
      <c r="O646" s="233"/>
      <c r="P646" s="233"/>
    </row>
    <row r="647" spans="1:16" outlineLevel="3" x14ac:dyDescent="0.3">
      <c r="A647" s="173"/>
      <c r="B647" s="173"/>
      <c r="C647" s="173"/>
      <c r="D647" s="173"/>
      <c r="E647" s="173"/>
      <c r="F647" s="70">
        <v>17</v>
      </c>
      <c r="G647" s="173"/>
      <c r="H647" s="173"/>
      <c r="I647" s="71" t="str">
        <v>BSC C</v>
      </c>
      <c r="J647" s="173"/>
      <c r="K647" s="33">
        <v>0</v>
      </c>
      <c r="L647" s="233"/>
      <c r="M647" s="233"/>
      <c r="N647" s="233"/>
      <c r="O647" s="233"/>
      <c r="P647" s="233"/>
    </row>
    <row r="648" spans="1:16" outlineLevel="3" x14ac:dyDescent="0.3">
      <c r="A648" s="173"/>
      <c r="B648" s="173"/>
      <c r="C648" s="173"/>
      <c r="D648" s="173"/>
      <c r="E648" s="173"/>
      <c r="F648" s="70">
        <v>18</v>
      </c>
      <c r="G648" s="173"/>
      <c r="H648" s="173"/>
      <c r="I648" s="71" t="str">
        <v>RNC A</v>
      </c>
      <c r="J648" s="173"/>
      <c r="K648" s="33">
        <v>0</v>
      </c>
      <c r="L648" s="233"/>
      <c r="M648" s="233"/>
      <c r="N648" s="233"/>
      <c r="O648" s="233"/>
      <c r="P648" s="233"/>
    </row>
    <row r="649" spans="1:16" outlineLevel="3" x14ac:dyDescent="0.3">
      <c r="A649" s="173"/>
      <c r="B649" s="173"/>
      <c r="C649" s="173"/>
      <c r="D649" s="173"/>
      <c r="E649" s="173"/>
      <c r="F649" s="70">
        <v>19</v>
      </c>
      <c r="G649" s="173"/>
      <c r="H649" s="173"/>
      <c r="I649" s="71" t="str">
        <v>RNC B</v>
      </c>
      <c r="J649" s="173"/>
      <c r="K649" s="33">
        <v>0</v>
      </c>
      <c r="L649" s="233"/>
      <c r="M649" s="233"/>
      <c r="N649" s="233"/>
      <c r="O649" s="233"/>
      <c r="P649" s="233"/>
    </row>
    <row r="650" spans="1:16" outlineLevel="3" x14ac:dyDescent="0.3">
      <c r="A650" s="173"/>
      <c r="B650" s="173"/>
      <c r="C650" s="173"/>
      <c r="D650" s="173"/>
      <c r="E650" s="173"/>
      <c r="F650" s="70">
        <v>20</v>
      </c>
      <c r="G650" s="173"/>
      <c r="H650" s="173"/>
      <c r="I650" s="71" t="str">
        <v>RNC C</v>
      </c>
      <c r="J650" s="173"/>
      <c r="K650" s="33">
        <v>13910019.457621176</v>
      </c>
      <c r="L650" s="233"/>
      <c r="M650" s="233"/>
      <c r="N650" s="233"/>
      <c r="O650" s="233"/>
      <c r="P650" s="233"/>
    </row>
    <row r="651" spans="1:16" outlineLevel="3" x14ac:dyDescent="0.3">
      <c r="A651" s="173"/>
      <c r="B651" s="173"/>
      <c r="C651" s="173"/>
      <c r="D651" s="173"/>
      <c r="E651" s="173"/>
      <c r="F651" s="70">
        <v>21</v>
      </c>
      <c r="G651" s="173"/>
      <c r="H651" s="173"/>
      <c r="I651" s="71" t="str">
        <v>libre</v>
      </c>
      <c r="J651" s="173"/>
      <c r="K651" s="33">
        <v>0</v>
      </c>
      <c r="L651" s="233"/>
      <c r="M651" s="233"/>
      <c r="N651" s="233"/>
      <c r="O651" s="233"/>
      <c r="P651" s="233"/>
    </row>
    <row r="652" spans="1:16" outlineLevel="3" x14ac:dyDescent="0.3">
      <c r="A652" s="173"/>
      <c r="B652" s="173"/>
      <c r="C652" s="173"/>
      <c r="D652" s="173"/>
      <c r="E652" s="173"/>
      <c r="F652" s="70">
        <v>22</v>
      </c>
      <c r="G652" s="173"/>
      <c r="H652" s="173"/>
      <c r="I652" s="71" t="str">
        <v>16-CE DL</v>
      </c>
      <c r="J652" s="173"/>
      <c r="K652" s="33">
        <v>20457273.099871565</v>
      </c>
      <c r="L652" s="233"/>
      <c r="M652" s="233"/>
      <c r="N652" s="233"/>
      <c r="O652" s="233"/>
      <c r="P652" s="233"/>
    </row>
    <row r="653" spans="1:16" outlineLevel="3" x14ac:dyDescent="0.3">
      <c r="A653" s="173"/>
      <c r="B653" s="173"/>
      <c r="C653" s="173"/>
      <c r="D653" s="173"/>
      <c r="E653" s="173"/>
      <c r="F653" s="70">
        <v>23</v>
      </c>
      <c r="G653" s="173"/>
      <c r="H653" s="173"/>
      <c r="I653" s="71" t="str">
        <v>16-CE UL</v>
      </c>
      <c r="J653" s="173"/>
      <c r="K653" s="33">
        <v>20072543.534235708</v>
      </c>
      <c r="L653" s="233"/>
      <c r="M653" s="233"/>
      <c r="N653" s="233"/>
      <c r="O653" s="233"/>
      <c r="P653" s="233"/>
    </row>
    <row r="654" spans="1:16" outlineLevel="3" x14ac:dyDescent="0.3">
      <c r="A654" s="173"/>
      <c r="B654" s="173"/>
      <c r="C654" s="173"/>
      <c r="D654" s="173"/>
      <c r="E654" s="173"/>
      <c r="F654" s="70">
        <v>24</v>
      </c>
      <c r="G654" s="173"/>
      <c r="H654" s="173"/>
      <c r="I654" s="71" t="str">
        <v>libre</v>
      </c>
      <c r="J654" s="173"/>
      <c r="K654" s="33">
        <v>0</v>
      </c>
      <c r="L654" s="233"/>
      <c r="M654" s="233"/>
      <c r="N654" s="233"/>
      <c r="O654" s="233"/>
      <c r="P654" s="233"/>
    </row>
    <row r="655" spans="1:16" outlineLevel="3" x14ac:dyDescent="0.3">
      <c r="A655" s="173"/>
      <c r="B655" s="173"/>
      <c r="C655" s="173"/>
      <c r="D655" s="173"/>
      <c r="E655" s="173"/>
      <c r="F655" s="70">
        <v>25</v>
      </c>
      <c r="G655" s="173"/>
      <c r="H655" s="173"/>
      <c r="I655" s="71" t="str">
        <v>HW - HWAC/RRU/Licenses/Carrier U</v>
      </c>
      <c r="J655" s="173"/>
      <c r="K655" s="33">
        <v>14382269.585863136</v>
      </c>
      <c r="L655" s="233"/>
      <c r="M655" s="233"/>
      <c r="N655" s="233"/>
      <c r="O655" s="233"/>
      <c r="P655" s="233"/>
    </row>
    <row r="656" spans="1:16" outlineLevel="3" x14ac:dyDescent="0.3">
      <c r="A656" s="173"/>
      <c r="B656" s="173"/>
      <c r="C656" s="173"/>
      <c r="D656" s="173"/>
      <c r="E656" s="173"/>
      <c r="F656" s="70">
        <v>26</v>
      </c>
      <c r="G656" s="173"/>
      <c r="H656" s="173"/>
      <c r="I656" s="71" t="str">
        <v>HW - HWAC/RRU/Licenses/Carrier S</v>
      </c>
      <c r="J656" s="173"/>
      <c r="K656" s="33">
        <v>57529078.343452543</v>
      </c>
      <c r="L656" s="233"/>
      <c r="M656" s="233"/>
      <c r="N656" s="233"/>
      <c r="O656" s="233"/>
      <c r="P656" s="233"/>
    </row>
    <row r="657" spans="1:16" outlineLevel="3" x14ac:dyDescent="0.3">
      <c r="A657" s="173"/>
      <c r="B657" s="173"/>
      <c r="C657" s="173"/>
      <c r="D657" s="173"/>
      <c r="E657" s="173"/>
      <c r="F657" s="70">
        <v>27</v>
      </c>
      <c r="G657" s="173"/>
      <c r="H657" s="173"/>
      <c r="I657" s="71" t="str">
        <v>HW - HWAC/RRU/Licenses/Carrier R</v>
      </c>
      <c r="J657" s="173"/>
      <c r="K657" s="33">
        <v>100675887.10104196</v>
      </c>
      <c r="L657" s="233"/>
      <c r="M657" s="233"/>
      <c r="N657" s="233"/>
      <c r="O657" s="233"/>
      <c r="P657" s="233"/>
    </row>
    <row r="658" spans="1:16" outlineLevel="3" x14ac:dyDescent="0.3">
      <c r="A658" s="173"/>
      <c r="B658" s="173"/>
      <c r="C658" s="173"/>
      <c r="D658" s="173"/>
      <c r="E658" s="173"/>
      <c r="F658" s="70">
        <v>28</v>
      </c>
      <c r="G658" s="173"/>
      <c r="H658" s="173"/>
      <c r="I658" s="71" t="str">
        <v>libre</v>
      </c>
      <c r="J658" s="173"/>
      <c r="K658" s="33">
        <v>0</v>
      </c>
      <c r="L658" s="233"/>
      <c r="M658" s="233"/>
      <c r="N658" s="233"/>
      <c r="O658" s="233"/>
      <c r="P658" s="233"/>
    </row>
    <row r="659" spans="1:16" outlineLevel="3" x14ac:dyDescent="0.3">
      <c r="A659" s="173"/>
      <c r="B659" s="173"/>
      <c r="C659" s="173"/>
      <c r="D659" s="173"/>
      <c r="E659" s="173"/>
      <c r="F659" s="70">
        <v>29</v>
      </c>
      <c r="G659" s="173"/>
      <c r="H659" s="173"/>
      <c r="I659" s="71" t="str">
        <v>Sitio U Energía</v>
      </c>
      <c r="J659" s="173"/>
      <c r="K659" s="33">
        <v>3516385.5273775831</v>
      </c>
      <c r="L659" s="233"/>
      <c r="M659" s="233"/>
      <c r="N659" s="233"/>
      <c r="O659" s="233"/>
      <c r="P659" s="233"/>
    </row>
    <row r="660" spans="1:16" outlineLevel="3" x14ac:dyDescent="0.3">
      <c r="A660" s="173"/>
      <c r="B660" s="173"/>
      <c r="C660" s="173"/>
      <c r="D660" s="173"/>
      <c r="E660" s="173"/>
      <c r="F660" s="70">
        <v>30</v>
      </c>
      <c r="G660" s="173"/>
      <c r="H660" s="173"/>
      <c r="I660" s="71" t="str">
        <v>Sitio S Energía</v>
      </c>
      <c r="J660" s="173"/>
      <c r="K660" s="33">
        <v>14065542.109510332</v>
      </c>
      <c r="L660" s="233"/>
      <c r="M660" s="233"/>
      <c r="N660" s="233"/>
      <c r="O660" s="233"/>
      <c r="P660" s="233"/>
    </row>
    <row r="661" spans="1:16" outlineLevel="3" x14ac:dyDescent="0.3">
      <c r="A661" s="173"/>
      <c r="B661" s="173"/>
      <c r="C661" s="173"/>
      <c r="D661" s="173"/>
      <c r="E661" s="173"/>
      <c r="F661" s="70">
        <v>31</v>
      </c>
      <c r="G661" s="173"/>
      <c r="H661" s="173"/>
      <c r="I661" s="71" t="str">
        <v>Sitio R Energía</v>
      </c>
      <c r="J661" s="173"/>
      <c r="K661" s="33">
        <v>24614698.691643082</v>
      </c>
      <c r="L661" s="233"/>
      <c r="M661" s="233"/>
      <c r="N661" s="233"/>
      <c r="O661" s="233"/>
      <c r="P661" s="233"/>
    </row>
    <row r="662" spans="1:16" outlineLevel="3" x14ac:dyDescent="0.3">
      <c r="A662" s="173"/>
      <c r="B662" s="173"/>
      <c r="C662" s="173"/>
      <c r="D662" s="173"/>
      <c r="E662" s="173"/>
      <c r="F662" s="70">
        <v>32</v>
      </c>
      <c r="G662" s="173"/>
      <c r="H662" s="173"/>
      <c r="I662" s="71" t="str">
        <v>libre</v>
      </c>
      <c r="J662" s="173"/>
      <c r="K662" s="33">
        <v>0</v>
      </c>
      <c r="L662" s="233"/>
      <c r="M662" s="233"/>
      <c r="N662" s="233"/>
      <c r="O662" s="233"/>
      <c r="P662" s="233"/>
    </row>
    <row r="663" spans="1:16" outlineLevel="3" x14ac:dyDescent="0.3">
      <c r="A663" s="173"/>
      <c r="B663" s="173"/>
      <c r="C663" s="173"/>
      <c r="D663" s="173"/>
      <c r="E663" s="173"/>
      <c r="F663" s="70">
        <v>33</v>
      </c>
      <c r="G663" s="173"/>
      <c r="H663" s="173"/>
      <c r="I663" s="71" t="str">
        <v>Sitios todos 4G</v>
      </c>
      <c r="J663" s="173"/>
      <c r="K663" s="33">
        <v>50272570.551240578</v>
      </c>
      <c r="L663" s="233"/>
      <c r="M663" s="233"/>
      <c r="N663" s="233"/>
      <c r="O663" s="233"/>
      <c r="P663" s="233"/>
    </row>
    <row r="664" spans="1:16" outlineLevel="3" x14ac:dyDescent="0.3">
      <c r="A664" s="173"/>
      <c r="B664" s="173"/>
      <c r="C664" s="173"/>
      <c r="D664" s="173"/>
      <c r="E664" s="173"/>
      <c r="F664" s="70">
        <v>34</v>
      </c>
      <c r="G664" s="173"/>
      <c r="H664" s="173"/>
      <c r="I664" s="71" t="str">
        <v>libre</v>
      </c>
      <c r="J664" s="173"/>
      <c r="K664" s="33">
        <v>0</v>
      </c>
      <c r="L664" s="233"/>
      <c r="M664" s="233"/>
      <c r="N664" s="233"/>
      <c r="O664" s="233"/>
      <c r="P664" s="233"/>
    </row>
    <row r="665" spans="1:16" outlineLevel="3" x14ac:dyDescent="0.3">
      <c r="A665" s="173"/>
      <c r="B665" s="173"/>
      <c r="C665" s="173"/>
      <c r="D665" s="173"/>
      <c r="E665" s="173"/>
      <c r="F665" s="70">
        <v>35</v>
      </c>
      <c r="G665" s="173"/>
      <c r="H665" s="173"/>
      <c r="I665" s="71" t="str">
        <v>libre</v>
      </c>
      <c r="J665" s="173"/>
      <c r="K665" s="33">
        <v>0</v>
      </c>
      <c r="L665" s="233"/>
      <c r="M665" s="233"/>
      <c r="N665" s="233"/>
      <c r="O665" s="233"/>
      <c r="P665" s="233"/>
    </row>
    <row r="666" spans="1:16" outlineLevel="3" x14ac:dyDescent="0.3">
      <c r="A666" s="173"/>
      <c r="B666" s="173"/>
      <c r="C666" s="173"/>
      <c r="D666" s="173"/>
      <c r="E666" s="173"/>
      <c r="F666" s="70">
        <v>36</v>
      </c>
      <c r="G666" s="173"/>
      <c r="H666" s="173"/>
      <c r="I666" s="71" t="str">
        <v>libre</v>
      </c>
      <c r="J666" s="173"/>
      <c r="K666" s="33">
        <v>0</v>
      </c>
      <c r="L666" s="233"/>
      <c r="M666" s="233"/>
      <c r="N666" s="233"/>
      <c r="O666" s="233"/>
      <c r="P666" s="233"/>
    </row>
    <row r="667" spans="1:16" outlineLevel="3" x14ac:dyDescent="0.3">
      <c r="A667" s="173"/>
      <c r="B667" s="173"/>
      <c r="C667" s="173"/>
      <c r="D667" s="173"/>
      <c r="E667" s="173"/>
      <c r="F667" s="70">
        <v>37</v>
      </c>
      <c r="G667" s="173"/>
      <c r="H667" s="173"/>
      <c r="I667" s="71" t="str">
        <v>libre</v>
      </c>
      <c r="J667" s="173"/>
      <c r="K667" s="33">
        <v>0</v>
      </c>
      <c r="L667" s="233"/>
      <c r="M667" s="233"/>
      <c r="N667" s="233"/>
      <c r="O667" s="233"/>
      <c r="P667" s="233"/>
    </row>
    <row r="668" spans="1:16" outlineLevel="3" x14ac:dyDescent="0.3">
      <c r="A668" s="173"/>
      <c r="B668" s="173"/>
      <c r="C668" s="173"/>
      <c r="D668" s="173"/>
      <c r="E668" s="173"/>
      <c r="F668" s="70">
        <v>38</v>
      </c>
      <c r="G668" s="173"/>
      <c r="H668" s="173"/>
      <c r="I668" s="71" t="str">
        <v>libre</v>
      </c>
      <c r="J668" s="173"/>
      <c r="K668" s="33">
        <v>0</v>
      </c>
      <c r="L668" s="233"/>
      <c r="M668" s="233"/>
      <c r="N668" s="233"/>
      <c r="O668" s="233"/>
      <c r="P668" s="233"/>
    </row>
    <row r="669" spans="1:16" outlineLevel="3" x14ac:dyDescent="0.3">
      <c r="A669" s="173"/>
      <c r="B669" s="173"/>
      <c r="C669" s="173"/>
      <c r="D669" s="173"/>
      <c r="E669" s="173"/>
      <c r="F669" s="70">
        <v>39</v>
      </c>
      <c r="G669" s="173"/>
      <c r="H669" s="173"/>
      <c r="I669" s="71" t="str">
        <v>libre</v>
      </c>
      <c r="J669" s="173"/>
      <c r="K669" s="33">
        <v>0</v>
      </c>
      <c r="L669" s="233"/>
      <c r="M669" s="233"/>
      <c r="N669" s="233"/>
      <c r="O669" s="233"/>
      <c r="P669" s="233"/>
    </row>
    <row r="670" spans="1:16" outlineLevel="3" x14ac:dyDescent="0.3">
      <c r="A670" s="173"/>
      <c r="B670" s="173"/>
      <c r="C670" s="173"/>
      <c r="D670" s="173"/>
      <c r="E670" s="173"/>
      <c r="F670" s="70">
        <v>40</v>
      </c>
      <c r="G670" s="173"/>
      <c r="H670" s="173"/>
      <c r="I670" s="71" t="str">
        <v>libre</v>
      </c>
      <c r="J670" s="173"/>
      <c r="K670" s="33">
        <v>0</v>
      </c>
      <c r="L670" s="233"/>
      <c r="M670" s="233"/>
      <c r="N670" s="233"/>
      <c r="O670" s="233"/>
      <c r="P670" s="233"/>
    </row>
    <row r="671" spans="1:16" outlineLevel="3" x14ac:dyDescent="0.3">
      <c r="A671" s="173"/>
      <c r="B671" s="173"/>
      <c r="C671" s="173"/>
      <c r="D671" s="173"/>
      <c r="E671" s="173"/>
      <c r="F671" s="70">
        <v>41</v>
      </c>
      <c r="G671" s="173"/>
      <c r="H671" s="173"/>
      <c r="I671" s="71" t="str">
        <v>libre</v>
      </c>
      <c r="J671" s="173"/>
      <c r="K671" s="33">
        <v>0</v>
      </c>
      <c r="L671" s="233"/>
      <c r="M671" s="233"/>
      <c r="N671" s="233"/>
      <c r="O671" s="233"/>
      <c r="P671" s="233"/>
    </row>
    <row r="672" spans="1:16" outlineLevel="3" x14ac:dyDescent="0.3">
      <c r="A672" s="173"/>
      <c r="B672" s="173"/>
      <c r="C672" s="173"/>
      <c r="D672" s="173"/>
      <c r="E672" s="173"/>
      <c r="F672" s="70">
        <v>42</v>
      </c>
      <c r="G672" s="173"/>
      <c r="H672" s="173"/>
      <c r="I672" s="71" t="str">
        <v>libre</v>
      </c>
      <c r="J672" s="173"/>
      <c r="K672" s="33">
        <v>0</v>
      </c>
      <c r="L672" s="233"/>
      <c r="M672" s="233"/>
      <c r="N672" s="233"/>
      <c r="O672" s="233"/>
      <c r="P672" s="233"/>
    </row>
    <row r="673" spans="1:16" outlineLevel="3" x14ac:dyDescent="0.3">
      <c r="A673" s="173"/>
      <c r="B673" s="173"/>
      <c r="C673" s="173"/>
      <c r="D673" s="173"/>
      <c r="E673" s="173"/>
      <c r="F673" s="70">
        <v>43</v>
      </c>
      <c r="G673" s="173"/>
      <c r="H673" s="173"/>
      <c r="I673" s="71" t="str">
        <v>libre</v>
      </c>
      <c r="J673" s="173"/>
      <c r="K673" s="33">
        <v>0</v>
      </c>
      <c r="L673" s="233"/>
      <c r="M673" s="233"/>
      <c r="N673" s="233"/>
      <c r="O673" s="233"/>
      <c r="P673" s="233"/>
    </row>
    <row r="674" spans="1:16" outlineLevel="3" x14ac:dyDescent="0.3">
      <c r="A674" s="173"/>
      <c r="B674" s="173"/>
      <c r="C674" s="173"/>
      <c r="D674" s="173"/>
      <c r="E674" s="173"/>
      <c r="F674" s="70">
        <v>44</v>
      </c>
      <c r="G674" s="173"/>
      <c r="H674" s="173"/>
      <c r="I674" s="71" t="str">
        <v>libre</v>
      </c>
      <c r="J674" s="173"/>
      <c r="K674" s="33">
        <v>0</v>
      </c>
      <c r="L674" s="233"/>
      <c r="M674" s="233"/>
      <c r="N674" s="233"/>
      <c r="O674" s="233"/>
      <c r="P674" s="233"/>
    </row>
    <row r="675" spans="1:16" outlineLevel="3" x14ac:dyDescent="0.3">
      <c r="A675" s="173"/>
      <c r="B675" s="173"/>
      <c r="C675" s="173"/>
      <c r="D675" s="173"/>
      <c r="E675" s="173"/>
      <c r="F675" s="70">
        <v>45</v>
      </c>
      <c r="G675" s="173"/>
      <c r="H675" s="173"/>
      <c r="I675" s="71" t="str">
        <v>libre</v>
      </c>
      <c r="J675" s="173"/>
      <c r="K675" s="33">
        <v>0</v>
      </c>
      <c r="L675" s="233"/>
      <c r="M675" s="233"/>
      <c r="N675" s="233"/>
      <c r="O675" s="233"/>
      <c r="P675" s="233"/>
    </row>
    <row r="676" spans="1:16" outlineLevel="3" x14ac:dyDescent="0.3">
      <c r="A676" s="173"/>
      <c r="B676" s="173"/>
      <c r="C676" s="173"/>
      <c r="D676" s="173"/>
      <c r="E676" s="173"/>
      <c r="F676" s="70">
        <v>46</v>
      </c>
      <c r="G676" s="173"/>
      <c r="H676" s="173"/>
      <c r="I676" s="71" t="str">
        <v>libre</v>
      </c>
      <c r="J676" s="173"/>
      <c r="K676" s="33">
        <v>0</v>
      </c>
      <c r="L676" s="233"/>
      <c r="M676" s="233"/>
      <c r="N676" s="233"/>
      <c r="O676" s="233"/>
      <c r="P676" s="233"/>
    </row>
    <row r="677" spans="1:16" outlineLevel="3" x14ac:dyDescent="0.3">
      <c r="A677" s="173"/>
      <c r="B677" s="173"/>
      <c r="C677" s="173"/>
      <c r="D677" s="173"/>
      <c r="E677" s="173"/>
      <c r="F677" s="70">
        <v>47</v>
      </c>
      <c r="G677" s="173"/>
      <c r="H677" s="173"/>
      <c r="I677" s="71" t="str">
        <v>libre</v>
      </c>
      <c r="J677" s="173"/>
      <c r="K677" s="33">
        <v>0</v>
      </c>
      <c r="L677" s="233"/>
      <c r="M677" s="233"/>
      <c r="N677" s="233"/>
      <c r="O677" s="233"/>
      <c r="P677" s="233"/>
    </row>
    <row r="678" spans="1:16" outlineLevel="3" x14ac:dyDescent="0.3">
      <c r="A678" s="173"/>
      <c r="B678" s="173"/>
      <c r="C678" s="173"/>
      <c r="D678" s="173"/>
      <c r="E678" s="173"/>
      <c r="F678" s="70">
        <v>48</v>
      </c>
      <c r="G678" s="173"/>
      <c r="H678" s="173"/>
      <c r="I678" s="71" t="str">
        <v>libre</v>
      </c>
      <c r="J678" s="173"/>
      <c r="K678" s="33">
        <v>0</v>
      </c>
      <c r="L678" s="233"/>
      <c r="M678" s="233"/>
      <c r="N678" s="233"/>
      <c r="O678" s="233"/>
      <c r="P678" s="233"/>
    </row>
    <row r="679" spans="1:16" outlineLevel="3" x14ac:dyDescent="0.3">
      <c r="A679" s="173"/>
      <c r="B679" s="173"/>
      <c r="C679" s="173"/>
      <c r="D679" s="173"/>
      <c r="E679" s="173"/>
      <c r="F679" s="70">
        <v>49</v>
      </c>
      <c r="G679" s="173"/>
      <c r="H679" s="173"/>
      <c r="I679" s="71" t="str">
        <v>libre</v>
      </c>
      <c r="J679" s="173"/>
      <c r="K679" s="33">
        <v>0</v>
      </c>
      <c r="L679" s="233"/>
      <c r="M679" s="233"/>
      <c r="N679" s="233"/>
      <c r="O679" s="233"/>
      <c r="P679" s="233"/>
    </row>
    <row r="680" spans="1:16" outlineLevel="3" x14ac:dyDescent="0.3">
      <c r="A680" s="173"/>
      <c r="B680" s="173"/>
      <c r="C680" s="173"/>
      <c r="D680" s="173"/>
      <c r="E680" s="173"/>
      <c r="F680" s="70">
        <v>50</v>
      </c>
      <c r="G680" s="173"/>
      <c r="H680" s="173"/>
      <c r="I680" s="71" t="str">
        <v>libre</v>
      </c>
      <c r="J680" s="173"/>
      <c r="K680" s="33">
        <v>0</v>
      </c>
      <c r="L680" s="233"/>
      <c r="M680" s="233"/>
      <c r="N680" s="233"/>
      <c r="O680" s="233"/>
      <c r="P680" s="233"/>
    </row>
    <row r="681" spans="1:16" outlineLevel="3" x14ac:dyDescent="0.3">
      <c r="A681" s="173"/>
      <c r="B681" s="173"/>
      <c r="C681" s="173"/>
      <c r="D681" s="173"/>
      <c r="E681" s="173"/>
      <c r="F681" s="70">
        <v>51</v>
      </c>
      <c r="G681" s="173"/>
      <c r="H681" s="173"/>
      <c r="I681" s="71" t="str">
        <v>libre</v>
      </c>
      <c r="J681" s="173"/>
      <c r="K681" s="33">
        <v>0</v>
      </c>
      <c r="L681" s="233"/>
      <c r="M681" s="233"/>
      <c r="N681" s="233"/>
      <c r="O681" s="233"/>
      <c r="P681" s="233"/>
    </row>
    <row r="682" spans="1:16" outlineLevel="3" x14ac:dyDescent="0.3">
      <c r="A682" s="173"/>
      <c r="B682" s="173"/>
      <c r="C682" s="173"/>
      <c r="D682" s="173"/>
      <c r="E682" s="173"/>
      <c r="F682" s="70">
        <v>52</v>
      </c>
      <c r="G682" s="173"/>
      <c r="H682" s="173"/>
      <c r="I682" s="71" t="str">
        <v>libre</v>
      </c>
      <c r="J682" s="173"/>
      <c r="K682" s="33">
        <v>0</v>
      </c>
      <c r="L682" s="233"/>
      <c r="M682" s="233"/>
      <c r="N682" s="233"/>
      <c r="O682" s="233"/>
      <c r="P682" s="233"/>
    </row>
    <row r="683" spans="1:16" outlineLevel="3" x14ac:dyDescent="0.3">
      <c r="A683" s="173"/>
      <c r="B683" s="173"/>
      <c r="C683" s="173"/>
      <c r="D683" s="173"/>
      <c r="E683" s="173"/>
      <c r="F683" s="70">
        <v>53</v>
      </c>
      <c r="G683" s="173"/>
      <c r="H683" s="173"/>
      <c r="I683" s="71" t="str">
        <v>libre</v>
      </c>
      <c r="J683" s="173"/>
      <c r="K683" s="33">
        <v>0</v>
      </c>
      <c r="L683" s="233"/>
      <c r="M683" s="233"/>
      <c r="N683" s="233"/>
      <c r="O683" s="233"/>
      <c r="P683" s="233"/>
    </row>
    <row r="684" spans="1:16" outlineLevel="3" x14ac:dyDescent="0.3">
      <c r="A684" s="173"/>
      <c r="B684" s="173"/>
      <c r="C684" s="173"/>
      <c r="D684" s="173"/>
      <c r="E684" s="173"/>
      <c r="F684" s="70">
        <v>54</v>
      </c>
      <c r="G684" s="173"/>
      <c r="H684" s="173"/>
      <c r="I684" s="71" t="str">
        <v>libre</v>
      </c>
      <c r="J684" s="173"/>
      <c r="K684" s="33">
        <v>0</v>
      </c>
      <c r="L684" s="233"/>
      <c r="M684" s="233"/>
      <c r="N684" s="233"/>
      <c r="O684" s="233"/>
      <c r="P684" s="233"/>
    </row>
    <row r="685" spans="1:16" outlineLevel="3" x14ac:dyDescent="0.3">
      <c r="A685" s="173"/>
      <c r="B685" s="173"/>
      <c r="C685" s="173"/>
      <c r="D685" s="173"/>
      <c r="E685" s="173"/>
      <c r="F685" s="70">
        <v>55</v>
      </c>
      <c r="G685" s="173"/>
      <c r="H685" s="173"/>
      <c r="I685" s="71" t="str">
        <v>libre</v>
      </c>
      <c r="J685" s="173"/>
      <c r="K685" s="33">
        <v>0</v>
      </c>
      <c r="L685" s="233"/>
      <c r="M685" s="233"/>
      <c r="N685" s="233"/>
      <c r="O685" s="233"/>
      <c r="P685" s="233"/>
    </row>
    <row r="686" spans="1:16" outlineLevel="3" x14ac:dyDescent="0.3">
      <c r="A686" s="173"/>
      <c r="B686" s="173"/>
      <c r="C686" s="173"/>
      <c r="D686" s="173"/>
      <c r="E686" s="173"/>
      <c r="F686" s="70">
        <v>56</v>
      </c>
      <c r="G686" s="173"/>
      <c r="H686" s="173"/>
      <c r="I686" s="71" t="str">
        <v>libre</v>
      </c>
      <c r="J686" s="173"/>
      <c r="K686" s="33">
        <v>0</v>
      </c>
      <c r="L686" s="233"/>
      <c r="M686" s="233"/>
      <c r="N686" s="233"/>
      <c r="O686" s="233"/>
      <c r="P686" s="233"/>
    </row>
    <row r="687" spans="1:16" outlineLevel="3" x14ac:dyDescent="0.3">
      <c r="A687" s="173"/>
      <c r="B687" s="173"/>
      <c r="C687" s="173"/>
      <c r="D687" s="173"/>
      <c r="E687" s="173"/>
      <c r="F687" s="70">
        <v>57</v>
      </c>
      <c r="G687" s="173"/>
      <c r="H687" s="173"/>
      <c r="I687" s="71" t="str">
        <v>libre</v>
      </c>
      <c r="J687" s="173"/>
      <c r="K687" s="33">
        <v>0</v>
      </c>
      <c r="L687" s="233"/>
      <c r="M687" s="233"/>
      <c r="N687" s="233"/>
      <c r="O687" s="233"/>
      <c r="P687" s="233"/>
    </row>
    <row r="688" spans="1:16" outlineLevel="3" x14ac:dyDescent="0.3">
      <c r="A688" s="173"/>
      <c r="B688" s="173"/>
      <c r="C688" s="173"/>
      <c r="D688" s="173"/>
      <c r="E688" s="173"/>
      <c r="F688" s="70">
        <v>58</v>
      </c>
      <c r="G688" s="173"/>
      <c r="H688" s="173"/>
      <c r="I688" s="71" t="str">
        <v>libre</v>
      </c>
      <c r="J688" s="173"/>
      <c r="K688" s="33">
        <v>0</v>
      </c>
      <c r="L688" s="233"/>
      <c r="M688" s="233"/>
      <c r="N688" s="233"/>
      <c r="O688" s="233"/>
      <c r="P688" s="233"/>
    </row>
    <row r="689" spans="1:16" outlineLevel="3" x14ac:dyDescent="0.3">
      <c r="A689" s="173"/>
      <c r="B689" s="173"/>
      <c r="C689" s="173"/>
      <c r="D689" s="173"/>
      <c r="E689" s="173"/>
      <c r="F689" s="70">
        <v>59</v>
      </c>
      <c r="G689" s="173"/>
      <c r="H689" s="173"/>
      <c r="I689" s="71" t="str">
        <v>libre</v>
      </c>
      <c r="J689" s="173"/>
      <c r="K689" s="33">
        <v>0</v>
      </c>
      <c r="L689" s="233"/>
      <c r="M689" s="233"/>
      <c r="N689" s="233"/>
      <c r="O689" s="233"/>
      <c r="P689" s="233"/>
    </row>
    <row r="690" spans="1:16" outlineLevel="3" x14ac:dyDescent="0.3">
      <c r="A690" s="173"/>
      <c r="B690" s="173"/>
      <c r="C690" s="173"/>
      <c r="D690" s="173"/>
      <c r="E690" s="173"/>
      <c r="F690" s="70">
        <v>60</v>
      </c>
      <c r="G690" s="173"/>
      <c r="H690" s="173"/>
      <c r="I690" s="71" t="str">
        <v>libre</v>
      </c>
      <c r="J690" s="173"/>
      <c r="K690" s="33">
        <v>0</v>
      </c>
      <c r="L690" s="233"/>
      <c r="M690" s="233"/>
      <c r="N690" s="233"/>
      <c r="O690" s="233"/>
      <c r="P690" s="233"/>
    </row>
    <row r="691" spans="1:16" outlineLevel="3" x14ac:dyDescent="0.3">
      <c r="A691" s="173"/>
      <c r="B691" s="173"/>
      <c r="C691" s="173"/>
      <c r="D691" s="173"/>
      <c r="E691" s="173"/>
      <c r="F691" s="70">
        <v>61</v>
      </c>
      <c r="G691" s="173"/>
      <c r="H691" s="173"/>
      <c r="I691" s="71" t="str">
        <v>libre</v>
      </c>
      <c r="J691" s="173"/>
      <c r="K691" s="33">
        <v>0</v>
      </c>
      <c r="L691" s="233"/>
      <c r="M691" s="233"/>
      <c r="N691" s="233"/>
      <c r="O691" s="233"/>
      <c r="P691" s="233"/>
    </row>
    <row r="692" spans="1:16" outlineLevel="3" x14ac:dyDescent="0.3">
      <c r="A692" s="173"/>
      <c r="B692" s="173"/>
      <c r="C692" s="173"/>
      <c r="D692" s="173"/>
      <c r="E692" s="173"/>
      <c r="F692" s="70">
        <v>62</v>
      </c>
      <c r="G692" s="173"/>
      <c r="H692" s="173"/>
      <c r="I692" s="71" t="str">
        <v>libre</v>
      </c>
      <c r="J692" s="173"/>
      <c r="K692" s="33">
        <v>0</v>
      </c>
      <c r="L692" s="233"/>
      <c r="M692" s="233"/>
      <c r="N692" s="233"/>
      <c r="O692" s="233"/>
      <c r="P692" s="233"/>
    </row>
    <row r="693" spans="1:16" outlineLevel="3" x14ac:dyDescent="0.3">
      <c r="A693" s="173"/>
      <c r="B693" s="173"/>
      <c r="C693" s="173"/>
      <c r="D693" s="173"/>
      <c r="E693" s="173"/>
      <c r="F693" s="70">
        <v>63</v>
      </c>
      <c r="G693" s="173"/>
      <c r="H693" s="173"/>
      <c r="I693" s="71" t="str">
        <v>libre</v>
      </c>
      <c r="J693" s="173"/>
      <c r="K693" s="33">
        <v>0</v>
      </c>
      <c r="L693" s="233"/>
      <c r="M693" s="233"/>
      <c r="N693" s="233"/>
      <c r="O693" s="233"/>
      <c r="P693" s="233"/>
    </row>
    <row r="694" spans="1:16" outlineLevel="3" x14ac:dyDescent="0.3">
      <c r="A694" s="173"/>
      <c r="B694" s="173"/>
      <c r="C694" s="173"/>
      <c r="D694" s="173"/>
      <c r="E694" s="173"/>
      <c r="F694" s="70">
        <v>64</v>
      </c>
      <c r="G694" s="173"/>
      <c r="H694" s="173"/>
      <c r="I694" s="71" t="str">
        <v>libre</v>
      </c>
      <c r="J694" s="173"/>
      <c r="K694" s="33">
        <v>0</v>
      </c>
      <c r="L694" s="233"/>
      <c r="M694" s="233"/>
      <c r="N694" s="233"/>
      <c r="O694" s="233"/>
      <c r="P694" s="233"/>
    </row>
    <row r="695" spans="1:16" outlineLevel="3" x14ac:dyDescent="0.3">
      <c r="A695" s="173"/>
      <c r="B695" s="173"/>
      <c r="C695" s="173"/>
      <c r="D695" s="173"/>
      <c r="E695" s="173"/>
      <c r="F695" s="70">
        <v>65</v>
      </c>
      <c r="G695" s="173"/>
      <c r="H695" s="173"/>
      <c r="I695" s="71" t="str">
        <v>libre</v>
      </c>
      <c r="J695" s="173"/>
      <c r="K695" s="33">
        <v>0</v>
      </c>
      <c r="L695" s="233"/>
      <c r="M695" s="233"/>
      <c r="N695" s="233"/>
      <c r="O695" s="233"/>
      <c r="P695" s="233"/>
    </row>
    <row r="696" spans="1:16" outlineLevel="3" x14ac:dyDescent="0.3">
      <c r="A696" s="173"/>
      <c r="B696" s="173"/>
      <c r="C696" s="173"/>
      <c r="D696" s="173"/>
      <c r="E696" s="173"/>
      <c r="F696" s="70">
        <v>66</v>
      </c>
      <c r="G696" s="173"/>
      <c r="H696" s="173"/>
      <c r="I696" s="71" t="str">
        <v>libre</v>
      </c>
      <c r="J696" s="173"/>
      <c r="K696" s="33">
        <v>0</v>
      </c>
      <c r="L696" s="233"/>
      <c r="M696" s="233"/>
      <c r="N696" s="233"/>
      <c r="O696" s="233"/>
      <c r="P696" s="233"/>
    </row>
    <row r="697" spans="1:16" outlineLevel="3" x14ac:dyDescent="0.3">
      <c r="A697" s="173"/>
      <c r="B697" s="173"/>
      <c r="C697" s="173"/>
      <c r="D697" s="173"/>
      <c r="E697" s="173"/>
      <c r="F697" s="70">
        <v>67</v>
      </c>
      <c r="G697" s="173"/>
      <c r="H697" s="173"/>
      <c r="I697" s="71" t="str">
        <v>libre</v>
      </c>
      <c r="J697" s="173"/>
      <c r="K697" s="33">
        <v>0</v>
      </c>
      <c r="L697" s="233"/>
      <c r="M697" s="233"/>
      <c r="N697" s="233"/>
      <c r="O697" s="233"/>
      <c r="P697" s="233"/>
    </row>
    <row r="698" spans="1:16" outlineLevel="3" x14ac:dyDescent="0.3">
      <c r="A698" s="173"/>
      <c r="B698" s="173"/>
      <c r="C698" s="173"/>
      <c r="D698" s="173"/>
      <c r="E698" s="173"/>
      <c r="F698" s="70">
        <v>68</v>
      </c>
      <c r="G698" s="173"/>
      <c r="H698" s="173"/>
      <c r="I698" s="71" t="str">
        <v>libre</v>
      </c>
      <c r="J698" s="173"/>
      <c r="K698" s="33">
        <v>0</v>
      </c>
      <c r="L698" s="233"/>
      <c r="M698" s="233"/>
      <c r="N698" s="233"/>
      <c r="O698" s="233"/>
      <c r="P698" s="233"/>
    </row>
    <row r="699" spans="1:16" outlineLevel="3" x14ac:dyDescent="0.3">
      <c r="A699" s="173"/>
      <c r="B699" s="173"/>
      <c r="C699" s="173"/>
      <c r="D699" s="173"/>
      <c r="E699" s="173"/>
      <c r="F699" s="70">
        <v>69</v>
      </c>
      <c r="G699" s="173"/>
      <c r="H699" s="173"/>
      <c r="I699" s="71" t="str">
        <v>Core CS:MGW, HW y SE</v>
      </c>
      <c r="J699" s="173"/>
      <c r="K699" s="33">
        <v>2250586.9886558163</v>
      </c>
      <c r="L699" s="233"/>
      <c r="M699" s="233"/>
      <c r="N699" s="233"/>
      <c r="O699" s="233"/>
      <c r="P699" s="233"/>
    </row>
    <row r="700" spans="1:16" outlineLevel="3" x14ac:dyDescent="0.3">
      <c r="A700" s="173"/>
      <c r="B700" s="173"/>
      <c r="C700" s="173"/>
      <c r="D700" s="173"/>
      <c r="E700" s="173"/>
      <c r="F700" s="70">
        <v>70</v>
      </c>
      <c r="G700" s="173"/>
      <c r="H700" s="173"/>
      <c r="I700" s="71" t="str">
        <v>Core CS:MSC Server, HW y SE</v>
      </c>
      <c r="J700" s="173"/>
      <c r="K700" s="33">
        <v>2437896.2096508592</v>
      </c>
      <c r="L700" s="233"/>
      <c r="M700" s="233"/>
      <c r="N700" s="233"/>
      <c r="O700" s="233"/>
      <c r="P700" s="233"/>
    </row>
    <row r="701" spans="1:16" outlineLevel="3" x14ac:dyDescent="0.3">
      <c r="A701" s="173"/>
      <c r="B701" s="173"/>
      <c r="C701" s="173"/>
      <c r="D701" s="173"/>
      <c r="E701" s="173"/>
      <c r="F701" s="70">
        <v>71</v>
      </c>
      <c r="G701" s="173"/>
      <c r="H701" s="173"/>
      <c r="I701" s="71" t="str">
        <v>Core CS:SG, HW y SE</v>
      </c>
      <c r="J701" s="173"/>
      <c r="K701" s="33">
        <v>908774.23328000016</v>
      </c>
      <c r="L701" s="233"/>
      <c r="M701" s="233"/>
      <c r="N701" s="233"/>
      <c r="O701" s="233"/>
      <c r="P701" s="233"/>
    </row>
    <row r="702" spans="1:16" outlineLevel="3" x14ac:dyDescent="0.3">
      <c r="A702" s="173"/>
      <c r="B702" s="173"/>
      <c r="C702" s="173"/>
      <c r="D702" s="173"/>
      <c r="E702" s="173"/>
      <c r="F702" s="70">
        <v>72</v>
      </c>
      <c r="G702" s="173"/>
      <c r="H702" s="173"/>
      <c r="I702" s="71" t="str">
        <v>Core CS:HLR, HW y SE</v>
      </c>
      <c r="J702" s="173"/>
      <c r="K702" s="33">
        <v>634248.75596800016</v>
      </c>
      <c r="L702" s="233"/>
      <c r="M702" s="233"/>
      <c r="N702" s="233"/>
      <c r="O702" s="233"/>
      <c r="P702" s="233"/>
    </row>
    <row r="703" spans="1:16" outlineLevel="3" x14ac:dyDescent="0.3">
      <c r="A703" s="173"/>
      <c r="B703" s="173"/>
      <c r="C703" s="173"/>
      <c r="D703" s="173"/>
      <c r="E703" s="173"/>
      <c r="F703" s="70">
        <v>73</v>
      </c>
      <c r="G703" s="173"/>
      <c r="H703" s="173"/>
      <c r="I703" s="71" t="str">
        <v>Core CS:MGW, SW</v>
      </c>
      <c r="J703" s="173"/>
      <c r="K703" s="33">
        <v>172391.57615497906</v>
      </c>
      <c r="L703" s="233"/>
      <c r="M703" s="233"/>
      <c r="N703" s="233"/>
      <c r="O703" s="233"/>
      <c r="P703" s="233"/>
    </row>
    <row r="704" spans="1:16" outlineLevel="3" x14ac:dyDescent="0.3">
      <c r="A704" s="173"/>
      <c r="B704" s="173"/>
      <c r="C704" s="173"/>
      <c r="D704" s="173"/>
      <c r="E704" s="173"/>
      <c r="F704" s="70">
        <v>74</v>
      </c>
      <c r="G704" s="173"/>
      <c r="H704" s="173"/>
      <c r="I704" s="71" t="str">
        <v>Core CS:MSC Server, SW</v>
      </c>
      <c r="J704" s="173"/>
      <c r="K704" s="33">
        <v>157948.17994147152</v>
      </c>
      <c r="L704" s="233"/>
      <c r="M704" s="233"/>
      <c r="N704" s="233"/>
      <c r="O704" s="233"/>
      <c r="P704" s="233"/>
    </row>
    <row r="705" spans="1:16" outlineLevel="3" x14ac:dyDescent="0.3">
      <c r="A705" s="173"/>
      <c r="B705" s="173"/>
      <c r="C705" s="173"/>
      <c r="D705" s="173"/>
      <c r="E705" s="173"/>
      <c r="F705" s="70">
        <v>75</v>
      </c>
      <c r="G705" s="173"/>
      <c r="H705" s="173"/>
      <c r="I705" s="71" t="str">
        <v>Core CS:SG, SW</v>
      </c>
      <c r="J705" s="173"/>
      <c r="K705" s="33">
        <v>505415.71150000003</v>
      </c>
      <c r="L705" s="233"/>
      <c r="M705" s="233"/>
      <c r="N705" s="233"/>
      <c r="O705" s="233"/>
      <c r="P705" s="233"/>
    </row>
    <row r="706" spans="1:16" outlineLevel="3" x14ac:dyDescent="0.3">
      <c r="A706" s="173"/>
      <c r="B706" s="173"/>
      <c r="C706" s="173"/>
      <c r="D706" s="173"/>
      <c r="E706" s="173"/>
      <c r="F706" s="70">
        <v>76</v>
      </c>
      <c r="G706" s="173"/>
      <c r="H706" s="173"/>
      <c r="I706" s="71" t="str">
        <v>Core CS:HLR, SW</v>
      </c>
      <c r="J706" s="173"/>
      <c r="K706" s="33">
        <v>16450.988643972971</v>
      </c>
      <c r="L706" s="233"/>
      <c r="M706" s="233"/>
      <c r="N706" s="233"/>
      <c r="O706" s="233"/>
      <c r="P706" s="233"/>
    </row>
    <row r="707" spans="1:16" outlineLevel="3" x14ac:dyDescent="0.3">
      <c r="A707" s="173"/>
      <c r="B707" s="173"/>
      <c r="C707" s="173"/>
      <c r="D707" s="173"/>
      <c r="E707" s="173"/>
      <c r="F707" s="70">
        <v>77</v>
      </c>
      <c r="G707" s="173"/>
      <c r="H707" s="173"/>
      <c r="I707" s="71" t="str">
        <v>Core PS:SGSN, HW y SE</v>
      </c>
      <c r="J707" s="173"/>
      <c r="K707" s="33">
        <v>5841747.4489599969</v>
      </c>
      <c r="L707" s="233"/>
      <c r="M707" s="233"/>
      <c r="N707" s="233"/>
      <c r="O707" s="233"/>
      <c r="P707" s="233"/>
    </row>
    <row r="708" spans="1:16" outlineLevel="3" x14ac:dyDescent="0.3">
      <c r="A708" s="173"/>
      <c r="B708" s="173"/>
      <c r="C708" s="173"/>
      <c r="D708" s="173"/>
      <c r="E708" s="173"/>
      <c r="F708" s="70">
        <v>78</v>
      </c>
      <c r="G708" s="173"/>
      <c r="H708" s="173"/>
      <c r="I708" s="71" t="str">
        <v>Core PS:GGSN, HW y SE</v>
      </c>
      <c r="J708" s="173"/>
      <c r="K708" s="33">
        <v>29688569.727583993</v>
      </c>
      <c r="L708" s="233"/>
      <c r="M708" s="233"/>
      <c r="N708" s="233"/>
      <c r="O708" s="233"/>
      <c r="P708" s="233"/>
    </row>
    <row r="709" spans="1:16" outlineLevel="3" x14ac:dyDescent="0.3">
      <c r="A709" s="173"/>
      <c r="B709" s="173"/>
      <c r="C709" s="173"/>
      <c r="D709" s="173"/>
      <c r="E709" s="173"/>
      <c r="F709" s="70">
        <v>79</v>
      </c>
      <c r="G709" s="173"/>
      <c r="H709" s="173"/>
      <c r="I709" s="71" t="str">
        <v>Core PS:CG, HW y SE</v>
      </c>
      <c r="J709" s="173"/>
      <c r="K709" s="33">
        <v>149469.51679999998</v>
      </c>
      <c r="L709" s="233"/>
      <c r="M709" s="233"/>
      <c r="N709" s="233"/>
      <c r="O709" s="233"/>
      <c r="P709" s="233"/>
    </row>
    <row r="710" spans="1:16" outlineLevel="3" x14ac:dyDescent="0.3">
      <c r="A710" s="173"/>
      <c r="B710" s="173"/>
      <c r="C710" s="173"/>
      <c r="D710" s="173"/>
      <c r="E710" s="173"/>
      <c r="F710" s="70">
        <v>80</v>
      </c>
      <c r="G710" s="173"/>
      <c r="H710" s="173"/>
      <c r="I710" s="71" t="str">
        <v>Core PS:PCRF, HW y SE</v>
      </c>
      <c r="J710" s="173"/>
      <c r="K710" s="33">
        <v>3560443.3401600001</v>
      </c>
      <c r="L710" s="233"/>
      <c r="M710" s="233"/>
      <c r="N710" s="233"/>
      <c r="O710" s="233"/>
      <c r="P710" s="233"/>
    </row>
    <row r="711" spans="1:16" outlineLevel="3" x14ac:dyDescent="0.3">
      <c r="A711" s="173"/>
      <c r="B711" s="173"/>
      <c r="C711" s="173"/>
      <c r="D711" s="173"/>
      <c r="E711" s="173"/>
      <c r="F711" s="70">
        <v>81</v>
      </c>
      <c r="G711" s="173"/>
      <c r="H711" s="173"/>
      <c r="I711" s="71" t="str">
        <v>Core PS:SUR, HW y SE</v>
      </c>
      <c r="J711" s="173"/>
      <c r="K711" s="33">
        <v>0</v>
      </c>
      <c r="L711" s="233"/>
      <c r="M711" s="233"/>
      <c r="N711" s="233"/>
      <c r="O711" s="233"/>
      <c r="P711" s="233"/>
    </row>
    <row r="712" spans="1:16" outlineLevel="3" x14ac:dyDescent="0.3">
      <c r="A712" s="173"/>
      <c r="B712" s="173"/>
      <c r="C712" s="173"/>
      <c r="D712" s="173"/>
      <c r="E712" s="173"/>
      <c r="F712" s="70">
        <v>82</v>
      </c>
      <c r="G712" s="173"/>
      <c r="H712" s="173"/>
      <c r="I712" s="71" t="str">
        <v>Core PS:SGSN, SW</v>
      </c>
      <c r="J712" s="173"/>
      <c r="K712" s="33">
        <v>1860582.4019183083</v>
      </c>
      <c r="L712" s="233"/>
      <c r="M712" s="233"/>
      <c r="N712" s="233"/>
      <c r="O712" s="233"/>
      <c r="P712" s="233"/>
    </row>
    <row r="713" spans="1:16" outlineLevel="3" x14ac:dyDescent="0.3">
      <c r="A713" s="173"/>
      <c r="B713" s="173"/>
      <c r="C713" s="173"/>
      <c r="D713" s="173"/>
      <c r="E713" s="173"/>
      <c r="F713" s="70">
        <v>83</v>
      </c>
      <c r="G713" s="173"/>
      <c r="H713" s="173"/>
      <c r="I713" s="71" t="str">
        <v>Core PS:GGSN, SW</v>
      </c>
      <c r="J713" s="173"/>
      <c r="K713" s="33">
        <v>3380083.3795443205</v>
      </c>
      <c r="L713" s="233"/>
      <c r="M713" s="233"/>
      <c r="N713" s="233"/>
      <c r="O713" s="233"/>
      <c r="P713" s="233"/>
    </row>
    <row r="714" spans="1:16" outlineLevel="3" x14ac:dyDescent="0.3">
      <c r="A714" s="173"/>
      <c r="B714" s="173"/>
      <c r="C714" s="173"/>
      <c r="D714" s="173"/>
      <c r="E714" s="173"/>
      <c r="F714" s="70">
        <v>84</v>
      </c>
      <c r="G714" s="173"/>
      <c r="H714" s="173"/>
      <c r="I714" s="71" t="str">
        <v>Core PS:CG, SW</v>
      </c>
      <c r="J714" s="173"/>
      <c r="K714" s="33">
        <v>233764.97325212078</v>
      </c>
      <c r="L714" s="233"/>
      <c r="M714" s="233"/>
      <c r="N714" s="233"/>
      <c r="O714" s="233"/>
      <c r="P714" s="233"/>
    </row>
    <row r="715" spans="1:16" outlineLevel="3" x14ac:dyDescent="0.3">
      <c r="A715" s="173"/>
      <c r="B715" s="173"/>
      <c r="C715" s="173"/>
      <c r="D715" s="173"/>
      <c r="E715" s="173"/>
      <c r="F715" s="70">
        <v>85</v>
      </c>
      <c r="G715" s="173"/>
      <c r="H715" s="173"/>
      <c r="I715" s="71" t="str">
        <v>Core PS:PCRF, SW</v>
      </c>
      <c r="J715" s="173"/>
      <c r="K715" s="33">
        <v>36071.138284068838</v>
      </c>
      <c r="L715" s="233"/>
      <c r="M715" s="233"/>
      <c r="N715" s="233"/>
      <c r="O715" s="233"/>
      <c r="P715" s="233"/>
    </row>
    <row r="716" spans="1:16" outlineLevel="3" x14ac:dyDescent="0.3">
      <c r="A716" s="173"/>
      <c r="B716" s="173"/>
      <c r="C716" s="173"/>
      <c r="D716" s="173"/>
      <c r="E716" s="173"/>
      <c r="F716" s="70">
        <v>86</v>
      </c>
      <c r="G716" s="173"/>
      <c r="H716" s="173"/>
      <c r="I716" s="71" t="str">
        <v>Core PS:SUR, SW</v>
      </c>
      <c r="J716" s="173"/>
      <c r="K716" s="33">
        <v>0</v>
      </c>
      <c r="L716" s="233"/>
      <c r="M716" s="233"/>
      <c r="N716" s="233"/>
      <c r="O716" s="233"/>
      <c r="P716" s="233"/>
    </row>
    <row r="717" spans="1:16" outlineLevel="3" x14ac:dyDescent="0.3">
      <c r="A717" s="173"/>
      <c r="B717" s="173"/>
      <c r="C717" s="173"/>
      <c r="D717" s="173"/>
      <c r="E717" s="173"/>
      <c r="F717" s="70">
        <v>87</v>
      </c>
      <c r="G717" s="173"/>
      <c r="H717" s="173"/>
      <c r="I717" s="71" t="str">
        <v>Core Común: Repuestos Críticos</v>
      </c>
      <c r="J717" s="173"/>
      <c r="K717" s="33">
        <v>39670.114834182503</v>
      </c>
      <c r="L717" s="233"/>
      <c r="M717" s="233"/>
      <c r="N717" s="233"/>
      <c r="O717" s="233"/>
      <c r="P717" s="233"/>
    </row>
    <row r="718" spans="1:16" outlineLevel="3" x14ac:dyDescent="0.3">
      <c r="A718" s="173"/>
      <c r="B718" s="173"/>
      <c r="C718" s="173"/>
      <c r="D718" s="173"/>
      <c r="E718" s="173"/>
      <c r="F718" s="70">
        <v>88</v>
      </c>
      <c r="G718" s="173"/>
      <c r="H718" s="173"/>
      <c r="I718" s="71" t="str">
        <v>Core Común: Mantención Iniciación</v>
      </c>
      <c r="J718" s="173"/>
      <c r="K718" s="33">
        <v>888169.72305000003</v>
      </c>
      <c r="L718" s="233"/>
      <c r="M718" s="233"/>
      <c r="N718" s="233"/>
      <c r="O718" s="233"/>
      <c r="P718" s="233"/>
    </row>
    <row r="719" spans="1:16" outlineLevel="3" x14ac:dyDescent="0.3">
      <c r="A719" s="173"/>
      <c r="B719" s="173"/>
      <c r="C719" s="173"/>
      <c r="D719" s="173"/>
      <c r="E719" s="173"/>
      <c r="F719" s="70">
        <v>89</v>
      </c>
      <c r="G719" s="173"/>
      <c r="H719" s="173"/>
      <c r="I719" s="71" t="str">
        <v>Core Común: Terrenos</v>
      </c>
      <c r="J719" s="173"/>
      <c r="K719" s="33">
        <v>0</v>
      </c>
      <c r="L719" s="233"/>
      <c r="M719" s="233"/>
      <c r="N719" s="233"/>
      <c r="O719" s="233"/>
      <c r="P719" s="233"/>
    </row>
    <row r="720" spans="1:16" outlineLevel="3" x14ac:dyDescent="0.3">
      <c r="A720" s="173"/>
      <c r="B720" s="173"/>
      <c r="C720" s="173"/>
      <c r="D720" s="173"/>
      <c r="E720" s="173"/>
      <c r="F720" s="70">
        <v>90</v>
      </c>
      <c r="G720" s="173"/>
      <c r="H720" s="173"/>
      <c r="I720" s="71" t="str">
        <v>Core Común: Obras Civiles</v>
      </c>
      <c r="J720" s="173"/>
      <c r="K720" s="33">
        <v>6014314.9860877898</v>
      </c>
      <c r="L720" s="233"/>
      <c r="M720" s="233"/>
      <c r="N720" s="233"/>
      <c r="O720" s="233"/>
      <c r="P720" s="233"/>
    </row>
    <row r="721" spans="1:16" outlineLevel="3" x14ac:dyDescent="0.3">
      <c r="A721" s="173"/>
      <c r="B721" s="173"/>
      <c r="C721" s="173"/>
      <c r="D721" s="173"/>
      <c r="E721" s="173"/>
      <c r="F721" s="70">
        <v>91</v>
      </c>
      <c r="G721" s="173"/>
      <c r="H721" s="173"/>
      <c r="I721" s="71" t="str">
        <v>Core Común: Equipamiento</v>
      </c>
      <c r="J721" s="173"/>
      <c r="K721" s="33">
        <v>2621167.9947292907</v>
      </c>
      <c r="L721" s="233"/>
      <c r="M721" s="233"/>
      <c r="N721" s="233"/>
      <c r="O721" s="233"/>
      <c r="P721" s="233"/>
    </row>
    <row r="722" spans="1:16" outlineLevel="3" x14ac:dyDescent="0.3">
      <c r="A722" s="173"/>
      <c r="B722" s="173"/>
      <c r="C722" s="173"/>
      <c r="D722" s="173"/>
      <c r="E722" s="173"/>
      <c r="F722" s="70">
        <v>92</v>
      </c>
      <c r="G722" s="173"/>
      <c r="H722" s="173"/>
      <c r="I722" s="71" t="str">
        <v>libre</v>
      </c>
      <c r="J722" s="173"/>
      <c r="K722" s="33">
        <v>0</v>
      </c>
      <c r="L722" s="233"/>
      <c r="M722" s="233"/>
      <c r="N722" s="233"/>
      <c r="O722" s="233"/>
      <c r="P722" s="233"/>
    </row>
    <row r="723" spans="1:16" outlineLevel="3" x14ac:dyDescent="0.3">
      <c r="A723" s="173"/>
      <c r="B723" s="173"/>
      <c r="C723" s="173"/>
      <c r="D723" s="173"/>
      <c r="E723" s="173"/>
      <c r="F723" s="70">
        <v>93</v>
      </c>
      <c r="G723" s="173"/>
      <c r="H723" s="173"/>
      <c r="I723" s="71" t="str">
        <v>Espectro</v>
      </c>
      <c r="J723" s="173"/>
      <c r="K723" s="33">
        <v>0</v>
      </c>
      <c r="L723" s="233"/>
      <c r="M723" s="233"/>
      <c r="N723" s="233"/>
      <c r="O723" s="233"/>
      <c r="P723" s="233"/>
    </row>
    <row r="724" spans="1:16" outlineLevel="3" x14ac:dyDescent="0.3">
      <c r="A724" s="173"/>
      <c r="B724" s="173"/>
      <c r="C724" s="173"/>
      <c r="D724" s="173"/>
      <c r="E724" s="173"/>
      <c r="F724" s="70">
        <v>94</v>
      </c>
      <c r="G724" s="173"/>
      <c r="H724" s="173"/>
      <c r="I724" s="71" t="str">
        <v>libre</v>
      </c>
      <c r="J724" s="173"/>
      <c r="K724" s="33">
        <v>0</v>
      </c>
      <c r="L724" s="233"/>
      <c r="M724" s="233"/>
      <c r="N724" s="233"/>
      <c r="O724" s="233"/>
      <c r="P724" s="233"/>
    </row>
    <row r="725" spans="1:16" outlineLevel="3" x14ac:dyDescent="0.3">
      <c r="A725" s="173"/>
      <c r="B725" s="173"/>
      <c r="C725" s="173"/>
      <c r="D725" s="173"/>
      <c r="E725" s="173"/>
      <c r="F725" s="70">
        <v>95</v>
      </c>
      <c r="G725" s="173"/>
      <c r="H725" s="173"/>
      <c r="I725" s="71" t="str">
        <v>BSCS Base</v>
      </c>
      <c r="J725" s="173"/>
      <c r="K725" s="33">
        <v>0</v>
      </c>
      <c r="L725" s="233"/>
      <c r="M725" s="233"/>
      <c r="N725" s="233"/>
      <c r="O725" s="233"/>
      <c r="P725" s="233"/>
    </row>
    <row r="726" spans="1:16" outlineLevel="3" x14ac:dyDescent="0.3">
      <c r="A726" s="173"/>
      <c r="B726" s="173"/>
      <c r="C726" s="173"/>
      <c r="D726" s="173"/>
      <c r="E726" s="173"/>
      <c r="F726" s="70">
        <v>96</v>
      </c>
      <c r="G726" s="173"/>
      <c r="H726" s="173"/>
      <c r="I726" s="71" t="str">
        <v>BSCS Mant</v>
      </c>
      <c r="J726" s="173"/>
      <c r="K726" s="33">
        <v>451475.66666666669</v>
      </c>
      <c r="L726" s="233"/>
      <c r="M726" s="233"/>
      <c r="N726" s="233"/>
      <c r="O726" s="233"/>
      <c r="P726" s="233"/>
    </row>
    <row r="727" spans="1:16" outlineLevel="3" x14ac:dyDescent="0.3">
      <c r="A727" s="173"/>
      <c r="B727" s="173"/>
      <c r="C727" s="173"/>
      <c r="D727" s="173"/>
      <c r="E727" s="173"/>
      <c r="F727" s="70">
        <v>97</v>
      </c>
      <c r="G727" s="173"/>
      <c r="H727" s="173"/>
      <c r="I727" s="71" t="str">
        <v>ICC Base</v>
      </c>
      <c r="J727" s="173"/>
      <c r="K727" s="33">
        <v>0</v>
      </c>
      <c r="L727" s="233"/>
      <c r="M727" s="233"/>
      <c r="N727" s="233"/>
      <c r="O727" s="233"/>
      <c r="P727" s="233"/>
    </row>
    <row r="728" spans="1:16" outlineLevel="2" x14ac:dyDescent="0.3">
      <c r="A728" s="173"/>
      <c r="B728" s="173"/>
      <c r="C728" s="173"/>
      <c r="D728" s="173"/>
      <c r="E728" s="173"/>
      <c r="F728" s="70">
        <v>98</v>
      </c>
      <c r="G728" s="173"/>
      <c r="H728" s="173"/>
      <c r="I728" s="71" t="str">
        <v>ICC Mant</v>
      </c>
      <c r="J728" s="173"/>
      <c r="K728" s="33">
        <v>691864.75600000005</v>
      </c>
      <c r="L728" s="233"/>
      <c r="M728" s="233"/>
      <c r="N728" s="233"/>
      <c r="O728" s="233"/>
      <c r="P728" s="233"/>
    </row>
    <row r="729" spans="1:16" outlineLevel="2" x14ac:dyDescent="0.3">
      <c r="A729" s="173"/>
      <c r="B729" s="173"/>
      <c r="C729" s="173"/>
      <c r="D729" s="173"/>
      <c r="E729" s="173"/>
      <c r="F729" s="70">
        <v>99</v>
      </c>
      <c r="G729" s="173"/>
      <c r="H729" s="173"/>
      <c r="I729" s="71" t="str">
        <v>Mediation Mant</v>
      </c>
      <c r="J729" s="173"/>
      <c r="K729" s="33">
        <v>3239.7559999999999</v>
      </c>
      <c r="L729" s="233"/>
      <c r="M729" s="233"/>
      <c r="N729" s="233"/>
      <c r="O729" s="233"/>
      <c r="P729" s="233"/>
    </row>
    <row r="730" spans="1:16" outlineLevel="2" x14ac:dyDescent="0.3">
      <c r="A730" s="173"/>
      <c r="B730" s="173"/>
      <c r="C730" s="173"/>
      <c r="D730" s="173"/>
      <c r="E730" s="173"/>
      <c r="F730" s="70">
        <v>100</v>
      </c>
      <c r="G730" s="173"/>
      <c r="H730" s="173"/>
      <c r="I730" s="71" t="str">
        <v>Router tipo 1</v>
      </c>
      <c r="J730" s="173"/>
      <c r="K730" s="33">
        <v>350908.7503476555</v>
      </c>
      <c r="L730" s="233"/>
      <c r="M730" s="233"/>
      <c r="N730" s="233"/>
      <c r="O730" s="233"/>
      <c r="P730" s="233"/>
    </row>
    <row r="731" spans="1:16" outlineLevel="2" x14ac:dyDescent="0.3">
      <c r="A731" s="173"/>
      <c r="B731" s="173"/>
      <c r="C731" s="173"/>
      <c r="D731" s="173"/>
      <c r="E731" s="173"/>
      <c r="F731" s="70">
        <v>101</v>
      </c>
      <c r="G731" s="173"/>
      <c r="H731" s="173"/>
      <c r="I731" s="71" t="str">
        <v>Router tipo 2</v>
      </c>
      <c r="J731" s="173"/>
      <c r="K731" s="33">
        <v>0</v>
      </c>
      <c r="L731" s="233"/>
      <c r="M731" s="233"/>
      <c r="N731" s="233"/>
      <c r="O731" s="233"/>
      <c r="P731" s="233"/>
    </row>
    <row r="732" spans="1:16" outlineLevel="3" x14ac:dyDescent="0.3">
      <c r="A732" s="173"/>
      <c r="B732" s="173"/>
      <c r="C732" s="173"/>
      <c r="D732" s="173"/>
      <c r="E732" s="173"/>
      <c r="F732" s="70">
        <v>102</v>
      </c>
      <c r="G732" s="173"/>
      <c r="H732" s="173"/>
      <c r="I732" s="71" t="str">
        <v>Router tipo 3</v>
      </c>
      <c r="J732" s="173"/>
      <c r="K732" s="33">
        <v>0</v>
      </c>
      <c r="L732" s="233"/>
      <c r="M732" s="233"/>
      <c r="N732" s="233"/>
      <c r="O732" s="233"/>
      <c r="P732" s="233"/>
    </row>
    <row r="733" spans="1:16" outlineLevel="3" x14ac:dyDescent="0.3">
      <c r="A733" s="173"/>
      <c r="B733" s="173"/>
      <c r="C733" s="173"/>
      <c r="D733" s="173"/>
      <c r="E733" s="173"/>
      <c r="F733" s="70">
        <v>103</v>
      </c>
      <c r="G733" s="173"/>
      <c r="H733" s="173"/>
      <c r="I733" s="71" t="str">
        <v>BSC-MGW</v>
      </c>
      <c r="J733" s="173"/>
      <c r="K733" s="33">
        <v>0</v>
      </c>
      <c r="L733" s="233"/>
      <c r="M733" s="233"/>
      <c r="N733" s="233"/>
      <c r="O733" s="233"/>
      <c r="P733" s="233"/>
    </row>
    <row r="734" spans="1:16" outlineLevel="3" x14ac:dyDescent="0.3">
      <c r="A734" s="173"/>
      <c r="B734" s="173"/>
      <c r="C734" s="173"/>
      <c r="D734" s="173"/>
      <c r="E734" s="173"/>
      <c r="F734" s="70">
        <v>104</v>
      </c>
      <c r="G734" s="173"/>
      <c r="H734" s="173"/>
      <c r="I734" s="71" t="str">
        <v>BSC-SGSN</v>
      </c>
      <c r="J734" s="173"/>
      <c r="K734" s="33">
        <v>0</v>
      </c>
      <c r="L734" s="233"/>
      <c r="M734" s="233"/>
      <c r="N734" s="233"/>
      <c r="O734" s="233"/>
      <c r="P734" s="233"/>
    </row>
    <row r="735" spans="1:16" outlineLevel="3" x14ac:dyDescent="0.3">
      <c r="A735" s="173"/>
      <c r="B735" s="173"/>
      <c r="C735" s="173"/>
      <c r="D735" s="173"/>
      <c r="E735" s="173"/>
      <c r="F735" s="70">
        <v>105</v>
      </c>
      <c r="G735" s="173"/>
      <c r="H735" s="173"/>
      <c r="I735" s="71" t="str">
        <v>SGSN-GGSN</v>
      </c>
      <c r="J735" s="173"/>
      <c r="K735" s="33">
        <v>0</v>
      </c>
      <c r="L735" s="233"/>
      <c r="M735" s="233"/>
      <c r="N735" s="233"/>
      <c r="O735" s="233"/>
      <c r="P735" s="233"/>
    </row>
    <row r="736" spans="1:16" outlineLevel="3" x14ac:dyDescent="0.3">
      <c r="A736" s="173"/>
      <c r="B736" s="173"/>
      <c r="C736" s="173"/>
      <c r="D736" s="173"/>
      <c r="E736" s="173"/>
      <c r="F736" s="70">
        <v>106</v>
      </c>
      <c r="G736" s="173"/>
      <c r="H736" s="173"/>
      <c r="I736" s="71" t="str">
        <v>MGW-MGW</v>
      </c>
      <c r="J736" s="173"/>
      <c r="K736" s="33">
        <v>244130.27999999997</v>
      </c>
      <c r="L736" s="233"/>
      <c r="M736" s="233"/>
      <c r="N736" s="233"/>
      <c r="O736" s="233"/>
      <c r="P736" s="233"/>
    </row>
    <row r="737" spans="1:16" outlineLevel="3" x14ac:dyDescent="0.3">
      <c r="A737" s="173"/>
      <c r="B737" s="173"/>
      <c r="C737" s="173"/>
      <c r="D737" s="173"/>
      <c r="E737" s="173"/>
      <c r="F737" s="70">
        <v>107</v>
      </c>
      <c r="G737" s="173"/>
      <c r="H737" s="173"/>
      <c r="I737" s="71" t="str">
        <v>RNC-MGW</v>
      </c>
      <c r="J737" s="173"/>
      <c r="K737" s="33">
        <v>0</v>
      </c>
      <c r="L737" s="233"/>
      <c r="M737" s="233"/>
      <c r="N737" s="233"/>
      <c r="O737" s="233"/>
      <c r="P737" s="233"/>
    </row>
    <row r="738" spans="1:16" outlineLevel="3" x14ac:dyDescent="0.3">
      <c r="A738" s="173"/>
      <c r="B738" s="173"/>
      <c r="C738" s="173"/>
      <c r="D738" s="173"/>
      <c r="E738" s="173"/>
      <c r="F738" s="70">
        <v>108</v>
      </c>
      <c r="G738" s="173"/>
      <c r="H738" s="173"/>
      <c r="I738" s="71" t="str">
        <v>RNC-SGSN</v>
      </c>
      <c r="J738" s="173"/>
      <c r="K738" s="33">
        <v>0</v>
      </c>
      <c r="L738" s="233"/>
      <c r="M738" s="233"/>
      <c r="N738" s="233"/>
      <c r="O738" s="233"/>
      <c r="P738" s="233"/>
    </row>
    <row r="739" spans="1:16" outlineLevel="3" x14ac:dyDescent="0.3">
      <c r="A739" s="173"/>
      <c r="B739" s="173"/>
      <c r="C739" s="173"/>
      <c r="D739" s="173"/>
      <c r="E739" s="173"/>
      <c r="F739" s="70">
        <v>109</v>
      </c>
      <c r="G739" s="173"/>
      <c r="H739" s="173"/>
      <c r="I739" s="71" t="str">
        <v>SGSN-GGSN</v>
      </c>
      <c r="J739" s="173"/>
      <c r="K739" s="33">
        <v>0</v>
      </c>
      <c r="L739" s="233"/>
      <c r="M739" s="233"/>
      <c r="N739" s="233"/>
      <c r="O739" s="233"/>
      <c r="P739" s="233"/>
    </row>
    <row r="740" spans="1:16" outlineLevel="3" x14ac:dyDescent="0.3">
      <c r="A740" s="173"/>
      <c r="B740" s="173"/>
      <c r="C740" s="173"/>
      <c r="D740" s="173"/>
      <c r="E740" s="173"/>
      <c r="F740" s="70">
        <v>110</v>
      </c>
      <c r="G740" s="173"/>
      <c r="H740" s="173"/>
      <c r="I740" s="71" t="str">
        <v>MGW-MGW</v>
      </c>
      <c r="J740" s="173"/>
      <c r="K740" s="33">
        <v>244130.27999999997</v>
      </c>
      <c r="L740" s="233"/>
      <c r="M740" s="233"/>
      <c r="N740" s="233"/>
      <c r="O740" s="233"/>
      <c r="P740" s="233"/>
    </row>
    <row r="741" spans="1:16" outlineLevel="3" x14ac:dyDescent="0.3">
      <c r="A741" s="173"/>
      <c r="B741" s="173"/>
      <c r="C741" s="173"/>
      <c r="D741" s="173"/>
      <c r="E741" s="173"/>
      <c r="F741" s="70">
        <v>111</v>
      </c>
      <c r="G741" s="173"/>
      <c r="H741" s="173"/>
      <c r="I741" s="71" t="str">
        <v>SGW-SGW</v>
      </c>
      <c r="J741" s="173"/>
      <c r="K741" s="33">
        <v>0</v>
      </c>
      <c r="L741" s="233"/>
      <c r="M741" s="233"/>
      <c r="N741" s="233"/>
      <c r="O741" s="233"/>
      <c r="P741" s="233"/>
    </row>
    <row r="742" spans="1:16" outlineLevel="3" x14ac:dyDescent="0.3">
      <c r="A742" s="173"/>
      <c r="B742" s="173"/>
      <c r="C742" s="173"/>
      <c r="D742" s="173"/>
      <c r="E742" s="173"/>
      <c r="F742" s="70">
        <v>112</v>
      </c>
      <c r="G742" s="173"/>
      <c r="H742" s="173"/>
      <c r="I742" s="71" t="str">
        <v>MGW-PTR</v>
      </c>
      <c r="J742" s="173"/>
      <c r="K742" s="33">
        <v>4512.24</v>
      </c>
      <c r="L742" s="233"/>
      <c r="M742" s="233"/>
      <c r="N742" s="233"/>
      <c r="O742" s="233"/>
      <c r="P742" s="233"/>
    </row>
    <row r="743" spans="1:16" outlineLevel="3" x14ac:dyDescent="0.3">
      <c r="A743" s="173"/>
      <c r="B743" s="173"/>
      <c r="C743" s="173"/>
      <c r="D743" s="173"/>
      <c r="E743" s="173"/>
      <c r="F743" s="70">
        <v>113</v>
      </c>
      <c r="G743" s="173"/>
      <c r="H743" s="173"/>
      <c r="I743" s="71" t="str">
        <v>MGW-PTR</v>
      </c>
      <c r="J743" s="173"/>
      <c r="K743" s="33">
        <v>28577.52</v>
      </c>
      <c r="L743" s="233"/>
      <c r="M743" s="233"/>
      <c r="N743" s="233"/>
      <c r="O743" s="233"/>
      <c r="P743" s="233"/>
    </row>
    <row r="744" spans="1:16" outlineLevel="3" x14ac:dyDescent="0.3">
      <c r="A744" s="173"/>
      <c r="B744" s="173"/>
      <c r="C744" s="173"/>
      <c r="D744" s="173"/>
      <c r="E744" s="173"/>
      <c r="F744" s="70">
        <v>114</v>
      </c>
      <c r="G744" s="173"/>
      <c r="H744" s="173"/>
      <c r="I744" s="71" t="str">
        <v>SBC-PTR</v>
      </c>
      <c r="J744" s="173"/>
      <c r="K744" s="33">
        <v>0</v>
      </c>
      <c r="L744" s="233"/>
      <c r="M744" s="233"/>
      <c r="N744" s="233"/>
      <c r="O744" s="233"/>
      <c r="P744" s="233"/>
    </row>
    <row r="745" spans="1:16" outlineLevel="3" x14ac:dyDescent="0.3">
      <c r="A745" s="173"/>
      <c r="B745" s="173"/>
      <c r="C745" s="173"/>
      <c r="D745" s="173"/>
      <c r="E745" s="173"/>
      <c r="F745" s="70">
        <v>115</v>
      </c>
      <c r="G745" s="173"/>
      <c r="H745" s="173"/>
      <c r="I745" s="71" t="str">
        <v>libre</v>
      </c>
      <c r="J745" s="173"/>
      <c r="K745" s="33">
        <v>0</v>
      </c>
      <c r="L745" s="233"/>
      <c r="M745" s="233"/>
      <c r="N745" s="233"/>
      <c r="O745" s="233"/>
      <c r="P745" s="233"/>
    </row>
    <row r="746" spans="1:16" outlineLevel="3" x14ac:dyDescent="0.3">
      <c r="A746" s="173"/>
      <c r="B746" s="173"/>
      <c r="C746" s="173"/>
      <c r="D746" s="173"/>
      <c r="E746" s="173"/>
      <c r="F746" s="70">
        <v>116</v>
      </c>
      <c r="G746" s="173"/>
      <c r="H746" s="173"/>
      <c r="I746" s="71" t="str">
        <v>libre</v>
      </c>
      <c r="J746" s="173"/>
      <c r="K746" s="33">
        <v>0</v>
      </c>
      <c r="L746" s="233"/>
      <c r="M746" s="233"/>
      <c r="N746" s="233"/>
      <c r="O746" s="233"/>
      <c r="P746" s="233"/>
    </row>
    <row r="747" spans="1:16" outlineLevel="3" x14ac:dyDescent="0.3">
      <c r="A747" s="173"/>
      <c r="B747" s="173"/>
      <c r="C747" s="173"/>
      <c r="D747" s="173"/>
      <c r="E747" s="173"/>
      <c r="F747" s="70">
        <v>117</v>
      </c>
      <c r="G747" s="173"/>
      <c r="H747" s="173"/>
      <c r="I747" s="71" t="str">
        <v>libre</v>
      </c>
      <c r="J747" s="173"/>
      <c r="K747" s="33">
        <v>0</v>
      </c>
      <c r="L747" s="233"/>
      <c r="M747" s="233"/>
      <c r="N747" s="233"/>
      <c r="O747" s="233"/>
      <c r="P747" s="233"/>
    </row>
    <row r="748" spans="1:16" outlineLevel="3" x14ac:dyDescent="0.3">
      <c r="A748" s="173"/>
      <c r="B748" s="173"/>
      <c r="C748" s="173"/>
      <c r="D748" s="173"/>
      <c r="E748" s="173"/>
      <c r="F748" s="70">
        <v>118</v>
      </c>
      <c r="G748" s="173"/>
      <c r="H748" s="173"/>
      <c r="I748" s="71" t="str">
        <v>libre</v>
      </c>
      <c r="J748" s="173"/>
      <c r="K748" s="33">
        <v>0</v>
      </c>
      <c r="L748" s="233"/>
      <c r="M748" s="233"/>
      <c r="N748" s="233"/>
      <c r="O748" s="233"/>
      <c r="P748" s="233"/>
    </row>
    <row r="749" spans="1:16" outlineLevel="3" x14ac:dyDescent="0.3">
      <c r="A749" s="173"/>
      <c r="B749" s="173"/>
      <c r="C749" s="173"/>
      <c r="D749" s="173"/>
      <c r="E749" s="173"/>
      <c r="F749" s="70">
        <v>119</v>
      </c>
      <c r="G749" s="173"/>
      <c r="H749" s="173"/>
      <c r="I749" s="71" t="str">
        <v>libre</v>
      </c>
      <c r="J749" s="173"/>
      <c r="K749" s="33">
        <v>0</v>
      </c>
      <c r="L749" s="233"/>
      <c r="M749" s="233"/>
      <c r="N749" s="233"/>
      <c r="O749" s="233"/>
      <c r="P749" s="233"/>
    </row>
    <row r="750" spans="1:16" outlineLevel="3" x14ac:dyDescent="0.3">
      <c r="A750" s="173"/>
      <c r="B750" s="173"/>
      <c r="C750" s="173"/>
      <c r="D750" s="173"/>
      <c r="E750" s="173"/>
      <c r="F750" s="70">
        <v>120</v>
      </c>
      <c r="G750" s="173"/>
      <c r="H750" s="173"/>
      <c r="I750" s="71" t="str">
        <v>libre</v>
      </c>
      <c r="J750" s="173"/>
      <c r="K750" s="33">
        <v>0</v>
      </c>
      <c r="L750" s="233"/>
      <c r="M750" s="233"/>
      <c r="N750" s="233"/>
      <c r="O750" s="233"/>
      <c r="P750" s="233"/>
    </row>
    <row r="751" spans="1:16" outlineLevel="3" x14ac:dyDescent="0.3">
      <c r="A751" s="173"/>
      <c r="B751" s="173"/>
      <c r="C751" s="173"/>
      <c r="D751" s="173"/>
      <c r="E751" s="173"/>
      <c r="F751" s="70">
        <v>121</v>
      </c>
      <c r="G751" s="173"/>
      <c r="H751" s="173"/>
      <c r="I751" s="71" t="str">
        <v>libre</v>
      </c>
      <c r="J751" s="173"/>
      <c r="K751" s="33">
        <v>0</v>
      </c>
      <c r="L751" s="233"/>
      <c r="M751" s="233"/>
      <c r="N751" s="233"/>
      <c r="O751" s="233"/>
      <c r="P751" s="233"/>
    </row>
    <row r="752" spans="1:16" outlineLevel="3" x14ac:dyDescent="0.3">
      <c r="A752" s="173"/>
      <c r="B752" s="173"/>
      <c r="C752" s="173"/>
      <c r="D752" s="173"/>
      <c r="E752" s="173"/>
      <c r="F752" s="70">
        <v>122</v>
      </c>
      <c r="G752" s="173"/>
      <c r="H752" s="173"/>
      <c r="I752" s="71" t="str">
        <v>libre</v>
      </c>
      <c r="J752" s="173"/>
      <c r="K752" s="33">
        <v>0</v>
      </c>
      <c r="L752" s="233"/>
      <c r="M752" s="233"/>
      <c r="N752" s="233"/>
      <c r="O752" s="233"/>
      <c r="P752" s="233"/>
    </row>
    <row r="753" spans="1:16" outlineLevel="3" x14ac:dyDescent="0.3">
      <c r="A753" s="173"/>
      <c r="B753" s="173"/>
      <c r="C753" s="173"/>
      <c r="D753" s="173"/>
      <c r="E753" s="173"/>
      <c r="F753" s="70">
        <v>123</v>
      </c>
      <c r="G753" s="173"/>
      <c r="H753" s="173"/>
      <c r="I753" s="71" t="str">
        <v>libre</v>
      </c>
      <c r="J753" s="173"/>
      <c r="K753" s="33">
        <v>0</v>
      </c>
      <c r="L753" s="233"/>
      <c r="M753" s="233"/>
      <c r="N753" s="233"/>
      <c r="O753" s="233"/>
      <c r="P753" s="233"/>
    </row>
    <row r="754" spans="1:16" outlineLevel="3" x14ac:dyDescent="0.3">
      <c r="A754" s="173"/>
      <c r="B754" s="173"/>
      <c r="C754" s="173"/>
      <c r="D754" s="173"/>
      <c r="E754" s="173"/>
      <c r="F754" s="70">
        <v>124</v>
      </c>
      <c r="G754" s="173"/>
      <c r="H754" s="173"/>
      <c r="I754" s="71" t="str">
        <v>libre</v>
      </c>
      <c r="J754" s="173"/>
      <c r="K754" s="33">
        <v>0</v>
      </c>
      <c r="L754" s="233"/>
      <c r="M754" s="233"/>
      <c r="N754" s="233"/>
      <c r="O754" s="233"/>
      <c r="P754" s="233"/>
    </row>
    <row r="755" spans="1:16" outlineLevel="3" x14ac:dyDescent="0.3">
      <c r="A755" s="173"/>
      <c r="B755" s="173"/>
      <c r="C755" s="173"/>
      <c r="D755" s="173"/>
      <c r="E755" s="173"/>
      <c r="F755" s="70">
        <v>125</v>
      </c>
      <c r="G755" s="173"/>
      <c r="H755" s="173"/>
      <c r="I755" s="71" t="str">
        <v>libre</v>
      </c>
      <c r="J755" s="173"/>
      <c r="K755" s="33">
        <v>0</v>
      </c>
      <c r="L755" s="233"/>
      <c r="M755" s="233"/>
      <c r="N755" s="233"/>
      <c r="O755" s="233"/>
      <c r="P755" s="233"/>
    </row>
    <row r="756" spans="1:16" outlineLevel="3" x14ac:dyDescent="0.3">
      <c r="A756" s="173"/>
      <c r="B756" s="173"/>
      <c r="C756" s="173"/>
      <c r="D756" s="173"/>
      <c r="E756" s="173"/>
      <c r="F756" s="70">
        <v>126</v>
      </c>
      <c r="G756" s="173"/>
      <c r="H756" s="173"/>
      <c r="I756" s="71" t="str">
        <v>libre</v>
      </c>
      <c r="J756" s="173"/>
      <c r="K756" s="33">
        <v>0</v>
      </c>
      <c r="L756" s="233"/>
      <c r="M756" s="233"/>
      <c r="N756" s="233"/>
      <c r="O756" s="233"/>
      <c r="P756" s="233"/>
    </row>
    <row r="757" spans="1:16" outlineLevel="3" x14ac:dyDescent="0.3">
      <c r="A757" s="173"/>
      <c r="B757" s="173"/>
      <c r="C757" s="173"/>
      <c r="D757" s="173"/>
      <c r="E757" s="173"/>
      <c r="F757" s="70">
        <v>127</v>
      </c>
      <c r="G757" s="173"/>
      <c r="H757" s="173"/>
      <c r="I757" s="71" t="str">
        <v>libre</v>
      </c>
      <c r="J757" s="173"/>
      <c r="K757" s="33">
        <v>0</v>
      </c>
      <c r="L757" s="233"/>
      <c r="M757" s="233"/>
      <c r="N757" s="233"/>
      <c r="O757" s="233"/>
      <c r="P757" s="233"/>
    </row>
    <row r="758" spans="1:16" outlineLevel="3" x14ac:dyDescent="0.3">
      <c r="A758" s="173"/>
      <c r="B758" s="173"/>
      <c r="C758" s="173"/>
      <c r="D758" s="173"/>
      <c r="E758" s="173"/>
      <c r="F758" s="70">
        <v>128</v>
      </c>
      <c r="G758" s="173"/>
      <c r="H758" s="173"/>
      <c r="I758" s="71" t="str">
        <v>libre</v>
      </c>
      <c r="J758" s="173"/>
      <c r="K758" s="33">
        <v>0</v>
      </c>
      <c r="L758" s="233"/>
      <c r="M758" s="233"/>
      <c r="N758" s="233"/>
      <c r="O758" s="233"/>
      <c r="P758" s="233"/>
    </row>
    <row r="759" spans="1:16" outlineLevel="3" x14ac:dyDescent="0.3">
      <c r="A759" s="173"/>
      <c r="B759" s="173"/>
      <c r="C759" s="173"/>
      <c r="D759" s="173"/>
      <c r="E759" s="173"/>
      <c r="F759" s="70">
        <v>129</v>
      </c>
      <c r="G759" s="173"/>
      <c r="H759" s="173"/>
      <c r="I759" s="71" t="str">
        <v>libre</v>
      </c>
      <c r="J759" s="173"/>
      <c r="K759" s="33">
        <v>0</v>
      </c>
      <c r="L759" s="233"/>
      <c r="M759" s="233"/>
      <c r="N759" s="233"/>
      <c r="O759" s="233"/>
      <c r="P759" s="233"/>
    </row>
    <row r="760" spans="1:16" outlineLevel="3" x14ac:dyDescent="0.3">
      <c r="A760" s="173"/>
      <c r="B760" s="173"/>
      <c r="C760" s="173"/>
      <c r="D760" s="173"/>
      <c r="E760" s="173"/>
      <c r="F760" s="70">
        <v>130</v>
      </c>
      <c r="G760" s="173"/>
      <c r="H760" s="173"/>
      <c r="I760" s="71" t="str">
        <v>libre</v>
      </c>
      <c r="J760" s="173"/>
      <c r="K760" s="33">
        <v>0</v>
      </c>
      <c r="L760" s="233"/>
      <c r="M760" s="233"/>
      <c r="N760" s="233"/>
      <c r="O760" s="233"/>
      <c r="P760" s="233"/>
    </row>
    <row r="761" spans="1:16" outlineLevel="3" x14ac:dyDescent="0.3">
      <c r="A761" s="173"/>
      <c r="B761" s="173"/>
      <c r="C761" s="173"/>
      <c r="D761" s="173"/>
      <c r="E761" s="173"/>
      <c r="F761" s="70">
        <v>131</v>
      </c>
      <c r="G761" s="173"/>
      <c r="H761" s="173"/>
      <c r="I761" s="71" t="str">
        <v>libre</v>
      </c>
      <c r="J761" s="173"/>
      <c r="K761" s="33">
        <v>0</v>
      </c>
      <c r="L761" s="233"/>
      <c r="M761" s="233"/>
      <c r="N761" s="233"/>
      <c r="O761" s="233"/>
      <c r="P761" s="233"/>
    </row>
    <row r="762" spans="1:16" outlineLevel="3" x14ac:dyDescent="0.3">
      <c r="A762" s="173"/>
      <c r="B762" s="173"/>
      <c r="C762" s="173"/>
      <c r="D762" s="173"/>
      <c r="E762" s="173"/>
      <c r="F762" s="70">
        <v>132</v>
      </c>
      <c r="G762" s="173"/>
      <c r="H762" s="173"/>
      <c r="I762" s="71" t="str">
        <v>libre</v>
      </c>
      <c r="J762" s="173"/>
      <c r="K762" s="33">
        <v>0</v>
      </c>
      <c r="L762" s="233"/>
      <c r="M762" s="233"/>
      <c r="N762" s="233"/>
      <c r="O762" s="233"/>
      <c r="P762" s="233"/>
    </row>
    <row r="763" spans="1:16" outlineLevel="3" x14ac:dyDescent="0.3">
      <c r="A763" s="173"/>
      <c r="B763" s="173"/>
      <c r="C763" s="173"/>
      <c r="D763" s="173"/>
      <c r="E763" s="173"/>
      <c r="F763" s="70">
        <v>133</v>
      </c>
      <c r="G763" s="173"/>
      <c r="H763" s="173"/>
      <c r="I763" s="71" t="str">
        <v>libre</v>
      </c>
      <c r="J763" s="173"/>
      <c r="K763" s="33">
        <v>0</v>
      </c>
      <c r="L763" s="233"/>
      <c r="M763" s="233"/>
      <c r="N763" s="233"/>
      <c r="O763" s="233"/>
      <c r="P763" s="233"/>
    </row>
    <row r="764" spans="1:16" outlineLevel="3" x14ac:dyDescent="0.3">
      <c r="A764" s="173"/>
      <c r="B764" s="173"/>
      <c r="C764" s="173"/>
      <c r="D764" s="173"/>
      <c r="E764" s="173"/>
      <c r="F764" s="70">
        <v>134</v>
      </c>
      <c r="G764" s="173"/>
      <c r="H764" s="173"/>
      <c r="I764" s="71" t="str">
        <v>libre</v>
      </c>
      <c r="J764" s="173"/>
      <c r="K764" s="33">
        <v>0</v>
      </c>
      <c r="L764" s="233"/>
      <c r="M764" s="233"/>
      <c r="N764" s="233"/>
      <c r="O764" s="233"/>
      <c r="P764" s="233"/>
    </row>
    <row r="765" spans="1:16" outlineLevel="3" x14ac:dyDescent="0.3">
      <c r="A765" s="173"/>
      <c r="B765" s="173"/>
      <c r="C765" s="173"/>
      <c r="D765" s="173"/>
      <c r="E765" s="173"/>
      <c r="F765" s="70">
        <v>135</v>
      </c>
      <c r="G765" s="173"/>
      <c r="H765" s="173"/>
      <c r="I765" s="71" t="str">
        <v>libre</v>
      </c>
      <c r="J765" s="173"/>
      <c r="K765" s="33">
        <v>0</v>
      </c>
      <c r="L765" s="233"/>
      <c r="M765" s="233"/>
      <c r="N765" s="233"/>
      <c r="O765" s="233"/>
      <c r="P765" s="233"/>
    </row>
    <row r="766" spans="1:16" outlineLevel="3" x14ac:dyDescent="0.3">
      <c r="A766" s="173"/>
      <c r="B766" s="173"/>
      <c r="C766" s="173"/>
      <c r="D766" s="173"/>
      <c r="E766" s="173"/>
      <c r="F766" s="70">
        <v>136</v>
      </c>
      <c r="G766" s="173"/>
      <c r="H766" s="173"/>
      <c r="I766" s="71" t="str">
        <v>libre</v>
      </c>
      <c r="J766" s="173"/>
      <c r="K766" s="33">
        <v>0</v>
      </c>
      <c r="L766" s="233"/>
      <c r="M766" s="233"/>
      <c r="N766" s="233"/>
      <c r="O766" s="233"/>
      <c r="P766" s="233"/>
    </row>
    <row r="767" spans="1:16" outlineLevel="3" x14ac:dyDescent="0.3">
      <c r="A767" s="173"/>
      <c r="B767" s="173"/>
      <c r="C767" s="173"/>
      <c r="D767" s="173"/>
      <c r="E767" s="173"/>
      <c r="F767" s="70">
        <v>137</v>
      </c>
      <c r="G767" s="173"/>
      <c r="H767" s="173"/>
      <c r="I767" s="71" t="str">
        <v>libre</v>
      </c>
      <c r="J767" s="173"/>
      <c r="K767" s="33">
        <v>0</v>
      </c>
      <c r="L767" s="233"/>
      <c r="M767" s="233"/>
      <c r="N767" s="233"/>
      <c r="O767" s="233"/>
      <c r="P767" s="233"/>
    </row>
    <row r="768" spans="1:16" outlineLevel="3" x14ac:dyDescent="0.3">
      <c r="A768" s="173"/>
      <c r="B768" s="173"/>
      <c r="C768" s="173"/>
      <c r="D768" s="173"/>
      <c r="E768" s="173"/>
      <c r="F768" s="70">
        <v>138</v>
      </c>
      <c r="G768" s="173"/>
      <c r="H768" s="173"/>
      <c r="I768" s="71" t="str">
        <v>libre</v>
      </c>
      <c r="J768" s="173"/>
      <c r="K768" s="33">
        <v>0</v>
      </c>
      <c r="L768" s="233"/>
      <c r="M768" s="233"/>
      <c r="N768" s="233"/>
      <c r="O768" s="233"/>
      <c r="P768" s="233"/>
    </row>
    <row r="769" spans="1:16" outlineLevel="3" x14ac:dyDescent="0.3">
      <c r="A769" s="173"/>
      <c r="B769" s="173"/>
      <c r="C769" s="173"/>
      <c r="D769" s="173"/>
      <c r="E769" s="173"/>
      <c r="F769" s="70">
        <v>139</v>
      </c>
      <c r="G769" s="173"/>
      <c r="H769" s="173"/>
      <c r="I769" s="71" t="str">
        <v>libre</v>
      </c>
      <c r="J769" s="173"/>
      <c r="K769" s="33">
        <v>0</v>
      </c>
      <c r="L769" s="233"/>
      <c r="M769" s="233"/>
      <c r="N769" s="233"/>
      <c r="O769" s="233"/>
      <c r="P769" s="233"/>
    </row>
    <row r="770" spans="1:16" outlineLevel="3" x14ac:dyDescent="0.3">
      <c r="A770" s="173"/>
      <c r="B770" s="173"/>
      <c r="C770" s="173"/>
      <c r="D770" s="173"/>
      <c r="E770" s="173"/>
      <c r="F770" s="70">
        <v>140</v>
      </c>
      <c r="G770" s="173"/>
      <c r="H770" s="173"/>
      <c r="I770" s="71" t="str">
        <v>libre</v>
      </c>
      <c r="J770" s="173"/>
      <c r="K770" s="33">
        <v>0</v>
      </c>
      <c r="L770" s="233"/>
      <c r="M770" s="233"/>
      <c r="N770" s="233"/>
      <c r="O770" s="233"/>
      <c r="P770" s="233"/>
    </row>
    <row r="771" spans="1:16" outlineLevel="3" x14ac:dyDescent="0.3">
      <c r="A771" s="173"/>
      <c r="B771" s="173"/>
      <c r="C771" s="173"/>
      <c r="D771" s="173"/>
      <c r="E771" s="173"/>
      <c r="F771" s="70">
        <v>141</v>
      </c>
      <c r="G771" s="173"/>
      <c r="H771" s="173"/>
      <c r="I771" s="71" t="str">
        <v>libre</v>
      </c>
      <c r="J771" s="173"/>
      <c r="K771" s="33">
        <v>0</v>
      </c>
      <c r="L771" s="233"/>
      <c r="M771" s="233"/>
      <c r="N771" s="233"/>
      <c r="O771" s="233"/>
      <c r="P771" s="233"/>
    </row>
    <row r="772" spans="1:16" outlineLevel="3" x14ac:dyDescent="0.3">
      <c r="A772" s="173"/>
      <c r="B772" s="173"/>
      <c r="C772" s="173"/>
      <c r="D772" s="173"/>
      <c r="E772" s="173"/>
      <c r="F772" s="70">
        <v>142</v>
      </c>
      <c r="G772" s="173"/>
      <c r="H772" s="173"/>
      <c r="I772" s="71" t="str">
        <v>libre</v>
      </c>
      <c r="J772" s="173"/>
      <c r="K772" s="33">
        <v>0</v>
      </c>
      <c r="L772" s="233"/>
      <c r="M772" s="233"/>
      <c r="N772" s="233"/>
      <c r="O772" s="233"/>
      <c r="P772" s="233"/>
    </row>
    <row r="773" spans="1:16" outlineLevel="3" x14ac:dyDescent="0.3">
      <c r="A773" s="173"/>
      <c r="B773" s="173"/>
      <c r="C773" s="173"/>
      <c r="D773" s="173"/>
      <c r="E773" s="173"/>
      <c r="F773" s="70">
        <v>143</v>
      </c>
      <c r="G773" s="173"/>
      <c r="H773" s="173"/>
      <c r="I773" s="71" t="str">
        <v>libre</v>
      </c>
      <c r="J773" s="173"/>
      <c r="K773" s="33">
        <v>0</v>
      </c>
      <c r="L773" s="233"/>
      <c r="M773" s="233"/>
      <c r="N773" s="233"/>
      <c r="O773" s="233"/>
      <c r="P773" s="233"/>
    </row>
    <row r="774" spans="1:16" outlineLevel="3" x14ac:dyDescent="0.3">
      <c r="A774" s="173"/>
      <c r="B774" s="173"/>
      <c r="C774" s="173"/>
      <c r="D774" s="173"/>
      <c r="E774" s="173"/>
      <c r="F774" s="70">
        <v>144</v>
      </c>
      <c r="G774" s="173"/>
      <c r="H774" s="173"/>
      <c r="I774" s="71" t="str">
        <v>libre</v>
      </c>
      <c r="J774" s="173"/>
      <c r="K774" s="33">
        <v>0</v>
      </c>
      <c r="L774" s="233"/>
      <c r="M774" s="233"/>
      <c r="N774" s="233"/>
      <c r="O774" s="233"/>
      <c r="P774" s="233"/>
    </row>
    <row r="775" spans="1:16" outlineLevel="3" x14ac:dyDescent="0.3">
      <c r="A775" s="173"/>
      <c r="B775" s="173"/>
      <c r="C775" s="173"/>
      <c r="D775" s="173"/>
      <c r="E775" s="173"/>
      <c r="F775" s="70">
        <v>145</v>
      </c>
      <c r="G775" s="173"/>
      <c r="H775" s="173"/>
      <c r="I775" s="71" t="str">
        <v>libre</v>
      </c>
      <c r="J775" s="173"/>
      <c r="K775" s="33">
        <v>0</v>
      </c>
      <c r="L775" s="233"/>
      <c r="M775" s="233"/>
      <c r="N775" s="233"/>
      <c r="O775" s="233"/>
      <c r="P775" s="233"/>
    </row>
    <row r="776" spans="1:16" outlineLevel="3" x14ac:dyDescent="0.3">
      <c r="A776" s="173"/>
      <c r="B776" s="173"/>
      <c r="C776" s="173"/>
      <c r="D776" s="173"/>
      <c r="E776" s="173"/>
      <c r="F776" s="70">
        <v>146</v>
      </c>
      <c r="G776" s="173"/>
      <c r="H776" s="173"/>
      <c r="I776" s="71" t="str">
        <v>libre</v>
      </c>
      <c r="J776" s="173"/>
      <c r="K776" s="33">
        <v>0</v>
      </c>
      <c r="L776" s="233"/>
      <c r="M776" s="233"/>
      <c r="N776" s="233"/>
      <c r="O776" s="233"/>
      <c r="P776" s="233"/>
    </row>
    <row r="777" spans="1:16" outlineLevel="3" x14ac:dyDescent="0.3">
      <c r="A777" s="173"/>
      <c r="B777" s="173"/>
      <c r="C777" s="173"/>
      <c r="D777" s="173"/>
      <c r="E777" s="173"/>
      <c r="F777" s="70">
        <v>147</v>
      </c>
      <c r="G777" s="173"/>
      <c r="H777" s="173"/>
      <c r="I777" s="71" t="str">
        <v>libre</v>
      </c>
      <c r="J777" s="173"/>
      <c r="K777" s="33">
        <v>0</v>
      </c>
      <c r="L777" s="233"/>
      <c r="M777" s="233"/>
      <c r="N777" s="233"/>
      <c r="O777" s="233"/>
      <c r="P777" s="233"/>
    </row>
    <row r="778" spans="1:16" outlineLevel="3" x14ac:dyDescent="0.3">
      <c r="A778" s="173"/>
      <c r="B778" s="173"/>
      <c r="C778" s="173"/>
      <c r="D778" s="173"/>
      <c r="E778" s="173"/>
      <c r="F778" s="70">
        <v>148</v>
      </c>
      <c r="G778" s="173"/>
      <c r="H778" s="173"/>
      <c r="I778" s="71" t="str">
        <v>libre</v>
      </c>
      <c r="J778" s="173"/>
      <c r="K778" s="33">
        <v>0</v>
      </c>
      <c r="L778" s="233"/>
      <c r="M778" s="233"/>
      <c r="N778" s="233"/>
      <c r="O778" s="233"/>
      <c r="P778" s="233"/>
    </row>
    <row r="779" spans="1:16" outlineLevel="3" x14ac:dyDescent="0.3">
      <c r="A779" s="173"/>
      <c r="B779" s="173"/>
      <c r="C779" s="173"/>
      <c r="D779" s="173"/>
      <c r="E779" s="173"/>
      <c r="F779" s="70">
        <v>149</v>
      </c>
      <c r="G779" s="173"/>
      <c r="H779" s="173"/>
      <c r="I779" s="71" t="str">
        <v>libre</v>
      </c>
      <c r="J779" s="173"/>
      <c r="K779" s="33">
        <v>0</v>
      </c>
      <c r="L779" s="233"/>
      <c r="M779" s="233"/>
      <c r="N779" s="233"/>
      <c r="O779" s="233"/>
      <c r="P779" s="233"/>
    </row>
    <row r="780" spans="1:16" outlineLevel="3" x14ac:dyDescent="0.3">
      <c r="A780" s="173"/>
      <c r="B780" s="173"/>
      <c r="C780" s="173"/>
      <c r="D780" s="173"/>
      <c r="E780" s="173"/>
      <c r="F780" s="70">
        <v>150</v>
      </c>
      <c r="G780" s="173"/>
      <c r="H780" s="173"/>
      <c r="I780" s="71" t="str">
        <v>libre</v>
      </c>
      <c r="J780" s="173"/>
      <c r="K780" s="33">
        <v>0</v>
      </c>
      <c r="L780" s="233"/>
      <c r="M780" s="233"/>
      <c r="N780" s="233"/>
      <c r="O780" s="233"/>
      <c r="P780" s="233"/>
    </row>
    <row r="781" spans="1:16" outlineLevel="3" x14ac:dyDescent="0.3">
      <c r="A781" s="173"/>
      <c r="B781" s="173"/>
      <c r="C781" s="173"/>
      <c r="D781" s="173"/>
      <c r="E781" s="173"/>
      <c r="F781" s="70">
        <v>151</v>
      </c>
      <c r="G781" s="173"/>
      <c r="H781" s="173"/>
      <c r="I781" s="71" t="str">
        <v>libre</v>
      </c>
      <c r="J781" s="173"/>
      <c r="K781" s="33">
        <v>0</v>
      </c>
      <c r="L781" s="233"/>
      <c r="M781" s="233"/>
      <c r="N781" s="233"/>
      <c r="O781" s="233"/>
      <c r="P781" s="233"/>
    </row>
    <row r="782" spans="1:16" outlineLevel="3" x14ac:dyDescent="0.3">
      <c r="A782" s="173"/>
      <c r="B782" s="173"/>
      <c r="C782" s="173"/>
      <c r="D782" s="173"/>
      <c r="E782" s="173"/>
      <c r="F782" s="70">
        <v>152</v>
      </c>
      <c r="G782" s="173"/>
      <c r="H782" s="173"/>
      <c r="I782" s="71" t="str">
        <v>libre</v>
      </c>
      <c r="J782" s="173"/>
      <c r="K782" s="33">
        <v>0</v>
      </c>
      <c r="L782" s="233"/>
      <c r="M782" s="233"/>
      <c r="N782" s="233"/>
      <c r="O782" s="233"/>
      <c r="P782" s="233"/>
    </row>
    <row r="783" spans="1:16" outlineLevel="3" x14ac:dyDescent="0.3">
      <c r="A783" s="173"/>
      <c r="B783" s="173"/>
      <c r="C783" s="173"/>
      <c r="D783" s="173"/>
      <c r="E783" s="173"/>
      <c r="F783" s="70">
        <v>153</v>
      </c>
      <c r="G783" s="173"/>
      <c r="H783" s="173"/>
      <c r="I783" s="71" t="str">
        <v>libre</v>
      </c>
      <c r="J783" s="173"/>
      <c r="K783" s="33">
        <v>0</v>
      </c>
      <c r="L783" s="233"/>
      <c r="M783" s="233"/>
      <c r="N783" s="233"/>
      <c r="O783" s="233"/>
      <c r="P783" s="233"/>
    </row>
    <row r="784" spans="1:16" outlineLevel="3" x14ac:dyDescent="0.3">
      <c r="A784" s="173"/>
      <c r="B784" s="173"/>
      <c r="C784" s="173"/>
      <c r="D784" s="173"/>
      <c r="E784" s="173"/>
      <c r="F784" s="70">
        <v>154</v>
      </c>
      <c r="G784" s="173"/>
      <c r="H784" s="173"/>
      <c r="I784" s="71" t="str">
        <v>libre</v>
      </c>
      <c r="J784" s="173"/>
      <c r="K784" s="33">
        <v>0</v>
      </c>
      <c r="L784" s="233"/>
      <c r="M784" s="233"/>
      <c r="N784" s="233"/>
      <c r="O784" s="233"/>
      <c r="P784" s="233"/>
    </row>
    <row r="785" spans="1:16" outlineLevel="3" x14ac:dyDescent="0.3">
      <c r="A785" s="173"/>
      <c r="B785" s="173"/>
      <c r="C785" s="173"/>
      <c r="D785" s="173"/>
      <c r="E785" s="173"/>
      <c r="F785" s="70">
        <v>155</v>
      </c>
      <c r="G785" s="173"/>
      <c r="H785" s="173"/>
      <c r="I785" s="71" t="str">
        <v>libre</v>
      </c>
      <c r="J785" s="173"/>
      <c r="K785" s="33">
        <v>0</v>
      </c>
      <c r="L785" s="233"/>
      <c r="M785" s="233"/>
      <c r="N785" s="233"/>
      <c r="O785" s="233"/>
      <c r="P785" s="233"/>
    </row>
    <row r="786" spans="1:16" outlineLevel="3" x14ac:dyDescent="0.3">
      <c r="A786" s="173"/>
      <c r="B786" s="173"/>
      <c r="C786" s="173"/>
      <c r="D786" s="173"/>
      <c r="E786" s="173"/>
      <c r="F786" s="70">
        <v>156</v>
      </c>
      <c r="G786" s="173"/>
      <c r="H786" s="173"/>
      <c r="I786" s="71" t="str">
        <v>libre</v>
      </c>
      <c r="J786" s="173"/>
      <c r="K786" s="33">
        <v>0</v>
      </c>
      <c r="L786" s="233"/>
      <c r="M786" s="233"/>
      <c r="N786" s="233"/>
      <c r="O786" s="233"/>
      <c r="P786" s="233"/>
    </row>
    <row r="787" spans="1:16" outlineLevel="3" x14ac:dyDescent="0.3">
      <c r="A787" s="173"/>
      <c r="B787" s="173"/>
      <c r="C787" s="173"/>
      <c r="D787" s="173"/>
      <c r="E787" s="173"/>
      <c r="F787" s="70">
        <v>157</v>
      </c>
      <c r="G787" s="173"/>
      <c r="H787" s="173"/>
      <c r="I787" s="71" t="str">
        <v>libre</v>
      </c>
      <c r="J787" s="173"/>
      <c r="K787" s="33">
        <v>0</v>
      </c>
      <c r="L787" s="233"/>
      <c r="M787" s="233"/>
      <c r="N787" s="233"/>
      <c r="O787" s="233"/>
      <c r="P787" s="233"/>
    </row>
    <row r="788" spans="1:16" outlineLevel="3" x14ac:dyDescent="0.3">
      <c r="A788" s="173"/>
      <c r="B788" s="173"/>
      <c r="C788" s="173"/>
      <c r="D788" s="173"/>
      <c r="E788" s="173"/>
      <c r="F788" s="70">
        <v>158</v>
      </c>
      <c r="G788" s="173"/>
      <c r="H788" s="173"/>
      <c r="I788" s="71" t="str">
        <v>libre</v>
      </c>
      <c r="J788" s="173"/>
      <c r="K788" s="33">
        <v>0</v>
      </c>
      <c r="L788" s="233"/>
      <c r="M788" s="233"/>
      <c r="N788" s="233"/>
      <c r="O788" s="233"/>
      <c r="P788" s="233"/>
    </row>
    <row r="789" spans="1:16" outlineLevel="3" x14ac:dyDescent="0.3">
      <c r="A789" s="173"/>
      <c r="B789" s="173"/>
      <c r="C789" s="173"/>
      <c r="D789" s="173"/>
      <c r="E789" s="173"/>
      <c r="F789" s="70">
        <v>159</v>
      </c>
      <c r="G789" s="173"/>
      <c r="H789" s="173"/>
      <c r="I789" s="71" t="str">
        <v>libre</v>
      </c>
      <c r="J789" s="173"/>
      <c r="K789" s="33">
        <v>0</v>
      </c>
      <c r="L789" s="233"/>
      <c r="M789" s="233"/>
      <c r="N789" s="233"/>
      <c r="O789" s="233"/>
      <c r="P789" s="233"/>
    </row>
    <row r="790" spans="1:16" outlineLevel="3" x14ac:dyDescent="0.3">
      <c r="A790" s="173"/>
      <c r="B790" s="173"/>
      <c r="C790" s="173"/>
      <c r="D790" s="173"/>
      <c r="E790" s="173"/>
      <c r="F790" s="70">
        <v>160</v>
      </c>
      <c r="G790" s="173"/>
      <c r="H790" s="173"/>
      <c r="I790" s="71" t="str">
        <v>libre</v>
      </c>
      <c r="J790" s="173"/>
      <c r="K790" s="33">
        <v>0</v>
      </c>
      <c r="L790" s="233"/>
      <c r="M790" s="233"/>
      <c r="N790" s="233"/>
      <c r="O790" s="233"/>
      <c r="P790" s="233"/>
    </row>
    <row r="791" spans="1:16" outlineLevel="3" x14ac:dyDescent="0.3">
      <c r="A791" s="173"/>
      <c r="B791" s="173"/>
      <c r="C791" s="173"/>
      <c r="D791" s="173"/>
      <c r="E791" s="173"/>
      <c r="F791" s="70">
        <v>161</v>
      </c>
      <c r="G791" s="173"/>
      <c r="H791" s="173"/>
      <c r="I791" s="71" t="str">
        <v>libre</v>
      </c>
      <c r="J791" s="173"/>
      <c r="K791" s="33">
        <v>0</v>
      </c>
      <c r="L791" s="233"/>
      <c r="M791" s="233"/>
      <c r="N791" s="233"/>
      <c r="O791" s="233"/>
      <c r="P791" s="233"/>
    </row>
    <row r="792" spans="1:16" outlineLevel="3" x14ac:dyDescent="0.3">
      <c r="A792" s="173"/>
      <c r="B792" s="173"/>
      <c r="C792" s="173"/>
      <c r="D792" s="173"/>
      <c r="E792" s="173"/>
      <c r="F792" s="70">
        <v>162</v>
      </c>
      <c r="G792" s="173"/>
      <c r="H792" s="173"/>
      <c r="I792" s="71" t="str">
        <v>libre</v>
      </c>
      <c r="J792" s="173"/>
      <c r="K792" s="33">
        <v>0</v>
      </c>
      <c r="L792" s="233"/>
      <c r="M792" s="233"/>
      <c r="N792" s="233"/>
      <c r="O792" s="233"/>
      <c r="P792" s="233"/>
    </row>
    <row r="793" spans="1:16" outlineLevel="3" x14ac:dyDescent="0.3">
      <c r="A793" s="173"/>
      <c r="B793" s="173"/>
      <c r="C793" s="173"/>
      <c r="D793" s="173"/>
      <c r="E793" s="173"/>
      <c r="F793" s="70">
        <v>163</v>
      </c>
      <c r="G793" s="173"/>
      <c r="H793" s="173"/>
      <c r="I793" s="71" t="str">
        <v>libre</v>
      </c>
      <c r="J793" s="173"/>
      <c r="K793" s="33">
        <v>0</v>
      </c>
      <c r="L793" s="233"/>
      <c r="M793" s="233"/>
      <c r="N793" s="233"/>
      <c r="O793" s="233"/>
      <c r="P793" s="233"/>
    </row>
    <row r="794" spans="1:16" outlineLevel="3" x14ac:dyDescent="0.3">
      <c r="A794" s="173"/>
      <c r="B794" s="173"/>
      <c r="C794" s="173"/>
      <c r="D794" s="173"/>
      <c r="E794" s="173"/>
      <c r="F794" s="70">
        <v>164</v>
      </c>
      <c r="G794" s="173"/>
      <c r="H794" s="173"/>
      <c r="I794" s="71" t="str">
        <v>libre</v>
      </c>
      <c r="J794" s="173"/>
      <c r="K794" s="33">
        <v>0</v>
      </c>
      <c r="L794" s="233"/>
      <c r="M794" s="233"/>
      <c r="N794" s="233"/>
      <c r="O794" s="233"/>
      <c r="P794" s="233"/>
    </row>
    <row r="795" spans="1:16" outlineLevel="3" x14ac:dyDescent="0.3">
      <c r="A795" s="173"/>
      <c r="B795" s="173"/>
      <c r="C795" s="173"/>
      <c r="D795" s="173"/>
      <c r="E795" s="173"/>
      <c r="F795" s="70">
        <v>165</v>
      </c>
      <c r="G795" s="173"/>
      <c r="H795" s="173"/>
      <c r="I795" s="71" t="str">
        <v>libre</v>
      </c>
      <c r="J795" s="173"/>
      <c r="K795" s="33">
        <v>0</v>
      </c>
      <c r="L795" s="233"/>
      <c r="M795" s="233"/>
      <c r="N795" s="233"/>
      <c r="O795" s="233"/>
      <c r="P795" s="233"/>
    </row>
    <row r="796" spans="1:16" outlineLevel="3" x14ac:dyDescent="0.3">
      <c r="A796" s="173"/>
      <c r="B796" s="173"/>
      <c r="C796" s="173"/>
      <c r="D796" s="173"/>
      <c r="E796" s="173"/>
      <c r="F796" s="70">
        <v>166</v>
      </c>
      <c r="G796" s="173"/>
      <c r="H796" s="173"/>
      <c r="I796" s="71" t="str">
        <v>libre</v>
      </c>
      <c r="J796" s="173"/>
      <c r="K796" s="33">
        <v>0</v>
      </c>
      <c r="L796" s="233"/>
      <c r="M796" s="233"/>
      <c r="N796" s="233"/>
      <c r="O796" s="233"/>
      <c r="P796" s="233"/>
    </row>
    <row r="797" spans="1:16" outlineLevel="3" x14ac:dyDescent="0.3">
      <c r="A797" s="173"/>
      <c r="B797" s="173"/>
      <c r="C797" s="173"/>
      <c r="D797" s="173"/>
      <c r="E797" s="173"/>
      <c r="F797" s="70">
        <v>167</v>
      </c>
      <c r="G797" s="173"/>
      <c r="H797" s="173"/>
      <c r="I797" s="71" t="str">
        <v>libre</v>
      </c>
      <c r="J797" s="173"/>
      <c r="K797" s="33">
        <v>0</v>
      </c>
      <c r="L797" s="233"/>
      <c r="M797" s="233"/>
      <c r="N797" s="233"/>
      <c r="O797" s="233"/>
      <c r="P797" s="233"/>
    </row>
    <row r="798" spans="1:16" outlineLevel="3" x14ac:dyDescent="0.3">
      <c r="A798" s="173"/>
      <c r="B798" s="173"/>
      <c r="C798" s="173"/>
      <c r="D798" s="173"/>
      <c r="E798" s="173"/>
      <c r="F798" s="70">
        <v>168</v>
      </c>
      <c r="G798" s="173"/>
      <c r="H798" s="173"/>
      <c r="I798" s="71" t="str">
        <v>libre</v>
      </c>
      <c r="J798" s="173"/>
      <c r="K798" s="33">
        <v>0</v>
      </c>
      <c r="L798" s="233"/>
      <c r="M798" s="233"/>
      <c r="N798" s="233"/>
      <c r="O798" s="233"/>
      <c r="P798" s="233"/>
    </row>
    <row r="799" spans="1:16" outlineLevel="3" x14ac:dyDescent="0.3">
      <c r="A799" s="173"/>
      <c r="B799" s="173"/>
      <c r="C799" s="173"/>
      <c r="D799" s="173"/>
      <c r="E799" s="173"/>
      <c r="F799" s="70">
        <v>169</v>
      </c>
      <c r="G799" s="173"/>
      <c r="H799" s="173"/>
      <c r="I799" s="71" t="str">
        <v>libre</v>
      </c>
      <c r="J799" s="173"/>
      <c r="K799" s="33">
        <v>0</v>
      </c>
      <c r="L799" s="233"/>
      <c r="M799" s="233"/>
      <c r="N799" s="233"/>
      <c r="O799" s="233"/>
      <c r="P799" s="233"/>
    </row>
    <row r="800" spans="1:16" outlineLevel="3" x14ac:dyDescent="0.3">
      <c r="A800" s="173"/>
      <c r="B800" s="173"/>
      <c r="C800" s="173"/>
      <c r="D800" s="173"/>
      <c r="E800" s="173"/>
      <c r="F800" s="70">
        <v>170</v>
      </c>
      <c r="G800" s="173"/>
      <c r="H800" s="173"/>
      <c r="I800" s="71" t="str">
        <v>libre</v>
      </c>
      <c r="J800" s="173"/>
      <c r="K800" s="33">
        <v>0</v>
      </c>
      <c r="L800" s="233"/>
      <c r="M800" s="233"/>
      <c r="N800" s="233"/>
      <c r="O800" s="233"/>
      <c r="P800" s="233"/>
    </row>
    <row r="801" spans="1:16" outlineLevel="3" x14ac:dyDescent="0.3">
      <c r="A801" s="173"/>
      <c r="B801" s="173"/>
      <c r="C801" s="173"/>
      <c r="D801" s="173"/>
      <c r="E801" s="173"/>
      <c r="F801" s="70">
        <v>171</v>
      </c>
      <c r="G801" s="173"/>
      <c r="H801" s="173"/>
      <c r="I801" s="71" t="str">
        <v>libre</v>
      </c>
      <c r="J801" s="173"/>
      <c r="K801" s="33">
        <v>0</v>
      </c>
      <c r="L801" s="233"/>
      <c r="M801" s="233"/>
      <c r="N801" s="233"/>
      <c r="O801" s="233"/>
      <c r="P801" s="233"/>
    </row>
    <row r="802" spans="1:16" outlineLevel="3" x14ac:dyDescent="0.3">
      <c r="A802" s="173"/>
      <c r="B802" s="173"/>
      <c r="C802" s="173"/>
      <c r="D802" s="173"/>
      <c r="E802" s="173"/>
      <c r="F802" s="70">
        <v>172</v>
      </c>
      <c r="G802" s="173"/>
      <c r="H802" s="173"/>
      <c r="I802" s="71" t="str">
        <v>libre</v>
      </c>
      <c r="J802" s="173"/>
      <c r="K802" s="33">
        <v>0</v>
      </c>
      <c r="L802" s="233"/>
      <c r="M802" s="233"/>
      <c r="N802" s="233"/>
      <c r="O802" s="233"/>
      <c r="P802" s="233"/>
    </row>
    <row r="803" spans="1:16" outlineLevel="3" x14ac:dyDescent="0.3">
      <c r="A803" s="173"/>
      <c r="B803" s="173"/>
      <c r="C803" s="173"/>
      <c r="D803" s="173"/>
      <c r="E803" s="173"/>
      <c r="F803" s="70">
        <v>173</v>
      </c>
      <c r="G803" s="173"/>
      <c r="H803" s="173"/>
      <c r="I803" s="71" t="str">
        <v>libre</v>
      </c>
      <c r="J803" s="173"/>
      <c r="K803" s="33">
        <v>0</v>
      </c>
      <c r="L803" s="233"/>
      <c r="M803" s="233"/>
      <c r="N803" s="233"/>
      <c r="O803" s="233"/>
      <c r="P803" s="233"/>
    </row>
    <row r="804" spans="1:16" outlineLevel="3" x14ac:dyDescent="0.3">
      <c r="A804" s="173"/>
      <c r="B804" s="173"/>
      <c r="C804" s="173"/>
      <c r="D804" s="173"/>
      <c r="E804" s="173"/>
      <c r="F804" s="70">
        <v>174</v>
      </c>
      <c r="G804" s="173"/>
      <c r="H804" s="173"/>
      <c r="I804" s="71" t="str">
        <v>libre</v>
      </c>
      <c r="J804" s="173"/>
      <c r="K804" s="33">
        <v>0</v>
      </c>
      <c r="L804" s="233"/>
      <c r="M804" s="233"/>
      <c r="N804" s="233"/>
      <c r="O804" s="233"/>
      <c r="P804" s="233"/>
    </row>
    <row r="805" spans="1:16" outlineLevel="3" x14ac:dyDescent="0.3">
      <c r="A805" s="173"/>
      <c r="B805" s="173"/>
      <c r="C805" s="173"/>
      <c r="D805" s="173"/>
      <c r="E805" s="173"/>
      <c r="F805" s="70">
        <v>175</v>
      </c>
      <c r="G805" s="173"/>
      <c r="H805" s="173"/>
      <c r="I805" s="71" t="str">
        <v>libre</v>
      </c>
      <c r="J805" s="173"/>
      <c r="K805" s="33">
        <v>0</v>
      </c>
      <c r="L805" s="233"/>
      <c r="M805" s="233"/>
      <c r="N805" s="233"/>
      <c r="O805" s="233"/>
      <c r="P805" s="233"/>
    </row>
    <row r="806" spans="1:16" outlineLevel="3" x14ac:dyDescent="0.3">
      <c r="A806" s="173"/>
      <c r="B806" s="173"/>
      <c r="C806" s="173"/>
      <c r="D806" s="173"/>
      <c r="E806" s="173"/>
      <c r="F806" s="70">
        <v>176</v>
      </c>
      <c r="G806" s="173"/>
      <c r="H806" s="173"/>
      <c r="I806" s="71" t="str">
        <v>libre</v>
      </c>
      <c r="J806" s="173"/>
      <c r="K806" s="33">
        <v>0</v>
      </c>
      <c r="L806" s="233"/>
      <c r="M806" s="233"/>
      <c r="N806" s="233"/>
      <c r="O806" s="233"/>
      <c r="P806" s="233"/>
    </row>
    <row r="807" spans="1:16" outlineLevel="3" x14ac:dyDescent="0.3">
      <c r="A807" s="173"/>
      <c r="B807" s="173"/>
      <c r="C807" s="173"/>
      <c r="D807" s="173"/>
      <c r="E807" s="173"/>
      <c r="F807" s="70">
        <v>177</v>
      </c>
      <c r="G807" s="173"/>
      <c r="H807" s="173"/>
      <c r="I807" s="71" t="str">
        <v>libre</v>
      </c>
      <c r="J807" s="173"/>
      <c r="K807" s="33">
        <v>0</v>
      </c>
      <c r="L807" s="233"/>
      <c r="M807" s="233"/>
      <c r="N807" s="233"/>
      <c r="O807" s="233"/>
      <c r="P807" s="233"/>
    </row>
    <row r="808" spans="1:16" outlineLevel="3" x14ac:dyDescent="0.3">
      <c r="A808" s="173"/>
      <c r="B808" s="173"/>
      <c r="C808" s="173"/>
      <c r="D808" s="173"/>
      <c r="E808" s="173"/>
      <c r="F808" s="70">
        <v>178</v>
      </c>
      <c r="G808" s="173"/>
      <c r="H808" s="173"/>
      <c r="I808" s="71" t="str">
        <v>libre</v>
      </c>
      <c r="J808" s="173"/>
      <c r="K808" s="33">
        <v>0</v>
      </c>
      <c r="L808" s="233"/>
      <c r="M808" s="233"/>
      <c r="N808" s="233"/>
      <c r="O808" s="233"/>
      <c r="P808" s="233"/>
    </row>
    <row r="809" spans="1:16" outlineLevel="3" x14ac:dyDescent="0.3">
      <c r="A809" s="173"/>
      <c r="B809" s="173"/>
      <c r="C809" s="173"/>
      <c r="D809" s="173"/>
      <c r="E809" s="173"/>
      <c r="F809" s="70">
        <v>179</v>
      </c>
      <c r="G809" s="173"/>
      <c r="H809" s="173"/>
      <c r="I809" s="71" t="str">
        <v>libre</v>
      </c>
      <c r="J809" s="173"/>
      <c r="K809" s="33">
        <v>0</v>
      </c>
      <c r="L809" s="233"/>
      <c r="M809" s="233"/>
      <c r="N809" s="233"/>
      <c r="O809" s="233"/>
      <c r="P809" s="233"/>
    </row>
    <row r="810" spans="1:16" outlineLevel="3" x14ac:dyDescent="0.3">
      <c r="A810" s="173"/>
      <c r="B810" s="173"/>
      <c r="C810" s="173"/>
      <c r="D810" s="173"/>
      <c r="E810" s="173"/>
      <c r="F810" s="70">
        <v>180</v>
      </c>
      <c r="G810" s="173"/>
      <c r="H810" s="173"/>
      <c r="I810" s="71" t="str">
        <v>libre</v>
      </c>
      <c r="J810" s="173"/>
      <c r="K810" s="33">
        <v>0</v>
      </c>
      <c r="L810" s="233"/>
      <c r="M810" s="233"/>
      <c r="N810" s="233"/>
      <c r="O810" s="233"/>
      <c r="P810" s="233"/>
    </row>
    <row r="811" spans="1:16" outlineLevel="3" x14ac:dyDescent="0.3">
      <c r="A811" s="173"/>
      <c r="B811" s="173"/>
      <c r="C811" s="173"/>
      <c r="D811" s="173"/>
      <c r="E811" s="173"/>
      <c r="F811" s="70">
        <v>181</v>
      </c>
      <c r="G811" s="173"/>
      <c r="H811" s="173"/>
      <c r="I811" s="71" t="str">
        <v>libre</v>
      </c>
      <c r="J811" s="173"/>
      <c r="K811" s="33">
        <v>0</v>
      </c>
      <c r="L811" s="233"/>
      <c r="M811" s="233"/>
      <c r="N811" s="233"/>
      <c r="O811" s="233"/>
      <c r="P811" s="233"/>
    </row>
    <row r="812" spans="1:16" outlineLevel="3" x14ac:dyDescent="0.3">
      <c r="A812" s="173"/>
      <c r="B812" s="173"/>
      <c r="C812" s="173"/>
      <c r="D812" s="173"/>
      <c r="E812" s="173"/>
      <c r="F812" s="70">
        <v>182</v>
      </c>
      <c r="G812" s="173"/>
      <c r="H812" s="173"/>
      <c r="I812" s="71" t="str">
        <v>libre</v>
      </c>
      <c r="J812" s="173"/>
      <c r="K812" s="33">
        <v>0</v>
      </c>
      <c r="L812" s="233"/>
      <c r="M812" s="233"/>
      <c r="N812" s="233"/>
      <c r="O812" s="233"/>
      <c r="P812" s="233"/>
    </row>
    <row r="813" spans="1:16" outlineLevel="3" x14ac:dyDescent="0.3">
      <c r="A813" s="173"/>
      <c r="B813" s="173"/>
      <c r="C813" s="173"/>
      <c r="D813" s="173"/>
      <c r="E813" s="173"/>
      <c r="F813" s="70">
        <v>183</v>
      </c>
      <c r="G813" s="173"/>
      <c r="H813" s="173"/>
      <c r="I813" s="71" t="str">
        <v>libre</v>
      </c>
      <c r="J813" s="173"/>
      <c r="K813" s="33">
        <v>0</v>
      </c>
      <c r="L813" s="233"/>
      <c r="M813" s="233"/>
      <c r="N813" s="233"/>
      <c r="O813" s="233"/>
      <c r="P813" s="233"/>
    </row>
    <row r="814" spans="1:16" outlineLevel="3" x14ac:dyDescent="0.3">
      <c r="A814" s="173"/>
      <c r="B814" s="173"/>
      <c r="C814" s="173"/>
      <c r="D814" s="173"/>
      <c r="E814" s="173"/>
      <c r="F814" s="70">
        <v>184</v>
      </c>
      <c r="G814" s="173"/>
      <c r="H814" s="173"/>
      <c r="I814" s="71" t="str">
        <v>libre</v>
      </c>
      <c r="J814" s="173"/>
      <c r="K814" s="33">
        <v>0</v>
      </c>
      <c r="L814" s="233"/>
      <c r="M814" s="233"/>
      <c r="N814" s="233"/>
      <c r="O814" s="233"/>
      <c r="P814" s="233"/>
    </row>
    <row r="815" spans="1:16" outlineLevel="3" x14ac:dyDescent="0.3">
      <c r="A815" s="173"/>
      <c r="B815" s="173"/>
      <c r="C815" s="173"/>
      <c r="D815" s="173"/>
      <c r="E815" s="173"/>
      <c r="F815" s="70">
        <v>185</v>
      </c>
      <c r="G815" s="173"/>
      <c r="H815" s="173"/>
      <c r="I815" s="71" t="str">
        <v>libre</v>
      </c>
      <c r="J815" s="173"/>
      <c r="K815" s="33">
        <v>0</v>
      </c>
      <c r="L815" s="233"/>
      <c r="M815" s="233"/>
      <c r="N815" s="233"/>
      <c r="O815" s="233"/>
      <c r="P815" s="233"/>
    </row>
    <row r="816" spans="1:16" outlineLevel="3" x14ac:dyDescent="0.3">
      <c r="A816" s="173"/>
      <c r="B816" s="173"/>
      <c r="C816" s="173"/>
      <c r="D816" s="173"/>
      <c r="E816" s="173"/>
      <c r="F816" s="70">
        <v>186</v>
      </c>
      <c r="G816" s="173"/>
      <c r="H816" s="173"/>
      <c r="I816" s="71" t="str">
        <v>libre</v>
      </c>
      <c r="J816" s="173"/>
      <c r="K816" s="33">
        <v>0</v>
      </c>
      <c r="L816" s="233"/>
      <c r="M816" s="233"/>
      <c r="N816" s="233"/>
      <c r="O816" s="233"/>
      <c r="P816" s="233"/>
    </row>
    <row r="817" spans="1:16" outlineLevel="3" x14ac:dyDescent="0.3">
      <c r="A817" s="173"/>
      <c r="B817" s="173"/>
      <c r="C817" s="173"/>
      <c r="D817" s="173"/>
      <c r="E817" s="173"/>
      <c r="F817" s="70">
        <v>187</v>
      </c>
      <c r="G817" s="173"/>
      <c r="H817" s="173"/>
      <c r="I817" s="71" t="str">
        <v>libre</v>
      </c>
      <c r="J817" s="173"/>
      <c r="K817" s="33">
        <v>0</v>
      </c>
      <c r="L817" s="233"/>
      <c r="M817" s="233"/>
      <c r="N817" s="233"/>
      <c r="O817" s="233"/>
      <c r="P817" s="233"/>
    </row>
    <row r="818" spans="1:16" outlineLevel="3" x14ac:dyDescent="0.3">
      <c r="A818" s="173"/>
      <c r="B818" s="173"/>
      <c r="C818" s="173"/>
      <c r="D818" s="173"/>
      <c r="E818" s="173"/>
      <c r="F818" s="70">
        <v>188</v>
      </c>
      <c r="G818" s="173"/>
      <c r="H818" s="173"/>
      <c r="I818" s="71" t="str">
        <v>libre</v>
      </c>
      <c r="J818" s="173"/>
      <c r="K818" s="33">
        <v>0</v>
      </c>
      <c r="L818" s="233"/>
      <c r="M818" s="233"/>
      <c r="N818" s="233"/>
      <c r="O818" s="233"/>
      <c r="P818" s="233"/>
    </row>
    <row r="819" spans="1:16" outlineLevel="3" x14ac:dyDescent="0.3">
      <c r="A819" s="173"/>
      <c r="B819" s="173"/>
      <c r="C819" s="173"/>
      <c r="D819" s="173"/>
      <c r="E819" s="173"/>
      <c r="F819" s="70">
        <v>189</v>
      </c>
      <c r="G819" s="173"/>
      <c r="H819" s="173"/>
      <c r="I819" s="71" t="str">
        <v>libre</v>
      </c>
      <c r="J819" s="173"/>
      <c r="K819" s="33">
        <v>0</v>
      </c>
      <c r="L819" s="233"/>
      <c r="M819" s="233"/>
      <c r="N819" s="233"/>
      <c r="O819" s="233"/>
      <c r="P819" s="233"/>
    </row>
    <row r="820" spans="1:16" outlineLevel="3" x14ac:dyDescent="0.3">
      <c r="A820" s="173"/>
      <c r="B820" s="173"/>
      <c r="C820" s="173"/>
      <c r="D820" s="173"/>
      <c r="E820" s="173"/>
      <c r="F820" s="70">
        <v>190</v>
      </c>
      <c r="G820" s="173"/>
      <c r="H820" s="173"/>
      <c r="I820" s="71" t="str">
        <v>libre</v>
      </c>
      <c r="J820" s="173"/>
      <c r="K820" s="33">
        <v>0</v>
      </c>
      <c r="L820" s="233"/>
      <c r="M820" s="233"/>
      <c r="N820" s="233"/>
      <c r="O820" s="233"/>
      <c r="P820" s="233"/>
    </row>
    <row r="821" spans="1:16" outlineLevel="3" x14ac:dyDescent="0.3">
      <c r="A821" s="173"/>
      <c r="B821" s="173"/>
      <c r="C821" s="173"/>
      <c r="D821" s="173"/>
      <c r="E821" s="173"/>
      <c r="F821" s="70">
        <v>191</v>
      </c>
      <c r="G821" s="173"/>
      <c r="H821" s="173"/>
      <c r="I821" s="71" t="str">
        <v>libre</v>
      </c>
      <c r="J821" s="173"/>
      <c r="K821" s="33">
        <v>0</v>
      </c>
      <c r="L821" s="233"/>
      <c r="M821" s="233"/>
      <c r="N821" s="233"/>
      <c r="O821" s="233"/>
      <c r="P821" s="233"/>
    </row>
    <row r="822" spans="1:16" outlineLevel="3" x14ac:dyDescent="0.3">
      <c r="A822" s="173"/>
      <c r="B822" s="173"/>
      <c r="C822" s="173"/>
      <c r="D822" s="173"/>
      <c r="E822" s="173"/>
      <c r="F822" s="70">
        <v>192</v>
      </c>
      <c r="G822" s="173"/>
      <c r="H822" s="173"/>
      <c r="I822" s="71" t="str">
        <v>libre</v>
      </c>
      <c r="J822" s="173"/>
      <c r="K822" s="33">
        <v>0</v>
      </c>
      <c r="L822" s="233"/>
      <c r="M822" s="233"/>
      <c r="N822" s="233"/>
      <c r="O822" s="233"/>
      <c r="P822" s="233"/>
    </row>
    <row r="823" spans="1:16" outlineLevel="3" x14ac:dyDescent="0.3">
      <c r="A823" s="173"/>
      <c r="B823" s="173"/>
      <c r="C823" s="173"/>
      <c r="D823" s="173"/>
      <c r="E823" s="173"/>
      <c r="F823" s="70">
        <v>193</v>
      </c>
      <c r="G823" s="173"/>
      <c r="H823" s="173"/>
      <c r="I823" s="71" t="str">
        <v>libre</v>
      </c>
      <c r="J823" s="173"/>
      <c r="K823" s="33">
        <v>0</v>
      </c>
      <c r="L823" s="233"/>
      <c r="M823" s="233"/>
      <c r="N823" s="233"/>
      <c r="O823" s="233"/>
      <c r="P823" s="233"/>
    </row>
    <row r="824" spans="1:16" outlineLevel="3" x14ac:dyDescent="0.3">
      <c r="A824" s="173"/>
      <c r="B824" s="173"/>
      <c r="C824" s="173"/>
      <c r="D824" s="173"/>
      <c r="E824" s="173"/>
      <c r="F824" s="70">
        <v>194</v>
      </c>
      <c r="G824" s="173"/>
      <c r="H824" s="173"/>
      <c r="I824" s="71" t="str">
        <v>libre</v>
      </c>
      <c r="J824" s="173"/>
      <c r="K824" s="33">
        <v>0</v>
      </c>
      <c r="L824" s="233"/>
      <c r="M824" s="233"/>
      <c r="N824" s="233"/>
      <c r="O824" s="233"/>
      <c r="P824" s="233"/>
    </row>
    <row r="825" spans="1:16" outlineLevel="3" x14ac:dyDescent="0.3">
      <c r="A825" s="173"/>
      <c r="B825" s="173"/>
      <c r="C825" s="173"/>
      <c r="D825" s="173"/>
      <c r="E825" s="173"/>
      <c r="F825" s="70">
        <v>195</v>
      </c>
      <c r="G825" s="173"/>
      <c r="H825" s="173"/>
      <c r="I825" s="71" t="str">
        <v>libre</v>
      </c>
      <c r="J825" s="173"/>
      <c r="K825" s="33">
        <v>0</v>
      </c>
      <c r="L825" s="233"/>
      <c r="M825" s="233"/>
      <c r="N825" s="233"/>
      <c r="O825" s="233"/>
      <c r="P825" s="233"/>
    </row>
    <row r="826" spans="1:16" outlineLevel="3" x14ac:dyDescent="0.3">
      <c r="A826" s="173"/>
      <c r="B826" s="173"/>
      <c r="C826" s="173"/>
      <c r="D826" s="173"/>
      <c r="E826" s="173"/>
      <c r="F826" s="70">
        <v>196</v>
      </c>
      <c r="G826" s="173"/>
      <c r="H826" s="173"/>
      <c r="I826" s="71" t="str">
        <v>libre</v>
      </c>
      <c r="J826" s="173"/>
      <c r="K826" s="33">
        <v>0</v>
      </c>
      <c r="L826" s="233"/>
      <c r="M826" s="233"/>
      <c r="N826" s="233"/>
      <c r="O826" s="233"/>
      <c r="P826" s="233"/>
    </row>
    <row r="827" spans="1:16" outlineLevel="3" x14ac:dyDescent="0.3">
      <c r="A827" s="173"/>
      <c r="B827" s="173"/>
      <c r="C827" s="173"/>
      <c r="D827" s="173"/>
      <c r="E827" s="173"/>
      <c r="F827" s="70">
        <v>197</v>
      </c>
      <c r="G827" s="173"/>
      <c r="H827" s="173"/>
      <c r="I827" s="71" t="str">
        <v>libre</v>
      </c>
      <c r="J827" s="173"/>
      <c r="K827" s="33">
        <v>0</v>
      </c>
      <c r="L827" s="233"/>
      <c r="M827" s="233"/>
      <c r="N827" s="233"/>
      <c r="O827" s="233"/>
      <c r="P827" s="233"/>
    </row>
    <row r="828" spans="1:16" outlineLevel="2" x14ac:dyDescent="0.3">
      <c r="A828" s="173"/>
      <c r="B828" s="173"/>
      <c r="C828" s="173"/>
      <c r="D828" s="173"/>
      <c r="E828" s="173"/>
      <c r="F828" s="70">
        <v>198</v>
      </c>
      <c r="G828" s="173"/>
      <c r="H828" s="173"/>
      <c r="I828" s="71" t="str">
        <v>libre</v>
      </c>
      <c r="J828" s="173"/>
      <c r="K828" s="33">
        <v>0</v>
      </c>
      <c r="L828" s="233"/>
      <c r="M828" s="233"/>
      <c r="N828" s="233"/>
      <c r="O828" s="233"/>
      <c r="P828" s="233"/>
    </row>
    <row r="829" spans="1:16" outlineLevel="2" x14ac:dyDescent="0.3">
      <c r="A829" s="173"/>
      <c r="B829" s="173"/>
      <c r="C829" s="173"/>
      <c r="D829" s="173"/>
      <c r="E829" s="173"/>
      <c r="F829" s="70">
        <v>199</v>
      </c>
      <c r="G829" s="173"/>
      <c r="H829" s="173"/>
      <c r="I829" s="71" t="str">
        <v>libre</v>
      </c>
      <c r="J829" s="173"/>
      <c r="K829" s="33">
        <v>0</v>
      </c>
      <c r="L829" s="233"/>
      <c r="M829" s="233"/>
      <c r="N829" s="233"/>
      <c r="O829" s="233"/>
      <c r="P829" s="233"/>
    </row>
    <row r="830" spans="1:16" outlineLevel="2" x14ac:dyDescent="0.3">
      <c r="A830" s="173"/>
      <c r="B830" s="173"/>
      <c r="C830" s="173"/>
      <c r="D830" s="173"/>
      <c r="E830" s="173"/>
      <c r="F830" s="70">
        <v>200</v>
      </c>
      <c r="G830" s="173"/>
      <c r="H830" s="173"/>
      <c r="I830" s="71" t="str">
        <v>Alquiler Sitios</v>
      </c>
      <c r="J830" s="173"/>
      <c r="K830" s="33">
        <v>18165304.268846504</v>
      </c>
      <c r="L830" s="233"/>
      <c r="M830" s="233"/>
      <c r="N830" s="233"/>
      <c r="O830" s="233"/>
      <c r="P830" s="233"/>
    </row>
    <row r="831" spans="1:16" outlineLevel="2" x14ac:dyDescent="0.3">
      <c r="A831" s="173"/>
      <c r="B831" s="173"/>
      <c r="C831" s="173"/>
      <c r="D831" s="173"/>
      <c r="E831" s="173"/>
      <c r="F831" s="70">
        <v>201</v>
      </c>
      <c r="G831" s="173"/>
      <c r="H831" s="173"/>
      <c r="I831" s="71" t="str">
        <v>Energía Eléctrica Sitios</v>
      </c>
      <c r="J831" s="173"/>
      <c r="K831" s="33">
        <v>18165304.268846504</v>
      </c>
      <c r="L831" s="233"/>
      <c r="M831" s="233"/>
      <c r="N831" s="233"/>
      <c r="O831" s="233"/>
      <c r="P831" s="233"/>
    </row>
    <row r="832" spans="1:16" outlineLevel="3" x14ac:dyDescent="0.3">
      <c r="A832" s="173"/>
      <c r="B832" s="173"/>
      <c r="C832" s="173"/>
      <c r="D832" s="173"/>
      <c r="E832" s="173"/>
      <c r="F832" s="70">
        <v>202</v>
      </c>
      <c r="G832" s="173"/>
      <c r="H832" s="173"/>
      <c r="I832" s="71" t="str">
        <v>Mantenimiento de Sitios</v>
      </c>
      <c r="J832" s="173"/>
      <c r="K832" s="33">
        <v>18165304.268846504</v>
      </c>
      <c r="L832" s="233"/>
      <c r="M832" s="233"/>
      <c r="N832" s="233"/>
      <c r="O832" s="233"/>
      <c r="P832" s="233"/>
    </row>
    <row r="833" spans="1:16" outlineLevel="3" x14ac:dyDescent="0.3">
      <c r="A833" s="173"/>
      <c r="B833" s="173"/>
      <c r="C833" s="173"/>
      <c r="D833" s="173"/>
      <c r="E833" s="173"/>
      <c r="F833" s="70">
        <v>203</v>
      </c>
      <c r="G833" s="173"/>
      <c r="H833" s="173"/>
      <c r="I833" s="71" t="str">
        <v>Vigilancia</v>
      </c>
      <c r="J833" s="173"/>
      <c r="K833" s="33">
        <v>18165304.268846504</v>
      </c>
      <c r="L833" s="233"/>
      <c r="M833" s="233"/>
      <c r="N833" s="233"/>
      <c r="O833" s="233"/>
      <c r="P833" s="233"/>
    </row>
    <row r="834" spans="1:16" outlineLevel="3" x14ac:dyDescent="0.3">
      <c r="A834" s="173"/>
      <c r="B834" s="173"/>
      <c r="C834" s="173"/>
      <c r="D834" s="173"/>
      <c r="E834" s="173"/>
      <c r="F834" s="70">
        <v>204</v>
      </c>
      <c r="G834" s="173"/>
      <c r="H834" s="173"/>
      <c r="I834" s="71" t="str">
        <v>Combustible</v>
      </c>
      <c r="J834" s="173"/>
      <c r="K834" s="33">
        <v>18165304.268846504</v>
      </c>
      <c r="L834" s="233"/>
      <c r="M834" s="233"/>
      <c r="N834" s="233"/>
      <c r="O834" s="233"/>
      <c r="P834" s="233"/>
    </row>
    <row r="835" spans="1:16" outlineLevel="3" x14ac:dyDescent="0.3">
      <c r="A835" s="173"/>
      <c r="B835" s="173"/>
      <c r="C835" s="173"/>
      <c r="D835" s="173"/>
      <c r="E835" s="173"/>
      <c r="F835" s="70">
        <v>205</v>
      </c>
      <c r="G835" s="173"/>
      <c r="H835" s="173"/>
      <c r="I835" s="71" t="str">
        <v>Contratos</v>
      </c>
      <c r="J835" s="173"/>
      <c r="K835" s="33">
        <v>18165304.268846504</v>
      </c>
      <c r="L835" s="233"/>
      <c r="M835" s="233"/>
      <c r="N835" s="233"/>
      <c r="O835" s="233"/>
      <c r="P835" s="233"/>
    </row>
    <row r="836" spans="1:16" outlineLevel="3" x14ac:dyDescent="0.3">
      <c r="A836" s="173"/>
      <c r="B836" s="173"/>
      <c r="C836" s="173"/>
      <c r="D836" s="173"/>
      <c r="E836" s="173"/>
      <c r="F836" s="70">
        <v>206</v>
      </c>
      <c r="G836" s="173"/>
      <c r="H836" s="173"/>
      <c r="I836" s="71" t="str">
        <v>Transmisión</v>
      </c>
      <c r="J836" s="173"/>
      <c r="K836" s="33">
        <v>0</v>
      </c>
      <c r="L836" s="233"/>
      <c r="M836" s="233"/>
      <c r="N836" s="233"/>
      <c r="O836" s="233"/>
      <c r="P836" s="233"/>
    </row>
    <row r="837" spans="1:16" outlineLevel="3" x14ac:dyDescent="0.3">
      <c r="A837" s="173"/>
      <c r="B837" s="173"/>
      <c r="C837" s="173"/>
      <c r="D837" s="173"/>
      <c r="E837" s="173"/>
      <c r="F837" s="70">
        <v>207</v>
      </c>
      <c r="G837" s="173"/>
      <c r="H837" s="173"/>
      <c r="I837" s="71" t="str">
        <v>Otros gastos, sanciones, municipios</v>
      </c>
      <c r="J837" s="173"/>
      <c r="K837" s="33">
        <v>18165304.268846504</v>
      </c>
      <c r="L837" s="233"/>
      <c r="M837" s="233"/>
      <c r="N837" s="233"/>
      <c r="O837" s="233"/>
      <c r="P837" s="233"/>
    </row>
    <row r="838" spans="1:16" outlineLevel="3" x14ac:dyDescent="0.3">
      <c r="A838" s="173"/>
      <c r="B838" s="173"/>
      <c r="C838" s="173"/>
      <c r="D838" s="173"/>
      <c r="E838" s="173"/>
      <c r="F838" s="70">
        <v>208</v>
      </c>
      <c r="G838" s="173"/>
      <c r="H838" s="173"/>
      <c r="I838" s="71" t="str">
        <v>O&amp;M Sitios y Core</v>
      </c>
      <c r="J838" s="173"/>
      <c r="K838" s="33">
        <v>18165304.268846504</v>
      </c>
      <c r="L838" s="233"/>
      <c r="M838" s="233"/>
      <c r="N838" s="233"/>
      <c r="O838" s="233"/>
      <c r="P838" s="233"/>
    </row>
    <row r="839" spans="1:16" outlineLevel="3" x14ac:dyDescent="0.3">
      <c r="A839" s="173"/>
      <c r="B839" s="173"/>
      <c r="C839" s="173"/>
      <c r="D839" s="173"/>
      <c r="E839" s="173"/>
      <c r="F839" s="70">
        <v>209</v>
      </c>
      <c r="G839" s="173"/>
      <c r="H839" s="173"/>
      <c r="I839" s="71" t="str">
        <v>O&amp;M Plataforma de TI</v>
      </c>
      <c r="J839" s="173"/>
      <c r="K839" s="33">
        <v>18165304.268846504</v>
      </c>
      <c r="L839" s="233"/>
      <c r="M839" s="233"/>
      <c r="N839" s="233"/>
      <c r="O839" s="233"/>
      <c r="P839" s="233"/>
    </row>
    <row r="840" spans="1:16" outlineLevel="3" x14ac:dyDescent="0.3">
      <c r="A840" s="173"/>
      <c r="B840" s="173"/>
      <c r="C840" s="173"/>
      <c r="D840" s="173"/>
      <c r="E840" s="173"/>
      <c r="F840" s="70">
        <v>210</v>
      </c>
      <c r="G840" s="173"/>
      <c r="H840" s="173"/>
      <c r="I840" s="71" t="str">
        <v>Otros gastos TI</v>
      </c>
      <c r="J840" s="173"/>
      <c r="K840" s="33">
        <v>18165304.268846504</v>
      </c>
      <c r="L840" s="233"/>
      <c r="M840" s="233"/>
      <c r="N840" s="233"/>
      <c r="O840" s="233"/>
      <c r="P840" s="233"/>
    </row>
    <row r="841" spans="1:16" outlineLevel="3" x14ac:dyDescent="0.3">
      <c r="A841" s="173"/>
      <c r="B841" s="173"/>
      <c r="C841" s="173"/>
      <c r="D841" s="173"/>
      <c r="E841" s="173"/>
      <c r="F841" s="70">
        <v>211</v>
      </c>
      <c r="G841" s="173"/>
      <c r="H841" s="173"/>
      <c r="I841" s="71" t="str">
        <v>Servicios Externos</v>
      </c>
      <c r="J841" s="173"/>
      <c r="K841" s="33">
        <v>18165304.268846504</v>
      </c>
      <c r="L841" s="233"/>
      <c r="M841" s="233"/>
      <c r="N841" s="233"/>
      <c r="O841" s="233"/>
      <c r="P841" s="233"/>
    </row>
    <row r="842" spans="1:16" outlineLevel="3" x14ac:dyDescent="0.3">
      <c r="A842" s="173"/>
      <c r="B842" s="173"/>
      <c r="C842" s="173"/>
      <c r="D842" s="173"/>
      <c r="E842" s="173"/>
      <c r="F842" s="70">
        <v>212</v>
      </c>
      <c r="G842" s="173"/>
      <c r="H842" s="173"/>
      <c r="I842" s="71" t="str">
        <v>Canon por Uso de Espectro Radioléctrico</v>
      </c>
      <c r="J842" s="173"/>
      <c r="K842" s="33">
        <v>18165304.268846504</v>
      </c>
      <c r="L842" s="233"/>
      <c r="M842" s="233"/>
      <c r="N842" s="233"/>
      <c r="O842" s="233"/>
      <c r="P842" s="233"/>
    </row>
    <row r="843" spans="1:16" outlineLevel="3" x14ac:dyDescent="0.3">
      <c r="A843" s="173"/>
      <c r="B843" s="173"/>
      <c r="C843" s="173"/>
      <c r="D843" s="173"/>
      <c r="E843" s="173"/>
      <c r="F843" s="70">
        <v>213</v>
      </c>
      <c r="G843" s="173"/>
      <c r="H843" s="173"/>
      <c r="I843" s="71" t="str">
        <v>Aportes MTC</v>
      </c>
      <c r="J843" s="173"/>
      <c r="K843" s="33">
        <v>18165304.268846504</v>
      </c>
      <c r="L843" s="233"/>
      <c r="M843" s="233"/>
      <c r="N843" s="233"/>
      <c r="O843" s="233"/>
      <c r="P843" s="233"/>
    </row>
    <row r="844" spans="1:16" outlineLevel="3" x14ac:dyDescent="0.3">
      <c r="A844" s="173"/>
      <c r="B844" s="173"/>
      <c r="C844" s="173"/>
      <c r="D844" s="173"/>
      <c r="E844" s="173"/>
      <c r="F844" s="70">
        <v>214</v>
      </c>
      <c r="G844" s="173"/>
      <c r="H844" s="173"/>
      <c r="I844" s="71" t="str">
        <v>Aportes Osiptel</v>
      </c>
      <c r="J844" s="173"/>
      <c r="K844" s="33">
        <v>18165304.268846504</v>
      </c>
      <c r="L844" s="233"/>
      <c r="M844" s="233"/>
      <c r="N844" s="233"/>
      <c r="O844" s="233"/>
      <c r="P844" s="233"/>
    </row>
    <row r="845" spans="1:16" outlineLevel="3" x14ac:dyDescent="0.3">
      <c r="A845" s="173"/>
      <c r="B845" s="173"/>
      <c r="C845" s="173"/>
      <c r="D845" s="173"/>
      <c r="E845" s="173"/>
      <c r="F845" s="70">
        <v>215</v>
      </c>
      <c r="G845" s="173"/>
      <c r="H845" s="173"/>
      <c r="I845" s="71" t="str">
        <v>Aportes Fitel</v>
      </c>
      <c r="J845" s="173"/>
      <c r="K845" s="33">
        <v>18165304.268846504</v>
      </c>
      <c r="L845" s="233"/>
      <c r="M845" s="233"/>
      <c r="N845" s="233"/>
      <c r="O845" s="233"/>
      <c r="P845" s="233"/>
    </row>
    <row r="846" spans="1:16" outlineLevel="3" x14ac:dyDescent="0.3">
      <c r="A846" s="173"/>
      <c r="B846" s="173"/>
      <c r="C846" s="173"/>
      <c r="D846" s="173"/>
      <c r="E846" s="173"/>
      <c r="F846" s="70">
        <v>216</v>
      </c>
      <c r="G846" s="173"/>
      <c r="H846" s="173"/>
      <c r="I846" s="71" t="str">
        <v>libre</v>
      </c>
      <c r="J846" s="173"/>
      <c r="K846" s="33">
        <v>0</v>
      </c>
      <c r="L846" s="233"/>
      <c r="M846" s="233"/>
      <c r="N846" s="233"/>
      <c r="O846" s="233"/>
      <c r="P846" s="233"/>
    </row>
    <row r="847" spans="1:16" outlineLevel="3" x14ac:dyDescent="0.3">
      <c r="A847" s="173"/>
      <c r="B847" s="173"/>
      <c r="C847" s="173"/>
      <c r="D847" s="173"/>
      <c r="E847" s="173"/>
      <c r="F847" s="70">
        <v>217</v>
      </c>
      <c r="G847" s="173"/>
      <c r="H847" s="173"/>
      <c r="I847" s="71" t="str">
        <v>libre</v>
      </c>
      <c r="J847" s="173"/>
      <c r="K847" s="33">
        <v>0</v>
      </c>
      <c r="L847" s="233"/>
      <c r="M847" s="233"/>
      <c r="N847" s="233"/>
      <c r="O847" s="233"/>
      <c r="P847" s="233"/>
    </row>
    <row r="848" spans="1:16" outlineLevel="3" x14ac:dyDescent="0.3">
      <c r="A848" s="173"/>
      <c r="B848" s="173"/>
      <c r="C848" s="173"/>
      <c r="D848" s="173"/>
      <c r="E848" s="173"/>
      <c r="F848" s="70">
        <v>218</v>
      </c>
      <c r="G848" s="173"/>
      <c r="H848" s="173"/>
      <c r="I848" s="71" t="str">
        <v>libre</v>
      </c>
      <c r="J848" s="173"/>
      <c r="K848" s="33">
        <v>0</v>
      </c>
      <c r="L848" s="233"/>
      <c r="M848" s="233"/>
      <c r="N848" s="233"/>
      <c r="O848" s="233"/>
      <c r="P848" s="233"/>
    </row>
    <row r="849" spans="1:16" outlineLevel="3" x14ac:dyDescent="0.3">
      <c r="A849" s="173"/>
      <c r="B849" s="173"/>
      <c r="C849" s="173"/>
      <c r="D849" s="173"/>
      <c r="E849" s="173"/>
      <c r="F849" s="70">
        <v>219</v>
      </c>
      <c r="G849" s="173"/>
      <c r="H849" s="173"/>
      <c r="I849" s="71" t="str">
        <v>libre</v>
      </c>
      <c r="J849" s="173"/>
      <c r="K849" s="33">
        <v>0</v>
      </c>
      <c r="L849" s="233"/>
      <c r="M849" s="233"/>
      <c r="N849" s="233"/>
      <c r="O849" s="233"/>
      <c r="P849" s="233"/>
    </row>
    <row r="850" spans="1:16" outlineLevel="3" x14ac:dyDescent="0.3">
      <c r="A850" s="173"/>
      <c r="B850" s="173"/>
      <c r="C850" s="173"/>
      <c r="D850" s="173"/>
      <c r="E850" s="173"/>
      <c r="F850" s="70">
        <v>220</v>
      </c>
      <c r="G850" s="173"/>
      <c r="H850" s="173"/>
      <c r="I850" s="71" t="str">
        <v>libre</v>
      </c>
      <c r="J850" s="173"/>
      <c r="K850" s="33">
        <v>0</v>
      </c>
      <c r="L850" s="233"/>
      <c r="M850" s="233"/>
      <c r="N850" s="233"/>
      <c r="O850" s="233"/>
      <c r="P850" s="233"/>
    </row>
    <row r="851" spans="1:16" outlineLevel="3" x14ac:dyDescent="0.3">
      <c r="A851" s="173"/>
      <c r="B851" s="173"/>
      <c r="C851" s="173"/>
      <c r="D851" s="173"/>
      <c r="E851" s="173"/>
      <c r="F851" s="70">
        <v>221</v>
      </c>
      <c r="G851" s="173"/>
      <c r="H851" s="173"/>
      <c r="I851" s="71" t="str">
        <v>libre</v>
      </c>
      <c r="J851" s="173"/>
      <c r="K851" s="33">
        <v>0</v>
      </c>
      <c r="L851" s="233"/>
      <c r="M851" s="233"/>
      <c r="N851" s="233"/>
      <c r="O851" s="233"/>
      <c r="P851" s="233"/>
    </row>
    <row r="852" spans="1:16" outlineLevel="3" x14ac:dyDescent="0.3">
      <c r="A852" s="173"/>
      <c r="B852" s="173"/>
      <c r="C852" s="173"/>
      <c r="D852" s="173"/>
      <c r="E852" s="173"/>
      <c r="F852" s="70">
        <v>222</v>
      </c>
      <c r="G852" s="173"/>
      <c r="H852" s="173"/>
      <c r="I852" s="71" t="str">
        <v>libre</v>
      </c>
      <c r="J852" s="173"/>
      <c r="K852" s="33">
        <v>0</v>
      </c>
      <c r="L852" s="233"/>
      <c r="M852" s="233"/>
      <c r="N852" s="233"/>
      <c r="O852" s="233"/>
      <c r="P852" s="233"/>
    </row>
    <row r="853" spans="1:16" outlineLevel="3" x14ac:dyDescent="0.3">
      <c r="A853" s="173"/>
      <c r="B853" s="173"/>
      <c r="C853" s="173"/>
      <c r="D853" s="173"/>
      <c r="E853" s="173"/>
      <c r="F853" s="70">
        <v>223</v>
      </c>
      <c r="G853" s="173"/>
      <c r="H853" s="173"/>
      <c r="I853" s="71" t="str">
        <v>libre</v>
      </c>
      <c r="J853" s="173"/>
      <c r="K853" s="33">
        <v>0</v>
      </c>
      <c r="L853" s="233"/>
      <c r="M853" s="233"/>
      <c r="N853" s="233"/>
      <c r="O853" s="233"/>
      <c r="P853" s="233"/>
    </row>
    <row r="854" spans="1:16" outlineLevel="3" x14ac:dyDescent="0.3">
      <c r="A854" s="173"/>
      <c r="B854" s="173"/>
      <c r="C854" s="173"/>
      <c r="D854" s="173"/>
      <c r="E854" s="173"/>
      <c r="F854" s="70">
        <v>224</v>
      </c>
      <c r="G854" s="173"/>
      <c r="H854" s="173"/>
      <c r="I854" s="71" t="str">
        <v>libre</v>
      </c>
      <c r="J854" s="173"/>
      <c r="K854" s="33">
        <v>0</v>
      </c>
      <c r="L854" s="233"/>
      <c r="M854" s="233"/>
      <c r="N854" s="233"/>
      <c r="O854" s="233"/>
      <c r="P854" s="233"/>
    </row>
    <row r="855" spans="1:16" outlineLevel="3" x14ac:dyDescent="0.3">
      <c r="A855" s="173"/>
      <c r="B855" s="173"/>
      <c r="C855" s="173"/>
      <c r="D855" s="173"/>
      <c r="E855" s="173"/>
      <c r="F855" s="70">
        <v>225</v>
      </c>
      <c r="G855" s="173"/>
      <c r="H855" s="173"/>
      <c r="I855" s="71" t="str">
        <v>libre</v>
      </c>
      <c r="J855" s="173"/>
      <c r="K855" s="33">
        <v>0</v>
      </c>
      <c r="L855" s="233"/>
      <c r="M855" s="233"/>
      <c r="N855" s="233"/>
      <c r="O855" s="233"/>
      <c r="P855" s="233"/>
    </row>
    <row r="856" spans="1:16" outlineLevel="3" x14ac:dyDescent="0.3">
      <c r="A856" s="173"/>
      <c r="B856" s="173"/>
      <c r="C856" s="173"/>
      <c r="D856" s="173"/>
      <c r="E856" s="173"/>
      <c r="F856" s="70">
        <v>226</v>
      </c>
      <c r="G856" s="173"/>
      <c r="H856" s="173"/>
      <c r="I856" s="71" t="str">
        <v>libre</v>
      </c>
      <c r="J856" s="173"/>
      <c r="K856" s="33">
        <v>0</v>
      </c>
      <c r="L856" s="233"/>
      <c r="M856" s="233"/>
      <c r="N856" s="233"/>
      <c r="O856" s="233"/>
      <c r="P856" s="233"/>
    </row>
    <row r="857" spans="1:16" outlineLevel="3" x14ac:dyDescent="0.3">
      <c r="A857" s="173"/>
      <c r="B857" s="173"/>
      <c r="C857" s="173"/>
      <c r="D857" s="173"/>
      <c r="E857" s="173"/>
      <c r="F857" s="70">
        <v>227</v>
      </c>
      <c r="G857" s="173"/>
      <c r="H857" s="173"/>
      <c r="I857" s="71" t="str">
        <v>libre</v>
      </c>
      <c r="J857" s="173"/>
      <c r="K857" s="33">
        <v>0</v>
      </c>
      <c r="L857" s="233"/>
      <c r="M857" s="233"/>
      <c r="N857" s="233"/>
      <c r="O857" s="233"/>
      <c r="P857" s="233"/>
    </row>
    <row r="858" spans="1:16" outlineLevel="3" x14ac:dyDescent="0.3">
      <c r="A858" s="173"/>
      <c r="B858" s="173"/>
      <c r="C858" s="173"/>
      <c r="D858" s="173"/>
      <c r="E858" s="173"/>
      <c r="F858" s="70">
        <v>228</v>
      </c>
      <c r="G858" s="173"/>
      <c r="H858" s="173"/>
      <c r="I858" s="71" t="str">
        <v>libre</v>
      </c>
      <c r="J858" s="173"/>
      <c r="K858" s="33">
        <v>0</v>
      </c>
      <c r="L858" s="233"/>
      <c r="M858" s="233"/>
      <c r="N858" s="233"/>
      <c r="O858" s="233"/>
      <c r="P858" s="233"/>
    </row>
    <row r="859" spans="1:16" outlineLevel="3" x14ac:dyDescent="0.3">
      <c r="A859" s="173"/>
      <c r="B859" s="173"/>
      <c r="C859" s="173"/>
      <c r="D859" s="173"/>
      <c r="E859" s="173"/>
      <c r="F859" s="70">
        <v>229</v>
      </c>
      <c r="G859" s="173"/>
      <c r="H859" s="173"/>
      <c r="I859" s="71" t="str">
        <v>libre</v>
      </c>
      <c r="J859" s="173"/>
      <c r="K859" s="33">
        <v>0</v>
      </c>
      <c r="L859" s="233"/>
      <c r="M859" s="233"/>
      <c r="N859" s="233"/>
      <c r="O859" s="233"/>
      <c r="P859" s="233"/>
    </row>
    <row r="860" spans="1:16" outlineLevel="3" x14ac:dyDescent="0.3">
      <c r="A860" s="173"/>
      <c r="B860" s="173"/>
      <c r="C860" s="173"/>
      <c r="D860" s="173"/>
      <c r="E860" s="173"/>
      <c r="F860" s="70">
        <v>230</v>
      </c>
      <c r="G860" s="173"/>
      <c r="H860" s="173"/>
      <c r="I860" s="71" t="str">
        <v>libre</v>
      </c>
      <c r="J860" s="173"/>
      <c r="K860" s="33">
        <v>0</v>
      </c>
      <c r="L860" s="233"/>
      <c r="M860" s="233"/>
      <c r="N860" s="233"/>
      <c r="O860" s="233"/>
      <c r="P860" s="233"/>
    </row>
    <row r="861" spans="1:16" outlineLevel="3" x14ac:dyDescent="0.3">
      <c r="A861" s="173"/>
      <c r="B861" s="173"/>
      <c r="C861" s="173"/>
      <c r="D861" s="173"/>
      <c r="E861" s="173"/>
      <c r="F861" s="70">
        <v>231</v>
      </c>
      <c r="G861" s="173"/>
      <c r="H861" s="173"/>
      <c r="I861" s="71" t="str">
        <v>libre</v>
      </c>
      <c r="J861" s="173"/>
      <c r="K861" s="33">
        <v>0</v>
      </c>
      <c r="L861" s="233"/>
      <c r="M861" s="233"/>
      <c r="N861" s="233"/>
      <c r="O861" s="233"/>
      <c r="P861" s="233"/>
    </row>
    <row r="862" spans="1:16" outlineLevel="3" x14ac:dyDescent="0.3">
      <c r="A862" s="173"/>
      <c r="B862" s="173"/>
      <c r="C862" s="173"/>
      <c r="D862" s="173"/>
      <c r="E862" s="173"/>
      <c r="F862" s="70">
        <v>232</v>
      </c>
      <c r="G862" s="173"/>
      <c r="H862" s="173"/>
      <c r="I862" s="71" t="str">
        <v>libre</v>
      </c>
      <c r="J862" s="173"/>
      <c r="K862" s="33">
        <v>0</v>
      </c>
      <c r="L862" s="233"/>
      <c r="M862" s="233"/>
      <c r="N862" s="233"/>
      <c r="O862" s="233"/>
      <c r="P862" s="233"/>
    </row>
    <row r="863" spans="1:16" outlineLevel="3" x14ac:dyDescent="0.3">
      <c r="A863" s="173"/>
      <c r="B863" s="173"/>
      <c r="C863" s="173"/>
      <c r="D863" s="173"/>
      <c r="E863" s="173"/>
      <c r="F863" s="70">
        <v>233</v>
      </c>
      <c r="G863" s="173"/>
      <c r="H863" s="173"/>
      <c r="I863" s="71" t="str">
        <v>libre</v>
      </c>
      <c r="J863" s="173"/>
      <c r="K863" s="33">
        <v>0</v>
      </c>
      <c r="L863" s="233"/>
      <c r="M863" s="233"/>
      <c r="N863" s="233"/>
      <c r="O863" s="233"/>
      <c r="P863" s="233"/>
    </row>
    <row r="864" spans="1:16" outlineLevel="3" x14ac:dyDescent="0.3">
      <c r="A864" s="173"/>
      <c r="B864" s="173"/>
      <c r="C864" s="173"/>
      <c r="D864" s="173"/>
      <c r="E864" s="173"/>
      <c r="F864" s="70">
        <v>234</v>
      </c>
      <c r="G864" s="173"/>
      <c r="H864" s="173"/>
      <c r="I864" s="71" t="str">
        <v>libre</v>
      </c>
      <c r="J864" s="173"/>
      <c r="K864" s="33">
        <v>0</v>
      </c>
      <c r="L864" s="233"/>
      <c r="M864" s="233"/>
      <c r="N864" s="233"/>
      <c r="O864" s="233"/>
      <c r="P864" s="233"/>
    </row>
    <row r="865" spans="1:16" outlineLevel="3" x14ac:dyDescent="0.3">
      <c r="A865" s="173"/>
      <c r="B865" s="173"/>
      <c r="C865" s="173"/>
      <c r="D865" s="173"/>
      <c r="E865" s="173"/>
      <c r="F865" s="70">
        <v>235</v>
      </c>
      <c r="G865" s="173"/>
      <c r="H865" s="173"/>
      <c r="I865" s="71" t="str">
        <v>libre</v>
      </c>
      <c r="J865" s="173"/>
      <c r="K865" s="33">
        <v>0</v>
      </c>
      <c r="L865" s="233"/>
      <c r="M865" s="233"/>
      <c r="N865" s="233"/>
      <c r="O865" s="233"/>
      <c r="P865" s="233"/>
    </row>
    <row r="866" spans="1:16" outlineLevel="3" x14ac:dyDescent="0.3">
      <c r="A866" s="173"/>
      <c r="B866" s="173"/>
      <c r="C866" s="173"/>
      <c r="D866" s="173"/>
      <c r="E866" s="173"/>
      <c r="F866" s="70">
        <v>236</v>
      </c>
      <c r="G866" s="173"/>
      <c r="H866" s="173"/>
      <c r="I866" s="71" t="str">
        <v>libre</v>
      </c>
      <c r="J866" s="173"/>
      <c r="K866" s="33">
        <v>0</v>
      </c>
      <c r="L866" s="233"/>
      <c r="M866" s="233"/>
      <c r="N866" s="233"/>
      <c r="O866" s="233"/>
      <c r="P866" s="233"/>
    </row>
    <row r="867" spans="1:16" outlineLevel="3" x14ac:dyDescent="0.3">
      <c r="A867" s="173"/>
      <c r="B867" s="173"/>
      <c r="C867" s="173"/>
      <c r="D867" s="173"/>
      <c r="E867" s="173"/>
      <c r="F867" s="70">
        <v>237</v>
      </c>
      <c r="G867" s="173"/>
      <c r="H867" s="173"/>
      <c r="I867" s="71" t="str">
        <v>libre</v>
      </c>
      <c r="J867" s="173"/>
      <c r="K867" s="33">
        <v>0</v>
      </c>
      <c r="L867" s="233"/>
      <c r="M867" s="233"/>
      <c r="N867" s="233"/>
      <c r="O867" s="233"/>
      <c r="P867" s="233"/>
    </row>
    <row r="868" spans="1:16" outlineLevel="3" x14ac:dyDescent="0.3">
      <c r="A868" s="173"/>
      <c r="B868" s="173"/>
      <c r="C868" s="173"/>
      <c r="D868" s="173"/>
      <c r="E868" s="173"/>
      <c r="F868" s="70">
        <v>238</v>
      </c>
      <c r="G868" s="173"/>
      <c r="H868" s="173"/>
      <c r="I868" s="71" t="str">
        <v>libre</v>
      </c>
      <c r="J868" s="173"/>
      <c r="K868" s="33">
        <v>0</v>
      </c>
      <c r="L868" s="233"/>
      <c r="M868" s="233"/>
      <c r="N868" s="233"/>
      <c r="O868" s="233"/>
      <c r="P868" s="233"/>
    </row>
    <row r="869" spans="1:16" outlineLevel="3" x14ac:dyDescent="0.3">
      <c r="A869" s="173"/>
      <c r="B869" s="173"/>
      <c r="C869" s="173"/>
      <c r="D869" s="173"/>
      <c r="E869" s="173"/>
      <c r="F869" s="70">
        <v>239</v>
      </c>
      <c r="G869" s="173"/>
      <c r="H869" s="173"/>
      <c r="I869" s="71" t="str">
        <v>libre</v>
      </c>
      <c r="J869" s="173"/>
      <c r="K869" s="33">
        <v>0</v>
      </c>
      <c r="L869" s="233"/>
      <c r="M869" s="233"/>
      <c r="N869" s="233"/>
      <c r="O869" s="233"/>
      <c r="P869" s="233"/>
    </row>
    <row r="870" spans="1:16" outlineLevel="3" x14ac:dyDescent="0.3">
      <c r="A870" s="173"/>
      <c r="B870" s="173"/>
      <c r="C870" s="173"/>
      <c r="D870" s="173"/>
      <c r="E870" s="173"/>
      <c r="F870" s="70">
        <v>240</v>
      </c>
      <c r="G870" s="173"/>
      <c r="H870" s="173"/>
      <c r="I870" s="71" t="str">
        <v>libre</v>
      </c>
      <c r="J870" s="173"/>
      <c r="K870" s="33">
        <v>0</v>
      </c>
      <c r="L870" s="233"/>
      <c r="M870" s="233"/>
      <c r="N870" s="233"/>
      <c r="O870" s="233"/>
      <c r="P870" s="233"/>
    </row>
    <row r="871" spans="1:16" outlineLevel="3" x14ac:dyDescent="0.3">
      <c r="A871" s="173"/>
      <c r="B871" s="173"/>
      <c r="C871" s="173"/>
      <c r="D871" s="173"/>
      <c r="E871" s="173"/>
      <c r="F871" s="70">
        <v>241</v>
      </c>
      <c r="G871" s="173"/>
      <c r="H871" s="173"/>
      <c r="I871" s="71" t="str">
        <v>libre</v>
      </c>
      <c r="J871" s="173"/>
      <c r="K871" s="33">
        <v>0</v>
      </c>
      <c r="L871" s="233"/>
      <c r="M871" s="233"/>
      <c r="N871" s="233"/>
      <c r="O871" s="233"/>
      <c r="P871" s="233"/>
    </row>
    <row r="872" spans="1:16" outlineLevel="3" x14ac:dyDescent="0.3">
      <c r="A872" s="173"/>
      <c r="B872" s="173"/>
      <c r="C872" s="173"/>
      <c r="D872" s="173"/>
      <c r="E872" s="173"/>
      <c r="F872" s="70">
        <v>242</v>
      </c>
      <c r="G872" s="173"/>
      <c r="H872" s="173"/>
      <c r="I872" s="71" t="str">
        <v>libre</v>
      </c>
      <c r="J872" s="173"/>
      <c r="K872" s="33">
        <v>0</v>
      </c>
      <c r="L872" s="233"/>
      <c r="M872" s="233"/>
      <c r="N872" s="233"/>
      <c r="O872" s="233"/>
      <c r="P872" s="233"/>
    </row>
    <row r="873" spans="1:16" outlineLevel="3" x14ac:dyDescent="0.3">
      <c r="A873" s="173"/>
      <c r="B873" s="173"/>
      <c r="C873" s="173"/>
      <c r="D873" s="173"/>
      <c r="E873" s="173"/>
      <c r="F873" s="70">
        <v>243</v>
      </c>
      <c r="G873" s="173"/>
      <c r="H873" s="173"/>
      <c r="I873" s="71" t="str">
        <v>libre</v>
      </c>
      <c r="J873" s="173"/>
      <c r="K873" s="33">
        <v>0</v>
      </c>
      <c r="L873" s="233"/>
      <c r="M873" s="233"/>
      <c r="N873" s="233"/>
      <c r="O873" s="233"/>
      <c r="P873" s="233"/>
    </row>
    <row r="874" spans="1:16" outlineLevel="3" x14ac:dyDescent="0.3">
      <c r="A874" s="173"/>
      <c r="B874" s="173"/>
      <c r="C874" s="173"/>
      <c r="D874" s="173"/>
      <c r="E874" s="173"/>
      <c r="F874" s="70">
        <v>244</v>
      </c>
      <c r="G874" s="173"/>
      <c r="H874" s="173"/>
      <c r="I874" s="71" t="str">
        <v>libre</v>
      </c>
      <c r="J874" s="173"/>
      <c r="K874" s="33">
        <v>0</v>
      </c>
      <c r="L874" s="233"/>
      <c r="M874" s="233"/>
      <c r="N874" s="233"/>
      <c r="O874" s="233"/>
      <c r="P874" s="233"/>
    </row>
    <row r="875" spans="1:16" outlineLevel="3" x14ac:dyDescent="0.3">
      <c r="A875" s="173"/>
      <c r="B875" s="173"/>
      <c r="C875" s="173"/>
      <c r="D875" s="173"/>
      <c r="E875" s="173"/>
      <c r="F875" s="70">
        <v>245</v>
      </c>
      <c r="G875" s="173"/>
      <c r="H875" s="173"/>
      <c r="I875" s="71" t="str">
        <v>libre</v>
      </c>
      <c r="J875" s="173"/>
      <c r="K875" s="33">
        <v>0</v>
      </c>
      <c r="L875" s="233"/>
      <c r="M875" s="233"/>
      <c r="N875" s="233"/>
      <c r="O875" s="233"/>
      <c r="P875" s="233"/>
    </row>
    <row r="876" spans="1:16" outlineLevel="3" x14ac:dyDescent="0.3">
      <c r="A876" s="173"/>
      <c r="B876" s="173"/>
      <c r="C876" s="173"/>
      <c r="D876" s="173"/>
      <c r="E876" s="173"/>
      <c r="F876" s="70">
        <v>246</v>
      </c>
      <c r="G876" s="173"/>
      <c r="H876" s="173"/>
      <c r="I876" s="71" t="str">
        <v>libre</v>
      </c>
      <c r="J876" s="173"/>
      <c r="K876" s="33">
        <v>0</v>
      </c>
      <c r="L876" s="233"/>
      <c r="M876" s="233"/>
      <c r="N876" s="233"/>
      <c r="O876" s="233"/>
      <c r="P876" s="233"/>
    </row>
    <row r="877" spans="1:16" outlineLevel="3" x14ac:dyDescent="0.3">
      <c r="A877" s="173"/>
      <c r="B877" s="173"/>
      <c r="C877" s="173"/>
      <c r="D877" s="173"/>
      <c r="E877" s="173"/>
      <c r="F877" s="70">
        <v>247</v>
      </c>
      <c r="G877" s="173"/>
      <c r="H877" s="173"/>
      <c r="I877" s="71" t="str">
        <v>libre</v>
      </c>
      <c r="J877" s="173"/>
      <c r="K877" s="33">
        <v>0</v>
      </c>
      <c r="L877" s="233"/>
      <c r="M877" s="233"/>
      <c r="N877" s="233"/>
      <c r="O877" s="233"/>
      <c r="P877" s="233"/>
    </row>
    <row r="878" spans="1:16" outlineLevel="3" x14ac:dyDescent="0.3">
      <c r="A878" s="173"/>
      <c r="B878" s="173"/>
      <c r="C878" s="173"/>
      <c r="D878" s="173"/>
      <c r="E878" s="173"/>
      <c r="F878" s="70">
        <v>248</v>
      </c>
      <c r="G878" s="173"/>
      <c r="H878" s="173"/>
      <c r="I878" s="71" t="str">
        <v>libre</v>
      </c>
      <c r="J878" s="173"/>
      <c r="K878" s="33">
        <v>0</v>
      </c>
      <c r="L878" s="233"/>
      <c r="M878" s="233"/>
      <c r="N878" s="233"/>
      <c r="O878" s="233"/>
      <c r="P878" s="233"/>
    </row>
    <row r="879" spans="1:16" outlineLevel="3" x14ac:dyDescent="0.3">
      <c r="A879" s="173"/>
      <c r="B879" s="173"/>
      <c r="C879" s="173"/>
      <c r="D879" s="173"/>
      <c r="E879" s="173"/>
      <c r="F879" s="70">
        <v>249</v>
      </c>
      <c r="G879" s="173"/>
      <c r="H879" s="173"/>
      <c r="I879" s="71" t="str">
        <v>libre</v>
      </c>
      <c r="J879" s="173"/>
      <c r="K879" s="33">
        <v>0</v>
      </c>
      <c r="L879" s="233"/>
      <c r="M879" s="233"/>
      <c r="N879" s="233"/>
      <c r="O879" s="233"/>
      <c r="P879" s="233"/>
    </row>
    <row r="880" spans="1:16" outlineLevel="3" x14ac:dyDescent="0.3">
      <c r="A880" s="173"/>
      <c r="B880" s="173"/>
      <c r="C880" s="173"/>
      <c r="D880" s="173"/>
      <c r="E880" s="173"/>
      <c r="F880" s="70">
        <v>250</v>
      </c>
      <c r="G880" s="173"/>
      <c r="H880" s="173"/>
      <c r="I880" s="71" t="str">
        <v>libre</v>
      </c>
      <c r="J880" s="173"/>
      <c r="K880" s="33">
        <v>0</v>
      </c>
      <c r="L880" s="233"/>
      <c r="M880" s="233"/>
      <c r="N880" s="233"/>
      <c r="O880" s="233"/>
      <c r="P880" s="233"/>
    </row>
    <row r="881" spans="1:16" outlineLevel="3" x14ac:dyDescent="0.3">
      <c r="A881" s="173"/>
      <c r="B881" s="173"/>
      <c r="C881" s="173"/>
      <c r="D881" s="173"/>
      <c r="E881" s="173"/>
      <c r="F881" s="70">
        <v>251</v>
      </c>
      <c r="G881" s="173"/>
      <c r="H881" s="173"/>
      <c r="I881" s="71" t="str">
        <v>libre</v>
      </c>
      <c r="J881" s="173"/>
      <c r="K881" s="33">
        <v>0</v>
      </c>
      <c r="L881" s="233"/>
      <c r="M881" s="233"/>
      <c r="N881" s="233"/>
      <c r="O881" s="233"/>
      <c r="P881" s="233"/>
    </row>
    <row r="882" spans="1:16" outlineLevel="3" x14ac:dyDescent="0.3">
      <c r="A882" s="173"/>
      <c r="B882" s="173"/>
      <c r="C882" s="173"/>
      <c r="D882" s="173"/>
      <c r="E882" s="173"/>
      <c r="F882" s="70">
        <v>252</v>
      </c>
      <c r="G882" s="173"/>
      <c r="H882" s="173"/>
      <c r="I882" s="71" t="str">
        <v>libre</v>
      </c>
      <c r="J882" s="173"/>
      <c r="K882" s="33">
        <v>0</v>
      </c>
      <c r="L882" s="233"/>
      <c r="M882" s="233"/>
      <c r="N882" s="233"/>
      <c r="O882" s="233"/>
      <c r="P882" s="233"/>
    </row>
    <row r="883" spans="1:16" outlineLevel="3" x14ac:dyDescent="0.3">
      <c r="A883" s="173"/>
      <c r="B883" s="173"/>
      <c r="C883" s="173"/>
      <c r="D883" s="173"/>
      <c r="E883" s="173"/>
      <c r="F883" s="70">
        <v>253</v>
      </c>
      <c r="G883" s="173"/>
      <c r="H883" s="173"/>
      <c r="I883" s="71" t="str">
        <v>libre</v>
      </c>
      <c r="J883" s="173"/>
      <c r="K883" s="33">
        <v>0</v>
      </c>
      <c r="L883" s="233"/>
      <c r="M883" s="233"/>
      <c r="N883" s="233"/>
      <c r="O883" s="233"/>
      <c r="P883" s="233"/>
    </row>
    <row r="884" spans="1:16" outlineLevel="3" x14ac:dyDescent="0.3">
      <c r="A884" s="173"/>
      <c r="B884" s="173"/>
      <c r="C884" s="173"/>
      <c r="D884" s="173"/>
      <c r="E884" s="173"/>
      <c r="F884" s="70">
        <v>254</v>
      </c>
      <c r="G884" s="173"/>
      <c r="H884" s="173"/>
      <c r="I884" s="71" t="str">
        <v>libre</v>
      </c>
      <c r="J884" s="173"/>
      <c r="K884" s="33">
        <v>0</v>
      </c>
      <c r="L884" s="233"/>
      <c r="M884" s="233"/>
      <c r="N884" s="233"/>
      <c r="O884" s="233"/>
      <c r="P884" s="233"/>
    </row>
    <row r="885" spans="1:16" outlineLevel="3" x14ac:dyDescent="0.3">
      <c r="A885" s="173"/>
      <c r="B885" s="173"/>
      <c r="C885" s="173"/>
      <c r="D885" s="173"/>
      <c r="E885" s="173"/>
      <c r="F885" s="70">
        <v>255</v>
      </c>
      <c r="G885" s="173"/>
      <c r="H885" s="173"/>
      <c r="I885" s="71" t="str">
        <v>libre</v>
      </c>
      <c r="J885" s="173"/>
      <c r="K885" s="33">
        <v>0</v>
      </c>
      <c r="L885" s="233"/>
      <c r="M885" s="233"/>
      <c r="N885" s="233"/>
      <c r="O885" s="233"/>
      <c r="P885" s="233"/>
    </row>
    <row r="886" spans="1:16" outlineLevel="3" x14ac:dyDescent="0.3">
      <c r="A886" s="173"/>
      <c r="B886" s="173"/>
      <c r="C886" s="173"/>
      <c r="D886" s="173"/>
      <c r="E886" s="173"/>
      <c r="F886" s="70">
        <v>256</v>
      </c>
      <c r="G886" s="173"/>
      <c r="H886" s="173"/>
      <c r="I886" s="71" t="str">
        <v>libre</v>
      </c>
      <c r="J886" s="173"/>
      <c r="K886" s="33">
        <v>0</v>
      </c>
      <c r="L886" s="233"/>
      <c r="M886" s="233"/>
      <c r="N886" s="233"/>
      <c r="O886" s="233"/>
      <c r="P886" s="233"/>
    </row>
    <row r="887" spans="1:16" outlineLevel="3" x14ac:dyDescent="0.3">
      <c r="A887" s="173"/>
      <c r="B887" s="173"/>
      <c r="C887" s="173"/>
      <c r="D887" s="173"/>
      <c r="E887" s="173"/>
      <c r="F887" s="70">
        <v>257</v>
      </c>
      <c r="G887" s="173"/>
      <c r="H887" s="173"/>
      <c r="I887" s="71" t="str">
        <v>libre</v>
      </c>
      <c r="J887" s="173"/>
      <c r="K887" s="33">
        <v>0</v>
      </c>
      <c r="L887" s="233"/>
      <c r="M887" s="233"/>
      <c r="N887" s="233"/>
      <c r="O887" s="233"/>
      <c r="P887" s="233"/>
    </row>
    <row r="888" spans="1:16" outlineLevel="3" x14ac:dyDescent="0.3">
      <c r="A888" s="173"/>
      <c r="B888" s="173"/>
      <c r="C888" s="173"/>
      <c r="D888" s="173"/>
      <c r="E888" s="173"/>
      <c r="F888" s="70">
        <v>258</v>
      </c>
      <c r="G888" s="173"/>
      <c r="H888" s="173"/>
      <c r="I888" s="71" t="str">
        <v>libre</v>
      </c>
      <c r="J888" s="173"/>
      <c r="K888" s="33">
        <v>0</v>
      </c>
      <c r="L888" s="233"/>
      <c r="M888" s="233"/>
      <c r="N888" s="233"/>
      <c r="O888" s="233"/>
      <c r="P888" s="233"/>
    </row>
    <row r="889" spans="1:16" outlineLevel="3" x14ac:dyDescent="0.3">
      <c r="A889" s="173"/>
      <c r="B889" s="173"/>
      <c r="C889" s="173"/>
      <c r="D889" s="173"/>
      <c r="E889" s="173"/>
      <c r="F889" s="70">
        <v>259</v>
      </c>
      <c r="G889" s="173"/>
      <c r="H889" s="173"/>
      <c r="I889" s="71" t="str">
        <v>libre</v>
      </c>
      <c r="J889" s="173"/>
      <c r="K889" s="33">
        <v>0</v>
      </c>
      <c r="L889" s="233"/>
      <c r="M889" s="233"/>
      <c r="N889" s="233"/>
      <c r="O889" s="233"/>
      <c r="P889" s="233"/>
    </row>
    <row r="890" spans="1:16" outlineLevel="3" x14ac:dyDescent="0.3">
      <c r="A890" s="173"/>
      <c r="B890" s="173"/>
      <c r="C890" s="173"/>
      <c r="D890" s="173"/>
      <c r="E890" s="173"/>
      <c r="F890" s="70">
        <v>260</v>
      </c>
      <c r="G890" s="173"/>
      <c r="H890" s="173"/>
      <c r="I890" s="71" t="str">
        <v>libre</v>
      </c>
      <c r="J890" s="173"/>
      <c r="K890" s="33">
        <v>0</v>
      </c>
      <c r="L890" s="233"/>
      <c r="M890" s="233"/>
      <c r="N890" s="233"/>
      <c r="O890" s="233"/>
      <c r="P890" s="233"/>
    </row>
    <row r="891" spans="1:16" outlineLevel="3" x14ac:dyDescent="0.3">
      <c r="A891" s="173"/>
      <c r="B891" s="173"/>
      <c r="C891" s="173"/>
      <c r="D891" s="173"/>
      <c r="E891" s="173"/>
      <c r="F891" s="70">
        <v>261</v>
      </c>
      <c r="G891" s="173"/>
      <c r="H891" s="173"/>
      <c r="I891" s="71" t="str">
        <v>libre</v>
      </c>
      <c r="J891" s="173"/>
      <c r="K891" s="33">
        <v>0</v>
      </c>
      <c r="L891" s="233"/>
      <c r="M891" s="233"/>
      <c r="N891" s="233"/>
      <c r="O891" s="233"/>
      <c r="P891" s="233"/>
    </row>
    <row r="892" spans="1:16" outlineLevel="3" x14ac:dyDescent="0.3">
      <c r="A892" s="173"/>
      <c r="B892" s="173"/>
      <c r="C892" s="173"/>
      <c r="D892" s="173"/>
      <c r="E892" s="173"/>
      <c r="F892" s="70">
        <v>262</v>
      </c>
      <c r="G892" s="173"/>
      <c r="H892" s="173"/>
      <c r="I892" s="71" t="str">
        <v>libre</v>
      </c>
      <c r="J892" s="173"/>
      <c r="K892" s="33">
        <v>0</v>
      </c>
      <c r="L892" s="233"/>
      <c r="M892" s="233"/>
      <c r="N892" s="233"/>
      <c r="O892" s="233"/>
      <c r="P892" s="233"/>
    </row>
    <row r="893" spans="1:16" outlineLevel="3" x14ac:dyDescent="0.3">
      <c r="A893" s="173"/>
      <c r="B893" s="173"/>
      <c r="C893" s="173"/>
      <c r="D893" s="173"/>
      <c r="E893" s="173"/>
      <c r="F893" s="70">
        <v>263</v>
      </c>
      <c r="G893" s="173"/>
      <c r="H893" s="173"/>
      <c r="I893" s="71" t="str">
        <v>libre</v>
      </c>
      <c r="J893" s="173"/>
      <c r="K893" s="33">
        <v>0</v>
      </c>
      <c r="L893" s="233"/>
      <c r="M893" s="233"/>
      <c r="N893" s="233"/>
      <c r="O893" s="233"/>
      <c r="P893" s="233"/>
    </row>
    <row r="894" spans="1:16" outlineLevel="3" x14ac:dyDescent="0.3">
      <c r="A894" s="173"/>
      <c r="B894" s="173"/>
      <c r="C894" s="173"/>
      <c r="D894" s="173"/>
      <c r="E894" s="173"/>
      <c r="F894" s="70">
        <v>264</v>
      </c>
      <c r="G894" s="173"/>
      <c r="H894" s="173"/>
      <c r="I894" s="71" t="str">
        <v>libre</v>
      </c>
      <c r="J894" s="173"/>
      <c r="K894" s="33">
        <v>0</v>
      </c>
      <c r="L894" s="233"/>
      <c r="M894" s="233"/>
      <c r="N894" s="233"/>
      <c r="O894" s="233"/>
      <c r="P894" s="233"/>
    </row>
    <row r="895" spans="1:16" outlineLevel="3" x14ac:dyDescent="0.3">
      <c r="A895" s="173"/>
      <c r="B895" s="173"/>
      <c r="C895" s="173"/>
      <c r="D895" s="173"/>
      <c r="E895" s="173"/>
      <c r="F895" s="70">
        <v>265</v>
      </c>
      <c r="G895" s="173"/>
      <c r="H895" s="173"/>
      <c r="I895" s="71" t="str">
        <v>libre</v>
      </c>
      <c r="J895" s="173"/>
      <c r="K895" s="33">
        <v>391879.89503070439</v>
      </c>
      <c r="L895" s="233"/>
      <c r="M895" s="233"/>
      <c r="N895" s="233"/>
      <c r="O895" s="233"/>
      <c r="P895" s="233"/>
    </row>
    <row r="896" spans="1:16" outlineLevel="3" x14ac:dyDescent="0.3">
      <c r="A896" s="173"/>
      <c r="B896" s="173"/>
      <c r="C896" s="173"/>
      <c r="D896" s="173"/>
      <c r="E896" s="173"/>
      <c r="F896" s="70">
        <v>266</v>
      </c>
      <c r="G896" s="173"/>
      <c r="H896" s="173"/>
      <c r="I896" s="71" t="str">
        <v>libre</v>
      </c>
      <c r="J896" s="173"/>
      <c r="K896" s="33">
        <v>1136719.7686017649</v>
      </c>
      <c r="L896" s="233"/>
      <c r="M896" s="233"/>
      <c r="N896" s="233"/>
      <c r="O896" s="233"/>
      <c r="P896" s="233"/>
    </row>
    <row r="897" spans="1:16" outlineLevel="3" x14ac:dyDescent="0.3">
      <c r="A897" s="173"/>
      <c r="B897" s="173"/>
      <c r="C897" s="173"/>
      <c r="D897" s="173"/>
      <c r="E897" s="173"/>
      <c r="F897" s="70">
        <v>267</v>
      </c>
      <c r="G897" s="173"/>
      <c r="H897" s="173"/>
      <c r="I897" s="71" t="str">
        <v>libre</v>
      </c>
      <c r="J897" s="173"/>
      <c r="K897" s="33">
        <v>977066.75955911656</v>
      </c>
      <c r="L897" s="233"/>
      <c r="M897" s="233"/>
      <c r="N897" s="233"/>
      <c r="O897" s="233"/>
      <c r="P897" s="233"/>
    </row>
    <row r="898" spans="1:16" outlineLevel="3" x14ac:dyDescent="0.3">
      <c r="A898" s="173"/>
      <c r="B898" s="173"/>
      <c r="C898" s="173"/>
      <c r="D898" s="173"/>
      <c r="E898" s="173"/>
      <c r="F898" s="70">
        <v>268</v>
      </c>
      <c r="G898" s="173"/>
      <c r="H898" s="173"/>
      <c r="I898" s="71" t="str">
        <v>libre</v>
      </c>
      <c r="J898" s="173"/>
      <c r="K898" s="33">
        <v>0</v>
      </c>
      <c r="L898" s="233"/>
      <c r="M898" s="233"/>
      <c r="N898" s="233"/>
      <c r="O898" s="233"/>
      <c r="P898" s="233"/>
    </row>
    <row r="899" spans="1:16" outlineLevel="3" x14ac:dyDescent="0.3">
      <c r="A899" s="173"/>
      <c r="B899" s="173"/>
      <c r="C899" s="173"/>
      <c r="D899" s="173"/>
      <c r="E899" s="173"/>
      <c r="F899" s="70">
        <v>269</v>
      </c>
      <c r="G899" s="173"/>
      <c r="H899" s="173"/>
      <c r="I899" s="71" t="str">
        <v>libre</v>
      </c>
      <c r="J899" s="173"/>
      <c r="K899" s="33">
        <v>0</v>
      </c>
      <c r="L899" s="233"/>
      <c r="M899" s="233"/>
      <c r="N899" s="233"/>
      <c r="O899" s="233"/>
      <c r="P899" s="233"/>
    </row>
    <row r="900" spans="1:16" outlineLevel="3" x14ac:dyDescent="0.3">
      <c r="A900" s="173"/>
      <c r="B900" s="173"/>
      <c r="C900" s="173"/>
      <c r="D900" s="173"/>
      <c r="E900" s="173"/>
      <c r="F900" s="70">
        <v>270</v>
      </c>
      <c r="G900" s="173"/>
      <c r="H900" s="173"/>
      <c r="I900" s="71" t="str">
        <v>libre</v>
      </c>
      <c r="J900" s="173"/>
      <c r="K900" s="33">
        <v>0</v>
      </c>
      <c r="L900" s="233"/>
      <c r="M900" s="233"/>
      <c r="N900" s="233"/>
      <c r="O900" s="233"/>
      <c r="P900" s="233"/>
    </row>
    <row r="901" spans="1:16" outlineLevel="3" x14ac:dyDescent="0.3">
      <c r="A901" s="173"/>
      <c r="B901" s="173"/>
      <c r="C901" s="173"/>
      <c r="D901" s="173"/>
      <c r="E901" s="173"/>
      <c r="F901" s="70">
        <v>271</v>
      </c>
      <c r="G901" s="173"/>
      <c r="H901" s="173"/>
      <c r="I901" s="71" t="str">
        <v>libre</v>
      </c>
      <c r="J901" s="173"/>
      <c r="K901" s="33">
        <v>0</v>
      </c>
      <c r="L901" s="233"/>
      <c r="M901" s="233"/>
      <c r="N901" s="233"/>
      <c r="O901" s="233"/>
      <c r="P901" s="233"/>
    </row>
    <row r="902" spans="1:16" outlineLevel="3" x14ac:dyDescent="0.3">
      <c r="A902" s="173"/>
      <c r="B902" s="173"/>
      <c r="C902" s="173"/>
      <c r="D902" s="173"/>
      <c r="E902" s="173"/>
      <c r="F902" s="70">
        <v>272</v>
      </c>
      <c r="G902" s="173"/>
      <c r="H902" s="173"/>
      <c r="I902" s="71" t="str">
        <v>libre</v>
      </c>
      <c r="J902" s="173"/>
      <c r="K902" s="33">
        <v>0</v>
      </c>
      <c r="L902" s="233"/>
      <c r="M902" s="233"/>
      <c r="N902" s="233"/>
      <c r="O902" s="233"/>
      <c r="P902" s="233"/>
    </row>
    <row r="903" spans="1:16" outlineLevel="3" x14ac:dyDescent="0.3">
      <c r="A903" s="173"/>
      <c r="B903" s="173"/>
      <c r="C903" s="173"/>
      <c r="D903" s="173"/>
      <c r="E903" s="173"/>
      <c r="F903" s="70">
        <v>273</v>
      </c>
      <c r="G903" s="173"/>
      <c r="H903" s="173"/>
      <c r="I903" s="71" t="str">
        <v>libre</v>
      </c>
      <c r="J903" s="173"/>
      <c r="K903" s="33">
        <v>0</v>
      </c>
      <c r="L903" s="233"/>
      <c r="M903" s="233"/>
      <c r="N903" s="233"/>
      <c r="O903" s="233"/>
      <c r="P903" s="233"/>
    </row>
    <row r="904" spans="1:16" outlineLevel="3" x14ac:dyDescent="0.3">
      <c r="A904" s="173"/>
      <c r="B904" s="173"/>
      <c r="C904" s="173"/>
      <c r="D904" s="173"/>
      <c r="E904" s="173"/>
      <c r="F904" s="70">
        <v>274</v>
      </c>
      <c r="G904" s="173"/>
      <c r="H904" s="173"/>
      <c r="I904" s="71" t="str">
        <v>libre</v>
      </c>
      <c r="J904" s="173"/>
      <c r="K904" s="33">
        <v>0</v>
      </c>
      <c r="L904" s="233"/>
      <c r="M904" s="233"/>
      <c r="N904" s="233"/>
      <c r="O904" s="233"/>
      <c r="P904" s="233"/>
    </row>
    <row r="905" spans="1:16" outlineLevel="3" x14ac:dyDescent="0.3">
      <c r="A905" s="173"/>
      <c r="B905" s="173"/>
      <c r="C905" s="173"/>
      <c r="D905" s="173"/>
      <c r="E905" s="173"/>
      <c r="F905" s="70">
        <v>275</v>
      </c>
      <c r="G905" s="173"/>
      <c r="H905" s="173"/>
      <c r="I905" s="71" t="str">
        <v>libre</v>
      </c>
      <c r="J905" s="173"/>
      <c r="K905" s="33">
        <v>0</v>
      </c>
      <c r="L905" s="233"/>
      <c r="M905" s="233"/>
      <c r="N905" s="233"/>
      <c r="O905" s="233"/>
      <c r="P905" s="233"/>
    </row>
    <row r="906" spans="1:16" outlineLevel="3" x14ac:dyDescent="0.3">
      <c r="A906" s="173"/>
      <c r="B906" s="173"/>
      <c r="C906" s="173"/>
      <c r="D906" s="173"/>
      <c r="E906" s="173"/>
      <c r="F906" s="70">
        <v>276</v>
      </c>
      <c r="G906" s="173"/>
      <c r="H906" s="173"/>
      <c r="I906" s="71" t="str">
        <v>libre</v>
      </c>
      <c r="J906" s="173"/>
      <c r="K906" s="33">
        <v>0</v>
      </c>
      <c r="L906" s="233"/>
      <c r="M906" s="233"/>
      <c r="N906" s="233"/>
      <c r="O906" s="233"/>
      <c r="P906" s="233"/>
    </row>
    <row r="907" spans="1:16" outlineLevel="3" x14ac:dyDescent="0.3">
      <c r="A907" s="173"/>
      <c r="B907" s="173"/>
      <c r="C907" s="173"/>
      <c r="D907" s="173"/>
      <c r="E907" s="173"/>
      <c r="F907" s="70">
        <v>277</v>
      </c>
      <c r="G907" s="173"/>
      <c r="H907" s="173"/>
      <c r="I907" s="71" t="str">
        <v>libre</v>
      </c>
      <c r="J907" s="173"/>
      <c r="K907" s="33">
        <v>0</v>
      </c>
      <c r="L907" s="233"/>
      <c r="M907" s="233"/>
      <c r="N907" s="233"/>
      <c r="O907" s="233"/>
      <c r="P907" s="233"/>
    </row>
    <row r="908" spans="1:16" outlineLevel="3" x14ac:dyDescent="0.3">
      <c r="A908" s="173"/>
      <c r="B908" s="173"/>
      <c r="C908" s="173"/>
      <c r="D908" s="173"/>
      <c r="E908" s="173"/>
      <c r="F908" s="70">
        <v>278</v>
      </c>
      <c r="G908" s="173"/>
      <c r="H908" s="173"/>
      <c r="I908" s="71" t="str">
        <v>libre</v>
      </c>
      <c r="J908" s="173"/>
      <c r="K908" s="33">
        <v>0</v>
      </c>
      <c r="L908" s="233"/>
      <c r="M908" s="233"/>
      <c r="N908" s="233"/>
      <c r="O908" s="233"/>
      <c r="P908" s="233"/>
    </row>
    <row r="909" spans="1:16" outlineLevel="3" x14ac:dyDescent="0.3">
      <c r="A909" s="173"/>
      <c r="B909" s="173"/>
      <c r="C909" s="173"/>
      <c r="D909" s="173"/>
      <c r="E909" s="173"/>
      <c r="F909" s="70">
        <v>279</v>
      </c>
      <c r="G909" s="173"/>
      <c r="H909" s="173"/>
      <c r="I909" s="71" t="str">
        <v>libre</v>
      </c>
      <c r="J909" s="173"/>
      <c r="K909" s="33">
        <v>0</v>
      </c>
      <c r="L909" s="233"/>
      <c r="M909" s="233"/>
      <c r="N909" s="233"/>
      <c r="O909" s="233"/>
      <c r="P909" s="233"/>
    </row>
    <row r="910" spans="1:16" outlineLevel="3" x14ac:dyDescent="0.3">
      <c r="A910" s="173"/>
      <c r="B910" s="173"/>
      <c r="C910" s="173"/>
      <c r="D910" s="173"/>
      <c r="E910" s="173"/>
      <c r="F910" s="70">
        <v>280</v>
      </c>
      <c r="G910" s="173"/>
      <c r="H910" s="173"/>
      <c r="I910" s="71" t="str">
        <v>libre</v>
      </c>
      <c r="J910" s="173"/>
      <c r="K910" s="33">
        <v>63656.916162840003</v>
      </c>
      <c r="L910" s="233"/>
      <c r="M910" s="233"/>
      <c r="N910" s="233"/>
      <c r="O910" s="233"/>
      <c r="P910" s="233"/>
    </row>
    <row r="911" spans="1:16" outlineLevel="3" x14ac:dyDescent="0.3">
      <c r="A911" s="173"/>
      <c r="B911" s="173"/>
      <c r="C911" s="173"/>
      <c r="D911" s="173"/>
      <c r="E911" s="173"/>
      <c r="F911" s="70">
        <v>281</v>
      </c>
      <c r="G911" s="173"/>
      <c r="H911" s="173"/>
      <c r="I911" s="71" t="str">
        <v>libre</v>
      </c>
      <c r="J911" s="173"/>
      <c r="K911" s="33">
        <v>0</v>
      </c>
      <c r="L911" s="233"/>
      <c r="M911" s="233"/>
      <c r="N911" s="233"/>
      <c r="O911" s="233"/>
      <c r="P911" s="233"/>
    </row>
    <row r="912" spans="1:16" outlineLevel="3" x14ac:dyDescent="0.3">
      <c r="A912" s="173"/>
      <c r="B912" s="173"/>
      <c r="C912" s="173"/>
      <c r="D912" s="173"/>
      <c r="E912" s="173"/>
      <c r="F912" s="70">
        <v>282</v>
      </c>
      <c r="G912" s="173"/>
      <c r="H912" s="173"/>
      <c r="I912" s="71" t="str">
        <v>libre</v>
      </c>
      <c r="J912" s="173"/>
      <c r="K912" s="33">
        <v>0</v>
      </c>
      <c r="L912" s="233"/>
      <c r="M912" s="233"/>
      <c r="N912" s="233"/>
      <c r="O912" s="233"/>
      <c r="P912" s="233"/>
    </row>
    <row r="913" spans="1:16" outlineLevel="3" x14ac:dyDescent="0.3">
      <c r="A913" s="173"/>
      <c r="B913" s="173"/>
      <c r="C913" s="173"/>
      <c r="D913" s="173"/>
      <c r="E913" s="173"/>
      <c r="F913" s="70">
        <v>283</v>
      </c>
      <c r="G913" s="173"/>
      <c r="H913" s="173"/>
      <c r="I913" s="71" t="str">
        <v>libre</v>
      </c>
      <c r="J913" s="173"/>
      <c r="K913" s="33">
        <v>0</v>
      </c>
      <c r="L913" s="233"/>
      <c r="M913" s="233"/>
      <c r="N913" s="233"/>
      <c r="O913" s="233"/>
      <c r="P913" s="233"/>
    </row>
    <row r="914" spans="1:16" outlineLevel="3" x14ac:dyDescent="0.3">
      <c r="A914" s="173"/>
      <c r="B914" s="173"/>
      <c r="C914" s="173"/>
      <c r="D914" s="173"/>
      <c r="E914" s="173"/>
      <c r="F914" s="70">
        <v>284</v>
      </c>
      <c r="G914" s="173"/>
      <c r="H914" s="173"/>
      <c r="I914" s="71" t="str">
        <v>libre</v>
      </c>
      <c r="J914" s="173"/>
      <c r="K914" s="33">
        <v>0</v>
      </c>
      <c r="L914" s="233"/>
      <c r="M914" s="233"/>
      <c r="N914" s="233"/>
      <c r="O914" s="233"/>
      <c r="P914" s="233"/>
    </row>
    <row r="915" spans="1:16" outlineLevel="3" x14ac:dyDescent="0.3">
      <c r="A915" s="173"/>
      <c r="B915" s="173"/>
      <c r="C915" s="173"/>
      <c r="D915" s="173"/>
      <c r="E915" s="173"/>
      <c r="F915" s="70">
        <v>285</v>
      </c>
      <c r="G915" s="173"/>
      <c r="H915" s="173"/>
      <c r="I915" s="71" t="str">
        <v>libre</v>
      </c>
      <c r="J915" s="173"/>
      <c r="K915" s="33">
        <v>0</v>
      </c>
      <c r="L915" s="233"/>
      <c r="M915" s="233"/>
      <c r="N915" s="233"/>
      <c r="O915" s="233"/>
      <c r="P915" s="233"/>
    </row>
    <row r="916" spans="1:16" outlineLevel="3" x14ac:dyDescent="0.3">
      <c r="A916" s="173"/>
      <c r="B916" s="173"/>
      <c r="C916" s="173"/>
      <c r="D916" s="173"/>
      <c r="E916" s="173"/>
      <c r="F916" s="70">
        <v>286</v>
      </c>
      <c r="G916" s="173"/>
      <c r="H916" s="173"/>
      <c r="I916" s="71" t="str">
        <v>libre</v>
      </c>
      <c r="J916" s="173"/>
      <c r="K916" s="33">
        <v>0</v>
      </c>
      <c r="L916" s="233"/>
      <c r="M916" s="233"/>
      <c r="N916" s="233"/>
      <c r="O916" s="233"/>
      <c r="P916" s="233"/>
    </row>
    <row r="917" spans="1:16" outlineLevel="3" x14ac:dyDescent="0.3">
      <c r="A917" s="173"/>
      <c r="B917" s="173"/>
      <c r="C917" s="173"/>
      <c r="D917" s="173"/>
      <c r="E917" s="173"/>
      <c r="F917" s="70">
        <v>287</v>
      </c>
      <c r="G917" s="173"/>
      <c r="H917" s="173"/>
      <c r="I917" s="71" t="str">
        <v>libre</v>
      </c>
      <c r="J917" s="173"/>
      <c r="K917" s="33">
        <v>0</v>
      </c>
      <c r="L917" s="233"/>
      <c r="M917" s="233"/>
      <c r="N917" s="233"/>
      <c r="O917" s="233"/>
      <c r="P917" s="233"/>
    </row>
    <row r="918" spans="1:16" outlineLevel="3" x14ac:dyDescent="0.3">
      <c r="A918" s="173"/>
      <c r="B918" s="173"/>
      <c r="C918" s="173"/>
      <c r="D918" s="173"/>
      <c r="E918" s="173"/>
      <c r="F918" s="70">
        <v>288</v>
      </c>
      <c r="G918" s="173"/>
      <c r="H918" s="173"/>
      <c r="I918" s="71" t="str">
        <v>libre</v>
      </c>
      <c r="J918" s="173"/>
      <c r="K918" s="33">
        <v>0</v>
      </c>
      <c r="L918" s="233"/>
      <c r="M918" s="233"/>
      <c r="N918" s="233"/>
      <c r="O918" s="233"/>
      <c r="P918" s="233"/>
    </row>
    <row r="919" spans="1:16" outlineLevel="3" x14ac:dyDescent="0.3">
      <c r="A919" s="173"/>
      <c r="B919" s="173"/>
      <c r="C919" s="173"/>
      <c r="D919" s="173"/>
      <c r="E919" s="173"/>
      <c r="F919" s="70">
        <v>289</v>
      </c>
      <c r="G919" s="173"/>
      <c r="H919" s="173"/>
      <c r="I919" s="71" t="str">
        <v>libre</v>
      </c>
      <c r="J919" s="173"/>
      <c r="K919" s="33">
        <v>0</v>
      </c>
      <c r="L919" s="233"/>
      <c r="M919" s="233"/>
      <c r="N919" s="233"/>
      <c r="O919" s="233"/>
      <c r="P919" s="233"/>
    </row>
    <row r="920" spans="1:16" outlineLevel="3" x14ac:dyDescent="0.3">
      <c r="A920" s="173"/>
      <c r="B920" s="173"/>
      <c r="C920" s="173"/>
      <c r="D920" s="173"/>
      <c r="E920" s="173"/>
      <c r="F920" s="70">
        <v>290</v>
      </c>
      <c r="G920" s="173"/>
      <c r="H920" s="173"/>
      <c r="I920" s="71" t="str">
        <v>libre</v>
      </c>
      <c r="J920" s="173"/>
      <c r="K920" s="33">
        <v>0</v>
      </c>
      <c r="L920" s="233"/>
      <c r="M920" s="233"/>
      <c r="N920" s="233"/>
      <c r="O920" s="233"/>
      <c r="P920" s="233"/>
    </row>
    <row r="921" spans="1:16" outlineLevel="3" x14ac:dyDescent="0.3">
      <c r="A921" s="173"/>
      <c r="B921" s="173"/>
      <c r="C921" s="173"/>
      <c r="D921" s="173"/>
      <c r="E921" s="173"/>
      <c r="F921" s="70">
        <v>291</v>
      </c>
      <c r="G921" s="173"/>
      <c r="H921" s="173"/>
      <c r="I921" s="71" t="str">
        <v>libre</v>
      </c>
      <c r="J921" s="173"/>
      <c r="K921" s="33">
        <v>0</v>
      </c>
      <c r="L921" s="233"/>
      <c r="M921" s="233"/>
      <c r="N921" s="233"/>
      <c r="O921" s="233"/>
      <c r="P921" s="233"/>
    </row>
    <row r="922" spans="1:16" outlineLevel="3" x14ac:dyDescent="0.3">
      <c r="A922" s="173"/>
      <c r="B922" s="173"/>
      <c r="C922" s="173"/>
      <c r="D922" s="173"/>
      <c r="E922" s="173"/>
      <c r="F922" s="70">
        <v>292</v>
      </c>
      <c r="G922" s="173"/>
      <c r="H922" s="173"/>
      <c r="I922" s="71" t="str">
        <v>libre</v>
      </c>
      <c r="J922" s="173"/>
      <c r="K922" s="33">
        <v>0</v>
      </c>
      <c r="L922" s="233"/>
      <c r="M922" s="233"/>
      <c r="N922" s="233"/>
      <c r="O922" s="233"/>
      <c r="P922" s="233"/>
    </row>
    <row r="923" spans="1:16" outlineLevel="3" x14ac:dyDescent="0.3">
      <c r="A923" s="173"/>
      <c r="B923" s="173"/>
      <c r="C923" s="173"/>
      <c r="D923" s="173"/>
      <c r="E923" s="173"/>
      <c r="F923" s="70">
        <v>293</v>
      </c>
      <c r="G923" s="173"/>
      <c r="H923" s="173"/>
      <c r="I923" s="71" t="str">
        <v>libre</v>
      </c>
      <c r="J923" s="173"/>
      <c r="K923" s="33">
        <v>0</v>
      </c>
      <c r="L923" s="233"/>
      <c r="M923" s="233"/>
      <c r="N923" s="233"/>
      <c r="O923" s="233"/>
      <c r="P923" s="233"/>
    </row>
    <row r="924" spans="1:16" outlineLevel="3" x14ac:dyDescent="0.3">
      <c r="A924" s="173"/>
      <c r="B924" s="173"/>
      <c r="C924" s="173"/>
      <c r="D924" s="173"/>
      <c r="E924" s="173"/>
      <c r="F924" s="70">
        <v>294</v>
      </c>
      <c r="G924" s="173"/>
      <c r="H924" s="173"/>
      <c r="I924" s="71" t="str">
        <v>libre</v>
      </c>
      <c r="J924" s="173"/>
      <c r="K924" s="33">
        <v>0</v>
      </c>
      <c r="L924" s="233"/>
      <c r="M924" s="233"/>
      <c r="N924" s="233"/>
      <c r="O924" s="233"/>
      <c r="P924" s="233"/>
    </row>
    <row r="925" spans="1:16" outlineLevel="3" x14ac:dyDescent="0.3">
      <c r="A925" s="173"/>
      <c r="B925" s="173"/>
      <c r="C925" s="173"/>
      <c r="D925" s="173"/>
      <c r="E925" s="173"/>
      <c r="F925" s="70">
        <v>295</v>
      </c>
      <c r="G925" s="173"/>
      <c r="H925" s="173"/>
      <c r="I925" s="71" t="str">
        <v>libre</v>
      </c>
      <c r="J925" s="173"/>
      <c r="K925" s="33">
        <v>0</v>
      </c>
      <c r="L925" s="233"/>
      <c r="M925" s="233"/>
      <c r="N925" s="233"/>
      <c r="O925" s="233"/>
      <c r="P925" s="233"/>
    </row>
    <row r="926" spans="1:16" outlineLevel="3" x14ac:dyDescent="0.3">
      <c r="A926" s="173"/>
      <c r="B926" s="173"/>
      <c r="C926" s="173"/>
      <c r="D926" s="173"/>
      <c r="E926" s="173"/>
      <c r="F926" s="70">
        <v>296</v>
      </c>
      <c r="G926" s="173"/>
      <c r="H926" s="173"/>
      <c r="I926" s="71" t="str">
        <v>libre</v>
      </c>
      <c r="J926" s="173"/>
      <c r="K926" s="33">
        <v>0</v>
      </c>
      <c r="L926" s="233"/>
      <c r="M926" s="233"/>
      <c r="N926" s="233"/>
      <c r="O926" s="233"/>
      <c r="P926" s="233"/>
    </row>
    <row r="927" spans="1:16" outlineLevel="3" x14ac:dyDescent="0.3">
      <c r="A927" s="173"/>
      <c r="B927" s="173"/>
      <c r="C927" s="173"/>
      <c r="D927" s="173"/>
      <c r="E927" s="173"/>
      <c r="F927" s="70">
        <v>297</v>
      </c>
      <c r="G927" s="173"/>
      <c r="H927" s="173"/>
      <c r="I927" s="71" t="str">
        <v>libre</v>
      </c>
      <c r="J927" s="173"/>
      <c r="K927" s="33">
        <v>0</v>
      </c>
      <c r="L927" s="233"/>
      <c r="M927" s="233"/>
      <c r="N927" s="233"/>
      <c r="O927" s="233"/>
      <c r="P927" s="233"/>
    </row>
    <row r="928" spans="1:16" outlineLevel="3" x14ac:dyDescent="0.3">
      <c r="A928" s="173"/>
      <c r="B928" s="173"/>
      <c r="C928" s="173"/>
      <c r="D928" s="173"/>
      <c r="E928" s="173"/>
      <c r="F928" s="70">
        <v>298</v>
      </c>
      <c r="G928" s="173"/>
      <c r="H928" s="173"/>
      <c r="I928" s="71" t="str">
        <v>libre</v>
      </c>
      <c r="J928" s="173"/>
      <c r="K928" s="33">
        <v>0</v>
      </c>
      <c r="L928" s="233"/>
      <c r="M928" s="233"/>
      <c r="N928" s="233"/>
      <c r="O928" s="233"/>
      <c r="P928" s="233"/>
    </row>
    <row r="929" spans="1:16" outlineLevel="2" x14ac:dyDescent="0.3">
      <c r="A929" s="173"/>
      <c r="B929" s="173"/>
      <c r="C929" s="173"/>
      <c r="D929" s="173"/>
      <c r="E929" s="173"/>
      <c r="F929" s="70">
        <v>299</v>
      </c>
      <c r="G929" s="173"/>
      <c r="H929" s="173"/>
      <c r="I929" s="71" t="str">
        <v>libre</v>
      </c>
      <c r="J929" s="173"/>
      <c r="K929" s="33">
        <v>0</v>
      </c>
      <c r="L929" s="233"/>
      <c r="M929" s="233"/>
      <c r="N929" s="233"/>
      <c r="O929" s="233"/>
      <c r="P929" s="233"/>
    </row>
    <row r="930" spans="1:16" ht="14.4" outlineLevel="2" thickBot="1" x14ac:dyDescent="0.35">
      <c r="A930" s="173"/>
      <c r="B930" s="173"/>
      <c r="C930" s="173"/>
      <c r="D930" s="173"/>
      <c r="E930" s="173"/>
      <c r="F930" s="70">
        <v>300</v>
      </c>
      <c r="G930" s="173"/>
      <c r="H930" s="173"/>
      <c r="I930" s="71" t="str">
        <v>libre</v>
      </c>
      <c r="J930" s="173"/>
      <c r="K930" s="33">
        <v>0</v>
      </c>
      <c r="L930" s="233"/>
      <c r="M930" s="233"/>
      <c r="N930" s="233"/>
      <c r="O930" s="233"/>
      <c r="P930" s="233"/>
    </row>
    <row r="931" spans="1:16" outlineLevel="2" x14ac:dyDescent="0.3">
      <c r="A931" s="173"/>
      <c r="B931" s="173"/>
      <c r="C931" s="173"/>
      <c r="D931" s="173"/>
      <c r="E931" s="173"/>
      <c r="F931" s="73"/>
      <c r="G931" s="73"/>
      <c r="H931" s="73"/>
      <c r="I931" s="73"/>
      <c r="J931" s="73"/>
      <c r="K931" s="73"/>
      <c r="L931" s="233"/>
      <c r="M931" s="233"/>
      <c r="N931" s="233"/>
      <c r="O931" s="233"/>
      <c r="P931" s="233"/>
    </row>
    <row r="932" spans="1:16" outlineLevel="1" x14ac:dyDescent="0.3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</row>
    <row r="933" spans="1:16" ht="16.2" outlineLevel="1" thickBot="1" x14ac:dyDescent="0.35">
      <c r="A933" s="173"/>
      <c r="B933" s="173"/>
      <c r="C933" s="173"/>
      <c r="D933" s="76" t="s">
        <v>328</v>
      </c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</row>
    <row r="934" spans="1:16" outlineLevel="1" x14ac:dyDescent="0.3">
      <c r="A934" s="173"/>
      <c r="B934" s="173"/>
      <c r="C934" s="173"/>
      <c r="D934" s="173"/>
      <c r="E934" s="173"/>
      <c r="F934" s="216"/>
      <c r="G934" s="173"/>
      <c r="H934" s="173"/>
      <c r="I934" s="173"/>
      <c r="J934" s="173"/>
      <c r="K934" s="216"/>
      <c r="L934" s="173"/>
      <c r="M934" s="173"/>
      <c r="N934" s="173"/>
      <c r="O934" s="173"/>
      <c r="P934" s="173"/>
    </row>
    <row r="935" spans="1:16" ht="14.4" outlineLevel="1" thickBot="1" x14ac:dyDescent="0.35">
      <c r="A935" s="173"/>
      <c r="B935" s="173"/>
      <c r="C935" s="173"/>
      <c r="D935" s="173"/>
      <c r="E935" s="77" t="s">
        <v>327</v>
      </c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</row>
    <row r="936" spans="1:16" outlineLevel="2" x14ac:dyDescent="0.3">
      <c r="A936" s="173"/>
      <c r="B936" s="173"/>
      <c r="C936" s="173"/>
      <c r="D936" s="173"/>
      <c r="E936" s="12" t="s">
        <v>326</v>
      </c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</row>
    <row r="937" spans="1:16" outlineLevel="2" x14ac:dyDescent="0.3">
      <c r="A937" s="173"/>
      <c r="B937" s="173"/>
      <c r="C937" s="173"/>
      <c r="D937" s="173"/>
      <c r="E937" s="173"/>
      <c r="F937" s="12"/>
      <c r="G937" s="173"/>
      <c r="H937" s="173"/>
      <c r="I937" s="173"/>
      <c r="J937" s="173"/>
      <c r="K937" s="142" t="s">
        <v>309</v>
      </c>
      <c r="L937" s="233"/>
      <c r="M937" s="233"/>
      <c r="N937" s="233"/>
      <c r="O937" s="233"/>
      <c r="P937" s="233"/>
    </row>
    <row r="938" spans="1:16" outlineLevel="2" x14ac:dyDescent="0.3">
      <c r="A938" s="173"/>
      <c r="B938" s="173"/>
      <c r="C938" s="173"/>
      <c r="D938" s="173"/>
      <c r="E938" s="173"/>
      <c r="F938" s="69" t="s">
        <v>76</v>
      </c>
      <c r="G938" s="173"/>
      <c r="H938" s="173"/>
      <c r="I938" s="69" t="s">
        <v>289</v>
      </c>
      <c r="J938" s="69" t="s">
        <v>325</v>
      </c>
      <c r="K938" s="69">
        <f>K$9-1</f>
        <v>0</v>
      </c>
      <c r="L938" s="233"/>
      <c r="M938" s="233"/>
      <c r="N938" s="233"/>
      <c r="O938" s="233"/>
      <c r="P938" s="233"/>
    </row>
    <row r="939" spans="1:16" outlineLevel="2" x14ac:dyDescent="0.3">
      <c r="A939" s="173"/>
      <c r="B939" s="173"/>
      <c r="C939" s="173"/>
      <c r="D939" s="173"/>
      <c r="E939" s="173"/>
      <c r="F939" s="70">
        <v>1</v>
      </c>
      <c r="G939" s="173"/>
      <c r="H939" s="173"/>
      <c r="I939" s="71" t="str">
        <f t="array" ref="I939:I1238">BD.nom.act</f>
        <v>TRX Urbana</v>
      </c>
      <c r="J939" s="33">
        <f t="array" ref="J939:J1238">Bd.Opex.Año</f>
        <v>0</v>
      </c>
      <c r="K939" s="47">
        <f ca="1">IF(K$938&lt;(6-$J939),OFFSET(K631,0,$J939),0)</f>
        <v>2030831.7053855183</v>
      </c>
      <c r="L939" s="233"/>
      <c r="M939" s="233"/>
      <c r="N939" s="233"/>
      <c r="O939" s="233"/>
      <c r="P939" s="233"/>
    </row>
    <row r="940" spans="1:16" outlineLevel="2" x14ac:dyDescent="0.3">
      <c r="A940" s="173"/>
      <c r="B940" s="173"/>
      <c r="C940" s="173"/>
      <c r="D940" s="173"/>
      <c r="E940" s="173"/>
      <c r="F940" s="70">
        <v>2</v>
      </c>
      <c r="G940" s="173"/>
      <c r="H940" s="173"/>
      <c r="I940" s="71" t="str">
        <v>TRX Suburbana</v>
      </c>
      <c r="J940" s="33">
        <v>0</v>
      </c>
      <c r="K940" s="47">
        <f t="shared" ref="K940:K948" ca="1" si="5">IF(K$938&lt;(6-$J940),OFFSET(K632,0,$J940),0)</f>
        <v>5847470.8560502585</v>
      </c>
      <c r="L940" s="233"/>
      <c r="M940" s="233"/>
      <c r="N940" s="233"/>
      <c r="O940" s="233"/>
      <c r="P940" s="233"/>
    </row>
    <row r="941" spans="1:16" outlineLevel="3" x14ac:dyDescent="0.3">
      <c r="A941" s="173"/>
      <c r="B941" s="173"/>
      <c r="C941" s="173"/>
      <c r="D941" s="173"/>
      <c r="E941" s="173"/>
      <c r="F941" s="70">
        <v>3</v>
      </c>
      <c r="G941" s="173"/>
      <c r="H941" s="173"/>
      <c r="I941" s="71" t="str">
        <v>TRX Rural</v>
      </c>
      <c r="J941" s="33">
        <v>0</v>
      </c>
      <c r="K941" s="47">
        <f t="shared" ca="1" si="5"/>
        <v>8109346.4583528247</v>
      </c>
      <c r="L941" s="233"/>
      <c r="M941" s="233"/>
      <c r="N941" s="233"/>
      <c r="O941" s="233"/>
      <c r="P941" s="233"/>
    </row>
    <row r="942" spans="1:16" outlineLevel="3" x14ac:dyDescent="0.3">
      <c r="A942" s="173"/>
      <c r="B942" s="173"/>
      <c r="C942" s="173"/>
      <c r="D942" s="173"/>
      <c r="E942" s="173"/>
      <c r="F942" s="70">
        <v>4</v>
      </c>
      <c r="G942" s="173"/>
      <c r="H942" s="173"/>
      <c r="I942" s="71" t="str">
        <v>libre</v>
      </c>
      <c r="J942" s="33">
        <v>0</v>
      </c>
      <c r="K942" s="47">
        <f t="shared" ca="1" si="5"/>
        <v>0</v>
      </c>
      <c r="L942" s="233"/>
      <c r="M942" s="233"/>
      <c r="N942" s="233"/>
      <c r="O942" s="233"/>
      <c r="P942" s="233"/>
    </row>
    <row r="943" spans="1:16" outlineLevel="3" x14ac:dyDescent="0.3">
      <c r="A943" s="173"/>
      <c r="B943" s="173"/>
      <c r="C943" s="173"/>
      <c r="D943" s="173"/>
      <c r="E943" s="173"/>
      <c r="F943" s="70">
        <v>5</v>
      </c>
      <c r="G943" s="173"/>
      <c r="H943" s="173"/>
      <c r="I943" s="71" t="str">
        <v>Gabinete</v>
      </c>
      <c r="J943" s="33">
        <v>0</v>
      </c>
      <c r="K943" s="47">
        <f t="shared" ca="1" si="5"/>
        <v>29043991.699558165</v>
      </c>
      <c r="L943" s="233"/>
      <c r="M943" s="233"/>
      <c r="N943" s="233"/>
      <c r="O943" s="233"/>
      <c r="P943" s="233"/>
    </row>
    <row r="944" spans="1:16" outlineLevel="3" x14ac:dyDescent="0.3">
      <c r="A944" s="173"/>
      <c r="B944" s="173"/>
      <c r="C944" s="173"/>
      <c r="D944" s="173"/>
      <c r="E944" s="173"/>
      <c r="F944" s="70">
        <v>6</v>
      </c>
      <c r="G944" s="173"/>
      <c r="H944" s="173"/>
      <c r="I944" s="71" t="str">
        <v>libre</v>
      </c>
      <c r="J944" s="33">
        <v>0</v>
      </c>
      <c r="K944" s="47">
        <f t="shared" ca="1" si="5"/>
        <v>0</v>
      </c>
      <c r="L944" s="233"/>
      <c r="M944" s="233"/>
      <c r="N944" s="233"/>
      <c r="O944" s="233"/>
      <c r="P944" s="233"/>
    </row>
    <row r="945" spans="1:16" outlineLevel="3" x14ac:dyDescent="0.3">
      <c r="A945" s="173"/>
      <c r="B945" s="173"/>
      <c r="C945" s="173"/>
      <c r="D945" s="173"/>
      <c r="E945" s="173"/>
      <c r="F945" s="70">
        <v>7</v>
      </c>
      <c r="G945" s="173"/>
      <c r="H945" s="173"/>
      <c r="I945" s="71" t="str">
        <v>BBU U</v>
      </c>
      <c r="J945" s="33">
        <v>0</v>
      </c>
      <c r="K945" s="47">
        <f t="shared" ca="1" si="5"/>
        <v>6244865.584212224</v>
      </c>
      <c r="L945" s="233"/>
      <c r="M945" s="233"/>
      <c r="N945" s="233"/>
      <c r="O945" s="233"/>
      <c r="P945" s="233"/>
    </row>
    <row r="946" spans="1:16" outlineLevel="3" x14ac:dyDescent="0.3">
      <c r="A946" s="173"/>
      <c r="B946" s="173"/>
      <c r="C946" s="173"/>
      <c r="D946" s="173"/>
      <c r="E946" s="173"/>
      <c r="F946" s="70">
        <v>8</v>
      </c>
      <c r="G946" s="173"/>
      <c r="H946" s="173"/>
      <c r="I946" s="71" t="str">
        <v>BBU S</v>
      </c>
      <c r="J946" s="33">
        <v>0</v>
      </c>
      <c r="K946" s="47">
        <f t="shared" ca="1" si="5"/>
        <v>28389121.884311952</v>
      </c>
      <c r="L946" s="233"/>
      <c r="M946" s="233"/>
      <c r="N946" s="233"/>
      <c r="O946" s="233"/>
      <c r="P946" s="233"/>
    </row>
    <row r="947" spans="1:16" outlineLevel="3" x14ac:dyDescent="0.3">
      <c r="A947" s="173"/>
      <c r="B947" s="173"/>
      <c r="C947" s="173"/>
      <c r="D947" s="173"/>
      <c r="E947" s="173"/>
      <c r="F947" s="70">
        <v>9</v>
      </c>
      <c r="G947" s="173"/>
      <c r="H947" s="173"/>
      <c r="I947" s="71" t="str">
        <v>BBU R</v>
      </c>
      <c r="J947" s="33">
        <v>0</v>
      </c>
      <c r="K947" s="47">
        <f t="shared" ca="1" si="5"/>
        <v>36672370.893637955</v>
      </c>
      <c r="L947" s="233"/>
      <c r="M947" s="233"/>
      <c r="N947" s="233"/>
      <c r="O947" s="233"/>
      <c r="P947" s="233"/>
    </row>
    <row r="948" spans="1:16" outlineLevel="3" x14ac:dyDescent="0.3">
      <c r="A948" s="173"/>
      <c r="B948" s="173"/>
      <c r="C948" s="173"/>
      <c r="D948" s="173"/>
      <c r="E948" s="173"/>
      <c r="F948" s="70">
        <v>10</v>
      </c>
      <c r="G948" s="173"/>
      <c r="H948" s="173"/>
      <c r="I948" s="71" t="str">
        <v>libre</v>
      </c>
      <c r="J948" s="33">
        <v>0</v>
      </c>
      <c r="K948" s="47">
        <f t="shared" ca="1" si="5"/>
        <v>0</v>
      </c>
      <c r="L948" s="233"/>
      <c r="M948" s="233"/>
      <c r="N948" s="233"/>
      <c r="O948" s="233"/>
      <c r="P948" s="233"/>
    </row>
    <row r="949" spans="1:16" outlineLevel="3" x14ac:dyDescent="0.3">
      <c r="A949" s="173"/>
      <c r="B949" s="173"/>
      <c r="C949" s="173"/>
      <c r="D949" s="173"/>
      <c r="E949" s="173"/>
      <c r="F949" s="70">
        <v>11</v>
      </c>
      <c r="G949" s="173"/>
      <c r="H949" s="173"/>
      <c r="I949" s="71" t="str">
        <v>Sitio U OOCC</v>
      </c>
      <c r="J949" s="33">
        <v>0</v>
      </c>
      <c r="K949" s="47">
        <f t="shared" ref="K949:K958" ca="1" si="6">IF(K$938&lt;(6-$J949),OFFSET(K641,0,$J949),0)</f>
        <v>23000000</v>
      </c>
      <c r="L949" s="233"/>
      <c r="M949" s="233"/>
      <c r="N949" s="233"/>
      <c r="O949" s="233"/>
      <c r="P949" s="233"/>
    </row>
    <row r="950" spans="1:16" outlineLevel="3" x14ac:dyDescent="0.3">
      <c r="A950" s="173"/>
      <c r="B950" s="173"/>
      <c r="C950" s="173"/>
      <c r="D950" s="173"/>
      <c r="E950" s="173"/>
      <c r="F950" s="70">
        <v>12</v>
      </c>
      <c r="G950" s="173"/>
      <c r="H950" s="173"/>
      <c r="I950" s="71" t="str">
        <v>Sitio S OOCC</v>
      </c>
      <c r="J950" s="33">
        <v>0</v>
      </c>
      <c r="K950" s="47">
        <f t="shared" ca="1" si="6"/>
        <v>109249999.99999999</v>
      </c>
      <c r="L950" s="233"/>
      <c r="M950" s="233"/>
      <c r="N950" s="233"/>
      <c r="O950" s="233"/>
      <c r="P950" s="233"/>
    </row>
    <row r="951" spans="1:16" outlineLevel="3" x14ac:dyDescent="0.3">
      <c r="A951" s="173"/>
      <c r="B951" s="173"/>
      <c r="C951" s="173"/>
      <c r="D951" s="173"/>
      <c r="E951" s="173"/>
      <c r="F951" s="70">
        <v>13</v>
      </c>
      <c r="G951" s="173"/>
      <c r="H951" s="173"/>
      <c r="I951" s="71" t="str">
        <v>Sitio R OOCC</v>
      </c>
      <c r="J951" s="33">
        <v>0</v>
      </c>
      <c r="K951" s="47">
        <f t="shared" ca="1" si="6"/>
        <v>241335610.79109302</v>
      </c>
      <c r="L951" s="233"/>
      <c r="M951" s="233"/>
      <c r="N951" s="233"/>
      <c r="O951" s="233"/>
      <c r="P951" s="233"/>
    </row>
    <row r="952" spans="1:16" outlineLevel="3" x14ac:dyDescent="0.3">
      <c r="A952" s="173"/>
      <c r="B952" s="173"/>
      <c r="C952" s="173"/>
      <c r="D952" s="173"/>
      <c r="E952" s="173"/>
      <c r="F952" s="70">
        <v>14</v>
      </c>
      <c r="G952" s="173"/>
      <c r="H952" s="173"/>
      <c r="I952" s="71" t="str">
        <v>Enlace backhaul</v>
      </c>
      <c r="J952" s="33">
        <v>0</v>
      </c>
      <c r="K952" s="47">
        <f t="shared" ca="1" si="6"/>
        <v>57826060.81518428</v>
      </c>
      <c r="L952" s="233"/>
      <c r="M952" s="233"/>
      <c r="N952" s="233"/>
      <c r="O952" s="233"/>
      <c r="P952" s="233"/>
    </row>
    <row r="953" spans="1:16" outlineLevel="3" x14ac:dyDescent="0.3">
      <c r="A953" s="173"/>
      <c r="B953" s="173"/>
      <c r="C953" s="173"/>
      <c r="D953" s="173"/>
      <c r="E953" s="173"/>
      <c r="F953" s="70">
        <v>15</v>
      </c>
      <c r="G953" s="173"/>
      <c r="H953" s="173"/>
      <c r="I953" s="71" t="str">
        <v>BSC A</v>
      </c>
      <c r="J953" s="33">
        <v>0</v>
      </c>
      <c r="K953" s="47">
        <f t="shared" ca="1" si="6"/>
        <v>1557467.2171307188</v>
      </c>
      <c r="L953" s="233"/>
      <c r="M953" s="233"/>
      <c r="N953" s="233"/>
      <c r="O953" s="233"/>
      <c r="P953" s="233"/>
    </row>
    <row r="954" spans="1:16" outlineLevel="3" x14ac:dyDescent="0.3">
      <c r="A954" s="173"/>
      <c r="B954" s="173"/>
      <c r="C954" s="173"/>
      <c r="D954" s="173"/>
      <c r="E954" s="173"/>
      <c r="F954" s="70">
        <v>16</v>
      </c>
      <c r="G954" s="173"/>
      <c r="H954" s="173"/>
      <c r="I954" s="71" t="str">
        <v>BSC B</v>
      </c>
      <c r="J954" s="33">
        <v>0</v>
      </c>
      <c r="K954" s="47">
        <f t="shared" ca="1" si="6"/>
        <v>0</v>
      </c>
      <c r="L954" s="233"/>
      <c r="M954" s="233"/>
      <c r="N954" s="233"/>
      <c r="O954" s="233"/>
      <c r="P954" s="233"/>
    </row>
    <row r="955" spans="1:16" outlineLevel="3" x14ac:dyDescent="0.3">
      <c r="A955" s="173"/>
      <c r="B955" s="173"/>
      <c r="C955" s="173"/>
      <c r="D955" s="173"/>
      <c r="E955" s="173"/>
      <c r="F955" s="70">
        <v>17</v>
      </c>
      <c r="G955" s="173"/>
      <c r="H955" s="173"/>
      <c r="I955" s="71" t="str">
        <v>BSC C</v>
      </c>
      <c r="J955" s="33">
        <v>0</v>
      </c>
      <c r="K955" s="47">
        <f t="shared" ca="1" si="6"/>
        <v>0</v>
      </c>
      <c r="L955" s="233"/>
      <c r="M955" s="233"/>
      <c r="N955" s="233"/>
      <c r="O955" s="233"/>
      <c r="P955" s="233"/>
    </row>
    <row r="956" spans="1:16" outlineLevel="3" x14ac:dyDescent="0.3">
      <c r="A956" s="173"/>
      <c r="B956" s="173"/>
      <c r="C956" s="173"/>
      <c r="D956" s="173"/>
      <c r="E956" s="173"/>
      <c r="F956" s="70">
        <v>18</v>
      </c>
      <c r="G956" s="173"/>
      <c r="H956" s="173"/>
      <c r="I956" s="71" t="str">
        <v>RNC A</v>
      </c>
      <c r="J956" s="33">
        <v>0</v>
      </c>
      <c r="K956" s="47">
        <f t="shared" ca="1" si="6"/>
        <v>0</v>
      </c>
      <c r="L956" s="233"/>
      <c r="M956" s="233"/>
      <c r="N956" s="233"/>
      <c r="O956" s="233"/>
      <c r="P956" s="233"/>
    </row>
    <row r="957" spans="1:16" outlineLevel="3" x14ac:dyDescent="0.3">
      <c r="A957" s="173"/>
      <c r="B957" s="173"/>
      <c r="C957" s="173"/>
      <c r="D957" s="173"/>
      <c r="E957" s="173"/>
      <c r="F957" s="70">
        <v>19</v>
      </c>
      <c r="G957" s="173"/>
      <c r="H957" s="173"/>
      <c r="I957" s="71" t="str">
        <v>RNC B</v>
      </c>
      <c r="J957" s="33">
        <v>0</v>
      </c>
      <c r="K957" s="47">
        <f t="shared" ca="1" si="6"/>
        <v>0</v>
      </c>
      <c r="L957" s="233"/>
      <c r="M957" s="233"/>
      <c r="N957" s="233"/>
      <c r="O957" s="233"/>
      <c r="P957" s="233"/>
    </row>
    <row r="958" spans="1:16" outlineLevel="3" x14ac:dyDescent="0.3">
      <c r="A958" s="173"/>
      <c r="B958" s="173"/>
      <c r="C958" s="173"/>
      <c r="D958" s="173"/>
      <c r="E958" s="173"/>
      <c r="F958" s="70">
        <v>20</v>
      </c>
      <c r="G958" s="173"/>
      <c r="H958" s="173"/>
      <c r="I958" s="71" t="str">
        <v>RNC C</v>
      </c>
      <c r="J958" s="33">
        <v>0</v>
      </c>
      <c r="K958" s="47">
        <f t="shared" ca="1" si="6"/>
        <v>13910019.457621176</v>
      </c>
      <c r="L958" s="233"/>
      <c r="M958" s="233"/>
      <c r="N958" s="233"/>
      <c r="O958" s="233"/>
      <c r="P958" s="233"/>
    </row>
    <row r="959" spans="1:16" outlineLevel="3" x14ac:dyDescent="0.3">
      <c r="A959" s="173"/>
      <c r="B959" s="173"/>
      <c r="C959" s="173"/>
      <c r="D959" s="173"/>
      <c r="E959" s="173"/>
      <c r="F959" s="70">
        <v>21</v>
      </c>
      <c r="G959" s="173"/>
      <c r="H959" s="173"/>
      <c r="I959" s="71" t="str">
        <v>libre</v>
      </c>
      <c r="J959" s="33">
        <v>0</v>
      </c>
      <c r="K959" s="47">
        <f t="shared" ref="K959:K968" ca="1" si="7">IF(K$938&lt;(6-$J959),OFFSET(K651,0,$J959),0)</f>
        <v>0</v>
      </c>
      <c r="L959" s="233"/>
      <c r="M959" s="233"/>
      <c r="N959" s="233"/>
      <c r="O959" s="233"/>
      <c r="P959" s="233"/>
    </row>
    <row r="960" spans="1:16" outlineLevel="3" x14ac:dyDescent="0.3">
      <c r="A960" s="173"/>
      <c r="B960" s="173"/>
      <c r="C960" s="173"/>
      <c r="D960" s="173"/>
      <c r="E960" s="173"/>
      <c r="F960" s="70">
        <v>22</v>
      </c>
      <c r="G960" s="173"/>
      <c r="H960" s="173"/>
      <c r="I960" s="71" t="str">
        <v>16-CE DL</v>
      </c>
      <c r="J960" s="33">
        <v>0</v>
      </c>
      <c r="K960" s="47">
        <f t="shared" ca="1" si="7"/>
        <v>20457273.099871565</v>
      </c>
      <c r="L960" s="233"/>
      <c r="M960" s="233"/>
      <c r="N960" s="233"/>
      <c r="O960" s="233"/>
      <c r="P960" s="233"/>
    </row>
    <row r="961" spans="1:16" outlineLevel="3" x14ac:dyDescent="0.3">
      <c r="A961" s="173"/>
      <c r="B961" s="173"/>
      <c r="C961" s="173"/>
      <c r="D961" s="173"/>
      <c r="E961" s="173"/>
      <c r="F961" s="70">
        <v>23</v>
      </c>
      <c r="G961" s="173"/>
      <c r="H961" s="173"/>
      <c r="I961" s="71" t="str">
        <v>16-CE UL</v>
      </c>
      <c r="J961" s="33">
        <v>0</v>
      </c>
      <c r="K961" s="47">
        <f t="shared" ca="1" si="7"/>
        <v>20072543.534235708</v>
      </c>
      <c r="L961" s="233"/>
      <c r="M961" s="233"/>
      <c r="N961" s="233"/>
      <c r="O961" s="233"/>
      <c r="P961" s="233"/>
    </row>
    <row r="962" spans="1:16" outlineLevel="3" x14ac:dyDescent="0.3">
      <c r="A962" s="173"/>
      <c r="B962" s="173"/>
      <c r="C962" s="173"/>
      <c r="D962" s="173"/>
      <c r="E962" s="173"/>
      <c r="F962" s="70">
        <v>24</v>
      </c>
      <c r="G962" s="173"/>
      <c r="H962" s="173"/>
      <c r="I962" s="71" t="str">
        <v>libre</v>
      </c>
      <c r="J962" s="33">
        <v>0</v>
      </c>
      <c r="K962" s="47">
        <f t="shared" ca="1" si="7"/>
        <v>0</v>
      </c>
      <c r="L962" s="233"/>
      <c r="M962" s="233"/>
      <c r="N962" s="233"/>
      <c r="O962" s="233"/>
      <c r="P962" s="233"/>
    </row>
    <row r="963" spans="1:16" outlineLevel="3" x14ac:dyDescent="0.3">
      <c r="A963" s="173"/>
      <c r="B963" s="173"/>
      <c r="C963" s="173"/>
      <c r="D963" s="173"/>
      <c r="E963" s="173"/>
      <c r="F963" s="70">
        <v>25</v>
      </c>
      <c r="G963" s="173"/>
      <c r="H963" s="173"/>
      <c r="I963" s="71" t="str">
        <v>HW - HWAC/RRU/Licenses/Carrier U</v>
      </c>
      <c r="J963" s="33">
        <v>0</v>
      </c>
      <c r="K963" s="47">
        <f t="shared" ca="1" si="7"/>
        <v>14382269.585863136</v>
      </c>
      <c r="L963" s="233"/>
      <c r="M963" s="233"/>
      <c r="N963" s="233"/>
      <c r="O963" s="233"/>
      <c r="P963" s="233"/>
    </row>
    <row r="964" spans="1:16" outlineLevel="3" x14ac:dyDescent="0.3">
      <c r="A964" s="173"/>
      <c r="B964" s="173"/>
      <c r="C964" s="173"/>
      <c r="D964" s="173"/>
      <c r="E964" s="173"/>
      <c r="F964" s="70">
        <v>26</v>
      </c>
      <c r="G964" s="173"/>
      <c r="H964" s="173"/>
      <c r="I964" s="71" t="str">
        <v>HW - HWAC/RRU/Licenses/Carrier S</v>
      </c>
      <c r="J964" s="33">
        <v>0</v>
      </c>
      <c r="K964" s="47">
        <f t="shared" ca="1" si="7"/>
        <v>57529078.343452543</v>
      </c>
      <c r="L964" s="233"/>
      <c r="M964" s="233"/>
      <c r="N964" s="233"/>
      <c r="O964" s="233"/>
      <c r="P964" s="233"/>
    </row>
    <row r="965" spans="1:16" outlineLevel="3" x14ac:dyDescent="0.3">
      <c r="A965" s="173"/>
      <c r="B965" s="173"/>
      <c r="C965" s="173"/>
      <c r="D965" s="173"/>
      <c r="E965" s="173"/>
      <c r="F965" s="70">
        <v>27</v>
      </c>
      <c r="G965" s="173"/>
      <c r="H965" s="173"/>
      <c r="I965" s="71" t="str">
        <v>HW - HWAC/RRU/Licenses/Carrier R</v>
      </c>
      <c r="J965" s="33">
        <v>0</v>
      </c>
      <c r="K965" s="47">
        <f t="shared" ca="1" si="7"/>
        <v>100675887.10104196</v>
      </c>
      <c r="L965" s="233"/>
      <c r="M965" s="233"/>
      <c r="N965" s="233"/>
      <c r="O965" s="233"/>
      <c r="P965" s="233"/>
    </row>
    <row r="966" spans="1:16" outlineLevel="3" x14ac:dyDescent="0.3">
      <c r="A966" s="173"/>
      <c r="B966" s="173"/>
      <c r="C966" s="173"/>
      <c r="D966" s="173"/>
      <c r="E966" s="173"/>
      <c r="F966" s="70">
        <v>28</v>
      </c>
      <c r="G966" s="173"/>
      <c r="H966" s="173"/>
      <c r="I966" s="71" t="str">
        <v>libre</v>
      </c>
      <c r="J966" s="33">
        <v>0</v>
      </c>
      <c r="K966" s="47">
        <f t="shared" ca="1" si="7"/>
        <v>0</v>
      </c>
      <c r="L966" s="233"/>
      <c r="M966" s="233"/>
      <c r="N966" s="233"/>
      <c r="O966" s="233"/>
      <c r="P966" s="233"/>
    </row>
    <row r="967" spans="1:16" outlineLevel="3" x14ac:dyDescent="0.3">
      <c r="A967" s="173"/>
      <c r="B967" s="173"/>
      <c r="C967" s="173"/>
      <c r="D967" s="173"/>
      <c r="E967" s="173"/>
      <c r="F967" s="70">
        <v>29</v>
      </c>
      <c r="G967" s="173"/>
      <c r="H967" s="173"/>
      <c r="I967" s="71" t="str">
        <v>Sitio U Energía</v>
      </c>
      <c r="J967" s="33">
        <v>0</v>
      </c>
      <c r="K967" s="47">
        <f t="shared" ca="1" si="7"/>
        <v>3516385.5273775831</v>
      </c>
      <c r="L967" s="233"/>
      <c r="M967" s="233"/>
      <c r="N967" s="233"/>
      <c r="O967" s="233"/>
      <c r="P967" s="233"/>
    </row>
    <row r="968" spans="1:16" outlineLevel="3" x14ac:dyDescent="0.3">
      <c r="A968" s="173"/>
      <c r="B968" s="173"/>
      <c r="C968" s="173"/>
      <c r="D968" s="173"/>
      <c r="E968" s="173"/>
      <c r="F968" s="70">
        <v>30</v>
      </c>
      <c r="G968" s="173"/>
      <c r="H968" s="173"/>
      <c r="I968" s="71" t="str">
        <v>Sitio S Energía</v>
      </c>
      <c r="J968" s="33">
        <v>0</v>
      </c>
      <c r="K968" s="47">
        <f t="shared" ca="1" si="7"/>
        <v>14065542.109510332</v>
      </c>
      <c r="L968" s="233"/>
      <c r="M968" s="233"/>
      <c r="N968" s="233"/>
      <c r="O968" s="233"/>
      <c r="P968" s="233"/>
    </row>
    <row r="969" spans="1:16" outlineLevel="3" x14ac:dyDescent="0.3">
      <c r="A969" s="173"/>
      <c r="B969" s="173"/>
      <c r="C969" s="173"/>
      <c r="D969" s="173"/>
      <c r="E969" s="173"/>
      <c r="F969" s="70">
        <v>31</v>
      </c>
      <c r="G969" s="173"/>
      <c r="H969" s="173"/>
      <c r="I969" s="71" t="str">
        <v>Sitio R Energía</v>
      </c>
      <c r="J969" s="33">
        <v>0</v>
      </c>
      <c r="K969" s="47">
        <f t="shared" ref="K969:K978" ca="1" si="8">IF(K$938&lt;(6-$J969),OFFSET(K661,0,$J969),0)</f>
        <v>24614698.691643082</v>
      </c>
      <c r="L969" s="233"/>
      <c r="M969" s="233"/>
      <c r="N969" s="233"/>
      <c r="O969" s="233"/>
      <c r="P969" s="233"/>
    </row>
    <row r="970" spans="1:16" outlineLevel="3" x14ac:dyDescent="0.3">
      <c r="A970" s="173"/>
      <c r="B970" s="173"/>
      <c r="C970" s="173"/>
      <c r="D970" s="173"/>
      <c r="E970" s="173"/>
      <c r="F970" s="70">
        <v>32</v>
      </c>
      <c r="G970" s="173"/>
      <c r="H970" s="173"/>
      <c r="I970" s="71" t="str">
        <v>libre</v>
      </c>
      <c r="J970" s="33">
        <v>0</v>
      </c>
      <c r="K970" s="47">
        <f t="shared" ca="1" si="8"/>
        <v>0</v>
      </c>
      <c r="L970" s="233"/>
      <c r="M970" s="233"/>
      <c r="N970" s="233"/>
      <c r="O970" s="233"/>
      <c r="P970" s="233"/>
    </row>
    <row r="971" spans="1:16" outlineLevel="3" x14ac:dyDescent="0.3">
      <c r="A971" s="173"/>
      <c r="B971" s="173"/>
      <c r="C971" s="173"/>
      <c r="D971" s="173"/>
      <c r="E971" s="173"/>
      <c r="F971" s="70">
        <v>33</v>
      </c>
      <c r="G971" s="173"/>
      <c r="H971" s="173"/>
      <c r="I971" s="71" t="str">
        <v>Sitios todos 4G</v>
      </c>
      <c r="J971" s="33">
        <v>0</v>
      </c>
      <c r="K971" s="47">
        <f t="shared" ca="1" si="8"/>
        <v>50272570.551240578</v>
      </c>
      <c r="L971" s="233"/>
      <c r="M971" s="233"/>
      <c r="N971" s="233"/>
      <c r="O971" s="233"/>
      <c r="P971" s="233"/>
    </row>
    <row r="972" spans="1:16" outlineLevel="3" x14ac:dyDescent="0.3">
      <c r="A972" s="173"/>
      <c r="B972" s="173"/>
      <c r="C972" s="173"/>
      <c r="D972" s="173"/>
      <c r="E972" s="173"/>
      <c r="F972" s="70">
        <v>34</v>
      </c>
      <c r="G972" s="173"/>
      <c r="H972" s="173"/>
      <c r="I972" s="71" t="str">
        <v>libre</v>
      </c>
      <c r="J972" s="33">
        <v>0</v>
      </c>
      <c r="K972" s="47">
        <f t="shared" ca="1" si="8"/>
        <v>0</v>
      </c>
      <c r="L972" s="233"/>
      <c r="M972" s="233"/>
      <c r="N972" s="233"/>
      <c r="O972" s="233"/>
      <c r="P972" s="233"/>
    </row>
    <row r="973" spans="1:16" outlineLevel="3" x14ac:dyDescent="0.3">
      <c r="A973" s="173"/>
      <c r="B973" s="173"/>
      <c r="C973" s="173"/>
      <c r="D973" s="173"/>
      <c r="E973" s="173"/>
      <c r="F973" s="70">
        <v>35</v>
      </c>
      <c r="G973" s="173"/>
      <c r="H973" s="173"/>
      <c r="I973" s="71" t="str">
        <v>libre</v>
      </c>
      <c r="J973" s="33">
        <v>0</v>
      </c>
      <c r="K973" s="47">
        <f t="shared" ca="1" si="8"/>
        <v>0</v>
      </c>
      <c r="L973" s="233"/>
      <c r="M973" s="233"/>
      <c r="N973" s="233"/>
      <c r="O973" s="233"/>
      <c r="P973" s="233"/>
    </row>
    <row r="974" spans="1:16" outlineLevel="3" x14ac:dyDescent="0.3">
      <c r="A974" s="173"/>
      <c r="B974" s="173"/>
      <c r="C974" s="173"/>
      <c r="D974" s="173"/>
      <c r="E974" s="173"/>
      <c r="F974" s="70">
        <v>36</v>
      </c>
      <c r="G974" s="173"/>
      <c r="H974" s="173"/>
      <c r="I974" s="71" t="str">
        <v>libre</v>
      </c>
      <c r="J974" s="33">
        <v>0</v>
      </c>
      <c r="K974" s="47">
        <f t="shared" ca="1" si="8"/>
        <v>0</v>
      </c>
      <c r="L974" s="233"/>
      <c r="M974" s="233"/>
      <c r="N974" s="233"/>
      <c r="O974" s="233"/>
      <c r="P974" s="233"/>
    </row>
    <row r="975" spans="1:16" outlineLevel="3" x14ac:dyDescent="0.3">
      <c r="A975" s="173"/>
      <c r="B975" s="173"/>
      <c r="C975" s="173"/>
      <c r="D975" s="173"/>
      <c r="E975" s="173"/>
      <c r="F975" s="70">
        <v>37</v>
      </c>
      <c r="G975" s="173"/>
      <c r="H975" s="173"/>
      <c r="I975" s="71" t="str">
        <v>libre</v>
      </c>
      <c r="J975" s="33">
        <v>0</v>
      </c>
      <c r="K975" s="47">
        <f t="shared" ca="1" si="8"/>
        <v>0</v>
      </c>
      <c r="L975" s="233"/>
      <c r="M975" s="233"/>
      <c r="N975" s="233"/>
      <c r="O975" s="233"/>
      <c r="P975" s="233"/>
    </row>
    <row r="976" spans="1:16" outlineLevel="3" x14ac:dyDescent="0.3">
      <c r="A976" s="173"/>
      <c r="B976" s="173"/>
      <c r="C976" s="173"/>
      <c r="D976" s="173"/>
      <c r="E976" s="173"/>
      <c r="F976" s="70">
        <v>38</v>
      </c>
      <c r="G976" s="173"/>
      <c r="H976" s="173"/>
      <c r="I976" s="71" t="str">
        <v>libre</v>
      </c>
      <c r="J976" s="33">
        <v>0</v>
      </c>
      <c r="K976" s="47">
        <f t="shared" ca="1" si="8"/>
        <v>0</v>
      </c>
      <c r="L976" s="233"/>
      <c r="M976" s="233"/>
      <c r="N976" s="233"/>
      <c r="O976" s="233"/>
      <c r="P976" s="233"/>
    </row>
    <row r="977" spans="1:16" outlineLevel="3" x14ac:dyDescent="0.3">
      <c r="A977" s="173"/>
      <c r="B977" s="173"/>
      <c r="C977" s="173"/>
      <c r="D977" s="173"/>
      <c r="E977" s="173"/>
      <c r="F977" s="70">
        <v>39</v>
      </c>
      <c r="G977" s="173"/>
      <c r="H977" s="173"/>
      <c r="I977" s="71" t="str">
        <v>libre</v>
      </c>
      <c r="J977" s="33">
        <v>0</v>
      </c>
      <c r="K977" s="47">
        <f t="shared" ca="1" si="8"/>
        <v>0</v>
      </c>
      <c r="L977" s="233"/>
      <c r="M977" s="233"/>
      <c r="N977" s="233"/>
      <c r="O977" s="233"/>
      <c r="P977" s="233"/>
    </row>
    <row r="978" spans="1:16" outlineLevel="3" x14ac:dyDescent="0.3">
      <c r="A978" s="173"/>
      <c r="B978" s="173"/>
      <c r="C978" s="173"/>
      <c r="D978" s="173"/>
      <c r="E978" s="173"/>
      <c r="F978" s="70">
        <v>40</v>
      </c>
      <c r="G978" s="173"/>
      <c r="H978" s="173"/>
      <c r="I978" s="71" t="str">
        <v>libre</v>
      </c>
      <c r="J978" s="33">
        <v>0</v>
      </c>
      <c r="K978" s="47">
        <f t="shared" ca="1" si="8"/>
        <v>0</v>
      </c>
      <c r="L978" s="233"/>
      <c r="M978" s="233"/>
      <c r="N978" s="233"/>
      <c r="O978" s="233"/>
      <c r="P978" s="233"/>
    </row>
    <row r="979" spans="1:16" outlineLevel="3" x14ac:dyDescent="0.3">
      <c r="A979" s="173"/>
      <c r="B979" s="173"/>
      <c r="C979" s="173"/>
      <c r="D979" s="173"/>
      <c r="E979" s="173"/>
      <c r="F979" s="70">
        <v>41</v>
      </c>
      <c r="G979" s="173"/>
      <c r="H979" s="173"/>
      <c r="I979" s="71" t="str">
        <v>libre</v>
      </c>
      <c r="J979" s="33">
        <v>0</v>
      </c>
      <c r="K979" s="47">
        <f t="shared" ref="K979:K988" ca="1" si="9">IF(K$938&lt;(6-$J979),OFFSET(K671,0,$J979),0)</f>
        <v>0</v>
      </c>
      <c r="L979" s="233"/>
      <c r="M979" s="233"/>
      <c r="N979" s="233"/>
      <c r="O979" s="233"/>
      <c r="P979" s="233"/>
    </row>
    <row r="980" spans="1:16" outlineLevel="3" x14ac:dyDescent="0.3">
      <c r="A980" s="173"/>
      <c r="B980" s="173"/>
      <c r="C980" s="173"/>
      <c r="D980" s="173"/>
      <c r="E980" s="173"/>
      <c r="F980" s="70">
        <v>42</v>
      </c>
      <c r="G980" s="173"/>
      <c r="H980" s="173"/>
      <c r="I980" s="71" t="str">
        <v>libre</v>
      </c>
      <c r="J980" s="33">
        <v>0</v>
      </c>
      <c r="K980" s="47">
        <f t="shared" ca="1" si="9"/>
        <v>0</v>
      </c>
      <c r="L980" s="233"/>
      <c r="M980" s="233"/>
      <c r="N980" s="233"/>
      <c r="O980" s="233"/>
      <c r="P980" s="233"/>
    </row>
    <row r="981" spans="1:16" outlineLevel="3" x14ac:dyDescent="0.3">
      <c r="A981" s="173"/>
      <c r="B981" s="173"/>
      <c r="C981" s="173"/>
      <c r="D981" s="173"/>
      <c r="E981" s="173"/>
      <c r="F981" s="70">
        <v>43</v>
      </c>
      <c r="G981" s="173"/>
      <c r="H981" s="173"/>
      <c r="I981" s="71" t="str">
        <v>libre</v>
      </c>
      <c r="J981" s="33">
        <v>0</v>
      </c>
      <c r="K981" s="47">
        <f t="shared" ca="1" si="9"/>
        <v>0</v>
      </c>
      <c r="L981" s="233"/>
      <c r="M981" s="233"/>
      <c r="N981" s="233"/>
      <c r="O981" s="233"/>
      <c r="P981" s="233"/>
    </row>
    <row r="982" spans="1:16" outlineLevel="3" x14ac:dyDescent="0.3">
      <c r="A982" s="173"/>
      <c r="B982" s="173"/>
      <c r="C982" s="173"/>
      <c r="D982" s="173"/>
      <c r="E982" s="173"/>
      <c r="F982" s="70">
        <v>44</v>
      </c>
      <c r="G982" s="173"/>
      <c r="H982" s="173"/>
      <c r="I982" s="71" t="str">
        <v>libre</v>
      </c>
      <c r="J982" s="33">
        <v>0</v>
      </c>
      <c r="K982" s="47">
        <f t="shared" ca="1" si="9"/>
        <v>0</v>
      </c>
      <c r="L982" s="233"/>
      <c r="M982" s="233"/>
      <c r="N982" s="233"/>
      <c r="O982" s="233"/>
      <c r="P982" s="233"/>
    </row>
    <row r="983" spans="1:16" outlineLevel="3" x14ac:dyDescent="0.3">
      <c r="A983" s="173"/>
      <c r="B983" s="173"/>
      <c r="C983" s="173"/>
      <c r="D983" s="173"/>
      <c r="E983" s="173"/>
      <c r="F983" s="70">
        <v>45</v>
      </c>
      <c r="G983" s="173"/>
      <c r="H983" s="173"/>
      <c r="I983" s="71" t="str">
        <v>libre</v>
      </c>
      <c r="J983" s="33">
        <v>0</v>
      </c>
      <c r="K983" s="47">
        <f t="shared" ca="1" si="9"/>
        <v>0</v>
      </c>
      <c r="L983" s="233"/>
      <c r="M983" s="233"/>
      <c r="N983" s="233"/>
      <c r="O983" s="233"/>
      <c r="P983" s="233"/>
    </row>
    <row r="984" spans="1:16" outlineLevel="3" x14ac:dyDescent="0.3">
      <c r="A984" s="173"/>
      <c r="B984" s="173"/>
      <c r="C984" s="173"/>
      <c r="D984" s="173"/>
      <c r="E984" s="173"/>
      <c r="F984" s="70">
        <v>46</v>
      </c>
      <c r="G984" s="173"/>
      <c r="H984" s="173"/>
      <c r="I984" s="71" t="str">
        <v>libre</v>
      </c>
      <c r="J984" s="33">
        <v>0</v>
      </c>
      <c r="K984" s="47">
        <f t="shared" ca="1" si="9"/>
        <v>0</v>
      </c>
      <c r="L984" s="233"/>
      <c r="M984" s="233"/>
      <c r="N984" s="233"/>
      <c r="O984" s="233"/>
      <c r="P984" s="233"/>
    </row>
    <row r="985" spans="1:16" outlineLevel="3" x14ac:dyDescent="0.3">
      <c r="A985" s="173"/>
      <c r="B985" s="173"/>
      <c r="C985" s="173"/>
      <c r="D985" s="173"/>
      <c r="E985" s="173"/>
      <c r="F985" s="70">
        <v>47</v>
      </c>
      <c r="G985" s="173"/>
      <c r="H985" s="173"/>
      <c r="I985" s="71" t="str">
        <v>libre</v>
      </c>
      <c r="J985" s="33">
        <v>0</v>
      </c>
      <c r="K985" s="47">
        <f t="shared" ca="1" si="9"/>
        <v>0</v>
      </c>
      <c r="L985" s="233"/>
      <c r="M985" s="233"/>
      <c r="N985" s="233"/>
      <c r="O985" s="233"/>
      <c r="P985" s="233"/>
    </row>
    <row r="986" spans="1:16" outlineLevel="3" x14ac:dyDescent="0.3">
      <c r="A986" s="173"/>
      <c r="B986" s="173"/>
      <c r="C986" s="173"/>
      <c r="D986" s="173"/>
      <c r="E986" s="173"/>
      <c r="F986" s="70">
        <v>48</v>
      </c>
      <c r="G986" s="173"/>
      <c r="H986" s="173"/>
      <c r="I986" s="71" t="str">
        <v>libre</v>
      </c>
      <c r="J986" s="33">
        <v>0</v>
      </c>
      <c r="K986" s="47">
        <f t="shared" ca="1" si="9"/>
        <v>0</v>
      </c>
      <c r="L986" s="233"/>
      <c r="M986" s="233"/>
      <c r="N986" s="233"/>
      <c r="O986" s="233"/>
      <c r="P986" s="233"/>
    </row>
    <row r="987" spans="1:16" outlineLevel="3" x14ac:dyDescent="0.3">
      <c r="A987" s="173"/>
      <c r="B987" s="173"/>
      <c r="C987" s="173"/>
      <c r="D987" s="173"/>
      <c r="E987" s="173"/>
      <c r="F987" s="70">
        <v>49</v>
      </c>
      <c r="G987" s="173"/>
      <c r="H987" s="173"/>
      <c r="I987" s="71" t="str">
        <v>libre</v>
      </c>
      <c r="J987" s="33">
        <v>0</v>
      </c>
      <c r="K987" s="47">
        <f t="shared" ca="1" si="9"/>
        <v>0</v>
      </c>
      <c r="L987" s="233"/>
      <c r="M987" s="233"/>
      <c r="N987" s="233"/>
      <c r="O987" s="233"/>
      <c r="P987" s="233"/>
    </row>
    <row r="988" spans="1:16" outlineLevel="3" x14ac:dyDescent="0.3">
      <c r="A988" s="173"/>
      <c r="B988" s="173"/>
      <c r="C988" s="173"/>
      <c r="D988" s="173"/>
      <c r="E988" s="173"/>
      <c r="F988" s="70">
        <v>50</v>
      </c>
      <c r="G988" s="173"/>
      <c r="H988" s="173"/>
      <c r="I988" s="71" t="str">
        <v>libre</v>
      </c>
      <c r="J988" s="33">
        <v>0</v>
      </c>
      <c r="K988" s="47">
        <f t="shared" ca="1" si="9"/>
        <v>0</v>
      </c>
      <c r="L988" s="233"/>
      <c r="M988" s="233"/>
      <c r="N988" s="233"/>
      <c r="O988" s="233"/>
      <c r="P988" s="233"/>
    </row>
    <row r="989" spans="1:16" outlineLevel="3" x14ac:dyDescent="0.3">
      <c r="A989" s="173"/>
      <c r="B989" s="173"/>
      <c r="C989" s="173"/>
      <c r="D989" s="173"/>
      <c r="E989" s="173"/>
      <c r="F989" s="70">
        <v>51</v>
      </c>
      <c r="G989" s="173"/>
      <c r="H989" s="173"/>
      <c r="I989" s="71" t="str">
        <v>libre</v>
      </c>
      <c r="J989" s="33">
        <v>0</v>
      </c>
      <c r="K989" s="47">
        <f t="shared" ref="K989:K998" ca="1" si="10">IF(K$938&lt;(6-$J989),OFFSET(K681,0,$J989),0)</f>
        <v>0</v>
      </c>
      <c r="L989" s="233"/>
      <c r="M989" s="233"/>
      <c r="N989" s="233"/>
      <c r="O989" s="233"/>
      <c r="P989" s="233"/>
    </row>
    <row r="990" spans="1:16" outlineLevel="3" x14ac:dyDescent="0.3">
      <c r="A990" s="173"/>
      <c r="B990" s="173"/>
      <c r="C990" s="173"/>
      <c r="D990" s="173"/>
      <c r="E990" s="173"/>
      <c r="F990" s="70">
        <v>52</v>
      </c>
      <c r="G990" s="173"/>
      <c r="H990" s="173"/>
      <c r="I990" s="71" t="str">
        <v>libre</v>
      </c>
      <c r="J990" s="33">
        <v>0</v>
      </c>
      <c r="K990" s="47">
        <f t="shared" ca="1" si="10"/>
        <v>0</v>
      </c>
      <c r="L990" s="233"/>
      <c r="M990" s="233"/>
      <c r="N990" s="233"/>
      <c r="O990" s="233"/>
      <c r="P990" s="233"/>
    </row>
    <row r="991" spans="1:16" outlineLevel="3" x14ac:dyDescent="0.3">
      <c r="A991" s="173"/>
      <c r="B991" s="173"/>
      <c r="C991" s="173"/>
      <c r="D991" s="173"/>
      <c r="E991" s="173"/>
      <c r="F991" s="70">
        <v>53</v>
      </c>
      <c r="G991" s="173"/>
      <c r="H991" s="173"/>
      <c r="I991" s="71" t="str">
        <v>libre</v>
      </c>
      <c r="J991" s="33">
        <v>0</v>
      </c>
      <c r="K991" s="47">
        <f t="shared" ca="1" si="10"/>
        <v>0</v>
      </c>
      <c r="L991" s="233"/>
      <c r="M991" s="233"/>
      <c r="N991" s="233"/>
      <c r="O991" s="233"/>
      <c r="P991" s="233"/>
    </row>
    <row r="992" spans="1:16" outlineLevel="3" x14ac:dyDescent="0.3">
      <c r="A992" s="173"/>
      <c r="B992" s="173"/>
      <c r="C992" s="173"/>
      <c r="D992" s="173"/>
      <c r="E992" s="173"/>
      <c r="F992" s="70">
        <v>54</v>
      </c>
      <c r="G992" s="173"/>
      <c r="H992" s="173"/>
      <c r="I992" s="71" t="str">
        <v>libre</v>
      </c>
      <c r="J992" s="33">
        <v>0</v>
      </c>
      <c r="K992" s="47">
        <f t="shared" ca="1" si="10"/>
        <v>0</v>
      </c>
      <c r="L992" s="233"/>
      <c r="M992" s="233"/>
      <c r="N992" s="233"/>
      <c r="O992" s="233"/>
      <c r="P992" s="233"/>
    </row>
    <row r="993" spans="1:16" outlineLevel="3" x14ac:dyDescent="0.3">
      <c r="A993" s="173"/>
      <c r="B993" s="173"/>
      <c r="C993" s="173"/>
      <c r="D993" s="173"/>
      <c r="E993" s="173"/>
      <c r="F993" s="70">
        <v>55</v>
      </c>
      <c r="G993" s="173"/>
      <c r="H993" s="173"/>
      <c r="I993" s="71" t="str">
        <v>libre</v>
      </c>
      <c r="J993" s="33">
        <v>0</v>
      </c>
      <c r="K993" s="47">
        <f t="shared" ca="1" si="10"/>
        <v>0</v>
      </c>
      <c r="L993" s="233"/>
      <c r="M993" s="233"/>
      <c r="N993" s="233"/>
      <c r="O993" s="233"/>
      <c r="P993" s="233"/>
    </row>
    <row r="994" spans="1:16" outlineLevel="3" x14ac:dyDescent="0.3">
      <c r="A994" s="173"/>
      <c r="B994" s="173"/>
      <c r="C994" s="173"/>
      <c r="D994" s="173"/>
      <c r="E994" s="173"/>
      <c r="F994" s="70">
        <v>56</v>
      </c>
      <c r="G994" s="173"/>
      <c r="H994" s="173"/>
      <c r="I994" s="71" t="str">
        <v>libre</v>
      </c>
      <c r="J994" s="33">
        <v>0</v>
      </c>
      <c r="K994" s="47">
        <f t="shared" ca="1" si="10"/>
        <v>0</v>
      </c>
      <c r="L994" s="233"/>
      <c r="M994" s="233"/>
      <c r="N994" s="233"/>
      <c r="O994" s="233"/>
      <c r="P994" s="233"/>
    </row>
    <row r="995" spans="1:16" outlineLevel="3" x14ac:dyDescent="0.3">
      <c r="A995" s="173"/>
      <c r="B995" s="173"/>
      <c r="C995" s="173"/>
      <c r="D995" s="173"/>
      <c r="E995" s="173"/>
      <c r="F995" s="70">
        <v>57</v>
      </c>
      <c r="G995" s="173"/>
      <c r="H995" s="173"/>
      <c r="I995" s="71" t="str">
        <v>libre</v>
      </c>
      <c r="J995" s="33">
        <v>0</v>
      </c>
      <c r="K995" s="47">
        <f t="shared" ca="1" si="10"/>
        <v>0</v>
      </c>
      <c r="L995" s="233"/>
      <c r="M995" s="233"/>
      <c r="N995" s="233"/>
      <c r="O995" s="233"/>
      <c r="P995" s="233"/>
    </row>
    <row r="996" spans="1:16" outlineLevel="3" x14ac:dyDescent="0.3">
      <c r="A996" s="173"/>
      <c r="B996" s="173"/>
      <c r="C996" s="173"/>
      <c r="D996" s="173"/>
      <c r="E996" s="173"/>
      <c r="F996" s="70">
        <v>58</v>
      </c>
      <c r="G996" s="173"/>
      <c r="H996" s="173"/>
      <c r="I996" s="71" t="str">
        <v>libre</v>
      </c>
      <c r="J996" s="33">
        <v>0</v>
      </c>
      <c r="K996" s="47">
        <f t="shared" ca="1" si="10"/>
        <v>0</v>
      </c>
      <c r="L996" s="233"/>
      <c r="M996" s="233"/>
      <c r="N996" s="233"/>
      <c r="O996" s="233"/>
      <c r="P996" s="233"/>
    </row>
    <row r="997" spans="1:16" outlineLevel="3" x14ac:dyDescent="0.3">
      <c r="A997" s="173"/>
      <c r="B997" s="173"/>
      <c r="C997" s="173"/>
      <c r="D997" s="173"/>
      <c r="E997" s="173"/>
      <c r="F997" s="70">
        <v>59</v>
      </c>
      <c r="G997" s="173"/>
      <c r="H997" s="173"/>
      <c r="I997" s="71" t="str">
        <v>libre</v>
      </c>
      <c r="J997" s="33">
        <v>0</v>
      </c>
      <c r="K997" s="47">
        <f t="shared" ca="1" si="10"/>
        <v>0</v>
      </c>
      <c r="L997" s="233"/>
      <c r="M997" s="233"/>
      <c r="N997" s="233"/>
      <c r="O997" s="233"/>
      <c r="P997" s="233"/>
    </row>
    <row r="998" spans="1:16" outlineLevel="3" x14ac:dyDescent="0.3">
      <c r="A998" s="173"/>
      <c r="B998" s="173"/>
      <c r="C998" s="173"/>
      <c r="D998" s="173"/>
      <c r="E998" s="173"/>
      <c r="F998" s="70">
        <v>60</v>
      </c>
      <c r="G998" s="173"/>
      <c r="H998" s="173"/>
      <c r="I998" s="71" t="str">
        <v>libre</v>
      </c>
      <c r="J998" s="33">
        <v>0</v>
      </c>
      <c r="K998" s="47">
        <f t="shared" ca="1" si="10"/>
        <v>0</v>
      </c>
      <c r="L998" s="233"/>
      <c r="M998" s="233"/>
      <c r="N998" s="233"/>
      <c r="O998" s="233"/>
      <c r="P998" s="233"/>
    </row>
    <row r="999" spans="1:16" outlineLevel="3" x14ac:dyDescent="0.3">
      <c r="A999" s="173"/>
      <c r="B999" s="173"/>
      <c r="C999" s="173"/>
      <c r="D999" s="173"/>
      <c r="E999" s="173"/>
      <c r="F999" s="70">
        <v>61</v>
      </c>
      <c r="G999" s="173"/>
      <c r="H999" s="173"/>
      <c r="I999" s="71" t="str">
        <v>libre</v>
      </c>
      <c r="J999" s="33">
        <v>0</v>
      </c>
      <c r="K999" s="47">
        <f t="shared" ref="K999:K1008" ca="1" si="11">IF(K$938&lt;(6-$J999),OFFSET(K691,0,$J999),0)</f>
        <v>0</v>
      </c>
      <c r="L999" s="233"/>
      <c r="M999" s="233"/>
      <c r="N999" s="233"/>
      <c r="O999" s="233"/>
      <c r="P999" s="233"/>
    </row>
    <row r="1000" spans="1:16" outlineLevel="3" x14ac:dyDescent="0.3">
      <c r="A1000" s="173"/>
      <c r="B1000" s="173"/>
      <c r="C1000" s="173"/>
      <c r="D1000" s="173"/>
      <c r="E1000" s="173"/>
      <c r="F1000" s="70">
        <v>62</v>
      </c>
      <c r="G1000" s="173"/>
      <c r="H1000" s="173"/>
      <c r="I1000" s="71" t="str">
        <v>libre</v>
      </c>
      <c r="J1000" s="33">
        <v>0</v>
      </c>
      <c r="K1000" s="47">
        <f t="shared" ca="1" si="11"/>
        <v>0</v>
      </c>
      <c r="L1000" s="233"/>
      <c r="M1000" s="233"/>
      <c r="N1000" s="233"/>
      <c r="O1000" s="233"/>
      <c r="P1000" s="233"/>
    </row>
    <row r="1001" spans="1:16" outlineLevel="3" x14ac:dyDescent="0.3">
      <c r="A1001" s="173"/>
      <c r="B1001" s="173"/>
      <c r="C1001" s="173"/>
      <c r="D1001" s="173"/>
      <c r="E1001" s="173"/>
      <c r="F1001" s="70">
        <v>63</v>
      </c>
      <c r="G1001" s="173"/>
      <c r="H1001" s="173"/>
      <c r="I1001" s="71" t="str">
        <v>libre</v>
      </c>
      <c r="J1001" s="33">
        <v>0</v>
      </c>
      <c r="K1001" s="47">
        <f t="shared" ca="1" si="11"/>
        <v>0</v>
      </c>
      <c r="L1001" s="233"/>
      <c r="M1001" s="233"/>
      <c r="N1001" s="233"/>
      <c r="O1001" s="233"/>
      <c r="P1001" s="233"/>
    </row>
    <row r="1002" spans="1:16" outlineLevel="3" x14ac:dyDescent="0.3">
      <c r="A1002" s="173"/>
      <c r="B1002" s="173"/>
      <c r="C1002" s="173"/>
      <c r="D1002" s="173"/>
      <c r="E1002" s="173"/>
      <c r="F1002" s="70">
        <v>64</v>
      </c>
      <c r="G1002" s="173"/>
      <c r="H1002" s="173"/>
      <c r="I1002" s="71" t="str">
        <v>libre</v>
      </c>
      <c r="J1002" s="33">
        <v>0</v>
      </c>
      <c r="K1002" s="47">
        <f t="shared" ca="1" si="11"/>
        <v>0</v>
      </c>
      <c r="L1002" s="233"/>
      <c r="M1002" s="233"/>
      <c r="N1002" s="233"/>
      <c r="O1002" s="233"/>
      <c r="P1002" s="233"/>
    </row>
    <row r="1003" spans="1:16" outlineLevel="3" x14ac:dyDescent="0.3">
      <c r="A1003" s="173"/>
      <c r="B1003" s="173"/>
      <c r="C1003" s="173"/>
      <c r="D1003" s="173"/>
      <c r="E1003" s="173"/>
      <c r="F1003" s="70">
        <v>65</v>
      </c>
      <c r="G1003" s="173"/>
      <c r="H1003" s="173"/>
      <c r="I1003" s="71" t="str">
        <v>libre</v>
      </c>
      <c r="J1003" s="33">
        <v>0</v>
      </c>
      <c r="K1003" s="47">
        <f t="shared" ca="1" si="11"/>
        <v>0</v>
      </c>
      <c r="L1003" s="233"/>
      <c r="M1003" s="233"/>
      <c r="N1003" s="233"/>
      <c r="O1003" s="233"/>
      <c r="P1003" s="233"/>
    </row>
    <row r="1004" spans="1:16" outlineLevel="3" x14ac:dyDescent="0.3">
      <c r="A1004" s="173"/>
      <c r="B1004" s="173"/>
      <c r="C1004" s="173"/>
      <c r="D1004" s="173"/>
      <c r="E1004" s="173"/>
      <c r="F1004" s="70">
        <v>66</v>
      </c>
      <c r="G1004" s="173"/>
      <c r="H1004" s="173"/>
      <c r="I1004" s="71" t="str">
        <v>libre</v>
      </c>
      <c r="J1004" s="33">
        <v>0</v>
      </c>
      <c r="K1004" s="47">
        <f t="shared" ca="1" si="11"/>
        <v>0</v>
      </c>
      <c r="L1004" s="233"/>
      <c r="M1004" s="233"/>
      <c r="N1004" s="233"/>
      <c r="O1004" s="233"/>
      <c r="P1004" s="233"/>
    </row>
    <row r="1005" spans="1:16" outlineLevel="3" x14ac:dyDescent="0.3">
      <c r="A1005" s="173"/>
      <c r="B1005" s="173"/>
      <c r="C1005" s="173"/>
      <c r="D1005" s="173"/>
      <c r="E1005" s="173"/>
      <c r="F1005" s="70">
        <v>67</v>
      </c>
      <c r="G1005" s="173"/>
      <c r="H1005" s="173"/>
      <c r="I1005" s="71" t="str">
        <v>libre</v>
      </c>
      <c r="J1005" s="33">
        <v>0</v>
      </c>
      <c r="K1005" s="47">
        <f t="shared" ca="1" si="11"/>
        <v>0</v>
      </c>
      <c r="L1005" s="233"/>
      <c r="M1005" s="233"/>
      <c r="N1005" s="233"/>
      <c r="O1005" s="233"/>
      <c r="P1005" s="233"/>
    </row>
    <row r="1006" spans="1:16" outlineLevel="3" x14ac:dyDescent="0.3">
      <c r="A1006" s="173"/>
      <c r="B1006" s="173"/>
      <c r="C1006" s="173"/>
      <c r="D1006" s="173"/>
      <c r="E1006" s="173"/>
      <c r="F1006" s="70">
        <v>68</v>
      </c>
      <c r="G1006" s="173"/>
      <c r="H1006" s="173"/>
      <c r="I1006" s="71" t="str">
        <v>libre</v>
      </c>
      <c r="J1006" s="33">
        <v>0</v>
      </c>
      <c r="K1006" s="47">
        <f t="shared" ca="1" si="11"/>
        <v>0</v>
      </c>
      <c r="L1006" s="233"/>
      <c r="M1006" s="233"/>
      <c r="N1006" s="233"/>
      <c r="O1006" s="233"/>
      <c r="P1006" s="233"/>
    </row>
    <row r="1007" spans="1:16" outlineLevel="3" x14ac:dyDescent="0.3">
      <c r="A1007" s="173"/>
      <c r="B1007" s="173"/>
      <c r="C1007" s="173"/>
      <c r="D1007" s="173"/>
      <c r="E1007" s="173"/>
      <c r="F1007" s="70">
        <v>69</v>
      </c>
      <c r="G1007" s="173"/>
      <c r="H1007" s="173"/>
      <c r="I1007" s="71" t="str">
        <v>Core CS:MGW, HW y SE</v>
      </c>
      <c r="J1007" s="33">
        <v>0</v>
      </c>
      <c r="K1007" s="47">
        <f t="shared" ca="1" si="11"/>
        <v>2250586.9886558163</v>
      </c>
      <c r="L1007" s="233"/>
      <c r="M1007" s="233"/>
      <c r="N1007" s="233"/>
      <c r="O1007" s="233"/>
      <c r="P1007" s="233"/>
    </row>
    <row r="1008" spans="1:16" outlineLevel="3" x14ac:dyDescent="0.3">
      <c r="A1008" s="173"/>
      <c r="B1008" s="173"/>
      <c r="C1008" s="173"/>
      <c r="D1008" s="173"/>
      <c r="E1008" s="173"/>
      <c r="F1008" s="70">
        <v>70</v>
      </c>
      <c r="G1008" s="173"/>
      <c r="H1008" s="173"/>
      <c r="I1008" s="71" t="str">
        <v>Core CS:MSC Server, HW y SE</v>
      </c>
      <c r="J1008" s="33">
        <v>0</v>
      </c>
      <c r="K1008" s="47">
        <f t="shared" ca="1" si="11"/>
        <v>2437896.2096508592</v>
      </c>
      <c r="L1008" s="233"/>
      <c r="M1008" s="233"/>
      <c r="N1008" s="233"/>
      <c r="O1008" s="233"/>
      <c r="P1008" s="233"/>
    </row>
    <row r="1009" spans="1:16" outlineLevel="3" x14ac:dyDescent="0.3">
      <c r="A1009" s="173"/>
      <c r="B1009" s="173"/>
      <c r="C1009" s="173"/>
      <c r="D1009" s="173"/>
      <c r="E1009" s="173"/>
      <c r="F1009" s="70">
        <v>71</v>
      </c>
      <c r="G1009" s="173"/>
      <c r="H1009" s="173"/>
      <c r="I1009" s="71" t="str">
        <v>Core CS:SG, HW y SE</v>
      </c>
      <c r="J1009" s="33">
        <v>0</v>
      </c>
      <c r="K1009" s="47">
        <f t="shared" ref="K1009:K1018" ca="1" si="12">IF(K$938&lt;(6-$J1009),OFFSET(K701,0,$J1009),0)</f>
        <v>908774.23328000016</v>
      </c>
      <c r="L1009" s="233"/>
      <c r="M1009" s="233"/>
      <c r="N1009" s="233"/>
      <c r="O1009" s="233"/>
      <c r="P1009" s="233"/>
    </row>
    <row r="1010" spans="1:16" outlineLevel="3" x14ac:dyDescent="0.3">
      <c r="A1010" s="173"/>
      <c r="B1010" s="173"/>
      <c r="C1010" s="173"/>
      <c r="D1010" s="173"/>
      <c r="E1010" s="173"/>
      <c r="F1010" s="70">
        <v>72</v>
      </c>
      <c r="G1010" s="173"/>
      <c r="H1010" s="173"/>
      <c r="I1010" s="71" t="str">
        <v>Core CS:HLR, HW y SE</v>
      </c>
      <c r="J1010" s="33">
        <v>0</v>
      </c>
      <c r="K1010" s="47">
        <f t="shared" ca="1" si="12"/>
        <v>634248.75596800016</v>
      </c>
      <c r="L1010" s="233"/>
      <c r="M1010" s="233"/>
      <c r="N1010" s="233"/>
      <c r="O1010" s="233"/>
      <c r="P1010" s="233"/>
    </row>
    <row r="1011" spans="1:16" outlineLevel="3" x14ac:dyDescent="0.3">
      <c r="A1011" s="173"/>
      <c r="B1011" s="173"/>
      <c r="C1011" s="173"/>
      <c r="D1011" s="173"/>
      <c r="E1011" s="173"/>
      <c r="F1011" s="70">
        <v>73</v>
      </c>
      <c r="G1011" s="173"/>
      <c r="H1011" s="173"/>
      <c r="I1011" s="71" t="str">
        <v>Core CS:MGW, SW</v>
      </c>
      <c r="J1011" s="33">
        <v>0</v>
      </c>
      <c r="K1011" s="47">
        <f t="shared" ca="1" si="12"/>
        <v>172391.57615497906</v>
      </c>
      <c r="L1011" s="233"/>
      <c r="M1011" s="233"/>
      <c r="N1011" s="233"/>
      <c r="O1011" s="233"/>
      <c r="P1011" s="233"/>
    </row>
    <row r="1012" spans="1:16" outlineLevel="3" x14ac:dyDescent="0.3">
      <c r="A1012" s="173"/>
      <c r="B1012" s="173"/>
      <c r="C1012" s="173"/>
      <c r="D1012" s="173"/>
      <c r="E1012" s="173"/>
      <c r="F1012" s="70">
        <v>74</v>
      </c>
      <c r="G1012" s="173"/>
      <c r="H1012" s="173"/>
      <c r="I1012" s="71" t="str">
        <v>Core CS:MSC Server, SW</v>
      </c>
      <c r="J1012" s="33">
        <v>0</v>
      </c>
      <c r="K1012" s="47">
        <f t="shared" ca="1" si="12"/>
        <v>157948.17994147152</v>
      </c>
      <c r="L1012" s="233"/>
      <c r="M1012" s="233"/>
      <c r="N1012" s="233"/>
      <c r="O1012" s="233"/>
      <c r="P1012" s="233"/>
    </row>
    <row r="1013" spans="1:16" outlineLevel="3" x14ac:dyDescent="0.3">
      <c r="A1013" s="173"/>
      <c r="B1013" s="173"/>
      <c r="C1013" s="173"/>
      <c r="D1013" s="173"/>
      <c r="E1013" s="173"/>
      <c r="F1013" s="70">
        <v>75</v>
      </c>
      <c r="G1013" s="173"/>
      <c r="H1013" s="173"/>
      <c r="I1013" s="71" t="str">
        <v>Core CS:SG, SW</v>
      </c>
      <c r="J1013" s="33">
        <v>0</v>
      </c>
      <c r="K1013" s="47">
        <f t="shared" ca="1" si="12"/>
        <v>505415.71150000003</v>
      </c>
      <c r="L1013" s="233"/>
      <c r="M1013" s="233"/>
      <c r="N1013" s="233"/>
      <c r="O1013" s="233"/>
      <c r="P1013" s="233"/>
    </row>
    <row r="1014" spans="1:16" outlineLevel="3" x14ac:dyDescent="0.3">
      <c r="A1014" s="173"/>
      <c r="B1014" s="173"/>
      <c r="C1014" s="173"/>
      <c r="D1014" s="173"/>
      <c r="E1014" s="173"/>
      <c r="F1014" s="70">
        <v>76</v>
      </c>
      <c r="G1014" s="173"/>
      <c r="H1014" s="173"/>
      <c r="I1014" s="71" t="str">
        <v>Core CS:HLR, SW</v>
      </c>
      <c r="J1014" s="33">
        <v>0</v>
      </c>
      <c r="K1014" s="47">
        <f t="shared" ca="1" si="12"/>
        <v>16450.988643972971</v>
      </c>
      <c r="L1014" s="233"/>
      <c r="M1014" s="233"/>
      <c r="N1014" s="233"/>
      <c r="O1014" s="233"/>
      <c r="P1014" s="233"/>
    </row>
    <row r="1015" spans="1:16" outlineLevel="3" x14ac:dyDescent="0.3">
      <c r="A1015" s="173"/>
      <c r="B1015" s="173"/>
      <c r="C1015" s="173"/>
      <c r="D1015" s="173"/>
      <c r="E1015" s="173"/>
      <c r="F1015" s="70">
        <v>77</v>
      </c>
      <c r="G1015" s="173"/>
      <c r="H1015" s="173"/>
      <c r="I1015" s="71" t="str">
        <v>Core PS:SGSN, HW y SE</v>
      </c>
      <c r="J1015" s="33">
        <v>0</v>
      </c>
      <c r="K1015" s="47">
        <f t="shared" ca="1" si="12"/>
        <v>5841747.4489599969</v>
      </c>
      <c r="L1015" s="233"/>
      <c r="M1015" s="233"/>
      <c r="N1015" s="233"/>
      <c r="O1015" s="233"/>
      <c r="P1015" s="233"/>
    </row>
    <row r="1016" spans="1:16" outlineLevel="3" x14ac:dyDescent="0.3">
      <c r="A1016" s="173"/>
      <c r="B1016" s="173"/>
      <c r="C1016" s="173"/>
      <c r="D1016" s="173"/>
      <c r="E1016" s="173"/>
      <c r="F1016" s="70">
        <v>78</v>
      </c>
      <c r="G1016" s="173"/>
      <c r="H1016" s="173"/>
      <c r="I1016" s="71" t="str">
        <v>Core PS:GGSN, HW y SE</v>
      </c>
      <c r="J1016" s="33">
        <v>0</v>
      </c>
      <c r="K1016" s="47">
        <f t="shared" ca="1" si="12"/>
        <v>29688569.727583993</v>
      </c>
      <c r="L1016" s="233"/>
      <c r="M1016" s="233"/>
      <c r="N1016" s="233"/>
      <c r="O1016" s="233"/>
      <c r="P1016" s="233"/>
    </row>
    <row r="1017" spans="1:16" outlineLevel="3" x14ac:dyDescent="0.3">
      <c r="A1017" s="173"/>
      <c r="B1017" s="173"/>
      <c r="C1017" s="173"/>
      <c r="D1017" s="173"/>
      <c r="E1017" s="173"/>
      <c r="F1017" s="70">
        <v>79</v>
      </c>
      <c r="G1017" s="173"/>
      <c r="H1017" s="173"/>
      <c r="I1017" s="71" t="str">
        <v>Core PS:CG, HW y SE</v>
      </c>
      <c r="J1017" s="33">
        <v>0</v>
      </c>
      <c r="K1017" s="47">
        <f t="shared" ca="1" si="12"/>
        <v>149469.51679999998</v>
      </c>
      <c r="L1017" s="233"/>
      <c r="M1017" s="233"/>
      <c r="N1017" s="233"/>
      <c r="O1017" s="233"/>
      <c r="P1017" s="233"/>
    </row>
    <row r="1018" spans="1:16" outlineLevel="3" x14ac:dyDescent="0.3">
      <c r="A1018" s="173"/>
      <c r="B1018" s="173"/>
      <c r="C1018" s="173"/>
      <c r="D1018" s="173"/>
      <c r="E1018" s="173"/>
      <c r="F1018" s="70">
        <v>80</v>
      </c>
      <c r="G1018" s="173"/>
      <c r="H1018" s="173"/>
      <c r="I1018" s="71" t="str">
        <v>Core PS:PCRF, HW y SE</v>
      </c>
      <c r="J1018" s="33">
        <v>0</v>
      </c>
      <c r="K1018" s="47">
        <f t="shared" ca="1" si="12"/>
        <v>3560443.3401600001</v>
      </c>
      <c r="L1018" s="233"/>
      <c r="M1018" s="233"/>
      <c r="N1018" s="233"/>
      <c r="O1018" s="233"/>
      <c r="P1018" s="233"/>
    </row>
    <row r="1019" spans="1:16" outlineLevel="3" x14ac:dyDescent="0.3">
      <c r="A1019" s="173"/>
      <c r="B1019" s="173"/>
      <c r="C1019" s="173"/>
      <c r="D1019" s="173"/>
      <c r="E1019" s="173"/>
      <c r="F1019" s="70">
        <v>81</v>
      </c>
      <c r="G1019" s="173"/>
      <c r="H1019" s="173"/>
      <c r="I1019" s="71" t="str">
        <v>Core PS:SUR, HW y SE</v>
      </c>
      <c r="J1019" s="33">
        <v>0</v>
      </c>
      <c r="K1019" s="47">
        <f t="shared" ref="K1019:K1028" ca="1" si="13">IF(K$938&lt;(6-$J1019),OFFSET(K711,0,$J1019),0)</f>
        <v>0</v>
      </c>
      <c r="L1019" s="233"/>
      <c r="M1019" s="233"/>
      <c r="N1019" s="233"/>
      <c r="O1019" s="233"/>
      <c r="P1019" s="233"/>
    </row>
    <row r="1020" spans="1:16" outlineLevel="3" x14ac:dyDescent="0.3">
      <c r="A1020" s="173"/>
      <c r="B1020" s="173"/>
      <c r="C1020" s="173"/>
      <c r="D1020" s="173"/>
      <c r="E1020" s="173"/>
      <c r="F1020" s="70">
        <v>82</v>
      </c>
      <c r="G1020" s="173"/>
      <c r="H1020" s="173"/>
      <c r="I1020" s="71" t="str">
        <v>Core PS:SGSN, SW</v>
      </c>
      <c r="J1020" s="33">
        <v>0</v>
      </c>
      <c r="K1020" s="47">
        <f t="shared" ca="1" si="13"/>
        <v>1860582.4019183083</v>
      </c>
      <c r="L1020" s="233"/>
      <c r="M1020" s="233"/>
      <c r="N1020" s="233"/>
      <c r="O1020" s="233"/>
      <c r="P1020" s="233"/>
    </row>
    <row r="1021" spans="1:16" outlineLevel="3" x14ac:dyDescent="0.3">
      <c r="A1021" s="173"/>
      <c r="B1021" s="173"/>
      <c r="C1021" s="173"/>
      <c r="D1021" s="173"/>
      <c r="E1021" s="173"/>
      <c r="F1021" s="70">
        <v>83</v>
      </c>
      <c r="G1021" s="173"/>
      <c r="H1021" s="173"/>
      <c r="I1021" s="71" t="str">
        <v>Core PS:GGSN, SW</v>
      </c>
      <c r="J1021" s="33">
        <v>0</v>
      </c>
      <c r="K1021" s="47">
        <f t="shared" ca="1" si="13"/>
        <v>3380083.3795443205</v>
      </c>
      <c r="L1021" s="233"/>
      <c r="M1021" s="233"/>
      <c r="N1021" s="233"/>
      <c r="O1021" s="233"/>
      <c r="P1021" s="233"/>
    </row>
    <row r="1022" spans="1:16" outlineLevel="3" x14ac:dyDescent="0.3">
      <c r="A1022" s="173"/>
      <c r="B1022" s="173"/>
      <c r="C1022" s="173"/>
      <c r="D1022" s="173"/>
      <c r="E1022" s="173"/>
      <c r="F1022" s="70">
        <v>84</v>
      </c>
      <c r="G1022" s="173"/>
      <c r="H1022" s="173"/>
      <c r="I1022" s="71" t="str">
        <v>Core PS:CG, SW</v>
      </c>
      <c r="J1022" s="33">
        <v>0</v>
      </c>
      <c r="K1022" s="47">
        <f t="shared" ca="1" si="13"/>
        <v>233764.97325212078</v>
      </c>
      <c r="L1022" s="233"/>
      <c r="M1022" s="233"/>
      <c r="N1022" s="233"/>
      <c r="O1022" s="233"/>
      <c r="P1022" s="233"/>
    </row>
    <row r="1023" spans="1:16" outlineLevel="3" x14ac:dyDescent="0.3">
      <c r="A1023" s="173"/>
      <c r="B1023" s="173"/>
      <c r="C1023" s="173"/>
      <c r="D1023" s="173"/>
      <c r="E1023" s="173"/>
      <c r="F1023" s="70">
        <v>85</v>
      </c>
      <c r="G1023" s="173"/>
      <c r="H1023" s="173"/>
      <c r="I1023" s="71" t="str">
        <v>Core PS:PCRF, SW</v>
      </c>
      <c r="J1023" s="33">
        <v>0</v>
      </c>
      <c r="K1023" s="47">
        <f t="shared" ca="1" si="13"/>
        <v>36071.138284068838</v>
      </c>
      <c r="L1023" s="233"/>
      <c r="M1023" s="233"/>
      <c r="N1023" s="233"/>
      <c r="O1023" s="233"/>
      <c r="P1023" s="233"/>
    </row>
    <row r="1024" spans="1:16" outlineLevel="3" x14ac:dyDescent="0.3">
      <c r="A1024" s="173"/>
      <c r="B1024" s="173"/>
      <c r="C1024" s="173"/>
      <c r="D1024" s="173"/>
      <c r="E1024" s="173"/>
      <c r="F1024" s="70">
        <v>86</v>
      </c>
      <c r="G1024" s="173"/>
      <c r="H1024" s="173"/>
      <c r="I1024" s="71" t="str">
        <v>Core PS:SUR, SW</v>
      </c>
      <c r="J1024" s="33">
        <v>0</v>
      </c>
      <c r="K1024" s="47">
        <f t="shared" ca="1" si="13"/>
        <v>0</v>
      </c>
      <c r="L1024" s="233"/>
      <c r="M1024" s="233"/>
      <c r="N1024" s="233"/>
      <c r="O1024" s="233"/>
      <c r="P1024" s="233"/>
    </row>
    <row r="1025" spans="1:16" outlineLevel="3" x14ac:dyDescent="0.3">
      <c r="A1025" s="173"/>
      <c r="B1025" s="173"/>
      <c r="C1025" s="173"/>
      <c r="D1025" s="173"/>
      <c r="E1025" s="173"/>
      <c r="F1025" s="70">
        <v>87</v>
      </c>
      <c r="G1025" s="173"/>
      <c r="H1025" s="173"/>
      <c r="I1025" s="71" t="str">
        <v>Core Común: Repuestos Críticos</v>
      </c>
      <c r="J1025" s="33">
        <v>0</v>
      </c>
      <c r="K1025" s="47">
        <f t="shared" ca="1" si="13"/>
        <v>39670.114834182503</v>
      </c>
      <c r="L1025" s="233"/>
      <c r="M1025" s="233"/>
      <c r="N1025" s="233"/>
      <c r="O1025" s="233"/>
      <c r="P1025" s="233"/>
    </row>
    <row r="1026" spans="1:16" outlineLevel="3" x14ac:dyDescent="0.3">
      <c r="A1026" s="173"/>
      <c r="B1026" s="173"/>
      <c r="C1026" s="173"/>
      <c r="D1026" s="173"/>
      <c r="E1026" s="173"/>
      <c r="F1026" s="70">
        <v>88</v>
      </c>
      <c r="G1026" s="173"/>
      <c r="H1026" s="173"/>
      <c r="I1026" s="71" t="str">
        <v>Core Común: Mantención Iniciación</v>
      </c>
      <c r="J1026" s="33">
        <v>0</v>
      </c>
      <c r="K1026" s="47">
        <f t="shared" ca="1" si="13"/>
        <v>888169.72305000003</v>
      </c>
      <c r="L1026" s="233"/>
      <c r="M1026" s="233"/>
      <c r="N1026" s="233"/>
      <c r="O1026" s="233"/>
      <c r="P1026" s="233"/>
    </row>
    <row r="1027" spans="1:16" outlineLevel="3" x14ac:dyDescent="0.3">
      <c r="A1027" s="173"/>
      <c r="B1027" s="173"/>
      <c r="C1027" s="173"/>
      <c r="D1027" s="173"/>
      <c r="E1027" s="173"/>
      <c r="F1027" s="70">
        <v>89</v>
      </c>
      <c r="G1027" s="173"/>
      <c r="H1027" s="173"/>
      <c r="I1027" s="71" t="str">
        <v>Core Común: Terrenos</v>
      </c>
      <c r="J1027" s="33">
        <v>0</v>
      </c>
      <c r="K1027" s="47">
        <f t="shared" ca="1" si="13"/>
        <v>0</v>
      </c>
      <c r="L1027" s="233"/>
      <c r="M1027" s="233"/>
      <c r="N1027" s="233"/>
      <c r="O1027" s="233"/>
      <c r="P1027" s="233"/>
    </row>
    <row r="1028" spans="1:16" outlineLevel="3" x14ac:dyDescent="0.3">
      <c r="A1028" s="173"/>
      <c r="B1028" s="173"/>
      <c r="C1028" s="173"/>
      <c r="D1028" s="173"/>
      <c r="E1028" s="173"/>
      <c r="F1028" s="70">
        <v>90</v>
      </c>
      <c r="G1028" s="173"/>
      <c r="H1028" s="173"/>
      <c r="I1028" s="71" t="str">
        <v>Core Común: Obras Civiles</v>
      </c>
      <c r="J1028" s="33">
        <v>0</v>
      </c>
      <c r="K1028" s="47">
        <f t="shared" ca="1" si="13"/>
        <v>6014314.9860877898</v>
      </c>
      <c r="L1028" s="233"/>
      <c r="M1028" s="233"/>
      <c r="N1028" s="233"/>
      <c r="O1028" s="233"/>
      <c r="P1028" s="233"/>
    </row>
    <row r="1029" spans="1:16" outlineLevel="3" x14ac:dyDescent="0.3">
      <c r="A1029" s="173"/>
      <c r="B1029" s="173"/>
      <c r="C1029" s="173"/>
      <c r="D1029" s="173"/>
      <c r="E1029" s="173"/>
      <c r="F1029" s="70">
        <v>91</v>
      </c>
      <c r="G1029" s="173"/>
      <c r="H1029" s="173"/>
      <c r="I1029" s="71" t="str">
        <v>Core Común: Equipamiento</v>
      </c>
      <c r="J1029" s="33">
        <v>0</v>
      </c>
      <c r="K1029" s="47">
        <f t="shared" ref="K1029:K1038" ca="1" si="14">IF(K$938&lt;(6-$J1029),OFFSET(K721,0,$J1029),0)</f>
        <v>2621167.9947292907</v>
      </c>
      <c r="L1029" s="233"/>
      <c r="M1029" s="233"/>
      <c r="N1029" s="233"/>
      <c r="O1029" s="233"/>
      <c r="P1029" s="233"/>
    </row>
    <row r="1030" spans="1:16" outlineLevel="3" x14ac:dyDescent="0.3">
      <c r="A1030" s="173"/>
      <c r="B1030" s="173"/>
      <c r="C1030" s="173"/>
      <c r="D1030" s="173"/>
      <c r="E1030" s="173"/>
      <c r="F1030" s="70">
        <v>92</v>
      </c>
      <c r="G1030" s="173"/>
      <c r="H1030" s="173"/>
      <c r="I1030" s="71" t="str">
        <v>libre</v>
      </c>
      <c r="J1030" s="33">
        <v>0</v>
      </c>
      <c r="K1030" s="47">
        <f t="shared" ca="1" si="14"/>
        <v>0</v>
      </c>
      <c r="L1030" s="233"/>
      <c r="M1030" s="233"/>
      <c r="N1030" s="233"/>
      <c r="O1030" s="233"/>
      <c r="P1030" s="233"/>
    </row>
    <row r="1031" spans="1:16" outlineLevel="3" x14ac:dyDescent="0.3">
      <c r="A1031" s="173"/>
      <c r="B1031" s="173"/>
      <c r="C1031" s="173"/>
      <c r="D1031" s="173"/>
      <c r="E1031" s="173"/>
      <c r="F1031" s="70">
        <v>93</v>
      </c>
      <c r="G1031" s="173"/>
      <c r="H1031" s="173"/>
      <c r="I1031" s="71" t="str">
        <v>Espectro</v>
      </c>
      <c r="J1031" s="33">
        <v>0</v>
      </c>
      <c r="K1031" s="47">
        <f t="shared" ca="1" si="14"/>
        <v>0</v>
      </c>
      <c r="L1031" s="233"/>
      <c r="M1031" s="233"/>
      <c r="N1031" s="233"/>
      <c r="O1031" s="233"/>
      <c r="P1031" s="233"/>
    </row>
    <row r="1032" spans="1:16" outlineLevel="3" x14ac:dyDescent="0.3">
      <c r="A1032" s="173"/>
      <c r="B1032" s="173"/>
      <c r="C1032" s="173"/>
      <c r="D1032" s="173"/>
      <c r="E1032" s="173"/>
      <c r="F1032" s="70">
        <v>94</v>
      </c>
      <c r="G1032" s="173"/>
      <c r="H1032" s="173"/>
      <c r="I1032" s="71" t="str">
        <v>libre</v>
      </c>
      <c r="J1032" s="33">
        <v>0</v>
      </c>
      <c r="K1032" s="47">
        <f t="shared" ca="1" si="14"/>
        <v>0</v>
      </c>
      <c r="L1032" s="233"/>
      <c r="M1032" s="233"/>
      <c r="N1032" s="233"/>
      <c r="O1032" s="233"/>
      <c r="P1032" s="233"/>
    </row>
    <row r="1033" spans="1:16" outlineLevel="3" x14ac:dyDescent="0.3">
      <c r="A1033" s="173"/>
      <c r="B1033" s="173"/>
      <c r="C1033" s="173"/>
      <c r="D1033" s="173"/>
      <c r="E1033" s="173"/>
      <c r="F1033" s="70">
        <v>95</v>
      </c>
      <c r="G1033" s="173"/>
      <c r="H1033" s="173"/>
      <c r="I1033" s="71" t="str">
        <v>BSCS Base</v>
      </c>
      <c r="J1033" s="33">
        <v>0</v>
      </c>
      <c r="K1033" s="47">
        <f t="shared" ca="1" si="14"/>
        <v>0</v>
      </c>
      <c r="L1033" s="233"/>
      <c r="M1033" s="233"/>
      <c r="N1033" s="233"/>
      <c r="O1033" s="233"/>
      <c r="P1033" s="233"/>
    </row>
    <row r="1034" spans="1:16" outlineLevel="3" x14ac:dyDescent="0.3">
      <c r="A1034" s="173"/>
      <c r="B1034" s="173"/>
      <c r="C1034" s="173"/>
      <c r="D1034" s="173"/>
      <c r="E1034" s="173"/>
      <c r="F1034" s="70">
        <v>96</v>
      </c>
      <c r="G1034" s="173"/>
      <c r="H1034" s="173"/>
      <c r="I1034" s="71" t="str">
        <v>BSCS Mant</v>
      </c>
      <c r="J1034" s="33">
        <v>0</v>
      </c>
      <c r="K1034" s="47">
        <f t="shared" ca="1" si="14"/>
        <v>451475.66666666669</v>
      </c>
      <c r="L1034" s="233"/>
      <c r="M1034" s="233"/>
      <c r="N1034" s="233"/>
      <c r="O1034" s="233"/>
      <c r="P1034" s="233"/>
    </row>
    <row r="1035" spans="1:16" outlineLevel="3" x14ac:dyDescent="0.3">
      <c r="A1035" s="173"/>
      <c r="B1035" s="173"/>
      <c r="C1035" s="173"/>
      <c r="D1035" s="173"/>
      <c r="E1035" s="173"/>
      <c r="F1035" s="70">
        <v>97</v>
      </c>
      <c r="G1035" s="173"/>
      <c r="H1035" s="173"/>
      <c r="I1035" s="71" t="str">
        <v>ICC Base</v>
      </c>
      <c r="J1035" s="33">
        <v>0</v>
      </c>
      <c r="K1035" s="47">
        <f t="shared" ca="1" si="14"/>
        <v>0</v>
      </c>
      <c r="L1035" s="233"/>
      <c r="M1035" s="233"/>
      <c r="N1035" s="233"/>
      <c r="O1035" s="233"/>
      <c r="P1035" s="233"/>
    </row>
    <row r="1036" spans="1:16" outlineLevel="2" x14ac:dyDescent="0.3">
      <c r="A1036" s="173"/>
      <c r="B1036" s="173"/>
      <c r="C1036" s="173"/>
      <c r="D1036" s="173"/>
      <c r="E1036" s="173"/>
      <c r="F1036" s="70">
        <v>98</v>
      </c>
      <c r="G1036" s="173"/>
      <c r="H1036" s="173"/>
      <c r="I1036" s="71" t="str">
        <v>ICC Mant</v>
      </c>
      <c r="J1036" s="33">
        <v>0</v>
      </c>
      <c r="K1036" s="47">
        <f t="shared" ca="1" si="14"/>
        <v>691864.75600000005</v>
      </c>
      <c r="L1036" s="233"/>
      <c r="M1036" s="233"/>
      <c r="N1036" s="233"/>
      <c r="O1036" s="233"/>
      <c r="P1036" s="233"/>
    </row>
    <row r="1037" spans="1:16" outlineLevel="2" x14ac:dyDescent="0.3">
      <c r="A1037" s="173"/>
      <c r="B1037" s="173"/>
      <c r="C1037" s="173"/>
      <c r="D1037" s="173"/>
      <c r="E1037" s="173"/>
      <c r="F1037" s="70">
        <v>99</v>
      </c>
      <c r="G1037" s="173"/>
      <c r="H1037" s="173"/>
      <c r="I1037" s="71" t="str">
        <v>Mediation Mant</v>
      </c>
      <c r="J1037" s="33">
        <v>0</v>
      </c>
      <c r="K1037" s="47">
        <f t="shared" ca="1" si="14"/>
        <v>3239.7559999999999</v>
      </c>
      <c r="L1037" s="233"/>
      <c r="M1037" s="233"/>
      <c r="N1037" s="233"/>
      <c r="O1037" s="233"/>
      <c r="P1037" s="233"/>
    </row>
    <row r="1038" spans="1:16" outlineLevel="2" x14ac:dyDescent="0.3">
      <c r="A1038" s="173"/>
      <c r="B1038" s="173"/>
      <c r="C1038" s="173"/>
      <c r="D1038" s="173"/>
      <c r="E1038" s="173"/>
      <c r="F1038" s="70">
        <v>100</v>
      </c>
      <c r="G1038" s="173"/>
      <c r="H1038" s="173"/>
      <c r="I1038" s="71" t="str">
        <v>Router tipo 1</v>
      </c>
      <c r="J1038" s="33">
        <v>0</v>
      </c>
      <c r="K1038" s="47">
        <f t="shared" ca="1" si="14"/>
        <v>350908.7503476555</v>
      </c>
      <c r="L1038" s="233"/>
      <c r="M1038" s="233"/>
      <c r="N1038" s="233"/>
      <c r="O1038" s="233"/>
      <c r="P1038" s="233"/>
    </row>
    <row r="1039" spans="1:16" outlineLevel="2" x14ac:dyDescent="0.3">
      <c r="A1039" s="173"/>
      <c r="B1039" s="173"/>
      <c r="C1039" s="173"/>
      <c r="D1039" s="173"/>
      <c r="E1039" s="173"/>
      <c r="F1039" s="70">
        <v>101</v>
      </c>
      <c r="G1039" s="173"/>
      <c r="H1039" s="173"/>
      <c r="I1039" s="71" t="str">
        <v>Router tipo 2</v>
      </c>
      <c r="J1039" s="33">
        <v>0</v>
      </c>
      <c r="K1039" s="47">
        <f t="shared" ref="K1039:K1048" ca="1" si="15">IF(K$938&lt;(6-$J1039),OFFSET(K731,0,$J1039),0)</f>
        <v>0</v>
      </c>
      <c r="L1039" s="233"/>
      <c r="M1039" s="233"/>
      <c r="N1039" s="233"/>
      <c r="O1039" s="233"/>
      <c r="P1039" s="233"/>
    </row>
    <row r="1040" spans="1:16" outlineLevel="3" x14ac:dyDescent="0.3">
      <c r="A1040" s="173"/>
      <c r="B1040" s="173"/>
      <c r="C1040" s="173"/>
      <c r="D1040" s="173"/>
      <c r="E1040" s="173"/>
      <c r="F1040" s="70">
        <v>102</v>
      </c>
      <c r="G1040" s="173"/>
      <c r="H1040" s="173"/>
      <c r="I1040" s="71" t="str">
        <v>Router tipo 3</v>
      </c>
      <c r="J1040" s="33">
        <v>0</v>
      </c>
      <c r="K1040" s="47">
        <f t="shared" ca="1" si="15"/>
        <v>0</v>
      </c>
      <c r="L1040" s="233"/>
      <c r="M1040" s="233"/>
      <c r="N1040" s="233"/>
      <c r="O1040" s="233"/>
      <c r="P1040" s="233"/>
    </row>
    <row r="1041" spans="1:16" outlineLevel="3" x14ac:dyDescent="0.3">
      <c r="A1041" s="173"/>
      <c r="B1041" s="173"/>
      <c r="C1041" s="173"/>
      <c r="D1041" s="173"/>
      <c r="E1041" s="173"/>
      <c r="F1041" s="70">
        <v>103</v>
      </c>
      <c r="G1041" s="173"/>
      <c r="H1041" s="173"/>
      <c r="I1041" s="71" t="str">
        <v>BSC-MGW</v>
      </c>
      <c r="J1041" s="33">
        <v>0</v>
      </c>
      <c r="K1041" s="47">
        <f t="shared" ca="1" si="15"/>
        <v>0</v>
      </c>
      <c r="L1041" s="233"/>
      <c r="M1041" s="233"/>
      <c r="N1041" s="233"/>
      <c r="O1041" s="233"/>
      <c r="P1041" s="233"/>
    </row>
    <row r="1042" spans="1:16" outlineLevel="3" x14ac:dyDescent="0.3">
      <c r="A1042" s="173"/>
      <c r="B1042" s="173"/>
      <c r="C1042" s="173"/>
      <c r="D1042" s="173"/>
      <c r="E1042" s="173"/>
      <c r="F1042" s="70">
        <v>104</v>
      </c>
      <c r="G1042" s="173"/>
      <c r="H1042" s="173"/>
      <c r="I1042" s="71" t="str">
        <v>BSC-SGSN</v>
      </c>
      <c r="J1042" s="33">
        <v>0</v>
      </c>
      <c r="K1042" s="47">
        <f t="shared" ca="1" si="15"/>
        <v>0</v>
      </c>
      <c r="L1042" s="233"/>
      <c r="M1042" s="233"/>
      <c r="N1042" s="233"/>
      <c r="O1042" s="233"/>
      <c r="P1042" s="233"/>
    </row>
    <row r="1043" spans="1:16" outlineLevel="3" x14ac:dyDescent="0.3">
      <c r="A1043" s="173"/>
      <c r="B1043" s="173"/>
      <c r="C1043" s="173"/>
      <c r="D1043" s="173"/>
      <c r="E1043" s="173"/>
      <c r="F1043" s="70">
        <v>105</v>
      </c>
      <c r="G1043" s="173"/>
      <c r="H1043" s="173"/>
      <c r="I1043" s="71" t="str">
        <v>SGSN-GGSN</v>
      </c>
      <c r="J1043" s="33">
        <v>0</v>
      </c>
      <c r="K1043" s="47">
        <f t="shared" ca="1" si="15"/>
        <v>0</v>
      </c>
      <c r="L1043" s="233"/>
      <c r="M1043" s="233"/>
      <c r="N1043" s="233"/>
      <c r="O1043" s="233"/>
      <c r="P1043" s="233"/>
    </row>
    <row r="1044" spans="1:16" outlineLevel="3" x14ac:dyDescent="0.3">
      <c r="A1044" s="173"/>
      <c r="B1044" s="173"/>
      <c r="C1044" s="173"/>
      <c r="D1044" s="173"/>
      <c r="E1044" s="173"/>
      <c r="F1044" s="70">
        <v>106</v>
      </c>
      <c r="G1044" s="173"/>
      <c r="H1044" s="173"/>
      <c r="I1044" s="71" t="str">
        <v>MGW-MGW</v>
      </c>
      <c r="J1044" s="33">
        <v>0</v>
      </c>
      <c r="K1044" s="47">
        <f t="shared" ca="1" si="15"/>
        <v>244130.27999999997</v>
      </c>
      <c r="L1044" s="233"/>
      <c r="M1044" s="233"/>
      <c r="N1044" s="233"/>
      <c r="O1044" s="233"/>
      <c r="P1044" s="233"/>
    </row>
    <row r="1045" spans="1:16" outlineLevel="3" x14ac:dyDescent="0.3">
      <c r="A1045" s="173"/>
      <c r="B1045" s="173"/>
      <c r="C1045" s="173"/>
      <c r="D1045" s="173"/>
      <c r="E1045" s="173"/>
      <c r="F1045" s="70">
        <v>107</v>
      </c>
      <c r="G1045" s="173"/>
      <c r="H1045" s="173"/>
      <c r="I1045" s="71" t="str">
        <v>RNC-MGW</v>
      </c>
      <c r="J1045" s="33">
        <v>0</v>
      </c>
      <c r="K1045" s="47">
        <f t="shared" ca="1" si="15"/>
        <v>0</v>
      </c>
      <c r="L1045" s="233"/>
      <c r="M1045" s="233"/>
      <c r="N1045" s="233"/>
      <c r="O1045" s="233"/>
      <c r="P1045" s="233"/>
    </row>
    <row r="1046" spans="1:16" outlineLevel="3" x14ac:dyDescent="0.3">
      <c r="A1046" s="173"/>
      <c r="B1046" s="173"/>
      <c r="C1046" s="173"/>
      <c r="D1046" s="173"/>
      <c r="E1046" s="173"/>
      <c r="F1046" s="70">
        <v>108</v>
      </c>
      <c r="G1046" s="173"/>
      <c r="H1046" s="173"/>
      <c r="I1046" s="71" t="str">
        <v>RNC-SGSN</v>
      </c>
      <c r="J1046" s="33">
        <v>0</v>
      </c>
      <c r="K1046" s="47">
        <f t="shared" ca="1" si="15"/>
        <v>0</v>
      </c>
      <c r="L1046" s="233"/>
      <c r="M1046" s="233"/>
      <c r="N1046" s="233"/>
      <c r="O1046" s="233"/>
      <c r="P1046" s="233"/>
    </row>
    <row r="1047" spans="1:16" outlineLevel="3" x14ac:dyDescent="0.3">
      <c r="A1047" s="173"/>
      <c r="B1047" s="173"/>
      <c r="C1047" s="173"/>
      <c r="D1047" s="173"/>
      <c r="E1047" s="173"/>
      <c r="F1047" s="70">
        <v>109</v>
      </c>
      <c r="G1047" s="173"/>
      <c r="H1047" s="173"/>
      <c r="I1047" s="71" t="str">
        <v>SGSN-GGSN</v>
      </c>
      <c r="J1047" s="33">
        <v>0</v>
      </c>
      <c r="K1047" s="47">
        <f t="shared" ca="1" si="15"/>
        <v>0</v>
      </c>
      <c r="L1047" s="233"/>
      <c r="M1047" s="233"/>
      <c r="N1047" s="233"/>
      <c r="O1047" s="233"/>
      <c r="P1047" s="233"/>
    </row>
    <row r="1048" spans="1:16" outlineLevel="3" x14ac:dyDescent="0.3">
      <c r="A1048" s="173"/>
      <c r="B1048" s="173"/>
      <c r="C1048" s="173"/>
      <c r="D1048" s="173"/>
      <c r="E1048" s="173"/>
      <c r="F1048" s="70">
        <v>110</v>
      </c>
      <c r="G1048" s="173"/>
      <c r="H1048" s="173"/>
      <c r="I1048" s="71" t="str">
        <v>MGW-MGW</v>
      </c>
      <c r="J1048" s="33">
        <v>0</v>
      </c>
      <c r="K1048" s="47">
        <f t="shared" ca="1" si="15"/>
        <v>244130.27999999997</v>
      </c>
      <c r="L1048" s="233"/>
      <c r="M1048" s="233"/>
      <c r="N1048" s="233"/>
      <c r="O1048" s="233"/>
      <c r="P1048" s="233"/>
    </row>
    <row r="1049" spans="1:16" outlineLevel="3" x14ac:dyDescent="0.3">
      <c r="A1049" s="173"/>
      <c r="B1049" s="173"/>
      <c r="C1049" s="173"/>
      <c r="D1049" s="173"/>
      <c r="E1049" s="173"/>
      <c r="F1049" s="70">
        <v>111</v>
      </c>
      <c r="G1049" s="173"/>
      <c r="H1049" s="173"/>
      <c r="I1049" s="71" t="str">
        <v>SGW-SGW</v>
      </c>
      <c r="J1049" s="33">
        <v>0</v>
      </c>
      <c r="K1049" s="47">
        <f t="shared" ref="K1049:K1058" ca="1" si="16">IF(K$938&lt;(6-$J1049),OFFSET(K741,0,$J1049),0)</f>
        <v>0</v>
      </c>
      <c r="L1049" s="233"/>
      <c r="M1049" s="233"/>
      <c r="N1049" s="233"/>
      <c r="O1049" s="233"/>
      <c r="P1049" s="233"/>
    </row>
    <row r="1050" spans="1:16" outlineLevel="3" x14ac:dyDescent="0.3">
      <c r="A1050" s="173"/>
      <c r="B1050" s="173"/>
      <c r="C1050" s="173"/>
      <c r="D1050" s="173"/>
      <c r="E1050" s="173"/>
      <c r="F1050" s="70">
        <v>112</v>
      </c>
      <c r="G1050" s="173"/>
      <c r="H1050" s="173"/>
      <c r="I1050" s="71" t="str">
        <v>MGW-PTR</v>
      </c>
      <c r="J1050" s="33">
        <v>0</v>
      </c>
      <c r="K1050" s="47">
        <f t="shared" ca="1" si="16"/>
        <v>4512.24</v>
      </c>
      <c r="L1050" s="233"/>
      <c r="M1050" s="233"/>
      <c r="N1050" s="233"/>
      <c r="O1050" s="233"/>
      <c r="P1050" s="233"/>
    </row>
    <row r="1051" spans="1:16" outlineLevel="3" x14ac:dyDescent="0.3">
      <c r="A1051" s="173"/>
      <c r="B1051" s="173"/>
      <c r="C1051" s="173"/>
      <c r="D1051" s="173"/>
      <c r="E1051" s="173"/>
      <c r="F1051" s="70">
        <v>113</v>
      </c>
      <c r="G1051" s="173"/>
      <c r="H1051" s="173"/>
      <c r="I1051" s="71" t="str">
        <v>MGW-PTR</v>
      </c>
      <c r="J1051" s="33">
        <v>0</v>
      </c>
      <c r="K1051" s="47">
        <f t="shared" ca="1" si="16"/>
        <v>28577.52</v>
      </c>
      <c r="L1051" s="233"/>
      <c r="M1051" s="233"/>
      <c r="N1051" s="233"/>
      <c r="O1051" s="233"/>
      <c r="P1051" s="233"/>
    </row>
    <row r="1052" spans="1:16" outlineLevel="3" x14ac:dyDescent="0.3">
      <c r="A1052" s="173"/>
      <c r="B1052" s="173"/>
      <c r="C1052" s="173"/>
      <c r="D1052" s="173"/>
      <c r="E1052" s="173"/>
      <c r="F1052" s="70">
        <v>114</v>
      </c>
      <c r="G1052" s="173"/>
      <c r="H1052" s="173"/>
      <c r="I1052" s="71" t="str">
        <v>SBC-PTR</v>
      </c>
      <c r="J1052" s="33">
        <v>0</v>
      </c>
      <c r="K1052" s="47">
        <f t="shared" ca="1" si="16"/>
        <v>0</v>
      </c>
      <c r="L1052" s="233"/>
      <c r="M1052" s="233"/>
      <c r="N1052" s="233"/>
      <c r="O1052" s="233"/>
      <c r="P1052" s="233"/>
    </row>
    <row r="1053" spans="1:16" outlineLevel="3" x14ac:dyDescent="0.3">
      <c r="A1053" s="173"/>
      <c r="B1053" s="173"/>
      <c r="C1053" s="173"/>
      <c r="D1053" s="173"/>
      <c r="E1053" s="173"/>
      <c r="F1053" s="70">
        <v>115</v>
      </c>
      <c r="G1053" s="173"/>
      <c r="H1053" s="173"/>
      <c r="I1053" s="71" t="str">
        <v>libre</v>
      </c>
      <c r="J1053" s="33">
        <v>0</v>
      </c>
      <c r="K1053" s="47">
        <f t="shared" ca="1" si="16"/>
        <v>0</v>
      </c>
      <c r="L1053" s="233"/>
      <c r="M1053" s="233"/>
      <c r="N1053" s="233"/>
      <c r="O1053" s="233"/>
      <c r="P1053" s="233"/>
    </row>
    <row r="1054" spans="1:16" outlineLevel="3" x14ac:dyDescent="0.3">
      <c r="A1054" s="173"/>
      <c r="B1054" s="173"/>
      <c r="C1054" s="173"/>
      <c r="D1054" s="173"/>
      <c r="E1054" s="173"/>
      <c r="F1054" s="70">
        <v>116</v>
      </c>
      <c r="G1054" s="173"/>
      <c r="H1054" s="173"/>
      <c r="I1054" s="71" t="str">
        <v>libre</v>
      </c>
      <c r="J1054" s="33">
        <v>0</v>
      </c>
      <c r="K1054" s="47">
        <f t="shared" ca="1" si="16"/>
        <v>0</v>
      </c>
      <c r="L1054" s="233"/>
      <c r="M1054" s="233"/>
      <c r="N1054" s="233"/>
      <c r="O1054" s="233"/>
      <c r="P1054" s="233"/>
    </row>
    <row r="1055" spans="1:16" outlineLevel="3" x14ac:dyDescent="0.3">
      <c r="A1055" s="173"/>
      <c r="B1055" s="173"/>
      <c r="C1055" s="173"/>
      <c r="D1055" s="173"/>
      <c r="E1055" s="173"/>
      <c r="F1055" s="70">
        <v>117</v>
      </c>
      <c r="G1055" s="173"/>
      <c r="H1055" s="173"/>
      <c r="I1055" s="71" t="str">
        <v>libre</v>
      </c>
      <c r="J1055" s="33">
        <v>0</v>
      </c>
      <c r="K1055" s="47">
        <f t="shared" ca="1" si="16"/>
        <v>0</v>
      </c>
      <c r="L1055" s="233"/>
      <c r="M1055" s="233"/>
      <c r="N1055" s="233"/>
      <c r="O1055" s="233"/>
      <c r="P1055" s="233"/>
    </row>
    <row r="1056" spans="1:16" outlineLevel="3" x14ac:dyDescent="0.3">
      <c r="A1056" s="173"/>
      <c r="B1056" s="173"/>
      <c r="C1056" s="173"/>
      <c r="D1056" s="173"/>
      <c r="E1056" s="173"/>
      <c r="F1056" s="70">
        <v>118</v>
      </c>
      <c r="G1056" s="173"/>
      <c r="H1056" s="173"/>
      <c r="I1056" s="71" t="str">
        <v>libre</v>
      </c>
      <c r="J1056" s="33">
        <v>0</v>
      </c>
      <c r="K1056" s="47">
        <f t="shared" ca="1" si="16"/>
        <v>0</v>
      </c>
      <c r="L1056" s="233"/>
      <c r="M1056" s="233"/>
      <c r="N1056" s="233"/>
      <c r="O1056" s="233"/>
      <c r="P1056" s="233"/>
    </row>
    <row r="1057" spans="1:16" outlineLevel="3" x14ac:dyDescent="0.3">
      <c r="A1057" s="173"/>
      <c r="B1057" s="173"/>
      <c r="C1057" s="173"/>
      <c r="D1057" s="173"/>
      <c r="E1057" s="173"/>
      <c r="F1057" s="70">
        <v>119</v>
      </c>
      <c r="G1057" s="173"/>
      <c r="H1057" s="173"/>
      <c r="I1057" s="71" t="str">
        <v>libre</v>
      </c>
      <c r="J1057" s="33">
        <v>0</v>
      </c>
      <c r="K1057" s="47">
        <f t="shared" ca="1" si="16"/>
        <v>0</v>
      </c>
      <c r="L1057" s="233"/>
      <c r="M1057" s="233"/>
      <c r="N1057" s="233"/>
      <c r="O1057" s="233"/>
      <c r="P1057" s="233"/>
    </row>
    <row r="1058" spans="1:16" outlineLevel="3" x14ac:dyDescent="0.3">
      <c r="A1058" s="173"/>
      <c r="B1058" s="173"/>
      <c r="C1058" s="173"/>
      <c r="D1058" s="173"/>
      <c r="E1058" s="173"/>
      <c r="F1058" s="70">
        <v>120</v>
      </c>
      <c r="G1058" s="173"/>
      <c r="H1058" s="173"/>
      <c r="I1058" s="71" t="str">
        <v>libre</v>
      </c>
      <c r="J1058" s="33">
        <v>0</v>
      </c>
      <c r="K1058" s="47">
        <f t="shared" ca="1" si="16"/>
        <v>0</v>
      </c>
      <c r="L1058" s="233"/>
      <c r="M1058" s="233"/>
      <c r="N1058" s="233"/>
      <c r="O1058" s="233"/>
      <c r="P1058" s="233"/>
    </row>
    <row r="1059" spans="1:16" outlineLevel="3" x14ac:dyDescent="0.3">
      <c r="A1059" s="173"/>
      <c r="B1059" s="173"/>
      <c r="C1059" s="173"/>
      <c r="D1059" s="173"/>
      <c r="E1059" s="173"/>
      <c r="F1059" s="70">
        <v>121</v>
      </c>
      <c r="G1059" s="173"/>
      <c r="H1059" s="173"/>
      <c r="I1059" s="71" t="str">
        <v>libre</v>
      </c>
      <c r="J1059" s="33">
        <v>0</v>
      </c>
      <c r="K1059" s="47">
        <f t="shared" ref="K1059:K1068" ca="1" si="17">IF(K$938&lt;(6-$J1059),OFFSET(K751,0,$J1059),0)</f>
        <v>0</v>
      </c>
      <c r="L1059" s="233"/>
      <c r="M1059" s="233"/>
      <c r="N1059" s="233"/>
      <c r="O1059" s="233"/>
      <c r="P1059" s="233"/>
    </row>
    <row r="1060" spans="1:16" outlineLevel="3" x14ac:dyDescent="0.3">
      <c r="A1060" s="173"/>
      <c r="B1060" s="173"/>
      <c r="C1060" s="173"/>
      <c r="D1060" s="173"/>
      <c r="E1060" s="173"/>
      <c r="F1060" s="70">
        <v>122</v>
      </c>
      <c r="G1060" s="173"/>
      <c r="H1060" s="173"/>
      <c r="I1060" s="71" t="str">
        <v>libre</v>
      </c>
      <c r="J1060" s="33">
        <v>0</v>
      </c>
      <c r="K1060" s="47">
        <f t="shared" ca="1" si="17"/>
        <v>0</v>
      </c>
      <c r="L1060" s="233"/>
      <c r="M1060" s="233"/>
      <c r="N1060" s="233"/>
      <c r="O1060" s="233"/>
      <c r="P1060" s="233"/>
    </row>
    <row r="1061" spans="1:16" outlineLevel="3" x14ac:dyDescent="0.3">
      <c r="A1061" s="173"/>
      <c r="B1061" s="173"/>
      <c r="C1061" s="173"/>
      <c r="D1061" s="173"/>
      <c r="E1061" s="173"/>
      <c r="F1061" s="70">
        <v>123</v>
      </c>
      <c r="G1061" s="173"/>
      <c r="H1061" s="173"/>
      <c r="I1061" s="71" t="str">
        <v>libre</v>
      </c>
      <c r="J1061" s="33">
        <v>0</v>
      </c>
      <c r="K1061" s="47">
        <f t="shared" ca="1" si="17"/>
        <v>0</v>
      </c>
      <c r="L1061" s="233"/>
      <c r="M1061" s="233"/>
      <c r="N1061" s="233"/>
      <c r="O1061" s="233"/>
      <c r="P1061" s="233"/>
    </row>
    <row r="1062" spans="1:16" outlineLevel="3" x14ac:dyDescent="0.3">
      <c r="A1062" s="173"/>
      <c r="B1062" s="173"/>
      <c r="C1062" s="173"/>
      <c r="D1062" s="173"/>
      <c r="E1062" s="173"/>
      <c r="F1062" s="70">
        <v>124</v>
      </c>
      <c r="G1062" s="173"/>
      <c r="H1062" s="173"/>
      <c r="I1062" s="71" t="str">
        <v>libre</v>
      </c>
      <c r="J1062" s="33">
        <v>0</v>
      </c>
      <c r="K1062" s="47">
        <f t="shared" ca="1" si="17"/>
        <v>0</v>
      </c>
      <c r="L1062" s="233"/>
      <c r="M1062" s="233"/>
      <c r="N1062" s="233"/>
      <c r="O1062" s="233"/>
      <c r="P1062" s="233"/>
    </row>
    <row r="1063" spans="1:16" outlineLevel="3" x14ac:dyDescent="0.3">
      <c r="A1063" s="173"/>
      <c r="B1063" s="173"/>
      <c r="C1063" s="173"/>
      <c r="D1063" s="173"/>
      <c r="E1063" s="173"/>
      <c r="F1063" s="70">
        <v>125</v>
      </c>
      <c r="G1063" s="173"/>
      <c r="H1063" s="173"/>
      <c r="I1063" s="71" t="str">
        <v>libre</v>
      </c>
      <c r="J1063" s="33">
        <v>0</v>
      </c>
      <c r="K1063" s="47">
        <f t="shared" ca="1" si="17"/>
        <v>0</v>
      </c>
      <c r="L1063" s="233"/>
      <c r="M1063" s="233"/>
      <c r="N1063" s="233"/>
      <c r="O1063" s="233"/>
      <c r="P1063" s="233"/>
    </row>
    <row r="1064" spans="1:16" outlineLevel="3" x14ac:dyDescent="0.3">
      <c r="A1064" s="173"/>
      <c r="B1064" s="173"/>
      <c r="C1064" s="173"/>
      <c r="D1064" s="173"/>
      <c r="E1064" s="173"/>
      <c r="F1064" s="70">
        <v>126</v>
      </c>
      <c r="G1064" s="173"/>
      <c r="H1064" s="173"/>
      <c r="I1064" s="71" t="str">
        <v>libre</v>
      </c>
      <c r="J1064" s="33">
        <v>0</v>
      </c>
      <c r="K1064" s="47">
        <f t="shared" ca="1" si="17"/>
        <v>0</v>
      </c>
      <c r="L1064" s="233"/>
      <c r="M1064" s="233"/>
      <c r="N1064" s="233"/>
      <c r="O1064" s="233"/>
      <c r="P1064" s="233"/>
    </row>
    <row r="1065" spans="1:16" outlineLevel="3" x14ac:dyDescent="0.3">
      <c r="A1065" s="173"/>
      <c r="B1065" s="173"/>
      <c r="C1065" s="173"/>
      <c r="D1065" s="173"/>
      <c r="E1065" s="173"/>
      <c r="F1065" s="70">
        <v>127</v>
      </c>
      <c r="G1065" s="173"/>
      <c r="H1065" s="173"/>
      <c r="I1065" s="71" t="str">
        <v>libre</v>
      </c>
      <c r="J1065" s="33">
        <v>0</v>
      </c>
      <c r="K1065" s="47">
        <f t="shared" ca="1" si="17"/>
        <v>0</v>
      </c>
      <c r="L1065" s="233"/>
      <c r="M1065" s="233"/>
      <c r="N1065" s="233"/>
      <c r="O1065" s="233"/>
      <c r="P1065" s="233"/>
    </row>
    <row r="1066" spans="1:16" outlineLevel="3" x14ac:dyDescent="0.3">
      <c r="A1066" s="173"/>
      <c r="B1066" s="173"/>
      <c r="C1066" s="173"/>
      <c r="D1066" s="173"/>
      <c r="E1066" s="173"/>
      <c r="F1066" s="70">
        <v>128</v>
      </c>
      <c r="G1066" s="173"/>
      <c r="H1066" s="173"/>
      <c r="I1066" s="71" t="str">
        <v>libre</v>
      </c>
      <c r="J1066" s="33">
        <v>0</v>
      </c>
      <c r="K1066" s="47">
        <f t="shared" ca="1" si="17"/>
        <v>0</v>
      </c>
      <c r="L1066" s="233"/>
      <c r="M1066" s="233"/>
      <c r="N1066" s="233"/>
      <c r="O1066" s="233"/>
      <c r="P1066" s="233"/>
    </row>
    <row r="1067" spans="1:16" outlineLevel="3" x14ac:dyDescent="0.3">
      <c r="A1067" s="173"/>
      <c r="B1067" s="173"/>
      <c r="C1067" s="173"/>
      <c r="D1067" s="173"/>
      <c r="E1067" s="173"/>
      <c r="F1067" s="70">
        <v>129</v>
      </c>
      <c r="G1067" s="173"/>
      <c r="H1067" s="173"/>
      <c r="I1067" s="71" t="str">
        <v>libre</v>
      </c>
      <c r="J1067" s="33">
        <v>0</v>
      </c>
      <c r="K1067" s="47">
        <f t="shared" ca="1" si="17"/>
        <v>0</v>
      </c>
      <c r="L1067" s="233"/>
      <c r="M1067" s="233"/>
      <c r="N1067" s="233"/>
      <c r="O1067" s="233"/>
      <c r="P1067" s="233"/>
    </row>
    <row r="1068" spans="1:16" outlineLevel="3" x14ac:dyDescent="0.3">
      <c r="A1068" s="173"/>
      <c r="B1068" s="173"/>
      <c r="C1068" s="173"/>
      <c r="D1068" s="173"/>
      <c r="E1068" s="173"/>
      <c r="F1068" s="70">
        <v>130</v>
      </c>
      <c r="G1068" s="173"/>
      <c r="H1068" s="173"/>
      <c r="I1068" s="71" t="str">
        <v>libre</v>
      </c>
      <c r="J1068" s="33">
        <v>0</v>
      </c>
      <c r="K1068" s="47">
        <f t="shared" ca="1" si="17"/>
        <v>0</v>
      </c>
      <c r="L1068" s="233"/>
      <c r="M1068" s="233"/>
      <c r="N1068" s="233"/>
      <c r="O1068" s="233"/>
      <c r="P1068" s="233"/>
    </row>
    <row r="1069" spans="1:16" outlineLevel="3" x14ac:dyDescent="0.3">
      <c r="A1069" s="173"/>
      <c r="B1069" s="173"/>
      <c r="C1069" s="173"/>
      <c r="D1069" s="173"/>
      <c r="E1069" s="173"/>
      <c r="F1069" s="70">
        <v>131</v>
      </c>
      <c r="G1069" s="173"/>
      <c r="H1069" s="173"/>
      <c r="I1069" s="71" t="str">
        <v>libre</v>
      </c>
      <c r="J1069" s="33">
        <v>0</v>
      </c>
      <c r="K1069" s="47">
        <f t="shared" ref="K1069:K1078" ca="1" si="18">IF(K$938&lt;(6-$J1069),OFFSET(K761,0,$J1069),0)</f>
        <v>0</v>
      </c>
      <c r="L1069" s="233"/>
      <c r="M1069" s="233"/>
      <c r="N1069" s="233"/>
      <c r="O1069" s="233"/>
      <c r="P1069" s="233"/>
    </row>
    <row r="1070" spans="1:16" outlineLevel="3" x14ac:dyDescent="0.3">
      <c r="A1070" s="173"/>
      <c r="B1070" s="173"/>
      <c r="C1070" s="173"/>
      <c r="D1070" s="173"/>
      <c r="E1070" s="173"/>
      <c r="F1070" s="70">
        <v>132</v>
      </c>
      <c r="G1070" s="173"/>
      <c r="H1070" s="173"/>
      <c r="I1070" s="71" t="str">
        <v>libre</v>
      </c>
      <c r="J1070" s="33">
        <v>0</v>
      </c>
      <c r="K1070" s="47">
        <f t="shared" ca="1" si="18"/>
        <v>0</v>
      </c>
      <c r="L1070" s="233"/>
      <c r="M1070" s="233"/>
      <c r="N1070" s="233"/>
      <c r="O1070" s="233"/>
      <c r="P1070" s="233"/>
    </row>
    <row r="1071" spans="1:16" outlineLevel="3" x14ac:dyDescent="0.3">
      <c r="A1071" s="173"/>
      <c r="B1071" s="173"/>
      <c r="C1071" s="173"/>
      <c r="D1071" s="173"/>
      <c r="E1071" s="173"/>
      <c r="F1071" s="70">
        <v>133</v>
      </c>
      <c r="G1071" s="173"/>
      <c r="H1071" s="173"/>
      <c r="I1071" s="71" t="str">
        <v>libre</v>
      </c>
      <c r="J1071" s="33">
        <v>0</v>
      </c>
      <c r="K1071" s="47">
        <f t="shared" ca="1" si="18"/>
        <v>0</v>
      </c>
      <c r="L1071" s="233"/>
      <c r="M1071" s="233"/>
      <c r="N1071" s="233"/>
      <c r="O1071" s="233"/>
      <c r="P1071" s="233"/>
    </row>
    <row r="1072" spans="1:16" outlineLevel="3" x14ac:dyDescent="0.3">
      <c r="A1072" s="173"/>
      <c r="B1072" s="173"/>
      <c r="C1072" s="173"/>
      <c r="D1072" s="173"/>
      <c r="E1072" s="173"/>
      <c r="F1072" s="70">
        <v>134</v>
      </c>
      <c r="G1072" s="173"/>
      <c r="H1072" s="173"/>
      <c r="I1072" s="71" t="str">
        <v>libre</v>
      </c>
      <c r="J1072" s="33">
        <v>0</v>
      </c>
      <c r="K1072" s="47">
        <f t="shared" ca="1" si="18"/>
        <v>0</v>
      </c>
      <c r="L1072" s="233"/>
      <c r="M1072" s="233"/>
      <c r="N1072" s="233"/>
      <c r="O1072" s="233"/>
      <c r="P1072" s="233"/>
    </row>
    <row r="1073" spans="1:16" outlineLevel="3" x14ac:dyDescent="0.3">
      <c r="A1073" s="173"/>
      <c r="B1073" s="173"/>
      <c r="C1073" s="173"/>
      <c r="D1073" s="173"/>
      <c r="E1073" s="173"/>
      <c r="F1073" s="70">
        <v>135</v>
      </c>
      <c r="G1073" s="173"/>
      <c r="H1073" s="173"/>
      <c r="I1073" s="71" t="str">
        <v>libre</v>
      </c>
      <c r="J1073" s="33">
        <v>0</v>
      </c>
      <c r="K1073" s="47">
        <f t="shared" ca="1" si="18"/>
        <v>0</v>
      </c>
      <c r="L1073" s="233"/>
      <c r="M1073" s="233"/>
      <c r="N1073" s="233"/>
      <c r="O1073" s="233"/>
      <c r="P1073" s="233"/>
    </row>
    <row r="1074" spans="1:16" outlineLevel="3" x14ac:dyDescent="0.3">
      <c r="A1074" s="173"/>
      <c r="B1074" s="173"/>
      <c r="C1074" s="173"/>
      <c r="D1074" s="173"/>
      <c r="E1074" s="173"/>
      <c r="F1074" s="70">
        <v>136</v>
      </c>
      <c r="G1074" s="173"/>
      <c r="H1074" s="173"/>
      <c r="I1074" s="71" t="str">
        <v>libre</v>
      </c>
      <c r="J1074" s="33">
        <v>0</v>
      </c>
      <c r="K1074" s="47">
        <f t="shared" ca="1" si="18"/>
        <v>0</v>
      </c>
      <c r="L1074" s="233"/>
      <c r="M1074" s="233"/>
      <c r="N1074" s="233"/>
      <c r="O1074" s="233"/>
      <c r="P1074" s="233"/>
    </row>
    <row r="1075" spans="1:16" outlineLevel="3" x14ac:dyDescent="0.3">
      <c r="A1075" s="173"/>
      <c r="B1075" s="173"/>
      <c r="C1075" s="173"/>
      <c r="D1075" s="173"/>
      <c r="E1075" s="173"/>
      <c r="F1075" s="70">
        <v>137</v>
      </c>
      <c r="G1075" s="173"/>
      <c r="H1075" s="173"/>
      <c r="I1075" s="71" t="str">
        <v>libre</v>
      </c>
      <c r="J1075" s="33">
        <v>0</v>
      </c>
      <c r="K1075" s="47">
        <f t="shared" ca="1" si="18"/>
        <v>0</v>
      </c>
      <c r="L1075" s="233"/>
      <c r="M1075" s="233"/>
      <c r="N1075" s="233"/>
      <c r="O1075" s="233"/>
      <c r="P1075" s="233"/>
    </row>
    <row r="1076" spans="1:16" outlineLevel="3" x14ac:dyDescent="0.3">
      <c r="A1076" s="173"/>
      <c r="B1076" s="173"/>
      <c r="C1076" s="173"/>
      <c r="D1076" s="173"/>
      <c r="E1076" s="173"/>
      <c r="F1076" s="70">
        <v>138</v>
      </c>
      <c r="G1076" s="173"/>
      <c r="H1076" s="173"/>
      <c r="I1076" s="71" t="str">
        <v>libre</v>
      </c>
      <c r="J1076" s="33">
        <v>0</v>
      </c>
      <c r="K1076" s="47">
        <f t="shared" ca="1" si="18"/>
        <v>0</v>
      </c>
      <c r="L1076" s="233"/>
      <c r="M1076" s="233"/>
      <c r="N1076" s="233"/>
      <c r="O1076" s="233"/>
      <c r="P1076" s="233"/>
    </row>
    <row r="1077" spans="1:16" outlineLevel="3" x14ac:dyDescent="0.3">
      <c r="A1077" s="173"/>
      <c r="B1077" s="173"/>
      <c r="C1077" s="173"/>
      <c r="D1077" s="173"/>
      <c r="E1077" s="173"/>
      <c r="F1077" s="70">
        <v>139</v>
      </c>
      <c r="G1077" s="173"/>
      <c r="H1077" s="173"/>
      <c r="I1077" s="71" t="str">
        <v>libre</v>
      </c>
      <c r="J1077" s="33">
        <v>0</v>
      </c>
      <c r="K1077" s="47">
        <f t="shared" ca="1" si="18"/>
        <v>0</v>
      </c>
      <c r="L1077" s="233"/>
      <c r="M1077" s="233"/>
      <c r="N1077" s="233"/>
      <c r="O1077" s="233"/>
      <c r="P1077" s="233"/>
    </row>
    <row r="1078" spans="1:16" outlineLevel="3" x14ac:dyDescent="0.3">
      <c r="A1078" s="173"/>
      <c r="B1078" s="173"/>
      <c r="C1078" s="173"/>
      <c r="D1078" s="173"/>
      <c r="E1078" s="173"/>
      <c r="F1078" s="70">
        <v>140</v>
      </c>
      <c r="G1078" s="173"/>
      <c r="H1078" s="173"/>
      <c r="I1078" s="71" t="str">
        <v>libre</v>
      </c>
      <c r="J1078" s="33">
        <v>0</v>
      </c>
      <c r="K1078" s="47">
        <f t="shared" ca="1" si="18"/>
        <v>0</v>
      </c>
      <c r="L1078" s="233"/>
      <c r="M1078" s="233"/>
      <c r="N1078" s="233"/>
      <c r="O1078" s="233"/>
      <c r="P1078" s="233"/>
    </row>
    <row r="1079" spans="1:16" outlineLevel="3" x14ac:dyDescent="0.3">
      <c r="A1079" s="173"/>
      <c r="B1079" s="173"/>
      <c r="C1079" s="173"/>
      <c r="D1079" s="173"/>
      <c r="E1079" s="173"/>
      <c r="F1079" s="70">
        <v>141</v>
      </c>
      <c r="G1079" s="173"/>
      <c r="H1079" s="173"/>
      <c r="I1079" s="71" t="str">
        <v>libre</v>
      </c>
      <c r="J1079" s="33">
        <v>0</v>
      </c>
      <c r="K1079" s="47">
        <f t="shared" ref="K1079:K1088" ca="1" si="19">IF(K$938&lt;(6-$J1079),OFFSET(K771,0,$J1079),0)</f>
        <v>0</v>
      </c>
      <c r="L1079" s="233"/>
      <c r="M1079" s="233"/>
      <c r="N1079" s="233"/>
      <c r="O1079" s="233"/>
      <c r="P1079" s="233"/>
    </row>
    <row r="1080" spans="1:16" outlineLevel="3" x14ac:dyDescent="0.3">
      <c r="A1080" s="173"/>
      <c r="B1080" s="173"/>
      <c r="C1080" s="173"/>
      <c r="D1080" s="173"/>
      <c r="E1080" s="173"/>
      <c r="F1080" s="70">
        <v>142</v>
      </c>
      <c r="G1080" s="173"/>
      <c r="H1080" s="173"/>
      <c r="I1080" s="71" t="str">
        <v>libre</v>
      </c>
      <c r="J1080" s="33">
        <v>0</v>
      </c>
      <c r="K1080" s="47">
        <f t="shared" ca="1" si="19"/>
        <v>0</v>
      </c>
      <c r="L1080" s="233"/>
      <c r="M1080" s="233"/>
      <c r="N1080" s="233"/>
      <c r="O1080" s="233"/>
      <c r="P1080" s="233"/>
    </row>
    <row r="1081" spans="1:16" outlineLevel="3" x14ac:dyDescent="0.3">
      <c r="A1081" s="173"/>
      <c r="B1081" s="173"/>
      <c r="C1081" s="173"/>
      <c r="D1081" s="173"/>
      <c r="E1081" s="173"/>
      <c r="F1081" s="70">
        <v>143</v>
      </c>
      <c r="G1081" s="173"/>
      <c r="H1081" s="173"/>
      <c r="I1081" s="71" t="str">
        <v>libre</v>
      </c>
      <c r="J1081" s="33">
        <v>0</v>
      </c>
      <c r="K1081" s="47">
        <f t="shared" ca="1" si="19"/>
        <v>0</v>
      </c>
      <c r="L1081" s="233"/>
      <c r="M1081" s="233"/>
      <c r="N1081" s="233"/>
      <c r="O1081" s="233"/>
      <c r="P1081" s="233"/>
    </row>
    <row r="1082" spans="1:16" outlineLevel="3" x14ac:dyDescent="0.3">
      <c r="A1082" s="173"/>
      <c r="B1082" s="173"/>
      <c r="C1082" s="173"/>
      <c r="D1082" s="173"/>
      <c r="E1082" s="173"/>
      <c r="F1082" s="70">
        <v>144</v>
      </c>
      <c r="G1082" s="173"/>
      <c r="H1082" s="173"/>
      <c r="I1082" s="71" t="str">
        <v>libre</v>
      </c>
      <c r="J1082" s="33">
        <v>0</v>
      </c>
      <c r="K1082" s="47">
        <f t="shared" ca="1" si="19"/>
        <v>0</v>
      </c>
      <c r="L1082" s="233"/>
      <c r="M1082" s="233"/>
      <c r="N1082" s="233"/>
      <c r="O1082" s="233"/>
      <c r="P1082" s="233"/>
    </row>
    <row r="1083" spans="1:16" outlineLevel="3" x14ac:dyDescent="0.3">
      <c r="A1083" s="173"/>
      <c r="B1083" s="173"/>
      <c r="C1083" s="173"/>
      <c r="D1083" s="173"/>
      <c r="E1083" s="173"/>
      <c r="F1083" s="70">
        <v>145</v>
      </c>
      <c r="G1083" s="173"/>
      <c r="H1083" s="173"/>
      <c r="I1083" s="71" t="str">
        <v>libre</v>
      </c>
      <c r="J1083" s="33">
        <v>0</v>
      </c>
      <c r="K1083" s="47">
        <f t="shared" ca="1" si="19"/>
        <v>0</v>
      </c>
      <c r="L1083" s="233"/>
      <c r="M1083" s="233"/>
      <c r="N1083" s="233"/>
      <c r="O1083" s="233"/>
      <c r="P1083" s="233"/>
    </row>
    <row r="1084" spans="1:16" outlineLevel="3" x14ac:dyDescent="0.3">
      <c r="A1084" s="173"/>
      <c r="B1084" s="173"/>
      <c r="C1084" s="173"/>
      <c r="D1084" s="173"/>
      <c r="E1084" s="173"/>
      <c r="F1084" s="70">
        <v>146</v>
      </c>
      <c r="G1084" s="173"/>
      <c r="H1084" s="173"/>
      <c r="I1084" s="71" t="str">
        <v>libre</v>
      </c>
      <c r="J1084" s="33">
        <v>0</v>
      </c>
      <c r="K1084" s="47">
        <f t="shared" ca="1" si="19"/>
        <v>0</v>
      </c>
      <c r="L1084" s="233"/>
      <c r="M1084" s="233"/>
      <c r="N1084" s="233"/>
      <c r="O1084" s="233"/>
      <c r="P1084" s="233"/>
    </row>
    <row r="1085" spans="1:16" outlineLevel="3" x14ac:dyDescent="0.3">
      <c r="A1085" s="173"/>
      <c r="B1085" s="173"/>
      <c r="C1085" s="173"/>
      <c r="D1085" s="173"/>
      <c r="E1085" s="173"/>
      <c r="F1085" s="70">
        <v>147</v>
      </c>
      <c r="G1085" s="173"/>
      <c r="H1085" s="173"/>
      <c r="I1085" s="71" t="str">
        <v>libre</v>
      </c>
      <c r="J1085" s="33">
        <v>0</v>
      </c>
      <c r="K1085" s="47">
        <f t="shared" ca="1" si="19"/>
        <v>0</v>
      </c>
      <c r="L1085" s="233"/>
      <c r="M1085" s="233"/>
      <c r="N1085" s="233"/>
      <c r="O1085" s="233"/>
      <c r="P1085" s="233"/>
    </row>
    <row r="1086" spans="1:16" outlineLevel="3" x14ac:dyDescent="0.3">
      <c r="A1086" s="173"/>
      <c r="B1086" s="173"/>
      <c r="C1086" s="173"/>
      <c r="D1086" s="173"/>
      <c r="E1086" s="173"/>
      <c r="F1086" s="70">
        <v>148</v>
      </c>
      <c r="G1086" s="173"/>
      <c r="H1086" s="173"/>
      <c r="I1086" s="71" t="str">
        <v>libre</v>
      </c>
      <c r="J1086" s="33">
        <v>0</v>
      </c>
      <c r="K1086" s="47">
        <f t="shared" ca="1" si="19"/>
        <v>0</v>
      </c>
      <c r="L1086" s="233"/>
      <c r="M1086" s="233"/>
      <c r="N1086" s="233"/>
      <c r="O1086" s="233"/>
      <c r="P1086" s="233"/>
    </row>
    <row r="1087" spans="1:16" outlineLevel="3" x14ac:dyDescent="0.3">
      <c r="A1087" s="173"/>
      <c r="B1087" s="173"/>
      <c r="C1087" s="173"/>
      <c r="D1087" s="173"/>
      <c r="E1087" s="173"/>
      <c r="F1087" s="70">
        <v>149</v>
      </c>
      <c r="G1087" s="173"/>
      <c r="H1087" s="173"/>
      <c r="I1087" s="71" t="str">
        <v>libre</v>
      </c>
      <c r="J1087" s="33">
        <v>0</v>
      </c>
      <c r="K1087" s="47">
        <f t="shared" ca="1" si="19"/>
        <v>0</v>
      </c>
      <c r="L1087" s="233"/>
      <c r="M1087" s="233"/>
      <c r="N1087" s="233"/>
      <c r="O1087" s="233"/>
      <c r="P1087" s="233"/>
    </row>
    <row r="1088" spans="1:16" outlineLevel="3" x14ac:dyDescent="0.3">
      <c r="A1088" s="173"/>
      <c r="B1088" s="173"/>
      <c r="C1088" s="173"/>
      <c r="D1088" s="173"/>
      <c r="E1088" s="173"/>
      <c r="F1088" s="70">
        <v>150</v>
      </c>
      <c r="G1088" s="173"/>
      <c r="H1088" s="173"/>
      <c r="I1088" s="71" t="str">
        <v>libre</v>
      </c>
      <c r="J1088" s="33">
        <v>0</v>
      </c>
      <c r="K1088" s="47">
        <f t="shared" ca="1" si="19"/>
        <v>0</v>
      </c>
      <c r="L1088" s="233"/>
      <c r="M1088" s="233"/>
      <c r="N1088" s="233"/>
      <c r="O1088" s="233"/>
      <c r="P1088" s="233"/>
    </row>
    <row r="1089" spans="1:16" outlineLevel="3" x14ac:dyDescent="0.3">
      <c r="A1089" s="173"/>
      <c r="B1089" s="173"/>
      <c r="C1089" s="173"/>
      <c r="D1089" s="173"/>
      <c r="E1089" s="173"/>
      <c r="F1089" s="70">
        <v>151</v>
      </c>
      <c r="G1089" s="173"/>
      <c r="H1089" s="173"/>
      <c r="I1089" s="71" t="str">
        <v>libre</v>
      </c>
      <c r="J1089" s="33">
        <v>0</v>
      </c>
      <c r="K1089" s="47">
        <f t="shared" ref="K1089:K1098" ca="1" si="20">IF(K$938&lt;(6-$J1089),OFFSET(K781,0,$J1089),0)</f>
        <v>0</v>
      </c>
      <c r="L1089" s="233"/>
      <c r="M1089" s="233"/>
      <c r="N1089" s="233"/>
      <c r="O1089" s="233"/>
      <c r="P1089" s="233"/>
    </row>
    <row r="1090" spans="1:16" outlineLevel="3" x14ac:dyDescent="0.3">
      <c r="A1090" s="173"/>
      <c r="B1090" s="173"/>
      <c r="C1090" s="173"/>
      <c r="D1090" s="173"/>
      <c r="E1090" s="173"/>
      <c r="F1090" s="70">
        <v>152</v>
      </c>
      <c r="G1090" s="173"/>
      <c r="H1090" s="173"/>
      <c r="I1090" s="71" t="str">
        <v>libre</v>
      </c>
      <c r="J1090" s="33">
        <v>0</v>
      </c>
      <c r="K1090" s="47">
        <f t="shared" ca="1" si="20"/>
        <v>0</v>
      </c>
      <c r="L1090" s="233"/>
      <c r="M1090" s="233"/>
      <c r="N1090" s="233"/>
      <c r="O1090" s="233"/>
      <c r="P1090" s="233"/>
    </row>
    <row r="1091" spans="1:16" outlineLevel="3" x14ac:dyDescent="0.3">
      <c r="A1091" s="173"/>
      <c r="B1091" s="173"/>
      <c r="C1091" s="173"/>
      <c r="D1091" s="173"/>
      <c r="E1091" s="173"/>
      <c r="F1091" s="70">
        <v>153</v>
      </c>
      <c r="G1091" s="173"/>
      <c r="H1091" s="173"/>
      <c r="I1091" s="71" t="str">
        <v>libre</v>
      </c>
      <c r="J1091" s="33">
        <v>0</v>
      </c>
      <c r="K1091" s="47">
        <f t="shared" ca="1" si="20"/>
        <v>0</v>
      </c>
      <c r="L1091" s="233"/>
      <c r="M1091" s="233"/>
      <c r="N1091" s="233"/>
      <c r="O1091" s="233"/>
      <c r="P1091" s="233"/>
    </row>
    <row r="1092" spans="1:16" outlineLevel="3" x14ac:dyDescent="0.3">
      <c r="A1092" s="173"/>
      <c r="B1092" s="173"/>
      <c r="C1092" s="173"/>
      <c r="D1092" s="173"/>
      <c r="E1092" s="173"/>
      <c r="F1092" s="70">
        <v>154</v>
      </c>
      <c r="G1092" s="173"/>
      <c r="H1092" s="173"/>
      <c r="I1092" s="71" t="str">
        <v>libre</v>
      </c>
      <c r="J1092" s="33">
        <v>0</v>
      </c>
      <c r="K1092" s="47">
        <f t="shared" ca="1" si="20"/>
        <v>0</v>
      </c>
      <c r="L1092" s="233"/>
      <c r="M1092" s="233"/>
      <c r="N1092" s="233"/>
      <c r="O1092" s="233"/>
      <c r="P1092" s="233"/>
    </row>
    <row r="1093" spans="1:16" outlineLevel="3" x14ac:dyDescent="0.3">
      <c r="A1093" s="173"/>
      <c r="B1093" s="173"/>
      <c r="C1093" s="173"/>
      <c r="D1093" s="173"/>
      <c r="E1093" s="173"/>
      <c r="F1093" s="70">
        <v>155</v>
      </c>
      <c r="G1093" s="173"/>
      <c r="H1093" s="173"/>
      <c r="I1093" s="71" t="str">
        <v>libre</v>
      </c>
      <c r="J1093" s="33">
        <v>0</v>
      </c>
      <c r="K1093" s="47">
        <f t="shared" ca="1" si="20"/>
        <v>0</v>
      </c>
      <c r="L1093" s="233"/>
      <c r="M1093" s="233"/>
      <c r="N1093" s="233"/>
      <c r="O1093" s="233"/>
      <c r="P1093" s="233"/>
    </row>
    <row r="1094" spans="1:16" outlineLevel="3" x14ac:dyDescent="0.3">
      <c r="A1094" s="173"/>
      <c r="B1094" s="173"/>
      <c r="C1094" s="173"/>
      <c r="D1094" s="173"/>
      <c r="E1094" s="173"/>
      <c r="F1094" s="70">
        <v>156</v>
      </c>
      <c r="G1094" s="173"/>
      <c r="H1094" s="173"/>
      <c r="I1094" s="71" t="str">
        <v>libre</v>
      </c>
      <c r="J1094" s="33">
        <v>0</v>
      </c>
      <c r="K1094" s="47">
        <f t="shared" ca="1" si="20"/>
        <v>0</v>
      </c>
      <c r="L1094" s="233"/>
      <c r="M1094" s="233"/>
      <c r="N1094" s="233"/>
      <c r="O1094" s="233"/>
      <c r="P1094" s="233"/>
    </row>
    <row r="1095" spans="1:16" outlineLevel="3" x14ac:dyDescent="0.3">
      <c r="A1095" s="173"/>
      <c r="B1095" s="173"/>
      <c r="C1095" s="173"/>
      <c r="D1095" s="173"/>
      <c r="E1095" s="173"/>
      <c r="F1095" s="70">
        <v>157</v>
      </c>
      <c r="G1095" s="173"/>
      <c r="H1095" s="173"/>
      <c r="I1095" s="71" t="str">
        <v>libre</v>
      </c>
      <c r="J1095" s="33">
        <v>0</v>
      </c>
      <c r="K1095" s="47">
        <f t="shared" ca="1" si="20"/>
        <v>0</v>
      </c>
      <c r="L1095" s="233"/>
      <c r="M1095" s="233"/>
      <c r="N1095" s="233"/>
      <c r="O1095" s="233"/>
      <c r="P1095" s="233"/>
    </row>
    <row r="1096" spans="1:16" outlineLevel="3" x14ac:dyDescent="0.3">
      <c r="A1096" s="173"/>
      <c r="B1096" s="173"/>
      <c r="C1096" s="173"/>
      <c r="D1096" s="173"/>
      <c r="E1096" s="173"/>
      <c r="F1096" s="70">
        <v>158</v>
      </c>
      <c r="G1096" s="173"/>
      <c r="H1096" s="173"/>
      <c r="I1096" s="71" t="str">
        <v>libre</v>
      </c>
      <c r="J1096" s="33">
        <v>0</v>
      </c>
      <c r="K1096" s="47">
        <f t="shared" ca="1" si="20"/>
        <v>0</v>
      </c>
      <c r="L1096" s="233"/>
      <c r="M1096" s="233"/>
      <c r="N1096" s="233"/>
      <c r="O1096" s="233"/>
      <c r="P1096" s="233"/>
    </row>
    <row r="1097" spans="1:16" outlineLevel="3" x14ac:dyDescent="0.3">
      <c r="A1097" s="173"/>
      <c r="B1097" s="173"/>
      <c r="C1097" s="173"/>
      <c r="D1097" s="173"/>
      <c r="E1097" s="173"/>
      <c r="F1097" s="70">
        <v>159</v>
      </c>
      <c r="G1097" s="173"/>
      <c r="H1097" s="173"/>
      <c r="I1097" s="71" t="str">
        <v>libre</v>
      </c>
      <c r="J1097" s="33">
        <v>0</v>
      </c>
      <c r="K1097" s="47">
        <f t="shared" ca="1" si="20"/>
        <v>0</v>
      </c>
      <c r="L1097" s="233"/>
      <c r="M1097" s="233"/>
      <c r="N1097" s="233"/>
      <c r="O1097" s="233"/>
      <c r="P1097" s="233"/>
    </row>
    <row r="1098" spans="1:16" outlineLevel="3" x14ac:dyDescent="0.3">
      <c r="A1098" s="173"/>
      <c r="B1098" s="173"/>
      <c r="C1098" s="173"/>
      <c r="D1098" s="173"/>
      <c r="E1098" s="173"/>
      <c r="F1098" s="70">
        <v>160</v>
      </c>
      <c r="G1098" s="173"/>
      <c r="H1098" s="173"/>
      <c r="I1098" s="71" t="str">
        <v>libre</v>
      </c>
      <c r="J1098" s="33">
        <v>0</v>
      </c>
      <c r="K1098" s="47">
        <f t="shared" ca="1" si="20"/>
        <v>0</v>
      </c>
      <c r="L1098" s="233"/>
      <c r="M1098" s="233"/>
      <c r="N1098" s="233"/>
      <c r="O1098" s="233"/>
      <c r="P1098" s="233"/>
    </row>
    <row r="1099" spans="1:16" outlineLevel="3" x14ac:dyDescent="0.3">
      <c r="A1099" s="173"/>
      <c r="B1099" s="173"/>
      <c r="C1099" s="173"/>
      <c r="D1099" s="173"/>
      <c r="E1099" s="173"/>
      <c r="F1099" s="70">
        <v>161</v>
      </c>
      <c r="G1099" s="173"/>
      <c r="H1099" s="173"/>
      <c r="I1099" s="71" t="str">
        <v>libre</v>
      </c>
      <c r="J1099" s="33">
        <v>0</v>
      </c>
      <c r="K1099" s="47">
        <f t="shared" ref="K1099:K1108" ca="1" si="21">IF(K$938&lt;(6-$J1099),OFFSET(K791,0,$J1099),0)</f>
        <v>0</v>
      </c>
      <c r="L1099" s="233"/>
      <c r="M1099" s="233"/>
      <c r="N1099" s="233"/>
      <c r="O1099" s="233"/>
      <c r="P1099" s="233"/>
    </row>
    <row r="1100" spans="1:16" outlineLevel="3" x14ac:dyDescent="0.3">
      <c r="A1100" s="173"/>
      <c r="B1100" s="173"/>
      <c r="C1100" s="173"/>
      <c r="D1100" s="173"/>
      <c r="E1100" s="173"/>
      <c r="F1100" s="70">
        <v>162</v>
      </c>
      <c r="G1100" s="173"/>
      <c r="H1100" s="173"/>
      <c r="I1100" s="71" t="str">
        <v>libre</v>
      </c>
      <c r="J1100" s="33">
        <v>0</v>
      </c>
      <c r="K1100" s="47">
        <f t="shared" ca="1" si="21"/>
        <v>0</v>
      </c>
      <c r="L1100" s="233"/>
      <c r="M1100" s="233"/>
      <c r="N1100" s="233"/>
      <c r="O1100" s="233"/>
      <c r="P1100" s="233"/>
    </row>
    <row r="1101" spans="1:16" outlineLevel="3" x14ac:dyDescent="0.3">
      <c r="A1101" s="173"/>
      <c r="B1101" s="173"/>
      <c r="C1101" s="173"/>
      <c r="D1101" s="173"/>
      <c r="E1101" s="173"/>
      <c r="F1101" s="70">
        <v>163</v>
      </c>
      <c r="G1101" s="173"/>
      <c r="H1101" s="173"/>
      <c r="I1101" s="71" t="str">
        <v>libre</v>
      </c>
      <c r="J1101" s="33">
        <v>0</v>
      </c>
      <c r="K1101" s="47">
        <f t="shared" ca="1" si="21"/>
        <v>0</v>
      </c>
      <c r="L1101" s="233"/>
      <c r="M1101" s="233"/>
      <c r="N1101" s="233"/>
      <c r="O1101" s="233"/>
      <c r="P1101" s="233"/>
    </row>
    <row r="1102" spans="1:16" outlineLevel="3" x14ac:dyDescent="0.3">
      <c r="A1102" s="173"/>
      <c r="B1102" s="173"/>
      <c r="C1102" s="173"/>
      <c r="D1102" s="173"/>
      <c r="E1102" s="173"/>
      <c r="F1102" s="70">
        <v>164</v>
      </c>
      <c r="G1102" s="173"/>
      <c r="H1102" s="173"/>
      <c r="I1102" s="71" t="str">
        <v>libre</v>
      </c>
      <c r="J1102" s="33">
        <v>0</v>
      </c>
      <c r="K1102" s="47">
        <f t="shared" ca="1" si="21"/>
        <v>0</v>
      </c>
      <c r="L1102" s="233"/>
      <c r="M1102" s="233"/>
      <c r="N1102" s="233"/>
      <c r="O1102" s="233"/>
      <c r="P1102" s="233"/>
    </row>
    <row r="1103" spans="1:16" outlineLevel="3" x14ac:dyDescent="0.3">
      <c r="A1103" s="173"/>
      <c r="B1103" s="173"/>
      <c r="C1103" s="173"/>
      <c r="D1103" s="173"/>
      <c r="E1103" s="173"/>
      <c r="F1103" s="70">
        <v>165</v>
      </c>
      <c r="G1103" s="173"/>
      <c r="H1103" s="173"/>
      <c r="I1103" s="71" t="str">
        <v>libre</v>
      </c>
      <c r="J1103" s="33">
        <v>0</v>
      </c>
      <c r="K1103" s="47">
        <f t="shared" ca="1" si="21"/>
        <v>0</v>
      </c>
      <c r="L1103" s="233"/>
      <c r="M1103" s="233"/>
      <c r="N1103" s="233"/>
      <c r="O1103" s="233"/>
      <c r="P1103" s="233"/>
    </row>
    <row r="1104" spans="1:16" outlineLevel="3" x14ac:dyDescent="0.3">
      <c r="A1104" s="173"/>
      <c r="B1104" s="173"/>
      <c r="C1104" s="173"/>
      <c r="D1104" s="173"/>
      <c r="E1104" s="173"/>
      <c r="F1104" s="70">
        <v>166</v>
      </c>
      <c r="G1104" s="173"/>
      <c r="H1104" s="173"/>
      <c r="I1104" s="71" t="str">
        <v>libre</v>
      </c>
      <c r="J1104" s="33">
        <v>0</v>
      </c>
      <c r="K1104" s="47">
        <f t="shared" ca="1" si="21"/>
        <v>0</v>
      </c>
      <c r="L1104" s="233"/>
      <c r="M1104" s="233"/>
      <c r="N1104" s="233"/>
      <c r="O1104" s="233"/>
      <c r="P1104" s="233"/>
    </row>
    <row r="1105" spans="1:16" outlineLevel="3" x14ac:dyDescent="0.3">
      <c r="A1105" s="173"/>
      <c r="B1105" s="173"/>
      <c r="C1105" s="173"/>
      <c r="D1105" s="173"/>
      <c r="E1105" s="173"/>
      <c r="F1105" s="70">
        <v>167</v>
      </c>
      <c r="G1105" s="173"/>
      <c r="H1105" s="173"/>
      <c r="I1105" s="71" t="str">
        <v>libre</v>
      </c>
      <c r="J1105" s="33">
        <v>0</v>
      </c>
      <c r="K1105" s="47">
        <f t="shared" ca="1" si="21"/>
        <v>0</v>
      </c>
      <c r="L1105" s="233"/>
      <c r="M1105" s="233"/>
      <c r="N1105" s="233"/>
      <c r="O1105" s="233"/>
      <c r="P1105" s="233"/>
    </row>
    <row r="1106" spans="1:16" outlineLevel="3" x14ac:dyDescent="0.3">
      <c r="A1106" s="173"/>
      <c r="B1106" s="173"/>
      <c r="C1106" s="173"/>
      <c r="D1106" s="173"/>
      <c r="E1106" s="173"/>
      <c r="F1106" s="70">
        <v>168</v>
      </c>
      <c r="G1106" s="173"/>
      <c r="H1106" s="173"/>
      <c r="I1106" s="71" t="str">
        <v>libre</v>
      </c>
      <c r="J1106" s="33">
        <v>0</v>
      </c>
      <c r="K1106" s="47">
        <f t="shared" ca="1" si="21"/>
        <v>0</v>
      </c>
      <c r="L1106" s="233"/>
      <c r="M1106" s="233"/>
      <c r="N1106" s="233"/>
      <c r="O1106" s="233"/>
      <c r="P1106" s="233"/>
    </row>
    <row r="1107" spans="1:16" outlineLevel="3" x14ac:dyDescent="0.3">
      <c r="A1107" s="173"/>
      <c r="B1107" s="173"/>
      <c r="C1107" s="173"/>
      <c r="D1107" s="173"/>
      <c r="E1107" s="173"/>
      <c r="F1107" s="70">
        <v>169</v>
      </c>
      <c r="G1107" s="173"/>
      <c r="H1107" s="173"/>
      <c r="I1107" s="71" t="str">
        <v>libre</v>
      </c>
      <c r="J1107" s="33">
        <v>0</v>
      </c>
      <c r="K1107" s="47">
        <f t="shared" ca="1" si="21"/>
        <v>0</v>
      </c>
      <c r="L1107" s="233"/>
      <c r="M1107" s="233"/>
      <c r="N1107" s="233"/>
      <c r="O1107" s="233"/>
      <c r="P1107" s="233"/>
    </row>
    <row r="1108" spans="1:16" outlineLevel="3" x14ac:dyDescent="0.3">
      <c r="A1108" s="173"/>
      <c r="B1108" s="173"/>
      <c r="C1108" s="173"/>
      <c r="D1108" s="173"/>
      <c r="E1108" s="173"/>
      <c r="F1108" s="70">
        <v>170</v>
      </c>
      <c r="G1108" s="173"/>
      <c r="H1108" s="173"/>
      <c r="I1108" s="71" t="str">
        <v>libre</v>
      </c>
      <c r="J1108" s="33">
        <v>0</v>
      </c>
      <c r="K1108" s="47">
        <f t="shared" ca="1" si="21"/>
        <v>0</v>
      </c>
      <c r="L1108" s="233"/>
      <c r="M1108" s="233"/>
      <c r="N1108" s="233"/>
      <c r="O1108" s="233"/>
      <c r="P1108" s="233"/>
    </row>
    <row r="1109" spans="1:16" outlineLevel="3" x14ac:dyDescent="0.3">
      <c r="A1109" s="173"/>
      <c r="B1109" s="173"/>
      <c r="C1109" s="173"/>
      <c r="D1109" s="173"/>
      <c r="E1109" s="173"/>
      <c r="F1109" s="70">
        <v>171</v>
      </c>
      <c r="G1109" s="173"/>
      <c r="H1109" s="173"/>
      <c r="I1109" s="71" t="str">
        <v>libre</v>
      </c>
      <c r="J1109" s="33">
        <v>0</v>
      </c>
      <c r="K1109" s="47">
        <f t="shared" ref="K1109:K1118" ca="1" si="22">IF(K$938&lt;(6-$J1109),OFFSET(K801,0,$J1109),0)</f>
        <v>0</v>
      </c>
      <c r="L1109" s="233"/>
      <c r="M1109" s="233"/>
      <c r="N1109" s="233"/>
      <c r="O1109" s="233"/>
      <c r="P1109" s="233"/>
    </row>
    <row r="1110" spans="1:16" outlineLevel="3" x14ac:dyDescent="0.3">
      <c r="A1110" s="173"/>
      <c r="B1110" s="173"/>
      <c r="C1110" s="173"/>
      <c r="D1110" s="173"/>
      <c r="E1110" s="173"/>
      <c r="F1110" s="70">
        <v>172</v>
      </c>
      <c r="G1110" s="173"/>
      <c r="H1110" s="173"/>
      <c r="I1110" s="71" t="str">
        <v>libre</v>
      </c>
      <c r="J1110" s="33">
        <v>0</v>
      </c>
      <c r="K1110" s="47">
        <f t="shared" ca="1" si="22"/>
        <v>0</v>
      </c>
      <c r="L1110" s="233"/>
      <c r="M1110" s="233"/>
      <c r="N1110" s="233"/>
      <c r="O1110" s="233"/>
      <c r="P1110" s="233"/>
    </row>
    <row r="1111" spans="1:16" outlineLevel="3" x14ac:dyDescent="0.3">
      <c r="A1111" s="173"/>
      <c r="B1111" s="173"/>
      <c r="C1111" s="173"/>
      <c r="D1111" s="173"/>
      <c r="E1111" s="173"/>
      <c r="F1111" s="70">
        <v>173</v>
      </c>
      <c r="G1111" s="173"/>
      <c r="H1111" s="173"/>
      <c r="I1111" s="71" t="str">
        <v>libre</v>
      </c>
      <c r="J1111" s="33">
        <v>0</v>
      </c>
      <c r="K1111" s="47">
        <f t="shared" ca="1" si="22"/>
        <v>0</v>
      </c>
      <c r="L1111" s="233"/>
      <c r="M1111" s="233"/>
      <c r="N1111" s="233"/>
      <c r="O1111" s="233"/>
      <c r="P1111" s="233"/>
    </row>
    <row r="1112" spans="1:16" outlineLevel="3" x14ac:dyDescent="0.3">
      <c r="A1112" s="173"/>
      <c r="B1112" s="173"/>
      <c r="C1112" s="173"/>
      <c r="D1112" s="173"/>
      <c r="E1112" s="173"/>
      <c r="F1112" s="70">
        <v>174</v>
      </c>
      <c r="G1112" s="173"/>
      <c r="H1112" s="173"/>
      <c r="I1112" s="71" t="str">
        <v>libre</v>
      </c>
      <c r="J1112" s="33">
        <v>0</v>
      </c>
      <c r="K1112" s="47">
        <f t="shared" ca="1" si="22"/>
        <v>0</v>
      </c>
      <c r="L1112" s="233"/>
      <c r="M1112" s="233"/>
      <c r="N1112" s="233"/>
      <c r="O1112" s="233"/>
      <c r="P1112" s="233"/>
    </row>
    <row r="1113" spans="1:16" outlineLevel="3" x14ac:dyDescent="0.3">
      <c r="A1113" s="173"/>
      <c r="B1113" s="173"/>
      <c r="C1113" s="173"/>
      <c r="D1113" s="173"/>
      <c r="E1113" s="173"/>
      <c r="F1113" s="70">
        <v>175</v>
      </c>
      <c r="G1113" s="173"/>
      <c r="H1113" s="173"/>
      <c r="I1113" s="71" t="str">
        <v>libre</v>
      </c>
      <c r="J1113" s="33">
        <v>0</v>
      </c>
      <c r="K1113" s="47">
        <f t="shared" ca="1" si="22"/>
        <v>0</v>
      </c>
      <c r="L1113" s="233"/>
      <c r="M1113" s="233"/>
      <c r="N1113" s="233"/>
      <c r="O1113" s="233"/>
      <c r="P1113" s="233"/>
    </row>
    <row r="1114" spans="1:16" outlineLevel="3" x14ac:dyDescent="0.3">
      <c r="A1114" s="173"/>
      <c r="B1114" s="173"/>
      <c r="C1114" s="173"/>
      <c r="D1114" s="173"/>
      <c r="E1114" s="173"/>
      <c r="F1114" s="70">
        <v>176</v>
      </c>
      <c r="G1114" s="173"/>
      <c r="H1114" s="173"/>
      <c r="I1114" s="71" t="str">
        <v>libre</v>
      </c>
      <c r="J1114" s="33">
        <v>0</v>
      </c>
      <c r="K1114" s="47">
        <f t="shared" ca="1" si="22"/>
        <v>0</v>
      </c>
      <c r="L1114" s="233"/>
      <c r="M1114" s="233"/>
      <c r="N1114" s="233"/>
      <c r="O1114" s="233"/>
      <c r="P1114" s="233"/>
    </row>
    <row r="1115" spans="1:16" outlineLevel="3" x14ac:dyDescent="0.3">
      <c r="A1115" s="173"/>
      <c r="B1115" s="173"/>
      <c r="C1115" s="173"/>
      <c r="D1115" s="173"/>
      <c r="E1115" s="173"/>
      <c r="F1115" s="70">
        <v>177</v>
      </c>
      <c r="G1115" s="173"/>
      <c r="H1115" s="173"/>
      <c r="I1115" s="71" t="str">
        <v>libre</v>
      </c>
      <c r="J1115" s="33">
        <v>0</v>
      </c>
      <c r="K1115" s="47">
        <f t="shared" ca="1" si="22"/>
        <v>0</v>
      </c>
      <c r="L1115" s="233"/>
      <c r="M1115" s="233"/>
      <c r="N1115" s="233"/>
      <c r="O1115" s="233"/>
      <c r="P1115" s="233"/>
    </row>
    <row r="1116" spans="1:16" outlineLevel="3" x14ac:dyDescent="0.3">
      <c r="A1116" s="173"/>
      <c r="B1116" s="173"/>
      <c r="C1116" s="173"/>
      <c r="D1116" s="173"/>
      <c r="E1116" s="173"/>
      <c r="F1116" s="70">
        <v>178</v>
      </c>
      <c r="G1116" s="173"/>
      <c r="H1116" s="173"/>
      <c r="I1116" s="71" t="str">
        <v>libre</v>
      </c>
      <c r="J1116" s="33">
        <v>0</v>
      </c>
      <c r="K1116" s="47">
        <f t="shared" ca="1" si="22"/>
        <v>0</v>
      </c>
      <c r="L1116" s="233"/>
      <c r="M1116" s="233"/>
      <c r="N1116" s="233"/>
      <c r="O1116" s="233"/>
      <c r="P1116" s="233"/>
    </row>
    <row r="1117" spans="1:16" outlineLevel="3" x14ac:dyDescent="0.3">
      <c r="A1117" s="173"/>
      <c r="B1117" s="173"/>
      <c r="C1117" s="173"/>
      <c r="D1117" s="173"/>
      <c r="E1117" s="173"/>
      <c r="F1117" s="70">
        <v>179</v>
      </c>
      <c r="G1117" s="173"/>
      <c r="H1117" s="173"/>
      <c r="I1117" s="71" t="str">
        <v>libre</v>
      </c>
      <c r="J1117" s="33">
        <v>0</v>
      </c>
      <c r="K1117" s="47">
        <f t="shared" ca="1" si="22"/>
        <v>0</v>
      </c>
      <c r="L1117" s="233"/>
      <c r="M1117" s="233"/>
      <c r="N1117" s="233"/>
      <c r="O1117" s="233"/>
      <c r="P1117" s="233"/>
    </row>
    <row r="1118" spans="1:16" outlineLevel="3" x14ac:dyDescent="0.3">
      <c r="A1118" s="173"/>
      <c r="B1118" s="173"/>
      <c r="C1118" s="173"/>
      <c r="D1118" s="173"/>
      <c r="E1118" s="173"/>
      <c r="F1118" s="70">
        <v>180</v>
      </c>
      <c r="G1118" s="173"/>
      <c r="H1118" s="173"/>
      <c r="I1118" s="71" t="str">
        <v>libre</v>
      </c>
      <c r="J1118" s="33">
        <v>0</v>
      </c>
      <c r="K1118" s="47">
        <f t="shared" ca="1" si="22"/>
        <v>0</v>
      </c>
      <c r="L1118" s="233"/>
      <c r="M1118" s="233"/>
      <c r="N1118" s="233"/>
      <c r="O1118" s="233"/>
      <c r="P1118" s="233"/>
    </row>
    <row r="1119" spans="1:16" outlineLevel="3" x14ac:dyDescent="0.3">
      <c r="A1119" s="173"/>
      <c r="B1119" s="173"/>
      <c r="C1119" s="173"/>
      <c r="D1119" s="173"/>
      <c r="E1119" s="173"/>
      <c r="F1119" s="70">
        <v>181</v>
      </c>
      <c r="G1119" s="173"/>
      <c r="H1119" s="173"/>
      <c r="I1119" s="71" t="str">
        <v>libre</v>
      </c>
      <c r="J1119" s="33">
        <v>0</v>
      </c>
      <c r="K1119" s="47">
        <f t="shared" ref="K1119:K1128" ca="1" si="23">IF(K$938&lt;(6-$J1119),OFFSET(K811,0,$J1119),0)</f>
        <v>0</v>
      </c>
      <c r="L1119" s="233"/>
      <c r="M1119" s="233"/>
      <c r="N1119" s="233"/>
      <c r="O1119" s="233"/>
      <c r="P1119" s="233"/>
    </row>
    <row r="1120" spans="1:16" outlineLevel="3" x14ac:dyDescent="0.3">
      <c r="A1120" s="173"/>
      <c r="B1120" s="173"/>
      <c r="C1120" s="173"/>
      <c r="D1120" s="173"/>
      <c r="E1120" s="173"/>
      <c r="F1120" s="70">
        <v>182</v>
      </c>
      <c r="G1120" s="173"/>
      <c r="H1120" s="173"/>
      <c r="I1120" s="71" t="str">
        <v>libre</v>
      </c>
      <c r="J1120" s="33">
        <v>0</v>
      </c>
      <c r="K1120" s="47">
        <f t="shared" ca="1" si="23"/>
        <v>0</v>
      </c>
      <c r="L1120" s="233"/>
      <c r="M1120" s="233"/>
      <c r="N1120" s="233"/>
      <c r="O1120" s="233"/>
      <c r="P1120" s="233"/>
    </row>
    <row r="1121" spans="1:16" outlineLevel="3" x14ac:dyDescent="0.3">
      <c r="A1121" s="173"/>
      <c r="B1121" s="173"/>
      <c r="C1121" s="173"/>
      <c r="D1121" s="173"/>
      <c r="E1121" s="173"/>
      <c r="F1121" s="70">
        <v>183</v>
      </c>
      <c r="G1121" s="173"/>
      <c r="H1121" s="173"/>
      <c r="I1121" s="71" t="str">
        <v>libre</v>
      </c>
      <c r="J1121" s="33">
        <v>0</v>
      </c>
      <c r="K1121" s="47">
        <f t="shared" ca="1" si="23"/>
        <v>0</v>
      </c>
      <c r="L1121" s="233"/>
      <c r="M1121" s="233"/>
      <c r="N1121" s="233"/>
      <c r="O1121" s="233"/>
      <c r="P1121" s="233"/>
    </row>
    <row r="1122" spans="1:16" outlineLevel="3" x14ac:dyDescent="0.3">
      <c r="A1122" s="173"/>
      <c r="B1122" s="173"/>
      <c r="C1122" s="173"/>
      <c r="D1122" s="173"/>
      <c r="E1122" s="173"/>
      <c r="F1122" s="70">
        <v>184</v>
      </c>
      <c r="G1122" s="173"/>
      <c r="H1122" s="173"/>
      <c r="I1122" s="71" t="str">
        <v>libre</v>
      </c>
      <c r="J1122" s="33">
        <v>0</v>
      </c>
      <c r="K1122" s="47">
        <f t="shared" ca="1" si="23"/>
        <v>0</v>
      </c>
      <c r="L1122" s="233"/>
      <c r="M1122" s="233"/>
      <c r="N1122" s="233"/>
      <c r="O1122" s="233"/>
      <c r="P1122" s="233"/>
    </row>
    <row r="1123" spans="1:16" outlineLevel="3" x14ac:dyDescent="0.3">
      <c r="A1123" s="173"/>
      <c r="B1123" s="173"/>
      <c r="C1123" s="173"/>
      <c r="D1123" s="173"/>
      <c r="E1123" s="173"/>
      <c r="F1123" s="70">
        <v>185</v>
      </c>
      <c r="G1123" s="173"/>
      <c r="H1123" s="173"/>
      <c r="I1123" s="71" t="str">
        <v>libre</v>
      </c>
      <c r="J1123" s="33">
        <v>0</v>
      </c>
      <c r="K1123" s="47">
        <f t="shared" ca="1" si="23"/>
        <v>0</v>
      </c>
      <c r="L1123" s="233"/>
      <c r="M1123" s="233"/>
      <c r="N1123" s="233"/>
      <c r="O1123" s="233"/>
      <c r="P1123" s="233"/>
    </row>
    <row r="1124" spans="1:16" outlineLevel="3" x14ac:dyDescent="0.3">
      <c r="A1124" s="173"/>
      <c r="B1124" s="173"/>
      <c r="C1124" s="173"/>
      <c r="D1124" s="173"/>
      <c r="E1124" s="173"/>
      <c r="F1124" s="70">
        <v>186</v>
      </c>
      <c r="G1124" s="173"/>
      <c r="H1124" s="173"/>
      <c r="I1124" s="71" t="str">
        <v>libre</v>
      </c>
      <c r="J1124" s="33">
        <v>0</v>
      </c>
      <c r="K1124" s="47">
        <f t="shared" ca="1" si="23"/>
        <v>0</v>
      </c>
      <c r="L1124" s="233"/>
      <c r="M1124" s="233"/>
      <c r="N1124" s="233"/>
      <c r="O1124" s="233"/>
      <c r="P1124" s="233"/>
    </row>
    <row r="1125" spans="1:16" outlineLevel="3" x14ac:dyDescent="0.3">
      <c r="A1125" s="173"/>
      <c r="B1125" s="173"/>
      <c r="C1125" s="173"/>
      <c r="D1125" s="173"/>
      <c r="E1125" s="173"/>
      <c r="F1125" s="70">
        <v>187</v>
      </c>
      <c r="G1125" s="173"/>
      <c r="H1125" s="173"/>
      <c r="I1125" s="71" t="str">
        <v>libre</v>
      </c>
      <c r="J1125" s="33">
        <v>0</v>
      </c>
      <c r="K1125" s="47">
        <f t="shared" ca="1" si="23"/>
        <v>0</v>
      </c>
      <c r="L1125" s="233"/>
      <c r="M1125" s="233"/>
      <c r="N1125" s="233"/>
      <c r="O1125" s="233"/>
      <c r="P1125" s="233"/>
    </row>
    <row r="1126" spans="1:16" outlineLevel="3" x14ac:dyDescent="0.3">
      <c r="A1126" s="173"/>
      <c r="B1126" s="173"/>
      <c r="C1126" s="173"/>
      <c r="D1126" s="173"/>
      <c r="E1126" s="173"/>
      <c r="F1126" s="70">
        <v>188</v>
      </c>
      <c r="G1126" s="173"/>
      <c r="H1126" s="173"/>
      <c r="I1126" s="71" t="str">
        <v>libre</v>
      </c>
      <c r="J1126" s="33">
        <v>0</v>
      </c>
      <c r="K1126" s="47">
        <f t="shared" ca="1" si="23"/>
        <v>0</v>
      </c>
      <c r="L1126" s="233"/>
      <c r="M1126" s="233"/>
      <c r="N1126" s="233"/>
      <c r="O1126" s="233"/>
      <c r="P1126" s="233"/>
    </row>
    <row r="1127" spans="1:16" outlineLevel="3" x14ac:dyDescent="0.3">
      <c r="A1127" s="173"/>
      <c r="B1127" s="173"/>
      <c r="C1127" s="173"/>
      <c r="D1127" s="173"/>
      <c r="E1127" s="173"/>
      <c r="F1127" s="70">
        <v>189</v>
      </c>
      <c r="G1127" s="173"/>
      <c r="H1127" s="173"/>
      <c r="I1127" s="71" t="str">
        <v>libre</v>
      </c>
      <c r="J1127" s="33">
        <v>0</v>
      </c>
      <c r="K1127" s="47">
        <f t="shared" ca="1" si="23"/>
        <v>0</v>
      </c>
      <c r="L1127" s="233"/>
      <c r="M1127" s="233"/>
      <c r="N1127" s="233"/>
      <c r="O1127" s="233"/>
      <c r="P1127" s="233"/>
    </row>
    <row r="1128" spans="1:16" outlineLevel="3" x14ac:dyDescent="0.3">
      <c r="A1128" s="173"/>
      <c r="B1128" s="173"/>
      <c r="C1128" s="173"/>
      <c r="D1128" s="173"/>
      <c r="E1128" s="173"/>
      <c r="F1128" s="70">
        <v>190</v>
      </c>
      <c r="G1128" s="173"/>
      <c r="H1128" s="173"/>
      <c r="I1128" s="71" t="str">
        <v>libre</v>
      </c>
      <c r="J1128" s="33">
        <v>0</v>
      </c>
      <c r="K1128" s="47">
        <f t="shared" ca="1" si="23"/>
        <v>0</v>
      </c>
      <c r="L1128" s="233"/>
      <c r="M1128" s="233"/>
      <c r="N1128" s="233"/>
      <c r="O1128" s="233"/>
      <c r="P1128" s="233"/>
    </row>
    <row r="1129" spans="1:16" outlineLevel="3" x14ac:dyDescent="0.3">
      <c r="A1129" s="173"/>
      <c r="B1129" s="173"/>
      <c r="C1129" s="173"/>
      <c r="D1129" s="173"/>
      <c r="E1129" s="173"/>
      <c r="F1129" s="70">
        <v>191</v>
      </c>
      <c r="G1129" s="173"/>
      <c r="H1129" s="173"/>
      <c r="I1129" s="71" t="str">
        <v>libre</v>
      </c>
      <c r="J1129" s="33">
        <v>0</v>
      </c>
      <c r="K1129" s="47">
        <f t="shared" ref="K1129:K1138" ca="1" si="24">IF(K$938&lt;(6-$J1129),OFFSET(K821,0,$J1129),0)</f>
        <v>0</v>
      </c>
      <c r="L1129" s="233"/>
      <c r="M1129" s="233"/>
      <c r="N1129" s="233"/>
      <c r="O1129" s="233"/>
      <c r="P1129" s="233"/>
    </row>
    <row r="1130" spans="1:16" outlineLevel="3" x14ac:dyDescent="0.3">
      <c r="A1130" s="173"/>
      <c r="B1130" s="173"/>
      <c r="C1130" s="173"/>
      <c r="D1130" s="173"/>
      <c r="E1130" s="173"/>
      <c r="F1130" s="70">
        <v>192</v>
      </c>
      <c r="G1130" s="173"/>
      <c r="H1130" s="173"/>
      <c r="I1130" s="71" t="str">
        <v>libre</v>
      </c>
      <c r="J1130" s="33">
        <v>0</v>
      </c>
      <c r="K1130" s="47">
        <f t="shared" ca="1" si="24"/>
        <v>0</v>
      </c>
      <c r="L1130" s="233"/>
      <c r="M1130" s="233"/>
      <c r="N1130" s="233"/>
      <c r="O1130" s="233"/>
      <c r="P1130" s="233"/>
    </row>
    <row r="1131" spans="1:16" outlineLevel="3" x14ac:dyDescent="0.3">
      <c r="A1131" s="173"/>
      <c r="B1131" s="173"/>
      <c r="C1131" s="173"/>
      <c r="D1131" s="173"/>
      <c r="E1131" s="173"/>
      <c r="F1131" s="70">
        <v>193</v>
      </c>
      <c r="G1131" s="173"/>
      <c r="H1131" s="173"/>
      <c r="I1131" s="71" t="str">
        <v>libre</v>
      </c>
      <c r="J1131" s="33">
        <v>0</v>
      </c>
      <c r="K1131" s="47">
        <f t="shared" ca="1" si="24"/>
        <v>0</v>
      </c>
      <c r="L1131" s="233"/>
      <c r="M1131" s="233"/>
      <c r="N1131" s="233"/>
      <c r="O1131" s="233"/>
      <c r="P1131" s="233"/>
    </row>
    <row r="1132" spans="1:16" outlineLevel="3" x14ac:dyDescent="0.3">
      <c r="A1132" s="173"/>
      <c r="B1132" s="173"/>
      <c r="C1132" s="173"/>
      <c r="D1132" s="173"/>
      <c r="E1132" s="173"/>
      <c r="F1132" s="70">
        <v>194</v>
      </c>
      <c r="G1132" s="173"/>
      <c r="H1132" s="173"/>
      <c r="I1132" s="71" t="str">
        <v>libre</v>
      </c>
      <c r="J1132" s="33">
        <v>0</v>
      </c>
      <c r="K1132" s="47">
        <f t="shared" ca="1" si="24"/>
        <v>0</v>
      </c>
      <c r="L1132" s="233"/>
      <c r="M1132" s="233"/>
      <c r="N1132" s="233"/>
      <c r="O1132" s="233"/>
      <c r="P1132" s="233"/>
    </row>
    <row r="1133" spans="1:16" outlineLevel="3" x14ac:dyDescent="0.3">
      <c r="A1133" s="173"/>
      <c r="B1133" s="173"/>
      <c r="C1133" s="173"/>
      <c r="D1133" s="173"/>
      <c r="E1133" s="173"/>
      <c r="F1133" s="70">
        <v>195</v>
      </c>
      <c r="G1133" s="173"/>
      <c r="H1133" s="173"/>
      <c r="I1133" s="71" t="str">
        <v>libre</v>
      </c>
      <c r="J1133" s="33">
        <v>0</v>
      </c>
      <c r="K1133" s="47">
        <f t="shared" ca="1" si="24"/>
        <v>0</v>
      </c>
      <c r="L1133" s="233"/>
      <c r="M1133" s="233"/>
      <c r="N1133" s="233"/>
      <c r="O1133" s="233"/>
      <c r="P1133" s="233"/>
    </row>
    <row r="1134" spans="1:16" outlineLevel="3" x14ac:dyDescent="0.3">
      <c r="A1134" s="173"/>
      <c r="B1134" s="173"/>
      <c r="C1134" s="173"/>
      <c r="D1134" s="173"/>
      <c r="E1134" s="173"/>
      <c r="F1134" s="70">
        <v>196</v>
      </c>
      <c r="G1134" s="173"/>
      <c r="H1134" s="173"/>
      <c r="I1134" s="71" t="str">
        <v>libre</v>
      </c>
      <c r="J1134" s="33">
        <v>0</v>
      </c>
      <c r="K1134" s="47">
        <f t="shared" ca="1" si="24"/>
        <v>0</v>
      </c>
      <c r="L1134" s="233"/>
      <c r="M1134" s="233"/>
      <c r="N1134" s="233"/>
      <c r="O1134" s="233"/>
      <c r="P1134" s="233"/>
    </row>
    <row r="1135" spans="1:16" outlineLevel="3" x14ac:dyDescent="0.3">
      <c r="A1135" s="173"/>
      <c r="B1135" s="173"/>
      <c r="C1135" s="173"/>
      <c r="D1135" s="173"/>
      <c r="E1135" s="173"/>
      <c r="F1135" s="70">
        <v>197</v>
      </c>
      <c r="G1135" s="173"/>
      <c r="H1135" s="173"/>
      <c r="I1135" s="71" t="str">
        <v>libre</v>
      </c>
      <c r="J1135" s="33">
        <v>0</v>
      </c>
      <c r="K1135" s="47">
        <f t="shared" ca="1" si="24"/>
        <v>0</v>
      </c>
      <c r="L1135" s="233"/>
      <c r="M1135" s="233"/>
      <c r="N1135" s="233"/>
      <c r="O1135" s="233"/>
      <c r="P1135" s="233"/>
    </row>
    <row r="1136" spans="1:16" outlineLevel="2" x14ac:dyDescent="0.3">
      <c r="A1136" s="173"/>
      <c r="B1136" s="173"/>
      <c r="C1136" s="173"/>
      <c r="D1136" s="173"/>
      <c r="E1136" s="173"/>
      <c r="F1136" s="70">
        <v>198</v>
      </c>
      <c r="G1136" s="173"/>
      <c r="H1136" s="173"/>
      <c r="I1136" s="71" t="str">
        <v>libre</v>
      </c>
      <c r="J1136" s="33">
        <v>0</v>
      </c>
      <c r="K1136" s="47">
        <f t="shared" ca="1" si="24"/>
        <v>0</v>
      </c>
      <c r="L1136" s="233"/>
      <c r="M1136" s="233"/>
      <c r="N1136" s="233"/>
      <c r="O1136" s="233"/>
      <c r="P1136" s="233"/>
    </row>
    <row r="1137" spans="1:16" outlineLevel="2" x14ac:dyDescent="0.3">
      <c r="A1137" s="173"/>
      <c r="B1137" s="173"/>
      <c r="C1137" s="173"/>
      <c r="D1137" s="173"/>
      <c r="E1137" s="173"/>
      <c r="F1137" s="70">
        <v>199</v>
      </c>
      <c r="G1137" s="173"/>
      <c r="H1137" s="173"/>
      <c r="I1137" s="71" t="str">
        <v>libre</v>
      </c>
      <c r="J1137" s="33">
        <v>0</v>
      </c>
      <c r="K1137" s="47">
        <f t="shared" ca="1" si="24"/>
        <v>0</v>
      </c>
      <c r="L1137" s="233"/>
      <c r="M1137" s="233"/>
      <c r="N1137" s="233"/>
      <c r="O1137" s="233"/>
      <c r="P1137" s="233"/>
    </row>
    <row r="1138" spans="1:16" outlineLevel="2" x14ac:dyDescent="0.3">
      <c r="A1138" s="173"/>
      <c r="B1138" s="173"/>
      <c r="C1138" s="173"/>
      <c r="D1138" s="173"/>
      <c r="E1138" s="173"/>
      <c r="F1138" s="70">
        <v>200</v>
      </c>
      <c r="G1138" s="173"/>
      <c r="H1138" s="173"/>
      <c r="I1138" s="71" t="str">
        <v>Alquiler Sitios</v>
      </c>
      <c r="J1138" s="33">
        <v>0</v>
      </c>
      <c r="K1138" s="47">
        <f t="shared" ca="1" si="24"/>
        <v>18165304.268846504</v>
      </c>
      <c r="L1138" s="233"/>
      <c r="M1138" s="233"/>
      <c r="N1138" s="233"/>
      <c r="O1138" s="233"/>
      <c r="P1138" s="233"/>
    </row>
    <row r="1139" spans="1:16" outlineLevel="2" x14ac:dyDescent="0.3">
      <c r="A1139" s="173"/>
      <c r="B1139" s="173"/>
      <c r="C1139" s="173"/>
      <c r="D1139" s="173"/>
      <c r="E1139" s="173"/>
      <c r="F1139" s="70">
        <v>201</v>
      </c>
      <c r="G1139" s="173"/>
      <c r="H1139" s="173"/>
      <c r="I1139" s="71" t="str">
        <v>Energía Eléctrica Sitios</v>
      </c>
      <c r="J1139" s="33">
        <v>0</v>
      </c>
      <c r="K1139" s="47">
        <f t="shared" ref="K1139:K1148" ca="1" si="25">IF(K$938&lt;(6-$J1139),OFFSET(K831,0,$J1139),0)</f>
        <v>18165304.268846504</v>
      </c>
      <c r="L1139" s="233"/>
      <c r="M1139" s="233"/>
      <c r="N1139" s="233"/>
      <c r="O1139" s="233"/>
      <c r="P1139" s="233"/>
    </row>
    <row r="1140" spans="1:16" outlineLevel="3" x14ac:dyDescent="0.3">
      <c r="A1140" s="173"/>
      <c r="B1140" s="173"/>
      <c r="C1140" s="173"/>
      <c r="D1140" s="173"/>
      <c r="E1140" s="173"/>
      <c r="F1140" s="70">
        <v>202</v>
      </c>
      <c r="G1140" s="173"/>
      <c r="H1140" s="173"/>
      <c r="I1140" s="71" t="str">
        <v>Mantenimiento de Sitios</v>
      </c>
      <c r="J1140" s="33">
        <v>0</v>
      </c>
      <c r="K1140" s="47">
        <f t="shared" ca="1" si="25"/>
        <v>18165304.268846504</v>
      </c>
      <c r="L1140" s="233"/>
      <c r="M1140" s="233"/>
      <c r="N1140" s="233"/>
      <c r="O1140" s="233"/>
      <c r="P1140" s="233"/>
    </row>
    <row r="1141" spans="1:16" outlineLevel="3" x14ac:dyDescent="0.3">
      <c r="A1141" s="173"/>
      <c r="B1141" s="173"/>
      <c r="C1141" s="173"/>
      <c r="D1141" s="173"/>
      <c r="E1141" s="173"/>
      <c r="F1141" s="70">
        <v>203</v>
      </c>
      <c r="G1141" s="173"/>
      <c r="H1141" s="173"/>
      <c r="I1141" s="71" t="str">
        <v>Vigilancia</v>
      </c>
      <c r="J1141" s="33">
        <v>0</v>
      </c>
      <c r="K1141" s="47">
        <f t="shared" ca="1" si="25"/>
        <v>18165304.268846504</v>
      </c>
      <c r="L1141" s="233"/>
      <c r="M1141" s="233"/>
      <c r="N1141" s="233"/>
      <c r="O1141" s="233"/>
      <c r="P1141" s="233"/>
    </row>
    <row r="1142" spans="1:16" outlineLevel="3" x14ac:dyDescent="0.3">
      <c r="A1142" s="173"/>
      <c r="B1142" s="173"/>
      <c r="C1142" s="173"/>
      <c r="D1142" s="173"/>
      <c r="E1142" s="173"/>
      <c r="F1142" s="70">
        <v>204</v>
      </c>
      <c r="G1142" s="173"/>
      <c r="H1142" s="173"/>
      <c r="I1142" s="71" t="str">
        <v>Combustible</v>
      </c>
      <c r="J1142" s="33">
        <v>0</v>
      </c>
      <c r="K1142" s="47">
        <f t="shared" ca="1" si="25"/>
        <v>18165304.268846504</v>
      </c>
      <c r="L1142" s="233"/>
      <c r="M1142" s="233"/>
      <c r="N1142" s="233"/>
      <c r="O1142" s="233"/>
      <c r="P1142" s="233"/>
    </row>
    <row r="1143" spans="1:16" outlineLevel="3" x14ac:dyDescent="0.3">
      <c r="A1143" s="173"/>
      <c r="B1143" s="173"/>
      <c r="C1143" s="173"/>
      <c r="D1143" s="173"/>
      <c r="E1143" s="173"/>
      <c r="F1143" s="70">
        <v>205</v>
      </c>
      <c r="G1143" s="173"/>
      <c r="H1143" s="173"/>
      <c r="I1143" s="71" t="str">
        <v>Contratos</v>
      </c>
      <c r="J1143" s="33">
        <v>0</v>
      </c>
      <c r="K1143" s="47">
        <f t="shared" ca="1" si="25"/>
        <v>18165304.268846504</v>
      </c>
      <c r="L1143" s="233"/>
      <c r="M1143" s="233"/>
      <c r="N1143" s="233"/>
      <c r="O1143" s="233"/>
      <c r="P1143" s="233"/>
    </row>
    <row r="1144" spans="1:16" outlineLevel="3" x14ac:dyDescent="0.3">
      <c r="A1144" s="173"/>
      <c r="B1144" s="173"/>
      <c r="C1144" s="173"/>
      <c r="D1144" s="173"/>
      <c r="E1144" s="173"/>
      <c r="F1144" s="70">
        <v>206</v>
      </c>
      <c r="G1144" s="173"/>
      <c r="H1144" s="173"/>
      <c r="I1144" s="71" t="str">
        <v>Transmisión</v>
      </c>
      <c r="J1144" s="33">
        <v>0</v>
      </c>
      <c r="K1144" s="47">
        <f t="shared" ca="1" si="25"/>
        <v>0</v>
      </c>
      <c r="L1144" s="233"/>
      <c r="M1144" s="233"/>
      <c r="N1144" s="233"/>
      <c r="O1144" s="233"/>
      <c r="P1144" s="233"/>
    </row>
    <row r="1145" spans="1:16" outlineLevel="3" x14ac:dyDescent="0.3">
      <c r="A1145" s="173"/>
      <c r="B1145" s="173"/>
      <c r="C1145" s="173"/>
      <c r="D1145" s="173"/>
      <c r="E1145" s="173"/>
      <c r="F1145" s="70">
        <v>207</v>
      </c>
      <c r="G1145" s="173"/>
      <c r="H1145" s="173"/>
      <c r="I1145" s="71" t="str">
        <v>Otros gastos, sanciones, municipios</v>
      </c>
      <c r="J1145" s="33">
        <v>0</v>
      </c>
      <c r="K1145" s="47">
        <f t="shared" ca="1" si="25"/>
        <v>18165304.268846504</v>
      </c>
      <c r="L1145" s="233"/>
      <c r="M1145" s="233"/>
      <c r="N1145" s="233"/>
      <c r="O1145" s="233"/>
      <c r="P1145" s="233"/>
    </row>
    <row r="1146" spans="1:16" outlineLevel="3" x14ac:dyDescent="0.3">
      <c r="A1146" s="173"/>
      <c r="B1146" s="173"/>
      <c r="C1146" s="173"/>
      <c r="D1146" s="173"/>
      <c r="E1146" s="173"/>
      <c r="F1146" s="70">
        <v>208</v>
      </c>
      <c r="G1146" s="173"/>
      <c r="H1146" s="173"/>
      <c r="I1146" s="71" t="str">
        <v>O&amp;M Sitios y Core</v>
      </c>
      <c r="J1146" s="33">
        <v>0</v>
      </c>
      <c r="K1146" s="47">
        <f t="shared" ca="1" si="25"/>
        <v>18165304.268846504</v>
      </c>
      <c r="L1146" s="233"/>
      <c r="M1146" s="233"/>
      <c r="N1146" s="233"/>
      <c r="O1146" s="233"/>
      <c r="P1146" s="233"/>
    </row>
    <row r="1147" spans="1:16" outlineLevel="3" x14ac:dyDescent="0.3">
      <c r="A1147" s="173"/>
      <c r="B1147" s="173"/>
      <c r="C1147" s="173"/>
      <c r="D1147" s="173"/>
      <c r="E1147" s="173"/>
      <c r="F1147" s="70">
        <v>209</v>
      </c>
      <c r="G1147" s="173"/>
      <c r="H1147" s="173"/>
      <c r="I1147" s="71" t="str">
        <v>O&amp;M Plataforma de TI</v>
      </c>
      <c r="J1147" s="33">
        <v>0</v>
      </c>
      <c r="K1147" s="47">
        <f t="shared" ca="1" si="25"/>
        <v>18165304.268846504</v>
      </c>
      <c r="L1147" s="233"/>
      <c r="M1147" s="233"/>
      <c r="N1147" s="233"/>
      <c r="O1147" s="233"/>
      <c r="P1147" s="233"/>
    </row>
    <row r="1148" spans="1:16" outlineLevel="3" x14ac:dyDescent="0.3">
      <c r="A1148" s="173"/>
      <c r="B1148" s="173"/>
      <c r="C1148" s="173"/>
      <c r="D1148" s="173"/>
      <c r="E1148" s="173"/>
      <c r="F1148" s="70">
        <v>210</v>
      </c>
      <c r="G1148" s="173"/>
      <c r="H1148" s="173"/>
      <c r="I1148" s="71" t="str">
        <v>Otros gastos TI</v>
      </c>
      <c r="J1148" s="33">
        <v>0</v>
      </c>
      <c r="K1148" s="47">
        <f t="shared" ca="1" si="25"/>
        <v>18165304.268846504</v>
      </c>
      <c r="L1148" s="233"/>
      <c r="M1148" s="233"/>
      <c r="N1148" s="233"/>
      <c r="O1148" s="233"/>
      <c r="P1148" s="233"/>
    </row>
    <row r="1149" spans="1:16" outlineLevel="3" x14ac:dyDescent="0.3">
      <c r="A1149" s="173"/>
      <c r="B1149" s="173"/>
      <c r="C1149" s="173"/>
      <c r="D1149" s="173"/>
      <c r="E1149" s="173"/>
      <c r="F1149" s="70">
        <v>211</v>
      </c>
      <c r="G1149" s="173"/>
      <c r="H1149" s="173"/>
      <c r="I1149" s="71" t="str">
        <v>Servicios Externos</v>
      </c>
      <c r="J1149" s="33">
        <v>0</v>
      </c>
      <c r="K1149" s="47">
        <f t="shared" ref="K1149:K1158" ca="1" si="26">IF(K$938&lt;(6-$J1149),OFFSET(K841,0,$J1149),0)</f>
        <v>18165304.268846504</v>
      </c>
      <c r="L1149" s="233"/>
      <c r="M1149" s="233"/>
      <c r="N1149" s="233"/>
      <c r="O1149" s="233"/>
      <c r="P1149" s="233"/>
    </row>
    <row r="1150" spans="1:16" outlineLevel="3" x14ac:dyDescent="0.3">
      <c r="A1150" s="173"/>
      <c r="B1150" s="173"/>
      <c r="C1150" s="173"/>
      <c r="D1150" s="173"/>
      <c r="E1150" s="173"/>
      <c r="F1150" s="70">
        <v>212</v>
      </c>
      <c r="G1150" s="173"/>
      <c r="H1150" s="173"/>
      <c r="I1150" s="71" t="str">
        <v>Canon por Uso de Espectro Radioléctrico</v>
      </c>
      <c r="J1150" s="33">
        <v>0</v>
      </c>
      <c r="K1150" s="47">
        <f t="shared" ca="1" si="26"/>
        <v>18165304.268846504</v>
      </c>
      <c r="L1150" s="233"/>
      <c r="M1150" s="233"/>
      <c r="N1150" s="233"/>
      <c r="O1150" s="233"/>
      <c r="P1150" s="233"/>
    </row>
    <row r="1151" spans="1:16" outlineLevel="3" x14ac:dyDescent="0.3">
      <c r="A1151" s="173"/>
      <c r="B1151" s="173"/>
      <c r="C1151" s="173"/>
      <c r="D1151" s="173"/>
      <c r="E1151" s="173"/>
      <c r="F1151" s="70">
        <v>213</v>
      </c>
      <c r="G1151" s="173"/>
      <c r="H1151" s="173"/>
      <c r="I1151" s="71" t="str">
        <v>Aportes MTC</v>
      </c>
      <c r="J1151" s="33">
        <v>0</v>
      </c>
      <c r="K1151" s="47">
        <f t="shared" ca="1" si="26"/>
        <v>18165304.268846504</v>
      </c>
      <c r="L1151" s="233"/>
      <c r="M1151" s="233"/>
      <c r="N1151" s="233"/>
      <c r="O1151" s="233"/>
      <c r="P1151" s="233"/>
    </row>
    <row r="1152" spans="1:16" outlineLevel="3" x14ac:dyDescent="0.3">
      <c r="A1152" s="173"/>
      <c r="B1152" s="173"/>
      <c r="C1152" s="173"/>
      <c r="D1152" s="173"/>
      <c r="E1152" s="173"/>
      <c r="F1152" s="70">
        <v>214</v>
      </c>
      <c r="G1152" s="173"/>
      <c r="H1152" s="173"/>
      <c r="I1152" s="71" t="str">
        <v>Aportes Osiptel</v>
      </c>
      <c r="J1152" s="33">
        <v>0</v>
      </c>
      <c r="K1152" s="47">
        <f t="shared" ca="1" si="26"/>
        <v>18165304.268846504</v>
      </c>
      <c r="L1152" s="233"/>
      <c r="M1152" s="233"/>
      <c r="N1152" s="233"/>
      <c r="O1152" s="233"/>
      <c r="P1152" s="233"/>
    </row>
    <row r="1153" spans="1:16" outlineLevel="3" x14ac:dyDescent="0.3">
      <c r="A1153" s="173"/>
      <c r="B1153" s="173"/>
      <c r="C1153" s="173"/>
      <c r="D1153" s="173"/>
      <c r="E1153" s="173"/>
      <c r="F1153" s="70">
        <v>215</v>
      </c>
      <c r="G1153" s="173"/>
      <c r="H1153" s="173"/>
      <c r="I1153" s="71" t="str">
        <v>Aportes Fitel</v>
      </c>
      <c r="J1153" s="33">
        <v>0</v>
      </c>
      <c r="K1153" s="47">
        <f t="shared" ca="1" si="26"/>
        <v>18165304.268846504</v>
      </c>
      <c r="L1153" s="233"/>
      <c r="M1153" s="233"/>
      <c r="N1153" s="233"/>
      <c r="O1153" s="233"/>
      <c r="P1153" s="233"/>
    </row>
    <row r="1154" spans="1:16" outlineLevel="3" x14ac:dyDescent="0.3">
      <c r="A1154" s="173"/>
      <c r="B1154" s="173"/>
      <c r="C1154" s="173"/>
      <c r="D1154" s="173"/>
      <c r="E1154" s="173"/>
      <c r="F1154" s="70">
        <v>216</v>
      </c>
      <c r="G1154" s="173"/>
      <c r="H1154" s="173"/>
      <c r="I1154" s="71" t="str">
        <v>libre</v>
      </c>
      <c r="J1154" s="33">
        <v>0</v>
      </c>
      <c r="K1154" s="47">
        <f t="shared" ca="1" si="26"/>
        <v>0</v>
      </c>
      <c r="L1154" s="233"/>
      <c r="M1154" s="233"/>
      <c r="N1154" s="233"/>
      <c r="O1154" s="233"/>
      <c r="P1154" s="233"/>
    </row>
    <row r="1155" spans="1:16" outlineLevel="3" x14ac:dyDescent="0.3">
      <c r="A1155" s="173"/>
      <c r="B1155" s="173"/>
      <c r="C1155" s="173"/>
      <c r="D1155" s="173"/>
      <c r="E1155" s="173"/>
      <c r="F1155" s="70">
        <v>217</v>
      </c>
      <c r="G1155" s="173"/>
      <c r="H1155" s="173"/>
      <c r="I1155" s="71" t="str">
        <v>libre</v>
      </c>
      <c r="J1155" s="33">
        <v>0</v>
      </c>
      <c r="K1155" s="47">
        <f t="shared" ca="1" si="26"/>
        <v>0</v>
      </c>
      <c r="L1155" s="233"/>
      <c r="M1155" s="233"/>
      <c r="N1155" s="233"/>
      <c r="O1155" s="233"/>
      <c r="P1155" s="233"/>
    </row>
    <row r="1156" spans="1:16" outlineLevel="3" x14ac:dyDescent="0.3">
      <c r="A1156" s="173"/>
      <c r="B1156" s="173"/>
      <c r="C1156" s="173"/>
      <c r="D1156" s="173"/>
      <c r="E1156" s="173"/>
      <c r="F1156" s="70">
        <v>218</v>
      </c>
      <c r="G1156" s="173"/>
      <c r="H1156" s="173"/>
      <c r="I1156" s="71" t="str">
        <v>libre</v>
      </c>
      <c r="J1156" s="33">
        <v>0</v>
      </c>
      <c r="K1156" s="47">
        <f t="shared" ca="1" si="26"/>
        <v>0</v>
      </c>
      <c r="L1156" s="233"/>
      <c r="M1156" s="233"/>
      <c r="N1156" s="233"/>
      <c r="O1156" s="233"/>
      <c r="P1156" s="233"/>
    </row>
    <row r="1157" spans="1:16" outlineLevel="3" x14ac:dyDescent="0.3">
      <c r="A1157" s="173"/>
      <c r="B1157" s="173"/>
      <c r="C1157" s="173"/>
      <c r="D1157" s="173"/>
      <c r="E1157" s="173"/>
      <c r="F1157" s="70">
        <v>219</v>
      </c>
      <c r="G1157" s="173"/>
      <c r="H1157" s="173"/>
      <c r="I1157" s="71" t="str">
        <v>libre</v>
      </c>
      <c r="J1157" s="33">
        <v>0</v>
      </c>
      <c r="K1157" s="47">
        <f t="shared" ca="1" si="26"/>
        <v>0</v>
      </c>
      <c r="L1157" s="233"/>
      <c r="M1157" s="233"/>
      <c r="N1157" s="233"/>
      <c r="O1157" s="233"/>
      <c r="P1157" s="233"/>
    </row>
    <row r="1158" spans="1:16" outlineLevel="3" x14ac:dyDescent="0.3">
      <c r="A1158" s="173"/>
      <c r="B1158" s="173"/>
      <c r="C1158" s="173"/>
      <c r="D1158" s="173"/>
      <c r="E1158" s="173"/>
      <c r="F1158" s="70">
        <v>220</v>
      </c>
      <c r="G1158" s="173"/>
      <c r="H1158" s="173"/>
      <c r="I1158" s="71" t="str">
        <v>libre</v>
      </c>
      <c r="J1158" s="33">
        <v>0</v>
      </c>
      <c r="K1158" s="47">
        <f t="shared" ca="1" si="26"/>
        <v>0</v>
      </c>
      <c r="L1158" s="233"/>
      <c r="M1158" s="233"/>
      <c r="N1158" s="233"/>
      <c r="O1158" s="233"/>
      <c r="P1158" s="233"/>
    </row>
    <row r="1159" spans="1:16" outlineLevel="3" x14ac:dyDescent="0.3">
      <c r="A1159" s="173"/>
      <c r="B1159" s="173"/>
      <c r="C1159" s="173"/>
      <c r="D1159" s="173"/>
      <c r="E1159" s="173"/>
      <c r="F1159" s="70">
        <v>221</v>
      </c>
      <c r="G1159" s="173"/>
      <c r="H1159" s="173"/>
      <c r="I1159" s="71" t="str">
        <v>libre</v>
      </c>
      <c r="J1159" s="33">
        <v>0</v>
      </c>
      <c r="K1159" s="47">
        <f t="shared" ref="K1159:K1168" ca="1" si="27">IF(K$938&lt;(6-$J1159),OFFSET(K851,0,$J1159),0)</f>
        <v>0</v>
      </c>
      <c r="L1159" s="233"/>
      <c r="M1159" s="233"/>
      <c r="N1159" s="233"/>
      <c r="O1159" s="233"/>
      <c r="P1159" s="233"/>
    </row>
    <row r="1160" spans="1:16" outlineLevel="3" x14ac:dyDescent="0.3">
      <c r="A1160" s="173"/>
      <c r="B1160" s="173"/>
      <c r="C1160" s="173"/>
      <c r="D1160" s="173"/>
      <c r="E1160" s="173"/>
      <c r="F1160" s="70">
        <v>222</v>
      </c>
      <c r="G1160" s="173"/>
      <c r="H1160" s="173"/>
      <c r="I1160" s="71" t="str">
        <v>libre</v>
      </c>
      <c r="J1160" s="33">
        <v>0</v>
      </c>
      <c r="K1160" s="47">
        <f t="shared" ca="1" si="27"/>
        <v>0</v>
      </c>
      <c r="L1160" s="233"/>
      <c r="M1160" s="233"/>
      <c r="N1160" s="233"/>
      <c r="O1160" s="233"/>
      <c r="P1160" s="233"/>
    </row>
    <row r="1161" spans="1:16" outlineLevel="3" x14ac:dyDescent="0.3">
      <c r="A1161" s="173"/>
      <c r="B1161" s="173"/>
      <c r="C1161" s="173"/>
      <c r="D1161" s="173"/>
      <c r="E1161" s="173"/>
      <c r="F1161" s="70">
        <v>223</v>
      </c>
      <c r="G1161" s="173"/>
      <c r="H1161" s="173"/>
      <c r="I1161" s="71" t="str">
        <v>libre</v>
      </c>
      <c r="J1161" s="33">
        <v>0</v>
      </c>
      <c r="K1161" s="47">
        <f t="shared" ca="1" si="27"/>
        <v>0</v>
      </c>
      <c r="L1161" s="233"/>
      <c r="M1161" s="233"/>
      <c r="N1161" s="233"/>
      <c r="O1161" s="233"/>
      <c r="P1161" s="233"/>
    </row>
    <row r="1162" spans="1:16" outlineLevel="3" x14ac:dyDescent="0.3">
      <c r="A1162" s="173"/>
      <c r="B1162" s="173"/>
      <c r="C1162" s="173"/>
      <c r="D1162" s="173"/>
      <c r="E1162" s="173"/>
      <c r="F1162" s="70">
        <v>224</v>
      </c>
      <c r="G1162" s="173"/>
      <c r="H1162" s="173"/>
      <c r="I1162" s="71" t="str">
        <v>libre</v>
      </c>
      <c r="J1162" s="33">
        <v>0</v>
      </c>
      <c r="K1162" s="47">
        <f t="shared" ca="1" si="27"/>
        <v>0</v>
      </c>
      <c r="L1162" s="233"/>
      <c r="M1162" s="233"/>
      <c r="N1162" s="233"/>
      <c r="O1162" s="233"/>
      <c r="P1162" s="233"/>
    </row>
    <row r="1163" spans="1:16" outlineLevel="3" x14ac:dyDescent="0.3">
      <c r="A1163" s="173"/>
      <c r="B1163" s="173"/>
      <c r="C1163" s="173"/>
      <c r="D1163" s="173"/>
      <c r="E1163" s="173"/>
      <c r="F1163" s="70">
        <v>225</v>
      </c>
      <c r="G1163" s="173"/>
      <c r="H1163" s="173"/>
      <c r="I1163" s="71" t="str">
        <v>libre</v>
      </c>
      <c r="J1163" s="33">
        <v>0</v>
      </c>
      <c r="K1163" s="47">
        <f t="shared" ca="1" si="27"/>
        <v>0</v>
      </c>
      <c r="L1163" s="233"/>
      <c r="M1163" s="233"/>
      <c r="N1163" s="233"/>
      <c r="O1163" s="233"/>
      <c r="P1163" s="233"/>
    </row>
    <row r="1164" spans="1:16" outlineLevel="3" x14ac:dyDescent="0.3">
      <c r="A1164" s="173"/>
      <c r="B1164" s="173"/>
      <c r="C1164" s="173"/>
      <c r="D1164" s="173"/>
      <c r="E1164" s="173"/>
      <c r="F1164" s="70">
        <v>226</v>
      </c>
      <c r="G1164" s="173"/>
      <c r="H1164" s="173"/>
      <c r="I1164" s="71" t="str">
        <v>libre</v>
      </c>
      <c r="J1164" s="33">
        <v>0</v>
      </c>
      <c r="K1164" s="47">
        <f t="shared" ca="1" si="27"/>
        <v>0</v>
      </c>
      <c r="L1164" s="233"/>
      <c r="M1164" s="233"/>
      <c r="N1164" s="233"/>
      <c r="O1164" s="233"/>
      <c r="P1164" s="233"/>
    </row>
    <row r="1165" spans="1:16" outlineLevel="3" x14ac:dyDescent="0.3">
      <c r="A1165" s="173"/>
      <c r="B1165" s="173"/>
      <c r="C1165" s="173"/>
      <c r="D1165" s="173"/>
      <c r="E1165" s="173"/>
      <c r="F1165" s="70">
        <v>227</v>
      </c>
      <c r="G1165" s="173"/>
      <c r="H1165" s="173"/>
      <c r="I1165" s="71" t="str">
        <v>libre</v>
      </c>
      <c r="J1165" s="33">
        <v>0</v>
      </c>
      <c r="K1165" s="47">
        <f t="shared" ca="1" si="27"/>
        <v>0</v>
      </c>
      <c r="L1165" s="233"/>
      <c r="M1165" s="233"/>
      <c r="N1165" s="233"/>
      <c r="O1165" s="233"/>
      <c r="P1165" s="233"/>
    </row>
    <row r="1166" spans="1:16" outlineLevel="3" x14ac:dyDescent="0.3">
      <c r="A1166" s="173"/>
      <c r="B1166" s="173"/>
      <c r="C1166" s="173"/>
      <c r="D1166" s="173"/>
      <c r="E1166" s="173"/>
      <c r="F1166" s="70">
        <v>228</v>
      </c>
      <c r="G1166" s="173"/>
      <c r="H1166" s="173"/>
      <c r="I1166" s="71" t="str">
        <v>libre</v>
      </c>
      <c r="J1166" s="33">
        <v>0</v>
      </c>
      <c r="K1166" s="47">
        <f t="shared" ca="1" si="27"/>
        <v>0</v>
      </c>
      <c r="L1166" s="233"/>
      <c r="M1166" s="233"/>
      <c r="N1166" s="233"/>
      <c r="O1166" s="233"/>
      <c r="P1166" s="233"/>
    </row>
    <row r="1167" spans="1:16" outlineLevel="3" x14ac:dyDescent="0.3">
      <c r="A1167" s="173"/>
      <c r="B1167" s="173"/>
      <c r="C1167" s="173"/>
      <c r="D1167" s="173"/>
      <c r="E1167" s="173"/>
      <c r="F1167" s="70">
        <v>229</v>
      </c>
      <c r="G1167" s="173"/>
      <c r="H1167" s="173"/>
      <c r="I1167" s="71" t="str">
        <v>libre</v>
      </c>
      <c r="J1167" s="33">
        <v>0</v>
      </c>
      <c r="K1167" s="47">
        <f t="shared" ca="1" si="27"/>
        <v>0</v>
      </c>
      <c r="L1167" s="233"/>
      <c r="M1167" s="233"/>
      <c r="N1167" s="233"/>
      <c r="O1167" s="233"/>
      <c r="P1167" s="233"/>
    </row>
    <row r="1168" spans="1:16" outlineLevel="3" x14ac:dyDescent="0.3">
      <c r="A1168" s="173"/>
      <c r="B1168" s="173"/>
      <c r="C1168" s="173"/>
      <c r="D1168" s="173"/>
      <c r="E1168" s="173"/>
      <c r="F1168" s="70">
        <v>230</v>
      </c>
      <c r="G1168" s="173"/>
      <c r="H1168" s="173"/>
      <c r="I1168" s="71" t="str">
        <v>libre</v>
      </c>
      <c r="J1168" s="33">
        <v>0</v>
      </c>
      <c r="K1168" s="47">
        <f t="shared" ca="1" si="27"/>
        <v>0</v>
      </c>
      <c r="L1168" s="233"/>
      <c r="M1168" s="233"/>
      <c r="N1168" s="233"/>
      <c r="O1168" s="233"/>
      <c r="P1168" s="233"/>
    </row>
    <row r="1169" spans="1:16" outlineLevel="3" x14ac:dyDescent="0.3">
      <c r="A1169" s="173"/>
      <c r="B1169" s="173"/>
      <c r="C1169" s="173"/>
      <c r="D1169" s="173"/>
      <c r="E1169" s="173"/>
      <c r="F1169" s="70">
        <v>231</v>
      </c>
      <c r="G1169" s="173"/>
      <c r="H1169" s="173"/>
      <c r="I1169" s="71" t="str">
        <v>libre</v>
      </c>
      <c r="J1169" s="33">
        <v>0</v>
      </c>
      <c r="K1169" s="47">
        <f t="shared" ref="K1169:K1178" ca="1" si="28">IF(K$938&lt;(6-$J1169),OFFSET(K861,0,$J1169),0)</f>
        <v>0</v>
      </c>
      <c r="L1169" s="233"/>
      <c r="M1169" s="233"/>
      <c r="N1169" s="233"/>
      <c r="O1169" s="233"/>
      <c r="P1169" s="233"/>
    </row>
    <row r="1170" spans="1:16" outlineLevel="3" x14ac:dyDescent="0.3">
      <c r="A1170" s="173"/>
      <c r="B1170" s="173"/>
      <c r="C1170" s="173"/>
      <c r="D1170" s="173"/>
      <c r="E1170" s="173"/>
      <c r="F1170" s="70">
        <v>232</v>
      </c>
      <c r="G1170" s="173"/>
      <c r="H1170" s="173"/>
      <c r="I1170" s="71" t="str">
        <v>libre</v>
      </c>
      <c r="J1170" s="33">
        <v>0</v>
      </c>
      <c r="K1170" s="47">
        <f t="shared" ca="1" si="28"/>
        <v>0</v>
      </c>
      <c r="L1170" s="233"/>
      <c r="M1170" s="233"/>
      <c r="N1170" s="233"/>
      <c r="O1170" s="233"/>
      <c r="P1170" s="233"/>
    </row>
    <row r="1171" spans="1:16" outlineLevel="3" x14ac:dyDescent="0.3">
      <c r="A1171" s="173"/>
      <c r="B1171" s="173"/>
      <c r="C1171" s="173"/>
      <c r="D1171" s="173"/>
      <c r="E1171" s="173"/>
      <c r="F1171" s="70">
        <v>233</v>
      </c>
      <c r="G1171" s="173"/>
      <c r="H1171" s="173"/>
      <c r="I1171" s="71" t="str">
        <v>libre</v>
      </c>
      <c r="J1171" s="33">
        <v>0</v>
      </c>
      <c r="K1171" s="47">
        <f t="shared" ca="1" si="28"/>
        <v>0</v>
      </c>
      <c r="L1171" s="233"/>
      <c r="M1171" s="233"/>
      <c r="N1171" s="233"/>
      <c r="O1171" s="233"/>
      <c r="P1171" s="233"/>
    </row>
    <row r="1172" spans="1:16" outlineLevel="3" x14ac:dyDescent="0.3">
      <c r="A1172" s="173"/>
      <c r="B1172" s="173"/>
      <c r="C1172" s="173"/>
      <c r="D1172" s="173"/>
      <c r="E1172" s="173"/>
      <c r="F1172" s="70">
        <v>234</v>
      </c>
      <c r="G1172" s="173"/>
      <c r="H1172" s="173"/>
      <c r="I1172" s="71" t="str">
        <v>libre</v>
      </c>
      <c r="J1172" s="33">
        <v>0</v>
      </c>
      <c r="K1172" s="47">
        <f t="shared" ca="1" si="28"/>
        <v>0</v>
      </c>
      <c r="L1172" s="233"/>
      <c r="M1172" s="233"/>
      <c r="N1172" s="233"/>
      <c r="O1172" s="233"/>
      <c r="P1172" s="233"/>
    </row>
    <row r="1173" spans="1:16" outlineLevel="3" x14ac:dyDescent="0.3">
      <c r="A1173" s="173"/>
      <c r="B1173" s="173"/>
      <c r="C1173" s="173"/>
      <c r="D1173" s="173"/>
      <c r="E1173" s="173"/>
      <c r="F1173" s="70">
        <v>235</v>
      </c>
      <c r="G1173" s="173"/>
      <c r="H1173" s="173"/>
      <c r="I1173" s="71" t="str">
        <v>libre</v>
      </c>
      <c r="J1173" s="33">
        <v>0</v>
      </c>
      <c r="K1173" s="47">
        <f t="shared" ca="1" si="28"/>
        <v>0</v>
      </c>
      <c r="L1173" s="233"/>
      <c r="M1173" s="233"/>
      <c r="N1173" s="233"/>
      <c r="O1173" s="233"/>
      <c r="P1173" s="233"/>
    </row>
    <row r="1174" spans="1:16" outlineLevel="3" x14ac:dyDescent="0.3">
      <c r="A1174" s="173"/>
      <c r="B1174" s="173"/>
      <c r="C1174" s="173"/>
      <c r="D1174" s="173"/>
      <c r="E1174" s="173"/>
      <c r="F1174" s="70">
        <v>236</v>
      </c>
      <c r="G1174" s="173"/>
      <c r="H1174" s="173"/>
      <c r="I1174" s="71" t="str">
        <v>libre</v>
      </c>
      <c r="J1174" s="33">
        <v>0</v>
      </c>
      <c r="K1174" s="47">
        <f t="shared" ca="1" si="28"/>
        <v>0</v>
      </c>
      <c r="L1174" s="233"/>
      <c r="M1174" s="233"/>
      <c r="N1174" s="233"/>
      <c r="O1174" s="233"/>
      <c r="P1174" s="233"/>
    </row>
    <row r="1175" spans="1:16" outlineLevel="3" x14ac:dyDescent="0.3">
      <c r="A1175" s="173"/>
      <c r="B1175" s="173"/>
      <c r="C1175" s="173"/>
      <c r="D1175" s="173"/>
      <c r="E1175" s="173"/>
      <c r="F1175" s="70">
        <v>237</v>
      </c>
      <c r="G1175" s="173"/>
      <c r="H1175" s="173"/>
      <c r="I1175" s="71" t="str">
        <v>libre</v>
      </c>
      <c r="J1175" s="33">
        <v>0</v>
      </c>
      <c r="K1175" s="47">
        <f t="shared" ca="1" si="28"/>
        <v>0</v>
      </c>
      <c r="L1175" s="233"/>
      <c r="M1175" s="233"/>
      <c r="N1175" s="233"/>
      <c r="O1175" s="233"/>
      <c r="P1175" s="233"/>
    </row>
    <row r="1176" spans="1:16" outlineLevel="3" x14ac:dyDescent="0.3">
      <c r="A1176" s="173"/>
      <c r="B1176" s="173"/>
      <c r="C1176" s="173"/>
      <c r="D1176" s="173"/>
      <c r="E1176" s="173"/>
      <c r="F1176" s="70">
        <v>238</v>
      </c>
      <c r="G1176" s="173"/>
      <c r="H1176" s="173"/>
      <c r="I1176" s="71" t="str">
        <v>libre</v>
      </c>
      <c r="J1176" s="33">
        <v>0</v>
      </c>
      <c r="K1176" s="47">
        <f t="shared" ca="1" si="28"/>
        <v>0</v>
      </c>
      <c r="L1176" s="233"/>
      <c r="M1176" s="233"/>
      <c r="N1176" s="233"/>
      <c r="O1176" s="233"/>
      <c r="P1176" s="233"/>
    </row>
    <row r="1177" spans="1:16" outlineLevel="3" x14ac:dyDescent="0.3">
      <c r="A1177" s="173"/>
      <c r="B1177" s="173"/>
      <c r="C1177" s="173"/>
      <c r="D1177" s="173"/>
      <c r="E1177" s="173"/>
      <c r="F1177" s="70">
        <v>239</v>
      </c>
      <c r="G1177" s="173"/>
      <c r="H1177" s="173"/>
      <c r="I1177" s="71" t="str">
        <v>libre</v>
      </c>
      <c r="J1177" s="33">
        <v>0</v>
      </c>
      <c r="K1177" s="47">
        <f t="shared" ca="1" si="28"/>
        <v>0</v>
      </c>
      <c r="L1177" s="233"/>
      <c r="M1177" s="233"/>
      <c r="N1177" s="233"/>
      <c r="O1177" s="233"/>
      <c r="P1177" s="233"/>
    </row>
    <row r="1178" spans="1:16" outlineLevel="3" x14ac:dyDescent="0.3">
      <c r="A1178" s="173"/>
      <c r="B1178" s="173"/>
      <c r="C1178" s="173"/>
      <c r="D1178" s="173"/>
      <c r="E1178" s="173"/>
      <c r="F1178" s="70">
        <v>240</v>
      </c>
      <c r="G1178" s="173"/>
      <c r="H1178" s="173"/>
      <c r="I1178" s="71" t="str">
        <v>libre</v>
      </c>
      <c r="J1178" s="33">
        <v>0</v>
      </c>
      <c r="K1178" s="47">
        <f t="shared" ca="1" si="28"/>
        <v>0</v>
      </c>
      <c r="L1178" s="233"/>
      <c r="M1178" s="233"/>
      <c r="N1178" s="233"/>
      <c r="O1178" s="233"/>
      <c r="P1178" s="233"/>
    </row>
    <row r="1179" spans="1:16" outlineLevel="3" x14ac:dyDescent="0.3">
      <c r="A1179" s="173"/>
      <c r="B1179" s="173"/>
      <c r="C1179" s="173"/>
      <c r="D1179" s="173"/>
      <c r="E1179" s="173"/>
      <c r="F1179" s="70">
        <v>241</v>
      </c>
      <c r="G1179" s="173"/>
      <c r="H1179" s="173"/>
      <c r="I1179" s="71" t="str">
        <v>libre</v>
      </c>
      <c r="J1179" s="33">
        <v>0</v>
      </c>
      <c r="K1179" s="47">
        <f t="shared" ref="K1179:K1188" ca="1" si="29">IF(K$938&lt;(6-$J1179),OFFSET(K871,0,$J1179),0)</f>
        <v>0</v>
      </c>
      <c r="L1179" s="233"/>
      <c r="M1179" s="233"/>
      <c r="N1179" s="233"/>
      <c r="O1179" s="233"/>
      <c r="P1179" s="233"/>
    </row>
    <row r="1180" spans="1:16" outlineLevel="3" x14ac:dyDescent="0.3">
      <c r="A1180" s="173"/>
      <c r="B1180" s="173"/>
      <c r="C1180" s="173"/>
      <c r="D1180" s="173"/>
      <c r="E1180" s="173"/>
      <c r="F1180" s="70">
        <v>242</v>
      </c>
      <c r="G1180" s="173"/>
      <c r="H1180" s="173"/>
      <c r="I1180" s="71" t="str">
        <v>libre</v>
      </c>
      <c r="J1180" s="33">
        <v>0</v>
      </c>
      <c r="K1180" s="47">
        <f t="shared" ca="1" si="29"/>
        <v>0</v>
      </c>
      <c r="L1180" s="233"/>
      <c r="M1180" s="233"/>
      <c r="N1180" s="233"/>
      <c r="O1180" s="233"/>
      <c r="P1180" s="233"/>
    </row>
    <row r="1181" spans="1:16" outlineLevel="3" x14ac:dyDescent="0.3">
      <c r="A1181" s="173"/>
      <c r="B1181" s="173"/>
      <c r="C1181" s="173"/>
      <c r="D1181" s="173"/>
      <c r="E1181" s="173"/>
      <c r="F1181" s="70">
        <v>243</v>
      </c>
      <c r="G1181" s="173"/>
      <c r="H1181" s="173"/>
      <c r="I1181" s="71" t="str">
        <v>libre</v>
      </c>
      <c r="J1181" s="33">
        <v>0</v>
      </c>
      <c r="K1181" s="47">
        <f t="shared" ca="1" si="29"/>
        <v>0</v>
      </c>
      <c r="L1181" s="233"/>
      <c r="M1181" s="233"/>
      <c r="N1181" s="233"/>
      <c r="O1181" s="233"/>
      <c r="P1181" s="233"/>
    </row>
    <row r="1182" spans="1:16" outlineLevel="3" x14ac:dyDescent="0.3">
      <c r="A1182" s="173"/>
      <c r="B1182" s="173"/>
      <c r="C1182" s="173"/>
      <c r="D1182" s="173"/>
      <c r="E1182" s="173"/>
      <c r="F1182" s="70">
        <v>244</v>
      </c>
      <c r="G1182" s="173"/>
      <c r="H1182" s="173"/>
      <c r="I1182" s="71" t="str">
        <v>libre</v>
      </c>
      <c r="J1182" s="33">
        <v>0</v>
      </c>
      <c r="K1182" s="47">
        <f t="shared" ca="1" si="29"/>
        <v>0</v>
      </c>
      <c r="L1182" s="233"/>
      <c r="M1182" s="233"/>
      <c r="N1182" s="233"/>
      <c r="O1182" s="233"/>
      <c r="P1182" s="233"/>
    </row>
    <row r="1183" spans="1:16" outlineLevel="3" x14ac:dyDescent="0.3">
      <c r="A1183" s="173"/>
      <c r="B1183" s="173"/>
      <c r="C1183" s="173"/>
      <c r="D1183" s="173"/>
      <c r="E1183" s="173"/>
      <c r="F1183" s="70">
        <v>245</v>
      </c>
      <c r="G1183" s="173"/>
      <c r="H1183" s="173"/>
      <c r="I1183" s="71" t="str">
        <v>libre</v>
      </c>
      <c r="J1183" s="33">
        <v>0</v>
      </c>
      <c r="K1183" s="47">
        <f t="shared" ca="1" si="29"/>
        <v>0</v>
      </c>
      <c r="L1183" s="233"/>
      <c r="M1183" s="233"/>
      <c r="N1183" s="233"/>
      <c r="O1183" s="233"/>
      <c r="P1183" s="233"/>
    </row>
    <row r="1184" spans="1:16" outlineLevel="3" x14ac:dyDescent="0.3">
      <c r="A1184" s="173"/>
      <c r="B1184" s="173"/>
      <c r="C1184" s="173"/>
      <c r="D1184" s="173"/>
      <c r="E1184" s="173"/>
      <c r="F1184" s="70">
        <v>246</v>
      </c>
      <c r="G1184" s="173"/>
      <c r="H1184" s="173"/>
      <c r="I1184" s="71" t="str">
        <v>libre</v>
      </c>
      <c r="J1184" s="33">
        <v>0</v>
      </c>
      <c r="K1184" s="47">
        <f t="shared" ca="1" si="29"/>
        <v>0</v>
      </c>
      <c r="L1184" s="233"/>
      <c r="M1184" s="233"/>
      <c r="N1184" s="233"/>
      <c r="O1184" s="233"/>
      <c r="P1184" s="233"/>
    </row>
    <row r="1185" spans="1:16" outlineLevel="3" x14ac:dyDescent="0.3">
      <c r="A1185" s="173"/>
      <c r="B1185" s="173"/>
      <c r="C1185" s="173"/>
      <c r="D1185" s="173"/>
      <c r="E1185" s="173"/>
      <c r="F1185" s="70">
        <v>247</v>
      </c>
      <c r="G1185" s="173"/>
      <c r="H1185" s="173"/>
      <c r="I1185" s="71" t="str">
        <v>libre</v>
      </c>
      <c r="J1185" s="33">
        <v>0</v>
      </c>
      <c r="K1185" s="47">
        <f t="shared" ca="1" si="29"/>
        <v>0</v>
      </c>
      <c r="L1185" s="233"/>
      <c r="M1185" s="233"/>
      <c r="N1185" s="233"/>
      <c r="O1185" s="233"/>
      <c r="P1185" s="233"/>
    </row>
    <row r="1186" spans="1:16" outlineLevel="3" x14ac:dyDescent="0.3">
      <c r="A1186" s="173"/>
      <c r="B1186" s="173"/>
      <c r="C1186" s="173"/>
      <c r="D1186" s="173"/>
      <c r="E1186" s="173"/>
      <c r="F1186" s="70">
        <v>248</v>
      </c>
      <c r="G1186" s="173"/>
      <c r="H1186" s="173"/>
      <c r="I1186" s="71" t="str">
        <v>libre</v>
      </c>
      <c r="J1186" s="33">
        <v>0</v>
      </c>
      <c r="K1186" s="47">
        <f t="shared" ca="1" si="29"/>
        <v>0</v>
      </c>
      <c r="L1186" s="233"/>
      <c r="M1186" s="233"/>
      <c r="N1186" s="233"/>
      <c r="O1186" s="233"/>
      <c r="P1186" s="233"/>
    </row>
    <row r="1187" spans="1:16" outlineLevel="3" x14ac:dyDescent="0.3">
      <c r="A1187" s="173"/>
      <c r="B1187" s="173"/>
      <c r="C1187" s="173"/>
      <c r="D1187" s="173"/>
      <c r="E1187" s="173"/>
      <c r="F1187" s="70">
        <v>249</v>
      </c>
      <c r="G1187" s="173"/>
      <c r="H1187" s="173"/>
      <c r="I1187" s="71" t="str">
        <v>libre</v>
      </c>
      <c r="J1187" s="33">
        <v>0</v>
      </c>
      <c r="K1187" s="47">
        <f t="shared" ca="1" si="29"/>
        <v>0</v>
      </c>
      <c r="L1187" s="233"/>
      <c r="M1187" s="233"/>
      <c r="N1187" s="233"/>
      <c r="O1187" s="233"/>
      <c r="P1187" s="233"/>
    </row>
    <row r="1188" spans="1:16" outlineLevel="3" x14ac:dyDescent="0.3">
      <c r="A1188" s="173"/>
      <c r="B1188" s="173"/>
      <c r="C1188" s="173"/>
      <c r="D1188" s="173"/>
      <c r="E1188" s="173"/>
      <c r="F1188" s="70">
        <v>250</v>
      </c>
      <c r="G1188" s="173"/>
      <c r="H1188" s="173"/>
      <c r="I1188" s="71" t="str">
        <v>libre</v>
      </c>
      <c r="J1188" s="33">
        <v>0</v>
      </c>
      <c r="K1188" s="47">
        <f t="shared" ca="1" si="29"/>
        <v>0</v>
      </c>
      <c r="L1188" s="233"/>
      <c r="M1188" s="233"/>
      <c r="N1188" s="233"/>
      <c r="O1188" s="233"/>
      <c r="P1188" s="233"/>
    </row>
    <row r="1189" spans="1:16" outlineLevel="3" x14ac:dyDescent="0.3">
      <c r="A1189" s="173"/>
      <c r="B1189" s="173"/>
      <c r="C1189" s="173"/>
      <c r="D1189" s="173"/>
      <c r="E1189" s="173"/>
      <c r="F1189" s="70">
        <v>251</v>
      </c>
      <c r="G1189" s="173"/>
      <c r="H1189" s="173"/>
      <c r="I1189" s="71" t="str">
        <v>libre</v>
      </c>
      <c r="J1189" s="33">
        <v>0</v>
      </c>
      <c r="K1189" s="47">
        <f t="shared" ref="K1189:K1198" ca="1" si="30">IF(K$938&lt;(6-$J1189),OFFSET(K881,0,$J1189),0)</f>
        <v>0</v>
      </c>
      <c r="L1189" s="233"/>
      <c r="M1189" s="233"/>
      <c r="N1189" s="233"/>
      <c r="O1189" s="233"/>
      <c r="P1189" s="233"/>
    </row>
    <row r="1190" spans="1:16" outlineLevel="3" x14ac:dyDescent="0.3">
      <c r="A1190" s="173"/>
      <c r="B1190" s="173"/>
      <c r="C1190" s="173"/>
      <c r="D1190" s="173"/>
      <c r="E1190" s="173"/>
      <c r="F1190" s="70">
        <v>252</v>
      </c>
      <c r="G1190" s="173"/>
      <c r="H1190" s="173"/>
      <c r="I1190" s="71" t="str">
        <v>libre</v>
      </c>
      <c r="J1190" s="33">
        <v>0</v>
      </c>
      <c r="K1190" s="47">
        <f t="shared" ca="1" si="30"/>
        <v>0</v>
      </c>
      <c r="L1190" s="233"/>
      <c r="M1190" s="233"/>
      <c r="N1190" s="233"/>
      <c r="O1190" s="233"/>
      <c r="P1190" s="233"/>
    </row>
    <row r="1191" spans="1:16" outlineLevel="3" x14ac:dyDescent="0.3">
      <c r="A1191" s="173"/>
      <c r="B1191" s="173"/>
      <c r="C1191" s="173"/>
      <c r="D1191" s="173"/>
      <c r="E1191" s="173"/>
      <c r="F1191" s="70">
        <v>253</v>
      </c>
      <c r="G1191" s="173"/>
      <c r="H1191" s="173"/>
      <c r="I1191" s="71" t="str">
        <v>libre</v>
      </c>
      <c r="J1191" s="33">
        <v>0</v>
      </c>
      <c r="K1191" s="47">
        <f t="shared" ca="1" si="30"/>
        <v>0</v>
      </c>
      <c r="L1191" s="233"/>
      <c r="M1191" s="233"/>
      <c r="N1191" s="233"/>
      <c r="O1191" s="233"/>
      <c r="P1191" s="233"/>
    </row>
    <row r="1192" spans="1:16" outlineLevel="3" x14ac:dyDescent="0.3">
      <c r="A1192" s="173"/>
      <c r="B1192" s="173"/>
      <c r="C1192" s="173"/>
      <c r="D1192" s="173"/>
      <c r="E1192" s="173"/>
      <c r="F1192" s="70">
        <v>254</v>
      </c>
      <c r="G1192" s="173"/>
      <c r="H1192" s="173"/>
      <c r="I1192" s="71" t="str">
        <v>libre</v>
      </c>
      <c r="J1192" s="33">
        <v>0</v>
      </c>
      <c r="K1192" s="47">
        <f t="shared" ca="1" si="30"/>
        <v>0</v>
      </c>
      <c r="L1192" s="233"/>
      <c r="M1192" s="233"/>
      <c r="N1192" s="233"/>
      <c r="O1192" s="233"/>
      <c r="P1192" s="233"/>
    </row>
    <row r="1193" spans="1:16" outlineLevel="3" x14ac:dyDescent="0.3">
      <c r="A1193" s="173"/>
      <c r="B1193" s="173"/>
      <c r="C1193" s="173"/>
      <c r="D1193" s="173"/>
      <c r="E1193" s="173"/>
      <c r="F1193" s="70">
        <v>255</v>
      </c>
      <c r="G1193" s="173"/>
      <c r="H1193" s="173"/>
      <c r="I1193" s="71" t="str">
        <v>libre</v>
      </c>
      <c r="J1193" s="33">
        <v>0</v>
      </c>
      <c r="K1193" s="47">
        <f t="shared" ca="1" si="30"/>
        <v>0</v>
      </c>
      <c r="L1193" s="233"/>
      <c r="M1193" s="233"/>
      <c r="N1193" s="233"/>
      <c r="O1193" s="233"/>
      <c r="P1193" s="233"/>
    </row>
    <row r="1194" spans="1:16" outlineLevel="3" x14ac:dyDescent="0.3">
      <c r="A1194" s="173"/>
      <c r="B1194" s="173"/>
      <c r="C1194" s="173"/>
      <c r="D1194" s="173"/>
      <c r="E1194" s="173"/>
      <c r="F1194" s="70">
        <v>256</v>
      </c>
      <c r="G1194" s="173"/>
      <c r="H1194" s="173"/>
      <c r="I1194" s="71" t="str">
        <v>libre</v>
      </c>
      <c r="J1194" s="33">
        <v>0</v>
      </c>
      <c r="K1194" s="47">
        <f t="shared" ca="1" si="30"/>
        <v>0</v>
      </c>
      <c r="L1194" s="233"/>
      <c r="M1194" s="233"/>
      <c r="N1194" s="233"/>
      <c r="O1194" s="233"/>
      <c r="P1194" s="233"/>
    </row>
    <row r="1195" spans="1:16" outlineLevel="3" x14ac:dyDescent="0.3">
      <c r="A1195" s="173"/>
      <c r="B1195" s="173"/>
      <c r="C1195" s="173"/>
      <c r="D1195" s="173"/>
      <c r="E1195" s="173"/>
      <c r="F1195" s="70">
        <v>257</v>
      </c>
      <c r="G1195" s="173"/>
      <c r="H1195" s="173"/>
      <c r="I1195" s="71" t="str">
        <v>libre</v>
      </c>
      <c r="J1195" s="33">
        <v>0</v>
      </c>
      <c r="K1195" s="47">
        <f t="shared" ca="1" si="30"/>
        <v>0</v>
      </c>
      <c r="L1195" s="233"/>
      <c r="M1195" s="233"/>
      <c r="N1195" s="233"/>
      <c r="O1195" s="233"/>
      <c r="P1195" s="233"/>
    </row>
    <row r="1196" spans="1:16" outlineLevel="3" x14ac:dyDescent="0.3">
      <c r="A1196" s="173"/>
      <c r="B1196" s="173"/>
      <c r="C1196" s="173"/>
      <c r="D1196" s="173"/>
      <c r="E1196" s="173"/>
      <c r="F1196" s="70">
        <v>258</v>
      </c>
      <c r="G1196" s="173"/>
      <c r="H1196" s="173"/>
      <c r="I1196" s="71" t="str">
        <v>libre</v>
      </c>
      <c r="J1196" s="33">
        <v>0</v>
      </c>
      <c r="K1196" s="47">
        <f t="shared" ca="1" si="30"/>
        <v>0</v>
      </c>
      <c r="L1196" s="233"/>
      <c r="M1196" s="233"/>
      <c r="N1196" s="233"/>
      <c r="O1196" s="233"/>
      <c r="P1196" s="233"/>
    </row>
    <row r="1197" spans="1:16" outlineLevel="3" x14ac:dyDescent="0.3">
      <c r="A1197" s="173"/>
      <c r="B1197" s="173"/>
      <c r="C1197" s="173"/>
      <c r="D1197" s="173"/>
      <c r="E1197" s="173"/>
      <c r="F1197" s="70">
        <v>259</v>
      </c>
      <c r="G1197" s="173"/>
      <c r="H1197" s="173"/>
      <c r="I1197" s="71" t="str">
        <v>libre</v>
      </c>
      <c r="J1197" s="33">
        <v>0</v>
      </c>
      <c r="K1197" s="47">
        <f t="shared" ca="1" si="30"/>
        <v>0</v>
      </c>
      <c r="L1197" s="233"/>
      <c r="M1197" s="233"/>
      <c r="N1197" s="233"/>
      <c r="O1197" s="233"/>
      <c r="P1197" s="233"/>
    </row>
    <row r="1198" spans="1:16" outlineLevel="3" x14ac:dyDescent="0.3">
      <c r="A1198" s="173"/>
      <c r="B1198" s="173"/>
      <c r="C1198" s="173"/>
      <c r="D1198" s="173"/>
      <c r="E1198" s="173"/>
      <c r="F1198" s="70">
        <v>260</v>
      </c>
      <c r="G1198" s="173"/>
      <c r="H1198" s="173"/>
      <c r="I1198" s="71" t="str">
        <v>libre</v>
      </c>
      <c r="J1198" s="33">
        <v>0</v>
      </c>
      <c r="K1198" s="47">
        <f t="shared" ca="1" si="30"/>
        <v>0</v>
      </c>
      <c r="L1198" s="233"/>
      <c r="M1198" s="233"/>
      <c r="N1198" s="233"/>
      <c r="O1198" s="233"/>
      <c r="P1198" s="233"/>
    </row>
    <row r="1199" spans="1:16" outlineLevel="3" x14ac:dyDescent="0.3">
      <c r="A1199" s="173"/>
      <c r="B1199" s="173"/>
      <c r="C1199" s="173"/>
      <c r="D1199" s="173"/>
      <c r="E1199" s="173"/>
      <c r="F1199" s="70">
        <v>261</v>
      </c>
      <c r="G1199" s="173"/>
      <c r="H1199" s="173"/>
      <c r="I1199" s="71" t="str">
        <v>libre</v>
      </c>
      <c r="J1199" s="33">
        <v>0</v>
      </c>
      <c r="K1199" s="47">
        <f t="shared" ref="K1199:K1208" ca="1" si="31">IF(K$938&lt;(6-$J1199),OFFSET(K891,0,$J1199),0)</f>
        <v>0</v>
      </c>
      <c r="L1199" s="233"/>
      <c r="M1199" s="233"/>
      <c r="N1199" s="233"/>
      <c r="O1199" s="233"/>
      <c r="P1199" s="233"/>
    </row>
    <row r="1200" spans="1:16" outlineLevel="3" x14ac:dyDescent="0.3">
      <c r="A1200" s="173"/>
      <c r="B1200" s="173"/>
      <c r="C1200" s="173"/>
      <c r="D1200" s="173"/>
      <c r="E1200" s="173"/>
      <c r="F1200" s="70">
        <v>262</v>
      </c>
      <c r="G1200" s="173"/>
      <c r="H1200" s="173"/>
      <c r="I1200" s="71" t="str">
        <v>libre</v>
      </c>
      <c r="J1200" s="33">
        <v>0</v>
      </c>
      <c r="K1200" s="47">
        <f t="shared" ca="1" si="31"/>
        <v>0</v>
      </c>
      <c r="L1200" s="233"/>
      <c r="M1200" s="233"/>
      <c r="N1200" s="233"/>
      <c r="O1200" s="233"/>
      <c r="P1200" s="233"/>
    </row>
    <row r="1201" spans="1:16" outlineLevel="3" x14ac:dyDescent="0.3">
      <c r="A1201" s="173"/>
      <c r="B1201" s="173"/>
      <c r="C1201" s="173"/>
      <c r="D1201" s="173"/>
      <c r="E1201" s="173"/>
      <c r="F1201" s="70">
        <v>263</v>
      </c>
      <c r="G1201" s="173"/>
      <c r="H1201" s="173"/>
      <c r="I1201" s="71" t="str">
        <v>libre</v>
      </c>
      <c r="J1201" s="33">
        <v>0</v>
      </c>
      <c r="K1201" s="47">
        <f t="shared" ca="1" si="31"/>
        <v>0</v>
      </c>
      <c r="L1201" s="233"/>
      <c r="M1201" s="233"/>
      <c r="N1201" s="233"/>
      <c r="O1201" s="233"/>
      <c r="P1201" s="233"/>
    </row>
    <row r="1202" spans="1:16" outlineLevel="3" x14ac:dyDescent="0.3">
      <c r="A1202" s="173"/>
      <c r="B1202" s="173"/>
      <c r="C1202" s="173"/>
      <c r="D1202" s="173"/>
      <c r="E1202" s="173"/>
      <c r="F1202" s="70">
        <v>264</v>
      </c>
      <c r="G1202" s="173"/>
      <c r="H1202" s="173"/>
      <c r="I1202" s="71" t="str">
        <v>libre</v>
      </c>
      <c r="J1202" s="33">
        <v>0</v>
      </c>
      <c r="K1202" s="47">
        <f t="shared" ca="1" si="31"/>
        <v>0</v>
      </c>
      <c r="L1202" s="233"/>
      <c r="M1202" s="233"/>
      <c r="N1202" s="233"/>
      <c r="O1202" s="233"/>
      <c r="P1202" s="233"/>
    </row>
    <row r="1203" spans="1:16" outlineLevel="3" x14ac:dyDescent="0.3">
      <c r="A1203" s="173"/>
      <c r="B1203" s="173"/>
      <c r="C1203" s="173"/>
      <c r="D1203" s="173"/>
      <c r="E1203" s="173"/>
      <c r="F1203" s="70">
        <v>265</v>
      </c>
      <c r="G1203" s="173"/>
      <c r="H1203" s="173"/>
      <c r="I1203" s="71" t="str">
        <v>libre</v>
      </c>
      <c r="J1203" s="33">
        <v>0</v>
      </c>
      <c r="K1203" s="47">
        <f t="shared" ca="1" si="31"/>
        <v>391879.89503070439</v>
      </c>
      <c r="L1203" s="233"/>
      <c r="M1203" s="233"/>
      <c r="N1203" s="233"/>
      <c r="O1203" s="233"/>
      <c r="P1203" s="233"/>
    </row>
    <row r="1204" spans="1:16" outlineLevel="3" x14ac:dyDescent="0.3">
      <c r="A1204" s="173"/>
      <c r="B1204" s="173"/>
      <c r="C1204" s="173"/>
      <c r="D1204" s="173"/>
      <c r="E1204" s="173"/>
      <c r="F1204" s="70">
        <v>266</v>
      </c>
      <c r="G1204" s="173"/>
      <c r="H1204" s="173"/>
      <c r="I1204" s="71" t="str">
        <v>libre</v>
      </c>
      <c r="J1204" s="33">
        <v>0</v>
      </c>
      <c r="K1204" s="47">
        <f t="shared" ca="1" si="31"/>
        <v>1136719.7686017649</v>
      </c>
      <c r="L1204" s="233"/>
      <c r="M1204" s="233"/>
      <c r="N1204" s="233"/>
      <c r="O1204" s="233"/>
      <c r="P1204" s="233"/>
    </row>
    <row r="1205" spans="1:16" outlineLevel="3" x14ac:dyDescent="0.3">
      <c r="A1205" s="173"/>
      <c r="B1205" s="173"/>
      <c r="C1205" s="173"/>
      <c r="D1205" s="173"/>
      <c r="E1205" s="173"/>
      <c r="F1205" s="70">
        <v>267</v>
      </c>
      <c r="G1205" s="173"/>
      <c r="H1205" s="173"/>
      <c r="I1205" s="71" t="str">
        <v>libre</v>
      </c>
      <c r="J1205" s="33">
        <v>0</v>
      </c>
      <c r="K1205" s="47">
        <f t="shared" ca="1" si="31"/>
        <v>977066.75955911656</v>
      </c>
      <c r="L1205" s="233"/>
      <c r="M1205" s="233"/>
      <c r="N1205" s="233"/>
      <c r="O1205" s="233"/>
      <c r="P1205" s="233"/>
    </row>
    <row r="1206" spans="1:16" outlineLevel="3" x14ac:dyDescent="0.3">
      <c r="A1206" s="173"/>
      <c r="B1206" s="173"/>
      <c r="C1206" s="173"/>
      <c r="D1206" s="173"/>
      <c r="E1206" s="173"/>
      <c r="F1206" s="70">
        <v>268</v>
      </c>
      <c r="G1206" s="173"/>
      <c r="H1206" s="173"/>
      <c r="I1206" s="71" t="str">
        <v>libre</v>
      </c>
      <c r="J1206" s="33">
        <v>0</v>
      </c>
      <c r="K1206" s="47">
        <f t="shared" ca="1" si="31"/>
        <v>0</v>
      </c>
      <c r="L1206" s="233"/>
      <c r="M1206" s="233"/>
      <c r="N1206" s="233"/>
      <c r="O1206" s="233"/>
      <c r="P1206" s="233"/>
    </row>
    <row r="1207" spans="1:16" outlineLevel="3" x14ac:dyDescent="0.3">
      <c r="A1207" s="173"/>
      <c r="B1207" s="173"/>
      <c r="C1207" s="173"/>
      <c r="D1207" s="173"/>
      <c r="E1207" s="173"/>
      <c r="F1207" s="70">
        <v>269</v>
      </c>
      <c r="G1207" s="173"/>
      <c r="H1207" s="173"/>
      <c r="I1207" s="71" t="str">
        <v>libre</v>
      </c>
      <c r="J1207" s="33">
        <v>0</v>
      </c>
      <c r="K1207" s="47">
        <f t="shared" ca="1" si="31"/>
        <v>0</v>
      </c>
      <c r="L1207" s="233"/>
      <c r="M1207" s="233"/>
      <c r="N1207" s="233"/>
      <c r="O1207" s="233"/>
      <c r="P1207" s="233"/>
    </row>
    <row r="1208" spans="1:16" outlineLevel="3" x14ac:dyDescent="0.3">
      <c r="A1208" s="173"/>
      <c r="B1208" s="173"/>
      <c r="C1208" s="173"/>
      <c r="D1208" s="173"/>
      <c r="E1208" s="173"/>
      <c r="F1208" s="70">
        <v>270</v>
      </c>
      <c r="G1208" s="173"/>
      <c r="H1208" s="173"/>
      <c r="I1208" s="71" t="str">
        <v>libre</v>
      </c>
      <c r="J1208" s="33">
        <v>0</v>
      </c>
      <c r="K1208" s="47">
        <f t="shared" ca="1" si="31"/>
        <v>0</v>
      </c>
      <c r="L1208" s="233"/>
      <c r="M1208" s="233"/>
      <c r="N1208" s="233"/>
      <c r="O1208" s="233"/>
      <c r="P1208" s="233"/>
    </row>
    <row r="1209" spans="1:16" outlineLevel="3" x14ac:dyDescent="0.3">
      <c r="A1209" s="173"/>
      <c r="B1209" s="173"/>
      <c r="C1209" s="173"/>
      <c r="D1209" s="173"/>
      <c r="E1209" s="173"/>
      <c r="F1209" s="70">
        <v>271</v>
      </c>
      <c r="G1209" s="173"/>
      <c r="H1209" s="173"/>
      <c r="I1209" s="71" t="str">
        <v>libre</v>
      </c>
      <c r="J1209" s="33">
        <v>0</v>
      </c>
      <c r="K1209" s="47">
        <f t="shared" ref="K1209:K1218" ca="1" si="32">IF(K$938&lt;(6-$J1209),OFFSET(K901,0,$J1209),0)</f>
        <v>0</v>
      </c>
      <c r="L1209" s="233"/>
      <c r="M1209" s="233"/>
      <c r="N1209" s="233"/>
      <c r="O1209" s="233"/>
      <c r="P1209" s="233"/>
    </row>
    <row r="1210" spans="1:16" outlineLevel="3" x14ac:dyDescent="0.3">
      <c r="A1210" s="173"/>
      <c r="B1210" s="173"/>
      <c r="C1210" s="173"/>
      <c r="D1210" s="173"/>
      <c r="E1210" s="173"/>
      <c r="F1210" s="70">
        <v>272</v>
      </c>
      <c r="G1210" s="173"/>
      <c r="H1210" s="173"/>
      <c r="I1210" s="71" t="str">
        <v>libre</v>
      </c>
      <c r="J1210" s="33">
        <v>0</v>
      </c>
      <c r="K1210" s="47">
        <f t="shared" ca="1" si="32"/>
        <v>0</v>
      </c>
      <c r="L1210" s="233"/>
      <c r="M1210" s="233"/>
      <c r="N1210" s="233"/>
      <c r="O1210" s="233"/>
      <c r="P1210" s="233"/>
    </row>
    <row r="1211" spans="1:16" outlineLevel="3" x14ac:dyDescent="0.3">
      <c r="A1211" s="173"/>
      <c r="B1211" s="173"/>
      <c r="C1211" s="173"/>
      <c r="D1211" s="173"/>
      <c r="E1211" s="173"/>
      <c r="F1211" s="70">
        <v>273</v>
      </c>
      <c r="G1211" s="173"/>
      <c r="H1211" s="173"/>
      <c r="I1211" s="71" t="str">
        <v>libre</v>
      </c>
      <c r="J1211" s="33">
        <v>0</v>
      </c>
      <c r="K1211" s="47">
        <f t="shared" ca="1" si="32"/>
        <v>0</v>
      </c>
      <c r="L1211" s="233"/>
      <c r="M1211" s="233"/>
      <c r="N1211" s="233"/>
      <c r="O1211" s="233"/>
      <c r="P1211" s="233"/>
    </row>
    <row r="1212" spans="1:16" outlineLevel="3" x14ac:dyDescent="0.3">
      <c r="A1212" s="173"/>
      <c r="B1212" s="173"/>
      <c r="C1212" s="173"/>
      <c r="D1212" s="173"/>
      <c r="E1212" s="173"/>
      <c r="F1212" s="70">
        <v>274</v>
      </c>
      <c r="G1212" s="173"/>
      <c r="H1212" s="173"/>
      <c r="I1212" s="71" t="str">
        <v>libre</v>
      </c>
      <c r="J1212" s="33">
        <v>0</v>
      </c>
      <c r="K1212" s="47">
        <f t="shared" ca="1" si="32"/>
        <v>0</v>
      </c>
      <c r="L1212" s="233"/>
      <c r="M1212" s="233"/>
      <c r="N1212" s="233"/>
      <c r="O1212" s="233"/>
      <c r="P1212" s="233"/>
    </row>
    <row r="1213" spans="1:16" outlineLevel="3" x14ac:dyDescent="0.3">
      <c r="A1213" s="173"/>
      <c r="B1213" s="173"/>
      <c r="C1213" s="173"/>
      <c r="D1213" s="173"/>
      <c r="E1213" s="173"/>
      <c r="F1213" s="70">
        <v>275</v>
      </c>
      <c r="G1213" s="173"/>
      <c r="H1213" s="173"/>
      <c r="I1213" s="71" t="str">
        <v>libre</v>
      </c>
      <c r="J1213" s="33">
        <v>0</v>
      </c>
      <c r="K1213" s="47">
        <f t="shared" ca="1" si="32"/>
        <v>0</v>
      </c>
      <c r="L1213" s="233"/>
      <c r="M1213" s="233"/>
      <c r="N1213" s="233"/>
      <c r="O1213" s="233"/>
      <c r="P1213" s="233"/>
    </row>
    <row r="1214" spans="1:16" outlineLevel="3" x14ac:dyDescent="0.3">
      <c r="A1214" s="173"/>
      <c r="B1214" s="173"/>
      <c r="C1214" s="173"/>
      <c r="D1214" s="173"/>
      <c r="E1214" s="173"/>
      <c r="F1214" s="70">
        <v>276</v>
      </c>
      <c r="G1214" s="173"/>
      <c r="H1214" s="173"/>
      <c r="I1214" s="71" t="str">
        <v>libre</v>
      </c>
      <c r="J1214" s="33">
        <v>0</v>
      </c>
      <c r="K1214" s="47">
        <f t="shared" ca="1" si="32"/>
        <v>0</v>
      </c>
      <c r="L1214" s="233"/>
      <c r="M1214" s="233"/>
      <c r="N1214" s="233"/>
      <c r="O1214" s="233"/>
      <c r="P1214" s="233"/>
    </row>
    <row r="1215" spans="1:16" outlineLevel="3" x14ac:dyDescent="0.3">
      <c r="A1215" s="173"/>
      <c r="B1215" s="173"/>
      <c r="C1215" s="173"/>
      <c r="D1215" s="173"/>
      <c r="E1215" s="173"/>
      <c r="F1215" s="70">
        <v>277</v>
      </c>
      <c r="G1215" s="173"/>
      <c r="H1215" s="173"/>
      <c r="I1215" s="71" t="str">
        <v>libre</v>
      </c>
      <c r="J1215" s="33">
        <v>0</v>
      </c>
      <c r="K1215" s="47">
        <f t="shared" ca="1" si="32"/>
        <v>0</v>
      </c>
      <c r="L1215" s="233"/>
      <c r="M1215" s="233"/>
      <c r="N1215" s="233"/>
      <c r="O1215" s="233"/>
      <c r="P1215" s="233"/>
    </row>
    <row r="1216" spans="1:16" outlineLevel="3" x14ac:dyDescent="0.3">
      <c r="A1216" s="173"/>
      <c r="B1216" s="173"/>
      <c r="C1216" s="173"/>
      <c r="D1216" s="173"/>
      <c r="E1216" s="173"/>
      <c r="F1216" s="70">
        <v>278</v>
      </c>
      <c r="G1216" s="173"/>
      <c r="H1216" s="173"/>
      <c r="I1216" s="71" t="str">
        <v>libre</v>
      </c>
      <c r="J1216" s="33">
        <v>0</v>
      </c>
      <c r="K1216" s="47">
        <f t="shared" ca="1" si="32"/>
        <v>0</v>
      </c>
      <c r="L1216" s="233"/>
      <c r="M1216" s="233"/>
      <c r="N1216" s="233"/>
      <c r="O1216" s="233"/>
      <c r="P1216" s="233"/>
    </row>
    <row r="1217" spans="1:16" outlineLevel="3" x14ac:dyDescent="0.3">
      <c r="A1217" s="173"/>
      <c r="B1217" s="173"/>
      <c r="C1217" s="173"/>
      <c r="D1217" s="173"/>
      <c r="E1217" s="173"/>
      <c r="F1217" s="70">
        <v>279</v>
      </c>
      <c r="G1217" s="173"/>
      <c r="H1217" s="173"/>
      <c r="I1217" s="71" t="str">
        <v>libre</v>
      </c>
      <c r="J1217" s="33">
        <v>0</v>
      </c>
      <c r="K1217" s="47">
        <f t="shared" ca="1" si="32"/>
        <v>0</v>
      </c>
      <c r="L1217" s="233"/>
      <c r="M1217" s="233"/>
      <c r="N1217" s="233"/>
      <c r="O1217" s="233"/>
      <c r="P1217" s="233"/>
    </row>
    <row r="1218" spans="1:16" outlineLevel="3" x14ac:dyDescent="0.3">
      <c r="A1218" s="173"/>
      <c r="B1218" s="173"/>
      <c r="C1218" s="173"/>
      <c r="D1218" s="173"/>
      <c r="E1218" s="173"/>
      <c r="F1218" s="70">
        <v>280</v>
      </c>
      <c r="G1218" s="173"/>
      <c r="H1218" s="173"/>
      <c r="I1218" s="71" t="str">
        <v>libre</v>
      </c>
      <c r="J1218" s="33">
        <v>0</v>
      </c>
      <c r="K1218" s="47">
        <f t="shared" ca="1" si="32"/>
        <v>63656.916162840003</v>
      </c>
      <c r="L1218" s="233"/>
      <c r="M1218" s="233"/>
      <c r="N1218" s="233"/>
      <c r="O1218" s="233"/>
      <c r="P1218" s="233"/>
    </row>
    <row r="1219" spans="1:16" outlineLevel="3" x14ac:dyDescent="0.3">
      <c r="A1219" s="173"/>
      <c r="B1219" s="173"/>
      <c r="C1219" s="173"/>
      <c r="D1219" s="173"/>
      <c r="E1219" s="173"/>
      <c r="F1219" s="70">
        <v>281</v>
      </c>
      <c r="G1219" s="173"/>
      <c r="H1219" s="173"/>
      <c r="I1219" s="71" t="str">
        <v>libre</v>
      </c>
      <c r="J1219" s="33">
        <v>0</v>
      </c>
      <c r="K1219" s="47">
        <f t="shared" ref="K1219:K1228" ca="1" si="33">IF(K$938&lt;(6-$J1219),OFFSET(K911,0,$J1219),0)</f>
        <v>0</v>
      </c>
      <c r="L1219" s="233"/>
      <c r="M1219" s="233"/>
      <c r="N1219" s="233"/>
      <c r="O1219" s="233"/>
      <c r="P1219" s="233"/>
    </row>
    <row r="1220" spans="1:16" outlineLevel="3" x14ac:dyDescent="0.3">
      <c r="A1220" s="173"/>
      <c r="B1220" s="173"/>
      <c r="C1220" s="173"/>
      <c r="D1220" s="173"/>
      <c r="E1220" s="173"/>
      <c r="F1220" s="70">
        <v>282</v>
      </c>
      <c r="G1220" s="173"/>
      <c r="H1220" s="173"/>
      <c r="I1220" s="71" t="str">
        <v>libre</v>
      </c>
      <c r="J1220" s="33">
        <v>0</v>
      </c>
      <c r="K1220" s="47">
        <f t="shared" ca="1" si="33"/>
        <v>0</v>
      </c>
      <c r="L1220" s="233"/>
      <c r="M1220" s="233"/>
      <c r="N1220" s="233"/>
      <c r="O1220" s="233"/>
      <c r="P1220" s="233"/>
    </row>
    <row r="1221" spans="1:16" outlineLevel="3" x14ac:dyDescent="0.3">
      <c r="A1221" s="173"/>
      <c r="B1221" s="173"/>
      <c r="C1221" s="173"/>
      <c r="D1221" s="173"/>
      <c r="E1221" s="173"/>
      <c r="F1221" s="70">
        <v>283</v>
      </c>
      <c r="G1221" s="173"/>
      <c r="H1221" s="173"/>
      <c r="I1221" s="71" t="str">
        <v>libre</v>
      </c>
      <c r="J1221" s="33">
        <v>0</v>
      </c>
      <c r="K1221" s="47">
        <f t="shared" ca="1" si="33"/>
        <v>0</v>
      </c>
      <c r="L1221" s="233"/>
      <c r="M1221" s="233"/>
      <c r="N1221" s="233"/>
      <c r="O1221" s="233"/>
      <c r="P1221" s="233"/>
    </row>
    <row r="1222" spans="1:16" outlineLevel="3" x14ac:dyDescent="0.3">
      <c r="A1222" s="173"/>
      <c r="B1222" s="173"/>
      <c r="C1222" s="173"/>
      <c r="D1222" s="173"/>
      <c r="E1222" s="173"/>
      <c r="F1222" s="70">
        <v>284</v>
      </c>
      <c r="G1222" s="173"/>
      <c r="H1222" s="173"/>
      <c r="I1222" s="71" t="str">
        <v>libre</v>
      </c>
      <c r="J1222" s="33">
        <v>0</v>
      </c>
      <c r="K1222" s="47">
        <f t="shared" ca="1" si="33"/>
        <v>0</v>
      </c>
      <c r="L1222" s="233"/>
      <c r="M1222" s="233"/>
      <c r="N1222" s="233"/>
      <c r="O1222" s="233"/>
      <c r="P1222" s="233"/>
    </row>
    <row r="1223" spans="1:16" outlineLevel="3" x14ac:dyDescent="0.3">
      <c r="A1223" s="173"/>
      <c r="B1223" s="173"/>
      <c r="C1223" s="173"/>
      <c r="D1223" s="173"/>
      <c r="E1223" s="173"/>
      <c r="F1223" s="70">
        <v>285</v>
      </c>
      <c r="G1223" s="173"/>
      <c r="H1223" s="173"/>
      <c r="I1223" s="71" t="str">
        <v>libre</v>
      </c>
      <c r="J1223" s="33">
        <v>0</v>
      </c>
      <c r="K1223" s="47">
        <f t="shared" ca="1" si="33"/>
        <v>0</v>
      </c>
      <c r="L1223" s="233"/>
      <c r="M1223" s="233"/>
      <c r="N1223" s="233"/>
      <c r="O1223" s="233"/>
      <c r="P1223" s="233"/>
    </row>
    <row r="1224" spans="1:16" outlineLevel="3" x14ac:dyDescent="0.3">
      <c r="A1224" s="173"/>
      <c r="B1224" s="173"/>
      <c r="C1224" s="173"/>
      <c r="D1224" s="173"/>
      <c r="E1224" s="173"/>
      <c r="F1224" s="70">
        <v>286</v>
      </c>
      <c r="G1224" s="173"/>
      <c r="H1224" s="173"/>
      <c r="I1224" s="71" t="str">
        <v>libre</v>
      </c>
      <c r="J1224" s="33">
        <v>0</v>
      </c>
      <c r="K1224" s="47">
        <f t="shared" ca="1" si="33"/>
        <v>0</v>
      </c>
      <c r="L1224" s="233"/>
      <c r="M1224" s="233"/>
      <c r="N1224" s="233"/>
      <c r="O1224" s="233"/>
      <c r="P1224" s="233"/>
    </row>
    <row r="1225" spans="1:16" outlineLevel="3" x14ac:dyDescent="0.3">
      <c r="A1225" s="173"/>
      <c r="B1225" s="173"/>
      <c r="C1225" s="173"/>
      <c r="D1225" s="173"/>
      <c r="E1225" s="173"/>
      <c r="F1225" s="70">
        <v>287</v>
      </c>
      <c r="G1225" s="173"/>
      <c r="H1225" s="173"/>
      <c r="I1225" s="71" t="str">
        <v>libre</v>
      </c>
      <c r="J1225" s="33">
        <v>0</v>
      </c>
      <c r="K1225" s="47">
        <f t="shared" ca="1" si="33"/>
        <v>0</v>
      </c>
      <c r="L1225" s="233"/>
      <c r="M1225" s="233"/>
      <c r="N1225" s="233"/>
      <c r="O1225" s="233"/>
      <c r="P1225" s="233"/>
    </row>
    <row r="1226" spans="1:16" outlineLevel="3" x14ac:dyDescent="0.3">
      <c r="A1226" s="173"/>
      <c r="B1226" s="173"/>
      <c r="C1226" s="173"/>
      <c r="D1226" s="173"/>
      <c r="E1226" s="173"/>
      <c r="F1226" s="70">
        <v>288</v>
      </c>
      <c r="G1226" s="173"/>
      <c r="H1226" s="173"/>
      <c r="I1226" s="71" t="str">
        <v>libre</v>
      </c>
      <c r="J1226" s="33">
        <v>0</v>
      </c>
      <c r="K1226" s="47">
        <f t="shared" ca="1" si="33"/>
        <v>0</v>
      </c>
      <c r="L1226" s="233"/>
      <c r="M1226" s="233"/>
      <c r="N1226" s="233"/>
      <c r="O1226" s="233"/>
      <c r="P1226" s="233"/>
    </row>
    <row r="1227" spans="1:16" outlineLevel="3" x14ac:dyDescent="0.3">
      <c r="A1227" s="173"/>
      <c r="B1227" s="173"/>
      <c r="C1227" s="173"/>
      <c r="D1227" s="173"/>
      <c r="E1227" s="173"/>
      <c r="F1227" s="70">
        <v>289</v>
      </c>
      <c r="G1227" s="173"/>
      <c r="H1227" s="173"/>
      <c r="I1227" s="71" t="str">
        <v>libre</v>
      </c>
      <c r="J1227" s="33">
        <v>0</v>
      </c>
      <c r="K1227" s="47">
        <f t="shared" ca="1" si="33"/>
        <v>0</v>
      </c>
      <c r="L1227" s="233"/>
      <c r="M1227" s="233"/>
      <c r="N1227" s="233"/>
      <c r="O1227" s="233"/>
      <c r="P1227" s="233"/>
    </row>
    <row r="1228" spans="1:16" outlineLevel="3" x14ac:dyDescent="0.3">
      <c r="A1228" s="173"/>
      <c r="B1228" s="173"/>
      <c r="C1228" s="173"/>
      <c r="D1228" s="173"/>
      <c r="E1228" s="173"/>
      <c r="F1228" s="70">
        <v>290</v>
      </c>
      <c r="G1228" s="173"/>
      <c r="H1228" s="173"/>
      <c r="I1228" s="71" t="str">
        <v>libre</v>
      </c>
      <c r="J1228" s="33">
        <v>0</v>
      </c>
      <c r="K1228" s="47">
        <f t="shared" ca="1" si="33"/>
        <v>0</v>
      </c>
      <c r="L1228" s="233"/>
      <c r="M1228" s="233"/>
      <c r="N1228" s="233"/>
      <c r="O1228" s="233"/>
      <c r="P1228" s="233"/>
    </row>
    <row r="1229" spans="1:16" outlineLevel="3" x14ac:dyDescent="0.3">
      <c r="A1229" s="173"/>
      <c r="B1229" s="173"/>
      <c r="C1229" s="173"/>
      <c r="D1229" s="173"/>
      <c r="E1229" s="173"/>
      <c r="F1229" s="70">
        <v>291</v>
      </c>
      <c r="G1229" s="173"/>
      <c r="H1229" s="173"/>
      <c r="I1229" s="71" t="str">
        <v>libre</v>
      </c>
      <c r="J1229" s="33">
        <v>0</v>
      </c>
      <c r="K1229" s="47">
        <f t="shared" ref="K1229:K1238" ca="1" si="34">IF(K$938&lt;(6-$J1229),OFFSET(K921,0,$J1229),0)</f>
        <v>0</v>
      </c>
      <c r="L1229" s="233"/>
      <c r="M1229" s="233"/>
      <c r="N1229" s="233"/>
      <c r="O1229" s="233"/>
      <c r="P1229" s="233"/>
    </row>
    <row r="1230" spans="1:16" outlineLevel="3" x14ac:dyDescent="0.3">
      <c r="A1230" s="173"/>
      <c r="B1230" s="173"/>
      <c r="C1230" s="173"/>
      <c r="D1230" s="173"/>
      <c r="E1230" s="173"/>
      <c r="F1230" s="70">
        <v>292</v>
      </c>
      <c r="G1230" s="173"/>
      <c r="H1230" s="173"/>
      <c r="I1230" s="71" t="str">
        <v>libre</v>
      </c>
      <c r="J1230" s="33">
        <v>0</v>
      </c>
      <c r="K1230" s="47">
        <f t="shared" ca="1" si="34"/>
        <v>0</v>
      </c>
      <c r="L1230" s="233"/>
      <c r="M1230" s="233"/>
      <c r="N1230" s="233"/>
      <c r="O1230" s="233"/>
      <c r="P1230" s="233"/>
    </row>
    <row r="1231" spans="1:16" outlineLevel="3" x14ac:dyDescent="0.3">
      <c r="A1231" s="173"/>
      <c r="B1231" s="173"/>
      <c r="C1231" s="173"/>
      <c r="D1231" s="173"/>
      <c r="E1231" s="173"/>
      <c r="F1231" s="70">
        <v>293</v>
      </c>
      <c r="G1231" s="173"/>
      <c r="H1231" s="173"/>
      <c r="I1231" s="71" t="str">
        <v>libre</v>
      </c>
      <c r="J1231" s="33">
        <v>0</v>
      </c>
      <c r="K1231" s="47">
        <f t="shared" ca="1" si="34"/>
        <v>0</v>
      </c>
      <c r="L1231" s="233"/>
      <c r="M1231" s="233"/>
      <c r="N1231" s="233"/>
      <c r="O1231" s="233"/>
      <c r="P1231" s="233"/>
    </row>
    <row r="1232" spans="1:16" outlineLevel="3" x14ac:dyDescent="0.3">
      <c r="A1232" s="173"/>
      <c r="B1232" s="173"/>
      <c r="C1232" s="173"/>
      <c r="D1232" s="173"/>
      <c r="E1232" s="173"/>
      <c r="F1232" s="70">
        <v>294</v>
      </c>
      <c r="G1232" s="173"/>
      <c r="H1232" s="173"/>
      <c r="I1232" s="71" t="str">
        <v>libre</v>
      </c>
      <c r="J1232" s="33">
        <v>0</v>
      </c>
      <c r="K1232" s="47">
        <f t="shared" ca="1" si="34"/>
        <v>0</v>
      </c>
      <c r="L1232" s="233"/>
      <c r="M1232" s="233"/>
      <c r="N1232" s="233"/>
      <c r="O1232" s="233"/>
      <c r="P1232" s="233"/>
    </row>
    <row r="1233" spans="1:17" outlineLevel="3" x14ac:dyDescent="0.3">
      <c r="A1233" s="173"/>
      <c r="B1233" s="173"/>
      <c r="C1233" s="173"/>
      <c r="D1233" s="173"/>
      <c r="E1233" s="173"/>
      <c r="F1233" s="70">
        <v>295</v>
      </c>
      <c r="G1233" s="173"/>
      <c r="H1233" s="173"/>
      <c r="I1233" s="71" t="str">
        <v>libre</v>
      </c>
      <c r="J1233" s="33">
        <v>0</v>
      </c>
      <c r="K1233" s="47">
        <f t="shared" ca="1" si="34"/>
        <v>0</v>
      </c>
      <c r="L1233" s="233"/>
      <c r="M1233" s="233"/>
      <c r="N1233" s="233"/>
      <c r="O1233" s="233"/>
      <c r="P1233" s="233"/>
    </row>
    <row r="1234" spans="1:17" outlineLevel="3" x14ac:dyDescent="0.3">
      <c r="A1234" s="173"/>
      <c r="B1234" s="173"/>
      <c r="C1234" s="173"/>
      <c r="D1234" s="173"/>
      <c r="E1234" s="173"/>
      <c r="F1234" s="70">
        <v>296</v>
      </c>
      <c r="G1234" s="173"/>
      <c r="H1234" s="173"/>
      <c r="I1234" s="71" t="str">
        <v>libre</v>
      </c>
      <c r="J1234" s="33">
        <v>0</v>
      </c>
      <c r="K1234" s="47">
        <f t="shared" ca="1" si="34"/>
        <v>0</v>
      </c>
      <c r="L1234" s="233"/>
      <c r="M1234" s="233"/>
      <c r="N1234" s="233"/>
      <c r="O1234" s="233"/>
      <c r="P1234" s="233"/>
    </row>
    <row r="1235" spans="1:17" outlineLevel="3" x14ac:dyDescent="0.3">
      <c r="A1235" s="173"/>
      <c r="B1235" s="173"/>
      <c r="C1235" s="173"/>
      <c r="D1235" s="173"/>
      <c r="E1235" s="173"/>
      <c r="F1235" s="70">
        <v>297</v>
      </c>
      <c r="G1235" s="173"/>
      <c r="H1235" s="173"/>
      <c r="I1235" s="71" t="str">
        <v>libre</v>
      </c>
      <c r="J1235" s="33">
        <v>0</v>
      </c>
      <c r="K1235" s="47">
        <f t="shared" ca="1" si="34"/>
        <v>0</v>
      </c>
      <c r="L1235" s="233"/>
      <c r="M1235" s="233"/>
      <c r="N1235" s="233"/>
      <c r="O1235" s="233"/>
      <c r="P1235" s="233"/>
    </row>
    <row r="1236" spans="1:17" outlineLevel="3" x14ac:dyDescent="0.3">
      <c r="A1236" s="173"/>
      <c r="B1236" s="173"/>
      <c r="C1236" s="173"/>
      <c r="D1236" s="173"/>
      <c r="E1236" s="173"/>
      <c r="F1236" s="70">
        <v>298</v>
      </c>
      <c r="G1236" s="173"/>
      <c r="H1236" s="173"/>
      <c r="I1236" s="71" t="str">
        <v>libre</v>
      </c>
      <c r="J1236" s="33">
        <v>0</v>
      </c>
      <c r="K1236" s="47">
        <f t="shared" ca="1" si="34"/>
        <v>0</v>
      </c>
      <c r="L1236" s="233"/>
      <c r="M1236" s="233"/>
      <c r="N1236" s="233"/>
      <c r="O1236" s="233"/>
      <c r="P1236" s="233"/>
    </row>
    <row r="1237" spans="1:17" outlineLevel="2" x14ac:dyDescent="0.3">
      <c r="A1237" s="173"/>
      <c r="B1237" s="173"/>
      <c r="C1237" s="173"/>
      <c r="D1237" s="173"/>
      <c r="E1237" s="173"/>
      <c r="F1237" s="70">
        <v>299</v>
      </c>
      <c r="G1237" s="173"/>
      <c r="H1237" s="173"/>
      <c r="I1237" s="71" t="str">
        <v>libre</v>
      </c>
      <c r="J1237" s="33">
        <v>0</v>
      </c>
      <c r="K1237" s="47">
        <f t="shared" ca="1" si="34"/>
        <v>0</v>
      </c>
      <c r="L1237" s="233"/>
      <c r="M1237" s="233"/>
      <c r="N1237" s="233"/>
      <c r="O1237" s="233"/>
      <c r="P1237" s="233"/>
    </row>
    <row r="1238" spans="1:17" ht="14.4" outlineLevel="2" thickBot="1" x14ac:dyDescent="0.35">
      <c r="A1238" s="173"/>
      <c r="B1238" s="173"/>
      <c r="C1238" s="173"/>
      <c r="D1238" s="173"/>
      <c r="E1238" s="173"/>
      <c r="F1238" s="70">
        <v>300</v>
      </c>
      <c r="G1238" s="173"/>
      <c r="H1238" s="173"/>
      <c r="I1238" s="71" t="str">
        <v>libre</v>
      </c>
      <c r="J1238" s="33">
        <v>0</v>
      </c>
      <c r="K1238" s="47">
        <f t="shared" ca="1" si="34"/>
        <v>0</v>
      </c>
      <c r="L1238" s="233"/>
      <c r="M1238" s="233"/>
      <c r="N1238" s="233"/>
      <c r="O1238" s="233"/>
      <c r="P1238" s="233"/>
    </row>
    <row r="1239" spans="1:17" outlineLevel="2" x14ac:dyDescent="0.3">
      <c r="A1239" s="173"/>
      <c r="B1239" s="173"/>
      <c r="C1239" s="173"/>
      <c r="D1239" s="173"/>
      <c r="E1239" s="173"/>
      <c r="F1239" s="73"/>
      <c r="G1239" s="73"/>
      <c r="H1239" s="73"/>
      <c r="I1239" s="73"/>
      <c r="J1239" s="73"/>
      <c r="K1239" s="73"/>
      <c r="L1239" s="233"/>
      <c r="M1239" s="233"/>
      <c r="N1239" s="233"/>
      <c r="O1239" s="233"/>
      <c r="P1239" s="233"/>
    </row>
    <row r="1240" spans="1:17" outlineLevel="1" x14ac:dyDescent="0.3">
      <c r="A1240" s="173"/>
      <c r="B1240" s="173"/>
      <c r="C1240" s="173"/>
      <c r="D1240" s="173"/>
      <c r="E1240" s="173"/>
      <c r="F1240" s="216"/>
      <c r="G1240" s="173"/>
      <c r="H1240" s="173"/>
      <c r="I1240" s="173"/>
      <c r="J1240" s="173"/>
      <c r="K1240" s="173"/>
      <c r="L1240" s="224"/>
      <c r="M1240" s="173"/>
      <c r="N1240" s="173"/>
      <c r="O1240" s="173"/>
      <c r="P1240" s="173"/>
    </row>
    <row r="1241" spans="1:17" ht="14.4" outlineLevel="1" thickBot="1" x14ac:dyDescent="0.35">
      <c r="A1241" s="173"/>
      <c r="B1241" s="173"/>
      <c r="C1241" s="173"/>
      <c r="D1241" s="173"/>
      <c r="E1241" s="77" t="s">
        <v>324</v>
      </c>
      <c r="F1241" s="77"/>
      <c r="G1241" s="77"/>
      <c r="H1241" s="77"/>
      <c r="I1241" s="77"/>
      <c r="J1241" s="77"/>
      <c r="K1241" s="77"/>
      <c r="L1241" s="77"/>
      <c r="M1241" s="77"/>
      <c r="N1241" s="77"/>
      <c r="O1241" s="77"/>
      <c r="P1241" s="77"/>
    </row>
    <row r="1242" spans="1:17" outlineLevel="2" x14ac:dyDescent="0.3">
      <c r="A1242" s="173"/>
      <c r="B1242" s="173"/>
      <c r="C1242" s="173"/>
      <c r="D1242" s="173"/>
      <c r="E1242" s="173"/>
      <c r="F1242" s="216"/>
      <c r="G1242" s="173"/>
      <c r="H1242" s="173"/>
      <c r="I1242" s="173"/>
      <c r="J1242" s="173"/>
      <c r="K1242" s="216"/>
      <c r="L1242" s="173"/>
      <c r="M1242" s="173"/>
      <c r="N1242" s="173"/>
      <c r="O1242" s="173"/>
      <c r="P1242" s="173"/>
    </row>
    <row r="1243" spans="1:17" outlineLevel="2" x14ac:dyDescent="0.3">
      <c r="A1243" s="173"/>
      <c r="B1243" s="173"/>
      <c r="C1243" s="173"/>
      <c r="D1243" s="173"/>
      <c r="E1243" s="173"/>
      <c r="F1243" s="12"/>
      <c r="G1243" s="173"/>
      <c r="H1243" s="173"/>
      <c r="I1243" s="173"/>
      <c r="J1243" s="173"/>
      <c r="K1243" s="314" t="s">
        <v>309</v>
      </c>
      <c r="L1243" s="233"/>
      <c r="M1243" s="233"/>
      <c r="N1243" s="233"/>
      <c r="O1243" s="233"/>
      <c r="P1243" s="233"/>
    </row>
    <row r="1244" spans="1:17" outlineLevel="2" x14ac:dyDescent="0.3">
      <c r="A1244" s="173"/>
      <c r="B1244" s="173"/>
      <c r="C1244" s="173"/>
      <c r="D1244" s="173"/>
      <c r="E1244" s="173"/>
      <c r="F1244" s="69" t="s">
        <v>76</v>
      </c>
      <c r="G1244" s="173"/>
      <c r="H1244" s="173"/>
      <c r="I1244" s="69" t="s">
        <v>289</v>
      </c>
      <c r="J1244" s="173"/>
      <c r="K1244" s="69" t="s">
        <v>647</v>
      </c>
      <c r="L1244" s="233"/>
      <c r="M1244" s="233"/>
      <c r="N1244" s="233"/>
      <c r="O1244" s="233"/>
      <c r="P1244" s="233"/>
      <c r="Q1244" s="233"/>
    </row>
    <row r="1245" spans="1:17" outlineLevel="2" x14ac:dyDescent="0.3">
      <c r="A1245" s="173"/>
      <c r="B1245" s="173"/>
      <c r="C1245" s="173"/>
      <c r="D1245" s="173"/>
      <c r="E1245" s="173"/>
      <c r="F1245" s="70">
        <v>1</v>
      </c>
      <c r="G1245" s="173"/>
      <c r="H1245" s="173"/>
      <c r="I1245" s="71" t="str">
        <f t="array" ref="I1245:I1544">BD.nom.act</f>
        <v>TRX Urbana</v>
      </c>
      <c r="J1245" s="173"/>
      <c r="K1245" s="47">
        <f ca="1">K939</f>
        <v>2030831.7053855183</v>
      </c>
      <c r="L1245" s="233"/>
      <c r="M1245" s="233"/>
      <c r="N1245" s="233"/>
      <c r="O1245" s="233"/>
      <c r="P1245" s="233"/>
      <c r="Q1245" s="233"/>
    </row>
    <row r="1246" spans="1:17" outlineLevel="2" x14ac:dyDescent="0.3">
      <c r="A1246" s="173"/>
      <c r="B1246" s="173"/>
      <c r="C1246" s="173"/>
      <c r="D1246" s="173"/>
      <c r="E1246" s="173"/>
      <c r="F1246" s="70">
        <v>2</v>
      </c>
      <c r="G1246" s="173"/>
      <c r="H1246" s="173"/>
      <c r="I1246" s="71" t="str">
        <v>TRX Suburbana</v>
      </c>
      <c r="J1246" s="173"/>
      <c r="K1246" s="47">
        <f t="shared" ref="K1246:K1308" ca="1" si="35">K940</f>
        <v>5847470.8560502585</v>
      </c>
      <c r="L1246" s="233"/>
      <c r="M1246" s="233"/>
      <c r="N1246" s="233"/>
      <c r="O1246" s="233"/>
      <c r="P1246" s="233"/>
      <c r="Q1246" s="233"/>
    </row>
    <row r="1247" spans="1:17" outlineLevel="3" x14ac:dyDescent="0.3">
      <c r="A1247" s="173"/>
      <c r="B1247" s="173"/>
      <c r="C1247" s="173"/>
      <c r="D1247" s="173"/>
      <c r="E1247" s="173"/>
      <c r="F1247" s="70">
        <v>3</v>
      </c>
      <c r="G1247" s="173"/>
      <c r="H1247" s="173"/>
      <c r="I1247" s="71" t="str">
        <v>TRX Rural</v>
      </c>
      <c r="J1247" s="173"/>
      <c r="K1247" s="47">
        <f t="shared" ca="1" si="35"/>
        <v>8109346.4583528247</v>
      </c>
      <c r="L1247" s="233"/>
      <c r="M1247" s="233"/>
      <c r="N1247" s="233"/>
      <c r="O1247" s="233"/>
      <c r="P1247" s="233"/>
      <c r="Q1247" s="233"/>
    </row>
    <row r="1248" spans="1:17" outlineLevel="3" x14ac:dyDescent="0.3">
      <c r="A1248" s="173"/>
      <c r="B1248" s="173"/>
      <c r="C1248" s="173"/>
      <c r="D1248" s="173"/>
      <c r="E1248" s="173"/>
      <c r="F1248" s="70">
        <v>4</v>
      </c>
      <c r="G1248" s="173"/>
      <c r="H1248" s="173"/>
      <c r="I1248" s="71" t="str">
        <v>libre</v>
      </c>
      <c r="J1248" s="173"/>
      <c r="K1248" s="47">
        <f t="shared" ca="1" si="35"/>
        <v>0</v>
      </c>
      <c r="L1248" s="233"/>
      <c r="M1248" s="233"/>
      <c r="N1248" s="233"/>
      <c r="O1248" s="233"/>
      <c r="P1248" s="233"/>
      <c r="Q1248" s="233"/>
    </row>
    <row r="1249" spans="1:17" outlineLevel="3" x14ac:dyDescent="0.3">
      <c r="A1249" s="173"/>
      <c r="B1249" s="173"/>
      <c r="C1249" s="173"/>
      <c r="D1249" s="173"/>
      <c r="E1249" s="173"/>
      <c r="F1249" s="70">
        <v>5</v>
      </c>
      <c r="G1249" s="173"/>
      <c r="H1249" s="173"/>
      <c r="I1249" s="71" t="str">
        <v>Gabinete</v>
      </c>
      <c r="J1249" s="173"/>
      <c r="K1249" s="47">
        <f t="shared" ca="1" si="35"/>
        <v>29043991.699558165</v>
      </c>
      <c r="L1249" s="233"/>
      <c r="M1249" s="233"/>
      <c r="N1249" s="233"/>
      <c r="O1249" s="233"/>
      <c r="P1249" s="233"/>
      <c r="Q1249" s="233"/>
    </row>
    <row r="1250" spans="1:17" outlineLevel="3" x14ac:dyDescent="0.3">
      <c r="A1250" s="173"/>
      <c r="B1250" s="173"/>
      <c r="C1250" s="173"/>
      <c r="D1250" s="173"/>
      <c r="E1250" s="173"/>
      <c r="F1250" s="70">
        <v>6</v>
      </c>
      <c r="G1250" s="173"/>
      <c r="H1250" s="173"/>
      <c r="I1250" s="71" t="str">
        <v>libre</v>
      </c>
      <c r="J1250" s="173"/>
      <c r="K1250" s="47">
        <f t="shared" ca="1" si="35"/>
        <v>0</v>
      </c>
      <c r="L1250" s="233"/>
      <c r="M1250" s="233"/>
      <c r="N1250" s="233"/>
      <c r="O1250" s="233"/>
      <c r="P1250" s="233"/>
      <c r="Q1250" s="233"/>
    </row>
    <row r="1251" spans="1:17" outlineLevel="3" x14ac:dyDescent="0.3">
      <c r="A1251" s="173"/>
      <c r="B1251" s="173"/>
      <c r="C1251" s="173"/>
      <c r="D1251" s="173"/>
      <c r="E1251" s="173"/>
      <c r="F1251" s="70">
        <v>7</v>
      </c>
      <c r="G1251" s="173"/>
      <c r="H1251" s="173"/>
      <c r="I1251" s="71" t="str">
        <v>BBU U</v>
      </c>
      <c r="J1251" s="173"/>
      <c r="K1251" s="47">
        <f t="shared" ca="1" si="35"/>
        <v>6244865.584212224</v>
      </c>
      <c r="L1251" s="233"/>
      <c r="M1251" s="233"/>
      <c r="N1251" s="233"/>
      <c r="O1251" s="233"/>
      <c r="P1251" s="233"/>
      <c r="Q1251" s="233"/>
    </row>
    <row r="1252" spans="1:17" outlineLevel="3" x14ac:dyDescent="0.3">
      <c r="A1252" s="173"/>
      <c r="B1252" s="173"/>
      <c r="C1252" s="173"/>
      <c r="D1252" s="173"/>
      <c r="E1252" s="173"/>
      <c r="F1252" s="70">
        <v>8</v>
      </c>
      <c r="G1252" s="173"/>
      <c r="H1252" s="173"/>
      <c r="I1252" s="71" t="str">
        <v>BBU S</v>
      </c>
      <c r="J1252" s="173"/>
      <c r="K1252" s="47">
        <f t="shared" ca="1" si="35"/>
        <v>28389121.884311952</v>
      </c>
      <c r="L1252" s="233"/>
      <c r="M1252" s="233"/>
      <c r="N1252" s="233"/>
      <c r="O1252" s="233"/>
      <c r="P1252" s="233"/>
      <c r="Q1252" s="233"/>
    </row>
    <row r="1253" spans="1:17" outlineLevel="3" x14ac:dyDescent="0.3">
      <c r="A1253" s="173"/>
      <c r="B1253" s="173"/>
      <c r="C1253" s="173"/>
      <c r="D1253" s="173"/>
      <c r="E1253" s="173"/>
      <c r="F1253" s="70">
        <v>9</v>
      </c>
      <c r="G1253" s="173"/>
      <c r="H1253" s="173"/>
      <c r="I1253" s="71" t="str">
        <v>BBU R</v>
      </c>
      <c r="J1253" s="173"/>
      <c r="K1253" s="47">
        <f t="shared" ca="1" si="35"/>
        <v>36672370.893637955</v>
      </c>
      <c r="L1253" s="233"/>
      <c r="M1253" s="233"/>
      <c r="N1253" s="233"/>
      <c r="O1253" s="233"/>
      <c r="P1253" s="233"/>
      <c r="Q1253" s="233"/>
    </row>
    <row r="1254" spans="1:17" outlineLevel="3" x14ac:dyDescent="0.3">
      <c r="A1254" s="173"/>
      <c r="B1254" s="173"/>
      <c r="C1254" s="173"/>
      <c r="D1254" s="173"/>
      <c r="E1254" s="173"/>
      <c r="F1254" s="70">
        <v>10</v>
      </c>
      <c r="G1254" s="173"/>
      <c r="H1254" s="173"/>
      <c r="I1254" s="71" t="str">
        <v>libre</v>
      </c>
      <c r="J1254" s="173"/>
      <c r="K1254" s="47">
        <f t="shared" ca="1" si="35"/>
        <v>0</v>
      </c>
      <c r="L1254" s="233"/>
      <c r="M1254" s="233"/>
      <c r="N1254" s="233"/>
      <c r="O1254" s="233"/>
      <c r="P1254" s="233"/>
      <c r="Q1254" s="233"/>
    </row>
    <row r="1255" spans="1:17" outlineLevel="3" x14ac:dyDescent="0.3">
      <c r="A1255" s="173"/>
      <c r="B1255" s="173"/>
      <c r="C1255" s="173"/>
      <c r="D1255" s="173"/>
      <c r="E1255" s="173"/>
      <c r="F1255" s="70">
        <v>11</v>
      </c>
      <c r="G1255" s="173"/>
      <c r="H1255" s="173"/>
      <c r="I1255" s="71" t="str">
        <v>Sitio U OOCC</v>
      </c>
      <c r="J1255" s="173"/>
      <c r="K1255" s="47">
        <f t="shared" ca="1" si="35"/>
        <v>23000000</v>
      </c>
      <c r="L1255" s="233"/>
      <c r="M1255" s="233"/>
      <c r="N1255" s="233"/>
      <c r="O1255" s="233"/>
      <c r="P1255" s="233"/>
      <c r="Q1255" s="233"/>
    </row>
    <row r="1256" spans="1:17" outlineLevel="3" x14ac:dyDescent="0.3">
      <c r="A1256" s="173"/>
      <c r="B1256" s="173"/>
      <c r="C1256" s="173"/>
      <c r="D1256" s="173"/>
      <c r="E1256" s="173"/>
      <c r="F1256" s="70">
        <v>12</v>
      </c>
      <c r="G1256" s="173"/>
      <c r="H1256" s="173"/>
      <c r="I1256" s="71" t="str">
        <v>Sitio S OOCC</v>
      </c>
      <c r="J1256" s="173"/>
      <c r="K1256" s="47">
        <f t="shared" ca="1" si="35"/>
        <v>109249999.99999999</v>
      </c>
      <c r="L1256" s="233"/>
      <c r="M1256" s="233"/>
      <c r="N1256" s="233"/>
      <c r="O1256" s="233"/>
      <c r="P1256" s="233"/>
      <c r="Q1256" s="233"/>
    </row>
    <row r="1257" spans="1:17" outlineLevel="3" x14ac:dyDescent="0.3">
      <c r="A1257" s="173"/>
      <c r="B1257" s="173"/>
      <c r="C1257" s="173"/>
      <c r="D1257" s="173"/>
      <c r="E1257" s="173"/>
      <c r="F1257" s="70">
        <v>13</v>
      </c>
      <c r="G1257" s="173"/>
      <c r="H1257" s="173"/>
      <c r="I1257" s="71" t="str">
        <v>Sitio R OOCC</v>
      </c>
      <c r="J1257" s="173"/>
      <c r="K1257" s="47">
        <f t="shared" ca="1" si="35"/>
        <v>241335610.79109302</v>
      </c>
      <c r="L1257" s="233"/>
      <c r="M1257" s="233"/>
      <c r="N1257" s="233"/>
      <c r="O1257" s="233"/>
      <c r="P1257" s="233"/>
      <c r="Q1257" s="233"/>
    </row>
    <row r="1258" spans="1:17" outlineLevel="3" x14ac:dyDescent="0.3">
      <c r="A1258" s="173"/>
      <c r="B1258" s="173"/>
      <c r="C1258" s="173"/>
      <c r="D1258" s="173"/>
      <c r="E1258" s="173"/>
      <c r="F1258" s="70">
        <v>14</v>
      </c>
      <c r="G1258" s="173"/>
      <c r="H1258" s="173"/>
      <c r="I1258" s="71" t="str">
        <v>Enlace backhaul</v>
      </c>
      <c r="J1258" s="173"/>
      <c r="K1258" s="47">
        <f t="shared" ca="1" si="35"/>
        <v>57826060.81518428</v>
      </c>
      <c r="L1258" s="233"/>
      <c r="M1258" s="233"/>
      <c r="N1258" s="233"/>
      <c r="O1258" s="233"/>
      <c r="P1258" s="233"/>
      <c r="Q1258" s="233"/>
    </row>
    <row r="1259" spans="1:17" outlineLevel="3" x14ac:dyDescent="0.3">
      <c r="A1259" s="173"/>
      <c r="B1259" s="173"/>
      <c r="C1259" s="173"/>
      <c r="D1259" s="173"/>
      <c r="E1259" s="173"/>
      <c r="F1259" s="70">
        <v>15</v>
      </c>
      <c r="G1259" s="173"/>
      <c r="H1259" s="173"/>
      <c r="I1259" s="71" t="str">
        <v>BSC A</v>
      </c>
      <c r="J1259" s="173"/>
      <c r="K1259" s="47">
        <f t="shared" ca="1" si="35"/>
        <v>1557467.2171307188</v>
      </c>
      <c r="L1259" s="233"/>
      <c r="M1259" s="233"/>
      <c r="N1259" s="233"/>
      <c r="O1259" s="233"/>
      <c r="P1259" s="233"/>
      <c r="Q1259" s="233"/>
    </row>
    <row r="1260" spans="1:17" outlineLevel="3" x14ac:dyDescent="0.3">
      <c r="A1260" s="173"/>
      <c r="B1260" s="173"/>
      <c r="C1260" s="173"/>
      <c r="D1260" s="173"/>
      <c r="E1260" s="173"/>
      <c r="F1260" s="70">
        <v>16</v>
      </c>
      <c r="G1260" s="173"/>
      <c r="H1260" s="173"/>
      <c r="I1260" s="71" t="str">
        <v>BSC B</v>
      </c>
      <c r="J1260" s="173"/>
      <c r="K1260" s="47">
        <f t="shared" ca="1" si="35"/>
        <v>0</v>
      </c>
      <c r="L1260" s="233"/>
      <c r="M1260" s="233"/>
      <c r="N1260" s="233"/>
      <c r="O1260" s="233"/>
      <c r="P1260" s="233"/>
      <c r="Q1260" s="233"/>
    </row>
    <row r="1261" spans="1:17" outlineLevel="3" x14ac:dyDescent="0.3">
      <c r="A1261" s="173"/>
      <c r="B1261" s="173"/>
      <c r="C1261" s="173"/>
      <c r="D1261" s="173"/>
      <c r="E1261" s="173"/>
      <c r="F1261" s="70">
        <v>17</v>
      </c>
      <c r="G1261" s="173"/>
      <c r="H1261" s="173"/>
      <c r="I1261" s="71" t="str">
        <v>BSC C</v>
      </c>
      <c r="J1261" s="173"/>
      <c r="K1261" s="47">
        <f t="shared" ca="1" si="35"/>
        <v>0</v>
      </c>
      <c r="L1261" s="233"/>
      <c r="M1261" s="233"/>
      <c r="N1261" s="233"/>
      <c r="O1261" s="233"/>
      <c r="P1261" s="233"/>
      <c r="Q1261" s="233"/>
    </row>
    <row r="1262" spans="1:17" outlineLevel="3" x14ac:dyDescent="0.3">
      <c r="A1262" s="173"/>
      <c r="B1262" s="173"/>
      <c r="C1262" s="173"/>
      <c r="D1262" s="173"/>
      <c r="E1262" s="173"/>
      <c r="F1262" s="70">
        <v>18</v>
      </c>
      <c r="G1262" s="173"/>
      <c r="H1262" s="173"/>
      <c r="I1262" s="71" t="str">
        <v>RNC A</v>
      </c>
      <c r="J1262" s="173"/>
      <c r="K1262" s="47">
        <f t="shared" ca="1" si="35"/>
        <v>0</v>
      </c>
      <c r="L1262" s="233"/>
      <c r="M1262" s="233"/>
      <c r="N1262" s="233"/>
      <c r="O1262" s="233"/>
      <c r="P1262" s="233"/>
      <c r="Q1262" s="233"/>
    </row>
    <row r="1263" spans="1:17" outlineLevel="3" x14ac:dyDescent="0.3">
      <c r="A1263" s="173"/>
      <c r="B1263" s="173"/>
      <c r="C1263" s="173"/>
      <c r="D1263" s="173"/>
      <c r="E1263" s="173"/>
      <c r="F1263" s="70">
        <v>19</v>
      </c>
      <c r="G1263" s="173"/>
      <c r="H1263" s="173"/>
      <c r="I1263" s="71" t="str">
        <v>RNC B</v>
      </c>
      <c r="J1263" s="173"/>
      <c r="K1263" s="47">
        <f t="shared" ca="1" si="35"/>
        <v>0</v>
      </c>
      <c r="L1263" s="233"/>
      <c r="M1263" s="233"/>
      <c r="N1263" s="233"/>
      <c r="O1263" s="233"/>
      <c r="P1263" s="233"/>
      <c r="Q1263" s="233"/>
    </row>
    <row r="1264" spans="1:17" outlineLevel="3" x14ac:dyDescent="0.3">
      <c r="A1264" s="173"/>
      <c r="B1264" s="173"/>
      <c r="C1264" s="173"/>
      <c r="D1264" s="173"/>
      <c r="E1264" s="173"/>
      <c r="F1264" s="70">
        <v>20</v>
      </c>
      <c r="G1264" s="173"/>
      <c r="H1264" s="173"/>
      <c r="I1264" s="71" t="str">
        <v>RNC C</v>
      </c>
      <c r="J1264" s="173"/>
      <c r="K1264" s="47">
        <f t="shared" ca="1" si="35"/>
        <v>13910019.457621176</v>
      </c>
      <c r="L1264" s="233"/>
      <c r="M1264" s="233"/>
      <c r="N1264" s="233"/>
      <c r="O1264" s="233"/>
      <c r="P1264" s="233"/>
      <c r="Q1264" s="233"/>
    </row>
    <row r="1265" spans="1:17" outlineLevel="3" x14ac:dyDescent="0.3">
      <c r="A1265" s="173"/>
      <c r="B1265" s="173"/>
      <c r="C1265" s="173"/>
      <c r="D1265" s="173"/>
      <c r="E1265" s="173"/>
      <c r="F1265" s="70">
        <v>21</v>
      </c>
      <c r="G1265" s="173"/>
      <c r="H1265" s="173"/>
      <c r="I1265" s="71" t="str">
        <v>libre</v>
      </c>
      <c r="J1265" s="173"/>
      <c r="K1265" s="47">
        <f t="shared" ca="1" si="35"/>
        <v>0</v>
      </c>
      <c r="L1265" s="233"/>
      <c r="M1265" s="233"/>
      <c r="N1265" s="233"/>
      <c r="O1265" s="233"/>
      <c r="P1265" s="233"/>
      <c r="Q1265" s="233"/>
    </row>
    <row r="1266" spans="1:17" outlineLevel="3" x14ac:dyDescent="0.3">
      <c r="A1266" s="173"/>
      <c r="B1266" s="173"/>
      <c r="C1266" s="173"/>
      <c r="D1266" s="173"/>
      <c r="E1266" s="173"/>
      <c r="F1266" s="70">
        <v>22</v>
      </c>
      <c r="G1266" s="173"/>
      <c r="H1266" s="173"/>
      <c r="I1266" s="71" t="str">
        <v>16-CE DL</v>
      </c>
      <c r="J1266" s="173"/>
      <c r="K1266" s="47">
        <f t="shared" ca="1" si="35"/>
        <v>20457273.099871565</v>
      </c>
      <c r="L1266" s="233"/>
      <c r="M1266" s="233"/>
      <c r="N1266" s="233"/>
      <c r="O1266" s="233"/>
      <c r="P1266" s="233"/>
      <c r="Q1266" s="233"/>
    </row>
    <row r="1267" spans="1:17" outlineLevel="3" x14ac:dyDescent="0.3">
      <c r="A1267" s="173"/>
      <c r="B1267" s="173"/>
      <c r="C1267" s="173"/>
      <c r="D1267" s="173"/>
      <c r="E1267" s="173"/>
      <c r="F1267" s="70">
        <v>23</v>
      </c>
      <c r="G1267" s="173"/>
      <c r="H1267" s="173"/>
      <c r="I1267" s="71" t="str">
        <v>16-CE UL</v>
      </c>
      <c r="J1267" s="173"/>
      <c r="K1267" s="47">
        <f t="shared" ca="1" si="35"/>
        <v>20072543.534235708</v>
      </c>
      <c r="L1267" s="233"/>
      <c r="M1267" s="233"/>
      <c r="N1267" s="233"/>
      <c r="O1267" s="233"/>
      <c r="P1267" s="233"/>
      <c r="Q1267" s="233"/>
    </row>
    <row r="1268" spans="1:17" outlineLevel="3" x14ac:dyDescent="0.3">
      <c r="A1268" s="173"/>
      <c r="B1268" s="173"/>
      <c r="C1268" s="173"/>
      <c r="D1268" s="173"/>
      <c r="E1268" s="173"/>
      <c r="F1268" s="70">
        <v>24</v>
      </c>
      <c r="G1268" s="173"/>
      <c r="H1268" s="173"/>
      <c r="I1268" s="71" t="str">
        <v>libre</v>
      </c>
      <c r="J1268" s="173"/>
      <c r="K1268" s="47">
        <f t="shared" ca="1" si="35"/>
        <v>0</v>
      </c>
      <c r="L1268" s="233"/>
      <c r="M1268" s="233"/>
      <c r="N1268" s="233"/>
      <c r="O1268" s="233"/>
      <c r="P1268" s="233"/>
      <c r="Q1268" s="233"/>
    </row>
    <row r="1269" spans="1:17" outlineLevel="3" x14ac:dyDescent="0.3">
      <c r="A1269" s="173"/>
      <c r="B1269" s="173"/>
      <c r="C1269" s="173"/>
      <c r="D1269" s="173"/>
      <c r="E1269" s="173"/>
      <c r="F1269" s="70">
        <v>25</v>
      </c>
      <c r="G1269" s="173"/>
      <c r="H1269" s="173"/>
      <c r="I1269" s="71" t="str">
        <v>HW - HWAC/RRU/Licenses/Carrier U</v>
      </c>
      <c r="J1269" s="173"/>
      <c r="K1269" s="47">
        <f t="shared" ca="1" si="35"/>
        <v>14382269.585863136</v>
      </c>
      <c r="L1269" s="233"/>
      <c r="M1269" s="233"/>
      <c r="N1269" s="233"/>
      <c r="O1269" s="233"/>
      <c r="P1269" s="233"/>
      <c r="Q1269" s="233"/>
    </row>
    <row r="1270" spans="1:17" outlineLevel="3" x14ac:dyDescent="0.3">
      <c r="A1270" s="173"/>
      <c r="B1270" s="173"/>
      <c r="C1270" s="173"/>
      <c r="D1270" s="173"/>
      <c r="E1270" s="173"/>
      <c r="F1270" s="70">
        <v>26</v>
      </c>
      <c r="G1270" s="173"/>
      <c r="H1270" s="173"/>
      <c r="I1270" s="71" t="str">
        <v>HW - HWAC/RRU/Licenses/Carrier S</v>
      </c>
      <c r="J1270" s="173"/>
      <c r="K1270" s="47">
        <f t="shared" ca="1" si="35"/>
        <v>57529078.343452543</v>
      </c>
      <c r="L1270" s="233"/>
      <c r="M1270" s="233"/>
      <c r="N1270" s="233"/>
      <c r="O1270" s="233"/>
      <c r="P1270" s="233"/>
      <c r="Q1270" s="233"/>
    </row>
    <row r="1271" spans="1:17" outlineLevel="3" x14ac:dyDescent="0.3">
      <c r="A1271" s="173"/>
      <c r="B1271" s="173"/>
      <c r="C1271" s="173"/>
      <c r="D1271" s="173"/>
      <c r="E1271" s="173"/>
      <c r="F1271" s="70">
        <v>27</v>
      </c>
      <c r="G1271" s="173"/>
      <c r="H1271" s="173"/>
      <c r="I1271" s="71" t="str">
        <v>HW - HWAC/RRU/Licenses/Carrier R</v>
      </c>
      <c r="J1271" s="173"/>
      <c r="K1271" s="47">
        <f t="shared" ca="1" si="35"/>
        <v>100675887.10104196</v>
      </c>
      <c r="L1271" s="233"/>
      <c r="M1271" s="233"/>
      <c r="N1271" s="233"/>
      <c r="O1271" s="233"/>
      <c r="P1271" s="233"/>
      <c r="Q1271" s="233"/>
    </row>
    <row r="1272" spans="1:17" outlineLevel="3" x14ac:dyDescent="0.3">
      <c r="A1272" s="173"/>
      <c r="B1272" s="173"/>
      <c r="C1272" s="173"/>
      <c r="D1272" s="173"/>
      <c r="E1272" s="173"/>
      <c r="F1272" s="70">
        <v>28</v>
      </c>
      <c r="G1272" s="173"/>
      <c r="H1272" s="173"/>
      <c r="I1272" s="71" t="str">
        <v>libre</v>
      </c>
      <c r="J1272" s="173"/>
      <c r="K1272" s="47">
        <f t="shared" ca="1" si="35"/>
        <v>0</v>
      </c>
      <c r="L1272" s="233"/>
      <c r="M1272" s="233"/>
      <c r="N1272" s="233"/>
      <c r="O1272" s="233"/>
      <c r="P1272" s="233"/>
      <c r="Q1272" s="233"/>
    </row>
    <row r="1273" spans="1:17" outlineLevel="3" x14ac:dyDescent="0.3">
      <c r="A1273" s="173"/>
      <c r="B1273" s="173"/>
      <c r="C1273" s="173"/>
      <c r="D1273" s="173"/>
      <c r="E1273" s="173"/>
      <c r="F1273" s="70">
        <v>29</v>
      </c>
      <c r="G1273" s="173"/>
      <c r="H1273" s="173"/>
      <c r="I1273" s="71" t="str">
        <v>Sitio U Energía</v>
      </c>
      <c r="J1273" s="173"/>
      <c r="K1273" s="47">
        <f t="shared" ca="1" si="35"/>
        <v>3516385.5273775831</v>
      </c>
      <c r="L1273" s="233"/>
      <c r="M1273" s="233"/>
      <c r="N1273" s="233"/>
      <c r="O1273" s="233"/>
      <c r="P1273" s="233"/>
      <c r="Q1273" s="233"/>
    </row>
    <row r="1274" spans="1:17" outlineLevel="3" x14ac:dyDescent="0.3">
      <c r="A1274" s="173"/>
      <c r="B1274" s="173"/>
      <c r="C1274" s="173"/>
      <c r="D1274" s="173"/>
      <c r="E1274" s="173"/>
      <c r="F1274" s="70">
        <v>30</v>
      </c>
      <c r="G1274" s="173"/>
      <c r="H1274" s="173"/>
      <c r="I1274" s="71" t="str">
        <v>Sitio S Energía</v>
      </c>
      <c r="J1274" s="173"/>
      <c r="K1274" s="47">
        <f t="shared" ca="1" si="35"/>
        <v>14065542.109510332</v>
      </c>
      <c r="L1274" s="233"/>
      <c r="M1274" s="233"/>
      <c r="N1274" s="233"/>
      <c r="O1274" s="233"/>
      <c r="P1274" s="233"/>
      <c r="Q1274" s="233"/>
    </row>
    <row r="1275" spans="1:17" outlineLevel="3" x14ac:dyDescent="0.3">
      <c r="A1275" s="173"/>
      <c r="B1275" s="173"/>
      <c r="C1275" s="173"/>
      <c r="D1275" s="173"/>
      <c r="E1275" s="173"/>
      <c r="F1275" s="70">
        <v>31</v>
      </c>
      <c r="G1275" s="173"/>
      <c r="H1275" s="173"/>
      <c r="I1275" s="71" t="str">
        <v>Sitio R Energía</v>
      </c>
      <c r="J1275" s="173"/>
      <c r="K1275" s="47">
        <f t="shared" ca="1" si="35"/>
        <v>24614698.691643082</v>
      </c>
      <c r="L1275" s="233"/>
      <c r="M1275" s="233"/>
      <c r="N1275" s="233"/>
      <c r="O1275" s="233"/>
      <c r="P1275" s="233"/>
      <c r="Q1275" s="233"/>
    </row>
    <row r="1276" spans="1:17" outlineLevel="3" x14ac:dyDescent="0.3">
      <c r="A1276" s="173"/>
      <c r="B1276" s="173"/>
      <c r="C1276" s="173"/>
      <c r="D1276" s="173"/>
      <c r="E1276" s="173"/>
      <c r="F1276" s="70">
        <v>32</v>
      </c>
      <c r="G1276" s="173"/>
      <c r="H1276" s="173"/>
      <c r="I1276" s="71" t="str">
        <v>libre</v>
      </c>
      <c r="J1276" s="173"/>
      <c r="K1276" s="47">
        <f t="shared" ca="1" si="35"/>
        <v>0</v>
      </c>
      <c r="L1276" s="233"/>
      <c r="M1276" s="233"/>
      <c r="N1276" s="233"/>
      <c r="O1276" s="233"/>
      <c r="P1276" s="233"/>
      <c r="Q1276" s="233"/>
    </row>
    <row r="1277" spans="1:17" outlineLevel="3" x14ac:dyDescent="0.3">
      <c r="A1277" s="173"/>
      <c r="B1277" s="173"/>
      <c r="C1277" s="173"/>
      <c r="D1277" s="173"/>
      <c r="E1277" s="173"/>
      <c r="F1277" s="70">
        <v>33</v>
      </c>
      <c r="G1277" s="173"/>
      <c r="H1277" s="173"/>
      <c r="I1277" s="71" t="str">
        <v>Sitios todos 4G</v>
      </c>
      <c r="J1277" s="173"/>
      <c r="K1277" s="47">
        <f t="shared" ca="1" si="35"/>
        <v>50272570.551240578</v>
      </c>
      <c r="L1277" s="233"/>
      <c r="M1277" s="233"/>
      <c r="N1277" s="233"/>
      <c r="O1277" s="233"/>
      <c r="P1277" s="233"/>
      <c r="Q1277" s="233"/>
    </row>
    <row r="1278" spans="1:17" outlineLevel="3" x14ac:dyDescent="0.3">
      <c r="A1278" s="173"/>
      <c r="B1278" s="173"/>
      <c r="C1278" s="173"/>
      <c r="D1278" s="173"/>
      <c r="E1278" s="173"/>
      <c r="F1278" s="70">
        <v>34</v>
      </c>
      <c r="G1278" s="173"/>
      <c r="H1278" s="173"/>
      <c r="I1278" s="71" t="str">
        <v>libre</v>
      </c>
      <c r="J1278" s="173"/>
      <c r="K1278" s="47">
        <f t="shared" ca="1" si="35"/>
        <v>0</v>
      </c>
      <c r="L1278" s="233"/>
      <c r="M1278" s="233"/>
      <c r="N1278" s="233"/>
      <c r="O1278" s="233"/>
      <c r="P1278" s="233"/>
      <c r="Q1278" s="233"/>
    </row>
    <row r="1279" spans="1:17" outlineLevel="3" x14ac:dyDescent="0.3">
      <c r="A1279" s="173"/>
      <c r="B1279" s="173"/>
      <c r="C1279" s="173"/>
      <c r="D1279" s="173"/>
      <c r="E1279" s="173"/>
      <c r="F1279" s="70">
        <v>35</v>
      </c>
      <c r="G1279" s="173"/>
      <c r="H1279" s="173"/>
      <c r="I1279" s="71" t="str">
        <v>libre</v>
      </c>
      <c r="J1279" s="173"/>
      <c r="K1279" s="47">
        <f t="shared" ca="1" si="35"/>
        <v>0</v>
      </c>
      <c r="L1279" s="233"/>
      <c r="M1279" s="233"/>
      <c r="N1279" s="233"/>
      <c r="O1279" s="233"/>
      <c r="P1279" s="233"/>
      <c r="Q1279" s="233"/>
    </row>
    <row r="1280" spans="1:17" outlineLevel="3" x14ac:dyDescent="0.3">
      <c r="A1280" s="173"/>
      <c r="B1280" s="173"/>
      <c r="C1280" s="173"/>
      <c r="D1280" s="173"/>
      <c r="E1280" s="173"/>
      <c r="F1280" s="70">
        <v>36</v>
      </c>
      <c r="G1280" s="173"/>
      <c r="H1280" s="173"/>
      <c r="I1280" s="71" t="str">
        <v>libre</v>
      </c>
      <c r="J1280" s="173"/>
      <c r="K1280" s="47">
        <f t="shared" ca="1" si="35"/>
        <v>0</v>
      </c>
      <c r="L1280" s="233"/>
      <c r="M1280" s="233"/>
      <c r="N1280" s="233"/>
      <c r="O1280" s="233"/>
      <c r="P1280" s="233"/>
      <c r="Q1280" s="233"/>
    </row>
    <row r="1281" spans="1:17" outlineLevel="3" x14ac:dyDescent="0.3">
      <c r="A1281" s="173"/>
      <c r="B1281" s="173"/>
      <c r="C1281" s="173"/>
      <c r="D1281" s="173"/>
      <c r="E1281" s="173"/>
      <c r="F1281" s="70">
        <v>37</v>
      </c>
      <c r="G1281" s="173"/>
      <c r="H1281" s="173"/>
      <c r="I1281" s="71" t="str">
        <v>libre</v>
      </c>
      <c r="J1281" s="173"/>
      <c r="K1281" s="47">
        <f t="shared" ca="1" si="35"/>
        <v>0</v>
      </c>
      <c r="L1281" s="233"/>
      <c r="M1281" s="233"/>
      <c r="N1281" s="233"/>
      <c r="O1281" s="233"/>
      <c r="P1281" s="233"/>
      <c r="Q1281" s="233"/>
    </row>
    <row r="1282" spans="1:17" outlineLevel="3" x14ac:dyDescent="0.3">
      <c r="A1282" s="173"/>
      <c r="B1282" s="173"/>
      <c r="C1282" s="173"/>
      <c r="D1282" s="173"/>
      <c r="E1282" s="173"/>
      <c r="F1282" s="70">
        <v>38</v>
      </c>
      <c r="G1282" s="173"/>
      <c r="H1282" s="173"/>
      <c r="I1282" s="71" t="str">
        <v>libre</v>
      </c>
      <c r="J1282" s="173"/>
      <c r="K1282" s="47">
        <f t="shared" ca="1" si="35"/>
        <v>0</v>
      </c>
      <c r="L1282" s="233"/>
      <c r="M1282" s="233"/>
      <c r="N1282" s="233"/>
      <c r="O1282" s="233"/>
      <c r="P1282" s="233"/>
      <c r="Q1282" s="233"/>
    </row>
    <row r="1283" spans="1:17" outlineLevel="3" x14ac:dyDescent="0.3">
      <c r="A1283" s="173"/>
      <c r="B1283" s="173"/>
      <c r="C1283" s="173"/>
      <c r="D1283" s="173"/>
      <c r="E1283" s="173"/>
      <c r="F1283" s="70">
        <v>39</v>
      </c>
      <c r="G1283" s="173"/>
      <c r="H1283" s="173"/>
      <c r="I1283" s="71" t="str">
        <v>libre</v>
      </c>
      <c r="J1283" s="173"/>
      <c r="K1283" s="47">
        <f t="shared" ca="1" si="35"/>
        <v>0</v>
      </c>
      <c r="L1283" s="233"/>
      <c r="M1283" s="233"/>
      <c r="N1283" s="233"/>
      <c r="O1283" s="233"/>
      <c r="P1283" s="233"/>
      <c r="Q1283" s="233"/>
    </row>
    <row r="1284" spans="1:17" outlineLevel="3" x14ac:dyDescent="0.3">
      <c r="A1284" s="173"/>
      <c r="B1284" s="173"/>
      <c r="C1284" s="173"/>
      <c r="D1284" s="173"/>
      <c r="E1284" s="173"/>
      <c r="F1284" s="70">
        <v>40</v>
      </c>
      <c r="G1284" s="173"/>
      <c r="H1284" s="173"/>
      <c r="I1284" s="71" t="str">
        <v>libre</v>
      </c>
      <c r="J1284" s="173"/>
      <c r="K1284" s="47">
        <f t="shared" ca="1" si="35"/>
        <v>0</v>
      </c>
      <c r="L1284" s="233"/>
      <c r="M1284" s="233"/>
      <c r="N1284" s="233"/>
      <c r="O1284" s="233"/>
      <c r="P1284" s="233"/>
      <c r="Q1284" s="233"/>
    </row>
    <row r="1285" spans="1:17" outlineLevel="3" x14ac:dyDescent="0.3">
      <c r="A1285" s="173"/>
      <c r="B1285" s="173"/>
      <c r="C1285" s="173"/>
      <c r="D1285" s="173"/>
      <c r="E1285" s="173"/>
      <c r="F1285" s="70">
        <v>41</v>
      </c>
      <c r="G1285" s="173"/>
      <c r="H1285" s="173"/>
      <c r="I1285" s="71" t="str">
        <v>libre</v>
      </c>
      <c r="J1285" s="173"/>
      <c r="K1285" s="47">
        <f t="shared" ca="1" si="35"/>
        <v>0</v>
      </c>
      <c r="L1285" s="233"/>
      <c r="M1285" s="233"/>
      <c r="N1285" s="233"/>
      <c r="O1285" s="233"/>
      <c r="P1285" s="233"/>
      <c r="Q1285" s="233"/>
    </row>
    <row r="1286" spans="1:17" outlineLevel="3" x14ac:dyDescent="0.3">
      <c r="A1286" s="173"/>
      <c r="B1286" s="173"/>
      <c r="C1286" s="173"/>
      <c r="D1286" s="173"/>
      <c r="E1286" s="173"/>
      <c r="F1286" s="70">
        <v>42</v>
      </c>
      <c r="G1286" s="173"/>
      <c r="H1286" s="173"/>
      <c r="I1286" s="71" t="str">
        <v>libre</v>
      </c>
      <c r="J1286" s="173"/>
      <c r="K1286" s="47">
        <f t="shared" ca="1" si="35"/>
        <v>0</v>
      </c>
      <c r="L1286" s="233"/>
      <c r="M1286" s="233"/>
      <c r="N1286" s="233"/>
      <c r="O1286" s="233"/>
      <c r="P1286" s="233"/>
      <c r="Q1286" s="233"/>
    </row>
    <row r="1287" spans="1:17" outlineLevel="3" x14ac:dyDescent="0.3">
      <c r="A1287" s="173"/>
      <c r="B1287" s="173"/>
      <c r="C1287" s="173"/>
      <c r="D1287" s="173"/>
      <c r="E1287" s="173"/>
      <c r="F1287" s="70">
        <v>43</v>
      </c>
      <c r="G1287" s="173"/>
      <c r="H1287" s="173"/>
      <c r="I1287" s="71" t="str">
        <v>libre</v>
      </c>
      <c r="J1287" s="173"/>
      <c r="K1287" s="47">
        <f t="shared" ca="1" si="35"/>
        <v>0</v>
      </c>
      <c r="L1287" s="233"/>
      <c r="M1287" s="233"/>
      <c r="N1287" s="233"/>
      <c r="O1287" s="233"/>
      <c r="P1287" s="233"/>
      <c r="Q1287" s="233"/>
    </row>
    <row r="1288" spans="1:17" outlineLevel="3" x14ac:dyDescent="0.3">
      <c r="A1288" s="173"/>
      <c r="B1288" s="173"/>
      <c r="C1288" s="173"/>
      <c r="D1288" s="173"/>
      <c r="E1288" s="173"/>
      <c r="F1288" s="70">
        <v>44</v>
      </c>
      <c r="G1288" s="173"/>
      <c r="H1288" s="173"/>
      <c r="I1288" s="71" t="str">
        <v>libre</v>
      </c>
      <c r="J1288" s="173"/>
      <c r="K1288" s="47">
        <f t="shared" ca="1" si="35"/>
        <v>0</v>
      </c>
      <c r="L1288" s="233"/>
      <c r="M1288" s="233"/>
      <c r="N1288" s="233"/>
      <c r="O1288" s="233"/>
      <c r="P1288" s="233"/>
      <c r="Q1288" s="233"/>
    </row>
    <row r="1289" spans="1:17" outlineLevel="3" x14ac:dyDescent="0.3">
      <c r="A1289" s="173"/>
      <c r="B1289" s="173"/>
      <c r="C1289" s="173"/>
      <c r="D1289" s="173"/>
      <c r="E1289" s="173"/>
      <c r="F1289" s="70">
        <v>45</v>
      </c>
      <c r="G1289" s="173"/>
      <c r="H1289" s="173"/>
      <c r="I1289" s="71" t="str">
        <v>libre</v>
      </c>
      <c r="J1289" s="173"/>
      <c r="K1289" s="47">
        <f t="shared" ca="1" si="35"/>
        <v>0</v>
      </c>
      <c r="L1289" s="233"/>
      <c r="M1289" s="233"/>
      <c r="N1289" s="233"/>
      <c r="O1289" s="233"/>
      <c r="P1289" s="233"/>
      <c r="Q1289" s="233"/>
    </row>
    <row r="1290" spans="1:17" outlineLevel="3" x14ac:dyDescent="0.3">
      <c r="A1290" s="173"/>
      <c r="B1290" s="173"/>
      <c r="C1290" s="173"/>
      <c r="D1290" s="173"/>
      <c r="E1290" s="173"/>
      <c r="F1290" s="70">
        <v>46</v>
      </c>
      <c r="G1290" s="173"/>
      <c r="H1290" s="173"/>
      <c r="I1290" s="71" t="str">
        <v>libre</v>
      </c>
      <c r="J1290" s="173"/>
      <c r="K1290" s="47">
        <f t="shared" ca="1" si="35"/>
        <v>0</v>
      </c>
      <c r="L1290" s="233"/>
      <c r="M1290" s="233"/>
      <c r="N1290" s="233"/>
      <c r="O1290" s="233"/>
      <c r="P1290" s="233"/>
      <c r="Q1290" s="233"/>
    </row>
    <row r="1291" spans="1:17" outlineLevel="3" x14ac:dyDescent="0.3">
      <c r="A1291" s="173"/>
      <c r="B1291" s="173"/>
      <c r="C1291" s="173"/>
      <c r="D1291" s="173"/>
      <c r="E1291" s="173"/>
      <c r="F1291" s="70">
        <v>47</v>
      </c>
      <c r="G1291" s="173"/>
      <c r="H1291" s="173"/>
      <c r="I1291" s="71" t="str">
        <v>libre</v>
      </c>
      <c r="J1291" s="173"/>
      <c r="K1291" s="47">
        <f t="shared" ca="1" si="35"/>
        <v>0</v>
      </c>
      <c r="L1291" s="233"/>
      <c r="M1291" s="233"/>
      <c r="N1291" s="233"/>
      <c r="O1291" s="233"/>
      <c r="P1291" s="233"/>
      <c r="Q1291" s="233"/>
    </row>
    <row r="1292" spans="1:17" outlineLevel="3" x14ac:dyDescent="0.3">
      <c r="A1292" s="173"/>
      <c r="B1292" s="173"/>
      <c r="C1292" s="173"/>
      <c r="D1292" s="173"/>
      <c r="E1292" s="173"/>
      <c r="F1292" s="70">
        <v>48</v>
      </c>
      <c r="G1292" s="173"/>
      <c r="H1292" s="173"/>
      <c r="I1292" s="71" t="str">
        <v>libre</v>
      </c>
      <c r="J1292" s="173"/>
      <c r="K1292" s="47">
        <f t="shared" ca="1" si="35"/>
        <v>0</v>
      </c>
      <c r="L1292" s="233"/>
      <c r="M1292" s="233"/>
      <c r="N1292" s="233"/>
      <c r="O1292" s="233"/>
      <c r="P1292" s="233"/>
      <c r="Q1292" s="233"/>
    </row>
    <row r="1293" spans="1:17" outlineLevel="3" x14ac:dyDescent="0.3">
      <c r="A1293" s="173"/>
      <c r="B1293" s="173"/>
      <c r="C1293" s="173"/>
      <c r="D1293" s="173"/>
      <c r="E1293" s="173"/>
      <c r="F1293" s="70">
        <v>49</v>
      </c>
      <c r="G1293" s="173"/>
      <c r="H1293" s="173"/>
      <c r="I1293" s="71" t="str">
        <v>libre</v>
      </c>
      <c r="J1293" s="173"/>
      <c r="K1293" s="47">
        <f t="shared" ca="1" si="35"/>
        <v>0</v>
      </c>
      <c r="L1293" s="233"/>
      <c r="M1293" s="233"/>
      <c r="N1293" s="233"/>
      <c r="O1293" s="233"/>
      <c r="P1293" s="233"/>
      <c r="Q1293" s="233"/>
    </row>
    <row r="1294" spans="1:17" outlineLevel="3" x14ac:dyDescent="0.3">
      <c r="A1294" s="173"/>
      <c r="B1294" s="173"/>
      <c r="C1294" s="173"/>
      <c r="D1294" s="173"/>
      <c r="E1294" s="173"/>
      <c r="F1294" s="70">
        <v>50</v>
      </c>
      <c r="G1294" s="173"/>
      <c r="H1294" s="173"/>
      <c r="I1294" s="71" t="str">
        <v>libre</v>
      </c>
      <c r="J1294" s="173"/>
      <c r="K1294" s="47">
        <f t="shared" ca="1" si="35"/>
        <v>0</v>
      </c>
      <c r="L1294" s="233"/>
      <c r="M1294" s="233"/>
      <c r="N1294" s="233"/>
      <c r="O1294" s="233"/>
      <c r="P1294" s="233"/>
      <c r="Q1294" s="233"/>
    </row>
    <row r="1295" spans="1:17" outlineLevel="3" x14ac:dyDescent="0.3">
      <c r="A1295" s="173"/>
      <c r="B1295" s="173"/>
      <c r="C1295" s="173"/>
      <c r="D1295" s="173"/>
      <c r="E1295" s="173"/>
      <c r="F1295" s="70">
        <v>51</v>
      </c>
      <c r="G1295" s="173"/>
      <c r="H1295" s="173"/>
      <c r="I1295" s="71" t="str">
        <v>libre</v>
      </c>
      <c r="J1295" s="173"/>
      <c r="K1295" s="47">
        <f t="shared" ca="1" si="35"/>
        <v>0</v>
      </c>
      <c r="L1295" s="233"/>
      <c r="M1295" s="233"/>
      <c r="N1295" s="233"/>
      <c r="O1295" s="233"/>
      <c r="P1295" s="233"/>
      <c r="Q1295" s="233"/>
    </row>
    <row r="1296" spans="1:17" outlineLevel="3" x14ac:dyDescent="0.3">
      <c r="A1296" s="173"/>
      <c r="B1296" s="173"/>
      <c r="C1296" s="173"/>
      <c r="D1296" s="173"/>
      <c r="E1296" s="173"/>
      <c r="F1296" s="70">
        <v>52</v>
      </c>
      <c r="G1296" s="173"/>
      <c r="H1296" s="173"/>
      <c r="I1296" s="71" t="str">
        <v>libre</v>
      </c>
      <c r="J1296" s="173"/>
      <c r="K1296" s="47">
        <f t="shared" ca="1" si="35"/>
        <v>0</v>
      </c>
      <c r="L1296" s="233"/>
      <c r="M1296" s="233"/>
      <c r="N1296" s="233"/>
      <c r="O1296" s="233"/>
      <c r="P1296" s="233"/>
      <c r="Q1296" s="233"/>
    </row>
    <row r="1297" spans="1:17" outlineLevel="3" x14ac:dyDescent="0.3">
      <c r="A1297" s="173"/>
      <c r="B1297" s="173"/>
      <c r="C1297" s="173"/>
      <c r="D1297" s="173"/>
      <c r="E1297" s="173"/>
      <c r="F1297" s="70">
        <v>53</v>
      </c>
      <c r="G1297" s="173"/>
      <c r="H1297" s="173"/>
      <c r="I1297" s="71" t="str">
        <v>libre</v>
      </c>
      <c r="J1297" s="173"/>
      <c r="K1297" s="47">
        <f t="shared" ca="1" si="35"/>
        <v>0</v>
      </c>
      <c r="L1297" s="233"/>
      <c r="M1297" s="233"/>
      <c r="N1297" s="233"/>
      <c r="O1297" s="233"/>
      <c r="P1297" s="233"/>
      <c r="Q1297" s="233"/>
    </row>
    <row r="1298" spans="1:17" outlineLevel="3" x14ac:dyDescent="0.3">
      <c r="A1298" s="173"/>
      <c r="B1298" s="173"/>
      <c r="C1298" s="173"/>
      <c r="D1298" s="173"/>
      <c r="E1298" s="173"/>
      <c r="F1298" s="70">
        <v>54</v>
      </c>
      <c r="G1298" s="173"/>
      <c r="H1298" s="173"/>
      <c r="I1298" s="71" t="str">
        <v>libre</v>
      </c>
      <c r="J1298" s="173"/>
      <c r="K1298" s="47">
        <f t="shared" ca="1" si="35"/>
        <v>0</v>
      </c>
      <c r="L1298" s="233"/>
      <c r="M1298" s="233"/>
      <c r="N1298" s="233"/>
      <c r="O1298" s="233"/>
      <c r="P1298" s="233"/>
      <c r="Q1298" s="233"/>
    </row>
    <row r="1299" spans="1:17" outlineLevel="3" x14ac:dyDescent="0.3">
      <c r="A1299" s="173"/>
      <c r="B1299" s="173"/>
      <c r="C1299" s="173"/>
      <c r="D1299" s="173"/>
      <c r="E1299" s="173"/>
      <c r="F1299" s="70">
        <v>55</v>
      </c>
      <c r="G1299" s="173"/>
      <c r="H1299" s="173"/>
      <c r="I1299" s="71" t="str">
        <v>libre</v>
      </c>
      <c r="J1299" s="173"/>
      <c r="K1299" s="47">
        <f t="shared" ca="1" si="35"/>
        <v>0</v>
      </c>
      <c r="L1299" s="233"/>
      <c r="M1299" s="233"/>
      <c r="N1299" s="233"/>
      <c r="O1299" s="233"/>
      <c r="P1299" s="233"/>
      <c r="Q1299" s="233"/>
    </row>
    <row r="1300" spans="1:17" outlineLevel="3" x14ac:dyDescent="0.3">
      <c r="A1300" s="173"/>
      <c r="B1300" s="173"/>
      <c r="C1300" s="173"/>
      <c r="D1300" s="173"/>
      <c r="E1300" s="173"/>
      <c r="F1300" s="70">
        <v>56</v>
      </c>
      <c r="G1300" s="173"/>
      <c r="H1300" s="173"/>
      <c r="I1300" s="71" t="str">
        <v>libre</v>
      </c>
      <c r="J1300" s="173"/>
      <c r="K1300" s="47">
        <f t="shared" ca="1" si="35"/>
        <v>0</v>
      </c>
      <c r="L1300" s="233"/>
      <c r="M1300" s="233"/>
      <c r="N1300" s="233"/>
      <c r="O1300" s="233"/>
      <c r="P1300" s="233"/>
      <c r="Q1300" s="233"/>
    </row>
    <row r="1301" spans="1:17" outlineLevel="3" x14ac:dyDescent="0.3">
      <c r="A1301" s="173"/>
      <c r="B1301" s="173"/>
      <c r="C1301" s="173"/>
      <c r="D1301" s="173"/>
      <c r="E1301" s="173"/>
      <c r="F1301" s="70">
        <v>57</v>
      </c>
      <c r="G1301" s="173"/>
      <c r="H1301" s="173"/>
      <c r="I1301" s="71" t="str">
        <v>libre</v>
      </c>
      <c r="J1301" s="173"/>
      <c r="K1301" s="47">
        <f t="shared" ca="1" si="35"/>
        <v>0</v>
      </c>
      <c r="L1301" s="233"/>
      <c r="M1301" s="233"/>
      <c r="N1301" s="233"/>
      <c r="O1301" s="233"/>
      <c r="P1301" s="233"/>
      <c r="Q1301" s="233"/>
    </row>
    <row r="1302" spans="1:17" outlineLevel="3" x14ac:dyDescent="0.3">
      <c r="A1302" s="173"/>
      <c r="B1302" s="173"/>
      <c r="C1302" s="173"/>
      <c r="D1302" s="173"/>
      <c r="E1302" s="173"/>
      <c r="F1302" s="70">
        <v>58</v>
      </c>
      <c r="G1302" s="173"/>
      <c r="H1302" s="173"/>
      <c r="I1302" s="71" t="str">
        <v>libre</v>
      </c>
      <c r="J1302" s="173"/>
      <c r="K1302" s="47">
        <f t="shared" ca="1" si="35"/>
        <v>0</v>
      </c>
      <c r="L1302" s="233"/>
      <c r="M1302" s="233"/>
      <c r="N1302" s="233"/>
      <c r="O1302" s="233"/>
      <c r="P1302" s="233"/>
      <c r="Q1302" s="233"/>
    </row>
    <row r="1303" spans="1:17" outlineLevel="3" x14ac:dyDescent="0.3">
      <c r="A1303" s="173"/>
      <c r="B1303" s="173"/>
      <c r="C1303" s="173"/>
      <c r="D1303" s="173"/>
      <c r="E1303" s="173"/>
      <c r="F1303" s="70">
        <v>59</v>
      </c>
      <c r="G1303" s="173"/>
      <c r="H1303" s="173"/>
      <c r="I1303" s="71" t="str">
        <v>libre</v>
      </c>
      <c r="J1303" s="173"/>
      <c r="K1303" s="47">
        <f t="shared" ca="1" si="35"/>
        <v>0</v>
      </c>
      <c r="L1303" s="233"/>
      <c r="M1303" s="233"/>
      <c r="N1303" s="233"/>
      <c r="O1303" s="233"/>
      <c r="P1303" s="233"/>
      <c r="Q1303" s="233"/>
    </row>
    <row r="1304" spans="1:17" outlineLevel="3" x14ac:dyDescent="0.3">
      <c r="A1304" s="173"/>
      <c r="B1304" s="173"/>
      <c r="C1304" s="173"/>
      <c r="D1304" s="173"/>
      <c r="E1304" s="173"/>
      <c r="F1304" s="70">
        <v>60</v>
      </c>
      <c r="G1304" s="173"/>
      <c r="H1304" s="173"/>
      <c r="I1304" s="71" t="str">
        <v>libre</v>
      </c>
      <c r="J1304" s="173"/>
      <c r="K1304" s="47">
        <f t="shared" ca="1" si="35"/>
        <v>0</v>
      </c>
      <c r="L1304" s="233"/>
      <c r="M1304" s="233"/>
      <c r="N1304" s="233"/>
      <c r="O1304" s="233"/>
      <c r="P1304" s="233"/>
      <c r="Q1304" s="233"/>
    </row>
    <row r="1305" spans="1:17" outlineLevel="3" x14ac:dyDescent="0.3">
      <c r="A1305" s="173"/>
      <c r="B1305" s="173"/>
      <c r="C1305" s="173"/>
      <c r="D1305" s="173"/>
      <c r="E1305" s="173"/>
      <c r="F1305" s="70">
        <v>61</v>
      </c>
      <c r="G1305" s="173"/>
      <c r="H1305" s="173"/>
      <c r="I1305" s="71" t="str">
        <v>libre</v>
      </c>
      <c r="J1305" s="173"/>
      <c r="K1305" s="47">
        <f t="shared" ca="1" si="35"/>
        <v>0</v>
      </c>
      <c r="L1305" s="233"/>
      <c r="M1305" s="233"/>
      <c r="N1305" s="233"/>
      <c r="O1305" s="233"/>
      <c r="P1305" s="233"/>
      <c r="Q1305" s="233"/>
    </row>
    <row r="1306" spans="1:17" outlineLevel="3" x14ac:dyDescent="0.3">
      <c r="A1306" s="173"/>
      <c r="B1306" s="173"/>
      <c r="C1306" s="173"/>
      <c r="D1306" s="173"/>
      <c r="E1306" s="173"/>
      <c r="F1306" s="70">
        <v>62</v>
      </c>
      <c r="G1306" s="173"/>
      <c r="H1306" s="173"/>
      <c r="I1306" s="71" t="str">
        <v>libre</v>
      </c>
      <c r="J1306" s="173"/>
      <c r="K1306" s="47">
        <f t="shared" ca="1" si="35"/>
        <v>0</v>
      </c>
      <c r="L1306" s="233"/>
      <c r="M1306" s="233"/>
      <c r="N1306" s="233"/>
      <c r="O1306" s="233"/>
      <c r="P1306" s="233"/>
      <c r="Q1306" s="233"/>
    </row>
    <row r="1307" spans="1:17" outlineLevel="3" x14ac:dyDescent="0.3">
      <c r="A1307" s="173"/>
      <c r="B1307" s="173"/>
      <c r="C1307" s="173"/>
      <c r="D1307" s="173"/>
      <c r="E1307" s="173"/>
      <c r="F1307" s="70">
        <v>63</v>
      </c>
      <c r="G1307" s="173"/>
      <c r="H1307" s="173"/>
      <c r="I1307" s="71" t="str">
        <v>libre</v>
      </c>
      <c r="J1307" s="173"/>
      <c r="K1307" s="47">
        <f t="shared" ca="1" si="35"/>
        <v>0</v>
      </c>
      <c r="L1307" s="233"/>
      <c r="M1307" s="233"/>
      <c r="N1307" s="233"/>
      <c r="O1307" s="233"/>
      <c r="P1307" s="233"/>
      <c r="Q1307" s="233"/>
    </row>
    <row r="1308" spans="1:17" outlineLevel="3" x14ac:dyDescent="0.3">
      <c r="A1308" s="173"/>
      <c r="B1308" s="173"/>
      <c r="C1308" s="173"/>
      <c r="D1308" s="173"/>
      <c r="E1308" s="173"/>
      <c r="F1308" s="70">
        <v>64</v>
      </c>
      <c r="G1308" s="173"/>
      <c r="H1308" s="173"/>
      <c r="I1308" s="71" t="str">
        <v>libre</v>
      </c>
      <c r="J1308" s="173"/>
      <c r="K1308" s="47">
        <f t="shared" ca="1" si="35"/>
        <v>0</v>
      </c>
      <c r="L1308" s="233"/>
      <c r="M1308" s="233"/>
      <c r="N1308" s="233"/>
      <c r="O1308" s="233"/>
      <c r="P1308" s="233"/>
      <c r="Q1308" s="233"/>
    </row>
    <row r="1309" spans="1:17" outlineLevel="3" x14ac:dyDescent="0.3">
      <c r="A1309" s="173"/>
      <c r="B1309" s="173"/>
      <c r="C1309" s="173"/>
      <c r="D1309" s="173"/>
      <c r="E1309" s="173"/>
      <c r="F1309" s="70">
        <v>65</v>
      </c>
      <c r="G1309" s="173"/>
      <c r="H1309" s="173"/>
      <c r="I1309" s="71" t="str">
        <v>libre</v>
      </c>
      <c r="J1309" s="173"/>
      <c r="K1309" s="47">
        <f t="shared" ref="K1309:K1372" ca="1" si="36">K1003</f>
        <v>0</v>
      </c>
      <c r="L1309" s="233"/>
      <c r="M1309" s="233"/>
      <c r="N1309" s="233"/>
      <c r="O1309" s="233"/>
      <c r="P1309" s="233"/>
      <c r="Q1309" s="233"/>
    </row>
    <row r="1310" spans="1:17" outlineLevel="3" x14ac:dyDescent="0.3">
      <c r="A1310" s="173"/>
      <c r="B1310" s="173"/>
      <c r="C1310" s="173"/>
      <c r="D1310" s="173"/>
      <c r="E1310" s="173"/>
      <c r="F1310" s="70">
        <v>66</v>
      </c>
      <c r="G1310" s="173"/>
      <c r="H1310" s="173"/>
      <c r="I1310" s="71" t="str">
        <v>libre</v>
      </c>
      <c r="J1310" s="173"/>
      <c r="K1310" s="47">
        <f t="shared" ca="1" si="36"/>
        <v>0</v>
      </c>
      <c r="L1310" s="233"/>
      <c r="M1310" s="233"/>
      <c r="N1310" s="233"/>
      <c r="O1310" s="233"/>
      <c r="P1310" s="233"/>
      <c r="Q1310" s="233"/>
    </row>
    <row r="1311" spans="1:17" outlineLevel="3" x14ac:dyDescent="0.3">
      <c r="A1311" s="173"/>
      <c r="B1311" s="173"/>
      <c r="C1311" s="173"/>
      <c r="D1311" s="173"/>
      <c r="E1311" s="173"/>
      <c r="F1311" s="70">
        <v>67</v>
      </c>
      <c r="G1311" s="173"/>
      <c r="H1311" s="173"/>
      <c r="I1311" s="71" t="str">
        <v>libre</v>
      </c>
      <c r="J1311" s="173"/>
      <c r="K1311" s="47">
        <f t="shared" ca="1" si="36"/>
        <v>0</v>
      </c>
      <c r="L1311" s="233"/>
      <c r="M1311" s="233"/>
      <c r="N1311" s="233"/>
      <c r="O1311" s="233"/>
      <c r="P1311" s="233"/>
      <c r="Q1311" s="233"/>
    </row>
    <row r="1312" spans="1:17" outlineLevel="3" x14ac:dyDescent="0.3">
      <c r="A1312" s="173"/>
      <c r="B1312" s="173"/>
      <c r="C1312" s="173"/>
      <c r="D1312" s="173"/>
      <c r="E1312" s="173"/>
      <c r="F1312" s="70">
        <v>68</v>
      </c>
      <c r="G1312" s="173"/>
      <c r="H1312" s="173"/>
      <c r="I1312" s="71" t="str">
        <v>libre</v>
      </c>
      <c r="J1312" s="173"/>
      <c r="K1312" s="47">
        <f t="shared" ca="1" si="36"/>
        <v>0</v>
      </c>
      <c r="L1312" s="233"/>
      <c r="M1312" s="233"/>
      <c r="N1312" s="233"/>
      <c r="O1312" s="233"/>
      <c r="P1312" s="233"/>
      <c r="Q1312" s="233"/>
    </row>
    <row r="1313" spans="1:17" outlineLevel="3" x14ac:dyDescent="0.3">
      <c r="A1313" s="173"/>
      <c r="B1313" s="173"/>
      <c r="C1313" s="173"/>
      <c r="D1313" s="173"/>
      <c r="E1313" s="173"/>
      <c r="F1313" s="70">
        <v>69</v>
      </c>
      <c r="G1313" s="173"/>
      <c r="H1313" s="173"/>
      <c r="I1313" s="71" t="str">
        <v>Core CS:MGW, HW y SE</v>
      </c>
      <c r="J1313" s="173"/>
      <c r="K1313" s="47">
        <f t="shared" ca="1" si="36"/>
        <v>2250586.9886558163</v>
      </c>
      <c r="L1313" s="233"/>
      <c r="M1313" s="233"/>
      <c r="N1313" s="233"/>
      <c r="O1313" s="233"/>
      <c r="P1313" s="233"/>
      <c r="Q1313" s="233"/>
    </row>
    <row r="1314" spans="1:17" outlineLevel="3" x14ac:dyDescent="0.3">
      <c r="A1314" s="173"/>
      <c r="B1314" s="173"/>
      <c r="C1314" s="173"/>
      <c r="D1314" s="173"/>
      <c r="E1314" s="173"/>
      <c r="F1314" s="70">
        <v>70</v>
      </c>
      <c r="G1314" s="173"/>
      <c r="H1314" s="173"/>
      <c r="I1314" s="71" t="str">
        <v>Core CS:MSC Server, HW y SE</v>
      </c>
      <c r="J1314" s="173"/>
      <c r="K1314" s="47">
        <f t="shared" ca="1" si="36"/>
        <v>2437896.2096508592</v>
      </c>
      <c r="L1314" s="233"/>
      <c r="M1314" s="233"/>
      <c r="N1314" s="233"/>
      <c r="O1314" s="233"/>
      <c r="P1314" s="233"/>
      <c r="Q1314" s="233"/>
    </row>
    <row r="1315" spans="1:17" outlineLevel="3" x14ac:dyDescent="0.3">
      <c r="A1315" s="173"/>
      <c r="B1315" s="173"/>
      <c r="C1315" s="173"/>
      <c r="D1315" s="173"/>
      <c r="E1315" s="173"/>
      <c r="F1315" s="70">
        <v>71</v>
      </c>
      <c r="G1315" s="173"/>
      <c r="H1315" s="173"/>
      <c r="I1315" s="71" t="str">
        <v>Core CS:SG, HW y SE</v>
      </c>
      <c r="J1315" s="173"/>
      <c r="K1315" s="47">
        <f t="shared" ca="1" si="36"/>
        <v>908774.23328000016</v>
      </c>
      <c r="L1315" s="233"/>
      <c r="M1315" s="233"/>
      <c r="N1315" s="233"/>
      <c r="O1315" s="233"/>
      <c r="P1315" s="233"/>
      <c r="Q1315" s="233"/>
    </row>
    <row r="1316" spans="1:17" outlineLevel="3" x14ac:dyDescent="0.3">
      <c r="A1316" s="173"/>
      <c r="B1316" s="173"/>
      <c r="C1316" s="173"/>
      <c r="D1316" s="173"/>
      <c r="E1316" s="173"/>
      <c r="F1316" s="70">
        <v>72</v>
      </c>
      <c r="G1316" s="173"/>
      <c r="H1316" s="173"/>
      <c r="I1316" s="71" t="str">
        <v>Core CS:HLR, HW y SE</v>
      </c>
      <c r="J1316" s="173"/>
      <c r="K1316" s="47">
        <f t="shared" ca="1" si="36"/>
        <v>634248.75596800016</v>
      </c>
      <c r="L1316" s="233"/>
      <c r="M1316" s="233"/>
      <c r="N1316" s="233"/>
      <c r="O1316" s="233"/>
      <c r="P1316" s="233"/>
      <c r="Q1316" s="233"/>
    </row>
    <row r="1317" spans="1:17" outlineLevel="3" x14ac:dyDescent="0.3">
      <c r="A1317" s="173"/>
      <c r="B1317" s="173"/>
      <c r="C1317" s="173"/>
      <c r="D1317" s="173"/>
      <c r="E1317" s="173"/>
      <c r="F1317" s="70">
        <v>73</v>
      </c>
      <c r="G1317" s="173"/>
      <c r="H1317" s="173"/>
      <c r="I1317" s="71" t="str">
        <v>Core CS:MGW, SW</v>
      </c>
      <c r="J1317" s="173"/>
      <c r="K1317" s="47">
        <f t="shared" ca="1" si="36"/>
        <v>172391.57615497906</v>
      </c>
      <c r="L1317" s="233"/>
      <c r="M1317" s="233"/>
      <c r="N1317" s="233"/>
      <c r="O1317" s="233"/>
      <c r="P1317" s="233"/>
      <c r="Q1317" s="233"/>
    </row>
    <row r="1318" spans="1:17" outlineLevel="3" x14ac:dyDescent="0.3">
      <c r="A1318" s="173"/>
      <c r="B1318" s="173"/>
      <c r="C1318" s="173"/>
      <c r="D1318" s="173"/>
      <c r="E1318" s="173"/>
      <c r="F1318" s="70">
        <v>74</v>
      </c>
      <c r="G1318" s="173"/>
      <c r="H1318" s="173"/>
      <c r="I1318" s="71" t="str">
        <v>Core CS:MSC Server, SW</v>
      </c>
      <c r="J1318" s="173"/>
      <c r="K1318" s="47">
        <f t="shared" ca="1" si="36"/>
        <v>157948.17994147152</v>
      </c>
      <c r="L1318" s="233"/>
      <c r="M1318" s="233"/>
      <c r="N1318" s="233"/>
      <c r="O1318" s="233"/>
      <c r="P1318" s="233"/>
      <c r="Q1318" s="233"/>
    </row>
    <row r="1319" spans="1:17" outlineLevel="3" x14ac:dyDescent="0.3">
      <c r="A1319" s="173"/>
      <c r="B1319" s="173"/>
      <c r="C1319" s="173"/>
      <c r="D1319" s="173"/>
      <c r="E1319" s="173"/>
      <c r="F1319" s="70">
        <v>75</v>
      </c>
      <c r="G1319" s="173"/>
      <c r="H1319" s="173"/>
      <c r="I1319" s="71" t="str">
        <v>Core CS:SG, SW</v>
      </c>
      <c r="J1319" s="173"/>
      <c r="K1319" s="47">
        <f t="shared" ca="1" si="36"/>
        <v>505415.71150000003</v>
      </c>
      <c r="L1319" s="233"/>
      <c r="M1319" s="233"/>
      <c r="N1319" s="233"/>
      <c r="O1319" s="233"/>
      <c r="P1319" s="233"/>
      <c r="Q1319" s="233"/>
    </row>
    <row r="1320" spans="1:17" outlineLevel="3" x14ac:dyDescent="0.3">
      <c r="A1320" s="173"/>
      <c r="B1320" s="173"/>
      <c r="C1320" s="173"/>
      <c r="D1320" s="173"/>
      <c r="E1320" s="173"/>
      <c r="F1320" s="70">
        <v>76</v>
      </c>
      <c r="G1320" s="173"/>
      <c r="H1320" s="173"/>
      <c r="I1320" s="71" t="str">
        <v>Core CS:HLR, SW</v>
      </c>
      <c r="J1320" s="173"/>
      <c r="K1320" s="47">
        <f t="shared" ca="1" si="36"/>
        <v>16450.988643972971</v>
      </c>
      <c r="L1320" s="233"/>
      <c r="M1320" s="233"/>
      <c r="N1320" s="233"/>
      <c r="O1320" s="233"/>
      <c r="P1320" s="233"/>
      <c r="Q1320" s="233"/>
    </row>
    <row r="1321" spans="1:17" outlineLevel="3" x14ac:dyDescent="0.3">
      <c r="A1321" s="173"/>
      <c r="B1321" s="173"/>
      <c r="C1321" s="173"/>
      <c r="D1321" s="173"/>
      <c r="E1321" s="173"/>
      <c r="F1321" s="70">
        <v>77</v>
      </c>
      <c r="G1321" s="173"/>
      <c r="H1321" s="173"/>
      <c r="I1321" s="71" t="str">
        <v>Core PS:SGSN, HW y SE</v>
      </c>
      <c r="J1321" s="173"/>
      <c r="K1321" s="47">
        <f t="shared" ca="1" si="36"/>
        <v>5841747.4489599969</v>
      </c>
      <c r="L1321" s="233"/>
      <c r="M1321" s="233"/>
      <c r="N1321" s="233"/>
      <c r="O1321" s="233"/>
      <c r="P1321" s="233"/>
      <c r="Q1321" s="233"/>
    </row>
    <row r="1322" spans="1:17" outlineLevel="3" x14ac:dyDescent="0.3">
      <c r="A1322" s="173"/>
      <c r="B1322" s="173"/>
      <c r="C1322" s="173"/>
      <c r="D1322" s="173"/>
      <c r="E1322" s="173"/>
      <c r="F1322" s="70">
        <v>78</v>
      </c>
      <c r="G1322" s="173"/>
      <c r="H1322" s="173"/>
      <c r="I1322" s="71" t="str">
        <v>Core PS:GGSN, HW y SE</v>
      </c>
      <c r="J1322" s="173"/>
      <c r="K1322" s="47">
        <f t="shared" ca="1" si="36"/>
        <v>29688569.727583993</v>
      </c>
      <c r="L1322" s="233"/>
      <c r="M1322" s="233"/>
      <c r="N1322" s="233"/>
      <c r="O1322" s="233"/>
      <c r="P1322" s="233"/>
      <c r="Q1322" s="233"/>
    </row>
    <row r="1323" spans="1:17" outlineLevel="3" x14ac:dyDescent="0.3">
      <c r="A1323" s="173"/>
      <c r="B1323" s="173"/>
      <c r="C1323" s="173"/>
      <c r="D1323" s="173"/>
      <c r="E1323" s="173"/>
      <c r="F1323" s="70">
        <v>79</v>
      </c>
      <c r="G1323" s="173"/>
      <c r="H1323" s="173"/>
      <c r="I1323" s="71" t="str">
        <v>Core PS:CG, HW y SE</v>
      </c>
      <c r="J1323" s="173"/>
      <c r="K1323" s="47">
        <f t="shared" ca="1" si="36"/>
        <v>149469.51679999998</v>
      </c>
      <c r="L1323" s="233"/>
      <c r="M1323" s="233"/>
      <c r="N1323" s="233"/>
      <c r="O1323" s="233"/>
      <c r="P1323" s="233"/>
      <c r="Q1323" s="233"/>
    </row>
    <row r="1324" spans="1:17" outlineLevel="3" x14ac:dyDescent="0.3">
      <c r="A1324" s="173"/>
      <c r="B1324" s="173"/>
      <c r="C1324" s="173"/>
      <c r="D1324" s="173"/>
      <c r="E1324" s="173"/>
      <c r="F1324" s="70">
        <v>80</v>
      </c>
      <c r="G1324" s="173"/>
      <c r="H1324" s="173"/>
      <c r="I1324" s="71" t="str">
        <v>Core PS:PCRF, HW y SE</v>
      </c>
      <c r="J1324" s="173"/>
      <c r="K1324" s="47">
        <f t="shared" ca="1" si="36"/>
        <v>3560443.3401600001</v>
      </c>
      <c r="L1324" s="233"/>
      <c r="M1324" s="233"/>
      <c r="N1324" s="233"/>
      <c r="O1324" s="233"/>
      <c r="P1324" s="233"/>
      <c r="Q1324" s="233"/>
    </row>
    <row r="1325" spans="1:17" outlineLevel="3" x14ac:dyDescent="0.3">
      <c r="A1325" s="173"/>
      <c r="B1325" s="173"/>
      <c r="C1325" s="173"/>
      <c r="D1325" s="173"/>
      <c r="E1325" s="173"/>
      <c r="F1325" s="70">
        <v>81</v>
      </c>
      <c r="G1325" s="173"/>
      <c r="H1325" s="173"/>
      <c r="I1325" s="71" t="str">
        <v>Core PS:SUR, HW y SE</v>
      </c>
      <c r="J1325" s="173"/>
      <c r="K1325" s="47">
        <f t="shared" ca="1" si="36"/>
        <v>0</v>
      </c>
      <c r="L1325" s="233"/>
      <c r="M1325" s="233"/>
      <c r="N1325" s="233"/>
      <c r="O1325" s="233"/>
      <c r="P1325" s="233"/>
      <c r="Q1325" s="233"/>
    </row>
    <row r="1326" spans="1:17" outlineLevel="3" x14ac:dyDescent="0.3">
      <c r="A1326" s="173"/>
      <c r="B1326" s="173"/>
      <c r="C1326" s="173"/>
      <c r="D1326" s="173"/>
      <c r="E1326" s="173"/>
      <c r="F1326" s="70">
        <v>82</v>
      </c>
      <c r="G1326" s="173"/>
      <c r="H1326" s="173"/>
      <c r="I1326" s="71" t="str">
        <v>Core PS:SGSN, SW</v>
      </c>
      <c r="J1326" s="173"/>
      <c r="K1326" s="47">
        <f t="shared" ca="1" si="36"/>
        <v>1860582.4019183083</v>
      </c>
      <c r="L1326" s="233"/>
      <c r="M1326" s="233"/>
      <c r="N1326" s="233"/>
      <c r="O1326" s="233"/>
      <c r="P1326" s="233"/>
      <c r="Q1326" s="233"/>
    </row>
    <row r="1327" spans="1:17" outlineLevel="3" x14ac:dyDescent="0.3">
      <c r="A1327" s="173"/>
      <c r="B1327" s="173"/>
      <c r="C1327" s="173"/>
      <c r="D1327" s="173"/>
      <c r="E1327" s="173"/>
      <c r="F1327" s="70">
        <v>83</v>
      </c>
      <c r="G1327" s="173"/>
      <c r="H1327" s="173"/>
      <c r="I1327" s="71" t="str">
        <v>Core PS:GGSN, SW</v>
      </c>
      <c r="J1327" s="173"/>
      <c r="K1327" s="47">
        <f t="shared" ca="1" si="36"/>
        <v>3380083.3795443205</v>
      </c>
      <c r="L1327" s="233"/>
      <c r="M1327" s="233"/>
      <c r="N1327" s="233"/>
      <c r="O1327" s="233"/>
      <c r="P1327" s="233"/>
      <c r="Q1327" s="233"/>
    </row>
    <row r="1328" spans="1:17" outlineLevel="3" x14ac:dyDescent="0.3">
      <c r="A1328" s="173"/>
      <c r="B1328" s="173"/>
      <c r="C1328" s="173"/>
      <c r="D1328" s="173"/>
      <c r="E1328" s="173"/>
      <c r="F1328" s="70">
        <v>84</v>
      </c>
      <c r="G1328" s="173"/>
      <c r="H1328" s="173"/>
      <c r="I1328" s="71" t="str">
        <v>Core PS:CG, SW</v>
      </c>
      <c r="J1328" s="173"/>
      <c r="K1328" s="47">
        <f t="shared" ca="1" si="36"/>
        <v>233764.97325212078</v>
      </c>
      <c r="L1328" s="233"/>
      <c r="M1328" s="233"/>
      <c r="N1328" s="233"/>
      <c r="O1328" s="233"/>
      <c r="P1328" s="233"/>
      <c r="Q1328" s="233"/>
    </row>
    <row r="1329" spans="1:17" outlineLevel="3" x14ac:dyDescent="0.3">
      <c r="A1329" s="173"/>
      <c r="B1329" s="173"/>
      <c r="C1329" s="173"/>
      <c r="D1329" s="173"/>
      <c r="E1329" s="173"/>
      <c r="F1329" s="70">
        <v>85</v>
      </c>
      <c r="G1329" s="173"/>
      <c r="H1329" s="173"/>
      <c r="I1329" s="71" t="str">
        <v>Core PS:PCRF, SW</v>
      </c>
      <c r="J1329" s="173"/>
      <c r="K1329" s="47">
        <f t="shared" ca="1" si="36"/>
        <v>36071.138284068838</v>
      </c>
      <c r="L1329" s="233"/>
      <c r="M1329" s="233"/>
      <c r="N1329" s="233"/>
      <c r="O1329" s="233"/>
      <c r="P1329" s="233"/>
      <c r="Q1329" s="233"/>
    </row>
    <row r="1330" spans="1:17" outlineLevel="3" x14ac:dyDescent="0.3">
      <c r="A1330" s="173"/>
      <c r="B1330" s="173"/>
      <c r="C1330" s="173"/>
      <c r="D1330" s="173"/>
      <c r="E1330" s="173"/>
      <c r="F1330" s="70">
        <v>86</v>
      </c>
      <c r="G1330" s="173"/>
      <c r="H1330" s="173"/>
      <c r="I1330" s="71" t="str">
        <v>Core PS:SUR, SW</v>
      </c>
      <c r="J1330" s="173"/>
      <c r="K1330" s="47">
        <f t="shared" ca="1" si="36"/>
        <v>0</v>
      </c>
      <c r="L1330" s="233"/>
      <c r="M1330" s="233"/>
      <c r="N1330" s="233"/>
      <c r="O1330" s="233"/>
      <c r="P1330" s="233"/>
      <c r="Q1330" s="233"/>
    </row>
    <row r="1331" spans="1:17" outlineLevel="3" x14ac:dyDescent="0.3">
      <c r="A1331" s="173"/>
      <c r="B1331" s="173"/>
      <c r="C1331" s="173"/>
      <c r="D1331" s="173"/>
      <c r="E1331" s="173"/>
      <c r="F1331" s="70">
        <v>87</v>
      </c>
      <c r="G1331" s="173"/>
      <c r="H1331" s="173"/>
      <c r="I1331" s="71" t="str">
        <v>Core Común: Repuestos Críticos</v>
      </c>
      <c r="J1331" s="173"/>
      <c r="K1331" s="47">
        <f t="shared" ca="1" si="36"/>
        <v>39670.114834182503</v>
      </c>
      <c r="L1331" s="233"/>
      <c r="M1331" s="233"/>
      <c r="N1331" s="233"/>
      <c r="O1331" s="233"/>
      <c r="P1331" s="233"/>
      <c r="Q1331" s="233"/>
    </row>
    <row r="1332" spans="1:17" outlineLevel="3" x14ac:dyDescent="0.3">
      <c r="A1332" s="173"/>
      <c r="B1332" s="173"/>
      <c r="C1332" s="173"/>
      <c r="D1332" s="173"/>
      <c r="E1332" s="173"/>
      <c r="F1332" s="70">
        <v>88</v>
      </c>
      <c r="G1332" s="173"/>
      <c r="H1332" s="173"/>
      <c r="I1332" s="71" t="str">
        <v>Core Común: Mantención Iniciación</v>
      </c>
      <c r="J1332" s="173"/>
      <c r="K1332" s="47">
        <f t="shared" ca="1" si="36"/>
        <v>888169.72305000003</v>
      </c>
      <c r="L1332" s="233"/>
      <c r="M1332" s="233"/>
      <c r="N1332" s="233"/>
      <c r="O1332" s="233"/>
      <c r="P1332" s="233"/>
      <c r="Q1332" s="233"/>
    </row>
    <row r="1333" spans="1:17" outlineLevel="3" x14ac:dyDescent="0.3">
      <c r="A1333" s="173"/>
      <c r="B1333" s="173"/>
      <c r="C1333" s="173"/>
      <c r="D1333" s="173"/>
      <c r="E1333" s="173"/>
      <c r="F1333" s="70">
        <v>89</v>
      </c>
      <c r="G1333" s="173"/>
      <c r="H1333" s="173"/>
      <c r="I1333" s="71" t="str">
        <v>Core Común: Terrenos</v>
      </c>
      <c r="J1333" s="173"/>
      <c r="K1333" s="47">
        <f t="shared" ca="1" si="36"/>
        <v>0</v>
      </c>
      <c r="L1333" s="233"/>
      <c r="M1333" s="233"/>
      <c r="N1333" s="233"/>
      <c r="O1333" s="233"/>
      <c r="P1333" s="233"/>
      <c r="Q1333" s="233"/>
    </row>
    <row r="1334" spans="1:17" outlineLevel="3" x14ac:dyDescent="0.3">
      <c r="A1334" s="173"/>
      <c r="B1334" s="173"/>
      <c r="C1334" s="173"/>
      <c r="D1334" s="173"/>
      <c r="E1334" s="173"/>
      <c r="F1334" s="70">
        <v>90</v>
      </c>
      <c r="G1334" s="173"/>
      <c r="H1334" s="173"/>
      <c r="I1334" s="71" t="str">
        <v>Core Común: Obras Civiles</v>
      </c>
      <c r="J1334" s="173"/>
      <c r="K1334" s="47">
        <f t="shared" ca="1" si="36"/>
        <v>6014314.9860877898</v>
      </c>
      <c r="L1334" s="233"/>
      <c r="M1334" s="233"/>
      <c r="N1334" s="233"/>
      <c r="O1334" s="233"/>
      <c r="P1334" s="233"/>
      <c r="Q1334" s="233"/>
    </row>
    <row r="1335" spans="1:17" outlineLevel="3" x14ac:dyDescent="0.3">
      <c r="A1335" s="173"/>
      <c r="B1335" s="173"/>
      <c r="C1335" s="173"/>
      <c r="D1335" s="173"/>
      <c r="E1335" s="173"/>
      <c r="F1335" s="70">
        <v>91</v>
      </c>
      <c r="G1335" s="173"/>
      <c r="H1335" s="173"/>
      <c r="I1335" s="71" t="str">
        <v>Core Común: Equipamiento</v>
      </c>
      <c r="J1335" s="173"/>
      <c r="K1335" s="47">
        <f t="shared" ca="1" si="36"/>
        <v>2621167.9947292907</v>
      </c>
      <c r="L1335" s="233"/>
      <c r="M1335" s="233"/>
      <c r="N1335" s="233"/>
      <c r="O1335" s="233"/>
      <c r="P1335" s="233"/>
      <c r="Q1335" s="233"/>
    </row>
    <row r="1336" spans="1:17" outlineLevel="3" x14ac:dyDescent="0.3">
      <c r="A1336" s="173"/>
      <c r="B1336" s="173"/>
      <c r="C1336" s="173"/>
      <c r="D1336" s="173"/>
      <c r="E1336" s="173"/>
      <c r="F1336" s="70">
        <v>92</v>
      </c>
      <c r="G1336" s="173"/>
      <c r="H1336" s="173"/>
      <c r="I1336" s="71" t="str">
        <v>libre</v>
      </c>
      <c r="J1336" s="173"/>
      <c r="K1336" s="47">
        <f t="shared" ca="1" si="36"/>
        <v>0</v>
      </c>
      <c r="L1336" s="233"/>
      <c r="M1336" s="233"/>
      <c r="N1336" s="233"/>
      <c r="O1336" s="233"/>
      <c r="P1336" s="233"/>
      <c r="Q1336" s="233"/>
    </row>
    <row r="1337" spans="1:17" outlineLevel="3" x14ac:dyDescent="0.3">
      <c r="A1337" s="173"/>
      <c r="B1337" s="173"/>
      <c r="C1337" s="173"/>
      <c r="D1337" s="173"/>
      <c r="E1337" s="173"/>
      <c r="F1337" s="70">
        <v>93</v>
      </c>
      <c r="G1337" s="173"/>
      <c r="H1337" s="173"/>
      <c r="I1337" s="71" t="str">
        <v>Espectro</v>
      </c>
      <c r="J1337" s="173"/>
      <c r="K1337" s="47">
        <f t="shared" ca="1" si="36"/>
        <v>0</v>
      </c>
      <c r="L1337" s="233"/>
      <c r="M1337" s="233"/>
      <c r="N1337" s="233"/>
      <c r="O1337" s="233"/>
      <c r="P1337" s="233"/>
      <c r="Q1337" s="233"/>
    </row>
    <row r="1338" spans="1:17" outlineLevel="3" x14ac:dyDescent="0.3">
      <c r="A1338" s="173"/>
      <c r="B1338" s="173"/>
      <c r="C1338" s="173"/>
      <c r="D1338" s="173"/>
      <c r="E1338" s="173"/>
      <c r="F1338" s="70">
        <v>94</v>
      </c>
      <c r="G1338" s="173"/>
      <c r="H1338" s="173"/>
      <c r="I1338" s="71" t="str">
        <v>libre</v>
      </c>
      <c r="J1338" s="173"/>
      <c r="K1338" s="47">
        <f t="shared" ca="1" si="36"/>
        <v>0</v>
      </c>
      <c r="L1338" s="233"/>
      <c r="M1338" s="233"/>
      <c r="N1338" s="233"/>
      <c r="O1338" s="233"/>
      <c r="P1338" s="233"/>
      <c r="Q1338" s="233"/>
    </row>
    <row r="1339" spans="1:17" outlineLevel="3" x14ac:dyDescent="0.3">
      <c r="A1339" s="173"/>
      <c r="B1339" s="173"/>
      <c r="C1339" s="173"/>
      <c r="D1339" s="173"/>
      <c r="E1339" s="173"/>
      <c r="F1339" s="70">
        <v>95</v>
      </c>
      <c r="G1339" s="173"/>
      <c r="H1339" s="173"/>
      <c r="I1339" s="71" t="str">
        <v>BSCS Base</v>
      </c>
      <c r="J1339" s="173"/>
      <c r="K1339" s="47">
        <f t="shared" ca="1" si="36"/>
        <v>0</v>
      </c>
      <c r="L1339" s="233"/>
      <c r="M1339" s="233"/>
      <c r="N1339" s="233"/>
      <c r="O1339" s="233"/>
      <c r="P1339" s="233"/>
      <c r="Q1339" s="233"/>
    </row>
    <row r="1340" spans="1:17" outlineLevel="3" x14ac:dyDescent="0.3">
      <c r="A1340" s="173"/>
      <c r="B1340" s="173"/>
      <c r="C1340" s="173"/>
      <c r="D1340" s="173"/>
      <c r="E1340" s="173"/>
      <c r="F1340" s="70">
        <v>96</v>
      </c>
      <c r="G1340" s="173"/>
      <c r="H1340" s="173"/>
      <c r="I1340" s="71" t="str">
        <v>BSCS Mant</v>
      </c>
      <c r="J1340" s="173"/>
      <c r="K1340" s="47">
        <f t="shared" ca="1" si="36"/>
        <v>451475.66666666669</v>
      </c>
      <c r="L1340" s="233"/>
      <c r="M1340" s="233"/>
      <c r="N1340" s="233"/>
      <c r="O1340" s="233"/>
      <c r="P1340" s="233"/>
      <c r="Q1340" s="233"/>
    </row>
    <row r="1341" spans="1:17" outlineLevel="3" x14ac:dyDescent="0.3">
      <c r="A1341" s="173"/>
      <c r="B1341" s="173"/>
      <c r="C1341" s="173"/>
      <c r="D1341" s="173"/>
      <c r="E1341" s="173"/>
      <c r="F1341" s="70">
        <v>97</v>
      </c>
      <c r="G1341" s="173"/>
      <c r="H1341" s="173"/>
      <c r="I1341" s="71" t="str">
        <v>ICC Base</v>
      </c>
      <c r="J1341" s="173"/>
      <c r="K1341" s="47">
        <f t="shared" ca="1" si="36"/>
        <v>0</v>
      </c>
      <c r="L1341" s="233"/>
      <c r="M1341" s="233"/>
      <c r="N1341" s="233"/>
      <c r="O1341" s="233"/>
      <c r="P1341" s="233"/>
      <c r="Q1341" s="233"/>
    </row>
    <row r="1342" spans="1:17" outlineLevel="2" x14ac:dyDescent="0.3">
      <c r="A1342" s="173"/>
      <c r="B1342" s="173"/>
      <c r="C1342" s="173"/>
      <c r="D1342" s="173"/>
      <c r="E1342" s="173"/>
      <c r="F1342" s="70">
        <v>98</v>
      </c>
      <c r="G1342" s="173"/>
      <c r="H1342" s="173"/>
      <c r="I1342" s="71" t="str">
        <v>ICC Mant</v>
      </c>
      <c r="J1342" s="173"/>
      <c r="K1342" s="47">
        <f t="shared" ca="1" si="36"/>
        <v>691864.75600000005</v>
      </c>
      <c r="L1342" s="233"/>
      <c r="M1342" s="233"/>
      <c r="N1342" s="233"/>
      <c r="O1342" s="233"/>
      <c r="P1342" s="233"/>
      <c r="Q1342" s="233"/>
    </row>
    <row r="1343" spans="1:17" outlineLevel="2" x14ac:dyDescent="0.3">
      <c r="A1343" s="173"/>
      <c r="B1343" s="173"/>
      <c r="C1343" s="173"/>
      <c r="D1343" s="173"/>
      <c r="E1343" s="173"/>
      <c r="F1343" s="70">
        <v>99</v>
      </c>
      <c r="G1343" s="173"/>
      <c r="H1343" s="173"/>
      <c r="I1343" s="71" t="str">
        <v>Mediation Mant</v>
      </c>
      <c r="J1343" s="173"/>
      <c r="K1343" s="47">
        <f t="shared" ca="1" si="36"/>
        <v>3239.7559999999999</v>
      </c>
      <c r="L1343" s="233"/>
      <c r="M1343" s="233"/>
      <c r="N1343" s="233"/>
      <c r="O1343" s="233"/>
      <c r="P1343" s="233"/>
      <c r="Q1343" s="233"/>
    </row>
    <row r="1344" spans="1:17" outlineLevel="2" x14ac:dyDescent="0.3">
      <c r="A1344" s="173"/>
      <c r="B1344" s="173"/>
      <c r="C1344" s="173"/>
      <c r="D1344" s="173"/>
      <c r="E1344" s="173"/>
      <c r="F1344" s="70">
        <v>100</v>
      </c>
      <c r="G1344" s="173"/>
      <c r="H1344" s="173"/>
      <c r="I1344" s="71" t="str">
        <v>Router tipo 1</v>
      </c>
      <c r="J1344" s="173"/>
      <c r="K1344" s="47">
        <f t="shared" ca="1" si="36"/>
        <v>350908.7503476555</v>
      </c>
      <c r="L1344" s="233"/>
      <c r="M1344" s="233"/>
      <c r="N1344" s="233"/>
      <c r="O1344" s="233"/>
      <c r="P1344" s="233"/>
      <c r="Q1344" s="233"/>
    </row>
    <row r="1345" spans="1:17" outlineLevel="2" x14ac:dyDescent="0.3">
      <c r="A1345" s="173"/>
      <c r="B1345" s="173"/>
      <c r="C1345" s="173"/>
      <c r="D1345" s="173"/>
      <c r="E1345" s="173"/>
      <c r="F1345" s="70">
        <v>101</v>
      </c>
      <c r="G1345" s="173"/>
      <c r="H1345" s="173"/>
      <c r="I1345" s="71" t="str">
        <v>Router tipo 2</v>
      </c>
      <c r="J1345" s="173"/>
      <c r="K1345" s="47">
        <f t="shared" ca="1" si="36"/>
        <v>0</v>
      </c>
      <c r="L1345" s="233"/>
      <c r="M1345" s="233"/>
      <c r="N1345" s="233"/>
      <c r="O1345" s="233"/>
      <c r="P1345" s="233"/>
      <c r="Q1345" s="233"/>
    </row>
    <row r="1346" spans="1:17" outlineLevel="3" x14ac:dyDescent="0.3">
      <c r="A1346" s="173"/>
      <c r="B1346" s="173"/>
      <c r="C1346" s="173"/>
      <c r="D1346" s="173"/>
      <c r="E1346" s="173"/>
      <c r="F1346" s="70">
        <v>102</v>
      </c>
      <c r="G1346" s="173"/>
      <c r="H1346" s="173"/>
      <c r="I1346" s="71" t="str">
        <v>Router tipo 3</v>
      </c>
      <c r="J1346" s="173"/>
      <c r="K1346" s="47">
        <f t="shared" ca="1" si="36"/>
        <v>0</v>
      </c>
      <c r="L1346" s="233"/>
      <c r="M1346" s="233"/>
      <c r="N1346" s="233"/>
      <c r="O1346" s="233"/>
      <c r="P1346" s="233"/>
      <c r="Q1346" s="233"/>
    </row>
    <row r="1347" spans="1:17" outlineLevel="3" x14ac:dyDescent="0.3">
      <c r="A1347" s="173"/>
      <c r="B1347" s="173"/>
      <c r="C1347" s="173"/>
      <c r="D1347" s="173"/>
      <c r="E1347" s="173"/>
      <c r="F1347" s="70">
        <v>103</v>
      </c>
      <c r="G1347" s="173"/>
      <c r="H1347" s="173"/>
      <c r="I1347" s="71" t="str">
        <v>BSC-MGW</v>
      </c>
      <c r="J1347" s="173"/>
      <c r="K1347" s="47">
        <f t="shared" ca="1" si="36"/>
        <v>0</v>
      </c>
      <c r="L1347" s="233"/>
      <c r="M1347" s="233"/>
      <c r="N1347" s="233"/>
      <c r="O1347" s="233"/>
      <c r="P1347" s="233"/>
      <c r="Q1347" s="233"/>
    </row>
    <row r="1348" spans="1:17" outlineLevel="3" x14ac:dyDescent="0.3">
      <c r="A1348" s="173"/>
      <c r="B1348" s="173"/>
      <c r="C1348" s="173"/>
      <c r="D1348" s="173"/>
      <c r="E1348" s="173"/>
      <c r="F1348" s="70">
        <v>104</v>
      </c>
      <c r="G1348" s="173"/>
      <c r="H1348" s="173"/>
      <c r="I1348" s="71" t="str">
        <v>BSC-SGSN</v>
      </c>
      <c r="J1348" s="173"/>
      <c r="K1348" s="47">
        <f t="shared" ca="1" si="36"/>
        <v>0</v>
      </c>
      <c r="L1348" s="233"/>
      <c r="M1348" s="233"/>
      <c r="N1348" s="233"/>
      <c r="O1348" s="233"/>
      <c r="P1348" s="233"/>
      <c r="Q1348" s="233"/>
    </row>
    <row r="1349" spans="1:17" outlineLevel="3" x14ac:dyDescent="0.3">
      <c r="A1349" s="173"/>
      <c r="B1349" s="173"/>
      <c r="C1349" s="173"/>
      <c r="D1349" s="173"/>
      <c r="E1349" s="173"/>
      <c r="F1349" s="70">
        <v>105</v>
      </c>
      <c r="G1349" s="173"/>
      <c r="H1349" s="173"/>
      <c r="I1349" s="71" t="str">
        <v>SGSN-GGSN</v>
      </c>
      <c r="J1349" s="173"/>
      <c r="K1349" s="47">
        <f t="shared" ca="1" si="36"/>
        <v>0</v>
      </c>
      <c r="L1349" s="233"/>
      <c r="M1349" s="233"/>
      <c r="N1349" s="233"/>
      <c r="O1349" s="233"/>
      <c r="P1349" s="233"/>
      <c r="Q1349" s="233"/>
    </row>
    <row r="1350" spans="1:17" outlineLevel="3" x14ac:dyDescent="0.3">
      <c r="A1350" s="173"/>
      <c r="B1350" s="173"/>
      <c r="C1350" s="173"/>
      <c r="D1350" s="173"/>
      <c r="E1350" s="173"/>
      <c r="F1350" s="70">
        <v>106</v>
      </c>
      <c r="G1350" s="173"/>
      <c r="H1350" s="173"/>
      <c r="I1350" s="71" t="str">
        <v>MGW-MGW</v>
      </c>
      <c r="J1350" s="173"/>
      <c r="K1350" s="47">
        <f t="shared" ca="1" si="36"/>
        <v>244130.27999999997</v>
      </c>
      <c r="L1350" s="233"/>
      <c r="M1350" s="233"/>
      <c r="N1350" s="233"/>
      <c r="O1350" s="233"/>
      <c r="P1350" s="233"/>
      <c r="Q1350" s="233"/>
    </row>
    <row r="1351" spans="1:17" outlineLevel="3" x14ac:dyDescent="0.3">
      <c r="A1351" s="173"/>
      <c r="B1351" s="173"/>
      <c r="C1351" s="173"/>
      <c r="D1351" s="173"/>
      <c r="E1351" s="173"/>
      <c r="F1351" s="70">
        <v>107</v>
      </c>
      <c r="G1351" s="173"/>
      <c r="H1351" s="173"/>
      <c r="I1351" s="71" t="str">
        <v>RNC-MGW</v>
      </c>
      <c r="J1351" s="173"/>
      <c r="K1351" s="47">
        <f t="shared" ca="1" si="36"/>
        <v>0</v>
      </c>
      <c r="L1351" s="233"/>
      <c r="M1351" s="233"/>
      <c r="N1351" s="233"/>
      <c r="O1351" s="233"/>
      <c r="P1351" s="233"/>
      <c r="Q1351" s="233"/>
    </row>
    <row r="1352" spans="1:17" outlineLevel="3" x14ac:dyDescent="0.3">
      <c r="A1352" s="173"/>
      <c r="B1352" s="173"/>
      <c r="C1352" s="173"/>
      <c r="D1352" s="173"/>
      <c r="E1352" s="173"/>
      <c r="F1352" s="70">
        <v>108</v>
      </c>
      <c r="G1352" s="173"/>
      <c r="H1352" s="173"/>
      <c r="I1352" s="71" t="str">
        <v>RNC-SGSN</v>
      </c>
      <c r="J1352" s="173"/>
      <c r="K1352" s="47">
        <f t="shared" ca="1" si="36"/>
        <v>0</v>
      </c>
      <c r="L1352" s="233"/>
      <c r="M1352" s="233"/>
      <c r="N1352" s="233"/>
      <c r="O1352" s="233"/>
      <c r="P1352" s="233"/>
      <c r="Q1352" s="233"/>
    </row>
    <row r="1353" spans="1:17" outlineLevel="3" x14ac:dyDescent="0.3">
      <c r="A1353" s="173"/>
      <c r="B1353" s="173"/>
      <c r="C1353" s="173"/>
      <c r="D1353" s="173"/>
      <c r="E1353" s="173"/>
      <c r="F1353" s="70">
        <v>109</v>
      </c>
      <c r="G1353" s="173"/>
      <c r="H1353" s="173"/>
      <c r="I1353" s="71" t="str">
        <v>SGSN-GGSN</v>
      </c>
      <c r="J1353" s="173"/>
      <c r="K1353" s="47">
        <f t="shared" ca="1" si="36"/>
        <v>0</v>
      </c>
      <c r="L1353" s="233"/>
      <c r="M1353" s="233"/>
      <c r="N1353" s="233"/>
      <c r="O1353" s="233"/>
      <c r="P1353" s="233"/>
      <c r="Q1353" s="233"/>
    </row>
    <row r="1354" spans="1:17" outlineLevel="3" x14ac:dyDescent="0.3">
      <c r="A1354" s="173"/>
      <c r="B1354" s="173"/>
      <c r="C1354" s="173"/>
      <c r="D1354" s="173"/>
      <c r="E1354" s="173"/>
      <c r="F1354" s="70">
        <v>110</v>
      </c>
      <c r="G1354" s="173"/>
      <c r="H1354" s="173"/>
      <c r="I1354" s="71" t="str">
        <v>MGW-MGW</v>
      </c>
      <c r="J1354" s="173"/>
      <c r="K1354" s="47">
        <f t="shared" ca="1" si="36"/>
        <v>244130.27999999997</v>
      </c>
      <c r="L1354" s="233"/>
      <c r="M1354" s="233"/>
      <c r="N1354" s="233"/>
      <c r="O1354" s="233"/>
      <c r="P1354" s="233"/>
      <c r="Q1354" s="233"/>
    </row>
    <row r="1355" spans="1:17" outlineLevel="3" x14ac:dyDescent="0.3">
      <c r="A1355" s="173"/>
      <c r="B1355" s="173"/>
      <c r="C1355" s="173"/>
      <c r="D1355" s="173"/>
      <c r="E1355" s="173"/>
      <c r="F1355" s="70">
        <v>111</v>
      </c>
      <c r="G1355" s="173"/>
      <c r="H1355" s="173"/>
      <c r="I1355" s="71" t="str">
        <v>SGW-SGW</v>
      </c>
      <c r="J1355" s="173"/>
      <c r="K1355" s="47">
        <f t="shared" ca="1" si="36"/>
        <v>0</v>
      </c>
      <c r="L1355" s="233"/>
      <c r="M1355" s="233"/>
      <c r="N1355" s="233"/>
      <c r="O1355" s="233"/>
      <c r="P1355" s="233"/>
      <c r="Q1355" s="233"/>
    </row>
    <row r="1356" spans="1:17" outlineLevel="3" x14ac:dyDescent="0.3">
      <c r="A1356" s="173"/>
      <c r="B1356" s="173"/>
      <c r="C1356" s="173"/>
      <c r="D1356" s="173"/>
      <c r="E1356" s="173"/>
      <c r="F1356" s="70">
        <v>112</v>
      </c>
      <c r="G1356" s="173"/>
      <c r="H1356" s="173"/>
      <c r="I1356" s="71" t="str">
        <v>MGW-PTR</v>
      </c>
      <c r="J1356" s="173"/>
      <c r="K1356" s="47">
        <f t="shared" ca="1" si="36"/>
        <v>4512.24</v>
      </c>
      <c r="L1356" s="233"/>
      <c r="M1356" s="233"/>
      <c r="N1356" s="233"/>
      <c r="O1356" s="233"/>
      <c r="P1356" s="233"/>
      <c r="Q1356" s="233"/>
    </row>
    <row r="1357" spans="1:17" outlineLevel="3" x14ac:dyDescent="0.3">
      <c r="A1357" s="173"/>
      <c r="B1357" s="173"/>
      <c r="C1357" s="173"/>
      <c r="D1357" s="173"/>
      <c r="E1357" s="173"/>
      <c r="F1357" s="70">
        <v>113</v>
      </c>
      <c r="G1357" s="173"/>
      <c r="H1357" s="173"/>
      <c r="I1357" s="71" t="str">
        <v>MGW-PTR</v>
      </c>
      <c r="J1357" s="173"/>
      <c r="K1357" s="47">
        <f t="shared" ca="1" si="36"/>
        <v>28577.52</v>
      </c>
      <c r="L1357" s="233"/>
      <c r="M1357" s="233"/>
      <c r="N1357" s="233"/>
      <c r="O1357" s="233"/>
      <c r="P1357" s="233"/>
      <c r="Q1357" s="233"/>
    </row>
    <row r="1358" spans="1:17" outlineLevel="3" x14ac:dyDescent="0.3">
      <c r="A1358" s="173"/>
      <c r="B1358" s="173"/>
      <c r="C1358" s="173"/>
      <c r="D1358" s="173"/>
      <c r="E1358" s="173"/>
      <c r="F1358" s="70">
        <v>114</v>
      </c>
      <c r="G1358" s="173"/>
      <c r="H1358" s="173"/>
      <c r="I1358" s="71" t="str">
        <v>SBC-PTR</v>
      </c>
      <c r="J1358" s="173"/>
      <c r="K1358" s="47">
        <f t="shared" ca="1" si="36"/>
        <v>0</v>
      </c>
      <c r="L1358" s="233"/>
      <c r="M1358" s="233"/>
      <c r="N1358" s="233"/>
      <c r="O1358" s="233"/>
      <c r="P1358" s="233"/>
      <c r="Q1358" s="233"/>
    </row>
    <row r="1359" spans="1:17" outlineLevel="3" x14ac:dyDescent="0.3">
      <c r="A1359" s="173"/>
      <c r="B1359" s="173"/>
      <c r="C1359" s="173"/>
      <c r="D1359" s="173"/>
      <c r="E1359" s="173"/>
      <c r="F1359" s="70">
        <v>115</v>
      </c>
      <c r="G1359" s="173"/>
      <c r="H1359" s="173"/>
      <c r="I1359" s="71" t="str">
        <v>libre</v>
      </c>
      <c r="J1359" s="173"/>
      <c r="K1359" s="47">
        <f t="shared" ca="1" si="36"/>
        <v>0</v>
      </c>
      <c r="L1359" s="233"/>
      <c r="M1359" s="233"/>
      <c r="N1359" s="233"/>
      <c r="O1359" s="233"/>
      <c r="P1359" s="233"/>
      <c r="Q1359" s="233"/>
    </row>
    <row r="1360" spans="1:17" outlineLevel="3" x14ac:dyDescent="0.3">
      <c r="A1360" s="173"/>
      <c r="B1360" s="173"/>
      <c r="C1360" s="173"/>
      <c r="D1360" s="173"/>
      <c r="E1360" s="173"/>
      <c r="F1360" s="70">
        <v>116</v>
      </c>
      <c r="G1360" s="173"/>
      <c r="H1360" s="173"/>
      <c r="I1360" s="71" t="str">
        <v>libre</v>
      </c>
      <c r="J1360" s="173"/>
      <c r="K1360" s="47">
        <f t="shared" ca="1" si="36"/>
        <v>0</v>
      </c>
      <c r="L1360" s="233"/>
      <c r="M1360" s="233"/>
      <c r="N1360" s="233"/>
      <c r="O1360" s="233"/>
      <c r="P1360" s="233"/>
      <c r="Q1360" s="233"/>
    </row>
    <row r="1361" spans="1:17" outlineLevel="3" x14ac:dyDescent="0.3">
      <c r="A1361" s="173"/>
      <c r="B1361" s="173"/>
      <c r="C1361" s="173"/>
      <c r="D1361" s="173"/>
      <c r="E1361" s="173"/>
      <c r="F1361" s="70">
        <v>117</v>
      </c>
      <c r="G1361" s="173"/>
      <c r="H1361" s="173"/>
      <c r="I1361" s="71" t="str">
        <v>libre</v>
      </c>
      <c r="J1361" s="173"/>
      <c r="K1361" s="47">
        <f t="shared" ca="1" si="36"/>
        <v>0</v>
      </c>
      <c r="L1361" s="233"/>
      <c r="M1361" s="233"/>
      <c r="N1361" s="233"/>
      <c r="O1361" s="233"/>
      <c r="P1361" s="233"/>
      <c r="Q1361" s="233"/>
    </row>
    <row r="1362" spans="1:17" outlineLevel="3" x14ac:dyDescent="0.3">
      <c r="A1362" s="173"/>
      <c r="B1362" s="173"/>
      <c r="C1362" s="173"/>
      <c r="D1362" s="173"/>
      <c r="E1362" s="173"/>
      <c r="F1362" s="70">
        <v>118</v>
      </c>
      <c r="G1362" s="173"/>
      <c r="H1362" s="173"/>
      <c r="I1362" s="71" t="str">
        <v>libre</v>
      </c>
      <c r="J1362" s="173"/>
      <c r="K1362" s="47">
        <f t="shared" ca="1" si="36"/>
        <v>0</v>
      </c>
      <c r="L1362" s="233"/>
      <c r="M1362" s="233"/>
      <c r="N1362" s="233"/>
      <c r="O1362" s="233"/>
      <c r="P1362" s="233"/>
      <c r="Q1362" s="233"/>
    </row>
    <row r="1363" spans="1:17" outlineLevel="3" x14ac:dyDescent="0.3">
      <c r="A1363" s="173"/>
      <c r="B1363" s="173"/>
      <c r="C1363" s="173"/>
      <c r="D1363" s="173"/>
      <c r="E1363" s="173"/>
      <c r="F1363" s="70">
        <v>119</v>
      </c>
      <c r="G1363" s="173"/>
      <c r="H1363" s="173"/>
      <c r="I1363" s="71" t="str">
        <v>libre</v>
      </c>
      <c r="J1363" s="173"/>
      <c r="K1363" s="47">
        <f t="shared" ca="1" si="36"/>
        <v>0</v>
      </c>
      <c r="L1363" s="233"/>
      <c r="M1363" s="233"/>
      <c r="N1363" s="233"/>
      <c r="O1363" s="233"/>
      <c r="P1363" s="233"/>
      <c r="Q1363" s="233"/>
    </row>
    <row r="1364" spans="1:17" outlineLevel="3" x14ac:dyDescent="0.3">
      <c r="A1364" s="173"/>
      <c r="B1364" s="173"/>
      <c r="C1364" s="173"/>
      <c r="D1364" s="173"/>
      <c r="E1364" s="173"/>
      <c r="F1364" s="70">
        <v>120</v>
      </c>
      <c r="G1364" s="173"/>
      <c r="H1364" s="173"/>
      <c r="I1364" s="71" t="str">
        <v>libre</v>
      </c>
      <c r="J1364" s="173"/>
      <c r="K1364" s="47">
        <f t="shared" ca="1" si="36"/>
        <v>0</v>
      </c>
      <c r="L1364" s="233"/>
      <c r="M1364" s="233"/>
      <c r="N1364" s="233"/>
      <c r="O1364" s="233"/>
      <c r="P1364" s="233"/>
      <c r="Q1364" s="233"/>
    </row>
    <row r="1365" spans="1:17" outlineLevel="3" x14ac:dyDescent="0.3">
      <c r="A1365" s="173"/>
      <c r="B1365" s="173"/>
      <c r="C1365" s="173"/>
      <c r="D1365" s="173"/>
      <c r="E1365" s="173"/>
      <c r="F1365" s="70">
        <v>121</v>
      </c>
      <c r="G1365" s="173"/>
      <c r="H1365" s="173"/>
      <c r="I1365" s="71" t="str">
        <v>libre</v>
      </c>
      <c r="J1365" s="173"/>
      <c r="K1365" s="47">
        <f t="shared" ca="1" si="36"/>
        <v>0</v>
      </c>
      <c r="L1365" s="233"/>
      <c r="M1365" s="233"/>
      <c r="N1365" s="233"/>
      <c r="O1365" s="233"/>
      <c r="P1365" s="233"/>
      <c r="Q1365" s="233"/>
    </row>
    <row r="1366" spans="1:17" outlineLevel="3" x14ac:dyDescent="0.3">
      <c r="A1366" s="173"/>
      <c r="B1366" s="173"/>
      <c r="C1366" s="173"/>
      <c r="D1366" s="173"/>
      <c r="E1366" s="173"/>
      <c r="F1366" s="70">
        <v>122</v>
      </c>
      <c r="G1366" s="173"/>
      <c r="H1366" s="173"/>
      <c r="I1366" s="71" t="str">
        <v>libre</v>
      </c>
      <c r="J1366" s="173"/>
      <c r="K1366" s="47">
        <f t="shared" ca="1" si="36"/>
        <v>0</v>
      </c>
      <c r="L1366" s="233"/>
      <c r="M1366" s="233"/>
      <c r="N1366" s="233"/>
      <c r="O1366" s="233"/>
      <c r="P1366" s="233"/>
      <c r="Q1366" s="233"/>
    </row>
    <row r="1367" spans="1:17" outlineLevel="3" x14ac:dyDescent="0.3">
      <c r="A1367" s="173"/>
      <c r="B1367" s="173"/>
      <c r="C1367" s="173"/>
      <c r="D1367" s="173"/>
      <c r="E1367" s="173"/>
      <c r="F1367" s="70">
        <v>123</v>
      </c>
      <c r="G1367" s="173"/>
      <c r="H1367" s="173"/>
      <c r="I1367" s="71" t="str">
        <v>libre</v>
      </c>
      <c r="J1367" s="173"/>
      <c r="K1367" s="47">
        <f t="shared" ca="1" si="36"/>
        <v>0</v>
      </c>
      <c r="L1367" s="233"/>
      <c r="M1367" s="233"/>
      <c r="N1367" s="233"/>
      <c r="O1367" s="233"/>
      <c r="P1367" s="233"/>
      <c r="Q1367" s="233"/>
    </row>
    <row r="1368" spans="1:17" outlineLevel="3" x14ac:dyDescent="0.3">
      <c r="A1368" s="173"/>
      <c r="B1368" s="173"/>
      <c r="C1368" s="173"/>
      <c r="D1368" s="173"/>
      <c r="E1368" s="173"/>
      <c r="F1368" s="70">
        <v>124</v>
      </c>
      <c r="G1368" s="173"/>
      <c r="H1368" s="173"/>
      <c r="I1368" s="71" t="str">
        <v>libre</v>
      </c>
      <c r="J1368" s="173"/>
      <c r="K1368" s="47">
        <f t="shared" ca="1" si="36"/>
        <v>0</v>
      </c>
      <c r="L1368" s="233"/>
      <c r="M1368" s="233"/>
      <c r="N1368" s="233"/>
      <c r="O1368" s="233"/>
      <c r="P1368" s="233"/>
      <c r="Q1368" s="233"/>
    </row>
    <row r="1369" spans="1:17" outlineLevel="3" x14ac:dyDescent="0.3">
      <c r="A1369" s="173"/>
      <c r="B1369" s="173"/>
      <c r="C1369" s="173"/>
      <c r="D1369" s="173"/>
      <c r="E1369" s="173"/>
      <c r="F1369" s="70">
        <v>125</v>
      </c>
      <c r="G1369" s="173"/>
      <c r="H1369" s="173"/>
      <c r="I1369" s="71" t="str">
        <v>libre</v>
      </c>
      <c r="J1369" s="173"/>
      <c r="K1369" s="47">
        <f t="shared" ca="1" si="36"/>
        <v>0</v>
      </c>
      <c r="L1369" s="233"/>
      <c r="M1369" s="233"/>
      <c r="N1369" s="233"/>
      <c r="O1369" s="233"/>
      <c r="P1369" s="233"/>
      <c r="Q1369" s="233"/>
    </row>
    <row r="1370" spans="1:17" outlineLevel="3" x14ac:dyDescent="0.3">
      <c r="A1370" s="173"/>
      <c r="B1370" s="173"/>
      <c r="C1370" s="173"/>
      <c r="D1370" s="173"/>
      <c r="E1370" s="173"/>
      <c r="F1370" s="70">
        <v>126</v>
      </c>
      <c r="G1370" s="173"/>
      <c r="H1370" s="173"/>
      <c r="I1370" s="71" t="str">
        <v>libre</v>
      </c>
      <c r="J1370" s="173"/>
      <c r="K1370" s="47">
        <f t="shared" ca="1" si="36"/>
        <v>0</v>
      </c>
      <c r="L1370" s="233"/>
      <c r="M1370" s="233"/>
      <c r="N1370" s="233"/>
      <c r="O1370" s="233"/>
      <c r="P1370" s="233"/>
      <c r="Q1370" s="233"/>
    </row>
    <row r="1371" spans="1:17" outlineLevel="3" x14ac:dyDescent="0.3">
      <c r="A1371" s="173"/>
      <c r="B1371" s="173"/>
      <c r="C1371" s="173"/>
      <c r="D1371" s="173"/>
      <c r="E1371" s="173"/>
      <c r="F1371" s="70">
        <v>127</v>
      </c>
      <c r="G1371" s="173"/>
      <c r="H1371" s="173"/>
      <c r="I1371" s="71" t="str">
        <v>libre</v>
      </c>
      <c r="J1371" s="173"/>
      <c r="K1371" s="47">
        <f t="shared" ca="1" si="36"/>
        <v>0</v>
      </c>
      <c r="L1371" s="233"/>
      <c r="M1371" s="233"/>
      <c r="N1371" s="233"/>
      <c r="O1371" s="233"/>
      <c r="P1371" s="233"/>
      <c r="Q1371" s="233"/>
    </row>
    <row r="1372" spans="1:17" outlineLevel="3" x14ac:dyDescent="0.3">
      <c r="A1372" s="173"/>
      <c r="B1372" s="173"/>
      <c r="C1372" s="173"/>
      <c r="D1372" s="173"/>
      <c r="E1372" s="173"/>
      <c r="F1372" s="70">
        <v>128</v>
      </c>
      <c r="G1372" s="173"/>
      <c r="H1372" s="173"/>
      <c r="I1372" s="71" t="str">
        <v>libre</v>
      </c>
      <c r="J1372" s="173"/>
      <c r="K1372" s="47">
        <f t="shared" ca="1" si="36"/>
        <v>0</v>
      </c>
      <c r="L1372" s="233"/>
      <c r="M1372" s="233"/>
      <c r="N1372" s="233"/>
      <c r="O1372" s="233"/>
      <c r="P1372" s="233"/>
      <c r="Q1372" s="233"/>
    </row>
    <row r="1373" spans="1:17" outlineLevel="3" x14ac:dyDescent="0.3">
      <c r="A1373" s="173"/>
      <c r="B1373" s="173"/>
      <c r="C1373" s="173"/>
      <c r="D1373" s="173"/>
      <c r="E1373" s="173"/>
      <c r="F1373" s="70">
        <v>129</v>
      </c>
      <c r="G1373" s="173"/>
      <c r="H1373" s="173"/>
      <c r="I1373" s="71" t="str">
        <v>libre</v>
      </c>
      <c r="J1373" s="173"/>
      <c r="K1373" s="47">
        <f t="shared" ref="K1373:K1436" ca="1" si="37">K1067</f>
        <v>0</v>
      </c>
      <c r="L1373" s="233"/>
      <c r="M1373" s="233"/>
      <c r="N1373" s="233"/>
      <c r="O1373" s="233"/>
      <c r="P1373" s="233"/>
      <c r="Q1373" s="233"/>
    </row>
    <row r="1374" spans="1:17" outlineLevel="3" x14ac:dyDescent="0.3">
      <c r="A1374" s="173"/>
      <c r="B1374" s="173"/>
      <c r="C1374" s="173"/>
      <c r="D1374" s="173"/>
      <c r="E1374" s="173"/>
      <c r="F1374" s="70">
        <v>130</v>
      </c>
      <c r="G1374" s="173"/>
      <c r="H1374" s="173"/>
      <c r="I1374" s="71" t="str">
        <v>libre</v>
      </c>
      <c r="J1374" s="173"/>
      <c r="K1374" s="47">
        <f t="shared" ca="1" si="37"/>
        <v>0</v>
      </c>
      <c r="L1374" s="233"/>
      <c r="M1374" s="233"/>
      <c r="N1374" s="233"/>
      <c r="O1374" s="233"/>
      <c r="P1374" s="233"/>
      <c r="Q1374" s="233"/>
    </row>
    <row r="1375" spans="1:17" outlineLevel="3" x14ac:dyDescent="0.3">
      <c r="A1375" s="173"/>
      <c r="B1375" s="173"/>
      <c r="C1375" s="173"/>
      <c r="D1375" s="173"/>
      <c r="E1375" s="173"/>
      <c r="F1375" s="70">
        <v>131</v>
      </c>
      <c r="G1375" s="173"/>
      <c r="H1375" s="173"/>
      <c r="I1375" s="71" t="str">
        <v>libre</v>
      </c>
      <c r="J1375" s="173"/>
      <c r="K1375" s="47">
        <f t="shared" ca="1" si="37"/>
        <v>0</v>
      </c>
      <c r="L1375" s="233"/>
      <c r="M1375" s="233"/>
      <c r="N1375" s="233"/>
      <c r="O1375" s="233"/>
      <c r="P1375" s="233"/>
      <c r="Q1375" s="233"/>
    </row>
    <row r="1376" spans="1:17" outlineLevel="3" x14ac:dyDescent="0.3">
      <c r="A1376" s="173"/>
      <c r="B1376" s="173"/>
      <c r="C1376" s="173"/>
      <c r="D1376" s="173"/>
      <c r="E1376" s="173"/>
      <c r="F1376" s="70">
        <v>132</v>
      </c>
      <c r="G1376" s="173"/>
      <c r="H1376" s="173"/>
      <c r="I1376" s="71" t="str">
        <v>libre</v>
      </c>
      <c r="J1376" s="173"/>
      <c r="K1376" s="47">
        <f t="shared" ca="1" si="37"/>
        <v>0</v>
      </c>
      <c r="L1376" s="233"/>
      <c r="M1376" s="233"/>
      <c r="N1376" s="233"/>
      <c r="O1376" s="233"/>
      <c r="P1376" s="233"/>
      <c r="Q1376" s="233"/>
    </row>
    <row r="1377" spans="1:17" outlineLevel="3" x14ac:dyDescent="0.3">
      <c r="A1377" s="173"/>
      <c r="B1377" s="173"/>
      <c r="C1377" s="173"/>
      <c r="D1377" s="173"/>
      <c r="E1377" s="173"/>
      <c r="F1377" s="70">
        <v>133</v>
      </c>
      <c r="G1377" s="173"/>
      <c r="H1377" s="173"/>
      <c r="I1377" s="71" t="str">
        <v>libre</v>
      </c>
      <c r="J1377" s="173"/>
      <c r="K1377" s="47">
        <f t="shared" ca="1" si="37"/>
        <v>0</v>
      </c>
      <c r="L1377" s="233"/>
      <c r="M1377" s="233"/>
      <c r="N1377" s="233"/>
      <c r="O1377" s="233"/>
      <c r="P1377" s="233"/>
      <c r="Q1377" s="233"/>
    </row>
    <row r="1378" spans="1:17" outlineLevel="3" x14ac:dyDescent="0.3">
      <c r="A1378" s="173"/>
      <c r="B1378" s="173"/>
      <c r="C1378" s="173"/>
      <c r="D1378" s="173"/>
      <c r="E1378" s="173"/>
      <c r="F1378" s="70">
        <v>134</v>
      </c>
      <c r="G1378" s="173"/>
      <c r="H1378" s="173"/>
      <c r="I1378" s="71" t="str">
        <v>libre</v>
      </c>
      <c r="J1378" s="173"/>
      <c r="K1378" s="47">
        <f t="shared" ca="1" si="37"/>
        <v>0</v>
      </c>
      <c r="L1378" s="233"/>
      <c r="M1378" s="233"/>
      <c r="N1378" s="233"/>
      <c r="O1378" s="233"/>
      <c r="P1378" s="233"/>
      <c r="Q1378" s="233"/>
    </row>
    <row r="1379" spans="1:17" outlineLevel="3" x14ac:dyDescent="0.3">
      <c r="A1379" s="173"/>
      <c r="B1379" s="173"/>
      <c r="C1379" s="173"/>
      <c r="D1379" s="173"/>
      <c r="E1379" s="173"/>
      <c r="F1379" s="70">
        <v>135</v>
      </c>
      <c r="G1379" s="173"/>
      <c r="H1379" s="173"/>
      <c r="I1379" s="71" t="str">
        <v>libre</v>
      </c>
      <c r="J1379" s="173"/>
      <c r="K1379" s="47">
        <f t="shared" ca="1" si="37"/>
        <v>0</v>
      </c>
      <c r="L1379" s="233"/>
      <c r="M1379" s="233"/>
      <c r="N1379" s="233"/>
      <c r="O1379" s="233"/>
      <c r="P1379" s="233"/>
      <c r="Q1379" s="233"/>
    </row>
    <row r="1380" spans="1:17" outlineLevel="3" x14ac:dyDescent="0.3">
      <c r="A1380" s="173"/>
      <c r="B1380" s="173"/>
      <c r="C1380" s="173"/>
      <c r="D1380" s="173"/>
      <c r="E1380" s="173"/>
      <c r="F1380" s="70">
        <v>136</v>
      </c>
      <c r="G1380" s="173"/>
      <c r="H1380" s="173"/>
      <c r="I1380" s="71" t="str">
        <v>libre</v>
      </c>
      <c r="J1380" s="173"/>
      <c r="K1380" s="47">
        <f t="shared" ca="1" si="37"/>
        <v>0</v>
      </c>
      <c r="L1380" s="233"/>
      <c r="M1380" s="233"/>
      <c r="N1380" s="233"/>
      <c r="O1380" s="233"/>
      <c r="P1380" s="233"/>
      <c r="Q1380" s="233"/>
    </row>
    <row r="1381" spans="1:17" outlineLevel="3" x14ac:dyDescent="0.3">
      <c r="A1381" s="173"/>
      <c r="B1381" s="173"/>
      <c r="C1381" s="173"/>
      <c r="D1381" s="173"/>
      <c r="E1381" s="173"/>
      <c r="F1381" s="70">
        <v>137</v>
      </c>
      <c r="G1381" s="173"/>
      <c r="H1381" s="173"/>
      <c r="I1381" s="71" t="str">
        <v>libre</v>
      </c>
      <c r="J1381" s="173"/>
      <c r="K1381" s="47">
        <f t="shared" ca="1" si="37"/>
        <v>0</v>
      </c>
      <c r="L1381" s="233"/>
      <c r="M1381" s="233"/>
      <c r="N1381" s="233"/>
      <c r="O1381" s="233"/>
      <c r="P1381" s="233"/>
      <c r="Q1381" s="233"/>
    </row>
    <row r="1382" spans="1:17" outlineLevel="3" x14ac:dyDescent="0.3">
      <c r="A1382" s="173"/>
      <c r="B1382" s="173"/>
      <c r="C1382" s="173"/>
      <c r="D1382" s="173"/>
      <c r="E1382" s="173"/>
      <c r="F1382" s="70">
        <v>138</v>
      </c>
      <c r="G1382" s="173"/>
      <c r="H1382" s="173"/>
      <c r="I1382" s="71" t="str">
        <v>libre</v>
      </c>
      <c r="J1382" s="173"/>
      <c r="K1382" s="47">
        <f t="shared" ca="1" si="37"/>
        <v>0</v>
      </c>
      <c r="L1382" s="233"/>
      <c r="M1382" s="233"/>
      <c r="N1382" s="233"/>
      <c r="O1382" s="233"/>
      <c r="P1382" s="233"/>
      <c r="Q1382" s="233"/>
    </row>
    <row r="1383" spans="1:17" outlineLevel="3" x14ac:dyDescent="0.3">
      <c r="A1383" s="173"/>
      <c r="B1383" s="173"/>
      <c r="C1383" s="173"/>
      <c r="D1383" s="173"/>
      <c r="E1383" s="173"/>
      <c r="F1383" s="70">
        <v>139</v>
      </c>
      <c r="G1383" s="173"/>
      <c r="H1383" s="173"/>
      <c r="I1383" s="71" t="str">
        <v>libre</v>
      </c>
      <c r="J1383" s="173"/>
      <c r="K1383" s="47">
        <f t="shared" ca="1" si="37"/>
        <v>0</v>
      </c>
      <c r="L1383" s="233"/>
      <c r="M1383" s="233"/>
      <c r="N1383" s="233"/>
      <c r="O1383" s="233"/>
      <c r="P1383" s="233"/>
      <c r="Q1383" s="233"/>
    </row>
    <row r="1384" spans="1:17" outlineLevel="3" x14ac:dyDescent="0.3">
      <c r="A1384" s="173"/>
      <c r="B1384" s="173"/>
      <c r="C1384" s="173"/>
      <c r="D1384" s="173"/>
      <c r="E1384" s="173"/>
      <c r="F1384" s="70">
        <v>140</v>
      </c>
      <c r="G1384" s="173"/>
      <c r="H1384" s="173"/>
      <c r="I1384" s="71" t="str">
        <v>libre</v>
      </c>
      <c r="J1384" s="173"/>
      <c r="K1384" s="47">
        <f t="shared" ca="1" si="37"/>
        <v>0</v>
      </c>
      <c r="L1384" s="233"/>
      <c r="M1384" s="233"/>
      <c r="N1384" s="233"/>
      <c r="O1384" s="233"/>
      <c r="P1384" s="233"/>
      <c r="Q1384" s="233"/>
    </row>
    <row r="1385" spans="1:17" outlineLevel="3" x14ac:dyDescent="0.3">
      <c r="A1385" s="173"/>
      <c r="B1385" s="173"/>
      <c r="C1385" s="173"/>
      <c r="D1385" s="173"/>
      <c r="E1385" s="173"/>
      <c r="F1385" s="70">
        <v>141</v>
      </c>
      <c r="G1385" s="173"/>
      <c r="H1385" s="173"/>
      <c r="I1385" s="71" t="str">
        <v>libre</v>
      </c>
      <c r="J1385" s="173"/>
      <c r="K1385" s="47">
        <f t="shared" ca="1" si="37"/>
        <v>0</v>
      </c>
      <c r="L1385" s="233"/>
      <c r="M1385" s="233"/>
      <c r="N1385" s="233"/>
      <c r="O1385" s="233"/>
      <c r="P1385" s="233"/>
      <c r="Q1385" s="233"/>
    </row>
    <row r="1386" spans="1:17" outlineLevel="3" x14ac:dyDescent="0.3">
      <c r="A1386" s="173"/>
      <c r="B1386" s="173"/>
      <c r="C1386" s="173"/>
      <c r="D1386" s="173"/>
      <c r="E1386" s="173"/>
      <c r="F1386" s="70">
        <v>142</v>
      </c>
      <c r="G1386" s="173"/>
      <c r="H1386" s="173"/>
      <c r="I1386" s="71" t="str">
        <v>libre</v>
      </c>
      <c r="J1386" s="173"/>
      <c r="K1386" s="47">
        <f t="shared" ca="1" si="37"/>
        <v>0</v>
      </c>
      <c r="L1386" s="233"/>
      <c r="M1386" s="233"/>
      <c r="N1386" s="233"/>
      <c r="O1386" s="233"/>
      <c r="P1386" s="233"/>
      <c r="Q1386" s="233"/>
    </row>
    <row r="1387" spans="1:17" outlineLevel="3" x14ac:dyDescent="0.3">
      <c r="A1387" s="173"/>
      <c r="B1387" s="173"/>
      <c r="C1387" s="173"/>
      <c r="D1387" s="173"/>
      <c r="E1387" s="173"/>
      <c r="F1387" s="70">
        <v>143</v>
      </c>
      <c r="G1387" s="173"/>
      <c r="H1387" s="173"/>
      <c r="I1387" s="71" t="str">
        <v>libre</v>
      </c>
      <c r="J1387" s="173"/>
      <c r="K1387" s="47">
        <f t="shared" ca="1" si="37"/>
        <v>0</v>
      </c>
      <c r="L1387" s="233"/>
      <c r="M1387" s="233"/>
      <c r="N1387" s="233"/>
      <c r="O1387" s="233"/>
      <c r="P1387" s="233"/>
      <c r="Q1387" s="233"/>
    </row>
    <row r="1388" spans="1:17" outlineLevel="3" x14ac:dyDescent="0.3">
      <c r="A1388" s="173"/>
      <c r="B1388" s="173"/>
      <c r="C1388" s="173"/>
      <c r="D1388" s="173"/>
      <c r="E1388" s="173"/>
      <c r="F1388" s="70">
        <v>144</v>
      </c>
      <c r="G1388" s="173"/>
      <c r="H1388" s="173"/>
      <c r="I1388" s="71" t="str">
        <v>libre</v>
      </c>
      <c r="J1388" s="173"/>
      <c r="K1388" s="47">
        <f t="shared" ca="1" si="37"/>
        <v>0</v>
      </c>
      <c r="L1388" s="233"/>
      <c r="M1388" s="233"/>
      <c r="N1388" s="233"/>
      <c r="O1388" s="233"/>
      <c r="P1388" s="233"/>
      <c r="Q1388" s="233"/>
    </row>
    <row r="1389" spans="1:17" outlineLevel="3" x14ac:dyDescent="0.3">
      <c r="A1389" s="173"/>
      <c r="B1389" s="173"/>
      <c r="C1389" s="173"/>
      <c r="D1389" s="173"/>
      <c r="E1389" s="173"/>
      <c r="F1389" s="70">
        <v>145</v>
      </c>
      <c r="G1389" s="173"/>
      <c r="H1389" s="173"/>
      <c r="I1389" s="71" t="str">
        <v>libre</v>
      </c>
      <c r="J1389" s="173"/>
      <c r="K1389" s="47">
        <f t="shared" ca="1" si="37"/>
        <v>0</v>
      </c>
      <c r="L1389" s="233"/>
      <c r="M1389" s="233"/>
      <c r="N1389" s="233"/>
      <c r="O1389" s="233"/>
      <c r="P1389" s="233"/>
      <c r="Q1389" s="233"/>
    </row>
    <row r="1390" spans="1:17" outlineLevel="3" x14ac:dyDescent="0.3">
      <c r="A1390" s="173"/>
      <c r="B1390" s="173"/>
      <c r="C1390" s="173"/>
      <c r="D1390" s="173"/>
      <c r="E1390" s="173"/>
      <c r="F1390" s="70">
        <v>146</v>
      </c>
      <c r="G1390" s="173"/>
      <c r="H1390" s="173"/>
      <c r="I1390" s="71" t="str">
        <v>libre</v>
      </c>
      <c r="J1390" s="173"/>
      <c r="K1390" s="47">
        <f t="shared" ca="1" si="37"/>
        <v>0</v>
      </c>
      <c r="L1390" s="233"/>
      <c r="M1390" s="233"/>
      <c r="N1390" s="233"/>
      <c r="O1390" s="233"/>
      <c r="P1390" s="233"/>
      <c r="Q1390" s="233"/>
    </row>
    <row r="1391" spans="1:17" outlineLevel="3" x14ac:dyDescent="0.3">
      <c r="A1391" s="173"/>
      <c r="B1391" s="173"/>
      <c r="C1391" s="173"/>
      <c r="D1391" s="173"/>
      <c r="E1391" s="173"/>
      <c r="F1391" s="70">
        <v>147</v>
      </c>
      <c r="G1391" s="173"/>
      <c r="H1391" s="173"/>
      <c r="I1391" s="71" t="str">
        <v>libre</v>
      </c>
      <c r="J1391" s="173"/>
      <c r="K1391" s="47">
        <f t="shared" ca="1" si="37"/>
        <v>0</v>
      </c>
      <c r="L1391" s="233"/>
      <c r="M1391" s="233"/>
      <c r="N1391" s="233"/>
      <c r="O1391" s="233"/>
      <c r="P1391" s="233"/>
      <c r="Q1391" s="233"/>
    </row>
    <row r="1392" spans="1:17" outlineLevel="3" x14ac:dyDescent="0.3">
      <c r="A1392" s="173"/>
      <c r="B1392" s="173"/>
      <c r="C1392" s="173"/>
      <c r="D1392" s="173"/>
      <c r="E1392" s="173"/>
      <c r="F1392" s="70">
        <v>148</v>
      </c>
      <c r="G1392" s="173"/>
      <c r="H1392" s="173"/>
      <c r="I1392" s="71" t="str">
        <v>libre</v>
      </c>
      <c r="J1392" s="173"/>
      <c r="K1392" s="47">
        <f t="shared" ca="1" si="37"/>
        <v>0</v>
      </c>
      <c r="L1392" s="233"/>
      <c r="M1392" s="233"/>
      <c r="N1392" s="233"/>
      <c r="O1392" s="233"/>
      <c r="P1392" s="233"/>
      <c r="Q1392" s="233"/>
    </row>
    <row r="1393" spans="1:17" outlineLevel="3" x14ac:dyDescent="0.3">
      <c r="A1393" s="173"/>
      <c r="B1393" s="173"/>
      <c r="C1393" s="173"/>
      <c r="D1393" s="173"/>
      <c r="E1393" s="173"/>
      <c r="F1393" s="70">
        <v>149</v>
      </c>
      <c r="G1393" s="173"/>
      <c r="H1393" s="173"/>
      <c r="I1393" s="71" t="str">
        <v>libre</v>
      </c>
      <c r="J1393" s="173"/>
      <c r="K1393" s="47">
        <f t="shared" ca="1" si="37"/>
        <v>0</v>
      </c>
      <c r="L1393" s="233"/>
      <c r="M1393" s="233"/>
      <c r="N1393" s="233"/>
      <c r="O1393" s="233"/>
      <c r="P1393" s="233"/>
      <c r="Q1393" s="233"/>
    </row>
    <row r="1394" spans="1:17" outlineLevel="3" x14ac:dyDescent="0.3">
      <c r="A1394" s="173"/>
      <c r="B1394" s="173"/>
      <c r="C1394" s="173"/>
      <c r="D1394" s="173"/>
      <c r="E1394" s="173"/>
      <c r="F1394" s="70">
        <v>150</v>
      </c>
      <c r="G1394" s="173"/>
      <c r="H1394" s="173"/>
      <c r="I1394" s="71" t="str">
        <v>libre</v>
      </c>
      <c r="J1394" s="173"/>
      <c r="K1394" s="47">
        <f t="shared" ca="1" si="37"/>
        <v>0</v>
      </c>
      <c r="L1394" s="233"/>
      <c r="M1394" s="233"/>
      <c r="N1394" s="233"/>
      <c r="O1394" s="233"/>
      <c r="P1394" s="233"/>
      <c r="Q1394" s="233"/>
    </row>
    <row r="1395" spans="1:17" outlineLevel="3" x14ac:dyDescent="0.3">
      <c r="A1395" s="173"/>
      <c r="B1395" s="173"/>
      <c r="C1395" s="173"/>
      <c r="D1395" s="173"/>
      <c r="E1395" s="173"/>
      <c r="F1395" s="70">
        <v>151</v>
      </c>
      <c r="G1395" s="173"/>
      <c r="H1395" s="173"/>
      <c r="I1395" s="71" t="str">
        <v>libre</v>
      </c>
      <c r="J1395" s="173"/>
      <c r="K1395" s="47">
        <f t="shared" ca="1" si="37"/>
        <v>0</v>
      </c>
      <c r="L1395" s="233"/>
      <c r="M1395" s="233"/>
      <c r="N1395" s="233"/>
      <c r="O1395" s="233"/>
      <c r="P1395" s="233"/>
      <c r="Q1395" s="233"/>
    </row>
    <row r="1396" spans="1:17" outlineLevel="3" x14ac:dyDescent="0.3">
      <c r="A1396" s="173"/>
      <c r="B1396" s="173"/>
      <c r="C1396" s="173"/>
      <c r="D1396" s="173"/>
      <c r="E1396" s="173"/>
      <c r="F1396" s="70">
        <v>152</v>
      </c>
      <c r="G1396" s="173"/>
      <c r="H1396" s="173"/>
      <c r="I1396" s="71" t="str">
        <v>libre</v>
      </c>
      <c r="J1396" s="173"/>
      <c r="K1396" s="47">
        <f t="shared" ca="1" si="37"/>
        <v>0</v>
      </c>
      <c r="L1396" s="233"/>
      <c r="M1396" s="233"/>
      <c r="N1396" s="233"/>
      <c r="O1396" s="233"/>
      <c r="P1396" s="233"/>
      <c r="Q1396" s="233"/>
    </row>
    <row r="1397" spans="1:17" outlineLevel="3" x14ac:dyDescent="0.3">
      <c r="A1397" s="173"/>
      <c r="B1397" s="173"/>
      <c r="C1397" s="173"/>
      <c r="D1397" s="173"/>
      <c r="E1397" s="173"/>
      <c r="F1397" s="70">
        <v>153</v>
      </c>
      <c r="G1397" s="173"/>
      <c r="H1397" s="173"/>
      <c r="I1397" s="71" t="str">
        <v>libre</v>
      </c>
      <c r="J1397" s="173"/>
      <c r="K1397" s="47">
        <f t="shared" ca="1" si="37"/>
        <v>0</v>
      </c>
      <c r="L1397" s="233"/>
      <c r="M1397" s="233"/>
      <c r="N1397" s="233"/>
      <c r="O1397" s="233"/>
      <c r="P1397" s="233"/>
      <c r="Q1397" s="233"/>
    </row>
    <row r="1398" spans="1:17" outlineLevel="3" x14ac:dyDescent="0.3">
      <c r="A1398" s="173"/>
      <c r="B1398" s="173"/>
      <c r="C1398" s="173"/>
      <c r="D1398" s="173"/>
      <c r="E1398" s="173"/>
      <c r="F1398" s="70">
        <v>154</v>
      </c>
      <c r="G1398" s="173"/>
      <c r="H1398" s="173"/>
      <c r="I1398" s="71" t="str">
        <v>libre</v>
      </c>
      <c r="J1398" s="173"/>
      <c r="K1398" s="47">
        <f t="shared" ca="1" si="37"/>
        <v>0</v>
      </c>
      <c r="L1398" s="233"/>
      <c r="M1398" s="233"/>
      <c r="N1398" s="233"/>
      <c r="O1398" s="233"/>
      <c r="P1398" s="233"/>
      <c r="Q1398" s="233"/>
    </row>
    <row r="1399" spans="1:17" outlineLevel="3" x14ac:dyDescent="0.3">
      <c r="A1399" s="173"/>
      <c r="B1399" s="173"/>
      <c r="C1399" s="173"/>
      <c r="D1399" s="173"/>
      <c r="E1399" s="173"/>
      <c r="F1399" s="70">
        <v>155</v>
      </c>
      <c r="G1399" s="173"/>
      <c r="H1399" s="173"/>
      <c r="I1399" s="71" t="str">
        <v>libre</v>
      </c>
      <c r="J1399" s="173"/>
      <c r="K1399" s="47">
        <f t="shared" ca="1" si="37"/>
        <v>0</v>
      </c>
      <c r="L1399" s="233"/>
      <c r="M1399" s="233"/>
      <c r="N1399" s="233"/>
      <c r="O1399" s="233"/>
      <c r="P1399" s="233"/>
      <c r="Q1399" s="233"/>
    </row>
    <row r="1400" spans="1:17" outlineLevel="3" x14ac:dyDescent="0.3">
      <c r="A1400" s="173"/>
      <c r="B1400" s="173"/>
      <c r="C1400" s="173"/>
      <c r="D1400" s="173"/>
      <c r="E1400" s="173"/>
      <c r="F1400" s="70">
        <v>156</v>
      </c>
      <c r="G1400" s="173"/>
      <c r="H1400" s="173"/>
      <c r="I1400" s="71" t="str">
        <v>libre</v>
      </c>
      <c r="J1400" s="173"/>
      <c r="K1400" s="47">
        <f t="shared" ca="1" si="37"/>
        <v>0</v>
      </c>
      <c r="L1400" s="233"/>
      <c r="M1400" s="233"/>
      <c r="N1400" s="233"/>
      <c r="O1400" s="233"/>
      <c r="P1400" s="233"/>
      <c r="Q1400" s="233"/>
    </row>
    <row r="1401" spans="1:17" outlineLevel="3" x14ac:dyDescent="0.3">
      <c r="A1401" s="173"/>
      <c r="B1401" s="173"/>
      <c r="C1401" s="173"/>
      <c r="D1401" s="173"/>
      <c r="E1401" s="173"/>
      <c r="F1401" s="70">
        <v>157</v>
      </c>
      <c r="G1401" s="173"/>
      <c r="H1401" s="173"/>
      <c r="I1401" s="71" t="str">
        <v>libre</v>
      </c>
      <c r="J1401" s="173"/>
      <c r="K1401" s="47">
        <f t="shared" ca="1" si="37"/>
        <v>0</v>
      </c>
      <c r="L1401" s="233"/>
      <c r="M1401" s="233"/>
      <c r="N1401" s="233"/>
      <c r="O1401" s="233"/>
      <c r="P1401" s="233"/>
      <c r="Q1401" s="233"/>
    </row>
    <row r="1402" spans="1:17" outlineLevel="3" x14ac:dyDescent="0.3">
      <c r="A1402" s="173"/>
      <c r="B1402" s="173"/>
      <c r="C1402" s="173"/>
      <c r="D1402" s="173"/>
      <c r="E1402" s="173"/>
      <c r="F1402" s="70">
        <v>158</v>
      </c>
      <c r="G1402" s="173"/>
      <c r="H1402" s="173"/>
      <c r="I1402" s="71" t="str">
        <v>libre</v>
      </c>
      <c r="J1402" s="173"/>
      <c r="K1402" s="47">
        <f t="shared" ca="1" si="37"/>
        <v>0</v>
      </c>
      <c r="L1402" s="233"/>
      <c r="M1402" s="233"/>
      <c r="N1402" s="233"/>
      <c r="O1402" s="233"/>
      <c r="P1402" s="233"/>
      <c r="Q1402" s="233"/>
    </row>
    <row r="1403" spans="1:17" outlineLevel="3" x14ac:dyDescent="0.3">
      <c r="A1403" s="173"/>
      <c r="B1403" s="173"/>
      <c r="C1403" s="173"/>
      <c r="D1403" s="173"/>
      <c r="E1403" s="173"/>
      <c r="F1403" s="70">
        <v>159</v>
      </c>
      <c r="G1403" s="173"/>
      <c r="H1403" s="173"/>
      <c r="I1403" s="71" t="str">
        <v>libre</v>
      </c>
      <c r="J1403" s="173"/>
      <c r="K1403" s="47">
        <f t="shared" ca="1" si="37"/>
        <v>0</v>
      </c>
      <c r="L1403" s="233"/>
      <c r="M1403" s="233"/>
      <c r="N1403" s="233"/>
      <c r="O1403" s="233"/>
      <c r="P1403" s="233"/>
      <c r="Q1403" s="233"/>
    </row>
    <row r="1404" spans="1:17" outlineLevel="3" x14ac:dyDescent="0.3">
      <c r="A1404" s="173"/>
      <c r="B1404" s="173"/>
      <c r="C1404" s="173"/>
      <c r="D1404" s="173"/>
      <c r="E1404" s="173"/>
      <c r="F1404" s="70">
        <v>160</v>
      </c>
      <c r="G1404" s="173"/>
      <c r="H1404" s="173"/>
      <c r="I1404" s="71" t="str">
        <v>libre</v>
      </c>
      <c r="J1404" s="173"/>
      <c r="K1404" s="47">
        <f t="shared" ca="1" si="37"/>
        <v>0</v>
      </c>
      <c r="L1404" s="233"/>
      <c r="M1404" s="233"/>
      <c r="N1404" s="233"/>
      <c r="O1404" s="233"/>
      <c r="P1404" s="233"/>
      <c r="Q1404" s="233"/>
    </row>
    <row r="1405" spans="1:17" outlineLevel="3" x14ac:dyDescent="0.3">
      <c r="A1405" s="173"/>
      <c r="B1405" s="173"/>
      <c r="C1405" s="173"/>
      <c r="D1405" s="173"/>
      <c r="E1405" s="173"/>
      <c r="F1405" s="70">
        <v>161</v>
      </c>
      <c r="G1405" s="173"/>
      <c r="H1405" s="173"/>
      <c r="I1405" s="71" t="str">
        <v>libre</v>
      </c>
      <c r="J1405" s="173"/>
      <c r="K1405" s="47">
        <f t="shared" ca="1" si="37"/>
        <v>0</v>
      </c>
      <c r="L1405" s="233"/>
      <c r="M1405" s="233"/>
      <c r="N1405" s="233"/>
      <c r="O1405" s="233"/>
      <c r="P1405" s="233"/>
      <c r="Q1405" s="233"/>
    </row>
    <row r="1406" spans="1:17" outlineLevel="3" x14ac:dyDescent="0.3">
      <c r="A1406" s="173"/>
      <c r="B1406" s="173"/>
      <c r="C1406" s="173"/>
      <c r="D1406" s="173"/>
      <c r="E1406" s="173"/>
      <c r="F1406" s="70">
        <v>162</v>
      </c>
      <c r="G1406" s="173"/>
      <c r="H1406" s="173"/>
      <c r="I1406" s="71" t="str">
        <v>libre</v>
      </c>
      <c r="J1406" s="173"/>
      <c r="K1406" s="47">
        <f t="shared" ca="1" si="37"/>
        <v>0</v>
      </c>
      <c r="L1406" s="233"/>
      <c r="M1406" s="233"/>
      <c r="N1406" s="233"/>
      <c r="O1406" s="233"/>
      <c r="P1406" s="233"/>
      <c r="Q1406" s="233"/>
    </row>
    <row r="1407" spans="1:17" outlineLevel="3" x14ac:dyDescent="0.3">
      <c r="A1407" s="173"/>
      <c r="B1407" s="173"/>
      <c r="C1407" s="173"/>
      <c r="D1407" s="173"/>
      <c r="E1407" s="173"/>
      <c r="F1407" s="70">
        <v>163</v>
      </c>
      <c r="G1407" s="173"/>
      <c r="H1407" s="173"/>
      <c r="I1407" s="71" t="str">
        <v>libre</v>
      </c>
      <c r="J1407" s="173"/>
      <c r="K1407" s="47">
        <f t="shared" ca="1" si="37"/>
        <v>0</v>
      </c>
      <c r="L1407" s="233"/>
      <c r="M1407" s="233"/>
      <c r="N1407" s="233"/>
      <c r="O1407" s="233"/>
      <c r="P1407" s="233"/>
      <c r="Q1407" s="233"/>
    </row>
    <row r="1408" spans="1:17" outlineLevel="3" x14ac:dyDescent="0.3">
      <c r="A1408" s="173"/>
      <c r="B1408" s="173"/>
      <c r="C1408" s="173"/>
      <c r="D1408" s="173"/>
      <c r="E1408" s="173"/>
      <c r="F1408" s="70">
        <v>164</v>
      </c>
      <c r="G1408" s="173"/>
      <c r="H1408" s="173"/>
      <c r="I1408" s="71" t="str">
        <v>libre</v>
      </c>
      <c r="J1408" s="173"/>
      <c r="K1408" s="47">
        <f t="shared" ca="1" si="37"/>
        <v>0</v>
      </c>
      <c r="L1408" s="233"/>
      <c r="M1408" s="233"/>
      <c r="N1408" s="233"/>
      <c r="O1408" s="233"/>
      <c r="P1408" s="233"/>
      <c r="Q1408" s="233"/>
    </row>
    <row r="1409" spans="1:17" outlineLevel="3" x14ac:dyDescent="0.3">
      <c r="A1409" s="173"/>
      <c r="B1409" s="173"/>
      <c r="C1409" s="173"/>
      <c r="D1409" s="173"/>
      <c r="E1409" s="173"/>
      <c r="F1409" s="70">
        <v>165</v>
      </c>
      <c r="G1409" s="173"/>
      <c r="H1409" s="173"/>
      <c r="I1409" s="71" t="str">
        <v>libre</v>
      </c>
      <c r="J1409" s="173"/>
      <c r="K1409" s="47">
        <f t="shared" ca="1" si="37"/>
        <v>0</v>
      </c>
      <c r="L1409" s="233"/>
      <c r="M1409" s="233"/>
      <c r="N1409" s="233"/>
      <c r="O1409" s="233"/>
      <c r="P1409" s="233"/>
      <c r="Q1409" s="233"/>
    </row>
    <row r="1410" spans="1:17" outlineLevel="3" x14ac:dyDescent="0.3">
      <c r="A1410" s="173"/>
      <c r="B1410" s="173"/>
      <c r="C1410" s="173"/>
      <c r="D1410" s="173"/>
      <c r="E1410" s="173"/>
      <c r="F1410" s="70">
        <v>166</v>
      </c>
      <c r="G1410" s="173"/>
      <c r="H1410" s="173"/>
      <c r="I1410" s="71" t="str">
        <v>libre</v>
      </c>
      <c r="J1410" s="173"/>
      <c r="K1410" s="47">
        <f t="shared" ca="1" si="37"/>
        <v>0</v>
      </c>
      <c r="L1410" s="233"/>
      <c r="M1410" s="233"/>
      <c r="N1410" s="233"/>
      <c r="O1410" s="233"/>
      <c r="P1410" s="233"/>
      <c r="Q1410" s="233"/>
    </row>
    <row r="1411" spans="1:17" outlineLevel="3" x14ac:dyDescent="0.3">
      <c r="A1411" s="173"/>
      <c r="B1411" s="173"/>
      <c r="C1411" s="173"/>
      <c r="D1411" s="173"/>
      <c r="E1411" s="173"/>
      <c r="F1411" s="70">
        <v>167</v>
      </c>
      <c r="G1411" s="173"/>
      <c r="H1411" s="173"/>
      <c r="I1411" s="71" t="str">
        <v>libre</v>
      </c>
      <c r="J1411" s="173"/>
      <c r="K1411" s="47">
        <f t="shared" ca="1" si="37"/>
        <v>0</v>
      </c>
      <c r="L1411" s="233"/>
      <c r="M1411" s="233"/>
      <c r="N1411" s="233"/>
      <c r="O1411" s="233"/>
      <c r="P1411" s="233"/>
      <c r="Q1411" s="233"/>
    </row>
    <row r="1412" spans="1:17" outlineLevel="3" x14ac:dyDescent="0.3">
      <c r="A1412" s="173"/>
      <c r="B1412" s="173"/>
      <c r="C1412" s="173"/>
      <c r="D1412" s="173"/>
      <c r="E1412" s="173"/>
      <c r="F1412" s="70">
        <v>168</v>
      </c>
      <c r="G1412" s="173"/>
      <c r="H1412" s="173"/>
      <c r="I1412" s="71" t="str">
        <v>libre</v>
      </c>
      <c r="J1412" s="173"/>
      <c r="K1412" s="47">
        <f t="shared" ca="1" si="37"/>
        <v>0</v>
      </c>
      <c r="L1412" s="233"/>
      <c r="M1412" s="233"/>
      <c r="N1412" s="233"/>
      <c r="O1412" s="233"/>
      <c r="P1412" s="233"/>
      <c r="Q1412" s="233"/>
    </row>
    <row r="1413" spans="1:17" outlineLevel="3" x14ac:dyDescent="0.3">
      <c r="A1413" s="173"/>
      <c r="B1413" s="173"/>
      <c r="C1413" s="173"/>
      <c r="D1413" s="173"/>
      <c r="E1413" s="173"/>
      <c r="F1413" s="70">
        <v>169</v>
      </c>
      <c r="G1413" s="173"/>
      <c r="H1413" s="173"/>
      <c r="I1413" s="71" t="str">
        <v>libre</v>
      </c>
      <c r="J1413" s="173"/>
      <c r="K1413" s="47">
        <f t="shared" ca="1" si="37"/>
        <v>0</v>
      </c>
      <c r="L1413" s="233"/>
      <c r="M1413" s="233"/>
      <c r="N1413" s="233"/>
      <c r="O1413" s="233"/>
      <c r="P1413" s="233"/>
      <c r="Q1413" s="233"/>
    </row>
    <row r="1414" spans="1:17" outlineLevel="3" x14ac:dyDescent="0.3">
      <c r="A1414" s="173"/>
      <c r="B1414" s="173"/>
      <c r="C1414" s="173"/>
      <c r="D1414" s="173"/>
      <c r="E1414" s="173"/>
      <c r="F1414" s="70">
        <v>170</v>
      </c>
      <c r="G1414" s="173"/>
      <c r="H1414" s="173"/>
      <c r="I1414" s="71" t="str">
        <v>libre</v>
      </c>
      <c r="J1414" s="173"/>
      <c r="K1414" s="47">
        <f t="shared" ca="1" si="37"/>
        <v>0</v>
      </c>
      <c r="L1414" s="233"/>
      <c r="M1414" s="233"/>
      <c r="N1414" s="233"/>
      <c r="O1414" s="233"/>
      <c r="P1414" s="233"/>
      <c r="Q1414" s="233"/>
    </row>
    <row r="1415" spans="1:17" outlineLevel="3" x14ac:dyDescent="0.3">
      <c r="A1415" s="173"/>
      <c r="B1415" s="173"/>
      <c r="C1415" s="173"/>
      <c r="D1415" s="173"/>
      <c r="E1415" s="173"/>
      <c r="F1415" s="70">
        <v>171</v>
      </c>
      <c r="G1415" s="173"/>
      <c r="H1415" s="173"/>
      <c r="I1415" s="71" t="str">
        <v>libre</v>
      </c>
      <c r="J1415" s="173"/>
      <c r="K1415" s="47">
        <f t="shared" ca="1" si="37"/>
        <v>0</v>
      </c>
      <c r="L1415" s="233"/>
      <c r="M1415" s="233"/>
      <c r="N1415" s="233"/>
      <c r="O1415" s="233"/>
      <c r="P1415" s="233"/>
      <c r="Q1415" s="233"/>
    </row>
    <row r="1416" spans="1:17" outlineLevel="3" x14ac:dyDescent="0.3">
      <c r="A1416" s="173"/>
      <c r="B1416" s="173"/>
      <c r="C1416" s="173"/>
      <c r="D1416" s="173"/>
      <c r="E1416" s="173"/>
      <c r="F1416" s="70">
        <v>172</v>
      </c>
      <c r="G1416" s="173"/>
      <c r="H1416" s="173"/>
      <c r="I1416" s="71" t="str">
        <v>libre</v>
      </c>
      <c r="J1416" s="173"/>
      <c r="K1416" s="47">
        <f t="shared" ca="1" si="37"/>
        <v>0</v>
      </c>
      <c r="L1416" s="233"/>
      <c r="M1416" s="233"/>
      <c r="N1416" s="233"/>
      <c r="O1416" s="233"/>
      <c r="P1416" s="233"/>
      <c r="Q1416" s="233"/>
    </row>
    <row r="1417" spans="1:17" outlineLevel="3" x14ac:dyDescent="0.3">
      <c r="A1417" s="173"/>
      <c r="B1417" s="173"/>
      <c r="C1417" s="173"/>
      <c r="D1417" s="173"/>
      <c r="E1417" s="173"/>
      <c r="F1417" s="70">
        <v>173</v>
      </c>
      <c r="G1417" s="173"/>
      <c r="H1417" s="173"/>
      <c r="I1417" s="71" t="str">
        <v>libre</v>
      </c>
      <c r="J1417" s="173"/>
      <c r="K1417" s="47">
        <f t="shared" ca="1" si="37"/>
        <v>0</v>
      </c>
      <c r="L1417" s="233"/>
      <c r="M1417" s="233"/>
      <c r="N1417" s="233"/>
      <c r="O1417" s="233"/>
      <c r="P1417" s="233"/>
      <c r="Q1417" s="233"/>
    </row>
    <row r="1418" spans="1:17" outlineLevel="3" x14ac:dyDescent="0.3">
      <c r="A1418" s="173"/>
      <c r="B1418" s="173"/>
      <c r="C1418" s="173"/>
      <c r="D1418" s="173"/>
      <c r="E1418" s="173"/>
      <c r="F1418" s="70">
        <v>174</v>
      </c>
      <c r="G1418" s="173"/>
      <c r="H1418" s="173"/>
      <c r="I1418" s="71" t="str">
        <v>libre</v>
      </c>
      <c r="J1418" s="173"/>
      <c r="K1418" s="47">
        <f t="shared" ca="1" si="37"/>
        <v>0</v>
      </c>
      <c r="L1418" s="233"/>
      <c r="M1418" s="233"/>
      <c r="N1418" s="233"/>
      <c r="O1418" s="233"/>
      <c r="P1418" s="233"/>
      <c r="Q1418" s="233"/>
    </row>
    <row r="1419" spans="1:17" outlineLevel="3" x14ac:dyDescent="0.3">
      <c r="A1419" s="173"/>
      <c r="B1419" s="173"/>
      <c r="C1419" s="173"/>
      <c r="D1419" s="173"/>
      <c r="E1419" s="173"/>
      <c r="F1419" s="70">
        <v>175</v>
      </c>
      <c r="G1419" s="173"/>
      <c r="H1419" s="173"/>
      <c r="I1419" s="71" t="str">
        <v>libre</v>
      </c>
      <c r="J1419" s="173"/>
      <c r="K1419" s="47">
        <f t="shared" ca="1" si="37"/>
        <v>0</v>
      </c>
      <c r="L1419" s="233"/>
      <c r="M1419" s="233"/>
      <c r="N1419" s="233"/>
      <c r="O1419" s="233"/>
      <c r="P1419" s="233"/>
      <c r="Q1419" s="233"/>
    </row>
    <row r="1420" spans="1:17" outlineLevel="3" x14ac:dyDescent="0.3">
      <c r="A1420" s="173"/>
      <c r="B1420" s="173"/>
      <c r="C1420" s="173"/>
      <c r="D1420" s="173"/>
      <c r="E1420" s="173"/>
      <c r="F1420" s="70">
        <v>176</v>
      </c>
      <c r="G1420" s="173"/>
      <c r="H1420" s="173"/>
      <c r="I1420" s="71" t="str">
        <v>libre</v>
      </c>
      <c r="J1420" s="173"/>
      <c r="K1420" s="47">
        <f t="shared" ca="1" si="37"/>
        <v>0</v>
      </c>
      <c r="L1420" s="233"/>
      <c r="M1420" s="233"/>
      <c r="N1420" s="233"/>
      <c r="O1420" s="233"/>
      <c r="P1420" s="233"/>
      <c r="Q1420" s="233"/>
    </row>
    <row r="1421" spans="1:17" outlineLevel="3" x14ac:dyDescent="0.3">
      <c r="A1421" s="173"/>
      <c r="B1421" s="173"/>
      <c r="C1421" s="173"/>
      <c r="D1421" s="173"/>
      <c r="E1421" s="173"/>
      <c r="F1421" s="70">
        <v>177</v>
      </c>
      <c r="G1421" s="173"/>
      <c r="H1421" s="173"/>
      <c r="I1421" s="71" t="str">
        <v>libre</v>
      </c>
      <c r="J1421" s="173"/>
      <c r="K1421" s="47">
        <f t="shared" ca="1" si="37"/>
        <v>0</v>
      </c>
      <c r="L1421" s="233"/>
      <c r="M1421" s="233"/>
      <c r="N1421" s="233"/>
      <c r="O1421" s="233"/>
      <c r="P1421" s="233"/>
      <c r="Q1421" s="233"/>
    </row>
    <row r="1422" spans="1:17" outlineLevel="3" x14ac:dyDescent="0.3">
      <c r="A1422" s="173"/>
      <c r="B1422" s="173"/>
      <c r="C1422" s="173"/>
      <c r="D1422" s="173"/>
      <c r="E1422" s="173"/>
      <c r="F1422" s="70">
        <v>178</v>
      </c>
      <c r="G1422" s="173"/>
      <c r="H1422" s="173"/>
      <c r="I1422" s="71" t="str">
        <v>libre</v>
      </c>
      <c r="J1422" s="173"/>
      <c r="K1422" s="47">
        <f t="shared" ca="1" si="37"/>
        <v>0</v>
      </c>
      <c r="L1422" s="233"/>
      <c r="M1422" s="233"/>
      <c r="N1422" s="233"/>
      <c r="O1422" s="233"/>
      <c r="P1422" s="233"/>
      <c r="Q1422" s="233"/>
    </row>
    <row r="1423" spans="1:17" outlineLevel="3" x14ac:dyDescent="0.3">
      <c r="A1423" s="173"/>
      <c r="B1423" s="173"/>
      <c r="C1423" s="173"/>
      <c r="D1423" s="173"/>
      <c r="E1423" s="173"/>
      <c r="F1423" s="70">
        <v>179</v>
      </c>
      <c r="G1423" s="173"/>
      <c r="H1423" s="173"/>
      <c r="I1423" s="71" t="str">
        <v>libre</v>
      </c>
      <c r="J1423" s="173"/>
      <c r="K1423" s="47">
        <f t="shared" ca="1" si="37"/>
        <v>0</v>
      </c>
      <c r="L1423" s="233"/>
      <c r="M1423" s="233"/>
      <c r="N1423" s="233"/>
      <c r="O1423" s="233"/>
      <c r="P1423" s="233"/>
      <c r="Q1423" s="233"/>
    </row>
    <row r="1424" spans="1:17" outlineLevel="3" x14ac:dyDescent="0.3">
      <c r="A1424" s="173"/>
      <c r="B1424" s="173"/>
      <c r="C1424" s="173"/>
      <c r="D1424" s="173"/>
      <c r="E1424" s="173"/>
      <c r="F1424" s="70">
        <v>180</v>
      </c>
      <c r="G1424" s="173"/>
      <c r="H1424" s="173"/>
      <c r="I1424" s="71" t="str">
        <v>libre</v>
      </c>
      <c r="J1424" s="173"/>
      <c r="K1424" s="47">
        <f t="shared" ca="1" si="37"/>
        <v>0</v>
      </c>
      <c r="L1424" s="233"/>
      <c r="M1424" s="233"/>
      <c r="N1424" s="233"/>
      <c r="O1424" s="233"/>
      <c r="P1424" s="233"/>
      <c r="Q1424" s="233"/>
    </row>
    <row r="1425" spans="1:17" outlineLevel="3" x14ac:dyDescent="0.3">
      <c r="A1425" s="173"/>
      <c r="B1425" s="173"/>
      <c r="C1425" s="173"/>
      <c r="D1425" s="173"/>
      <c r="E1425" s="173"/>
      <c r="F1425" s="70">
        <v>181</v>
      </c>
      <c r="G1425" s="173"/>
      <c r="H1425" s="173"/>
      <c r="I1425" s="71" t="str">
        <v>libre</v>
      </c>
      <c r="J1425" s="173"/>
      <c r="K1425" s="47">
        <f t="shared" ca="1" si="37"/>
        <v>0</v>
      </c>
      <c r="L1425" s="233"/>
      <c r="M1425" s="233"/>
      <c r="N1425" s="233"/>
      <c r="O1425" s="233"/>
      <c r="P1425" s="233"/>
      <c r="Q1425" s="233"/>
    </row>
    <row r="1426" spans="1:17" outlineLevel="3" x14ac:dyDescent="0.3">
      <c r="A1426" s="173"/>
      <c r="B1426" s="173"/>
      <c r="C1426" s="173"/>
      <c r="D1426" s="173"/>
      <c r="E1426" s="173"/>
      <c r="F1426" s="70">
        <v>182</v>
      </c>
      <c r="G1426" s="173"/>
      <c r="H1426" s="173"/>
      <c r="I1426" s="71" t="str">
        <v>libre</v>
      </c>
      <c r="J1426" s="173"/>
      <c r="K1426" s="47">
        <f t="shared" ca="1" si="37"/>
        <v>0</v>
      </c>
      <c r="L1426" s="233"/>
      <c r="M1426" s="233"/>
      <c r="N1426" s="233"/>
      <c r="O1426" s="233"/>
      <c r="P1426" s="233"/>
      <c r="Q1426" s="233"/>
    </row>
    <row r="1427" spans="1:17" outlineLevel="3" x14ac:dyDescent="0.3">
      <c r="A1427" s="173"/>
      <c r="B1427" s="173"/>
      <c r="C1427" s="173"/>
      <c r="D1427" s="173"/>
      <c r="E1427" s="173"/>
      <c r="F1427" s="70">
        <v>183</v>
      </c>
      <c r="G1427" s="173"/>
      <c r="H1427" s="173"/>
      <c r="I1427" s="71" t="str">
        <v>libre</v>
      </c>
      <c r="J1427" s="173"/>
      <c r="K1427" s="47">
        <f t="shared" ca="1" si="37"/>
        <v>0</v>
      </c>
      <c r="L1427" s="233"/>
      <c r="M1427" s="233"/>
      <c r="N1427" s="233"/>
      <c r="O1427" s="233"/>
      <c r="P1427" s="233"/>
      <c r="Q1427" s="233"/>
    </row>
    <row r="1428" spans="1:17" outlineLevel="3" x14ac:dyDescent="0.3">
      <c r="A1428" s="173"/>
      <c r="B1428" s="173"/>
      <c r="C1428" s="173"/>
      <c r="D1428" s="173"/>
      <c r="E1428" s="173"/>
      <c r="F1428" s="70">
        <v>184</v>
      </c>
      <c r="G1428" s="173"/>
      <c r="H1428" s="173"/>
      <c r="I1428" s="71" t="str">
        <v>libre</v>
      </c>
      <c r="J1428" s="173"/>
      <c r="K1428" s="47">
        <f t="shared" ca="1" si="37"/>
        <v>0</v>
      </c>
      <c r="L1428" s="233"/>
      <c r="M1428" s="233"/>
      <c r="N1428" s="233"/>
      <c r="O1428" s="233"/>
      <c r="P1428" s="233"/>
      <c r="Q1428" s="233"/>
    </row>
    <row r="1429" spans="1:17" outlineLevel="3" x14ac:dyDescent="0.3">
      <c r="A1429" s="173"/>
      <c r="B1429" s="173"/>
      <c r="C1429" s="173"/>
      <c r="D1429" s="173"/>
      <c r="E1429" s="173"/>
      <c r="F1429" s="70">
        <v>185</v>
      </c>
      <c r="G1429" s="173"/>
      <c r="H1429" s="173"/>
      <c r="I1429" s="71" t="str">
        <v>libre</v>
      </c>
      <c r="J1429" s="173"/>
      <c r="K1429" s="47">
        <f t="shared" ca="1" si="37"/>
        <v>0</v>
      </c>
      <c r="L1429" s="233"/>
      <c r="M1429" s="233"/>
      <c r="N1429" s="233"/>
      <c r="O1429" s="233"/>
      <c r="P1429" s="233"/>
      <c r="Q1429" s="233"/>
    </row>
    <row r="1430" spans="1:17" outlineLevel="3" x14ac:dyDescent="0.3">
      <c r="A1430" s="173"/>
      <c r="B1430" s="173"/>
      <c r="C1430" s="173"/>
      <c r="D1430" s="173"/>
      <c r="E1430" s="173"/>
      <c r="F1430" s="70">
        <v>186</v>
      </c>
      <c r="G1430" s="173"/>
      <c r="H1430" s="173"/>
      <c r="I1430" s="71" t="str">
        <v>libre</v>
      </c>
      <c r="J1430" s="173"/>
      <c r="K1430" s="47">
        <f t="shared" ca="1" si="37"/>
        <v>0</v>
      </c>
      <c r="L1430" s="233"/>
      <c r="M1430" s="233"/>
      <c r="N1430" s="233"/>
      <c r="O1430" s="233"/>
      <c r="P1430" s="233"/>
      <c r="Q1430" s="233"/>
    </row>
    <row r="1431" spans="1:17" outlineLevel="3" x14ac:dyDescent="0.3">
      <c r="A1431" s="173"/>
      <c r="B1431" s="173"/>
      <c r="C1431" s="173"/>
      <c r="D1431" s="173"/>
      <c r="E1431" s="173"/>
      <c r="F1431" s="70">
        <v>187</v>
      </c>
      <c r="G1431" s="173"/>
      <c r="H1431" s="173"/>
      <c r="I1431" s="71" t="str">
        <v>libre</v>
      </c>
      <c r="J1431" s="173"/>
      <c r="K1431" s="47">
        <f t="shared" ca="1" si="37"/>
        <v>0</v>
      </c>
      <c r="L1431" s="233"/>
      <c r="M1431" s="233"/>
      <c r="N1431" s="233"/>
      <c r="O1431" s="233"/>
      <c r="P1431" s="233"/>
      <c r="Q1431" s="233"/>
    </row>
    <row r="1432" spans="1:17" outlineLevel="3" x14ac:dyDescent="0.3">
      <c r="A1432" s="173"/>
      <c r="B1432" s="173"/>
      <c r="C1432" s="173"/>
      <c r="D1432" s="173"/>
      <c r="E1432" s="173"/>
      <c r="F1432" s="70">
        <v>188</v>
      </c>
      <c r="G1432" s="173"/>
      <c r="H1432" s="173"/>
      <c r="I1432" s="71" t="str">
        <v>libre</v>
      </c>
      <c r="J1432" s="173"/>
      <c r="K1432" s="47">
        <f t="shared" ca="1" si="37"/>
        <v>0</v>
      </c>
      <c r="L1432" s="233"/>
      <c r="M1432" s="233"/>
      <c r="N1432" s="233"/>
      <c r="O1432" s="233"/>
      <c r="P1432" s="233"/>
      <c r="Q1432" s="233"/>
    </row>
    <row r="1433" spans="1:17" outlineLevel="3" x14ac:dyDescent="0.3">
      <c r="A1433" s="173"/>
      <c r="B1433" s="173"/>
      <c r="C1433" s="173"/>
      <c r="D1433" s="173"/>
      <c r="E1433" s="173"/>
      <c r="F1433" s="70">
        <v>189</v>
      </c>
      <c r="G1433" s="173"/>
      <c r="H1433" s="173"/>
      <c r="I1433" s="71" t="str">
        <v>libre</v>
      </c>
      <c r="J1433" s="173"/>
      <c r="K1433" s="47">
        <f t="shared" ca="1" si="37"/>
        <v>0</v>
      </c>
      <c r="L1433" s="233"/>
      <c r="M1433" s="233"/>
      <c r="N1433" s="233"/>
      <c r="O1433" s="233"/>
      <c r="P1433" s="233"/>
      <c r="Q1433" s="233"/>
    </row>
    <row r="1434" spans="1:17" outlineLevel="3" x14ac:dyDescent="0.3">
      <c r="A1434" s="173"/>
      <c r="B1434" s="173"/>
      <c r="C1434" s="173"/>
      <c r="D1434" s="173"/>
      <c r="E1434" s="173"/>
      <c r="F1434" s="70">
        <v>190</v>
      </c>
      <c r="G1434" s="173"/>
      <c r="H1434" s="173"/>
      <c r="I1434" s="71" t="str">
        <v>libre</v>
      </c>
      <c r="J1434" s="173"/>
      <c r="K1434" s="47">
        <f t="shared" ca="1" si="37"/>
        <v>0</v>
      </c>
      <c r="L1434" s="233"/>
      <c r="M1434" s="233"/>
      <c r="N1434" s="233"/>
      <c r="O1434" s="233"/>
      <c r="P1434" s="233"/>
      <c r="Q1434" s="233"/>
    </row>
    <row r="1435" spans="1:17" outlineLevel="3" x14ac:dyDescent="0.3">
      <c r="A1435" s="173"/>
      <c r="B1435" s="173"/>
      <c r="C1435" s="173"/>
      <c r="D1435" s="173"/>
      <c r="E1435" s="173"/>
      <c r="F1435" s="70">
        <v>191</v>
      </c>
      <c r="G1435" s="173"/>
      <c r="H1435" s="173"/>
      <c r="I1435" s="71" t="str">
        <v>libre</v>
      </c>
      <c r="J1435" s="173"/>
      <c r="K1435" s="47">
        <f t="shared" ca="1" si="37"/>
        <v>0</v>
      </c>
      <c r="L1435" s="233"/>
      <c r="M1435" s="233"/>
      <c r="N1435" s="233"/>
      <c r="O1435" s="233"/>
      <c r="P1435" s="233"/>
      <c r="Q1435" s="233"/>
    </row>
    <row r="1436" spans="1:17" outlineLevel="3" x14ac:dyDescent="0.3">
      <c r="A1436" s="173"/>
      <c r="B1436" s="173"/>
      <c r="C1436" s="173"/>
      <c r="D1436" s="173"/>
      <c r="E1436" s="173"/>
      <c r="F1436" s="70">
        <v>192</v>
      </c>
      <c r="G1436" s="173"/>
      <c r="H1436" s="173"/>
      <c r="I1436" s="71" t="str">
        <v>libre</v>
      </c>
      <c r="J1436" s="173"/>
      <c r="K1436" s="47">
        <f t="shared" ca="1" si="37"/>
        <v>0</v>
      </c>
      <c r="L1436" s="233"/>
      <c r="M1436" s="233"/>
      <c r="N1436" s="233"/>
      <c r="O1436" s="233"/>
      <c r="P1436" s="233"/>
      <c r="Q1436" s="233"/>
    </row>
    <row r="1437" spans="1:17" outlineLevel="3" x14ac:dyDescent="0.3">
      <c r="A1437" s="173"/>
      <c r="B1437" s="173"/>
      <c r="C1437" s="173"/>
      <c r="D1437" s="173"/>
      <c r="E1437" s="173"/>
      <c r="F1437" s="70">
        <v>193</v>
      </c>
      <c r="G1437" s="173"/>
      <c r="H1437" s="173"/>
      <c r="I1437" s="71" t="str">
        <v>libre</v>
      </c>
      <c r="J1437" s="173"/>
      <c r="K1437" s="47">
        <f t="shared" ref="K1437:K1500" ca="1" si="38">K1131</f>
        <v>0</v>
      </c>
      <c r="L1437" s="233"/>
      <c r="M1437" s="233"/>
      <c r="N1437" s="233"/>
      <c r="O1437" s="233"/>
      <c r="P1437" s="233"/>
      <c r="Q1437" s="233"/>
    </row>
    <row r="1438" spans="1:17" outlineLevel="3" x14ac:dyDescent="0.3">
      <c r="A1438" s="173"/>
      <c r="B1438" s="173"/>
      <c r="C1438" s="173"/>
      <c r="D1438" s="173"/>
      <c r="E1438" s="173"/>
      <c r="F1438" s="70">
        <v>194</v>
      </c>
      <c r="G1438" s="173"/>
      <c r="H1438" s="173"/>
      <c r="I1438" s="71" t="str">
        <v>libre</v>
      </c>
      <c r="J1438" s="173"/>
      <c r="K1438" s="47">
        <f t="shared" ca="1" si="38"/>
        <v>0</v>
      </c>
      <c r="L1438" s="233"/>
      <c r="M1438" s="233"/>
      <c r="N1438" s="233"/>
      <c r="O1438" s="233"/>
      <c r="P1438" s="233"/>
      <c r="Q1438" s="233"/>
    </row>
    <row r="1439" spans="1:17" outlineLevel="3" x14ac:dyDescent="0.3">
      <c r="A1439" s="173"/>
      <c r="B1439" s="173"/>
      <c r="C1439" s="173"/>
      <c r="D1439" s="173"/>
      <c r="E1439" s="173"/>
      <c r="F1439" s="70">
        <v>195</v>
      </c>
      <c r="G1439" s="173"/>
      <c r="H1439" s="173"/>
      <c r="I1439" s="71" t="str">
        <v>libre</v>
      </c>
      <c r="J1439" s="173"/>
      <c r="K1439" s="47">
        <f t="shared" ca="1" si="38"/>
        <v>0</v>
      </c>
      <c r="L1439" s="233"/>
      <c r="M1439" s="233"/>
      <c r="N1439" s="233"/>
      <c r="O1439" s="233"/>
      <c r="P1439" s="233"/>
      <c r="Q1439" s="233"/>
    </row>
    <row r="1440" spans="1:17" outlineLevel="3" x14ac:dyDescent="0.3">
      <c r="A1440" s="173"/>
      <c r="B1440" s="173"/>
      <c r="C1440" s="173"/>
      <c r="D1440" s="173"/>
      <c r="E1440" s="173"/>
      <c r="F1440" s="70">
        <v>196</v>
      </c>
      <c r="G1440" s="173"/>
      <c r="H1440" s="173"/>
      <c r="I1440" s="71" t="str">
        <v>libre</v>
      </c>
      <c r="J1440" s="173"/>
      <c r="K1440" s="47">
        <f t="shared" ca="1" si="38"/>
        <v>0</v>
      </c>
      <c r="L1440" s="233"/>
      <c r="M1440" s="233"/>
      <c r="N1440" s="233"/>
      <c r="O1440" s="233"/>
      <c r="P1440" s="233"/>
      <c r="Q1440" s="233"/>
    </row>
    <row r="1441" spans="1:17" outlineLevel="3" x14ac:dyDescent="0.3">
      <c r="A1441" s="173"/>
      <c r="B1441" s="173"/>
      <c r="C1441" s="173"/>
      <c r="D1441" s="173"/>
      <c r="E1441" s="173"/>
      <c r="F1441" s="70">
        <v>197</v>
      </c>
      <c r="G1441" s="173"/>
      <c r="H1441" s="173"/>
      <c r="I1441" s="71" t="str">
        <v>libre</v>
      </c>
      <c r="J1441" s="173"/>
      <c r="K1441" s="47">
        <f t="shared" ca="1" si="38"/>
        <v>0</v>
      </c>
      <c r="L1441" s="233"/>
      <c r="M1441" s="233"/>
      <c r="N1441" s="233"/>
      <c r="O1441" s="233"/>
      <c r="P1441" s="233"/>
      <c r="Q1441" s="233"/>
    </row>
    <row r="1442" spans="1:17" outlineLevel="2" x14ac:dyDescent="0.3">
      <c r="A1442" s="173"/>
      <c r="B1442" s="173"/>
      <c r="C1442" s="173"/>
      <c r="D1442" s="173"/>
      <c r="E1442" s="173"/>
      <c r="F1442" s="70">
        <v>198</v>
      </c>
      <c r="G1442" s="173"/>
      <c r="H1442" s="173"/>
      <c r="I1442" s="71" t="str">
        <v>libre</v>
      </c>
      <c r="J1442" s="173"/>
      <c r="K1442" s="47">
        <f t="shared" ca="1" si="38"/>
        <v>0</v>
      </c>
      <c r="L1442" s="233"/>
      <c r="M1442" s="233"/>
      <c r="N1442" s="233"/>
      <c r="O1442" s="233"/>
      <c r="P1442" s="233"/>
      <c r="Q1442" s="233"/>
    </row>
    <row r="1443" spans="1:17" outlineLevel="2" x14ac:dyDescent="0.3">
      <c r="A1443" s="173"/>
      <c r="B1443" s="173"/>
      <c r="C1443" s="173"/>
      <c r="D1443" s="173"/>
      <c r="E1443" s="173"/>
      <c r="F1443" s="70">
        <v>199</v>
      </c>
      <c r="G1443" s="173"/>
      <c r="H1443" s="173"/>
      <c r="I1443" s="71" t="str">
        <v>libre</v>
      </c>
      <c r="J1443" s="173"/>
      <c r="K1443" s="47">
        <f t="shared" ca="1" si="38"/>
        <v>0</v>
      </c>
      <c r="L1443" s="233"/>
      <c r="M1443" s="233"/>
      <c r="N1443" s="233"/>
      <c r="O1443" s="233"/>
      <c r="P1443" s="233"/>
      <c r="Q1443" s="233"/>
    </row>
    <row r="1444" spans="1:17" outlineLevel="2" x14ac:dyDescent="0.3">
      <c r="A1444" s="173"/>
      <c r="B1444" s="173"/>
      <c r="C1444" s="173"/>
      <c r="D1444" s="173"/>
      <c r="E1444" s="173"/>
      <c r="F1444" s="70">
        <v>200</v>
      </c>
      <c r="G1444" s="173"/>
      <c r="H1444" s="173"/>
      <c r="I1444" s="71" t="str">
        <v>Alquiler Sitios</v>
      </c>
      <c r="J1444" s="173"/>
      <c r="K1444" s="47">
        <f t="shared" ca="1" si="38"/>
        <v>18165304.268846504</v>
      </c>
      <c r="L1444" s="233"/>
      <c r="M1444" s="233"/>
      <c r="N1444" s="233"/>
      <c r="O1444" s="233"/>
      <c r="P1444" s="233"/>
      <c r="Q1444" s="233"/>
    </row>
    <row r="1445" spans="1:17" outlineLevel="2" x14ac:dyDescent="0.3">
      <c r="A1445" s="173"/>
      <c r="B1445" s="173"/>
      <c r="C1445" s="173"/>
      <c r="D1445" s="173"/>
      <c r="E1445" s="173"/>
      <c r="F1445" s="70">
        <v>201</v>
      </c>
      <c r="G1445" s="173"/>
      <c r="H1445" s="173"/>
      <c r="I1445" s="71" t="str">
        <v>Energía Eléctrica Sitios</v>
      </c>
      <c r="J1445" s="173"/>
      <c r="K1445" s="47">
        <f t="shared" ca="1" si="38"/>
        <v>18165304.268846504</v>
      </c>
      <c r="L1445" s="233"/>
      <c r="M1445" s="233"/>
      <c r="N1445" s="233"/>
      <c r="O1445" s="233"/>
      <c r="P1445" s="233"/>
      <c r="Q1445" s="233"/>
    </row>
    <row r="1446" spans="1:17" outlineLevel="3" x14ac:dyDescent="0.3">
      <c r="A1446" s="173"/>
      <c r="B1446" s="173"/>
      <c r="C1446" s="173"/>
      <c r="D1446" s="173"/>
      <c r="E1446" s="173"/>
      <c r="F1446" s="70">
        <v>202</v>
      </c>
      <c r="G1446" s="173"/>
      <c r="H1446" s="173"/>
      <c r="I1446" s="71" t="str">
        <v>Mantenimiento de Sitios</v>
      </c>
      <c r="J1446" s="173"/>
      <c r="K1446" s="47">
        <f t="shared" ca="1" si="38"/>
        <v>18165304.268846504</v>
      </c>
      <c r="L1446" s="233"/>
      <c r="M1446" s="233"/>
      <c r="N1446" s="233"/>
      <c r="O1446" s="233"/>
      <c r="P1446" s="233"/>
      <c r="Q1446" s="233"/>
    </row>
    <row r="1447" spans="1:17" outlineLevel="3" x14ac:dyDescent="0.3">
      <c r="A1447" s="173"/>
      <c r="B1447" s="173"/>
      <c r="C1447" s="173"/>
      <c r="D1447" s="173"/>
      <c r="E1447" s="173"/>
      <c r="F1447" s="70">
        <v>203</v>
      </c>
      <c r="G1447" s="173"/>
      <c r="H1447" s="173"/>
      <c r="I1447" s="71" t="str">
        <v>Vigilancia</v>
      </c>
      <c r="J1447" s="173"/>
      <c r="K1447" s="47">
        <f t="shared" ca="1" si="38"/>
        <v>18165304.268846504</v>
      </c>
      <c r="L1447" s="233"/>
      <c r="M1447" s="233"/>
      <c r="N1447" s="233"/>
      <c r="O1447" s="233"/>
      <c r="P1447" s="233"/>
      <c r="Q1447" s="233"/>
    </row>
    <row r="1448" spans="1:17" outlineLevel="3" x14ac:dyDescent="0.3">
      <c r="A1448" s="173"/>
      <c r="B1448" s="173"/>
      <c r="C1448" s="173"/>
      <c r="D1448" s="173"/>
      <c r="E1448" s="173"/>
      <c r="F1448" s="70">
        <v>204</v>
      </c>
      <c r="G1448" s="173"/>
      <c r="H1448" s="173"/>
      <c r="I1448" s="71" t="str">
        <v>Combustible</v>
      </c>
      <c r="J1448" s="173"/>
      <c r="K1448" s="47">
        <f t="shared" ca="1" si="38"/>
        <v>18165304.268846504</v>
      </c>
      <c r="L1448" s="233"/>
      <c r="M1448" s="233"/>
      <c r="N1448" s="233"/>
      <c r="O1448" s="233"/>
      <c r="P1448" s="233"/>
      <c r="Q1448" s="233"/>
    </row>
    <row r="1449" spans="1:17" outlineLevel="3" x14ac:dyDescent="0.3">
      <c r="A1449" s="173"/>
      <c r="B1449" s="173"/>
      <c r="C1449" s="173"/>
      <c r="D1449" s="173"/>
      <c r="E1449" s="173"/>
      <c r="F1449" s="70">
        <v>205</v>
      </c>
      <c r="G1449" s="173"/>
      <c r="H1449" s="173"/>
      <c r="I1449" s="71" t="str">
        <v>Contratos</v>
      </c>
      <c r="J1449" s="173"/>
      <c r="K1449" s="47">
        <f t="shared" ca="1" si="38"/>
        <v>18165304.268846504</v>
      </c>
      <c r="L1449" s="233"/>
      <c r="M1449" s="233"/>
      <c r="N1449" s="233"/>
      <c r="O1449" s="233"/>
      <c r="P1449" s="233"/>
      <c r="Q1449" s="233"/>
    </row>
    <row r="1450" spans="1:17" outlineLevel="3" x14ac:dyDescent="0.3">
      <c r="A1450" s="173"/>
      <c r="B1450" s="173"/>
      <c r="C1450" s="173"/>
      <c r="D1450" s="173"/>
      <c r="E1450" s="173"/>
      <c r="F1450" s="70">
        <v>206</v>
      </c>
      <c r="G1450" s="173"/>
      <c r="H1450" s="173"/>
      <c r="I1450" s="71" t="str">
        <v>Transmisión</v>
      </c>
      <c r="J1450" s="173"/>
      <c r="K1450" s="47">
        <f t="shared" ca="1" si="38"/>
        <v>0</v>
      </c>
      <c r="L1450" s="233"/>
      <c r="M1450" s="233"/>
      <c r="N1450" s="233"/>
      <c r="O1450" s="233"/>
      <c r="P1450" s="233"/>
      <c r="Q1450" s="233"/>
    </row>
    <row r="1451" spans="1:17" outlineLevel="3" x14ac:dyDescent="0.3">
      <c r="A1451" s="173"/>
      <c r="B1451" s="173"/>
      <c r="C1451" s="173"/>
      <c r="D1451" s="173"/>
      <c r="E1451" s="173"/>
      <c r="F1451" s="70">
        <v>207</v>
      </c>
      <c r="G1451" s="173"/>
      <c r="H1451" s="173"/>
      <c r="I1451" s="71" t="str">
        <v>Otros gastos, sanciones, municipios</v>
      </c>
      <c r="J1451" s="173"/>
      <c r="K1451" s="47">
        <f t="shared" ca="1" si="38"/>
        <v>18165304.268846504</v>
      </c>
      <c r="L1451" s="233"/>
      <c r="M1451" s="233"/>
      <c r="N1451" s="233"/>
      <c r="O1451" s="233"/>
      <c r="P1451" s="233"/>
      <c r="Q1451" s="233"/>
    </row>
    <row r="1452" spans="1:17" outlineLevel="3" x14ac:dyDescent="0.3">
      <c r="A1452" s="173"/>
      <c r="B1452" s="173"/>
      <c r="C1452" s="173"/>
      <c r="D1452" s="173"/>
      <c r="E1452" s="173"/>
      <c r="F1452" s="70">
        <v>208</v>
      </c>
      <c r="G1452" s="173"/>
      <c r="H1452" s="173"/>
      <c r="I1452" s="71" t="str">
        <v>O&amp;M Sitios y Core</v>
      </c>
      <c r="J1452" s="173"/>
      <c r="K1452" s="47">
        <f t="shared" ca="1" si="38"/>
        <v>18165304.268846504</v>
      </c>
      <c r="L1452" s="233"/>
      <c r="M1452" s="233"/>
      <c r="N1452" s="233"/>
      <c r="O1452" s="233"/>
      <c r="P1452" s="233"/>
      <c r="Q1452" s="233"/>
    </row>
    <row r="1453" spans="1:17" outlineLevel="3" x14ac:dyDescent="0.3">
      <c r="A1453" s="173"/>
      <c r="B1453" s="173"/>
      <c r="C1453" s="173"/>
      <c r="D1453" s="173"/>
      <c r="E1453" s="173"/>
      <c r="F1453" s="70">
        <v>209</v>
      </c>
      <c r="G1453" s="173"/>
      <c r="H1453" s="173"/>
      <c r="I1453" s="71" t="str">
        <v>O&amp;M Plataforma de TI</v>
      </c>
      <c r="J1453" s="173"/>
      <c r="K1453" s="47">
        <f t="shared" ca="1" si="38"/>
        <v>18165304.268846504</v>
      </c>
      <c r="L1453" s="233"/>
      <c r="M1453" s="233"/>
      <c r="N1453" s="233"/>
      <c r="O1453" s="233"/>
      <c r="P1453" s="233"/>
      <c r="Q1453" s="233"/>
    </row>
    <row r="1454" spans="1:17" outlineLevel="3" x14ac:dyDescent="0.3">
      <c r="A1454" s="173"/>
      <c r="B1454" s="173"/>
      <c r="C1454" s="173"/>
      <c r="D1454" s="173"/>
      <c r="E1454" s="173"/>
      <c r="F1454" s="70">
        <v>210</v>
      </c>
      <c r="G1454" s="173"/>
      <c r="H1454" s="173"/>
      <c r="I1454" s="71" t="str">
        <v>Otros gastos TI</v>
      </c>
      <c r="J1454" s="173"/>
      <c r="K1454" s="47">
        <f t="shared" ca="1" si="38"/>
        <v>18165304.268846504</v>
      </c>
      <c r="L1454" s="233"/>
      <c r="M1454" s="233"/>
      <c r="N1454" s="233"/>
      <c r="O1454" s="233"/>
      <c r="P1454" s="233"/>
      <c r="Q1454" s="233"/>
    </row>
    <row r="1455" spans="1:17" outlineLevel="3" x14ac:dyDescent="0.3">
      <c r="A1455" s="173"/>
      <c r="B1455" s="173"/>
      <c r="C1455" s="173"/>
      <c r="D1455" s="173"/>
      <c r="E1455" s="173"/>
      <c r="F1455" s="70">
        <v>211</v>
      </c>
      <c r="G1455" s="173"/>
      <c r="H1455" s="173"/>
      <c r="I1455" s="71" t="str">
        <v>Servicios Externos</v>
      </c>
      <c r="J1455" s="173"/>
      <c r="K1455" s="47">
        <f t="shared" ca="1" si="38"/>
        <v>18165304.268846504</v>
      </c>
      <c r="L1455" s="233"/>
      <c r="M1455" s="233"/>
      <c r="N1455" s="233"/>
      <c r="O1455" s="233"/>
      <c r="P1455" s="233"/>
      <c r="Q1455" s="233"/>
    </row>
    <row r="1456" spans="1:17" outlineLevel="3" x14ac:dyDescent="0.3">
      <c r="A1456" s="173"/>
      <c r="B1456" s="173"/>
      <c r="C1456" s="173"/>
      <c r="D1456" s="173"/>
      <c r="E1456" s="173"/>
      <c r="F1456" s="70">
        <v>212</v>
      </c>
      <c r="G1456" s="173"/>
      <c r="H1456" s="173"/>
      <c r="I1456" s="71" t="str">
        <v>Canon por Uso de Espectro Radioléctrico</v>
      </c>
      <c r="J1456" s="173"/>
      <c r="K1456" s="47">
        <f t="shared" ca="1" si="38"/>
        <v>18165304.268846504</v>
      </c>
      <c r="L1456" s="233"/>
      <c r="M1456" s="233"/>
      <c r="N1456" s="233"/>
      <c r="O1456" s="233"/>
      <c r="P1456" s="233"/>
      <c r="Q1456" s="233"/>
    </row>
    <row r="1457" spans="1:17" outlineLevel="3" x14ac:dyDescent="0.3">
      <c r="A1457" s="173"/>
      <c r="B1457" s="173"/>
      <c r="C1457" s="173"/>
      <c r="D1457" s="173"/>
      <c r="E1457" s="173"/>
      <c r="F1457" s="70">
        <v>213</v>
      </c>
      <c r="G1457" s="173"/>
      <c r="H1457" s="173"/>
      <c r="I1457" s="71" t="str">
        <v>Aportes MTC</v>
      </c>
      <c r="J1457" s="173"/>
      <c r="K1457" s="47">
        <f t="shared" ca="1" si="38"/>
        <v>18165304.268846504</v>
      </c>
      <c r="L1457" s="233"/>
      <c r="M1457" s="233"/>
      <c r="N1457" s="233"/>
      <c r="O1457" s="233"/>
      <c r="P1457" s="233"/>
      <c r="Q1457" s="233"/>
    </row>
    <row r="1458" spans="1:17" outlineLevel="3" x14ac:dyDescent="0.3">
      <c r="A1458" s="173"/>
      <c r="B1458" s="173"/>
      <c r="C1458" s="173"/>
      <c r="D1458" s="173"/>
      <c r="E1458" s="173"/>
      <c r="F1458" s="70">
        <v>214</v>
      </c>
      <c r="G1458" s="173"/>
      <c r="H1458" s="173"/>
      <c r="I1458" s="71" t="str">
        <v>Aportes Osiptel</v>
      </c>
      <c r="J1458" s="173"/>
      <c r="K1458" s="47">
        <f t="shared" ca="1" si="38"/>
        <v>18165304.268846504</v>
      </c>
      <c r="L1458" s="233"/>
      <c r="M1458" s="233"/>
      <c r="N1458" s="233"/>
      <c r="O1458" s="233"/>
      <c r="P1458" s="233"/>
      <c r="Q1458" s="233"/>
    </row>
    <row r="1459" spans="1:17" outlineLevel="3" x14ac:dyDescent="0.3">
      <c r="A1459" s="173"/>
      <c r="B1459" s="173"/>
      <c r="C1459" s="173"/>
      <c r="D1459" s="173"/>
      <c r="E1459" s="173"/>
      <c r="F1459" s="70">
        <v>215</v>
      </c>
      <c r="G1459" s="173"/>
      <c r="H1459" s="173"/>
      <c r="I1459" s="71" t="str">
        <v>Aportes Fitel</v>
      </c>
      <c r="J1459" s="173"/>
      <c r="K1459" s="47">
        <f t="shared" ca="1" si="38"/>
        <v>18165304.268846504</v>
      </c>
      <c r="L1459" s="233"/>
      <c r="M1459" s="233"/>
      <c r="N1459" s="233"/>
      <c r="O1459" s="233"/>
      <c r="P1459" s="233"/>
      <c r="Q1459" s="233"/>
    </row>
    <row r="1460" spans="1:17" outlineLevel="3" x14ac:dyDescent="0.3">
      <c r="A1460" s="173"/>
      <c r="B1460" s="173"/>
      <c r="C1460" s="173"/>
      <c r="D1460" s="173"/>
      <c r="E1460" s="173"/>
      <c r="F1460" s="70">
        <v>216</v>
      </c>
      <c r="G1460" s="173"/>
      <c r="H1460" s="173"/>
      <c r="I1460" s="71" t="str">
        <v>libre</v>
      </c>
      <c r="J1460" s="173"/>
      <c r="K1460" s="47">
        <f t="shared" ca="1" si="38"/>
        <v>0</v>
      </c>
      <c r="L1460" s="233"/>
      <c r="M1460" s="233"/>
      <c r="N1460" s="233"/>
      <c r="O1460" s="233"/>
      <c r="P1460" s="233"/>
      <c r="Q1460" s="233"/>
    </row>
    <row r="1461" spans="1:17" outlineLevel="3" x14ac:dyDescent="0.3">
      <c r="A1461" s="173"/>
      <c r="B1461" s="173"/>
      <c r="C1461" s="173"/>
      <c r="D1461" s="173"/>
      <c r="E1461" s="173"/>
      <c r="F1461" s="70">
        <v>217</v>
      </c>
      <c r="G1461" s="173"/>
      <c r="H1461" s="173"/>
      <c r="I1461" s="71" t="str">
        <v>libre</v>
      </c>
      <c r="J1461" s="173"/>
      <c r="K1461" s="47">
        <f t="shared" ca="1" si="38"/>
        <v>0</v>
      </c>
      <c r="L1461" s="233"/>
      <c r="M1461" s="233"/>
      <c r="N1461" s="233"/>
      <c r="O1461" s="233"/>
      <c r="P1461" s="233"/>
      <c r="Q1461" s="233"/>
    </row>
    <row r="1462" spans="1:17" outlineLevel="3" x14ac:dyDescent="0.3">
      <c r="A1462" s="173"/>
      <c r="B1462" s="173"/>
      <c r="C1462" s="173"/>
      <c r="D1462" s="173"/>
      <c r="E1462" s="173"/>
      <c r="F1462" s="70">
        <v>218</v>
      </c>
      <c r="G1462" s="173"/>
      <c r="H1462" s="173"/>
      <c r="I1462" s="71" t="str">
        <v>libre</v>
      </c>
      <c r="J1462" s="173"/>
      <c r="K1462" s="47">
        <f t="shared" ca="1" si="38"/>
        <v>0</v>
      </c>
      <c r="L1462" s="233"/>
      <c r="M1462" s="233"/>
      <c r="N1462" s="233"/>
      <c r="O1462" s="233"/>
      <c r="P1462" s="233"/>
      <c r="Q1462" s="233"/>
    </row>
    <row r="1463" spans="1:17" outlineLevel="3" x14ac:dyDescent="0.3">
      <c r="A1463" s="173"/>
      <c r="B1463" s="173"/>
      <c r="C1463" s="173"/>
      <c r="D1463" s="173"/>
      <c r="E1463" s="173"/>
      <c r="F1463" s="70">
        <v>219</v>
      </c>
      <c r="G1463" s="173"/>
      <c r="H1463" s="173"/>
      <c r="I1463" s="71" t="str">
        <v>libre</v>
      </c>
      <c r="J1463" s="173"/>
      <c r="K1463" s="47">
        <f t="shared" ca="1" si="38"/>
        <v>0</v>
      </c>
      <c r="L1463" s="233"/>
      <c r="M1463" s="233"/>
      <c r="N1463" s="233"/>
      <c r="O1463" s="233"/>
      <c r="P1463" s="233"/>
      <c r="Q1463" s="233"/>
    </row>
    <row r="1464" spans="1:17" outlineLevel="3" x14ac:dyDescent="0.3">
      <c r="A1464" s="173"/>
      <c r="B1464" s="173"/>
      <c r="C1464" s="173"/>
      <c r="D1464" s="173"/>
      <c r="E1464" s="173"/>
      <c r="F1464" s="70">
        <v>220</v>
      </c>
      <c r="G1464" s="173"/>
      <c r="H1464" s="173"/>
      <c r="I1464" s="71" t="str">
        <v>libre</v>
      </c>
      <c r="J1464" s="173"/>
      <c r="K1464" s="47">
        <f t="shared" ca="1" si="38"/>
        <v>0</v>
      </c>
      <c r="L1464" s="233"/>
      <c r="M1464" s="233"/>
      <c r="N1464" s="233"/>
      <c r="O1464" s="233"/>
      <c r="P1464" s="233"/>
      <c r="Q1464" s="233"/>
    </row>
    <row r="1465" spans="1:17" outlineLevel="3" x14ac:dyDescent="0.3">
      <c r="A1465" s="173"/>
      <c r="B1465" s="173"/>
      <c r="C1465" s="173"/>
      <c r="D1465" s="173"/>
      <c r="E1465" s="173"/>
      <c r="F1465" s="70">
        <v>221</v>
      </c>
      <c r="G1465" s="173"/>
      <c r="H1465" s="173"/>
      <c r="I1465" s="71" t="str">
        <v>libre</v>
      </c>
      <c r="J1465" s="173"/>
      <c r="K1465" s="47">
        <f t="shared" ca="1" si="38"/>
        <v>0</v>
      </c>
      <c r="L1465" s="233"/>
      <c r="M1465" s="233"/>
      <c r="N1465" s="233"/>
      <c r="O1465" s="233"/>
      <c r="P1465" s="233"/>
      <c r="Q1465" s="233"/>
    </row>
    <row r="1466" spans="1:17" outlineLevel="3" x14ac:dyDescent="0.3">
      <c r="A1466" s="173"/>
      <c r="B1466" s="173"/>
      <c r="C1466" s="173"/>
      <c r="D1466" s="173"/>
      <c r="E1466" s="173"/>
      <c r="F1466" s="70">
        <v>222</v>
      </c>
      <c r="G1466" s="173"/>
      <c r="H1466" s="173"/>
      <c r="I1466" s="71" t="str">
        <v>libre</v>
      </c>
      <c r="J1466" s="173"/>
      <c r="K1466" s="47">
        <f t="shared" ca="1" si="38"/>
        <v>0</v>
      </c>
      <c r="L1466" s="233"/>
      <c r="M1466" s="233"/>
      <c r="N1466" s="233"/>
      <c r="O1466" s="233"/>
      <c r="P1466" s="233"/>
      <c r="Q1466" s="233"/>
    </row>
    <row r="1467" spans="1:17" outlineLevel="3" x14ac:dyDescent="0.3">
      <c r="A1467" s="173"/>
      <c r="B1467" s="173"/>
      <c r="C1467" s="173"/>
      <c r="D1467" s="173"/>
      <c r="E1467" s="173"/>
      <c r="F1467" s="70">
        <v>223</v>
      </c>
      <c r="G1467" s="173"/>
      <c r="H1467" s="173"/>
      <c r="I1467" s="71" t="str">
        <v>libre</v>
      </c>
      <c r="J1467" s="173"/>
      <c r="K1467" s="47">
        <f t="shared" ca="1" si="38"/>
        <v>0</v>
      </c>
      <c r="L1467" s="233"/>
      <c r="M1467" s="233"/>
      <c r="N1467" s="233"/>
      <c r="O1467" s="233"/>
      <c r="P1467" s="233"/>
      <c r="Q1467" s="233"/>
    </row>
    <row r="1468" spans="1:17" outlineLevel="3" x14ac:dyDescent="0.3">
      <c r="A1468" s="173"/>
      <c r="B1468" s="173"/>
      <c r="C1468" s="173"/>
      <c r="D1468" s="173"/>
      <c r="E1468" s="173"/>
      <c r="F1468" s="70">
        <v>224</v>
      </c>
      <c r="G1468" s="173"/>
      <c r="H1468" s="173"/>
      <c r="I1468" s="71" t="str">
        <v>libre</v>
      </c>
      <c r="J1468" s="173"/>
      <c r="K1468" s="47">
        <f t="shared" ca="1" si="38"/>
        <v>0</v>
      </c>
      <c r="L1468" s="233"/>
      <c r="M1468" s="233"/>
      <c r="N1468" s="233"/>
      <c r="O1468" s="233"/>
      <c r="P1468" s="233"/>
      <c r="Q1468" s="233"/>
    </row>
    <row r="1469" spans="1:17" outlineLevel="3" x14ac:dyDescent="0.3">
      <c r="A1469" s="173"/>
      <c r="B1469" s="173"/>
      <c r="C1469" s="173"/>
      <c r="D1469" s="173"/>
      <c r="E1469" s="173"/>
      <c r="F1469" s="70">
        <v>225</v>
      </c>
      <c r="G1469" s="173"/>
      <c r="H1469" s="173"/>
      <c r="I1469" s="71" t="str">
        <v>libre</v>
      </c>
      <c r="J1469" s="173"/>
      <c r="K1469" s="47">
        <f t="shared" ca="1" si="38"/>
        <v>0</v>
      </c>
      <c r="L1469" s="233"/>
      <c r="M1469" s="233"/>
      <c r="N1469" s="233"/>
      <c r="O1469" s="233"/>
      <c r="P1469" s="233"/>
      <c r="Q1469" s="233"/>
    </row>
    <row r="1470" spans="1:17" outlineLevel="3" x14ac:dyDescent="0.3">
      <c r="A1470" s="173"/>
      <c r="B1470" s="173"/>
      <c r="C1470" s="173"/>
      <c r="D1470" s="173"/>
      <c r="E1470" s="173"/>
      <c r="F1470" s="70">
        <v>226</v>
      </c>
      <c r="G1470" s="173"/>
      <c r="H1470" s="173"/>
      <c r="I1470" s="71" t="str">
        <v>libre</v>
      </c>
      <c r="J1470" s="173"/>
      <c r="K1470" s="47">
        <f t="shared" ca="1" si="38"/>
        <v>0</v>
      </c>
      <c r="L1470" s="233"/>
      <c r="M1470" s="233"/>
      <c r="N1470" s="233"/>
      <c r="O1470" s="233"/>
      <c r="P1470" s="233"/>
      <c r="Q1470" s="233"/>
    </row>
    <row r="1471" spans="1:17" outlineLevel="3" x14ac:dyDescent="0.3">
      <c r="A1471" s="173"/>
      <c r="B1471" s="173"/>
      <c r="C1471" s="173"/>
      <c r="D1471" s="173"/>
      <c r="E1471" s="173"/>
      <c r="F1471" s="70">
        <v>227</v>
      </c>
      <c r="G1471" s="173"/>
      <c r="H1471" s="173"/>
      <c r="I1471" s="71" t="str">
        <v>libre</v>
      </c>
      <c r="J1471" s="173"/>
      <c r="K1471" s="47">
        <f t="shared" ca="1" si="38"/>
        <v>0</v>
      </c>
      <c r="L1471" s="233"/>
      <c r="M1471" s="233"/>
      <c r="N1471" s="233"/>
      <c r="O1471" s="233"/>
      <c r="P1471" s="233"/>
      <c r="Q1471" s="233"/>
    </row>
    <row r="1472" spans="1:17" outlineLevel="3" x14ac:dyDescent="0.3">
      <c r="A1472" s="173"/>
      <c r="B1472" s="173"/>
      <c r="C1472" s="173"/>
      <c r="D1472" s="173"/>
      <c r="E1472" s="173"/>
      <c r="F1472" s="70">
        <v>228</v>
      </c>
      <c r="G1472" s="173"/>
      <c r="H1472" s="173"/>
      <c r="I1472" s="71" t="str">
        <v>libre</v>
      </c>
      <c r="J1472" s="173"/>
      <c r="K1472" s="47">
        <f t="shared" ca="1" si="38"/>
        <v>0</v>
      </c>
      <c r="L1472" s="233"/>
      <c r="M1472" s="233"/>
      <c r="N1472" s="233"/>
      <c r="O1472" s="233"/>
      <c r="P1472" s="233"/>
      <c r="Q1472" s="233"/>
    </row>
    <row r="1473" spans="1:17" outlineLevel="3" x14ac:dyDescent="0.3">
      <c r="A1473" s="173"/>
      <c r="B1473" s="173"/>
      <c r="C1473" s="173"/>
      <c r="D1473" s="173"/>
      <c r="E1473" s="173"/>
      <c r="F1473" s="70">
        <v>229</v>
      </c>
      <c r="G1473" s="173"/>
      <c r="H1473" s="173"/>
      <c r="I1473" s="71" t="str">
        <v>libre</v>
      </c>
      <c r="J1473" s="173"/>
      <c r="K1473" s="47">
        <f t="shared" ca="1" si="38"/>
        <v>0</v>
      </c>
      <c r="L1473" s="233"/>
      <c r="M1473" s="233"/>
      <c r="N1473" s="233"/>
      <c r="O1473" s="233"/>
      <c r="P1473" s="233"/>
      <c r="Q1473" s="233"/>
    </row>
    <row r="1474" spans="1:17" outlineLevel="3" x14ac:dyDescent="0.3">
      <c r="A1474" s="173"/>
      <c r="B1474" s="173"/>
      <c r="C1474" s="173"/>
      <c r="D1474" s="173"/>
      <c r="E1474" s="173"/>
      <c r="F1474" s="70">
        <v>230</v>
      </c>
      <c r="G1474" s="173"/>
      <c r="H1474" s="173"/>
      <c r="I1474" s="71" t="str">
        <v>libre</v>
      </c>
      <c r="J1474" s="173"/>
      <c r="K1474" s="47">
        <f t="shared" ca="1" si="38"/>
        <v>0</v>
      </c>
      <c r="L1474" s="233"/>
      <c r="M1474" s="233"/>
      <c r="N1474" s="233"/>
      <c r="O1474" s="233"/>
      <c r="P1474" s="233"/>
      <c r="Q1474" s="233"/>
    </row>
    <row r="1475" spans="1:17" outlineLevel="3" x14ac:dyDescent="0.3">
      <c r="A1475" s="173"/>
      <c r="B1475" s="173"/>
      <c r="C1475" s="173"/>
      <c r="D1475" s="173"/>
      <c r="E1475" s="173"/>
      <c r="F1475" s="70">
        <v>231</v>
      </c>
      <c r="G1475" s="173"/>
      <c r="H1475" s="173"/>
      <c r="I1475" s="71" t="str">
        <v>libre</v>
      </c>
      <c r="J1475" s="173"/>
      <c r="K1475" s="47">
        <f t="shared" ca="1" si="38"/>
        <v>0</v>
      </c>
      <c r="L1475" s="233"/>
      <c r="M1475" s="233"/>
      <c r="N1475" s="233"/>
      <c r="O1475" s="233"/>
      <c r="P1475" s="233"/>
      <c r="Q1475" s="233"/>
    </row>
    <row r="1476" spans="1:17" outlineLevel="3" x14ac:dyDescent="0.3">
      <c r="A1476" s="173"/>
      <c r="B1476" s="173"/>
      <c r="C1476" s="173"/>
      <c r="D1476" s="173"/>
      <c r="E1476" s="173"/>
      <c r="F1476" s="70">
        <v>232</v>
      </c>
      <c r="G1476" s="173"/>
      <c r="H1476" s="173"/>
      <c r="I1476" s="71" t="str">
        <v>libre</v>
      </c>
      <c r="J1476" s="173"/>
      <c r="K1476" s="47">
        <f t="shared" ca="1" si="38"/>
        <v>0</v>
      </c>
      <c r="L1476" s="233"/>
      <c r="M1476" s="233"/>
      <c r="N1476" s="233"/>
      <c r="O1476" s="233"/>
      <c r="P1476" s="233"/>
      <c r="Q1476" s="233"/>
    </row>
    <row r="1477" spans="1:17" outlineLevel="3" x14ac:dyDescent="0.3">
      <c r="A1477" s="173"/>
      <c r="B1477" s="173"/>
      <c r="C1477" s="173"/>
      <c r="D1477" s="173"/>
      <c r="E1477" s="173"/>
      <c r="F1477" s="70">
        <v>233</v>
      </c>
      <c r="G1477" s="173"/>
      <c r="H1477" s="173"/>
      <c r="I1477" s="71" t="str">
        <v>libre</v>
      </c>
      <c r="J1477" s="173"/>
      <c r="K1477" s="47">
        <f t="shared" ca="1" si="38"/>
        <v>0</v>
      </c>
      <c r="L1477" s="233"/>
      <c r="M1477" s="233"/>
      <c r="N1477" s="233"/>
      <c r="O1477" s="233"/>
      <c r="P1477" s="233"/>
      <c r="Q1477" s="233"/>
    </row>
    <row r="1478" spans="1:17" outlineLevel="3" x14ac:dyDescent="0.3">
      <c r="A1478" s="173"/>
      <c r="B1478" s="173"/>
      <c r="C1478" s="173"/>
      <c r="D1478" s="173"/>
      <c r="E1478" s="173"/>
      <c r="F1478" s="70">
        <v>234</v>
      </c>
      <c r="G1478" s="173"/>
      <c r="H1478" s="173"/>
      <c r="I1478" s="71" t="str">
        <v>libre</v>
      </c>
      <c r="J1478" s="173"/>
      <c r="K1478" s="47">
        <f t="shared" ca="1" si="38"/>
        <v>0</v>
      </c>
      <c r="L1478" s="233"/>
      <c r="M1478" s="233"/>
      <c r="N1478" s="233"/>
      <c r="O1478" s="233"/>
      <c r="P1478" s="233"/>
      <c r="Q1478" s="233"/>
    </row>
    <row r="1479" spans="1:17" outlineLevel="3" x14ac:dyDescent="0.3">
      <c r="A1479" s="173"/>
      <c r="B1479" s="173"/>
      <c r="C1479" s="173"/>
      <c r="D1479" s="173"/>
      <c r="E1479" s="173"/>
      <c r="F1479" s="70">
        <v>235</v>
      </c>
      <c r="G1479" s="173"/>
      <c r="H1479" s="173"/>
      <c r="I1479" s="71" t="str">
        <v>libre</v>
      </c>
      <c r="J1479" s="173"/>
      <c r="K1479" s="47">
        <f t="shared" ca="1" si="38"/>
        <v>0</v>
      </c>
      <c r="L1479" s="233"/>
      <c r="M1479" s="233"/>
      <c r="N1479" s="233"/>
      <c r="O1479" s="233"/>
      <c r="P1479" s="233"/>
      <c r="Q1479" s="233"/>
    </row>
    <row r="1480" spans="1:17" outlineLevel="3" x14ac:dyDescent="0.3">
      <c r="A1480" s="173"/>
      <c r="B1480" s="173"/>
      <c r="C1480" s="173"/>
      <c r="D1480" s="173"/>
      <c r="E1480" s="173"/>
      <c r="F1480" s="70">
        <v>236</v>
      </c>
      <c r="G1480" s="173"/>
      <c r="H1480" s="173"/>
      <c r="I1480" s="71" t="str">
        <v>libre</v>
      </c>
      <c r="J1480" s="173"/>
      <c r="K1480" s="47">
        <f t="shared" ca="1" si="38"/>
        <v>0</v>
      </c>
      <c r="L1480" s="233"/>
      <c r="M1480" s="233"/>
      <c r="N1480" s="233"/>
      <c r="O1480" s="233"/>
      <c r="P1480" s="233"/>
      <c r="Q1480" s="233"/>
    </row>
    <row r="1481" spans="1:17" outlineLevel="3" x14ac:dyDescent="0.3">
      <c r="A1481" s="173"/>
      <c r="B1481" s="173"/>
      <c r="C1481" s="173"/>
      <c r="D1481" s="173"/>
      <c r="E1481" s="173"/>
      <c r="F1481" s="70">
        <v>237</v>
      </c>
      <c r="G1481" s="173"/>
      <c r="H1481" s="173"/>
      <c r="I1481" s="71" t="str">
        <v>libre</v>
      </c>
      <c r="J1481" s="173"/>
      <c r="K1481" s="47">
        <f t="shared" ca="1" si="38"/>
        <v>0</v>
      </c>
      <c r="L1481" s="233"/>
      <c r="M1481" s="233"/>
      <c r="N1481" s="233"/>
      <c r="O1481" s="233"/>
      <c r="P1481" s="233"/>
      <c r="Q1481" s="233"/>
    </row>
    <row r="1482" spans="1:17" outlineLevel="3" x14ac:dyDescent="0.3">
      <c r="A1482" s="173"/>
      <c r="B1482" s="173"/>
      <c r="C1482" s="173"/>
      <c r="D1482" s="173"/>
      <c r="E1482" s="173"/>
      <c r="F1482" s="70">
        <v>238</v>
      </c>
      <c r="G1482" s="173"/>
      <c r="H1482" s="173"/>
      <c r="I1482" s="71" t="str">
        <v>libre</v>
      </c>
      <c r="J1482" s="173"/>
      <c r="K1482" s="47">
        <f t="shared" ca="1" si="38"/>
        <v>0</v>
      </c>
      <c r="L1482" s="233"/>
      <c r="M1482" s="233"/>
      <c r="N1482" s="233"/>
      <c r="O1482" s="233"/>
      <c r="P1482" s="233"/>
      <c r="Q1482" s="233"/>
    </row>
    <row r="1483" spans="1:17" outlineLevel="3" x14ac:dyDescent="0.3">
      <c r="A1483" s="173"/>
      <c r="B1483" s="173"/>
      <c r="C1483" s="173"/>
      <c r="D1483" s="173"/>
      <c r="E1483" s="173"/>
      <c r="F1483" s="70">
        <v>239</v>
      </c>
      <c r="G1483" s="173"/>
      <c r="H1483" s="173"/>
      <c r="I1483" s="71" t="str">
        <v>libre</v>
      </c>
      <c r="J1483" s="173"/>
      <c r="K1483" s="47">
        <f t="shared" ca="1" si="38"/>
        <v>0</v>
      </c>
      <c r="L1483" s="233"/>
      <c r="M1483" s="233"/>
      <c r="N1483" s="233"/>
      <c r="O1483" s="233"/>
      <c r="P1483" s="233"/>
      <c r="Q1483" s="233"/>
    </row>
    <row r="1484" spans="1:17" outlineLevel="3" x14ac:dyDescent="0.3">
      <c r="A1484" s="173"/>
      <c r="B1484" s="173"/>
      <c r="C1484" s="173"/>
      <c r="D1484" s="173"/>
      <c r="E1484" s="173"/>
      <c r="F1484" s="70">
        <v>240</v>
      </c>
      <c r="G1484" s="173"/>
      <c r="H1484" s="173"/>
      <c r="I1484" s="71" t="str">
        <v>libre</v>
      </c>
      <c r="J1484" s="173"/>
      <c r="K1484" s="47">
        <f t="shared" ca="1" si="38"/>
        <v>0</v>
      </c>
      <c r="L1484" s="233"/>
      <c r="M1484" s="233"/>
      <c r="N1484" s="233"/>
      <c r="O1484" s="233"/>
      <c r="P1484" s="233"/>
      <c r="Q1484" s="233"/>
    </row>
    <row r="1485" spans="1:17" outlineLevel="3" x14ac:dyDescent="0.3">
      <c r="A1485" s="173"/>
      <c r="B1485" s="173"/>
      <c r="C1485" s="173"/>
      <c r="D1485" s="173"/>
      <c r="E1485" s="173"/>
      <c r="F1485" s="70">
        <v>241</v>
      </c>
      <c r="G1485" s="173"/>
      <c r="H1485" s="173"/>
      <c r="I1485" s="71" t="str">
        <v>libre</v>
      </c>
      <c r="J1485" s="173"/>
      <c r="K1485" s="47">
        <f t="shared" ca="1" si="38"/>
        <v>0</v>
      </c>
      <c r="L1485" s="233"/>
      <c r="M1485" s="233"/>
      <c r="N1485" s="233"/>
      <c r="O1485" s="233"/>
      <c r="P1485" s="233"/>
      <c r="Q1485" s="233"/>
    </row>
    <row r="1486" spans="1:17" outlineLevel="3" x14ac:dyDescent="0.3">
      <c r="A1486" s="173"/>
      <c r="B1486" s="173"/>
      <c r="C1486" s="173"/>
      <c r="D1486" s="173"/>
      <c r="E1486" s="173"/>
      <c r="F1486" s="70">
        <v>242</v>
      </c>
      <c r="G1486" s="173"/>
      <c r="H1486" s="173"/>
      <c r="I1486" s="71" t="str">
        <v>libre</v>
      </c>
      <c r="J1486" s="173"/>
      <c r="K1486" s="47">
        <f t="shared" ca="1" si="38"/>
        <v>0</v>
      </c>
      <c r="L1486" s="233"/>
      <c r="M1486" s="233"/>
      <c r="N1486" s="233"/>
      <c r="O1486" s="233"/>
      <c r="P1486" s="233"/>
      <c r="Q1486" s="233"/>
    </row>
    <row r="1487" spans="1:17" outlineLevel="3" x14ac:dyDescent="0.3">
      <c r="A1487" s="173"/>
      <c r="B1487" s="173"/>
      <c r="C1487" s="173"/>
      <c r="D1487" s="173"/>
      <c r="E1487" s="173"/>
      <c r="F1487" s="70">
        <v>243</v>
      </c>
      <c r="G1487" s="173"/>
      <c r="H1487" s="173"/>
      <c r="I1487" s="71" t="str">
        <v>libre</v>
      </c>
      <c r="J1487" s="173"/>
      <c r="K1487" s="47">
        <f t="shared" ca="1" si="38"/>
        <v>0</v>
      </c>
      <c r="L1487" s="233"/>
      <c r="M1487" s="233"/>
      <c r="N1487" s="233"/>
      <c r="O1487" s="233"/>
      <c r="P1487" s="233"/>
      <c r="Q1487" s="233"/>
    </row>
    <row r="1488" spans="1:17" outlineLevel="3" x14ac:dyDescent="0.3">
      <c r="A1488" s="173"/>
      <c r="B1488" s="173"/>
      <c r="C1488" s="173"/>
      <c r="D1488" s="173"/>
      <c r="E1488" s="173"/>
      <c r="F1488" s="70">
        <v>244</v>
      </c>
      <c r="G1488" s="173"/>
      <c r="H1488" s="173"/>
      <c r="I1488" s="71" t="str">
        <v>libre</v>
      </c>
      <c r="J1488" s="173"/>
      <c r="K1488" s="47">
        <f t="shared" ca="1" si="38"/>
        <v>0</v>
      </c>
      <c r="L1488" s="233"/>
      <c r="M1488" s="233"/>
      <c r="N1488" s="233"/>
      <c r="O1488" s="233"/>
      <c r="P1488" s="233"/>
      <c r="Q1488" s="233"/>
    </row>
    <row r="1489" spans="1:17" outlineLevel="3" x14ac:dyDescent="0.3">
      <c r="A1489" s="173"/>
      <c r="B1489" s="173"/>
      <c r="C1489" s="173"/>
      <c r="D1489" s="173"/>
      <c r="E1489" s="173"/>
      <c r="F1489" s="70">
        <v>245</v>
      </c>
      <c r="G1489" s="173"/>
      <c r="H1489" s="173"/>
      <c r="I1489" s="71" t="str">
        <v>libre</v>
      </c>
      <c r="J1489" s="173"/>
      <c r="K1489" s="47">
        <f t="shared" ca="1" si="38"/>
        <v>0</v>
      </c>
      <c r="L1489" s="233"/>
      <c r="M1489" s="233"/>
      <c r="N1489" s="233"/>
      <c r="O1489" s="233"/>
      <c r="P1489" s="233"/>
      <c r="Q1489" s="233"/>
    </row>
    <row r="1490" spans="1:17" outlineLevel="3" x14ac:dyDescent="0.3">
      <c r="A1490" s="173"/>
      <c r="B1490" s="173"/>
      <c r="C1490" s="173"/>
      <c r="D1490" s="173"/>
      <c r="E1490" s="173"/>
      <c r="F1490" s="70">
        <v>246</v>
      </c>
      <c r="G1490" s="173"/>
      <c r="H1490" s="173"/>
      <c r="I1490" s="71" t="str">
        <v>libre</v>
      </c>
      <c r="J1490" s="173"/>
      <c r="K1490" s="47">
        <f t="shared" ca="1" si="38"/>
        <v>0</v>
      </c>
      <c r="L1490" s="233"/>
      <c r="M1490" s="233"/>
      <c r="N1490" s="233"/>
      <c r="O1490" s="233"/>
      <c r="P1490" s="233"/>
      <c r="Q1490" s="233"/>
    </row>
    <row r="1491" spans="1:17" outlineLevel="3" x14ac:dyDescent="0.3">
      <c r="A1491" s="173"/>
      <c r="B1491" s="173"/>
      <c r="C1491" s="173"/>
      <c r="D1491" s="173"/>
      <c r="E1491" s="173"/>
      <c r="F1491" s="70">
        <v>247</v>
      </c>
      <c r="G1491" s="173"/>
      <c r="H1491" s="173"/>
      <c r="I1491" s="71" t="str">
        <v>libre</v>
      </c>
      <c r="J1491" s="173"/>
      <c r="K1491" s="47">
        <f t="shared" ca="1" si="38"/>
        <v>0</v>
      </c>
      <c r="L1491" s="233"/>
      <c r="M1491" s="233"/>
      <c r="N1491" s="233"/>
      <c r="O1491" s="233"/>
      <c r="P1491" s="233"/>
      <c r="Q1491" s="233"/>
    </row>
    <row r="1492" spans="1:17" outlineLevel="3" x14ac:dyDescent="0.3">
      <c r="A1492" s="173"/>
      <c r="B1492" s="173"/>
      <c r="C1492" s="173"/>
      <c r="D1492" s="173"/>
      <c r="E1492" s="173"/>
      <c r="F1492" s="70">
        <v>248</v>
      </c>
      <c r="G1492" s="173"/>
      <c r="H1492" s="173"/>
      <c r="I1492" s="71" t="str">
        <v>libre</v>
      </c>
      <c r="J1492" s="173"/>
      <c r="K1492" s="47">
        <f t="shared" ca="1" si="38"/>
        <v>0</v>
      </c>
      <c r="L1492" s="233"/>
      <c r="M1492" s="233"/>
      <c r="N1492" s="233"/>
      <c r="O1492" s="233"/>
      <c r="P1492" s="233"/>
      <c r="Q1492" s="233"/>
    </row>
    <row r="1493" spans="1:17" outlineLevel="3" x14ac:dyDescent="0.3">
      <c r="A1493" s="173"/>
      <c r="B1493" s="173"/>
      <c r="C1493" s="173"/>
      <c r="D1493" s="173"/>
      <c r="E1493" s="173"/>
      <c r="F1493" s="70">
        <v>249</v>
      </c>
      <c r="G1493" s="173"/>
      <c r="H1493" s="173"/>
      <c r="I1493" s="71" t="str">
        <v>libre</v>
      </c>
      <c r="J1493" s="173"/>
      <c r="K1493" s="47">
        <f t="shared" ca="1" si="38"/>
        <v>0</v>
      </c>
      <c r="L1493" s="233"/>
      <c r="M1493" s="233"/>
      <c r="N1493" s="233"/>
      <c r="O1493" s="233"/>
      <c r="P1493" s="233"/>
      <c r="Q1493" s="233"/>
    </row>
    <row r="1494" spans="1:17" outlineLevel="3" x14ac:dyDescent="0.3">
      <c r="A1494" s="173"/>
      <c r="B1494" s="173"/>
      <c r="C1494" s="173"/>
      <c r="D1494" s="173"/>
      <c r="E1494" s="173"/>
      <c r="F1494" s="70">
        <v>250</v>
      </c>
      <c r="G1494" s="173"/>
      <c r="H1494" s="173"/>
      <c r="I1494" s="71" t="str">
        <v>libre</v>
      </c>
      <c r="J1494" s="173"/>
      <c r="K1494" s="47">
        <f t="shared" ca="1" si="38"/>
        <v>0</v>
      </c>
      <c r="L1494" s="233"/>
      <c r="M1494" s="233"/>
      <c r="N1494" s="233"/>
      <c r="O1494" s="233"/>
      <c r="P1494" s="233"/>
      <c r="Q1494" s="233"/>
    </row>
    <row r="1495" spans="1:17" outlineLevel="3" x14ac:dyDescent="0.3">
      <c r="A1495" s="173"/>
      <c r="B1495" s="173"/>
      <c r="C1495" s="173"/>
      <c r="D1495" s="173"/>
      <c r="E1495" s="173"/>
      <c r="F1495" s="70">
        <v>251</v>
      </c>
      <c r="G1495" s="173"/>
      <c r="H1495" s="173"/>
      <c r="I1495" s="71" t="str">
        <v>libre</v>
      </c>
      <c r="J1495" s="173"/>
      <c r="K1495" s="47">
        <f t="shared" ca="1" si="38"/>
        <v>0</v>
      </c>
      <c r="L1495" s="233"/>
      <c r="M1495" s="233"/>
      <c r="N1495" s="233"/>
      <c r="O1495" s="233"/>
      <c r="P1495" s="233"/>
      <c r="Q1495" s="233"/>
    </row>
    <row r="1496" spans="1:17" outlineLevel="3" x14ac:dyDescent="0.3">
      <c r="A1496" s="173"/>
      <c r="B1496" s="173"/>
      <c r="C1496" s="173"/>
      <c r="D1496" s="173"/>
      <c r="E1496" s="173"/>
      <c r="F1496" s="70">
        <v>252</v>
      </c>
      <c r="G1496" s="173"/>
      <c r="H1496" s="173"/>
      <c r="I1496" s="71" t="str">
        <v>libre</v>
      </c>
      <c r="J1496" s="173"/>
      <c r="K1496" s="47">
        <f t="shared" ca="1" si="38"/>
        <v>0</v>
      </c>
      <c r="L1496" s="233"/>
      <c r="M1496" s="233"/>
      <c r="N1496" s="233"/>
      <c r="O1496" s="233"/>
      <c r="P1496" s="233"/>
      <c r="Q1496" s="233"/>
    </row>
    <row r="1497" spans="1:17" outlineLevel="3" x14ac:dyDescent="0.3">
      <c r="A1497" s="173"/>
      <c r="B1497" s="173"/>
      <c r="C1497" s="173"/>
      <c r="D1497" s="173"/>
      <c r="E1497" s="173"/>
      <c r="F1497" s="70">
        <v>253</v>
      </c>
      <c r="G1497" s="173"/>
      <c r="H1497" s="173"/>
      <c r="I1497" s="71" t="str">
        <v>libre</v>
      </c>
      <c r="J1497" s="173"/>
      <c r="K1497" s="47">
        <f t="shared" ca="1" si="38"/>
        <v>0</v>
      </c>
      <c r="L1497" s="233"/>
      <c r="M1497" s="233"/>
      <c r="N1497" s="233"/>
      <c r="O1497" s="233"/>
      <c r="P1497" s="233"/>
      <c r="Q1497" s="233"/>
    </row>
    <row r="1498" spans="1:17" outlineLevel="3" x14ac:dyDescent="0.3">
      <c r="A1498" s="173"/>
      <c r="B1498" s="173"/>
      <c r="C1498" s="173"/>
      <c r="D1498" s="173"/>
      <c r="E1498" s="173"/>
      <c r="F1498" s="70">
        <v>254</v>
      </c>
      <c r="G1498" s="173"/>
      <c r="H1498" s="173"/>
      <c r="I1498" s="71" t="str">
        <v>libre</v>
      </c>
      <c r="J1498" s="173"/>
      <c r="K1498" s="47">
        <f t="shared" ca="1" si="38"/>
        <v>0</v>
      </c>
      <c r="L1498" s="233"/>
      <c r="M1498" s="233"/>
      <c r="N1498" s="233"/>
      <c r="O1498" s="233"/>
      <c r="P1498" s="233"/>
      <c r="Q1498" s="233"/>
    </row>
    <row r="1499" spans="1:17" outlineLevel="3" x14ac:dyDescent="0.3">
      <c r="A1499" s="173"/>
      <c r="B1499" s="173"/>
      <c r="C1499" s="173"/>
      <c r="D1499" s="173"/>
      <c r="E1499" s="173"/>
      <c r="F1499" s="70">
        <v>255</v>
      </c>
      <c r="G1499" s="173"/>
      <c r="H1499" s="173"/>
      <c r="I1499" s="71" t="str">
        <v>libre</v>
      </c>
      <c r="J1499" s="173"/>
      <c r="K1499" s="47">
        <f t="shared" ca="1" si="38"/>
        <v>0</v>
      </c>
      <c r="L1499" s="233"/>
      <c r="M1499" s="233"/>
      <c r="N1499" s="233"/>
      <c r="O1499" s="233"/>
      <c r="P1499" s="233"/>
      <c r="Q1499" s="233"/>
    </row>
    <row r="1500" spans="1:17" outlineLevel="3" x14ac:dyDescent="0.3">
      <c r="A1500" s="173"/>
      <c r="B1500" s="173"/>
      <c r="C1500" s="173"/>
      <c r="D1500" s="173"/>
      <c r="E1500" s="173"/>
      <c r="F1500" s="70">
        <v>256</v>
      </c>
      <c r="G1500" s="173"/>
      <c r="H1500" s="173"/>
      <c r="I1500" s="71" t="str">
        <v>libre</v>
      </c>
      <c r="J1500" s="173"/>
      <c r="K1500" s="47">
        <f t="shared" ca="1" si="38"/>
        <v>0</v>
      </c>
      <c r="L1500" s="233"/>
      <c r="M1500" s="233"/>
      <c r="N1500" s="233"/>
      <c r="O1500" s="233"/>
      <c r="P1500" s="233"/>
      <c r="Q1500" s="233"/>
    </row>
    <row r="1501" spans="1:17" outlineLevel="3" x14ac:dyDescent="0.3">
      <c r="A1501" s="173"/>
      <c r="B1501" s="173"/>
      <c r="C1501" s="173"/>
      <c r="D1501" s="173"/>
      <c r="E1501" s="173"/>
      <c r="F1501" s="70">
        <v>257</v>
      </c>
      <c r="G1501" s="173"/>
      <c r="H1501" s="173"/>
      <c r="I1501" s="71" t="str">
        <v>libre</v>
      </c>
      <c r="J1501" s="173"/>
      <c r="K1501" s="47">
        <f t="shared" ref="K1501:K1544" ca="1" si="39">K1195</f>
        <v>0</v>
      </c>
      <c r="L1501" s="233"/>
      <c r="M1501" s="233"/>
      <c r="N1501" s="233"/>
      <c r="O1501" s="233"/>
      <c r="P1501" s="233"/>
      <c r="Q1501" s="233"/>
    </row>
    <row r="1502" spans="1:17" outlineLevel="3" x14ac:dyDescent="0.3">
      <c r="A1502" s="173"/>
      <c r="B1502" s="173"/>
      <c r="C1502" s="173"/>
      <c r="D1502" s="173"/>
      <c r="E1502" s="173"/>
      <c r="F1502" s="70">
        <v>258</v>
      </c>
      <c r="G1502" s="173"/>
      <c r="H1502" s="173"/>
      <c r="I1502" s="71" t="str">
        <v>libre</v>
      </c>
      <c r="J1502" s="173"/>
      <c r="K1502" s="47">
        <f t="shared" ca="1" si="39"/>
        <v>0</v>
      </c>
      <c r="L1502" s="233"/>
      <c r="M1502" s="233"/>
      <c r="N1502" s="233"/>
      <c r="O1502" s="233"/>
      <c r="P1502" s="233"/>
      <c r="Q1502" s="233"/>
    </row>
    <row r="1503" spans="1:17" outlineLevel="3" x14ac:dyDescent="0.3">
      <c r="A1503" s="173"/>
      <c r="B1503" s="173"/>
      <c r="C1503" s="173"/>
      <c r="D1503" s="173"/>
      <c r="E1503" s="173"/>
      <c r="F1503" s="70">
        <v>259</v>
      </c>
      <c r="G1503" s="173"/>
      <c r="H1503" s="173"/>
      <c r="I1503" s="71" t="str">
        <v>libre</v>
      </c>
      <c r="J1503" s="173"/>
      <c r="K1503" s="47">
        <f t="shared" ca="1" si="39"/>
        <v>0</v>
      </c>
      <c r="L1503" s="233"/>
      <c r="M1503" s="233"/>
      <c r="N1503" s="233"/>
      <c r="O1503" s="233"/>
      <c r="P1503" s="233"/>
      <c r="Q1503" s="233"/>
    </row>
    <row r="1504" spans="1:17" outlineLevel="3" x14ac:dyDescent="0.3">
      <c r="A1504" s="173"/>
      <c r="B1504" s="173"/>
      <c r="C1504" s="173"/>
      <c r="D1504" s="173"/>
      <c r="E1504" s="173"/>
      <c r="F1504" s="70">
        <v>260</v>
      </c>
      <c r="G1504" s="173"/>
      <c r="H1504" s="173"/>
      <c r="I1504" s="71" t="str">
        <v>libre</v>
      </c>
      <c r="J1504" s="173"/>
      <c r="K1504" s="47">
        <f t="shared" ca="1" si="39"/>
        <v>0</v>
      </c>
      <c r="L1504" s="233"/>
      <c r="M1504" s="233"/>
      <c r="N1504" s="233"/>
      <c r="O1504" s="233"/>
      <c r="P1504" s="233"/>
      <c r="Q1504" s="233"/>
    </row>
    <row r="1505" spans="1:17" outlineLevel="3" x14ac:dyDescent="0.3">
      <c r="A1505" s="173"/>
      <c r="B1505" s="173"/>
      <c r="C1505" s="173"/>
      <c r="D1505" s="173"/>
      <c r="E1505" s="173"/>
      <c r="F1505" s="70">
        <v>261</v>
      </c>
      <c r="G1505" s="173"/>
      <c r="H1505" s="173"/>
      <c r="I1505" s="71" t="str">
        <v>libre</v>
      </c>
      <c r="J1505" s="173"/>
      <c r="K1505" s="47">
        <f t="shared" ca="1" si="39"/>
        <v>0</v>
      </c>
      <c r="L1505" s="233"/>
      <c r="M1505" s="233"/>
      <c r="N1505" s="233"/>
      <c r="O1505" s="233"/>
      <c r="P1505" s="233"/>
      <c r="Q1505" s="233"/>
    </row>
    <row r="1506" spans="1:17" outlineLevel="3" x14ac:dyDescent="0.3">
      <c r="A1506" s="173"/>
      <c r="B1506" s="173"/>
      <c r="C1506" s="173"/>
      <c r="D1506" s="173"/>
      <c r="E1506" s="173"/>
      <c r="F1506" s="70">
        <v>262</v>
      </c>
      <c r="G1506" s="173"/>
      <c r="H1506" s="173"/>
      <c r="I1506" s="71" t="str">
        <v>libre</v>
      </c>
      <c r="J1506" s="173"/>
      <c r="K1506" s="47">
        <f t="shared" ca="1" si="39"/>
        <v>0</v>
      </c>
      <c r="L1506" s="233"/>
      <c r="M1506" s="233"/>
      <c r="N1506" s="233"/>
      <c r="O1506" s="233"/>
      <c r="P1506" s="233"/>
      <c r="Q1506" s="233"/>
    </row>
    <row r="1507" spans="1:17" outlineLevel="3" x14ac:dyDescent="0.3">
      <c r="A1507" s="173"/>
      <c r="B1507" s="173"/>
      <c r="C1507" s="173"/>
      <c r="D1507" s="173"/>
      <c r="E1507" s="173"/>
      <c r="F1507" s="70">
        <v>263</v>
      </c>
      <c r="G1507" s="173"/>
      <c r="H1507" s="173"/>
      <c r="I1507" s="71" t="str">
        <v>libre</v>
      </c>
      <c r="J1507" s="173"/>
      <c r="K1507" s="47">
        <f t="shared" ca="1" si="39"/>
        <v>0</v>
      </c>
      <c r="L1507" s="233"/>
      <c r="M1507" s="233"/>
      <c r="N1507" s="233"/>
      <c r="O1507" s="233"/>
      <c r="P1507" s="233"/>
      <c r="Q1507" s="233"/>
    </row>
    <row r="1508" spans="1:17" outlineLevel="3" x14ac:dyDescent="0.3">
      <c r="A1508" s="173"/>
      <c r="B1508" s="173"/>
      <c r="C1508" s="173"/>
      <c r="D1508" s="173"/>
      <c r="E1508" s="173"/>
      <c r="F1508" s="70">
        <v>264</v>
      </c>
      <c r="G1508" s="173"/>
      <c r="H1508" s="173"/>
      <c r="I1508" s="71" t="str">
        <v>libre</v>
      </c>
      <c r="J1508" s="173"/>
      <c r="K1508" s="47">
        <f t="shared" ca="1" si="39"/>
        <v>0</v>
      </c>
      <c r="L1508" s="233"/>
      <c r="M1508" s="233"/>
      <c r="N1508" s="233"/>
      <c r="O1508" s="233"/>
      <c r="P1508" s="233"/>
      <c r="Q1508" s="233"/>
    </row>
    <row r="1509" spans="1:17" outlineLevel="3" x14ac:dyDescent="0.3">
      <c r="A1509" s="173"/>
      <c r="B1509" s="173"/>
      <c r="C1509" s="173"/>
      <c r="D1509" s="173"/>
      <c r="E1509" s="173"/>
      <c r="F1509" s="70">
        <v>265</v>
      </c>
      <c r="G1509" s="173"/>
      <c r="H1509" s="173"/>
      <c r="I1509" s="71" t="str">
        <v>libre</v>
      </c>
      <c r="J1509" s="173"/>
      <c r="K1509" s="47">
        <f t="shared" ca="1" si="39"/>
        <v>391879.89503070439</v>
      </c>
      <c r="L1509" s="233"/>
      <c r="M1509" s="233"/>
      <c r="N1509" s="233"/>
      <c r="O1509" s="233"/>
      <c r="P1509" s="233"/>
      <c r="Q1509" s="233"/>
    </row>
    <row r="1510" spans="1:17" outlineLevel="3" x14ac:dyDescent="0.3">
      <c r="A1510" s="173"/>
      <c r="B1510" s="173"/>
      <c r="C1510" s="173"/>
      <c r="D1510" s="173"/>
      <c r="E1510" s="173"/>
      <c r="F1510" s="70">
        <v>266</v>
      </c>
      <c r="G1510" s="173"/>
      <c r="H1510" s="173"/>
      <c r="I1510" s="71" t="str">
        <v>libre</v>
      </c>
      <c r="J1510" s="173"/>
      <c r="K1510" s="47">
        <f t="shared" ca="1" si="39"/>
        <v>1136719.7686017649</v>
      </c>
      <c r="L1510" s="233"/>
      <c r="M1510" s="233"/>
      <c r="N1510" s="233"/>
      <c r="O1510" s="233"/>
      <c r="P1510" s="233"/>
      <c r="Q1510" s="233"/>
    </row>
    <row r="1511" spans="1:17" outlineLevel="3" x14ac:dyDescent="0.3">
      <c r="A1511" s="173"/>
      <c r="B1511" s="173"/>
      <c r="C1511" s="173"/>
      <c r="D1511" s="173"/>
      <c r="E1511" s="173"/>
      <c r="F1511" s="70">
        <v>267</v>
      </c>
      <c r="G1511" s="173"/>
      <c r="H1511" s="173"/>
      <c r="I1511" s="71" t="str">
        <v>libre</v>
      </c>
      <c r="J1511" s="173"/>
      <c r="K1511" s="47">
        <f t="shared" ca="1" si="39"/>
        <v>977066.75955911656</v>
      </c>
      <c r="L1511" s="233"/>
      <c r="M1511" s="233"/>
      <c r="N1511" s="233"/>
      <c r="O1511" s="233"/>
      <c r="P1511" s="233"/>
      <c r="Q1511" s="233"/>
    </row>
    <row r="1512" spans="1:17" outlineLevel="3" x14ac:dyDescent="0.3">
      <c r="A1512" s="173"/>
      <c r="B1512" s="173"/>
      <c r="C1512" s="173"/>
      <c r="D1512" s="173"/>
      <c r="E1512" s="173"/>
      <c r="F1512" s="70">
        <v>268</v>
      </c>
      <c r="G1512" s="173"/>
      <c r="H1512" s="173"/>
      <c r="I1512" s="71" t="str">
        <v>libre</v>
      </c>
      <c r="J1512" s="173"/>
      <c r="K1512" s="47">
        <f t="shared" ca="1" si="39"/>
        <v>0</v>
      </c>
      <c r="L1512" s="233"/>
      <c r="M1512" s="233"/>
      <c r="N1512" s="233"/>
      <c r="O1512" s="233"/>
      <c r="P1512" s="233"/>
      <c r="Q1512" s="233"/>
    </row>
    <row r="1513" spans="1:17" outlineLevel="3" x14ac:dyDescent="0.3">
      <c r="A1513" s="173"/>
      <c r="B1513" s="173"/>
      <c r="C1513" s="173"/>
      <c r="D1513" s="173"/>
      <c r="E1513" s="173"/>
      <c r="F1513" s="70">
        <v>269</v>
      </c>
      <c r="G1513" s="173"/>
      <c r="H1513" s="173"/>
      <c r="I1513" s="71" t="str">
        <v>libre</v>
      </c>
      <c r="J1513" s="173"/>
      <c r="K1513" s="47">
        <f t="shared" ca="1" si="39"/>
        <v>0</v>
      </c>
      <c r="L1513" s="233"/>
      <c r="M1513" s="233"/>
      <c r="N1513" s="233"/>
      <c r="O1513" s="233"/>
      <c r="P1513" s="233"/>
      <c r="Q1513" s="233"/>
    </row>
    <row r="1514" spans="1:17" outlineLevel="3" x14ac:dyDescent="0.3">
      <c r="A1514" s="173"/>
      <c r="B1514" s="173"/>
      <c r="C1514" s="173"/>
      <c r="D1514" s="173"/>
      <c r="E1514" s="173"/>
      <c r="F1514" s="70">
        <v>270</v>
      </c>
      <c r="G1514" s="173"/>
      <c r="H1514" s="173"/>
      <c r="I1514" s="71" t="str">
        <v>libre</v>
      </c>
      <c r="J1514" s="173"/>
      <c r="K1514" s="47">
        <f t="shared" ca="1" si="39"/>
        <v>0</v>
      </c>
      <c r="L1514" s="233"/>
      <c r="M1514" s="233"/>
      <c r="N1514" s="233"/>
      <c r="O1514" s="233"/>
      <c r="P1514" s="233"/>
      <c r="Q1514" s="233"/>
    </row>
    <row r="1515" spans="1:17" outlineLevel="3" x14ac:dyDescent="0.3">
      <c r="A1515" s="173"/>
      <c r="B1515" s="173"/>
      <c r="C1515" s="173"/>
      <c r="D1515" s="173"/>
      <c r="E1515" s="173"/>
      <c r="F1515" s="70">
        <v>271</v>
      </c>
      <c r="G1515" s="173"/>
      <c r="H1515" s="173"/>
      <c r="I1515" s="71" t="str">
        <v>libre</v>
      </c>
      <c r="J1515" s="173"/>
      <c r="K1515" s="47">
        <f t="shared" ca="1" si="39"/>
        <v>0</v>
      </c>
      <c r="L1515" s="233"/>
      <c r="M1515" s="233"/>
      <c r="N1515" s="233"/>
      <c r="O1515" s="233"/>
      <c r="P1515" s="233"/>
      <c r="Q1515" s="233"/>
    </row>
    <row r="1516" spans="1:17" outlineLevel="3" x14ac:dyDescent="0.3">
      <c r="A1516" s="173"/>
      <c r="B1516" s="173"/>
      <c r="C1516" s="173"/>
      <c r="D1516" s="173"/>
      <c r="E1516" s="173"/>
      <c r="F1516" s="70">
        <v>272</v>
      </c>
      <c r="G1516" s="173"/>
      <c r="H1516" s="173"/>
      <c r="I1516" s="71" t="str">
        <v>libre</v>
      </c>
      <c r="J1516" s="173"/>
      <c r="K1516" s="47">
        <f t="shared" ca="1" si="39"/>
        <v>0</v>
      </c>
      <c r="L1516" s="233"/>
      <c r="M1516" s="233"/>
      <c r="N1516" s="233"/>
      <c r="O1516" s="233"/>
      <c r="P1516" s="233"/>
      <c r="Q1516" s="233"/>
    </row>
    <row r="1517" spans="1:17" outlineLevel="3" x14ac:dyDescent="0.3">
      <c r="A1517" s="173"/>
      <c r="B1517" s="173"/>
      <c r="C1517" s="173"/>
      <c r="D1517" s="173"/>
      <c r="E1517" s="173"/>
      <c r="F1517" s="70">
        <v>273</v>
      </c>
      <c r="G1517" s="173"/>
      <c r="H1517" s="173"/>
      <c r="I1517" s="71" t="str">
        <v>libre</v>
      </c>
      <c r="J1517" s="173"/>
      <c r="K1517" s="47">
        <f t="shared" ca="1" si="39"/>
        <v>0</v>
      </c>
      <c r="L1517" s="233"/>
      <c r="M1517" s="233"/>
      <c r="N1517" s="233"/>
      <c r="O1517" s="233"/>
      <c r="P1517" s="233"/>
      <c r="Q1517" s="233"/>
    </row>
    <row r="1518" spans="1:17" outlineLevel="3" x14ac:dyDescent="0.3">
      <c r="A1518" s="173"/>
      <c r="B1518" s="173"/>
      <c r="C1518" s="173"/>
      <c r="D1518" s="173"/>
      <c r="E1518" s="173"/>
      <c r="F1518" s="70">
        <v>274</v>
      </c>
      <c r="G1518" s="173"/>
      <c r="H1518" s="173"/>
      <c r="I1518" s="71" t="str">
        <v>libre</v>
      </c>
      <c r="J1518" s="173"/>
      <c r="K1518" s="47">
        <f t="shared" ca="1" si="39"/>
        <v>0</v>
      </c>
      <c r="L1518" s="233"/>
      <c r="M1518" s="233"/>
      <c r="N1518" s="233"/>
      <c r="O1518" s="233"/>
      <c r="P1518" s="233"/>
      <c r="Q1518" s="233"/>
    </row>
    <row r="1519" spans="1:17" outlineLevel="3" x14ac:dyDescent="0.3">
      <c r="A1519" s="173"/>
      <c r="B1519" s="173"/>
      <c r="C1519" s="173"/>
      <c r="D1519" s="173"/>
      <c r="E1519" s="173"/>
      <c r="F1519" s="70">
        <v>275</v>
      </c>
      <c r="G1519" s="173"/>
      <c r="H1519" s="173"/>
      <c r="I1519" s="71" t="str">
        <v>libre</v>
      </c>
      <c r="J1519" s="173"/>
      <c r="K1519" s="47">
        <f t="shared" ca="1" si="39"/>
        <v>0</v>
      </c>
      <c r="L1519" s="233"/>
      <c r="M1519" s="233"/>
      <c r="N1519" s="233"/>
      <c r="O1519" s="233"/>
      <c r="P1519" s="233"/>
      <c r="Q1519" s="233"/>
    </row>
    <row r="1520" spans="1:17" outlineLevel="3" x14ac:dyDescent="0.3">
      <c r="A1520" s="173"/>
      <c r="B1520" s="173"/>
      <c r="C1520" s="173"/>
      <c r="D1520" s="173"/>
      <c r="E1520" s="173"/>
      <c r="F1520" s="70">
        <v>276</v>
      </c>
      <c r="G1520" s="173"/>
      <c r="H1520" s="173"/>
      <c r="I1520" s="71" t="str">
        <v>libre</v>
      </c>
      <c r="J1520" s="173"/>
      <c r="K1520" s="47">
        <f t="shared" ca="1" si="39"/>
        <v>0</v>
      </c>
      <c r="L1520" s="233"/>
      <c r="M1520" s="233"/>
      <c r="N1520" s="233"/>
      <c r="O1520" s="233"/>
      <c r="P1520" s="233"/>
      <c r="Q1520" s="233"/>
    </row>
    <row r="1521" spans="1:17" outlineLevel="3" x14ac:dyDescent="0.3">
      <c r="A1521" s="173"/>
      <c r="B1521" s="173"/>
      <c r="C1521" s="173"/>
      <c r="D1521" s="173"/>
      <c r="E1521" s="173"/>
      <c r="F1521" s="70">
        <v>277</v>
      </c>
      <c r="G1521" s="173"/>
      <c r="H1521" s="173"/>
      <c r="I1521" s="71" t="str">
        <v>libre</v>
      </c>
      <c r="J1521" s="173"/>
      <c r="K1521" s="47">
        <f t="shared" ca="1" si="39"/>
        <v>0</v>
      </c>
      <c r="L1521" s="233"/>
      <c r="M1521" s="233"/>
      <c r="N1521" s="233"/>
      <c r="O1521" s="233"/>
      <c r="P1521" s="233"/>
      <c r="Q1521" s="233"/>
    </row>
    <row r="1522" spans="1:17" outlineLevel="3" x14ac:dyDescent="0.3">
      <c r="A1522" s="173"/>
      <c r="B1522" s="173"/>
      <c r="C1522" s="173"/>
      <c r="D1522" s="173"/>
      <c r="E1522" s="173"/>
      <c r="F1522" s="70">
        <v>278</v>
      </c>
      <c r="G1522" s="173"/>
      <c r="H1522" s="173"/>
      <c r="I1522" s="71" t="str">
        <v>libre</v>
      </c>
      <c r="J1522" s="173"/>
      <c r="K1522" s="47">
        <f t="shared" ca="1" si="39"/>
        <v>0</v>
      </c>
      <c r="L1522" s="233"/>
      <c r="M1522" s="233"/>
      <c r="N1522" s="233"/>
      <c r="O1522" s="233"/>
      <c r="P1522" s="233"/>
      <c r="Q1522" s="233"/>
    </row>
    <row r="1523" spans="1:17" outlineLevel="3" x14ac:dyDescent="0.3">
      <c r="A1523" s="173"/>
      <c r="B1523" s="173"/>
      <c r="C1523" s="173"/>
      <c r="D1523" s="173"/>
      <c r="E1523" s="173"/>
      <c r="F1523" s="70">
        <v>279</v>
      </c>
      <c r="G1523" s="173"/>
      <c r="H1523" s="173"/>
      <c r="I1523" s="71" t="str">
        <v>libre</v>
      </c>
      <c r="J1523" s="173"/>
      <c r="K1523" s="47">
        <f t="shared" ca="1" si="39"/>
        <v>0</v>
      </c>
      <c r="L1523" s="233"/>
      <c r="M1523" s="233"/>
      <c r="N1523" s="233"/>
      <c r="O1523" s="233"/>
      <c r="P1523" s="233"/>
      <c r="Q1523" s="233"/>
    </row>
    <row r="1524" spans="1:17" outlineLevel="3" x14ac:dyDescent="0.3">
      <c r="A1524" s="173"/>
      <c r="B1524" s="173"/>
      <c r="C1524" s="173"/>
      <c r="D1524" s="173"/>
      <c r="E1524" s="173"/>
      <c r="F1524" s="70">
        <v>280</v>
      </c>
      <c r="G1524" s="173"/>
      <c r="H1524" s="173"/>
      <c r="I1524" s="71" t="str">
        <v>libre</v>
      </c>
      <c r="J1524" s="173"/>
      <c r="K1524" s="47">
        <f t="shared" ca="1" si="39"/>
        <v>63656.916162840003</v>
      </c>
      <c r="L1524" s="233"/>
      <c r="M1524" s="233"/>
      <c r="N1524" s="233"/>
      <c r="O1524" s="233"/>
      <c r="P1524" s="233"/>
      <c r="Q1524" s="233"/>
    </row>
    <row r="1525" spans="1:17" outlineLevel="3" x14ac:dyDescent="0.3">
      <c r="A1525" s="173"/>
      <c r="B1525" s="173"/>
      <c r="C1525" s="173"/>
      <c r="D1525" s="173"/>
      <c r="E1525" s="173"/>
      <c r="F1525" s="70">
        <v>281</v>
      </c>
      <c r="G1525" s="173"/>
      <c r="H1525" s="173"/>
      <c r="I1525" s="71" t="str">
        <v>libre</v>
      </c>
      <c r="J1525" s="173"/>
      <c r="K1525" s="47">
        <f t="shared" ca="1" si="39"/>
        <v>0</v>
      </c>
      <c r="L1525" s="233"/>
      <c r="M1525" s="233"/>
      <c r="N1525" s="233"/>
      <c r="O1525" s="233"/>
      <c r="P1525" s="233"/>
      <c r="Q1525" s="233"/>
    </row>
    <row r="1526" spans="1:17" outlineLevel="3" x14ac:dyDescent="0.3">
      <c r="A1526" s="173"/>
      <c r="B1526" s="173"/>
      <c r="C1526" s="173"/>
      <c r="D1526" s="173"/>
      <c r="E1526" s="173"/>
      <c r="F1526" s="70">
        <v>282</v>
      </c>
      <c r="G1526" s="173"/>
      <c r="H1526" s="173"/>
      <c r="I1526" s="71" t="str">
        <v>libre</v>
      </c>
      <c r="J1526" s="173"/>
      <c r="K1526" s="47">
        <f t="shared" ca="1" si="39"/>
        <v>0</v>
      </c>
      <c r="L1526" s="233"/>
      <c r="M1526" s="233"/>
      <c r="N1526" s="233"/>
      <c r="O1526" s="233"/>
      <c r="P1526" s="233"/>
      <c r="Q1526" s="233"/>
    </row>
    <row r="1527" spans="1:17" outlineLevel="3" x14ac:dyDescent="0.3">
      <c r="A1527" s="173"/>
      <c r="B1527" s="173"/>
      <c r="C1527" s="173"/>
      <c r="D1527" s="173"/>
      <c r="E1527" s="173"/>
      <c r="F1527" s="70">
        <v>283</v>
      </c>
      <c r="G1527" s="173"/>
      <c r="H1527" s="173"/>
      <c r="I1527" s="71" t="str">
        <v>libre</v>
      </c>
      <c r="J1527" s="173"/>
      <c r="K1527" s="47">
        <f t="shared" ca="1" si="39"/>
        <v>0</v>
      </c>
      <c r="L1527" s="233"/>
      <c r="M1527" s="233"/>
      <c r="N1527" s="233"/>
      <c r="O1527" s="233"/>
      <c r="P1527" s="233"/>
      <c r="Q1527" s="233"/>
    </row>
    <row r="1528" spans="1:17" outlineLevel="3" x14ac:dyDescent="0.3">
      <c r="A1528" s="173"/>
      <c r="B1528" s="173"/>
      <c r="C1528" s="173"/>
      <c r="D1528" s="173"/>
      <c r="E1528" s="173"/>
      <c r="F1528" s="70">
        <v>284</v>
      </c>
      <c r="G1528" s="173"/>
      <c r="H1528" s="173"/>
      <c r="I1528" s="71" t="str">
        <v>libre</v>
      </c>
      <c r="J1528" s="173"/>
      <c r="K1528" s="47">
        <f t="shared" ca="1" si="39"/>
        <v>0</v>
      </c>
      <c r="L1528" s="233"/>
      <c r="M1528" s="233"/>
      <c r="N1528" s="233"/>
      <c r="O1528" s="233"/>
      <c r="P1528" s="233"/>
      <c r="Q1528" s="233"/>
    </row>
    <row r="1529" spans="1:17" outlineLevel="3" x14ac:dyDescent="0.3">
      <c r="A1529" s="173"/>
      <c r="B1529" s="173"/>
      <c r="C1529" s="173"/>
      <c r="D1529" s="173"/>
      <c r="E1529" s="173"/>
      <c r="F1529" s="70">
        <v>285</v>
      </c>
      <c r="G1529" s="173"/>
      <c r="H1529" s="173"/>
      <c r="I1529" s="71" t="str">
        <v>libre</v>
      </c>
      <c r="J1529" s="173"/>
      <c r="K1529" s="47">
        <f t="shared" ca="1" si="39"/>
        <v>0</v>
      </c>
      <c r="L1529" s="233"/>
      <c r="M1529" s="233"/>
      <c r="N1529" s="233"/>
      <c r="O1529" s="233"/>
      <c r="P1529" s="233"/>
      <c r="Q1529" s="233"/>
    </row>
    <row r="1530" spans="1:17" outlineLevel="3" x14ac:dyDescent="0.3">
      <c r="A1530" s="173"/>
      <c r="B1530" s="173"/>
      <c r="C1530" s="173"/>
      <c r="D1530" s="173"/>
      <c r="E1530" s="173"/>
      <c r="F1530" s="70">
        <v>286</v>
      </c>
      <c r="G1530" s="173"/>
      <c r="H1530" s="173"/>
      <c r="I1530" s="71" t="str">
        <v>libre</v>
      </c>
      <c r="J1530" s="173"/>
      <c r="K1530" s="47">
        <f t="shared" ca="1" si="39"/>
        <v>0</v>
      </c>
      <c r="L1530" s="233"/>
      <c r="M1530" s="233"/>
      <c r="N1530" s="233"/>
      <c r="O1530" s="233"/>
      <c r="P1530" s="233"/>
      <c r="Q1530" s="233"/>
    </row>
    <row r="1531" spans="1:17" outlineLevel="3" x14ac:dyDescent="0.3">
      <c r="A1531" s="173"/>
      <c r="B1531" s="173"/>
      <c r="C1531" s="173"/>
      <c r="D1531" s="173"/>
      <c r="E1531" s="173"/>
      <c r="F1531" s="70">
        <v>287</v>
      </c>
      <c r="G1531" s="173"/>
      <c r="H1531" s="173"/>
      <c r="I1531" s="71" t="str">
        <v>libre</v>
      </c>
      <c r="J1531" s="173"/>
      <c r="K1531" s="47">
        <f t="shared" ca="1" si="39"/>
        <v>0</v>
      </c>
      <c r="L1531" s="233"/>
      <c r="M1531" s="233"/>
      <c r="N1531" s="233"/>
      <c r="O1531" s="233"/>
      <c r="P1531" s="233"/>
      <c r="Q1531" s="233"/>
    </row>
    <row r="1532" spans="1:17" outlineLevel="3" x14ac:dyDescent="0.3">
      <c r="A1532" s="173"/>
      <c r="B1532" s="173"/>
      <c r="C1532" s="173"/>
      <c r="D1532" s="173"/>
      <c r="E1532" s="173"/>
      <c r="F1532" s="70">
        <v>288</v>
      </c>
      <c r="G1532" s="173"/>
      <c r="H1532" s="173"/>
      <c r="I1532" s="71" t="str">
        <v>libre</v>
      </c>
      <c r="J1532" s="173"/>
      <c r="K1532" s="47">
        <f t="shared" ca="1" si="39"/>
        <v>0</v>
      </c>
      <c r="L1532" s="233"/>
      <c r="M1532" s="233"/>
      <c r="N1532" s="233"/>
      <c r="O1532" s="233"/>
      <c r="P1532" s="233"/>
      <c r="Q1532" s="233"/>
    </row>
    <row r="1533" spans="1:17" outlineLevel="3" x14ac:dyDescent="0.3">
      <c r="A1533" s="173"/>
      <c r="B1533" s="173"/>
      <c r="C1533" s="173"/>
      <c r="D1533" s="173"/>
      <c r="E1533" s="173"/>
      <c r="F1533" s="70">
        <v>289</v>
      </c>
      <c r="G1533" s="173"/>
      <c r="H1533" s="173"/>
      <c r="I1533" s="71" t="str">
        <v>libre</v>
      </c>
      <c r="J1533" s="173"/>
      <c r="K1533" s="47">
        <f t="shared" ca="1" si="39"/>
        <v>0</v>
      </c>
      <c r="L1533" s="233"/>
      <c r="M1533" s="233"/>
      <c r="N1533" s="233"/>
      <c r="O1533" s="233"/>
      <c r="P1533" s="233"/>
      <c r="Q1533" s="233"/>
    </row>
    <row r="1534" spans="1:17" outlineLevel="3" x14ac:dyDescent="0.3">
      <c r="A1534" s="173"/>
      <c r="B1534" s="173"/>
      <c r="C1534" s="173"/>
      <c r="D1534" s="173"/>
      <c r="E1534" s="173"/>
      <c r="F1534" s="70">
        <v>290</v>
      </c>
      <c r="G1534" s="173"/>
      <c r="H1534" s="173"/>
      <c r="I1534" s="71" t="str">
        <v>libre</v>
      </c>
      <c r="J1534" s="173"/>
      <c r="K1534" s="47">
        <f t="shared" ca="1" si="39"/>
        <v>0</v>
      </c>
      <c r="L1534" s="233"/>
      <c r="M1534" s="233"/>
      <c r="N1534" s="233"/>
      <c r="O1534" s="233"/>
      <c r="P1534" s="233"/>
      <c r="Q1534" s="233"/>
    </row>
    <row r="1535" spans="1:17" outlineLevel="3" x14ac:dyDescent="0.3">
      <c r="A1535" s="173"/>
      <c r="B1535" s="173"/>
      <c r="C1535" s="173"/>
      <c r="D1535" s="173"/>
      <c r="E1535" s="173"/>
      <c r="F1535" s="70">
        <v>291</v>
      </c>
      <c r="G1535" s="173"/>
      <c r="H1535" s="173"/>
      <c r="I1535" s="71" t="str">
        <v>libre</v>
      </c>
      <c r="J1535" s="173"/>
      <c r="K1535" s="47">
        <f t="shared" ca="1" si="39"/>
        <v>0</v>
      </c>
      <c r="L1535" s="233"/>
      <c r="M1535" s="233"/>
      <c r="N1535" s="233"/>
      <c r="O1535" s="233"/>
      <c r="P1535" s="233"/>
      <c r="Q1535" s="233"/>
    </row>
    <row r="1536" spans="1:17" outlineLevel="3" x14ac:dyDescent="0.3">
      <c r="A1536" s="173"/>
      <c r="B1536" s="173"/>
      <c r="C1536" s="173"/>
      <c r="D1536" s="173"/>
      <c r="E1536" s="173"/>
      <c r="F1536" s="70">
        <v>292</v>
      </c>
      <c r="G1536" s="173"/>
      <c r="H1536" s="173"/>
      <c r="I1536" s="71" t="str">
        <v>libre</v>
      </c>
      <c r="J1536" s="173"/>
      <c r="K1536" s="47">
        <f t="shared" ca="1" si="39"/>
        <v>0</v>
      </c>
      <c r="L1536" s="233"/>
      <c r="M1536" s="233"/>
      <c r="N1536" s="233"/>
      <c r="O1536" s="233"/>
      <c r="P1536" s="233"/>
      <c r="Q1536" s="233"/>
    </row>
    <row r="1537" spans="1:17" outlineLevel="3" x14ac:dyDescent="0.3">
      <c r="A1537" s="173"/>
      <c r="B1537" s="173"/>
      <c r="C1537" s="173"/>
      <c r="D1537" s="173"/>
      <c r="E1537" s="173"/>
      <c r="F1537" s="70">
        <v>293</v>
      </c>
      <c r="G1537" s="173"/>
      <c r="H1537" s="173"/>
      <c r="I1537" s="71" t="str">
        <v>libre</v>
      </c>
      <c r="J1537" s="173"/>
      <c r="K1537" s="47">
        <f t="shared" ca="1" si="39"/>
        <v>0</v>
      </c>
      <c r="L1537" s="233"/>
      <c r="M1537" s="233"/>
      <c r="N1537" s="233"/>
      <c r="O1537" s="233"/>
      <c r="P1537" s="233"/>
      <c r="Q1537" s="233"/>
    </row>
    <row r="1538" spans="1:17" outlineLevel="3" x14ac:dyDescent="0.3">
      <c r="A1538" s="173"/>
      <c r="B1538" s="173"/>
      <c r="C1538" s="173"/>
      <c r="D1538" s="173"/>
      <c r="E1538" s="173"/>
      <c r="F1538" s="70">
        <v>294</v>
      </c>
      <c r="G1538" s="173"/>
      <c r="H1538" s="173"/>
      <c r="I1538" s="71" t="str">
        <v>libre</v>
      </c>
      <c r="J1538" s="173"/>
      <c r="K1538" s="47">
        <f t="shared" ca="1" si="39"/>
        <v>0</v>
      </c>
      <c r="L1538" s="233"/>
      <c r="M1538" s="233"/>
      <c r="N1538" s="233"/>
      <c r="O1538" s="233"/>
      <c r="P1538" s="233"/>
      <c r="Q1538" s="233"/>
    </row>
    <row r="1539" spans="1:17" outlineLevel="3" x14ac:dyDescent="0.3">
      <c r="A1539" s="173"/>
      <c r="B1539" s="173"/>
      <c r="C1539" s="173"/>
      <c r="D1539" s="173"/>
      <c r="E1539" s="173"/>
      <c r="F1539" s="70">
        <v>295</v>
      </c>
      <c r="G1539" s="173"/>
      <c r="H1539" s="173"/>
      <c r="I1539" s="71" t="str">
        <v>libre</v>
      </c>
      <c r="J1539" s="173"/>
      <c r="K1539" s="47">
        <f t="shared" ca="1" si="39"/>
        <v>0</v>
      </c>
      <c r="L1539" s="233"/>
      <c r="M1539" s="233"/>
      <c r="N1539" s="233"/>
      <c r="O1539" s="233"/>
      <c r="P1539" s="233"/>
      <c r="Q1539" s="233"/>
    </row>
    <row r="1540" spans="1:17" outlineLevel="3" x14ac:dyDescent="0.3">
      <c r="A1540" s="173"/>
      <c r="B1540" s="173"/>
      <c r="C1540" s="173"/>
      <c r="D1540" s="173"/>
      <c r="E1540" s="173"/>
      <c r="F1540" s="70">
        <v>296</v>
      </c>
      <c r="G1540" s="173"/>
      <c r="H1540" s="173"/>
      <c r="I1540" s="71" t="str">
        <v>libre</v>
      </c>
      <c r="J1540" s="173"/>
      <c r="K1540" s="47">
        <f t="shared" ca="1" si="39"/>
        <v>0</v>
      </c>
      <c r="L1540" s="233"/>
      <c r="M1540" s="233"/>
      <c r="N1540" s="233"/>
      <c r="O1540" s="233"/>
      <c r="P1540" s="233"/>
      <c r="Q1540" s="233"/>
    </row>
    <row r="1541" spans="1:17" outlineLevel="3" x14ac:dyDescent="0.3">
      <c r="A1541" s="173"/>
      <c r="B1541" s="173"/>
      <c r="C1541" s="173"/>
      <c r="D1541" s="173"/>
      <c r="E1541" s="173"/>
      <c r="F1541" s="70">
        <v>297</v>
      </c>
      <c r="G1541" s="173"/>
      <c r="H1541" s="173"/>
      <c r="I1541" s="71" t="str">
        <v>libre</v>
      </c>
      <c r="J1541" s="173"/>
      <c r="K1541" s="47">
        <f t="shared" ca="1" si="39"/>
        <v>0</v>
      </c>
      <c r="L1541" s="233"/>
      <c r="M1541" s="233"/>
      <c r="N1541" s="233"/>
      <c r="O1541" s="233"/>
      <c r="P1541" s="233"/>
      <c r="Q1541" s="233"/>
    </row>
    <row r="1542" spans="1:17" outlineLevel="3" x14ac:dyDescent="0.3">
      <c r="A1542" s="173"/>
      <c r="B1542" s="173"/>
      <c r="C1542" s="173"/>
      <c r="D1542" s="173"/>
      <c r="E1542" s="173"/>
      <c r="F1542" s="70">
        <v>298</v>
      </c>
      <c r="G1542" s="173"/>
      <c r="H1542" s="173"/>
      <c r="I1542" s="71" t="str">
        <v>libre</v>
      </c>
      <c r="J1542" s="173"/>
      <c r="K1542" s="47">
        <f t="shared" ca="1" si="39"/>
        <v>0</v>
      </c>
      <c r="L1542" s="233"/>
      <c r="M1542" s="233"/>
      <c r="N1542" s="233"/>
      <c r="O1542" s="233"/>
      <c r="P1542" s="233"/>
      <c r="Q1542" s="233"/>
    </row>
    <row r="1543" spans="1:17" outlineLevel="2" x14ac:dyDescent="0.3">
      <c r="A1543" s="173"/>
      <c r="B1543" s="173"/>
      <c r="C1543" s="173"/>
      <c r="D1543" s="173"/>
      <c r="E1543" s="173"/>
      <c r="F1543" s="70">
        <v>299</v>
      </c>
      <c r="G1543" s="173"/>
      <c r="H1543" s="173"/>
      <c r="I1543" s="71" t="str">
        <v>libre</v>
      </c>
      <c r="J1543" s="173"/>
      <c r="K1543" s="47">
        <f t="shared" ca="1" si="39"/>
        <v>0</v>
      </c>
      <c r="L1543" s="233"/>
      <c r="M1543" s="233"/>
      <c r="N1543" s="233"/>
      <c r="O1543" s="233"/>
      <c r="P1543" s="233"/>
      <c r="Q1543" s="233"/>
    </row>
    <row r="1544" spans="1:17" ht="14.4" outlineLevel="2" thickBot="1" x14ac:dyDescent="0.35">
      <c r="A1544" s="173"/>
      <c r="B1544" s="173"/>
      <c r="C1544" s="173"/>
      <c r="D1544" s="173"/>
      <c r="E1544" s="173"/>
      <c r="F1544" s="70">
        <v>300</v>
      </c>
      <c r="G1544" s="173"/>
      <c r="H1544" s="173"/>
      <c r="I1544" s="71" t="str">
        <v>libre</v>
      </c>
      <c r="J1544" s="173"/>
      <c r="K1544" s="47">
        <f t="shared" ca="1" si="39"/>
        <v>0</v>
      </c>
      <c r="L1544" s="233"/>
      <c r="M1544" s="233"/>
      <c r="N1544" s="233"/>
      <c r="O1544" s="233"/>
      <c r="P1544" s="233"/>
      <c r="Q1544" s="233"/>
    </row>
    <row r="1545" spans="1:17" outlineLevel="2" x14ac:dyDescent="0.3">
      <c r="A1545" s="173"/>
      <c r="B1545" s="173"/>
      <c r="C1545" s="173"/>
      <c r="D1545" s="173"/>
      <c r="E1545" s="173"/>
      <c r="F1545" s="73"/>
      <c r="G1545" s="73"/>
      <c r="H1545" s="73"/>
      <c r="I1545" s="73"/>
      <c r="J1545" s="73"/>
      <c r="K1545" s="73"/>
      <c r="L1545" s="233"/>
      <c r="M1545" s="233"/>
      <c r="N1545" s="233"/>
      <c r="O1545" s="233"/>
      <c r="P1545" s="233"/>
      <c r="Q1545" s="233"/>
    </row>
    <row r="1546" spans="1:17" outlineLevel="1" x14ac:dyDescent="0.3">
      <c r="A1546" s="173"/>
      <c r="B1546" s="173"/>
      <c r="C1546" s="173"/>
      <c r="D1546" s="173"/>
      <c r="E1546" s="173"/>
      <c r="F1546" s="173"/>
      <c r="G1546" s="173"/>
      <c r="H1546" s="173"/>
      <c r="I1546" s="173"/>
      <c r="J1546" s="173"/>
      <c r="K1546" s="174"/>
      <c r="L1546" s="174"/>
      <c r="M1546" s="174"/>
      <c r="N1546" s="174"/>
      <c r="O1546" s="174"/>
      <c r="P1546" s="174"/>
    </row>
    <row r="1547" spans="1:17" ht="18" outlineLevel="1" thickBot="1" x14ac:dyDescent="0.35">
      <c r="A1547" s="173"/>
      <c r="B1547" s="173"/>
      <c r="C1547" s="75">
        <v>2</v>
      </c>
      <c r="D1547" s="75" t="s">
        <v>323</v>
      </c>
      <c r="E1547" s="75"/>
      <c r="F1547" s="75"/>
      <c r="G1547" s="75"/>
      <c r="H1547" s="75"/>
      <c r="I1547" s="75"/>
      <c r="J1547" s="75"/>
      <c r="K1547" s="75"/>
      <c r="L1547" s="75"/>
      <c r="M1547" s="75"/>
      <c r="N1547" s="75"/>
      <c r="O1547" s="75"/>
      <c r="P1547" s="75"/>
    </row>
    <row r="1548" spans="1:17" outlineLevel="1" x14ac:dyDescent="0.3"/>
    <row r="1549" spans="1:17" ht="14.4" outlineLevel="1" thickBot="1" x14ac:dyDescent="0.35">
      <c r="A1549" s="173"/>
      <c r="B1549" s="173"/>
      <c r="C1549" s="173"/>
      <c r="D1549" s="173"/>
      <c r="E1549" s="77" t="s">
        <v>322</v>
      </c>
      <c r="F1549" s="77"/>
      <c r="G1549" s="77"/>
      <c r="H1549" s="77"/>
      <c r="I1549" s="77"/>
      <c r="J1549" s="77"/>
      <c r="K1549" s="77"/>
      <c r="L1549" s="77"/>
      <c r="M1549" s="77"/>
      <c r="N1549" s="77"/>
      <c r="O1549" s="77"/>
      <c r="P1549" s="77"/>
    </row>
    <row r="1550" spans="1:17" outlineLevel="2" x14ac:dyDescent="0.3">
      <c r="K1550" s="223"/>
    </row>
    <row r="1551" spans="1:17" outlineLevel="2" x14ac:dyDescent="0.3">
      <c r="A1551" s="173"/>
      <c r="B1551" s="173"/>
      <c r="C1551" s="173"/>
      <c r="D1551" s="173"/>
      <c r="E1551" s="173"/>
      <c r="F1551" s="12"/>
      <c r="G1551" s="173"/>
      <c r="H1551" s="173"/>
      <c r="I1551" s="173"/>
      <c r="J1551" s="173"/>
      <c r="K1551" s="142" t="s">
        <v>319</v>
      </c>
      <c r="L1551" s="233"/>
      <c r="M1551" s="233"/>
      <c r="N1551" s="233"/>
      <c r="O1551" s="233"/>
      <c r="P1551" s="233"/>
    </row>
    <row r="1552" spans="1:17" outlineLevel="2" x14ac:dyDescent="0.3">
      <c r="A1552" s="173"/>
      <c r="B1552" s="173"/>
      <c r="C1552" s="173"/>
      <c r="D1552" s="173"/>
      <c r="E1552" s="173"/>
      <c r="F1552" s="69" t="s">
        <v>76</v>
      </c>
      <c r="G1552" s="173"/>
      <c r="H1552" s="173"/>
      <c r="I1552" s="69" t="s">
        <v>289</v>
      </c>
      <c r="J1552" s="173"/>
      <c r="K1552" s="69">
        <f t="shared" ref="K1552" si="40">K$9</f>
        <v>1</v>
      </c>
      <c r="L1552" s="233"/>
      <c r="M1552" s="233"/>
      <c r="N1552" s="233"/>
      <c r="O1552" s="233"/>
      <c r="P1552" s="233"/>
    </row>
    <row r="1553" spans="1:16" outlineLevel="2" x14ac:dyDescent="0.3">
      <c r="A1553" s="173"/>
      <c r="B1553" s="173"/>
      <c r="C1553" s="173"/>
      <c r="D1553" s="173"/>
      <c r="E1553" s="173"/>
      <c r="F1553" s="70">
        <v>1</v>
      </c>
      <c r="G1553" s="173"/>
      <c r="H1553" s="173"/>
      <c r="I1553" s="71" t="str">
        <f t="array" ref="I1553:I1852">BD.nom.act</f>
        <v>TRX Urbana</v>
      </c>
      <c r="J1553" s="222"/>
      <c r="K1553" s="36">
        <f t="shared" ref="K1553:K1616" ca="1" si="41">INDIRECT("Opex.Vida."&amp;INDEX(BD.Opex.Tend.CV,F1553))</f>
        <v>0</v>
      </c>
      <c r="L1553" s="233"/>
      <c r="M1553" s="233"/>
      <c r="N1553" s="233"/>
      <c r="O1553" s="233"/>
      <c r="P1553" s="233"/>
    </row>
    <row r="1554" spans="1:16" outlineLevel="2" x14ac:dyDescent="0.3">
      <c r="A1554" s="173"/>
      <c r="B1554" s="173"/>
      <c r="C1554" s="173"/>
      <c r="D1554" s="173"/>
      <c r="E1554" s="173"/>
      <c r="F1554" s="70">
        <v>2</v>
      </c>
      <c r="G1554" s="173"/>
      <c r="H1554" s="173"/>
      <c r="I1554" s="71" t="str">
        <v>TRX Suburbana</v>
      </c>
      <c r="J1554" s="222"/>
      <c r="K1554" s="36">
        <f t="shared" ca="1" si="41"/>
        <v>0</v>
      </c>
      <c r="L1554" s="233"/>
      <c r="M1554" s="233"/>
      <c r="N1554" s="233"/>
      <c r="O1554" s="233"/>
      <c r="P1554" s="233"/>
    </row>
    <row r="1555" spans="1:16" outlineLevel="3" x14ac:dyDescent="0.3">
      <c r="A1555" s="173"/>
      <c r="B1555" s="173"/>
      <c r="C1555" s="173"/>
      <c r="D1555" s="173"/>
      <c r="E1555" s="173"/>
      <c r="F1555" s="70">
        <v>3</v>
      </c>
      <c r="G1555" s="173"/>
      <c r="H1555" s="173"/>
      <c r="I1555" s="71" t="str">
        <v>TRX Rural</v>
      </c>
      <c r="J1555" s="222"/>
      <c r="K1555" s="36">
        <f t="shared" ca="1" si="41"/>
        <v>0</v>
      </c>
      <c r="L1555" s="233"/>
      <c r="M1555" s="233"/>
      <c r="N1555" s="233"/>
      <c r="O1555" s="233"/>
      <c r="P1555" s="233"/>
    </row>
    <row r="1556" spans="1:16" outlineLevel="3" x14ac:dyDescent="0.3">
      <c r="A1556" s="173"/>
      <c r="B1556" s="173"/>
      <c r="C1556" s="173"/>
      <c r="D1556" s="173"/>
      <c r="E1556" s="173"/>
      <c r="F1556" s="70">
        <v>4</v>
      </c>
      <c r="G1556" s="173"/>
      <c r="H1556" s="173"/>
      <c r="I1556" s="71" t="str">
        <v>libre</v>
      </c>
      <c r="J1556" s="222"/>
      <c r="K1556" s="36">
        <f t="shared" ca="1" si="41"/>
        <v>0</v>
      </c>
      <c r="L1556" s="233"/>
      <c r="M1556" s="233"/>
      <c r="N1556" s="233"/>
      <c r="O1556" s="233"/>
      <c r="P1556" s="233"/>
    </row>
    <row r="1557" spans="1:16" outlineLevel="3" x14ac:dyDescent="0.3">
      <c r="A1557" s="173"/>
      <c r="B1557" s="173"/>
      <c r="C1557" s="173"/>
      <c r="D1557" s="173"/>
      <c r="E1557" s="173"/>
      <c r="F1557" s="70">
        <v>5</v>
      </c>
      <c r="G1557" s="173"/>
      <c r="H1557" s="173"/>
      <c r="I1557" s="71" t="str">
        <v>Gabinete</v>
      </c>
      <c r="J1557" s="222"/>
      <c r="K1557" s="36">
        <f t="shared" ca="1" si="41"/>
        <v>0</v>
      </c>
      <c r="L1557" s="233"/>
      <c r="M1557" s="233"/>
      <c r="N1557" s="233"/>
      <c r="O1557" s="233"/>
      <c r="P1557" s="233"/>
    </row>
    <row r="1558" spans="1:16" outlineLevel="3" x14ac:dyDescent="0.3">
      <c r="A1558" s="173"/>
      <c r="B1558" s="173"/>
      <c r="C1558" s="173"/>
      <c r="D1558" s="173"/>
      <c r="E1558" s="173"/>
      <c r="F1558" s="70">
        <v>6</v>
      </c>
      <c r="G1558" s="173"/>
      <c r="H1558" s="173"/>
      <c r="I1558" s="71" t="str">
        <v>libre</v>
      </c>
      <c r="J1558" s="222"/>
      <c r="K1558" s="36">
        <f t="shared" ca="1" si="41"/>
        <v>0</v>
      </c>
      <c r="L1558" s="233"/>
      <c r="M1558" s="233"/>
      <c r="N1558" s="233"/>
      <c r="O1558" s="233"/>
      <c r="P1558" s="233"/>
    </row>
    <row r="1559" spans="1:16" outlineLevel="3" x14ac:dyDescent="0.3">
      <c r="A1559" s="173"/>
      <c r="B1559" s="173"/>
      <c r="C1559" s="173"/>
      <c r="D1559" s="173"/>
      <c r="E1559" s="173"/>
      <c r="F1559" s="70">
        <v>7</v>
      </c>
      <c r="G1559" s="173"/>
      <c r="H1559" s="173"/>
      <c r="I1559" s="71" t="str">
        <v>BBU U</v>
      </c>
      <c r="J1559" s="222"/>
      <c r="K1559" s="36">
        <f t="shared" ca="1" si="41"/>
        <v>0</v>
      </c>
      <c r="L1559" s="233"/>
      <c r="M1559" s="233"/>
      <c r="N1559" s="233"/>
      <c r="O1559" s="233"/>
      <c r="P1559" s="233"/>
    </row>
    <row r="1560" spans="1:16" outlineLevel="3" x14ac:dyDescent="0.3">
      <c r="A1560" s="173"/>
      <c r="B1560" s="173"/>
      <c r="C1560" s="173"/>
      <c r="D1560" s="173"/>
      <c r="E1560" s="173"/>
      <c r="F1560" s="70">
        <v>8</v>
      </c>
      <c r="G1560" s="173"/>
      <c r="H1560" s="173"/>
      <c r="I1560" s="71" t="str">
        <v>BBU S</v>
      </c>
      <c r="J1560" s="222"/>
      <c r="K1560" s="36">
        <f t="shared" ca="1" si="41"/>
        <v>0</v>
      </c>
      <c r="L1560" s="233"/>
      <c r="M1560" s="233"/>
      <c r="N1560" s="233"/>
      <c r="O1560" s="233"/>
      <c r="P1560" s="233"/>
    </row>
    <row r="1561" spans="1:16" outlineLevel="3" x14ac:dyDescent="0.3">
      <c r="A1561" s="173"/>
      <c r="B1561" s="173"/>
      <c r="C1561" s="173"/>
      <c r="D1561" s="173"/>
      <c r="E1561" s="173"/>
      <c r="F1561" s="70">
        <v>9</v>
      </c>
      <c r="G1561" s="173"/>
      <c r="H1561" s="173"/>
      <c r="I1561" s="71" t="str">
        <v>BBU R</v>
      </c>
      <c r="J1561" s="222"/>
      <c r="K1561" s="36">
        <f t="shared" ca="1" si="41"/>
        <v>0</v>
      </c>
      <c r="L1561" s="233"/>
      <c r="M1561" s="233"/>
      <c r="N1561" s="233"/>
      <c r="O1561" s="233"/>
      <c r="P1561" s="233"/>
    </row>
    <row r="1562" spans="1:16" outlineLevel="3" x14ac:dyDescent="0.3">
      <c r="A1562" s="173"/>
      <c r="B1562" s="173"/>
      <c r="C1562" s="173"/>
      <c r="D1562" s="173"/>
      <c r="E1562" s="173"/>
      <c r="F1562" s="70">
        <v>10</v>
      </c>
      <c r="G1562" s="173"/>
      <c r="H1562" s="173"/>
      <c r="I1562" s="71" t="str">
        <v>libre</v>
      </c>
      <c r="J1562" s="222"/>
      <c r="K1562" s="36">
        <f t="shared" ca="1" si="41"/>
        <v>0</v>
      </c>
      <c r="L1562" s="233"/>
      <c r="M1562" s="233"/>
      <c r="N1562" s="233"/>
      <c r="O1562" s="233"/>
      <c r="P1562" s="233"/>
    </row>
    <row r="1563" spans="1:16" outlineLevel="3" x14ac:dyDescent="0.3">
      <c r="A1563" s="173"/>
      <c r="B1563" s="173"/>
      <c r="C1563" s="173"/>
      <c r="D1563" s="173"/>
      <c r="E1563" s="173"/>
      <c r="F1563" s="70">
        <v>11</v>
      </c>
      <c r="G1563" s="173"/>
      <c r="H1563" s="173"/>
      <c r="I1563" s="71" t="str">
        <v>Sitio U OOCC</v>
      </c>
      <c r="J1563" s="222"/>
      <c r="K1563" s="36">
        <f t="shared" ca="1" si="41"/>
        <v>0</v>
      </c>
      <c r="L1563" s="233"/>
      <c r="M1563" s="233"/>
      <c r="N1563" s="233"/>
      <c r="O1563" s="233"/>
      <c r="P1563" s="233"/>
    </row>
    <row r="1564" spans="1:16" outlineLevel="3" x14ac:dyDescent="0.3">
      <c r="A1564" s="173"/>
      <c r="B1564" s="173"/>
      <c r="C1564" s="173"/>
      <c r="D1564" s="173"/>
      <c r="E1564" s="173"/>
      <c r="F1564" s="70">
        <v>12</v>
      </c>
      <c r="G1564" s="173"/>
      <c r="H1564" s="173"/>
      <c r="I1564" s="71" t="str">
        <v>Sitio S OOCC</v>
      </c>
      <c r="J1564" s="222"/>
      <c r="K1564" s="36">
        <f t="shared" ca="1" si="41"/>
        <v>0</v>
      </c>
      <c r="L1564" s="233"/>
      <c r="M1564" s="233"/>
      <c r="N1564" s="233"/>
      <c r="O1564" s="233"/>
      <c r="P1564" s="233"/>
    </row>
    <row r="1565" spans="1:16" outlineLevel="3" x14ac:dyDescent="0.3">
      <c r="A1565" s="173"/>
      <c r="B1565" s="173"/>
      <c r="C1565" s="173"/>
      <c r="D1565" s="173"/>
      <c r="E1565" s="173"/>
      <c r="F1565" s="70">
        <v>13</v>
      </c>
      <c r="G1565" s="173"/>
      <c r="H1565" s="173"/>
      <c r="I1565" s="71" t="str">
        <v>Sitio R OOCC</v>
      </c>
      <c r="J1565" s="222"/>
      <c r="K1565" s="36">
        <f t="shared" ca="1" si="41"/>
        <v>0</v>
      </c>
      <c r="L1565" s="233"/>
      <c r="M1565" s="233"/>
      <c r="N1565" s="233"/>
      <c r="O1565" s="233"/>
      <c r="P1565" s="233"/>
    </row>
    <row r="1566" spans="1:16" outlineLevel="3" x14ac:dyDescent="0.3">
      <c r="A1566" s="173"/>
      <c r="B1566" s="173"/>
      <c r="C1566" s="173"/>
      <c r="D1566" s="173"/>
      <c r="E1566" s="173"/>
      <c r="F1566" s="70">
        <v>14</v>
      </c>
      <c r="G1566" s="173"/>
      <c r="H1566" s="173"/>
      <c r="I1566" s="71" t="str">
        <v>Enlace backhaul</v>
      </c>
      <c r="J1566" s="222"/>
      <c r="K1566" s="36">
        <f t="shared" ca="1" si="41"/>
        <v>0</v>
      </c>
      <c r="L1566" s="233"/>
      <c r="M1566" s="233"/>
      <c r="N1566" s="233"/>
      <c r="O1566" s="233"/>
      <c r="P1566" s="233"/>
    </row>
    <row r="1567" spans="1:16" outlineLevel="3" x14ac:dyDescent="0.3">
      <c r="A1567" s="173"/>
      <c r="B1567" s="173"/>
      <c r="C1567" s="173"/>
      <c r="D1567" s="173"/>
      <c r="E1567" s="173"/>
      <c r="F1567" s="70">
        <v>15</v>
      </c>
      <c r="G1567" s="173"/>
      <c r="H1567" s="173"/>
      <c r="I1567" s="71" t="str">
        <v>BSC A</v>
      </c>
      <c r="J1567" s="222"/>
      <c r="K1567" s="36">
        <f t="shared" ca="1" si="41"/>
        <v>0</v>
      </c>
      <c r="L1567" s="233"/>
      <c r="M1567" s="233"/>
      <c r="N1567" s="233"/>
      <c r="O1567" s="233"/>
      <c r="P1567" s="233"/>
    </row>
    <row r="1568" spans="1:16" outlineLevel="3" x14ac:dyDescent="0.3">
      <c r="A1568" s="173"/>
      <c r="B1568" s="173"/>
      <c r="C1568" s="173"/>
      <c r="D1568" s="173"/>
      <c r="E1568" s="173"/>
      <c r="F1568" s="70">
        <v>16</v>
      </c>
      <c r="G1568" s="173"/>
      <c r="H1568" s="173"/>
      <c r="I1568" s="71" t="str">
        <v>BSC B</v>
      </c>
      <c r="J1568" s="222"/>
      <c r="K1568" s="36">
        <f t="shared" ca="1" si="41"/>
        <v>0</v>
      </c>
      <c r="L1568" s="233"/>
      <c r="M1568" s="233"/>
      <c r="N1568" s="233"/>
      <c r="O1568" s="233"/>
      <c r="P1568" s="233"/>
    </row>
    <row r="1569" spans="1:16" outlineLevel="3" x14ac:dyDescent="0.3">
      <c r="A1569" s="173"/>
      <c r="B1569" s="173"/>
      <c r="C1569" s="173"/>
      <c r="D1569" s="173"/>
      <c r="E1569" s="173"/>
      <c r="F1569" s="70">
        <v>17</v>
      </c>
      <c r="G1569" s="173"/>
      <c r="H1569" s="173"/>
      <c r="I1569" s="71" t="str">
        <v>BSC C</v>
      </c>
      <c r="J1569" s="222"/>
      <c r="K1569" s="36">
        <f t="shared" ca="1" si="41"/>
        <v>0</v>
      </c>
      <c r="L1569" s="233"/>
      <c r="M1569" s="233"/>
      <c r="N1569" s="233"/>
      <c r="O1569" s="233"/>
      <c r="P1569" s="233"/>
    </row>
    <row r="1570" spans="1:16" outlineLevel="3" x14ac:dyDescent="0.3">
      <c r="A1570" s="173"/>
      <c r="B1570" s="173"/>
      <c r="C1570" s="173"/>
      <c r="D1570" s="173"/>
      <c r="E1570" s="173"/>
      <c r="F1570" s="70">
        <v>18</v>
      </c>
      <c r="G1570" s="173"/>
      <c r="H1570" s="173"/>
      <c r="I1570" s="71" t="str">
        <v>RNC A</v>
      </c>
      <c r="J1570" s="222"/>
      <c r="K1570" s="36">
        <f t="shared" ca="1" si="41"/>
        <v>0</v>
      </c>
      <c r="L1570" s="233"/>
      <c r="M1570" s="233"/>
      <c r="N1570" s="233"/>
      <c r="O1570" s="233"/>
      <c r="P1570" s="233"/>
    </row>
    <row r="1571" spans="1:16" outlineLevel="3" x14ac:dyDescent="0.3">
      <c r="A1571" s="173"/>
      <c r="B1571" s="173"/>
      <c r="C1571" s="173"/>
      <c r="D1571" s="173"/>
      <c r="E1571" s="173"/>
      <c r="F1571" s="70">
        <v>19</v>
      </c>
      <c r="G1571" s="173"/>
      <c r="H1571" s="173"/>
      <c r="I1571" s="71" t="str">
        <v>RNC B</v>
      </c>
      <c r="J1571" s="222"/>
      <c r="K1571" s="36">
        <f t="shared" ca="1" si="41"/>
        <v>0</v>
      </c>
      <c r="L1571" s="233"/>
      <c r="M1571" s="233"/>
      <c r="N1571" s="233"/>
      <c r="O1571" s="233"/>
      <c r="P1571" s="233"/>
    </row>
    <row r="1572" spans="1:16" outlineLevel="3" x14ac:dyDescent="0.3">
      <c r="A1572" s="173"/>
      <c r="B1572" s="173"/>
      <c r="C1572" s="173"/>
      <c r="D1572" s="173"/>
      <c r="E1572" s="173"/>
      <c r="F1572" s="70">
        <v>20</v>
      </c>
      <c r="G1572" s="173"/>
      <c r="H1572" s="173"/>
      <c r="I1572" s="71" t="str">
        <v>RNC C</v>
      </c>
      <c r="J1572" s="222"/>
      <c r="K1572" s="36">
        <f t="shared" ca="1" si="41"/>
        <v>0</v>
      </c>
      <c r="L1572" s="233"/>
      <c r="M1572" s="233"/>
      <c r="N1572" s="233"/>
      <c r="O1572" s="233"/>
      <c r="P1572" s="233"/>
    </row>
    <row r="1573" spans="1:16" outlineLevel="3" x14ac:dyDescent="0.3">
      <c r="A1573" s="173"/>
      <c r="B1573" s="173"/>
      <c r="C1573" s="173"/>
      <c r="D1573" s="173"/>
      <c r="E1573" s="173"/>
      <c r="F1573" s="70">
        <v>21</v>
      </c>
      <c r="G1573" s="173"/>
      <c r="H1573" s="173"/>
      <c r="I1573" s="71" t="str">
        <v>libre</v>
      </c>
      <c r="J1573" s="222"/>
      <c r="K1573" s="36">
        <f t="shared" ca="1" si="41"/>
        <v>0</v>
      </c>
      <c r="L1573" s="233"/>
      <c r="M1573" s="233"/>
      <c r="N1573" s="233"/>
      <c r="O1573" s="233"/>
      <c r="P1573" s="233"/>
    </row>
    <row r="1574" spans="1:16" outlineLevel="3" x14ac:dyDescent="0.3">
      <c r="A1574" s="173"/>
      <c r="B1574" s="173"/>
      <c r="C1574" s="173"/>
      <c r="D1574" s="173"/>
      <c r="E1574" s="173"/>
      <c r="F1574" s="70">
        <v>22</v>
      </c>
      <c r="G1574" s="173"/>
      <c r="H1574" s="173"/>
      <c r="I1574" s="71" t="str">
        <v>16-CE DL</v>
      </c>
      <c r="J1574" s="222"/>
      <c r="K1574" s="36">
        <f t="shared" ca="1" si="41"/>
        <v>0</v>
      </c>
      <c r="L1574" s="233"/>
      <c r="M1574" s="233"/>
      <c r="N1574" s="233"/>
      <c r="O1574" s="233"/>
      <c r="P1574" s="233"/>
    </row>
    <row r="1575" spans="1:16" outlineLevel="3" x14ac:dyDescent="0.3">
      <c r="A1575" s="173"/>
      <c r="B1575" s="173"/>
      <c r="C1575" s="173"/>
      <c r="D1575" s="173"/>
      <c r="E1575" s="173"/>
      <c r="F1575" s="70">
        <v>23</v>
      </c>
      <c r="G1575" s="173"/>
      <c r="H1575" s="173"/>
      <c r="I1575" s="71" t="str">
        <v>16-CE UL</v>
      </c>
      <c r="J1575" s="222"/>
      <c r="K1575" s="36">
        <f t="shared" ca="1" si="41"/>
        <v>0</v>
      </c>
      <c r="L1575" s="233"/>
      <c r="M1575" s="233"/>
      <c r="N1575" s="233"/>
      <c r="O1575" s="233"/>
      <c r="P1575" s="233"/>
    </row>
    <row r="1576" spans="1:16" outlineLevel="3" x14ac:dyDescent="0.3">
      <c r="A1576" s="173"/>
      <c r="B1576" s="173"/>
      <c r="C1576" s="173"/>
      <c r="D1576" s="173"/>
      <c r="E1576" s="173"/>
      <c r="F1576" s="70">
        <v>24</v>
      </c>
      <c r="G1576" s="173"/>
      <c r="H1576" s="173"/>
      <c r="I1576" s="71" t="str">
        <v>libre</v>
      </c>
      <c r="J1576" s="222"/>
      <c r="K1576" s="36">
        <f t="shared" ca="1" si="41"/>
        <v>0</v>
      </c>
      <c r="L1576" s="233"/>
      <c r="M1576" s="233"/>
      <c r="N1576" s="233"/>
      <c r="O1576" s="233"/>
      <c r="P1576" s="233"/>
    </row>
    <row r="1577" spans="1:16" outlineLevel="3" x14ac:dyDescent="0.3">
      <c r="A1577" s="173"/>
      <c r="B1577" s="173"/>
      <c r="C1577" s="173"/>
      <c r="D1577" s="173"/>
      <c r="E1577" s="173"/>
      <c r="F1577" s="70">
        <v>25</v>
      </c>
      <c r="G1577" s="173"/>
      <c r="H1577" s="173"/>
      <c r="I1577" s="71" t="str">
        <v>HW - HWAC/RRU/Licenses/Carrier U</v>
      </c>
      <c r="J1577" s="222"/>
      <c r="K1577" s="36">
        <f t="shared" ca="1" si="41"/>
        <v>0</v>
      </c>
      <c r="L1577" s="233"/>
      <c r="M1577" s="233"/>
      <c r="N1577" s="233"/>
      <c r="O1577" s="233"/>
      <c r="P1577" s="233"/>
    </row>
    <row r="1578" spans="1:16" outlineLevel="3" x14ac:dyDescent="0.3">
      <c r="A1578" s="173"/>
      <c r="B1578" s="173"/>
      <c r="C1578" s="173"/>
      <c r="D1578" s="173"/>
      <c r="E1578" s="173"/>
      <c r="F1578" s="70">
        <v>26</v>
      </c>
      <c r="G1578" s="173"/>
      <c r="H1578" s="173"/>
      <c r="I1578" s="71" t="str">
        <v>HW - HWAC/RRU/Licenses/Carrier S</v>
      </c>
      <c r="J1578" s="222"/>
      <c r="K1578" s="36">
        <f t="shared" ca="1" si="41"/>
        <v>0</v>
      </c>
      <c r="L1578" s="233"/>
      <c r="M1578" s="233"/>
      <c r="N1578" s="233"/>
      <c r="O1578" s="233"/>
      <c r="P1578" s="233"/>
    </row>
    <row r="1579" spans="1:16" outlineLevel="3" x14ac:dyDescent="0.3">
      <c r="A1579" s="173"/>
      <c r="B1579" s="173"/>
      <c r="C1579" s="173"/>
      <c r="D1579" s="173"/>
      <c r="E1579" s="173"/>
      <c r="F1579" s="70">
        <v>27</v>
      </c>
      <c r="G1579" s="173"/>
      <c r="H1579" s="173"/>
      <c r="I1579" s="71" t="str">
        <v>HW - HWAC/RRU/Licenses/Carrier R</v>
      </c>
      <c r="J1579" s="222"/>
      <c r="K1579" s="36">
        <f t="shared" ca="1" si="41"/>
        <v>0</v>
      </c>
      <c r="L1579" s="233"/>
      <c r="M1579" s="233"/>
      <c r="N1579" s="233"/>
      <c r="O1579" s="233"/>
      <c r="P1579" s="233"/>
    </row>
    <row r="1580" spans="1:16" outlineLevel="3" x14ac:dyDescent="0.3">
      <c r="A1580" s="173"/>
      <c r="B1580" s="173"/>
      <c r="C1580" s="173"/>
      <c r="D1580" s="173"/>
      <c r="E1580" s="173"/>
      <c r="F1580" s="70">
        <v>28</v>
      </c>
      <c r="G1580" s="173"/>
      <c r="H1580" s="173"/>
      <c r="I1580" s="71" t="str">
        <v>libre</v>
      </c>
      <c r="J1580" s="222"/>
      <c r="K1580" s="36">
        <f t="shared" ca="1" si="41"/>
        <v>0</v>
      </c>
      <c r="L1580" s="233"/>
      <c r="M1580" s="233"/>
      <c r="N1580" s="233"/>
      <c r="O1580" s="233"/>
      <c r="P1580" s="233"/>
    </row>
    <row r="1581" spans="1:16" outlineLevel="3" x14ac:dyDescent="0.3">
      <c r="A1581" s="173"/>
      <c r="B1581" s="173"/>
      <c r="C1581" s="173"/>
      <c r="D1581" s="173"/>
      <c r="E1581" s="173"/>
      <c r="F1581" s="70">
        <v>29</v>
      </c>
      <c r="G1581" s="173"/>
      <c r="H1581" s="173"/>
      <c r="I1581" s="71" t="str">
        <v>Sitio U Energía</v>
      </c>
      <c r="J1581" s="222"/>
      <c r="K1581" s="36">
        <f t="shared" ca="1" si="41"/>
        <v>0</v>
      </c>
      <c r="L1581" s="233"/>
      <c r="M1581" s="233"/>
      <c r="N1581" s="233"/>
      <c r="O1581" s="233"/>
      <c r="P1581" s="233"/>
    </row>
    <row r="1582" spans="1:16" outlineLevel="3" x14ac:dyDescent="0.3">
      <c r="A1582" s="173"/>
      <c r="B1582" s="173"/>
      <c r="C1582" s="173"/>
      <c r="D1582" s="173"/>
      <c r="E1582" s="173"/>
      <c r="F1582" s="70">
        <v>30</v>
      </c>
      <c r="G1582" s="173"/>
      <c r="H1582" s="173"/>
      <c r="I1582" s="71" t="str">
        <v>Sitio S Energía</v>
      </c>
      <c r="J1582" s="222"/>
      <c r="K1582" s="36">
        <f t="shared" ca="1" si="41"/>
        <v>0</v>
      </c>
      <c r="L1582" s="233"/>
      <c r="M1582" s="233"/>
      <c r="N1582" s="233"/>
      <c r="O1582" s="233"/>
      <c r="P1582" s="233"/>
    </row>
    <row r="1583" spans="1:16" outlineLevel="3" x14ac:dyDescent="0.3">
      <c r="A1583" s="173"/>
      <c r="B1583" s="173"/>
      <c r="C1583" s="173"/>
      <c r="D1583" s="173"/>
      <c r="E1583" s="173"/>
      <c r="F1583" s="70">
        <v>31</v>
      </c>
      <c r="G1583" s="173"/>
      <c r="H1583" s="173"/>
      <c r="I1583" s="71" t="str">
        <v>Sitio R Energía</v>
      </c>
      <c r="J1583" s="222"/>
      <c r="K1583" s="36">
        <f t="shared" ca="1" si="41"/>
        <v>0</v>
      </c>
      <c r="L1583" s="233"/>
      <c r="M1583" s="233"/>
      <c r="N1583" s="233"/>
      <c r="O1583" s="233"/>
      <c r="P1583" s="233"/>
    </row>
    <row r="1584" spans="1:16" outlineLevel="3" x14ac:dyDescent="0.3">
      <c r="A1584" s="173"/>
      <c r="B1584" s="173"/>
      <c r="C1584" s="173"/>
      <c r="D1584" s="173"/>
      <c r="E1584" s="173"/>
      <c r="F1584" s="70">
        <v>32</v>
      </c>
      <c r="G1584" s="173"/>
      <c r="H1584" s="173"/>
      <c r="I1584" s="71" t="str">
        <v>libre</v>
      </c>
      <c r="J1584" s="222"/>
      <c r="K1584" s="36">
        <f t="shared" ca="1" si="41"/>
        <v>0</v>
      </c>
      <c r="L1584" s="233"/>
      <c r="M1584" s="233"/>
      <c r="N1584" s="233"/>
      <c r="O1584" s="233"/>
      <c r="P1584" s="233"/>
    </row>
    <row r="1585" spans="1:16" outlineLevel="3" x14ac:dyDescent="0.3">
      <c r="A1585" s="173"/>
      <c r="B1585" s="173"/>
      <c r="C1585" s="173"/>
      <c r="D1585" s="173"/>
      <c r="E1585" s="173"/>
      <c r="F1585" s="70">
        <v>33</v>
      </c>
      <c r="G1585" s="173"/>
      <c r="H1585" s="173"/>
      <c r="I1585" s="71" t="str">
        <v>Sitios todos 4G</v>
      </c>
      <c r="J1585" s="222"/>
      <c r="K1585" s="36">
        <f t="shared" ca="1" si="41"/>
        <v>0</v>
      </c>
      <c r="L1585" s="233"/>
      <c r="M1585" s="233"/>
      <c r="N1585" s="233"/>
      <c r="O1585" s="233"/>
      <c r="P1585" s="233"/>
    </row>
    <row r="1586" spans="1:16" outlineLevel="3" x14ac:dyDescent="0.3">
      <c r="A1586" s="173"/>
      <c r="B1586" s="173"/>
      <c r="C1586" s="173"/>
      <c r="D1586" s="173"/>
      <c r="E1586" s="173"/>
      <c r="F1586" s="70">
        <v>34</v>
      </c>
      <c r="G1586" s="173"/>
      <c r="H1586" s="173"/>
      <c r="I1586" s="71" t="str">
        <v>libre</v>
      </c>
      <c r="J1586" s="222"/>
      <c r="K1586" s="36">
        <f t="shared" ca="1" si="41"/>
        <v>0</v>
      </c>
      <c r="L1586" s="233"/>
      <c r="M1586" s="233"/>
      <c r="N1586" s="233"/>
      <c r="O1586" s="233"/>
      <c r="P1586" s="233"/>
    </row>
    <row r="1587" spans="1:16" outlineLevel="3" x14ac:dyDescent="0.3">
      <c r="A1587" s="173"/>
      <c r="B1587" s="173"/>
      <c r="C1587" s="173"/>
      <c r="D1587" s="173"/>
      <c r="E1587" s="173"/>
      <c r="F1587" s="70">
        <v>35</v>
      </c>
      <c r="G1587" s="173"/>
      <c r="H1587" s="173"/>
      <c r="I1587" s="71" t="str">
        <v>libre</v>
      </c>
      <c r="J1587" s="222"/>
      <c r="K1587" s="36">
        <f t="shared" ca="1" si="41"/>
        <v>0</v>
      </c>
      <c r="L1587" s="233"/>
      <c r="M1587" s="233"/>
      <c r="N1587" s="233"/>
      <c r="O1587" s="233"/>
      <c r="P1587" s="233"/>
    </row>
    <row r="1588" spans="1:16" outlineLevel="3" x14ac:dyDescent="0.3">
      <c r="A1588" s="173"/>
      <c r="B1588" s="173"/>
      <c r="C1588" s="173"/>
      <c r="D1588" s="173"/>
      <c r="E1588" s="173"/>
      <c r="F1588" s="70">
        <v>36</v>
      </c>
      <c r="G1588" s="173"/>
      <c r="H1588" s="173"/>
      <c r="I1588" s="71" t="str">
        <v>libre</v>
      </c>
      <c r="J1588" s="222"/>
      <c r="K1588" s="36">
        <f t="shared" ca="1" si="41"/>
        <v>0</v>
      </c>
      <c r="L1588" s="233"/>
      <c r="M1588" s="233"/>
      <c r="N1588" s="233"/>
      <c r="O1588" s="233"/>
      <c r="P1588" s="233"/>
    </row>
    <row r="1589" spans="1:16" outlineLevel="3" x14ac:dyDescent="0.3">
      <c r="A1589" s="173"/>
      <c r="B1589" s="173"/>
      <c r="C1589" s="173"/>
      <c r="D1589" s="173"/>
      <c r="E1589" s="173"/>
      <c r="F1589" s="70">
        <v>37</v>
      </c>
      <c r="G1589" s="173"/>
      <c r="H1589" s="173"/>
      <c r="I1589" s="71" t="str">
        <v>libre</v>
      </c>
      <c r="J1589" s="222"/>
      <c r="K1589" s="36">
        <f t="shared" ca="1" si="41"/>
        <v>0</v>
      </c>
      <c r="L1589" s="233"/>
      <c r="M1589" s="233"/>
      <c r="N1589" s="233"/>
      <c r="O1589" s="233"/>
      <c r="P1589" s="233"/>
    </row>
    <row r="1590" spans="1:16" outlineLevel="3" x14ac:dyDescent="0.3">
      <c r="A1590" s="173"/>
      <c r="B1590" s="173"/>
      <c r="C1590" s="173"/>
      <c r="D1590" s="173"/>
      <c r="E1590" s="173"/>
      <c r="F1590" s="70">
        <v>38</v>
      </c>
      <c r="G1590" s="173"/>
      <c r="H1590" s="173"/>
      <c r="I1590" s="71" t="str">
        <v>libre</v>
      </c>
      <c r="J1590" s="222"/>
      <c r="K1590" s="36">
        <f t="shared" ca="1" si="41"/>
        <v>0</v>
      </c>
      <c r="L1590" s="233"/>
      <c r="M1590" s="233"/>
      <c r="N1590" s="233"/>
      <c r="O1590" s="233"/>
      <c r="P1590" s="233"/>
    </row>
    <row r="1591" spans="1:16" outlineLevel="3" x14ac:dyDescent="0.3">
      <c r="A1591" s="173"/>
      <c r="B1591" s="173"/>
      <c r="C1591" s="173"/>
      <c r="D1591" s="173"/>
      <c r="E1591" s="173"/>
      <c r="F1591" s="70">
        <v>39</v>
      </c>
      <c r="G1591" s="173"/>
      <c r="H1591" s="173"/>
      <c r="I1591" s="71" t="str">
        <v>libre</v>
      </c>
      <c r="J1591" s="222"/>
      <c r="K1591" s="36">
        <f t="shared" ca="1" si="41"/>
        <v>0</v>
      </c>
      <c r="L1591" s="233"/>
      <c r="M1591" s="233"/>
      <c r="N1591" s="233"/>
      <c r="O1591" s="233"/>
      <c r="P1591" s="233"/>
    </row>
    <row r="1592" spans="1:16" outlineLevel="3" x14ac:dyDescent="0.3">
      <c r="A1592" s="173"/>
      <c r="B1592" s="173"/>
      <c r="C1592" s="173"/>
      <c r="D1592" s="173"/>
      <c r="E1592" s="173"/>
      <c r="F1592" s="70">
        <v>40</v>
      </c>
      <c r="G1592" s="173"/>
      <c r="H1592" s="173"/>
      <c r="I1592" s="71" t="str">
        <v>libre</v>
      </c>
      <c r="J1592" s="222"/>
      <c r="K1592" s="36">
        <f t="shared" ca="1" si="41"/>
        <v>0</v>
      </c>
      <c r="L1592" s="233"/>
      <c r="M1592" s="233"/>
      <c r="N1592" s="233"/>
      <c r="O1592" s="233"/>
      <c r="P1592" s="233"/>
    </row>
    <row r="1593" spans="1:16" outlineLevel="3" x14ac:dyDescent="0.3">
      <c r="A1593" s="173"/>
      <c r="B1593" s="173"/>
      <c r="C1593" s="173"/>
      <c r="D1593" s="173"/>
      <c r="E1593" s="173"/>
      <c r="F1593" s="70">
        <v>41</v>
      </c>
      <c r="G1593" s="173"/>
      <c r="H1593" s="173"/>
      <c r="I1593" s="71" t="str">
        <v>libre</v>
      </c>
      <c r="J1593" s="222"/>
      <c r="K1593" s="36">
        <f t="shared" ca="1" si="41"/>
        <v>0</v>
      </c>
      <c r="L1593" s="233"/>
      <c r="M1593" s="233"/>
      <c r="N1593" s="233"/>
      <c r="O1593" s="233"/>
      <c r="P1593" s="233"/>
    </row>
    <row r="1594" spans="1:16" outlineLevel="3" x14ac:dyDescent="0.3">
      <c r="A1594" s="173"/>
      <c r="B1594" s="173"/>
      <c r="C1594" s="173"/>
      <c r="D1594" s="173"/>
      <c r="E1594" s="173"/>
      <c r="F1594" s="70">
        <v>42</v>
      </c>
      <c r="G1594" s="173"/>
      <c r="H1594" s="173"/>
      <c r="I1594" s="71" t="str">
        <v>libre</v>
      </c>
      <c r="J1594" s="222"/>
      <c r="K1594" s="36">
        <f t="shared" ca="1" si="41"/>
        <v>0</v>
      </c>
      <c r="L1594" s="233"/>
      <c r="M1594" s="233"/>
      <c r="N1594" s="233"/>
      <c r="O1594" s="233"/>
      <c r="P1594" s="233"/>
    </row>
    <row r="1595" spans="1:16" outlineLevel="3" x14ac:dyDescent="0.3">
      <c r="A1595" s="173"/>
      <c r="B1595" s="173"/>
      <c r="C1595" s="173"/>
      <c r="D1595" s="173"/>
      <c r="E1595" s="173"/>
      <c r="F1595" s="70">
        <v>43</v>
      </c>
      <c r="G1595" s="173"/>
      <c r="H1595" s="173"/>
      <c r="I1595" s="71" t="str">
        <v>libre</v>
      </c>
      <c r="J1595" s="222"/>
      <c r="K1595" s="36">
        <f t="shared" ca="1" si="41"/>
        <v>0</v>
      </c>
      <c r="L1595" s="233"/>
      <c r="M1595" s="233"/>
      <c r="N1595" s="233"/>
      <c r="O1595" s="233"/>
      <c r="P1595" s="233"/>
    </row>
    <row r="1596" spans="1:16" outlineLevel="3" x14ac:dyDescent="0.3">
      <c r="A1596" s="173"/>
      <c r="B1596" s="173"/>
      <c r="C1596" s="173"/>
      <c r="D1596" s="173"/>
      <c r="E1596" s="173"/>
      <c r="F1596" s="70">
        <v>44</v>
      </c>
      <c r="G1596" s="173"/>
      <c r="H1596" s="173"/>
      <c r="I1596" s="71" t="str">
        <v>libre</v>
      </c>
      <c r="J1596" s="222"/>
      <c r="K1596" s="36">
        <f t="shared" ca="1" si="41"/>
        <v>0</v>
      </c>
      <c r="L1596" s="233"/>
      <c r="M1596" s="233"/>
      <c r="N1596" s="233"/>
      <c r="O1596" s="233"/>
      <c r="P1596" s="233"/>
    </row>
    <row r="1597" spans="1:16" outlineLevel="3" x14ac:dyDescent="0.3">
      <c r="A1597" s="173"/>
      <c r="B1597" s="173"/>
      <c r="C1597" s="173"/>
      <c r="D1597" s="173"/>
      <c r="E1597" s="173"/>
      <c r="F1597" s="70">
        <v>45</v>
      </c>
      <c r="G1597" s="173"/>
      <c r="H1597" s="173"/>
      <c r="I1597" s="71" t="str">
        <v>libre</v>
      </c>
      <c r="J1597" s="222"/>
      <c r="K1597" s="36">
        <f t="shared" ca="1" si="41"/>
        <v>0</v>
      </c>
      <c r="L1597" s="233"/>
      <c r="M1597" s="233"/>
      <c r="N1597" s="233"/>
      <c r="O1597" s="233"/>
      <c r="P1597" s="233"/>
    </row>
    <row r="1598" spans="1:16" outlineLevel="3" x14ac:dyDescent="0.3">
      <c r="A1598" s="173"/>
      <c r="B1598" s="173"/>
      <c r="C1598" s="173"/>
      <c r="D1598" s="173"/>
      <c r="E1598" s="173"/>
      <c r="F1598" s="70">
        <v>46</v>
      </c>
      <c r="G1598" s="173"/>
      <c r="H1598" s="173"/>
      <c r="I1598" s="71" t="str">
        <v>libre</v>
      </c>
      <c r="J1598" s="222"/>
      <c r="K1598" s="36">
        <f t="shared" ca="1" si="41"/>
        <v>0</v>
      </c>
      <c r="L1598" s="233"/>
      <c r="M1598" s="233"/>
      <c r="N1598" s="233"/>
      <c r="O1598" s="233"/>
      <c r="P1598" s="233"/>
    </row>
    <row r="1599" spans="1:16" outlineLevel="3" x14ac:dyDescent="0.3">
      <c r="A1599" s="173"/>
      <c r="B1599" s="173"/>
      <c r="C1599" s="173"/>
      <c r="D1599" s="173"/>
      <c r="E1599" s="173"/>
      <c r="F1599" s="70">
        <v>47</v>
      </c>
      <c r="G1599" s="173"/>
      <c r="H1599" s="173"/>
      <c r="I1599" s="71" t="str">
        <v>libre</v>
      </c>
      <c r="J1599" s="222"/>
      <c r="K1599" s="36">
        <f t="shared" ca="1" si="41"/>
        <v>0</v>
      </c>
      <c r="L1599" s="233"/>
      <c r="M1599" s="233"/>
      <c r="N1599" s="233"/>
      <c r="O1599" s="233"/>
      <c r="P1599" s="233"/>
    </row>
    <row r="1600" spans="1:16" outlineLevel="3" x14ac:dyDescent="0.3">
      <c r="A1600" s="173"/>
      <c r="B1600" s="173"/>
      <c r="C1600" s="173"/>
      <c r="D1600" s="173"/>
      <c r="E1600" s="173"/>
      <c r="F1600" s="70">
        <v>48</v>
      </c>
      <c r="G1600" s="173"/>
      <c r="H1600" s="173"/>
      <c r="I1600" s="71" t="str">
        <v>libre</v>
      </c>
      <c r="J1600" s="222"/>
      <c r="K1600" s="36">
        <f t="shared" ca="1" si="41"/>
        <v>0</v>
      </c>
      <c r="L1600" s="233"/>
      <c r="M1600" s="233"/>
      <c r="N1600" s="233"/>
      <c r="O1600" s="233"/>
      <c r="P1600" s="233"/>
    </row>
    <row r="1601" spans="1:16" outlineLevel="3" x14ac:dyDescent="0.3">
      <c r="A1601" s="173"/>
      <c r="B1601" s="173"/>
      <c r="C1601" s="173"/>
      <c r="D1601" s="173"/>
      <c r="E1601" s="173"/>
      <c r="F1601" s="70">
        <v>49</v>
      </c>
      <c r="G1601" s="173"/>
      <c r="H1601" s="173"/>
      <c r="I1601" s="71" t="str">
        <v>libre</v>
      </c>
      <c r="J1601" s="222"/>
      <c r="K1601" s="36">
        <f t="shared" ca="1" si="41"/>
        <v>0</v>
      </c>
      <c r="L1601" s="233"/>
      <c r="M1601" s="233"/>
      <c r="N1601" s="233"/>
      <c r="O1601" s="233"/>
      <c r="P1601" s="233"/>
    </row>
    <row r="1602" spans="1:16" outlineLevel="3" x14ac:dyDescent="0.3">
      <c r="A1602" s="173"/>
      <c r="B1602" s="173"/>
      <c r="C1602" s="173"/>
      <c r="D1602" s="173"/>
      <c r="E1602" s="173"/>
      <c r="F1602" s="70">
        <v>50</v>
      </c>
      <c r="G1602" s="173"/>
      <c r="H1602" s="173"/>
      <c r="I1602" s="71" t="str">
        <v>libre</v>
      </c>
      <c r="J1602" s="222"/>
      <c r="K1602" s="36">
        <f t="shared" ca="1" si="41"/>
        <v>0</v>
      </c>
      <c r="L1602" s="233"/>
      <c r="M1602" s="233"/>
      <c r="N1602" s="233"/>
      <c r="O1602" s="233"/>
      <c r="P1602" s="233"/>
    </row>
    <row r="1603" spans="1:16" outlineLevel="3" x14ac:dyDescent="0.3">
      <c r="A1603" s="173"/>
      <c r="B1603" s="173"/>
      <c r="C1603" s="173"/>
      <c r="D1603" s="173"/>
      <c r="E1603" s="173"/>
      <c r="F1603" s="70">
        <v>51</v>
      </c>
      <c r="G1603" s="173"/>
      <c r="H1603" s="173"/>
      <c r="I1603" s="71" t="str">
        <v>libre</v>
      </c>
      <c r="J1603" s="222"/>
      <c r="K1603" s="36">
        <f t="shared" ca="1" si="41"/>
        <v>0</v>
      </c>
      <c r="L1603" s="233"/>
      <c r="M1603" s="233"/>
      <c r="N1603" s="233"/>
      <c r="O1603" s="233"/>
      <c r="P1603" s="233"/>
    </row>
    <row r="1604" spans="1:16" outlineLevel="3" x14ac:dyDescent="0.3">
      <c r="A1604" s="173"/>
      <c r="B1604" s="173"/>
      <c r="C1604" s="173"/>
      <c r="D1604" s="173"/>
      <c r="E1604" s="173"/>
      <c r="F1604" s="70">
        <v>52</v>
      </c>
      <c r="G1604" s="173"/>
      <c r="H1604" s="173"/>
      <c r="I1604" s="71" t="str">
        <v>libre</v>
      </c>
      <c r="J1604" s="222"/>
      <c r="K1604" s="36">
        <f t="shared" ca="1" si="41"/>
        <v>0</v>
      </c>
      <c r="L1604" s="233"/>
      <c r="M1604" s="233"/>
      <c r="N1604" s="233"/>
      <c r="O1604" s="233"/>
      <c r="P1604" s="233"/>
    </row>
    <row r="1605" spans="1:16" outlineLevel="3" x14ac:dyDescent="0.3">
      <c r="A1605" s="173"/>
      <c r="B1605" s="173"/>
      <c r="C1605" s="173"/>
      <c r="D1605" s="173"/>
      <c r="E1605" s="173"/>
      <c r="F1605" s="70">
        <v>53</v>
      </c>
      <c r="G1605" s="173"/>
      <c r="H1605" s="173"/>
      <c r="I1605" s="71" t="str">
        <v>libre</v>
      </c>
      <c r="J1605" s="222"/>
      <c r="K1605" s="36">
        <f t="shared" ca="1" si="41"/>
        <v>0</v>
      </c>
      <c r="L1605" s="233"/>
      <c r="M1605" s="233"/>
      <c r="N1605" s="233"/>
      <c r="O1605" s="233"/>
      <c r="P1605" s="233"/>
    </row>
    <row r="1606" spans="1:16" outlineLevel="3" x14ac:dyDescent="0.3">
      <c r="A1606" s="173"/>
      <c r="B1606" s="173"/>
      <c r="C1606" s="173"/>
      <c r="D1606" s="173"/>
      <c r="E1606" s="173"/>
      <c r="F1606" s="70">
        <v>54</v>
      </c>
      <c r="G1606" s="173"/>
      <c r="H1606" s="173"/>
      <c r="I1606" s="71" t="str">
        <v>libre</v>
      </c>
      <c r="J1606" s="222"/>
      <c r="K1606" s="36">
        <f t="shared" ca="1" si="41"/>
        <v>0</v>
      </c>
      <c r="L1606" s="233"/>
      <c r="M1606" s="233"/>
      <c r="N1606" s="233"/>
      <c r="O1606" s="233"/>
      <c r="P1606" s="233"/>
    </row>
    <row r="1607" spans="1:16" outlineLevel="3" x14ac:dyDescent="0.3">
      <c r="A1607" s="173"/>
      <c r="B1607" s="173"/>
      <c r="C1607" s="173"/>
      <c r="D1607" s="173"/>
      <c r="E1607" s="173"/>
      <c r="F1607" s="70">
        <v>55</v>
      </c>
      <c r="G1607" s="173"/>
      <c r="H1607" s="173"/>
      <c r="I1607" s="71" t="str">
        <v>libre</v>
      </c>
      <c r="J1607" s="222"/>
      <c r="K1607" s="36">
        <f t="shared" ca="1" si="41"/>
        <v>0</v>
      </c>
      <c r="L1607" s="233"/>
      <c r="M1607" s="233"/>
      <c r="N1607" s="233"/>
      <c r="O1607" s="233"/>
      <c r="P1607" s="233"/>
    </row>
    <row r="1608" spans="1:16" outlineLevel="3" x14ac:dyDescent="0.3">
      <c r="A1608" s="173"/>
      <c r="B1608" s="173"/>
      <c r="C1608" s="173"/>
      <c r="D1608" s="173"/>
      <c r="E1608" s="173"/>
      <c r="F1608" s="70">
        <v>56</v>
      </c>
      <c r="G1608" s="173"/>
      <c r="H1608" s="173"/>
      <c r="I1608" s="71" t="str">
        <v>libre</v>
      </c>
      <c r="J1608" s="222"/>
      <c r="K1608" s="36">
        <f t="shared" ca="1" si="41"/>
        <v>0</v>
      </c>
      <c r="L1608" s="233"/>
      <c r="M1608" s="233"/>
      <c r="N1608" s="233"/>
      <c r="O1608" s="233"/>
      <c r="P1608" s="233"/>
    </row>
    <row r="1609" spans="1:16" outlineLevel="3" x14ac:dyDescent="0.3">
      <c r="A1609" s="173"/>
      <c r="B1609" s="173"/>
      <c r="C1609" s="173"/>
      <c r="D1609" s="173"/>
      <c r="E1609" s="173"/>
      <c r="F1609" s="70">
        <v>57</v>
      </c>
      <c r="G1609" s="173"/>
      <c r="H1609" s="173"/>
      <c r="I1609" s="71" t="str">
        <v>libre</v>
      </c>
      <c r="J1609" s="222"/>
      <c r="K1609" s="36">
        <f t="shared" ca="1" si="41"/>
        <v>0</v>
      </c>
      <c r="L1609" s="233"/>
      <c r="M1609" s="233"/>
      <c r="N1609" s="233"/>
      <c r="O1609" s="233"/>
      <c r="P1609" s="233"/>
    </row>
    <row r="1610" spans="1:16" outlineLevel="3" x14ac:dyDescent="0.3">
      <c r="A1610" s="173"/>
      <c r="B1610" s="173"/>
      <c r="C1610" s="173"/>
      <c r="D1610" s="173"/>
      <c r="E1610" s="173"/>
      <c r="F1610" s="70">
        <v>58</v>
      </c>
      <c r="G1610" s="173"/>
      <c r="H1610" s="173"/>
      <c r="I1610" s="71" t="str">
        <v>libre</v>
      </c>
      <c r="J1610" s="222"/>
      <c r="K1610" s="36">
        <f t="shared" ca="1" si="41"/>
        <v>0</v>
      </c>
      <c r="L1610" s="233"/>
      <c r="M1610" s="233"/>
      <c r="N1610" s="233"/>
      <c r="O1610" s="233"/>
      <c r="P1610" s="233"/>
    </row>
    <row r="1611" spans="1:16" outlineLevel="3" x14ac:dyDescent="0.3">
      <c r="A1611" s="173"/>
      <c r="B1611" s="173"/>
      <c r="C1611" s="173"/>
      <c r="D1611" s="173"/>
      <c r="E1611" s="173"/>
      <c r="F1611" s="70">
        <v>59</v>
      </c>
      <c r="G1611" s="173"/>
      <c r="H1611" s="173"/>
      <c r="I1611" s="71" t="str">
        <v>libre</v>
      </c>
      <c r="J1611" s="222"/>
      <c r="K1611" s="36">
        <f t="shared" ca="1" si="41"/>
        <v>0</v>
      </c>
      <c r="L1611" s="233"/>
      <c r="M1611" s="233"/>
      <c r="N1611" s="233"/>
      <c r="O1611" s="233"/>
      <c r="P1611" s="233"/>
    </row>
    <row r="1612" spans="1:16" outlineLevel="3" x14ac:dyDescent="0.3">
      <c r="A1612" s="173"/>
      <c r="B1612" s="173"/>
      <c r="C1612" s="173"/>
      <c r="D1612" s="173"/>
      <c r="E1612" s="173"/>
      <c r="F1612" s="70">
        <v>60</v>
      </c>
      <c r="G1612" s="173"/>
      <c r="H1612" s="173"/>
      <c r="I1612" s="71" t="str">
        <v>libre</v>
      </c>
      <c r="J1612" s="222"/>
      <c r="K1612" s="36">
        <f t="shared" ca="1" si="41"/>
        <v>0</v>
      </c>
      <c r="L1612" s="233"/>
      <c r="M1612" s="233"/>
      <c r="N1612" s="233"/>
      <c r="O1612" s="233"/>
      <c r="P1612" s="233"/>
    </row>
    <row r="1613" spans="1:16" outlineLevel="3" x14ac:dyDescent="0.3">
      <c r="A1613" s="173"/>
      <c r="B1613" s="173"/>
      <c r="C1613" s="173"/>
      <c r="D1613" s="173"/>
      <c r="E1613" s="173"/>
      <c r="F1613" s="70">
        <v>61</v>
      </c>
      <c r="G1613" s="173"/>
      <c r="H1613" s="173"/>
      <c r="I1613" s="71" t="str">
        <v>libre</v>
      </c>
      <c r="J1613" s="222"/>
      <c r="K1613" s="36">
        <f t="shared" ca="1" si="41"/>
        <v>0</v>
      </c>
      <c r="L1613" s="233"/>
      <c r="M1613" s="233"/>
      <c r="N1613" s="233"/>
      <c r="O1613" s="233"/>
      <c r="P1613" s="233"/>
    </row>
    <row r="1614" spans="1:16" outlineLevel="3" x14ac:dyDescent="0.3">
      <c r="A1614" s="173"/>
      <c r="B1614" s="173"/>
      <c r="C1614" s="173"/>
      <c r="D1614" s="173"/>
      <c r="E1614" s="173"/>
      <c r="F1614" s="70">
        <v>62</v>
      </c>
      <c r="G1614" s="173"/>
      <c r="H1614" s="173"/>
      <c r="I1614" s="71" t="str">
        <v>libre</v>
      </c>
      <c r="J1614" s="222"/>
      <c r="K1614" s="36">
        <f t="shared" ca="1" si="41"/>
        <v>0</v>
      </c>
      <c r="L1614" s="233"/>
      <c r="M1614" s="233"/>
      <c r="N1614" s="233"/>
      <c r="O1614" s="233"/>
      <c r="P1614" s="233"/>
    </row>
    <row r="1615" spans="1:16" outlineLevel="3" x14ac:dyDescent="0.3">
      <c r="A1615" s="173"/>
      <c r="B1615" s="173"/>
      <c r="C1615" s="173"/>
      <c r="D1615" s="173"/>
      <c r="E1615" s="173"/>
      <c r="F1615" s="70">
        <v>63</v>
      </c>
      <c r="G1615" s="173"/>
      <c r="H1615" s="173"/>
      <c r="I1615" s="71" t="str">
        <v>libre</v>
      </c>
      <c r="J1615" s="222"/>
      <c r="K1615" s="36">
        <f t="shared" ca="1" si="41"/>
        <v>0</v>
      </c>
      <c r="L1615" s="233"/>
      <c r="M1615" s="233"/>
      <c r="N1615" s="233"/>
      <c r="O1615" s="233"/>
      <c r="P1615" s="233"/>
    </row>
    <row r="1616" spans="1:16" outlineLevel="3" x14ac:dyDescent="0.3">
      <c r="A1616" s="173"/>
      <c r="B1616" s="173"/>
      <c r="C1616" s="173"/>
      <c r="D1616" s="173"/>
      <c r="E1616" s="173"/>
      <c r="F1616" s="70">
        <v>64</v>
      </c>
      <c r="G1616" s="173"/>
      <c r="H1616" s="173"/>
      <c r="I1616" s="71" t="str">
        <v>libre</v>
      </c>
      <c r="J1616" s="222"/>
      <c r="K1616" s="36">
        <f t="shared" ca="1" si="41"/>
        <v>0</v>
      </c>
      <c r="L1616" s="233"/>
      <c r="M1616" s="233"/>
      <c r="N1616" s="233"/>
      <c r="O1616" s="233"/>
      <c r="P1616" s="233"/>
    </row>
    <row r="1617" spans="1:16" outlineLevel="3" x14ac:dyDescent="0.3">
      <c r="A1617" s="173"/>
      <c r="B1617" s="173"/>
      <c r="C1617" s="173"/>
      <c r="D1617" s="173"/>
      <c r="E1617" s="173"/>
      <c r="F1617" s="70">
        <v>65</v>
      </c>
      <c r="G1617" s="173"/>
      <c r="H1617" s="173"/>
      <c r="I1617" s="71" t="str">
        <v>libre</v>
      </c>
      <c r="J1617" s="222"/>
      <c r="K1617" s="36">
        <f t="shared" ref="K1617:K1680" ca="1" si="42">INDIRECT("Opex.Vida."&amp;INDEX(BD.Opex.Tend.CV,F1617))</f>
        <v>0</v>
      </c>
      <c r="L1617" s="233"/>
      <c r="M1617" s="233"/>
      <c r="N1617" s="233"/>
      <c r="O1617" s="233"/>
      <c r="P1617" s="233"/>
    </row>
    <row r="1618" spans="1:16" outlineLevel="3" x14ac:dyDescent="0.3">
      <c r="A1618" s="173"/>
      <c r="B1618" s="173"/>
      <c r="C1618" s="173"/>
      <c r="D1618" s="173"/>
      <c r="E1618" s="173"/>
      <c r="F1618" s="70">
        <v>66</v>
      </c>
      <c r="G1618" s="173"/>
      <c r="H1618" s="173"/>
      <c r="I1618" s="71" t="str">
        <v>libre</v>
      </c>
      <c r="J1618" s="222"/>
      <c r="K1618" s="36">
        <f t="shared" ca="1" si="42"/>
        <v>0</v>
      </c>
      <c r="L1618" s="233"/>
      <c r="M1618" s="233"/>
      <c r="N1618" s="233"/>
      <c r="O1618" s="233"/>
      <c r="P1618" s="233"/>
    </row>
    <row r="1619" spans="1:16" outlineLevel="3" x14ac:dyDescent="0.3">
      <c r="A1619" s="173"/>
      <c r="B1619" s="173"/>
      <c r="C1619" s="173"/>
      <c r="D1619" s="173"/>
      <c r="E1619" s="173"/>
      <c r="F1619" s="70">
        <v>67</v>
      </c>
      <c r="G1619" s="173"/>
      <c r="H1619" s="173"/>
      <c r="I1619" s="71" t="str">
        <v>libre</v>
      </c>
      <c r="J1619" s="222"/>
      <c r="K1619" s="36">
        <f t="shared" ca="1" si="42"/>
        <v>0</v>
      </c>
      <c r="L1619" s="233"/>
      <c r="M1619" s="233"/>
      <c r="N1619" s="233"/>
      <c r="O1619" s="233"/>
      <c r="P1619" s="233"/>
    </row>
    <row r="1620" spans="1:16" outlineLevel="3" x14ac:dyDescent="0.3">
      <c r="A1620" s="173"/>
      <c r="B1620" s="173"/>
      <c r="C1620" s="173"/>
      <c r="D1620" s="173"/>
      <c r="E1620" s="173"/>
      <c r="F1620" s="70">
        <v>68</v>
      </c>
      <c r="G1620" s="173"/>
      <c r="H1620" s="173"/>
      <c r="I1620" s="71" t="str">
        <v>libre</v>
      </c>
      <c r="J1620" s="222"/>
      <c r="K1620" s="36">
        <f t="shared" ca="1" si="42"/>
        <v>0</v>
      </c>
      <c r="L1620" s="233"/>
      <c r="M1620" s="233"/>
      <c r="N1620" s="233"/>
      <c r="O1620" s="233"/>
      <c r="P1620" s="233"/>
    </row>
    <row r="1621" spans="1:16" outlineLevel="3" x14ac:dyDescent="0.3">
      <c r="A1621" s="173"/>
      <c r="B1621" s="173"/>
      <c r="C1621" s="173"/>
      <c r="D1621" s="173"/>
      <c r="E1621" s="173"/>
      <c r="F1621" s="70">
        <v>69</v>
      </c>
      <c r="G1621" s="173"/>
      <c r="H1621" s="173"/>
      <c r="I1621" s="71" t="str">
        <v>Core CS:MGW, HW y SE</v>
      </c>
      <c r="J1621" s="222"/>
      <c r="K1621" s="36">
        <f t="shared" ca="1" si="42"/>
        <v>0</v>
      </c>
      <c r="L1621" s="233"/>
      <c r="M1621" s="233"/>
      <c r="N1621" s="233"/>
      <c r="O1621" s="233"/>
      <c r="P1621" s="233"/>
    </row>
    <row r="1622" spans="1:16" outlineLevel="3" x14ac:dyDescent="0.3">
      <c r="A1622" s="173"/>
      <c r="B1622" s="173"/>
      <c r="C1622" s="173"/>
      <c r="D1622" s="173"/>
      <c r="E1622" s="173"/>
      <c r="F1622" s="70">
        <v>70</v>
      </c>
      <c r="G1622" s="173"/>
      <c r="H1622" s="173"/>
      <c r="I1622" s="71" t="str">
        <v>Core CS:MSC Server, HW y SE</v>
      </c>
      <c r="J1622" s="222"/>
      <c r="K1622" s="36">
        <f t="shared" ca="1" si="42"/>
        <v>0</v>
      </c>
      <c r="L1622" s="233"/>
      <c r="M1622" s="233"/>
      <c r="N1622" s="233"/>
      <c r="O1622" s="233"/>
      <c r="P1622" s="233"/>
    </row>
    <row r="1623" spans="1:16" outlineLevel="3" x14ac:dyDescent="0.3">
      <c r="A1623" s="173"/>
      <c r="B1623" s="173"/>
      <c r="C1623" s="173"/>
      <c r="D1623" s="173"/>
      <c r="E1623" s="173"/>
      <c r="F1623" s="70">
        <v>71</v>
      </c>
      <c r="G1623" s="173"/>
      <c r="H1623" s="173"/>
      <c r="I1623" s="71" t="str">
        <v>Core CS:SG, HW y SE</v>
      </c>
      <c r="J1623" s="222"/>
      <c r="K1623" s="36">
        <f t="shared" ca="1" si="42"/>
        <v>0</v>
      </c>
      <c r="L1623" s="233"/>
      <c r="M1623" s="233"/>
      <c r="N1623" s="233"/>
      <c r="O1623" s="233"/>
      <c r="P1623" s="233"/>
    </row>
    <row r="1624" spans="1:16" outlineLevel="3" x14ac:dyDescent="0.3">
      <c r="A1624" s="173"/>
      <c r="B1624" s="173"/>
      <c r="C1624" s="173"/>
      <c r="D1624" s="173"/>
      <c r="E1624" s="173"/>
      <c r="F1624" s="70">
        <v>72</v>
      </c>
      <c r="G1624" s="173"/>
      <c r="H1624" s="173"/>
      <c r="I1624" s="71" t="str">
        <v>Core CS:HLR, HW y SE</v>
      </c>
      <c r="J1624" s="222"/>
      <c r="K1624" s="36">
        <f t="shared" ca="1" si="42"/>
        <v>0</v>
      </c>
      <c r="L1624" s="233"/>
      <c r="M1624" s="233"/>
      <c r="N1624" s="233"/>
      <c r="O1624" s="233"/>
      <c r="P1624" s="233"/>
    </row>
    <row r="1625" spans="1:16" outlineLevel="3" x14ac:dyDescent="0.3">
      <c r="A1625" s="173"/>
      <c r="B1625" s="173"/>
      <c r="C1625" s="173"/>
      <c r="D1625" s="173"/>
      <c r="E1625" s="173"/>
      <c r="F1625" s="70">
        <v>73</v>
      </c>
      <c r="G1625" s="173"/>
      <c r="H1625" s="173"/>
      <c r="I1625" s="71" t="str">
        <v>Core CS:MGW, SW</v>
      </c>
      <c r="J1625" s="222"/>
      <c r="K1625" s="36">
        <f t="shared" ca="1" si="42"/>
        <v>0</v>
      </c>
      <c r="L1625" s="233"/>
      <c r="M1625" s="233"/>
      <c r="N1625" s="233"/>
      <c r="O1625" s="233"/>
      <c r="P1625" s="233"/>
    </row>
    <row r="1626" spans="1:16" outlineLevel="3" x14ac:dyDescent="0.3">
      <c r="A1626" s="173"/>
      <c r="B1626" s="173"/>
      <c r="C1626" s="173"/>
      <c r="D1626" s="173"/>
      <c r="E1626" s="173"/>
      <c r="F1626" s="70">
        <v>74</v>
      </c>
      <c r="G1626" s="173"/>
      <c r="H1626" s="173"/>
      <c r="I1626" s="71" t="str">
        <v>Core CS:MSC Server, SW</v>
      </c>
      <c r="J1626" s="222"/>
      <c r="K1626" s="36">
        <f t="shared" ca="1" si="42"/>
        <v>0</v>
      </c>
      <c r="L1626" s="233"/>
      <c r="M1626" s="233"/>
      <c r="N1626" s="233"/>
      <c r="O1626" s="233"/>
      <c r="P1626" s="233"/>
    </row>
    <row r="1627" spans="1:16" outlineLevel="3" x14ac:dyDescent="0.3">
      <c r="A1627" s="173"/>
      <c r="B1627" s="173"/>
      <c r="C1627" s="173"/>
      <c r="D1627" s="173"/>
      <c r="E1627" s="173"/>
      <c r="F1627" s="70">
        <v>75</v>
      </c>
      <c r="G1627" s="173"/>
      <c r="H1627" s="173"/>
      <c r="I1627" s="71" t="str">
        <v>Core CS:SG, SW</v>
      </c>
      <c r="J1627" s="222"/>
      <c r="K1627" s="36">
        <f t="shared" ca="1" si="42"/>
        <v>0</v>
      </c>
      <c r="L1627" s="233"/>
      <c r="M1627" s="233"/>
      <c r="N1627" s="233"/>
      <c r="O1627" s="233"/>
      <c r="P1627" s="233"/>
    </row>
    <row r="1628" spans="1:16" outlineLevel="3" x14ac:dyDescent="0.3">
      <c r="A1628" s="173"/>
      <c r="B1628" s="173"/>
      <c r="C1628" s="173"/>
      <c r="D1628" s="173"/>
      <c r="E1628" s="173"/>
      <c r="F1628" s="70">
        <v>76</v>
      </c>
      <c r="G1628" s="173"/>
      <c r="H1628" s="173"/>
      <c r="I1628" s="71" t="str">
        <v>Core CS:HLR, SW</v>
      </c>
      <c r="J1628" s="222"/>
      <c r="K1628" s="36">
        <f t="shared" ca="1" si="42"/>
        <v>0</v>
      </c>
      <c r="L1628" s="233"/>
      <c r="M1628" s="233"/>
      <c r="N1628" s="233"/>
      <c r="O1628" s="233"/>
      <c r="P1628" s="233"/>
    </row>
    <row r="1629" spans="1:16" outlineLevel="3" x14ac:dyDescent="0.3">
      <c r="A1629" s="173"/>
      <c r="B1629" s="173"/>
      <c r="C1629" s="173"/>
      <c r="D1629" s="173"/>
      <c r="E1629" s="173"/>
      <c r="F1629" s="70">
        <v>77</v>
      </c>
      <c r="G1629" s="173"/>
      <c r="H1629" s="173"/>
      <c r="I1629" s="71" t="str">
        <v>Core PS:SGSN, HW y SE</v>
      </c>
      <c r="J1629" s="222"/>
      <c r="K1629" s="36">
        <f t="shared" ca="1" si="42"/>
        <v>0</v>
      </c>
      <c r="L1629" s="233"/>
      <c r="M1629" s="233"/>
      <c r="N1629" s="233"/>
      <c r="O1629" s="233"/>
      <c r="P1629" s="233"/>
    </row>
    <row r="1630" spans="1:16" outlineLevel="3" x14ac:dyDescent="0.3">
      <c r="A1630" s="173"/>
      <c r="B1630" s="173"/>
      <c r="C1630" s="173"/>
      <c r="D1630" s="173"/>
      <c r="E1630" s="173"/>
      <c r="F1630" s="70">
        <v>78</v>
      </c>
      <c r="G1630" s="173"/>
      <c r="H1630" s="173"/>
      <c r="I1630" s="71" t="str">
        <v>Core PS:GGSN, HW y SE</v>
      </c>
      <c r="J1630" s="222"/>
      <c r="K1630" s="36">
        <f t="shared" ca="1" si="42"/>
        <v>0</v>
      </c>
      <c r="L1630" s="233"/>
      <c r="M1630" s="233"/>
      <c r="N1630" s="233"/>
      <c r="O1630" s="233"/>
      <c r="P1630" s="233"/>
    </row>
    <row r="1631" spans="1:16" outlineLevel="3" x14ac:dyDescent="0.3">
      <c r="A1631" s="173"/>
      <c r="B1631" s="173"/>
      <c r="C1631" s="173"/>
      <c r="D1631" s="173"/>
      <c r="E1631" s="173"/>
      <c r="F1631" s="70">
        <v>79</v>
      </c>
      <c r="G1631" s="173"/>
      <c r="H1631" s="173"/>
      <c r="I1631" s="71" t="str">
        <v>Core PS:CG, HW y SE</v>
      </c>
      <c r="J1631" s="222"/>
      <c r="K1631" s="36">
        <f t="shared" ca="1" si="42"/>
        <v>0</v>
      </c>
      <c r="L1631" s="233"/>
      <c r="M1631" s="233"/>
      <c r="N1631" s="233"/>
      <c r="O1631" s="233"/>
      <c r="P1631" s="233"/>
    </row>
    <row r="1632" spans="1:16" outlineLevel="3" x14ac:dyDescent="0.3">
      <c r="A1632" s="173"/>
      <c r="B1632" s="173"/>
      <c r="C1632" s="173"/>
      <c r="D1632" s="173"/>
      <c r="E1632" s="173"/>
      <c r="F1632" s="70">
        <v>80</v>
      </c>
      <c r="G1632" s="173"/>
      <c r="H1632" s="173"/>
      <c r="I1632" s="71" t="str">
        <v>Core PS:PCRF, HW y SE</v>
      </c>
      <c r="J1632" s="222"/>
      <c r="K1632" s="36">
        <f t="shared" ca="1" si="42"/>
        <v>0</v>
      </c>
      <c r="L1632" s="233"/>
      <c r="M1632" s="233"/>
      <c r="N1632" s="233"/>
      <c r="O1632" s="233"/>
      <c r="P1632" s="233"/>
    </row>
    <row r="1633" spans="1:16" outlineLevel="3" x14ac:dyDescent="0.3">
      <c r="A1633" s="173"/>
      <c r="B1633" s="173"/>
      <c r="C1633" s="173"/>
      <c r="D1633" s="173"/>
      <c r="E1633" s="173"/>
      <c r="F1633" s="70">
        <v>81</v>
      </c>
      <c r="G1633" s="173"/>
      <c r="H1633" s="173"/>
      <c r="I1633" s="71" t="str">
        <v>Core PS:SUR, HW y SE</v>
      </c>
      <c r="J1633" s="222"/>
      <c r="K1633" s="36">
        <f t="shared" ca="1" si="42"/>
        <v>0</v>
      </c>
      <c r="L1633" s="233"/>
      <c r="M1633" s="233"/>
      <c r="N1633" s="233"/>
      <c r="O1633" s="233"/>
      <c r="P1633" s="233"/>
    </row>
    <row r="1634" spans="1:16" outlineLevel="3" x14ac:dyDescent="0.3">
      <c r="A1634" s="173"/>
      <c r="B1634" s="173"/>
      <c r="C1634" s="173"/>
      <c r="D1634" s="173"/>
      <c r="E1634" s="173"/>
      <c r="F1634" s="70">
        <v>82</v>
      </c>
      <c r="G1634" s="173"/>
      <c r="H1634" s="173"/>
      <c r="I1634" s="71" t="str">
        <v>Core PS:SGSN, SW</v>
      </c>
      <c r="J1634" s="222"/>
      <c r="K1634" s="36">
        <f t="shared" ca="1" si="42"/>
        <v>0</v>
      </c>
      <c r="L1634" s="233"/>
      <c r="M1634" s="233"/>
      <c r="N1634" s="233"/>
      <c r="O1634" s="233"/>
      <c r="P1634" s="233"/>
    </row>
    <row r="1635" spans="1:16" outlineLevel="3" x14ac:dyDescent="0.3">
      <c r="A1635" s="173"/>
      <c r="B1635" s="173"/>
      <c r="C1635" s="173"/>
      <c r="D1635" s="173"/>
      <c r="E1635" s="173"/>
      <c r="F1635" s="70">
        <v>83</v>
      </c>
      <c r="G1635" s="173"/>
      <c r="H1635" s="173"/>
      <c r="I1635" s="71" t="str">
        <v>Core PS:GGSN, SW</v>
      </c>
      <c r="J1635" s="222"/>
      <c r="K1635" s="36">
        <f t="shared" ca="1" si="42"/>
        <v>0</v>
      </c>
      <c r="L1635" s="233"/>
      <c r="M1635" s="233"/>
      <c r="N1635" s="233"/>
      <c r="O1635" s="233"/>
      <c r="P1635" s="233"/>
    </row>
    <row r="1636" spans="1:16" outlineLevel="3" x14ac:dyDescent="0.3">
      <c r="A1636" s="173"/>
      <c r="B1636" s="173"/>
      <c r="C1636" s="173"/>
      <c r="D1636" s="173"/>
      <c r="E1636" s="173"/>
      <c r="F1636" s="70">
        <v>84</v>
      </c>
      <c r="G1636" s="173"/>
      <c r="H1636" s="173"/>
      <c r="I1636" s="71" t="str">
        <v>Core PS:CG, SW</v>
      </c>
      <c r="J1636" s="222"/>
      <c r="K1636" s="36">
        <f t="shared" ca="1" si="42"/>
        <v>0</v>
      </c>
      <c r="L1636" s="233"/>
      <c r="M1636" s="233"/>
      <c r="N1636" s="233"/>
      <c r="O1636" s="233"/>
      <c r="P1636" s="233"/>
    </row>
    <row r="1637" spans="1:16" outlineLevel="3" x14ac:dyDescent="0.3">
      <c r="A1637" s="173"/>
      <c r="B1637" s="173"/>
      <c r="C1637" s="173"/>
      <c r="D1637" s="173"/>
      <c r="E1637" s="173"/>
      <c r="F1637" s="70">
        <v>85</v>
      </c>
      <c r="G1637" s="173"/>
      <c r="H1637" s="173"/>
      <c r="I1637" s="71" t="str">
        <v>Core PS:PCRF, SW</v>
      </c>
      <c r="J1637" s="222"/>
      <c r="K1637" s="36">
        <f t="shared" ca="1" si="42"/>
        <v>0</v>
      </c>
      <c r="L1637" s="233"/>
      <c r="M1637" s="233"/>
      <c r="N1637" s="233"/>
      <c r="O1637" s="233"/>
      <c r="P1637" s="233"/>
    </row>
    <row r="1638" spans="1:16" outlineLevel="3" x14ac:dyDescent="0.3">
      <c r="A1638" s="173"/>
      <c r="B1638" s="173"/>
      <c r="C1638" s="173"/>
      <c r="D1638" s="173"/>
      <c r="E1638" s="173"/>
      <c r="F1638" s="70">
        <v>86</v>
      </c>
      <c r="G1638" s="173"/>
      <c r="H1638" s="173"/>
      <c r="I1638" s="71" t="str">
        <v>Core PS:SUR, SW</v>
      </c>
      <c r="J1638" s="222"/>
      <c r="K1638" s="36">
        <f t="shared" ca="1" si="42"/>
        <v>0</v>
      </c>
      <c r="L1638" s="233"/>
      <c r="M1638" s="233"/>
      <c r="N1638" s="233"/>
      <c r="O1638" s="233"/>
      <c r="P1638" s="233"/>
    </row>
    <row r="1639" spans="1:16" outlineLevel="3" x14ac:dyDescent="0.3">
      <c r="A1639" s="173"/>
      <c r="B1639" s="173"/>
      <c r="C1639" s="173"/>
      <c r="D1639" s="173"/>
      <c r="E1639" s="173"/>
      <c r="F1639" s="70">
        <v>87</v>
      </c>
      <c r="G1639" s="173"/>
      <c r="H1639" s="173"/>
      <c r="I1639" s="71" t="str">
        <v>Core Común: Repuestos Críticos</v>
      </c>
      <c r="J1639" s="222"/>
      <c r="K1639" s="36">
        <f t="shared" ca="1" si="42"/>
        <v>0</v>
      </c>
      <c r="L1639" s="233"/>
      <c r="M1639" s="233"/>
      <c r="N1639" s="233"/>
      <c r="O1639" s="233"/>
      <c r="P1639" s="233"/>
    </row>
    <row r="1640" spans="1:16" outlineLevel="3" x14ac:dyDescent="0.3">
      <c r="A1640" s="173"/>
      <c r="B1640" s="173"/>
      <c r="C1640" s="173"/>
      <c r="D1640" s="173"/>
      <c r="E1640" s="173"/>
      <c r="F1640" s="70">
        <v>88</v>
      </c>
      <c r="G1640" s="173"/>
      <c r="H1640" s="173"/>
      <c r="I1640" s="71" t="str">
        <v>Core Común: Mantención Iniciación</v>
      </c>
      <c r="J1640" s="222"/>
      <c r="K1640" s="36">
        <f t="shared" ca="1" si="42"/>
        <v>0</v>
      </c>
      <c r="L1640" s="233"/>
      <c r="M1640" s="233"/>
      <c r="N1640" s="233"/>
      <c r="O1640" s="233"/>
      <c r="P1640" s="233"/>
    </row>
    <row r="1641" spans="1:16" outlineLevel="3" x14ac:dyDescent="0.3">
      <c r="A1641" s="173"/>
      <c r="B1641" s="173"/>
      <c r="C1641" s="173"/>
      <c r="D1641" s="173"/>
      <c r="E1641" s="173"/>
      <c r="F1641" s="70">
        <v>89</v>
      </c>
      <c r="G1641" s="173"/>
      <c r="H1641" s="173"/>
      <c r="I1641" s="71" t="str">
        <v>Core Común: Terrenos</v>
      </c>
      <c r="J1641" s="222"/>
      <c r="K1641" s="36">
        <f t="shared" ca="1" si="42"/>
        <v>0</v>
      </c>
      <c r="L1641" s="233"/>
      <c r="M1641" s="233"/>
      <c r="N1641" s="233"/>
      <c r="O1641" s="233"/>
      <c r="P1641" s="233"/>
    </row>
    <row r="1642" spans="1:16" outlineLevel="3" x14ac:dyDescent="0.3">
      <c r="A1642" s="173"/>
      <c r="B1642" s="173"/>
      <c r="C1642" s="173"/>
      <c r="D1642" s="173"/>
      <c r="E1642" s="173"/>
      <c r="F1642" s="70">
        <v>90</v>
      </c>
      <c r="G1642" s="173"/>
      <c r="H1642" s="173"/>
      <c r="I1642" s="71" t="str">
        <v>Core Común: Obras Civiles</v>
      </c>
      <c r="J1642" s="222"/>
      <c r="K1642" s="36">
        <f t="shared" ca="1" si="42"/>
        <v>0</v>
      </c>
      <c r="L1642" s="233"/>
      <c r="M1642" s="233"/>
      <c r="N1642" s="233"/>
      <c r="O1642" s="233"/>
      <c r="P1642" s="233"/>
    </row>
    <row r="1643" spans="1:16" outlineLevel="3" x14ac:dyDescent="0.3">
      <c r="A1643" s="173"/>
      <c r="B1643" s="173"/>
      <c r="C1643" s="173"/>
      <c r="D1643" s="173"/>
      <c r="E1643" s="173"/>
      <c r="F1643" s="70">
        <v>91</v>
      </c>
      <c r="G1643" s="173"/>
      <c r="H1643" s="173"/>
      <c r="I1643" s="71" t="str">
        <v>Core Común: Equipamiento</v>
      </c>
      <c r="J1643" s="222"/>
      <c r="K1643" s="36">
        <f t="shared" ca="1" si="42"/>
        <v>0</v>
      </c>
      <c r="L1643" s="233"/>
      <c r="M1643" s="233"/>
      <c r="N1643" s="233"/>
      <c r="O1643" s="233"/>
      <c r="P1643" s="233"/>
    </row>
    <row r="1644" spans="1:16" outlineLevel="3" x14ac:dyDescent="0.3">
      <c r="A1644" s="173"/>
      <c r="B1644" s="173"/>
      <c r="C1644" s="173"/>
      <c r="D1644" s="173"/>
      <c r="E1644" s="173"/>
      <c r="F1644" s="70">
        <v>92</v>
      </c>
      <c r="G1644" s="173"/>
      <c r="H1644" s="173"/>
      <c r="I1644" s="71" t="str">
        <v>libre</v>
      </c>
      <c r="J1644" s="222"/>
      <c r="K1644" s="36">
        <f t="shared" ca="1" si="42"/>
        <v>0</v>
      </c>
      <c r="L1644" s="233"/>
      <c r="M1644" s="233"/>
      <c r="N1644" s="233"/>
      <c r="O1644" s="233"/>
      <c r="P1644" s="233"/>
    </row>
    <row r="1645" spans="1:16" outlineLevel="3" x14ac:dyDescent="0.3">
      <c r="A1645" s="173"/>
      <c r="B1645" s="173"/>
      <c r="C1645" s="173"/>
      <c r="D1645" s="173"/>
      <c r="E1645" s="173"/>
      <c r="F1645" s="70">
        <v>93</v>
      </c>
      <c r="G1645" s="173"/>
      <c r="H1645" s="173"/>
      <c r="I1645" s="71" t="str">
        <v>Espectro</v>
      </c>
      <c r="J1645" s="222"/>
      <c r="K1645" s="36">
        <f t="shared" ca="1" si="42"/>
        <v>0</v>
      </c>
      <c r="L1645" s="233"/>
      <c r="M1645" s="233"/>
      <c r="N1645" s="233"/>
      <c r="O1645" s="233"/>
      <c r="P1645" s="233"/>
    </row>
    <row r="1646" spans="1:16" outlineLevel="3" x14ac:dyDescent="0.3">
      <c r="A1646" s="173"/>
      <c r="B1646" s="173"/>
      <c r="C1646" s="173"/>
      <c r="D1646" s="173"/>
      <c r="E1646" s="173"/>
      <c r="F1646" s="70">
        <v>94</v>
      </c>
      <c r="G1646" s="173"/>
      <c r="H1646" s="173"/>
      <c r="I1646" s="71" t="str">
        <v>libre</v>
      </c>
      <c r="J1646" s="222"/>
      <c r="K1646" s="36">
        <f t="shared" ca="1" si="42"/>
        <v>0</v>
      </c>
      <c r="L1646" s="233"/>
      <c r="M1646" s="233"/>
      <c r="N1646" s="233"/>
      <c r="O1646" s="233"/>
      <c r="P1646" s="233"/>
    </row>
    <row r="1647" spans="1:16" outlineLevel="3" x14ac:dyDescent="0.3">
      <c r="A1647" s="173"/>
      <c r="B1647" s="173"/>
      <c r="C1647" s="173"/>
      <c r="D1647" s="173"/>
      <c r="E1647" s="173"/>
      <c r="F1647" s="70">
        <v>95</v>
      </c>
      <c r="G1647" s="173"/>
      <c r="H1647" s="173"/>
      <c r="I1647" s="71" t="str">
        <v>BSCS Base</v>
      </c>
      <c r="J1647" s="222"/>
      <c r="K1647" s="36">
        <f t="shared" ca="1" si="42"/>
        <v>0</v>
      </c>
      <c r="L1647" s="233"/>
      <c r="M1647" s="233"/>
      <c r="N1647" s="233"/>
      <c r="O1647" s="233"/>
      <c r="P1647" s="233"/>
    </row>
    <row r="1648" spans="1:16" outlineLevel="3" x14ac:dyDescent="0.3">
      <c r="A1648" s="173"/>
      <c r="B1648" s="173"/>
      <c r="C1648" s="173"/>
      <c r="D1648" s="173"/>
      <c r="E1648" s="173"/>
      <c r="F1648" s="70">
        <v>96</v>
      </c>
      <c r="G1648" s="173"/>
      <c r="H1648" s="173"/>
      <c r="I1648" s="71" t="str">
        <v>BSCS Mant</v>
      </c>
      <c r="J1648" s="222"/>
      <c r="K1648" s="36">
        <f t="shared" ca="1" si="42"/>
        <v>0</v>
      </c>
      <c r="L1648" s="233"/>
      <c r="M1648" s="233"/>
      <c r="N1648" s="233"/>
      <c r="O1648" s="233"/>
      <c r="P1648" s="233"/>
    </row>
    <row r="1649" spans="1:16" outlineLevel="3" x14ac:dyDescent="0.3">
      <c r="A1649" s="173"/>
      <c r="B1649" s="173"/>
      <c r="C1649" s="173"/>
      <c r="D1649" s="173"/>
      <c r="E1649" s="173"/>
      <c r="F1649" s="70">
        <v>97</v>
      </c>
      <c r="G1649" s="173"/>
      <c r="H1649" s="173"/>
      <c r="I1649" s="71" t="str">
        <v>ICC Base</v>
      </c>
      <c r="J1649" s="222"/>
      <c r="K1649" s="36">
        <f t="shared" ca="1" si="42"/>
        <v>0</v>
      </c>
      <c r="L1649" s="233"/>
      <c r="M1649" s="233"/>
      <c r="N1649" s="233"/>
      <c r="O1649" s="233"/>
      <c r="P1649" s="233"/>
    </row>
    <row r="1650" spans="1:16" outlineLevel="2" x14ac:dyDescent="0.3">
      <c r="A1650" s="173"/>
      <c r="B1650" s="173"/>
      <c r="C1650" s="173"/>
      <c r="D1650" s="173"/>
      <c r="E1650" s="173"/>
      <c r="F1650" s="70">
        <v>98</v>
      </c>
      <c r="G1650" s="173"/>
      <c r="H1650" s="173"/>
      <c r="I1650" s="71" t="str">
        <v>ICC Mant</v>
      </c>
      <c r="J1650" s="222"/>
      <c r="K1650" s="36">
        <f t="shared" ca="1" si="42"/>
        <v>0</v>
      </c>
      <c r="L1650" s="233"/>
      <c r="M1650" s="233"/>
      <c r="N1650" s="233"/>
      <c r="O1650" s="233"/>
      <c r="P1650" s="233"/>
    </row>
    <row r="1651" spans="1:16" outlineLevel="2" x14ac:dyDescent="0.3">
      <c r="A1651" s="173"/>
      <c r="B1651" s="173"/>
      <c r="C1651" s="173"/>
      <c r="D1651" s="173"/>
      <c r="E1651" s="173"/>
      <c r="F1651" s="70">
        <v>99</v>
      </c>
      <c r="G1651" s="173"/>
      <c r="H1651" s="173"/>
      <c r="I1651" s="71" t="str">
        <v>Mediation Mant</v>
      </c>
      <c r="J1651" s="222"/>
      <c r="K1651" s="36">
        <f t="shared" ca="1" si="42"/>
        <v>0</v>
      </c>
      <c r="L1651" s="233"/>
      <c r="M1651" s="233"/>
      <c r="N1651" s="233"/>
      <c r="O1651" s="233"/>
      <c r="P1651" s="233"/>
    </row>
    <row r="1652" spans="1:16" outlineLevel="2" x14ac:dyDescent="0.3">
      <c r="A1652" s="173"/>
      <c r="B1652" s="173"/>
      <c r="C1652" s="173"/>
      <c r="D1652" s="173"/>
      <c r="E1652" s="173"/>
      <c r="F1652" s="70">
        <v>100</v>
      </c>
      <c r="G1652" s="173"/>
      <c r="H1652" s="173"/>
      <c r="I1652" s="71" t="str">
        <v>Router tipo 1</v>
      </c>
      <c r="J1652" s="222"/>
      <c r="K1652" s="36">
        <f t="shared" ca="1" si="42"/>
        <v>0</v>
      </c>
      <c r="L1652" s="233"/>
      <c r="M1652" s="233"/>
      <c r="N1652" s="233"/>
      <c r="O1652" s="233"/>
      <c r="P1652" s="233"/>
    </row>
    <row r="1653" spans="1:16" outlineLevel="2" x14ac:dyDescent="0.3">
      <c r="A1653" s="173"/>
      <c r="B1653" s="173"/>
      <c r="C1653" s="173"/>
      <c r="D1653" s="173"/>
      <c r="E1653" s="173"/>
      <c r="F1653" s="70">
        <v>101</v>
      </c>
      <c r="G1653" s="173"/>
      <c r="H1653" s="173"/>
      <c r="I1653" s="71" t="str">
        <v>Router tipo 2</v>
      </c>
      <c r="J1653" s="222"/>
      <c r="K1653" s="36">
        <f t="shared" ca="1" si="42"/>
        <v>0</v>
      </c>
      <c r="L1653" s="233"/>
      <c r="M1653" s="233"/>
      <c r="N1653" s="233"/>
      <c r="O1653" s="233"/>
      <c r="P1653" s="233"/>
    </row>
    <row r="1654" spans="1:16" outlineLevel="3" x14ac:dyDescent="0.3">
      <c r="A1654" s="173"/>
      <c r="B1654" s="173"/>
      <c r="C1654" s="173"/>
      <c r="D1654" s="173"/>
      <c r="E1654" s="173"/>
      <c r="F1654" s="70">
        <v>102</v>
      </c>
      <c r="G1654" s="173"/>
      <c r="H1654" s="173"/>
      <c r="I1654" s="71" t="str">
        <v>Router tipo 3</v>
      </c>
      <c r="J1654" s="222"/>
      <c r="K1654" s="36">
        <f t="shared" ca="1" si="42"/>
        <v>0</v>
      </c>
      <c r="L1654" s="233"/>
      <c r="M1654" s="233"/>
      <c r="N1654" s="233"/>
      <c r="O1654" s="233"/>
      <c r="P1654" s="233"/>
    </row>
    <row r="1655" spans="1:16" outlineLevel="3" x14ac:dyDescent="0.3">
      <c r="A1655" s="173"/>
      <c r="B1655" s="173"/>
      <c r="C1655" s="173"/>
      <c r="D1655" s="173"/>
      <c r="E1655" s="173"/>
      <c r="F1655" s="70">
        <v>103</v>
      </c>
      <c r="G1655" s="173"/>
      <c r="H1655" s="173"/>
      <c r="I1655" s="71" t="str">
        <v>BSC-MGW</v>
      </c>
      <c r="J1655" s="222"/>
      <c r="K1655" s="36">
        <f t="shared" ca="1" si="42"/>
        <v>0</v>
      </c>
      <c r="L1655" s="233"/>
      <c r="M1655" s="233"/>
      <c r="N1655" s="233"/>
      <c r="O1655" s="233"/>
      <c r="P1655" s="233"/>
    </row>
    <row r="1656" spans="1:16" outlineLevel="3" x14ac:dyDescent="0.3">
      <c r="A1656" s="173"/>
      <c r="B1656" s="173"/>
      <c r="C1656" s="173"/>
      <c r="D1656" s="173"/>
      <c r="E1656" s="173"/>
      <c r="F1656" s="70">
        <v>104</v>
      </c>
      <c r="G1656" s="173"/>
      <c r="H1656" s="173"/>
      <c r="I1656" s="71" t="str">
        <v>BSC-SGSN</v>
      </c>
      <c r="J1656" s="222"/>
      <c r="K1656" s="36">
        <f t="shared" ca="1" si="42"/>
        <v>0</v>
      </c>
      <c r="L1656" s="233"/>
      <c r="M1656" s="233"/>
      <c r="N1656" s="233"/>
      <c r="O1656" s="233"/>
      <c r="P1656" s="233"/>
    </row>
    <row r="1657" spans="1:16" outlineLevel="3" x14ac:dyDescent="0.3">
      <c r="A1657" s="173"/>
      <c r="B1657" s="173"/>
      <c r="C1657" s="173"/>
      <c r="D1657" s="173"/>
      <c r="E1657" s="173"/>
      <c r="F1657" s="70">
        <v>105</v>
      </c>
      <c r="G1657" s="173"/>
      <c r="H1657" s="173"/>
      <c r="I1657" s="71" t="str">
        <v>SGSN-GGSN</v>
      </c>
      <c r="J1657" s="222"/>
      <c r="K1657" s="36">
        <f t="shared" ca="1" si="42"/>
        <v>0</v>
      </c>
      <c r="L1657" s="233"/>
      <c r="M1657" s="233"/>
      <c r="N1657" s="233"/>
      <c r="O1657" s="233"/>
      <c r="P1657" s="233"/>
    </row>
    <row r="1658" spans="1:16" outlineLevel="3" x14ac:dyDescent="0.3">
      <c r="A1658" s="173"/>
      <c r="B1658" s="173"/>
      <c r="C1658" s="173"/>
      <c r="D1658" s="173"/>
      <c r="E1658" s="173"/>
      <c r="F1658" s="70">
        <v>106</v>
      </c>
      <c r="G1658" s="173"/>
      <c r="H1658" s="173"/>
      <c r="I1658" s="71" t="str">
        <v>MGW-MGW</v>
      </c>
      <c r="J1658" s="222"/>
      <c r="K1658" s="36">
        <f t="shared" ca="1" si="42"/>
        <v>0</v>
      </c>
      <c r="L1658" s="233"/>
      <c r="M1658" s="233"/>
      <c r="N1658" s="233"/>
      <c r="O1658" s="233"/>
      <c r="P1658" s="233"/>
    </row>
    <row r="1659" spans="1:16" outlineLevel="3" x14ac:dyDescent="0.3">
      <c r="A1659" s="173"/>
      <c r="B1659" s="173"/>
      <c r="C1659" s="173"/>
      <c r="D1659" s="173"/>
      <c r="E1659" s="173"/>
      <c r="F1659" s="70">
        <v>107</v>
      </c>
      <c r="G1659" s="173"/>
      <c r="H1659" s="173"/>
      <c r="I1659" s="71" t="str">
        <v>RNC-MGW</v>
      </c>
      <c r="J1659" s="222"/>
      <c r="K1659" s="36">
        <f t="shared" ca="1" si="42"/>
        <v>0</v>
      </c>
      <c r="L1659" s="233"/>
      <c r="M1659" s="233"/>
      <c r="N1659" s="233"/>
      <c r="O1659" s="233"/>
      <c r="P1659" s="233"/>
    </row>
    <row r="1660" spans="1:16" outlineLevel="3" x14ac:dyDescent="0.3">
      <c r="A1660" s="173"/>
      <c r="B1660" s="173"/>
      <c r="C1660" s="173"/>
      <c r="D1660" s="173"/>
      <c r="E1660" s="173"/>
      <c r="F1660" s="70">
        <v>108</v>
      </c>
      <c r="G1660" s="173"/>
      <c r="H1660" s="173"/>
      <c r="I1660" s="71" t="str">
        <v>RNC-SGSN</v>
      </c>
      <c r="J1660" s="222"/>
      <c r="K1660" s="36">
        <f t="shared" ca="1" si="42"/>
        <v>0</v>
      </c>
      <c r="L1660" s="233"/>
      <c r="M1660" s="233"/>
      <c r="N1660" s="233"/>
      <c r="O1660" s="233"/>
      <c r="P1660" s="233"/>
    </row>
    <row r="1661" spans="1:16" outlineLevel="3" x14ac:dyDescent="0.3">
      <c r="A1661" s="173"/>
      <c r="B1661" s="173"/>
      <c r="C1661" s="173"/>
      <c r="D1661" s="173"/>
      <c r="E1661" s="173"/>
      <c r="F1661" s="70">
        <v>109</v>
      </c>
      <c r="G1661" s="173"/>
      <c r="H1661" s="173"/>
      <c r="I1661" s="71" t="str">
        <v>SGSN-GGSN</v>
      </c>
      <c r="J1661" s="222"/>
      <c r="K1661" s="36">
        <f t="shared" ca="1" si="42"/>
        <v>0</v>
      </c>
      <c r="L1661" s="233"/>
      <c r="M1661" s="233"/>
      <c r="N1661" s="233"/>
      <c r="O1661" s="233"/>
      <c r="P1661" s="233"/>
    </row>
    <row r="1662" spans="1:16" outlineLevel="3" x14ac:dyDescent="0.3">
      <c r="A1662" s="173"/>
      <c r="B1662" s="173"/>
      <c r="C1662" s="173"/>
      <c r="D1662" s="173"/>
      <c r="E1662" s="173"/>
      <c r="F1662" s="70">
        <v>110</v>
      </c>
      <c r="G1662" s="173"/>
      <c r="H1662" s="173"/>
      <c r="I1662" s="71" t="str">
        <v>MGW-MGW</v>
      </c>
      <c r="J1662" s="222"/>
      <c r="K1662" s="36">
        <f t="shared" ca="1" si="42"/>
        <v>0</v>
      </c>
      <c r="L1662" s="233"/>
      <c r="M1662" s="233"/>
      <c r="N1662" s="233"/>
      <c r="O1662" s="233"/>
      <c r="P1662" s="233"/>
    </row>
    <row r="1663" spans="1:16" outlineLevel="3" x14ac:dyDescent="0.3">
      <c r="A1663" s="173"/>
      <c r="B1663" s="173"/>
      <c r="C1663" s="173"/>
      <c r="D1663" s="173"/>
      <c r="E1663" s="173"/>
      <c r="F1663" s="70">
        <v>111</v>
      </c>
      <c r="G1663" s="173"/>
      <c r="H1663" s="173"/>
      <c r="I1663" s="71" t="str">
        <v>SGW-SGW</v>
      </c>
      <c r="J1663" s="222"/>
      <c r="K1663" s="36">
        <f t="shared" ca="1" si="42"/>
        <v>0</v>
      </c>
      <c r="L1663" s="233"/>
      <c r="M1663" s="233"/>
      <c r="N1663" s="233"/>
      <c r="O1663" s="233"/>
      <c r="P1663" s="233"/>
    </row>
    <row r="1664" spans="1:16" outlineLevel="3" x14ac:dyDescent="0.3">
      <c r="A1664" s="173"/>
      <c r="B1664" s="173"/>
      <c r="C1664" s="173"/>
      <c r="D1664" s="173"/>
      <c r="E1664" s="173"/>
      <c r="F1664" s="70">
        <v>112</v>
      </c>
      <c r="G1664" s="173"/>
      <c r="H1664" s="173"/>
      <c r="I1664" s="71" t="str">
        <v>MGW-PTR</v>
      </c>
      <c r="J1664" s="222"/>
      <c r="K1664" s="36">
        <f t="shared" ca="1" si="42"/>
        <v>0</v>
      </c>
      <c r="L1664" s="233"/>
      <c r="M1664" s="233"/>
      <c r="N1664" s="233"/>
      <c r="O1664" s="233"/>
      <c r="P1664" s="233"/>
    </row>
    <row r="1665" spans="1:16" outlineLevel="3" x14ac:dyDescent="0.3">
      <c r="A1665" s="173"/>
      <c r="B1665" s="173"/>
      <c r="C1665" s="173"/>
      <c r="D1665" s="173"/>
      <c r="E1665" s="173"/>
      <c r="F1665" s="70">
        <v>113</v>
      </c>
      <c r="G1665" s="173"/>
      <c r="H1665" s="173"/>
      <c r="I1665" s="71" t="str">
        <v>MGW-PTR</v>
      </c>
      <c r="J1665" s="222"/>
      <c r="K1665" s="36">
        <f t="shared" ca="1" si="42"/>
        <v>0</v>
      </c>
      <c r="L1665" s="233"/>
      <c r="M1665" s="233"/>
      <c r="N1665" s="233"/>
      <c r="O1665" s="233"/>
      <c r="P1665" s="233"/>
    </row>
    <row r="1666" spans="1:16" outlineLevel="3" x14ac:dyDescent="0.3">
      <c r="A1666" s="173"/>
      <c r="B1666" s="173"/>
      <c r="C1666" s="173"/>
      <c r="D1666" s="173"/>
      <c r="E1666" s="173"/>
      <c r="F1666" s="70">
        <v>114</v>
      </c>
      <c r="G1666" s="173"/>
      <c r="H1666" s="173"/>
      <c r="I1666" s="71" t="str">
        <v>SBC-PTR</v>
      </c>
      <c r="J1666" s="222"/>
      <c r="K1666" s="36">
        <f t="shared" ca="1" si="42"/>
        <v>0</v>
      </c>
      <c r="L1666" s="233"/>
      <c r="M1666" s="233"/>
      <c r="N1666" s="233"/>
      <c r="O1666" s="233"/>
      <c r="P1666" s="233"/>
    </row>
    <row r="1667" spans="1:16" outlineLevel="3" x14ac:dyDescent="0.3">
      <c r="A1667" s="173"/>
      <c r="B1667" s="173"/>
      <c r="C1667" s="173"/>
      <c r="D1667" s="173"/>
      <c r="E1667" s="173"/>
      <c r="F1667" s="70">
        <v>115</v>
      </c>
      <c r="G1667" s="173"/>
      <c r="H1667" s="173"/>
      <c r="I1667" s="71" t="str">
        <v>libre</v>
      </c>
      <c r="J1667" s="222"/>
      <c r="K1667" s="36">
        <f t="shared" ca="1" si="42"/>
        <v>0</v>
      </c>
      <c r="L1667" s="233"/>
      <c r="M1667" s="233"/>
      <c r="N1667" s="233"/>
      <c r="O1667" s="233"/>
      <c r="P1667" s="233"/>
    </row>
    <row r="1668" spans="1:16" outlineLevel="3" x14ac:dyDescent="0.3">
      <c r="A1668" s="173"/>
      <c r="B1668" s="173"/>
      <c r="C1668" s="173"/>
      <c r="D1668" s="173"/>
      <c r="E1668" s="173"/>
      <c r="F1668" s="70">
        <v>116</v>
      </c>
      <c r="G1668" s="173"/>
      <c r="H1668" s="173"/>
      <c r="I1668" s="71" t="str">
        <v>libre</v>
      </c>
      <c r="J1668" s="222"/>
      <c r="K1668" s="36">
        <f t="shared" ca="1" si="42"/>
        <v>0</v>
      </c>
      <c r="L1668" s="233"/>
      <c r="M1668" s="233"/>
      <c r="N1668" s="233"/>
      <c r="O1668" s="233"/>
      <c r="P1668" s="233"/>
    </row>
    <row r="1669" spans="1:16" outlineLevel="3" x14ac:dyDescent="0.3">
      <c r="A1669" s="173"/>
      <c r="B1669" s="173"/>
      <c r="C1669" s="173"/>
      <c r="D1669" s="173"/>
      <c r="E1669" s="173"/>
      <c r="F1669" s="70">
        <v>117</v>
      </c>
      <c r="G1669" s="173"/>
      <c r="H1669" s="173"/>
      <c r="I1669" s="71" t="str">
        <v>libre</v>
      </c>
      <c r="J1669" s="222"/>
      <c r="K1669" s="36">
        <f t="shared" ca="1" si="42"/>
        <v>0</v>
      </c>
      <c r="L1669" s="233"/>
      <c r="M1669" s="233"/>
      <c r="N1669" s="233"/>
      <c r="O1669" s="233"/>
      <c r="P1669" s="233"/>
    </row>
    <row r="1670" spans="1:16" outlineLevel="3" x14ac:dyDescent="0.3">
      <c r="A1670" s="173"/>
      <c r="B1670" s="173"/>
      <c r="C1670" s="173"/>
      <c r="D1670" s="173"/>
      <c r="E1670" s="173"/>
      <c r="F1670" s="70">
        <v>118</v>
      </c>
      <c r="G1670" s="173"/>
      <c r="H1670" s="173"/>
      <c r="I1670" s="71" t="str">
        <v>libre</v>
      </c>
      <c r="J1670" s="222"/>
      <c r="K1670" s="36">
        <f t="shared" ca="1" si="42"/>
        <v>0</v>
      </c>
      <c r="L1670" s="233"/>
      <c r="M1670" s="233"/>
      <c r="N1670" s="233"/>
      <c r="O1670" s="233"/>
      <c r="P1670" s="233"/>
    </row>
    <row r="1671" spans="1:16" outlineLevel="3" x14ac:dyDescent="0.3">
      <c r="A1671" s="173"/>
      <c r="B1671" s="173"/>
      <c r="C1671" s="173"/>
      <c r="D1671" s="173"/>
      <c r="E1671" s="173"/>
      <c r="F1671" s="70">
        <v>119</v>
      </c>
      <c r="G1671" s="173"/>
      <c r="H1671" s="173"/>
      <c r="I1671" s="71" t="str">
        <v>libre</v>
      </c>
      <c r="J1671" s="222"/>
      <c r="K1671" s="36">
        <f t="shared" ca="1" si="42"/>
        <v>0</v>
      </c>
      <c r="L1671" s="233"/>
      <c r="M1671" s="233"/>
      <c r="N1671" s="233"/>
      <c r="O1671" s="233"/>
      <c r="P1671" s="233"/>
    </row>
    <row r="1672" spans="1:16" outlineLevel="3" x14ac:dyDescent="0.3">
      <c r="A1672" s="173"/>
      <c r="B1672" s="173"/>
      <c r="C1672" s="173"/>
      <c r="D1672" s="173"/>
      <c r="E1672" s="173"/>
      <c r="F1672" s="70">
        <v>120</v>
      </c>
      <c r="G1672" s="173"/>
      <c r="H1672" s="173"/>
      <c r="I1672" s="71" t="str">
        <v>libre</v>
      </c>
      <c r="J1672" s="222"/>
      <c r="K1672" s="36">
        <f t="shared" ca="1" si="42"/>
        <v>0</v>
      </c>
      <c r="L1672" s="233"/>
      <c r="M1672" s="233"/>
      <c r="N1672" s="233"/>
      <c r="O1672" s="233"/>
      <c r="P1672" s="233"/>
    </row>
    <row r="1673" spans="1:16" outlineLevel="3" x14ac:dyDescent="0.3">
      <c r="A1673" s="173"/>
      <c r="B1673" s="173"/>
      <c r="C1673" s="173"/>
      <c r="D1673" s="173"/>
      <c r="E1673" s="173"/>
      <c r="F1673" s="70">
        <v>121</v>
      </c>
      <c r="G1673" s="173"/>
      <c r="H1673" s="173"/>
      <c r="I1673" s="71" t="str">
        <v>libre</v>
      </c>
      <c r="J1673" s="222"/>
      <c r="K1673" s="36">
        <f t="shared" ca="1" si="42"/>
        <v>0</v>
      </c>
      <c r="L1673" s="233"/>
      <c r="M1673" s="233"/>
      <c r="N1673" s="233"/>
      <c r="O1673" s="233"/>
      <c r="P1673" s="233"/>
    </row>
    <row r="1674" spans="1:16" outlineLevel="3" x14ac:dyDescent="0.3">
      <c r="A1674" s="173"/>
      <c r="B1674" s="173"/>
      <c r="C1674" s="173"/>
      <c r="D1674" s="173"/>
      <c r="E1674" s="173"/>
      <c r="F1674" s="70">
        <v>122</v>
      </c>
      <c r="G1674" s="173"/>
      <c r="H1674" s="173"/>
      <c r="I1674" s="71" t="str">
        <v>libre</v>
      </c>
      <c r="J1674" s="222"/>
      <c r="K1674" s="36">
        <f t="shared" ca="1" si="42"/>
        <v>0</v>
      </c>
      <c r="L1674" s="233"/>
      <c r="M1674" s="233"/>
      <c r="N1674" s="233"/>
      <c r="O1674" s="233"/>
      <c r="P1674" s="233"/>
    </row>
    <row r="1675" spans="1:16" outlineLevel="3" x14ac:dyDescent="0.3">
      <c r="A1675" s="173"/>
      <c r="B1675" s="173"/>
      <c r="C1675" s="173"/>
      <c r="D1675" s="173"/>
      <c r="E1675" s="173"/>
      <c r="F1675" s="70">
        <v>123</v>
      </c>
      <c r="G1675" s="173"/>
      <c r="H1675" s="173"/>
      <c r="I1675" s="71" t="str">
        <v>libre</v>
      </c>
      <c r="J1675" s="222"/>
      <c r="K1675" s="36">
        <f t="shared" ca="1" si="42"/>
        <v>0</v>
      </c>
      <c r="L1675" s="233"/>
      <c r="M1675" s="233"/>
      <c r="N1675" s="233"/>
      <c r="O1675" s="233"/>
      <c r="P1675" s="233"/>
    </row>
    <row r="1676" spans="1:16" outlineLevel="3" x14ac:dyDescent="0.3">
      <c r="A1676" s="173"/>
      <c r="B1676" s="173"/>
      <c r="C1676" s="173"/>
      <c r="D1676" s="173"/>
      <c r="E1676" s="173"/>
      <c r="F1676" s="70">
        <v>124</v>
      </c>
      <c r="G1676" s="173"/>
      <c r="H1676" s="173"/>
      <c r="I1676" s="71" t="str">
        <v>libre</v>
      </c>
      <c r="J1676" s="222"/>
      <c r="K1676" s="36">
        <f t="shared" ca="1" si="42"/>
        <v>0</v>
      </c>
      <c r="L1676" s="233"/>
      <c r="M1676" s="233"/>
      <c r="N1676" s="233"/>
      <c r="O1676" s="233"/>
      <c r="P1676" s="233"/>
    </row>
    <row r="1677" spans="1:16" outlineLevel="3" x14ac:dyDescent="0.3">
      <c r="A1677" s="173"/>
      <c r="B1677" s="173"/>
      <c r="C1677" s="173"/>
      <c r="D1677" s="173"/>
      <c r="E1677" s="173"/>
      <c r="F1677" s="70">
        <v>125</v>
      </c>
      <c r="G1677" s="173"/>
      <c r="H1677" s="173"/>
      <c r="I1677" s="71" t="str">
        <v>libre</v>
      </c>
      <c r="J1677" s="222"/>
      <c r="K1677" s="36">
        <f t="shared" ca="1" si="42"/>
        <v>0</v>
      </c>
      <c r="L1677" s="233"/>
      <c r="M1677" s="233"/>
      <c r="N1677" s="233"/>
      <c r="O1677" s="233"/>
      <c r="P1677" s="233"/>
    </row>
    <row r="1678" spans="1:16" outlineLevel="3" x14ac:dyDescent="0.3">
      <c r="A1678" s="173"/>
      <c r="B1678" s="173"/>
      <c r="C1678" s="173"/>
      <c r="D1678" s="173"/>
      <c r="E1678" s="173"/>
      <c r="F1678" s="70">
        <v>126</v>
      </c>
      <c r="G1678" s="173"/>
      <c r="H1678" s="173"/>
      <c r="I1678" s="71" t="str">
        <v>libre</v>
      </c>
      <c r="J1678" s="222"/>
      <c r="K1678" s="36">
        <f t="shared" ca="1" si="42"/>
        <v>0</v>
      </c>
      <c r="L1678" s="233"/>
      <c r="M1678" s="233"/>
      <c r="N1678" s="233"/>
      <c r="O1678" s="233"/>
      <c r="P1678" s="233"/>
    </row>
    <row r="1679" spans="1:16" outlineLevel="3" x14ac:dyDescent="0.3">
      <c r="A1679" s="173"/>
      <c r="B1679" s="173"/>
      <c r="C1679" s="173"/>
      <c r="D1679" s="173"/>
      <c r="E1679" s="173"/>
      <c r="F1679" s="70">
        <v>127</v>
      </c>
      <c r="G1679" s="173"/>
      <c r="H1679" s="173"/>
      <c r="I1679" s="71" t="str">
        <v>libre</v>
      </c>
      <c r="J1679" s="222"/>
      <c r="K1679" s="36">
        <f t="shared" ca="1" si="42"/>
        <v>0</v>
      </c>
      <c r="L1679" s="233"/>
      <c r="M1679" s="233"/>
      <c r="N1679" s="233"/>
      <c r="O1679" s="233"/>
      <c r="P1679" s="233"/>
    </row>
    <row r="1680" spans="1:16" outlineLevel="3" x14ac:dyDescent="0.3">
      <c r="A1680" s="173"/>
      <c r="B1680" s="173"/>
      <c r="C1680" s="173"/>
      <c r="D1680" s="173"/>
      <c r="E1680" s="173"/>
      <c r="F1680" s="70">
        <v>128</v>
      </c>
      <c r="G1680" s="173"/>
      <c r="H1680" s="173"/>
      <c r="I1680" s="71" t="str">
        <v>libre</v>
      </c>
      <c r="J1680" s="222"/>
      <c r="K1680" s="36">
        <f t="shared" ca="1" si="42"/>
        <v>0</v>
      </c>
      <c r="L1680" s="233"/>
      <c r="M1680" s="233"/>
      <c r="N1680" s="233"/>
      <c r="O1680" s="233"/>
      <c r="P1680" s="233"/>
    </row>
    <row r="1681" spans="1:16" outlineLevel="3" x14ac:dyDescent="0.3">
      <c r="A1681" s="173"/>
      <c r="B1681" s="173"/>
      <c r="C1681" s="173"/>
      <c r="D1681" s="173"/>
      <c r="E1681" s="173"/>
      <c r="F1681" s="70">
        <v>129</v>
      </c>
      <c r="G1681" s="173"/>
      <c r="H1681" s="173"/>
      <c r="I1681" s="71" t="str">
        <v>libre</v>
      </c>
      <c r="J1681" s="222"/>
      <c r="K1681" s="36">
        <f t="shared" ref="K1681:K1744" ca="1" si="43">INDIRECT("Opex.Vida."&amp;INDEX(BD.Opex.Tend.CV,F1681))</f>
        <v>0</v>
      </c>
      <c r="L1681" s="233"/>
      <c r="M1681" s="233"/>
      <c r="N1681" s="233"/>
      <c r="O1681" s="233"/>
      <c r="P1681" s="233"/>
    </row>
    <row r="1682" spans="1:16" outlineLevel="3" x14ac:dyDescent="0.3">
      <c r="A1682" s="173"/>
      <c r="B1682" s="173"/>
      <c r="C1682" s="173"/>
      <c r="D1682" s="173"/>
      <c r="E1682" s="173"/>
      <c r="F1682" s="70">
        <v>130</v>
      </c>
      <c r="G1682" s="173"/>
      <c r="H1682" s="173"/>
      <c r="I1682" s="71" t="str">
        <v>libre</v>
      </c>
      <c r="J1682" s="222"/>
      <c r="K1682" s="36">
        <f t="shared" ca="1" si="43"/>
        <v>0</v>
      </c>
      <c r="L1682" s="233"/>
      <c r="M1682" s="233"/>
      <c r="N1682" s="233"/>
      <c r="O1682" s="233"/>
      <c r="P1682" s="233"/>
    </row>
    <row r="1683" spans="1:16" outlineLevel="3" x14ac:dyDescent="0.3">
      <c r="A1683" s="173"/>
      <c r="B1683" s="173"/>
      <c r="C1683" s="173"/>
      <c r="D1683" s="173"/>
      <c r="E1683" s="173"/>
      <c r="F1683" s="70">
        <v>131</v>
      </c>
      <c r="G1683" s="173"/>
      <c r="H1683" s="173"/>
      <c r="I1683" s="71" t="str">
        <v>libre</v>
      </c>
      <c r="J1683" s="222"/>
      <c r="K1683" s="36">
        <f t="shared" ca="1" si="43"/>
        <v>0</v>
      </c>
      <c r="L1683" s="233"/>
      <c r="M1683" s="233"/>
      <c r="N1683" s="233"/>
      <c r="O1683" s="233"/>
      <c r="P1683" s="233"/>
    </row>
    <row r="1684" spans="1:16" outlineLevel="3" x14ac:dyDescent="0.3">
      <c r="A1684" s="173"/>
      <c r="B1684" s="173"/>
      <c r="C1684" s="173"/>
      <c r="D1684" s="173"/>
      <c r="E1684" s="173"/>
      <c r="F1684" s="70">
        <v>132</v>
      </c>
      <c r="G1684" s="173"/>
      <c r="H1684" s="173"/>
      <c r="I1684" s="71" t="str">
        <v>libre</v>
      </c>
      <c r="J1684" s="222"/>
      <c r="K1684" s="36">
        <f t="shared" ca="1" si="43"/>
        <v>0</v>
      </c>
      <c r="L1684" s="233"/>
      <c r="M1684" s="233"/>
      <c r="N1684" s="233"/>
      <c r="O1684" s="233"/>
      <c r="P1684" s="233"/>
    </row>
    <row r="1685" spans="1:16" outlineLevel="3" x14ac:dyDescent="0.3">
      <c r="A1685" s="173"/>
      <c r="B1685" s="173"/>
      <c r="C1685" s="173"/>
      <c r="D1685" s="173"/>
      <c r="E1685" s="173"/>
      <c r="F1685" s="70">
        <v>133</v>
      </c>
      <c r="G1685" s="173"/>
      <c r="H1685" s="173"/>
      <c r="I1685" s="71" t="str">
        <v>libre</v>
      </c>
      <c r="J1685" s="222"/>
      <c r="K1685" s="36">
        <f t="shared" ca="1" si="43"/>
        <v>0</v>
      </c>
      <c r="L1685" s="233"/>
      <c r="M1685" s="233"/>
      <c r="N1685" s="233"/>
      <c r="O1685" s="233"/>
      <c r="P1685" s="233"/>
    </row>
    <row r="1686" spans="1:16" outlineLevel="3" x14ac:dyDescent="0.3">
      <c r="A1686" s="173"/>
      <c r="B1686" s="173"/>
      <c r="C1686" s="173"/>
      <c r="D1686" s="173"/>
      <c r="E1686" s="173"/>
      <c r="F1686" s="70">
        <v>134</v>
      </c>
      <c r="G1686" s="173"/>
      <c r="H1686" s="173"/>
      <c r="I1686" s="71" t="str">
        <v>libre</v>
      </c>
      <c r="J1686" s="222"/>
      <c r="K1686" s="36">
        <f t="shared" ca="1" si="43"/>
        <v>0</v>
      </c>
      <c r="L1686" s="233"/>
      <c r="M1686" s="233"/>
      <c r="N1686" s="233"/>
      <c r="O1686" s="233"/>
      <c r="P1686" s="233"/>
    </row>
    <row r="1687" spans="1:16" outlineLevel="3" x14ac:dyDescent="0.3">
      <c r="A1687" s="173"/>
      <c r="B1687" s="173"/>
      <c r="C1687" s="173"/>
      <c r="D1687" s="173"/>
      <c r="E1687" s="173"/>
      <c r="F1687" s="70">
        <v>135</v>
      </c>
      <c r="G1687" s="173"/>
      <c r="H1687" s="173"/>
      <c r="I1687" s="71" t="str">
        <v>libre</v>
      </c>
      <c r="J1687" s="222"/>
      <c r="K1687" s="36">
        <f t="shared" ca="1" si="43"/>
        <v>0</v>
      </c>
      <c r="L1687" s="233"/>
      <c r="M1687" s="233"/>
      <c r="N1687" s="233"/>
      <c r="O1687" s="233"/>
      <c r="P1687" s="233"/>
    </row>
    <row r="1688" spans="1:16" outlineLevel="3" x14ac:dyDescent="0.3">
      <c r="A1688" s="173"/>
      <c r="B1688" s="173"/>
      <c r="C1688" s="173"/>
      <c r="D1688" s="173"/>
      <c r="E1688" s="173"/>
      <c r="F1688" s="70">
        <v>136</v>
      </c>
      <c r="G1688" s="173"/>
      <c r="H1688" s="173"/>
      <c r="I1688" s="71" t="str">
        <v>libre</v>
      </c>
      <c r="J1688" s="222"/>
      <c r="K1688" s="36">
        <f t="shared" ca="1" si="43"/>
        <v>0</v>
      </c>
      <c r="L1688" s="233"/>
      <c r="M1688" s="233"/>
      <c r="N1688" s="233"/>
      <c r="O1688" s="233"/>
      <c r="P1688" s="233"/>
    </row>
    <row r="1689" spans="1:16" outlineLevel="3" x14ac:dyDescent="0.3">
      <c r="A1689" s="173"/>
      <c r="B1689" s="173"/>
      <c r="C1689" s="173"/>
      <c r="D1689" s="173"/>
      <c r="E1689" s="173"/>
      <c r="F1689" s="70">
        <v>137</v>
      </c>
      <c r="G1689" s="173"/>
      <c r="H1689" s="173"/>
      <c r="I1689" s="71" t="str">
        <v>libre</v>
      </c>
      <c r="J1689" s="222"/>
      <c r="K1689" s="36">
        <f t="shared" ca="1" si="43"/>
        <v>0</v>
      </c>
      <c r="L1689" s="233"/>
      <c r="M1689" s="233"/>
      <c r="N1689" s="233"/>
      <c r="O1689" s="233"/>
      <c r="P1689" s="233"/>
    </row>
    <row r="1690" spans="1:16" outlineLevel="3" x14ac:dyDescent="0.3">
      <c r="A1690" s="173"/>
      <c r="B1690" s="173"/>
      <c r="C1690" s="173"/>
      <c r="D1690" s="173"/>
      <c r="E1690" s="173"/>
      <c r="F1690" s="70">
        <v>138</v>
      </c>
      <c r="G1690" s="173"/>
      <c r="H1690" s="173"/>
      <c r="I1690" s="71" t="str">
        <v>libre</v>
      </c>
      <c r="J1690" s="222"/>
      <c r="K1690" s="36">
        <f t="shared" ca="1" si="43"/>
        <v>0</v>
      </c>
      <c r="L1690" s="233"/>
      <c r="M1690" s="233"/>
      <c r="N1690" s="233"/>
      <c r="O1690" s="233"/>
      <c r="P1690" s="233"/>
    </row>
    <row r="1691" spans="1:16" outlineLevel="3" x14ac:dyDescent="0.3">
      <c r="A1691" s="173"/>
      <c r="B1691" s="173"/>
      <c r="C1691" s="173"/>
      <c r="D1691" s="173"/>
      <c r="E1691" s="173"/>
      <c r="F1691" s="70">
        <v>139</v>
      </c>
      <c r="G1691" s="173"/>
      <c r="H1691" s="173"/>
      <c r="I1691" s="71" t="str">
        <v>libre</v>
      </c>
      <c r="J1691" s="222"/>
      <c r="K1691" s="36">
        <f t="shared" ca="1" si="43"/>
        <v>0</v>
      </c>
      <c r="L1691" s="233"/>
      <c r="M1691" s="233"/>
      <c r="N1691" s="233"/>
      <c r="O1691" s="233"/>
      <c r="P1691" s="233"/>
    </row>
    <row r="1692" spans="1:16" outlineLevel="3" x14ac:dyDescent="0.3">
      <c r="A1692" s="173"/>
      <c r="B1692" s="173"/>
      <c r="C1692" s="173"/>
      <c r="D1692" s="173"/>
      <c r="E1692" s="173"/>
      <c r="F1692" s="70">
        <v>140</v>
      </c>
      <c r="G1692" s="173"/>
      <c r="H1692" s="173"/>
      <c r="I1692" s="71" t="str">
        <v>libre</v>
      </c>
      <c r="J1692" s="222"/>
      <c r="K1692" s="36">
        <f t="shared" ca="1" si="43"/>
        <v>0</v>
      </c>
      <c r="L1692" s="233"/>
      <c r="M1692" s="233"/>
      <c r="N1692" s="233"/>
      <c r="O1692" s="233"/>
      <c r="P1692" s="233"/>
    </row>
    <row r="1693" spans="1:16" outlineLevel="3" x14ac:dyDescent="0.3">
      <c r="A1693" s="173"/>
      <c r="B1693" s="173"/>
      <c r="C1693" s="173"/>
      <c r="D1693" s="173"/>
      <c r="E1693" s="173"/>
      <c r="F1693" s="70">
        <v>141</v>
      </c>
      <c r="G1693" s="173"/>
      <c r="H1693" s="173"/>
      <c r="I1693" s="71" t="str">
        <v>libre</v>
      </c>
      <c r="J1693" s="222"/>
      <c r="K1693" s="36">
        <f t="shared" ca="1" si="43"/>
        <v>0</v>
      </c>
      <c r="L1693" s="233"/>
      <c r="M1693" s="233"/>
      <c r="N1693" s="233"/>
      <c r="O1693" s="233"/>
      <c r="P1693" s="233"/>
    </row>
    <row r="1694" spans="1:16" outlineLevel="3" x14ac:dyDescent="0.3">
      <c r="A1694" s="173"/>
      <c r="B1694" s="173"/>
      <c r="C1694" s="173"/>
      <c r="D1694" s="173"/>
      <c r="E1694" s="173"/>
      <c r="F1694" s="70">
        <v>142</v>
      </c>
      <c r="G1694" s="173"/>
      <c r="H1694" s="173"/>
      <c r="I1694" s="71" t="str">
        <v>libre</v>
      </c>
      <c r="J1694" s="222"/>
      <c r="K1694" s="36">
        <f t="shared" ca="1" si="43"/>
        <v>0</v>
      </c>
      <c r="L1694" s="233"/>
      <c r="M1694" s="233"/>
      <c r="N1694" s="233"/>
      <c r="O1694" s="233"/>
      <c r="P1694" s="233"/>
    </row>
    <row r="1695" spans="1:16" outlineLevel="3" x14ac:dyDescent="0.3">
      <c r="A1695" s="173"/>
      <c r="B1695" s="173"/>
      <c r="C1695" s="173"/>
      <c r="D1695" s="173"/>
      <c r="E1695" s="173"/>
      <c r="F1695" s="70">
        <v>143</v>
      </c>
      <c r="G1695" s="173"/>
      <c r="H1695" s="173"/>
      <c r="I1695" s="71" t="str">
        <v>libre</v>
      </c>
      <c r="J1695" s="222"/>
      <c r="K1695" s="36">
        <f t="shared" ca="1" si="43"/>
        <v>0</v>
      </c>
      <c r="L1695" s="233"/>
      <c r="M1695" s="233"/>
      <c r="N1695" s="233"/>
      <c r="O1695" s="233"/>
      <c r="P1695" s="233"/>
    </row>
    <row r="1696" spans="1:16" outlineLevel="3" x14ac:dyDescent="0.3">
      <c r="A1696" s="173"/>
      <c r="B1696" s="173"/>
      <c r="C1696" s="173"/>
      <c r="D1696" s="173"/>
      <c r="E1696" s="173"/>
      <c r="F1696" s="70">
        <v>144</v>
      </c>
      <c r="G1696" s="173"/>
      <c r="H1696" s="173"/>
      <c r="I1696" s="71" t="str">
        <v>libre</v>
      </c>
      <c r="J1696" s="222"/>
      <c r="K1696" s="36">
        <f t="shared" ca="1" si="43"/>
        <v>0</v>
      </c>
      <c r="L1696" s="233"/>
      <c r="M1696" s="233"/>
      <c r="N1696" s="233"/>
      <c r="O1696" s="233"/>
      <c r="P1696" s="233"/>
    </row>
    <row r="1697" spans="1:16" outlineLevel="3" x14ac:dyDescent="0.3">
      <c r="A1697" s="173"/>
      <c r="B1697" s="173"/>
      <c r="C1697" s="173"/>
      <c r="D1697" s="173"/>
      <c r="E1697" s="173"/>
      <c r="F1697" s="70">
        <v>145</v>
      </c>
      <c r="G1697" s="173"/>
      <c r="H1697" s="173"/>
      <c r="I1697" s="71" t="str">
        <v>libre</v>
      </c>
      <c r="J1697" s="222"/>
      <c r="K1697" s="36">
        <f t="shared" ca="1" si="43"/>
        <v>0</v>
      </c>
      <c r="L1697" s="233"/>
      <c r="M1697" s="233"/>
      <c r="N1697" s="233"/>
      <c r="O1697" s="233"/>
      <c r="P1697" s="233"/>
    </row>
    <row r="1698" spans="1:16" outlineLevel="3" x14ac:dyDescent="0.3">
      <c r="A1698" s="173"/>
      <c r="B1698" s="173"/>
      <c r="C1698" s="173"/>
      <c r="D1698" s="173"/>
      <c r="E1698" s="173"/>
      <c r="F1698" s="70">
        <v>146</v>
      </c>
      <c r="G1698" s="173"/>
      <c r="H1698" s="173"/>
      <c r="I1698" s="71" t="str">
        <v>libre</v>
      </c>
      <c r="J1698" s="222"/>
      <c r="K1698" s="36">
        <f t="shared" ca="1" si="43"/>
        <v>0</v>
      </c>
      <c r="L1698" s="233"/>
      <c r="M1698" s="233"/>
      <c r="N1698" s="233"/>
      <c r="O1698" s="233"/>
      <c r="P1698" s="233"/>
    </row>
    <row r="1699" spans="1:16" outlineLevel="3" x14ac:dyDescent="0.3">
      <c r="A1699" s="173"/>
      <c r="B1699" s="173"/>
      <c r="C1699" s="173"/>
      <c r="D1699" s="173"/>
      <c r="E1699" s="173"/>
      <c r="F1699" s="70">
        <v>147</v>
      </c>
      <c r="G1699" s="173"/>
      <c r="H1699" s="173"/>
      <c r="I1699" s="71" t="str">
        <v>libre</v>
      </c>
      <c r="J1699" s="222"/>
      <c r="K1699" s="36">
        <f t="shared" ca="1" si="43"/>
        <v>0</v>
      </c>
      <c r="L1699" s="233"/>
      <c r="M1699" s="233"/>
      <c r="N1699" s="233"/>
      <c r="O1699" s="233"/>
      <c r="P1699" s="233"/>
    </row>
    <row r="1700" spans="1:16" outlineLevel="3" x14ac:dyDescent="0.3">
      <c r="A1700" s="173"/>
      <c r="B1700" s="173"/>
      <c r="C1700" s="173"/>
      <c r="D1700" s="173"/>
      <c r="E1700" s="173"/>
      <c r="F1700" s="70">
        <v>148</v>
      </c>
      <c r="G1700" s="173"/>
      <c r="H1700" s="173"/>
      <c r="I1700" s="71" t="str">
        <v>libre</v>
      </c>
      <c r="J1700" s="222"/>
      <c r="K1700" s="36">
        <f t="shared" ca="1" si="43"/>
        <v>0</v>
      </c>
      <c r="L1700" s="233"/>
      <c r="M1700" s="233"/>
      <c r="N1700" s="233"/>
      <c r="O1700" s="233"/>
      <c r="P1700" s="233"/>
    </row>
    <row r="1701" spans="1:16" outlineLevel="3" x14ac:dyDescent="0.3">
      <c r="A1701" s="173"/>
      <c r="B1701" s="173"/>
      <c r="C1701" s="173"/>
      <c r="D1701" s="173"/>
      <c r="E1701" s="173"/>
      <c r="F1701" s="70">
        <v>149</v>
      </c>
      <c r="G1701" s="173"/>
      <c r="H1701" s="173"/>
      <c r="I1701" s="71" t="str">
        <v>libre</v>
      </c>
      <c r="J1701" s="222"/>
      <c r="K1701" s="36">
        <f t="shared" ca="1" si="43"/>
        <v>0</v>
      </c>
      <c r="L1701" s="233"/>
      <c r="M1701" s="233"/>
      <c r="N1701" s="233"/>
      <c r="O1701" s="233"/>
      <c r="P1701" s="233"/>
    </row>
    <row r="1702" spans="1:16" outlineLevel="3" x14ac:dyDescent="0.3">
      <c r="A1702" s="173"/>
      <c r="B1702" s="173"/>
      <c r="C1702" s="173"/>
      <c r="D1702" s="173"/>
      <c r="E1702" s="173"/>
      <c r="F1702" s="70">
        <v>150</v>
      </c>
      <c r="G1702" s="173"/>
      <c r="H1702" s="173"/>
      <c r="I1702" s="71" t="str">
        <v>libre</v>
      </c>
      <c r="J1702" s="222"/>
      <c r="K1702" s="36">
        <f t="shared" ca="1" si="43"/>
        <v>0</v>
      </c>
      <c r="L1702" s="233"/>
      <c r="M1702" s="233"/>
      <c r="N1702" s="233"/>
      <c r="O1702" s="233"/>
      <c r="P1702" s="233"/>
    </row>
    <row r="1703" spans="1:16" outlineLevel="3" x14ac:dyDescent="0.3">
      <c r="A1703" s="173"/>
      <c r="B1703" s="173"/>
      <c r="C1703" s="173"/>
      <c r="D1703" s="173"/>
      <c r="E1703" s="173"/>
      <c r="F1703" s="70">
        <v>151</v>
      </c>
      <c r="G1703" s="173"/>
      <c r="H1703" s="173"/>
      <c r="I1703" s="71" t="str">
        <v>libre</v>
      </c>
      <c r="J1703" s="222"/>
      <c r="K1703" s="36">
        <f t="shared" ca="1" si="43"/>
        <v>0</v>
      </c>
      <c r="L1703" s="233"/>
      <c r="M1703" s="233"/>
      <c r="N1703" s="233"/>
      <c r="O1703" s="233"/>
      <c r="P1703" s="233"/>
    </row>
    <row r="1704" spans="1:16" outlineLevel="3" x14ac:dyDescent="0.3">
      <c r="A1704" s="173"/>
      <c r="B1704" s="173"/>
      <c r="C1704" s="173"/>
      <c r="D1704" s="173"/>
      <c r="E1704" s="173"/>
      <c r="F1704" s="70">
        <v>152</v>
      </c>
      <c r="G1704" s="173"/>
      <c r="H1704" s="173"/>
      <c r="I1704" s="71" t="str">
        <v>libre</v>
      </c>
      <c r="J1704" s="222"/>
      <c r="K1704" s="36">
        <f t="shared" ca="1" si="43"/>
        <v>0</v>
      </c>
      <c r="L1704" s="233"/>
      <c r="M1704" s="233"/>
      <c r="N1704" s="233"/>
      <c r="O1704" s="233"/>
      <c r="P1704" s="233"/>
    </row>
    <row r="1705" spans="1:16" outlineLevel="3" x14ac:dyDescent="0.3">
      <c r="A1705" s="173"/>
      <c r="B1705" s="173"/>
      <c r="C1705" s="173"/>
      <c r="D1705" s="173"/>
      <c r="E1705" s="173"/>
      <c r="F1705" s="70">
        <v>153</v>
      </c>
      <c r="G1705" s="173"/>
      <c r="H1705" s="173"/>
      <c r="I1705" s="71" t="str">
        <v>libre</v>
      </c>
      <c r="J1705" s="222"/>
      <c r="K1705" s="36">
        <f t="shared" ca="1" si="43"/>
        <v>0</v>
      </c>
      <c r="L1705" s="233"/>
      <c r="M1705" s="233"/>
      <c r="N1705" s="233"/>
      <c r="O1705" s="233"/>
      <c r="P1705" s="233"/>
    </row>
    <row r="1706" spans="1:16" outlineLevel="3" x14ac:dyDescent="0.3">
      <c r="A1706" s="173"/>
      <c r="B1706" s="173"/>
      <c r="C1706" s="173"/>
      <c r="D1706" s="173"/>
      <c r="E1706" s="173"/>
      <c r="F1706" s="70">
        <v>154</v>
      </c>
      <c r="G1706" s="173"/>
      <c r="H1706" s="173"/>
      <c r="I1706" s="71" t="str">
        <v>libre</v>
      </c>
      <c r="J1706" s="222"/>
      <c r="K1706" s="36">
        <f t="shared" ca="1" si="43"/>
        <v>0</v>
      </c>
      <c r="L1706" s="233"/>
      <c r="M1706" s="233"/>
      <c r="N1706" s="233"/>
      <c r="O1706" s="233"/>
      <c r="P1706" s="233"/>
    </row>
    <row r="1707" spans="1:16" outlineLevel="3" x14ac:dyDescent="0.3">
      <c r="A1707" s="173"/>
      <c r="B1707" s="173"/>
      <c r="C1707" s="173"/>
      <c r="D1707" s="173"/>
      <c r="E1707" s="173"/>
      <c r="F1707" s="70">
        <v>155</v>
      </c>
      <c r="G1707" s="173"/>
      <c r="H1707" s="173"/>
      <c r="I1707" s="71" t="str">
        <v>libre</v>
      </c>
      <c r="J1707" s="222"/>
      <c r="K1707" s="36">
        <f t="shared" ca="1" si="43"/>
        <v>0</v>
      </c>
      <c r="L1707" s="233"/>
      <c r="M1707" s="233"/>
      <c r="N1707" s="233"/>
      <c r="O1707" s="233"/>
      <c r="P1707" s="233"/>
    </row>
    <row r="1708" spans="1:16" outlineLevel="3" x14ac:dyDescent="0.3">
      <c r="A1708" s="173"/>
      <c r="B1708" s="173"/>
      <c r="C1708" s="173"/>
      <c r="D1708" s="173"/>
      <c r="E1708" s="173"/>
      <c r="F1708" s="70">
        <v>156</v>
      </c>
      <c r="G1708" s="173"/>
      <c r="H1708" s="173"/>
      <c r="I1708" s="71" t="str">
        <v>libre</v>
      </c>
      <c r="J1708" s="222"/>
      <c r="K1708" s="36">
        <f t="shared" ca="1" si="43"/>
        <v>0</v>
      </c>
      <c r="L1708" s="233"/>
      <c r="M1708" s="233"/>
      <c r="N1708" s="233"/>
      <c r="O1708" s="233"/>
      <c r="P1708" s="233"/>
    </row>
    <row r="1709" spans="1:16" outlineLevel="3" x14ac:dyDescent="0.3">
      <c r="A1709" s="173"/>
      <c r="B1709" s="173"/>
      <c r="C1709" s="173"/>
      <c r="D1709" s="173"/>
      <c r="E1709" s="173"/>
      <c r="F1709" s="70">
        <v>157</v>
      </c>
      <c r="G1709" s="173"/>
      <c r="H1709" s="173"/>
      <c r="I1709" s="71" t="str">
        <v>libre</v>
      </c>
      <c r="J1709" s="222"/>
      <c r="K1709" s="36">
        <f t="shared" ca="1" si="43"/>
        <v>0</v>
      </c>
      <c r="L1709" s="233"/>
      <c r="M1709" s="233"/>
      <c r="N1709" s="233"/>
      <c r="O1709" s="233"/>
      <c r="P1709" s="233"/>
    </row>
    <row r="1710" spans="1:16" outlineLevel="3" x14ac:dyDescent="0.3">
      <c r="A1710" s="173"/>
      <c r="B1710" s="173"/>
      <c r="C1710" s="173"/>
      <c r="D1710" s="173"/>
      <c r="E1710" s="173"/>
      <c r="F1710" s="70">
        <v>158</v>
      </c>
      <c r="G1710" s="173"/>
      <c r="H1710" s="173"/>
      <c r="I1710" s="71" t="str">
        <v>libre</v>
      </c>
      <c r="J1710" s="222"/>
      <c r="K1710" s="36">
        <f t="shared" ca="1" si="43"/>
        <v>0</v>
      </c>
      <c r="L1710" s="233"/>
      <c r="M1710" s="233"/>
      <c r="N1710" s="233"/>
      <c r="O1710" s="233"/>
      <c r="P1710" s="233"/>
    </row>
    <row r="1711" spans="1:16" outlineLevel="3" x14ac:dyDescent="0.3">
      <c r="A1711" s="173"/>
      <c r="B1711" s="173"/>
      <c r="C1711" s="173"/>
      <c r="D1711" s="173"/>
      <c r="E1711" s="173"/>
      <c r="F1711" s="70">
        <v>159</v>
      </c>
      <c r="G1711" s="173"/>
      <c r="H1711" s="173"/>
      <c r="I1711" s="71" t="str">
        <v>libre</v>
      </c>
      <c r="J1711" s="222"/>
      <c r="K1711" s="36">
        <f t="shared" ca="1" si="43"/>
        <v>0</v>
      </c>
      <c r="L1711" s="233"/>
      <c r="M1711" s="233"/>
      <c r="N1711" s="233"/>
      <c r="O1711" s="233"/>
      <c r="P1711" s="233"/>
    </row>
    <row r="1712" spans="1:16" outlineLevel="3" x14ac:dyDescent="0.3">
      <c r="A1712" s="173"/>
      <c r="B1712" s="173"/>
      <c r="C1712" s="173"/>
      <c r="D1712" s="173"/>
      <c r="E1712" s="173"/>
      <c r="F1712" s="70">
        <v>160</v>
      </c>
      <c r="G1712" s="173"/>
      <c r="H1712" s="173"/>
      <c r="I1712" s="71" t="str">
        <v>libre</v>
      </c>
      <c r="J1712" s="222"/>
      <c r="K1712" s="36">
        <f t="shared" ca="1" si="43"/>
        <v>0</v>
      </c>
      <c r="L1712" s="233"/>
      <c r="M1712" s="233"/>
      <c r="N1712" s="233"/>
      <c r="O1712" s="233"/>
      <c r="P1712" s="233"/>
    </row>
    <row r="1713" spans="1:16" outlineLevel="3" x14ac:dyDescent="0.3">
      <c r="A1713" s="173"/>
      <c r="B1713" s="173"/>
      <c r="C1713" s="173"/>
      <c r="D1713" s="173"/>
      <c r="E1713" s="173"/>
      <c r="F1713" s="70">
        <v>161</v>
      </c>
      <c r="G1713" s="173"/>
      <c r="H1713" s="173"/>
      <c r="I1713" s="71" t="str">
        <v>libre</v>
      </c>
      <c r="J1713" s="222"/>
      <c r="K1713" s="36">
        <f t="shared" ca="1" si="43"/>
        <v>0</v>
      </c>
      <c r="L1713" s="233"/>
      <c r="M1713" s="233"/>
      <c r="N1713" s="233"/>
      <c r="O1713" s="233"/>
      <c r="P1713" s="233"/>
    </row>
    <row r="1714" spans="1:16" outlineLevel="3" x14ac:dyDescent="0.3">
      <c r="A1714" s="173"/>
      <c r="B1714" s="173"/>
      <c r="C1714" s="173"/>
      <c r="D1714" s="173"/>
      <c r="E1714" s="173"/>
      <c r="F1714" s="70">
        <v>162</v>
      </c>
      <c r="G1714" s="173"/>
      <c r="H1714" s="173"/>
      <c r="I1714" s="71" t="str">
        <v>libre</v>
      </c>
      <c r="J1714" s="222"/>
      <c r="K1714" s="36">
        <f t="shared" ca="1" si="43"/>
        <v>0</v>
      </c>
      <c r="L1714" s="233"/>
      <c r="M1714" s="233"/>
      <c r="N1714" s="233"/>
      <c r="O1714" s="233"/>
      <c r="P1714" s="233"/>
    </row>
    <row r="1715" spans="1:16" outlineLevel="3" x14ac:dyDescent="0.3">
      <c r="A1715" s="173"/>
      <c r="B1715" s="173"/>
      <c r="C1715" s="173"/>
      <c r="D1715" s="173"/>
      <c r="E1715" s="173"/>
      <c r="F1715" s="70">
        <v>163</v>
      </c>
      <c r="G1715" s="173"/>
      <c r="H1715" s="173"/>
      <c r="I1715" s="71" t="str">
        <v>libre</v>
      </c>
      <c r="J1715" s="222"/>
      <c r="K1715" s="36">
        <f t="shared" ca="1" si="43"/>
        <v>0</v>
      </c>
      <c r="L1715" s="233"/>
      <c r="M1715" s="233"/>
      <c r="N1715" s="233"/>
      <c r="O1715" s="233"/>
      <c r="P1715" s="233"/>
    </row>
    <row r="1716" spans="1:16" outlineLevel="3" x14ac:dyDescent="0.3">
      <c r="A1716" s="173"/>
      <c r="B1716" s="173"/>
      <c r="C1716" s="173"/>
      <c r="D1716" s="173"/>
      <c r="E1716" s="173"/>
      <c r="F1716" s="70">
        <v>164</v>
      </c>
      <c r="G1716" s="173"/>
      <c r="H1716" s="173"/>
      <c r="I1716" s="71" t="str">
        <v>libre</v>
      </c>
      <c r="J1716" s="222"/>
      <c r="K1716" s="36">
        <f t="shared" ca="1" si="43"/>
        <v>0</v>
      </c>
      <c r="L1716" s="233"/>
      <c r="M1716" s="233"/>
      <c r="N1716" s="233"/>
      <c r="O1716" s="233"/>
      <c r="P1716" s="233"/>
    </row>
    <row r="1717" spans="1:16" outlineLevel="3" x14ac:dyDescent="0.3">
      <c r="A1717" s="173"/>
      <c r="B1717" s="173"/>
      <c r="C1717" s="173"/>
      <c r="D1717" s="173"/>
      <c r="E1717" s="173"/>
      <c r="F1717" s="70">
        <v>165</v>
      </c>
      <c r="G1717" s="173"/>
      <c r="H1717" s="173"/>
      <c r="I1717" s="71" t="str">
        <v>libre</v>
      </c>
      <c r="J1717" s="222"/>
      <c r="K1717" s="36">
        <f t="shared" ca="1" si="43"/>
        <v>0</v>
      </c>
      <c r="L1717" s="233"/>
      <c r="M1717" s="233"/>
      <c r="N1717" s="233"/>
      <c r="O1717" s="233"/>
      <c r="P1717" s="233"/>
    </row>
    <row r="1718" spans="1:16" outlineLevel="3" x14ac:dyDescent="0.3">
      <c r="A1718" s="173"/>
      <c r="B1718" s="173"/>
      <c r="C1718" s="173"/>
      <c r="D1718" s="173"/>
      <c r="E1718" s="173"/>
      <c r="F1718" s="70">
        <v>166</v>
      </c>
      <c r="G1718" s="173"/>
      <c r="H1718" s="173"/>
      <c r="I1718" s="71" t="str">
        <v>libre</v>
      </c>
      <c r="J1718" s="222"/>
      <c r="K1718" s="36">
        <f t="shared" ca="1" si="43"/>
        <v>0</v>
      </c>
      <c r="L1718" s="233"/>
      <c r="M1718" s="233"/>
      <c r="N1718" s="233"/>
      <c r="O1718" s="233"/>
      <c r="P1718" s="233"/>
    </row>
    <row r="1719" spans="1:16" outlineLevel="3" x14ac:dyDescent="0.3">
      <c r="A1719" s="173"/>
      <c r="B1719" s="173"/>
      <c r="C1719" s="173"/>
      <c r="D1719" s="173"/>
      <c r="E1719" s="173"/>
      <c r="F1719" s="70">
        <v>167</v>
      </c>
      <c r="G1719" s="173"/>
      <c r="H1719" s="173"/>
      <c r="I1719" s="71" t="str">
        <v>libre</v>
      </c>
      <c r="J1719" s="222"/>
      <c r="K1719" s="36">
        <f t="shared" ca="1" si="43"/>
        <v>0</v>
      </c>
      <c r="L1719" s="233"/>
      <c r="M1719" s="233"/>
      <c r="N1719" s="233"/>
      <c r="O1719" s="233"/>
      <c r="P1719" s="233"/>
    </row>
    <row r="1720" spans="1:16" outlineLevel="3" x14ac:dyDescent="0.3">
      <c r="A1720" s="173"/>
      <c r="B1720" s="173"/>
      <c r="C1720" s="173"/>
      <c r="D1720" s="173"/>
      <c r="E1720" s="173"/>
      <c r="F1720" s="70">
        <v>168</v>
      </c>
      <c r="G1720" s="173"/>
      <c r="H1720" s="173"/>
      <c r="I1720" s="71" t="str">
        <v>libre</v>
      </c>
      <c r="J1720" s="222"/>
      <c r="K1720" s="36">
        <f t="shared" ca="1" si="43"/>
        <v>0</v>
      </c>
      <c r="L1720" s="233"/>
      <c r="M1720" s="233"/>
      <c r="N1720" s="233"/>
      <c r="O1720" s="233"/>
      <c r="P1720" s="233"/>
    </row>
    <row r="1721" spans="1:16" outlineLevel="3" x14ac:dyDescent="0.3">
      <c r="A1721" s="173"/>
      <c r="B1721" s="173"/>
      <c r="C1721" s="173"/>
      <c r="D1721" s="173"/>
      <c r="E1721" s="173"/>
      <c r="F1721" s="70">
        <v>169</v>
      </c>
      <c r="G1721" s="173"/>
      <c r="H1721" s="173"/>
      <c r="I1721" s="71" t="str">
        <v>libre</v>
      </c>
      <c r="J1721" s="222"/>
      <c r="K1721" s="36">
        <f t="shared" ca="1" si="43"/>
        <v>0</v>
      </c>
      <c r="L1721" s="233"/>
      <c r="M1721" s="233"/>
      <c r="N1721" s="233"/>
      <c r="O1721" s="233"/>
      <c r="P1721" s="233"/>
    </row>
    <row r="1722" spans="1:16" outlineLevel="3" x14ac:dyDescent="0.3">
      <c r="A1722" s="173"/>
      <c r="B1722" s="173"/>
      <c r="C1722" s="173"/>
      <c r="D1722" s="173"/>
      <c r="E1722" s="173"/>
      <c r="F1722" s="70">
        <v>170</v>
      </c>
      <c r="G1722" s="173"/>
      <c r="H1722" s="173"/>
      <c r="I1722" s="71" t="str">
        <v>libre</v>
      </c>
      <c r="J1722" s="222"/>
      <c r="K1722" s="36">
        <f t="shared" ca="1" si="43"/>
        <v>0</v>
      </c>
      <c r="L1722" s="233"/>
      <c r="M1722" s="233"/>
      <c r="N1722" s="233"/>
      <c r="O1722" s="233"/>
      <c r="P1722" s="233"/>
    </row>
    <row r="1723" spans="1:16" outlineLevel="3" x14ac:dyDescent="0.3">
      <c r="A1723" s="173"/>
      <c r="B1723" s="173"/>
      <c r="C1723" s="173"/>
      <c r="D1723" s="173"/>
      <c r="E1723" s="173"/>
      <c r="F1723" s="70">
        <v>171</v>
      </c>
      <c r="G1723" s="173"/>
      <c r="H1723" s="173"/>
      <c r="I1723" s="71" t="str">
        <v>libre</v>
      </c>
      <c r="J1723" s="222"/>
      <c r="K1723" s="36">
        <f t="shared" ca="1" si="43"/>
        <v>0</v>
      </c>
      <c r="L1723" s="233"/>
      <c r="M1723" s="233"/>
      <c r="N1723" s="233"/>
      <c r="O1723" s="233"/>
      <c r="P1723" s="233"/>
    </row>
    <row r="1724" spans="1:16" outlineLevel="3" x14ac:dyDescent="0.3">
      <c r="A1724" s="173"/>
      <c r="B1724" s="173"/>
      <c r="C1724" s="173"/>
      <c r="D1724" s="173"/>
      <c r="E1724" s="173"/>
      <c r="F1724" s="70">
        <v>172</v>
      </c>
      <c r="G1724" s="173"/>
      <c r="H1724" s="173"/>
      <c r="I1724" s="71" t="str">
        <v>libre</v>
      </c>
      <c r="J1724" s="222"/>
      <c r="K1724" s="36">
        <f t="shared" ca="1" si="43"/>
        <v>0</v>
      </c>
      <c r="L1724" s="233"/>
      <c r="M1724" s="233"/>
      <c r="N1724" s="233"/>
      <c r="O1724" s="233"/>
      <c r="P1724" s="233"/>
    </row>
    <row r="1725" spans="1:16" outlineLevel="3" x14ac:dyDescent="0.3">
      <c r="A1725" s="173"/>
      <c r="B1725" s="173"/>
      <c r="C1725" s="173"/>
      <c r="D1725" s="173"/>
      <c r="E1725" s="173"/>
      <c r="F1725" s="70">
        <v>173</v>
      </c>
      <c r="G1725" s="173"/>
      <c r="H1725" s="173"/>
      <c r="I1725" s="71" t="str">
        <v>libre</v>
      </c>
      <c r="J1725" s="222"/>
      <c r="K1725" s="36">
        <f t="shared" ca="1" si="43"/>
        <v>0</v>
      </c>
      <c r="L1725" s="233"/>
      <c r="M1725" s="233"/>
      <c r="N1725" s="233"/>
      <c r="O1725" s="233"/>
      <c r="P1725" s="233"/>
    </row>
    <row r="1726" spans="1:16" outlineLevel="3" x14ac:dyDescent="0.3">
      <c r="A1726" s="173"/>
      <c r="B1726" s="173"/>
      <c r="C1726" s="173"/>
      <c r="D1726" s="173"/>
      <c r="E1726" s="173"/>
      <c r="F1726" s="70">
        <v>174</v>
      </c>
      <c r="G1726" s="173"/>
      <c r="H1726" s="173"/>
      <c r="I1726" s="71" t="str">
        <v>libre</v>
      </c>
      <c r="J1726" s="222"/>
      <c r="K1726" s="36">
        <f t="shared" ca="1" si="43"/>
        <v>0</v>
      </c>
      <c r="L1726" s="233"/>
      <c r="M1726" s="233"/>
      <c r="N1726" s="233"/>
      <c r="O1726" s="233"/>
      <c r="P1726" s="233"/>
    </row>
    <row r="1727" spans="1:16" outlineLevel="3" x14ac:dyDescent="0.3">
      <c r="A1727" s="173"/>
      <c r="B1727" s="173"/>
      <c r="C1727" s="173"/>
      <c r="D1727" s="173"/>
      <c r="E1727" s="173"/>
      <c r="F1727" s="70">
        <v>175</v>
      </c>
      <c r="G1727" s="173"/>
      <c r="H1727" s="173"/>
      <c r="I1727" s="71" t="str">
        <v>libre</v>
      </c>
      <c r="J1727" s="222"/>
      <c r="K1727" s="36">
        <f t="shared" ca="1" si="43"/>
        <v>0</v>
      </c>
      <c r="L1727" s="233"/>
      <c r="M1727" s="233"/>
      <c r="N1727" s="233"/>
      <c r="O1727" s="233"/>
      <c r="P1727" s="233"/>
    </row>
    <row r="1728" spans="1:16" outlineLevel="3" x14ac:dyDescent="0.3">
      <c r="A1728" s="173"/>
      <c r="B1728" s="173"/>
      <c r="C1728" s="173"/>
      <c r="D1728" s="173"/>
      <c r="E1728" s="173"/>
      <c r="F1728" s="70">
        <v>176</v>
      </c>
      <c r="G1728" s="173"/>
      <c r="H1728" s="173"/>
      <c r="I1728" s="71" t="str">
        <v>libre</v>
      </c>
      <c r="J1728" s="222"/>
      <c r="K1728" s="36">
        <f t="shared" ca="1" si="43"/>
        <v>0</v>
      </c>
      <c r="L1728" s="233"/>
      <c r="M1728" s="233"/>
      <c r="N1728" s="233"/>
      <c r="O1728" s="233"/>
      <c r="P1728" s="233"/>
    </row>
    <row r="1729" spans="1:16" outlineLevel="3" x14ac:dyDescent="0.3">
      <c r="A1729" s="173"/>
      <c r="B1729" s="173"/>
      <c r="C1729" s="173"/>
      <c r="D1729" s="173"/>
      <c r="E1729" s="173"/>
      <c r="F1729" s="70">
        <v>177</v>
      </c>
      <c r="G1729" s="173"/>
      <c r="H1729" s="173"/>
      <c r="I1729" s="71" t="str">
        <v>libre</v>
      </c>
      <c r="J1729" s="222"/>
      <c r="K1729" s="36">
        <f t="shared" ca="1" si="43"/>
        <v>0</v>
      </c>
      <c r="L1729" s="233"/>
      <c r="M1729" s="233"/>
      <c r="N1729" s="233"/>
      <c r="O1729" s="233"/>
      <c r="P1729" s="233"/>
    </row>
    <row r="1730" spans="1:16" outlineLevel="3" x14ac:dyDescent="0.3">
      <c r="A1730" s="173"/>
      <c r="B1730" s="173"/>
      <c r="C1730" s="173"/>
      <c r="D1730" s="173"/>
      <c r="E1730" s="173"/>
      <c r="F1730" s="70">
        <v>178</v>
      </c>
      <c r="G1730" s="173"/>
      <c r="H1730" s="173"/>
      <c r="I1730" s="71" t="str">
        <v>libre</v>
      </c>
      <c r="J1730" s="222"/>
      <c r="K1730" s="36">
        <f t="shared" ca="1" si="43"/>
        <v>0</v>
      </c>
      <c r="L1730" s="233"/>
      <c r="M1730" s="233"/>
      <c r="N1730" s="233"/>
      <c r="O1730" s="233"/>
      <c r="P1730" s="233"/>
    </row>
    <row r="1731" spans="1:16" outlineLevel="3" x14ac:dyDescent="0.3">
      <c r="A1731" s="173"/>
      <c r="B1731" s="173"/>
      <c r="C1731" s="173"/>
      <c r="D1731" s="173"/>
      <c r="E1731" s="173"/>
      <c r="F1731" s="70">
        <v>179</v>
      </c>
      <c r="G1731" s="173"/>
      <c r="H1731" s="173"/>
      <c r="I1731" s="71" t="str">
        <v>libre</v>
      </c>
      <c r="J1731" s="222"/>
      <c r="K1731" s="36">
        <f t="shared" ca="1" si="43"/>
        <v>0</v>
      </c>
      <c r="L1731" s="233"/>
      <c r="M1731" s="233"/>
      <c r="N1731" s="233"/>
      <c r="O1731" s="233"/>
      <c r="P1731" s="233"/>
    </row>
    <row r="1732" spans="1:16" outlineLevel="3" x14ac:dyDescent="0.3">
      <c r="A1732" s="173"/>
      <c r="B1732" s="173"/>
      <c r="C1732" s="173"/>
      <c r="D1732" s="173"/>
      <c r="E1732" s="173"/>
      <c r="F1732" s="70">
        <v>180</v>
      </c>
      <c r="G1732" s="173"/>
      <c r="H1732" s="173"/>
      <c r="I1732" s="71" t="str">
        <v>libre</v>
      </c>
      <c r="J1732" s="222"/>
      <c r="K1732" s="36">
        <f t="shared" ca="1" si="43"/>
        <v>0</v>
      </c>
      <c r="L1732" s="233"/>
      <c r="M1732" s="233"/>
      <c r="N1732" s="233"/>
      <c r="O1732" s="233"/>
      <c r="P1732" s="233"/>
    </row>
    <row r="1733" spans="1:16" outlineLevel="3" x14ac:dyDescent="0.3">
      <c r="A1733" s="173"/>
      <c r="B1733" s="173"/>
      <c r="C1733" s="173"/>
      <c r="D1733" s="173"/>
      <c r="E1733" s="173"/>
      <c r="F1733" s="70">
        <v>181</v>
      </c>
      <c r="G1733" s="173"/>
      <c r="H1733" s="173"/>
      <c r="I1733" s="71" t="str">
        <v>libre</v>
      </c>
      <c r="J1733" s="222"/>
      <c r="K1733" s="36">
        <f t="shared" ca="1" si="43"/>
        <v>0</v>
      </c>
      <c r="L1733" s="233"/>
      <c r="M1733" s="233"/>
      <c r="N1733" s="233"/>
      <c r="O1733" s="233"/>
      <c r="P1733" s="233"/>
    </row>
    <row r="1734" spans="1:16" outlineLevel="3" x14ac:dyDescent="0.3">
      <c r="A1734" s="173"/>
      <c r="B1734" s="173"/>
      <c r="C1734" s="173"/>
      <c r="D1734" s="173"/>
      <c r="E1734" s="173"/>
      <c r="F1734" s="70">
        <v>182</v>
      </c>
      <c r="G1734" s="173"/>
      <c r="H1734" s="173"/>
      <c r="I1734" s="71" t="str">
        <v>libre</v>
      </c>
      <c r="J1734" s="222"/>
      <c r="K1734" s="36">
        <f t="shared" ca="1" si="43"/>
        <v>0</v>
      </c>
      <c r="L1734" s="233"/>
      <c r="M1734" s="233"/>
      <c r="N1734" s="233"/>
      <c r="O1734" s="233"/>
      <c r="P1734" s="233"/>
    </row>
    <row r="1735" spans="1:16" outlineLevel="3" x14ac:dyDescent="0.3">
      <c r="A1735" s="173"/>
      <c r="B1735" s="173"/>
      <c r="C1735" s="173"/>
      <c r="D1735" s="173"/>
      <c r="E1735" s="173"/>
      <c r="F1735" s="70">
        <v>183</v>
      </c>
      <c r="G1735" s="173"/>
      <c r="H1735" s="173"/>
      <c r="I1735" s="71" t="str">
        <v>libre</v>
      </c>
      <c r="J1735" s="222"/>
      <c r="K1735" s="36">
        <f t="shared" ca="1" si="43"/>
        <v>0</v>
      </c>
      <c r="L1735" s="233"/>
      <c r="M1735" s="233"/>
      <c r="N1735" s="233"/>
      <c r="O1735" s="233"/>
      <c r="P1735" s="233"/>
    </row>
    <row r="1736" spans="1:16" outlineLevel="3" x14ac:dyDescent="0.3">
      <c r="A1736" s="173"/>
      <c r="B1736" s="173"/>
      <c r="C1736" s="173"/>
      <c r="D1736" s="173"/>
      <c r="E1736" s="173"/>
      <c r="F1736" s="70">
        <v>184</v>
      </c>
      <c r="G1736" s="173"/>
      <c r="H1736" s="173"/>
      <c r="I1736" s="71" t="str">
        <v>libre</v>
      </c>
      <c r="J1736" s="222"/>
      <c r="K1736" s="36">
        <f t="shared" ca="1" si="43"/>
        <v>0</v>
      </c>
      <c r="L1736" s="233"/>
      <c r="M1736" s="233"/>
      <c r="N1736" s="233"/>
      <c r="O1736" s="233"/>
      <c r="P1736" s="233"/>
    </row>
    <row r="1737" spans="1:16" outlineLevel="3" x14ac:dyDescent="0.3">
      <c r="A1737" s="173"/>
      <c r="B1737" s="173"/>
      <c r="C1737" s="173"/>
      <c r="D1737" s="173"/>
      <c r="E1737" s="173"/>
      <c r="F1737" s="70">
        <v>185</v>
      </c>
      <c r="G1737" s="173"/>
      <c r="H1737" s="173"/>
      <c r="I1737" s="71" t="str">
        <v>libre</v>
      </c>
      <c r="J1737" s="222"/>
      <c r="K1737" s="36">
        <f t="shared" ca="1" si="43"/>
        <v>0</v>
      </c>
      <c r="L1737" s="233"/>
      <c r="M1737" s="233"/>
      <c r="N1737" s="233"/>
      <c r="O1737" s="233"/>
      <c r="P1737" s="233"/>
    </row>
    <row r="1738" spans="1:16" outlineLevel="3" x14ac:dyDescent="0.3">
      <c r="A1738" s="173"/>
      <c r="B1738" s="173"/>
      <c r="C1738" s="173"/>
      <c r="D1738" s="173"/>
      <c r="E1738" s="173"/>
      <c r="F1738" s="70">
        <v>186</v>
      </c>
      <c r="G1738" s="173"/>
      <c r="H1738" s="173"/>
      <c r="I1738" s="71" t="str">
        <v>libre</v>
      </c>
      <c r="J1738" s="222"/>
      <c r="K1738" s="36">
        <f t="shared" ca="1" si="43"/>
        <v>0</v>
      </c>
      <c r="L1738" s="233"/>
      <c r="M1738" s="233"/>
      <c r="N1738" s="233"/>
      <c r="O1738" s="233"/>
      <c r="P1738" s="233"/>
    </row>
    <row r="1739" spans="1:16" outlineLevel="3" x14ac:dyDescent="0.3">
      <c r="A1739" s="173"/>
      <c r="B1739" s="173"/>
      <c r="C1739" s="173"/>
      <c r="D1739" s="173"/>
      <c r="E1739" s="173"/>
      <c r="F1739" s="70">
        <v>187</v>
      </c>
      <c r="G1739" s="173"/>
      <c r="H1739" s="173"/>
      <c r="I1739" s="71" t="str">
        <v>libre</v>
      </c>
      <c r="J1739" s="222"/>
      <c r="K1739" s="36">
        <f t="shared" ca="1" si="43"/>
        <v>0</v>
      </c>
      <c r="L1739" s="233"/>
      <c r="M1739" s="233"/>
      <c r="N1739" s="233"/>
      <c r="O1739" s="233"/>
      <c r="P1739" s="233"/>
    </row>
    <row r="1740" spans="1:16" outlineLevel="3" x14ac:dyDescent="0.3">
      <c r="A1740" s="173"/>
      <c r="B1740" s="173"/>
      <c r="C1740" s="173"/>
      <c r="D1740" s="173"/>
      <c r="E1740" s="173"/>
      <c r="F1740" s="70">
        <v>188</v>
      </c>
      <c r="G1740" s="173"/>
      <c r="H1740" s="173"/>
      <c r="I1740" s="71" t="str">
        <v>libre</v>
      </c>
      <c r="J1740" s="222"/>
      <c r="K1740" s="36">
        <f t="shared" ca="1" si="43"/>
        <v>0</v>
      </c>
      <c r="L1740" s="233"/>
      <c r="M1740" s="233"/>
      <c r="N1740" s="233"/>
      <c r="O1740" s="233"/>
      <c r="P1740" s="233"/>
    </row>
    <row r="1741" spans="1:16" outlineLevel="3" x14ac:dyDescent="0.3">
      <c r="A1741" s="173"/>
      <c r="B1741" s="173"/>
      <c r="C1741" s="173"/>
      <c r="D1741" s="173"/>
      <c r="E1741" s="173"/>
      <c r="F1741" s="70">
        <v>189</v>
      </c>
      <c r="G1741" s="173"/>
      <c r="H1741" s="173"/>
      <c r="I1741" s="71" t="str">
        <v>libre</v>
      </c>
      <c r="J1741" s="222"/>
      <c r="K1741" s="36">
        <f t="shared" ca="1" si="43"/>
        <v>0</v>
      </c>
      <c r="L1741" s="233"/>
      <c r="M1741" s="233"/>
      <c r="N1741" s="233"/>
      <c r="O1741" s="233"/>
      <c r="P1741" s="233"/>
    </row>
    <row r="1742" spans="1:16" outlineLevel="3" x14ac:dyDescent="0.3">
      <c r="A1742" s="173"/>
      <c r="B1742" s="173"/>
      <c r="C1742" s="173"/>
      <c r="D1742" s="173"/>
      <c r="E1742" s="173"/>
      <c r="F1742" s="70">
        <v>190</v>
      </c>
      <c r="G1742" s="173"/>
      <c r="H1742" s="173"/>
      <c r="I1742" s="71" t="str">
        <v>libre</v>
      </c>
      <c r="J1742" s="222"/>
      <c r="K1742" s="36">
        <f t="shared" ca="1" si="43"/>
        <v>0</v>
      </c>
      <c r="L1742" s="233"/>
      <c r="M1742" s="233"/>
      <c r="N1742" s="233"/>
      <c r="O1742" s="233"/>
      <c r="P1742" s="233"/>
    </row>
    <row r="1743" spans="1:16" outlineLevel="3" x14ac:dyDescent="0.3">
      <c r="A1743" s="173"/>
      <c r="B1743" s="173"/>
      <c r="C1743" s="173"/>
      <c r="D1743" s="173"/>
      <c r="E1743" s="173"/>
      <c r="F1743" s="70">
        <v>191</v>
      </c>
      <c r="G1743" s="173"/>
      <c r="H1743" s="173"/>
      <c r="I1743" s="71" t="str">
        <v>libre</v>
      </c>
      <c r="J1743" s="222"/>
      <c r="K1743" s="36">
        <f t="shared" ca="1" si="43"/>
        <v>0</v>
      </c>
      <c r="L1743" s="233"/>
      <c r="M1743" s="233"/>
      <c r="N1743" s="233"/>
      <c r="O1743" s="233"/>
      <c r="P1743" s="233"/>
    </row>
    <row r="1744" spans="1:16" outlineLevel="3" x14ac:dyDescent="0.3">
      <c r="A1744" s="173"/>
      <c r="B1744" s="173"/>
      <c r="C1744" s="173"/>
      <c r="D1744" s="173"/>
      <c r="E1744" s="173"/>
      <c r="F1744" s="70">
        <v>192</v>
      </c>
      <c r="G1744" s="173"/>
      <c r="H1744" s="173"/>
      <c r="I1744" s="71" t="str">
        <v>libre</v>
      </c>
      <c r="J1744" s="222"/>
      <c r="K1744" s="36">
        <f t="shared" ca="1" si="43"/>
        <v>0</v>
      </c>
      <c r="L1744" s="233"/>
      <c r="M1744" s="233"/>
      <c r="N1744" s="233"/>
      <c r="O1744" s="233"/>
      <c r="P1744" s="233"/>
    </row>
    <row r="1745" spans="1:16" outlineLevel="3" x14ac:dyDescent="0.3">
      <c r="A1745" s="173"/>
      <c r="B1745" s="173"/>
      <c r="C1745" s="173"/>
      <c r="D1745" s="173"/>
      <c r="E1745" s="173"/>
      <c r="F1745" s="70">
        <v>193</v>
      </c>
      <c r="G1745" s="173"/>
      <c r="H1745" s="173"/>
      <c r="I1745" s="71" t="str">
        <v>libre</v>
      </c>
      <c r="J1745" s="222"/>
      <c r="K1745" s="36">
        <f t="shared" ref="K1745:K1808" ca="1" si="44">INDIRECT("Opex.Vida."&amp;INDEX(BD.Opex.Tend.CV,F1745))</f>
        <v>0</v>
      </c>
      <c r="L1745" s="233"/>
      <c r="M1745" s="233"/>
      <c r="N1745" s="233"/>
      <c r="O1745" s="233"/>
      <c r="P1745" s="233"/>
    </row>
    <row r="1746" spans="1:16" outlineLevel="3" x14ac:dyDescent="0.3">
      <c r="A1746" s="173"/>
      <c r="B1746" s="173"/>
      <c r="C1746" s="173"/>
      <c r="D1746" s="173"/>
      <c r="E1746" s="173"/>
      <c r="F1746" s="70">
        <v>194</v>
      </c>
      <c r="G1746" s="173"/>
      <c r="H1746" s="173"/>
      <c r="I1746" s="71" t="str">
        <v>libre</v>
      </c>
      <c r="J1746" s="222"/>
      <c r="K1746" s="36">
        <f t="shared" ca="1" si="44"/>
        <v>0</v>
      </c>
      <c r="L1746" s="233"/>
      <c r="M1746" s="233"/>
      <c r="N1746" s="233"/>
      <c r="O1746" s="233"/>
      <c r="P1746" s="233"/>
    </row>
    <row r="1747" spans="1:16" outlineLevel="3" x14ac:dyDescent="0.3">
      <c r="A1747" s="173"/>
      <c r="B1747" s="173"/>
      <c r="C1747" s="173"/>
      <c r="D1747" s="173"/>
      <c r="E1747" s="173"/>
      <c r="F1747" s="70">
        <v>195</v>
      </c>
      <c r="G1747" s="173"/>
      <c r="H1747" s="173"/>
      <c r="I1747" s="71" t="str">
        <v>libre</v>
      </c>
      <c r="J1747" s="222"/>
      <c r="K1747" s="36">
        <f t="shared" ca="1" si="44"/>
        <v>0</v>
      </c>
      <c r="L1747" s="233"/>
      <c r="M1747" s="233"/>
      <c r="N1747" s="233"/>
      <c r="O1747" s="233"/>
      <c r="P1747" s="233"/>
    </row>
    <row r="1748" spans="1:16" outlineLevel="3" x14ac:dyDescent="0.3">
      <c r="A1748" s="173"/>
      <c r="B1748" s="173"/>
      <c r="C1748" s="173"/>
      <c r="D1748" s="173"/>
      <c r="E1748" s="173"/>
      <c r="F1748" s="70">
        <v>196</v>
      </c>
      <c r="G1748" s="173"/>
      <c r="H1748" s="173"/>
      <c r="I1748" s="71" t="str">
        <v>libre</v>
      </c>
      <c r="J1748" s="222"/>
      <c r="K1748" s="36">
        <f t="shared" ca="1" si="44"/>
        <v>0</v>
      </c>
      <c r="L1748" s="233"/>
      <c r="M1748" s="233"/>
      <c r="N1748" s="233"/>
      <c r="O1748" s="233"/>
      <c r="P1748" s="233"/>
    </row>
    <row r="1749" spans="1:16" outlineLevel="3" x14ac:dyDescent="0.3">
      <c r="A1749" s="173"/>
      <c r="B1749" s="173"/>
      <c r="C1749" s="173"/>
      <c r="D1749" s="173"/>
      <c r="E1749" s="173"/>
      <c r="F1749" s="70">
        <v>197</v>
      </c>
      <c r="G1749" s="173"/>
      <c r="H1749" s="173"/>
      <c r="I1749" s="71" t="str">
        <v>libre</v>
      </c>
      <c r="J1749" s="222"/>
      <c r="K1749" s="36">
        <f t="shared" ca="1" si="44"/>
        <v>0</v>
      </c>
      <c r="L1749" s="233"/>
      <c r="M1749" s="233"/>
      <c r="N1749" s="233"/>
      <c r="O1749" s="233"/>
      <c r="P1749" s="233"/>
    </row>
    <row r="1750" spans="1:16" outlineLevel="2" x14ac:dyDescent="0.3">
      <c r="A1750" s="173"/>
      <c r="B1750" s="173"/>
      <c r="C1750" s="173"/>
      <c r="D1750" s="173"/>
      <c r="E1750" s="173"/>
      <c r="F1750" s="70">
        <v>198</v>
      </c>
      <c r="G1750" s="173"/>
      <c r="H1750" s="173"/>
      <c r="I1750" s="71" t="str">
        <v>libre</v>
      </c>
      <c r="J1750" s="222"/>
      <c r="K1750" s="36">
        <f t="shared" ca="1" si="44"/>
        <v>0</v>
      </c>
      <c r="L1750" s="233"/>
      <c r="M1750" s="233"/>
      <c r="N1750" s="233"/>
      <c r="O1750" s="233"/>
      <c r="P1750" s="233"/>
    </row>
    <row r="1751" spans="1:16" outlineLevel="2" x14ac:dyDescent="0.3">
      <c r="A1751" s="173"/>
      <c r="B1751" s="173"/>
      <c r="C1751" s="173"/>
      <c r="D1751" s="173"/>
      <c r="E1751" s="173"/>
      <c r="F1751" s="70">
        <v>199</v>
      </c>
      <c r="G1751" s="173"/>
      <c r="H1751" s="173"/>
      <c r="I1751" s="71" t="str">
        <v>libre</v>
      </c>
      <c r="J1751" s="222"/>
      <c r="K1751" s="36">
        <f t="shared" ca="1" si="44"/>
        <v>0</v>
      </c>
      <c r="L1751" s="233"/>
      <c r="M1751" s="233"/>
      <c r="N1751" s="233"/>
      <c r="O1751" s="233"/>
      <c r="P1751" s="233"/>
    </row>
    <row r="1752" spans="1:16" outlineLevel="2" x14ac:dyDescent="0.3">
      <c r="A1752" s="173"/>
      <c r="B1752" s="173"/>
      <c r="C1752" s="173"/>
      <c r="D1752" s="173"/>
      <c r="E1752" s="173"/>
      <c r="F1752" s="70">
        <v>200</v>
      </c>
      <c r="G1752" s="173"/>
      <c r="H1752" s="173"/>
      <c r="I1752" s="71" t="str">
        <v>Alquiler Sitios</v>
      </c>
      <c r="J1752" s="222"/>
      <c r="K1752" s="36">
        <f t="shared" ca="1" si="44"/>
        <v>0</v>
      </c>
      <c r="L1752" s="233"/>
      <c r="M1752" s="233"/>
      <c r="N1752" s="233"/>
      <c r="O1752" s="233"/>
      <c r="P1752" s="233"/>
    </row>
    <row r="1753" spans="1:16" outlineLevel="2" x14ac:dyDescent="0.3">
      <c r="A1753" s="173"/>
      <c r="B1753" s="173"/>
      <c r="C1753" s="173"/>
      <c r="D1753" s="173"/>
      <c r="E1753" s="173"/>
      <c r="F1753" s="70">
        <v>201</v>
      </c>
      <c r="G1753" s="173"/>
      <c r="H1753" s="173"/>
      <c r="I1753" s="71" t="str">
        <v>Energía Eléctrica Sitios</v>
      </c>
      <c r="J1753" s="222"/>
      <c r="K1753" s="36">
        <f t="shared" ca="1" si="44"/>
        <v>0</v>
      </c>
      <c r="L1753" s="233"/>
      <c r="M1753" s="233"/>
      <c r="N1753" s="233"/>
      <c r="O1753" s="233"/>
      <c r="P1753" s="233"/>
    </row>
    <row r="1754" spans="1:16" outlineLevel="3" x14ac:dyDescent="0.3">
      <c r="A1754" s="173"/>
      <c r="B1754" s="173"/>
      <c r="C1754" s="173"/>
      <c r="D1754" s="173"/>
      <c r="E1754" s="173"/>
      <c r="F1754" s="70">
        <v>202</v>
      </c>
      <c r="G1754" s="173"/>
      <c r="H1754" s="173"/>
      <c r="I1754" s="71" t="str">
        <v>Mantenimiento de Sitios</v>
      </c>
      <c r="J1754" s="222"/>
      <c r="K1754" s="36">
        <f t="shared" ca="1" si="44"/>
        <v>0</v>
      </c>
      <c r="L1754" s="233"/>
      <c r="M1754" s="233"/>
      <c r="N1754" s="233"/>
      <c r="O1754" s="233"/>
      <c r="P1754" s="233"/>
    </row>
    <row r="1755" spans="1:16" outlineLevel="3" x14ac:dyDescent="0.3">
      <c r="A1755" s="173"/>
      <c r="B1755" s="173"/>
      <c r="C1755" s="173"/>
      <c r="D1755" s="173"/>
      <c r="E1755" s="173"/>
      <c r="F1755" s="70">
        <v>203</v>
      </c>
      <c r="G1755" s="173"/>
      <c r="H1755" s="173"/>
      <c r="I1755" s="71" t="str">
        <v>Vigilancia</v>
      </c>
      <c r="J1755" s="222"/>
      <c r="K1755" s="36">
        <f t="shared" ca="1" si="44"/>
        <v>0</v>
      </c>
      <c r="L1755" s="233"/>
      <c r="M1755" s="233"/>
      <c r="N1755" s="233"/>
      <c r="O1755" s="233"/>
      <c r="P1755" s="233"/>
    </row>
    <row r="1756" spans="1:16" outlineLevel="3" x14ac:dyDescent="0.3">
      <c r="A1756" s="173"/>
      <c r="B1756" s="173"/>
      <c r="C1756" s="173"/>
      <c r="D1756" s="173"/>
      <c r="E1756" s="173"/>
      <c r="F1756" s="70">
        <v>204</v>
      </c>
      <c r="G1756" s="173"/>
      <c r="H1756" s="173"/>
      <c r="I1756" s="71" t="str">
        <v>Combustible</v>
      </c>
      <c r="J1756" s="222"/>
      <c r="K1756" s="36">
        <f t="shared" ca="1" si="44"/>
        <v>0</v>
      </c>
      <c r="L1756" s="233"/>
      <c r="M1756" s="233"/>
      <c r="N1756" s="233"/>
      <c r="O1756" s="233"/>
      <c r="P1756" s="233"/>
    </row>
    <row r="1757" spans="1:16" outlineLevel="3" x14ac:dyDescent="0.3">
      <c r="A1757" s="173"/>
      <c r="B1757" s="173"/>
      <c r="C1757" s="173"/>
      <c r="D1757" s="173"/>
      <c r="E1757" s="173"/>
      <c r="F1757" s="70">
        <v>205</v>
      </c>
      <c r="G1757" s="173"/>
      <c r="H1757" s="173"/>
      <c r="I1757" s="71" t="str">
        <v>Contratos</v>
      </c>
      <c r="J1757" s="222"/>
      <c r="K1757" s="36">
        <f t="shared" ca="1" si="44"/>
        <v>0</v>
      </c>
      <c r="L1757" s="233"/>
      <c r="M1757" s="233"/>
      <c r="N1757" s="233"/>
      <c r="O1757" s="233"/>
      <c r="P1757" s="233"/>
    </row>
    <row r="1758" spans="1:16" outlineLevel="3" x14ac:dyDescent="0.3">
      <c r="A1758" s="173"/>
      <c r="B1758" s="173"/>
      <c r="C1758" s="173"/>
      <c r="D1758" s="173"/>
      <c r="E1758" s="173"/>
      <c r="F1758" s="70">
        <v>206</v>
      </c>
      <c r="G1758" s="173"/>
      <c r="H1758" s="173"/>
      <c r="I1758" s="71" t="str">
        <v>Transmisión</v>
      </c>
      <c r="J1758" s="222"/>
      <c r="K1758" s="36">
        <f t="shared" ca="1" si="44"/>
        <v>0</v>
      </c>
      <c r="L1758" s="233"/>
      <c r="M1758" s="233"/>
      <c r="N1758" s="233"/>
      <c r="O1758" s="233"/>
      <c r="P1758" s="233"/>
    </row>
    <row r="1759" spans="1:16" outlineLevel="3" x14ac:dyDescent="0.3">
      <c r="A1759" s="173"/>
      <c r="B1759" s="173"/>
      <c r="C1759" s="173"/>
      <c r="D1759" s="173"/>
      <c r="E1759" s="173"/>
      <c r="F1759" s="70">
        <v>207</v>
      </c>
      <c r="G1759" s="173"/>
      <c r="H1759" s="173"/>
      <c r="I1759" s="71" t="str">
        <v>Otros gastos, sanciones, municipios</v>
      </c>
      <c r="J1759" s="222"/>
      <c r="K1759" s="36">
        <f t="shared" ca="1" si="44"/>
        <v>0</v>
      </c>
      <c r="L1759" s="233"/>
      <c r="M1759" s="233"/>
      <c r="N1759" s="233"/>
      <c r="O1759" s="233"/>
      <c r="P1759" s="233"/>
    </row>
    <row r="1760" spans="1:16" outlineLevel="3" x14ac:dyDescent="0.3">
      <c r="A1760" s="173"/>
      <c r="B1760" s="173"/>
      <c r="C1760" s="173"/>
      <c r="D1760" s="173"/>
      <c r="E1760" s="173"/>
      <c r="F1760" s="70">
        <v>208</v>
      </c>
      <c r="G1760" s="173"/>
      <c r="H1760" s="173"/>
      <c r="I1760" s="71" t="str">
        <v>O&amp;M Sitios y Core</v>
      </c>
      <c r="J1760" s="222"/>
      <c r="K1760" s="36">
        <f t="shared" ca="1" si="44"/>
        <v>0</v>
      </c>
      <c r="L1760" s="233"/>
      <c r="M1760" s="233"/>
      <c r="N1760" s="233"/>
      <c r="O1760" s="233"/>
      <c r="P1760" s="233"/>
    </row>
    <row r="1761" spans="1:16" outlineLevel="3" x14ac:dyDescent="0.3">
      <c r="A1761" s="173"/>
      <c r="B1761" s="173"/>
      <c r="C1761" s="173"/>
      <c r="D1761" s="173"/>
      <c r="E1761" s="173"/>
      <c r="F1761" s="70">
        <v>209</v>
      </c>
      <c r="G1761" s="173"/>
      <c r="H1761" s="173"/>
      <c r="I1761" s="71" t="str">
        <v>O&amp;M Plataforma de TI</v>
      </c>
      <c r="J1761" s="222"/>
      <c r="K1761" s="36">
        <f t="shared" ca="1" si="44"/>
        <v>0</v>
      </c>
      <c r="L1761" s="233"/>
      <c r="M1761" s="233"/>
      <c r="N1761" s="233"/>
      <c r="O1761" s="233"/>
      <c r="P1761" s="233"/>
    </row>
    <row r="1762" spans="1:16" outlineLevel="3" x14ac:dyDescent="0.3">
      <c r="A1762" s="173"/>
      <c r="B1762" s="173"/>
      <c r="C1762" s="173"/>
      <c r="D1762" s="173"/>
      <c r="E1762" s="173"/>
      <c r="F1762" s="70">
        <v>210</v>
      </c>
      <c r="G1762" s="173"/>
      <c r="H1762" s="173"/>
      <c r="I1762" s="71" t="str">
        <v>Otros gastos TI</v>
      </c>
      <c r="J1762" s="222"/>
      <c r="K1762" s="36">
        <f t="shared" ca="1" si="44"/>
        <v>0</v>
      </c>
      <c r="L1762" s="233"/>
      <c r="M1762" s="233"/>
      <c r="N1762" s="233"/>
      <c r="O1762" s="233"/>
      <c r="P1762" s="233"/>
    </row>
    <row r="1763" spans="1:16" outlineLevel="3" x14ac:dyDescent="0.3">
      <c r="A1763" s="173"/>
      <c r="B1763" s="173"/>
      <c r="C1763" s="173"/>
      <c r="D1763" s="173"/>
      <c r="E1763" s="173"/>
      <c r="F1763" s="70">
        <v>211</v>
      </c>
      <c r="G1763" s="173"/>
      <c r="H1763" s="173"/>
      <c r="I1763" s="71" t="str">
        <v>Servicios Externos</v>
      </c>
      <c r="J1763" s="222"/>
      <c r="K1763" s="36">
        <f t="shared" ca="1" si="44"/>
        <v>0</v>
      </c>
      <c r="L1763" s="233"/>
      <c r="M1763" s="233"/>
      <c r="N1763" s="233"/>
      <c r="O1763" s="233"/>
      <c r="P1763" s="233"/>
    </row>
    <row r="1764" spans="1:16" outlineLevel="3" x14ac:dyDescent="0.3">
      <c r="A1764" s="173"/>
      <c r="B1764" s="173"/>
      <c r="C1764" s="173"/>
      <c r="D1764" s="173"/>
      <c r="E1764" s="173"/>
      <c r="F1764" s="70">
        <v>212</v>
      </c>
      <c r="G1764" s="173"/>
      <c r="H1764" s="173"/>
      <c r="I1764" s="71" t="str">
        <v>Canon por Uso de Espectro Radioléctrico</v>
      </c>
      <c r="J1764" s="222"/>
      <c r="K1764" s="36">
        <f t="shared" ca="1" si="44"/>
        <v>0</v>
      </c>
      <c r="L1764" s="233"/>
      <c r="M1764" s="233"/>
      <c r="N1764" s="233"/>
      <c r="O1764" s="233"/>
      <c r="P1764" s="233"/>
    </row>
    <row r="1765" spans="1:16" outlineLevel="3" x14ac:dyDescent="0.3">
      <c r="A1765" s="173"/>
      <c r="B1765" s="173"/>
      <c r="C1765" s="173"/>
      <c r="D1765" s="173"/>
      <c r="E1765" s="173"/>
      <c r="F1765" s="70">
        <v>213</v>
      </c>
      <c r="G1765" s="173"/>
      <c r="H1765" s="173"/>
      <c r="I1765" s="71" t="str">
        <v>Aportes MTC</v>
      </c>
      <c r="J1765" s="222"/>
      <c r="K1765" s="36">
        <f t="shared" ca="1" si="44"/>
        <v>0</v>
      </c>
      <c r="L1765" s="233"/>
      <c r="M1765" s="233"/>
      <c r="N1765" s="233"/>
      <c r="O1765" s="233"/>
      <c r="P1765" s="233"/>
    </row>
    <row r="1766" spans="1:16" outlineLevel="3" x14ac:dyDescent="0.3">
      <c r="A1766" s="173"/>
      <c r="B1766" s="173"/>
      <c r="C1766" s="173"/>
      <c r="D1766" s="173"/>
      <c r="E1766" s="173"/>
      <c r="F1766" s="70">
        <v>214</v>
      </c>
      <c r="G1766" s="173"/>
      <c r="H1766" s="173"/>
      <c r="I1766" s="71" t="str">
        <v>Aportes Osiptel</v>
      </c>
      <c r="J1766" s="222"/>
      <c r="K1766" s="36">
        <f t="shared" ca="1" si="44"/>
        <v>0</v>
      </c>
      <c r="L1766" s="233"/>
      <c r="M1766" s="233"/>
      <c r="N1766" s="233"/>
      <c r="O1766" s="233"/>
      <c r="P1766" s="233"/>
    </row>
    <row r="1767" spans="1:16" outlineLevel="3" x14ac:dyDescent="0.3">
      <c r="A1767" s="173"/>
      <c r="B1767" s="173"/>
      <c r="C1767" s="173"/>
      <c r="D1767" s="173"/>
      <c r="E1767" s="173"/>
      <c r="F1767" s="70">
        <v>215</v>
      </c>
      <c r="G1767" s="173"/>
      <c r="H1767" s="173"/>
      <c r="I1767" s="71" t="str">
        <v>Aportes Fitel</v>
      </c>
      <c r="J1767" s="222"/>
      <c r="K1767" s="36">
        <f t="shared" ca="1" si="44"/>
        <v>0</v>
      </c>
      <c r="L1767" s="233"/>
      <c r="M1767" s="233"/>
      <c r="N1767" s="233"/>
      <c r="O1767" s="233"/>
      <c r="P1767" s="233"/>
    </row>
    <row r="1768" spans="1:16" outlineLevel="3" x14ac:dyDescent="0.3">
      <c r="A1768" s="173"/>
      <c r="B1768" s="173"/>
      <c r="C1768" s="173"/>
      <c r="D1768" s="173"/>
      <c r="E1768" s="173"/>
      <c r="F1768" s="70">
        <v>216</v>
      </c>
      <c r="G1768" s="173"/>
      <c r="H1768" s="173"/>
      <c r="I1768" s="71" t="str">
        <v>libre</v>
      </c>
      <c r="J1768" s="222"/>
      <c r="K1768" s="36">
        <f t="shared" ca="1" si="44"/>
        <v>0</v>
      </c>
      <c r="L1768" s="233"/>
      <c r="M1768" s="233"/>
      <c r="N1768" s="233"/>
      <c r="O1768" s="233"/>
      <c r="P1768" s="233"/>
    </row>
    <row r="1769" spans="1:16" outlineLevel="3" x14ac:dyDescent="0.3">
      <c r="A1769" s="173"/>
      <c r="B1769" s="173"/>
      <c r="C1769" s="173"/>
      <c r="D1769" s="173"/>
      <c r="E1769" s="173"/>
      <c r="F1769" s="70">
        <v>217</v>
      </c>
      <c r="G1769" s="173"/>
      <c r="H1769" s="173"/>
      <c r="I1769" s="71" t="str">
        <v>libre</v>
      </c>
      <c r="J1769" s="222"/>
      <c r="K1769" s="36">
        <f t="shared" ca="1" si="44"/>
        <v>0</v>
      </c>
      <c r="L1769" s="233"/>
      <c r="M1769" s="233"/>
      <c r="N1769" s="233"/>
      <c r="O1769" s="233"/>
      <c r="P1769" s="233"/>
    </row>
    <row r="1770" spans="1:16" outlineLevel="3" x14ac:dyDescent="0.3">
      <c r="A1770" s="173"/>
      <c r="B1770" s="173"/>
      <c r="C1770" s="173"/>
      <c r="D1770" s="173"/>
      <c r="E1770" s="173"/>
      <c r="F1770" s="70">
        <v>218</v>
      </c>
      <c r="G1770" s="173"/>
      <c r="H1770" s="173"/>
      <c r="I1770" s="71" t="str">
        <v>libre</v>
      </c>
      <c r="J1770" s="222"/>
      <c r="K1770" s="36">
        <f t="shared" ca="1" si="44"/>
        <v>0</v>
      </c>
      <c r="L1770" s="233"/>
      <c r="M1770" s="233"/>
      <c r="N1770" s="233"/>
      <c r="O1770" s="233"/>
      <c r="P1770" s="233"/>
    </row>
    <row r="1771" spans="1:16" outlineLevel="3" x14ac:dyDescent="0.3">
      <c r="A1771" s="173"/>
      <c r="B1771" s="173"/>
      <c r="C1771" s="173"/>
      <c r="D1771" s="173"/>
      <c r="E1771" s="173"/>
      <c r="F1771" s="70">
        <v>219</v>
      </c>
      <c r="G1771" s="173"/>
      <c r="H1771" s="173"/>
      <c r="I1771" s="71" t="str">
        <v>libre</v>
      </c>
      <c r="J1771" s="222"/>
      <c r="K1771" s="36">
        <f t="shared" ca="1" si="44"/>
        <v>0</v>
      </c>
      <c r="L1771" s="233"/>
      <c r="M1771" s="233"/>
      <c r="N1771" s="233"/>
      <c r="O1771" s="233"/>
      <c r="P1771" s="233"/>
    </row>
    <row r="1772" spans="1:16" outlineLevel="3" x14ac:dyDescent="0.3">
      <c r="A1772" s="173"/>
      <c r="B1772" s="173"/>
      <c r="C1772" s="173"/>
      <c r="D1772" s="173"/>
      <c r="E1772" s="173"/>
      <c r="F1772" s="70">
        <v>220</v>
      </c>
      <c r="G1772" s="173"/>
      <c r="H1772" s="173"/>
      <c r="I1772" s="71" t="str">
        <v>libre</v>
      </c>
      <c r="J1772" s="222"/>
      <c r="K1772" s="36">
        <f t="shared" ca="1" si="44"/>
        <v>0</v>
      </c>
      <c r="L1772" s="233"/>
      <c r="M1772" s="233"/>
      <c r="N1772" s="233"/>
      <c r="O1772" s="233"/>
      <c r="P1772" s="233"/>
    </row>
    <row r="1773" spans="1:16" outlineLevel="3" x14ac:dyDescent="0.3">
      <c r="A1773" s="173"/>
      <c r="B1773" s="173"/>
      <c r="C1773" s="173"/>
      <c r="D1773" s="173"/>
      <c r="E1773" s="173"/>
      <c r="F1773" s="70">
        <v>221</v>
      </c>
      <c r="G1773" s="173"/>
      <c r="H1773" s="173"/>
      <c r="I1773" s="71" t="str">
        <v>libre</v>
      </c>
      <c r="J1773" s="222"/>
      <c r="K1773" s="36">
        <f t="shared" ca="1" si="44"/>
        <v>0</v>
      </c>
      <c r="L1773" s="233"/>
      <c r="M1773" s="233"/>
      <c r="N1773" s="233"/>
      <c r="O1773" s="233"/>
      <c r="P1773" s="233"/>
    </row>
    <row r="1774" spans="1:16" outlineLevel="3" x14ac:dyDescent="0.3">
      <c r="A1774" s="173"/>
      <c r="B1774" s="173"/>
      <c r="C1774" s="173"/>
      <c r="D1774" s="173"/>
      <c r="E1774" s="173"/>
      <c r="F1774" s="70">
        <v>222</v>
      </c>
      <c r="G1774" s="173"/>
      <c r="H1774" s="173"/>
      <c r="I1774" s="71" t="str">
        <v>libre</v>
      </c>
      <c r="J1774" s="222"/>
      <c r="K1774" s="36">
        <f t="shared" ca="1" si="44"/>
        <v>0</v>
      </c>
      <c r="L1774" s="233"/>
      <c r="M1774" s="233"/>
      <c r="N1774" s="233"/>
      <c r="O1774" s="233"/>
      <c r="P1774" s="233"/>
    </row>
    <row r="1775" spans="1:16" outlineLevel="3" x14ac:dyDescent="0.3">
      <c r="A1775" s="173"/>
      <c r="B1775" s="173"/>
      <c r="C1775" s="173"/>
      <c r="D1775" s="173"/>
      <c r="E1775" s="173"/>
      <c r="F1775" s="70">
        <v>223</v>
      </c>
      <c r="G1775" s="173"/>
      <c r="H1775" s="173"/>
      <c r="I1775" s="71" t="str">
        <v>libre</v>
      </c>
      <c r="J1775" s="222"/>
      <c r="K1775" s="36">
        <f t="shared" ca="1" si="44"/>
        <v>0</v>
      </c>
      <c r="L1775" s="233"/>
      <c r="M1775" s="233"/>
      <c r="N1775" s="233"/>
      <c r="O1775" s="233"/>
      <c r="P1775" s="233"/>
    </row>
    <row r="1776" spans="1:16" outlineLevel="3" x14ac:dyDescent="0.3">
      <c r="A1776" s="173"/>
      <c r="B1776" s="173"/>
      <c r="C1776" s="173"/>
      <c r="D1776" s="173"/>
      <c r="E1776" s="173"/>
      <c r="F1776" s="70">
        <v>224</v>
      </c>
      <c r="G1776" s="173"/>
      <c r="H1776" s="173"/>
      <c r="I1776" s="71" t="str">
        <v>libre</v>
      </c>
      <c r="J1776" s="222"/>
      <c r="K1776" s="36">
        <f t="shared" ca="1" si="44"/>
        <v>0</v>
      </c>
      <c r="L1776" s="233"/>
      <c r="M1776" s="233"/>
      <c r="N1776" s="233"/>
      <c r="O1776" s="233"/>
      <c r="P1776" s="233"/>
    </row>
    <row r="1777" spans="1:16" outlineLevel="3" x14ac:dyDescent="0.3">
      <c r="A1777" s="173"/>
      <c r="B1777" s="173"/>
      <c r="C1777" s="173"/>
      <c r="D1777" s="173"/>
      <c r="E1777" s="173"/>
      <c r="F1777" s="70">
        <v>225</v>
      </c>
      <c r="G1777" s="173"/>
      <c r="H1777" s="173"/>
      <c r="I1777" s="71" t="str">
        <v>libre</v>
      </c>
      <c r="J1777" s="222"/>
      <c r="K1777" s="36">
        <f t="shared" ca="1" si="44"/>
        <v>0</v>
      </c>
      <c r="L1777" s="233"/>
      <c r="M1777" s="233"/>
      <c r="N1777" s="233"/>
      <c r="O1777" s="233"/>
      <c r="P1777" s="233"/>
    </row>
    <row r="1778" spans="1:16" outlineLevel="3" x14ac:dyDescent="0.3">
      <c r="A1778" s="173"/>
      <c r="B1778" s="173"/>
      <c r="C1778" s="173"/>
      <c r="D1778" s="173"/>
      <c r="E1778" s="173"/>
      <c r="F1778" s="70">
        <v>226</v>
      </c>
      <c r="G1778" s="173"/>
      <c r="H1778" s="173"/>
      <c r="I1778" s="71" t="str">
        <v>libre</v>
      </c>
      <c r="J1778" s="222"/>
      <c r="K1778" s="36">
        <f t="shared" ca="1" si="44"/>
        <v>0</v>
      </c>
      <c r="L1778" s="233"/>
      <c r="M1778" s="233"/>
      <c r="N1778" s="233"/>
      <c r="O1778" s="233"/>
      <c r="P1778" s="233"/>
    </row>
    <row r="1779" spans="1:16" outlineLevel="3" x14ac:dyDescent="0.3">
      <c r="A1779" s="173"/>
      <c r="B1779" s="173"/>
      <c r="C1779" s="173"/>
      <c r="D1779" s="173"/>
      <c r="E1779" s="173"/>
      <c r="F1779" s="70">
        <v>227</v>
      </c>
      <c r="G1779" s="173"/>
      <c r="H1779" s="173"/>
      <c r="I1779" s="71" t="str">
        <v>libre</v>
      </c>
      <c r="J1779" s="222"/>
      <c r="K1779" s="36">
        <f t="shared" ca="1" si="44"/>
        <v>0</v>
      </c>
      <c r="L1779" s="233"/>
      <c r="M1779" s="233"/>
      <c r="N1779" s="233"/>
      <c r="O1779" s="233"/>
      <c r="P1779" s="233"/>
    </row>
    <row r="1780" spans="1:16" outlineLevel="3" x14ac:dyDescent="0.3">
      <c r="A1780" s="173"/>
      <c r="B1780" s="173"/>
      <c r="C1780" s="173"/>
      <c r="D1780" s="173"/>
      <c r="E1780" s="173"/>
      <c r="F1780" s="70">
        <v>228</v>
      </c>
      <c r="G1780" s="173"/>
      <c r="H1780" s="173"/>
      <c r="I1780" s="71" t="str">
        <v>libre</v>
      </c>
      <c r="J1780" s="222"/>
      <c r="K1780" s="36">
        <f t="shared" ca="1" si="44"/>
        <v>0</v>
      </c>
      <c r="L1780" s="233"/>
      <c r="M1780" s="233"/>
      <c r="N1780" s="233"/>
      <c r="O1780" s="233"/>
      <c r="P1780" s="233"/>
    </row>
    <row r="1781" spans="1:16" outlineLevel="3" x14ac:dyDescent="0.3">
      <c r="A1781" s="173"/>
      <c r="B1781" s="173"/>
      <c r="C1781" s="173"/>
      <c r="D1781" s="173"/>
      <c r="E1781" s="173"/>
      <c r="F1781" s="70">
        <v>229</v>
      </c>
      <c r="G1781" s="173"/>
      <c r="H1781" s="173"/>
      <c r="I1781" s="71" t="str">
        <v>libre</v>
      </c>
      <c r="J1781" s="222"/>
      <c r="K1781" s="36">
        <f t="shared" ca="1" si="44"/>
        <v>0</v>
      </c>
      <c r="L1781" s="233"/>
      <c r="M1781" s="233"/>
      <c r="N1781" s="233"/>
      <c r="O1781" s="233"/>
      <c r="P1781" s="233"/>
    </row>
    <row r="1782" spans="1:16" outlineLevel="3" x14ac:dyDescent="0.3">
      <c r="A1782" s="173"/>
      <c r="B1782" s="173"/>
      <c r="C1782" s="173"/>
      <c r="D1782" s="173"/>
      <c r="E1782" s="173"/>
      <c r="F1782" s="70">
        <v>230</v>
      </c>
      <c r="G1782" s="173"/>
      <c r="H1782" s="173"/>
      <c r="I1782" s="71" t="str">
        <v>libre</v>
      </c>
      <c r="J1782" s="222"/>
      <c r="K1782" s="36">
        <f t="shared" ca="1" si="44"/>
        <v>0</v>
      </c>
      <c r="L1782" s="233"/>
      <c r="M1782" s="233"/>
      <c r="N1782" s="233"/>
      <c r="O1782" s="233"/>
      <c r="P1782" s="233"/>
    </row>
    <row r="1783" spans="1:16" outlineLevel="3" x14ac:dyDescent="0.3">
      <c r="A1783" s="173"/>
      <c r="B1783" s="173"/>
      <c r="C1783" s="173"/>
      <c r="D1783" s="173"/>
      <c r="E1783" s="173"/>
      <c r="F1783" s="70">
        <v>231</v>
      </c>
      <c r="G1783" s="173"/>
      <c r="H1783" s="173"/>
      <c r="I1783" s="71" t="str">
        <v>libre</v>
      </c>
      <c r="J1783" s="222"/>
      <c r="K1783" s="36">
        <f t="shared" ca="1" si="44"/>
        <v>0</v>
      </c>
      <c r="L1783" s="233"/>
      <c r="M1783" s="233"/>
      <c r="N1783" s="233"/>
      <c r="O1783" s="233"/>
      <c r="P1783" s="233"/>
    </row>
    <row r="1784" spans="1:16" outlineLevel="3" x14ac:dyDescent="0.3">
      <c r="A1784" s="173"/>
      <c r="B1784" s="173"/>
      <c r="C1784" s="173"/>
      <c r="D1784" s="173"/>
      <c r="E1784" s="173"/>
      <c r="F1784" s="70">
        <v>232</v>
      </c>
      <c r="G1784" s="173"/>
      <c r="H1784" s="173"/>
      <c r="I1784" s="71" t="str">
        <v>libre</v>
      </c>
      <c r="J1784" s="222"/>
      <c r="K1784" s="36">
        <f t="shared" ca="1" si="44"/>
        <v>0</v>
      </c>
      <c r="L1784" s="233"/>
      <c r="M1784" s="233"/>
      <c r="N1784" s="233"/>
      <c r="O1784" s="233"/>
      <c r="P1784" s="233"/>
    </row>
    <row r="1785" spans="1:16" outlineLevel="3" x14ac:dyDescent="0.3">
      <c r="A1785" s="173"/>
      <c r="B1785" s="173"/>
      <c r="C1785" s="173"/>
      <c r="D1785" s="173"/>
      <c r="E1785" s="173"/>
      <c r="F1785" s="70">
        <v>233</v>
      </c>
      <c r="G1785" s="173"/>
      <c r="H1785" s="173"/>
      <c r="I1785" s="71" t="str">
        <v>libre</v>
      </c>
      <c r="J1785" s="222"/>
      <c r="K1785" s="36">
        <f t="shared" ca="1" si="44"/>
        <v>0</v>
      </c>
      <c r="L1785" s="233"/>
      <c r="M1785" s="233"/>
      <c r="N1785" s="233"/>
      <c r="O1785" s="233"/>
      <c r="P1785" s="233"/>
    </row>
    <row r="1786" spans="1:16" outlineLevel="3" x14ac:dyDescent="0.3">
      <c r="A1786" s="173"/>
      <c r="B1786" s="173"/>
      <c r="C1786" s="173"/>
      <c r="D1786" s="173"/>
      <c r="E1786" s="173"/>
      <c r="F1786" s="70">
        <v>234</v>
      </c>
      <c r="G1786" s="173"/>
      <c r="H1786" s="173"/>
      <c r="I1786" s="71" t="str">
        <v>libre</v>
      </c>
      <c r="J1786" s="222"/>
      <c r="K1786" s="36">
        <f t="shared" ca="1" si="44"/>
        <v>0</v>
      </c>
      <c r="L1786" s="233"/>
      <c r="M1786" s="233"/>
      <c r="N1786" s="233"/>
      <c r="O1786" s="233"/>
      <c r="P1786" s="233"/>
    </row>
    <row r="1787" spans="1:16" outlineLevel="3" x14ac:dyDescent="0.3">
      <c r="A1787" s="173"/>
      <c r="B1787" s="173"/>
      <c r="C1787" s="173"/>
      <c r="D1787" s="173"/>
      <c r="E1787" s="173"/>
      <c r="F1787" s="70">
        <v>235</v>
      </c>
      <c r="G1787" s="173"/>
      <c r="H1787" s="173"/>
      <c r="I1787" s="71" t="str">
        <v>libre</v>
      </c>
      <c r="J1787" s="222"/>
      <c r="K1787" s="36">
        <f t="shared" ca="1" si="44"/>
        <v>0</v>
      </c>
      <c r="L1787" s="233"/>
      <c r="M1787" s="233"/>
      <c r="N1787" s="233"/>
      <c r="O1787" s="233"/>
      <c r="P1787" s="233"/>
    </row>
    <row r="1788" spans="1:16" outlineLevel="3" x14ac:dyDescent="0.3">
      <c r="A1788" s="173"/>
      <c r="B1788" s="173"/>
      <c r="C1788" s="173"/>
      <c r="D1788" s="173"/>
      <c r="E1788" s="173"/>
      <c r="F1788" s="70">
        <v>236</v>
      </c>
      <c r="G1788" s="173"/>
      <c r="H1788" s="173"/>
      <c r="I1788" s="71" t="str">
        <v>libre</v>
      </c>
      <c r="J1788" s="222"/>
      <c r="K1788" s="36">
        <f t="shared" ca="1" si="44"/>
        <v>0</v>
      </c>
      <c r="L1788" s="233"/>
      <c r="M1788" s="233"/>
      <c r="N1788" s="233"/>
      <c r="O1788" s="233"/>
      <c r="P1788" s="233"/>
    </row>
    <row r="1789" spans="1:16" outlineLevel="3" x14ac:dyDescent="0.3">
      <c r="A1789" s="173"/>
      <c r="B1789" s="173"/>
      <c r="C1789" s="173"/>
      <c r="D1789" s="173"/>
      <c r="E1789" s="173"/>
      <c r="F1789" s="70">
        <v>237</v>
      </c>
      <c r="G1789" s="173"/>
      <c r="H1789" s="173"/>
      <c r="I1789" s="71" t="str">
        <v>libre</v>
      </c>
      <c r="J1789" s="222"/>
      <c r="K1789" s="36">
        <f t="shared" ca="1" si="44"/>
        <v>0</v>
      </c>
      <c r="L1789" s="233"/>
      <c r="M1789" s="233"/>
      <c r="N1789" s="233"/>
      <c r="O1789" s="233"/>
      <c r="P1789" s="233"/>
    </row>
    <row r="1790" spans="1:16" outlineLevel="3" x14ac:dyDescent="0.3">
      <c r="A1790" s="173"/>
      <c r="B1790" s="173"/>
      <c r="C1790" s="173"/>
      <c r="D1790" s="173"/>
      <c r="E1790" s="173"/>
      <c r="F1790" s="70">
        <v>238</v>
      </c>
      <c r="G1790" s="173"/>
      <c r="H1790" s="173"/>
      <c r="I1790" s="71" t="str">
        <v>libre</v>
      </c>
      <c r="J1790" s="222"/>
      <c r="K1790" s="36">
        <f t="shared" ca="1" si="44"/>
        <v>0</v>
      </c>
      <c r="L1790" s="233"/>
      <c r="M1790" s="233"/>
      <c r="N1790" s="233"/>
      <c r="O1790" s="233"/>
      <c r="P1790" s="233"/>
    </row>
    <row r="1791" spans="1:16" outlineLevel="3" x14ac:dyDescent="0.3">
      <c r="A1791" s="173"/>
      <c r="B1791" s="173"/>
      <c r="C1791" s="173"/>
      <c r="D1791" s="173"/>
      <c r="E1791" s="173"/>
      <c r="F1791" s="70">
        <v>239</v>
      </c>
      <c r="G1791" s="173"/>
      <c r="H1791" s="173"/>
      <c r="I1791" s="71" t="str">
        <v>libre</v>
      </c>
      <c r="J1791" s="222"/>
      <c r="K1791" s="36">
        <f t="shared" ca="1" si="44"/>
        <v>0</v>
      </c>
      <c r="L1791" s="233"/>
      <c r="M1791" s="233"/>
      <c r="N1791" s="233"/>
      <c r="O1791" s="233"/>
      <c r="P1791" s="233"/>
    </row>
    <row r="1792" spans="1:16" outlineLevel="3" x14ac:dyDescent="0.3">
      <c r="A1792" s="173"/>
      <c r="B1792" s="173"/>
      <c r="C1792" s="173"/>
      <c r="D1792" s="173"/>
      <c r="E1792" s="173"/>
      <c r="F1792" s="70">
        <v>240</v>
      </c>
      <c r="G1792" s="173"/>
      <c r="H1792" s="173"/>
      <c r="I1792" s="71" t="str">
        <v>libre</v>
      </c>
      <c r="J1792" s="222"/>
      <c r="K1792" s="36">
        <f t="shared" ca="1" si="44"/>
        <v>0</v>
      </c>
      <c r="L1792" s="233"/>
      <c r="M1792" s="233"/>
      <c r="N1792" s="233"/>
      <c r="O1792" s="233"/>
      <c r="P1792" s="233"/>
    </row>
    <row r="1793" spans="1:16" outlineLevel="3" x14ac:dyDescent="0.3">
      <c r="A1793" s="173"/>
      <c r="B1793" s="173"/>
      <c r="C1793" s="173"/>
      <c r="D1793" s="173"/>
      <c r="E1793" s="173"/>
      <c r="F1793" s="70">
        <v>241</v>
      </c>
      <c r="G1793" s="173"/>
      <c r="H1793" s="173"/>
      <c r="I1793" s="71" t="str">
        <v>libre</v>
      </c>
      <c r="J1793" s="222"/>
      <c r="K1793" s="36">
        <f t="shared" ca="1" si="44"/>
        <v>0</v>
      </c>
      <c r="L1793" s="233"/>
      <c r="M1793" s="233"/>
      <c r="N1793" s="233"/>
      <c r="O1793" s="233"/>
      <c r="P1793" s="233"/>
    </row>
    <row r="1794" spans="1:16" outlineLevel="3" x14ac:dyDescent="0.3">
      <c r="A1794" s="173"/>
      <c r="B1794" s="173"/>
      <c r="C1794" s="173"/>
      <c r="D1794" s="173"/>
      <c r="E1794" s="173"/>
      <c r="F1794" s="70">
        <v>242</v>
      </c>
      <c r="G1794" s="173"/>
      <c r="H1794" s="173"/>
      <c r="I1794" s="71" t="str">
        <v>libre</v>
      </c>
      <c r="J1794" s="222"/>
      <c r="K1794" s="36">
        <f t="shared" ca="1" si="44"/>
        <v>0</v>
      </c>
      <c r="L1794" s="233"/>
      <c r="M1794" s="233"/>
      <c r="N1794" s="233"/>
      <c r="O1794" s="233"/>
      <c r="P1794" s="233"/>
    </row>
    <row r="1795" spans="1:16" outlineLevel="3" x14ac:dyDescent="0.3">
      <c r="A1795" s="173"/>
      <c r="B1795" s="173"/>
      <c r="C1795" s="173"/>
      <c r="D1795" s="173"/>
      <c r="E1795" s="173"/>
      <c r="F1795" s="70">
        <v>243</v>
      </c>
      <c r="G1795" s="173"/>
      <c r="H1795" s="173"/>
      <c r="I1795" s="71" t="str">
        <v>libre</v>
      </c>
      <c r="J1795" s="222"/>
      <c r="K1795" s="36">
        <f t="shared" ca="1" si="44"/>
        <v>0</v>
      </c>
      <c r="L1795" s="233"/>
      <c r="M1795" s="233"/>
      <c r="N1795" s="233"/>
      <c r="O1795" s="233"/>
      <c r="P1795" s="233"/>
    </row>
    <row r="1796" spans="1:16" outlineLevel="3" x14ac:dyDescent="0.3">
      <c r="A1796" s="173"/>
      <c r="B1796" s="173"/>
      <c r="C1796" s="173"/>
      <c r="D1796" s="173"/>
      <c r="E1796" s="173"/>
      <c r="F1796" s="70">
        <v>244</v>
      </c>
      <c r="G1796" s="173"/>
      <c r="H1796" s="173"/>
      <c r="I1796" s="71" t="str">
        <v>libre</v>
      </c>
      <c r="J1796" s="222"/>
      <c r="K1796" s="36">
        <f t="shared" ca="1" si="44"/>
        <v>0</v>
      </c>
      <c r="L1796" s="233"/>
      <c r="M1796" s="233"/>
      <c r="N1796" s="233"/>
      <c r="O1796" s="233"/>
      <c r="P1796" s="233"/>
    </row>
    <row r="1797" spans="1:16" outlineLevel="3" x14ac:dyDescent="0.3">
      <c r="A1797" s="173"/>
      <c r="B1797" s="173"/>
      <c r="C1797" s="173"/>
      <c r="D1797" s="173"/>
      <c r="E1797" s="173"/>
      <c r="F1797" s="70">
        <v>245</v>
      </c>
      <c r="G1797" s="173"/>
      <c r="H1797" s="173"/>
      <c r="I1797" s="71" t="str">
        <v>libre</v>
      </c>
      <c r="J1797" s="222"/>
      <c r="K1797" s="36">
        <f t="shared" ca="1" si="44"/>
        <v>0</v>
      </c>
      <c r="L1797" s="233"/>
      <c r="M1797" s="233"/>
      <c r="N1797" s="233"/>
      <c r="O1797" s="233"/>
      <c r="P1797" s="233"/>
    </row>
    <row r="1798" spans="1:16" outlineLevel="3" x14ac:dyDescent="0.3">
      <c r="A1798" s="173"/>
      <c r="B1798" s="173"/>
      <c r="C1798" s="173"/>
      <c r="D1798" s="173"/>
      <c r="E1798" s="173"/>
      <c r="F1798" s="70">
        <v>246</v>
      </c>
      <c r="G1798" s="173"/>
      <c r="H1798" s="173"/>
      <c r="I1798" s="71" t="str">
        <v>libre</v>
      </c>
      <c r="J1798" s="222"/>
      <c r="K1798" s="36">
        <f t="shared" ca="1" si="44"/>
        <v>0</v>
      </c>
      <c r="L1798" s="233"/>
      <c r="M1798" s="233"/>
      <c r="N1798" s="233"/>
      <c r="O1798" s="233"/>
      <c r="P1798" s="233"/>
    </row>
    <row r="1799" spans="1:16" outlineLevel="3" x14ac:dyDescent="0.3">
      <c r="A1799" s="173"/>
      <c r="B1799" s="173"/>
      <c r="C1799" s="173"/>
      <c r="D1799" s="173"/>
      <c r="E1799" s="173"/>
      <c r="F1799" s="70">
        <v>247</v>
      </c>
      <c r="G1799" s="173"/>
      <c r="H1799" s="173"/>
      <c r="I1799" s="71" t="str">
        <v>libre</v>
      </c>
      <c r="J1799" s="222"/>
      <c r="K1799" s="36">
        <f t="shared" ca="1" si="44"/>
        <v>0</v>
      </c>
      <c r="L1799" s="233"/>
      <c r="M1799" s="233"/>
      <c r="N1799" s="233"/>
      <c r="O1799" s="233"/>
      <c r="P1799" s="233"/>
    </row>
    <row r="1800" spans="1:16" outlineLevel="3" x14ac:dyDescent="0.3">
      <c r="A1800" s="173"/>
      <c r="B1800" s="173"/>
      <c r="C1800" s="173"/>
      <c r="D1800" s="173"/>
      <c r="E1800" s="173"/>
      <c r="F1800" s="70">
        <v>248</v>
      </c>
      <c r="G1800" s="173"/>
      <c r="H1800" s="173"/>
      <c r="I1800" s="71" t="str">
        <v>libre</v>
      </c>
      <c r="J1800" s="222"/>
      <c r="K1800" s="36">
        <f t="shared" ca="1" si="44"/>
        <v>0</v>
      </c>
      <c r="L1800" s="233"/>
      <c r="M1800" s="233"/>
      <c r="N1800" s="233"/>
      <c r="O1800" s="233"/>
      <c r="P1800" s="233"/>
    </row>
    <row r="1801" spans="1:16" outlineLevel="3" x14ac:dyDescent="0.3">
      <c r="A1801" s="173"/>
      <c r="B1801" s="173"/>
      <c r="C1801" s="173"/>
      <c r="D1801" s="173"/>
      <c r="E1801" s="173"/>
      <c r="F1801" s="70">
        <v>249</v>
      </c>
      <c r="G1801" s="173"/>
      <c r="H1801" s="173"/>
      <c r="I1801" s="71" t="str">
        <v>libre</v>
      </c>
      <c r="J1801" s="222"/>
      <c r="K1801" s="36">
        <f t="shared" ca="1" si="44"/>
        <v>0</v>
      </c>
      <c r="L1801" s="233"/>
      <c r="M1801" s="233"/>
      <c r="N1801" s="233"/>
      <c r="O1801" s="233"/>
      <c r="P1801" s="233"/>
    </row>
    <row r="1802" spans="1:16" outlineLevel="3" x14ac:dyDescent="0.3">
      <c r="A1802" s="173"/>
      <c r="B1802" s="173"/>
      <c r="C1802" s="173"/>
      <c r="D1802" s="173"/>
      <c r="E1802" s="173"/>
      <c r="F1802" s="70">
        <v>250</v>
      </c>
      <c r="G1802" s="173"/>
      <c r="H1802" s="173"/>
      <c r="I1802" s="71" t="str">
        <v>libre</v>
      </c>
      <c r="J1802" s="222"/>
      <c r="K1802" s="36">
        <f t="shared" ca="1" si="44"/>
        <v>0</v>
      </c>
      <c r="L1802" s="233"/>
      <c r="M1802" s="233"/>
      <c r="N1802" s="233"/>
      <c r="O1802" s="233"/>
      <c r="P1802" s="233"/>
    </row>
    <row r="1803" spans="1:16" outlineLevel="3" x14ac:dyDescent="0.3">
      <c r="A1803" s="173"/>
      <c r="B1803" s="173"/>
      <c r="C1803" s="173"/>
      <c r="D1803" s="173"/>
      <c r="E1803" s="173"/>
      <c r="F1803" s="70">
        <v>251</v>
      </c>
      <c r="G1803" s="173"/>
      <c r="H1803" s="173"/>
      <c r="I1803" s="71" t="str">
        <v>libre</v>
      </c>
      <c r="J1803" s="222"/>
      <c r="K1803" s="36">
        <f t="shared" ca="1" si="44"/>
        <v>0</v>
      </c>
      <c r="L1803" s="233"/>
      <c r="M1803" s="233"/>
      <c r="N1803" s="233"/>
      <c r="O1803" s="233"/>
      <c r="P1803" s="233"/>
    </row>
    <row r="1804" spans="1:16" outlineLevel="3" x14ac:dyDescent="0.3">
      <c r="A1804" s="173"/>
      <c r="B1804" s="173"/>
      <c r="C1804" s="173"/>
      <c r="D1804" s="173"/>
      <c r="E1804" s="173"/>
      <c r="F1804" s="70">
        <v>252</v>
      </c>
      <c r="G1804" s="173"/>
      <c r="H1804" s="173"/>
      <c r="I1804" s="71" t="str">
        <v>libre</v>
      </c>
      <c r="J1804" s="222"/>
      <c r="K1804" s="36">
        <f t="shared" ca="1" si="44"/>
        <v>0</v>
      </c>
      <c r="L1804" s="233"/>
      <c r="M1804" s="233"/>
      <c r="N1804" s="233"/>
      <c r="O1804" s="233"/>
      <c r="P1804" s="233"/>
    </row>
    <row r="1805" spans="1:16" outlineLevel="3" x14ac:dyDescent="0.3">
      <c r="A1805" s="173"/>
      <c r="B1805" s="173"/>
      <c r="C1805" s="173"/>
      <c r="D1805" s="173"/>
      <c r="E1805" s="173"/>
      <c r="F1805" s="70">
        <v>253</v>
      </c>
      <c r="G1805" s="173"/>
      <c r="H1805" s="173"/>
      <c r="I1805" s="71" t="str">
        <v>libre</v>
      </c>
      <c r="J1805" s="222"/>
      <c r="K1805" s="36">
        <f t="shared" ca="1" si="44"/>
        <v>0</v>
      </c>
      <c r="L1805" s="233"/>
      <c r="M1805" s="233"/>
      <c r="N1805" s="233"/>
      <c r="O1805" s="233"/>
      <c r="P1805" s="233"/>
    </row>
    <row r="1806" spans="1:16" outlineLevel="3" x14ac:dyDescent="0.3">
      <c r="A1806" s="173"/>
      <c r="B1806" s="173"/>
      <c r="C1806" s="173"/>
      <c r="D1806" s="173"/>
      <c r="E1806" s="173"/>
      <c r="F1806" s="70">
        <v>254</v>
      </c>
      <c r="G1806" s="173"/>
      <c r="H1806" s="173"/>
      <c r="I1806" s="71" t="str">
        <v>libre</v>
      </c>
      <c r="J1806" s="222"/>
      <c r="K1806" s="36">
        <f t="shared" ca="1" si="44"/>
        <v>0</v>
      </c>
      <c r="L1806" s="233"/>
      <c r="M1806" s="233"/>
      <c r="N1806" s="233"/>
      <c r="O1806" s="233"/>
      <c r="P1806" s="233"/>
    </row>
    <row r="1807" spans="1:16" outlineLevel="3" x14ac:dyDescent="0.3">
      <c r="A1807" s="173"/>
      <c r="B1807" s="173"/>
      <c r="C1807" s="173"/>
      <c r="D1807" s="173"/>
      <c r="E1807" s="173"/>
      <c r="F1807" s="70">
        <v>255</v>
      </c>
      <c r="G1807" s="173"/>
      <c r="H1807" s="173"/>
      <c r="I1807" s="71" t="str">
        <v>libre</v>
      </c>
      <c r="J1807" s="222"/>
      <c r="K1807" s="36">
        <f t="shared" ca="1" si="44"/>
        <v>0</v>
      </c>
      <c r="L1807" s="233"/>
      <c r="M1807" s="233"/>
      <c r="N1807" s="233"/>
      <c r="O1807" s="233"/>
      <c r="P1807" s="233"/>
    </row>
    <row r="1808" spans="1:16" outlineLevel="3" x14ac:dyDescent="0.3">
      <c r="A1808" s="173"/>
      <c r="B1808" s="173"/>
      <c r="C1808" s="173"/>
      <c r="D1808" s="173"/>
      <c r="E1808" s="173"/>
      <c r="F1808" s="70">
        <v>256</v>
      </c>
      <c r="G1808" s="173"/>
      <c r="H1808" s="173"/>
      <c r="I1808" s="71" t="str">
        <v>libre</v>
      </c>
      <c r="J1808" s="222"/>
      <c r="K1808" s="36">
        <f t="shared" ca="1" si="44"/>
        <v>0</v>
      </c>
      <c r="L1808" s="233"/>
      <c r="M1808" s="233"/>
      <c r="N1808" s="233"/>
      <c r="O1808" s="233"/>
      <c r="P1808" s="233"/>
    </row>
    <row r="1809" spans="1:16" outlineLevel="3" x14ac:dyDescent="0.3">
      <c r="A1809" s="173"/>
      <c r="B1809" s="173"/>
      <c r="C1809" s="173"/>
      <c r="D1809" s="173"/>
      <c r="E1809" s="173"/>
      <c r="F1809" s="70">
        <v>257</v>
      </c>
      <c r="G1809" s="173"/>
      <c r="H1809" s="173"/>
      <c r="I1809" s="71" t="str">
        <v>libre</v>
      </c>
      <c r="J1809" s="222"/>
      <c r="K1809" s="36">
        <f t="shared" ref="K1809:K1852" ca="1" si="45">INDIRECT("Opex.Vida."&amp;INDEX(BD.Opex.Tend.CV,F1809))</f>
        <v>0</v>
      </c>
      <c r="L1809" s="233"/>
      <c r="M1809" s="233"/>
      <c r="N1809" s="233"/>
      <c r="O1809" s="233"/>
      <c r="P1809" s="233"/>
    </row>
    <row r="1810" spans="1:16" outlineLevel="3" x14ac:dyDescent="0.3">
      <c r="A1810" s="173"/>
      <c r="B1810" s="173"/>
      <c r="C1810" s="173"/>
      <c r="D1810" s="173"/>
      <c r="E1810" s="173"/>
      <c r="F1810" s="70">
        <v>258</v>
      </c>
      <c r="G1810" s="173"/>
      <c r="H1810" s="173"/>
      <c r="I1810" s="71" t="str">
        <v>libre</v>
      </c>
      <c r="J1810" s="222"/>
      <c r="K1810" s="36">
        <f t="shared" ca="1" si="45"/>
        <v>0</v>
      </c>
      <c r="L1810" s="233"/>
      <c r="M1810" s="233"/>
      <c r="N1810" s="233"/>
      <c r="O1810" s="233"/>
      <c r="P1810" s="233"/>
    </row>
    <row r="1811" spans="1:16" outlineLevel="3" x14ac:dyDescent="0.3">
      <c r="A1811" s="173"/>
      <c r="B1811" s="173"/>
      <c r="C1811" s="173"/>
      <c r="D1811" s="173"/>
      <c r="E1811" s="173"/>
      <c r="F1811" s="70">
        <v>259</v>
      </c>
      <c r="G1811" s="173"/>
      <c r="H1811" s="173"/>
      <c r="I1811" s="71" t="str">
        <v>libre</v>
      </c>
      <c r="J1811" s="222"/>
      <c r="K1811" s="36">
        <f t="shared" ca="1" si="45"/>
        <v>0</v>
      </c>
      <c r="L1811" s="233"/>
      <c r="M1811" s="233"/>
      <c r="N1811" s="233"/>
      <c r="O1811" s="233"/>
      <c r="P1811" s="233"/>
    </row>
    <row r="1812" spans="1:16" outlineLevel="3" x14ac:dyDescent="0.3">
      <c r="A1812" s="173"/>
      <c r="B1812" s="173"/>
      <c r="C1812" s="173"/>
      <c r="D1812" s="173"/>
      <c r="E1812" s="173"/>
      <c r="F1812" s="70">
        <v>260</v>
      </c>
      <c r="G1812" s="173"/>
      <c r="H1812" s="173"/>
      <c r="I1812" s="71" t="str">
        <v>libre</v>
      </c>
      <c r="J1812" s="222"/>
      <c r="K1812" s="36">
        <f t="shared" ca="1" si="45"/>
        <v>0</v>
      </c>
      <c r="L1812" s="233"/>
      <c r="M1812" s="233"/>
      <c r="N1812" s="233"/>
      <c r="O1812" s="233"/>
      <c r="P1812" s="233"/>
    </row>
    <row r="1813" spans="1:16" outlineLevel="3" x14ac:dyDescent="0.3">
      <c r="A1813" s="173"/>
      <c r="B1813" s="173"/>
      <c r="C1813" s="173"/>
      <c r="D1813" s="173"/>
      <c r="E1813" s="173"/>
      <c r="F1813" s="70">
        <v>261</v>
      </c>
      <c r="G1813" s="173"/>
      <c r="H1813" s="173"/>
      <c r="I1813" s="71" t="str">
        <v>libre</v>
      </c>
      <c r="J1813" s="222"/>
      <c r="K1813" s="36">
        <f t="shared" ca="1" si="45"/>
        <v>0</v>
      </c>
      <c r="L1813" s="233"/>
      <c r="M1813" s="233"/>
      <c r="N1813" s="233"/>
      <c r="O1813" s="233"/>
      <c r="P1813" s="233"/>
    </row>
    <row r="1814" spans="1:16" outlineLevel="3" x14ac:dyDescent="0.3">
      <c r="A1814" s="173"/>
      <c r="B1814" s="173"/>
      <c r="C1814" s="173"/>
      <c r="D1814" s="173"/>
      <c r="E1814" s="173"/>
      <c r="F1814" s="70">
        <v>262</v>
      </c>
      <c r="G1814" s="173"/>
      <c r="H1814" s="173"/>
      <c r="I1814" s="71" t="str">
        <v>libre</v>
      </c>
      <c r="J1814" s="222"/>
      <c r="K1814" s="36">
        <f t="shared" ca="1" si="45"/>
        <v>0</v>
      </c>
      <c r="L1814" s="233"/>
      <c r="M1814" s="233"/>
      <c r="N1814" s="233"/>
      <c r="O1814" s="233"/>
      <c r="P1814" s="233"/>
    </row>
    <row r="1815" spans="1:16" outlineLevel="3" x14ac:dyDescent="0.3">
      <c r="A1815" s="173"/>
      <c r="B1815" s="173"/>
      <c r="C1815" s="173"/>
      <c r="D1815" s="173"/>
      <c r="E1815" s="173"/>
      <c r="F1815" s="70">
        <v>263</v>
      </c>
      <c r="G1815" s="173"/>
      <c r="H1815" s="173"/>
      <c r="I1815" s="71" t="str">
        <v>libre</v>
      </c>
      <c r="J1815" s="222"/>
      <c r="K1815" s="36">
        <f t="shared" ca="1" si="45"/>
        <v>0</v>
      </c>
      <c r="L1815" s="233"/>
      <c r="M1815" s="233"/>
      <c r="N1815" s="233"/>
      <c r="O1815" s="233"/>
      <c r="P1815" s="233"/>
    </row>
    <row r="1816" spans="1:16" outlineLevel="3" x14ac:dyDescent="0.3">
      <c r="A1816" s="173"/>
      <c r="B1816" s="173"/>
      <c r="C1816" s="173"/>
      <c r="D1816" s="173"/>
      <c r="E1816" s="173"/>
      <c r="F1816" s="70">
        <v>264</v>
      </c>
      <c r="G1816" s="173"/>
      <c r="H1816" s="173"/>
      <c r="I1816" s="71" t="str">
        <v>libre</v>
      </c>
      <c r="J1816" s="222"/>
      <c r="K1816" s="36">
        <f t="shared" ca="1" si="45"/>
        <v>0</v>
      </c>
      <c r="L1816" s="233"/>
      <c r="M1816" s="233"/>
      <c r="N1816" s="233"/>
      <c r="O1816" s="233"/>
      <c r="P1816" s="233"/>
    </row>
    <row r="1817" spans="1:16" outlineLevel="3" x14ac:dyDescent="0.3">
      <c r="A1817" s="173"/>
      <c r="B1817" s="173"/>
      <c r="C1817" s="173"/>
      <c r="D1817" s="173"/>
      <c r="E1817" s="173"/>
      <c r="F1817" s="70">
        <v>265</v>
      </c>
      <c r="G1817" s="173"/>
      <c r="H1817" s="173"/>
      <c r="I1817" s="71" t="str">
        <v>libre</v>
      </c>
      <c r="J1817" s="222"/>
      <c r="K1817" s="36">
        <f t="shared" ca="1" si="45"/>
        <v>0</v>
      </c>
      <c r="L1817" s="233"/>
      <c r="M1817" s="233"/>
      <c r="N1817" s="233"/>
      <c r="O1817" s="233"/>
      <c r="P1817" s="233"/>
    </row>
    <row r="1818" spans="1:16" outlineLevel="3" x14ac:dyDescent="0.3">
      <c r="A1818" s="173"/>
      <c r="B1818" s="173"/>
      <c r="C1818" s="173"/>
      <c r="D1818" s="173"/>
      <c r="E1818" s="173"/>
      <c r="F1818" s="70">
        <v>266</v>
      </c>
      <c r="G1818" s="173"/>
      <c r="H1818" s="173"/>
      <c r="I1818" s="71" t="str">
        <v>libre</v>
      </c>
      <c r="J1818" s="222"/>
      <c r="K1818" s="36">
        <f t="shared" ca="1" si="45"/>
        <v>0</v>
      </c>
      <c r="L1818" s="233"/>
      <c r="M1818" s="233"/>
      <c r="N1818" s="233"/>
      <c r="O1818" s="233"/>
      <c r="P1818" s="233"/>
    </row>
    <row r="1819" spans="1:16" outlineLevel="3" x14ac:dyDescent="0.3">
      <c r="A1819" s="173"/>
      <c r="B1819" s="173"/>
      <c r="C1819" s="173"/>
      <c r="D1819" s="173"/>
      <c r="E1819" s="173"/>
      <c r="F1819" s="70">
        <v>267</v>
      </c>
      <c r="G1819" s="173"/>
      <c r="H1819" s="173"/>
      <c r="I1819" s="71" t="str">
        <v>libre</v>
      </c>
      <c r="J1819" s="222"/>
      <c r="K1819" s="36">
        <f t="shared" ca="1" si="45"/>
        <v>0</v>
      </c>
      <c r="L1819" s="233"/>
      <c r="M1819" s="233"/>
      <c r="N1819" s="233"/>
      <c r="O1819" s="233"/>
      <c r="P1819" s="233"/>
    </row>
    <row r="1820" spans="1:16" outlineLevel="3" x14ac:dyDescent="0.3">
      <c r="A1820" s="173"/>
      <c r="B1820" s="173"/>
      <c r="C1820" s="173"/>
      <c r="D1820" s="173"/>
      <c r="E1820" s="173"/>
      <c r="F1820" s="70">
        <v>268</v>
      </c>
      <c r="G1820" s="173"/>
      <c r="H1820" s="173"/>
      <c r="I1820" s="71" t="str">
        <v>libre</v>
      </c>
      <c r="J1820" s="222"/>
      <c r="K1820" s="36">
        <f t="shared" ca="1" si="45"/>
        <v>0</v>
      </c>
      <c r="L1820" s="233"/>
      <c r="M1820" s="233"/>
      <c r="N1820" s="233"/>
      <c r="O1820" s="233"/>
      <c r="P1820" s="233"/>
    </row>
    <row r="1821" spans="1:16" outlineLevel="3" x14ac:dyDescent="0.3">
      <c r="A1821" s="173"/>
      <c r="B1821" s="173"/>
      <c r="C1821" s="173"/>
      <c r="D1821" s="173"/>
      <c r="E1821" s="173"/>
      <c r="F1821" s="70">
        <v>269</v>
      </c>
      <c r="G1821" s="173"/>
      <c r="H1821" s="173"/>
      <c r="I1821" s="71" t="str">
        <v>libre</v>
      </c>
      <c r="J1821" s="222"/>
      <c r="K1821" s="36">
        <f t="shared" ca="1" si="45"/>
        <v>0</v>
      </c>
      <c r="L1821" s="233"/>
      <c r="M1821" s="233"/>
      <c r="N1821" s="233"/>
      <c r="O1821" s="233"/>
      <c r="P1821" s="233"/>
    </row>
    <row r="1822" spans="1:16" outlineLevel="3" x14ac:dyDescent="0.3">
      <c r="A1822" s="173"/>
      <c r="B1822" s="173"/>
      <c r="C1822" s="173"/>
      <c r="D1822" s="173"/>
      <c r="E1822" s="173"/>
      <c r="F1822" s="70">
        <v>270</v>
      </c>
      <c r="G1822" s="173"/>
      <c r="H1822" s="173"/>
      <c r="I1822" s="71" t="str">
        <v>libre</v>
      </c>
      <c r="J1822" s="222"/>
      <c r="K1822" s="36">
        <f t="shared" ca="1" si="45"/>
        <v>0</v>
      </c>
      <c r="L1822" s="233"/>
      <c r="M1822" s="233"/>
      <c r="N1822" s="233"/>
      <c r="O1822" s="233"/>
      <c r="P1822" s="233"/>
    </row>
    <row r="1823" spans="1:16" outlineLevel="3" x14ac:dyDescent="0.3">
      <c r="A1823" s="173"/>
      <c r="B1823" s="173"/>
      <c r="C1823" s="173"/>
      <c r="D1823" s="173"/>
      <c r="E1823" s="173"/>
      <c r="F1823" s="70">
        <v>271</v>
      </c>
      <c r="G1823" s="173"/>
      <c r="H1823" s="173"/>
      <c r="I1823" s="71" t="str">
        <v>libre</v>
      </c>
      <c r="J1823" s="222"/>
      <c r="K1823" s="36">
        <f t="shared" ca="1" si="45"/>
        <v>0</v>
      </c>
      <c r="L1823" s="233"/>
      <c r="M1823" s="233"/>
      <c r="N1823" s="233"/>
      <c r="O1823" s="233"/>
      <c r="P1823" s="233"/>
    </row>
    <row r="1824" spans="1:16" outlineLevel="3" x14ac:dyDescent="0.3">
      <c r="A1824" s="173"/>
      <c r="B1824" s="173"/>
      <c r="C1824" s="173"/>
      <c r="D1824" s="173"/>
      <c r="E1824" s="173"/>
      <c r="F1824" s="70">
        <v>272</v>
      </c>
      <c r="G1824" s="173"/>
      <c r="H1824" s="173"/>
      <c r="I1824" s="71" t="str">
        <v>libre</v>
      </c>
      <c r="J1824" s="222"/>
      <c r="K1824" s="36">
        <f t="shared" ca="1" si="45"/>
        <v>0</v>
      </c>
      <c r="L1824" s="233"/>
      <c r="M1824" s="233"/>
      <c r="N1824" s="233"/>
      <c r="O1824" s="233"/>
      <c r="P1824" s="233"/>
    </row>
    <row r="1825" spans="1:16" outlineLevel="3" x14ac:dyDescent="0.3">
      <c r="A1825" s="173"/>
      <c r="B1825" s="173"/>
      <c r="C1825" s="173"/>
      <c r="D1825" s="173"/>
      <c r="E1825" s="173"/>
      <c r="F1825" s="70">
        <v>273</v>
      </c>
      <c r="G1825" s="173"/>
      <c r="H1825" s="173"/>
      <c r="I1825" s="71" t="str">
        <v>libre</v>
      </c>
      <c r="J1825" s="222"/>
      <c r="K1825" s="36">
        <f t="shared" ca="1" si="45"/>
        <v>0</v>
      </c>
      <c r="L1825" s="233"/>
      <c r="M1825" s="233"/>
      <c r="N1825" s="233"/>
      <c r="O1825" s="233"/>
      <c r="P1825" s="233"/>
    </row>
    <row r="1826" spans="1:16" outlineLevel="3" x14ac:dyDescent="0.3">
      <c r="A1826" s="173"/>
      <c r="B1826" s="173"/>
      <c r="C1826" s="173"/>
      <c r="D1826" s="173"/>
      <c r="E1826" s="173"/>
      <c r="F1826" s="70">
        <v>274</v>
      </c>
      <c r="G1826" s="173"/>
      <c r="H1826" s="173"/>
      <c r="I1826" s="71" t="str">
        <v>libre</v>
      </c>
      <c r="J1826" s="222"/>
      <c r="K1826" s="36">
        <f t="shared" ca="1" si="45"/>
        <v>0</v>
      </c>
      <c r="L1826" s="233"/>
      <c r="M1826" s="233"/>
      <c r="N1826" s="233"/>
      <c r="O1826" s="233"/>
      <c r="P1826" s="233"/>
    </row>
    <row r="1827" spans="1:16" outlineLevel="3" x14ac:dyDescent="0.3">
      <c r="A1827" s="173"/>
      <c r="B1827" s="173"/>
      <c r="C1827" s="173"/>
      <c r="D1827" s="173"/>
      <c r="E1827" s="173"/>
      <c r="F1827" s="70">
        <v>275</v>
      </c>
      <c r="G1827" s="173"/>
      <c r="H1827" s="173"/>
      <c r="I1827" s="71" t="str">
        <v>libre</v>
      </c>
      <c r="J1827" s="222"/>
      <c r="K1827" s="36">
        <f t="shared" ca="1" si="45"/>
        <v>0</v>
      </c>
      <c r="L1827" s="233"/>
      <c r="M1827" s="233"/>
      <c r="N1827" s="233"/>
      <c r="O1827" s="233"/>
      <c r="P1827" s="233"/>
    </row>
    <row r="1828" spans="1:16" outlineLevel="3" x14ac:dyDescent="0.3">
      <c r="A1828" s="173"/>
      <c r="B1828" s="173"/>
      <c r="C1828" s="173"/>
      <c r="D1828" s="173"/>
      <c r="E1828" s="173"/>
      <c r="F1828" s="70">
        <v>276</v>
      </c>
      <c r="G1828" s="173"/>
      <c r="H1828" s="173"/>
      <c r="I1828" s="71" t="str">
        <v>libre</v>
      </c>
      <c r="J1828" s="222"/>
      <c r="K1828" s="36">
        <f t="shared" ca="1" si="45"/>
        <v>0</v>
      </c>
      <c r="L1828" s="233"/>
      <c r="M1828" s="233"/>
      <c r="N1828" s="233"/>
      <c r="O1828" s="233"/>
      <c r="P1828" s="233"/>
    </row>
    <row r="1829" spans="1:16" outlineLevel="3" x14ac:dyDescent="0.3">
      <c r="A1829" s="173"/>
      <c r="B1829" s="173"/>
      <c r="C1829" s="173"/>
      <c r="D1829" s="173"/>
      <c r="E1829" s="173"/>
      <c r="F1829" s="70">
        <v>277</v>
      </c>
      <c r="G1829" s="173"/>
      <c r="H1829" s="173"/>
      <c r="I1829" s="71" t="str">
        <v>libre</v>
      </c>
      <c r="J1829" s="222"/>
      <c r="K1829" s="36">
        <f t="shared" ca="1" si="45"/>
        <v>0</v>
      </c>
      <c r="L1829" s="233"/>
      <c r="M1829" s="233"/>
      <c r="N1829" s="233"/>
      <c r="O1829" s="233"/>
      <c r="P1829" s="233"/>
    </row>
    <row r="1830" spans="1:16" outlineLevel="3" x14ac:dyDescent="0.3">
      <c r="A1830" s="173"/>
      <c r="B1830" s="173"/>
      <c r="C1830" s="173"/>
      <c r="D1830" s="173"/>
      <c r="E1830" s="173"/>
      <c r="F1830" s="70">
        <v>278</v>
      </c>
      <c r="G1830" s="173"/>
      <c r="H1830" s="173"/>
      <c r="I1830" s="71" t="str">
        <v>libre</v>
      </c>
      <c r="J1830" s="222"/>
      <c r="K1830" s="36">
        <f t="shared" ca="1" si="45"/>
        <v>0</v>
      </c>
      <c r="L1830" s="233"/>
      <c r="M1830" s="233"/>
      <c r="N1830" s="233"/>
      <c r="O1830" s="233"/>
      <c r="P1830" s="233"/>
    </row>
    <row r="1831" spans="1:16" outlineLevel="3" x14ac:dyDescent="0.3">
      <c r="A1831" s="173"/>
      <c r="B1831" s="173"/>
      <c r="C1831" s="173"/>
      <c r="D1831" s="173"/>
      <c r="E1831" s="173"/>
      <c r="F1831" s="70">
        <v>279</v>
      </c>
      <c r="G1831" s="173"/>
      <c r="H1831" s="173"/>
      <c r="I1831" s="71" t="str">
        <v>libre</v>
      </c>
      <c r="J1831" s="222"/>
      <c r="K1831" s="36">
        <f t="shared" ca="1" si="45"/>
        <v>0</v>
      </c>
      <c r="L1831" s="233"/>
      <c r="M1831" s="233"/>
      <c r="N1831" s="233"/>
      <c r="O1831" s="233"/>
      <c r="P1831" s="233"/>
    </row>
    <row r="1832" spans="1:16" outlineLevel="3" x14ac:dyDescent="0.3">
      <c r="A1832" s="173"/>
      <c r="B1832" s="173"/>
      <c r="C1832" s="173"/>
      <c r="D1832" s="173"/>
      <c r="E1832" s="173"/>
      <c r="F1832" s="70">
        <v>280</v>
      </c>
      <c r="G1832" s="173"/>
      <c r="H1832" s="173"/>
      <c r="I1832" s="71" t="str">
        <v>libre</v>
      </c>
      <c r="J1832" s="222"/>
      <c r="K1832" s="36">
        <f t="shared" ca="1" si="45"/>
        <v>0</v>
      </c>
      <c r="L1832" s="233"/>
      <c r="M1832" s="233"/>
      <c r="N1832" s="233"/>
      <c r="O1832" s="233"/>
      <c r="P1832" s="233"/>
    </row>
    <row r="1833" spans="1:16" outlineLevel="3" x14ac:dyDescent="0.3">
      <c r="A1833" s="173"/>
      <c r="B1833" s="173"/>
      <c r="C1833" s="173"/>
      <c r="D1833" s="173"/>
      <c r="E1833" s="173"/>
      <c r="F1833" s="70">
        <v>281</v>
      </c>
      <c r="G1833" s="173"/>
      <c r="H1833" s="173"/>
      <c r="I1833" s="71" t="str">
        <v>libre</v>
      </c>
      <c r="J1833" s="222"/>
      <c r="K1833" s="36">
        <f t="shared" ca="1" si="45"/>
        <v>0</v>
      </c>
      <c r="L1833" s="233"/>
      <c r="M1833" s="233"/>
      <c r="N1833" s="233"/>
      <c r="O1833" s="233"/>
      <c r="P1833" s="233"/>
    </row>
    <row r="1834" spans="1:16" outlineLevel="3" x14ac:dyDescent="0.3">
      <c r="A1834" s="173"/>
      <c r="B1834" s="173"/>
      <c r="C1834" s="173"/>
      <c r="D1834" s="173"/>
      <c r="E1834" s="173"/>
      <c r="F1834" s="70">
        <v>282</v>
      </c>
      <c r="G1834" s="173"/>
      <c r="H1834" s="173"/>
      <c r="I1834" s="71" t="str">
        <v>libre</v>
      </c>
      <c r="J1834" s="222"/>
      <c r="K1834" s="36">
        <f t="shared" ca="1" si="45"/>
        <v>0</v>
      </c>
      <c r="L1834" s="233"/>
      <c r="M1834" s="233"/>
      <c r="N1834" s="233"/>
      <c r="O1834" s="233"/>
      <c r="P1834" s="233"/>
    </row>
    <row r="1835" spans="1:16" outlineLevel="3" x14ac:dyDescent="0.3">
      <c r="A1835" s="173"/>
      <c r="B1835" s="173"/>
      <c r="C1835" s="173"/>
      <c r="D1835" s="173"/>
      <c r="E1835" s="173"/>
      <c r="F1835" s="70">
        <v>283</v>
      </c>
      <c r="G1835" s="173"/>
      <c r="H1835" s="173"/>
      <c r="I1835" s="71" t="str">
        <v>libre</v>
      </c>
      <c r="J1835" s="222"/>
      <c r="K1835" s="36">
        <f t="shared" ca="1" si="45"/>
        <v>0</v>
      </c>
      <c r="L1835" s="233"/>
      <c r="M1835" s="233"/>
      <c r="N1835" s="233"/>
      <c r="O1835" s="233"/>
      <c r="P1835" s="233"/>
    </row>
    <row r="1836" spans="1:16" outlineLevel="3" x14ac:dyDescent="0.3">
      <c r="A1836" s="173"/>
      <c r="B1836" s="173"/>
      <c r="C1836" s="173"/>
      <c r="D1836" s="173"/>
      <c r="E1836" s="173"/>
      <c r="F1836" s="70">
        <v>284</v>
      </c>
      <c r="G1836" s="173"/>
      <c r="H1836" s="173"/>
      <c r="I1836" s="71" t="str">
        <v>libre</v>
      </c>
      <c r="J1836" s="222"/>
      <c r="K1836" s="36">
        <f t="shared" ca="1" si="45"/>
        <v>0</v>
      </c>
      <c r="L1836" s="233"/>
      <c r="M1836" s="233"/>
      <c r="N1836" s="233"/>
      <c r="O1836" s="233"/>
      <c r="P1836" s="233"/>
    </row>
    <row r="1837" spans="1:16" outlineLevel="3" x14ac:dyDescent="0.3">
      <c r="A1837" s="173"/>
      <c r="B1837" s="173"/>
      <c r="C1837" s="173"/>
      <c r="D1837" s="173"/>
      <c r="E1837" s="173"/>
      <c r="F1837" s="70">
        <v>285</v>
      </c>
      <c r="G1837" s="173"/>
      <c r="H1837" s="173"/>
      <c r="I1837" s="71" t="str">
        <v>libre</v>
      </c>
      <c r="J1837" s="222"/>
      <c r="K1837" s="36">
        <f t="shared" ca="1" si="45"/>
        <v>0</v>
      </c>
      <c r="L1837" s="233"/>
      <c r="M1837" s="233"/>
      <c r="N1837" s="233"/>
      <c r="O1837" s="233"/>
      <c r="P1837" s="233"/>
    </row>
    <row r="1838" spans="1:16" outlineLevel="3" x14ac:dyDescent="0.3">
      <c r="A1838" s="173"/>
      <c r="B1838" s="173"/>
      <c r="C1838" s="173"/>
      <c r="D1838" s="173"/>
      <c r="E1838" s="173"/>
      <c r="F1838" s="70">
        <v>286</v>
      </c>
      <c r="G1838" s="173"/>
      <c r="H1838" s="173"/>
      <c r="I1838" s="71" t="str">
        <v>libre</v>
      </c>
      <c r="J1838" s="222"/>
      <c r="K1838" s="36">
        <f t="shared" ca="1" si="45"/>
        <v>0</v>
      </c>
      <c r="L1838" s="233"/>
      <c r="M1838" s="233"/>
      <c r="N1838" s="233"/>
      <c r="O1838" s="233"/>
      <c r="P1838" s="233"/>
    </row>
    <row r="1839" spans="1:16" outlineLevel="3" x14ac:dyDescent="0.3">
      <c r="A1839" s="173"/>
      <c r="B1839" s="173"/>
      <c r="C1839" s="173"/>
      <c r="D1839" s="173"/>
      <c r="E1839" s="173"/>
      <c r="F1839" s="70">
        <v>287</v>
      </c>
      <c r="G1839" s="173"/>
      <c r="H1839" s="173"/>
      <c r="I1839" s="71" t="str">
        <v>libre</v>
      </c>
      <c r="J1839" s="222"/>
      <c r="K1839" s="36">
        <f t="shared" ca="1" si="45"/>
        <v>0</v>
      </c>
      <c r="L1839" s="233"/>
      <c r="M1839" s="233"/>
      <c r="N1839" s="233"/>
      <c r="O1839" s="233"/>
      <c r="P1839" s="233"/>
    </row>
    <row r="1840" spans="1:16" outlineLevel="3" x14ac:dyDescent="0.3">
      <c r="A1840" s="173"/>
      <c r="B1840" s="173"/>
      <c r="C1840" s="173"/>
      <c r="D1840" s="173"/>
      <c r="E1840" s="173"/>
      <c r="F1840" s="70">
        <v>288</v>
      </c>
      <c r="G1840" s="173"/>
      <c r="H1840" s="173"/>
      <c r="I1840" s="71" t="str">
        <v>libre</v>
      </c>
      <c r="J1840" s="222"/>
      <c r="K1840" s="36">
        <f t="shared" ca="1" si="45"/>
        <v>0</v>
      </c>
      <c r="L1840" s="233"/>
      <c r="M1840" s="233"/>
      <c r="N1840" s="233"/>
      <c r="O1840" s="233"/>
      <c r="P1840" s="233"/>
    </row>
    <row r="1841" spans="1:16" outlineLevel="3" x14ac:dyDescent="0.3">
      <c r="A1841" s="173"/>
      <c r="B1841" s="173"/>
      <c r="C1841" s="173"/>
      <c r="D1841" s="173"/>
      <c r="E1841" s="173"/>
      <c r="F1841" s="70">
        <v>289</v>
      </c>
      <c r="G1841" s="173"/>
      <c r="H1841" s="173"/>
      <c r="I1841" s="71" t="str">
        <v>libre</v>
      </c>
      <c r="J1841" s="222"/>
      <c r="K1841" s="36">
        <f t="shared" ca="1" si="45"/>
        <v>0</v>
      </c>
      <c r="L1841" s="233"/>
      <c r="M1841" s="233"/>
      <c r="N1841" s="233"/>
      <c r="O1841" s="233"/>
      <c r="P1841" s="233"/>
    </row>
    <row r="1842" spans="1:16" outlineLevel="3" x14ac:dyDescent="0.3">
      <c r="A1842" s="173"/>
      <c r="B1842" s="173"/>
      <c r="C1842" s="173"/>
      <c r="D1842" s="173"/>
      <c r="E1842" s="173"/>
      <c r="F1842" s="70">
        <v>290</v>
      </c>
      <c r="G1842" s="173"/>
      <c r="H1842" s="173"/>
      <c r="I1842" s="71" t="str">
        <v>libre</v>
      </c>
      <c r="J1842" s="222"/>
      <c r="K1842" s="36">
        <f t="shared" ca="1" si="45"/>
        <v>0</v>
      </c>
      <c r="L1842" s="233"/>
      <c r="M1842" s="233"/>
      <c r="N1842" s="233"/>
      <c r="O1842" s="233"/>
      <c r="P1842" s="233"/>
    </row>
    <row r="1843" spans="1:16" outlineLevel="3" x14ac:dyDescent="0.3">
      <c r="A1843" s="173"/>
      <c r="B1843" s="173"/>
      <c r="C1843" s="173"/>
      <c r="D1843" s="173"/>
      <c r="E1843" s="173"/>
      <c r="F1843" s="70">
        <v>291</v>
      </c>
      <c r="G1843" s="173"/>
      <c r="H1843" s="173"/>
      <c r="I1843" s="71" t="str">
        <v>libre</v>
      </c>
      <c r="J1843" s="222"/>
      <c r="K1843" s="36">
        <f t="shared" ca="1" si="45"/>
        <v>0</v>
      </c>
      <c r="L1843" s="233"/>
      <c r="M1843" s="233"/>
      <c r="N1843" s="233"/>
      <c r="O1843" s="233"/>
      <c r="P1843" s="233"/>
    </row>
    <row r="1844" spans="1:16" outlineLevel="3" x14ac:dyDescent="0.3">
      <c r="A1844" s="173"/>
      <c r="B1844" s="173"/>
      <c r="C1844" s="173"/>
      <c r="D1844" s="173"/>
      <c r="E1844" s="173"/>
      <c r="F1844" s="70">
        <v>292</v>
      </c>
      <c r="G1844" s="173"/>
      <c r="H1844" s="173"/>
      <c r="I1844" s="71" t="str">
        <v>libre</v>
      </c>
      <c r="J1844" s="222"/>
      <c r="K1844" s="36">
        <f t="shared" ca="1" si="45"/>
        <v>0</v>
      </c>
      <c r="L1844" s="233"/>
      <c r="M1844" s="233"/>
      <c r="N1844" s="233"/>
      <c r="O1844" s="233"/>
      <c r="P1844" s="233"/>
    </row>
    <row r="1845" spans="1:16" outlineLevel="3" x14ac:dyDescent="0.3">
      <c r="A1845" s="173"/>
      <c r="B1845" s="173"/>
      <c r="C1845" s="173"/>
      <c r="D1845" s="173"/>
      <c r="E1845" s="173"/>
      <c r="F1845" s="70">
        <v>293</v>
      </c>
      <c r="G1845" s="173"/>
      <c r="H1845" s="173"/>
      <c r="I1845" s="71" t="str">
        <v>libre</v>
      </c>
      <c r="J1845" s="222"/>
      <c r="K1845" s="36">
        <f t="shared" ca="1" si="45"/>
        <v>0</v>
      </c>
      <c r="L1845" s="233"/>
      <c r="M1845" s="233"/>
      <c r="N1845" s="233"/>
      <c r="O1845" s="233"/>
      <c r="P1845" s="233"/>
    </row>
    <row r="1846" spans="1:16" outlineLevel="3" x14ac:dyDescent="0.3">
      <c r="A1846" s="173"/>
      <c r="B1846" s="173"/>
      <c r="C1846" s="173"/>
      <c r="D1846" s="173"/>
      <c r="E1846" s="173"/>
      <c r="F1846" s="70">
        <v>294</v>
      </c>
      <c r="G1846" s="173"/>
      <c r="H1846" s="173"/>
      <c r="I1846" s="71" t="str">
        <v>libre</v>
      </c>
      <c r="J1846" s="222"/>
      <c r="K1846" s="36">
        <f t="shared" ca="1" si="45"/>
        <v>0</v>
      </c>
      <c r="L1846" s="233"/>
      <c r="M1846" s="233"/>
      <c r="N1846" s="233"/>
      <c r="O1846" s="233"/>
      <c r="P1846" s="233"/>
    </row>
    <row r="1847" spans="1:16" outlineLevel="3" x14ac:dyDescent="0.3">
      <c r="A1847" s="173"/>
      <c r="B1847" s="173"/>
      <c r="C1847" s="173"/>
      <c r="D1847" s="173"/>
      <c r="E1847" s="173"/>
      <c r="F1847" s="70">
        <v>295</v>
      </c>
      <c r="G1847" s="173"/>
      <c r="H1847" s="173"/>
      <c r="I1847" s="71" t="str">
        <v>libre</v>
      </c>
      <c r="J1847" s="222"/>
      <c r="K1847" s="36">
        <f t="shared" ca="1" si="45"/>
        <v>0</v>
      </c>
      <c r="L1847" s="233"/>
      <c r="M1847" s="233"/>
      <c r="N1847" s="233"/>
      <c r="O1847" s="233"/>
      <c r="P1847" s="233"/>
    </row>
    <row r="1848" spans="1:16" outlineLevel="3" x14ac:dyDescent="0.3">
      <c r="A1848" s="173"/>
      <c r="B1848" s="173"/>
      <c r="C1848" s="173"/>
      <c r="D1848" s="173"/>
      <c r="E1848" s="173"/>
      <c r="F1848" s="70">
        <v>296</v>
      </c>
      <c r="G1848" s="173"/>
      <c r="H1848" s="173"/>
      <c r="I1848" s="71" t="str">
        <v>libre</v>
      </c>
      <c r="J1848" s="222"/>
      <c r="K1848" s="36">
        <f t="shared" ca="1" si="45"/>
        <v>0</v>
      </c>
      <c r="L1848" s="233"/>
      <c r="M1848" s="233"/>
      <c r="N1848" s="233"/>
      <c r="O1848" s="233"/>
      <c r="P1848" s="233"/>
    </row>
    <row r="1849" spans="1:16" outlineLevel="3" x14ac:dyDescent="0.3">
      <c r="A1849" s="173"/>
      <c r="B1849" s="173"/>
      <c r="C1849" s="173"/>
      <c r="D1849" s="173"/>
      <c r="E1849" s="173"/>
      <c r="F1849" s="70">
        <v>297</v>
      </c>
      <c r="G1849" s="173"/>
      <c r="H1849" s="173"/>
      <c r="I1849" s="71" t="str">
        <v>libre</v>
      </c>
      <c r="J1849" s="222"/>
      <c r="K1849" s="36">
        <f t="shared" ca="1" si="45"/>
        <v>0</v>
      </c>
      <c r="L1849" s="233"/>
      <c r="M1849" s="233"/>
      <c r="N1849" s="233"/>
      <c r="O1849" s="233"/>
      <c r="P1849" s="233"/>
    </row>
    <row r="1850" spans="1:16" outlineLevel="3" x14ac:dyDescent="0.3">
      <c r="A1850" s="173"/>
      <c r="B1850" s="173"/>
      <c r="C1850" s="173"/>
      <c r="D1850" s="173"/>
      <c r="E1850" s="173"/>
      <c r="F1850" s="70">
        <v>298</v>
      </c>
      <c r="G1850" s="173"/>
      <c r="H1850" s="173"/>
      <c r="I1850" s="71" t="str">
        <v>libre</v>
      </c>
      <c r="J1850" s="222"/>
      <c r="K1850" s="36">
        <f t="shared" ca="1" si="45"/>
        <v>0</v>
      </c>
      <c r="L1850" s="233"/>
      <c r="M1850" s="233"/>
      <c r="N1850" s="233"/>
      <c r="O1850" s="233"/>
      <c r="P1850" s="233"/>
    </row>
    <row r="1851" spans="1:16" outlineLevel="2" x14ac:dyDescent="0.3">
      <c r="A1851" s="173"/>
      <c r="B1851" s="173"/>
      <c r="C1851" s="173"/>
      <c r="D1851" s="173"/>
      <c r="E1851" s="173"/>
      <c r="F1851" s="70">
        <v>299</v>
      </c>
      <c r="G1851" s="173"/>
      <c r="H1851" s="173"/>
      <c r="I1851" s="71" t="str">
        <v>libre</v>
      </c>
      <c r="J1851" s="222"/>
      <c r="K1851" s="36">
        <f t="shared" ca="1" si="45"/>
        <v>0</v>
      </c>
      <c r="L1851" s="233"/>
      <c r="M1851" s="233"/>
      <c r="N1851" s="233"/>
      <c r="O1851" s="233"/>
      <c r="P1851" s="233"/>
    </row>
    <row r="1852" spans="1:16" ht="14.4" outlineLevel="2" thickBot="1" x14ac:dyDescent="0.35">
      <c r="A1852" s="173"/>
      <c r="B1852" s="173"/>
      <c r="C1852" s="173"/>
      <c r="D1852" s="173"/>
      <c r="E1852" s="173"/>
      <c r="F1852" s="70">
        <v>300</v>
      </c>
      <c r="G1852" s="173"/>
      <c r="H1852" s="173"/>
      <c r="I1852" s="71" t="str">
        <v>libre</v>
      </c>
      <c r="J1852" s="222"/>
      <c r="K1852" s="36">
        <f t="shared" ca="1" si="45"/>
        <v>0</v>
      </c>
      <c r="L1852" s="233"/>
      <c r="M1852" s="233"/>
      <c r="N1852" s="233"/>
      <c r="O1852" s="233"/>
      <c r="P1852" s="233"/>
    </row>
    <row r="1853" spans="1:16" outlineLevel="2" x14ac:dyDescent="0.3">
      <c r="A1853" s="173"/>
      <c r="B1853" s="173"/>
      <c r="C1853" s="173"/>
      <c r="D1853" s="173"/>
      <c r="E1853" s="1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</row>
    <row r="1854" spans="1:16" outlineLevel="1" x14ac:dyDescent="0.3">
      <c r="A1854" s="173"/>
      <c r="B1854" s="173"/>
      <c r="C1854" s="173"/>
      <c r="D1854" s="173"/>
      <c r="E1854" s="173"/>
      <c r="F1854" s="173"/>
      <c r="G1854" s="173"/>
      <c r="H1854" s="173"/>
      <c r="I1854" s="173"/>
      <c r="J1854" s="173"/>
      <c r="K1854" s="173"/>
      <c r="L1854" s="173"/>
      <c r="M1854" s="173"/>
      <c r="N1854" s="173"/>
      <c r="O1854" s="173"/>
      <c r="P1854" s="173"/>
    </row>
    <row r="1855" spans="1:16" ht="14.4" outlineLevel="1" thickBot="1" x14ac:dyDescent="0.35">
      <c r="A1855" s="173"/>
      <c r="B1855" s="173"/>
      <c r="C1855" s="173"/>
      <c r="D1855" s="173"/>
      <c r="E1855" s="77" t="s">
        <v>322</v>
      </c>
      <c r="F1855" s="77"/>
      <c r="G1855" s="77"/>
      <c r="H1855" s="77"/>
      <c r="I1855" s="77"/>
      <c r="J1855" s="77"/>
      <c r="K1855" s="77"/>
      <c r="L1855" s="77"/>
      <c r="M1855" s="77"/>
      <c r="N1855" s="77"/>
      <c r="O1855" s="77"/>
      <c r="P1855" s="77"/>
    </row>
    <row r="1856" spans="1:16" outlineLevel="2" x14ac:dyDescent="0.3">
      <c r="A1856" s="173"/>
      <c r="B1856" s="173"/>
      <c r="C1856" s="173"/>
      <c r="D1856" s="173"/>
      <c r="E1856" s="173"/>
      <c r="F1856" s="173"/>
      <c r="G1856" s="173"/>
      <c r="H1856" s="173"/>
      <c r="I1856" s="173"/>
      <c r="J1856" s="173"/>
      <c r="K1856" s="173"/>
      <c r="L1856" s="173"/>
      <c r="M1856" s="173"/>
      <c r="N1856" s="173"/>
      <c r="O1856" s="173"/>
      <c r="P1856" s="173"/>
    </row>
    <row r="1857" spans="1:16" outlineLevel="2" x14ac:dyDescent="0.3">
      <c r="A1857" s="173"/>
      <c r="B1857" s="173"/>
      <c r="C1857" s="173"/>
      <c r="D1857" s="173"/>
      <c r="E1857" s="173"/>
      <c r="F1857" s="173"/>
      <c r="G1857" s="173"/>
      <c r="H1857" s="173"/>
      <c r="I1857" s="173"/>
      <c r="J1857" s="173"/>
      <c r="K1857" s="315" t="s">
        <v>319</v>
      </c>
      <c r="L1857" s="317"/>
      <c r="M1857" s="317"/>
      <c r="N1857" s="317"/>
      <c r="O1857" s="317"/>
      <c r="P1857" s="317"/>
    </row>
    <row r="1858" spans="1:16" outlineLevel="2" x14ac:dyDescent="0.3">
      <c r="A1858" s="173"/>
      <c r="B1858" s="173"/>
      <c r="C1858" s="173"/>
      <c r="D1858" s="173"/>
      <c r="E1858" s="173"/>
      <c r="F1858" s="69" t="s">
        <v>76</v>
      </c>
      <c r="G1858" s="173"/>
      <c r="H1858" s="173"/>
      <c r="I1858" s="69" t="s">
        <v>289</v>
      </c>
      <c r="J1858" s="173"/>
      <c r="K1858" s="316">
        <f t="shared" ref="K1858" si="46">K$9</f>
        <v>1</v>
      </c>
      <c r="L1858" s="317"/>
      <c r="M1858" s="317"/>
      <c r="N1858" s="317"/>
      <c r="O1858" s="317"/>
      <c r="P1858" s="317"/>
    </row>
    <row r="1859" spans="1:16" outlineLevel="2" x14ac:dyDescent="0.3">
      <c r="A1859" s="173"/>
      <c r="B1859" s="173"/>
      <c r="C1859" s="173"/>
      <c r="D1859" s="173"/>
      <c r="E1859" s="173"/>
      <c r="F1859" s="70">
        <v>1</v>
      </c>
      <c r="G1859" s="173"/>
      <c r="H1859" s="173"/>
      <c r="I1859" s="71" t="str">
        <f t="array" ref="I1859:I2158">BD.nom.act</f>
        <v>TRX Urbana</v>
      </c>
      <c r="K1859" s="318">
        <v>1</v>
      </c>
      <c r="L1859" s="317"/>
      <c r="M1859" s="317"/>
      <c r="N1859" s="317"/>
      <c r="O1859" s="317"/>
      <c r="P1859" s="317"/>
    </row>
    <row r="1860" spans="1:16" outlineLevel="2" x14ac:dyDescent="0.3">
      <c r="A1860" s="173"/>
      <c r="B1860" s="173"/>
      <c r="C1860" s="173"/>
      <c r="D1860" s="173"/>
      <c r="E1860" s="173"/>
      <c r="F1860" s="70">
        <v>2</v>
      </c>
      <c r="G1860" s="173"/>
      <c r="H1860" s="173"/>
      <c r="I1860" s="71" t="str">
        <v>TRX Suburbana</v>
      </c>
      <c r="K1860" s="318">
        <v>1</v>
      </c>
      <c r="L1860" s="317"/>
      <c r="M1860" s="317"/>
      <c r="N1860" s="317"/>
      <c r="O1860" s="317"/>
      <c r="P1860" s="317"/>
    </row>
    <row r="1861" spans="1:16" outlineLevel="3" x14ac:dyDescent="0.3">
      <c r="A1861" s="173"/>
      <c r="B1861" s="173"/>
      <c r="C1861" s="173"/>
      <c r="D1861" s="173"/>
      <c r="E1861" s="173"/>
      <c r="F1861" s="70">
        <v>3</v>
      </c>
      <c r="G1861" s="173"/>
      <c r="H1861" s="173"/>
      <c r="I1861" s="71" t="str">
        <v>TRX Rural</v>
      </c>
      <c r="K1861" s="318">
        <v>1</v>
      </c>
      <c r="L1861" s="317"/>
      <c r="M1861" s="317"/>
      <c r="N1861" s="317"/>
      <c r="O1861" s="317"/>
      <c r="P1861" s="317"/>
    </row>
    <row r="1862" spans="1:16" outlineLevel="3" x14ac:dyDescent="0.3">
      <c r="A1862" s="173"/>
      <c r="B1862" s="173"/>
      <c r="C1862" s="173"/>
      <c r="D1862" s="173"/>
      <c r="E1862" s="173"/>
      <c r="F1862" s="70">
        <v>4</v>
      </c>
      <c r="G1862" s="173"/>
      <c r="H1862" s="173"/>
      <c r="I1862" s="71" t="str">
        <v>libre</v>
      </c>
      <c r="K1862" s="318">
        <v>1</v>
      </c>
      <c r="L1862" s="317"/>
      <c r="M1862" s="317"/>
      <c r="N1862" s="317"/>
      <c r="O1862" s="317"/>
      <c r="P1862" s="317"/>
    </row>
    <row r="1863" spans="1:16" outlineLevel="3" x14ac:dyDescent="0.3">
      <c r="A1863" s="173"/>
      <c r="B1863" s="173"/>
      <c r="C1863" s="173"/>
      <c r="D1863" s="173"/>
      <c r="E1863" s="173"/>
      <c r="F1863" s="70">
        <v>5</v>
      </c>
      <c r="G1863" s="173"/>
      <c r="H1863" s="173"/>
      <c r="I1863" s="71" t="str">
        <v>Gabinete</v>
      </c>
      <c r="K1863" s="318">
        <v>1</v>
      </c>
      <c r="L1863" s="317"/>
      <c r="M1863" s="317"/>
      <c r="N1863" s="317"/>
      <c r="O1863" s="317"/>
      <c r="P1863" s="317"/>
    </row>
    <row r="1864" spans="1:16" outlineLevel="3" x14ac:dyDescent="0.3">
      <c r="A1864" s="173"/>
      <c r="B1864" s="173"/>
      <c r="C1864" s="173"/>
      <c r="D1864" s="173"/>
      <c r="E1864" s="173"/>
      <c r="F1864" s="70">
        <v>6</v>
      </c>
      <c r="G1864" s="173"/>
      <c r="H1864" s="173"/>
      <c r="I1864" s="71" t="str">
        <v>libre</v>
      </c>
      <c r="K1864" s="318">
        <v>1</v>
      </c>
      <c r="L1864" s="317"/>
      <c r="M1864" s="317"/>
      <c r="N1864" s="317"/>
      <c r="O1864" s="317"/>
      <c r="P1864" s="317"/>
    </row>
    <row r="1865" spans="1:16" outlineLevel="3" x14ac:dyDescent="0.3">
      <c r="A1865" s="173"/>
      <c r="B1865" s="173"/>
      <c r="C1865" s="173"/>
      <c r="D1865" s="173"/>
      <c r="E1865" s="173"/>
      <c r="F1865" s="70">
        <v>7</v>
      </c>
      <c r="G1865" s="173"/>
      <c r="H1865" s="173"/>
      <c r="I1865" s="71" t="str">
        <v>BBU U</v>
      </c>
      <c r="K1865" s="318">
        <v>1</v>
      </c>
      <c r="L1865" s="317"/>
      <c r="M1865" s="317"/>
      <c r="N1865" s="317"/>
      <c r="O1865" s="317"/>
      <c r="P1865" s="317"/>
    </row>
    <row r="1866" spans="1:16" outlineLevel="3" x14ac:dyDescent="0.3">
      <c r="A1866" s="173"/>
      <c r="B1866" s="173"/>
      <c r="C1866" s="173"/>
      <c r="D1866" s="173"/>
      <c r="E1866" s="173"/>
      <c r="F1866" s="70">
        <v>8</v>
      </c>
      <c r="G1866" s="173"/>
      <c r="H1866" s="173"/>
      <c r="I1866" s="71" t="str">
        <v>BBU S</v>
      </c>
      <c r="K1866" s="318">
        <v>1</v>
      </c>
      <c r="L1866" s="317"/>
      <c r="M1866" s="317"/>
      <c r="N1866" s="317"/>
      <c r="O1866" s="317"/>
      <c r="P1866" s="317"/>
    </row>
    <row r="1867" spans="1:16" outlineLevel="3" x14ac:dyDescent="0.3">
      <c r="A1867" s="173"/>
      <c r="B1867" s="173"/>
      <c r="C1867" s="173"/>
      <c r="D1867" s="173"/>
      <c r="E1867" s="173"/>
      <c r="F1867" s="70">
        <v>9</v>
      </c>
      <c r="G1867" s="173"/>
      <c r="H1867" s="173"/>
      <c r="I1867" s="71" t="str">
        <v>BBU R</v>
      </c>
      <c r="K1867" s="318">
        <v>1</v>
      </c>
      <c r="L1867" s="317"/>
      <c r="M1867" s="317"/>
      <c r="N1867" s="317"/>
      <c r="O1867" s="317"/>
      <c r="P1867" s="317"/>
    </row>
    <row r="1868" spans="1:16" outlineLevel="3" x14ac:dyDescent="0.3">
      <c r="A1868" s="173"/>
      <c r="B1868" s="173"/>
      <c r="C1868" s="173"/>
      <c r="D1868" s="173"/>
      <c r="E1868" s="173"/>
      <c r="F1868" s="70">
        <v>10</v>
      </c>
      <c r="G1868" s="173"/>
      <c r="H1868" s="173"/>
      <c r="I1868" s="71" t="str">
        <v>libre</v>
      </c>
      <c r="K1868" s="318">
        <v>1</v>
      </c>
      <c r="L1868" s="317"/>
      <c r="M1868" s="317"/>
      <c r="N1868" s="317"/>
      <c r="O1868" s="317"/>
      <c r="P1868" s="317"/>
    </row>
    <row r="1869" spans="1:16" outlineLevel="3" x14ac:dyDescent="0.3">
      <c r="A1869" s="173"/>
      <c r="B1869" s="173"/>
      <c r="C1869" s="173"/>
      <c r="D1869" s="173"/>
      <c r="E1869" s="173"/>
      <c r="F1869" s="70">
        <v>11</v>
      </c>
      <c r="G1869" s="173"/>
      <c r="H1869" s="173"/>
      <c r="I1869" s="71" t="str">
        <v>Sitio U OOCC</v>
      </c>
      <c r="K1869" s="318">
        <v>1</v>
      </c>
      <c r="L1869" s="317"/>
      <c r="M1869" s="317"/>
      <c r="N1869" s="317"/>
      <c r="O1869" s="317"/>
      <c r="P1869" s="317"/>
    </row>
    <row r="1870" spans="1:16" outlineLevel="3" x14ac:dyDescent="0.3">
      <c r="A1870" s="173"/>
      <c r="B1870" s="173"/>
      <c r="C1870" s="173"/>
      <c r="D1870" s="173"/>
      <c r="E1870" s="173"/>
      <c r="F1870" s="70">
        <v>12</v>
      </c>
      <c r="G1870" s="173"/>
      <c r="H1870" s="173"/>
      <c r="I1870" s="71" t="str">
        <v>Sitio S OOCC</v>
      </c>
      <c r="K1870" s="318">
        <v>1</v>
      </c>
      <c r="L1870" s="317"/>
      <c r="M1870" s="317"/>
      <c r="N1870" s="317"/>
      <c r="O1870" s="317"/>
      <c r="P1870" s="317"/>
    </row>
    <row r="1871" spans="1:16" outlineLevel="3" x14ac:dyDescent="0.3">
      <c r="A1871" s="173"/>
      <c r="B1871" s="173"/>
      <c r="C1871" s="173"/>
      <c r="D1871" s="173"/>
      <c r="E1871" s="173"/>
      <c r="F1871" s="70">
        <v>13</v>
      </c>
      <c r="G1871" s="173"/>
      <c r="H1871" s="173"/>
      <c r="I1871" s="71" t="str">
        <v>Sitio R OOCC</v>
      </c>
      <c r="K1871" s="318">
        <v>1</v>
      </c>
      <c r="L1871" s="317"/>
      <c r="M1871" s="317"/>
      <c r="N1871" s="317"/>
      <c r="O1871" s="317"/>
      <c r="P1871" s="317"/>
    </row>
    <row r="1872" spans="1:16" outlineLevel="3" x14ac:dyDescent="0.3">
      <c r="A1872" s="173"/>
      <c r="B1872" s="173"/>
      <c r="C1872" s="173"/>
      <c r="D1872" s="173"/>
      <c r="E1872" s="173"/>
      <c r="F1872" s="70">
        <v>14</v>
      </c>
      <c r="G1872" s="173"/>
      <c r="H1872" s="173"/>
      <c r="I1872" s="71" t="str">
        <v>Enlace backhaul</v>
      </c>
      <c r="K1872" s="318">
        <v>1</v>
      </c>
      <c r="L1872" s="317"/>
      <c r="M1872" s="317"/>
      <c r="N1872" s="317"/>
      <c r="O1872" s="317"/>
      <c r="P1872" s="317"/>
    </row>
    <row r="1873" spans="1:16" outlineLevel="3" x14ac:dyDescent="0.3">
      <c r="A1873" s="173"/>
      <c r="B1873" s="173"/>
      <c r="C1873" s="173"/>
      <c r="D1873" s="173"/>
      <c r="E1873" s="173"/>
      <c r="F1873" s="70">
        <v>15</v>
      </c>
      <c r="G1873" s="173"/>
      <c r="H1873" s="173"/>
      <c r="I1873" s="71" t="str">
        <v>BSC A</v>
      </c>
      <c r="K1873" s="318">
        <v>1</v>
      </c>
      <c r="L1873" s="317"/>
      <c r="M1873" s="317"/>
      <c r="N1873" s="317"/>
      <c r="O1873" s="317"/>
      <c r="P1873" s="317"/>
    </row>
    <row r="1874" spans="1:16" outlineLevel="3" x14ac:dyDescent="0.3">
      <c r="A1874" s="173"/>
      <c r="B1874" s="173"/>
      <c r="C1874" s="173"/>
      <c r="D1874" s="173"/>
      <c r="E1874" s="173"/>
      <c r="F1874" s="70">
        <v>16</v>
      </c>
      <c r="G1874" s="173"/>
      <c r="H1874" s="173"/>
      <c r="I1874" s="71" t="str">
        <v>BSC B</v>
      </c>
      <c r="K1874" s="318">
        <v>1</v>
      </c>
      <c r="L1874" s="317"/>
      <c r="M1874" s="317"/>
      <c r="N1874" s="317"/>
      <c r="O1874" s="317"/>
      <c r="P1874" s="317"/>
    </row>
    <row r="1875" spans="1:16" outlineLevel="3" x14ac:dyDescent="0.3">
      <c r="A1875" s="173"/>
      <c r="B1875" s="173"/>
      <c r="C1875" s="173"/>
      <c r="D1875" s="173"/>
      <c r="E1875" s="173"/>
      <c r="F1875" s="70">
        <v>17</v>
      </c>
      <c r="G1875" s="173"/>
      <c r="H1875" s="173"/>
      <c r="I1875" s="71" t="str">
        <v>BSC C</v>
      </c>
      <c r="K1875" s="318">
        <v>1</v>
      </c>
      <c r="L1875" s="317"/>
      <c r="M1875" s="317"/>
      <c r="N1875" s="317"/>
      <c r="O1875" s="317"/>
      <c r="P1875" s="317"/>
    </row>
    <row r="1876" spans="1:16" outlineLevel="3" x14ac:dyDescent="0.3">
      <c r="A1876" s="173"/>
      <c r="B1876" s="173"/>
      <c r="C1876" s="173"/>
      <c r="D1876" s="173"/>
      <c r="E1876" s="173"/>
      <c r="F1876" s="70">
        <v>18</v>
      </c>
      <c r="G1876" s="173"/>
      <c r="H1876" s="173"/>
      <c r="I1876" s="71" t="str">
        <v>RNC A</v>
      </c>
      <c r="K1876" s="318">
        <v>1</v>
      </c>
      <c r="L1876" s="317"/>
      <c r="M1876" s="317"/>
      <c r="N1876" s="317"/>
      <c r="O1876" s="317"/>
      <c r="P1876" s="317"/>
    </row>
    <row r="1877" spans="1:16" outlineLevel="3" x14ac:dyDescent="0.3">
      <c r="A1877" s="173"/>
      <c r="B1877" s="173"/>
      <c r="C1877" s="173"/>
      <c r="D1877" s="173"/>
      <c r="E1877" s="173"/>
      <c r="F1877" s="70">
        <v>19</v>
      </c>
      <c r="G1877" s="173"/>
      <c r="H1877" s="173"/>
      <c r="I1877" s="71" t="str">
        <v>RNC B</v>
      </c>
      <c r="K1877" s="318">
        <v>1</v>
      </c>
      <c r="L1877" s="317"/>
      <c r="M1877" s="317"/>
      <c r="N1877" s="317"/>
      <c r="O1877" s="317"/>
      <c r="P1877" s="317"/>
    </row>
    <row r="1878" spans="1:16" outlineLevel="3" x14ac:dyDescent="0.3">
      <c r="A1878" s="173"/>
      <c r="B1878" s="173"/>
      <c r="C1878" s="173"/>
      <c r="D1878" s="173"/>
      <c r="E1878" s="173"/>
      <c r="F1878" s="70">
        <v>20</v>
      </c>
      <c r="G1878" s="173"/>
      <c r="H1878" s="173"/>
      <c r="I1878" s="71" t="str">
        <v>RNC C</v>
      </c>
      <c r="K1878" s="318">
        <v>1</v>
      </c>
      <c r="L1878" s="317"/>
      <c r="M1878" s="317"/>
      <c r="N1878" s="317"/>
      <c r="O1878" s="317"/>
      <c r="P1878" s="317"/>
    </row>
    <row r="1879" spans="1:16" outlineLevel="3" x14ac:dyDescent="0.3">
      <c r="A1879" s="173"/>
      <c r="B1879" s="173"/>
      <c r="C1879" s="173"/>
      <c r="D1879" s="173"/>
      <c r="E1879" s="173"/>
      <c r="F1879" s="70">
        <v>21</v>
      </c>
      <c r="G1879" s="173"/>
      <c r="H1879" s="173"/>
      <c r="I1879" s="71" t="str">
        <v>libre</v>
      </c>
      <c r="K1879" s="318">
        <v>1</v>
      </c>
      <c r="L1879" s="317"/>
      <c r="M1879" s="317"/>
      <c r="N1879" s="317"/>
      <c r="O1879" s="317"/>
      <c r="P1879" s="317"/>
    </row>
    <row r="1880" spans="1:16" outlineLevel="3" x14ac:dyDescent="0.3">
      <c r="A1880" s="173"/>
      <c r="B1880" s="173"/>
      <c r="C1880" s="173"/>
      <c r="D1880" s="173"/>
      <c r="E1880" s="173"/>
      <c r="F1880" s="70">
        <v>22</v>
      </c>
      <c r="G1880" s="173"/>
      <c r="H1880" s="173"/>
      <c r="I1880" s="71" t="str">
        <v>16-CE DL</v>
      </c>
      <c r="K1880" s="318">
        <v>1</v>
      </c>
      <c r="L1880" s="317"/>
      <c r="M1880" s="317"/>
      <c r="N1880" s="317"/>
      <c r="O1880" s="317"/>
      <c r="P1880" s="317"/>
    </row>
    <row r="1881" spans="1:16" outlineLevel="3" x14ac:dyDescent="0.3">
      <c r="A1881" s="173"/>
      <c r="B1881" s="173"/>
      <c r="C1881" s="173"/>
      <c r="D1881" s="173"/>
      <c r="E1881" s="173"/>
      <c r="F1881" s="70">
        <v>23</v>
      </c>
      <c r="G1881" s="173"/>
      <c r="H1881" s="173"/>
      <c r="I1881" s="71" t="str">
        <v>16-CE UL</v>
      </c>
      <c r="K1881" s="318">
        <v>1</v>
      </c>
      <c r="L1881" s="317"/>
      <c r="M1881" s="317"/>
      <c r="N1881" s="317"/>
      <c r="O1881" s="317"/>
      <c r="P1881" s="317"/>
    </row>
    <row r="1882" spans="1:16" outlineLevel="3" x14ac:dyDescent="0.3">
      <c r="A1882" s="173"/>
      <c r="B1882" s="173"/>
      <c r="C1882" s="173"/>
      <c r="D1882" s="173"/>
      <c r="E1882" s="173"/>
      <c r="F1882" s="70">
        <v>24</v>
      </c>
      <c r="G1882" s="173"/>
      <c r="H1882" s="173"/>
      <c r="I1882" s="71" t="str">
        <v>libre</v>
      </c>
      <c r="K1882" s="318">
        <v>1</v>
      </c>
      <c r="L1882" s="317"/>
      <c r="M1882" s="317"/>
      <c r="N1882" s="317"/>
      <c r="O1882" s="317"/>
      <c r="P1882" s="317"/>
    </row>
    <row r="1883" spans="1:16" outlineLevel="3" x14ac:dyDescent="0.3">
      <c r="A1883" s="173"/>
      <c r="B1883" s="173"/>
      <c r="C1883" s="173"/>
      <c r="D1883" s="173"/>
      <c r="E1883" s="173"/>
      <c r="F1883" s="70">
        <v>25</v>
      </c>
      <c r="G1883" s="173"/>
      <c r="H1883" s="173"/>
      <c r="I1883" s="71" t="str">
        <v>HW - HWAC/RRU/Licenses/Carrier U</v>
      </c>
      <c r="K1883" s="318">
        <v>1</v>
      </c>
      <c r="L1883" s="317"/>
      <c r="M1883" s="317"/>
      <c r="N1883" s="317"/>
      <c r="O1883" s="317"/>
      <c r="P1883" s="317"/>
    </row>
    <row r="1884" spans="1:16" outlineLevel="3" x14ac:dyDescent="0.3">
      <c r="A1884" s="173"/>
      <c r="B1884" s="173"/>
      <c r="C1884" s="173"/>
      <c r="D1884" s="173"/>
      <c r="E1884" s="173"/>
      <c r="F1884" s="70">
        <v>26</v>
      </c>
      <c r="G1884" s="173"/>
      <c r="H1884" s="173"/>
      <c r="I1884" s="71" t="str">
        <v>HW - HWAC/RRU/Licenses/Carrier S</v>
      </c>
      <c r="K1884" s="318">
        <v>1</v>
      </c>
      <c r="L1884" s="317"/>
      <c r="M1884" s="317"/>
      <c r="N1884" s="317"/>
      <c r="O1884" s="317"/>
      <c r="P1884" s="317"/>
    </row>
    <row r="1885" spans="1:16" outlineLevel="3" x14ac:dyDescent="0.3">
      <c r="A1885" s="173"/>
      <c r="B1885" s="173"/>
      <c r="C1885" s="173"/>
      <c r="D1885" s="173"/>
      <c r="E1885" s="173"/>
      <c r="F1885" s="70">
        <v>27</v>
      </c>
      <c r="G1885" s="173"/>
      <c r="H1885" s="173"/>
      <c r="I1885" s="71" t="str">
        <v>HW - HWAC/RRU/Licenses/Carrier R</v>
      </c>
      <c r="K1885" s="318">
        <v>1</v>
      </c>
      <c r="L1885" s="317"/>
      <c r="M1885" s="317"/>
      <c r="N1885" s="317"/>
      <c r="O1885" s="317"/>
      <c r="P1885" s="317"/>
    </row>
    <row r="1886" spans="1:16" outlineLevel="3" x14ac:dyDescent="0.3">
      <c r="A1886" s="173"/>
      <c r="B1886" s="173"/>
      <c r="C1886" s="173"/>
      <c r="D1886" s="173"/>
      <c r="E1886" s="173"/>
      <c r="F1886" s="70">
        <v>28</v>
      </c>
      <c r="G1886" s="173"/>
      <c r="H1886" s="173"/>
      <c r="I1886" s="71" t="str">
        <v>libre</v>
      </c>
      <c r="K1886" s="318">
        <v>1</v>
      </c>
      <c r="L1886" s="317"/>
      <c r="M1886" s="317"/>
      <c r="N1886" s="317"/>
      <c r="O1886" s="317"/>
      <c r="P1886" s="317"/>
    </row>
    <row r="1887" spans="1:16" outlineLevel="3" x14ac:dyDescent="0.3">
      <c r="A1887" s="173"/>
      <c r="B1887" s="173"/>
      <c r="C1887" s="173"/>
      <c r="D1887" s="173"/>
      <c r="E1887" s="173"/>
      <c r="F1887" s="70">
        <v>29</v>
      </c>
      <c r="G1887" s="173"/>
      <c r="H1887" s="173"/>
      <c r="I1887" s="71" t="str">
        <v>Sitio U Energía</v>
      </c>
      <c r="K1887" s="318">
        <v>1</v>
      </c>
      <c r="L1887" s="317"/>
      <c r="M1887" s="317"/>
      <c r="N1887" s="317"/>
      <c r="O1887" s="317"/>
      <c r="P1887" s="317"/>
    </row>
    <row r="1888" spans="1:16" outlineLevel="3" x14ac:dyDescent="0.3">
      <c r="A1888" s="173"/>
      <c r="B1888" s="173"/>
      <c r="C1888" s="173"/>
      <c r="D1888" s="173"/>
      <c r="E1888" s="173"/>
      <c r="F1888" s="70">
        <v>30</v>
      </c>
      <c r="G1888" s="173"/>
      <c r="H1888" s="173"/>
      <c r="I1888" s="71" t="str">
        <v>Sitio S Energía</v>
      </c>
      <c r="K1888" s="318">
        <v>1</v>
      </c>
      <c r="L1888" s="317"/>
      <c r="M1888" s="317"/>
      <c r="N1888" s="317"/>
      <c r="O1888" s="317"/>
      <c r="P1888" s="317"/>
    </row>
    <row r="1889" spans="1:16" outlineLevel="3" x14ac:dyDescent="0.3">
      <c r="A1889" s="173"/>
      <c r="B1889" s="173"/>
      <c r="C1889" s="173"/>
      <c r="D1889" s="173"/>
      <c r="E1889" s="173"/>
      <c r="F1889" s="70">
        <v>31</v>
      </c>
      <c r="G1889" s="173"/>
      <c r="H1889" s="173"/>
      <c r="I1889" s="71" t="str">
        <v>Sitio R Energía</v>
      </c>
      <c r="K1889" s="318">
        <v>1</v>
      </c>
      <c r="L1889" s="317"/>
      <c r="M1889" s="317"/>
      <c r="N1889" s="317"/>
      <c r="O1889" s="317"/>
      <c r="P1889" s="317"/>
    </row>
    <row r="1890" spans="1:16" outlineLevel="3" x14ac:dyDescent="0.3">
      <c r="A1890" s="173"/>
      <c r="B1890" s="173"/>
      <c r="C1890" s="173"/>
      <c r="D1890" s="173"/>
      <c r="E1890" s="173"/>
      <c r="F1890" s="70">
        <v>32</v>
      </c>
      <c r="G1890" s="173"/>
      <c r="H1890" s="173"/>
      <c r="I1890" s="71" t="str">
        <v>libre</v>
      </c>
      <c r="K1890" s="318">
        <v>1</v>
      </c>
      <c r="L1890" s="317"/>
      <c r="M1890" s="317"/>
      <c r="N1890" s="317"/>
      <c r="O1890" s="317"/>
      <c r="P1890" s="317"/>
    </row>
    <row r="1891" spans="1:16" outlineLevel="3" x14ac:dyDescent="0.3">
      <c r="A1891" s="173"/>
      <c r="B1891" s="173"/>
      <c r="C1891" s="173"/>
      <c r="D1891" s="173"/>
      <c r="E1891" s="173"/>
      <c r="F1891" s="70">
        <v>33</v>
      </c>
      <c r="G1891" s="173"/>
      <c r="H1891" s="173"/>
      <c r="I1891" s="71" t="str">
        <v>Sitios todos 4G</v>
      </c>
      <c r="K1891" s="318">
        <v>1</v>
      </c>
      <c r="L1891" s="317"/>
      <c r="M1891" s="317"/>
      <c r="N1891" s="317"/>
      <c r="O1891" s="317"/>
      <c r="P1891" s="317"/>
    </row>
    <row r="1892" spans="1:16" outlineLevel="3" x14ac:dyDescent="0.3">
      <c r="A1892" s="173"/>
      <c r="B1892" s="173"/>
      <c r="C1892" s="173"/>
      <c r="D1892" s="173"/>
      <c r="E1892" s="173"/>
      <c r="F1892" s="70">
        <v>34</v>
      </c>
      <c r="G1892" s="173"/>
      <c r="H1892" s="173"/>
      <c r="I1892" s="71" t="str">
        <v>libre</v>
      </c>
      <c r="K1892" s="318">
        <v>1</v>
      </c>
      <c r="L1892" s="317"/>
      <c r="M1892" s="317"/>
      <c r="N1892" s="317"/>
      <c r="O1892" s="317"/>
      <c r="P1892" s="317"/>
    </row>
    <row r="1893" spans="1:16" outlineLevel="3" x14ac:dyDescent="0.3">
      <c r="A1893" s="173"/>
      <c r="B1893" s="173"/>
      <c r="C1893" s="173"/>
      <c r="D1893" s="173"/>
      <c r="E1893" s="173"/>
      <c r="F1893" s="70">
        <v>35</v>
      </c>
      <c r="G1893" s="173"/>
      <c r="H1893" s="173"/>
      <c r="I1893" s="71" t="str">
        <v>libre</v>
      </c>
      <c r="K1893" s="318">
        <v>1</v>
      </c>
      <c r="L1893" s="317"/>
      <c r="M1893" s="317"/>
      <c r="N1893" s="317"/>
      <c r="O1893" s="317"/>
      <c r="P1893" s="317"/>
    </row>
    <row r="1894" spans="1:16" outlineLevel="3" x14ac:dyDescent="0.3">
      <c r="A1894" s="173"/>
      <c r="B1894" s="173"/>
      <c r="C1894" s="173"/>
      <c r="D1894" s="173"/>
      <c r="E1894" s="173"/>
      <c r="F1894" s="70">
        <v>36</v>
      </c>
      <c r="G1894" s="173"/>
      <c r="H1894" s="173"/>
      <c r="I1894" s="71" t="str">
        <v>libre</v>
      </c>
      <c r="K1894" s="318">
        <v>1</v>
      </c>
      <c r="L1894" s="317"/>
      <c r="M1894" s="317"/>
      <c r="N1894" s="317"/>
      <c r="O1894" s="317"/>
      <c r="P1894" s="317"/>
    </row>
    <row r="1895" spans="1:16" outlineLevel="3" x14ac:dyDescent="0.3">
      <c r="A1895" s="173"/>
      <c r="B1895" s="173"/>
      <c r="C1895" s="173"/>
      <c r="D1895" s="173"/>
      <c r="E1895" s="173"/>
      <c r="F1895" s="70">
        <v>37</v>
      </c>
      <c r="G1895" s="173"/>
      <c r="H1895" s="173"/>
      <c r="I1895" s="71" t="str">
        <v>libre</v>
      </c>
      <c r="K1895" s="318">
        <v>1</v>
      </c>
      <c r="L1895" s="317"/>
      <c r="M1895" s="317"/>
      <c r="N1895" s="317"/>
      <c r="O1895" s="317"/>
      <c r="P1895" s="317"/>
    </row>
    <row r="1896" spans="1:16" outlineLevel="3" x14ac:dyDescent="0.3">
      <c r="A1896" s="173"/>
      <c r="B1896" s="173"/>
      <c r="C1896" s="173"/>
      <c r="D1896" s="173"/>
      <c r="E1896" s="173"/>
      <c r="F1896" s="70">
        <v>38</v>
      </c>
      <c r="G1896" s="173"/>
      <c r="H1896" s="173"/>
      <c r="I1896" s="71" t="str">
        <v>libre</v>
      </c>
      <c r="K1896" s="318">
        <v>1</v>
      </c>
      <c r="L1896" s="317"/>
      <c r="M1896" s="317"/>
      <c r="N1896" s="317"/>
      <c r="O1896" s="317"/>
      <c r="P1896" s="317"/>
    </row>
    <row r="1897" spans="1:16" outlineLevel="3" x14ac:dyDescent="0.3">
      <c r="A1897" s="173"/>
      <c r="B1897" s="173"/>
      <c r="C1897" s="173"/>
      <c r="D1897" s="173"/>
      <c r="E1897" s="173"/>
      <c r="F1897" s="70">
        <v>39</v>
      </c>
      <c r="G1897" s="173"/>
      <c r="H1897" s="173"/>
      <c r="I1897" s="71" t="str">
        <v>libre</v>
      </c>
      <c r="K1897" s="318">
        <v>1</v>
      </c>
      <c r="L1897" s="317"/>
      <c r="M1897" s="317"/>
      <c r="N1897" s="317"/>
      <c r="O1897" s="317"/>
      <c r="P1897" s="317"/>
    </row>
    <row r="1898" spans="1:16" outlineLevel="3" x14ac:dyDescent="0.3">
      <c r="A1898" s="173"/>
      <c r="B1898" s="173"/>
      <c r="C1898" s="173"/>
      <c r="D1898" s="173"/>
      <c r="E1898" s="173"/>
      <c r="F1898" s="70">
        <v>40</v>
      </c>
      <c r="G1898" s="173"/>
      <c r="H1898" s="173"/>
      <c r="I1898" s="71" t="str">
        <v>libre</v>
      </c>
      <c r="K1898" s="318">
        <v>1</v>
      </c>
      <c r="L1898" s="317"/>
      <c r="M1898" s="317"/>
      <c r="N1898" s="317"/>
      <c r="O1898" s="317"/>
      <c r="P1898" s="317"/>
    </row>
    <row r="1899" spans="1:16" outlineLevel="3" x14ac:dyDescent="0.3">
      <c r="A1899" s="173"/>
      <c r="B1899" s="173"/>
      <c r="C1899" s="173"/>
      <c r="D1899" s="173"/>
      <c r="E1899" s="173"/>
      <c r="F1899" s="70">
        <v>41</v>
      </c>
      <c r="G1899" s="173"/>
      <c r="H1899" s="173"/>
      <c r="I1899" s="71" t="str">
        <v>libre</v>
      </c>
      <c r="K1899" s="318">
        <v>1</v>
      </c>
      <c r="L1899" s="317"/>
      <c r="M1899" s="317"/>
      <c r="N1899" s="317"/>
      <c r="O1899" s="317"/>
      <c r="P1899" s="317"/>
    </row>
    <row r="1900" spans="1:16" outlineLevel="3" x14ac:dyDescent="0.3">
      <c r="A1900" s="173"/>
      <c r="B1900" s="173"/>
      <c r="C1900" s="173"/>
      <c r="D1900" s="173"/>
      <c r="E1900" s="173"/>
      <c r="F1900" s="70">
        <v>42</v>
      </c>
      <c r="G1900" s="173"/>
      <c r="H1900" s="173"/>
      <c r="I1900" s="71" t="str">
        <v>libre</v>
      </c>
      <c r="K1900" s="318">
        <v>1</v>
      </c>
      <c r="L1900" s="317"/>
      <c r="M1900" s="317"/>
      <c r="N1900" s="317"/>
      <c r="O1900" s="317"/>
      <c r="P1900" s="317"/>
    </row>
    <row r="1901" spans="1:16" outlineLevel="3" x14ac:dyDescent="0.3">
      <c r="A1901" s="173"/>
      <c r="B1901" s="173"/>
      <c r="C1901" s="173"/>
      <c r="D1901" s="173"/>
      <c r="E1901" s="173"/>
      <c r="F1901" s="70">
        <v>43</v>
      </c>
      <c r="G1901" s="173"/>
      <c r="H1901" s="173"/>
      <c r="I1901" s="71" t="str">
        <v>libre</v>
      </c>
      <c r="K1901" s="318">
        <v>1</v>
      </c>
      <c r="L1901" s="317"/>
      <c r="M1901" s="317"/>
      <c r="N1901" s="317"/>
      <c r="O1901" s="317"/>
      <c r="P1901" s="317"/>
    </row>
    <row r="1902" spans="1:16" outlineLevel="3" x14ac:dyDescent="0.3">
      <c r="A1902" s="173"/>
      <c r="B1902" s="173"/>
      <c r="C1902" s="173"/>
      <c r="D1902" s="173"/>
      <c r="E1902" s="173"/>
      <c r="F1902" s="70">
        <v>44</v>
      </c>
      <c r="G1902" s="173"/>
      <c r="H1902" s="173"/>
      <c r="I1902" s="71" t="str">
        <v>libre</v>
      </c>
      <c r="K1902" s="318">
        <v>1</v>
      </c>
      <c r="L1902" s="317"/>
      <c r="M1902" s="317"/>
      <c r="N1902" s="317"/>
      <c r="O1902" s="317"/>
      <c r="P1902" s="317"/>
    </row>
    <row r="1903" spans="1:16" outlineLevel="3" x14ac:dyDescent="0.3">
      <c r="A1903" s="173"/>
      <c r="B1903" s="173"/>
      <c r="C1903" s="173"/>
      <c r="D1903" s="173"/>
      <c r="E1903" s="173"/>
      <c r="F1903" s="70">
        <v>45</v>
      </c>
      <c r="G1903" s="173"/>
      <c r="H1903" s="173"/>
      <c r="I1903" s="71" t="str">
        <v>libre</v>
      </c>
      <c r="K1903" s="318">
        <v>1</v>
      </c>
      <c r="L1903" s="317"/>
      <c r="M1903" s="317"/>
      <c r="N1903" s="317"/>
      <c r="O1903" s="317"/>
      <c r="P1903" s="317"/>
    </row>
    <row r="1904" spans="1:16" outlineLevel="3" x14ac:dyDescent="0.3">
      <c r="A1904" s="173"/>
      <c r="B1904" s="173"/>
      <c r="C1904" s="173"/>
      <c r="D1904" s="173"/>
      <c r="E1904" s="173"/>
      <c r="F1904" s="70">
        <v>46</v>
      </c>
      <c r="G1904" s="173"/>
      <c r="H1904" s="173"/>
      <c r="I1904" s="71" t="str">
        <v>libre</v>
      </c>
      <c r="K1904" s="318">
        <v>1</v>
      </c>
      <c r="L1904" s="317"/>
      <c r="M1904" s="317"/>
      <c r="N1904" s="317"/>
      <c r="O1904" s="317"/>
      <c r="P1904" s="317"/>
    </row>
    <row r="1905" spans="1:16" outlineLevel="3" x14ac:dyDescent="0.3">
      <c r="A1905" s="173"/>
      <c r="B1905" s="173"/>
      <c r="C1905" s="173"/>
      <c r="D1905" s="173"/>
      <c r="E1905" s="173"/>
      <c r="F1905" s="70">
        <v>47</v>
      </c>
      <c r="G1905" s="173"/>
      <c r="H1905" s="173"/>
      <c r="I1905" s="71" t="str">
        <v>libre</v>
      </c>
      <c r="K1905" s="318">
        <v>1</v>
      </c>
      <c r="L1905" s="317"/>
      <c r="M1905" s="317"/>
      <c r="N1905" s="317"/>
      <c r="O1905" s="317"/>
      <c r="P1905" s="317"/>
    </row>
    <row r="1906" spans="1:16" outlineLevel="3" x14ac:dyDescent="0.3">
      <c r="A1906" s="173"/>
      <c r="B1906" s="173"/>
      <c r="C1906" s="173"/>
      <c r="D1906" s="173"/>
      <c r="E1906" s="173"/>
      <c r="F1906" s="70">
        <v>48</v>
      </c>
      <c r="G1906" s="173"/>
      <c r="H1906" s="173"/>
      <c r="I1906" s="71" t="str">
        <v>libre</v>
      </c>
      <c r="K1906" s="318">
        <v>1</v>
      </c>
      <c r="L1906" s="317"/>
      <c r="M1906" s="317"/>
      <c r="N1906" s="317"/>
      <c r="O1906" s="317"/>
      <c r="P1906" s="317"/>
    </row>
    <row r="1907" spans="1:16" outlineLevel="3" x14ac:dyDescent="0.3">
      <c r="A1907" s="173"/>
      <c r="B1907" s="173"/>
      <c r="C1907" s="173"/>
      <c r="D1907" s="173"/>
      <c r="E1907" s="173"/>
      <c r="F1907" s="70">
        <v>49</v>
      </c>
      <c r="G1907" s="173"/>
      <c r="H1907" s="173"/>
      <c r="I1907" s="71" t="str">
        <v>libre</v>
      </c>
      <c r="K1907" s="318">
        <v>1</v>
      </c>
      <c r="L1907" s="317"/>
      <c r="M1907" s="317"/>
      <c r="N1907" s="317"/>
      <c r="O1907" s="317"/>
      <c r="P1907" s="317"/>
    </row>
    <row r="1908" spans="1:16" outlineLevel="3" x14ac:dyDescent="0.3">
      <c r="A1908" s="173"/>
      <c r="B1908" s="173"/>
      <c r="C1908" s="173"/>
      <c r="D1908" s="173"/>
      <c r="E1908" s="173"/>
      <c r="F1908" s="70">
        <v>50</v>
      </c>
      <c r="G1908" s="173"/>
      <c r="H1908" s="173"/>
      <c r="I1908" s="71" t="str">
        <v>libre</v>
      </c>
      <c r="K1908" s="318">
        <v>1</v>
      </c>
      <c r="L1908" s="317"/>
      <c r="M1908" s="317"/>
      <c r="N1908" s="317"/>
      <c r="O1908" s="317"/>
      <c r="P1908" s="317"/>
    </row>
    <row r="1909" spans="1:16" outlineLevel="3" x14ac:dyDescent="0.3">
      <c r="A1909" s="173"/>
      <c r="B1909" s="173"/>
      <c r="C1909" s="173"/>
      <c r="D1909" s="173"/>
      <c r="E1909" s="173"/>
      <c r="F1909" s="70">
        <v>51</v>
      </c>
      <c r="G1909" s="173"/>
      <c r="H1909" s="173"/>
      <c r="I1909" s="71" t="str">
        <v>libre</v>
      </c>
      <c r="K1909" s="318">
        <v>1</v>
      </c>
      <c r="L1909" s="317"/>
      <c r="M1909" s="317"/>
      <c r="N1909" s="317"/>
      <c r="O1909" s="317"/>
      <c r="P1909" s="317"/>
    </row>
    <row r="1910" spans="1:16" outlineLevel="3" x14ac:dyDescent="0.3">
      <c r="A1910" s="173"/>
      <c r="B1910" s="173"/>
      <c r="C1910" s="173"/>
      <c r="D1910" s="173"/>
      <c r="E1910" s="173"/>
      <c r="F1910" s="70">
        <v>52</v>
      </c>
      <c r="G1910" s="173"/>
      <c r="H1910" s="173"/>
      <c r="I1910" s="71" t="str">
        <v>libre</v>
      </c>
      <c r="K1910" s="318">
        <v>1</v>
      </c>
      <c r="L1910" s="317"/>
      <c r="M1910" s="317"/>
      <c r="N1910" s="317"/>
      <c r="O1910" s="317"/>
      <c r="P1910" s="317"/>
    </row>
    <row r="1911" spans="1:16" outlineLevel="3" x14ac:dyDescent="0.3">
      <c r="A1911" s="173"/>
      <c r="B1911" s="173"/>
      <c r="C1911" s="173"/>
      <c r="D1911" s="173"/>
      <c r="E1911" s="173"/>
      <c r="F1911" s="70">
        <v>53</v>
      </c>
      <c r="G1911" s="173"/>
      <c r="H1911" s="173"/>
      <c r="I1911" s="71" t="str">
        <v>libre</v>
      </c>
      <c r="K1911" s="318">
        <v>1</v>
      </c>
      <c r="L1911" s="317"/>
      <c r="M1911" s="317"/>
      <c r="N1911" s="317"/>
      <c r="O1911" s="317"/>
      <c r="P1911" s="317"/>
    </row>
    <row r="1912" spans="1:16" outlineLevel="3" x14ac:dyDescent="0.3">
      <c r="A1912" s="173"/>
      <c r="B1912" s="173"/>
      <c r="C1912" s="173"/>
      <c r="D1912" s="173"/>
      <c r="E1912" s="173"/>
      <c r="F1912" s="70">
        <v>54</v>
      </c>
      <c r="G1912" s="173"/>
      <c r="H1912" s="173"/>
      <c r="I1912" s="71" t="str">
        <v>libre</v>
      </c>
      <c r="K1912" s="318">
        <v>1</v>
      </c>
      <c r="L1912" s="317"/>
      <c r="M1912" s="317"/>
      <c r="N1912" s="317"/>
      <c r="O1912" s="317"/>
      <c r="P1912" s="317"/>
    </row>
    <row r="1913" spans="1:16" outlineLevel="3" x14ac:dyDescent="0.3">
      <c r="A1913" s="173"/>
      <c r="B1913" s="173"/>
      <c r="C1913" s="173"/>
      <c r="D1913" s="173"/>
      <c r="E1913" s="173"/>
      <c r="F1913" s="70">
        <v>55</v>
      </c>
      <c r="G1913" s="173"/>
      <c r="H1913" s="173"/>
      <c r="I1913" s="71" t="str">
        <v>libre</v>
      </c>
      <c r="K1913" s="318">
        <v>1</v>
      </c>
      <c r="L1913" s="317"/>
      <c r="M1913" s="317"/>
      <c r="N1913" s="317"/>
      <c r="O1913" s="317"/>
      <c r="P1913" s="317"/>
    </row>
    <row r="1914" spans="1:16" outlineLevel="3" x14ac:dyDescent="0.3">
      <c r="A1914" s="173"/>
      <c r="B1914" s="173"/>
      <c r="C1914" s="173"/>
      <c r="D1914" s="173"/>
      <c r="E1914" s="173"/>
      <c r="F1914" s="70">
        <v>56</v>
      </c>
      <c r="G1914" s="173"/>
      <c r="H1914" s="173"/>
      <c r="I1914" s="71" t="str">
        <v>libre</v>
      </c>
      <c r="K1914" s="318">
        <v>1</v>
      </c>
      <c r="L1914" s="317"/>
      <c r="M1914" s="317"/>
      <c r="N1914" s="317"/>
      <c r="O1914" s="317"/>
      <c r="P1914" s="317"/>
    </row>
    <row r="1915" spans="1:16" outlineLevel="3" x14ac:dyDescent="0.3">
      <c r="A1915" s="173"/>
      <c r="B1915" s="173"/>
      <c r="C1915" s="173"/>
      <c r="D1915" s="173"/>
      <c r="E1915" s="173"/>
      <c r="F1915" s="70">
        <v>57</v>
      </c>
      <c r="G1915" s="173"/>
      <c r="H1915" s="173"/>
      <c r="I1915" s="71" t="str">
        <v>libre</v>
      </c>
      <c r="K1915" s="318">
        <v>1</v>
      </c>
      <c r="L1915" s="317"/>
      <c r="M1915" s="317"/>
      <c r="N1915" s="317"/>
      <c r="O1915" s="317"/>
      <c r="P1915" s="317"/>
    </row>
    <row r="1916" spans="1:16" outlineLevel="3" x14ac:dyDescent="0.3">
      <c r="A1916" s="173"/>
      <c r="B1916" s="173"/>
      <c r="C1916" s="173"/>
      <c r="D1916" s="173"/>
      <c r="E1916" s="173"/>
      <c r="F1916" s="70">
        <v>58</v>
      </c>
      <c r="G1916" s="173"/>
      <c r="H1916" s="173"/>
      <c r="I1916" s="71" t="str">
        <v>libre</v>
      </c>
      <c r="K1916" s="318">
        <v>1</v>
      </c>
      <c r="L1916" s="317"/>
      <c r="M1916" s="317"/>
      <c r="N1916" s="317"/>
      <c r="O1916" s="317"/>
      <c r="P1916" s="317"/>
    </row>
    <row r="1917" spans="1:16" outlineLevel="3" x14ac:dyDescent="0.3">
      <c r="A1917" s="173"/>
      <c r="B1917" s="173"/>
      <c r="C1917" s="173"/>
      <c r="D1917" s="173"/>
      <c r="E1917" s="173"/>
      <c r="F1917" s="70">
        <v>59</v>
      </c>
      <c r="G1917" s="173"/>
      <c r="H1917" s="173"/>
      <c r="I1917" s="71" t="str">
        <v>libre</v>
      </c>
      <c r="K1917" s="318">
        <v>1</v>
      </c>
      <c r="L1917" s="317"/>
      <c r="M1917" s="317"/>
      <c r="N1917" s="317"/>
      <c r="O1917" s="317"/>
      <c r="P1917" s="317"/>
    </row>
    <row r="1918" spans="1:16" outlineLevel="3" x14ac:dyDescent="0.3">
      <c r="A1918" s="173"/>
      <c r="B1918" s="173"/>
      <c r="C1918" s="173"/>
      <c r="D1918" s="173"/>
      <c r="E1918" s="173"/>
      <c r="F1918" s="70">
        <v>60</v>
      </c>
      <c r="G1918" s="173"/>
      <c r="H1918" s="173"/>
      <c r="I1918" s="71" t="str">
        <v>libre</v>
      </c>
      <c r="K1918" s="318">
        <v>1</v>
      </c>
      <c r="L1918" s="317"/>
      <c r="M1918" s="317"/>
      <c r="N1918" s="317"/>
      <c r="O1918" s="317"/>
      <c r="P1918" s="317"/>
    </row>
    <row r="1919" spans="1:16" outlineLevel="3" x14ac:dyDescent="0.3">
      <c r="A1919" s="173"/>
      <c r="B1919" s="173"/>
      <c r="C1919" s="173"/>
      <c r="D1919" s="173"/>
      <c r="E1919" s="173"/>
      <c r="F1919" s="70">
        <v>61</v>
      </c>
      <c r="G1919" s="173"/>
      <c r="H1919" s="173"/>
      <c r="I1919" s="71" t="str">
        <v>libre</v>
      </c>
      <c r="K1919" s="318">
        <v>1</v>
      </c>
      <c r="L1919" s="317"/>
      <c r="M1919" s="317"/>
      <c r="N1919" s="317"/>
      <c r="O1919" s="317"/>
      <c r="P1919" s="317"/>
    </row>
    <row r="1920" spans="1:16" outlineLevel="3" x14ac:dyDescent="0.3">
      <c r="A1920" s="173"/>
      <c r="B1920" s="173"/>
      <c r="C1920" s="173"/>
      <c r="D1920" s="173"/>
      <c r="E1920" s="173"/>
      <c r="F1920" s="70">
        <v>62</v>
      </c>
      <c r="G1920" s="173"/>
      <c r="H1920" s="173"/>
      <c r="I1920" s="71" t="str">
        <v>libre</v>
      </c>
      <c r="K1920" s="318">
        <v>1</v>
      </c>
      <c r="L1920" s="317"/>
      <c r="M1920" s="317"/>
      <c r="N1920" s="317"/>
      <c r="O1920" s="317"/>
      <c r="P1920" s="317"/>
    </row>
    <row r="1921" spans="1:16" outlineLevel="3" x14ac:dyDescent="0.3">
      <c r="A1921" s="173"/>
      <c r="B1921" s="173"/>
      <c r="C1921" s="173"/>
      <c r="D1921" s="173"/>
      <c r="E1921" s="173"/>
      <c r="F1921" s="70">
        <v>63</v>
      </c>
      <c r="G1921" s="173"/>
      <c r="H1921" s="173"/>
      <c r="I1921" s="71" t="str">
        <v>libre</v>
      </c>
      <c r="K1921" s="318">
        <v>1</v>
      </c>
      <c r="L1921" s="317"/>
      <c r="M1921" s="317"/>
      <c r="N1921" s="317"/>
      <c r="O1921" s="317"/>
      <c r="P1921" s="317"/>
    </row>
    <row r="1922" spans="1:16" outlineLevel="3" x14ac:dyDescent="0.3">
      <c r="A1922" s="173"/>
      <c r="B1922" s="173"/>
      <c r="C1922" s="173"/>
      <c r="D1922" s="173"/>
      <c r="E1922" s="173"/>
      <c r="F1922" s="70">
        <v>64</v>
      </c>
      <c r="G1922" s="173"/>
      <c r="H1922" s="173"/>
      <c r="I1922" s="71" t="str">
        <v>libre</v>
      </c>
      <c r="K1922" s="318">
        <v>1</v>
      </c>
      <c r="L1922" s="317"/>
      <c r="M1922" s="317"/>
      <c r="N1922" s="317"/>
      <c r="O1922" s="317"/>
      <c r="P1922" s="317"/>
    </row>
    <row r="1923" spans="1:16" outlineLevel="3" x14ac:dyDescent="0.3">
      <c r="A1923" s="173"/>
      <c r="B1923" s="173"/>
      <c r="C1923" s="173"/>
      <c r="D1923" s="173"/>
      <c r="E1923" s="173"/>
      <c r="F1923" s="70">
        <v>65</v>
      </c>
      <c r="G1923" s="173"/>
      <c r="H1923" s="173"/>
      <c r="I1923" s="71" t="str">
        <v>libre</v>
      </c>
      <c r="K1923" s="318">
        <v>1</v>
      </c>
      <c r="L1923" s="317"/>
      <c r="M1923" s="317"/>
      <c r="N1923" s="317"/>
      <c r="O1923" s="317"/>
      <c r="P1923" s="317"/>
    </row>
    <row r="1924" spans="1:16" outlineLevel="3" x14ac:dyDescent="0.3">
      <c r="A1924" s="173"/>
      <c r="B1924" s="173"/>
      <c r="C1924" s="173"/>
      <c r="D1924" s="173"/>
      <c r="E1924" s="173"/>
      <c r="F1924" s="70">
        <v>66</v>
      </c>
      <c r="G1924" s="173"/>
      <c r="H1924" s="173"/>
      <c r="I1924" s="71" t="str">
        <v>libre</v>
      </c>
      <c r="K1924" s="318">
        <v>1</v>
      </c>
      <c r="L1924" s="317"/>
      <c r="M1924" s="317"/>
      <c r="N1924" s="317"/>
      <c r="O1924" s="317"/>
      <c r="P1924" s="317"/>
    </row>
    <row r="1925" spans="1:16" outlineLevel="3" x14ac:dyDescent="0.3">
      <c r="A1925" s="173"/>
      <c r="B1925" s="173"/>
      <c r="C1925" s="173"/>
      <c r="D1925" s="173"/>
      <c r="E1925" s="173"/>
      <c r="F1925" s="70">
        <v>67</v>
      </c>
      <c r="G1925" s="173"/>
      <c r="H1925" s="173"/>
      <c r="I1925" s="71" t="str">
        <v>libre</v>
      </c>
      <c r="K1925" s="318">
        <v>1</v>
      </c>
      <c r="L1925" s="317"/>
      <c r="M1925" s="317"/>
      <c r="N1925" s="317"/>
      <c r="O1925" s="317"/>
      <c r="P1925" s="317"/>
    </row>
    <row r="1926" spans="1:16" outlineLevel="3" x14ac:dyDescent="0.3">
      <c r="A1926" s="173"/>
      <c r="B1926" s="173"/>
      <c r="C1926" s="173"/>
      <c r="D1926" s="173"/>
      <c r="E1926" s="173"/>
      <c r="F1926" s="70">
        <v>68</v>
      </c>
      <c r="G1926" s="173"/>
      <c r="H1926" s="173"/>
      <c r="I1926" s="71" t="str">
        <v>libre</v>
      </c>
      <c r="K1926" s="318">
        <v>1</v>
      </c>
      <c r="L1926" s="317"/>
      <c r="M1926" s="317"/>
      <c r="N1926" s="317"/>
      <c r="O1926" s="317"/>
      <c r="P1926" s="317"/>
    </row>
    <row r="1927" spans="1:16" outlineLevel="3" x14ac:dyDescent="0.3">
      <c r="A1927" s="173"/>
      <c r="B1927" s="173"/>
      <c r="C1927" s="173"/>
      <c r="D1927" s="173"/>
      <c r="E1927" s="173"/>
      <c r="F1927" s="70">
        <v>69</v>
      </c>
      <c r="G1927" s="173"/>
      <c r="H1927" s="173"/>
      <c r="I1927" s="71" t="str">
        <v>Core CS:MGW, HW y SE</v>
      </c>
      <c r="K1927" s="318">
        <v>1</v>
      </c>
      <c r="L1927" s="317"/>
      <c r="M1927" s="317"/>
      <c r="N1927" s="317"/>
      <c r="O1927" s="317"/>
      <c r="P1927" s="317"/>
    </row>
    <row r="1928" spans="1:16" outlineLevel="3" x14ac:dyDescent="0.3">
      <c r="A1928" s="173"/>
      <c r="B1928" s="173"/>
      <c r="C1928" s="173"/>
      <c r="D1928" s="173"/>
      <c r="E1928" s="173"/>
      <c r="F1928" s="70">
        <v>70</v>
      </c>
      <c r="G1928" s="173"/>
      <c r="H1928" s="173"/>
      <c r="I1928" s="71" t="str">
        <v>Core CS:MSC Server, HW y SE</v>
      </c>
      <c r="K1928" s="318">
        <v>1</v>
      </c>
      <c r="L1928" s="317"/>
      <c r="M1928" s="317"/>
      <c r="N1928" s="317"/>
      <c r="O1928" s="317"/>
      <c r="P1928" s="317"/>
    </row>
    <row r="1929" spans="1:16" outlineLevel="3" x14ac:dyDescent="0.3">
      <c r="A1929" s="173"/>
      <c r="B1929" s="173"/>
      <c r="C1929" s="173"/>
      <c r="D1929" s="173"/>
      <c r="E1929" s="173"/>
      <c r="F1929" s="70">
        <v>71</v>
      </c>
      <c r="G1929" s="173"/>
      <c r="H1929" s="173"/>
      <c r="I1929" s="71" t="str">
        <v>Core CS:SG, HW y SE</v>
      </c>
      <c r="K1929" s="318">
        <v>1</v>
      </c>
      <c r="L1929" s="317"/>
      <c r="M1929" s="317"/>
      <c r="N1929" s="317"/>
      <c r="O1929" s="317"/>
      <c r="P1929" s="317"/>
    </row>
    <row r="1930" spans="1:16" outlineLevel="3" x14ac:dyDescent="0.3">
      <c r="A1930" s="173"/>
      <c r="B1930" s="173"/>
      <c r="C1930" s="173"/>
      <c r="D1930" s="173"/>
      <c r="E1930" s="173"/>
      <c r="F1930" s="70">
        <v>72</v>
      </c>
      <c r="G1930" s="173"/>
      <c r="H1930" s="173"/>
      <c r="I1930" s="71" t="str">
        <v>Core CS:HLR, HW y SE</v>
      </c>
      <c r="K1930" s="318">
        <v>1</v>
      </c>
      <c r="L1930" s="317"/>
      <c r="M1930" s="317"/>
      <c r="N1930" s="317"/>
      <c r="O1930" s="317"/>
      <c r="P1930" s="317"/>
    </row>
    <row r="1931" spans="1:16" outlineLevel="3" x14ac:dyDescent="0.3">
      <c r="A1931" s="173"/>
      <c r="B1931" s="173"/>
      <c r="C1931" s="173"/>
      <c r="D1931" s="173"/>
      <c r="E1931" s="173"/>
      <c r="F1931" s="70">
        <v>73</v>
      </c>
      <c r="G1931" s="173"/>
      <c r="H1931" s="173"/>
      <c r="I1931" s="71" t="str">
        <v>Core CS:MGW, SW</v>
      </c>
      <c r="K1931" s="318">
        <v>1</v>
      </c>
      <c r="L1931" s="317"/>
      <c r="M1931" s="317"/>
      <c r="N1931" s="317"/>
      <c r="O1931" s="317"/>
      <c r="P1931" s="317"/>
    </row>
    <row r="1932" spans="1:16" outlineLevel="3" x14ac:dyDescent="0.3">
      <c r="A1932" s="173"/>
      <c r="B1932" s="173"/>
      <c r="C1932" s="173"/>
      <c r="D1932" s="173"/>
      <c r="E1932" s="173"/>
      <c r="F1932" s="70">
        <v>74</v>
      </c>
      <c r="G1932" s="173"/>
      <c r="H1932" s="173"/>
      <c r="I1932" s="71" t="str">
        <v>Core CS:MSC Server, SW</v>
      </c>
      <c r="K1932" s="318">
        <v>1</v>
      </c>
      <c r="L1932" s="317"/>
      <c r="M1932" s="317"/>
      <c r="N1932" s="317"/>
      <c r="O1932" s="317"/>
      <c r="P1932" s="317"/>
    </row>
    <row r="1933" spans="1:16" outlineLevel="3" x14ac:dyDescent="0.3">
      <c r="A1933" s="173"/>
      <c r="B1933" s="173"/>
      <c r="C1933" s="173"/>
      <c r="D1933" s="173"/>
      <c r="E1933" s="173"/>
      <c r="F1933" s="70">
        <v>75</v>
      </c>
      <c r="G1933" s="173"/>
      <c r="H1933" s="173"/>
      <c r="I1933" s="71" t="str">
        <v>Core CS:SG, SW</v>
      </c>
      <c r="K1933" s="318">
        <v>1</v>
      </c>
      <c r="L1933" s="317"/>
      <c r="M1933" s="317"/>
      <c r="N1933" s="317"/>
      <c r="O1933" s="317"/>
      <c r="P1933" s="317"/>
    </row>
    <row r="1934" spans="1:16" outlineLevel="3" x14ac:dyDescent="0.3">
      <c r="A1934" s="173"/>
      <c r="B1934" s="173"/>
      <c r="C1934" s="173"/>
      <c r="D1934" s="173"/>
      <c r="E1934" s="173"/>
      <c r="F1934" s="70">
        <v>76</v>
      </c>
      <c r="G1934" s="173"/>
      <c r="H1934" s="173"/>
      <c r="I1934" s="71" t="str">
        <v>Core CS:HLR, SW</v>
      </c>
      <c r="K1934" s="318">
        <v>1</v>
      </c>
      <c r="L1934" s="317"/>
      <c r="M1934" s="317"/>
      <c r="N1934" s="317"/>
      <c r="O1934" s="317"/>
      <c r="P1934" s="317"/>
    </row>
    <row r="1935" spans="1:16" outlineLevel="3" x14ac:dyDescent="0.3">
      <c r="A1935" s="173"/>
      <c r="B1935" s="173"/>
      <c r="C1935" s="173"/>
      <c r="D1935" s="173"/>
      <c r="E1935" s="173"/>
      <c r="F1935" s="70">
        <v>77</v>
      </c>
      <c r="G1935" s="173"/>
      <c r="H1935" s="173"/>
      <c r="I1935" s="71" t="str">
        <v>Core PS:SGSN, HW y SE</v>
      </c>
      <c r="K1935" s="318">
        <v>1</v>
      </c>
      <c r="L1935" s="317"/>
      <c r="M1935" s="317"/>
      <c r="N1935" s="317"/>
      <c r="O1935" s="317"/>
      <c r="P1935" s="317"/>
    </row>
    <row r="1936" spans="1:16" outlineLevel="3" x14ac:dyDescent="0.3">
      <c r="A1936" s="173"/>
      <c r="B1936" s="173"/>
      <c r="C1936" s="173"/>
      <c r="D1936" s="173"/>
      <c r="E1936" s="173"/>
      <c r="F1936" s="70">
        <v>78</v>
      </c>
      <c r="G1936" s="173"/>
      <c r="H1936" s="173"/>
      <c r="I1936" s="71" t="str">
        <v>Core PS:GGSN, HW y SE</v>
      </c>
      <c r="K1936" s="318">
        <v>1</v>
      </c>
      <c r="L1936" s="317"/>
      <c r="M1936" s="317"/>
      <c r="N1936" s="317"/>
      <c r="O1936" s="317"/>
      <c r="P1936" s="317"/>
    </row>
    <row r="1937" spans="1:16" outlineLevel="3" x14ac:dyDescent="0.3">
      <c r="A1937" s="173"/>
      <c r="B1937" s="173"/>
      <c r="C1937" s="173"/>
      <c r="D1937" s="173"/>
      <c r="E1937" s="173"/>
      <c r="F1937" s="70">
        <v>79</v>
      </c>
      <c r="G1937" s="173"/>
      <c r="H1937" s="173"/>
      <c r="I1937" s="71" t="str">
        <v>Core PS:CG, HW y SE</v>
      </c>
      <c r="K1937" s="318">
        <v>1</v>
      </c>
      <c r="L1937" s="317"/>
      <c r="M1937" s="317"/>
      <c r="N1937" s="317"/>
      <c r="O1937" s="317"/>
      <c r="P1937" s="317"/>
    </row>
    <row r="1938" spans="1:16" outlineLevel="3" x14ac:dyDescent="0.3">
      <c r="A1938" s="173"/>
      <c r="B1938" s="173"/>
      <c r="C1938" s="173"/>
      <c r="D1938" s="173"/>
      <c r="E1938" s="173"/>
      <c r="F1938" s="70">
        <v>80</v>
      </c>
      <c r="G1938" s="173"/>
      <c r="H1938" s="173"/>
      <c r="I1938" s="71" t="str">
        <v>Core PS:PCRF, HW y SE</v>
      </c>
      <c r="K1938" s="318">
        <v>1</v>
      </c>
      <c r="L1938" s="317"/>
      <c r="M1938" s="317"/>
      <c r="N1938" s="317"/>
      <c r="O1938" s="317"/>
      <c r="P1938" s="317"/>
    </row>
    <row r="1939" spans="1:16" outlineLevel="3" x14ac:dyDescent="0.3">
      <c r="A1939" s="173"/>
      <c r="B1939" s="173"/>
      <c r="C1939" s="173"/>
      <c r="D1939" s="173"/>
      <c r="E1939" s="173"/>
      <c r="F1939" s="70">
        <v>81</v>
      </c>
      <c r="G1939" s="173"/>
      <c r="H1939" s="173"/>
      <c r="I1939" s="71" t="str">
        <v>Core PS:SUR, HW y SE</v>
      </c>
      <c r="K1939" s="318">
        <v>1</v>
      </c>
      <c r="L1939" s="317"/>
      <c r="M1939" s="317"/>
      <c r="N1939" s="317"/>
      <c r="O1939" s="317"/>
      <c r="P1939" s="317"/>
    </row>
    <row r="1940" spans="1:16" outlineLevel="3" x14ac:dyDescent="0.3">
      <c r="A1940" s="173"/>
      <c r="B1940" s="173"/>
      <c r="C1940" s="173"/>
      <c r="D1940" s="173"/>
      <c r="E1940" s="173"/>
      <c r="F1940" s="70">
        <v>82</v>
      </c>
      <c r="G1940" s="173"/>
      <c r="H1940" s="173"/>
      <c r="I1940" s="71" t="str">
        <v>Core PS:SGSN, SW</v>
      </c>
      <c r="K1940" s="318">
        <v>1</v>
      </c>
      <c r="L1940" s="317"/>
      <c r="M1940" s="317"/>
      <c r="N1940" s="317"/>
      <c r="O1940" s="317"/>
      <c r="P1940" s="317"/>
    </row>
    <row r="1941" spans="1:16" outlineLevel="3" x14ac:dyDescent="0.3">
      <c r="A1941" s="173"/>
      <c r="B1941" s="173"/>
      <c r="C1941" s="173"/>
      <c r="D1941" s="173"/>
      <c r="E1941" s="173"/>
      <c r="F1941" s="70">
        <v>83</v>
      </c>
      <c r="G1941" s="173"/>
      <c r="H1941" s="173"/>
      <c r="I1941" s="71" t="str">
        <v>Core PS:GGSN, SW</v>
      </c>
      <c r="K1941" s="318">
        <v>1</v>
      </c>
      <c r="L1941" s="317"/>
      <c r="M1941" s="317"/>
      <c r="N1941" s="317"/>
      <c r="O1941" s="317"/>
      <c r="P1941" s="317"/>
    </row>
    <row r="1942" spans="1:16" outlineLevel="3" x14ac:dyDescent="0.3">
      <c r="A1942" s="173"/>
      <c r="B1942" s="173"/>
      <c r="C1942" s="173"/>
      <c r="D1942" s="173"/>
      <c r="E1942" s="173"/>
      <c r="F1942" s="70">
        <v>84</v>
      </c>
      <c r="G1942" s="173"/>
      <c r="H1942" s="173"/>
      <c r="I1942" s="71" t="str">
        <v>Core PS:CG, SW</v>
      </c>
      <c r="K1942" s="318">
        <v>1</v>
      </c>
      <c r="L1942" s="317"/>
      <c r="M1942" s="317"/>
      <c r="N1942" s="317"/>
      <c r="O1942" s="317"/>
      <c r="P1942" s="317"/>
    </row>
    <row r="1943" spans="1:16" outlineLevel="3" x14ac:dyDescent="0.3">
      <c r="A1943" s="173"/>
      <c r="B1943" s="173"/>
      <c r="C1943" s="173"/>
      <c r="D1943" s="173"/>
      <c r="E1943" s="173"/>
      <c r="F1943" s="70">
        <v>85</v>
      </c>
      <c r="G1943" s="173"/>
      <c r="H1943" s="173"/>
      <c r="I1943" s="71" t="str">
        <v>Core PS:PCRF, SW</v>
      </c>
      <c r="K1943" s="318">
        <v>1</v>
      </c>
      <c r="L1943" s="317"/>
      <c r="M1943" s="317"/>
      <c r="N1943" s="317"/>
      <c r="O1943" s="317"/>
      <c r="P1943" s="317"/>
    </row>
    <row r="1944" spans="1:16" outlineLevel="3" x14ac:dyDescent="0.3">
      <c r="A1944" s="173"/>
      <c r="B1944" s="173"/>
      <c r="C1944" s="173"/>
      <c r="D1944" s="173"/>
      <c r="E1944" s="173"/>
      <c r="F1944" s="70">
        <v>86</v>
      </c>
      <c r="G1944" s="173"/>
      <c r="H1944" s="173"/>
      <c r="I1944" s="71" t="str">
        <v>Core PS:SUR, SW</v>
      </c>
      <c r="K1944" s="318">
        <v>1</v>
      </c>
      <c r="L1944" s="317"/>
      <c r="M1944" s="317"/>
      <c r="N1944" s="317"/>
      <c r="O1944" s="317"/>
      <c r="P1944" s="317"/>
    </row>
    <row r="1945" spans="1:16" outlineLevel="3" x14ac:dyDescent="0.3">
      <c r="A1945" s="173"/>
      <c r="B1945" s="173"/>
      <c r="C1945" s="173"/>
      <c r="D1945" s="173"/>
      <c r="E1945" s="173"/>
      <c r="F1945" s="70">
        <v>87</v>
      </c>
      <c r="G1945" s="173"/>
      <c r="H1945" s="173"/>
      <c r="I1945" s="71" t="str">
        <v>Core Común: Repuestos Críticos</v>
      </c>
      <c r="K1945" s="318">
        <v>1</v>
      </c>
      <c r="L1945" s="317"/>
      <c r="M1945" s="317"/>
      <c r="N1945" s="317"/>
      <c r="O1945" s="317"/>
      <c r="P1945" s="317"/>
    </row>
    <row r="1946" spans="1:16" outlineLevel="3" x14ac:dyDescent="0.3">
      <c r="A1946" s="173"/>
      <c r="B1946" s="173"/>
      <c r="C1946" s="173"/>
      <c r="D1946" s="173"/>
      <c r="E1946" s="173"/>
      <c r="F1946" s="70">
        <v>88</v>
      </c>
      <c r="G1946" s="173"/>
      <c r="H1946" s="173"/>
      <c r="I1946" s="71" t="str">
        <v>Core Común: Mantención Iniciación</v>
      </c>
      <c r="K1946" s="318">
        <v>1</v>
      </c>
      <c r="L1946" s="317"/>
      <c r="M1946" s="317"/>
      <c r="N1946" s="317"/>
      <c r="O1946" s="317"/>
      <c r="P1946" s="317"/>
    </row>
    <row r="1947" spans="1:16" outlineLevel="3" x14ac:dyDescent="0.3">
      <c r="A1947" s="173"/>
      <c r="B1947" s="173"/>
      <c r="C1947" s="173"/>
      <c r="D1947" s="173"/>
      <c r="E1947" s="173"/>
      <c r="F1947" s="70">
        <v>89</v>
      </c>
      <c r="G1947" s="173"/>
      <c r="H1947" s="173"/>
      <c r="I1947" s="71" t="str">
        <v>Core Común: Terrenos</v>
      </c>
      <c r="K1947" s="318">
        <v>1</v>
      </c>
      <c r="L1947" s="317"/>
      <c r="M1947" s="317"/>
      <c r="N1947" s="317"/>
      <c r="O1947" s="317"/>
      <c r="P1947" s="317"/>
    </row>
    <row r="1948" spans="1:16" outlineLevel="3" x14ac:dyDescent="0.3">
      <c r="A1948" s="173"/>
      <c r="B1948" s="173"/>
      <c r="C1948" s="173"/>
      <c r="D1948" s="173"/>
      <c r="E1948" s="173"/>
      <c r="F1948" s="70">
        <v>90</v>
      </c>
      <c r="G1948" s="173"/>
      <c r="H1948" s="173"/>
      <c r="I1948" s="71" t="str">
        <v>Core Común: Obras Civiles</v>
      </c>
      <c r="K1948" s="318">
        <v>1</v>
      </c>
      <c r="L1948" s="317"/>
      <c r="M1948" s="317"/>
      <c r="N1948" s="317"/>
      <c r="O1948" s="317"/>
      <c r="P1948" s="317"/>
    </row>
    <row r="1949" spans="1:16" outlineLevel="3" x14ac:dyDescent="0.3">
      <c r="A1949" s="173"/>
      <c r="B1949" s="173"/>
      <c r="C1949" s="173"/>
      <c r="D1949" s="173"/>
      <c r="E1949" s="173"/>
      <c r="F1949" s="70">
        <v>91</v>
      </c>
      <c r="G1949" s="173"/>
      <c r="H1949" s="173"/>
      <c r="I1949" s="71" t="str">
        <v>Core Común: Equipamiento</v>
      </c>
      <c r="K1949" s="318">
        <v>1</v>
      </c>
      <c r="L1949" s="317"/>
      <c r="M1949" s="317"/>
      <c r="N1949" s="317"/>
      <c r="O1949" s="317"/>
      <c r="P1949" s="317"/>
    </row>
    <row r="1950" spans="1:16" outlineLevel="3" x14ac:dyDescent="0.3">
      <c r="A1950" s="173"/>
      <c r="B1950" s="173"/>
      <c r="C1950" s="173"/>
      <c r="D1950" s="173"/>
      <c r="E1950" s="173"/>
      <c r="F1950" s="70">
        <v>92</v>
      </c>
      <c r="G1950" s="173"/>
      <c r="H1950" s="173"/>
      <c r="I1950" s="71" t="str">
        <v>libre</v>
      </c>
      <c r="K1950" s="318">
        <v>1</v>
      </c>
      <c r="L1950" s="317"/>
      <c r="M1950" s="317"/>
      <c r="N1950" s="317"/>
      <c r="O1950" s="317"/>
      <c r="P1950" s="317"/>
    </row>
    <row r="1951" spans="1:16" outlineLevel="3" x14ac:dyDescent="0.3">
      <c r="A1951" s="173"/>
      <c r="B1951" s="173"/>
      <c r="C1951" s="173"/>
      <c r="D1951" s="173"/>
      <c r="E1951" s="173"/>
      <c r="F1951" s="70">
        <v>93</v>
      </c>
      <c r="G1951" s="173"/>
      <c r="H1951" s="173"/>
      <c r="I1951" s="71" t="str">
        <v>Espectro</v>
      </c>
      <c r="K1951" s="318">
        <v>1</v>
      </c>
      <c r="L1951" s="317"/>
      <c r="M1951" s="317"/>
      <c r="N1951" s="317"/>
      <c r="O1951" s="317"/>
      <c r="P1951" s="317"/>
    </row>
    <row r="1952" spans="1:16" outlineLevel="3" x14ac:dyDescent="0.3">
      <c r="A1952" s="173"/>
      <c r="B1952" s="173"/>
      <c r="C1952" s="173"/>
      <c r="D1952" s="173"/>
      <c r="E1952" s="173"/>
      <c r="F1952" s="70">
        <v>94</v>
      </c>
      <c r="G1952" s="173"/>
      <c r="H1952" s="173"/>
      <c r="I1952" s="71" t="str">
        <v>libre</v>
      </c>
      <c r="K1952" s="318">
        <v>1</v>
      </c>
      <c r="L1952" s="317"/>
      <c r="M1952" s="317"/>
      <c r="N1952" s="317"/>
      <c r="O1952" s="317"/>
      <c r="P1952" s="317"/>
    </row>
    <row r="1953" spans="1:16" outlineLevel="3" x14ac:dyDescent="0.3">
      <c r="A1953" s="173"/>
      <c r="B1953" s="173"/>
      <c r="C1953" s="173"/>
      <c r="D1953" s="173"/>
      <c r="E1953" s="173"/>
      <c r="F1953" s="70">
        <v>95</v>
      </c>
      <c r="G1953" s="173"/>
      <c r="H1953" s="173"/>
      <c r="I1953" s="71" t="str">
        <v>BSCS Base</v>
      </c>
      <c r="K1953" s="318">
        <v>1</v>
      </c>
      <c r="L1953" s="317"/>
      <c r="M1953" s="317"/>
      <c r="N1953" s="317"/>
      <c r="O1953" s="317"/>
      <c r="P1953" s="317"/>
    </row>
    <row r="1954" spans="1:16" outlineLevel="3" x14ac:dyDescent="0.3">
      <c r="A1954" s="173"/>
      <c r="B1954" s="173"/>
      <c r="C1954" s="173"/>
      <c r="D1954" s="173"/>
      <c r="E1954" s="173"/>
      <c r="F1954" s="70">
        <v>96</v>
      </c>
      <c r="G1954" s="173"/>
      <c r="H1954" s="173"/>
      <c r="I1954" s="71" t="str">
        <v>BSCS Mant</v>
      </c>
      <c r="K1954" s="318">
        <v>1</v>
      </c>
      <c r="L1954" s="317"/>
      <c r="M1954" s="317"/>
      <c r="N1954" s="317"/>
      <c r="O1954" s="317"/>
      <c r="P1954" s="317"/>
    </row>
    <row r="1955" spans="1:16" outlineLevel="3" x14ac:dyDescent="0.3">
      <c r="A1955" s="173"/>
      <c r="B1955" s="173"/>
      <c r="C1955" s="173"/>
      <c r="D1955" s="173"/>
      <c r="E1955" s="173"/>
      <c r="F1955" s="70">
        <v>97</v>
      </c>
      <c r="G1955" s="173"/>
      <c r="H1955" s="173"/>
      <c r="I1955" s="71" t="str">
        <v>ICC Base</v>
      </c>
      <c r="K1955" s="318">
        <v>1</v>
      </c>
      <c r="L1955" s="317"/>
      <c r="M1955" s="317"/>
      <c r="N1955" s="317"/>
      <c r="O1955" s="317"/>
      <c r="P1955" s="317"/>
    </row>
    <row r="1956" spans="1:16" outlineLevel="2" x14ac:dyDescent="0.3">
      <c r="A1956" s="173"/>
      <c r="B1956" s="173"/>
      <c r="C1956" s="173"/>
      <c r="D1956" s="173"/>
      <c r="E1956" s="173"/>
      <c r="F1956" s="70">
        <v>98</v>
      </c>
      <c r="G1956" s="173"/>
      <c r="H1956" s="173"/>
      <c r="I1956" s="71" t="str">
        <v>ICC Mant</v>
      </c>
      <c r="K1956" s="318">
        <v>1</v>
      </c>
      <c r="L1956" s="317"/>
      <c r="M1956" s="317"/>
      <c r="N1956" s="317"/>
      <c r="O1956" s="317"/>
      <c r="P1956" s="317"/>
    </row>
    <row r="1957" spans="1:16" outlineLevel="2" x14ac:dyDescent="0.3">
      <c r="A1957" s="173"/>
      <c r="B1957" s="173"/>
      <c r="C1957" s="173"/>
      <c r="D1957" s="173"/>
      <c r="E1957" s="173"/>
      <c r="F1957" s="70">
        <v>99</v>
      </c>
      <c r="G1957" s="173"/>
      <c r="H1957" s="173"/>
      <c r="I1957" s="71" t="str">
        <v>Mediation Mant</v>
      </c>
      <c r="K1957" s="318">
        <v>1</v>
      </c>
      <c r="L1957" s="317"/>
      <c r="M1957" s="317"/>
      <c r="N1957" s="317"/>
      <c r="O1957" s="317"/>
      <c r="P1957" s="317"/>
    </row>
    <row r="1958" spans="1:16" outlineLevel="2" x14ac:dyDescent="0.3">
      <c r="A1958" s="173"/>
      <c r="B1958" s="173"/>
      <c r="C1958" s="173"/>
      <c r="D1958" s="173"/>
      <c r="E1958" s="173"/>
      <c r="F1958" s="70">
        <v>100</v>
      </c>
      <c r="G1958" s="173"/>
      <c r="H1958" s="173"/>
      <c r="I1958" s="71" t="str">
        <v>Router tipo 1</v>
      </c>
      <c r="K1958" s="318">
        <v>1</v>
      </c>
      <c r="L1958" s="317"/>
      <c r="M1958" s="317"/>
      <c r="N1958" s="317"/>
      <c r="O1958" s="317"/>
      <c r="P1958" s="317"/>
    </row>
    <row r="1959" spans="1:16" outlineLevel="2" x14ac:dyDescent="0.3">
      <c r="A1959" s="173"/>
      <c r="B1959" s="173"/>
      <c r="C1959" s="173"/>
      <c r="D1959" s="173"/>
      <c r="E1959" s="173"/>
      <c r="F1959" s="70">
        <v>101</v>
      </c>
      <c r="G1959" s="173"/>
      <c r="H1959" s="173"/>
      <c r="I1959" s="71" t="str">
        <v>Router tipo 2</v>
      </c>
      <c r="K1959" s="318">
        <v>1</v>
      </c>
      <c r="L1959" s="317"/>
      <c r="M1959" s="317"/>
      <c r="N1959" s="317"/>
      <c r="O1959" s="317"/>
      <c r="P1959" s="317"/>
    </row>
    <row r="1960" spans="1:16" outlineLevel="3" x14ac:dyDescent="0.3">
      <c r="A1960" s="173"/>
      <c r="B1960" s="173"/>
      <c r="C1960" s="173"/>
      <c r="D1960" s="173"/>
      <c r="E1960" s="173"/>
      <c r="F1960" s="70">
        <v>102</v>
      </c>
      <c r="G1960" s="173"/>
      <c r="H1960" s="173"/>
      <c r="I1960" s="71" t="str">
        <v>Router tipo 3</v>
      </c>
      <c r="K1960" s="318">
        <v>1</v>
      </c>
      <c r="L1960" s="317"/>
      <c r="M1960" s="317"/>
      <c r="N1960" s="317"/>
      <c r="O1960" s="317"/>
      <c r="P1960" s="317"/>
    </row>
    <row r="1961" spans="1:16" outlineLevel="3" x14ac:dyDescent="0.3">
      <c r="A1961" s="173"/>
      <c r="B1961" s="173"/>
      <c r="C1961" s="173"/>
      <c r="D1961" s="173"/>
      <c r="E1961" s="173"/>
      <c r="F1961" s="70">
        <v>103</v>
      </c>
      <c r="G1961" s="173"/>
      <c r="H1961" s="173"/>
      <c r="I1961" s="71" t="str">
        <v>BSC-MGW</v>
      </c>
      <c r="K1961" s="318">
        <v>1</v>
      </c>
      <c r="L1961" s="317"/>
      <c r="M1961" s="317"/>
      <c r="N1961" s="317"/>
      <c r="O1961" s="317"/>
      <c r="P1961" s="317"/>
    </row>
    <row r="1962" spans="1:16" outlineLevel="3" x14ac:dyDescent="0.3">
      <c r="A1962" s="173"/>
      <c r="B1962" s="173"/>
      <c r="C1962" s="173"/>
      <c r="D1962" s="173"/>
      <c r="E1962" s="173"/>
      <c r="F1962" s="70">
        <v>104</v>
      </c>
      <c r="G1962" s="173"/>
      <c r="H1962" s="173"/>
      <c r="I1962" s="71" t="str">
        <v>BSC-SGSN</v>
      </c>
      <c r="K1962" s="318">
        <v>1</v>
      </c>
      <c r="L1962" s="317"/>
      <c r="M1962" s="317"/>
      <c r="N1962" s="317"/>
      <c r="O1962" s="317"/>
      <c r="P1962" s="317"/>
    </row>
    <row r="1963" spans="1:16" outlineLevel="3" x14ac:dyDescent="0.3">
      <c r="A1963" s="173"/>
      <c r="B1963" s="173"/>
      <c r="C1963" s="173"/>
      <c r="D1963" s="173"/>
      <c r="E1963" s="173"/>
      <c r="F1963" s="70">
        <v>105</v>
      </c>
      <c r="G1963" s="173"/>
      <c r="H1963" s="173"/>
      <c r="I1963" s="71" t="str">
        <v>SGSN-GGSN</v>
      </c>
      <c r="K1963" s="318">
        <v>1</v>
      </c>
      <c r="L1963" s="317"/>
      <c r="M1963" s="317"/>
      <c r="N1963" s="317"/>
      <c r="O1963" s="317"/>
      <c r="P1963" s="317"/>
    </row>
    <row r="1964" spans="1:16" outlineLevel="3" x14ac:dyDescent="0.3">
      <c r="A1964" s="173"/>
      <c r="B1964" s="173"/>
      <c r="C1964" s="173"/>
      <c r="D1964" s="173"/>
      <c r="E1964" s="173"/>
      <c r="F1964" s="70">
        <v>106</v>
      </c>
      <c r="G1964" s="173"/>
      <c r="H1964" s="173"/>
      <c r="I1964" s="71" t="str">
        <v>MGW-MGW</v>
      </c>
      <c r="K1964" s="318">
        <v>1</v>
      </c>
      <c r="L1964" s="317"/>
      <c r="M1964" s="317"/>
      <c r="N1964" s="317"/>
      <c r="O1964" s="317"/>
      <c r="P1964" s="317"/>
    </row>
    <row r="1965" spans="1:16" outlineLevel="3" x14ac:dyDescent="0.3">
      <c r="A1965" s="173"/>
      <c r="B1965" s="173"/>
      <c r="C1965" s="173"/>
      <c r="D1965" s="173"/>
      <c r="E1965" s="173"/>
      <c r="F1965" s="70">
        <v>107</v>
      </c>
      <c r="G1965" s="173"/>
      <c r="H1965" s="173"/>
      <c r="I1965" s="71" t="str">
        <v>RNC-MGW</v>
      </c>
      <c r="K1965" s="318">
        <v>1</v>
      </c>
      <c r="L1965" s="317"/>
      <c r="M1965" s="317"/>
      <c r="N1965" s="317"/>
      <c r="O1965" s="317"/>
      <c r="P1965" s="317"/>
    </row>
    <row r="1966" spans="1:16" outlineLevel="3" x14ac:dyDescent="0.3">
      <c r="A1966" s="173"/>
      <c r="B1966" s="173"/>
      <c r="C1966" s="173"/>
      <c r="D1966" s="173"/>
      <c r="E1966" s="173"/>
      <c r="F1966" s="70">
        <v>108</v>
      </c>
      <c r="G1966" s="173"/>
      <c r="H1966" s="173"/>
      <c r="I1966" s="71" t="str">
        <v>RNC-SGSN</v>
      </c>
      <c r="K1966" s="318">
        <v>1</v>
      </c>
      <c r="L1966" s="317"/>
      <c r="M1966" s="317"/>
      <c r="N1966" s="317"/>
      <c r="O1966" s="317"/>
      <c r="P1966" s="317"/>
    </row>
    <row r="1967" spans="1:16" outlineLevel="3" x14ac:dyDescent="0.3">
      <c r="A1967" s="173"/>
      <c r="B1967" s="173"/>
      <c r="C1967" s="173"/>
      <c r="D1967" s="173"/>
      <c r="E1967" s="173"/>
      <c r="F1967" s="70">
        <v>109</v>
      </c>
      <c r="G1967" s="173"/>
      <c r="H1967" s="173"/>
      <c r="I1967" s="71" t="str">
        <v>SGSN-GGSN</v>
      </c>
      <c r="K1967" s="318">
        <v>1</v>
      </c>
      <c r="L1967" s="317"/>
      <c r="M1967" s="317"/>
      <c r="N1967" s="317"/>
      <c r="O1967" s="317"/>
      <c r="P1967" s="317"/>
    </row>
    <row r="1968" spans="1:16" outlineLevel="3" x14ac:dyDescent="0.3">
      <c r="A1968" s="173"/>
      <c r="B1968" s="173"/>
      <c r="C1968" s="173"/>
      <c r="D1968" s="173"/>
      <c r="E1968" s="173"/>
      <c r="F1968" s="70">
        <v>110</v>
      </c>
      <c r="G1968" s="173"/>
      <c r="H1968" s="173"/>
      <c r="I1968" s="71" t="str">
        <v>MGW-MGW</v>
      </c>
      <c r="K1968" s="318">
        <v>1</v>
      </c>
      <c r="L1968" s="317"/>
      <c r="M1968" s="317"/>
      <c r="N1968" s="317"/>
      <c r="O1968" s="317"/>
      <c r="P1968" s="317"/>
    </row>
    <row r="1969" spans="1:16" outlineLevel="3" x14ac:dyDescent="0.3">
      <c r="A1969" s="173"/>
      <c r="B1969" s="173"/>
      <c r="C1969" s="173"/>
      <c r="D1969" s="173"/>
      <c r="E1969" s="173"/>
      <c r="F1969" s="70">
        <v>111</v>
      </c>
      <c r="G1969" s="173"/>
      <c r="H1969" s="173"/>
      <c r="I1969" s="71" t="str">
        <v>SGW-SGW</v>
      </c>
      <c r="K1969" s="318">
        <v>1</v>
      </c>
      <c r="L1969" s="317"/>
      <c r="M1969" s="317"/>
      <c r="N1969" s="317"/>
      <c r="O1969" s="317"/>
      <c r="P1969" s="317"/>
    </row>
    <row r="1970" spans="1:16" outlineLevel="3" x14ac:dyDescent="0.3">
      <c r="A1970" s="173"/>
      <c r="B1970" s="173"/>
      <c r="C1970" s="173"/>
      <c r="D1970" s="173"/>
      <c r="E1970" s="173"/>
      <c r="F1970" s="70">
        <v>112</v>
      </c>
      <c r="G1970" s="173"/>
      <c r="H1970" s="173"/>
      <c r="I1970" s="71" t="str">
        <v>MGW-PTR</v>
      </c>
      <c r="K1970" s="318">
        <v>1</v>
      </c>
      <c r="L1970" s="317"/>
      <c r="M1970" s="317"/>
      <c r="N1970" s="317"/>
      <c r="O1970" s="317"/>
      <c r="P1970" s="317"/>
    </row>
    <row r="1971" spans="1:16" outlineLevel="3" x14ac:dyDescent="0.3">
      <c r="A1971" s="173"/>
      <c r="B1971" s="173"/>
      <c r="C1971" s="173"/>
      <c r="D1971" s="173"/>
      <c r="E1971" s="173"/>
      <c r="F1971" s="70">
        <v>113</v>
      </c>
      <c r="G1971" s="173"/>
      <c r="H1971" s="173"/>
      <c r="I1971" s="71" t="str">
        <v>MGW-PTR</v>
      </c>
      <c r="K1971" s="318">
        <v>1</v>
      </c>
      <c r="L1971" s="317"/>
      <c r="M1971" s="317"/>
      <c r="N1971" s="317"/>
      <c r="O1971" s="317"/>
      <c r="P1971" s="317"/>
    </row>
    <row r="1972" spans="1:16" outlineLevel="3" x14ac:dyDescent="0.3">
      <c r="A1972" s="173"/>
      <c r="B1972" s="173"/>
      <c r="C1972" s="173"/>
      <c r="D1972" s="173"/>
      <c r="E1972" s="173"/>
      <c r="F1972" s="70">
        <v>114</v>
      </c>
      <c r="G1972" s="173"/>
      <c r="H1972" s="173"/>
      <c r="I1972" s="71" t="str">
        <v>SBC-PTR</v>
      </c>
      <c r="K1972" s="318">
        <v>1</v>
      </c>
      <c r="L1972" s="317"/>
      <c r="M1972" s="317"/>
      <c r="N1972" s="317"/>
      <c r="O1972" s="317"/>
      <c r="P1972" s="317"/>
    </row>
    <row r="1973" spans="1:16" outlineLevel="3" x14ac:dyDescent="0.3">
      <c r="A1973" s="173"/>
      <c r="B1973" s="173"/>
      <c r="C1973" s="173"/>
      <c r="D1973" s="173"/>
      <c r="E1973" s="173"/>
      <c r="F1973" s="70">
        <v>115</v>
      </c>
      <c r="G1973" s="173"/>
      <c r="H1973" s="173"/>
      <c r="I1973" s="71" t="str">
        <v>libre</v>
      </c>
      <c r="K1973" s="318">
        <v>1</v>
      </c>
      <c r="L1973" s="317"/>
      <c r="M1973" s="317"/>
      <c r="N1973" s="317"/>
      <c r="O1973" s="317"/>
      <c r="P1973" s="317"/>
    </row>
    <row r="1974" spans="1:16" outlineLevel="3" x14ac:dyDescent="0.3">
      <c r="A1974" s="173"/>
      <c r="B1974" s="173"/>
      <c r="C1974" s="173"/>
      <c r="D1974" s="173"/>
      <c r="E1974" s="173"/>
      <c r="F1974" s="70">
        <v>116</v>
      </c>
      <c r="G1974" s="173"/>
      <c r="H1974" s="173"/>
      <c r="I1974" s="71" t="str">
        <v>libre</v>
      </c>
      <c r="K1974" s="318">
        <v>1</v>
      </c>
      <c r="L1974" s="317"/>
      <c r="M1974" s="317"/>
      <c r="N1974" s="317"/>
      <c r="O1974" s="317"/>
      <c r="P1974" s="317"/>
    </row>
    <row r="1975" spans="1:16" outlineLevel="3" x14ac:dyDescent="0.3">
      <c r="A1975" s="173"/>
      <c r="B1975" s="173"/>
      <c r="C1975" s="173"/>
      <c r="D1975" s="173"/>
      <c r="E1975" s="173"/>
      <c r="F1975" s="70">
        <v>117</v>
      </c>
      <c r="G1975" s="173"/>
      <c r="H1975" s="173"/>
      <c r="I1975" s="71" t="str">
        <v>libre</v>
      </c>
      <c r="K1975" s="318">
        <v>1</v>
      </c>
      <c r="L1975" s="317"/>
      <c r="M1975" s="317"/>
      <c r="N1975" s="317"/>
      <c r="O1975" s="317"/>
      <c r="P1975" s="317"/>
    </row>
    <row r="1976" spans="1:16" outlineLevel="3" x14ac:dyDescent="0.3">
      <c r="A1976" s="173"/>
      <c r="B1976" s="173"/>
      <c r="C1976" s="173"/>
      <c r="D1976" s="173"/>
      <c r="E1976" s="173"/>
      <c r="F1976" s="70">
        <v>118</v>
      </c>
      <c r="G1976" s="173"/>
      <c r="H1976" s="173"/>
      <c r="I1976" s="71" t="str">
        <v>libre</v>
      </c>
      <c r="K1976" s="318">
        <v>1</v>
      </c>
      <c r="L1976" s="317"/>
      <c r="M1976" s="317"/>
      <c r="N1976" s="317"/>
      <c r="O1976" s="317"/>
      <c r="P1976" s="317"/>
    </row>
    <row r="1977" spans="1:16" outlineLevel="3" x14ac:dyDescent="0.3">
      <c r="A1977" s="173"/>
      <c r="B1977" s="173"/>
      <c r="C1977" s="173"/>
      <c r="D1977" s="173"/>
      <c r="E1977" s="173"/>
      <c r="F1977" s="70">
        <v>119</v>
      </c>
      <c r="G1977" s="173"/>
      <c r="H1977" s="173"/>
      <c r="I1977" s="71" t="str">
        <v>libre</v>
      </c>
      <c r="K1977" s="318">
        <v>1</v>
      </c>
      <c r="L1977" s="317"/>
      <c r="M1977" s="317"/>
      <c r="N1977" s="317"/>
      <c r="O1977" s="317"/>
      <c r="P1977" s="317"/>
    </row>
    <row r="1978" spans="1:16" outlineLevel="3" x14ac:dyDescent="0.3">
      <c r="A1978" s="173"/>
      <c r="B1978" s="173"/>
      <c r="C1978" s="173"/>
      <c r="D1978" s="173"/>
      <c r="E1978" s="173"/>
      <c r="F1978" s="70">
        <v>120</v>
      </c>
      <c r="G1978" s="173"/>
      <c r="H1978" s="173"/>
      <c r="I1978" s="71" t="str">
        <v>libre</v>
      </c>
      <c r="K1978" s="318">
        <v>1</v>
      </c>
      <c r="L1978" s="317"/>
      <c r="M1978" s="317"/>
      <c r="N1978" s="317"/>
      <c r="O1978" s="317"/>
      <c r="P1978" s="317"/>
    </row>
    <row r="1979" spans="1:16" outlineLevel="3" x14ac:dyDescent="0.3">
      <c r="A1979" s="173"/>
      <c r="B1979" s="173"/>
      <c r="C1979" s="173"/>
      <c r="D1979" s="173"/>
      <c r="E1979" s="173"/>
      <c r="F1979" s="70">
        <v>121</v>
      </c>
      <c r="G1979" s="173"/>
      <c r="H1979" s="173"/>
      <c r="I1979" s="71" t="str">
        <v>libre</v>
      </c>
      <c r="K1979" s="318">
        <v>1</v>
      </c>
      <c r="L1979" s="317"/>
      <c r="M1979" s="317"/>
      <c r="N1979" s="317"/>
      <c r="O1979" s="317"/>
      <c r="P1979" s="317"/>
    </row>
    <row r="1980" spans="1:16" outlineLevel="3" x14ac:dyDescent="0.3">
      <c r="A1980" s="173"/>
      <c r="B1980" s="173"/>
      <c r="C1980" s="173"/>
      <c r="D1980" s="173"/>
      <c r="E1980" s="173"/>
      <c r="F1980" s="70">
        <v>122</v>
      </c>
      <c r="G1980" s="173"/>
      <c r="H1980" s="173"/>
      <c r="I1980" s="71" t="str">
        <v>libre</v>
      </c>
      <c r="K1980" s="318">
        <v>1</v>
      </c>
      <c r="L1980" s="317"/>
      <c r="M1980" s="317"/>
      <c r="N1980" s="317"/>
      <c r="O1980" s="317"/>
      <c r="P1980" s="317"/>
    </row>
    <row r="1981" spans="1:16" outlineLevel="3" x14ac:dyDescent="0.3">
      <c r="A1981" s="173"/>
      <c r="B1981" s="173"/>
      <c r="C1981" s="173"/>
      <c r="D1981" s="173"/>
      <c r="E1981" s="173"/>
      <c r="F1981" s="70">
        <v>123</v>
      </c>
      <c r="G1981" s="173"/>
      <c r="H1981" s="173"/>
      <c r="I1981" s="71" t="str">
        <v>libre</v>
      </c>
      <c r="K1981" s="318">
        <v>1</v>
      </c>
      <c r="L1981" s="317"/>
      <c r="M1981" s="317"/>
      <c r="N1981" s="317"/>
      <c r="O1981" s="317"/>
      <c r="P1981" s="317"/>
    </row>
    <row r="1982" spans="1:16" outlineLevel="3" x14ac:dyDescent="0.3">
      <c r="A1982" s="173"/>
      <c r="B1982" s="173"/>
      <c r="C1982" s="173"/>
      <c r="D1982" s="173"/>
      <c r="E1982" s="173"/>
      <c r="F1982" s="70">
        <v>124</v>
      </c>
      <c r="G1982" s="173"/>
      <c r="H1982" s="173"/>
      <c r="I1982" s="71" t="str">
        <v>libre</v>
      </c>
      <c r="K1982" s="318">
        <v>1</v>
      </c>
      <c r="L1982" s="317"/>
      <c r="M1982" s="317"/>
      <c r="N1982" s="317"/>
      <c r="O1982" s="317"/>
      <c r="P1982" s="317"/>
    </row>
    <row r="1983" spans="1:16" outlineLevel="3" x14ac:dyDescent="0.3">
      <c r="A1983" s="173"/>
      <c r="B1983" s="173"/>
      <c r="C1983" s="173"/>
      <c r="D1983" s="173"/>
      <c r="E1983" s="173"/>
      <c r="F1983" s="70">
        <v>125</v>
      </c>
      <c r="G1983" s="173"/>
      <c r="H1983" s="173"/>
      <c r="I1983" s="71" t="str">
        <v>libre</v>
      </c>
      <c r="K1983" s="318">
        <v>1</v>
      </c>
      <c r="L1983" s="317"/>
      <c r="M1983" s="317"/>
      <c r="N1983" s="317"/>
      <c r="O1983" s="317"/>
      <c r="P1983" s="317"/>
    </row>
    <row r="1984" spans="1:16" outlineLevel="3" x14ac:dyDescent="0.3">
      <c r="A1984" s="173"/>
      <c r="B1984" s="173"/>
      <c r="C1984" s="173"/>
      <c r="D1984" s="173"/>
      <c r="E1984" s="173"/>
      <c r="F1984" s="70">
        <v>126</v>
      </c>
      <c r="G1984" s="173"/>
      <c r="H1984" s="173"/>
      <c r="I1984" s="71" t="str">
        <v>libre</v>
      </c>
      <c r="K1984" s="318">
        <v>1</v>
      </c>
      <c r="L1984" s="317"/>
      <c r="M1984" s="317"/>
      <c r="N1984" s="317"/>
      <c r="O1984" s="317"/>
      <c r="P1984" s="317"/>
    </row>
    <row r="1985" spans="1:16" outlineLevel="3" x14ac:dyDescent="0.3">
      <c r="A1985" s="173"/>
      <c r="B1985" s="173"/>
      <c r="C1985" s="173"/>
      <c r="D1985" s="173"/>
      <c r="E1985" s="173"/>
      <c r="F1985" s="70">
        <v>127</v>
      </c>
      <c r="G1985" s="173"/>
      <c r="H1985" s="173"/>
      <c r="I1985" s="71" t="str">
        <v>libre</v>
      </c>
      <c r="K1985" s="318">
        <v>1</v>
      </c>
      <c r="L1985" s="317"/>
      <c r="M1985" s="317"/>
      <c r="N1985" s="317"/>
      <c r="O1985" s="317"/>
      <c r="P1985" s="317"/>
    </row>
    <row r="1986" spans="1:16" outlineLevel="3" x14ac:dyDescent="0.3">
      <c r="A1986" s="173"/>
      <c r="B1986" s="173"/>
      <c r="C1986" s="173"/>
      <c r="D1986" s="173"/>
      <c r="E1986" s="173"/>
      <c r="F1986" s="70">
        <v>128</v>
      </c>
      <c r="G1986" s="173"/>
      <c r="H1986" s="173"/>
      <c r="I1986" s="71" t="str">
        <v>libre</v>
      </c>
      <c r="K1986" s="318">
        <v>1</v>
      </c>
      <c r="L1986" s="317"/>
      <c r="M1986" s="317"/>
      <c r="N1986" s="317"/>
      <c r="O1986" s="317"/>
      <c r="P1986" s="317"/>
    </row>
    <row r="1987" spans="1:16" outlineLevel="3" x14ac:dyDescent="0.3">
      <c r="A1987" s="173"/>
      <c r="B1987" s="173"/>
      <c r="C1987" s="173"/>
      <c r="D1987" s="173"/>
      <c r="E1987" s="173"/>
      <c r="F1987" s="70">
        <v>129</v>
      </c>
      <c r="G1987" s="173"/>
      <c r="H1987" s="173"/>
      <c r="I1987" s="71" t="str">
        <v>libre</v>
      </c>
      <c r="K1987" s="318">
        <v>1</v>
      </c>
      <c r="L1987" s="317"/>
      <c r="M1987" s="317"/>
      <c r="N1987" s="317"/>
      <c r="O1987" s="317"/>
      <c r="P1987" s="317"/>
    </row>
    <row r="1988" spans="1:16" outlineLevel="3" x14ac:dyDescent="0.3">
      <c r="A1988" s="173"/>
      <c r="B1988" s="173"/>
      <c r="C1988" s="173"/>
      <c r="D1988" s="173"/>
      <c r="E1988" s="173"/>
      <c r="F1988" s="70">
        <v>130</v>
      </c>
      <c r="G1988" s="173"/>
      <c r="H1988" s="173"/>
      <c r="I1988" s="71" t="str">
        <v>libre</v>
      </c>
      <c r="K1988" s="318">
        <v>1</v>
      </c>
      <c r="L1988" s="317"/>
      <c r="M1988" s="317"/>
      <c r="N1988" s="317"/>
      <c r="O1988" s="317"/>
      <c r="P1988" s="317"/>
    </row>
    <row r="1989" spans="1:16" outlineLevel="3" x14ac:dyDescent="0.3">
      <c r="A1989" s="173"/>
      <c r="B1989" s="173"/>
      <c r="C1989" s="173"/>
      <c r="D1989" s="173"/>
      <c r="E1989" s="173"/>
      <c r="F1989" s="70">
        <v>131</v>
      </c>
      <c r="G1989" s="173"/>
      <c r="H1989" s="173"/>
      <c r="I1989" s="71" t="str">
        <v>libre</v>
      </c>
      <c r="K1989" s="318">
        <v>1</v>
      </c>
      <c r="L1989" s="317"/>
      <c r="M1989" s="317"/>
      <c r="N1989" s="317"/>
      <c r="O1989" s="317"/>
      <c r="P1989" s="317"/>
    </row>
    <row r="1990" spans="1:16" outlineLevel="3" x14ac:dyDescent="0.3">
      <c r="A1990" s="173"/>
      <c r="B1990" s="173"/>
      <c r="C1990" s="173"/>
      <c r="D1990" s="173"/>
      <c r="E1990" s="173"/>
      <c r="F1990" s="70">
        <v>132</v>
      </c>
      <c r="G1990" s="173"/>
      <c r="H1990" s="173"/>
      <c r="I1990" s="71" t="str">
        <v>libre</v>
      </c>
      <c r="K1990" s="318">
        <v>1</v>
      </c>
      <c r="L1990" s="317"/>
      <c r="M1990" s="317"/>
      <c r="N1990" s="317"/>
      <c r="O1990" s="317"/>
      <c r="P1990" s="317"/>
    </row>
    <row r="1991" spans="1:16" outlineLevel="3" x14ac:dyDescent="0.3">
      <c r="A1991" s="173"/>
      <c r="B1991" s="173"/>
      <c r="C1991" s="173"/>
      <c r="D1991" s="173"/>
      <c r="E1991" s="173"/>
      <c r="F1991" s="70">
        <v>133</v>
      </c>
      <c r="G1991" s="173"/>
      <c r="H1991" s="173"/>
      <c r="I1991" s="71" t="str">
        <v>libre</v>
      </c>
      <c r="K1991" s="318">
        <v>1</v>
      </c>
      <c r="L1991" s="317"/>
      <c r="M1991" s="317"/>
      <c r="N1991" s="317"/>
      <c r="O1991" s="317"/>
      <c r="P1991" s="317"/>
    </row>
    <row r="1992" spans="1:16" outlineLevel="3" x14ac:dyDescent="0.3">
      <c r="A1992" s="173"/>
      <c r="B1992" s="173"/>
      <c r="C1992" s="173"/>
      <c r="D1992" s="173"/>
      <c r="E1992" s="173"/>
      <c r="F1992" s="70">
        <v>134</v>
      </c>
      <c r="G1992" s="173"/>
      <c r="H1992" s="173"/>
      <c r="I1992" s="71" t="str">
        <v>libre</v>
      </c>
      <c r="K1992" s="318">
        <v>1</v>
      </c>
      <c r="L1992" s="317"/>
      <c r="M1992" s="317"/>
      <c r="N1992" s="317"/>
      <c r="O1992" s="317"/>
      <c r="P1992" s="317"/>
    </row>
    <row r="1993" spans="1:16" outlineLevel="3" x14ac:dyDescent="0.3">
      <c r="A1993" s="173"/>
      <c r="B1993" s="173"/>
      <c r="C1993" s="173"/>
      <c r="D1993" s="173"/>
      <c r="E1993" s="173"/>
      <c r="F1993" s="70">
        <v>135</v>
      </c>
      <c r="G1993" s="173"/>
      <c r="H1993" s="173"/>
      <c r="I1993" s="71" t="str">
        <v>libre</v>
      </c>
      <c r="K1993" s="318">
        <v>1</v>
      </c>
      <c r="L1993" s="317"/>
      <c r="M1993" s="317"/>
      <c r="N1993" s="317"/>
      <c r="O1993" s="317"/>
      <c r="P1993" s="317"/>
    </row>
    <row r="1994" spans="1:16" outlineLevel="3" x14ac:dyDescent="0.3">
      <c r="A1994" s="173"/>
      <c r="B1994" s="173"/>
      <c r="C1994" s="173"/>
      <c r="D1994" s="173"/>
      <c r="E1994" s="173"/>
      <c r="F1994" s="70">
        <v>136</v>
      </c>
      <c r="G1994" s="173"/>
      <c r="H1994" s="173"/>
      <c r="I1994" s="71" t="str">
        <v>libre</v>
      </c>
      <c r="K1994" s="318">
        <v>1</v>
      </c>
      <c r="L1994" s="317"/>
      <c r="M1994" s="317"/>
      <c r="N1994" s="317"/>
      <c r="O1994" s="317"/>
      <c r="P1994" s="317"/>
    </row>
    <row r="1995" spans="1:16" outlineLevel="3" x14ac:dyDescent="0.3">
      <c r="A1995" s="173"/>
      <c r="B1995" s="173"/>
      <c r="C1995" s="173"/>
      <c r="D1995" s="173"/>
      <c r="E1995" s="173"/>
      <c r="F1995" s="70">
        <v>137</v>
      </c>
      <c r="G1995" s="173"/>
      <c r="H1995" s="173"/>
      <c r="I1995" s="71" t="str">
        <v>libre</v>
      </c>
      <c r="K1995" s="318">
        <v>1</v>
      </c>
      <c r="L1995" s="317"/>
      <c r="M1995" s="317"/>
      <c r="N1995" s="317"/>
      <c r="O1995" s="317"/>
      <c r="P1995" s="317"/>
    </row>
    <row r="1996" spans="1:16" outlineLevel="3" x14ac:dyDescent="0.3">
      <c r="A1996" s="173"/>
      <c r="B1996" s="173"/>
      <c r="C1996" s="173"/>
      <c r="D1996" s="173"/>
      <c r="E1996" s="173"/>
      <c r="F1996" s="70">
        <v>138</v>
      </c>
      <c r="G1996" s="173"/>
      <c r="H1996" s="173"/>
      <c r="I1996" s="71" t="str">
        <v>libre</v>
      </c>
      <c r="K1996" s="318">
        <v>1</v>
      </c>
      <c r="L1996" s="317"/>
      <c r="M1996" s="317"/>
      <c r="N1996" s="317"/>
      <c r="O1996" s="317"/>
      <c r="P1996" s="317"/>
    </row>
    <row r="1997" spans="1:16" outlineLevel="3" x14ac:dyDescent="0.3">
      <c r="A1997" s="173"/>
      <c r="B1997" s="173"/>
      <c r="C1997" s="173"/>
      <c r="D1997" s="173"/>
      <c r="E1997" s="173"/>
      <c r="F1997" s="70">
        <v>139</v>
      </c>
      <c r="G1997" s="173"/>
      <c r="H1997" s="173"/>
      <c r="I1997" s="71" t="str">
        <v>libre</v>
      </c>
      <c r="K1997" s="318">
        <v>1</v>
      </c>
      <c r="L1997" s="317"/>
      <c r="M1997" s="317"/>
      <c r="N1997" s="317"/>
      <c r="O1997" s="317"/>
      <c r="P1997" s="317"/>
    </row>
    <row r="1998" spans="1:16" outlineLevel="3" x14ac:dyDescent="0.3">
      <c r="A1998" s="173"/>
      <c r="B1998" s="173"/>
      <c r="C1998" s="173"/>
      <c r="D1998" s="173"/>
      <c r="E1998" s="173"/>
      <c r="F1998" s="70">
        <v>140</v>
      </c>
      <c r="G1998" s="173"/>
      <c r="H1998" s="173"/>
      <c r="I1998" s="71" t="str">
        <v>libre</v>
      </c>
      <c r="K1998" s="318">
        <v>1</v>
      </c>
      <c r="L1998" s="317"/>
      <c r="M1998" s="317"/>
      <c r="N1998" s="317"/>
      <c r="O1998" s="317"/>
      <c r="P1998" s="317"/>
    </row>
    <row r="1999" spans="1:16" outlineLevel="3" x14ac:dyDescent="0.3">
      <c r="A1999" s="173"/>
      <c r="B1999" s="173"/>
      <c r="C1999" s="173"/>
      <c r="D1999" s="173"/>
      <c r="E1999" s="173"/>
      <c r="F1999" s="70">
        <v>141</v>
      </c>
      <c r="G1999" s="173"/>
      <c r="H1999" s="173"/>
      <c r="I1999" s="71" t="str">
        <v>libre</v>
      </c>
      <c r="K1999" s="318">
        <v>1</v>
      </c>
      <c r="L1999" s="317"/>
      <c r="M1999" s="317"/>
      <c r="N1999" s="317"/>
      <c r="O1999" s="317"/>
      <c r="P1999" s="317"/>
    </row>
    <row r="2000" spans="1:16" outlineLevel="3" x14ac:dyDescent="0.3">
      <c r="A2000" s="173"/>
      <c r="B2000" s="173"/>
      <c r="C2000" s="173"/>
      <c r="D2000" s="173"/>
      <c r="E2000" s="173"/>
      <c r="F2000" s="70">
        <v>142</v>
      </c>
      <c r="G2000" s="173"/>
      <c r="H2000" s="173"/>
      <c r="I2000" s="71" t="str">
        <v>libre</v>
      </c>
      <c r="K2000" s="318">
        <v>1</v>
      </c>
      <c r="L2000" s="317"/>
      <c r="M2000" s="317"/>
      <c r="N2000" s="317"/>
      <c r="O2000" s="317"/>
      <c r="P2000" s="317"/>
    </row>
    <row r="2001" spans="1:16" outlineLevel="3" x14ac:dyDescent="0.3">
      <c r="A2001" s="173"/>
      <c r="B2001" s="173"/>
      <c r="C2001" s="173"/>
      <c r="D2001" s="173"/>
      <c r="E2001" s="173"/>
      <c r="F2001" s="70">
        <v>143</v>
      </c>
      <c r="G2001" s="173"/>
      <c r="H2001" s="173"/>
      <c r="I2001" s="71" t="str">
        <v>libre</v>
      </c>
      <c r="K2001" s="318">
        <v>1</v>
      </c>
      <c r="L2001" s="317"/>
      <c r="M2001" s="317"/>
      <c r="N2001" s="317"/>
      <c r="O2001" s="317"/>
      <c r="P2001" s="317"/>
    </row>
    <row r="2002" spans="1:16" outlineLevel="3" x14ac:dyDescent="0.3">
      <c r="A2002" s="173"/>
      <c r="B2002" s="173"/>
      <c r="C2002" s="173"/>
      <c r="D2002" s="173"/>
      <c r="E2002" s="173"/>
      <c r="F2002" s="70">
        <v>144</v>
      </c>
      <c r="G2002" s="173"/>
      <c r="H2002" s="173"/>
      <c r="I2002" s="71" t="str">
        <v>libre</v>
      </c>
      <c r="K2002" s="318">
        <v>1</v>
      </c>
      <c r="L2002" s="317"/>
      <c r="M2002" s="317"/>
      <c r="N2002" s="317"/>
      <c r="O2002" s="317"/>
      <c r="P2002" s="317"/>
    </row>
    <row r="2003" spans="1:16" outlineLevel="3" x14ac:dyDescent="0.3">
      <c r="A2003" s="173"/>
      <c r="B2003" s="173"/>
      <c r="C2003" s="173"/>
      <c r="D2003" s="173"/>
      <c r="E2003" s="173"/>
      <c r="F2003" s="70">
        <v>145</v>
      </c>
      <c r="G2003" s="173"/>
      <c r="H2003" s="173"/>
      <c r="I2003" s="71" t="str">
        <v>libre</v>
      </c>
      <c r="K2003" s="318">
        <v>1</v>
      </c>
      <c r="L2003" s="317"/>
      <c r="M2003" s="317"/>
      <c r="N2003" s="317"/>
      <c r="O2003" s="317"/>
      <c r="P2003" s="317"/>
    </row>
    <row r="2004" spans="1:16" outlineLevel="3" x14ac:dyDescent="0.3">
      <c r="A2004" s="173"/>
      <c r="B2004" s="173"/>
      <c r="C2004" s="173"/>
      <c r="D2004" s="173"/>
      <c r="E2004" s="173"/>
      <c r="F2004" s="70">
        <v>146</v>
      </c>
      <c r="G2004" s="173"/>
      <c r="H2004" s="173"/>
      <c r="I2004" s="71" t="str">
        <v>libre</v>
      </c>
      <c r="K2004" s="318">
        <v>1</v>
      </c>
      <c r="L2004" s="317"/>
      <c r="M2004" s="317"/>
      <c r="N2004" s="317"/>
      <c r="O2004" s="317"/>
      <c r="P2004" s="317"/>
    </row>
    <row r="2005" spans="1:16" outlineLevel="3" x14ac:dyDescent="0.3">
      <c r="A2005" s="173"/>
      <c r="B2005" s="173"/>
      <c r="C2005" s="173"/>
      <c r="D2005" s="173"/>
      <c r="E2005" s="173"/>
      <c r="F2005" s="70">
        <v>147</v>
      </c>
      <c r="G2005" s="173"/>
      <c r="H2005" s="173"/>
      <c r="I2005" s="71" t="str">
        <v>libre</v>
      </c>
      <c r="K2005" s="318">
        <v>1</v>
      </c>
      <c r="L2005" s="317"/>
      <c r="M2005" s="317"/>
      <c r="N2005" s="317"/>
      <c r="O2005" s="317"/>
      <c r="P2005" s="317"/>
    </row>
    <row r="2006" spans="1:16" outlineLevel="3" x14ac:dyDescent="0.3">
      <c r="A2006" s="173"/>
      <c r="B2006" s="173"/>
      <c r="C2006" s="173"/>
      <c r="D2006" s="173"/>
      <c r="E2006" s="173"/>
      <c r="F2006" s="70">
        <v>148</v>
      </c>
      <c r="G2006" s="173"/>
      <c r="H2006" s="173"/>
      <c r="I2006" s="71" t="str">
        <v>libre</v>
      </c>
      <c r="K2006" s="318">
        <v>1</v>
      </c>
      <c r="L2006" s="317"/>
      <c r="M2006" s="317"/>
      <c r="N2006" s="317"/>
      <c r="O2006" s="317"/>
      <c r="P2006" s="317"/>
    </row>
    <row r="2007" spans="1:16" outlineLevel="3" x14ac:dyDescent="0.3">
      <c r="A2007" s="173"/>
      <c r="B2007" s="173"/>
      <c r="C2007" s="173"/>
      <c r="D2007" s="173"/>
      <c r="E2007" s="173"/>
      <c r="F2007" s="70">
        <v>149</v>
      </c>
      <c r="G2007" s="173"/>
      <c r="H2007" s="173"/>
      <c r="I2007" s="71" t="str">
        <v>libre</v>
      </c>
      <c r="K2007" s="318">
        <v>1</v>
      </c>
      <c r="L2007" s="317"/>
      <c r="M2007" s="317"/>
      <c r="N2007" s="317"/>
      <c r="O2007" s="317"/>
      <c r="P2007" s="317"/>
    </row>
    <row r="2008" spans="1:16" outlineLevel="3" x14ac:dyDescent="0.3">
      <c r="A2008" s="173"/>
      <c r="B2008" s="173"/>
      <c r="C2008" s="173"/>
      <c r="D2008" s="173"/>
      <c r="E2008" s="173"/>
      <c r="F2008" s="70">
        <v>150</v>
      </c>
      <c r="G2008" s="173"/>
      <c r="H2008" s="173"/>
      <c r="I2008" s="71" t="str">
        <v>libre</v>
      </c>
      <c r="K2008" s="318">
        <v>1</v>
      </c>
      <c r="L2008" s="317"/>
      <c r="M2008" s="317"/>
      <c r="N2008" s="317"/>
      <c r="O2008" s="317"/>
      <c r="P2008" s="317"/>
    </row>
    <row r="2009" spans="1:16" outlineLevel="3" x14ac:dyDescent="0.3">
      <c r="A2009" s="173"/>
      <c r="B2009" s="173"/>
      <c r="C2009" s="173"/>
      <c r="D2009" s="173"/>
      <c r="E2009" s="173"/>
      <c r="F2009" s="70">
        <v>151</v>
      </c>
      <c r="G2009" s="173"/>
      <c r="H2009" s="173"/>
      <c r="I2009" s="71" t="str">
        <v>libre</v>
      </c>
      <c r="K2009" s="318">
        <v>1</v>
      </c>
      <c r="L2009" s="317"/>
      <c r="M2009" s="317"/>
      <c r="N2009" s="317"/>
      <c r="O2009" s="317"/>
      <c r="P2009" s="317"/>
    </row>
    <row r="2010" spans="1:16" outlineLevel="3" x14ac:dyDescent="0.3">
      <c r="A2010" s="173"/>
      <c r="B2010" s="173"/>
      <c r="C2010" s="173"/>
      <c r="D2010" s="173"/>
      <c r="E2010" s="173"/>
      <c r="F2010" s="70">
        <v>152</v>
      </c>
      <c r="G2010" s="173"/>
      <c r="H2010" s="173"/>
      <c r="I2010" s="71" t="str">
        <v>libre</v>
      </c>
      <c r="K2010" s="318">
        <v>1</v>
      </c>
      <c r="L2010" s="317"/>
      <c r="M2010" s="317"/>
      <c r="N2010" s="317"/>
      <c r="O2010" s="317"/>
      <c r="P2010" s="317"/>
    </row>
    <row r="2011" spans="1:16" outlineLevel="3" x14ac:dyDescent="0.3">
      <c r="A2011" s="173"/>
      <c r="B2011" s="173"/>
      <c r="C2011" s="173"/>
      <c r="D2011" s="173"/>
      <c r="E2011" s="173"/>
      <c r="F2011" s="70">
        <v>153</v>
      </c>
      <c r="G2011" s="173"/>
      <c r="H2011" s="173"/>
      <c r="I2011" s="71" t="str">
        <v>libre</v>
      </c>
      <c r="K2011" s="318">
        <v>1</v>
      </c>
      <c r="L2011" s="317"/>
      <c r="M2011" s="317"/>
      <c r="N2011" s="317"/>
      <c r="O2011" s="317"/>
      <c r="P2011" s="317"/>
    </row>
    <row r="2012" spans="1:16" outlineLevel="3" x14ac:dyDescent="0.3">
      <c r="A2012" s="173"/>
      <c r="B2012" s="173"/>
      <c r="C2012" s="173"/>
      <c r="D2012" s="173"/>
      <c r="E2012" s="173"/>
      <c r="F2012" s="70">
        <v>154</v>
      </c>
      <c r="G2012" s="173"/>
      <c r="H2012" s="173"/>
      <c r="I2012" s="71" t="str">
        <v>libre</v>
      </c>
      <c r="K2012" s="318">
        <v>1</v>
      </c>
      <c r="L2012" s="317"/>
      <c r="M2012" s="317"/>
      <c r="N2012" s="317"/>
      <c r="O2012" s="317"/>
      <c r="P2012" s="317"/>
    </row>
    <row r="2013" spans="1:16" outlineLevel="3" x14ac:dyDescent="0.3">
      <c r="A2013" s="173"/>
      <c r="B2013" s="173"/>
      <c r="C2013" s="173"/>
      <c r="D2013" s="173"/>
      <c r="E2013" s="173"/>
      <c r="F2013" s="70">
        <v>155</v>
      </c>
      <c r="G2013" s="173"/>
      <c r="H2013" s="173"/>
      <c r="I2013" s="71" t="str">
        <v>libre</v>
      </c>
      <c r="K2013" s="318">
        <v>1</v>
      </c>
      <c r="L2013" s="317"/>
      <c r="M2013" s="317"/>
      <c r="N2013" s="317"/>
      <c r="O2013" s="317"/>
      <c r="P2013" s="317"/>
    </row>
    <row r="2014" spans="1:16" outlineLevel="3" x14ac:dyDescent="0.3">
      <c r="A2014" s="173"/>
      <c r="B2014" s="173"/>
      <c r="C2014" s="173"/>
      <c r="D2014" s="173"/>
      <c r="E2014" s="173"/>
      <c r="F2014" s="70">
        <v>156</v>
      </c>
      <c r="G2014" s="173"/>
      <c r="H2014" s="173"/>
      <c r="I2014" s="71" t="str">
        <v>libre</v>
      </c>
      <c r="K2014" s="318">
        <v>1</v>
      </c>
      <c r="L2014" s="317"/>
      <c r="M2014" s="317"/>
      <c r="N2014" s="317"/>
      <c r="O2014" s="317"/>
      <c r="P2014" s="317"/>
    </row>
    <row r="2015" spans="1:16" outlineLevel="3" x14ac:dyDescent="0.3">
      <c r="A2015" s="173"/>
      <c r="B2015" s="173"/>
      <c r="C2015" s="173"/>
      <c r="D2015" s="173"/>
      <c r="E2015" s="173"/>
      <c r="F2015" s="70">
        <v>157</v>
      </c>
      <c r="G2015" s="173"/>
      <c r="H2015" s="173"/>
      <c r="I2015" s="71" t="str">
        <v>libre</v>
      </c>
      <c r="K2015" s="318">
        <v>1</v>
      </c>
      <c r="L2015" s="317"/>
      <c r="M2015" s="317"/>
      <c r="N2015" s="317"/>
      <c r="O2015" s="317"/>
      <c r="P2015" s="317"/>
    </row>
    <row r="2016" spans="1:16" outlineLevel="3" x14ac:dyDescent="0.3">
      <c r="A2016" s="173"/>
      <c r="B2016" s="173"/>
      <c r="C2016" s="173"/>
      <c r="D2016" s="173"/>
      <c r="E2016" s="173"/>
      <c r="F2016" s="70">
        <v>158</v>
      </c>
      <c r="G2016" s="173"/>
      <c r="H2016" s="173"/>
      <c r="I2016" s="71" t="str">
        <v>libre</v>
      </c>
      <c r="K2016" s="318">
        <v>1</v>
      </c>
      <c r="L2016" s="317"/>
      <c r="M2016" s="317"/>
      <c r="N2016" s="317"/>
      <c r="O2016" s="317"/>
      <c r="P2016" s="317"/>
    </row>
    <row r="2017" spans="1:16" outlineLevel="3" x14ac:dyDescent="0.3">
      <c r="A2017" s="173"/>
      <c r="B2017" s="173"/>
      <c r="C2017" s="173"/>
      <c r="D2017" s="173"/>
      <c r="E2017" s="173"/>
      <c r="F2017" s="70">
        <v>159</v>
      </c>
      <c r="G2017" s="173"/>
      <c r="H2017" s="173"/>
      <c r="I2017" s="71" t="str">
        <v>libre</v>
      </c>
      <c r="K2017" s="318">
        <v>1</v>
      </c>
      <c r="L2017" s="317"/>
      <c r="M2017" s="317"/>
      <c r="N2017" s="317"/>
      <c r="O2017" s="317"/>
      <c r="P2017" s="317"/>
    </row>
    <row r="2018" spans="1:16" outlineLevel="3" x14ac:dyDescent="0.3">
      <c r="A2018" s="173"/>
      <c r="B2018" s="173"/>
      <c r="C2018" s="173"/>
      <c r="D2018" s="173"/>
      <c r="E2018" s="173"/>
      <c r="F2018" s="70">
        <v>160</v>
      </c>
      <c r="G2018" s="173"/>
      <c r="H2018" s="173"/>
      <c r="I2018" s="71" t="str">
        <v>libre</v>
      </c>
      <c r="K2018" s="318">
        <v>1</v>
      </c>
      <c r="L2018" s="317"/>
      <c r="M2018" s="317"/>
      <c r="N2018" s="317"/>
      <c r="O2018" s="317"/>
      <c r="P2018" s="317"/>
    </row>
    <row r="2019" spans="1:16" outlineLevel="3" x14ac:dyDescent="0.3">
      <c r="A2019" s="173"/>
      <c r="B2019" s="173"/>
      <c r="C2019" s="173"/>
      <c r="D2019" s="173"/>
      <c r="E2019" s="173"/>
      <c r="F2019" s="70">
        <v>161</v>
      </c>
      <c r="G2019" s="173"/>
      <c r="H2019" s="173"/>
      <c r="I2019" s="71" t="str">
        <v>libre</v>
      </c>
      <c r="K2019" s="318">
        <v>1</v>
      </c>
      <c r="L2019" s="317"/>
      <c r="M2019" s="317"/>
      <c r="N2019" s="317"/>
      <c r="O2019" s="317"/>
      <c r="P2019" s="317"/>
    </row>
    <row r="2020" spans="1:16" outlineLevel="3" x14ac:dyDescent="0.3">
      <c r="A2020" s="173"/>
      <c r="B2020" s="173"/>
      <c r="C2020" s="173"/>
      <c r="D2020" s="173"/>
      <c r="E2020" s="173"/>
      <c r="F2020" s="70">
        <v>162</v>
      </c>
      <c r="G2020" s="173"/>
      <c r="H2020" s="173"/>
      <c r="I2020" s="71" t="str">
        <v>libre</v>
      </c>
      <c r="K2020" s="318">
        <v>1</v>
      </c>
      <c r="L2020" s="317"/>
      <c r="M2020" s="317"/>
      <c r="N2020" s="317"/>
      <c r="O2020" s="317"/>
      <c r="P2020" s="317"/>
    </row>
    <row r="2021" spans="1:16" outlineLevel="3" x14ac:dyDescent="0.3">
      <c r="A2021" s="173"/>
      <c r="B2021" s="173"/>
      <c r="C2021" s="173"/>
      <c r="D2021" s="173"/>
      <c r="E2021" s="173"/>
      <c r="F2021" s="70">
        <v>163</v>
      </c>
      <c r="G2021" s="173"/>
      <c r="H2021" s="173"/>
      <c r="I2021" s="71" t="str">
        <v>libre</v>
      </c>
      <c r="K2021" s="318">
        <v>1</v>
      </c>
      <c r="L2021" s="317"/>
      <c r="M2021" s="317"/>
      <c r="N2021" s="317"/>
      <c r="O2021" s="317"/>
      <c r="P2021" s="317"/>
    </row>
    <row r="2022" spans="1:16" outlineLevel="3" x14ac:dyDescent="0.3">
      <c r="A2022" s="173"/>
      <c r="B2022" s="173"/>
      <c r="C2022" s="173"/>
      <c r="D2022" s="173"/>
      <c r="E2022" s="173"/>
      <c r="F2022" s="70">
        <v>164</v>
      </c>
      <c r="G2022" s="173"/>
      <c r="H2022" s="173"/>
      <c r="I2022" s="71" t="str">
        <v>libre</v>
      </c>
      <c r="K2022" s="318">
        <v>1</v>
      </c>
      <c r="L2022" s="317"/>
      <c r="M2022" s="317"/>
      <c r="N2022" s="317"/>
      <c r="O2022" s="317"/>
      <c r="P2022" s="317"/>
    </row>
    <row r="2023" spans="1:16" outlineLevel="3" x14ac:dyDescent="0.3">
      <c r="A2023" s="173"/>
      <c r="B2023" s="173"/>
      <c r="C2023" s="173"/>
      <c r="D2023" s="173"/>
      <c r="E2023" s="173"/>
      <c r="F2023" s="70">
        <v>165</v>
      </c>
      <c r="G2023" s="173"/>
      <c r="H2023" s="173"/>
      <c r="I2023" s="71" t="str">
        <v>libre</v>
      </c>
      <c r="K2023" s="318">
        <v>1</v>
      </c>
      <c r="L2023" s="317"/>
      <c r="M2023" s="317"/>
      <c r="N2023" s="317"/>
      <c r="O2023" s="317"/>
      <c r="P2023" s="317"/>
    </row>
    <row r="2024" spans="1:16" outlineLevel="3" x14ac:dyDescent="0.3">
      <c r="A2024" s="173"/>
      <c r="B2024" s="173"/>
      <c r="C2024" s="173"/>
      <c r="D2024" s="173"/>
      <c r="E2024" s="173"/>
      <c r="F2024" s="70">
        <v>166</v>
      </c>
      <c r="G2024" s="173"/>
      <c r="H2024" s="173"/>
      <c r="I2024" s="71" t="str">
        <v>libre</v>
      </c>
      <c r="K2024" s="318">
        <v>1</v>
      </c>
      <c r="L2024" s="317"/>
      <c r="M2024" s="317"/>
      <c r="N2024" s="317"/>
      <c r="O2024" s="317"/>
      <c r="P2024" s="317"/>
    </row>
    <row r="2025" spans="1:16" outlineLevel="3" x14ac:dyDescent="0.3">
      <c r="A2025" s="173"/>
      <c r="B2025" s="173"/>
      <c r="C2025" s="173"/>
      <c r="D2025" s="173"/>
      <c r="E2025" s="173"/>
      <c r="F2025" s="70">
        <v>167</v>
      </c>
      <c r="G2025" s="173"/>
      <c r="H2025" s="173"/>
      <c r="I2025" s="71" t="str">
        <v>libre</v>
      </c>
      <c r="K2025" s="318">
        <v>1</v>
      </c>
      <c r="L2025" s="317"/>
      <c r="M2025" s="317"/>
      <c r="N2025" s="317"/>
      <c r="O2025" s="317"/>
      <c r="P2025" s="317"/>
    </row>
    <row r="2026" spans="1:16" outlineLevel="3" x14ac:dyDescent="0.3">
      <c r="A2026" s="173"/>
      <c r="B2026" s="173"/>
      <c r="C2026" s="173"/>
      <c r="D2026" s="173"/>
      <c r="E2026" s="173"/>
      <c r="F2026" s="70">
        <v>168</v>
      </c>
      <c r="G2026" s="173"/>
      <c r="H2026" s="173"/>
      <c r="I2026" s="71" t="str">
        <v>libre</v>
      </c>
      <c r="K2026" s="318">
        <v>1</v>
      </c>
      <c r="L2026" s="317"/>
      <c r="M2026" s="317"/>
      <c r="N2026" s="317"/>
      <c r="O2026" s="317"/>
      <c r="P2026" s="317"/>
    </row>
    <row r="2027" spans="1:16" outlineLevel="3" x14ac:dyDescent="0.3">
      <c r="A2027" s="173"/>
      <c r="B2027" s="173"/>
      <c r="C2027" s="173"/>
      <c r="D2027" s="173"/>
      <c r="E2027" s="173"/>
      <c r="F2027" s="70">
        <v>169</v>
      </c>
      <c r="G2027" s="173"/>
      <c r="H2027" s="173"/>
      <c r="I2027" s="71" t="str">
        <v>libre</v>
      </c>
      <c r="K2027" s="318">
        <v>1</v>
      </c>
      <c r="L2027" s="317"/>
      <c r="M2027" s="317"/>
      <c r="N2027" s="317"/>
      <c r="O2027" s="317"/>
      <c r="P2027" s="317"/>
    </row>
    <row r="2028" spans="1:16" outlineLevel="3" x14ac:dyDescent="0.3">
      <c r="A2028" s="173"/>
      <c r="B2028" s="173"/>
      <c r="C2028" s="173"/>
      <c r="D2028" s="173"/>
      <c r="E2028" s="173"/>
      <c r="F2028" s="70">
        <v>170</v>
      </c>
      <c r="G2028" s="173"/>
      <c r="H2028" s="173"/>
      <c r="I2028" s="71" t="str">
        <v>libre</v>
      </c>
      <c r="K2028" s="318">
        <v>1</v>
      </c>
      <c r="L2028" s="317"/>
      <c r="M2028" s="317"/>
      <c r="N2028" s="317"/>
      <c r="O2028" s="317"/>
      <c r="P2028" s="317"/>
    </row>
    <row r="2029" spans="1:16" outlineLevel="3" x14ac:dyDescent="0.3">
      <c r="A2029" s="173"/>
      <c r="B2029" s="173"/>
      <c r="C2029" s="173"/>
      <c r="D2029" s="173"/>
      <c r="E2029" s="173"/>
      <c r="F2029" s="70">
        <v>171</v>
      </c>
      <c r="G2029" s="173"/>
      <c r="H2029" s="173"/>
      <c r="I2029" s="71" t="str">
        <v>libre</v>
      </c>
      <c r="K2029" s="318">
        <v>1</v>
      </c>
      <c r="L2029" s="317"/>
      <c r="M2029" s="317"/>
      <c r="N2029" s="317"/>
      <c r="O2029" s="317"/>
      <c r="P2029" s="317"/>
    </row>
    <row r="2030" spans="1:16" outlineLevel="3" x14ac:dyDescent="0.3">
      <c r="A2030" s="173"/>
      <c r="B2030" s="173"/>
      <c r="C2030" s="173"/>
      <c r="D2030" s="173"/>
      <c r="E2030" s="173"/>
      <c r="F2030" s="70">
        <v>172</v>
      </c>
      <c r="G2030" s="173"/>
      <c r="H2030" s="173"/>
      <c r="I2030" s="71" t="str">
        <v>libre</v>
      </c>
      <c r="K2030" s="318">
        <v>1</v>
      </c>
      <c r="L2030" s="317"/>
      <c r="M2030" s="317"/>
      <c r="N2030" s="317"/>
      <c r="O2030" s="317"/>
      <c r="P2030" s="317"/>
    </row>
    <row r="2031" spans="1:16" outlineLevel="3" x14ac:dyDescent="0.3">
      <c r="A2031" s="173"/>
      <c r="B2031" s="173"/>
      <c r="C2031" s="173"/>
      <c r="D2031" s="173"/>
      <c r="E2031" s="173"/>
      <c r="F2031" s="70">
        <v>173</v>
      </c>
      <c r="G2031" s="173"/>
      <c r="H2031" s="173"/>
      <c r="I2031" s="71" t="str">
        <v>libre</v>
      </c>
      <c r="K2031" s="318">
        <v>1</v>
      </c>
      <c r="L2031" s="317"/>
      <c r="M2031" s="317"/>
      <c r="N2031" s="317"/>
      <c r="O2031" s="317"/>
      <c r="P2031" s="317"/>
    </row>
    <row r="2032" spans="1:16" outlineLevel="3" x14ac:dyDescent="0.3">
      <c r="A2032" s="173"/>
      <c r="B2032" s="173"/>
      <c r="C2032" s="173"/>
      <c r="D2032" s="173"/>
      <c r="E2032" s="173"/>
      <c r="F2032" s="70">
        <v>174</v>
      </c>
      <c r="G2032" s="173"/>
      <c r="H2032" s="173"/>
      <c r="I2032" s="71" t="str">
        <v>libre</v>
      </c>
      <c r="K2032" s="318">
        <v>1</v>
      </c>
      <c r="L2032" s="317"/>
      <c r="M2032" s="317"/>
      <c r="N2032" s="317"/>
      <c r="O2032" s="317"/>
      <c r="P2032" s="317"/>
    </row>
    <row r="2033" spans="1:16" outlineLevel="3" x14ac:dyDescent="0.3">
      <c r="A2033" s="173"/>
      <c r="B2033" s="173"/>
      <c r="C2033" s="173"/>
      <c r="D2033" s="173"/>
      <c r="E2033" s="173"/>
      <c r="F2033" s="70">
        <v>175</v>
      </c>
      <c r="G2033" s="173"/>
      <c r="H2033" s="173"/>
      <c r="I2033" s="71" t="str">
        <v>libre</v>
      </c>
      <c r="K2033" s="318">
        <v>1</v>
      </c>
      <c r="L2033" s="317"/>
      <c r="M2033" s="317"/>
      <c r="N2033" s="317"/>
      <c r="O2033" s="317"/>
      <c r="P2033" s="317"/>
    </row>
    <row r="2034" spans="1:16" outlineLevel="3" x14ac:dyDescent="0.3">
      <c r="A2034" s="173"/>
      <c r="B2034" s="173"/>
      <c r="C2034" s="173"/>
      <c r="D2034" s="173"/>
      <c r="E2034" s="173"/>
      <c r="F2034" s="70">
        <v>176</v>
      </c>
      <c r="G2034" s="173"/>
      <c r="H2034" s="173"/>
      <c r="I2034" s="71" t="str">
        <v>libre</v>
      </c>
      <c r="K2034" s="318">
        <v>1</v>
      </c>
      <c r="L2034" s="317"/>
      <c r="M2034" s="317"/>
      <c r="N2034" s="317"/>
      <c r="O2034" s="317"/>
      <c r="P2034" s="317"/>
    </row>
    <row r="2035" spans="1:16" outlineLevel="3" x14ac:dyDescent="0.3">
      <c r="A2035" s="173"/>
      <c r="B2035" s="173"/>
      <c r="C2035" s="173"/>
      <c r="D2035" s="173"/>
      <c r="E2035" s="173"/>
      <c r="F2035" s="70">
        <v>177</v>
      </c>
      <c r="G2035" s="173"/>
      <c r="H2035" s="173"/>
      <c r="I2035" s="71" t="str">
        <v>libre</v>
      </c>
      <c r="K2035" s="318">
        <v>1</v>
      </c>
      <c r="L2035" s="317"/>
      <c r="M2035" s="317"/>
      <c r="N2035" s="317"/>
      <c r="O2035" s="317"/>
      <c r="P2035" s="317"/>
    </row>
    <row r="2036" spans="1:16" outlineLevel="3" x14ac:dyDescent="0.3">
      <c r="A2036" s="173"/>
      <c r="B2036" s="173"/>
      <c r="C2036" s="173"/>
      <c r="D2036" s="173"/>
      <c r="E2036" s="173"/>
      <c r="F2036" s="70">
        <v>178</v>
      </c>
      <c r="G2036" s="173"/>
      <c r="H2036" s="173"/>
      <c r="I2036" s="71" t="str">
        <v>libre</v>
      </c>
      <c r="K2036" s="318">
        <v>1</v>
      </c>
      <c r="L2036" s="317"/>
      <c r="M2036" s="317"/>
      <c r="N2036" s="317"/>
      <c r="O2036" s="317"/>
      <c r="P2036" s="317"/>
    </row>
    <row r="2037" spans="1:16" outlineLevel="3" x14ac:dyDescent="0.3">
      <c r="A2037" s="173"/>
      <c r="B2037" s="173"/>
      <c r="C2037" s="173"/>
      <c r="D2037" s="173"/>
      <c r="E2037" s="173"/>
      <c r="F2037" s="70">
        <v>179</v>
      </c>
      <c r="G2037" s="173"/>
      <c r="H2037" s="173"/>
      <c r="I2037" s="71" t="str">
        <v>libre</v>
      </c>
      <c r="K2037" s="318">
        <v>1</v>
      </c>
      <c r="L2037" s="317"/>
      <c r="M2037" s="317"/>
      <c r="N2037" s="317"/>
      <c r="O2037" s="317"/>
      <c r="P2037" s="317"/>
    </row>
    <row r="2038" spans="1:16" outlineLevel="3" x14ac:dyDescent="0.3">
      <c r="A2038" s="173"/>
      <c r="B2038" s="173"/>
      <c r="C2038" s="173"/>
      <c r="D2038" s="173"/>
      <c r="E2038" s="173"/>
      <c r="F2038" s="70">
        <v>180</v>
      </c>
      <c r="G2038" s="173"/>
      <c r="H2038" s="173"/>
      <c r="I2038" s="71" t="str">
        <v>libre</v>
      </c>
      <c r="K2038" s="318">
        <v>1</v>
      </c>
      <c r="L2038" s="317"/>
      <c r="M2038" s="317"/>
      <c r="N2038" s="317"/>
      <c r="O2038" s="317"/>
      <c r="P2038" s="317"/>
    </row>
    <row r="2039" spans="1:16" outlineLevel="3" x14ac:dyDescent="0.3">
      <c r="A2039" s="173"/>
      <c r="B2039" s="173"/>
      <c r="C2039" s="173"/>
      <c r="D2039" s="173"/>
      <c r="E2039" s="173"/>
      <c r="F2039" s="70">
        <v>181</v>
      </c>
      <c r="G2039" s="173"/>
      <c r="H2039" s="173"/>
      <c r="I2039" s="71" t="str">
        <v>libre</v>
      </c>
      <c r="K2039" s="318">
        <v>1</v>
      </c>
      <c r="L2039" s="317"/>
      <c r="M2039" s="317"/>
      <c r="N2039" s="317"/>
      <c r="O2039" s="317"/>
      <c r="P2039" s="317"/>
    </row>
    <row r="2040" spans="1:16" outlineLevel="3" x14ac:dyDescent="0.3">
      <c r="A2040" s="173"/>
      <c r="B2040" s="173"/>
      <c r="C2040" s="173"/>
      <c r="D2040" s="173"/>
      <c r="E2040" s="173"/>
      <c r="F2040" s="70">
        <v>182</v>
      </c>
      <c r="G2040" s="173"/>
      <c r="H2040" s="173"/>
      <c r="I2040" s="71" t="str">
        <v>libre</v>
      </c>
      <c r="K2040" s="318">
        <v>1</v>
      </c>
      <c r="L2040" s="317"/>
      <c r="M2040" s="317"/>
      <c r="N2040" s="317"/>
      <c r="O2040" s="317"/>
      <c r="P2040" s="317"/>
    </row>
    <row r="2041" spans="1:16" outlineLevel="3" x14ac:dyDescent="0.3">
      <c r="A2041" s="173"/>
      <c r="B2041" s="173"/>
      <c r="C2041" s="173"/>
      <c r="D2041" s="173"/>
      <c r="E2041" s="173"/>
      <c r="F2041" s="70">
        <v>183</v>
      </c>
      <c r="G2041" s="173"/>
      <c r="H2041" s="173"/>
      <c r="I2041" s="71" t="str">
        <v>libre</v>
      </c>
      <c r="K2041" s="318">
        <v>1</v>
      </c>
      <c r="L2041" s="317"/>
      <c r="M2041" s="317"/>
      <c r="N2041" s="317"/>
      <c r="O2041" s="317"/>
      <c r="P2041" s="317"/>
    </row>
    <row r="2042" spans="1:16" outlineLevel="3" x14ac:dyDescent="0.3">
      <c r="A2042" s="173"/>
      <c r="B2042" s="173"/>
      <c r="C2042" s="173"/>
      <c r="D2042" s="173"/>
      <c r="E2042" s="173"/>
      <c r="F2042" s="70">
        <v>184</v>
      </c>
      <c r="G2042" s="173"/>
      <c r="H2042" s="173"/>
      <c r="I2042" s="71" t="str">
        <v>libre</v>
      </c>
      <c r="K2042" s="318">
        <v>1</v>
      </c>
      <c r="L2042" s="317"/>
      <c r="M2042" s="317"/>
      <c r="N2042" s="317"/>
      <c r="O2042" s="317"/>
      <c r="P2042" s="317"/>
    </row>
    <row r="2043" spans="1:16" outlineLevel="3" x14ac:dyDescent="0.3">
      <c r="A2043" s="173"/>
      <c r="B2043" s="173"/>
      <c r="C2043" s="173"/>
      <c r="D2043" s="173"/>
      <c r="E2043" s="173"/>
      <c r="F2043" s="70">
        <v>185</v>
      </c>
      <c r="G2043" s="173"/>
      <c r="H2043" s="173"/>
      <c r="I2043" s="71" t="str">
        <v>libre</v>
      </c>
      <c r="K2043" s="318">
        <v>1</v>
      </c>
      <c r="L2043" s="317"/>
      <c r="M2043" s="317"/>
      <c r="N2043" s="317"/>
      <c r="O2043" s="317"/>
      <c r="P2043" s="317"/>
    </row>
    <row r="2044" spans="1:16" outlineLevel="3" x14ac:dyDescent="0.3">
      <c r="A2044" s="173"/>
      <c r="B2044" s="173"/>
      <c r="C2044" s="173"/>
      <c r="D2044" s="173"/>
      <c r="E2044" s="173"/>
      <c r="F2044" s="70">
        <v>186</v>
      </c>
      <c r="G2044" s="173"/>
      <c r="H2044" s="173"/>
      <c r="I2044" s="71" t="str">
        <v>libre</v>
      </c>
      <c r="K2044" s="318">
        <v>1</v>
      </c>
      <c r="L2044" s="317"/>
      <c r="M2044" s="317"/>
      <c r="N2044" s="317"/>
      <c r="O2044" s="317"/>
      <c r="P2044" s="317"/>
    </row>
    <row r="2045" spans="1:16" outlineLevel="3" x14ac:dyDescent="0.3">
      <c r="A2045" s="173"/>
      <c r="B2045" s="173"/>
      <c r="C2045" s="173"/>
      <c r="D2045" s="173"/>
      <c r="E2045" s="173"/>
      <c r="F2045" s="70">
        <v>187</v>
      </c>
      <c r="G2045" s="173"/>
      <c r="H2045" s="173"/>
      <c r="I2045" s="71" t="str">
        <v>libre</v>
      </c>
      <c r="K2045" s="318">
        <v>1</v>
      </c>
      <c r="L2045" s="317"/>
      <c r="M2045" s="317"/>
      <c r="N2045" s="317"/>
      <c r="O2045" s="317"/>
      <c r="P2045" s="317"/>
    </row>
    <row r="2046" spans="1:16" outlineLevel="3" x14ac:dyDescent="0.3">
      <c r="A2046" s="173"/>
      <c r="B2046" s="173"/>
      <c r="C2046" s="173"/>
      <c r="D2046" s="173"/>
      <c r="E2046" s="173"/>
      <c r="F2046" s="70">
        <v>188</v>
      </c>
      <c r="G2046" s="173"/>
      <c r="H2046" s="173"/>
      <c r="I2046" s="71" t="str">
        <v>libre</v>
      </c>
      <c r="K2046" s="318">
        <v>1</v>
      </c>
      <c r="L2046" s="317"/>
      <c r="M2046" s="317"/>
      <c r="N2046" s="317"/>
      <c r="O2046" s="317"/>
      <c r="P2046" s="317"/>
    </row>
    <row r="2047" spans="1:16" outlineLevel="3" x14ac:dyDescent="0.3">
      <c r="A2047" s="173"/>
      <c r="B2047" s="173"/>
      <c r="C2047" s="173"/>
      <c r="D2047" s="173"/>
      <c r="E2047" s="173"/>
      <c r="F2047" s="70">
        <v>189</v>
      </c>
      <c r="G2047" s="173"/>
      <c r="H2047" s="173"/>
      <c r="I2047" s="71" t="str">
        <v>libre</v>
      </c>
      <c r="K2047" s="318">
        <v>1</v>
      </c>
      <c r="L2047" s="317"/>
      <c r="M2047" s="317"/>
      <c r="N2047" s="317"/>
      <c r="O2047" s="317"/>
      <c r="P2047" s="317"/>
    </row>
    <row r="2048" spans="1:16" outlineLevel="3" x14ac:dyDescent="0.3">
      <c r="A2048" s="173"/>
      <c r="B2048" s="173"/>
      <c r="C2048" s="173"/>
      <c r="D2048" s="173"/>
      <c r="E2048" s="173"/>
      <c r="F2048" s="70">
        <v>190</v>
      </c>
      <c r="G2048" s="173"/>
      <c r="H2048" s="173"/>
      <c r="I2048" s="71" t="str">
        <v>libre</v>
      </c>
      <c r="K2048" s="318">
        <v>1</v>
      </c>
      <c r="L2048" s="317"/>
      <c r="M2048" s="317"/>
      <c r="N2048" s="317"/>
      <c r="O2048" s="317"/>
      <c r="P2048" s="317"/>
    </row>
    <row r="2049" spans="1:16" outlineLevel="3" x14ac:dyDescent="0.3">
      <c r="A2049" s="173"/>
      <c r="B2049" s="173"/>
      <c r="C2049" s="173"/>
      <c r="D2049" s="173"/>
      <c r="E2049" s="173"/>
      <c r="F2049" s="70">
        <v>191</v>
      </c>
      <c r="G2049" s="173"/>
      <c r="H2049" s="173"/>
      <c r="I2049" s="71" t="str">
        <v>libre</v>
      </c>
      <c r="K2049" s="318">
        <v>1</v>
      </c>
      <c r="L2049" s="317"/>
      <c r="M2049" s="317"/>
      <c r="N2049" s="317"/>
      <c r="O2049" s="317"/>
      <c r="P2049" s="317"/>
    </row>
    <row r="2050" spans="1:16" outlineLevel="3" x14ac:dyDescent="0.3">
      <c r="A2050" s="173"/>
      <c r="B2050" s="173"/>
      <c r="C2050" s="173"/>
      <c r="D2050" s="173"/>
      <c r="E2050" s="173"/>
      <c r="F2050" s="70">
        <v>192</v>
      </c>
      <c r="G2050" s="173"/>
      <c r="H2050" s="173"/>
      <c r="I2050" s="71" t="str">
        <v>libre</v>
      </c>
      <c r="K2050" s="318">
        <v>1</v>
      </c>
      <c r="L2050" s="317"/>
      <c r="M2050" s="317"/>
      <c r="N2050" s="317"/>
      <c r="O2050" s="317"/>
      <c r="P2050" s="317"/>
    </row>
    <row r="2051" spans="1:16" outlineLevel="3" x14ac:dyDescent="0.3">
      <c r="A2051" s="173"/>
      <c r="B2051" s="173"/>
      <c r="C2051" s="173"/>
      <c r="D2051" s="173"/>
      <c r="E2051" s="173"/>
      <c r="F2051" s="70">
        <v>193</v>
      </c>
      <c r="G2051" s="173"/>
      <c r="H2051" s="173"/>
      <c r="I2051" s="71" t="str">
        <v>libre</v>
      </c>
      <c r="K2051" s="318">
        <v>1</v>
      </c>
      <c r="L2051" s="317"/>
      <c r="M2051" s="317"/>
      <c r="N2051" s="317"/>
      <c r="O2051" s="317"/>
      <c r="P2051" s="317"/>
    </row>
    <row r="2052" spans="1:16" outlineLevel="3" x14ac:dyDescent="0.3">
      <c r="A2052" s="173"/>
      <c r="B2052" s="173"/>
      <c r="C2052" s="173"/>
      <c r="D2052" s="173"/>
      <c r="E2052" s="173"/>
      <c r="F2052" s="70">
        <v>194</v>
      </c>
      <c r="G2052" s="173"/>
      <c r="H2052" s="173"/>
      <c r="I2052" s="71" t="str">
        <v>libre</v>
      </c>
      <c r="K2052" s="318">
        <v>1</v>
      </c>
      <c r="L2052" s="317"/>
      <c r="M2052" s="317"/>
      <c r="N2052" s="317"/>
      <c r="O2052" s="317"/>
      <c r="P2052" s="317"/>
    </row>
    <row r="2053" spans="1:16" outlineLevel="3" x14ac:dyDescent="0.3">
      <c r="A2053" s="173"/>
      <c r="B2053" s="173"/>
      <c r="C2053" s="173"/>
      <c r="D2053" s="173"/>
      <c r="E2053" s="173"/>
      <c r="F2053" s="70">
        <v>195</v>
      </c>
      <c r="G2053" s="173"/>
      <c r="H2053" s="173"/>
      <c r="I2053" s="71" t="str">
        <v>libre</v>
      </c>
      <c r="K2053" s="318">
        <v>1</v>
      </c>
      <c r="L2053" s="317"/>
      <c r="M2053" s="317"/>
      <c r="N2053" s="317"/>
      <c r="O2053" s="317"/>
      <c r="P2053" s="317"/>
    </row>
    <row r="2054" spans="1:16" outlineLevel="3" x14ac:dyDescent="0.3">
      <c r="A2054" s="173"/>
      <c r="B2054" s="173"/>
      <c r="C2054" s="173"/>
      <c r="D2054" s="173"/>
      <c r="E2054" s="173"/>
      <c r="F2054" s="70">
        <v>196</v>
      </c>
      <c r="G2054" s="173"/>
      <c r="H2054" s="173"/>
      <c r="I2054" s="71" t="str">
        <v>libre</v>
      </c>
      <c r="K2054" s="318">
        <v>1</v>
      </c>
      <c r="L2054" s="317"/>
      <c r="M2054" s="317"/>
      <c r="N2054" s="317"/>
      <c r="O2054" s="317"/>
      <c r="P2054" s="317"/>
    </row>
    <row r="2055" spans="1:16" outlineLevel="3" x14ac:dyDescent="0.3">
      <c r="A2055" s="173"/>
      <c r="B2055" s="173"/>
      <c r="C2055" s="173"/>
      <c r="D2055" s="173"/>
      <c r="E2055" s="173"/>
      <c r="F2055" s="70">
        <v>197</v>
      </c>
      <c r="G2055" s="173"/>
      <c r="H2055" s="173"/>
      <c r="I2055" s="71" t="str">
        <v>libre</v>
      </c>
      <c r="K2055" s="318">
        <v>1</v>
      </c>
      <c r="L2055" s="317"/>
      <c r="M2055" s="317"/>
      <c r="N2055" s="317"/>
      <c r="O2055" s="317"/>
      <c r="P2055" s="317"/>
    </row>
    <row r="2056" spans="1:16" outlineLevel="2" x14ac:dyDescent="0.3">
      <c r="A2056" s="173"/>
      <c r="B2056" s="173"/>
      <c r="C2056" s="173"/>
      <c r="D2056" s="173"/>
      <c r="E2056" s="173"/>
      <c r="F2056" s="70">
        <v>198</v>
      </c>
      <c r="G2056" s="173"/>
      <c r="H2056" s="173"/>
      <c r="I2056" s="71" t="str">
        <v>libre</v>
      </c>
      <c r="K2056" s="318">
        <v>1</v>
      </c>
      <c r="L2056" s="317"/>
      <c r="M2056" s="317"/>
      <c r="N2056" s="317"/>
      <c r="O2056" s="317"/>
      <c r="P2056" s="317"/>
    </row>
    <row r="2057" spans="1:16" outlineLevel="2" x14ac:dyDescent="0.3">
      <c r="A2057" s="173"/>
      <c r="B2057" s="173"/>
      <c r="C2057" s="173"/>
      <c r="D2057" s="173"/>
      <c r="E2057" s="173"/>
      <c r="F2057" s="70">
        <v>199</v>
      </c>
      <c r="G2057" s="173"/>
      <c r="H2057" s="173"/>
      <c r="I2057" s="71" t="str">
        <v>libre</v>
      </c>
      <c r="K2057" s="318">
        <v>1</v>
      </c>
      <c r="L2057" s="317"/>
      <c r="M2057" s="317"/>
      <c r="N2057" s="317"/>
      <c r="O2057" s="317"/>
      <c r="P2057" s="317"/>
    </row>
    <row r="2058" spans="1:16" outlineLevel="2" x14ac:dyDescent="0.3">
      <c r="A2058" s="173"/>
      <c r="B2058" s="173"/>
      <c r="C2058" s="173"/>
      <c r="D2058" s="173"/>
      <c r="E2058" s="173"/>
      <c r="F2058" s="70">
        <v>200</v>
      </c>
      <c r="G2058" s="173"/>
      <c r="H2058" s="173"/>
      <c r="I2058" s="71" t="str">
        <v>Alquiler Sitios</v>
      </c>
      <c r="K2058" s="318">
        <v>1</v>
      </c>
      <c r="L2058" s="317"/>
      <c r="M2058" s="317"/>
      <c r="N2058" s="317"/>
      <c r="O2058" s="317"/>
      <c r="P2058" s="317"/>
    </row>
    <row r="2059" spans="1:16" outlineLevel="2" x14ac:dyDescent="0.3">
      <c r="A2059" s="173"/>
      <c r="B2059" s="173"/>
      <c r="C2059" s="173"/>
      <c r="D2059" s="173"/>
      <c r="E2059" s="173"/>
      <c r="F2059" s="70">
        <v>201</v>
      </c>
      <c r="G2059" s="173"/>
      <c r="H2059" s="173"/>
      <c r="I2059" s="71" t="str">
        <v>Energía Eléctrica Sitios</v>
      </c>
      <c r="K2059" s="318">
        <v>1</v>
      </c>
      <c r="L2059" s="317"/>
      <c r="M2059" s="317"/>
      <c r="N2059" s="317"/>
      <c r="O2059" s="317"/>
      <c r="P2059" s="317"/>
    </row>
    <row r="2060" spans="1:16" outlineLevel="3" x14ac:dyDescent="0.3">
      <c r="A2060" s="173"/>
      <c r="B2060" s="173"/>
      <c r="C2060" s="173"/>
      <c r="D2060" s="173"/>
      <c r="E2060" s="173"/>
      <c r="F2060" s="70">
        <v>202</v>
      </c>
      <c r="G2060" s="173"/>
      <c r="H2060" s="173"/>
      <c r="I2060" s="71" t="str">
        <v>Mantenimiento de Sitios</v>
      </c>
      <c r="K2060" s="318">
        <v>1</v>
      </c>
      <c r="L2060" s="317"/>
      <c r="M2060" s="317"/>
      <c r="N2060" s="317"/>
      <c r="O2060" s="317"/>
      <c r="P2060" s="317"/>
    </row>
    <row r="2061" spans="1:16" outlineLevel="3" x14ac:dyDescent="0.3">
      <c r="A2061" s="173"/>
      <c r="B2061" s="173"/>
      <c r="C2061" s="173"/>
      <c r="D2061" s="173"/>
      <c r="E2061" s="173"/>
      <c r="F2061" s="70">
        <v>203</v>
      </c>
      <c r="G2061" s="173"/>
      <c r="H2061" s="173"/>
      <c r="I2061" s="71" t="str">
        <v>Vigilancia</v>
      </c>
      <c r="K2061" s="318">
        <v>1</v>
      </c>
      <c r="L2061" s="317"/>
      <c r="M2061" s="317"/>
      <c r="N2061" s="317"/>
      <c r="O2061" s="317"/>
      <c r="P2061" s="317"/>
    </row>
    <row r="2062" spans="1:16" outlineLevel="3" x14ac:dyDescent="0.3">
      <c r="A2062" s="173"/>
      <c r="B2062" s="173"/>
      <c r="C2062" s="173"/>
      <c r="D2062" s="173"/>
      <c r="E2062" s="173"/>
      <c r="F2062" s="70">
        <v>204</v>
      </c>
      <c r="G2062" s="173"/>
      <c r="H2062" s="173"/>
      <c r="I2062" s="71" t="str">
        <v>Combustible</v>
      </c>
      <c r="K2062" s="318">
        <v>1</v>
      </c>
      <c r="L2062" s="317"/>
      <c r="M2062" s="317"/>
      <c r="N2062" s="317"/>
      <c r="O2062" s="317"/>
      <c r="P2062" s="317"/>
    </row>
    <row r="2063" spans="1:16" outlineLevel="3" x14ac:dyDescent="0.3">
      <c r="A2063" s="173"/>
      <c r="B2063" s="173"/>
      <c r="C2063" s="173"/>
      <c r="D2063" s="173"/>
      <c r="E2063" s="173"/>
      <c r="F2063" s="70">
        <v>205</v>
      </c>
      <c r="G2063" s="173"/>
      <c r="H2063" s="173"/>
      <c r="I2063" s="71" t="str">
        <v>Contratos</v>
      </c>
      <c r="K2063" s="318">
        <v>1</v>
      </c>
      <c r="L2063" s="317"/>
      <c r="M2063" s="317"/>
      <c r="N2063" s="317"/>
      <c r="O2063" s="317"/>
      <c r="P2063" s="317"/>
    </row>
    <row r="2064" spans="1:16" outlineLevel="3" x14ac:dyDescent="0.3">
      <c r="A2064" s="173"/>
      <c r="B2064" s="173"/>
      <c r="C2064" s="173"/>
      <c r="D2064" s="173"/>
      <c r="E2064" s="173"/>
      <c r="F2064" s="70">
        <v>206</v>
      </c>
      <c r="G2064" s="173"/>
      <c r="H2064" s="173"/>
      <c r="I2064" s="71" t="str">
        <v>Transmisión</v>
      </c>
      <c r="K2064" s="318">
        <v>1</v>
      </c>
      <c r="L2064" s="317"/>
      <c r="M2064" s="317"/>
      <c r="N2064" s="317"/>
      <c r="O2064" s="317"/>
      <c r="P2064" s="317"/>
    </row>
    <row r="2065" spans="1:16" outlineLevel="3" x14ac:dyDescent="0.3">
      <c r="A2065" s="173"/>
      <c r="B2065" s="173"/>
      <c r="C2065" s="173"/>
      <c r="D2065" s="173"/>
      <c r="E2065" s="173"/>
      <c r="F2065" s="70">
        <v>207</v>
      </c>
      <c r="G2065" s="173"/>
      <c r="H2065" s="173"/>
      <c r="I2065" s="71" t="str">
        <v>Otros gastos, sanciones, municipios</v>
      </c>
      <c r="K2065" s="318">
        <v>1</v>
      </c>
      <c r="L2065" s="317"/>
      <c r="M2065" s="317"/>
      <c r="N2065" s="317"/>
      <c r="O2065" s="317"/>
      <c r="P2065" s="317"/>
    </row>
    <row r="2066" spans="1:16" outlineLevel="3" x14ac:dyDescent="0.3">
      <c r="A2066" s="173"/>
      <c r="B2066" s="173"/>
      <c r="C2066" s="173"/>
      <c r="D2066" s="173"/>
      <c r="E2066" s="173"/>
      <c r="F2066" s="70">
        <v>208</v>
      </c>
      <c r="G2066" s="173"/>
      <c r="H2066" s="173"/>
      <c r="I2066" s="71" t="str">
        <v>O&amp;M Sitios y Core</v>
      </c>
      <c r="K2066" s="318">
        <v>1</v>
      </c>
      <c r="L2066" s="317"/>
      <c r="M2066" s="317"/>
      <c r="N2066" s="317"/>
      <c r="O2066" s="317"/>
      <c r="P2066" s="317"/>
    </row>
    <row r="2067" spans="1:16" outlineLevel="3" x14ac:dyDescent="0.3">
      <c r="A2067" s="173"/>
      <c r="B2067" s="173"/>
      <c r="C2067" s="173"/>
      <c r="D2067" s="173"/>
      <c r="E2067" s="173"/>
      <c r="F2067" s="70">
        <v>209</v>
      </c>
      <c r="G2067" s="173"/>
      <c r="H2067" s="173"/>
      <c r="I2067" s="71" t="str">
        <v>O&amp;M Plataforma de TI</v>
      </c>
      <c r="K2067" s="318">
        <v>1</v>
      </c>
      <c r="L2067" s="317"/>
      <c r="M2067" s="317"/>
      <c r="N2067" s="317"/>
      <c r="O2067" s="317"/>
      <c r="P2067" s="317"/>
    </row>
    <row r="2068" spans="1:16" outlineLevel="3" x14ac:dyDescent="0.3">
      <c r="A2068" s="173"/>
      <c r="B2068" s="173"/>
      <c r="C2068" s="173"/>
      <c r="D2068" s="173"/>
      <c r="E2068" s="173"/>
      <c r="F2068" s="70">
        <v>210</v>
      </c>
      <c r="G2068" s="173"/>
      <c r="H2068" s="173"/>
      <c r="I2068" s="71" t="str">
        <v>Otros gastos TI</v>
      </c>
      <c r="K2068" s="318">
        <v>1</v>
      </c>
      <c r="L2068" s="317"/>
      <c r="M2068" s="317"/>
      <c r="N2068" s="317"/>
      <c r="O2068" s="317"/>
      <c r="P2068" s="317"/>
    </row>
    <row r="2069" spans="1:16" outlineLevel="3" x14ac:dyDescent="0.3">
      <c r="A2069" s="173"/>
      <c r="B2069" s="173"/>
      <c r="C2069" s="173"/>
      <c r="D2069" s="173"/>
      <c r="E2069" s="173"/>
      <c r="F2069" s="70">
        <v>211</v>
      </c>
      <c r="G2069" s="173"/>
      <c r="H2069" s="173"/>
      <c r="I2069" s="71" t="str">
        <v>Servicios Externos</v>
      </c>
      <c r="K2069" s="318">
        <v>1</v>
      </c>
      <c r="L2069" s="317"/>
      <c r="M2069" s="317"/>
      <c r="N2069" s="317"/>
      <c r="O2069" s="317"/>
      <c r="P2069" s="317"/>
    </row>
    <row r="2070" spans="1:16" outlineLevel="3" x14ac:dyDescent="0.3">
      <c r="A2070" s="173"/>
      <c r="B2070" s="173"/>
      <c r="C2070" s="173"/>
      <c r="D2070" s="173"/>
      <c r="E2070" s="173"/>
      <c r="F2070" s="70">
        <v>212</v>
      </c>
      <c r="G2070" s="173"/>
      <c r="H2070" s="173"/>
      <c r="I2070" s="71" t="str">
        <v>Canon por Uso de Espectro Radioléctrico</v>
      </c>
      <c r="K2070" s="318">
        <v>1</v>
      </c>
      <c r="L2070" s="317"/>
      <c r="M2070" s="317"/>
      <c r="N2070" s="317"/>
      <c r="O2070" s="317"/>
      <c r="P2070" s="317"/>
    </row>
    <row r="2071" spans="1:16" outlineLevel="3" x14ac:dyDescent="0.3">
      <c r="A2071" s="173"/>
      <c r="B2071" s="173"/>
      <c r="C2071" s="173"/>
      <c r="D2071" s="173"/>
      <c r="E2071" s="173"/>
      <c r="F2071" s="70">
        <v>213</v>
      </c>
      <c r="G2071" s="173"/>
      <c r="H2071" s="173"/>
      <c r="I2071" s="71" t="str">
        <v>Aportes MTC</v>
      </c>
      <c r="K2071" s="318">
        <v>1</v>
      </c>
      <c r="L2071" s="317"/>
      <c r="M2071" s="317"/>
      <c r="N2071" s="317"/>
      <c r="O2071" s="317"/>
      <c r="P2071" s="317"/>
    </row>
    <row r="2072" spans="1:16" outlineLevel="3" x14ac:dyDescent="0.3">
      <c r="A2072" s="173"/>
      <c r="B2072" s="173"/>
      <c r="C2072" s="173"/>
      <c r="D2072" s="173"/>
      <c r="E2072" s="173"/>
      <c r="F2072" s="70">
        <v>214</v>
      </c>
      <c r="G2072" s="173"/>
      <c r="H2072" s="173"/>
      <c r="I2072" s="71" t="str">
        <v>Aportes Osiptel</v>
      </c>
      <c r="K2072" s="318">
        <v>1</v>
      </c>
      <c r="L2072" s="317"/>
      <c r="M2072" s="317"/>
      <c r="N2072" s="317"/>
      <c r="O2072" s="317"/>
      <c r="P2072" s="317"/>
    </row>
    <row r="2073" spans="1:16" outlineLevel="3" x14ac:dyDescent="0.3">
      <c r="A2073" s="173"/>
      <c r="B2073" s="173"/>
      <c r="C2073" s="173"/>
      <c r="D2073" s="173"/>
      <c r="E2073" s="173"/>
      <c r="F2073" s="70">
        <v>215</v>
      </c>
      <c r="G2073" s="173"/>
      <c r="H2073" s="173"/>
      <c r="I2073" s="71" t="str">
        <v>Aportes Fitel</v>
      </c>
      <c r="K2073" s="318">
        <v>1</v>
      </c>
      <c r="L2073" s="317"/>
      <c r="M2073" s="317"/>
      <c r="N2073" s="317"/>
      <c r="O2073" s="317"/>
      <c r="P2073" s="317"/>
    </row>
    <row r="2074" spans="1:16" outlineLevel="3" x14ac:dyDescent="0.3">
      <c r="A2074" s="173"/>
      <c r="B2074" s="173"/>
      <c r="C2074" s="173"/>
      <c r="D2074" s="173"/>
      <c r="E2074" s="173"/>
      <c r="F2074" s="70">
        <v>216</v>
      </c>
      <c r="G2074" s="173"/>
      <c r="H2074" s="173"/>
      <c r="I2074" s="71" t="str">
        <v>libre</v>
      </c>
      <c r="K2074" s="318">
        <v>1</v>
      </c>
      <c r="L2074" s="317"/>
      <c r="M2074" s="317"/>
      <c r="N2074" s="317"/>
      <c r="O2074" s="317"/>
      <c r="P2074" s="317"/>
    </row>
    <row r="2075" spans="1:16" outlineLevel="3" x14ac:dyDescent="0.3">
      <c r="A2075" s="173"/>
      <c r="B2075" s="173"/>
      <c r="C2075" s="173"/>
      <c r="D2075" s="173"/>
      <c r="E2075" s="173"/>
      <c r="F2075" s="70">
        <v>217</v>
      </c>
      <c r="G2075" s="173"/>
      <c r="H2075" s="173"/>
      <c r="I2075" s="71" t="str">
        <v>libre</v>
      </c>
      <c r="K2075" s="318">
        <v>1</v>
      </c>
      <c r="L2075" s="317"/>
      <c r="M2075" s="317"/>
      <c r="N2075" s="317"/>
      <c r="O2075" s="317"/>
      <c r="P2075" s="317"/>
    </row>
    <row r="2076" spans="1:16" outlineLevel="3" x14ac:dyDescent="0.3">
      <c r="A2076" s="173"/>
      <c r="B2076" s="173"/>
      <c r="C2076" s="173"/>
      <c r="D2076" s="173"/>
      <c r="E2076" s="173"/>
      <c r="F2076" s="70">
        <v>218</v>
      </c>
      <c r="G2076" s="173"/>
      <c r="H2076" s="173"/>
      <c r="I2076" s="71" t="str">
        <v>libre</v>
      </c>
      <c r="K2076" s="318">
        <v>1</v>
      </c>
      <c r="L2076" s="317"/>
      <c r="M2076" s="317"/>
      <c r="N2076" s="317"/>
      <c r="O2076" s="317"/>
      <c r="P2076" s="317"/>
    </row>
    <row r="2077" spans="1:16" outlineLevel="3" x14ac:dyDescent="0.3">
      <c r="A2077" s="173"/>
      <c r="B2077" s="173"/>
      <c r="C2077" s="173"/>
      <c r="D2077" s="173"/>
      <c r="E2077" s="173"/>
      <c r="F2077" s="70">
        <v>219</v>
      </c>
      <c r="G2077" s="173"/>
      <c r="H2077" s="173"/>
      <c r="I2077" s="71" t="str">
        <v>libre</v>
      </c>
      <c r="K2077" s="318">
        <v>1</v>
      </c>
      <c r="L2077" s="317"/>
      <c r="M2077" s="317"/>
      <c r="N2077" s="317"/>
      <c r="O2077" s="317"/>
      <c r="P2077" s="317"/>
    </row>
    <row r="2078" spans="1:16" outlineLevel="3" x14ac:dyDescent="0.3">
      <c r="A2078" s="173"/>
      <c r="B2078" s="173"/>
      <c r="C2078" s="173"/>
      <c r="D2078" s="173"/>
      <c r="E2078" s="173"/>
      <c r="F2078" s="70">
        <v>220</v>
      </c>
      <c r="G2078" s="173"/>
      <c r="H2078" s="173"/>
      <c r="I2078" s="71" t="str">
        <v>libre</v>
      </c>
      <c r="K2078" s="318">
        <v>1</v>
      </c>
      <c r="L2078" s="317"/>
      <c r="M2078" s="317"/>
      <c r="N2078" s="317"/>
      <c r="O2078" s="317"/>
      <c r="P2078" s="317"/>
    </row>
    <row r="2079" spans="1:16" outlineLevel="3" x14ac:dyDescent="0.3">
      <c r="A2079" s="173"/>
      <c r="B2079" s="173"/>
      <c r="C2079" s="173"/>
      <c r="D2079" s="173"/>
      <c r="E2079" s="173"/>
      <c r="F2079" s="70">
        <v>221</v>
      </c>
      <c r="G2079" s="173"/>
      <c r="H2079" s="173"/>
      <c r="I2079" s="71" t="str">
        <v>libre</v>
      </c>
      <c r="K2079" s="318">
        <v>1</v>
      </c>
      <c r="L2079" s="317"/>
      <c r="M2079" s="317"/>
      <c r="N2079" s="317"/>
      <c r="O2079" s="317"/>
      <c r="P2079" s="317"/>
    </row>
    <row r="2080" spans="1:16" outlineLevel="3" x14ac:dyDescent="0.3">
      <c r="A2080" s="173"/>
      <c r="B2080" s="173"/>
      <c r="C2080" s="173"/>
      <c r="D2080" s="173"/>
      <c r="E2080" s="173"/>
      <c r="F2080" s="70">
        <v>222</v>
      </c>
      <c r="G2080" s="173"/>
      <c r="H2080" s="173"/>
      <c r="I2080" s="71" t="str">
        <v>libre</v>
      </c>
      <c r="K2080" s="318">
        <v>1</v>
      </c>
      <c r="L2080" s="317"/>
      <c r="M2080" s="317"/>
      <c r="N2080" s="317"/>
      <c r="O2080" s="317"/>
      <c r="P2080" s="317"/>
    </row>
    <row r="2081" spans="1:16" outlineLevel="3" x14ac:dyDescent="0.3">
      <c r="A2081" s="173"/>
      <c r="B2081" s="173"/>
      <c r="C2081" s="173"/>
      <c r="D2081" s="173"/>
      <c r="E2081" s="173"/>
      <c r="F2081" s="70">
        <v>223</v>
      </c>
      <c r="G2081" s="173"/>
      <c r="H2081" s="173"/>
      <c r="I2081" s="71" t="str">
        <v>libre</v>
      </c>
      <c r="K2081" s="318">
        <v>1</v>
      </c>
      <c r="L2081" s="317"/>
      <c r="M2081" s="317"/>
      <c r="N2081" s="317"/>
      <c r="O2081" s="317"/>
      <c r="P2081" s="317"/>
    </row>
    <row r="2082" spans="1:16" outlineLevel="3" x14ac:dyDescent="0.3">
      <c r="A2082" s="173"/>
      <c r="B2082" s="173"/>
      <c r="C2082" s="173"/>
      <c r="D2082" s="173"/>
      <c r="E2082" s="173"/>
      <c r="F2082" s="70">
        <v>224</v>
      </c>
      <c r="G2082" s="173"/>
      <c r="H2082" s="173"/>
      <c r="I2082" s="71" t="str">
        <v>libre</v>
      </c>
      <c r="K2082" s="318">
        <v>1</v>
      </c>
      <c r="L2082" s="317"/>
      <c r="M2082" s="317"/>
      <c r="N2082" s="317"/>
      <c r="O2082" s="317"/>
      <c r="P2082" s="317"/>
    </row>
    <row r="2083" spans="1:16" outlineLevel="3" x14ac:dyDescent="0.3">
      <c r="A2083" s="173"/>
      <c r="B2083" s="173"/>
      <c r="C2083" s="173"/>
      <c r="D2083" s="173"/>
      <c r="E2083" s="173"/>
      <c r="F2083" s="70">
        <v>225</v>
      </c>
      <c r="G2083" s="173"/>
      <c r="H2083" s="173"/>
      <c r="I2083" s="71" t="str">
        <v>libre</v>
      </c>
      <c r="K2083" s="318">
        <v>1</v>
      </c>
      <c r="L2083" s="317"/>
      <c r="M2083" s="317"/>
      <c r="N2083" s="317"/>
      <c r="O2083" s="317"/>
      <c r="P2083" s="317"/>
    </row>
    <row r="2084" spans="1:16" outlineLevel="3" x14ac:dyDescent="0.3">
      <c r="A2084" s="173"/>
      <c r="B2084" s="173"/>
      <c r="C2084" s="173"/>
      <c r="D2084" s="173"/>
      <c r="E2084" s="173"/>
      <c r="F2084" s="70">
        <v>226</v>
      </c>
      <c r="G2084" s="173"/>
      <c r="H2084" s="173"/>
      <c r="I2084" s="71" t="str">
        <v>libre</v>
      </c>
      <c r="K2084" s="318">
        <v>1</v>
      </c>
      <c r="L2084" s="317"/>
      <c r="M2084" s="317"/>
      <c r="N2084" s="317"/>
      <c r="O2084" s="317"/>
      <c r="P2084" s="317"/>
    </row>
    <row r="2085" spans="1:16" outlineLevel="3" x14ac:dyDescent="0.3">
      <c r="A2085" s="173"/>
      <c r="B2085" s="173"/>
      <c r="C2085" s="173"/>
      <c r="D2085" s="173"/>
      <c r="E2085" s="173"/>
      <c r="F2085" s="70">
        <v>227</v>
      </c>
      <c r="G2085" s="173"/>
      <c r="H2085" s="173"/>
      <c r="I2085" s="71" t="str">
        <v>libre</v>
      </c>
      <c r="K2085" s="318">
        <v>1</v>
      </c>
      <c r="L2085" s="317"/>
      <c r="M2085" s="317"/>
      <c r="N2085" s="317"/>
      <c r="O2085" s="317"/>
      <c r="P2085" s="317"/>
    </row>
    <row r="2086" spans="1:16" outlineLevel="3" x14ac:dyDescent="0.3">
      <c r="A2086" s="173"/>
      <c r="B2086" s="173"/>
      <c r="C2086" s="173"/>
      <c r="D2086" s="173"/>
      <c r="E2086" s="173"/>
      <c r="F2086" s="70">
        <v>228</v>
      </c>
      <c r="G2086" s="173"/>
      <c r="H2086" s="173"/>
      <c r="I2086" s="71" t="str">
        <v>libre</v>
      </c>
      <c r="K2086" s="318">
        <v>1</v>
      </c>
      <c r="L2086" s="317"/>
      <c r="M2086" s="317"/>
      <c r="N2086" s="317"/>
      <c r="O2086" s="317"/>
      <c r="P2086" s="317"/>
    </row>
    <row r="2087" spans="1:16" outlineLevel="3" x14ac:dyDescent="0.3">
      <c r="A2087" s="173"/>
      <c r="B2087" s="173"/>
      <c r="C2087" s="173"/>
      <c r="D2087" s="173"/>
      <c r="E2087" s="173"/>
      <c r="F2087" s="70">
        <v>229</v>
      </c>
      <c r="G2087" s="173"/>
      <c r="H2087" s="173"/>
      <c r="I2087" s="71" t="str">
        <v>libre</v>
      </c>
      <c r="K2087" s="318">
        <v>1</v>
      </c>
      <c r="L2087" s="317"/>
      <c r="M2087" s="317"/>
      <c r="N2087" s="317"/>
      <c r="O2087" s="317"/>
      <c r="P2087" s="317"/>
    </row>
    <row r="2088" spans="1:16" outlineLevel="3" x14ac:dyDescent="0.3">
      <c r="A2088" s="173"/>
      <c r="B2088" s="173"/>
      <c r="C2088" s="173"/>
      <c r="D2088" s="173"/>
      <c r="E2088" s="173"/>
      <c r="F2088" s="70">
        <v>230</v>
      </c>
      <c r="G2088" s="173"/>
      <c r="H2088" s="173"/>
      <c r="I2088" s="71" t="str">
        <v>libre</v>
      </c>
      <c r="K2088" s="318">
        <v>1</v>
      </c>
      <c r="L2088" s="317"/>
      <c r="M2088" s="317"/>
      <c r="N2088" s="317"/>
      <c r="O2088" s="317"/>
      <c r="P2088" s="317"/>
    </row>
    <row r="2089" spans="1:16" outlineLevel="3" x14ac:dyDescent="0.3">
      <c r="A2089" s="173"/>
      <c r="B2089" s="173"/>
      <c r="C2089" s="173"/>
      <c r="D2089" s="173"/>
      <c r="E2089" s="173"/>
      <c r="F2089" s="70">
        <v>231</v>
      </c>
      <c r="G2089" s="173"/>
      <c r="H2089" s="173"/>
      <c r="I2089" s="71" t="str">
        <v>libre</v>
      </c>
      <c r="K2089" s="318">
        <v>1</v>
      </c>
      <c r="L2089" s="317"/>
      <c r="M2089" s="317"/>
      <c r="N2089" s="317"/>
      <c r="O2089" s="317"/>
      <c r="P2089" s="317"/>
    </row>
    <row r="2090" spans="1:16" outlineLevel="3" x14ac:dyDescent="0.3">
      <c r="A2090" s="173"/>
      <c r="B2090" s="173"/>
      <c r="C2090" s="173"/>
      <c r="D2090" s="173"/>
      <c r="E2090" s="173"/>
      <c r="F2090" s="70">
        <v>232</v>
      </c>
      <c r="G2090" s="173"/>
      <c r="H2090" s="173"/>
      <c r="I2090" s="71" t="str">
        <v>libre</v>
      </c>
      <c r="K2090" s="318">
        <v>1</v>
      </c>
      <c r="L2090" s="317"/>
      <c r="M2090" s="317"/>
      <c r="N2090" s="317"/>
      <c r="O2090" s="317"/>
      <c r="P2090" s="317"/>
    </row>
    <row r="2091" spans="1:16" outlineLevel="3" x14ac:dyDescent="0.3">
      <c r="A2091" s="173"/>
      <c r="B2091" s="173"/>
      <c r="C2091" s="173"/>
      <c r="D2091" s="173"/>
      <c r="E2091" s="173"/>
      <c r="F2091" s="70">
        <v>233</v>
      </c>
      <c r="G2091" s="173"/>
      <c r="H2091" s="173"/>
      <c r="I2091" s="71" t="str">
        <v>libre</v>
      </c>
      <c r="K2091" s="318">
        <v>1</v>
      </c>
      <c r="L2091" s="317"/>
      <c r="M2091" s="317"/>
      <c r="N2091" s="317"/>
      <c r="O2091" s="317"/>
      <c r="P2091" s="317"/>
    </row>
    <row r="2092" spans="1:16" outlineLevel="3" x14ac:dyDescent="0.3">
      <c r="A2092" s="173"/>
      <c r="B2092" s="173"/>
      <c r="C2092" s="173"/>
      <c r="D2092" s="173"/>
      <c r="E2092" s="173"/>
      <c r="F2092" s="70">
        <v>234</v>
      </c>
      <c r="G2092" s="173"/>
      <c r="H2092" s="173"/>
      <c r="I2092" s="71" t="str">
        <v>libre</v>
      </c>
      <c r="K2092" s="318">
        <v>1</v>
      </c>
      <c r="L2092" s="317"/>
      <c r="M2092" s="317"/>
      <c r="N2092" s="317"/>
      <c r="O2092" s="317"/>
      <c r="P2092" s="317"/>
    </row>
    <row r="2093" spans="1:16" outlineLevel="3" x14ac:dyDescent="0.3">
      <c r="A2093" s="173"/>
      <c r="B2093" s="173"/>
      <c r="C2093" s="173"/>
      <c r="D2093" s="173"/>
      <c r="E2093" s="173"/>
      <c r="F2093" s="70">
        <v>235</v>
      </c>
      <c r="G2093" s="173"/>
      <c r="H2093" s="173"/>
      <c r="I2093" s="71" t="str">
        <v>libre</v>
      </c>
      <c r="K2093" s="318">
        <v>1</v>
      </c>
      <c r="L2093" s="317"/>
      <c r="M2093" s="317"/>
      <c r="N2093" s="317"/>
      <c r="O2093" s="317"/>
      <c r="P2093" s="317"/>
    </row>
    <row r="2094" spans="1:16" outlineLevel="3" x14ac:dyDescent="0.3">
      <c r="A2094" s="173"/>
      <c r="B2094" s="173"/>
      <c r="C2094" s="173"/>
      <c r="D2094" s="173"/>
      <c r="E2094" s="173"/>
      <c r="F2094" s="70">
        <v>236</v>
      </c>
      <c r="G2094" s="173"/>
      <c r="H2094" s="173"/>
      <c r="I2094" s="71" t="str">
        <v>libre</v>
      </c>
      <c r="K2094" s="318">
        <v>1</v>
      </c>
      <c r="L2094" s="317"/>
      <c r="M2094" s="317"/>
      <c r="N2094" s="317"/>
      <c r="O2094" s="317"/>
      <c r="P2094" s="317"/>
    </row>
    <row r="2095" spans="1:16" outlineLevel="3" x14ac:dyDescent="0.3">
      <c r="A2095" s="173"/>
      <c r="B2095" s="173"/>
      <c r="C2095" s="173"/>
      <c r="D2095" s="173"/>
      <c r="E2095" s="173"/>
      <c r="F2095" s="70">
        <v>237</v>
      </c>
      <c r="G2095" s="173"/>
      <c r="H2095" s="173"/>
      <c r="I2095" s="71" t="str">
        <v>libre</v>
      </c>
      <c r="K2095" s="318">
        <v>1</v>
      </c>
      <c r="L2095" s="317"/>
      <c r="M2095" s="317"/>
      <c r="N2095" s="317"/>
      <c r="O2095" s="317"/>
      <c r="P2095" s="317"/>
    </row>
    <row r="2096" spans="1:16" outlineLevel="3" x14ac:dyDescent="0.3">
      <c r="A2096" s="173"/>
      <c r="B2096" s="173"/>
      <c r="C2096" s="173"/>
      <c r="D2096" s="173"/>
      <c r="E2096" s="173"/>
      <c r="F2096" s="70">
        <v>238</v>
      </c>
      <c r="G2096" s="173"/>
      <c r="H2096" s="173"/>
      <c r="I2096" s="71" t="str">
        <v>libre</v>
      </c>
      <c r="K2096" s="318">
        <v>1</v>
      </c>
      <c r="L2096" s="317"/>
      <c r="M2096" s="317"/>
      <c r="N2096" s="317"/>
      <c r="O2096" s="317"/>
      <c r="P2096" s="317"/>
    </row>
    <row r="2097" spans="1:16" outlineLevel="3" x14ac:dyDescent="0.3">
      <c r="A2097" s="173"/>
      <c r="B2097" s="173"/>
      <c r="C2097" s="173"/>
      <c r="D2097" s="173"/>
      <c r="E2097" s="173"/>
      <c r="F2097" s="70">
        <v>239</v>
      </c>
      <c r="G2097" s="173"/>
      <c r="H2097" s="173"/>
      <c r="I2097" s="71" t="str">
        <v>libre</v>
      </c>
      <c r="K2097" s="318">
        <v>1</v>
      </c>
      <c r="L2097" s="317"/>
      <c r="M2097" s="317"/>
      <c r="N2097" s="317"/>
      <c r="O2097" s="317"/>
      <c r="P2097" s="317"/>
    </row>
    <row r="2098" spans="1:16" outlineLevel="3" x14ac:dyDescent="0.3">
      <c r="A2098" s="173"/>
      <c r="B2098" s="173"/>
      <c r="C2098" s="173"/>
      <c r="D2098" s="173"/>
      <c r="E2098" s="173"/>
      <c r="F2098" s="70">
        <v>240</v>
      </c>
      <c r="G2098" s="173"/>
      <c r="H2098" s="173"/>
      <c r="I2098" s="71" t="str">
        <v>libre</v>
      </c>
      <c r="K2098" s="318">
        <v>1</v>
      </c>
      <c r="L2098" s="317"/>
      <c r="M2098" s="317"/>
      <c r="N2098" s="317"/>
      <c r="O2098" s="317"/>
      <c r="P2098" s="317"/>
    </row>
    <row r="2099" spans="1:16" outlineLevel="3" x14ac:dyDescent="0.3">
      <c r="A2099" s="173"/>
      <c r="B2099" s="173"/>
      <c r="C2099" s="173"/>
      <c r="D2099" s="173"/>
      <c r="E2099" s="173"/>
      <c r="F2099" s="70">
        <v>241</v>
      </c>
      <c r="G2099" s="173"/>
      <c r="H2099" s="173"/>
      <c r="I2099" s="71" t="str">
        <v>libre</v>
      </c>
      <c r="K2099" s="318">
        <v>1</v>
      </c>
      <c r="L2099" s="317"/>
      <c r="M2099" s="317"/>
      <c r="N2099" s="317"/>
      <c r="O2099" s="317"/>
      <c r="P2099" s="317"/>
    </row>
    <row r="2100" spans="1:16" outlineLevel="3" x14ac:dyDescent="0.3">
      <c r="A2100" s="173"/>
      <c r="B2100" s="173"/>
      <c r="C2100" s="173"/>
      <c r="D2100" s="173"/>
      <c r="E2100" s="173"/>
      <c r="F2100" s="70">
        <v>242</v>
      </c>
      <c r="G2100" s="173"/>
      <c r="H2100" s="173"/>
      <c r="I2100" s="71" t="str">
        <v>libre</v>
      </c>
      <c r="K2100" s="318">
        <v>1</v>
      </c>
      <c r="L2100" s="317"/>
      <c r="M2100" s="317"/>
      <c r="N2100" s="317"/>
      <c r="O2100" s="317"/>
      <c r="P2100" s="317"/>
    </row>
    <row r="2101" spans="1:16" outlineLevel="3" x14ac:dyDescent="0.3">
      <c r="A2101" s="173"/>
      <c r="B2101" s="173"/>
      <c r="C2101" s="173"/>
      <c r="D2101" s="173"/>
      <c r="E2101" s="173"/>
      <c r="F2101" s="70">
        <v>243</v>
      </c>
      <c r="G2101" s="173"/>
      <c r="H2101" s="173"/>
      <c r="I2101" s="71" t="str">
        <v>libre</v>
      </c>
      <c r="K2101" s="318">
        <v>1</v>
      </c>
      <c r="L2101" s="317"/>
      <c r="M2101" s="317"/>
      <c r="N2101" s="317"/>
      <c r="O2101" s="317"/>
      <c r="P2101" s="317"/>
    </row>
    <row r="2102" spans="1:16" outlineLevel="3" x14ac:dyDescent="0.3">
      <c r="A2102" s="173"/>
      <c r="B2102" s="173"/>
      <c r="C2102" s="173"/>
      <c r="D2102" s="173"/>
      <c r="E2102" s="173"/>
      <c r="F2102" s="70">
        <v>244</v>
      </c>
      <c r="G2102" s="173"/>
      <c r="H2102" s="173"/>
      <c r="I2102" s="71" t="str">
        <v>libre</v>
      </c>
      <c r="K2102" s="318">
        <v>1</v>
      </c>
      <c r="L2102" s="317"/>
      <c r="M2102" s="317"/>
      <c r="N2102" s="317"/>
      <c r="O2102" s="317"/>
      <c r="P2102" s="317"/>
    </row>
    <row r="2103" spans="1:16" outlineLevel="3" x14ac:dyDescent="0.3">
      <c r="A2103" s="173"/>
      <c r="B2103" s="173"/>
      <c r="C2103" s="173"/>
      <c r="D2103" s="173"/>
      <c r="E2103" s="173"/>
      <c r="F2103" s="70">
        <v>245</v>
      </c>
      <c r="G2103" s="173"/>
      <c r="H2103" s="173"/>
      <c r="I2103" s="71" t="str">
        <v>libre</v>
      </c>
      <c r="K2103" s="318">
        <v>1</v>
      </c>
      <c r="L2103" s="317"/>
      <c r="M2103" s="317"/>
      <c r="N2103" s="317"/>
      <c r="O2103" s="317"/>
      <c r="P2103" s="317"/>
    </row>
    <row r="2104" spans="1:16" outlineLevel="3" x14ac:dyDescent="0.3">
      <c r="A2104" s="173"/>
      <c r="B2104" s="173"/>
      <c r="C2104" s="173"/>
      <c r="D2104" s="173"/>
      <c r="E2104" s="173"/>
      <c r="F2104" s="70">
        <v>246</v>
      </c>
      <c r="G2104" s="173"/>
      <c r="H2104" s="173"/>
      <c r="I2104" s="71" t="str">
        <v>libre</v>
      </c>
      <c r="K2104" s="318">
        <v>1</v>
      </c>
      <c r="L2104" s="317"/>
      <c r="M2104" s="317"/>
      <c r="N2104" s="317"/>
      <c r="O2104" s="317"/>
      <c r="P2104" s="317"/>
    </row>
    <row r="2105" spans="1:16" outlineLevel="3" x14ac:dyDescent="0.3">
      <c r="A2105" s="173"/>
      <c r="B2105" s="173"/>
      <c r="C2105" s="173"/>
      <c r="D2105" s="173"/>
      <c r="E2105" s="173"/>
      <c r="F2105" s="70">
        <v>247</v>
      </c>
      <c r="G2105" s="173"/>
      <c r="H2105" s="173"/>
      <c r="I2105" s="71" t="str">
        <v>libre</v>
      </c>
      <c r="K2105" s="318">
        <v>1</v>
      </c>
      <c r="L2105" s="317"/>
      <c r="M2105" s="317"/>
      <c r="N2105" s="317"/>
      <c r="O2105" s="317"/>
      <c r="P2105" s="317"/>
    </row>
    <row r="2106" spans="1:16" outlineLevel="3" x14ac:dyDescent="0.3">
      <c r="A2106" s="173"/>
      <c r="B2106" s="173"/>
      <c r="C2106" s="173"/>
      <c r="D2106" s="173"/>
      <c r="E2106" s="173"/>
      <c r="F2106" s="70">
        <v>248</v>
      </c>
      <c r="G2106" s="173"/>
      <c r="H2106" s="173"/>
      <c r="I2106" s="71" t="str">
        <v>libre</v>
      </c>
      <c r="K2106" s="318">
        <v>1</v>
      </c>
      <c r="L2106" s="317"/>
      <c r="M2106" s="317"/>
      <c r="N2106" s="317"/>
      <c r="O2106" s="317"/>
      <c r="P2106" s="317"/>
    </row>
    <row r="2107" spans="1:16" outlineLevel="3" x14ac:dyDescent="0.3">
      <c r="A2107" s="173"/>
      <c r="B2107" s="173"/>
      <c r="C2107" s="173"/>
      <c r="D2107" s="173"/>
      <c r="E2107" s="173"/>
      <c r="F2107" s="70">
        <v>249</v>
      </c>
      <c r="G2107" s="173"/>
      <c r="H2107" s="173"/>
      <c r="I2107" s="71" t="str">
        <v>libre</v>
      </c>
      <c r="K2107" s="318">
        <v>1</v>
      </c>
      <c r="L2107" s="317"/>
      <c r="M2107" s="317"/>
      <c r="N2107" s="317"/>
      <c r="O2107" s="317"/>
      <c r="P2107" s="317"/>
    </row>
    <row r="2108" spans="1:16" outlineLevel="3" x14ac:dyDescent="0.3">
      <c r="A2108" s="173"/>
      <c r="B2108" s="173"/>
      <c r="C2108" s="173"/>
      <c r="D2108" s="173"/>
      <c r="E2108" s="173"/>
      <c r="F2108" s="70">
        <v>250</v>
      </c>
      <c r="G2108" s="173"/>
      <c r="H2108" s="173"/>
      <c r="I2108" s="71" t="str">
        <v>libre</v>
      </c>
      <c r="K2108" s="318">
        <v>1</v>
      </c>
      <c r="L2108" s="317"/>
      <c r="M2108" s="317"/>
      <c r="N2108" s="317"/>
      <c r="O2108" s="317"/>
      <c r="P2108" s="317"/>
    </row>
    <row r="2109" spans="1:16" outlineLevel="3" x14ac:dyDescent="0.3">
      <c r="A2109" s="173"/>
      <c r="B2109" s="173"/>
      <c r="C2109" s="173"/>
      <c r="D2109" s="173"/>
      <c r="E2109" s="173"/>
      <c r="F2109" s="70">
        <v>251</v>
      </c>
      <c r="G2109" s="173"/>
      <c r="H2109" s="173"/>
      <c r="I2109" s="71" t="str">
        <v>libre</v>
      </c>
      <c r="K2109" s="318">
        <v>1</v>
      </c>
      <c r="L2109" s="317"/>
      <c r="M2109" s="317"/>
      <c r="N2109" s="317"/>
      <c r="O2109" s="317"/>
      <c r="P2109" s="317"/>
    </row>
    <row r="2110" spans="1:16" outlineLevel="3" x14ac:dyDescent="0.3">
      <c r="A2110" s="173"/>
      <c r="B2110" s="173"/>
      <c r="C2110" s="173"/>
      <c r="D2110" s="173"/>
      <c r="E2110" s="173"/>
      <c r="F2110" s="70">
        <v>252</v>
      </c>
      <c r="G2110" s="173"/>
      <c r="H2110" s="173"/>
      <c r="I2110" s="71" t="str">
        <v>libre</v>
      </c>
      <c r="K2110" s="318">
        <v>1</v>
      </c>
      <c r="L2110" s="317"/>
      <c r="M2110" s="317"/>
      <c r="N2110" s="317"/>
      <c r="O2110" s="317"/>
      <c r="P2110" s="317"/>
    </row>
    <row r="2111" spans="1:16" outlineLevel="3" x14ac:dyDescent="0.3">
      <c r="A2111" s="173"/>
      <c r="B2111" s="173"/>
      <c r="C2111" s="173"/>
      <c r="D2111" s="173"/>
      <c r="E2111" s="173"/>
      <c r="F2111" s="70">
        <v>253</v>
      </c>
      <c r="G2111" s="173"/>
      <c r="H2111" s="173"/>
      <c r="I2111" s="71" t="str">
        <v>libre</v>
      </c>
      <c r="K2111" s="318">
        <v>1</v>
      </c>
      <c r="L2111" s="317"/>
      <c r="M2111" s="317"/>
      <c r="N2111" s="317"/>
      <c r="O2111" s="317"/>
      <c r="P2111" s="317"/>
    </row>
    <row r="2112" spans="1:16" outlineLevel="3" x14ac:dyDescent="0.3">
      <c r="A2112" s="173"/>
      <c r="B2112" s="173"/>
      <c r="C2112" s="173"/>
      <c r="D2112" s="173"/>
      <c r="E2112" s="173"/>
      <c r="F2112" s="70">
        <v>254</v>
      </c>
      <c r="G2112" s="173"/>
      <c r="H2112" s="173"/>
      <c r="I2112" s="71" t="str">
        <v>libre</v>
      </c>
      <c r="K2112" s="318">
        <v>1</v>
      </c>
      <c r="L2112" s="317"/>
      <c r="M2112" s="317"/>
      <c r="N2112" s="317"/>
      <c r="O2112" s="317"/>
      <c r="P2112" s="317"/>
    </row>
    <row r="2113" spans="1:16" outlineLevel="3" x14ac:dyDescent="0.3">
      <c r="A2113" s="173"/>
      <c r="B2113" s="173"/>
      <c r="C2113" s="173"/>
      <c r="D2113" s="173"/>
      <c r="E2113" s="173"/>
      <c r="F2113" s="70">
        <v>255</v>
      </c>
      <c r="G2113" s="173"/>
      <c r="H2113" s="173"/>
      <c r="I2113" s="71" t="str">
        <v>libre</v>
      </c>
      <c r="K2113" s="318">
        <v>1</v>
      </c>
      <c r="L2113" s="317"/>
      <c r="M2113" s="317"/>
      <c r="N2113" s="317"/>
      <c r="O2113" s="317"/>
      <c r="P2113" s="317"/>
    </row>
    <row r="2114" spans="1:16" outlineLevel="3" x14ac:dyDescent="0.3">
      <c r="A2114" s="173"/>
      <c r="B2114" s="173"/>
      <c r="C2114" s="173"/>
      <c r="D2114" s="173"/>
      <c r="E2114" s="173"/>
      <c r="F2114" s="70">
        <v>256</v>
      </c>
      <c r="G2114" s="173"/>
      <c r="H2114" s="173"/>
      <c r="I2114" s="71" t="str">
        <v>libre</v>
      </c>
      <c r="K2114" s="318">
        <v>1</v>
      </c>
      <c r="L2114" s="317"/>
      <c r="M2114" s="317"/>
      <c r="N2114" s="317"/>
      <c r="O2114" s="317"/>
      <c r="P2114" s="317"/>
    </row>
    <row r="2115" spans="1:16" outlineLevel="3" x14ac:dyDescent="0.3">
      <c r="A2115" s="173"/>
      <c r="B2115" s="173"/>
      <c r="C2115" s="173"/>
      <c r="D2115" s="173"/>
      <c r="E2115" s="173"/>
      <c r="F2115" s="70">
        <v>257</v>
      </c>
      <c r="G2115" s="173"/>
      <c r="H2115" s="173"/>
      <c r="I2115" s="71" t="str">
        <v>libre</v>
      </c>
      <c r="K2115" s="318">
        <v>1</v>
      </c>
      <c r="L2115" s="317"/>
      <c r="M2115" s="317"/>
      <c r="N2115" s="317"/>
      <c r="O2115" s="317"/>
      <c r="P2115" s="317"/>
    </row>
    <row r="2116" spans="1:16" outlineLevel="3" x14ac:dyDescent="0.3">
      <c r="A2116" s="173"/>
      <c r="B2116" s="173"/>
      <c r="C2116" s="173"/>
      <c r="D2116" s="173"/>
      <c r="E2116" s="173"/>
      <c r="F2116" s="70">
        <v>258</v>
      </c>
      <c r="G2116" s="173"/>
      <c r="H2116" s="173"/>
      <c r="I2116" s="71" t="str">
        <v>libre</v>
      </c>
      <c r="K2116" s="318">
        <v>1</v>
      </c>
      <c r="L2116" s="317"/>
      <c r="M2116" s="317"/>
      <c r="N2116" s="317"/>
      <c r="O2116" s="317"/>
      <c r="P2116" s="317"/>
    </row>
    <row r="2117" spans="1:16" outlineLevel="3" x14ac:dyDescent="0.3">
      <c r="A2117" s="173"/>
      <c r="B2117" s="173"/>
      <c r="C2117" s="173"/>
      <c r="D2117" s="173"/>
      <c r="E2117" s="173"/>
      <c r="F2117" s="70">
        <v>259</v>
      </c>
      <c r="G2117" s="173"/>
      <c r="H2117" s="173"/>
      <c r="I2117" s="71" t="str">
        <v>libre</v>
      </c>
      <c r="K2117" s="318">
        <v>1</v>
      </c>
      <c r="L2117" s="317"/>
      <c r="M2117" s="317"/>
      <c r="N2117" s="317"/>
      <c r="O2117" s="317"/>
      <c r="P2117" s="317"/>
    </row>
    <row r="2118" spans="1:16" outlineLevel="3" x14ac:dyDescent="0.3">
      <c r="A2118" s="173"/>
      <c r="B2118" s="173"/>
      <c r="C2118" s="173"/>
      <c r="D2118" s="173"/>
      <c r="E2118" s="173"/>
      <c r="F2118" s="70">
        <v>260</v>
      </c>
      <c r="G2118" s="173"/>
      <c r="H2118" s="173"/>
      <c r="I2118" s="71" t="str">
        <v>libre</v>
      </c>
      <c r="K2118" s="318">
        <v>1</v>
      </c>
      <c r="L2118" s="317"/>
      <c r="M2118" s="317"/>
      <c r="N2118" s="317"/>
      <c r="O2118" s="317"/>
      <c r="P2118" s="317"/>
    </row>
    <row r="2119" spans="1:16" outlineLevel="3" x14ac:dyDescent="0.3">
      <c r="A2119" s="173"/>
      <c r="B2119" s="173"/>
      <c r="C2119" s="173"/>
      <c r="D2119" s="173"/>
      <c r="E2119" s="173"/>
      <c r="F2119" s="70">
        <v>261</v>
      </c>
      <c r="G2119" s="173"/>
      <c r="H2119" s="173"/>
      <c r="I2119" s="71" t="str">
        <v>libre</v>
      </c>
      <c r="K2119" s="318">
        <v>1</v>
      </c>
      <c r="L2119" s="317"/>
      <c r="M2119" s="317"/>
      <c r="N2119" s="317"/>
      <c r="O2119" s="317"/>
      <c r="P2119" s="317"/>
    </row>
    <row r="2120" spans="1:16" outlineLevel="3" x14ac:dyDescent="0.3">
      <c r="A2120" s="173"/>
      <c r="B2120" s="173"/>
      <c r="C2120" s="173"/>
      <c r="D2120" s="173"/>
      <c r="E2120" s="173"/>
      <c r="F2120" s="70">
        <v>262</v>
      </c>
      <c r="G2120" s="173"/>
      <c r="H2120" s="173"/>
      <c r="I2120" s="71" t="str">
        <v>libre</v>
      </c>
      <c r="K2120" s="318">
        <v>1</v>
      </c>
      <c r="L2120" s="317"/>
      <c r="M2120" s="317"/>
      <c r="N2120" s="317"/>
      <c r="O2120" s="317"/>
      <c r="P2120" s="317"/>
    </row>
    <row r="2121" spans="1:16" outlineLevel="3" x14ac:dyDescent="0.3">
      <c r="A2121" s="173"/>
      <c r="B2121" s="173"/>
      <c r="C2121" s="173"/>
      <c r="D2121" s="173"/>
      <c r="E2121" s="173"/>
      <c r="F2121" s="70">
        <v>263</v>
      </c>
      <c r="G2121" s="173"/>
      <c r="H2121" s="173"/>
      <c r="I2121" s="71" t="str">
        <v>libre</v>
      </c>
      <c r="K2121" s="318">
        <v>1</v>
      </c>
      <c r="L2121" s="317"/>
      <c r="M2121" s="317"/>
      <c r="N2121" s="317"/>
      <c r="O2121" s="317"/>
      <c r="P2121" s="317"/>
    </row>
    <row r="2122" spans="1:16" outlineLevel="3" x14ac:dyDescent="0.3">
      <c r="A2122" s="173"/>
      <c r="B2122" s="173"/>
      <c r="C2122" s="173"/>
      <c r="D2122" s="173"/>
      <c r="E2122" s="173"/>
      <c r="F2122" s="70">
        <v>264</v>
      </c>
      <c r="G2122" s="173"/>
      <c r="H2122" s="173"/>
      <c r="I2122" s="71" t="str">
        <v>libre</v>
      </c>
      <c r="K2122" s="318">
        <v>1</v>
      </c>
      <c r="L2122" s="317"/>
      <c r="M2122" s="317"/>
      <c r="N2122" s="317"/>
      <c r="O2122" s="317"/>
      <c r="P2122" s="317"/>
    </row>
    <row r="2123" spans="1:16" outlineLevel="3" x14ac:dyDescent="0.3">
      <c r="A2123" s="173"/>
      <c r="B2123" s="173"/>
      <c r="C2123" s="173"/>
      <c r="D2123" s="173"/>
      <c r="E2123" s="173"/>
      <c r="F2123" s="70">
        <v>265</v>
      </c>
      <c r="G2123" s="173"/>
      <c r="H2123" s="173"/>
      <c r="I2123" s="71" t="str">
        <v>libre</v>
      </c>
      <c r="K2123" s="318">
        <v>1</v>
      </c>
      <c r="L2123" s="317"/>
      <c r="M2123" s="317"/>
      <c r="N2123" s="317"/>
      <c r="O2123" s="317"/>
      <c r="P2123" s="317"/>
    </row>
    <row r="2124" spans="1:16" outlineLevel="3" x14ac:dyDescent="0.3">
      <c r="A2124" s="173"/>
      <c r="B2124" s="173"/>
      <c r="C2124" s="173"/>
      <c r="D2124" s="173"/>
      <c r="E2124" s="173"/>
      <c r="F2124" s="70">
        <v>266</v>
      </c>
      <c r="G2124" s="173"/>
      <c r="H2124" s="173"/>
      <c r="I2124" s="71" t="str">
        <v>libre</v>
      </c>
      <c r="K2124" s="318">
        <v>1</v>
      </c>
      <c r="L2124" s="317"/>
      <c r="M2124" s="317"/>
      <c r="N2124" s="317"/>
      <c r="O2124" s="317"/>
      <c r="P2124" s="317"/>
    </row>
    <row r="2125" spans="1:16" outlineLevel="3" x14ac:dyDescent="0.3">
      <c r="A2125" s="173"/>
      <c r="B2125" s="173"/>
      <c r="C2125" s="173"/>
      <c r="D2125" s="173"/>
      <c r="E2125" s="173"/>
      <c r="F2125" s="70">
        <v>267</v>
      </c>
      <c r="G2125" s="173"/>
      <c r="H2125" s="173"/>
      <c r="I2125" s="71" t="str">
        <v>libre</v>
      </c>
      <c r="K2125" s="318">
        <v>1</v>
      </c>
      <c r="L2125" s="317"/>
      <c r="M2125" s="317"/>
      <c r="N2125" s="317"/>
      <c r="O2125" s="317"/>
      <c r="P2125" s="317"/>
    </row>
    <row r="2126" spans="1:16" outlineLevel="3" x14ac:dyDescent="0.3">
      <c r="A2126" s="173"/>
      <c r="B2126" s="173"/>
      <c r="C2126" s="173"/>
      <c r="D2126" s="173"/>
      <c r="E2126" s="173"/>
      <c r="F2126" s="70">
        <v>268</v>
      </c>
      <c r="G2126" s="173"/>
      <c r="H2126" s="173"/>
      <c r="I2126" s="71" t="str">
        <v>libre</v>
      </c>
      <c r="K2126" s="318">
        <v>1</v>
      </c>
      <c r="L2126" s="317"/>
      <c r="M2126" s="317"/>
      <c r="N2126" s="317"/>
      <c r="O2126" s="317"/>
      <c r="P2126" s="317"/>
    </row>
    <row r="2127" spans="1:16" outlineLevel="3" x14ac:dyDescent="0.3">
      <c r="A2127" s="173"/>
      <c r="B2127" s="173"/>
      <c r="C2127" s="173"/>
      <c r="D2127" s="173"/>
      <c r="E2127" s="173"/>
      <c r="F2127" s="70">
        <v>269</v>
      </c>
      <c r="G2127" s="173"/>
      <c r="H2127" s="173"/>
      <c r="I2127" s="71" t="str">
        <v>libre</v>
      </c>
      <c r="K2127" s="318">
        <v>1</v>
      </c>
      <c r="L2127" s="317"/>
      <c r="M2127" s="317"/>
      <c r="N2127" s="317"/>
      <c r="O2127" s="317"/>
      <c r="P2127" s="317"/>
    </row>
    <row r="2128" spans="1:16" outlineLevel="3" x14ac:dyDescent="0.3">
      <c r="A2128" s="173"/>
      <c r="B2128" s="173"/>
      <c r="C2128" s="173"/>
      <c r="D2128" s="173"/>
      <c r="E2128" s="173"/>
      <c r="F2128" s="70">
        <v>270</v>
      </c>
      <c r="G2128" s="173"/>
      <c r="H2128" s="173"/>
      <c r="I2128" s="71" t="str">
        <v>libre</v>
      </c>
      <c r="K2128" s="318">
        <v>1</v>
      </c>
      <c r="L2128" s="317"/>
      <c r="M2128" s="317"/>
      <c r="N2128" s="317"/>
      <c r="O2128" s="317"/>
      <c r="P2128" s="317"/>
    </row>
    <row r="2129" spans="1:16" outlineLevel="3" x14ac:dyDescent="0.3">
      <c r="A2129" s="173"/>
      <c r="B2129" s="173"/>
      <c r="C2129" s="173"/>
      <c r="D2129" s="173"/>
      <c r="E2129" s="173"/>
      <c r="F2129" s="70">
        <v>271</v>
      </c>
      <c r="G2129" s="173"/>
      <c r="H2129" s="173"/>
      <c r="I2129" s="71" t="str">
        <v>libre</v>
      </c>
      <c r="K2129" s="318">
        <v>1</v>
      </c>
      <c r="L2129" s="317"/>
      <c r="M2129" s="317"/>
      <c r="N2129" s="317"/>
      <c r="O2129" s="317"/>
      <c r="P2129" s="317"/>
    </row>
    <row r="2130" spans="1:16" outlineLevel="3" x14ac:dyDescent="0.3">
      <c r="A2130" s="173"/>
      <c r="B2130" s="173"/>
      <c r="C2130" s="173"/>
      <c r="D2130" s="173"/>
      <c r="E2130" s="173"/>
      <c r="F2130" s="70">
        <v>272</v>
      </c>
      <c r="G2130" s="173"/>
      <c r="H2130" s="173"/>
      <c r="I2130" s="71" t="str">
        <v>libre</v>
      </c>
      <c r="K2130" s="318">
        <v>1</v>
      </c>
      <c r="L2130" s="317"/>
      <c r="M2130" s="317"/>
      <c r="N2130" s="317"/>
      <c r="O2130" s="317"/>
      <c r="P2130" s="317"/>
    </row>
    <row r="2131" spans="1:16" outlineLevel="3" x14ac:dyDescent="0.3">
      <c r="A2131" s="173"/>
      <c r="B2131" s="173"/>
      <c r="C2131" s="173"/>
      <c r="D2131" s="173"/>
      <c r="E2131" s="173"/>
      <c r="F2131" s="70">
        <v>273</v>
      </c>
      <c r="G2131" s="173"/>
      <c r="H2131" s="173"/>
      <c r="I2131" s="71" t="str">
        <v>libre</v>
      </c>
      <c r="K2131" s="318">
        <v>1</v>
      </c>
      <c r="L2131" s="317"/>
      <c r="M2131" s="317"/>
      <c r="N2131" s="317"/>
      <c r="O2131" s="317"/>
      <c r="P2131" s="317"/>
    </row>
    <row r="2132" spans="1:16" outlineLevel="3" x14ac:dyDescent="0.3">
      <c r="A2132" s="173"/>
      <c r="B2132" s="173"/>
      <c r="C2132" s="173"/>
      <c r="D2132" s="173"/>
      <c r="E2132" s="173"/>
      <c r="F2132" s="70">
        <v>274</v>
      </c>
      <c r="G2132" s="173"/>
      <c r="H2132" s="173"/>
      <c r="I2132" s="71" t="str">
        <v>libre</v>
      </c>
      <c r="K2132" s="318">
        <v>1</v>
      </c>
      <c r="L2132" s="317"/>
      <c r="M2132" s="317"/>
      <c r="N2132" s="317"/>
      <c r="O2132" s="317"/>
      <c r="P2132" s="317"/>
    </row>
    <row r="2133" spans="1:16" outlineLevel="3" x14ac:dyDescent="0.3">
      <c r="A2133" s="173"/>
      <c r="B2133" s="173"/>
      <c r="C2133" s="173"/>
      <c r="D2133" s="173"/>
      <c r="E2133" s="173"/>
      <c r="F2133" s="70">
        <v>275</v>
      </c>
      <c r="G2133" s="173"/>
      <c r="H2133" s="173"/>
      <c r="I2133" s="71" t="str">
        <v>libre</v>
      </c>
      <c r="K2133" s="318">
        <v>1</v>
      </c>
      <c r="L2133" s="317"/>
      <c r="M2133" s="317"/>
      <c r="N2133" s="317"/>
      <c r="O2133" s="317"/>
      <c r="P2133" s="317"/>
    </row>
    <row r="2134" spans="1:16" outlineLevel="3" x14ac:dyDescent="0.3">
      <c r="A2134" s="173"/>
      <c r="B2134" s="173"/>
      <c r="C2134" s="173"/>
      <c r="D2134" s="173"/>
      <c r="E2134" s="173"/>
      <c r="F2134" s="70">
        <v>276</v>
      </c>
      <c r="G2134" s="173"/>
      <c r="H2134" s="173"/>
      <c r="I2134" s="71" t="str">
        <v>libre</v>
      </c>
      <c r="K2134" s="318">
        <v>1</v>
      </c>
      <c r="L2134" s="317"/>
      <c r="M2134" s="317"/>
      <c r="N2134" s="317"/>
      <c r="O2134" s="317"/>
      <c r="P2134" s="317"/>
    </row>
    <row r="2135" spans="1:16" outlineLevel="3" x14ac:dyDescent="0.3">
      <c r="A2135" s="173"/>
      <c r="B2135" s="173"/>
      <c r="C2135" s="173"/>
      <c r="D2135" s="173"/>
      <c r="E2135" s="173"/>
      <c r="F2135" s="70">
        <v>277</v>
      </c>
      <c r="G2135" s="173"/>
      <c r="H2135" s="173"/>
      <c r="I2135" s="71" t="str">
        <v>libre</v>
      </c>
      <c r="K2135" s="318">
        <v>1</v>
      </c>
      <c r="L2135" s="317"/>
      <c r="M2135" s="317"/>
      <c r="N2135" s="317"/>
      <c r="O2135" s="317"/>
      <c r="P2135" s="317"/>
    </row>
    <row r="2136" spans="1:16" outlineLevel="3" x14ac:dyDescent="0.3">
      <c r="A2136" s="173"/>
      <c r="B2136" s="173"/>
      <c r="C2136" s="173"/>
      <c r="D2136" s="173"/>
      <c r="E2136" s="173"/>
      <c r="F2136" s="70">
        <v>278</v>
      </c>
      <c r="G2136" s="173"/>
      <c r="H2136" s="173"/>
      <c r="I2136" s="71" t="str">
        <v>libre</v>
      </c>
      <c r="K2136" s="318">
        <v>1</v>
      </c>
      <c r="L2136" s="317"/>
      <c r="M2136" s="317"/>
      <c r="N2136" s="317"/>
      <c r="O2136" s="317"/>
      <c r="P2136" s="317"/>
    </row>
    <row r="2137" spans="1:16" outlineLevel="3" x14ac:dyDescent="0.3">
      <c r="A2137" s="173"/>
      <c r="B2137" s="173"/>
      <c r="C2137" s="173"/>
      <c r="D2137" s="173"/>
      <c r="E2137" s="173"/>
      <c r="F2137" s="70">
        <v>279</v>
      </c>
      <c r="G2137" s="173"/>
      <c r="H2137" s="173"/>
      <c r="I2137" s="71" t="str">
        <v>libre</v>
      </c>
      <c r="K2137" s="318">
        <v>1</v>
      </c>
      <c r="L2137" s="317"/>
      <c r="M2137" s="317"/>
      <c r="N2137" s="317"/>
      <c r="O2137" s="317"/>
      <c r="P2137" s="317"/>
    </row>
    <row r="2138" spans="1:16" outlineLevel="3" x14ac:dyDescent="0.3">
      <c r="A2138" s="173"/>
      <c r="B2138" s="173"/>
      <c r="C2138" s="173"/>
      <c r="D2138" s="173"/>
      <c r="E2138" s="173"/>
      <c r="F2138" s="70">
        <v>280</v>
      </c>
      <c r="G2138" s="173"/>
      <c r="H2138" s="173"/>
      <c r="I2138" s="71" t="str">
        <v>libre</v>
      </c>
      <c r="K2138" s="318">
        <v>1</v>
      </c>
      <c r="L2138" s="317"/>
      <c r="M2138" s="317"/>
      <c r="N2138" s="317"/>
      <c r="O2138" s="317"/>
      <c r="P2138" s="317"/>
    </row>
    <row r="2139" spans="1:16" outlineLevel="3" x14ac:dyDescent="0.3">
      <c r="A2139" s="173"/>
      <c r="B2139" s="173"/>
      <c r="C2139" s="173"/>
      <c r="D2139" s="173"/>
      <c r="E2139" s="173"/>
      <c r="F2139" s="70">
        <v>281</v>
      </c>
      <c r="G2139" s="173"/>
      <c r="H2139" s="173"/>
      <c r="I2139" s="71" t="str">
        <v>libre</v>
      </c>
      <c r="K2139" s="318">
        <v>1</v>
      </c>
      <c r="L2139" s="317"/>
      <c r="M2139" s="317"/>
      <c r="N2139" s="317"/>
      <c r="O2139" s="317"/>
      <c r="P2139" s="317"/>
    </row>
    <row r="2140" spans="1:16" outlineLevel="3" x14ac:dyDescent="0.3">
      <c r="A2140" s="173"/>
      <c r="B2140" s="173"/>
      <c r="C2140" s="173"/>
      <c r="D2140" s="173"/>
      <c r="E2140" s="173"/>
      <c r="F2140" s="70">
        <v>282</v>
      </c>
      <c r="G2140" s="173"/>
      <c r="H2140" s="173"/>
      <c r="I2140" s="71" t="str">
        <v>libre</v>
      </c>
      <c r="K2140" s="318">
        <v>1</v>
      </c>
      <c r="L2140" s="317"/>
      <c r="M2140" s="317"/>
      <c r="N2140" s="317"/>
      <c r="O2140" s="317"/>
      <c r="P2140" s="317"/>
    </row>
    <row r="2141" spans="1:16" outlineLevel="3" x14ac:dyDescent="0.3">
      <c r="A2141" s="173"/>
      <c r="B2141" s="173"/>
      <c r="C2141" s="173"/>
      <c r="D2141" s="173"/>
      <c r="E2141" s="173"/>
      <c r="F2141" s="70">
        <v>283</v>
      </c>
      <c r="G2141" s="173"/>
      <c r="H2141" s="173"/>
      <c r="I2141" s="71" t="str">
        <v>libre</v>
      </c>
      <c r="K2141" s="318">
        <v>1</v>
      </c>
      <c r="L2141" s="317"/>
      <c r="M2141" s="317"/>
      <c r="N2141" s="317"/>
      <c r="O2141" s="317"/>
      <c r="P2141" s="317"/>
    </row>
    <row r="2142" spans="1:16" outlineLevel="3" x14ac:dyDescent="0.3">
      <c r="A2142" s="173"/>
      <c r="B2142" s="173"/>
      <c r="C2142" s="173"/>
      <c r="D2142" s="173"/>
      <c r="E2142" s="173"/>
      <c r="F2142" s="70">
        <v>284</v>
      </c>
      <c r="G2142" s="173"/>
      <c r="H2142" s="173"/>
      <c r="I2142" s="71" t="str">
        <v>libre</v>
      </c>
      <c r="K2142" s="318">
        <v>1</v>
      </c>
      <c r="L2142" s="317"/>
      <c r="M2142" s="317"/>
      <c r="N2142" s="317"/>
      <c r="O2142" s="317"/>
      <c r="P2142" s="317"/>
    </row>
    <row r="2143" spans="1:16" outlineLevel="3" x14ac:dyDescent="0.3">
      <c r="A2143" s="173"/>
      <c r="B2143" s="173"/>
      <c r="C2143" s="173"/>
      <c r="D2143" s="173"/>
      <c r="E2143" s="173"/>
      <c r="F2143" s="70">
        <v>285</v>
      </c>
      <c r="G2143" s="173"/>
      <c r="H2143" s="173"/>
      <c r="I2143" s="71" t="str">
        <v>libre</v>
      </c>
      <c r="K2143" s="318">
        <v>1</v>
      </c>
      <c r="L2143" s="317"/>
      <c r="M2143" s="317"/>
      <c r="N2143" s="317"/>
      <c r="O2143" s="317"/>
      <c r="P2143" s="317"/>
    </row>
    <row r="2144" spans="1:16" outlineLevel="3" x14ac:dyDescent="0.3">
      <c r="A2144" s="173"/>
      <c r="B2144" s="173"/>
      <c r="C2144" s="173"/>
      <c r="D2144" s="173"/>
      <c r="E2144" s="173"/>
      <c r="F2144" s="70">
        <v>286</v>
      </c>
      <c r="G2144" s="173"/>
      <c r="H2144" s="173"/>
      <c r="I2144" s="71" t="str">
        <v>libre</v>
      </c>
      <c r="K2144" s="318">
        <v>1</v>
      </c>
      <c r="L2144" s="317"/>
      <c r="M2144" s="317"/>
      <c r="N2144" s="317"/>
      <c r="O2144" s="317"/>
      <c r="P2144" s="317"/>
    </row>
    <row r="2145" spans="1:16" outlineLevel="3" x14ac:dyDescent="0.3">
      <c r="A2145" s="173"/>
      <c r="B2145" s="173"/>
      <c r="C2145" s="173"/>
      <c r="D2145" s="173"/>
      <c r="E2145" s="173"/>
      <c r="F2145" s="70">
        <v>287</v>
      </c>
      <c r="G2145" s="173"/>
      <c r="H2145" s="173"/>
      <c r="I2145" s="71" t="str">
        <v>libre</v>
      </c>
      <c r="K2145" s="318">
        <v>1</v>
      </c>
      <c r="L2145" s="317"/>
      <c r="M2145" s="317"/>
      <c r="N2145" s="317"/>
      <c r="O2145" s="317"/>
      <c r="P2145" s="317"/>
    </row>
    <row r="2146" spans="1:16" outlineLevel="3" x14ac:dyDescent="0.3">
      <c r="A2146" s="173"/>
      <c r="B2146" s="173"/>
      <c r="C2146" s="173"/>
      <c r="D2146" s="173"/>
      <c r="E2146" s="173"/>
      <c r="F2146" s="70">
        <v>288</v>
      </c>
      <c r="G2146" s="173"/>
      <c r="H2146" s="173"/>
      <c r="I2146" s="71" t="str">
        <v>libre</v>
      </c>
      <c r="K2146" s="318">
        <v>1</v>
      </c>
      <c r="L2146" s="317"/>
      <c r="M2146" s="317"/>
      <c r="N2146" s="317"/>
      <c r="O2146" s="317"/>
      <c r="P2146" s="317"/>
    </row>
    <row r="2147" spans="1:16" outlineLevel="3" x14ac:dyDescent="0.3">
      <c r="A2147" s="173"/>
      <c r="B2147" s="173"/>
      <c r="C2147" s="173"/>
      <c r="D2147" s="173"/>
      <c r="E2147" s="173"/>
      <c r="F2147" s="70">
        <v>289</v>
      </c>
      <c r="G2147" s="173"/>
      <c r="H2147" s="173"/>
      <c r="I2147" s="71" t="str">
        <v>libre</v>
      </c>
      <c r="K2147" s="318">
        <v>1</v>
      </c>
      <c r="L2147" s="317"/>
      <c r="M2147" s="317"/>
      <c r="N2147" s="317"/>
      <c r="O2147" s="317"/>
      <c r="P2147" s="317"/>
    </row>
    <row r="2148" spans="1:16" outlineLevel="3" x14ac:dyDescent="0.3">
      <c r="A2148" s="173"/>
      <c r="B2148" s="173"/>
      <c r="C2148" s="173"/>
      <c r="D2148" s="173"/>
      <c r="E2148" s="173"/>
      <c r="F2148" s="70">
        <v>290</v>
      </c>
      <c r="G2148" s="173"/>
      <c r="H2148" s="173"/>
      <c r="I2148" s="71" t="str">
        <v>libre</v>
      </c>
      <c r="K2148" s="318">
        <v>1</v>
      </c>
      <c r="L2148" s="317"/>
      <c r="M2148" s="317"/>
      <c r="N2148" s="317"/>
      <c r="O2148" s="317"/>
      <c r="P2148" s="317"/>
    </row>
    <row r="2149" spans="1:16" outlineLevel="3" x14ac:dyDescent="0.3">
      <c r="A2149" s="173"/>
      <c r="B2149" s="173"/>
      <c r="C2149" s="173"/>
      <c r="D2149" s="173"/>
      <c r="E2149" s="173"/>
      <c r="F2149" s="70">
        <v>291</v>
      </c>
      <c r="G2149" s="173"/>
      <c r="H2149" s="173"/>
      <c r="I2149" s="71" t="str">
        <v>libre</v>
      </c>
      <c r="K2149" s="318">
        <v>1</v>
      </c>
      <c r="L2149" s="317"/>
      <c r="M2149" s="317"/>
      <c r="N2149" s="317"/>
      <c r="O2149" s="317"/>
      <c r="P2149" s="317"/>
    </row>
    <row r="2150" spans="1:16" outlineLevel="3" x14ac:dyDescent="0.3">
      <c r="A2150" s="173"/>
      <c r="B2150" s="173"/>
      <c r="C2150" s="173"/>
      <c r="D2150" s="173"/>
      <c r="E2150" s="173"/>
      <c r="F2150" s="70">
        <v>292</v>
      </c>
      <c r="G2150" s="173"/>
      <c r="H2150" s="173"/>
      <c r="I2150" s="71" t="str">
        <v>libre</v>
      </c>
      <c r="K2150" s="318">
        <v>1</v>
      </c>
      <c r="L2150" s="317"/>
      <c r="M2150" s="317"/>
      <c r="N2150" s="317"/>
      <c r="O2150" s="317"/>
      <c r="P2150" s="317"/>
    </row>
    <row r="2151" spans="1:16" outlineLevel="3" x14ac:dyDescent="0.3">
      <c r="A2151" s="173"/>
      <c r="B2151" s="173"/>
      <c r="C2151" s="173"/>
      <c r="D2151" s="173"/>
      <c r="E2151" s="173"/>
      <c r="F2151" s="70">
        <v>293</v>
      </c>
      <c r="G2151" s="173"/>
      <c r="H2151" s="173"/>
      <c r="I2151" s="71" t="str">
        <v>libre</v>
      </c>
      <c r="K2151" s="318">
        <v>1</v>
      </c>
      <c r="L2151" s="317"/>
      <c r="M2151" s="317"/>
      <c r="N2151" s="317"/>
      <c r="O2151" s="317"/>
      <c r="P2151" s="317"/>
    </row>
    <row r="2152" spans="1:16" outlineLevel="3" x14ac:dyDescent="0.3">
      <c r="A2152" s="173"/>
      <c r="B2152" s="173"/>
      <c r="C2152" s="173"/>
      <c r="D2152" s="173"/>
      <c r="E2152" s="173"/>
      <c r="F2152" s="70">
        <v>294</v>
      </c>
      <c r="G2152" s="173"/>
      <c r="H2152" s="173"/>
      <c r="I2152" s="71" t="str">
        <v>libre</v>
      </c>
      <c r="K2152" s="318">
        <v>1</v>
      </c>
      <c r="L2152" s="317"/>
      <c r="M2152" s="317"/>
      <c r="N2152" s="317"/>
      <c r="O2152" s="317"/>
      <c r="P2152" s="317"/>
    </row>
    <row r="2153" spans="1:16" outlineLevel="3" x14ac:dyDescent="0.3">
      <c r="A2153" s="173"/>
      <c r="B2153" s="173"/>
      <c r="C2153" s="173"/>
      <c r="D2153" s="173"/>
      <c r="E2153" s="173"/>
      <c r="F2153" s="70">
        <v>295</v>
      </c>
      <c r="G2153" s="173"/>
      <c r="H2153" s="173"/>
      <c r="I2153" s="71" t="str">
        <v>libre</v>
      </c>
      <c r="K2153" s="318">
        <v>1</v>
      </c>
      <c r="L2153" s="317"/>
      <c r="M2153" s="317"/>
      <c r="N2153" s="317"/>
      <c r="O2153" s="317"/>
      <c r="P2153" s="317"/>
    </row>
    <row r="2154" spans="1:16" outlineLevel="3" x14ac:dyDescent="0.3">
      <c r="A2154" s="173"/>
      <c r="B2154" s="173"/>
      <c r="C2154" s="173"/>
      <c r="D2154" s="173"/>
      <c r="E2154" s="173"/>
      <c r="F2154" s="70">
        <v>296</v>
      </c>
      <c r="G2154" s="173"/>
      <c r="H2154" s="173"/>
      <c r="I2154" s="71" t="str">
        <v>libre</v>
      </c>
      <c r="K2154" s="318">
        <v>1</v>
      </c>
      <c r="L2154" s="317"/>
      <c r="M2154" s="317"/>
      <c r="N2154" s="317"/>
      <c r="O2154" s="317"/>
      <c r="P2154" s="317"/>
    </row>
    <row r="2155" spans="1:16" outlineLevel="3" x14ac:dyDescent="0.3">
      <c r="A2155" s="173"/>
      <c r="B2155" s="173"/>
      <c r="C2155" s="173"/>
      <c r="D2155" s="173"/>
      <c r="E2155" s="173"/>
      <c r="F2155" s="70">
        <v>297</v>
      </c>
      <c r="G2155" s="173"/>
      <c r="H2155" s="173"/>
      <c r="I2155" s="71" t="str">
        <v>libre</v>
      </c>
      <c r="K2155" s="318">
        <v>1</v>
      </c>
      <c r="L2155" s="317"/>
      <c r="M2155" s="317"/>
      <c r="N2155" s="317"/>
      <c r="O2155" s="317"/>
      <c r="P2155" s="317"/>
    </row>
    <row r="2156" spans="1:16" outlineLevel="3" x14ac:dyDescent="0.3">
      <c r="A2156" s="173"/>
      <c r="B2156" s="173"/>
      <c r="C2156" s="173"/>
      <c r="D2156" s="173"/>
      <c r="E2156" s="173"/>
      <c r="F2156" s="70">
        <v>298</v>
      </c>
      <c r="G2156" s="173"/>
      <c r="H2156" s="173"/>
      <c r="I2156" s="71" t="str">
        <v>libre</v>
      </c>
      <c r="K2156" s="318">
        <v>1</v>
      </c>
      <c r="L2156" s="317"/>
      <c r="M2156" s="317"/>
      <c r="N2156" s="317"/>
      <c r="O2156" s="317"/>
      <c r="P2156" s="317"/>
    </row>
    <row r="2157" spans="1:16" outlineLevel="2" x14ac:dyDescent="0.3">
      <c r="A2157" s="173"/>
      <c r="B2157" s="173"/>
      <c r="C2157" s="173"/>
      <c r="D2157" s="173"/>
      <c r="E2157" s="173"/>
      <c r="F2157" s="70">
        <v>299</v>
      </c>
      <c r="G2157" s="173"/>
      <c r="H2157" s="173"/>
      <c r="I2157" s="71" t="str">
        <v>libre</v>
      </c>
      <c r="K2157" s="318">
        <v>1</v>
      </c>
      <c r="L2157" s="317"/>
      <c r="M2157" s="317"/>
      <c r="N2157" s="317"/>
      <c r="O2157" s="317"/>
      <c r="P2157" s="317"/>
    </row>
    <row r="2158" spans="1:16" ht="14.4" outlineLevel="2" thickBot="1" x14ac:dyDescent="0.35">
      <c r="A2158" s="173"/>
      <c r="B2158" s="173"/>
      <c r="C2158" s="173"/>
      <c r="D2158" s="173"/>
      <c r="E2158" s="173"/>
      <c r="F2158" s="70">
        <v>300</v>
      </c>
      <c r="G2158" s="173"/>
      <c r="H2158" s="173"/>
      <c r="I2158" s="71" t="str">
        <v>libre</v>
      </c>
      <c r="K2158" s="318">
        <v>1</v>
      </c>
      <c r="L2158" s="317"/>
      <c r="M2158" s="317"/>
      <c r="N2158" s="317"/>
      <c r="O2158" s="317"/>
      <c r="P2158" s="317"/>
    </row>
    <row r="2159" spans="1:16" outlineLevel="2" x14ac:dyDescent="0.3">
      <c r="A2159" s="173"/>
      <c r="B2159" s="173"/>
      <c r="C2159" s="173"/>
      <c r="D2159" s="173"/>
      <c r="E2159" s="173"/>
      <c r="F2159" s="73"/>
      <c r="G2159" s="73"/>
      <c r="H2159" s="73"/>
      <c r="I2159" s="73"/>
      <c r="J2159" s="73"/>
      <c r="K2159" s="73"/>
      <c r="L2159" s="317"/>
      <c r="M2159" s="317"/>
      <c r="N2159" s="317"/>
      <c r="O2159" s="317"/>
      <c r="P2159" s="317"/>
    </row>
    <row r="2160" spans="1:16" outlineLevel="1" x14ac:dyDescent="0.3">
      <c r="A2160" s="173"/>
      <c r="B2160" s="173"/>
      <c r="C2160" s="173"/>
      <c r="D2160" s="173"/>
      <c r="E2160" s="173"/>
      <c r="F2160" s="173"/>
      <c r="G2160" s="173"/>
      <c r="I2160" s="178"/>
      <c r="J2160" s="173"/>
      <c r="K2160" s="221"/>
      <c r="L2160" s="173"/>
      <c r="M2160" s="173"/>
      <c r="N2160" s="173"/>
      <c r="O2160" s="173"/>
      <c r="P2160" s="173"/>
    </row>
    <row r="2161" spans="1:16" ht="14.4" outlineLevel="1" thickBot="1" x14ac:dyDescent="0.35">
      <c r="A2161" s="173"/>
      <c r="B2161" s="173"/>
      <c r="C2161" s="173"/>
      <c r="D2161" s="173"/>
      <c r="E2161" s="77" t="s">
        <v>320</v>
      </c>
      <c r="F2161" s="77"/>
      <c r="G2161" s="77"/>
      <c r="H2161" s="77"/>
      <c r="I2161" s="77"/>
      <c r="J2161" s="77"/>
      <c r="K2161" s="77"/>
      <c r="L2161" s="77"/>
      <c r="M2161" s="77"/>
      <c r="N2161" s="77"/>
      <c r="O2161" s="77"/>
      <c r="P2161" s="77"/>
    </row>
    <row r="2162" spans="1:16" outlineLevel="2" x14ac:dyDescent="0.3">
      <c r="A2162" s="173"/>
      <c r="B2162" s="173"/>
      <c r="C2162" s="173"/>
      <c r="D2162" s="173"/>
      <c r="E2162" s="173"/>
      <c r="F2162" s="173"/>
      <c r="G2162" s="173"/>
      <c r="H2162" s="173"/>
      <c r="I2162" s="173"/>
      <c r="J2162" s="173"/>
      <c r="K2162" s="220"/>
      <c r="L2162" s="173"/>
      <c r="M2162" s="173"/>
      <c r="N2162" s="173"/>
      <c r="O2162" s="173"/>
      <c r="P2162" s="173"/>
    </row>
    <row r="2163" spans="1:16" outlineLevel="2" x14ac:dyDescent="0.3">
      <c r="A2163" s="173"/>
      <c r="B2163" s="173"/>
      <c r="C2163" s="173"/>
      <c r="D2163" s="173"/>
      <c r="E2163" s="173"/>
      <c r="F2163" s="173"/>
      <c r="G2163" s="173"/>
      <c r="H2163" s="173"/>
      <c r="I2163" s="173"/>
      <c r="J2163" s="173"/>
      <c r="K2163" s="314" t="s">
        <v>319</v>
      </c>
      <c r="L2163" s="173"/>
      <c r="M2163" s="173"/>
      <c r="N2163" s="173"/>
      <c r="O2163" s="173"/>
      <c r="P2163" s="173"/>
    </row>
    <row r="2164" spans="1:16" outlineLevel="2" x14ac:dyDescent="0.3">
      <c r="A2164" s="173"/>
      <c r="B2164" s="173"/>
      <c r="C2164" s="173"/>
      <c r="D2164" s="173"/>
      <c r="E2164" s="173"/>
      <c r="F2164" s="69" t="s">
        <v>76</v>
      </c>
      <c r="G2164" s="173"/>
      <c r="H2164" s="173"/>
      <c r="I2164" s="69" t="s">
        <v>289</v>
      </c>
      <c r="J2164" s="69" t="s">
        <v>321</v>
      </c>
      <c r="K2164" s="69">
        <f t="shared" ref="K2164" si="47">K$9</f>
        <v>1</v>
      </c>
      <c r="L2164" s="173"/>
      <c r="M2164" s="173"/>
      <c r="N2164" s="173"/>
      <c r="O2164" s="173"/>
      <c r="P2164" s="173"/>
    </row>
    <row r="2165" spans="1:16" outlineLevel="2" x14ac:dyDescent="0.3">
      <c r="A2165" s="173"/>
      <c r="B2165" s="173"/>
      <c r="C2165" s="173"/>
      <c r="D2165" s="173"/>
      <c r="E2165" s="173"/>
      <c r="F2165" s="70">
        <v>1</v>
      </c>
      <c r="G2165" s="173"/>
      <c r="H2165" s="173"/>
      <c r="I2165" s="71" t="str">
        <f t="array" ref="I2165:I2464">BD.nom.act</f>
        <v>TRX Urbana</v>
      </c>
      <c r="J2165" s="33">
        <f t="array" ref="J2165:J2464">BD.VU</f>
        <v>10</v>
      </c>
      <c r="K2165" s="49">
        <f t="shared" ref="K2165:K2174" si="48">IF($J2165=0,1,INDEX($K1859:$P1859,MOD(K$2164-1,$J2165)+1))</f>
        <v>1</v>
      </c>
      <c r="L2165" s="173"/>
      <c r="M2165" s="173"/>
      <c r="N2165" s="173"/>
      <c r="O2165" s="173"/>
      <c r="P2165" s="173"/>
    </row>
    <row r="2166" spans="1:16" outlineLevel="2" x14ac:dyDescent="0.3">
      <c r="A2166" s="173"/>
      <c r="B2166" s="173"/>
      <c r="C2166" s="173"/>
      <c r="D2166" s="173"/>
      <c r="E2166" s="173"/>
      <c r="F2166" s="70">
        <v>2</v>
      </c>
      <c r="G2166" s="173"/>
      <c r="H2166" s="173"/>
      <c r="I2166" s="71" t="str">
        <v>TRX Suburbana</v>
      </c>
      <c r="J2166" s="33">
        <v>10</v>
      </c>
      <c r="K2166" s="49">
        <f t="shared" si="48"/>
        <v>1</v>
      </c>
      <c r="L2166" s="173"/>
      <c r="M2166" s="173"/>
      <c r="N2166" s="173"/>
      <c r="O2166" s="173"/>
      <c r="P2166" s="173"/>
    </row>
    <row r="2167" spans="1:16" outlineLevel="3" x14ac:dyDescent="0.3">
      <c r="A2167" s="173"/>
      <c r="B2167" s="173"/>
      <c r="C2167" s="173"/>
      <c r="D2167" s="173"/>
      <c r="E2167" s="173"/>
      <c r="F2167" s="70">
        <v>3</v>
      </c>
      <c r="G2167" s="173"/>
      <c r="H2167" s="173"/>
      <c r="I2167" s="71" t="str">
        <v>TRX Rural</v>
      </c>
      <c r="J2167" s="33">
        <v>10</v>
      </c>
      <c r="K2167" s="49">
        <f t="shared" si="48"/>
        <v>1</v>
      </c>
      <c r="L2167" s="173"/>
      <c r="M2167" s="173"/>
      <c r="N2167" s="173"/>
      <c r="O2167" s="173"/>
      <c r="P2167" s="173"/>
    </row>
    <row r="2168" spans="1:16" outlineLevel="3" x14ac:dyDescent="0.3">
      <c r="A2168" s="173"/>
      <c r="B2168" s="173"/>
      <c r="C2168" s="173"/>
      <c r="D2168" s="173"/>
      <c r="E2168" s="173"/>
      <c r="F2168" s="70">
        <v>4</v>
      </c>
      <c r="G2168" s="173"/>
      <c r="H2168" s="173"/>
      <c r="I2168" s="71" t="str">
        <v>libre</v>
      </c>
      <c r="J2168" s="33">
        <v>0</v>
      </c>
      <c r="K2168" s="49">
        <f t="shared" si="48"/>
        <v>1</v>
      </c>
      <c r="L2168" s="173"/>
      <c r="M2168" s="173"/>
      <c r="N2168" s="173"/>
      <c r="O2168" s="173"/>
      <c r="P2168" s="173"/>
    </row>
    <row r="2169" spans="1:16" outlineLevel="3" x14ac:dyDescent="0.3">
      <c r="A2169" s="173"/>
      <c r="B2169" s="173"/>
      <c r="C2169" s="173"/>
      <c r="D2169" s="173"/>
      <c r="E2169" s="173"/>
      <c r="F2169" s="70">
        <v>5</v>
      </c>
      <c r="G2169" s="173"/>
      <c r="H2169" s="173"/>
      <c r="I2169" s="71" t="str">
        <v>Gabinete</v>
      </c>
      <c r="J2169" s="33">
        <v>10</v>
      </c>
      <c r="K2169" s="49">
        <f t="shared" si="48"/>
        <v>1</v>
      </c>
      <c r="L2169" s="173"/>
      <c r="M2169" s="173"/>
      <c r="N2169" s="173"/>
      <c r="O2169" s="173"/>
      <c r="P2169" s="173"/>
    </row>
    <row r="2170" spans="1:16" outlineLevel="3" x14ac:dyDescent="0.3">
      <c r="A2170" s="173"/>
      <c r="B2170" s="173"/>
      <c r="C2170" s="173"/>
      <c r="D2170" s="173"/>
      <c r="E2170" s="173"/>
      <c r="F2170" s="70">
        <v>6</v>
      </c>
      <c r="G2170" s="173"/>
      <c r="H2170" s="173"/>
      <c r="I2170" s="71" t="str">
        <v>libre</v>
      </c>
      <c r="J2170" s="33">
        <v>0</v>
      </c>
      <c r="K2170" s="49">
        <f t="shared" si="48"/>
        <v>1</v>
      </c>
      <c r="L2170" s="173"/>
      <c r="M2170" s="173"/>
      <c r="N2170" s="173"/>
      <c r="O2170" s="173"/>
      <c r="P2170" s="173"/>
    </row>
    <row r="2171" spans="1:16" outlineLevel="3" x14ac:dyDescent="0.3">
      <c r="A2171" s="173"/>
      <c r="B2171" s="173"/>
      <c r="C2171" s="173"/>
      <c r="D2171" s="173"/>
      <c r="E2171" s="173"/>
      <c r="F2171" s="70">
        <v>7</v>
      </c>
      <c r="G2171" s="173"/>
      <c r="H2171" s="173"/>
      <c r="I2171" s="71" t="str">
        <v>BBU U</v>
      </c>
      <c r="J2171" s="33">
        <v>10</v>
      </c>
      <c r="K2171" s="49">
        <f t="shared" si="48"/>
        <v>1</v>
      </c>
      <c r="L2171" s="173"/>
      <c r="M2171" s="173"/>
      <c r="N2171" s="173"/>
      <c r="O2171" s="173"/>
      <c r="P2171" s="173"/>
    </row>
    <row r="2172" spans="1:16" outlineLevel="3" x14ac:dyDescent="0.3">
      <c r="A2172" s="173"/>
      <c r="B2172" s="173"/>
      <c r="C2172" s="173"/>
      <c r="D2172" s="173"/>
      <c r="E2172" s="173"/>
      <c r="F2172" s="70">
        <v>8</v>
      </c>
      <c r="G2172" s="173"/>
      <c r="H2172" s="173"/>
      <c r="I2172" s="71" t="str">
        <v>BBU S</v>
      </c>
      <c r="J2172" s="33">
        <v>10</v>
      </c>
      <c r="K2172" s="49">
        <f t="shared" si="48"/>
        <v>1</v>
      </c>
      <c r="L2172" s="173"/>
      <c r="M2172" s="173"/>
      <c r="N2172" s="173"/>
      <c r="O2172" s="173"/>
      <c r="P2172" s="173"/>
    </row>
    <row r="2173" spans="1:16" outlineLevel="3" x14ac:dyDescent="0.3">
      <c r="A2173" s="173"/>
      <c r="B2173" s="173"/>
      <c r="C2173" s="173"/>
      <c r="D2173" s="173"/>
      <c r="E2173" s="173"/>
      <c r="F2173" s="70">
        <v>9</v>
      </c>
      <c r="G2173" s="173"/>
      <c r="H2173" s="173"/>
      <c r="I2173" s="71" t="str">
        <v>BBU R</v>
      </c>
      <c r="J2173" s="33">
        <v>10</v>
      </c>
      <c r="K2173" s="49">
        <f t="shared" si="48"/>
        <v>1</v>
      </c>
      <c r="L2173" s="173"/>
      <c r="M2173" s="173"/>
      <c r="N2173" s="173"/>
      <c r="O2173" s="173"/>
      <c r="P2173" s="173"/>
    </row>
    <row r="2174" spans="1:16" outlineLevel="3" x14ac:dyDescent="0.3">
      <c r="A2174" s="173"/>
      <c r="B2174" s="173"/>
      <c r="C2174" s="173"/>
      <c r="D2174" s="173"/>
      <c r="E2174" s="173"/>
      <c r="F2174" s="70">
        <v>10</v>
      </c>
      <c r="G2174" s="173"/>
      <c r="H2174" s="173"/>
      <c r="I2174" s="71" t="str">
        <v>libre</v>
      </c>
      <c r="J2174" s="33">
        <v>0</v>
      </c>
      <c r="K2174" s="49">
        <f t="shared" si="48"/>
        <v>1</v>
      </c>
      <c r="L2174" s="173"/>
      <c r="M2174" s="173"/>
      <c r="N2174" s="173"/>
      <c r="O2174" s="173"/>
      <c r="P2174" s="173"/>
    </row>
    <row r="2175" spans="1:16" outlineLevel="3" x14ac:dyDescent="0.3">
      <c r="A2175" s="173"/>
      <c r="B2175" s="173"/>
      <c r="C2175" s="173"/>
      <c r="D2175" s="173"/>
      <c r="E2175" s="173"/>
      <c r="F2175" s="70">
        <v>11</v>
      </c>
      <c r="G2175" s="173"/>
      <c r="H2175" s="173"/>
      <c r="I2175" s="71" t="str">
        <v>Sitio U OOCC</v>
      </c>
      <c r="J2175" s="33">
        <v>20</v>
      </c>
      <c r="K2175" s="49">
        <f t="shared" ref="K2175:K2184" si="49">IF($J2175=0,1,INDEX($K1869:$P1869,MOD(K$2164-1,$J2175)+1))</f>
        <v>1</v>
      </c>
      <c r="L2175" s="173"/>
      <c r="M2175" s="173"/>
      <c r="N2175" s="173"/>
      <c r="O2175" s="173"/>
      <c r="P2175" s="173"/>
    </row>
    <row r="2176" spans="1:16" outlineLevel="3" x14ac:dyDescent="0.3">
      <c r="A2176" s="173"/>
      <c r="B2176" s="173"/>
      <c r="C2176" s="173"/>
      <c r="D2176" s="173"/>
      <c r="E2176" s="173"/>
      <c r="F2176" s="70">
        <v>12</v>
      </c>
      <c r="G2176" s="173"/>
      <c r="H2176" s="173"/>
      <c r="I2176" s="71" t="str">
        <v>Sitio S OOCC</v>
      </c>
      <c r="J2176" s="33">
        <v>20</v>
      </c>
      <c r="K2176" s="49">
        <f t="shared" si="49"/>
        <v>1</v>
      </c>
      <c r="L2176" s="173"/>
      <c r="M2176" s="173"/>
      <c r="N2176" s="173"/>
      <c r="O2176" s="173"/>
      <c r="P2176" s="173"/>
    </row>
    <row r="2177" spans="1:16" outlineLevel="3" x14ac:dyDescent="0.3">
      <c r="A2177" s="173"/>
      <c r="B2177" s="173"/>
      <c r="C2177" s="173"/>
      <c r="D2177" s="173"/>
      <c r="E2177" s="173"/>
      <c r="F2177" s="70">
        <v>13</v>
      </c>
      <c r="G2177" s="173"/>
      <c r="H2177" s="173"/>
      <c r="I2177" s="71" t="str">
        <v>Sitio R OOCC</v>
      </c>
      <c r="J2177" s="33">
        <v>20</v>
      </c>
      <c r="K2177" s="49">
        <f t="shared" si="49"/>
        <v>1</v>
      </c>
      <c r="L2177" s="173"/>
      <c r="M2177" s="173"/>
      <c r="N2177" s="173"/>
      <c r="O2177" s="173"/>
      <c r="P2177" s="173"/>
    </row>
    <row r="2178" spans="1:16" outlineLevel="3" x14ac:dyDescent="0.3">
      <c r="A2178" s="173"/>
      <c r="B2178" s="173"/>
      <c r="C2178" s="173"/>
      <c r="D2178" s="173"/>
      <c r="E2178" s="173"/>
      <c r="F2178" s="70">
        <v>14</v>
      </c>
      <c r="G2178" s="173"/>
      <c r="H2178" s="173"/>
      <c r="I2178" s="71" t="str">
        <v>Enlace backhaul</v>
      </c>
      <c r="J2178" s="33">
        <v>12</v>
      </c>
      <c r="K2178" s="49">
        <f t="shared" si="49"/>
        <v>1</v>
      </c>
      <c r="L2178" s="173"/>
      <c r="M2178" s="173"/>
      <c r="N2178" s="173"/>
      <c r="O2178" s="173"/>
      <c r="P2178" s="173"/>
    </row>
    <row r="2179" spans="1:16" outlineLevel="3" x14ac:dyDescent="0.3">
      <c r="A2179" s="173"/>
      <c r="B2179" s="173"/>
      <c r="C2179" s="173"/>
      <c r="D2179" s="173"/>
      <c r="E2179" s="173"/>
      <c r="F2179" s="70">
        <v>15</v>
      </c>
      <c r="G2179" s="173"/>
      <c r="H2179" s="173"/>
      <c r="I2179" s="71" t="str">
        <v>BSC A</v>
      </c>
      <c r="J2179" s="33">
        <v>12</v>
      </c>
      <c r="K2179" s="49">
        <f t="shared" si="49"/>
        <v>1</v>
      </c>
      <c r="L2179" s="173"/>
      <c r="M2179" s="173"/>
      <c r="N2179" s="173"/>
      <c r="O2179" s="173"/>
      <c r="P2179" s="173"/>
    </row>
    <row r="2180" spans="1:16" outlineLevel="3" x14ac:dyDescent="0.3">
      <c r="A2180" s="173"/>
      <c r="B2180" s="173"/>
      <c r="C2180" s="173"/>
      <c r="D2180" s="173"/>
      <c r="E2180" s="173"/>
      <c r="F2180" s="70">
        <v>16</v>
      </c>
      <c r="G2180" s="173"/>
      <c r="H2180" s="173"/>
      <c r="I2180" s="71" t="str">
        <v>BSC B</v>
      </c>
      <c r="J2180" s="33">
        <v>12</v>
      </c>
      <c r="K2180" s="49">
        <f t="shared" si="49"/>
        <v>1</v>
      </c>
      <c r="L2180" s="173"/>
      <c r="M2180" s="173"/>
      <c r="N2180" s="173"/>
      <c r="O2180" s="173"/>
      <c r="P2180" s="173"/>
    </row>
    <row r="2181" spans="1:16" outlineLevel="3" x14ac:dyDescent="0.3">
      <c r="A2181" s="173"/>
      <c r="B2181" s="173"/>
      <c r="C2181" s="173"/>
      <c r="D2181" s="173"/>
      <c r="E2181" s="173"/>
      <c r="F2181" s="70">
        <v>17</v>
      </c>
      <c r="G2181" s="173"/>
      <c r="H2181" s="173"/>
      <c r="I2181" s="71" t="str">
        <v>BSC C</v>
      </c>
      <c r="J2181" s="33">
        <v>12</v>
      </c>
      <c r="K2181" s="49">
        <f t="shared" si="49"/>
        <v>1</v>
      </c>
      <c r="L2181" s="173"/>
      <c r="M2181" s="173"/>
      <c r="N2181" s="173"/>
      <c r="O2181" s="173"/>
      <c r="P2181" s="173"/>
    </row>
    <row r="2182" spans="1:16" outlineLevel="3" x14ac:dyDescent="0.3">
      <c r="A2182" s="173"/>
      <c r="B2182" s="173"/>
      <c r="C2182" s="173"/>
      <c r="D2182" s="173"/>
      <c r="E2182" s="173"/>
      <c r="F2182" s="70">
        <v>18</v>
      </c>
      <c r="G2182" s="173"/>
      <c r="H2182" s="173"/>
      <c r="I2182" s="71" t="str">
        <v>RNC A</v>
      </c>
      <c r="J2182" s="33">
        <v>12</v>
      </c>
      <c r="K2182" s="49">
        <f t="shared" si="49"/>
        <v>1</v>
      </c>
      <c r="L2182" s="173"/>
      <c r="M2182" s="173"/>
      <c r="N2182" s="173"/>
      <c r="O2182" s="173"/>
      <c r="P2182" s="173"/>
    </row>
    <row r="2183" spans="1:16" outlineLevel="3" x14ac:dyDescent="0.3">
      <c r="A2183" s="173"/>
      <c r="B2183" s="173"/>
      <c r="C2183" s="173"/>
      <c r="D2183" s="173"/>
      <c r="E2183" s="173"/>
      <c r="F2183" s="70">
        <v>19</v>
      </c>
      <c r="G2183" s="173"/>
      <c r="H2183" s="173"/>
      <c r="I2183" s="71" t="str">
        <v>RNC B</v>
      </c>
      <c r="J2183" s="33">
        <v>12</v>
      </c>
      <c r="K2183" s="49">
        <f t="shared" si="49"/>
        <v>1</v>
      </c>
      <c r="L2183" s="173"/>
      <c r="M2183" s="173"/>
      <c r="N2183" s="173"/>
      <c r="O2183" s="173"/>
      <c r="P2183" s="173"/>
    </row>
    <row r="2184" spans="1:16" outlineLevel="3" x14ac:dyDescent="0.3">
      <c r="A2184" s="173"/>
      <c r="B2184" s="173"/>
      <c r="C2184" s="173"/>
      <c r="D2184" s="173"/>
      <c r="E2184" s="173"/>
      <c r="F2184" s="70">
        <v>20</v>
      </c>
      <c r="G2184" s="173"/>
      <c r="H2184" s="173"/>
      <c r="I2184" s="71" t="str">
        <v>RNC C</v>
      </c>
      <c r="J2184" s="33">
        <v>12</v>
      </c>
      <c r="K2184" s="49">
        <f t="shared" si="49"/>
        <v>1</v>
      </c>
      <c r="L2184" s="173"/>
      <c r="M2184" s="173"/>
      <c r="N2184" s="173"/>
      <c r="O2184" s="173"/>
      <c r="P2184" s="173"/>
    </row>
    <row r="2185" spans="1:16" outlineLevel="3" x14ac:dyDescent="0.3">
      <c r="A2185" s="173"/>
      <c r="B2185" s="173"/>
      <c r="C2185" s="173"/>
      <c r="D2185" s="173"/>
      <c r="E2185" s="173"/>
      <c r="F2185" s="70">
        <v>21</v>
      </c>
      <c r="G2185" s="173"/>
      <c r="H2185" s="173"/>
      <c r="I2185" s="71" t="str">
        <v>libre</v>
      </c>
      <c r="J2185" s="33">
        <v>0</v>
      </c>
      <c r="K2185" s="49">
        <f t="shared" ref="K2185:K2194" si="50">IF($J2185=0,1,INDEX($K1879:$P1879,MOD(K$2164-1,$J2185)+1))</f>
        <v>1</v>
      </c>
      <c r="L2185" s="173"/>
      <c r="M2185" s="173"/>
      <c r="N2185" s="173"/>
      <c r="O2185" s="173"/>
      <c r="P2185" s="173"/>
    </row>
    <row r="2186" spans="1:16" outlineLevel="3" x14ac:dyDescent="0.3">
      <c r="A2186" s="173"/>
      <c r="B2186" s="173"/>
      <c r="C2186" s="173"/>
      <c r="D2186" s="173"/>
      <c r="E2186" s="173"/>
      <c r="F2186" s="70">
        <v>22</v>
      </c>
      <c r="G2186" s="173"/>
      <c r="H2186" s="173"/>
      <c r="I2186" s="71" t="str">
        <v>16-CE DL</v>
      </c>
      <c r="J2186" s="33">
        <v>10</v>
      </c>
      <c r="K2186" s="49">
        <f t="shared" si="50"/>
        <v>1</v>
      </c>
      <c r="L2186" s="173"/>
      <c r="M2186" s="173"/>
      <c r="N2186" s="173"/>
      <c r="O2186" s="173"/>
      <c r="P2186" s="173"/>
    </row>
    <row r="2187" spans="1:16" outlineLevel="3" x14ac:dyDescent="0.3">
      <c r="A2187" s="173"/>
      <c r="B2187" s="173"/>
      <c r="C2187" s="173"/>
      <c r="D2187" s="173"/>
      <c r="E2187" s="173"/>
      <c r="F2187" s="70">
        <v>23</v>
      </c>
      <c r="G2187" s="173"/>
      <c r="H2187" s="173"/>
      <c r="I2187" s="71" t="str">
        <v>16-CE UL</v>
      </c>
      <c r="J2187" s="33">
        <v>10</v>
      </c>
      <c r="K2187" s="49">
        <f t="shared" si="50"/>
        <v>1</v>
      </c>
      <c r="L2187" s="173"/>
      <c r="M2187" s="173"/>
      <c r="N2187" s="173"/>
      <c r="O2187" s="173"/>
      <c r="P2187" s="173"/>
    </row>
    <row r="2188" spans="1:16" outlineLevel="3" x14ac:dyDescent="0.3">
      <c r="A2188" s="173"/>
      <c r="B2188" s="173"/>
      <c r="C2188" s="173"/>
      <c r="D2188" s="173"/>
      <c r="E2188" s="173"/>
      <c r="F2188" s="70">
        <v>24</v>
      </c>
      <c r="G2188" s="173"/>
      <c r="H2188" s="173"/>
      <c r="I2188" s="71" t="str">
        <v>libre</v>
      </c>
      <c r="J2188" s="33">
        <v>0</v>
      </c>
      <c r="K2188" s="49">
        <f t="shared" si="50"/>
        <v>1</v>
      </c>
      <c r="L2188" s="173"/>
      <c r="M2188" s="173"/>
      <c r="N2188" s="173"/>
      <c r="O2188" s="173"/>
      <c r="P2188" s="173"/>
    </row>
    <row r="2189" spans="1:16" outlineLevel="3" x14ac:dyDescent="0.3">
      <c r="A2189" s="173"/>
      <c r="B2189" s="173"/>
      <c r="C2189" s="173"/>
      <c r="D2189" s="173"/>
      <c r="E2189" s="173"/>
      <c r="F2189" s="70">
        <v>25</v>
      </c>
      <c r="G2189" s="173"/>
      <c r="H2189" s="173"/>
      <c r="I2189" s="71" t="str">
        <v>HW - HWAC/RRU/Licenses/Carrier U</v>
      </c>
      <c r="J2189" s="33">
        <v>10</v>
      </c>
      <c r="K2189" s="49">
        <f t="shared" si="50"/>
        <v>1</v>
      </c>
      <c r="L2189" s="173"/>
      <c r="M2189" s="173"/>
      <c r="N2189" s="173"/>
      <c r="O2189" s="173"/>
      <c r="P2189" s="173"/>
    </row>
    <row r="2190" spans="1:16" outlineLevel="3" x14ac:dyDescent="0.3">
      <c r="A2190" s="173"/>
      <c r="B2190" s="173"/>
      <c r="C2190" s="173"/>
      <c r="D2190" s="173"/>
      <c r="E2190" s="173"/>
      <c r="F2190" s="70">
        <v>26</v>
      </c>
      <c r="G2190" s="173"/>
      <c r="H2190" s="173"/>
      <c r="I2190" s="71" t="str">
        <v>HW - HWAC/RRU/Licenses/Carrier S</v>
      </c>
      <c r="J2190" s="33">
        <v>10</v>
      </c>
      <c r="K2190" s="49">
        <f t="shared" si="50"/>
        <v>1</v>
      </c>
      <c r="L2190" s="173"/>
      <c r="M2190" s="173"/>
      <c r="N2190" s="173"/>
      <c r="O2190" s="173"/>
      <c r="P2190" s="173"/>
    </row>
    <row r="2191" spans="1:16" outlineLevel="3" x14ac:dyDescent="0.3">
      <c r="A2191" s="173"/>
      <c r="B2191" s="173"/>
      <c r="C2191" s="173"/>
      <c r="D2191" s="173"/>
      <c r="E2191" s="173"/>
      <c r="F2191" s="70">
        <v>27</v>
      </c>
      <c r="G2191" s="173"/>
      <c r="H2191" s="173"/>
      <c r="I2191" s="71" t="str">
        <v>HW - HWAC/RRU/Licenses/Carrier R</v>
      </c>
      <c r="J2191" s="33">
        <v>10</v>
      </c>
      <c r="K2191" s="49">
        <f t="shared" si="50"/>
        <v>1</v>
      </c>
      <c r="L2191" s="173"/>
      <c r="M2191" s="173"/>
      <c r="N2191" s="173"/>
      <c r="O2191" s="173"/>
      <c r="P2191" s="173"/>
    </row>
    <row r="2192" spans="1:16" outlineLevel="3" x14ac:dyDescent="0.3">
      <c r="A2192" s="173"/>
      <c r="B2192" s="173"/>
      <c r="C2192" s="173"/>
      <c r="D2192" s="173"/>
      <c r="E2192" s="173"/>
      <c r="F2192" s="70">
        <v>28</v>
      </c>
      <c r="G2192" s="173"/>
      <c r="H2192" s="173"/>
      <c r="I2192" s="71" t="str">
        <v>libre</v>
      </c>
      <c r="J2192" s="33">
        <v>0</v>
      </c>
      <c r="K2192" s="49">
        <f t="shared" si="50"/>
        <v>1</v>
      </c>
      <c r="L2192" s="173"/>
      <c r="M2192" s="173"/>
      <c r="N2192" s="173"/>
      <c r="O2192" s="173"/>
      <c r="P2192" s="173"/>
    </row>
    <row r="2193" spans="1:16" outlineLevel="3" x14ac:dyDescent="0.3">
      <c r="A2193" s="173"/>
      <c r="B2193" s="173"/>
      <c r="C2193" s="173"/>
      <c r="D2193" s="173"/>
      <c r="E2193" s="173"/>
      <c r="F2193" s="70">
        <v>29</v>
      </c>
      <c r="G2193" s="173"/>
      <c r="H2193" s="173"/>
      <c r="I2193" s="71" t="str">
        <v>Sitio U Energía</v>
      </c>
      <c r="J2193" s="33">
        <v>10</v>
      </c>
      <c r="K2193" s="49">
        <f t="shared" si="50"/>
        <v>1</v>
      </c>
      <c r="L2193" s="173"/>
      <c r="M2193" s="173"/>
      <c r="N2193" s="173"/>
      <c r="O2193" s="173"/>
      <c r="P2193" s="173"/>
    </row>
    <row r="2194" spans="1:16" outlineLevel="3" x14ac:dyDescent="0.3">
      <c r="A2194" s="173"/>
      <c r="B2194" s="173"/>
      <c r="C2194" s="173"/>
      <c r="D2194" s="173"/>
      <c r="E2194" s="173"/>
      <c r="F2194" s="70">
        <v>30</v>
      </c>
      <c r="G2194" s="173"/>
      <c r="H2194" s="173"/>
      <c r="I2194" s="71" t="str">
        <v>Sitio S Energía</v>
      </c>
      <c r="J2194" s="33">
        <v>10</v>
      </c>
      <c r="K2194" s="49">
        <f t="shared" si="50"/>
        <v>1</v>
      </c>
      <c r="L2194" s="173"/>
      <c r="M2194" s="173"/>
      <c r="N2194" s="173"/>
      <c r="O2194" s="173"/>
      <c r="P2194" s="173"/>
    </row>
    <row r="2195" spans="1:16" outlineLevel="3" x14ac:dyDescent="0.3">
      <c r="A2195" s="173"/>
      <c r="B2195" s="173"/>
      <c r="C2195" s="173"/>
      <c r="D2195" s="173"/>
      <c r="E2195" s="173"/>
      <c r="F2195" s="70">
        <v>31</v>
      </c>
      <c r="G2195" s="173"/>
      <c r="H2195" s="173"/>
      <c r="I2195" s="71" t="str">
        <v>Sitio R Energía</v>
      </c>
      <c r="J2195" s="33">
        <v>10</v>
      </c>
      <c r="K2195" s="49">
        <f t="shared" ref="K2195:K2204" si="51">IF($J2195=0,1,INDEX($K1889:$P1889,MOD(K$2164-1,$J2195)+1))</f>
        <v>1</v>
      </c>
      <c r="L2195" s="173"/>
      <c r="M2195" s="173"/>
      <c r="N2195" s="173"/>
      <c r="O2195" s="173"/>
      <c r="P2195" s="173"/>
    </row>
    <row r="2196" spans="1:16" outlineLevel="3" x14ac:dyDescent="0.3">
      <c r="A2196" s="173"/>
      <c r="B2196" s="173"/>
      <c r="C2196" s="173"/>
      <c r="D2196" s="173"/>
      <c r="E2196" s="173"/>
      <c r="F2196" s="70">
        <v>32</v>
      </c>
      <c r="G2196" s="173"/>
      <c r="H2196" s="173"/>
      <c r="I2196" s="71" t="str">
        <v>libre</v>
      </c>
      <c r="J2196" s="33">
        <v>0</v>
      </c>
      <c r="K2196" s="49">
        <f t="shared" si="51"/>
        <v>1</v>
      </c>
      <c r="L2196" s="173"/>
      <c r="M2196" s="173"/>
      <c r="N2196" s="173"/>
      <c r="O2196" s="173"/>
      <c r="P2196" s="173"/>
    </row>
    <row r="2197" spans="1:16" outlineLevel="3" x14ac:dyDescent="0.3">
      <c r="A2197" s="173"/>
      <c r="B2197" s="173"/>
      <c r="C2197" s="173"/>
      <c r="D2197" s="173"/>
      <c r="E2197" s="173"/>
      <c r="F2197" s="70">
        <v>33</v>
      </c>
      <c r="G2197" s="173"/>
      <c r="H2197" s="173"/>
      <c r="I2197" s="71" t="str">
        <v>Sitios todos 4G</v>
      </c>
      <c r="J2197" s="33">
        <v>10</v>
      </c>
      <c r="K2197" s="49">
        <f t="shared" si="51"/>
        <v>1</v>
      </c>
      <c r="L2197" s="173"/>
      <c r="M2197" s="173"/>
      <c r="N2197" s="173"/>
      <c r="O2197" s="173"/>
      <c r="P2197" s="173"/>
    </row>
    <row r="2198" spans="1:16" outlineLevel="3" x14ac:dyDescent="0.3">
      <c r="A2198" s="173"/>
      <c r="B2198" s="173"/>
      <c r="C2198" s="173"/>
      <c r="D2198" s="173"/>
      <c r="E2198" s="173"/>
      <c r="F2198" s="70">
        <v>34</v>
      </c>
      <c r="G2198" s="173"/>
      <c r="H2198" s="173"/>
      <c r="I2198" s="71" t="str">
        <v>libre</v>
      </c>
      <c r="J2198" s="33">
        <v>0</v>
      </c>
      <c r="K2198" s="49">
        <f t="shared" si="51"/>
        <v>1</v>
      </c>
      <c r="L2198" s="173"/>
      <c r="M2198" s="173"/>
      <c r="N2198" s="173"/>
      <c r="O2198" s="173"/>
      <c r="P2198" s="173"/>
    </row>
    <row r="2199" spans="1:16" outlineLevel="3" x14ac:dyDescent="0.3">
      <c r="A2199" s="173"/>
      <c r="B2199" s="173"/>
      <c r="C2199" s="173"/>
      <c r="D2199" s="173"/>
      <c r="E2199" s="173"/>
      <c r="F2199" s="70">
        <v>35</v>
      </c>
      <c r="G2199" s="173"/>
      <c r="H2199" s="173"/>
      <c r="I2199" s="71" t="str">
        <v>libre</v>
      </c>
      <c r="J2199" s="33">
        <v>0</v>
      </c>
      <c r="K2199" s="49">
        <f t="shared" si="51"/>
        <v>1</v>
      </c>
      <c r="L2199" s="173"/>
      <c r="M2199" s="173"/>
      <c r="N2199" s="173"/>
      <c r="O2199" s="173"/>
      <c r="P2199" s="173"/>
    </row>
    <row r="2200" spans="1:16" outlineLevel="3" x14ac:dyDescent="0.3">
      <c r="A2200" s="173"/>
      <c r="B2200" s="173"/>
      <c r="C2200" s="173"/>
      <c r="D2200" s="173"/>
      <c r="E2200" s="173"/>
      <c r="F2200" s="70">
        <v>36</v>
      </c>
      <c r="G2200" s="173"/>
      <c r="H2200" s="173"/>
      <c r="I2200" s="71" t="str">
        <v>libre</v>
      </c>
      <c r="J2200" s="33">
        <v>0</v>
      </c>
      <c r="K2200" s="49">
        <f t="shared" si="51"/>
        <v>1</v>
      </c>
      <c r="L2200" s="173"/>
      <c r="M2200" s="173"/>
      <c r="N2200" s="173"/>
      <c r="O2200" s="173"/>
      <c r="P2200" s="173"/>
    </row>
    <row r="2201" spans="1:16" outlineLevel="3" x14ac:dyDescent="0.3">
      <c r="A2201" s="173"/>
      <c r="B2201" s="173"/>
      <c r="C2201" s="173"/>
      <c r="D2201" s="173"/>
      <c r="E2201" s="173"/>
      <c r="F2201" s="70">
        <v>37</v>
      </c>
      <c r="G2201" s="173"/>
      <c r="H2201" s="173"/>
      <c r="I2201" s="71" t="str">
        <v>libre</v>
      </c>
      <c r="J2201" s="33">
        <v>0</v>
      </c>
      <c r="K2201" s="49">
        <f t="shared" si="51"/>
        <v>1</v>
      </c>
      <c r="L2201" s="173"/>
      <c r="M2201" s="173"/>
      <c r="N2201" s="173"/>
      <c r="O2201" s="173"/>
      <c r="P2201" s="173"/>
    </row>
    <row r="2202" spans="1:16" outlineLevel="3" x14ac:dyDescent="0.3">
      <c r="A2202" s="173"/>
      <c r="B2202" s="173"/>
      <c r="C2202" s="173"/>
      <c r="D2202" s="173"/>
      <c r="E2202" s="173"/>
      <c r="F2202" s="70">
        <v>38</v>
      </c>
      <c r="G2202" s="173"/>
      <c r="H2202" s="173"/>
      <c r="I2202" s="71" t="str">
        <v>libre</v>
      </c>
      <c r="J2202" s="33">
        <v>0</v>
      </c>
      <c r="K2202" s="49">
        <f t="shared" si="51"/>
        <v>1</v>
      </c>
      <c r="L2202" s="173"/>
      <c r="M2202" s="173"/>
      <c r="N2202" s="173"/>
      <c r="O2202" s="173"/>
      <c r="P2202" s="173"/>
    </row>
    <row r="2203" spans="1:16" outlineLevel="3" x14ac:dyDescent="0.3">
      <c r="A2203" s="173"/>
      <c r="B2203" s="173"/>
      <c r="C2203" s="173"/>
      <c r="D2203" s="173"/>
      <c r="E2203" s="173"/>
      <c r="F2203" s="70">
        <v>39</v>
      </c>
      <c r="G2203" s="173"/>
      <c r="H2203" s="173"/>
      <c r="I2203" s="71" t="str">
        <v>libre</v>
      </c>
      <c r="J2203" s="33">
        <v>0</v>
      </c>
      <c r="K2203" s="49">
        <f t="shared" si="51"/>
        <v>1</v>
      </c>
      <c r="L2203" s="173"/>
      <c r="M2203" s="173"/>
      <c r="N2203" s="173"/>
      <c r="O2203" s="173"/>
      <c r="P2203" s="173"/>
    </row>
    <row r="2204" spans="1:16" outlineLevel="3" x14ac:dyDescent="0.3">
      <c r="A2204" s="173"/>
      <c r="B2204" s="173"/>
      <c r="C2204" s="173"/>
      <c r="D2204" s="173"/>
      <c r="E2204" s="173"/>
      <c r="F2204" s="70">
        <v>40</v>
      </c>
      <c r="G2204" s="173"/>
      <c r="H2204" s="173"/>
      <c r="I2204" s="71" t="str">
        <v>libre</v>
      </c>
      <c r="J2204" s="33">
        <v>0</v>
      </c>
      <c r="K2204" s="49">
        <f t="shared" si="51"/>
        <v>1</v>
      </c>
      <c r="L2204" s="173"/>
      <c r="M2204" s="173"/>
      <c r="N2204" s="173"/>
      <c r="O2204" s="173"/>
      <c r="P2204" s="173"/>
    </row>
    <row r="2205" spans="1:16" outlineLevel="3" x14ac:dyDescent="0.3">
      <c r="A2205" s="173"/>
      <c r="B2205" s="173"/>
      <c r="C2205" s="173"/>
      <c r="D2205" s="173"/>
      <c r="E2205" s="173"/>
      <c r="F2205" s="70">
        <v>41</v>
      </c>
      <c r="G2205" s="173"/>
      <c r="H2205" s="173"/>
      <c r="I2205" s="71" t="str">
        <v>libre</v>
      </c>
      <c r="J2205" s="33">
        <v>0</v>
      </c>
      <c r="K2205" s="49">
        <f t="shared" ref="K2205:K2214" si="52">IF($J2205=0,1,INDEX($K1899:$P1899,MOD(K$2164-1,$J2205)+1))</f>
        <v>1</v>
      </c>
      <c r="L2205" s="173"/>
      <c r="M2205" s="173"/>
      <c r="N2205" s="173"/>
      <c r="O2205" s="173"/>
      <c r="P2205" s="173"/>
    </row>
    <row r="2206" spans="1:16" outlineLevel="3" x14ac:dyDescent="0.3">
      <c r="A2206" s="173"/>
      <c r="B2206" s="173"/>
      <c r="C2206" s="173"/>
      <c r="D2206" s="173"/>
      <c r="E2206" s="173"/>
      <c r="F2206" s="70">
        <v>42</v>
      </c>
      <c r="G2206" s="173"/>
      <c r="H2206" s="173"/>
      <c r="I2206" s="71" t="str">
        <v>libre</v>
      </c>
      <c r="J2206" s="33">
        <v>0</v>
      </c>
      <c r="K2206" s="49">
        <f t="shared" si="52"/>
        <v>1</v>
      </c>
      <c r="L2206" s="173"/>
      <c r="M2206" s="173"/>
      <c r="N2206" s="173"/>
      <c r="O2206" s="173"/>
      <c r="P2206" s="173"/>
    </row>
    <row r="2207" spans="1:16" outlineLevel="3" x14ac:dyDescent="0.3">
      <c r="A2207" s="173"/>
      <c r="B2207" s="173"/>
      <c r="C2207" s="173"/>
      <c r="D2207" s="173"/>
      <c r="E2207" s="173"/>
      <c r="F2207" s="70">
        <v>43</v>
      </c>
      <c r="G2207" s="173"/>
      <c r="H2207" s="173"/>
      <c r="I2207" s="71" t="str">
        <v>libre</v>
      </c>
      <c r="J2207" s="33">
        <v>0</v>
      </c>
      <c r="K2207" s="49">
        <f t="shared" si="52"/>
        <v>1</v>
      </c>
      <c r="L2207" s="173"/>
      <c r="M2207" s="173"/>
      <c r="N2207" s="173"/>
      <c r="O2207" s="173"/>
      <c r="P2207" s="173"/>
    </row>
    <row r="2208" spans="1:16" outlineLevel="3" x14ac:dyDescent="0.3">
      <c r="A2208" s="173"/>
      <c r="B2208" s="173"/>
      <c r="C2208" s="173"/>
      <c r="D2208" s="173"/>
      <c r="E2208" s="173"/>
      <c r="F2208" s="70">
        <v>44</v>
      </c>
      <c r="G2208" s="173"/>
      <c r="H2208" s="173"/>
      <c r="I2208" s="71" t="str">
        <v>libre</v>
      </c>
      <c r="J2208" s="33">
        <v>0</v>
      </c>
      <c r="K2208" s="49">
        <f t="shared" si="52"/>
        <v>1</v>
      </c>
      <c r="L2208" s="173"/>
      <c r="M2208" s="173"/>
      <c r="N2208" s="173"/>
      <c r="O2208" s="173"/>
      <c r="P2208" s="173"/>
    </row>
    <row r="2209" spans="1:16" outlineLevel="3" x14ac:dyDescent="0.3">
      <c r="A2209" s="173"/>
      <c r="B2209" s="173"/>
      <c r="C2209" s="173"/>
      <c r="D2209" s="173"/>
      <c r="E2209" s="173"/>
      <c r="F2209" s="70">
        <v>45</v>
      </c>
      <c r="G2209" s="173"/>
      <c r="H2209" s="173"/>
      <c r="I2209" s="71" t="str">
        <v>libre</v>
      </c>
      <c r="J2209" s="33">
        <v>0</v>
      </c>
      <c r="K2209" s="49">
        <f t="shared" si="52"/>
        <v>1</v>
      </c>
      <c r="L2209" s="173"/>
      <c r="M2209" s="173"/>
      <c r="N2209" s="173"/>
      <c r="O2209" s="173"/>
      <c r="P2209" s="173"/>
    </row>
    <row r="2210" spans="1:16" outlineLevel="3" x14ac:dyDescent="0.3">
      <c r="A2210" s="173"/>
      <c r="B2210" s="173"/>
      <c r="C2210" s="173"/>
      <c r="D2210" s="173"/>
      <c r="E2210" s="173"/>
      <c r="F2210" s="70">
        <v>46</v>
      </c>
      <c r="G2210" s="173"/>
      <c r="H2210" s="173"/>
      <c r="I2210" s="71" t="str">
        <v>libre</v>
      </c>
      <c r="J2210" s="33">
        <v>0</v>
      </c>
      <c r="K2210" s="49">
        <f t="shared" si="52"/>
        <v>1</v>
      </c>
      <c r="L2210" s="173"/>
      <c r="M2210" s="173"/>
      <c r="N2210" s="173"/>
      <c r="O2210" s="173"/>
      <c r="P2210" s="173"/>
    </row>
    <row r="2211" spans="1:16" outlineLevel="3" x14ac:dyDescent="0.3">
      <c r="A2211" s="173"/>
      <c r="B2211" s="173"/>
      <c r="C2211" s="173"/>
      <c r="D2211" s="173"/>
      <c r="E2211" s="173"/>
      <c r="F2211" s="70">
        <v>47</v>
      </c>
      <c r="G2211" s="173"/>
      <c r="H2211" s="173"/>
      <c r="I2211" s="71" t="str">
        <v>libre</v>
      </c>
      <c r="J2211" s="33">
        <v>0</v>
      </c>
      <c r="K2211" s="49">
        <f t="shared" si="52"/>
        <v>1</v>
      </c>
      <c r="L2211" s="173"/>
      <c r="M2211" s="173"/>
      <c r="N2211" s="173"/>
      <c r="O2211" s="173"/>
      <c r="P2211" s="173"/>
    </row>
    <row r="2212" spans="1:16" outlineLevel="3" x14ac:dyDescent="0.3">
      <c r="A2212" s="173"/>
      <c r="B2212" s="173"/>
      <c r="C2212" s="173"/>
      <c r="D2212" s="173"/>
      <c r="E2212" s="173"/>
      <c r="F2212" s="70">
        <v>48</v>
      </c>
      <c r="G2212" s="173"/>
      <c r="H2212" s="173"/>
      <c r="I2212" s="71" t="str">
        <v>libre</v>
      </c>
      <c r="J2212" s="33">
        <v>0</v>
      </c>
      <c r="K2212" s="49">
        <f t="shared" si="52"/>
        <v>1</v>
      </c>
      <c r="L2212" s="173"/>
      <c r="M2212" s="173"/>
      <c r="N2212" s="173"/>
      <c r="O2212" s="173"/>
      <c r="P2212" s="173"/>
    </row>
    <row r="2213" spans="1:16" outlineLevel="3" x14ac:dyDescent="0.3">
      <c r="A2213" s="173"/>
      <c r="B2213" s="173"/>
      <c r="C2213" s="173"/>
      <c r="D2213" s="173"/>
      <c r="E2213" s="173"/>
      <c r="F2213" s="70">
        <v>49</v>
      </c>
      <c r="G2213" s="173"/>
      <c r="H2213" s="173"/>
      <c r="I2213" s="71" t="str">
        <v>libre</v>
      </c>
      <c r="J2213" s="33">
        <v>0</v>
      </c>
      <c r="K2213" s="49">
        <f t="shared" si="52"/>
        <v>1</v>
      </c>
      <c r="L2213" s="173"/>
      <c r="M2213" s="173"/>
      <c r="N2213" s="173"/>
      <c r="O2213" s="173"/>
      <c r="P2213" s="173"/>
    </row>
    <row r="2214" spans="1:16" outlineLevel="3" x14ac:dyDescent="0.3">
      <c r="A2214" s="173"/>
      <c r="B2214" s="173"/>
      <c r="C2214" s="173"/>
      <c r="D2214" s="173"/>
      <c r="E2214" s="173"/>
      <c r="F2214" s="70">
        <v>50</v>
      </c>
      <c r="G2214" s="173"/>
      <c r="H2214" s="173"/>
      <c r="I2214" s="71" t="str">
        <v>libre</v>
      </c>
      <c r="J2214" s="33">
        <v>0</v>
      </c>
      <c r="K2214" s="49">
        <f t="shared" si="52"/>
        <v>1</v>
      </c>
      <c r="L2214" s="173"/>
      <c r="M2214" s="173"/>
      <c r="N2214" s="173"/>
      <c r="O2214" s="173"/>
      <c r="P2214" s="173"/>
    </row>
    <row r="2215" spans="1:16" outlineLevel="3" x14ac:dyDescent="0.3">
      <c r="A2215" s="173"/>
      <c r="B2215" s="173"/>
      <c r="C2215" s="173"/>
      <c r="D2215" s="173"/>
      <c r="E2215" s="173"/>
      <c r="F2215" s="70">
        <v>51</v>
      </c>
      <c r="G2215" s="173"/>
      <c r="H2215" s="173"/>
      <c r="I2215" s="71" t="str">
        <v>libre</v>
      </c>
      <c r="J2215" s="33">
        <v>0</v>
      </c>
      <c r="K2215" s="49">
        <f t="shared" ref="K2215:K2224" si="53">IF($J2215=0,1,INDEX($K1909:$P1909,MOD(K$2164-1,$J2215)+1))</f>
        <v>1</v>
      </c>
      <c r="L2215" s="173"/>
      <c r="M2215" s="173"/>
      <c r="N2215" s="173"/>
      <c r="O2215" s="173"/>
      <c r="P2215" s="173"/>
    </row>
    <row r="2216" spans="1:16" outlineLevel="3" x14ac:dyDescent="0.3">
      <c r="A2216" s="173"/>
      <c r="B2216" s="173"/>
      <c r="C2216" s="173"/>
      <c r="D2216" s="173"/>
      <c r="E2216" s="173"/>
      <c r="F2216" s="70">
        <v>52</v>
      </c>
      <c r="G2216" s="173"/>
      <c r="H2216" s="173"/>
      <c r="I2216" s="71" t="str">
        <v>libre</v>
      </c>
      <c r="J2216" s="33">
        <v>0</v>
      </c>
      <c r="K2216" s="49">
        <f t="shared" si="53"/>
        <v>1</v>
      </c>
      <c r="L2216" s="173"/>
      <c r="M2216" s="173"/>
      <c r="N2216" s="173"/>
      <c r="O2216" s="173"/>
      <c r="P2216" s="173"/>
    </row>
    <row r="2217" spans="1:16" outlineLevel="3" x14ac:dyDescent="0.3">
      <c r="A2217" s="173"/>
      <c r="B2217" s="173"/>
      <c r="C2217" s="173"/>
      <c r="D2217" s="173"/>
      <c r="E2217" s="173"/>
      <c r="F2217" s="70">
        <v>53</v>
      </c>
      <c r="G2217" s="173"/>
      <c r="H2217" s="173"/>
      <c r="I2217" s="71" t="str">
        <v>libre</v>
      </c>
      <c r="J2217" s="33">
        <v>0</v>
      </c>
      <c r="K2217" s="49">
        <f t="shared" si="53"/>
        <v>1</v>
      </c>
      <c r="L2217" s="173"/>
      <c r="M2217" s="173"/>
      <c r="N2217" s="173"/>
      <c r="O2217" s="173"/>
      <c r="P2217" s="173"/>
    </row>
    <row r="2218" spans="1:16" outlineLevel="3" x14ac:dyDescent="0.3">
      <c r="A2218" s="173"/>
      <c r="B2218" s="173"/>
      <c r="C2218" s="173"/>
      <c r="D2218" s="173"/>
      <c r="E2218" s="173"/>
      <c r="F2218" s="70">
        <v>54</v>
      </c>
      <c r="G2218" s="173"/>
      <c r="H2218" s="173"/>
      <c r="I2218" s="71" t="str">
        <v>libre</v>
      </c>
      <c r="J2218" s="33">
        <v>0</v>
      </c>
      <c r="K2218" s="49">
        <f t="shared" si="53"/>
        <v>1</v>
      </c>
      <c r="L2218" s="173"/>
      <c r="M2218" s="173"/>
      <c r="N2218" s="173"/>
      <c r="O2218" s="173"/>
      <c r="P2218" s="173"/>
    </row>
    <row r="2219" spans="1:16" outlineLevel="3" x14ac:dyDescent="0.3">
      <c r="A2219" s="173"/>
      <c r="B2219" s="173"/>
      <c r="C2219" s="173"/>
      <c r="D2219" s="173"/>
      <c r="E2219" s="173"/>
      <c r="F2219" s="70">
        <v>55</v>
      </c>
      <c r="G2219" s="173"/>
      <c r="H2219" s="173"/>
      <c r="I2219" s="71" t="str">
        <v>libre</v>
      </c>
      <c r="J2219" s="33">
        <v>0</v>
      </c>
      <c r="K2219" s="49">
        <f t="shared" si="53"/>
        <v>1</v>
      </c>
      <c r="L2219" s="173"/>
      <c r="M2219" s="173"/>
      <c r="N2219" s="173"/>
      <c r="O2219" s="173"/>
      <c r="P2219" s="173"/>
    </row>
    <row r="2220" spans="1:16" outlineLevel="3" x14ac:dyDescent="0.3">
      <c r="A2220" s="173"/>
      <c r="B2220" s="173"/>
      <c r="C2220" s="173"/>
      <c r="D2220" s="173"/>
      <c r="E2220" s="173"/>
      <c r="F2220" s="70">
        <v>56</v>
      </c>
      <c r="G2220" s="173"/>
      <c r="H2220" s="173"/>
      <c r="I2220" s="71" t="str">
        <v>libre</v>
      </c>
      <c r="J2220" s="33">
        <v>0</v>
      </c>
      <c r="K2220" s="49">
        <f t="shared" si="53"/>
        <v>1</v>
      </c>
      <c r="L2220" s="173"/>
      <c r="M2220" s="173"/>
      <c r="N2220" s="173"/>
      <c r="O2220" s="173"/>
      <c r="P2220" s="173"/>
    </row>
    <row r="2221" spans="1:16" outlineLevel="3" x14ac:dyDescent="0.3">
      <c r="A2221" s="173"/>
      <c r="B2221" s="173"/>
      <c r="C2221" s="173"/>
      <c r="D2221" s="173"/>
      <c r="E2221" s="173"/>
      <c r="F2221" s="70">
        <v>57</v>
      </c>
      <c r="G2221" s="173"/>
      <c r="H2221" s="173"/>
      <c r="I2221" s="71" t="str">
        <v>libre</v>
      </c>
      <c r="J2221" s="33">
        <v>0</v>
      </c>
      <c r="K2221" s="49">
        <f t="shared" si="53"/>
        <v>1</v>
      </c>
      <c r="L2221" s="173"/>
      <c r="M2221" s="173"/>
      <c r="N2221" s="173"/>
      <c r="O2221" s="173"/>
      <c r="P2221" s="173"/>
    </row>
    <row r="2222" spans="1:16" outlineLevel="3" x14ac:dyDescent="0.3">
      <c r="A2222" s="173"/>
      <c r="B2222" s="173"/>
      <c r="C2222" s="173"/>
      <c r="D2222" s="173"/>
      <c r="E2222" s="173"/>
      <c r="F2222" s="70">
        <v>58</v>
      </c>
      <c r="G2222" s="173"/>
      <c r="H2222" s="173"/>
      <c r="I2222" s="71" t="str">
        <v>libre</v>
      </c>
      <c r="J2222" s="33">
        <v>0</v>
      </c>
      <c r="K2222" s="49">
        <f t="shared" si="53"/>
        <v>1</v>
      </c>
      <c r="L2222" s="173"/>
      <c r="M2222" s="173"/>
      <c r="N2222" s="173"/>
      <c r="O2222" s="173"/>
      <c r="P2222" s="173"/>
    </row>
    <row r="2223" spans="1:16" outlineLevel="3" x14ac:dyDescent="0.3">
      <c r="A2223" s="173"/>
      <c r="B2223" s="173"/>
      <c r="C2223" s="173"/>
      <c r="D2223" s="173"/>
      <c r="E2223" s="173"/>
      <c r="F2223" s="70">
        <v>59</v>
      </c>
      <c r="G2223" s="173"/>
      <c r="H2223" s="173"/>
      <c r="I2223" s="71" t="str">
        <v>libre</v>
      </c>
      <c r="J2223" s="33">
        <v>0</v>
      </c>
      <c r="K2223" s="49">
        <f t="shared" si="53"/>
        <v>1</v>
      </c>
      <c r="L2223" s="173"/>
      <c r="M2223" s="173"/>
      <c r="N2223" s="173"/>
      <c r="O2223" s="173"/>
      <c r="P2223" s="173"/>
    </row>
    <row r="2224" spans="1:16" outlineLevel="3" x14ac:dyDescent="0.3">
      <c r="A2224" s="173"/>
      <c r="B2224" s="173"/>
      <c r="C2224" s="173"/>
      <c r="D2224" s="173"/>
      <c r="E2224" s="173"/>
      <c r="F2224" s="70">
        <v>60</v>
      </c>
      <c r="G2224" s="173"/>
      <c r="H2224" s="173"/>
      <c r="I2224" s="71" t="str">
        <v>libre</v>
      </c>
      <c r="J2224" s="33">
        <v>0</v>
      </c>
      <c r="K2224" s="49">
        <f t="shared" si="53"/>
        <v>1</v>
      </c>
      <c r="L2224" s="173"/>
      <c r="M2224" s="173"/>
      <c r="N2224" s="173"/>
      <c r="O2224" s="173"/>
      <c r="P2224" s="173"/>
    </row>
    <row r="2225" spans="1:16" outlineLevel="3" x14ac:dyDescent="0.3">
      <c r="A2225" s="173"/>
      <c r="B2225" s="173"/>
      <c r="C2225" s="173"/>
      <c r="D2225" s="173"/>
      <c r="E2225" s="173"/>
      <c r="F2225" s="70">
        <v>61</v>
      </c>
      <c r="G2225" s="173"/>
      <c r="H2225" s="173"/>
      <c r="I2225" s="71" t="str">
        <v>libre</v>
      </c>
      <c r="J2225" s="33">
        <v>0</v>
      </c>
      <c r="K2225" s="49">
        <f t="shared" ref="K2225:K2234" si="54">IF($J2225=0,1,INDEX($K1919:$P1919,MOD(K$2164-1,$J2225)+1))</f>
        <v>1</v>
      </c>
      <c r="L2225" s="173"/>
      <c r="M2225" s="173"/>
      <c r="N2225" s="173"/>
      <c r="O2225" s="173"/>
      <c r="P2225" s="173"/>
    </row>
    <row r="2226" spans="1:16" outlineLevel="3" x14ac:dyDescent="0.3">
      <c r="A2226" s="173"/>
      <c r="B2226" s="173"/>
      <c r="C2226" s="173"/>
      <c r="D2226" s="173"/>
      <c r="E2226" s="173"/>
      <c r="F2226" s="70">
        <v>62</v>
      </c>
      <c r="G2226" s="173"/>
      <c r="H2226" s="173"/>
      <c r="I2226" s="71" t="str">
        <v>libre</v>
      </c>
      <c r="J2226" s="33">
        <v>0</v>
      </c>
      <c r="K2226" s="49">
        <f t="shared" si="54"/>
        <v>1</v>
      </c>
      <c r="L2226" s="173"/>
      <c r="M2226" s="173"/>
      <c r="N2226" s="173"/>
      <c r="O2226" s="173"/>
      <c r="P2226" s="173"/>
    </row>
    <row r="2227" spans="1:16" outlineLevel="3" x14ac:dyDescent="0.3">
      <c r="A2227" s="173"/>
      <c r="B2227" s="173"/>
      <c r="C2227" s="173"/>
      <c r="D2227" s="173"/>
      <c r="E2227" s="173"/>
      <c r="F2227" s="70">
        <v>63</v>
      </c>
      <c r="G2227" s="173"/>
      <c r="H2227" s="173"/>
      <c r="I2227" s="71" t="str">
        <v>libre</v>
      </c>
      <c r="J2227" s="33">
        <v>0</v>
      </c>
      <c r="K2227" s="49">
        <f t="shared" si="54"/>
        <v>1</v>
      </c>
      <c r="L2227" s="173"/>
      <c r="M2227" s="173"/>
      <c r="N2227" s="173"/>
      <c r="O2227" s="173"/>
      <c r="P2227" s="173"/>
    </row>
    <row r="2228" spans="1:16" outlineLevel="3" x14ac:dyDescent="0.3">
      <c r="A2228" s="173"/>
      <c r="B2228" s="173"/>
      <c r="C2228" s="173"/>
      <c r="D2228" s="173"/>
      <c r="E2228" s="173"/>
      <c r="F2228" s="70">
        <v>64</v>
      </c>
      <c r="G2228" s="173"/>
      <c r="H2228" s="173"/>
      <c r="I2228" s="71" t="str">
        <v>libre</v>
      </c>
      <c r="J2228" s="33">
        <v>0</v>
      </c>
      <c r="K2228" s="49">
        <f t="shared" si="54"/>
        <v>1</v>
      </c>
      <c r="L2228" s="173"/>
      <c r="M2228" s="173"/>
      <c r="N2228" s="173"/>
      <c r="O2228" s="173"/>
      <c r="P2228" s="173"/>
    </row>
    <row r="2229" spans="1:16" outlineLevel="3" x14ac:dyDescent="0.3">
      <c r="A2229" s="173"/>
      <c r="B2229" s="173"/>
      <c r="C2229" s="173"/>
      <c r="D2229" s="173"/>
      <c r="E2229" s="173"/>
      <c r="F2229" s="70">
        <v>65</v>
      </c>
      <c r="G2229" s="173"/>
      <c r="H2229" s="173"/>
      <c r="I2229" s="71" t="str">
        <v>libre</v>
      </c>
      <c r="J2229" s="33">
        <v>0</v>
      </c>
      <c r="K2229" s="49">
        <f t="shared" si="54"/>
        <v>1</v>
      </c>
      <c r="L2229" s="173"/>
      <c r="M2229" s="173"/>
      <c r="N2229" s="173"/>
      <c r="O2229" s="173"/>
      <c r="P2229" s="173"/>
    </row>
    <row r="2230" spans="1:16" outlineLevel="3" x14ac:dyDescent="0.3">
      <c r="A2230" s="173"/>
      <c r="B2230" s="173"/>
      <c r="C2230" s="173"/>
      <c r="D2230" s="173"/>
      <c r="E2230" s="173"/>
      <c r="F2230" s="70">
        <v>66</v>
      </c>
      <c r="G2230" s="173"/>
      <c r="H2230" s="173"/>
      <c r="I2230" s="71" t="str">
        <v>libre</v>
      </c>
      <c r="J2230" s="33">
        <v>0</v>
      </c>
      <c r="K2230" s="49">
        <f t="shared" si="54"/>
        <v>1</v>
      </c>
      <c r="L2230" s="173"/>
      <c r="M2230" s="173"/>
      <c r="N2230" s="173"/>
      <c r="O2230" s="173"/>
      <c r="P2230" s="173"/>
    </row>
    <row r="2231" spans="1:16" outlineLevel="3" x14ac:dyDescent="0.3">
      <c r="A2231" s="173"/>
      <c r="B2231" s="173"/>
      <c r="C2231" s="173"/>
      <c r="D2231" s="173"/>
      <c r="E2231" s="173"/>
      <c r="F2231" s="70">
        <v>67</v>
      </c>
      <c r="G2231" s="173"/>
      <c r="H2231" s="173"/>
      <c r="I2231" s="71" t="str">
        <v>libre</v>
      </c>
      <c r="J2231" s="33">
        <v>0</v>
      </c>
      <c r="K2231" s="49">
        <f t="shared" si="54"/>
        <v>1</v>
      </c>
      <c r="L2231" s="173"/>
      <c r="M2231" s="173"/>
      <c r="N2231" s="173"/>
      <c r="O2231" s="173"/>
      <c r="P2231" s="173"/>
    </row>
    <row r="2232" spans="1:16" outlineLevel="3" x14ac:dyDescent="0.3">
      <c r="A2232" s="173"/>
      <c r="B2232" s="173"/>
      <c r="C2232" s="173"/>
      <c r="D2232" s="173"/>
      <c r="E2232" s="173"/>
      <c r="F2232" s="70">
        <v>68</v>
      </c>
      <c r="G2232" s="173"/>
      <c r="H2232" s="173"/>
      <c r="I2232" s="71" t="str">
        <v>libre</v>
      </c>
      <c r="J2232" s="33">
        <v>0</v>
      </c>
      <c r="K2232" s="49">
        <f t="shared" si="54"/>
        <v>1</v>
      </c>
      <c r="L2232" s="173"/>
      <c r="M2232" s="173"/>
      <c r="N2232" s="173"/>
      <c r="O2232" s="173"/>
      <c r="P2232" s="173"/>
    </row>
    <row r="2233" spans="1:16" outlineLevel="3" x14ac:dyDescent="0.3">
      <c r="A2233" s="173"/>
      <c r="B2233" s="173"/>
      <c r="C2233" s="173"/>
      <c r="D2233" s="173"/>
      <c r="E2233" s="173"/>
      <c r="F2233" s="70">
        <v>69</v>
      </c>
      <c r="G2233" s="173"/>
      <c r="H2233" s="173"/>
      <c r="I2233" s="71" t="str">
        <v>Core CS:MGW, HW y SE</v>
      </c>
      <c r="J2233" s="33">
        <v>12</v>
      </c>
      <c r="K2233" s="49">
        <f t="shared" si="54"/>
        <v>1</v>
      </c>
      <c r="L2233" s="173"/>
      <c r="M2233" s="173"/>
      <c r="N2233" s="173"/>
      <c r="O2233" s="173"/>
      <c r="P2233" s="173"/>
    </row>
    <row r="2234" spans="1:16" outlineLevel="3" x14ac:dyDescent="0.3">
      <c r="A2234" s="173"/>
      <c r="B2234" s="173"/>
      <c r="C2234" s="173"/>
      <c r="D2234" s="173"/>
      <c r="E2234" s="173"/>
      <c r="F2234" s="70">
        <v>70</v>
      </c>
      <c r="G2234" s="173"/>
      <c r="H2234" s="173"/>
      <c r="I2234" s="71" t="str">
        <v>Core CS:MSC Server, HW y SE</v>
      </c>
      <c r="J2234" s="33">
        <v>12</v>
      </c>
      <c r="K2234" s="49">
        <f t="shared" si="54"/>
        <v>1</v>
      </c>
      <c r="L2234" s="173"/>
      <c r="M2234" s="173"/>
      <c r="N2234" s="173"/>
      <c r="O2234" s="173"/>
      <c r="P2234" s="173"/>
    </row>
    <row r="2235" spans="1:16" outlineLevel="3" x14ac:dyDescent="0.3">
      <c r="A2235" s="173"/>
      <c r="B2235" s="173"/>
      <c r="C2235" s="173"/>
      <c r="D2235" s="173"/>
      <c r="E2235" s="173"/>
      <c r="F2235" s="70">
        <v>71</v>
      </c>
      <c r="G2235" s="173"/>
      <c r="H2235" s="173"/>
      <c r="I2235" s="71" t="str">
        <v>Core CS:SG, HW y SE</v>
      </c>
      <c r="J2235" s="33">
        <v>12</v>
      </c>
      <c r="K2235" s="49">
        <f t="shared" ref="K2235:K2244" si="55">IF($J2235=0,1,INDEX($K1929:$P1929,MOD(K$2164-1,$J2235)+1))</f>
        <v>1</v>
      </c>
      <c r="L2235" s="173"/>
      <c r="M2235" s="173"/>
      <c r="N2235" s="173"/>
      <c r="O2235" s="173"/>
      <c r="P2235" s="173"/>
    </row>
    <row r="2236" spans="1:16" outlineLevel="3" x14ac:dyDescent="0.3">
      <c r="A2236" s="173"/>
      <c r="B2236" s="173"/>
      <c r="C2236" s="173"/>
      <c r="D2236" s="173"/>
      <c r="E2236" s="173"/>
      <c r="F2236" s="70">
        <v>72</v>
      </c>
      <c r="G2236" s="173"/>
      <c r="H2236" s="173"/>
      <c r="I2236" s="71" t="str">
        <v>Core CS:HLR, HW y SE</v>
      </c>
      <c r="J2236" s="33">
        <v>12</v>
      </c>
      <c r="K2236" s="49">
        <f t="shared" si="55"/>
        <v>1</v>
      </c>
      <c r="L2236" s="173"/>
      <c r="M2236" s="173"/>
      <c r="N2236" s="173"/>
      <c r="O2236" s="173"/>
      <c r="P2236" s="173"/>
    </row>
    <row r="2237" spans="1:16" outlineLevel="3" x14ac:dyDescent="0.3">
      <c r="A2237" s="173"/>
      <c r="B2237" s="173"/>
      <c r="C2237" s="173"/>
      <c r="D2237" s="173"/>
      <c r="E2237" s="173"/>
      <c r="F2237" s="70">
        <v>73</v>
      </c>
      <c r="G2237" s="173"/>
      <c r="H2237" s="173"/>
      <c r="I2237" s="71" t="str">
        <v>Core CS:MGW, SW</v>
      </c>
      <c r="J2237" s="33">
        <v>7</v>
      </c>
      <c r="K2237" s="49">
        <f t="shared" si="55"/>
        <v>1</v>
      </c>
      <c r="L2237" s="173"/>
      <c r="M2237" s="173"/>
      <c r="N2237" s="173"/>
      <c r="O2237" s="173"/>
      <c r="P2237" s="173"/>
    </row>
    <row r="2238" spans="1:16" outlineLevel="3" x14ac:dyDescent="0.3">
      <c r="A2238" s="173"/>
      <c r="B2238" s="173"/>
      <c r="C2238" s="173"/>
      <c r="D2238" s="173"/>
      <c r="E2238" s="173"/>
      <c r="F2238" s="70">
        <v>74</v>
      </c>
      <c r="G2238" s="173"/>
      <c r="H2238" s="173"/>
      <c r="I2238" s="71" t="str">
        <v>Core CS:MSC Server, SW</v>
      </c>
      <c r="J2238" s="33">
        <v>7</v>
      </c>
      <c r="K2238" s="49">
        <f t="shared" si="55"/>
        <v>1</v>
      </c>
      <c r="L2238" s="173"/>
      <c r="M2238" s="173"/>
      <c r="N2238" s="173"/>
      <c r="O2238" s="173"/>
      <c r="P2238" s="173"/>
    </row>
    <row r="2239" spans="1:16" outlineLevel="3" x14ac:dyDescent="0.3">
      <c r="A2239" s="173"/>
      <c r="B2239" s="173"/>
      <c r="C2239" s="173"/>
      <c r="D2239" s="173"/>
      <c r="E2239" s="173"/>
      <c r="F2239" s="70">
        <v>75</v>
      </c>
      <c r="G2239" s="173"/>
      <c r="H2239" s="173"/>
      <c r="I2239" s="71" t="str">
        <v>Core CS:SG, SW</v>
      </c>
      <c r="J2239" s="33">
        <v>7</v>
      </c>
      <c r="K2239" s="49">
        <f t="shared" si="55"/>
        <v>1</v>
      </c>
      <c r="L2239" s="173"/>
      <c r="M2239" s="173"/>
      <c r="N2239" s="173"/>
      <c r="O2239" s="173"/>
      <c r="P2239" s="173"/>
    </row>
    <row r="2240" spans="1:16" outlineLevel="3" x14ac:dyDescent="0.3">
      <c r="A2240" s="173"/>
      <c r="B2240" s="173"/>
      <c r="C2240" s="173"/>
      <c r="D2240" s="173"/>
      <c r="E2240" s="173"/>
      <c r="F2240" s="70">
        <v>76</v>
      </c>
      <c r="G2240" s="173"/>
      <c r="H2240" s="173"/>
      <c r="I2240" s="71" t="str">
        <v>Core CS:HLR, SW</v>
      </c>
      <c r="J2240" s="33">
        <v>7</v>
      </c>
      <c r="K2240" s="49">
        <f t="shared" si="55"/>
        <v>1</v>
      </c>
      <c r="L2240" s="173"/>
      <c r="M2240" s="173"/>
      <c r="N2240" s="173"/>
      <c r="O2240" s="173"/>
      <c r="P2240" s="173"/>
    </row>
    <row r="2241" spans="1:16" outlineLevel="3" x14ac:dyDescent="0.3">
      <c r="A2241" s="173"/>
      <c r="B2241" s="173"/>
      <c r="C2241" s="173"/>
      <c r="D2241" s="173"/>
      <c r="E2241" s="173"/>
      <c r="F2241" s="70">
        <v>77</v>
      </c>
      <c r="G2241" s="173"/>
      <c r="H2241" s="173"/>
      <c r="I2241" s="71" t="str">
        <v>Core PS:SGSN, HW y SE</v>
      </c>
      <c r="J2241" s="33">
        <v>12</v>
      </c>
      <c r="K2241" s="49">
        <f t="shared" si="55"/>
        <v>1</v>
      </c>
      <c r="L2241" s="173"/>
      <c r="M2241" s="173"/>
      <c r="N2241" s="173"/>
      <c r="O2241" s="173"/>
      <c r="P2241" s="173"/>
    </row>
    <row r="2242" spans="1:16" outlineLevel="3" x14ac:dyDescent="0.3">
      <c r="A2242" s="173"/>
      <c r="B2242" s="173"/>
      <c r="C2242" s="173"/>
      <c r="D2242" s="173"/>
      <c r="E2242" s="173"/>
      <c r="F2242" s="70">
        <v>78</v>
      </c>
      <c r="G2242" s="173"/>
      <c r="H2242" s="173"/>
      <c r="I2242" s="71" t="str">
        <v>Core PS:GGSN, HW y SE</v>
      </c>
      <c r="J2242" s="33">
        <v>12</v>
      </c>
      <c r="K2242" s="49">
        <f t="shared" si="55"/>
        <v>1</v>
      </c>
      <c r="L2242" s="173"/>
      <c r="M2242" s="173"/>
      <c r="N2242" s="173"/>
      <c r="O2242" s="173"/>
      <c r="P2242" s="173"/>
    </row>
    <row r="2243" spans="1:16" outlineLevel="3" x14ac:dyDescent="0.3">
      <c r="A2243" s="173"/>
      <c r="B2243" s="173"/>
      <c r="C2243" s="173"/>
      <c r="D2243" s="173"/>
      <c r="E2243" s="173"/>
      <c r="F2243" s="70">
        <v>79</v>
      </c>
      <c r="G2243" s="173"/>
      <c r="H2243" s="173"/>
      <c r="I2243" s="71" t="str">
        <v>Core PS:CG, HW y SE</v>
      </c>
      <c r="J2243" s="33">
        <v>12</v>
      </c>
      <c r="K2243" s="49">
        <f t="shared" si="55"/>
        <v>1</v>
      </c>
      <c r="L2243" s="173"/>
      <c r="M2243" s="173"/>
      <c r="N2243" s="173"/>
      <c r="O2243" s="173"/>
      <c r="P2243" s="173"/>
    </row>
    <row r="2244" spans="1:16" outlineLevel="3" x14ac:dyDescent="0.3">
      <c r="A2244" s="173"/>
      <c r="B2244" s="173"/>
      <c r="C2244" s="173"/>
      <c r="D2244" s="173"/>
      <c r="E2244" s="173"/>
      <c r="F2244" s="70">
        <v>80</v>
      </c>
      <c r="G2244" s="173"/>
      <c r="H2244" s="173"/>
      <c r="I2244" s="71" t="str">
        <v>Core PS:PCRF, HW y SE</v>
      </c>
      <c r="J2244" s="33">
        <v>12</v>
      </c>
      <c r="K2244" s="49">
        <f t="shared" si="55"/>
        <v>1</v>
      </c>
      <c r="L2244" s="173"/>
      <c r="M2244" s="173"/>
      <c r="N2244" s="173"/>
      <c r="O2244" s="173"/>
      <c r="P2244" s="173"/>
    </row>
    <row r="2245" spans="1:16" outlineLevel="3" x14ac:dyDescent="0.3">
      <c r="A2245" s="173"/>
      <c r="B2245" s="173"/>
      <c r="C2245" s="173"/>
      <c r="D2245" s="173"/>
      <c r="E2245" s="173"/>
      <c r="F2245" s="70">
        <v>81</v>
      </c>
      <c r="G2245" s="173"/>
      <c r="H2245" s="173"/>
      <c r="I2245" s="71" t="str">
        <v>Core PS:SUR, HW y SE</v>
      </c>
      <c r="J2245" s="33">
        <v>12</v>
      </c>
      <c r="K2245" s="49">
        <f t="shared" ref="K2245:K2254" si="56">IF($J2245=0,1,INDEX($K1939:$P1939,MOD(K$2164-1,$J2245)+1))</f>
        <v>1</v>
      </c>
      <c r="L2245" s="173"/>
      <c r="M2245" s="173"/>
      <c r="N2245" s="173"/>
      <c r="O2245" s="173"/>
      <c r="P2245" s="173"/>
    </row>
    <row r="2246" spans="1:16" outlineLevel="3" x14ac:dyDescent="0.3">
      <c r="A2246" s="173"/>
      <c r="B2246" s="173"/>
      <c r="C2246" s="173"/>
      <c r="D2246" s="173"/>
      <c r="E2246" s="173"/>
      <c r="F2246" s="70">
        <v>82</v>
      </c>
      <c r="G2246" s="173"/>
      <c r="H2246" s="173"/>
      <c r="I2246" s="71" t="str">
        <v>Core PS:SGSN, SW</v>
      </c>
      <c r="J2246" s="33">
        <v>7</v>
      </c>
      <c r="K2246" s="49">
        <f t="shared" si="56"/>
        <v>1</v>
      </c>
      <c r="L2246" s="173"/>
      <c r="M2246" s="173"/>
      <c r="N2246" s="173"/>
      <c r="O2246" s="173"/>
      <c r="P2246" s="173"/>
    </row>
    <row r="2247" spans="1:16" outlineLevel="3" x14ac:dyDescent="0.3">
      <c r="A2247" s="173"/>
      <c r="B2247" s="173"/>
      <c r="C2247" s="173"/>
      <c r="D2247" s="173"/>
      <c r="E2247" s="173"/>
      <c r="F2247" s="70">
        <v>83</v>
      </c>
      <c r="G2247" s="173"/>
      <c r="H2247" s="173"/>
      <c r="I2247" s="71" t="str">
        <v>Core PS:GGSN, SW</v>
      </c>
      <c r="J2247" s="33">
        <v>7</v>
      </c>
      <c r="K2247" s="49">
        <f t="shared" si="56"/>
        <v>1</v>
      </c>
      <c r="L2247" s="173"/>
      <c r="M2247" s="173"/>
      <c r="N2247" s="173"/>
      <c r="O2247" s="173"/>
      <c r="P2247" s="173"/>
    </row>
    <row r="2248" spans="1:16" outlineLevel="3" x14ac:dyDescent="0.3">
      <c r="A2248" s="173"/>
      <c r="B2248" s="173"/>
      <c r="C2248" s="173"/>
      <c r="D2248" s="173"/>
      <c r="E2248" s="173"/>
      <c r="F2248" s="70">
        <v>84</v>
      </c>
      <c r="G2248" s="173"/>
      <c r="H2248" s="173"/>
      <c r="I2248" s="71" t="str">
        <v>Core PS:CG, SW</v>
      </c>
      <c r="J2248" s="33">
        <v>7</v>
      </c>
      <c r="K2248" s="49">
        <f t="shared" si="56"/>
        <v>1</v>
      </c>
      <c r="L2248" s="173"/>
      <c r="M2248" s="173"/>
      <c r="N2248" s="173"/>
      <c r="O2248" s="173"/>
      <c r="P2248" s="173"/>
    </row>
    <row r="2249" spans="1:16" outlineLevel="3" x14ac:dyDescent="0.3">
      <c r="A2249" s="173"/>
      <c r="B2249" s="173"/>
      <c r="C2249" s="173"/>
      <c r="D2249" s="173"/>
      <c r="E2249" s="173"/>
      <c r="F2249" s="70">
        <v>85</v>
      </c>
      <c r="G2249" s="173"/>
      <c r="H2249" s="173"/>
      <c r="I2249" s="71" t="str">
        <v>Core PS:PCRF, SW</v>
      </c>
      <c r="J2249" s="33">
        <v>7</v>
      </c>
      <c r="K2249" s="49">
        <f t="shared" si="56"/>
        <v>1</v>
      </c>
      <c r="L2249" s="173"/>
      <c r="M2249" s="173"/>
      <c r="N2249" s="173"/>
      <c r="O2249" s="173"/>
      <c r="P2249" s="173"/>
    </row>
    <row r="2250" spans="1:16" outlineLevel="3" x14ac:dyDescent="0.3">
      <c r="A2250" s="173"/>
      <c r="B2250" s="173"/>
      <c r="C2250" s="173"/>
      <c r="D2250" s="173"/>
      <c r="E2250" s="173"/>
      <c r="F2250" s="70">
        <v>86</v>
      </c>
      <c r="G2250" s="173"/>
      <c r="H2250" s="173"/>
      <c r="I2250" s="71" t="str">
        <v>Core PS:SUR, SW</v>
      </c>
      <c r="J2250" s="33">
        <v>7</v>
      </c>
      <c r="K2250" s="49">
        <f t="shared" si="56"/>
        <v>1</v>
      </c>
      <c r="L2250" s="173"/>
      <c r="M2250" s="173"/>
      <c r="N2250" s="173"/>
      <c r="O2250" s="173"/>
      <c r="P2250" s="173"/>
    </row>
    <row r="2251" spans="1:16" outlineLevel="3" x14ac:dyDescent="0.3">
      <c r="A2251" s="173"/>
      <c r="B2251" s="173"/>
      <c r="C2251" s="173"/>
      <c r="D2251" s="173"/>
      <c r="E2251" s="173"/>
      <c r="F2251" s="70">
        <v>87</v>
      </c>
      <c r="G2251" s="173"/>
      <c r="H2251" s="173"/>
      <c r="I2251" s="71" t="str">
        <v>Core Común: Repuestos Críticos</v>
      </c>
      <c r="J2251" s="33">
        <v>12</v>
      </c>
      <c r="K2251" s="49">
        <f t="shared" si="56"/>
        <v>1</v>
      </c>
      <c r="L2251" s="173"/>
      <c r="M2251" s="173"/>
      <c r="N2251" s="173"/>
      <c r="O2251" s="173"/>
      <c r="P2251" s="173"/>
    </row>
    <row r="2252" spans="1:16" outlineLevel="3" x14ac:dyDescent="0.3">
      <c r="A2252" s="173"/>
      <c r="B2252" s="173"/>
      <c r="C2252" s="173"/>
      <c r="D2252" s="173"/>
      <c r="E2252" s="173"/>
      <c r="F2252" s="70">
        <v>88</v>
      </c>
      <c r="G2252" s="173"/>
      <c r="H2252" s="173"/>
      <c r="I2252" s="71" t="str">
        <v>Core Común: Mantención Iniciación</v>
      </c>
      <c r="J2252" s="33">
        <v>12</v>
      </c>
      <c r="K2252" s="49">
        <f t="shared" si="56"/>
        <v>1</v>
      </c>
      <c r="L2252" s="173"/>
      <c r="M2252" s="173"/>
      <c r="N2252" s="173"/>
      <c r="O2252" s="173"/>
      <c r="P2252" s="173"/>
    </row>
    <row r="2253" spans="1:16" outlineLevel="3" x14ac:dyDescent="0.3">
      <c r="A2253" s="173"/>
      <c r="B2253" s="173"/>
      <c r="C2253" s="173"/>
      <c r="D2253" s="173"/>
      <c r="E2253" s="173"/>
      <c r="F2253" s="70">
        <v>89</v>
      </c>
      <c r="G2253" s="173"/>
      <c r="H2253" s="173"/>
      <c r="I2253" s="71" t="str">
        <v>Core Común: Terrenos</v>
      </c>
      <c r="J2253" s="33">
        <v>30</v>
      </c>
      <c r="K2253" s="49">
        <f t="shared" si="56"/>
        <v>1</v>
      </c>
      <c r="L2253" s="173"/>
      <c r="M2253" s="173"/>
      <c r="N2253" s="173"/>
      <c r="O2253" s="173"/>
      <c r="P2253" s="173"/>
    </row>
    <row r="2254" spans="1:16" outlineLevel="3" x14ac:dyDescent="0.3">
      <c r="A2254" s="173"/>
      <c r="B2254" s="173"/>
      <c r="C2254" s="173"/>
      <c r="D2254" s="173"/>
      <c r="E2254" s="173"/>
      <c r="F2254" s="70">
        <v>90</v>
      </c>
      <c r="G2254" s="173"/>
      <c r="H2254" s="173"/>
      <c r="I2254" s="71" t="str">
        <v>Core Común: Obras Civiles</v>
      </c>
      <c r="J2254" s="33">
        <v>20</v>
      </c>
      <c r="K2254" s="49">
        <f t="shared" si="56"/>
        <v>1</v>
      </c>
      <c r="L2254" s="173"/>
      <c r="M2254" s="173"/>
      <c r="N2254" s="173"/>
      <c r="O2254" s="173"/>
      <c r="P2254" s="173"/>
    </row>
    <row r="2255" spans="1:16" outlineLevel="3" x14ac:dyDescent="0.3">
      <c r="A2255" s="173"/>
      <c r="B2255" s="173"/>
      <c r="C2255" s="173"/>
      <c r="D2255" s="173"/>
      <c r="E2255" s="173"/>
      <c r="F2255" s="70">
        <v>91</v>
      </c>
      <c r="G2255" s="173"/>
      <c r="H2255" s="173"/>
      <c r="I2255" s="71" t="str">
        <v>Core Común: Equipamiento</v>
      </c>
      <c r="J2255" s="33">
        <v>12</v>
      </c>
      <c r="K2255" s="49">
        <f t="shared" ref="K2255:K2264" si="57">IF($J2255=0,1,INDEX($K1949:$P1949,MOD(K$2164-1,$J2255)+1))</f>
        <v>1</v>
      </c>
      <c r="L2255" s="173"/>
      <c r="M2255" s="173"/>
      <c r="N2255" s="173"/>
      <c r="O2255" s="173"/>
      <c r="P2255" s="173"/>
    </row>
    <row r="2256" spans="1:16" outlineLevel="3" x14ac:dyDescent="0.3">
      <c r="A2256" s="173"/>
      <c r="B2256" s="173"/>
      <c r="C2256" s="173"/>
      <c r="D2256" s="173"/>
      <c r="E2256" s="173"/>
      <c r="F2256" s="70">
        <v>92</v>
      </c>
      <c r="G2256" s="173"/>
      <c r="H2256" s="173"/>
      <c r="I2256" s="71" t="str">
        <v>libre</v>
      </c>
      <c r="J2256" s="33">
        <v>0</v>
      </c>
      <c r="K2256" s="49">
        <f t="shared" si="57"/>
        <v>1</v>
      </c>
      <c r="L2256" s="173"/>
      <c r="M2256" s="173"/>
      <c r="N2256" s="173"/>
      <c r="O2256" s="173"/>
      <c r="P2256" s="173"/>
    </row>
    <row r="2257" spans="1:16" outlineLevel="3" x14ac:dyDescent="0.3">
      <c r="A2257" s="173"/>
      <c r="B2257" s="173"/>
      <c r="C2257" s="173"/>
      <c r="D2257" s="173"/>
      <c r="E2257" s="173"/>
      <c r="F2257" s="70">
        <v>93</v>
      </c>
      <c r="G2257" s="173"/>
      <c r="H2257" s="173"/>
      <c r="I2257" s="71" t="str">
        <v>Espectro</v>
      </c>
      <c r="J2257" s="33">
        <v>20</v>
      </c>
      <c r="K2257" s="49">
        <f t="shared" si="57"/>
        <v>1</v>
      </c>
      <c r="L2257" s="173"/>
      <c r="M2257" s="173"/>
      <c r="N2257" s="173"/>
      <c r="O2257" s="173"/>
      <c r="P2257" s="173"/>
    </row>
    <row r="2258" spans="1:16" outlineLevel="3" x14ac:dyDescent="0.3">
      <c r="A2258" s="173"/>
      <c r="B2258" s="173"/>
      <c r="C2258" s="173"/>
      <c r="D2258" s="173"/>
      <c r="E2258" s="173"/>
      <c r="F2258" s="70">
        <v>94</v>
      </c>
      <c r="G2258" s="173"/>
      <c r="H2258" s="173"/>
      <c r="I2258" s="71" t="str">
        <v>libre</v>
      </c>
      <c r="J2258" s="33">
        <v>0</v>
      </c>
      <c r="K2258" s="49">
        <f t="shared" si="57"/>
        <v>1</v>
      </c>
      <c r="L2258" s="173"/>
      <c r="M2258" s="173"/>
      <c r="N2258" s="173"/>
      <c r="O2258" s="173"/>
      <c r="P2258" s="173"/>
    </row>
    <row r="2259" spans="1:16" outlineLevel="3" x14ac:dyDescent="0.3">
      <c r="A2259" s="173"/>
      <c r="B2259" s="173"/>
      <c r="C2259" s="173"/>
      <c r="D2259" s="173"/>
      <c r="E2259" s="173"/>
      <c r="F2259" s="70">
        <v>95</v>
      </c>
      <c r="G2259" s="173"/>
      <c r="H2259" s="173"/>
      <c r="I2259" s="71" t="str">
        <v>BSCS Base</v>
      </c>
      <c r="J2259" s="33">
        <v>7</v>
      </c>
      <c r="K2259" s="49">
        <f t="shared" si="57"/>
        <v>1</v>
      </c>
      <c r="L2259" s="173"/>
      <c r="M2259" s="173"/>
      <c r="N2259" s="173"/>
      <c r="O2259" s="173"/>
      <c r="P2259" s="173"/>
    </row>
    <row r="2260" spans="1:16" outlineLevel="3" x14ac:dyDescent="0.3">
      <c r="A2260" s="173"/>
      <c r="B2260" s="173"/>
      <c r="C2260" s="173"/>
      <c r="D2260" s="173"/>
      <c r="E2260" s="173"/>
      <c r="F2260" s="70">
        <v>96</v>
      </c>
      <c r="G2260" s="173"/>
      <c r="H2260" s="173"/>
      <c r="I2260" s="71" t="str">
        <v>BSCS Mant</v>
      </c>
      <c r="J2260" s="33">
        <v>7</v>
      </c>
      <c r="K2260" s="49">
        <f t="shared" si="57"/>
        <v>1</v>
      </c>
      <c r="L2260" s="173"/>
      <c r="M2260" s="173"/>
      <c r="N2260" s="173"/>
      <c r="O2260" s="173"/>
      <c r="P2260" s="173"/>
    </row>
    <row r="2261" spans="1:16" outlineLevel="3" x14ac:dyDescent="0.3">
      <c r="A2261" s="173"/>
      <c r="B2261" s="173"/>
      <c r="C2261" s="173"/>
      <c r="D2261" s="173"/>
      <c r="E2261" s="173"/>
      <c r="F2261" s="70">
        <v>97</v>
      </c>
      <c r="G2261" s="173"/>
      <c r="H2261" s="173"/>
      <c r="I2261" s="71" t="str">
        <v>ICC Base</v>
      </c>
      <c r="J2261" s="33">
        <v>7</v>
      </c>
      <c r="K2261" s="49">
        <f t="shared" si="57"/>
        <v>1</v>
      </c>
      <c r="L2261" s="173"/>
      <c r="M2261" s="173"/>
      <c r="N2261" s="173"/>
      <c r="O2261" s="173"/>
      <c r="P2261" s="173"/>
    </row>
    <row r="2262" spans="1:16" outlineLevel="2" x14ac:dyDescent="0.3">
      <c r="A2262" s="173"/>
      <c r="B2262" s="173"/>
      <c r="C2262" s="173"/>
      <c r="D2262" s="173"/>
      <c r="E2262" s="173"/>
      <c r="F2262" s="70">
        <v>98</v>
      </c>
      <c r="G2262" s="173"/>
      <c r="H2262" s="173"/>
      <c r="I2262" s="71" t="str">
        <v>ICC Mant</v>
      </c>
      <c r="J2262" s="33">
        <v>7</v>
      </c>
      <c r="K2262" s="49">
        <f t="shared" si="57"/>
        <v>1</v>
      </c>
      <c r="L2262" s="173"/>
      <c r="M2262" s="173"/>
      <c r="N2262" s="173"/>
      <c r="O2262" s="173"/>
      <c r="P2262" s="173"/>
    </row>
    <row r="2263" spans="1:16" outlineLevel="2" x14ac:dyDescent="0.3">
      <c r="A2263" s="173"/>
      <c r="B2263" s="173"/>
      <c r="C2263" s="173"/>
      <c r="D2263" s="173"/>
      <c r="E2263" s="173"/>
      <c r="F2263" s="70">
        <v>99</v>
      </c>
      <c r="G2263" s="173"/>
      <c r="H2263" s="173"/>
      <c r="I2263" s="71" t="str">
        <v>Mediation Mant</v>
      </c>
      <c r="J2263" s="33">
        <v>7</v>
      </c>
      <c r="K2263" s="49">
        <f t="shared" si="57"/>
        <v>1</v>
      </c>
      <c r="L2263" s="173"/>
      <c r="M2263" s="173"/>
      <c r="N2263" s="173"/>
      <c r="O2263" s="173"/>
      <c r="P2263" s="173"/>
    </row>
    <row r="2264" spans="1:16" outlineLevel="2" x14ac:dyDescent="0.3">
      <c r="A2264" s="173"/>
      <c r="B2264" s="173"/>
      <c r="C2264" s="173"/>
      <c r="D2264" s="173"/>
      <c r="E2264" s="173"/>
      <c r="F2264" s="70">
        <v>100</v>
      </c>
      <c r="G2264" s="173"/>
      <c r="H2264" s="173"/>
      <c r="I2264" s="71" t="str">
        <v>Router tipo 1</v>
      </c>
      <c r="J2264" s="33">
        <v>12</v>
      </c>
      <c r="K2264" s="49">
        <f t="shared" si="57"/>
        <v>1</v>
      </c>
      <c r="L2264" s="173"/>
      <c r="M2264" s="173"/>
      <c r="N2264" s="173"/>
      <c r="O2264" s="173"/>
      <c r="P2264" s="173"/>
    </row>
    <row r="2265" spans="1:16" outlineLevel="2" x14ac:dyDescent="0.3">
      <c r="A2265" s="173"/>
      <c r="B2265" s="173"/>
      <c r="C2265" s="173"/>
      <c r="D2265" s="173"/>
      <c r="E2265" s="173"/>
      <c r="F2265" s="70">
        <v>101</v>
      </c>
      <c r="G2265" s="173"/>
      <c r="H2265" s="173"/>
      <c r="I2265" s="71" t="str">
        <v>Router tipo 2</v>
      </c>
      <c r="J2265" s="33">
        <v>12</v>
      </c>
      <c r="K2265" s="49">
        <f t="shared" ref="K2265:K2274" si="58">IF($J2265=0,1,INDEX($K1959:$P1959,MOD(K$2164-1,$J2265)+1))</f>
        <v>1</v>
      </c>
      <c r="L2265" s="173"/>
      <c r="M2265" s="173"/>
      <c r="N2265" s="173"/>
      <c r="O2265" s="173"/>
      <c r="P2265" s="173"/>
    </row>
    <row r="2266" spans="1:16" outlineLevel="3" x14ac:dyDescent="0.3">
      <c r="A2266" s="173"/>
      <c r="B2266" s="173"/>
      <c r="C2266" s="173"/>
      <c r="D2266" s="173"/>
      <c r="E2266" s="173"/>
      <c r="F2266" s="70">
        <v>102</v>
      </c>
      <c r="G2266" s="173"/>
      <c r="H2266" s="173"/>
      <c r="I2266" s="71" t="str">
        <v>Router tipo 3</v>
      </c>
      <c r="J2266" s="33">
        <v>12</v>
      </c>
      <c r="K2266" s="49">
        <f t="shared" si="58"/>
        <v>1</v>
      </c>
      <c r="L2266" s="173"/>
      <c r="M2266" s="173"/>
      <c r="N2266" s="173"/>
      <c r="O2266" s="173"/>
      <c r="P2266" s="173"/>
    </row>
    <row r="2267" spans="1:16" outlineLevel="3" x14ac:dyDescent="0.3">
      <c r="A2267" s="173"/>
      <c r="B2267" s="173"/>
      <c r="C2267" s="173"/>
      <c r="D2267" s="173"/>
      <c r="E2267" s="173"/>
      <c r="F2267" s="70">
        <v>103</v>
      </c>
      <c r="G2267" s="173"/>
      <c r="H2267" s="173"/>
      <c r="I2267" s="71" t="str">
        <v>BSC-MGW</v>
      </c>
      <c r="J2267" s="33">
        <v>12</v>
      </c>
      <c r="K2267" s="49">
        <f t="shared" si="58"/>
        <v>1</v>
      </c>
      <c r="L2267" s="173"/>
      <c r="M2267" s="173"/>
      <c r="N2267" s="173"/>
      <c r="O2267" s="173"/>
      <c r="P2267" s="173"/>
    </row>
    <row r="2268" spans="1:16" outlineLevel="3" x14ac:dyDescent="0.3">
      <c r="A2268" s="173"/>
      <c r="B2268" s="173"/>
      <c r="C2268" s="173"/>
      <c r="D2268" s="173"/>
      <c r="E2268" s="173"/>
      <c r="F2268" s="70">
        <v>104</v>
      </c>
      <c r="G2268" s="173"/>
      <c r="H2268" s="173"/>
      <c r="I2268" s="71" t="str">
        <v>BSC-SGSN</v>
      </c>
      <c r="J2268" s="33">
        <v>12</v>
      </c>
      <c r="K2268" s="49">
        <f t="shared" si="58"/>
        <v>1</v>
      </c>
      <c r="L2268" s="173"/>
      <c r="M2268" s="173"/>
      <c r="N2268" s="173"/>
      <c r="O2268" s="173"/>
      <c r="P2268" s="173"/>
    </row>
    <row r="2269" spans="1:16" outlineLevel="3" x14ac:dyDescent="0.3">
      <c r="A2269" s="173"/>
      <c r="B2269" s="173"/>
      <c r="C2269" s="173"/>
      <c r="D2269" s="173"/>
      <c r="E2269" s="173"/>
      <c r="F2269" s="70">
        <v>105</v>
      </c>
      <c r="G2269" s="173"/>
      <c r="H2269" s="173"/>
      <c r="I2269" s="71" t="str">
        <v>SGSN-GGSN</v>
      </c>
      <c r="J2269" s="33">
        <v>12</v>
      </c>
      <c r="K2269" s="49">
        <f t="shared" si="58"/>
        <v>1</v>
      </c>
      <c r="L2269" s="173"/>
      <c r="M2269" s="173"/>
      <c r="N2269" s="173"/>
      <c r="O2269" s="173"/>
      <c r="P2269" s="173"/>
    </row>
    <row r="2270" spans="1:16" outlineLevel="3" x14ac:dyDescent="0.3">
      <c r="A2270" s="173"/>
      <c r="B2270" s="173"/>
      <c r="C2270" s="173"/>
      <c r="D2270" s="173"/>
      <c r="E2270" s="173"/>
      <c r="F2270" s="70">
        <v>106</v>
      </c>
      <c r="G2270" s="173"/>
      <c r="H2270" s="173"/>
      <c r="I2270" s="71" t="str">
        <v>MGW-MGW</v>
      </c>
      <c r="J2270" s="33">
        <v>12</v>
      </c>
      <c r="K2270" s="49">
        <f t="shared" si="58"/>
        <v>1</v>
      </c>
      <c r="L2270" s="173"/>
      <c r="M2270" s="173"/>
      <c r="N2270" s="173"/>
      <c r="O2270" s="173"/>
      <c r="P2270" s="173"/>
    </row>
    <row r="2271" spans="1:16" outlineLevel="3" x14ac:dyDescent="0.3">
      <c r="A2271" s="173"/>
      <c r="B2271" s="173"/>
      <c r="C2271" s="173"/>
      <c r="D2271" s="173"/>
      <c r="E2271" s="173"/>
      <c r="F2271" s="70">
        <v>107</v>
      </c>
      <c r="G2271" s="173"/>
      <c r="H2271" s="173"/>
      <c r="I2271" s="71" t="str">
        <v>RNC-MGW</v>
      </c>
      <c r="J2271" s="33">
        <v>12</v>
      </c>
      <c r="K2271" s="49">
        <f t="shared" si="58"/>
        <v>1</v>
      </c>
      <c r="L2271" s="173"/>
      <c r="M2271" s="173"/>
      <c r="N2271" s="173"/>
      <c r="O2271" s="173"/>
      <c r="P2271" s="173"/>
    </row>
    <row r="2272" spans="1:16" outlineLevel="3" x14ac:dyDescent="0.3">
      <c r="A2272" s="173"/>
      <c r="B2272" s="173"/>
      <c r="C2272" s="173"/>
      <c r="D2272" s="173"/>
      <c r="E2272" s="173"/>
      <c r="F2272" s="70">
        <v>108</v>
      </c>
      <c r="G2272" s="173"/>
      <c r="H2272" s="173"/>
      <c r="I2272" s="71" t="str">
        <v>RNC-SGSN</v>
      </c>
      <c r="J2272" s="33">
        <v>12</v>
      </c>
      <c r="K2272" s="49">
        <f t="shared" si="58"/>
        <v>1</v>
      </c>
      <c r="L2272" s="173"/>
      <c r="M2272" s="173"/>
      <c r="N2272" s="173"/>
      <c r="O2272" s="173"/>
      <c r="P2272" s="173"/>
    </row>
    <row r="2273" spans="1:16" outlineLevel="3" x14ac:dyDescent="0.3">
      <c r="A2273" s="173"/>
      <c r="B2273" s="173"/>
      <c r="C2273" s="173"/>
      <c r="D2273" s="173"/>
      <c r="E2273" s="173"/>
      <c r="F2273" s="70">
        <v>109</v>
      </c>
      <c r="G2273" s="173"/>
      <c r="H2273" s="173"/>
      <c r="I2273" s="71" t="str">
        <v>SGSN-GGSN</v>
      </c>
      <c r="J2273" s="33">
        <v>12</v>
      </c>
      <c r="K2273" s="49">
        <f t="shared" si="58"/>
        <v>1</v>
      </c>
      <c r="L2273" s="173"/>
      <c r="M2273" s="173"/>
      <c r="N2273" s="173"/>
      <c r="O2273" s="173"/>
      <c r="P2273" s="173"/>
    </row>
    <row r="2274" spans="1:16" outlineLevel="3" x14ac:dyDescent="0.3">
      <c r="A2274" s="173"/>
      <c r="B2274" s="173"/>
      <c r="C2274" s="173"/>
      <c r="D2274" s="173"/>
      <c r="E2274" s="173"/>
      <c r="F2274" s="70">
        <v>110</v>
      </c>
      <c r="G2274" s="173"/>
      <c r="H2274" s="173"/>
      <c r="I2274" s="71" t="str">
        <v>MGW-MGW</v>
      </c>
      <c r="J2274" s="33">
        <v>12</v>
      </c>
      <c r="K2274" s="49">
        <f t="shared" si="58"/>
        <v>1</v>
      </c>
      <c r="L2274" s="173"/>
      <c r="M2274" s="173"/>
      <c r="N2274" s="173"/>
      <c r="O2274" s="173"/>
      <c r="P2274" s="173"/>
    </row>
    <row r="2275" spans="1:16" outlineLevel="3" x14ac:dyDescent="0.3">
      <c r="A2275" s="173"/>
      <c r="B2275" s="173"/>
      <c r="C2275" s="173"/>
      <c r="D2275" s="173"/>
      <c r="E2275" s="173"/>
      <c r="F2275" s="70">
        <v>111</v>
      </c>
      <c r="G2275" s="173"/>
      <c r="H2275" s="173"/>
      <c r="I2275" s="71" t="str">
        <v>SGW-SGW</v>
      </c>
      <c r="J2275" s="33">
        <v>12</v>
      </c>
      <c r="K2275" s="49">
        <f t="shared" ref="K2275:K2284" si="59">IF($J2275=0,1,INDEX($K1969:$P1969,MOD(K$2164-1,$J2275)+1))</f>
        <v>1</v>
      </c>
      <c r="L2275" s="173"/>
      <c r="M2275" s="173"/>
      <c r="N2275" s="173"/>
      <c r="O2275" s="173"/>
      <c r="P2275" s="173"/>
    </row>
    <row r="2276" spans="1:16" outlineLevel="3" x14ac:dyDescent="0.3">
      <c r="A2276" s="173"/>
      <c r="B2276" s="173"/>
      <c r="C2276" s="173"/>
      <c r="D2276" s="173"/>
      <c r="E2276" s="173"/>
      <c r="F2276" s="70">
        <v>112</v>
      </c>
      <c r="G2276" s="173"/>
      <c r="H2276" s="173"/>
      <c r="I2276" s="71" t="str">
        <v>MGW-PTR</v>
      </c>
      <c r="J2276" s="33">
        <v>12</v>
      </c>
      <c r="K2276" s="49">
        <f t="shared" si="59"/>
        <v>1</v>
      </c>
      <c r="L2276" s="173"/>
      <c r="M2276" s="173"/>
      <c r="N2276" s="173"/>
      <c r="O2276" s="173"/>
      <c r="P2276" s="173"/>
    </row>
    <row r="2277" spans="1:16" outlineLevel="3" x14ac:dyDescent="0.3">
      <c r="A2277" s="173"/>
      <c r="B2277" s="173"/>
      <c r="C2277" s="173"/>
      <c r="D2277" s="173"/>
      <c r="E2277" s="173"/>
      <c r="F2277" s="70">
        <v>113</v>
      </c>
      <c r="G2277" s="173"/>
      <c r="H2277" s="173"/>
      <c r="I2277" s="71" t="str">
        <v>MGW-PTR</v>
      </c>
      <c r="J2277" s="33">
        <v>12</v>
      </c>
      <c r="K2277" s="49">
        <f t="shared" si="59"/>
        <v>1</v>
      </c>
      <c r="L2277" s="173"/>
      <c r="M2277" s="173"/>
      <c r="N2277" s="173"/>
      <c r="O2277" s="173"/>
      <c r="P2277" s="173"/>
    </row>
    <row r="2278" spans="1:16" outlineLevel="3" x14ac:dyDescent="0.3">
      <c r="A2278" s="173"/>
      <c r="B2278" s="173"/>
      <c r="C2278" s="173"/>
      <c r="D2278" s="173"/>
      <c r="E2278" s="173"/>
      <c r="F2278" s="70">
        <v>114</v>
      </c>
      <c r="G2278" s="173"/>
      <c r="H2278" s="173"/>
      <c r="I2278" s="71" t="str">
        <v>SBC-PTR</v>
      </c>
      <c r="J2278" s="33">
        <v>12</v>
      </c>
      <c r="K2278" s="49">
        <f t="shared" si="59"/>
        <v>1</v>
      </c>
      <c r="L2278" s="173"/>
      <c r="M2278" s="173"/>
      <c r="N2278" s="173"/>
      <c r="O2278" s="173"/>
      <c r="P2278" s="173"/>
    </row>
    <row r="2279" spans="1:16" outlineLevel="3" x14ac:dyDescent="0.3">
      <c r="A2279" s="173"/>
      <c r="B2279" s="173"/>
      <c r="C2279" s="173"/>
      <c r="D2279" s="173"/>
      <c r="E2279" s="173"/>
      <c r="F2279" s="70">
        <v>115</v>
      </c>
      <c r="G2279" s="173"/>
      <c r="H2279" s="173"/>
      <c r="I2279" s="71" t="str">
        <v>libre</v>
      </c>
      <c r="J2279" s="33">
        <v>0</v>
      </c>
      <c r="K2279" s="49">
        <f t="shared" si="59"/>
        <v>1</v>
      </c>
      <c r="L2279" s="173"/>
      <c r="M2279" s="173"/>
      <c r="N2279" s="173"/>
      <c r="O2279" s="173"/>
      <c r="P2279" s="173"/>
    </row>
    <row r="2280" spans="1:16" outlineLevel="3" x14ac:dyDescent="0.3">
      <c r="A2280" s="173"/>
      <c r="B2280" s="173"/>
      <c r="C2280" s="173"/>
      <c r="D2280" s="173"/>
      <c r="E2280" s="173"/>
      <c r="F2280" s="70">
        <v>116</v>
      </c>
      <c r="G2280" s="173"/>
      <c r="H2280" s="173"/>
      <c r="I2280" s="71" t="str">
        <v>libre</v>
      </c>
      <c r="J2280" s="33">
        <v>0</v>
      </c>
      <c r="K2280" s="49">
        <f t="shared" si="59"/>
        <v>1</v>
      </c>
      <c r="L2280" s="173"/>
      <c r="M2280" s="173"/>
      <c r="N2280" s="173"/>
      <c r="O2280" s="173"/>
      <c r="P2280" s="173"/>
    </row>
    <row r="2281" spans="1:16" outlineLevel="3" x14ac:dyDescent="0.3">
      <c r="A2281" s="173"/>
      <c r="B2281" s="173"/>
      <c r="C2281" s="173"/>
      <c r="D2281" s="173"/>
      <c r="E2281" s="173"/>
      <c r="F2281" s="70">
        <v>117</v>
      </c>
      <c r="G2281" s="173"/>
      <c r="H2281" s="173"/>
      <c r="I2281" s="71" t="str">
        <v>libre</v>
      </c>
      <c r="J2281" s="33">
        <v>0</v>
      </c>
      <c r="K2281" s="49">
        <f t="shared" si="59"/>
        <v>1</v>
      </c>
      <c r="L2281" s="173"/>
      <c r="M2281" s="173"/>
      <c r="N2281" s="173"/>
      <c r="O2281" s="173"/>
      <c r="P2281" s="173"/>
    </row>
    <row r="2282" spans="1:16" outlineLevel="3" x14ac:dyDescent="0.3">
      <c r="A2282" s="173"/>
      <c r="B2282" s="173"/>
      <c r="C2282" s="173"/>
      <c r="D2282" s="173"/>
      <c r="E2282" s="173"/>
      <c r="F2282" s="70">
        <v>118</v>
      </c>
      <c r="G2282" s="173"/>
      <c r="H2282" s="173"/>
      <c r="I2282" s="71" t="str">
        <v>libre</v>
      </c>
      <c r="J2282" s="33">
        <v>0</v>
      </c>
      <c r="K2282" s="49">
        <f t="shared" si="59"/>
        <v>1</v>
      </c>
      <c r="L2282" s="173"/>
      <c r="M2282" s="173"/>
      <c r="N2282" s="173"/>
      <c r="O2282" s="173"/>
      <c r="P2282" s="173"/>
    </row>
    <row r="2283" spans="1:16" outlineLevel="3" x14ac:dyDescent="0.3">
      <c r="A2283" s="173"/>
      <c r="B2283" s="173"/>
      <c r="C2283" s="173"/>
      <c r="D2283" s="173"/>
      <c r="E2283" s="173"/>
      <c r="F2283" s="70">
        <v>119</v>
      </c>
      <c r="G2283" s="173"/>
      <c r="H2283" s="173"/>
      <c r="I2283" s="71" t="str">
        <v>libre</v>
      </c>
      <c r="J2283" s="33">
        <v>0</v>
      </c>
      <c r="K2283" s="49">
        <f t="shared" si="59"/>
        <v>1</v>
      </c>
      <c r="L2283" s="173"/>
      <c r="M2283" s="173"/>
      <c r="N2283" s="173"/>
      <c r="O2283" s="173"/>
      <c r="P2283" s="173"/>
    </row>
    <row r="2284" spans="1:16" outlineLevel="3" x14ac:dyDescent="0.3">
      <c r="A2284" s="173"/>
      <c r="B2284" s="173"/>
      <c r="C2284" s="173"/>
      <c r="D2284" s="173"/>
      <c r="E2284" s="173"/>
      <c r="F2284" s="70">
        <v>120</v>
      </c>
      <c r="G2284" s="173"/>
      <c r="H2284" s="173"/>
      <c r="I2284" s="71" t="str">
        <v>libre</v>
      </c>
      <c r="J2284" s="33">
        <v>0</v>
      </c>
      <c r="K2284" s="49">
        <f t="shared" si="59"/>
        <v>1</v>
      </c>
      <c r="L2284" s="173"/>
      <c r="M2284" s="173"/>
      <c r="N2284" s="173"/>
      <c r="O2284" s="173"/>
      <c r="P2284" s="173"/>
    </row>
    <row r="2285" spans="1:16" outlineLevel="3" x14ac:dyDescent="0.3">
      <c r="A2285" s="173"/>
      <c r="B2285" s="173"/>
      <c r="C2285" s="173"/>
      <c r="D2285" s="173"/>
      <c r="E2285" s="173"/>
      <c r="F2285" s="70">
        <v>121</v>
      </c>
      <c r="G2285" s="173"/>
      <c r="H2285" s="173"/>
      <c r="I2285" s="71" t="str">
        <v>libre</v>
      </c>
      <c r="J2285" s="33">
        <v>0</v>
      </c>
      <c r="K2285" s="49">
        <f t="shared" ref="K2285:K2294" si="60">IF($J2285=0,1,INDEX($K1979:$P1979,MOD(K$2164-1,$J2285)+1))</f>
        <v>1</v>
      </c>
      <c r="L2285" s="173"/>
      <c r="M2285" s="173"/>
      <c r="N2285" s="173"/>
      <c r="O2285" s="173"/>
      <c r="P2285" s="173"/>
    </row>
    <row r="2286" spans="1:16" outlineLevel="3" x14ac:dyDescent="0.3">
      <c r="A2286" s="173"/>
      <c r="B2286" s="173"/>
      <c r="C2286" s="173"/>
      <c r="D2286" s="173"/>
      <c r="E2286" s="173"/>
      <c r="F2286" s="70">
        <v>122</v>
      </c>
      <c r="G2286" s="173"/>
      <c r="H2286" s="173"/>
      <c r="I2286" s="71" t="str">
        <v>libre</v>
      </c>
      <c r="J2286" s="33">
        <v>0</v>
      </c>
      <c r="K2286" s="49">
        <f t="shared" si="60"/>
        <v>1</v>
      </c>
      <c r="L2286" s="173"/>
      <c r="M2286" s="173"/>
      <c r="N2286" s="173"/>
      <c r="O2286" s="173"/>
      <c r="P2286" s="173"/>
    </row>
    <row r="2287" spans="1:16" outlineLevel="3" x14ac:dyDescent="0.3">
      <c r="A2287" s="173"/>
      <c r="B2287" s="173"/>
      <c r="C2287" s="173"/>
      <c r="D2287" s="173"/>
      <c r="E2287" s="173"/>
      <c r="F2287" s="70">
        <v>123</v>
      </c>
      <c r="G2287" s="173"/>
      <c r="H2287" s="173"/>
      <c r="I2287" s="71" t="str">
        <v>libre</v>
      </c>
      <c r="J2287" s="33">
        <v>0</v>
      </c>
      <c r="K2287" s="49">
        <f t="shared" si="60"/>
        <v>1</v>
      </c>
      <c r="L2287" s="173"/>
      <c r="M2287" s="173"/>
      <c r="N2287" s="173"/>
      <c r="O2287" s="173"/>
      <c r="P2287" s="173"/>
    </row>
    <row r="2288" spans="1:16" outlineLevel="3" x14ac:dyDescent="0.3">
      <c r="A2288" s="173"/>
      <c r="B2288" s="173"/>
      <c r="C2288" s="173"/>
      <c r="D2288" s="173"/>
      <c r="E2288" s="173"/>
      <c r="F2288" s="70">
        <v>124</v>
      </c>
      <c r="G2288" s="173"/>
      <c r="H2288" s="173"/>
      <c r="I2288" s="71" t="str">
        <v>libre</v>
      </c>
      <c r="J2288" s="33">
        <v>0</v>
      </c>
      <c r="K2288" s="49">
        <f t="shared" si="60"/>
        <v>1</v>
      </c>
      <c r="L2288" s="173"/>
      <c r="M2288" s="173"/>
      <c r="N2288" s="173"/>
      <c r="O2288" s="173"/>
      <c r="P2288" s="173"/>
    </row>
    <row r="2289" spans="1:16" outlineLevel="3" x14ac:dyDescent="0.3">
      <c r="A2289" s="173"/>
      <c r="B2289" s="173"/>
      <c r="C2289" s="173"/>
      <c r="D2289" s="173"/>
      <c r="E2289" s="173"/>
      <c r="F2289" s="70">
        <v>125</v>
      </c>
      <c r="G2289" s="173"/>
      <c r="H2289" s="173"/>
      <c r="I2289" s="71" t="str">
        <v>libre</v>
      </c>
      <c r="J2289" s="33">
        <v>0</v>
      </c>
      <c r="K2289" s="49">
        <f t="shared" si="60"/>
        <v>1</v>
      </c>
      <c r="L2289" s="173"/>
      <c r="M2289" s="173"/>
      <c r="N2289" s="173"/>
      <c r="O2289" s="173"/>
      <c r="P2289" s="173"/>
    </row>
    <row r="2290" spans="1:16" outlineLevel="3" x14ac:dyDescent="0.3">
      <c r="A2290" s="173"/>
      <c r="B2290" s="173"/>
      <c r="C2290" s="173"/>
      <c r="D2290" s="173"/>
      <c r="E2290" s="173"/>
      <c r="F2290" s="70">
        <v>126</v>
      </c>
      <c r="G2290" s="173"/>
      <c r="H2290" s="173"/>
      <c r="I2290" s="71" t="str">
        <v>libre</v>
      </c>
      <c r="J2290" s="33">
        <v>0</v>
      </c>
      <c r="K2290" s="49">
        <f t="shared" si="60"/>
        <v>1</v>
      </c>
      <c r="L2290" s="173"/>
      <c r="M2290" s="173"/>
      <c r="N2290" s="173"/>
      <c r="O2290" s="173"/>
      <c r="P2290" s="173"/>
    </row>
    <row r="2291" spans="1:16" outlineLevel="3" x14ac:dyDescent="0.3">
      <c r="A2291" s="173"/>
      <c r="B2291" s="173"/>
      <c r="C2291" s="173"/>
      <c r="D2291" s="173"/>
      <c r="E2291" s="173"/>
      <c r="F2291" s="70">
        <v>127</v>
      </c>
      <c r="G2291" s="173"/>
      <c r="H2291" s="173"/>
      <c r="I2291" s="71" t="str">
        <v>libre</v>
      </c>
      <c r="J2291" s="33">
        <v>0</v>
      </c>
      <c r="K2291" s="49">
        <f t="shared" si="60"/>
        <v>1</v>
      </c>
      <c r="L2291" s="173"/>
      <c r="M2291" s="173"/>
      <c r="N2291" s="173"/>
      <c r="O2291" s="173"/>
      <c r="P2291" s="173"/>
    </row>
    <row r="2292" spans="1:16" outlineLevel="3" x14ac:dyDescent="0.3">
      <c r="A2292" s="173"/>
      <c r="B2292" s="173"/>
      <c r="C2292" s="173"/>
      <c r="D2292" s="173"/>
      <c r="E2292" s="173"/>
      <c r="F2292" s="70">
        <v>128</v>
      </c>
      <c r="G2292" s="173"/>
      <c r="H2292" s="173"/>
      <c r="I2292" s="71" t="str">
        <v>libre</v>
      </c>
      <c r="J2292" s="33">
        <v>0</v>
      </c>
      <c r="K2292" s="49">
        <f t="shared" si="60"/>
        <v>1</v>
      </c>
      <c r="L2292" s="173"/>
      <c r="M2292" s="173"/>
      <c r="N2292" s="173"/>
      <c r="O2292" s="173"/>
      <c r="P2292" s="173"/>
    </row>
    <row r="2293" spans="1:16" outlineLevel="3" x14ac:dyDescent="0.3">
      <c r="A2293" s="173"/>
      <c r="B2293" s="173"/>
      <c r="C2293" s="173"/>
      <c r="D2293" s="173"/>
      <c r="E2293" s="173"/>
      <c r="F2293" s="70">
        <v>129</v>
      </c>
      <c r="G2293" s="173"/>
      <c r="H2293" s="173"/>
      <c r="I2293" s="71" t="str">
        <v>libre</v>
      </c>
      <c r="J2293" s="33">
        <v>0</v>
      </c>
      <c r="K2293" s="49">
        <f t="shared" si="60"/>
        <v>1</v>
      </c>
      <c r="L2293" s="173"/>
      <c r="M2293" s="173"/>
      <c r="N2293" s="173"/>
      <c r="O2293" s="173"/>
      <c r="P2293" s="173"/>
    </row>
    <row r="2294" spans="1:16" outlineLevel="3" x14ac:dyDescent="0.3">
      <c r="A2294" s="173"/>
      <c r="B2294" s="173"/>
      <c r="C2294" s="173"/>
      <c r="D2294" s="173"/>
      <c r="E2294" s="173"/>
      <c r="F2294" s="70">
        <v>130</v>
      </c>
      <c r="G2294" s="173"/>
      <c r="H2294" s="173"/>
      <c r="I2294" s="71" t="str">
        <v>libre</v>
      </c>
      <c r="J2294" s="33">
        <v>0</v>
      </c>
      <c r="K2294" s="49">
        <f t="shared" si="60"/>
        <v>1</v>
      </c>
      <c r="L2294" s="173"/>
      <c r="M2294" s="173"/>
      <c r="N2294" s="173"/>
      <c r="O2294" s="173"/>
      <c r="P2294" s="173"/>
    </row>
    <row r="2295" spans="1:16" outlineLevel="3" x14ac:dyDescent="0.3">
      <c r="A2295" s="173"/>
      <c r="B2295" s="173"/>
      <c r="C2295" s="173"/>
      <c r="D2295" s="173"/>
      <c r="E2295" s="173"/>
      <c r="F2295" s="70">
        <v>131</v>
      </c>
      <c r="G2295" s="173"/>
      <c r="H2295" s="173"/>
      <c r="I2295" s="71" t="str">
        <v>libre</v>
      </c>
      <c r="J2295" s="33">
        <v>0</v>
      </c>
      <c r="K2295" s="49">
        <f t="shared" ref="K2295:K2304" si="61">IF($J2295=0,1,INDEX($K1989:$P1989,MOD(K$2164-1,$J2295)+1))</f>
        <v>1</v>
      </c>
      <c r="L2295" s="173"/>
      <c r="M2295" s="173"/>
      <c r="N2295" s="173"/>
      <c r="O2295" s="173"/>
      <c r="P2295" s="173"/>
    </row>
    <row r="2296" spans="1:16" outlineLevel="3" x14ac:dyDescent="0.3">
      <c r="A2296" s="173"/>
      <c r="B2296" s="173"/>
      <c r="C2296" s="173"/>
      <c r="D2296" s="173"/>
      <c r="E2296" s="173"/>
      <c r="F2296" s="70">
        <v>132</v>
      </c>
      <c r="G2296" s="173"/>
      <c r="H2296" s="173"/>
      <c r="I2296" s="71" t="str">
        <v>libre</v>
      </c>
      <c r="J2296" s="33">
        <v>0</v>
      </c>
      <c r="K2296" s="49">
        <f t="shared" si="61"/>
        <v>1</v>
      </c>
      <c r="L2296" s="173"/>
      <c r="M2296" s="173"/>
      <c r="N2296" s="173"/>
      <c r="O2296" s="173"/>
      <c r="P2296" s="173"/>
    </row>
    <row r="2297" spans="1:16" outlineLevel="3" x14ac:dyDescent="0.3">
      <c r="A2297" s="173"/>
      <c r="B2297" s="173"/>
      <c r="C2297" s="173"/>
      <c r="D2297" s="173"/>
      <c r="E2297" s="173"/>
      <c r="F2297" s="70">
        <v>133</v>
      </c>
      <c r="G2297" s="173"/>
      <c r="H2297" s="173"/>
      <c r="I2297" s="71" t="str">
        <v>libre</v>
      </c>
      <c r="J2297" s="33">
        <v>0</v>
      </c>
      <c r="K2297" s="49">
        <f t="shared" si="61"/>
        <v>1</v>
      </c>
      <c r="L2297" s="173"/>
      <c r="M2297" s="173"/>
      <c r="N2297" s="173"/>
      <c r="O2297" s="173"/>
      <c r="P2297" s="173"/>
    </row>
    <row r="2298" spans="1:16" outlineLevel="3" x14ac:dyDescent="0.3">
      <c r="A2298" s="173"/>
      <c r="B2298" s="173"/>
      <c r="C2298" s="173"/>
      <c r="D2298" s="173"/>
      <c r="E2298" s="173"/>
      <c r="F2298" s="70">
        <v>134</v>
      </c>
      <c r="G2298" s="173"/>
      <c r="H2298" s="173"/>
      <c r="I2298" s="71" t="str">
        <v>libre</v>
      </c>
      <c r="J2298" s="33">
        <v>0</v>
      </c>
      <c r="K2298" s="49">
        <f t="shared" si="61"/>
        <v>1</v>
      </c>
      <c r="L2298" s="173"/>
      <c r="M2298" s="173"/>
      <c r="N2298" s="173"/>
      <c r="O2298" s="173"/>
      <c r="P2298" s="173"/>
    </row>
    <row r="2299" spans="1:16" outlineLevel="3" x14ac:dyDescent="0.3">
      <c r="A2299" s="173"/>
      <c r="B2299" s="173"/>
      <c r="C2299" s="173"/>
      <c r="D2299" s="173"/>
      <c r="E2299" s="173"/>
      <c r="F2299" s="70">
        <v>135</v>
      </c>
      <c r="G2299" s="173"/>
      <c r="H2299" s="173"/>
      <c r="I2299" s="71" t="str">
        <v>libre</v>
      </c>
      <c r="J2299" s="33">
        <v>0</v>
      </c>
      <c r="K2299" s="49">
        <f t="shared" si="61"/>
        <v>1</v>
      </c>
      <c r="L2299" s="173"/>
      <c r="M2299" s="173"/>
      <c r="N2299" s="173"/>
      <c r="O2299" s="173"/>
      <c r="P2299" s="173"/>
    </row>
    <row r="2300" spans="1:16" outlineLevel="3" x14ac:dyDescent="0.3">
      <c r="A2300" s="173"/>
      <c r="B2300" s="173"/>
      <c r="C2300" s="173"/>
      <c r="D2300" s="173"/>
      <c r="E2300" s="173"/>
      <c r="F2300" s="70">
        <v>136</v>
      </c>
      <c r="G2300" s="173"/>
      <c r="H2300" s="173"/>
      <c r="I2300" s="71" t="str">
        <v>libre</v>
      </c>
      <c r="J2300" s="33">
        <v>0</v>
      </c>
      <c r="K2300" s="49">
        <f t="shared" si="61"/>
        <v>1</v>
      </c>
      <c r="L2300" s="173"/>
      <c r="M2300" s="173"/>
      <c r="N2300" s="173"/>
      <c r="O2300" s="173"/>
      <c r="P2300" s="173"/>
    </row>
    <row r="2301" spans="1:16" outlineLevel="3" x14ac:dyDescent="0.3">
      <c r="A2301" s="173"/>
      <c r="B2301" s="173"/>
      <c r="C2301" s="173"/>
      <c r="D2301" s="173"/>
      <c r="E2301" s="173"/>
      <c r="F2301" s="70">
        <v>137</v>
      </c>
      <c r="G2301" s="173"/>
      <c r="H2301" s="173"/>
      <c r="I2301" s="71" t="str">
        <v>libre</v>
      </c>
      <c r="J2301" s="33">
        <v>0</v>
      </c>
      <c r="K2301" s="49">
        <f t="shared" si="61"/>
        <v>1</v>
      </c>
      <c r="L2301" s="173"/>
      <c r="M2301" s="173"/>
      <c r="N2301" s="173"/>
      <c r="O2301" s="173"/>
      <c r="P2301" s="173"/>
    </row>
    <row r="2302" spans="1:16" outlineLevel="3" x14ac:dyDescent="0.3">
      <c r="A2302" s="173"/>
      <c r="B2302" s="173"/>
      <c r="C2302" s="173"/>
      <c r="D2302" s="173"/>
      <c r="E2302" s="173"/>
      <c r="F2302" s="70">
        <v>138</v>
      </c>
      <c r="G2302" s="173"/>
      <c r="H2302" s="173"/>
      <c r="I2302" s="71" t="str">
        <v>libre</v>
      </c>
      <c r="J2302" s="33">
        <v>0</v>
      </c>
      <c r="K2302" s="49">
        <f t="shared" si="61"/>
        <v>1</v>
      </c>
      <c r="L2302" s="173"/>
      <c r="M2302" s="173"/>
      <c r="N2302" s="173"/>
      <c r="O2302" s="173"/>
      <c r="P2302" s="173"/>
    </row>
    <row r="2303" spans="1:16" outlineLevel="3" x14ac:dyDescent="0.3">
      <c r="A2303" s="173"/>
      <c r="B2303" s="173"/>
      <c r="C2303" s="173"/>
      <c r="D2303" s="173"/>
      <c r="E2303" s="173"/>
      <c r="F2303" s="70">
        <v>139</v>
      </c>
      <c r="G2303" s="173"/>
      <c r="H2303" s="173"/>
      <c r="I2303" s="71" t="str">
        <v>libre</v>
      </c>
      <c r="J2303" s="33">
        <v>0</v>
      </c>
      <c r="K2303" s="49">
        <f t="shared" si="61"/>
        <v>1</v>
      </c>
      <c r="L2303" s="173"/>
      <c r="M2303" s="173"/>
      <c r="N2303" s="173"/>
      <c r="O2303" s="173"/>
      <c r="P2303" s="173"/>
    </row>
    <row r="2304" spans="1:16" outlineLevel="3" x14ac:dyDescent="0.3">
      <c r="A2304" s="173"/>
      <c r="B2304" s="173"/>
      <c r="C2304" s="173"/>
      <c r="D2304" s="173"/>
      <c r="E2304" s="173"/>
      <c r="F2304" s="70">
        <v>140</v>
      </c>
      <c r="G2304" s="173"/>
      <c r="H2304" s="173"/>
      <c r="I2304" s="71" t="str">
        <v>libre</v>
      </c>
      <c r="J2304" s="33">
        <v>0</v>
      </c>
      <c r="K2304" s="49">
        <f t="shared" si="61"/>
        <v>1</v>
      </c>
      <c r="L2304" s="173"/>
      <c r="M2304" s="173"/>
      <c r="N2304" s="173"/>
      <c r="O2304" s="173"/>
      <c r="P2304" s="173"/>
    </row>
    <row r="2305" spans="1:16" outlineLevel="3" x14ac:dyDescent="0.3">
      <c r="A2305" s="173"/>
      <c r="B2305" s="173"/>
      <c r="C2305" s="173"/>
      <c r="D2305" s="173"/>
      <c r="E2305" s="173"/>
      <c r="F2305" s="70">
        <v>141</v>
      </c>
      <c r="G2305" s="173"/>
      <c r="H2305" s="173"/>
      <c r="I2305" s="71" t="str">
        <v>libre</v>
      </c>
      <c r="J2305" s="33">
        <v>0</v>
      </c>
      <c r="K2305" s="49">
        <f t="shared" ref="K2305:K2314" si="62">IF($J2305=0,1,INDEX($K1999:$P1999,MOD(K$2164-1,$J2305)+1))</f>
        <v>1</v>
      </c>
      <c r="L2305" s="173"/>
      <c r="M2305" s="173"/>
      <c r="N2305" s="173"/>
      <c r="O2305" s="173"/>
      <c r="P2305" s="173"/>
    </row>
    <row r="2306" spans="1:16" outlineLevel="3" x14ac:dyDescent="0.3">
      <c r="A2306" s="173"/>
      <c r="B2306" s="173"/>
      <c r="C2306" s="173"/>
      <c r="D2306" s="173"/>
      <c r="E2306" s="173"/>
      <c r="F2306" s="70">
        <v>142</v>
      </c>
      <c r="G2306" s="173"/>
      <c r="H2306" s="173"/>
      <c r="I2306" s="71" t="str">
        <v>libre</v>
      </c>
      <c r="J2306" s="33">
        <v>0</v>
      </c>
      <c r="K2306" s="49">
        <f t="shared" si="62"/>
        <v>1</v>
      </c>
      <c r="L2306" s="173"/>
      <c r="M2306" s="173"/>
      <c r="N2306" s="173"/>
      <c r="O2306" s="173"/>
      <c r="P2306" s="173"/>
    </row>
    <row r="2307" spans="1:16" outlineLevel="3" x14ac:dyDescent="0.3">
      <c r="A2307" s="173"/>
      <c r="B2307" s="173"/>
      <c r="C2307" s="173"/>
      <c r="D2307" s="173"/>
      <c r="E2307" s="173"/>
      <c r="F2307" s="70">
        <v>143</v>
      </c>
      <c r="G2307" s="173"/>
      <c r="H2307" s="173"/>
      <c r="I2307" s="71" t="str">
        <v>libre</v>
      </c>
      <c r="J2307" s="33">
        <v>0</v>
      </c>
      <c r="K2307" s="49">
        <f t="shared" si="62"/>
        <v>1</v>
      </c>
      <c r="L2307" s="173"/>
      <c r="M2307" s="173"/>
      <c r="N2307" s="173"/>
      <c r="O2307" s="173"/>
      <c r="P2307" s="173"/>
    </row>
    <row r="2308" spans="1:16" outlineLevel="3" x14ac:dyDescent="0.3">
      <c r="A2308" s="173"/>
      <c r="B2308" s="173"/>
      <c r="C2308" s="173"/>
      <c r="D2308" s="173"/>
      <c r="E2308" s="173"/>
      <c r="F2308" s="70">
        <v>144</v>
      </c>
      <c r="G2308" s="173"/>
      <c r="H2308" s="173"/>
      <c r="I2308" s="71" t="str">
        <v>libre</v>
      </c>
      <c r="J2308" s="33">
        <v>0</v>
      </c>
      <c r="K2308" s="49">
        <f t="shared" si="62"/>
        <v>1</v>
      </c>
      <c r="L2308" s="173"/>
      <c r="M2308" s="173"/>
      <c r="N2308" s="173"/>
      <c r="O2308" s="173"/>
      <c r="P2308" s="173"/>
    </row>
    <row r="2309" spans="1:16" outlineLevel="3" x14ac:dyDescent="0.3">
      <c r="A2309" s="173"/>
      <c r="B2309" s="173"/>
      <c r="C2309" s="173"/>
      <c r="D2309" s="173"/>
      <c r="E2309" s="173"/>
      <c r="F2309" s="70">
        <v>145</v>
      </c>
      <c r="G2309" s="173"/>
      <c r="H2309" s="173"/>
      <c r="I2309" s="71" t="str">
        <v>libre</v>
      </c>
      <c r="J2309" s="33">
        <v>0</v>
      </c>
      <c r="K2309" s="49">
        <f t="shared" si="62"/>
        <v>1</v>
      </c>
      <c r="L2309" s="173"/>
      <c r="M2309" s="173"/>
      <c r="N2309" s="173"/>
      <c r="O2309" s="173"/>
      <c r="P2309" s="173"/>
    </row>
    <row r="2310" spans="1:16" outlineLevel="3" x14ac:dyDescent="0.3">
      <c r="A2310" s="173"/>
      <c r="B2310" s="173"/>
      <c r="C2310" s="173"/>
      <c r="D2310" s="173"/>
      <c r="E2310" s="173"/>
      <c r="F2310" s="70">
        <v>146</v>
      </c>
      <c r="G2310" s="173"/>
      <c r="H2310" s="173"/>
      <c r="I2310" s="71" t="str">
        <v>libre</v>
      </c>
      <c r="J2310" s="33">
        <v>0</v>
      </c>
      <c r="K2310" s="49">
        <f t="shared" si="62"/>
        <v>1</v>
      </c>
      <c r="L2310" s="173"/>
      <c r="M2310" s="173"/>
      <c r="N2310" s="173"/>
      <c r="O2310" s="173"/>
      <c r="P2310" s="173"/>
    </row>
    <row r="2311" spans="1:16" outlineLevel="3" x14ac:dyDescent="0.3">
      <c r="A2311" s="173"/>
      <c r="B2311" s="173"/>
      <c r="C2311" s="173"/>
      <c r="D2311" s="173"/>
      <c r="E2311" s="173"/>
      <c r="F2311" s="70">
        <v>147</v>
      </c>
      <c r="G2311" s="173"/>
      <c r="H2311" s="173"/>
      <c r="I2311" s="71" t="str">
        <v>libre</v>
      </c>
      <c r="J2311" s="33">
        <v>0</v>
      </c>
      <c r="K2311" s="49">
        <f t="shared" si="62"/>
        <v>1</v>
      </c>
      <c r="L2311" s="173"/>
      <c r="M2311" s="173"/>
      <c r="N2311" s="173"/>
      <c r="O2311" s="173"/>
      <c r="P2311" s="173"/>
    </row>
    <row r="2312" spans="1:16" outlineLevel="3" x14ac:dyDescent="0.3">
      <c r="A2312" s="173"/>
      <c r="B2312" s="173"/>
      <c r="C2312" s="173"/>
      <c r="D2312" s="173"/>
      <c r="E2312" s="173"/>
      <c r="F2312" s="70">
        <v>148</v>
      </c>
      <c r="G2312" s="173"/>
      <c r="H2312" s="173"/>
      <c r="I2312" s="71" t="str">
        <v>libre</v>
      </c>
      <c r="J2312" s="33">
        <v>0</v>
      </c>
      <c r="K2312" s="49">
        <f t="shared" si="62"/>
        <v>1</v>
      </c>
      <c r="L2312" s="173"/>
      <c r="M2312" s="173"/>
      <c r="N2312" s="173"/>
      <c r="O2312" s="173"/>
      <c r="P2312" s="173"/>
    </row>
    <row r="2313" spans="1:16" outlineLevel="3" x14ac:dyDescent="0.3">
      <c r="A2313" s="173"/>
      <c r="B2313" s="173"/>
      <c r="C2313" s="173"/>
      <c r="D2313" s="173"/>
      <c r="E2313" s="173"/>
      <c r="F2313" s="70">
        <v>149</v>
      </c>
      <c r="G2313" s="173"/>
      <c r="H2313" s="173"/>
      <c r="I2313" s="71" t="str">
        <v>libre</v>
      </c>
      <c r="J2313" s="33">
        <v>0</v>
      </c>
      <c r="K2313" s="49">
        <f t="shared" si="62"/>
        <v>1</v>
      </c>
      <c r="L2313" s="173"/>
      <c r="M2313" s="173"/>
      <c r="N2313" s="173"/>
      <c r="O2313" s="173"/>
      <c r="P2313" s="173"/>
    </row>
    <row r="2314" spans="1:16" outlineLevel="3" x14ac:dyDescent="0.3">
      <c r="A2314" s="173"/>
      <c r="B2314" s="173"/>
      <c r="C2314" s="173"/>
      <c r="D2314" s="173"/>
      <c r="E2314" s="173"/>
      <c r="F2314" s="70">
        <v>150</v>
      </c>
      <c r="G2314" s="173"/>
      <c r="H2314" s="173"/>
      <c r="I2314" s="71" t="str">
        <v>libre</v>
      </c>
      <c r="J2314" s="33">
        <v>0</v>
      </c>
      <c r="K2314" s="49">
        <f t="shared" si="62"/>
        <v>1</v>
      </c>
      <c r="L2314" s="173"/>
      <c r="M2314" s="173"/>
      <c r="N2314" s="173"/>
      <c r="O2314" s="173"/>
      <c r="P2314" s="173"/>
    </row>
    <row r="2315" spans="1:16" outlineLevel="3" x14ac:dyDescent="0.3">
      <c r="A2315" s="173"/>
      <c r="B2315" s="173"/>
      <c r="C2315" s="173"/>
      <c r="D2315" s="173"/>
      <c r="E2315" s="173"/>
      <c r="F2315" s="70">
        <v>151</v>
      </c>
      <c r="G2315" s="173"/>
      <c r="H2315" s="173"/>
      <c r="I2315" s="71" t="str">
        <v>libre</v>
      </c>
      <c r="J2315" s="33">
        <v>0</v>
      </c>
      <c r="K2315" s="49">
        <f t="shared" ref="K2315:K2324" si="63">IF($J2315=0,1,INDEX($K2009:$P2009,MOD(K$2164-1,$J2315)+1))</f>
        <v>1</v>
      </c>
      <c r="L2315" s="173"/>
      <c r="M2315" s="173"/>
      <c r="N2315" s="173"/>
      <c r="O2315" s="173"/>
      <c r="P2315" s="173"/>
    </row>
    <row r="2316" spans="1:16" outlineLevel="3" x14ac:dyDescent="0.3">
      <c r="A2316" s="173"/>
      <c r="B2316" s="173"/>
      <c r="C2316" s="173"/>
      <c r="D2316" s="173"/>
      <c r="E2316" s="173"/>
      <c r="F2316" s="70">
        <v>152</v>
      </c>
      <c r="G2316" s="173"/>
      <c r="H2316" s="173"/>
      <c r="I2316" s="71" t="str">
        <v>libre</v>
      </c>
      <c r="J2316" s="33">
        <v>0</v>
      </c>
      <c r="K2316" s="49">
        <f t="shared" si="63"/>
        <v>1</v>
      </c>
      <c r="L2316" s="173"/>
      <c r="M2316" s="173"/>
      <c r="N2316" s="173"/>
      <c r="O2316" s="173"/>
      <c r="P2316" s="173"/>
    </row>
    <row r="2317" spans="1:16" outlineLevel="3" x14ac:dyDescent="0.3">
      <c r="A2317" s="173"/>
      <c r="B2317" s="173"/>
      <c r="C2317" s="173"/>
      <c r="D2317" s="173"/>
      <c r="E2317" s="173"/>
      <c r="F2317" s="70">
        <v>153</v>
      </c>
      <c r="G2317" s="173"/>
      <c r="H2317" s="173"/>
      <c r="I2317" s="71" t="str">
        <v>libre</v>
      </c>
      <c r="J2317" s="33">
        <v>0</v>
      </c>
      <c r="K2317" s="49">
        <f t="shared" si="63"/>
        <v>1</v>
      </c>
      <c r="L2317" s="173"/>
      <c r="M2317" s="173"/>
      <c r="N2317" s="173"/>
      <c r="O2317" s="173"/>
      <c r="P2317" s="173"/>
    </row>
    <row r="2318" spans="1:16" outlineLevel="3" x14ac:dyDescent="0.3">
      <c r="A2318" s="173"/>
      <c r="B2318" s="173"/>
      <c r="C2318" s="173"/>
      <c r="D2318" s="173"/>
      <c r="E2318" s="173"/>
      <c r="F2318" s="70">
        <v>154</v>
      </c>
      <c r="G2318" s="173"/>
      <c r="H2318" s="173"/>
      <c r="I2318" s="71" t="str">
        <v>libre</v>
      </c>
      <c r="J2318" s="33">
        <v>0</v>
      </c>
      <c r="K2318" s="49">
        <f t="shared" si="63"/>
        <v>1</v>
      </c>
      <c r="L2318" s="173"/>
      <c r="M2318" s="173"/>
      <c r="N2318" s="173"/>
      <c r="O2318" s="173"/>
      <c r="P2318" s="173"/>
    </row>
    <row r="2319" spans="1:16" outlineLevel="3" x14ac:dyDescent="0.3">
      <c r="A2319" s="173"/>
      <c r="B2319" s="173"/>
      <c r="C2319" s="173"/>
      <c r="D2319" s="173"/>
      <c r="E2319" s="173"/>
      <c r="F2319" s="70">
        <v>155</v>
      </c>
      <c r="G2319" s="173"/>
      <c r="H2319" s="173"/>
      <c r="I2319" s="71" t="str">
        <v>libre</v>
      </c>
      <c r="J2319" s="33">
        <v>0</v>
      </c>
      <c r="K2319" s="49">
        <f t="shared" si="63"/>
        <v>1</v>
      </c>
      <c r="L2319" s="173"/>
      <c r="M2319" s="173"/>
      <c r="N2319" s="173"/>
      <c r="O2319" s="173"/>
      <c r="P2319" s="173"/>
    </row>
    <row r="2320" spans="1:16" outlineLevel="3" x14ac:dyDescent="0.3">
      <c r="A2320" s="173"/>
      <c r="B2320" s="173"/>
      <c r="C2320" s="173"/>
      <c r="D2320" s="173"/>
      <c r="E2320" s="173"/>
      <c r="F2320" s="70">
        <v>156</v>
      </c>
      <c r="G2320" s="173"/>
      <c r="H2320" s="173"/>
      <c r="I2320" s="71" t="str">
        <v>libre</v>
      </c>
      <c r="J2320" s="33">
        <v>0</v>
      </c>
      <c r="K2320" s="49">
        <f t="shared" si="63"/>
        <v>1</v>
      </c>
      <c r="L2320" s="173"/>
      <c r="M2320" s="173"/>
      <c r="N2320" s="173"/>
      <c r="O2320" s="173"/>
      <c r="P2320" s="173"/>
    </row>
    <row r="2321" spans="1:16" outlineLevel="3" x14ac:dyDescent="0.3">
      <c r="A2321" s="173"/>
      <c r="B2321" s="173"/>
      <c r="C2321" s="173"/>
      <c r="D2321" s="173"/>
      <c r="E2321" s="173"/>
      <c r="F2321" s="70">
        <v>157</v>
      </c>
      <c r="G2321" s="173"/>
      <c r="H2321" s="173"/>
      <c r="I2321" s="71" t="str">
        <v>libre</v>
      </c>
      <c r="J2321" s="33">
        <v>0</v>
      </c>
      <c r="K2321" s="49">
        <f t="shared" si="63"/>
        <v>1</v>
      </c>
      <c r="L2321" s="173"/>
      <c r="M2321" s="173"/>
      <c r="N2321" s="173"/>
      <c r="O2321" s="173"/>
      <c r="P2321" s="173"/>
    </row>
    <row r="2322" spans="1:16" outlineLevel="3" x14ac:dyDescent="0.3">
      <c r="A2322" s="173"/>
      <c r="B2322" s="173"/>
      <c r="C2322" s="173"/>
      <c r="D2322" s="173"/>
      <c r="E2322" s="173"/>
      <c r="F2322" s="70">
        <v>158</v>
      </c>
      <c r="G2322" s="173"/>
      <c r="H2322" s="173"/>
      <c r="I2322" s="71" t="str">
        <v>libre</v>
      </c>
      <c r="J2322" s="33">
        <v>0</v>
      </c>
      <c r="K2322" s="49">
        <f t="shared" si="63"/>
        <v>1</v>
      </c>
      <c r="L2322" s="173"/>
      <c r="M2322" s="173"/>
      <c r="N2322" s="173"/>
      <c r="O2322" s="173"/>
      <c r="P2322" s="173"/>
    </row>
    <row r="2323" spans="1:16" outlineLevel="3" x14ac:dyDescent="0.3">
      <c r="A2323" s="173"/>
      <c r="B2323" s="173"/>
      <c r="C2323" s="173"/>
      <c r="D2323" s="173"/>
      <c r="E2323" s="173"/>
      <c r="F2323" s="70">
        <v>159</v>
      </c>
      <c r="G2323" s="173"/>
      <c r="H2323" s="173"/>
      <c r="I2323" s="71" t="str">
        <v>libre</v>
      </c>
      <c r="J2323" s="33">
        <v>0</v>
      </c>
      <c r="K2323" s="49">
        <f t="shared" si="63"/>
        <v>1</v>
      </c>
      <c r="L2323" s="173"/>
      <c r="M2323" s="173"/>
      <c r="N2323" s="173"/>
      <c r="O2323" s="173"/>
      <c r="P2323" s="173"/>
    </row>
    <row r="2324" spans="1:16" outlineLevel="3" x14ac:dyDescent="0.3">
      <c r="A2324" s="173"/>
      <c r="B2324" s="173"/>
      <c r="C2324" s="173"/>
      <c r="D2324" s="173"/>
      <c r="E2324" s="173"/>
      <c r="F2324" s="70">
        <v>160</v>
      </c>
      <c r="G2324" s="173"/>
      <c r="H2324" s="173"/>
      <c r="I2324" s="71" t="str">
        <v>libre</v>
      </c>
      <c r="J2324" s="33">
        <v>0</v>
      </c>
      <c r="K2324" s="49">
        <f t="shared" si="63"/>
        <v>1</v>
      </c>
      <c r="L2324" s="173"/>
      <c r="M2324" s="173"/>
      <c r="N2324" s="173"/>
      <c r="O2324" s="173"/>
      <c r="P2324" s="173"/>
    </row>
    <row r="2325" spans="1:16" outlineLevel="3" x14ac:dyDescent="0.3">
      <c r="A2325" s="173"/>
      <c r="B2325" s="173"/>
      <c r="C2325" s="173"/>
      <c r="D2325" s="173"/>
      <c r="E2325" s="173"/>
      <c r="F2325" s="70">
        <v>161</v>
      </c>
      <c r="G2325" s="173"/>
      <c r="H2325" s="173"/>
      <c r="I2325" s="71" t="str">
        <v>libre</v>
      </c>
      <c r="J2325" s="33">
        <v>0</v>
      </c>
      <c r="K2325" s="49">
        <f t="shared" ref="K2325:K2334" si="64">IF($J2325=0,1,INDEX($K2019:$P2019,MOD(K$2164-1,$J2325)+1))</f>
        <v>1</v>
      </c>
      <c r="L2325" s="173"/>
      <c r="M2325" s="173"/>
      <c r="N2325" s="173"/>
      <c r="O2325" s="173"/>
      <c r="P2325" s="173"/>
    </row>
    <row r="2326" spans="1:16" outlineLevel="3" x14ac:dyDescent="0.3">
      <c r="A2326" s="173"/>
      <c r="B2326" s="173"/>
      <c r="C2326" s="173"/>
      <c r="D2326" s="173"/>
      <c r="E2326" s="173"/>
      <c r="F2326" s="70">
        <v>162</v>
      </c>
      <c r="G2326" s="173"/>
      <c r="H2326" s="173"/>
      <c r="I2326" s="71" t="str">
        <v>libre</v>
      </c>
      <c r="J2326" s="33">
        <v>0</v>
      </c>
      <c r="K2326" s="49">
        <f t="shared" si="64"/>
        <v>1</v>
      </c>
      <c r="L2326" s="173"/>
      <c r="M2326" s="173"/>
      <c r="N2326" s="173"/>
      <c r="O2326" s="173"/>
      <c r="P2326" s="173"/>
    </row>
    <row r="2327" spans="1:16" outlineLevel="3" x14ac:dyDescent="0.3">
      <c r="A2327" s="173"/>
      <c r="B2327" s="173"/>
      <c r="C2327" s="173"/>
      <c r="D2327" s="173"/>
      <c r="E2327" s="173"/>
      <c r="F2327" s="70">
        <v>163</v>
      </c>
      <c r="G2327" s="173"/>
      <c r="H2327" s="173"/>
      <c r="I2327" s="71" t="str">
        <v>libre</v>
      </c>
      <c r="J2327" s="33">
        <v>0</v>
      </c>
      <c r="K2327" s="49">
        <f t="shared" si="64"/>
        <v>1</v>
      </c>
      <c r="L2327" s="173"/>
      <c r="M2327" s="173"/>
      <c r="N2327" s="173"/>
      <c r="O2327" s="173"/>
      <c r="P2327" s="173"/>
    </row>
    <row r="2328" spans="1:16" outlineLevel="3" x14ac:dyDescent="0.3">
      <c r="A2328" s="173"/>
      <c r="B2328" s="173"/>
      <c r="C2328" s="173"/>
      <c r="D2328" s="173"/>
      <c r="E2328" s="173"/>
      <c r="F2328" s="70">
        <v>164</v>
      </c>
      <c r="G2328" s="173"/>
      <c r="H2328" s="173"/>
      <c r="I2328" s="71" t="str">
        <v>libre</v>
      </c>
      <c r="J2328" s="33">
        <v>0</v>
      </c>
      <c r="K2328" s="49">
        <f t="shared" si="64"/>
        <v>1</v>
      </c>
      <c r="L2328" s="173"/>
      <c r="M2328" s="173"/>
      <c r="N2328" s="173"/>
      <c r="O2328" s="173"/>
      <c r="P2328" s="173"/>
    </row>
    <row r="2329" spans="1:16" outlineLevel="3" x14ac:dyDescent="0.3">
      <c r="A2329" s="173"/>
      <c r="B2329" s="173"/>
      <c r="C2329" s="173"/>
      <c r="D2329" s="173"/>
      <c r="E2329" s="173"/>
      <c r="F2329" s="70">
        <v>165</v>
      </c>
      <c r="G2329" s="173"/>
      <c r="H2329" s="173"/>
      <c r="I2329" s="71" t="str">
        <v>libre</v>
      </c>
      <c r="J2329" s="33">
        <v>0</v>
      </c>
      <c r="K2329" s="49">
        <f t="shared" si="64"/>
        <v>1</v>
      </c>
      <c r="L2329" s="173"/>
      <c r="M2329" s="173"/>
      <c r="N2329" s="173"/>
      <c r="O2329" s="173"/>
      <c r="P2329" s="173"/>
    </row>
    <row r="2330" spans="1:16" outlineLevel="3" x14ac:dyDescent="0.3">
      <c r="A2330" s="173"/>
      <c r="B2330" s="173"/>
      <c r="C2330" s="173"/>
      <c r="D2330" s="173"/>
      <c r="E2330" s="173"/>
      <c r="F2330" s="70">
        <v>166</v>
      </c>
      <c r="G2330" s="173"/>
      <c r="H2330" s="173"/>
      <c r="I2330" s="71" t="str">
        <v>libre</v>
      </c>
      <c r="J2330" s="33">
        <v>0</v>
      </c>
      <c r="K2330" s="49">
        <f t="shared" si="64"/>
        <v>1</v>
      </c>
      <c r="L2330" s="173"/>
      <c r="M2330" s="173"/>
      <c r="N2330" s="173"/>
      <c r="O2330" s="173"/>
      <c r="P2330" s="173"/>
    </row>
    <row r="2331" spans="1:16" outlineLevel="3" x14ac:dyDescent="0.3">
      <c r="A2331" s="173"/>
      <c r="B2331" s="173"/>
      <c r="C2331" s="173"/>
      <c r="D2331" s="173"/>
      <c r="E2331" s="173"/>
      <c r="F2331" s="70">
        <v>167</v>
      </c>
      <c r="G2331" s="173"/>
      <c r="H2331" s="173"/>
      <c r="I2331" s="71" t="str">
        <v>libre</v>
      </c>
      <c r="J2331" s="33">
        <v>0</v>
      </c>
      <c r="K2331" s="49">
        <f t="shared" si="64"/>
        <v>1</v>
      </c>
      <c r="L2331" s="173"/>
      <c r="M2331" s="173"/>
      <c r="N2331" s="173"/>
      <c r="O2331" s="173"/>
      <c r="P2331" s="173"/>
    </row>
    <row r="2332" spans="1:16" outlineLevel="3" x14ac:dyDescent="0.3">
      <c r="A2332" s="173"/>
      <c r="B2332" s="173"/>
      <c r="C2332" s="173"/>
      <c r="D2332" s="173"/>
      <c r="E2332" s="173"/>
      <c r="F2332" s="70">
        <v>168</v>
      </c>
      <c r="G2332" s="173"/>
      <c r="H2332" s="173"/>
      <c r="I2332" s="71" t="str">
        <v>libre</v>
      </c>
      <c r="J2332" s="33">
        <v>0</v>
      </c>
      <c r="K2332" s="49">
        <f t="shared" si="64"/>
        <v>1</v>
      </c>
      <c r="L2332" s="173"/>
      <c r="M2332" s="173"/>
      <c r="N2332" s="173"/>
      <c r="O2332" s="173"/>
      <c r="P2332" s="173"/>
    </row>
    <row r="2333" spans="1:16" outlineLevel="3" x14ac:dyDescent="0.3">
      <c r="A2333" s="173"/>
      <c r="B2333" s="173"/>
      <c r="C2333" s="173"/>
      <c r="D2333" s="173"/>
      <c r="E2333" s="173"/>
      <c r="F2333" s="70">
        <v>169</v>
      </c>
      <c r="G2333" s="173"/>
      <c r="H2333" s="173"/>
      <c r="I2333" s="71" t="str">
        <v>libre</v>
      </c>
      <c r="J2333" s="33">
        <v>0</v>
      </c>
      <c r="K2333" s="49">
        <f t="shared" si="64"/>
        <v>1</v>
      </c>
      <c r="L2333" s="173"/>
      <c r="M2333" s="173"/>
      <c r="N2333" s="173"/>
      <c r="O2333" s="173"/>
      <c r="P2333" s="173"/>
    </row>
    <row r="2334" spans="1:16" outlineLevel="3" x14ac:dyDescent="0.3">
      <c r="A2334" s="173"/>
      <c r="B2334" s="173"/>
      <c r="C2334" s="173"/>
      <c r="D2334" s="173"/>
      <c r="E2334" s="173"/>
      <c r="F2334" s="70">
        <v>170</v>
      </c>
      <c r="G2334" s="173"/>
      <c r="H2334" s="173"/>
      <c r="I2334" s="71" t="str">
        <v>libre</v>
      </c>
      <c r="J2334" s="33">
        <v>0</v>
      </c>
      <c r="K2334" s="49">
        <f t="shared" si="64"/>
        <v>1</v>
      </c>
      <c r="L2334" s="173"/>
      <c r="M2334" s="173"/>
      <c r="N2334" s="173"/>
      <c r="O2334" s="173"/>
      <c r="P2334" s="173"/>
    </row>
    <row r="2335" spans="1:16" outlineLevel="3" x14ac:dyDescent="0.3">
      <c r="A2335" s="173"/>
      <c r="B2335" s="173"/>
      <c r="C2335" s="173"/>
      <c r="D2335" s="173"/>
      <c r="E2335" s="173"/>
      <c r="F2335" s="70">
        <v>171</v>
      </c>
      <c r="G2335" s="173"/>
      <c r="H2335" s="173"/>
      <c r="I2335" s="71" t="str">
        <v>libre</v>
      </c>
      <c r="J2335" s="33">
        <v>0</v>
      </c>
      <c r="K2335" s="49">
        <f t="shared" ref="K2335:K2344" si="65">IF($J2335=0,1,INDEX($K2029:$P2029,MOD(K$2164-1,$J2335)+1))</f>
        <v>1</v>
      </c>
      <c r="L2335" s="173"/>
      <c r="M2335" s="173"/>
      <c r="N2335" s="173"/>
      <c r="O2335" s="173"/>
      <c r="P2335" s="173"/>
    </row>
    <row r="2336" spans="1:16" outlineLevel="3" x14ac:dyDescent="0.3">
      <c r="A2336" s="173"/>
      <c r="B2336" s="173"/>
      <c r="C2336" s="173"/>
      <c r="D2336" s="173"/>
      <c r="E2336" s="173"/>
      <c r="F2336" s="70">
        <v>172</v>
      </c>
      <c r="G2336" s="173"/>
      <c r="H2336" s="173"/>
      <c r="I2336" s="71" t="str">
        <v>libre</v>
      </c>
      <c r="J2336" s="33">
        <v>0</v>
      </c>
      <c r="K2336" s="49">
        <f t="shared" si="65"/>
        <v>1</v>
      </c>
      <c r="L2336" s="173"/>
      <c r="M2336" s="173"/>
      <c r="N2336" s="173"/>
      <c r="O2336" s="173"/>
      <c r="P2336" s="173"/>
    </row>
    <row r="2337" spans="1:16" outlineLevel="3" x14ac:dyDescent="0.3">
      <c r="A2337" s="173"/>
      <c r="B2337" s="173"/>
      <c r="C2337" s="173"/>
      <c r="D2337" s="173"/>
      <c r="E2337" s="173"/>
      <c r="F2337" s="70">
        <v>173</v>
      </c>
      <c r="G2337" s="173"/>
      <c r="H2337" s="173"/>
      <c r="I2337" s="71" t="str">
        <v>libre</v>
      </c>
      <c r="J2337" s="33">
        <v>0</v>
      </c>
      <c r="K2337" s="49">
        <f t="shared" si="65"/>
        <v>1</v>
      </c>
      <c r="L2337" s="173"/>
      <c r="M2337" s="173"/>
      <c r="N2337" s="173"/>
      <c r="O2337" s="173"/>
      <c r="P2337" s="173"/>
    </row>
    <row r="2338" spans="1:16" outlineLevel="3" x14ac:dyDescent="0.3">
      <c r="A2338" s="173"/>
      <c r="B2338" s="173"/>
      <c r="C2338" s="173"/>
      <c r="D2338" s="173"/>
      <c r="E2338" s="173"/>
      <c r="F2338" s="70">
        <v>174</v>
      </c>
      <c r="G2338" s="173"/>
      <c r="H2338" s="173"/>
      <c r="I2338" s="71" t="str">
        <v>libre</v>
      </c>
      <c r="J2338" s="33">
        <v>0</v>
      </c>
      <c r="K2338" s="49">
        <f t="shared" si="65"/>
        <v>1</v>
      </c>
      <c r="L2338" s="173"/>
      <c r="M2338" s="173"/>
      <c r="N2338" s="173"/>
      <c r="O2338" s="173"/>
      <c r="P2338" s="173"/>
    </row>
    <row r="2339" spans="1:16" outlineLevel="3" x14ac:dyDescent="0.3">
      <c r="A2339" s="173"/>
      <c r="B2339" s="173"/>
      <c r="C2339" s="173"/>
      <c r="D2339" s="173"/>
      <c r="E2339" s="173"/>
      <c r="F2339" s="70">
        <v>175</v>
      </c>
      <c r="G2339" s="173"/>
      <c r="H2339" s="173"/>
      <c r="I2339" s="71" t="str">
        <v>libre</v>
      </c>
      <c r="J2339" s="33">
        <v>0</v>
      </c>
      <c r="K2339" s="49">
        <f t="shared" si="65"/>
        <v>1</v>
      </c>
      <c r="L2339" s="173"/>
      <c r="M2339" s="173"/>
      <c r="N2339" s="173"/>
      <c r="O2339" s="173"/>
      <c r="P2339" s="173"/>
    </row>
    <row r="2340" spans="1:16" outlineLevel="3" x14ac:dyDescent="0.3">
      <c r="A2340" s="173"/>
      <c r="B2340" s="173"/>
      <c r="C2340" s="173"/>
      <c r="D2340" s="173"/>
      <c r="E2340" s="173"/>
      <c r="F2340" s="70">
        <v>176</v>
      </c>
      <c r="G2340" s="173"/>
      <c r="H2340" s="173"/>
      <c r="I2340" s="71" t="str">
        <v>libre</v>
      </c>
      <c r="J2340" s="33">
        <v>0</v>
      </c>
      <c r="K2340" s="49">
        <f t="shared" si="65"/>
        <v>1</v>
      </c>
      <c r="L2340" s="173"/>
      <c r="M2340" s="173"/>
      <c r="N2340" s="173"/>
      <c r="O2340" s="173"/>
      <c r="P2340" s="173"/>
    </row>
    <row r="2341" spans="1:16" outlineLevel="3" x14ac:dyDescent="0.3">
      <c r="A2341" s="173"/>
      <c r="B2341" s="173"/>
      <c r="C2341" s="173"/>
      <c r="D2341" s="173"/>
      <c r="E2341" s="173"/>
      <c r="F2341" s="70">
        <v>177</v>
      </c>
      <c r="G2341" s="173"/>
      <c r="H2341" s="173"/>
      <c r="I2341" s="71" t="str">
        <v>libre</v>
      </c>
      <c r="J2341" s="33">
        <v>0</v>
      </c>
      <c r="K2341" s="49">
        <f t="shared" si="65"/>
        <v>1</v>
      </c>
      <c r="L2341" s="173"/>
      <c r="M2341" s="173"/>
      <c r="N2341" s="173"/>
      <c r="O2341" s="173"/>
      <c r="P2341" s="173"/>
    </row>
    <row r="2342" spans="1:16" outlineLevel="3" x14ac:dyDescent="0.3">
      <c r="A2342" s="173"/>
      <c r="B2342" s="173"/>
      <c r="C2342" s="173"/>
      <c r="D2342" s="173"/>
      <c r="E2342" s="173"/>
      <c r="F2342" s="70">
        <v>178</v>
      </c>
      <c r="G2342" s="173"/>
      <c r="H2342" s="173"/>
      <c r="I2342" s="71" t="str">
        <v>libre</v>
      </c>
      <c r="J2342" s="33">
        <v>0</v>
      </c>
      <c r="K2342" s="49">
        <f t="shared" si="65"/>
        <v>1</v>
      </c>
      <c r="L2342" s="173"/>
      <c r="M2342" s="173"/>
      <c r="N2342" s="173"/>
      <c r="O2342" s="173"/>
      <c r="P2342" s="173"/>
    </row>
    <row r="2343" spans="1:16" outlineLevel="3" x14ac:dyDescent="0.3">
      <c r="A2343" s="173"/>
      <c r="B2343" s="173"/>
      <c r="C2343" s="173"/>
      <c r="D2343" s="173"/>
      <c r="E2343" s="173"/>
      <c r="F2343" s="70">
        <v>179</v>
      </c>
      <c r="G2343" s="173"/>
      <c r="H2343" s="173"/>
      <c r="I2343" s="71" t="str">
        <v>libre</v>
      </c>
      <c r="J2343" s="33">
        <v>0</v>
      </c>
      <c r="K2343" s="49">
        <f t="shared" si="65"/>
        <v>1</v>
      </c>
      <c r="L2343" s="173"/>
      <c r="M2343" s="173"/>
      <c r="N2343" s="173"/>
      <c r="O2343" s="173"/>
      <c r="P2343" s="173"/>
    </row>
    <row r="2344" spans="1:16" outlineLevel="3" x14ac:dyDescent="0.3">
      <c r="A2344" s="173"/>
      <c r="B2344" s="173"/>
      <c r="C2344" s="173"/>
      <c r="D2344" s="173"/>
      <c r="E2344" s="173"/>
      <c r="F2344" s="70">
        <v>180</v>
      </c>
      <c r="G2344" s="173"/>
      <c r="H2344" s="173"/>
      <c r="I2344" s="71" t="str">
        <v>libre</v>
      </c>
      <c r="J2344" s="33">
        <v>0</v>
      </c>
      <c r="K2344" s="49">
        <f t="shared" si="65"/>
        <v>1</v>
      </c>
      <c r="L2344" s="173"/>
      <c r="M2344" s="173"/>
      <c r="N2344" s="173"/>
      <c r="O2344" s="173"/>
      <c r="P2344" s="173"/>
    </row>
    <row r="2345" spans="1:16" outlineLevel="3" x14ac:dyDescent="0.3">
      <c r="A2345" s="173"/>
      <c r="B2345" s="173"/>
      <c r="C2345" s="173"/>
      <c r="D2345" s="173"/>
      <c r="E2345" s="173"/>
      <c r="F2345" s="70">
        <v>181</v>
      </c>
      <c r="G2345" s="173"/>
      <c r="H2345" s="173"/>
      <c r="I2345" s="71" t="str">
        <v>libre</v>
      </c>
      <c r="J2345" s="33">
        <v>0</v>
      </c>
      <c r="K2345" s="49">
        <f t="shared" ref="K2345:K2354" si="66">IF($J2345=0,1,INDEX($K2039:$P2039,MOD(K$2164-1,$J2345)+1))</f>
        <v>1</v>
      </c>
      <c r="L2345" s="173"/>
      <c r="M2345" s="173"/>
      <c r="N2345" s="173"/>
      <c r="O2345" s="173"/>
      <c r="P2345" s="173"/>
    </row>
    <row r="2346" spans="1:16" outlineLevel="3" x14ac:dyDescent="0.3">
      <c r="A2346" s="173"/>
      <c r="B2346" s="173"/>
      <c r="C2346" s="173"/>
      <c r="D2346" s="173"/>
      <c r="E2346" s="173"/>
      <c r="F2346" s="70">
        <v>182</v>
      </c>
      <c r="G2346" s="173"/>
      <c r="H2346" s="173"/>
      <c r="I2346" s="71" t="str">
        <v>libre</v>
      </c>
      <c r="J2346" s="33">
        <v>0</v>
      </c>
      <c r="K2346" s="49">
        <f t="shared" si="66"/>
        <v>1</v>
      </c>
      <c r="L2346" s="173"/>
      <c r="M2346" s="173"/>
      <c r="N2346" s="173"/>
      <c r="O2346" s="173"/>
      <c r="P2346" s="173"/>
    </row>
    <row r="2347" spans="1:16" outlineLevel="3" x14ac:dyDescent="0.3">
      <c r="A2347" s="173"/>
      <c r="B2347" s="173"/>
      <c r="C2347" s="173"/>
      <c r="D2347" s="173"/>
      <c r="E2347" s="173"/>
      <c r="F2347" s="70">
        <v>183</v>
      </c>
      <c r="G2347" s="173"/>
      <c r="H2347" s="173"/>
      <c r="I2347" s="71" t="str">
        <v>libre</v>
      </c>
      <c r="J2347" s="33">
        <v>0</v>
      </c>
      <c r="K2347" s="49">
        <f t="shared" si="66"/>
        <v>1</v>
      </c>
      <c r="L2347" s="173"/>
      <c r="M2347" s="173"/>
      <c r="N2347" s="173"/>
      <c r="O2347" s="173"/>
      <c r="P2347" s="173"/>
    </row>
    <row r="2348" spans="1:16" outlineLevel="3" x14ac:dyDescent="0.3">
      <c r="A2348" s="173"/>
      <c r="B2348" s="173"/>
      <c r="C2348" s="173"/>
      <c r="D2348" s="173"/>
      <c r="E2348" s="173"/>
      <c r="F2348" s="70">
        <v>184</v>
      </c>
      <c r="G2348" s="173"/>
      <c r="H2348" s="173"/>
      <c r="I2348" s="71" t="str">
        <v>libre</v>
      </c>
      <c r="J2348" s="33">
        <v>0</v>
      </c>
      <c r="K2348" s="49">
        <f t="shared" si="66"/>
        <v>1</v>
      </c>
      <c r="L2348" s="173"/>
      <c r="M2348" s="173"/>
      <c r="N2348" s="173"/>
      <c r="O2348" s="173"/>
      <c r="P2348" s="173"/>
    </row>
    <row r="2349" spans="1:16" outlineLevel="3" x14ac:dyDescent="0.3">
      <c r="A2349" s="173"/>
      <c r="B2349" s="173"/>
      <c r="C2349" s="173"/>
      <c r="D2349" s="173"/>
      <c r="E2349" s="173"/>
      <c r="F2349" s="70">
        <v>185</v>
      </c>
      <c r="G2349" s="173"/>
      <c r="H2349" s="173"/>
      <c r="I2349" s="71" t="str">
        <v>libre</v>
      </c>
      <c r="J2349" s="33">
        <v>0</v>
      </c>
      <c r="K2349" s="49">
        <f t="shared" si="66"/>
        <v>1</v>
      </c>
      <c r="L2349" s="173"/>
      <c r="M2349" s="173"/>
      <c r="N2349" s="173"/>
      <c r="O2349" s="173"/>
      <c r="P2349" s="173"/>
    </row>
    <row r="2350" spans="1:16" outlineLevel="3" x14ac:dyDescent="0.3">
      <c r="A2350" s="173"/>
      <c r="B2350" s="173"/>
      <c r="C2350" s="173"/>
      <c r="D2350" s="173"/>
      <c r="E2350" s="173"/>
      <c r="F2350" s="70">
        <v>186</v>
      </c>
      <c r="G2350" s="173"/>
      <c r="H2350" s="173"/>
      <c r="I2350" s="71" t="str">
        <v>libre</v>
      </c>
      <c r="J2350" s="33">
        <v>0</v>
      </c>
      <c r="K2350" s="49">
        <f t="shared" si="66"/>
        <v>1</v>
      </c>
      <c r="L2350" s="173"/>
      <c r="M2350" s="173"/>
      <c r="N2350" s="173"/>
      <c r="O2350" s="173"/>
      <c r="P2350" s="173"/>
    </row>
    <row r="2351" spans="1:16" outlineLevel="3" x14ac:dyDescent="0.3">
      <c r="A2351" s="173"/>
      <c r="B2351" s="173"/>
      <c r="C2351" s="173"/>
      <c r="D2351" s="173"/>
      <c r="E2351" s="173"/>
      <c r="F2351" s="70">
        <v>187</v>
      </c>
      <c r="G2351" s="173"/>
      <c r="H2351" s="173"/>
      <c r="I2351" s="71" t="str">
        <v>libre</v>
      </c>
      <c r="J2351" s="33">
        <v>0</v>
      </c>
      <c r="K2351" s="49">
        <f t="shared" si="66"/>
        <v>1</v>
      </c>
      <c r="L2351" s="173"/>
      <c r="M2351" s="173"/>
      <c r="N2351" s="173"/>
      <c r="O2351" s="173"/>
      <c r="P2351" s="173"/>
    </row>
    <row r="2352" spans="1:16" outlineLevel="3" x14ac:dyDescent="0.3">
      <c r="A2352" s="173"/>
      <c r="B2352" s="173"/>
      <c r="C2352" s="173"/>
      <c r="D2352" s="173"/>
      <c r="E2352" s="173"/>
      <c r="F2352" s="70">
        <v>188</v>
      </c>
      <c r="G2352" s="173"/>
      <c r="H2352" s="173"/>
      <c r="I2352" s="71" t="str">
        <v>libre</v>
      </c>
      <c r="J2352" s="33">
        <v>0</v>
      </c>
      <c r="K2352" s="49">
        <f t="shared" si="66"/>
        <v>1</v>
      </c>
      <c r="L2352" s="173"/>
      <c r="M2352" s="173"/>
      <c r="N2352" s="173"/>
      <c r="O2352" s="173"/>
      <c r="P2352" s="173"/>
    </row>
    <row r="2353" spans="1:16" outlineLevel="3" x14ac:dyDescent="0.3">
      <c r="A2353" s="173"/>
      <c r="B2353" s="173"/>
      <c r="C2353" s="173"/>
      <c r="D2353" s="173"/>
      <c r="E2353" s="173"/>
      <c r="F2353" s="70">
        <v>189</v>
      </c>
      <c r="G2353" s="173"/>
      <c r="H2353" s="173"/>
      <c r="I2353" s="71" t="str">
        <v>libre</v>
      </c>
      <c r="J2353" s="33">
        <v>0</v>
      </c>
      <c r="K2353" s="49">
        <f t="shared" si="66"/>
        <v>1</v>
      </c>
      <c r="L2353" s="173"/>
      <c r="M2353" s="173"/>
      <c r="N2353" s="173"/>
      <c r="O2353" s="173"/>
      <c r="P2353" s="173"/>
    </row>
    <row r="2354" spans="1:16" outlineLevel="3" x14ac:dyDescent="0.3">
      <c r="A2354" s="173"/>
      <c r="B2354" s="173"/>
      <c r="C2354" s="173"/>
      <c r="D2354" s="173"/>
      <c r="E2354" s="173"/>
      <c r="F2354" s="70">
        <v>190</v>
      </c>
      <c r="G2354" s="173"/>
      <c r="H2354" s="173"/>
      <c r="I2354" s="71" t="str">
        <v>libre</v>
      </c>
      <c r="J2354" s="33">
        <v>0</v>
      </c>
      <c r="K2354" s="49">
        <f t="shared" si="66"/>
        <v>1</v>
      </c>
      <c r="L2354" s="173"/>
      <c r="M2354" s="173"/>
      <c r="N2354" s="173"/>
      <c r="O2354" s="173"/>
      <c r="P2354" s="173"/>
    </row>
    <row r="2355" spans="1:16" outlineLevel="3" x14ac:dyDescent="0.3">
      <c r="A2355" s="173"/>
      <c r="B2355" s="173"/>
      <c r="C2355" s="173"/>
      <c r="D2355" s="173"/>
      <c r="E2355" s="173"/>
      <c r="F2355" s="70">
        <v>191</v>
      </c>
      <c r="G2355" s="173"/>
      <c r="H2355" s="173"/>
      <c r="I2355" s="71" t="str">
        <v>libre</v>
      </c>
      <c r="J2355" s="33">
        <v>0</v>
      </c>
      <c r="K2355" s="49">
        <f t="shared" ref="K2355:K2364" si="67">IF($J2355=0,1,INDEX($K2049:$P2049,MOD(K$2164-1,$J2355)+1))</f>
        <v>1</v>
      </c>
      <c r="L2355" s="173"/>
      <c r="M2355" s="173"/>
      <c r="N2355" s="173"/>
      <c r="O2355" s="173"/>
      <c r="P2355" s="173"/>
    </row>
    <row r="2356" spans="1:16" outlineLevel="3" x14ac:dyDescent="0.3">
      <c r="A2356" s="173"/>
      <c r="B2356" s="173"/>
      <c r="C2356" s="173"/>
      <c r="D2356" s="173"/>
      <c r="E2356" s="173"/>
      <c r="F2356" s="70">
        <v>192</v>
      </c>
      <c r="G2356" s="173"/>
      <c r="H2356" s="173"/>
      <c r="I2356" s="71" t="str">
        <v>libre</v>
      </c>
      <c r="J2356" s="33">
        <v>0</v>
      </c>
      <c r="K2356" s="49">
        <f t="shared" si="67"/>
        <v>1</v>
      </c>
      <c r="L2356" s="173"/>
      <c r="M2356" s="173"/>
      <c r="N2356" s="173"/>
      <c r="O2356" s="173"/>
      <c r="P2356" s="173"/>
    </row>
    <row r="2357" spans="1:16" outlineLevel="3" x14ac:dyDescent="0.3">
      <c r="A2357" s="173"/>
      <c r="B2357" s="173"/>
      <c r="C2357" s="173"/>
      <c r="D2357" s="173"/>
      <c r="E2357" s="173"/>
      <c r="F2357" s="70">
        <v>193</v>
      </c>
      <c r="G2357" s="173"/>
      <c r="H2357" s="173"/>
      <c r="I2357" s="71" t="str">
        <v>libre</v>
      </c>
      <c r="J2357" s="33">
        <v>0</v>
      </c>
      <c r="K2357" s="49">
        <f t="shared" si="67"/>
        <v>1</v>
      </c>
      <c r="L2357" s="173"/>
      <c r="M2357" s="173"/>
      <c r="N2357" s="173"/>
      <c r="O2357" s="173"/>
      <c r="P2357" s="173"/>
    </row>
    <row r="2358" spans="1:16" outlineLevel="3" x14ac:dyDescent="0.3">
      <c r="A2358" s="173"/>
      <c r="B2358" s="173"/>
      <c r="C2358" s="173"/>
      <c r="D2358" s="173"/>
      <c r="E2358" s="173"/>
      <c r="F2358" s="70">
        <v>194</v>
      </c>
      <c r="G2358" s="173"/>
      <c r="H2358" s="173"/>
      <c r="I2358" s="71" t="str">
        <v>libre</v>
      </c>
      <c r="J2358" s="33">
        <v>0</v>
      </c>
      <c r="K2358" s="49">
        <f t="shared" si="67"/>
        <v>1</v>
      </c>
      <c r="L2358" s="173"/>
      <c r="M2358" s="173"/>
      <c r="N2358" s="173"/>
      <c r="O2358" s="173"/>
      <c r="P2358" s="173"/>
    </row>
    <row r="2359" spans="1:16" outlineLevel="3" x14ac:dyDescent="0.3">
      <c r="A2359" s="173"/>
      <c r="B2359" s="173"/>
      <c r="C2359" s="173"/>
      <c r="D2359" s="173"/>
      <c r="E2359" s="173"/>
      <c r="F2359" s="70">
        <v>195</v>
      </c>
      <c r="G2359" s="173"/>
      <c r="H2359" s="173"/>
      <c r="I2359" s="71" t="str">
        <v>libre</v>
      </c>
      <c r="J2359" s="33">
        <v>0</v>
      </c>
      <c r="K2359" s="49">
        <f t="shared" si="67"/>
        <v>1</v>
      </c>
      <c r="L2359" s="173"/>
      <c r="M2359" s="173"/>
      <c r="N2359" s="173"/>
      <c r="O2359" s="173"/>
      <c r="P2359" s="173"/>
    </row>
    <row r="2360" spans="1:16" outlineLevel="3" x14ac:dyDescent="0.3">
      <c r="A2360" s="173"/>
      <c r="B2360" s="173"/>
      <c r="C2360" s="173"/>
      <c r="D2360" s="173"/>
      <c r="E2360" s="173"/>
      <c r="F2360" s="70">
        <v>196</v>
      </c>
      <c r="G2360" s="173"/>
      <c r="H2360" s="173"/>
      <c r="I2360" s="71" t="str">
        <v>libre</v>
      </c>
      <c r="J2360" s="33">
        <v>0</v>
      </c>
      <c r="K2360" s="49">
        <f t="shared" si="67"/>
        <v>1</v>
      </c>
      <c r="L2360" s="173"/>
      <c r="M2360" s="173"/>
      <c r="N2360" s="173"/>
      <c r="O2360" s="173"/>
      <c r="P2360" s="173"/>
    </row>
    <row r="2361" spans="1:16" outlineLevel="3" x14ac:dyDescent="0.3">
      <c r="A2361" s="173"/>
      <c r="B2361" s="173"/>
      <c r="C2361" s="173"/>
      <c r="D2361" s="173"/>
      <c r="E2361" s="173"/>
      <c r="F2361" s="70">
        <v>197</v>
      </c>
      <c r="G2361" s="173"/>
      <c r="H2361" s="173"/>
      <c r="I2361" s="71" t="str">
        <v>libre</v>
      </c>
      <c r="J2361" s="33">
        <v>0</v>
      </c>
      <c r="K2361" s="49">
        <f t="shared" si="67"/>
        <v>1</v>
      </c>
      <c r="L2361" s="173"/>
      <c r="M2361" s="173"/>
      <c r="N2361" s="173"/>
      <c r="O2361" s="173"/>
      <c r="P2361" s="173"/>
    </row>
    <row r="2362" spans="1:16" outlineLevel="2" x14ac:dyDescent="0.3">
      <c r="A2362" s="173"/>
      <c r="B2362" s="173"/>
      <c r="C2362" s="173"/>
      <c r="D2362" s="173"/>
      <c r="E2362" s="173"/>
      <c r="F2362" s="70">
        <v>198</v>
      </c>
      <c r="G2362" s="173"/>
      <c r="H2362" s="173"/>
      <c r="I2362" s="71" t="str">
        <v>libre</v>
      </c>
      <c r="J2362" s="33">
        <v>0</v>
      </c>
      <c r="K2362" s="49">
        <f t="shared" si="67"/>
        <v>1</v>
      </c>
      <c r="L2362" s="173"/>
      <c r="M2362" s="173"/>
      <c r="N2362" s="173"/>
      <c r="O2362" s="173"/>
      <c r="P2362" s="173"/>
    </row>
    <row r="2363" spans="1:16" outlineLevel="2" x14ac:dyDescent="0.3">
      <c r="A2363" s="173"/>
      <c r="B2363" s="173"/>
      <c r="C2363" s="173"/>
      <c r="D2363" s="173"/>
      <c r="E2363" s="173"/>
      <c r="F2363" s="70">
        <v>199</v>
      </c>
      <c r="G2363" s="173"/>
      <c r="H2363" s="173"/>
      <c r="I2363" s="71" t="str">
        <v>libre</v>
      </c>
      <c r="J2363" s="33">
        <v>0</v>
      </c>
      <c r="K2363" s="49">
        <f t="shared" si="67"/>
        <v>1</v>
      </c>
      <c r="L2363" s="173"/>
      <c r="M2363" s="173"/>
      <c r="N2363" s="173"/>
      <c r="O2363" s="173"/>
      <c r="P2363" s="173"/>
    </row>
    <row r="2364" spans="1:16" outlineLevel="2" x14ac:dyDescent="0.3">
      <c r="A2364" s="173"/>
      <c r="B2364" s="173"/>
      <c r="C2364" s="173"/>
      <c r="D2364" s="173"/>
      <c r="E2364" s="173"/>
      <c r="F2364" s="70">
        <v>200</v>
      </c>
      <c r="G2364" s="173"/>
      <c r="H2364" s="173"/>
      <c r="I2364" s="71" t="str">
        <v>Alquiler Sitios</v>
      </c>
      <c r="J2364" s="33">
        <v>0</v>
      </c>
      <c r="K2364" s="49">
        <f t="shared" si="67"/>
        <v>1</v>
      </c>
      <c r="L2364" s="173"/>
      <c r="M2364" s="173"/>
      <c r="N2364" s="173"/>
      <c r="O2364" s="173"/>
      <c r="P2364" s="173"/>
    </row>
    <row r="2365" spans="1:16" outlineLevel="2" x14ac:dyDescent="0.3">
      <c r="A2365" s="173"/>
      <c r="B2365" s="173"/>
      <c r="C2365" s="173"/>
      <c r="D2365" s="173"/>
      <c r="E2365" s="173"/>
      <c r="F2365" s="70">
        <v>201</v>
      </c>
      <c r="G2365" s="173"/>
      <c r="H2365" s="173"/>
      <c r="I2365" s="71" t="str">
        <v>Energía Eléctrica Sitios</v>
      </c>
      <c r="J2365" s="33">
        <v>0</v>
      </c>
      <c r="K2365" s="49">
        <f t="shared" ref="K2365:K2374" si="68">IF($J2365=0,1,INDEX($K2059:$P2059,MOD(K$2164-1,$J2365)+1))</f>
        <v>1</v>
      </c>
      <c r="L2365" s="173"/>
      <c r="M2365" s="173"/>
      <c r="N2365" s="173"/>
      <c r="O2365" s="173"/>
      <c r="P2365" s="173"/>
    </row>
    <row r="2366" spans="1:16" outlineLevel="3" x14ac:dyDescent="0.3">
      <c r="A2366" s="173"/>
      <c r="B2366" s="173"/>
      <c r="C2366" s="173"/>
      <c r="D2366" s="173"/>
      <c r="E2366" s="173"/>
      <c r="F2366" s="70">
        <v>202</v>
      </c>
      <c r="G2366" s="173"/>
      <c r="H2366" s="173"/>
      <c r="I2366" s="71" t="str">
        <v>Mantenimiento de Sitios</v>
      </c>
      <c r="J2366" s="33">
        <v>0</v>
      </c>
      <c r="K2366" s="49">
        <f t="shared" si="68"/>
        <v>1</v>
      </c>
      <c r="L2366" s="173"/>
      <c r="M2366" s="173"/>
      <c r="N2366" s="173"/>
      <c r="O2366" s="173"/>
      <c r="P2366" s="173"/>
    </row>
    <row r="2367" spans="1:16" outlineLevel="3" x14ac:dyDescent="0.3">
      <c r="A2367" s="173"/>
      <c r="B2367" s="173"/>
      <c r="C2367" s="173"/>
      <c r="D2367" s="173"/>
      <c r="E2367" s="173"/>
      <c r="F2367" s="70">
        <v>203</v>
      </c>
      <c r="G2367" s="173"/>
      <c r="H2367" s="173"/>
      <c r="I2367" s="71" t="str">
        <v>Vigilancia</v>
      </c>
      <c r="J2367" s="33">
        <v>0</v>
      </c>
      <c r="K2367" s="49">
        <f t="shared" si="68"/>
        <v>1</v>
      </c>
      <c r="L2367" s="173"/>
      <c r="M2367" s="173"/>
      <c r="N2367" s="173"/>
      <c r="O2367" s="173"/>
      <c r="P2367" s="173"/>
    </row>
    <row r="2368" spans="1:16" outlineLevel="3" x14ac:dyDescent="0.3">
      <c r="A2368" s="173"/>
      <c r="B2368" s="173"/>
      <c r="C2368" s="173"/>
      <c r="D2368" s="173"/>
      <c r="E2368" s="173"/>
      <c r="F2368" s="70">
        <v>204</v>
      </c>
      <c r="G2368" s="173"/>
      <c r="H2368" s="173"/>
      <c r="I2368" s="71" t="str">
        <v>Combustible</v>
      </c>
      <c r="J2368" s="33">
        <v>0</v>
      </c>
      <c r="K2368" s="49">
        <f t="shared" si="68"/>
        <v>1</v>
      </c>
      <c r="L2368" s="173"/>
      <c r="M2368" s="173"/>
      <c r="N2368" s="173"/>
      <c r="O2368" s="173"/>
      <c r="P2368" s="173"/>
    </row>
    <row r="2369" spans="1:16" outlineLevel="3" x14ac:dyDescent="0.3">
      <c r="A2369" s="173"/>
      <c r="B2369" s="173"/>
      <c r="C2369" s="173"/>
      <c r="D2369" s="173"/>
      <c r="E2369" s="173"/>
      <c r="F2369" s="70">
        <v>205</v>
      </c>
      <c r="G2369" s="173"/>
      <c r="H2369" s="173"/>
      <c r="I2369" s="71" t="str">
        <v>Contratos</v>
      </c>
      <c r="J2369" s="33">
        <v>0</v>
      </c>
      <c r="K2369" s="49">
        <f t="shared" si="68"/>
        <v>1</v>
      </c>
      <c r="L2369" s="173"/>
      <c r="M2369" s="173"/>
      <c r="N2369" s="173"/>
      <c r="O2369" s="173"/>
      <c r="P2369" s="173"/>
    </row>
    <row r="2370" spans="1:16" outlineLevel="3" x14ac:dyDescent="0.3">
      <c r="A2370" s="173"/>
      <c r="B2370" s="173"/>
      <c r="C2370" s="173"/>
      <c r="D2370" s="173"/>
      <c r="E2370" s="173"/>
      <c r="F2370" s="70">
        <v>206</v>
      </c>
      <c r="G2370" s="173"/>
      <c r="H2370" s="173"/>
      <c r="I2370" s="71" t="str">
        <v>Transmisión</v>
      </c>
      <c r="J2370" s="33">
        <v>0</v>
      </c>
      <c r="K2370" s="49">
        <f t="shared" si="68"/>
        <v>1</v>
      </c>
      <c r="L2370" s="173"/>
      <c r="M2370" s="173"/>
      <c r="N2370" s="173"/>
      <c r="O2370" s="173"/>
      <c r="P2370" s="173"/>
    </row>
    <row r="2371" spans="1:16" outlineLevel="3" x14ac:dyDescent="0.3">
      <c r="A2371" s="173"/>
      <c r="B2371" s="173"/>
      <c r="C2371" s="173"/>
      <c r="D2371" s="173"/>
      <c r="E2371" s="173"/>
      <c r="F2371" s="70">
        <v>207</v>
      </c>
      <c r="G2371" s="173"/>
      <c r="H2371" s="173"/>
      <c r="I2371" s="71" t="str">
        <v>Otros gastos, sanciones, municipios</v>
      </c>
      <c r="J2371" s="33">
        <v>0</v>
      </c>
      <c r="K2371" s="49">
        <f t="shared" si="68"/>
        <v>1</v>
      </c>
      <c r="L2371" s="173"/>
      <c r="M2371" s="173"/>
      <c r="N2371" s="173"/>
      <c r="O2371" s="173"/>
      <c r="P2371" s="173"/>
    </row>
    <row r="2372" spans="1:16" outlineLevel="3" x14ac:dyDescent="0.3">
      <c r="A2372" s="173"/>
      <c r="B2372" s="173"/>
      <c r="C2372" s="173"/>
      <c r="D2372" s="173"/>
      <c r="E2372" s="173"/>
      <c r="F2372" s="70">
        <v>208</v>
      </c>
      <c r="G2372" s="173"/>
      <c r="H2372" s="173"/>
      <c r="I2372" s="71" t="str">
        <v>O&amp;M Sitios y Core</v>
      </c>
      <c r="J2372" s="33">
        <v>0</v>
      </c>
      <c r="K2372" s="49">
        <f t="shared" si="68"/>
        <v>1</v>
      </c>
      <c r="L2372" s="173"/>
      <c r="M2372" s="173"/>
      <c r="N2372" s="173"/>
      <c r="O2372" s="173"/>
      <c r="P2372" s="173"/>
    </row>
    <row r="2373" spans="1:16" outlineLevel="3" x14ac:dyDescent="0.3">
      <c r="A2373" s="173"/>
      <c r="B2373" s="173"/>
      <c r="C2373" s="173"/>
      <c r="D2373" s="173"/>
      <c r="E2373" s="173"/>
      <c r="F2373" s="70">
        <v>209</v>
      </c>
      <c r="G2373" s="173"/>
      <c r="H2373" s="173"/>
      <c r="I2373" s="71" t="str">
        <v>O&amp;M Plataforma de TI</v>
      </c>
      <c r="J2373" s="33">
        <v>0</v>
      </c>
      <c r="K2373" s="49">
        <f t="shared" si="68"/>
        <v>1</v>
      </c>
      <c r="L2373" s="173"/>
      <c r="M2373" s="173"/>
      <c r="N2373" s="173"/>
      <c r="O2373" s="173"/>
      <c r="P2373" s="173"/>
    </row>
    <row r="2374" spans="1:16" outlineLevel="3" x14ac:dyDescent="0.3">
      <c r="A2374" s="173"/>
      <c r="B2374" s="173"/>
      <c r="C2374" s="173"/>
      <c r="D2374" s="173"/>
      <c r="E2374" s="173"/>
      <c r="F2374" s="70">
        <v>210</v>
      </c>
      <c r="G2374" s="173"/>
      <c r="H2374" s="173"/>
      <c r="I2374" s="71" t="str">
        <v>Otros gastos TI</v>
      </c>
      <c r="J2374" s="33">
        <v>0</v>
      </c>
      <c r="K2374" s="49">
        <f t="shared" si="68"/>
        <v>1</v>
      </c>
      <c r="L2374" s="173"/>
      <c r="M2374" s="173"/>
      <c r="N2374" s="173"/>
      <c r="O2374" s="173"/>
      <c r="P2374" s="173"/>
    </row>
    <row r="2375" spans="1:16" outlineLevel="3" x14ac:dyDescent="0.3">
      <c r="A2375" s="173"/>
      <c r="B2375" s="173"/>
      <c r="C2375" s="173"/>
      <c r="D2375" s="173"/>
      <c r="E2375" s="173"/>
      <c r="F2375" s="70">
        <v>211</v>
      </c>
      <c r="G2375" s="173"/>
      <c r="H2375" s="173"/>
      <c r="I2375" s="71" t="str">
        <v>Servicios Externos</v>
      </c>
      <c r="J2375" s="33">
        <v>0</v>
      </c>
      <c r="K2375" s="49">
        <f t="shared" ref="K2375:K2384" si="69">IF($J2375=0,1,INDEX($K2069:$P2069,MOD(K$2164-1,$J2375)+1))</f>
        <v>1</v>
      </c>
      <c r="L2375" s="173"/>
      <c r="M2375" s="173"/>
      <c r="N2375" s="173"/>
      <c r="O2375" s="173"/>
      <c r="P2375" s="173"/>
    </row>
    <row r="2376" spans="1:16" outlineLevel="3" x14ac:dyDescent="0.3">
      <c r="A2376" s="173"/>
      <c r="B2376" s="173"/>
      <c r="C2376" s="173"/>
      <c r="D2376" s="173"/>
      <c r="E2376" s="173"/>
      <c r="F2376" s="70">
        <v>212</v>
      </c>
      <c r="G2376" s="173"/>
      <c r="H2376" s="173"/>
      <c r="I2376" s="71" t="str">
        <v>Canon por Uso de Espectro Radioléctrico</v>
      </c>
      <c r="J2376" s="33">
        <v>0</v>
      </c>
      <c r="K2376" s="49">
        <f t="shared" si="69"/>
        <v>1</v>
      </c>
      <c r="L2376" s="173"/>
      <c r="M2376" s="173"/>
      <c r="N2376" s="173"/>
      <c r="O2376" s="173"/>
      <c r="P2376" s="173"/>
    </row>
    <row r="2377" spans="1:16" outlineLevel="3" x14ac:dyDescent="0.3">
      <c r="A2377" s="173"/>
      <c r="B2377" s="173"/>
      <c r="C2377" s="173"/>
      <c r="D2377" s="173"/>
      <c r="E2377" s="173"/>
      <c r="F2377" s="70">
        <v>213</v>
      </c>
      <c r="G2377" s="173"/>
      <c r="H2377" s="173"/>
      <c r="I2377" s="71" t="str">
        <v>Aportes MTC</v>
      </c>
      <c r="J2377" s="33">
        <v>0</v>
      </c>
      <c r="K2377" s="49">
        <f t="shared" si="69"/>
        <v>1</v>
      </c>
      <c r="L2377" s="173"/>
      <c r="M2377" s="173"/>
      <c r="N2377" s="173"/>
      <c r="O2377" s="173"/>
      <c r="P2377" s="173"/>
    </row>
    <row r="2378" spans="1:16" outlineLevel="3" x14ac:dyDescent="0.3">
      <c r="A2378" s="173"/>
      <c r="B2378" s="173"/>
      <c r="C2378" s="173"/>
      <c r="D2378" s="173"/>
      <c r="E2378" s="173"/>
      <c r="F2378" s="70">
        <v>214</v>
      </c>
      <c r="G2378" s="173"/>
      <c r="H2378" s="173"/>
      <c r="I2378" s="71" t="str">
        <v>Aportes Osiptel</v>
      </c>
      <c r="J2378" s="33">
        <v>0</v>
      </c>
      <c r="K2378" s="49">
        <f t="shared" si="69"/>
        <v>1</v>
      </c>
      <c r="L2378" s="173"/>
      <c r="M2378" s="173"/>
      <c r="N2378" s="173"/>
      <c r="O2378" s="173"/>
      <c r="P2378" s="173"/>
    </row>
    <row r="2379" spans="1:16" outlineLevel="3" x14ac:dyDescent="0.3">
      <c r="A2379" s="173"/>
      <c r="B2379" s="173"/>
      <c r="C2379" s="173"/>
      <c r="D2379" s="173"/>
      <c r="E2379" s="173"/>
      <c r="F2379" s="70">
        <v>215</v>
      </c>
      <c r="G2379" s="173"/>
      <c r="H2379" s="173"/>
      <c r="I2379" s="71" t="str">
        <v>Aportes Fitel</v>
      </c>
      <c r="J2379" s="33">
        <v>0</v>
      </c>
      <c r="K2379" s="49">
        <f t="shared" si="69"/>
        <v>1</v>
      </c>
      <c r="L2379" s="173"/>
      <c r="M2379" s="173"/>
      <c r="N2379" s="173"/>
      <c r="O2379" s="173"/>
      <c r="P2379" s="173"/>
    </row>
    <row r="2380" spans="1:16" outlineLevel="3" x14ac:dyDescent="0.3">
      <c r="A2380" s="173"/>
      <c r="B2380" s="173"/>
      <c r="C2380" s="173"/>
      <c r="D2380" s="173"/>
      <c r="E2380" s="173"/>
      <c r="F2380" s="70">
        <v>216</v>
      </c>
      <c r="G2380" s="173"/>
      <c r="H2380" s="173"/>
      <c r="I2380" s="71" t="str">
        <v>libre</v>
      </c>
      <c r="J2380" s="33">
        <v>0</v>
      </c>
      <c r="K2380" s="49">
        <f t="shared" si="69"/>
        <v>1</v>
      </c>
      <c r="L2380" s="173"/>
      <c r="M2380" s="173"/>
      <c r="N2380" s="173"/>
      <c r="O2380" s="173"/>
      <c r="P2380" s="173"/>
    </row>
    <row r="2381" spans="1:16" outlineLevel="3" x14ac:dyDescent="0.3">
      <c r="A2381" s="173"/>
      <c r="B2381" s="173"/>
      <c r="C2381" s="173"/>
      <c r="D2381" s="173"/>
      <c r="E2381" s="173"/>
      <c r="F2381" s="70">
        <v>217</v>
      </c>
      <c r="G2381" s="173"/>
      <c r="H2381" s="173"/>
      <c r="I2381" s="71" t="str">
        <v>libre</v>
      </c>
      <c r="J2381" s="33">
        <v>0</v>
      </c>
      <c r="K2381" s="49">
        <f t="shared" si="69"/>
        <v>1</v>
      </c>
      <c r="L2381" s="173"/>
      <c r="M2381" s="173"/>
      <c r="N2381" s="173"/>
      <c r="O2381" s="173"/>
      <c r="P2381" s="173"/>
    </row>
    <row r="2382" spans="1:16" outlineLevel="3" x14ac:dyDescent="0.3">
      <c r="A2382" s="173"/>
      <c r="B2382" s="173"/>
      <c r="C2382" s="173"/>
      <c r="D2382" s="173"/>
      <c r="E2382" s="173"/>
      <c r="F2382" s="70">
        <v>218</v>
      </c>
      <c r="G2382" s="173"/>
      <c r="H2382" s="173"/>
      <c r="I2382" s="71" t="str">
        <v>libre</v>
      </c>
      <c r="J2382" s="33">
        <v>0</v>
      </c>
      <c r="K2382" s="49">
        <f t="shared" si="69"/>
        <v>1</v>
      </c>
      <c r="L2382" s="173"/>
      <c r="M2382" s="173"/>
      <c r="N2382" s="173"/>
      <c r="O2382" s="173"/>
      <c r="P2382" s="173"/>
    </row>
    <row r="2383" spans="1:16" outlineLevel="3" x14ac:dyDescent="0.3">
      <c r="A2383" s="173"/>
      <c r="B2383" s="173"/>
      <c r="C2383" s="173"/>
      <c r="D2383" s="173"/>
      <c r="E2383" s="173"/>
      <c r="F2383" s="70">
        <v>219</v>
      </c>
      <c r="G2383" s="173"/>
      <c r="H2383" s="173"/>
      <c r="I2383" s="71" t="str">
        <v>libre</v>
      </c>
      <c r="J2383" s="33">
        <v>0</v>
      </c>
      <c r="K2383" s="49">
        <f t="shared" si="69"/>
        <v>1</v>
      </c>
      <c r="L2383" s="173"/>
      <c r="M2383" s="173"/>
      <c r="N2383" s="173"/>
      <c r="O2383" s="173"/>
      <c r="P2383" s="173"/>
    </row>
    <row r="2384" spans="1:16" outlineLevel="3" x14ac:dyDescent="0.3">
      <c r="A2384" s="173"/>
      <c r="B2384" s="173"/>
      <c r="C2384" s="173"/>
      <c r="D2384" s="173"/>
      <c r="E2384" s="173"/>
      <c r="F2384" s="70">
        <v>220</v>
      </c>
      <c r="G2384" s="173"/>
      <c r="H2384" s="173"/>
      <c r="I2384" s="71" t="str">
        <v>libre</v>
      </c>
      <c r="J2384" s="33">
        <v>0</v>
      </c>
      <c r="K2384" s="49">
        <f t="shared" si="69"/>
        <v>1</v>
      </c>
      <c r="L2384" s="173"/>
      <c r="M2384" s="173"/>
      <c r="N2384" s="173"/>
      <c r="O2384" s="173"/>
      <c r="P2384" s="173"/>
    </row>
    <row r="2385" spans="1:16" outlineLevel="3" x14ac:dyDescent="0.3">
      <c r="A2385" s="173"/>
      <c r="B2385" s="173"/>
      <c r="C2385" s="173"/>
      <c r="D2385" s="173"/>
      <c r="E2385" s="173"/>
      <c r="F2385" s="70">
        <v>221</v>
      </c>
      <c r="G2385" s="173"/>
      <c r="H2385" s="173"/>
      <c r="I2385" s="71" t="str">
        <v>libre</v>
      </c>
      <c r="J2385" s="33">
        <v>0</v>
      </c>
      <c r="K2385" s="49">
        <f t="shared" ref="K2385:K2394" si="70">IF($J2385=0,1,INDEX($K2079:$P2079,MOD(K$2164-1,$J2385)+1))</f>
        <v>1</v>
      </c>
      <c r="L2385" s="173"/>
      <c r="M2385" s="173"/>
      <c r="N2385" s="173"/>
      <c r="O2385" s="173"/>
      <c r="P2385" s="173"/>
    </row>
    <row r="2386" spans="1:16" outlineLevel="3" x14ac:dyDescent="0.3">
      <c r="A2386" s="173"/>
      <c r="B2386" s="173"/>
      <c r="C2386" s="173"/>
      <c r="D2386" s="173"/>
      <c r="E2386" s="173"/>
      <c r="F2386" s="70">
        <v>222</v>
      </c>
      <c r="G2386" s="173"/>
      <c r="H2386" s="173"/>
      <c r="I2386" s="71" t="str">
        <v>libre</v>
      </c>
      <c r="J2386" s="33">
        <v>0</v>
      </c>
      <c r="K2386" s="49">
        <f t="shared" si="70"/>
        <v>1</v>
      </c>
      <c r="L2386" s="173"/>
      <c r="M2386" s="173"/>
      <c r="N2386" s="173"/>
      <c r="O2386" s="173"/>
      <c r="P2386" s="173"/>
    </row>
    <row r="2387" spans="1:16" outlineLevel="3" x14ac:dyDescent="0.3">
      <c r="A2387" s="173"/>
      <c r="B2387" s="173"/>
      <c r="C2387" s="173"/>
      <c r="D2387" s="173"/>
      <c r="E2387" s="173"/>
      <c r="F2387" s="70">
        <v>223</v>
      </c>
      <c r="G2387" s="173"/>
      <c r="H2387" s="173"/>
      <c r="I2387" s="71" t="str">
        <v>libre</v>
      </c>
      <c r="J2387" s="33">
        <v>0</v>
      </c>
      <c r="K2387" s="49">
        <f t="shared" si="70"/>
        <v>1</v>
      </c>
      <c r="L2387" s="173"/>
      <c r="M2387" s="173"/>
      <c r="N2387" s="173"/>
      <c r="O2387" s="173"/>
      <c r="P2387" s="173"/>
    </row>
    <row r="2388" spans="1:16" outlineLevel="3" x14ac:dyDescent="0.3">
      <c r="A2388" s="173"/>
      <c r="B2388" s="173"/>
      <c r="C2388" s="173"/>
      <c r="D2388" s="173"/>
      <c r="E2388" s="173"/>
      <c r="F2388" s="70">
        <v>224</v>
      </c>
      <c r="G2388" s="173"/>
      <c r="H2388" s="173"/>
      <c r="I2388" s="71" t="str">
        <v>libre</v>
      </c>
      <c r="J2388" s="33">
        <v>0</v>
      </c>
      <c r="K2388" s="49">
        <f t="shared" si="70"/>
        <v>1</v>
      </c>
      <c r="L2388" s="173"/>
      <c r="M2388" s="173"/>
      <c r="N2388" s="173"/>
      <c r="O2388" s="173"/>
      <c r="P2388" s="173"/>
    </row>
    <row r="2389" spans="1:16" outlineLevel="3" x14ac:dyDescent="0.3">
      <c r="A2389" s="173"/>
      <c r="B2389" s="173"/>
      <c r="C2389" s="173"/>
      <c r="D2389" s="173"/>
      <c r="E2389" s="173"/>
      <c r="F2389" s="70">
        <v>225</v>
      </c>
      <c r="G2389" s="173"/>
      <c r="H2389" s="173"/>
      <c r="I2389" s="71" t="str">
        <v>libre</v>
      </c>
      <c r="J2389" s="33">
        <v>0</v>
      </c>
      <c r="K2389" s="49">
        <f t="shared" si="70"/>
        <v>1</v>
      </c>
      <c r="L2389" s="173"/>
      <c r="M2389" s="173"/>
      <c r="N2389" s="173"/>
      <c r="O2389" s="173"/>
      <c r="P2389" s="173"/>
    </row>
    <row r="2390" spans="1:16" outlineLevel="3" x14ac:dyDescent="0.3">
      <c r="A2390" s="173"/>
      <c r="B2390" s="173"/>
      <c r="C2390" s="173"/>
      <c r="D2390" s="173"/>
      <c r="E2390" s="173"/>
      <c r="F2390" s="70">
        <v>226</v>
      </c>
      <c r="G2390" s="173"/>
      <c r="H2390" s="173"/>
      <c r="I2390" s="71" t="str">
        <v>libre</v>
      </c>
      <c r="J2390" s="33">
        <v>0</v>
      </c>
      <c r="K2390" s="49">
        <f t="shared" si="70"/>
        <v>1</v>
      </c>
      <c r="L2390" s="173"/>
      <c r="M2390" s="173"/>
      <c r="N2390" s="173"/>
      <c r="O2390" s="173"/>
      <c r="P2390" s="173"/>
    </row>
    <row r="2391" spans="1:16" outlineLevel="3" x14ac:dyDescent="0.3">
      <c r="A2391" s="173"/>
      <c r="B2391" s="173"/>
      <c r="C2391" s="173"/>
      <c r="D2391" s="173"/>
      <c r="E2391" s="173"/>
      <c r="F2391" s="70">
        <v>227</v>
      </c>
      <c r="G2391" s="173"/>
      <c r="H2391" s="173"/>
      <c r="I2391" s="71" t="str">
        <v>libre</v>
      </c>
      <c r="J2391" s="33">
        <v>0</v>
      </c>
      <c r="K2391" s="49">
        <f t="shared" si="70"/>
        <v>1</v>
      </c>
      <c r="L2391" s="173"/>
      <c r="M2391" s="173"/>
      <c r="N2391" s="173"/>
      <c r="O2391" s="173"/>
      <c r="P2391" s="173"/>
    </row>
    <row r="2392" spans="1:16" outlineLevel="3" x14ac:dyDescent="0.3">
      <c r="A2392" s="173"/>
      <c r="B2392" s="173"/>
      <c r="C2392" s="173"/>
      <c r="D2392" s="173"/>
      <c r="E2392" s="173"/>
      <c r="F2392" s="70">
        <v>228</v>
      </c>
      <c r="G2392" s="173"/>
      <c r="H2392" s="173"/>
      <c r="I2392" s="71" t="str">
        <v>libre</v>
      </c>
      <c r="J2392" s="33">
        <v>0</v>
      </c>
      <c r="K2392" s="49">
        <f t="shared" si="70"/>
        <v>1</v>
      </c>
      <c r="L2392" s="173"/>
      <c r="M2392" s="173"/>
      <c r="N2392" s="173"/>
      <c r="O2392" s="173"/>
      <c r="P2392" s="173"/>
    </row>
    <row r="2393" spans="1:16" outlineLevel="3" x14ac:dyDescent="0.3">
      <c r="A2393" s="173"/>
      <c r="B2393" s="173"/>
      <c r="C2393" s="173"/>
      <c r="D2393" s="173"/>
      <c r="E2393" s="173"/>
      <c r="F2393" s="70">
        <v>229</v>
      </c>
      <c r="G2393" s="173"/>
      <c r="H2393" s="173"/>
      <c r="I2393" s="71" t="str">
        <v>libre</v>
      </c>
      <c r="J2393" s="33">
        <v>0</v>
      </c>
      <c r="K2393" s="49">
        <f t="shared" si="70"/>
        <v>1</v>
      </c>
      <c r="L2393" s="173"/>
      <c r="M2393" s="173"/>
      <c r="N2393" s="173"/>
      <c r="O2393" s="173"/>
      <c r="P2393" s="173"/>
    </row>
    <row r="2394" spans="1:16" outlineLevel="3" x14ac:dyDescent="0.3">
      <c r="A2394" s="173"/>
      <c r="B2394" s="173"/>
      <c r="C2394" s="173"/>
      <c r="D2394" s="173"/>
      <c r="E2394" s="173"/>
      <c r="F2394" s="70">
        <v>230</v>
      </c>
      <c r="G2394" s="173"/>
      <c r="H2394" s="173"/>
      <c r="I2394" s="71" t="str">
        <v>libre</v>
      </c>
      <c r="J2394" s="33">
        <v>0</v>
      </c>
      <c r="K2394" s="49">
        <f t="shared" si="70"/>
        <v>1</v>
      </c>
      <c r="L2394" s="173"/>
      <c r="M2394" s="173"/>
      <c r="N2394" s="173"/>
      <c r="O2394" s="173"/>
      <c r="P2394" s="173"/>
    </row>
    <row r="2395" spans="1:16" outlineLevel="3" x14ac:dyDescent="0.3">
      <c r="A2395" s="173"/>
      <c r="B2395" s="173"/>
      <c r="C2395" s="173"/>
      <c r="D2395" s="173"/>
      <c r="E2395" s="173"/>
      <c r="F2395" s="70">
        <v>231</v>
      </c>
      <c r="G2395" s="173"/>
      <c r="H2395" s="173"/>
      <c r="I2395" s="71" t="str">
        <v>libre</v>
      </c>
      <c r="J2395" s="33">
        <v>0</v>
      </c>
      <c r="K2395" s="49">
        <f t="shared" ref="K2395:K2404" si="71">IF($J2395=0,1,INDEX($K2089:$P2089,MOD(K$2164-1,$J2395)+1))</f>
        <v>1</v>
      </c>
      <c r="L2395" s="173"/>
      <c r="M2395" s="173"/>
      <c r="N2395" s="173"/>
      <c r="O2395" s="173"/>
      <c r="P2395" s="173"/>
    </row>
    <row r="2396" spans="1:16" outlineLevel="3" x14ac:dyDescent="0.3">
      <c r="A2396" s="173"/>
      <c r="B2396" s="173"/>
      <c r="C2396" s="173"/>
      <c r="D2396" s="173"/>
      <c r="E2396" s="173"/>
      <c r="F2396" s="70">
        <v>232</v>
      </c>
      <c r="G2396" s="173"/>
      <c r="H2396" s="173"/>
      <c r="I2396" s="71" t="str">
        <v>libre</v>
      </c>
      <c r="J2396" s="33">
        <v>0</v>
      </c>
      <c r="K2396" s="49">
        <f t="shared" si="71"/>
        <v>1</v>
      </c>
      <c r="L2396" s="173"/>
      <c r="M2396" s="173"/>
      <c r="N2396" s="173"/>
      <c r="O2396" s="173"/>
      <c r="P2396" s="173"/>
    </row>
    <row r="2397" spans="1:16" outlineLevel="3" x14ac:dyDescent="0.3">
      <c r="A2397" s="173"/>
      <c r="B2397" s="173"/>
      <c r="C2397" s="173"/>
      <c r="D2397" s="173"/>
      <c r="E2397" s="173"/>
      <c r="F2397" s="70">
        <v>233</v>
      </c>
      <c r="G2397" s="173"/>
      <c r="H2397" s="173"/>
      <c r="I2397" s="71" t="str">
        <v>libre</v>
      </c>
      <c r="J2397" s="33">
        <v>0</v>
      </c>
      <c r="K2397" s="49">
        <f t="shared" si="71"/>
        <v>1</v>
      </c>
      <c r="L2397" s="173"/>
      <c r="M2397" s="173"/>
      <c r="N2397" s="173"/>
      <c r="O2397" s="173"/>
      <c r="P2397" s="173"/>
    </row>
    <row r="2398" spans="1:16" outlineLevel="3" x14ac:dyDescent="0.3">
      <c r="A2398" s="173"/>
      <c r="B2398" s="173"/>
      <c r="C2398" s="173"/>
      <c r="D2398" s="173"/>
      <c r="E2398" s="173"/>
      <c r="F2398" s="70">
        <v>234</v>
      </c>
      <c r="G2398" s="173"/>
      <c r="H2398" s="173"/>
      <c r="I2398" s="71" t="str">
        <v>libre</v>
      </c>
      <c r="J2398" s="33">
        <v>0</v>
      </c>
      <c r="K2398" s="49">
        <f t="shared" si="71"/>
        <v>1</v>
      </c>
      <c r="L2398" s="173"/>
      <c r="M2398" s="173"/>
      <c r="N2398" s="173"/>
      <c r="O2398" s="173"/>
      <c r="P2398" s="173"/>
    </row>
    <row r="2399" spans="1:16" outlineLevel="3" x14ac:dyDescent="0.3">
      <c r="A2399" s="173"/>
      <c r="B2399" s="173"/>
      <c r="C2399" s="173"/>
      <c r="D2399" s="173"/>
      <c r="E2399" s="173"/>
      <c r="F2399" s="70">
        <v>235</v>
      </c>
      <c r="G2399" s="173"/>
      <c r="H2399" s="173"/>
      <c r="I2399" s="71" t="str">
        <v>libre</v>
      </c>
      <c r="J2399" s="33">
        <v>0</v>
      </c>
      <c r="K2399" s="49">
        <f t="shared" si="71"/>
        <v>1</v>
      </c>
      <c r="L2399" s="173"/>
      <c r="M2399" s="173"/>
      <c r="N2399" s="173"/>
      <c r="O2399" s="173"/>
      <c r="P2399" s="173"/>
    </row>
    <row r="2400" spans="1:16" outlineLevel="3" x14ac:dyDescent="0.3">
      <c r="A2400" s="173"/>
      <c r="B2400" s="173"/>
      <c r="C2400" s="173"/>
      <c r="D2400" s="173"/>
      <c r="E2400" s="173"/>
      <c r="F2400" s="70">
        <v>236</v>
      </c>
      <c r="G2400" s="173"/>
      <c r="H2400" s="173"/>
      <c r="I2400" s="71" t="str">
        <v>libre</v>
      </c>
      <c r="J2400" s="33">
        <v>0</v>
      </c>
      <c r="K2400" s="49">
        <f t="shared" si="71"/>
        <v>1</v>
      </c>
      <c r="L2400" s="173"/>
      <c r="M2400" s="173"/>
      <c r="N2400" s="173"/>
      <c r="O2400" s="173"/>
      <c r="P2400" s="173"/>
    </row>
    <row r="2401" spans="1:16" outlineLevel="3" x14ac:dyDescent="0.3">
      <c r="A2401" s="173"/>
      <c r="B2401" s="173"/>
      <c r="C2401" s="173"/>
      <c r="D2401" s="173"/>
      <c r="E2401" s="173"/>
      <c r="F2401" s="70">
        <v>237</v>
      </c>
      <c r="G2401" s="173"/>
      <c r="H2401" s="173"/>
      <c r="I2401" s="71" t="str">
        <v>libre</v>
      </c>
      <c r="J2401" s="33">
        <v>0</v>
      </c>
      <c r="K2401" s="49">
        <f t="shared" si="71"/>
        <v>1</v>
      </c>
      <c r="L2401" s="173"/>
      <c r="M2401" s="173"/>
      <c r="N2401" s="173"/>
      <c r="O2401" s="173"/>
      <c r="P2401" s="173"/>
    </row>
    <row r="2402" spans="1:16" outlineLevel="3" x14ac:dyDescent="0.3">
      <c r="A2402" s="173"/>
      <c r="B2402" s="173"/>
      <c r="C2402" s="173"/>
      <c r="D2402" s="173"/>
      <c r="E2402" s="173"/>
      <c r="F2402" s="70">
        <v>238</v>
      </c>
      <c r="G2402" s="173"/>
      <c r="H2402" s="173"/>
      <c r="I2402" s="71" t="str">
        <v>libre</v>
      </c>
      <c r="J2402" s="33">
        <v>0</v>
      </c>
      <c r="K2402" s="49">
        <f t="shared" si="71"/>
        <v>1</v>
      </c>
      <c r="L2402" s="173"/>
      <c r="M2402" s="173"/>
      <c r="N2402" s="173"/>
      <c r="O2402" s="173"/>
      <c r="P2402" s="173"/>
    </row>
    <row r="2403" spans="1:16" outlineLevel="3" x14ac:dyDescent="0.3">
      <c r="A2403" s="173"/>
      <c r="B2403" s="173"/>
      <c r="C2403" s="173"/>
      <c r="D2403" s="173"/>
      <c r="E2403" s="173"/>
      <c r="F2403" s="70">
        <v>239</v>
      </c>
      <c r="G2403" s="173"/>
      <c r="H2403" s="173"/>
      <c r="I2403" s="71" t="str">
        <v>libre</v>
      </c>
      <c r="J2403" s="33">
        <v>0</v>
      </c>
      <c r="K2403" s="49">
        <f t="shared" si="71"/>
        <v>1</v>
      </c>
      <c r="L2403" s="173"/>
      <c r="M2403" s="173"/>
      <c r="N2403" s="173"/>
      <c r="O2403" s="173"/>
      <c r="P2403" s="173"/>
    </row>
    <row r="2404" spans="1:16" outlineLevel="3" x14ac:dyDescent="0.3">
      <c r="A2404" s="173"/>
      <c r="B2404" s="173"/>
      <c r="C2404" s="173"/>
      <c r="D2404" s="173"/>
      <c r="E2404" s="173"/>
      <c r="F2404" s="70">
        <v>240</v>
      </c>
      <c r="G2404" s="173"/>
      <c r="H2404" s="173"/>
      <c r="I2404" s="71" t="str">
        <v>libre</v>
      </c>
      <c r="J2404" s="33">
        <v>0</v>
      </c>
      <c r="K2404" s="49">
        <f t="shared" si="71"/>
        <v>1</v>
      </c>
      <c r="L2404" s="173"/>
      <c r="M2404" s="173"/>
      <c r="N2404" s="173"/>
      <c r="O2404" s="173"/>
      <c r="P2404" s="173"/>
    </row>
    <row r="2405" spans="1:16" outlineLevel="3" x14ac:dyDescent="0.3">
      <c r="A2405" s="173"/>
      <c r="B2405" s="173"/>
      <c r="C2405" s="173"/>
      <c r="D2405" s="173"/>
      <c r="E2405" s="173"/>
      <c r="F2405" s="70">
        <v>241</v>
      </c>
      <c r="G2405" s="173"/>
      <c r="H2405" s="173"/>
      <c r="I2405" s="71" t="str">
        <v>libre</v>
      </c>
      <c r="J2405" s="33">
        <v>0</v>
      </c>
      <c r="K2405" s="49">
        <f t="shared" ref="K2405:K2414" si="72">IF($J2405=0,1,INDEX($K2099:$P2099,MOD(K$2164-1,$J2405)+1))</f>
        <v>1</v>
      </c>
      <c r="L2405" s="173"/>
      <c r="M2405" s="173"/>
      <c r="N2405" s="173"/>
      <c r="O2405" s="173"/>
      <c r="P2405" s="173"/>
    </row>
    <row r="2406" spans="1:16" outlineLevel="3" x14ac:dyDescent="0.3">
      <c r="A2406" s="173"/>
      <c r="B2406" s="173"/>
      <c r="C2406" s="173"/>
      <c r="D2406" s="173"/>
      <c r="E2406" s="173"/>
      <c r="F2406" s="70">
        <v>242</v>
      </c>
      <c r="G2406" s="173"/>
      <c r="H2406" s="173"/>
      <c r="I2406" s="71" t="str">
        <v>libre</v>
      </c>
      <c r="J2406" s="33">
        <v>0</v>
      </c>
      <c r="K2406" s="49">
        <f t="shared" si="72"/>
        <v>1</v>
      </c>
      <c r="L2406" s="173"/>
      <c r="M2406" s="173"/>
      <c r="N2406" s="173"/>
      <c r="O2406" s="173"/>
      <c r="P2406" s="173"/>
    </row>
    <row r="2407" spans="1:16" outlineLevel="3" x14ac:dyDescent="0.3">
      <c r="A2407" s="173"/>
      <c r="B2407" s="173"/>
      <c r="C2407" s="173"/>
      <c r="D2407" s="173"/>
      <c r="E2407" s="173"/>
      <c r="F2407" s="70">
        <v>243</v>
      </c>
      <c r="G2407" s="173"/>
      <c r="H2407" s="173"/>
      <c r="I2407" s="71" t="str">
        <v>libre</v>
      </c>
      <c r="J2407" s="33">
        <v>0</v>
      </c>
      <c r="K2407" s="49">
        <f t="shared" si="72"/>
        <v>1</v>
      </c>
      <c r="L2407" s="173"/>
      <c r="M2407" s="173"/>
      <c r="N2407" s="173"/>
      <c r="O2407" s="173"/>
      <c r="P2407" s="173"/>
    </row>
    <row r="2408" spans="1:16" outlineLevel="3" x14ac:dyDescent="0.3">
      <c r="A2408" s="173"/>
      <c r="B2408" s="173"/>
      <c r="C2408" s="173"/>
      <c r="D2408" s="173"/>
      <c r="E2408" s="173"/>
      <c r="F2408" s="70">
        <v>244</v>
      </c>
      <c r="G2408" s="173"/>
      <c r="H2408" s="173"/>
      <c r="I2408" s="71" t="str">
        <v>libre</v>
      </c>
      <c r="J2408" s="33">
        <v>0</v>
      </c>
      <c r="K2408" s="49">
        <f t="shared" si="72"/>
        <v>1</v>
      </c>
      <c r="L2408" s="173"/>
      <c r="M2408" s="173"/>
      <c r="N2408" s="173"/>
      <c r="O2408" s="173"/>
      <c r="P2408" s="173"/>
    </row>
    <row r="2409" spans="1:16" outlineLevel="3" x14ac:dyDescent="0.3">
      <c r="A2409" s="173"/>
      <c r="B2409" s="173"/>
      <c r="C2409" s="173"/>
      <c r="D2409" s="173"/>
      <c r="E2409" s="173"/>
      <c r="F2409" s="70">
        <v>245</v>
      </c>
      <c r="G2409" s="173"/>
      <c r="H2409" s="173"/>
      <c r="I2409" s="71" t="str">
        <v>libre</v>
      </c>
      <c r="J2409" s="33">
        <v>0</v>
      </c>
      <c r="K2409" s="49">
        <f t="shared" si="72"/>
        <v>1</v>
      </c>
      <c r="L2409" s="173"/>
      <c r="M2409" s="173"/>
      <c r="N2409" s="173"/>
      <c r="O2409" s="173"/>
      <c r="P2409" s="173"/>
    </row>
    <row r="2410" spans="1:16" outlineLevel="3" x14ac:dyDescent="0.3">
      <c r="A2410" s="173"/>
      <c r="B2410" s="173"/>
      <c r="C2410" s="173"/>
      <c r="D2410" s="173"/>
      <c r="E2410" s="173"/>
      <c r="F2410" s="70">
        <v>246</v>
      </c>
      <c r="G2410" s="173"/>
      <c r="H2410" s="173"/>
      <c r="I2410" s="71" t="str">
        <v>libre</v>
      </c>
      <c r="J2410" s="33">
        <v>0</v>
      </c>
      <c r="K2410" s="49">
        <f t="shared" si="72"/>
        <v>1</v>
      </c>
      <c r="L2410" s="173"/>
      <c r="M2410" s="173"/>
      <c r="N2410" s="173"/>
      <c r="O2410" s="173"/>
      <c r="P2410" s="173"/>
    </row>
    <row r="2411" spans="1:16" outlineLevel="3" x14ac:dyDescent="0.3">
      <c r="A2411" s="173"/>
      <c r="B2411" s="173"/>
      <c r="C2411" s="173"/>
      <c r="D2411" s="173"/>
      <c r="E2411" s="173"/>
      <c r="F2411" s="70">
        <v>247</v>
      </c>
      <c r="G2411" s="173"/>
      <c r="H2411" s="173"/>
      <c r="I2411" s="71" t="str">
        <v>libre</v>
      </c>
      <c r="J2411" s="33">
        <v>0</v>
      </c>
      <c r="K2411" s="49">
        <f t="shared" si="72"/>
        <v>1</v>
      </c>
      <c r="L2411" s="173"/>
      <c r="M2411" s="173"/>
      <c r="N2411" s="173"/>
      <c r="O2411" s="173"/>
      <c r="P2411" s="173"/>
    </row>
    <row r="2412" spans="1:16" outlineLevel="3" x14ac:dyDescent="0.3">
      <c r="A2412" s="173"/>
      <c r="B2412" s="173"/>
      <c r="C2412" s="173"/>
      <c r="D2412" s="173"/>
      <c r="E2412" s="173"/>
      <c r="F2412" s="70">
        <v>248</v>
      </c>
      <c r="G2412" s="173"/>
      <c r="H2412" s="173"/>
      <c r="I2412" s="71" t="str">
        <v>libre</v>
      </c>
      <c r="J2412" s="33">
        <v>0</v>
      </c>
      <c r="K2412" s="49">
        <f t="shared" si="72"/>
        <v>1</v>
      </c>
      <c r="L2412" s="173"/>
      <c r="M2412" s="173"/>
      <c r="N2412" s="173"/>
      <c r="O2412" s="173"/>
      <c r="P2412" s="173"/>
    </row>
    <row r="2413" spans="1:16" outlineLevel="3" x14ac:dyDescent="0.3">
      <c r="A2413" s="173"/>
      <c r="B2413" s="173"/>
      <c r="C2413" s="173"/>
      <c r="D2413" s="173"/>
      <c r="E2413" s="173"/>
      <c r="F2413" s="70">
        <v>249</v>
      </c>
      <c r="G2413" s="173"/>
      <c r="H2413" s="173"/>
      <c r="I2413" s="71" t="str">
        <v>libre</v>
      </c>
      <c r="J2413" s="33">
        <v>0</v>
      </c>
      <c r="K2413" s="49">
        <f t="shared" si="72"/>
        <v>1</v>
      </c>
      <c r="L2413" s="173"/>
      <c r="M2413" s="173"/>
      <c r="N2413" s="173"/>
      <c r="O2413" s="173"/>
      <c r="P2413" s="173"/>
    </row>
    <row r="2414" spans="1:16" outlineLevel="3" x14ac:dyDescent="0.3">
      <c r="A2414" s="173"/>
      <c r="B2414" s="173"/>
      <c r="C2414" s="173"/>
      <c r="D2414" s="173"/>
      <c r="E2414" s="173"/>
      <c r="F2414" s="70">
        <v>250</v>
      </c>
      <c r="G2414" s="173"/>
      <c r="H2414" s="173"/>
      <c r="I2414" s="71" t="str">
        <v>libre</v>
      </c>
      <c r="J2414" s="33">
        <v>0</v>
      </c>
      <c r="K2414" s="49">
        <f t="shared" si="72"/>
        <v>1</v>
      </c>
      <c r="L2414" s="173"/>
      <c r="M2414" s="173"/>
      <c r="N2414" s="173"/>
      <c r="O2414" s="173"/>
      <c r="P2414" s="173"/>
    </row>
    <row r="2415" spans="1:16" outlineLevel="3" x14ac:dyDescent="0.3">
      <c r="A2415" s="173"/>
      <c r="B2415" s="173"/>
      <c r="C2415" s="173"/>
      <c r="D2415" s="173"/>
      <c r="E2415" s="173"/>
      <c r="F2415" s="70">
        <v>251</v>
      </c>
      <c r="G2415" s="173"/>
      <c r="H2415" s="173"/>
      <c r="I2415" s="71" t="str">
        <v>libre</v>
      </c>
      <c r="J2415" s="33">
        <v>0</v>
      </c>
      <c r="K2415" s="49">
        <f t="shared" ref="K2415:K2424" si="73">IF($J2415=0,1,INDEX($K2109:$P2109,MOD(K$2164-1,$J2415)+1))</f>
        <v>1</v>
      </c>
      <c r="L2415" s="173"/>
      <c r="M2415" s="173"/>
      <c r="N2415" s="173"/>
      <c r="O2415" s="173"/>
      <c r="P2415" s="173"/>
    </row>
    <row r="2416" spans="1:16" outlineLevel="3" x14ac:dyDescent="0.3">
      <c r="A2416" s="173"/>
      <c r="B2416" s="173"/>
      <c r="C2416" s="173"/>
      <c r="D2416" s="173"/>
      <c r="E2416" s="173"/>
      <c r="F2416" s="70">
        <v>252</v>
      </c>
      <c r="G2416" s="173"/>
      <c r="H2416" s="173"/>
      <c r="I2416" s="71" t="str">
        <v>libre</v>
      </c>
      <c r="J2416" s="33">
        <v>0</v>
      </c>
      <c r="K2416" s="49">
        <f t="shared" si="73"/>
        <v>1</v>
      </c>
      <c r="L2416" s="173"/>
      <c r="M2416" s="173"/>
      <c r="N2416" s="173"/>
      <c r="O2416" s="173"/>
      <c r="P2416" s="173"/>
    </row>
    <row r="2417" spans="1:16" outlineLevel="3" x14ac:dyDescent="0.3">
      <c r="A2417" s="173"/>
      <c r="B2417" s="173"/>
      <c r="C2417" s="173"/>
      <c r="D2417" s="173"/>
      <c r="E2417" s="173"/>
      <c r="F2417" s="70">
        <v>253</v>
      </c>
      <c r="G2417" s="173"/>
      <c r="H2417" s="173"/>
      <c r="I2417" s="71" t="str">
        <v>libre</v>
      </c>
      <c r="J2417" s="33">
        <v>0</v>
      </c>
      <c r="K2417" s="49">
        <f t="shared" si="73"/>
        <v>1</v>
      </c>
      <c r="L2417" s="173"/>
      <c r="M2417" s="173"/>
      <c r="N2417" s="173"/>
      <c r="O2417" s="173"/>
      <c r="P2417" s="173"/>
    </row>
    <row r="2418" spans="1:16" outlineLevel="3" x14ac:dyDescent="0.3">
      <c r="A2418" s="173"/>
      <c r="B2418" s="173"/>
      <c r="C2418" s="173"/>
      <c r="D2418" s="173"/>
      <c r="E2418" s="173"/>
      <c r="F2418" s="70">
        <v>254</v>
      </c>
      <c r="G2418" s="173"/>
      <c r="H2418" s="173"/>
      <c r="I2418" s="71" t="str">
        <v>libre</v>
      </c>
      <c r="J2418" s="33">
        <v>0</v>
      </c>
      <c r="K2418" s="49">
        <f t="shared" si="73"/>
        <v>1</v>
      </c>
      <c r="L2418" s="173"/>
      <c r="M2418" s="173"/>
      <c r="N2418" s="173"/>
      <c r="O2418" s="173"/>
      <c r="P2418" s="173"/>
    </row>
    <row r="2419" spans="1:16" outlineLevel="3" x14ac:dyDescent="0.3">
      <c r="A2419" s="173"/>
      <c r="B2419" s="173"/>
      <c r="C2419" s="173"/>
      <c r="D2419" s="173"/>
      <c r="E2419" s="173"/>
      <c r="F2419" s="70">
        <v>255</v>
      </c>
      <c r="G2419" s="173"/>
      <c r="H2419" s="173"/>
      <c r="I2419" s="71" t="str">
        <v>libre</v>
      </c>
      <c r="J2419" s="33">
        <v>0</v>
      </c>
      <c r="K2419" s="49">
        <f t="shared" si="73"/>
        <v>1</v>
      </c>
      <c r="L2419" s="173"/>
      <c r="M2419" s="173"/>
      <c r="N2419" s="173"/>
      <c r="O2419" s="173"/>
      <c r="P2419" s="173"/>
    </row>
    <row r="2420" spans="1:16" outlineLevel="3" x14ac:dyDescent="0.3">
      <c r="A2420" s="173"/>
      <c r="B2420" s="173"/>
      <c r="C2420" s="173"/>
      <c r="D2420" s="173"/>
      <c r="E2420" s="173"/>
      <c r="F2420" s="70">
        <v>256</v>
      </c>
      <c r="G2420" s="173"/>
      <c r="H2420" s="173"/>
      <c r="I2420" s="71" t="str">
        <v>libre</v>
      </c>
      <c r="J2420" s="33">
        <v>0</v>
      </c>
      <c r="K2420" s="49">
        <f t="shared" si="73"/>
        <v>1</v>
      </c>
      <c r="L2420" s="173"/>
      <c r="M2420" s="173"/>
      <c r="N2420" s="173"/>
      <c r="O2420" s="173"/>
      <c r="P2420" s="173"/>
    </row>
    <row r="2421" spans="1:16" outlineLevel="3" x14ac:dyDescent="0.3">
      <c r="A2421" s="173"/>
      <c r="B2421" s="173"/>
      <c r="C2421" s="173"/>
      <c r="D2421" s="173"/>
      <c r="E2421" s="173"/>
      <c r="F2421" s="70">
        <v>257</v>
      </c>
      <c r="G2421" s="173"/>
      <c r="H2421" s="173"/>
      <c r="I2421" s="71" t="str">
        <v>libre</v>
      </c>
      <c r="J2421" s="33">
        <v>0</v>
      </c>
      <c r="K2421" s="49">
        <f t="shared" si="73"/>
        <v>1</v>
      </c>
      <c r="L2421" s="173"/>
      <c r="M2421" s="173"/>
      <c r="N2421" s="173"/>
      <c r="O2421" s="173"/>
      <c r="P2421" s="173"/>
    </row>
    <row r="2422" spans="1:16" outlineLevel="3" x14ac:dyDescent="0.3">
      <c r="A2422" s="173"/>
      <c r="B2422" s="173"/>
      <c r="C2422" s="173"/>
      <c r="D2422" s="173"/>
      <c r="E2422" s="173"/>
      <c r="F2422" s="70">
        <v>258</v>
      </c>
      <c r="G2422" s="173"/>
      <c r="H2422" s="173"/>
      <c r="I2422" s="71" t="str">
        <v>libre</v>
      </c>
      <c r="J2422" s="33">
        <v>0</v>
      </c>
      <c r="K2422" s="49">
        <f t="shared" si="73"/>
        <v>1</v>
      </c>
      <c r="L2422" s="173"/>
      <c r="M2422" s="173"/>
      <c r="N2422" s="173"/>
      <c r="O2422" s="173"/>
      <c r="P2422" s="173"/>
    </row>
    <row r="2423" spans="1:16" outlineLevel="3" x14ac:dyDescent="0.3">
      <c r="A2423" s="173"/>
      <c r="B2423" s="173"/>
      <c r="C2423" s="173"/>
      <c r="D2423" s="173"/>
      <c r="E2423" s="173"/>
      <c r="F2423" s="70">
        <v>259</v>
      </c>
      <c r="G2423" s="173"/>
      <c r="H2423" s="173"/>
      <c r="I2423" s="71" t="str">
        <v>libre</v>
      </c>
      <c r="J2423" s="33">
        <v>0</v>
      </c>
      <c r="K2423" s="49">
        <f t="shared" si="73"/>
        <v>1</v>
      </c>
      <c r="L2423" s="173"/>
      <c r="M2423" s="173"/>
      <c r="N2423" s="173"/>
      <c r="O2423" s="173"/>
      <c r="P2423" s="173"/>
    </row>
    <row r="2424" spans="1:16" outlineLevel="3" x14ac:dyDescent="0.3">
      <c r="A2424" s="173"/>
      <c r="B2424" s="173"/>
      <c r="C2424" s="173"/>
      <c r="D2424" s="173"/>
      <c r="E2424" s="173"/>
      <c r="F2424" s="70">
        <v>260</v>
      </c>
      <c r="G2424" s="173"/>
      <c r="H2424" s="173"/>
      <c r="I2424" s="71" t="str">
        <v>libre</v>
      </c>
      <c r="J2424" s="33">
        <v>0</v>
      </c>
      <c r="K2424" s="49">
        <f t="shared" si="73"/>
        <v>1</v>
      </c>
      <c r="L2424" s="173"/>
      <c r="M2424" s="173"/>
      <c r="N2424" s="173"/>
      <c r="O2424" s="173"/>
      <c r="P2424" s="173"/>
    </row>
    <row r="2425" spans="1:16" outlineLevel="3" x14ac:dyDescent="0.3">
      <c r="A2425" s="173"/>
      <c r="B2425" s="173"/>
      <c r="C2425" s="173"/>
      <c r="D2425" s="173"/>
      <c r="E2425" s="173"/>
      <c r="F2425" s="70">
        <v>261</v>
      </c>
      <c r="G2425" s="173"/>
      <c r="H2425" s="173"/>
      <c r="I2425" s="71" t="str">
        <v>libre</v>
      </c>
      <c r="J2425" s="33">
        <v>0</v>
      </c>
      <c r="K2425" s="49">
        <f t="shared" ref="K2425:K2434" si="74">IF($J2425=0,1,INDEX($K2119:$P2119,MOD(K$2164-1,$J2425)+1))</f>
        <v>1</v>
      </c>
      <c r="L2425" s="173"/>
      <c r="M2425" s="173"/>
      <c r="N2425" s="173"/>
      <c r="O2425" s="173"/>
      <c r="P2425" s="173"/>
    </row>
    <row r="2426" spans="1:16" outlineLevel="3" x14ac:dyDescent="0.3">
      <c r="A2426" s="173"/>
      <c r="B2426" s="173"/>
      <c r="C2426" s="173"/>
      <c r="D2426" s="173"/>
      <c r="E2426" s="173"/>
      <c r="F2426" s="70">
        <v>262</v>
      </c>
      <c r="G2426" s="173"/>
      <c r="H2426" s="173"/>
      <c r="I2426" s="71" t="str">
        <v>libre</v>
      </c>
      <c r="J2426" s="33">
        <v>0</v>
      </c>
      <c r="K2426" s="49">
        <f t="shared" si="74"/>
        <v>1</v>
      </c>
      <c r="L2426" s="173"/>
      <c r="M2426" s="173"/>
      <c r="N2426" s="173"/>
      <c r="O2426" s="173"/>
      <c r="P2426" s="173"/>
    </row>
    <row r="2427" spans="1:16" outlineLevel="3" x14ac:dyDescent="0.3">
      <c r="A2427" s="173"/>
      <c r="B2427" s="173"/>
      <c r="C2427" s="173"/>
      <c r="D2427" s="173"/>
      <c r="E2427" s="173"/>
      <c r="F2427" s="70">
        <v>263</v>
      </c>
      <c r="G2427" s="173"/>
      <c r="H2427" s="173"/>
      <c r="I2427" s="71" t="str">
        <v>libre</v>
      </c>
      <c r="J2427" s="33">
        <v>0</v>
      </c>
      <c r="K2427" s="49">
        <f t="shared" si="74"/>
        <v>1</v>
      </c>
      <c r="L2427" s="173"/>
      <c r="M2427" s="173"/>
      <c r="N2427" s="173"/>
      <c r="O2427" s="173"/>
      <c r="P2427" s="173"/>
    </row>
    <row r="2428" spans="1:16" outlineLevel="3" x14ac:dyDescent="0.3">
      <c r="A2428" s="173"/>
      <c r="B2428" s="173"/>
      <c r="C2428" s="173"/>
      <c r="D2428" s="173"/>
      <c r="E2428" s="173"/>
      <c r="F2428" s="70">
        <v>264</v>
      </c>
      <c r="G2428" s="173"/>
      <c r="H2428" s="173"/>
      <c r="I2428" s="71" t="str">
        <v>libre</v>
      </c>
      <c r="J2428" s="33">
        <v>0</v>
      </c>
      <c r="K2428" s="49">
        <f t="shared" si="74"/>
        <v>1</v>
      </c>
      <c r="L2428" s="173"/>
      <c r="M2428" s="173"/>
      <c r="N2428" s="173"/>
      <c r="O2428" s="173"/>
      <c r="P2428" s="173"/>
    </row>
    <row r="2429" spans="1:16" outlineLevel="3" x14ac:dyDescent="0.3">
      <c r="A2429" s="173"/>
      <c r="B2429" s="173"/>
      <c r="C2429" s="173"/>
      <c r="D2429" s="173"/>
      <c r="E2429" s="173"/>
      <c r="F2429" s="70">
        <v>265</v>
      </c>
      <c r="G2429" s="173"/>
      <c r="H2429" s="173"/>
      <c r="I2429" s="71" t="str">
        <v>libre</v>
      </c>
      <c r="J2429" s="33">
        <v>0</v>
      </c>
      <c r="K2429" s="49">
        <f t="shared" si="74"/>
        <v>1</v>
      </c>
      <c r="L2429" s="173"/>
      <c r="M2429" s="173"/>
      <c r="N2429" s="173"/>
      <c r="O2429" s="173"/>
      <c r="P2429" s="173"/>
    </row>
    <row r="2430" spans="1:16" outlineLevel="3" x14ac:dyDescent="0.3">
      <c r="A2430" s="173"/>
      <c r="B2430" s="173"/>
      <c r="C2430" s="173"/>
      <c r="D2430" s="173"/>
      <c r="E2430" s="173"/>
      <c r="F2430" s="70">
        <v>266</v>
      </c>
      <c r="G2430" s="173"/>
      <c r="H2430" s="173"/>
      <c r="I2430" s="71" t="str">
        <v>libre</v>
      </c>
      <c r="J2430" s="33">
        <v>0</v>
      </c>
      <c r="K2430" s="49">
        <f t="shared" si="74"/>
        <v>1</v>
      </c>
      <c r="L2430" s="173"/>
      <c r="M2430" s="173"/>
      <c r="N2430" s="173"/>
      <c r="O2430" s="173"/>
      <c r="P2430" s="173"/>
    </row>
    <row r="2431" spans="1:16" outlineLevel="3" x14ac:dyDescent="0.3">
      <c r="A2431" s="173"/>
      <c r="B2431" s="173"/>
      <c r="C2431" s="173"/>
      <c r="D2431" s="173"/>
      <c r="E2431" s="173"/>
      <c r="F2431" s="70">
        <v>267</v>
      </c>
      <c r="G2431" s="173"/>
      <c r="H2431" s="173"/>
      <c r="I2431" s="71" t="str">
        <v>libre</v>
      </c>
      <c r="J2431" s="33">
        <v>0</v>
      </c>
      <c r="K2431" s="49">
        <f t="shared" si="74"/>
        <v>1</v>
      </c>
      <c r="L2431" s="173"/>
      <c r="M2431" s="173"/>
      <c r="N2431" s="173"/>
      <c r="O2431" s="173"/>
      <c r="P2431" s="173"/>
    </row>
    <row r="2432" spans="1:16" outlineLevel="3" x14ac:dyDescent="0.3">
      <c r="A2432" s="173"/>
      <c r="B2432" s="173"/>
      <c r="C2432" s="173"/>
      <c r="D2432" s="173"/>
      <c r="E2432" s="173"/>
      <c r="F2432" s="70">
        <v>268</v>
      </c>
      <c r="G2432" s="173"/>
      <c r="H2432" s="173"/>
      <c r="I2432" s="71" t="str">
        <v>libre</v>
      </c>
      <c r="J2432" s="33">
        <v>0</v>
      </c>
      <c r="K2432" s="49">
        <f t="shared" si="74"/>
        <v>1</v>
      </c>
      <c r="L2432" s="173"/>
      <c r="M2432" s="173"/>
      <c r="N2432" s="173"/>
      <c r="O2432" s="173"/>
      <c r="P2432" s="173"/>
    </row>
    <row r="2433" spans="1:16" outlineLevel="3" x14ac:dyDescent="0.3">
      <c r="A2433" s="173"/>
      <c r="B2433" s="173"/>
      <c r="C2433" s="173"/>
      <c r="D2433" s="173"/>
      <c r="E2433" s="173"/>
      <c r="F2433" s="70">
        <v>269</v>
      </c>
      <c r="G2433" s="173"/>
      <c r="H2433" s="173"/>
      <c r="I2433" s="71" t="str">
        <v>libre</v>
      </c>
      <c r="J2433" s="33">
        <v>0</v>
      </c>
      <c r="K2433" s="49">
        <f t="shared" si="74"/>
        <v>1</v>
      </c>
      <c r="L2433" s="173"/>
      <c r="M2433" s="173"/>
      <c r="N2433" s="173"/>
      <c r="O2433" s="173"/>
      <c r="P2433" s="173"/>
    </row>
    <row r="2434" spans="1:16" outlineLevel="3" x14ac:dyDescent="0.3">
      <c r="A2434" s="173"/>
      <c r="B2434" s="173"/>
      <c r="C2434" s="173"/>
      <c r="D2434" s="173"/>
      <c r="E2434" s="173"/>
      <c r="F2434" s="70">
        <v>270</v>
      </c>
      <c r="G2434" s="173"/>
      <c r="H2434" s="173"/>
      <c r="I2434" s="71" t="str">
        <v>libre</v>
      </c>
      <c r="J2434" s="33">
        <v>0</v>
      </c>
      <c r="K2434" s="49">
        <f t="shared" si="74"/>
        <v>1</v>
      </c>
      <c r="L2434" s="173"/>
      <c r="M2434" s="173"/>
      <c r="N2434" s="173"/>
      <c r="O2434" s="173"/>
      <c r="P2434" s="173"/>
    </row>
    <row r="2435" spans="1:16" outlineLevel="3" x14ac:dyDescent="0.3">
      <c r="A2435" s="173"/>
      <c r="B2435" s="173"/>
      <c r="C2435" s="173"/>
      <c r="D2435" s="173"/>
      <c r="E2435" s="173"/>
      <c r="F2435" s="70">
        <v>271</v>
      </c>
      <c r="G2435" s="173"/>
      <c r="H2435" s="173"/>
      <c r="I2435" s="71" t="str">
        <v>libre</v>
      </c>
      <c r="J2435" s="33">
        <v>0</v>
      </c>
      <c r="K2435" s="49">
        <f t="shared" ref="K2435:K2444" si="75">IF($J2435=0,1,INDEX($K2129:$P2129,MOD(K$2164-1,$J2435)+1))</f>
        <v>1</v>
      </c>
      <c r="L2435" s="173"/>
      <c r="M2435" s="173"/>
      <c r="N2435" s="173"/>
      <c r="O2435" s="173"/>
      <c r="P2435" s="173"/>
    </row>
    <row r="2436" spans="1:16" outlineLevel="3" x14ac:dyDescent="0.3">
      <c r="A2436" s="173"/>
      <c r="B2436" s="173"/>
      <c r="C2436" s="173"/>
      <c r="D2436" s="173"/>
      <c r="E2436" s="173"/>
      <c r="F2436" s="70">
        <v>272</v>
      </c>
      <c r="G2436" s="173"/>
      <c r="H2436" s="173"/>
      <c r="I2436" s="71" t="str">
        <v>libre</v>
      </c>
      <c r="J2436" s="33">
        <v>0</v>
      </c>
      <c r="K2436" s="49">
        <f t="shared" si="75"/>
        <v>1</v>
      </c>
      <c r="L2436" s="173"/>
      <c r="M2436" s="173"/>
      <c r="N2436" s="173"/>
      <c r="O2436" s="173"/>
      <c r="P2436" s="173"/>
    </row>
    <row r="2437" spans="1:16" outlineLevel="3" x14ac:dyDescent="0.3">
      <c r="A2437" s="173"/>
      <c r="B2437" s="173"/>
      <c r="C2437" s="173"/>
      <c r="D2437" s="173"/>
      <c r="E2437" s="173"/>
      <c r="F2437" s="70">
        <v>273</v>
      </c>
      <c r="G2437" s="173"/>
      <c r="H2437" s="173"/>
      <c r="I2437" s="71" t="str">
        <v>libre</v>
      </c>
      <c r="J2437" s="33">
        <v>0</v>
      </c>
      <c r="K2437" s="49">
        <f t="shared" si="75"/>
        <v>1</v>
      </c>
      <c r="L2437" s="173"/>
      <c r="M2437" s="173"/>
      <c r="N2437" s="173"/>
      <c r="O2437" s="173"/>
      <c r="P2437" s="173"/>
    </row>
    <row r="2438" spans="1:16" outlineLevel="3" x14ac:dyDescent="0.3">
      <c r="A2438" s="173"/>
      <c r="B2438" s="173"/>
      <c r="C2438" s="173"/>
      <c r="D2438" s="173"/>
      <c r="E2438" s="173"/>
      <c r="F2438" s="70">
        <v>274</v>
      </c>
      <c r="G2438" s="173"/>
      <c r="H2438" s="173"/>
      <c r="I2438" s="71" t="str">
        <v>libre</v>
      </c>
      <c r="J2438" s="33">
        <v>0</v>
      </c>
      <c r="K2438" s="49">
        <f t="shared" si="75"/>
        <v>1</v>
      </c>
      <c r="L2438" s="173"/>
      <c r="M2438" s="173"/>
      <c r="N2438" s="173"/>
      <c r="O2438" s="173"/>
      <c r="P2438" s="173"/>
    </row>
    <row r="2439" spans="1:16" outlineLevel="3" x14ac:dyDescent="0.3">
      <c r="A2439" s="173"/>
      <c r="B2439" s="173"/>
      <c r="C2439" s="173"/>
      <c r="D2439" s="173"/>
      <c r="E2439" s="173"/>
      <c r="F2439" s="70">
        <v>275</v>
      </c>
      <c r="G2439" s="173"/>
      <c r="H2439" s="173"/>
      <c r="I2439" s="71" t="str">
        <v>libre</v>
      </c>
      <c r="J2439" s="33">
        <v>0</v>
      </c>
      <c r="K2439" s="49">
        <f t="shared" si="75"/>
        <v>1</v>
      </c>
      <c r="L2439" s="173"/>
      <c r="M2439" s="173"/>
      <c r="N2439" s="173"/>
      <c r="O2439" s="173"/>
      <c r="P2439" s="173"/>
    </row>
    <row r="2440" spans="1:16" outlineLevel="3" x14ac:dyDescent="0.3">
      <c r="A2440" s="173"/>
      <c r="B2440" s="173"/>
      <c r="C2440" s="173"/>
      <c r="D2440" s="173"/>
      <c r="E2440" s="173"/>
      <c r="F2440" s="70">
        <v>276</v>
      </c>
      <c r="G2440" s="173"/>
      <c r="H2440" s="173"/>
      <c r="I2440" s="71" t="str">
        <v>libre</v>
      </c>
      <c r="J2440" s="33">
        <v>0</v>
      </c>
      <c r="K2440" s="49">
        <f t="shared" si="75"/>
        <v>1</v>
      </c>
      <c r="L2440" s="173"/>
      <c r="M2440" s="173"/>
      <c r="N2440" s="173"/>
      <c r="O2440" s="173"/>
      <c r="P2440" s="173"/>
    </row>
    <row r="2441" spans="1:16" outlineLevel="3" x14ac:dyDescent="0.3">
      <c r="A2441" s="173"/>
      <c r="B2441" s="173"/>
      <c r="C2441" s="173"/>
      <c r="D2441" s="173"/>
      <c r="E2441" s="173"/>
      <c r="F2441" s="70">
        <v>277</v>
      </c>
      <c r="G2441" s="173"/>
      <c r="H2441" s="173"/>
      <c r="I2441" s="71" t="str">
        <v>libre</v>
      </c>
      <c r="J2441" s="33">
        <v>0</v>
      </c>
      <c r="K2441" s="49">
        <f t="shared" si="75"/>
        <v>1</v>
      </c>
      <c r="L2441" s="173"/>
      <c r="M2441" s="173"/>
      <c r="N2441" s="173"/>
      <c r="O2441" s="173"/>
      <c r="P2441" s="173"/>
    </row>
    <row r="2442" spans="1:16" outlineLevel="3" x14ac:dyDescent="0.3">
      <c r="A2442" s="173"/>
      <c r="B2442" s="173"/>
      <c r="C2442" s="173"/>
      <c r="D2442" s="173"/>
      <c r="E2442" s="173"/>
      <c r="F2442" s="70">
        <v>278</v>
      </c>
      <c r="G2442" s="173"/>
      <c r="H2442" s="173"/>
      <c r="I2442" s="71" t="str">
        <v>libre</v>
      </c>
      <c r="J2442" s="33">
        <v>0</v>
      </c>
      <c r="K2442" s="49">
        <f t="shared" si="75"/>
        <v>1</v>
      </c>
      <c r="L2442" s="173"/>
      <c r="M2442" s="173"/>
      <c r="N2442" s="173"/>
      <c r="O2442" s="173"/>
      <c r="P2442" s="173"/>
    </row>
    <row r="2443" spans="1:16" outlineLevel="3" x14ac:dyDescent="0.3">
      <c r="A2443" s="173"/>
      <c r="B2443" s="173"/>
      <c r="C2443" s="173"/>
      <c r="D2443" s="173"/>
      <c r="E2443" s="173"/>
      <c r="F2443" s="70">
        <v>279</v>
      </c>
      <c r="G2443" s="173"/>
      <c r="H2443" s="173"/>
      <c r="I2443" s="71" t="str">
        <v>libre</v>
      </c>
      <c r="J2443" s="33">
        <v>0</v>
      </c>
      <c r="K2443" s="49">
        <f t="shared" si="75"/>
        <v>1</v>
      </c>
      <c r="L2443" s="173"/>
      <c r="M2443" s="173"/>
      <c r="N2443" s="173"/>
      <c r="O2443" s="173"/>
      <c r="P2443" s="173"/>
    </row>
    <row r="2444" spans="1:16" outlineLevel="3" x14ac:dyDescent="0.3">
      <c r="A2444" s="173"/>
      <c r="B2444" s="173"/>
      <c r="C2444" s="173"/>
      <c r="D2444" s="173"/>
      <c r="E2444" s="173"/>
      <c r="F2444" s="70">
        <v>280</v>
      </c>
      <c r="G2444" s="173"/>
      <c r="H2444" s="173"/>
      <c r="I2444" s="71" t="str">
        <v>libre</v>
      </c>
      <c r="J2444" s="33">
        <v>0</v>
      </c>
      <c r="K2444" s="49">
        <f t="shared" si="75"/>
        <v>1</v>
      </c>
      <c r="L2444" s="173"/>
      <c r="M2444" s="173"/>
      <c r="N2444" s="173"/>
      <c r="O2444" s="173"/>
      <c r="P2444" s="173"/>
    </row>
    <row r="2445" spans="1:16" outlineLevel="3" x14ac:dyDescent="0.3">
      <c r="A2445" s="173"/>
      <c r="B2445" s="173"/>
      <c r="C2445" s="173"/>
      <c r="D2445" s="173"/>
      <c r="E2445" s="173"/>
      <c r="F2445" s="70">
        <v>281</v>
      </c>
      <c r="G2445" s="173"/>
      <c r="H2445" s="173"/>
      <c r="I2445" s="71" t="str">
        <v>libre</v>
      </c>
      <c r="J2445" s="33">
        <v>0</v>
      </c>
      <c r="K2445" s="49">
        <f t="shared" ref="K2445:K2454" si="76">IF($J2445=0,1,INDEX($K2139:$P2139,MOD(K$2164-1,$J2445)+1))</f>
        <v>1</v>
      </c>
      <c r="L2445" s="173"/>
      <c r="M2445" s="173"/>
      <c r="N2445" s="173"/>
      <c r="O2445" s="173"/>
      <c r="P2445" s="173"/>
    </row>
    <row r="2446" spans="1:16" outlineLevel="3" x14ac:dyDescent="0.3">
      <c r="A2446" s="173"/>
      <c r="B2446" s="173"/>
      <c r="C2446" s="173"/>
      <c r="D2446" s="173"/>
      <c r="E2446" s="173"/>
      <c r="F2446" s="70">
        <v>282</v>
      </c>
      <c r="G2446" s="173"/>
      <c r="H2446" s="173"/>
      <c r="I2446" s="71" t="str">
        <v>libre</v>
      </c>
      <c r="J2446" s="33">
        <v>0</v>
      </c>
      <c r="K2446" s="49">
        <f t="shared" si="76"/>
        <v>1</v>
      </c>
      <c r="L2446" s="173"/>
      <c r="M2446" s="173"/>
      <c r="N2446" s="173"/>
      <c r="O2446" s="173"/>
      <c r="P2446" s="173"/>
    </row>
    <row r="2447" spans="1:16" outlineLevel="3" x14ac:dyDescent="0.3">
      <c r="A2447" s="173"/>
      <c r="B2447" s="173"/>
      <c r="C2447" s="173"/>
      <c r="D2447" s="173"/>
      <c r="E2447" s="173"/>
      <c r="F2447" s="70">
        <v>283</v>
      </c>
      <c r="G2447" s="173"/>
      <c r="H2447" s="173"/>
      <c r="I2447" s="71" t="str">
        <v>libre</v>
      </c>
      <c r="J2447" s="33">
        <v>0</v>
      </c>
      <c r="K2447" s="49">
        <f t="shared" si="76"/>
        <v>1</v>
      </c>
      <c r="L2447" s="173"/>
      <c r="M2447" s="173"/>
      <c r="N2447" s="173"/>
      <c r="O2447" s="173"/>
      <c r="P2447" s="173"/>
    </row>
    <row r="2448" spans="1:16" outlineLevel="3" x14ac:dyDescent="0.3">
      <c r="A2448" s="173"/>
      <c r="B2448" s="173"/>
      <c r="C2448" s="173"/>
      <c r="D2448" s="173"/>
      <c r="E2448" s="173"/>
      <c r="F2448" s="70">
        <v>284</v>
      </c>
      <c r="G2448" s="173"/>
      <c r="H2448" s="173"/>
      <c r="I2448" s="71" t="str">
        <v>libre</v>
      </c>
      <c r="J2448" s="33">
        <v>0</v>
      </c>
      <c r="K2448" s="49">
        <f t="shared" si="76"/>
        <v>1</v>
      </c>
      <c r="L2448" s="173"/>
      <c r="M2448" s="173"/>
      <c r="N2448" s="173"/>
      <c r="O2448" s="173"/>
      <c r="P2448" s="173"/>
    </row>
    <row r="2449" spans="1:16" outlineLevel="3" x14ac:dyDescent="0.3">
      <c r="A2449" s="173"/>
      <c r="B2449" s="173"/>
      <c r="C2449" s="173"/>
      <c r="D2449" s="173"/>
      <c r="E2449" s="173"/>
      <c r="F2449" s="70">
        <v>285</v>
      </c>
      <c r="G2449" s="173"/>
      <c r="H2449" s="173"/>
      <c r="I2449" s="71" t="str">
        <v>libre</v>
      </c>
      <c r="J2449" s="33">
        <v>0</v>
      </c>
      <c r="K2449" s="49">
        <f t="shared" si="76"/>
        <v>1</v>
      </c>
      <c r="L2449" s="173"/>
      <c r="M2449" s="173"/>
      <c r="N2449" s="173"/>
      <c r="O2449" s="173"/>
      <c r="P2449" s="173"/>
    </row>
    <row r="2450" spans="1:16" outlineLevel="3" x14ac:dyDescent="0.3">
      <c r="A2450" s="173"/>
      <c r="B2450" s="173"/>
      <c r="C2450" s="173"/>
      <c r="D2450" s="173"/>
      <c r="E2450" s="173"/>
      <c r="F2450" s="70">
        <v>286</v>
      </c>
      <c r="G2450" s="173"/>
      <c r="H2450" s="173"/>
      <c r="I2450" s="71" t="str">
        <v>libre</v>
      </c>
      <c r="J2450" s="33">
        <v>0</v>
      </c>
      <c r="K2450" s="49">
        <f t="shared" si="76"/>
        <v>1</v>
      </c>
      <c r="L2450" s="173"/>
      <c r="M2450" s="173"/>
      <c r="N2450" s="173"/>
      <c r="O2450" s="173"/>
      <c r="P2450" s="173"/>
    </row>
    <row r="2451" spans="1:16" outlineLevel="3" x14ac:dyDescent="0.3">
      <c r="A2451" s="173"/>
      <c r="B2451" s="173"/>
      <c r="C2451" s="173"/>
      <c r="D2451" s="173"/>
      <c r="E2451" s="173"/>
      <c r="F2451" s="70">
        <v>287</v>
      </c>
      <c r="G2451" s="173"/>
      <c r="H2451" s="173"/>
      <c r="I2451" s="71" t="str">
        <v>libre</v>
      </c>
      <c r="J2451" s="33">
        <v>0</v>
      </c>
      <c r="K2451" s="49">
        <f t="shared" si="76"/>
        <v>1</v>
      </c>
      <c r="L2451" s="173"/>
      <c r="M2451" s="173"/>
      <c r="N2451" s="173"/>
      <c r="O2451" s="173"/>
      <c r="P2451" s="173"/>
    </row>
    <row r="2452" spans="1:16" outlineLevel="3" x14ac:dyDescent="0.3">
      <c r="A2452" s="173"/>
      <c r="B2452" s="173"/>
      <c r="C2452" s="173"/>
      <c r="D2452" s="173"/>
      <c r="E2452" s="173"/>
      <c r="F2452" s="70">
        <v>288</v>
      </c>
      <c r="G2452" s="173"/>
      <c r="H2452" s="173"/>
      <c r="I2452" s="71" t="str">
        <v>libre</v>
      </c>
      <c r="J2452" s="33">
        <v>0</v>
      </c>
      <c r="K2452" s="49">
        <f t="shared" si="76"/>
        <v>1</v>
      </c>
      <c r="L2452" s="173"/>
      <c r="M2452" s="173"/>
      <c r="N2452" s="173"/>
      <c r="O2452" s="173"/>
      <c r="P2452" s="173"/>
    </row>
    <row r="2453" spans="1:16" outlineLevel="3" x14ac:dyDescent="0.3">
      <c r="A2453" s="173"/>
      <c r="B2453" s="173"/>
      <c r="C2453" s="173"/>
      <c r="D2453" s="173"/>
      <c r="E2453" s="173"/>
      <c r="F2453" s="70">
        <v>289</v>
      </c>
      <c r="G2453" s="173"/>
      <c r="H2453" s="173"/>
      <c r="I2453" s="71" t="str">
        <v>libre</v>
      </c>
      <c r="J2453" s="33">
        <v>0</v>
      </c>
      <c r="K2453" s="49">
        <f t="shared" si="76"/>
        <v>1</v>
      </c>
      <c r="L2453" s="173"/>
      <c r="M2453" s="173"/>
      <c r="N2453" s="173"/>
      <c r="O2453" s="173"/>
      <c r="P2453" s="173"/>
    </row>
    <row r="2454" spans="1:16" outlineLevel="3" x14ac:dyDescent="0.3">
      <c r="A2454" s="173"/>
      <c r="B2454" s="173"/>
      <c r="C2454" s="173"/>
      <c r="D2454" s="173"/>
      <c r="E2454" s="173"/>
      <c r="F2454" s="70">
        <v>290</v>
      </c>
      <c r="G2454" s="173"/>
      <c r="H2454" s="173"/>
      <c r="I2454" s="71" t="str">
        <v>libre</v>
      </c>
      <c r="J2454" s="33">
        <v>0</v>
      </c>
      <c r="K2454" s="49">
        <f t="shared" si="76"/>
        <v>1</v>
      </c>
      <c r="L2454" s="173"/>
      <c r="M2454" s="173"/>
      <c r="N2454" s="173"/>
      <c r="O2454" s="173"/>
      <c r="P2454" s="173"/>
    </row>
    <row r="2455" spans="1:16" outlineLevel="3" x14ac:dyDescent="0.3">
      <c r="A2455" s="173"/>
      <c r="B2455" s="173"/>
      <c r="C2455" s="173"/>
      <c r="D2455" s="173"/>
      <c r="E2455" s="173"/>
      <c r="F2455" s="70">
        <v>291</v>
      </c>
      <c r="G2455" s="173"/>
      <c r="H2455" s="173"/>
      <c r="I2455" s="71" t="str">
        <v>libre</v>
      </c>
      <c r="J2455" s="33">
        <v>0</v>
      </c>
      <c r="K2455" s="49">
        <f t="shared" ref="K2455:K2464" si="77">IF($J2455=0,1,INDEX($K2149:$P2149,MOD(K$2164-1,$J2455)+1))</f>
        <v>1</v>
      </c>
      <c r="L2455" s="173"/>
      <c r="M2455" s="173"/>
      <c r="N2455" s="173"/>
      <c r="O2455" s="173"/>
      <c r="P2455" s="173"/>
    </row>
    <row r="2456" spans="1:16" outlineLevel="3" x14ac:dyDescent="0.3">
      <c r="A2456" s="173"/>
      <c r="B2456" s="173"/>
      <c r="C2456" s="173"/>
      <c r="D2456" s="173"/>
      <c r="E2456" s="173"/>
      <c r="F2456" s="70">
        <v>292</v>
      </c>
      <c r="G2456" s="173"/>
      <c r="H2456" s="173"/>
      <c r="I2456" s="71" t="str">
        <v>libre</v>
      </c>
      <c r="J2456" s="33">
        <v>0</v>
      </c>
      <c r="K2456" s="49">
        <f t="shared" si="77"/>
        <v>1</v>
      </c>
      <c r="L2456" s="173"/>
      <c r="M2456" s="173"/>
      <c r="N2456" s="173"/>
      <c r="O2456" s="173"/>
      <c r="P2456" s="173"/>
    </row>
    <row r="2457" spans="1:16" outlineLevel="3" x14ac:dyDescent="0.3">
      <c r="A2457" s="173"/>
      <c r="B2457" s="173"/>
      <c r="C2457" s="173"/>
      <c r="D2457" s="173"/>
      <c r="E2457" s="173"/>
      <c r="F2457" s="70">
        <v>293</v>
      </c>
      <c r="G2457" s="173"/>
      <c r="H2457" s="173"/>
      <c r="I2457" s="71" t="str">
        <v>libre</v>
      </c>
      <c r="J2457" s="33">
        <v>0</v>
      </c>
      <c r="K2457" s="49">
        <f t="shared" si="77"/>
        <v>1</v>
      </c>
      <c r="L2457" s="173"/>
      <c r="M2457" s="173"/>
      <c r="N2457" s="173"/>
      <c r="O2457" s="173"/>
      <c r="P2457" s="173"/>
    </row>
    <row r="2458" spans="1:16" outlineLevel="3" x14ac:dyDescent="0.3">
      <c r="A2458" s="173"/>
      <c r="B2458" s="173"/>
      <c r="C2458" s="173"/>
      <c r="D2458" s="173"/>
      <c r="E2458" s="173"/>
      <c r="F2458" s="70">
        <v>294</v>
      </c>
      <c r="G2458" s="173"/>
      <c r="H2458" s="173"/>
      <c r="I2458" s="71" t="str">
        <v>libre</v>
      </c>
      <c r="J2458" s="33">
        <v>0</v>
      </c>
      <c r="K2458" s="49">
        <f t="shared" si="77"/>
        <v>1</v>
      </c>
      <c r="L2458" s="173"/>
      <c r="M2458" s="173"/>
      <c r="N2458" s="173"/>
      <c r="O2458" s="173"/>
      <c r="P2458" s="173"/>
    </row>
    <row r="2459" spans="1:16" outlineLevel="3" x14ac:dyDescent="0.3">
      <c r="A2459" s="173"/>
      <c r="B2459" s="173"/>
      <c r="C2459" s="173"/>
      <c r="D2459" s="173"/>
      <c r="E2459" s="173"/>
      <c r="F2459" s="70">
        <v>295</v>
      </c>
      <c r="G2459" s="173"/>
      <c r="H2459" s="173"/>
      <c r="I2459" s="71" t="str">
        <v>libre</v>
      </c>
      <c r="J2459" s="33">
        <v>0</v>
      </c>
      <c r="K2459" s="49">
        <f t="shared" si="77"/>
        <v>1</v>
      </c>
      <c r="L2459" s="173"/>
      <c r="M2459" s="173"/>
      <c r="N2459" s="173"/>
      <c r="O2459" s="173"/>
      <c r="P2459" s="173"/>
    </row>
    <row r="2460" spans="1:16" outlineLevel="3" x14ac:dyDescent="0.3">
      <c r="A2460" s="173"/>
      <c r="B2460" s="173"/>
      <c r="C2460" s="173"/>
      <c r="D2460" s="173"/>
      <c r="E2460" s="173"/>
      <c r="F2460" s="70">
        <v>296</v>
      </c>
      <c r="G2460" s="173"/>
      <c r="H2460" s="173"/>
      <c r="I2460" s="71" t="str">
        <v>libre</v>
      </c>
      <c r="J2460" s="33">
        <v>0</v>
      </c>
      <c r="K2460" s="49">
        <f t="shared" si="77"/>
        <v>1</v>
      </c>
      <c r="L2460" s="173"/>
      <c r="M2460" s="173"/>
      <c r="N2460" s="173"/>
      <c r="O2460" s="173"/>
      <c r="P2460" s="173"/>
    </row>
    <row r="2461" spans="1:16" outlineLevel="3" x14ac:dyDescent="0.3">
      <c r="A2461" s="173"/>
      <c r="B2461" s="173"/>
      <c r="C2461" s="173"/>
      <c r="D2461" s="173"/>
      <c r="E2461" s="173"/>
      <c r="F2461" s="70">
        <v>297</v>
      </c>
      <c r="G2461" s="173"/>
      <c r="H2461" s="173"/>
      <c r="I2461" s="71" t="str">
        <v>libre</v>
      </c>
      <c r="J2461" s="33">
        <v>0</v>
      </c>
      <c r="K2461" s="49">
        <f t="shared" si="77"/>
        <v>1</v>
      </c>
      <c r="L2461" s="173"/>
      <c r="M2461" s="173"/>
      <c r="N2461" s="173"/>
      <c r="O2461" s="173"/>
      <c r="P2461" s="173"/>
    </row>
    <row r="2462" spans="1:16" outlineLevel="3" x14ac:dyDescent="0.3">
      <c r="A2462" s="173"/>
      <c r="B2462" s="173"/>
      <c r="C2462" s="173"/>
      <c r="D2462" s="173"/>
      <c r="E2462" s="173"/>
      <c r="F2462" s="70">
        <v>298</v>
      </c>
      <c r="G2462" s="173"/>
      <c r="H2462" s="173"/>
      <c r="I2462" s="71" t="str">
        <v>libre</v>
      </c>
      <c r="J2462" s="33">
        <v>0</v>
      </c>
      <c r="K2462" s="49">
        <f t="shared" si="77"/>
        <v>1</v>
      </c>
      <c r="L2462" s="173"/>
      <c r="M2462" s="173"/>
      <c r="N2462" s="173"/>
      <c r="O2462" s="173"/>
      <c r="P2462" s="173"/>
    </row>
    <row r="2463" spans="1:16" outlineLevel="2" x14ac:dyDescent="0.3">
      <c r="A2463" s="173"/>
      <c r="B2463" s="173"/>
      <c r="C2463" s="173"/>
      <c r="D2463" s="173"/>
      <c r="E2463" s="173"/>
      <c r="F2463" s="70">
        <v>299</v>
      </c>
      <c r="G2463" s="173"/>
      <c r="H2463" s="173"/>
      <c r="I2463" s="71" t="str">
        <v>libre</v>
      </c>
      <c r="J2463" s="33">
        <v>0</v>
      </c>
      <c r="K2463" s="49">
        <f t="shared" si="77"/>
        <v>1</v>
      </c>
      <c r="L2463" s="173"/>
      <c r="M2463" s="173"/>
      <c r="N2463" s="173"/>
      <c r="O2463" s="173"/>
      <c r="P2463" s="173"/>
    </row>
    <row r="2464" spans="1:16" ht="14.4" outlineLevel="2" thickBot="1" x14ac:dyDescent="0.35">
      <c r="A2464" s="173"/>
      <c r="B2464" s="173"/>
      <c r="C2464" s="173"/>
      <c r="D2464" s="173"/>
      <c r="E2464" s="173"/>
      <c r="F2464" s="70">
        <v>300</v>
      </c>
      <c r="G2464" s="173"/>
      <c r="H2464" s="173"/>
      <c r="I2464" s="71" t="str">
        <v>libre</v>
      </c>
      <c r="J2464" s="33">
        <v>0</v>
      </c>
      <c r="K2464" s="49">
        <f t="shared" si="77"/>
        <v>1</v>
      </c>
      <c r="L2464" s="173"/>
      <c r="M2464" s="173"/>
      <c r="N2464" s="173"/>
      <c r="O2464" s="173"/>
      <c r="P2464" s="173"/>
    </row>
    <row r="2465" spans="1:16" outlineLevel="2" x14ac:dyDescent="0.3">
      <c r="A2465" s="173"/>
      <c r="B2465" s="173"/>
      <c r="C2465" s="173"/>
      <c r="D2465" s="173"/>
      <c r="E2465" s="173"/>
      <c r="F2465" s="73"/>
      <c r="G2465" s="73"/>
      <c r="H2465" s="73"/>
      <c r="I2465" s="73"/>
      <c r="J2465" s="73"/>
      <c r="K2465" s="73"/>
      <c r="L2465" s="173"/>
      <c r="M2465" s="173"/>
      <c r="N2465" s="173"/>
      <c r="O2465" s="173"/>
      <c r="P2465" s="173"/>
    </row>
    <row r="2466" spans="1:16" outlineLevel="1" x14ac:dyDescent="0.3">
      <c r="A2466" s="173"/>
      <c r="B2466" s="173"/>
      <c r="C2466" s="173"/>
      <c r="D2466" s="173"/>
      <c r="E2466" s="173"/>
      <c r="F2466" s="173"/>
      <c r="G2466" s="173"/>
      <c r="H2466" s="173"/>
      <c r="I2466" s="173"/>
      <c r="J2466" s="173"/>
      <c r="K2466" s="173"/>
      <c r="L2466" s="173"/>
      <c r="M2466" s="173"/>
      <c r="N2466" s="173"/>
      <c r="O2466" s="173"/>
      <c r="P2466" s="173"/>
    </row>
    <row r="2467" spans="1:16" ht="14.4" outlineLevel="1" thickBot="1" x14ac:dyDescent="0.35">
      <c r="A2467" s="173"/>
      <c r="B2467" s="173"/>
      <c r="C2467" s="173"/>
      <c r="D2467" s="173"/>
      <c r="E2467" s="77" t="s">
        <v>320</v>
      </c>
      <c r="F2467" s="77"/>
      <c r="G2467" s="77"/>
      <c r="H2467" s="77"/>
      <c r="I2467" s="77"/>
      <c r="J2467" s="77"/>
      <c r="K2467" s="77"/>
      <c r="L2467" s="77"/>
      <c r="M2467" s="77"/>
      <c r="N2467" s="77"/>
      <c r="O2467" s="77"/>
      <c r="P2467" s="77"/>
    </row>
    <row r="2468" spans="1:16" outlineLevel="2" x14ac:dyDescent="0.3">
      <c r="A2468" s="173"/>
      <c r="B2468" s="173"/>
      <c r="C2468" s="173"/>
      <c r="D2468" s="173"/>
      <c r="E2468" s="216"/>
      <c r="F2468" s="173"/>
      <c r="G2468" s="173"/>
      <c r="H2468" s="173"/>
      <c r="I2468" s="173"/>
      <c r="J2468" s="173"/>
      <c r="K2468" s="173"/>
      <c r="L2468" s="173"/>
      <c r="M2468" s="173"/>
      <c r="N2468" s="173"/>
      <c r="O2468" s="173"/>
      <c r="P2468" s="173"/>
    </row>
    <row r="2469" spans="1:16" outlineLevel="2" x14ac:dyDescent="0.3">
      <c r="A2469" s="173"/>
      <c r="B2469" s="173"/>
      <c r="C2469" s="173"/>
      <c r="D2469" s="173"/>
      <c r="E2469" s="173"/>
      <c r="F2469" s="173"/>
      <c r="G2469" s="173"/>
      <c r="H2469" s="173"/>
      <c r="I2469" s="173"/>
      <c r="J2469" s="173"/>
      <c r="K2469" s="315" t="s">
        <v>319</v>
      </c>
      <c r="L2469" s="317"/>
      <c r="M2469" s="317"/>
      <c r="N2469" s="317"/>
      <c r="O2469" s="317"/>
      <c r="P2469" s="317"/>
    </row>
    <row r="2470" spans="1:16" outlineLevel="2" x14ac:dyDescent="0.3">
      <c r="A2470" s="173"/>
      <c r="B2470" s="173"/>
      <c r="C2470" s="173"/>
      <c r="D2470" s="173"/>
      <c r="E2470" s="173"/>
      <c r="F2470" s="69" t="s">
        <v>76</v>
      </c>
      <c r="G2470" s="173"/>
      <c r="H2470" s="173"/>
      <c r="I2470" s="69" t="s">
        <v>289</v>
      </c>
      <c r="J2470" s="173"/>
      <c r="K2470" s="316">
        <f t="shared" ref="K2470" si="78">7-K$9</f>
        <v>6</v>
      </c>
      <c r="L2470" s="317"/>
      <c r="M2470" s="317"/>
      <c r="N2470" s="317"/>
      <c r="O2470" s="317"/>
      <c r="P2470" s="317"/>
    </row>
    <row r="2471" spans="1:16" outlineLevel="2" x14ac:dyDescent="0.3">
      <c r="A2471" s="173"/>
      <c r="B2471" s="173"/>
      <c r="C2471" s="173"/>
      <c r="D2471" s="173"/>
      <c r="E2471" s="173"/>
      <c r="F2471" s="70">
        <v>1</v>
      </c>
      <c r="G2471" s="173"/>
      <c r="H2471" s="173"/>
      <c r="I2471" s="71" t="str">
        <f t="array" ref="I2471:I2770">BD.nom.act</f>
        <v>TRX Urbana</v>
      </c>
      <c r="K2471" s="49">
        <f t="shared" ref="K2471:K2480" si="79">INDEX($K$2165:$P$2464,$F2471,K$2470)</f>
        <v>0</v>
      </c>
      <c r="L2471" s="317"/>
      <c r="M2471" s="317"/>
      <c r="N2471" s="317"/>
      <c r="O2471" s="317"/>
      <c r="P2471" s="317"/>
    </row>
    <row r="2472" spans="1:16" outlineLevel="2" x14ac:dyDescent="0.3">
      <c r="A2472" s="173"/>
      <c r="B2472" s="173"/>
      <c r="C2472" s="173"/>
      <c r="D2472" s="173"/>
      <c r="E2472" s="173"/>
      <c r="F2472" s="70">
        <v>2</v>
      </c>
      <c r="G2472" s="173"/>
      <c r="H2472" s="173"/>
      <c r="I2472" s="71" t="str">
        <v>TRX Suburbana</v>
      </c>
      <c r="K2472" s="49">
        <f t="shared" si="79"/>
        <v>0</v>
      </c>
      <c r="L2472" s="317"/>
      <c r="M2472" s="317"/>
      <c r="N2472" s="317"/>
      <c r="O2472" s="317"/>
      <c r="P2472" s="317"/>
    </row>
    <row r="2473" spans="1:16" outlineLevel="3" x14ac:dyDescent="0.3">
      <c r="A2473" s="173"/>
      <c r="B2473" s="173"/>
      <c r="C2473" s="173"/>
      <c r="D2473" s="173"/>
      <c r="E2473" s="173"/>
      <c r="F2473" s="70">
        <v>3</v>
      </c>
      <c r="G2473" s="173"/>
      <c r="H2473" s="173"/>
      <c r="I2473" s="71" t="str">
        <v>TRX Rural</v>
      </c>
      <c r="K2473" s="49">
        <f t="shared" si="79"/>
        <v>0</v>
      </c>
      <c r="L2473" s="317"/>
      <c r="M2473" s="317"/>
      <c r="N2473" s="317"/>
      <c r="O2473" s="317"/>
      <c r="P2473" s="317"/>
    </row>
    <row r="2474" spans="1:16" outlineLevel="3" x14ac:dyDescent="0.3">
      <c r="A2474" s="173"/>
      <c r="B2474" s="173"/>
      <c r="C2474" s="173"/>
      <c r="D2474" s="173"/>
      <c r="E2474" s="173"/>
      <c r="F2474" s="70">
        <v>4</v>
      </c>
      <c r="G2474" s="173"/>
      <c r="H2474" s="173"/>
      <c r="I2474" s="71" t="str">
        <v>libre</v>
      </c>
      <c r="K2474" s="49">
        <f t="shared" si="79"/>
        <v>0</v>
      </c>
      <c r="L2474" s="317"/>
      <c r="M2474" s="317"/>
      <c r="N2474" s="317"/>
      <c r="O2474" s="317"/>
      <c r="P2474" s="317"/>
    </row>
    <row r="2475" spans="1:16" outlineLevel="3" x14ac:dyDescent="0.3">
      <c r="A2475" s="173"/>
      <c r="B2475" s="173"/>
      <c r="C2475" s="173"/>
      <c r="D2475" s="173"/>
      <c r="E2475" s="173"/>
      <c r="F2475" s="70">
        <v>5</v>
      </c>
      <c r="G2475" s="173"/>
      <c r="H2475" s="173"/>
      <c r="I2475" s="71" t="str">
        <v>Gabinete</v>
      </c>
      <c r="K2475" s="49">
        <f t="shared" si="79"/>
        <v>0</v>
      </c>
      <c r="L2475" s="317"/>
      <c r="M2475" s="317"/>
      <c r="N2475" s="317"/>
      <c r="O2475" s="317"/>
      <c r="P2475" s="317"/>
    </row>
    <row r="2476" spans="1:16" outlineLevel="3" x14ac:dyDescent="0.3">
      <c r="A2476" s="173"/>
      <c r="B2476" s="173"/>
      <c r="C2476" s="173"/>
      <c r="D2476" s="173"/>
      <c r="E2476" s="173"/>
      <c r="F2476" s="70">
        <v>6</v>
      </c>
      <c r="G2476" s="173"/>
      <c r="H2476" s="173"/>
      <c r="I2476" s="71" t="str">
        <v>libre</v>
      </c>
      <c r="K2476" s="49">
        <f t="shared" si="79"/>
        <v>0</v>
      </c>
      <c r="L2476" s="317"/>
      <c r="M2476" s="317"/>
      <c r="N2476" s="317"/>
      <c r="O2476" s="317"/>
      <c r="P2476" s="317"/>
    </row>
    <row r="2477" spans="1:16" outlineLevel="3" x14ac:dyDescent="0.3">
      <c r="A2477" s="173"/>
      <c r="B2477" s="173"/>
      <c r="C2477" s="173"/>
      <c r="D2477" s="173"/>
      <c r="E2477" s="173"/>
      <c r="F2477" s="70">
        <v>7</v>
      </c>
      <c r="G2477" s="173"/>
      <c r="H2477" s="173"/>
      <c r="I2477" s="71" t="str">
        <v>BBU U</v>
      </c>
      <c r="K2477" s="49">
        <f t="shared" si="79"/>
        <v>0</v>
      </c>
      <c r="L2477" s="317"/>
      <c r="M2477" s="317"/>
      <c r="N2477" s="317"/>
      <c r="O2477" s="317"/>
      <c r="P2477" s="317"/>
    </row>
    <row r="2478" spans="1:16" outlineLevel="3" x14ac:dyDescent="0.3">
      <c r="A2478" s="173"/>
      <c r="B2478" s="173"/>
      <c r="C2478" s="173"/>
      <c r="D2478" s="173"/>
      <c r="E2478" s="173"/>
      <c r="F2478" s="70">
        <v>8</v>
      </c>
      <c r="G2478" s="173"/>
      <c r="H2478" s="173"/>
      <c r="I2478" s="71" t="str">
        <v>BBU S</v>
      </c>
      <c r="K2478" s="49">
        <f t="shared" si="79"/>
        <v>0</v>
      </c>
      <c r="L2478" s="317"/>
      <c r="M2478" s="317"/>
      <c r="N2478" s="317"/>
      <c r="O2478" s="317"/>
      <c r="P2478" s="317"/>
    </row>
    <row r="2479" spans="1:16" outlineLevel="3" x14ac:dyDescent="0.3">
      <c r="A2479" s="173"/>
      <c r="B2479" s="173"/>
      <c r="C2479" s="173"/>
      <c r="D2479" s="173"/>
      <c r="E2479" s="173"/>
      <c r="F2479" s="70">
        <v>9</v>
      </c>
      <c r="G2479" s="173"/>
      <c r="H2479" s="173"/>
      <c r="I2479" s="71" t="str">
        <v>BBU R</v>
      </c>
      <c r="K2479" s="49">
        <f t="shared" si="79"/>
        <v>0</v>
      </c>
      <c r="L2479" s="317"/>
      <c r="M2479" s="317"/>
      <c r="N2479" s="317"/>
      <c r="O2479" s="317"/>
      <c r="P2479" s="317"/>
    </row>
    <row r="2480" spans="1:16" outlineLevel="3" x14ac:dyDescent="0.3">
      <c r="A2480" s="173"/>
      <c r="B2480" s="173"/>
      <c r="C2480" s="173"/>
      <c r="D2480" s="173"/>
      <c r="E2480" s="173"/>
      <c r="F2480" s="70">
        <v>10</v>
      </c>
      <c r="G2480" s="173"/>
      <c r="H2480" s="173"/>
      <c r="I2480" s="71" t="str">
        <v>libre</v>
      </c>
      <c r="K2480" s="49">
        <f t="shared" si="79"/>
        <v>0</v>
      </c>
      <c r="L2480" s="317"/>
      <c r="M2480" s="317"/>
      <c r="N2480" s="317"/>
      <c r="O2480" s="317"/>
      <c r="P2480" s="317"/>
    </row>
    <row r="2481" spans="1:16" outlineLevel="3" x14ac:dyDescent="0.3">
      <c r="A2481" s="173"/>
      <c r="B2481" s="173"/>
      <c r="C2481" s="173"/>
      <c r="D2481" s="173"/>
      <c r="E2481" s="173"/>
      <c r="F2481" s="70">
        <v>11</v>
      </c>
      <c r="G2481" s="173"/>
      <c r="H2481" s="173"/>
      <c r="I2481" s="71" t="str">
        <v>Sitio U OOCC</v>
      </c>
      <c r="K2481" s="49">
        <f t="shared" ref="K2481:K2490" si="80">INDEX($K$2165:$P$2464,$F2481,K$2470)</f>
        <v>0</v>
      </c>
      <c r="L2481" s="317"/>
      <c r="M2481" s="317"/>
      <c r="N2481" s="317"/>
      <c r="O2481" s="317"/>
      <c r="P2481" s="317"/>
    </row>
    <row r="2482" spans="1:16" outlineLevel="3" x14ac:dyDescent="0.3">
      <c r="A2482" s="173"/>
      <c r="B2482" s="173"/>
      <c r="C2482" s="173"/>
      <c r="D2482" s="173"/>
      <c r="E2482" s="173"/>
      <c r="F2482" s="70">
        <v>12</v>
      </c>
      <c r="G2482" s="173"/>
      <c r="H2482" s="173"/>
      <c r="I2482" s="71" t="str">
        <v>Sitio S OOCC</v>
      </c>
      <c r="K2482" s="49">
        <f t="shared" si="80"/>
        <v>0</v>
      </c>
      <c r="L2482" s="317"/>
      <c r="M2482" s="317"/>
      <c r="N2482" s="317"/>
      <c r="O2482" s="317"/>
      <c r="P2482" s="317"/>
    </row>
    <row r="2483" spans="1:16" outlineLevel="3" x14ac:dyDescent="0.3">
      <c r="A2483" s="173"/>
      <c r="B2483" s="173"/>
      <c r="C2483" s="173"/>
      <c r="D2483" s="173"/>
      <c r="E2483" s="173"/>
      <c r="F2483" s="70">
        <v>13</v>
      </c>
      <c r="G2483" s="173"/>
      <c r="H2483" s="173"/>
      <c r="I2483" s="71" t="str">
        <v>Sitio R OOCC</v>
      </c>
      <c r="K2483" s="49">
        <f t="shared" si="80"/>
        <v>0</v>
      </c>
      <c r="L2483" s="317"/>
      <c r="M2483" s="317"/>
      <c r="N2483" s="317"/>
      <c r="O2483" s="317"/>
      <c r="P2483" s="317"/>
    </row>
    <row r="2484" spans="1:16" outlineLevel="3" x14ac:dyDescent="0.3">
      <c r="A2484" s="173"/>
      <c r="B2484" s="173"/>
      <c r="C2484" s="173"/>
      <c r="D2484" s="173"/>
      <c r="E2484" s="173"/>
      <c r="F2484" s="70">
        <v>14</v>
      </c>
      <c r="G2484" s="173"/>
      <c r="H2484" s="173"/>
      <c r="I2484" s="71" t="str">
        <v>Enlace backhaul</v>
      </c>
      <c r="K2484" s="49">
        <f t="shared" si="80"/>
        <v>0</v>
      </c>
      <c r="L2484" s="317"/>
      <c r="M2484" s="317"/>
      <c r="N2484" s="317"/>
      <c r="O2484" s="317"/>
      <c r="P2484" s="317"/>
    </row>
    <row r="2485" spans="1:16" outlineLevel="3" x14ac:dyDescent="0.3">
      <c r="A2485" s="173"/>
      <c r="B2485" s="173"/>
      <c r="C2485" s="173"/>
      <c r="D2485" s="173"/>
      <c r="E2485" s="173"/>
      <c r="F2485" s="70">
        <v>15</v>
      </c>
      <c r="G2485" s="173"/>
      <c r="H2485" s="173"/>
      <c r="I2485" s="71" t="str">
        <v>BSC A</v>
      </c>
      <c r="K2485" s="49">
        <f t="shared" si="80"/>
        <v>0</v>
      </c>
      <c r="L2485" s="317"/>
      <c r="M2485" s="317"/>
      <c r="N2485" s="317"/>
      <c r="O2485" s="317"/>
      <c r="P2485" s="317"/>
    </row>
    <row r="2486" spans="1:16" outlineLevel="3" x14ac:dyDescent="0.3">
      <c r="A2486" s="173"/>
      <c r="B2486" s="173"/>
      <c r="C2486" s="173"/>
      <c r="D2486" s="173"/>
      <c r="E2486" s="173"/>
      <c r="F2486" s="70">
        <v>16</v>
      </c>
      <c r="G2486" s="173"/>
      <c r="H2486" s="173"/>
      <c r="I2486" s="71" t="str">
        <v>BSC B</v>
      </c>
      <c r="K2486" s="49">
        <f t="shared" si="80"/>
        <v>0</v>
      </c>
      <c r="L2486" s="317"/>
      <c r="M2486" s="317"/>
      <c r="N2486" s="317"/>
      <c r="O2486" s="317"/>
      <c r="P2486" s="317"/>
    </row>
    <row r="2487" spans="1:16" outlineLevel="3" x14ac:dyDescent="0.3">
      <c r="A2487" s="173"/>
      <c r="B2487" s="173"/>
      <c r="C2487" s="173"/>
      <c r="D2487" s="173"/>
      <c r="E2487" s="173"/>
      <c r="F2487" s="70">
        <v>17</v>
      </c>
      <c r="G2487" s="173"/>
      <c r="H2487" s="173"/>
      <c r="I2487" s="71" t="str">
        <v>BSC C</v>
      </c>
      <c r="K2487" s="49">
        <f t="shared" si="80"/>
        <v>0</v>
      </c>
      <c r="L2487" s="317"/>
      <c r="M2487" s="317"/>
      <c r="N2487" s="317"/>
      <c r="O2487" s="317"/>
      <c r="P2487" s="317"/>
    </row>
    <row r="2488" spans="1:16" outlineLevel="3" x14ac:dyDescent="0.3">
      <c r="A2488" s="173"/>
      <c r="B2488" s="173"/>
      <c r="C2488" s="173"/>
      <c r="D2488" s="173"/>
      <c r="E2488" s="173"/>
      <c r="F2488" s="70">
        <v>18</v>
      </c>
      <c r="G2488" s="173"/>
      <c r="H2488" s="173"/>
      <c r="I2488" s="71" t="str">
        <v>RNC A</v>
      </c>
      <c r="K2488" s="49">
        <f t="shared" si="80"/>
        <v>0</v>
      </c>
      <c r="L2488" s="317"/>
      <c r="M2488" s="317"/>
      <c r="N2488" s="317"/>
      <c r="O2488" s="317"/>
      <c r="P2488" s="317"/>
    </row>
    <row r="2489" spans="1:16" outlineLevel="3" x14ac:dyDescent="0.3">
      <c r="A2489" s="173"/>
      <c r="B2489" s="173"/>
      <c r="C2489" s="173"/>
      <c r="D2489" s="173"/>
      <c r="E2489" s="173"/>
      <c r="F2489" s="70">
        <v>19</v>
      </c>
      <c r="G2489" s="173"/>
      <c r="H2489" s="173"/>
      <c r="I2489" s="71" t="str">
        <v>RNC B</v>
      </c>
      <c r="K2489" s="49">
        <f t="shared" si="80"/>
        <v>0</v>
      </c>
      <c r="L2489" s="317"/>
      <c r="M2489" s="317"/>
      <c r="N2489" s="317"/>
      <c r="O2489" s="317"/>
      <c r="P2489" s="317"/>
    </row>
    <row r="2490" spans="1:16" outlineLevel="3" x14ac:dyDescent="0.3">
      <c r="A2490" s="173"/>
      <c r="B2490" s="173"/>
      <c r="C2490" s="173"/>
      <c r="D2490" s="173"/>
      <c r="E2490" s="173"/>
      <c r="F2490" s="70">
        <v>20</v>
      </c>
      <c r="G2490" s="173"/>
      <c r="H2490" s="173"/>
      <c r="I2490" s="71" t="str">
        <v>RNC C</v>
      </c>
      <c r="K2490" s="49">
        <f t="shared" si="80"/>
        <v>0</v>
      </c>
      <c r="L2490" s="317"/>
      <c r="M2490" s="317"/>
      <c r="N2490" s="317"/>
      <c r="O2490" s="317"/>
      <c r="P2490" s="317"/>
    </row>
    <row r="2491" spans="1:16" outlineLevel="3" x14ac:dyDescent="0.3">
      <c r="A2491" s="173"/>
      <c r="B2491" s="173"/>
      <c r="C2491" s="173"/>
      <c r="D2491" s="173"/>
      <c r="E2491" s="173"/>
      <c r="F2491" s="70">
        <v>21</v>
      </c>
      <c r="G2491" s="173"/>
      <c r="H2491" s="173"/>
      <c r="I2491" s="71" t="str">
        <v>libre</v>
      </c>
      <c r="K2491" s="49">
        <f t="shared" ref="K2491:K2500" si="81">INDEX($K$2165:$P$2464,$F2491,K$2470)</f>
        <v>0</v>
      </c>
      <c r="L2491" s="317"/>
      <c r="M2491" s="317"/>
      <c r="N2491" s="317"/>
      <c r="O2491" s="317"/>
      <c r="P2491" s="317"/>
    </row>
    <row r="2492" spans="1:16" outlineLevel="3" x14ac:dyDescent="0.3">
      <c r="A2492" s="173"/>
      <c r="B2492" s="173"/>
      <c r="C2492" s="173"/>
      <c r="D2492" s="173"/>
      <c r="E2492" s="173"/>
      <c r="F2492" s="70">
        <v>22</v>
      </c>
      <c r="G2492" s="173"/>
      <c r="H2492" s="173"/>
      <c r="I2492" s="71" t="str">
        <v>16-CE DL</v>
      </c>
      <c r="K2492" s="49">
        <f t="shared" si="81"/>
        <v>0</v>
      </c>
      <c r="L2492" s="317"/>
      <c r="M2492" s="317"/>
      <c r="N2492" s="317"/>
      <c r="O2492" s="317"/>
      <c r="P2492" s="317"/>
    </row>
    <row r="2493" spans="1:16" outlineLevel="3" x14ac:dyDescent="0.3">
      <c r="A2493" s="173"/>
      <c r="B2493" s="173"/>
      <c r="C2493" s="173"/>
      <c r="D2493" s="173"/>
      <c r="E2493" s="173"/>
      <c r="F2493" s="70">
        <v>23</v>
      </c>
      <c r="G2493" s="173"/>
      <c r="H2493" s="173"/>
      <c r="I2493" s="71" t="str">
        <v>16-CE UL</v>
      </c>
      <c r="K2493" s="49">
        <f t="shared" si="81"/>
        <v>0</v>
      </c>
      <c r="L2493" s="317"/>
      <c r="M2493" s="317"/>
      <c r="N2493" s="317"/>
      <c r="O2493" s="317"/>
      <c r="P2493" s="317"/>
    </row>
    <row r="2494" spans="1:16" outlineLevel="3" x14ac:dyDescent="0.3">
      <c r="A2494" s="173"/>
      <c r="B2494" s="173"/>
      <c r="C2494" s="173"/>
      <c r="D2494" s="173"/>
      <c r="E2494" s="173"/>
      <c r="F2494" s="70">
        <v>24</v>
      </c>
      <c r="G2494" s="173"/>
      <c r="H2494" s="173"/>
      <c r="I2494" s="71" t="str">
        <v>libre</v>
      </c>
      <c r="K2494" s="49">
        <f t="shared" si="81"/>
        <v>0</v>
      </c>
      <c r="L2494" s="317"/>
      <c r="M2494" s="317"/>
      <c r="N2494" s="317"/>
      <c r="O2494" s="317"/>
      <c r="P2494" s="317"/>
    </row>
    <row r="2495" spans="1:16" outlineLevel="3" x14ac:dyDescent="0.3">
      <c r="A2495" s="173"/>
      <c r="B2495" s="173"/>
      <c r="C2495" s="173"/>
      <c r="D2495" s="173"/>
      <c r="E2495" s="173"/>
      <c r="F2495" s="70">
        <v>25</v>
      </c>
      <c r="G2495" s="173"/>
      <c r="H2495" s="173"/>
      <c r="I2495" s="71" t="str">
        <v>HW - HWAC/RRU/Licenses/Carrier U</v>
      </c>
      <c r="K2495" s="49">
        <f t="shared" si="81"/>
        <v>0</v>
      </c>
      <c r="L2495" s="317"/>
      <c r="M2495" s="317"/>
      <c r="N2495" s="317"/>
      <c r="O2495" s="317"/>
      <c r="P2495" s="317"/>
    </row>
    <row r="2496" spans="1:16" outlineLevel="3" x14ac:dyDescent="0.3">
      <c r="A2496" s="173"/>
      <c r="B2496" s="173"/>
      <c r="C2496" s="173"/>
      <c r="D2496" s="173"/>
      <c r="E2496" s="173"/>
      <c r="F2496" s="70">
        <v>26</v>
      </c>
      <c r="G2496" s="173"/>
      <c r="H2496" s="173"/>
      <c r="I2496" s="71" t="str">
        <v>HW - HWAC/RRU/Licenses/Carrier S</v>
      </c>
      <c r="K2496" s="49">
        <f t="shared" si="81"/>
        <v>0</v>
      </c>
      <c r="L2496" s="317"/>
      <c r="M2496" s="317"/>
      <c r="N2496" s="317"/>
      <c r="O2496" s="317"/>
      <c r="P2496" s="317"/>
    </row>
    <row r="2497" spans="1:16" outlineLevel="3" x14ac:dyDescent="0.3">
      <c r="A2497" s="173"/>
      <c r="B2497" s="173"/>
      <c r="C2497" s="173"/>
      <c r="D2497" s="173"/>
      <c r="E2497" s="173"/>
      <c r="F2497" s="70">
        <v>27</v>
      </c>
      <c r="G2497" s="173"/>
      <c r="H2497" s="173"/>
      <c r="I2497" s="71" t="str">
        <v>HW - HWAC/RRU/Licenses/Carrier R</v>
      </c>
      <c r="K2497" s="49">
        <f t="shared" si="81"/>
        <v>0</v>
      </c>
      <c r="L2497" s="317"/>
      <c r="M2497" s="317"/>
      <c r="N2497" s="317"/>
      <c r="O2497" s="317"/>
      <c r="P2497" s="317"/>
    </row>
    <row r="2498" spans="1:16" outlineLevel="3" x14ac:dyDescent="0.3">
      <c r="A2498" s="173"/>
      <c r="B2498" s="173"/>
      <c r="C2498" s="173"/>
      <c r="D2498" s="173"/>
      <c r="E2498" s="173"/>
      <c r="F2498" s="70">
        <v>28</v>
      </c>
      <c r="G2498" s="173"/>
      <c r="H2498" s="173"/>
      <c r="I2498" s="71" t="str">
        <v>libre</v>
      </c>
      <c r="K2498" s="49">
        <f t="shared" si="81"/>
        <v>0</v>
      </c>
      <c r="L2498" s="317"/>
      <c r="M2498" s="317"/>
      <c r="N2498" s="317"/>
      <c r="O2498" s="317"/>
      <c r="P2498" s="317"/>
    </row>
    <row r="2499" spans="1:16" outlineLevel="3" x14ac:dyDescent="0.3">
      <c r="A2499" s="173"/>
      <c r="B2499" s="173"/>
      <c r="C2499" s="173"/>
      <c r="D2499" s="173"/>
      <c r="E2499" s="173"/>
      <c r="F2499" s="70">
        <v>29</v>
      </c>
      <c r="G2499" s="173"/>
      <c r="H2499" s="173"/>
      <c r="I2499" s="71" t="str">
        <v>Sitio U Energía</v>
      </c>
      <c r="K2499" s="49">
        <f t="shared" si="81"/>
        <v>0</v>
      </c>
      <c r="L2499" s="317"/>
      <c r="M2499" s="317"/>
      <c r="N2499" s="317"/>
      <c r="O2499" s="317"/>
      <c r="P2499" s="317"/>
    </row>
    <row r="2500" spans="1:16" outlineLevel="3" x14ac:dyDescent="0.3">
      <c r="A2500" s="173"/>
      <c r="B2500" s="173"/>
      <c r="C2500" s="173"/>
      <c r="D2500" s="173"/>
      <c r="E2500" s="173"/>
      <c r="F2500" s="70">
        <v>30</v>
      </c>
      <c r="G2500" s="173"/>
      <c r="H2500" s="173"/>
      <c r="I2500" s="71" t="str">
        <v>Sitio S Energía</v>
      </c>
      <c r="K2500" s="49">
        <f t="shared" si="81"/>
        <v>0</v>
      </c>
      <c r="L2500" s="317"/>
      <c r="M2500" s="317"/>
      <c r="N2500" s="317"/>
      <c r="O2500" s="317"/>
      <c r="P2500" s="317"/>
    </row>
    <row r="2501" spans="1:16" outlineLevel="3" x14ac:dyDescent="0.3">
      <c r="A2501" s="173"/>
      <c r="B2501" s="173"/>
      <c r="C2501" s="173"/>
      <c r="D2501" s="173"/>
      <c r="E2501" s="173"/>
      <c r="F2501" s="70">
        <v>31</v>
      </c>
      <c r="G2501" s="173"/>
      <c r="H2501" s="173"/>
      <c r="I2501" s="71" t="str">
        <v>Sitio R Energía</v>
      </c>
      <c r="K2501" s="49">
        <f t="shared" ref="K2501:K2510" si="82">INDEX($K$2165:$P$2464,$F2501,K$2470)</f>
        <v>0</v>
      </c>
      <c r="L2501" s="317"/>
      <c r="M2501" s="317"/>
      <c r="N2501" s="317"/>
      <c r="O2501" s="317"/>
      <c r="P2501" s="317"/>
    </row>
    <row r="2502" spans="1:16" outlineLevel="3" x14ac:dyDescent="0.3">
      <c r="A2502" s="173"/>
      <c r="B2502" s="173"/>
      <c r="C2502" s="173"/>
      <c r="D2502" s="173"/>
      <c r="E2502" s="173"/>
      <c r="F2502" s="70">
        <v>32</v>
      </c>
      <c r="G2502" s="173"/>
      <c r="H2502" s="173"/>
      <c r="I2502" s="71" t="str">
        <v>libre</v>
      </c>
      <c r="K2502" s="49">
        <f t="shared" si="82"/>
        <v>0</v>
      </c>
      <c r="L2502" s="317"/>
      <c r="M2502" s="317"/>
      <c r="N2502" s="317"/>
      <c r="O2502" s="317"/>
      <c r="P2502" s="317"/>
    </row>
    <row r="2503" spans="1:16" outlineLevel="3" x14ac:dyDescent="0.3">
      <c r="A2503" s="173"/>
      <c r="B2503" s="173"/>
      <c r="C2503" s="173"/>
      <c r="D2503" s="173"/>
      <c r="E2503" s="173"/>
      <c r="F2503" s="70">
        <v>33</v>
      </c>
      <c r="G2503" s="173"/>
      <c r="H2503" s="173"/>
      <c r="I2503" s="71" t="str">
        <v>Sitios todos 4G</v>
      </c>
      <c r="K2503" s="49">
        <f t="shared" si="82"/>
        <v>0</v>
      </c>
      <c r="L2503" s="317"/>
      <c r="M2503" s="317"/>
      <c r="N2503" s="317"/>
      <c r="O2503" s="317"/>
      <c r="P2503" s="317"/>
    </row>
    <row r="2504" spans="1:16" outlineLevel="3" x14ac:dyDescent="0.3">
      <c r="A2504" s="173"/>
      <c r="B2504" s="173"/>
      <c r="C2504" s="173"/>
      <c r="D2504" s="173"/>
      <c r="E2504" s="173"/>
      <c r="F2504" s="70">
        <v>34</v>
      </c>
      <c r="G2504" s="173"/>
      <c r="H2504" s="173"/>
      <c r="I2504" s="71" t="str">
        <v>libre</v>
      </c>
      <c r="K2504" s="49">
        <f t="shared" si="82"/>
        <v>0</v>
      </c>
      <c r="L2504" s="317"/>
      <c r="M2504" s="317"/>
      <c r="N2504" s="317"/>
      <c r="O2504" s="317"/>
      <c r="P2504" s="317"/>
    </row>
    <row r="2505" spans="1:16" outlineLevel="3" x14ac:dyDescent="0.3">
      <c r="A2505" s="173"/>
      <c r="B2505" s="173"/>
      <c r="C2505" s="173"/>
      <c r="D2505" s="173"/>
      <c r="E2505" s="173"/>
      <c r="F2505" s="70">
        <v>35</v>
      </c>
      <c r="G2505" s="173"/>
      <c r="H2505" s="173"/>
      <c r="I2505" s="71" t="str">
        <v>libre</v>
      </c>
      <c r="K2505" s="49">
        <f t="shared" si="82"/>
        <v>0</v>
      </c>
      <c r="L2505" s="317"/>
      <c r="M2505" s="317"/>
      <c r="N2505" s="317"/>
      <c r="O2505" s="317"/>
      <c r="P2505" s="317"/>
    </row>
    <row r="2506" spans="1:16" outlineLevel="3" x14ac:dyDescent="0.3">
      <c r="A2506" s="173"/>
      <c r="B2506" s="173"/>
      <c r="C2506" s="173"/>
      <c r="D2506" s="173"/>
      <c r="E2506" s="173"/>
      <c r="F2506" s="70">
        <v>36</v>
      </c>
      <c r="G2506" s="173"/>
      <c r="H2506" s="173"/>
      <c r="I2506" s="71" t="str">
        <v>libre</v>
      </c>
      <c r="K2506" s="49">
        <f t="shared" si="82"/>
        <v>0</v>
      </c>
      <c r="L2506" s="317"/>
      <c r="M2506" s="317"/>
      <c r="N2506" s="317"/>
      <c r="O2506" s="317"/>
      <c r="P2506" s="317"/>
    </row>
    <row r="2507" spans="1:16" outlineLevel="3" x14ac:dyDescent="0.3">
      <c r="A2507" s="173"/>
      <c r="B2507" s="173"/>
      <c r="C2507" s="173"/>
      <c r="D2507" s="173"/>
      <c r="E2507" s="173"/>
      <c r="F2507" s="70">
        <v>37</v>
      </c>
      <c r="G2507" s="173"/>
      <c r="H2507" s="173"/>
      <c r="I2507" s="71" t="str">
        <v>libre</v>
      </c>
      <c r="K2507" s="49">
        <f t="shared" si="82"/>
        <v>0</v>
      </c>
      <c r="L2507" s="317"/>
      <c r="M2507" s="317"/>
      <c r="N2507" s="317"/>
      <c r="O2507" s="317"/>
      <c r="P2507" s="317"/>
    </row>
    <row r="2508" spans="1:16" outlineLevel="3" x14ac:dyDescent="0.3">
      <c r="A2508" s="173"/>
      <c r="B2508" s="173"/>
      <c r="C2508" s="173"/>
      <c r="D2508" s="173"/>
      <c r="E2508" s="173"/>
      <c r="F2508" s="70">
        <v>38</v>
      </c>
      <c r="G2508" s="173"/>
      <c r="H2508" s="173"/>
      <c r="I2508" s="71" t="str">
        <v>libre</v>
      </c>
      <c r="K2508" s="49">
        <f t="shared" si="82"/>
        <v>0</v>
      </c>
      <c r="L2508" s="317"/>
      <c r="M2508" s="317"/>
      <c r="N2508" s="317"/>
      <c r="O2508" s="317"/>
      <c r="P2508" s="317"/>
    </row>
    <row r="2509" spans="1:16" outlineLevel="3" x14ac:dyDescent="0.3">
      <c r="A2509" s="173"/>
      <c r="B2509" s="173"/>
      <c r="C2509" s="173"/>
      <c r="D2509" s="173"/>
      <c r="E2509" s="173"/>
      <c r="F2509" s="70">
        <v>39</v>
      </c>
      <c r="G2509" s="173"/>
      <c r="H2509" s="173"/>
      <c r="I2509" s="71" t="str">
        <v>libre</v>
      </c>
      <c r="K2509" s="49">
        <f t="shared" si="82"/>
        <v>0</v>
      </c>
      <c r="L2509" s="317"/>
      <c r="M2509" s="317"/>
      <c r="N2509" s="317"/>
      <c r="O2509" s="317"/>
      <c r="P2509" s="317"/>
    </row>
    <row r="2510" spans="1:16" outlineLevel="3" x14ac:dyDescent="0.3">
      <c r="A2510" s="173"/>
      <c r="B2510" s="173"/>
      <c r="C2510" s="173"/>
      <c r="D2510" s="173"/>
      <c r="E2510" s="173"/>
      <c r="F2510" s="70">
        <v>40</v>
      </c>
      <c r="G2510" s="173"/>
      <c r="H2510" s="173"/>
      <c r="I2510" s="71" t="str">
        <v>libre</v>
      </c>
      <c r="K2510" s="49">
        <f t="shared" si="82"/>
        <v>0</v>
      </c>
      <c r="L2510" s="317"/>
      <c r="M2510" s="317"/>
      <c r="N2510" s="317"/>
      <c r="O2510" s="317"/>
      <c r="P2510" s="317"/>
    </row>
    <row r="2511" spans="1:16" outlineLevel="3" x14ac:dyDescent="0.3">
      <c r="A2511" s="173"/>
      <c r="B2511" s="173"/>
      <c r="C2511" s="173"/>
      <c r="D2511" s="173"/>
      <c r="E2511" s="173"/>
      <c r="F2511" s="70">
        <v>41</v>
      </c>
      <c r="G2511" s="173"/>
      <c r="H2511" s="173"/>
      <c r="I2511" s="71" t="str">
        <v>libre</v>
      </c>
      <c r="K2511" s="49">
        <f t="shared" ref="K2511:K2520" si="83">INDEX($K$2165:$P$2464,$F2511,K$2470)</f>
        <v>0</v>
      </c>
      <c r="L2511" s="317"/>
      <c r="M2511" s="317"/>
      <c r="N2511" s="317"/>
      <c r="O2511" s="317"/>
      <c r="P2511" s="317"/>
    </row>
    <row r="2512" spans="1:16" outlineLevel="3" x14ac:dyDescent="0.3">
      <c r="A2512" s="173"/>
      <c r="B2512" s="173"/>
      <c r="C2512" s="173"/>
      <c r="D2512" s="173"/>
      <c r="E2512" s="173"/>
      <c r="F2512" s="70">
        <v>42</v>
      </c>
      <c r="G2512" s="173"/>
      <c r="H2512" s="173"/>
      <c r="I2512" s="71" t="str">
        <v>libre</v>
      </c>
      <c r="K2512" s="49">
        <f t="shared" si="83"/>
        <v>0</v>
      </c>
      <c r="L2512" s="317"/>
      <c r="M2512" s="317"/>
      <c r="N2512" s="317"/>
      <c r="O2512" s="317"/>
      <c r="P2512" s="317"/>
    </row>
    <row r="2513" spans="1:16" outlineLevel="3" x14ac:dyDescent="0.3">
      <c r="A2513" s="173"/>
      <c r="B2513" s="173"/>
      <c r="C2513" s="173"/>
      <c r="D2513" s="173"/>
      <c r="E2513" s="173"/>
      <c r="F2513" s="70">
        <v>43</v>
      </c>
      <c r="G2513" s="173"/>
      <c r="H2513" s="173"/>
      <c r="I2513" s="71" t="str">
        <v>libre</v>
      </c>
      <c r="K2513" s="49">
        <f t="shared" si="83"/>
        <v>0</v>
      </c>
      <c r="L2513" s="317"/>
      <c r="M2513" s="317"/>
      <c r="N2513" s="317"/>
      <c r="O2513" s="317"/>
      <c r="P2513" s="317"/>
    </row>
    <row r="2514" spans="1:16" outlineLevel="3" x14ac:dyDescent="0.3">
      <c r="A2514" s="173"/>
      <c r="B2514" s="173"/>
      <c r="C2514" s="173"/>
      <c r="D2514" s="173"/>
      <c r="E2514" s="173"/>
      <c r="F2514" s="70">
        <v>44</v>
      </c>
      <c r="G2514" s="173"/>
      <c r="H2514" s="173"/>
      <c r="I2514" s="71" t="str">
        <v>libre</v>
      </c>
      <c r="K2514" s="49">
        <f t="shared" si="83"/>
        <v>0</v>
      </c>
      <c r="L2514" s="317"/>
      <c r="M2514" s="317"/>
      <c r="N2514" s="317"/>
      <c r="O2514" s="317"/>
      <c r="P2514" s="317"/>
    </row>
    <row r="2515" spans="1:16" outlineLevel="3" x14ac:dyDescent="0.3">
      <c r="A2515" s="173"/>
      <c r="B2515" s="173"/>
      <c r="C2515" s="173"/>
      <c r="D2515" s="173"/>
      <c r="E2515" s="173"/>
      <c r="F2515" s="70">
        <v>45</v>
      </c>
      <c r="G2515" s="173"/>
      <c r="H2515" s="173"/>
      <c r="I2515" s="71" t="str">
        <v>libre</v>
      </c>
      <c r="K2515" s="49">
        <f t="shared" si="83"/>
        <v>0</v>
      </c>
      <c r="L2515" s="317"/>
      <c r="M2515" s="317"/>
      <c r="N2515" s="317"/>
      <c r="O2515" s="317"/>
      <c r="P2515" s="317"/>
    </row>
    <row r="2516" spans="1:16" outlineLevel="3" x14ac:dyDescent="0.3">
      <c r="A2516" s="173"/>
      <c r="B2516" s="173"/>
      <c r="C2516" s="173"/>
      <c r="D2516" s="173"/>
      <c r="E2516" s="173"/>
      <c r="F2516" s="70">
        <v>46</v>
      </c>
      <c r="G2516" s="173"/>
      <c r="H2516" s="173"/>
      <c r="I2516" s="71" t="str">
        <v>libre</v>
      </c>
      <c r="K2516" s="49">
        <f t="shared" si="83"/>
        <v>0</v>
      </c>
      <c r="L2516" s="317"/>
      <c r="M2516" s="317"/>
      <c r="N2516" s="317"/>
      <c r="O2516" s="317"/>
      <c r="P2516" s="317"/>
    </row>
    <row r="2517" spans="1:16" outlineLevel="3" x14ac:dyDescent="0.3">
      <c r="A2517" s="173"/>
      <c r="B2517" s="173"/>
      <c r="C2517" s="173"/>
      <c r="D2517" s="173"/>
      <c r="E2517" s="173"/>
      <c r="F2517" s="70">
        <v>47</v>
      </c>
      <c r="G2517" s="173"/>
      <c r="H2517" s="173"/>
      <c r="I2517" s="71" t="str">
        <v>libre</v>
      </c>
      <c r="K2517" s="49">
        <f t="shared" si="83"/>
        <v>0</v>
      </c>
      <c r="L2517" s="317"/>
      <c r="M2517" s="317"/>
      <c r="N2517" s="317"/>
      <c r="O2517" s="317"/>
      <c r="P2517" s="317"/>
    </row>
    <row r="2518" spans="1:16" outlineLevel="3" x14ac:dyDescent="0.3">
      <c r="A2518" s="173"/>
      <c r="B2518" s="173"/>
      <c r="C2518" s="173"/>
      <c r="D2518" s="173"/>
      <c r="E2518" s="173"/>
      <c r="F2518" s="70">
        <v>48</v>
      </c>
      <c r="G2518" s="173"/>
      <c r="H2518" s="173"/>
      <c r="I2518" s="71" t="str">
        <v>libre</v>
      </c>
      <c r="K2518" s="49">
        <f t="shared" si="83"/>
        <v>0</v>
      </c>
      <c r="L2518" s="317"/>
      <c r="M2518" s="317"/>
      <c r="N2518" s="317"/>
      <c r="O2518" s="317"/>
      <c r="P2518" s="317"/>
    </row>
    <row r="2519" spans="1:16" outlineLevel="3" x14ac:dyDescent="0.3">
      <c r="A2519" s="173"/>
      <c r="B2519" s="173"/>
      <c r="C2519" s="173"/>
      <c r="D2519" s="173"/>
      <c r="E2519" s="173"/>
      <c r="F2519" s="70">
        <v>49</v>
      </c>
      <c r="G2519" s="173"/>
      <c r="H2519" s="173"/>
      <c r="I2519" s="71" t="str">
        <v>libre</v>
      </c>
      <c r="K2519" s="49">
        <f t="shared" si="83"/>
        <v>0</v>
      </c>
      <c r="L2519" s="317"/>
      <c r="M2519" s="317"/>
      <c r="N2519" s="317"/>
      <c r="O2519" s="317"/>
      <c r="P2519" s="317"/>
    </row>
    <row r="2520" spans="1:16" outlineLevel="3" x14ac:dyDescent="0.3">
      <c r="A2520" s="173"/>
      <c r="B2520" s="173"/>
      <c r="C2520" s="173"/>
      <c r="D2520" s="173"/>
      <c r="E2520" s="173"/>
      <c r="F2520" s="70">
        <v>50</v>
      </c>
      <c r="G2520" s="173"/>
      <c r="H2520" s="173"/>
      <c r="I2520" s="71" t="str">
        <v>libre</v>
      </c>
      <c r="K2520" s="49">
        <f t="shared" si="83"/>
        <v>0</v>
      </c>
      <c r="L2520" s="317"/>
      <c r="M2520" s="317"/>
      <c r="N2520" s="317"/>
      <c r="O2520" s="317"/>
      <c r="P2520" s="317"/>
    </row>
    <row r="2521" spans="1:16" outlineLevel="3" x14ac:dyDescent="0.3">
      <c r="A2521" s="173"/>
      <c r="B2521" s="173"/>
      <c r="C2521" s="173"/>
      <c r="D2521" s="173"/>
      <c r="E2521" s="173"/>
      <c r="F2521" s="70">
        <v>51</v>
      </c>
      <c r="G2521" s="173"/>
      <c r="H2521" s="173"/>
      <c r="I2521" s="71" t="str">
        <v>libre</v>
      </c>
      <c r="K2521" s="49">
        <f t="shared" ref="K2521:K2530" si="84">INDEX($K$2165:$P$2464,$F2521,K$2470)</f>
        <v>0</v>
      </c>
      <c r="L2521" s="317"/>
      <c r="M2521" s="317"/>
      <c r="N2521" s="317"/>
      <c r="O2521" s="317"/>
      <c r="P2521" s="317"/>
    </row>
    <row r="2522" spans="1:16" outlineLevel="3" x14ac:dyDescent="0.3">
      <c r="A2522" s="173"/>
      <c r="B2522" s="173"/>
      <c r="C2522" s="173"/>
      <c r="D2522" s="173"/>
      <c r="E2522" s="173"/>
      <c r="F2522" s="70">
        <v>52</v>
      </c>
      <c r="G2522" s="173"/>
      <c r="H2522" s="173"/>
      <c r="I2522" s="71" t="str">
        <v>libre</v>
      </c>
      <c r="K2522" s="49">
        <f t="shared" si="84"/>
        <v>0</v>
      </c>
      <c r="L2522" s="317"/>
      <c r="M2522" s="317"/>
      <c r="N2522" s="317"/>
      <c r="O2522" s="317"/>
      <c r="P2522" s="317"/>
    </row>
    <row r="2523" spans="1:16" outlineLevel="3" x14ac:dyDescent="0.3">
      <c r="A2523" s="173"/>
      <c r="B2523" s="173"/>
      <c r="C2523" s="173"/>
      <c r="D2523" s="173"/>
      <c r="E2523" s="173"/>
      <c r="F2523" s="70">
        <v>53</v>
      </c>
      <c r="G2523" s="173"/>
      <c r="H2523" s="173"/>
      <c r="I2523" s="71" t="str">
        <v>libre</v>
      </c>
      <c r="K2523" s="49">
        <f t="shared" si="84"/>
        <v>0</v>
      </c>
      <c r="L2523" s="317"/>
      <c r="M2523" s="317"/>
      <c r="N2523" s="317"/>
      <c r="O2523" s="317"/>
      <c r="P2523" s="317"/>
    </row>
    <row r="2524" spans="1:16" outlineLevel="3" x14ac:dyDescent="0.3">
      <c r="A2524" s="173"/>
      <c r="B2524" s="173"/>
      <c r="C2524" s="173"/>
      <c r="D2524" s="173"/>
      <c r="E2524" s="173"/>
      <c r="F2524" s="70">
        <v>54</v>
      </c>
      <c r="G2524" s="173"/>
      <c r="H2524" s="173"/>
      <c r="I2524" s="71" t="str">
        <v>libre</v>
      </c>
      <c r="K2524" s="49">
        <f t="shared" si="84"/>
        <v>0</v>
      </c>
      <c r="L2524" s="317"/>
      <c r="M2524" s="317"/>
      <c r="N2524" s="317"/>
      <c r="O2524" s="317"/>
      <c r="P2524" s="317"/>
    </row>
    <row r="2525" spans="1:16" outlineLevel="3" x14ac:dyDescent="0.3">
      <c r="A2525" s="173"/>
      <c r="B2525" s="173"/>
      <c r="C2525" s="173"/>
      <c r="D2525" s="173"/>
      <c r="E2525" s="173"/>
      <c r="F2525" s="70">
        <v>55</v>
      </c>
      <c r="G2525" s="173"/>
      <c r="H2525" s="173"/>
      <c r="I2525" s="71" t="str">
        <v>libre</v>
      </c>
      <c r="K2525" s="49">
        <f t="shared" si="84"/>
        <v>0</v>
      </c>
      <c r="L2525" s="317"/>
      <c r="M2525" s="317"/>
      <c r="N2525" s="317"/>
      <c r="O2525" s="317"/>
      <c r="P2525" s="317"/>
    </row>
    <row r="2526" spans="1:16" outlineLevel="3" x14ac:dyDescent="0.3">
      <c r="A2526" s="173"/>
      <c r="B2526" s="173"/>
      <c r="C2526" s="173"/>
      <c r="D2526" s="173"/>
      <c r="E2526" s="173"/>
      <c r="F2526" s="70">
        <v>56</v>
      </c>
      <c r="G2526" s="173"/>
      <c r="H2526" s="173"/>
      <c r="I2526" s="71" t="str">
        <v>libre</v>
      </c>
      <c r="K2526" s="49">
        <f t="shared" si="84"/>
        <v>0</v>
      </c>
      <c r="L2526" s="317"/>
      <c r="M2526" s="317"/>
      <c r="N2526" s="317"/>
      <c r="O2526" s="317"/>
      <c r="P2526" s="317"/>
    </row>
    <row r="2527" spans="1:16" outlineLevel="3" x14ac:dyDescent="0.3">
      <c r="A2527" s="173"/>
      <c r="B2527" s="173"/>
      <c r="C2527" s="173"/>
      <c r="D2527" s="173"/>
      <c r="E2527" s="173"/>
      <c r="F2527" s="70">
        <v>57</v>
      </c>
      <c r="G2527" s="173"/>
      <c r="H2527" s="173"/>
      <c r="I2527" s="71" t="str">
        <v>libre</v>
      </c>
      <c r="K2527" s="49">
        <f t="shared" si="84"/>
        <v>0</v>
      </c>
      <c r="L2527" s="317"/>
      <c r="M2527" s="317"/>
      <c r="N2527" s="317"/>
      <c r="O2527" s="317"/>
      <c r="P2527" s="317"/>
    </row>
    <row r="2528" spans="1:16" outlineLevel="3" x14ac:dyDescent="0.3">
      <c r="A2528" s="173"/>
      <c r="B2528" s="173"/>
      <c r="C2528" s="173"/>
      <c r="D2528" s="173"/>
      <c r="E2528" s="173"/>
      <c r="F2528" s="70">
        <v>58</v>
      </c>
      <c r="G2528" s="173"/>
      <c r="H2528" s="173"/>
      <c r="I2528" s="71" t="str">
        <v>libre</v>
      </c>
      <c r="K2528" s="49">
        <f t="shared" si="84"/>
        <v>0</v>
      </c>
      <c r="L2528" s="317"/>
      <c r="M2528" s="317"/>
      <c r="N2528" s="317"/>
      <c r="O2528" s="317"/>
      <c r="P2528" s="317"/>
    </row>
    <row r="2529" spans="1:16" outlineLevel="3" x14ac:dyDescent="0.3">
      <c r="A2529" s="173"/>
      <c r="B2529" s="173"/>
      <c r="C2529" s="173"/>
      <c r="D2529" s="173"/>
      <c r="E2529" s="173"/>
      <c r="F2529" s="70">
        <v>59</v>
      </c>
      <c r="G2529" s="173"/>
      <c r="H2529" s="173"/>
      <c r="I2529" s="71" t="str">
        <v>libre</v>
      </c>
      <c r="K2529" s="49">
        <f t="shared" si="84"/>
        <v>0</v>
      </c>
      <c r="L2529" s="317"/>
      <c r="M2529" s="317"/>
      <c r="N2529" s="317"/>
      <c r="O2529" s="317"/>
      <c r="P2529" s="317"/>
    </row>
    <row r="2530" spans="1:16" outlineLevel="3" x14ac:dyDescent="0.3">
      <c r="A2530" s="173"/>
      <c r="B2530" s="173"/>
      <c r="C2530" s="173"/>
      <c r="D2530" s="173"/>
      <c r="E2530" s="173"/>
      <c r="F2530" s="70">
        <v>60</v>
      </c>
      <c r="G2530" s="173"/>
      <c r="H2530" s="173"/>
      <c r="I2530" s="71" t="str">
        <v>libre</v>
      </c>
      <c r="K2530" s="49">
        <f t="shared" si="84"/>
        <v>0</v>
      </c>
      <c r="L2530" s="317"/>
      <c r="M2530" s="317"/>
      <c r="N2530" s="317"/>
      <c r="O2530" s="317"/>
      <c r="P2530" s="317"/>
    </row>
    <row r="2531" spans="1:16" outlineLevel="3" x14ac:dyDescent="0.3">
      <c r="A2531" s="173"/>
      <c r="B2531" s="173"/>
      <c r="C2531" s="173"/>
      <c r="D2531" s="173"/>
      <c r="E2531" s="173"/>
      <c r="F2531" s="70">
        <v>61</v>
      </c>
      <c r="G2531" s="173"/>
      <c r="H2531" s="173"/>
      <c r="I2531" s="71" t="str">
        <v>libre</v>
      </c>
      <c r="K2531" s="49">
        <f t="shared" ref="K2531:K2540" si="85">INDEX($K$2165:$P$2464,$F2531,K$2470)</f>
        <v>0</v>
      </c>
      <c r="L2531" s="317"/>
      <c r="M2531" s="317"/>
      <c r="N2531" s="317"/>
      <c r="O2531" s="317"/>
      <c r="P2531" s="317"/>
    </row>
    <row r="2532" spans="1:16" outlineLevel="3" x14ac:dyDescent="0.3">
      <c r="A2532" s="173"/>
      <c r="B2532" s="173"/>
      <c r="C2532" s="173"/>
      <c r="D2532" s="173"/>
      <c r="E2532" s="173"/>
      <c r="F2532" s="70">
        <v>62</v>
      </c>
      <c r="G2532" s="173"/>
      <c r="H2532" s="173"/>
      <c r="I2532" s="71" t="str">
        <v>libre</v>
      </c>
      <c r="K2532" s="49">
        <f t="shared" si="85"/>
        <v>0</v>
      </c>
      <c r="L2532" s="317"/>
      <c r="M2532" s="317"/>
      <c r="N2532" s="317"/>
      <c r="O2532" s="317"/>
      <c r="P2532" s="317"/>
    </row>
    <row r="2533" spans="1:16" outlineLevel="3" x14ac:dyDescent="0.3">
      <c r="A2533" s="173"/>
      <c r="B2533" s="173"/>
      <c r="C2533" s="173"/>
      <c r="D2533" s="173"/>
      <c r="E2533" s="173"/>
      <c r="F2533" s="70">
        <v>63</v>
      </c>
      <c r="G2533" s="173"/>
      <c r="H2533" s="173"/>
      <c r="I2533" s="71" t="str">
        <v>libre</v>
      </c>
      <c r="K2533" s="49">
        <f t="shared" si="85"/>
        <v>0</v>
      </c>
      <c r="L2533" s="317"/>
      <c r="M2533" s="317"/>
      <c r="N2533" s="317"/>
      <c r="O2533" s="317"/>
      <c r="P2533" s="317"/>
    </row>
    <row r="2534" spans="1:16" outlineLevel="3" x14ac:dyDescent="0.3">
      <c r="A2534" s="173"/>
      <c r="B2534" s="173"/>
      <c r="C2534" s="173"/>
      <c r="D2534" s="173"/>
      <c r="E2534" s="173"/>
      <c r="F2534" s="70">
        <v>64</v>
      </c>
      <c r="G2534" s="173"/>
      <c r="H2534" s="173"/>
      <c r="I2534" s="71" t="str">
        <v>libre</v>
      </c>
      <c r="K2534" s="49">
        <f t="shared" si="85"/>
        <v>0</v>
      </c>
      <c r="L2534" s="317"/>
      <c r="M2534" s="317"/>
      <c r="N2534" s="317"/>
      <c r="O2534" s="317"/>
      <c r="P2534" s="317"/>
    </row>
    <row r="2535" spans="1:16" outlineLevel="3" x14ac:dyDescent="0.3">
      <c r="A2535" s="173"/>
      <c r="B2535" s="173"/>
      <c r="C2535" s="173"/>
      <c r="D2535" s="173"/>
      <c r="E2535" s="173"/>
      <c r="F2535" s="70">
        <v>65</v>
      </c>
      <c r="G2535" s="173"/>
      <c r="H2535" s="173"/>
      <c r="I2535" s="71" t="str">
        <v>libre</v>
      </c>
      <c r="K2535" s="49">
        <f t="shared" si="85"/>
        <v>0</v>
      </c>
      <c r="L2535" s="317"/>
      <c r="M2535" s="317"/>
      <c r="N2535" s="317"/>
      <c r="O2535" s="317"/>
      <c r="P2535" s="317"/>
    </row>
    <row r="2536" spans="1:16" outlineLevel="3" x14ac:dyDescent="0.3">
      <c r="A2536" s="173"/>
      <c r="B2536" s="173"/>
      <c r="C2536" s="173"/>
      <c r="D2536" s="173"/>
      <c r="E2536" s="173"/>
      <c r="F2536" s="70">
        <v>66</v>
      </c>
      <c r="G2536" s="173"/>
      <c r="H2536" s="173"/>
      <c r="I2536" s="71" t="str">
        <v>libre</v>
      </c>
      <c r="K2536" s="49">
        <f t="shared" si="85"/>
        <v>0</v>
      </c>
      <c r="L2536" s="317"/>
      <c r="M2536" s="317"/>
      <c r="N2536" s="317"/>
      <c r="O2536" s="317"/>
      <c r="P2536" s="317"/>
    </row>
    <row r="2537" spans="1:16" outlineLevel="3" x14ac:dyDescent="0.3">
      <c r="A2537" s="173"/>
      <c r="B2537" s="173"/>
      <c r="C2537" s="173"/>
      <c r="D2537" s="173"/>
      <c r="E2537" s="173"/>
      <c r="F2537" s="70">
        <v>67</v>
      </c>
      <c r="G2537" s="173"/>
      <c r="H2537" s="173"/>
      <c r="I2537" s="71" t="str">
        <v>libre</v>
      </c>
      <c r="K2537" s="49">
        <f t="shared" si="85"/>
        <v>0</v>
      </c>
      <c r="L2537" s="317"/>
      <c r="M2537" s="317"/>
      <c r="N2537" s="317"/>
      <c r="O2537" s="317"/>
      <c r="P2537" s="317"/>
    </row>
    <row r="2538" spans="1:16" outlineLevel="3" x14ac:dyDescent="0.3">
      <c r="A2538" s="173"/>
      <c r="B2538" s="173"/>
      <c r="C2538" s="173"/>
      <c r="D2538" s="173"/>
      <c r="E2538" s="173"/>
      <c r="F2538" s="70">
        <v>68</v>
      </c>
      <c r="G2538" s="173"/>
      <c r="H2538" s="173"/>
      <c r="I2538" s="71" t="str">
        <v>libre</v>
      </c>
      <c r="K2538" s="49">
        <f t="shared" si="85"/>
        <v>0</v>
      </c>
      <c r="L2538" s="317"/>
      <c r="M2538" s="317"/>
      <c r="N2538" s="317"/>
      <c r="O2538" s="317"/>
      <c r="P2538" s="317"/>
    </row>
    <row r="2539" spans="1:16" outlineLevel="3" x14ac:dyDescent="0.3">
      <c r="A2539" s="173"/>
      <c r="B2539" s="173"/>
      <c r="C2539" s="173"/>
      <c r="D2539" s="173"/>
      <c r="E2539" s="173"/>
      <c r="F2539" s="70">
        <v>69</v>
      </c>
      <c r="G2539" s="173"/>
      <c r="H2539" s="173"/>
      <c r="I2539" s="71" t="str">
        <v>Core CS:MGW, HW y SE</v>
      </c>
      <c r="K2539" s="49">
        <f t="shared" si="85"/>
        <v>0</v>
      </c>
      <c r="L2539" s="317"/>
      <c r="M2539" s="317"/>
      <c r="N2539" s="317"/>
      <c r="O2539" s="317"/>
      <c r="P2539" s="317"/>
    </row>
    <row r="2540" spans="1:16" outlineLevel="3" x14ac:dyDescent="0.3">
      <c r="A2540" s="173"/>
      <c r="B2540" s="173"/>
      <c r="C2540" s="173"/>
      <c r="D2540" s="173"/>
      <c r="E2540" s="173"/>
      <c r="F2540" s="70">
        <v>70</v>
      </c>
      <c r="G2540" s="173"/>
      <c r="H2540" s="173"/>
      <c r="I2540" s="71" t="str">
        <v>Core CS:MSC Server, HW y SE</v>
      </c>
      <c r="K2540" s="49">
        <f t="shared" si="85"/>
        <v>0</v>
      </c>
      <c r="L2540" s="317"/>
      <c r="M2540" s="317"/>
      <c r="N2540" s="317"/>
      <c r="O2540" s="317"/>
      <c r="P2540" s="317"/>
    </row>
    <row r="2541" spans="1:16" outlineLevel="3" x14ac:dyDescent="0.3">
      <c r="A2541" s="173"/>
      <c r="B2541" s="173"/>
      <c r="C2541" s="173"/>
      <c r="D2541" s="173"/>
      <c r="E2541" s="173"/>
      <c r="F2541" s="70">
        <v>71</v>
      </c>
      <c r="G2541" s="173"/>
      <c r="H2541" s="173"/>
      <c r="I2541" s="71" t="str">
        <v>Core CS:SG, HW y SE</v>
      </c>
      <c r="K2541" s="49">
        <f t="shared" ref="K2541:K2550" si="86">INDEX($K$2165:$P$2464,$F2541,K$2470)</f>
        <v>0</v>
      </c>
      <c r="L2541" s="317"/>
      <c r="M2541" s="317"/>
      <c r="N2541" s="317"/>
      <c r="O2541" s="317"/>
      <c r="P2541" s="317"/>
    </row>
    <row r="2542" spans="1:16" outlineLevel="3" x14ac:dyDescent="0.3">
      <c r="A2542" s="173"/>
      <c r="B2542" s="173"/>
      <c r="C2542" s="173"/>
      <c r="D2542" s="173"/>
      <c r="E2542" s="173"/>
      <c r="F2542" s="70">
        <v>72</v>
      </c>
      <c r="G2542" s="173"/>
      <c r="H2542" s="173"/>
      <c r="I2542" s="71" t="str">
        <v>Core CS:HLR, HW y SE</v>
      </c>
      <c r="K2542" s="49">
        <f t="shared" si="86"/>
        <v>0</v>
      </c>
      <c r="L2542" s="317"/>
      <c r="M2542" s="317"/>
      <c r="N2542" s="317"/>
      <c r="O2542" s="317"/>
      <c r="P2542" s="317"/>
    </row>
    <row r="2543" spans="1:16" outlineLevel="3" x14ac:dyDescent="0.3">
      <c r="A2543" s="173"/>
      <c r="B2543" s="173"/>
      <c r="C2543" s="173"/>
      <c r="D2543" s="173"/>
      <c r="E2543" s="173"/>
      <c r="F2543" s="70">
        <v>73</v>
      </c>
      <c r="G2543" s="173"/>
      <c r="H2543" s="173"/>
      <c r="I2543" s="71" t="str">
        <v>Core CS:MGW, SW</v>
      </c>
      <c r="K2543" s="49">
        <f t="shared" si="86"/>
        <v>0</v>
      </c>
      <c r="L2543" s="317"/>
      <c r="M2543" s="317"/>
      <c r="N2543" s="317"/>
      <c r="O2543" s="317"/>
      <c r="P2543" s="317"/>
    </row>
    <row r="2544" spans="1:16" outlineLevel="3" x14ac:dyDescent="0.3">
      <c r="A2544" s="173"/>
      <c r="B2544" s="173"/>
      <c r="C2544" s="173"/>
      <c r="D2544" s="173"/>
      <c r="E2544" s="173"/>
      <c r="F2544" s="70">
        <v>74</v>
      </c>
      <c r="G2544" s="173"/>
      <c r="H2544" s="173"/>
      <c r="I2544" s="71" t="str">
        <v>Core CS:MSC Server, SW</v>
      </c>
      <c r="K2544" s="49">
        <f t="shared" si="86"/>
        <v>0</v>
      </c>
      <c r="L2544" s="317"/>
      <c r="M2544" s="317"/>
      <c r="N2544" s="317"/>
      <c r="O2544" s="317"/>
      <c r="P2544" s="317"/>
    </row>
    <row r="2545" spans="1:16" outlineLevel="3" x14ac:dyDescent="0.3">
      <c r="A2545" s="173"/>
      <c r="B2545" s="173"/>
      <c r="C2545" s="173"/>
      <c r="D2545" s="173"/>
      <c r="E2545" s="173"/>
      <c r="F2545" s="70">
        <v>75</v>
      </c>
      <c r="G2545" s="173"/>
      <c r="H2545" s="173"/>
      <c r="I2545" s="71" t="str">
        <v>Core CS:SG, SW</v>
      </c>
      <c r="K2545" s="49">
        <f t="shared" si="86"/>
        <v>0</v>
      </c>
      <c r="L2545" s="317"/>
      <c r="M2545" s="317"/>
      <c r="N2545" s="317"/>
      <c r="O2545" s="317"/>
      <c r="P2545" s="317"/>
    </row>
    <row r="2546" spans="1:16" outlineLevel="3" x14ac:dyDescent="0.3">
      <c r="A2546" s="173"/>
      <c r="B2546" s="173"/>
      <c r="C2546" s="173"/>
      <c r="D2546" s="173"/>
      <c r="E2546" s="173"/>
      <c r="F2546" s="70">
        <v>76</v>
      </c>
      <c r="G2546" s="173"/>
      <c r="H2546" s="173"/>
      <c r="I2546" s="71" t="str">
        <v>Core CS:HLR, SW</v>
      </c>
      <c r="K2546" s="49">
        <f t="shared" si="86"/>
        <v>0</v>
      </c>
      <c r="L2546" s="317"/>
      <c r="M2546" s="317"/>
      <c r="N2546" s="317"/>
      <c r="O2546" s="317"/>
      <c r="P2546" s="317"/>
    </row>
    <row r="2547" spans="1:16" outlineLevel="3" x14ac:dyDescent="0.3">
      <c r="A2547" s="173"/>
      <c r="B2547" s="173"/>
      <c r="C2547" s="173"/>
      <c r="D2547" s="173"/>
      <c r="E2547" s="173"/>
      <c r="F2547" s="70">
        <v>77</v>
      </c>
      <c r="G2547" s="173"/>
      <c r="H2547" s="173"/>
      <c r="I2547" s="71" t="str">
        <v>Core PS:SGSN, HW y SE</v>
      </c>
      <c r="K2547" s="49">
        <f t="shared" si="86"/>
        <v>0</v>
      </c>
      <c r="L2547" s="317"/>
      <c r="M2547" s="317"/>
      <c r="N2547" s="317"/>
      <c r="O2547" s="317"/>
      <c r="P2547" s="317"/>
    </row>
    <row r="2548" spans="1:16" outlineLevel="3" x14ac:dyDescent="0.3">
      <c r="A2548" s="173"/>
      <c r="B2548" s="173"/>
      <c r="C2548" s="173"/>
      <c r="D2548" s="173"/>
      <c r="E2548" s="173"/>
      <c r="F2548" s="70">
        <v>78</v>
      </c>
      <c r="G2548" s="173"/>
      <c r="H2548" s="173"/>
      <c r="I2548" s="71" t="str">
        <v>Core PS:GGSN, HW y SE</v>
      </c>
      <c r="K2548" s="49">
        <f t="shared" si="86"/>
        <v>0</v>
      </c>
      <c r="L2548" s="317"/>
      <c r="M2548" s="317"/>
      <c r="N2548" s="317"/>
      <c r="O2548" s="317"/>
      <c r="P2548" s="317"/>
    </row>
    <row r="2549" spans="1:16" outlineLevel="3" x14ac:dyDescent="0.3">
      <c r="A2549" s="173"/>
      <c r="B2549" s="173"/>
      <c r="C2549" s="173"/>
      <c r="D2549" s="173"/>
      <c r="E2549" s="173"/>
      <c r="F2549" s="70">
        <v>79</v>
      </c>
      <c r="G2549" s="173"/>
      <c r="H2549" s="173"/>
      <c r="I2549" s="71" t="str">
        <v>Core PS:CG, HW y SE</v>
      </c>
      <c r="K2549" s="49">
        <f t="shared" si="86"/>
        <v>0</v>
      </c>
      <c r="L2549" s="317"/>
      <c r="M2549" s="317"/>
      <c r="N2549" s="317"/>
      <c r="O2549" s="317"/>
      <c r="P2549" s="317"/>
    </row>
    <row r="2550" spans="1:16" outlineLevel="3" x14ac:dyDescent="0.3">
      <c r="A2550" s="173"/>
      <c r="B2550" s="173"/>
      <c r="C2550" s="173"/>
      <c r="D2550" s="173"/>
      <c r="E2550" s="173"/>
      <c r="F2550" s="70">
        <v>80</v>
      </c>
      <c r="G2550" s="173"/>
      <c r="H2550" s="173"/>
      <c r="I2550" s="71" t="str">
        <v>Core PS:PCRF, HW y SE</v>
      </c>
      <c r="K2550" s="49">
        <f t="shared" si="86"/>
        <v>0</v>
      </c>
      <c r="L2550" s="317"/>
      <c r="M2550" s="317"/>
      <c r="N2550" s="317"/>
      <c r="O2550" s="317"/>
      <c r="P2550" s="317"/>
    </row>
    <row r="2551" spans="1:16" outlineLevel="3" x14ac:dyDescent="0.3">
      <c r="A2551" s="173"/>
      <c r="B2551" s="173"/>
      <c r="C2551" s="173"/>
      <c r="D2551" s="173"/>
      <c r="E2551" s="173"/>
      <c r="F2551" s="70">
        <v>81</v>
      </c>
      <c r="G2551" s="173"/>
      <c r="H2551" s="173"/>
      <c r="I2551" s="71" t="str">
        <v>Core PS:SUR, HW y SE</v>
      </c>
      <c r="K2551" s="49">
        <f t="shared" ref="K2551:K2560" si="87">INDEX($K$2165:$P$2464,$F2551,K$2470)</f>
        <v>0</v>
      </c>
      <c r="L2551" s="317"/>
      <c r="M2551" s="317"/>
      <c r="N2551" s="317"/>
      <c r="O2551" s="317"/>
      <c r="P2551" s="317"/>
    </row>
    <row r="2552" spans="1:16" outlineLevel="3" x14ac:dyDescent="0.3">
      <c r="A2552" s="173"/>
      <c r="B2552" s="173"/>
      <c r="C2552" s="173"/>
      <c r="D2552" s="173"/>
      <c r="E2552" s="173"/>
      <c r="F2552" s="70">
        <v>82</v>
      </c>
      <c r="G2552" s="173"/>
      <c r="H2552" s="173"/>
      <c r="I2552" s="71" t="str">
        <v>Core PS:SGSN, SW</v>
      </c>
      <c r="K2552" s="49">
        <f t="shared" si="87"/>
        <v>0</v>
      </c>
      <c r="L2552" s="317"/>
      <c r="M2552" s="317"/>
      <c r="N2552" s="317"/>
      <c r="O2552" s="317"/>
      <c r="P2552" s="317"/>
    </row>
    <row r="2553" spans="1:16" outlineLevel="3" x14ac:dyDescent="0.3">
      <c r="A2553" s="173"/>
      <c r="B2553" s="173"/>
      <c r="C2553" s="173"/>
      <c r="D2553" s="173"/>
      <c r="E2553" s="173"/>
      <c r="F2553" s="70">
        <v>83</v>
      </c>
      <c r="G2553" s="173"/>
      <c r="H2553" s="173"/>
      <c r="I2553" s="71" t="str">
        <v>Core PS:GGSN, SW</v>
      </c>
      <c r="K2553" s="49">
        <f t="shared" si="87"/>
        <v>0</v>
      </c>
      <c r="L2553" s="317"/>
      <c r="M2553" s="317"/>
      <c r="N2553" s="317"/>
      <c r="O2553" s="317"/>
      <c r="P2553" s="317"/>
    </row>
    <row r="2554" spans="1:16" outlineLevel="3" x14ac:dyDescent="0.3">
      <c r="A2554" s="173"/>
      <c r="B2554" s="173"/>
      <c r="C2554" s="173"/>
      <c r="D2554" s="173"/>
      <c r="E2554" s="173"/>
      <c r="F2554" s="70">
        <v>84</v>
      </c>
      <c r="G2554" s="173"/>
      <c r="H2554" s="173"/>
      <c r="I2554" s="71" t="str">
        <v>Core PS:CG, SW</v>
      </c>
      <c r="K2554" s="49">
        <f t="shared" si="87"/>
        <v>0</v>
      </c>
      <c r="L2554" s="317"/>
      <c r="M2554" s="317"/>
      <c r="N2554" s="317"/>
      <c r="O2554" s="317"/>
      <c r="P2554" s="317"/>
    </row>
    <row r="2555" spans="1:16" outlineLevel="3" x14ac:dyDescent="0.3">
      <c r="A2555" s="173"/>
      <c r="B2555" s="173"/>
      <c r="C2555" s="173"/>
      <c r="D2555" s="173"/>
      <c r="E2555" s="173"/>
      <c r="F2555" s="70">
        <v>85</v>
      </c>
      <c r="G2555" s="173"/>
      <c r="H2555" s="173"/>
      <c r="I2555" s="71" t="str">
        <v>Core PS:PCRF, SW</v>
      </c>
      <c r="K2555" s="49">
        <f t="shared" si="87"/>
        <v>0</v>
      </c>
      <c r="L2555" s="317"/>
      <c r="M2555" s="317"/>
      <c r="N2555" s="317"/>
      <c r="O2555" s="317"/>
      <c r="P2555" s="317"/>
    </row>
    <row r="2556" spans="1:16" outlineLevel="3" x14ac:dyDescent="0.3">
      <c r="A2556" s="173"/>
      <c r="B2556" s="173"/>
      <c r="C2556" s="173"/>
      <c r="D2556" s="173"/>
      <c r="E2556" s="173"/>
      <c r="F2556" s="70">
        <v>86</v>
      </c>
      <c r="G2556" s="173"/>
      <c r="H2556" s="173"/>
      <c r="I2556" s="71" t="str">
        <v>Core PS:SUR, SW</v>
      </c>
      <c r="K2556" s="49">
        <f t="shared" si="87"/>
        <v>0</v>
      </c>
      <c r="L2556" s="317"/>
      <c r="M2556" s="317"/>
      <c r="N2556" s="317"/>
      <c r="O2556" s="317"/>
      <c r="P2556" s="317"/>
    </row>
    <row r="2557" spans="1:16" outlineLevel="3" x14ac:dyDescent="0.3">
      <c r="A2557" s="173"/>
      <c r="B2557" s="173"/>
      <c r="C2557" s="173"/>
      <c r="D2557" s="173"/>
      <c r="E2557" s="173"/>
      <c r="F2557" s="70">
        <v>87</v>
      </c>
      <c r="G2557" s="173"/>
      <c r="H2557" s="173"/>
      <c r="I2557" s="71" t="str">
        <v>Core Común: Repuestos Críticos</v>
      </c>
      <c r="K2557" s="49">
        <f t="shared" si="87"/>
        <v>0</v>
      </c>
      <c r="L2557" s="317"/>
      <c r="M2557" s="317"/>
      <c r="N2557" s="317"/>
      <c r="O2557" s="317"/>
      <c r="P2557" s="317"/>
    </row>
    <row r="2558" spans="1:16" outlineLevel="3" x14ac:dyDescent="0.3">
      <c r="A2558" s="173"/>
      <c r="B2558" s="173"/>
      <c r="C2558" s="173"/>
      <c r="D2558" s="173"/>
      <c r="E2558" s="173"/>
      <c r="F2558" s="70">
        <v>88</v>
      </c>
      <c r="G2558" s="173"/>
      <c r="H2558" s="173"/>
      <c r="I2558" s="71" t="str">
        <v>Core Común: Mantención Iniciación</v>
      </c>
      <c r="K2558" s="49">
        <f t="shared" si="87"/>
        <v>0</v>
      </c>
      <c r="L2558" s="317"/>
      <c r="M2558" s="317"/>
      <c r="N2558" s="317"/>
      <c r="O2558" s="317"/>
      <c r="P2558" s="317"/>
    </row>
    <row r="2559" spans="1:16" outlineLevel="3" x14ac:dyDescent="0.3">
      <c r="A2559" s="173"/>
      <c r="B2559" s="173"/>
      <c r="C2559" s="173"/>
      <c r="D2559" s="173"/>
      <c r="E2559" s="173"/>
      <c r="F2559" s="70">
        <v>89</v>
      </c>
      <c r="G2559" s="173"/>
      <c r="H2559" s="173"/>
      <c r="I2559" s="71" t="str">
        <v>Core Común: Terrenos</v>
      </c>
      <c r="K2559" s="49">
        <f t="shared" si="87"/>
        <v>0</v>
      </c>
      <c r="L2559" s="317"/>
      <c r="M2559" s="317"/>
      <c r="N2559" s="317"/>
      <c r="O2559" s="317"/>
      <c r="P2559" s="317"/>
    </row>
    <row r="2560" spans="1:16" outlineLevel="3" x14ac:dyDescent="0.3">
      <c r="A2560" s="173"/>
      <c r="B2560" s="173"/>
      <c r="C2560" s="173"/>
      <c r="D2560" s="173"/>
      <c r="E2560" s="173"/>
      <c r="F2560" s="70">
        <v>90</v>
      </c>
      <c r="G2560" s="173"/>
      <c r="H2560" s="173"/>
      <c r="I2560" s="71" t="str">
        <v>Core Común: Obras Civiles</v>
      </c>
      <c r="K2560" s="49">
        <f t="shared" si="87"/>
        <v>0</v>
      </c>
      <c r="L2560" s="317"/>
      <c r="M2560" s="317"/>
      <c r="N2560" s="317"/>
      <c r="O2560" s="317"/>
      <c r="P2560" s="317"/>
    </row>
    <row r="2561" spans="1:16" outlineLevel="3" x14ac:dyDescent="0.3">
      <c r="A2561" s="173"/>
      <c r="B2561" s="173"/>
      <c r="C2561" s="173"/>
      <c r="D2561" s="173"/>
      <c r="E2561" s="173"/>
      <c r="F2561" s="70">
        <v>91</v>
      </c>
      <c r="G2561" s="173"/>
      <c r="H2561" s="173"/>
      <c r="I2561" s="71" t="str">
        <v>Core Común: Equipamiento</v>
      </c>
      <c r="K2561" s="49">
        <f t="shared" ref="K2561:K2570" si="88">INDEX($K$2165:$P$2464,$F2561,K$2470)</f>
        <v>0</v>
      </c>
      <c r="L2561" s="317"/>
      <c r="M2561" s="317"/>
      <c r="N2561" s="317"/>
      <c r="O2561" s="317"/>
      <c r="P2561" s="317"/>
    </row>
    <row r="2562" spans="1:16" outlineLevel="3" x14ac:dyDescent="0.3">
      <c r="A2562" s="173"/>
      <c r="B2562" s="173"/>
      <c r="C2562" s="173"/>
      <c r="D2562" s="173"/>
      <c r="E2562" s="173"/>
      <c r="F2562" s="70">
        <v>92</v>
      </c>
      <c r="G2562" s="173"/>
      <c r="H2562" s="173"/>
      <c r="I2562" s="71" t="str">
        <v>libre</v>
      </c>
      <c r="K2562" s="49">
        <f t="shared" si="88"/>
        <v>0</v>
      </c>
      <c r="L2562" s="317"/>
      <c r="M2562" s="317"/>
      <c r="N2562" s="317"/>
      <c r="O2562" s="317"/>
      <c r="P2562" s="317"/>
    </row>
    <row r="2563" spans="1:16" outlineLevel="3" x14ac:dyDescent="0.3">
      <c r="A2563" s="173"/>
      <c r="B2563" s="173"/>
      <c r="C2563" s="173"/>
      <c r="D2563" s="173"/>
      <c r="E2563" s="173"/>
      <c r="F2563" s="70">
        <v>93</v>
      </c>
      <c r="G2563" s="173"/>
      <c r="H2563" s="173"/>
      <c r="I2563" s="71" t="str">
        <v>Espectro</v>
      </c>
      <c r="K2563" s="49">
        <f t="shared" si="88"/>
        <v>0</v>
      </c>
      <c r="L2563" s="317"/>
      <c r="M2563" s="317"/>
      <c r="N2563" s="317"/>
      <c r="O2563" s="317"/>
      <c r="P2563" s="317"/>
    </row>
    <row r="2564" spans="1:16" outlineLevel="3" x14ac:dyDescent="0.3">
      <c r="A2564" s="173"/>
      <c r="B2564" s="173"/>
      <c r="C2564" s="173"/>
      <c r="D2564" s="173"/>
      <c r="E2564" s="173"/>
      <c r="F2564" s="70">
        <v>94</v>
      </c>
      <c r="G2564" s="173"/>
      <c r="H2564" s="173"/>
      <c r="I2564" s="71" t="str">
        <v>libre</v>
      </c>
      <c r="K2564" s="49">
        <f t="shared" si="88"/>
        <v>0</v>
      </c>
      <c r="L2564" s="317"/>
      <c r="M2564" s="317"/>
      <c r="N2564" s="317"/>
      <c r="O2564" s="317"/>
      <c r="P2564" s="317"/>
    </row>
    <row r="2565" spans="1:16" outlineLevel="3" x14ac:dyDescent="0.3">
      <c r="A2565" s="173"/>
      <c r="B2565" s="173"/>
      <c r="C2565" s="173"/>
      <c r="D2565" s="173"/>
      <c r="E2565" s="173"/>
      <c r="F2565" s="70">
        <v>95</v>
      </c>
      <c r="G2565" s="173"/>
      <c r="H2565" s="173"/>
      <c r="I2565" s="71" t="str">
        <v>BSCS Base</v>
      </c>
      <c r="K2565" s="49">
        <f t="shared" si="88"/>
        <v>0</v>
      </c>
      <c r="L2565" s="317"/>
      <c r="M2565" s="317"/>
      <c r="N2565" s="317"/>
      <c r="O2565" s="317"/>
      <c r="P2565" s="317"/>
    </row>
    <row r="2566" spans="1:16" outlineLevel="3" x14ac:dyDescent="0.3">
      <c r="A2566" s="173"/>
      <c r="B2566" s="173"/>
      <c r="C2566" s="173"/>
      <c r="D2566" s="173"/>
      <c r="E2566" s="173"/>
      <c r="F2566" s="70">
        <v>96</v>
      </c>
      <c r="G2566" s="173"/>
      <c r="H2566" s="173"/>
      <c r="I2566" s="71" t="str">
        <v>BSCS Mant</v>
      </c>
      <c r="K2566" s="49">
        <f t="shared" si="88"/>
        <v>0</v>
      </c>
      <c r="L2566" s="317"/>
      <c r="M2566" s="317"/>
      <c r="N2566" s="317"/>
      <c r="O2566" s="317"/>
      <c r="P2566" s="317"/>
    </row>
    <row r="2567" spans="1:16" outlineLevel="3" x14ac:dyDescent="0.3">
      <c r="A2567" s="173"/>
      <c r="B2567" s="173"/>
      <c r="C2567" s="173"/>
      <c r="D2567" s="173"/>
      <c r="E2567" s="173"/>
      <c r="F2567" s="70">
        <v>97</v>
      </c>
      <c r="G2567" s="173"/>
      <c r="H2567" s="173"/>
      <c r="I2567" s="71" t="str">
        <v>ICC Base</v>
      </c>
      <c r="K2567" s="49">
        <f t="shared" si="88"/>
        <v>0</v>
      </c>
      <c r="L2567" s="317"/>
      <c r="M2567" s="317"/>
      <c r="N2567" s="317"/>
      <c r="O2567" s="317"/>
      <c r="P2567" s="317"/>
    </row>
    <row r="2568" spans="1:16" outlineLevel="2" x14ac:dyDescent="0.3">
      <c r="A2568" s="173"/>
      <c r="B2568" s="173"/>
      <c r="C2568" s="173"/>
      <c r="D2568" s="173"/>
      <c r="E2568" s="173"/>
      <c r="F2568" s="70">
        <v>98</v>
      </c>
      <c r="G2568" s="173"/>
      <c r="H2568" s="173"/>
      <c r="I2568" s="71" t="str">
        <v>ICC Mant</v>
      </c>
      <c r="K2568" s="49">
        <f t="shared" si="88"/>
        <v>0</v>
      </c>
      <c r="L2568" s="317"/>
      <c r="M2568" s="317"/>
      <c r="N2568" s="317"/>
      <c r="O2568" s="317"/>
      <c r="P2568" s="317"/>
    </row>
    <row r="2569" spans="1:16" outlineLevel="2" x14ac:dyDescent="0.3">
      <c r="A2569" s="173"/>
      <c r="B2569" s="173"/>
      <c r="C2569" s="173"/>
      <c r="D2569" s="173"/>
      <c r="E2569" s="173"/>
      <c r="F2569" s="70">
        <v>99</v>
      </c>
      <c r="G2569" s="173"/>
      <c r="H2569" s="173"/>
      <c r="I2569" s="71" t="str">
        <v>Mediation Mant</v>
      </c>
      <c r="K2569" s="49">
        <f t="shared" si="88"/>
        <v>0</v>
      </c>
      <c r="L2569" s="317"/>
      <c r="M2569" s="317"/>
      <c r="N2569" s="317"/>
      <c r="O2569" s="317"/>
      <c r="P2569" s="317"/>
    </row>
    <row r="2570" spans="1:16" outlineLevel="2" x14ac:dyDescent="0.3">
      <c r="A2570" s="173"/>
      <c r="B2570" s="173"/>
      <c r="C2570" s="173"/>
      <c r="D2570" s="173"/>
      <c r="E2570" s="173"/>
      <c r="F2570" s="70">
        <v>100</v>
      </c>
      <c r="G2570" s="173"/>
      <c r="H2570" s="173"/>
      <c r="I2570" s="71" t="str">
        <v>Router tipo 1</v>
      </c>
      <c r="K2570" s="49">
        <f t="shared" si="88"/>
        <v>0</v>
      </c>
      <c r="L2570" s="317"/>
      <c r="M2570" s="317"/>
      <c r="N2570" s="317"/>
      <c r="O2570" s="317"/>
      <c r="P2570" s="317"/>
    </row>
    <row r="2571" spans="1:16" outlineLevel="2" x14ac:dyDescent="0.3">
      <c r="A2571" s="173"/>
      <c r="B2571" s="173"/>
      <c r="C2571" s="173"/>
      <c r="D2571" s="173"/>
      <c r="E2571" s="173"/>
      <c r="F2571" s="70">
        <v>101</v>
      </c>
      <c r="G2571" s="173"/>
      <c r="H2571" s="173"/>
      <c r="I2571" s="71" t="str">
        <v>Router tipo 2</v>
      </c>
      <c r="K2571" s="49">
        <f t="shared" ref="K2571:K2580" si="89">INDEX($K$2165:$P$2464,$F2571,K$2470)</f>
        <v>0</v>
      </c>
      <c r="L2571" s="317"/>
      <c r="M2571" s="317"/>
      <c r="N2571" s="317"/>
      <c r="O2571" s="317"/>
      <c r="P2571" s="317"/>
    </row>
    <row r="2572" spans="1:16" outlineLevel="3" x14ac:dyDescent="0.3">
      <c r="A2572" s="173"/>
      <c r="B2572" s="173"/>
      <c r="C2572" s="173"/>
      <c r="D2572" s="173"/>
      <c r="E2572" s="173"/>
      <c r="F2572" s="70">
        <v>102</v>
      </c>
      <c r="G2572" s="173"/>
      <c r="H2572" s="173"/>
      <c r="I2572" s="71" t="str">
        <v>Router tipo 3</v>
      </c>
      <c r="K2572" s="49">
        <f t="shared" si="89"/>
        <v>0</v>
      </c>
      <c r="L2572" s="317"/>
      <c r="M2572" s="317"/>
      <c r="N2572" s="317"/>
      <c r="O2572" s="317"/>
      <c r="P2572" s="317"/>
    </row>
    <row r="2573" spans="1:16" outlineLevel="3" x14ac:dyDescent="0.3">
      <c r="A2573" s="173"/>
      <c r="B2573" s="173"/>
      <c r="C2573" s="173"/>
      <c r="D2573" s="173"/>
      <c r="E2573" s="173"/>
      <c r="F2573" s="70">
        <v>103</v>
      </c>
      <c r="G2573" s="173"/>
      <c r="H2573" s="173"/>
      <c r="I2573" s="71" t="str">
        <v>BSC-MGW</v>
      </c>
      <c r="K2573" s="49">
        <f t="shared" si="89"/>
        <v>0</v>
      </c>
      <c r="L2573" s="317"/>
      <c r="M2573" s="317"/>
      <c r="N2573" s="317"/>
      <c r="O2573" s="317"/>
      <c r="P2573" s="317"/>
    </row>
    <row r="2574" spans="1:16" outlineLevel="3" x14ac:dyDescent="0.3">
      <c r="A2574" s="173"/>
      <c r="B2574" s="173"/>
      <c r="C2574" s="173"/>
      <c r="D2574" s="173"/>
      <c r="E2574" s="173"/>
      <c r="F2574" s="70">
        <v>104</v>
      </c>
      <c r="G2574" s="173"/>
      <c r="H2574" s="173"/>
      <c r="I2574" s="71" t="str">
        <v>BSC-SGSN</v>
      </c>
      <c r="K2574" s="49">
        <f t="shared" si="89"/>
        <v>0</v>
      </c>
      <c r="L2574" s="317"/>
      <c r="M2574" s="317"/>
      <c r="N2574" s="317"/>
      <c r="O2574" s="317"/>
      <c r="P2574" s="317"/>
    </row>
    <row r="2575" spans="1:16" outlineLevel="3" x14ac:dyDescent="0.3">
      <c r="A2575" s="173"/>
      <c r="B2575" s="173"/>
      <c r="C2575" s="173"/>
      <c r="D2575" s="173"/>
      <c r="E2575" s="173"/>
      <c r="F2575" s="70">
        <v>105</v>
      </c>
      <c r="G2575" s="173"/>
      <c r="H2575" s="173"/>
      <c r="I2575" s="71" t="str">
        <v>SGSN-GGSN</v>
      </c>
      <c r="K2575" s="49">
        <f t="shared" si="89"/>
        <v>0</v>
      </c>
      <c r="L2575" s="317"/>
      <c r="M2575" s="317"/>
      <c r="N2575" s="317"/>
      <c r="O2575" s="317"/>
      <c r="P2575" s="317"/>
    </row>
    <row r="2576" spans="1:16" outlineLevel="3" x14ac:dyDescent="0.3">
      <c r="A2576" s="173"/>
      <c r="B2576" s="173"/>
      <c r="C2576" s="173"/>
      <c r="D2576" s="173"/>
      <c r="E2576" s="173"/>
      <c r="F2576" s="70">
        <v>106</v>
      </c>
      <c r="G2576" s="173"/>
      <c r="H2576" s="173"/>
      <c r="I2576" s="71" t="str">
        <v>MGW-MGW</v>
      </c>
      <c r="K2576" s="49">
        <f t="shared" si="89"/>
        <v>0</v>
      </c>
      <c r="L2576" s="317"/>
      <c r="M2576" s="317"/>
      <c r="N2576" s="317"/>
      <c r="O2576" s="317"/>
      <c r="P2576" s="317"/>
    </row>
    <row r="2577" spans="1:16" outlineLevel="3" x14ac:dyDescent="0.3">
      <c r="A2577" s="173"/>
      <c r="B2577" s="173"/>
      <c r="C2577" s="173"/>
      <c r="D2577" s="173"/>
      <c r="E2577" s="173"/>
      <c r="F2577" s="70">
        <v>107</v>
      </c>
      <c r="G2577" s="173"/>
      <c r="H2577" s="173"/>
      <c r="I2577" s="71" t="str">
        <v>RNC-MGW</v>
      </c>
      <c r="K2577" s="49">
        <f t="shared" si="89"/>
        <v>0</v>
      </c>
      <c r="L2577" s="317"/>
      <c r="M2577" s="317"/>
      <c r="N2577" s="317"/>
      <c r="O2577" s="317"/>
      <c r="P2577" s="317"/>
    </row>
    <row r="2578" spans="1:16" outlineLevel="3" x14ac:dyDescent="0.3">
      <c r="A2578" s="173"/>
      <c r="B2578" s="173"/>
      <c r="C2578" s="173"/>
      <c r="D2578" s="173"/>
      <c r="E2578" s="173"/>
      <c r="F2578" s="70">
        <v>108</v>
      </c>
      <c r="G2578" s="173"/>
      <c r="H2578" s="173"/>
      <c r="I2578" s="71" t="str">
        <v>RNC-SGSN</v>
      </c>
      <c r="K2578" s="49">
        <f t="shared" si="89"/>
        <v>0</v>
      </c>
      <c r="L2578" s="317"/>
      <c r="M2578" s="317"/>
      <c r="N2578" s="317"/>
      <c r="O2578" s="317"/>
      <c r="P2578" s="317"/>
    </row>
    <row r="2579" spans="1:16" outlineLevel="3" x14ac:dyDescent="0.3">
      <c r="A2579" s="173"/>
      <c r="B2579" s="173"/>
      <c r="C2579" s="173"/>
      <c r="D2579" s="173"/>
      <c r="E2579" s="173"/>
      <c r="F2579" s="70">
        <v>109</v>
      </c>
      <c r="G2579" s="173"/>
      <c r="H2579" s="173"/>
      <c r="I2579" s="71" t="str">
        <v>SGSN-GGSN</v>
      </c>
      <c r="K2579" s="49">
        <f t="shared" si="89"/>
        <v>0</v>
      </c>
      <c r="L2579" s="317"/>
      <c r="M2579" s="317"/>
      <c r="N2579" s="317"/>
      <c r="O2579" s="317"/>
      <c r="P2579" s="317"/>
    </row>
    <row r="2580" spans="1:16" outlineLevel="3" x14ac:dyDescent="0.3">
      <c r="A2580" s="173"/>
      <c r="B2580" s="173"/>
      <c r="C2580" s="173"/>
      <c r="D2580" s="173"/>
      <c r="E2580" s="173"/>
      <c r="F2580" s="70">
        <v>110</v>
      </c>
      <c r="G2580" s="173"/>
      <c r="H2580" s="173"/>
      <c r="I2580" s="71" t="str">
        <v>MGW-MGW</v>
      </c>
      <c r="K2580" s="49">
        <f t="shared" si="89"/>
        <v>0</v>
      </c>
      <c r="L2580" s="317"/>
      <c r="M2580" s="317"/>
      <c r="N2580" s="317"/>
      <c r="O2580" s="317"/>
      <c r="P2580" s="317"/>
    </row>
    <row r="2581" spans="1:16" outlineLevel="3" x14ac:dyDescent="0.3">
      <c r="A2581" s="173"/>
      <c r="B2581" s="173"/>
      <c r="C2581" s="173"/>
      <c r="D2581" s="173"/>
      <c r="E2581" s="173"/>
      <c r="F2581" s="70">
        <v>111</v>
      </c>
      <c r="G2581" s="173"/>
      <c r="H2581" s="173"/>
      <c r="I2581" s="71" t="str">
        <v>SGW-SGW</v>
      </c>
      <c r="K2581" s="49">
        <f t="shared" ref="K2581:K2590" si="90">INDEX($K$2165:$P$2464,$F2581,K$2470)</f>
        <v>0</v>
      </c>
      <c r="L2581" s="317"/>
      <c r="M2581" s="317"/>
      <c r="N2581" s="317"/>
      <c r="O2581" s="317"/>
      <c r="P2581" s="317"/>
    </row>
    <row r="2582" spans="1:16" outlineLevel="3" x14ac:dyDescent="0.3">
      <c r="A2582" s="173"/>
      <c r="B2582" s="173"/>
      <c r="C2582" s="173"/>
      <c r="D2582" s="173"/>
      <c r="E2582" s="173"/>
      <c r="F2582" s="70">
        <v>112</v>
      </c>
      <c r="G2582" s="173"/>
      <c r="H2582" s="173"/>
      <c r="I2582" s="71" t="str">
        <v>MGW-PTR</v>
      </c>
      <c r="K2582" s="49">
        <f t="shared" si="90"/>
        <v>0</v>
      </c>
      <c r="L2582" s="317"/>
      <c r="M2582" s="317"/>
      <c r="N2582" s="317"/>
      <c r="O2582" s="317"/>
      <c r="P2582" s="317"/>
    </row>
    <row r="2583" spans="1:16" outlineLevel="3" x14ac:dyDescent="0.3">
      <c r="A2583" s="173"/>
      <c r="B2583" s="173"/>
      <c r="C2583" s="173"/>
      <c r="D2583" s="173"/>
      <c r="E2583" s="173"/>
      <c r="F2583" s="70">
        <v>113</v>
      </c>
      <c r="G2583" s="173"/>
      <c r="H2583" s="173"/>
      <c r="I2583" s="71" t="str">
        <v>MGW-PTR</v>
      </c>
      <c r="K2583" s="49">
        <f t="shared" si="90"/>
        <v>0</v>
      </c>
      <c r="L2583" s="317"/>
      <c r="M2583" s="317"/>
      <c r="N2583" s="317"/>
      <c r="O2583" s="317"/>
      <c r="P2583" s="317"/>
    </row>
    <row r="2584" spans="1:16" outlineLevel="3" x14ac:dyDescent="0.3">
      <c r="A2584" s="173"/>
      <c r="B2584" s="173"/>
      <c r="C2584" s="173"/>
      <c r="D2584" s="173"/>
      <c r="E2584" s="173"/>
      <c r="F2584" s="70">
        <v>114</v>
      </c>
      <c r="G2584" s="173"/>
      <c r="H2584" s="173"/>
      <c r="I2584" s="71" t="str">
        <v>SBC-PTR</v>
      </c>
      <c r="K2584" s="49">
        <f t="shared" si="90"/>
        <v>0</v>
      </c>
      <c r="L2584" s="317"/>
      <c r="M2584" s="317"/>
      <c r="N2584" s="317"/>
      <c r="O2584" s="317"/>
      <c r="P2584" s="317"/>
    </row>
    <row r="2585" spans="1:16" outlineLevel="3" x14ac:dyDescent="0.3">
      <c r="A2585" s="173"/>
      <c r="B2585" s="173"/>
      <c r="C2585" s="173"/>
      <c r="D2585" s="173"/>
      <c r="E2585" s="173"/>
      <c r="F2585" s="70">
        <v>115</v>
      </c>
      <c r="G2585" s="173"/>
      <c r="H2585" s="173"/>
      <c r="I2585" s="71" t="str">
        <v>libre</v>
      </c>
      <c r="K2585" s="49">
        <f t="shared" si="90"/>
        <v>0</v>
      </c>
      <c r="L2585" s="317"/>
      <c r="M2585" s="317"/>
      <c r="N2585" s="317"/>
      <c r="O2585" s="317"/>
      <c r="P2585" s="317"/>
    </row>
    <row r="2586" spans="1:16" outlineLevel="3" x14ac:dyDescent="0.3">
      <c r="A2586" s="173"/>
      <c r="B2586" s="173"/>
      <c r="C2586" s="173"/>
      <c r="D2586" s="173"/>
      <c r="E2586" s="173"/>
      <c r="F2586" s="70">
        <v>116</v>
      </c>
      <c r="G2586" s="173"/>
      <c r="H2586" s="173"/>
      <c r="I2586" s="71" t="str">
        <v>libre</v>
      </c>
      <c r="K2586" s="49">
        <f t="shared" si="90"/>
        <v>0</v>
      </c>
      <c r="L2586" s="317"/>
      <c r="M2586" s="317"/>
      <c r="N2586" s="317"/>
      <c r="O2586" s="317"/>
      <c r="P2586" s="317"/>
    </row>
    <row r="2587" spans="1:16" outlineLevel="3" x14ac:dyDescent="0.3">
      <c r="A2587" s="173"/>
      <c r="B2587" s="173"/>
      <c r="C2587" s="173"/>
      <c r="D2587" s="173"/>
      <c r="E2587" s="173"/>
      <c r="F2587" s="70">
        <v>117</v>
      </c>
      <c r="G2587" s="173"/>
      <c r="H2587" s="173"/>
      <c r="I2587" s="71" t="str">
        <v>libre</v>
      </c>
      <c r="K2587" s="49">
        <f t="shared" si="90"/>
        <v>0</v>
      </c>
      <c r="L2587" s="317"/>
      <c r="M2587" s="317"/>
      <c r="N2587" s="317"/>
      <c r="O2587" s="317"/>
      <c r="P2587" s="317"/>
    </row>
    <row r="2588" spans="1:16" outlineLevel="3" x14ac:dyDescent="0.3">
      <c r="A2588" s="173"/>
      <c r="B2588" s="173"/>
      <c r="C2588" s="173"/>
      <c r="D2588" s="173"/>
      <c r="E2588" s="173"/>
      <c r="F2588" s="70">
        <v>118</v>
      </c>
      <c r="G2588" s="173"/>
      <c r="H2588" s="173"/>
      <c r="I2588" s="71" t="str">
        <v>libre</v>
      </c>
      <c r="K2588" s="49">
        <f t="shared" si="90"/>
        <v>0</v>
      </c>
      <c r="L2588" s="317"/>
      <c r="M2588" s="317"/>
      <c r="N2588" s="317"/>
      <c r="O2588" s="317"/>
      <c r="P2588" s="317"/>
    </row>
    <row r="2589" spans="1:16" outlineLevel="3" x14ac:dyDescent="0.3">
      <c r="A2589" s="173"/>
      <c r="B2589" s="173"/>
      <c r="C2589" s="173"/>
      <c r="D2589" s="173"/>
      <c r="E2589" s="173"/>
      <c r="F2589" s="70">
        <v>119</v>
      </c>
      <c r="G2589" s="173"/>
      <c r="H2589" s="173"/>
      <c r="I2589" s="71" t="str">
        <v>libre</v>
      </c>
      <c r="K2589" s="49">
        <f t="shared" si="90"/>
        <v>0</v>
      </c>
      <c r="L2589" s="317"/>
      <c r="M2589" s="317"/>
      <c r="N2589" s="317"/>
      <c r="O2589" s="317"/>
      <c r="P2589" s="317"/>
    </row>
    <row r="2590" spans="1:16" outlineLevel="3" x14ac:dyDescent="0.3">
      <c r="A2590" s="173"/>
      <c r="B2590" s="173"/>
      <c r="C2590" s="173"/>
      <c r="D2590" s="173"/>
      <c r="E2590" s="173"/>
      <c r="F2590" s="70">
        <v>120</v>
      </c>
      <c r="G2590" s="173"/>
      <c r="H2590" s="173"/>
      <c r="I2590" s="71" t="str">
        <v>libre</v>
      </c>
      <c r="K2590" s="49">
        <f t="shared" si="90"/>
        <v>0</v>
      </c>
      <c r="L2590" s="317"/>
      <c r="M2590" s="317"/>
      <c r="N2590" s="317"/>
      <c r="O2590" s="317"/>
      <c r="P2590" s="317"/>
    </row>
    <row r="2591" spans="1:16" outlineLevel="3" x14ac:dyDescent="0.3">
      <c r="A2591" s="173"/>
      <c r="B2591" s="173"/>
      <c r="C2591" s="173"/>
      <c r="D2591" s="173"/>
      <c r="E2591" s="173"/>
      <c r="F2591" s="70">
        <v>121</v>
      </c>
      <c r="G2591" s="173"/>
      <c r="H2591" s="173"/>
      <c r="I2591" s="71" t="str">
        <v>libre</v>
      </c>
      <c r="K2591" s="49">
        <f t="shared" ref="K2591:K2600" si="91">INDEX($K$2165:$P$2464,$F2591,K$2470)</f>
        <v>0</v>
      </c>
      <c r="L2591" s="317"/>
      <c r="M2591" s="317"/>
      <c r="N2591" s="317"/>
      <c r="O2591" s="317"/>
      <c r="P2591" s="317"/>
    </row>
    <row r="2592" spans="1:16" outlineLevel="3" x14ac:dyDescent="0.3">
      <c r="A2592" s="173"/>
      <c r="B2592" s="173"/>
      <c r="C2592" s="173"/>
      <c r="D2592" s="173"/>
      <c r="E2592" s="173"/>
      <c r="F2592" s="70">
        <v>122</v>
      </c>
      <c r="G2592" s="173"/>
      <c r="H2592" s="173"/>
      <c r="I2592" s="71" t="str">
        <v>libre</v>
      </c>
      <c r="K2592" s="49">
        <f t="shared" si="91"/>
        <v>0</v>
      </c>
      <c r="L2592" s="317"/>
      <c r="M2592" s="317"/>
      <c r="N2592" s="317"/>
      <c r="O2592" s="317"/>
      <c r="P2592" s="317"/>
    </row>
    <row r="2593" spans="1:16" outlineLevel="3" x14ac:dyDescent="0.3">
      <c r="A2593" s="173"/>
      <c r="B2593" s="173"/>
      <c r="C2593" s="173"/>
      <c r="D2593" s="173"/>
      <c r="E2593" s="173"/>
      <c r="F2593" s="70">
        <v>123</v>
      </c>
      <c r="G2593" s="173"/>
      <c r="H2593" s="173"/>
      <c r="I2593" s="71" t="str">
        <v>libre</v>
      </c>
      <c r="K2593" s="49">
        <f t="shared" si="91"/>
        <v>0</v>
      </c>
      <c r="L2593" s="317"/>
      <c r="M2593" s="317"/>
      <c r="N2593" s="317"/>
      <c r="O2593" s="317"/>
      <c r="P2593" s="317"/>
    </row>
    <row r="2594" spans="1:16" outlineLevel="3" x14ac:dyDescent="0.3">
      <c r="A2594" s="173"/>
      <c r="B2594" s="173"/>
      <c r="C2594" s="173"/>
      <c r="D2594" s="173"/>
      <c r="E2594" s="173"/>
      <c r="F2594" s="70">
        <v>124</v>
      </c>
      <c r="G2594" s="173"/>
      <c r="H2594" s="173"/>
      <c r="I2594" s="71" t="str">
        <v>libre</v>
      </c>
      <c r="K2594" s="49">
        <f t="shared" si="91"/>
        <v>0</v>
      </c>
      <c r="L2594" s="317"/>
      <c r="M2594" s="317"/>
      <c r="N2594" s="317"/>
      <c r="O2594" s="317"/>
      <c r="P2594" s="317"/>
    </row>
    <row r="2595" spans="1:16" outlineLevel="3" x14ac:dyDescent="0.3">
      <c r="A2595" s="173"/>
      <c r="B2595" s="173"/>
      <c r="C2595" s="173"/>
      <c r="D2595" s="173"/>
      <c r="E2595" s="173"/>
      <c r="F2595" s="70">
        <v>125</v>
      </c>
      <c r="G2595" s="173"/>
      <c r="H2595" s="173"/>
      <c r="I2595" s="71" t="str">
        <v>libre</v>
      </c>
      <c r="K2595" s="49">
        <f t="shared" si="91"/>
        <v>0</v>
      </c>
      <c r="L2595" s="317"/>
      <c r="M2595" s="317"/>
      <c r="N2595" s="317"/>
      <c r="O2595" s="317"/>
      <c r="P2595" s="317"/>
    </row>
    <row r="2596" spans="1:16" outlineLevel="3" x14ac:dyDescent="0.3">
      <c r="A2596" s="173"/>
      <c r="B2596" s="173"/>
      <c r="C2596" s="173"/>
      <c r="D2596" s="173"/>
      <c r="E2596" s="173"/>
      <c r="F2596" s="70">
        <v>126</v>
      </c>
      <c r="G2596" s="173"/>
      <c r="H2596" s="173"/>
      <c r="I2596" s="71" t="str">
        <v>libre</v>
      </c>
      <c r="K2596" s="49">
        <f t="shared" si="91"/>
        <v>0</v>
      </c>
      <c r="L2596" s="317"/>
      <c r="M2596" s="317"/>
      <c r="N2596" s="317"/>
      <c r="O2596" s="317"/>
      <c r="P2596" s="317"/>
    </row>
    <row r="2597" spans="1:16" outlineLevel="3" x14ac:dyDescent="0.3">
      <c r="A2597" s="173"/>
      <c r="B2597" s="173"/>
      <c r="C2597" s="173"/>
      <c r="D2597" s="173"/>
      <c r="E2597" s="173"/>
      <c r="F2597" s="70">
        <v>127</v>
      </c>
      <c r="G2597" s="173"/>
      <c r="H2597" s="173"/>
      <c r="I2597" s="71" t="str">
        <v>libre</v>
      </c>
      <c r="K2597" s="49">
        <f t="shared" si="91"/>
        <v>0</v>
      </c>
      <c r="L2597" s="317"/>
      <c r="M2597" s="317"/>
      <c r="N2597" s="317"/>
      <c r="O2597" s="317"/>
      <c r="P2597" s="317"/>
    </row>
    <row r="2598" spans="1:16" outlineLevel="3" x14ac:dyDescent="0.3">
      <c r="A2598" s="173"/>
      <c r="B2598" s="173"/>
      <c r="C2598" s="173"/>
      <c r="D2598" s="173"/>
      <c r="E2598" s="173"/>
      <c r="F2598" s="70">
        <v>128</v>
      </c>
      <c r="G2598" s="173"/>
      <c r="H2598" s="173"/>
      <c r="I2598" s="71" t="str">
        <v>libre</v>
      </c>
      <c r="K2598" s="49">
        <f t="shared" si="91"/>
        <v>0</v>
      </c>
      <c r="L2598" s="317"/>
      <c r="M2598" s="317"/>
      <c r="N2598" s="317"/>
      <c r="O2598" s="317"/>
      <c r="P2598" s="317"/>
    </row>
    <row r="2599" spans="1:16" outlineLevel="3" x14ac:dyDescent="0.3">
      <c r="A2599" s="173"/>
      <c r="B2599" s="173"/>
      <c r="C2599" s="173"/>
      <c r="D2599" s="173"/>
      <c r="E2599" s="173"/>
      <c r="F2599" s="70">
        <v>129</v>
      </c>
      <c r="G2599" s="173"/>
      <c r="H2599" s="173"/>
      <c r="I2599" s="71" t="str">
        <v>libre</v>
      </c>
      <c r="K2599" s="49">
        <f t="shared" si="91"/>
        <v>0</v>
      </c>
      <c r="L2599" s="317"/>
      <c r="M2599" s="317"/>
      <c r="N2599" s="317"/>
      <c r="O2599" s="317"/>
      <c r="P2599" s="317"/>
    </row>
    <row r="2600" spans="1:16" outlineLevel="3" x14ac:dyDescent="0.3">
      <c r="A2600" s="173"/>
      <c r="B2600" s="173"/>
      <c r="C2600" s="173"/>
      <c r="D2600" s="173"/>
      <c r="E2600" s="173"/>
      <c r="F2600" s="70">
        <v>130</v>
      </c>
      <c r="G2600" s="173"/>
      <c r="H2600" s="173"/>
      <c r="I2600" s="71" t="str">
        <v>libre</v>
      </c>
      <c r="K2600" s="49">
        <f t="shared" si="91"/>
        <v>0</v>
      </c>
      <c r="L2600" s="317"/>
      <c r="M2600" s="317"/>
      <c r="N2600" s="317"/>
      <c r="O2600" s="317"/>
      <c r="P2600" s="317"/>
    </row>
    <row r="2601" spans="1:16" outlineLevel="3" x14ac:dyDescent="0.3">
      <c r="A2601" s="173"/>
      <c r="B2601" s="173"/>
      <c r="C2601" s="173"/>
      <c r="D2601" s="173"/>
      <c r="E2601" s="173"/>
      <c r="F2601" s="70">
        <v>131</v>
      </c>
      <c r="G2601" s="173"/>
      <c r="H2601" s="173"/>
      <c r="I2601" s="71" t="str">
        <v>libre</v>
      </c>
      <c r="K2601" s="49">
        <f t="shared" ref="K2601:K2610" si="92">INDEX($K$2165:$P$2464,$F2601,K$2470)</f>
        <v>0</v>
      </c>
      <c r="L2601" s="317"/>
      <c r="M2601" s="317"/>
      <c r="N2601" s="317"/>
      <c r="O2601" s="317"/>
      <c r="P2601" s="317"/>
    </row>
    <row r="2602" spans="1:16" outlineLevel="3" x14ac:dyDescent="0.3">
      <c r="A2602" s="173"/>
      <c r="B2602" s="173"/>
      <c r="C2602" s="173"/>
      <c r="D2602" s="173"/>
      <c r="E2602" s="173"/>
      <c r="F2602" s="70">
        <v>132</v>
      </c>
      <c r="G2602" s="173"/>
      <c r="H2602" s="173"/>
      <c r="I2602" s="71" t="str">
        <v>libre</v>
      </c>
      <c r="K2602" s="49">
        <f t="shared" si="92"/>
        <v>0</v>
      </c>
      <c r="L2602" s="317"/>
      <c r="M2602" s="317"/>
      <c r="N2602" s="317"/>
      <c r="O2602" s="317"/>
      <c r="P2602" s="317"/>
    </row>
    <row r="2603" spans="1:16" outlineLevel="3" x14ac:dyDescent="0.3">
      <c r="A2603" s="173"/>
      <c r="B2603" s="173"/>
      <c r="C2603" s="173"/>
      <c r="D2603" s="173"/>
      <c r="E2603" s="173"/>
      <c r="F2603" s="70">
        <v>133</v>
      </c>
      <c r="G2603" s="173"/>
      <c r="H2603" s="173"/>
      <c r="I2603" s="71" t="str">
        <v>libre</v>
      </c>
      <c r="K2603" s="49">
        <f t="shared" si="92"/>
        <v>0</v>
      </c>
      <c r="L2603" s="317"/>
      <c r="M2603" s="317"/>
      <c r="N2603" s="317"/>
      <c r="O2603" s="317"/>
      <c r="P2603" s="317"/>
    </row>
    <row r="2604" spans="1:16" outlineLevel="3" x14ac:dyDescent="0.3">
      <c r="A2604" s="173"/>
      <c r="B2604" s="173"/>
      <c r="C2604" s="173"/>
      <c r="D2604" s="173"/>
      <c r="E2604" s="173"/>
      <c r="F2604" s="70">
        <v>134</v>
      </c>
      <c r="G2604" s="173"/>
      <c r="H2604" s="173"/>
      <c r="I2604" s="71" t="str">
        <v>libre</v>
      </c>
      <c r="K2604" s="49">
        <f t="shared" si="92"/>
        <v>0</v>
      </c>
      <c r="L2604" s="317"/>
      <c r="M2604" s="317"/>
      <c r="N2604" s="317"/>
      <c r="O2604" s="317"/>
      <c r="P2604" s="317"/>
    </row>
    <row r="2605" spans="1:16" outlineLevel="3" x14ac:dyDescent="0.3">
      <c r="A2605" s="173"/>
      <c r="B2605" s="173"/>
      <c r="C2605" s="173"/>
      <c r="D2605" s="173"/>
      <c r="E2605" s="173"/>
      <c r="F2605" s="70">
        <v>135</v>
      </c>
      <c r="G2605" s="173"/>
      <c r="H2605" s="173"/>
      <c r="I2605" s="71" t="str">
        <v>libre</v>
      </c>
      <c r="K2605" s="49">
        <f t="shared" si="92"/>
        <v>0</v>
      </c>
      <c r="L2605" s="317"/>
      <c r="M2605" s="317"/>
      <c r="N2605" s="317"/>
      <c r="O2605" s="317"/>
      <c r="P2605" s="317"/>
    </row>
    <row r="2606" spans="1:16" outlineLevel="3" x14ac:dyDescent="0.3">
      <c r="A2606" s="173"/>
      <c r="B2606" s="173"/>
      <c r="C2606" s="173"/>
      <c r="D2606" s="173"/>
      <c r="E2606" s="173"/>
      <c r="F2606" s="70">
        <v>136</v>
      </c>
      <c r="G2606" s="173"/>
      <c r="H2606" s="173"/>
      <c r="I2606" s="71" t="str">
        <v>libre</v>
      </c>
      <c r="K2606" s="49">
        <f t="shared" si="92"/>
        <v>0</v>
      </c>
      <c r="L2606" s="317"/>
      <c r="M2606" s="317"/>
      <c r="N2606" s="317"/>
      <c r="O2606" s="317"/>
      <c r="P2606" s="317"/>
    </row>
    <row r="2607" spans="1:16" outlineLevel="3" x14ac:dyDescent="0.3">
      <c r="A2607" s="173"/>
      <c r="B2607" s="173"/>
      <c r="C2607" s="173"/>
      <c r="D2607" s="173"/>
      <c r="E2607" s="173"/>
      <c r="F2607" s="70">
        <v>137</v>
      </c>
      <c r="G2607" s="173"/>
      <c r="H2607" s="173"/>
      <c r="I2607" s="71" t="str">
        <v>libre</v>
      </c>
      <c r="K2607" s="49">
        <f t="shared" si="92"/>
        <v>0</v>
      </c>
      <c r="L2607" s="317"/>
      <c r="M2607" s="317"/>
      <c r="N2607" s="317"/>
      <c r="O2607" s="317"/>
      <c r="P2607" s="317"/>
    </row>
    <row r="2608" spans="1:16" outlineLevel="3" x14ac:dyDescent="0.3">
      <c r="A2608" s="173"/>
      <c r="B2608" s="173"/>
      <c r="C2608" s="173"/>
      <c r="D2608" s="173"/>
      <c r="E2608" s="173"/>
      <c r="F2608" s="70">
        <v>138</v>
      </c>
      <c r="G2608" s="173"/>
      <c r="H2608" s="173"/>
      <c r="I2608" s="71" t="str">
        <v>libre</v>
      </c>
      <c r="K2608" s="49">
        <f t="shared" si="92"/>
        <v>0</v>
      </c>
      <c r="L2608" s="317"/>
      <c r="M2608" s="317"/>
      <c r="N2608" s="317"/>
      <c r="O2608" s="317"/>
      <c r="P2608" s="317"/>
    </row>
    <row r="2609" spans="1:16" outlineLevel="3" x14ac:dyDescent="0.3">
      <c r="A2609" s="173"/>
      <c r="B2609" s="173"/>
      <c r="C2609" s="173"/>
      <c r="D2609" s="173"/>
      <c r="E2609" s="173"/>
      <c r="F2609" s="70">
        <v>139</v>
      </c>
      <c r="G2609" s="173"/>
      <c r="H2609" s="173"/>
      <c r="I2609" s="71" t="str">
        <v>libre</v>
      </c>
      <c r="K2609" s="49">
        <f t="shared" si="92"/>
        <v>0</v>
      </c>
      <c r="L2609" s="317"/>
      <c r="M2609" s="317"/>
      <c r="N2609" s="317"/>
      <c r="O2609" s="317"/>
      <c r="P2609" s="317"/>
    </row>
    <row r="2610" spans="1:16" outlineLevel="3" x14ac:dyDescent="0.3">
      <c r="A2610" s="173"/>
      <c r="B2610" s="173"/>
      <c r="C2610" s="173"/>
      <c r="D2610" s="173"/>
      <c r="E2610" s="173"/>
      <c r="F2610" s="70">
        <v>140</v>
      </c>
      <c r="G2610" s="173"/>
      <c r="H2610" s="173"/>
      <c r="I2610" s="71" t="str">
        <v>libre</v>
      </c>
      <c r="K2610" s="49">
        <f t="shared" si="92"/>
        <v>0</v>
      </c>
      <c r="L2610" s="317"/>
      <c r="M2610" s="317"/>
      <c r="N2610" s="317"/>
      <c r="O2610" s="317"/>
      <c r="P2610" s="317"/>
    </row>
    <row r="2611" spans="1:16" outlineLevel="3" x14ac:dyDescent="0.3">
      <c r="A2611" s="173"/>
      <c r="B2611" s="173"/>
      <c r="C2611" s="173"/>
      <c r="D2611" s="173"/>
      <c r="E2611" s="173"/>
      <c r="F2611" s="70">
        <v>141</v>
      </c>
      <c r="G2611" s="173"/>
      <c r="H2611" s="173"/>
      <c r="I2611" s="71" t="str">
        <v>libre</v>
      </c>
      <c r="K2611" s="49">
        <f t="shared" ref="K2611:K2620" si="93">INDEX($K$2165:$P$2464,$F2611,K$2470)</f>
        <v>0</v>
      </c>
      <c r="L2611" s="317"/>
      <c r="M2611" s="317"/>
      <c r="N2611" s="317"/>
      <c r="O2611" s="317"/>
      <c r="P2611" s="317"/>
    </row>
    <row r="2612" spans="1:16" outlineLevel="3" x14ac:dyDescent="0.3">
      <c r="A2612" s="173"/>
      <c r="B2612" s="173"/>
      <c r="C2612" s="173"/>
      <c r="D2612" s="173"/>
      <c r="E2612" s="173"/>
      <c r="F2612" s="70">
        <v>142</v>
      </c>
      <c r="G2612" s="173"/>
      <c r="H2612" s="173"/>
      <c r="I2612" s="71" t="str">
        <v>libre</v>
      </c>
      <c r="K2612" s="49">
        <f t="shared" si="93"/>
        <v>0</v>
      </c>
      <c r="L2612" s="317"/>
      <c r="M2612" s="317"/>
      <c r="N2612" s="317"/>
      <c r="O2612" s="317"/>
      <c r="P2612" s="317"/>
    </row>
    <row r="2613" spans="1:16" outlineLevel="3" x14ac:dyDescent="0.3">
      <c r="A2613" s="173"/>
      <c r="B2613" s="173"/>
      <c r="C2613" s="173"/>
      <c r="D2613" s="173"/>
      <c r="E2613" s="173"/>
      <c r="F2613" s="70">
        <v>143</v>
      </c>
      <c r="G2613" s="173"/>
      <c r="H2613" s="173"/>
      <c r="I2613" s="71" t="str">
        <v>libre</v>
      </c>
      <c r="K2613" s="49">
        <f t="shared" si="93"/>
        <v>0</v>
      </c>
      <c r="L2613" s="317"/>
      <c r="M2613" s="317"/>
      <c r="N2613" s="317"/>
      <c r="O2613" s="317"/>
      <c r="P2613" s="317"/>
    </row>
    <row r="2614" spans="1:16" outlineLevel="3" x14ac:dyDescent="0.3">
      <c r="A2614" s="173"/>
      <c r="B2614" s="173"/>
      <c r="C2614" s="173"/>
      <c r="D2614" s="173"/>
      <c r="E2614" s="173"/>
      <c r="F2614" s="70">
        <v>144</v>
      </c>
      <c r="G2614" s="173"/>
      <c r="H2614" s="173"/>
      <c r="I2614" s="71" t="str">
        <v>libre</v>
      </c>
      <c r="K2614" s="49">
        <f t="shared" si="93"/>
        <v>0</v>
      </c>
      <c r="L2614" s="317"/>
      <c r="M2614" s="317"/>
      <c r="N2614" s="317"/>
      <c r="O2614" s="317"/>
      <c r="P2614" s="317"/>
    </row>
    <row r="2615" spans="1:16" outlineLevel="3" x14ac:dyDescent="0.3">
      <c r="A2615" s="173"/>
      <c r="B2615" s="173"/>
      <c r="C2615" s="173"/>
      <c r="D2615" s="173"/>
      <c r="E2615" s="173"/>
      <c r="F2615" s="70">
        <v>145</v>
      </c>
      <c r="G2615" s="173"/>
      <c r="H2615" s="173"/>
      <c r="I2615" s="71" t="str">
        <v>libre</v>
      </c>
      <c r="K2615" s="49">
        <f t="shared" si="93"/>
        <v>0</v>
      </c>
      <c r="L2615" s="317"/>
      <c r="M2615" s="317"/>
      <c r="N2615" s="317"/>
      <c r="O2615" s="317"/>
      <c r="P2615" s="317"/>
    </row>
    <row r="2616" spans="1:16" outlineLevel="3" x14ac:dyDescent="0.3">
      <c r="A2616" s="173"/>
      <c r="B2616" s="173"/>
      <c r="C2616" s="173"/>
      <c r="D2616" s="173"/>
      <c r="E2616" s="173"/>
      <c r="F2616" s="70">
        <v>146</v>
      </c>
      <c r="G2616" s="173"/>
      <c r="H2616" s="173"/>
      <c r="I2616" s="71" t="str">
        <v>libre</v>
      </c>
      <c r="K2616" s="49">
        <f t="shared" si="93"/>
        <v>0</v>
      </c>
      <c r="L2616" s="317"/>
      <c r="M2616" s="317"/>
      <c r="N2616" s="317"/>
      <c r="O2616" s="317"/>
      <c r="P2616" s="317"/>
    </row>
    <row r="2617" spans="1:16" outlineLevel="3" x14ac:dyDescent="0.3">
      <c r="A2617" s="173"/>
      <c r="B2617" s="173"/>
      <c r="C2617" s="173"/>
      <c r="D2617" s="173"/>
      <c r="E2617" s="173"/>
      <c r="F2617" s="70">
        <v>147</v>
      </c>
      <c r="G2617" s="173"/>
      <c r="H2617" s="173"/>
      <c r="I2617" s="71" t="str">
        <v>libre</v>
      </c>
      <c r="K2617" s="49">
        <f t="shared" si="93"/>
        <v>0</v>
      </c>
      <c r="L2617" s="317"/>
      <c r="M2617" s="317"/>
      <c r="N2617" s="317"/>
      <c r="O2617" s="317"/>
      <c r="P2617" s="317"/>
    </row>
    <row r="2618" spans="1:16" outlineLevel="3" x14ac:dyDescent="0.3">
      <c r="A2618" s="173"/>
      <c r="B2618" s="173"/>
      <c r="C2618" s="173"/>
      <c r="D2618" s="173"/>
      <c r="E2618" s="173"/>
      <c r="F2618" s="70">
        <v>148</v>
      </c>
      <c r="G2618" s="173"/>
      <c r="H2618" s="173"/>
      <c r="I2618" s="71" t="str">
        <v>libre</v>
      </c>
      <c r="K2618" s="49">
        <f t="shared" si="93"/>
        <v>0</v>
      </c>
      <c r="L2618" s="317"/>
      <c r="M2618" s="317"/>
      <c r="N2618" s="317"/>
      <c r="O2618" s="317"/>
      <c r="P2618" s="317"/>
    </row>
    <row r="2619" spans="1:16" outlineLevel="3" x14ac:dyDescent="0.3">
      <c r="A2619" s="173"/>
      <c r="B2619" s="173"/>
      <c r="C2619" s="173"/>
      <c r="D2619" s="173"/>
      <c r="E2619" s="173"/>
      <c r="F2619" s="70">
        <v>149</v>
      </c>
      <c r="G2619" s="173"/>
      <c r="H2619" s="173"/>
      <c r="I2619" s="71" t="str">
        <v>libre</v>
      </c>
      <c r="K2619" s="49">
        <f t="shared" si="93"/>
        <v>0</v>
      </c>
      <c r="L2619" s="317"/>
      <c r="M2619" s="317"/>
      <c r="N2619" s="317"/>
      <c r="O2619" s="317"/>
      <c r="P2619" s="317"/>
    </row>
    <row r="2620" spans="1:16" outlineLevel="3" x14ac:dyDescent="0.3">
      <c r="A2620" s="173"/>
      <c r="B2620" s="173"/>
      <c r="C2620" s="173"/>
      <c r="D2620" s="173"/>
      <c r="E2620" s="173"/>
      <c r="F2620" s="70">
        <v>150</v>
      </c>
      <c r="G2620" s="173"/>
      <c r="H2620" s="173"/>
      <c r="I2620" s="71" t="str">
        <v>libre</v>
      </c>
      <c r="K2620" s="49">
        <f t="shared" si="93"/>
        <v>0</v>
      </c>
      <c r="L2620" s="317"/>
      <c r="M2620" s="317"/>
      <c r="N2620" s="317"/>
      <c r="O2620" s="317"/>
      <c r="P2620" s="317"/>
    </row>
    <row r="2621" spans="1:16" outlineLevel="3" x14ac:dyDescent="0.3">
      <c r="A2621" s="173"/>
      <c r="B2621" s="173"/>
      <c r="C2621" s="173"/>
      <c r="D2621" s="173"/>
      <c r="E2621" s="173"/>
      <c r="F2621" s="70">
        <v>151</v>
      </c>
      <c r="G2621" s="173"/>
      <c r="H2621" s="173"/>
      <c r="I2621" s="71" t="str">
        <v>libre</v>
      </c>
      <c r="K2621" s="49">
        <f t="shared" ref="K2621:K2630" si="94">INDEX($K$2165:$P$2464,$F2621,K$2470)</f>
        <v>0</v>
      </c>
      <c r="L2621" s="317"/>
      <c r="M2621" s="317"/>
      <c r="N2621" s="317"/>
      <c r="O2621" s="317"/>
      <c r="P2621" s="317"/>
    </row>
    <row r="2622" spans="1:16" outlineLevel="3" x14ac:dyDescent="0.3">
      <c r="A2622" s="173"/>
      <c r="B2622" s="173"/>
      <c r="C2622" s="173"/>
      <c r="D2622" s="173"/>
      <c r="E2622" s="173"/>
      <c r="F2622" s="70">
        <v>152</v>
      </c>
      <c r="G2622" s="173"/>
      <c r="H2622" s="173"/>
      <c r="I2622" s="71" t="str">
        <v>libre</v>
      </c>
      <c r="K2622" s="49">
        <f t="shared" si="94"/>
        <v>0</v>
      </c>
      <c r="L2622" s="317"/>
      <c r="M2622" s="317"/>
      <c r="N2622" s="317"/>
      <c r="O2622" s="317"/>
      <c r="P2622" s="317"/>
    </row>
    <row r="2623" spans="1:16" outlineLevel="3" x14ac:dyDescent="0.3">
      <c r="A2623" s="173"/>
      <c r="B2623" s="173"/>
      <c r="C2623" s="173"/>
      <c r="D2623" s="173"/>
      <c r="E2623" s="173"/>
      <c r="F2623" s="70">
        <v>153</v>
      </c>
      <c r="G2623" s="173"/>
      <c r="H2623" s="173"/>
      <c r="I2623" s="71" t="str">
        <v>libre</v>
      </c>
      <c r="K2623" s="49">
        <f t="shared" si="94"/>
        <v>0</v>
      </c>
      <c r="L2623" s="317"/>
      <c r="M2623" s="317"/>
      <c r="N2623" s="317"/>
      <c r="O2623" s="317"/>
      <c r="P2623" s="317"/>
    </row>
    <row r="2624" spans="1:16" outlineLevel="3" x14ac:dyDescent="0.3">
      <c r="A2624" s="173"/>
      <c r="B2624" s="173"/>
      <c r="C2624" s="173"/>
      <c r="D2624" s="173"/>
      <c r="E2624" s="173"/>
      <c r="F2624" s="70">
        <v>154</v>
      </c>
      <c r="G2624" s="173"/>
      <c r="H2624" s="173"/>
      <c r="I2624" s="71" t="str">
        <v>libre</v>
      </c>
      <c r="K2624" s="49">
        <f t="shared" si="94"/>
        <v>0</v>
      </c>
      <c r="L2624" s="317"/>
      <c r="M2624" s="317"/>
      <c r="N2624" s="317"/>
      <c r="O2624" s="317"/>
      <c r="P2624" s="317"/>
    </row>
    <row r="2625" spans="1:16" outlineLevel="3" x14ac:dyDescent="0.3">
      <c r="A2625" s="173"/>
      <c r="B2625" s="173"/>
      <c r="C2625" s="173"/>
      <c r="D2625" s="173"/>
      <c r="E2625" s="173"/>
      <c r="F2625" s="70">
        <v>155</v>
      </c>
      <c r="G2625" s="173"/>
      <c r="H2625" s="173"/>
      <c r="I2625" s="71" t="str">
        <v>libre</v>
      </c>
      <c r="K2625" s="49">
        <f t="shared" si="94"/>
        <v>0</v>
      </c>
      <c r="L2625" s="317"/>
      <c r="M2625" s="317"/>
      <c r="N2625" s="317"/>
      <c r="O2625" s="317"/>
      <c r="P2625" s="317"/>
    </row>
    <row r="2626" spans="1:16" outlineLevel="3" x14ac:dyDescent="0.3">
      <c r="A2626" s="173"/>
      <c r="B2626" s="173"/>
      <c r="C2626" s="173"/>
      <c r="D2626" s="173"/>
      <c r="E2626" s="173"/>
      <c r="F2626" s="70">
        <v>156</v>
      </c>
      <c r="G2626" s="173"/>
      <c r="H2626" s="173"/>
      <c r="I2626" s="71" t="str">
        <v>libre</v>
      </c>
      <c r="K2626" s="49">
        <f t="shared" si="94"/>
        <v>0</v>
      </c>
      <c r="L2626" s="317"/>
      <c r="M2626" s="317"/>
      <c r="N2626" s="317"/>
      <c r="O2626" s="317"/>
      <c r="P2626" s="317"/>
    </row>
    <row r="2627" spans="1:16" outlineLevel="3" x14ac:dyDescent="0.3">
      <c r="A2627" s="173"/>
      <c r="B2627" s="173"/>
      <c r="C2627" s="173"/>
      <c r="D2627" s="173"/>
      <c r="E2627" s="173"/>
      <c r="F2627" s="70">
        <v>157</v>
      </c>
      <c r="G2627" s="173"/>
      <c r="H2627" s="173"/>
      <c r="I2627" s="71" t="str">
        <v>libre</v>
      </c>
      <c r="K2627" s="49">
        <f t="shared" si="94"/>
        <v>0</v>
      </c>
      <c r="L2627" s="317"/>
      <c r="M2627" s="317"/>
      <c r="N2627" s="317"/>
      <c r="O2627" s="317"/>
      <c r="P2627" s="317"/>
    </row>
    <row r="2628" spans="1:16" outlineLevel="3" x14ac:dyDescent="0.3">
      <c r="A2628" s="173"/>
      <c r="B2628" s="173"/>
      <c r="C2628" s="173"/>
      <c r="D2628" s="173"/>
      <c r="E2628" s="173"/>
      <c r="F2628" s="70">
        <v>158</v>
      </c>
      <c r="G2628" s="173"/>
      <c r="H2628" s="173"/>
      <c r="I2628" s="71" t="str">
        <v>libre</v>
      </c>
      <c r="K2628" s="49">
        <f t="shared" si="94"/>
        <v>0</v>
      </c>
      <c r="L2628" s="317"/>
      <c r="M2628" s="317"/>
      <c r="N2628" s="317"/>
      <c r="O2628" s="317"/>
      <c r="P2628" s="317"/>
    </row>
    <row r="2629" spans="1:16" outlineLevel="3" x14ac:dyDescent="0.3">
      <c r="A2629" s="173"/>
      <c r="B2629" s="173"/>
      <c r="C2629" s="173"/>
      <c r="D2629" s="173"/>
      <c r="E2629" s="173"/>
      <c r="F2629" s="70">
        <v>159</v>
      </c>
      <c r="G2629" s="173"/>
      <c r="H2629" s="173"/>
      <c r="I2629" s="71" t="str">
        <v>libre</v>
      </c>
      <c r="K2629" s="49">
        <f t="shared" si="94"/>
        <v>0</v>
      </c>
      <c r="L2629" s="317"/>
      <c r="M2629" s="317"/>
      <c r="N2629" s="317"/>
      <c r="O2629" s="317"/>
      <c r="P2629" s="317"/>
    </row>
    <row r="2630" spans="1:16" outlineLevel="3" x14ac:dyDescent="0.3">
      <c r="A2630" s="173"/>
      <c r="B2630" s="173"/>
      <c r="C2630" s="173"/>
      <c r="D2630" s="173"/>
      <c r="E2630" s="173"/>
      <c r="F2630" s="70">
        <v>160</v>
      </c>
      <c r="G2630" s="173"/>
      <c r="H2630" s="173"/>
      <c r="I2630" s="71" t="str">
        <v>libre</v>
      </c>
      <c r="K2630" s="49">
        <f t="shared" si="94"/>
        <v>0</v>
      </c>
      <c r="L2630" s="317"/>
      <c r="M2630" s="317"/>
      <c r="N2630" s="317"/>
      <c r="O2630" s="317"/>
      <c r="P2630" s="317"/>
    </row>
    <row r="2631" spans="1:16" outlineLevel="3" x14ac:dyDescent="0.3">
      <c r="A2631" s="173"/>
      <c r="B2631" s="173"/>
      <c r="C2631" s="173"/>
      <c r="D2631" s="173"/>
      <c r="E2631" s="173"/>
      <c r="F2631" s="70">
        <v>161</v>
      </c>
      <c r="G2631" s="173"/>
      <c r="H2631" s="173"/>
      <c r="I2631" s="71" t="str">
        <v>libre</v>
      </c>
      <c r="K2631" s="49">
        <f t="shared" ref="K2631:K2640" si="95">INDEX($K$2165:$P$2464,$F2631,K$2470)</f>
        <v>0</v>
      </c>
      <c r="L2631" s="317"/>
      <c r="M2631" s="317"/>
      <c r="N2631" s="317"/>
      <c r="O2631" s="317"/>
      <c r="P2631" s="317"/>
    </row>
    <row r="2632" spans="1:16" outlineLevel="3" x14ac:dyDescent="0.3">
      <c r="A2632" s="173"/>
      <c r="B2632" s="173"/>
      <c r="C2632" s="173"/>
      <c r="D2632" s="173"/>
      <c r="E2632" s="173"/>
      <c r="F2632" s="70">
        <v>162</v>
      </c>
      <c r="G2632" s="173"/>
      <c r="H2632" s="173"/>
      <c r="I2632" s="71" t="str">
        <v>libre</v>
      </c>
      <c r="K2632" s="49">
        <f t="shared" si="95"/>
        <v>0</v>
      </c>
      <c r="L2632" s="317"/>
      <c r="M2632" s="317"/>
      <c r="N2632" s="317"/>
      <c r="O2632" s="317"/>
      <c r="P2632" s="317"/>
    </row>
    <row r="2633" spans="1:16" outlineLevel="3" x14ac:dyDescent="0.3">
      <c r="A2633" s="173"/>
      <c r="B2633" s="173"/>
      <c r="C2633" s="173"/>
      <c r="D2633" s="173"/>
      <c r="E2633" s="173"/>
      <c r="F2633" s="70">
        <v>163</v>
      </c>
      <c r="G2633" s="173"/>
      <c r="H2633" s="173"/>
      <c r="I2633" s="71" t="str">
        <v>libre</v>
      </c>
      <c r="K2633" s="49">
        <f t="shared" si="95"/>
        <v>0</v>
      </c>
      <c r="L2633" s="317"/>
      <c r="M2633" s="317"/>
      <c r="N2633" s="317"/>
      <c r="O2633" s="317"/>
      <c r="P2633" s="317"/>
    </row>
    <row r="2634" spans="1:16" outlineLevel="3" x14ac:dyDescent="0.3">
      <c r="A2634" s="173"/>
      <c r="B2634" s="173"/>
      <c r="C2634" s="173"/>
      <c r="D2634" s="173"/>
      <c r="E2634" s="173"/>
      <c r="F2634" s="70">
        <v>164</v>
      </c>
      <c r="G2634" s="173"/>
      <c r="H2634" s="173"/>
      <c r="I2634" s="71" t="str">
        <v>libre</v>
      </c>
      <c r="K2634" s="49">
        <f t="shared" si="95"/>
        <v>0</v>
      </c>
      <c r="L2634" s="317"/>
      <c r="M2634" s="317"/>
      <c r="N2634" s="317"/>
      <c r="O2634" s="317"/>
      <c r="P2634" s="317"/>
    </row>
    <row r="2635" spans="1:16" outlineLevel="3" x14ac:dyDescent="0.3">
      <c r="A2635" s="173"/>
      <c r="B2635" s="173"/>
      <c r="C2635" s="173"/>
      <c r="D2635" s="173"/>
      <c r="E2635" s="173"/>
      <c r="F2635" s="70">
        <v>165</v>
      </c>
      <c r="G2635" s="173"/>
      <c r="H2635" s="173"/>
      <c r="I2635" s="71" t="str">
        <v>libre</v>
      </c>
      <c r="K2635" s="49">
        <f t="shared" si="95"/>
        <v>0</v>
      </c>
      <c r="L2635" s="317"/>
      <c r="M2635" s="317"/>
      <c r="N2635" s="317"/>
      <c r="O2635" s="317"/>
      <c r="P2635" s="317"/>
    </row>
    <row r="2636" spans="1:16" outlineLevel="3" x14ac:dyDescent="0.3">
      <c r="A2636" s="173"/>
      <c r="B2636" s="173"/>
      <c r="C2636" s="173"/>
      <c r="D2636" s="173"/>
      <c r="E2636" s="173"/>
      <c r="F2636" s="70">
        <v>166</v>
      </c>
      <c r="G2636" s="173"/>
      <c r="H2636" s="173"/>
      <c r="I2636" s="71" t="str">
        <v>libre</v>
      </c>
      <c r="K2636" s="49">
        <f t="shared" si="95"/>
        <v>0</v>
      </c>
      <c r="L2636" s="317"/>
      <c r="M2636" s="317"/>
      <c r="N2636" s="317"/>
      <c r="O2636" s="317"/>
      <c r="P2636" s="317"/>
    </row>
    <row r="2637" spans="1:16" outlineLevel="3" x14ac:dyDescent="0.3">
      <c r="A2637" s="173"/>
      <c r="B2637" s="173"/>
      <c r="C2637" s="173"/>
      <c r="D2637" s="173"/>
      <c r="E2637" s="173"/>
      <c r="F2637" s="70">
        <v>167</v>
      </c>
      <c r="G2637" s="173"/>
      <c r="H2637" s="173"/>
      <c r="I2637" s="71" t="str">
        <v>libre</v>
      </c>
      <c r="K2637" s="49">
        <f t="shared" si="95"/>
        <v>0</v>
      </c>
      <c r="L2637" s="317"/>
      <c r="M2637" s="317"/>
      <c r="N2637" s="317"/>
      <c r="O2637" s="317"/>
      <c r="P2637" s="317"/>
    </row>
    <row r="2638" spans="1:16" outlineLevel="3" x14ac:dyDescent="0.3">
      <c r="A2638" s="173"/>
      <c r="B2638" s="173"/>
      <c r="C2638" s="173"/>
      <c r="D2638" s="173"/>
      <c r="E2638" s="173"/>
      <c r="F2638" s="70">
        <v>168</v>
      </c>
      <c r="G2638" s="173"/>
      <c r="H2638" s="173"/>
      <c r="I2638" s="71" t="str">
        <v>libre</v>
      </c>
      <c r="K2638" s="49">
        <f t="shared" si="95"/>
        <v>0</v>
      </c>
      <c r="L2638" s="317"/>
      <c r="M2638" s="317"/>
      <c r="N2638" s="317"/>
      <c r="O2638" s="317"/>
      <c r="P2638" s="317"/>
    </row>
    <row r="2639" spans="1:16" outlineLevel="3" x14ac:dyDescent="0.3">
      <c r="A2639" s="173"/>
      <c r="B2639" s="173"/>
      <c r="C2639" s="173"/>
      <c r="D2639" s="173"/>
      <c r="E2639" s="173"/>
      <c r="F2639" s="70">
        <v>169</v>
      </c>
      <c r="G2639" s="173"/>
      <c r="H2639" s="173"/>
      <c r="I2639" s="71" t="str">
        <v>libre</v>
      </c>
      <c r="K2639" s="49">
        <f t="shared" si="95"/>
        <v>0</v>
      </c>
      <c r="L2639" s="317"/>
      <c r="M2639" s="317"/>
      <c r="N2639" s="317"/>
      <c r="O2639" s="317"/>
      <c r="P2639" s="317"/>
    </row>
    <row r="2640" spans="1:16" outlineLevel="3" x14ac:dyDescent="0.3">
      <c r="A2640" s="173"/>
      <c r="B2640" s="173"/>
      <c r="C2640" s="173"/>
      <c r="D2640" s="173"/>
      <c r="E2640" s="173"/>
      <c r="F2640" s="70">
        <v>170</v>
      </c>
      <c r="G2640" s="173"/>
      <c r="H2640" s="173"/>
      <c r="I2640" s="71" t="str">
        <v>libre</v>
      </c>
      <c r="K2640" s="49">
        <f t="shared" si="95"/>
        <v>0</v>
      </c>
      <c r="L2640" s="317"/>
      <c r="M2640" s="317"/>
      <c r="N2640" s="317"/>
      <c r="O2640" s="317"/>
      <c r="P2640" s="317"/>
    </row>
    <row r="2641" spans="1:16" outlineLevel="3" x14ac:dyDescent="0.3">
      <c r="A2641" s="173"/>
      <c r="B2641" s="173"/>
      <c r="C2641" s="173"/>
      <c r="D2641" s="173"/>
      <c r="E2641" s="173"/>
      <c r="F2641" s="70">
        <v>171</v>
      </c>
      <c r="G2641" s="173"/>
      <c r="H2641" s="173"/>
      <c r="I2641" s="71" t="str">
        <v>libre</v>
      </c>
      <c r="K2641" s="49">
        <f t="shared" ref="K2641:K2650" si="96">INDEX($K$2165:$P$2464,$F2641,K$2470)</f>
        <v>0</v>
      </c>
      <c r="L2641" s="317"/>
      <c r="M2641" s="317"/>
      <c r="N2641" s="317"/>
      <c r="O2641" s="317"/>
      <c r="P2641" s="317"/>
    </row>
    <row r="2642" spans="1:16" outlineLevel="3" x14ac:dyDescent="0.3">
      <c r="A2642" s="173"/>
      <c r="B2642" s="173"/>
      <c r="C2642" s="173"/>
      <c r="D2642" s="173"/>
      <c r="E2642" s="173"/>
      <c r="F2642" s="70">
        <v>172</v>
      </c>
      <c r="G2642" s="173"/>
      <c r="H2642" s="173"/>
      <c r="I2642" s="71" t="str">
        <v>libre</v>
      </c>
      <c r="K2642" s="49">
        <f t="shared" si="96"/>
        <v>0</v>
      </c>
      <c r="L2642" s="317"/>
      <c r="M2642" s="317"/>
      <c r="N2642" s="317"/>
      <c r="O2642" s="317"/>
      <c r="P2642" s="317"/>
    </row>
    <row r="2643" spans="1:16" outlineLevel="3" x14ac:dyDescent="0.3">
      <c r="A2643" s="173"/>
      <c r="B2643" s="173"/>
      <c r="C2643" s="173"/>
      <c r="D2643" s="173"/>
      <c r="E2643" s="173"/>
      <c r="F2643" s="70">
        <v>173</v>
      </c>
      <c r="G2643" s="173"/>
      <c r="H2643" s="173"/>
      <c r="I2643" s="71" t="str">
        <v>libre</v>
      </c>
      <c r="K2643" s="49">
        <f t="shared" si="96"/>
        <v>0</v>
      </c>
      <c r="L2643" s="317"/>
      <c r="M2643" s="317"/>
      <c r="N2643" s="317"/>
      <c r="O2643" s="317"/>
      <c r="P2643" s="317"/>
    </row>
    <row r="2644" spans="1:16" outlineLevel="3" x14ac:dyDescent="0.3">
      <c r="A2644" s="173"/>
      <c r="B2644" s="173"/>
      <c r="C2644" s="173"/>
      <c r="D2644" s="173"/>
      <c r="E2644" s="173"/>
      <c r="F2644" s="70">
        <v>174</v>
      </c>
      <c r="G2644" s="173"/>
      <c r="H2644" s="173"/>
      <c r="I2644" s="71" t="str">
        <v>libre</v>
      </c>
      <c r="K2644" s="49">
        <f t="shared" si="96"/>
        <v>0</v>
      </c>
      <c r="L2644" s="317"/>
      <c r="M2644" s="317"/>
      <c r="N2644" s="317"/>
      <c r="O2644" s="317"/>
      <c r="P2644" s="317"/>
    </row>
    <row r="2645" spans="1:16" outlineLevel="3" x14ac:dyDescent="0.3">
      <c r="A2645" s="173"/>
      <c r="B2645" s="173"/>
      <c r="C2645" s="173"/>
      <c r="D2645" s="173"/>
      <c r="E2645" s="173"/>
      <c r="F2645" s="70">
        <v>175</v>
      </c>
      <c r="G2645" s="173"/>
      <c r="H2645" s="173"/>
      <c r="I2645" s="71" t="str">
        <v>libre</v>
      </c>
      <c r="K2645" s="49">
        <f t="shared" si="96"/>
        <v>0</v>
      </c>
      <c r="L2645" s="317"/>
      <c r="M2645" s="317"/>
      <c r="N2645" s="317"/>
      <c r="O2645" s="317"/>
      <c r="P2645" s="317"/>
    </row>
    <row r="2646" spans="1:16" outlineLevel="3" x14ac:dyDescent="0.3">
      <c r="A2646" s="173"/>
      <c r="B2646" s="173"/>
      <c r="C2646" s="173"/>
      <c r="D2646" s="173"/>
      <c r="E2646" s="173"/>
      <c r="F2646" s="70">
        <v>176</v>
      </c>
      <c r="G2646" s="173"/>
      <c r="H2646" s="173"/>
      <c r="I2646" s="71" t="str">
        <v>libre</v>
      </c>
      <c r="K2646" s="49">
        <f t="shared" si="96"/>
        <v>0</v>
      </c>
      <c r="L2646" s="317"/>
      <c r="M2646" s="317"/>
      <c r="N2646" s="317"/>
      <c r="O2646" s="317"/>
      <c r="P2646" s="317"/>
    </row>
    <row r="2647" spans="1:16" outlineLevel="3" x14ac:dyDescent="0.3">
      <c r="A2647" s="173"/>
      <c r="B2647" s="173"/>
      <c r="C2647" s="173"/>
      <c r="D2647" s="173"/>
      <c r="E2647" s="173"/>
      <c r="F2647" s="70">
        <v>177</v>
      </c>
      <c r="G2647" s="173"/>
      <c r="H2647" s="173"/>
      <c r="I2647" s="71" t="str">
        <v>libre</v>
      </c>
      <c r="K2647" s="49">
        <f t="shared" si="96"/>
        <v>0</v>
      </c>
      <c r="L2647" s="317"/>
      <c r="M2647" s="317"/>
      <c r="N2647" s="317"/>
      <c r="O2647" s="317"/>
      <c r="P2647" s="317"/>
    </row>
    <row r="2648" spans="1:16" outlineLevel="3" x14ac:dyDescent="0.3">
      <c r="A2648" s="173"/>
      <c r="B2648" s="173"/>
      <c r="C2648" s="173"/>
      <c r="D2648" s="173"/>
      <c r="E2648" s="173"/>
      <c r="F2648" s="70">
        <v>178</v>
      </c>
      <c r="G2648" s="173"/>
      <c r="H2648" s="173"/>
      <c r="I2648" s="71" t="str">
        <v>libre</v>
      </c>
      <c r="K2648" s="49">
        <f t="shared" si="96"/>
        <v>0</v>
      </c>
      <c r="L2648" s="317"/>
      <c r="M2648" s="317"/>
      <c r="N2648" s="317"/>
      <c r="O2648" s="317"/>
      <c r="P2648" s="317"/>
    </row>
    <row r="2649" spans="1:16" outlineLevel="3" x14ac:dyDescent="0.3">
      <c r="A2649" s="173"/>
      <c r="B2649" s="173"/>
      <c r="C2649" s="173"/>
      <c r="D2649" s="173"/>
      <c r="E2649" s="173"/>
      <c r="F2649" s="70">
        <v>179</v>
      </c>
      <c r="G2649" s="173"/>
      <c r="H2649" s="173"/>
      <c r="I2649" s="71" t="str">
        <v>libre</v>
      </c>
      <c r="K2649" s="49">
        <f t="shared" si="96"/>
        <v>0</v>
      </c>
      <c r="L2649" s="317"/>
      <c r="M2649" s="317"/>
      <c r="N2649" s="317"/>
      <c r="O2649" s="317"/>
      <c r="P2649" s="317"/>
    </row>
    <row r="2650" spans="1:16" outlineLevel="3" x14ac:dyDescent="0.3">
      <c r="A2650" s="173"/>
      <c r="B2650" s="173"/>
      <c r="C2650" s="173"/>
      <c r="D2650" s="173"/>
      <c r="E2650" s="173"/>
      <c r="F2650" s="70">
        <v>180</v>
      </c>
      <c r="G2650" s="173"/>
      <c r="H2650" s="173"/>
      <c r="I2650" s="71" t="str">
        <v>libre</v>
      </c>
      <c r="K2650" s="49">
        <f t="shared" si="96"/>
        <v>0</v>
      </c>
      <c r="L2650" s="317"/>
      <c r="M2650" s="317"/>
      <c r="N2650" s="317"/>
      <c r="O2650" s="317"/>
      <c r="P2650" s="317"/>
    </row>
    <row r="2651" spans="1:16" outlineLevel="3" x14ac:dyDescent="0.3">
      <c r="A2651" s="173"/>
      <c r="B2651" s="173"/>
      <c r="C2651" s="173"/>
      <c r="D2651" s="173"/>
      <c r="E2651" s="173"/>
      <c r="F2651" s="70">
        <v>181</v>
      </c>
      <c r="G2651" s="173"/>
      <c r="H2651" s="173"/>
      <c r="I2651" s="71" t="str">
        <v>libre</v>
      </c>
      <c r="K2651" s="49">
        <f t="shared" ref="K2651:K2660" si="97">INDEX($K$2165:$P$2464,$F2651,K$2470)</f>
        <v>0</v>
      </c>
      <c r="L2651" s="317"/>
      <c r="M2651" s="317"/>
      <c r="N2651" s="317"/>
      <c r="O2651" s="317"/>
      <c r="P2651" s="317"/>
    </row>
    <row r="2652" spans="1:16" outlineLevel="3" x14ac:dyDescent="0.3">
      <c r="A2652" s="173"/>
      <c r="B2652" s="173"/>
      <c r="C2652" s="173"/>
      <c r="D2652" s="173"/>
      <c r="E2652" s="173"/>
      <c r="F2652" s="70">
        <v>182</v>
      </c>
      <c r="G2652" s="173"/>
      <c r="H2652" s="173"/>
      <c r="I2652" s="71" t="str">
        <v>libre</v>
      </c>
      <c r="K2652" s="49">
        <f t="shared" si="97"/>
        <v>0</v>
      </c>
      <c r="L2652" s="317"/>
      <c r="M2652" s="317"/>
      <c r="N2652" s="317"/>
      <c r="O2652" s="317"/>
      <c r="P2652" s="317"/>
    </row>
    <row r="2653" spans="1:16" outlineLevel="3" x14ac:dyDescent="0.3">
      <c r="A2653" s="173"/>
      <c r="B2653" s="173"/>
      <c r="C2653" s="173"/>
      <c r="D2653" s="173"/>
      <c r="E2653" s="173"/>
      <c r="F2653" s="70">
        <v>183</v>
      </c>
      <c r="G2653" s="173"/>
      <c r="H2653" s="173"/>
      <c r="I2653" s="71" t="str">
        <v>libre</v>
      </c>
      <c r="K2653" s="49">
        <f t="shared" si="97"/>
        <v>0</v>
      </c>
      <c r="L2653" s="317"/>
      <c r="M2653" s="317"/>
      <c r="N2653" s="317"/>
      <c r="O2653" s="317"/>
      <c r="P2653" s="317"/>
    </row>
    <row r="2654" spans="1:16" outlineLevel="3" x14ac:dyDescent="0.3">
      <c r="A2654" s="173"/>
      <c r="B2654" s="173"/>
      <c r="C2654" s="173"/>
      <c r="D2654" s="173"/>
      <c r="E2654" s="173"/>
      <c r="F2654" s="70">
        <v>184</v>
      </c>
      <c r="G2654" s="173"/>
      <c r="H2654" s="173"/>
      <c r="I2654" s="71" t="str">
        <v>libre</v>
      </c>
      <c r="K2654" s="49">
        <f t="shared" si="97"/>
        <v>0</v>
      </c>
      <c r="L2654" s="317"/>
      <c r="M2654" s="317"/>
      <c r="N2654" s="317"/>
      <c r="O2654" s="317"/>
      <c r="P2654" s="317"/>
    </row>
    <row r="2655" spans="1:16" outlineLevel="3" x14ac:dyDescent="0.3">
      <c r="A2655" s="173"/>
      <c r="B2655" s="173"/>
      <c r="C2655" s="173"/>
      <c r="D2655" s="173"/>
      <c r="E2655" s="173"/>
      <c r="F2655" s="70">
        <v>185</v>
      </c>
      <c r="G2655" s="173"/>
      <c r="H2655" s="173"/>
      <c r="I2655" s="71" t="str">
        <v>libre</v>
      </c>
      <c r="K2655" s="49">
        <f t="shared" si="97"/>
        <v>0</v>
      </c>
      <c r="L2655" s="317"/>
      <c r="M2655" s="317"/>
      <c r="N2655" s="317"/>
      <c r="O2655" s="317"/>
      <c r="P2655" s="317"/>
    </row>
    <row r="2656" spans="1:16" outlineLevel="3" x14ac:dyDescent="0.3">
      <c r="A2656" s="173"/>
      <c r="B2656" s="173"/>
      <c r="C2656" s="173"/>
      <c r="D2656" s="173"/>
      <c r="E2656" s="173"/>
      <c r="F2656" s="70">
        <v>186</v>
      </c>
      <c r="G2656" s="173"/>
      <c r="H2656" s="173"/>
      <c r="I2656" s="71" t="str">
        <v>libre</v>
      </c>
      <c r="K2656" s="49">
        <f t="shared" si="97"/>
        <v>0</v>
      </c>
      <c r="L2656" s="317"/>
      <c r="M2656" s="317"/>
      <c r="N2656" s="317"/>
      <c r="O2656" s="317"/>
      <c r="P2656" s="317"/>
    </row>
    <row r="2657" spans="1:16" outlineLevel="3" x14ac:dyDescent="0.3">
      <c r="A2657" s="173"/>
      <c r="B2657" s="173"/>
      <c r="C2657" s="173"/>
      <c r="D2657" s="173"/>
      <c r="E2657" s="173"/>
      <c r="F2657" s="70">
        <v>187</v>
      </c>
      <c r="G2657" s="173"/>
      <c r="H2657" s="173"/>
      <c r="I2657" s="71" t="str">
        <v>libre</v>
      </c>
      <c r="K2657" s="49">
        <f t="shared" si="97"/>
        <v>0</v>
      </c>
      <c r="L2657" s="317"/>
      <c r="M2657" s="317"/>
      <c r="N2657" s="317"/>
      <c r="O2657" s="317"/>
      <c r="P2657" s="317"/>
    </row>
    <row r="2658" spans="1:16" outlineLevel="3" x14ac:dyDescent="0.3">
      <c r="A2658" s="173"/>
      <c r="B2658" s="173"/>
      <c r="C2658" s="173"/>
      <c r="D2658" s="173"/>
      <c r="E2658" s="173"/>
      <c r="F2658" s="70">
        <v>188</v>
      </c>
      <c r="G2658" s="173"/>
      <c r="H2658" s="173"/>
      <c r="I2658" s="71" t="str">
        <v>libre</v>
      </c>
      <c r="K2658" s="49">
        <f t="shared" si="97"/>
        <v>0</v>
      </c>
      <c r="L2658" s="317"/>
      <c r="M2658" s="317"/>
      <c r="N2658" s="317"/>
      <c r="O2658" s="317"/>
      <c r="P2658" s="317"/>
    </row>
    <row r="2659" spans="1:16" outlineLevel="3" x14ac:dyDescent="0.3">
      <c r="A2659" s="173"/>
      <c r="B2659" s="173"/>
      <c r="C2659" s="173"/>
      <c r="D2659" s="173"/>
      <c r="E2659" s="173"/>
      <c r="F2659" s="70">
        <v>189</v>
      </c>
      <c r="G2659" s="173"/>
      <c r="H2659" s="173"/>
      <c r="I2659" s="71" t="str">
        <v>libre</v>
      </c>
      <c r="K2659" s="49">
        <f t="shared" si="97"/>
        <v>0</v>
      </c>
      <c r="L2659" s="317"/>
      <c r="M2659" s="317"/>
      <c r="N2659" s="317"/>
      <c r="O2659" s="317"/>
      <c r="P2659" s="317"/>
    </row>
    <row r="2660" spans="1:16" outlineLevel="3" x14ac:dyDescent="0.3">
      <c r="A2660" s="173"/>
      <c r="B2660" s="173"/>
      <c r="C2660" s="173"/>
      <c r="D2660" s="173"/>
      <c r="E2660" s="173"/>
      <c r="F2660" s="70">
        <v>190</v>
      </c>
      <c r="G2660" s="173"/>
      <c r="H2660" s="173"/>
      <c r="I2660" s="71" t="str">
        <v>libre</v>
      </c>
      <c r="K2660" s="49">
        <f t="shared" si="97"/>
        <v>0</v>
      </c>
      <c r="L2660" s="317"/>
      <c r="M2660" s="317"/>
      <c r="N2660" s="317"/>
      <c r="O2660" s="317"/>
      <c r="P2660" s="317"/>
    </row>
    <row r="2661" spans="1:16" outlineLevel="3" x14ac:dyDescent="0.3">
      <c r="A2661" s="173"/>
      <c r="B2661" s="173"/>
      <c r="C2661" s="173"/>
      <c r="D2661" s="173"/>
      <c r="E2661" s="173"/>
      <c r="F2661" s="70">
        <v>191</v>
      </c>
      <c r="G2661" s="173"/>
      <c r="H2661" s="173"/>
      <c r="I2661" s="71" t="str">
        <v>libre</v>
      </c>
      <c r="K2661" s="49">
        <f t="shared" ref="K2661:K2670" si="98">INDEX($K$2165:$P$2464,$F2661,K$2470)</f>
        <v>0</v>
      </c>
      <c r="L2661" s="317"/>
      <c r="M2661" s="317"/>
      <c r="N2661" s="317"/>
      <c r="O2661" s="317"/>
      <c r="P2661" s="317"/>
    </row>
    <row r="2662" spans="1:16" outlineLevel="3" x14ac:dyDescent="0.3">
      <c r="A2662" s="173"/>
      <c r="B2662" s="173"/>
      <c r="C2662" s="173"/>
      <c r="D2662" s="173"/>
      <c r="E2662" s="173"/>
      <c r="F2662" s="70">
        <v>192</v>
      </c>
      <c r="G2662" s="173"/>
      <c r="H2662" s="173"/>
      <c r="I2662" s="71" t="str">
        <v>libre</v>
      </c>
      <c r="K2662" s="49">
        <f t="shared" si="98"/>
        <v>0</v>
      </c>
      <c r="L2662" s="317"/>
      <c r="M2662" s="317"/>
      <c r="N2662" s="317"/>
      <c r="O2662" s="317"/>
      <c r="P2662" s="317"/>
    </row>
    <row r="2663" spans="1:16" outlineLevel="3" x14ac:dyDescent="0.3">
      <c r="A2663" s="173"/>
      <c r="B2663" s="173"/>
      <c r="C2663" s="173"/>
      <c r="D2663" s="173"/>
      <c r="E2663" s="173"/>
      <c r="F2663" s="70">
        <v>193</v>
      </c>
      <c r="G2663" s="173"/>
      <c r="H2663" s="173"/>
      <c r="I2663" s="71" t="str">
        <v>libre</v>
      </c>
      <c r="K2663" s="49">
        <f t="shared" si="98"/>
        <v>0</v>
      </c>
      <c r="L2663" s="317"/>
      <c r="M2663" s="317"/>
      <c r="N2663" s="317"/>
      <c r="O2663" s="317"/>
      <c r="P2663" s="317"/>
    </row>
    <row r="2664" spans="1:16" outlineLevel="3" x14ac:dyDescent="0.3">
      <c r="A2664" s="173"/>
      <c r="B2664" s="173"/>
      <c r="C2664" s="173"/>
      <c r="D2664" s="173"/>
      <c r="E2664" s="173"/>
      <c r="F2664" s="70">
        <v>194</v>
      </c>
      <c r="G2664" s="173"/>
      <c r="H2664" s="173"/>
      <c r="I2664" s="71" t="str">
        <v>libre</v>
      </c>
      <c r="K2664" s="49">
        <f t="shared" si="98"/>
        <v>0</v>
      </c>
      <c r="L2664" s="317"/>
      <c r="M2664" s="317"/>
      <c r="N2664" s="317"/>
      <c r="O2664" s="317"/>
      <c r="P2664" s="317"/>
    </row>
    <row r="2665" spans="1:16" outlineLevel="3" x14ac:dyDescent="0.3">
      <c r="A2665" s="173"/>
      <c r="B2665" s="173"/>
      <c r="C2665" s="173"/>
      <c r="D2665" s="173"/>
      <c r="E2665" s="173"/>
      <c r="F2665" s="70">
        <v>195</v>
      </c>
      <c r="G2665" s="173"/>
      <c r="H2665" s="173"/>
      <c r="I2665" s="71" t="str">
        <v>libre</v>
      </c>
      <c r="K2665" s="49">
        <f t="shared" si="98"/>
        <v>0</v>
      </c>
      <c r="L2665" s="317"/>
      <c r="M2665" s="317"/>
      <c r="N2665" s="317"/>
      <c r="O2665" s="317"/>
      <c r="P2665" s="317"/>
    </row>
    <row r="2666" spans="1:16" outlineLevel="3" x14ac:dyDescent="0.3">
      <c r="A2666" s="173"/>
      <c r="B2666" s="173"/>
      <c r="C2666" s="173"/>
      <c r="D2666" s="173"/>
      <c r="E2666" s="173"/>
      <c r="F2666" s="70">
        <v>196</v>
      </c>
      <c r="G2666" s="173"/>
      <c r="H2666" s="173"/>
      <c r="I2666" s="71" t="str">
        <v>libre</v>
      </c>
      <c r="K2666" s="49">
        <f t="shared" si="98"/>
        <v>0</v>
      </c>
      <c r="L2666" s="317"/>
      <c r="M2666" s="317"/>
      <c r="N2666" s="317"/>
      <c r="O2666" s="317"/>
      <c r="P2666" s="317"/>
    </row>
    <row r="2667" spans="1:16" outlineLevel="3" x14ac:dyDescent="0.3">
      <c r="A2667" s="173"/>
      <c r="B2667" s="173"/>
      <c r="C2667" s="173"/>
      <c r="D2667" s="173"/>
      <c r="E2667" s="173"/>
      <c r="F2667" s="70">
        <v>197</v>
      </c>
      <c r="G2667" s="173"/>
      <c r="H2667" s="173"/>
      <c r="I2667" s="71" t="str">
        <v>libre</v>
      </c>
      <c r="K2667" s="49">
        <f t="shared" si="98"/>
        <v>0</v>
      </c>
      <c r="L2667" s="317"/>
      <c r="M2667" s="317"/>
      <c r="N2667" s="317"/>
      <c r="O2667" s="317"/>
      <c r="P2667" s="317"/>
    </row>
    <row r="2668" spans="1:16" outlineLevel="2" x14ac:dyDescent="0.3">
      <c r="A2668" s="173"/>
      <c r="B2668" s="173"/>
      <c r="C2668" s="173"/>
      <c r="D2668" s="173"/>
      <c r="E2668" s="173"/>
      <c r="F2668" s="70">
        <v>198</v>
      </c>
      <c r="G2668" s="173"/>
      <c r="H2668" s="173"/>
      <c r="I2668" s="71" t="str">
        <v>libre</v>
      </c>
      <c r="K2668" s="49">
        <f t="shared" si="98"/>
        <v>0</v>
      </c>
      <c r="L2668" s="317"/>
      <c r="M2668" s="317"/>
      <c r="N2668" s="317"/>
      <c r="O2668" s="317"/>
      <c r="P2668" s="317"/>
    </row>
    <row r="2669" spans="1:16" outlineLevel="2" x14ac:dyDescent="0.3">
      <c r="A2669" s="173"/>
      <c r="B2669" s="173"/>
      <c r="C2669" s="173"/>
      <c r="D2669" s="173"/>
      <c r="E2669" s="173"/>
      <c r="F2669" s="70">
        <v>199</v>
      </c>
      <c r="G2669" s="173"/>
      <c r="H2669" s="173"/>
      <c r="I2669" s="71" t="str">
        <v>libre</v>
      </c>
      <c r="K2669" s="49">
        <f t="shared" si="98"/>
        <v>0</v>
      </c>
      <c r="L2669" s="317"/>
      <c r="M2669" s="317"/>
      <c r="N2669" s="317"/>
      <c r="O2669" s="317"/>
      <c r="P2669" s="317"/>
    </row>
    <row r="2670" spans="1:16" outlineLevel="2" x14ac:dyDescent="0.3">
      <c r="A2670" s="173"/>
      <c r="B2670" s="173"/>
      <c r="C2670" s="173"/>
      <c r="D2670" s="173"/>
      <c r="E2670" s="173"/>
      <c r="F2670" s="70">
        <v>200</v>
      </c>
      <c r="G2670" s="173"/>
      <c r="H2670" s="173"/>
      <c r="I2670" s="71" t="str">
        <v>Alquiler Sitios</v>
      </c>
      <c r="K2670" s="49">
        <f t="shared" si="98"/>
        <v>0</v>
      </c>
      <c r="L2670" s="317"/>
      <c r="M2670" s="317"/>
      <c r="N2670" s="317"/>
      <c r="O2670" s="317"/>
      <c r="P2670" s="317"/>
    </row>
    <row r="2671" spans="1:16" outlineLevel="2" x14ac:dyDescent="0.3">
      <c r="A2671" s="173"/>
      <c r="B2671" s="173"/>
      <c r="C2671" s="173"/>
      <c r="D2671" s="173"/>
      <c r="E2671" s="173"/>
      <c r="F2671" s="70">
        <v>201</v>
      </c>
      <c r="G2671" s="173"/>
      <c r="H2671" s="173"/>
      <c r="I2671" s="71" t="str">
        <v>Energía Eléctrica Sitios</v>
      </c>
      <c r="K2671" s="49">
        <f t="shared" ref="K2671:K2680" si="99">INDEX($K$2165:$P$2464,$F2671,K$2470)</f>
        <v>0</v>
      </c>
      <c r="L2671" s="317"/>
      <c r="M2671" s="317"/>
      <c r="N2671" s="317"/>
      <c r="O2671" s="317"/>
      <c r="P2671" s="317"/>
    </row>
    <row r="2672" spans="1:16" outlineLevel="3" x14ac:dyDescent="0.3">
      <c r="A2672" s="173"/>
      <c r="B2672" s="173"/>
      <c r="C2672" s="173"/>
      <c r="D2672" s="173"/>
      <c r="E2672" s="173"/>
      <c r="F2672" s="70">
        <v>202</v>
      </c>
      <c r="G2672" s="173"/>
      <c r="H2672" s="173"/>
      <c r="I2672" s="71" t="str">
        <v>Mantenimiento de Sitios</v>
      </c>
      <c r="K2672" s="49">
        <f t="shared" si="99"/>
        <v>0</v>
      </c>
      <c r="L2672" s="317"/>
      <c r="M2672" s="317"/>
      <c r="N2672" s="317"/>
      <c r="O2672" s="317"/>
      <c r="P2672" s="317"/>
    </row>
    <row r="2673" spans="1:16" outlineLevel="3" x14ac:dyDescent="0.3">
      <c r="A2673" s="173"/>
      <c r="B2673" s="173"/>
      <c r="C2673" s="173"/>
      <c r="D2673" s="173"/>
      <c r="E2673" s="173"/>
      <c r="F2673" s="70">
        <v>203</v>
      </c>
      <c r="G2673" s="173"/>
      <c r="H2673" s="173"/>
      <c r="I2673" s="71" t="str">
        <v>Vigilancia</v>
      </c>
      <c r="K2673" s="49">
        <f t="shared" si="99"/>
        <v>0</v>
      </c>
      <c r="L2673" s="317"/>
      <c r="M2673" s="317"/>
      <c r="N2673" s="317"/>
      <c r="O2673" s="317"/>
      <c r="P2673" s="317"/>
    </row>
    <row r="2674" spans="1:16" outlineLevel="3" x14ac:dyDescent="0.3">
      <c r="A2674" s="173"/>
      <c r="B2674" s="173"/>
      <c r="C2674" s="173"/>
      <c r="D2674" s="173"/>
      <c r="E2674" s="173"/>
      <c r="F2674" s="70">
        <v>204</v>
      </c>
      <c r="G2674" s="173"/>
      <c r="H2674" s="173"/>
      <c r="I2674" s="71" t="str">
        <v>Combustible</v>
      </c>
      <c r="K2674" s="49">
        <f t="shared" si="99"/>
        <v>0</v>
      </c>
      <c r="L2674" s="317"/>
      <c r="M2674" s="317"/>
      <c r="N2674" s="317"/>
      <c r="O2674" s="317"/>
      <c r="P2674" s="317"/>
    </row>
    <row r="2675" spans="1:16" outlineLevel="3" x14ac:dyDescent="0.3">
      <c r="A2675" s="173"/>
      <c r="B2675" s="173"/>
      <c r="C2675" s="173"/>
      <c r="D2675" s="173"/>
      <c r="E2675" s="173"/>
      <c r="F2675" s="70">
        <v>205</v>
      </c>
      <c r="G2675" s="173"/>
      <c r="H2675" s="173"/>
      <c r="I2675" s="71" t="str">
        <v>Contratos</v>
      </c>
      <c r="K2675" s="49">
        <f t="shared" si="99"/>
        <v>0</v>
      </c>
      <c r="L2675" s="317"/>
      <c r="M2675" s="317"/>
      <c r="N2675" s="317"/>
      <c r="O2675" s="317"/>
      <c r="P2675" s="317"/>
    </row>
    <row r="2676" spans="1:16" outlineLevel="3" x14ac:dyDescent="0.3">
      <c r="A2676" s="173"/>
      <c r="B2676" s="173"/>
      <c r="C2676" s="173"/>
      <c r="D2676" s="173"/>
      <c r="E2676" s="173"/>
      <c r="F2676" s="70">
        <v>206</v>
      </c>
      <c r="G2676" s="173"/>
      <c r="H2676" s="173"/>
      <c r="I2676" s="71" t="str">
        <v>Transmisión</v>
      </c>
      <c r="K2676" s="49">
        <f t="shared" si="99"/>
        <v>0</v>
      </c>
      <c r="L2676" s="317"/>
      <c r="M2676" s="317"/>
      <c r="N2676" s="317"/>
      <c r="O2676" s="317"/>
      <c r="P2676" s="317"/>
    </row>
    <row r="2677" spans="1:16" outlineLevel="3" x14ac:dyDescent="0.3">
      <c r="A2677" s="173"/>
      <c r="B2677" s="173"/>
      <c r="C2677" s="173"/>
      <c r="D2677" s="173"/>
      <c r="E2677" s="173"/>
      <c r="F2677" s="70">
        <v>207</v>
      </c>
      <c r="G2677" s="173"/>
      <c r="H2677" s="173"/>
      <c r="I2677" s="71" t="str">
        <v>Otros gastos, sanciones, municipios</v>
      </c>
      <c r="K2677" s="49">
        <f t="shared" si="99"/>
        <v>0</v>
      </c>
      <c r="L2677" s="317"/>
      <c r="M2677" s="317"/>
      <c r="N2677" s="317"/>
      <c r="O2677" s="317"/>
      <c r="P2677" s="317"/>
    </row>
    <row r="2678" spans="1:16" outlineLevel="3" x14ac:dyDescent="0.3">
      <c r="A2678" s="173"/>
      <c r="B2678" s="173"/>
      <c r="C2678" s="173"/>
      <c r="D2678" s="173"/>
      <c r="E2678" s="173"/>
      <c r="F2678" s="70">
        <v>208</v>
      </c>
      <c r="G2678" s="173"/>
      <c r="H2678" s="173"/>
      <c r="I2678" s="71" t="str">
        <v>O&amp;M Sitios y Core</v>
      </c>
      <c r="K2678" s="49">
        <f t="shared" si="99"/>
        <v>0</v>
      </c>
      <c r="L2678" s="317"/>
      <c r="M2678" s="317"/>
      <c r="N2678" s="317"/>
      <c r="O2678" s="317"/>
      <c r="P2678" s="317"/>
    </row>
    <row r="2679" spans="1:16" outlineLevel="3" x14ac:dyDescent="0.3">
      <c r="A2679" s="173"/>
      <c r="B2679" s="173"/>
      <c r="C2679" s="173"/>
      <c r="D2679" s="173"/>
      <c r="E2679" s="173"/>
      <c r="F2679" s="70">
        <v>209</v>
      </c>
      <c r="G2679" s="173"/>
      <c r="H2679" s="173"/>
      <c r="I2679" s="71" t="str">
        <v>O&amp;M Plataforma de TI</v>
      </c>
      <c r="K2679" s="49">
        <f t="shared" si="99"/>
        <v>0</v>
      </c>
      <c r="L2679" s="317"/>
      <c r="M2679" s="317"/>
      <c r="N2679" s="317"/>
      <c r="O2679" s="317"/>
      <c r="P2679" s="317"/>
    </row>
    <row r="2680" spans="1:16" outlineLevel="3" x14ac:dyDescent="0.3">
      <c r="A2680" s="173"/>
      <c r="B2680" s="173"/>
      <c r="C2680" s="173"/>
      <c r="D2680" s="173"/>
      <c r="E2680" s="173"/>
      <c r="F2680" s="70">
        <v>210</v>
      </c>
      <c r="G2680" s="173"/>
      <c r="H2680" s="173"/>
      <c r="I2680" s="71" t="str">
        <v>Otros gastos TI</v>
      </c>
      <c r="K2680" s="49">
        <f t="shared" si="99"/>
        <v>0</v>
      </c>
      <c r="L2680" s="317"/>
      <c r="M2680" s="317"/>
      <c r="N2680" s="317"/>
      <c r="O2680" s="317"/>
      <c r="P2680" s="317"/>
    </row>
    <row r="2681" spans="1:16" outlineLevel="3" x14ac:dyDescent="0.3">
      <c r="A2681" s="173"/>
      <c r="B2681" s="173"/>
      <c r="C2681" s="173"/>
      <c r="D2681" s="173"/>
      <c r="E2681" s="173"/>
      <c r="F2681" s="70">
        <v>211</v>
      </c>
      <c r="G2681" s="173"/>
      <c r="H2681" s="173"/>
      <c r="I2681" s="71" t="str">
        <v>Servicios Externos</v>
      </c>
      <c r="K2681" s="49">
        <f t="shared" ref="K2681:K2690" si="100">INDEX($K$2165:$P$2464,$F2681,K$2470)</f>
        <v>0</v>
      </c>
      <c r="L2681" s="317"/>
      <c r="M2681" s="317"/>
      <c r="N2681" s="317"/>
      <c r="O2681" s="317"/>
      <c r="P2681" s="317"/>
    </row>
    <row r="2682" spans="1:16" outlineLevel="3" x14ac:dyDescent="0.3">
      <c r="A2682" s="173"/>
      <c r="B2682" s="173"/>
      <c r="C2682" s="173"/>
      <c r="D2682" s="173"/>
      <c r="E2682" s="173"/>
      <c r="F2682" s="70">
        <v>212</v>
      </c>
      <c r="G2682" s="173"/>
      <c r="H2682" s="173"/>
      <c r="I2682" s="71" t="str">
        <v>Canon por Uso de Espectro Radioléctrico</v>
      </c>
      <c r="K2682" s="49">
        <f t="shared" si="100"/>
        <v>0</v>
      </c>
      <c r="L2682" s="317"/>
      <c r="M2682" s="317"/>
      <c r="N2682" s="317"/>
      <c r="O2682" s="317"/>
      <c r="P2682" s="317"/>
    </row>
    <row r="2683" spans="1:16" outlineLevel="3" x14ac:dyDescent="0.3">
      <c r="A2683" s="173"/>
      <c r="B2683" s="173"/>
      <c r="C2683" s="173"/>
      <c r="D2683" s="173"/>
      <c r="E2683" s="173"/>
      <c r="F2683" s="70">
        <v>213</v>
      </c>
      <c r="G2683" s="173"/>
      <c r="H2683" s="173"/>
      <c r="I2683" s="71" t="str">
        <v>Aportes MTC</v>
      </c>
      <c r="K2683" s="49">
        <f t="shared" si="100"/>
        <v>0</v>
      </c>
      <c r="L2683" s="317"/>
      <c r="M2683" s="317"/>
      <c r="N2683" s="317"/>
      <c r="O2683" s="317"/>
      <c r="P2683" s="317"/>
    </row>
    <row r="2684" spans="1:16" outlineLevel="3" x14ac:dyDescent="0.3">
      <c r="A2684" s="173"/>
      <c r="B2684" s="173"/>
      <c r="C2684" s="173"/>
      <c r="D2684" s="173"/>
      <c r="E2684" s="173"/>
      <c r="F2684" s="70">
        <v>214</v>
      </c>
      <c r="G2684" s="173"/>
      <c r="H2684" s="173"/>
      <c r="I2684" s="71" t="str">
        <v>Aportes Osiptel</v>
      </c>
      <c r="K2684" s="49">
        <f t="shared" si="100"/>
        <v>0</v>
      </c>
      <c r="L2684" s="317"/>
      <c r="M2684" s="317"/>
      <c r="N2684" s="317"/>
      <c r="O2684" s="317"/>
      <c r="P2684" s="317"/>
    </row>
    <row r="2685" spans="1:16" outlineLevel="3" x14ac:dyDescent="0.3">
      <c r="A2685" s="173"/>
      <c r="B2685" s="173"/>
      <c r="C2685" s="173"/>
      <c r="D2685" s="173"/>
      <c r="E2685" s="173"/>
      <c r="F2685" s="70">
        <v>215</v>
      </c>
      <c r="G2685" s="173"/>
      <c r="H2685" s="173"/>
      <c r="I2685" s="71" t="str">
        <v>Aportes Fitel</v>
      </c>
      <c r="K2685" s="49">
        <f t="shared" si="100"/>
        <v>0</v>
      </c>
      <c r="L2685" s="317"/>
      <c r="M2685" s="317"/>
      <c r="N2685" s="317"/>
      <c r="O2685" s="317"/>
      <c r="P2685" s="317"/>
    </row>
    <row r="2686" spans="1:16" outlineLevel="3" x14ac:dyDescent="0.3">
      <c r="A2686" s="173"/>
      <c r="B2686" s="173"/>
      <c r="C2686" s="173"/>
      <c r="D2686" s="173"/>
      <c r="E2686" s="173"/>
      <c r="F2686" s="70">
        <v>216</v>
      </c>
      <c r="G2686" s="173"/>
      <c r="H2686" s="173"/>
      <c r="I2686" s="71" t="str">
        <v>libre</v>
      </c>
      <c r="K2686" s="49">
        <f t="shared" si="100"/>
        <v>0</v>
      </c>
      <c r="L2686" s="317"/>
      <c r="M2686" s="317"/>
      <c r="N2686" s="317"/>
      <c r="O2686" s="317"/>
      <c r="P2686" s="317"/>
    </row>
    <row r="2687" spans="1:16" outlineLevel="3" x14ac:dyDescent="0.3">
      <c r="A2687" s="173"/>
      <c r="B2687" s="173"/>
      <c r="C2687" s="173"/>
      <c r="D2687" s="173"/>
      <c r="E2687" s="173"/>
      <c r="F2687" s="70">
        <v>217</v>
      </c>
      <c r="G2687" s="173"/>
      <c r="H2687" s="173"/>
      <c r="I2687" s="71" t="str">
        <v>libre</v>
      </c>
      <c r="K2687" s="49">
        <f t="shared" si="100"/>
        <v>0</v>
      </c>
      <c r="L2687" s="317"/>
      <c r="M2687" s="317"/>
      <c r="N2687" s="317"/>
      <c r="O2687" s="317"/>
      <c r="P2687" s="317"/>
    </row>
    <row r="2688" spans="1:16" outlineLevel="3" x14ac:dyDescent="0.3">
      <c r="A2688" s="173"/>
      <c r="B2688" s="173"/>
      <c r="C2688" s="173"/>
      <c r="D2688" s="173"/>
      <c r="E2688" s="173"/>
      <c r="F2688" s="70">
        <v>218</v>
      </c>
      <c r="G2688" s="173"/>
      <c r="H2688" s="173"/>
      <c r="I2688" s="71" t="str">
        <v>libre</v>
      </c>
      <c r="K2688" s="49">
        <f t="shared" si="100"/>
        <v>0</v>
      </c>
      <c r="L2688" s="317"/>
      <c r="M2688" s="317"/>
      <c r="N2688" s="317"/>
      <c r="O2688" s="317"/>
      <c r="P2688" s="317"/>
    </row>
    <row r="2689" spans="1:16" outlineLevel="3" x14ac:dyDescent="0.3">
      <c r="A2689" s="173"/>
      <c r="B2689" s="173"/>
      <c r="C2689" s="173"/>
      <c r="D2689" s="173"/>
      <c r="E2689" s="173"/>
      <c r="F2689" s="70">
        <v>219</v>
      </c>
      <c r="G2689" s="173"/>
      <c r="H2689" s="173"/>
      <c r="I2689" s="71" t="str">
        <v>libre</v>
      </c>
      <c r="K2689" s="49">
        <f t="shared" si="100"/>
        <v>0</v>
      </c>
      <c r="L2689" s="317"/>
      <c r="M2689" s="317"/>
      <c r="N2689" s="317"/>
      <c r="O2689" s="317"/>
      <c r="P2689" s="317"/>
    </row>
    <row r="2690" spans="1:16" outlineLevel="3" x14ac:dyDescent="0.3">
      <c r="A2690" s="173"/>
      <c r="B2690" s="173"/>
      <c r="C2690" s="173"/>
      <c r="D2690" s="173"/>
      <c r="E2690" s="173"/>
      <c r="F2690" s="70">
        <v>220</v>
      </c>
      <c r="G2690" s="173"/>
      <c r="H2690" s="173"/>
      <c r="I2690" s="71" t="str">
        <v>libre</v>
      </c>
      <c r="K2690" s="49">
        <f t="shared" si="100"/>
        <v>0</v>
      </c>
      <c r="L2690" s="317"/>
      <c r="M2690" s="317"/>
      <c r="N2690" s="317"/>
      <c r="O2690" s="317"/>
      <c r="P2690" s="317"/>
    </row>
    <row r="2691" spans="1:16" outlineLevel="3" x14ac:dyDescent="0.3">
      <c r="A2691" s="173"/>
      <c r="B2691" s="173"/>
      <c r="C2691" s="173"/>
      <c r="D2691" s="173"/>
      <c r="E2691" s="173"/>
      <c r="F2691" s="70">
        <v>221</v>
      </c>
      <c r="G2691" s="173"/>
      <c r="H2691" s="173"/>
      <c r="I2691" s="71" t="str">
        <v>libre</v>
      </c>
      <c r="K2691" s="49">
        <f t="shared" ref="K2691:K2700" si="101">INDEX($K$2165:$P$2464,$F2691,K$2470)</f>
        <v>0</v>
      </c>
      <c r="L2691" s="317"/>
      <c r="M2691" s="317"/>
      <c r="N2691" s="317"/>
      <c r="O2691" s="317"/>
      <c r="P2691" s="317"/>
    </row>
    <row r="2692" spans="1:16" outlineLevel="3" x14ac:dyDescent="0.3">
      <c r="A2692" s="173"/>
      <c r="B2692" s="173"/>
      <c r="C2692" s="173"/>
      <c r="D2692" s="173"/>
      <c r="E2692" s="173"/>
      <c r="F2692" s="70">
        <v>222</v>
      </c>
      <c r="G2692" s="173"/>
      <c r="H2692" s="173"/>
      <c r="I2692" s="71" t="str">
        <v>libre</v>
      </c>
      <c r="K2692" s="49">
        <f t="shared" si="101"/>
        <v>0</v>
      </c>
      <c r="L2692" s="317"/>
      <c r="M2692" s="317"/>
      <c r="N2692" s="317"/>
      <c r="O2692" s="317"/>
      <c r="P2692" s="317"/>
    </row>
    <row r="2693" spans="1:16" outlineLevel="3" x14ac:dyDescent="0.3">
      <c r="A2693" s="173"/>
      <c r="B2693" s="173"/>
      <c r="C2693" s="173"/>
      <c r="D2693" s="173"/>
      <c r="E2693" s="173"/>
      <c r="F2693" s="70">
        <v>223</v>
      </c>
      <c r="G2693" s="173"/>
      <c r="H2693" s="173"/>
      <c r="I2693" s="71" t="str">
        <v>libre</v>
      </c>
      <c r="K2693" s="49">
        <f t="shared" si="101"/>
        <v>0</v>
      </c>
      <c r="L2693" s="317"/>
      <c r="M2693" s="317"/>
      <c r="N2693" s="317"/>
      <c r="O2693" s="317"/>
      <c r="P2693" s="317"/>
    </row>
    <row r="2694" spans="1:16" outlineLevel="3" x14ac:dyDescent="0.3">
      <c r="A2694" s="173"/>
      <c r="B2694" s="173"/>
      <c r="C2694" s="173"/>
      <c r="D2694" s="173"/>
      <c r="E2694" s="173"/>
      <c r="F2694" s="70">
        <v>224</v>
      </c>
      <c r="G2694" s="173"/>
      <c r="H2694" s="173"/>
      <c r="I2694" s="71" t="str">
        <v>libre</v>
      </c>
      <c r="K2694" s="49">
        <f t="shared" si="101"/>
        <v>0</v>
      </c>
      <c r="L2694" s="317"/>
      <c r="M2694" s="317"/>
      <c r="N2694" s="317"/>
      <c r="O2694" s="317"/>
      <c r="P2694" s="317"/>
    </row>
    <row r="2695" spans="1:16" outlineLevel="3" x14ac:dyDescent="0.3">
      <c r="A2695" s="173"/>
      <c r="B2695" s="173"/>
      <c r="C2695" s="173"/>
      <c r="D2695" s="173"/>
      <c r="E2695" s="173"/>
      <c r="F2695" s="70">
        <v>225</v>
      </c>
      <c r="G2695" s="173"/>
      <c r="H2695" s="173"/>
      <c r="I2695" s="71" t="str">
        <v>libre</v>
      </c>
      <c r="K2695" s="49">
        <f t="shared" si="101"/>
        <v>0</v>
      </c>
      <c r="L2695" s="317"/>
      <c r="M2695" s="317"/>
      <c r="N2695" s="317"/>
      <c r="O2695" s="317"/>
      <c r="P2695" s="317"/>
    </row>
    <row r="2696" spans="1:16" outlineLevel="3" x14ac:dyDescent="0.3">
      <c r="A2696" s="173"/>
      <c r="B2696" s="173"/>
      <c r="C2696" s="173"/>
      <c r="D2696" s="173"/>
      <c r="E2696" s="173"/>
      <c r="F2696" s="70">
        <v>226</v>
      </c>
      <c r="G2696" s="173"/>
      <c r="H2696" s="173"/>
      <c r="I2696" s="71" t="str">
        <v>libre</v>
      </c>
      <c r="K2696" s="49">
        <f t="shared" si="101"/>
        <v>0</v>
      </c>
      <c r="L2696" s="317"/>
      <c r="M2696" s="317"/>
      <c r="N2696" s="317"/>
      <c r="O2696" s="317"/>
      <c r="P2696" s="317"/>
    </row>
    <row r="2697" spans="1:16" outlineLevel="3" x14ac:dyDescent="0.3">
      <c r="A2697" s="173"/>
      <c r="B2697" s="173"/>
      <c r="C2697" s="173"/>
      <c r="D2697" s="173"/>
      <c r="E2697" s="173"/>
      <c r="F2697" s="70">
        <v>227</v>
      </c>
      <c r="G2697" s="173"/>
      <c r="H2697" s="173"/>
      <c r="I2697" s="71" t="str">
        <v>libre</v>
      </c>
      <c r="K2697" s="49">
        <f t="shared" si="101"/>
        <v>0</v>
      </c>
      <c r="L2697" s="317"/>
      <c r="M2697" s="317"/>
      <c r="N2697" s="317"/>
      <c r="O2697" s="317"/>
      <c r="P2697" s="317"/>
    </row>
    <row r="2698" spans="1:16" outlineLevel="3" x14ac:dyDescent="0.3">
      <c r="A2698" s="173"/>
      <c r="B2698" s="173"/>
      <c r="C2698" s="173"/>
      <c r="D2698" s="173"/>
      <c r="E2698" s="173"/>
      <c r="F2698" s="70">
        <v>228</v>
      </c>
      <c r="G2698" s="173"/>
      <c r="H2698" s="173"/>
      <c r="I2698" s="71" t="str">
        <v>libre</v>
      </c>
      <c r="K2698" s="49">
        <f t="shared" si="101"/>
        <v>0</v>
      </c>
      <c r="L2698" s="317"/>
      <c r="M2698" s="317"/>
      <c r="N2698" s="317"/>
      <c r="O2698" s="317"/>
      <c r="P2698" s="317"/>
    </row>
    <row r="2699" spans="1:16" outlineLevel="3" x14ac:dyDescent="0.3">
      <c r="A2699" s="173"/>
      <c r="B2699" s="173"/>
      <c r="C2699" s="173"/>
      <c r="D2699" s="173"/>
      <c r="E2699" s="173"/>
      <c r="F2699" s="70">
        <v>229</v>
      </c>
      <c r="G2699" s="173"/>
      <c r="H2699" s="173"/>
      <c r="I2699" s="71" t="str">
        <v>libre</v>
      </c>
      <c r="K2699" s="49">
        <f t="shared" si="101"/>
        <v>0</v>
      </c>
      <c r="L2699" s="317"/>
      <c r="M2699" s="317"/>
      <c r="N2699" s="317"/>
      <c r="O2699" s="317"/>
      <c r="P2699" s="317"/>
    </row>
    <row r="2700" spans="1:16" outlineLevel="3" x14ac:dyDescent="0.3">
      <c r="A2700" s="173"/>
      <c r="B2700" s="173"/>
      <c r="C2700" s="173"/>
      <c r="D2700" s="173"/>
      <c r="E2700" s="173"/>
      <c r="F2700" s="70">
        <v>230</v>
      </c>
      <c r="G2700" s="173"/>
      <c r="H2700" s="173"/>
      <c r="I2700" s="71" t="str">
        <v>libre</v>
      </c>
      <c r="K2700" s="49">
        <f t="shared" si="101"/>
        <v>0</v>
      </c>
      <c r="L2700" s="317"/>
      <c r="M2700" s="317"/>
      <c r="N2700" s="317"/>
      <c r="O2700" s="317"/>
      <c r="P2700" s="317"/>
    </row>
    <row r="2701" spans="1:16" outlineLevel="3" x14ac:dyDescent="0.3">
      <c r="A2701" s="173"/>
      <c r="B2701" s="173"/>
      <c r="C2701" s="173"/>
      <c r="D2701" s="173"/>
      <c r="E2701" s="173"/>
      <c r="F2701" s="70">
        <v>231</v>
      </c>
      <c r="G2701" s="173"/>
      <c r="H2701" s="173"/>
      <c r="I2701" s="71" t="str">
        <v>libre</v>
      </c>
      <c r="K2701" s="49">
        <f t="shared" ref="K2701:K2710" si="102">INDEX($K$2165:$P$2464,$F2701,K$2470)</f>
        <v>0</v>
      </c>
      <c r="L2701" s="317"/>
      <c r="M2701" s="317"/>
      <c r="N2701" s="317"/>
      <c r="O2701" s="317"/>
      <c r="P2701" s="317"/>
    </row>
    <row r="2702" spans="1:16" outlineLevel="3" x14ac:dyDescent="0.3">
      <c r="A2702" s="173"/>
      <c r="B2702" s="173"/>
      <c r="C2702" s="173"/>
      <c r="D2702" s="173"/>
      <c r="E2702" s="173"/>
      <c r="F2702" s="70">
        <v>232</v>
      </c>
      <c r="G2702" s="173"/>
      <c r="H2702" s="173"/>
      <c r="I2702" s="71" t="str">
        <v>libre</v>
      </c>
      <c r="K2702" s="49">
        <f t="shared" si="102"/>
        <v>0</v>
      </c>
      <c r="L2702" s="317"/>
      <c r="M2702" s="317"/>
      <c r="N2702" s="317"/>
      <c r="O2702" s="317"/>
      <c r="P2702" s="317"/>
    </row>
    <row r="2703" spans="1:16" outlineLevel="3" x14ac:dyDescent="0.3">
      <c r="A2703" s="173"/>
      <c r="B2703" s="173"/>
      <c r="C2703" s="173"/>
      <c r="D2703" s="173"/>
      <c r="E2703" s="173"/>
      <c r="F2703" s="70">
        <v>233</v>
      </c>
      <c r="G2703" s="173"/>
      <c r="H2703" s="173"/>
      <c r="I2703" s="71" t="str">
        <v>libre</v>
      </c>
      <c r="K2703" s="49">
        <f t="shared" si="102"/>
        <v>0</v>
      </c>
      <c r="L2703" s="317"/>
      <c r="M2703" s="317"/>
      <c r="N2703" s="317"/>
      <c r="O2703" s="317"/>
      <c r="P2703" s="317"/>
    </row>
    <row r="2704" spans="1:16" outlineLevel="3" x14ac:dyDescent="0.3">
      <c r="A2704" s="173"/>
      <c r="B2704" s="173"/>
      <c r="C2704" s="173"/>
      <c r="D2704" s="173"/>
      <c r="E2704" s="173"/>
      <c r="F2704" s="70">
        <v>234</v>
      </c>
      <c r="G2704" s="173"/>
      <c r="H2704" s="173"/>
      <c r="I2704" s="71" t="str">
        <v>libre</v>
      </c>
      <c r="K2704" s="49">
        <f t="shared" si="102"/>
        <v>0</v>
      </c>
      <c r="L2704" s="317"/>
      <c r="M2704" s="317"/>
      <c r="N2704" s="317"/>
      <c r="O2704" s="317"/>
      <c r="P2704" s="317"/>
    </row>
    <row r="2705" spans="1:16" outlineLevel="3" x14ac:dyDescent="0.3">
      <c r="A2705" s="173"/>
      <c r="B2705" s="173"/>
      <c r="C2705" s="173"/>
      <c r="D2705" s="173"/>
      <c r="E2705" s="173"/>
      <c r="F2705" s="70">
        <v>235</v>
      </c>
      <c r="G2705" s="173"/>
      <c r="H2705" s="173"/>
      <c r="I2705" s="71" t="str">
        <v>libre</v>
      </c>
      <c r="K2705" s="49">
        <f t="shared" si="102"/>
        <v>0</v>
      </c>
      <c r="L2705" s="317"/>
      <c r="M2705" s="317"/>
      <c r="N2705" s="317"/>
      <c r="O2705" s="317"/>
      <c r="P2705" s="317"/>
    </row>
    <row r="2706" spans="1:16" outlineLevel="3" x14ac:dyDescent="0.3">
      <c r="A2706" s="173"/>
      <c r="B2706" s="173"/>
      <c r="C2706" s="173"/>
      <c r="D2706" s="173"/>
      <c r="E2706" s="173"/>
      <c r="F2706" s="70">
        <v>236</v>
      </c>
      <c r="G2706" s="173"/>
      <c r="H2706" s="173"/>
      <c r="I2706" s="71" t="str">
        <v>libre</v>
      </c>
      <c r="K2706" s="49">
        <f t="shared" si="102"/>
        <v>0</v>
      </c>
      <c r="L2706" s="317"/>
      <c r="M2706" s="317"/>
      <c r="N2706" s="317"/>
      <c r="O2706" s="317"/>
      <c r="P2706" s="317"/>
    </row>
    <row r="2707" spans="1:16" outlineLevel="3" x14ac:dyDescent="0.3">
      <c r="A2707" s="173"/>
      <c r="B2707" s="173"/>
      <c r="C2707" s="173"/>
      <c r="D2707" s="173"/>
      <c r="E2707" s="173"/>
      <c r="F2707" s="70">
        <v>237</v>
      </c>
      <c r="G2707" s="173"/>
      <c r="H2707" s="173"/>
      <c r="I2707" s="71" t="str">
        <v>libre</v>
      </c>
      <c r="K2707" s="49">
        <f t="shared" si="102"/>
        <v>0</v>
      </c>
      <c r="L2707" s="317"/>
      <c r="M2707" s="317"/>
      <c r="N2707" s="317"/>
      <c r="O2707" s="317"/>
      <c r="P2707" s="317"/>
    </row>
    <row r="2708" spans="1:16" outlineLevel="3" x14ac:dyDescent="0.3">
      <c r="A2708" s="173"/>
      <c r="B2708" s="173"/>
      <c r="C2708" s="173"/>
      <c r="D2708" s="173"/>
      <c r="E2708" s="173"/>
      <c r="F2708" s="70">
        <v>238</v>
      </c>
      <c r="G2708" s="173"/>
      <c r="H2708" s="173"/>
      <c r="I2708" s="71" t="str">
        <v>libre</v>
      </c>
      <c r="K2708" s="49">
        <f t="shared" si="102"/>
        <v>0</v>
      </c>
      <c r="L2708" s="317"/>
      <c r="M2708" s="317"/>
      <c r="N2708" s="317"/>
      <c r="O2708" s="317"/>
      <c r="P2708" s="317"/>
    </row>
    <row r="2709" spans="1:16" outlineLevel="3" x14ac:dyDescent="0.3">
      <c r="A2709" s="173"/>
      <c r="B2709" s="173"/>
      <c r="C2709" s="173"/>
      <c r="D2709" s="173"/>
      <c r="E2709" s="173"/>
      <c r="F2709" s="70">
        <v>239</v>
      </c>
      <c r="G2709" s="173"/>
      <c r="H2709" s="173"/>
      <c r="I2709" s="71" t="str">
        <v>libre</v>
      </c>
      <c r="K2709" s="49">
        <f t="shared" si="102"/>
        <v>0</v>
      </c>
      <c r="L2709" s="317"/>
      <c r="M2709" s="317"/>
      <c r="N2709" s="317"/>
      <c r="O2709" s="317"/>
      <c r="P2709" s="317"/>
    </row>
    <row r="2710" spans="1:16" outlineLevel="3" x14ac:dyDescent="0.3">
      <c r="A2710" s="173"/>
      <c r="B2710" s="173"/>
      <c r="C2710" s="173"/>
      <c r="D2710" s="173"/>
      <c r="E2710" s="173"/>
      <c r="F2710" s="70">
        <v>240</v>
      </c>
      <c r="G2710" s="173"/>
      <c r="H2710" s="173"/>
      <c r="I2710" s="71" t="str">
        <v>libre</v>
      </c>
      <c r="K2710" s="49">
        <f t="shared" si="102"/>
        <v>0</v>
      </c>
      <c r="L2710" s="317"/>
      <c r="M2710" s="317"/>
      <c r="N2710" s="317"/>
      <c r="O2710" s="317"/>
      <c r="P2710" s="317"/>
    </row>
    <row r="2711" spans="1:16" outlineLevel="3" x14ac:dyDescent="0.3">
      <c r="A2711" s="173"/>
      <c r="B2711" s="173"/>
      <c r="C2711" s="173"/>
      <c r="D2711" s="173"/>
      <c r="E2711" s="173"/>
      <c r="F2711" s="70">
        <v>241</v>
      </c>
      <c r="G2711" s="173"/>
      <c r="H2711" s="173"/>
      <c r="I2711" s="71" t="str">
        <v>libre</v>
      </c>
      <c r="K2711" s="49">
        <f t="shared" ref="K2711:K2720" si="103">INDEX($K$2165:$P$2464,$F2711,K$2470)</f>
        <v>0</v>
      </c>
      <c r="L2711" s="317"/>
      <c r="M2711" s="317"/>
      <c r="N2711" s="317"/>
      <c r="O2711" s="317"/>
      <c r="P2711" s="317"/>
    </row>
    <row r="2712" spans="1:16" outlineLevel="3" x14ac:dyDescent="0.3">
      <c r="A2712" s="173"/>
      <c r="B2712" s="173"/>
      <c r="C2712" s="173"/>
      <c r="D2712" s="173"/>
      <c r="E2712" s="173"/>
      <c r="F2712" s="70">
        <v>242</v>
      </c>
      <c r="G2712" s="173"/>
      <c r="H2712" s="173"/>
      <c r="I2712" s="71" t="str">
        <v>libre</v>
      </c>
      <c r="K2712" s="49">
        <f t="shared" si="103"/>
        <v>0</v>
      </c>
      <c r="L2712" s="317"/>
      <c r="M2712" s="317"/>
      <c r="N2712" s="317"/>
      <c r="O2712" s="317"/>
      <c r="P2712" s="317"/>
    </row>
    <row r="2713" spans="1:16" outlineLevel="3" x14ac:dyDescent="0.3">
      <c r="A2713" s="173"/>
      <c r="B2713" s="173"/>
      <c r="C2713" s="173"/>
      <c r="D2713" s="173"/>
      <c r="E2713" s="173"/>
      <c r="F2713" s="70">
        <v>243</v>
      </c>
      <c r="G2713" s="173"/>
      <c r="H2713" s="173"/>
      <c r="I2713" s="71" t="str">
        <v>libre</v>
      </c>
      <c r="K2713" s="49">
        <f t="shared" si="103"/>
        <v>0</v>
      </c>
      <c r="L2713" s="317"/>
      <c r="M2713" s="317"/>
      <c r="N2713" s="317"/>
      <c r="O2713" s="317"/>
      <c r="P2713" s="317"/>
    </row>
    <row r="2714" spans="1:16" outlineLevel="3" x14ac:dyDescent="0.3">
      <c r="A2714" s="173"/>
      <c r="B2714" s="173"/>
      <c r="C2714" s="173"/>
      <c r="D2714" s="173"/>
      <c r="E2714" s="173"/>
      <c r="F2714" s="70">
        <v>244</v>
      </c>
      <c r="G2714" s="173"/>
      <c r="H2714" s="173"/>
      <c r="I2714" s="71" t="str">
        <v>libre</v>
      </c>
      <c r="K2714" s="49">
        <f t="shared" si="103"/>
        <v>0</v>
      </c>
      <c r="L2714" s="317"/>
      <c r="M2714" s="317"/>
      <c r="N2714" s="317"/>
      <c r="O2714" s="317"/>
      <c r="P2714" s="317"/>
    </row>
    <row r="2715" spans="1:16" outlineLevel="3" x14ac:dyDescent="0.3">
      <c r="A2715" s="173"/>
      <c r="B2715" s="173"/>
      <c r="C2715" s="173"/>
      <c r="D2715" s="173"/>
      <c r="E2715" s="173"/>
      <c r="F2715" s="70">
        <v>245</v>
      </c>
      <c r="G2715" s="173"/>
      <c r="H2715" s="173"/>
      <c r="I2715" s="71" t="str">
        <v>libre</v>
      </c>
      <c r="K2715" s="49">
        <f t="shared" si="103"/>
        <v>0</v>
      </c>
      <c r="L2715" s="317"/>
      <c r="M2715" s="317"/>
      <c r="N2715" s="317"/>
      <c r="O2715" s="317"/>
      <c r="P2715" s="317"/>
    </row>
    <row r="2716" spans="1:16" outlineLevel="3" x14ac:dyDescent="0.3">
      <c r="A2716" s="173"/>
      <c r="B2716" s="173"/>
      <c r="C2716" s="173"/>
      <c r="D2716" s="173"/>
      <c r="E2716" s="173"/>
      <c r="F2716" s="70">
        <v>246</v>
      </c>
      <c r="G2716" s="173"/>
      <c r="H2716" s="173"/>
      <c r="I2716" s="71" t="str">
        <v>libre</v>
      </c>
      <c r="K2716" s="49">
        <f t="shared" si="103"/>
        <v>0</v>
      </c>
      <c r="L2716" s="317"/>
      <c r="M2716" s="317"/>
      <c r="N2716" s="317"/>
      <c r="O2716" s="317"/>
      <c r="P2716" s="317"/>
    </row>
    <row r="2717" spans="1:16" outlineLevel="3" x14ac:dyDescent="0.3">
      <c r="A2717" s="173"/>
      <c r="B2717" s="173"/>
      <c r="C2717" s="173"/>
      <c r="D2717" s="173"/>
      <c r="E2717" s="173"/>
      <c r="F2717" s="70">
        <v>247</v>
      </c>
      <c r="G2717" s="173"/>
      <c r="H2717" s="173"/>
      <c r="I2717" s="71" t="str">
        <v>libre</v>
      </c>
      <c r="K2717" s="49">
        <f t="shared" si="103"/>
        <v>0</v>
      </c>
      <c r="L2717" s="317"/>
      <c r="M2717" s="317"/>
      <c r="N2717" s="317"/>
      <c r="O2717" s="317"/>
      <c r="P2717" s="317"/>
    </row>
    <row r="2718" spans="1:16" outlineLevel="3" x14ac:dyDescent="0.3">
      <c r="A2718" s="173"/>
      <c r="B2718" s="173"/>
      <c r="C2718" s="173"/>
      <c r="D2718" s="173"/>
      <c r="E2718" s="173"/>
      <c r="F2718" s="70">
        <v>248</v>
      </c>
      <c r="G2718" s="173"/>
      <c r="H2718" s="173"/>
      <c r="I2718" s="71" t="str">
        <v>libre</v>
      </c>
      <c r="K2718" s="49">
        <f t="shared" si="103"/>
        <v>0</v>
      </c>
      <c r="L2718" s="317"/>
      <c r="M2718" s="317"/>
      <c r="N2718" s="317"/>
      <c r="O2718" s="317"/>
      <c r="P2718" s="317"/>
    </row>
    <row r="2719" spans="1:16" outlineLevel="3" x14ac:dyDescent="0.3">
      <c r="A2719" s="173"/>
      <c r="B2719" s="173"/>
      <c r="C2719" s="173"/>
      <c r="D2719" s="173"/>
      <c r="E2719" s="173"/>
      <c r="F2719" s="70">
        <v>249</v>
      </c>
      <c r="G2719" s="173"/>
      <c r="H2719" s="173"/>
      <c r="I2719" s="71" t="str">
        <v>libre</v>
      </c>
      <c r="K2719" s="49">
        <f t="shared" si="103"/>
        <v>0</v>
      </c>
      <c r="L2719" s="317"/>
      <c r="M2719" s="317"/>
      <c r="N2719" s="317"/>
      <c r="O2719" s="317"/>
      <c r="P2719" s="317"/>
    </row>
    <row r="2720" spans="1:16" outlineLevel="3" x14ac:dyDescent="0.3">
      <c r="A2720" s="173"/>
      <c r="B2720" s="173"/>
      <c r="C2720" s="173"/>
      <c r="D2720" s="173"/>
      <c r="E2720" s="173"/>
      <c r="F2720" s="70">
        <v>250</v>
      </c>
      <c r="G2720" s="173"/>
      <c r="H2720" s="173"/>
      <c r="I2720" s="71" t="str">
        <v>libre</v>
      </c>
      <c r="K2720" s="49">
        <f t="shared" si="103"/>
        <v>0</v>
      </c>
      <c r="L2720" s="317"/>
      <c r="M2720" s="317"/>
      <c r="N2720" s="317"/>
      <c r="O2720" s="317"/>
      <c r="P2720" s="317"/>
    </row>
    <row r="2721" spans="1:16" outlineLevel="3" x14ac:dyDescent="0.3">
      <c r="A2721" s="173"/>
      <c r="B2721" s="173"/>
      <c r="C2721" s="173"/>
      <c r="D2721" s="173"/>
      <c r="E2721" s="173"/>
      <c r="F2721" s="70">
        <v>251</v>
      </c>
      <c r="G2721" s="173"/>
      <c r="H2721" s="173"/>
      <c r="I2721" s="71" t="str">
        <v>libre</v>
      </c>
      <c r="K2721" s="49">
        <f t="shared" ref="K2721:K2730" si="104">INDEX($K$2165:$P$2464,$F2721,K$2470)</f>
        <v>0</v>
      </c>
      <c r="L2721" s="317"/>
      <c r="M2721" s="317"/>
      <c r="N2721" s="317"/>
      <c r="O2721" s="317"/>
      <c r="P2721" s="317"/>
    </row>
    <row r="2722" spans="1:16" outlineLevel="3" x14ac:dyDescent="0.3">
      <c r="A2722" s="173"/>
      <c r="B2722" s="173"/>
      <c r="C2722" s="173"/>
      <c r="D2722" s="173"/>
      <c r="E2722" s="173"/>
      <c r="F2722" s="70">
        <v>252</v>
      </c>
      <c r="G2722" s="173"/>
      <c r="H2722" s="173"/>
      <c r="I2722" s="71" t="str">
        <v>libre</v>
      </c>
      <c r="K2722" s="49">
        <f t="shared" si="104"/>
        <v>0</v>
      </c>
      <c r="L2722" s="317"/>
      <c r="M2722" s="317"/>
      <c r="N2722" s="317"/>
      <c r="O2722" s="317"/>
      <c r="P2722" s="317"/>
    </row>
    <row r="2723" spans="1:16" outlineLevel="3" x14ac:dyDescent="0.3">
      <c r="A2723" s="173"/>
      <c r="B2723" s="173"/>
      <c r="C2723" s="173"/>
      <c r="D2723" s="173"/>
      <c r="E2723" s="173"/>
      <c r="F2723" s="70">
        <v>253</v>
      </c>
      <c r="G2723" s="173"/>
      <c r="H2723" s="173"/>
      <c r="I2723" s="71" t="str">
        <v>libre</v>
      </c>
      <c r="K2723" s="49">
        <f t="shared" si="104"/>
        <v>0</v>
      </c>
      <c r="L2723" s="317"/>
      <c r="M2723" s="317"/>
      <c r="N2723" s="317"/>
      <c r="O2723" s="317"/>
      <c r="P2723" s="317"/>
    </row>
    <row r="2724" spans="1:16" outlineLevel="3" x14ac:dyDescent="0.3">
      <c r="A2724" s="173"/>
      <c r="B2724" s="173"/>
      <c r="C2724" s="173"/>
      <c r="D2724" s="173"/>
      <c r="E2724" s="173"/>
      <c r="F2724" s="70">
        <v>254</v>
      </c>
      <c r="G2724" s="173"/>
      <c r="H2724" s="173"/>
      <c r="I2724" s="71" t="str">
        <v>libre</v>
      </c>
      <c r="K2724" s="49">
        <f t="shared" si="104"/>
        <v>0</v>
      </c>
      <c r="L2724" s="317"/>
      <c r="M2724" s="317"/>
      <c r="N2724" s="317"/>
      <c r="O2724" s="317"/>
      <c r="P2724" s="317"/>
    </row>
    <row r="2725" spans="1:16" outlineLevel="3" x14ac:dyDescent="0.3">
      <c r="A2725" s="173"/>
      <c r="B2725" s="173"/>
      <c r="C2725" s="173"/>
      <c r="D2725" s="173"/>
      <c r="E2725" s="173"/>
      <c r="F2725" s="70">
        <v>255</v>
      </c>
      <c r="G2725" s="173"/>
      <c r="H2725" s="173"/>
      <c r="I2725" s="71" t="str">
        <v>libre</v>
      </c>
      <c r="K2725" s="49">
        <f t="shared" si="104"/>
        <v>0</v>
      </c>
      <c r="L2725" s="317"/>
      <c r="M2725" s="317"/>
      <c r="N2725" s="317"/>
      <c r="O2725" s="317"/>
      <c r="P2725" s="317"/>
    </row>
    <row r="2726" spans="1:16" outlineLevel="3" x14ac:dyDescent="0.3">
      <c r="A2726" s="173"/>
      <c r="B2726" s="173"/>
      <c r="C2726" s="173"/>
      <c r="D2726" s="173"/>
      <c r="E2726" s="173"/>
      <c r="F2726" s="70">
        <v>256</v>
      </c>
      <c r="G2726" s="173"/>
      <c r="H2726" s="173"/>
      <c r="I2726" s="71" t="str">
        <v>libre</v>
      </c>
      <c r="K2726" s="49">
        <f t="shared" si="104"/>
        <v>0</v>
      </c>
      <c r="L2726" s="317"/>
      <c r="M2726" s="317"/>
      <c r="N2726" s="317"/>
      <c r="O2726" s="317"/>
      <c r="P2726" s="317"/>
    </row>
    <row r="2727" spans="1:16" outlineLevel="3" x14ac:dyDescent="0.3">
      <c r="A2727" s="173"/>
      <c r="B2727" s="173"/>
      <c r="C2727" s="173"/>
      <c r="D2727" s="173"/>
      <c r="E2727" s="173"/>
      <c r="F2727" s="70">
        <v>257</v>
      </c>
      <c r="G2727" s="173"/>
      <c r="H2727" s="173"/>
      <c r="I2727" s="71" t="str">
        <v>libre</v>
      </c>
      <c r="K2727" s="49">
        <f t="shared" si="104"/>
        <v>0</v>
      </c>
      <c r="L2727" s="317"/>
      <c r="M2727" s="317"/>
      <c r="N2727" s="317"/>
      <c r="O2727" s="317"/>
      <c r="P2727" s="317"/>
    </row>
    <row r="2728" spans="1:16" outlineLevel="3" x14ac:dyDescent="0.3">
      <c r="A2728" s="173"/>
      <c r="B2728" s="173"/>
      <c r="C2728" s="173"/>
      <c r="D2728" s="173"/>
      <c r="E2728" s="173"/>
      <c r="F2728" s="70">
        <v>258</v>
      </c>
      <c r="G2728" s="173"/>
      <c r="H2728" s="173"/>
      <c r="I2728" s="71" t="str">
        <v>libre</v>
      </c>
      <c r="K2728" s="49">
        <f t="shared" si="104"/>
        <v>0</v>
      </c>
      <c r="L2728" s="317"/>
      <c r="M2728" s="317"/>
      <c r="N2728" s="317"/>
      <c r="O2728" s="317"/>
      <c r="P2728" s="317"/>
    </row>
    <row r="2729" spans="1:16" outlineLevel="3" x14ac:dyDescent="0.3">
      <c r="A2729" s="173"/>
      <c r="B2729" s="173"/>
      <c r="C2729" s="173"/>
      <c r="D2729" s="173"/>
      <c r="E2729" s="173"/>
      <c r="F2729" s="70">
        <v>259</v>
      </c>
      <c r="G2729" s="173"/>
      <c r="H2729" s="173"/>
      <c r="I2729" s="71" t="str">
        <v>libre</v>
      </c>
      <c r="K2729" s="49">
        <f t="shared" si="104"/>
        <v>0</v>
      </c>
      <c r="L2729" s="317"/>
      <c r="M2729" s="317"/>
      <c r="N2729" s="317"/>
      <c r="O2729" s="317"/>
      <c r="P2729" s="317"/>
    </row>
    <row r="2730" spans="1:16" outlineLevel="3" x14ac:dyDescent="0.3">
      <c r="A2730" s="173"/>
      <c r="B2730" s="173"/>
      <c r="C2730" s="173"/>
      <c r="D2730" s="173"/>
      <c r="E2730" s="173"/>
      <c r="F2730" s="70">
        <v>260</v>
      </c>
      <c r="G2730" s="173"/>
      <c r="H2730" s="173"/>
      <c r="I2730" s="71" t="str">
        <v>libre</v>
      </c>
      <c r="K2730" s="49">
        <f t="shared" si="104"/>
        <v>0</v>
      </c>
      <c r="L2730" s="317"/>
      <c r="M2730" s="317"/>
      <c r="N2730" s="317"/>
      <c r="O2730" s="317"/>
      <c r="P2730" s="317"/>
    </row>
    <row r="2731" spans="1:16" outlineLevel="3" x14ac:dyDescent="0.3">
      <c r="A2731" s="173"/>
      <c r="B2731" s="173"/>
      <c r="C2731" s="173"/>
      <c r="D2731" s="173"/>
      <c r="E2731" s="173"/>
      <c r="F2731" s="70">
        <v>261</v>
      </c>
      <c r="G2731" s="173"/>
      <c r="H2731" s="173"/>
      <c r="I2731" s="71" t="str">
        <v>libre</v>
      </c>
      <c r="K2731" s="49">
        <f t="shared" ref="K2731:K2740" si="105">INDEX($K$2165:$P$2464,$F2731,K$2470)</f>
        <v>0</v>
      </c>
      <c r="L2731" s="317"/>
      <c r="M2731" s="317"/>
      <c r="N2731" s="317"/>
      <c r="O2731" s="317"/>
      <c r="P2731" s="317"/>
    </row>
    <row r="2732" spans="1:16" outlineLevel="3" x14ac:dyDescent="0.3">
      <c r="A2732" s="173"/>
      <c r="B2732" s="173"/>
      <c r="C2732" s="173"/>
      <c r="D2732" s="173"/>
      <c r="E2732" s="173"/>
      <c r="F2732" s="70">
        <v>262</v>
      </c>
      <c r="G2732" s="173"/>
      <c r="H2732" s="173"/>
      <c r="I2732" s="71" t="str">
        <v>libre</v>
      </c>
      <c r="K2732" s="49">
        <f t="shared" si="105"/>
        <v>0</v>
      </c>
      <c r="L2732" s="317"/>
      <c r="M2732" s="317"/>
      <c r="N2732" s="317"/>
      <c r="O2732" s="317"/>
      <c r="P2732" s="317"/>
    </row>
    <row r="2733" spans="1:16" outlineLevel="3" x14ac:dyDescent="0.3">
      <c r="A2733" s="173"/>
      <c r="B2733" s="173"/>
      <c r="C2733" s="173"/>
      <c r="D2733" s="173"/>
      <c r="E2733" s="173"/>
      <c r="F2733" s="70">
        <v>263</v>
      </c>
      <c r="G2733" s="173"/>
      <c r="H2733" s="173"/>
      <c r="I2733" s="71" t="str">
        <v>libre</v>
      </c>
      <c r="K2733" s="49">
        <f t="shared" si="105"/>
        <v>0</v>
      </c>
      <c r="L2733" s="317"/>
      <c r="M2733" s="317"/>
      <c r="N2733" s="317"/>
      <c r="O2733" s="317"/>
      <c r="P2733" s="317"/>
    </row>
    <row r="2734" spans="1:16" outlineLevel="3" x14ac:dyDescent="0.3">
      <c r="A2734" s="173"/>
      <c r="B2734" s="173"/>
      <c r="C2734" s="173"/>
      <c r="D2734" s="173"/>
      <c r="E2734" s="173"/>
      <c r="F2734" s="70">
        <v>264</v>
      </c>
      <c r="G2734" s="173"/>
      <c r="H2734" s="173"/>
      <c r="I2734" s="71" t="str">
        <v>libre</v>
      </c>
      <c r="K2734" s="49">
        <f t="shared" si="105"/>
        <v>0</v>
      </c>
      <c r="L2734" s="317"/>
      <c r="M2734" s="317"/>
      <c r="N2734" s="317"/>
      <c r="O2734" s="317"/>
      <c r="P2734" s="317"/>
    </row>
    <row r="2735" spans="1:16" outlineLevel="3" x14ac:dyDescent="0.3">
      <c r="A2735" s="173"/>
      <c r="B2735" s="173"/>
      <c r="C2735" s="173"/>
      <c r="D2735" s="173"/>
      <c r="E2735" s="173"/>
      <c r="F2735" s="70">
        <v>265</v>
      </c>
      <c r="G2735" s="173"/>
      <c r="H2735" s="173"/>
      <c r="I2735" s="71" t="str">
        <v>libre</v>
      </c>
      <c r="K2735" s="49">
        <f t="shared" si="105"/>
        <v>0</v>
      </c>
      <c r="L2735" s="317"/>
      <c r="M2735" s="317"/>
      <c r="N2735" s="317"/>
      <c r="O2735" s="317"/>
      <c r="P2735" s="317"/>
    </row>
    <row r="2736" spans="1:16" outlineLevel="3" x14ac:dyDescent="0.3">
      <c r="A2736" s="173"/>
      <c r="B2736" s="173"/>
      <c r="C2736" s="173"/>
      <c r="D2736" s="173"/>
      <c r="E2736" s="173"/>
      <c r="F2736" s="70">
        <v>266</v>
      </c>
      <c r="G2736" s="173"/>
      <c r="H2736" s="173"/>
      <c r="I2736" s="71" t="str">
        <v>libre</v>
      </c>
      <c r="K2736" s="49">
        <f t="shared" si="105"/>
        <v>0</v>
      </c>
      <c r="L2736" s="317"/>
      <c r="M2736" s="317"/>
      <c r="N2736" s="317"/>
      <c r="O2736" s="317"/>
      <c r="P2736" s="317"/>
    </row>
    <row r="2737" spans="1:16" outlineLevel="3" x14ac:dyDescent="0.3">
      <c r="A2737" s="173"/>
      <c r="B2737" s="173"/>
      <c r="C2737" s="173"/>
      <c r="D2737" s="173"/>
      <c r="E2737" s="173"/>
      <c r="F2737" s="70">
        <v>267</v>
      </c>
      <c r="G2737" s="173"/>
      <c r="H2737" s="173"/>
      <c r="I2737" s="71" t="str">
        <v>libre</v>
      </c>
      <c r="K2737" s="49">
        <f t="shared" si="105"/>
        <v>0</v>
      </c>
      <c r="L2737" s="317"/>
      <c r="M2737" s="317"/>
      <c r="N2737" s="317"/>
      <c r="O2737" s="317"/>
      <c r="P2737" s="317"/>
    </row>
    <row r="2738" spans="1:16" outlineLevel="3" x14ac:dyDescent="0.3">
      <c r="A2738" s="173"/>
      <c r="B2738" s="173"/>
      <c r="C2738" s="173"/>
      <c r="D2738" s="173"/>
      <c r="E2738" s="173"/>
      <c r="F2738" s="70">
        <v>268</v>
      </c>
      <c r="G2738" s="173"/>
      <c r="H2738" s="173"/>
      <c r="I2738" s="71" t="str">
        <v>libre</v>
      </c>
      <c r="K2738" s="49">
        <f t="shared" si="105"/>
        <v>0</v>
      </c>
      <c r="L2738" s="317"/>
      <c r="M2738" s="317"/>
      <c r="N2738" s="317"/>
      <c r="O2738" s="317"/>
      <c r="P2738" s="317"/>
    </row>
    <row r="2739" spans="1:16" outlineLevel="3" x14ac:dyDescent="0.3">
      <c r="A2739" s="173"/>
      <c r="B2739" s="173"/>
      <c r="C2739" s="173"/>
      <c r="D2739" s="173"/>
      <c r="E2739" s="173"/>
      <c r="F2739" s="70">
        <v>269</v>
      </c>
      <c r="G2739" s="173"/>
      <c r="H2739" s="173"/>
      <c r="I2739" s="71" t="str">
        <v>libre</v>
      </c>
      <c r="K2739" s="49">
        <f t="shared" si="105"/>
        <v>0</v>
      </c>
      <c r="L2739" s="317"/>
      <c r="M2739" s="317"/>
      <c r="N2739" s="317"/>
      <c r="O2739" s="317"/>
      <c r="P2739" s="317"/>
    </row>
    <row r="2740" spans="1:16" outlineLevel="3" x14ac:dyDescent="0.3">
      <c r="A2740" s="173"/>
      <c r="B2740" s="173"/>
      <c r="C2740" s="173"/>
      <c r="D2740" s="173"/>
      <c r="E2740" s="173"/>
      <c r="F2740" s="70">
        <v>270</v>
      </c>
      <c r="G2740" s="173"/>
      <c r="H2740" s="173"/>
      <c r="I2740" s="71" t="str">
        <v>libre</v>
      </c>
      <c r="K2740" s="49">
        <f t="shared" si="105"/>
        <v>0</v>
      </c>
      <c r="L2740" s="317"/>
      <c r="M2740" s="317"/>
      <c r="N2740" s="317"/>
      <c r="O2740" s="317"/>
      <c r="P2740" s="317"/>
    </row>
    <row r="2741" spans="1:16" outlineLevel="3" x14ac:dyDescent="0.3">
      <c r="A2741" s="173"/>
      <c r="B2741" s="173"/>
      <c r="C2741" s="173"/>
      <c r="D2741" s="173"/>
      <c r="E2741" s="173"/>
      <c r="F2741" s="70">
        <v>271</v>
      </c>
      <c r="G2741" s="173"/>
      <c r="H2741" s="173"/>
      <c r="I2741" s="71" t="str">
        <v>libre</v>
      </c>
      <c r="K2741" s="49">
        <f t="shared" ref="K2741:K2750" si="106">INDEX($K$2165:$P$2464,$F2741,K$2470)</f>
        <v>0</v>
      </c>
      <c r="L2741" s="317"/>
      <c r="M2741" s="317"/>
      <c r="N2741" s="317"/>
      <c r="O2741" s="317"/>
      <c r="P2741" s="317"/>
    </row>
    <row r="2742" spans="1:16" outlineLevel="3" x14ac:dyDescent="0.3">
      <c r="A2742" s="173"/>
      <c r="B2742" s="173"/>
      <c r="C2742" s="173"/>
      <c r="D2742" s="173"/>
      <c r="E2742" s="173"/>
      <c r="F2742" s="70">
        <v>272</v>
      </c>
      <c r="G2742" s="173"/>
      <c r="H2742" s="173"/>
      <c r="I2742" s="71" t="str">
        <v>libre</v>
      </c>
      <c r="K2742" s="49">
        <f t="shared" si="106"/>
        <v>0</v>
      </c>
      <c r="L2742" s="317"/>
      <c r="M2742" s="317"/>
      <c r="N2742" s="317"/>
      <c r="O2742" s="317"/>
      <c r="P2742" s="317"/>
    </row>
    <row r="2743" spans="1:16" outlineLevel="3" x14ac:dyDescent="0.3">
      <c r="A2743" s="173"/>
      <c r="B2743" s="173"/>
      <c r="C2743" s="173"/>
      <c r="D2743" s="173"/>
      <c r="E2743" s="173"/>
      <c r="F2743" s="70">
        <v>273</v>
      </c>
      <c r="G2743" s="173"/>
      <c r="H2743" s="173"/>
      <c r="I2743" s="71" t="str">
        <v>libre</v>
      </c>
      <c r="K2743" s="49">
        <f t="shared" si="106"/>
        <v>0</v>
      </c>
      <c r="L2743" s="317"/>
      <c r="M2743" s="317"/>
      <c r="N2743" s="317"/>
      <c r="O2743" s="317"/>
      <c r="P2743" s="317"/>
    </row>
    <row r="2744" spans="1:16" outlineLevel="3" x14ac:dyDescent="0.3">
      <c r="A2744" s="173"/>
      <c r="B2744" s="173"/>
      <c r="C2744" s="173"/>
      <c r="D2744" s="173"/>
      <c r="E2744" s="173"/>
      <c r="F2744" s="70">
        <v>274</v>
      </c>
      <c r="G2744" s="173"/>
      <c r="H2744" s="173"/>
      <c r="I2744" s="71" t="str">
        <v>libre</v>
      </c>
      <c r="K2744" s="49">
        <f t="shared" si="106"/>
        <v>0</v>
      </c>
      <c r="L2744" s="317"/>
      <c r="M2744" s="317"/>
      <c r="N2744" s="317"/>
      <c r="O2744" s="317"/>
      <c r="P2744" s="317"/>
    </row>
    <row r="2745" spans="1:16" outlineLevel="3" x14ac:dyDescent="0.3">
      <c r="A2745" s="173"/>
      <c r="B2745" s="173"/>
      <c r="C2745" s="173"/>
      <c r="D2745" s="173"/>
      <c r="E2745" s="173"/>
      <c r="F2745" s="70">
        <v>275</v>
      </c>
      <c r="G2745" s="173"/>
      <c r="H2745" s="173"/>
      <c r="I2745" s="71" t="str">
        <v>libre</v>
      </c>
      <c r="K2745" s="49">
        <f t="shared" si="106"/>
        <v>0</v>
      </c>
      <c r="L2745" s="317"/>
      <c r="M2745" s="317"/>
      <c r="N2745" s="317"/>
      <c r="O2745" s="317"/>
      <c r="P2745" s="317"/>
    </row>
    <row r="2746" spans="1:16" outlineLevel="3" x14ac:dyDescent="0.3">
      <c r="A2746" s="173"/>
      <c r="B2746" s="173"/>
      <c r="C2746" s="173"/>
      <c r="D2746" s="173"/>
      <c r="E2746" s="173"/>
      <c r="F2746" s="70">
        <v>276</v>
      </c>
      <c r="G2746" s="173"/>
      <c r="H2746" s="173"/>
      <c r="I2746" s="71" t="str">
        <v>libre</v>
      </c>
      <c r="K2746" s="49">
        <f t="shared" si="106"/>
        <v>0</v>
      </c>
      <c r="L2746" s="317"/>
      <c r="M2746" s="317"/>
      <c r="N2746" s="317"/>
      <c r="O2746" s="317"/>
      <c r="P2746" s="317"/>
    </row>
    <row r="2747" spans="1:16" outlineLevel="3" x14ac:dyDescent="0.3">
      <c r="A2747" s="173"/>
      <c r="B2747" s="173"/>
      <c r="C2747" s="173"/>
      <c r="D2747" s="173"/>
      <c r="E2747" s="173"/>
      <c r="F2747" s="70">
        <v>277</v>
      </c>
      <c r="G2747" s="173"/>
      <c r="H2747" s="173"/>
      <c r="I2747" s="71" t="str">
        <v>libre</v>
      </c>
      <c r="K2747" s="49">
        <f t="shared" si="106"/>
        <v>0</v>
      </c>
      <c r="L2747" s="317"/>
      <c r="M2747" s="317"/>
      <c r="N2747" s="317"/>
      <c r="O2747" s="317"/>
      <c r="P2747" s="317"/>
    </row>
    <row r="2748" spans="1:16" outlineLevel="3" x14ac:dyDescent="0.3">
      <c r="A2748" s="173"/>
      <c r="B2748" s="173"/>
      <c r="C2748" s="173"/>
      <c r="D2748" s="173"/>
      <c r="E2748" s="173"/>
      <c r="F2748" s="70">
        <v>278</v>
      </c>
      <c r="G2748" s="173"/>
      <c r="H2748" s="173"/>
      <c r="I2748" s="71" t="str">
        <v>libre</v>
      </c>
      <c r="K2748" s="49">
        <f t="shared" si="106"/>
        <v>0</v>
      </c>
      <c r="L2748" s="317"/>
      <c r="M2748" s="317"/>
      <c r="N2748" s="317"/>
      <c r="O2748" s="317"/>
      <c r="P2748" s="317"/>
    </row>
    <row r="2749" spans="1:16" outlineLevel="3" x14ac:dyDescent="0.3">
      <c r="A2749" s="173"/>
      <c r="B2749" s="173"/>
      <c r="C2749" s="173"/>
      <c r="D2749" s="173"/>
      <c r="E2749" s="173"/>
      <c r="F2749" s="70">
        <v>279</v>
      </c>
      <c r="G2749" s="173"/>
      <c r="H2749" s="173"/>
      <c r="I2749" s="71" t="str">
        <v>libre</v>
      </c>
      <c r="K2749" s="49">
        <f t="shared" si="106"/>
        <v>0</v>
      </c>
      <c r="L2749" s="317"/>
      <c r="M2749" s="317"/>
      <c r="N2749" s="317"/>
      <c r="O2749" s="317"/>
      <c r="P2749" s="317"/>
    </row>
    <row r="2750" spans="1:16" outlineLevel="3" x14ac:dyDescent="0.3">
      <c r="A2750" s="173"/>
      <c r="B2750" s="173"/>
      <c r="C2750" s="173"/>
      <c r="D2750" s="173"/>
      <c r="E2750" s="173"/>
      <c r="F2750" s="70">
        <v>280</v>
      </c>
      <c r="G2750" s="173"/>
      <c r="H2750" s="173"/>
      <c r="I2750" s="71" t="str">
        <v>libre</v>
      </c>
      <c r="K2750" s="49">
        <f t="shared" si="106"/>
        <v>0</v>
      </c>
      <c r="L2750" s="317"/>
      <c r="M2750" s="317"/>
      <c r="N2750" s="317"/>
      <c r="O2750" s="317"/>
      <c r="P2750" s="317"/>
    </row>
    <row r="2751" spans="1:16" outlineLevel="3" x14ac:dyDescent="0.3">
      <c r="A2751" s="173"/>
      <c r="B2751" s="173"/>
      <c r="C2751" s="173"/>
      <c r="D2751" s="173"/>
      <c r="E2751" s="173"/>
      <c r="F2751" s="70">
        <v>281</v>
      </c>
      <c r="G2751" s="173"/>
      <c r="H2751" s="173"/>
      <c r="I2751" s="71" t="str">
        <v>libre</v>
      </c>
      <c r="K2751" s="49">
        <f t="shared" ref="K2751:K2760" si="107">INDEX($K$2165:$P$2464,$F2751,K$2470)</f>
        <v>0</v>
      </c>
      <c r="L2751" s="317"/>
      <c r="M2751" s="317"/>
      <c r="N2751" s="317"/>
      <c r="O2751" s="317"/>
      <c r="P2751" s="317"/>
    </row>
    <row r="2752" spans="1:16" outlineLevel="3" x14ac:dyDescent="0.3">
      <c r="A2752" s="173"/>
      <c r="B2752" s="173"/>
      <c r="C2752" s="173"/>
      <c r="D2752" s="173"/>
      <c r="E2752" s="173"/>
      <c r="F2752" s="70">
        <v>282</v>
      </c>
      <c r="G2752" s="173"/>
      <c r="H2752" s="173"/>
      <c r="I2752" s="71" t="str">
        <v>libre</v>
      </c>
      <c r="K2752" s="49">
        <f t="shared" si="107"/>
        <v>0</v>
      </c>
      <c r="L2752" s="317"/>
      <c r="M2752" s="317"/>
      <c r="N2752" s="317"/>
      <c r="O2752" s="317"/>
      <c r="P2752" s="317"/>
    </row>
    <row r="2753" spans="1:16" outlineLevel="3" x14ac:dyDescent="0.3">
      <c r="A2753" s="173"/>
      <c r="B2753" s="173"/>
      <c r="C2753" s="173"/>
      <c r="D2753" s="173"/>
      <c r="E2753" s="173"/>
      <c r="F2753" s="70">
        <v>283</v>
      </c>
      <c r="G2753" s="173"/>
      <c r="H2753" s="173"/>
      <c r="I2753" s="71" t="str">
        <v>libre</v>
      </c>
      <c r="K2753" s="49">
        <f t="shared" si="107"/>
        <v>0</v>
      </c>
      <c r="L2753" s="317"/>
      <c r="M2753" s="317"/>
      <c r="N2753" s="317"/>
      <c r="O2753" s="317"/>
      <c r="P2753" s="317"/>
    </row>
    <row r="2754" spans="1:16" outlineLevel="3" x14ac:dyDescent="0.3">
      <c r="A2754" s="173"/>
      <c r="B2754" s="173"/>
      <c r="C2754" s="173"/>
      <c r="D2754" s="173"/>
      <c r="E2754" s="173"/>
      <c r="F2754" s="70">
        <v>284</v>
      </c>
      <c r="G2754" s="173"/>
      <c r="H2754" s="173"/>
      <c r="I2754" s="71" t="str">
        <v>libre</v>
      </c>
      <c r="K2754" s="49">
        <f t="shared" si="107"/>
        <v>0</v>
      </c>
      <c r="L2754" s="317"/>
      <c r="M2754" s="317"/>
      <c r="N2754" s="317"/>
      <c r="O2754" s="317"/>
      <c r="P2754" s="317"/>
    </row>
    <row r="2755" spans="1:16" outlineLevel="3" x14ac:dyDescent="0.3">
      <c r="A2755" s="173"/>
      <c r="B2755" s="173"/>
      <c r="C2755" s="173"/>
      <c r="D2755" s="173"/>
      <c r="E2755" s="173"/>
      <c r="F2755" s="70">
        <v>285</v>
      </c>
      <c r="G2755" s="173"/>
      <c r="H2755" s="173"/>
      <c r="I2755" s="71" t="str">
        <v>libre</v>
      </c>
      <c r="K2755" s="49">
        <f t="shared" si="107"/>
        <v>0</v>
      </c>
      <c r="L2755" s="317"/>
      <c r="M2755" s="317"/>
      <c r="N2755" s="317"/>
      <c r="O2755" s="317"/>
      <c r="P2755" s="317"/>
    </row>
    <row r="2756" spans="1:16" outlineLevel="3" x14ac:dyDescent="0.3">
      <c r="A2756" s="173"/>
      <c r="B2756" s="173"/>
      <c r="C2756" s="173"/>
      <c r="D2756" s="173"/>
      <c r="E2756" s="173"/>
      <c r="F2756" s="70">
        <v>286</v>
      </c>
      <c r="G2756" s="173"/>
      <c r="H2756" s="173"/>
      <c r="I2756" s="71" t="str">
        <v>libre</v>
      </c>
      <c r="K2756" s="49">
        <f t="shared" si="107"/>
        <v>0</v>
      </c>
      <c r="L2756" s="317"/>
      <c r="M2756" s="317"/>
      <c r="N2756" s="317"/>
      <c r="O2756" s="317"/>
      <c r="P2756" s="317"/>
    </row>
    <row r="2757" spans="1:16" outlineLevel="3" x14ac:dyDescent="0.3">
      <c r="A2757" s="173"/>
      <c r="B2757" s="173"/>
      <c r="C2757" s="173"/>
      <c r="D2757" s="173"/>
      <c r="E2757" s="173"/>
      <c r="F2757" s="70">
        <v>287</v>
      </c>
      <c r="G2757" s="173"/>
      <c r="H2757" s="173"/>
      <c r="I2757" s="71" t="str">
        <v>libre</v>
      </c>
      <c r="K2757" s="49">
        <f t="shared" si="107"/>
        <v>0</v>
      </c>
      <c r="L2757" s="317"/>
      <c r="M2757" s="317"/>
      <c r="N2757" s="317"/>
      <c r="O2757" s="317"/>
      <c r="P2757" s="317"/>
    </row>
    <row r="2758" spans="1:16" outlineLevel="3" x14ac:dyDescent="0.3">
      <c r="A2758" s="173"/>
      <c r="B2758" s="173"/>
      <c r="C2758" s="173"/>
      <c r="D2758" s="173"/>
      <c r="E2758" s="173"/>
      <c r="F2758" s="70">
        <v>288</v>
      </c>
      <c r="G2758" s="173"/>
      <c r="H2758" s="173"/>
      <c r="I2758" s="71" t="str">
        <v>libre</v>
      </c>
      <c r="K2758" s="49">
        <f t="shared" si="107"/>
        <v>0</v>
      </c>
      <c r="L2758" s="317"/>
      <c r="M2758" s="317"/>
      <c r="N2758" s="317"/>
      <c r="O2758" s="317"/>
      <c r="P2758" s="317"/>
    </row>
    <row r="2759" spans="1:16" outlineLevel="3" x14ac:dyDescent="0.3">
      <c r="A2759" s="173"/>
      <c r="B2759" s="173"/>
      <c r="C2759" s="173"/>
      <c r="D2759" s="173"/>
      <c r="E2759" s="173"/>
      <c r="F2759" s="70">
        <v>289</v>
      </c>
      <c r="G2759" s="173"/>
      <c r="H2759" s="173"/>
      <c r="I2759" s="71" t="str">
        <v>libre</v>
      </c>
      <c r="K2759" s="49">
        <f t="shared" si="107"/>
        <v>0</v>
      </c>
      <c r="L2759" s="317"/>
      <c r="M2759" s="317"/>
      <c r="N2759" s="317"/>
      <c r="O2759" s="317"/>
      <c r="P2759" s="317"/>
    </row>
    <row r="2760" spans="1:16" outlineLevel="3" x14ac:dyDescent="0.3">
      <c r="A2760" s="173"/>
      <c r="B2760" s="173"/>
      <c r="C2760" s="173"/>
      <c r="D2760" s="173"/>
      <c r="E2760" s="173"/>
      <c r="F2760" s="70">
        <v>290</v>
      </c>
      <c r="G2760" s="173"/>
      <c r="H2760" s="173"/>
      <c r="I2760" s="71" t="str">
        <v>libre</v>
      </c>
      <c r="K2760" s="49">
        <f t="shared" si="107"/>
        <v>0</v>
      </c>
      <c r="L2760" s="317"/>
      <c r="M2760" s="317"/>
      <c r="N2760" s="317"/>
      <c r="O2760" s="317"/>
      <c r="P2760" s="317"/>
    </row>
    <row r="2761" spans="1:16" outlineLevel="3" x14ac:dyDescent="0.3">
      <c r="A2761" s="173"/>
      <c r="B2761" s="173"/>
      <c r="C2761" s="173"/>
      <c r="D2761" s="173"/>
      <c r="E2761" s="173"/>
      <c r="F2761" s="70">
        <v>291</v>
      </c>
      <c r="G2761" s="173"/>
      <c r="H2761" s="173"/>
      <c r="I2761" s="71" t="str">
        <v>libre</v>
      </c>
      <c r="K2761" s="49">
        <f t="shared" ref="K2761:K2770" si="108">INDEX($K$2165:$P$2464,$F2761,K$2470)</f>
        <v>0</v>
      </c>
      <c r="L2761" s="317"/>
      <c r="M2761" s="317"/>
      <c r="N2761" s="317"/>
      <c r="O2761" s="317"/>
      <c r="P2761" s="317"/>
    </row>
    <row r="2762" spans="1:16" outlineLevel="3" x14ac:dyDescent="0.3">
      <c r="A2762" s="173"/>
      <c r="B2762" s="173"/>
      <c r="C2762" s="173"/>
      <c r="D2762" s="173"/>
      <c r="E2762" s="173"/>
      <c r="F2762" s="70">
        <v>292</v>
      </c>
      <c r="G2762" s="173"/>
      <c r="H2762" s="173"/>
      <c r="I2762" s="71" t="str">
        <v>libre</v>
      </c>
      <c r="K2762" s="49">
        <f t="shared" si="108"/>
        <v>0</v>
      </c>
      <c r="L2762" s="317"/>
      <c r="M2762" s="317"/>
      <c r="N2762" s="317"/>
      <c r="O2762" s="317"/>
      <c r="P2762" s="317"/>
    </row>
    <row r="2763" spans="1:16" outlineLevel="3" x14ac:dyDescent="0.3">
      <c r="A2763" s="173"/>
      <c r="B2763" s="173"/>
      <c r="C2763" s="173"/>
      <c r="D2763" s="173"/>
      <c r="E2763" s="173"/>
      <c r="F2763" s="70">
        <v>293</v>
      </c>
      <c r="G2763" s="173"/>
      <c r="H2763" s="173"/>
      <c r="I2763" s="71" t="str">
        <v>libre</v>
      </c>
      <c r="K2763" s="49">
        <f t="shared" si="108"/>
        <v>0</v>
      </c>
      <c r="L2763" s="317"/>
      <c r="M2763" s="317"/>
      <c r="N2763" s="317"/>
      <c r="O2763" s="317"/>
      <c r="P2763" s="317"/>
    </row>
    <row r="2764" spans="1:16" outlineLevel="3" x14ac:dyDescent="0.3">
      <c r="A2764" s="173"/>
      <c r="B2764" s="173"/>
      <c r="C2764" s="173"/>
      <c r="D2764" s="173"/>
      <c r="E2764" s="173"/>
      <c r="F2764" s="70">
        <v>294</v>
      </c>
      <c r="G2764" s="173"/>
      <c r="H2764" s="173"/>
      <c r="I2764" s="71" t="str">
        <v>libre</v>
      </c>
      <c r="K2764" s="49">
        <f t="shared" si="108"/>
        <v>0</v>
      </c>
      <c r="L2764" s="317"/>
      <c r="M2764" s="317"/>
      <c r="N2764" s="317"/>
      <c r="O2764" s="317"/>
      <c r="P2764" s="317"/>
    </row>
    <row r="2765" spans="1:16" outlineLevel="3" x14ac:dyDescent="0.3">
      <c r="A2765" s="173"/>
      <c r="B2765" s="173"/>
      <c r="C2765" s="173"/>
      <c r="D2765" s="173"/>
      <c r="E2765" s="173"/>
      <c r="F2765" s="70">
        <v>295</v>
      </c>
      <c r="G2765" s="173"/>
      <c r="H2765" s="173"/>
      <c r="I2765" s="71" t="str">
        <v>libre</v>
      </c>
      <c r="K2765" s="49">
        <f t="shared" si="108"/>
        <v>0</v>
      </c>
      <c r="L2765" s="317"/>
      <c r="M2765" s="317"/>
      <c r="N2765" s="317"/>
      <c r="O2765" s="317"/>
      <c r="P2765" s="317"/>
    </row>
    <row r="2766" spans="1:16" outlineLevel="3" x14ac:dyDescent="0.3">
      <c r="A2766" s="173"/>
      <c r="B2766" s="173"/>
      <c r="C2766" s="173"/>
      <c r="D2766" s="173"/>
      <c r="E2766" s="173"/>
      <c r="F2766" s="70">
        <v>296</v>
      </c>
      <c r="G2766" s="173"/>
      <c r="H2766" s="173"/>
      <c r="I2766" s="71" t="str">
        <v>libre</v>
      </c>
      <c r="K2766" s="49">
        <f t="shared" si="108"/>
        <v>0</v>
      </c>
      <c r="L2766" s="317"/>
      <c r="M2766" s="317"/>
      <c r="N2766" s="317"/>
      <c r="O2766" s="317"/>
      <c r="P2766" s="317"/>
    </row>
    <row r="2767" spans="1:16" outlineLevel="3" x14ac:dyDescent="0.3">
      <c r="A2767" s="173"/>
      <c r="B2767" s="173"/>
      <c r="C2767" s="173"/>
      <c r="D2767" s="173"/>
      <c r="E2767" s="173"/>
      <c r="F2767" s="70">
        <v>297</v>
      </c>
      <c r="G2767" s="173"/>
      <c r="H2767" s="173"/>
      <c r="I2767" s="71" t="str">
        <v>libre</v>
      </c>
      <c r="K2767" s="49">
        <f t="shared" si="108"/>
        <v>0</v>
      </c>
      <c r="L2767" s="317"/>
      <c r="M2767" s="317"/>
      <c r="N2767" s="317"/>
      <c r="O2767" s="317"/>
      <c r="P2767" s="317"/>
    </row>
    <row r="2768" spans="1:16" outlineLevel="3" x14ac:dyDescent="0.3">
      <c r="A2768" s="173"/>
      <c r="B2768" s="173"/>
      <c r="C2768" s="173"/>
      <c r="D2768" s="173"/>
      <c r="E2768" s="173"/>
      <c r="F2768" s="70">
        <v>298</v>
      </c>
      <c r="G2768" s="173"/>
      <c r="H2768" s="173"/>
      <c r="I2768" s="71" t="str">
        <v>libre</v>
      </c>
      <c r="K2768" s="49">
        <f t="shared" si="108"/>
        <v>0</v>
      </c>
      <c r="L2768" s="317"/>
      <c r="M2768" s="317"/>
      <c r="N2768" s="317"/>
      <c r="O2768" s="317"/>
      <c r="P2768" s="317"/>
    </row>
    <row r="2769" spans="1:16" outlineLevel="2" x14ac:dyDescent="0.3">
      <c r="A2769" s="173"/>
      <c r="B2769" s="173"/>
      <c r="C2769" s="173"/>
      <c r="D2769" s="173"/>
      <c r="E2769" s="173"/>
      <c r="F2769" s="70">
        <v>299</v>
      </c>
      <c r="G2769" s="173"/>
      <c r="H2769" s="173"/>
      <c r="I2769" s="71" t="str">
        <v>libre</v>
      </c>
      <c r="K2769" s="49">
        <f t="shared" si="108"/>
        <v>0</v>
      </c>
      <c r="L2769" s="317"/>
      <c r="M2769" s="317"/>
      <c r="N2769" s="317"/>
      <c r="O2769" s="317"/>
      <c r="P2769" s="317"/>
    </row>
    <row r="2770" spans="1:16" ht="14.4" outlineLevel="2" thickBot="1" x14ac:dyDescent="0.35">
      <c r="A2770" s="173"/>
      <c r="B2770" s="173"/>
      <c r="C2770" s="173"/>
      <c r="D2770" s="173"/>
      <c r="E2770" s="173"/>
      <c r="F2770" s="70">
        <v>300</v>
      </c>
      <c r="G2770" s="173"/>
      <c r="H2770" s="173"/>
      <c r="I2770" s="71" t="str">
        <v>libre</v>
      </c>
      <c r="K2770" s="49">
        <f t="shared" si="108"/>
        <v>0</v>
      </c>
      <c r="L2770" s="317"/>
      <c r="M2770" s="317"/>
      <c r="N2770" s="317"/>
      <c r="O2770" s="317"/>
      <c r="P2770" s="317"/>
    </row>
    <row r="2771" spans="1:16" outlineLevel="2" x14ac:dyDescent="0.3">
      <c r="A2771" s="173"/>
      <c r="B2771" s="173"/>
      <c r="C2771" s="173"/>
      <c r="D2771" s="173"/>
      <c r="E2771" s="173"/>
      <c r="F2771" s="73"/>
      <c r="G2771" s="73"/>
      <c r="H2771" s="73"/>
      <c r="I2771" s="73"/>
      <c r="J2771" s="73"/>
      <c r="K2771" s="73"/>
      <c r="L2771" s="317"/>
      <c r="M2771" s="317"/>
      <c r="N2771" s="317"/>
      <c r="O2771" s="317"/>
      <c r="P2771" s="317"/>
    </row>
    <row r="2772" spans="1:16" outlineLevel="1" x14ac:dyDescent="0.3">
      <c r="A2772" s="173"/>
      <c r="B2772" s="173"/>
      <c r="C2772" s="173"/>
      <c r="D2772" s="173"/>
      <c r="E2772" s="173"/>
      <c r="F2772" s="173"/>
      <c r="G2772" s="173"/>
      <c r="H2772" s="173"/>
      <c r="I2772" s="173"/>
      <c r="J2772" s="173"/>
      <c r="K2772" s="173"/>
      <c r="L2772" s="173"/>
      <c r="M2772" s="173"/>
      <c r="N2772" s="173"/>
      <c r="O2772" s="173"/>
      <c r="P2772" s="173"/>
    </row>
    <row r="2773" spans="1:16" ht="18" outlineLevel="1" thickBot="1" x14ac:dyDescent="0.35">
      <c r="A2773" s="173"/>
      <c r="B2773" s="173"/>
      <c r="C2773" s="75">
        <v>3</v>
      </c>
      <c r="D2773" s="75" t="s">
        <v>24</v>
      </c>
      <c r="E2773" s="75"/>
      <c r="F2773" s="75"/>
      <c r="G2773" s="75"/>
      <c r="H2773" s="75"/>
      <c r="I2773" s="75"/>
      <c r="J2773" s="75"/>
      <c r="K2773" s="75"/>
      <c r="L2773" s="75"/>
      <c r="M2773" s="75"/>
      <c r="N2773" s="75"/>
      <c r="O2773" s="75"/>
      <c r="P2773" s="75"/>
    </row>
    <row r="2774" spans="1:16" ht="17.399999999999999" outlineLevel="1" x14ac:dyDescent="0.3">
      <c r="A2774" s="173"/>
      <c r="B2774" s="173"/>
      <c r="C2774" s="208"/>
      <c r="D2774" s="208"/>
      <c r="E2774" s="208"/>
      <c r="F2774" s="208"/>
      <c r="G2774" s="173"/>
      <c r="H2774" s="173"/>
      <c r="I2774" s="173"/>
      <c r="J2774" s="173"/>
      <c r="K2774" s="173"/>
      <c r="L2774" s="173"/>
      <c r="M2774" s="173"/>
      <c r="N2774" s="173"/>
      <c r="O2774" s="173"/>
      <c r="P2774" s="173"/>
    </row>
    <row r="2775" spans="1:16" ht="14.4" outlineLevel="1" thickBot="1" x14ac:dyDescent="0.35">
      <c r="A2775" s="173"/>
      <c r="B2775" s="173"/>
      <c r="C2775" s="173"/>
      <c r="D2775" s="173"/>
      <c r="E2775" s="77" t="s">
        <v>318</v>
      </c>
      <c r="F2775" s="77"/>
      <c r="G2775" s="77"/>
      <c r="H2775" s="77"/>
      <c r="I2775" s="77"/>
      <c r="J2775" s="77"/>
      <c r="K2775" s="77"/>
      <c r="L2775" s="77"/>
      <c r="M2775" s="77"/>
      <c r="N2775" s="77"/>
      <c r="O2775" s="77"/>
      <c r="P2775" s="77"/>
    </row>
    <row r="2776" spans="1:16" outlineLevel="2" x14ac:dyDescent="0.3">
      <c r="A2776" s="173"/>
      <c r="B2776" s="173"/>
      <c r="C2776" s="173"/>
      <c r="D2776" s="173"/>
      <c r="E2776" s="173"/>
      <c r="F2776" s="216"/>
      <c r="G2776" s="173"/>
      <c r="H2776" s="173"/>
      <c r="I2776" s="173"/>
      <c r="J2776" s="173"/>
      <c r="K2776" s="220"/>
      <c r="L2776" s="173"/>
      <c r="M2776" s="173"/>
      <c r="N2776" s="173"/>
      <c r="O2776" s="173"/>
      <c r="P2776" s="173"/>
    </row>
    <row r="2777" spans="1:16" outlineLevel="2" x14ac:dyDescent="0.3">
      <c r="A2777" s="173"/>
      <c r="B2777" s="173"/>
      <c r="C2777" s="173"/>
      <c r="D2777" s="173"/>
      <c r="E2777" s="173"/>
      <c r="F2777" s="216"/>
      <c r="G2777" s="173"/>
      <c r="H2777" s="173"/>
      <c r="I2777" s="173"/>
      <c r="J2777" s="173"/>
      <c r="K2777" s="142" t="s">
        <v>315</v>
      </c>
      <c r="L2777" s="142"/>
      <c r="M2777" s="142"/>
      <c r="N2777" s="142"/>
      <c r="O2777" s="142"/>
      <c r="P2777" s="142"/>
    </row>
    <row r="2778" spans="1:16" outlineLevel="2" x14ac:dyDescent="0.3">
      <c r="A2778" s="173"/>
      <c r="B2778" s="173"/>
      <c r="C2778" s="173"/>
      <c r="D2778" s="173"/>
      <c r="E2778" s="173"/>
      <c r="F2778" s="216"/>
      <c r="G2778" s="173"/>
      <c r="H2778" s="173"/>
      <c r="I2778" s="68" t="s">
        <v>317</v>
      </c>
      <c r="J2778" s="215"/>
      <c r="K2778" s="69">
        <f t="shared" ref="K2778:P2778" si="109">K$9</f>
        <v>1</v>
      </c>
      <c r="L2778" s="69">
        <f t="shared" si="109"/>
        <v>2</v>
      </c>
      <c r="M2778" s="69">
        <f t="shared" si="109"/>
        <v>3</v>
      </c>
      <c r="N2778" s="69">
        <f t="shared" si="109"/>
        <v>4</v>
      </c>
      <c r="O2778" s="69">
        <f t="shared" si="109"/>
        <v>5</v>
      </c>
      <c r="P2778" s="69">
        <f t="shared" si="109"/>
        <v>6</v>
      </c>
    </row>
    <row r="2779" spans="1:16" outlineLevel="2" x14ac:dyDescent="0.3">
      <c r="A2779" s="173"/>
      <c r="B2779" s="173"/>
      <c r="C2779" s="173"/>
      <c r="D2779" s="173"/>
      <c r="E2779" s="173"/>
      <c r="F2779" s="219"/>
      <c r="G2779" s="173"/>
      <c r="I2779" s="218">
        <v>1</v>
      </c>
      <c r="J2779" s="182"/>
      <c r="K2779" s="47">
        <f t="shared" ref="K2779:P2784" si="110">IF($I2779&gt;K$2778,0,1)</f>
        <v>1</v>
      </c>
      <c r="L2779" s="47">
        <f t="shared" si="110"/>
        <v>1</v>
      </c>
      <c r="M2779" s="47">
        <f t="shared" si="110"/>
        <v>1</v>
      </c>
      <c r="N2779" s="47">
        <f t="shared" si="110"/>
        <v>1</v>
      </c>
      <c r="O2779" s="47">
        <f t="shared" si="110"/>
        <v>1</v>
      </c>
      <c r="P2779" s="47">
        <f t="shared" si="110"/>
        <v>1</v>
      </c>
    </row>
    <row r="2780" spans="1:16" outlineLevel="2" x14ac:dyDescent="0.3">
      <c r="A2780" s="173"/>
      <c r="B2780" s="173"/>
      <c r="C2780" s="173"/>
      <c r="D2780" s="173"/>
      <c r="E2780" s="173"/>
      <c r="F2780" s="173"/>
      <c r="G2780" s="173"/>
      <c r="I2780" s="218">
        <v>2</v>
      </c>
      <c r="J2780" s="182"/>
      <c r="K2780" s="47">
        <f t="shared" si="110"/>
        <v>0</v>
      </c>
      <c r="L2780" s="47">
        <f t="shared" si="110"/>
        <v>1</v>
      </c>
      <c r="M2780" s="47">
        <f t="shared" si="110"/>
        <v>1</v>
      </c>
      <c r="N2780" s="47">
        <f t="shared" si="110"/>
        <v>1</v>
      </c>
      <c r="O2780" s="47">
        <f t="shared" si="110"/>
        <v>1</v>
      </c>
      <c r="P2780" s="47">
        <f t="shared" si="110"/>
        <v>1</v>
      </c>
    </row>
    <row r="2781" spans="1:16" outlineLevel="2" x14ac:dyDescent="0.3">
      <c r="A2781" s="173"/>
      <c r="B2781" s="173"/>
      <c r="C2781" s="173"/>
      <c r="D2781" s="173"/>
      <c r="E2781" s="173"/>
      <c r="F2781" s="173"/>
      <c r="G2781" s="173"/>
      <c r="I2781" s="218">
        <v>3</v>
      </c>
      <c r="J2781" s="182"/>
      <c r="K2781" s="47">
        <f t="shared" si="110"/>
        <v>0</v>
      </c>
      <c r="L2781" s="47">
        <f t="shared" si="110"/>
        <v>0</v>
      </c>
      <c r="M2781" s="47">
        <f t="shared" si="110"/>
        <v>1</v>
      </c>
      <c r="N2781" s="47">
        <f t="shared" si="110"/>
        <v>1</v>
      </c>
      <c r="O2781" s="47">
        <f t="shared" si="110"/>
        <v>1</v>
      </c>
      <c r="P2781" s="47">
        <f t="shared" si="110"/>
        <v>1</v>
      </c>
    </row>
    <row r="2782" spans="1:16" outlineLevel="2" x14ac:dyDescent="0.3">
      <c r="A2782" s="173"/>
      <c r="B2782" s="173"/>
      <c r="C2782" s="173"/>
      <c r="D2782" s="173"/>
      <c r="E2782" s="173"/>
      <c r="F2782" s="173"/>
      <c r="G2782" s="173"/>
      <c r="I2782" s="218">
        <v>4</v>
      </c>
      <c r="J2782" s="182"/>
      <c r="K2782" s="47">
        <f t="shared" si="110"/>
        <v>0</v>
      </c>
      <c r="L2782" s="47">
        <f t="shared" si="110"/>
        <v>0</v>
      </c>
      <c r="M2782" s="47">
        <f t="shared" si="110"/>
        <v>0</v>
      </c>
      <c r="N2782" s="47">
        <f t="shared" si="110"/>
        <v>1</v>
      </c>
      <c r="O2782" s="47">
        <f t="shared" si="110"/>
        <v>1</v>
      </c>
      <c r="P2782" s="47">
        <f t="shared" si="110"/>
        <v>1</v>
      </c>
    </row>
    <row r="2783" spans="1:16" outlineLevel="2" x14ac:dyDescent="0.3">
      <c r="A2783" s="173"/>
      <c r="B2783" s="173"/>
      <c r="C2783" s="173"/>
      <c r="D2783" s="173"/>
      <c r="E2783" s="173"/>
      <c r="F2783" s="173"/>
      <c r="G2783" s="173"/>
      <c r="I2783" s="218">
        <v>5</v>
      </c>
      <c r="J2783" s="182"/>
      <c r="K2783" s="47">
        <f t="shared" si="110"/>
        <v>0</v>
      </c>
      <c r="L2783" s="47">
        <f t="shared" si="110"/>
        <v>0</v>
      </c>
      <c r="M2783" s="47">
        <f t="shared" si="110"/>
        <v>0</v>
      </c>
      <c r="N2783" s="47">
        <f t="shared" si="110"/>
        <v>0</v>
      </c>
      <c r="O2783" s="47">
        <f t="shared" si="110"/>
        <v>1</v>
      </c>
      <c r="P2783" s="47">
        <f t="shared" si="110"/>
        <v>1</v>
      </c>
    </row>
    <row r="2784" spans="1:16" ht="14.4" outlineLevel="2" thickBot="1" x14ac:dyDescent="0.35">
      <c r="A2784" s="173"/>
      <c r="B2784" s="173"/>
      <c r="C2784" s="173"/>
      <c r="D2784" s="173"/>
      <c r="E2784" s="173"/>
      <c r="F2784" s="173"/>
      <c r="G2784" s="173"/>
      <c r="I2784" s="218">
        <v>6</v>
      </c>
      <c r="J2784" s="182"/>
      <c r="K2784" s="47">
        <f t="shared" si="110"/>
        <v>0</v>
      </c>
      <c r="L2784" s="47">
        <f t="shared" si="110"/>
        <v>0</v>
      </c>
      <c r="M2784" s="47">
        <f t="shared" si="110"/>
        <v>0</v>
      </c>
      <c r="N2784" s="47">
        <f t="shared" si="110"/>
        <v>0</v>
      </c>
      <c r="O2784" s="47">
        <f t="shared" si="110"/>
        <v>0</v>
      </c>
      <c r="P2784" s="47">
        <f t="shared" si="110"/>
        <v>1</v>
      </c>
    </row>
    <row r="2785" spans="1:16" outlineLevel="2" x14ac:dyDescent="0.3">
      <c r="A2785" s="173"/>
      <c r="B2785" s="173"/>
      <c r="C2785" s="173"/>
      <c r="D2785" s="173"/>
      <c r="E2785" s="173"/>
      <c r="F2785" s="173"/>
      <c r="G2785" s="173"/>
      <c r="H2785" s="173"/>
      <c r="I2785" s="73"/>
      <c r="J2785" s="73"/>
      <c r="K2785" s="217"/>
      <c r="L2785" s="73"/>
      <c r="M2785" s="73"/>
      <c r="N2785" s="73"/>
      <c r="O2785" s="73"/>
      <c r="P2785" s="73"/>
    </row>
    <row r="2786" spans="1:16" outlineLevel="1" x14ac:dyDescent="0.3">
      <c r="A2786" s="173"/>
      <c r="B2786" s="173"/>
      <c r="C2786" s="173"/>
      <c r="D2786" s="173"/>
      <c r="E2786" s="173"/>
      <c r="F2786" s="173"/>
      <c r="G2786" s="173"/>
      <c r="H2786" s="173"/>
      <c r="I2786" s="173"/>
      <c r="J2786" s="173"/>
      <c r="K2786" s="206"/>
      <c r="L2786" s="173"/>
      <c r="M2786" s="173"/>
      <c r="N2786" s="173"/>
      <c r="O2786" s="173"/>
      <c r="P2786" s="173"/>
    </row>
    <row r="2787" spans="1:16" ht="14.4" outlineLevel="1" thickBot="1" x14ac:dyDescent="0.35">
      <c r="A2787" s="173"/>
      <c r="B2787" s="173"/>
      <c r="C2787" s="173"/>
      <c r="D2787" s="173"/>
      <c r="E2787" s="77" t="s">
        <v>316</v>
      </c>
      <c r="F2787" s="77"/>
      <c r="G2787" s="77"/>
      <c r="H2787" s="77"/>
      <c r="I2787" s="77"/>
      <c r="J2787" s="77"/>
      <c r="K2787" s="77"/>
      <c r="L2787" s="77"/>
      <c r="M2787" s="77"/>
      <c r="N2787" s="77"/>
      <c r="O2787" s="77"/>
      <c r="P2787" s="77"/>
    </row>
    <row r="2788" spans="1:16" outlineLevel="2" x14ac:dyDescent="0.3">
      <c r="A2788" s="173"/>
      <c r="B2788" s="173"/>
      <c r="C2788" s="173"/>
      <c r="D2788" s="173"/>
      <c r="E2788" s="173"/>
      <c r="F2788" s="173"/>
      <c r="G2788" s="173"/>
      <c r="H2788" s="173"/>
      <c r="I2788" s="173"/>
      <c r="J2788" s="173"/>
      <c r="K2788" s="206"/>
      <c r="L2788" s="173"/>
      <c r="M2788" s="173"/>
      <c r="N2788" s="173"/>
      <c r="O2788" s="173"/>
      <c r="P2788" s="173"/>
    </row>
    <row r="2789" spans="1:16" outlineLevel="2" x14ac:dyDescent="0.3">
      <c r="A2789" s="173"/>
      <c r="B2789" s="173"/>
      <c r="C2789" s="173"/>
      <c r="D2789" s="173"/>
      <c r="E2789" s="173"/>
      <c r="F2789" s="173"/>
      <c r="G2789" s="173"/>
      <c r="H2789" s="173"/>
      <c r="I2789" s="173"/>
      <c r="J2789" s="173"/>
      <c r="K2789" s="142" t="s">
        <v>315</v>
      </c>
      <c r="L2789" s="319"/>
      <c r="M2789" s="319"/>
      <c r="N2789" s="319"/>
      <c r="O2789" s="319"/>
      <c r="P2789" s="319"/>
    </row>
    <row r="2790" spans="1:16" outlineLevel="2" x14ac:dyDescent="0.3">
      <c r="A2790" s="173"/>
      <c r="B2790" s="173"/>
      <c r="C2790" s="173"/>
      <c r="D2790" s="173"/>
      <c r="E2790" s="173"/>
      <c r="F2790" s="69" t="s">
        <v>76</v>
      </c>
      <c r="G2790" s="173"/>
      <c r="H2790" s="173"/>
      <c r="I2790" s="69" t="s">
        <v>289</v>
      </c>
      <c r="J2790" s="215"/>
      <c r="K2790" s="69">
        <f t="shared" ref="K2790" si="111">K$9</f>
        <v>1</v>
      </c>
      <c r="L2790" s="319"/>
      <c r="M2790" s="319"/>
      <c r="N2790" s="319"/>
      <c r="O2790" s="319"/>
      <c r="P2790" s="319"/>
    </row>
    <row r="2791" spans="1:16" outlineLevel="2" x14ac:dyDescent="0.3">
      <c r="A2791" s="173"/>
      <c r="B2791" s="173"/>
      <c r="C2791" s="173"/>
      <c r="D2791" s="173"/>
      <c r="E2791" s="173"/>
      <c r="F2791" s="70">
        <v>1</v>
      </c>
      <c r="G2791" s="173"/>
      <c r="H2791" s="173"/>
      <c r="I2791" s="71" t="str">
        <f t="array" ref="I2791:I3090">BD.nom.act</f>
        <v>TRX Urbana</v>
      </c>
      <c r="J2791" s="182"/>
      <c r="K2791" s="320">
        <f t="array" aca="1" ref="K2791" ca="1">SUMPRODUCT(OFFSET($K1245,0,0,1,6),OFFSET($K2471:$P2471,0,6-K$2790,1,6),TRANSPOSE(K$2779:K$2784))</f>
        <v>0</v>
      </c>
      <c r="L2791" s="319"/>
      <c r="M2791" s="319"/>
      <c r="N2791" s="319"/>
      <c r="O2791" s="319"/>
      <c r="P2791" s="319"/>
    </row>
    <row r="2792" spans="1:16" outlineLevel="2" x14ac:dyDescent="0.3">
      <c r="A2792" s="173"/>
      <c r="B2792" s="173"/>
      <c r="C2792" s="173"/>
      <c r="D2792" s="173"/>
      <c r="E2792" s="173"/>
      <c r="F2792" s="70">
        <v>2</v>
      </c>
      <c r="G2792" s="173"/>
      <c r="H2792" s="173"/>
      <c r="I2792" s="71" t="str">
        <v>TRX Suburbana</v>
      </c>
      <c r="J2792" s="182"/>
      <c r="K2792" s="321">
        <f t="array" aca="1" ref="K2792" ca="1">SUMPRODUCT(OFFSET($K1246,0,0,1,6),OFFSET($K2472:$P2472,0,6-K$2790,1,6),TRANSPOSE(K$2779:K$2784))</f>
        <v>0</v>
      </c>
      <c r="L2792" s="319"/>
      <c r="M2792" s="319"/>
      <c r="N2792" s="319"/>
      <c r="O2792" s="319"/>
      <c r="P2792" s="319"/>
    </row>
    <row r="2793" spans="1:16" outlineLevel="3" x14ac:dyDescent="0.3">
      <c r="A2793" s="173"/>
      <c r="B2793" s="173"/>
      <c r="C2793" s="173"/>
      <c r="D2793" s="173"/>
      <c r="E2793" s="173"/>
      <c r="F2793" s="70">
        <v>3</v>
      </c>
      <c r="G2793" s="173"/>
      <c r="H2793" s="173"/>
      <c r="I2793" s="71" t="str">
        <v>TRX Rural</v>
      </c>
      <c r="J2793" s="182"/>
      <c r="K2793" s="321">
        <f t="array" aca="1" ref="K2793" ca="1">SUMPRODUCT(OFFSET($K1247,0,0,1,6),OFFSET($K2473:$P2473,0,6-K$2790,1,6),TRANSPOSE(K$2779:K$2784))</f>
        <v>0</v>
      </c>
      <c r="L2793" s="319"/>
      <c r="M2793" s="319"/>
      <c r="N2793" s="319"/>
      <c r="O2793" s="319"/>
      <c r="P2793" s="319"/>
    </row>
    <row r="2794" spans="1:16" outlineLevel="3" x14ac:dyDescent="0.3">
      <c r="A2794" s="173"/>
      <c r="B2794" s="173"/>
      <c r="C2794" s="173"/>
      <c r="D2794" s="173"/>
      <c r="E2794" s="173"/>
      <c r="F2794" s="70">
        <v>4</v>
      </c>
      <c r="G2794" s="173"/>
      <c r="H2794" s="173"/>
      <c r="I2794" s="71" t="str">
        <v>libre</v>
      </c>
      <c r="J2794" s="182"/>
      <c r="K2794" s="321">
        <f t="array" aca="1" ref="K2794" ca="1">SUMPRODUCT(OFFSET($K1248,0,0,1,6),OFFSET($K2474:$P2474,0,6-K$2790,1,6),TRANSPOSE(K$2779:K$2784))</f>
        <v>0</v>
      </c>
      <c r="L2794" s="319"/>
      <c r="M2794" s="319"/>
      <c r="N2794" s="319"/>
      <c r="O2794" s="319"/>
      <c r="P2794" s="319"/>
    </row>
    <row r="2795" spans="1:16" outlineLevel="3" x14ac:dyDescent="0.3">
      <c r="A2795" s="173"/>
      <c r="B2795" s="173"/>
      <c r="C2795" s="173"/>
      <c r="D2795" s="173"/>
      <c r="E2795" s="173"/>
      <c r="F2795" s="70">
        <v>5</v>
      </c>
      <c r="G2795" s="173"/>
      <c r="H2795" s="173"/>
      <c r="I2795" s="71" t="str">
        <v>Gabinete</v>
      </c>
      <c r="J2795" s="182"/>
      <c r="K2795" s="321">
        <f t="array" aca="1" ref="K2795" ca="1">SUMPRODUCT(OFFSET($K1249,0,0,1,6),OFFSET($K2475:$P2475,0,6-K$2790,1,6),TRANSPOSE(K$2779:K$2784))</f>
        <v>0</v>
      </c>
      <c r="L2795" s="319"/>
      <c r="M2795" s="319"/>
      <c r="N2795" s="319"/>
      <c r="O2795" s="319"/>
      <c r="P2795" s="319"/>
    </row>
    <row r="2796" spans="1:16" outlineLevel="3" x14ac:dyDescent="0.3">
      <c r="A2796" s="173"/>
      <c r="B2796" s="173"/>
      <c r="C2796" s="173"/>
      <c r="D2796" s="173"/>
      <c r="E2796" s="173"/>
      <c r="F2796" s="70">
        <v>6</v>
      </c>
      <c r="G2796" s="173"/>
      <c r="H2796" s="173"/>
      <c r="I2796" s="71" t="str">
        <v>libre</v>
      </c>
      <c r="J2796" s="182"/>
      <c r="K2796" s="321">
        <f t="array" aca="1" ref="K2796" ca="1">SUMPRODUCT(OFFSET($K1250,0,0,1,6),OFFSET($K2476:$P2476,0,6-K$2790,1,6),TRANSPOSE(K$2779:K$2784))</f>
        <v>0</v>
      </c>
      <c r="L2796" s="319"/>
      <c r="M2796" s="319"/>
      <c r="N2796" s="319"/>
      <c r="O2796" s="319"/>
      <c r="P2796" s="319"/>
    </row>
    <row r="2797" spans="1:16" outlineLevel="3" x14ac:dyDescent="0.3">
      <c r="A2797" s="173"/>
      <c r="B2797" s="173"/>
      <c r="C2797" s="173"/>
      <c r="D2797" s="173"/>
      <c r="E2797" s="173"/>
      <c r="F2797" s="70">
        <v>7</v>
      </c>
      <c r="G2797" s="173"/>
      <c r="H2797" s="173"/>
      <c r="I2797" s="71" t="str">
        <v>BBU U</v>
      </c>
      <c r="J2797" s="182"/>
      <c r="K2797" s="321">
        <f t="array" aca="1" ref="K2797" ca="1">SUMPRODUCT(OFFSET($K1251,0,0,1,6),OFFSET($K2477:$P2477,0,6-K$2790,1,6),TRANSPOSE(K$2779:K$2784))</f>
        <v>0</v>
      </c>
      <c r="L2797" s="319"/>
      <c r="M2797" s="319"/>
      <c r="N2797" s="319"/>
      <c r="O2797" s="319"/>
      <c r="P2797" s="319"/>
    </row>
    <row r="2798" spans="1:16" outlineLevel="3" x14ac:dyDescent="0.3">
      <c r="A2798" s="173"/>
      <c r="B2798" s="173"/>
      <c r="C2798" s="173"/>
      <c r="D2798" s="173"/>
      <c r="E2798" s="173"/>
      <c r="F2798" s="70">
        <v>8</v>
      </c>
      <c r="G2798" s="173"/>
      <c r="H2798" s="173"/>
      <c r="I2798" s="71" t="str">
        <v>BBU S</v>
      </c>
      <c r="J2798" s="182"/>
      <c r="K2798" s="321">
        <f t="array" aca="1" ref="K2798" ca="1">SUMPRODUCT(OFFSET($K1252,0,0,1,6),OFFSET($K2478:$P2478,0,6-K$2790,1,6),TRANSPOSE(K$2779:K$2784))</f>
        <v>0</v>
      </c>
      <c r="L2798" s="319"/>
      <c r="M2798" s="319"/>
      <c r="N2798" s="319"/>
      <c r="O2798" s="319"/>
      <c r="P2798" s="319"/>
    </row>
    <row r="2799" spans="1:16" outlineLevel="3" x14ac:dyDescent="0.3">
      <c r="A2799" s="173"/>
      <c r="B2799" s="173"/>
      <c r="C2799" s="173"/>
      <c r="D2799" s="173"/>
      <c r="E2799" s="173"/>
      <c r="F2799" s="70">
        <v>9</v>
      </c>
      <c r="G2799" s="173"/>
      <c r="H2799" s="173"/>
      <c r="I2799" s="71" t="str">
        <v>BBU R</v>
      </c>
      <c r="J2799" s="182"/>
      <c r="K2799" s="321">
        <f t="array" aca="1" ref="K2799" ca="1">SUMPRODUCT(OFFSET($K1253,0,0,1,6),OFFSET($K2479:$P2479,0,6-K$2790,1,6),TRANSPOSE(K$2779:K$2784))</f>
        <v>0</v>
      </c>
      <c r="L2799" s="319"/>
      <c r="M2799" s="319"/>
      <c r="N2799" s="319"/>
      <c r="O2799" s="319"/>
      <c r="P2799" s="319"/>
    </row>
    <row r="2800" spans="1:16" outlineLevel="3" x14ac:dyDescent="0.3">
      <c r="A2800" s="173"/>
      <c r="B2800" s="173"/>
      <c r="C2800" s="173"/>
      <c r="D2800" s="173"/>
      <c r="E2800" s="173"/>
      <c r="F2800" s="70">
        <v>10</v>
      </c>
      <c r="G2800" s="173"/>
      <c r="H2800" s="173"/>
      <c r="I2800" s="71" t="str">
        <v>libre</v>
      </c>
      <c r="J2800" s="182"/>
      <c r="K2800" s="321">
        <f t="array" aca="1" ref="K2800" ca="1">SUMPRODUCT(OFFSET($K1254,0,0,1,6),OFFSET($K2480:$P2480,0,6-K$2790,1,6),TRANSPOSE(K$2779:K$2784))</f>
        <v>0</v>
      </c>
      <c r="L2800" s="319"/>
      <c r="M2800" s="319"/>
      <c r="N2800" s="319"/>
      <c r="O2800" s="319"/>
      <c r="P2800" s="319"/>
    </row>
    <row r="2801" spans="1:16" outlineLevel="3" x14ac:dyDescent="0.3">
      <c r="A2801" s="173"/>
      <c r="B2801" s="173"/>
      <c r="C2801" s="173"/>
      <c r="D2801" s="173"/>
      <c r="E2801" s="173"/>
      <c r="F2801" s="70">
        <v>11</v>
      </c>
      <c r="G2801" s="173"/>
      <c r="H2801" s="173"/>
      <c r="I2801" s="71" t="str">
        <v>Sitio U OOCC</v>
      </c>
      <c r="J2801" s="182"/>
      <c r="K2801" s="321">
        <f t="array" aca="1" ref="K2801" ca="1">SUMPRODUCT(OFFSET($K1255,0,0,1,6),OFFSET($K2481:$P2481,0,6-K$2790,1,6),TRANSPOSE(K$2779:K$2784))</f>
        <v>0</v>
      </c>
      <c r="L2801" s="319"/>
      <c r="M2801" s="319"/>
      <c r="N2801" s="319"/>
      <c r="O2801" s="319"/>
      <c r="P2801" s="319"/>
    </row>
    <row r="2802" spans="1:16" outlineLevel="3" x14ac:dyDescent="0.3">
      <c r="A2802" s="173"/>
      <c r="B2802" s="173"/>
      <c r="C2802" s="173"/>
      <c r="D2802" s="173"/>
      <c r="E2802" s="173"/>
      <c r="F2802" s="70">
        <v>12</v>
      </c>
      <c r="G2802" s="173"/>
      <c r="H2802" s="173"/>
      <c r="I2802" s="71" t="str">
        <v>Sitio S OOCC</v>
      </c>
      <c r="J2802" s="182"/>
      <c r="K2802" s="321">
        <f t="array" aca="1" ref="K2802" ca="1">SUMPRODUCT(OFFSET($K1256,0,0,1,6),OFFSET($K2482:$P2482,0,6-K$2790,1,6),TRANSPOSE(K$2779:K$2784))</f>
        <v>0</v>
      </c>
      <c r="L2802" s="319"/>
      <c r="M2802" s="319"/>
      <c r="N2802" s="319"/>
      <c r="O2802" s="319"/>
      <c r="P2802" s="319"/>
    </row>
    <row r="2803" spans="1:16" outlineLevel="3" x14ac:dyDescent="0.3">
      <c r="A2803" s="173"/>
      <c r="B2803" s="173"/>
      <c r="C2803" s="173"/>
      <c r="D2803" s="173"/>
      <c r="E2803" s="173"/>
      <c r="F2803" s="70">
        <v>13</v>
      </c>
      <c r="G2803" s="173"/>
      <c r="H2803" s="173"/>
      <c r="I2803" s="71" t="str">
        <v>Sitio R OOCC</v>
      </c>
      <c r="J2803" s="182"/>
      <c r="K2803" s="321">
        <f t="array" aca="1" ref="K2803" ca="1">SUMPRODUCT(OFFSET($K1257,0,0,1,6),OFFSET($K2483:$P2483,0,6-K$2790,1,6),TRANSPOSE(K$2779:K$2784))</f>
        <v>0</v>
      </c>
      <c r="L2803" s="319"/>
      <c r="M2803" s="319"/>
      <c r="N2803" s="319"/>
      <c r="O2803" s="319"/>
      <c r="P2803" s="319"/>
    </row>
    <row r="2804" spans="1:16" outlineLevel="3" x14ac:dyDescent="0.3">
      <c r="A2804" s="173"/>
      <c r="B2804" s="173"/>
      <c r="C2804" s="173"/>
      <c r="D2804" s="173"/>
      <c r="E2804" s="173"/>
      <c r="F2804" s="70">
        <v>14</v>
      </c>
      <c r="G2804" s="173"/>
      <c r="H2804" s="173"/>
      <c r="I2804" s="71" t="str">
        <v>Enlace backhaul</v>
      </c>
      <c r="J2804" s="182"/>
      <c r="K2804" s="321">
        <f t="array" aca="1" ref="K2804" ca="1">SUMPRODUCT(OFFSET($K1258,0,0,1,6),OFFSET($K2484:$P2484,0,6-K$2790,1,6),TRANSPOSE(K$2779:K$2784))</f>
        <v>0</v>
      </c>
      <c r="L2804" s="319"/>
      <c r="M2804" s="319"/>
      <c r="N2804" s="319"/>
      <c r="O2804" s="319"/>
      <c r="P2804" s="319"/>
    </row>
    <row r="2805" spans="1:16" outlineLevel="3" x14ac:dyDescent="0.3">
      <c r="A2805" s="173"/>
      <c r="B2805" s="173"/>
      <c r="C2805" s="173"/>
      <c r="D2805" s="173"/>
      <c r="E2805" s="173"/>
      <c r="F2805" s="70">
        <v>15</v>
      </c>
      <c r="G2805" s="173"/>
      <c r="H2805" s="173"/>
      <c r="I2805" s="71" t="str">
        <v>BSC A</v>
      </c>
      <c r="J2805" s="182"/>
      <c r="K2805" s="321">
        <f t="array" aca="1" ref="K2805" ca="1">SUMPRODUCT(OFFSET($K1259,0,0,1,6),OFFSET($K2485:$P2485,0,6-K$2790,1,6),TRANSPOSE(K$2779:K$2784))</f>
        <v>0</v>
      </c>
      <c r="L2805" s="319"/>
      <c r="M2805" s="319"/>
      <c r="N2805" s="319"/>
      <c r="O2805" s="319"/>
      <c r="P2805" s="319"/>
    </row>
    <row r="2806" spans="1:16" outlineLevel="3" x14ac:dyDescent="0.3">
      <c r="A2806" s="173"/>
      <c r="B2806" s="173"/>
      <c r="C2806" s="173"/>
      <c r="D2806" s="173"/>
      <c r="E2806" s="173"/>
      <c r="F2806" s="70">
        <v>16</v>
      </c>
      <c r="G2806" s="173"/>
      <c r="H2806" s="173"/>
      <c r="I2806" s="71" t="str">
        <v>BSC B</v>
      </c>
      <c r="J2806" s="182"/>
      <c r="K2806" s="321">
        <f t="array" aca="1" ref="K2806" ca="1">SUMPRODUCT(OFFSET($K1260,0,0,1,6),OFFSET($K2486:$P2486,0,6-K$2790,1,6),TRANSPOSE(K$2779:K$2784))</f>
        <v>0</v>
      </c>
      <c r="L2806" s="319"/>
      <c r="M2806" s="319"/>
      <c r="N2806" s="319"/>
      <c r="O2806" s="319"/>
      <c r="P2806" s="319"/>
    </row>
    <row r="2807" spans="1:16" outlineLevel="3" x14ac:dyDescent="0.3">
      <c r="A2807" s="173"/>
      <c r="B2807" s="173"/>
      <c r="C2807" s="173"/>
      <c r="D2807" s="173"/>
      <c r="E2807" s="173"/>
      <c r="F2807" s="70">
        <v>17</v>
      </c>
      <c r="G2807" s="173"/>
      <c r="H2807" s="173"/>
      <c r="I2807" s="71" t="str">
        <v>BSC C</v>
      </c>
      <c r="J2807" s="182"/>
      <c r="K2807" s="321">
        <f t="array" aca="1" ref="K2807" ca="1">SUMPRODUCT(OFFSET($K1261,0,0,1,6),OFFSET($K2487:$P2487,0,6-K$2790,1,6),TRANSPOSE(K$2779:K$2784))</f>
        <v>0</v>
      </c>
      <c r="L2807" s="319"/>
      <c r="M2807" s="319"/>
      <c r="N2807" s="319"/>
      <c r="O2807" s="319"/>
      <c r="P2807" s="319"/>
    </row>
    <row r="2808" spans="1:16" outlineLevel="3" x14ac:dyDescent="0.3">
      <c r="A2808" s="173"/>
      <c r="B2808" s="173"/>
      <c r="C2808" s="173"/>
      <c r="D2808" s="173"/>
      <c r="E2808" s="173"/>
      <c r="F2808" s="70">
        <v>18</v>
      </c>
      <c r="G2808" s="173"/>
      <c r="H2808" s="173"/>
      <c r="I2808" s="71" t="str">
        <v>RNC A</v>
      </c>
      <c r="J2808" s="182"/>
      <c r="K2808" s="321">
        <f t="array" aca="1" ref="K2808" ca="1">SUMPRODUCT(OFFSET($K1262,0,0,1,6),OFFSET($K2488:$P2488,0,6-K$2790,1,6),TRANSPOSE(K$2779:K$2784))</f>
        <v>0</v>
      </c>
      <c r="L2808" s="319"/>
      <c r="M2808" s="319"/>
      <c r="N2808" s="319"/>
      <c r="O2808" s="319"/>
      <c r="P2808" s="319"/>
    </row>
    <row r="2809" spans="1:16" outlineLevel="3" x14ac:dyDescent="0.3">
      <c r="A2809" s="173"/>
      <c r="B2809" s="173"/>
      <c r="C2809" s="173"/>
      <c r="D2809" s="173"/>
      <c r="E2809" s="173"/>
      <c r="F2809" s="70">
        <v>19</v>
      </c>
      <c r="G2809" s="173"/>
      <c r="H2809" s="173"/>
      <c r="I2809" s="71" t="str">
        <v>RNC B</v>
      </c>
      <c r="J2809" s="182"/>
      <c r="K2809" s="321">
        <f t="array" aca="1" ref="K2809" ca="1">SUMPRODUCT(OFFSET($K1263,0,0,1,6),OFFSET($K2489:$P2489,0,6-K$2790,1,6),TRANSPOSE(K$2779:K$2784))</f>
        <v>0</v>
      </c>
      <c r="L2809" s="319"/>
      <c r="M2809" s="319"/>
      <c r="N2809" s="319"/>
      <c r="O2809" s="319"/>
      <c r="P2809" s="319"/>
    </row>
    <row r="2810" spans="1:16" outlineLevel="3" x14ac:dyDescent="0.3">
      <c r="A2810" s="173"/>
      <c r="B2810" s="173"/>
      <c r="C2810" s="173"/>
      <c r="D2810" s="173"/>
      <c r="E2810" s="173"/>
      <c r="F2810" s="70">
        <v>20</v>
      </c>
      <c r="G2810" s="173"/>
      <c r="H2810" s="173"/>
      <c r="I2810" s="71" t="str">
        <v>RNC C</v>
      </c>
      <c r="J2810" s="182"/>
      <c r="K2810" s="321">
        <f t="array" aca="1" ref="K2810" ca="1">SUMPRODUCT(OFFSET($K1264,0,0,1,6),OFFSET($K2490:$P2490,0,6-K$2790,1,6),TRANSPOSE(K$2779:K$2784))</f>
        <v>0</v>
      </c>
      <c r="L2810" s="319"/>
      <c r="M2810" s="319"/>
      <c r="N2810" s="319"/>
      <c r="O2810" s="319"/>
      <c r="P2810" s="319"/>
    </row>
    <row r="2811" spans="1:16" outlineLevel="3" x14ac:dyDescent="0.3">
      <c r="A2811" s="173"/>
      <c r="B2811" s="173"/>
      <c r="C2811" s="173"/>
      <c r="D2811" s="173"/>
      <c r="E2811" s="173"/>
      <c r="F2811" s="70">
        <v>21</v>
      </c>
      <c r="G2811" s="173"/>
      <c r="H2811" s="173"/>
      <c r="I2811" s="71" t="str">
        <v>libre</v>
      </c>
      <c r="J2811" s="182"/>
      <c r="K2811" s="321">
        <f t="array" aca="1" ref="K2811" ca="1">SUMPRODUCT(OFFSET($K1265,0,0,1,6),OFFSET($K2491:$P2491,0,6-K$2790,1,6),TRANSPOSE(K$2779:K$2784))</f>
        <v>0</v>
      </c>
      <c r="L2811" s="319"/>
      <c r="M2811" s="319"/>
      <c r="N2811" s="319"/>
      <c r="O2811" s="319"/>
      <c r="P2811" s="319"/>
    </row>
    <row r="2812" spans="1:16" outlineLevel="3" x14ac:dyDescent="0.3">
      <c r="A2812" s="173"/>
      <c r="B2812" s="173"/>
      <c r="C2812" s="173"/>
      <c r="D2812" s="173"/>
      <c r="E2812" s="173"/>
      <c r="F2812" s="70">
        <v>22</v>
      </c>
      <c r="G2812" s="173"/>
      <c r="H2812" s="173"/>
      <c r="I2812" s="71" t="str">
        <v>16-CE DL</v>
      </c>
      <c r="J2812" s="182"/>
      <c r="K2812" s="321">
        <f t="array" aca="1" ref="K2812" ca="1">SUMPRODUCT(OFFSET($K1266,0,0,1,6),OFFSET($K2492:$P2492,0,6-K$2790,1,6),TRANSPOSE(K$2779:K$2784))</f>
        <v>0</v>
      </c>
      <c r="L2812" s="319"/>
      <c r="M2812" s="319"/>
      <c r="N2812" s="319"/>
      <c r="O2812" s="319"/>
      <c r="P2812" s="319"/>
    </row>
    <row r="2813" spans="1:16" outlineLevel="3" x14ac:dyDescent="0.3">
      <c r="A2813" s="173"/>
      <c r="B2813" s="173"/>
      <c r="C2813" s="173"/>
      <c r="D2813" s="173"/>
      <c r="E2813" s="173"/>
      <c r="F2813" s="70">
        <v>23</v>
      </c>
      <c r="G2813" s="173"/>
      <c r="H2813" s="173"/>
      <c r="I2813" s="71" t="str">
        <v>16-CE UL</v>
      </c>
      <c r="J2813" s="182"/>
      <c r="K2813" s="321">
        <f t="array" aca="1" ref="K2813" ca="1">SUMPRODUCT(OFFSET($K1267,0,0,1,6),OFFSET($K2493:$P2493,0,6-K$2790,1,6),TRANSPOSE(K$2779:K$2784))</f>
        <v>0</v>
      </c>
      <c r="L2813" s="319"/>
      <c r="M2813" s="319"/>
      <c r="N2813" s="319"/>
      <c r="O2813" s="319"/>
      <c r="P2813" s="319"/>
    </row>
    <row r="2814" spans="1:16" outlineLevel="3" x14ac:dyDescent="0.3">
      <c r="A2814" s="173"/>
      <c r="B2814" s="173"/>
      <c r="C2814" s="173"/>
      <c r="D2814" s="173"/>
      <c r="E2814" s="173"/>
      <c r="F2814" s="70">
        <v>24</v>
      </c>
      <c r="G2814" s="173"/>
      <c r="H2814" s="173"/>
      <c r="I2814" s="71" t="str">
        <v>libre</v>
      </c>
      <c r="J2814" s="182"/>
      <c r="K2814" s="321">
        <f t="array" aca="1" ref="K2814" ca="1">SUMPRODUCT(OFFSET($K1268,0,0,1,6),OFFSET($K2494:$P2494,0,6-K$2790,1,6),TRANSPOSE(K$2779:K$2784))</f>
        <v>0</v>
      </c>
      <c r="L2814" s="319"/>
      <c r="M2814" s="319"/>
      <c r="N2814" s="319"/>
      <c r="O2814" s="319"/>
      <c r="P2814" s="319"/>
    </row>
    <row r="2815" spans="1:16" outlineLevel="3" x14ac:dyDescent="0.3">
      <c r="A2815" s="173"/>
      <c r="B2815" s="173"/>
      <c r="C2815" s="173"/>
      <c r="D2815" s="173"/>
      <c r="E2815" s="173"/>
      <c r="F2815" s="70">
        <v>25</v>
      </c>
      <c r="G2815" s="173"/>
      <c r="H2815" s="173"/>
      <c r="I2815" s="71" t="str">
        <v>HW - HWAC/RRU/Licenses/Carrier U</v>
      </c>
      <c r="J2815" s="182"/>
      <c r="K2815" s="321">
        <f t="array" aca="1" ref="K2815" ca="1">SUMPRODUCT(OFFSET($K1269,0,0,1,6),OFFSET($K2495:$P2495,0,6-K$2790,1,6),TRANSPOSE(K$2779:K$2784))</f>
        <v>0</v>
      </c>
      <c r="L2815" s="319"/>
      <c r="M2815" s="319"/>
      <c r="N2815" s="319"/>
      <c r="O2815" s="319"/>
      <c r="P2815" s="319"/>
    </row>
    <row r="2816" spans="1:16" outlineLevel="3" x14ac:dyDescent="0.3">
      <c r="A2816" s="173"/>
      <c r="B2816" s="173"/>
      <c r="C2816" s="173"/>
      <c r="D2816" s="173"/>
      <c r="E2816" s="173"/>
      <c r="F2816" s="70">
        <v>26</v>
      </c>
      <c r="G2816" s="173"/>
      <c r="H2816" s="173"/>
      <c r="I2816" s="71" t="str">
        <v>HW - HWAC/RRU/Licenses/Carrier S</v>
      </c>
      <c r="J2816" s="182"/>
      <c r="K2816" s="321">
        <f t="array" aca="1" ref="K2816" ca="1">SUMPRODUCT(OFFSET($K1270,0,0,1,6),OFFSET($K2496:$P2496,0,6-K$2790,1,6),TRANSPOSE(K$2779:K$2784))</f>
        <v>0</v>
      </c>
      <c r="L2816" s="319"/>
      <c r="M2816" s="319"/>
      <c r="N2816" s="319"/>
      <c r="O2816" s="319"/>
      <c r="P2816" s="319"/>
    </row>
    <row r="2817" spans="1:16" outlineLevel="3" x14ac:dyDescent="0.3">
      <c r="A2817" s="173"/>
      <c r="B2817" s="173"/>
      <c r="C2817" s="173"/>
      <c r="D2817" s="173"/>
      <c r="E2817" s="173"/>
      <c r="F2817" s="70">
        <v>27</v>
      </c>
      <c r="G2817" s="173"/>
      <c r="H2817" s="173"/>
      <c r="I2817" s="71" t="str">
        <v>HW - HWAC/RRU/Licenses/Carrier R</v>
      </c>
      <c r="J2817" s="182"/>
      <c r="K2817" s="321">
        <f t="array" aca="1" ref="K2817" ca="1">SUMPRODUCT(OFFSET($K1271,0,0,1,6),OFFSET($K2497:$P2497,0,6-K$2790,1,6),TRANSPOSE(K$2779:K$2784))</f>
        <v>0</v>
      </c>
      <c r="L2817" s="319"/>
      <c r="M2817" s="319"/>
      <c r="N2817" s="319"/>
      <c r="O2817" s="319"/>
      <c r="P2817" s="319"/>
    </row>
    <row r="2818" spans="1:16" outlineLevel="3" x14ac:dyDescent="0.3">
      <c r="A2818" s="173"/>
      <c r="B2818" s="173"/>
      <c r="C2818" s="173"/>
      <c r="D2818" s="173"/>
      <c r="E2818" s="173"/>
      <c r="F2818" s="70">
        <v>28</v>
      </c>
      <c r="G2818" s="173"/>
      <c r="H2818" s="173"/>
      <c r="I2818" s="71" t="str">
        <v>libre</v>
      </c>
      <c r="J2818" s="182"/>
      <c r="K2818" s="321">
        <f t="array" aca="1" ref="K2818" ca="1">SUMPRODUCT(OFFSET($K1272,0,0,1,6),OFFSET($K2498:$P2498,0,6-K$2790,1,6),TRANSPOSE(K$2779:K$2784))</f>
        <v>0</v>
      </c>
      <c r="L2818" s="319"/>
      <c r="M2818" s="319"/>
      <c r="N2818" s="319"/>
      <c r="O2818" s="319"/>
      <c r="P2818" s="319"/>
    </row>
    <row r="2819" spans="1:16" outlineLevel="3" x14ac:dyDescent="0.3">
      <c r="A2819" s="173"/>
      <c r="B2819" s="173"/>
      <c r="C2819" s="173"/>
      <c r="D2819" s="173"/>
      <c r="E2819" s="173"/>
      <c r="F2819" s="70">
        <v>29</v>
      </c>
      <c r="G2819" s="173"/>
      <c r="H2819" s="173"/>
      <c r="I2819" s="71" t="str">
        <v>Sitio U Energía</v>
      </c>
      <c r="J2819" s="182"/>
      <c r="K2819" s="321">
        <f t="array" aca="1" ref="K2819" ca="1">SUMPRODUCT(OFFSET($K1273,0,0,1,6),OFFSET($K2499:$P2499,0,6-K$2790,1,6),TRANSPOSE(K$2779:K$2784))</f>
        <v>0</v>
      </c>
      <c r="L2819" s="319"/>
      <c r="M2819" s="319"/>
      <c r="N2819" s="319"/>
      <c r="O2819" s="319"/>
      <c r="P2819" s="319"/>
    </row>
    <row r="2820" spans="1:16" outlineLevel="3" x14ac:dyDescent="0.3">
      <c r="A2820" s="173"/>
      <c r="B2820" s="173"/>
      <c r="C2820" s="173"/>
      <c r="D2820" s="173"/>
      <c r="E2820" s="173"/>
      <c r="F2820" s="70">
        <v>30</v>
      </c>
      <c r="G2820" s="173"/>
      <c r="H2820" s="173"/>
      <c r="I2820" s="71" t="str">
        <v>Sitio S Energía</v>
      </c>
      <c r="J2820" s="182"/>
      <c r="K2820" s="321">
        <f t="array" aca="1" ref="K2820" ca="1">SUMPRODUCT(OFFSET($K1274,0,0,1,6),OFFSET($K2500:$P2500,0,6-K$2790,1,6),TRANSPOSE(K$2779:K$2784))</f>
        <v>0</v>
      </c>
      <c r="L2820" s="319"/>
      <c r="M2820" s="319"/>
      <c r="N2820" s="319"/>
      <c r="O2820" s="319"/>
      <c r="P2820" s="319"/>
    </row>
    <row r="2821" spans="1:16" outlineLevel="3" x14ac:dyDescent="0.3">
      <c r="A2821" s="173"/>
      <c r="B2821" s="173"/>
      <c r="C2821" s="173"/>
      <c r="D2821" s="173"/>
      <c r="E2821" s="173"/>
      <c r="F2821" s="70">
        <v>31</v>
      </c>
      <c r="G2821" s="173"/>
      <c r="H2821" s="173"/>
      <c r="I2821" s="71" t="str">
        <v>Sitio R Energía</v>
      </c>
      <c r="J2821" s="182"/>
      <c r="K2821" s="321">
        <f t="array" aca="1" ref="K2821" ca="1">SUMPRODUCT(OFFSET($K1275,0,0,1,6),OFFSET($K2501:$P2501,0,6-K$2790,1,6),TRANSPOSE(K$2779:K$2784))</f>
        <v>0</v>
      </c>
      <c r="L2821" s="319"/>
      <c r="M2821" s="319"/>
      <c r="N2821" s="319"/>
      <c r="O2821" s="319"/>
      <c r="P2821" s="319"/>
    </row>
    <row r="2822" spans="1:16" outlineLevel="3" x14ac:dyDescent="0.3">
      <c r="A2822" s="173"/>
      <c r="B2822" s="173"/>
      <c r="C2822" s="173"/>
      <c r="D2822" s="173"/>
      <c r="E2822" s="173"/>
      <c r="F2822" s="70">
        <v>32</v>
      </c>
      <c r="G2822" s="173"/>
      <c r="H2822" s="173"/>
      <c r="I2822" s="71" t="str">
        <v>libre</v>
      </c>
      <c r="J2822" s="182"/>
      <c r="K2822" s="321">
        <f t="array" aca="1" ref="K2822" ca="1">SUMPRODUCT(OFFSET($K1276,0,0,1,6),OFFSET($K2502:$P2502,0,6-K$2790,1,6),TRANSPOSE(K$2779:K$2784))</f>
        <v>0</v>
      </c>
      <c r="L2822" s="319"/>
      <c r="M2822" s="319"/>
      <c r="N2822" s="319"/>
      <c r="O2822" s="319"/>
      <c r="P2822" s="319"/>
    </row>
    <row r="2823" spans="1:16" outlineLevel="3" x14ac:dyDescent="0.3">
      <c r="A2823" s="173"/>
      <c r="B2823" s="173"/>
      <c r="C2823" s="173"/>
      <c r="D2823" s="173"/>
      <c r="E2823" s="173"/>
      <c r="F2823" s="70">
        <v>33</v>
      </c>
      <c r="G2823" s="173"/>
      <c r="H2823" s="173"/>
      <c r="I2823" s="71" t="str">
        <v>Sitios todos 4G</v>
      </c>
      <c r="J2823" s="182"/>
      <c r="K2823" s="321">
        <f t="array" aca="1" ref="K2823" ca="1">SUMPRODUCT(OFFSET($K1277,0,0,1,6),OFFSET($K2503:$P2503,0,6-K$2790,1,6),TRANSPOSE(K$2779:K$2784))</f>
        <v>0</v>
      </c>
      <c r="L2823" s="319"/>
      <c r="M2823" s="319"/>
      <c r="N2823" s="319"/>
      <c r="O2823" s="319"/>
      <c r="P2823" s="319"/>
    </row>
    <row r="2824" spans="1:16" outlineLevel="3" x14ac:dyDescent="0.3">
      <c r="A2824" s="173"/>
      <c r="B2824" s="173"/>
      <c r="C2824" s="173"/>
      <c r="D2824" s="173"/>
      <c r="E2824" s="173"/>
      <c r="F2824" s="70">
        <v>34</v>
      </c>
      <c r="G2824" s="173"/>
      <c r="H2824" s="173"/>
      <c r="I2824" s="71" t="str">
        <v>libre</v>
      </c>
      <c r="J2824" s="182"/>
      <c r="K2824" s="321">
        <f t="array" aca="1" ref="K2824" ca="1">SUMPRODUCT(OFFSET($K1278,0,0,1,6),OFFSET($K2504:$P2504,0,6-K$2790,1,6),TRANSPOSE(K$2779:K$2784))</f>
        <v>0</v>
      </c>
      <c r="L2824" s="319"/>
      <c r="M2824" s="319"/>
      <c r="N2824" s="319"/>
      <c r="O2824" s="319"/>
      <c r="P2824" s="319"/>
    </row>
    <row r="2825" spans="1:16" outlineLevel="3" x14ac:dyDescent="0.3">
      <c r="A2825" s="173"/>
      <c r="B2825" s="173"/>
      <c r="C2825" s="173"/>
      <c r="D2825" s="173"/>
      <c r="E2825" s="173"/>
      <c r="F2825" s="70">
        <v>35</v>
      </c>
      <c r="G2825" s="173"/>
      <c r="H2825" s="173"/>
      <c r="I2825" s="71" t="str">
        <v>libre</v>
      </c>
      <c r="J2825" s="182"/>
      <c r="K2825" s="321">
        <f t="array" aca="1" ref="K2825" ca="1">SUMPRODUCT(OFFSET($K1279,0,0,1,6),OFFSET($K2505:$P2505,0,6-K$2790,1,6),TRANSPOSE(K$2779:K$2784))</f>
        <v>0</v>
      </c>
      <c r="L2825" s="319"/>
      <c r="M2825" s="319"/>
      <c r="N2825" s="319"/>
      <c r="O2825" s="319"/>
      <c r="P2825" s="319"/>
    </row>
    <row r="2826" spans="1:16" outlineLevel="3" x14ac:dyDescent="0.3">
      <c r="A2826" s="173"/>
      <c r="B2826" s="173"/>
      <c r="C2826" s="173"/>
      <c r="D2826" s="173"/>
      <c r="E2826" s="173"/>
      <c r="F2826" s="70">
        <v>36</v>
      </c>
      <c r="G2826" s="173"/>
      <c r="H2826" s="173"/>
      <c r="I2826" s="71" t="str">
        <v>libre</v>
      </c>
      <c r="J2826" s="182"/>
      <c r="K2826" s="321">
        <f t="array" aca="1" ref="K2826" ca="1">SUMPRODUCT(OFFSET($K1280,0,0,1,6),OFFSET($K2506:$P2506,0,6-K$2790,1,6),TRANSPOSE(K$2779:K$2784))</f>
        <v>0</v>
      </c>
      <c r="L2826" s="319"/>
      <c r="M2826" s="319"/>
      <c r="N2826" s="319"/>
      <c r="O2826" s="319"/>
      <c r="P2826" s="319"/>
    </row>
    <row r="2827" spans="1:16" outlineLevel="3" x14ac:dyDescent="0.3">
      <c r="A2827" s="173"/>
      <c r="B2827" s="173"/>
      <c r="C2827" s="173"/>
      <c r="D2827" s="173"/>
      <c r="E2827" s="173"/>
      <c r="F2827" s="70">
        <v>37</v>
      </c>
      <c r="G2827" s="173"/>
      <c r="H2827" s="173"/>
      <c r="I2827" s="71" t="str">
        <v>libre</v>
      </c>
      <c r="J2827" s="182"/>
      <c r="K2827" s="321">
        <f t="array" aca="1" ref="K2827" ca="1">SUMPRODUCT(OFFSET($K1281,0,0,1,6),OFFSET($K2507:$P2507,0,6-K$2790,1,6),TRANSPOSE(K$2779:K$2784))</f>
        <v>0</v>
      </c>
      <c r="L2827" s="319"/>
      <c r="M2827" s="319"/>
      <c r="N2827" s="319"/>
      <c r="O2827" s="319"/>
      <c r="P2827" s="319"/>
    </row>
    <row r="2828" spans="1:16" outlineLevel="3" x14ac:dyDescent="0.3">
      <c r="A2828" s="173"/>
      <c r="B2828" s="173"/>
      <c r="C2828" s="173"/>
      <c r="D2828" s="173"/>
      <c r="E2828" s="173"/>
      <c r="F2828" s="70">
        <v>38</v>
      </c>
      <c r="G2828" s="173"/>
      <c r="H2828" s="173"/>
      <c r="I2828" s="71" t="str">
        <v>libre</v>
      </c>
      <c r="J2828" s="182"/>
      <c r="K2828" s="321">
        <f t="array" aca="1" ref="K2828" ca="1">SUMPRODUCT(OFFSET($K1282,0,0,1,6),OFFSET($K2508:$P2508,0,6-K$2790,1,6),TRANSPOSE(K$2779:K$2784))</f>
        <v>0</v>
      </c>
      <c r="L2828" s="319"/>
      <c r="M2828" s="319"/>
      <c r="N2828" s="319"/>
      <c r="O2828" s="319"/>
      <c r="P2828" s="319"/>
    </row>
    <row r="2829" spans="1:16" outlineLevel="3" x14ac:dyDescent="0.3">
      <c r="A2829" s="173"/>
      <c r="B2829" s="173"/>
      <c r="C2829" s="173"/>
      <c r="D2829" s="173"/>
      <c r="E2829" s="173"/>
      <c r="F2829" s="70">
        <v>39</v>
      </c>
      <c r="G2829" s="173"/>
      <c r="H2829" s="173"/>
      <c r="I2829" s="71" t="str">
        <v>libre</v>
      </c>
      <c r="J2829" s="182"/>
      <c r="K2829" s="321">
        <f t="array" aca="1" ref="K2829" ca="1">SUMPRODUCT(OFFSET($K1283,0,0,1,6),OFFSET($K2509:$P2509,0,6-K$2790,1,6),TRANSPOSE(K$2779:K$2784))</f>
        <v>0</v>
      </c>
      <c r="L2829" s="319"/>
      <c r="M2829" s="319"/>
      <c r="N2829" s="319"/>
      <c r="O2829" s="319"/>
      <c r="P2829" s="319"/>
    </row>
    <row r="2830" spans="1:16" outlineLevel="3" x14ac:dyDescent="0.3">
      <c r="A2830" s="173"/>
      <c r="B2830" s="173"/>
      <c r="C2830" s="173"/>
      <c r="D2830" s="173"/>
      <c r="E2830" s="173"/>
      <c r="F2830" s="70">
        <v>40</v>
      </c>
      <c r="G2830" s="173"/>
      <c r="H2830" s="173"/>
      <c r="I2830" s="71" t="str">
        <v>libre</v>
      </c>
      <c r="J2830" s="182"/>
      <c r="K2830" s="321">
        <f t="array" aca="1" ref="K2830" ca="1">SUMPRODUCT(OFFSET($K1284,0,0,1,6),OFFSET($K2510:$P2510,0,6-K$2790,1,6),TRANSPOSE(K$2779:K$2784))</f>
        <v>0</v>
      </c>
      <c r="L2830" s="319"/>
      <c r="M2830" s="319"/>
      <c r="N2830" s="319"/>
      <c r="O2830" s="319"/>
      <c r="P2830" s="319"/>
    </row>
    <row r="2831" spans="1:16" outlineLevel="3" x14ac:dyDescent="0.3">
      <c r="A2831" s="173"/>
      <c r="B2831" s="173"/>
      <c r="C2831" s="173"/>
      <c r="D2831" s="173"/>
      <c r="E2831" s="173"/>
      <c r="F2831" s="70">
        <v>41</v>
      </c>
      <c r="G2831" s="173"/>
      <c r="H2831" s="173"/>
      <c r="I2831" s="71" t="str">
        <v>libre</v>
      </c>
      <c r="J2831" s="182"/>
      <c r="K2831" s="321">
        <f t="array" aca="1" ref="K2831" ca="1">SUMPRODUCT(OFFSET($K1285,0,0,1,6),OFFSET($K2511:$P2511,0,6-K$2790,1,6),TRANSPOSE(K$2779:K$2784))</f>
        <v>0</v>
      </c>
      <c r="L2831" s="319"/>
      <c r="M2831" s="319"/>
      <c r="N2831" s="319"/>
      <c r="O2831" s="319"/>
      <c r="P2831" s="319"/>
    </row>
    <row r="2832" spans="1:16" outlineLevel="3" x14ac:dyDescent="0.3">
      <c r="A2832" s="173"/>
      <c r="B2832" s="173"/>
      <c r="C2832" s="173"/>
      <c r="D2832" s="173"/>
      <c r="E2832" s="173"/>
      <c r="F2832" s="70">
        <v>42</v>
      </c>
      <c r="G2832" s="173"/>
      <c r="H2832" s="173"/>
      <c r="I2832" s="71" t="str">
        <v>libre</v>
      </c>
      <c r="J2832" s="182"/>
      <c r="K2832" s="321">
        <f t="array" aca="1" ref="K2832" ca="1">SUMPRODUCT(OFFSET($K1286,0,0,1,6),OFFSET($K2512:$P2512,0,6-K$2790,1,6),TRANSPOSE(K$2779:K$2784))</f>
        <v>0</v>
      </c>
      <c r="L2832" s="319"/>
      <c r="M2832" s="319"/>
      <c r="N2832" s="319"/>
      <c r="O2832" s="319"/>
      <c r="P2832" s="319"/>
    </row>
    <row r="2833" spans="1:16" outlineLevel="3" x14ac:dyDescent="0.3">
      <c r="A2833" s="173"/>
      <c r="B2833" s="173"/>
      <c r="C2833" s="173"/>
      <c r="D2833" s="173"/>
      <c r="E2833" s="173"/>
      <c r="F2833" s="70">
        <v>43</v>
      </c>
      <c r="G2833" s="173"/>
      <c r="H2833" s="173"/>
      <c r="I2833" s="71" t="str">
        <v>libre</v>
      </c>
      <c r="J2833" s="182"/>
      <c r="K2833" s="321">
        <f t="array" aca="1" ref="K2833" ca="1">SUMPRODUCT(OFFSET($K1287,0,0,1,6),OFFSET($K2513:$P2513,0,6-K$2790,1,6),TRANSPOSE(K$2779:K$2784))</f>
        <v>0</v>
      </c>
      <c r="L2833" s="319"/>
      <c r="M2833" s="319"/>
      <c r="N2833" s="319"/>
      <c r="O2833" s="319"/>
      <c r="P2833" s="319"/>
    </row>
    <row r="2834" spans="1:16" outlineLevel="3" x14ac:dyDescent="0.3">
      <c r="A2834" s="173"/>
      <c r="B2834" s="173"/>
      <c r="C2834" s="173"/>
      <c r="D2834" s="173"/>
      <c r="E2834" s="173"/>
      <c r="F2834" s="70">
        <v>44</v>
      </c>
      <c r="G2834" s="173"/>
      <c r="H2834" s="173"/>
      <c r="I2834" s="71" t="str">
        <v>libre</v>
      </c>
      <c r="J2834" s="182"/>
      <c r="K2834" s="321">
        <f t="array" aca="1" ref="K2834" ca="1">SUMPRODUCT(OFFSET($K1288,0,0,1,6),OFFSET($K2514:$P2514,0,6-K$2790,1,6),TRANSPOSE(K$2779:K$2784))</f>
        <v>0</v>
      </c>
      <c r="L2834" s="319"/>
      <c r="M2834" s="319"/>
      <c r="N2834" s="319"/>
      <c r="O2834" s="319"/>
      <c r="P2834" s="319"/>
    </row>
    <row r="2835" spans="1:16" outlineLevel="3" x14ac:dyDescent="0.3">
      <c r="A2835" s="173"/>
      <c r="B2835" s="173"/>
      <c r="C2835" s="173"/>
      <c r="D2835" s="173"/>
      <c r="E2835" s="173"/>
      <c r="F2835" s="70">
        <v>45</v>
      </c>
      <c r="G2835" s="173"/>
      <c r="H2835" s="173"/>
      <c r="I2835" s="71" t="str">
        <v>libre</v>
      </c>
      <c r="J2835" s="182"/>
      <c r="K2835" s="321">
        <f t="array" aca="1" ref="K2835" ca="1">SUMPRODUCT(OFFSET($K1289,0,0,1,6),OFFSET($K2515:$P2515,0,6-K$2790,1,6),TRANSPOSE(K$2779:K$2784))</f>
        <v>0</v>
      </c>
      <c r="L2835" s="319"/>
      <c r="M2835" s="319"/>
      <c r="N2835" s="319"/>
      <c r="O2835" s="319"/>
      <c r="P2835" s="319"/>
    </row>
    <row r="2836" spans="1:16" outlineLevel="3" x14ac:dyDescent="0.3">
      <c r="A2836" s="173"/>
      <c r="B2836" s="173"/>
      <c r="C2836" s="173"/>
      <c r="D2836" s="173"/>
      <c r="E2836" s="173"/>
      <c r="F2836" s="70">
        <v>46</v>
      </c>
      <c r="G2836" s="173"/>
      <c r="H2836" s="173"/>
      <c r="I2836" s="71" t="str">
        <v>libre</v>
      </c>
      <c r="J2836" s="182"/>
      <c r="K2836" s="321">
        <f t="array" aca="1" ref="K2836" ca="1">SUMPRODUCT(OFFSET($K1290,0,0,1,6),OFFSET($K2516:$P2516,0,6-K$2790,1,6),TRANSPOSE(K$2779:K$2784))</f>
        <v>0</v>
      </c>
      <c r="L2836" s="319"/>
      <c r="M2836" s="319"/>
      <c r="N2836" s="319"/>
      <c r="O2836" s="319"/>
      <c r="P2836" s="319"/>
    </row>
    <row r="2837" spans="1:16" outlineLevel="3" x14ac:dyDescent="0.3">
      <c r="A2837" s="173"/>
      <c r="B2837" s="173"/>
      <c r="C2837" s="173"/>
      <c r="D2837" s="173"/>
      <c r="E2837" s="173"/>
      <c r="F2837" s="70">
        <v>47</v>
      </c>
      <c r="G2837" s="173"/>
      <c r="H2837" s="173"/>
      <c r="I2837" s="71" t="str">
        <v>libre</v>
      </c>
      <c r="J2837" s="182"/>
      <c r="K2837" s="321">
        <f t="array" aca="1" ref="K2837" ca="1">SUMPRODUCT(OFFSET($K1291,0,0,1,6),OFFSET($K2517:$P2517,0,6-K$2790,1,6),TRANSPOSE(K$2779:K$2784))</f>
        <v>0</v>
      </c>
      <c r="L2837" s="319"/>
      <c r="M2837" s="319"/>
      <c r="N2837" s="319"/>
      <c r="O2837" s="319"/>
      <c r="P2837" s="319"/>
    </row>
    <row r="2838" spans="1:16" outlineLevel="3" x14ac:dyDescent="0.3">
      <c r="A2838" s="173"/>
      <c r="B2838" s="173"/>
      <c r="C2838" s="173"/>
      <c r="D2838" s="173"/>
      <c r="E2838" s="173"/>
      <c r="F2838" s="70">
        <v>48</v>
      </c>
      <c r="G2838" s="173"/>
      <c r="H2838" s="173"/>
      <c r="I2838" s="71" t="str">
        <v>libre</v>
      </c>
      <c r="J2838" s="182"/>
      <c r="K2838" s="321">
        <f t="array" aca="1" ref="K2838" ca="1">SUMPRODUCT(OFFSET($K1292,0,0,1,6),OFFSET($K2518:$P2518,0,6-K$2790,1,6),TRANSPOSE(K$2779:K$2784))</f>
        <v>0</v>
      </c>
      <c r="L2838" s="319"/>
      <c r="M2838" s="319"/>
      <c r="N2838" s="319"/>
      <c r="O2838" s="319"/>
      <c r="P2838" s="319"/>
    </row>
    <row r="2839" spans="1:16" outlineLevel="3" x14ac:dyDescent="0.3">
      <c r="A2839" s="173"/>
      <c r="B2839" s="173"/>
      <c r="C2839" s="173"/>
      <c r="D2839" s="173"/>
      <c r="E2839" s="173"/>
      <c r="F2839" s="70">
        <v>49</v>
      </c>
      <c r="G2839" s="173"/>
      <c r="H2839" s="173"/>
      <c r="I2839" s="71" t="str">
        <v>libre</v>
      </c>
      <c r="J2839" s="182"/>
      <c r="K2839" s="321">
        <f t="array" aca="1" ref="K2839" ca="1">SUMPRODUCT(OFFSET($K1293,0,0,1,6),OFFSET($K2519:$P2519,0,6-K$2790,1,6),TRANSPOSE(K$2779:K$2784))</f>
        <v>0</v>
      </c>
      <c r="L2839" s="319"/>
      <c r="M2839" s="319"/>
      <c r="N2839" s="319"/>
      <c r="O2839" s="319"/>
      <c r="P2839" s="319"/>
    </row>
    <row r="2840" spans="1:16" outlineLevel="3" x14ac:dyDescent="0.3">
      <c r="A2840" s="173"/>
      <c r="B2840" s="173"/>
      <c r="C2840" s="173"/>
      <c r="D2840" s="173"/>
      <c r="E2840" s="173"/>
      <c r="F2840" s="70">
        <v>50</v>
      </c>
      <c r="G2840" s="173"/>
      <c r="H2840" s="173"/>
      <c r="I2840" s="71" t="str">
        <v>libre</v>
      </c>
      <c r="J2840" s="182"/>
      <c r="K2840" s="321">
        <f t="array" aca="1" ref="K2840" ca="1">SUMPRODUCT(OFFSET($K1294,0,0,1,6),OFFSET($K2520:$P2520,0,6-K$2790,1,6),TRANSPOSE(K$2779:K$2784))</f>
        <v>0</v>
      </c>
      <c r="L2840" s="319"/>
      <c r="M2840" s="319"/>
      <c r="N2840" s="319"/>
      <c r="O2840" s="319"/>
      <c r="P2840" s="319"/>
    </row>
    <row r="2841" spans="1:16" outlineLevel="3" x14ac:dyDescent="0.3">
      <c r="A2841" s="173"/>
      <c r="B2841" s="173"/>
      <c r="C2841" s="173"/>
      <c r="D2841" s="173"/>
      <c r="E2841" s="173"/>
      <c r="F2841" s="70">
        <v>51</v>
      </c>
      <c r="G2841" s="173"/>
      <c r="H2841" s="173"/>
      <c r="I2841" s="71" t="str">
        <v>libre</v>
      </c>
      <c r="J2841" s="182"/>
      <c r="K2841" s="321">
        <f t="array" aca="1" ref="K2841" ca="1">SUMPRODUCT(OFFSET($K1295,0,0,1,6),OFFSET($K2521:$P2521,0,6-K$2790,1,6),TRANSPOSE(K$2779:K$2784))</f>
        <v>0</v>
      </c>
      <c r="L2841" s="319"/>
      <c r="M2841" s="319"/>
      <c r="N2841" s="319"/>
      <c r="O2841" s="319"/>
      <c r="P2841" s="319"/>
    </row>
    <row r="2842" spans="1:16" outlineLevel="3" x14ac:dyDescent="0.3">
      <c r="A2842" s="173"/>
      <c r="B2842" s="173"/>
      <c r="C2842" s="173"/>
      <c r="D2842" s="173"/>
      <c r="E2842" s="173"/>
      <c r="F2842" s="70">
        <v>52</v>
      </c>
      <c r="G2842" s="173"/>
      <c r="H2842" s="173"/>
      <c r="I2842" s="71" t="str">
        <v>libre</v>
      </c>
      <c r="J2842" s="182"/>
      <c r="K2842" s="321">
        <f t="array" aca="1" ref="K2842" ca="1">SUMPRODUCT(OFFSET($K1296,0,0,1,6),OFFSET($K2522:$P2522,0,6-K$2790,1,6),TRANSPOSE(K$2779:K$2784))</f>
        <v>0</v>
      </c>
      <c r="L2842" s="319"/>
      <c r="M2842" s="319"/>
      <c r="N2842" s="319"/>
      <c r="O2842" s="319"/>
      <c r="P2842" s="319"/>
    </row>
    <row r="2843" spans="1:16" outlineLevel="3" x14ac:dyDescent="0.3">
      <c r="A2843" s="173"/>
      <c r="B2843" s="173"/>
      <c r="C2843" s="173"/>
      <c r="D2843" s="173"/>
      <c r="E2843" s="173"/>
      <c r="F2843" s="70">
        <v>53</v>
      </c>
      <c r="G2843" s="173"/>
      <c r="H2843" s="173"/>
      <c r="I2843" s="71" t="str">
        <v>libre</v>
      </c>
      <c r="J2843" s="182"/>
      <c r="K2843" s="321">
        <f t="array" aca="1" ref="K2843" ca="1">SUMPRODUCT(OFFSET($K1297,0,0,1,6),OFFSET($K2523:$P2523,0,6-K$2790,1,6),TRANSPOSE(K$2779:K$2784))</f>
        <v>0</v>
      </c>
      <c r="L2843" s="319"/>
      <c r="M2843" s="319"/>
      <c r="N2843" s="319"/>
      <c r="O2843" s="319"/>
      <c r="P2843" s="319"/>
    </row>
    <row r="2844" spans="1:16" outlineLevel="3" x14ac:dyDescent="0.3">
      <c r="A2844" s="173"/>
      <c r="B2844" s="173"/>
      <c r="C2844" s="173"/>
      <c r="D2844" s="173"/>
      <c r="E2844" s="173"/>
      <c r="F2844" s="70">
        <v>54</v>
      </c>
      <c r="G2844" s="173"/>
      <c r="H2844" s="173"/>
      <c r="I2844" s="71" t="str">
        <v>libre</v>
      </c>
      <c r="J2844" s="182"/>
      <c r="K2844" s="321">
        <f t="array" aca="1" ref="K2844" ca="1">SUMPRODUCT(OFFSET($K1298,0,0,1,6),OFFSET($K2524:$P2524,0,6-K$2790,1,6),TRANSPOSE(K$2779:K$2784))</f>
        <v>0</v>
      </c>
      <c r="L2844" s="319"/>
      <c r="M2844" s="319"/>
      <c r="N2844" s="319"/>
      <c r="O2844" s="319"/>
      <c r="P2844" s="319"/>
    </row>
    <row r="2845" spans="1:16" outlineLevel="3" x14ac:dyDescent="0.3">
      <c r="A2845" s="173"/>
      <c r="B2845" s="173"/>
      <c r="C2845" s="173"/>
      <c r="D2845" s="173"/>
      <c r="E2845" s="173"/>
      <c r="F2845" s="70">
        <v>55</v>
      </c>
      <c r="G2845" s="173"/>
      <c r="H2845" s="173"/>
      <c r="I2845" s="71" t="str">
        <v>libre</v>
      </c>
      <c r="J2845" s="182"/>
      <c r="K2845" s="321">
        <f t="array" aca="1" ref="K2845" ca="1">SUMPRODUCT(OFFSET($K1299,0,0,1,6),OFFSET($K2525:$P2525,0,6-K$2790,1,6),TRANSPOSE(K$2779:K$2784))</f>
        <v>0</v>
      </c>
      <c r="L2845" s="319"/>
      <c r="M2845" s="319"/>
      <c r="N2845" s="319"/>
      <c r="O2845" s="319"/>
      <c r="P2845" s="319"/>
    </row>
    <row r="2846" spans="1:16" outlineLevel="3" x14ac:dyDescent="0.3">
      <c r="A2846" s="173"/>
      <c r="B2846" s="173"/>
      <c r="C2846" s="173"/>
      <c r="D2846" s="173"/>
      <c r="E2846" s="173"/>
      <c r="F2846" s="70">
        <v>56</v>
      </c>
      <c r="G2846" s="173"/>
      <c r="H2846" s="173"/>
      <c r="I2846" s="71" t="str">
        <v>libre</v>
      </c>
      <c r="J2846" s="182"/>
      <c r="K2846" s="321">
        <f t="array" aca="1" ref="K2846" ca="1">SUMPRODUCT(OFFSET($K1300,0,0,1,6),OFFSET($K2526:$P2526,0,6-K$2790,1,6),TRANSPOSE(K$2779:K$2784))</f>
        <v>0</v>
      </c>
      <c r="L2846" s="319"/>
      <c r="M2846" s="319"/>
      <c r="N2846" s="319"/>
      <c r="O2846" s="319"/>
      <c r="P2846" s="319"/>
    </row>
    <row r="2847" spans="1:16" outlineLevel="3" x14ac:dyDescent="0.3">
      <c r="A2847" s="173"/>
      <c r="B2847" s="173"/>
      <c r="C2847" s="173"/>
      <c r="D2847" s="173"/>
      <c r="E2847" s="173"/>
      <c r="F2847" s="70">
        <v>57</v>
      </c>
      <c r="G2847" s="173"/>
      <c r="H2847" s="173"/>
      <c r="I2847" s="71" t="str">
        <v>libre</v>
      </c>
      <c r="J2847" s="182"/>
      <c r="K2847" s="321">
        <f t="array" aca="1" ref="K2847" ca="1">SUMPRODUCT(OFFSET($K1301,0,0,1,6),OFFSET($K2527:$P2527,0,6-K$2790,1,6),TRANSPOSE(K$2779:K$2784))</f>
        <v>0</v>
      </c>
      <c r="L2847" s="319"/>
      <c r="M2847" s="319"/>
      <c r="N2847" s="319"/>
      <c r="O2847" s="319"/>
      <c r="P2847" s="319"/>
    </row>
    <row r="2848" spans="1:16" outlineLevel="3" x14ac:dyDescent="0.3">
      <c r="A2848" s="173"/>
      <c r="B2848" s="173"/>
      <c r="C2848" s="173"/>
      <c r="D2848" s="173"/>
      <c r="E2848" s="173"/>
      <c r="F2848" s="70">
        <v>58</v>
      </c>
      <c r="G2848" s="173"/>
      <c r="H2848" s="173"/>
      <c r="I2848" s="71" t="str">
        <v>libre</v>
      </c>
      <c r="J2848" s="182"/>
      <c r="K2848" s="321">
        <f t="array" aca="1" ref="K2848" ca="1">SUMPRODUCT(OFFSET($K1302,0,0,1,6),OFFSET($K2528:$P2528,0,6-K$2790,1,6),TRANSPOSE(K$2779:K$2784))</f>
        <v>0</v>
      </c>
      <c r="L2848" s="319"/>
      <c r="M2848" s="319"/>
      <c r="N2848" s="319"/>
      <c r="O2848" s="319"/>
      <c r="P2848" s="319"/>
    </row>
    <row r="2849" spans="1:16" outlineLevel="3" x14ac:dyDescent="0.3">
      <c r="A2849" s="173"/>
      <c r="B2849" s="173"/>
      <c r="C2849" s="173"/>
      <c r="D2849" s="173"/>
      <c r="E2849" s="173"/>
      <c r="F2849" s="70">
        <v>59</v>
      </c>
      <c r="G2849" s="173"/>
      <c r="H2849" s="173"/>
      <c r="I2849" s="71" t="str">
        <v>libre</v>
      </c>
      <c r="J2849" s="182"/>
      <c r="K2849" s="321">
        <f t="array" aca="1" ref="K2849" ca="1">SUMPRODUCT(OFFSET($K1303,0,0,1,6),OFFSET($K2529:$P2529,0,6-K$2790,1,6),TRANSPOSE(K$2779:K$2784))</f>
        <v>0</v>
      </c>
      <c r="L2849" s="319"/>
      <c r="M2849" s="319"/>
      <c r="N2849" s="319"/>
      <c r="O2849" s="319"/>
      <c r="P2849" s="319"/>
    </row>
    <row r="2850" spans="1:16" outlineLevel="3" x14ac:dyDescent="0.3">
      <c r="A2850" s="173"/>
      <c r="B2850" s="173"/>
      <c r="C2850" s="173"/>
      <c r="D2850" s="173"/>
      <c r="E2850" s="173"/>
      <c r="F2850" s="70">
        <v>60</v>
      </c>
      <c r="G2850" s="173"/>
      <c r="H2850" s="173"/>
      <c r="I2850" s="71" t="str">
        <v>libre</v>
      </c>
      <c r="J2850" s="182"/>
      <c r="K2850" s="321">
        <f t="array" aca="1" ref="K2850" ca="1">SUMPRODUCT(OFFSET($K1304,0,0,1,6),OFFSET($K2530:$P2530,0,6-K$2790,1,6),TRANSPOSE(K$2779:K$2784))</f>
        <v>0</v>
      </c>
      <c r="L2850" s="319"/>
      <c r="M2850" s="319"/>
      <c r="N2850" s="319"/>
      <c r="O2850" s="319"/>
      <c r="P2850" s="319"/>
    </row>
    <row r="2851" spans="1:16" outlineLevel="3" x14ac:dyDescent="0.3">
      <c r="A2851" s="173"/>
      <c r="B2851" s="173"/>
      <c r="C2851" s="173"/>
      <c r="D2851" s="173"/>
      <c r="E2851" s="173"/>
      <c r="F2851" s="70">
        <v>61</v>
      </c>
      <c r="G2851" s="173"/>
      <c r="H2851" s="173"/>
      <c r="I2851" s="71" t="str">
        <v>libre</v>
      </c>
      <c r="J2851" s="182"/>
      <c r="K2851" s="321">
        <f t="array" aca="1" ref="K2851" ca="1">SUMPRODUCT(OFFSET($K1305,0,0,1,6),OFFSET($K2531:$P2531,0,6-K$2790,1,6),TRANSPOSE(K$2779:K$2784))</f>
        <v>0</v>
      </c>
      <c r="L2851" s="319"/>
      <c r="M2851" s="319"/>
      <c r="N2851" s="319"/>
      <c r="O2851" s="319"/>
      <c r="P2851" s="319"/>
    </row>
    <row r="2852" spans="1:16" outlineLevel="3" x14ac:dyDescent="0.3">
      <c r="A2852" s="173"/>
      <c r="B2852" s="173"/>
      <c r="C2852" s="173"/>
      <c r="D2852" s="173"/>
      <c r="E2852" s="173"/>
      <c r="F2852" s="70">
        <v>62</v>
      </c>
      <c r="G2852" s="173"/>
      <c r="H2852" s="173"/>
      <c r="I2852" s="71" t="str">
        <v>libre</v>
      </c>
      <c r="J2852" s="182"/>
      <c r="K2852" s="321">
        <f t="array" aca="1" ref="K2852" ca="1">SUMPRODUCT(OFFSET($K1306,0,0,1,6),OFFSET($K2532:$P2532,0,6-K$2790,1,6),TRANSPOSE(K$2779:K$2784))</f>
        <v>0</v>
      </c>
      <c r="L2852" s="319"/>
      <c r="M2852" s="319"/>
      <c r="N2852" s="319"/>
      <c r="O2852" s="319"/>
      <c r="P2852" s="319"/>
    </row>
    <row r="2853" spans="1:16" outlineLevel="3" x14ac:dyDescent="0.3">
      <c r="A2853" s="173"/>
      <c r="B2853" s="173"/>
      <c r="C2853" s="173"/>
      <c r="D2853" s="173"/>
      <c r="E2853" s="173"/>
      <c r="F2853" s="70">
        <v>63</v>
      </c>
      <c r="G2853" s="173"/>
      <c r="H2853" s="173"/>
      <c r="I2853" s="71" t="str">
        <v>libre</v>
      </c>
      <c r="J2853" s="182"/>
      <c r="K2853" s="321">
        <f t="array" aca="1" ref="K2853" ca="1">SUMPRODUCT(OFFSET($K1307,0,0,1,6),OFFSET($K2533:$P2533,0,6-K$2790,1,6),TRANSPOSE(K$2779:K$2784))</f>
        <v>0</v>
      </c>
      <c r="L2853" s="319"/>
      <c r="M2853" s="319"/>
      <c r="N2853" s="319"/>
      <c r="O2853" s="319"/>
      <c r="P2853" s="319"/>
    </row>
    <row r="2854" spans="1:16" outlineLevel="3" x14ac:dyDescent="0.3">
      <c r="A2854" s="173"/>
      <c r="B2854" s="173"/>
      <c r="C2854" s="173"/>
      <c r="D2854" s="173"/>
      <c r="E2854" s="173"/>
      <c r="F2854" s="70">
        <v>64</v>
      </c>
      <c r="G2854" s="173"/>
      <c r="H2854" s="173"/>
      <c r="I2854" s="71" t="str">
        <v>libre</v>
      </c>
      <c r="J2854" s="182"/>
      <c r="K2854" s="321">
        <f t="array" aca="1" ref="K2854" ca="1">SUMPRODUCT(OFFSET($K1308,0,0,1,6),OFFSET($K2534:$P2534,0,6-K$2790,1,6),TRANSPOSE(K$2779:K$2784))</f>
        <v>0</v>
      </c>
      <c r="L2854" s="319"/>
      <c r="M2854" s="319"/>
      <c r="N2854" s="319"/>
      <c r="O2854" s="319"/>
      <c r="P2854" s="319"/>
    </row>
    <row r="2855" spans="1:16" outlineLevel="3" x14ac:dyDescent="0.3">
      <c r="A2855" s="173"/>
      <c r="B2855" s="173"/>
      <c r="C2855" s="173"/>
      <c r="D2855" s="173"/>
      <c r="E2855" s="173"/>
      <c r="F2855" s="70">
        <v>65</v>
      </c>
      <c r="G2855" s="173"/>
      <c r="H2855" s="173"/>
      <c r="I2855" s="71" t="str">
        <v>libre</v>
      </c>
      <c r="J2855" s="182"/>
      <c r="K2855" s="321">
        <f t="array" aca="1" ref="K2855" ca="1">SUMPRODUCT(OFFSET($K1309,0,0,1,6),OFFSET($K2535:$P2535,0,6-K$2790,1,6),TRANSPOSE(K$2779:K$2784))</f>
        <v>0</v>
      </c>
      <c r="L2855" s="319"/>
      <c r="M2855" s="319"/>
      <c r="N2855" s="319"/>
      <c r="O2855" s="319"/>
      <c r="P2855" s="319"/>
    </row>
    <row r="2856" spans="1:16" outlineLevel="3" x14ac:dyDescent="0.3">
      <c r="A2856" s="173"/>
      <c r="B2856" s="173"/>
      <c r="C2856" s="173"/>
      <c r="D2856" s="173"/>
      <c r="E2856" s="173"/>
      <c r="F2856" s="70">
        <v>66</v>
      </c>
      <c r="G2856" s="173"/>
      <c r="H2856" s="173"/>
      <c r="I2856" s="71" t="str">
        <v>libre</v>
      </c>
      <c r="J2856" s="182"/>
      <c r="K2856" s="321">
        <f t="array" aca="1" ref="K2856" ca="1">SUMPRODUCT(OFFSET($K1310,0,0,1,6),OFFSET($K2536:$P2536,0,6-K$2790,1,6),TRANSPOSE(K$2779:K$2784))</f>
        <v>0</v>
      </c>
      <c r="L2856" s="319"/>
      <c r="M2856" s="319"/>
      <c r="N2856" s="319"/>
      <c r="O2856" s="319"/>
      <c r="P2856" s="319"/>
    </row>
    <row r="2857" spans="1:16" outlineLevel="3" x14ac:dyDescent="0.3">
      <c r="A2857" s="173"/>
      <c r="B2857" s="173"/>
      <c r="C2857" s="173"/>
      <c r="D2857" s="173"/>
      <c r="E2857" s="173"/>
      <c r="F2857" s="70">
        <v>67</v>
      </c>
      <c r="G2857" s="173"/>
      <c r="H2857" s="173"/>
      <c r="I2857" s="71" t="str">
        <v>libre</v>
      </c>
      <c r="J2857" s="182"/>
      <c r="K2857" s="321">
        <f t="array" aca="1" ref="K2857" ca="1">SUMPRODUCT(OFFSET($K1311,0,0,1,6),OFFSET($K2537:$P2537,0,6-K$2790,1,6),TRANSPOSE(K$2779:K$2784))</f>
        <v>0</v>
      </c>
      <c r="L2857" s="319"/>
      <c r="M2857" s="319"/>
      <c r="N2857" s="319"/>
      <c r="O2857" s="319"/>
      <c r="P2857" s="319"/>
    </row>
    <row r="2858" spans="1:16" outlineLevel="3" x14ac:dyDescent="0.3">
      <c r="A2858" s="173"/>
      <c r="B2858" s="173"/>
      <c r="C2858" s="173"/>
      <c r="D2858" s="173"/>
      <c r="E2858" s="173"/>
      <c r="F2858" s="70">
        <v>68</v>
      </c>
      <c r="G2858" s="173"/>
      <c r="H2858" s="173"/>
      <c r="I2858" s="71" t="str">
        <v>libre</v>
      </c>
      <c r="J2858" s="182"/>
      <c r="K2858" s="321">
        <f t="array" aca="1" ref="K2858" ca="1">SUMPRODUCT(OFFSET($K1312,0,0,1,6),OFFSET($K2538:$P2538,0,6-K$2790,1,6),TRANSPOSE(K$2779:K$2784))</f>
        <v>0</v>
      </c>
      <c r="L2858" s="319"/>
      <c r="M2858" s="319"/>
      <c r="N2858" s="319"/>
      <c r="O2858" s="319"/>
      <c r="P2858" s="319"/>
    </row>
    <row r="2859" spans="1:16" outlineLevel="3" x14ac:dyDescent="0.3">
      <c r="A2859" s="173"/>
      <c r="B2859" s="173"/>
      <c r="C2859" s="173"/>
      <c r="D2859" s="173"/>
      <c r="E2859" s="173"/>
      <c r="F2859" s="70">
        <v>69</v>
      </c>
      <c r="G2859" s="173"/>
      <c r="H2859" s="173"/>
      <c r="I2859" s="71" t="str">
        <v>Core CS:MGW, HW y SE</v>
      </c>
      <c r="J2859" s="182"/>
      <c r="K2859" s="321">
        <f t="array" aca="1" ref="K2859" ca="1">SUMPRODUCT(OFFSET($K1313,0,0,1,6),OFFSET($K2539:$P2539,0,6-K$2790,1,6),TRANSPOSE(K$2779:K$2784))</f>
        <v>0</v>
      </c>
      <c r="L2859" s="319"/>
      <c r="M2859" s="319"/>
      <c r="N2859" s="319"/>
      <c r="O2859" s="319"/>
      <c r="P2859" s="319"/>
    </row>
    <row r="2860" spans="1:16" outlineLevel="3" x14ac:dyDescent="0.3">
      <c r="A2860" s="173"/>
      <c r="B2860" s="173"/>
      <c r="C2860" s="173"/>
      <c r="D2860" s="173"/>
      <c r="E2860" s="173"/>
      <c r="F2860" s="70">
        <v>70</v>
      </c>
      <c r="G2860" s="173"/>
      <c r="H2860" s="173"/>
      <c r="I2860" s="71" t="str">
        <v>Core CS:MSC Server, HW y SE</v>
      </c>
      <c r="J2860" s="182"/>
      <c r="K2860" s="321">
        <f t="array" aca="1" ref="K2860" ca="1">SUMPRODUCT(OFFSET($K1314,0,0,1,6),OFFSET($K2540:$P2540,0,6-K$2790,1,6),TRANSPOSE(K$2779:K$2784))</f>
        <v>0</v>
      </c>
      <c r="L2860" s="319"/>
      <c r="M2860" s="319"/>
      <c r="N2860" s="319"/>
      <c r="O2860" s="319"/>
      <c r="P2860" s="319"/>
    </row>
    <row r="2861" spans="1:16" outlineLevel="3" x14ac:dyDescent="0.3">
      <c r="A2861" s="173"/>
      <c r="B2861" s="173"/>
      <c r="C2861" s="173"/>
      <c r="D2861" s="173"/>
      <c r="E2861" s="173"/>
      <c r="F2861" s="70">
        <v>71</v>
      </c>
      <c r="G2861" s="173"/>
      <c r="H2861" s="173"/>
      <c r="I2861" s="71" t="str">
        <v>Core CS:SG, HW y SE</v>
      </c>
      <c r="J2861" s="182"/>
      <c r="K2861" s="321">
        <f t="array" aca="1" ref="K2861" ca="1">SUMPRODUCT(OFFSET($K1315,0,0,1,6),OFFSET($K2541:$P2541,0,6-K$2790,1,6),TRANSPOSE(K$2779:K$2784))</f>
        <v>0</v>
      </c>
      <c r="L2861" s="319"/>
      <c r="M2861" s="319"/>
      <c r="N2861" s="319"/>
      <c r="O2861" s="319"/>
      <c r="P2861" s="319"/>
    </row>
    <row r="2862" spans="1:16" outlineLevel="3" x14ac:dyDescent="0.3">
      <c r="A2862" s="173"/>
      <c r="B2862" s="173"/>
      <c r="C2862" s="173"/>
      <c r="D2862" s="173"/>
      <c r="E2862" s="173"/>
      <c r="F2862" s="70">
        <v>72</v>
      </c>
      <c r="G2862" s="173"/>
      <c r="H2862" s="173"/>
      <c r="I2862" s="71" t="str">
        <v>Core CS:HLR, HW y SE</v>
      </c>
      <c r="J2862" s="182"/>
      <c r="K2862" s="321">
        <f t="array" aca="1" ref="K2862" ca="1">SUMPRODUCT(OFFSET($K1316,0,0,1,6),OFFSET($K2542:$P2542,0,6-K$2790,1,6),TRANSPOSE(K$2779:K$2784))</f>
        <v>0</v>
      </c>
      <c r="L2862" s="319"/>
      <c r="M2862" s="319"/>
      <c r="N2862" s="319"/>
      <c r="O2862" s="319"/>
      <c r="P2862" s="319"/>
    </row>
    <row r="2863" spans="1:16" outlineLevel="3" x14ac:dyDescent="0.3">
      <c r="A2863" s="173"/>
      <c r="B2863" s="173"/>
      <c r="C2863" s="173"/>
      <c r="D2863" s="173"/>
      <c r="E2863" s="173"/>
      <c r="F2863" s="70">
        <v>73</v>
      </c>
      <c r="G2863" s="173"/>
      <c r="H2863" s="173"/>
      <c r="I2863" s="71" t="str">
        <v>Core CS:MGW, SW</v>
      </c>
      <c r="J2863" s="182"/>
      <c r="K2863" s="321">
        <f t="array" aca="1" ref="K2863" ca="1">SUMPRODUCT(OFFSET($K1317,0,0,1,6),OFFSET($K2543:$P2543,0,6-K$2790,1,6),TRANSPOSE(K$2779:K$2784))</f>
        <v>0</v>
      </c>
      <c r="L2863" s="319"/>
      <c r="M2863" s="319"/>
      <c r="N2863" s="319"/>
      <c r="O2863" s="319"/>
      <c r="P2863" s="319"/>
    </row>
    <row r="2864" spans="1:16" outlineLevel="3" x14ac:dyDescent="0.3">
      <c r="A2864" s="173"/>
      <c r="B2864" s="173"/>
      <c r="C2864" s="173"/>
      <c r="D2864" s="173"/>
      <c r="E2864" s="173"/>
      <c r="F2864" s="70">
        <v>74</v>
      </c>
      <c r="G2864" s="173"/>
      <c r="H2864" s="173"/>
      <c r="I2864" s="71" t="str">
        <v>Core CS:MSC Server, SW</v>
      </c>
      <c r="J2864" s="182"/>
      <c r="K2864" s="321">
        <f t="array" aca="1" ref="K2864" ca="1">SUMPRODUCT(OFFSET($K1318,0,0,1,6),OFFSET($K2544:$P2544,0,6-K$2790,1,6),TRANSPOSE(K$2779:K$2784))</f>
        <v>0</v>
      </c>
      <c r="L2864" s="319"/>
      <c r="M2864" s="319"/>
      <c r="N2864" s="319"/>
      <c r="O2864" s="319"/>
      <c r="P2864" s="319"/>
    </row>
    <row r="2865" spans="1:16" outlineLevel="3" x14ac:dyDescent="0.3">
      <c r="A2865" s="173"/>
      <c r="B2865" s="173"/>
      <c r="C2865" s="173"/>
      <c r="D2865" s="173"/>
      <c r="E2865" s="173"/>
      <c r="F2865" s="70">
        <v>75</v>
      </c>
      <c r="G2865" s="173"/>
      <c r="H2865" s="173"/>
      <c r="I2865" s="71" t="str">
        <v>Core CS:SG, SW</v>
      </c>
      <c r="J2865" s="182"/>
      <c r="K2865" s="321">
        <f t="array" aca="1" ref="K2865" ca="1">SUMPRODUCT(OFFSET($K1319,0,0,1,6),OFFSET($K2545:$P2545,0,6-K$2790,1,6),TRANSPOSE(K$2779:K$2784))</f>
        <v>0</v>
      </c>
      <c r="L2865" s="319"/>
      <c r="M2865" s="319"/>
      <c r="N2865" s="319"/>
      <c r="O2865" s="319"/>
      <c r="P2865" s="319"/>
    </row>
    <row r="2866" spans="1:16" outlineLevel="3" x14ac:dyDescent="0.3">
      <c r="A2866" s="173"/>
      <c r="B2866" s="173"/>
      <c r="C2866" s="173"/>
      <c r="D2866" s="173"/>
      <c r="E2866" s="173"/>
      <c r="F2866" s="70">
        <v>76</v>
      </c>
      <c r="G2866" s="173"/>
      <c r="H2866" s="173"/>
      <c r="I2866" s="71" t="str">
        <v>Core CS:HLR, SW</v>
      </c>
      <c r="J2866" s="182"/>
      <c r="K2866" s="321">
        <f t="array" aca="1" ref="K2866" ca="1">SUMPRODUCT(OFFSET($K1320,0,0,1,6),OFFSET($K2546:$P2546,0,6-K$2790,1,6),TRANSPOSE(K$2779:K$2784))</f>
        <v>0</v>
      </c>
      <c r="L2866" s="319"/>
      <c r="M2866" s="319"/>
      <c r="N2866" s="319"/>
      <c r="O2866" s="319"/>
      <c r="P2866" s="319"/>
    </row>
    <row r="2867" spans="1:16" outlineLevel="3" x14ac:dyDescent="0.3">
      <c r="A2867" s="173"/>
      <c r="B2867" s="173"/>
      <c r="C2867" s="173"/>
      <c r="D2867" s="173"/>
      <c r="E2867" s="173"/>
      <c r="F2867" s="70">
        <v>77</v>
      </c>
      <c r="G2867" s="173"/>
      <c r="H2867" s="173"/>
      <c r="I2867" s="71" t="str">
        <v>Core PS:SGSN, HW y SE</v>
      </c>
      <c r="J2867" s="182"/>
      <c r="K2867" s="321">
        <f t="array" aca="1" ref="K2867" ca="1">SUMPRODUCT(OFFSET($K1321,0,0,1,6),OFFSET($K2547:$P2547,0,6-K$2790,1,6),TRANSPOSE(K$2779:K$2784))</f>
        <v>0</v>
      </c>
      <c r="L2867" s="319"/>
      <c r="M2867" s="319"/>
      <c r="N2867" s="319"/>
      <c r="O2867" s="319"/>
      <c r="P2867" s="319"/>
    </row>
    <row r="2868" spans="1:16" outlineLevel="3" x14ac:dyDescent="0.3">
      <c r="A2868" s="173"/>
      <c r="B2868" s="173"/>
      <c r="C2868" s="173"/>
      <c r="D2868" s="173"/>
      <c r="E2868" s="173"/>
      <c r="F2868" s="70">
        <v>78</v>
      </c>
      <c r="G2868" s="173"/>
      <c r="H2868" s="173"/>
      <c r="I2868" s="71" t="str">
        <v>Core PS:GGSN, HW y SE</v>
      </c>
      <c r="J2868" s="182"/>
      <c r="K2868" s="321">
        <f t="array" aca="1" ref="K2868" ca="1">SUMPRODUCT(OFFSET($K1322,0,0,1,6),OFFSET($K2548:$P2548,0,6-K$2790,1,6),TRANSPOSE(K$2779:K$2784))</f>
        <v>0</v>
      </c>
      <c r="L2868" s="319"/>
      <c r="M2868" s="319"/>
      <c r="N2868" s="319"/>
      <c r="O2868" s="319"/>
      <c r="P2868" s="319"/>
    </row>
    <row r="2869" spans="1:16" outlineLevel="3" x14ac:dyDescent="0.3">
      <c r="A2869" s="173"/>
      <c r="B2869" s="173"/>
      <c r="C2869" s="173"/>
      <c r="D2869" s="173"/>
      <c r="E2869" s="173"/>
      <c r="F2869" s="70">
        <v>79</v>
      </c>
      <c r="G2869" s="173"/>
      <c r="H2869" s="173"/>
      <c r="I2869" s="71" t="str">
        <v>Core PS:CG, HW y SE</v>
      </c>
      <c r="J2869" s="182"/>
      <c r="K2869" s="321">
        <f t="array" aca="1" ref="K2869" ca="1">SUMPRODUCT(OFFSET($K1323,0,0,1,6),OFFSET($K2549:$P2549,0,6-K$2790,1,6),TRANSPOSE(K$2779:K$2784))</f>
        <v>0</v>
      </c>
      <c r="L2869" s="319"/>
      <c r="M2869" s="319"/>
      <c r="N2869" s="319"/>
      <c r="O2869" s="319"/>
      <c r="P2869" s="319"/>
    </row>
    <row r="2870" spans="1:16" outlineLevel="3" x14ac:dyDescent="0.3">
      <c r="A2870" s="173"/>
      <c r="B2870" s="173"/>
      <c r="C2870" s="173"/>
      <c r="D2870" s="173"/>
      <c r="E2870" s="173"/>
      <c r="F2870" s="70">
        <v>80</v>
      </c>
      <c r="G2870" s="173"/>
      <c r="H2870" s="173"/>
      <c r="I2870" s="71" t="str">
        <v>Core PS:PCRF, HW y SE</v>
      </c>
      <c r="J2870" s="182"/>
      <c r="K2870" s="321">
        <f t="array" aca="1" ref="K2870" ca="1">SUMPRODUCT(OFFSET($K1324,0,0,1,6),OFFSET($K2550:$P2550,0,6-K$2790,1,6),TRANSPOSE(K$2779:K$2784))</f>
        <v>0</v>
      </c>
      <c r="L2870" s="319"/>
      <c r="M2870" s="319"/>
      <c r="N2870" s="319"/>
      <c r="O2870" s="319"/>
      <c r="P2870" s="319"/>
    </row>
    <row r="2871" spans="1:16" outlineLevel="3" x14ac:dyDescent="0.3">
      <c r="A2871" s="173"/>
      <c r="B2871" s="173"/>
      <c r="C2871" s="173"/>
      <c r="D2871" s="173"/>
      <c r="E2871" s="173"/>
      <c r="F2871" s="70">
        <v>81</v>
      </c>
      <c r="G2871" s="173"/>
      <c r="H2871" s="173"/>
      <c r="I2871" s="71" t="str">
        <v>Core PS:SUR, HW y SE</v>
      </c>
      <c r="J2871" s="182"/>
      <c r="K2871" s="321">
        <f t="array" aca="1" ref="K2871" ca="1">SUMPRODUCT(OFFSET($K1325,0,0,1,6),OFFSET($K2551:$P2551,0,6-K$2790,1,6),TRANSPOSE(K$2779:K$2784))</f>
        <v>0</v>
      </c>
      <c r="L2871" s="319"/>
      <c r="M2871" s="319"/>
      <c r="N2871" s="319"/>
      <c r="O2871" s="319"/>
      <c r="P2871" s="319"/>
    </row>
    <row r="2872" spans="1:16" outlineLevel="3" x14ac:dyDescent="0.3">
      <c r="A2872" s="173"/>
      <c r="B2872" s="173"/>
      <c r="C2872" s="173"/>
      <c r="D2872" s="173"/>
      <c r="E2872" s="173"/>
      <c r="F2872" s="70">
        <v>82</v>
      </c>
      <c r="G2872" s="173"/>
      <c r="H2872" s="173"/>
      <c r="I2872" s="71" t="str">
        <v>Core PS:SGSN, SW</v>
      </c>
      <c r="J2872" s="182"/>
      <c r="K2872" s="321">
        <f t="array" aca="1" ref="K2872" ca="1">SUMPRODUCT(OFFSET($K1326,0,0,1,6),OFFSET($K2552:$P2552,0,6-K$2790,1,6),TRANSPOSE(K$2779:K$2784))</f>
        <v>0</v>
      </c>
      <c r="L2872" s="319"/>
      <c r="M2872" s="319"/>
      <c r="N2872" s="319"/>
      <c r="O2872" s="319"/>
      <c r="P2872" s="319"/>
    </row>
    <row r="2873" spans="1:16" outlineLevel="3" x14ac:dyDescent="0.3">
      <c r="A2873" s="173"/>
      <c r="B2873" s="173"/>
      <c r="C2873" s="173"/>
      <c r="D2873" s="173"/>
      <c r="E2873" s="173"/>
      <c r="F2873" s="70">
        <v>83</v>
      </c>
      <c r="G2873" s="173"/>
      <c r="H2873" s="173"/>
      <c r="I2873" s="71" t="str">
        <v>Core PS:GGSN, SW</v>
      </c>
      <c r="J2873" s="182"/>
      <c r="K2873" s="321">
        <f t="array" aca="1" ref="K2873" ca="1">SUMPRODUCT(OFFSET($K1327,0,0,1,6),OFFSET($K2553:$P2553,0,6-K$2790,1,6),TRANSPOSE(K$2779:K$2784))</f>
        <v>0</v>
      </c>
      <c r="L2873" s="319"/>
      <c r="M2873" s="319"/>
      <c r="N2873" s="319"/>
      <c r="O2873" s="319"/>
      <c r="P2873" s="319"/>
    </row>
    <row r="2874" spans="1:16" outlineLevel="3" x14ac:dyDescent="0.3">
      <c r="A2874" s="173"/>
      <c r="B2874" s="173"/>
      <c r="C2874" s="173"/>
      <c r="D2874" s="173"/>
      <c r="E2874" s="173"/>
      <c r="F2874" s="70">
        <v>84</v>
      </c>
      <c r="G2874" s="173"/>
      <c r="H2874" s="173"/>
      <c r="I2874" s="71" t="str">
        <v>Core PS:CG, SW</v>
      </c>
      <c r="J2874" s="182"/>
      <c r="K2874" s="321">
        <f t="array" aca="1" ref="K2874" ca="1">SUMPRODUCT(OFFSET($K1328,0,0,1,6),OFFSET($K2554:$P2554,0,6-K$2790,1,6),TRANSPOSE(K$2779:K$2784))</f>
        <v>0</v>
      </c>
      <c r="L2874" s="319"/>
      <c r="M2874" s="319"/>
      <c r="N2874" s="319"/>
      <c r="O2874" s="319"/>
      <c r="P2874" s="319"/>
    </row>
    <row r="2875" spans="1:16" outlineLevel="3" x14ac:dyDescent="0.3">
      <c r="A2875" s="173"/>
      <c r="B2875" s="173"/>
      <c r="C2875" s="173"/>
      <c r="D2875" s="173"/>
      <c r="E2875" s="173"/>
      <c r="F2875" s="70">
        <v>85</v>
      </c>
      <c r="G2875" s="173"/>
      <c r="H2875" s="173"/>
      <c r="I2875" s="71" t="str">
        <v>Core PS:PCRF, SW</v>
      </c>
      <c r="J2875" s="182"/>
      <c r="K2875" s="321">
        <f t="array" aca="1" ref="K2875" ca="1">SUMPRODUCT(OFFSET($K1329,0,0,1,6),OFFSET($K2555:$P2555,0,6-K$2790,1,6),TRANSPOSE(K$2779:K$2784))</f>
        <v>0</v>
      </c>
      <c r="L2875" s="319"/>
      <c r="M2875" s="319"/>
      <c r="N2875" s="319"/>
      <c r="O2875" s="319"/>
      <c r="P2875" s="319"/>
    </row>
    <row r="2876" spans="1:16" outlineLevel="3" x14ac:dyDescent="0.3">
      <c r="A2876" s="173"/>
      <c r="B2876" s="173"/>
      <c r="C2876" s="173"/>
      <c r="D2876" s="173"/>
      <c r="E2876" s="173"/>
      <c r="F2876" s="70">
        <v>86</v>
      </c>
      <c r="G2876" s="173"/>
      <c r="H2876" s="173"/>
      <c r="I2876" s="71" t="str">
        <v>Core PS:SUR, SW</v>
      </c>
      <c r="J2876" s="182"/>
      <c r="K2876" s="321">
        <f t="array" aca="1" ref="K2876" ca="1">SUMPRODUCT(OFFSET($K1330,0,0,1,6),OFFSET($K2556:$P2556,0,6-K$2790,1,6),TRANSPOSE(K$2779:K$2784))</f>
        <v>0</v>
      </c>
      <c r="L2876" s="319"/>
      <c r="M2876" s="319"/>
      <c r="N2876" s="319"/>
      <c r="O2876" s="319"/>
      <c r="P2876" s="319"/>
    </row>
    <row r="2877" spans="1:16" outlineLevel="3" x14ac:dyDescent="0.3">
      <c r="A2877" s="173"/>
      <c r="B2877" s="173"/>
      <c r="C2877" s="173"/>
      <c r="D2877" s="173"/>
      <c r="E2877" s="173"/>
      <c r="F2877" s="70">
        <v>87</v>
      </c>
      <c r="G2877" s="173"/>
      <c r="H2877" s="173"/>
      <c r="I2877" s="71" t="str">
        <v>Core Común: Repuestos Críticos</v>
      </c>
      <c r="J2877" s="182"/>
      <c r="K2877" s="321">
        <f t="array" aca="1" ref="K2877" ca="1">SUMPRODUCT(OFFSET($K1331,0,0,1,6),OFFSET($K2557:$P2557,0,6-K$2790,1,6),TRANSPOSE(K$2779:K$2784))</f>
        <v>0</v>
      </c>
      <c r="L2877" s="319"/>
      <c r="M2877" s="319"/>
      <c r="N2877" s="319"/>
      <c r="O2877" s="319"/>
      <c r="P2877" s="319"/>
    </row>
    <row r="2878" spans="1:16" outlineLevel="3" x14ac:dyDescent="0.3">
      <c r="A2878" s="173"/>
      <c r="B2878" s="173"/>
      <c r="C2878" s="173"/>
      <c r="D2878" s="173"/>
      <c r="E2878" s="173"/>
      <c r="F2878" s="70">
        <v>88</v>
      </c>
      <c r="G2878" s="173"/>
      <c r="H2878" s="173"/>
      <c r="I2878" s="71" t="str">
        <v>Core Común: Mantención Iniciación</v>
      </c>
      <c r="J2878" s="182"/>
      <c r="K2878" s="321">
        <f t="array" aca="1" ref="K2878" ca="1">SUMPRODUCT(OFFSET($K1332,0,0,1,6),OFFSET($K2558:$P2558,0,6-K$2790,1,6),TRANSPOSE(K$2779:K$2784))</f>
        <v>0</v>
      </c>
      <c r="L2878" s="319"/>
      <c r="M2878" s="319"/>
      <c r="N2878" s="319"/>
      <c r="O2878" s="319"/>
      <c r="P2878" s="319"/>
    </row>
    <row r="2879" spans="1:16" outlineLevel="3" x14ac:dyDescent="0.3">
      <c r="A2879" s="173"/>
      <c r="B2879" s="173"/>
      <c r="C2879" s="173"/>
      <c r="D2879" s="173"/>
      <c r="E2879" s="173"/>
      <c r="F2879" s="70">
        <v>89</v>
      </c>
      <c r="G2879" s="173"/>
      <c r="H2879" s="173"/>
      <c r="I2879" s="71" t="str">
        <v>Core Común: Terrenos</v>
      </c>
      <c r="J2879" s="182"/>
      <c r="K2879" s="321">
        <f t="array" aca="1" ref="K2879" ca="1">SUMPRODUCT(OFFSET($K1333,0,0,1,6),OFFSET($K2559:$P2559,0,6-K$2790,1,6),TRANSPOSE(K$2779:K$2784))</f>
        <v>0</v>
      </c>
      <c r="L2879" s="319"/>
      <c r="M2879" s="319"/>
      <c r="N2879" s="319"/>
      <c r="O2879" s="319"/>
      <c r="P2879" s="319"/>
    </row>
    <row r="2880" spans="1:16" outlineLevel="3" x14ac:dyDescent="0.3">
      <c r="A2880" s="173"/>
      <c r="B2880" s="173"/>
      <c r="C2880" s="173"/>
      <c r="D2880" s="173"/>
      <c r="E2880" s="173"/>
      <c r="F2880" s="70">
        <v>90</v>
      </c>
      <c r="G2880" s="173"/>
      <c r="H2880" s="173"/>
      <c r="I2880" s="71" t="str">
        <v>Core Común: Obras Civiles</v>
      </c>
      <c r="J2880" s="182"/>
      <c r="K2880" s="321">
        <f t="array" aca="1" ref="K2880" ca="1">SUMPRODUCT(OFFSET($K1334,0,0,1,6),OFFSET($K2560:$P2560,0,6-K$2790,1,6),TRANSPOSE(K$2779:K$2784))</f>
        <v>0</v>
      </c>
      <c r="L2880" s="319"/>
      <c r="M2880" s="319"/>
      <c r="N2880" s="319"/>
      <c r="O2880" s="319"/>
      <c r="P2880" s="319"/>
    </row>
    <row r="2881" spans="1:16" outlineLevel="3" x14ac:dyDescent="0.3">
      <c r="A2881" s="173"/>
      <c r="B2881" s="173"/>
      <c r="C2881" s="173"/>
      <c r="D2881" s="173"/>
      <c r="E2881" s="173"/>
      <c r="F2881" s="70">
        <v>91</v>
      </c>
      <c r="G2881" s="173"/>
      <c r="H2881" s="173"/>
      <c r="I2881" s="71" t="str">
        <v>Core Común: Equipamiento</v>
      </c>
      <c r="J2881" s="182"/>
      <c r="K2881" s="321">
        <f t="array" aca="1" ref="K2881" ca="1">SUMPRODUCT(OFFSET($K1335,0,0,1,6),OFFSET($K2561:$P2561,0,6-K$2790,1,6),TRANSPOSE(K$2779:K$2784))</f>
        <v>0</v>
      </c>
      <c r="L2881" s="319"/>
      <c r="M2881" s="319"/>
      <c r="N2881" s="319"/>
      <c r="O2881" s="319"/>
      <c r="P2881" s="319"/>
    </row>
    <row r="2882" spans="1:16" outlineLevel="3" x14ac:dyDescent="0.3">
      <c r="A2882" s="173"/>
      <c r="B2882" s="173"/>
      <c r="C2882" s="173"/>
      <c r="D2882" s="173"/>
      <c r="E2882" s="173"/>
      <c r="F2882" s="70">
        <v>92</v>
      </c>
      <c r="G2882" s="173"/>
      <c r="H2882" s="173"/>
      <c r="I2882" s="71" t="str">
        <v>libre</v>
      </c>
      <c r="J2882" s="182"/>
      <c r="K2882" s="321">
        <f t="array" aca="1" ref="K2882" ca="1">SUMPRODUCT(OFFSET($K1336,0,0,1,6),OFFSET($K2562:$P2562,0,6-K$2790,1,6),TRANSPOSE(K$2779:K$2784))</f>
        <v>0</v>
      </c>
      <c r="L2882" s="319"/>
      <c r="M2882" s="319"/>
      <c r="N2882" s="319"/>
      <c r="O2882" s="319"/>
      <c r="P2882" s="319"/>
    </row>
    <row r="2883" spans="1:16" outlineLevel="3" x14ac:dyDescent="0.3">
      <c r="A2883" s="173"/>
      <c r="B2883" s="173"/>
      <c r="C2883" s="173"/>
      <c r="D2883" s="173"/>
      <c r="E2883" s="173"/>
      <c r="F2883" s="70">
        <v>93</v>
      </c>
      <c r="G2883" s="173"/>
      <c r="H2883" s="173"/>
      <c r="I2883" s="71" t="str">
        <v>Espectro</v>
      </c>
      <c r="J2883" s="182"/>
      <c r="K2883" s="321">
        <f t="array" aca="1" ref="K2883" ca="1">SUMPRODUCT(OFFSET($K1337,0,0,1,6),OFFSET($K2563:$P2563,0,6-K$2790,1,6),TRANSPOSE(K$2779:K$2784))</f>
        <v>0</v>
      </c>
      <c r="L2883" s="319"/>
      <c r="M2883" s="319"/>
      <c r="N2883" s="319"/>
      <c r="O2883" s="319"/>
      <c r="P2883" s="319"/>
    </row>
    <row r="2884" spans="1:16" outlineLevel="3" x14ac:dyDescent="0.3">
      <c r="A2884" s="173"/>
      <c r="B2884" s="173"/>
      <c r="C2884" s="173"/>
      <c r="D2884" s="173"/>
      <c r="E2884" s="173"/>
      <c r="F2884" s="70">
        <v>94</v>
      </c>
      <c r="G2884" s="173"/>
      <c r="H2884" s="173"/>
      <c r="I2884" s="71" t="str">
        <v>libre</v>
      </c>
      <c r="J2884" s="182"/>
      <c r="K2884" s="321">
        <f t="array" aca="1" ref="K2884" ca="1">SUMPRODUCT(OFFSET($K1338,0,0,1,6),OFFSET($K2564:$P2564,0,6-K$2790,1,6),TRANSPOSE(K$2779:K$2784))</f>
        <v>0</v>
      </c>
      <c r="L2884" s="319"/>
      <c r="M2884" s="319"/>
      <c r="N2884" s="319"/>
      <c r="O2884" s="319"/>
      <c r="P2884" s="319"/>
    </row>
    <row r="2885" spans="1:16" outlineLevel="3" x14ac:dyDescent="0.3">
      <c r="A2885" s="173"/>
      <c r="B2885" s="173"/>
      <c r="C2885" s="173"/>
      <c r="D2885" s="173"/>
      <c r="E2885" s="173"/>
      <c r="F2885" s="70">
        <v>95</v>
      </c>
      <c r="G2885" s="173"/>
      <c r="H2885" s="173"/>
      <c r="I2885" s="71" t="str">
        <v>BSCS Base</v>
      </c>
      <c r="J2885" s="182"/>
      <c r="K2885" s="321">
        <f t="array" aca="1" ref="K2885" ca="1">SUMPRODUCT(OFFSET($K1339,0,0,1,6),OFFSET($K2565:$P2565,0,6-K$2790,1,6),TRANSPOSE(K$2779:K$2784))</f>
        <v>0</v>
      </c>
      <c r="L2885" s="319"/>
      <c r="M2885" s="319"/>
      <c r="N2885" s="319"/>
      <c r="O2885" s="319"/>
      <c r="P2885" s="319"/>
    </row>
    <row r="2886" spans="1:16" outlineLevel="3" x14ac:dyDescent="0.3">
      <c r="A2886" s="173"/>
      <c r="B2886" s="173"/>
      <c r="C2886" s="173"/>
      <c r="D2886" s="173"/>
      <c r="E2886" s="173"/>
      <c r="F2886" s="70">
        <v>96</v>
      </c>
      <c r="G2886" s="173"/>
      <c r="H2886" s="173"/>
      <c r="I2886" s="71" t="str">
        <v>BSCS Mant</v>
      </c>
      <c r="J2886" s="182"/>
      <c r="K2886" s="321">
        <f t="array" aca="1" ref="K2886" ca="1">SUMPRODUCT(OFFSET($K1340,0,0,1,6),OFFSET($K2566:$P2566,0,6-K$2790,1,6),TRANSPOSE(K$2779:K$2784))</f>
        <v>0</v>
      </c>
      <c r="L2886" s="319"/>
      <c r="M2886" s="319"/>
      <c r="N2886" s="319"/>
      <c r="O2886" s="319"/>
      <c r="P2886" s="319"/>
    </row>
    <row r="2887" spans="1:16" outlineLevel="3" x14ac:dyDescent="0.3">
      <c r="A2887" s="173"/>
      <c r="B2887" s="173"/>
      <c r="C2887" s="173"/>
      <c r="D2887" s="173"/>
      <c r="E2887" s="173"/>
      <c r="F2887" s="70">
        <v>97</v>
      </c>
      <c r="G2887" s="173"/>
      <c r="H2887" s="173"/>
      <c r="I2887" s="71" t="str">
        <v>ICC Base</v>
      </c>
      <c r="J2887" s="182"/>
      <c r="K2887" s="321">
        <f t="array" aca="1" ref="K2887" ca="1">SUMPRODUCT(OFFSET($K1341,0,0,1,6),OFFSET($K2567:$P2567,0,6-K$2790,1,6),TRANSPOSE(K$2779:K$2784))</f>
        <v>0</v>
      </c>
      <c r="L2887" s="319"/>
      <c r="M2887" s="319"/>
      <c r="N2887" s="319"/>
      <c r="O2887" s="319"/>
      <c r="P2887" s="319"/>
    </row>
    <row r="2888" spans="1:16" outlineLevel="2" x14ac:dyDescent="0.3">
      <c r="A2888" s="173"/>
      <c r="B2888" s="173"/>
      <c r="C2888" s="173"/>
      <c r="D2888" s="173"/>
      <c r="E2888" s="173"/>
      <c r="F2888" s="70">
        <v>98</v>
      </c>
      <c r="G2888" s="173"/>
      <c r="H2888" s="173"/>
      <c r="I2888" s="71" t="str">
        <v>ICC Mant</v>
      </c>
      <c r="J2888" s="182"/>
      <c r="K2888" s="321">
        <f t="array" aca="1" ref="K2888" ca="1">SUMPRODUCT(OFFSET($K1342,0,0,1,6),OFFSET($K2568:$P2568,0,6-K$2790,1,6),TRANSPOSE(K$2779:K$2784))</f>
        <v>0</v>
      </c>
      <c r="L2888" s="319"/>
      <c r="M2888" s="319"/>
      <c r="N2888" s="319"/>
      <c r="O2888" s="319"/>
      <c r="P2888" s="319"/>
    </row>
    <row r="2889" spans="1:16" outlineLevel="2" x14ac:dyDescent="0.3">
      <c r="A2889" s="173"/>
      <c r="B2889" s="173"/>
      <c r="C2889" s="173"/>
      <c r="D2889" s="173"/>
      <c r="E2889" s="173"/>
      <c r="F2889" s="70">
        <v>99</v>
      </c>
      <c r="G2889" s="173"/>
      <c r="H2889" s="173"/>
      <c r="I2889" s="71" t="str">
        <v>Mediation Mant</v>
      </c>
      <c r="J2889" s="182"/>
      <c r="K2889" s="321">
        <f t="array" aca="1" ref="K2889" ca="1">SUMPRODUCT(OFFSET($K1343,0,0,1,6),OFFSET($K2569:$P2569,0,6-K$2790,1,6),TRANSPOSE(K$2779:K$2784))</f>
        <v>0</v>
      </c>
      <c r="L2889" s="319"/>
      <c r="M2889" s="319"/>
      <c r="N2889" s="319"/>
      <c r="O2889" s="319"/>
      <c r="P2889" s="319"/>
    </row>
    <row r="2890" spans="1:16" outlineLevel="2" x14ac:dyDescent="0.3">
      <c r="A2890" s="173"/>
      <c r="B2890" s="173"/>
      <c r="C2890" s="173"/>
      <c r="D2890" s="173"/>
      <c r="E2890" s="173"/>
      <c r="F2890" s="70">
        <v>100</v>
      </c>
      <c r="G2890" s="173"/>
      <c r="H2890" s="173"/>
      <c r="I2890" s="71" t="str">
        <v>Router tipo 1</v>
      </c>
      <c r="J2890" s="182"/>
      <c r="K2890" s="321">
        <f t="array" aca="1" ref="K2890" ca="1">SUMPRODUCT(OFFSET($K1344,0,0,1,6),OFFSET($K2570:$P2570,0,6-K$2790,1,6),TRANSPOSE(K$2779:K$2784))</f>
        <v>0</v>
      </c>
      <c r="L2890" s="319"/>
      <c r="M2890" s="319"/>
      <c r="N2890" s="319"/>
      <c r="O2890" s="319"/>
      <c r="P2890" s="319"/>
    </row>
    <row r="2891" spans="1:16" outlineLevel="2" x14ac:dyDescent="0.3">
      <c r="A2891" s="173"/>
      <c r="B2891" s="173"/>
      <c r="C2891" s="173"/>
      <c r="D2891" s="173"/>
      <c r="E2891" s="173"/>
      <c r="F2891" s="70">
        <v>101</v>
      </c>
      <c r="G2891" s="173"/>
      <c r="H2891" s="173"/>
      <c r="I2891" s="71" t="str">
        <v>Router tipo 2</v>
      </c>
      <c r="J2891" s="182"/>
      <c r="K2891" s="321">
        <f t="array" aca="1" ref="K2891" ca="1">SUMPRODUCT(OFFSET($K1345,0,0,1,6),OFFSET($K2571:$P2571,0,6-K$2790,1,6),TRANSPOSE(K$2779:K$2784))</f>
        <v>0</v>
      </c>
      <c r="L2891" s="319"/>
      <c r="M2891" s="319"/>
      <c r="N2891" s="319"/>
      <c r="O2891" s="319"/>
      <c r="P2891" s="319"/>
    </row>
    <row r="2892" spans="1:16" outlineLevel="3" x14ac:dyDescent="0.3">
      <c r="A2892" s="173"/>
      <c r="B2892" s="173"/>
      <c r="C2892" s="173"/>
      <c r="D2892" s="173"/>
      <c r="E2892" s="173"/>
      <c r="F2892" s="70">
        <v>102</v>
      </c>
      <c r="G2892" s="173"/>
      <c r="H2892" s="173"/>
      <c r="I2892" s="71" t="str">
        <v>Router tipo 3</v>
      </c>
      <c r="J2892" s="182"/>
      <c r="K2892" s="321">
        <f t="array" aca="1" ref="K2892" ca="1">SUMPRODUCT(OFFSET($K1346,0,0,1,6),OFFSET($K2572:$P2572,0,6-K$2790,1,6),TRANSPOSE(K$2779:K$2784))</f>
        <v>0</v>
      </c>
      <c r="L2892" s="319"/>
      <c r="M2892" s="319"/>
      <c r="N2892" s="319"/>
      <c r="O2892" s="319"/>
      <c r="P2892" s="319"/>
    </row>
    <row r="2893" spans="1:16" outlineLevel="3" x14ac:dyDescent="0.3">
      <c r="A2893" s="173"/>
      <c r="B2893" s="173"/>
      <c r="C2893" s="173"/>
      <c r="D2893" s="173"/>
      <c r="E2893" s="173"/>
      <c r="F2893" s="70">
        <v>103</v>
      </c>
      <c r="G2893" s="173"/>
      <c r="H2893" s="173"/>
      <c r="I2893" s="71" t="str">
        <v>BSC-MGW</v>
      </c>
      <c r="J2893" s="182"/>
      <c r="K2893" s="321">
        <f t="array" aca="1" ref="K2893" ca="1">SUMPRODUCT(OFFSET($K1347,0,0,1,6),OFFSET($K2573:$P2573,0,6-K$2790,1,6),TRANSPOSE(K$2779:K$2784))</f>
        <v>0</v>
      </c>
      <c r="L2893" s="319"/>
      <c r="M2893" s="319"/>
      <c r="N2893" s="319"/>
      <c r="O2893" s="319"/>
      <c r="P2893" s="319"/>
    </row>
    <row r="2894" spans="1:16" outlineLevel="3" x14ac:dyDescent="0.3">
      <c r="A2894" s="173"/>
      <c r="B2894" s="173"/>
      <c r="C2894" s="173"/>
      <c r="D2894" s="173"/>
      <c r="E2894" s="173"/>
      <c r="F2894" s="70">
        <v>104</v>
      </c>
      <c r="G2894" s="173"/>
      <c r="H2894" s="173"/>
      <c r="I2894" s="71" t="str">
        <v>BSC-SGSN</v>
      </c>
      <c r="J2894" s="182"/>
      <c r="K2894" s="321">
        <f t="array" aca="1" ref="K2894" ca="1">SUMPRODUCT(OFFSET($K1348,0,0,1,6),OFFSET($K2574:$P2574,0,6-K$2790,1,6),TRANSPOSE(K$2779:K$2784))</f>
        <v>0</v>
      </c>
      <c r="L2894" s="319"/>
      <c r="M2894" s="319"/>
      <c r="N2894" s="319"/>
      <c r="O2894" s="319"/>
      <c r="P2894" s="319"/>
    </row>
    <row r="2895" spans="1:16" outlineLevel="3" x14ac:dyDescent="0.3">
      <c r="A2895" s="173"/>
      <c r="B2895" s="173"/>
      <c r="C2895" s="173"/>
      <c r="D2895" s="173"/>
      <c r="E2895" s="173"/>
      <c r="F2895" s="70">
        <v>105</v>
      </c>
      <c r="G2895" s="173"/>
      <c r="H2895" s="173"/>
      <c r="I2895" s="71" t="str">
        <v>SGSN-GGSN</v>
      </c>
      <c r="J2895" s="182"/>
      <c r="K2895" s="321">
        <f t="array" aca="1" ref="K2895" ca="1">SUMPRODUCT(OFFSET($K1349,0,0,1,6),OFFSET($K2575:$P2575,0,6-K$2790,1,6),TRANSPOSE(K$2779:K$2784))</f>
        <v>0</v>
      </c>
      <c r="L2895" s="319"/>
      <c r="M2895" s="319"/>
      <c r="N2895" s="319"/>
      <c r="O2895" s="319"/>
      <c r="P2895" s="319"/>
    </row>
    <row r="2896" spans="1:16" outlineLevel="3" x14ac:dyDescent="0.3">
      <c r="A2896" s="173"/>
      <c r="B2896" s="173"/>
      <c r="C2896" s="173"/>
      <c r="D2896" s="173"/>
      <c r="E2896" s="173"/>
      <c r="F2896" s="70">
        <v>106</v>
      </c>
      <c r="G2896" s="173"/>
      <c r="H2896" s="173"/>
      <c r="I2896" s="71" t="str">
        <v>MGW-MGW</v>
      </c>
      <c r="J2896" s="182"/>
      <c r="K2896" s="321">
        <f t="array" aca="1" ref="K2896" ca="1">SUMPRODUCT(OFFSET($K1350,0,0,1,6),OFFSET($K2576:$P2576,0,6-K$2790,1,6),TRANSPOSE(K$2779:K$2784))</f>
        <v>0</v>
      </c>
      <c r="L2896" s="319"/>
      <c r="M2896" s="319"/>
      <c r="N2896" s="319"/>
      <c r="O2896" s="319"/>
      <c r="P2896" s="319"/>
    </row>
    <row r="2897" spans="1:16" outlineLevel="3" x14ac:dyDescent="0.3">
      <c r="A2897" s="173"/>
      <c r="B2897" s="173"/>
      <c r="C2897" s="173"/>
      <c r="D2897" s="173"/>
      <c r="E2897" s="173"/>
      <c r="F2897" s="70">
        <v>107</v>
      </c>
      <c r="G2897" s="173"/>
      <c r="H2897" s="173"/>
      <c r="I2897" s="71" t="str">
        <v>RNC-MGW</v>
      </c>
      <c r="J2897" s="182"/>
      <c r="K2897" s="321">
        <f t="array" aca="1" ref="K2897" ca="1">SUMPRODUCT(OFFSET($K1351,0,0,1,6),OFFSET($K2577:$P2577,0,6-K$2790,1,6),TRANSPOSE(K$2779:K$2784))</f>
        <v>0</v>
      </c>
      <c r="L2897" s="319"/>
      <c r="M2897" s="319"/>
      <c r="N2897" s="319"/>
      <c r="O2897" s="319"/>
      <c r="P2897" s="319"/>
    </row>
    <row r="2898" spans="1:16" outlineLevel="3" x14ac:dyDescent="0.3">
      <c r="A2898" s="173"/>
      <c r="B2898" s="173"/>
      <c r="C2898" s="173"/>
      <c r="D2898" s="173"/>
      <c r="E2898" s="173"/>
      <c r="F2898" s="70">
        <v>108</v>
      </c>
      <c r="G2898" s="173"/>
      <c r="H2898" s="173"/>
      <c r="I2898" s="71" t="str">
        <v>RNC-SGSN</v>
      </c>
      <c r="J2898" s="182"/>
      <c r="K2898" s="321">
        <f t="array" aca="1" ref="K2898" ca="1">SUMPRODUCT(OFFSET($K1352,0,0,1,6),OFFSET($K2578:$P2578,0,6-K$2790,1,6),TRANSPOSE(K$2779:K$2784))</f>
        <v>0</v>
      </c>
      <c r="L2898" s="319"/>
      <c r="M2898" s="319"/>
      <c r="N2898" s="319"/>
      <c r="O2898" s="319"/>
      <c r="P2898" s="319"/>
    </row>
    <row r="2899" spans="1:16" outlineLevel="3" x14ac:dyDescent="0.3">
      <c r="A2899" s="173"/>
      <c r="B2899" s="173"/>
      <c r="C2899" s="173"/>
      <c r="D2899" s="173"/>
      <c r="E2899" s="173"/>
      <c r="F2899" s="70">
        <v>109</v>
      </c>
      <c r="G2899" s="173"/>
      <c r="H2899" s="173"/>
      <c r="I2899" s="71" t="str">
        <v>SGSN-GGSN</v>
      </c>
      <c r="J2899" s="182"/>
      <c r="K2899" s="321">
        <f t="array" aca="1" ref="K2899" ca="1">SUMPRODUCT(OFFSET($K1353,0,0,1,6),OFFSET($K2579:$P2579,0,6-K$2790,1,6),TRANSPOSE(K$2779:K$2784))</f>
        <v>0</v>
      </c>
      <c r="L2899" s="319"/>
      <c r="M2899" s="319"/>
      <c r="N2899" s="319"/>
      <c r="O2899" s="319"/>
      <c r="P2899" s="319"/>
    </row>
    <row r="2900" spans="1:16" outlineLevel="3" x14ac:dyDescent="0.3">
      <c r="A2900" s="173"/>
      <c r="B2900" s="173"/>
      <c r="C2900" s="173"/>
      <c r="D2900" s="173"/>
      <c r="E2900" s="173"/>
      <c r="F2900" s="70">
        <v>110</v>
      </c>
      <c r="G2900" s="173"/>
      <c r="H2900" s="173"/>
      <c r="I2900" s="71" t="str">
        <v>MGW-MGW</v>
      </c>
      <c r="J2900" s="182"/>
      <c r="K2900" s="321">
        <f t="array" aca="1" ref="K2900" ca="1">SUMPRODUCT(OFFSET($K1354,0,0,1,6),OFFSET($K2580:$P2580,0,6-K$2790,1,6),TRANSPOSE(K$2779:K$2784))</f>
        <v>0</v>
      </c>
      <c r="L2900" s="319"/>
      <c r="M2900" s="319"/>
      <c r="N2900" s="319"/>
      <c r="O2900" s="319"/>
      <c r="P2900" s="319"/>
    </row>
    <row r="2901" spans="1:16" outlineLevel="3" x14ac:dyDescent="0.3">
      <c r="A2901" s="173"/>
      <c r="B2901" s="173"/>
      <c r="C2901" s="173"/>
      <c r="D2901" s="173"/>
      <c r="E2901" s="173"/>
      <c r="F2901" s="70">
        <v>111</v>
      </c>
      <c r="G2901" s="173"/>
      <c r="H2901" s="173"/>
      <c r="I2901" s="71" t="str">
        <v>SGW-SGW</v>
      </c>
      <c r="J2901" s="182"/>
      <c r="K2901" s="321">
        <f t="array" aca="1" ref="K2901" ca="1">SUMPRODUCT(OFFSET($K1355,0,0,1,6),OFFSET($K2581:$P2581,0,6-K$2790,1,6),TRANSPOSE(K$2779:K$2784))</f>
        <v>0</v>
      </c>
      <c r="L2901" s="319"/>
      <c r="M2901" s="319"/>
      <c r="N2901" s="319"/>
      <c r="O2901" s="319"/>
      <c r="P2901" s="319"/>
    </row>
    <row r="2902" spans="1:16" outlineLevel="3" x14ac:dyDescent="0.3">
      <c r="A2902" s="173"/>
      <c r="B2902" s="173"/>
      <c r="C2902" s="173"/>
      <c r="D2902" s="173"/>
      <c r="E2902" s="173"/>
      <c r="F2902" s="70">
        <v>112</v>
      </c>
      <c r="G2902" s="173"/>
      <c r="H2902" s="173"/>
      <c r="I2902" s="71" t="str">
        <v>MGW-PTR</v>
      </c>
      <c r="J2902" s="182"/>
      <c r="K2902" s="321">
        <f t="array" aca="1" ref="K2902" ca="1">SUMPRODUCT(OFFSET($K1356,0,0,1,6),OFFSET($K2582:$P2582,0,6-K$2790,1,6),TRANSPOSE(K$2779:K$2784))</f>
        <v>0</v>
      </c>
      <c r="L2902" s="319"/>
      <c r="M2902" s="319"/>
      <c r="N2902" s="319"/>
      <c r="O2902" s="319"/>
      <c r="P2902" s="319"/>
    </row>
    <row r="2903" spans="1:16" outlineLevel="3" x14ac:dyDescent="0.3">
      <c r="A2903" s="173"/>
      <c r="B2903" s="173"/>
      <c r="C2903" s="173"/>
      <c r="D2903" s="173"/>
      <c r="E2903" s="173"/>
      <c r="F2903" s="70">
        <v>113</v>
      </c>
      <c r="G2903" s="173"/>
      <c r="H2903" s="173"/>
      <c r="I2903" s="71" t="str">
        <v>MGW-PTR</v>
      </c>
      <c r="J2903" s="182"/>
      <c r="K2903" s="321">
        <f t="array" aca="1" ref="K2903" ca="1">SUMPRODUCT(OFFSET($K1357,0,0,1,6),OFFSET($K2583:$P2583,0,6-K$2790,1,6),TRANSPOSE(K$2779:K$2784))</f>
        <v>0</v>
      </c>
      <c r="L2903" s="319"/>
      <c r="M2903" s="319"/>
      <c r="N2903" s="319"/>
      <c r="O2903" s="319"/>
      <c r="P2903" s="319"/>
    </row>
    <row r="2904" spans="1:16" outlineLevel="3" x14ac:dyDescent="0.3">
      <c r="A2904" s="173"/>
      <c r="B2904" s="173"/>
      <c r="C2904" s="173"/>
      <c r="D2904" s="173"/>
      <c r="E2904" s="173"/>
      <c r="F2904" s="70">
        <v>114</v>
      </c>
      <c r="G2904" s="173"/>
      <c r="H2904" s="173"/>
      <c r="I2904" s="71" t="str">
        <v>SBC-PTR</v>
      </c>
      <c r="J2904" s="182"/>
      <c r="K2904" s="321">
        <f t="array" aca="1" ref="K2904" ca="1">SUMPRODUCT(OFFSET($K1358,0,0,1,6),OFFSET($K2584:$P2584,0,6-K$2790,1,6),TRANSPOSE(K$2779:K$2784))</f>
        <v>0</v>
      </c>
      <c r="L2904" s="319"/>
      <c r="M2904" s="319"/>
      <c r="N2904" s="319"/>
      <c r="O2904" s="319"/>
      <c r="P2904" s="319"/>
    </row>
    <row r="2905" spans="1:16" outlineLevel="3" x14ac:dyDescent="0.3">
      <c r="A2905" s="173"/>
      <c r="B2905" s="173"/>
      <c r="C2905" s="173"/>
      <c r="D2905" s="173"/>
      <c r="E2905" s="173"/>
      <c r="F2905" s="70">
        <v>115</v>
      </c>
      <c r="G2905" s="173"/>
      <c r="H2905" s="173"/>
      <c r="I2905" s="71" t="str">
        <v>libre</v>
      </c>
      <c r="J2905" s="182"/>
      <c r="K2905" s="321">
        <f t="array" aca="1" ref="K2905" ca="1">SUMPRODUCT(OFFSET($K1359,0,0,1,6),OFFSET($K2585:$P2585,0,6-K$2790,1,6),TRANSPOSE(K$2779:K$2784))</f>
        <v>0</v>
      </c>
      <c r="L2905" s="319"/>
      <c r="M2905" s="319"/>
      <c r="N2905" s="319"/>
      <c r="O2905" s="319"/>
      <c r="P2905" s="319"/>
    </row>
    <row r="2906" spans="1:16" outlineLevel="3" x14ac:dyDescent="0.3">
      <c r="A2906" s="173"/>
      <c r="B2906" s="173"/>
      <c r="C2906" s="173"/>
      <c r="D2906" s="173"/>
      <c r="E2906" s="173"/>
      <c r="F2906" s="70">
        <v>116</v>
      </c>
      <c r="G2906" s="173"/>
      <c r="H2906" s="173"/>
      <c r="I2906" s="71" t="str">
        <v>libre</v>
      </c>
      <c r="J2906" s="182"/>
      <c r="K2906" s="321">
        <f t="array" aca="1" ref="K2906" ca="1">SUMPRODUCT(OFFSET($K1360,0,0,1,6),OFFSET($K2586:$P2586,0,6-K$2790,1,6),TRANSPOSE(K$2779:K$2784))</f>
        <v>0</v>
      </c>
      <c r="L2906" s="319"/>
      <c r="M2906" s="319"/>
      <c r="N2906" s="319"/>
      <c r="O2906" s="319"/>
      <c r="P2906" s="319"/>
    </row>
    <row r="2907" spans="1:16" outlineLevel="3" x14ac:dyDescent="0.3">
      <c r="A2907" s="173"/>
      <c r="B2907" s="173"/>
      <c r="C2907" s="173"/>
      <c r="D2907" s="173"/>
      <c r="E2907" s="173"/>
      <c r="F2907" s="70">
        <v>117</v>
      </c>
      <c r="G2907" s="173"/>
      <c r="H2907" s="173"/>
      <c r="I2907" s="71" t="str">
        <v>libre</v>
      </c>
      <c r="J2907" s="182"/>
      <c r="K2907" s="321">
        <f t="array" aca="1" ref="K2907" ca="1">SUMPRODUCT(OFFSET($K1361,0,0,1,6),OFFSET($K2587:$P2587,0,6-K$2790,1,6),TRANSPOSE(K$2779:K$2784))</f>
        <v>0</v>
      </c>
      <c r="L2907" s="319"/>
      <c r="M2907" s="319"/>
      <c r="N2907" s="319"/>
      <c r="O2907" s="319"/>
      <c r="P2907" s="319"/>
    </row>
    <row r="2908" spans="1:16" outlineLevel="3" x14ac:dyDescent="0.3">
      <c r="A2908" s="173"/>
      <c r="B2908" s="173"/>
      <c r="C2908" s="173"/>
      <c r="D2908" s="173"/>
      <c r="E2908" s="173"/>
      <c r="F2908" s="70">
        <v>118</v>
      </c>
      <c r="G2908" s="173"/>
      <c r="H2908" s="173"/>
      <c r="I2908" s="71" t="str">
        <v>libre</v>
      </c>
      <c r="J2908" s="182"/>
      <c r="K2908" s="321">
        <f t="array" aca="1" ref="K2908" ca="1">SUMPRODUCT(OFFSET($K1362,0,0,1,6),OFFSET($K2588:$P2588,0,6-K$2790,1,6),TRANSPOSE(K$2779:K$2784))</f>
        <v>0</v>
      </c>
      <c r="L2908" s="319"/>
      <c r="M2908" s="319"/>
      <c r="N2908" s="319"/>
      <c r="O2908" s="319"/>
      <c r="P2908" s="319"/>
    </row>
    <row r="2909" spans="1:16" outlineLevel="3" x14ac:dyDescent="0.3">
      <c r="A2909" s="173"/>
      <c r="B2909" s="173"/>
      <c r="C2909" s="173"/>
      <c r="D2909" s="173"/>
      <c r="E2909" s="173"/>
      <c r="F2909" s="70">
        <v>119</v>
      </c>
      <c r="G2909" s="173"/>
      <c r="H2909" s="173"/>
      <c r="I2909" s="71" t="str">
        <v>libre</v>
      </c>
      <c r="J2909" s="182"/>
      <c r="K2909" s="321">
        <f t="array" aca="1" ref="K2909" ca="1">SUMPRODUCT(OFFSET($K1363,0,0,1,6),OFFSET($K2589:$P2589,0,6-K$2790,1,6),TRANSPOSE(K$2779:K$2784))</f>
        <v>0</v>
      </c>
      <c r="L2909" s="319"/>
      <c r="M2909" s="319"/>
      <c r="N2909" s="319"/>
      <c r="O2909" s="319"/>
      <c r="P2909" s="319"/>
    </row>
    <row r="2910" spans="1:16" outlineLevel="3" x14ac:dyDescent="0.3">
      <c r="A2910" s="173"/>
      <c r="B2910" s="173"/>
      <c r="C2910" s="173"/>
      <c r="D2910" s="173"/>
      <c r="E2910" s="173"/>
      <c r="F2910" s="70">
        <v>120</v>
      </c>
      <c r="G2910" s="173"/>
      <c r="H2910" s="173"/>
      <c r="I2910" s="71" t="str">
        <v>libre</v>
      </c>
      <c r="J2910" s="182"/>
      <c r="K2910" s="321">
        <f t="array" aca="1" ref="K2910" ca="1">SUMPRODUCT(OFFSET($K1364,0,0,1,6),OFFSET($K2590:$P2590,0,6-K$2790,1,6),TRANSPOSE(K$2779:K$2784))</f>
        <v>0</v>
      </c>
      <c r="L2910" s="319"/>
      <c r="M2910" s="319"/>
      <c r="N2910" s="319"/>
      <c r="O2910" s="319"/>
      <c r="P2910" s="319"/>
    </row>
    <row r="2911" spans="1:16" outlineLevel="3" x14ac:dyDescent="0.3">
      <c r="A2911" s="173"/>
      <c r="B2911" s="173"/>
      <c r="C2911" s="173"/>
      <c r="D2911" s="173"/>
      <c r="E2911" s="173"/>
      <c r="F2911" s="70">
        <v>121</v>
      </c>
      <c r="G2911" s="173"/>
      <c r="H2911" s="173"/>
      <c r="I2911" s="71" t="str">
        <v>libre</v>
      </c>
      <c r="J2911" s="182"/>
      <c r="K2911" s="321">
        <f t="array" aca="1" ref="K2911" ca="1">SUMPRODUCT(OFFSET($K1365,0,0,1,6),OFFSET($K2591:$P2591,0,6-K$2790,1,6),TRANSPOSE(K$2779:K$2784))</f>
        <v>0</v>
      </c>
      <c r="L2911" s="319"/>
      <c r="M2911" s="319"/>
      <c r="N2911" s="319"/>
      <c r="O2911" s="319"/>
      <c r="P2911" s="319"/>
    </row>
    <row r="2912" spans="1:16" outlineLevel="3" x14ac:dyDescent="0.3">
      <c r="A2912" s="173"/>
      <c r="B2912" s="173"/>
      <c r="C2912" s="173"/>
      <c r="D2912" s="173"/>
      <c r="E2912" s="173"/>
      <c r="F2912" s="70">
        <v>122</v>
      </c>
      <c r="G2912" s="173"/>
      <c r="H2912" s="173"/>
      <c r="I2912" s="71" t="str">
        <v>libre</v>
      </c>
      <c r="J2912" s="182"/>
      <c r="K2912" s="321">
        <f t="array" aca="1" ref="K2912" ca="1">SUMPRODUCT(OFFSET($K1366,0,0,1,6),OFFSET($K2592:$P2592,0,6-K$2790,1,6),TRANSPOSE(K$2779:K$2784))</f>
        <v>0</v>
      </c>
      <c r="L2912" s="319"/>
      <c r="M2912" s="319"/>
      <c r="N2912" s="319"/>
      <c r="O2912" s="319"/>
      <c r="P2912" s="319"/>
    </row>
    <row r="2913" spans="1:16" outlineLevel="3" x14ac:dyDescent="0.3">
      <c r="A2913" s="173"/>
      <c r="B2913" s="173"/>
      <c r="C2913" s="173"/>
      <c r="D2913" s="173"/>
      <c r="E2913" s="173"/>
      <c r="F2913" s="70">
        <v>123</v>
      </c>
      <c r="G2913" s="173"/>
      <c r="H2913" s="173"/>
      <c r="I2913" s="71" t="str">
        <v>libre</v>
      </c>
      <c r="J2913" s="182"/>
      <c r="K2913" s="321">
        <f t="array" aca="1" ref="K2913" ca="1">SUMPRODUCT(OFFSET($K1367,0,0,1,6),OFFSET($K2593:$P2593,0,6-K$2790,1,6),TRANSPOSE(K$2779:K$2784))</f>
        <v>0</v>
      </c>
      <c r="L2913" s="319"/>
      <c r="M2913" s="319"/>
      <c r="N2913" s="319"/>
      <c r="O2913" s="319"/>
      <c r="P2913" s="319"/>
    </row>
    <row r="2914" spans="1:16" outlineLevel="3" x14ac:dyDescent="0.3">
      <c r="A2914" s="173"/>
      <c r="B2914" s="173"/>
      <c r="C2914" s="173"/>
      <c r="D2914" s="173"/>
      <c r="E2914" s="173"/>
      <c r="F2914" s="70">
        <v>124</v>
      </c>
      <c r="G2914" s="173"/>
      <c r="H2914" s="173"/>
      <c r="I2914" s="71" t="str">
        <v>libre</v>
      </c>
      <c r="J2914" s="182"/>
      <c r="K2914" s="321">
        <f t="array" aca="1" ref="K2914" ca="1">SUMPRODUCT(OFFSET($K1368,0,0,1,6),OFFSET($K2594:$P2594,0,6-K$2790,1,6),TRANSPOSE(K$2779:K$2784))</f>
        <v>0</v>
      </c>
      <c r="L2914" s="319"/>
      <c r="M2914" s="319"/>
      <c r="N2914" s="319"/>
      <c r="O2914" s="319"/>
      <c r="P2914" s="319"/>
    </row>
    <row r="2915" spans="1:16" outlineLevel="3" x14ac:dyDescent="0.3">
      <c r="A2915" s="173"/>
      <c r="B2915" s="173"/>
      <c r="C2915" s="173"/>
      <c r="D2915" s="173"/>
      <c r="E2915" s="173"/>
      <c r="F2915" s="70">
        <v>125</v>
      </c>
      <c r="G2915" s="173"/>
      <c r="H2915" s="173"/>
      <c r="I2915" s="71" t="str">
        <v>libre</v>
      </c>
      <c r="J2915" s="182"/>
      <c r="K2915" s="321">
        <f t="array" aca="1" ref="K2915" ca="1">SUMPRODUCT(OFFSET($K1369,0,0,1,6),OFFSET($K2595:$P2595,0,6-K$2790,1,6),TRANSPOSE(K$2779:K$2784))</f>
        <v>0</v>
      </c>
      <c r="L2915" s="319"/>
      <c r="M2915" s="319"/>
      <c r="N2915" s="319"/>
      <c r="O2915" s="319"/>
      <c r="P2915" s="319"/>
    </row>
    <row r="2916" spans="1:16" outlineLevel="3" x14ac:dyDescent="0.3">
      <c r="A2916" s="173"/>
      <c r="B2916" s="173"/>
      <c r="C2916" s="173"/>
      <c r="D2916" s="173"/>
      <c r="E2916" s="173"/>
      <c r="F2916" s="70">
        <v>126</v>
      </c>
      <c r="G2916" s="173"/>
      <c r="H2916" s="173"/>
      <c r="I2916" s="71" t="str">
        <v>libre</v>
      </c>
      <c r="J2916" s="182"/>
      <c r="K2916" s="321">
        <f t="array" aca="1" ref="K2916" ca="1">SUMPRODUCT(OFFSET($K1370,0,0,1,6),OFFSET($K2596:$P2596,0,6-K$2790,1,6),TRANSPOSE(K$2779:K$2784))</f>
        <v>0</v>
      </c>
      <c r="L2916" s="319"/>
      <c r="M2916" s="319"/>
      <c r="N2916" s="319"/>
      <c r="O2916" s="319"/>
      <c r="P2916" s="319"/>
    </row>
    <row r="2917" spans="1:16" outlineLevel="3" x14ac:dyDescent="0.3">
      <c r="A2917" s="173"/>
      <c r="B2917" s="173"/>
      <c r="C2917" s="173"/>
      <c r="D2917" s="173"/>
      <c r="E2917" s="173"/>
      <c r="F2917" s="70">
        <v>127</v>
      </c>
      <c r="G2917" s="173"/>
      <c r="H2917" s="173"/>
      <c r="I2917" s="71" t="str">
        <v>libre</v>
      </c>
      <c r="J2917" s="182"/>
      <c r="K2917" s="321">
        <f t="array" aca="1" ref="K2917" ca="1">SUMPRODUCT(OFFSET($K1371,0,0,1,6),OFFSET($K2597:$P2597,0,6-K$2790,1,6),TRANSPOSE(K$2779:K$2784))</f>
        <v>0</v>
      </c>
      <c r="L2917" s="319"/>
      <c r="M2917" s="319"/>
      <c r="N2917" s="319"/>
      <c r="O2917" s="319"/>
      <c r="P2917" s="319"/>
    </row>
    <row r="2918" spans="1:16" outlineLevel="3" x14ac:dyDescent="0.3">
      <c r="A2918" s="173"/>
      <c r="B2918" s="173"/>
      <c r="C2918" s="173"/>
      <c r="D2918" s="173"/>
      <c r="E2918" s="173"/>
      <c r="F2918" s="70">
        <v>128</v>
      </c>
      <c r="G2918" s="173"/>
      <c r="H2918" s="173"/>
      <c r="I2918" s="71" t="str">
        <v>libre</v>
      </c>
      <c r="J2918" s="182"/>
      <c r="K2918" s="321">
        <f t="array" aca="1" ref="K2918" ca="1">SUMPRODUCT(OFFSET($K1372,0,0,1,6),OFFSET($K2598:$P2598,0,6-K$2790,1,6),TRANSPOSE(K$2779:K$2784))</f>
        <v>0</v>
      </c>
      <c r="L2918" s="319"/>
      <c r="M2918" s="319"/>
      <c r="N2918" s="319"/>
      <c r="O2918" s="319"/>
      <c r="P2918" s="319"/>
    </row>
    <row r="2919" spans="1:16" outlineLevel="3" x14ac:dyDescent="0.3">
      <c r="A2919" s="173"/>
      <c r="B2919" s="173"/>
      <c r="C2919" s="173"/>
      <c r="D2919" s="173"/>
      <c r="E2919" s="173"/>
      <c r="F2919" s="70">
        <v>129</v>
      </c>
      <c r="G2919" s="173"/>
      <c r="H2919" s="173"/>
      <c r="I2919" s="71" t="str">
        <v>libre</v>
      </c>
      <c r="J2919" s="182"/>
      <c r="K2919" s="321">
        <f t="array" aca="1" ref="K2919" ca="1">SUMPRODUCT(OFFSET($K1373,0,0,1,6),OFFSET($K2599:$P2599,0,6-K$2790,1,6),TRANSPOSE(K$2779:K$2784))</f>
        <v>0</v>
      </c>
      <c r="L2919" s="319"/>
      <c r="M2919" s="319"/>
      <c r="N2919" s="319"/>
      <c r="O2919" s="319"/>
      <c r="P2919" s="319"/>
    </row>
    <row r="2920" spans="1:16" outlineLevel="3" x14ac:dyDescent="0.3">
      <c r="A2920" s="173"/>
      <c r="B2920" s="173"/>
      <c r="C2920" s="173"/>
      <c r="D2920" s="173"/>
      <c r="E2920" s="173"/>
      <c r="F2920" s="70">
        <v>130</v>
      </c>
      <c r="G2920" s="173"/>
      <c r="H2920" s="173"/>
      <c r="I2920" s="71" t="str">
        <v>libre</v>
      </c>
      <c r="J2920" s="182"/>
      <c r="K2920" s="321">
        <f t="array" aca="1" ref="K2920" ca="1">SUMPRODUCT(OFFSET($K1374,0,0,1,6),OFFSET($K2600:$P2600,0,6-K$2790,1,6),TRANSPOSE(K$2779:K$2784))</f>
        <v>0</v>
      </c>
      <c r="L2920" s="319"/>
      <c r="M2920" s="319"/>
      <c r="N2920" s="319"/>
      <c r="O2920" s="319"/>
      <c r="P2920" s="319"/>
    </row>
    <row r="2921" spans="1:16" outlineLevel="3" x14ac:dyDescent="0.3">
      <c r="A2921" s="173"/>
      <c r="B2921" s="173"/>
      <c r="C2921" s="173"/>
      <c r="D2921" s="173"/>
      <c r="E2921" s="173"/>
      <c r="F2921" s="70">
        <v>131</v>
      </c>
      <c r="G2921" s="173"/>
      <c r="H2921" s="173"/>
      <c r="I2921" s="71" t="str">
        <v>libre</v>
      </c>
      <c r="J2921" s="182"/>
      <c r="K2921" s="321">
        <f t="array" aca="1" ref="K2921" ca="1">SUMPRODUCT(OFFSET($K1375,0,0,1,6),OFFSET($K2601:$P2601,0,6-K$2790,1,6),TRANSPOSE(K$2779:K$2784))</f>
        <v>0</v>
      </c>
      <c r="L2921" s="319"/>
      <c r="M2921" s="319"/>
      <c r="N2921" s="319"/>
      <c r="O2921" s="319"/>
      <c r="P2921" s="319"/>
    </row>
    <row r="2922" spans="1:16" outlineLevel="3" x14ac:dyDescent="0.3">
      <c r="A2922" s="173"/>
      <c r="B2922" s="173"/>
      <c r="C2922" s="173"/>
      <c r="D2922" s="173"/>
      <c r="E2922" s="173"/>
      <c r="F2922" s="70">
        <v>132</v>
      </c>
      <c r="G2922" s="173"/>
      <c r="H2922" s="173"/>
      <c r="I2922" s="71" t="str">
        <v>libre</v>
      </c>
      <c r="J2922" s="182"/>
      <c r="K2922" s="321">
        <f t="array" aca="1" ref="K2922" ca="1">SUMPRODUCT(OFFSET($K1376,0,0,1,6),OFFSET($K2602:$P2602,0,6-K$2790,1,6),TRANSPOSE(K$2779:K$2784))</f>
        <v>0</v>
      </c>
      <c r="L2922" s="319"/>
      <c r="M2922" s="319"/>
      <c r="N2922" s="319"/>
      <c r="O2922" s="319"/>
      <c r="P2922" s="319"/>
    </row>
    <row r="2923" spans="1:16" outlineLevel="3" x14ac:dyDescent="0.3">
      <c r="A2923" s="173"/>
      <c r="B2923" s="173"/>
      <c r="C2923" s="173"/>
      <c r="D2923" s="173"/>
      <c r="E2923" s="173"/>
      <c r="F2923" s="70">
        <v>133</v>
      </c>
      <c r="G2923" s="173"/>
      <c r="H2923" s="173"/>
      <c r="I2923" s="71" t="str">
        <v>libre</v>
      </c>
      <c r="J2923" s="182"/>
      <c r="K2923" s="321">
        <f t="array" aca="1" ref="K2923" ca="1">SUMPRODUCT(OFFSET($K1377,0,0,1,6),OFFSET($K2603:$P2603,0,6-K$2790,1,6),TRANSPOSE(K$2779:K$2784))</f>
        <v>0</v>
      </c>
      <c r="L2923" s="319"/>
      <c r="M2923" s="319"/>
      <c r="N2923" s="319"/>
      <c r="O2923" s="319"/>
      <c r="P2923" s="319"/>
    </row>
    <row r="2924" spans="1:16" outlineLevel="3" x14ac:dyDescent="0.3">
      <c r="A2924" s="173"/>
      <c r="B2924" s="173"/>
      <c r="C2924" s="173"/>
      <c r="D2924" s="173"/>
      <c r="E2924" s="173"/>
      <c r="F2924" s="70">
        <v>134</v>
      </c>
      <c r="G2924" s="173"/>
      <c r="H2924" s="173"/>
      <c r="I2924" s="71" t="str">
        <v>libre</v>
      </c>
      <c r="J2924" s="182"/>
      <c r="K2924" s="321">
        <f t="array" aca="1" ref="K2924" ca="1">SUMPRODUCT(OFFSET($K1378,0,0,1,6),OFFSET($K2604:$P2604,0,6-K$2790,1,6),TRANSPOSE(K$2779:K$2784))</f>
        <v>0</v>
      </c>
      <c r="L2924" s="319"/>
      <c r="M2924" s="319"/>
      <c r="N2924" s="319"/>
      <c r="O2924" s="319"/>
      <c r="P2924" s="319"/>
    </row>
    <row r="2925" spans="1:16" outlineLevel="3" x14ac:dyDescent="0.3">
      <c r="A2925" s="173"/>
      <c r="B2925" s="173"/>
      <c r="C2925" s="173"/>
      <c r="D2925" s="173"/>
      <c r="E2925" s="173"/>
      <c r="F2925" s="70">
        <v>135</v>
      </c>
      <c r="G2925" s="173"/>
      <c r="H2925" s="173"/>
      <c r="I2925" s="71" t="str">
        <v>libre</v>
      </c>
      <c r="J2925" s="182"/>
      <c r="K2925" s="321">
        <f t="array" aca="1" ref="K2925" ca="1">SUMPRODUCT(OFFSET($K1379,0,0,1,6),OFFSET($K2605:$P2605,0,6-K$2790,1,6),TRANSPOSE(K$2779:K$2784))</f>
        <v>0</v>
      </c>
      <c r="L2925" s="319"/>
      <c r="M2925" s="319"/>
      <c r="N2925" s="319"/>
      <c r="O2925" s="319"/>
      <c r="P2925" s="319"/>
    </row>
    <row r="2926" spans="1:16" outlineLevel="3" x14ac:dyDescent="0.3">
      <c r="A2926" s="173"/>
      <c r="B2926" s="173"/>
      <c r="C2926" s="173"/>
      <c r="D2926" s="173"/>
      <c r="E2926" s="173"/>
      <c r="F2926" s="70">
        <v>136</v>
      </c>
      <c r="G2926" s="173"/>
      <c r="H2926" s="173"/>
      <c r="I2926" s="71" t="str">
        <v>libre</v>
      </c>
      <c r="J2926" s="182"/>
      <c r="K2926" s="321">
        <f t="array" aca="1" ref="K2926" ca="1">SUMPRODUCT(OFFSET($K1380,0,0,1,6),OFFSET($K2606:$P2606,0,6-K$2790,1,6),TRANSPOSE(K$2779:K$2784))</f>
        <v>0</v>
      </c>
      <c r="L2926" s="319"/>
      <c r="M2926" s="319"/>
      <c r="N2926" s="319"/>
      <c r="O2926" s="319"/>
      <c r="P2926" s="319"/>
    </row>
    <row r="2927" spans="1:16" outlineLevel="3" x14ac:dyDescent="0.3">
      <c r="A2927" s="173"/>
      <c r="B2927" s="173"/>
      <c r="C2927" s="173"/>
      <c r="D2927" s="173"/>
      <c r="E2927" s="173"/>
      <c r="F2927" s="70">
        <v>137</v>
      </c>
      <c r="G2927" s="173"/>
      <c r="H2927" s="173"/>
      <c r="I2927" s="71" t="str">
        <v>libre</v>
      </c>
      <c r="J2927" s="182"/>
      <c r="K2927" s="321">
        <f t="array" aca="1" ref="K2927" ca="1">SUMPRODUCT(OFFSET($K1381,0,0,1,6),OFFSET($K2607:$P2607,0,6-K$2790,1,6),TRANSPOSE(K$2779:K$2784))</f>
        <v>0</v>
      </c>
      <c r="L2927" s="319"/>
      <c r="M2927" s="319"/>
      <c r="N2927" s="319"/>
      <c r="O2927" s="319"/>
      <c r="P2927" s="319"/>
    </row>
    <row r="2928" spans="1:16" outlineLevel="3" x14ac:dyDescent="0.3">
      <c r="A2928" s="173"/>
      <c r="B2928" s="173"/>
      <c r="C2928" s="173"/>
      <c r="D2928" s="173"/>
      <c r="E2928" s="173"/>
      <c r="F2928" s="70">
        <v>138</v>
      </c>
      <c r="G2928" s="173"/>
      <c r="H2928" s="173"/>
      <c r="I2928" s="71" t="str">
        <v>libre</v>
      </c>
      <c r="J2928" s="182"/>
      <c r="K2928" s="321">
        <f t="array" aca="1" ref="K2928" ca="1">SUMPRODUCT(OFFSET($K1382,0,0,1,6),OFFSET($K2608:$P2608,0,6-K$2790,1,6),TRANSPOSE(K$2779:K$2784))</f>
        <v>0</v>
      </c>
      <c r="L2928" s="319"/>
      <c r="M2928" s="319"/>
      <c r="N2928" s="319"/>
      <c r="O2928" s="319"/>
      <c r="P2928" s="319"/>
    </row>
    <row r="2929" spans="1:16" outlineLevel="3" x14ac:dyDescent="0.3">
      <c r="A2929" s="173"/>
      <c r="B2929" s="173"/>
      <c r="C2929" s="173"/>
      <c r="D2929" s="173"/>
      <c r="E2929" s="173"/>
      <c r="F2929" s="70">
        <v>139</v>
      </c>
      <c r="G2929" s="173"/>
      <c r="H2929" s="173"/>
      <c r="I2929" s="71" t="str">
        <v>libre</v>
      </c>
      <c r="J2929" s="182"/>
      <c r="K2929" s="321">
        <f t="array" aca="1" ref="K2929" ca="1">SUMPRODUCT(OFFSET($K1383,0,0,1,6),OFFSET($K2609:$P2609,0,6-K$2790,1,6),TRANSPOSE(K$2779:K$2784))</f>
        <v>0</v>
      </c>
      <c r="L2929" s="319"/>
      <c r="M2929" s="319"/>
      <c r="N2929" s="319"/>
      <c r="O2929" s="319"/>
      <c r="P2929" s="319"/>
    </row>
    <row r="2930" spans="1:16" outlineLevel="3" x14ac:dyDescent="0.3">
      <c r="A2930" s="173"/>
      <c r="B2930" s="173"/>
      <c r="C2930" s="173"/>
      <c r="D2930" s="173"/>
      <c r="E2930" s="173"/>
      <c r="F2930" s="70">
        <v>140</v>
      </c>
      <c r="G2930" s="173"/>
      <c r="H2930" s="173"/>
      <c r="I2930" s="71" t="str">
        <v>libre</v>
      </c>
      <c r="J2930" s="182"/>
      <c r="K2930" s="321">
        <f t="array" aca="1" ref="K2930" ca="1">SUMPRODUCT(OFFSET($K1384,0,0,1,6),OFFSET($K2610:$P2610,0,6-K$2790,1,6),TRANSPOSE(K$2779:K$2784))</f>
        <v>0</v>
      </c>
      <c r="L2930" s="319"/>
      <c r="M2930" s="319"/>
      <c r="N2930" s="319"/>
      <c r="O2930" s="319"/>
      <c r="P2930" s="319"/>
    </row>
    <row r="2931" spans="1:16" outlineLevel="3" x14ac:dyDescent="0.3">
      <c r="A2931" s="173"/>
      <c r="B2931" s="173"/>
      <c r="C2931" s="173"/>
      <c r="D2931" s="173"/>
      <c r="E2931" s="173"/>
      <c r="F2931" s="70">
        <v>141</v>
      </c>
      <c r="G2931" s="173"/>
      <c r="H2931" s="173"/>
      <c r="I2931" s="71" t="str">
        <v>libre</v>
      </c>
      <c r="J2931" s="182"/>
      <c r="K2931" s="321">
        <f t="array" aca="1" ref="K2931" ca="1">SUMPRODUCT(OFFSET($K1385,0,0,1,6),OFFSET($K2611:$P2611,0,6-K$2790,1,6),TRANSPOSE(K$2779:K$2784))</f>
        <v>0</v>
      </c>
      <c r="L2931" s="319"/>
      <c r="M2931" s="319"/>
      <c r="N2931" s="319"/>
      <c r="O2931" s="319"/>
      <c r="P2931" s="319"/>
    </row>
    <row r="2932" spans="1:16" outlineLevel="3" x14ac:dyDescent="0.3">
      <c r="A2932" s="173"/>
      <c r="B2932" s="173"/>
      <c r="C2932" s="173"/>
      <c r="D2932" s="173"/>
      <c r="E2932" s="173"/>
      <c r="F2932" s="70">
        <v>142</v>
      </c>
      <c r="G2932" s="173"/>
      <c r="H2932" s="173"/>
      <c r="I2932" s="71" t="str">
        <v>libre</v>
      </c>
      <c r="J2932" s="182"/>
      <c r="K2932" s="321">
        <f t="array" aca="1" ref="K2932" ca="1">SUMPRODUCT(OFFSET($K1386,0,0,1,6),OFFSET($K2612:$P2612,0,6-K$2790,1,6),TRANSPOSE(K$2779:K$2784))</f>
        <v>0</v>
      </c>
      <c r="L2932" s="319"/>
      <c r="M2932" s="319"/>
      <c r="N2932" s="319"/>
      <c r="O2932" s="319"/>
      <c r="P2932" s="319"/>
    </row>
    <row r="2933" spans="1:16" outlineLevel="3" x14ac:dyDescent="0.3">
      <c r="A2933" s="173"/>
      <c r="B2933" s="173"/>
      <c r="C2933" s="173"/>
      <c r="D2933" s="173"/>
      <c r="E2933" s="173"/>
      <c r="F2933" s="70">
        <v>143</v>
      </c>
      <c r="G2933" s="173"/>
      <c r="H2933" s="173"/>
      <c r="I2933" s="71" t="str">
        <v>libre</v>
      </c>
      <c r="J2933" s="182"/>
      <c r="K2933" s="321">
        <f t="array" aca="1" ref="K2933" ca="1">SUMPRODUCT(OFFSET($K1387,0,0,1,6),OFFSET($K2613:$P2613,0,6-K$2790,1,6),TRANSPOSE(K$2779:K$2784))</f>
        <v>0</v>
      </c>
      <c r="L2933" s="319"/>
      <c r="M2933" s="319"/>
      <c r="N2933" s="319"/>
      <c r="O2933" s="319"/>
      <c r="P2933" s="319"/>
    </row>
    <row r="2934" spans="1:16" outlineLevel="3" x14ac:dyDescent="0.3">
      <c r="A2934" s="173"/>
      <c r="B2934" s="173"/>
      <c r="C2934" s="173"/>
      <c r="D2934" s="173"/>
      <c r="E2934" s="173"/>
      <c r="F2934" s="70">
        <v>144</v>
      </c>
      <c r="G2934" s="173"/>
      <c r="H2934" s="173"/>
      <c r="I2934" s="71" t="str">
        <v>libre</v>
      </c>
      <c r="J2934" s="182"/>
      <c r="K2934" s="321">
        <f t="array" aca="1" ref="K2934" ca="1">SUMPRODUCT(OFFSET($K1388,0,0,1,6),OFFSET($K2614:$P2614,0,6-K$2790,1,6),TRANSPOSE(K$2779:K$2784))</f>
        <v>0</v>
      </c>
      <c r="L2934" s="319"/>
      <c r="M2934" s="319"/>
      <c r="N2934" s="319"/>
      <c r="O2934" s="319"/>
      <c r="P2934" s="319"/>
    </row>
    <row r="2935" spans="1:16" outlineLevel="3" x14ac:dyDescent="0.3">
      <c r="A2935" s="173"/>
      <c r="B2935" s="173"/>
      <c r="C2935" s="173"/>
      <c r="D2935" s="173"/>
      <c r="E2935" s="173"/>
      <c r="F2935" s="70">
        <v>145</v>
      </c>
      <c r="G2935" s="173"/>
      <c r="H2935" s="173"/>
      <c r="I2935" s="71" t="str">
        <v>libre</v>
      </c>
      <c r="J2935" s="182"/>
      <c r="K2935" s="321">
        <f t="array" aca="1" ref="K2935" ca="1">SUMPRODUCT(OFFSET($K1389,0,0,1,6),OFFSET($K2615:$P2615,0,6-K$2790,1,6),TRANSPOSE(K$2779:K$2784))</f>
        <v>0</v>
      </c>
      <c r="L2935" s="319"/>
      <c r="M2935" s="319"/>
      <c r="N2935" s="319"/>
      <c r="O2935" s="319"/>
      <c r="P2935" s="319"/>
    </row>
    <row r="2936" spans="1:16" outlineLevel="3" x14ac:dyDescent="0.3">
      <c r="A2936" s="173"/>
      <c r="B2936" s="173"/>
      <c r="C2936" s="173"/>
      <c r="D2936" s="173"/>
      <c r="E2936" s="173"/>
      <c r="F2936" s="70">
        <v>146</v>
      </c>
      <c r="G2936" s="173"/>
      <c r="H2936" s="173"/>
      <c r="I2936" s="71" t="str">
        <v>libre</v>
      </c>
      <c r="J2936" s="182"/>
      <c r="K2936" s="321">
        <f t="array" aca="1" ref="K2936" ca="1">SUMPRODUCT(OFFSET($K1390,0,0,1,6),OFFSET($K2616:$P2616,0,6-K$2790,1,6),TRANSPOSE(K$2779:K$2784))</f>
        <v>0</v>
      </c>
      <c r="L2936" s="319"/>
      <c r="M2936" s="319"/>
      <c r="N2936" s="319"/>
      <c r="O2936" s="319"/>
      <c r="P2936" s="319"/>
    </row>
    <row r="2937" spans="1:16" outlineLevel="3" x14ac:dyDescent="0.3">
      <c r="A2937" s="173"/>
      <c r="B2937" s="173"/>
      <c r="C2937" s="173"/>
      <c r="D2937" s="173"/>
      <c r="E2937" s="173"/>
      <c r="F2937" s="70">
        <v>147</v>
      </c>
      <c r="G2937" s="173"/>
      <c r="H2937" s="173"/>
      <c r="I2937" s="71" t="str">
        <v>libre</v>
      </c>
      <c r="J2937" s="182"/>
      <c r="K2937" s="321">
        <f t="array" aca="1" ref="K2937" ca="1">SUMPRODUCT(OFFSET($K1391,0,0,1,6),OFFSET($K2617:$P2617,0,6-K$2790,1,6),TRANSPOSE(K$2779:K$2784))</f>
        <v>0</v>
      </c>
      <c r="L2937" s="319"/>
      <c r="M2937" s="319"/>
      <c r="N2937" s="319"/>
      <c r="O2937" s="319"/>
      <c r="P2937" s="319"/>
    </row>
    <row r="2938" spans="1:16" outlineLevel="3" x14ac:dyDescent="0.3">
      <c r="A2938" s="173"/>
      <c r="B2938" s="173"/>
      <c r="C2938" s="173"/>
      <c r="D2938" s="173"/>
      <c r="E2938" s="173"/>
      <c r="F2938" s="70">
        <v>148</v>
      </c>
      <c r="G2938" s="173"/>
      <c r="H2938" s="173"/>
      <c r="I2938" s="71" t="str">
        <v>libre</v>
      </c>
      <c r="J2938" s="182"/>
      <c r="K2938" s="321">
        <f t="array" aca="1" ref="K2938" ca="1">SUMPRODUCT(OFFSET($K1392,0,0,1,6),OFFSET($K2618:$P2618,0,6-K$2790,1,6),TRANSPOSE(K$2779:K$2784))</f>
        <v>0</v>
      </c>
      <c r="L2938" s="319"/>
      <c r="M2938" s="319"/>
      <c r="N2938" s="319"/>
      <c r="O2938" s="319"/>
      <c r="P2938" s="319"/>
    </row>
    <row r="2939" spans="1:16" outlineLevel="3" x14ac:dyDescent="0.3">
      <c r="A2939" s="173"/>
      <c r="B2939" s="173"/>
      <c r="C2939" s="173"/>
      <c r="D2939" s="173"/>
      <c r="E2939" s="173"/>
      <c r="F2939" s="70">
        <v>149</v>
      </c>
      <c r="G2939" s="173"/>
      <c r="H2939" s="173"/>
      <c r="I2939" s="71" t="str">
        <v>libre</v>
      </c>
      <c r="J2939" s="182"/>
      <c r="K2939" s="321">
        <f t="array" aca="1" ref="K2939" ca="1">SUMPRODUCT(OFFSET($K1393,0,0,1,6),OFFSET($K2619:$P2619,0,6-K$2790,1,6),TRANSPOSE(K$2779:K$2784))</f>
        <v>0</v>
      </c>
      <c r="L2939" s="319"/>
      <c r="M2939" s="319"/>
      <c r="N2939" s="319"/>
      <c r="O2939" s="319"/>
      <c r="P2939" s="319"/>
    </row>
    <row r="2940" spans="1:16" outlineLevel="3" x14ac:dyDescent="0.3">
      <c r="A2940" s="173"/>
      <c r="B2940" s="173"/>
      <c r="C2940" s="173"/>
      <c r="D2940" s="173"/>
      <c r="E2940" s="173"/>
      <c r="F2940" s="70">
        <v>150</v>
      </c>
      <c r="G2940" s="173"/>
      <c r="H2940" s="173"/>
      <c r="I2940" s="71" t="str">
        <v>libre</v>
      </c>
      <c r="J2940" s="182"/>
      <c r="K2940" s="321">
        <f t="array" aca="1" ref="K2940" ca="1">SUMPRODUCT(OFFSET($K1394,0,0,1,6),OFFSET($K2620:$P2620,0,6-K$2790,1,6),TRANSPOSE(K$2779:K$2784))</f>
        <v>0</v>
      </c>
      <c r="L2940" s="319"/>
      <c r="M2940" s="319"/>
      <c r="N2940" s="319"/>
      <c r="O2940" s="319"/>
      <c r="P2940" s="319"/>
    </row>
    <row r="2941" spans="1:16" outlineLevel="3" x14ac:dyDescent="0.3">
      <c r="A2941" s="173"/>
      <c r="B2941" s="173"/>
      <c r="C2941" s="173"/>
      <c r="D2941" s="173"/>
      <c r="E2941" s="173"/>
      <c r="F2941" s="70">
        <v>151</v>
      </c>
      <c r="G2941" s="173"/>
      <c r="H2941" s="173"/>
      <c r="I2941" s="71" t="str">
        <v>libre</v>
      </c>
      <c r="J2941" s="182"/>
      <c r="K2941" s="321">
        <f t="array" aca="1" ref="K2941" ca="1">SUMPRODUCT(OFFSET($K1395,0,0,1,6),OFFSET($K2621:$P2621,0,6-K$2790,1,6),TRANSPOSE(K$2779:K$2784))</f>
        <v>0</v>
      </c>
      <c r="L2941" s="319"/>
      <c r="M2941" s="319"/>
      <c r="N2941" s="319"/>
      <c r="O2941" s="319"/>
      <c r="P2941" s="319"/>
    </row>
    <row r="2942" spans="1:16" outlineLevel="3" x14ac:dyDescent="0.3">
      <c r="A2942" s="173"/>
      <c r="B2942" s="173"/>
      <c r="C2942" s="173"/>
      <c r="D2942" s="173"/>
      <c r="E2942" s="173"/>
      <c r="F2942" s="70">
        <v>152</v>
      </c>
      <c r="G2942" s="173"/>
      <c r="H2942" s="173"/>
      <c r="I2942" s="71" t="str">
        <v>libre</v>
      </c>
      <c r="J2942" s="182"/>
      <c r="K2942" s="321">
        <f t="array" aca="1" ref="K2942" ca="1">SUMPRODUCT(OFFSET($K1396,0,0,1,6),OFFSET($K2622:$P2622,0,6-K$2790,1,6),TRANSPOSE(K$2779:K$2784))</f>
        <v>0</v>
      </c>
      <c r="L2942" s="319"/>
      <c r="M2942" s="319"/>
      <c r="N2942" s="319"/>
      <c r="O2942" s="319"/>
      <c r="P2942" s="319"/>
    </row>
    <row r="2943" spans="1:16" outlineLevel="3" x14ac:dyDescent="0.3">
      <c r="A2943" s="173"/>
      <c r="B2943" s="173"/>
      <c r="C2943" s="173"/>
      <c r="D2943" s="173"/>
      <c r="E2943" s="173"/>
      <c r="F2943" s="70">
        <v>153</v>
      </c>
      <c r="G2943" s="173"/>
      <c r="H2943" s="173"/>
      <c r="I2943" s="71" t="str">
        <v>libre</v>
      </c>
      <c r="J2943" s="182"/>
      <c r="K2943" s="321">
        <f t="array" aca="1" ref="K2943" ca="1">SUMPRODUCT(OFFSET($K1397,0,0,1,6),OFFSET($K2623:$P2623,0,6-K$2790,1,6),TRANSPOSE(K$2779:K$2784))</f>
        <v>0</v>
      </c>
      <c r="L2943" s="319"/>
      <c r="M2943" s="319"/>
      <c r="N2943" s="319"/>
      <c r="O2943" s="319"/>
      <c r="P2943" s="319"/>
    </row>
    <row r="2944" spans="1:16" outlineLevel="3" x14ac:dyDescent="0.3">
      <c r="A2944" s="173"/>
      <c r="B2944" s="173"/>
      <c r="C2944" s="173"/>
      <c r="D2944" s="173"/>
      <c r="E2944" s="173"/>
      <c r="F2944" s="70">
        <v>154</v>
      </c>
      <c r="G2944" s="173"/>
      <c r="H2944" s="173"/>
      <c r="I2944" s="71" t="str">
        <v>libre</v>
      </c>
      <c r="J2944" s="182"/>
      <c r="K2944" s="321">
        <f t="array" aca="1" ref="K2944" ca="1">SUMPRODUCT(OFFSET($K1398,0,0,1,6),OFFSET($K2624:$P2624,0,6-K$2790,1,6),TRANSPOSE(K$2779:K$2784))</f>
        <v>0</v>
      </c>
      <c r="L2944" s="319"/>
      <c r="M2944" s="319"/>
      <c r="N2944" s="319"/>
      <c r="O2944" s="319"/>
      <c r="P2944" s="319"/>
    </row>
    <row r="2945" spans="1:16" outlineLevel="3" x14ac:dyDescent="0.3">
      <c r="A2945" s="173"/>
      <c r="B2945" s="173"/>
      <c r="C2945" s="173"/>
      <c r="D2945" s="173"/>
      <c r="E2945" s="173"/>
      <c r="F2945" s="70">
        <v>155</v>
      </c>
      <c r="G2945" s="173"/>
      <c r="H2945" s="173"/>
      <c r="I2945" s="71" t="str">
        <v>libre</v>
      </c>
      <c r="J2945" s="182"/>
      <c r="K2945" s="321">
        <f t="array" aca="1" ref="K2945" ca="1">SUMPRODUCT(OFFSET($K1399,0,0,1,6),OFFSET($K2625:$P2625,0,6-K$2790,1,6),TRANSPOSE(K$2779:K$2784))</f>
        <v>0</v>
      </c>
      <c r="L2945" s="319"/>
      <c r="M2945" s="319"/>
      <c r="N2945" s="319"/>
      <c r="O2945" s="319"/>
      <c r="P2945" s="319"/>
    </row>
    <row r="2946" spans="1:16" outlineLevel="3" x14ac:dyDescent="0.3">
      <c r="A2946" s="173"/>
      <c r="B2946" s="173"/>
      <c r="C2946" s="173"/>
      <c r="D2946" s="173"/>
      <c r="E2946" s="173"/>
      <c r="F2946" s="70">
        <v>156</v>
      </c>
      <c r="G2946" s="173"/>
      <c r="H2946" s="173"/>
      <c r="I2946" s="71" t="str">
        <v>libre</v>
      </c>
      <c r="J2946" s="182"/>
      <c r="K2946" s="321">
        <f t="array" aca="1" ref="K2946" ca="1">SUMPRODUCT(OFFSET($K1400,0,0,1,6),OFFSET($K2626:$P2626,0,6-K$2790,1,6),TRANSPOSE(K$2779:K$2784))</f>
        <v>0</v>
      </c>
      <c r="L2946" s="319"/>
      <c r="M2946" s="319"/>
      <c r="N2946" s="319"/>
      <c r="O2946" s="319"/>
      <c r="P2946" s="319"/>
    </row>
    <row r="2947" spans="1:16" outlineLevel="3" x14ac:dyDescent="0.3">
      <c r="A2947" s="173"/>
      <c r="B2947" s="173"/>
      <c r="C2947" s="173"/>
      <c r="D2947" s="173"/>
      <c r="E2947" s="173"/>
      <c r="F2947" s="70">
        <v>157</v>
      </c>
      <c r="G2947" s="173"/>
      <c r="H2947" s="173"/>
      <c r="I2947" s="71" t="str">
        <v>libre</v>
      </c>
      <c r="J2947" s="182"/>
      <c r="K2947" s="321">
        <f t="array" aca="1" ref="K2947" ca="1">SUMPRODUCT(OFFSET($K1401,0,0,1,6),OFFSET($K2627:$P2627,0,6-K$2790,1,6),TRANSPOSE(K$2779:K$2784))</f>
        <v>0</v>
      </c>
      <c r="L2947" s="319"/>
      <c r="M2947" s="319"/>
      <c r="N2947" s="319"/>
      <c r="O2947" s="319"/>
      <c r="P2947" s="319"/>
    </row>
    <row r="2948" spans="1:16" outlineLevel="3" x14ac:dyDescent="0.3">
      <c r="A2948" s="173"/>
      <c r="B2948" s="173"/>
      <c r="C2948" s="173"/>
      <c r="D2948" s="173"/>
      <c r="E2948" s="173"/>
      <c r="F2948" s="70">
        <v>158</v>
      </c>
      <c r="G2948" s="173"/>
      <c r="H2948" s="173"/>
      <c r="I2948" s="71" t="str">
        <v>libre</v>
      </c>
      <c r="J2948" s="182"/>
      <c r="K2948" s="321">
        <f t="array" aca="1" ref="K2948" ca="1">SUMPRODUCT(OFFSET($K1402,0,0,1,6),OFFSET($K2628:$P2628,0,6-K$2790,1,6),TRANSPOSE(K$2779:K$2784))</f>
        <v>0</v>
      </c>
      <c r="L2948" s="319"/>
      <c r="M2948" s="319"/>
      <c r="N2948" s="319"/>
      <c r="O2948" s="319"/>
      <c r="P2948" s="319"/>
    </row>
    <row r="2949" spans="1:16" outlineLevel="3" x14ac:dyDescent="0.3">
      <c r="A2949" s="173"/>
      <c r="B2949" s="173"/>
      <c r="C2949" s="173"/>
      <c r="D2949" s="173"/>
      <c r="E2949" s="173"/>
      <c r="F2949" s="70">
        <v>159</v>
      </c>
      <c r="G2949" s="173"/>
      <c r="H2949" s="173"/>
      <c r="I2949" s="71" t="str">
        <v>libre</v>
      </c>
      <c r="J2949" s="182"/>
      <c r="K2949" s="321">
        <f t="array" aca="1" ref="K2949" ca="1">SUMPRODUCT(OFFSET($K1403,0,0,1,6),OFFSET($K2629:$P2629,0,6-K$2790,1,6),TRANSPOSE(K$2779:K$2784))</f>
        <v>0</v>
      </c>
      <c r="L2949" s="319"/>
      <c r="M2949" s="319"/>
      <c r="N2949" s="319"/>
      <c r="O2949" s="319"/>
      <c r="P2949" s="319"/>
    </row>
    <row r="2950" spans="1:16" outlineLevel="3" x14ac:dyDescent="0.3">
      <c r="A2950" s="173"/>
      <c r="B2950" s="173"/>
      <c r="C2950" s="173"/>
      <c r="D2950" s="173"/>
      <c r="E2950" s="173"/>
      <c r="F2950" s="70">
        <v>160</v>
      </c>
      <c r="G2950" s="173"/>
      <c r="H2950" s="173"/>
      <c r="I2950" s="71" t="str">
        <v>libre</v>
      </c>
      <c r="J2950" s="182"/>
      <c r="K2950" s="321">
        <f t="array" aca="1" ref="K2950" ca="1">SUMPRODUCT(OFFSET($K1404,0,0,1,6),OFFSET($K2630:$P2630,0,6-K$2790,1,6),TRANSPOSE(K$2779:K$2784))</f>
        <v>0</v>
      </c>
      <c r="L2950" s="319"/>
      <c r="M2950" s="319"/>
      <c r="N2950" s="319"/>
      <c r="O2950" s="319"/>
      <c r="P2950" s="319"/>
    </row>
    <row r="2951" spans="1:16" outlineLevel="3" x14ac:dyDescent="0.3">
      <c r="A2951" s="173"/>
      <c r="B2951" s="173"/>
      <c r="C2951" s="173"/>
      <c r="D2951" s="173"/>
      <c r="E2951" s="173"/>
      <c r="F2951" s="70">
        <v>161</v>
      </c>
      <c r="G2951" s="173"/>
      <c r="H2951" s="173"/>
      <c r="I2951" s="71" t="str">
        <v>libre</v>
      </c>
      <c r="J2951" s="182"/>
      <c r="K2951" s="321">
        <f t="array" aca="1" ref="K2951" ca="1">SUMPRODUCT(OFFSET($K1405,0,0,1,6),OFFSET($K2631:$P2631,0,6-K$2790,1,6),TRANSPOSE(K$2779:K$2784))</f>
        <v>0</v>
      </c>
      <c r="L2951" s="319"/>
      <c r="M2951" s="319"/>
      <c r="N2951" s="319"/>
      <c r="O2951" s="319"/>
      <c r="P2951" s="319"/>
    </row>
    <row r="2952" spans="1:16" outlineLevel="3" x14ac:dyDescent="0.3">
      <c r="A2952" s="173"/>
      <c r="B2952" s="173"/>
      <c r="C2952" s="173"/>
      <c r="D2952" s="173"/>
      <c r="E2952" s="173"/>
      <c r="F2952" s="70">
        <v>162</v>
      </c>
      <c r="G2952" s="173"/>
      <c r="H2952" s="173"/>
      <c r="I2952" s="71" t="str">
        <v>libre</v>
      </c>
      <c r="J2952" s="182"/>
      <c r="K2952" s="321">
        <f t="array" aca="1" ref="K2952" ca="1">SUMPRODUCT(OFFSET($K1406,0,0,1,6),OFFSET($K2632:$P2632,0,6-K$2790,1,6),TRANSPOSE(K$2779:K$2784))</f>
        <v>0</v>
      </c>
      <c r="L2952" s="319"/>
      <c r="M2952" s="319"/>
      <c r="N2952" s="319"/>
      <c r="O2952" s="319"/>
      <c r="P2952" s="319"/>
    </row>
    <row r="2953" spans="1:16" outlineLevel="3" x14ac:dyDescent="0.3">
      <c r="A2953" s="173"/>
      <c r="B2953" s="173"/>
      <c r="C2953" s="173"/>
      <c r="D2953" s="173"/>
      <c r="E2953" s="173"/>
      <c r="F2953" s="70">
        <v>163</v>
      </c>
      <c r="G2953" s="173"/>
      <c r="H2953" s="173"/>
      <c r="I2953" s="71" t="str">
        <v>libre</v>
      </c>
      <c r="J2953" s="182"/>
      <c r="K2953" s="321">
        <f t="array" aca="1" ref="K2953" ca="1">SUMPRODUCT(OFFSET($K1407,0,0,1,6),OFFSET($K2633:$P2633,0,6-K$2790,1,6),TRANSPOSE(K$2779:K$2784))</f>
        <v>0</v>
      </c>
      <c r="L2953" s="319"/>
      <c r="M2953" s="319"/>
      <c r="N2953" s="319"/>
      <c r="O2953" s="319"/>
      <c r="P2953" s="319"/>
    </row>
    <row r="2954" spans="1:16" outlineLevel="3" x14ac:dyDescent="0.3">
      <c r="A2954" s="173"/>
      <c r="B2954" s="173"/>
      <c r="C2954" s="173"/>
      <c r="D2954" s="173"/>
      <c r="E2954" s="173"/>
      <c r="F2954" s="70">
        <v>164</v>
      </c>
      <c r="G2954" s="173"/>
      <c r="H2954" s="173"/>
      <c r="I2954" s="71" t="str">
        <v>libre</v>
      </c>
      <c r="J2954" s="182"/>
      <c r="K2954" s="321">
        <f t="array" aca="1" ref="K2954" ca="1">SUMPRODUCT(OFFSET($K1408,0,0,1,6),OFFSET($K2634:$P2634,0,6-K$2790,1,6),TRANSPOSE(K$2779:K$2784))</f>
        <v>0</v>
      </c>
      <c r="L2954" s="319"/>
      <c r="M2954" s="319"/>
      <c r="N2954" s="319"/>
      <c r="O2954" s="319"/>
      <c r="P2954" s="319"/>
    </row>
    <row r="2955" spans="1:16" outlineLevel="3" x14ac:dyDescent="0.3">
      <c r="A2955" s="173"/>
      <c r="B2955" s="173"/>
      <c r="C2955" s="173"/>
      <c r="D2955" s="173"/>
      <c r="E2955" s="173"/>
      <c r="F2955" s="70">
        <v>165</v>
      </c>
      <c r="G2955" s="173"/>
      <c r="H2955" s="173"/>
      <c r="I2955" s="71" t="str">
        <v>libre</v>
      </c>
      <c r="J2955" s="182"/>
      <c r="K2955" s="321">
        <f t="array" aca="1" ref="K2955" ca="1">SUMPRODUCT(OFFSET($K1409,0,0,1,6),OFFSET($K2635:$P2635,0,6-K$2790,1,6),TRANSPOSE(K$2779:K$2784))</f>
        <v>0</v>
      </c>
      <c r="L2955" s="319"/>
      <c r="M2955" s="319"/>
      <c r="N2955" s="319"/>
      <c r="O2955" s="319"/>
      <c r="P2955" s="319"/>
    </row>
    <row r="2956" spans="1:16" outlineLevel="3" x14ac:dyDescent="0.3">
      <c r="A2956" s="173"/>
      <c r="B2956" s="173"/>
      <c r="C2956" s="173"/>
      <c r="D2956" s="173"/>
      <c r="E2956" s="173"/>
      <c r="F2956" s="70">
        <v>166</v>
      </c>
      <c r="G2956" s="173"/>
      <c r="H2956" s="173"/>
      <c r="I2956" s="71" t="str">
        <v>libre</v>
      </c>
      <c r="J2956" s="182"/>
      <c r="K2956" s="321">
        <f t="array" aca="1" ref="K2956" ca="1">SUMPRODUCT(OFFSET($K1410,0,0,1,6),OFFSET($K2636:$P2636,0,6-K$2790,1,6),TRANSPOSE(K$2779:K$2784))</f>
        <v>0</v>
      </c>
      <c r="L2956" s="319"/>
      <c r="M2956" s="319"/>
      <c r="N2956" s="319"/>
      <c r="O2956" s="319"/>
      <c r="P2956" s="319"/>
    </row>
    <row r="2957" spans="1:16" outlineLevel="3" x14ac:dyDescent="0.3">
      <c r="A2957" s="173"/>
      <c r="B2957" s="173"/>
      <c r="C2957" s="173"/>
      <c r="D2957" s="173"/>
      <c r="E2957" s="173"/>
      <c r="F2957" s="70">
        <v>167</v>
      </c>
      <c r="G2957" s="173"/>
      <c r="H2957" s="173"/>
      <c r="I2957" s="71" t="str">
        <v>libre</v>
      </c>
      <c r="J2957" s="182"/>
      <c r="K2957" s="321">
        <f t="array" aca="1" ref="K2957" ca="1">SUMPRODUCT(OFFSET($K1411,0,0,1,6),OFFSET($K2637:$P2637,0,6-K$2790,1,6),TRANSPOSE(K$2779:K$2784))</f>
        <v>0</v>
      </c>
      <c r="L2957" s="319"/>
      <c r="M2957" s="319"/>
      <c r="N2957" s="319"/>
      <c r="O2957" s="319"/>
      <c r="P2957" s="319"/>
    </row>
    <row r="2958" spans="1:16" outlineLevel="3" x14ac:dyDescent="0.3">
      <c r="A2958" s="173"/>
      <c r="B2958" s="173"/>
      <c r="C2958" s="173"/>
      <c r="D2958" s="173"/>
      <c r="E2958" s="173"/>
      <c r="F2958" s="70">
        <v>168</v>
      </c>
      <c r="G2958" s="173"/>
      <c r="H2958" s="173"/>
      <c r="I2958" s="71" t="str">
        <v>libre</v>
      </c>
      <c r="J2958" s="182"/>
      <c r="K2958" s="321">
        <f t="array" aca="1" ref="K2958" ca="1">SUMPRODUCT(OFFSET($K1412,0,0,1,6),OFFSET($K2638:$P2638,0,6-K$2790,1,6),TRANSPOSE(K$2779:K$2784))</f>
        <v>0</v>
      </c>
      <c r="L2958" s="319"/>
      <c r="M2958" s="319"/>
      <c r="N2958" s="319"/>
      <c r="O2958" s="319"/>
      <c r="P2958" s="319"/>
    </row>
    <row r="2959" spans="1:16" outlineLevel="3" x14ac:dyDescent="0.3">
      <c r="A2959" s="173"/>
      <c r="B2959" s="173"/>
      <c r="C2959" s="173"/>
      <c r="D2959" s="173"/>
      <c r="E2959" s="173"/>
      <c r="F2959" s="70">
        <v>169</v>
      </c>
      <c r="G2959" s="173"/>
      <c r="H2959" s="173"/>
      <c r="I2959" s="71" t="str">
        <v>libre</v>
      </c>
      <c r="J2959" s="182"/>
      <c r="K2959" s="321">
        <f t="array" aca="1" ref="K2959" ca="1">SUMPRODUCT(OFFSET($K1413,0,0,1,6),OFFSET($K2639:$P2639,0,6-K$2790,1,6),TRANSPOSE(K$2779:K$2784))</f>
        <v>0</v>
      </c>
      <c r="L2959" s="319"/>
      <c r="M2959" s="319"/>
      <c r="N2959" s="319"/>
      <c r="O2959" s="319"/>
      <c r="P2959" s="319"/>
    </row>
    <row r="2960" spans="1:16" outlineLevel="3" x14ac:dyDescent="0.3">
      <c r="A2960" s="173"/>
      <c r="B2960" s="173"/>
      <c r="C2960" s="173"/>
      <c r="D2960" s="173"/>
      <c r="E2960" s="173"/>
      <c r="F2960" s="70">
        <v>170</v>
      </c>
      <c r="G2960" s="173"/>
      <c r="H2960" s="173"/>
      <c r="I2960" s="71" t="str">
        <v>libre</v>
      </c>
      <c r="J2960" s="182"/>
      <c r="K2960" s="321">
        <f t="array" aca="1" ref="K2960" ca="1">SUMPRODUCT(OFFSET($K1414,0,0,1,6),OFFSET($K2640:$P2640,0,6-K$2790,1,6),TRANSPOSE(K$2779:K$2784))</f>
        <v>0</v>
      </c>
      <c r="L2960" s="319"/>
      <c r="M2960" s="319"/>
      <c r="N2960" s="319"/>
      <c r="O2960" s="319"/>
      <c r="P2960" s="319"/>
    </row>
    <row r="2961" spans="1:16" outlineLevel="3" x14ac:dyDescent="0.3">
      <c r="A2961" s="173"/>
      <c r="B2961" s="173"/>
      <c r="C2961" s="173"/>
      <c r="D2961" s="173"/>
      <c r="E2961" s="173"/>
      <c r="F2961" s="70">
        <v>171</v>
      </c>
      <c r="G2961" s="173"/>
      <c r="H2961" s="173"/>
      <c r="I2961" s="71" t="str">
        <v>libre</v>
      </c>
      <c r="J2961" s="182"/>
      <c r="K2961" s="321">
        <f t="array" aca="1" ref="K2961" ca="1">SUMPRODUCT(OFFSET($K1415,0,0,1,6),OFFSET($K2641:$P2641,0,6-K$2790,1,6),TRANSPOSE(K$2779:K$2784))</f>
        <v>0</v>
      </c>
      <c r="L2961" s="319"/>
      <c r="M2961" s="319"/>
      <c r="N2961" s="319"/>
      <c r="O2961" s="319"/>
      <c r="P2961" s="319"/>
    </row>
    <row r="2962" spans="1:16" outlineLevel="3" x14ac:dyDescent="0.3">
      <c r="A2962" s="173"/>
      <c r="B2962" s="173"/>
      <c r="C2962" s="173"/>
      <c r="D2962" s="173"/>
      <c r="E2962" s="173"/>
      <c r="F2962" s="70">
        <v>172</v>
      </c>
      <c r="G2962" s="173"/>
      <c r="H2962" s="173"/>
      <c r="I2962" s="71" t="str">
        <v>libre</v>
      </c>
      <c r="J2962" s="182"/>
      <c r="K2962" s="321">
        <f t="array" aca="1" ref="K2962" ca="1">SUMPRODUCT(OFFSET($K1416,0,0,1,6),OFFSET($K2642:$P2642,0,6-K$2790,1,6),TRANSPOSE(K$2779:K$2784))</f>
        <v>0</v>
      </c>
      <c r="L2962" s="319"/>
      <c r="M2962" s="319"/>
      <c r="N2962" s="319"/>
      <c r="O2962" s="319"/>
      <c r="P2962" s="319"/>
    </row>
    <row r="2963" spans="1:16" outlineLevel="3" x14ac:dyDescent="0.3">
      <c r="A2963" s="173"/>
      <c r="B2963" s="173"/>
      <c r="C2963" s="173"/>
      <c r="D2963" s="173"/>
      <c r="E2963" s="173"/>
      <c r="F2963" s="70">
        <v>173</v>
      </c>
      <c r="G2963" s="173"/>
      <c r="H2963" s="173"/>
      <c r="I2963" s="71" t="str">
        <v>libre</v>
      </c>
      <c r="J2963" s="182"/>
      <c r="K2963" s="321">
        <f t="array" aca="1" ref="K2963" ca="1">SUMPRODUCT(OFFSET($K1417,0,0,1,6),OFFSET($K2643:$P2643,0,6-K$2790,1,6),TRANSPOSE(K$2779:K$2784))</f>
        <v>0</v>
      </c>
      <c r="L2963" s="319"/>
      <c r="M2963" s="319"/>
      <c r="N2963" s="319"/>
      <c r="O2963" s="319"/>
      <c r="P2963" s="319"/>
    </row>
    <row r="2964" spans="1:16" outlineLevel="3" x14ac:dyDescent="0.3">
      <c r="A2964" s="173"/>
      <c r="B2964" s="173"/>
      <c r="C2964" s="173"/>
      <c r="D2964" s="173"/>
      <c r="E2964" s="173"/>
      <c r="F2964" s="70">
        <v>174</v>
      </c>
      <c r="G2964" s="173"/>
      <c r="H2964" s="173"/>
      <c r="I2964" s="71" t="str">
        <v>libre</v>
      </c>
      <c r="J2964" s="182"/>
      <c r="K2964" s="321">
        <f t="array" aca="1" ref="K2964" ca="1">SUMPRODUCT(OFFSET($K1418,0,0,1,6),OFFSET($K2644:$P2644,0,6-K$2790,1,6),TRANSPOSE(K$2779:K$2784))</f>
        <v>0</v>
      </c>
      <c r="L2964" s="319"/>
      <c r="M2964" s="319"/>
      <c r="N2964" s="319"/>
      <c r="O2964" s="319"/>
      <c r="P2964" s="319"/>
    </row>
    <row r="2965" spans="1:16" outlineLevel="3" x14ac:dyDescent="0.3">
      <c r="A2965" s="173"/>
      <c r="B2965" s="173"/>
      <c r="C2965" s="173"/>
      <c r="D2965" s="173"/>
      <c r="E2965" s="173"/>
      <c r="F2965" s="70">
        <v>175</v>
      </c>
      <c r="G2965" s="173"/>
      <c r="H2965" s="173"/>
      <c r="I2965" s="71" t="str">
        <v>libre</v>
      </c>
      <c r="J2965" s="182"/>
      <c r="K2965" s="321">
        <f t="array" aca="1" ref="K2965" ca="1">SUMPRODUCT(OFFSET($K1419,0,0,1,6),OFFSET($K2645:$P2645,0,6-K$2790,1,6),TRANSPOSE(K$2779:K$2784))</f>
        <v>0</v>
      </c>
      <c r="L2965" s="319"/>
      <c r="M2965" s="319"/>
      <c r="N2965" s="319"/>
      <c r="O2965" s="319"/>
      <c r="P2965" s="319"/>
    </row>
    <row r="2966" spans="1:16" outlineLevel="3" x14ac:dyDescent="0.3">
      <c r="A2966" s="173"/>
      <c r="B2966" s="173"/>
      <c r="C2966" s="173"/>
      <c r="D2966" s="173"/>
      <c r="E2966" s="173"/>
      <c r="F2966" s="70">
        <v>176</v>
      </c>
      <c r="G2966" s="173"/>
      <c r="H2966" s="173"/>
      <c r="I2966" s="71" t="str">
        <v>libre</v>
      </c>
      <c r="J2966" s="182"/>
      <c r="K2966" s="321">
        <f t="array" aca="1" ref="K2966" ca="1">SUMPRODUCT(OFFSET($K1420,0,0,1,6),OFFSET($K2646:$P2646,0,6-K$2790,1,6),TRANSPOSE(K$2779:K$2784))</f>
        <v>0</v>
      </c>
      <c r="L2966" s="319"/>
      <c r="M2966" s="319"/>
      <c r="N2966" s="319"/>
      <c r="O2966" s="319"/>
      <c r="P2966" s="319"/>
    </row>
    <row r="2967" spans="1:16" outlineLevel="3" x14ac:dyDescent="0.3">
      <c r="A2967" s="173"/>
      <c r="B2967" s="173"/>
      <c r="C2967" s="173"/>
      <c r="D2967" s="173"/>
      <c r="E2967" s="173"/>
      <c r="F2967" s="70">
        <v>177</v>
      </c>
      <c r="G2967" s="173"/>
      <c r="H2967" s="173"/>
      <c r="I2967" s="71" t="str">
        <v>libre</v>
      </c>
      <c r="J2967" s="182"/>
      <c r="K2967" s="321">
        <f t="array" aca="1" ref="K2967" ca="1">SUMPRODUCT(OFFSET($K1421,0,0,1,6),OFFSET($K2647:$P2647,0,6-K$2790,1,6),TRANSPOSE(K$2779:K$2784))</f>
        <v>0</v>
      </c>
      <c r="L2967" s="319"/>
      <c r="M2967" s="319"/>
      <c r="N2967" s="319"/>
      <c r="O2967" s="319"/>
      <c r="P2967" s="319"/>
    </row>
    <row r="2968" spans="1:16" outlineLevel="3" x14ac:dyDescent="0.3">
      <c r="A2968" s="173"/>
      <c r="B2968" s="173"/>
      <c r="C2968" s="173"/>
      <c r="D2968" s="173"/>
      <c r="E2968" s="173"/>
      <c r="F2968" s="70">
        <v>178</v>
      </c>
      <c r="G2968" s="173"/>
      <c r="H2968" s="173"/>
      <c r="I2968" s="71" t="str">
        <v>libre</v>
      </c>
      <c r="J2968" s="182"/>
      <c r="K2968" s="321">
        <f t="array" aca="1" ref="K2968" ca="1">SUMPRODUCT(OFFSET($K1422,0,0,1,6),OFFSET($K2648:$P2648,0,6-K$2790,1,6),TRANSPOSE(K$2779:K$2784))</f>
        <v>0</v>
      </c>
      <c r="L2968" s="319"/>
      <c r="M2968" s="319"/>
      <c r="N2968" s="319"/>
      <c r="O2968" s="319"/>
      <c r="P2968" s="319"/>
    </row>
    <row r="2969" spans="1:16" outlineLevel="3" x14ac:dyDescent="0.3">
      <c r="A2969" s="173"/>
      <c r="B2969" s="173"/>
      <c r="C2969" s="173"/>
      <c r="D2969" s="173"/>
      <c r="E2969" s="173"/>
      <c r="F2969" s="70">
        <v>179</v>
      </c>
      <c r="G2969" s="173"/>
      <c r="H2969" s="173"/>
      <c r="I2969" s="71" t="str">
        <v>libre</v>
      </c>
      <c r="J2969" s="182"/>
      <c r="K2969" s="321">
        <f t="array" aca="1" ref="K2969" ca="1">SUMPRODUCT(OFFSET($K1423,0,0,1,6),OFFSET($K2649:$P2649,0,6-K$2790,1,6),TRANSPOSE(K$2779:K$2784))</f>
        <v>0</v>
      </c>
      <c r="L2969" s="319"/>
      <c r="M2969" s="319"/>
      <c r="N2969" s="319"/>
      <c r="O2969" s="319"/>
      <c r="P2969" s="319"/>
    </row>
    <row r="2970" spans="1:16" outlineLevel="3" x14ac:dyDescent="0.3">
      <c r="A2970" s="173"/>
      <c r="B2970" s="173"/>
      <c r="C2970" s="173"/>
      <c r="D2970" s="173"/>
      <c r="E2970" s="173"/>
      <c r="F2970" s="70">
        <v>180</v>
      </c>
      <c r="G2970" s="173"/>
      <c r="H2970" s="173"/>
      <c r="I2970" s="71" t="str">
        <v>libre</v>
      </c>
      <c r="J2970" s="182"/>
      <c r="K2970" s="321">
        <f t="array" aca="1" ref="K2970" ca="1">SUMPRODUCT(OFFSET($K1424,0,0,1,6),OFFSET($K2650:$P2650,0,6-K$2790,1,6),TRANSPOSE(K$2779:K$2784))</f>
        <v>0</v>
      </c>
      <c r="L2970" s="319"/>
      <c r="M2970" s="319"/>
      <c r="N2970" s="319"/>
      <c r="O2970" s="319"/>
      <c r="P2970" s="319"/>
    </row>
    <row r="2971" spans="1:16" outlineLevel="3" x14ac:dyDescent="0.3">
      <c r="A2971" s="173"/>
      <c r="B2971" s="173"/>
      <c r="C2971" s="173"/>
      <c r="D2971" s="173"/>
      <c r="E2971" s="173"/>
      <c r="F2971" s="70">
        <v>181</v>
      </c>
      <c r="G2971" s="173"/>
      <c r="H2971" s="173"/>
      <c r="I2971" s="71" t="str">
        <v>libre</v>
      </c>
      <c r="J2971" s="182"/>
      <c r="K2971" s="321">
        <f t="array" aca="1" ref="K2971" ca="1">SUMPRODUCT(OFFSET($K1425,0,0,1,6),OFFSET($K2651:$P2651,0,6-K$2790,1,6),TRANSPOSE(K$2779:K$2784))</f>
        <v>0</v>
      </c>
      <c r="L2971" s="319"/>
      <c r="M2971" s="319"/>
      <c r="N2971" s="319"/>
      <c r="O2971" s="319"/>
      <c r="P2971" s="319"/>
    </row>
    <row r="2972" spans="1:16" outlineLevel="3" x14ac:dyDescent="0.3">
      <c r="A2972" s="173"/>
      <c r="B2972" s="173"/>
      <c r="C2972" s="173"/>
      <c r="D2972" s="173"/>
      <c r="E2972" s="173"/>
      <c r="F2972" s="70">
        <v>182</v>
      </c>
      <c r="G2972" s="173"/>
      <c r="H2972" s="173"/>
      <c r="I2972" s="71" t="str">
        <v>libre</v>
      </c>
      <c r="J2972" s="182"/>
      <c r="K2972" s="321">
        <f t="array" aca="1" ref="K2972" ca="1">SUMPRODUCT(OFFSET($K1426,0,0,1,6),OFFSET($K2652:$P2652,0,6-K$2790,1,6),TRANSPOSE(K$2779:K$2784))</f>
        <v>0</v>
      </c>
      <c r="L2972" s="319"/>
      <c r="M2972" s="319"/>
      <c r="N2972" s="319"/>
      <c r="O2972" s="319"/>
      <c r="P2972" s="319"/>
    </row>
    <row r="2973" spans="1:16" outlineLevel="3" x14ac:dyDescent="0.3">
      <c r="A2973" s="173"/>
      <c r="B2973" s="173"/>
      <c r="C2973" s="173"/>
      <c r="D2973" s="173"/>
      <c r="E2973" s="173"/>
      <c r="F2973" s="70">
        <v>183</v>
      </c>
      <c r="G2973" s="173"/>
      <c r="H2973" s="173"/>
      <c r="I2973" s="71" t="str">
        <v>libre</v>
      </c>
      <c r="J2973" s="182"/>
      <c r="K2973" s="321">
        <f t="array" aca="1" ref="K2973" ca="1">SUMPRODUCT(OFFSET($K1427,0,0,1,6),OFFSET($K2653:$P2653,0,6-K$2790,1,6),TRANSPOSE(K$2779:K$2784))</f>
        <v>0</v>
      </c>
      <c r="L2973" s="319"/>
      <c r="M2973" s="319"/>
      <c r="N2973" s="319"/>
      <c r="O2973" s="319"/>
      <c r="P2973" s="319"/>
    </row>
    <row r="2974" spans="1:16" outlineLevel="3" x14ac:dyDescent="0.3">
      <c r="A2974" s="173"/>
      <c r="B2974" s="173"/>
      <c r="C2974" s="173"/>
      <c r="D2974" s="173"/>
      <c r="E2974" s="173"/>
      <c r="F2974" s="70">
        <v>184</v>
      </c>
      <c r="G2974" s="173"/>
      <c r="H2974" s="173"/>
      <c r="I2974" s="71" t="str">
        <v>libre</v>
      </c>
      <c r="J2974" s="182"/>
      <c r="K2974" s="321">
        <f t="array" aca="1" ref="K2974" ca="1">SUMPRODUCT(OFFSET($K1428,0,0,1,6),OFFSET($K2654:$P2654,0,6-K$2790,1,6),TRANSPOSE(K$2779:K$2784))</f>
        <v>0</v>
      </c>
      <c r="L2974" s="319"/>
      <c r="M2974" s="319"/>
      <c r="N2974" s="319"/>
      <c r="O2974" s="319"/>
      <c r="P2974" s="319"/>
    </row>
    <row r="2975" spans="1:16" outlineLevel="3" x14ac:dyDescent="0.3">
      <c r="A2975" s="173"/>
      <c r="B2975" s="173"/>
      <c r="C2975" s="173"/>
      <c r="D2975" s="173"/>
      <c r="E2975" s="173"/>
      <c r="F2975" s="70">
        <v>185</v>
      </c>
      <c r="G2975" s="173"/>
      <c r="H2975" s="173"/>
      <c r="I2975" s="71" t="str">
        <v>libre</v>
      </c>
      <c r="J2975" s="182"/>
      <c r="K2975" s="321">
        <f t="array" aca="1" ref="K2975" ca="1">SUMPRODUCT(OFFSET($K1429,0,0,1,6),OFFSET($K2655:$P2655,0,6-K$2790,1,6),TRANSPOSE(K$2779:K$2784))</f>
        <v>0</v>
      </c>
      <c r="L2975" s="319"/>
      <c r="M2975" s="319"/>
      <c r="N2975" s="319"/>
      <c r="O2975" s="319"/>
      <c r="P2975" s="319"/>
    </row>
    <row r="2976" spans="1:16" outlineLevel="3" x14ac:dyDescent="0.3">
      <c r="A2976" s="173"/>
      <c r="B2976" s="173"/>
      <c r="C2976" s="173"/>
      <c r="D2976" s="173"/>
      <c r="E2976" s="173"/>
      <c r="F2976" s="70">
        <v>186</v>
      </c>
      <c r="G2976" s="173"/>
      <c r="H2976" s="173"/>
      <c r="I2976" s="71" t="str">
        <v>libre</v>
      </c>
      <c r="J2976" s="182"/>
      <c r="K2976" s="321">
        <f t="array" aca="1" ref="K2976" ca="1">SUMPRODUCT(OFFSET($K1430,0,0,1,6),OFFSET($K2656:$P2656,0,6-K$2790,1,6),TRANSPOSE(K$2779:K$2784))</f>
        <v>0</v>
      </c>
      <c r="L2976" s="319"/>
      <c r="M2976" s="319"/>
      <c r="N2976" s="319"/>
      <c r="O2976" s="319"/>
      <c r="P2976" s="319"/>
    </row>
    <row r="2977" spans="1:16" outlineLevel="3" x14ac:dyDescent="0.3">
      <c r="A2977" s="173"/>
      <c r="B2977" s="173"/>
      <c r="C2977" s="173"/>
      <c r="D2977" s="173"/>
      <c r="E2977" s="173"/>
      <c r="F2977" s="70">
        <v>187</v>
      </c>
      <c r="G2977" s="173"/>
      <c r="H2977" s="173"/>
      <c r="I2977" s="71" t="str">
        <v>libre</v>
      </c>
      <c r="J2977" s="182"/>
      <c r="K2977" s="321">
        <f t="array" aca="1" ref="K2977" ca="1">SUMPRODUCT(OFFSET($K1431,0,0,1,6),OFFSET($K2657:$P2657,0,6-K$2790,1,6),TRANSPOSE(K$2779:K$2784))</f>
        <v>0</v>
      </c>
      <c r="L2977" s="319"/>
      <c r="M2977" s="319"/>
      <c r="N2977" s="319"/>
      <c r="O2977" s="319"/>
      <c r="P2977" s="319"/>
    </row>
    <row r="2978" spans="1:16" outlineLevel="3" x14ac:dyDescent="0.3">
      <c r="A2978" s="173"/>
      <c r="B2978" s="173"/>
      <c r="C2978" s="173"/>
      <c r="D2978" s="173"/>
      <c r="E2978" s="173"/>
      <c r="F2978" s="70">
        <v>188</v>
      </c>
      <c r="G2978" s="173"/>
      <c r="H2978" s="173"/>
      <c r="I2978" s="71" t="str">
        <v>libre</v>
      </c>
      <c r="J2978" s="182"/>
      <c r="K2978" s="321">
        <f t="array" aca="1" ref="K2978" ca="1">SUMPRODUCT(OFFSET($K1432,0,0,1,6),OFFSET($K2658:$P2658,0,6-K$2790,1,6),TRANSPOSE(K$2779:K$2784))</f>
        <v>0</v>
      </c>
      <c r="L2978" s="319"/>
      <c r="M2978" s="319"/>
      <c r="N2978" s="319"/>
      <c r="O2978" s="319"/>
      <c r="P2978" s="319"/>
    </row>
    <row r="2979" spans="1:16" outlineLevel="3" x14ac:dyDescent="0.3">
      <c r="A2979" s="173"/>
      <c r="B2979" s="173"/>
      <c r="C2979" s="173"/>
      <c r="D2979" s="173"/>
      <c r="E2979" s="173"/>
      <c r="F2979" s="70">
        <v>189</v>
      </c>
      <c r="G2979" s="173"/>
      <c r="H2979" s="173"/>
      <c r="I2979" s="71" t="str">
        <v>libre</v>
      </c>
      <c r="J2979" s="182"/>
      <c r="K2979" s="321">
        <f t="array" aca="1" ref="K2979" ca="1">SUMPRODUCT(OFFSET($K1433,0,0,1,6),OFFSET($K2659:$P2659,0,6-K$2790,1,6),TRANSPOSE(K$2779:K$2784))</f>
        <v>0</v>
      </c>
      <c r="L2979" s="319"/>
      <c r="M2979" s="319"/>
      <c r="N2979" s="319"/>
      <c r="O2979" s="319"/>
      <c r="P2979" s="319"/>
    </row>
    <row r="2980" spans="1:16" outlineLevel="3" x14ac:dyDescent="0.3">
      <c r="A2980" s="173"/>
      <c r="B2980" s="173"/>
      <c r="C2980" s="173"/>
      <c r="D2980" s="173"/>
      <c r="E2980" s="173"/>
      <c r="F2980" s="70">
        <v>190</v>
      </c>
      <c r="G2980" s="173"/>
      <c r="H2980" s="173"/>
      <c r="I2980" s="71" t="str">
        <v>libre</v>
      </c>
      <c r="J2980" s="182"/>
      <c r="K2980" s="321">
        <f t="array" aca="1" ref="K2980" ca="1">SUMPRODUCT(OFFSET($K1434,0,0,1,6),OFFSET($K2660:$P2660,0,6-K$2790,1,6),TRANSPOSE(K$2779:K$2784))</f>
        <v>0</v>
      </c>
      <c r="L2980" s="319"/>
      <c r="M2980" s="319"/>
      <c r="N2980" s="319"/>
      <c r="O2980" s="319"/>
      <c r="P2980" s="319"/>
    </row>
    <row r="2981" spans="1:16" outlineLevel="3" x14ac:dyDescent="0.3">
      <c r="A2981" s="173"/>
      <c r="B2981" s="173"/>
      <c r="C2981" s="173"/>
      <c r="D2981" s="173"/>
      <c r="E2981" s="173"/>
      <c r="F2981" s="70">
        <v>191</v>
      </c>
      <c r="G2981" s="173"/>
      <c r="H2981" s="173"/>
      <c r="I2981" s="71" t="str">
        <v>libre</v>
      </c>
      <c r="J2981" s="182"/>
      <c r="K2981" s="321">
        <f t="array" aca="1" ref="K2981" ca="1">SUMPRODUCT(OFFSET($K1435,0,0,1,6),OFFSET($K2661:$P2661,0,6-K$2790,1,6),TRANSPOSE(K$2779:K$2784))</f>
        <v>0</v>
      </c>
      <c r="L2981" s="319"/>
      <c r="M2981" s="319"/>
      <c r="N2981" s="319"/>
      <c r="O2981" s="319"/>
      <c r="P2981" s="319"/>
    </row>
    <row r="2982" spans="1:16" outlineLevel="3" x14ac:dyDescent="0.3">
      <c r="A2982" s="173"/>
      <c r="B2982" s="173"/>
      <c r="C2982" s="173"/>
      <c r="D2982" s="173"/>
      <c r="E2982" s="173"/>
      <c r="F2982" s="70">
        <v>192</v>
      </c>
      <c r="G2982" s="173"/>
      <c r="H2982" s="173"/>
      <c r="I2982" s="71" t="str">
        <v>libre</v>
      </c>
      <c r="J2982" s="182"/>
      <c r="K2982" s="321">
        <f t="array" aca="1" ref="K2982" ca="1">SUMPRODUCT(OFFSET($K1436,0,0,1,6),OFFSET($K2662:$P2662,0,6-K$2790,1,6),TRANSPOSE(K$2779:K$2784))</f>
        <v>0</v>
      </c>
      <c r="L2982" s="319"/>
      <c r="M2982" s="319"/>
      <c r="N2982" s="319"/>
      <c r="O2982" s="319"/>
      <c r="P2982" s="319"/>
    </row>
    <row r="2983" spans="1:16" outlineLevel="3" x14ac:dyDescent="0.3">
      <c r="A2983" s="173"/>
      <c r="B2983" s="173"/>
      <c r="C2983" s="173"/>
      <c r="D2983" s="173"/>
      <c r="E2983" s="173"/>
      <c r="F2983" s="70">
        <v>193</v>
      </c>
      <c r="G2983" s="173"/>
      <c r="H2983" s="173"/>
      <c r="I2983" s="71" t="str">
        <v>libre</v>
      </c>
      <c r="J2983" s="182"/>
      <c r="K2983" s="321">
        <f t="array" aca="1" ref="K2983" ca="1">SUMPRODUCT(OFFSET($K1437,0,0,1,6),OFFSET($K2663:$P2663,0,6-K$2790,1,6),TRANSPOSE(K$2779:K$2784))</f>
        <v>0</v>
      </c>
      <c r="L2983" s="319"/>
      <c r="M2983" s="319"/>
      <c r="N2983" s="319"/>
      <c r="O2983" s="319"/>
      <c r="P2983" s="319"/>
    </row>
    <row r="2984" spans="1:16" outlineLevel="3" x14ac:dyDescent="0.3">
      <c r="A2984" s="173"/>
      <c r="B2984" s="173"/>
      <c r="C2984" s="173"/>
      <c r="D2984" s="173"/>
      <c r="E2984" s="173"/>
      <c r="F2984" s="70">
        <v>194</v>
      </c>
      <c r="G2984" s="173"/>
      <c r="H2984" s="173"/>
      <c r="I2984" s="71" t="str">
        <v>libre</v>
      </c>
      <c r="J2984" s="182"/>
      <c r="K2984" s="321">
        <f t="array" aca="1" ref="K2984" ca="1">SUMPRODUCT(OFFSET($K1438,0,0,1,6),OFFSET($K2664:$P2664,0,6-K$2790,1,6),TRANSPOSE(K$2779:K$2784))</f>
        <v>0</v>
      </c>
      <c r="L2984" s="319"/>
      <c r="M2984" s="319"/>
      <c r="N2984" s="319"/>
      <c r="O2984" s="319"/>
      <c r="P2984" s="319"/>
    </row>
    <row r="2985" spans="1:16" outlineLevel="3" x14ac:dyDescent="0.3">
      <c r="A2985" s="173"/>
      <c r="B2985" s="173"/>
      <c r="C2985" s="173"/>
      <c r="D2985" s="173"/>
      <c r="E2985" s="173"/>
      <c r="F2985" s="70">
        <v>195</v>
      </c>
      <c r="G2985" s="173"/>
      <c r="H2985" s="173"/>
      <c r="I2985" s="71" t="str">
        <v>libre</v>
      </c>
      <c r="J2985" s="182"/>
      <c r="K2985" s="321">
        <f t="array" aca="1" ref="K2985" ca="1">SUMPRODUCT(OFFSET($K1439,0,0,1,6),OFFSET($K2665:$P2665,0,6-K$2790,1,6),TRANSPOSE(K$2779:K$2784))</f>
        <v>0</v>
      </c>
      <c r="L2985" s="319"/>
      <c r="M2985" s="319"/>
      <c r="N2985" s="319"/>
      <c r="O2985" s="319"/>
      <c r="P2985" s="319"/>
    </row>
    <row r="2986" spans="1:16" outlineLevel="3" x14ac:dyDescent="0.3">
      <c r="A2986" s="173"/>
      <c r="B2986" s="173"/>
      <c r="C2986" s="173"/>
      <c r="D2986" s="173"/>
      <c r="E2986" s="173"/>
      <c r="F2986" s="70">
        <v>196</v>
      </c>
      <c r="G2986" s="173"/>
      <c r="H2986" s="173"/>
      <c r="I2986" s="71" t="str">
        <v>libre</v>
      </c>
      <c r="J2986" s="182"/>
      <c r="K2986" s="321">
        <f t="array" aca="1" ref="K2986" ca="1">SUMPRODUCT(OFFSET($K1440,0,0,1,6),OFFSET($K2666:$P2666,0,6-K$2790,1,6),TRANSPOSE(K$2779:K$2784))</f>
        <v>0</v>
      </c>
      <c r="L2986" s="319"/>
      <c r="M2986" s="319"/>
      <c r="N2986" s="319"/>
      <c r="O2986" s="319"/>
      <c r="P2986" s="319"/>
    </row>
    <row r="2987" spans="1:16" outlineLevel="3" x14ac:dyDescent="0.3">
      <c r="A2987" s="173"/>
      <c r="B2987" s="173"/>
      <c r="C2987" s="173"/>
      <c r="D2987" s="173"/>
      <c r="E2987" s="173"/>
      <c r="F2987" s="70">
        <v>197</v>
      </c>
      <c r="G2987" s="173"/>
      <c r="H2987" s="173"/>
      <c r="I2987" s="71" t="str">
        <v>libre</v>
      </c>
      <c r="J2987" s="182"/>
      <c r="K2987" s="321">
        <f t="array" aca="1" ref="K2987" ca="1">SUMPRODUCT(OFFSET($K1441,0,0,1,6),OFFSET($K2667:$P2667,0,6-K$2790,1,6),TRANSPOSE(K$2779:K$2784))</f>
        <v>0</v>
      </c>
      <c r="L2987" s="319"/>
      <c r="M2987" s="319"/>
      <c r="N2987" s="319"/>
      <c r="O2987" s="319"/>
      <c r="P2987" s="319"/>
    </row>
    <row r="2988" spans="1:16" outlineLevel="2" x14ac:dyDescent="0.3">
      <c r="A2988" s="173"/>
      <c r="B2988" s="173"/>
      <c r="C2988" s="173"/>
      <c r="D2988" s="173"/>
      <c r="E2988" s="173"/>
      <c r="F2988" s="70">
        <v>198</v>
      </c>
      <c r="G2988" s="173"/>
      <c r="H2988" s="173"/>
      <c r="I2988" s="71" t="str">
        <v>libre</v>
      </c>
      <c r="J2988" s="182"/>
      <c r="K2988" s="321">
        <f t="array" aca="1" ref="K2988" ca="1">SUMPRODUCT(OFFSET($K1442,0,0,1,6),OFFSET($K2668:$P2668,0,6-K$2790,1,6),TRANSPOSE(K$2779:K$2784))</f>
        <v>0</v>
      </c>
      <c r="L2988" s="319"/>
      <c r="M2988" s="319"/>
      <c r="N2988" s="319"/>
      <c r="O2988" s="319"/>
      <c r="P2988" s="319"/>
    </row>
    <row r="2989" spans="1:16" outlineLevel="2" x14ac:dyDescent="0.3">
      <c r="A2989" s="173"/>
      <c r="B2989" s="173"/>
      <c r="C2989" s="173"/>
      <c r="D2989" s="173"/>
      <c r="E2989" s="173"/>
      <c r="F2989" s="70">
        <v>199</v>
      </c>
      <c r="G2989" s="173"/>
      <c r="H2989" s="173"/>
      <c r="I2989" s="71" t="str">
        <v>libre</v>
      </c>
      <c r="J2989" s="182"/>
      <c r="K2989" s="321">
        <f t="array" aca="1" ref="K2989" ca="1">SUMPRODUCT(OFFSET($K1443,0,0,1,6),OFFSET($K2669:$P2669,0,6-K$2790,1,6),TRANSPOSE(K$2779:K$2784))</f>
        <v>0</v>
      </c>
      <c r="L2989" s="319"/>
      <c r="M2989" s="319"/>
      <c r="N2989" s="319"/>
      <c r="O2989" s="319"/>
      <c r="P2989" s="319"/>
    </row>
    <row r="2990" spans="1:16" outlineLevel="2" x14ac:dyDescent="0.3">
      <c r="A2990" s="173"/>
      <c r="B2990" s="173"/>
      <c r="C2990" s="173"/>
      <c r="D2990" s="173"/>
      <c r="E2990" s="173"/>
      <c r="F2990" s="70">
        <v>200</v>
      </c>
      <c r="G2990" s="173"/>
      <c r="H2990" s="173"/>
      <c r="I2990" s="71" t="str">
        <v>Alquiler Sitios</v>
      </c>
      <c r="J2990" s="182"/>
      <c r="K2990" s="321">
        <f t="array" aca="1" ref="K2990" ca="1">SUMPRODUCT(OFFSET($K1444,0,0,1,6),OFFSET($K2670:$P2670,0,6-K$2790,1,6),TRANSPOSE(K$2779:K$2784))</f>
        <v>0</v>
      </c>
      <c r="L2990" s="319"/>
      <c r="M2990" s="319"/>
      <c r="N2990" s="319"/>
      <c r="O2990" s="319"/>
      <c r="P2990" s="319"/>
    </row>
    <row r="2991" spans="1:16" outlineLevel="2" x14ac:dyDescent="0.3">
      <c r="A2991" s="173"/>
      <c r="B2991" s="173"/>
      <c r="C2991" s="173"/>
      <c r="D2991" s="173"/>
      <c r="E2991" s="173"/>
      <c r="F2991" s="70">
        <v>201</v>
      </c>
      <c r="G2991" s="173"/>
      <c r="H2991" s="173"/>
      <c r="I2991" s="71" t="str">
        <v>Energía Eléctrica Sitios</v>
      </c>
      <c r="J2991" s="182"/>
      <c r="K2991" s="321">
        <f t="array" aca="1" ref="K2991" ca="1">SUMPRODUCT(OFFSET($K1445,0,0,1,6),OFFSET($K2671:$P2671,0,6-K$2790,1,6),TRANSPOSE(K$2779:K$2784))</f>
        <v>0</v>
      </c>
      <c r="L2991" s="319"/>
      <c r="M2991" s="319"/>
      <c r="N2991" s="319"/>
      <c r="O2991" s="319"/>
      <c r="P2991" s="319"/>
    </row>
    <row r="2992" spans="1:16" outlineLevel="3" x14ac:dyDescent="0.3">
      <c r="A2992" s="173"/>
      <c r="B2992" s="173"/>
      <c r="C2992" s="173"/>
      <c r="D2992" s="173"/>
      <c r="E2992" s="173"/>
      <c r="F2992" s="70">
        <v>202</v>
      </c>
      <c r="G2992" s="173"/>
      <c r="H2992" s="173"/>
      <c r="I2992" s="71" t="str">
        <v>Mantenimiento de Sitios</v>
      </c>
      <c r="J2992" s="182"/>
      <c r="K2992" s="321">
        <f t="array" aca="1" ref="K2992" ca="1">SUMPRODUCT(OFFSET($K1446,0,0,1,6),OFFSET($K2672:$P2672,0,6-K$2790,1,6),TRANSPOSE(K$2779:K$2784))</f>
        <v>0</v>
      </c>
      <c r="L2992" s="319"/>
      <c r="M2992" s="319"/>
      <c r="N2992" s="319"/>
      <c r="O2992" s="319"/>
      <c r="P2992" s="319"/>
    </row>
    <row r="2993" spans="1:16" outlineLevel="3" x14ac:dyDescent="0.3">
      <c r="A2993" s="173"/>
      <c r="B2993" s="173"/>
      <c r="C2993" s="173"/>
      <c r="D2993" s="173"/>
      <c r="E2993" s="173"/>
      <c r="F2993" s="70">
        <v>203</v>
      </c>
      <c r="G2993" s="173"/>
      <c r="H2993" s="173"/>
      <c r="I2993" s="71" t="str">
        <v>Vigilancia</v>
      </c>
      <c r="J2993" s="182"/>
      <c r="K2993" s="321">
        <f t="array" aca="1" ref="K2993" ca="1">SUMPRODUCT(OFFSET($K1447,0,0,1,6),OFFSET($K2673:$P2673,0,6-K$2790,1,6),TRANSPOSE(K$2779:K$2784))</f>
        <v>0</v>
      </c>
      <c r="L2993" s="319"/>
      <c r="M2993" s="319"/>
      <c r="N2993" s="319"/>
      <c r="O2993" s="319"/>
      <c r="P2993" s="319"/>
    </row>
    <row r="2994" spans="1:16" outlineLevel="3" x14ac:dyDescent="0.3">
      <c r="A2994" s="173"/>
      <c r="B2994" s="173"/>
      <c r="C2994" s="173"/>
      <c r="D2994" s="173"/>
      <c r="E2994" s="173"/>
      <c r="F2994" s="70">
        <v>204</v>
      </c>
      <c r="G2994" s="173"/>
      <c r="H2994" s="173"/>
      <c r="I2994" s="71" t="str">
        <v>Combustible</v>
      </c>
      <c r="J2994" s="182"/>
      <c r="K2994" s="321">
        <f t="array" aca="1" ref="K2994" ca="1">SUMPRODUCT(OFFSET($K1448,0,0,1,6),OFFSET($K2674:$P2674,0,6-K$2790,1,6),TRANSPOSE(K$2779:K$2784))</f>
        <v>0</v>
      </c>
      <c r="L2994" s="319"/>
      <c r="M2994" s="319"/>
      <c r="N2994" s="319"/>
      <c r="O2994" s="319"/>
      <c r="P2994" s="319"/>
    </row>
    <row r="2995" spans="1:16" outlineLevel="3" x14ac:dyDescent="0.3">
      <c r="A2995" s="173"/>
      <c r="B2995" s="173"/>
      <c r="C2995" s="173"/>
      <c r="D2995" s="173"/>
      <c r="E2995" s="173"/>
      <c r="F2995" s="70">
        <v>205</v>
      </c>
      <c r="G2995" s="173"/>
      <c r="H2995" s="173"/>
      <c r="I2995" s="71" t="str">
        <v>Contratos</v>
      </c>
      <c r="J2995" s="182"/>
      <c r="K2995" s="321">
        <f t="array" aca="1" ref="K2995" ca="1">SUMPRODUCT(OFFSET($K1449,0,0,1,6),OFFSET($K2675:$P2675,0,6-K$2790,1,6),TRANSPOSE(K$2779:K$2784))</f>
        <v>0</v>
      </c>
      <c r="L2995" s="319"/>
      <c r="M2995" s="319"/>
      <c r="N2995" s="319"/>
      <c r="O2995" s="319"/>
      <c r="P2995" s="319"/>
    </row>
    <row r="2996" spans="1:16" outlineLevel="3" x14ac:dyDescent="0.3">
      <c r="A2996" s="173"/>
      <c r="B2996" s="173"/>
      <c r="C2996" s="173"/>
      <c r="D2996" s="173"/>
      <c r="E2996" s="173"/>
      <c r="F2996" s="70">
        <v>206</v>
      </c>
      <c r="G2996" s="173"/>
      <c r="H2996" s="173"/>
      <c r="I2996" s="71" t="str">
        <v>Transmisión</v>
      </c>
      <c r="J2996" s="182"/>
      <c r="K2996" s="321">
        <f t="array" aca="1" ref="K2996" ca="1">SUMPRODUCT(OFFSET($K1450,0,0,1,6),OFFSET($K2676:$P2676,0,6-K$2790,1,6),TRANSPOSE(K$2779:K$2784))</f>
        <v>0</v>
      </c>
      <c r="L2996" s="319"/>
      <c r="M2996" s="319"/>
      <c r="N2996" s="319"/>
      <c r="O2996" s="319"/>
      <c r="P2996" s="319"/>
    </row>
    <row r="2997" spans="1:16" outlineLevel="3" x14ac:dyDescent="0.3">
      <c r="A2997" s="173"/>
      <c r="B2997" s="173"/>
      <c r="C2997" s="173"/>
      <c r="D2997" s="173"/>
      <c r="E2997" s="173"/>
      <c r="F2997" s="70">
        <v>207</v>
      </c>
      <c r="G2997" s="173"/>
      <c r="H2997" s="173"/>
      <c r="I2997" s="71" t="str">
        <v>Otros gastos, sanciones, municipios</v>
      </c>
      <c r="J2997" s="182"/>
      <c r="K2997" s="321">
        <f t="array" aca="1" ref="K2997" ca="1">SUMPRODUCT(OFFSET($K1451,0,0,1,6),OFFSET($K2677:$P2677,0,6-K$2790,1,6),TRANSPOSE(K$2779:K$2784))</f>
        <v>0</v>
      </c>
      <c r="L2997" s="319"/>
      <c r="M2997" s="319"/>
      <c r="N2997" s="319"/>
      <c r="O2997" s="319"/>
      <c r="P2997" s="319"/>
    </row>
    <row r="2998" spans="1:16" outlineLevel="3" x14ac:dyDescent="0.3">
      <c r="A2998" s="173"/>
      <c r="B2998" s="173"/>
      <c r="C2998" s="173"/>
      <c r="D2998" s="173"/>
      <c r="E2998" s="173"/>
      <c r="F2998" s="70">
        <v>208</v>
      </c>
      <c r="G2998" s="173"/>
      <c r="H2998" s="173"/>
      <c r="I2998" s="71" t="str">
        <v>O&amp;M Sitios y Core</v>
      </c>
      <c r="J2998" s="182"/>
      <c r="K2998" s="321">
        <f t="array" aca="1" ref="K2998" ca="1">SUMPRODUCT(OFFSET($K1452,0,0,1,6),OFFSET($K2678:$P2678,0,6-K$2790,1,6),TRANSPOSE(K$2779:K$2784))</f>
        <v>0</v>
      </c>
      <c r="L2998" s="319"/>
      <c r="M2998" s="319"/>
      <c r="N2998" s="319"/>
      <c r="O2998" s="319"/>
      <c r="P2998" s="319"/>
    </row>
    <row r="2999" spans="1:16" outlineLevel="3" x14ac:dyDescent="0.3">
      <c r="A2999" s="173"/>
      <c r="B2999" s="173"/>
      <c r="C2999" s="173"/>
      <c r="D2999" s="173"/>
      <c r="E2999" s="173"/>
      <c r="F2999" s="70">
        <v>209</v>
      </c>
      <c r="G2999" s="173"/>
      <c r="H2999" s="173"/>
      <c r="I2999" s="71" t="str">
        <v>O&amp;M Plataforma de TI</v>
      </c>
      <c r="J2999" s="182"/>
      <c r="K2999" s="321">
        <f t="array" aca="1" ref="K2999" ca="1">SUMPRODUCT(OFFSET($K1453,0,0,1,6),OFFSET($K2679:$P2679,0,6-K$2790,1,6),TRANSPOSE(K$2779:K$2784))</f>
        <v>0</v>
      </c>
      <c r="L2999" s="319"/>
      <c r="M2999" s="319"/>
      <c r="N2999" s="319"/>
      <c r="O2999" s="319"/>
      <c r="P2999" s="319"/>
    </row>
    <row r="3000" spans="1:16" outlineLevel="3" x14ac:dyDescent="0.3">
      <c r="A3000" s="173"/>
      <c r="B3000" s="173"/>
      <c r="C3000" s="173"/>
      <c r="D3000" s="173"/>
      <c r="E3000" s="173"/>
      <c r="F3000" s="70">
        <v>210</v>
      </c>
      <c r="G3000" s="173"/>
      <c r="H3000" s="173"/>
      <c r="I3000" s="71" t="str">
        <v>Otros gastos TI</v>
      </c>
      <c r="J3000" s="182"/>
      <c r="K3000" s="321">
        <f t="array" aca="1" ref="K3000" ca="1">SUMPRODUCT(OFFSET($K1454,0,0,1,6),OFFSET($K2680:$P2680,0,6-K$2790,1,6),TRANSPOSE(K$2779:K$2784))</f>
        <v>0</v>
      </c>
      <c r="L3000" s="319"/>
      <c r="M3000" s="319"/>
      <c r="N3000" s="319"/>
      <c r="O3000" s="319"/>
      <c r="P3000" s="319"/>
    </row>
    <row r="3001" spans="1:16" outlineLevel="3" x14ac:dyDescent="0.3">
      <c r="A3001" s="173"/>
      <c r="B3001" s="173"/>
      <c r="C3001" s="173"/>
      <c r="D3001" s="173"/>
      <c r="E3001" s="173"/>
      <c r="F3001" s="70">
        <v>211</v>
      </c>
      <c r="G3001" s="173"/>
      <c r="H3001" s="173"/>
      <c r="I3001" s="71" t="str">
        <v>Servicios Externos</v>
      </c>
      <c r="J3001" s="182"/>
      <c r="K3001" s="321">
        <f t="array" aca="1" ref="K3001" ca="1">SUMPRODUCT(OFFSET($K1455,0,0,1,6),OFFSET($K2681:$P2681,0,6-K$2790,1,6),TRANSPOSE(K$2779:K$2784))</f>
        <v>0</v>
      </c>
      <c r="L3001" s="319"/>
      <c r="M3001" s="319"/>
      <c r="N3001" s="319"/>
      <c r="O3001" s="319"/>
      <c r="P3001" s="319"/>
    </row>
    <row r="3002" spans="1:16" outlineLevel="3" x14ac:dyDescent="0.3">
      <c r="A3002" s="173"/>
      <c r="B3002" s="173"/>
      <c r="C3002" s="173"/>
      <c r="D3002" s="173"/>
      <c r="E3002" s="173"/>
      <c r="F3002" s="70">
        <v>212</v>
      </c>
      <c r="G3002" s="173"/>
      <c r="H3002" s="173"/>
      <c r="I3002" s="71" t="str">
        <v>Canon por Uso de Espectro Radioléctrico</v>
      </c>
      <c r="J3002" s="182"/>
      <c r="K3002" s="321">
        <f t="array" aca="1" ref="K3002" ca="1">SUMPRODUCT(OFFSET($K1456,0,0,1,6),OFFSET($K2682:$P2682,0,6-K$2790,1,6),TRANSPOSE(K$2779:K$2784))</f>
        <v>0</v>
      </c>
      <c r="L3002" s="319"/>
      <c r="M3002" s="319"/>
      <c r="N3002" s="319"/>
      <c r="O3002" s="319"/>
      <c r="P3002" s="319"/>
    </row>
    <row r="3003" spans="1:16" outlineLevel="3" x14ac:dyDescent="0.3">
      <c r="A3003" s="173"/>
      <c r="B3003" s="173"/>
      <c r="C3003" s="173"/>
      <c r="D3003" s="173"/>
      <c r="E3003" s="173"/>
      <c r="F3003" s="70">
        <v>213</v>
      </c>
      <c r="G3003" s="173"/>
      <c r="H3003" s="173"/>
      <c r="I3003" s="71" t="str">
        <v>Aportes MTC</v>
      </c>
      <c r="J3003" s="182"/>
      <c r="K3003" s="321">
        <f t="array" aca="1" ref="K3003" ca="1">SUMPRODUCT(OFFSET($K1457,0,0,1,6),OFFSET($K2683:$P2683,0,6-K$2790,1,6),TRANSPOSE(K$2779:K$2784))</f>
        <v>0</v>
      </c>
      <c r="L3003" s="319"/>
      <c r="M3003" s="319"/>
      <c r="N3003" s="319"/>
      <c r="O3003" s="319"/>
      <c r="P3003" s="319"/>
    </row>
    <row r="3004" spans="1:16" outlineLevel="3" x14ac:dyDescent="0.3">
      <c r="A3004" s="173"/>
      <c r="B3004" s="173"/>
      <c r="C3004" s="173"/>
      <c r="D3004" s="173"/>
      <c r="E3004" s="173"/>
      <c r="F3004" s="70">
        <v>214</v>
      </c>
      <c r="G3004" s="173"/>
      <c r="H3004" s="173"/>
      <c r="I3004" s="71" t="str">
        <v>Aportes Osiptel</v>
      </c>
      <c r="J3004" s="182"/>
      <c r="K3004" s="321">
        <f t="array" aca="1" ref="K3004" ca="1">SUMPRODUCT(OFFSET($K1458,0,0,1,6),OFFSET($K2684:$P2684,0,6-K$2790,1,6),TRANSPOSE(K$2779:K$2784))</f>
        <v>0</v>
      </c>
      <c r="L3004" s="319"/>
      <c r="M3004" s="319"/>
      <c r="N3004" s="319"/>
      <c r="O3004" s="319"/>
      <c r="P3004" s="319"/>
    </row>
    <row r="3005" spans="1:16" outlineLevel="3" x14ac:dyDescent="0.3">
      <c r="A3005" s="173"/>
      <c r="B3005" s="173"/>
      <c r="C3005" s="173"/>
      <c r="D3005" s="173"/>
      <c r="E3005" s="173"/>
      <c r="F3005" s="70">
        <v>215</v>
      </c>
      <c r="G3005" s="173"/>
      <c r="H3005" s="173"/>
      <c r="I3005" s="71" t="str">
        <v>Aportes Fitel</v>
      </c>
      <c r="J3005" s="182"/>
      <c r="K3005" s="321">
        <f t="array" aca="1" ref="K3005" ca="1">SUMPRODUCT(OFFSET($K1459,0,0,1,6),OFFSET($K2685:$P2685,0,6-K$2790,1,6),TRANSPOSE(K$2779:K$2784))</f>
        <v>0</v>
      </c>
      <c r="L3005" s="319"/>
      <c r="M3005" s="319"/>
      <c r="N3005" s="319"/>
      <c r="O3005" s="319"/>
      <c r="P3005" s="319"/>
    </row>
    <row r="3006" spans="1:16" outlineLevel="3" x14ac:dyDescent="0.3">
      <c r="A3006" s="173"/>
      <c r="B3006" s="173"/>
      <c r="C3006" s="173"/>
      <c r="D3006" s="173"/>
      <c r="E3006" s="173"/>
      <c r="F3006" s="70">
        <v>216</v>
      </c>
      <c r="G3006" s="173"/>
      <c r="H3006" s="173"/>
      <c r="I3006" s="71" t="str">
        <v>libre</v>
      </c>
      <c r="J3006" s="182"/>
      <c r="K3006" s="321">
        <f t="array" aca="1" ref="K3006" ca="1">SUMPRODUCT(OFFSET($K1460,0,0,1,6),OFFSET($K2686:$P2686,0,6-K$2790,1,6),TRANSPOSE(K$2779:K$2784))</f>
        <v>0</v>
      </c>
      <c r="L3006" s="319"/>
      <c r="M3006" s="319"/>
      <c r="N3006" s="319"/>
      <c r="O3006" s="319"/>
      <c r="P3006" s="319"/>
    </row>
    <row r="3007" spans="1:16" outlineLevel="3" x14ac:dyDescent="0.3">
      <c r="A3007" s="173"/>
      <c r="B3007" s="173"/>
      <c r="C3007" s="173"/>
      <c r="D3007" s="173"/>
      <c r="E3007" s="173"/>
      <c r="F3007" s="70">
        <v>217</v>
      </c>
      <c r="G3007" s="173"/>
      <c r="H3007" s="173"/>
      <c r="I3007" s="71" t="str">
        <v>libre</v>
      </c>
      <c r="J3007" s="182"/>
      <c r="K3007" s="321">
        <f t="array" aca="1" ref="K3007" ca="1">SUMPRODUCT(OFFSET($K1461,0,0,1,6),OFFSET($K2687:$P2687,0,6-K$2790,1,6),TRANSPOSE(K$2779:K$2784))</f>
        <v>0</v>
      </c>
      <c r="L3007" s="319"/>
      <c r="M3007" s="319"/>
      <c r="N3007" s="319"/>
      <c r="O3007" s="319"/>
      <c r="P3007" s="319"/>
    </row>
    <row r="3008" spans="1:16" outlineLevel="3" x14ac:dyDescent="0.3">
      <c r="A3008" s="173"/>
      <c r="B3008" s="173"/>
      <c r="C3008" s="173"/>
      <c r="D3008" s="173"/>
      <c r="E3008" s="173"/>
      <c r="F3008" s="70">
        <v>218</v>
      </c>
      <c r="G3008" s="173"/>
      <c r="H3008" s="173"/>
      <c r="I3008" s="71" t="str">
        <v>libre</v>
      </c>
      <c r="J3008" s="182"/>
      <c r="K3008" s="321">
        <f t="array" aca="1" ref="K3008" ca="1">SUMPRODUCT(OFFSET($K1462,0,0,1,6),OFFSET($K2688:$P2688,0,6-K$2790,1,6),TRANSPOSE(K$2779:K$2784))</f>
        <v>0</v>
      </c>
      <c r="L3008" s="319"/>
      <c r="M3008" s="319"/>
      <c r="N3008" s="319"/>
      <c r="O3008" s="319"/>
      <c r="P3008" s="319"/>
    </row>
    <row r="3009" spans="1:16" outlineLevel="3" x14ac:dyDescent="0.3">
      <c r="A3009" s="173"/>
      <c r="B3009" s="173"/>
      <c r="C3009" s="173"/>
      <c r="D3009" s="173"/>
      <c r="E3009" s="173"/>
      <c r="F3009" s="70">
        <v>219</v>
      </c>
      <c r="G3009" s="173"/>
      <c r="H3009" s="173"/>
      <c r="I3009" s="71" t="str">
        <v>libre</v>
      </c>
      <c r="J3009" s="182"/>
      <c r="K3009" s="321">
        <f t="array" aca="1" ref="K3009" ca="1">SUMPRODUCT(OFFSET($K1463,0,0,1,6),OFFSET($K2689:$P2689,0,6-K$2790,1,6),TRANSPOSE(K$2779:K$2784))</f>
        <v>0</v>
      </c>
      <c r="L3009" s="319"/>
      <c r="M3009" s="319"/>
      <c r="N3009" s="319"/>
      <c r="O3009" s="319"/>
      <c r="P3009" s="319"/>
    </row>
    <row r="3010" spans="1:16" outlineLevel="3" x14ac:dyDescent="0.3">
      <c r="A3010" s="173"/>
      <c r="B3010" s="173"/>
      <c r="C3010" s="173"/>
      <c r="D3010" s="173"/>
      <c r="E3010" s="173"/>
      <c r="F3010" s="70">
        <v>220</v>
      </c>
      <c r="G3010" s="173"/>
      <c r="H3010" s="173"/>
      <c r="I3010" s="71" t="str">
        <v>libre</v>
      </c>
      <c r="J3010" s="182"/>
      <c r="K3010" s="321">
        <f t="array" aca="1" ref="K3010" ca="1">SUMPRODUCT(OFFSET($K1464,0,0,1,6),OFFSET($K2690:$P2690,0,6-K$2790,1,6),TRANSPOSE(K$2779:K$2784))</f>
        <v>0</v>
      </c>
      <c r="L3010" s="319"/>
      <c r="M3010" s="319"/>
      <c r="N3010" s="319"/>
      <c r="O3010" s="319"/>
      <c r="P3010" s="319"/>
    </row>
    <row r="3011" spans="1:16" outlineLevel="3" x14ac:dyDescent="0.3">
      <c r="A3011" s="173"/>
      <c r="B3011" s="173"/>
      <c r="C3011" s="173"/>
      <c r="D3011" s="173"/>
      <c r="E3011" s="173"/>
      <c r="F3011" s="70">
        <v>221</v>
      </c>
      <c r="G3011" s="173"/>
      <c r="H3011" s="173"/>
      <c r="I3011" s="71" t="str">
        <v>libre</v>
      </c>
      <c r="J3011" s="182"/>
      <c r="K3011" s="321">
        <f t="array" aca="1" ref="K3011" ca="1">SUMPRODUCT(OFFSET($K1465,0,0,1,6),OFFSET($K2691:$P2691,0,6-K$2790,1,6),TRANSPOSE(K$2779:K$2784))</f>
        <v>0</v>
      </c>
      <c r="L3011" s="319"/>
      <c r="M3011" s="319"/>
      <c r="N3011" s="319"/>
      <c r="O3011" s="319"/>
      <c r="P3011" s="319"/>
    </row>
    <row r="3012" spans="1:16" outlineLevel="3" x14ac:dyDescent="0.3">
      <c r="A3012" s="173"/>
      <c r="B3012" s="173"/>
      <c r="C3012" s="173"/>
      <c r="D3012" s="173"/>
      <c r="E3012" s="173"/>
      <c r="F3012" s="70">
        <v>222</v>
      </c>
      <c r="G3012" s="173"/>
      <c r="H3012" s="173"/>
      <c r="I3012" s="71" t="str">
        <v>libre</v>
      </c>
      <c r="J3012" s="182"/>
      <c r="K3012" s="321">
        <f t="array" aca="1" ref="K3012" ca="1">SUMPRODUCT(OFFSET($K1466,0,0,1,6),OFFSET($K2692:$P2692,0,6-K$2790,1,6),TRANSPOSE(K$2779:K$2784))</f>
        <v>0</v>
      </c>
      <c r="L3012" s="319"/>
      <c r="M3012" s="319"/>
      <c r="N3012" s="319"/>
      <c r="O3012" s="319"/>
      <c r="P3012" s="319"/>
    </row>
    <row r="3013" spans="1:16" outlineLevel="3" x14ac:dyDescent="0.3">
      <c r="A3013" s="173"/>
      <c r="B3013" s="173"/>
      <c r="C3013" s="173"/>
      <c r="D3013" s="173"/>
      <c r="E3013" s="173"/>
      <c r="F3013" s="70">
        <v>223</v>
      </c>
      <c r="G3013" s="173"/>
      <c r="H3013" s="173"/>
      <c r="I3013" s="71" t="str">
        <v>libre</v>
      </c>
      <c r="J3013" s="182"/>
      <c r="K3013" s="321">
        <f t="array" aca="1" ref="K3013" ca="1">SUMPRODUCT(OFFSET($K1467,0,0,1,6),OFFSET($K2693:$P2693,0,6-K$2790,1,6),TRANSPOSE(K$2779:K$2784))</f>
        <v>0</v>
      </c>
      <c r="L3013" s="319"/>
      <c r="M3013" s="319"/>
      <c r="N3013" s="319"/>
      <c r="O3013" s="319"/>
      <c r="P3013" s="319"/>
    </row>
    <row r="3014" spans="1:16" outlineLevel="3" x14ac:dyDescent="0.3">
      <c r="A3014" s="173"/>
      <c r="B3014" s="173"/>
      <c r="C3014" s="173"/>
      <c r="D3014" s="173"/>
      <c r="E3014" s="173"/>
      <c r="F3014" s="70">
        <v>224</v>
      </c>
      <c r="G3014" s="173"/>
      <c r="H3014" s="173"/>
      <c r="I3014" s="71" t="str">
        <v>libre</v>
      </c>
      <c r="J3014" s="182"/>
      <c r="K3014" s="321">
        <f t="array" aca="1" ref="K3014" ca="1">SUMPRODUCT(OFFSET($K1468,0,0,1,6),OFFSET($K2694:$P2694,0,6-K$2790,1,6),TRANSPOSE(K$2779:K$2784))</f>
        <v>0</v>
      </c>
      <c r="L3014" s="319"/>
      <c r="M3014" s="319"/>
      <c r="N3014" s="319"/>
      <c r="O3014" s="319"/>
      <c r="P3014" s="319"/>
    </row>
    <row r="3015" spans="1:16" outlineLevel="3" x14ac:dyDescent="0.3">
      <c r="A3015" s="173"/>
      <c r="B3015" s="173"/>
      <c r="C3015" s="173"/>
      <c r="D3015" s="173"/>
      <c r="E3015" s="173"/>
      <c r="F3015" s="70">
        <v>225</v>
      </c>
      <c r="G3015" s="173"/>
      <c r="H3015" s="173"/>
      <c r="I3015" s="71" t="str">
        <v>libre</v>
      </c>
      <c r="J3015" s="182"/>
      <c r="K3015" s="321">
        <f t="array" aca="1" ref="K3015" ca="1">SUMPRODUCT(OFFSET($K1469,0,0,1,6),OFFSET($K2695:$P2695,0,6-K$2790,1,6),TRANSPOSE(K$2779:K$2784))</f>
        <v>0</v>
      </c>
      <c r="L3015" s="319"/>
      <c r="M3015" s="319"/>
      <c r="N3015" s="319"/>
      <c r="O3015" s="319"/>
      <c r="P3015" s="319"/>
    </row>
    <row r="3016" spans="1:16" outlineLevel="3" x14ac:dyDescent="0.3">
      <c r="A3016" s="173"/>
      <c r="B3016" s="173"/>
      <c r="C3016" s="173"/>
      <c r="D3016" s="173"/>
      <c r="E3016" s="173"/>
      <c r="F3016" s="70">
        <v>226</v>
      </c>
      <c r="G3016" s="173"/>
      <c r="H3016" s="173"/>
      <c r="I3016" s="71" t="str">
        <v>libre</v>
      </c>
      <c r="J3016" s="182"/>
      <c r="K3016" s="321">
        <f t="array" aca="1" ref="K3016" ca="1">SUMPRODUCT(OFFSET($K1470,0,0,1,6),OFFSET($K2696:$P2696,0,6-K$2790,1,6),TRANSPOSE(K$2779:K$2784))</f>
        <v>0</v>
      </c>
      <c r="L3016" s="319"/>
      <c r="M3016" s="319"/>
      <c r="N3016" s="319"/>
      <c r="O3016" s="319"/>
      <c r="P3016" s="319"/>
    </row>
    <row r="3017" spans="1:16" outlineLevel="3" x14ac:dyDescent="0.3">
      <c r="A3017" s="173"/>
      <c r="B3017" s="173"/>
      <c r="C3017" s="173"/>
      <c r="D3017" s="173"/>
      <c r="E3017" s="173"/>
      <c r="F3017" s="70">
        <v>227</v>
      </c>
      <c r="G3017" s="173"/>
      <c r="H3017" s="173"/>
      <c r="I3017" s="71" t="str">
        <v>libre</v>
      </c>
      <c r="J3017" s="182"/>
      <c r="K3017" s="321">
        <f t="array" aca="1" ref="K3017" ca="1">SUMPRODUCT(OFFSET($K1471,0,0,1,6),OFFSET($K2697:$P2697,0,6-K$2790,1,6),TRANSPOSE(K$2779:K$2784))</f>
        <v>0</v>
      </c>
      <c r="L3017" s="319"/>
      <c r="M3017" s="319"/>
      <c r="N3017" s="319"/>
      <c r="O3017" s="319"/>
      <c r="P3017" s="319"/>
    </row>
    <row r="3018" spans="1:16" outlineLevel="3" x14ac:dyDescent="0.3">
      <c r="A3018" s="173"/>
      <c r="B3018" s="173"/>
      <c r="C3018" s="173"/>
      <c r="D3018" s="173"/>
      <c r="E3018" s="173"/>
      <c r="F3018" s="70">
        <v>228</v>
      </c>
      <c r="G3018" s="173"/>
      <c r="H3018" s="173"/>
      <c r="I3018" s="71" t="str">
        <v>libre</v>
      </c>
      <c r="J3018" s="182"/>
      <c r="K3018" s="321">
        <f t="array" aca="1" ref="K3018" ca="1">SUMPRODUCT(OFFSET($K1472,0,0,1,6),OFFSET($K2698:$P2698,0,6-K$2790,1,6),TRANSPOSE(K$2779:K$2784))</f>
        <v>0</v>
      </c>
      <c r="L3018" s="319"/>
      <c r="M3018" s="319"/>
      <c r="N3018" s="319"/>
      <c r="O3018" s="319"/>
      <c r="P3018" s="319"/>
    </row>
    <row r="3019" spans="1:16" outlineLevel="3" x14ac:dyDescent="0.3">
      <c r="A3019" s="173"/>
      <c r="B3019" s="173"/>
      <c r="C3019" s="173"/>
      <c r="D3019" s="173"/>
      <c r="E3019" s="173"/>
      <c r="F3019" s="70">
        <v>229</v>
      </c>
      <c r="G3019" s="173"/>
      <c r="H3019" s="173"/>
      <c r="I3019" s="71" t="str">
        <v>libre</v>
      </c>
      <c r="J3019" s="182"/>
      <c r="K3019" s="321">
        <f t="array" aca="1" ref="K3019" ca="1">SUMPRODUCT(OFFSET($K1473,0,0,1,6),OFFSET($K2699:$P2699,0,6-K$2790,1,6),TRANSPOSE(K$2779:K$2784))</f>
        <v>0</v>
      </c>
      <c r="L3019" s="319"/>
      <c r="M3019" s="319"/>
      <c r="N3019" s="319"/>
      <c r="O3019" s="319"/>
      <c r="P3019" s="319"/>
    </row>
    <row r="3020" spans="1:16" outlineLevel="3" x14ac:dyDescent="0.3">
      <c r="A3020" s="173"/>
      <c r="B3020" s="173"/>
      <c r="C3020" s="173"/>
      <c r="D3020" s="173"/>
      <c r="E3020" s="173"/>
      <c r="F3020" s="70">
        <v>230</v>
      </c>
      <c r="G3020" s="173"/>
      <c r="H3020" s="173"/>
      <c r="I3020" s="71" t="str">
        <v>libre</v>
      </c>
      <c r="J3020" s="182"/>
      <c r="K3020" s="321">
        <f t="array" aca="1" ref="K3020" ca="1">SUMPRODUCT(OFFSET($K1474,0,0,1,6),OFFSET($K2700:$P2700,0,6-K$2790,1,6),TRANSPOSE(K$2779:K$2784))</f>
        <v>0</v>
      </c>
      <c r="L3020" s="319"/>
      <c r="M3020" s="319"/>
      <c r="N3020" s="319"/>
      <c r="O3020" s="319"/>
      <c r="P3020" s="319"/>
    </row>
    <row r="3021" spans="1:16" outlineLevel="3" x14ac:dyDescent="0.3">
      <c r="A3021" s="173"/>
      <c r="B3021" s="173"/>
      <c r="C3021" s="173"/>
      <c r="D3021" s="173"/>
      <c r="E3021" s="173"/>
      <c r="F3021" s="70">
        <v>231</v>
      </c>
      <c r="G3021" s="173"/>
      <c r="H3021" s="173"/>
      <c r="I3021" s="71" t="str">
        <v>libre</v>
      </c>
      <c r="J3021" s="182"/>
      <c r="K3021" s="321">
        <f t="array" aca="1" ref="K3021" ca="1">SUMPRODUCT(OFFSET($K1475,0,0,1,6),OFFSET($K2701:$P2701,0,6-K$2790,1,6),TRANSPOSE(K$2779:K$2784))</f>
        <v>0</v>
      </c>
      <c r="L3021" s="319"/>
      <c r="M3021" s="319"/>
      <c r="N3021" s="319"/>
      <c r="O3021" s="319"/>
      <c r="P3021" s="319"/>
    </row>
    <row r="3022" spans="1:16" outlineLevel="3" x14ac:dyDescent="0.3">
      <c r="A3022" s="173"/>
      <c r="B3022" s="173"/>
      <c r="C3022" s="173"/>
      <c r="D3022" s="173"/>
      <c r="E3022" s="173"/>
      <c r="F3022" s="70">
        <v>232</v>
      </c>
      <c r="G3022" s="173"/>
      <c r="H3022" s="173"/>
      <c r="I3022" s="71" t="str">
        <v>libre</v>
      </c>
      <c r="J3022" s="182"/>
      <c r="K3022" s="321">
        <f t="array" aca="1" ref="K3022" ca="1">SUMPRODUCT(OFFSET($K1476,0,0,1,6),OFFSET($K2702:$P2702,0,6-K$2790,1,6),TRANSPOSE(K$2779:K$2784))</f>
        <v>0</v>
      </c>
      <c r="L3022" s="319"/>
      <c r="M3022" s="319"/>
      <c r="N3022" s="319"/>
      <c r="O3022" s="319"/>
      <c r="P3022" s="319"/>
    </row>
    <row r="3023" spans="1:16" outlineLevel="3" x14ac:dyDescent="0.3">
      <c r="A3023" s="173"/>
      <c r="B3023" s="173"/>
      <c r="C3023" s="173"/>
      <c r="D3023" s="173"/>
      <c r="E3023" s="173"/>
      <c r="F3023" s="70">
        <v>233</v>
      </c>
      <c r="G3023" s="173"/>
      <c r="H3023" s="173"/>
      <c r="I3023" s="71" t="str">
        <v>libre</v>
      </c>
      <c r="J3023" s="182"/>
      <c r="K3023" s="321">
        <f t="array" aca="1" ref="K3023" ca="1">SUMPRODUCT(OFFSET($K1477,0,0,1,6),OFFSET($K2703:$P2703,0,6-K$2790,1,6),TRANSPOSE(K$2779:K$2784))</f>
        <v>0</v>
      </c>
      <c r="L3023" s="319"/>
      <c r="M3023" s="319"/>
      <c r="N3023" s="319"/>
      <c r="O3023" s="319"/>
      <c r="P3023" s="319"/>
    </row>
    <row r="3024" spans="1:16" outlineLevel="3" x14ac:dyDescent="0.3">
      <c r="A3024" s="173"/>
      <c r="B3024" s="173"/>
      <c r="C3024" s="173"/>
      <c r="D3024" s="173"/>
      <c r="E3024" s="173"/>
      <c r="F3024" s="70">
        <v>234</v>
      </c>
      <c r="G3024" s="173"/>
      <c r="H3024" s="173"/>
      <c r="I3024" s="71" t="str">
        <v>libre</v>
      </c>
      <c r="J3024" s="182"/>
      <c r="K3024" s="321">
        <f t="array" aca="1" ref="K3024" ca="1">SUMPRODUCT(OFFSET($K1478,0,0,1,6),OFFSET($K2704:$P2704,0,6-K$2790,1,6),TRANSPOSE(K$2779:K$2784))</f>
        <v>0</v>
      </c>
      <c r="L3024" s="319"/>
      <c r="M3024" s="319"/>
      <c r="N3024" s="319"/>
      <c r="O3024" s="319"/>
      <c r="P3024" s="319"/>
    </row>
    <row r="3025" spans="1:16" outlineLevel="3" x14ac:dyDescent="0.3">
      <c r="A3025" s="173"/>
      <c r="B3025" s="173"/>
      <c r="C3025" s="173"/>
      <c r="D3025" s="173"/>
      <c r="E3025" s="173"/>
      <c r="F3025" s="70">
        <v>235</v>
      </c>
      <c r="G3025" s="173"/>
      <c r="H3025" s="173"/>
      <c r="I3025" s="71" t="str">
        <v>libre</v>
      </c>
      <c r="J3025" s="182"/>
      <c r="K3025" s="321">
        <f t="array" aca="1" ref="K3025" ca="1">SUMPRODUCT(OFFSET($K1479,0,0,1,6),OFFSET($K2705:$P2705,0,6-K$2790,1,6),TRANSPOSE(K$2779:K$2784))</f>
        <v>0</v>
      </c>
      <c r="L3025" s="319"/>
      <c r="M3025" s="319"/>
      <c r="N3025" s="319"/>
      <c r="O3025" s="319"/>
      <c r="P3025" s="319"/>
    </row>
    <row r="3026" spans="1:16" outlineLevel="3" x14ac:dyDescent="0.3">
      <c r="A3026" s="173"/>
      <c r="B3026" s="173"/>
      <c r="C3026" s="173"/>
      <c r="D3026" s="173"/>
      <c r="E3026" s="173"/>
      <c r="F3026" s="70">
        <v>236</v>
      </c>
      <c r="G3026" s="173"/>
      <c r="H3026" s="173"/>
      <c r="I3026" s="71" t="str">
        <v>libre</v>
      </c>
      <c r="J3026" s="182"/>
      <c r="K3026" s="321">
        <f t="array" aca="1" ref="K3026" ca="1">SUMPRODUCT(OFFSET($K1480,0,0,1,6),OFFSET($K2706:$P2706,0,6-K$2790,1,6),TRANSPOSE(K$2779:K$2784))</f>
        <v>0</v>
      </c>
      <c r="L3026" s="319"/>
      <c r="M3026" s="319"/>
      <c r="N3026" s="319"/>
      <c r="O3026" s="319"/>
      <c r="P3026" s="319"/>
    </row>
    <row r="3027" spans="1:16" outlineLevel="3" x14ac:dyDescent="0.3">
      <c r="A3027" s="173"/>
      <c r="B3027" s="173"/>
      <c r="C3027" s="173"/>
      <c r="D3027" s="173"/>
      <c r="E3027" s="173"/>
      <c r="F3027" s="70">
        <v>237</v>
      </c>
      <c r="G3027" s="173"/>
      <c r="H3027" s="173"/>
      <c r="I3027" s="71" t="str">
        <v>libre</v>
      </c>
      <c r="J3027" s="182"/>
      <c r="K3027" s="321">
        <f t="array" aca="1" ref="K3027" ca="1">SUMPRODUCT(OFFSET($K1481,0,0,1,6),OFFSET($K2707:$P2707,0,6-K$2790,1,6),TRANSPOSE(K$2779:K$2784))</f>
        <v>0</v>
      </c>
      <c r="L3027" s="319"/>
      <c r="M3027" s="319"/>
      <c r="N3027" s="319"/>
      <c r="O3027" s="319"/>
      <c r="P3027" s="319"/>
    </row>
    <row r="3028" spans="1:16" outlineLevel="3" x14ac:dyDescent="0.3">
      <c r="A3028" s="173"/>
      <c r="B3028" s="173"/>
      <c r="C3028" s="173"/>
      <c r="D3028" s="173"/>
      <c r="E3028" s="173"/>
      <c r="F3028" s="70">
        <v>238</v>
      </c>
      <c r="G3028" s="173"/>
      <c r="H3028" s="173"/>
      <c r="I3028" s="71" t="str">
        <v>libre</v>
      </c>
      <c r="J3028" s="182"/>
      <c r="K3028" s="321">
        <f t="array" aca="1" ref="K3028" ca="1">SUMPRODUCT(OFFSET($K1482,0,0,1,6),OFFSET($K2708:$P2708,0,6-K$2790,1,6),TRANSPOSE(K$2779:K$2784))</f>
        <v>0</v>
      </c>
      <c r="L3028" s="319"/>
      <c r="M3028" s="319"/>
      <c r="N3028" s="319"/>
      <c r="O3028" s="319"/>
      <c r="P3028" s="319"/>
    </row>
    <row r="3029" spans="1:16" outlineLevel="3" x14ac:dyDescent="0.3">
      <c r="A3029" s="173"/>
      <c r="B3029" s="173"/>
      <c r="C3029" s="173"/>
      <c r="D3029" s="173"/>
      <c r="E3029" s="173"/>
      <c r="F3029" s="70">
        <v>239</v>
      </c>
      <c r="G3029" s="173"/>
      <c r="H3029" s="173"/>
      <c r="I3029" s="71" t="str">
        <v>libre</v>
      </c>
      <c r="J3029" s="182"/>
      <c r="K3029" s="321">
        <f t="array" aca="1" ref="K3029" ca="1">SUMPRODUCT(OFFSET($K1483,0,0,1,6),OFFSET($K2709:$P2709,0,6-K$2790,1,6),TRANSPOSE(K$2779:K$2784))</f>
        <v>0</v>
      </c>
      <c r="L3029" s="319"/>
      <c r="M3029" s="319"/>
      <c r="N3029" s="319"/>
      <c r="O3029" s="319"/>
      <c r="P3029" s="319"/>
    </row>
    <row r="3030" spans="1:16" outlineLevel="3" x14ac:dyDescent="0.3">
      <c r="A3030" s="173"/>
      <c r="B3030" s="173"/>
      <c r="C3030" s="173"/>
      <c r="D3030" s="173"/>
      <c r="E3030" s="173"/>
      <c r="F3030" s="70">
        <v>240</v>
      </c>
      <c r="G3030" s="173"/>
      <c r="H3030" s="173"/>
      <c r="I3030" s="71" t="str">
        <v>libre</v>
      </c>
      <c r="J3030" s="182"/>
      <c r="K3030" s="321">
        <f t="array" aca="1" ref="K3030" ca="1">SUMPRODUCT(OFFSET($K1484,0,0,1,6),OFFSET($K2710:$P2710,0,6-K$2790,1,6),TRANSPOSE(K$2779:K$2784))</f>
        <v>0</v>
      </c>
      <c r="L3030" s="319"/>
      <c r="M3030" s="319"/>
      <c r="N3030" s="319"/>
      <c r="O3030" s="319"/>
      <c r="P3030" s="319"/>
    </row>
    <row r="3031" spans="1:16" outlineLevel="3" x14ac:dyDescent="0.3">
      <c r="A3031" s="173"/>
      <c r="B3031" s="173"/>
      <c r="C3031" s="173"/>
      <c r="D3031" s="173"/>
      <c r="E3031" s="173"/>
      <c r="F3031" s="70">
        <v>241</v>
      </c>
      <c r="G3031" s="173"/>
      <c r="H3031" s="173"/>
      <c r="I3031" s="71" t="str">
        <v>libre</v>
      </c>
      <c r="J3031" s="182"/>
      <c r="K3031" s="321">
        <f t="array" aca="1" ref="K3031" ca="1">SUMPRODUCT(OFFSET($K1485,0,0,1,6),OFFSET($K2711:$P2711,0,6-K$2790,1,6),TRANSPOSE(K$2779:K$2784))</f>
        <v>0</v>
      </c>
      <c r="L3031" s="319"/>
      <c r="M3031" s="319"/>
      <c r="N3031" s="319"/>
      <c r="O3031" s="319"/>
      <c r="P3031" s="319"/>
    </row>
    <row r="3032" spans="1:16" outlineLevel="3" x14ac:dyDescent="0.3">
      <c r="A3032" s="173"/>
      <c r="B3032" s="173"/>
      <c r="C3032" s="173"/>
      <c r="D3032" s="173"/>
      <c r="E3032" s="173"/>
      <c r="F3032" s="70">
        <v>242</v>
      </c>
      <c r="G3032" s="173"/>
      <c r="H3032" s="173"/>
      <c r="I3032" s="71" t="str">
        <v>libre</v>
      </c>
      <c r="J3032" s="182"/>
      <c r="K3032" s="321">
        <f t="array" aca="1" ref="K3032" ca="1">SUMPRODUCT(OFFSET($K1486,0,0,1,6),OFFSET($K2712:$P2712,0,6-K$2790,1,6),TRANSPOSE(K$2779:K$2784))</f>
        <v>0</v>
      </c>
      <c r="L3032" s="319"/>
      <c r="M3032" s="319"/>
      <c r="N3032" s="319"/>
      <c r="O3032" s="319"/>
      <c r="P3032" s="319"/>
    </row>
    <row r="3033" spans="1:16" outlineLevel="3" x14ac:dyDescent="0.3">
      <c r="A3033" s="173"/>
      <c r="B3033" s="173"/>
      <c r="C3033" s="173"/>
      <c r="D3033" s="173"/>
      <c r="E3033" s="173"/>
      <c r="F3033" s="70">
        <v>243</v>
      </c>
      <c r="G3033" s="173"/>
      <c r="H3033" s="173"/>
      <c r="I3033" s="71" t="str">
        <v>libre</v>
      </c>
      <c r="J3033" s="182"/>
      <c r="K3033" s="321">
        <f t="array" aca="1" ref="K3033" ca="1">SUMPRODUCT(OFFSET($K1487,0,0,1,6),OFFSET($K2713:$P2713,0,6-K$2790,1,6),TRANSPOSE(K$2779:K$2784))</f>
        <v>0</v>
      </c>
      <c r="L3033" s="319"/>
      <c r="M3033" s="319"/>
      <c r="N3033" s="319"/>
      <c r="O3033" s="319"/>
      <c r="P3033" s="319"/>
    </row>
    <row r="3034" spans="1:16" outlineLevel="3" x14ac:dyDescent="0.3">
      <c r="A3034" s="173"/>
      <c r="B3034" s="173"/>
      <c r="C3034" s="173"/>
      <c r="D3034" s="173"/>
      <c r="E3034" s="173"/>
      <c r="F3034" s="70">
        <v>244</v>
      </c>
      <c r="G3034" s="173"/>
      <c r="H3034" s="173"/>
      <c r="I3034" s="71" t="str">
        <v>libre</v>
      </c>
      <c r="J3034" s="182"/>
      <c r="K3034" s="321">
        <f t="array" aca="1" ref="K3034" ca="1">SUMPRODUCT(OFFSET($K1488,0,0,1,6),OFFSET($K2714:$P2714,0,6-K$2790,1,6),TRANSPOSE(K$2779:K$2784))</f>
        <v>0</v>
      </c>
      <c r="L3034" s="319"/>
      <c r="M3034" s="319"/>
      <c r="N3034" s="319"/>
      <c r="O3034" s="319"/>
      <c r="P3034" s="319"/>
    </row>
    <row r="3035" spans="1:16" outlineLevel="3" x14ac:dyDescent="0.3">
      <c r="A3035" s="173"/>
      <c r="B3035" s="173"/>
      <c r="C3035" s="173"/>
      <c r="D3035" s="173"/>
      <c r="E3035" s="173"/>
      <c r="F3035" s="70">
        <v>245</v>
      </c>
      <c r="G3035" s="173"/>
      <c r="H3035" s="173"/>
      <c r="I3035" s="71" t="str">
        <v>libre</v>
      </c>
      <c r="J3035" s="182"/>
      <c r="K3035" s="321">
        <f t="array" aca="1" ref="K3035" ca="1">SUMPRODUCT(OFFSET($K1489,0,0,1,6),OFFSET($K2715:$P2715,0,6-K$2790,1,6),TRANSPOSE(K$2779:K$2784))</f>
        <v>0</v>
      </c>
      <c r="L3035" s="319"/>
      <c r="M3035" s="319"/>
      <c r="N3035" s="319"/>
      <c r="O3035" s="319"/>
      <c r="P3035" s="319"/>
    </row>
    <row r="3036" spans="1:16" outlineLevel="3" x14ac:dyDescent="0.3">
      <c r="A3036" s="173"/>
      <c r="B3036" s="173"/>
      <c r="C3036" s="173"/>
      <c r="D3036" s="173"/>
      <c r="E3036" s="173"/>
      <c r="F3036" s="70">
        <v>246</v>
      </c>
      <c r="G3036" s="173"/>
      <c r="H3036" s="173"/>
      <c r="I3036" s="71" t="str">
        <v>libre</v>
      </c>
      <c r="J3036" s="182"/>
      <c r="K3036" s="321">
        <f t="array" aca="1" ref="K3036" ca="1">SUMPRODUCT(OFFSET($K1490,0,0,1,6),OFFSET($K2716:$P2716,0,6-K$2790,1,6),TRANSPOSE(K$2779:K$2784))</f>
        <v>0</v>
      </c>
      <c r="L3036" s="319"/>
      <c r="M3036" s="319"/>
      <c r="N3036" s="319"/>
      <c r="O3036" s="319"/>
      <c r="P3036" s="319"/>
    </row>
    <row r="3037" spans="1:16" outlineLevel="3" x14ac:dyDescent="0.3">
      <c r="A3037" s="173"/>
      <c r="B3037" s="173"/>
      <c r="C3037" s="173"/>
      <c r="D3037" s="173"/>
      <c r="E3037" s="173"/>
      <c r="F3037" s="70">
        <v>247</v>
      </c>
      <c r="G3037" s="173"/>
      <c r="H3037" s="173"/>
      <c r="I3037" s="71" t="str">
        <v>libre</v>
      </c>
      <c r="J3037" s="182"/>
      <c r="K3037" s="321">
        <f t="array" aca="1" ref="K3037" ca="1">SUMPRODUCT(OFFSET($K1491,0,0,1,6),OFFSET($K2717:$P2717,0,6-K$2790,1,6),TRANSPOSE(K$2779:K$2784))</f>
        <v>0</v>
      </c>
      <c r="L3037" s="319"/>
      <c r="M3037" s="319"/>
      <c r="N3037" s="319"/>
      <c r="O3037" s="319"/>
      <c r="P3037" s="319"/>
    </row>
    <row r="3038" spans="1:16" outlineLevel="3" x14ac:dyDescent="0.3">
      <c r="A3038" s="173"/>
      <c r="B3038" s="173"/>
      <c r="C3038" s="173"/>
      <c r="D3038" s="173"/>
      <c r="E3038" s="173"/>
      <c r="F3038" s="70">
        <v>248</v>
      </c>
      <c r="G3038" s="173"/>
      <c r="H3038" s="173"/>
      <c r="I3038" s="71" t="str">
        <v>libre</v>
      </c>
      <c r="J3038" s="182"/>
      <c r="K3038" s="321">
        <f t="array" aca="1" ref="K3038" ca="1">SUMPRODUCT(OFFSET($K1492,0,0,1,6),OFFSET($K2718:$P2718,0,6-K$2790,1,6),TRANSPOSE(K$2779:K$2784))</f>
        <v>0</v>
      </c>
      <c r="L3038" s="319"/>
      <c r="M3038" s="319"/>
      <c r="N3038" s="319"/>
      <c r="O3038" s="319"/>
      <c r="P3038" s="319"/>
    </row>
    <row r="3039" spans="1:16" outlineLevel="3" x14ac:dyDescent="0.3">
      <c r="A3039" s="173"/>
      <c r="B3039" s="173"/>
      <c r="C3039" s="173"/>
      <c r="D3039" s="173"/>
      <c r="E3039" s="173"/>
      <c r="F3039" s="70">
        <v>249</v>
      </c>
      <c r="G3039" s="173"/>
      <c r="H3039" s="173"/>
      <c r="I3039" s="71" t="str">
        <v>libre</v>
      </c>
      <c r="J3039" s="182"/>
      <c r="K3039" s="321">
        <f t="array" aca="1" ref="K3039" ca="1">SUMPRODUCT(OFFSET($K1493,0,0,1,6),OFFSET($K2719:$P2719,0,6-K$2790,1,6),TRANSPOSE(K$2779:K$2784))</f>
        <v>0</v>
      </c>
      <c r="L3039" s="319"/>
      <c r="M3039" s="319"/>
      <c r="N3039" s="319"/>
      <c r="O3039" s="319"/>
      <c r="P3039" s="319"/>
    </row>
    <row r="3040" spans="1:16" outlineLevel="3" x14ac:dyDescent="0.3">
      <c r="A3040" s="173"/>
      <c r="B3040" s="173"/>
      <c r="C3040" s="173"/>
      <c r="D3040" s="173"/>
      <c r="E3040" s="173"/>
      <c r="F3040" s="70">
        <v>250</v>
      </c>
      <c r="G3040" s="173"/>
      <c r="H3040" s="173"/>
      <c r="I3040" s="71" t="str">
        <v>libre</v>
      </c>
      <c r="J3040" s="182"/>
      <c r="K3040" s="321">
        <f t="array" aca="1" ref="K3040" ca="1">SUMPRODUCT(OFFSET($K1494,0,0,1,6),OFFSET($K2720:$P2720,0,6-K$2790,1,6),TRANSPOSE(K$2779:K$2784))</f>
        <v>0</v>
      </c>
      <c r="L3040" s="319"/>
      <c r="M3040" s="319"/>
      <c r="N3040" s="319"/>
      <c r="O3040" s="319"/>
      <c r="P3040" s="319"/>
    </row>
    <row r="3041" spans="1:16" outlineLevel="3" x14ac:dyDescent="0.3">
      <c r="A3041" s="173"/>
      <c r="B3041" s="173"/>
      <c r="C3041" s="173"/>
      <c r="D3041" s="173"/>
      <c r="E3041" s="173"/>
      <c r="F3041" s="70">
        <v>251</v>
      </c>
      <c r="G3041" s="173"/>
      <c r="H3041" s="173"/>
      <c r="I3041" s="71" t="str">
        <v>libre</v>
      </c>
      <c r="J3041" s="182"/>
      <c r="K3041" s="321">
        <f t="array" aca="1" ref="K3041" ca="1">SUMPRODUCT(OFFSET($K1495,0,0,1,6),OFFSET($K2721:$P2721,0,6-K$2790,1,6),TRANSPOSE(K$2779:K$2784))</f>
        <v>0</v>
      </c>
      <c r="L3041" s="319"/>
      <c r="M3041" s="319"/>
      <c r="N3041" s="319"/>
      <c r="O3041" s="319"/>
      <c r="P3041" s="319"/>
    </row>
    <row r="3042" spans="1:16" outlineLevel="3" x14ac:dyDescent="0.3">
      <c r="A3042" s="173"/>
      <c r="B3042" s="173"/>
      <c r="C3042" s="173"/>
      <c r="D3042" s="173"/>
      <c r="E3042" s="173"/>
      <c r="F3042" s="70">
        <v>252</v>
      </c>
      <c r="G3042" s="173"/>
      <c r="H3042" s="173"/>
      <c r="I3042" s="71" t="str">
        <v>libre</v>
      </c>
      <c r="J3042" s="182"/>
      <c r="K3042" s="321">
        <f t="array" aca="1" ref="K3042" ca="1">SUMPRODUCT(OFFSET($K1496,0,0,1,6),OFFSET($K2722:$P2722,0,6-K$2790,1,6),TRANSPOSE(K$2779:K$2784))</f>
        <v>0</v>
      </c>
      <c r="L3042" s="319"/>
      <c r="M3042" s="319"/>
      <c r="N3042" s="319"/>
      <c r="O3042" s="319"/>
      <c r="P3042" s="319"/>
    </row>
    <row r="3043" spans="1:16" outlineLevel="3" x14ac:dyDescent="0.3">
      <c r="A3043" s="173"/>
      <c r="B3043" s="173"/>
      <c r="C3043" s="173"/>
      <c r="D3043" s="173"/>
      <c r="E3043" s="173"/>
      <c r="F3043" s="70">
        <v>253</v>
      </c>
      <c r="G3043" s="173"/>
      <c r="H3043" s="173"/>
      <c r="I3043" s="71" t="str">
        <v>libre</v>
      </c>
      <c r="J3043" s="182"/>
      <c r="K3043" s="321">
        <f t="array" aca="1" ref="K3043" ca="1">SUMPRODUCT(OFFSET($K1497,0,0,1,6),OFFSET($K2723:$P2723,0,6-K$2790,1,6),TRANSPOSE(K$2779:K$2784))</f>
        <v>0</v>
      </c>
      <c r="L3043" s="319"/>
      <c r="M3043" s="319"/>
      <c r="N3043" s="319"/>
      <c r="O3043" s="319"/>
      <c r="P3043" s="319"/>
    </row>
    <row r="3044" spans="1:16" outlineLevel="3" x14ac:dyDescent="0.3">
      <c r="A3044" s="173"/>
      <c r="B3044" s="173"/>
      <c r="C3044" s="173"/>
      <c r="D3044" s="173"/>
      <c r="E3044" s="173"/>
      <c r="F3044" s="70">
        <v>254</v>
      </c>
      <c r="G3044" s="173"/>
      <c r="H3044" s="173"/>
      <c r="I3044" s="71" t="str">
        <v>libre</v>
      </c>
      <c r="J3044" s="182"/>
      <c r="K3044" s="321">
        <f t="array" aca="1" ref="K3044" ca="1">SUMPRODUCT(OFFSET($K1498,0,0,1,6),OFFSET($K2724:$P2724,0,6-K$2790,1,6),TRANSPOSE(K$2779:K$2784))</f>
        <v>0</v>
      </c>
      <c r="L3044" s="319"/>
      <c r="M3044" s="319"/>
      <c r="N3044" s="319"/>
      <c r="O3044" s="319"/>
      <c r="P3044" s="319"/>
    </row>
    <row r="3045" spans="1:16" outlineLevel="3" x14ac:dyDescent="0.3">
      <c r="A3045" s="173"/>
      <c r="B3045" s="173"/>
      <c r="C3045" s="173"/>
      <c r="D3045" s="173"/>
      <c r="E3045" s="173"/>
      <c r="F3045" s="70">
        <v>255</v>
      </c>
      <c r="G3045" s="173"/>
      <c r="H3045" s="173"/>
      <c r="I3045" s="71" t="str">
        <v>libre</v>
      </c>
      <c r="J3045" s="182"/>
      <c r="K3045" s="321">
        <f t="array" aca="1" ref="K3045" ca="1">SUMPRODUCT(OFFSET($K1499,0,0,1,6),OFFSET($K2725:$P2725,0,6-K$2790,1,6),TRANSPOSE(K$2779:K$2784))</f>
        <v>0</v>
      </c>
      <c r="L3045" s="319"/>
      <c r="M3045" s="319"/>
      <c r="N3045" s="319"/>
      <c r="O3045" s="319"/>
      <c r="P3045" s="319"/>
    </row>
    <row r="3046" spans="1:16" outlineLevel="3" x14ac:dyDescent="0.3">
      <c r="A3046" s="173"/>
      <c r="B3046" s="173"/>
      <c r="C3046" s="173"/>
      <c r="D3046" s="173"/>
      <c r="E3046" s="173"/>
      <c r="F3046" s="70">
        <v>256</v>
      </c>
      <c r="G3046" s="173"/>
      <c r="H3046" s="173"/>
      <c r="I3046" s="71" t="str">
        <v>libre</v>
      </c>
      <c r="J3046" s="182"/>
      <c r="K3046" s="321">
        <f t="array" aca="1" ref="K3046" ca="1">SUMPRODUCT(OFFSET($K1500,0,0,1,6),OFFSET($K2726:$P2726,0,6-K$2790,1,6),TRANSPOSE(K$2779:K$2784))</f>
        <v>0</v>
      </c>
      <c r="L3046" s="319"/>
      <c r="M3046" s="319"/>
      <c r="N3046" s="319"/>
      <c r="O3046" s="319"/>
      <c r="P3046" s="319"/>
    </row>
    <row r="3047" spans="1:16" outlineLevel="3" x14ac:dyDescent="0.3">
      <c r="A3047" s="173"/>
      <c r="B3047" s="173"/>
      <c r="C3047" s="173"/>
      <c r="D3047" s="173"/>
      <c r="E3047" s="173"/>
      <c r="F3047" s="70">
        <v>257</v>
      </c>
      <c r="G3047" s="173"/>
      <c r="H3047" s="173"/>
      <c r="I3047" s="71" t="str">
        <v>libre</v>
      </c>
      <c r="J3047" s="182"/>
      <c r="K3047" s="321">
        <f t="array" aca="1" ref="K3047" ca="1">SUMPRODUCT(OFFSET($K1501,0,0,1,6),OFFSET($K2727:$P2727,0,6-K$2790,1,6),TRANSPOSE(K$2779:K$2784))</f>
        <v>0</v>
      </c>
      <c r="L3047" s="319"/>
      <c r="M3047" s="319"/>
      <c r="N3047" s="319"/>
      <c r="O3047" s="319"/>
      <c r="P3047" s="319"/>
    </row>
    <row r="3048" spans="1:16" outlineLevel="3" x14ac:dyDescent="0.3">
      <c r="A3048" s="173"/>
      <c r="B3048" s="173"/>
      <c r="C3048" s="173"/>
      <c r="D3048" s="173"/>
      <c r="E3048" s="173"/>
      <c r="F3048" s="70">
        <v>258</v>
      </c>
      <c r="G3048" s="173"/>
      <c r="H3048" s="173"/>
      <c r="I3048" s="71" t="str">
        <v>libre</v>
      </c>
      <c r="J3048" s="182"/>
      <c r="K3048" s="321">
        <f t="array" aca="1" ref="K3048" ca="1">SUMPRODUCT(OFFSET($K1502,0,0,1,6),OFFSET($K2728:$P2728,0,6-K$2790,1,6),TRANSPOSE(K$2779:K$2784))</f>
        <v>0</v>
      </c>
      <c r="L3048" s="319"/>
      <c r="M3048" s="319"/>
      <c r="N3048" s="319"/>
      <c r="O3048" s="319"/>
      <c r="P3048" s="319"/>
    </row>
    <row r="3049" spans="1:16" outlineLevel="3" x14ac:dyDescent="0.3">
      <c r="A3049" s="173"/>
      <c r="B3049" s="173"/>
      <c r="C3049" s="173"/>
      <c r="D3049" s="173"/>
      <c r="E3049" s="173"/>
      <c r="F3049" s="70">
        <v>259</v>
      </c>
      <c r="G3049" s="173"/>
      <c r="H3049" s="173"/>
      <c r="I3049" s="71" t="str">
        <v>libre</v>
      </c>
      <c r="J3049" s="182"/>
      <c r="K3049" s="321">
        <f t="array" aca="1" ref="K3049" ca="1">SUMPRODUCT(OFFSET($K1503,0,0,1,6),OFFSET($K2729:$P2729,0,6-K$2790,1,6),TRANSPOSE(K$2779:K$2784))</f>
        <v>0</v>
      </c>
      <c r="L3049" s="319"/>
      <c r="M3049" s="319"/>
      <c r="N3049" s="319"/>
      <c r="O3049" s="319"/>
      <c r="P3049" s="319"/>
    </row>
    <row r="3050" spans="1:16" outlineLevel="3" x14ac:dyDescent="0.3">
      <c r="A3050" s="173"/>
      <c r="B3050" s="173"/>
      <c r="C3050" s="173"/>
      <c r="D3050" s="173"/>
      <c r="E3050" s="173"/>
      <c r="F3050" s="70">
        <v>260</v>
      </c>
      <c r="G3050" s="173"/>
      <c r="H3050" s="173"/>
      <c r="I3050" s="71" t="str">
        <v>libre</v>
      </c>
      <c r="J3050" s="182"/>
      <c r="K3050" s="321">
        <f t="array" aca="1" ref="K3050" ca="1">SUMPRODUCT(OFFSET($K1504,0,0,1,6),OFFSET($K2730:$P2730,0,6-K$2790,1,6),TRANSPOSE(K$2779:K$2784))</f>
        <v>0</v>
      </c>
      <c r="L3050" s="319"/>
      <c r="M3050" s="319"/>
      <c r="N3050" s="319"/>
      <c r="O3050" s="319"/>
      <c r="P3050" s="319"/>
    </row>
    <row r="3051" spans="1:16" outlineLevel="3" x14ac:dyDescent="0.3">
      <c r="A3051" s="173"/>
      <c r="B3051" s="173"/>
      <c r="C3051" s="173"/>
      <c r="D3051" s="173"/>
      <c r="E3051" s="173"/>
      <c r="F3051" s="70">
        <v>261</v>
      </c>
      <c r="G3051" s="173"/>
      <c r="H3051" s="173"/>
      <c r="I3051" s="71" t="str">
        <v>libre</v>
      </c>
      <c r="J3051" s="182"/>
      <c r="K3051" s="321">
        <f t="array" aca="1" ref="K3051" ca="1">SUMPRODUCT(OFFSET($K1505,0,0,1,6),OFFSET($K2731:$P2731,0,6-K$2790,1,6),TRANSPOSE(K$2779:K$2784))</f>
        <v>0</v>
      </c>
      <c r="L3051" s="319"/>
      <c r="M3051" s="319"/>
      <c r="N3051" s="319"/>
      <c r="O3051" s="319"/>
      <c r="P3051" s="319"/>
    </row>
    <row r="3052" spans="1:16" outlineLevel="3" x14ac:dyDescent="0.3">
      <c r="A3052" s="173"/>
      <c r="B3052" s="173"/>
      <c r="C3052" s="173"/>
      <c r="D3052" s="173"/>
      <c r="E3052" s="173"/>
      <c r="F3052" s="70">
        <v>262</v>
      </c>
      <c r="G3052" s="173"/>
      <c r="H3052" s="173"/>
      <c r="I3052" s="71" t="str">
        <v>libre</v>
      </c>
      <c r="J3052" s="182"/>
      <c r="K3052" s="321">
        <f t="array" aca="1" ref="K3052" ca="1">SUMPRODUCT(OFFSET($K1506,0,0,1,6),OFFSET($K2732:$P2732,0,6-K$2790,1,6),TRANSPOSE(K$2779:K$2784))</f>
        <v>0</v>
      </c>
      <c r="L3052" s="319"/>
      <c r="M3052" s="319"/>
      <c r="N3052" s="319"/>
      <c r="O3052" s="319"/>
      <c r="P3052" s="319"/>
    </row>
    <row r="3053" spans="1:16" outlineLevel="3" x14ac:dyDescent="0.3">
      <c r="A3053" s="173"/>
      <c r="B3053" s="173"/>
      <c r="C3053" s="173"/>
      <c r="D3053" s="173"/>
      <c r="E3053" s="173"/>
      <c r="F3053" s="70">
        <v>263</v>
      </c>
      <c r="G3053" s="173"/>
      <c r="H3053" s="173"/>
      <c r="I3053" s="71" t="str">
        <v>libre</v>
      </c>
      <c r="J3053" s="182"/>
      <c r="K3053" s="321">
        <f t="array" aca="1" ref="K3053" ca="1">SUMPRODUCT(OFFSET($K1507,0,0,1,6),OFFSET($K2733:$P2733,0,6-K$2790,1,6),TRANSPOSE(K$2779:K$2784))</f>
        <v>0</v>
      </c>
      <c r="L3053" s="319"/>
      <c r="M3053" s="319"/>
      <c r="N3053" s="319"/>
      <c r="O3053" s="319"/>
      <c r="P3053" s="319"/>
    </row>
    <row r="3054" spans="1:16" outlineLevel="3" x14ac:dyDescent="0.3">
      <c r="A3054" s="173"/>
      <c r="B3054" s="173"/>
      <c r="C3054" s="173"/>
      <c r="D3054" s="173"/>
      <c r="E3054" s="173"/>
      <c r="F3054" s="70">
        <v>264</v>
      </c>
      <c r="G3054" s="173"/>
      <c r="H3054" s="173"/>
      <c r="I3054" s="71" t="str">
        <v>libre</v>
      </c>
      <c r="J3054" s="182"/>
      <c r="K3054" s="321">
        <f t="array" aca="1" ref="K3054" ca="1">SUMPRODUCT(OFFSET($K1508,0,0,1,6),OFFSET($K2734:$P2734,0,6-K$2790,1,6),TRANSPOSE(K$2779:K$2784))</f>
        <v>0</v>
      </c>
      <c r="L3054" s="319"/>
      <c r="M3054" s="319"/>
      <c r="N3054" s="319"/>
      <c r="O3054" s="319"/>
      <c r="P3054" s="319"/>
    </row>
    <row r="3055" spans="1:16" outlineLevel="3" x14ac:dyDescent="0.3">
      <c r="A3055" s="173"/>
      <c r="B3055" s="173"/>
      <c r="C3055" s="173"/>
      <c r="D3055" s="173"/>
      <c r="E3055" s="173"/>
      <c r="F3055" s="70">
        <v>265</v>
      </c>
      <c r="G3055" s="173"/>
      <c r="H3055" s="173"/>
      <c r="I3055" s="71" t="str">
        <v>libre</v>
      </c>
      <c r="J3055" s="182"/>
      <c r="K3055" s="321">
        <f t="array" aca="1" ref="K3055" ca="1">SUMPRODUCT(OFFSET($K1509,0,0,1,6),OFFSET($K2735:$P2735,0,6-K$2790,1,6),TRANSPOSE(K$2779:K$2784))</f>
        <v>0</v>
      </c>
      <c r="L3055" s="319"/>
      <c r="M3055" s="319"/>
      <c r="N3055" s="319"/>
      <c r="O3055" s="319"/>
      <c r="P3055" s="319"/>
    </row>
    <row r="3056" spans="1:16" outlineLevel="3" x14ac:dyDescent="0.3">
      <c r="A3056" s="173"/>
      <c r="B3056" s="173"/>
      <c r="C3056" s="173"/>
      <c r="D3056" s="173"/>
      <c r="E3056" s="173"/>
      <c r="F3056" s="70">
        <v>266</v>
      </c>
      <c r="G3056" s="173"/>
      <c r="H3056" s="173"/>
      <c r="I3056" s="71" t="str">
        <v>libre</v>
      </c>
      <c r="J3056" s="182"/>
      <c r="K3056" s="321">
        <f t="array" aca="1" ref="K3056" ca="1">SUMPRODUCT(OFFSET($K1510,0,0,1,6),OFFSET($K2736:$P2736,0,6-K$2790,1,6),TRANSPOSE(K$2779:K$2784))</f>
        <v>0</v>
      </c>
      <c r="L3056" s="319"/>
      <c r="M3056" s="319"/>
      <c r="N3056" s="319"/>
      <c r="O3056" s="319"/>
      <c r="P3056" s="319"/>
    </row>
    <row r="3057" spans="1:16" outlineLevel="3" x14ac:dyDescent="0.3">
      <c r="A3057" s="173"/>
      <c r="B3057" s="173"/>
      <c r="C3057" s="173"/>
      <c r="D3057" s="173"/>
      <c r="E3057" s="173"/>
      <c r="F3057" s="70">
        <v>267</v>
      </c>
      <c r="G3057" s="173"/>
      <c r="H3057" s="173"/>
      <c r="I3057" s="71" t="str">
        <v>libre</v>
      </c>
      <c r="J3057" s="182"/>
      <c r="K3057" s="321">
        <f t="array" aca="1" ref="K3057" ca="1">SUMPRODUCT(OFFSET($K1511,0,0,1,6),OFFSET($K2737:$P2737,0,6-K$2790,1,6),TRANSPOSE(K$2779:K$2784))</f>
        <v>0</v>
      </c>
      <c r="L3057" s="319"/>
      <c r="M3057" s="319"/>
      <c r="N3057" s="319"/>
      <c r="O3057" s="319"/>
      <c r="P3057" s="319"/>
    </row>
    <row r="3058" spans="1:16" outlineLevel="3" x14ac:dyDescent="0.3">
      <c r="A3058" s="173"/>
      <c r="B3058" s="173"/>
      <c r="C3058" s="173"/>
      <c r="D3058" s="173"/>
      <c r="E3058" s="173"/>
      <c r="F3058" s="70">
        <v>268</v>
      </c>
      <c r="G3058" s="173"/>
      <c r="H3058" s="173"/>
      <c r="I3058" s="71" t="str">
        <v>libre</v>
      </c>
      <c r="J3058" s="182"/>
      <c r="K3058" s="321">
        <f t="array" aca="1" ref="K3058" ca="1">SUMPRODUCT(OFFSET($K1512,0,0,1,6),OFFSET($K2738:$P2738,0,6-K$2790,1,6),TRANSPOSE(K$2779:K$2784))</f>
        <v>0</v>
      </c>
      <c r="L3058" s="319"/>
      <c r="M3058" s="319"/>
      <c r="N3058" s="319"/>
      <c r="O3058" s="319"/>
      <c r="P3058" s="319"/>
    </row>
    <row r="3059" spans="1:16" outlineLevel="3" x14ac:dyDescent="0.3">
      <c r="A3059" s="173"/>
      <c r="B3059" s="173"/>
      <c r="C3059" s="173"/>
      <c r="D3059" s="173"/>
      <c r="E3059" s="173"/>
      <c r="F3059" s="70">
        <v>269</v>
      </c>
      <c r="G3059" s="173"/>
      <c r="H3059" s="173"/>
      <c r="I3059" s="71" t="str">
        <v>libre</v>
      </c>
      <c r="J3059" s="182"/>
      <c r="K3059" s="321">
        <f t="array" aca="1" ref="K3059" ca="1">SUMPRODUCT(OFFSET($K1513,0,0,1,6),OFFSET($K2739:$P2739,0,6-K$2790,1,6),TRANSPOSE(K$2779:K$2784))</f>
        <v>0</v>
      </c>
      <c r="L3059" s="319"/>
      <c r="M3059" s="319"/>
      <c r="N3059" s="319"/>
      <c r="O3059" s="319"/>
      <c r="P3059" s="319"/>
    </row>
    <row r="3060" spans="1:16" outlineLevel="3" x14ac:dyDescent="0.3">
      <c r="A3060" s="173"/>
      <c r="B3060" s="173"/>
      <c r="C3060" s="173"/>
      <c r="D3060" s="173"/>
      <c r="E3060" s="173"/>
      <c r="F3060" s="70">
        <v>270</v>
      </c>
      <c r="G3060" s="173"/>
      <c r="H3060" s="173"/>
      <c r="I3060" s="71" t="str">
        <v>libre</v>
      </c>
      <c r="J3060" s="182"/>
      <c r="K3060" s="321">
        <f t="array" aca="1" ref="K3060" ca="1">SUMPRODUCT(OFFSET($K1514,0,0,1,6),OFFSET($K2740:$P2740,0,6-K$2790,1,6),TRANSPOSE(K$2779:K$2784))</f>
        <v>0</v>
      </c>
      <c r="L3060" s="319"/>
      <c r="M3060" s="319"/>
      <c r="N3060" s="319"/>
      <c r="O3060" s="319"/>
      <c r="P3060" s="319"/>
    </row>
    <row r="3061" spans="1:16" outlineLevel="3" x14ac:dyDescent="0.3">
      <c r="A3061" s="173"/>
      <c r="B3061" s="173"/>
      <c r="C3061" s="173"/>
      <c r="D3061" s="173"/>
      <c r="E3061" s="173"/>
      <c r="F3061" s="70">
        <v>271</v>
      </c>
      <c r="G3061" s="173"/>
      <c r="H3061" s="173"/>
      <c r="I3061" s="71" t="str">
        <v>libre</v>
      </c>
      <c r="J3061" s="182"/>
      <c r="K3061" s="321">
        <f t="array" aca="1" ref="K3061" ca="1">SUMPRODUCT(OFFSET($K1515,0,0,1,6),OFFSET($K2741:$P2741,0,6-K$2790,1,6),TRANSPOSE(K$2779:K$2784))</f>
        <v>0</v>
      </c>
      <c r="L3061" s="319"/>
      <c r="M3061" s="319"/>
      <c r="N3061" s="319"/>
      <c r="O3061" s="319"/>
      <c r="P3061" s="319"/>
    </row>
    <row r="3062" spans="1:16" outlineLevel="3" x14ac:dyDescent="0.3">
      <c r="A3062" s="173"/>
      <c r="B3062" s="173"/>
      <c r="C3062" s="173"/>
      <c r="D3062" s="173"/>
      <c r="E3062" s="173"/>
      <c r="F3062" s="70">
        <v>272</v>
      </c>
      <c r="G3062" s="173"/>
      <c r="H3062" s="173"/>
      <c r="I3062" s="71" t="str">
        <v>libre</v>
      </c>
      <c r="J3062" s="182"/>
      <c r="K3062" s="321">
        <f t="array" aca="1" ref="K3062" ca="1">SUMPRODUCT(OFFSET($K1516,0,0,1,6),OFFSET($K2742:$P2742,0,6-K$2790,1,6),TRANSPOSE(K$2779:K$2784))</f>
        <v>0</v>
      </c>
      <c r="L3062" s="319"/>
      <c r="M3062" s="319"/>
      <c r="N3062" s="319"/>
      <c r="O3062" s="319"/>
      <c r="P3062" s="319"/>
    </row>
    <row r="3063" spans="1:16" outlineLevel="3" x14ac:dyDescent="0.3">
      <c r="A3063" s="173"/>
      <c r="B3063" s="173"/>
      <c r="C3063" s="173"/>
      <c r="D3063" s="173"/>
      <c r="E3063" s="173"/>
      <c r="F3063" s="70">
        <v>273</v>
      </c>
      <c r="G3063" s="173"/>
      <c r="H3063" s="173"/>
      <c r="I3063" s="71" t="str">
        <v>libre</v>
      </c>
      <c r="J3063" s="182"/>
      <c r="K3063" s="321">
        <f t="array" aca="1" ref="K3063" ca="1">SUMPRODUCT(OFFSET($K1517,0,0,1,6),OFFSET($K2743:$P2743,0,6-K$2790,1,6),TRANSPOSE(K$2779:K$2784))</f>
        <v>0</v>
      </c>
      <c r="L3063" s="319"/>
      <c r="M3063" s="319"/>
      <c r="N3063" s="319"/>
      <c r="O3063" s="319"/>
      <c r="P3063" s="319"/>
    </row>
    <row r="3064" spans="1:16" outlineLevel="3" x14ac:dyDescent="0.3">
      <c r="A3064" s="173"/>
      <c r="B3064" s="173"/>
      <c r="C3064" s="173"/>
      <c r="D3064" s="173"/>
      <c r="E3064" s="173"/>
      <c r="F3064" s="70">
        <v>274</v>
      </c>
      <c r="G3064" s="173"/>
      <c r="H3064" s="173"/>
      <c r="I3064" s="71" t="str">
        <v>libre</v>
      </c>
      <c r="J3064" s="182"/>
      <c r="K3064" s="321">
        <f t="array" aca="1" ref="K3064" ca="1">SUMPRODUCT(OFFSET($K1518,0,0,1,6),OFFSET($K2744:$P2744,0,6-K$2790,1,6),TRANSPOSE(K$2779:K$2784))</f>
        <v>0</v>
      </c>
      <c r="L3064" s="319"/>
      <c r="M3064" s="319"/>
      <c r="N3064" s="319"/>
      <c r="O3064" s="319"/>
      <c r="P3064" s="319"/>
    </row>
    <row r="3065" spans="1:16" outlineLevel="3" x14ac:dyDescent="0.3">
      <c r="A3065" s="173"/>
      <c r="B3065" s="173"/>
      <c r="C3065" s="173"/>
      <c r="D3065" s="173"/>
      <c r="E3065" s="173"/>
      <c r="F3065" s="70">
        <v>275</v>
      </c>
      <c r="G3065" s="173"/>
      <c r="H3065" s="173"/>
      <c r="I3065" s="71" t="str">
        <v>libre</v>
      </c>
      <c r="J3065" s="182"/>
      <c r="K3065" s="321">
        <f t="array" aca="1" ref="K3065" ca="1">SUMPRODUCT(OFFSET($K1519,0,0,1,6),OFFSET($K2745:$P2745,0,6-K$2790,1,6),TRANSPOSE(K$2779:K$2784))</f>
        <v>0</v>
      </c>
      <c r="L3065" s="319"/>
      <c r="M3065" s="319"/>
      <c r="N3065" s="319"/>
      <c r="O3065" s="319"/>
      <c r="P3065" s="319"/>
    </row>
    <row r="3066" spans="1:16" outlineLevel="3" x14ac:dyDescent="0.3">
      <c r="A3066" s="173"/>
      <c r="B3066" s="173"/>
      <c r="C3066" s="173"/>
      <c r="D3066" s="173"/>
      <c r="E3066" s="173"/>
      <c r="F3066" s="70">
        <v>276</v>
      </c>
      <c r="G3066" s="173"/>
      <c r="H3066" s="173"/>
      <c r="I3066" s="71" t="str">
        <v>libre</v>
      </c>
      <c r="J3066" s="182"/>
      <c r="K3066" s="321">
        <f t="array" aca="1" ref="K3066" ca="1">SUMPRODUCT(OFFSET($K1520,0,0,1,6),OFFSET($K2746:$P2746,0,6-K$2790,1,6),TRANSPOSE(K$2779:K$2784))</f>
        <v>0</v>
      </c>
      <c r="L3066" s="319"/>
      <c r="M3066" s="319"/>
      <c r="N3066" s="319"/>
      <c r="O3066" s="319"/>
      <c r="P3066" s="319"/>
    </row>
    <row r="3067" spans="1:16" outlineLevel="3" x14ac:dyDescent="0.3">
      <c r="A3067" s="173"/>
      <c r="B3067" s="173"/>
      <c r="C3067" s="173"/>
      <c r="D3067" s="173"/>
      <c r="E3067" s="173"/>
      <c r="F3067" s="70">
        <v>277</v>
      </c>
      <c r="G3067" s="173"/>
      <c r="H3067" s="173"/>
      <c r="I3067" s="71" t="str">
        <v>libre</v>
      </c>
      <c r="J3067" s="182"/>
      <c r="K3067" s="321">
        <f t="array" aca="1" ref="K3067" ca="1">SUMPRODUCT(OFFSET($K1521,0,0,1,6),OFFSET($K2747:$P2747,0,6-K$2790,1,6),TRANSPOSE(K$2779:K$2784))</f>
        <v>0</v>
      </c>
      <c r="L3067" s="319"/>
      <c r="M3067" s="319"/>
      <c r="N3067" s="319"/>
      <c r="O3067" s="319"/>
      <c r="P3067" s="319"/>
    </row>
    <row r="3068" spans="1:16" outlineLevel="3" x14ac:dyDescent="0.3">
      <c r="A3068" s="173"/>
      <c r="B3068" s="173"/>
      <c r="C3068" s="173"/>
      <c r="D3068" s="173"/>
      <c r="E3068" s="173"/>
      <c r="F3068" s="70">
        <v>278</v>
      </c>
      <c r="G3068" s="173"/>
      <c r="H3068" s="173"/>
      <c r="I3068" s="71" t="str">
        <v>libre</v>
      </c>
      <c r="J3068" s="182"/>
      <c r="K3068" s="321">
        <f t="array" aca="1" ref="K3068" ca="1">SUMPRODUCT(OFFSET($K1522,0,0,1,6),OFFSET($K2748:$P2748,0,6-K$2790,1,6),TRANSPOSE(K$2779:K$2784))</f>
        <v>0</v>
      </c>
      <c r="L3068" s="319"/>
      <c r="M3068" s="319"/>
      <c r="N3068" s="319"/>
      <c r="O3068" s="319"/>
      <c r="P3068" s="319"/>
    </row>
    <row r="3069" spans="1:16" outlineLevel="3" x14ac:dyDescent="0.3">
      <c r="A3069" s="173"/>
      <c r="B3069" s="173"/>
      <c r="C3069" s="173"/>
      <c r="D3069" s="173"/>
      <c r="E3069" s="173"/>
      <c r="F3069" s="70">
        <v>279</v>
      </c>
      <c r="G3069" s="173"/>
      <c r="H3069" s="173"/>
      <c r="I3069" s="71" t="str">
        <v>libre</v>
      </c>
      <c r="J3069" s="182"/>
      <c r="K3069" s="321">
        <f t="array" aca="1" ref="K3069" ca="1">SUMPRODUCT(OFFSET($K1523,0,0,1,6),OFFSET($K2749:$P2749,0,6-K$2790,1,6),TRANSPOSE(K$2779:K$2784))</f>
        <v>0</v>
      </c>
      <c r="L3069" s="319"/>
      <c r="M3069" s="319"/>
      <c r="N3069" s="319"/>
      <c r="O3069" s="319"/>
      <c r="P3069" s="319"/>
    </row>
    <row r="3070" spans="1:16" outlineLevel="3" x14ac:dyDescent="0.3">
      <c r="A3070" s="173"/>
      <c r="B3070" s="173"/>
      <c r="C3070" s="173"/>
      <c r="D3070" s="173"/>
      <c r="E3070" s="173"/>
      <c r="F3070" s="70">
        <v>280</v>
      </c>
      <c r="G3070" s="173"/>
      <c r="H3070" s="173"/>
      <c r="I3070" s="71" t="str">
        <v>libre</v>
      </c>
      <c r="J3070" s="182"/>
      <c r="K3070" s="321">
        <f t="array" aca="1" ref="K3070" ca="1">SUMPRODUCT(OFFSET($K1524,0,0,1,6),OFFSET($K2750:$P2750,0,6-K$2790,1,6),TRANSPOSE(K$2779:K$2784))</f>
        <v>0</v>
      </c>
      <c r="L3070" s="319"/>
      <c r="M3070" s="319"/>
      <c r="N3070" s="319"/>
      <c r="O3070" s="319"/>
      <c r="P3070" s="319"/>
    </row>
    <row r="3071" spans="1:16" outlineLevel="3" x14ac:dyDescent="0.3">
      <c r="A3071" s="173"/>
      <c r="B3071" s="173"/>
      <c r="C3071" s="173"/>
      <c r="D3071" s="173"/>
      <c r="E3071" s="173"/>
      <c r="F3071" s="70">
        <v>281</v>
      </c>
      <c r="G3071" s="173"/>
      <c r="H3071" s="173"/>
      <c r="I3071" s="71" t="str">
        <v>libre</v>
      </c>
      <c r="J3071" s="182"/>
      <c r="K3071" s="321">
        <f t="array" aca="1" ref="K3071" ca="1">SUMPRODUCT(OFFSET($K1525,0,0,1,6),OFFSET($K2751:$P2751,0,6-K$2790,1,6),TRANSPOSE(K$2779:K$2784))</f>
        <v>0</v>
      </c>
      <c r="L3071" s="319"/>
      <c r="M3071" s="319"/>
      <c r="N3071" s="319"/>
      <c r="O3071" s="319"/>
      <c r="P3071" s="319"/>
    </row>
    <row r="3072" spans="1:16" outlineLevel="3" x14ac:dyDescent="0.3">
      <c r="A3072" s="173"/>
      <c r="B3072" s="173"/>
      <c r="C3072" s="173"/>
      <c r="D3072" s="173"/>
      <c r="E3072" s="173"/>
      <c r="F3072" s="70">
        <v>282</v>
      </c>
      <c r="G3072" s="173"/>
      <c r="H3072" s="173"/>
      <c r="I3072" s="71" t="str">
        <v>libre</v>
      </c>
      <c r="J3072" s="182"/>
      <c r="K3072" s="321">
        <f t="array" aca="1" ref="K3072" ca="1">SUMPRODUCT(OFFSET($K1526,0,0,1,6),OFFSET($K2752:$P2752,0,6-K$2790,1,6),TRANSPOSE(K$2779:K$2784))</f>
        <v>0</v>
      </c>
      <c r="L3072" s="319"/>
      <c r="M3072" s="319"/>
      <c r="N3072" s="319"/>
      <c r="O3072" s="319"/>
      <c r="P3072" s="319"/>
    </row>
    <row r="3073" spans="1:16" outlineLevel="3" x14ac:dyDescent="0.3">
      <c r="A3073" s="173"/>
      <c r="B3073" s="173"/>
      <c r="C3073" s="173"/>
      <c r="D3073" s="173"/>
      <c r="E3073" s="173"/>
      <c r="F3073" s="70">
        <v>283</v>
      </c>
      <c r="G3073" s="173"/>
      <c r="H3073" s="173"/>
      <c r="I3073" s="71" t="str">
        <v>libre</v>
      </c>
      <c r="J3073" s="182"/>
      <c r="K3073" s="321">
        <f t="array" aca="1" ref="K3073" ca="1">SUMPRODUCT(OFFSET($K1527,0,0,1,6),OFFSET($K2753:$P2753,0,6-K$2790,1,6),TRANSPOSE(K$2779:K$2784))</f>
        <v>0</v>
      </c>
      <c r="L3073" s="319"/>
      <c r="M3073" s="319"/>
      <c r="N3073" s="319"/>
      <c r="O3073" s="319"/>
      <c r="P3073" s="319"/>
    </row>
    <row r="3074" spans="1:16" outlineLevel="3" x14ac:dyDescent="0.3">
      <c r="A3074" s="173"/>
      <c r="B3074" s="173"/>
      <c r="C3074" s="173"/>
      <c r="D3074" s="173"/>
      <c r="E3074" s="173"/>
      <c r="F3074" s="70">
        <v>284</v>
      </c>
      <c r="G3074" s="173"/>
      <c r="H3074" s="173"/>
      <c r="I3074" s="71" t="str">
        <v>libre</v>
      </c>
      <c r="J3074" s="182"/>
      <c r="K3074" s="321">
        <f t="array" aca="1" ref="K3074" ca="1">SUMPRODUCT(OFFSET($K1528,0,0,1,6),OFFSET($K2754:$P2754,0,6-K$2790,1,6),TRANSPOSE(K$2779:K$2784))</f>
        <v>0</v>
      </c>
      <c r="L3074" s="319"/>
      <c r="M3074" s="319"/>
      <c r="N3074" s="319"/>
      <c r="O3074" s="319"/>
      <c r="P3074" s="319"/>
    </row>
    <row r="3075" spans="1:16" outlineLevel="3" x14ac:dyDescent="0.3">
      <c r="A3075" s="173"/>
      <c r="B3075" s="173"/>
      <c r="C3075" s="173"/>
      <c r="D3075" s="173"/>
      <c r="E3075" s="173"/>
      <c r="F3075" s="70">
        <v>285</v>
      </c>
      <c r="G3075" s="173"/>
      <c r="H3075" s="173"/>
      <c r="I3075" s="71" t="str">
        <v>libre</v>
      </c>
      <c r="J3075" s="182"/>
      <c r="K3075" s="321">
        <f t="array" aca="1" ref="K3075" ca="1">SUMPRODUCT(OFFSET($K1529,0,0,1,6),OFFSET($K2755:$P2755,0,6-K$2790,1,6),TRANSPOSE(K$2779:K$2784))</f>
        <v>0</v>
      </c>
      <c r="L3075" s="319"/>
      <c r="M3075" s="319"/>
      <c r="N3075" s="319"/>
      <c r="O3075" s="319"/>
      <c r="P3075" s="319"/>
    </row>
    <row r="3076" spans="1:16" outlineLevel="3" x14ac:dyDescent="0.3">
      <c r="A3076" s="173"/>
      <c r="B3076" s="173"/>
      <c r="C3076" s="173"/>
      <c r="D3076" s="173"/>
      <c r="E3076" s="173"/>
      <c r="F3076" s="70">
        <v>286</v>
      </c>
      <c r="G3076" s="173"/>
      <c r="H3076" s="173"/>
      <c r="I3076" s="71" t="str">
        <v>libre</v>
      </c>
      <c r="J3076" s="182"/>
      <c r="K3076" s="321">
        <f t="array" aca="1" ref="K3076" ca="1">SUMPRODUCT(OFFSET($K1530,0,0,1,6),OFFSET($K2756:$P2756,0,6-K$2790,1,6),TRANSPOSE(K$2779:K$2784))</f>
        <v>0</v>
      </c>
      <c r="L3076" s="319"/>
      <c r="M3076" s="319"/>
      <c r="N3076" s="319"/>
      <c r="O3076" s="319"/>
      <c r="P3076" s="319"/>
    </row>
    <row r="3077" spans="1:16" outlineLevel="3" x14ac:dyDescent="0.3">
      <c r="A3077" s="173"/>
      <c r="B3077" s="173"/>
      <c r="C3077" s="173"/>
      <c r="D3077" s="173"/>
      <c r="E3077" s="173"/>
      <c r="F3077" s="70">
        <v>287</v>
      </c>
      <c r="G3077" s="173"/>
      <c r="H3077" s="173"/>
      <c r="I3077" s="71" t="str">
        <v>libre</v>
      </c>
      <c r="J3077" s="182"/>
      <c r="K3077" s="321">
        <f t="array" aca="1" ref="K3077" ca="1">SUMPRODUCT(OFFSET($K1531,0,0,1,6),OFFSET($K2757:$P2757,0,6-K$2790,1,6),TRANSPOSE(K$2779:K$2784))</f>
        <v>0</v>
      </c>
      <c r="L3077" s="319"/>
      <c r="M3077" s="319"/>
      <c r="N3077" s="319"/>
      <c r="O3077" s="319"/>
      <c r="P3077" s="319"/>
    </row>
    <row r="3078" spans="1:16" outlineLevel="3" x14ac:dyDescent="0.3">
      <c r="A3078" s="173"/>
      <c r="B3078" s="173"/>
      <c r="C3078" s="173"/>
      <c r="D3078" s="173"/>
      <c r="E3078" s="173"/>
      <c r="F3078" s="70">
        <v>288</v>
      </c>
      <c r="G3078" s="173"/>
      <c r="H3078" s="173"/>
      <c r="I3078" s="71" t="str">
        <v>libre</v>
      </c>
      <c r="J3078" s="182"/>
      <c r="K3078" s="321">
        <f t="array" aca="1" ref="K3078" ca="1">SUMPRODUCT(OFFSET($K1532,0,0,1,6),OFFSET($K2758:$P2758,0,6-K$2790,1,6),TRANSPOSE(K$2779:K$2784))</f>
        <v>0</v>
      </c>
      <c r="L3078" s="319"/>
      <c r="M3078" s="319"/>
      <c r="N3078" s="319"/>
      <c r="O3078" s="319"/>
      <c r="P3078" s="319"/>
    </row>
    <row r="3079" spans="1:16" outlineLevel="3" x14ac:dyDescent="0.3">
      <c r="A3079" s="173"/>
      <c r="B3079" s="173"/>
      <c r="C3079" s="173"/>
      <c r="D3079" s="173"/>
      <c r="E3079" s="173"/>
      <c r="F3079" s="70">
        <v>289</v>
      </c>
      <c r="G3079" s="173"/>
      <c r="H3079" s="173"/>
      <c r="I3079" s="71" t="str">
        <v>libre</v>
      </c>
      <c r="J3079" s="182"/>
      <c r="K3079" s="321">
        <f t="array" aca="1" ref="K3079" ca="1">SUMPRODUCT(OFFSET($K1533,0,0,1,6),OFFSET($K2759:$P2759,0,6-K$2790,1,6),TRANSPOSE(K$2779:K$2784))</f>
        <v>0</v>
      </c>
      <c r="L3079" s="319"/>
      <c r="M3079" s="319"/>
      <c r="N3079" s="319"/>
      <c r="O3079" s="319"/>
      <c r="P3079" s="319"/>
    </row>
    <row r="3080" spans="1:16" outlineLevel="3" x14ac:dyDescent="0.3">
      <c r="A3080" s="173"/>
      <c r="B3080" s="173"/>
      <c r="C3080" s="173"/>
      <c r="D3080" s="173"/>
      <c r="E3080" s="173"/>
      <c r="F3080" s="70">
        <v>290</v>
      </c>
      <c r="G3080" s="173"/>
      <c r="H3080" s="173"/>
      <c r="I3080" s="71" t="str">
        <v>libre</v>
      </c>
      <c r="J3080" s="182"/>
      <c r="K3080" s="321">
        <f t="array" aca="1" ref="K3080" ca="1">SUMPRODUCT(OFFSET($K1534,0,0,1,6),OFFSET($K2760:$P2760,0,6-K$2790,1,6),TRANSPOSE(K$2779:K$2784))</f>
        <v>0</v>
      </c>
      <c r="L3080" s="319"/>
      <c r="M3080" s="319"/>
      <c r="N3080" s="319"/>
      <c r="O3080" s="319"/>
      <c r="P3080" s="319"/>
    </row>
    <row r="3081" spans="1:16" outlineLevel="3" x14ac:dyDescent="0.3">
      <c r="A3081" s="173"/>
      <c r="B3081" s="173"/>
      <c r="C3081" s="173"/>
      <c r="D3081" s="173"/>
      <c r="E3081" s="173"/>
      <c r="F3081" s="70">
        <v>291</v>
      </c>
      <c r="G3081" s="173"/>
      <c r="H3081" s="173"/>
      <c r="I3081" s="71" t="str">
        <v>libre</v>
      </c>
      <c r="J3081" s="182"/>
      <c r="K3081" s="321">
        <f t="array" aca="1" ref="K3081" ca="1">SUMPRODUCT(OFFSET($K1535,0,0,1,6),OFFSET($K2761:$P2761,0,6-K$2790,1,6),TRANSPOSE(K$2779:K$2784))</f>
        <v>0</v>
      </c>
      <c r="L3081" s="319"/>
      <c r="M3081" s="319"/>
      <c r="N3081" s="319"/>
      <c r="O3081" s="319"/>
      <c r="P3081" s="319"/>
    </row>
    <row r="3082" spans="1:16" outlineLevel="3" x14ac:dyDescent="0.3">
      <c r="A3082" s="173"/>
      <c r="B3082" s="173"/>
      <c r="C3082" s="173"/>
      <c r="D3082" s="173"/>
      <c r="E3082" s="173"/>
      <c r="F3082" s="70">
        <v>292</v>
      </c>
      <c r="G3082" s="173"/>
      <c r="H3082" s="173"/>
      <c r="I3082" s="71" t="str">
        <v>libre</v>
      </c>
      <c r="J3082" s="182"/>
      <c r="K3082" s="321">
        <f t="array" aca="1" ref="K3082" ca="1">SUMPRODUCT(OFFSET($K1536,0,0,1,6),OFFSET($K2762:$P2762,0,6-K$2790,1,6),TRANSPOSE(K$2779:K$2784))</f>
        <v>0</v>
      </c>
      <c r="L3082" s="319"/>
      <c r="M3082" s="319"/>
      <c r="N3082" s="319"/>
      <c r="O3082" s="319"/>
      <c r="P3082" s="319"/>
    </row>
    <row r="3083" spans="1:16" outlineLevel="3" x14ac:dyDescent="0.3">
      <c r="A3083" s="173"/>
      <c r="B3083" s="173"/>
      <c r="C3083" s="173"/>
      <c r="D3083" s="173"/>
      <c r="E3083" s="173"/>
      <c r="F3083" s="70">
        <v>293</v>
      </c>
      <c r="G3083" s="173"/>
      <c r="H3083" s="173"/>
      <c r="I3083" s="71" t="str">
        <v>libre</v>
      </c>
      <c r="J3083" s="182"/>
      <c r="K3083" s="321">
        <f t="array" aca="1" ref="K3083" ca="1">SUMPRODUCT(OFFSET($K1537,0,0,1,6),OFFSET($K2763:$P2763,0,6-K$2790,1,6),TRANSPOSE(K$2779:K$2784))</f>
        <v>0</v>
      </c>
      <c r="L3083" s="319"/>
      <c r="M3083" s="319"/>
      <c r="N3083" s="319"/>
      <c r="O3083" s="319"/>
      <c r="P3083" s="319"/>
    </row>
    <row r="3084" spans="1:16" outlineLevel="3" x14ac:dyDescent="0.3">
      <c r="A3084" s="173"/>
      <c r="B3084" s="173"/>
      <c r="C3084" s="173"/>
      <c r="D3084" s="173"/>
      <c r="E3084" s="173"/>
      <c r="F3084" s="70">
        <v>294</v>
      </c>
      <c r="G3084" s="173"/>
      <c r="H3084" s="173"/>
      <c r="I3084" s="71" t="str">
        <v>libre</v>
      </c>
      <c r="J3084" s="182"/>
      <c r="K3084" s="321">
        <f t="array" aca="1" ref="K3084" ca="1">SUMPRODUCT(OFFSET($K1538,0,0,1,6),OFFSET($K2764:$P2764,0,6-K$2790,1,6),TRANSPOSE(K$2779:K$2784))</f>
        <v>0</v>
      </c>
      <c r="L3084" s="319"/>
      <c r="M3084" s="319"/>
      <c r="N3084" s="319"/>
      <c r="O3084" s="319"/>
      <c r="P3084" s="319"/>
    </row>
    <row r="3085" spans="1:16" outlineLevel="3" x14ac:dyDescent="0.3">
      <c r="A3085" s="173"/>
      <c r="B3085" s="173"/>
      <c r="C3085" s="173"/>
      <c r="D3085" s="173"/>
      <c r="E3085" s="173"/>
      <c r="F3085" s="70">
        <v>295</v>
      </c>
      <c r="G3085" s="173"/>
      <c r="H3085" s="173"/>
      <c r="I3085" s="71" t="str">
        <v>libre</v>
      </c>
      <c r="J3085" s="182"/>
      <c r="K3085" s="321">
        <f t="array" aca="1" ref="K3085" ca="1">SUMPRODUCT(OFFSET($K1539,0,0,1,6),OFFSET($K2765:$P2765,0,6-K$2790,1,6),TRANSPOSE(K$2779:K$2784))</f>
        <v>0</v>
      </c>
      <c r="L3085" s="319"/>
      <c r="M3085" s="319"/>
      <c r="N3085" s="319"/>
      <c r="O3085" s="319"/>
      <c r="P3085" s="319"/>
    </row>
    <row r="3086" spans="1:16" outlineLevel="3" x14ac:dyDescent="0.3">
      <c r="A3086" s="173"/>
      <c r="B3086" s="173"/>
      <c r="C3086" s="173"/>
      <c r="D3086" s="173"/>
      <c r="E3086" s="173"/>
      <c r="F3086" s="70">
        <v>296</v>
      </c>
      <c r="G3086" s="173"/>
      <c r="H3086" s="173"/>
      <c r="I3086" s="71" t="str">
        <v>libre</v>
      </c>
      <c r="J3086" s="182"/>
      <c r="K3086" s="321">
        <f t="array" aca="1" ref="K3086" ca="1">SUMPRODUCT(OFFSET($K1540,0,0,1,6),OFFSET($K2766:$P2766,0,6-K$2790,1,6),TRANSPOSE(K$2779:K$2784))</f>
        <v>0</v>
      </c>
      <c r="L3086" s="319"/>
      <c r="M3086" s="319"/>
      <c r="N3086" s="319"/>
      <c r="O3086" s="319"/>
      <c r="P3086" s="319"/>
    </row>
    <row r="3087" spans="1:16" outlineLevel="3" x14ac:dyDescent="0.3">
      <c r="A3087" s="173"/>
      <c r="B3087" s="173"/>
      <c r="C3087" s="173"/>
      <c r="D3087" s="173"/>
      <c r="E3087" s="173"/>
      <c r="F3087" s="70">
        <v>297</v>
      </c>
      <c r="G3087" s="173"/>
      <c r="H3087" s="173"/>
      <c r="I3087" s="71" t="str">
        <v>libre</v>
      </c>
      <c r="J3087" s="182"/>
      <c r="K3087" s="321">
        <f t="array" aca="1" ref="K3087" ca="1">SUMPRODUCT(OFFSET($K1541,0,0,1,6),OFFSET($K2767:$P2767,0,6-K$2790,1,6),TRANSPOSE(K$2779:K$2784))</f>
        <v>0</v>
      </c>
      <c r="L3087" s="319"/>
      <c r="M3087" s="319"/>
      <c r="N3087" s="319"/>
      <c r="O3087" s="319"/>
      <c r="P3087" s="319"/>
    </row>
    <row r="3088" spans="1:16" outlineLevel="3" x14ac:dyDescent="0.3">
      <c r="A3088" s="173"/>
      <c r="B3088" s="173"/>
      <c r="C3088" s="173"/>
      <c r="D3088" s="173"/>
      <c r="E3088" s="173"/>
      <c r="F3088" s="70">
        <v>298</v>
      </c>
      <c r="G3088" s="173"/>
      <c r="H3088" s="173"/>
      <c r="I3088" s="71" t="str">
        <v>libre</v>
      </c>
      <c r="J3088" s="182"/>
      <c r="K3088" s="321">
        <f t="array" aca="1" ref="K3088" ca="1">SUMPRODUCT(OFFSET($K1542,0,0,1,6),OFFSET($K2768:$P2768,0,6-K$2790,1,6),TRANSPOSE(K$2779:K$2784))</f>
        <v>0</v>
      </c>
      <c r="L3088" s="319"/>
      <c r="M3088" s="319"/>
      <c r="N3088" s="319"/>
      <c r="O3088" s="319"/>
      <c r="P3088" s="319"/>
    </row>
    <row r="3089" spans="1:16" outlineLevel="2" x14ac:dyDescent="0.3">
      <c r="A3089" s="173"/>
      <c r="B3089" s="173"/>
      <c r="C3089" s="173"/>
      <c r="D3089" s="173"/>
      <c r="E3089" s="173"/>
      <c r="F3089" s="70">
        <v>299</v>
      </c>
      <c r="G3089" s="173"/>
      <c r="H3089" s="173"/>
      <c r="I3089" s="71" t="str">
        <v>libre</v>
      </c>
      <c r="J3089" s="182"/>
      <c r="K3089" s="321">
        <f t="array" aca="1" ref="K3089" ca="1">SUMPRODUCT(OFFSET($K1543,0,0,1,6),OFFSET($K2769:$P2769,0,6-K$2790,1,6),TRANSPOSE(K$2779:K$2784))</f>
        <v>0</v>
      </c>
      <c r="L3089" s="319"/>
      <c r="M3089" s="319"/>
      <c r="N3089" s="319"/>
      <c r="O3089" s="319"/>
      <c r="P3089" s="319"/>
    </row>
    <row r="3090" spans="1:16" ht="14.4" outlineLevel="2" thickBot="1" x14ac:dyDescent="0.35">
      <c r="A3090" s="173"/>
      <c r="B3090" s="173"/>
      <c r="C3090" s="173"/>
      <c r="D3090" s="173"/>
      <c r="E3090" s="173"/>
      <c r="F3090" s="70">
        <v>300</v>
      </c>
      <c r="G3090" s="173"/>
      <c r="H3090" s="173"/>
      <c r="I3090" s="71" t="str">
        <v>libre</v>
      </c>
      <c r="J3090" s="182"/>
      <c r="K3090" s="322">
        <f t="array" aca="1" ref="K3090" ca="1">SUMPRODUCT(OFFSET($K1544,0,0,1,6),OFFSET($K2770:$P2770,0,6-K$2790,1,6),TRANSPOSE(K$2779:K$2784))</f>
        <v>0</v>
      </c>
      <c r="L3090" s="319"/>
      <c r="M3090" s="319"/>
      <c r="N3090" s="319"/>
      <c r="O3090" s="319"/>
      <c r="P3090" s="319"/>
    </row>
    <row r="3091" spans="1:16" outlineLevel="2" x14ac:dyDescent="0.3">
      <c r="A3091" s="173"/>
      <c r="B3091" s="173"/>
      <c r="C3091" s="173"/>
      <c r="D3091" s="173"/>
      <c r="E3091" s="173"/>
      <c r="F3091" s="73"/>
      <c r="G3091" s="73"/>
      <c r="H3091" s="73"/>
      <c r="I3091" s="73"/>
      <c r="J3091" s="73"/>
      <c r="K3091" s="73"/>
      <c r="L3091" s="317"/>
      <c r="M3091" s="317"/>
      <c r="N3091" s="317"/>
      <c r="O3091" s="317"/>
      <c r="P3091" s="317"/>
    </row>
    <row r="3092" spans="1:16" outlineLevel="1" x14ac:dyDescent="0.3">
      <c r="A3092" s="173"/>
      <c r="B3092" s="173"/>
      <c r="C3092" s="173"/>
      <c r="D3092" s="173"/>
      <c r="E3092" s="173"/>
      <c r="F3092" s="173"/>
      <c r="G3092" s="173"/>
      <c r="H3092" s="173"/>
      <c r="I3092" s="173"/>
      <c r="J3092" s="173"/>
      <c r="K3092" s="173"/>
      <c r="L3092" s="173"/>
      <c r="M3092" s="173"/>
      <c r="N3092" s="173"/>
      <c r="O3092" s="173"/>
      <c r="P3092" s="173"/>
    </row>
    <row r="3093" spans="1:16" ht="18" outlineLevel="1" thickBot="1" x14ac:dyDescent="0.35">
      <c r="A3093" s="173"/>
      <c r="B3093" s="173"/>
      <c r="C3093" s="75">
        <v>4</v>
      </c>
      <c r="D3093" s="75" t="s">
        <v>314</v>
      </c>
      <c r="E3093" s="75"/>
      <c r="F3093" s="75"/>
      <c r="G3093" s="75"/>
      <c r="H3093" s="75"/>
      <c r="I3093" s="75"/>
      <c r="J3093" s="75"/>
      <c r="K3093" s="75"/>
      <c r="L3093" s="75"/>
      <c r="M3093" s="75"/>
      <c r="N3093" s="75"/>
      <c r="O3093" s="75"/>
      <c r="P3093" s="75"/>
    </row>
    <row r="3094" spans="1:16" outlineLevel="1" x14ac:dyDescent="0.3">
      <c r="A3094" s="173"/>
      <c r="B3094" s="173"/>
      <c r="C3094" s="173"/>
      <c r="D3094" s="173"/>
      <c r="E3094" s="173"/>
      <c r="F3094" s="173"/>
      <c r="G3094" s="173"/>
      <c r="H3094" s="173"/>
      <c r="I3094" s="173"/>
      <c r="J3094" s="173"/>
      <c r="K3094" s="216"/>
      <c r="L3094" s="173"/>
      <c r="M3094" s="173"/>
      <c r="N3094" s="173"/>
      <c r="O3094" s="173"/>
      <c r="P3094" s="173"/>
    </row>
    <row r="3095" spans="1:16" ht="14.4" outlineLevel="1" thickBot="1" x14ac:dyDescent="0.35">
      <c r="A3095" s="173"/>
      <c r="B3095" s="173"/>
      <c r="C3095" s="173"/>
      <c r="D3095" s="173"/>
      <c r="E3095" s="77" t="s">
        <v>313</v>
      </c>
      <c r="F3095" s="77"/>
      <c r="G3095" s="77"/>
      <c r="H3095" s="77"/>
      <c r="I3095" s="77"/>
      <c r="J3095" s="77"/>
      <c r="K3095" s="77"/>
      <c r="L3095" s="77"/>
      <c r="M3095" s="77"/>
      <c r="N3095" s="77"/>
      <c r="O3095" s="77"/>
      <c r="P3095" s="77"/>
    </row>
    <row r="3096" spans="1:16" outlineLevel="2" x14ac:dyDescent="0.3">
      <c r="A3096" s="173"/>
      <c r="B3096" s="173"/>
      <c r="C3096" s="173"/>
      <c r="D3096" s="173"/>
      <c r="E3096" s="173"/>
      <c r="F3096" s="12"/>
      <c r="G3096" s="173"/>
      <c r="H3096" s="173"/>
      <c r="I3096" s="173"/>
      <c r="J3096" s="173"/>
      <c r="K3096" s="216"/>
      <c r="L3096" s="173"/>
      <c r="M3096" s="173"/>
      <c r="N3096" s="173"/>
      <c r="O3096" s="173"/>
      <c r="P3096" s="173"/>
    </row>
    <row r="3097" spans="1:16" outlineLevel="2" x14ac:dyDescent="0.3">
      <c r="A3097" s="173"/>
      <c r="B3097" s="173"/>
      <c r="C3097" s="173"/>
      <c r="D3097" s="173"/>
      <c r="E3097" s="173"/>
      <c r="F3097" s="173"/>
      <c r="G3097" s="173"/>
      <c r="H3097" s="173"/>
      <c r="I3097" s="173"/>
      <c r="J3097" s="173"/>
      <c r="K3097" s="142" t="s">
        <v>309</v>
      </c>
      <c r="L3097" s="319"/>
      <c r="M3097" s="319"/>
      <c r="N3097" s="319"/>
      <c r="O3097" s="319"/>
      <c r="P3097" s="319"/>
    </row>
    <row r="3098" spans="1:16" outlineLevel="2" x14ac:dyDescent="0.3">
      <c r="A3098" s="173"/>
      <c r="B3098" s="173"/>
      <c r="C3098" s="173"/>
      <c r="D3098" s="173"/>
      <c r="E3098" s="173"/>
      <c r="F3098" s="69" t="s">
        <v>76</v>
      </c>
      <c r="G3098" s="173"/>
      <c r="H3098" s="173"/>
      <c r="I3098" s="69" t="s">
        <v>289</v>
      </c>
      <c r="J3098" s="215"/>
      <c r="K3098" s="69">
        <f t="shared" ref="K3098" si="112">K$9-1</f>
        <v>0</v>
      </c>
      <c r="L3098" s="319"/>
      <c r="M3098" s="319"/>
      <c r="N3098" s="319"/>
      <c r="O3098" s="319"/>
      <c r="P3098" s="319"/>
    </row>
    <row r="3099" spans="1:16" outlineLevel="2" x14ac:dyDescent="0.3">
      <c r="A3099" s="173"/>
      <c r="B3099" s="173"/>
      <c r="C3099" s="173"/>
      <c r="D3099" s="173"/>
      <c r="E3099" s="173"/>
      <c r="F3099" s="70">
        <v>1</v>
      </c>
      <c r="G3099" s="173"/>
      <c r="H3099" s="173"/>
      <c r="I3099" s="71" t="str">
        <f t="array" ref="I3099:I3398">BD.nom.act</f>
        <v>TRX Urbana</v>
      </c>
      <c r="J3099" s="182"/>
      <c r="K3099" s="320">
        <f t="shared" ref="K3099:K3108" ca="1" si="113">IF(AND(K$3098=0,K939=0),0,IF(K939=0,J3099,K939))</f>
        <v>2030831.7053855183</v>
      </c>
      <c r="L3099" s="319"/>
      <c r="M3099" s="319"/>
      <c r="N3099" s="319"/>
      <c r="O3099" s="319"/>
      <c r="P3099" s="319"/>
    </row>
    <row r="3100" spans="1:16" outlineLevel="2" x14ac:dyDescent="0.3">
      <c r="A3100" s="173"/>
      <c r="B3100" s="173"/>
      <c r="C3100" s="173"/>
      <c r="D3100" s="173"/>
      <c r="E3100" s="173"/>
      <c r="F3100" s="70">
        <v>2</v>
      </c>
      <c r="G3100" s="173"/>
      <c r="H3100" s="173"/>
      <c r="I3100" s="71" t="str">
        <v>TRX Suburbana</v>
      </c>
      <c r="J3100" s="182"/>
      <c r="K3100" s="321">
        <f t="shared" ca="1" si="113"/>
        <v>5847470.8560502585</v>
      </c>
      <c r="L3100" s="319"/>
      <c r="M3100" s="319"/>
      <c r="N3100" s="319"/>
      <c r="O3100" s="319"/>
      <c r="P3100" s="319"/>
    </row>
    <row r="3101" spans="1:16" outlineLevel="3" x14ac:dyDescent="0.3">
      <c r="A3101" s="173"/>
      <c r="B3101" s="173"/>
      <c r="C3101" s="173"/>
      <c r="D3101" s="173"/>
      <c r="E3101" s="173"/>
      <c r="F3101" s="70">
        <v>3</v>
      </c>
      <c r="G3101" s="173"/>
      <c r="H3101" s="173"/>
      <c r="I3101" s="71" t="str">
        <v>TRX Rural</v>
      </c>
      <c r="J3101" s="182"/>
      <c r="K3101" s="321">
        <f t="shared" ca="1" si="113"/>
        <v>8109346.4583528247</v>
      </c>
      <c r="L3101" s="319"/>
      <c r="M3101" s="319"/>
      <c r="N3101" s="319"/>
      <c r="O3101" s="319"/>
      <c r="P3101" s="319"/>
    </row>
    <row r="3102" spans="1:16" outlineLevel="3" x14ac:dyDescent="0.3">
      <c r="A3102" s="173"/>
      <c r="B3102" s="173"/>
      <c r="C3102" s="173"/>
      <c r="D3102" s="173"/>
      <c r="E3102" s="173"/>
      <c r="F3102" s="70">
        <v>4</v>
      </c>
      <c r="G3102" s="173"/>
      <c r="H3102" s="173"/>
      <c r="I3102" s="71" t="str">
        <v>libre</v>
      </c>
      <c r="J3102" s="182"/>
      <c r="K3102" s="321">
        <f t="shared" ca="1" si="113"/>
        <v>0</v>
      </c>
      <c r="L3102" s="319"/>
      <c r="M3102" s="319"/>
      <c r="N3102" s="319"/>
      <c r="O3102" s="319"/>
      <c r="P3102" s="319"/>
    </row>
    <row r="3103" spans="1:16" outlineLevel="3" x14ac:dyDescent="0.3">
      <c r="A3103" s="173"/>
      <c r="B3103" s="173"/>
      <c r="C3103" s="173"/>
      <c r="D3103" s="173"/>
      <c r="E3103" s="173"/>
      <c r="F3103" s="70">
        <v>5</v>
      </c>
      <c r="G3103" s="173"/>
      <c r="H3103" s="173"/>
      <c r="I3103" s="71" t="str">
        <v>Gabinete</v>
      </c>
      <c r="J3103" s="182"/>
      <c r="K3103" s="321">
        <f t="shared" ca="1" si="113"/>
        <v>29043991.699558165</v>
      </c>
      <c r="L3103" s="319"/>
      <c r="M3103" s="319"/>
      <c r="N3103" s="319"/>
      <c r="O3103" s="319"/>
      <c r="P3103" s="319"/>
    </row>
    <row r="3104" spans="1:16" outlineLevel="3" x14ac:dyDescent="0.3">
      <c r="A3104" s="173"/>
      <c r="B3104" s="173"/>
      <c r="C3104" s="173"/>
      <c r="D3104" s="173"/>
      <c r="E3104" s="173"/>
      <c r="F3104" s="70">
        <v>6</v>
      </c>
      <c r="G3104" s="173"/>
      <c r="H3104" s="173"/>
      <c r="I3104" s="71" t="str">
        <v>libre</v>
      </c>
      <c r="J3104" s="182"/>
      <c r="K3104" s="321">
        <f t="shared" ca="1" si="113"/>
        <v>0</v>
      </c>
      <c r="L3104" s="319"/>
      <c r="M3104" s="319"/>
      <c r="N3104" s="319"/>
      <c r="O3104" s="319"/>
      <c r="P3104" s="319"/>
    </row>
    <row r="3105" spans="1:16" outlineLevel="3" x14ac:dyDescent="0.3">
      <c r="A3105" s="173"/>
      <c r="B3105" s="173"/>
      <c r="C3105" s="173"/>
      <c r="D3105" s="173"/>
      <c r="E3105" s="173"/>
      <c r="F3105" s="70">
        <v>7</v>
      </c>
      <c r="G3105" s="173"/>
      <c r="H3105" s="173"/>
      <c r="I3105" s="71" t="str">
        <v>BBU U</v>
      </c>
      <c r="J3105" s="182"/>
      <c r="K3105" s="321">
        <f t="shared" ca="1" si="113"/>
        <v>6244865.584212224</v>
      </c>
      <c r="L3105" s="319"/>
      <c r="M3105" s="319"/>
      <c r="N3105" s="319"/>
      <c r="O3105" s="319"/>
      <c r="P3105" s="319"/>
    </row>
    <row r="3106" spans="1:16" outlineLevel="3" x14ac:dyDescent="0.3">
      <c r="A3106" s="173"/>
      <c r="B3106" s="173"/>
      <c r="C3106" s="173"/>
      <c r="D3106" s="173"/>
      <c r="E3106" s="173"/>
      <c r="F3106" s="70">
        <v>8</v>
      </c>
      <c r="G3106" s="173"/>
      <c r="H3106" s="173"/>
      <c r="I3106" s="71" t="str">
        <v>BBU S</v>
      </c>
      <c r="J3106" s="182"/>
      <c r="K3106" s="321">
        <f t="shared" ca="1" si="113"/>
        <v>28389121.884311952</v>
      </c>
      <c r="L3106" s="319"/>
      <c r="M3106" s="319"/>
      <c r="N3106" s="319"/>
      <c r="O3106" s="319"/>
      <c r="P3106" s="319"/>
    </row>
    <row r="3107" spans="1:16" outlineLevel="3" x14ac:dyDescent="0.3">
      <c r="A3107" s="173"/>
      <c r="B3107" s="173"/>
      <c r="C3107" s="173"/>
      <c r="D3107" s="173"/>
      <c r="E3107" s="173"/>
      <c r="F3107" s="70">
        <v>9</v>
      </c>
      <c r="G3107" s="173"/>
      <c r="H3107" s="173"/>
      <c r="I3107" s="71" t="str">
        <v>BBU R</v>
      </c>
      <c r="J3107" s="182"/>
      <c r="K3107" s="321">
        <f t="shared" ca="1" si="113"/>
        <v>36672370.893637955</v>
      </c>
      <c r="L3107" s="319"/>
      <c r="M3107" s="319"/>
      <c r="N3107" s="319"/>
      <c r="O3107" s="319"/>
      <c r="P3107" s="319"/>
    </row>
    <row r="3108" spans="1:16" outlineLevel="3" x14ac:dyDescent="0.3">
      <c r="A3108" s="173"/>
      <c r="B3108" s="173"/>
      <c r="C3108" s="173"/>
      <c r="D3108" s="173"/>
      <c r="E3108" s="173"/>
      <c r="F3108" s="70">
        <v>10</v>
      </c>
      <c r="G3108" s="173"/>
      <c r="H3108" s="173"/>
      <c r="I3108" s="71" t="str">
        <v>libre</v>
      </c>
      <c r="J3108" s="182"/>
      <c r="K3108" s="321">
        <f t="shared" ca="1" si="113"/>
        <v>0</v>
      </c>
      <c r="L3108" s="319"/>
      <c r="M3108" s="319"/>
      <c r="N3108" s="319"/>
      <c r="O3108" s="319"/>
      <c r="P3108" s="319"/>
    </row>
    <row r="3109" spans="1:16" outlineLevel="3" x14ac:dyDescent="0.3">
      <c r="A3109" s="173"/>
      <c r="B3109" s="173"/>
      <c r="C3109" s="173"/>
      <c r="D3109" s="173"/>
      <c r="E3109" s="173"/>
      <c r="F3109" s="70">
        <v>11</v>
      </c>
      <c r="G3109" s="173"/>
      <c r="H3109" s="173"/>
      <c r="I3109" s="71" t="str">
        <v>Sitio U OOCC</v>
      </c>
      <c r="J3109" s="182"/>
      <c r="K3109" s="321">
        <f t="shared" ref="K3109:K3118" ca="1" si="114">IF(AND(K$3098=0,K949=0),0,IF(K949=0,J3109,K949))</f>
        <v>23000000</v>
      </c>
      <c r="L3109" s="319"/>
      <c r="M3109" s="319"/>
      <c r="N3109" s="319"/>
      <c r="O3109" s="319"/>
      <c r="P3109" s="319"/>
    </row>
    <row r="3110" spans="1:16" outlineLevel="3" x14ac:dyDescent="0.3">
      <c r="A3110" s="173"/>
      <c r="B3110" s="173"/>
      <c r="C3110" s="173"/>
      <c r="D3110" s="173"/>
      <c r="E3110" s="173"/>
      <c r="F3110" s="70">
        <v>12</v>
      </c>
      <c r="G3110" s="173"/>
      <c r="H3110" s="173"/>
      <c r="I3110" s="71" t="str">
        <v>Sitio S OOCC</v>
      </c>
      <c r="J3110" s="182"/>
      <c r="K3110" s="321">
        <f t="shared" ca="1" si="114"/>
        <v>109249999.99999999</v>
      </c>
      <c r="L3110" s="319"/>
      <c r="M3110" s="319"/>
      <c r="N3110" s="319"/>
      <c r="O3110" s="319"/>
      <c r="P3110" s="319"/>
    </row>
    <row r="3111" spans="1:16" outlineLevel="3" x14ac:dyDescent="0.3">
      <c r="A3111" s="173"/>
      <c r="B3111" s="173"/>
      <c r="C3111" s="173"/>
      <c r="D3111" s="173"/>
      <c r="E3111" s="173"/>
      <c r="F3111" s="70">
        <v>13</v>
      </c>
      <c r="G3111" s="173"/>
      <c r="H3111" s="173"/>
      <c r="I3111" s="71" t="str">
        <v>Sitio R OOCC</v>
      </c>
      <c r="J3111" s="182"/>
      <c r="K3111" s="321">
        <f t="shared" ca="1" si="114"/>
        <v>241335610.79109302</v>
      </c>
      <c r="L3111" s="319"/>
      <c r="M3111" s="319"/>
      <c r="N3111" s="319"/>
      <c r="O3111" s="319"/>
      <c r="P3111" s="319"/>
    </row>
    <row r="3112" spans="1:16" outlineLevel="3" x14ac:dyDescent="0.3">
      <c r="A3112" s="173"/>
      <c r="B3112" s="173"/>
      <c r="C3112" s="173"/>
      <c r="D3112" s="173"/>
      <c r="E3112" s="173"/>
      <c r="F3112" s="70">
        <v>14</v>
      </c>
      <c r="G3112" s="173"/>
      <c r="H3112" s="173"/>
      <c r="I3112" s="71" t="str">
        <v>Enlace backhaul</v>
      </c>
      <c r="J3112" s="182"/>
      <c r="K3112" s="321">
        <f t="shared" ca="1" si="114"/>
        <v>57826060.81518428</v>
      </c>
      <c r="L3112" s="319"/>
      <c r="M3112" s="319"/>
      <c r="N3112" s="319"/>
      <c r="O3112" s="319"/>
      <c r="P3112" s="319"/>
    </row>
    <row r="3113" spans="1:16" outlineLevel="3" x14ac:dyDescent="0.3">
      <c r="A3113" s="173"/>
      <c r="B3113" s="173"/>
      <c r="C3113" s="173"/>
      <c r="D3113" s="173"/>
      <c r="E3113" s="173"/>
      <c r="F3113" s="70">
        <v>15</v>
      </c>
      <c r="G3113" s="173"/>
      <c r="H3113" s="173"/>
      <c r="I3113" s="71" t="str">
        <v>BSC A</v>
      </c>
      <c r="J3113" s="182"/>
      <c r="K3113" s="321">
        <f t="shared" ca="1" si="114"/>
        <v>1557467.2171307188</v>
      </c>
      <c r="L3113" s="319"/>
      <c r="M3113" s="319"/>
      <c r="N3113" s="319"/>
      <c r="O3113" s="319"/>
      <c r="P3113" s="319"/>
    </row>
    <row r="3114" spans="1:16" outlineLevel="3" x14ac:dyDescent="0.3">
      <c r="A3114" s="173"/>
      <c r="B3114" s="173"/>
      <c r="C3114" s="173"/>
      <c r="D3114" s="173"/>
      <c r="E3114" s="173"/>
      <c r="F3114" s="70">
        <v>16</v>
      </c>
      <c r="G3114" s="173"/>
      <c r="H3114" s="173"/>
      <c r="I3114" s="71" t="str">
        <v>BSC B</v>
      </c>
      <c r="J3114" s="182"/>
      <c r="K3114" s="321">
        <f t="shared" ca="1" si="114"/>
        <v>0</v>
      </c>
      <c r="L3114" s="319"/>
      <c r="M3114" s="319"/>
      <c r="N3114" s="319"/>
      <c r="O3114" s="319"/>
      <c r="P3114" s="319"/>
    </row>
    <row r="3115" spans="1:16" outlineLevel="3" x14ac:dyDescent="0.3">
      <c r="A3115" s="173"/>
      <c r="B3115" s="173"/>
      <c r="C3115" s="173"/>
      <c r="D3115" s="173"/>
      <c r="E3115" s="173"/>
      <c r="F3115" s="70">
        <v>17</v>
      </c>
      <c r="G3115" s="173"/>
      <c r="H3115" s="173"/>
      <c r="I3115" s="71" t="str">
        <v>BSC C</v>
      </c>
      <c r="J3115" s="182"/>
      <c r="K3115" s="321">
        <f t="shared" ca="1" si="114"/>
        <v>0</v>
      </c>
      <c r="L3115" s="319"/>
      <c r="M3115" s="319"/>
      <c r="N3115" s="319"/>
      <c r="O3115" s="319"/>
      <c r="P3115" s="319"/>
    </row>
    <row r="3116" spans="1:16" outlineLevel="3" x14ac:dyDescent="0.3">
      <c r="A3116" s="173"/>
      <c r="B3116" s="173"/>
      <c r="C3116" s="173"/>
      <c r="D3116" s="173"/>
      <c r="E3116" s="173"/>
      <c r="F3116" s="70">
        <v>18</v>
      </c>
      <c r="G3116" s="173"/>
      <c r="H3116" s="173"/>
      <c r="I3116" s="71" t="str">
        <v>RNC A</v>
      </c>
      <c r="J3116" s="182"/>
      <c r="K3116" s="321">
        <f t="shared" ca="1" si="114"/>
        <v>0</v>
      </c>
      <c r="L3116" s="319"/>
      <c r="M3116" s="319"/>
      <c r="N3116" s="319"/>
      <c r="O3116" s="319"/>
      <c r="P3116" s="319"/>
    </row>
    <row r="3117" spans="1:16" outlineLevel="3" x14ac:dyDescent="0.3">
      <c r="A3117" s="173"/>
      <c r="B3117" s="173"/>
      <c r="C3117" s="173"/>
      <c r="D3117" s="173"/>
      <c r="E3117" s="173"/>
      <c r="F3117" s="70">
        <v>19</v>
      </c>
      <c r="G3117" s="173"/>
      <c r="H3117" s="173"/>
      <c r="I3117" s="71" t="str">
        <v>RNC B</v>
      </c>
      <c r="J3117" s="182"/>
      <c r="K3117" s="321">
        <f t="shared" ca="1" si="114"/>
        <v>0</v>
      </c>
      <c r="L3117" s="319"/>
      <c r="M3117" s="319"/>
      <c r="N3117" s="319"/>
      <c r="O3117" s="319"/>
      <c r="P3117" s="319"/>
    </row>
    <row r="3118" spans="1:16" outlineLevel="3" x14ac:dyDescent="0.3">
      <c r="A3118" s="173"/>
      <c r="B3118" s="173"/>
      <c r="C3118" s="173"/>
      <c r="D3118" s="173"/>
      <c r="E3118" s="173"/>
      <c r="F3118" s="70">
        <v>20</v>
      </c>
      <c r="G3118" s="173"/>
      <c r="H3118" s="173"/>
      <c r="I3118" s="71" t="str">
        <v>RNC C</v>
      </c>
      <c r="J3118" s="182"/>
      <c r="K3118" s="321">
        <f t="shared" ca="1" si="114"/>
        <v>13910019.457621176</v>
      </c>
      <c r="L3118" s="319"/>
      <c r="M3118" s="319"/>
      <c r="N3118" s="319"/>
      <c r="O3118" s="319"/>
      <c r="P3118" s="319"/>
    </row>
    <row r="3119" spans="1:16" outlineLevel="3" x14ac:dyDescent="0.3">
      <c r="A3119" s="173"/>
      <c r="B3119" s="173"/>
      <c r="C3119" s="173"/>
      <c r="D3119" s="173"/>
      <c r="E3119" s="173"/>
      <c r="F3119" s="70">
        <v>21</v>
      </c>
      <c r="G3119" s="173"/>
      <c r="H3119" s="173"/>
      <c r="I3119" s="71" t="str">
        <v>libre</v>
      </c>
      <c r="J3119" s="182"/>
      <c r="K3119" s="321">
        <f t="shared" ref="K3119:K3128" ca="1" si="115">IF(AND(K$3098=0,K959=0),0,IF(K959=0,J3119,K959))</f>
        <v>0</v>
      </c>
      <c r="L3119" s="319"/>
      <c r="M3119" s="319"/>
      <c r="N3119" s="319"/>
      <c r="O3119" s="319"/>
      <c r="P3119" s="319"/>
    </row>
    <row r="3120" spans="1:16" outlineLevel="3" x14ac:dyDescent="0.3">
      <c r="A3120" s="173"/>
      <c r="B3120" s="173"/>
      <c r="C3120" s="173"/>
      <c r="D3120" s="173"/>
      <c r="E3120" s="173"/>
      <c r="F3120" s="70">
        <v>22</v>
      </c>
      <c r="G3120" s="173"/>
      <c r="H3120" s="173"/>
      <c r="I3120" s="71" t="str">
        <v>16-CE DL</v>
      </c>
      <c r="J3120" s="182"/>
      <c r="K3120" s="321">
        <f t="shared" ca="1" si="115"/>
        <v>20457273.099871565</v>
      </c>
      <c r="L3120" s="319"/>
      <c r="M3120" s="319"/>
      <c r="N3120" s="319"/>
      <c r="O3120" s="319"/>
      <c r="P3120" s="319"/>
    </row>
    <row r="3121" spans="1:16" outlineLevel="3" x14ac:dyDescent="0.3">
      <c r="A3121" s="173"/>
      <c r="B3121" s="173"/>
      <c r="C3121" s="173"/>
      <c r="D3121" s="173"/>
      <c r="E3121" s="173"/>
      <c r="F3121" s="70">
        <v>23</v>
      </c>
      <c r="G3121" s="173"/>
      <c r="H3121" s="173"/>
      <c r="I3121" s="71" t="str">
        <v>16-CE UL</v>
      </c>
      <c r="J3121" s="182"/>
      <c r="K3121" s="321">
        <f t="shared" ca="1" si="115"/>
        <v>20072543.534235708</v>
      </c>
      <c r="L3121" s="319"/>
      <c r="M3121" s="319"/>
      <c r="N3121" s="319"/>
      <c r="O3121" s="319"/>
      <c r="P3121" s="319"/>
    </row>
    <row r="3122" spans="1:16" outlineLevel="3" x14ac:dyDescent="0.3">
      <c r="A3122" s="173"/>
      <c r="B3122" s="173"/>
      <c r="C3122" s="173"/>
      <c r="D3122" s="173"/>
      <c r="E3122" s="173"/>
      <c r="F3122" s="70">
        <v>24</v>
      </c>
      <c r="G3122" s="173"/>
      <c r="H3122" s="173"/>
      <c r="I3122" s="71" t="str">
        <v>libre</v>
      </c>
      <c r="J3122" s="182"/>
      <c r="K3122" s="321">
        <f t="shared" ca="1" si="115"/>
        <v>0</v>
      </c>
      <c r="L3122" s="319"/>
      <c r="M3122" s="319"/>
      <c r="N3122" s="319"/>
      <c r="O3122" s="319"/>
      <c r="P3122" s="319"/>
    </row>
    <row r="3123" spans="1:16" outlineLevel="3" x14ac:dyDescent="0.3">
      <c r="A3123" s="173"/>
      <c r="B3123" s="173"/>
      <c r="C3123" s="173"/>
      <c r="D3123" s="173"/>
      <c r="E3123" s="173"/>
      <c r="F3123" s="70">
        <v>25</v>
      </c>
      <c r="G3123" s="173"/>
      <c r="H3123" s="173"/>
      <c r="I3123" s="71" t="str">
        <v>HW - HWAC/RRU/Licenses/Carrier U</v>
      </c>
      <c r="J3123" s="182"/>
      <c r="K3123" s="321">
        <f t="shared" ca="1" si="115"/>
        <v>14382269.585863136</v>
      </c>
      <c r="L3123" s="319"/>
      <c r="M3123" s="319"/>
      <c r="N3123" s="319"/>
      <c r="O3123" s="319"/>
      <c r="P3123" s="319"/>
    </row>
    <row r="3124" spans="1:16" outlineLevel="3" x14ac:dyDescent="0.3">
      <c r="A3124" s="173"/>
      <c r="B3124" s="173"/>
      <c r="C3124" s="173"/>
      <c r="D3124" s="173"/>
      <c r="E3124" s="173"/>
      <c r="F3124" s="70">
        <v>26</v>
      </c>
      <c r="G3124" s="173"/>
      <c r="H3124" s="173"/>
      <c r="I3124" s="71" t="str">
        <v>HW - HWAC/RRU/Licenses/Carrier S</v>
      </c>
      <c r="J3124" s="182"/>
      <c r="K3124" s="321">
        <f t="shared" ca="1" si="115"/>
        <v>57529078.343452543</v>
      </c>
      <c r="L3124" s="319"/>
      <c r="M3124" s="319"/>
      <c r="N3124" s="319"/>
      <c r="O3124" s="319"/>
      <c r="P3124" s="319"/>
    </row>
    <row r="3125" spans="1:16" outlineLevel="3" x14ac:dyDescent="0.3">
      <c r="A3125" s="173"/>
      <c r="B3125" s="173"/>
      <c r="C3125" s="173"/>
      <c r="D3125" s="173"/>
      <c r="E3125" s="173"/>
      <c r="F3125" s="70">
        <v>27</v>
      </c>
      <c r="G3125" s="173"/>
      <c r="H3125" s="173"/>
      <c r="I3125" s="71" t="str">
        <v>HW - HWAC/RRU/Licenses/Carrier R</v>
      </c>
      <c r="J3125" s="182"/>
      <c r="K3125" s="321">
        <f t="shared" ca="1" si="115"/>
        <v>100675887.10104196</v>
      </c>
      <c r="L3125" s="319"/>
      <c r="M3125" s="319"/>
      <c r="N3125" s="319"/>
      <c r="O3125" s="319"/>
      <c r="P3125" s="319"/>
    </row>
    <row r="3126" spans="1:16" outlineLevel="3" x14ac:dyDescent="0.3">
      <c r="A3126" s="173"/>
      <c r="B3126" s="173"/>
      <c r="C3126" s="173"/>
      <c r="D3126" s="173"/>
      <c r="E3126" s="173"/>
      <c r="F3126" s="70">
        <v>28</v>
      </c>
      <c r="G3126" s="173"/>
      <c r="H3126" s="173"/>
      <c r="I3126" s="71" t="str">
        <v>libre</v>
      </c>
      <c r="J3126" s="182"/>
      <c r="K3126" s="321">
        <f t="shared" ca="1" si="115"/>
        <v>0</v>
      </c>
      <c r="L3126" s="319"/>
      <c r="M3126" s="319"/>
      <c r="N3126" s="319"/>
      <c r="O3126" s="319"/>
      <c r="P3126" s="319"/>
    </row>
    <row r="3127" spans="1:16" outlineLevel="3" x14ac:dyDescent="0.3">
      <c r="A3127" s="173"/>
      <c r="B3127" s="173"/>
      <c r="C3127" s="173"/>
      <c r="D3127" s="173"/>
      <c r="E3127" s="173"/>
      <c r="F3127" s="70">
        <v>29</v>
      </c>
      <c r="G3127" s="173"/>
      <c r="H3127" s="173"/>
      <c r="I3127" s="71" t="str">
        <v>Sitio U Energía</v>
      </c>
      <c r="J3127" s="182"/>
      <c r="K3127" s="321">
        <f t="shared" ca="1" si="115"/>
        <v>3516385.5273775831</v>
      </c>
      <c r="L3127" s="319"/>
      <c r="M3127" s="319"/>
      <c r="N3127" s="319"/>
      <c r="O3127" s="319"/>
      <c r="P3127" s="319"/>
    </row>
    <row r="3128" spans="1:16" outlineLevel="3" x14ac:dyDescent="0.3">
      <c r="A3128" s="173"/>
      <c r="B3128" s="173"/>
      <c r="C3128" s="173"/>
      <c r="D3128" s="173"/>
      <c r="E3128" s="173"/>
      <c r="F3128" s="70">
        <v>30</v>
      </c>
      <c r="G3128" s="173"/>
      <c r="H3128" s="173"/>
      <c r="I3128" s="71" t="str">
        <v>Sitio S Energía</v>
      </c>
      <c r="J3128" s="182"/>
      <c r="K3128" s="321">
        <f t="shared" ca="1" si="115"/>
        <v>14065542.109510332</v>
      </c>
      <c r="L3128" s="319"/>
      <c r="M3128" s="319"/>
      <c r="N3128" s="319"/>
      <c r="O3128" s="319"/>
      <c r="P3128" s="319"/>
    </row>
    <row r="3129" spans="1:16" outlineLevel="3" x14ac:dyDescent="0.3">
      <c r="A3129" s="173"/>
      <c r="B3129" s="173"/>
      <c r="C3129" s="173"/>
      <c r="D3129" s="173"/>
      <c r="E3129" s="173"/>
      <c r="F3129" s="70">
        <v>31</v>
      </c>
      <c r="G3129" s="173"/>
      <c r="H3129" s="173"/>
      <c r="I3129" s="71" t="str">
        <v>Sitio R Energía</v>
      </c>
      <c r="J3129" s="182"/>
      <c r="K3129" s="321">
        <f t="shared" ref="K3129:K3138" ca="1" si="116">IF(AND(K$3098=0,K969=0),0,IF(K969=0,J3129,K969))</f>
        <v>24614698.691643082</v>
      </c>
      <c r="L3129" s="319"/>
      <c r="M3129" s="319"/>
      <c r="N3129" s="319"/>
      <c r="O3129" s="319"/>
      <c r="P3129" s="319"/>
    </row>
    <row r="3130" spans="1:16" outlineLevel="3" x14ac:dyDescent="0.3">
      <c r="A3130" s="173"/>
      <c r="B3130" s="173"/>
      <c r="C3130" s="173"/>
      <c r="D3130" s="173"/>
      <c r="E3130" s="173"/>
      <c r="F3130" s="70">
        <v>32</v>
      </c>
      <c r="G3130" s="173"/>
      <c r="H3130" s="173"/>
      <c r="I3130" s="71" t="str">
        <v>libre</v>
      </c>
      <c r="J3130" s="182"/>
      <c r="K3130" s="321">
        <f t="shared" ca="1" si="116"/>
        <v>0</v>
      </c>
      <c r="L3130" s="319"/>
      <c r="M3130" s="319"/>
      <c r="N3130" s="319"/>
      <c r="O3130" s="319"/>
      <c r="P3130" s="319"/>
    </row>
    <row r="3131" spans="1:16" outlineLevel="3" x14ac:dyDescent="0.3">
      <c r="A3131" s="173"/>
      <c r="B3131" s="173"/>
      <c r="C3131" s="173"/>
      <c r="D3131" s="173"/>
      <c r="E3131" s="173"/>
      <c r="F3131" s="70">
        <v>33</v>
      </c>
      <c r="G3131" s="173"/>
      <c r="H3131" s="173"/>
      <c r="I3131" s="71" t="str">
        <v>Sitios todos 4G</v>
      </c>
      <c r="J3131" s="182"/>
      <c r="K3131" s="321">
        <f t="shared" ca="1" si="116"/>
        <v>50272570.551240578</v>
      </c>
      <c r="L3131" s="319"/>
      <c r="M3131" s="319"/>
      <c r="N3131" s="319"/>
      <c r="O3131" s="319"/>
      <c r="P3131" s="319"/>
    </row>
    <row r="3132" spans="1:16" outlineLevel="3" x14ac:dyDescent="0.3">
      <c r="A3132" s="173"/>
      <c r="B3132" s="173"/>
      <c r="C3132" s="173"/>
      <c r="D3132" s="173"/>
      <c r="E3132" s="173"/>
      <c r="F3132" s="70">
        <v>34</v>
      </c>
      <c r="G3132" s="173"/>
      <c r="H3132" s="173"/>
      <c r="I3132" s="71" t="str">
        <v>libre</v>
      </c>
      <c r="J3132" s="182"/>
      <c r="K3132" s="321">
        <f t="shared" ca="1" si="116"/>
        <v>0</v>
      </c>
      <c r="L3132" s="319"/>
      <c r="M3132" s="319"/>
      <c r="N3132" s="319"/>
      <c r="O3132" s="319"/>
      <c r="P3132" s="319"/>
    </row>
    <row r="3133" spans="1:16" outlineLevel="3" x14ac:dyDescent="0.3">
      <c r="A3133" s="173"/>
      <c r="B3133" s="173"/>
      <c r="C3133" s="173"/>
      <c r="D3133" s="173"/>
      <c r="E3133" s="173"/>
      <c r="F3133" s="70">
        <v>35</v>
      </c>
      <c r="G3133" s="173"/>
      <c r="H3133" s="173"/>
      <c r="I3133" s="71" t="str">
        <v>libre</v>
      </c>
      <c r="J3133" s="182"/>
      <c r="K3133" s="321">
        <f t="shared" ca="1" si="116"/>
        <v>0</v>
      </c>
      <c r="L3133" s="319"/>
      <c r="M3133" s="319"/>
      <c r="N3133" s="319"/>
      <c r="O3133" s="319"/>
      <c r="P3133" s="319"/>
    </row>
    <row r="3134" spans="1:16" outlineLevel="3" x14ac:dyDescent="0.3">
      <c r="A3134" s="173"/>
      <c r="B3134" s="173"/>
      <c r="C3134" s="173"/>
      <c r="D3134" s="173"/>
      <c r="E3134" s="173"/>
      <c r="F3134" s="70">
        <v>36</v>
      </c>
      <c r="G3134" s="173"/>
      <c r="H3134" s="173"/>
      <c r="I3134" s="71" t="str">
        <v>libre</v>
      </c>
      <c r="J3134" s="182"/>
      <c r="K3134" s="321">
        <f t="shared" ca="1" si="116"/>
        <v>0</v>
      </c>
      <c r="L3134" s="319"/>
      <c r="M3134" s="319"/>
      <c r="N3134" s="319"/>
      <c r="O3134" s="319"/>
      <c r="P3134" s="319"/>
    </row>
    <row r="3135" spans="1:16" outlineLevel="3" x14ac:dyDescent="0.3">
      <c r="A3135" s="173"/>
      <c r="B3135" s="173"/>
      <c r="C3135" s="173"/>
      <c r="D3135" s="173"/>
      <c r="E3135" s="173"/>
      <c r="F3135" s="70">
        <v>37</v>
      </c>
      <c r="G3135" s="173"/>
      <c r="H3135" s="173"/>
      <c r="I3135" s="71" t="str">
        <v>libre</v>
      </c>
      <c r="J3135" s="182"/>
      <c r="K3135" s="321">
        <f t="shared" ca="1" si="116"/>
        <v>0</v>
      </c>
      <c r="L3135" s="319"/>
      <c r="M3135" s="319"/>
      <c r="N3135" s="319"/>
      <c r="O3135" s="319"/>
      <c r="P3135" s="319"/>
    </row>
    <row r="3136" spans="1:16" outlineLevel="3" x14ac:dyDescent="0.3">
      <c r="A3136" s="173"/>
      <c r="B3136" s="173"/>
      <c r="C3136" s="173"/>
      <c r="D3136" s="173"/>
      <c r="E3136" s="173"/>
      <c r="F3136" s="70">
        <v>38</v>
      </c>
      <c r="G3136" s="173"/>
      <c r="H3136" s="173"/>
      <c r="I3136" s="71" t="str">
        <v>libre</v>
      </c>
      <c r="J3136" s="182"/>
      <c r="K3136" s="321">
        <f t="shared" ca="1" si="116"/>
        <v>0</v>
      </c>
      <c r="L3136" s="319"/>
      <c r="M3136" s="319"/>
      <c r="N3136" s="319"/>
      <c r="O3136" s="319"/>
      <c r="P3136" s="319"/>
    </row>
    <row r="3137" spans="1:16" outlineLevel="3" x14ac:dyDescent="0.3">
      <c r="A3137" s="173"/>
      <c r="B3137" s="173"/>
      <c r="C3137" s="173"/>
      <c r="D3137" s="173"/>
      <c r="E3137" s="173"/>
      <c r="F3137" s="70">
        <v>39</v>
      </c>
      <c r="G3137" s="173"/>
      <c r="H3137" s="173"/>
      <c r="I3137" s="71" t="str">
        <v>libre</v>
      </c>
      <c r="J3137" s="182"/>
      <c r="K3137" s="321">
        <f t="shared" ca="1" si="116"/>
        <v>0</v>
      </c>
      <c r="L3137" s="319"/>
      <c r="M3137" s="319"/>
      <c r="N3137" s="319"/>
      <c r="O3137" s="319"/>
      <c r="P3137" s="319"/>
    </row>
    <row r="3138" spans="1:16" outlineLevel="3" x14ac:dyDescent="0.3">
      <c r="A3138" s="173"/>
      <c r="B3138" s="173"/>
      <c r="C3138" s="173"/>
      <c r="D3138" s="173"/>
      <c r="E3138" s="173"/>
      <c r="F3138" s="70">
        <v>40</v>
      </c>
      <c r="G3138" s="173"/>
      <c r="H3138" s="173"/>
      <c r="I3138" s="71" t="str">
        <v>libre</v>
      </c>
      <c r="J3138" s="182"/>
      <c r="K3138" s="321">
        <f t="shared" ca="1" si="116"/>
        <v>0</v>
      </c>
      <c r="L3138" s="319"/>
      <c r="M3138" s="319"/>
      <c r="N3138" s="319"/>
      <c r="O3138" s="319"/>
      <c r="P3138" s="319"/>
    </row>
    <row r="3139" spans="1:16" outlineLevel="3" x14ac:dyDescent="0.3">
      <c r="A3139" s="173"/>
      <c r="B3139" s="173"/>
      <c r="C3139" s="173"/>
      <c r="D3139" s="173"/>
      <c r="E3139" s="173"/>
      <c r="F3139" s="70">
        <v>41</v>
      </c>
      <c r="G3139" s="173"/>
      <c r="H3139" s="173"/>
      <c r="I3139" s="71" t="str">
        <v>libre</v>
      </c>
      <c r="J3139" s="182"/>
      <c r="K3139" s="321">
        <f t="shared" ref="K3139:K3148" ca="1" si="117">IF(AND(K$3098=0,K979=0),0,IF(K979=0,J3139,K979))</f>
        <v>0</v>
      </c>
      <c r="L3139" s="319"/>
      <c r="M3139" s="319"/>
      <c r="N3139" s="319"/>
      <c r="O3139" s="319"/>
      <c r="P3139" s="319"/>
    </row>
    <row r="3140" spans="1:16" outlineLevel="3" x14ac:dyDescent="0.3">
      <c r="A3140" s="173"/>
      <c r="B3140" s="173"/>
      <c r="C3140" s="173"/>
      <c r="D3140" s="173"/>
      <c r="E3140" s="173"/>
      <c r="F3140" s="70">
        <v>42</v>
      </c>
      <c r="G3140" s="173"/>
      <c r="H3140" s="173"/>
      <c r="I3140" s="71" t="str">
        <v>libre</v>
      </c>
      <c r="J3140" s="182"/>
      <c r="K3140" s="321">
        <f t="shared" ca="1" si="117"/>
        <v>0</v>
      </c>
      <c r="L3140" s="319"/>
      <c r="M3140" s="319"/>
      <c r="N3140" s="319"/>
      <c r="O3140" s="319"/>
      <c r="P3140" s="319"/>
    </row>
    <row r="3141" spans="1:16" outlineLevel="3" x14ac:dyDescent="0.3">
      <c r="A3141" s="173"/>
      <c r="B3141" s="173"/>
      <c r="C3141" s="173"/>
      <c r="D3141" s="173"/>
      <c r="E3141" s="173"/>
      <c r="F3141" s="70">
        <v>43</v>
      </c>
      <c r="G3141" s="173"/>
      <c r="H3141" s="173"/>
      <c r="I3141" s="71" t="str">
        <v>libre</v>
      </c>
      <c r="J3141" s="182"/>
      <c r="K3141" s="321">
        <f t="shared" ca="1" si="117"/>
        <v>0</v>
      </c>
      <c r="L3141" s="319"/>
      <c r="M3141" s="319"/>
      <c r="N3141" s="319"/>
      <c r="O3141" s="319"/>
      <c r="P3141" s="319"/>
    </row>
    <row r="3142" spans="1:16" outlineLevel="3" x14ac:dyDescent="0.3">
      <c r="A3142" s="173"/>
      <c r="B3142" s="173"/>
      <c r="C3142" s="173"/>
      <c r="D3142" s="173"/>
      <c r="E3142" s="173"/>
      <c r="F3142" s="70">
        <v>44</v>
      </c>
      <c r="G3142" s="173"/>
      <c r="H3142" s="173"/>
      <c r="I3142" s="71" t="str">
        <v>libre</v>
      </c>
      <c r="J3142" s="182"/>
      <c r="K3142" s="321">
        <f t="shared" ca="1" si="117"/>
        <v>0</v>
      </c>
      <c r="L3142" s="319"/>
      <c r="M3142" s="319"/>
      <c r="N3142" s="319"/>
      <c r="O3142" s="319"/>
      <c r="P3142" s="319"/>
    </row>
    <row r="3143" spans="1:16" outlineLevel="3" x14ac:dyDescent="0.3">
      <c r="A3143" s="173"/>
      <c r="B3143" s="173"/>
      <c r="C3143" s="173"/>
      <c r="D3143" s="173"/>
      <c r="E3143" s="173"/>
      <c r="F3143" s="70">
        <v>45</v>
      </c>
      <c r="G3143" s="173"/>
      <c r="H3143" s="173"/>
      <c r="I3143" s="71" t="str">
        <v>libre</v>
      </c>
      <c r="J3143" s="182"/>
      <c r="K3143" s="321">
        <f t="shared" ca="1" si="117"/>
        <v>0</v>
      </c>
      <c r="L3143" s="319"/>
      <c r="M3143" s="319"/>
      <c r="N3143" s="319"/>
      <c r="O3143" s="319"/>
      <c r="P3143" s="319"/>
    </row>
    <row r="3144" spans="1:16" outlineLevel="3" x14ac:dyDescent="0.3">
      <c r="A3144" s="173"/>
      <c r="B3144" s="173"/>
      <c r="C3144" s="173"/>
      <c r="D3144" s="173"/>
      <c r="E3144" s="173"/>
      <c r="F3144" s="70">
        <v>46</v>
      </c>
      <c r="G3144" s="173"/>
      <c r="H3144" s="173"/>
      <c r="I3144" s="71" t="str">
        <v>libre</v>
      </c>
      <c r="J3144" s="182"/>
      <c r="K3144" s="321">
        <f t="shared" ca="1" si="117"/>
        <v>0</v>
      </c>
      <c r="L3144" s="319"/>
      <c r="M3144" s="319"/>
      <c r="N3144" s="319"/>
      <c r="O3144" s="319"/>
      <c r="P3144" s="319"/>
    </row>
    <row r="3145" spans="1:16" outlineLevel="3" x14ac:dyDescent="0.3">
      <c r="A3145" s="173"/>
      <c r="B3145" s="173"/>
      <c r="C3145" s="173"/>
      <c r="D3145" s="173"/>
      <c r="E3145" s="173"/>
      <c r="F3145" s="70">
        <v>47</v>
      </c>
      <c r="G3145" s="173"/>
      <c r="H3145" s="173"/>
      <c r="I3145" s="71" t="str">
        <v>libre</v>
      </c>
      <c r="J3145" s="182"/>
      <c r="K3145" s="321">
        <f t="shared" ca="1" si="117"/>
        <v>0</v>
      </c>
      <c r="L3145" s="319"/>
      <c r="M3145" s="319"/>
      <c r="N3145" s="319"/>
      <c r="O3145" s="319"/>
      <c r="P3145" s="319"/>
    </row>
    <row r="3146" spans="1:16" outlineLevel="3" x14ac:dyDescent="0.3">
      <c r="A3146" s="173"/>
      <c r="B3146" s="173"/>
      <c r="C3146" s="173"/>
      <c r="D3146" s="173"/>
      <c r="E3146" s="173"/>
      <c r="F3146" s="70">
        <v>48</v>
      </c>
      <c r="G3146" s="173"/>
      <c r="H3146" s="173"/>
      <c r="I3146" s="71" t="str">
        <v>libre</v>
      </c>
      <c r="J3146" s="182"/>
      <c r="K3146" s="321">
        <f t="shared" ca="1" si="117"/>
        <v>0</v>
      </c>
      <c r="L3146" s="319"/>
      <c r="M3146" s="319"/>
      <c r="N3146" s="319"/>
      <c r="O3146" s="319"/>
      <c r="P3146" s="319"/>
    </row>
    <row r="3147" spans="1:16" outlineLevel="3" x14ac:dyDescent="0.3">
      <c r="A3147" s="173"/>
      <c r="B3147" s="173"/>
      <c r="C3147" s="173"/>
      <c r="D3147" s="173"/>
      <c r="E3147" s="173"/>
      <c r="F3147" s="70">
        <v>49</v>
      </c>
      <c r="G3147" s="173"/>
      <c r="H3147" s="173"/>
      <c r="I3147" s="71" t="str">
        <v>libre</v>
      </c>
      <c r="J3147" s="182"/>
      <c r="K3147" s="321">
        <f t="shared" ca="1" si="117"/>
        <v>0</v>
      </c>
      <c r="L3147" s="319"/>
      <c r="M3147" s="319"/>
      <c r="N3147" s="319"/>
      <c r="O3147" s="319"/>
      <c r="P3147" s="319"/>
    </row>
    <row r="3148" spans="1:16" outlineLevel="3" x14ac:dyDescent="0.3">
      <c r="A3148" s="173"/>
      <c r="B3148" s="173"/>
      <c r="C3148" s="173"/>
      <c r="D3148" s="173"/>
      <c r="E3148" s="173"/>
      <c r="F3148" s="70">
        <v>50</v>
      </c>
      <c r="G3148" s="173"/>
      <c r="H3148" s="173"/>
      <c r="I3148" s="71" t="str">
        <v>libre</v>
      </c>
      <c r="J3148" s="182"/>
      <c r="K3148" s="321">
        <f t="shared" ca="1" si="117"/>
        <v>0</v>
      </c>
      <c r="L3148" s="319"/>
      <c r="M3148" s="319"/>
      <c r="N3148" s="319"/>
      <c r="O3148" s="319"/>
      <c r="P3148" s="319"/>
    </row>
    <row r="3149" spans="1:16" outlineLevel="3" x14ac:dyDescent="0.3">
      <c r="A3149" s="173"/>
      <c r="B3149" s="173"/>
      <c r="C3149" s="173"/>
      <c r="D3149" s="173"/>
      <c r="E3149" s="173"/>
      <c r="F3149" s="70">
        <v>51</v>
      </c>
      <c r="G3149" s="173"/>
      <c r="H3149" s="173"/>
      <c r="I3149" s="71" t="str">
        <v>libre</v>
      </c>
      <c r="J3149" s="182"/>
      <c r="K3149" s="321">
        <f t="shared" ref="K3149:K3158" ca="1" si="118">IF(AND(K$3098=0,K989=0),0,IF(K989=0,J3149,K989))</f>
        <v>0</v>
      </c>
      <c r="L3149" s="319"/>
      <c r="M3149" s="319"/>
      <c r="N3149" s="319"/>
      <c r="O3149" s="319"/>
      <c r="P3149" s="319"/>
    </row>
    <row r="3150" spans="1:16" outlineLevel="3" x14ac:dyDescent="0.3">
      <c r="A3150" s="173"/>
      <c r="B3150" s="173"/>
      <c r="C3150" s="173"/>
      <c r="D3150" s="173"/>
      <c r="E3150" s="173"/>
      <c r="F3150" s="70">
        <v>52</v>
      </c>
      <c r="G3150" s="173"/>
      <c r="H3150" s="173"/>
      <c r="I3150" s="71" t="str">
        <v>libre</v>
      </c>
      <c r="J3150" s="182"/>
      <c r="K3150" s="321">
        <f t="shared" ca="1" si="118"/>
        <v>0</v>
      </c>
      <c r="L3150" s="319"/>
      <c r="M3150" s="319"/>
      <c r="N3150" s="319"/>
      <c r="O3150" s="319"/>
      <c r="P3150" s="319"/>
    </row>
    <row r="3151" spans="1:16" outlineLevel="3" x14ac:dyDescent="0.3">
      <c r="A3151" s="173"/>
      <c r="B3151" s="173"/>
      <c r="C3151" s="173"/>
      <c r="D3151" s="173"/>
      <c r="E3151" s="173"/>
      <c r="F3151" s="70">
        <v>53</v>
      </c>
      <c r="G3151" s="173"/>
      <c r="H3151" s="173"/>
      <c r="I3151" s="71" t="str">
        <v>libre</v>
      </c>
      <c r="J3151" s="182"/>
      <c r="K3151" s="321">
        <f t="shared" ca="1" si="118"/>
        <v>0</v>
      </c>
      <c r="L3151" s="319"/>
      <c r="M3151" s="319"/>
      <c r="N3151" s="319"/>
      <c r="O3151" s="319"/>
      <c r="P3151" s="319"/>
    </row>
    <row r="3152" spans="1:16" outlineLevel="3" x14ac:dyDescent="0.3">
      <c r="A3152" s="173"/>
      <c r="B3152" s="173"/>
      <c r="C3152" s="173"/>
      <c r="D3152" s="173"/>
      <c r="E3152" s="173"/>
      <c r="F3152" s="70">
        <v>54</v>
      </c>
      <c r="G3152" s="173"/>
      <c r="H3152" s="173"/>
      <c r="I3152" s="71" t="str">
        <v>libre</v>
      </c>
      <c r="J3152" s="182"/>
      <c r="K3152" s="321">
        <f t="shared" ca="1" si="118"/>
        <v>0</v>
      </c>
      <c r="L3152" s="319"/>
      <c r="M3152" s="319"/>
      <c r="N3152" s="319"/>
      <c r="O3152" s="319"/>
      <c r="P3152" s="319"/>
    </row>
    <row r="3153" spans="1:16" outlineLevel="3" x14ac:dyDescent="0.3">
      <c r="A3153" s="173"/>
      <c r="B3153" s="173"/>
      <c r="C3153" s="173"/>
      <c r="D3153" s="173"/>
      <c r="E3153" s="173"/>
      <c r="F3153" s="70">
        <v>55</v>
      </c>
      <c r="G3153" s="173"/>
      <c r="H3153" s="173"/>
      <c r="I3153" s="71" t="str">
        <v>libre</v>
      </c>
      <c r="J3153" s="182"/>
      <c r="K3153" s="321">
        <f t="shared" ca="1" si="118"/>
        <v>0</v>
      </c>
      <c r="L3153" s="319"/>
      <c r="M3153" s="319"/>
      <c r="N3153" s="319"/>
      <c r="O3153" s="319"/>
      <c r="P3153" s="319"/>
    </row>
    <row r="3154" spans="1:16" outlineLevel="3" x14ac:dyDescent="0.3">
      <c r="A3154" s="173"/>
      <c r="B3154" s="173"/>
      <c r="C3154" s="173"/>
      <c r="D3154" s="173"/>
      <c r="E3154" s="173"/>
      <c r="F3154" s="70">
        <v>56</v>
      </c>
      <c r="G3154" s="173"/>
      <c r="H3154" s="173"/>
      <c r="I3154" s="71" t="str">
        <v>libre</v>
      </c>
      <c r="J3154" s="182"/>
      <c r="K3154" s="321">
        <f t="shared" ca="1" si="118"/>
        <v>0</v>
      </c>
      <c r="L3154" s="319"/>
      <c r="M3154" s="319"/>
      <c r="N3154" s="319"/>
      <c r="O3154" s="319"/>
      <c r="P3154" s="319"/>
    </row>
    <row r="3155" spans="1:16" outlineLevel="3" x14ac:dyDescent="0.3">
      <c r="A3155" s="173"/>
      <c r="B3155" s="173"/>
      <c r="C3155" s="173"/>
      <c r="D3155" s="173"/>
      <c r="E3155" s="173"/>
      <c r="F3155" s="70">
        <v>57</v>
      </c>
      <c r="G3155" s="173"/>
      <c r="H3155" s="173"/>
      <c r="I3155" s="71" t="str">
        <v>libre</v>
      </c>
      <c r="J3155" s="182"/>
      <c r="K3155" s="321">
        <f t="shared" ca="1" si="118"/>
        <v>0</v>
      </c>
      <c r="L3155" s="319"/>
      <c r="M3155" s="319"/>
      <c r="N3155" s="319"/>
      <c r="O3155" s="319"/>
      <c r="P3155" s="319"/>
    </row>
    <row r="3156" spans="1:16" outlineLevel="3" x14ac:dyDescent="0.3">
      <c r="A3156" s="173"/>
      <c r="B3156" s="173"/>
      <c r="C3156" s="173"/>
      <c r="D3156" s="173"/>
      <c r="E3156" s="173"/>
      <c r="F3156" s="70">
        <v>58</v>
      </c>
      <c r="G3156" s="173"/>
      <c r="H3156" s="173"/>
      <c r="I3156" s="71" t="str">
        <v>libre</v>
      </c>
      <c r="J3156" s="182"/>
      <c r="K3156" s="321">
        <f t="shared" ca="1" si="118"/>
        <v>0</v>
      </c>
      <c r="L3156" s="319"/>
      <c r="M3156" s="319"/>
      <c r="N3156" s="319"/>
      <c r="O3156" s="319"/>
      <c r="P3156" s="319"/>
    </row>
    <row r="3157" spans="1:16" outlineLevel="3" x14ac:dyDescent="0.3">
      <c r="A3157" s="173"/>
      <c r="B3157" s="173"/>
      <c r="C3157" s="173"/>
      <c r="D3157" s="173"/>
      <c r="E3157" s="173"/>
      <c r="F3157" s="70">
        <v>59</v>
      </c>
      <c r="G3157" s="173"/>
      <c r="H3157" s="173"/>
      <c r="I3157" s="71" t="str">
        <v>libre</v>
      </c>
      <c r="J3157" s="182"/>
      <c r="K3157" s="321">
        <f t="shared" ca="1" si="118"/>
        <v>0</v>
      </c>
      <c r="L3157" s="319"/>
      <c r="M3157" s="319"/>
      <c r="N3157" s="319"/>
      <c r="O3157" s="319"/>
      <c r="P3157" s="319"/>
    </row>
    <row r="3158" spans="1:16" outlineLevel="3" x14ac:dyDescent="0.3">
      <c r="A3158" s="173"/>
      <c r="B3158" s="173"/>
      <c r="C3158" s="173"/>
      <c r="D3158" s="173"/>
      <c r="E3158" s="173"/>
      <c r="F3158" s="70">
        <v>60</v>
      </c>
      <c r="G3158" s="173"/>
      <c r="H3158" s="173"/>
      <c r="I3158" s="71" t="str">
        <v>libre</v>
      </c>
      <c r="J3158" s="182"/>
      <c r="K3158" s="321">
        <f t="shared" ca="1" si="118"/>
        <v>0</v>
      </c>
      <c r="L3158" s="319"/>
      <c r="M3158" s="319"/>
      <c r="N3158" s="319"/>
      <c r="O3158" s="319"/>
      <c r="P3158" s="319"/>
    </row>
    <row r="3159" spans="1:16" outlineLevel="3" x14ac:dyDescent="0.3">
      <c r="A3159" s="173"/>
      <c r="B3159" s="173"/>
      <c r="C3159" s="173"/>
      <c r="D3159" s="173"/>
      <c r="E3159" s="173"/>
      <c r="F3159" s="70">
        <v>61</v>
      </c>
      <c r="G3159" s="173"/>
      <c r="H3159" s="173"/>
      <c r="I3159" s="71" t="str">
        <v>libre</v>
      </c>
      <c r="J3159" s="182"/>
      <c r="K3159" s="321">
        <f t="shared" ref="K3159:K3168" ca="1" si="119">IF(AND(K$3098=0,K999=0),0,IF(K999=0,J3159,K999))</f>
        <v>0</v>
      </c>
      <c r="L3159" s="319"/>
      <c r="M3159" s="319"/>
      <c r="N3159" s="319"/>
      <c r="O3159" s="319"/>
      <c r="P3159" s="319"/>
    </row>
    <row r="3160" spans="1:16" outlineLevel="3" x14ac:dyDescent="0.3">
      <c r="A3160" s="173"/>
      <c r="B3160" s="173"/>
      <c r="C3160" s="173"/>
      <c r="D3160" s="173"/>
      <c r="E3160" s="173"/>
      <c r="F3160" s="70">
        <v>62</v>
      </c>
      <c r="G3160" s="173"/>
      <c r="H3160" s="173"/>
      <c r="I3160" s="71" t="str">
        <v>libre</v>
      </c>
      <c r="J3160" s="182"/>
      <c r="K3160" s="321">
        <f t="shared" ca="1" si="119"/>
        <v>0</v>
      </c>
      <c r="L3160" s="319"/>
      <c r="M3160" s="319"/>
      <c r="N3160" s="319"/>
      <c r="O3160" s="319"/>
      <c r="P3160" s="319"/>
    </row>
    <row r="3161" spans="1:16" outlineLevel="3" x14ac:dyDescent="0.3">
      <c r="A3161" s="173"/>
      <c r="B3161" s="173"/>
      <c r="C3161" s="173"/>
      <c r="D3161" s="173"/>
      <c r="E3161" s="173"/>
      <c r="F3161" s="70">
        <v>63</v>
      </c>
      <c r="G3161" s="173"/>
      <c r="H3161" s="173"/>
      <c r="I3161" s="71" t="str">
        <v>libre</v>
      </c>
      <c r="J3161" s="182"/>
      <c r="K3161" s="321">
        <f t="shared" ca="1" si="119"/>
        <v>0</v>
      </c>
      <c r="L3161" s="319"/>
      <c r="M3161" s="319"/>
      <c r="N3161" s="319"/>
      <c r="O3161" s="319"/>
      <c r="P3161" s="319"/>
    </row>
    <row r="3162" spans="1:16" outlineLevel="3" x14ac:dyDescent="0.3">
      <c r="A3162" s="173"/>
      <c r="B3162" s="173"/>
      <c r="C3162" s="173"/>
      <c r="D3162" s="173"/>
      <c r="E3162" s="173"/>
      <c r="F3162" s="70">
        <v>64</v>
      </c>
      <c r="G3162" s="173"/>
      <c r="H3162" s="173"/>
      <c r="I3162" s="71" t="str">
        <v>libre</v>
      </c>
      <c r="J3162" s="182"/>
      <c r="K3162" s="321">
        <f t="shared" ca="1" si="119"/>
        <v>0</v>
      </c>
      <c r="L3162" s="319"/>
      <c r="M3162" s="319"/>
      <c r="N3162" s="319"/>
      <c r="O3162" s="319"/>
      <c r="P3162" s="319"/>
    </row>
    <row r="3163" spans="1:16" outlineLevel="3" x14ac:dyDescent="0.3">
      <c r="A3163" s="173"/>
      <c r="B3163" s="173"/>
      <c r="C3163" s="173"/>
      <c r="D3163" s="173"/>
      <c r="E3163" s="173"/>
      <c r="F3163" s="70">
        <v>65</v>
      </c>
      <c r="G3163" s="173"/>
      <c r="H3163" s="173"/>
      <c r="I3163" s="71" t="str">
        <v>libre</v>
      </c>
      <c r="J3163" s="182"/>
      <c r="K3163" s="321">
        <f t="shared" ca="1" si="119"/>
        <v>0</v>
      </c>
      <c r="L3163" s="319"/>
      <c r="M3163" s="319"/>
      <c r="N3163" s="319"/>
      <c r="O3163" s="319"/>
      <c r="P3163" s="319"/>
    </row>
    <row r="3164" spans="1:16" outlineLevel="3" x14ac:dyDescent="0.3">
      <c r="A3164" s="173"/>
      <c r="B3164" s="173"/>
      <c r="C3164" s="173"/>
      <c r="D3164" s="173"/>
      <c r="E3164" s="173"/>
      <c r="F3164" s="70">
        <v>66</v>
      </c>
      <c r="G3164" s="173"/>
      <c r="H3164" s="173"/>
      <c r="I3164" s="71" t="str">
        <v>libre</v>
      </c>
      <c r="J3164" s="182"/>
      <c r="K3164" s="321">
        <f t="shared" ca="1" si="119"/>
        <v>0</v>
      </c>
      <c r="L3164" s="319"/>
      <c r="M3164" s="319"/>
      <c r="N3164" s="319"/>
      <c r="O3164" s="319"/>
      <c r="P3164" s="319"/>
    </row>
    <row r="3165" spans="1:16" outlineLevel="3" x14ac:dyDescent="0.3">
      <c r="A3165" s="173"/>
      <c r="B3165" s="173"/>
      <c r="C3165" s="173"/>
      <c r="D3165" s="173"/>
      <c r="E3165" s="173"/>
      <c r="F3165" s="70">
        <v>67</v>
      </c>
      <c r="G3165" s="173"/>
      <c r="H3165" s="173"/>
      <c r="I3165" s="71" t="str">
        <v>libre</v>
      </c>
      <c r="J3165" s="182"/>
      <c r="K3165" s="321">
        <f t="shared" ca="1" si="119"/>
        <v>0</v>
      </c>
      <c r="L3165" s="319"/>
      <c r="M3165" s="319"/>
      <c r="N3165" s="319"/>
      <c r="O3165" s="319"/>
      <c r="P3165" s="319"/>
    </row>
    <row r="3166" spans="1:16" outlineLevel="3" x14ac:dyDescent="0.3">
      <c r="A3166" s="173"/>
      <c r="B3166" s="173"/>
      <c r="C3166" s="173"/>
      <c r="D3166" s="173"/>
      <c r="E3166" s="173"/>
      <c r="F3166" s="70">
        <v>68</v>
      </c>
      <c r="G3166" s="173"/>
      <c r="H3166" s="173"/>
      <c r="I3166" s="71" t="str">
        <v>libre</v>
      </c>
      <c r="J3166" s="182"/>
      <c r="K3166" s="321">
        <f t="shared" ca="1" si="119"/>
        <v>0</v>
      </c>
      <c r="L3166" s="319"/>
      <c r="M3166" s="319"/>
      <c r="N3166" s="319"/>
      <c r="O3166" s="319"/>
      <c r="P3166" s="319"/>
    </row>
    <row r="3167" spans="1:16" outlineLevel="3" x14ac:dyDescent="0.3">
      <c r="A3167" s="173"/>
      <c r="B3167" s="173"/>
      <c r="C3167" s="173"/>
      <c r="D3167" s="173"/>
      <c r="E3167" s="173"/>
      <c r="F3167" s="70">
        <v>69</v>
      </c>
      <c r="G3167" s="173"/>
      <c r="H3167" s="173"/>
      <c r="I3167" s="71" t="str">
        <v>Core CS:MGW, HW y SE</v>
      </c>
      <c r="J3167" s="182"/>
      <c r="K3167" s="321">
        <f t="shared" ca="1" si="119"/>
        <v>2250586.9886558163</v>
      </c>
      <c r="L3167" s="319"/>
      <c r="M3167" s="319"/>
      <c r="N3167" s="319"/>
      <c r="O3167" s="319"/>
      <c r="P3167" s="319"/>
    </row>
    <row r="3168" spans="1:16" outlineLevel="3" x14ac:dyDescent="0.3">
      <c r="A3168" s="173"/>
      <c r="B3168" s="173"/>
      <c r="C3168" s="173"/>
      <c r="D3168" s="173"/>
      <c r="E3168" s="173"/>
      <c r="F3168" s="70">
        <v>70</v>
      </c>
      <c r="G3168" s="173"/>
      <c r="H3168" s="173"/>
      <c r="I3168" s="71" t="str">
        <v>Core CS:MSC Server, HW y SE</v>
      </c>
      <c r="J3168" s="182"/>
      <c r="K3168" s="321">
        <f t="shared" ca="1" si="119"/>
        <v>2437896.2096508592</v>
      </c>
      <c r="L3168" s="319"/>
      <c r="M3168" s="319"/>
      <c r="N3168" s="319"/>
      <c r="O3168" s="319"/>
      <c r="P3168" s="319"/>
    </row>
    <row r="3169" spans="1:16" outlineLevel="3" x14ac:dyDescent="0.3">
      <c r="A3169" s="173"/>
      <c r="B3169" s="173"/>
      <c r="C3169" s="173"/>
      <c r="D3169" s="173"/>
      <c r="E3169" s="173"/>
      <c r="F3169" s="70">
        <v>71</v>
      </c>
      <c r="G3169" s="173"/>
      <c r="H3169" s="173"/>
      <c r="I3169" s="71" t="str">
        <v>Core CS:SG, HW y SE</v>
      </c>
      <c r="J3169" s="182"/>
      <c r="K3169" s="321">
        <f t="shared" ref="K3169:K3178" ca="1" si="120">IF(AND(K$3098=0,K1009=0),0,IF(K1009=0,J3169,K1009))</f>
        <v>908774.23328000016</v>
      </c>
      <c r="L3169" s="319"/>
      <c r="M3169" s="319"/>
      <c r="N3169" s="319"/>
      <c r="O3169" s="319"/>
      <c r="P3169" s="319"/>
    </row>
    <row r="3170" spans="1:16" outlineLevel="3" x14ac:dyDescent="0.3">
      <c r="A3170" s="173"/>
      <c r="B3170" s="173"/>
      <c r="C3170" s="173"/>
      <c r="D3170" s="173"/>
      <c r="E3170" s="173"/>
      <c r="F3170" s="70">
        <v>72</v>
      </c>
      <c r="G3170" s="173"/>
      <c r="H3170" s="173"/>
      <c r="I3170" s="71" t="str">
        <v>Core CS:HLR, HW y SE</v>
      </c>
      <c r="J3170" s="182"/>
      <c r="K3170" s="321">
        <f t="shared" ca="1" si="120"/>
        <v>634248.75596800016</v>
      </c>
      <c r="L3170" s="319"/>
      <c r="M3170" s="319"/>
      <c r="N3170" s="319"/>
      <c r="O3170" s="319"/>
      <c r="P3170" s="319"/>
    </row>
    <row r="3171" spans="1:16" outlineLevel="3" x14ac:dyDescent="0.3">
      <c r="A3171" s="173"/>
      <c r="B3171" s="173"/>
      <c r="C3171" s="173"/>
      <c r="D3171" s="173"/>
      <c r="E3171" s="173"/>
      <c r="F3171" s="70">
        <v>73</v>
      </c>
      <c r="G3171" s="173"/>
      <c r="H3171" s="173"/>
      <c r="I3171" s="71" t="str">
        <v>Core CS:MGW, SW</v>
      </c>
      <c r="J3171" s="182"/>
      <c r="K3171" s="321">
        <f t="shared" ca="1" si="120"/>
        <v>172391.57615497906</v>
      </c>
      <c r="L3171" s="319"/>
      <c r="M3171" s="319"/>
      <c r="N3171" s="319"/>
      <c r="O3171" s="319"/>
      <c r="P3171" s="319"/>
    </row>
    <row r="3172" spans="1:16" outlineLevel="3" x14ac:dyDescent="0.3">
      <c r="A3172" s="173"/>
      <c r="B3172" s="173"/>
      <c r="C3172" s="173"/>
      <c r="D3172" s="173"/>
      <c r="E3172" s="173"/>
      <c r="F3172" s="70">
        <v>74</v>
      </c>
      <c r="G3172" s="173"/>
      <c r="H3172" s="173"/>
      <c r="I3172" s="71" t="str">
        <v>Core CS:MSC Server, SW</v>
      </c>
      <c r="J3172" s="182"/>
      <c r="K3172" s="321">
        <f t="shared" ca="1" si="120"/>
        <v>157948.17994147152</v>
      </c>
      <c r="L3172" s="319"/>
      <c r="M3172" s="319"/>
      <c r="N3172" s="319"/>
      <c r="O3172" s="319"/>
      <c r="P3172" s="319"/>
    </row>
    <row r="3173" spans="1:16" outlineLevel="3" x14ac:dyDescent="0.3">
      <c r="A3173" s="173"/>
      <c r="B3173" s="173"/>
      <c r="C3173" s="173"/>
      <c r="D3173" s="173"/>
      <c r="E3173" s="173"/>
      <c r="F3173" s="70">
        <v>75</v>
      </c>
      <c r="G3173" s="173"/>
      <c r="H3173" s="173"/>
      <c r="I3173" s="71" t="str">
        <v>Core CS:SG, SW</v>
      </c>
      <c r="J3173" s="182"/>
      <c r="K3173" s="321">
        <f t="shared" ca="1" si="120"/>
        <v>505415.71150000003</v>
      </c>
      <c r="L3173" s="319"/>
      <c r="M3173" s="319"/>
      <c r="N3173" s="319"/>
      <c r="O3173" s="319"/>
      <c r="P3173" s="319"/>
    </row>
    <row r="3174" spans="1:16" outlineLevel="3" x14ac:dyDescent="0.3">
      <c r="A3174" s="173"/>
      <c r="B3174" s="173"/>
      <c r="C3174" s="173"/>
      <c r="D3174" s="173"/>
      <c r="E3174" s="173"/>
      <c r="F3174" s="70">
        <v>76</v>
      </c>
      <c r="G3174" s="173"/>
      <c r="H3174" s="173"/>
      <c r="I3174" s="71" t="str">
        <v>Core CS:HLR, SW</v>
      </c>
      <c r="J3174" s="182"/>
      <c r="K3174" s="321">
        <f t="shared" ca="1" si="120"/>
        <v>16450.988643972971</v>
      </c>
      <c r="L3174" s="319"/>
      <c r="M3174" s="319"/>
      <c r="N3174" s="319"/>
      <c r="O3174" s="319"/>
      <c r="P3174" s="319"/>
    </row>
    <row r="3175" spans="1:16" outlineLevel="3" x14ac:dyDescent="0.3">
      <c r="A3175" s="173"/>
      <c r="B3175" s="173"/>
      <c r="C3175" s="173"/>
      <c r="D3175" s="173"/>
      <c r="E3175" s="173"/>
      <c r="F3175" s="70">
        <v>77</v>
      </c>
      <c r="G3175" s="173"/>
      <c r="H3175" s="173"/>
      <c r="I3175" s="71" t="str">
        <v>Core PS:SGSN, HW y SE</v>
      </c>
      <c r="J3175" s="182"/>
      <c r="K3175" s="321">
        <f t="shared" ca="1" si="120"/>
        <v>5841747.4489599969</v>
      </c>
      <c r="L3175" s="319"/>
      <c r="M3175" s="319"/>
      <c r="N3175" s="319"/>
      <c r="O3175" s="319"/>
      <c r="P3175" s="319"/>
    </row>
    <row r="3176" spans="1:16" outlineLevel="3" x14ac:dyDescent="0.3">
      <c r="A3176" s="173"/>
      <c r="B3176" s="173"/>
      <c r="C3176" s="173"/>
      <c r="D3176" s="173"/>
      <c r="E3176" s="173"/>
      <c r="F3176" s="70">
        <v>78</v>
      </c>
      <c r="G3176" s="173"/>
      <c r="H3176" s="173"/>
      <c r="I3176" s="71" t="str">
        <v>Core PS:GGSN, HW y SE</v>
      </c>
      <c r="J3176" s="182"/>
      <c r="K3176" s="321">
        <f t="shared" ca="1" si="120"/>
        <v>29688569.727583993</v>
      </c>
      <c r="L3176" s="319"/>
      <c r="M3176" s="319"/>
      <c r="N3176" s="319"/>
      <c r="O3176" s="319"/>
      <c r="P3176" s="319"/>
    </row>
    <row r="3177" spans="1:16" outlineLevel="3" x14ac:dyDescent="0.3">
      <c r="A3177" s="173"/>
      <c r="B3177" s="173"/>
      <c r="C3177" s="173"/>
      <c r="D3177" s="173"/>
      <c r="E3177" s="173"/>
      <c r="F3177" s="70">
        <v>79</v>
      </c>
      <c r="G3177" s="173"/>
      <c r="H3177" s="173"/>
      <c r="I3177" s="71" t="str">
        <v>Core PS:CG, HW y SE</v>
      </c>
      <c r="J3177" s="182"/>
      <c r="K3177" s="321">
        <f t="shared" ca="1" si="120"/>
        <v>149469.51679999998</v>
      </c>
      <c r="L3177" s="319"/>
      <c r="M3177" s="319"/>
      <c r="N3177" s="319"/>
      <c r="O3177" s="319"/>
      <c r="P3177" s="319"/>
    </row>
    <row r="3178" spans="1:16" outlineLevel="3" x14ac:dyDescent="0.3">
      <c r="A3178" s="173"/>
      <c r="B3178" s="173"/>
      <c r="C3178" s="173"/>
      <c r="D3178" s="173"/>
      <c r="E3178" s="173"/>
      <c r="F3178" s="70">
        <v>80</v>
      </c>
      <c r="G3178" s="173"/>
      <c r="H3178" s="173"/>
      <c r="I3178" s="71" t="str">
        <v>Core PS:PCRF, HW y SE</v>
      </c>
      <c r="J3178" s="182"/>
      <c r="K3178" s="321">
        <f t="shared" ca="1" si="120"/>
        <v>3560443.3401600001</v>
      </c>
      <c r="L3178" s="319"/>
      <c r="M3178" s="319"/>
      <c r="N3178" s="319"/>
      <c r="O3178" s="319"/>
      <c r="P3178" s="319"/>
    </row>
    <row r="3179" spans="1:16" outlineLevel="3" x14ac:dyDescent="0.3">
      <c r="A3179" s="173"/>
      <c r="B3179" s="173"/>
      <c r="C3179" s="173"/>
      <c r="D3179" s="173"/>
      <c r="E3179" s="173"/>
      <c r="F3179" s="70">
        <v>81</v>
      </c>
      <c r="G3179" s="173"/>
      <c r="H3179" s="173"/>
      <c r="I3179" s="71" t="str">
        <v>Core PS:SUR, HW y SE</v>
      </c>
      <c r="J3179" s="182"/>
      <c r="K3179" s="321">
        <f t="shared" ref="K3179:K3188" ca="1" si="121">IF(AND(K$3098=0,K1019=0),0,IF(K1019=0,J3179,K1019))</f>
        <v>0</v>
      </c>
      <c r="L3179" s="319"/>
      <c r="M3179" s="319"/>
      <c r="N3179" s="319"/>
      <c r="O3179" s="319"/>
      <c r="P3179" s="319"/>
    </row>
    <row r="3180" spans="1:16" outlineLevel="3" x14ac:dyDescent="0.3">
      <c r="A3180" s="173"/>
      <c r="B3180" s="173"/>
      <c r="C3180" s="173"/>
      <c r="D3180" s="173"/>
      <c r="E3180" s="173"/>
      <c r="F3180" s="70">
        <v>82</v>
      </c>
      <c r="G3180" s="173"/>
      <c r="H3180" s="173"/>
      <c r="I3180" s="71" t="str">
        <v>Core PS:SGSN, SW</v>
      </c>
      <c r="J3180" s="182"/>
      <c r="K3180" s="321">
        <f t="shared" ca="1" si="121"/>
        <v>1860582.4019183083</v>
      </c>
      <c r="L3180" s="319"/>
      <c r="M3180" s="319"/>
      <c r="N3180" s="319"/>
      <c r="O3180" s="319"/>
      <c r="P3180" s="319"/>
    </row>
    <row r="3181" spans="1:16" outlineLevel="3" x14ac:dyDescent="0.3">
      <c r="A3181" s="173"/>
      <c r="B3181" s="173"/>
      <c r="C3181" s="173"/>
      <c r="D3181" s="173"/>
      <c r="E3181" s="173"/>
      <c r="F3181" s="70">
        <v>83</v>
      </c>
      <c r="G3181" s="173"/>
      <c r="H3181" s="173"/>
      <c r="I3181" s="71" t="str">
        <v>Core PS:GGSN, SW</v>
      </c>
      <c r="J3181" s="182"/>
      <c r="K3181" s="321">
        <f t="shared" ca="1" si="121"/>
        <v>3380083.3795443205</v>
      </c>
      <c r="L3181" s="319"/>
      <c r="M3181" s="319"/>
      <c r="N3181" s="319"/>
      <c r="O3181" s="319"/>
      <c r="P3181" s="319"/>
    </row>
    <row r="3182" spans="1:16" outlineLevel="3" x14ac:dyDescent="0.3">
      <c r="A3182" s="173"/>
      <c r="B3182" s="173"/>
      <c r="C3182" s="173"/>
      <c r="D3182" s="173"/>
      <c r="E3182" s="173"/>
      <c r="F3182" s="70">
        <v>84</v>
      </c>
      <c r="G3182" s="173"/>
      <c r="H3182" s="173"/>
      <c r="I3182" s="71" t="str">
        <v>Core PS:CG, SW</v>
      </c>
      <c r="J3182" s="182"/>
      <c r="K3182" s="321">
        <f t="shared" ca="1" si="121"/>
        <v>233764.97325212078</v>
      </c>
      <c r="L3182" s="319"/>
      <c r="M3182" s="319"/>
      <c r="N3182" s="319"/>
      <c r="O3182" s="319"/>
      <c r="P3182" s="319"/>
    </row>
    <row r="3183" spans="1:16" outlineLevel="3" x14ac:dyDescent="0.3">
      <c r="A3183" s="173"/>
      <c r="B3183" s="173"/>
      <c r="C3183" s="173"/>
      <c r="D3183" s="173"/>
      <c r="E3183" s="173"/>
      <c r="F3183" s="70">
        <v>85</v>
      </c>
      <c r="G3183" s="173"/>
      <c r="H3183" s="173"/>
      <c r="I3183" s="71" t="str">
        <v>Core PS:PCRF, SW</v>
      </c>
      <c r="J3183" s="182"/>
      <c r="K3183" s="321">
        <f t="shared" ca="1" si="121"/>
        <v>36071.138284068838</v>
      </c>
      <c r="L3183" s="319"/>
      <c r="M3183" s="319"/>
      <c r="N3183" s="319"/>
      <c r="O3183" s="319"/>
      <c r="P3183" s="319"/>
    </row>
    <row r="3184" spans="1:16" outlineLevel="3" x14ac:dyDescent="0.3">
      <c r="A3184" s="173"/>
      <c r="B3184" s="173"/>
      <c r="C3184" s="173"/>
      <c r="D3184" s="173"/>
      <c r="E3184" s="173"/>
      <c r="F3184" s="70">
        <v>86</v>
      </c>
      <c r="G3184" s="173"/>
      <c r="H3184" s="173"/>
      <c r="I3184" s="71" t="str">
        <v>Core PS:SUR, SW</v>
      </c>
      <c r="J3184" s="182"/>
      <c r="K3184" s="321">
        <f t="shared" ca="1" si="121"/>
        <v>0</v>
      </c>
      <c r="L3184" s="319"/>
      <c r="M3184" s="319"/>
      <c r="N3184" s="319"/>
      <c r="O3184" s="319"/>
      <c r="P3184" s="319"/>
    </row>
    <row r="3185" spans="1:16" outlineLevel="3" x14ac:dyDescent="0.3">
      <c r="A3185" s="173"/>
      <c r="B3185" s="173"/>
      <c r="C3185" s="173"/>
      <c r="D3185" s="173"/>
      <c r="E3185" s="173"/>
      <c r="F3185" s="70">
        <v>87</v>
      </c>
      <c r="G3185" s="173"/>
      <c r="H3185" s="173"/>
      <c r="I3185" s="71" t="str">
        <v>Core Común: Repuestos Críticos</v>
      </c>
      <c r="J3185" s="182"/>
      <c r="K3185" s="321">
        <f t="shared" ca="1" si="121"/>
        <v>39670.114834182503</v>
      </c>
      <c r="L3185" s="319"/>
      <c r="M3185" s="319"/>
      <c r="N3185" s="319"/>
      <c r="O3185" s="319"/>
      <c r="P3185" s="319"/>
    </row>
    <row r="3186" spans="1:16" outlineLevel="3" x14ac:dyDescent="0.3">
      <c r="A3186" s="173"/>
      <c r="B3186" s="173"/>
      <c r="C3186" s="173"/>
      <c r="D3186" s="173"/>
      <c r="E3186" s="173"/>
      <c r="F3186" s="70">
        <v>88</v>
      </c>
      <c r="G3186" s="173"/>
      <c r="H3186" s="173"/>
      <c r="I3186" s="71" t="str">
        <v>Core Común: Mantención Iniciación</v>
      </c>
      <c r="J3186" s="182"/>
      <c r="K3186" s="321">
        <f t="shared" ca="1" si="121"/>
        <v>888169.72305000003</v>
      </c>
      <c r="L3186" s="319"/>
      <c r="M3186" s="319"/>
      <c r="N3186" s="319"/>
      <c r="O3186" s="319"/>
      <c r="P3186" s="319"/>
    </row>
    <row r="3187" spans="1:16" outlineLevel="3" x14ac:dyDescent="0.3">
      <c r="A3187" s="173"/>
      <c r="B3187" s="173"/>
      <c r="C3187" s="173"/>
      <c r="D3187" s="173"/>
      <c r="E3187" s="173"/>
      <c r="F3187" s="70">
        <v>89</v>
      </c>
      <c r="G3187" s="173"/>
      <c r="H3187" s="173"/>
      <c r="I3187" s="71" t="str">
        <v>Core Común: Terrenos</v>
      </c>
      <c r="J3187" s="182"/>
      <c r="K3187" s="321">
        <f t="shared" ca="1" si="121"/>
        <v>0</v>
      </c>
      <c r="L3187" s="319"/>
      <c r="M3187" s="319"/>
      <c r="N3187" s="319"/>
      <c r="O3187" s="319"/>
      <c r="P3187" s="319"/>
    </row>
    <row r="3188" spans="1:16" outlineLevel="3" x14ac:dyDescent="0.3">
      <c r="A3188" s="173"/>
      <c r="B3188" s="173"/>
      <c r="C3188" s="173"/>
      <c r="D3188" s="173"/>
      <c r="E3188" s="173"/>
      <c r="F3188" s="70">
        <v>90</v>
      </c>
      <c r="G3188" s="173"/>
      <c r="H3188" s="173"/>
      <c r="I3188" s="71" t="str">
        <v>Core Común: Obras Civiles</v>
      </c>
      <c r="J3188" s="182"/>
      <c r="K3188" s="321">
        <f t="shared" ca="1" si="121"/>
        <v>6014314.9860877898</v>
      </c>
      <c r="L3188" s="319"/>
      <c r="M3188" s="319"/>
      <c r="N3188" s="319"/>
      <c r="O3188" s="319"/>
      <c r="P3188" s="319"/>
    </row>
    <row r="3189" spans="1:16" outlineLevel="3" x14ac:dyDescent="0.3">
      <c r="A3189" s="173"/>
      <c r="B3189" s="173"/>
      <c r="C3189" s="173"/>
      <c r="D3189" s="173"/>
      <c r="E3189" s="173"/>
      <c r="F3189" s="70">
        <v>91</v>
      </c>
      <c r="G3189" s="173"/>
      <c r="H3189" s="173"/>
      <c r="I3189" s="71" t="str">
        <v>Core Común: Equipamiento</v>
      </c>
      <c r="J3189" s="182"/>
      <c r="K3189" s="321">
        <f t="shared" ref="K3189:K3198" ca="1" si="122">IF(AND(K$3098=0,K1029=0),0,IF(K1029=0,J3189,K1029))</f>
        <v>2621167.9947292907</v>
      </c>
      <c r="L3189" s="319"/>
      <c r="M3189" s="319"/>
      <c r="N3189" s="319"/>
      <c r="O3189" s="319"/>
      <c r="P3189" s="319"/>
    </row>
    <row r="3190" spans="1:16" outlineLevel="3" x14ac:dyDescent="0.3">
      <c r="A3190" s="173"/>
      <c r="B3190" s="173"/>
      <c r="C3190" s="173"/>
      <c r="D3190" s="173"/>
      <c r="E3190" s="173"/>
      <c r="F3190" s="70">
        <v>92</v>
      </c>
      <c r="G3190" s="173"/>
      <c r="H3190" s="173"/>
      <c r="I3190" s="71" t="str">
        <v>libre</v>
      </c>
      <c r="J3190" s="182"/>
      <c r="K3190" s="321">
        <f t="shared" ca="1" si="122"/>
        <v>0</v>
      </c>
      <c r="L3190" s="319"/>
      <c r="M3190" s="319"/>
      <c r="N3190" s="319"/>
      <c r="O3190" s="319"/>
      <c r="P3190" s="319"/>
    </row>
    <row r="3191" spans="1:16" outlineLevel="3" x14ac:dyDescent="0.3">
      <c r="A3191" s="173"/>
      <c r="B3191" s="173"/>
      <c r="C3191" s="173"/>
      <c r="D3191" s="173"/>
      <c r="E3191" s="173"/>
      <c r="F3191" s="70">
        <v>93</v>
      </c>
      <c r="G3191" s="173"/>
      <c r="H3191" s="173"/>
      <c r="I3191" s="71" t="str">
        <v>Espectro</v>
      </c>
      <c r="J3191" s="182"/>
      <c r="K3191" s="321">
        <f t="shared" ca="1" si="122"/>
        <v>0</v>
      </c>
      <c r="L3191" s="319"/>
      <c r="M3191" s="319"/>
      <c r="N3191" s="319"/>
      <c r="O3191" s="319"/>
      <c r="P3191" s="319"/>
    </row>
    <row r="3192" spans="1:16" outlineLevel="3" x14ac:dyDescent="0.3">
      <c r="A3192" s="173"/>
      <c r="B3192" s="173"/>
      <c r="C3192" s="173"/>
      <c r="D3192" s="173"/>
      <c r="E3192" s="173"/>
      <c r="F3192" s="70">
        <v>94</v>
      </c>
      <c r="G3192" s="173"/>
      <c r="H3192" s="173"/>
      <c r="I3192" s="71" t="str">
        <v>libre</v>
      </c>
      <c r="J3192" s="182"/>
      <c r="K3192" s="321">
        <f t="shared" ca="1" si="122"/>
        <v>0</v>
      </c>
      <c r="L3192" s="319"/>
      <c r="M3192" s="319"/>
      <c r="N3192" s="319"/>
      <c r="O3192" s="319"/>
      <c r="P3192" s="319"/>
    </row>
    <row r="3193" spans="1:16" outlineLevel="3" x14ac:dyDescent="0.3">
      <c r="A3193" s="173"/>
      <c r="B3193" s="173"/>
      <c r="C3193" s="173"/>
      <c r="D3193" s="173"/>
      <c r="E3193" s="173"/>
      <c r="F3193" s="70">
        <v>95</v>
      </c>
      <c r="G3193" s="173"/>
      <c r="H3193" s="173"/>
      <c r="I3193" s="71" t="str">
        <v>BSCS Base</v>
      </c>
      <c r="J3193" s="182"/>
      <c r="K3193" s="321">
        <f t="shared" ca="1" si="122"/>
        <v>0</v>
      </c>
      <c r="L3193" s="319"/>
      <c r="M3193" s="319"/>
      <c r="N3193" s="319"/>
      <c r="O3193" s="319"/>
      <c r="P3193" s="319"/>
    </row>
    <row r="3194" spans="1:16" outlineLevel="3" x14ac:dyDescent="0.3">
      <c r="A3194" s="173"/>
      <c r="B3194" s="173"/>
      <c r="C3194" s="173"/>
      <c r="D3194" s="173"/>
      <c r="E3194" s="173"/>
      <c r="F3194" s="70">
        <v>96</v>
      </c>
      <c r="G3194" s="173"/>
      <c r="H3194" s="173"/>
      <c r="I3194" s="71" t="str">
        <v>BSCS Mant</v>
      </c>
      <c r="J3194" s="182"/>
      <c r="K3194" s="321">
        <f t="shared" ca="1" si="122"/>
        <v>451475.66666666669</v>
      </c>
      <c r="L3194" s="319"/>
      <c r="M3194" s="319"/>
      <c r="N3194" s="319"/>
      <c r="O3194" s="319"/>
      <c r="P3194" s="319"/>
    </row>
    <row r="3195" spans="1:16" outlineLevel="3" x14ac:dyDescent="0.3">
      <c r="A3195" s="173"/>
      <c r="B3195" s="173"/>
      <c r="C3195" s="173"/>
      <c r="D3195" s="173"/>
      <c r="E3195" s="173"/>
      <c r="F3195" s="70">
        <v>97</v>
      </c>
      <c r="G3195" s="173"/>
      <c r="H3195" s="173"/>
      <c r="I3195" s="71" t="str">
        <v>ICC Base</v>
      </c>
      <c r="J3195" s="182"/>
      <c r="K3195" s="321">
        <f t="shared" ca="1" si="122"/>
        <v>0</v>
      </c>
      <c r="L3195" s="319"/>
      <c r="M3195" s="319"/>
      <c r="N3195" s="319"/>
      <c r="O3195" s="319"/>
      <c r="P3195" s="319"/>
    </row>
    <row r="3196" spans="1:16" outlineLevel="2" x14ac:dyDescent="0.3">
      <c r="A3196" s="173"/>
      <c r="B3196" s="173"/>
      <c r="C3196" s="173"/>
      <c r="D3196" s="173"/>
      <c r="E3196" s="173"/>
      <c r="F3196" s="70">
        <v>98</v>
      </c>
      <c r="G3196" s="173"/>
      <c r="H3196" s="173"/>
      <c r="I3196" s="71" t="str">
        <v>ICC Mant</v>
      </c>
      <c r="J3196" s="182"/>
      <c r="K3196" s="321">
        <f t="shared" ca="1" si="122"/>
        <v>691864.75600000005</v>
      </c>
      <c r="L3196" s="319"/>
      <c r="M3196" s="319"/>
      <c r="N3196" s="319"/>
      <c r="O3196" s="319"/>
      <c r="P3196" s="319"/>
    </row>
    <row r="3197" spans="1:16" outlineLevel="2" x14ac:dyDescent="0.3">
      <c r="A3197" s="173"/>
      <c r="B3197" s="173"/>
      <c r="C3197" s="173"/>
      <c r="D3197" s="173"/>
      <c r="E3197" s="173"/>
      <c r="F3197" s="70">
        <v>99</v>
      </c>
      <c r="G3197" s="173"/>
      <c r="H3197" s="173"/>
      <c r="I3197" s="71" t="str">
        <v>Mediation Mant</v>
      </c>
      <c r="J3197" s="182"/>
      <c r="K3197" s="321">
        <f t="shared" ca="1" si="122"/>
        <v>3239.7559999999999</v>
      </c>
      <c r="L3197" s="319"/>
      <c r="M3197" s="319"/>
      <c r="N3197" s="319"/>
      <c r="O3197" s="319"/>
      <c r="P3197" s="319"/>
    </row>
    <row r="3198" spans="1:16" outlineLevel="2" x14ac:dyDescent="0.3">
      <c r="A3198" s="173"/>
      <c r="B3198" s="173"/>
      <c r="C3198" s="173"/>
      <c r="D3198" s="173"/>
      <c r="E3198" s="173"/>
      <c r="F3198" s="70">
        <v>100</v>
      </c>
      <c r="G3198" s="173"/>
      <c r="H3198" s="173"/>
      <c r="I3198" s="71" t="str">
        <v>Router tipo 1</v>
      </c>
      <c r="J3198" s="182"/>
      <c r="K3198" s="321">
        <f t="shared" ca="1" si="122"/>
        <v>350908.7503476555</v>
      </c>
      <c r="L3198" s="319"/>
      <c r="M3198" s="319"/>
      <c r="N3198" s="319"/>
      <c r="O3198" s="319"/>
      <c r="P3198" s="319"/>
    </row>
    <row r="3199" spans="1:16" outlineLevel="2" x14ac:dyDescent="0.3">
      <c r="A3199" s="173"/>
      <c r="B3199" s="173"/>
      <c r="C3199" s="173"/>
      <c r="D3199" s="173"/>
      <c r="E3199" s="173"/>
      <c r="F3199" s="70">
        <v>101</v>
      </c>
      <c r="G3199" s="173"/>
      <c r="H3199" s="173"/>
      <c r="I3199" s="71" t="str">
        <v>Router tipo 2</v>
      </c>
      <c r="J3199" s="182"/>
      <c r="K3199" s="321">
        <f t="shared" ref="K3199:K3208" ca="1" si="123">IF(AND(K$3098=0,K1039=0),0,IF(K1039=0,J3199,K1039))</f>
        <v>0</v>
      </c>
      <c r="L3199" s="319"/>
      <c r="M3199" s="319"/>
      <c r="N3199" s="319"/>
      <c r="O3199" s="319"/>
      <c r="P3199" s="319"/>
    </row>
    <row r="3200" spans="1:16" outlineLevel="3" x14ac:dyDescent="0.3">
      <c r="A3200" s="173"/>
      <c r="B3200" s="173"/>
      <c r="C3200" s="173"/>
      <c r="D3200" s="173"/>
      <c r="E3200" s="173"/>
      <c r="F3200" s="70">
        <v>102</v>
      </c>
      <c r="G3200" s="173"/>
      <c r="H3200" s="173"/>
      <c r="I3200" s="71" t="str">
        <v>Router tipo 3</v>
      </c>
      <c r="J3200" s="182"/>
      <c r="K3200" s="321">
        <f t="shared" ca="1" si="123"/>
        <v>0</v>
      </c>
      <c r="L3200" s="319"/>
      <c r="M3200" s="319"/>
      <c r="N3200" s="319"/>
      <c r="O3200" s="319"/>
      <c r="P3200" s="319"/>
    </row>
    <row r="3201" spans="1:16" outlineLevel="3" x14ac:dyDescent="0.3">
      <c r="A3201" s="173"/>
      <c r="B3201" s="173"/>
      <c r="C3201" s="173"/>
      <c r="D3201" s="173"/>
      <c r="E3201" s="173"/>
      <c r="F3201" s="70">
        <v>103</v>
      </c>
      <c r="G3201" s="173"/>
      <c r="H3201" s="173"/>
      <c r="I3201" s="71" t="str">
        <v>BSC-MGW</v>
      </c>
      <c r="J3201" s="182"/>
      <c r="K3201" s="321">
        <f t="shared" ca="1" si="123"/>
        <v>0</v>
      </c>
      <c r="L3201" s="319"/>
      <c r="M3201" s="319"/>
      <c r="N3201" s="319"/>
      <c r="O3201" s="319"/>
      <c r="P3201" s="319"/>
    </row>
    <row r="3202" spans="1:16" outlineLevel="3" x14ac:dyDescent="0.3">
      <c r="A3202" s="173"/>
      <c r="B3202" s="173"/>
      <c r="C3202" s="173"/>
      <c r="D3202" s="173"/>
      <c r="E3202" s="173"/>
      <c r="F3202" s="70">
        <v>104</v>
      </c>
      <c r="G3202" s="173"/>
      <c r="H3202" s="173"/>
      <c r="I3202" s="71" t="str">
        <v>BSC-SGSN</v>
      </c>
      <c r="J3202" s="182"/>
      <c r="K3202" s="321">
        <f t="shared" ca="1" si="123"/>
        <v>0</v>
      </c>
      <c r="L3202" s="319"/>
      <c r="M3202" s="319"/>
      <c r="N3202" s="319"/>
      <c r="O3202" s="319"/>
      <c r="P3202" s="319"/>
    </row>
    <row r="3203" spans="1:16" outlineLevel="3" x14ac:dyDescent="0.3">
      <c r="A3203" s="173"/>
      <c r="B3203" s="173"/>
      <c r="C3203" s="173"/>
      <c r="D3203" s="173"/>
      <c r="E3203" s="173"/>
      <c r="F3203" s="70">
        <v>105</v>
      </c>
      <c r="G3203" s="173"/>
      <c r="H3203" s="173"/>
      <c r="I3203" s="71" t="str">
        <v>SGSN-GGSN</v>
      </c>
      <c r="J3203" s="182"/>
      <c r="K3203" s="321">
        <f t="shared" ca="1" si="123"/>
        <v>0</v>
      </c>
      <c r="L3203" s="319"/>
      <c r="M3203" s="319"/>
      <c r="N3203" s="319"/>
      <c r="O3203" s="319"/>
      <c r="P3203" s="319"/>
    </row>
    <row r="3204" spans="1:16" outlineLevel="3" x14ac:dyDescent="0.3">
      <c r="A3204" s="173"/>
      <c r="B3204" s="173"/>
      <c r="C3204" s="173"/>
      <c r="D3204" s="173"/>
      <c r="E3204" s="173"/>
      <c r="F3204" s="70">
        <v>106</v>
      </c>
      <c r="G3204" s="173"/>
      <c r="H3204" s="173"/>
      <c r="I3204" s="71" t="str">
        <v>MGW-MGW</v>
      </c>
      <c r="J3204" s="182"/>
      <c r="K3204" s="321">
        <f t="shared" ca="1" si="123"/>
        <v>244130.27999999997</v>
      </c>
      <c r="L3204" s="319"/>
      <c r="M3204" s="319"/>
      <c r="N3204" s="319"/>
      <c r="O3204" s="319"/>
      <c r="P3204" s="319"/>
    </row>
    <row r="3205" spans="1:16" outlineLevel="3" x14ac:dyDescent="0.3">
      <c r="A3205" s="173"/>
      <c r="B3205" s="173"/>
      <c r="C3205" s="173"/>
      <c r="D3205" s="173"/>
      <c r="E3205" s="173"/>
      <c r="F3205" s="70">
        <v>107</v>
      </c>
      <c r="G3205" s="173"/>
      <c r="H3205" s="173"/>
      <c r="I3205" s="71" t="str">
        <v>RNC-MGW</v>
      </c>
      <c r="J3205" s="182"/>
      <c r="K3205" s="321">
        <f t="shared" ca="1" si="123"/>
        <v>0</v>
      </c>
      <c r="L3205" s="319"/>
      <c r="M3205" s="319"/>
      <c r="N3205" s="319"/>
      <c r="O3205" s="319"/>
      <c r="P3205" s="319"/>
    </row>
    <row r="3206" spans="1:16" outlineLevel="3" x14ac:dyDescent="0.3">
      <c r="A3206" s="173"/>
      <c r="B3206" s="173"/>
      <c r="C3206" s="173"/>
      <c r="D3206" s="173"/>
      <c r="E3206" s="173"/>
      <c r="F3206" s="70">
        <v>108</v>
      </c>
      <c r="G3206" s="173"/>
      <c r="H3206" s="173"/>
      <c r="I3206" s="71" t="str">
        <v>RNC-SGSN</v>
      </c>
      <c r="J3206" s="182"/>
      <c r="K3206" s="321">
        <f t="shared" ca="1" si="123"/>
        <v>0</v>
      </c>
      <c r="L3206" s="319"/>
      <c r="M3206" s="319"/>
      <c r="N3206" s="319"/>
      <c r="O3206" s="319"/>
      <c r="P3206" s="319"/>
    </row>
    <row r="3207" spans="1:16" outlineLevel="3" x14ac:dyDescent="0.3">
      <c r="A3207" s="173"/>
      <c r="B3207" s="173"/>
      <c r="C3207" s="173"/>
      <c r="D3207" s="173"/>
      <c r="E3207" s="173"/>
      <c r="F3207" s="70">
        <v>109</v>
      </c>
      <c r="G3207" s="173"/>
      <c r="H3207" s="173"/>
      <c r="I3207" s="71" t="str">
        <v>SGSN-GGSN</v>
      </c>
      <c r="J3207" s="182"/>
      <c r="K3207" s="321">
        <f t="shared" ca="1" si="123"/>
        <v>0</v>
      </c>
      <c r="L3207" s="319"/>
      <c r="M3207" s="319"/>
      <c r="N3207" s="319"/>
      <c r="O3207" s="319"/>
      <c r="P3207" s="319"/>
    </row>
    <row r="3208" spans="1:16" outlineLevel="3" x14ac:dyDescent="0.3">
      <c r="A3208" s="173"/>
      <c r="B3208" s="173"/>
      <c r="C3208" s="173"/>
      <c r="D3208" s="173"/>
      <c r="E3208" s="173"/>
      <c r="F3208" s="70">
        <v>110</v>
      </c>
      <c r="G3208" s="173"/>
      <c r="H3208" s="173"/>
      <c r="I3208" s="71" t="str">
        <v>MGW-MGW</v>
      </c>
      <c r="J3208" s="182"/>
      <c r="K3208" s="321">
        <f t="shared" ca="1" si="123"/>
        <v>244130.27999999997</v>
      </c>
      <c r="L3208" s="319"/>
      <c r="M3208" s="319"/>
      <c r="N3208" s="319"/>
      <c r="O3208" s="319"/>
      <c r="P3208" s="319"/>
    </row>
    <row r="3209" spans="1:16" outlineLevel="3" x14ac:dyDescent="0.3">
      <c r="A3209" s="173"/>
      <c r="B3209" s="173"/>
      <c r="C3209" s="173"/>
      <c r="D3209" s="173"/>
      <c r="E3209" s="173"/>
      <c r="F3209" s="70">
        <v>111</v>
      </c>
      <c r="G3209" s="173"/>
      <c r="H3209" s="173"/>
      <c r="I3209" s="71" t="str">
        <v>SGW-SGW</v>
      </c>
      <c r="J3209" s="182"/>
      <c r="K3209" s="321">
        <f t="shared" ref="K3209:K3218" ca="1" si="124">IF(AND(K$3098=0,K1049=0),0,IF(K1049=0,J3209,K1049))</f>
        <v>0</v>
      </c>
      <c r="L3209" s="319"/>
      <c r="M3209" s="319"/>
      <c r="N3209" s="319"/>
      <c r="O3209" s="319"/>
      <c r="P3209" s="319"/>
    </row>
    <row r="3210" spans="1:16" outlineLevel="3" x14ac:dyDescent="0.3">
      <c r="A3210" s="173"/>
      <c r="B3210" s="173"/>
      <c r="C3210" s="173"/>
      <c r="D3210" s="173"/>
      <c r="E3210" s="173"/>
      <c r="F3210" s="70">
        <v>112</v>
      </c>
      <c r="G3210" s="173"/>
      <c r="H3210" s="173"/>
      <c r="I3210" s="71" t="str">
        <v>MGW-PTR</v>
      </c>
      <c r="J3210" s="182"/>
      <c r="K3210" s="321">
        <f t="shared" ca="1" si="124"/>
        <v>4512.24</v>
      </c>
      <c r="L3210" s="319"/>
      <c r="M3210" s="319"/>
      <c r="N3210" s="319"/>
      <c r="O3210" s="319"/>
      <c r="P3210" s="319"/>
    </row>
    <row r="3211" spans="1:16" outlineLevel="3" x14ac:dyDescent="0.3">
      <c r="A3211" s="173"/>
      <c r="B3211" s="173"/>
      <c r="C3211" s="173"/>
      <c r="D3211" s="173"/>
      <c r="E3211" s="173"/>
      <c r="F3211" s="70">
        <v>113</v>
      </c>
      <c r="G3211" s="173"/>
      <c r="H3211" s="173"/>
      <c r="I3211" s="71" t="str">
        <v>MGW-PTR</v>
      </c>
      <c r="J3211" s="182"/>
      <c r="K3211" s="321">
        <f t="shared" ca="1" si="124"/>
        <v>28577.52</v>
      </c>
      <c r="L3211" s="319"/>
      <c r="M3211" s="319"/>
      <c r="N3211" s="319"/>
      <c r="O3211" s="319"/>
      <c r="P3211" s="319"/>
    </row>
    <row r="3212" spans="1:16" outlineLevel="3" x14ac:dyDescent="0.3">
      <c r="A3212" s="173"/>
      <c r="B3212" s="173"/>
      <c r="C3212" s="173"/>
      <c r="D3212" s="173"/>
      <c r="E3212" s="173"/>
      <c r="F3212" s="70">
        <v>114</v>
      </c>
      <c r="G3212" s="173"/>
      <c r="H3212" s="173"/>
      <c r="I3212" s="71" t="str">
        <v>SBC-PTR</v>
      </c>
      <c r="J3212" s="182"/>
      <c r="K3212" s="321">
        <f t="shared" ca="1" si="124"/>
        <v>0</v>
      </c>
      <c r="L3212" s="319"/>
      <c r="M3212" s="319"/>
      <c r="N3212" s="319"/>
      <c r="O3212" s="319"/>
      <c r="P3212" s="319"/>
    </row>
    <row r="3213" spans="1:16" outlineLevel="3" x14ac:dyDescent="0.3">
      <c r="A3213" s="173"/>
      <c r="B3213" s="173"/>
      <c r="C3213" s="173"/>
      <c r="D3213" s="173"/>
      <c r="E3213" s="173"/>
      <c r="F3213" s="70">
        <v>115</v>
      </c>
      <c r="G3213" s="173"/>
      <c r="H3213" s="173"/>
      <c r="I3213" s="71" t="str">
        <v>libre</v>
      </c>
      <c r="J3213" s="182"/>
      <c r="K3213" s="321">
        <f t="shared" ca="1" si="124"/>
        <v>0</v>
      </c>
      <c r="L3213" s="319"/>
      <c r="M3213" s="319"/>
      <c r="N3213" s="319"/>
      <c r="O3213" s="319"/>
      <c r="P3213" s="319"/>
    </row>
    <row r="3214" spans="1:16" outlineLevel="3" x14ac:dyDescent="0.3">
      <c r="A3214" s="173"/>
      <c r="B3214" s="173"/>
      <c r="C3214" s="173"/>
      <c r="D3214" s="173"/>
      <c r="E3214" s="173"/>
      <c r="F3214" s="70">
        <v>116</v>
      </c>
      <c r="G3214" s="173"/>
      <c r="H3214" s="173"/>
      <c r="I3214" s="71" t="str">
        <v>libre</v>
      </c>
      <c r="J3214" s="182"/>
      <c r="K3214" s="321">
        <f t="shared" ca="1" si="124"/>
        <v>0</v>
      </c>
      <c r="L3214" s="319"/>
      <c r="M3214" s="319"/>
      <c r="N3214" s="319"/>
      <c r="O3214" s="319"/>
      <c r="P3214" s="319"/>
    </row>
    <row r="3215" spans="1:16" outlineLevel="3" x14ac:dyDescent="0.3">
      <c r="A3215" s="173"/>
      <c r="B3215" s="173"/>
      <c r="C3215" s="173"/>
      <c r="D3215" s="173"/>
      <c r="E3215" s="173"/>
      <c r="F3215" s="70">
        <v>117</v>
      </c>
      <c r="G3215" s="173"/>
      <c r="H3215" s="173"/>
      <c r="I3215" s="71" t="str">
        <v>libre</v>
      </c>
      <c r="J3215" s="182"/>
      <c r="K3215" s="321">
        <f t="shared" ca="1" si="124"/>
        <v>0</v>
      </c>
      <c r="L3215" s="319"/>
      <c r="M3215" s="319"/>
      <c r="N3215" s="319"/>
      <c r="O3215" s="319"/>
      <c r="P3215" s="319"/>
    </row>
    <row r="3216" spans="1:16" outlineLevel="3" x14ac:dyDescent="0.3">
      <c r="A3216" s="173"/>
      <c r="B3216" s="173"/>
      <c r="C3216" s="173"/>
      <c r="D3216" s="173"/>
      <c r="E3216" s="173"/>
      <c r="F3216" s="70">
        <v>118</v>
      </c>
      <c r="G3216" s="173"/>
      <c r="H3216" s="173"/>
      <c r="I3216" s="71" t="str">
        <v>libre</v>
      </c>
      <c r="J3216" s="182"/>
      <c r="K3216" s="321">
        <f t="shared" ca="1" si="124"/>
        <v>0</v>
      </c>
      <c r="L3216" s="319"/>
      <c r="M3216" s="319"/>
      <c r="N3216" s="319"/>
      <c r="O3216" s="319"/>
      <c r="P3216" s="319"/>
    </row>
    <row r="3217" spans="1:16" outlineLevel="3" x14ac:dyDescent="0.3">
      <c r="A3217" s="173"/>
      <c r="B3217" s="173"/>
      <c r="C3217" s="173"/>
      <c r="D3217" s="173"/>
      <c r="E3217" s="173"/>
      <c r="F3217" s="70">
        <v>119</v>
      </c>
      <c r="G3217" s="173"/>
      <c r="H3217" s="173"/>
      <c r="I3217" s="71" t="str">
        <v>libre</v>
      </c>
      <c r="J3217" s="182"/>
      <c r="K3217" s="321">
        <f t="shared" ca="1" si="124"/>
        <v>0</v>
      </c>
      <c r="L3217" s="319"/>
      <c r="M3217" s="319"/>
      <c r="N3217" s="319"/>
      <c r="O3217" s="319"/>
      <c r="P3217" s="319"/>
    </row>
    <row r="3218" spans="1:16" outlineLevel="3" x14ac:dyDescent="0.3">
      <c r="A3218" s="173"/>
      <c r="B3218" s="173"/>
      <c r="C3218" s="173"/>
      <c r="D3218" s="173"/>
      <c r="E3218" s="173"/>
      <c r="F3218" s="70">
        <v>120</v>
      </c>
      <c r="G3218" s="173"/>
      <c r="H3218" s="173"/>
      <c r="I3218" s="71" t="str">
        <v>libre</v>
      </c>
      <c r="J3218" s="182"/>
      <c r="K3218" s="321">
        <f t="shared" ca="1" si="124"/>
        <v>0</v>
      </c>
      <c r="L3218" s="319"/>
      <c r="M3218" s="319"/>
      <c r="N3218" s="319"/>
      <c r="O3218" s="319"/>
      <c r="P3218" s="319"/>
    </row>
    <row r="3219" spans="1:16" outlineLevel="3" x14ac:dyDescent="0.3">
      <c r="A3219" s="173"/>
      <c r="B3219" s="173"/>
      <c r="C3219" s="173"/>
      <c r="D3219" s="173"/>
      <c r="E3219" s="173"/>
      <c r="F3219" s="70">
        <v>121</v>
      </c>
      <c r="G3219" s="173"/>
      <c r="H3219" s="173"/>
      <c r="I3219" s="71" t="str">
        <v>libre</v>
      </c>
      <c r="J3219" s="182"/>
      <c r="K3219" s="321">
        <f t="shared" ref="K3219:K3228" ca="1" si="125">IF(AND(K$3098=0,K1059=0),0,IF(K1059=0,J3219,K1059))</f>
        <v>0</v>
      </c>
      <c r="L3219" s="319"/>
      <c r="M3219" s="319"/>
      <c r="N3219" s="319"/>
      <c r="O3219" s="319"/>
      <c r="P3219" s="319"/>
    </row>
    <row r="3220" spans="1:16" outlineLevel="3" x14ac:dyDescent="0.3">
      <c r="A3220" s="173"/>
      <c r="B3220" s="173"/>
      <c r="C3220" s="173"/>
      <c r="D3220" s="173"/>
      <c r="E3220" s="173"/>
      <c r="F3220" s="70">
        <v>122</v>
      </c>
      <c r="G3220" s="173"/>
      <c r="H3220" s="173"/>
      <c r="I3220" s="71" t="str">
        <v>libre</v>
      </c>
      <c r="J3220" s="182"/>
      <c r="K3220" s="321">
        <f t="shared" ca="1" si="125"/>
        <v>0</v>
      </c>
      <c r="L3220" s="319"/>
      <c r="M3220" s="319"/>
      <c r="N3220" s="319"/>
      <c r="O3220" s="319"/>
      <c r="P3220" s="319"/>
    </row>
    <row r="3221" spans="1:16" outlineLevel="3" x14ac:dyDescent="0.3">
      <c r="A3221" s="173"/>
      <c r="B3221" s="173"/>
      <c r="C3221" s="173"/>
      <c r="D3221" s="173"/>
      <c r="E3221" s="173"/>
      <c r="F3221" s="70">
        <v>123</v>
      </c>
      <c r="G3221" s="173"/>
      <c r="H3221" s="173"/>
      <c r="I3221" s="71" t="str">
        <v>libre</v>
      </c>
      <c r="J3221" s="182"/>
      <c r="K3221" s="321">
        <f t="shared" ca="1" si="125"/>
        <v>0</v>
      </c>
      <c r="L3221" s="319"/>
      <c r="M3221" s="319"/>
      <c r="N3221" s="319"/>
      <c r="O3221" s="319"/>
      <c r="P3221" s="319"/>
    </row>
    <row r="3222" spans="1:16" outlineLevel="3" x14ac:dyDescent="0.3">
      <c r="A3222" s="173"/>
      <c r="B3222" s="173"/>
      <c r="C3222" s="173"/>
      <c r="D3222" s="173"/>
      <c r="E3222" s="173"/>
      <c r="F3222" s="70">
        <v>124</v>
      </c>
      <c r="G3222" s="173"/>
      <c r="H3222" s="173"/>
      <c r="I3222" s="71" t="str">
        <v>libre</v>
      </c>
      <c r="J3222" s="182"/>
      <c r="K3222" s="321">
        <f t="shared" ca="1" si="125"/>
        <v>0</v>
      </c>
      <c r="L3222" s="319"/>
      <c r="M3222" s="319"/>
      <c r="N3222" s="319"/>
      <c r="O3222" s="319"/>
      <c r="P3222" s="319"/>
    </row>
    <row r="3223" spans="1:16" outlineLevel="3" x14ac:dyDescent="0.3">
      <c r="A3223" s="173"/>
      <c r="B3223" s="173"/>
      <c r="C3223" s="173"/>
      <c r="D3223" s="173"/>
      <c r="E3223" s="173"/>
      <c r="F3223" s="70">
        <v>125</v>
      </c>
      <c r="G3223" s="173"/>
      <c r="H3223" s="173"/>
      <c r="I3223" s="71" t="str">
        <v>libre</v>
      </c>
      <c r="J3223" s="182"/>
      <c r="K3223" s="321">
        <f t="shared" ca="1" si="125"/>
        <v>0</v>
      </c>
      <c r="L3223" s="319"/>
      <c r="M3223" s="319"/>
      <c r="N3223" s="319"/>
      <c r="O3223" s="319"/>
      <c r="P3223" s="319"/>
    </row>
    <row r="3224" spans="1:16" outlineLevel="3" x14ac:dyDescent="0.3">
      <c r="A3224" s="173"/>
      <c r="B3224" s="173"/>
      <c r="C3224" s="173"/>
      <c r="D3224" s="173"/>
      <c r="E3224" s="173"/>
      <c r="F3224" s="70">
        <v>126</v>
      </c>
      <c r="G3224" s="173"/>
      <c r="H3224" s="173"/>
      <c r="I3224" s="71" t="str">
        <v>libre</v>
      </c>
      <c r="J3224" s="182"/>
      <c r="K3224" s="321">
        <f t="shared" ca="1" si="125"/>
        <v>0</v>
      </c>
      <c r="L3224" s="319"/>
      <c r="M3224" s="319"/>
      <c r="N3224" s="319"/>
      <c r="O3224" s="319"/>
      <c r="P3224" s="319"/>
    </row>
    <row r="3225" spans="1:16" outlineLevel="3" x14ac:dyDescent="0.3">
      <c r="A3225" s="173"/>
      <c r="B3225" s="173"/>
      <c r="C3225" s="173"/>
      <c r="D3225" s="173"/>
      <c r="E3225" s="173"/>
      <c r="F3225" s="70">
        <v>127</v>
      </c>
      <c r="G3225" s="173"/>
      <c r="H3225" s="173"/>
      <c r="I3225" s="71" t="str">
        <v>libre</v>
      </c>
      <c r="J3225" s="182"/>
      <c r="K3225" s="321">
        <f t="shared" ca="1" si="125"/>
        <v>0</v>
      </c>
      <c r="L3225" s="319"/>
      <c r="M3225" s="319"/>
      <c r="N3225" s="319"/>
      <c r="O3225" s="319"/>
      <c r="P3225" s="319"/>
    </row>
    <row r="3226" spans="1:16" outlineLevel="3" x14ac:dyDescent="0.3">
      <c r="A3226" s="173"/>
      <c r="B3226" s="173"/>
      <c r="C3226" s="173"/>
      <c r="D3226" s="173"/>
      <c r="E3226" s="173"/>
      <c r="F3226" s="70">
        <v>128</v>
      </c>
      <c r="G3226" s="173"/>
      <c r="H3226" s="173"/>
      <c r="I3226" s="71" t="str">
        <v>libre</v>
      </c>
      <c r="J3226" s="182"/>
      <c r="K3226" s="321">
        <f t="shared" ca="1" si="125"/>
        <v>0</v>
      </c>
      <c r="L3226" s="319"/>
      <c r="M3226" s="319"/>
      <c r="N3226" s="319"/>
      <c r="O3226" s="319"/>
      <c r="P3226" s="319"/>
    </row>
    <row r="3227" spans="1:16" outlineLevel="3" x14ac:dyDescent="0.3">
      <c r="A3227" s="173"/>
      <c r="B3227" s="173"/>
      <c r="C3227" s="173"/>
      <c r="D3227" s="173"/>
      <c r="E3227" s="173"/>
      <c r="F3227" s="70">
        <v>129</v>
      </c>
      <c r="G3227" s="173"/>
      <c r="H3227" s="173"/>
      <c r="I3227" s="71" t="str">
        <v>libre</v>
      </c>
      <c r="J3227" s="182"/>
      <c r="K3227" s="321">
        <f t="shared" ca="1" si="125"/>
        <v>0</v>
      </c>
      <c r="L3227" s="319"/>
      <c r="M3227" s="319"/>
      <c r="N3227" s="319"/>
      <c r="O3227" s="319"/>
      <c r="P3227" s="319"/>
    </row>
    <row r="3228" spans="1:16" outlineLevel="3" x14ac:dyDescent="0.3">
      <c r="A3228" s="173"/>
      <c r="B3228" s="173"/>
      <c r="C3228" s="173"/>
      <c r="D3228" s="173"/>
      <c r="E3228" s="173"/>
      <c r="F3228" s="70">
        <v>130</v>
      </c>
      <c r="G3228" s="173"/>
      <c r="H3228" s="173"/>
      <c r="I3228" s="71" t="str">
        <v>libre</v>
      </c>
      <c r="J3228" s="182"/>
      <c r="K3228" s="321">
        <f t="shared" ca="1" si="125"/>
        <v>0</v>
      </c>
      <c r="L3228" s="319"/>
      <c r="M3228" s="319"/>
      <c r="N3228" s="319"/>
      <c r="O3228" s="319"/>
      <c r="P3228" s="319"/>
    </row>
    <row r="3229" spans="1:16" outlineLevel="3" x14ac:dyDescent="0.3">
      <c r="A3229" s="173"/>
      <c r="B3229" s="173"/>
      <c r="C3229" s="173"/>
      <c r="D3229" s="173"/>
      <c r="E3229" s="173"/>
      <c r="F3229" s="70">
        <v>131</v>
      </c>
      <c r="G3229" s="173"/>
      <c r="H3229" s="173"/>
      <c r="I3229" s="71" t="str">
        <v>libre</v>
      </c>
      <c r="J3229" s="182"/>
      <c r="K3229" s="321">
        <f t="shared" ref="K3229:K3238" ca="1" si="126">IF(AND(K$3098=0,K1069=0),0,IF(K1069=0,J3229,K1069))</f>
        <v>0</v>
      </c>
      <c r="L3229" s="319"/>
      <c r="M3229" s="319"/>
      <c r="N3229" s="319"/>
      <c r="O3229" s="319"/>
      <c r="P3229" s="319"/>
    </row>
    <row r="3230" spans="1:16" outlineLevel="3" x14ac:dyDescent="0.3">
      <c r="A3230" s="173"/>
      <c r="B3230" s="173"/>
      <c r="C3230" s="173"/>
      <c r="D3230" s="173"/>
      <c r="E3230" s="173"/>
      <c r="F3230" s="70">
        <v>132</v>
      </c>
      <c r="G3230" s="173"/>
      <c r="H3230" s="173"/>
      <c r="I3230" s="71" t="str">
        <v>libre</v>
      </c>
      <c r="J3230" s="182"/>
      <c r="K3230" s="321">
        <f t="shared" ca="1" si="126"/>
        <v>0</v>
      </c>
      <c r="L3230" s="319"/>
      <c r="M3230" s="319"/>
      <c r="N3230" s="319"/>
      <c r="O3230" s="319"/>
      <c r="P3230" s="319"/>
    </row>
    <row r="3231" spans="1:16" outlineLevel="3" x14ac:dyDescent="0.3">
      <c r="A3231" s="173"/>
      <c r="B3231" s="173"/>
      <c r="C3231" s="173"/>
      <c r="D3231" s="173"/>
      <c r="E3231" s="173"/>
      <c r="F3231" s="70">
        <v>133</v>
      </c>
      <c r="G3231" s="173"/>
      <c r="H3231" s="173"/>
      <c r="I3231" s="71" t="str">
        <v>libre</v>
      </c>
      <c r="J3231" s="182"/>
      <c r="K3231" s="321">
        <f t="shared" ca="1" si="126"/>
        <v>0</v>
      </c>
      <c r="L3231" s="319"/>
      <c r="M3231" s="319"/>
      <c r="N3231" s="319"/>
      <c r="O3231" s="319"/>
      <c r="P3231" s="319"/>
    </row>
    <row r="3232" spans="1:16" outlineLevel="3" x14ac:dyDescent="0.3">
      <c r="A3232" s="173"/>
      <c r="B3232" s="173"/>
      <c r="C3232" s="173"/>
      <c r="D3232" s="173"/>
      <c r="E3232" s="173"/>
      <c r="F3232" s="70">
        <v>134</v>
      </c>
      <c r="G3232" s="173"/>
      <c r="H3232" s="173"/>
      <c r="I3232" s="71" t="str">
        <v>libre</v>
      </c>
      <c r="J3232" s="182"/>
      <c r="K3232" s="321">
        <f t="shared" ca="1" si="126"/>
        <v>0</v>
      </c>
      <c r="L3232" s="319"/>
      <c r="M3232" s="319"/>
      <c r="N3232" s="319"/>
      <c r="O3232" s="319"/>
      <c r="P3232" s="319"/>
    </row>
    <row r="3233" spans="1:16" outlineLevel="3" x14ac:dyDescent="0.3">
      <c r="A3233" s="173"/>
      <c r="B3233" s="173"/>
      <c r="C3233" s="173"/>
      <c r="D3233" s="173"/>
      <c r="E3233" s="173"/>
      <c r="F3233" s="70">
        <v>135</v>
      </c>
      <c r="G3233" s="173"/>
      <c r="H3233" s="173"/>
      <c r="I3233" s="71" t="str">
        <v>libre</v>
      </c>
      <c r="J3233" s="182"/>
      <c r="K3233" s="321">
        <f t="shared" ca="1" si="126"/>
        <v>0</v>
      </c>
      <c r="L3233" s="319"/>
      <c r="M3233" s="319"/>
      <c r="N3233" s="319"/>
      <c r="O3233" s="319"/>
      <c r="P3233" s="319"/>
    </row>
    <row r="3234" spans="1:16" outlineLevel="3" x14ac:dyDescent="0.3">
      <c r="A3234" s="173"/>
      <c r="B3234" s="173"/>
      <c r="C3234" s="173"/>
      <c r="D3234" s="173"/>
      <c r="E3234" s="173"/>
      <c r="F3234" s="70">
        <v>136</v>
      </c>
      <c r="G3234" s="173"/>
      <c r="H3234" s="173"/>
      <c r="I3234" s="71" t="str">
        <v>libre</v>
      </c>
      <c r="J3234" s="182"/>
      <c r="K3234" s="321">
        <f t="shared" ca="1" si="126"/>
        <v>0</v>
      </c>
      <c r="L3234" s="319"/>
      <c r="M3234" s="319"/>
      <c r="N3234" s="319"/>
      <c r="O3234" s="319"/>
      <c r="P3234" s="319"/>
    </row>
    <row r="3235" spans="1:16" outlineLevel="3" x14ac:dyDescent="0.3">
      <c r="A3235" s="173"/>
      <c r="B3235" s="173"/>
      <c r="C3235" s="173"/>
      <c r="D3235" s="173"/>
      <c r="E3235" s="173"/>
      <c r="F3235" s="70">
        <v>137</v>
      </c>
      <c r="G3235" s="173"/>
      <c r="H3235" s="173"/>
      <c r="I3235" s="71" t="str">
        <v>libre</v>
      </c>
      <c r="J3235" s="182"/>
      <c r="K3235" s="321">
        <f t="shared" ca="1" si="126"/>
        <v>0</v>
      </c>
      <c r="L3235" s="319"/>
      <c r="M3235" s="319"/>
      <c r="N3235" s="319"/>
      <c r="O3235" s="319"/>
      <c r="P3235" s="319"/>
    </row>
    <row r="3236" spans="1:16" outlineLevel="3" x14ac:dyDescent="0.3">
      <c r="A3236" s="173"/>
      <c r="B3236" s="173"/>
      <c r="C3236" s="173"/>
      <c r="D3236" s="173"/>
      <c r="E3236" s="173"/>
      <c r="F3236" s="70">
        <v>138</v>
      </c>
      <c r="G3236" s="173"/>
      <c r="H3236" s="173"/>
      <c r="I3236" s="71" t="str">
        <v>libre</v>
      </c>
      <c r="J3236" s="182"/>
      <c r="K3236" s="321">
        <f t="shared" ca="1" si="126"/>
        <v>0</v>
      </c>
      <c r="L3236" s="319"/>
      <c r="M3236" s="319"/>
      <c r="N3236" s="319"/>
      <c r="O3236" s="319"/>
      <c r="P3236" s="319"/>
    </row>
    <row r="3237" spans="1:16" outlineLevel="3" x14ac:dyDescent="0.3">
      <c r="A3237" s="173"/>
      <c r="B3237" s="173"/>
      <c r="C3237" s="173"/>
      <c r="D3237" s="173"/>
      <c r="E3237" s="173"/>
      <c r="F3237" s="70">
        <v>139</v>
      </c>
      <c r="G3237" s="173"/>
      <c r="H3237" s="173"/>
      <c r="I3237" s="71" t="str">
        <v>libre</v>
      </c>
      <c r="J3237" s="182"/>
      <c r="K3237" s="321">
        <f t="shared" ca="1" si="126"/>
        <v>0</v>
      </c>
      <c r="L3237" s="319"/>
      <c r="M3237" s="319"/>
      <c r="N3237" s="319"/>
      <c r="O3237" s="319"/>
      <c r="P3237" s="319"/>
    </row>
    <row r="3238" spans="1:16" outlineLevel="3" x14ac:dyDescent="0.3">
      <c r="A3238" s="173"/>
      <c r="B3238" s="173"/>
      <c r="C3238" s="173"/>
      <c r="D3238" s="173"/>
      <c r="E3238" s="173"/>
      <c r="F3238" s="70">
        <v>140</v>
      </c>
      <c r="G3238" s="173"/>
      <c r="H3238" s="173"/>
      <c r="I3238" s="71" t="str">
        <v>libre</v>
      </c>
      <c r="J3238" s="182"/>
      <c r="K3238" s="321">
        <f t="shared" ca="1" si="126"/>
        <v>0</v>
      </c>
      <c r="L3238" s="319"/>
      <c r="M3238" s="319"/>
      <c r="N3238" s="319"/>
      <c r="O3238" s="319"/>
      <c r="P3238" s="319"/>
    </row>
    <row r="3239" spans="1:16" outlineLevel="3" x14ac:dyDescent="0.3">
      <c r="A3239" s="173"/>
      <c r="B3239" s="173"/>
      <c r="C3239" s="173"/>
      <c r="D3239" s="173"/>
      <c r="E3239" s="173"/>
      <c r="F3239" s="70">
        <v>141</v>
      </c>
      <c r="G3239" s="173"/>
      <c r="H3239" s="173"/>
      <c r="I3239" s="71" t="str">
        <v>libre</v>
      </c>
      <c r="J3239" s="182"/>
      <c r="K3239" s="321">
        <f t="shared" ref="K3239:K3248" ca="1" si="127">IF(AND(K$3098=0,K1079=0),0,IF(K1079=0,J3239,K1079))</f>
        <v>0</v>
      </c>
      <c r="L3239" s="319"/>
      <c r="M3239" s="319"/>
      <c r="N3239" s="319"/>
      <c r="O3239" s="319"/>
      <c r="P3239" s="319"/>
    </row>
    <row r="3240" spans="1:16" outlineLevel="3" x14ac:dyDescent="0.3">
      <c r="A3240" s="173"/>
      <c r="B3240" s="173"/>
      <c r="C3240" s="173"/>
      <c r="D3240" s="173"/>
      <c r="E3240" s="173"/>
      <c r="F3240" s="70">
        <v>142</v>
      </c>
      <c r="G3240" s="173"/>
      <c r="H3240" s="173"/>
      <c r="I3240" s="71" t="str">
        <v>libre</v>
      </c>
      <c r="J3240" s="182"/>
      <c r="K3240" s="321">
        <f t="shared" ca="1" si="127"/>
        <v>0</v>
      </c>
      <c r="L3240" s="319"/>
      <c r="M3240" s="319"/>
      <c r="N3240" s="319"/>
      <c r="O3240" s="319"/>
      <c r="P3240" s="319"/>
    </row>
    <row r="3241" spans="1:16" outlineLevel="3" x14ac:dyDescent="0.3">
      <c r="A3241" s="173"/>
      <c r="B3241" s="173"/>
      <c r="C3241" s="173"/>
      <c r="D3241" s="173"/>
      <c r="E3241" s="173"/>
      <c r="F3241" s="70">
        <v>143</v>
      </c>
      <c r="G3241" s="173"/>
      <c r="H3241" s="173"/>
      <c r="I3241" s="71" t="str">
        <v>libre</v>
      </c>
      <c r="J3241" s="182"/>
      <c r="K3241" s="321">
        <f t="shared" ca="1" si="127"/>
        <v>0</v>
      </c>
      <c r="L3241" s="319"/>
      <c r="M3241" s="319"/>
      <c r="N3241" s="319"/>
      <c r="O3241" s="319"/>
      <c r="P3241" s="319"/>
    </row>
    <row r="3242" spans="1:16" outlineLevel="3" x14ac:dyDescent="0.3">
      <c r="A3242" s="173"/>
      <c r="B3242" s="173"/>
      <c r="C3242" s="173"/>
      <c r="D3242" s="173"/>
      <c r="E3242" s="173"/>
      <c r="F3242" s="70">
        <v>144</v>
      </c>
      <c r="G3242" s="173"/>
      <c r="H3242" s="173"/>
      <c r="I3242" s="71" t="str">
        <v>libre</v>
      </c>
      <c r="J3242" s="182"/>
      <c r="K3242" s="321">
        <f t="shared" ca="1" si="127"/>
        <v>0</v>
      </c>
      <c r="L3242" s="319"/>
      <c r="M3242" s="319"/>
      <c r="N3242" s="319"/>
      <c r="O3242" s="319"/>
      <c r="P3242" s="319"/>
    </row>
    <row r="3243" spans="1:16" outlineLevel="3" x14ac:dyDescent="0.3">
      <c r="A3243" s="173"/>
      <c r="B3243" s="173"/>
      <c r="C3243" s="173"/>
      <c r="D3243" s="173"/>
      <c r="E3243" s="173"/>
      <c r="F3243" s="70">
        <v>145</v>
      </c>
      <c r="G3243" s="173"/>
      <c r="H3243" s="173"/>
      <c r="I3243" s="71" t="str">
        <v>libre</v>
      </c>
      <c r="J3243" s="182"/>
      <c r="K3243" s="321">
        <f t="shared" ca="1" si="127"/>
        <v>0</v>
      </c>
      <c r="L3243" s="319"/>
      <c r="M3243" s="319"/>
      <c r="N3243" s="319"/>
      <c r="O3243" s="319"/>
      <c r="P3243" s="319"/>
    </row>
    <row r="3244" spans="1:16" outlineLevel="3" x14ac:dyDescent="0.3">
      <c r="A3244" s="173"/>
      <c r="B3244" s="173"/>
      <c r="C3244" s="173"/>
      <c r="D3244" s="173"/>
      <c r="E3244" s="173"/>
      <c r="F3244" s="70">
        <v>146</v>
      </c>
      <c r="G3244" s="173"/>
      <c r="H3244" s="173"/>
      <c r="I3244" s="71" t="str">
        <v>libre</v>
      </c>
      <c r="J3244" s="182"/>
      <c r="K3244" s="321">
        <f t="shared" ca="1" si="127"/>
        <v>0</v>
      </c>
      <c r="L3244" s="319"/>
      <c r="M3244" s="319"/>
      <c r="N3244" s="319"/>
      <c r="O3244" s="319"/>
      <c r="P3244" s="319"/>
    </row>
    <row r="3245" spans="1:16" outlineLevel="3" x14ac:dyDescent="0.3">
      <c r="A3245" s="173"/>
      <c r="B3245" s="173"/>
      <c r="C3245" s="173"/>
      <c r="D3245" s="173"/>
      <c r="E3245" s="173"/>
      <c r="F3245" s="70">
        <v>147</v>
      </c>
      <c r="G3245" s="173"/>
      <c r="H3245" s="173"/>
      <c r="I3245" s="71" t="str">
        <v>libre</v>
      </c>
      <c r="J3245" s="182"/>
      <c r="K3245" s="321">
        <f t="shared" ca="1" si="127"/>
        <v>0</v>
      </c>
      <c r="L3245" s="319"/>
      <c r="M3245" s="319"/>
      <c r="N3245" s="319"/>
      <c r="O3245" s="319"/>
      <c r="P3245" s="319"/>
    </row>
    <row r="3246" spans="1:16" outlineLevel="3" x14ac:dyDescent="0.3">
      <c r="A3246" s="173"/>
      <c r="B3246" s="173"/>
      <c r="C3246" s="173"/>
      <c r="D3246" s="173"/>
      <c r="E3246" s="173"/>
      <c r="F3246" s="70">
        <v>148</v>
      </c>
      <c r="G3246" s="173"/>
      <c r="H3246" s="173"/>
      <c r="I3246" s="71" t="str">
        <v>libre</v>
      </c>
      <c r="J3246" s="182"/>
      <c r="K3246" s="321">
        <f t="shared" ca="1" si="127"/>
        <v>0</v>
      </c>
      <c r="L3246" s="319"/>
      <c r="M3246" s="319"/>
      <c r="N3246" s="319"/>
      <c r="O3246" s="319"/>
      <c r="P3246" s="319"/>
    </row>
    <row r="3247" spans="1:16" outlineLevel="3" x14ac:dyDescent="0.3">
      <c r="A3247" s="173"/>
      <c r="B3247" s="173"/>
      <c r="C3247" s="173"/>
      <c r="D3247" s="173"/>
      <c r="E3247" s="173"/>
      <c r="F3247" s="70">
        <v>149</v>
      </c>
      <c r="G3247" s="173"/>
      <c r="H3247" s="173"/>
      <c r="I3247" s="71" t="str">
        <v>libre</v>
      </c>
      <c r="J3247" s="182"/>
      <c r="K3247" s="321">
        <f t="shared" ca="1" si="127"/>
        <v>0</v>
      </c>
      <c r="L3247" s="319"/>
      <c r="M3247" s="319"/>
      <c r="N3247" s="319"/>
      <c r="O3247" s="319"/>
      <c r="P3247" s="319"/>
    </row>
    <row r="3248" spans="1:16" outlineLevel="3" x14ac:dyDescent="0.3">
      <c r="A3248" s="173"/>
      <c r="B3248" s="173"/>
      <c r="C3248" s="173"/>
      <c r="D3248" s="173"/>
      <c r="E3248" s="173"/>
      <c r="F3248" s="70">
        <v>150</v>
      </c>
      <c r="G3248" s="173"/>
      <c r="H3248" s="173"/>
      <c r="I3248" s="71" t="str">
        <v>libre</v>
      </c>
      <c r="J3248" s="182"/>
      <c r="K3248" s="321">
        <f t="shared" ca="1" si="127"/>
        <v>0</v>
      </c>
      <c r="L3248" s="319"/>
      <c r="M3248" s="319"/>
      <c r="N3248" s="319"/>
      <c r="O3248" s="319"/>
      <c r="P3248" s="319"/>
    </row>
    <row r="3249" spans="1:16" outlineLevel="3" x14ac:dyDescent="0.3">
      <c r="A3249" s="173"/>
      <c r="B3249" s="173"/>
      <c r="C3249" s="173"/>
      <c r="D3249" s="173"/>
      <c r="E3249" s="173"/>
      <c r="F3249" s="70">
        <v>151</v>
      </c>
      <c r="G3249" s="173"/>
      <c r="H3249" s="173"/>
      <c r="I3249" s="71" t="str">
        <v>libre</v>
      </c>
      <c r="J3249" s="182"/>
      <c r="K3249" s="321">
        <f t="shared" ref="K3249:K3258" ca="1" si="128">IF(AND(K$3098=0,K1089=0),0,IF(K1089=0,J3249,K1089))</f>
        <v>0</v>
      </c>
      <c r="L3249" s="319"/>
      <c r="M3249" s="319"/>
      <c r="N3249" s="319"/>
      <c r="O3249" s="319"/>
      <c r="P3249" s="319"/>
    </row>
    <row r="3250" spans="1:16" outlineLevel="3" x14ac:dyDescent="0.3">
      <c r="A3250" s="173"/>
      <c r="B3250" s="173"/>
      <c r="C3250" s="173"/>
      <c r="D3250" s="173"/>
      <c r="E3250" s="173"/>
      <c r="F3250" s="70">
        <v>152</v>
      </c>
      <c r="G3250" s="173"/>
      <c r="H3250" s="173"/>
      <c r="I3250" s="71" t="str">
        <v>libre</v>
      </c>
      <c r="J3250" s="182"/>
      <c r="K3250" s="321">
        <f t="shared" ca="1" si="128"/>
        <v>0</v>
      </c>
      <c r="L3250" s="319"/>
      <c r="M3250" s="319"/>
      <c r="N3250" s="319"/>
      <c r="O3250" s="319"/>
      <c r="P3250" s="319"/>
    </row>
    <row r="3251" spans="1:16" outlineLevel="3" x14ac:dyDescent="0.3">
      <c r="A3251" s="173"/>
      <c r="B3251" s="173"/>
      <c r="C3251" s="173"/>
      <c r="D3251" s="173"/>
      <c r="E3251" s="173"/>
      <c r="F3251" s="70">
        <v>153</v>
      </c>
      <c r="G3251" s="173"/>
      <c r="H3251" s="173"/>
      <c r="I3251" s="71" t="str">
        <v>libre</v>
      </c>
      <c r="J3251" s="182"/>
      <c r="K3251" s="321">
        <f t="shared" ca="1" si="128"/>
        <v>0</v>
      </c>
      <c r="L3251" s="319"/>
      <c r="M3251" s="319"/>
      <c r="N3251" s="319"/>
      <c r="O3251" s="319"/>
      <c r="P3251" s="319"/>
    </row>
    <row r="3252" spans="1:16" outlineLevel="3" x14ac:dyDescent="0.3">
      <c r="A3252" s="173"/>
      <c r="B3252" s="173"/>
      <c r="C3252" s="173"/>
      <c r="D3252" s="173"/>
      <c r="E3252" s="173"/>
      <c r="F3252" s="70">
        <v>154</v>
      </c>
      <c r="G3252" s="173"/>
      <c r="H3252" s="173"/>
      <c r="I3252" s="71" t="str">
        <v>libre</v>
      </c>
      <c r="J3252" s="182"/>
      <c r="K3252" s="321">
        <f t="shared" ca="1" si="128"/>
        <v>0</v>
      </c>
      <c r="L3252" s="319"/>
      <c r="M3252" s="319"/>
      <c r="N3252" s="319"/>
      <c r="O3252" s="319"/>
      <c r="P3252" s="319"/>
    </row>
    <row r="3253" spans="1:16" outlineLevel="3" x14ac:dyDescent="0.3">
      <c r="A3253" s="173"/>
      <c r="B3253" s="173"/>
      <c r="C3253" s="173"/>
      <c r="D3253" s="173"/>
      <c r="E3253" s="173"/>
      <c r="F3253" s="70">
        <v>155</v>
      </c>
      <c r="G3253" s="173"/>
      <c r="H3253" s="173"/>
      <c r="I3253" s="71" t="str">
        <v>libre</v>
      </c>
      <c r="J3253" s="182"/>
      <c r="K3253" s="321">
        <f t="shared" ca="1" si="128"/>
        <v>0</v>
      </c>
      <c r="L3253" s="319"/>
      <c r="M3253" s="319"/>
      <c r="N3253" s="319"/>
      <c r="O3253" s="319"/>
      <c r="P3253" s="319"/>
    </row>
    <row r="3254" spans="1:16" outlineLevel="3" x14ac:dyDescent="0.3">
      <c r="A3254" s="173"/>
      <c r="B3254" s="173"/>
      <c r="C3254" s="173"/>
      <c r="D3254" s="173"/>
      <c r="E3254" s="173"/>
      <c r="F3254" s="70">
        <v>156</v>
      </c>
      <c r="G3254" s="173"/>
      <c r="H3254" s="173"/>
      <c r="I3254" s="71" t="str">
        <v>libre</v>
      </c>
      <c r="J3254" s="182"/>
      <c r="K3254" s="321">
        <f t="shared" ca="1" si="128"/>
        <v>0</v>
      </c>
      <c r="L3254" s="319"/>
      <c r="M3254" s="319"/>
      <c r="N3254" s="319"/>
      <c r="O3254" s="319"/>
      <c r="P3254" s="319"/>
    </row>
    <row r="3255" spans="1:16" outlineLevel="3" x14ac:dyDescent="0.3">
      <c r="A3255" s="173"/>
      <c r="B3255" s="173"/>
      <c r="C3255" s="173"/>
      <c r="D3255" s="173"/>
      <c r="E3255" s="173"/>
      <c r="F3255" s="70">
        <v>157</v>
      </c>
      <c r="G3255" s="173"/>
      <c r="H3255" s="173"/>
      <c r="I3255" s="71" t="str">
        <v>libre</v>
      </c>
      <c r="J3255" s="182"/>
      <c r="K3255" s="321">
        <f t="shared" ca="1" si="128"/>
        <v>0</v>
      </c>
      <c r="L3255" s="319"/>
      <c r="M3255" s="319"/>
      <c r="N3255" s="319"/>
      <c r="O3255" s="319"/>
      <c r="P3255" s="319"/>
    </row>
    <row r="3256" spans="1:16" outlineLevel="3" x14ac:dyDescent="0.3">
      <c r="A3256" s="173"/>
      <c r="B3256" s="173"/>
      <c r="C3256" s="173"/>
      <c r="D3256" s="173"/>
      <c r="E3256" s="173"/>
      <c r="F3256" s="70">
        <v>158</v>
      </c>
      <c r="G3256" s="173"/>
      <c r="H3256" s="173"/>
      <c r="I3256" s="71" t="str">
        <v>libre</v>
      </c>
      <c r="J3256" s="182"/>
      <c r="K3256" s="321">
        <f t="shared" ca="1" si="128"/>
        <v>0</v>
      </c>
      <c r="L3256" s="319"/>
      <c r="M3256" s="319"/>
      <c r="N3256" s="319"/>
      <c r="O3256" s="319"/>
      <c r="P3256" s="319"/>
    </row>
    <row r="3257" spans="1:16" outlineLevel="3" x14ac:dyDescent="0.3">
      <c r="A3257" s="173"/>
      <c r="B3257" s="173"/>
      <c r="C3257" s="173"/>
      <c r="D3257" s="173"/>
      <c r="E3257" s="173"/>
      <c r="F3257" s="70">
        <v>159</v>
      </c>
      <c r="G3257" s="173"/>
      <c r="H3257" s="173"/>
      <c r="I3257" s="71" t="str">
        <v>libre</v>
      </c>
      <c r="J3257" s="182"/>
      <c r="K3257" s="321">
        <f t="shared" ca="1" si="128"/>
        <v>0</v>
      </c>
      <c r="L3257" s="319"/>
      <c r="M3257" s="319"/>
      <c r="N3257" s="319"/>
      <c r="O3257" s="319"/>
      <c r="P3257" s="319"/>
    </row>
    <row r="3258" spans="1:16" outlineLevel="3" x14ac:dyDescent="0.3">
      <c r="A3258" s="173"/>
      <c r="B3258" s="173"/>
      <c r="C3258" s="173"/>
      <c r="D3258" s="173"/>
      <c r="E3258" s="173"/>
      <c r="F3258" s="70">
        <v>160</v>
      </c>
      <c r="G3258" s="173"/>
      <c r="H3258" s="173"/>
      <c r="I3258" s="71" t="str">
        <v>libre</v>
      </c>
      <c r="J3258" s="182"/>
      <c r="K3258" s="321">
        <f t="shared" ca="1" si="128"/>
        <v>0</v>
      </c>
      <c r="L3258" s="319"/>
      <c r="M3258" s="319"/>
      <c r="N3258" s="319"/>
      <c r="O3258" s="319"/>
      <c r="P3258" s="319"/>
    </row>
    <row r="3259" spans="1:16" outlineLevel="3" x14ac:dyDescent="0.3">
      <c r="A3259" s="173"/>
      <c r="B3259" s="173"/>
      <c r="C3259" s="173"/>
      <c r="D3259" s="173"/>
      <c r="E3259" s="173"/>
      <c r="F3259" s="70">
        <v>161</v>
      </c>
      <c r="G3259" s="173"/>
      <c r="H3259" s="173"/>
      <c r="I3259" s="71" t="str">
        <v>libre</v>
      </c>
      <c r="J3259" s="182"/>
      <c r="K3259" s="321">
        <f t="shared" ref="K3259:K3268" ca="1" si="129">IF(AND(K$3098=0,K1099=0),0,IF(K1099=0,J3259,K1099))</f>
        <v>0</v>
      </c>
      <c r="L3259" s="319"/>
      <c r="M3259" s="319"/>
      <c r="N3259" s="319"/>
      <c r="O3259" s="319"/>
      <c r="P3259" s="319"/>
    </row>
    <row r="3260" spans="1:16" outlineLevel="3" x14ac:dyDescent="0.3">
      <c r="A3260" s="173"/>
      <c r="B3260" s="173"/>
      <c r="C3260" s="173"/>
      <c r="D3260" s="173"/>
      <c r="E3260" s="173"/>
      <c r="F3260" s="70">
        <v>162</v>
      </c>
      <c r="G3260" s="173"/>
      <c r="H3260" s="173"/>
      <c r="I3260" s="71" t="str">
        <v>libre</v>
      </c>
      <c r="J3260" s="182"/>
      <c r="K3260" s="321">
        <f t="shared" ca="1" si="129"/>
        <v>0</v>
      </c>
      <c r="L3260" s="319"/>
      <c r="M3260" s="319"/>
      <c r="N3260" s="319"/>
      <c r="O3260" s="319"/>
      <c r="P3260" s="319"/>
    </row>
    <row r="3261" spans="1:16" outlineLevel="3" x14ac:dyDescent="0.3">
      <c r="A3261" s="173"/>
      <c r="B3261" s="173"/>
      <c r="C3261" s="173"/>
      <c r="D3261" s="173"/>
      <c r="E3261" s="173"/>
      <c r="F3261" s="70">
        <v>163</v>
      </c>
      <c r="G3261" s="173"/>
      <c r="H3261" s="173"/>
      <c r="I3261" s="71" t="str">
        <v>libre</v>
      </c>
      <c r="J3261" s="182"/>
      <c r="K3261" s="321">
        <f t="shared" ca="1" si="129"/>
        <v>0</v>
      </c>
      <c r="L3261" s="319"/>
      <c r="M3261" s="319"/>
      <c r="N3261" s="319"/>
      <c r="O3261" s="319"/>
      <c r="P3261" s="319"/>
    </row>
    <row r="3262" spans="1:16" outlineLevel="3" x14ac:dyDescent="0.3">
      <c r="A3262" s="173"/>
      <c r="B3262" s="173"/>
      <c r="C3262" s="173"/>
      <c r="D3262" s="173"/>
      <c r="E3262" s="173"/>
      <c r="F3262" s="70">
        <v>164</v>
      </c>
      <c r="G3262" s="173"/>
      <c r="H3262" s="173"/>
      <c r="I3262" s="71" t="str">
        <v>libre</v>
      </c>
      <c r="J3262" s="182"/>
      <c r="K3262" s="321">
        <f t="shared" ca="1" si="129"/>
        <v>0</v>
      </c>
      <c r="L3262" s="319"/>
      <c r="M3262" s="319"/>
      <c r="N3262" s="319"/>
      <c r="O3262" s="319"/>
      <c r="P3262" s="319"/>
    </row>
    <row r="3263" spans="1:16" outlineLevel="3" x14ac:dyDescent="0.3">
      <c r="A3263" s="173"/>
      <c r="B3263" s="173"/>
      <c r="C3263" s="173"/>
      <c r="D3263" s="173"/>
      <c r="E3263" s="173"/>
      <c r="F3263" s="70">
        <v>165</v>
      </c>
      <c r="G3263" s="173"/>
      <c r="H3263" s="173"/>
      <c r="I3263" s="71" t="str">
        <v>libre</v>
      </c>
      <c r="J3263" s="182"/>
      <c r="K3263" s="321">
        <f t="shared" ca="1" si="129"/>
        <v>0</v>
      </c>
      <c r="L3263" s="319"/>
      <c r="M3263" s="319"/>
      <c r="N3263" s="319"/>
      <c r="O3263" s="319"/>
      <c r="P3263" s="319"/>
    </row>
    <row r="3264" spans="1:16" outlineLevel="3" x14ac:dyDescent="0.3">
      <c r="A3264" s="173"/>
      <c r="B3264" s="173"/>
      <c r="C3264" s="173"/>
      <c r="D3264" s="173"/>
      <c r="E3264" s="173"/>
      <c r="F3264" s="70">
        <v>166</v>
      </c>
      <c r="G3264" s="173"/>
      <c r="H3264" s="173"/>
      <c r="I3264" s="71" t="str">
        <v>libre</v>
      </c>
      <c r="J3264" s="182"/>
      <c r="K3264" s="321">
        <f t="shared" ca="1" si="129"/>
        <v>0</v>
      </c>
      <c r="L3264" s="319"/>
      <c r="M3264" s="319"/>
      <c r="N3264" s="319"/>
      <c r="O3264" s="319"/>
      <c r="P3264" s="319"/>
    </row>
    <row r="3265" spans="1:16" outlineLevel="3" x14ac:dyDescent="0.3">
      <c r="A3265" s="173"/>
      <c r="B3265" s="173"/>
      <c r="C3265" s="173"/>
      <c r="D3265" s="173"/>
      <c r="E3265" s="173"/>
      <c r="F3265" s="70">
        <v>167</v>
      </c>
      <c r="G3265" s="173"/>
      <c r="H3265" s="173"/>
      <c r="I3265" s="71" t="str">
        <v>libre</v>
      </c>
      <c r="J3265" s="182"/>
      <c r="K3265" s="321">
        <f t="shared" ca="1" si="129"/>
        <v>0</v>
      </c>
      <c r="L3265" s="319"/>
      <c r="M3265" s="319"/>
      <c r="N3265" s="319"/>
      <c r="O3265" s="319"/>
      <c r="P3265" s="319"/>
    </row>
    <row r="3266" spans="1:16" outlineLevel="3" x14ac:dyDescent="0.3">
      <c r="A3266" s="173"/>
      <c r="B3266" s="173"/>
      <c r="C3266" s="173"/>
      <c r="D3266" s="173"/>
      <c r="E3266" s="173"/>
      <c r="F3266" s="70">
        <v>168</v>
      </c>
      <c r="G3266" s="173"/>
      <c r="H3266" s="173"/>
      <c r="I3266" s="71" t="str">
        <v>libre</v>
      </c>
      <c r="J3266" s="182"/>
      <c r="K3266" s="321">
        <f t="shared" ca="1" si="129"/>
        <v>0</v>
      </c>
      <c r="L3266" s="319"/>
      <c r="M3266" s="319"/>
      <c r="N3266" s="319"/>
      <c r="O3266" s="319"/>
      <c r="P3266" s="319"/>
    </row>
    <row r="3267" spans="1:16" outlineLevel="3" x14ac:dyDescent="0.3">
      <c r="A3267" s="173"/>
      <c r="B3267" s="173"/>
      <c r="C3267" s="173"/>
      <c r="D3267" s="173"/>
      <c r="E3267" s="173"/>
      <c r="F3267" s="70">
        <v>169</v>
      </c>
      <c r="G3267" s="173"/>
      <c r="H3267" s="173"/>
      <c r="I3267" s="71" t="str">
        <v>libre</v>
      </c>
      <c r="J3267" s="182"/>
      <c r="K3267" s="321">
        <f t="shared" ca="1" si="129"/>
        <v>0</v>
      </c>
      <c r="L3267" s="319"/>
      <c r="M3267" s="319"/>
      <c r="N3267" s="319"/>
      <c r="O3267" s="319"/>
      <c r="P3267" s="319"/>
    </row>
    <row r="3268" spans="1:16" outlineLevel="3" x14ac:dyDescent="0.3">
      <c r="A3268" s="173"/>
      <c r="B3268" s="173"/>
      <c r="C3268" s="173"/>
      <c r="D3268" s="173"/>
      <c r="E3268" s="173"/>
      <c r="F3268" s="70">
        <v>170</v>
      </c>
      <c r="G3268" s="173"/>
      <c r="H3268" s="173"/>
      <c r="I3268" s="71" t="str">
        <v>libre</v>
      </c>
      <c r="J3268" s="182"/>
      <c r="K3268" s="321">
        <f t="shared" ca="1" si="129"/>
        <v>0</v>
      </c>
      <c r="L3268" s="319"/>
      <c r="M3268" s="319"/>
      <c r="N3268" s="319"/>
      <c r="O3268" s="319"/>
      <c r="P3268" s="319"/>
    </row>
    <row r="3269" spans="1:16" outlineLevel="3" x14ac:dyDescent="0.3">
      <c r="A3269" s="173"/>
      <c r="B3269" s="173"/>
      <c r="C3269" s="173"/>
      <c r="D3269" s="173"/>
      <c r="E3269" s="173"/>
      <c r="F3269" s="70">
        <v>171</v>
      </c>
      <c r="G3269" s="173"/>
      <c r="H3269" s="173"/>
      <c r="I3269" s="71" t="str">
        <v>libre</v>
      </c>
      <c r="J3269" s="182"/>
      <c r="K3269" s="321">
        <f t="shared" ref="K3269:K3278" ca="1" si="130">IF(AND(K$3098=0,K1109=0),0,IF(K1109=0,J3269,K1109))</f>
        <v>0</v>
      </c>
      <c r="L3269" s="319"/>
      <c r="M3269" s="319"/>
      <c r="N3269" s="319"/>
      <c r="O3269" s="319"/>
      <c r="P3269" s="319"/>
    </row>
    <row r="3270" spans="1:16" outlineLevel="3" x14ac:dyDescent="0.3">
      <c r="A3270" s="173"/>
      <c r="B3270" s="173"/>
      <c r="C3270" s="173"/>
      <c r="D3270" s="173"/>
      <c r="E3270" s="173"/>
      <c r="F3270" s="70">
        <v>172</v>
      </c>
      <c r="G3270" s="173"/>
      <c r="H3270" s="173"/>
      <c r="I3270" s="71" t="str">
        <v>libre</v>
      </c>
      <c r="J3270" s="182"/>
      <c r="K3270" s="321">
        <f t="shared" ca="1" si="130"/>
        <v>0</v>
      </c>
      <c r="L3270" s="319"/>
      <c r="M3270" s="319"/>
      <c r="N3270" s="319"/>
      <c r="O3270" s="319"/>
      <c r="P3270" s="319"/>
    </row>
    <row r="3271" spans="1:16" outlineLevel="3" x14ac:dyDescent="0.3">
      <c r="A3271" s="173"/>
      <c r="B3271" s="173"/>
      <c r="C3271" s="173"/>
      <c r="D3271" s="173"/>
      <c r="E3271" s="173"/>
      <c r="F3271" s="70">
        <v>173</v>
      </c>
      <c r="G3271" s="173"/>
      <c r="H3271" s="173"/>
      <c r="I3271" s="71" t="str">
        <v>libre</v>
      </c>
      <c r="J3271" s="182"/>
      <c r="K3271" s="321">
        <f t="shared" ca="1" si="130"/>
        <v>0</v>
      </c>
      <c r="L3271" s="319"/>
      <c r="M3271" s="319"/>
      <c r="N3271" s="319"/>
      <c r="O3271" s="319"/>
      <c r="P3271" s="319"/>
    </row>
    <row r="3272" spans="1:16" outlineLevel="3" x14ac:dyDescent="0.3">
      <c r="A3272" s="173"/>
      <c r="B3272" s="173"/>
      <c r="C3272" s="173"/>
      <c r="D3272" s="173"/>
      <c r="E3272" s="173"/>
      <c r="F3272" s="70">
        <v>174</v>
      </c>
      <c r="G3272" s="173"/>
      <c r="H3272" s="173"/>
      <c r="I3272" s="71" t="str">
        <v>libre</v>
      </c>
      <c r="J3272" s="182"/>
      <c r="K3272" s="321">
        <f t="shared" ca="1" si="130"/>
        <v>0</v>
      </c>
      <c r="L3272" s="319"/>
      <c r="M3272" s="319"/>
      <c r="N3272" s="319"/>
      <c r="O3272" s="319"/>
      <c r="P3272" s="319"/>
    </row>
    <row r="3273" spans="1:16" outlineLevel="3" x14ac:dyDescent="0.3">
      <c r="A3273" s="173"/>
      <c r="B3273" s="173"/>
      <c r="C3273" s="173"/>
      <c r="D3273" s="173"/>
      <c r="E3273" s="173"/>
      <c r="F3273" s="70">
        <v>175</v>
      </c>
      <c r="G3273" s="173"/>
      <c r="H3273" s="173"/>
      <c r="I3273" s="71" t="str">
        <v>libre</v>
      </c>
      <c r="J3273" s="182"/>
      <c r="K3273" s="321">
        <f t="shared" ca="1" si="130"/>
        <v>0</v>
      </c>
      <c r="L3273" s="319"/>
      <c r="M3273" s="319"/>
      <c r="N3273" s="319"/>
      <c r="O3273" s="319"/>
      <c r="P3273" s="319"/>
    </row>
    <row r="3274" spans="1:16" outlineLevel="3" x14ac:dyDescent="0.3">
      <c r="A3274" s="173"/>
      <c r="B3274" s="173"/>
      <c r="C3274" s="173"/>
      <c r="D3274" s="173"/>
      <c r="E3274" s="173"/>
      <c r="F3274" s="70">
        <v>176</v>
      </c>
      <c r="G3274" s="173"/>
      <c r="H3274" s="173"/>
      <c r="I3274" s="71" t="str">
        <v>libre</v>
      </c>
      <c r="J3274" s="182"/>
      <c r="K3274" s="321">
        <f t="shared" ca="1" si="130"/>
        <v>0</v>
      </c>
      <c r="L3274" s="319"/>
      <c r="M3274" s="319"/>
      <c r="N3274" s="319"/>
      <c r="O3274" s="319"/>
      <c r="P3274" s="319"/>
    </row>
    <row r="3275" spans="1:16" outlineLevel="3" x14ac:dyDescent="0.3">
      <c r="A3275" s="173"/>
      <c r="B3275" s="173"/>
      <c r="C3275" s="173"/>
      <c r="D3275" s="173"/>
      <c r="E3275" s="173"/>
      <c r="F3275" s="70">
        <v>177</v>
      </c>
      <c r="G3275" s="173"/>
      <c r="H3275" s="173"/>
      <c r="I3275" s="71" t="str">
        <v>libre</v>
      </c>
      <c r="J3275" s="182"/>
      <c r="K3275" s="321">
        <f t="shared" ca="1" si="130"/>
        <v>0</v>
      </c>
      <c r="L3275" s="319"/>
      <c r="M3275" s="319"/>
      <c r="N3275" s="319"/>
      <c r="O3275" s="319"/>
      <c r="P3275" s="319"/>
    </row>
    <row r="3276" spans="1:16" outlineLevel="3" x14ac:dyDescent="0.3">
      <c r="A3276" s="173"/>
      <c r="B3276" s="173"/>
      <c r="C3276" s="173"/>
      <c r="D3276" s="173"/>
      <c r="E3276" s="173"/>
      <c r="F3276" s="70">
        <v>178</v>
      </c>
      <c r="G3276" s="173"/>
      <c r="H3276" s="173"/>
      <c r="I3276" s="71" t="str">
        <v>libre</v>
      </c>
      <c r="J3276" s="182"/>
      <c r="K3276" s="321">
        <f t="shared" ca="1" si="130"/>
        <v>0</v>
      </c>
      <c r="L3276" s="319"/>
      <c r="M3276" s="319"/>
      <c r="N3276" s="319"/>
      <c r="O3276" s="319"/>
      <c r="P3276" s="319"/>
    </row>
    <row r="3277" spans="1:16" outlineLevel="3" x14ac:dyDescent="0.3">
      <c r="A3277" s="173"/>
      <c r="B3277" s="173"/>
      <c r="C3277" s="173"/>
      <c r="D3277" s="173"/>
      <c r="E3277" s="173"/>
      <c r="F3277" s="70">
        <v>179</v>
      </c>
      <c r="G3277" s="173"/>
      <c r="H3277" s="173"/>
      <c r="I3277" s="71" t="str">
        <v>libre</v>
      </c>
      <c r="J3277" s="182"/>
      <c r="K3277" s="321">
        <f t="shared" ca="1" si="130"/>
        <v>0</v>
      </c>
      <c r="L3277" s="319"/>
      <c r="M3277" s="319"/>
      <c r="N3277" s="319"/>
      <c r="O3277" s="319"/>
      <c r="P3277" s="319"/>
    </row>
    <row r="3278" spans="1:16" outlineLevel="3" x14ac:dyDescent="0.3">
      <c r="A3278" s="173"/>
      <c r="B3278" s="173"/>
      <c r="C3278" s="173"/>
      <c r="D3278" s="173"/>
      <c r="E3278" s="173"/>
      <c r="F3278" s="70">
        <v>180</v>
      </c>
      <c r="G3278" s="173"/>
      <c r="H3278" s="173"/>
      <c r="I3278" s="71" t="str">
        <v>libre</v>
      </c>
      <c r="J3278" s="182"/>
      <c r="K3278" s="321">
        <f t="shared" ca="1" si="130"/>
        <v>0</v>
      </c>
      <c r="L3278" s="319"/>
      <c r="M3278" s="319"/>
      <c r="N3278" s="319"/>
      <c r="O3278" s="319"/>
      <c r="P3278" s="319"/>
    </row>
    <row r="3279" spans="1:16" outlineLevel="3" x14ac:dyDescent="0.3">
      <c r="A3279" s="173"/>
      <c r="B3279" s="173"/>
      <c r="C3279" s="173"/>
      <c r="D3279" s="173"/>
      <c r="E3279" s="173"/>
      <c r="F3279" s="70">
        <v>181</v>
      </c>
      <c r="G3279" s="173"/>
      <c r="H3279" s="173"/>
      <c r="I3279" s="71" t="str">
        <v>libre</v>
      </c>
      <c r="J3279" s="182"/>
      <c r="K3279" s="321">
        <f t="shared" ref="K3279:K3288" ca="1" si="131">IF(AND(K$3098=0,K1119=0),0,IF(K1119=0,J3279,K1119))</f>
        <v>0</v>
      </c>
      <c r="L3279" s="319"/>
      <c r="M3279" s="319"/>
      <c r="N3279" s="319"/>
      <c r="O3279" s="319"/>
      <c r="P3279" s="319"/>
    </row>
    <row r="3280" spans="1:16" outlineLevel="3" x14ac:dyDescent="0.3">
      <c r="A3280" s="173"/>
      <c r="B3280" s="173"/>
      <c r="C3280" s="173"/>
      <c r="D3280" s="173"/>
      <c r="E3280" s="173"/>
      <c r="F3280" s="70">
        <v>182</v>
      </c>
      <c r="G3280" s="173"/>
      <c r="H3280" s="173"/>
      <c r="I3280" s="71" t="str">
        <v>libre</v>
      </c>
      <c r="J3280" s="182"/>
      <c r="K3280" s="321">
        <f t="shared" ca="1" si="131"/>
        <v>0</v>
      </c>
      <c r="L3280" s="319"/>
      <c r="M3280" s="319"/>
      <c r="N3280" s="319"/>
      <c r="O3280" s="319"/>
      <c r="P3280" s="319"/>
    </row>
    <row r="3281" spans="1:16" outlineLevel="3" x14ac:dyDescent="0.3">
      <c r="A3281" s="173"/>
      <c r="B3281" s="173"/>
      <c r="C3281" s="173"/>
      <c r="D3281" s="173"/>
      <c r="E3281" s="173"/>
      <c r="F3281" s="70">
        <v>183</v>
      </c>
      <c r="G3281" s="173"/>
      <c r="H3281" s="173"/>
      <c r="I3281" s="71" t="str">
        <v>libre</v>
      </c>
      <c r="J3281" s="182"/>
      <c r="K3281" s="321">
        <f t="shared" ca="1" si="131"/>
        <v>0</v>
      </c>
      <c r="L3281" s="319"/>
      <c r="M3281" s="319"/>
      <c r="N3281" s="319"/>
      <c r="O3281" s="319"/>
      <c r="P3281" s="319"/>
    </row>
    <row r="3282" spans="1:16" outlineLevel="3" x14ac:dyDescent="0.3">
      <c r="A3282" s="173"/>
      <c r="B3282" s="173"/>
      <c r="C3282" s="173"/>
      <c r="D3282" s="173"/>
      <c r="E3282" s="173"/>
      <c r="F3282" s="70">
        <v>184</v>
      </c>
      <c r="G3282" s="173"/>
      <c r="H3282" s="173"/>
      <c r="I3282" s="71" t="str">
        <v>libre</v>
      </c>
      <c r="J3282" s="182"/>
      <c r="K3282" s="321">
        <f t="shared" ca="1" si="131"/>
        <v>0</v>
      </c>
      <c r="L3282" s="319"/>
      <c r="M3282" s="319"/>
      <c r="N3282" s="319"/>
      <c r="O3282" s="319"/>
      <c r="P3282" s="319"/>
    </row>
    <row r="3283" spans="1:16" outlineLevel="3" x14ac:dyDescent="0.3">
      <c r="A3283" s="173"/>
      <c r="B3283" s="173"/>
      <c r="C3283" s="173"/>
      <c r="D3283" s="173"/>
      <c r="E3283" s="173"/>
      <c r="F3283" s="70">
        <v>185</v>
      </c>
      <c r="G3283" s="173"/>
      <c r="H3283" s="173"/>
      <c r="I3283" s="71" t="str">
        <v>libre</v>
      </c>
      <c r="J3283" s="182"/>
      <c r="K3283" s="321">
        <f t="shared" ca="1" si="131"/>
        <v>0</v>
      </c>
      <c r="L3283" s="319"/>
      <c r="M3283" s="319"/>
      <c r="N3283" s="319"/>
      <c r="O3283" s="319"/>
      <c r="P3283" s="319"/>
    </row>
    <row r="3284" spans="1:16" outlineLevel="3" x14ac:dyDescent="0.3">
      <c r="A3284" s="173"/>
      <c r="B3284" s="173"/>
      <c r="C3284" s="173"/>
      <c r="D3284" s="173"/>
      <c r="E3284" s="173"/>
      <c r="F3284" s="70">
        <v>186</v>
      </c>
      <c r="G3284" s="173"/>
      <c r="H3284" s="173"/>
      <c r="I3284" s="71" t="str">
        <v>libre</v>
      </c>
      <c r="J3284" s="182"/>
      <c r="K3284" s="321">
        <f t="shared" ca="1" si="131"/>
        <v>0</v>
      </c>
      <c r="L3284" s="319"/>
      <c r="M3284" s="319"/>
      <c r="N3284" s="319"/>
      <c r="O3284" s="319"/>
      <c r="P3284" s="319"/>
    </row>
    <row r="3285" spans="1:16" outlineLevel="3" x14ac:dyDescent="0.3">
      <c r="A3285" s="173"/>
      <c r="B3285" s="173"/>
      <c r="C3285" s="173"/>
      <c r="D3285" s="173"/>
      <c r="E3285" s="173"/>
      <c r="F3285" s="70">
        <v>187</v>
      </c>
      <c r="G3285" s="173"/>
      <c r="H3285" s="173"/>
      <c r="I3285" s="71" t="str">
        <v>libre</v>
      </c>
      <c r="J3285" s="182"/>
      <c r="K3285" s="321">
        <f t="shared" ca="1" si="131"/>
        <v>0</v>
      </c>
      <c r="L3285" s="319"/>
      <c r="M3285" s="319"/>
      <c r="N3285" s="319"/>
      <c r="O3285" s="319"/>
      <c r="P3285" s="319"/>
    </row>
    <row r="3286" spans="1:16" outlineLevel="3" x14ac:dyDescent="0.3">
      <c r="A3286" s="173"/>
      <c r="B3286" s="173"/>
      <c r="C3286" s="173"/>
      <c r="D3286" s="173"/>
      <c r="E3286" s="173"/>
      <c r="F3286" s="70">
        <v>188</v>
      </c>
      <c r="G3286" s="173"/>
      <c r="H3286" s="173"/>
      <c r="I3286" s="71" t="str">
        <v>libre</v>
      </c>
      <c r="J3286" s="182"/>
      <c r="K3286" s="321">
        <f t="shared" ca="1" si="131"/>
        <v>0</v>
      </c>
      <c r="L3286" s="319"/>
      <c r="M3286" s="319"/>
      <c r="N3286" s="319"/>
      <c r="O3286" s="319"/>
      <c r="P3286" s="319"/>
    </row>
    <row r="3287" spans="1:16" outlineLevel="3" x14ac:dyDescent="0.3">
      <c r="A3287" s="173"/>
      <c r="B3287" s="173"/>
      <c r="C3287" s="173"/>
      <c r="D3287" s="173"/>
      <c r="E3287" s="173"/>
      <c r="F3287" s="70">
        <v>189</v>
      </c>
      <c r="G3287" s="173"/>
      <c r="H3287" s="173"/>
      <c r="I3287" s="71" t="str">
        <v>libre</v>
      </c>
      <c r="J3287" s="182"/>
      <c r="K3287" s="321">
        <f t="shared" ca="1" si="131"/>
        <v>0</v>
      </c>
      <c r="L3287" s="319"/>
      <c r="M3287" s="319"/>
      <c r="N3287" s="319"/>
      <c r="O3287" s="319"/>
      <c r="P3287" s="319"/>
    </row>
    <row r="3288" spans="1:16" outlineLevel="3" x14ac:dyDescent="0.3">
      <c r="A3288" s="173"/>
      <c r="B3288" s="173"/>
      <c r="C3288" s="173"/>
      <c r="D3288" s="173"/>
      <c r="E3288" s="173"/>
      <c r="F3288" s="70">
        <v>190</v>
      </c>
      <c r="G3288" s="173"/>
      <c r="H3288" s="173"/>
      <c r="I3288" s="71" t="str">
        <v>libre</v>
      </c>
      <c r="J3288" s="182"/>
      <c r="K3288" s="321">
        <f t="shared" ca="1" si="131"/>
        <v>0</v>
      </c>
      <c r="L3288" s="319"/>
      <c r="M3288" s="319"/>
      <c r="N3288" s="319"/>
      <c r="O3288" s="319"/>
      <c r="P3288" s="319"/>
    </row>
    <row r="3289" spans="1:16" outlineLevel="3" x14ac:dyDescent="0.3">
      <c r="A3289" s="173"/>
      <c r="B3289" s="173"/>
      <c r="C3289" s="173"/>
      <c r="D3289" s="173"/>
      <c r="E3289" s="173"/>
      <c r="F3289" s="70">
        <v>191</v>
      </c>
      <c r="G3289" s="173"/>
      <c r="H3289" s="173"/>
      <c r="I3289" s="71" t="str">
        <v>libre</v>
      </c>
      <c r="J3289" s="182"/>
      <c r="K3289" s="321">
        <f t="shared" ref="K3289:K3298" ca="1" si="132">IF(AND(K$3098=0,K1129=0),0,IF(K1129=0,J3289,K1129))</f>
        <v>0</v>
      </c>
      <c r="L3289" s="319"/>
      <c r="M3289" s="319"/>
      <c r="N3289" s="319"/>
      <c r="O3289" s="319"/>
      <c r="P3289" s="319"/>
    </row>
    <row r="3290" spans="1:16" outlineLevel="3" x14ac:dyDescent="0.3">
      <c r="A3290" s="173"/>
      <c r="B3290" s="173"/>
      <c r="C3290" s="173"/>
      <c r="D3290" s="173"/>
      <c r="E3290" s="173"/>
      <c r="F3290" s="70">
        <v>192</v>
      </c>
      <c r="G3290" s="173"/>
      <c r="H3290" s="173"/>
      <c r="I3290" s="71" t="str">
        <v>libre</v>
      </c>
      <c r="J3290" s="182"/>
      <c r="K3290" s="321">
        <f t="shared" ca="1" si="132"/>
        <v>0</v>
      </c>
      <c r="L3290" s="319"/>
      <c r="M3290" s="319"/>
      <c r="N3290" s="319"/>
      <c r="O3290" s="319"/>
      <c r="P3290" s="319"/>
    </row>
    <row r="3291" spans="1:16" outlineLevel="3" x14ac:dyDescent="0.3">
      <c r="A3291" s="173"/>
      <c r="B3291" s="173"/>
      <c r="C3291" s="173"/>
      <c r="D3291" s="173"/>
      <c r="E3291" s="173"/>
      <c r="F3291" s="70">
        <v>193</v>
      </c>
      <c r="G3291" s="173"/>
      <c r="H3291" s="173"/>
      <c r="I3291" s="71" t="str">
        <v>libre</v>
      </c>
      <c r="J3291" s="182"/>
      <c r="K3291" s="321">
        <f t="shared" ca="1" si="132"/>
        <v>0</v>
      </c>
      <c r="L3291" s="319"/>
      <c r="M3291" s="319"/>
      <c r="N3291" s="319"/>
      <c r="O3291" s="319"/>
      <c r="P3291" s="319"/>
    </row>
    <row r="3292" spans="1:16" outlineLevel="3" x14ac:dyDescent="0.3">
      <c r="A3292" s="173"/>
      <c r="B3292" s="173"/>
      <c r="C3292" s="173"/>
      <c r="D3292" s="173"/>
      <c r="E3292" s="173"/>
      <c r="F3292" s="70">
        <v>194</v>
      </c>
      <c r="G3292" s="173"/>
      <c r="H3292" s="173"/>
      <c r="I3292" s="71" t="str">
        <v>libre</v>
      </c>
      <c r="J3292" s="182"/>
      <c r="K3292" s="321">
        <f t="shared" ca="1" si="132"/>
        <v>0</v>
      </c>
      <c r="L3292" s="319"/>
      <c r="M3292" s="319"/>
      <c r="N3292" s="319"/>
      <c r="O3292" s="319"/>
      <c r="P3292" s="319"/>
    </row>
    <row r="3293" spans="1:16" outlineLevel="3" x14ac:dyDescent="0.3">
      <c r="A3293" s="173"/>
      <c r="B3293" s="173"/>
      <c r="C3293" s="173"/>
      <c r="D3293" s="173"/>
      <c r="E3293" s="173"/>
      <c r="F3293" s="70">
        <v>195</v>
      </c>
      <c r="G3293" s="173"/>
      <c r="H3293" s="173"/>
      <c r="I3293" s="71" t="str">
        <v>libre</v>
      </c>
      <c r="J3293" s="182"/>
      <c r="K3293" s="321">
        <f t="shared" ca="1" si="132"/>
        <v>0</v>
      </c>
      <c r="L3293" s="319"/>
      <c r="M3293" s="319"/>
      <c r="N3293" s="319"/>
      <c r="O3293" s="319"/>
      <c r="P3293" s="319"/>
    </row>
    <row r="3294" spans="1:16" outlineLevel="3" x14ac:dyDescent="0.3">
      <c r="A3294" s="173"/>
      <c r="B3294" s="173"/>
      <c r="C3294" s="173"/>
      <c r="D3294" s="173"/>
      <c r="E3294" s="173"/>
      <c r="F3294" s="70">
        <v>196</v>
      </c>
      <c r="G3294" s="173"/>
      <c r="H3294" s="173"/>
      <c r="I3294" s="71" t="str">
        <v>libre</v>
      </c>
      <c r="J3294" s="182"/>
      <c r="K3294" s="321">
        <f t="shared" ca="1" si="132"/>
        <v>0</v>
      </c>
      <c r="L3294" s="319"/>
      <c r="M3294" s="319"/>
      <c r="N3294" s="319"/>
      <c r="O3294" s="319"/>
      <c r="P3294" s="319"/>
    </row>
    <row r="3295" spans="1:16" outlineLevel="3" x14ac:dyDescent="0.3">
      <c r="A3295" s="173"/>
      <c r="B3295" s="173"/>
      <c r="C3295" s="173"/>
      <c r="D3295" s="173"/>
      <c r="E3295" s="173"/>
      <c r="F3295" s="70">
        <v>197</v>
      </c>
      <c r="G3295" s="173"/>
      <c r="H3295" s="173"/>
      <c r="I3295" s="71" t="str">
        <v>libre</v>
      </c>
      <c r="J3295" s="182"/>
      <c r="K3295" s="321">
        <f t="shared" ca="1" si="132"/>
        <v>0</v>
      </c>
      <c r="L3295" s="319"/>
      <c r="M3295" s="319"/>
      <c r="N3295" s="319"/>
      <c r="O3295" s="319"/>
      <c r="P3295" s="319"/>
    </row>
    <row r="3296" spans="1:16" outlineLevel="2" x14ac:dyDescent="0.3">
      <c r="A3296" s="173"/>
      <c r="B3296" s="173"/>
      <c r="C3296" s="173"/>
      <c r="D3296" s="173"/>
      <c r="E3296" s="173"/>
      <c r="F3296" s="70">
        <v>198</v>
      </c>
      <c r="G3296" s="173"/>
      <c r="H3296" s="173"/>
      <c r="I3296" s="71" t="str">
        <v>libre</v>
      </c>
      <c r="J3296" s="182"/>
      <c r="K3296" s="321">
        <f t="shared" ca="1" si="132"/>
        <v>0</v>
      </c>
      <c r="L3296" s="319"/>
      <c r="M3296" s="319"/>
      <c r="N3296" s="319"/>
      <c r="O3296" s="319"/>
      <c r="P3296" s="319"/>
    </row>
    <row r="3297" spans="1:16" outlineLevel="2" x14ac:dyDescent="0.3">
      <c r="A3297" s="173"/>
      <c r="B3297" s="173"/>
      <c r="C3297" s="173"/>
      <c r="D3297" s="173"/>
      <c r="E3297" s="173"/>
      <c r="F3297" s="70">
        <v>199</v>
      </c>
      <c r="G3297" s="173"/>
      <c r="H3297" s="173"/>
      <c r="I3297" s="71" t="str">
        <v>libre</v>
      </c>
      <c r="J3297" s="182"/>
      <c r="K3297" s="321">
        <f t="shared" ca="1" si="132"/>
        <v>0</v>
      </c>
      <c r="L3297" s="319"/>
      <c r="M3297" s="319"/>
      <c r="N3297" s="319"/>
      <c r="O3297" s="319"/>
      <c r="P3297" s="319"/>
    </row>
    <row r="3298" spans="1:16" outlineLevel="2" x14ac:dyDescent="0.3">
      <c r="A3298" s="173"/>
      <c r="B3298" s="173"/>
      <c r="C3298" s="173"/>
      <c r="D3298" s="173"/>
      <c r="E3298" s="173"/>
      <c r="F3298" s="70">
        <v>200</v>
      </c>
      <c r="G3298" s="173"/>
      <c r="H3298" s="173"/>
      <c r="I3298" s="71" t="str">
        <v>Alquiler Sitios</v>
      </c>
      <c r="J3298" s="182"/>
      <c r="K3298" s="321">
        <f t="shared" ca="1" si="132"/>
        <v>18165304.268846504</v>
      </c>
      <c r="L3298" s="319"/>
      <c r="M3298" s="319"/>
      <c r="N3298" s="319"/>
      <c r="O3298" s="319"/>
      <c r="P3298" s="319"/>
    </row>
    <row r="3299" spans="1:16" outlineLevel="2" x14ac:dyDescent="0.3">
      <c r="A3299" s="173"/>
      <c r="B3299" s="173"/>
      <c r="C3299" s="173"/>
      <c r="D3299" s="173"/>
      <c r="E3299" s="173"/>
      <c r="F3299" s="70">
        <v>201</v>
      </c>
      <c r="G3299" s="173"/>
      <c r="H3299" s="173"/>
      <c r="I3299" s="71" t="str">
        <v>Energía Eléctrica Sitios</v>
      </c>
      <c r="J3299" s="182"/>
      <c r="K3299" s="321">
        <f t="shared" ref="K3299:K3308" ca="1" si="133">IF(AND(K$3098=0,K1139=0),0,IF(K1139=0,J3299,K1139))</f>
        <v>18165304.268846504</v>
      </c>
      <c r="L3299" s="319"/>
      <c r="M3299" s="319"/>
      <c r="N3299" s="319"/>
      <c r="O3299" s="319"/>
      <c r="P3299" s="319"/>
    </row>
    <row r="3300" spans="1:16" outlineLevel="3" x14ac:dyDescent="0.3">
      <c r="A3300" s="173"/>
      <c r="B3300" s="173"/>
      <c r="C3300" s="173"/>
      <c r="D3300" s="173"/>
      <c r="E3300" s="173"/>
      <c r="F3300" s="70">
        <v>202</v>
      </c>
      <c r="G3300" s="173"/>
      <c r="H3300" s="173"/>
      <c r="I3300" s="71" t="str">
        <v>Mantenimiento de Sitios</v>
      </c>
      <c r="J3300" s="182"/>
      <c r="K3300" s="321">
        <f t="shared" ca="1" si="133"/>
        <v>18165304.268846504</v>
      </c>
      <c r="L3300" s="319"/>
      <c r="M3300" s="319"/>
      <c r="N3300" s="319"/>
      <c r="O3300" s="319"/>
      <c r="P3300" s="319"/>
    </row>
    <row r="3301" spans="1:16" outlineLevel="3" x14ac:dyDescent="0.3">
      <c r="A3301" s="173"/>
      <c r="B3301" s="173"/>
      <c r="C3301" s="173"/>
      <c r="D3301" s="173"/>
      <c r="E3301" s="173"/>
      <c r="F3301" s="70">
        <v>203</v>
      </c>
      <c r="G3301" s="173"/>
      <c r="H3301" s="173"/>
      <c r="I3301" s="71" t="str">
        <v>Vigilancia</v>
      </c>
      <c r="J3301" s="182"/>
      <c r="K3301" s="321">
        <f t="shared" ca="1" si="133"/>
        <v>18165304.268846504</v>
      </c>
      <c r="L3301" s="319"/>
      <c r="M3301" s="319"/>
      <c r="N3301" s="319"/>
      <c r="O3301" s="319"/>
      <c r="P3301" s="319"/>
    </row>
    <row r="3302" spans="1:16" outlineLevel="3" x14ac:dyDescent="0.3">
      <c r="A3302" s="173"/>
      <c r="B3302" s="173"/>
      <c r="C3302" s="173"/>
      <c r="D3302" s="173"/>
      <c r="E3302" s="173"/>
      <c r="F3302" s="70">
        <v>204</v>
      </c>
      <c r="G3302" s="173"/>
      <c r="H3302" s="173"/>
      <c r="I3302" s="71" t="str">
        <v>Combustible</v>
      </c>
      <c r="J3302" s="182"/>
      <c r="K3302" s="321">
        <f t="shared" ca="1" si="133"/>
        <v>18165304.268846504</v>
      </c>
      <c r="L3302" s="319"/>
      <c r="M3302" s="319"/>
      <c r="N3302" s="319"/>
      <c r="O3302" s="319"/>
      <c r="P3302" s="319"/>
    </row>
    <row r="3303" spans="1:16" outlineLevel="3" x14ac:dyDescent="0.3">
      <c r="A3303" s="173"/>
      <c r="B3303" s="173"/>
      <c r="C3303" s="173"/>
      <c r="D3303" s="173"/>
      <c r="E3303" s="173"/>
      <c r="F3303" s="70">
        <v>205</v>
      </c>
      <c r="G3303" s="173"/>
      <c r="H3303" s="173"/>
      <c r="I3303" s="71" t="str">
        <v>Contratos</v>
      </c>
      <c r="J3303" s="182"/>
      <c r="K3303" s="321">
        <f t="shared" ca="1" si="133"/>
        <v>18165304.268846504</v>
      </c>
      <c r="L3303" s="319"/>
      <c r="M3303" s="319"/>
      <c r="N3303" s="319"/>
      <c r="O3303" s="319"/>
      <c r="P3303" s="319"/>
    </row>
    <row r="3304" spans="1:16" outlineLevel="3" x14ac:dyDescent="0.3">
      <c r="A3304" s="173"/>
      <c r="B3304" s="173"/>
      <c r="C3304" s="173"/>
      <c r="D3304" s="173"/>
      <c r="E3304" s="173"/>
      <c r="F3304" s="70">
        <v>206</v>
      </c>
      <c r="G3304" s="173"/>
      <c r="H3304" s="173"/>
      <c r="I3304" s="71" t="str">
        <v>Transmisión</v>
      </c>
      <c r="J3304" s="182"/>
      <c r="K3304" s="321">
        <f t="shared" ca="1" si="133"/>
        <v>0</v>
      </c>
      <c r="L3304" s="319"/>
      <c r="M3304" s="319"/>
      <c r="N3304" s="319"/>
      <c r="O3304" s="319"/>
      <c r="P3304" s="319"/>
    </row>
    <row r="3305" spans="1:16" outlineLevel="3" x14ac:dyDescent="0.3">
      <c r="A3305" s="173"/>
      <c r="B3305" s="173"/>
      <c r="C3305" s="173"/>
      <c r="D3305" s="173"/>
      <c r="E3305" s="173"/>
      <c r="F3305" s="70">
        <v>207</v>
      </c>
      <c r="G3305" s="173"/>
      <c r="H3305" s="173"/>
      <c r="I3305" s="71" t="str">
        <v>Otros gastos, sanciones, municipios</v>
      </c>
      <c r="J3305" s="182"/>
      <c r="K3305" s="321">
        <f t="shared" ca="1" si="133"/>
        <v>18165304.268846504</v>
      </c>
      <c r="L3305" s="319"/>
      <c r="M3305" s="319"/>
      <c r="N3305" s="319"/>
      <c r="O3305" s="319"/>
      <c r="P3305" s="319"/>
    </row>
    <row r="3306" spans="1:16" outlineLevel="3" x14ac:dyDescent="0.3">
      <c r="A3306" s="173"/>
      <c r="B3306" s="173"/>
      <c r="C3306" s="173"/>
      <c r="D3306" s="173"/>
      <c r="E3306" s="173"/>
      <c r="F3306" s="70">
        <v>208</v>
      </c>
      <c r="G3306" s="173"/>
      <c r="H3306" s="173"/>
      <c r="I3306" s="71" t="str">
        <v>O&amp;M Sitios y Core</v>
      </c>
      <c r="J3306" s="182"/>
      <c r="K3306" s="321">
        <f t="shared" ca="1" si="133"/>
        <v>18165304.268846504</v>
      </c>
      <c r="L3306" s="319"/>
      <c r="M3306" s="319"/>
      <c r="N3306" s="319"/>
      <c r="O3306" s="319"/>
      <c r="P3306" s="319"/>
    </row>
    <row r="3307" spans="1:16" outlineLevel="3" x14ac:dyDescent="0.3">
      <c r="A3307" s="173"/>
      <c r="B3307" s="173"/>
      <c r="C3307" s="173"/>
      <c r="D3307" s="173"/>
      <c r="E3307" s="173"/>
      <c r="F3307" s="70">
        <v>209</v>
      </c>
      <c r="G3307" s="173"/>
      <c r="H3307" s="173"/>
      <c r="I3307" s="71" t="str">
        <v>O&amp;M Plataforma de TI</v>
      </c>
      <c r="J3307" s="182"/>
      <c r="K3307" s="321">
        <f t="shared" ca="1" si="133"/>
        <v>18165304.268846504</v>
      </c>
      <c r="L3307" s="319"/>
      <c r="M3307" s="319"/>
      <c r="N3307" s="319"/>
      <c r="O3307" s="319"/>
      <c r="P3307" s="319"/>
    </row>
    <row r="3308" spans="1:16" outlineLevel="3" x14ac:dyDescent="0.3">
      <c r="A3308" s="173"/>
      <c r="B3308" s="173"/>
      <c r="C3308" s="173"/>
      <c r="D3308" s="173"/>
      <c r="E3308" s="173"/>
      <c r="F3308" s="70">
        <v>210</v>
      </c>
      <c r="G3308" s="173"/>
      <c r="H3308" s="173"/>
      <c r="I3308" s="71" t="str">
        <v>Otros gastos TI</v>
      </c>
      <c r="J3308" s="182"/>
      <c r="K3308" s="321">
        <f t="shared" ca="1" si="133"/>
        <v>18165304.268846504</v>
      </c>
      <c r="L3308" s="319"/>
      <c r="M3308" s="319"/>
      <c r="N3308" s="319"/>
      <c r="O3308" s="319"/>
      <c r="P3308" s="319"/>
    </row>
    <row r="3309" spans="1:16" outlineLevel="3" x14ac:dyDescent="0.3">
      <c r="A3309" s="173"/>
      <c r="B3309" s="173"/>
      <c r="C3309" s="173"/>
      <c r="D3309" s="173"/>
      <c r="E3309" s="173"/>
      <c r="F3309" s="70">
        <v>211</v>
      </c>
      <c r="G3309" s="173"/>
      <c r="H3309" s="173"/>
      <c r="I3309" s="71" t="str">
        <v>Servicios Externos</v>
      </c>
      <c r="J3309" s="182"/>
      <c r="K3309" s="321">
        <f t="shared" ref="K3309:K3318" ca="1" si="134">IF(AND(K$3098=0,K1149=0),0,IF(K1149=0,J3309,K1149))</f>
        <v>18165304.268846504</v>
      </c>
      <c r="L3309" s="319"/>
      <c r="M3309" s="319"/>
      <c r="N3309" s="319"/>
      <c r="O3309" s="319"/>
      <c r="P3309" s="319"/>
    </row>
    <row r="3310" spans="1:16" outlineLevel="3" x14ac:dyDescent="0.3">
      <c r="A3310" s="173"/>
      <c r="B3310" s="173"/>
      <c r="C3310" s="173"/>
      <c r="D3310" s="173"/>
      <c r="E3310" s="173"/>
      <c r="F3310" s="70">
        <v>212</v>
      </c>
      <c r="G3310" s="173"/>
      <c r="H3310" s="173"/>
      <c r="I3310" s="71" t="str">
        <v>Canon por Uso de Espectro Radioléctrico</v>
      </c>
      <c r="J3310" s="182"/>
      <c r="K3310" s="321">
        <f t="shared" ca="1" si="134"/>
        <v>18165304.268846504</v>
      </c>
      <c r="L3310" s="319"/>
      <c r="M3310" s="319"/>
      <c r="N3310" s="319"/>
      <c r="O3310" s="319"/>
      <c r="P3310" s="319"/>
    </row>
    <row r="3311" spans="1:16" outlineLevel="3" x14ac:dyDescent="0.3">
      <c r="A3311" s="173"/>
      <c r="B3311" s="173"/>
      <c r="C3311" s="173"/>
      <c r="D3311" s="173"/>
      <c r="E3311" s="173"/>
      <c r="F3311" s="70">
        <v>213</v>
      </c>
      <c r="G3311" s="173"/>
      <c r="H3311" s="173"/>
      <c r="I3311" s="71" t="str">
        <v>Aportes MTC</v>
      </c>
      <c r="J3311" s="182"/>
      <c r="K3311" s="321">
        <f t="shared" ca="1" si="134"/>
        <v>18165304.268846504</v>
      </c>
      <c r="L3311" s="319"/>
      <c r="M3311" s="319"/>
      <c r="N3311" s="319"/>
      <c r="O3311" s="319"/>
      <c r="P3311" s="319"/>
    </row>
    <row r="3312" spans="1:16" outlineLevel="3" x14ac:dyDescent="0.3">
      <c r="A3312" s="173"/>
      <c r="B3312" s="173"/>
      <c r="C3312" s="173"/>
      <c r="D3312" s="173"/>
      <c r="E3312" s="173"/>
      <c r="F3312" s="70">
        <v>214</v>
      </c>
      <c r="G3312" s="173"/>
      <c r="H3312" s="173"/>
      <c r="I3312" s="71" t="str">
        <v>Aportes Osiptel</v>
      </c>
      <c r="J3312" s="182"/>
      <c r="K3312" s="321">
        <f t="shared" ca="1" si="134"/>
        <v>18165304.268846504</v>
      </c>
      <c r="L3312" s="319"/>
      <c r="M3312" s="319"/>
      <c r="N3312" s="319"/>
      <c r="O3312" s="319"/>
      <c r="P3312" s="319"/>
    </row>
    <row r="3313" spans="1:16" outlineLevel="3" x14ac:dyDescent="0.3">
      <c r="A3313" s="173"/>
      <c r="B3313" s="173"/>
      <c r="C3313" s="173"/>
      <c r="D3313" s="173"/>
      <c r="E3313" s="173"/>
      <c r="F3313" s="70">
        <v>215</v>
      </c>
      <c r="G3313" s="173"/>
      <c r="H3313" s="173"/>
      <c r="I3313" s="71" t="str">
        <v>Aportes Fitel</v>
      </c>
      <c r="J3313" s="182"/>
      <c r="K3313" s="321">
        <f t="shared" ca="1" si="134"/>
        <v>18165304.268846504</v>
      </c>
      <c r="L3313" s="319"/>
      <c r="M3313" s="319"/>
      <c r="N3313" s="319"/>
      <c r="O3313" s="319"/>
      <c r="P3313" s="319"/>
    </row>
    <row r="3314" spans="1:16" outlineLevel="3" x14ac:dyDescent="0.3">
      <c r="A3314" s="173"/>
      <c r="B3314" s="173"/>
      <c r="C3314" s="173"/>
      <c r="D3314" s="173"/>
      <c r="E3314" s="173"/>
      <c r="F3314" s="70">
        <v>216</v>
      </c>
      <c r="G3314" s="173"/>
      <c r="H3314" s="173"/>
      <c r="I3314" s="71" t="str">
        <v>libre</v>
      </c>
      <c r="J3314" s="182"/>
      <c r="K3314" s="321">
        <f t="shared" ca="1" si="134"/>
        <v>0</v>
      </c>
      <c r="L3314" s="319"/>
      <c r="M3314" s="319"/>
      <c r="N3314" s="319"/>
      <c r="O3314" s="319"/>
      <c r="P3314" s="319"/>
    </row>
    <row r="3315" spans="1:16" outlineLevel="3" x14ac:dyDescent="0.3">
      <c r="A3315" s="173"/>
      <c r="B3315" s="173"/>
      <c r="C3315" s="173"/>
      <c r="D3315" s="173"/>
      <c r="E3315" s="173"/>
      <c r="F3315" s="70">
        <v>217</v>
      </c>
      <c r="G3315" s="173"/>
      <c r="H3315" s="173"/>
      <c r="I3315" s="71" t="str">
        <v>libre</v>
      </c>
      <c r="J3315" s="182"/>
      <c r="K3315" s="321">
        <f t="shared" ca="1" si="134"/>
        <v>0</v>
      </c>
      <c r="L3315" s="319"/>
      <c r="M3315" s="319"/>
      <c r="N3315" s="319"/>
      <c r="O3315" s="319"/>
      <c r="P3315" s="319"/>
    </row>
    <row r="3316" spans="1:16" outlineLevel="3" x14ac:dyDescent="0.3">
      <c r="A3316" s="173"/>
      <c r="B3316" s="173"/>
      <c r="C3316" s="173"/>
      <c r="D3316" s="173"/>
      <c r="E3316" s="173"/>
      <c r="F3316" s="70">
        <v>218</v>
      </c>
      <c r="G3316" s="173"/>
      <c r="H3316" s="173"/>
      <c r="I3316" s="71" t="str">
        <v>libre</v>
      </c>
      <c r="J3316" s="182"/>
      <c r="K3316" s="321">
        <f t="shared" ca="1" si="134"/>
        <v>0</v>
      </c>
      <c r="L3316" s="319"/>
      <c r="M3316" s="319"/>
      <c r="N3316" s="319"/>
      <c r="O3316" s="319"/>
      <c r="P3316" s="319"/>
    </row>
    <row r="3317" spans="1:16" outlineLevel="3" x14ac:dyDescent="0.3">
      <c r="A3317" s="173"/>
      <c r="B3317" s="173"/>
      <c r="C3317" s="173"/>
      <c r="D3317" s="173"/>
      <c r="E3317" s="173"/>
      <c r="F3317" s="70">
        <v>219</v>
      </c>
      <c r="G3317" s="173"/>
      <c r="H3317" s="173"/>
      <c r="I3317" s="71" t="str">
        <v>libre</v>
      </c>
      <c r="J3317" s="182"/>
      <c r="K3317" s="321">
        <f t="shared" ca="1" si="134"/>
        <v>0</v>
      </c>
      <c r="L3317" s="319"/>
      <c r="M3317" s="319"/>
      <c r="N3317" s="319"/>
      <c r="O3317" s="319"/>
      <c r="P3317" s="319"/>
    </row>
    <row r="3318" spans="1:16" outlineLevel="3" x14ac:dyDescent="0.3">
      <c r="A3318" s="173"/>
      <c r="B3318" s="173"/>
      <c r="C3318" s="173"/>
      <c r="D3318" s="173"/>
      <c r="E3318" s="173"/>
      <c r="F3318" s="70">
        <v>220</v>
      </c>
      <c r="G3318" s="173"/>
      <c r="H3318" s="173"/>
      <c r="I3318" s="71" t="str">
        <v>libre</v>
      </c>
      <c r="J3318" s="182"/>
      <c r="K3318" s="321">
        <f t="shared" ca="1" si="134"/>
        <v>0</v>
      </c>
      <c r="L3318" s="319"/>
      <c r="M3318" s="319"/>
      <c r="N3318" s="319"/>
      <c r="O3318" s="319"/>
      <c r="P3318" s="319"/>
    </row>
    <row r="3319" spans="1:16" outlineLevel="3" x14ac:dyDescent="0.3">
      <c r="A3319" s="173"/>
      <c r="B3319" s="173"/>
      <c r="C3319" s="173"/>
      <c r="D3319" s="173"/>
      <c r="E3319" s="173"/>
      <c r="F3319" s="70">
        <v>221</v>
      </c>
      <c r="G3319" s="173"/>
      <c r="H3319" s="173"/>
      <c r="I3319" s="71" t="str">
        <v>libre</v>
      </c>
      <c r="J3319" s="182"/>
      <c r="K3319" s="321">
        <f t="shared" ref="K3319:K3328" ca="1" si="135">IF(AND(K$3098=0,K1159=0),0,IF(K1159=0,J3319,K1159))</f>
        <v>0</v>
      </c>
      <c r="L3319" s="319"/>
      <c r="M3319" s="319"/>
      <c r="N3319" s="319"/>
      <c r="O3319" s="319"/>
      <c r="P3319" s="319"/>
    </row>
    <row r="3320" spans="1:16" outlineLevel="3" x14ac:dyDescent="0.3">
      <c r="A3320" s="173"/>
      <c r="B3320" s="173"/>
      <c r="C3320" s="173"/>
      <c r="D3320" s="173"/>
      <c r="E3320" s="173"/>
      <c r="F3320" s="70">
        <v>222</v>
      </c>
      <c r="G3320" s="173"/>
      <c r="H3320" s="173"/>
      <c r="I3320" s="71" t="str">
        <v>libre</v>
      </c>
      <c r="J3320" s="182"/>
      <c r="K3320" s="321">
        <f t="shared" ca="1" si="135"/>
        <v>0</v>
      </c>
      <c r="L3320" s="319"/>
      <c r="M3320" s="319"/>
      <c r="N3320" s="319"/>
      <c r="O3320" s="319"/>
      <c r="P3320" s="319"/>
    </row>
    <row r="3321" spans="1:16" outlineLevel="3" x14ac:dyDescent="0.3">
      <c r="A3321" s="173"/>
      <c r="B3321" s="173"/>
      <c r="C3321" s="173"/>
      <c r="D3321" s="173"/>
      <c r="E3321" s="173"/>
      <c r="F3321" s="70">
        <v>223</v>
      </c>
      <c r="G3321" s="173"/>
      <c r="H3321" s="173"/>
      <c r="I3321" s="71" t="str">
        <v>libre</v>
      </c>
      <c r="J3321" s="182"/>
      <c r="K3321" s="321">
        <f t="shared" ca="1" si="135"/>
        <v>0</v>
      </c>
      <c r="L3321" s="319"/>
      <c r="M3321" s="319"/>
      <c r="N3321" s="319"/>
      <c r="O3321" s="319"/>
      <c r="P3321" s="319"/>
    </row>
    <row r="3322" spans="1:16" outlineLevel="3" x14ac:dyDescent="0.3">
      <c r="A3322" s="173"/>
      <c r="B3322" s="173"/>
      <c r="C3322" s="173"/>
      <c r="D3322" s="173"/>
      <c r="E3322" s="173"/>
      <c r="F3322" s="70">
        <v>224</v>
      </c>
      <c r="G3322" s="173"/>
      <c r="H3322" s="173"/>
      <c r="I3322" s="71" t="str">
        <v>libre</v>
      </c>
      <c r="J3322" s="182"/>
      <c r="K3322" s="321">
        <f t="shared" ca="1" si="135"/>
        <v>0</v>
      </c>
      <c r="L3322" s="319"/>
      <c r="M3322" s="319"/>
      <c r="N3322" s="319"/>
      <c r="O3322" s="319"/>
      <c r="P3322" s="319"/>
    </row>
    <row r="3323" spans="1:16" outlineLevel="3" x14ac:dyDescent="0.3">
      <c r="A3323" s="173"/>
      <c r="B3323" s="173"/>
      <c r="C3323" s="173"/>
      <c r="D3323" s="173"/>
      <c r="E3323" s="173"/>
      <c r="F3323" s="70">
        <v>225</v>
      </c>
      <c r="G3323" s="173"/>
      <c r="H3323" s="173"/>
      <c r="I3323" s="71" t="str">
        <v>libre</v>
      </c>
      <c r="J3323" s="182"/>
      <c r="K3323" s="321">
        <f t="shared" ca="1" si="135"/>
        <v>0</v>
      </c>
      <c r="L3323" s="319"/>
      <c r="M3323" s="319"/>
      <c r="N3323" s="319"/>
      <c r="O3323" s="319"/>
      <c r="P3323" s="319"/>
    </row>
    <row r="3324" spans="1:16" outlineLevel="3" x14ac:dyDescent="0.3">
      <c r="A3324" s="173"/>
      <c r="B3324" s="173"/>
      <c r="C3324" s="173"/>
      <c r="D3324" s="173"/>
      <c r="E3324" s="173"/>
      <c r="F3324" s="70">
        <v>226</v>
      </c>
      <c r="G3324" s="173"/>
      <c r="H3324" s="173"/>
      <c r="I3324" s="71" t="str">
        <v>libre</v>
      </c>
      <c r="J3324" s="182"/>
      <c r="K3324" s="321">
        <f t="shared" ca="1" si="135"/>
        <v>0</v>
      </c>
      <c r="L3324" s="319"/>
      <c r="M3324" s="319"/>
      <c r="N3324" s="319"/>
      <c r="O3324" s="319"/>
      <c r="P3324" s="319"/>
    </row>
    <row r="3325" spans="1:16" outlineLevel="3" x14ac:dyDescent="0.3">
      <c r="A3325" s="173"/>
      <c r="B3325" s="173"/>
      <c r="C3325" s="173"/>
      <c r="D3325" s="173"/>
      <c r="E3325" s="173"/>
      <c r="F3325" s="70">
        <v>227</v>
      </c>
      <c r="G3325" s="173"/>
      <c r="H3325" s="173"/>
      <c r="I3325" s="71" t="str">
        <v>libre</v>
      </c>
      <c r="J3325" s="182"/>
      <c r="K3325" s="321">
        <f t="shared" ca="1" si="135"/>
        <v>0</v>
      </c>
      <c r="L3325" s="319"/>
      <c r="M3325" s="319"/>
      <c r="N3325" s="319"/>
      <c r="O3325" s="319"/>
      <c r="P3325" s="319"/>
    </row>
    <row r="3326" spans="1:16" outlineLevel="3" x14ac:dyDescent="0.3">
      <c r="A3326" s="173"/>
      <c r="B3326" s="173"/>
      <c r="C3326" s="173"/>
      <c r="D3326" s="173"/>
      <c r="E3326" s="173"/>
      <c r="F3326" s="70">
        <v>228</v>
      </c>
      <c r="G3326" s="173"/>
      <c r="H3326" s="173"/>
      <c r="I3326" s="71" t="str">
        <v>libre</v>
      </c>
      <c r="J3326" s="182"/>
      <c r="K3326" s="321">
        <f t="shared" ca="1" si="135"/>
        <v>0</v>
      </c>
      <c r="L3326" s="319"/>
      <c r="M3326" s="319"/>
      <c r="N3326" s="319"/>
      <c r="O3326" s="319"/>
      <c r="P3326" s="319"/>
    </row>
    <row r="3327" spans="1:16" outlineLevel="3" x14ac:dyDescent="0.3">
      <c r="A3327" s="173"/>
      <c r="B3327" s="173"/>
      <c r="C3327" s="173"/>
      <c r="D3327" s="173"/>
      <c r="E3327" s="173"/>
      <c r="F3327" s="70">
        <v>229</v>
      </c>
      <c r="G3327" s="173"/>
      <c r="H3327" s="173"/>
      <c r="I3327" s="71" t="str">
        <v>libre</v>
      </c>
      <c r="J3327" s="182"/>
      <c r="K3327" s="321">
        <f t="shared" ca="1" si="135"/>
        <v>0</v>
      </c>
      <c r="L3327" s="319"/>
      <c r="M3327" s="319"/>
      <c r="N3327" s="319"/>
      <c r="O3327" s="319"/>
      <c r="P3327" s="319"/>
    </row>
    <row r="3328" spans="1:16" outlineLevel="3" x14ac:dyDescent="0.3">
      <c r="A3328" s="173"/>
      <c r="B3328" s="173"/>
      <c r="C3328" s="173"/>
      <c r="D3328" s="173"/>
      <c r="E3328" s="173"/>
      <c r="F3328" s="70">
        <v>230</v>
      </c>
      <c r="G3328" s="173"/>
      <c r="H3328" s="173"/>
      <c r="I3328" s="71" t="str">
        <v>libre</v>
      </c>
      <c r="J3328" s="182"/>
      <c r="K3328" s="321">
        <f t="shared" ca="1" si="135"/>
        <v>0</v>
      </c>
      <c r="L3328" s="319"/>
      <c r="M3328" s="319"/>
      <c r="N3328" s="319"/>
      <c r="O3328" s="319"/>
      <c r="P3328" s="319"/>
    </row>
    <row r="3329" spans="1:16" outlineLevel="3" x14ac:dyDescent="0.3">
      <c r="A3329" s="173"/>
      <c r="B3329" s="173"/>
      <c r="C3329" s="173"/>
      <c r="D3329" s="173"/>
      <c r="E3329" s="173"/>
      <c r="F3329" s="70">
        <v>231</v>
      </c>
      <c r="G3329" s="173"/>
      <c r="H3329" s="173"/>
      <c r="I3329" s="71" t="str">
        <v>libre</v>
      </c>
      <c r="J3329" s="182"/>
      <c r="K3329" s="321">
        <f t="shared" ref="K3329:K3338" ca="1" si="136">IF(AND(K$3098=0,K1169=0),0,IF(K1169=0,J3329,K1169))</f>
        <v>0</v>
      </c>
      <c r="L3329" s="319"/>
      <c r="M3329" s="319"/>
      <c r="N3329" s="319"/>
      <c r="O3329" s="319"/>
      <c r="P3329" s="319"/>
    </row>
    <row r="3330" spans="1:16" outlineLevel="3" x14ac:dyDescent="0.3">
      <c r="A3330" s="173"/>
      <c r="B3330" s="173"/>
      <c r="C3330" s="173"/>
      <c r="D3330" s="173"/>
      <c r="E3330" s="173"/>
      <c r="F3330" s="70">
        <v>232</v>
      </c>
      <c r="G3330" s="173"/>
      <c r="H3330" s="173"/>
      <c r="I3330" s="71" t="str">
        <v>libre</v>
      </c>
      <c r="J3330" s="182"/>
      <c r="K3330" s="321">
        <f t="shared" ca="1" si="136"/>
        <v>0</v>
      </c>
      <c r="L3330" s="319"/>
      <c r="M3330" s="319"/>
      <c r="N3330" s="319"/>
      <c r="O3330" s="319"/>
      <c r="P3330" s="319"/>
    </row>
    <row r="3331" spans="1:16" outlineLevel="3" x14ac:dyDescent="0.3">
      <c r="A3331" s="173"/>
      <c r="B3331" s="173"/>
      <c r="C3331" s="173"/>
      <c r="D3331" s="173"/>
      <c r="E3331" s="173"/>
      <c r="F3331" s="70">
        <v>233</v>
      </c>
      <c r="G3331" s="173"/>
      <c r="H3331" s="173"/>
      <c r="I3331" s="71" t="str">
        <v>libre</v>
      </c>
      <c r="J3331" s="182"/>
      <c r="K3331" s="321">
        <f t="shared" ca="1" si="136"/>
        <v>0</v>
      </c>
      <c r="L3331" s="319"/>
      <c r="M3331" s="319"/>
      <c r="N3331" s="319"/>
      <c r="O3331" s="319"/>
      <c r="P3331" s="319"/>
    </row>
    <row r="3332" spans="1:16" outlineLevel="3" x14ac:dyDescent="0.3">
      <c r="A3332" s="173"/>
      <c r="B3332" s="173"/>
      <c r="C3332" s="173"/>
      <c r="D3332" s="173"/>
      <c r="E3332" s="173"/>
      <c r="F3332" s="70">
        <v>234</v>
      </c>
      <c r="G3332" s="173"/>
      <c r="H3332" s="173"/>
      <c r="I3332" s="71" t="str">
        <v>libre</v>
      </c>
      <c r="J3332" s="182"/>
      <c r="K3332" s="321">
        <f t="shared" ca="1" si="136"/>
        <v>0</v>
      </c>
      <c r="L3332" s="319"/>
      <c r="M3332" s="319"/>
      <c r="N3332" s="319"/>
      <c r="O3332" s="319"/>
      <c r="P3332" s="319"/>
    </row>
    <row r="3333" spans="1:16" outlineLevel="3" x14ac:dyDescent="0.3">
      <c r="A3333" s="173"/>
      <c r="B3333" s="173"/>
      <c r="C3333" s="173"/>
      <c r="D3333" s="173"/>
      <c r="E3333" s="173"/>
      <c r="F3333" s="70">
        <v>235</v>
      </c>
      <c r="G3333" s="173"/>
      <c r="H3333" s="173"/>
      <c r="I3333" s="71" t="str">
        <v>libre</v>
      </c>
      <c r="J3333" s="182"/>
      <c r="K3333" s="321">
        <f t="shared" ca="1" si="136"/>
        <v>0</v>
      </c>
      <c r="L3333" s="319"/>
      <c r="M3333" s="319"/>
      <c r="N3333" s="319"/>
      <c r="O3333" s="319"/>
      <c r="P3333" s="319"/>
    </row>
    <row r="3334" spans="1:16" outlineLevel="3" x14ac:dyDescent="0.3">
      <c r="A3334" s="173"/>
      <c r="B3334" s="173"/>
      <c r="C3334" s="173"/>
      <c r="D3334" s="173"/>
      <c r="E3334" s="173"/>
      <c r="F3334" s="70">
        <v>236</v>
      </c>
      <c r="G3334" s="173"/>
      <c r="H3334" s="173"/>
      <c r="I3334" s="71" t="str">
        <v>libre</v>
      </c>
      <c r="J3334" s="182"/>
      <c r="K3334" s="321">
        <f t="shared" ca="1" si="136"/>
        <v>0</v>
      </c>
      <c r="L3334" s="319"/>
      <c r="M3334" s="319"/>
      <c r="N3334" s="319"/>
      <c r="O3334" s="319"/>
      <c r="P3334" s="319"/>
    </row>
    <row r="3335" spans="1:16" outlineLevel="3" x14ac:dyDescent="0.3">
      <c r="A3335" s="173"/>
      <c r="B3335" s="173"/>
      <c r="C3335" s="173"/>
      <c r="D3335" s="173"/>
      <c r="E3335" s="173"/>
      <c r="F3335" s="70">
        <v>237</v>
      </c>
      <c r="G3335" s="173"/>
      <c r="H3335" s="173"/>
      <c r="I3335" s="71" t="str">
        <v>libre</v>
      </c>
      <c r="J3335" s="182"/>
      <c r="K3335" s="321">
        <f t="shared" ca="1" si="136"/>
        <v>0</v>
      </c>
      <c r="L3335" s="319"/>
      <c r="M3335" s="319"/>
      <c r="N3335" s="319"/>
      <c r="O3335" s="319"/>
      <c r="P3335" s="319"/>
    </row>
    <row r="3336" spans="1:16" outlineLevel="3" x14ac:dyDescent="0.3">
      <c r="A3336" s="173"/>
      <c r="B3336" s="173"/>
      <c r="C3336" s="173"/>
      <c r="D3336" s="173"/>
      <c r="E3336" s="173"/>
      <c r="F3336" s="70">
        <v>238</v>
      </c>
      <c r="G3336" s="173"/>
      <c r="H3336" s="173"/>
      <c r="I3336" s="71" t="str">
        <v>libre</v>
      </c>
      <c r="J3336" s="182"/>
      <c r="K3336" s="321">
        <f t="shared" ca="1" si="136"/>
        <v>0</v>
      </c>
      <c r="L3336" s="319"/>
      <c r="M3336" s="319"/>
      <c r="N3336" s="319"/>
      <c r="O3336" s="319"/>
      <c r="P3336" s="319"/>
    </row>
    <row r="3337" spans="1:16" outlineLevel="3" x14ac:dyDescent="0.3">
      <c r="A3337" s="173"/>
      <c r="B3337" s="173"/>
      <c r="C3337" s="173"/>
      <c r="D3337" s="173"/>
      <c r="E3337" s="173"/>
      <c r="F3337" s="70">
        <v>239</v>
      </c>
      <c r="G3337" s="173"/>
      <c r="H3337" s="173"/>
      <c r="I3337" s="71" t="str">
        <v>libre</v>
      </c>
      <c r="J3337" s="182"/>
      <c r="K3337" s="321">
        <f t="shared" ca="1" si="136"/>
        <v>0</v>
      </c>
      <c r="L3337" s="319"/>
      <c r="M3337" s="319"/>
      <c r="N3337" s="319"/>
      <c r="O3337" s="319"/>
      <c r="P3337" s="319"/>
    </row>
    <row r="3338" spans="1:16" outlineLevel="3" x14ac:dyDescent="0.3">
      <c r="A3338" s="173"/>
      <c r="B3338" s="173"/>
      <c r="C3338" s="173"/>
      <c r="D3338" s="173"/>
      <c r="E3338" s="173"/>
      <c r="F3338" s="70">
        <v>240</v>
      </c>
      <c r="G3338" s="173"/>
      <c r="H3338" s="173"/>
      <c r="I3338" s="71" t="str">
        <v>libre</v>
      </c>
      <c r="J3338" s="182"/>
      <c r="K3338" s="321">
        <f t="shared" ca="1" si="136"/>
        <v>0</v>
      </c>
      <c r="L3338" s="319"/>
      <c r="M3338" s="319"/>
      <c r="N3338" s="319"/>
      <c r="O3338" s="319"/>
      <c r="P3338" s="319"/>
    </row>
    <row r="3339" spans="1:16" outlineLevel="3" x14ac:dyDescent="0.3">
      <c r="A3339" s="173"/>
      <c r="B3339" s="173"/>
      <c r="C3339" s="173"/>
      <c r="D3339" s="173"/>
      <c r="E3339" s="173"/>
      <c r="F3339" s="70">
        <v>241</v>
      </c>
      <c r="G3339" s="173"/>
      <c r="H3339" s="173"/>
      <c r="I3339" s="71" t="str">
        <v>libre</v>
      </c>
      <c r="J3339" s="182"/>
      <c r="K3339" s="321">
        <f t="shared" ref="K3339:K3348" ca="1" si="137">IF(AND(K$3098=0,K1179=0),0,IF(K1179=0,J3339,K1179))</f>
        <v>0</v>
      </c>
      <c r="L3339" s="319"/>
      <c r="M3339" s="319"/>
      <c r="N3339" s="319"/>
      <c r="O3339" s="319"/>
      <c r="P3339" s="319"/>
    </row>
    <row r="3340" spans="1:16" outlineLevel="3" x14ac:dyDescent="0.3">
      <c r="A3340" s="173"/>
      <c r="B3340" s="173"/>
      <c r="C3340" s="173"/>
      <c r="D3340" s="173"/>
      <c r="E3340" s="173"/>
      <c r="F3340" s="70">
        <v>242</v>
      </c>
      <c r="G3340" s="173"/>
      <c r="H3340" s="173"/>
      <c r="I3340" s="71" t="str">
        <v>libre</v>
      </c>
      <c r="J3340" s="182"/>
      <c r="K3340" s="321">
        <f t="shared" ca="1" si="137"/>
        <v>0</v>
      </c>
      <c r="L3340" s="319"/>
      <c r="M3340" s="319"/>
      <c r="N3340" s="319"/>
      <c r="O3340" s="319"/>
      <c r="P3340" s="319"/>
    </row>
    <row r="3341" spans="1:16" outlineLevel="3" x14ac:dyDescent="0.3">
      <c r="A3341" s="173"/>
      <c r="B3341" s="173"/>
      <c r="C3341" s="173"/>
      <c r="D3341" s="173"/>
      <c r="E3341" s="173"/>
      <c r="F3341" s="70">
        <v>243</v>
      </c>
      <c r="G3341" s="173"/>
      <c r="H3341" s="173"/>
      <c r="I3341" s="71" t="str">
        <v>libre</v>
      </c>
      <c r="J3341" s="182"/>
      <c r="K3341" s="321">
        <f t="shared" ca="1" si="137"/>
        <v>0</v>
      </c>
      <c r="L3341" s="319"/>
      <c r="M3341" s="319"/>
      <c r="N3341" s="319"/>
      <c r="O3341" s="319"/>
      <c r="P3341" s="319"/>
    </row>
    <row r="3342" spans="1:16" outlineLevel="3" x14ac:dyDescent="0.3">
      <c r="A3342" s="173"/>
      <c r="B3342" s="173"/>
      <c r="C3342" s="173"/>
      <c r="D3342" s="173"/>
      <c r="E3342" s="173"/>
      <c r="F3342" s="70">
        <v>244</v>
      </c>
      <c r="G3342" s="173"/>
      <c r="H3342" s="173"/>
      <c r="I3342" s="71" t="str">
        <v>libre</v>
      </c>
      <c r="J3342" s="182"/>
      <c r="K3342" s="321">
        <f t="shared" ca="1" si="137"/>
        <v>0</v>
      </c>
      <c r="L3342" s="319"/>
      <c r="M3342" s="319"/>
      <c r="N3342" s="319"/>
      <c r="O3342" s="319"/>
      <c r="P3342" s="319"/>
    </row>
    <row r="3343" spans="1:16" outlineLevel="3" x14ac:dyDescent="0.3">
      <c r="A3343" s="173"/>
      <c r="B3343" s="173"/>
      <c r="C3343" s="173"/>
      <c r="D3343" s="173"/>
      <c r="E3343" s="173"/>
      <c r="F3343" s="70">
        <v>245</v>
      </c>
      <c r="G3343" s="173"/>
      <c r="H3343" s="173"/>
      <c r="I3343" s="71" t="str">
        <v>libre</v>
      </c>
      <c r="J3343" s="182"/>
      <c r="K3343" s="321">
        <f t="shared" ca="1" si="137"/>
        <v>0</v>
      </c>
      <c r="L3343" s="319"/>
      <c r="M3343" s="319"/>
      <c r="N3343" s="319"/>
      <c r="O3343" s="319"/>
      <c r="P3343" s="319"/>
    </row>
    <row r="3344" spans="1:16" outlineLevel="3" x14ac:dyDescent="0.3">
      <c r="A3344" s="173"/>
      <c r="B3344" s="173"/>
      <c r="C3344" s="173"/>
      <c r="D3344" s="173"/>
      <c r="E3344" s="173"/>
      <c r="F3344" s="70">
        <v>246</v>
      </c>
      <c r="G3344" s="173"/>
      <c r="H3344" s="173"/>
      <c r="I3344" s="71" t="str">
        <v>libre</v>
      </c>
      <c r="J3344" s="182"/>
      <c r="K3344" s="321">
        <f t="shared" ca="1" si="137"/>
        <v>0</v>
      </c>
      <c r="L3344" s="319"/>
      <c r="M3344" s="319"/>
      <c r="N3344" s="319"/>
      <c r="O3344" s="319"/>
      <c r="P3344" s="319"/>
    </row>
    <row r="3345" spans="1:16" outlineLevel="3" x14ac:dyDescent="0.3">
      <c r="A3345" s="173"/>
      <c r="B3345" s="173"/>
      <c r="C3345" s="173"/>
      <c r="D3345" s="173"/>
      <c r="E3345" s="173"/>
      <c r="F3345" s="70">
        <v>247</v>
      </c>
      <c r="G3345" s="173"/>
      <c r="H3345" s="173"/>
      <c r="I3345" s="71" t="str">
        <v>libre</v>
      </c>
      <c r="J3345" s="182"/>
      <c r="K3345" s="321">
        <f t="shared" ca="1" si="137"/>
        <v>0</v>
      </c>
      <c r="L3345" s="319"/>
      <c r="M3345" s="319"/>
      <c r="N3345" s="319"/>
      <c r="O3345" s="319"/>
      <c r="P3345" s="319"/>
    </row>
    <row r="3346" spans="1:16" outlineLevel="3" x14ac:dyDescent="0.3">
      <c r="A3346" s="173"/>
      <c r="B3346" s="173"/>
      <c r="C3346" s="173"/>
      <c r="D3346" s="173"/>
      <c r="E3346" s="173"/>
      <c r="F3346" s="70">
        <v>248</v>
      </c>
      <c r="G3346" s="173"/>
      <c r="H3346" s="173"/>
      <c r="I3346" s="71" t="str">
        <v>libre</v>
      </c>
      <c r="J3346" s="182"/>
      <c r="K3346" s="321">
        <f t="shared" ca="1" si="137"/>
        <v>0</v>
      </c>
      <c r="L3346" s="319"/>
      <c r="M3346" s="319"/>
      <c r="N3346" s="319"/>
      <c r="O3346" s="319"/>
      <c r="P3346" s="319"/>
    </row>
    <row r="3347" spans="1:16" outlineLevel="3" x14ac:dyDescent="0.3">
      <c r="A3347" s="173"/>
      <c r="B3347" s="173"/>
      <c r="C3347" s="173"/>
      <c r="D3347" s="173"/>
      <c r="E3347" s="173"/>
      <c r="F3347" s="70">
        <v>249</v>
      </c>
      <c r="G3347" s="173"/>
      <c r="H3347" s="173"/>
      <c r="I3347" s="71" t="str">
        <v>libre</v>
      </c>
      <c r="J3347" s="182"/>
      <c r="K3347" s="321">
        <f t="shared" ca="1" si="137"/>
        <v>0</v>
      </c>
      <c r="L3347" s="319"/>
      <c r="M3347" s="319"/>
      <c r="N3347" s="319"/>
      <c r="O3347" s="319"/>
      <c r="P3347" s="319"/>
    </row>
    <row r="3348" spans="1:16" outlineLevel="3" x14ac:dyDescent="0.3">
      <c r="A3348" s="173"/>
      <c r="B3348" s="173"/>
      <c r="C3348" s="173"/>
      <c r="D3348" s="173"/>
      <c r="E3348" s="173"/>
      <c r="F3348" s="70">
        <v>250</v>
      </c>
      <c r="G3348" s="173"/>
      <c r="H3348" s="173"/>
      <c r="I3348" s="71" t="str">
        <v>libre</v>
      </c>
      <c r="J3348" s="182"/>
      <c r="K3348" s="321">
        <f t="shared" ca="1" si="137"/>
        <v>0</v>
      </c>
      <c r="L3348" s="319"/>
      <c r="M3348" s="319"/>
      <c r="N3348" s="319"/>
      <c r="O3348" s="319"/>
      <c r="P3348" s="319"/>
    </row>
    <row r="3349" spans="1:16" outlineLevel="3" x14ac:dyDescent="0.3">
      <c r="A3349" s="173"/>
      <c r="B3349" s="173"/>
      <c r="C3349" s="173"/>
      <c r="D3349" s="173"/>
      <c r="E3349" s="173"/>
      <c r="F3349" s="70">
        <v>251</v>
      </c>
      <c r="G3349" s="173"/>
      <c r="H3349" s="173"/>
      <c r="I3349" s="71" t="str">
        <v>libre</v>
      </c>
      <c r="J3349" s="182"/>
      <c r="K3349" s="321">
        <f t="shared" ref="K3349:K3358" ca="1" si="138">IF(AND(K$3098=0,K1189=0),0,IF(K1189=0,J3349,K1189))</f>
        <v>0</v>
      </c>
      <c r="L3349" s="319"/>
      <c r="M3349" s="319"/>
      <c r="N3349" s="319"/>
      <c r="O3349" s="319"/>
      <c r="P3349" s="319"/>
    </row>
    <row r="3350" spans="1:16" outlineLevel="3" x14ac:dyDescent="0.3">
      <c r="A3350" s="173"/>
      <c r="B3350" s="173"/>
      <c r="C3350" s="173"/>
      <c r="D3350" s="173"/>
      <c r="E3350" s="173"/>
      <c r="F3350" s="70">
        <v>252</v>
      </c>
      <c r="G3350" s="173"/>
      <c r="H3350" s="173"/>
      <c r="I3350" s="71" t="str">
        <v>libre</v>
      </c>
      <c r="J3350" s="182"/>
      <c r="K3350" s="321">
        <f t="shared" ca="1" si="138"/>
        <v>0</v>
      </c>
      <c r="L3350" s="319"/>
      <c r="M3350" s="319"/>
      <c r="N3350" s="319"/>
      <c r="O3350" s="319"/>
      <c r="P3350" s="319"/>
    </row>
    <row r="3351" spans="1:16" outlineLevel="3" x14ac:dyDescent="0.3">
      <c r="A3351" s="173"/>
      <c r="B3351" s="173"/>
      <c r="C3351" s="173"/>
      <c r="D3351" s="173"/>
      <c r="E3351" s="173"/>
      <c r="F3351" s="70">
        <v>253</v>
      </c>
      <c r="G3351" s="173"/>
      <c r="H3351" s="173"/>
      <c r="I3351" s="71" t="str">
        <v>libre</v>
      </c>
      <c r="J3351" s="182"/>
      <c r="K3351" s="321">
        <f t="shared" ca="1" si="138"/>
        <v>0</v>
      </c>
      <c r="L3351" s="319"/>
      <c r="M3351" s="319"/>
      <c r="N3351" s="319"/>
      <c r="O3351" s="319"/>
      <c r="P3351" s="319"/>
    </row>
    <row r="3352" spans="1:16" outlineLevel="3" x14ac:dyDescent="0.3">
      <c r="A3352" s="173"/>
      <c r="B3352" s="173"/>
      <c r="C3352" s="173"/>
      <c r="D3352" s="173"/>
      <c r="E3352" s="173"/>
      <c r="F3352" s="70">
        <v>254</v>
      </c>
      <c r="G3352" s="173"/>
      <c r="H3352" s="173"/>
      <c r="I3352" s="71" t="str">
        <v>libre</v>
      </c>
      <c r="J3352" s="182"/>
      <c r="K3352" s="321">
        <f t="shared" ca="1" si="138"/>
        <v>0</v>
      </c>
      <c r="L3352" s="319"/>
      <c r="M3352" s="319"/>
      <c r="N3352" s="319"/>
      <c r="O3352" s="319"/>
      <c r="P3352" s="319"/>
    </row>
    <row r="3353" spans="1:16" outlineLevel="3" x14ac:dyDescent="0.3">
      <c r="A3353" s="173"/>
      <c r="B3353" s="173"/>
      <c r="C3353" s="173"/>
      <c r="D3353" s="173"/>
      <c r="E3353" s="173"/>
      <c r="F3353" s="70">
        <v>255</v>
      </c>
      <c r="G3353" s="173"/>
      <c r="H3353" s="173"/>
      <c r="I3353" s="71" t="str">
        <v>libre</v>
      </c>
      <c r="J3353" s="182"/>
      <c r="K3353" s="321">
        <f t="shared" ca="1" si="138"/>
        <v>0</v>
      </c>
      <c r="L3353" s="319"/>
      <c r="M3353" s="319"/>
      <c r="N3353" s="319"/>
      <c r="O3353" s="319"/>
      <c r="P3353" s="319"/>
    </row>
    <row r="3354" spans="1:16" outlineLevel="3" x14ac:dyDescent="0.3">
      <c r="A3354" s="173"/>
      <c r="B3354" s="173"/>
      <c r="C3354" s="173"/>
      <c r="D3354" s="173"/>
      <c r="E3354" s="173"/>
      <c r="F3354" s="70">
        <v>256</v>
      </c>
      <c r="G3354" s="173"/>
      <c r="H3354" s="173"/>
      <c r="I3354" s="71" t="str">
        <v>libre</v>
      </c>
      <c r="J3354" s="182"/>
      <c r="K3354" s="321">
        <f t="shared" ca="1" si="138"/>
        <v>0</v>
      </c>
      <c r="L3354" s="319"/>
      <c r="M3354" s="319"/>
      <c r="N3354" s="319"/>
      <c r="O3354" s="319"/>
      <c r="P3354" s="319"/>
    </row>
    <row r="3355" spans="1:16" outlineLevel="3" x14ac:dyDescent="0.3">
      <c r="A3355" s="173"/>
      <c r="B3355" s="173"/>
      <c r="C3355" s="173"/>
      <c r="D3355" s="173"/>
      <c r="E3355" s="173"/>
      <c r="F3355" s="70">
        <v>257</v>
      </c>
      <c r="G3355" s="173"/>
      <c r="H3355" s="173"/>
      <c r="I3355" s="71" t="str">
        <v>libre</v>
      </c>
      <c r="J3355" s="182"/>
      <c r="K3355" s="321">
        <f t="shared" ca="1" si="138"/>
        <v>0</v>
      </c>
      <c r="L3355" s="319"/>
      <c r="M3355" s="319"/>
      <c r="N3355" s="319"/>
      <c r="O3355" s="319"/>
      <c r="P3355" s="319"/>
    </row>
    <row r="3356" spans="1:16" outlineLevel="3" x14ac:dyDescent="0.3">
      <c r="A3356" s="173"/>
      <c r="B3356" s="173"/>
      <c r="C3356" s="173"/>
      <c r="D3356" s="173"/>
      <c r="E3356" s="173"/>
      <c r="F3356" s="70">
        <v>258</v>
      </c>
      <c r="G3356" s="173"/>
      <c r="H3356" s="173"/>
      <c r="I3356" s="71" t="str">
        <v>libre</v>
      </c>
      <c r="J3356" s="182"/>
      <c r="K3356" s="321">
        <f t="shared" ca="1" si="138"/>
        <v>0</v>
      </c>
      <c r="L3356" s="319"/>
      <c r="M3356" s="319"/>
      <c r="N3356" s="319"/>
      <c r="O3356" s="319"/>
      <c r="P3356" s="319"/>
    </row>
    <row r="3357" spans="1:16" outlineLevel="3" x14ac:dyDescent="0.3">
      <c r="A3357" s="173"/>
      <c r="B3357" s="173"/>
      <c r="C3357" s="173"/>
      <c r="D3357" s="173"/>
      <c r="E3357" s="173"/>
      <c r="F3357" s="70">
        <v>259</v>
      </c>
      <c r="G3357" s="173"/>
      <c r="H3357" s="173"/>
      <c r="I3357" s="71" t="str">
        <v>libre</v>
      </c>
      <c r="J3357" s="182"/>
      <c r="K3357" s="321">
        <f t="shared" ca="1" si="138"/>
        <v>0</v>
      </c>
      <c r="L3357" s="319"/>
      <c r="M3357" s="319"/>
      <c r="N3357" s="319"/>
      <c r="O3357" s="319"/>
      <c r="P3357" s="319"/>
    </row>
    <row r="3358" spans="1:16" outlineLevel="3" x14ac:dyDescent="0.3">
      <c r="A3358" s="173"/>
      <c r="B3358" s="173"/>
      <c r="C3358" s="173"/>
      <c r="D3358" s="173"/>
      <c r="E3358" s="173"/>
      <c r="F3358" s="70">
        <v>260</v>
      </c>
      <c r="G3358" s="173"/>
      <c r="H3358" s="173"/>
      <c r="I3358" s="71" t="str">
        <v>libre</v>
      </c>
      <c r="J3358" s="182"/>
      <c r="K3358" s="321">
        <f t="shared" ca="1" si="138"/>
        <v>0</v>
      </c>
      <c r="L3358" s="319"/>
      <c r="M3358" s="319"/>
      <c r="N3358" s="319"/>
      <c r="O3358" s="319"/>
      <c r="P3358" s="319"/>
    </row>
    <row r="3359" spans="1:16" outlineLevel="3" x14ac:dyDescent="0.3">
      <c r="A3359" s="173"/>
      <c r="B3359" s="173"/>
      <c r="C3359" s="173"/>
      <c r="D3359" s="173"/>
      <c r="E3359" s="173"/>
      <c r="F3359" s="70">
        <v>261</v>
      </c>
      <c r="G3359" s="173"/>
      <c r="H3359" s="173"/>
      <c r="I3359" s="71" t="str">
        <v>libre</v>
      </c>
      <c r="J3359" s="182"/>
      <c r="K3359" s="321">
        <f t="shared" ref="K3359:K3368" ca="1" si="139">IF(AND(K$3098=0,K1199=0),0,IF(K1199=0,J3359,K1199))</f>
        <v>0</v>
      </c>
      <c r="L3359" s="319"/>
      <c r="M3359" s="319"/>
      <c r="N3359" s="319"/>
      <c r="O3359" s="319"/>
      <c r="P3359" s="319"/>
    </row>
    <row r="3360" spans="1:16" outlineLevel="3" x14ac:dyDescent="0.3">
      <c r="A3360" s="173"/>
      <c r="B3360" s="173"/>
      <c r="C3360" s="173"/>
      <c r="D3360" s="173"/>
      <c r="E3360" s="173"/>
      <c r="F3360" s="70">
        <v>262</v>
      </c>
      <c r="G3360" s="173"/>
      <c r="H3360" s="173"/>
      <c r="I3360" s="71" t="str">
        <v>libre</v>
      </c>
      <c r="J3360" s="182"/>
      <c r="K3360" s="321">
        <f t="shared" ca="1" si="139"/>
        <v>0</v>
      </c>
      <c r="L3360" s="319"/>
      <c r="M3360" s="319"/>
      <c r="N3360" s="319"/>
      <c r="O3360" s="319"/>
      <c r="P3360" s="319"/>
    </row>
    <row r="3361" spans="1:16" outlineLevel="3" x14ac:dyDescent="0.3">
      <c r="A3361" s="173"/>
      <c r="B3361" s="173"/>
      <c r="C3361" s="173"/>
      <c r="D3361" s="173"/>
      <c r="E3361" s="173"/>
      <c r="F3361" s="70">
        <v>263</v>
      </c>
      <c r="G3361" s="173"/>
      <c r="H3361" s="173"/>
      <c r="I3361" s="71" t="str">
        <v>libre</v>
      </c>
      <c r="J3361" s="182"/>
      <c r="K3361" s="321">
        <f t="shared" ca="1" si="139"/>
        <v>0</v>
      </c>
      <c r="L3361" s="319"/>
      <c r="M3361" s="319"/>
      <c r="N3361" s="319"/>
      <c r="O3361" s="319"/>
      <c r="P3361" s="319"/>
    </row>
    <row r="3362" spans="1:16" outlineLevel="3" x14ac:dyDescent="0.3">
      <c r="A3362" s="173"/>
      <c r="B3362" s="173"/>
      <c r="C3362" s="173"/>
      <c r="D3362" s="173"/>
      <c r="E3362" s="173"/>
      <c r="F3362" s="70">
        <v>264</v>
      </c>
      <c r="G3362" s="173"/>
      <c r="H3362" s="173"/>
      <c r="I3362" s="71" t="str">
        <v>libre</v>
      </c>
      <c r="J3362" s="182"/>
      <c r="K3362" s="321">
        <f t="shared" ca="1" si="139"/>
        <v>0</v>
      </c>
      <c r="L3362" s="319"/>
      <c r="M3362" s="319"/>
      <c r="N3362" s="319"/>
      <c r="O3362" s="319"/>
      <c r="P3362" s="319"/>
    </row>
    <row r="3363" spans="1:16" outlineLevel="3" x14ac:dyDescent="0.3">
      <c r="A3363" s="173"/>
      <c r="B3363" s="173"/>
      <c r="C3363" s="173"/>
      <c r="D3363" s="173"/>
      <c r="E3363" s="173"/>
      <c r="F3363" s="70">
        <v>265</v>
      </c>
      <c r="G3363" s="173"/>
      <c r="H3363" s="173"/>
      <c r="I3363" s="71" t="str">
        <v>libre</v>
      </c>
      <c r="J3363" s="182"/>
      <c r="K3363" s="321">
        <f t="shared" ca="1" si="139"/>
        <v>391879.89503070439</v>
      </c>
      <c r="L3363" s="319"/>
      <c r="M3363" s="319"/>
      <c r="N3363" s="319"/>
      <c r="O3363" s="319"/>
      <c r="P3363" s="319"/>
    </row>
    <row r="3364" spans="1:16" outlineLevel="3" x14ac:dyDescent="0.3">
      <c r="A3364" s="173"/>
      <c r="B3364" s="173"/>
      <c r="C3364" s="173"/>
      <c r="D3364" s="173"/>
      <c r="E3364" s="173"/>
      <c r="F3364" s="70">
        <v>266</v>
      </c>
      <c r="G3364" s="173"/>
      <c r="H3364" s="173"/>
      <c r="I3364" s="71" t="str">
        <v>libre</v>
      </c>
      <c r="J3364" s="182"/>
      <c r="K3364" s="321">
        <f t="shared" ca="1" si="139"/>
        <v>1136719.7686017649</v>
      </c>
      <c r="L3364" s="319"/>
      <c r="M3364" s="319"/>
      <c r="N3364" s="319"/>
      <c r="O3364" s="319"/>
      <c r="P3364" s="319"/>
    </row>
    <row r="3365" spans="1:16" outlineLevel="3" x14ac:dyDescent="0.3">
      <c r="A3365" s="173"/>
      <c r="B3365" s="173"/>
      <c r="C3365" s="173"/>
      <c r="D3365" s="173"/>
      <c r="E3365" s="173"/>
      <c r="F3365" s="70">
        <v>267</v>
      </c>
      <c r="G3365" s="173"/>
      <c r="H3365" s="173"/>
      <c r="I3365" s="71" t="str">
        <v>libre</v>
      </c>
      <c r="J3365" s="182"/>
      <c r="K3365" s="321">
        <f t="shared" ca="1" si="139"/>
        <v>977066.75955911656</v>
      </c>
      <c r="L3365" s="319"/>
      <c r="M3365" s="319"/>
      <c r="N3365" s="319"/>
      <c r="O3365" s="319"/>
      <c r="P3365" s="319"/>
    </row>
    <row r="3366" spans="1:16" outlineLevel="3" x14ac:dyDescent="0.3">
      <c r="A3366" s="173"/>
      <c r="B3366" s="173"/>
      <c r="C3366" s="173"/>
      <c r="D3366" s="173"/>
      <c r="E3366" s="173"/>
      <c r="F3366" s="70">
        <v>268</v>
      </c>
      <c r="G3366" s="173"/>
      <c r="H3366" s="173"/>
      <c r="I3366" s="71" t="str">
        <v>libre</v>
      </c>
      <c r="J3366" s="182"/>
      <c r="K3366" s="321">
        <f t="shared" ca="1" si="139"/>
        <v>0</v>
      </c>
      <c r="L3366" s="319"/>
      <c r="M3366" s="319"/>
      <c r="N3366" s="319"/>
      <c r="O3366" s="319"/>
      <c r="P3366" s="319"/>
    </row>
    <row r="3367" spans="1:16" outlineLevel="3" x14ac:dyDescent="0.3">
      <c r="A3367" s="173"/>
      <c r="B3367" s="173"/>
      <c r="C3367" s="173"/>
      <c r="D3367" s="173"/>
      <c r="E3367" s="173"/>
      <c r="F3367" s="70">
        <v>269</v>
      </c>
      <c r="G3367" s="173"/>
      <c r="H3367" s="173"/>
      <c r="I3367" s="71" t="str">
        <v>libre</v>
      </c>
      <c r="J3367" s="182"/>
      <c r="K3367" s="321">
        <f t="shared" ca="1" si="139"/>
        <v>0</v>
      </c>
      <c r="L3367" s="319"/>
      <c r="M3367" s="319"/>
      <c r="N3367" s="319"/>
      <c r="O3367" s="319"/>
      <c r="P3367" s="319"/>
    </row>
    <row r="3368" spans="1:16" outlineLevel="3" x14ac:dyDescent="0.3">
      <c r="A3368" s="173"/>
      <c r="B3368" s="173"/>
      <c r="C3368" s="173"/>
      <c r="D3368" s="173"/>
      <c r="E3368" s="173"/>
      <c r="F3368" s="70">
        <v>270</v>
      </c>
      <c r="G3368" s="173"/>
      <c r="H3368" s="173"/>
      <c r="I3368" s="71" t="str">
        <v>libre</v>
      </c>
      <c r="J3368" s="182"/>
      <c r="K3368" s="321">
        <f t="shared" ca="1" si="139"/>
        <v>0</v>
      </c>
      <c r="L3368" s="319"/>
      <c r="M3368" s="319"/>
      <c r="N3368" s="319"/>
      <c r="O3368" s="319"/>
      <c r="P3368" s="319"/>
    </row>
    <row r="3369" spans="1:16" outlineLevel="3" x14ac:dyDescent="0.3">
      <c r="A3369" s="173"/>
      <c r="B3369" s="173"/>
      <c r="C3369" s="173"/>
      <c r="D3369" s="173"/>
      <c r="E3369" s="173"/>
      <c r="F3369" s="70">
        <v>271</v>
      </c>
      <c r="G3369" s="173"/>
      <c r="H3369" s="173"/>
      <c r="I3369" s="71" t="str">
        <v>libre</v>
      </c>
      <c r="J3369" s="182"/>
      <c r="K3369" s="321">
        <f t="shared" ref="K3369:K3378" ca="1" si="140">IF(AND(K$3098=0,K1209=0),0,IF(K1209=0,J3369,K1209))</f>
        <v>0</v>
      </c>
      <c r="L3369" s="319"/>
      <c r="M3369" s="319"/>
      <c r="N3369" s="319"/>
      <c r="O3369" s="319"/>
      <c r="P3369" s="319"/>
    </row>
    <row r="3370" spans="1:16" outlineLevel="3" x14ac:dyDescent="0.3">
      <c r="A3370" s="173"/>
      <c r="B3370" s="173"/>
      <c r="C3370" s="173"/>
      <c r="D3370" s="173"/>
      <c r="E3370" s="173"/>
      <c r="F3370" s="70">
        <v>272</v>
      </c>
      <c r="G3370" s="173"/>
      <c r="H3370" s="173"/>
      <c r="I3370" s="71" t="str">
        <v>libre</v>
      </c>
      <c r="J3370" s="182"/>
      <c r="K3370" s="321">
        <f t="shared" ca="1" si="140"/>
        <v>0</v>
      </c>
      <c r="L3370" s="319"/>
      <c r="M3370" s="319"/>
      <c r="N3370" s="319"/>
      <c r="O3370" s="319"/>
      <c r="P3370" s="319"/>
    </row>
    <row r="3371" spans="1:16" outlineLevel="3" x14ac:dyDescent="0.3">
      <c r="A3371" s="173"/>
      <c r="B3371" s="173"/>
      <c r="C3371" s="173"/>
      <c r="D3371" s="173"/>
      <c r="E3371" s="173"/>
      <c r="F3371" s="70">
        <v>273</v>
      </c>
      <c r="G3371" s="173"/>
      <c r="H3371" s="173"/>
      <c r="I3371" s="71" t="str">
        <v>libre</v>
      </c>
      <c r="J3371" s="182"/>
      <c r="K3371" s="321">
        <f t="shared" ca="1" si="140"/>
        <v>0</v>
      </c>
      <c r="L3371" s="319"/>
      <c r="M3371" s="319"/>
      <c r="N3371" s="319"/>
      <c r="O3371" s="319"/>
      <c r="P3371" s="319"/>
    </row>
    <row r="3372" spans="1:16" outlineLevel="3" x14ac:dyDescent="0.3">
      <c r="A3372" s="173"/>
      <c r="B3372" s="173"/>
      <c r="C3372" s="173"/>
      <c r="D3372" s="173"/>
      <c r="E3372" s="173"/>
      <c r="F3372" s="70">
        <v>274</v>
      </c>
      <c r="G3372" s="173"/>
      <c r="H3372" s="173"/>
      <c r="I3372" s="71" t="str">
        <v>libre</v>
      </c>
      <c r="J3372" s="182"/>
      <c r="K3372" s="321">
        <f t="shared" ca="1" si="140"/>
        <v>0</v>
      </c>
      <c r="L3372" s="319"/>
      <c r="M3372" s="319"/>
      <c r="N3372" s="319"/>
      <c r="O3372" s="319"/>
      <c r="P3372" s="319"/>
    </row>
    <row r="3373" spans="1:16" outlineLevel="3" x14ac:dyDescent="0.3">
      <c r="A3373" s="173"/>
      <c r="B3373" s="173"/>
      <c r="C3373" s="173"/>
      <c r="D3373" s="173"/>
      <c r="E3373" s="173"/>
      <c r="F3373" s="70">
        <v>275</v>
      </c>
      <c r="G3373" s="173"/>
      <c r="H3373" s="173"/>
      <c r="I3373" s="71" t="str">
        <v>libre</v>
      </c>
      <c r="J3373" s="182"/>
      <c r="K3373" s="321">
        <f t="shared" ca="1" si="140"/>
        <v>0</v>
      </c>
      <c r="L3373" s="319"/>
      <c r="M3373" s="319"/>
      <c r="N3373" s="319"/>
      <c r="O3373" s="319"/>
      <c r="P3373" s="319"/>
    </row>
    <row r="3374" spans="1:16" outlineLevel="3" x14ac:dyDescent="0.3">
      <c r="A3374" s="173"/>
      <c r="B3374" s="173"/>
      <c r="C3374" s="173"/>
      <c r="D3374" s="173"/>
      <c r="E3374" s="173"/>
      <c r="F3374" s="70">
        <v>276</v>
      </c>
      <c r="G3374" s="173"/>
      <c r="H3374" s="173"/>
      <c r="I3374" s="71" t="str">
        <v>libre</v>
      </c>
      <c r="J3374" s="182"/>
      <c r="K3374" s="321">
        <f t="shared" ca="1" si="140"/>
        <v>0</v>
      </c>
      <c r="L3374" s="319"/>
      <c r="M3374" s="319"/>
      <c r="N3374" s="319"/>
      <c r="O3374" s="319"/>
      <c r="P3374" s="319"/>
    </row>
    <row r="3375" spans="1:16" outlineLevel="3" x14ac:dyDescent="0.3">
      <c r="A3375" s="173"/>
      <c r="B3375" s="173"/>
      <c r="C3375" s="173"/>
      <c r="D3375" s="173"/>
      <c r="E3375" s="173"/>
      <c r="F3375" s="70">
        <v>277</v>
      </c>
      <c r="G3375" s="173"/>
      <c r="H3375" s="173"/>
      <c r="I3375" s="71" t="str">
        <v>libre</v>
      </c>
      <c r="J3375" s="182"/>
      <c r="K3375" s="321">
        <f t="shared" ca="1" si="140"/>
        <v>0</v>
      </c>
      <c r="L3375" s="319"/>
      <c r="M3375" s="319"/>
      <c r="N3375" s="319"/>
      <c r="O3375" s="319"/>
      <c r="P3375" s="319"/>
    </row>
    <row r="3376" spans="1:16" outlineLevel="3" x14ac:dyDescent="0.3">
      <c r="A3376" s="173"/>
      <c r="B3376" s="173"/>
      <c r="C3376" s="173"/>
      <c r="D3376" s="173"/>
      <c r="E3376" s="173"/>
      <c r="F3376" s="70">
        <v>278</v>
      </c>
      <c r="G3376" s="173"/>
      <c r="H3376" s="173"/>
      <c r="I3376" s="71" t="str">
        <v>libre</v>
      </c>
      <c r="J3376" s="182"/>
      <c r="K3376" s="321">
        <f t="shared" ca="1" si="140"/>
        <v>0</v>
      </c>
      <c r="L3376" s="319"/>
      <c r="M3376" s="319"/>
      <c r="N3376" s="319"/>
      <c r="O3376" s="319"/>
      <c r="P3376" s="319"/>
    </row>
    <row r="3377" spans="1:16" outlineLevel="3" x14ac:dyDescent="0.3">
      <c r="A3377" s="173"/>
      <c r="B3377" s="173"/>
      <c r="C3377" s="173"/>
      <c r="D3377" s="173"/>
      <c r="E3377" s="173"/>
      <c r="F3377" s="70">
        <v>279</v>
      </c>
      <c r="G3377" s="173"/>
      <c r="H3377" s="173"/>
      <c r="I3377" s="71" t="str">
        <v>libre</v>
      </c>
      <c r="J3377" s="182"/>
      <c r="K3377" s="321">
        <f t="shared" ca="1" si="140"/>
        <v>0</v>
      </c>
      <c r="L3377" s="319"/>
      <c r="M3377" s="319"/>
      <c r="N3377" s="319"/>
      <c r="O3377" s="319"/>
      <c r="P3377" s="319"/>
    </row>
    <row r="3378" spans="1:16" outlineLevel="3" x14ac:dyDescent="0.3">
      <c r="A3378" s="173"/>
      <c r="B3378" s="173"/>
      <c r="C3378" s="173"/>
      <c r="D3378" s="173"/>
      <c r="E3378" s="173"/>
      <c r="F3378" s="70">
        <v>280</v>
      </c>
      <c r="G3378" s="173"/>
      <c r="H3378" s="173"/>
      <c r="I3378" s="71" t="str">
        <v>libre</v>
      </c>
      <c r="J3378" s="182"/>
      <c r="K3378" s="321">
        <f t="shared" ca="1" si="140"/>
        <v>63656.916162840003</v>
      </c>
      <c r="L3378" s="319"/>
      <c r="M3378" s="319"/>
      <c r="N3378" s="319"/>
      <c r="O3378" s="319"/>
      <c r="P3378" s="319"/>
    </row>
    <row r="3379" spans="1:16" outlineLevel="3" x14ac:dyDescent="0.3">
      <c r="A3379" s="173"/>
      <c r="B3379" s="173"/>
      <c r="C3379" s="173"/>
      <c r="D3379" s="173"/>
      <c r="E3379" s="173"/>
      <c r="F3379" s="70">
        <v>281</v>
      </c>
      <c r="G3379" s="173"/>
      <c r="H3379" s="173"/>
      <c r="I3379" s="71" t="str">
        <v>libre</v>
      </c>
      <c r="J3379" s="182"/>
      <c r="K3379" s="321">
        <f t="shared" ref="K3379:K3388" ca="1" si="141">IF(AND(K$3098=0,K1219=0),0,IF(K1219=0,J3379,K1219))</f>
        <v>0</v>
      </c>
      <c r="L3379" s="319"/>
      <c r="M3379" s="319"/>
      <c r="N3379" s="319"/>
      <c r="O3379" s="319"/>
      <c r="P3379" s="319"/>
    </row>
    <row r="3380" spans="1:16" outlineLevel="3" x14ac:dyDescent="0.3">
      <c r="A3380" s="173"/>
      <c r="B3380" s="173"/>
      <c r="C3380" s="173"/>
      <c r="D3380" s="173"/>
      <c r="E3380" s="173"/>
      <c r="F3380" s="70">
        <v>282</v>
      </c>
      <c r="G3380" s="173"/>
      <c r="H3380" s="173"/>
      <c r="I3380" s="71" t="str">
        <v>libre</v>
      </c>
      <c r="J3380" s="182"/>
      <c r="K3380" s="321">
        <f t="shared" ca="1" si="141"/>
        <v>0</v>
      </c>
      <c r="L3380" s="319"/>
      <c r="M3380" s="319"/>
      <c r="N3380" s="319"/>
      <c r="O3380" s="319"/>
      <c r="P3380" s="319"/>
    </row>
    <row r="3381" spans="1:16" outlineLevel="3" x14ac:dyDescent="0.3">
      <c r="A3381" s="173"/>
      <c r="B3381" s="173"/>
      <c r="C3381" s="173"/>
      <c r="D3381" s="173"/>
      <c r="E3381" s="173"/>
      <c r="F3381" s="70">
        <v>283</v>
      </c>
      <c r="G3381" s="173"/>
      <c r="H3381" s="173"/>
      <c r="I3381" s="71" t="str">
        <v>libre</v>
      </c>
      <c r="J3381" s="182"/>
      <c r="K3381" s="321">
        <f t="shared" ca="1" si="141"/>
        <v>0</v>
      </c>
      <c r="L3381" s="319"/>
      <c r="M3381" s="319"/>
      <c r="N3381" s="319"/>
      <c r="O3381" s="319"/>
      <c r="P3381" s="319"/>
    </row>
    <row r="3382" spans="1:16" outlineLevel="3" x14ac:dyDescent="0.3">
      <c r="A3382" s="173"/>
      <c r="B3382" s="173"/>
      <c r="C3382" s="173"/>
      <c r="D3382" s="173"/>
      <c r="E3382" s="173"/>
      <c r="F3382" s="70">
        <v>284</v>
      </c>
      <c r="G3382" s="173"/>
      <c r="H3382" s="173"/>
      <c r="I3382" s="71" t="str">
        <v>libre</v>
      </c>
      <c r="J3382" s="182"/>
      <c r="K3382" s="321">
        <f t="shared" ca="1" si="141"/>
        <v>0</v>
      </c>
      <c r="L3382" s="319"/>
      <c r="M3382" s="319"/>
      <c r="N3382" s="319"/>
      <c r="O3382" s="319"/>
      <c r="P3382" s="319"/>
    </row>
    <row r="3383" spans="1:16" outlineLevel="3" x14ac:dyDescent="0.3">
      <c r="A3383" s="173"/>
      <c r="B3383" s="173"/>
      <c r="C3383" s="173"/>
      <c r="D3383" s="173"/>
      <c r="E3383" s="173"/>
      <c r="F3383" s="70">
        <v>285</v>
      </c>
      <c r="G3383" s="173"/>
      <c r="H3383" s="173"/>
      <c r="I3383" s="71" t="str">
        <v>libre</v>
      </c>
      <c r="J3383" s="182"/>
      <c r="K3383" s="321">
        <f t="shared" ca="1" si="141"/>
        <v>0</v>
      </c>
      <c r="L3383" s="319"/>
      <c r="M3383" s="319"/>
      <c r="N3383" s="319"/>
      <c r="O3383" s="319"/>
      <c r="P3383" s="319"/>
    </row>
    <row r="3384" spans="1:16" outlineLevel="3" x14ac:dyDescent="0.3">
      <c r="A3384" s="173"/>
      <c r="B3384" s="173"/>
      <c r="C3384" s="173"/>
      <c r="D3384" s="173"/>
      <c r="E3384" s="173"/>
      <c r="F3384" s="70">
        <v>286</v>
      </c>
      <c r="G3384" s="173"/>
      <c r="H3384" s="173"/>
      <c r="I3384" s="71" t="str">
        <v>libre</v>
      </c>
      <c r="J3384" s="182"/>
      <c r="K3384" s="321">
        <f t="shared" ca="1" si="141"/>
        <v>0</v>
      </c>
      <c r="L3384" s="319"/>
      <c r="M3384" s="319"/>
      <c r="N3384" s="319"/>
      <c r="O3384" s="319"/>
      <c r="P3384" s="319"/>
    </row>
    <row r="3385" spans="1:16" outlineLevel="3" x14ac:dyDescent="0.3">
      <c r="A3385" s="173"/>
      <c r="B3385" s="173"/>
      <c r="C3385" s="173"/>
      <c r="D3385" s="173"/>
      <c r="E3385" s="173"/>
      <c r="F3385" s="70">
        <v>287</v>
      </c>
      <c r="G3385" s="173"/>
      <c r="H3385" s="173"/>
      <c r="I3385" s="71" t="str">
        <v>libre</v>
      </c>
      <c r="J3385" s="182"/>
      <c r="K3385" s="321">
        <f t="shared" ca="1" si="141"/>
        <v>0</v>
      </c>
      <c r="L3385" s="319"/>
      <c r="M3385" s="319"/>
      <c r="N3385" s="319"/>
      <c r="O3385" s="319"/>
      <c r="P3385" s="319"/>
    </row>
    <row r="3386" spans="1:16" outlineLevel="3" x14ac:dyDescent="0.3">
      <c r="A3386" s="173"/>
      <c r="B3386" s="173"/>
      <c r="C3386" s="173"/>
      <c r="D3386" s="173"/>
      <c r="E3386" s="173"/>
      <c r="F3386" s="70">
        <v>288</v>
      </c>
      <c r="G3386" s="173"/>
      <c r="H3386" s="173"/>
      <c r="I3386" s="71" t="str">
        <v>libre</v>
      </c>
      <c r="J3386" s="182"/>
      <c r="K3386" s="321">
        <f t="shared" ca="1" si="141"/>
        <v>0</v>
      </c>
      <c r="L3386" s="319"/>
      <c r="M3386" s="319"/>
      <c r="N3386" s="319"/>
      <c r="O3386" s="319"/>
      <c r="P3386" s="319"/>
    </row>
    <row r="3387" spans="1:16" outlineLevel="3" x14ac:dyDescent="0.3">
      <c r="A3387" s="173"/>
      <c r="B3387" s="173"/>
      <c r="C3387" s="173"/>
      <c r="D3387" s="173"/>
      <c r="E3387" s="173"/>
      <c r="F3387" s="70">
        <v>289</v>
      </c>
      <c r="G3387" s="173"/>
      <c r="H3387" s="173"/>
      <c r="I3387" s="71" t="str">
        <v>libre</v>
      </c>
      <c r="J3387" s="182"/>
      <c r="K3387" s="321">
        <f t="shared" ca="1" si="141"/>
        <v>0</v>
      </c>
      <c r="L3387" s="319"/>
      <c r="M3387" s="319"/>
      <c r="N3387" s="319"/>
      <c r="O3387" s="319"/>
      <c r="P3387" s="319"/>
    </row>
    <row r="3388" spans="1:16" outlineLevel="3" x14ac:dyDescent="0.3">
      <c r="A3388" s="173"/>
      <c r="B3388" s="173"/>
      <c r="C3388" s="173"/>
      <c r="D3388" s="173"/>
      <c r="E3388" s="173"/>
      <c r="F3388" s="70">
        <v>290</v>
      </c>
      <c r="G3388" s="173"/>
      <c r="H3388" s="173"/>
      <c r="I3388" s="71" t="str">
        <v>libre</v>
      </c>
      <c r="J3388" s="182"/>
      <c r="K3388" s="321">
        <f t="shared" ca="1" si="141"/>
        <v>0</v>
      </c>
      <c r="L3388" s="319"/>
      <c r="M3388" s="319"/>
      <c r="N3388" s="319"/>
      <c r="O3388" s="319"/>
      <c r="P3388" s="319"/>
    </row>
    <row r="3389" spans="1:16" outlineLevel="3" x14ac:dyDescent="0.3">
      <c r="A3389" s="173"/>
      <c r="B3389" s="173"/>
      <c r="C3389" s="173"/>
      <c r="D3389" s="173"/>
      <c r="E3389" s="173"/>
      <c r="F3389" s="70">
        <v>291</v>
      </c>
      <c r="G3389" s="173"/>
      <c r="H3389" s="173"/>
      <c r="I3389" s="71" t="str">
        <v>libre</v>
      </c>
      <c r="J3389" s="182"/>
      <c r="K3389" s="321">
        <f t="shared" ref="K3389:K3398" ca="1" si="142">IF(AND(K$3098=0,K1229=0),0,IF(K1229=0,J3389,K1229))</f>
        <v>0</v>
      </c>
      <c r="L3389" s="319"/>
      <c r="M3389" s="319"/>
      <c r="N3389" s="319"/>
      <c r="O3389" s="319"/>
      <c r="P3389" s="319"/>
    </row>
    <row r="3390" spans="1:16" outlineLevel="3" x14ac:dyDescent="0.3">
      <c r="A3390" s="173"/>
      <c r="B3390" s="173"/>
      <c r="C3390" s="173"/>
      <c r="D3390" s="173"/>
      <c r="E3390" s="173"/>
      <c r="F3390" s="70">
        <v>292</v>
      </c>
      <c r="G3390" s="173"/>
      <c r="H3390" s="173"/>
      <c r="I3390" s="71" t="str">
        <v>libre</v>
      </c>
      <c r="J3390" s="182"/>
      <c r="K3390" s="321">
        <f t="shared" ca="1" si="142"/>
        <v>0</v>
      </c>
      <c r="L3390" s="319"/>
      <c r="M3390" s="319"/>
      <c r="N3390" s="319"/>
      <c r="O3390" s="319"/>
      <c r="P3390" s="319"/>
    </row>
    <row r="3391" spans="1:16" outlineLevel="3" x14ac:dyDescent="0.3">
      <c r="A3391" s="173"/>
      <c r="B3391" s="173"/>
      <c r="C3391" s="173"/>
      <c r="D3391" s="173"/>
      <c r="E3391" s="173"/>
      <c r="F3391" s="70">
        <v>293</v>
      </c>
      <c r="G3391" s="173"/>
      <c r="H3391" s="173"/>
      <c r="I3391" s="71" t="str">
        <v>libre</v>
      </c>
      <c r="J3391" s="182"/>
      <c r="K3391" s="321">
        <f t="shared" ca="1" si="142"/>
        <v>0</v>
      </c>
      <c r="L3391" s="319"/>
      <c r="M3391" s="319"/>
      <c r="N3391" s="319"/>
      <c r="O3391" s="319"/>
      <c r="P3391" s="319"/>
    </row>
    <row r="3392" spans="1:16" outlineLevel="3" x14ac:dyDescent="0.3">
      <c r="A3392" s="173"/>
      <c r="B3392" s="173"/>
      <c r="C3392" s="173"/>
      <c r="D3392" s="173"/>
      <c r="E3392" s="173"/>
      <c r="F3392" s="70">
        <v>294</v>
      </c>
      <c r="G3392" s="173"/>
      <c r="H3392" s="173"/>
      <c r="I3392" s="71" t="str">
        <v>libre</v>
      </c>
      <c r="J3392" s="182"/>
      <c r="K3392" s="321">
        <f t="shared" ca="1" si="142"/>
        <v>0</v>
      </c>
      <c r="L3392" s="319"/>
      <c r="M3392" s="319"/>
      <c r="N3392" s="319"/>
      <c r="O3392" s="319"/>
      <c r="P3392" s="319"/>
    </row>
    <row r="3393" spans="1:16" outlineLevel="3" x14ac:dyDescent="0.3">
      <c r="A3393" s="173"/>
      <c r="B3393" s="173"/>
      <c r="C3393" s="173"/>
      <c r="D3393" s="173"/>
      <c r="E3393" s="173"/>
      <c r="F3393" s="70">
        <v>295</v>
      </c>
      <c r="G3393" s="173"/>
      <c r="H3393" s="173"/>
      <c r="I3393" s="71" t="str">
        <v>libre</v>
      </c>
      <c r="J3393" s="182"/>
      <c r="K3393" s="321">
        <f t="shared" ca="1" si="142"/>
        <v>0</v>
      </c>
      <c r="L3393" s="319"/>
      <c r="M3393" s="319"/>
      <c r="N3393" s="319"/>
      <c r="O3393" s="319"/>
      <c r="P3393" s="319"/>
    </row>
    <row r="3394" spans="1:16" outlineLevel="3" x14ac:dyDescent="0.3">
      <c r="A3394" s="173"/>
      <c r="B3394" s="173"/>
      <c r="C3394" s="173"/>
      <c r="D3394" s="173"/>
      <c r="E3394" s="173"/>
      <c r="F3394" s="70">
        <v>296</v>
      </c>
      <c r="G3394" s="173"/>
      <c r="H3394" s="173"/>
      <c r="I3394" s="71" t="str">
        <v>libre</v>
      </c>
      <c r="J3394" s="182"/>
      <c r="K3394" s="321">
        <f t="shared" ca="1" si="142"/>
        <v>0</v>
      </c>
      <c r="L3394" s="319"/>
      <c r="M3394" s="319"/>
      <c r="N3394" s="319"/>
      <c r="O3394" s="319"/>
      <c r="P3394" s="319"/>
    </row>
    <row r="3395" spans="1:16" outlineLevel="3" x14ac:dyDescent="0.3">
      <c r="A3395" s="173"/>
      <c r="B3395" s="173"/>
      <c r="C3395" s="173"/>
      <c r="D3395" s="173"/>
      <c r="E3395" s="173"/>
      <c r="F3395" s="70">
        <v>297</v>
      </c>
      <c r="G3395" s="173"/>
      <c r="H3395" s="173"/>
      <c r="I3395" s="71" t="str">
        <v>libre</v>
      </c>
      <c r="J3395" s="182"/>
      <c r="K3395" s="321">
        <f t="shared" ca="1" si="142"/>
        <v>0</v>
      </c>
      <c r="L3395" s="319"/>
      <c r="M3395" s="319"/>
      <c r="N3395" s="319"/>
      <c r="O3395" s="319"/>
      <c r="P3395" s="319"/>
    </row>
    <row r="3396" spans="1:16" outlineLevel="3" x14ac:dyDescent="0.3">
      <c r="A3396" s="173"/>
      <c r="B3396" s="173"/>
      <c r="C3396" s="173"/>
      <c r="D3396" s="173"/>
      <c r="E3396" s="173"/>
      <c r="F3396" s="70">
        <v>298</v>
      </c>
      <c r="G3396" s="173"/>
      <c r="H3396" s="173"/>
      <c r="I3396" s="71" t="str">
        <v>libre</v>
      </c>
      <c r="J3396" s="182"/>
      <c r="K3396" s="321">
        <f t="shared" ca="1" si="142"/>
        <v>0</v>
      </c>
      <c r="L3396" s="319"/>
      <c r="M3396" s="319"/>
      <c r="N3396" s="319"/>
      <c r="O3396" s="319"/>
      <c r="P3396" s="319"/>
    </row>
    <row r="3397" spans="1:16" outlineLevel="2" x14ac:dyDescent="0.3">
      <c r="A3397" s="173"/>
      <c r="B3397" s="173"/>
      <c r="C3397" s="173"/>
      <c r="D3397" s="173"/>
      <c r="E3397" s="173"/>
      <c r="F3397" s="70">
        <v>299</v>
      </c>
      <c r="G3397" s="173"/>
      <c r="H3397" s="173"/>
      <c r="I3397" s="71" t="str">
        <v>libre</v>
      </c>
      <c r="J3397" s="182"/>
      <c r="K3397" s="321">
        <f t="shared" ca="1" si="142"/>
        <v>0</v>
      </c>
      <c r="L3397" s="319"/>
      <c r="M3397" s="319"/>
      <c r="N3397" s="319"/>
      <c r="O3397" s="319"/>
      <c r="P3397" s="319"/>
    </row>
    <row r="3398" spans="1:16" ht="14.4" outlineLevel="2" thickBot="1" x14ac:dyDescent="0.35">
      <c r="A3398" s="173"/>
      <c r="B3398" s="173"/>
      <c r="C3398" s="173"/>
      <c r="D3398" s="173"/>
      <c r="E3398" s="173"/>
      <c r="F3398" s="70">
        <v>300</v>
      </c>
      <c r="G3398" s="173"/>
      <c r="H3398" s="173"/>
      <c r="I3398" s="71" t="str">
        <v>libre</v>
      </c>
      <c r="J3398" s="182"/>
      <c r="K3398" s="322">
        <f t="shared" ca="1" si="142"/>
        <v>0</v>
      </c>
      <c r="L3398" s="319"/>
      <c r="M3398" s="319"/>
      <c r="N3398" s="319"/>
      <c r="O3398" s="319"/>
      <c r="P3398" s="319"/>
    </row>
    <row r="3399" spans="1:16" outlineLevel="2" x14ac:dyDescent="0.3">
      <c r="A3399" s="173"/>
      <c r="B3399" s="173"/>
      <c r="C3399" s="173"/>
      <c r="D3399" s="173"/>
      <c r="E3399" s="173"/>
      <c r="F3399" s="73"/>
      <c r="G3399" s="73"/>
      <c r="H3399" s="73"/>
      <c r="I3399" s="73"/>
      <c r="J3399" s="73"/>
      <c r="K3399" s="73"/>
      <c r="L3399" s="317"/>
      <c r="M3399" s="317"/>
      <c r="N3399" s="317"/>
      <c r="O3399" s="317"/>
      <c r="P3399" s="317"/>
    </row>
    <row r="3400" spans="1:16" outlineLevel="1" x14ac:dyDescent="0.3">
      <c r="A3400" s="173"/>
      <c r="B3400" s="173"/>
      <c r="C3400" s="173"/>
      <c r="D3400" s="173"/>
      <c r="E3400" s="173"/>
      <c r="F3400" s="173"/>
      <c r="G3400" s="173"/>
      <c r="H3400" s="173"/>
      <c r="I3400" s="173"/>
      <c r="J3400" s="173"/>
      <c r="K3400" s="173"/>
      <c r="L3400" s="173"/>
      <c r="M3400" s="173"/>
      <c r="N3400" s="173"/>
      <c r="O3400" s="173"/>
      <c r="P3400" s="173"/>
    </row>
    <row r="3401" spans="1:16" ht="14.4" outlineLevel="1" thickBot="1" x14ac:dyDescent="0.35">
      <c r="A3401" s="173"/>
      <c r="B3401" s="173"/>
      <c r="C3401" s="173"/>
      <c r="D3401" s="173"/>
      <c r="E3401" s="77" t="s">
        <v>312</v>
      </c>
      <c r="F3401" s="77"/>
      <c r="G3401" s="77"/>
      <c r="H3401" s="77"/>
      <c r="I3401" s="77"/>
      <c r="J3401" s="77"/>
      <c r="K3401" s="77"/>
      <c r="L3401" s="77"/>
      <c r="M3401" s="77"/>
      <c r="N3401" s="77"/>
      <c r="O3401" s="77"/>
      <c r="P3401" s="77"/>
    </row>
    <row r="3402" spans="1:16" outlineLevel="2" x14ac:dyDescent="0.3">
      <c r="A3402" s="173"/>
      <c r="B3402" s="173"/>
      <c r="C3402" s="173"/>
      <c r="D3402" s="173"/>
      <c r="E3402" s="173"/>
      <c r="F3402" s="173"/>
      <c r="G3402" s="173"/>
      <c r="H3402" s="173"/>
      <c r="I3402" s="173"/>
      <c r="J3402" s="173"/>
      <c r="K3402" s="173"/>
      <c r="L3402" s="323"/>
      <c r="M3402" s="323"/>
      <c r="N3402" s="323"/>
      <c r="O3402" s="323"/>
      <c r="P3402" s="323"/>
    </row>
    <row r="3403" spans="1:16" outlineLevel="2" x14ac:dyDescent="0.3">
      <c r="A3403" s="173"/>
      <c r="B3403" s="173"/>
      <c r="C3403" s="173"/>
      <c r="D3403" s="173"/>
      <c r="E3403" s="173"/>
      <c r="F3403" s="173"/>
      <c r="G3403" s="173"/>
      <c r="H3403" s="173"/>
      <c r="I3403" s="173"/>
      <c r="J3403" s="173"/>
      <c r="K3403" s="142" t="s">
        <v>309</v>
      </c>
      <c r="L3403" s="323"/>
      <c r="M3403" s="323"/>
      <c r="N3403" s="323"/>
      <c r="O3403" s="323"/>
      <c r="P3403" s="323"/>
    </row>
    <row r="3404" spans="1:16" ht="27.6" outlineLevel="2" x14ac:dyDescent="0.3">
      <c r="A3404" s="173"/>
      <c r="B3404" s="173"/>
      <c r="C3404" s="173"/>
      <c r="D3404" s="173"/>
      <c r="E3404" s="173"/>
      <c r="F3404" s="69" t="s">
        <v>76</v>
      </c>
      <c r="G3404" s="173"/>
      <c r="H3404" s="173"/>
      <c r="I3404" s="69" t="s">
        <v>289</v>
      </c>
      <c r="J3404" s="69" t="s">
        <v>311</v>
      </c>
      <c r="K3404" s="69">
        <f t="shared" ref="K3404" si="143">K$9-1</f>
        <v>0</v>
      </c>
      <c r="L3404" s="323"/>
      <c r="M3404" s="323"/>
      <c r="N3404" s="323"/>
      <c r="O3404" s="323"/>
      <c r="P3404" s="323"/>
    </row>
    <row r="3405" spans="1:16" outlineLevel="2" x14ac:dyDescent="0.3">
      <c r="A3405" s="173"/>
      <c r="B3405" s="173"/>
      <c r="C3405" s="173"/>
      <c r="D3405" s="173"/>
      <c r="E3405" s="173"/>
      <c r="F3405" s="70">
        <v>1</v>
      </c>
      <c r="G3405" s="173"/>
      <c r="H3405" s="173"/>
      <c r="I3405" s="71" t="str">
        <f t="array" ref="I3405:I3704">BD.nom.act</f>
        <v>TRX Urbana</v>
      </c>
      <c r="J3405" s="26">
        <f t="shared" ref="J3405:J3468" si="144">IF(AND(MAX($K1859:$P1859)=1,MIN($K1859:$P1859)=1),0,1)</f>
        <v>0</v>
      </c>
      <c r="K3405" s="324">
        <f t="shared" ref="K3405:K3414" ca="1" si="145">IF(OR($J3405=0,K3099=0),1,K2791/K3099)</f>
        <v>1</v>
      </c>
      <c r="L3405" s="323"/>
      <c r="M3405" s="323"/>
      <c r="N3405" s="323"/>
      <c r="O3405" s="323"/>
      <c r="P3405" s="323"/>
    </row>
    <row r="3406" spans="1:16" outlineLevel="2" x14ac:dyDescent="0.3">
      <c r="A3406" s="173"/>
      <c r="B3406" s="173"/>
      <c r="C3406" s="173"/>
      <c r="D3406" s="173"/>
      <c r="E3406" s="173"/>
      <c r="F3406" s="70">
        <v>2</v>
      </c>
      <c r="G3406" s="173"/>
      <c r="H3406" s="173"/>
      <c r="I3406" s="71" t="str">
        <v>TRX Suburbana</v>
      </c>
      <c r="J3406" s="26">
        <f t="shared" si="144"/>
        <v>0</v>
      </c>
      <c r="K3406" s="325">
        <f t="shared" ca="1" si="145"/>
        <v>1</v>
      </c>
      <c r="L3406" s="323"/>
      <c r="M3406" s="323"/>
      <c r="N3406" s="323"/>
      <c r="O3406" s="323"/>
      <c r="P3406" s="323"/>
    </row>
    <row r="3407" spans="1:16" outlineLevel="3" x14ac:dyDescent="0.3">
      <c r="A3407" s="173"/>
      <c r="B3407" s="173"/>
      <c r="C3407" s="173"/>
      <c r="D3407" s="173"/>
      <c r="E3407" s="173"/>
      <c r="F3407" s="70">
        <v>3</v>
      </c>
      <c r="G3407" s="173"/>
      <c r="H3407" s="173"/>
      <c r="I3407" s="71" t="str">
        <v>TRX Rural</v>
      </c>
      <c r="J3407" s="26">
        <f t="shared" si="144"/>
        <v>0</v>
      </c>
      <c r="K3407" s="325">
        <f t="shared" ca="1" si="145"/>
        <v>1</v>
      </c>
      <c r="L3407" s="323"/>
      <c r="M3407" s="323"/>
      <c r="N3407" s="323"/>
      <c r="O3407" s="323"/>
      <c r="P3407" s="323"/>
    </row>
    <row r="3408" spans="1:16" outlineLevel="3" x14ac:dyDescent="0.3">
      <c r="A3408" s="173"/>
      <c r="B3408" s="173"/>
      <c r="C3408" s="173"/>
      <c r="D3408" s="173"/>
      <c r="E3408" s="173"/>
      <c r="F3408" s="70">
        <v>4</v>
      </c>
      <c r="G3408" s="173"/>
      <c r="H3408" s="173"/>
      <c r="I3408" s="71" t="str">
        <v>libre</v>
      </c>
      <c r="J3408" s="26">
        <f t="shared" si="144"/>
        <v>0</v>
      </c>
      <c r="K3408" s="325">
        <f t="shared" ca="1" si="145"/>
        <v>1</v>
      </c>
      <c r="L3408" s="323"/>
      <c r="M3408" s="323"/>
      <c r="N3408" s="323"/>
      <c r="O3408" s="323"/>
      <c r="P3408" s="323"/>
    </row>
    <row r="3409" spans="1:16" outlineLevel="3" x14ac:dyDescent="0.3">
      <c r="A3409" s="173"/>
      <c r="B3409" s="173"/>
      <c r="C3409" s="173"/>
      <c r="D3409" s="173"/>
      <c r="E3409" s="173"/>
      <c r="F3409" s="70">
        <v>5</v>
      </c>
      <c r="G3409" s="173"/>
      <c r="H3409" s="173"/>
      <c r="I3409" s="71" t="str">
        <v>Gabinete</v>
      </c>
      <c r="J3409" s="26">
        <f t="shared" si="144"/>
        <v>0</v>
      </c>
      <c r="K3409" s="325">
        <f t="shared" ca="1" si="145"/>
        <v>1</v>
      </c>
      <c r="L3409" s="323"/>
      <c r="M3409" s="323"/>
      <c r="N3409" s="323"/>
      <c r="O3409" s="323"/>
      <c r="P3409" s="323"/>
    </row>
    <row r="3410" spans="1:16" outlineLevel="3" x14ac:dyDescent="0.3">
      <c r="A3410" s="173"/>
      <c r="B3410" s="173"/>
      <c r="C3410" s="173"/>
      <c r="D3410" s="173"/>
      <c r="E3410" s="173"/>
      <c r="F3410" s="70">
        <v>6</v>
      </c>
      <c r="G3410" s="173"/>
      <c r="H3410" s="173"/>
      <c r="I3410" s="71" t="str">
        <v>libre</v>
      </c>
      <c r="J3410" s="26">
        <f t="shared" si="144"/>
        <v>0</v>
      </c>
      <c r="K3410" s="325">
        <f t="shared" ca="1" si="145"/>
        <v>1</v>
      </c>
      <c r="L3410" s="323"/>
      <c r="M3410" s="323"/>
      <c r="N3410" s="323"/>
      <c r="O3410" s="323"/>
      <c r="P3410" s="323"/>
    </row>
    <row r="3411" spans="1:16" outlineLevel="3" x14ac:dyDescent="0.3">
      <c r="A3411" s="173"/>
      <c r="B3411" s="173"/>
      <c r="C3411" s="173"/>
      <c r="D3411" s="173"/>
      <c r="E3411" s="173"/>
      <c r="F3411" s="70">
        <v>7</v>
      </c>
      <c r="G3411" s="173"/>
      <c r="H3411" s="173"/>
      <c r="I3411" s="71" t="str">
        <v>BBU U</v>
      </c>
      <c r="J3411" s="26">
        <f t="shared" si="144"/>
        <v>0</v>
      </c>
      <c r="K3411" s="325">
        <f t="shared" ca="1" si="145"/>
        <v>1</v>
      </c>
      <c r="L3411" s="323"/>
      <c r="M3411" s="323"/>
      <c r="N3411" s="323"/>
      <c r="O3411" s="323"/>
      <c r="P3411" s="323"/>
    </row>
    <row r="3412" spans="1:16" outlineLevel="3" x14ac:dyDescent="0.3">
      <c r="A3412" s="173"/>
      <c r="B3412" s="173"/>
      <c r="C3412" s="173"/>
      <c r="D3412" s="173"/>
      <c r="E3412" s="173"/>
      <c r="F3412" s="70">
        <v>8</v>
      </c>
      <c r="G3412" s="173"/>
      <c r="H3412" s="173"/>
      <c r="I3412" s="71" t="str">
        <v>BBU S</v>
      </c>
      <c r="J3412" s="26">
        <f t="shared" si="144"/>
        <v>0</v>
      </c>
      <c r="K3412" s="325">
        <f t="shared" ca="1" si="145"/>
        <v>1</v>
      </c>
      <c r="L3412" s="323"/>
      <c r="M3412" s="323"/>
      <c r="N3412" s="323"/>
      <c r="O3412" s="323"/>
      <c r="P3412" s="323"/>
    </row>
    <row r="3413" spans="1:16" outlineLevel="3" x14ac:dyDescent="0.3">
      <c r="A3413" s="173"/>
      <c r="B3413" s="173"/>
      <c r="C3413" s="173"/>
      <c r="D3413" s="173"/>
      <c r="E3413" s="173"/>
      <c r="F3413" s="70">
        <v>9</v>
      </c>
      <c r="G3413" s="173"/>
      <c r="H3413" s="173"/>
      <c r="I3413" s="71" t="str">
        <v>BBU R</v>
      </c>
      <c r="J3413" s="26">
        <f t="shared" si="144"/>
        <v>0</v>
      </c>
      <c r="K3413" s="325">
        <f t="shared" ca="1" si="145"/>
        <v>1</v>
      </c>
      <c r="L3413" s="323"/>
      <c r="M3413" s="323"/>
      <c r="N3413" s="323"/>
      <c r="O3413" s="323"/>
      <c r="P3413" s="323"/>
    </row>
    <row r="3414" spans="1:16" outlineLevel="3" x14ac:dyDescent="0.3">
      <c r="A3414" s="173"/>
      <c r="B3414" s="173"/>
      <c r="C3414" s="173"/>
      <c r="D3414" s="173"/>
      <c r="E3414" s="173"/>
      <c r="F3414" s="70">
        <v>10</v>
      </c>
      <c r="G3414" s="173"/>
      <c r="H3414" s="173"/>
      <c r="I3414" s="71" t="str">
        <v>libre</v>
      </c>
      <c r="J3414" s="26">
        <f t="shared" si="144"/>
        <v>0</v>
      </c>
      <c r="K3414" s="325">
        <f t="shared" ca="1" si="145"/>
        <v>1</v>
      </c>
      <c r="L3414" s="323"/>
      <c r="M3414" s="323"/>
      <c r="N3414" s="323"/>
      <c r="O3414" s="323"/>
      <c r="P3414" s="323"/>
    </row>
    <row r="3415" spans="1:16" outlineLevel="3" x14ac:dyDescent="0.3">
      <c r="A3415" s="173"/>
      <c r="B3415" s="173"/>
      <c r="C3415" s="173"/>
      <c r="D3415" s="173"/>
      <c r="E3415" s="173"/>
      <c r="F3415" s="70">
        <v>11</v>
      </c>
      <c r="G3415" s="173"/>
      <c r="H3415" s="173"/>
      <c r="I3415" s="71" t="str">
        <v>Sitio U OOCC</v>
      </c>
      <c r="J3415" s="26">
        <f t="shared" si="144"/>
        <v>0</v>
      </c>
      <c r="K3415" s="325">
        <f t="shared" ref="K3415:K3424" ca="1" si="146">IF(OR($J3415=0,K3109=0),1,K2801/K3109)</f>
        <v>1</v>
      </c>
      <c r="L3415" s="323"/>
      <c r="M3415" s="323"/>
      <c r="N3415" s="323"/>
      <c r="O3415" s="323"/>
      <c r="P3415" s="323"/>
    </row>
    <row r="3416" spans="1:16" outlineLevel="3" x14ac:dyDescent="0.3">
      <c r="A3416" s="173"/>
      <c r="B3416" s="173"/>
      <c r="C3416" s="173"/>
      <c r="D3416" s="173"/>
      <c r="E3416" s="173"/>
      <c r="F3416" s="70">
        <v>12</v>
      </c>
      <c r="G3416" s="173"/>
      <c r="H3416" s="173"/>
      <c r="I3416" s="71" t="str">
        <v>Sitio S OOCC</v>
      </c>
      <c r="J3416" s="26">
        <f t="shared" si="144"/>
        <v>0</v>
      </c>
      <c r="K3416" s="325">
        <f t="shared" ca="1" si="146"/>
        <v>1</v>
      </c>
      <c r="L3416" s="323"/>
      <c r="M3416" s="323"/>
      <c r="N3416" s="323"/>
      <c r="O3416" s="323"/>
      <c r="P3416" s="323"/>
    </row>
    <row r="3417" spans="1:16" outlineLevel="3" x14ac:dyDescent="0.3">
      <c r="A3417" s="173"/>
      <c r="B3417" s="173"/>
      <c r="C3417" s="173"/>
      <c r="D3417" s="173"/>
      <c r="E3417" s="173"/>
      <c r="F3417" s="70">
        <v>13</v>
      </c>
      <c r="G3417" s="173"/>
      <c r="H3417" s="173"/>
      <c r="I3417" s="71" t="str">
        <v>Sitio R OOCC</v>
      </c>
      <c r="J3417" s="26">
        <f t="shared" si="144"/>
        <v>0</v>
      </c>
      <c r="K3417" s="325">
        <f t="shared" ca="1" si="146"/>
        <v>1</v>
      </c>
      <c r="L3417" s="323"/>
      <c r="M3417" s="323"/>
      <c r="N3417" s="323"/>
      <c r="O3417" s="323"/>
      <c r="P3417" s="323"/>
    </row>
    <row r="3418" spans="1:16" outlineLevel="3" x14ac:dyDescent="0.3">
      <c r="A3418" s="173"/>
      <c r="B3418" s="173"/>
      <c r="C3418" s="173"/>
      <c r="D3418" s="173"/>
      <c r="E3418" s="173"/>
      <c r="F3418" s="70">
        <v>14</v>
      </c>
      <c r="G3418" s="173"/>
      <c r="H3418" s="173"/>
      <c r="I3418" s="71" t="str">
        <v>Enlace backhaul</v>
      </c>
      <c r="J3418" s="26">
        <f t="shared" si="144"/>
        <v>0</v>
      </c>
      <c r="K3418" s="325">
        <f t="shared" ca="1" si="146"/>
        <v>1</v>
      </c>
      <c r="L3418" s="323"/>
      <c r="M3418" s="323"/>
      <c r="N3418" s="323"/>
      <c r="O3418" s="323"/>
      <c r="P3418" s="323"/>
    </row>
    <row r="3419" spans="1:16" outlineLevel="3" x14ac:dyDescent="0.3">
      <c r="A3419" s="173"/>
      <c r="B3419" s="173"/>
      <c r="C3419" s="173"/>
      <c r="D3419" s="173"/>
      <c r="E3419" s="173"/>
      <c r="F3419" s="70">
        <v>15</v>
      </c>
      <c r="G3419" s="173"/>
      <c r="H3419" s="173"/>
      <c r="I3419" s="71" t="str">
        <v>BSC A</v>
      </c>
      <c r="J3419" s="26">
        <f t="shared" si="144"/>
        <v>0</v>
      </c>
      <c r="K3419" s="325">
        <f t="shared" ca="1" si="146"/>
        <v>1</v>
      </c>
      <c r="L3419" s="323"/>
      <c r="M3419" s="323"/>
      <c r="N3419" s="323"/>
      <c r="O3419" s="323"/>
      <c r="P3419" s="323"/>
    </row>
    <row r="3420" spans="1:16" outlineLevel="3" x14ac:dyDescent="0.3">
      <c r="A3420" s="173"/>
      <c r="B3420" s="173"/>
      <c r="C3420" s="173"/>
      <c r="D3420" s="173"/>
      <c r="E3420" s="173"/>
      <c r="F3420" s="70">
        <v>16</v>
      </c>
      <c r="G3420" s="173"/>
      <c r="H3420" s="173"/>
      <c r="I3420" s="71" t="str">
        <v>BSC B</v>
      </c>
      <c r="J3420" s="26">
        <f t="shared" si="144"/>
        <v>0</v>
      </c>
      <c r="K3420" s="325">
        <f t="shared" ca="1" si="146"/>
        <v>1</v>
      </c>
      <c r="L3420" s="323"/>
      <c r="M3420" s="323"/>
      <c r="N3420" s="323"/>
      <c r="O3420" s="323"/>
      <c r="P3420" s="323"/>
    </row>
    <row r="3421" spans="1:16" outlineLevel="3" x14ac:dyDescent="0.3">
      <c r="A3421" s="173"/>
      <c r="B3421" s="173"/>
      <c r="C3421" s="173"/>
      <c r="D3421" s="173"/>
      <c r="E3421" s="173"/>
      <c r="F3421" s="70">
        <v>17</v>
      </c>
      <c r="G3421" s="173"/>
      <c r="H3421" s="173"/>
      <c r="I3421" s="71" t="str">
        <v>BSC C</v>
      </c>
      <c r="J3421" s="26">
        <f t="shared" si="144"/>
        <v>0</v>
      </c>
      <c r="K3421" s="325">
        <f t="shared" ca="1" si="146"/>
        <v>1</v>
      </c>
      <c r="L3421" s="323"/>
      <c r="M3421" s="323"/>
      <c r="N3421" s="323"/>
      <c r="O3421" s="323"/>
      <c r="P3421" s="323"/>
    </row>
    <row r="3422" spans="1:16" outlineLevel="3" x14ac:dyDescent="0.3">
      <c r="A3422" s="173"/>
      <c r="B3422" s="173"/>
      <c r="C3422" s="173"/>
      <c r="D3422" s="173"/>
      <c r="E3422" s="173"/>
      <c r="F3422" s="70">
        <v>18</v>
      </c>
      <c r="G3422" s="173"/>
      <c r="H3422" s="173"/>
      <c r="I3422" s="71" t="str">
        <v>RNC A</v>
      </c>
      <c r="J3422" s="26">
        <f t="shared" si="144"/>
        <v>0</v>
      </c>
      <c r="K3422" s="325">
        <f t="shared" ca="1" si="146"/>
        <v>1</v>
      </c>
      <c r="L3422" s="323"/>
      <c r="M3422" s="323"/>
      <c r="N3422" s="323"/>
      <c r="O3422" s="323"/>
      <c r="P3422" s="323"/>
    </row>
    <row r="3423" spans="1:16" outlineLevel="3" x14ac:dyDescent="0.3">
      <c r="A3423" s="173"/>
      <c r="B3423" s="173"/>
      <c r="C3423" s="173"/>
      <c r="D3423" s="173"/>
      <c r="E3423" s="173"/>
      <c r="F3423" s="70">
        <v>19</v>
      </c>
      <c r="G3423" s="173"/>
      <c r="H3423" s="173"/>
      <c r="I3423" s="71" t="str">
        <v>RNC B</v>
      </c>
      <c r="J3423" s="26">
        <f t="shared" si="144"/>
        <v>0</v>
      </c>
      <c r="K3423" s="325">
        <f t="shared" ca="1" si="146"/>
        <v>1</v>
      </c>
      <c r="L3423" s="323"/>
      <c r="M3423" s="323"/>
      <c r="N3423" s="323"/>
      <c r="O3423" s="323"/>
      <c r="P3423" s="323"/>
    </row>
    <row r="3424" spans="1:16" outlineLevel="3" x14ac:dyDescent="0.3">
      <c r="A3424" s="173"/>
      <c r="B3424" s="173"/>
      <c r="C3424" s="173"/>
      <c r="D3424" s="173"/>
      <c r="E3424" s="173"/>
      <c r="F3424" s="70">
        <v>20</v>
      </c>
      <c r="G3424" s="173"/>
      <c r="H3424" s="173"/>
      <c r="I3424" s="71" t="str">
        <v>RNC C</v>
      </c>
      <c r="J3424" s="26">
        <f t="shared" si="144"/>
        <v>0</v>
      </c>
      <c r="K3424" s="325">
        <f t="shared" ca="1" si="146"/>
        <v>1</v>
      </c>
      <c r="L3424" s="323"/>
      <c r="M3424" s="323"/>
      <c r="N3424" s="323"/>
      <c r="O3424" s="323"/>
      <c r="P3424" s="323"/>
    </row>
    <row r="3425" spans="1:16" outlineLevel="3" x14ac:dyDescent="0.3">
      <c r="A3425" s="173"/>
      <c r="B3425" s="173"/>
      <c r="C3425" s="173"/>
      <c r="D3425" s="173"/>
      <c r="E3425" s="173"/>
      <c r="F3425" s="70">
        <v>21</v>
      </c>
      <c r="G3425" s="173"/>
      <c r="H3425" s="173"/>
      <c r="I3425" s="71" t="str">
        <v>libre</v>
      </c>
      <c r="J3425" s="26">
        <f t="shared" si="144"/>
        <v>0</v>
      </c>
      <c r="K3425" s="325">
        <f t="shared" ref="K3425:K3434" ca="1" si="147">IF(OR($J3425=0,K3119=0),1,K2811/K3119)</f>
        <v>1</v>
      </c>
      <c r="L3425" s="323"/>
      <c r="M3425" s="323"/>
      <c r="N3425" s="323"/>
      <c r="O3425" s="323"/>
      <c r="P3425" s="323"/>
    </row>
    <row r="3426" spans="1:16" outlineLevel="3" x14ac:dyDescent="0.3">
      <c r="A3426" s="173"/>
      <c r="B3426" s="173"/>
      <c r="C3426" s="173"/>
      <c r="D3426" s="173"/>
      <c r="E3426" s="173"/>
      <c r="F3426" s="70">
        <v>22</v>
      </c>
      <c r="G3426" s="173"/>
      <c r="H3426" s="173"/>
      <c r="I3426" s="71" t="str">
        <v>16-CE DL</v>
      </c>
      <c r="J3426" s="26">
        <f t="shared" si="144"/>
        <v>0</v>
      </c>
      <c r="K3426" s="325">
        <f t="shared" ca="1" si="147"/>
        <v>1</v>
      </c>
      <c r="L3426" s="323"/>
      <c r="M3426" s="323"/>
      <c r="N3426" s="323"/>
      <c r="O3426" s="323"/>
      <c r="P3426" s="323"/>
    </row>
    <row r="3427" spans="1:16" outlineLevel="3" x14ac:dyDescent="0.3">
      <c r="A3427" s="173"/>
      <c r="B3427" s="173"/>
      <c r="C3427" s="173"/>
      <c r="D3427" s="173"/>
      <c r="E3427" s="173"/>
      <c r="F3427" s="70">
        <v>23</v>
      </c>
      <c r="G3427" s="173"/>
      <c r="H3427" s="173"/>
      <c r="I3427" s="71" t="str">
        <v>16-CE UL</v>
      </c>
      <c r="J3427" s="26">
        <f t="shared" si="144"/>
        <v>0</v>
      </c>
      <c r="K3427" s="325">
        <f t="shared" ca="1" si="147"/>
        <v>1</v>
      </c>
      <c r="L3427" s="323"/>
      <c r="M3427" s="323"/>
      <c r="N3427" s="323"/>
      <c r="O3427" s="323"/>
      <c r="P3427" s="323"/>
    </row>
    <row r="3428" spans="1:16" outlineLevel="3" x14ac:dyDescent="0.3">
      <c r="A3428" s="173"/>
      <c r="B3428" s="173"/>
      <c r="C3428" s="173"/>
      <c r="D3428" s="173"/>
      <c r="E3428" s="173"/>
      <c r="F3428" s="70">
        <v>24</v>
      </c>
      <c r="G3428" s="173"/>
      <c r="H3428" s="173"/>
      <c r="I3428" s="71" t="str">
        <v>libre</v>
      </c>
      <c r="J3428" s="26">
        <f t="shared" si="144"/>
        <v>0</v>
      </c>
      <c r="K3428" s="325">
        <f t="shared" ca="1" si="147"/>
        <v>1</v>
      </c>
      <c r="L3428" s="323"/>
      <c r="M3428" s="323"/>
      <c r="N3428" s="323"/>
      <c r="O3428" s="323"/>
      <c r="P3428" s="323"/>
    </row>
    <row r="3429" spans="1:16" outlineLevel="3" x14ac:dyDescent="0.3">
      <c r="A3429" s="173"/>
      <c r="B3429" s="173"/>
      <c r="C3429" s="173"/>
      <c r="D3429" s="173"/>
      <c r="E3429" s="173"/>
      <c r="F3429" s="70">
        <v>25</v>
      </c>
      <c r="G3429" s="173"/>
      <c r="H3429" s="173"/>
      <c r="I3429" s="71" t="str">
        <v>HW - HWAC/RRU/Licenses/Carrier U</v>
      </c>
      <c r="J3429" s="26">
        <f t="shared" si="144"/>
        <v>0</v>
      </c>
      <c r="K3429" s="325">
        <f t="shared" ca="1" si="147"/>
        <v>1</v>
      </c>
      <c r="L3429" s="323"/>
      <c r="M3429" s="323"/>
      <c r="N3429" s="323"/>
      <c r="O3429" s="323"/>
      <c r="P3429" s="323"/>
    </row>
    <row r="3430" spans="1:16" outlineLevel="3" x14ac:dyDescent="0.3">
      <c r="A3430" s="173"/>
      <c r="B3430" s="173"/>
      <c r="C3430" s="173"/>
      <c r="D3430" s="173"/>
      <c r="E3430" s="173"/>
      <c r="F3430" s="70">
        <v>26</v>
      </c>
      <c r="G3430" s="173"/>
      <c r="H3430" s="173"/>
      <c r="I3430" s="71" t="str">
        <v>HW - HWAC/RRU/Licenses/Carrier S</v>
      </c>
      <c r="J3430" s="26">
        <f t="shared" si="144"/>
        <v>0</v>
      </c>
      <c r="K3430" s="325">
        <f t="shared" ca="1" si="147"/>
        <v>1</v>
      </c>
      <c r="L3430" s="323"/>
      <c r="M3430" s="323"/>
      <c r="N3430" s="323"/>
      <c r="O3430" s="323"/>
      <c r="P3430" s="323"/>
    </row>
    <row r="3431" spans="1:16" outlineLevel="3" x14ac:dyDescent="0.3">
      <c r="A3431" s="173"/>
      <c r="B3431" s="173"/>
      <c r="C3431" s="173"/>
      <c r="D3431" s="173"/>
      <c r="E3431" s="173"/>
      <c r="F3431" s="70">
        <v>27</v>
      </c>
      <c r="G3431" s="173"/>
      <c r="H3431" s="173"/>
      <c r="I3431" s="71" t="str">
        <v>HW - HWAC/RRU/Licenses/Carrier R</v>
      </c>
      <c r="J3431" s="26">
        <f t="shared" si="144"/>
        <v>0</v>
      </c>
      <c r="K3431" s="325">
        <f t="shared" ca="1" si="147"/>
        <v>1</v>
      </c>
      <c r="L3431" s="323"/>
      <c r="M3431" s="323"/>
      <c r="N3431" s="323"/>
      <c r="O3431" s="323"/>
      <c r="P3431" s="323"/>
    </row>
    <row r="3432" spans="1:16" outlineLevel="3" x14ac:dyDescent="0.3">
      <c r="A3432" s="173"/>
      <c r="B3432" s="173"/>
      <c r="C3432" s="173"/>
      <c r="D3432" s="173"/>
      <c r="E3432" s="173"/>
      <c r="F3432" s="70">
        <v>28</v>
      </c>
      <c r="G3432" s="173"/>
      <c r="H3432" s="173"/>
      <c r="I3432" s="71" t="str">
        <v>libre</v>
      </c>
      <c r="J3432" s="26">
        <f t="shared" si="144"/>
        <v>0</v>
      </c>
      <c r="K3432" s="325">
        <f t="shared" ca="1" si="147"/>
        <v>1</v>
      </c>
      <c r="L3432" s="323"/>
      <c r="M3432" s="323"/>
      <c r="N3432" s="323"/>
      <c r="O3432" s="323"/>
      <c r="P3432" s="323"/>
    </row>
    <row r="3433" spans="1:16" outlineLevel="3" x14ac:dyDescent="0.3">
      <c r="A3433" s="173"/>
      <c r="B3433" s="173"/>
      <c r="C3433" s="173"/>
      <c r="D3433" s="173"/>
      <c r="E3433" s="173"/>
      <c r="F3433" s="70">
        <v>29</v>
      </c>
      <c r="G3433" s="173"/>
      <c r="H3433" s="173"/>
      <c r="I3433" s="71" t="str">
        <v>Sitio U Energía</v>
      </c>
      <c r="J3433" s="26">
        <f t="shared" si="144"/>
        <v>0</v>
      </c>
      <c r="K3433" s="325">
        <f t="shared" ca="1" si="147"/>
        <v>1</v>
      </c>
      <c r="L3433" s="323"/>
      <c r="M3433" s="323"/>
      <c r="N3433" s="323"/>
      <c r="O3433" s="323"/>
      <c r="P3433" s="323"/>
    </row>
    <row r="3434" spans="1:16" outlineLevel="3" x14ac:dyDescent="0.3">
      <c r="A3434" s="173"/>
      <c r="B3434" s="173"/>
      <c r="C3434" s="173"/>
      <c r="D3434" s="173"/>
      <c r="E3434" s="173"/>
      <c r="F3434" s="70">
        <v>30</v>
      </c>
      <c r="G3434" s="173"/>
      <c r="H3434" s="173"/>
      <c r="I3434" s="71" t="str">
        <v>Sitio S Energía</v>
      </c>
      <c r="J3434" s="26">
        <f t="shared" si="144"/>
        <v>0</v>
      </c>
      <c r="K3434" s="325">
        <f t="shared" ca="1" si="147"/>
        <v>1</v>
      </c>
      <c r="L3434" s="323"/>
      <c r="M3434" s="323"/>
      <c r="N3434" s="323"/>
      <c r="O3434" s="323"/>
      <c r="P3434" s="323"/>
    </row>
    <row r="3435" spans="1:16" outlineLevel="3" x14ac:dyDescent="0.3">
      <c r="A3435" s="173"/>
      <c r="B3435" s="173"/>
      <c r="C3435" s="173"/>
      <c r="D3435" s="173"/>
      <c r="E3435" s="173"/>
      <c r="F3435" s="70">
        <v>31</v>
      </c>
      <c r="G3435" s="173"/>
      <c r="H3435" s="173"/>
      <c r="I3435" s="71" t="str">
        <v>Sitio R Energía</v>
      </c>
      <c r="J3435" s="26">
        <f t="shared" si="144"/>
        <v>0</v>
      </c>
      <c r="K3435" s="325">
        <f t="shared" ref="K3435:K3444" ca="1" si="148">IF(OR($J3435=0,K3129=0),1,K2821/K3129)</f>
        <v>1</v>
      </c>
      <c r="L3435" s="323"/>
      <c r="M3435" s="323"/>
      <c r="N3435" s="323"/>
      <c r="O3435" s="323"/>
      <c r="P3435" s="323"/>
    </row>
    <row r="3436" spans="1:16" outlineLevel="3" x14ac:dyDescent="0.3">
      <c r="A3436" s="173"/>
      <c r="B3436" s="173"/>
      <c r="C3436" s="173"/>
      <c r="D3436" s="173"/>
      <c r="E3436" s="173"/>
      <c r="F3436" s="70">
        <v>32</v>
      </c>
      <c r="G3436" s="173"/>
      <c r="H3436" s="173"/>
      <c r="I3436" s="71" t="str">
        <v>libre</v>
      </c>
      <c r="J3436" s="26">
        <f t="shared" si="144"/>
        <v>0</v>
      </c>
      <c r="K3436" s="325">
        <f t="shared" ca="1" si="148"/>
        <v>1</v>
      </c>
      <c r="L3436" s="323"/>
      <c r="M3436" s="323"/>
      <c r="N3436" s="323"/>
      <c r="O3436" s="323"/>
      <c r="P3436" s="323"/>
    </row>
    <row r="3437" spans="1:16" outlineLevel="3" x14ac:dyDescent="0.3">
      <c r="A3437" s="173"/>
      <c r="B3437" s="173"/>
      <c r="C3437" s="173"/>
      <c r="D3437" s="173"/>
      <c r="E3437" s="173"/>
      <c r="F3437" s="70">
        <v>33</v>
      </c>
      <c r="G3437" s="173"/>
      <c r="H3437" s="173"/>
      <c r="I3437" s="71" t="str">
        <v>Sitios todos 4G</v>
      </c>
      <c r="J3437" s="26">
        <f t="shared" si="144"/>
        <v>0</v>
      </c>
      <c r="K3437" s="325">
        <f t="shared" ca="1" si="148"/>
        <v>1</v>
      </c>
      <c r="L3437" s="323"/>
      <c r="M3437" s="323"/>
      <c r="N3437" s="323"/>
      <c r="O3437" s="323"/>
      <c r="P3437" s="323"/>
    </row>
    <row r="3438" spans="1:16" outlineLevel="3" x14ac:dyDescent="0.3">
      <c r="A3438" s="173"/>
      <c r="B3438" s="173"/>
      <c r="C3438" s="173"/>
      <c r="D3438" s="173"/>
      <c r="E3438" s="173"/>
      <c r="F3438" s="70">
        <v>34</v>
      </c>
      <c r="G3438" s="173"/>
      <c r="H3438" s="173"/>
      <c r="I3438" s="71" t="str">
        <v>libre</v>
      </c>
      <c r="J3438" s="26">
        <f t="shared" si="144"/>
        <v>0</v>
      </c>
      <c r="K3438" s="325">
        <f t="shared" ca="1" si="148"/>
        <v>1</v>
      </c>
      <c r="L3438" s="323"/>
      <c r="M3438" s="323"/>
      <c r="N3438" s="323"/>
      <c r="O3438" s="323"/>
      <c r="P3438" s="323"/>
    </row>
    <row r="3439" spans="1:16" outlineLevel="3" x14ac:dyDescent="0.3">
      <c r="A3439" s="173"/>
      <c r="B3439" s="173"/>
      <c r="C3439" s="173"/>
      <c r="D3439" s="173"/>
      <c r="E3439" s="173"/>
      <c r="F3439" s="70">
        <v>35</v>
      </c>
      <c r="G3439" s="173"/>
      <c r="H3439" s="173"/>
      <c r="I3439" s="71" t="str">
        <v>libre</v>
      </c>
      <c r="J3439" s="26">
        <f t="shared" si="144"/>
        <v>0</v>
      </c>
      <c r="K3439" s="325">
        <f t="shared" ca="1" si="148"/>
        <v>1</v>
      </c>
      <c r="L3439" s="323"/>
      <c r="M3439" s="323"/>
      <c r="N3439" s="323"/>
      <c r="O3439" s="323"/>
      <c r="P3439" s="323"/>
    </row>
    <row r="3440" spans="1:16" outlineLevel="3" x14ac:dyDescent="0.3">
      <c r="A3440" s="173"/>
      <c r="B3440" s="173"/>
      <c r="C3440" s="173"/>
      <c r="D3440" s="173"/>
      <c r="E3440" s="173"/>
      <c r="F3440" s="70">
        <v>36</v>
      </c>
      <c r="G3440" s="173"/>
      <c r="H3440" s="173"/>
      <c r="I3440" s="71" t="str">
        <v>libre</v>
      </c>
      <c r="J3440" s="26">
        <f t="shared" si="144"/>
        <v>0</v>
      </c>
      <c r="K3440" s="325">
        <f t="shared" ca="1" si="148"/>
        <v>1</v>
      </c>
      <c r="L3440" s="323"/>
      <c r="M3440" s="323"/>
      <c r="N3440" s="323"/>
      <c r="O3440" s="323"/>
      <c r="P3440" s="323"/>
    </row>
    <row r="3441" spans="1:16" outlineLevel="3" x14ac:dyDescent="0.3">
      <c r="A3441" s="173"/>
      <c r="B3441" s="173"/>
      <c r="C3441" s="173"/>
      <c r="D3441" s="173"/>
      <c r="E3441" s="173"/>
      <c r="F3441" s="70">
        <v>37</v>
      </c>
      <c r="G3441" s="173"/>
      <c r="H3441" s="173"/>
      <c r="I3441" s="71" t="str">
        <v>libre</v>
      </c>
      <c r="J3441" s="26">
        <f t="shared" si="144"/>
        <v>0</v>
      </c>
      <c r="K3441" s="325">
        <f t="shared" ca="1" si="148"/>
        <v>1</v>
      </c>
      <c r="L3441" s="323"/>
      <c r="M3441" s="323"/>
      <c r="N3441" s="323"/>
      <c r="O3441" s="323"/>
      <c r="P3441" s="323"/>
    </row>
    <row r="3442" spans="1:16" outlineLevel="3" x14ac:dyDescent="0.3">
      <c r="A3442" s="173"/>
      <c r="B3442" s="173"/>
      <c r="C3442" s="173"/>
      <c r="D3442" s="173"/>
      <c r="E3442" s="173"/>
      <c r="F3442" s="70">
        <v>38</v>
      </c>
      <c r="G3442" s="173"/>
      <c r="H3442" s="173"/>
      <c r="I3442" s="71" t="str">
        <v>libre</v>
      </c>
      <c r="J3442" s="26">
        <f t="shared" si="144"/>
        <v>0</v>
      </c>
      <c r="K3442" s="325">
        <f t="shared" ca="1" si="148"/>
        <v>1</v>
      </c>
      <c r="L3442" s="323"/>
      <c r="M3442" s="323"/>
      <c r="N3442" s="323"/>
      <c r="O3442" s="323"/>
      <c r="P3442" s="323"/>
    </row>
    <row r="3443" spans="1:16" outlineLevel="3" x14ac:dyDescent="0.3">
      <c r="A3443" s="173"/>
      <c r="B3443" s="173"/>
      <c r="C3443" s="173"/>
      <c r="D3443" s="173"/>
      <c r="E3443" s="173"/>
      <c r="F3443" s="70">
        <v>39</v>
      </c>
      <c r="G3443" s="173"/>
      <c r="H3443" s="173"/>
      <c r="I3443" s="71" t="str">
        <v>libre</v>
      </c>
      <c r="J3443" s="26">
        <f t="shared" si="144"/>
        <v>0</v>
      </c>
      <c r="K3443" s="325">
        <f t="shared" ca="1" si="148"/>
        <v>1</v>
      </c>
      <c r="L3443" s="323"/>
      <c r="M3443" s="323"/>
      <c r="N3443" s="323"/>
      <c r="O3443" s="323"/>
      <c r="P3443" s="323"/>
    </row>
    <row r="3444" spans="1:16" outlineLevel="3" x14ac:dyDescent="0.3">
      <c r="A3444" s="173"/>
      <c r="B3444" s="173"/>
      <c r="C3444" s="173"/>
      <c r="D3444" s="173"/>
      <c r="E3444" s="173"/>
      <c r="F3444" s="70">
        <v>40</v>
      </c>
      <c r="G3444" s="173"/>
      <c r="H3444" s="173"/>
      <c r="I3444" s="71" t="str">
        <v>libre</v>
      </c>
      <c r="J3444" s="26">
        <f t="shared" si="144"/>
        <v>0</v>
      </c>
      <c r="K3444" s="325">
        <f t="shared" ca="1" si="148"/>
        <v>1</v>
      </c>
      <c r="L3444" s="323"/>
      <c r="M3444" s="323"/>
      <c r="N3444" s="323"/>
      <c r="O3444" s="323"/>
      <c r="P3444" s="323"/>
    </row>
    <row r="3445" spans="1:16" outlineLevel="3" x14ac:dyDescent="0.3">
      <c r="A3445" s="173"/>
      <c r="B3445" s="173"/>
      <c r="C3445" s="173"/>
      <c r="D3445" s="173"/>
      <c r="E3445" s="173"/>
      <c r="F3445" s="70">
        <v>41</v>
      </c>
      <c r="G3445" s="173"/>
      <c r="H3445" s="173"/>
      <c r="I3445" s="71" t="str">
        <v>libre</v>
      </c>
      <c r="J3445" s="26">
        <f t="shared" si="144"/>
        <v>0</v>
      </c>
      <c r="K3445" s="325">
        <f t="shared" ref="K3445:K3454" ca="1" si="149">IF(OR($J3445=0,K3139=0),1,K2831/K3139)</f>
        <v>1</v>
      </c>
      <c r="L3445" s="323"/>
      <c r="M3445" s="323"/>
      <c r="N3445" s="323"/>
      <c r="O3445" s="323"/>
      <c r="P3445" s="323"/>
    </row>
    <row r="3446" spans="1:16" outlineLevel="3" x14ac:dyDescent="0.3">
      <c r="A3446" s="173"/>
      <c r="B3446" s="173"/>
      <c r="C3446" s="173"/>
      <c r="D3446" s="173"/>
      <c r="E3446" s="173"/>
      <c r="F3446" s="70">
        <v>42</v>
      </c>
      <c r="G3446" s="173"/>
      <c r="H3446" s="173"/>
      <c r="I3446" s="71" t="str">
        <v>libre</v>
      </c>
      <c r="J3446" s="26">
        <f t="shared" si="144"/>
        <v>0</v>
      </c>
      <c r="K3446" s="325">
        <f t="shared" ca="1" si="149"/>
        <v>1</v>
      </c>
      <c r="L3446" s="323"/>
      <c r="M3446" s="323"/>
      <c r="N3446" s="323"/>
      <c r="O3446" s="323"/>
      <c r="P3446" s="323"/>
    </row>
    <row r="3447" spans="1:16" outlineLevel="3" x14ac:dyDescent="0.3">
      <c r="A3447" s="173"/>
      <c r="B3447" s="173"/>
      <c r="C3447" s="173"/>
      <c r="D3447" s="173"/>
      <c r="E3447" s="173"/>
      <c r="F3447" s="70">
        <v>43</v>
      </c>
      <c r="G3447" s="173"/>
      <c r="H3447" s="173"/>
      <c r="I3447" s="71" t="str">
        <v>libre</v>
      </c>
      <c r="J3447" s="26">
        <f t="shared" si="144"/>
        <v>0</v>
      </c>
      <c r="K3447" s="325">
        <f t="shared" ca="1" si="149"/>
        <v>1</v>
      </c>
      <c r="L3447" s="323"/>
      <c r="M3447" s="323"/>
      <c r="N3447" s="323"/>
      <c r="O3447" s="323"/>
      <c r="P3447" s="323"/>
    </row>
    <row r="3448" spans="1:16" outlineLevel="3" x14ac:dyDescent="0.3">
      <c r="A3448" s="173"/>
      <c r="B3448" s="173"/>
      <c r="C3448" s="173"/>
      <c r="D3448" s="173"/>
      <c r="E3448" s="173"/>
      <c r="F3448" s="70">
        <v>44</v>
      </c>
      <c r="G3448" s="173"/>
      <c r="H3448" s="173"/>
      <c r="I3448" s="71" t="str">
        <v>libre</v>
      </c>
      <c r="J3448" s="26">
        <f t="shared" si="144"/>
        <v>0</v>
      </c>
      <c r="K3448" s="325">
        <f t="shared" ca="1" si="149"/>
        <v>1</v>
      </c>
      <c r="L3448" s="323"/>
      <c r="M3448" s="323"/>
      <c r="N3448" s="323"/>
      <c r="O3448" s="323"/>
      <c r="P3448" s="323"/>
    </row>
    <row r="3449" spans="1:16" outlineLevel="3" x14ac:dyDescent="0.3">
      <c r="A3449" s="173"/>
      <c r="B3449" s="173"/>
      <c r="C3449" s="173"/>
      <c r="D3449" s="173"/>
      <c r="E3449" s="173"/>
      <c r="F3449" s="70">
        <v>45</v>
      </c>
      <c r="G3449" s="173"/>
      <c r="H3449" s="173"/>
      <c r="I3449" s="71" t="str">
        <v>libre</v>
      </c>
      <c r="J3449" s="26">
        <f t="shared" si="144"/>
        <v>0</v>
      </c>
      <c r="K3449" s="325">
        <f t="shared" ca="1" si="149"/>
        <v>1</v>
      </c>
      <c r="L3449" s="323"/>
      <c r="M3449" s="323"/>
      <c r="N3449" s="323"/>
      <c r="O3449" s="323"/>
      <c r="P3449" s="323"/>
    </row>
    <row r="3450" spans="1:16" outlineLevel="3" x14ac:dyDescent="0.3">
      <c r="A3450" s="173"/>
      <c r="B3450" s="173"/>
      <c r="C3450" s="173"/>
      <c r="D3450" s="173"/>
      <c r="E3450" s="173"/>
      <c r="F3450" s="70">
        <v>46</v>
      </c>
      <c r="G3450" s="173"/>
      <c r="H3450" s="173"/>
      <c r="I3450" s="71" t="str">
        <v>libre</v>
      </c>
      <c r="J3450" s="26">
        <f t="shared" si="144"/>
        <v>0</v>
      </c>
      <c r="K3450" s="325">
        <f t="shared" ca="1" si="149"/>
        <v>1</v>
      </c>
      <c r="L3450" s="323"/>
      <c r="M3450" s="323"/>
      <c r="N3450" s="323"/>
      <c r="O3450" s="323"/>
      <c r="P3450" s="323"/>
    </row>
    <row r="3451" spans="1:16" outlineLevel="3" x14ac:dyDescent="0.3">
      <c r="A3451" s="173"/>
      <c r="B3451" s="173"/>
      <c r="C3451" s="173"/>
      <c r="D3451" s="173"/>
      <c r="E3451" s="173"/>
      <c r="F3451" s="70">
        <v>47</v>
      </c>
      <c r="G3451" s="173"/>
      <c r="H3451" s="173"/>
      <c r="I3451" s="71" t="str">
        <v>libre</v>
      </c>
      <c r="J3451" s="26">
        <f t="shared" si="144"/>
        <v>0</v>
      </c>
      <c r="K3451" s="325">
        <f t="shared" ca="1" si="149"/>
        <v>1</v>
      </c>
      <c r="L3451" s="323"/>
      <c r="M3451" s="323"/>
      <c r="N3451" s="323"/>
      <c r="O3451" s="323"/>
      <c r="P3451" s="323"/>
    </row>
    <row r="3452" spans="1:16" outlineLevel="3" x14ac:dyDescent="0.3">
      <c r="A3452" s="173"/>
      <c r="B3452" s="173"/>
      <c r="C3452" s="173"/>
      <c r="D3452" s="173"/>
      <c r="E3452" s="173"/>
      <c r="F3452" s="70">
        <v>48</v>
      </c>
      <c r="G3452" s="173"/>
      <c r="H3452" s="173"/>
      <c r="I3452" s="71" t="str">
        <v>libre</v>
      </c>
      <c r="J3452" s="26">
        <f t="shared" si="144"/>
        <v>0</v>
      </c>
      <c r="K3452" s="325">
        <f t="shared" ca="1" si="149"/>
        <v>1</v>
      </c>
      <c r="L3452" s="323"/>
      <c r="M3452" s="323"/>
      <c r="N3452" s="323"/>
      <c r="O3452" s="323"/>
      <c r="P3452" s="323"/>
    </row>
    <row r="3453" spans="1:16" outlineLevel="3" x14ac:dyDescent="0.3">
      <c r="A3453" s="173"/>
      <c r="B3453" s="173"/>
      <c r="C3453" s="173"/>
      <c r="D3453" s="173"/>
      <c r="E3453" s="173"/>
      <c r="F3453" s="70">
        <v>49</v>
      </c>
      <c r="G3453" s="173"/>
      <c r="H3453" s="173"/>
      <c r="I3453" s="71" t="str">
        <v>libre</v>
      </c>
      <c r="J3453" s="26">
        <f t="shared" si="144"/>
        <v>0</v>
      </c>
      <c r="K3453" s="325">
        <f t="shared" ca="1" si="149"/>
        <v>1</v>
      </c>
      <c r="L3453" s="323"/>
      <c r="M3453" s="323"/>
      <c r="N3453" s="323"/>
      <c r="O3453" s="323"/>
      <c r="P3453" s="323"/>
    </row>
    <row r="3454" spans="1:16" outlineLevel="3" x14ac:dyDescent="0.3">
      <c r="A3454" s="173"/>
      <c r="B3454" s="173"/>
      <c r="C3454" s="173"/>
      <c r="D3454" s="173"/>
      <c r="E3454" s="173"/>
      <c r="F3454" s="70">
        <v>50</v>
      </c>
      <c r="G3454" s="173"/>
      <c r="H3454" s="173"/>
      <c r="I3454" s="71" t="str">
        <v>libre</v>
      </c>
      <c r="J3454" s="26">
        <f t="shared" si="144"/>
        <v>0</v>
      </c>
      <c r="K3454" s="325">
        <f t="shared" ca="1" si="149"/>
        <v>1</v>
      </c>
      <c r="L3454" s="323"/>
      <c r="M3454" s="323"/>
      <c r="N3454" s="323"/>
      <c r="O3454" s="323"/>
      <c r="P3454" s="323"/>
    </row>
    <row r="3455" spans="1:16" outlineLevel="3" x14ac:dyDescent="0.3">
      <c r="A3455" s="173"/>
      <c r="B3455" s="173"/>
      <c r="C3455" s="173"/>
      <c r="D3455" s="173"/>
      <c r="E3455" s="173"/>
      <c r="F3455" s="70">
        <v>51</v>
      </c>
      <c r="G3455" s="173"/>
      <c r="H3455" s="173"/>
      <c r="I3455" s="71" t="str">
        <v>libre</v>
      </c>
      <c r="J3455" s="26">
        <f t="shared" si="144"/>
        <v>0</v>
      </c>
      <c r="K3455" s="325">
        <f t="shared" ref="K3455:K3464" ca="1" si="150">IF(OR($J3455=0,K3149=0),1,K2841/K3149)</f>
        <v>1</v>
      </c>
      <c r="L3455" s="323"/>
      <c r="M3455" s="323"/>
      <c r="N3455" s="323"/>
      <c r="O3455" s="323"/>
      <c r="P3455" s="323"/>
    </row>
    <row r="3456" spans="1:16" outlineLevel="3" x14ac:dyDescent="0.3">
      <c r="A3456" s="173"/>
      <c r="B3456" s="173"/>
      <c r="C3456" s="173"/>
      <c r="D3456" s="173"/>
      <c r="E3456" s="173"/>
      <c r="F3456" s="70">
        <v>52</v>
      </c>
      <c r="G3456" s="173"/>
      <c r="H3456" s="173"/>
      <c r="I3456" s="71" t="str">
        <v>libre</v>
      </c>
      <c r="J3456" s="26">
        <f t="shared" si="144"/>
        <v>0</v>
      </c>
      <c r="K3456" s="325">
        <f t="shared" ca="1" si="150"/>
        <v>1</v>
      </c>
      <c r="L3456" s="323"/>
      <c r="M3456" s="323"/>
      <c r="N3456" s="323"/>
      <c r="O3456" s="323"/>
      <c r="P3456" s="323"/>
    </row>
    <row r="3457" spans="1:16" outlineLevel="3" x14ac:dyDescent="0.3">
      <c r="A3457" s="173"/>
      <c r="B3457" s="173"/>
      <c r="C3457" s="173"/>
      <c r="D3457" s="173"/>
      <c r="E3457" s="173"/>
      <c r="F3457" s="70">
        <v>53</v>
      </c>
      <c r="G3457" s="173"/>
      <c r="H3457" s="173"/>
      <c r="I3457" s="71" t="str">
        <v>libre</v>
      </c>
      <c r="J3457" s="26">
        <f t="shared" si="144"/>
        <v>0</v>
      </c>
      <c r="K3457" s="325">
        <f t="shared" ca="1" si="150"/>
        <v>1</v>
      </c>
      <c r="L3457" s="323"/>
      <c r="M3457" s="323"/>
      <c r="N3457" s="323"/>
      <c r="O3457" s="323"/>
      <c r="P3457" s="323"/>
    </row>
    <row r="3458" spans="1:16" outlineLevel="3" x14ac:dyDescent="0.3">
      <c r="A3458" s="173"/>
      <c r="B3458" s="173"/>
      <c r="C3458" s="173"/>
      <c r="D3458" s="173"/>
      <c r="E3458" s="173"/>
      <c r="F3458" s="70">
        <v>54</v>
      </c>
      <c r="G3458" s="173"/>
      <c r="H3458" s="173"/>
      <c r="I3458" s="71" t="str">
        <v>libre</v>
      </c>
      <c r="J3458" s="26">
        <f t="shared" si="144"/>
        <v>0</v>
      </c>
      <c r="K3458" s="325">
        <f t="shared" ca="1" si="150"/>
        <v>1</v>
      </c>
      <c r="L3458" s="323"/>
      <c r="M3458" s="323"/>
      <c r="N3458" s="323"/>
      <c r="O3458" s="323"/>
      <c r="P3458" s="323"/>
    </row>
    <row r="3459" spans="1:16" outlineLevel="3" x14ac:dyDescent="0.3">
      <c r="A3459" s="173"/>
      <c r="B3459" s="173"/>
      <c r="C3459" s="173"/>
      <c r="D3459" s="173"/>
      <c r="E3459" s="173"/>
      <c r="F3459" s="70">
        <v>55</v>
      </c>
      <c r="G3459" s="173"/>
      <c r="H3459" s="173"/>
      <c r="I3459" s="71" t="str">
        <v>libre</v>
      </c>
      <c r="J3459" s="26">
        <f t="shared" si="144"/>
        <v>0</v>
      </c>
      <c r="K3459" s="325">
        <f t="shared" ca="1" si="150"/>
        <v>1</v>
      </c>
      <c r="L3459" s="323"/>
      <c r="M3459" s="323"/>
      <c r="N3459" s="323"/>
      <c r="O3459" s="323"/>
      <c r="P3459" s="323"/>
    </row>
    <row r="3460" spans="1:16" outlineLevel="3" x14ac:dyDescent="0.3">
      <c r="A3460" s="173"/>
      <c r="B3460" s="173"/>
      <c r="C3460" s="173"/>
      <c r="D3460" s="173"/>
      <c r="E3460" s="173"/>
      <c r="F3460" s="70">
        <v>56</v>
      </c>
      <c r="G3460" s="173"/>
      <c r="H3460" s="173"/>
      <c r="I3460" s="71" t="str">
        <v>libre</v>
      </c>
      <c r="J3460" s="26">
        <f t="shared" si="144"/>
        <v>0</v>
      </c>
      <c r="K3460" s="325">
        <f t="shared" ca="1" si="150"/>
        <v>1</v>
      </c>
      <c r="L3460" s="323"/>
      <c r="M3460" s="323"/>
      <c r="N3460" s="323"/>
      <c r="O3460" s="323"/>
      <c r="P3460" s="323"/>
    </row>
    <row r="3461" spans="1:16" outlineLevel="3" x14ac:dyDescent="0.3">
      <c r="A3461" s="173"/>
      <c r="B3461" s="173"/>
      <c r="C3461" s="173"/>
      <c r="D3461" s="173"/>
      <c r="E3461" s="173"/>
      <c r="F3461" s="70">
        <v>57</v>
      </c>
      <c r="G3461" s="173"/>
      <c r="H3461" s="173"/>
      <c r="I3461" s="71" t="str">
        <v>libre</v>
      </c>
      <c r="J3461" s="26">
        <f t="shared" si="144"/>
        <v>0</v>
      </c>
      <c r="K3461" s="325">
        <f t="shared" ca="1" si="150"/>
        <v>1</v>
      </c>
      <c r="L3461" s="323"/>
      <c r="M3461" s="323"/>
      <c r="N3461" s="323"/>
      <c r="O3461" s="323"/>
      <c r="P3461" s="323"/>
    </row>
    <row r="3462" spans="1:16" outlineLevel="3" x14ac:dyDescent="0.3">
      <c r="A3462" s="173"/>
      <c r="B3462" s="173"/>
      <c r="C3462" s="173"/>
      <c r="D3462" s="173"/>
      <c r="E3462" s="173"/>
      <c r="F3462" s="70">
        <v>58</v>
      </c>
      <c r="G3462" s="173"/>
      <c r="H3462" s="173"/>
      <c r="I3462" s="71" t="str">
        <v>libre</v>
      </c>
      <c r="J3462" s="26">
        <f t="shared" si="144"/>
        <v>0</v>
      </c>
      <c r="K3462" s="325">
        <f t="shared" ca="1" si="150"/>
        <v>1</v>
      </c>
      <c r="L3462" s="323"/>
      <c r="M3462" s="323"/>
      <c r="N3462" s="323"/>
      <c r="O3462" s="323"/>
      <c r="P3462" s="323"/>
    </row>
    <row r="3463" spans="1:16" outlineLevel="3" x14ac:dyDescent="0.3">
      <c r="A3463" s="173"/>
      <c r="B3463" s="173"/>
      <c r="C3463" s="173"/>
      <c r="D3463" s="173"/>
      <c r="E3463" s="173"/>
      <c r="F3463" s="70">
        <v>59</v>
      </c>
      <c r="G3463" s="173"/>
      <c r="H3463" s="173"/>
      <c r="I3463" s="71" t="str">
        <v>libre</v>
      </c>
      <c r="J3463" s="26">
        <f t="shared" si="144"/>
        <v>0</v>
      </c>
      <c r="K3463" s="325">
        <f t="shared" ca="1" si="150"/>
        <v>1</v>
      </c>
      <c r="L3463" s="323"/>
      <c r="M3463" s="323"/>
      <c r="N3463" s="323"/>
      <c r="O3463" s="323"/>
      <c r="P3463" s="323"/>
    </row>
    <row r="3464" spans="1:16" outlineLevel="3" x14ac:dyDescent="0.3">
      <c r="A3464" s="173"/>
      <c r="B3464" s="173"/>
      <c r="C3464" s="173"/>
      <c r="D3464" s="173"/>
      <c r="E3464" s="173"/>
      <c r="F3464" s="70">
        <v>60</v>
      </c>
      <c r="G3464" s="173"/>
      <c r="H3464" s="173"/>
      <c r="I3464" s="71" t="str">
        <v>libre</v>
      </c>
      <c r="J3464" s="26">
        <f t="shared" si="144"/>
        <v>0</v>
      </c>
      <c r="K3464" s="325">
        <f t="shared" ca="1" si="150"/>
        <v>1</v>
      </c>
      <c r="L3464" s="323"/>
      <c r="M3464" s="323"/>
      <c r="N3464" s="323"/>
      <c r="O3464" s="323"/>
      <c r="P3464" s="323"/>
    </row>
    <row r="3465" spans="1:16" outlineLevel="3" x14ac:dyDescent="0.3">
      <c r="A3465" s="173"/>
      <c r="B3465" s="173"/>
      <c r="C3465" s="173"/>
      <c r="D3465" s="173"/>
      <c r="E3465" s="173"/>
      <c r="F3465" s="70">
        <v>61</v>
      </c>
      <c r="G3465" s="173"/>
      <c r="H3465" s="173"/>
      <c r="I3465" s="71" t="str">
        <v>libre</v>
      </c>
      <c r="J3465" s="26">
        <f t="shared" si="144"/>
        <v>0</v>
      </c>
      <c r="K3465" s="325">
        <f t="shared" ref="K3465:K3474" ca="1" si="151">IF(OR($J3465=0,K3159=0),1,K2851/K3159)</f>
        <v>1</v>
      </c>
      <c r="L3465" s="323"/>
      <c r="M3465" s="323"/>
      <c r="N3465" s="323"/>
      <c r="O3465" s="323"/>
      <c r="P3465" s="323"/>
    </row>
    <row r="3466" spans="1:16" outlineLevel="3" x14ac:dyDescent="0.3">
      <c r="A3466" s="173"/>
      <c r="B3466" s="173"/>
      <c r="C3466" s="173"/>
      <c r="D3466" s="173"/>
      <c r="E3466" s="173"/>
      <c r="F3466" s="70">
        <v>62</v>
      </c>
      <c r="G3466" s="173"/>
      <c r="H3466" s="173"/>
      <c r="I3466" s="71" t="str">
        <v>libre</v>
      </c>
      <c r="J3466" s="26">
        <f t="shared" si="144"/>
        <v>0</v>
      </c>
      <c r="K3466" s="325">
        <f t="shared" ca="1" si="151"/>
        <v>1</v>
      </c>
      <c r="L3466" s="323"/>
      <c r="M3466" s="323"/>
      <c r="N3466" s="323"/>
      <c r="O3466" s="323"/>
      <c r="P3466" s="323"/>
    </row>
    <row r="3467" spans="1:16" outlineLevel="3" x14ac:dyDescent="0.3">
      <c r="A3467" s="173"/>
      <c r="B3467" s="173"/>
      <c r="C3467" s="173"/>
      <c r="D3467" s="173"/>
      <c r="E3467" s="173"/>
      <c r="F3467" s="70">
        <v>63</v>
      </c>
      <c r="G3467" s="173"/>
      <c r="H3467" s="173"/>
      <c r="I3467" s="71" t="str">
        <v>libre</v>
      </c>
      <c r="J3467" s="26">
        <f t="shared" si="144"/>
        <v>0</v>
      </c>
      <c r="K3467" s="325">
        <f t="shared" ca="1" si="151"/>
        <v>1</v>
      </c>
      <c r="L3467" s="323"/>
      <c r="M3467" s="323"/>
      <c r="N3467" s="323"/>
      <c r="O3467" s="323"/>
      <c r="P3467" s="323"/>
    </row>
    <row r="3468" spans="1:16" outlineLevel="3" x14ac:dyDescent="0.3">
      <c r="A3468" s="173"/>
      <c r="B3468" s="173"/>
      <c r="C3468" s="173"/>
      <c r="D3468" s="173"/>
      <c r="E3468" s="173"/>
      <c r="F3468" s="70">
        <v>64</v>
      </c>
      <c r="G3468" s="173"/>
      <c r="H3468" s="173"/>
      <c r="I3468" s="71" t="str">
        <v>libre</v>
      </c>
      <c r="J3468" s="26">
        <f t="shared" si="144"/>
        <v>0</v>
      </c>
      <c r="K3468" s="325">
        <f t="shared" ca="1" si="151"/>
        <v>1</v>
      </c>
      <c r="L3468" s="323"/>
      <c r="M3468" s="323"/>
      <c r="N3468" s="323"/>
      <c r="O3468" s="323"/>
      <c r="P3468" s="323"/>
    </row>
    <row r="3469" spans="1:16" outlineLevel="3" x14ac:dyDescent="0.3">
      <c r="A3469" s="173"/>
      <c r="B3469" s="173"/>
      <c r="C3469" s="173"/>
      <c r="D3469" s="173"/>
      <c r="E3469" s="173"/>
      <c r="F3469" s="70">
        <v>65</v>
      </c>
      <c r="G3469" s="173"/>
      <c r="H3469" s="173"/>
      <c r="I3469" s="71" t="str">
        <v>libre</v>
      </c>
      <c r="J3469" s="26">
        <f t="shared" ref="J3469:J3532" si="152">IF(AND(MAX($K1923:$P1923)=1,MIN($K1923:$P1923)=1),0,1)</f>
        <v>0</v>
      </c>
      <c r="K3469" s="325">
        <f t="shared" ca="1" si="151"/>
        <v>1</v>
      </c>
      <c r="L3469" s="323"/>
      <c r="M3469" s="323"/>
      <c r="N3469" s="323"/>
      <c r="O3469" s="323"/>
      <c r="P3469" s="323"/>
    </row>
    <row r="3470" spans="1:16" outlineLevel="3" x14ac:dyDescent="0.3">
      <c r="A3470" s="173"/>
      <c r="B3470" s="173"/>
      <c r="C3470" s="173"/>
      <c r="D3470" s="173"/>
      <c r="E3470" s="173"/>
      <c r="F3470" s="70">
        <v>66</v>
      </c>
      <c r="G3470" s="173"/>
      <c r="H3470" s="173"/>
      <c r="I3470" s="71" t="str">
        <v>libre</v>
      </c>
      <c r="J3470" s="26">
        <f t="shared" si="152"/>
        <v>0</v>
      </c>
      <c r="K3470" s="325">
        <f t="shared" ca="1" si="151"/>
        <v>1</v>
      </c>
      <c r="L3470" s="323"/>
      <c r="M3470" s="323"/>
      <c r="N3470" s="323"/>
      <c r="O3470" s="323"/>
      <c r="P3470" s="323"/>
    </row>
    <row r="3471" spans="1:16" outlineLevel="3" x14ac:dyDescent="0.3">
      <c r="A3471" s="173"/>
      <c r="B3471" s="173"/>
      <c r="C3471" s="173"/>
      <c r="D3471" s="173"/>
      <c r="E3471" s="173"/>
      <c r="F3471" s="70">
        <v>67</v>
      </c>
      <c r="G3471" s="173"/>
      <c r="H3471" s="173"/>
      <c r="I3471" s="71" t="str">
        <v>libre</v>
      </c>
      <c r="J3471" s="26">
        <f t="shared" si="152"/>
        <v>0</v>
      </c>
      <c r="K3471" s="325">
        <f t="shared" ca="1" si="151"/>
        <v>1</v>
      </c>
      <c r="L3471" s="323"/>
      <c r="M3471" s="323"/>
      <c r="N3471" s="323"/>
      <c r="O3471" s="323"/>
      <c r="P3471" s="323"/>
    </row>
    <row r="3472" spans="1:16" outlineLevel="3" x14ac:dyDescent="0.3">
      <c r="A3472" s="173"/>
      <c r="B3472" s="173"/>
      <c r="C3472" s="173"/>
      <c r="D3472" s="173"/>
      <c r="E3472" s="173"/>
      <c r="F3472" s="70">
        <v>68</v>
      </c>
      <c r="G3472" s="173"/>
      <c r="H3472" s="173"/>
      <c r="I3472" s="71" t="str">
        <v>libre</v>
      </c>
      <c r="J3472" s="26">
        <f t="shared" si="152"/>
        <v>0</v>
      </c>
      <c r="K3472" s="325">
        <f t="shared" ca="1" si="151"/>
        <v>1</v>
      </c>
      <c r="L3472" s="323"/>
      <c r="M3472" s="323"/>
      <c r="N3472" s="323"/>
      <c r="O3472" s="323"/>
      <c r="P3472" s="323"/>
    </row>
    <row r="3473" spans="1:16" outlineLevel="3" x14ac:dyDescent="0.3">
      <c r="A3473" s="173"/>
      <c r="B3473" s="173"/>
      <c r="C3473" s="173"/>
      <c r="D3473" s="173"/>
      <c r="E3473" s="173"/>
      <c r="F3473" s="70">
        <v>69</v>
      </c>
      <c r="G3473" s="173"/>
      <c r="H3473" s="173"/>
      <c r="I3473" s="71" t="str">
        <v>Core CS:MGW, HW y SE</v>
      </c>
      <c r="J3473" s="26">
        <f t="shared" si="152"/>
        <v>0</v>
      </c>
      <c r="K3473" s="325">
        <f t="shared" ca="1" si="151"/>
        <v>1</v>
      </c>
      <c r="L3473" s="323"/>
      <c r="M3473" s="323"/>
      <c r="N3473" s="323"/>
      <c r="O3473" s="323"/>
      <c r="P3473" s="323"/>
    </row>
    <row r="3474" spans="1:16" outlineLevel="3" x14ac:dyDescent="0.3">
      <c r="A3474" s="173"/>
      <c r="B3474" s="173"/>
      <c r="C3474" s="173"/>
      <c r="D3474" s="173"/>
      <c r="E3474" s="173"/>
      <c r="F3474" s="70">
        <v>70</v>
      </c>
      <c r="G3474" s="173"/>
      <c r="H3474" s="173"/>
      <c r="I3474" s="71" t="str">
        <v>Core CS:MSC Server, HW y SE</v>
      </c>
      <c r="J3474" s="26">
        <f t="shared" si="152"/>
        <v>0</v>
      </c>
      <c r="K3474" s="325">
        <f t="shared" ca="1" si="151"/>
        <v>1</v>
      </c>
      <c r="L3474" s="323"/>
      <c r="M3474" s="323"/>
      <c r="N3474" s="323"/>
      <c r="O3474" s="323"/>
      <c r="P3474" s="323"/>
    </row>
    <row r="3475" spans="1:16" outlineLevel="3" x14ac:dyDescent="0.3">
      <c r="A3475" s="173"/>
      <c r="B3475" s="173"/>
      <c r="C3475" s="173"/>
      <c r="D3475" s="173"/>
      <c r="E3475" s="173"/>
      <c r="F3475" s="70">
        <v>71</v>
      </c>
      <c r="G3475" s="173"/>
      <c r="H3475" s="173"/>
      <c r="I3475" s="71" t="str">
        <v>Core CS:SG, HW y SE</v>
      </c>
      <c r="J3475" s="26">
        <f t="shared" si="152"/>
        <v>0</v>
      </c>
      <c r="K3475" s="325">
        <f t="shared" ref="K3475:K3484" ca="1" si="153">IF(OR($J3475=0,K3169=0),1,K2861/K3169)</f>
        <v>1</v>
      </c>
      <c r="L3475" s="323"/>
      <c r="M3475" s="323"/>
      <c r="N3475" s="323"/>
      <c r="O3475" s="323"/>
      <c r="P3475" s="323"/>
    </row>
    <row r="3476" spans="1:16" outlineLevel="3" x14ac:dyDescent="0.3">
      <c r="A3476" s="173"/>
      <c r="B3476" s="173"/>
      <c r="C3476" s="173"/>
      <c r="D3476" s="173"/>
      <c r="E3476" s="173"/>
      <c r="F3476" s="70">
        <v>72</v>
      </c>
      <c r="G3476" s="173"/>
      <c r="H3476" s="173"/>
      <c r="I3476" s="71" t="str">
        <v>Core CS:HLR, HW y SE</v>
      </c>
      <c r="J3476" s="26">
        <f t="shared" si="152"/>
        <v>0</v>
      </c>
      <c r="K3476" s="325">
        <f t="shared" ca="1" si="153"/>
        <v>1</v>
      </c>
      <c r="L3476" s="323"/>
      <c r="M3476" s="323"/>
      <c r="N3476" s="323"/>
      <c r="O3476" s="323"/>
      <c r="P3476" s="323"/>
    </row>
    <row r="3477" spans="1:16" outlineLevel="3" x14ac:dyDescent="0.3">
      <c r="A3477" s="173"/>
      <c r="B3477" s="173"/>
      <c r="C3477" s="173"/>
      <c r="D3477" s="173"/>
      <c r="E3477" s="173"/>
      <c r="F3477" s="70">
        <v>73</v>
      </c>
      <c r="G3477" s="173"/>
      <c r="H3477" s="173"/>
      <c r="I3477" s="71" t="str">
        <v>Core CS:MGW, SW</v>
      </c>
      <c r="J3477" s="26">
        <f t="shared" si="152"/>
        <v>0</v>
      </c>
      <c r="K3477" s="325">
        <f t="shared" ca="1" si="153"/>
        <v>1</v>
      </c>
      <c r="L3477" s="323"/>
      <c r="M3477" s="323"/>
      <c r="N3477" s="323"/>
      <c r="O3477" s="323"/>
      <c r="P3477" s="323"/>
    </row>
    <row r="3478" spans="1:16" outlineLevel="3" x14ac:dyDescent="0.3">
      <c r="A3478" s="173"/>
      <c r="B3478" s="173"/>
      <c r="C3478" s="173"/>
      <c r="D3478" s="173"/>
      <c r="E3478" s="173"/>
      <c r="F3478" s="70">
        <v>74</v>
      </c>
      <c r="G3478" s="173"/>
      <c r="H3478" s="173"/>
      <c r="I3478" s="71" t="str">
        <v>Core CS:MSC Server, SW</v>
      </c>
      <c r="J3478" s="26">
        <f t="shared" si="152"/>
        <v>0</v>
      </c>
      <c r="K3478" s="325">
        <f t="shared" ca="1" si="153"/>
        <v>1</v>
      </c>
      <c r="L3478" s="323"/>
      <c r="M3478" s="323"/>
      <c r="N3478" s="323"/>
      <c r="O3478" s="323"/>
      <c r="P3478" s="323"/>
    </row>
    <row r="3479" spans="1:16" outlineLevel="3" x14ac:dyDescent="0.3">
      <c r="A3479" s="173"/>
      <c r="B3479" s="173"/>
      <c r="C3479" s="173"/>
      <c r="D3479" s="173"/>
      <c r="E3479" s="173"/>
      <c r="F3479" s="70">
        <v>75</v>
      </c>
      <c r="G3479" s="173"/>
      <c r="H3479" s="173"/>
      <c r="I3479" s="71" t="str">
        <v>Core CS:SG, SW</v>
      </c>
      <c r="J3479" s="26">
        <f t="shared" si="152"/>
        <v>0</v>
      </c>
      <c r="K3479" s="325">
        <f t="shared" ca="1" si="153"/>
        <v>1</v>
      </c>
      <c r="L3479" s="323"/>
      <c r="M3479" s="323"/>
      <c r="N3479" s="323"/>
      <c r="O3479" s="323"/>
      <c r="P3479" s="323"/>
    </row>
    <row r="3480" spans="1:16" outlineLevel="3" x14ac:dyDescent="0.3">
      <c r="A3480" s="173"/>
      <c r="B3480" s="173"/>
      <c r="C3480" s="173"/>
      <c r="D3480" s="173"/>
      <c r="E3480" s="173"/>
      <c r="F3480" s="70">
        <v>76</v>
      </c>
      <c r="G3480" s="173"/>
      <c r="H3480" s="173"/>
      <c r="I3480" s="71" t="str">
        <v>Core CS:HLR, SW</v>
      </c>
      <c r="J3480" s="26">
        <f t="shared" si="152"/>
        <v>0</v>
      </c>
      <c r="K3480" s="325">
        <f t="shared" ca="1" si="153"/>
        <v>1</v>
      </c>
      <c r="L3480" s="323"/>
      <c r="M3480" s="323"/>
      <c r="N3480" s="323"/>
      <c r="O3480" s="323"/>
      <c r="P3480" s="323"/>
    </row>
    <row r="3481" spans="1:16" outlineLevel="3" x14ac:dyDescent="0.3">
      <c r="A3481" s="173"/>
      <c r="B3481" s="173"/>
      <c r="C3481" s="173"/>
      <c r="D3481" s="173"/>
      <c r="E3481" s="173"/>
      <c r="F3481" s="70">
        <v>77</v>
      </c>
      <c r="G3481" s="173"/>
      <c r="H3481" s="173"/>
      <c r="I3481" s="71" t="str">
        <v>Core PS:SGSN, HW y SE</v>
      </c>
      <c r="J3481" s="26">
        <f t="shared" si="152"/>
        <v>0</v>
      </c>
      <c r="K3481" s="325">
        <f t="shared" ca="1" si="153"/>
        <v>1</v>
      </c>
      <c r="L3481" s="323"/>
      <c r="M3481" s="323"/>
      <c r="N3481" s="323"/>
      <c r="O3481" s="323"/>
      <c r="P3481" s="323"/>
    </row>
    <row r="3482" spans="1:16" outlineLevel="3" x14ac:dyDescent="0.3">
      <c r="A3482" s="173"/>
      <c r="B3482" s="173"/>
      <c r="C3482" s="173"/>
      <c r="D3482" s="173"/>
      <c r="E3482" s="173"/>
      <c r="F3482" s="70">
        <v>78</v>
      </c>
      <c r="G3482" s="173"/>
      <c r="H3482" s="173"/>
      <c r="I3482" s="71" t="str">
        <v>Core PS:GGSN, HW y SE</v>
      </c>
      <c r="J3482" s="26">
        <f t="shared" si="152"/>
        <v>0</v>
      </c>
      <c r="K3482" s="325">
        <f t="shared" ca="1" si="153"/>
        <v>1</v>
      </c>
      <c r="L3482" s="323"/>
      <c r="M3482" s="323"/>
      <c r="N3482" s="323"/>
      <c r="O3482" s="323"/>
      <c r="P3482" s="323"/>
    </row>
    <row r="3483" spans="1:16" outlineLevel="3" x14ac:dyDescent="0.3">
      <c r="A3483" s="173"/>
      <c r="B3483" s="173"/>
      <c r="C3483" s="173"/>
      <c r="D3483" s="173"/>
      <c r="E3483" s="173"/>
      <c r="F3483" s="70">
        <v>79</v>
      </c>
      <c r="G3483" s="173"/>
      <c r="H3483" s="173"/>
      <c r="I3483" s="71" t="str">
        <v>Core PS:CG, HW y SE</v>
      </c>
      <c r="J3483" s="26">
        <f t="shared" si="152"/>
        <v>0</v>
      </c>
      <c r="K3483" s="325">
        <f t="shared" ca="1" si="153"/>
        <v>1</v>
      </c>
      <c r="L3483" s="323"/>
      <c r="M3483" s="323"/>
      <c r="N3483" s="323"/>
      <c r="O3483" s="323"/>
      <c r="P3483" s="323"/>
    </row>
    <row r="3484" spans="1:16" outlineLevel="3" x14ac:dyDescent="0.3">
      <c r="A3484" s="173"/>
      <c r="B3484" s="173"/>
      <c r="C3484" s="173"/>
      <c r="D3484" s="173"/>
      <c r="E3484" s="173"/>
      <c r="F3484" s="70">
        <v>80</v>
      </c>
      <c r="G3484" s="173"/>
      <c r="H3484" s="173"/>
      <c r="I3484" s="71" t="str">
        <v>Core PS:PCRF, HW y SE</v>
      </c>
      <c r="J3484" s="26">
        <f t="shared" si="152"/>
        <v>0</v>
      </c>
      <c r="K3484" s="325">
        <f t="shared" ca="1" si="153"/>
        <v>1</v>
      </c>
      <c r="L3484" s="323"/>
      <c r="M3484" s="323"/>
      <c r="N3484" s="323"/>
      <c r="O3484" s="323"/>
      <c r="P3484" s="323"/>
    </row>
    <row r="3485" spans="1:16" outlineLevel="3" x14ac:dyDescent="0.3">
      <c r="A3485" s="173"/>
      <c r="B3485" s="173"/>
      <c r="C3485" s="173"/>
      <c r="D3485" s="173"/>
      <c r="E3485" s="173"/>
      <c r="F3485" s="70">
        <v>81</v>
      </c>
      <c r="G3485" s="173"/>
      <c r="H3485" s="173"/>
      <c r="I3485" s="71" t="str">
        <v>Core PS:SUR, HW y SE</v>
      </c>
      <c r="J3485" s="26">
        <f t="shared" si="152"/>
        <v>0</v>
      </c>
      <c r="K3485" s="325">
        <f t="shared" ref="K3485:K3494" ca="1" si="154">IF(OR($J3485=0,K3179=0),1,K2871/K3179)</f>
        <v>1</v>
      </c>
      <c r="L3485" s="323"/>
      <c r="M3485" s="323"/>
      <c r="N3485" s="323"/>
      <c r="O3485" s="323"/>
      <c r="P3485" s="323"/>
    </row>
    <row r="3486" spans="1:16" outlineLevel="3" x14ac:dyDescent="0.3">
      <c r="A3486" s="173"/>
      <c r="B3486" s="173"/>
      <c r="C3486" s="173"/>
      <c r="D3486" s="173"/>
      <c r="E3486" s="173"/>
      <c r="F3486" s="70">
        <v>82</v>
      </c>
      <c r="G3486" s="173"/>
      <c r="H3486" s="173"/>
      <c r="I3486" s="71" t="str">
        <v>Core PS:SGSN, SW</v>
      </c>
      <c r="J3486" s="26">
        <f t="shared" si="152"/>
        <v>0</v>
      </c>
      <c r="K3486" s="325">
        <f t="shared" ca="1" si="154"/>
        <v>1</v>
      </c>
      <c r="L3486" s="323"/>
      <c r="M3486" s="323"/>
      <c r="N3486" s="323"/>
      <c r="O3486" s="323"/>
      <c r="P3486" s="323"/>
    </row>
    <row r="3487" spans="1:16" outlineLevel="3" x14ac:dyDescent="0.3">
      <c r="A3487" s="173"/>
      <c r="B3487" s="173"/>
      <c r="C3487" s="173"/>
      <c r="D3487" s="173"/>
      <c r="E3487" s="173"/>
      <c r="F3487" s="70">
        <v>83</v>
      </c>
      <c r="G3487" s="173"/>
      <c r="H3487" s="173"/>
      <c r="I3487" s="71" t="str">
        <v>Core PS:GGSN, SW</v>
      </c>
      <c r="J3487" s="26">
        <f t="shared" si="152"/>
        <v>0</v>
      </c>
      <c r="K3487" s="325">
        <f t="shared" ca="1" si="154"/>
        <v>1</v>
      </c>
      <c r="L3487" s="323"/>
      <c r="M3487" s="323"/>
      <c r="N3487" s="323"/>
      <c r="O3487" s="323"/>
      <c r="P3487" s="323"/>
    </row>
    <row r="3488" spans="1:16" outlineLevel="3" x14ac:dyDescent="0.3">
      <c r="A3488" s="173"/>
      <c r="B3488" s="173"/>
      <c r="C3488" s="173"/>
      <c r="D3488" s="173"/>
      <c r="E3488" s="173"/>
      <c r="F3488" s="70">
        <v>84</v>
      </c>
      <c r="G3488" s="173"/>
      <c r="H3488" s="173"/>
      <c r="I3488" s="71" t="str">
        <v>Core PS:CG, SW</v>
      </c>
      <c r="J3488" s="26">
        <f t="shared" si="152"/>
        <v>0</v>
      </c>
      <c r="K3488" s="325">
        <f t="shared" ca="1" si="154"/>
        <v>1</v>
      </c>
      <c r="L3488" s="323"/>
      <c r="M3488" s="323"/>
      <c r="N3488" s="323"/>
      <c r="O3488" s="323"/>
      <c r="P3488" s="323"/>
    </row>
    <row r="3489" spans="1:16" outlineLevel="3" x14ac:dyDescent="0.3">
      <c r="A3489" s="173"/>
      <c r="B3489" s="173"/>
      <c r="C3489" s="173"/>
      <c r="D3489" s="173"/>
      <c r="E3489" s="173"/>
      <c r="F3489" s="70">
        <v>85</v>
      </c>
      <c r="G3489" s="173"/>
      <c r="H3489" s="173"/>
      <c r="I3489" s="71" t="str">
        <v>Core PS:PCRF, SW</v>
      </c>
      <c r="J3489" s="26">
        <f t="shared" si="152"/>
        <v>0</v>
      </c>
      <c r="K3489" s="325">
        <f t="shared" ca="1" si="154"/>
        <v>1</v>
      </c>
      <c r="L3489" s="323"/>
      <c r="M3489" s="323"/>
      <c r="N3489" s="323"/>
      <c r="O3489" s="323"/>
      <c r="P3489" s="323"/>
    </row>
    <row r="3490" spans="1:16" outlineLevel="3" x14ac:dyDescent="0.3">
      <c r="A3490" s="173"/>
      <c r="B3490" s="173"/>
      <c r="C3490" s="173"/>
      <c r="D3490" s="173"/>
      <c r="E3490" s="173"/>
      <c r="F3490" s="70">
        <v>86</v>
      </c>
      <c r="G3490" s="173"/>
      <c r="H3490" s="173"/>
      <c r="I3490" s="71" t="str">
        <v>Core PS:SUR, SW</v>
      </c>
      <c r="J3490" s="26">
        <f t="shared" si="152"/>
        <v>0</v>
      </c>
      <c r="K3490" s="325">
        <f t="shared" ca="1" si="154"/>
        <v>1</v>
      </c>
      <c r="L3490" s="323"/>
      <c r="M3490" s="323"/>
      <c r="N3490" s="323"/>
      <c r="O3490" s="323"/>
      <c r="P3490" s="323"/>
    </row>
    <row r="3491" spans="1:16" outlineLevel="3" x14ac:dyDescent="0.3">
      <c r="A3491" s="173"/>
      <c r="B3491" s="173"/>
      <c r="C3491" s="173"/>
      <c r="D3491" s="173"/>
      <c r="E3491" s="173"/>
      <c r="F3491" s="70">
        <v>87</v>
      </c>
      <c r="G3491" s="173"/>
      <c r="H3491" s="173"/>
      <c r="I3491" s="71" t="str">
        <v>Core Común: Repuestos Críticos</v>
      </c>
      <c r="J3491" s="26">
        <f t="shared" si="152"/>
        <v>0</v>
      </c>
      <c r="K3491" s="325">
        <f t="shared" ca="1" si="154"/>
        <v>1</v>
      </c>
      <c r="L3491" s="323"/>
      <c r="M3491" s="323"/>
      <c r="N3491" s="323"/>
      <c r="O3491" s="323"/>
      <c r="P3491" s="323"/>
    </row>
    <row r="3492" spans="1:16" outlineLevel="3" x14ac:dyDescent="0.3">
      <c r="A3492" s="173"/>
      <c r="B3492" s="173"/>
      <c r="C3492" s="173"/>
      <c r="D3492" s="173"/>
      <c r="E3492" s="173"/>
      <c r="F3492" s="70">
        <v>88</v>
      </c>
      <c r="G3492" s="173"/>
      <c r="H3492" s="173"/>
      <c r="I3492" s="71" t="str">
        <v>Core Común: Mantención Iniciación</v>
      </c>
      <c r="J3492" s="26">
        <f t="shared" si="152"/>
        <v>0</v>
      </c>
      <c r="K3492" s="325">
        <f t="shared" ca="1" si="154"/>
        <v>1</v>
      </c>
      <c r="L3492" s="323"/>
      <c r="M3492" s="323"/>
      <c r="N3492" s="323"/>
      <c r="O3492" s="323"/>
      <c r="P3492" s="323"/>
    </row>
    <row r="3493" spans="1:16" outlineLevel="3" x14ac:dyDescent="0.3">
      <c r="A3493" s="173"/>
      <c r="B3493" s="173"/>
      <c r="C3493" s="173"/>
      <c r="D3493" s="173"/>
      <c r="E3493" s="173"/>
      <c r="F3493" s="70">
        <v>89</v>
      </c>
      <c r="G3493" s="173"/>
      <c r="H3493" s="173"/>
      <c r="I3493" s="71" t="str">
        <v>Core Común: Terrenos</v>
      </c>
      <c r="J3493" s="26">
        <f t="shared" si="152"/>
        <v>0</v>
      </c>
      <c r="K3493" s="325">
        <f t="shared" ca="1" si="154"/>
        <v>1</v>
      </c>
      <c r="L3493" s="323"/>
      <c r="M3493" s="323"/>
      <c r="N3493" s="323"/>
      <c r="O3493" s="323"/>
      <c r="P3493" s="323"/>
    </row>
    <row r="3494" spans="1:16" outlineLevel="3" x14ac:dyDescent="0.3">
      <c r="A3494" s="173"/>
      <c r="B3494" s="173"/>
      <c r="C3494" s="173"/>
      <c r="D3494" s="173"/>
      <c r="E3494" s="173"/>
      <c r="F3494" s="70">
        <v>90</v>
      </c>
      <c r="G3494" s="173"/>
      <c r="H3494" s="173"/>
      <c r="I3494" s="71" t="str">
        <v>Core Común: Obras Civiles</v>
      </c>
      <c r="J3494" s="26">
        <f t="shared" si="152"/>
        <v>0</v>
      </c>
      <c r="K3494" s="325">
        <f t="shared" ca="1" si="154"/>
        <v>1</v>
      </c>
      <c r="L3494" s="323"/>
      <c r="M3494" s="323"/>
      <c r="N3494" s="323"/>
      <c r="O3494" s="323"/>
      <c r="P3494" s="323"/>
    </row>
    <row r="3495" spans="1:16" outlineLevel="3" x14ac:dyDescent="0.3">
      <c r="A3495" s="173"/>
      <c r="B3495" s="173"/>
      <c r="C3495" s="173"/>
      <c r="D3495" s="173"/>
      <c r="E3495" s="173"/>
      <c r="F3495" s="70">
        <v>91</v>
      </c>
      <c r="G3495" s="173"/>
      <c r="H3495" s="173"/>
      <c r="I3495" s="71" t="str">
        <v>Core Común: Equipamiento</v>
      </c>
      <c r="J3495" s="26">
        <f t="shared" si="152"/>
        <v>0</v>
      </c>
      <c r="K3495" s="325">
        <f t="shared" ref="K3495:K3504" ca="1" si="155">IF(OR($J3495=0,K3189=0),1,K2881/K3189)</f>
        <v>1</v>
      </c>
      <c r="L3495" s="323"/>
      <c r="M3495" s="323"/>
      <c r="N3495" s="323"/>
      <c r="O3495" s="323"/>
      <c r="P3495" s="323"/>
    </row>
    <row r="3496" spans="1:16" outlineLevel="3" x14ac:dyDescent="0.3">
      <c r="A3496" s="173"/>
      <c r="B3496" s="173"/>
      <c r="C3496" s="173"/>
      <c r="D3496" s="173"/>
      <c r="E3496" s="173"/>
      <c r="F3496" s="70">
        <v>92</v>
      </c>
      <c r="G3496" s="173"/>
      <c r="H3496" s="173"/>
      <c r="I3496" s="71" t="str">
        <v>libre</v>
      </c>
      <c r="J3496" s="26">
        <f t="shared" si="152"/>
        <v>0</v>
      </c>
      <c r="K3496" s="325">
        <f t="shared" ca="1" si="155"/>
        <v>1</v>
      </c>
      <c r="L3496" s="323"/>
      <c r="M3496" s="323"/>
      <c r="N3496" s="323"/>
      <c r="O3496" s="323"/>
      <c r="P3496" s="323"/>
    </row>
    <row r="3497" spans="1:16" outlineLevel="3" x14ac:dyDescent="0.3">
      <c r="A3497" s="173"/>
      <c r="B3497" s="173"/>
      <c r="C3497" s="173"/>
      <c r="D3497" s="173"/>
      <c r="E3497" s="173"/>
      <c r="F3497" s="70">
        <v>93</v>
      </c>
      <c r="G3497" s="173"/>
      <c r="H3497" s="173"/>
      <c r="I3497" s="71" t="str">
        <v>Espectro</v>
      </c>
      <c r="J3497" s="26">
        <f t="shared" si="152"/>
        <v>0</v>
      </c>
      <c r="K3497" s="325">
        <f t="shared" ca="1" si="155"/>
        <v>1</v>
      </c>
      <c r="L3497" s="323"/>
      <c r="M3497" s="323"/>
      <c r="N3497" s="323"/>
      <c r="O3497" s="323"/>
      <c r="P3497" s="323"/>
    </row>
    <row r="3498" spans="1:16" outlineLevel="3" x14ac:dyDescent="0.3">
      <c r="A3498" s="173"/>
      <c r="B3498" s="173"/>
      <c r="C3498" s="173"/>
      <c r="D3498" s="173"/>
      <c r="E3498" s="173"/>
      <c r="F3498" s="70">
        <v>94</v>
      </c>
      <c r="G3498" s="173"/>
      <c r="H3498" s="173"/>
      <c r="I3498" s="71" t="str">
        <v>libre</v>
      </c>
      <c r="J3498" s="26">
        <f t="shared" si="152"/>
        <v>0</v>
      </c>
      <c r="K3498" s="325">
        <f t="shared" ca="1" si="155"/>
        <v>1</v>
      </c>
      <c r="L3498" s="323"/>
      <c r="M3498" s="323"/>
      <c r="N3498" s="323"/>
      <c r="O3498" s="323"/>
      <c r="P3498" s="323"/>
    </row>
    <row r="3499" spans="1:16" outlineLevel="3" x14ac:dyDescent="0.3">
      <c r="A3499" s="173"/>
      <c r="B3499" s="173"/>
      <c r="C3499" s="173"/>
      <c r="D3499" s="173"/>
      <c r="E3499" s="173"/>
      <c r="F3499" s="70">
        <v>95</v>
      </c>
      <c r="G3499" s="173"/>
      <c r="H3499" s="173"/>
      <c r="I3499" s="71" t="str">
        <v>BSCS Base</v>
      </c>
      <c r="J3499" s="26">
        <f t="shared" si="152"/>
        <v>0</v>
      </c>
      <c r="K3499" s="325">
        <f t="shared" ca="1" si="155"/>
        <v>1</v>
      </c>
      <c r="L3499" s="323"/>
      <c r="M3499" s="323"/>
      <c r="N3499" s="323"/>
      <c r="O3499" s="323"/>
      <c r="P3499" s="323"/>
    </row>
    <row r="3500" spans="1:16" outlineLevel="3" x14ac:dyDescent="0.3">
      <c r="A3500" s="173"/>
      <c r="B3500" s="173"/>
      <c r="C3500" s="173"/>
      <c r="D3500" s="173"/>
      <c r="E3500" s="173"/>
      <c r="F3500" s="70">
        <v>96</v>
      </c>
      <c r="G3500" s="173"/>
      <c r="H3500" s="173"/>
      <c r="I3500" s="71" t="str">
        <v>BSCS Mant</v>
      </c>
      <c r="J3500" s="26">
        <f t="shared" si="152"/>
        <v>0</v>
      </c>
      <c r="K3500" s="325">
        <f t="shared" ca="1" si="155"/>
        <v>1</v>
      </c>
      <c r="L3500" s="323"/>
      <c r="M3500" s="323"/>
      <c r="N3500" s="323"/>
      <c r="O3500" s="323"/>
      <c r="P3500" s="323"/>
    </row>
    <row r="3501" spans="1:16" outlineLevel="3" x14ac:dyDescent="0.3">
      <c r="A3501" s="173"/>
      <c r="B3501" s="173"/>
      <c r="C3501" s="173"/>
      <c r="D3501" s="173"/>
      <c r="E3501" s="173"/>
      <c r="F3501" s="70">
        <v>97</v>
      </c>
      <c r="G3501" s="173"/>
      <c r="H3501" s="173"/>
      <c r="I3501" s="71" t="str">
        <v>ICC Base</v>
      </c>
      <c r="J3501" s="26">
        <f t="shared" si="152"/>
        <v>0</v>
      </c>
      <c r="K3501" s="325">
        <f t="shared" ca="1" si="155"/>
        <v>1</v>
      </c>
      <c r="L3501" s="323"/>
      <c r="M3501" s="323"/>
      <c r="N3501" s="323"/>
      <c r="O3501" s="323"/>
      <c r="P3501" s="323"/>
    </row>
    <row r="3502" spans="1:16" outlineLevel="2" x14ac:dyDescent="0.3">
      <c r="A3502" s="173"/>
      <c r="B3502" s="173"/>
      <c r="C3502" s="173"/>
      <c r="D3502" s="173"/>
      <c r="E3502" s="173"/>
      <c r="F3502" s="70">
        <v>98</v>
      </c>
      <c r="G3502" s="173"/>
      <c r="H3502" s="173"/>
      <c r="I3502" s="71" t="str">
        <v>ICC Mant</v>
      </c>
      <c r="J3502" s="26">
        <f t="shared" si="152"/>
        <v>0</v>
      </c>
      <c r="K3502" s="325">
        <f t="shared" ca="1" si="155"/>
        <v>1</v>
      </c>
      <c r="L3502" s="323"/>
      <c r="M3502" s="323"/>
      <c r="N3502" s="323"/>
      <c r="O3502" s="323"/>
      <c r="P3502" s="323"/>
    </row>
    <row r="3503" spans="1:16" outlineLevel="2" x14ac:dyDescent="0.3">
      <c r="A3503" s="173"/>
      <c r="B3503" s="173"/>
      <c r="C3503" s="173"/>
      <c r="D3503" s="173"/>
      <c r="E3503" s="173"/>
      <c r="F3503" s="70">
        <v>99</v>
      </c>
      <c r="G3503" s="173"/>
      <c r="H3503" s="173"/>
      <c r="I3503" s="71" t="str">
        <v>Mediation Mant</v>
      </c>
      <c r="J3503" s="26">
        <f t="shared" si="152"/>
        <v>0</v>
      </c>
      <c r="K3503" s="325">
        <f t="shared" ca="1" si="155"/>
        <v>1</v>
      </c>
      <c r="L3503" s="323"/>
      <c r="M3503" s="323"/>
      <c r="N3503" s="323"/>
      <c r="O3503" s="323"/>
      <c r="P3503" s="323"/>
    </row>
    <row r="3504" spans="1:16" outlineLevel="2" x14ac:dyDescent="0.3">
      <c r="A3504" s="173"/>
      <c r="B3504" s="173"/>
      <c r="C3504" s="173"/>
      <c r="D3504" s="173"/>
      <c r="E3504" s="173"/>
      <c r="F3504" s="70">
        <v>100</v>
      </c>
      <c r="G3504" s="173"/>
      <c r="H3504" s="173"/>
      <c r="I3504" s="71" t="str">
        <v>Router tipo 1</v>
      </c>
      <c r="J3504" s="26">
        <f t="shared" si="152"/>
        <v>0</v>
      </c>
      <c r="K3504" s="325">
        <f t="shared" ca="1" si="155"/>
        <v>1</v>
      </c>
      <c r="L3504" s="323"/>
      <c r="M3504" s="323"/>
      <c r="N3504" s="323"/>
      <c r="O3504" s="323"/>
      <c r="P3504" s="323"/>
    </row>
    <row r="3505" spans="1:16" outlineLevel="2" x14ac:dyDescent="0.3">
      <c r="A3505" s="173"/>
      <c r="B3505" s="173"/>
      <c r="C3505" s="173"/>
      <c r="D3505" s="173"/>
      <c r="E3505" s="173"/>
      <c r="F3505" s="70">
        <v>101</v>
      </c>
      <c r="G3505" s="173"/>
      <c r="H3505" s="173"/>
      <c r="I3505" s="71" t="str">
        <v>Router tipo 2</v>
      </c>
      <c r="J3505" s="26">
        <f t="shared" si="152"/>
        <v>0</v>
      </c>
      <c r="K3505" s="325">
        <f t="shared" ref="K3505:K3514" ca="1" si="156">IF(OR($J3505=0,K3199=0),1,K2891/K3199)</f>
        <v>1</v>
      </c>
      <c r="L3505" s="323"/>
      <c r="M3505" s="323"/>
      <c r="N3505" s="323"/>
      <c r="O3505" s="323"/>
      <c r="P3505" s="323"/>
    </row>
    <row r="3506" spans="1:16" outlineLevel="3" x14ac:dyDescent="0.3">
      <c r="A3506" s="173"/>
      <c r="B3506" s="173"/>
      <c r="C3506" s="173"/>
      <c r="D3506" s="173"/>
      <c r="E3506" s="173"/>
      <c r="F3506" s="70">
        <v>102</v>
      </c>
      <c r="G3506" s="173"/>
      <c r="H3506" s="173"/>
      <c r="I3506" s="71" t="str">
        <v>Router tipo 3</v>
      </c>
      <c r="J3506" s="26">
        <f t="shared" si="152"/>
        <v>0</v>
      </c>
      <c r="K3506" s="325">
        <f t="shared" ca="1" si="156"/>
        <v>1</v>
      </c>
      <c r="L3506" s="323"/>
      <c r="M3506" s="323"/>
      <c r="N3506" s="323"/>
      <c r="O3506" s="323"/>
      <c r="P3506" s="323"/>
    </row>
    <row r="3507" spans="1:16" outlineLevel="3" x14ac:dyDescent="0.3">
      <c r="A3507" s="173"/>
      <c r="B3507" s="173"/>
      <c r="C3507" s="173"/>
      <c r="D3507" s="173"/>
      <c r="E3507" s="173"/>
      <c r="F3507" s="70">
        <v>103</v>
      </c>
      <c r="G3507" s="173"/>
      <c r="H3507" s="173"/>
      <c r="I3507" s="71" t="str">
        <v>BSC-MGW</v>
      </c>
      <c r="J3507" s="26">
        <f t="shared" si="152"/>
        <v>0</v>
      </c>
      <c r="K3507" s="325">
        <f t="shared" ca="1" si="156"/>
        <v>1</v>
      </c>
      <c r="L3507" s="323"/>
      <c r="M3507" s="323"/>
      <c r="N3507" s="323"/>
      <c r="O3507" s="323"/>
      <c r="P3507" s="323"/>
    </row>
    <row r="3508" spans="1:16" outlineLevel="3" x14ac:dyDescent="0.3">
      <c r="A3508" s="173"/>
      <c r="B3508" s="173"/>
      <c r="C3508" s="173"/>
      <c r="D3508" s="173"/>
      <c r="E3508" s="173"/>
      <c r="F3508" s="70">
        <v>104</v>
      </c>
      <c r="G3508" s="173"/>
      <c r="H3508" s="173"/>
      <c r="I3508" s="71" t="str">
        <v>BSC-SGSN</v>
      </c>
      <c r="J3508" s="26">
        <f t="shared" si="152"/>
        <v>0</v>
      </c>
      <c r="K3508" s="325">
        <f t="shared" ca="1" si="156"/>
        <v>1</v>
      </c>
      <c r="L3508" s="323"/>
      <c r="M3508" s="323"/>
      <c r="N3508" s="323"/>
      <c r="O3508" s="323"/>
      <c r="P3508" s="323"/>
    </row>
    <row r="3509" spans="1:16" outlineLevel="3" x14ac:dyDescent="0.3">
      <c r="A3509" s="173"/>
      <c r="B3509" s="173"/>
      <c r="C3509" s="173"/>
      <c r="D3509" s="173"/>
      <c r="E3509" s="173"/>
      <c r="F3509" s="70">
        <v>105</v>
      </c>
      <c r="G3509" s="173"/>
      <c r="H3509" s="173"/>
      <c r="I3509" s="71" t="str">
        <v>SGSN-GGSN</v>
      </c>
      <c r="J3509" s="26">
        <f t="shared" si="152"/>
        <v>0</v>
      </c>
      <c r="K3509" s="325">
        <f t="shared" ca="1" si="156"/>
        <v>1</v>
      </c>
      <c r="L3509" s="323"/>
      <c r="M3509" s="323"/>
      <c r="N3509" s="323"/>
      <c r="O3509" s="323"/>
      <c r="P3509" s="323"/>
    </row>
    <row r="3510" spans="1:16" outlineLevel="3" x14ac:dyDescent="0.3">
      <c r="A3510" s="173"/>
      <c r="B3510" s="173"/>
      <c r="C3510" s="173"/>
      <c r="D3510" s="173"/>
      <c r="E3510" s="173"/>
      <c r="F3510" s="70">
        <v>106</v>
      </c>
      <c r="G3510" s="173"/>
      <c r="H3510" s="173"/>
      <c r="I3510" s="71" t="str">
        <v>MGW-MGW</v>
      </c>
      <c r="J3510" s="26">
        <f t="shared" si="152"/>
        <v>0</v>
      </c>
      <c r="K3510" s="325">
        <f t="shared" ca="1" si="156"/>
        <v>1</v>
      </c>
      <c r="L3510" s="323"/>
      <c r="M3510" s="323"/>
      <c r="N3510" s="323"/>
      <c r="O3510" s="323"/>
      <c r="P3510" s="323"/>
    </row>
    <row r="3511" spans="1:16" outlineLevel="3" x14ac:dyDescent="0.3">
      <c r="A3511" s="173"/>
      <c r="B3511" s="173"/>
      <c r="C3511" s="173"/>
      <c r="D3511" s="173"/>
      <c r="E3511" s="173"/>
      <c r="F3511" s="70">
        <v>107</v>
      </c>
      <c r="G3511" s="173"/>
      <c r="H3511" s="173"/>
      <c r="I3511" s="71" t="str">
        <v>RNC-MGW</v>
      </c>
      <c r="J3511" s="26">
        <f t="shared" si="152"/>
        <v>0</v>
      </c>
      <c r="K3511" s="325">
        <f t="shared" ca="1" si="156"/>
        <v>1</v>
      </c>
      <c r="L3511" s="323"/>
      <c r="M3511" s="323"/>
      <c r="N3511" s="323"/>
      <c r="O3511" s="323"/>
      <c r="P3511" s="323"/>
    </row>
    <row r="3512" spans="1:16" outlineLevel="3" x14ac:dyDescent="0.3">
      <c r="A3512" s="173"/>
      <c r="B3512" s="173"/>
      <c r="C3512" s="173"/>
      <c r="D3512" s="173"/>
      <c r="E3512" s="173"/>
      <c r="F3512" s="70">
        <v>108</v>
      </c>
      <c r="G3512" s="173"/>
      <c r="H3512" s="173"/>
      <c r="I3512" s="71" t="str">
        <v>RNC-SGSN</v>
      </c>
      <c r="J3512" s="26">
        <f t="shared" si="152"/>
        <v>0</v>
      </c>
      <c r="K3512" s="325">
        <f t="shared" ca="1" si="156"/>
        <v>1</v>
      </c>
      <c r="L3512" s="323"/>
      <c r="M3512" s="323"/>
      <c r="N3512" s="323"/>
      <c r="O3512" s="323"/>
      <c r="P3512" s="323"/>
    </row>
    <row r="3513" spans="1:16" outlineLevel="3" x14ac:dyDescent="0.3">
      <c r="A3513" s="173"/>
      <c r="B3513" s="173"/>
      <c r="C3513" s="173"/>
      <c r="D3513" s="173"/>
      <c r="E3513" s="173"/>
      <c r="F3513" s="70">
        <v>109</v>
      </c>
      <c r="G3513" s="173"/>
      <c r="H3513" s="173"/>
      <c r="I3513" s="71" t="str">
        <v>SGSN-GGSN</v>
      </c>
      <c r="J3513" s="26">
        <f t="shared" si="152"/>
        <v>0</v>
      </c>
      <c r="K3513" s="325">
        <f t="shared" ca="1" si="156"/>
        <v>1</v>
      </c>
      <c r="L3513" s="323"/>
      <c r="M3513" s="323"/>
      <c r="N3513" s="323"/>
      <c r="O3513" s="323"/>
      <c r="P3513" s="323"/>
    </row>
    <row r="3514" spans="1:16" outlineLevel="3" x14ac:dyDescent="0.3">
      <c r="A3514" s="173"/>
      <c r="B3514" s="173"/>
      <c r="C3514" s="173"/>
      <c r="D3514" s="173"/>
      <c r="E3514" s="173"/>
      <c r="F3514" s="70">
        <v>110</v>
      </c>
      <c r="G3514" s="173"/>
      <c r="H3514" s="173"/>
      <c r="I3514" s="71" t="str">
        <v>MGW-MGW</v>
      </c>
      <c r="J3514" s="26">
        <f t="shared" si="152"/>
        <v>0</v>
      </c>
      <c r="K3514" s="325">
        <f t="shared" ca="1" si="156"/>
        <v>1</v>
      </c>
      <c r="L3514" s="323"/>
      <c r="M3514" s="323"/>
      <c r="N3514" s="323"/>
      <c r="O3514" s="323"/>
      <c r="P3514" s="323"/>
    </row>
    <row r="3515" spans="1:16" outlineLevel="3" x14ac:dyDescent="0.3">
      <c r="A3515" s="173"/>
      <c r="B3515" s="173"/>
      <c r="C3515" s="173"/>
      <c r="D3515" s="173"/>
      <c r="E3515" s="173"/>
      <c r="F3515" s="70">
        <v>111</v>
      </c>
      <c r="G3515" s="173"/>
      <c r="H3515" s="173"/>
      <c r="I3515" s="71" t="str">
        <v>SGW-SGW</v>
      </c>
      <c r="J3515" s="26">
        <f t="shared" si="152"/>
        <v>0</v>
      </c>
      <c r="K3515" s="325">
        <f t="shared" ref="K3515:K3524" ca="1" si="157">IF(OR($J3515=0,K3209=0),1,K2901/K3209)</f>
        <v>1</v>
      </c>
      <c r="L3515" s="323"/>
      <c r="M3515" s="323"/>
      <c r="N3515" s="323"/>
      <c r="O3515" s="323"/>
      <c r="P3515" s="323"/>
    </row>
    <row r="3516" spans="1:16" outlineLevel="3" x14ac:dyDescent="0.3">
      <c r="A3516" s="173"/>
      <c r="B3516" s="173"/>
      <c r="C3516" s="173"/>
      <c r="D3516" s="173"/>
      <c r="E3516" s="173"/>
      <c r="F3516" s="70">
        <v>112</v>
      </c>
      <c r="G3516" s="173"/>
      <c r="H3516" s="173"/>
      <c r="I3516" s="71" t="str">
        <v>MGW-PTR</v>
      </c>
      <c r="J3516" s="26">
        <f t="shared" si="152"/>
        <v>0</v>
      </c>
      <c r="K3516" s="325">
        <f t="shared" ca="1" si="157"/>
        <v>1</v>
      </c>
      <c r="L3516" s="323"/>
      <c r="M3516" s="323"/>
      <c r="N3516" s="323"/>
      <c r="O3516" s="323"/>
      <c r="P3516" s="323"/>
    </row>
    <row r="3517" spans="1:16" outlineLevel="3" x14ac:dyDescent="0.3">
      <c r="A3517" s="173"/>
      <c r="B3517" s="173"/>
      <c r="C3517" s="173"/>
      <c r="D3517" s="173"/>
      <c r="E3517" s="173"/>
      <c r="F3517" s="70">
        <v>113</v>
      </c>
      <c r="G3517" s="173"/>
      <c r="H3517" s="173"/>
      <c r="I3517" s="71" t="str">
        <v>MGW-PTR</v>
      </c>
      <c r="J3517" s="26">
        <f t="shared" si="152"/>
        <v>0</v>
      </c>
      <c r="K3517" s="325">
        <f t="shared" ca="1" si="157"/>
        <v>1</v>
      </c>
      <c r="L3517" s="323"/>
      <c r="M3517" s="323"/>
      <c r="N3517" s="323"/>
      <c r="O3517" s="323"/>
      <c r="P3517" s="323"/>
    </row>
    <row r="3518" spans="1:16" outlineLevel="3" x14ac:dyDescent="0.3">
      <c r="A3518" s="173"/>
      <c r="B3518" s="173"/>
      <c r="C3518" s="173"/>
      <c r="D3518" s="173"/>
      <c r="E3518" s="173"/>
      <c r="F3518" s="70">
        <v>114</v>
      </c>
      <c r="G3518" s="173"/>
      <c r="H3518" s="173"/>
      <c r="I3518" s="71" t="str">
        <v>SBC-PTR</v>
      </c>
      <c r="J3518" s="26">
        <f t="shared" si="152"/>
        <v>0</v>
      </c>
      <c r="K3518" s="325">
        <f t="shared" ca="1" si="157"/>
        <v>1</v>
      </c>
      <c r="L3518" s="323"/>
      <c r="M3518" s="323"/>
      <c r="N3518" s="323"/>
      <c r="O3518" s="323"/>
      <c r="P3518" s="323"/>
    </row>
    <row r="3519" spans="1:16" outlineLevel="3" x14ac:dyDescent="0.3">
      <c r="A3519" s="173"/>
      <c r="B3519" s="173"/>
      <c r="C3519" s="173"/>
      <c r="D3519" s="173"/>
      <c r="E3519" s="173"/>
      <c r="F3519" s="70">
        <v>115</v>
      </c>
      <c r="G3519" s="173"/>
      <c r="H3519" s="173"/>
      <c r="I3519" s="71" t="str">
        <v>libre</v>
      </c>
      <c r="J3519" s="26">
        <f t="shared" si="152"/>
        <v>0</v>
      </c>
      <c r="K3519" s="325">
        <f t="shared" ca="1" si="157"/>
        <v>1</v>
      </c>
      <c r="L3519" s="323"/>
      <c r="M3519" s="323"/>
      <c r="N3519" s="323"/>
      <c r="O3519" s="323"/>
      <c r="P3519" s="323"/>
    </row>
    <row r="3520" spans="1:16" outlineLevel="3" x14ac:dyDescent="0.3">
      <c r="A3520" s="173"/>
      <c r="B3520" s="173"/>
      <c r="C3520" s="173"/>
      <c r="D3520" s="173"/>
      <c r="E3520" s="173"/>
      <c r="F3520" s="70">
        <v>116</v>
      </c>
      <c r="G3520" s="173"/>
      <c r="H3520" s="173"/>
      <c r="I3520" s="71" t="str">
        <v>libre</v>
      </c>
      <c r="J3520" s="26">
        <f t="shared" si="152"/>
        <v>0</v>
      </c>
      <c r="K3520" s="325">
        <f t="shared" ca="1" si="157"/>
        <v>1</v>
      </c>
      <c r="L3520" s="323"/>
      <c r="M3520" s="323"/>
      <c r="N3520" s="323"/>
      <c r="O3520" s="323"/>
      <c r="P3520" s="323"/>
    </row>
    <row r="3521" spans="1:16" outlineLevel="3" x14ac:dyDescent="0.3">
      <c r="A3521" s="173"/>
      <c r="B3521" s="173"/>
      <c r="C3521" s="173"/>
      <c r="D3521" s="173"/>
      <c r="E3521" s="173"/>
      <c r="F3521" s="70">
        <v>117</v>
      </c>
      <c r="G3521" s="173"/>
      <c r="H3521" s="173"/>
      <c r="I3521" s="71" t="str">
        <v>libre</v>
      </c>
      <c r="J3521" s="26">
        <f t="shared" si="152"/>
        <v>0</v>
      </c>
      <c r="K3521" s="325">
        <f t="shared" ca="1" si="157"/>
        <v>1</v>
      </c>
      <c r="L3521" s="323"/>
      <c r="M3521" s="323"/>
      <c r="N3521" s="323"/>
      <c r="O3521" s="323"/>
      <c r="P3521" s="323"/>
    </row>
    <row r="3522" spans="1:16" outlineLevel="3" x14ac:dyDescent="0.3">
      <c r="A3522" s="173"/>
      <c r="B3522" s="173"/>
      <c r="C3522" s="173"/>
      <c r="D3522" s="173"/>
      <c r="E3522" s="173"/>
      <c r="F3522" s="70">
        <v>118</v>
      </c>
      <c r="G3522" s="173"/>
      <c r="H3522" s="173"/>
      <c r="I3522" s="71" t="str">
        <v>libre</v>
      </c>
      <c r="J3522" s="26">
        <f t="shared" si="152"/>
        <v>0</v>
      </c>
      <c r="K3522" s="325">
        <f t="shared" ca="1" si="157"/>
        <v>1</v>
      </c>
      <c r="L3522" s="323"/>
      <c r="M3522" s="323"/>
      <c r="N3522" s="323"/>
      <c r="O3522" s="323"/>
      <c r="P3522" s="323"/>
    </row>
    <row r="3523" spans="1:16" outlineLevel="3" x14ac:dyDescent="0.3">
      <c r="A3523" s="173"/>
      <c r="B3523" s="173"/>
      <c r="C3523" s="173"/>
      <c r="D3523" s="173"/>
      <c r="E3523" s="173"/>
      <c r="F3523" s="70">
        <v>119</v>
      </c>
      <c r="G3523" s="173"/>
      <c r="H3523" s="173"/>
      <c r="I3523" s="71" t="str">
        <v>libre</v>
      </c>
      <c r="J3523" s="26">
        <f t="shared" si="152"/>
        <v>0</v>
      </c>
      <c r="K3523" s="325">
        <f t="shared" ca="1" si="157"/>
        <v>1</v>
      </c>
      <c r="L3523" s="323"/>
      <c r="M3523" s="323"/>
      <c r="N3523" s="323"/>
      <c r="O3523" s="323"/>
      <c r="P3523" s="323"/>
    </row>
    <row r="3524" spans="1:16" outlineLevel="3" x14ac:dyDescent="0.3">
      <c r="A3524" s="173"/>
      <c r="B3524" s="173"/>
      <c r="C3524" s="173"/>
      <c r="D3524" s="173"/>
      <c r="E3524" s="173"/>
      <c r="F3524" s="70">
        <v>120</v>
      </c>
      <c r="G3524" s="173"/>
      <c r="H3524" s="173"/>
      <c r="I3524" s="71" t="str">
        <v>libre</v>
      </c>
      <c r="J3524" s="26">
        <f t="shared" si="152"/>
        <v>0</v>
      </c>
      <c r="K3524" s="325">
        <f t="shared" ca="1" si="157"/>
        <v>1</v>
      </c>
      <c r="L3524" s="323"/>
      <c r="M3524" s="323"/>
      <c r="N3524" s="323"/>
      <c r="O3524" s="323"/>
      <c r="P3524" s="323"/>
    </row>
    <row r="3525" spans="1:16" outlineLevel="3" x14ac:dyDescent="0.3">
      <c r="A3525" s="173"/>
      <c r="B3525" s="173"/>
      <c r="C3525" s="173"/>
      <c r="D3525" s="173"/>
      <c r="E3525" s="173"/>
      <c r="F3525" s="70">
        <v>121</v>
      </c>
      <c r="G3525" s="173"/>
      <c r="H3525" s="173"/>
      <c r="I3525" s="71" t="str">
        <v>libre</v>
      </c>
      <c r="J3525" s="26">
        <f t="shared" si="152"/>
        <v>0</v>
      </c>
      <c r="K3525" s="325">
        <f t="shared" ref="K3525:K3534" ca="1" si="158">IF(OR($J3525=0,K3219=0),1,K2911/K3219)</f>
        <v>1</v>
      </c>
      <c r="L3525" s="323"/>
      <c r="M3525" s="323"/>
      <c r="N3525" s="323"/>
      <c r="O3525" s="323"/>
      <c r="P3525" s="323"/>
    </row>
    <row r="3526" spans="1:16" outlineLevel="3" x14ac:dyDescent="0.3">
      <c r="A3526" s="173"/>
      <c r="B3526" s="173"/>
      <c r="C3526" s="173"/>
      <c r="D3526" s="173"/>
      <c r="E3526" s="173"/>
      <c r="F3526" s="70">
        <v>122</v>
      </c>
      <c r="G3526" s="173"/>
      <c r="H3526" s="173"/>
      <c r="I3526" s="71" t="str">
        <v>libre</v>
      </c>
      <c r="J3526" s="26">
        <f t="shared" si="152"/>
        <v>0</v>
      </c>
      <c r="K3526" s="325">
        <f t="shared" ca="1" si="158"/>
        <v>1</v>
      </c>
      <c r="L3526" s="323"/>
      <c r="M3526" s="323"/>
      <c r="N3526" s="323"/>
      <c r="O3526" s="323"/>
      <c r="P3526" s="323"/>
    </row>
    <row r="3527" spans="1:16" outlineLevel="3" x14ac:dyDescent="0.3">
      <c r="A3527" s="173"/>
      <c r="B3527" s="173"/>
      <c r="C3527" s="173"/>
      <c r="D3527" s="173"/>
      <c r="E3527" s="173"/>
      <c r="F3527" s="70">
        <v>123</v>
      </c>
      <c r="G3527" s="173"/>
      <c r="H3527" s="173"/>
      <c r="I3527" s="71" t="str">
        <v>libre</v>
      </c>
      <c r="J3527" s="26">
        <f t="shared" si="152"/>
        <v>0</v>
      </c>
      <c r="K3527" s="325">
        <f t="shared" ca="1" si="158"/>
        <v>1</v>
      </c>
      <c r="L3527" s="323"/>
      <c r="M3527" s="323"/>
      <c r="N3527" s="323"/>
      <c r="O3527" s="323"/>
      <c r="P3527" s="323"/>
    </row>
    <row r="3528" spans="1:16" outlineLevel="3" x14ac:dyDescent="0.3">
      <c r="A3528" s="173"/>
      <c r="B3528" s="173"/>
      <c r="C3528" s="173"/>
      <c r="D3528" s="173"/>
      <c r="E3528" s="173"/>
      <c r="F3528" s="70">
        <v>124</v>
      </c>
      <c r="G3528" s="173"/>
      <c r="H3528" s="173"/>
      <c r="I3528" s="71" t="str">
        <v>libre</v>
      </c>
      <c r="J3528" s="26">
        <f t="shared" si="152"/>
        <v>0</v>
      </c>
      <c r="K3528" s="325">
        <f t="shared" ca="1" si="158"/>
        <v>1</v>
      </c>
      <c r="L3528" s="323"/>
      <c r="M3528" s="323"/>
      <c r="N3528" s="323"/>
      <c r="O3528" s="323"/>
      <c r="P3528" s="323"/>
    </row>
    <row r="3529" spans="1:16" outlineLevel="3" x14ac:dyDescent="0.3">
      <c r="A3529" s="173"/>
      <c r="B3529" s="173"/>
      <c r="C3529" s="173"/>
      <c r="D3529" s="173"/>
      <c r="E3529" s="173"/>
      <c r="F3529" s="70">
        <v>125</v>
      </c>
      <c r="G3529" s="173"/>
      <c r="H3529" s="173"/>
      <c r="I3529" s="71" t="str">
        <v>libre</v>
      </c>
      <c r="J3529" s="26">
        <f t="shared" si="152"/>
        <v>0</v>
      </c>
      <c r="K3529" s="325">
        <f t="shared" ca="1" si="158"/>
        <v>1</v>
      </c>
      <c r="L3529" s="323"/>
      <c r="M3529" s="323"/>
      <c r="N3529" s="323"/>
      <c r="O3529" s="323"/>
      <c r="P3529" s="323"/>
    </row>
    <row r="3530" spans="1:16" outlineLevel="3" x14ac:dyDescent="0.3">
      <c r="A3530" s="173"/>
      <c r="B3530" s="173"/>
      <c r="C3530" s="173"/>
      <c r="D3530" s="173"/>
      <c r="E3530" s="173"/>
      <c r="F3530" s="70">
        <v>126</v>
      </c>
      <c r="G3530" s="173"/>
      <c r="H3530" s="173"/>
      <c r="I3530" s="71" t="str">
        <v>libre</v>
      </c>
      <c r="J3530" s="26">
        <f t="shared" si="152"/>
        <v>0</v>
      </c>
      <c r="K3530" s="325">
        <f t="shared" ca="1" si="158"/>
        <v>1</v>
      </c>
      <c r="L3530" s="323"/>
      <c r="M3530" s="323"/>
      <c r="N3530" s="323"/>
      <c r="O3530" s="323"/>
      <c r="P3530" s="323"/>
    </row>
    <row r="3531" spans="1:16" outlineLevel="3" x14ac:dyDescent="0.3">
      <c r="A3531" s="173"/>
      <c r="B3531" s="173"/>
      <c r="C3531" s="173"/>
      <c r="D3531" s="173"/>
      <c r="E3531" s="173"/>
      <c r="F3531" s="70">
        <v>127</v>
      </c>
      <c r="G3531" s="173"/>
      <c r="H3531" s="173"/>
      <c r="I3531" s="71" t="str">
        <v>libre</v>
      </c>
      <c r="J3531" s="26">
        <f t="shared" si="152"/>
        <v>0</v>
      </c>
      <c r="K3531" s="325">
        <f t="shared" ca="1" si="158"/>
        <v>1</v>
      </c>
      <c r="L3531" s="323"/>
      <c r="M3531" s="323"/>
      <c r="N3531" s="323"/>
      <c r="O3531" s="323"/>
      <c r="P3531" s="323"/>
    </row>
    <row r="3532" spans="1:16" outlineLevel="3" x14ac:dyDescent="0.3">
      <c r="A3532" s="173"/>
      <c r="B3532" s="173"/>
      <c r="C3532" s="173"/>
      <c r="D3532" s="173"/>
      <c r="E3532" s="173"/>
      <c r="F3532" s="70">
        <v>128</v>
      </c>
      <c r="G3532" s="173"/>
      <c r="H3532" s="173"/>
      <c r="I3532" s="71" t="str">
        <v>libre</v>
      </c>
      <c r="J3532" s="26">
        <f t="shared" si="152"/>
        <v>0</v>
      </c>
      <c r="K3532" s="325">
        <f t="shared" ca="1" si="158"/>
        <v>1</v>
      </c>
      <c r="L3532" s="323"/>
      <c r="M3532" s="323"/>
      <c r="N3532" s="323"/>
      <c r="O3532" s="323"/>
      <c r="P3532" s="323"/>
    </row>
    <row r="3533" spans="1:16" outlineLevel="3" x14ac:dyDescent="0.3">
      <c r="A3533" s="173"/>
      <c r="B3533" s="173"/>
      <c r="C3533" s="173"/>
      <c r="D3533" s="173"/>
      <c r="E3533" s="173"/>
      <c r="F3533" s="70">
        <v>129</v>
      </c>
      <c r="G3533" s="173"/>
      <c r="H3533" s="173"/>
      <c r="I3533" s="71" t="str">
        <v>libre</v>
      </c>
      <c r="J3533" s="26">
        <f t="shared" ref="J3533:J3596" si="159">IF(AND(MAX($K1987:$P1987)=1,MIN($K1987:$P1987)=1),0,1)</f>
        <v>0</v>
      </c>
      <c r="K3533" s="325">
        <f t="shared" ca="1" si="158"/>
        <v>1</v>
      </c>
      <c r="L3533" s="323"/>
      <c r="M3533" s="323"/>
      <c r="N3533" s="323"/>
      <c r="O3533" s="323"/>
      <c r="P3533" s="323"/>
    </row>
    <row r="3534" spans="1:16" outlineLevel="3" x14ac:dyDescent="0.3">
      <c r="A3534" s="173"/>
      <c r="B3534" s="173"/>
      <c r="C3534" s="173"/>
      <c r="D3534" s="173"/>
      <c r="E3534" s="173"/>
      <c r="F3534" s="70">
        <v>130</v>
      </c>
      <c r="G3534" s="173"/>
      <c r="H3534" s="173"/>
      <c r="I3534" s="71" t="str">
        <v>libre</v>
      </c>
      <c r="J3534" s="26">
        <f t="shared" si="159"/>
        <v>0</v>
      </c>
      <c r="K3534" s="325">
        <f t="shared" ca="1" si="158"/>
        <v>1</v>
      </c>
      <c r="L3534" s="323"/>
      <c r="M3534" s="323"/>
      <c r="N3534" s="323"/>
      <c r="O3534" s="323"/>
      <c r="P3534" s="323"/>
    </row>
    <row r="3535" spans="1:16" outlineLevel="3" x14ac:dyDescent="0.3">
      <c r="A3535" s="173"/>
      <c r="B3535" s="173"/>
      <c r="C3535" s="173"/>
      <c r="D3535" s="173"/>
      <c r="E3535" s="173"/>
      <c r="F3535" s="70">
        <v>131</v>
      </c>
      <c r="G3535" s="173"/>
      <c r="H3535" s="173"/>
      <c r="I3535" s="71" t="str">
        <v>libre</v>
      </c>
      <c r="J3535" s="26">
        <f t="shared" si="159"/>
        <v>0</v>
      </c>
      <c r="K3535" s="325">
        <f t="shared" ref="K3535:K3544" ca="1" si="160">IF(OR($J3535=0,K3229=0),1,K2921/K3229)</f>
        <v>1</v>
      </c>
      <c r="L3535" s="323"/>
      <c r="M3535" s="323"/>
      <c r="N3535" s="323"/>
      <c r="O3535" s="323"/>
      <c r="P3535" s="323"/>
    </row>
    <row r="3536" spans="1:16" outlineLevel="3" x14ac:dyDescent="0.3">
      <c r="A3536" s="173"/>
      <c r="B3536" s="173"/>
      <c r="C3536" s="173"/>
      <c r="D3536" s="173"/>
      <c r="E3536" s="173"/>
      <c r="F3536" s="70">
        <v>132</v>
      </c>
      <c r="G3536" s="173"/>
      <c r="H3536" s="173"/>
      <c r="I3536" s="71" t="str">
        <v>libre</v>
      </c>
      <c r="J3536" s="26">
        <f t="shared" si="159"/>
        <v>0</v>
      </c>
      <c r="K3536" s="325">
        <f t="shared" ca="1" si="160"/>
        <v>1</v>
      </c>
      <c r="L3536" s="323"/>
      <c r="M3536" s="323"/>
      <c r="N3536" s="323"/>
      <c r="O3536" s="323"/>
      <c r="P3536" s="323"/>
    </row>
    <row r="3537" spans="1:16" outlineLevel="3" x14ac:dyDescent="0.3">
      <c r="A3537" s="173"/>
      <c r="B3537" s="173"/>
      <c r="C3537" s="173"/>
      <c r="D3537" s="173"/>
      <c r="E3537" s="173"/>
      <c r="F3537" s="70">
        <v>133</v>
      </c>
      <c r="G3537" s="173"/>
      <c r="H3537" s="173"/>
      <c r="I3537" s="71" t="str">
        <v>libre</v>
      </c>
      <c r="J3537" s="26">
        <f t="shared" si="159"/>
        <v>0</v>
      </c>
      <c r="K3537" s="325">
        <f t="shared" ca="1" si="160"/>
        <v>1</v>
      </c>
      <c r="L3537" s="323"/>
      <c r="M3537" s="323"/>
      <c r="N3537" s="323"/>
      <c r="O3537" s="323"/>
      <c r="P3537" s="323"/>
    </row>
    <row r="3538" spans="1:16" outlineLevel="3" x14ac:dyDescent="0.3">
      <c r="A3538" s="173"/>
      <c r="B3538" s="173"/>
      <c r="C3538" s="173"/>
      <c r="D3538" s="173"/>
      <c r="E3538" s="173"/>
      <c r="F3538" s="70">
        <v>134</v>
      </c>
      <c r="G3538" s="173"/>
      <c r="H3538" s="173"/>
      <c r="I3538" s="71" t="str">
        <v>libre</v>
      </c>
      <c r="J3538" s="26">
        <f t="shared" si="159"/>
        <v>0</v>
      </c>
      <c r="K3538" s="325">
        <f t="shared" ca="1" si="160"/>
        <v>1</v>
      </c>
      <c r="L3538" s="323"/>
      <c r="M3538" s="323"/>
      <c r="N3538" s="323"/>
      <c r="O3538" s="323"/>
      <c r="P3538" s="323"/>
    </row>
    <row r="3539" spans="1:16" outlineLevel="3" x14ac:dyDescent="0.3">
      <c r="A3539" s="173"/>
      <c r="B3539" s="173"/>
      <c r="C3539" s="173"/>
      <c r="D3539" s="173"/>
      <c r="E3539" s="173"/>
      <c r="F3539" s="70">
        <v>135</v>
      </c>
      <c r="G3539" s="173"/>
      <c r="H3539" s="173"/>
      <c r="I3539" s="71" t="str">
        <v>libre</v>
      </c>
      <c r="J3539" s="26">
        <f t="shared" si="159"/>
        <v>0</v>
      </c>
      <c r="K3539" s="325">
        <f t="shared" ca="1" si="160"/>
        <v>1</v>
      </c>
      <c r="L3539" s="323"/>
      <c r="M3539" s="323"/>
      <c r="N3539" s="323"/>
      <c r="O3539" s="323"/>
      <c r="P3539" s="323"/>
    </row>
    <row r="3540" spans="1:16" outlineLevel="3" x14ac:dyDescent="0.3">
      <c r="A3540" s="173"/>
      <c r="B3540" s="173"/>
      <c r="C3540" s="173"/>
      <c r="D3540" s="173"/>
      <c r="E3540" s="173"/>
      <c r="F3540" s="70">
        <v>136</v>
      </c>
      <c r="G3540" s="173"/>
      <c r="H3540" s="173"/>
      <c r="I3540" s="71" t="str">
        <v>libre</v>
      </c>
      <c r="J3540" s="26">
        <f t="shared" si="159"/>
        <v>0</v>
      </c>
      <c r="K3540" s="325">
        <f t="shared" ca="1" si="160"/>
        <v>1</v>
      </c>
      <c r="L3540" s="323"/>
      <c r="M3540" s="323"/>
      <c r="N3540" s="323"/>
      <c r="O3540" s="323"/>
      <c r="P3540" s="323"/>
    </row>
    <row r="3541" spans="1:16" outlineLevel="3" x14ac:dyDescent="0.3">
      <c r="A3541" s="173"/>
      <c r="B3541" s="173"/>
      <c r="C3541" s="173"/>
      <c r="D3541" s="173"/>
      <c r="E3541" s="173"/>
      <c r="F3541" s="70">
        <v>137</v>
      </c>
      <c r="G3541" s="173"/>
      <c r="H3541" s="173"/>
      <c r="I3541" s="71" t="str">
        <v>libre</v>
      </c>
      <c r="J3541" s="26">
        <f t="shared" si="159"/>
        <v>0</v>
      </c>
      <c r="K3541" s="325">
        <f t="shared" ca="1" si="160"/>
        <v>1</v>
      </c>
      <c r="L3541" s="323"/>
      <c r="M3541" s="323"/>
      <c r="N3541" s="323"/>
      <c r="O3541" s="323"/>
      <c r="P3541" s="323"/>
    </row>
    <row r="3542" spans="1:16" outlineLevel="3" x14ac:dyDescent="0.3">
      <c r="A3542" s="173"/>
      <c r="B3542" s="173"/>
      <c r="C3542" s="173"/>
      <c r="D3542" s="173"/>
      <c r="E3542" s="173"/>
      <c r="F3542" s="70">
        <v>138</v>
      </c>
      <c r="G3542" s="173"/>
      <c r="H3542" s="173"/>
      <c r="I3542" s="71" t="str">
        <v>libre</v>
      </c>
      <c r="J3542" s="26">
        <f t="shared" si="159"/>
        <v>0</v>
      </c>
      <c r="K3542" s="325">
        <f t="shared" ca="1" si="160"/>
        <v>1</v>
      </c>
      <c r="L3542" s="323"/>
      <c r="M3542" s="323"/>
      <c r="N3542" s="323"/>
      <c r="O3542" s="323"/>
      <c r="P3542" s="323"/>
    </row>
    <row r="3543" spans="1:16" outlineLevel="3" x14ac:dyDescent="0.3">
      <c r="A3543" s="173"/>
      <c r="B3543" s="173"/>
      <c r="C3543" s="173"/>
      <c r="D3543" s="173"/>
      <c r="E3543" s="173"/>
      <c r="F3543" s="70">
        <v>139</v>
      </c>
      <c r="G3543" s="173"/>
      <c r="H3543" s="173"/>
      <c r="I3543" s="71" t="str">
        <v>libre</v>
      </c>
      <c r="J3543" s="26">
        <f t="shared" si="159"/>
        <v>0</v>
      </c>
      <c r="K3543" s="325">
        <f t="shared" ca="1" si="160"/>
        <v>1</v>
      </c>
      <c r="L3543" s="323"/>
      <c r="M3543" s="323"/>
      <c r="N3543" s="323"/>
      <c r="O3543" s="323"/>
      <c r="P3543" s="323"/>
    </row>
    <row r="3544" spans="1:16" outlineLevel="3" x14ac:dyDescent="0.3">
      <c r="A3544" s="173"/>
      <c r="B3544" s="173"/>
      <c r="C3544" s="173"/>
      <c r="D3544" s="173"/>
      <c r="E3544" s="173"/>
      <c r="F3544" s="70">
        <v>140</v>
      </c>
      <c r="G3544" s="173"/>
      <c r="H3544" s="173"/>
      <c r="I3544" s="71" t="str">
        <v>libre</v>
      </c>
      <c r="J3544" s="26">
        <f t="shared" si="159"/>
        <v>0</v>
      </c>
      <c r="K3544" s="325">
        <f t="shared" ca="1" si="160"/>
        <v>1</v>
      </c>
      <c r="L3544" s="323"/>
      <c r="M3544" s="323"/>
      <c r="N3544" s="323"/>
      <c r="O3544" s="323"/>
      <c r="P3544" s="323"/>
    </row>
    <row r="3545" spans="1:16" outlineLevel="3" x14ac:dyDescent="0.3">
      <c r="A3545" s="173"/>
      <c r="B3545" s="173"/>
      <c r="C3545" s="173"/>
      <c r="D3545" s="173"/>
      <c r="E3545" s="173"/>
      <c r="F3545" s="70">
        <v>141</v>
      </c>
      <c r="G3545" s="173"/>
      <c r="H3545" s="173"/>
      <c r="I3545" s="71" t="str">
        <v>libre</v>
      </c>
      <c r="J3545" s="26">
        <f t="shared" si="159"/>
        <v>0</v>
      </c>
      <c r="K3545" s="325">
        <f t="shared" ref="K3545:K3554" ca="1" si="161">IF(OR($J3545=0,K3239=0),1,K2931/K3239)</f>
        <v>1</v>
      </c>
      <c r="L3545" s="323"/>
      <c r="M3545" s="323"/>
      <c r="N3545" s="323"/>
      <c r="O3545" s="323"/>
      <c r="P3545" s="323"/>
    </row>
    <row r="3546" spans="1:16" outlineLevel="3" x14ac:dyDescent="0.3">
      <c r="A3546" s="173"/>
      <c r="B3546" s="173"/>
      <c r="C3546" s="173"/>
      <c r="D3546" s="173"/>
      <c r="E3546" s="173"/>
      <c r="F3546" s="70">
        <v>142</v>
      </c>
      <c r="G3546" s="173"/>
      <c r="H3546" s="173"/>
      <c r="I3546" s="71" t="str">
        <v>libre</v>
      </c>
      <c r="J3546" s="26">
        <f t="shared" si="159"/>
        <v>0</v>
      </c>
      <c r="K3546" s="325">
        <f t="shared" ca="1" si="161"/>
        <v>1</v>
      </c>
      <c r="L3546" s="323"/>
      <c r="M3546" s="323"/>
      <c r="N3546" s="323"/>
      <c r="O3546" s="323"/>
      <c r="P3546" s="323"/>
    </row>
    <row r="3547" spans="1:16" outlineLevel="3" x14ac:dyDescent="0.3">
      <c r="A3547" s="173"/>
      <c r="B3547" s="173"/>
      <c r="C3547" s="173"/>
      <c r="D3547" s="173"/>
      <c r="E3547" s="173"/>
      <c r="F3547" s="70">
        <v>143</v>
      </c>
      <c r="G3547" s="173"/>
      <c r="H3547" s="173"/>
      <c r="I3547" s="71" t="str">
        <v>libre</v>
      </c>
      <c r="J3547" s="26">
        <f t="shared" si="159"/>
        <v>0</v>
      </c>
      <c r="K3547" s="325">
        <f t="shared" ca="1" si="161"/>
        <v>1</v>
      </c>
      <c r="L3547" s="323"/>
      <c r="M3547" s="323"/>
      <c r="N3547" s="323"/>
      <c r="O3547" s="323"/>
      <c r="P3547" s="323"/>
    </row>
    <row r="3548" spans="1:16" outlineLevel="3" x14ac:dyDescent="0.3">
      <c r="A3548" s="173"/>
      <c r="B3548" s="173"/>
      <c r="C3548" s="173"/>
      <c r="D3548" s="173"/>
      <c r="E3548" s="173"/>
      <c r="F3548" s="70">
        <v>144</v>
      </c>
      <c r="G3548" s="173"/>
      <c r="H3548" s="173"/>
      <c r="I3548" s="71" t="str">
        <v>libre</v>
      </c>
      <c r="J3548" s="26">
        <f t="shared" si="159"/>
        <v>0</v>
      </c>
      <c r="K3548" s="325">
        <f t="shared" ca="1" si="161"/>
        <v>1</v>
      </c>
      <c r="L3548" s="323"/>
      <c r="M3548" s="323"/>
      <c r="N3548" s="323"/>
      <c r="O3548" s="323"/>
      <c r="P3548" s="323"/>
    </row>
    <row r="3549" spans="1:16" outlineLevel="3" x14ac:dyDescent="0.3">
      <c r="A3549" s="173"/>
      <c r="B3549" s="173"/>
      <c r="C3549" s="173"/>
      <c r="D3549" s="173"/>
      <c r="E3549" s="173"/>
      <c r="F3549" s="70">
        <v>145</v>
      </c>
      <c r="G3549" s="173"/>
      <c r="H3549" s="173"/>
      <c r="I3549" s="71" t="str">
        <v>libre</v>
      </c>
      <c r="J3549" s="26">
        <f t="shared" si="159"/>
        <v>0</v>
      </c>
      <c r="K3549" s="325">
        <f t="shared" ca="1" si="161"/>
        <v>1</v>
      </c>
      <c r="L3549" s="323"/>
      <c r="M3549" s="323"/>
      <c r="N3549" s="323"/>
      <c r="O3549" s="323"/>
      <c r="P3549" s="323"/>
    </row>
    <row r="3550" spans="1:16" outlineLevel="3" x14ac:dyDescent="0.3">
      <c r="A3550" s="173"/>
      <c r="B3550" s="173"/>
      <c r="C3550" s="173"/>
      <c r="D3550" s="173"/>
      <c r="E3550" s="173"/>
      <c r="F3550" s="70">
        <v>146</v>
      </c>
      <c r="G3550" s="173"/>
      <c r="H3550" s="173"/>
      <c r="I3550" s="71" t="str">
        <v>libre</v>
      </c>
      <c r="J3550" s="26">
        <f t="shared" si="159"/>
        <v>0</v>
      </c>
      <c r="K3550" s="325">
        <f t="shared" ca="1" si="161"/>
        <v>1</v>
      </c>
      <c r="L3550" s="323"/>
      <c r="M3550" s="323"/>
      <c r="N3550" s="323"/>
      <c r="O3550" s="323"/>
      <c r="P3550" s="323"/>
    </row>
    <row r="3551" spans="1:16" outlineLevel="3" x14ac:dyDescent="0.3">
      <c r="A3551" s="173"/>
      <c r="B3551" s="173"/>
      <c r="C3551" s="173"/>
      <c r="D3551" s="173"/>
      <c r="E3551" s="173"/>
      <c r="F3551" s="70">
        <v>147</v>
      </c>
      <c r="G3551" s="173"/>
      <c r="H3551" s="173"/>
      <c r="I3551" s="71" t="str">
        <v>libre</v>
      </c>
      <c r="J3551" s="26">
        <f t="shared" si="159"/>
        <v>0</v>
      </c>
      <c r="K3551" s="325">
        <f t="shared" ca="1" si="161"/>
        <v>1</v>
      </c>
      <c r="L3551" s="323"/>
      <c r="M3551" s="323"/>
      <c r="N3551" s="323"/>
      <c r="O3551" s="323"/>
      <c r="P3551" s="323"/>
    </row>
    <row r="3552" spans="1:16" outlineLevel="3" x14ac:dyDescent="0.3">
      <c r="A3552" s="173"/>
      <c r="B3552" s="173"/>
      <c r="C3552" s="173"/>
      <c r="D3552" s="173"/>
      <c r="E3552" s="173"/>
      <c r="F3552" s="70">
        <v>148</v>
      </c>
      <c r="G3552" s="173"/>
      <c r="H3552" s="173"/>
      <c r="I3552" s="71" t="str">
        <v>libre</v>
      </c>
      <c r="J3552" s="26">
        <f t="shared" si="159"/>
        <v>0</v>
      </c>
      <c r="K3552" s="325">
        <f t="shared" ca="1" si="161"/>
        <v>1</v>
      </c>
      <c r="L3552" s="323"/>
      <c r="M3552" s="323"/>
      <c r="N3552" s="323"/>
      <c r="O3552" s="323"/>
      <c r="P3552" s="323"/>
    </row>
    <row r="3553" spans="1:16" outlineLevel="3" x14ac:dyDescent="0.3">
      <c r="A3553" s="173"/>
      <c r="B3553" s="173"/>
      <c r="C3553" s="173"/>
      <c r="D3553" s="173"/>
      <c r="E3553" s="173"/>
      <c r="F3553" s="70">
        <v>149</v>
      </c>
      <c r="G3553" s="173"/>
      <c r="H3553" s="173"/>
      <c r="I3553" s="71" t="str">
        <v>libre</v>
      </c>
      <c r="J3553" s="26">
        <f t="shared" si="159"/>
        <v>0</v>
      </c>
      <c r="K3553" s="325">
        <f t="shared" ca="1" si="161"/>
        <v>1</v>
      </c>
      <c r="L3553" s="323"/>
      <c r="M3553" s="323"/>
      <c r="N3553" s="323"/>
      <c r="O3553" s="323"/>
      <c r="P3553" s="323"/>
    </row>
    <row r="3554" spans="1:16" outlineLevel="3" x14ac:dyDescent="0.3">
      <c r="A3554" s="173"/>
      <c r="B3554" s="173"/>
      <c r="C3554" s="173"/>
      <c r="D3554" s="173"/>
      <c r="E3554" s="173"/>
      <c r="F3554" s="70">
        <v>150</v>
      </c>
      <c r="G3554" s="173"/>
      <c r="H3554" s="173"/>
      <c r="I3554" s="71" t="str">
        <v>libre</v>
      </c>
      <c r="J3554" s="26">
        <f t="shared" si="159"/>
        <v>0</v>
      </c>
      <c r="K3554" s="325">
        <f t="shared" ca="1" si="161"/>
        <v>1</v>
      </c>
      <c r="L3554" s="323"/>
      <c r="M3554" s="323"/>
      <c r="N3554" s="323"/>
      <c r="O3554" s="323"/>
      <c r="P3554" s="323"/>
    </row>
    <row r="3555" spans="1:16" outlineLevel="3" x14ac:dyDescent="0.3">
      <c r="A3555" s="173"/>
      <c r="B3555" s="173"/>
      <c r="C3555" s="173"/>
      <c r="D3555" s="173"/>
      <c r="E3555" s="173"/>
      <c r="F3555" s="70">
        <v>151</v>
      </c>
      <c r="G3555" s="173"/>
      <c r="H3555" s="173"/>
      <c r="I3555" s="71" t="str">
        <v>libre</v>
      </c>
      <c r="J3555" s="26">
        <f t="shared" si="159"/>
        <v>0</v>
      </c>
      <c r="K3555" s="325">
        <f t="shared" ref="K3555:K3564" ca="1" si="162">IF(OR($J3555=0,K3249=0),1,K2941/K3249)</f>
        <v>1</v>
      </c>
      <c r="L3555" s="323"/>
      <c r="M3555" s="323"/>
      <c r="N3555" s="323"/>
      <c r="O3555" s="323"/>
      <c r="P3555" s="323"/>
    </row>
    <row r="3556" spans="1:16" outlineLevel="3" x14ac:dyDescent="0.3">
      <c r="A3556" s="173"/>
      <c r="B3556" s="173"/>
      <c r="C3556" s="173"/>
      <c r="D3556" s="173"/>
      <c r="E3556" s="173"/>
      <c r="F3556" s="70">
        <v>152</v>
      </c>
      <c r="G3556" s="173"/>
      <c r="H3556" s="173"/>
      <c r="I3556" s="71" t="str">
        <v>libre</v>
      </c>
      <c r="J3556" s="26">
        <f t="shared" si="159"/>
        <v>0</v>
      </c>
      <c r="K3556" s="325">
        <f t="shared" ca="1" si="162"/>
        <v>1</v>
      </c>
      <c r="L3556" s="323"/>
      <c r="M3556" s="323"/>
      <c r="N3556" s="323"/>
      <c r="O3556" s="323"/>
      <c r="P3556" s="323"/>
    </row>
    <row r="3557" spans="1:16" outlineLevel="3" x14ac:dyDescent="0.3">
      <c r="A3557" s="173"/>
      <c r="B3557" s="173"/>
      <c r="C3557" s="173"/>
      <c r="D3557" s="173"/>
      <c r="E3557" s="173"/>
      <c r="F3557" s="70">
        <v>153</v>
      </c>
      <c r="G3557" s="173"/>
      <c r="H3557" s="173"/>
      <c r="I3557" s="71" t="str">
        <v>libre</v>
      </c>
      <c r="J3557" s="26">
        <f t="shared" si="159"/>
        <v>0</v>
      </c>
      <c r="K3557" s="325">
        <f t="shared" ca="1" si="162"/>
        <v>1</v>
      </c>
      <c r="L3557" s="323"/>
      <c r="M3557" s="323"/>
      <c r="N3557" s="323"/>
      <c r="O3557" s="323"/>
      <c r="P3557" s="323"/>
    </row>
    <row r="3558" spans="1:16" outlineLevel="3" x14ac:dyDescent="0.3">
      <c r="A3558" s="173"/>
      <c r="B3558" s="173"/>
      <c r="C3558" s="173"/>
      <c r="D3558" s="173"/>
      <c r="E3558" s="173"/>
      <c r="F3558" s="70">
        <v>154</v>
      </c>
      <c r="G3558" s="173"/>
      <c r="H3558" s="173"/>
      <c r="I3558" s="71" t="str">
        <v>libre</v>
      </c>
      <c r="J3558" s="26">
        <f t="shared" si="159"/>
        <v>0</v>
      </c>
      <c r="K3558" s="325">
        <f t="shared" ca="1" si="162"/>
        <v>1</v>
      </c>
      <c r="L3558" s="323"/>
      <c r="M3558" s="323"/>
      <c r="N3558" s="323"/>
      <c r="O3558" s="323"/>
      <c r="P3558" s="323"/>
    </row>
    <row r="3559" spans="1:16" outlineLevel="3" x14ac:dyDescent="0.3">
      <c r="A3559" s="173"/>
      <c r="B3559" s="173"/>
      <c r="C3559" s="173"/>
      <c r="D3559" s="173"/>
      <c r="E3559" s="173"/>
      <c r="F3559" s="70">
        <v>155</v>
      </c>
      <c r="G3559" s="173"/>
      <c r="H3559" s="173"/>
      <c r="I3559" s="71" t="str">
        <v>libre</v>
      </c>
      <c r="J3559" s="26">
        <f t="shared" si="159"/>
        <v>0</v>
      </c>
      <c r="K3559" s="325">
        <f t="shared" ca="1" si="162"/>
        <v>1</v>
      </c>
      <c r="L3559" s="323"/>
      <c r="M3559" s="323"/>
      <c r="N3559" s="323"/>
      <c r="O3559" s="323"/>
      <c r="P3559" s="323"/>
    </row>
    <row r="3560" spans="1:16" outlineLevel="3" x14ac:dyDescent="0.3">
      <c r="A3560" s="173"/>
      <c r="B3560" s="173"/>
      <c r="C3560" s="173"/>
      <c r="D3560" s="173"/>
      <c r="E3560" s="173"/>
      <c r="F3560" s="70">
        <v>156</v>
      </c>
      <c r="G3560" s="173"/>
      <c r="H3560" s="173"/>
      <c r="I3560" s="71" t="str">
        <v>libre</v>
      </c>
      <c r="J3560" s="26">
        <f t="shared" si="159"/>
        <v>0</v>
      </c>
      <c r="K3560" s="325">
        <f t="shared" ca="1" si="162"/>
        <v>1</v>
      </c>
      <c r="L3560" s="323"/>
      <c r="M3560" s="323"/>
      <c r="N3560" s="323"/>
      <c r="O3560" s="323"/>
      <c r="P3560" s="323"/>
    </row>
    <row r="3561" spans="1:16" outlineLevel="3" x14ac:dyDescent="0.3">
      <c r="A3561" s="173"/>
      <c r="B3561" s="173"/>
      <c r="C3561" s="173"/>
      <c r="D3561" s="173"/>
      <c r="E3561" s="173"/>
      <c r="F3561" s="70">
        <v>157</v>
      </c>
      <c r="G3561" s="173"/>
      <c r="H3561" s="173"/>
      <c r="I3561" s="71" t="str">
        <v>libre</v>
      </c>
      <c r="J3561" s="26">
        <f t="shared" si="159"/>
        <v>0</v>
      </c>
      <c r="K3561" s="325">
        <f t="shared" ca="1" si="162"/>
        <v>1</v>
      </c>
      <c r="L3561" s="323"/>
      <c r="M3561" s="323"/>
      <c r="N3561" s="323"/>
      <c r="O3561" s="323"/>
      <c r="P3561" s="323"/>
    </row>
    <row r="3562" spans="1:16" outlineLevel="3" x14ac:dyDescent="0.3">
      <c r="A3562" s="173"/>
      <c r="B3562" s="173"/>
      <c r="C3562" s="173"/>
      <c r="D3562" s="173"/>
      <c r="E3562" s="173"/>
      <c r="F3562" s="70">
        <v>158</v>
      </c>
      <c r="G3562" s="173"/>
      <c r="H3562" s="173"/>
      <c r="I3562" s="71" t="str">
        <v>libre</v>
      </c>
      <c r="J3562" s="26">
        <f t="shared" si="159"/>
        <v>0</v>
      </c>
      <c r="K3562" s="325">
        <f t="shared" ca="1" si="162"/>
        <v>1</v>
      </c>
      <c r="L3562" s="323"/>
      <c r="M3562" s="323"/>
      <c r="N3562" s="323"/>
      <c r="O3562" s="323"/>
      <c r="P3562" s="323"/>
    </row>
    <row r="3563" spans="1:16" outlineLevel="3" x14ac:dyDescent="0.3">
      <c r="A3563" s="173"/>
      <c r="B3563" s="173"/>
      <c r="C3563" s="173"/>
      <c r="D3563" s="173"/>
      <c r="E3563" s="173"/>
      <c r="F3563" s="70">
        <v>159</v>
      </c>
      <c r="G3563" s="173"/>
      <c r="H3563" s="173"/>
      <c r="I3563" s="71" t="str">
        <v>libre</v>
      </c>
      <c r="J3563" s="26">
        <f t="shared" si="159"/>
        <v>0</v>
      </c>
      <c r="K3563" s="325">
        <f t="shared" ca="1" si="162"/>
        <v>1</v>
      </c>
      <c r="L3563" s="323"/>
      <c r="M3563" s="323"/>
      <c r="N3563" s="323"/>
      <c r="O3563" s="323"/>
      <c r="P3563" s="323"/>
    </row>
    <row r="3564" spans="1:16" outlineLevel="3" x14ac:dyDescent="0.3">
      <c r="A3564" s="173"/>
      <c r="B3564" s="173"/>
      <c r="C3564" s="173"/>
      <c r="D3564" s="173"/>
      <c r="E3564" s="173"/>
      <c r="F3564" s="70">
        <v>160</v>
      </c>
      <c r="G3564" s="173"/>
      <c r="H3564" s="173"/>
      <c r="I3564" s="71" t="str">
        <v>libre</v>
      </c>
      <c r="J3564" s="26">
        <f t="shared" si="159"/>
        <v>0</v>
      </c>
      <c r="K3564" s="325">
        <f t="shared" ca="1" si="162"/>
        <v>1</v>
      </c>
      <c r="L3564" s="323"/>
      <c r="M3564" s="323"/>
      <c r="N3564" s="323"/>
      <c r="O3564" s="323"/>
      <c r="P3564" s="323"/>
    </row>
    <row r="3565" spans="1:16" outlineLevel="3" x14ac:dyDescent="0.3">
      <c r="A3565" s="173"/>
      <c r="B3565" s="173"/>
      <c r="C3565" s="173"/>
      <c r="D3565" s="173"/>
      <c r="E3565" s="173"/>
      <c r="F3565" s="70">
        <v>161</v>
      </c>
      <c r="G3565" s="173"/>
      <c r="H3565" s="173"/>
      <c r="I3565" s="71" t="str">
        <v>libre</v>
      </c>
      <c r="J3565" s="26">
        <f t="shared" si="159"/>
        <v>0</v>
      </c>
      <c r="K3565" s="325">
        <f t="shared" ref="K3565:K3574" ca="1" si="163">IF(OR($J3565=0,K3259=0),1,K2951/K3259)</f>
        <v>1</v>
      </c>
      <c r="L3565" s="323"/>
      <c r="M3565" s="323"/>
      <c r="N3565" s="323"/>
      <c r="O3565" s="323"/>
      <c r="P3565" s="323"/>
    </row>
    <row r="3566" spans="1:16" outlineLevel="3" x14ac:dyDescent="0.3">
      <c r="A3566" s="173"/>
      <c r="B3566" s="173"/>
      <c r="C3566" s="173"/>
      <c r="D3566" s="173"/>
      <c r="E3566" s="173"/>
      <c r="F3566" s="70">
        <v>162</v>
      </c>
      <c r="G3566" s="173"/>
      <c r="H3566" s="173"/>
      <c r="I3566" s="71" t="str">
        <v>libre</v>
      </c>
      <c r="J3566" s="26">
        <f t="shared" si="159"/>
        <v>0</v>
      </c>
      <c r="K3566" s="325">
        <f t="shared" ca="1" si="163"/>
        <v>1</v>
      </c>
      <c r="L3566" s="323"/>
      <c r="M3566" s="323"/>
      <c r="N3566" s="323"/>
      <c r="O3566" s="323"/>
      <c r="P3566" s="323"/>
    </row>
    <row r="3567" spans="1:16" outlineLevel="3" x14ac:dyDescent="0.3">
      <c r="A3567" s="173"/>
      <c r="B3567" s="173"/>
      <c r="C3567" s="173"/>
      <c r="D3567" s="173"/>
      <c r="E3567" s="173"/>
      <c r="F3567" s="70">
        <v>163</v>
      </c>
      <c r="G3567" s="173"/>
      <c r="H3567" s="173"/>
      <c r="I3567" s="71" t="str">
        <v>libre</v>
      </c>
      <c r="J3567" s="26">
        <f t="shared" si="159"/>
        <v>0</v>
      </c>
      <c r="K3567" s="325">
        <f t="shared" ca="1" si="163"/>
        <v>1</v>
      </c>
      <c r="L3567" s="323"/>
      <c r="M3567" s="323"/>
      <c r="N3567" s="323"/>
      <c r="O3567" s="323"/>
      <c r="P3567" s="323"/>
    </row>
    <row r="3568" spans="1:16" outlineLevel="3" x14ac:dyDescent="0.3">
      <c r="A3568" s="173"/>
      <c r="B3568" s="173"/>
      <c r="C3568" s="173"/>
      <c r="D3568" s="173"/>
      <c r="E3568" s="173"/>
      <c r="F3568" s="70">
        <v>164</v>
      </c>
      <c r="G3568" s="173"/>
      <c r="H3568" s="173"/>
      <c r="I3568" s="71" t="str">
        <v>libre</v>
      </c>
      <c r="J3568" s="26">
        <f t="shared" si="159"/>
        <v>0</v>
      </c>
      <c r="K3568" s="325">
        <f t="shared" ca="1" si="163"/>
        <v>1</v>
      </c>
      <c r="L3568" s="323"/>
      <c r="M3568" s="323"/>
      <c r="N3568" s="323"/>
      <c r="O3568" s="323"/>
      <c r="P3568" s="323"/>
    </row>
    <row r="3569" spans="1:16" outlineLevel="3" x14ac:dyDescent="0.3">
      <c r="A3569" s="173"/>
      <c r="B3569" s="173"/>
      <c r="C3569" s="173"/>
      <c r="D3569" s="173"/>
      <c r="E3569" s="173"/>
      <c r="F3569" s="70">
        <v>165</v>
      </c>
      <c r="G3569" s="173"/>
      <c r="H3569" s="173"/>
      <c r="I3569" s="71" t="str">
        <v>libre</v>
      </c>
      <c r="J3569" s="26">
        <f t="shared" si="159"/>
        <v>0</v>
      </c>
      <c r="K3569" s="325">
        <f t="shared" ca="1" si="163"/>
        <v>1</v>
      </c>
      <c r="L3569" s="323"/>
      <c r="M3569" s="323"/>
      <c r="N3569" s="323"/>
      <c r="O3569" s="323"/>
      <c r="P3569" s="323"/>
    </row>
    <row r="3570" spans="1:16" outlineLevel="3" x14ac:dyDescent="0.3">
      <c r="A3570" s="173"/>
      <c r="B3570" s="173"/>
      <c r="C3570" s="173"/>
      <c r="D3570" s="173"/>
      <c r="E3570" s="173"/>
      <c r="F3570" s="70">
        <v>166</v>
      </c>
      <c r="G3570" s="173"/>
      <c r="H3570" s="173"/>
      <c r="I3570" s="71" t="str">
        <v>libre</v>
      </c>
      <c r="J3570" s="26">
        <f t="shared" si="159"/>
        <v>0</v>
      </c>
      <c r="K3570" s="325">
        <f t="shared" ca="1" si="163"/>
        <v>1</v>
      </c>
      <c r="L3570" s="323"/>
      <c r="M3570" s="323"/>
      <c r="N3570" s="323"/>
      <c r="O3570" s="323"/>
      <c r="P3570" s="323"/>
    </row>
    <row r="3571" spans="1:16" outlineLevel="3" x14ac:dyDescent="0.3">
      <c r="A3571" s="173"/>
      <c r="B3571" s="173"/>
      <c r="C3571" s="173"/>
      <c r="D3571" s="173"/>
      <c r="E3571" s="173"/>
      <c r="F3571" s="70">
        <v>167</v>
      </c>
      <c r="G3571" s="173"/>
      <c r="H3571" s="173"/>
      <c r="I3571" s="71" t="str">
        <v>libre</v>
      </c>
      <c r="J3571" s="26">
        <f t="shared" si="159"/>
        <v>0</v>
      </c>
      <c r="K3571" s="325">
        <f t="shared" ca="1" si="163"/>
        <v>1</v>
      </c>
      <c r="L3571" s="323"/>
      <c r="M3571" s="323"/>
      <c r="N3571" s="323"/>
      <c r="O3571" s="323"/>
      <c r="P3571" s="323"/>
    </row>
    <row r="3572" spans="1:16" outlineLevel="3" x14ac:dyDescent="0.3">
      <c r="A3572" s="173"/>
      <c r="B3572" s="173"/>
      <c r="C3572" s="173"/>
      <c r="D3572" s="173"/>
      <c r="E3572" s="173"/>
      <c r="F3572" s="70">
        <v>168</v>
      </c>
      <c r="G3572" s="173"/>
      <c r="H3572" s="173"/>
      <c r="I3572" s="71" t="str">
        <v>libre</v>
      </c>
      <c r="J3572" s="26">
        <f t="shared" si="159"/>
        <v>0</v>
      </c>
      <c r="K3572" s="325">
        <f t="shared" ca="1" si="163"/>
        <v>1</v>
      </c>
      <c r="L3572" s="323"/>
      <c r="M3572" s="323"/>
      <c r="N3572" s="323"/>
      <c r="O3572" s="323"/>
      <c r="P3572" s="323"/>
    </row>
    <row r="3573" spans="1:16" outlineLevel="3" x14ac:dyDescent="0.3">
      <c r="A3573" s="173"/>
      <c r="B3573" s="173"/>
      <c r="C3573" s="173"/>
      <c r="D3573" s="173"/>
      <c r="E3573" s="173"/>
      <c r="F3573" s="70">
        <v>169</v>
      </c>
      <c r="G3573" s="173"/>
      <c r="H3573" s="173"/>
      <c r="I3573" s="71" t="str">
        <v>libre</v>
      </c>
      <c r="J3573" s="26">
        <f t="shared" si="159"/>
        <v>0</v>
      </c>
      <c r="K3573" s="325">
        <f t="shared" ca="1" si="163"/>
        <v>1</v>
      </c>
      <c r="L3573" s="323"/>
      <c r="M3573" s="323"/>
      <c r="N3573" s="323"/>
      <c r="O3573" s="323"/>
      <c r="P3573" s="323"/>
    </row>
    <row r="3574" spans="1:16" outlineLevel="3" x14ac:dyDescent="0.3">
      <c r="A3574" s="173"/>
      <c r="B3574" s="173"/>
      <c r="C3574" s="173"/>
      <c r="D3574" s="173"/>
      <c r="E3574" s="173"/>
      <c r="F3574" s="70">
        <v>170</v>
      </c>
      <c r="G3574" s="173"/>
      <c r="H3574" s="173"/>
      <c r="I3574" s="71" t="str">
        <v>libre</v>
      </c>
      <c r="J3574" s="26">
        <f t="shared" si="159"/>
        <v>0</v>
      </c>
      <c r="K3574" s="325">
        <f t="shared" ca="1" si="163"/>
        <v>1</v>
      </c>
      <c r="L3574" s="323"/>
      <c r="M3574" s="323"/>
      <c r="N3574" s="323"/>
      <c r="O3574" s="323"/>
      <c r="P3574" s="323"/>
    </row>
    <row r="3575" spans="1:16" outlineLevel="3" x14ac:dyDescent="0.3">
      <c r="A3575" s="173"/>
      <c r="B3575" s="173"/>
      <c r="C3575" s="173"/>
      <c r="D3575" s="173"/>
      <c r="E3575" s="173"/>
      <c r="F3575" s="70">
        <v>171</v>
      </c>
      <c r="G3575" s="173"/>
      <c r="H3575" s="173"/>
      <c r="I3575" s="71" t="str">
        <v>libre</v>
      </c>
      <c r="J3575" s="26">
        <f t="shared" si="159"/>
        <v>0</v>
      </c>
      <c r="K3575" s="325">
        <f t="shared" ref="K3575:K3584" ca="1" si="164">IF(OR($J3575=0,K3269=0),1,K2961/K3269)</f>
        <v>1</v>
      </c>
      <c r="L3575" s="323"/>
      <c r="M3575" s="323"/>
      <c r="N3575" s="323"/>
      <c r="O3575" s="323"/>
      <c r="P3575" s="323"/>
    </row>
    <row r="3576" spans="1:16" outlineLevel="3" x14ac:dyDescent="0.3">
      <c r="A3576" s="173"/>
      <c r="B3576" s="173"/>
      <c r="C3576" s="173"/>
      <c r="D3576" s="173"/>
      <c r="E3576" s="173"/>
      <c r="F3576" s="70">
        <v>172</v>
      </c>
      <c r="G3576" s="173"/>
      <c r="H3576" s="173"/>
      <c r="I3576" s="71" t="str">
        <v>libre</v>
      </c>
      <c r="J3576" s="26">
        <f t="shared" si="159"/>
        <v>0</v>
      </c>
      <c r="K3576" s="325">
        <f t="shared" ca="1" si="164"/>
        <v>1</v>
      </c>
      <c r="L3576" s="323"/>
      <c r="M3576" s="323"/>
      <c r="N3576" s="323"/>
      <c r="O3576" s="323"/>
      <c r="P3576" s="323"/>
    </row>
    <row r="3577" spans="1:16" outlineLevel="3" x14ac:dyDescent="0.3">
      <c r="A3577" s="173"/>
      <c r="B3577" s="173"/>
      <c r="C3577" s="173"/>
      <c r="D3577" s="173"/>
      <c r="E3577" s="173"/>
      <c r="F3577" s="70">
        <v>173</v>
      </c>
      <c r="G3577" s="173"/>
      <c r="H3577" s="173"/>
      <c r="I3577" s="71" t="str">
        <v>libre</v>
      </c>
      <c r="J3577" s="26">
        <f t="shared" si="159"/>
        <v>0</v>
      </c>
      <c r="K3577" s="325">
        <f t="shared" ca="1" si="164"/>
        <v>1</v>
      </c>
      <c r="L3577" s="323"/>
      <c r="M3577" s="323"/>
      <c r="N3577" s="323"/>
      <c r="O3577" s="323"/>
      <c r="P3577" s="323"/>
    </row>
    <row r="3578" spans="1:16" outlineLevel="3" x14ac:dyDescent="0.3">
      <c r="A3578" s="173"/>
      <c r="B3578" s="173"/>
      <c r="C3578" s="173"/>
      <c r="D3578" s="173"/>
      <c r="E3578" s="173"/>
      <c r="F3578" s="70">
        <v>174</v>
      </c>
      <c r="G3578" s="173"/>
      <c r="H3578" s="173"/>
      <c r="I3578" s="71" t="str">
        <v>libre</v>
      </c>
      <c r="J3578" s="26">
        <f t="shared" si="159"/>
        <v>0</v>
      </c>
      <c r="K3578" s="325">
        <f t="shared" ca="1" si="164"/>
        <v>1</v>
      </c>
      <c r="L3578" s="323"/>
      <c r="M3578" s="323"/>
      <c r="N3578" s="323"/>
      <c r="O3578" s="323"/>
      <c r="P3578" s="323"/>
    </row>
    <row r="3579" spans="1:16" outlineLevel="3" x14ac:dyDescent="0.3">
      <c r="A3579" s="173"/>
      <c r="B3579" s="173"/>
      <c r="C3579" s="173"/>
      <c r="D3579" s="173"/>
      <c r="E3579" s="173"/>
      <c r="F3579" s="70">
        <v>175</v>
      </c>
      <c r="G3579" s="173"/>
      <c r="H3579" s="173"/>
      <c r="I3579" s="71" t="str">
        <v>libre</v>
      </c>
      <c r="J3579" s="26">
        <f t="shared" si="159"/>
        <v>0</v>
      </c>
      <c r="K3579" s="325">
        <f t="shared" ca="1" si="164"/>
        <v>1</v>
      </c>
      <c r="L3579" s="323"/>
      <c r="M3579" s="323"/>
      <c r="N3579" s="323"/>
      <c r="O3579" s="323"/>
      <c r="P3579" s="323"/>
    </row>
    <row r="3580" spans="1:16" outlineLevel="3" x14ac:dyDescent="0.3">
      <c r="A3580" s="173"/>
      <c r="B3580" s="173"/>
      <c r="C3580" s="173"/>
      <c r="D3580" s="173"/>
      <c r="E3580" s="173"/>
      <c r="F3580" s="70">
        <v>176</v>
      </c>
      <c r="G3580" s="173"/>
      <c r="H3580" s="173"/>
      <c r="I3580" s="71" t="str">
        <v>libre</v>
      </c>
      <c r="J3580" s="26">
        <f t="shared" si="159"/>
        <v>0</v>
      </c>
      <c r="K3580" s="325">
        <f t="shared" ca="1" si="164"/>
        <v>1</v>
      </c>
      <c r="L3580" s="323"/>
      <c r="M3580" s="323"/>
      <c r="N3580" s="323"/>
      <c r="O3580" s="323"/>
      <c r="P3580" s="323"/>
    </row>
    <row r="3581" spans="1:16" outlineLevel="3" x14ac:dyDescent="0.3">
      <c r="A3581" s="173"/>
      <c r="B3581" s="173"/>
      <c r="C3581" s="173"/>
      <c r="D3581" s="173"/>
      <c r="E3581" s="173"/>
      <c r="F3581" s="70">
        <v>177</v>
      </c>
      <c r="G3581" s="173"/>
      <c r="H3581" s="173"/>
      <c r="I3581" s="71" t="str">
        <v>libre</v>
      </c>
      <c r="J3581" s="26">
        <f t="shared" si="159"/>
        <v>0</v>
      </c>
      <c r="K3581" s="325">
        <f t="shared" ca="1" si="164"/>
        <v>1</v>
      </c>
      <c r="L3581" s="323"/>
      <c r="M3581" s="323"/>
      <c r="N3581" s="323"/>
      <c r="O3581" s="323"/>
      <c r="P3581" s="323"/>
    </row>
    <row r="3582" spans="1:16" outlineLevel="3" x14ac:dyDescent="0.3">
      <c r="A3582" s="173"/>
      <c r="B3582" s="173"/>
      <c r="C3582" s="173"/>
      <c r="D3582" s="173"/>
      <c r="E3582" s="173"/>
      <c r="F3582" s="70">
        <v>178</v>
      </c>
      <c r="G3582" s="173"/>
      <c r="H3582" s="173"/>
      <c r="I3582" s="71" t="str">
        <v>libre</v>
      </c>
      <c r="J3582" s="26">
        <f t="shared" si="159"/>
        <v>0</v>
      </c>
      <c r="K3582" s="325">
        <f t="shared" ca="1" si="164"/>
        <v>1</v>
      </c>
      <c r="L3582" s="323"/>
      <c r="M3582" s="323"/>
      <c r="N3582" s="323"/>
      <c r="O3582" s="323"/>
      <c r="P3582" s="323"/>
    </row>
    <row r="3583" spans="1:16" outlineLevel="3" x14ac:dyDescent="0.3">
      <c r="A3583" s="173"/>
      <c r="B3583" s="173"/>
      <c r="C3583" s="173"/>
      <c r="D3583" s="173"/>
      <c r="E3583" s="173"/>
      <c r="F3583" s="70">
        <v>179</v>
      </c>
      <c r="G3583" s="173"/>
      <c r="H3583" s="173"/>
      <c r="I3583" s="71" t="str">
        <v>libre</v>
      </c>
      <c r="J3583" s="26">
        <f t="shared" si="159"/>
        <v>0</v>
      </c>
      <c r="K3583" s="325">
        <f t="shared" ca="1" si="164"/>
        <v>1</v>
      </c>
      <c r="L3583" s="323"/>
      <c r="M3583" s="323"/>
      <c r="N3583" s="323"/>
      <c r="O3583" s="323"/>
      <c r="P3583" s="323"/>
    </row>
    <row r="3584" spans="1:16" outlineLevel="3" x14ac:dyDescent="0.3">
      <c r="A3584" s="173"/>
      <c r="B3584" s="173"/>
      <c r="C3584" s="173"/>
      <c r="D3584" s="173"/>
      <c r="E3584" s="173"/>
      <c r="F3584" s="70">
        <v>180</v>
      </c>
      <c r="G3584" s="173"/>
      <c r="H3584" s="173"/>
      <c r="I3584" s="71" t="str">
        <v>libre</v>
      </c>
      <c r="J3584" s="26">
        <f t="shared" si="159"/>
        <v>0</v>
      </c>
      <c r="K3584" s="325">
        <f t="shared" ca="1" si="164"/>
        <v>1</v>
      </c>
      <c r="L3584" s="323"/>
      <c r="M3584" s="323"/>
      <c r="N3584" s="323"/>
      <c r="O3584" s="323"/>
      <c r="P3584" s="323"/>
    </row>
    <row r="3585" spans="1:16" outlineLevel="3" x14ac:dyDescent="0.3">
      <c r="A3585" s="173"/>
      <c r="B3585" s="173"/>
      <c r="C3585" s="173"/>
      <c r="D3585" s="173"/>
      <c r="E3585" s="173"/>
      <c r="F3585" s="70">
        <v>181</v>
      </c>
      <c r="G3585" s="173"/>
      <c r="H3585" s="173"/>
      <c r="I3585" s="71" t="str">
        <v>libre</v>
      </c>
      <c r="J3585" s="26">
        <f t="shared" si="159"/>
        <v>0</v>
      </c>
      <c r="K3585" s="325">
        <f t="shared" ref="K3585:K3594" ca="1" si="165">IF(OR($J3585=0,K3279=0),1,K2971/K3279)</f>
        <v>1</v>
      </c>
      <c r="L3585" s="323"/>
      <c r="M3585" s="323"/>
      <c r="N3585" s="323"/>
      <c r="O3585" s="323"/>
      <c r="P3585" s="323"/>
    </row>
    <row r="3586" spans="1:16" outlineLevel="3" x14ac:dyDescent="0.3">
      <c r="A3586" s="173"/>
      <c r="B3586" s="173"/>
      <c r="C3586" s="173"/>
      <c r="D3586" s="173"/>
      <c r="E3586" s="173"/>
      <c r="F3586" s="70">
        <v>182</v>
      </c>
      <c r="G3586" s="173"/>
      <c r="H3586" s="173"/>
      <c r="I3586" s="71" t="str">
        <v>libre</v>
      </c>
      <c r="J3586" s="26">
        <f t="shared" si="159"/>
        <v>0</v>
      </c>
      <c r="K3586" s="325">
        <f t="shared" ca="1" si="165"/>
        <v>1</v>
      </c>
      <c r="L3586" s="323"/>
      <c r="M3586" s="323"/>
      <c r="N3586" s="323"/>
      <c r="O3586" s="323"/>
      <c r="P3586" s="323"/>
    </row>
    <row r="3587" spans="1:16" outlineLevel="3" x14ac:dyDescent="0.3">
      <c r="A3587" s="173"/>
      <c r="B3587" s="173"/>
      <c r="C3587" s="173"/>
      <c r="D3587" s="173"/>
      <c r="E3587" s="173"/>
      <c r="F3587" s="70">
        <v>183</v>
      </c>
      <c r="G3587" s="173"/>
      <c r="H3587" s="173"/>
      <c r="I3587" s="71" t="str">
        <v>libre</v>
      </c>
      <c r="J3587" s="26">
        <f t="shared" si="159"/>
        <v>0</v>
      </c>
      <c r="K3587" s="325">
        <f t="shared" ca="1" si="165"/>
        <v>1</v>
      </c>
      <c r="L3587" s="323"/>
      <c r="M3587" s="323"/>
      <c r="N3587" s="323"/>
      <c r="O3587" s="323"/>
      <c r="P3587" s="323"/>
    </row>
    <row r="3588" spans="1:16" outlineLevel="3" x14ac:dyDescent="0.3">
      <c r="A3588" s="173"/>
      <c r="B3588" s="173"/>
      <c r="C3588" s="173"/>
      <c r="D3588" s="173"/>
      <c r="E3588" s="173"/>
      <c r="F3588" s="70">
        <v>184</v>
      </c>
      <c r="G3588" s="173"/>
      <c r="H3588" s="173"/>
      <c r="I3588" s="71" t="str">
        <v>libre</v>
      </c>
      <c r="J3588" s="26">
        <f t="shared" si="159"/>
        <v>0</v>
      </c>
      <c r="K3588" s="325">
        <f t="shared" ca="1" si="165"/>
        <v>1</v>
      </c>
      <c r="L3588" s="323"/>
      <c r="M3588" s="323"/>
      <c r="N3588" s="323"/>
      <c r="O3588" s="323"/>
      <c r="P3588" s="323"/>
    </row>
    <row r="3589" spans="1:16" outlineLevel="3" x14ac:dyDescent="0.3">
      <c r="A3589" s="173"/>
      <c r="B3589" s="173"/>
      <c r="C3589" s="173"/>
      <c r="D3589" s="173"/>
      <c r="E3589" s="173"/>
      <c r="F3589" s="70">
        <v>185</v>
      </c>
      <c r="G3589" s="173"/>
      <c r="H3589" s="173"/>
      <c r="I3589" s="71" t="str">
        <v>libre</v>
      </c>
      <c r="J3589" s="26">
        <f t="shared" si="159"/>
        <v>0</v>
      </c>
      <c r="K3589" s="325">
        <f t="shared" ca="1" si="165"/>
        <v>1</v>
      </c>
      <c r="L3589" s="323"/>
      <c r="M3589" s="323"/>
      <c r="N3589" s="323"/>
      <c r="O3589" s="323"/>
      <c r="P3589" s="323"/>
    </row>
    <row r="3590" spans="1:16" outlineLevel="3" x14ac:dyDescent="0.3">
      <c r="A3590" s="173"/>
      <c r="B3590" s="173"/>
      <c r="C3590" s="173"/>
      <c r="D3590" s="173"/>
      <c r="E3590" s="173"/>
      <c r="F3590" s="70">
        <v>186</v>
      </c>
      <c r="G3590" s="173"/>
      <c r="H3590" s="173"/>
      <c r="I3590" s="71" t="str">
        <v>libre</v>
      </c>
      <c r="J3590" s="26">
        <f t="shared" si="159"/>
        <v>0</v>
      </c>
      <c r="K3590" s="325">
        <f t="shared" ca="1" si="165"/>
        <v>1</v>
      </c>
      <c r="L3590" s="323"/>
      <c r="M3590" s="323"/>
      <c r="N3590" s="323"/>
      <c r="O3590" s="323"/>
      <c r="P3590" s="323"/>
    </row>
    <row r="3591" spans="1:16" outlineLevel="3" x14ac:dyDescent="0.3">
      <c r="A3591" s="173"/>
      <c r="B3591" s="173"/>
      <c r="C3591" s="173"/>
      <c r="D3591" s="173"/>
      <c r="E3591" s="173"/>
      <c r="F3591" s="70">
        <v>187</v>
      </c>
      <c r="G3591" s="173"/>
      <c r="H3591" s="173"/>
      <c r="I3591" s="71" t="str">
        <v>libre</v>
      </c>
      <c r="J3591" s="26">
        <f t="shared" si="159"/>
        <v>0</v>
      </c>
      <c r="K3591" s="325">
        <f t="shared" ca="1" si="165"/>
        <v>1</v>
      </c>
      <c r="L3591" s="323"/>
      <c r="M3591" s="323"/>
      <c r="N3591" s="323"/>
      <c r="O3591" s="323"/>
      <c r="P3591" s="323"/>
    </row>
    <row r="3592" spans="1:16" outlineLevel="3" x14ac:dyDescent="0.3">
      <c r="A3592" s="173"/>
      <c r="B3592" s="173"/>
      <c r="C3592" s="173"/>
      <c r="D3592" s="173"/>
      <c r="E3592" s="173"/>
      <c r="F3592" s="70">
        <v>188</v>
      </c>
      <c r="G3592" s="173"/>
      <c r="H3592" s="173"/>
      <c r="I3592" s="71" t="str">
        <v>libre</v>
      </c>
      <c r="J3592" s="26">
        <f t="shared" si="159"/>
        <v>0</v>
      </c>
      <c r="K3592" s="325">
        <f t="shared" ca="1" si="165"/>
        <v>1</v>
      </c>
      <c r="L3592" s="323"/>
      <c r="M3592" s="323"/>
      <c r="N3592" s="323"/>
      <c r="O3592" s="323"/>
      <c r="P3592" s="323"/>
    </row>
    <row r="3593" spans="1:16" outlineLevel="3" x14ac:dyDescent="0.3">
      <c r="A3593" s="173"/>
      <c r="B3593" s="173"/>
      <c r="C3593" s="173"/>
      <c r="D3593" s="173"/>
      <c r="E3593" s="173"/>
      <c r="F3593" s="70">
        <v>189</v>
      </c>
      <c r="G3593" s="173"/>
      <c r="H3593" s="173"/>
      <c r="I3593" s="71" t="str">
        <v>libre</v>
      </c>
      <c r="J3593" s="26">
        <f t="shared" si="159"/>
        <v>0</v>
      </c>
      <c r="K3593" s="325">
        <f t="shared" ca="1" si="165"/>
        <v>1</v>
      </c>
      <c r="L3593" s="323"/>
      <c r="M3593" s="323"/>
      <c r="N3593" s="323"/>
      <c r="O3593" s="323"/>
      <c r="P3593" s="323"/>
    </row>
    <row r="3594" spans="1:16" outlineLevel="3" x14ac:dyDescent="0.3">
      <c r="A3594" s="173"/>
      <c r="B3594" s="173"/>
      <c r="C3594" s="173"/>
      <c r="D3594" s="173"/>
      <c r="E3594" s="173"/>
      <c r="F3594" s="70">
        <v>190</v>
      </c>
      <c r="G3594" s="173"/>
      <c r="H3594" s="173"/>
      <c r="I3594" s="71" t="str">
        <v>libre</v>
      </c>
      <c r="J3594" s="26">
        <f t="shared" si="159"/>
        <v>0</v>
      </c>
      <c r="K3594" s="325">
        <f t="shared" ca="1" si="165"/>
        <v>1</v>
      </c>
      <c r="L3594" s="323"/>
      <c r="M3594" s="323"/>
      <c r="N3594" s="323"/>
      <c r="O3594" s="323"/>
      <c r="P3594" s="323"/>
    </row>
    <row r="3595" spans="1:16" outlineLevel="3" x14ac:dyDescent="0.3">
      <c r="A3595" s="173"/>
      <c r="B3595" s="173"/>
      <c r="C3595" s="173"/>
      <c r="D3595" s="173"/>
      <c r="E3595" s="173"/>
      <c r="F3595" s="70">
        <v>191</v>
      </c>
      <c r="G3595" s="173"/>
      <c r="H3595" s="173"/>
      <c r="I3595" s="71" t="str">
        <v>libre</v>
      </c>
      <c r="J3595" s="26">
        <f t="shared" si="159"/>
        <v>0</v>
      </c>
      <c r="K3595" s="325">
        <f t="shared" ref="K3595:K3604" ca="1" si="166">IF(OR($J3595=0,K3289=0),1,K2981/K3289)</f>
        <v>1</v>
      </c>
      <c r="L3595" s="323"/>
      <c r="M3595" s="323"/>
      <c r="N3595" s="323"/>
      <c r="O3595" s="323"/>
      <c r="P3595" s="323"/>
    </row>
    <row r="3596" spans="1:16" outlineLevel="3" x14ac:dyDescent="0.3">
      <c r="A3596" s="173"/>
      <c r="B3596" s="173"/>
      <c r="C3596" s="173"/>
      <c r="D3596" s="173"/>
      <c r="E3596" s="173"/>
      <c r="F3596" s="70">
        <v>192</v>
      </c>
      <c r="G3596" s="173"/>
      <c r="H3596" s="173"/>
      <c r="I3596" s="71" t="str">
        <v>libre</v>
      </c>
      <c r="J3596" s="26">
        <f t="shared" si="159"/>
        <v>0</v>
      </c>
      <c r="K3596" s="325">
        <f t="shared" ca="1" si="166"/>
        <v>1</v>
      </c>
      <c r="L3596" s="323"/>
      <c r="M3596" s="323"/>
      <c r="N3596" s="323"/>
      <c r="O3596" s="323"/>
      <c r="P3596" s="323"/>
    </row>
    <row r="3597" spans="1:16" outlineLevel="3" x14ac:dyDescent="0.3">
      <c r="A3597" s="173"/>
      <c r="B3597" s="173"/>
      <c r="C3597" s="173"/>
      <c r="D3597" s="173"/>
      <c r="E3597" s="173"/>
      <c r="F3597" s="70">
        <v>193</v>
      </c>
      <c r="G3597" s="173"/>
      <c r="H3597" s="173"/>
      <c r="I3597" s="71" t="str">
        <v>libre</v>
      </c>
      <c r="J3597" s="26">
        <f t="shared" ref="J3597:J3660" si="167">IF(AND(MAX($K2051:$P2051)=1,MIN($K2051:$P2051)=1),0,1)</f>
        <v>0</v>
      </c>
      <c r="K3597" s="325">
        <f t="shared" ca="1" si="166"/>
        <v>1</v>
      </c>
      <c r="L3597" s="323"/>
      <c r="M3597" s="323"/>
      <c r="N3597" s="323"/>
      <c r="O3597" s="323"/>
      <c r="P3597" s="323"/>
    </row>
    <row r="3598" spans="1:16" outlineLevel="3" x14ac:dyDescent="0.3">
      <c r="A3598" s="173"/>
      <c r="B3598" s="173"/>
      <c r="C3598" s="173"/>
      <c r="D3598" s="173"/>
      <c r="E3598" s="173"/>
      <c r="F3598" s="70">
        <v>194</v>
      </c>
      <c r="G3598" s="173"/>
      <c r="H3598" s="173"/>
      <c r="I3598" s="71" t="str">
        <v>libre</v>
      </c>
      <c r="J3598" s="26">
        <f t="shared" si="167"/>
        <v>0</v>
      </c>
      <c r="K3598" s="325">
        <f t="shared" ca="1" si="166"/>
        <v>1</v>
      </c>
      <c r="L3598" s="323"/>
      <c r="M3598" s="323"/>
      <c r="N3598" s="323"/>
      <c r="O3598" s="323"/>
      <c r="P3598" s="323"/>
    </row>
    <row r="3599" spans="1:16" outlineLevel="3" x14ac:dyDescent="0.3">
      <c r="A3599" s="173"/>
      <c r="B3599" s="173"/>
      <c r="C3599" s="173"/>
      <c r="D3599" s="173"/>
      <c r="E3599" s="173"/>
      <c r="F3599" s="70">
        <v>195</v>
      </c>
      <c r="G3599" s="173"/>
      <c r="H3599" s="173"/>
      <c r="I3599" s="71" t="str">
        <v>libre</v>
      </c>
      <c r="J3599" s="26">
        <f t="shared" si="167"/>
        <v>0</v>
      </c>
      <c r="K3599" s="325">
        <f t="shared" ca="1" si="166"/>
        <v>1</v>
      </c>
      <c r="L3599" s="323"/>
      <c r="M3599" s="323"/>
      <c r="N3599" s="323"/>
      <c r="O3599" s="323"/>
      <c r="P3599" s="323"/>
    </row>
    <row r="3600" spans="1:16" outlineLevel="3" x14ac:dyDescent="0.3">
      <c r="A3600" s="173"/>
      <c r="B3600" s="173"/>
      <c r="C3600" s="173"/>
      <c r="D3600" s="173"/>
      <c r="E3600" s="173"/>
      <c r="F3600" s="70">
        <v>196</v>
      </c>
      <c r="G3600" s="173"/>
      <c r="H3600" s="173"/>
      <c r="I3600" s="71" t="str">
        <v>libre</v>
      </c>
      <c r="J3600" s="26">
        <f t="shared" si="167"/>
        <v>0</v>
      </c>
      <c r="K3600" s="325">
        <f t="shared" ca="1" si="166"/>
        <v>1</v>
      </c>
      <c r="L3600" s="323"/>
      <c r="M3600" s="323"/>
      <c r="N3600" s="323"/>
      <c r="O3600" s="323"/>
      <c r="P3600" s="323"/>
    </row>
    <row r="3601" spans="1:16" outlineLevel="3" x14ac:dyDescent="0.3">
      <c r="A3601" s="173"/>
      <c r="B3601" s="173"/>
      <c r="C3601" s="173"/>
      <c r="D3601" s="173"/>
      <c r="E3601" s="173"/>
      <c r="F3601" s="70">
        <v>197</v>
      </c>
      <c r="G3601" s="173"/>
      <c r="H3601" s="173"/>
      <c r="I3601" s="71" t="str">
        <v>libre</v>
      </c>
      <c r="J3601" s="26">
        <f t="shared" si="167"/>
        <v>0</v>
      </c>
      <c r="K3601" s="325">
        <f t="shared" ca="1" si="166"/>
        <v>1</v>
      </c>
      <c r="L3601" s="323"/>
      <c r="M3601" s="323"/>
      <c r="N3601" s="323"/>
      <c r="O3601" s="323"/>
      <c r="P3601" s="323"/>
    </row>
    <row r="3602" spans="1:16" outlineLevel="2" x14ac:dyDescent="0.3">
      <c r="A3602" s="173"/>
      <c r="B3602" s="173"/>
      <c r="C3602" s="173"/>
      <c r="D3602" s="173"/>
      <c r="E3602" s="173"/>
      <c r="F3602" s="70">
        <v>198</v>
      </c>
      <c r="G3602" s="173"/>
      <c r="H3602" s="173"/>
      <c r="I3602" s="71" t="str">
        <v>libre</v>
      </c>
      <c r="J3602" s="26">
        <f t="shared" si="167"/>
        <v>0</v>
      </c>
      <c r="K3602" s="325">
        <f t="shared" ca="1" si="166"/>
        <v>1</v>
      </c>
      <c r="L3602" s="323"/>
      <c r="M3602" s="323"/>
      <c r="N3602" s="323"/>
      <c r="O3602" s="323"/>
      <c r="P3602" s="323"/>
    </row>
    <row r="3603" spans="1:16" outlineLevel="2" x14ac:dyDescent="0.3">
      <c r="A3603" s="173"/>
      <c r="B3603" s="173"/>
      <c r="C3603" s="173"/>
      <c r="D3603" s="173"/>
      <c r="E3603" s="173"/>
      <c r="F3603" s="70">
        <v>199</v>
      </c>
      <c r="G3603" s="173"/>
      <c r="H3603" s="173"/>
      <c r="I3603" s="71" t="str">
        <v>libre</v>
      </c>
      <c r="J3603" s="26">
        <f t="shared" si="167"/>
        <v>0</v>
      </c>
      <c r="K3603" s="325">
        <f t="shared" ca="1" si="166"/>
        <v>1</v>
      </c>
      <c r="L3603" s="323"/>
      <c r="M3603" s="323"/>
      <c r="N3603" s="323"/>
      <c r="O3603" s="323"/>
      <c r="P3603" s="323"/>
    </row>
    <row r="3604" spans="1:16" outlineLevel="2" x14ac:dyDescent="0.3">
      <c r="A3604" s="173"/>
      <c r="B3604" s="173"/>
      <c r="C3604" s="173"/>
      <c r="D3604" s="173"/>
      <c r="E3604" s="173"/>
      <c r="F3604" s="70">
        <v>200</v>
      </c>
      <c r="G3604" s="173"/>
      <c r="H3604" s="173"/>
      <c r="I3604" s="71" t="str">
        <v>Alquiler Sitios</v>
      </c>
      <c r="J3604" s="26">
        <f t="shared" si="167"/>
        <v>0</v>
      </c>
      <c r="K3604" s="325">
        <f t="shared" ca="1" si="166"/>
        <v>1</v>
      </c>
      <c r="L3604" s="323"/>
      <c r="M3604" s="323"/>
      <c r="N3604" s="323"/>
      <c r="O3604" s="323"/>
      <c r="P3604" s="323"/>
    </row>
    <row r="3605" spans="1:16" outlineLevel="2" x14ac:dyDescent="0.3">
      <c r="A3605" s="173"/>
      <c r="B3605" s="173"/>
      <c r="C3605" s="173"/>
      <c r="D3605" s="173"/>
      <c r="E3605" s="173"/>
      <c r="F3605" s="70">
        <v>201</v>
      </c>
      <c r="G3605" s="173"/>
      <c r="H3605" s="173"/>
      <c r="I3605" s="71" t="str">
        <v>Energía Eléctrica Sitios</v>
      </c>
      <c r="J3605" s="26">
        <f t="shared" si="167"/>
        <v>0</v>
      </c>
      <c r="K3605" s="325">
        <f t="shared" ref="K3605:K3614" ca="1" si="168">IF(OR($J3605=0,K3299=0),1,K2991/K3299)</f>
        <v>1</v>
      </c>
      <c r="L3605" s="323"/>
      <c r="M3605" s="323"/>
      <c r="N3605" s="323"/>
      <c r="O3605" s="323"/>
      <c r="P3605" s="323"/>
    </row>
    <row r="3606" spans="1:16" outlineLevel="3" x14ac:dyDescent="0.3">
      <c r="A3606" s="173"/>
      <c r="B3606" s="173"/>
      <c r="C3606" s="173"/>
      <c r="D3606" s="173"/>
      <c r="E3606" s="173"/>
      <c r="F3606" s="70">
        <v>202</v>
      </c>
      <c r="G3606" s="173"/>
      <c r="H3606" s="173"/>
      <c r="I3606" s="71" t="str">
        <v>Mantenimiento de Sitios</v>
      </c>
      <c r="J3606" s="26">
        <f t="shared" si="167"/>
        <v>0</v>
      </c>
      <c r="K3606" s="325">
        <f t="shared" ca="1" si="168"/>
        <v>1</v>
      </c>
      <c r="L3606" s="323"/>
      <c r="M3606" s="323"/>
      <c r="N3606" s="323"/>
      <c r="O3606" s="323"/>
      <c r="P3606" s="323"/>
    </row>
    <row r="3607" spans="1:16" outlineLevel="3" x14ac:dyDescent="0.3">
      <c r="A3607" s="173"/>
      <c r="B3607" s="173"/>
      <c r="C3607" s="173"/>
      <c r="D3607" s="173"/>
      <c r="E3607" s="173"/>
      <c r="F3607" s="70">
        <v>203</v>
      </c>
      <c r="G3607" s="173"/>
      <c r="H3607" s="173"/>
      <c r="I3607" s="71" t="str">
        <v>Vigilancia</v>
      </c>
      <c r="J3607" s="26">
        <f t="shared" si="167"/>
        <v>0</v>
      </c>
      <c r="K3607" s="325">
        <f t="shared" ca="1" si="168"/>
        <v>1</v>
      </c>
      <c r="L3607" s="323"/>
      <c r="M3607" s="323"/>
      <c r="N3607" s="323"/>
      <c r="O3607" s="323"/>
      <c r="P3607" s="323"/>
    </row>
    <row r="3608" spans="1:16" outlineLevel="3" x14ac:dyDescent="0.3">
      <c r="A3608" s="173"/>
      <c r="B3608" s="173"/>
      <c r="C3608" s="173"/>
      <c r="D3608" s="173"/>
      <c r="E3608" s="173"/>
      <c r="F3608" s="70">
        <v>204</v>
      </c>
      <c r="G3608" s="173"/>
      <c r="H3608" s="173"/>
      <c r="I3608" s="71" t="str">
        <v>Combustible</v>
      </c>
      <c r="J3608" s="26">
        <f t="shared" si="167"/>
        <v>0</v>
      </c>
      <c r="K3608" s="325">
        <f t="shared" ca="1" si="168"/>
        <v>1</v>
      </c>
      <c r="L3608" s="323"/>
      <c r="M3608" s="323"/>
      <c r="N3608" s="323"/>
      <c r="O3608" s="323"/>
      <c r="P3608" s="323"/>
    </row>
    <row r="3609" spans="1:16" outlineLevel="3" x14ac:dyDescent="0.3">
      <c r="A3609" s="173"/>
      <c r="B3609" s="173"/>
      <c r="C3609" s="173"/>
      <c r="D3609" s="173"/>
      <c r="E3609" s="173"/>
      <c r="F3609" s="70">
        <v>205</v>
      </c>
      <c r="G3609" s="173"/>
      <c r="H3609" s="173"/>
      <c r="I3609" s="71" t="str">
        <v>Contratos</v>
      </c>
      <c r="J3609" s="26">
        <f t="shared" si="167"/>
        <v>0</v>
      </c>
      <c r="K3609" s="325">
        <f t="shared" ca="1" si="168"/>
        <v>1</v>
      </c>
      <c r="L3609" s="323"/>
      <c r="M3609" s="323"/>
      <c r="N3609" s="323"/>
      <c r="O3609" s="323"/>
      <c r="P3609" s="323"/>
    </row>
    <row r="3610" spans="1:16" outlineLevel="3" x14ac:dyDescent="0.3">
      <c r="A3610" s="173"/>
      <c r="B3610" s="173"/>
      <c r="C3610" s="173"/>
      <c r="D3610" s="173"/>
      <c r="E3610" s="173"/>
      <c r="F3610" s="70">
        <v>206</v>
      </c>
      <c r="G3610" s="173"/>
      <c r="H3610" s="173"/>
      <c r="I3610" s="71" t="str">
        <v>Transmisión</v>
      </c>
      <c r="J3610" s="26">
        <f t="shared" si="167"/>
        <v>0</v>
      </c>
      <c r="K3610" s="325">
        <f t="shared" ca="1" si="168"/>
        <v>1</v>
      </c>
      <c r="L3610" s="323"/>
      <c r="M3610" s="323"/>
      <c r="N3610" s="323"/>
      <c r="O3610" s="323"/>
      <c r="P3610" s="323"/>
    </row>
    <row r="3611" spans="1:16" outlineLevel="3" x14ac:dyDescent="0.3">
      <c r="A3611" s="173"/>
      <c r="B3611" s="173"/>
      <c r="C3611" s="173"/>
      <c r="D3611" s="173"/>
      <c r="E3611" s="173"/>
      <c r="F3611" s="70">
        <v>207</v>
      </c>
      <c r="G3611" s="173"/>
      <c r="H3611" s="173"/>
      <c r="I3611" s="71" t="str">
        <v>Otros gastos, sanciones, municipios</v>
      </c>
      <c r="J3611" s="26">
        <f t="shared" si="167"/>
        <v>0</v>
      </c>
      <c r="K3611" s="325">
        <f t="shared" ca="1" si="168"/>
        <v>1</v>
      </c>
      <c r="L3611" s="323"/>
      <c r="M3611" s="323"/>
      <c r="N3611" s="323"/>
      <c r="O3611" s="323"/>
      <c r="P3611" s="323"/>
    </row>
    <row r="3612" spans="1:16" outlineLevel="3" x14ac:dyDescent="0.3">
      <c r="A3612" s="173"/>
      <c r="B3612" s="173"/>
      <c r="C3612" s="173"/>
      <c r="D3612" s="173"/>
      <c r="E3612" s="173"/>
      <c r="F3612" s="70">
        <v>208</v>
      </c>
      <c r="G3612" s="173"/>
      <c r="H3612" s="173"/>
      <c r="I3612" s="71" t="str">
        <v>O&amp;M Sitios y Core</v>
      </c>
      <c r="J3612" s="26">
        <f t="shared" si="167"/>
        <v>0</v>
      </c>
      <c r="K3612" s="325">
        <f t="shared" ca="1" si="168"/>
        <v>1</v>
      </c>
      <c r="L3612" s="323"/>
      <c r="M3612" s="323"/>
      <c r="N3612" s="323"/>
      <c r="O3612" s="323"/>
      <c r="P3612" s="323"/>
    </row>
    <row r="3613" spans="1:16" outlineLevel="3" x14ac:dyDescent="0.3">
      <c r="A3613" s="173"/>
      <c r="B3613" s="173"/>
      <c r="C3613" s="173"/>
      <c r="D3613" s="173"/>
      <c r="E3613" s="173"/>
      <c r="F3613" s="70">
        <v>209</v>
      </c>
      <c r="G3613" s="173"/>
      <c r="H3613" s="173"/>
      <c r="I3613" s="71" t="str">
        <v>O&amp;M Plataforma de TI</v>
      </c>
      <c r="J3613" s="26">
        <f t="shared" si="167"/>
        <v>0</v>
      </c>
      <c r="K3613" s="325">
        <f t="shared" ca="1" si="168"/>
        <v>1</v>
      </c>
      <c r="L3613" s="323"/>
      <c r="M3613" s="323"/>
      <c r="N3613" s="323"/>
      <c r="O3613" s="323"/>
      <c r="P3613" s="323"/>
    </row>
    <row r="3614" spans="1:16" outlineLevel="3" x14ac:dyDescent="0.3">
      <c r="A3614" s="173"/>
      <c r="B3614" s="173"/>
      <c r="C3614" s="173"/>
      <c r="D3614" s="173"/>
      <c r="E3614" s="173"/>
      <c r="F3614" s="70">
        <v>210</v>
      </c>
      <c r="G3614" s="173"/>
      <c r="H3614" s="173"/>
      <c r="I3614" s="71" t="str">
        <v>Otros gastos TI</v>
      </c>
      <c r="J3614" s="26">
        <f t="shared" si="167"/>
        <v>0</v>
      </c>
      <c r="K3614" s="325">
        <f t="shared" ca="1" si="168"/>
        <v>1</v>
      </c>
      <c r="L3614" s="323"/>
      <c r="M3614" s="323"/>
      <c r="N3614" s="323"/>
      <c r="O3614" s="323"/>
      <c r="P3614" s="323"/>
    </row>
    <row r="3615" spans="1:16" outlineLevel="3" x14ac:dyDescent="0.3">
      <c r="A3615" s="173"/>
      <c r="B3615" s="173"/>
      <c r="C3615" s="173"/>
      <c r="D3615" s="173"/>
      <c r="E3615" s="173"/>
      <c r="F3615" s="70">
        <v>211</v>
      </c>
      <c r="G3615" s="173"/>
      <c r="H3615" s="173"/>
      <c r="I3615" s="71" t="str">
        <v>Servicios Externos</v>
      </c>
      <c r="J3615" s="26">
        <f t="shared" si="167"/>
        <v>0</v>
      </c>
      <c r="K3615" s="325">
        <f t="shared" ref="K3615:K3624" ca="1" si="169">IF(OR($J3615=0,K3309=0),1,K3001/K3309)</f>
        <v>1</v>
      </c>
      <c r="L3615" s="323"/>
      <c r="M3615" s="323"/>
      <c r="N3615" s="323"/>
      <c r="O3615" s="323"/>
      <c r="P3615" s="323"/>
    </row>
    <row r="3616" spans="1:16" outlineLevel="3" x14ac:dyDescent="0.3">
      <c r="A3616" s="173"/>
      <c r="B3616" s="173"/>
      <c r="C3616" s="173"/>
      <c r="D3616" s="173"/>
      <c r="E3616" s="173"/>
      <c r="F3616" s="70">
        <v>212</v>
      </c>
      <c r="G3616" s="173"/>
      <c r="H3616" s="173"/>
      <c r="I3616" s="71" t="str">
        <v>Canon por Uso de Espectro Radioléctrico</v>
      </c>
      <c r="J3616" s="26">
        <f t="shared" si="167"/>
        <v>0</v>
      </c>
      <c r="K3616" s="325">
        <f t="shared" ca="1" si="169"/>
        <v>1</v>
      </c>
      <c r="L3616" s="323"/>
      <c r="M3616" s="323"/>
      <c r="N3616" s="323"/>
      <c r="O3616" s="323"/>
      <c r="P3616" s="323"/>
    </row>
    <row r="3617" spans="1:16" outlineLevel="3" x14ac:dyDescent="0.3">
      <c r="A3617" s="173"/>
      <c r="B3617" s="173"/>
      <c r="C3617" s="173"/>
      <c r="D3617" s="173"/>
      <c r="E3617" s="173"/>
      <c r="F3617" s="70">
        <v>213</v>
      </c>
      <c r="G3617" s="173"/>
      <c r="H3617" s="173"/>
      <c r="I3617" s="71" t="str">
        <v>Aportes MTC</v>
      </c>
      <c r="J3617" s="26">
        <f t="shared" si="167"/>
        <v>0</v>
      </c>
      <c r="K3617" s="325">
        <f t="shared" ca="1" si="169"/>
        <v>1</v>
      </c>
      <c r="L3617" s="323"/>
      <c r="M3617" s="323"/>
      <c r="N3617" s="323"/>
      <c r="O3617" s="323"/>
      <c r="P3617" s="323"/>
    </row>
    <row r="3618" spans="1:16" outlineLevel="3" x14ac:dyDescent="0.3">
      <c r="A3618" s="173"/>
      <c r="B3618" s="173"/>
      <c r="C3618" s="173"/>
      <c r="D3618" s="173"/>
      <c r="E3618" s="173"/>
      <c r="F3618" s="70">
        <v>214</v>
      </c>
      <c r="G3618" s="173"/>
      <c r="H3618" s="173"/>
      <c r="I3618" s="71" t="str">
        <v>Aportes Osiptel</v>
      </c>
      <c r="J3618" s="26">
        <f t="shared" si="167"/>
        <v>0</v>
      </c>
      <c r="K3618" s="325">
        <f t="shared" ca="1" si="169"/>
        <v>1</v>
      </c>
      <c r="L3618" s="323"/>
      <c r="M3618" s="323"/>
      <c r="N3618" s="323"/>
      <c r="O3618" s="323"/>
      <c r="P3618" s="323"/>
    </row>
    <row r="3619" spans="1:16" outlineLevel="3" x14ac:dyDescent="0.3">
      <c r="A3619" s="173"/>
      <c r="B3619" s="173"/>
      <c r="C3619" s="173"/>
      <c r="D3619" s="173"/>
      <c r="E3619" s="173"/>
      <c r="F3619" s="70">
        <v>215</v>
      </c>
      <c r="G3619" s="173"/>
      <c r="H3619" s="173"/>
      <c r="I3619" s="71" t="str">
        <v>Aportes Fitel</v>
      </c>
      <c r="J3619" s="26">
        <f t="shared" si="167"/>
        <v>0</v>
      </c>
      <c r="K3619" s="325">
        <f t="shared" ca="1" si="169"/>
        <v>1</v>
      </c>
      <c r="L3619" s="323"/>
      <c r="M3619" s="323"/>
      <c r="N3619" s="323"/>
      <c r="O3619" s="323"/>
      <c r="P3619" s="323"/>
    </row>
    <row r="3620" spans="1:16" outlineLevel="3" x14ac:dyDescent="0.3">
      <c r="A3620" s="173"/>
      <c r="B3620" s="173"/>
      <c r="C3620" s="173"/>
      <c r="D3620" s="173"/>
      <c r="E3620" s="173"/>
      <c r="F3620" s="70">
        <v>216</v>
      </c>
      <c r="G3620" s="173"/>
      <c r="H3620" s="173"/>
      <c r="I3620" s="71" t="str">
        <v>libre</v>
      </c>
      <c r="J3620" s="26">
        <f t="shared" si="167"/>
        <v>0</v>
      </c>
      <c r="K3620" s="325">
        <f t="shared" ca="1" si="169"/>
        <v>1</v>
      </c>
      <c r="L3620" s="323"/>
      <c r="M3620" s="323"/>
      <c r="N3620" s="323"/>
      <c r="O3620" s="323"/>
      <c r="P3620" s="323"/>
    </row>
    <row r="3621" spans="1:16" outlineLevel="3" x14ac:dyDescent="0.3">
      <c r="A3621" s="173"/>
      <c r="B3621" s="173"/>
      <c r="C3621" s="173"/>
      <c r="D3621" s="173"/>
      <c r="E3621" s="173"/>
      <c r="F3621" s="70">
        <v>217</v>
      </c>
      <c r="G3621" s="173"/>
      <c r="H3621" s="173"/>
      <c r="I3621" s="71" t="str">
        <v>libre</v>
      </c>
      <c r="J3621" s="26">
        <f t="shared" si="167"/>
        <v>0</v>
      </c>
      <c r="K3621" s="325">
        <f t="shared" ca="1" si="169"/>
        <v>1</v>
      </c>
      <c r="L3621" s="323"/>
      <c r="M3621" s="323"/>
      <c r="N3621" s="323"/>
      <c r="O3621" s="323"/>
      <c r="P3621" s="323"/>
    </row>
    <row r="3622" spans="1:16" outlineLevel="3" x14ac:dyDescent="0.3">
      <c r="A3622" s="173"/>
      <c r="B3622" s="173"/>
      <c r="C3622" s="173"/>
      <c r="D3622" s="173"/>
      <c r="E3622" s="173"/>
      <c r="F3622" s="70">
        <v>218</v>
      </c>
      <c r="G3622" s="173"/>
      <c r="H3622" s="173"/>
      <c r="I3622" s="71" t="str">
        <v>libre</v>
      </c>
      <c r="J3622" s="26">
        <f t="shared" si="167"/>
        <v>0</v>
      </c>
      <c r="K3622" s="325">
        <f t="shared" ca="1" si="169"/>
        <v>1</v>
      </c>
      <c r="L3622" s="323"/>
      <c r="M3622" s="323"/>
      <c r="N3622" s="323"/>
      <c r="O3622" s="323"/>
      <c r="P3622" s="323"/>
    </row>
    <row r="3623" spans="1:16" outlineLevel="3" x14ac:dyDescent="0.3">
      <c r="A3623" s="173"/>
      <c r="B3623" s="173"/>
      <c r="C3623" s="173"/>
      <c r="D3623" s="173"/>
      <c r="E3623" s="173"/>
      <c r="F3623" s="70">
        <v>219</v>
      </c>
      <c r="G3623" s="173"/>
      <c r="H3623" s="173"/>
      <c r="I3623" s="71" t="str">
        <v>libre</v>
      </c>
      <c r="J3623" s="26">
        <f t="shared" si="167"/>
        <v>0</v>
      </c>
      <c r="K3623" s="325">
        <f t="shared" ca="1" si="169"/>
        <v>1</v>
      </c>
      <c r="L3623" s="323"/>
      <c r="M3623" s="323"/>
      <c r="N3623" s="323"/>
      <c r="O3623" s="323"/>
      <c r="P3623" s="323"/>
    </row>
    <row r="3624" spans="1:16" outlineLevel="3" x14ac:dyDescent="0.3">
      <c r="A3624" s="173"/>
      <c r="B3624" s="173"/>
      <c r="C3624" s="173"/>
      <c r="D3624" s="173"/>
      <c r="E3624" s="173"/>
      <c r="F3624" s="70">
        <v>220</v>
      </c>
      <c r="G3624" s="173"/>
      <c r="H3624" s="173"/>
      <c r="I3624" s="71" t="str">
        <v>libre</v>
      </c>
      <c r="J3624" s="26">
        <f t="shared" si="167"/>
        <v>0</v>
      </c>
      <c r="K3624" s="325">
        <f t="shared" ca="1" si="169"/>
        <v>1</v>
      </c>
      <c r="L3624" s="323"/>
      <c r="M3624" s="323"/>
      <c r="N3624" s="323"/>
      <c r="O3624" s="323"/>
      <c r="P3624" s="323"/>
    </row>
    <row r="3625" spans="1:16" outlineLevel="3" x14ac:dyDescent="0.3">
      <c r="A3625" s="173"/>
      <c r="B3625" s="173"/>
      <c r="C3625" s="173"/>
      <c r="D3625" s="173"/>
      <c r="E3625" s="173"/>
      <c r="F3625" s="70">
        <v>221</v>
      </c>
      <c r="G3625" s="173"/>
      <c r="H3625" s="173"/>
      <c r="I3625" s="71" t="str">
        <v>libre</v>
      </c>
      <c r="J3625" s="26">
        <f t="shared" si="167"/>
        <v>0</v>
      </c>
      <c r="K3625" s="325">
        <f t="shared" ref="K3625:K3634" ca="1" si="170">IF(OR($J3625=0,K3319=0),1,K3011/K3319)</f>
        <v>1</v>
      </c>
      <c r="L3625" s="323"/>
      <c r="M3625" s="323"/>
      <c r="N3625" s="323"/>
      <c r="O3625" s="323"/>
      <c r="P3625" s="323"/>
    </row>
    <row r="3626" spans="1:16" outlineLevel="3" x14ac:dyDescent="0.3">
      <c r="A3626" s="173"/>
      <c r="B3626" s="173"/>
      <c r="C3626" s="173"/>
      <c r="D3626" s="173"/>
      <c r="E3626" s="173"/>
      <c r="F3626" s="70">
        <v>222</v>
      </c>
      <c r="G3626" s="173"/>
      <c r="H3626" s="173"/>
      <c r="I3626" s="71" t="str">
        <v>libre</v>
      </c>
      <c r="J3626" s="26">
        <f t="shared" si="167"/>
        <v>0</v>
      </c>
      <c r="K3626" s="325">
        <f t="shared" ca="1" si="170"/>
        <v>1</v>
      </c>
      <c r="L3626" s="323"/>
      <c r="M3626" s="323"/>
      <c r="N3626" s="323"/>
      <c r="O3626" s="323"/>
      <c r="P3626" s="323"/>
    </row>
    <row r="3627" spans="1:16" outlineLevel="3" x14ac:dyDescent="0.3">
      <c r="A3627" s="173"/>
      <c r="B3627" s="173"/>
      <c r="C3627" s="173"/>
      <c r="D3627" s="173"/>
      <c r="E3627" s="173"/>
      <c r="F3627" s="70">
        <v>223</v>
      </c>
      <c r="G3627" s="173"/>
      <c r="H3627" s="173"/>
      <c r="I3627" s="71" t="str">
        <v>libre</v>
      </c>
      <c r="J3627" s="26">
        <f t="shared" si="167"/>
        <v>0</v>
      </c>
      <c r="K3627" s="325">
        <f t="shared" ca="1" si="170"/>
        <v>1</v>
      </c>
      <c r="L3627" s="323"/>
      <c r="M3627" s="323"/>
      <c r="N3627" s="323"/>
      <c r="O3627" s="323"/>
      <c r="P3627" s="323"/>
    </row>
    <row r="3628" spans="1:16" outlineLevel="3" x14ac:dyDescent="0.3">
      <c r="A3628" s="173"/>
      <c r="B3628" s="173"/>
      <c r="C3628" s="173"/>
      <c r="D3628" s="173"/>
      <c r="E3628" s="173"/>
      <c r="F3628" s="70">
        <v>224</v>
      </c>
      <c r="G3628" s="173"/>
      <c r="H3628" s="173"/>
      <c r="I3628" s="71" t="str">
        <v>libre</v>
      </c>
      <c r="J3628" s="26">
        <f t="shared" si="167"/>
        <v>0</v>
      </c>
      <c r="K3628" s="325">
        <f t="shared" ca="1" si="170"/>
        <v>1</v>
      </c>
      <c r="L3628" s="323"/>
      <c r="M3628" s="323"/>
      <c r="N3628" s="323"/>
      <c r="O3628" s="323"/>
      <c r="P3628" s="323"/>
    </row>
    <row r="3629" spans="1:16" outlineLevel="3" x14ac:dyDescent="0.3">
      <c r="A3629" s="173"/>
      <c r="B3629" s="173"/>
      <c r="C3629" s="173"/>
      <c r="D3629" s="173"/>
      <c r="E3629" s="173"/>
      <c r="F3629" s="70">
        <v>225</v>
      </c>
      <c r="G3629" s="173"/>
      <c r="H3629" s="173"/>
      <c r="I3629" s="71" t="str">
        <v>libre</v>
      </c>
      <c r="J3629" s="26">
        <f t="shared" si="167"/>
        <v>0</v>
      </c>
      <c r="K3629" s="325">
        <f t="shared" ca="1" si="170"/>
        <v>1</v>
      </c>
      <c r="L3629" s="323"/>
      <c r="M3629" s="323"/>
      <c r="N3629" s="323"/>
      <c r="O3629" s="323"/>
      <c r="P3629" s="323"/>
    </row>
    <row r="3630" spans="1:16" outlineLevel="3" x14ac:dyDescent="0.3">
      <c r="A3630" s="173"/>
      <c r="B3630" s="173"/>
      <c r="C3630" s="173"/>
      <c r="D3630" s="173"/>
      <c r="E3630" s="173"/>
      <c r="F3630" s="70">
        <v>226</v>
      </c>
      <c r="G3630" s="173"/>
      <c r="H3630" s="173"/>
      <c r="I3630" s="71" t="str">
        <v>libre</v>
      </c>
      <c r="J3630" s="26">
        <f t="shared" si="167"/>
        <v>0</v>
      </c>
      <c r="K3630" s="325">
        <f t="shared" ca="1" si="170"/>
        <v>1</v>
      </c>
      <c r="L3630" s="323"/>
      <c r="M3630" s="323"/>
      <c r="N3630" s="323"/>
      <c r="O3630" s="323"/>
      <c r="P3630" s="323"/>
    </row>
    <row r="3631" spans="1:16" outlineLevel="3" x14ac:dyDescent="0.3">
      <c r="A3631" s="173"/>
      <c r="B3631" s="173"/>
      <c r="C3631" s="173"/>
      <c r="D3631" s="173"/>
      <c r="E3631" s="173"/>
      <c r="F3631" s="70">
        <v>227</v>
      </c>
      <c r="G3631" s="173"/>
      <c r="H3631" s="173"/>
      <c r="I3631" s="71" t="str">
        <v>libre</v>
      </c>
      <c r="J3631" s="26">
        <f t="shared" si="167"/>
        <v>0</v>
      </c>
      <c r="K3631" s="325">
        <f t="shared" ca="1" si="170"/>
        <v>1</v>
      </c>
      <c r="L3631" s="323"/>
      <c r="M3631" s="323"/>
      <c r="N3631" s="323"/>
      <c r="O3631" s="323"/>
      <c r="P3631" s="323"/>
    </row>
    <row r="3632" spans="1:16" outlineLevel="3" x14ac:dyDescent="0.3">
      <c r="A3632" s="173"/>
      <c r="B3632" s="173"/>
      <c r="C3632" s="173"/>
      <c r="D3632" s="173"/>
      <c r="E3632" s="173"/>
      <c r="F3632" s="70">
        <v>228</v>
      </c>
      <c r="G3632" s="173"/>
      <c r="H3632" s="173"/>
      <c r="I3632" s="71" t="str">
        <v>libre</v>
      </c>
      <c r="J3632" s="26">
        <f t="shared" si="167"/>
        <v>0</v>
      </c>
      <c r="K3632" s="325">
        <f t="shared" ca="1" si="170"/>
        <v>1</v>
      </c>
      <c r="L3632" s="323"/>
      <c r="M3632" s="323"/>
      <c r="N3632" s="323"/>
      <c r="O3632" s="323"/>
      <c r="P3632" s="323"/>
    </row>
    <row r="3633" spans="1:16" outlineLevel="3" x14ac:dyDescent="0.3">
      <c r="A3633" s="173"/>
      <c r="B3633" s="173"/>
      <c r="C3633" s="173"/>
      <c r="D3633" s="173"/>
      <c r="E3633" s="173"/>
      <c r="F3633" s="70">
        <v>229</v>
      </c>
      <c r="G3633" s="173"/>
      <c r="H3633" s="173"/>
      <c r="I3633" s="71" t="str">
        <v>libre</v>
      </c>
      <c r="J3633" s="26">
        <f t="shared" si="167"/>
        <v>0</v>
      </c>
      <c r="K3633" s="325">
        <f t="shared" ca="1" si="170"/>
        <v>1</v>
      </c>
      <c r="L3633" s="323"/>
      <c r="M3633" s="323"/>
      <c r="N3633" s="323"/>
      <c r="O3633" s="323"/>
      <c r="P3633" s="323"/>
    </row>
    <row r="3634" spans="1:16" outlineLevel="3" x14ac:dyDescent="0.3">
      <c r="A3634" s="173"/>
      <c r="B3634" s="173"/>
      <c r="C3634" s="173"/>
      <c r="D3634" s="173"/>
      <c r="E3634" s="173"/>
      <c r="F3634" s="70">
        <v>230</v>
      </c>
      <c r="G3634" s="173"/>
      <c r="H3634" s="173"/>
      <c r="I3634" s="71" t="str">
        <v>libre</v>
      </c>
      <c r="J3634" s="26">
        <f t="shared" si="167"/>
        <v>0</v>
      </c>
      <c r="K3634" s="325">
        <f t="shared" ca="1" si="170"/>
        <v>1</v>
      </c>
      <c r="L3634" s="323"/>
      <c r="M3634" s="323"/>
      <c r="N3634" s="323"/>
      <c r="O3634" s="323"/>
      <c r="P3634" s="323"/>
    </row>
    <row r="3635" spans="1:16" outlineLevel="3" x14ac:dyDescent="0.3">
      <c r="A3635" s="173"/>
      <c r="B3635" s="173"/>
      <c r="C3635" s="173"/>
      <c r="D3635" s="173"/>
      <c r="E3635" s="173"/>
      <c r="F3635" s="70">
        <v>231</v>
      </c>
      <c r="G3635" s="173"/>
      <c r="H3635" s="173"/>
      <c r="I3635" s="71" t="str">
        <v>libre</v>
      </c>
      <c r="J3635" s="26">
        <f t="shared" si="167"/>
        <v>0</v>
      </c>
      <c r="K3635" s="325">
        <f t="shared" ref="K3635:K3644" ca="1" si="171">IF(OR($J3635=0,K3329=0),1,K3021/K3329)</f>
        <v>1</v>
      </c>
      <c r="L3635" s="323"/>
      <c r="M3635" s="323"/>
      <c r="N3635" s="323"/>
      <c r="O3635" s="323"/>
      <c r="P3635" s="323"/>
    </row>
    <row r="3636" spans="1:16" outlineLevel="3" x14ac:dyDescent="0.3">
      <c r="A3636" s="173"/>
      <c r="B3636" s="173"/>
      <c r="C3636" s="173"/>
      <c r="D3636" s="173"/>
      <c r="E3636" s="173"/>
      <c r="F3636" s="70">
        <v>232</v>
      </c>
      <c r="G3636" s="173"/>
      <c r="H3636" s="173"/>
      <c r="I3636" s="71" t="str">
        <v>libre</v>
      </c>
      <c r="J3636" s="26">
        <f t="shared" si="167"/>
        <v>0</v>
      </c>
      <c r="K3636" s="325">
        <f t="shared" ca="1" si="171"/>
        <v>1</v>
      </c>
      <c r="L3636" s="323"/>
      <c r="M3636" s="323"/>
      <c r="N3636" s="323"/>
      <c r="O3636" s="323"/>
      <c r="P3636" s="323"/>
    </row>
    <row r="3637" spans="1:16" outlineLevel="3" x14ac:dyDescent="0.3">
      <c r="A3637" s="173"/>
      <c r="B3637" s="173"/>
      <c r="C3637" s="173"/>
      <c r="D3637" s="173"/>
      <c r="E3637" s="173"/>
      <c r="F3637" s="70">
        <v>233</v>
      </c>
      <c r="G3637" s="173"/>
      <c r="H3637" s="173"/>
      <c r="I3637" s="71" t="str">
        <v>libre</v>
      </c>
      <c r="J3637" s="26">
        <f t="shared" si="167"/>
        <v>0</v>
      </c>
      <c r="K3637" s="325">
        <f t="shared" ca="1" si="171"/>
        <v>1</v>
      </c>
      <c r="L3637" s="323"/>
      <c r="M3637" s="323"/>
      <c r="N3637" s="323"/>
      <c r="O3637" s="323"/>
      <c r="P3637" s="323"/>
    </row>
    <row r="3638" spans="1:16" outlineLevel="3" x14ac:dyDescent="0.3">
      <c r="A3638" s="173"/>
      <c r="B3638" s="173"/>
      <c r="C3638" s="173"/>
      <c r="D3638" s="173"/>
      <c r="E3638" s="173"/>
      <c r="F3638" s="70">
        <v>234</v>
      </c>
      <c r="G3638" s="173"/>
      <c r="H3638" s="173"/>
      <c r="I3638" s="71" t="str">
        <v>libre</v>
      </c>
      <c r="J3638" s="26">
        <f t="shared" si="167"/>
        <v>0</v>
      </c>
      <c r="K3638" s="325">
        <f t="shared" ca="1" si="171"/>
        <v>1</v>
      </c>
      <c r="L3638" s="323"/>
      <c r="M3638" s="323"/>
      <c r="N3638" s="323"/>
      <c r="O3638" s="323"/>
      <c r="P3638" s="323"/>
    </row>
    <row r="3639" spans="1:16" outlineLevel="3" x14ac:dyDescent="0.3">
      <c r="A3639" s="173"/>
      <c r="B3639" s="173"/>
      <c r="C3639" s="173"/>
      <c r="D3639" s="173"/>
      <c r="E3639" s="173"/>
      <c r="F3639" s="70">
        <v>235</v>
      </c>
      <c r="G3639" s="173"/>
      <c r="H3639" s="173"/>
      <c r="I3639" s="71" t="str">
        <v>libre</v>
      </c>
      <c r="J3639" s="26">
        <f t="shared" si="167"/>
        <v>0</v>
      </c>
      <c r="K3639" s="325">
        <f t="shared" ca="1" si="171"/>
        <v>1</v>
      </c>
      <c r="L3639" s="323"/>
      <c r="M3639" s="323"/>
      <c r="N3639" s="323"/>
      <c r="O3639" s="323"/>
      <c r="P3639" s="323"/>
    </row>
    <row r="3640" spans="1:16" outlineLevel="3" x14ac:dyDescent="0.3">
      <c r="A3640" s="173"/>
      <c r="B3640" s="173"/>
      <c r="C3640" s="173"/>
      <c r="D3640" s="173"/>
      <c r="E3640" s="173"/>
      <c r="F3640" s="70">
        <v>236</v>
      </c>
      <c r="G3640" s="173"/>
      <c r="H3640" s="173"/>
      <c r="I3640" s="71" t="str">
        <v>libre</v>
      </c>
      <c r="J3640" s="26">
        <f t="shared" si="167"/>
        <v>0</v>
      </c>
      <c r="K3640" s="325">
        <f t="shared" ca="1" si="171"/>
        <v>1</v>
      </c>
      <c r="L3640" s="323"/>
      <c r="M3640" s="323"/>
      <c r="N3640" s="323"/>
      <c r="O3640" s="323"/>
      <c r="P3640" s="323"/>
    </row>
    <row r="3641" spans="1:16" outlineLevel="3" x14ac:dyDescent="0.3">
      <c r="A3641" s="173"/>
      <c r="B3641" s="173"/>
      <c r="C3641" s="173"/>
      <c r="D3641" s="173"/>
      <c r="E3641" s="173"/>
      <c r="F3641" s="70">
        <v>237</v>
      </c>
      <c r="G3641" s="173"/>
      <c r="H3641" s="173"/>
      <c r="I3641" s="71" t="str">
        <v>libre</v>
      </c>
      <c r="J3641" s="26">
        <f t="shared" si="167"/>
        <v>0</v>
      </c>
      <c r="K3641" s="325">
        <f t="shared" ca="1" si="171"/>
        <v>1</v>
      </c>
      <c r="L3641" s="323"/>
      <c r="M3641" s="323"/>
      <c r="N3641" s="323"/>
      <c r="O3641" s="323"/>
      <c r="P3641" s="323"/>
    </row>
    <row r="3642" spans="1:16" outlineLevel="3" x14ac:dyDescent="0.3">
      <c r="A3642" s="173"/>
      <c r="B3642" s="173"/>
      <c r="C3642" s="173"/>
      <c r="D3642" s="173"/>
      <c r="E3642" s="173"/>
      <c r="F3642" s="70">
        <v>238</v>
      </c>
      <c r="G3642" s="173"/>
      <c r="H3642" s="173"/>
      <c r="I3642" s="71" t="str">
        <v>libre</v>
      </c>
      <c r="J3642" s="26">
        <f t="shared" si="167"/>
        <v>0</v>
      </c>
      <c r="K3642" s="325">
        <f t="shared" ca="1" si="171"/>
        <v>1</v>
      </c>
      <c r="L3642" s="323"/>
      <c r="M3642" s="323"/>
      <c r="N3642" s="323"/>
      <c r="O3642" s="323"/>
      <c r="P3642" s="323"/>
    </row>
    <row r="3643" spans="1:16" outlineLevel="3" x14ac:dyDescent="0.3">
      <c r="A3643" s="173"/>
      <c r="B3643" s="173"/>
      <c r="C3643" s="173"/>
      <c r="D3643" s="173"/>
      <c r="E3643" s="173"/>
      <c r="F3643" s="70">
        <v>239</v>
      </c>
      <c r="G3643" s="173"/>
      <c r="H3643" s="173"/>
      <c r="I3643" s="71" t="str">
        <v>libre</v>
      </c>
      <c r="J3643" s="26">
        <f t="shared" si="167"/>
        <v>0</v>
      </c>
      <c r="K3643" s="325">
        <f t="shared" ca="1" si="171"/>
        <v>1</v>
      </c>
      <c r="L3643" s="323"/>
      <c r="M3643" s="323"/>
      <c r="N3643" s="323"/>
      <c r="O3643" s="323"/>
      <c r="P3643" s="323"/>
    </row>
    <row r="3644" spans="1:16" outlineLevel="3" x14ac:dyDescent="0.3">
      <c r="A3644" s="173"/>
      <c r="B3644" s="173"/>
      <c r="C3644" s="173"/>
      <c r="D3644" s="173"/>
      <c r="E3644" s="173"/>
      <c r="F3644" s="70">
        <v>240</v>
      </c>
      <c r="G3644" s="173"/>
      <c r="H3644" s="173"/>
      <c r="I3644" s="71" t="str">
        <v>libre</v>
      </c>
      <c r="J3644" s="26">
        <f t="shared" si="167"/>
        <v>0</v>
      </c>
      <c r="K3644" s="325">
        <f t="shared" ca="1" si="171"/>
        <v>1</v>
      </c>
      <c r="L3644" s="323"/>
      <c r="M3644" s="323"/>
      <c r="N3644" s="323"/>
      <c r="O3644" s="323"/>
      <c r="P3644" s="323"/>
    </row>
    <row r="3645" spans="1:16" outlineLevel="3" x14ac:dyDescent="0.3">
      <c r="A3645" s="173"/>
      <c r="B3645" s="173"/>
      <c r="C3645" s="173"/>
      <c r="D3645" s="173"/>
      <c r="E3645" s="173"/>
      <c r="F3645" s="70">
        <v>241</v>
      </c>
      <c r="G3645" s="173"/>
      <c r="H3645" s="173"/>
      <c r="I3645" s="71" t="str">
        <v>libre</v>
      </c>
      <c r="J3645" s="26">
        <f t="shared" si="167"/>
        <v>0</v>
      </c>
      <c r="K3645" s="325">
        <f t="shared" ref="K3645:K3654" ca="1" si="172">IF(OR($J3645=0,K3339=0),1,K3031/K3339)</f>
        <v>1</v>
      </c>
      <c r="L3645" s="323"/>
      <c r="M3645" s="323"/>
      <c r="N3645" s="323"/>
      <c r="O3645" s="323"/>
      <c r="P3645" s="323"/>
    </row>
    <row r="3646" spans="1:16" outlineLevel="3" x14ac:dyDescent="0.3">
      <c r="A3646" s="173"/>
      <c r="B3646" s="173"/>
      <c r="C3646" s="173"/>
      <c r="D3646" s="173"/>
      <c r="E3646" s="173"/>
      <c r="F3646" s="70">
        <v>242</v>
      </c>
      <c r="G3646" s="173"/>
      <c r="H3646" s="173"/>
      <c r="I3646" s="71" t="str">
        <v>libre</v>
      </c>
      <c r="J3646" s="26">
        <f t="shared" si="167"/>
        <v>0</v>
      </c>
      <c r="K3646" s="325">
        <f t="shared" ca="1" si="172"/>
        <v>1</v>
      </c>
      <c r="L3646" s="323"/>
      <c r="M3646" s="323"/>
      <c r="N3646" s="323"/>
      <c r="O3646" s="323"/>
      <c r="P3646" s="323"/>
    </row>
    <row r="3647" spans="1:16" outlineLevel="3" x14ac:dyDescent="0.3">
      <c r="A3647" s="173"/>
      <c r="B3647" s="173"/>
      <c r="C3647" s="173"/>
      <c r="D3647" s="173"/>
      <c r="E3647" s="173"/>
      <c r="F3647" s="70">
        <v>243</v>
      </c>
      <c r="G3647" s="173"/>
      <c r="H3647" s="173"/>
      <c r="I3647" s="71" t="str">
        <v>libre</v>
      </c>
      <c r="J3647" s="26">
        <f t="shared" si="167"/>
        <v>0</v>
      </c>
      <c r="K3647" s="325">
        <f t="shared" ca="1" si="172"/>
        <v>1</v>
      </c>
      <c r="L3647" s="323"/>
      <c r="M3647" s="323"/>
      <c r="N3647" s="323"/>
      <c r="O3647" s="323"/>
      <c r="P3647" s="323"/>
    </row>
    <row r="3648" spans="1:16" outlineLevel="3" x14ac:dyDescent="0.3">
      <c r="A3648" s="173"/>
      <c r="B3648" s="173"/>
      <c r="C3648" s="173"/>
      <c r="D3648" s="173"/>
      <c r="E3648" s="173"/>
      <c r="F3648" s="70">
        <v>244</v>
      </c>
      <c r="G3648" s="173"/>
      <c r="H3648" s="173"/>
      <c r="I3648" s="71" t="str">
        <v>libre</v>
      </c>
      <c r="J3648" s="26">
        <f t="shared" si="167"/>
        <v>0</v>
      </c>
      <c r="K3648" s="325">
        <f t="shared" ca="1" si="172"/>
        <v>1</v>
      </c>
      <c r="L3648" s="323"/>
      <c r="M3648" s="323"/>
      <c r="N3648" s="323"/>
      <c r="O3648" s="323"/>
      <c r="P3648" s="323"/>
    </row>
    <row r="3649" spans="1:16" outlineLevel="3" x14ac:dyDescent="0.3">
      <c r="A3649" s="173"/>
      <c r="B3649" s="173"/>
      <c r="C3649" s="173"/>
      <c r="D3649" s="173"/>
      <c r="E3649" s="173"/>
      <c r="F3649" s="70">
        <v>245</v>
      </c>
      <c r="G3649" s="173"/>
      <c r="H3649" s="173"/>
      <c r="I3649" s="71" t="str">
        <v>libre</v>
      </c>
      <c r="J3649" s="26">
        <f t="shared" si="167"/>
        <v>0</v>
      </c>
      <c r="K3649" s="325">
        <f t="shared" ca="1" si="172"/>
        <v>1</v>
      </c>
      <c r="L3649" s="323"/>
      <c r="M3649" s="323"/>
      <c r="N3649" s="323"/>
      <c r="O3649" s="323"/>
      <c r="P3649" s="323"/>
    </row>
    <row r="3650" spans="1:16" outlineLevel="3" x14ac:dyDescent="0.3">
      <c r="A3650" s="173"/>
      <c r="B3650" s="173"/>
      <c r="C3650" s="173"/>
      <c r="D3650" s="173"/>
      <c r="E3650" s="173"/>
      <c r="F3650" s="70">
        <v>246</v>
      </c>
      <c r="G3650" s="173"/>
      <c r="H3650" s="173"/>
      <c r="I3650" s="71" t="str">
        <v>libre</v>
      </c>
      <c r="J3650" s="26">
        <f t="shared" si="167"/>
        <v>0</v>
      </c>
      <c r="K3650" s="325">
        <f t="shared" ca="1" si="172"/>
        <v>1</v>
      </c>
      <c r="L3650" s="323"/>
      <c r="M3650" s="323"/>
      <c r="N3650" s="323"/>
      <c r="O3650" s="323"/>
      <c r="P3650" s="323"/>
    </row>
    <row r="3651" spans="1:16" outlineLevel="3" x14ac:dyDescent="0.3">
      <c r="A3651" s="173"/>
      <c r="B3651" s="173"/>
      <c r="C3651" s="173"/>
      <c r="D3651" s="173"/>
      <c r="E3651" s="173"/>
      <c r="F3651" s="70">
        <v>247</v>
      </c>
      <c r="G3651" s="173"/>
      <c r="H3651" s="173"/>
      <c r="I3651" s="71" t="str">
        <v>libre</v>
      </c>
      <c r="J3651" s="26">
        <f t="shared" si="167"/>
        <v>0</v>
      </c>
      <c r="K3651" s="325">
        <f t="shared" ca="1" si="172"/>
        <v>1</v>
      </c>
      <c r="L3651" s="323"/>
      <c r="M3651" s="323"/>
      <c r="N3651" s="323"/>
      <c r="O3651" s="323"/>
      <c r="P3651" s="323"/>
    </row>
    <row r="3652" spans="1:16" outlineLevel="3" x14ac:dyDescent="0.3">
      <c r="A3652" s="173"/>
      <c r="B3652" s="173"/>
      <c r="C3652" s="173"/>
      <c r="D3652" s="173"/>
      <c r="E3652" s="173"/>
      <c r="F3652" s="70">
        <v>248</v>
      </c>
      <c r="G3652" s="173"/>
      <c r="H3652" s="173"/>
      <c r="I3652" s="71" t="str">
        <v>libre</v>
      </c>
      <c r="J3652" s="26">
        <f t="shared" si="167"/>
        <v>0</v>
      </c>
      <c r="K3652" s="325">
        <f t="shared" ca="1" si="172"/>
        <v>1</v>
      </c>
      <c r="L3652" s="323"/>
      <c r="M3652" s="323"/>
      <c r="N3652" s="323"/>
      <c r="O3652" s="323"/>
      <c r="P3652" s="323"/>
    </row>
    <row r="3653" spans="1:16" outlineLevel="3" x14ac:dyDescent="0.3">
      <c r="A3653" s="173"/>
      <c r="B3653" s="173"/>
      <c r="C3653" s="173"/>
      <c r="D3653" s="173"/>
      <c r="E3653" s="173"/>
      <c r="F3653" s="70">
        <v>249</v>
      </c>
      <c r="G3653" s="173"/>
      <c r="H3653" s="173"/>
      <c r="I3653" s="71" t="str">
        <v>libre</v>
      </c>
      <c r="J3653" s="26">
        <f t="shared" si="167"/>
        <v>0</v>
      </c>
      <c r="K3653" s="325">
        <f t="shared" ca="1" si="172"/>
        <v>1</v>
      </c>
      <c r="L3653" s="323"/>
      <c r="M3653" s="323"/>
      <c r="N3653" s="323"/>
      <c r="O3653" s="323"/>
      <c r="P3653" s="323"/>
    </row>
    <row r="3654" spans="1:16" outlineLevel="3" x14ac:dyDescent="0.3">
      <c r="A3654" s="173"/>
      <c r="B3654" s="173"/>
      <c r="C3654" s="173"/>
      <c r="D3654" s="173"/>
      <c r="E3654" s="173"/>
      <c r="F3654" s="70">
        <v>250</v>
      </c>
      <c r="G3654" s="173"/>
      <c r="H3654" s="173"/>
      <c r="I3654" s="71" t="str">
        <v>libre</v>
      </c>
      <c r="J3654" s="26">
        <f t="shared" si="167"/>
        <v>0</v>
      </c>
      <c r="K3654" s="325">
        <f t="shared" ca="1" si="172"/>
        <v>1</v>
      </c>
      <c r="L3654" s="323"/>
      <c r="M3654" s="323"/>
      <c r="N3654" s="323"/>
      <c r="O3654" s="323"/>
      <c r="P3654" s="323"/>
    </row>
    <row r="3655" spans="1:16" outlineLevel="3" x14ac:dyDescent="0.3">
      <c r="A3655" s="173"/>
      <c r="B3655" s="173"/>
      <c r="C3655" s="173"/>
      <c r="D3655" s="173"/>
      <c r="E3655" s="173"/>
      <c r="F3655" s="70">
        <v>251</v>
      </c>
      <c r="G3655" s="173"/>
      <c r="H3655" s="173"/>
      <c r="I3655" s="71" t="str">
        <v>libre</v>
      </c>
      <c r="J3655" s="26">
        <f t="shared" si="167"/>
        <v>0</v>
      </c>
      <c r="K3655" s="325">
        <f t="shared" ref="K3655:K3664" ca="1" si="173">IF(OR($J3655=0,K3349=0),1,K3041/K3349)</f>
        <v>1</v>
      </c>
      <c r="L3655" s="323"/>
      <c r="M3655" s="323"/>
      <c r="N3655" s="323"/>
      <c r="O3655" s="323"/>
      <c r="P3655" s="323"/>
    </row>
    <row r="3656" spans="1:16" outlineLevel="3" x14ac:dyDescent="0.3">
      <c r="A3656" s="173"/>
      <c r="B3656" s="173"/>
      <c r="C3656" s="173"/>
      <c r="D3656" s="173"/>
      <c r="E3656" s="173"/>
      <c r="F3656" s="70">
        <v>252</v>
      </c>
      <c r="G3656" s="173"/>
      <c r="H3656" s="173"/>
      <c r="I3656" s="71" t="str">
        <v>libre</v>
      </c>
      <c r="J3656" s="26">
        <f t="shared" si="167"/>
        <v>0</v>
      </c>
      <c r="K3656" s="325">
        <f t="shared" ca="1" si="173"/>
        <v>1</v>
      </c>
      <c r="L3656" s="323"/>
      <c r="M3656" s="323"/>
      <c r="N3656" s="323"/>
      <c r="O3656" s="323"/>
      <c r="P3656" s="323"/>
    </row>
    <row r="3657" spans="1:16" outlineLevel="3" x14ac:dyDescent="0.3">
      <c r="A3657" s="173"/>
      <c r="B3657" s="173"/>
      <c r="C3657" s="173"/>
      <c r="D3657" s="173"/>
      <c r="E3657" s="173"/>
      <c r="F3657" s="70">
        <v>253</v>
      </c>
      <c r="G3657" s="173"/>
      <c r="H3657" s="173"/>
      <c r="I3657" s="71" t="str">
        <v>libre</v>
      </c>
      <c r="J3657" s="26">
        <f t="shared" si="167"/>
        <v>0</v>
      </c>
      <c r="K3657" s="325">
        <f t="shared" ca="1" si="173"/>
        <v>1</v>
      </c>
      <c r="L3657" s="323"/>
      <c r="M3657" s="323"/>
      <c r="N3657" s="323"/>
      <c r="O3657" s="323"/>
      <c r="P3657" s="323"/>
    </row>
    <row r="3658" spans="1:16" outlineLevel="3" x14ac:dyDescent="0.3">
      <c r="A3658" s="173"/>
      <c r="B3658" s="173"/>
      <c r="C3658" s="173"/>
      <c r="D3658" s="173"/>
      <c r="E3658" s="173"/>
      <c r="F3658" s="70">
        <v>254</v>
      </c>
      <c r="G3658" s="173"/>
      <c r="H3658" s="173"/>
      <c r="I3658" s="71" t="str">
        <v>libre</v>
      </c>
      <c r="J3658" s="26">
        <f t="shared" si="167"/>
        <v>0</v>
      </c>
      <c r="K3658" s="325">
        <f t="shared" ca="1" si="173"/>
        <v>1</v>
      </c>
      <c r="L3658" s="323"/>
      <c r="M3658" s="323"/>
      <c r="N3658" s="323"/>
      <c r="O3658" s="323"/>
      <c r="P3658" s="323"/>
    </row>
    <row r="3659" spans="1:16" outlineLevel="3" x14ac:dyDescent="0.3">
      <c r="A3659" s="173"/>
      <c r="B3659" s="173"/>
      <c r="C3659" s="173"/>
      <c r="D3659" s="173"/>
      <c r="E3659" s="173"/>
      <c r="F3659" s="70">
        <v>255</v>
      </c>
      <c r="G3659" s="173"/>
      <c r="H3659" s="173"/>
      <c r="I3659" s="71" t="str">
        <v>libre</v>
      </c>
      <c r="J3659" s="26">
        <f t="shared" si="167"/>
        <v>0</v>
      </c>
      <c r="K3659" s="325">
        <f t="shared" ca="1" si="173"/>
        <v>1</v>
      </c>
      <c r="L3659" s="323"/>
      <c r="M3659" s="323"/>
      <c r="N3659" s="323"/>
      <c r="O3659" s="323"/>
      <c r="P3659" s="323"/>
    </row>
    <row r="3660" spans="1:16" outlineLevel="3" x14ac:dyDescent="0.3">
      <c r="A3660" s="173"/>
      <c r="B3660" s="173"/>
      <c r="C3660" s="173"/>
      <c r="D3660" s="173"/>
      <c r="E3660" s="173"/>
      <c r="F3660" s="70">
        <v>256</v>
      </c>
      <c r="G3660" s="173"/>
      <c r="H3660" s="173"/>
      <c r="I3660" s="71" t="str">
        <v>libre</v>
      </c>
      <c r="J3660" s="26">
        <f t="shared" si="167"/>
        <v>0</v>
      </c>
      <c r="K3660" s="325">
        <f t="shared" ca="1" si="173"/>
        <v>1</v>
      </c>
      <c r="L3660" s="323"/>
      <c r="M3660" s="323"/>
      <c r="N3660" s="323"/>
      <c r="O3660" s="323"/>
      <c r="P3660" s="323"/>
    </row>
    <row r="3661" spans="1:16" outlineLevel="3" x14ac:dyDescent="0.3">
      <c r="A3661" s="173"/>
      <c r="B3661" s="173"/>
      <c r="C3661" s="173"/>
      <c r="D3661" s="173"/>
      <c r="E3661" s="173"/>
      <c r="F3661" s="70">
        <v>257</v>
      </c>
      <c r="G3661" s="173"/>
      <c r="H3661" s="173"/>
      <c r="I3661" s="71" t="str">
        <v>libre</v>
      </c>
      <c r="J3661" s="26">
        <f t="shared" ref="J3661:J3704" si="174">IF(AND(MAX($K2115:$P2115)=1,MIN($K2115:$P2115)=1),0,1)</f>
        <v>0</v>
      </c>
      <c r="K3661" s="325">
        <f t="shared" ca="1" si="173"/>
        <v>1</v>
      </c>
      <c r="L3661" s="323"/>
      <c r="M3661" s="323"/>
      <c r="N3661" s="323"/>
      <c r="O3661" s="323"/>
      <c r="P3661" s="323"/>
    </row>
    <row r="3662" spans="1:16" outlineLevel="3" x14ac:dyDescent="0.3">
      <c r="A3662" s="173"/>
      <c r="B3662" s="173"/>
      <c r="C3662" s="173"/>
      <c r="D3662" s="173"/>
      <c r="E3662" s="173"/>
      <c r="F3662" s="70">
        <v>258</v>
      </c>
      <c r="G3662" s="173"/>
      <c r="H3662" s="173"/>
      <c r="I3662" s="71" t="str">
        <v>libre</v>
      </c>
      <c r="J3662" s="26">
        <f t="shared" si="174"/>
        <v>0</v>
      </c>
      <c r="K3662" s="325">
        <f t="shared" ca="1" si="173"/>
        <v>1</v>
      </c>
      <c r="L3662" s="323"/>
      <c r="M3662" s="323"/>
      <c r="N3662" s="323"/>
      <c r="O3662" s="323"/>
      <c r="P3662" s="323"/>
    </row>
    <row r="3663" spans="1:16" outlineLevel="3" x14ac:dyDescent="0.3">
      <c r="A3663" s="173"/>
      <c r="B3663" s="173"/>
      <c r="C3663" s="173"/>
      <c r="D3663" s="173"/>
      <c r="E3663" s="173"/>
      <c r="F3663" s="70">
        <v>259</v>
      </c>
      <c r="G3663" s="173"/>
      <c r="H3663" s="173"/>
      <c r="I3663" s="71" t="str">
        <v>libre</v>
      </c>
      <c r="J3663" s="26">
        <f t="shared" si="174"/>
        <v>0</v>
      </c>
      <c r="K3663" s="325">
        <f t="shared" ca="1" si="173"/>
        <v>1</v>
      </c>
      <c r="L3663" s="323"/>
      <c r="M3663" s="323"/>
      <c r="N3663" s="323"/>
      <c r="O3663" s="323"/>
      <c r="P3663" s="323"/>
    </row>
    <row r="3664" spans="1:16" outlineLevel="3" x14ac:dyDescent="0.3">
      <c r="A3664" s="173"/>
      <c r="B3664" s="173"/>
      <c r="C3664" s="173"/>
      <c r="D3664" s="173"/>
      <c r="E3664" s="173"/>
      <c r="F3664" s="70">
        <v>260</v>
      </c>
      <c r="G3664" s="173"/>
      <c r="H3664" s="173"/>
      <c r="I3664" s="71" t="str">
        <v>libre</v>
      </c>
      <c r="J3664" s="26">
        <f t="shared" si="174"/>
        <v>0</v>
      </c>
      <c r="K3664" s="325">
        <f t="shared" ca="1" si="173"/>
        <v>1</v>
      </c>
      <c r="L3664" s="323"/>
      <c r="M3664" s="323"/>
      <c r="N3664" s="323"/>
      <c r="O3664" s="323"/>
      <c r="P3664" s="323"/>
    </row>
    <row r="3665" spans="1:16" outlineLevel="3" x14ac:dyDescent="0.3">
      <c r="A3665" s="173"/>
      <c r="B3665" s="173"/>
      <c r="C3665" s="173"/>
      <c r="D3665" s="173"/>
      <c r="E3665" s="173"/>
      <c r="F3665" s="70">
        <v>261</v>
      </c>
      <c r="G3665" s="173"/>
      <c r="H3665" s="173"/>
      <c r="I3665" s="71" t="str">
        <v>libre</v>
      </c>
      <c r="J3665" s="26">
        <f t="shared" si="174"/>
        <v>0</v>
      </c>
      <c r="K3665" s="325">
        <f t="shared" ref="K3665:K3674" ca="1" si="175">IF(OR($J3665=0,K3359=0),1,K3051/K3359)</f>
        <v>1</v>
      </c>
      <c r="L3665" s="323"/>
      <c r="M3665" s="323"/>
      <c r="N3665" s="323"/>
      <c r="O3665" s="323"/>
      <c r="P3665" s="323"/>
    </row>
    <row r="3666" spans="1:16" outlineLevel="3" x14ac:dyDescent="0.3">
      <c r="A3666" s="173"/>
      <c r="B3666" s="173"/>
      <c r="C3666" s="173"/>
      <c r="D3666" s="173"/>
      <c r="E3666" s="173"/>
      <c r="F3666" s="70">
        <v>262</v>
      </c>
      <c r="G3666" s="173"/>
      <c r="H3666" s="173"/>
      <c r="I3666" s="71" t="str">
        <v>libre</v>
      </c>
      <c r="J3666" s="26">
        <f t="shared" si="174"/>
        <v>0</v>
      </c>
      <c r="K3666" s="325">
        <f t="shared" ca="1" si="175"/>
        <v>1</v>
      </c>
      <c r="L3666" s="323"/>
      <c r="M3666" s="323"/>
      <c r="N3666" s="323"/>
      <c r="O3666" s="323"/>
      <c r="P3666" s="323"/>
    </row>
    <row r="3667" spans="1:16" outlineLevel="3" x14ac:dyDescent="0.3">
      <c r="A3667" s="173"/>
      <c r="B3667" s="173"/>
      <c r="C3667" s="173"/>
      <c r="D3667" s="173"/>
      <c r="E3667" s="173"/>
      <c r="F3667" s="70">
        <v>263</v>
      </c>
      <c r="G3667" s="173"/>
      <c r="H3667" s="173"/>
      <c r="I3667" s="71" t="str">
        <v>libre</v>
      </c>
      <c r="J3667" s="26">
        <f t="shared" si="174"/>
        <v>0</v>
      </c>
      <c r="K3667" s="325">
        <f t="shared" ca="1" si="175"/>
        <v>1</v>
      </c>
      <c r="L3667" s="323"/>
      <c r="M3667" s="323"/>
      <c r="N3667" s="323"/>
      <c r="O3667" s="323"/>
      <c r="P3667" s="323"/>
    </row>
    <row r="3668" spans="1:16" outlineLevel="3" x14ac:dyDescent="0.3">
      <c r="A3668" s="173"/>
      <c r="B3668" s="173"/>
      <c r="C3668" s="173"/>
      <c r="D3668" s="173"/>
      <c r="E3668" s="173"/>
      <c r="F3668" s="70">
        <v>264</v>
      </c>
      <c r="G3668" s="173"/>
      <c r="H3668" s="173"/>
      <c r="I3668" s="71" t="str">
        <v>libre</v>
      </c>
      <c r="J3668" s="26">
        <f t="shared" si="174"/>
        <v>0</v>
      </c>
      <c r="K3668" s="325">
        <f t="shared" ca="1" si="175"/>
        <v>1</v>
      </c>
      <c r="L3668" s="323"/>
      <c r="M3668" s="323"/>
      <c r="N3668" s="323"/>
      <c r="O3668" s="323"/>
      <c r="P3668" s="323"/>
    </row>
    <row r="3669" spans="1:16" outlineLevel="3" x14ac:dyDescent="0.3">
      <c r="A3669" s="173"/>
      <c r="B3669" s="173"/>
      <c r="C3669" s="173"/>
      <c r="D3669" s="173"/>
      <c r="E3669" s="173"/>
      <c r="F3669" s="70">
        <v>265</v>
      </c>
      <c r="G3669" s="173"/>
      <c r="H3669" s="173"/>
      <c r="I3669" s="71" t="str">
        <v>libre</v>
      </c>
      <c r="J3669" s="26">
        <f t="shared" si="174"/>
        <v>0</v>
      </c>
      <c r="K3669" s="325">
        <f t="shared" ca="1" si="175"/>
        <v>1</v>
      </c>
      <c r="L3669" s="323"/>
      <c r="M3669" s="323"/>
      <c r="N3669" s="323"/>
      <c r="O3669" s="323"/>
      <c r="P3669" s="323"/>
    </row>
    <row r="3670" spans="1:16" outlineLevel="3" x14ac:dyDescent="0.3">
      <c r="A3670" s="173"/>
      <c r="B3670" s="173"/>
      <c r="C3670" s="173"/>
      <c r="D3670" s="173"/>
      <c r="E3670" s="173"/>
      <c r="F3670" s="70">
        <v>266</v>
      </c>
      <c r="G3670" s="173"/>
      <c r="H3670" s="173"/>
      <c r="I3670" s="71" t="str">
        <v>libre</v>
      </c>
      <c r="J3670" s="26">
        <f t="shared" si="174"/>
        <v>0</v>
      </c>
      <c r="K3670" s="325">
        <f t="shared" ca="1" si="175"/>
        <v>1</v>
      </c>
      <c r="L3670" s="323"/>
      <c r="M3670" s="323"/>
      <c r="N3670" s="323"/>
      <c r="O3670" s="323"/>
      <c r="P3670" s="323"/>
    </row>
    <row r="3671" spans="1:16" outlineLevel="3" x14ac:dyDescent="0.3">
      <c r="A3671" s="173"/>
      <c r="B3671" s="173"/>
      <c r="C3671" s="173"/>
      <c r="D3671" s="173"/>
      <c r="E3671" s="173"/>
      <c r="F3671" s="70">
        <v>267</v>
      </c>
      <c r="G3671" s="173"/>
      <c r="H3671" s="173"/>
      <c r="I3671" s="71" t="str">
        <v>libre</v>
      </c>
      <c r="J3671" s="26">
        <f t="shared" si="174"/>
        <v>0</v>
      </c>
      <c r="K3671" s="325">
        <f t="shared" ca="1" si="175"/>
        <v>1</v>
      </c>
      <c r="L3671" s="323"/>
      <c r="M3671" s="323"/>
      <c r="N3671" s="323"/>
      <c r="O3671" s="323"/>
      <c r="P3671" s="323"/>
    </row>
    <row r="3672" spans="1:16" outlineLevel="3" x14ac:dyDescent="0.3">
      <c r="A3672" s="173"/>
      <c r="B3672" s="173"/>
      <c r="C3672" s="173"/>
      <c r="D3672" s="173"/>
      <c r="E3672" s="173"/>
      <c r="F3672" s="70">
        <v>268</v>
      </c>
      <c r="G3672" s="173"/>
      <c r="H3672" s="173"/>
      <c r="I3672" s="71" t="str">
        <v>libre</v>
      </c>
      <c r="J3672" s="26">
        <f t="shared" si="174"/>
        <v>0</v>
      </c>
      <c r="K3672" s="325">
        <f t="shared" ca="1" si="175"/>
        <v>1</v>
      </c>
      <c r="L3672" s="323"/>
      <c r="M3672" s="323"/>
      <c r="N3672" s="323"/>
      <c r="O3672" s="323"/>
      <c r="P3672" s="323"/>
    </row>
    <row r="3673" spans="1:16" outlineLevel="3" x14ac:dyDescent="0.3">
      <c r="A3673" s="173"/>
      <c r="B3673" s="173"/>
      <c r="C3673" s="173"/>
      <c r="D3673" s="173"/>
      <c r="E3673" s="173"/>
      <c r="F3673" s="70">
        <v>269</v>
      </c>
      <c r="G3673" s="173"/>
      <c r="H3673" s="173"/>
      <c r="I3673" s="71" t="str">
        <v>libre</v>
      </c>
      <c r="J3673" s="26">
        <f t="shared" si="174"/>
        <v>0</v>
      </c>
      <c r="K3673" s="325">
        <f t="shared" ca="1" si="175"/>
        <v>1</v>
      </c>
      <c r="L3673" s="323"/>
      <c r="M3673" s="323"/>
      <c r="N3673" s="323"/>
      <c r="O3673" s="323"/>
      <c r="P3673" s="323"/>
    </row>
    <row r="3674" spans="1:16" outlineLevel="3" x14ac:dyDescent="0.3">
      <c r="A3674" s="173"/>
      <c r="B3674" s="173"/>
      <c r="C3674" s="173"/>
      <c r="D3674" s="173"/>
      <c r="E3674" s="173"/>
      <c r="F3674" s="70">
        <v>270</v>
      </c>
      <c r="G3674" s="173"/>
      <c r="H3674" s="173"/>
      <c r="I3674" s="71" t="str">
        <v>libre</v>
      </c>
      <c r="J3674" s="26">
        <f t="shared" si="174"/>
        <v>0</v>
      </c>
      <c r="K3674" s="325">
        <f t="shared" ca="1" si="175"/>
        <v>1</v>
      </c>
      <c r="L3674" s="323"/>
      <c r="M3674" s="323"/>
      <c r="N3674" s="323"/>
      <c r="O3674" s="323"/>
      <c r="P3674" s="323"/>
    </row>
    <row r="3675" spans="1:16" outlineLevel="3" x14ac:dyDescent="0.3">
      <c r="A3675" s="173"/>
      <c r="B3675" s="173"/>
      <c r="C3675" s="173"/>
      <c r="D3675" s="173"/>
      <c r="E3675" s="173"/>
      <c r="F3675" s="70">
        <v>271</v>
      </c>
      <c r="G3675" s="173"/>
      <c r="H3675" s="173"/>
      <c r="I3675" s="71" t="str">
        <v>libre</v>
      </c>
      <c r="J3675" s="26">
        <f t="shared" si="174"/>
        <v>0</v>
      </c>
      <c r="K3675" s="325">
        <f t="shared" ref="K3675:K3684" ca="1" si="176">IF(OR($J3675=0,K3369=0),1,K3061/K3369)</f>
        <v>1</v>
      </c>
      <c r="L3675" s="323"/>
      <c r="M3675" s="323"/>
      <c r="N3675" s="323"/>
      <c r="O3675" s="323"/>
      <c r="P3675" s="323"/>
    </row>
    <row r="3676" spans="1:16" outlineLevel="3" x14ac:dyDescent="0.3">
      <c r="A3676" s="173"/>
      <c r="B3676" s="173"/>
      <c r="C3676" s="173"/>
      <c r="D3676" s="173"/>
      <c r="E3676" s="173"/>
      <c r="F3676" s="70">
        <v>272</v>
      </c>
      <c r="G3676" s="173"/>
      <c r="H3676" s="173"/>
      <c r="I3676" s="71" t="str">
        <v>libre</v>
      </c>
      <c r="J3676" s="26">
        <f t="shared" si="174"/>
        <v>0</v>
      </c>
      <c r="K3676" s="325">
        <f t="shared" ca="1" si="176"/>
        <v>1</v>
      </c>
      <c r="L3676" s="323"/>
      <c r="M3676" s="323"/>
      <c r="N3676" s="323"/>
      <c r="O3676" s="323"/>
      <c r="P3676" s="323"/>
    </row>
    <row r="3677" spans="1:16" outlineLevel="3" x14ac:dyDescent="0.3">
      <c r="A3677" s="173"/>
      <c r="B3677" s="173"/>
      <c r="C3677" s="173"/>
      <c r="D3677" s="173"/>
      <c r="E3677" s="173"/>
      <c r="F3677" s="70">
        <v>273</v>
      </c>
      <c r="G3677" s="173"/>
      <c r="H3677" s="173"/>
      <c r="I3677" s="71" t="str">
        <v>libre</v>
      </c>
      <c r="J3677" s="26">
        <f t="shared" si="174"/>
        <v>0</v>
      </c>
      <c r="K3677" s="325">
        <f t="shared" ca="1" si="176"/>
        <v>1</v>
      </c>
      <c r="L3677" s="323"/>
      <c r="M3677" s="323"/>
      <c r="N3677" s="323"/>
      <c r="O3677" s="323"/>
      <c r="P3677" s="323"/>
    </row>
    <row r="3678" spans="1:16" outlineLevel="3" x14ac:dyDescent="0.3">
      <c r="A3678" s="173"/>
      <c r="B3678" s="173"/>
      <c r="C3678" s="173"/>
      <c r="D3678" s="173"/>
      <c r="E3678" s="173"/>
      <c r="F3678" s="70">
        <v>274</v>
      </c>
      <c r="G3678" s="173"/>
      <c r="H3678" s="173"/>
      <c r="I3678" s="71" t="str">
        <v>libre</v>
      </c>
      <c r="J3678" s="26">
        <f t="shared" si="174"/>
        <v>0</v>
      </c>
      <c r="K3678" s="325">
        <f t="shared" ca="1" si="176"/>
        <v>1</v>
      </c>
      <c r="L3678" s="323"/>
      <c r="M3678" s="323"/>
      <c r="N3678" s="323"/>
      <c r="O3678" s="323"/>
      <c r="P3678" s="323"/>
    </row>
    <row r="3679" spans="1:16" outlineLevel="3" x14ac:dyDescent="0.3">
      <c r="A3679" s="173"/>
      <c r="B3679" s="173"/>
      <c r="C3679" s="173"/>
      <c r="D3679" s="173"/>
      <c r="E3679" s="173"/>
      <c r="F3679" s="70">
        <v>275</v>
      </c>
      <c r="G3679" s="173"/>
      <c r="H3679" s="173"/>
      <c r="I3679" s="71" t="str">
        <v>libre</v>
      </c>
      <c r="J3679" s="26">
        <f t="shared" si="174"/>
        <v>0</v>
      </c>
      <c r="K3679" s="325">
        <f t="shared" ca="1" si="176"/>
        <v>1</v>
      </c>
      <c r="L3679" s="323"/>
      <c r="M3679" s="323"/>
      <c r="N3679" s="323"/>
      <c r="O3679" s="323"/>
      <c r="P3679" s="323"/>
    </row>
    <row r="3680" spans="1:16" outlineLevel="3" x14ac:dyDescent="0.3">
      <c r="A3680" s="173"/>
      <c r="B3680" s="173"/>
      <c r="C3680" s="173"/>
      <c r="D3680" s="173"/>
      <c r="E3680" s="173"/>
      <c r="F3680" s="70">
        <v>276</v>
      </c>
      <c r="G3680" s="173"/>
      <c r="H3680" s="173"/>
      <c r="I3680" s="71" t="str">
        <v>libre</v>
      </c>
      <c r="J3680" s="26">
        <f t="shared" si="174"/>
        <v>0</v>
      </c>
      <c r="K3680" s="325">
        <f t="shared" ca="1" si="176"/>
        <v>1</v>
      </c>
      <c r="L3680" s="323"/>
      <c r="M3680" s="323"/>
      <c r="N3680" s="323"/>
      <c r="O3680" s="323"/>
      <c r="P3680" s="323"/>
    </row>
    <row r="3681" spans="1:16" outlineLevel="3" x14ac:dyDescent="0.3">
      <c r="A3681" s="173"/>
      <c r="B3681" s="173"/>
      <c r="C3681" s="173"/>
      <c r="D3681" s="173"/>
      <c r="E3681" s="173"/>
      <c r="F3681" s="70">
        <v>277</v>
      </c>
      <c r="G3681" s="173"/>
      <c r="H3681" s="173"/>
      <c r="I3681" s="71" t="str">
        <v>libre</v>
      </c>
      <c r="J3681" s="26">
        <f t="shared" si="174"/>
        <v>0</v>
      </c>
      <c r="K3681" s="325">
        <f t="shared" ca="1" si="176"/>
        <v>1</v>
      </c>
      <c r="L3681" s="323"/>
      <c r="M3681" s="323"/>
      <c r="N3681" s="323"/>
      <c r="O3681" s="323"/>
      <c r="P3681" s="323"/>
    </row>
    <row r="3682" spans="1:16" outlineLevel="3" x14ac:dyDescent="0.3">
      <c r="A3682" s="173"/>
      <c r="B3682" s="173"/>
      <c r="C3682" s="173"/>
      <c r="D3682" s="173"/>
      <c r="E3682" s="173"/>
      <c r="F3682" s="70">
        <v>278</v>
      </c>
      <c r="G3682" s="173"/>
      <c r="H3682" s="173"/>
      <c r="I3682" s="71" t="str">
        <v>libre</v>
      </c>
      <c r="J3682" s="26">
        <f t="shared" si="174"/>
        <v>0</v>
      </c>
      <c r="K3682" s="325">
        <f t="shared" ca="1" si="176"/>
        <v>1</v>
      </c>
      <c r="L3682" s="323"/>
      <c r="M3682" s="323"/>
      <c r="N3682" s="323"/>
      <c r="O3682" s="323"/>
      <c r="P3682" s="323"/>
    </row>
    <row r="3683" spans="1:16" outlineLevel="3" x14ac:dyDescent="0.3">
      <c r="A3683" s="173"/>
      <c r="B3683" s="173"/>
      <c r="C3683" s="173"/>
      <c r="D3683" s="173"/>
      <c r="E3683" s="173"/>
      <c r="F3683" s="70">
        <v>279</v>
      </c>
      <c r="G3683" s="173"/>
      <c r="H3683" s="173"/>
      <c r="I3683" s="71" t="str">
        <v>libre</v>
      </c>
      <c r="J3683" s="26">
        <f t="shared" si="174"/>
        <v>0</v>
      </c>
      <c r="K3683" s="325">
        <f t="shared" ca="1" si="176"/>
        <v>1</v>
      </c>
      <c r="L3683" s="323"/>
      <c r="M3683" s="323"/>
      <c r="N3683" s="323"/>
      <c r="O3683" s="323"/>
      <c r="P3683" s="323"/>
    </row>
    <row r="3684" spans="1:16" outlineLevel="3" x14ac:dyDescent="0.3">
      <c r="A3684" s="173"/>
      <c r="B3684" s="173"/>
      <c r="C3684" s="173"/>
      <c r="D3684" s="173"/>
      <c r="E3684" s="173"/>
      <c r="F3684" s="70">
        <v>280</v>
      </c>
      <c r="G3684" s="173"/>
      <c r="H3684" s="173"/>
      <c r="I3684" s="71" t="str">
        <v>libre</v>
      </c>
      <c r="J3684" s="26">
        <f t="shared" si="174"/>
        <v>0</v>
      </c>
      <c r="K3684" s="325">
        <f t="shared" ca="1" si="176"/>
        <v>1</v>
      </c>
      <c r="L3684" s="323"/>
      <c r="M3684" s="323"/>
      <c r="N3684" s="323"/>
      <c r="O3684" s="323"/>
      <c r="P3684" s="323"/>
    </row>
    <row r="3685" spans="1:16" outlineLevel="3" x14ac:dyDescent="0.3">
      <c r="A3685" s="173"/>
      <c r="B3685" s="173"/>
      <c r="C3685" s="173"/>
      <c r="D3685" s="173"/>
      <c r="E3685" s="173"/>
      <c r="F3685" s="70">
        <v>281</v>
      </c>
      <c r="G3685" s="173"/>
      <c r="H3685" s="173"/>
      <c r="I3685" s="71" t="str">
        <v>libre</v>
      </c>
      <c r="J3685" s="26">
        <f t="shared" si="174"/>
        <v>0</v>
      </c>
      <c r="K3685" s="325">
        <f t="shared" ref="K3685:K3694" ca="1" si="177">IF(OR($J3685=0,K3379=0),1,K3071/K3379)</f>
        <v>1</v>
      </c>
      <c r="L3685" s="323"/>
      <c r="M3685" s="323"/>
      <c r="N3685" s="323"/>
      <c r="O3685" s="323"/>
      <c r="P3685" s="323"/>
    </row>
    <row r="3686" spans="1:16" outlineLevel="3" x14ac:dyDescent="0.3">
      <c r="A3686" s="173"/>
      <c r="B3686" s="173"/>
      <c r="C3686" s="173"/>
      <c r="D3686" s="173"/>
      <c r="E3686" s="173"/>
      <c r="F3686" s="70">
        <v>282</v>
      </c>
      <c r="G3686" s="173"/>
      <c r="H3686" s="173"/>
      <c r="I3686" s="71" t="str">
        <v>libre</v>
      </c>
      <c r="J3686" s="26">
        <f t="shared" si="174"/>
        <v>0</v>
      </c>
      <c r="K3686" s="325">
        <f t="shared" ca="1" si="177"/>
        <v>1</v>
      </c>
      <c r="L3686" s="323"/>
      <c r="M3686" s="323"/>
      <c r="N3686" s="323"/>
      <c r="O3686" s="323"/>
      <c r="P3686" s="323"/>
    </row>
    <row r="3687" spans="1:16" outlineLevel="3" x14ac:dyDescent="0.3">
      <c r="A3687" s="173"/>
      <c r="B3687" s="173"/>
      <c r="C3687" s="173"/>
      <c r="D3687" s="173"/>
      <c r="E3687" s="173"/>
      <c r="F3687" s="70">
        <v>283</v>
      </c>
      <c r="G3687" s="173"/>
      <c r="H3687" s="173"/>
      <c r="I3687" s="71" t="str">
        <v>libre</v>
      </c>
      <c r="J3687" s="26">
        <f t="shared" si="174"/>
        <v>0</v>
      </c>
      <c r="K3687" s="325">
        <f t="shared" ca="1" si="177"/>
        <v>1</v>
      </c>
      <c r="L3687" s="323"/>
      <c r="M3687" s="323"/>
      <c r="N3687" s="323"/>
      <c r="O3687" s="323"/>
      <c r="P3687" s="323"/>
    </row>
    <row r="3688" spans="1:16" outlineLevel="3" x14ac:dyDescent="0.3">
      <c r="A3688" s="173"/>
      <c r="B3688" s="173"/>
      <c r="C3688" s="173"/>
      <c r="D3688" s="173"/>
      <c r="E3688" s="173"/>
      <c r="F3688" s="70">
        <v>284</v>
      </c>
      <c r="G3688" s="173"/>
      <c r="H3688" s="173"/>
      <c r="I3688" s="71" t="str">
        <v>libre</v>
      </c>
      <c r="J3688" s="26">
        <f t="shared" si="174"/>
        <v>0</v>
      </c>
      <c r="K3688" s="325">
        <f t="shared" ca="1" si="177"/>
        <v>1</v>
      </c>
      <c r="L3688" s="323"/>
      <c r="M3688" s="323"/>
      <c r="N3688" s="323"/>
      <c r="O3688" s="323"/>
      <c r="P3688" s="323"/>
    </row>
    <row r="3689" spans="1:16" outlineLevel="3" x14ac:dyDescent="0.3">
      <c r="A3689" s="173"/>
      <c r="B3689" s="173"/>
      <c r="C3689" s="173"/>
      <c r="D3689" s="173"/>
      <c r="E3689" s="173"/>
      <c r="F3689" s="70">
        <v>285</v>
      </c>
      <c r="G3689" s="173"/>
      <c r="H3689" s="173"/>
      <c r="I3689" s="71" t="str">
        <v>libre</v>
      </c>
      <c r="J3689" s="26">
        <f t="shared" si="174"/>
        <v>0</v>
      </c>
      <c r="K3689" s="325">
        <f t="shared" ca="1" si="177"/>
        <v>1</v>
      </c>
      <c r="L3689" s="323"/>
      <c r="M3689" s="323"/>
      <c r="N3689" s="323"/>
      <c r="O3689" s="323"/>
      <c r="P3689" s="323"/>
    </row>
    <row r="3690" spans="1:16" outlineLevel="3" x14ac:dyDescent="0.3">
      <c r="A3690" s="173"/>
      <c r="B3690" s="173"/>
      <c r="C3690" s="173"/>
      <c r="D3690" s="173"/>
      <c r="E3690" s="173"/>
      <c r="F3690" s="70">
        <v>286</v>
      </c>
      <c r="G3690" s="173"/>
      <c r="H3690" s="173"/>
      <c r="I3690" s="71" t="str">
        <v>libre</v>
      </c>
      <c r="J3690" s="26">
        <f t="shared" si="174"/>
        <v>0</v>
      </c>
      <c r="K3690" s="325">
        <f t="shared" ca="1" si="177"/>
        <v>1</v>
      </c>
      <c r="L3690" s="323"/>
      <c r="M3690" s="323"/>
      <c r="N3690" s="323"/>
      <c r="O3690" s="323"/>
      <c r="P3690" s="323"/>
    </row>
    <row r="3691" spans="1:16" outlineLevel="3" x14ac:dyDescent="0.3">
      <c r="A3691" s="173"/>
      <c r="B3691" s="173"/>
      <c r="C3691" s="173"/>
      <c r="D3691" s="173"/>
      <c r="E3691" s="173"/>
      <c r="F3691" s="70">
        <v>287</v>
      </c>
      <c r="G3691" s="173"/>
      <c r="H3691" s="173"/>
      <c r="I3691" s="71" t="str">
        <v>libre</v>
      </c>
      <c r="J3691" s="26">
        <f t="shared" si="174"/>
        <v>0</v>
      </c>
      <c r="K3691" s="325">
        <f t="shared" ca="1" si="177"/>
        <v>1</v>
      </c>
      <c r="L3691" s="323"/>
      <c r="M3691" s="323"/>
      <c r="N3691" s="323"/>
      <c r="O3691" s="323"/>
      <c r="P3691" s="323"/>
    </row>
    <row r="3692" spans="1:16" outlineLevel="3" x14ac:dyDescent="0.3">
      <c r="A3692" s="173"/>
      <c r="B3692" s="173"/>
      <c r="C3692" s="173"/>
      <c r="D3692" s="173"/>
      <c r="E3692" s="173"/>
      <c r="F3692" s="70">
        <v>288</v>
      </c>
      <c r="G3692" s="173"/>
      <c r="H3692" s="173"/>
      <c r="I3692" s="71" t="str">
        <v>libre</v>
      </c>
      <c r="J3692" s="26">
        <f t="shared" si="174"/>
        <v>0</v>
      </c>
      <c r="K3692" s="325">
        <f t="shared" ca="1" si="177"/>
        <v>1</v>
      </c>
      <c r="L3692" s="323"/>
      <c r="M3692" s="323"/>
      <c r="N3692" s="323"/>
      <c r="O3692" s="323"/>
      <c r="P3692" s="323"/>
    </row>
    <row r="3693" spans="1:16" outlineLevel="3" x14ac:dyDescent="0.3">
      <c r="A3693" s="173"/>
      <c r="B3693" s="173"/>
      <c r="C3693" s="173"/>
      <c r="D3693" s="173"/>
      <c r="E3693" s="173"/>
      <c r="F3693" s="70">
        <v>289</v>
      </c>
      <c r="G3693" s="173"/>
      <c r="H3693" s="173"/>
      <c r="I3693" s="71" t="str">
        <v>libre</v>
      </c>
      <c r="J3693" s="26">
        <f t="shared" si="174"/>
        <v>0</v>
      </c>
      <c r="K3693" s="325">
        <f t="shared" ca="1" si="177"/>
        <v>1</v>
      </c>
      <c r="L3693" s="323"/>
      <c r="M3693" s="323"/>
      <c r="N3693" s="323"/>
      <c r="O3693" s="323"/>
      <c r="P3693" s="323"/>
    </row>
    <row r="3694" spans="1:16" outlineLevel="3" x14ac:dyDescent="0.3">
      <c r="A3694" s="173"/>
      <c r="B3694" s="173"/>
      <c r="C3694" s="173"/>
      <c r="D3694" s="173"/>
      <c r="E3694" s="173"/>
      <c r="F3694" s="70">
        <v>290</v>
      </c>
      <c r="G3694" s="173"/>
      <c r="H3694" s="173"/>
      <c r="I3694" s="71" t="str">
        <v>libre</v>
      </c>
      <c r="J3694" s="26">
        <f t="shared" si="174"/>
        <v>0</v>
      </c>
      <c r="K3694" s="325">
        <f t="shared" ca="1" si="177"/>
        <v>1</v>
      </c>
      <c r="L3694" s="323"/>
      <c r="M3694" s="323"/>
      <c r="N3694" s="323"/>
      <c r="O3694" s="323"/>
      <c r="P3694" s="323"/>
    </row>
    <row r="3695" spans="1:16" outlineLevel="3" x14ac:dyDescent="0.3">
      <c r="A3695" s="173"/>
      <c r="B3695" s="173"/>
      <c r="C3695" s="173"/>
      <c r="D3695" s="173"/>
      <c r="E3695" s="173"/>
      <c r="F3695" s="70">
        <v>291</v>
      </c>
      <c r="G3695" s="173"/>
      <c r="H3695" s="173"/>
      <c r="I3695" s="71" t="str">
        <v>libre</v>
      </c>
      <c r="J3695" s="26">
        <f t="shared" si="174"/>
        <v>0</v>
      </c>
      <c r="K3695" s="325">
        <f t="shared" ref="K3695:K3704" ca="1" si="178">IF(OR($J3695=0,K3389=0),1,K3081/K3389)</f>
        <v>1</v>
      </c>
      <c r="L3695" s="323"/>
      <c r="M3695" s="323"/>
      <c r="N3695" s="323"/>
      <c r="O3695" s="323"/>
      <c r="P3695" s="323"/>
    </row>
    <row r="3696" spans="1:16" outlineLevel="3" x14ac:dyDescent="0.3">
      <c r="A3696" s="173"/>
      <c r="B3696" s="173"/>
      <c r="C3696" s="173"/>
      <c r="D3696" s="173"/>
      <c r="E3696" s="173"/>
      <c r="F3696" s="70">
        <v>292</v>
      </c>
      <c r="G3696" s="173"/>
      <c r="H3696" s="173"/>
      <c r="I3696" s="71" t="str">
        <v>libre</v>
      </c>
      <c r="J3696" s="26">
        <f t="shared" si="174"/>
        <v>0</v>
      </c>
      <c r="K3696" s="325">
        <f t="shared" ca="1" si="178"/>
        <v>1</v>
      </c>
      <c r="L3696" s="323"/>
      <c r="M3696" s="323"/>
      <c r="N3696" s="323"/>
      <c r="O3696" s="323"/>
      <c r="P3696" s="323"/>
    </row>
    <row r="3697" spans="1:16" outlineLevel="3" x14ac:dyDescent="0.3">
      <c r="A3697" s="173"/>
      <c r="B3697" s="173"/>
      <c r="C3697" s="173"/>
      <c r="D3697" s="173"/>
      <c r="E3697" s="173"/>
      <c r="F3697" s="70">
        <v>293</v>
      </c>
      <c r="G3697" s="173"/>
      <c r="H3697" s="173"/>
      <c r="I3697" s="71" t="str">
        <v>libre</v>
      </c>
      <c r="J3697" s="26">
        <f t="shared" si="174"/>
        <v>0</v>
      </c>
      <c r="K3697" s="325">
        <f t="shared" ca="1" si="178"/>
        <v>1</v>
      </c>
      <c r="L3697" s="323"/>
      <c r="M3697" s="323"/>
      <c r="N3697" s="323"/>
      <c r="O3697" s="323"/>
      <c r="P3697" s="323"/>
    </row>
    <row r="3698" spans="1:16" outlineLevel="3" x14ac:dyDescent="0.3">
      <c r="A3698" s="173"/>
      <c r="B3698" s="173"/>
      <c r="C3698" s="173"/>
      <c r="D3698" s="173"/>
      <c r="E3698" s="173"/>
      <c r="F3698" s="70">
        <v>294</v>
      </c>
      <c r="G3698" s="173"/>
      <c r="H3698" s="173"/>
      <c r="I3698" s="71" t="str">
        <v>libre</v>
      </c>
      <c r="J3698" s="26">
        <f t="shared" si="174"/>
        <v>0</v>
      </c>
      <c r="K3698" s="325">
        <f t="shared" ca="1" si="178"/>
        <v>1</v>
      </c>
      <c r="L3698" s="323"/>
      <c r="M3698" s="323"/>
      <c r="N3698" s="323"/>
      <c r="O3698" s="323"/>
      <c r="P3698" s="323"/>
    </row>
    <row r="3699" spans="1:16" outlineLevel="3" x14ac:dyDescent="0.3">
      <c r="A3699" s="173"/>
      <c r="B3699" s="173"/>
      <c r="C3699" s="173"/>
      <c r="D3699" s="173"/>
      <c r="E3699" s="173"/>
      <c r="F3699" s="70">
        <v>295</v>
      </c>
      <c r="G3699" s="173"/>
      <c r="H3699" s="173"/>
      <c r="I3699" s="71" t="str">
        <v>libre</v>
      </c>
      <c r="J3699" s="26">
        <f t="shared" si="174"/>
        <v>0</v>
      </c>
      <c r="K3699" s="325">
        <f t="shared" ca="1" si="178"/>
        <v>1</v>
      </c>
      <c r="L3699" s="323"/>
      <c r="M3699" s="323"/>
      <c r="N3699" s="323"/>
      <c r="O3699" s="323"/>
      <c r="P3699" s="323"/>
    </row>
    <row r="3700" spans="1:16" outlineLevel="3" x14ac:dyDescent="0.3">
      <c r="A3700" s="173"/>
      <c r="B3700" s="173"/>
      <c r="C3700" s="173"/>
      <c r="D3700" s="173"/>
      <c r="E3700" s="173"/>
      <c r="F3700" s="70">
        <v>296</v>
      </c>
      <c r="G3700" s="173"/>
      <c r="H3700" s="173"/>
      <c r="I3700" s="71" t="str">
        <v>libre</v>
      </c>
      <c r="J3700" s="26">
        <f t="shared" si="174"/>
        <v>0</v>
      </c>
      <c r="K3700" s="325">
        <f t="shared" ca="1" si="178"/>
        <v>1</v>
      </c>
      <c r="L3700" s="323"/>
      <c r="M3700" s="323"/>
      <c r="N3700" s="323"/>
      <c r="O3700" s="323"/>
      <c r="P3700" s="323"/>
    </row>
    <row r="3701" spans="1:16" outlineLevel="3" x14ac:dyDescent="0.3">
      <c r="A3701" s="173"/>
      <c r="B3701" s="173"/>
      <c r="C3701" s="173"/>
      <c r="D3701" s="173"/>
      <c r="E3701" s="173"/>
      <c r="F3701" s="70">
        <v>297</v>
      </c>
      <c r="G3701" s="173"/>
      <c r="H3701" s="173"/>
      <c r="I3701" s="71" t="str">
        <v>libre</v>
      </c>
      <c r="J3701" s="26">
        <f t="shared" si="174"/>
        <v>0</v>
      </c>
      <c r="K3701" s="325">
        <f t="shared" ca="1" si="178"/>
        <v>1</v>
      </c>
      <c r="L3701" s="323"/>
      <c r="M3701" s="323"/>
      <c r="N3701" s="323"/>
      <c r="O3701" s="323"/>
      <c r="P3701" s="323"/>
    </row>
    <row r="3702" spans="1:16" outlineLevel="3" x14ac:dyDescent="0.3">
      <c r="A3702" s="173"/>
      <c r="B3702" s="173"/>
      <c r="C3702" s="173"/>
      <c r="D3702" s="173"/>
      <c r="E3702" s="173"/>
      <c r="F3702" s="70">
        <v>298</v>
      </c>
      <c r="G3702" s="173"/>
      <c r="H3702" s="173"/>
      <c r="I3702" s="71" t="str">
        <v>libre</v>
      </c>
      <c r="J3702" s="26">
        <f t="shared" si="174"/>
        <v>0</v>
      </c>
      <c r="K3702" s="325">
        <f t="shared" ca="1" si="178"/>
        <v>1</v>
      </c>
      <c r="L3702" s="323"/>
      <c r="M3702" s="323"/>
      <c r="N3702" s="323"/>
      <c r="O3702" s="323"/>
      <c r="P3702" s="323"/>
    </row>
    <row r="3703" spans="1:16" outlineLevel="2" x14ac:dyDescent="0.3">
      <c r="A3703" s="173"/>
      <c r="B3703" s="173"/>
      <c r="C3703" s="173"/>
      <c r="D3703" s="173"/>
      <c r="E3703" s="173"/>
      <c r="F3703" s="70">
        <v>299</v>
      </c>
      <c r="G3703" s="173"/>
      <c r="H3703" s="173"/>
      <c r="I3703" s="71" t="str">
        <v>libre</v>
      </c>
      <c r="J3703" s="26">
        <f t="shared" si="174"/>
        <v>0</v>
      </c>
      <c r="K3703" s="325">
        <f t="shared" ca="1" si="178"/>
        <v>1</v>
      </c>
      <c r="L3703" s="323"/>
      <c r="M3703" s="323"/>
      <c r="N3703" s="323"/>
      <c r="O3703" s="323"/>
      <c r="P3703" s="323"/>
    </row>
    <row r="3704" spans="1:16" ht="14.4" outlineLevel="2" thickBot="1" x14ac:dyDescent="0.35">
      <c r="A3704" s="173"/>
      <c r="B3704" s="173"/>
      <c r="C3704" s="173"/>
      <c r="D3704" s="173"/>
      <c r="E3704" s="173"/>
      <c r="F3704" s="70">
        <v>300</v>
      </c>
      <c r="G3704" s="173"/>
      <c r="H3704" s="173"/>
      <c r="I3704" s="71" t="str">
        <v>libre</v>
      </c>
      <c r="J3704" s="26">
        <f t="shared" si="174"/>
        <v>0</v>
      </c>
      <c r="K3704" s="326">
        <f t="shared" ca="1" si="178"/>
        <v>1</v>
      </c>
      <c r="L3704" s="323"/>
      <c r="M3704" s="323"/>
      <c r="N3704" s="323"/>
      <c r="O3704" s="323"/>
      <c r="P3704" s="323"/>
    </row>
    <row r="3705" spans="1:16" outlineLevel="2" x14ac:dyDescent="0.3">
      <c r="A3705" s="173"/>
      <c r="B3705" s="173"/>
      <c r="C3705" s="173"/>
      <c r="D3705" s="173"/>
      <c r="E3705" s="173"/>
      <c r="F3705" s="73"/>
      <c r="G3705" s="73"/>
      <c r="H3705" s="73"/>
      <c r="I3705" s="73"/>
      <c r="J3705" s="73"/>
      <c r="K3705" s="73"/>
      <c r="L3705" s="317"/>
      <c r="M3705" s="317"/>
      <c r="N3705" s="317"/>
      <c r="O3705" s="317"/>
      <c r="P3705" s="317"/>
    </row>
    <row r="3706" spans="1:16" outlineLevel="1" x14ac:dyDescent="0.3">
      <c r="A3706" s="173"/>
      <c r="B3706" s="173"/>
      <c r="C3706" s="173"/>
      <c r="D3706" s="173"/>
      <c r="E3706" s="173"/>
      <c r="F3706" s="173"/>
      <c r="G3706" s="173"/>
      <c r="H3706" s="173"/>
      <c r="I3706" s="173"/>
      <c r="J3706" s="173"/>
      <c r="K3706" s="173"/>
      <c r="L3706" s="173"/>
      <c r="M3706" s="173"/>
      <c r="N3706" s="173"/>
      <c r="O3706" s="173"/>
      <c r="P3706" s="173"/>
    </row>
    <row r="3707" spans="1:16" ht="14.4" outlineLevel="1" thickBot="1" x14ac:dyDescent="0.35">
      <c r="A3707" s="173"/>
      <c r="B3707" s="173"/>
      <c r="C3707" s="173"/>
      <c r="D3707" s="173"/>
      <c r="E3707" s="77" t="s">
        <v>310</v>
      </c>
      <c r="F3707" s="77"/>
      <c r="G3707" s="77"/>
      <c r="H3707" s="77"/>
      <c r="I3707" s="77"/>
      <c r="J3707" s="77"/>
      <c r="K3707" s="77"/>
      <c r="L3707" s="77"/>
      <c r="M3707" s="77"/>
      <c r="N3707" s="77"/>
      <c r="O3707" s="77"/>
      <c r="P3707" s="77"/>
    </row>
    <row r="3708" spans="1:16" outlineLevel="2" x14ac:dyDescent="0.3">
      <c r="A3708" s="173"/>
      <c r="B3708" s="173"/>
      <c r="C3708" s="173"/>
      <c r="D3708" s="173"/>
      <c r="E3708" s="173"/>
      <c r="F3708" s="173"/>
      <c r="G3708" s="173"/>
      <c r="H3708" s="173"/>
      <c r="I3708" s="173"/>
      <c r="J3708" s="173"/>
      <c r="K3708" s="173"/>
      <c r="L3708" s="173"/>
      <c r="M3708" s="173"/>
      <c r="N3708" s="173"/>
      <c r="O3708" s="173"/>
      <c r="P3708" s="173"/>
    </row>
    <row r="3709" spans="1:16" outlineLevel="2" x14ac:dyDescent="0.3">
      <c r="A3709" s="173"/>
      <c r="B3709" s="173"/>
      <c r="C3709" s="173"/>
      <c r="D3709" s="173"/>
      <c r="E3709" s="173"/>
      <c r="F3709" s="173"/>
      <c r="G3709" s="173"/>
      <c r="H3709" s="173"/>
      <c r="I3709" s="173"/>
      <c r="J3709" s="173"/>
      <c r="K3709" s="142" t="s">
        <v>309</v>
      </c>
      <c r="L3709" s="173"/>
      <c r="M3709" s="173"/>
      <c r="N3709" s="173"/>
      <c r="O3709" s="173"/>
      <c r="P3709" s="173"/>
    </row>
    <row r="3710" spans="1:16" outlineLevel="2" x14ac:dyDescent="0.3">
      <c r="A3710" s="173"/>
      <c r="B3710" s="173"/>
      <c r="C3710" s="173"/>
      <c r="D3710" s="173"/>
      <c r="E3710" s="173"/>
      <c r="F3710" s="69" t="s">
        <v>76</v>
      </c>
      <c r="G3710" s="173"/>
      <c r="H3710" s="173"/>
      <c r="I3710" s="69" t="s">
        <v>289</v>
      </c>
      <c r="J3710" s="69" t="s">
        <v>308</v>
      </c>
      <c r="K3710" s="69">
        <f t="shared" ref="K3710" si="179">K$9</f>
        <v>1</v>
      </c>
      <c r="L3710" s="173"/>
      <c r="M3710" s="173"/>
      <c r="N3710" s="173"/>
      <c r="O3710" s="173"/>
      <c r="P3710" s="173"/>
    </row>
    <row r="3711" spans="1:16" outlineLevel="2" x14ac:dyDescent="0.3">
      <c r="A3711" s="173"/>
      <c r="B3711" s="173"/>
      <c r="C3711" s="173"/>
      <c r="D3711" s="173"/>
      <c r="E3711" s="173"/>
      <c r="F3711" s="70">
        <v>1</v>
      </c>
      <c r="G3711" s="173"/>
      <c r="H3711" s="173"/>
      <c r="I3711" s="71" t="str">
        <f t="array" ref="I3711:I4010">BD.nom.act</f>
        <v>TRX Urbana</v>
      </c>
      <c r="J3711" s="33">
        <f t="array" ref="J3711:J4010">Bd.Opex.Año</f>
        <v>0</v>
      </c>
      <c r="K3711" s="324">
        <f ca="1">IF(K$3710&lt;$J3711,1,INDEX(OFFSET($K3405,0,0,1,6),K$3710-$J3711-1+1))</f>
        <v>1</v>
      </c>
      <c r="L3711" s="173"/>
      <c r="M3711" s="173"/>
      <c r="N3711" s="173"/>
      <c r="O3711" s="173"/>
      <c r="P3711" s="173"/>
    </row>
    <row r="3712" spans="1:16" outlineLevel="2" x14ac:dyDescent="0.3">
      <c r="A3712" s="173"/>
      <c r="B3712" s="173"/>
      <c r="C3712" s="173"/>
      <c r="D3712" s="173"/>
      <c r="E3712" s="173"/>
      <c r="F3712" s="70">
        <v>2</v>
      </c>
      <c r="G3712" s="173"/>
      <c r="H3712" s="173"/>
      <c r="I3712" s="71" t="str">
        <v>TRX Suburbana</v>
      </c>
      <c r="J3712" s="33">
        <v>0</v>
      </c>
      <c r="K3712" s="325">
        <f t="shared" ref="K3712:K3775" ca="1" si="180">IF(K$3710&lt;$J3712,1,INDEX(OFFSET($K3406,0,0,1,6),K$3710-$J3712-1+1))</f>
        <v>1</v>
      </c>
      <c r="L3712" s="323"/>
      <c r="M3712" s="323"/>
      <c r="N3712" s="323"/>
      <c r="O3712" s="323"/>
      <c r="P3712" s="323"/>
    </row>
    <row r="3713" spans="1:16" outlineLevel="3" x14ac:dyDescent="0.3">
      <c r="A3713" s="173"/>
      <c r="B3713" s="173"/>
      <c r="C3713" s="173"/>
      <c r="D3713" s="173"/>
      <c r="E3713" s="173"/>
      <c r="F3713" s="70">
        <v>3</v>
      </c>
      <c r="G3713" s="173"/>
      <c r="H3713" s="173"/>
      <c r="I3713" s="71" t="str">
        <v>TRX Rural</v>
      </c>
      <c r="J3713" s="33">
        <v>0</v>
      </c>
      <c r="K3713" s="325">
        <f t="shared" ca="1" si="180"/>
        <v>1</v>
      </c>
      <c r="L3713" s="323"/>
      <c r="M3713" s="323"/>
      <c r="N3713" s="323"/>
      <c r="O3713" s="323"/>
      <c r="P3713" s="323"/>
    </row>
    <row r="3714" spans="1:16" outlineLevel="3" x14ac:dyDescent="0.3">
      <c r="A3714" s="173"/>
      <c r="B3714" s="173"/>
      <c r="C3714" s="173"/>
      <c r="D3714" s="173"/>
      <c r="E3714" s="173"/>
      <c r="F3714" s="70">
        <v>4</v>
      </c>
      <c r="G3714" s="173"/>
      <c r="H3714" s="173"/>
      <c r="I3714" s="71" t="str">
        <v>libre</v>
      </c>
      <c r="J3714" s="33">
        <v>0</v>
      </c>
      <c r="K3714" s="325">
        <f t="shared" ca="1" si="180"/>
        <v>1</v>
      </c>
      <c r="L3714" s="323"/>
      <c r="M3714" s="323"/>
      <c r="N3714" s="323"/>
      <c r="O3714" s="323"/>
      <c r="P3714" s="323"/>
    </row>
    <row r="3715" spans="1:16" outlineLevel="3" x14ac:dyDescent="0.3">
      <c r="A3715" s="173"/>
      <c r="B3715" s="173"/>
      <c r="C3715" s="173"/>
      <c r="D3715" s="173"/>
      <c r="E3715" s="173"/>
      <c r="F3715" s="70">
        <v>5</v>
      </c>
      <c r="G3715" s="173"/>
      <c r="H3715" s="173"/>
      <c r="I3715" s="71" t="str">
        <v>Gabinete</v>
      </c>
      <c r="J3715" s="33">
        <v>0</v>
      </c>
      <c r="K3715" s="325">
        <f t="shared" ca="1" si="180"/>
        <v>1</v>
      </c>
      <c r="L3715" s="323"/>
      <c r="M3715" s="323"/>
      <c r="N3715" s="323"/>
      <c r="O3715" s="323"/>
      <c r="P3715" s="323"/>
    </row>
    <row r="3716" spans="1:16" outlineLevel="3" x14ac:dyDescent="0.3">
      <c r="A3716" s="173"/>
      <c r="B3716" s="173"/>
      <c r="C3716" s="173"/>
      <c r="D3716" s="173"/>
      <c r="E3716" s="173"/>
      <c r="F3716" s="70">
        <v>6</v>
      </c>
      <c r="G3716" s="173"/>
      <c r="H3716" s="173"/>
      <c r="I3716" s="71" t="str">
        <v>libre</v>
      </c>
      <c r="J3716" s="33">
        <v>0</v>
      </c>
      <c r="K3716" s="325">
        <f t="shared" ca="1" si="180"/>
        <v>1</v>
      </c>
      <c r="L3716" s="323"/>
      <c r="M3716" s="323"/>
      <c r="N3716" s="323"/>
      <c r="O3716" s="323"/>
      <c r="P3716" s="323"/>
    </row>
    <row r="3717" spans="1:16" outlineLevel="3" x14ac:dyDescent="0.3">
      <c r="A3717" s="173"/>
      <c r="B3717" s="173"/>
      <c r="C3717" s="173"/>
      <c r="D3717" s="173"/>
      <c r="E3717" s="173"/>
      <c r="F3717" s="70">
        <v>7</v>
      </c>
      <c r="G3717" s="173"/>
      <c r="H3717" s="173"/>
      <c r="I3717" s="71" t="str">
        <v>BBU U</v>
      </c>
      <c r="J3717" s="33">
        <v>0</v>
      </c>
      <c r="K3717" s="325">
        <f t="shared" ca="1" si="180"/>
        <v>1</v>
      </c>
      <c r="L3717" s="323"/>
      <c r="M3717" s="323"/>
      <c r="N3717" s="323"/>
      <c r="O3717" s="323"/>
      <c r="P3717" s="323"/>
    </row>
    <row r="3718" spans="1:16" outlineLevel="3" x14ac:dyDescent="0.3">
      <c r="A3718" s="173"/>
      <c r="B3718" s="173"/>
      <c r="C3718" s="173"/>
      <c r="D3718" s="173"/>
      <c r="E3718" s="173"/>
      <c r="F3718" s="70">
        <v>8</v>
      </c>
      <c r="G3718" s="173"/>
      <c r="H3718" s="173"/>
      <c r="I3718" s="71" t="str">
        <v>BBU S</v>
      </c>
      <c r="J3718" s="33">
        <v>0</v>
      </c>
      <c r="K3718" s="325">
        <f t="shared" ca="1" si="180"/>
        <v>1</v>
      </c>
      <c r="L3718" s="323"/>
      <c r="M3718" s="323"/>
      <c r="N3718" s="323"/>
      <c r="O3718" s="323"/>
      <c r="P3718" s="323"/>
    </row>
    <row r="3719" spans="1:16" outlineLevel="3" x14ac:dyDescent="0.3">
      <c r="A3719" s="173"/>
      <c r="B3719" s="173"/>
      <c r="C3719" s="173"/>
      <c r="D3719" s="173"/>
      <c r="E3719" s="173"/>
      <c r="F3719" s="70">
        <v>9</v>
      </c>
      <c r="G3719" s="173"/>
      <c r="H3719" s="173"/>
      <c r="I3719" s="71" t="str">
        <v>BBU R</v>
      </c>
      <c r="J3719" s="33">
        <v>0</v>
      </c>
      <c r="K3719" s="325">
        <f t="shared" ca="1" si="180"/>
        <v>1</v>
      </c>
      <c r="L3719" s="323"/>
      <c r="M3719" s="323"/>
      <c r="N3719" s="323"/>
      <c r="O3719" s="323"/>
      <c r="P3719" s="323"/>
    </row>
    <row r="3720" spans="1:16" outlineLevel="3" x14ac:dyDescent="0.3">
      <c r="A3720" s="173"/>
      <c r="B3720" s="173"/>
      <c r="C3720" s="173"/>
      <c r="D3720" s="173"/>
      <c r="E3720" s="173"/>
      <c r="F3720" s="70">
        <v>10</v>
      </c>
      <c r="G3720" s="173"/>
      <c r="H3720" s="173"/>
      <c r="I3720" s="71" t="str">
        <v>libre</v>
      </c>
      <c r="J3720" s="33">
        <v>0</v>
      </c>
      <c r="K3720" s="325">
        <f t="shared" ca="1" si="180"/>
        <v>1</v>
      </c>
      <c r="L3720" s="323"/>
      <c r="M3720" s="323"/>
      <c r="N3720" s="323"/>
      <c r="O3720" s="323"/>
      <c r="P3720" s="323"/>
    </row>
    <row r="3721" spans="1:16" outlineLevel="3" x14ac:dyDescent="0.3">
      <c r="A3721" s="173"/>
      <c r="B3721" s="173"/>
      <c r="C3721" s="173"/>
      <c r="D3721" s="173"/>
      <c r="E3721" s="173"/>
      <c r="F3721" s="70">
        <v>11</v>
      </c>
      <c r="G3721" s="173"/>
      <c r="H3721" s="173"/>
      <c r="I3721" s="71" t="str">
        <v>Sitio U OOCC</v>
      </c>
      <c r="J3721" s="33">
        <v>0</v>
      </c>
      <c r="K3721" s="325">
        <f t="shared" ca="1" si="180"/>
        <v>1</v>
      </c>
      <c r="L3721" s="323"/>
      <c r="M3721" s="323"/>
      <c r="N3721" s="323"/>
      <c r="O3721" s="323"/>
      <c r="P3721" s="323"/>
    </row>
    <row r="3722" spans="1:16" outlineLevel="3" x14ac:dyDescent="0.3">
      <c r="A3722" s="173"/>
      <c r="B3722" s="173"/>
      <c r="C3722" s="173"/>
      <c r="D3722" s="173"/>
      <c r="E3722" s="173"/>
      <c r="F3722" s="70">
        <v>12</v>
      </c>
      <c r="G3722" s="173"/>
      <c r="H3722" s="173"/>
      <c r="I3722" s="71" t="str">
        <v>Sitio S OOCC</v>
      </c>
      <c r="J3722" s="33">
        <v>0</v>
      </c>
      <c r="K3722" s="325">
        <f t="shared" ca="1" si="180"/>
        <v>1</v>
      </c>
      <c r="L3722" s="323"/>
      <c r="M3722" s="323"/>
      <c r="N3722" s="323"/>
      <c r="O3722" s="323"/>
      <c r="P3722" s="323"/>
    </row>
    <row r="3723" spans="1:16" outlineLevel="3" x14ac:dyDescent="0.3">
      <c r="A3723" s="173"/>
      <c r="B3723" s="173"/>
      <c r="C3723" s="173"/>
      <c r="D3723" s="173"/>
      <c r="E3723" s="173"/>
      <c r="F3723" s="70">
        <v>13</v>
      </c>
      <c r="G3723" s="173"/>
      <c r="H3723" s="173"/>
      <c r="I3723" s="71" t="str">
        <v>Sitio R OOCC</v>
      </c>
      <c r="J3723" s="33">
        <v>0</v>
      </c>
      <c r="K3723" s="325">
        <f t="shared" ca="1" si="180"/>
        <v>1</v>
      </c>
      <c r="L3723" s="323"/>
      <c r="M3723" s="323"/>
      <c r="N3723" s="323"/>
      <c r="O3723" s="323"/>
      <c r="P3723" s="323"/>
    </row>
    <row r="3724" spans="1:16" outlineLevel="3" x14ac:dyDescent="0.3">
      <c r="A3724" s="173"/>
      <c r="B3724" s="173"/>
      <c r="C3724" s="173"/>
      <c r="D3724" s="173"/>
      <c r="E3724" s="173"/>
      <c r="F3724" s="70">
        <v>14</v>
      </c>
      <c r="G3724" s="173"/>
      <c r="H3724" s="173"/>
      <c r="I3724" s="71" t="str">
        <v>Enlace backhaul</v>
      </c>
      <c r="J3724" s="33">
        <v>0</v>
      </c>
      <c r="K3724" s="325">
        <f t="shared" ca="1" si="180"/>
        <v>1</v>
      </c>
      <c r="L3724" s="323"/>
      <c r="M3724" s="323"/>
      <c r="N3724" s="323"/>
      <c r="O3724" s="323"/>
      <c r="P3724" s="323"/>
    </row>
    <row r="3725" spans="1:16" outlineLevel="3" x14ac:dyDescent="0.3">
      <c r="A3725" s="173"/>
      <c r="B3725" s="173"/>
      <c r="C3725" s="173"/>
      <c r="D3725" s="173"/>
      <c r="E3725" s="173"/>
      <c r="F3725" s="70">
        <v>15</v>
      </c>
      <c r="G3725" s="173"/>
      <c r="H3725" s="173"/>
      <c r="I3725" s="71" t="str">
        <v>BSC A</v>
      </c>
      <c r="J3725" s="33">
        <v>0</v>
      </c>
      <c r="K3725" s="325">
        <f t="shared" ca="1" si="180"/>
        <v>1</v>
      </c>
      <c r="L3725" s="323"/>
      <c r="M3725" s="323"/>
      <c r="N3725" s="323"/>
      <c r="O3725" s="323"/>
      <c r="P3725" s="323"/>
    </row>
    <row r="3726" spans="1:16" outlineLevel="3" x14ac:dyDescent="0.3">
      <c r="A3726" s="173"/>
      <c r="B3726" s="173"/>
      <c r="C3726" s="173"/>
      <c r="D3726" s="173"/>
      <c r="E3726" s="173"/>
      <c r="F3726" s="70">
        <v>16</v>
      </c>
      <c r="G3726" s="173"/>
      <c r="H3726" s="173"/>
      <c r="I3726" s="71" t="str">
        <v>BSC B</v>
      </c>
      <c r="J3726" s="33">
        <v>0</v>
      </c>
      <c r="K3726" s="325">
        <f t="shared" ca="1" si="180"/>
        <v>1</v>
      </c>
      <c r="L3726" s="323"/>
      <c r="M3726" s="323"/>
      <c r="N3726" s="323"/>
      <c r="O3726" s="323"/>
      <c r="P3726" s="323"/>
    </row>
    <row r="3727" spans="1:16" outlineLevel="3" x14ac:dyDescent="0.3">
      <c r="A3727" s="173"/>
      <c r="B3727" s="173"/>
      <c r="C3727" s="173"/>
      <c r="D3727" s="173"/>
      <c r="E3727" s="173"/>
      <c r="F3727" s="70">
        <v>17</v>
      </c>
      <c r="G3727" s="173"/>
      <c r="H3727" s="173"/>
      <c r="I3727" s="71" t="str">
        <v>BSC C</v>
      </c>
      <c r="J3727" s="33">
        <v>0</v>
      </c>
      <c r="K3727" s="325">
        <f t="shared" ca="1" si="180"/>
        <v>1</v>
      </c>
      <c r="L3727" s="323"/>
      <c r="M3727" s="323"/>
      <c r="N3727" s="323"/>
      <c r="O3727" s="323"/>
      <c r="P3727" s="323"/>
    </row>
    <row r="3728" spans="1:16" outlineLevel="3" x14ac:dyDescent="0.3">
      <c r="A3728" s="173"/>
      <c r="B3728" s="173"/>
      <c r="C3728" s="173"/>
      <c r="D3728" s="173"/>
      <c r="E3728" s="173"/>
      <c r="F3728" s="70">
        <v>18</v>
      </c>
      <c r="G3728" s="173"/>
      <c r="H3728" s="173"/>
      <c r="I3728" s="71" t="str">
        <v>RNC A</v>
      </c>
      <c r="J3728" s="33">
        <v>0</v>
      </c>
      <c r="K3728" s="325">
        <f t="shared" ca="1" si="180"/>
        <v>1</v>
      </c>
      <c r="L3728" s="323"/>
      <c r="M3728" s="323"/>
      <c r="N3728" s="323"/>
      <c r="O3728" s="323"/>
      <c r="P3728" s="323"/>
    </row>
    <row r="3729" spans="1:16" outlineLevel="3" x14ac:dyDescent="0.3">
      <c r="A3729" s="173"/>
      <c r="B3729" s="173"/>
      <c r="C3729" s="173"/>
      <c r="D3729" s="173"/>
      <c r="E3729" s="173"/>
      <c r="F3729" s="70">
        <v>19</v>
      </c>
      <c r="G3729" s="173"/>
      <c r="H3729" s="173"/>
      <c r="I3729" s="71" t="str">
        <v>RNC B</v>
      </c>
      <c r="J3729" s="33">
        <v>0</v>
      </c>
      <c r="K3729" s="325">
        <f t="shared" ca="1" si="180"/>
        <v>1</v>
      </c>
      <c r="L3729" s="323"/>
      <c r="M3729" s="323"/>
      <c r="N3729" s="323"/>
      <c r="O3729" s="323"/>
      <c r="P3729" s="323"/>
    </row>
    <row r="3730" spans="1:16" outlineLevel="3" x14ac:dyDescent="0.3">
      <c r="A3730" s="173"/>
      <c r="B3730" s="173"/>
      <c r="C3730" s="173"/>
      <c r="D3730" s="173"/>
      <c r="E3730" s="173"/>
      <c r="F3730" s="70">
        <v>20</v>
      </c>
      <c r="G3730" s="173"/>
      <c r="H3730" s="173"/>
      <c r="I3730" s="71" t="str">
        <v>RNC C</v>
      </c>
      <c r="J3730" s="33">
        <v>0</v>
      </c>
      <c r="K3730" s="325">
        <f t="shared" ca="1" si="180"/>
        <v>1</v>
      </c>
      <c r="L3730" s="323"/>
      <c r="M3730" s="323"/>
      <c r="N3730" s="323"/>
      <c r="O3730" s="323"/>
      <c r="P3730" s="323"/>
    </row>
    <row r="3731" spans="1:16" outlineLevel="3" x14ac:dyDescent="0.3">
      <c r="A3731" s="173"/>
      <c r="B3731" s="173"/>
      <c r="C3731" s="173"/>
      <c r="D3731" s="173"/>
      <c r="E3731" s="173"/>
      <c r="F3731" s="70">
        <v>21</v>
      </c>
      <c r="G3731" s="173"/>
      <c r="H3731" s="173"/>
      <c r="I3731" s="71" t="str">
        <v>libre</v>
      </c>
      <c r="J3731" s="33">
        <v>0</v>
      </c>
      <c r="K3731" s="325">
        <f t="shared" ca="1" si="180"/>
        <v>1</v>
      </c>
      <c r="L3731" s="323"/>
      <c r="M3731" s="323"/>
      <c r="N3731" s="323"/>
      <c r="O3731" s="323"/>
      <c r="P3731" s="323"/>
    </row>
    <row r="3732" spans="1:16" outlineLevel="3" x14ac:dyDescent="0.3">
      <c r="A3732" s="173"/>
      <c r="B3732" s="173"/>
      <c r="C3732" s="173"/>
      <c r="D3732" s="173"/>
      <c r="E3732" s="173"/>
      <c r="F3732" s="70">
        <v>22</v>
      </c>
      <c r="G3732" s="173"/>
      <c r="H3732" s="173"/>
      <c r="I3732" s="71" t="str">
        <v>16-CE DL</v>
      </c>
      <c r="J3732" s="33">
        <v>0</v>
      </c>
      <c r="K3732" s="325">
        <f t="shared" ca="1" si="180"/>
        <v>1</v>
      </c>
      <c r="L3732" s="323"/>
      <c r="M3732" s="323"/>
      <c r="N3732" s="323"/>
      <c r="O3732" s="323"/>
      <c r="P3732" s="323"/>
    </row>
    <row r="3733" spans="1:16" outlineLevel="3" x14ac:dyDescent="0.3">
      <c r="A3733" s="173"/>
      <c r="B3733" s="173"/>
      <c r="C3733" s="173"/>
      <c r="D3733" s="173"/>
      <c r="E3733" s="173"/>
      <c r="F3733" s="70">
        <v>23</v>
      </c>
      <c r="G3733" s="173"/>
      <c r="H3733" s="173"/>
      <c r="I3733" s="71" t="str">
        <v>16-CE UL</v>
      </c>
      <c r="J3733" s="33">
        <v>0</v>
      </c>
      <c r="K3733" s="325">
        <f t="shared" ca="1" si="180"/>
        <v>1</v>
      </c>
      <c r="L3733" s="323"/>
      <c r="M3733" s="323"/>
      <c r="N3733" s="323"/>
      <c r="O3733" s="323"/>
      <c r="P3733" s="323"/>
    </row>
    <row r="3734" spans="1:16" outlineLevel="3" x14ac:dyDescent="0.3">
      <c r="A3734" s="173"/>
      <c r="B3734" s="173"/>
      <c r="C3734" s="173"/>
      <c r="D3734" s="173"/>
      <c r="E3734" s="173"/>
      <c r="F3734" s="70">
        <v>24</v>
      </c>
      <c r="G3734" s="173"/>
      <c r="H3734" s="173"/>
      <c r="I3734" s="71" t="str">
        <v>libre</v>
      </c>
      <c r="J3734" s="33">
        <v>0</v>
      </c>
      <c r="K3734" s="325">
        <f t="shared" ca="1" si="180"/>
        <v>1</v>
      </c>
      <c r="L3734" s="323"/>
      <c r="M3734" s="323"/>
      <c r="N3734" s="323"/>
      <c r="O3734" s="323"/>
      <c r="P3734" s="323"/>
    </row>
    <row r="3735" spans="1:16" outlineLevel="3" x14ac:dyDescent="0.3">
      <c r="A3735" s="173"/>
      <c r="B3735" s="173"/>
      <c r="C3735" s="173"/>
      <c r="D3735" s="173"/>
      <c r="E3735" s="173"/>
      <c r="F3735" s="70">
        <v>25</v>
      </c>
      <c r="G3735" s="173"/>
      <c r="H3735" s="173"/>
      <c r="I3735" s="71" t="str">
        <v>HW - HWAC/RRU/Licenses/Carrier U</v>
      </c>
      <c r="J3735" s="33">
        <v>0</v>
      </c>
      <c r="K3735" s="325">
        <f t="shared" ca="1" si="180"/>
        <v>1</v>
      </c>
      <c r="L3735" s="323"/>
      <c r="M3735" s="323"/>
      <c r="N3735" s="323"/>
      <c r="O3735" s="323"/>
      <c r="P3735" s="323"/>
    </row>
    <row r="3736" spans="1:16" outlineLevel="3" x14ac:dyDescent="0.3">
      <c r="A3736" s="173"/>
      <c r="B3736" s="173"/>
      <c r="C3736" s="173"/>
      <c r="D3736" s="173"/>
      <c r="E3736" s="173"/>
      <c r="F3736" s="70">
        <v>26</v>
      </c>
      <c r="G3736" s="173"/>
      <c r="H3736" s="173"/>
      <c r="I3736" s="71" t="str">
        <v>HW - HWAC/RRU/Licenses/Carrier S</v>
      </c>
      <c r="J3736" s="33">
        <v>0</v>
      </c>
      <c r="K3736" s="325">
        <f t="shared" ca="1" si="180"/>
        <v>1</v>
      </c>
      <c r="L3736" s="323"/>
      <c r="M3736" s="323"/>
      <c r="N3736" s="323"/>
      <c r="O3736" s="323"/>
      <c r="P3736" s="323"/>
    </row>
    <row r="3737" spans="1:16" outlineLevel="3" x14ac:dyDescent="0.3">
      <c r="A3737" s="173"/>
      <c r="B3737" s="173"/>
      <c r="C3737" s="173"/>
      <c r="D3737" s="173"/>
      <c r="E3737" s="173"/>
      <c r="F3737" s="70">
        <v>27</v>
      </c>
      <c r="G3737" s="173"/>
      <c r="H3737" s="173"/>
      <c r="I3737" s="71" t="str">
        <v>HW - HWAC/RRU/Licenses/Carrier R</v>
      </c>
      <c r="J3737" s="33">
        <v>0</v>
      </c>
      <c r="K3737" s="325">
        <f t="shared" ca="1" si="180"/>
        <v>1</v>
      </c>
      <c r="L3737" s="323"/>
      <c r="M3737" s="323"/>
      <c r="N3737" s="323"/>
      <c r="O3737" s="323"/>
      <c r="P3737" s="323"/>
    </row>
    <row r="3738" spans="1:16" outlineLevel="3" x14ac:dyDescent="0.3">
      <c r="A3738" s="173"/>
      <c r="B3738" s="173"/>
      <c r="C3738" s="173"/>
      <c r="D3738" s="173"/>
      <c r="E3738" s="173"/>
      <c r="F3738" s="70">
        <v>28</v>
      </c>
      <c r="G3738" s="173"/>
      <c r="H3738" s="173"/>
      <c r="I3738" s="71" t="str">
        <v>libre</v>
      </c>
      <c r="J3738" s="33">
        <v>0</v>
      </c>
      <c r="K3738" s="325">
        <f t="shared" ca="1" si="180"/>
        <v>1</v>
      </c>
      <c r="L3738" s="323"/>
      <c r="M3738" s="323"/>
      <c r="N3738" s="323"/>
      <c r="O3738" s="323"/>
      <c r="P3738" s="323"/>
    </row>
    <row r="3739" spans="1:16" outlineLevel="3" x14ac:dyDescent="0.3">
      <c r="A3739" s="173"/>
      <c r="B3739" s="173"/>
      <c r="C3739" s="173"/>
      <c r="D3739" s="173"/>
      <c r="E3739" s="173"/>
      <c r="F3739" s="70">
        <v>29</v>
      </c>
      <c r="G3739" s="173"/>
      <c r="H3739" s="173"/>
      <c r="I3739" s="71" t="str">
        <v>Sitio U Energía</v>
      </c>
      <c r="J3739" s="33">
        <v>0</v>
      </c>
      <c r="K3739" s="325">
        <f t="shared" ca="1" si="180"/>
        <v>1</v>
      </c>
      <c r="L3739" s="323"/>
      <c r="M3739" s="323"/>
      <c r="N3739" s="323"/>
      <c r="O3739" s="323"/>
      <c r="P3739" s="323"/>
    </row>
    <row r="3740" spans="1:16" outlineLevel="3" x14ac:dyDescent="0.3">
      <c r="A3740" s="173"/>
      <c r="B3740" s="173"/>
      <c r="C3740" s="173"/>
      <c r="D3740" s="173"/>
      <c r="E3740" s="173"/>
      <c r="F3740" s="70">
        <v>30</v>
      </c>
      <c r="G3740" s="173"/>
      <c r="H3740" s="173"/>
      <c r="I3740" s="71" t="str">
        <v>Sitio S Energía</v>
      </c>
      <c r="J3740" s="33">
        <v>0</v>
      </c>
      <c r="K3740" s="325">
        <f t="shared" ca="1" si="180"/>
        <v>1</v>
      </c>
      <c r="L3740" s="323"/>
      <c r="M3740" s="323"/>
      <c r="N3740" s="323"/>
      <c r="O3740" s="323"/>
      <c r="P3740" s="323"/>
    </row>
    <row r="3741" spans="1:16" outlineLevel="3" x14ac:dyDescent="0.3">
      <c r="A3741" s="173"/>
      <c r="B3741" s="173"/>
      <c r="C3741" s="173"/>
      <c r="D3741" s="173"/>
      <c r="E3741" s="173"/>
      <c r="F3741" s="70">
        <v>31</v>
      </c>
      <c r="G3741" s="173"/>
      <c r="H3741" s="173"/>
      <c r="I3741" s="71" t="str">
        <v>Sitio R Energía</v>
      </c>
      <c r="J3741" s="33">
        <v>0</v>
      </c>
      <c r="K3741" s="325">
        <f t="shared" ca="1" si="180"/>
        <v>1</v>
      </c>
      <c r="L3741" s="323"/>
      <c r="M3741" s="323"/>
      <c r="N3741" s="323"/>
      <c r="O3741" s="323"/>
      <c r="P3741" s="323"/>
    </row>
    <row r="3742" spans="1:16" outlineLevel="3" x14ac:dyDescent="0.3">
      <c r="A3742" s="173"/>
      <c r="B3742" s="173"/>
      <c r="C3742" s="173"/>
      <c r="D3742" s="173"/>
      <c r="E3742" s="173"/>
      <c r="F3742" s="70">
        <v>32</v>
      </c>
      <c r="G3742" s="173"/>
      <c r="H3742" s="173"/>
      <c r="I3742" s="71" t="str">
        <v>libre</v>
      </c>
      <c r="J3742" s="33">
        <v>0</v>
      </c>
      <c r="K3742" s="325">
        <f t="shared" ca="1" si="180"/>
        <v>1</v>
      </c>
      <c r="L3742" s="323"/>
      <c r="M3742" s="323"/>
      <c r="N3742" s="323"/>
      <c r="O3742" s="323"/>
      <c r="P3742" s="323"/>
    </row>
    <row r="3743" spans="1:16" outlineLevel="3" x14ac:dyDescent="0.3">
      <c r="A3743" s="173"/>
      <c r="B3743" s="173"/>
      <c r="C3743" s="173"/>
      <c r="D3743" s="173"/>
      <c r="E3743" s="173"/>
      <c r="F3743" s="70">
        <v>33</v>
      </c>
      <c r="G3743" s="173"/>
      <c r="H3743" s="173"/>
      <c r="I3743" s="71" t="str">
        <v>Sitios todos 4G</v>
      </c>
      <c r="J3743" s="33">
        <v>0</v>
      </c>
      <c r="K3743" s="325">
        <f t="shared" ca="1" si="180"/>
        <v>1</v>
      </c>
      <c r="L3743" s="323"/>
      <c r="M3743" s="323"/>
      <c r="N3743" s="323"/>
      <c r="O3743" s="323"/>
      <c r="P3743" s="323"/>
    </row>
    <row r="3744" spans="1:16" outlineLevel="3" x14ac:dyDescent="0.3">
      <c r="A3744" s="173"/>
      <c r="B3744" s="173"/>
      <c r="C3744" s="173"/>
      <c r="D3744" s="173"/>
      <c r="E3744" s="173"/>
      <c r="F3744" s="70">
        <v>34</v>
      </c>
      <c r="G3744" s="173"/>
      <c r="H3744" s="173"/>
      <c r="I3744" s="71" t="str">
        <v>libre</v>
      </c>
      <c r="J3744" s="33">
        <v>0</v>
      </c>
      <c r="K3744" s="325">
        <f t="shared" ca="1" si="180"/>
        <v>1</v>
      </c>
      <c r="L3744" s="323"/>
      <c r="M3744" s="323"/>
      <c r="N3744" s="323"/>
      <c r="O3744" s="323"/>
      <c r="P3744" s="323"/>
    </row>
    <row r="3745" spans="1:16" outlineLevel="3" x14ac:dyDescent="0.3">
      <c r="A3745" s="173"/>
      <c r="B3745" s="173"/>
      <c r="C3745" s="173"/>
      <c r="D3745" s="173"/>
      <c r="E3745" s="173"/>
      <c r="F3745" s="70">
        <v>35</v>
      </c>
      <c r="G3745" s="173"/>
      <c r="H3745" s="173"/>
      <c r="I3745" s="71" t="str">
        <v>libre</v>
      </c>
      <c r="J3745" s="33">
        <v>0</v>
      </c>
      <c r="K3745" s="325">
        <f t="shared" ca="1" si="180"/>
        <v>1</v>
      </c>
      <c r="L3745" s="323"/>
      <c r="M3745" s="323"/>
      <c r="N3745" s="323"/>
      <c r="O3745" s="323"/>
      <c r="P3745" s="323"/>
    </row>
    <row r="3746" spans="1:16" outlineLevel="3" x14ac:dyDescent="0.3">
      <c r="A3746" s="173"/>
      <c r="B3746" s="173"/>
      <c r="C3746" s="173"/>
      <c r="D3746" s="173"/>
      <c r="E3746" s="173"/>
      <c r="F3746" s="70">
        <v>36</v>
      </c>
      <c r="G3746" s="173"/>
      <c r="H3746" s="173"/>
      <c r="I3746" s="71" t="str">
        <v>libre</v>
      </c>
      <c r="J3746" s="33">
        <v>0</v>
      </c>
      <c r="K3746" s="325">
        <f t="shared" ca="1" si="180"/>
        <v>1</v>
      </c>
      <c r="L3746" s="323"/>
      <c r="M3746" s="323"/>
      <c r="N3746" s="323"/>
      <c r="O3746" s="323"/>
      <c r="P3746" s="323"/>
    </row>
    <row r="3747" spans="1:16" outlineLevel="3" x14ac:dyDescent="0.3">
      <c r="A3747" s="173"/>
      <c r="B3747" s="173"/>
      <c r="C3747" s="173"/>
      <c r="D3747" s="173"/>
      <c r="E3747" s="173"/>
      <c r="F3747" s="70">
        <v>37</v>
      </c>
      <c r="G3747" s="173"/>
      <c r="H3747" s="173"/>
      <c r="I3747" s="71" t="str">
        <v>libre</v>
      </c>
      <c r="J3747" s="33">
        <v>0</v>
      </c>
      <c r="K3747" s="325">
        <f t="shared" ca="1" si="180"/>
        <v>1</v>
      </c>
      <c r="L3747" s="323"/>
      <c r="M3747" s="323"/>
      <c r="N3747" s="323"/>
      <c r="O3747" s="323"/>
      <c r="P3747" s="323"/>
    </row>
    <row r="3748" spans="1:16" outlineLevel="3" x14ac:dyDescent="0.3">
      <c r="A3748" s="173"/>
      <c r="B3748" s="173"/>
      <c r="C3748" s="173"/>
      <c r="D3748" s="173"/>
      <c r="E3748" s="173"/>
      <c r="F3748" s="70">
        <v>38</v>
      </c>
      <c r="G3748" s="173"/>
      <c r="H3748" s="173"/>
      <c r="I3748" s="71" t="str">
        <v>libre</v>
      </c>
      <c r="J3748" s="33">
        <v>0</v>
      </c>
      <c r="K3748" s="325">
        <f t="shared" ca="1" si="180"/>
        <v>1</v>
      </c>
      <c r="L3748" s="323"/>
      <c r="M3748" s="323"/>
      <c r="N3748" s="323"/>
      <c r="O3748" s="323"/>
      <c r="P3748" s="323"/>
    </row>
    <row r="3749" spans="1:16" outlineLevel="3" x14ac:dyDescent="0.3">
      <c r="A3749" s="173"/>
      <c r="B3749" s="173"/>
      <c r="C3749" s="173"/>
      <c r="D3749" s="173"/>
      <c r="E3749" s="173"/>
      <c r="F3749" s="70">
        <v>39</v>
      </c>
      <c r="G3749" s="173"/>
      <c r="H3749" s="173"/>
      <c r="I3749" s="71" t="str">
        <v>libre</v>
      </c>
      <c r="J3749" s="33">
        <v>0</v>
      </c>
      <c r="K3749" s="325">
        <f t="shared" ca="1" si="180"/>
        <v>1</v>
      </c>
      <c r="L3749" s="323"/>
      <c r="M3749" s="323"/>
      <c r="N3749" s="323"/>
      <c r="O3749" s="323"/>
      <c r="P3749" s="323"/>
    </row>
    <row r="3750" spans="1:16" outlineLevel="3" x14ac:dyDescent="0.3">
      <c r="A3750" s="173"/>
      <c r="B3750" s="173"/>
      <c r="C3750" s="173"/>
      <c r="D3750" s="173"/>
      <c r="E3750" s="173"/>
      <c r="F3750" s="70">
        <v>40</v>
      </c>
      <c r="G3750" s="173"/>
      <c r="H3750" s="173"/>
      <c r="I3750" s="71" t="str">
        <v>libre</v>
      </c>
      <c r="J3750" s="33">
        <v>0</v>
      </c>
      <c r="K3750" s="325">
        <f t="shared" ca="1" si="180"/>
        <v>1</v>
      </c>
      <c r="L3750" s="323"/>
      <c r="M3750" s="323"/>
      <c r="N3750" s="323"/>
      <c r="O3750" s="323"/>
      <c r="P3750" s="323"/>
    </row>
    <row r="3751" spans="1:16" outlineLevel="3" x14ac:dyDescent="0.3">
      <c r="A3751" s="173"/>
      <c r="B3751" s="173"/>
      <c r="C3751" s="173"/>
      <c r="D3751" s="173"/>
      <c r="E3751" s="173"/>
      <c r="F3751" s="70">
        <v>41</v>
      </c>
      <c r="G3751" s="173"/>
      <c r="H3751" s="173"/>
      <c r="I3751" s="71" t="str">
        <v>libre</v>
      </c>
      <c r="J3751" s="33">
        <v>0</v>
      </c>
      <c r="K3751" s="325">
        <f t="shared" ca="1" si="180"/>
        <v>1</v>
      </c>
      <c r="L3751" s="323"/>
      <c r="M3751" s="323"/>
      <c r="N3751" s="323"/>
      <c r="O3751" s="323"/>
      <c r="P3751" s="323"/>
    </row>
    <row r="3752" spans="1:16" outlineLevel="3" x14ac:dyDescent="0.3">
      <c r="A3752" s="173"/>
      <c r="B3752" s="173"/>
      <c r="C3752" s="173"/>
      <c r="D3752" s="173"/>
      <c r="E3752" s="173"/>
      <c r="F3752" s="70">
        <v>42</v>
      </c>
      <c r="G3752" s="173"/>
      <c r="H3752" s="173"/>
      <c r="I3752" s="71" t="str">
        <v>libre</v>
      </c>
      <c r="J3752" s="33">
        <v>0</v>
      </c>
      <c r="K3752" s="325">
        <f t="shared" ca="1" si="180"/>
        <v>1</v>
      </c>
      <c r="L3752" s="323"/>
      <c r="M3752" s="323"/>
      <c r="N3752" s="323"/>
      <c r="O3752" s="323"/>
      <c r="P3752" s="323"/>
    </row>
    <row r="3753" spans="1:16" outlineLevel="3" x14ac:dyDescent="0.3">
      <c r="A3753" s="173"/>
      <c r="B3753" s="173"/>
      <c r="C3753" s="173"/>
      <c r="D3753" s="173"/>
      <c r="E3753" s="173"/>
      <c r="F3753" s="70">
        <v>43</v>
      </c>
      <c r="G3753" s="173"/>
      <c r="H3753" s="173"/>
      <c r="I3753" s="71" t="str">
        <v>libre</v>
      </c>
      <c r="J3753" s="33">
        <v>0</v>
      </c>
      <c r="K3753" s="325">
        <f t="shared" ca="1" si="180"/>
        <v>1</v>
      </c>
      <c r="L3753" s="323"/>
      <c r="M3753" s="323"/>
      <c r="N3753" s="323"/>
      <c r="O3753" s="323"/>
      <c r="P3753" s="323"/>
    </row>
    <row r="3754" spans="1:16" outlineLevel="3" x14ac:dyDescent="0.3">
      <c r="A3754" s="173"/>
      <c r="B3754" s="173"/>
      <c r="C3754" s="173"/>
      <c r="D3754" s="173"/>
      <c r="E3754" s="173"/>
      <c r="F3754" s="70">
        <v>44</v>
      </c>
      <c r="G3754" s="173"/>
      <c r="H3754" s="173"/>
      <c r="I3754" s="71" t="str">
        <v>libre</v>
      </c>
      <c r="J3754" s="33">
        <v>0</v>
      </c>
      <c r="K3754" s="325">
        <f t="shared" ca="1" si="180"/>
        <v>1</v>
      </c>
      <c r="L3754" s="323"/>
      <c r="M3754" s="323"/>
      <c r="N3754" s="323"/>
      <c r="O3754" s="323"/>
      <c r="P3754" s="323"/>
    </row>
    <row r="3755" spans="1:16" outlineLevel="3" x14ac:dyDescent="0.3">
      <c r="A3755" s="173"/>
      <c r="B3755" s="173"/>
      <c r="C3755" s="173"/>
      <c r="D3755" s="173"/>
      <c r="E3755" s="173"/>
      <c r="F3755" s="70">
        <v>45</v>
      </c>
      <c r="G3755" s="173"/>
      <c r="H3755" s="173"/>
      <c r="I3755" s="71" t="str">
        <v>libre</v>
      </c>
      <c r="J3755" s="33">
        <v>0</v>
      </c>
      <c r="K3755" s="325">
        <f t="shared" ca="1" si="180"/>
        <v>1</v>
      </c>
      <c r="L3755" s="323"/>
      <c r="M3755" s="323"/>
      <c r="N3755" s="323"/>
      <c r="O3755" s="323"/>
      <c r="P3755" s="323"/>
    </row>
    <row r="3756" spans="1:16" outlineLevel="3" x14ac:dyDescent="0.3">
      <c r="A3756" s="173"/>
      <c r="B3756" s="173"/>
      <c r="C3756" s="173"/>
      <c r="D3756" s="173"/>
      <c r="E3756" s="173"/>
      <c r="F3756" s="70">
        <v>46</v>
      </c>
      <c r="G3756" s="173"/>
      <c r="H3756" s="173"/>
      <c r="I3756" s="71" t="str">
        <v>libre</v>
      </c>
      <c r="J3756" s="33">
        <v>0</v>
      </c>
      <c r="K3756" s="325">
        <f t="shared" ca="1" si="180"/>
        <v>1</v>
      </c>
      <c r="L3756" s="323"/>
      <c r="M3756" s="323"/>
      <c r="N3756" s="323"/>
      <c r="O3756" s="323"/>
      <c r="P3756" s="323"/>
    </row>
    <row r="3757" spans="1:16" outlineLevel="3" x14ac:dyDescent="0.3">
      <c r="A3757" s="173"/>
      <c r="B3757" s="173"/>
      <c r="C3757" s="173"/>
      <c r="D3757" s="173"/>
      <c r="E3757" s="173"/>
      <c r="F3757" s="70">
        <v>47</v>
      </c>
      <c r="G3757" s="173"/>
      <c r="H3757" s="173"/>
      <c r="I3757" s="71" t="str">
        <v>libre</v>
      </c>
      <c r="J3757" s="33">
        <v>0</v>
      </c>
      <c r="K3757" s="325">
        <f t="shared" ca="1" si="180"/>
        <v>1</v>
      </c>
      <c r="L3757" s="323"/>
      <c r="M3757" s="323"/>
      <c r="N3757" s="323"/>
      <c r="O3757" s="323"/>
      <c r="P3757" s="323"/>
    </row>
    <row r="3758" spans="1:16" outlineLevel="3" x14ac:dyDescent="0.3">
      <c r="A3758" s="173"/>
      <c r="B3758" s="173"/>
      <c r="C3758" s="173"/>
      <c r="D3758" s="173"/>
      <c r="E3758" s="173"/>
      <c r="F3758" s="70">
        <v>48</v>
      </c>
      <c r="G3758" s="173"/>
      <c r="H3758" s="173"/>
      <c r="I3758" s="71" t="str">
        <v>libre</v>
      </c>
      <c r="J3758" s="33">
        <v>0</v>
      </c>
      <c r="K3758" s="325">
        <f t="shared" ca="1" si="180"/>
        <v>1</v>
      </c>
      <c r="L3758" s="323"/>
      <c r="M3758" s="323"/>
      <c r="N3758" s="323"/>
      <c r="O3758" s="323"/>
      <c r="P3758" s="323"/>
    </row>
    <row r="3759" spans="1:16" outlineLevel="3" x14ac:dyDescent="0.3">
      <c r="A3759" s="173"/>
      <c r="B3759" s="173"/>
      <c r="C3759" s="173"/>
      <c r="D3759" s="173"/>
      <c r="E3759" s="173"/>
      <c r="F3759" s="70">
        <v>49</v>
      </c>
      <c r="G3759" s="173"/>
      <c r="H3759" s="173"/>
      <c r="I3759" s="71" t="str">
        <v>libre</v>
      </c>
      <c r="J3759" s="33">
        <v>0</v>
      </c>
      <c r="K3759" s="325">
        <f t="shared" ca="1" si="180"/>
        <v>1</v>
      </c>
      <c r="L3759" s="323"/>
      <c r="M3759" s="323"/>
      <c r="N3759" s="323"/>
      <c r="O3759" s="323"/>
      <c r="P3759" s="323"/>
    </row>
    <row r="3760" spans="1:16" outlineLevel="3" x14ac:dyDescent="0.3">
      <c r="A3760" s="173"/>
      <c r="B3760" s="173"/>
      <c r="C3760" s="173"/>
      <c r="D3760" s="173"/>
      <c r="E3760" s="173"/>
      <c r="F3760" s="70">
        <v>50</v>
      </c>
      <c r="G3760" s="173"/>
      <c r="H3760" s="173"/>
      <c r="I3760" s="71" t="str">
        <v>libre</v>
      </c>
      <c r="J3760" s="33">
        <v>0</v>
      </c>
      <c r="K3760" s="325">
        <f t="shared" ca="1" si="180"/>
        <v>1</v>
      </c>
      <c r="L3760" s="323"/>
      <c r="M3760" s="323"/>
      <c r="N3760" s="323"/>
      <c r="O3760" s="323"/>
      <c r="P3760" s="323"/>
    </row>
    <row r="3761" spans="1:16" outlineLevel="3" x14ac:dyDescent="0.3">
      <c r="A3761" s="173"/>
      <c r="B3761" s="173"/>
      <c r="C3761" s="173"/>
      <c r="D3761" s="173"/>
      <c r="E3761" s="173"/>
      <c r="F3761" s="70">
        <v>51</v>
      </c>
      <c r="G3761" s="173"/>
      <c r="H3761" s="173"/>
      <c r="I3761" s="71" t="str">
        <v>libre</v>
      </c>
      <c r="J3761" s="33">
        <v>0</v>
      </c>
      <c r="K3761" s="325">
        <f t="shared" ca="1" si="180"/>
        <v>1</v>
      </c>
      <c r="L3761" s="323"/>
      <c r="M3761" s="323"/>
      <c r="N3761" s="323"/>
      <c r="O3761" s="323"/>
      <c r="P3761" s="323"/>
    </row>
    <row r="3762" spans="1:16" outlineLevel="3" x14ac:dyDescent="0.3">
      <c r="A3762" s="173"/>
      <c r="B3762" s="173"/>
      <c r="C3762" s="173"/>
      <c r="D3762" s="173"/>
      <c r="E3762" s="173"/>
      <c r="F3762" s="70">
        <v>52</v>
      </c>
      <c r="G3762" s="173"/>
      <c r="H3762" s="173"/>
      <c r="I3762" s="71" t="str">
        <v>libre</v>
      </c>
      <c r="J3762" s="33">
        <v>0</v>
      </c>
      <c r="K3762" s="325">
        <f t="shared" ca="1" si="180"/>
        <v>1</v>
      </c>
      <c r="L3762" s="323"/>
      <c r="M3762" s="323"/>
      <c r="N3762" s="323"/>
      <c r="O3762" s="323"/>
      <c r="P3762" s="323"/>
    </row>
    <row r="3763" spans="1:16" outlineLevel="3" x14ac:dyDescent="0.3">
      <c r="A3763" s="173"/>
      <c r="B3763" s="173"/>
      <c r="C3763" s="173"/>
      <c r="D3763" s="173"/>
      <c r="E3763" s="173"/>
      <c r="F3763" s="70">
        <v>53</v>
      </c>
      <c r="G3763" s="173"/>
      <c r="H3763" s="173"/>
      <c r="I3763" s="71" t="str">
        <v>libre</v>
      </c>
      <c r="J3763" s="33">
        <v>0</v>
      </c>
      <c r="K3763" s="325">
        <f t="shared" ca="1" si="180"/>
        <v>1</v>
      </c>
      <c r="L3763" s="323"/>
      <c r="M3763" s="323"/>
      <c r="N3763" s="323"/>
      <c r="O3763" s="323"/>
      <c r="P3763" s="323"/>
    </row>
    <row r="3764" spans="1:16" outlineLevel="3" x14ac:dyDescent="0.3">
      <c r="A3764" s="173"/>
      <c r="B3764" s="173"/>
      <c r="C3764" s="173"/>
      <c r="D3764" s="173"/>
      <c r="E3764" s="173"/>
      <c r="F3764" s="70">
        <v>54</v>
      </c>
      <c r="G3764" s="173"/>
      <c r="H3764" s="173"/>
      <c r="I3764" s="71" t="str">
        <v>libre</v>
      </c>
      <c r="J3764" s="33">
        <v>0</v>
      </c>
      <c r="K3764" s="325">
        <f t="shared" ca="1" si="180"/>
        <v>1</v>
      </c>
      <c r="L3764" s="323"/>
      <c r="M3764" s="323"/>
      <c r="N3764" s="323"/>
      <c r="O3764" s="323"/>
      <c r="P3764" s="323"/>
    </row>
    <row r="3765" spans="1:16" outlineLevel="3" x14ac:dyDescent="0.3">
      <c r="A3765" s="173"/>
      <c r="B3765" s="173"/>
      <c r="C3765" s="173"/>
      <c r="D3765" s="173"/>
      <c r="E3765" s="173"/>
      <c r="F3765" s="70">
        <v>55</v>
      </c>
      <c r="G3765" s="173"/>
      <c r="H3765" s="173"/>
      <c r="I3765" s="71" t="str">
        <v>libre</v>
      </c>
      <c r="J3765" s="33">
        <v>0</v>
      </c>
      <c r="K3765" s="325">
        <f t="shared" ca="1" si="180"/>
        <v>1</v>
      </c>
      <c r="L3765" s="323"/>
      <c r="M3765" s="323"/>
      <c r="N3765" s="323"/>
      <c r="O3765" s="323"/>
      <c r="P3765" s="323"/>
    </row>
    <row r="3766" spans="1:16" outlineLevel="3" x14ac:dyDescent="0.3">
      <c r="A3766" s="173"/>
      <c r="B3766" s="173"/>
      <c r="C3766" s="173"/>
      <c r="D3766" s="173"/>
      <c r="E3766" s="173"/>
      <c r="F3766" s="70">
        <v>56</v>
      </c>
      <c r="G3766" s="173"/>
      <c r="H3766" s="173"/>
      <c r="I3766" s="71" t="str">
        <v>libre</v>
      </c>
      <c r="J3766" s="33">
        <v>0</v>
      </c>
      <c r="K3766" s="325">
        <f t="shared" ca="1" si="180"/>
        <v>1</v>
      </c>
      <c r="L3766" s="323"/>
      <c r="M3766" s="323"/>
      <c r="N3766" s="323"/>
      <c r="O3766" s="323"/>
      <c r="P3766" s="323"/>
    </row>
    <row r="3767" spans="1:16" outlineLevel="3" x14ac:dyDescent="0.3">
      <c r="A3767" s="173"/>
      <c r="B3767" s="173"/>
      <c r="C3767" s="173"/>
      <c r="D3767" s="173"/>
      <c r="E3767" s="173"/>
      <c r="F3767" s="70">
        <v>57</v>
      </c>
      <c r="G3767" s="173"/>
      <c r="H3767" s="173"/>
      <c r="I3767" s="71" t="str">
        <v>libre</v>
      </c>
      <c r="J3767" s="33">
        <v>0</v>
      </c>
      <c r="K3767" s="325">
        <f t="shared" ca="1" si="180"/>
        <v>1</v>
      </c>
      <c r="L3767" s="323"/>
      <c r="M3767" s="323"/>
      <c r="N3767" s="323"/>
      <c r="O3767" s="323"/>
      <c r="P3767" s="323"/>
    </row>
    <row r="3768" spans="1:16" outlineLevel="3" x14ac:dyDescent="0.3">
      <c r="A3768" s="173"/>
      <c r="B3768" s="173"/>
      <c r="C3768" s="173"/>
      <c r="D3768" s="173"/>
      <c r="E3768" s="173"/>
      <c r="F3768" s="70">
        <v>58</v>
      </c>
      <c r="G3768" s="173"/>
      <c r="H3768" s="173"/>
      <c r="I3768" s="71" t="str">
        <v>libre</v>
      </c>
      <c r="J3768" s="33">
        <v>0</v>
      </c>
      <c r="K3768" s="325">
        <f t="shared" ca="1" si="180"/>
        <v>1</v>
      </c>
      <c r="L3768" s="323"/>
      <c r="M3768" s="323"/>
      <c r="N3768" s="323"/>
      <c r="O3768" s="323"/>
      <c r="P3768" s="323"/>
    </row>
    <row r="3769" spans="1:16" outlineLevel="3" x14ac:dyDescent="0.3">
      <c r="A3769" s="173"/>
      <c r="B3769" s="173"/>
      <c r="C3769" s="173"/>
      <c r="D3769" s="173"/>
      <c r="E3769" s="173"/>
      <c r="F3769" s="70">
        <v>59</v>
      </c>
      <c r="G3769" s="173"/>
      <c r="H3769" s="173"/>
      <c r="I3769" s="71" t="str">
        <v>libre</v>
      </c>
      <c r="J3769" s="33">
        <v>0</v>
      </c>
      <c r="K3769" s="325">
        <f t="shared" ca="1" si="180"/>
        <v>1</v>
      </c>
      <c r="L3769" s="323"/>
      <c r="M3769" s="323"/>
      <c r="N3769" s="323"/>
      <c r="O3769" s="323"/>
      <c r="P3769" s="323"/>
    </row>
    <row r="3770" spans="1:16" outlineLevel="3" x14ac:dyDescent="0.3">
      <c r="A3770" s="173"/>
      <c r="B3770" s="173"/>
      <c r="C3770" s="173"/>
      <c r="D3770" s="173"/>
      <c r="E3770" s="173"/>
      <c r="F3770" s="70">
        <v>60</v>
      </c>
      <c r="G3770" s="173"/>
      <c r="H3770" s="173"/>
      <c r="I3770" s="71" t="str">
        <v>libre</v>
      </c>
      <c r="J3770" s="33">
        <v>0</v>
      </c>
      <c r="K3770" s="325">
        <f t="shared" ca="1" si="180"/>
        <v>1</v>
      </c>
      <c r="L3770" s="323"/>
      <c r="M3770" s="323"/>
      <c r="N3770" s="323"/>
      <c r="O3770" s="323"/>
      <c r="P3770" s="323"/>
    </row>
    <row r="3771" spans="1:16" outlineLevel="3" x14ac:dyDescent="0.3">
      <c r="A3771" s="173"/>
      <c r="B3771" s="173"/>
      <c r="C3771" s="173"/>
      <c r="D3771" s="173"/>
      <c r="E3771" s="173"/>
      <c r="F3771" s="70">
        <v>61</v>
      </c>
      <c r="G3771" s="173"/>
      <c r="H3771" s="173"/>
      <c r="I3771" s="71" t="str">
        <v>libre</v>
      </c>
      <c r="J3771" s="33">
        <v>0</v>
      </c>
      <c r="K3771" s="325">
        <f t="shared" ca="1" si="180"/>
        <v>1</v>
      </c>
      <c r="L3771" s="323"/>
      <c r="M3771" s="323"/>
      <c r="N3771" s="323"/>
      <c r="O3771" s="323"/>
      <c r="P3771" s="323"/>
    </row>
    <row r="3772" spans="1:16" outlineLevel="3" x14ac:dyDescent="0.3">
      <c r="A3772" s="173"/>
      <c r="B3772" s="173"/>
      <c r="C3772" s="173"/>
      <c r="D3772" s="173"/>
      <c r="E3772" s="173"/>
      <c r="F3772" s="70">
        <v>62</v>
      </c>
      <c r="G3772" s="173"/>
      <c r="H3772" s="173"/>
      <c r="I3772" s="71" t="str">
        <v>libre</v>
      </c>
      <c r="J3772" s="33">
        <v>0</v>
      </c>
      <c r="K3772" s="325">
        <f t="shared" ca="1" si="180"/>
        <v>1</v>
      </c>
      <c r="L3772" s="323"/>
      <c r="M3772" s="323"/>
      <c r="N3772" s="323"/>
      <c r="O3772" s="323"/>
      <c r="P3772" s="323"/>
    </row>
    <row r="3773" spans="1:16" outlineLevel="3" x14ac:dyDescent="0.3">
      <c r="A3773" s="173"/>
      <c r="B3773" s="173"/>
      <c r="C3773" s="173"/>
      <c r="D3773" s="173"/>
      <c r="E3773" s="173"/>
      <c r="F3773" s="70">
        <v>63</v>
      </c>
      <c r="G3773" s="173"/>
      <c r="H3773" s="173"/>
      <c r="I3773" s="71" t="str">
        <v>libre</v>
      </c>
      <c r="J3773" s="33">
        <v>0</v>
      </c>
      <c r="K3773" s="325">
        <f t="shared" ca="1" si="180"/>
        <v>1</v>
      </c>
      <c r="L3773" s="323"/>
      <c r="M3773" s="323"/>
      <c r="N3773" s="323"/>
      <c r="O3773" s="323"/>
      <c r="P3773" s="323"/>
    </row>
    <row r="3774" spans="1:16" outlineLevel="3" x14ac:dyDescent="0.3">
      <c r="A3774" s="173"/>
      <c r="B3774" s="173"/>
      <c r="C3774" s="173"/>
      <c r="D3774" s="173"/>
      <c r="E3774" s="173"/>
      <c r="F3774" s="70">
        <v>64</v>
      </c>
      <c r="G3774" s="173"/>
      <c r="H3774" s="173"/>
      <c r="I3774" s="71" t="str">
        <v>libre</v>
      </c>
      <c r="J3774" s="33">
        <v>0</v>
      </c>
      <c r="K3774" s="325">
        <f t="shared" ca="1" si="180"/>
        <v>1</v>
      </c>
      <c r="L3774" s="323"/>
      <c r="M3774" s="323"/>
      <c r="N3774" s="323"/>
      <c r="O3774" s="323"/>
      <c r="P3774" s="323"/>
    </row>
    <row r="3775" spans="1:16" outlineLevel="3" x14ac:dyDescent="0.3">
      <c r="A3775" s="173"/>
      <c r="B3775" s="173"/>
      <c r="C3775" s="173"/>
      <c r="D3775" s="173"/>
      <c r="E3775" s="173"/>
      <c r="F3775" s="70">
        <v>65</v>
      </c>
      <c r="G3775" s="173"/>
      <c r="H3775" s="173"/>
      <c r="I3775" s="71" t="str">
        <v>libre</v>
      </c>
      <c r="J3775" s="33">
        <v>0</v>
      </c>
      <c r="K3775" s="325">
        <f t="shared" ca="1" si="180"/>
        <v>1</v>
      </c>
      <c r="L3775" s="323"/>
      <c r="M3775" s="323"/>
      <c r="N3775" s="323"/>
      <c r="O3775" s="323"/>
      <c r="P3775" s="323"/>
    </row>
    <row r="3776" spans="1:16" outlineLevel="3" x14ac:dyDescent="0.3">
      <c r="A3776" s="173"/>
      <c r="B3776" s="173"/>
      <c r="C3776" s="173"/>
      <c r="D3776" s="173"/>
      <c r="E3776" s="173"/>
      <c r="F3776" s="70">
        <v>66</v>
      </c>
      <c r="G3776" s="173"/>
      <c r="H3776" s="173"/>
      <c r="I3776" s="71" t="str">
        <v>libre</v>
      </c>
      <c r="J3776" s="33">
        <v>0</v>
      </c>
      <c r="K3776" s="325">
        <f t="shared" ref="K3776:K3839" ca="1" si="181">IF(K$3710&lt;$J3776,1,INDEX(OFFSET($K3470,0,0,1,6),K$3710-$J3776-1+1))</f>
        <v>1</v>
      </c>
      <c r="L3776" s="323"/>
      <c r="M3776" s="323"/>
      <c r="N3776" s="323"/>
      <c r="O3776" s="323"/>
      <c r="P3776" s="323"/>
    </row>
    <row r="3777" spans="1:16" outlineLevel="3" x14ac:dyDescent="0.3">
      <c r="A3777" s="173"/>
      <c r="B3777" s="173"/>
      <c r="C3777" s="173"/>
      <c r="D3777" s="173"/>
      <c r="E3777" s="173"/>
      <c r="F3777" s="70">
        <v>67</v>
      </c>
      <c r="G3777" s="173"/>
      <c r="H3777" s="173"/>
      <c r="I3777" s="71" t="str">
        <v>libre</v>
      </c>
      <c r="J3777" s="33">
        <v>0</v>
      </c>
      <c r="K3777" s="325">
        <f t="shared" ca="1" si="181"/>
        <v>1</v>
      </c>
      <c r="L3777" s="323"/>
      <c r="M3777" s="323"/>
      <c r="N3777" s="323"/>
      <c r="O3777" s="323"/>
      <c r="P3777" s="323"/>
    </row>
    <row r="3778" spans="1:16" outlineLevel="3" x14ac:dyDescent="0.3">
      <c r="A3778" s="173"/>
      <c r="B3778" s="173"/>
      <c r="C3778" s="173"/>
      <c r="D3778" s="173"/>
      <c r="E3778" s="173"/>
      <c r="F3778" s="70">
        <v>68</v>
      </c>
      <c r="G3778" s="173"/>
      <c r="H3778" s="173"/>
      <c r="I3778" s="71" t="str">
        <v>libre</v>
      </c>
      <c r="J3778" s="33">
        <v>0</v>
      </c>
      <c r="K3778" s="325">
        <f t="shared" ca="1" si="181"/>
        <v>1</v>
      </c>
      <c r="L3778" s="323"/>
      <c r="M3778" s="323"/>
      <c r="N3778" s="323"/>
      <c r="O3778" s="323"/>
      <c r="P3778" s="323"/>
    </row>
    <row r="3779" spans="1:16" outlineLevel="3" x14ac:dyDescent="0.3">
      <c r="A3779" s="173"/>
      <c r="B3779" s="173"/>
      <c r="C3779" s="173"/>
      <c r="D3779" s="173"/>
      <c r="E3779" s="173"/>
      <c r="F3779" s="70">
        <v>69</v>
      </c>
      <c r="G3779" s="173"/>
      <c r="H3779" s="173"/>
      <c r="I3779" s="71" t="str">
        <v>Core CS:MGW, HW y SE</v>
      </c>
      <c r="J3779" s="33">
        <v>0</v>
      </c>
      <c r="K3779" s="325">
        <f t="shared" ca="1" si="181"/>
        <v>1</v>
      </c>
      <c r="L3779" s="323"/>
      <c r="M3779" s="323"/>
      <c r="N3779" s="323"/>
      <c r="O3779" s="323"/>
      <c r="P3779" s="323"/>
    </row>
    <row r="3780" spans="1:16" outlineLevel="3" x14ac:dyDescent="0.3">
      <c r="A3780" s="173"/>
      <c r="B3780" s="173"/>
      <c r="C3780" s="173"/>
      <c r="D3780" s="173"/>
      <c r="E3780" s="173"/>
      <c r="F3780" s="70">
        <v>70</v>
      </c>
      <c r="G3780" s="173"/>
      <c r="H3780" s="173"/>
      <c r="I3780" s="71" t="str">
        <v>Core CS:MSC Server, HW y SE</v>
      </c>
      <c r="J3780" s="33">
        <v>0</v>
      </c>
      <c r="K3780" s="325">
        <f t="shared" ca="1" si="181"/>
        <v>1</v>
      </c>
      <c r="L3780" s="323"/>
      <c r="M3780" s="323"/>
      <c r="N3780" s="323"/>
      <c r="O3780" s="323"/>
      <c r="P3780" s="323"/>
    </row>
    <row r="3781" spans="1:16" outlineLevel="3" x14ac:dyDescent="0.3">
      <c r="A3781" s="173"/>
      <c r="B3781" s="173"/>
      <c r="C3781" s="173"/>
      <c r="D3781" s="173"/>
      <c r="E3781" s="173"/>
      <c r="F3781" s="70">
        <v>71</v>
      </c>
      <c r="G3781" s="173"/>
      <c r="H3781" s="173"/>
      <c r="I3781" s="71" t="str">
        <v>Core CS:SG, HW y SE</v>
      </c>
      <c r="J3781" s="33">
        <v>0</v>
      </c>
      <c r="K3781" s="325">
        <f t="shared" ca="1" si="181"/>
        <v>1</v>
      </c>
      <c r="L3781" s="323"/>
      <c r="M3781" s="323"/>
      <c r="N3781" s="323"/>
      <c r="O3781" s="323"/>
      <c r="P3781" s="323"/>
    </row>
    <row r="3782" spans="1:16" outlineLevel="3" x14ac:dyDescent="0.3">
      <c r="A3782" s="173"/>
      <c r="B3782" s="173"/>
      <c r="C3782" s="173"/>
      <c r="D3782" s="173"/>
      <c r="E3782" s="173"/>
      <c r="F3782" s="70">
        <v>72</v>
      </c>
      <c r="G3782" s="173"/>
      <c r="H3782" s="173"/>
      <c r="I3782" s="71" t="str">
        <v>Core CS:HLR, HW y SE</v>
      </c>
      <c r="J3782" s="33">
        <v>0</v>
      </c>
      <c r="K3782" s="325">
        <f t="shared" ca="1" si="181"/>
        <v>1</v>
      </c>
      <c r="L3782" s="323"/>
      <c r="M3782" s="323"/>
      <c r="N3782" s="323"/>
      <c r="O3782" s="323"/>
      <c r="P3782" s="323"/>
    </row>
    <row r="3783" spans="1:16" outlineLevel="3" x14ac:dyDescent="0.3">
      <c r="A3783" s="173"/>
      <c r="B3783" s="173"/>
      <c r="C3783" s="173"/>
      <c r="D3783" s="173"/>
      <c r="E3783" s="173"/>
      <c r="F3783" s="70">
        <v>73</v>
      </c>
      <c r="G3783" s="173"/>
      <c r="H3783" s="173"/>
      <c r="I3783" s="71" t="str">
        <v>Core CS:MGW, SW</v>
      </c>
      <c r="J3783" s="33">
        <v>0</v>
      </c>
      <c r="K3783" s="325">
        <f t="shared" ca="1" si="181"/>
        <v>1</v>
      </c>
      <c r="L3783" s="323"/>
      <c r="M3783" s="323"/>
      <c r="N3783" s="323"/>
      <c r="O3783" s="323"/>
      <c r="P3783" s="323"/>
    </row>
    <row r="3784" spans="1:16" outlineLevel="3" x14ac:dyDescent="0.3">
      <c r="A3784" s="173"/>
      <c r="B3784" s="173"/>
      <c r="C3784" s="173"/>
      <c r="D3784" s="173"/>
      <c r="E3784" s="173"/>
      <c r="F3784" s="70">
        <v>74</v>
      </c>
      <c r="G3784" s="173"/>
      <c r="H3784" s="173"/>
      <c r="I3784" s="71" t="str">
        <v>Core CS:MSC Server, SW</v>
      </c>
      <c r="J3784" s="33">
        <v>0</v>
      </c>
      <c r="K3784" s="325">
        <f t="shared" ca="1" si="181"/>
        <v>1</v>
      </c>
      <c r="L3784" s="323"/>
      <c r="M3784" s="323"/>
      <c r="N3784" s="323"/>
      <c r="O3784" s="323"/>
      <c r="P3784" s="323"/>
    </row>
    <row r="3785" spans="1:16" outlineLevel="3" x14ac:dyDescent="0.3">
      <c r="A3785" s="173"/>
      <c r="B3785" s="173"/>
      <c r="C3785" s="173"/>
      <c r="D3785" s="173"/>
      <c r="E3785" s="173"/>
      <c r="F3785" s="70">
        <v>75</v>
      </c>
      <c r="G3785" s="173"/>
      <c r="H3785" s="173"/>
      <c r="I3785" s="71" t="str">
        <v>Core CS:SG, SW</v>
      </c>
      <c r="J3785" s="33">
        <v>0</v>
      </c>
      <c r="K3785" s="325">
        <f t="shared" ca="1" si="181"/>
        <v>1</v>
      </c>
      <c r="L3785" s="323"/>
      <c r="M3785" s="323"/>
      <c r="N3785" s="323"/>
      <c r="O3785" s="323"/>
      <c r="P3785" s="323"/>
    </row>
    <row r="3786" spans="1:16" outlineLevel="3" x14ac:dyDescent="0.3">
      <c r="A3786" s="173"/>
      <c r="B3786" s="173"/>
      <c r="C3786" s="173"/>
      <c r="D3786" s="173"/>
      <c r="E3786" s="173"/>
      <c r="F3786" s="70">
        <v>76</v>
      </c>
      <c r="G3786" s="173"/>
      <c r="H3786" s="173"/>
      <c r="I3786" s="71" t="str">
        <v>Core CS:HLR, SW</v>
      </c>
      <c r="J3786" s="33">
        <v>0</v>
      </c>
      <c r="K3786" s="325">
        <f t="shared" ca="1" si="181"/>
        <v>1</v>
      </c>
      <c r="L3786" s="323"/>
      <c r="M3786" s="323"/>
      <c r="N3786" s="323"/>
      <c r="O3786" s="323"/>
      <c r="P3786" s="323"/>
    </row>
    <row r="3787" spans="1:16" outlineLevel="3" x14ac:dyDescent="0.3">
      <c r="A3787" s="173"/>
      <c r="B3787" s="173"/>
      <c r="C3787" s="173"/>
      <c r="D3787" s="173"/>
      <c r="E3787" s="173"/>
      <c r="F3787" s="70">
        <v>77</v>
      </c>
      <c r="G3787" s="173"/>
      <c r="H3787" s="173"/>
      <c r="I3787" s="71" t="str">
        <v>Core PS:SGSN, HW y SE</v>
      </c>
      <c r="J3787" s="33">
        <v>0</v>
      </c>
      <c r="K3787" s="325">
        <f t="shared" ca="1" si="181"/>
        <v>1</v>
      </c>
      <c r="L3787" s="323"/>
      <c r="M3787" s="323"/>
      <c r="N3787" s="323"/>
      <c r="O3787" s="323"/>
      <c r="P3787" s="323"/>
    </row>
    <row r="3788" spans="1:16" outlineLevel="3" x14ac:dyDescent="0.3">
      <c r="A3788" s="173"/>
      <c r="B3788" s="173"/>
      <c r="C3788" s="173"/>
      <c r="D3788" s="173"/>
      <c r="E3788" s="173"/>
      <c r="F3788" s="70">
        <v>78</v>
      </c>
      <c r="G3788" s="173"/>
      <c r="H3788" s="173"/>
      <c r="I3788" s="71" t="str">
        <v>Core PS:GGSN, HW y SE</v>
      </c>
      <c r="J3788" s="33">
        <v>0</v>
      </c>
      <c r="K3788" s="325">
        <f t="shared" ca="1" si="181"/>
        <v>1</v>
      </c>
      <c r="L3788" s="323"/>
      <c r="M3788" s="323"/>
      <c r="N3788" s="323"/>
      <c r="O3788" s="323"/>
      <c r="P3788" s="323"/>
    </row>
    <row r="3789" spans="1:16" outlineLevel="3" x14ac:dyDescent="0.3">
      <c r="A3789" s="173"/>
      <c r="B3789" s="173"/>
      <c r="C3789" s="173"/>
      <c r="D3789" s="173"/>
      <c r="E3789" s="173"/>
      <c r="F3789" s="70">
        <v>79</v>
      </c>
      <c r="G3789" s="173"/>
      <c r="H3789" s="173"/>
      <c r="I3789" s="71" t="str">
        <v>Core PS:CG, HW y SE</v>
      </c>
      <c r="J3789" s="33">
        <v>0</v>
      </c>
      <c r="K3789" s="325">
        <f t="shared" ca="1" si="181"/>
        <v>1</v>
      </c>
      <c r="L3789" s="323"/>
      <c r="M3789" s="323"/>
      <c r="N3789" s="323"/>
      <c r="O3789" s="323"/>
      <c r="P3789" s="323"/>
    </row>
    <row r="3790" spans="1:16" outlineLevel="3" x14ac:dyDescent="0.3">
      <c r="A3790" s="173"/>
      <c r="B3790" s="173"/>
      <c r="C3790" s="173"/>
      <c r="D3790" s="173"/>
      <c r="E3790" s="173"/>
      <c r="F3790" s="70">
        <v>80</v>
      </c>
      <c r="G3790" s="173"/>
      <c r="H3790" s="173"/>
      <c r="I3790" s="71" t="str">
        <v>Core PS:PCRF, HW y SE</v>
      </c>
      <c r="J3790" s="33">
        <v>0</v>
      </c>
      <c r="K3790" s="325">
        <f t="shared" ca="1" si="181"/>
        <v>1</v>
      </c>
      <c r="L3790" s="323"/>
      <c r="M3790" s="323"/>
      <c r="N3790" s="323"/>
      <c r="O3790" s="323"/>
      <c r="P3790" s="323"/>
    </row>
    <row r="3791" spans="1:16" outlineLevel="3" x14ac:dyDescent="0.3">
      <c r="A3791" s="173"/>
      <c r="B3791" s="173"/>
      <c r="C3791" s="173"/>
      <c r="D3791" s="173"/>
      <c r="E3791" s="173"/>
      <c r="F3791" s="70">
        <v>81</v>
      </c>
      <c r="G3791" s="173"/>
      <c r="H3791" s="173"/>
      <c r="I3791" s="71" t="str">
        <v>Core PS:SUR, HW y SE</v>
      </c>
      <c r="J3791" s="33">
        <v>0</v>
      </c>
      <c r="K3791" s="325">
        <f t="shared" ca="1" si="181"/>
        <v>1</v>
      </c>
      <c r="L3791" s="323"/>
      <c r="M3791" s="323"/>
      <c r="N3791" s="323"/>
      <c r="O3791" s="323"/>
      <c r="P3791" s="323"/>
    </row>
    <row r="3792" spans="1:16" outlineLevel="3" x14ac:dyDescent="0.3">
      <c r="A3792" s="173"/>
      <c r="B3792" s="173"/>
      <c r="C3792" s="173"/>
      <c r="D3792" s="173"/>
      <c r="E3792" s="173"/>
      <c r="F3792" s="70">
        <v>82</v>
      </c>
      <c r="G3792" s="173"/>
      <c r="H3792" s="173"/>
      <c r="I3792" s="71" t="str">
        <v>Core PS:SGSN, SW</v>
      </c>
      <c r="J3792" s="33">
        <v>0</v>
      </c>
      <c r="K3792" s="325">
        <f t="shared" ca="1" si="181"/>
        <v>1</v>
      </c>
      <c r="L3792" s="323"/>
      <c r="M3792" s="323"/>
      <c r="N3792" s="323"/>
      <c r="O3792" s="323"/>
      <c r="P3792" s="323"/>
    </row>
    <row r="3793" spans="1:16" outlineLevel="3" x14ac:dyDescent="0.3">
      <c r="A3793" s="173"/>
      <c r="B3793" s="173"/>
      <c r="C3793" s="173"/>
      <c r="D3793" s="173"/>
      <c r="E3793" s="173"/>
      <c r="F3793" s="70">
        <v>83</v>
      </c>
      <c r="G3793" s="173"/>
      <c r="H3793" s="173"/>
      <c r="I3793" s="71" t="str">
        <v>Core PS:GGSN, SW</v>
      </c>
      <c r="J3793" s="33">
        <v>0</v>
      </c>
      <c r="K3793" s="325">
        <f t="shared" ca="1" si="181"/>
        <v>1</v>
      </c>
      <c r="L3793" s="323"/>
      <c r="M3793" s="323"/>
      <c r="N3793" s="323"/>
      <c r="O3793" s="323"/>
      <c r="P3793" s="323"/>
    </row>
    <row r="3794" spans="1:16" outlineLevel="3" x14ac:dyDescent="0.3">
      <c r="A3794" s="173"/>
      <c r="B3794" s="173"/>
      <c r="C3794" s="173"/>
      <c r="D3794" s="173"/>
      <c r="E3794" s="173"/>
      <c r="F3794" s="70">
        <v>84</v>
      </c>
      <c r="G3794" s="173"/>
      <c r="H3794" s="173"/>
      <c r="I3794" s="71" t="str">
        <v>Core PS:CG, SW</v>
      </c>
      <c r="J3794" s="33">
        <v>0</v>
      </c>
      <c r="K3794" s="325">
        <f t="shared" ca="1" si="181"/>
        <v>1</v>
      </c>
      <c r="L3794" s="323"/>
      <c r="M3794" s="323"/>
      <c r="N3794" s="323"/>
      <c r="O3794" s="323"/>
      <c r="P3794" s="323"/>
    </row>
    <row r="3795" spans="1:16" outlineLevel="3" x14ac:dyDescent="0.3">
      <c r="A3795" s="173"/>
      <c r="B3795" s="173"/>
      <c r="C3795" s="173"/>
      <c r="D3795" s="173"/>
      <c r="E3795" s="173"/>
      <c r="F3795" s="70">
        <v>85</v>
      </c>
      <c r="G3795" s="173"/>
      <c r="H3795" s="173"/>
      <c r="I3795" s="71" t="str">
        <v>Core PS:PCRF, SW</v>
      </c>
      <c r="J3795" s="33">
        <v>0</v>
      </c>
      <c r="K3795" s="325">
        <f t="shared" ca="1" si="181"/>
        <v>1</v>
      </c>
      <c r="L3795" s="323"/>
      <c r="M3795" s="323"/>
      <c r="N3795" s="323"/>
      <c r="O3795" s="323"/>
      <c r="P3795" s="323"/>
    </row>
    <row r="3796" spans="1:16" outlineLevel="3" x14ac:dyDescent="0.3">
      <c r="A3796" s="173"/>
      <c r="B3796" s="173"/>
      <c r="C3796" s="173"/>
      <c r="D3796" s="173"/>
      <c r="E3796" s="173"/>
      <c r="F3796" s="70">
        <v>86</v>
      </c>
      <c r="G3796" s="173"/>
      <c r="H3796" s="173"/>
      <c r="I3796" s="71" t="str">
        <v>Core PS:SUR, SW</v>
      </c>
      <c r="J3796" s="33">
        <v>0</v>
      </c>
      <c r="K3796" s="325">
        <f t="shared" ca="1" si="181"/>
        <v>1</v>
      </c>
      <c r="L3796" s="323"/>
      <c r="M3796" s="323"/>
      <c r="N3796" s="323"/>
      <c r="O3796" s="323"/>
      <c r="P3796" s="323"/>
    </row>
    <row r="3797" spans="1:16" outlineLevel="3" x14ac:dyDescent="0.3">
      <c r="A3797" s="173"/>
      <c r="B3797" s="173"/>
      <c r="C3797" s="173"/>
      <c r="D3797" s="173"/>
      <c r="E3797" s="173"/>
      <c r="F3797" s="70">
        <v>87</v>
      </c>
      <c r="G3797" s="173"/>
      <c r="H3797" s="173"/>
      <c r="I3797" s="71" t="str">
        <v>Core Común: Repuestos Críticos</v>
      </c>
      <c r="J3797" s="33">
        <v>0</v>
      </c>
      <c r="K3797" s="325">
        <f t="shared" ca="1" si="181"/>
        <v>1</v>
      </c>
      <c r="L3797" s="323"/>
      <c r="M3797" s="323"/>
      <c r="N3797" s="323"/>
      <c r="O3797" s="323"/>
      <c r="P3797" s="323"/>
    </row>
    <row r="3798" spans="1:16" outlineLevel="3" x14ac:dyDescent="0.3">
      <c r="A3798" s="173"/>
      <c r="B3798" s="173"/>
      <c r="C3798" s="173"/>
      <c r="D3798" s="173"/>
      <c r="E3798" s="173"/>
      <c r="F3798" s="70">
        <v>88</v>
      </c>
      <c r="G3798" s="173"/>
      <c r="H3798" s="173"/>
      <c r="I3798" s="71" t="str">
        <v>Core Común: Mantención Iniciación</v>
      </c>
      <c r="J3798" s="33">
        <v>0</v>
      </c>
      <c r="K3798" s="325">
        <f t="shared" ca="1" si="181"/>
        <v>1</v>
      </c>
      <c r="L3798" s="323"/>
      <c r="M3798" s="323"/>
      <c r="N3798" s="323"/>
      <c r="O3798" s="323"/>
      <c r="P3798" s="323"/>
    </row>
    <row r="3799" spans="1:16" outlineLevel="3" x14ac:dyDescent="0.3">
      <c r="A3799" s="173"/>
      <c r="B3799" s="173"/>
      <c r="C3799" s="173"/>
      <c r="D3799" s="173"/>
      <c r="E3799" s="173"/>
      <c r="F3799" s="70">
        <v>89</v>
      </c>
      <c r="G3799" s="173"/>
      <c r="H3799" s="173"/>
      <c r="I3799" s="71" t="str">
        <v>Core Común: Terrenos</v>
      </c>
      <c r="J3799" s="33">
        <v>0</v>
      </c>
      <c r="K3799" s="325">
        <f t="shared" ca="1" si="181"/>
        <v>1</v>
      </c>
      <c r="L3799" s="323"/>
      <c r="M3799" s="323"/>
      <c r="N3799" s="323"/>
      <c r="O3799" s="323"/>
      <c r="P3799" s="323"/>
    </row>
    <row r="3800" spans="1:16" outlineLevel="3" x14ac:dyDescent="0.3">
      <c r="A3800" s="173"/>
      <c r="B3800" s="173"/>
      <c r="C3800" s="173"/>
      <c r="D3800" s="173"/>
      <c r="E3800" s="173"/>
      <c r="F3800" s="70">
        <v>90</v>
      </c>
      <c r="G3800" s="173"/>
      <c r="H3800" s="173"/>
      <c r="I3800" s="71" t="str">
        <v>Core Común: Obras Civiles</v>
      </c>
      <c r="J3800" s="33">
        <v>0</v>
      </c>
      <c r="K3800" s="325">
        <f t="shared" ca="1" si="181"/>
        <v>1</v>
      </c>
      <c r="L3800" s="323"/>
      <c r="M3800" s="323"/>
      <c r="N3800" s="323"/>
      <c r="O3800" s="323"/>
      <c r="P3800" s="323"/>
    </row>
    <row r="3801" spans="1:16" outlineLevel="3" x14ac:dyDescent="0.3">
      <c r="A3801" s="173"/>
      <c r="B3801" s="173"/>
      <c r="C3801" s="173"/>
      <c r="D3801" s="173"/>
      <c r="E3801" s="173"/>
      <c r="F3801" s="70">
        <v>91</v>
      </c>
      <c r="G3801" s="173"/>
      <c r="H3801" s="173"/>
      <c r="I3801" s="71" t="str">
        <v>Core Común: Equipamiento</v>
      </c>
      <c r="J3801" s="33">
        <v>0</v>
      </c>
      <c r="K3801" s="325">
        <f t="shared" ca="1" si="181"/>
        <v>1</v>
      </c>
      <c r="L3801" s="323"/>
      <c r="M3801" s="323"/>
      <c r="N3801" s="323"/>
      <c r="O3801" s="323"/>
      <c r="P3801" s="323"/>
    </row>
    <row r="3802" spans="1:16" outlineLevel="3" x14ac:dyDescent="0.3">
      <c r="A3802" s="173"/>
      <c r="B3802" s="173"/>
      <c r="C3802" s="173"/>
      <c r="D3802" s="173"/>
      <c r="E3802" s="173"/>
      <c r="F3802" s="70">
        <v>92</v>
      </c>
      <c r="G3802" s="173"/>
      <c r="H3802" s="173"/>
      <c r="I3802" s="71" t="str">
        <v>libre</v>
      </c>
      <c r="J3802" s="33">
        <v>0</v>
      </c>
      <c r="K3802" s="325">
        <f t="shared" ca="1" si="181"/>
        <v>1</v>
      </c>
      <c r="L3802" s="323"/>
      <c r="M3802" s="323"/>
      <c r="N3802" s="323"/>
      <c r="O3802" s="323"/>
      <c r="P3802" s="323"/>
    </row>
    <row r="3803" spans="1:16" outlineLevel="3" x14ac:dyDescent="0.3">
      <c r="A3803" s="173"/>
      <c r="B3803" s="173"/>
      <c r="C3803" s="173"/>
      <c r="D3803" s="173"/>
      <c r="E3803" s="173"/>
      <c r="F3803" s="70">
        <v>93</v>
      </c>
      <c r="G3803" s="173"/>
      <c r="H3803" s="173"/>
      <c r="I3803" s="71" t="str">
        <v>Espectro</v>
      </c>
      <c r="J3803" s="33">
        <v>0</v>
      </c>
      <c r="K3803" s="325">
        <f t="shared" ca="1" si="181"/>
        <v>1</v>
      </c>
      <c r="L3803" s="323"/>
      <c r="M3803" s="323"/>
      <c r="N3803" s="323"/>
      <c r="O3803" s="323"/>
      <c r="P3803" s="323"/>
    </row>
    <row r="3804" spans="1:16" outlineLevel="3" x14ac:dyDescent="0.3">
      <c r="A3804" s="173"/>
      <c r="B3804" s="173"/>
      <c r="C3804" s="173"/>
      <c r="D3804" s="173"/>
      <c r="E3804" s="173"/>
      <c r="F3804" s="70">
        <v>94</v>
      </c>
      <c r="G3804" s="173"/>
      <c r="H3804" s="173"/>
      <c r="I3804" s="71" t="str">
        <v>libre</v>
      </c>
      <c r="J3804" s="33">
        <v>0</v>
      </c>
      <c r="K3804" s="325">
        <f t="shared" ca="1" si="181"/>
        <v>1</v>
      </c>
      <c r="L3804" s="323"/>
      <c r="M3804" s="323"/>
      <c r="N3804" s="323"/>
      <c r="O3804" s="323"/>
      <c r="P3804" s="323"/>
    </row>
    <row r="3805" spans="1:16" outlineLevel="3" x14ac:dyDescent="0.3">
      <c r="A3805" s="173"/>
      <c r="B3805" s="173"/>
      <c r="C3805" s="173"/>
      <c r="D3805" s="173"/>
      <c r="E3805" s="173"/>
      <c r="F3805" s="70">
        <v>95</v>
      </c>
      <c r="G3805" s="173"/>
      <c r="H3805" s="173"/>
      <c r="I3805" s="71" t="str">
        <v>BSCS Base</v>
      </c>
      <c r="J3805" s="33">
        <v>0</v>
      </c>
      <c r="K3805" s="325">
        <f t="shared" ca="1" si="181"/>
        <v>1</v>
      </c>
      <c r="L3805" s="323"/>
      <c r="M3805" s="323"/>
      <c r="N3805" s="323"/>
      <c r="O3805" s="323"/>
      <c r="P3805" s="323"/>
    </row>
    <row r="3806" spans="1:16" outlineLevel="3" x14ac:dyDescent="0.3">
      <c r="A3806" s="173"/>
      <c r="B3806" s="173"/>
      <c r="C3806" s="173"/>
      <c r="D3806" s="173"/>
      <c r="E3806" s="173"/>
      <c r="F3806" s="70">
        <v>96</v>
      </c>
      <c r="G3806" s="173"/>
      <c r="H3806" s="173"/>
      <c r="I3806" s="71" t="str">
        <v>BSCS Mant</v>
      </c>
      <c r="J3806" s="33">
        <v>0</v>
      </c>
      <c r="K3806" s="325">
        <f t="shared" ca="1" si="181"/>
        <v>1</v>
      </c>
      <c r="L3806" s="323"/>
      <c r="M3806" s="323"/>
      <c r="N3806" s="323"/>
      <c r="O3806" s="323"/>
      <c r="P3806" s="323"/>
    </row>
    <row r="3807" spans="1:16" outlineLevel="3" x14ac:dyDescent="0.3">
      <c r="A3807" s="173"/>
      <c r="B3807" s="173"/>
      <c r="C3807" s="173"/>
      <c r="D3807" s="173"/>
      <c r="E3807" s="173"/>
      <c r="F3807" s="70">
        <v>97</v>
      </c>
      <c r="G3807" s="173"/>
      <c r="H3807" s="173"/>
      <c r="I3807" s="71" t="str">
        <v>ICC Base</v>
      </c>
      <c r="J3807" s="33">
        <v>0</v>
      </c>
      <c r="K3807" s="325">
        <f t="shared" ca="1" si="181"/>
        <v>1</v>
      </c>
      <c r="L3807" s="323"/>
      <c r="M3807" s="323"/>
      <c r="N3807" s="323"/>
      <c r="O3807" s="323"/>
      <c r="P3807" s="323"/>
    </row>
    <row r="3808" spans="1:16" outlineLevel="2" x14ac:dyDescent="0.3">
      <c r="A3808" s="173"/>
      <c r="B3808" s="173"/>
      <c r="C3808" s="173"/>
      <c r="D3808" s="173"/>
      <c r="E3808" s="173"/>
      <c r="F3808" s="70">
        <v>98</v>
      </c>
      <c r="G3808" s="173"/>
      <c r="H3808" s="173"/>
      <c r="I3808" s="71" t="str">
        <v>ICC Mant</v>
      </c>
      <c r="J3808" s="33">
        <v>0</v>
      </c>
      <c r="K3808" s="325">
        <f t="shared" ca="1" si="181"/>
        <v>1</v>
      </c>
      <c r="L3808" s="323"/>
      <c r="M3808" s="323"/>
      <c r="N3808" s="323"/>
      <c r="O3808" s="323"/>
      <c r="P3808" s="323"/>
    </row>
    <row r="3809" spans="1:16" outlineLevel="2" x14ac:dyDescent="0.3">
      <c r="A3809" s="173"/>
      <c r="B3809" s="173"/>
      <c r="C3809" s="173"/>
      <c r="D3809" s="173"/>
      <c r="E3809" s="173"/>
      <c r="F3809" s="70">
        <v>99</v>
      </c>
      <c r="G3809" s="173"/>
      <c r="H3809" s="173"/>
      <c r="I3809" s="71" t="str">
        <v>Mediation Mant</v>
      </c>
      <c r="J3809" s="33">
        <v>0</v>
      </c>
      <c r="K3809" s="325">
        <f t="shared" ca="1" si="181"/>
        <v>1</v>
      </c>
      <c r="L3809" s="323"/>
      <c r="M3809" s="323"/>
      <c r="N3809" s="323"/>
      <c r="O3809" s="323"/>
      <c r="P3809" s="323"/>
    </row>
    <row r="3810" spans="1:16" outlineLevel="2" x14ac:dyDescent="0.3">
      <c r="A3810" s="173"/>
      <c r="B3810" s="173"/>
      <c r="C3810" s="173"/>
      <c r="D3810" s="173"/>
      <c r="E3810" s="173"/>
      <c r="F3810" s="70">
        <v>100</v>
      </c>
      <c r="G3810" s="173"/>
      <c r="H3810" s="173"/>
      <c r="I3810" s="71" t="str">
        <v>Router tipo 1</v>
      </c>
      <c r="J3810" s="33">
        <v>0</v>
      </c>
      <c r="K3810" s="325">
        <f t="shared" ca="1" si="181"/>
        <v>1</v>
      </c>
      <c r="L3810" s="323"/>
      <c r="M3810" s="323"/>
      <c r="N3810" s="323"/>
      <c r="O3810" s="323"/>
      <c r="P3810" s="323"/>
    </row>
    <row r="3811" spans="1:16" outlineLevel="2" x14ac:dyDescent="0.3">
      <c r="A3811" s="173"/>
      <c r="B3811" s="173"/>
      <c r="C3811" s="173"/>
      <c r="D3811" s="173"/>
      <c r="E3811" s="173"/>
      <c r="F3811" s="70">
        <v>101</v>
      </c>
      <c r="G3811" s="173"/>
      <c r="H3811" s="173"/>
      <c r="I3811" s="71" t="str">
        <v>Router tipo 2</v>
      </c>
      <c r="J3811" s="33">
        <v>0</v>
      </c>
      <c r="K3811" s="325">
        <f t="shared" ca="1" si="181"/>
        <v>1</v>
      </c>
      <c r="L3811" s="323"/>
      <c r="M3811" s="323"/>
      <c r="N3811" s="323"/>
      <c r="O3811" s="323"/>
      <c r="P3811" s="323"/>
    </row>
    <row r="3812" spans="1:16" outlineLevel="3" x14ac:dyDescent="0.3">
      <c r="A3812" s="173"/>
      <c r="B3812" s="173"/>
      <c r="C3812" s="173"/>
      <c r="D3812" s="173"/>
      <c r="E3812" s="173"/>
      <c r="F3812" s="70">
        <v>102</v>
      </c>
      <c r="G3812" s="173"/>
      <c r="H3812" s="173"/>
      <c r="I3812" s="71" t="str">
        <v>Router tipo 3</v>
      </c>
      <c r="J3812" s="33">
        <v>0</v>
      </c>
      <c r="K3812" s="325">
        <f t="shared" ca="1" si="181"/>
        <v>1</v>
      </c>
      <c r="L3812" s="323"/>
      <c r="M3812" s="323"/>
      <c r="N3812" s="323"/>
      <c r="O3812" s="323"/>
      <c r="P3812" s="323"/>
    </row>
    <row r="3813" spans="1:16" outlineLevel="3" x14ac:dyDescent="0.3">
      <c r="A3813" s="173"/>
      <c r="B3813" s="173"/>
      <c r="C3813" s="173"/>
      <c r="D3813" s="173"/>
      <c r="E3813" s="173"/>
      <c r="F3813" s="70">
        <v>103</v>
      </c>
      <c r="G3813" s="173"/>
      <c r="H3813" s="173"/>
      <c r="I3813" s="71" t="str">
        <v>BSC-MGW</v>
      </c>
      <c r="J3813" s="33">
        <v>0</v>
      </c>
      <c r="K3813" s="325">
        <f t="shared" ca="1" si="181"/>
        <v>1</v>
      </c>
      <c r="L3813" s="323"/>
      <c r="M3813" s="323"/>
      <c r="N3813" s="323"/>
      <c r="O3813" s="323"/>
      <c r="P3813" s="323"/>
    </row>
    <row r="3814" spans="1:16" outlineLevel="3" x14ac:dyDescent="0.3">
      <c r="A3814" s="173"/>
      <c r="B3814" s="173"/>
      <c r="C3814" s="173"/>
      <c r="D3814" s="173"/>
      <c r="E3814" s="173"/>
      <c r="F3814" s="70">
        <v>104</v>
      </c>
      <c r="G3814" s="173"/>
      <c r="H3814" s="173"/>
      <c r="I3814" s="71" t="str">
        <v>BSC-SGSN</v>
      </c>
      <c r="J3814" s="33">
        <v>0</v>
      </c>
      <c r="K3814" s="325">
        <f t="shared" ca="1" si="181"/>
        <v>1</v>
      </c>
      <c r="L3814" s="323"/>
      <c r="M3814" s="323"/>
      <c r="N3814" s="323"/>
      <c r="O3814" s="323"/>
      <c r="P3814" s="323"/>
    </row>
    <row r="3815" spans="1:16" outlineLevel="3" x14ac:dyDescent="0.3">
      <c r="A3815" s="173"/>
      <c r="B3815" s="173"/>
      <c r="C3815" s="173"/>
      <c r="D3815" s="173"/>
      <c r="E3815" s="173"/>
      <c r="F3815" s="70">
        <v>105</v>
      </c>
      <c r="G3815" s="173"/>
      <c r="H3815" s="173"/>
      <c r="I3815" s="71" t="str">
        <v>SGSN-GGSN</v>
      </c>
      <c r="J3815" s="33">
        <v>0</v>
      </c>
      <c r="K3815" s="325">
        <f t="shared" ca="1" si="181"/>
        <v>1</v>
      </c>
      <c r="L3815" s="323"/>
      <c r="M3815" s="323"/>
      <c r="N3815" s="323"/>
      <c r="O3815" s="323"/>
      <c r="P3815" s="323"/>
    </row>
    <row r="3816" spans="1:16" outlineLevel="3" x14ac:dyDescent="0.3">
      <c r="A3816" s="173"/>
      <c r="B3816" s="173"/>
      <c r="C3816" s="173"/>
      <c r="D3816" s="173"/>
      <c r="E3816" s="173"/>
      <c r="F3816" s="70">
        <v>106</v>
      </c>
      <c r="G3816" s="173"/>
      <c r="H3816" s="173"/>
      <c r="I3816" s="71" t="str">
        <v>MGW-MGW</v>
      </c>
      <c r="J3816" s="33">
        <v>0</v>
      </c>
      <c r="K3816" s="325">
        <f t="shared" ca="1" si="181"/>
        <v>1</v>
      </c>
      <c r="L3816" s="323"/>
      <c r="M3816" s="323"/>
      <c r="N3816" s="323"/>
      <c r="O3816" s="323"/>
      <c r="P3816" s="323"/>
    </row>
    <row r="3817" spans="1:16" outlineLevel="3" x14ac:dyDescent="0.3">
      <c r="A3817" s="173"/>
      <c r="B3817" s="173"/>
      <c r="C3817" s="173"/>
      <c r="D3817" s="173"/>
      <c r="E3817" s="173"/>
      <c r="F3817" s="70">
        <v>107</v>
      </c>
      <c r="G3817" s="173"/>
      <c r="H3817" s="173"/>
      <c r="I3817" s="71" t="str">
        <v>RNC-MGW</v>
      </c>
      <c r="J3817" s="33">
        <v>0</v>
      </c>
      <c r="K3817" s="325">
        <f t="shared" ca="1" si="181"/>
        <v>1</v>
      </c>
      <c r="L3817" s="323"/>
      <c r="M3817" s="323"/>
      <c r="N3817" s="323"/>
      <c r="O3817" s="323"/>
      <c r="P3817" s="323"/>
    </row>
    <row r="3818" spans="1:16" outlineLevel="3" x14ac:dyDescent="0.3">
      <c r="A3818" s="173"/>
      <c r="B3818" s="173"/>
      <c r="C3818" s="173"/>
      <c r="D3818" s="173"/>
      <c r="E3818" s="173"/>
      <c r="F3818" s="70">
        <v>108</v>
      </c>
      <c r="G3818" s="173"/>
      <c r="H3818" s="173"/>
      <c r="I3818" s="71" t="str">
        <v>RNC-SGSN</v>
      </c>
      <c r="J3818" s="33">
        <v>0</v>
      </c>
      <c r="K3818" s="325">
        <f t="shared" ca="1" si="181"/>
        <v>1</v>
      </c>
      <c r="L3818" s="323"/>
      <c r="M3818" s="323"/>
      <c r="N3818" s="323"/>
      <c r="O3818" s="323"/>
      <c r="P3818" s="323"/>
    </row>
    <row r="3819" spans="1:16" outlineLevel="3" x14ac:dyDescent="0.3">
      <c r="A3819" s="173"/>
      <c r="B3819" s="173"/>
      <c r="C3819" s="173"/>
      <c r="D3819" s="173"/>
      <c r="E3819" s="173"/>
      <c r="F3819" s="70">
        <v>109</v>
      </c>
      <c r="G3819" s="173"/>
      <c r="H3819" s="173"/>
      <c r="I3819" s="71" t="str">
        <v>SGSN-GGSN</v>
      </c>
      <c r="J3819" s="33">
        <v>0</v>
      </c>
      <c r="K3819" s="325">
        <f t="shared" ca="1" si="181"/>
        <v>1</v>
      </c>
      <c r="L3819" s="323"/>
      <c r="M3819" s="323"/>
      <c r="N3819" s="323"/>
      <c r="O3819" s="323"/>
      <c r="P3819" s="323"/>
    </row>
    <row r="3820" spans="1:16" outlineLevel="3" x14ac:dyDescent="0.3">
      <c r="A3820" s="173"/>
      <c r="B3820" s="173"/>
      <c r="C3820" s="173"/>
      <c r="D3820" s="173"/>
      <c r="E3820" s="173"/>
      <c r="F3820" s="70">
        <v>110</v>
      </c>
      <c r="G3820" s="173"/>
      <c r="H3820" s="173"/>
      <c r="I3820" s="71" t="str">
        <v>MGW-MGW</v>
      </c>
      <c r="J3820" s="33">
        <v>0</v>
      </c>
      <c r="K3820" s="325">
        <f t="shared" ca="1" si="181"/>
        <v>1</v>
      </c>
      <c r="L3820" s="323"/>
      <c r="M3820" s="323"/>
      <c r="N3820" s="323"/>
      <c r="O3820" s="323"/>
      <c r="P3820" s="323"/>
    </row>
    <row r="3821" spans="1:16" outlineLevel="3" x14ac:dyDescent="0.3">
      <c r="A3821" s="173"/>
      <c r="B3821" s="173"/>
      <c r="C3821" s="173"/>
      <c r="D3821" s="173"/>
      <c r="E3821" s="173"/>
      <c r="F3821" s="70">
        <v>111</v>
      </c>
      <c r="G3821" s="173"/>
      <c r="H3821" s="173"/>
      <c r="I3821" s="71" t="str">
        <v>SGW-SGW</v>
      </c>
      <c r="J3821" s="33">
        <v>0</v>
      </c>
      <c r="K3821" s="325">
        <f t="shared" ca="1" si="181"/>
        <v>1</v>
      </c>
      <c r="L3821" s="323"/>
      <c r="M3821" s="323"/>
      <c r="N3821" s="323"/>
      <c r="O3821" s="323"/>
      <c r="P3821" s="323"/>
    </row>
    <row r="3822" spans="1:16" outlineLevel="3" x14ac:dyDescent="0.3">
      <c r="A3822" s="173"/>
      <c r="B3822" s="173"/>
      <c r="C3822" s="173"/>
      <c r="D3822" s="173"/>
      <c r="E3822" s="173"/>
      <c r="F3822" s="70">
        <v>112</v>
      </c>
      <c r="G3822" s="173"/>
      <c r="H3822" s="173"/>
      <c r="I3822" s="71" t="str">
        <v>MGW-PTR</v>
      </c>
      <c r="J3822" s="33">
        <v>0</v>
      </c>
      <c r="K3822" s="325">
        <f t="shared" ca="1" si="181"/>
        <v>1</v>
      </c>
      <c r="L3822" s="323"/>
      <c r="M3822" s="323"/>
      <c r="N3822" s="323"/>
      <c r="O3822" s="323"/>
      <c r="P3822" s="323"/>
    </row>
    <row r="3823" spans="1:16" outlineLevel="3" x14ac:dyDescent="0.3">
      <c r="A3823" s="173"/>
      <c r="B3823" s="173"/>
      <c r="C3823" s="173"/>
      <c r="D3823" s="173"/>
      <c r="E3823" s="173"/>
      <c r="F3823" s="70">
        <v>113</v>
      </c>
      <c r="G3823" s="173"/>
      <c r="H3823" s="173"/>
      <c r="I3823" s="71" t="str">
        <v>MGW-PTR</v>
      </c>
      <c r="J3823" s="33">
        <v>0</v>
      </c>
      <c r="K3823" s="325">
        <f t="shared" ca="1" si="181"/>
        <v>1</v>
      </c>
      <c r="L3823" s="323"/>
      <c r="M3823" s="323"/>
      <c r="N3823" s="323"/>
      <c r="O3823" s="323"/>
      <c r="P3823" s="323"/>
    </row>
    <row r="3824" spans="1:16" outlineLevel="3" x14ac:dyDescent="0.3">
      <c r="A3824" s="173"/>
      <c r="B3824" s="173"/>
      <c r="C3824" s="173"/>
      <c r="D3824" s="173"/>
      <c r="E3824" s="173"/>
      <c r="F3824" s="70">
        <v>114</v>
      </c>
      <c r="G3824" s="173"/>
      <c r="H3824" s="173"/>
      <c r="I3824" s="71" t="str">
        <v>SBC-PTR</v>
      </c>
      <c r="J3824" s="33">
        <v>0</v>
      </c>
      <c r="K3824" s="325">
        <f t="shared" ca="1" si="181"/>
        <v>1</v>
      </c>
      <c r="L3824" s="323"/>
      <c r="M3824" s="323"/>
      <c r="N3824" s="323"/>
      <c r="O3824" s="323"/>
      <c r="P3824" s="323"/>
    </row>
    <row r="3825" spans="1:16" outlineLevel="3" x14ac:dyDescent="0.3">
      <c r="A3825" s="173"/>
      <c r="B3825" s="173"/>
      <c r="C3825" s="173"/>
      <c r="D3825" s="173"/>
      <c r="E3825" s="173"/>
      <c r="F3825" s="70">
        <v>115</v>
      </c>
      <c r="G3825" s="173"/>
      <c r="H3825" s="173"/>
      <c r="I3825" s="71" t="str">
        <v>libre</v>
      </c>
      <c r="J3825" s="33">
        <v>0</v>
      </c>
      <c r="K3825" s="325">
        <f t="shared" ca="1" si="181"/>
        <v>1</v>
      </c>
      <c r="L3825" s="323"/>
      <c r="M3825" s="323"/>
      <c r="N3825" s="323"/>
      <c r="O3825" s="323"/>
      <c r="P3825" s="323"/>
    </row>
    <row r="3826" spans="1:16" outlineLevel="3" x14ac:dyDescent="0.3">
      <c r="A3826" s="173"/>
      <c r="B3826" s="173"/>
      <c r="C3826" s="173"/>
      <c r="D3826" s="173"/>
      <c r="E3826" s="173"/>
      <c r="F3826" s="70">
        <v>116</v>
      </c>
      <c r="G3826" s="173"/>
      <c r="H3826" s="173"/>
      <c r="I3826" s="71" t="str">
        <v>libre</v>
      </c>
      <c r="J3826" s="33">
        <v>0</v>
      </c>
      <c r="K3826" s="325">
        <f t="shared" ca="1" si="181"/>
        <v>1</v>
      </c>
      <c r="L3826" s="323"/>
      <c r="M3826" s="323"/>
      <c r="N3826" s="323"/>
      <c r="O3826" s="323"/>
      <c r="P3826" s="323"/>
    </row>
    <row r="3827" spans="1:16" outlineLevel="3" x14ac:dyDescent="0.3">
      <c r="A3827" s="173"/>
      <c r="B3827" s="173"/>
      <c r="C3827" s="173"/>
      <c r="D3827" s="173"/>
      <c r="E3827" s="173"/>
      <c r="F3827" s="70">
        <v>117</v>
      </c>
      <c r="G3827" s="173"/>
      <c r="H3827" s="173"/>
      <c r="I3827" s="71" t="str">
        <v>libre</v>
      </c>
      <c r="J3827" s="33">
        <v>0</v>
      </c>
      <c r="K3827" s="325">
        <f t="shared" ca="1" si="181"/>
        <v>1</v>
      </c>
      <c r="L3827" s="323"/>
      <c r="M3827" s="323"/>
      <c r="N3827" s="323"/>
      <c r="O3827" s="323"/>
      <c r="P3827" s="323"/>
    </row>
    <row r="3828" spans="1:16" outlineLevel="3" x14ac:dyDescent="0.3">
      <c r="A3828" s="173"/>
      <c r="B3828" s="173"/>
      <c r="C3828" s="173"/>
      <c r="D3828" s="173"/>
      <c r="E3828" s="173"/>
      <c r="F3828" s="70">
        <v>118</v>
      </c>
      <c r="G3828" s="173"/>
      <c r="H3828" s="173"/>
      <c r="I3828" s="71" t="str">
        <v>libre</v>
      </c>
      <c r="J3828" s="33">
        <v>0</v>
      </c>
      <c r="K3828" s="325">
        <f t="shared" ca="1" si="181"/>
        <v>1</v>
      </c>
      <c r="L3828" s="323"/>
      <c r="M3828" s="323"/>
      <c r="N3828" s="323"/>
      <c r="O3828" s="323"/>
      <c r="P3828" s="323"/>
    </row>
    <row r="3829" spans="1:16" outlineLevel="3" x14ac:dyDescent="0.3">
      <c r="A3829" s="173"/>
      <c r="B3829" s="173"/>
      <c r="C3829" s="173"/>
      <c r="D3829" s="173"/>
      <c r="E3829" s="173"/>
      <c r="F3829" s="70">
        <v>119</v>
      </c>
      <c r="G3829" s="173"/>
      <c r="H3829" s="173"/>
      <c r="I3829" s="71" t="str">
        <v>libre</v>
      </c>
      <c r="J3829" s="33">
        <v>0</v>
      </c>
      <c r="K3829" s="325">
        <f t="shared" ca="1" si="181"/>
        <v>1</v>
      </c>
      <c r="L3829" s="323"/>
      <c r="M3829" s="323"/>
      <c r="N3829" s="323"/>
      <c r="O3829" s="323"/>
      <c r="P3829" s="323"/>
    </row>
    <row r="3830" spans="1:16" outlineLevel="3" x14ac:dyDescent="0.3">
      <c r="A3830" s="173"/>
      <c r="B3830" s="173"/>
      <c r="C3830" s="173"/>
      <c r="D3830" s="173"/>
      <c r="E3830" s="173"/>
      <c r="F3830" s="70">
        <v>120</v>
      </c>
      <c r="G3830" s="173"/>
      <c r="H3830" s="173"/>
      <c r="I3830" s="71" t="str">
        <v>libre</v>
      </c>
      <c r="J3830" s="33">
        <v>0</v>
      </c>
      <c r="K3830" s="325">
        <f t="shared" ca="1" si="181"/>
        <v>1</v>
      </c>
      <c r="L3830" s="323"/>
      <c r="M3830" s="323"/>
      <c r="N3830" s="323"/>
      <c r="O3830" s="323"/>
      <c r="P3830" s="323"/>
    </row>
    <row r="3831" spans="1:16" outlineLevel="3" x14ac:dyDescent="0.3">
      <c r="A3831" s="173"/>
      <c r="B3831" s="173"/>
      <c r="C3831" s="173"/>
      <c r="D3831" s="173"/>
      <c r="E3831" s="173"/>
      <c r="F3831" s="70">
        <v>121</v>
      </c>
      <c r="G3831" s="173"/>
      <c r="H3831" s="173"/>
      <c r="I3831" s="71" t="str">
        <v>libre</v>
      </c>
      <c r="J3831" s="33">
        <v>0</v>
      </c>
      <c r="K3831" s="325">
        <f t="shared" ca="1" si="181"/>
        <v>1</v>
      </c>
      <c r="L3831" s="323"/>
      <c r="M3831" s="323"/>
      <c r="N3831" s="323"/>
      <c r="O3831" s="323"/>
      <c r="P3831" s="323"/>
    </row>
    <row r="3832" spans="1:16" outlineLevel="3" x14ac:dyDescent="0.3">
      <c r="A3832" s="173"/>
      <c r="B3832" s="173"/>
      <c r="C3832" s="173"/>
      <c r="D3832" s="173"/>
      <c r="E3832" s="173"/>
      <c r="F3832" s="70">
        <v>122</v>
      </c>
      <c r="G3832" s="173"/>
      <c r="H3832" s="173"/>
      <c r="I3832" s="71" t="str">
        <v>libre</v>
      </c>
      <c r="J3832" s="33">
        <v>0</v>
      </c>
      <c r="K3832" s="325">
        <f t="shared" ca="1" si="181"/>
        <v>1</v>
      </c>
      <c r="L3832" s="323"/>
      <c r="M3832" s="323"/>
      <c r="N3832" s="323"/>
      <c r="O3832" s="323"/>
      <c r="P3832" s="323"/>
    </row>
    <row r="3833" spans="1:16" outlineLevel="3" x14ac:dyDescent="0.3">
      <c r="A3833" s="173"/>
      <c r="B3833" s="173"/>
      <c r="C3833" s="173"/>
      <c r="D3833" s="173"/>
      <c r="E3833" s="173"/>
      <c r="F3833" s="70">
        <v>123</v>
      </c>
      <c r="G3833" s="173"/>
      <c r="H3833" s="173"/>
      <c r="I3833" s="71" t="str">
        <v>libre</v>
      </c>
      <c r="J3833" s="33">
        <v>0</v>
      </c>
      <c r="K3833" s="325">
        <f t="shared" ca="1" si="181"/>
        <v>1</v>
      </c>
      <c r="L3833" s="323"/>
      <c r="M3833" s="323"/>
      <c r="N3833" s="323"/>
      <c r="O3833" s="323"/>
      <c r="P3833" s="323"/>
    </row>
    <row r="3834" spans="1:16" outlineLevel="3" x14ac:dyDescent="0.3">
      <c r="A3834" s="173"/>
      <c r="B3834" s="173"/>
      <c r="C3834" s="173"/>
      <c r="D3834" s="173"/>
      <c r="E3834" s="173"/>
      <c r="F3834" s="70">
        <v>124</v>
      </c>
      <c r="G3834" s="173"/>
      <c r="H3834" s="173"/>
      <c r="I3834" s="71" t="str">
        <v>libre</v>
      </c>
      <c r="J3834" s="33">
        <v>0</v>
      </c>
      <c r="K3834" s="325">
        <f t="shared" ca="1" si="181"/>
        <v>1</v>
      </c>
      <c r="L3834" s="323"/>
      <c r="M3834" s="323"/>
      <c r="N3834" s="323"/>
      <c r="O3834" s="323"/>
      <c r="P3834" s="323"/>
    </row>
    <row r="3835" spans="1:16" outlineLevel="3" x14ac:dyDescent="0.3">
      <c r="A3835" s="173"/>
      <c r="B3835" s="173"/>
      <c r="C3835" s="173"/>
      <c r="D3835" s="173"/>
      <c r="E3835" s="173"/>
      <c r="F3835" s="70">
        <v>125</v>
      </c>
      <c r="G3835" s="173"/>
      <c r="H3835" s="173"/>
      <c r="I3835" s="71" t="str">
        <v>libre</v>
      </c>
      <c r="J3835" s="33">
        <v>0</v>
      </c>
      <c r="K3835" s="325">
        <f t="shared" ca="1" si="181"/>
        <v>1</v>
      </c>
      <c r="L3835" s="323"/>
      <c r="M3835" s="323"/>
      <c r="N3835" s="323"/>
      <c r="O3835" s="323"/>
      <c r="P3835" s="323"/>
    </row>
    <row r="3836" spans="1:16" outlineLevel="3" x14ac:dyDescent="0.3">
      <c r="A3836" s="173"/>
      <c r="B3836" s="173"/>
      <c r="C3836" s="173"/>
      <c r="D3836" s="173"/>
      <c r="E3836" s="173"/>
      <c r="F3836" s="70">
        <v>126</v>
      </c>
      <c r="G3836" s="173"/>
      <c r="H3836" s="173"/>
      <c r="I3836" s="71" t="str">
        <v>libre</v>
      </c>
      <c r="J3836" s="33">
        <v>0</v>
      </c>
      <c r="K3836" s="325">
        <f t="shared" ca="1" si="181"/>
        <v>1</v>
      </c>
      <c r="L3836" s="323"/>
      <c r="M3836" s="323"/>
      <c r="N3836" s="323"/>
      <c r="O3836" s="323"/>
      <c r="P3836" s="323"/>
    </row>
    <row r="3837" spans="1:16" outlineLevel="3" x14ac:dyDescent="0.3">
      <c r="A3837" s="173"/>
      <c r="B3837" s="173"/>
      <c r="C3837" s="173"/>
      <c r="D3837" s="173"/>
      <c r="E3837" s="173"/>
      <c r="F3837" s="70">
        <v>127</v>
      </c>
      <c r="G3837" s="173"/>
      <c r="H3837" s="173"/>
      <c r="I3837" s="71" t="str">
        <v>libre</v>
      </c>
      <c r="J3837" s="33">
        <v>0</v>
      </c>
      <c r="K3837" s="325">
        <f t="shared" ca="1" si="181"/>
        <v>1</v>
      </c>
      <c r="L3837" s="323"/>
      <c r="M3837" s="323"/>
      <c r="N3837" s="323"/>
      <c r="O3837" s="323"/>
      <c r="P3837" s="323"/>
    </row>
    <row r="3838" spans="1:16" outlineLevel="3" x14ac:dyDescent="0.3">
      <c r="A3838" s="173"/>
      <c r="B3838" s="173"/>
      <c r="C3838" s="173"/>
      <c r="D3838" s="173"/>
      <c r="E3838" s="173"/>
      <c r="F3838" s="70">
        <v>128</v>
      </c>
      <c r="G3838" s="173"/>
      <c r="H3838" s="173"/>
      <c r="I3838" s="71" t="str">
        <v>libre</v>
      </c>
      <c r="J3838" s="33">
        <v>0</v>
      </c>
      <c r="K3838" s="325">
        <f t="shared" ca="1" si="181"/>
        <v>1</v>
      </c>
      <c r="L3838" s="323"/>
      <c r="M3838" s="323"/>
      <c r="N3838" s="323"/>
      <c r="O3838" s="323"/>
      <c r="P3838" s="323"/>
    </row>
    <row r="3839" spans="1:16" outlineLevel="3" x14ac:dyDescent="0.3">
      <c r="A3839" s="173"/>
      <c r="B3839" s="173"/>
      <c r="C3839" s="173"/>
      <c r="D3839" s="173"/>
      <c r="E3839" s="173"/>
      <c r="F3839" s="70">
        <v>129</v>
      </c>
      <c r="G3839" s="173"/>
      <c r="H3839" s="173"/>
      <c r="I3839" s="71" t="str">
        <v>libre</v>
      </c>
      <c r="J3839" s="33">
        <v>0</v>
      </c>
      <c r="K3839" s="325">
        <f t="shared" ca="1" si="181"/>
        <v>1</v>
      </c>
      <c r="L3839" s="323"/>
      <c r="M3839" s="323"/>
      <c r="N3839" s="323"/>
      <c r="O3839" s="323"/>
      <c r="P3839" s="323"/>
    </row>
    <row r="3840" spans="1:16" outlineLevel="3" x14ac:dyDescent="0.3">
      <c r="A3840" s="173"/>
      <c r="B3840" s="173"/>
      <c r="C3840" s="173"/>
      <c r="D3840" s="173"/>
      <c r="E3840" s="173"/>
      <c r="F3840" s="70">
        <v>130</v>
      </c>
      <c r="G3840" s="173"/>
      <c r="H3840" s="173"/>
      <c r="I3840" s="71" t="str">
        <v>libre</v>
      </c>
      <c r="J3840" s="33">
        <v>0</v>
      </c>
      <c r="K3840" s="325">
        <f t="shared" ref="K3840:K3903" ca="1" si="182">IF(K$3710&lt;$J3840,1,INDEX(OFFSET($K3534,0,0,1,6),K$3710-$J3840-1+1))</f>
        <v>1</v>
      </c>
      <c r="L3840" s="323"/>
      <c r="M3840" s="323"/>
      <c r="N3840" s="323"/>
      <c r="O3840" s="323"/>
      <c r="P3840" s="323"/>
    </row>
    <row r="3841" spans="1:16" outlineLevel="3" x14ac:dyDescent="0.3">
      <c r="A3841" s="173"/>
      <c r="B3841" s="173"/>
      <c r="C3841" s="173"/>
      <c r="D3841" s="173"/>
      <c r="E3841" s="173"/>
      <c r="F3841" s="70">
        <v>131</v>
      </c>
      <c r="G3841" s="173"/>
      <c r="H3841" s="173"/>
      <c r="I3841" s="71" t="str">
        <v>libre</v>
      </c>
      <c r="J3841" s="33">
        <v>0</v>
      </c>
      <c r="K3841" s="325">
        <f t="shared" ca="1" si="182"/>
        <v>1</v>
      </c>
      <c r="L3841" s="323"/>
      <c r="M3841" s="323"/>
      <c r="N3841" s="323"/>
      <c r="O3841" s="323"/>
      <c r="P3841" s="323"/>
    </row>
    <row r="3842" spans="1:16" outlineLevel="3" x14ac:dyDescent="0.3">
      <c r="A3842" s="173"/>
      <c r="B3842" s="173"/>
      <c r="C3842" s="173"/>
      <c r="D3842" s="173"/>
      <c r="E3842" s="173"/>
      <c r="F3842" s="70">
        <v>132</v>
      </c>
      <c r="G3842" s="173"/>
      <c r="H3842" s="173"/>
      <c r="I3842" s="71" t="str">
        <v>libre</v>
      </c>
      <c r="J3842" s="33">
        <v>0</v>
      </c>
      <c r="K3842" s="325">
        <f t="shared" ca="1" si="182"/>
        <v>1</v>
      </c>
      <c r="L3842" s="323"/>
      <c r="M3842" s="323"/>
      <c r="N3842" s="323"/>
      <c r="O3842" s="323"/>
      <c r="P3842" s="323"/>
    </row>
    <row r="3843" spans="1:16" outlineLevel="3" x14ac:dyDescent="0.3">
      <c r="A3843" s="173"/>
      <c r="B3843" s="173"/>
      <c r="C3843" s="173"/>
      <c r="D3843" s="173"/>
      <c r="E3843" s="173"/>
      <c r="F3843" s="70">
        <v>133</v>
      </c>
      <c r="G3843" s="173"/>
      <c r="H3843" s="173"/>
      <c r="I3843" s="71" t="str">
        <v>libre</v>
      </c>
      <c r="J3843" s="33">
        <v>0</v>
      </c>
      <c r="K3843" s="325">
        <f t="shared" ca="1" si="182"/>
        <v>1</v>
      </c>
      <c r="L3843" s="323"/>
      <c r="M3843" s="323"/>
      <c r="N3843" s="323"/>
      <c r="O3843" s="323"/>
      <c r="P3843" s="323"/>
    </row>
    <row r="3844" spans="1:16" outlineLevel="3" x14ac:dyDescent="0.3">
      <c r="A3844" s="173"/>
      <c r="B3844" s="173"/>
      <c r="C3844" s="173"/>
      <c r="D3844" s="173"/>
      <c r="E3844" s="173"/>
      <c r="F3844" s="70">
        <v>134</v>
      </c>
      <c r="G3844" s="173"/>
      <c r="H3844" s="173"/>
      <c r="I3844" s="71" t="str">
        <v>libre</v>
      </c>
      <c r="J3844" s="33">
        <v>0</v>
      </c>
      <c r="K3844" s="325">
        <f t="shared" ca="1" si="182"/>
        <v>1</v>
      </c>
      <c r="L3844" s="323"/>
      <c r="M3844" s="323"/>
      <c r="N3844" s="323"/>
      <c r="O3844" s="323"/>
      <c r="P3844" s="323"/>
    </row>
    <row r="3845" spans="1:16" outlineLevel="3" x14ac:dyDescent="0.3">
      <c r="A3845" s="173"/>
      <c r="B3845" s="173"/>
      <c r="C3845" s="173"/>
      <c r="D3845" s="173"/>
      <c r="E3845" s="173"/>
      <c r="F3845" s="70">
        <v>135</v>
      </c>
      <c r="G3845" s="173"/>
      <c r="H3845" s="173"/>
      <c r="I3845" s="71" t="str">
        <v>libre</v>
      </c>
      <c r="J3845" s="33">
        <v>0</v>
      </c>
      <c r="K3845" s="325">
        <f t="shared" ca="1" si="182"/>
        <v>1</v>
      </c>
      <c r="L3845" s="323"/>
      <c r="M3845" s="323"/>
      <c r="N3845" s="323"/>
      <c r="O3845" s="323"/>
      <c r="P3845" s="323"/>
    </row>
    <row r="3846" spans="1:16" outlineLevel="3" x14ac:dyDescent="0.3">
      <c r="A3846" s="173"/>
      <c r="B3846" s="173"/>
      <c r="C3846" s="173"/>
      <c r="D3846" s="173"/>
      <c r="E3846" s="173"/>
      <c r="F3846" s="70">
        <v>136</v>
      </c>
      <c r="G3846" s="173"/>
      <c r="H3846" s="173"/>
      <c r="I3846" s="71" t="str">
        <v>libre</v>
      </c>
      <c r="J3846" s="33">
        <v>0</v>
      </c>
      <c r="K3846" s="325">
        <f t="shared" ca="1" si="182"/>
        <v>1</v>
      </c>
      <c r="L3846" s="323"/>
      <c r="M3846" s="323"/>
      <c r="N3846" s="323"/>
      <c r="O3846" s="323"/>
      <c r="P3846" s="323"/>
    </row>
    <row r="3847" spans="1:16" outlineLevel="3" x14ac:dyDescent="0.3">
      <c r="A3847" s="173"/>
      <c r="B3847" s="173"/>
      <c r="C3847" s="173"/>
      <c r="D3847" s="173"/>
      <c r="E3847" s="173"/>
      <c r="F3847" s="70">
        <v>137</v>
      </c>
      <c r="G3847" s="173"/>
      <c r="H3847" s="173"/>
      <c r="I3847" s="71" t="str">
        <v>libre</v>
      </c>
      <c r="J3847" s="33">
        <v>0</v>
      </c>
      <c r="K3847" s="325">
        <f t="shared" ca="1" si="182"/>
        <v>1</v>
      </c>
      <c r="L3847" s="323"/>
      <c r="M3847" s="323"/>
      <c r="N3847" s="323"/>
      <c r="O3847" s="323"/>
      <c r="P3847" s="323"/>
    </row>
    <row r="3848" spans="1:16" outlineLevel="3" x14ac:dyDescent="0.3">
      <c r="A3848" s="173"/>
      <c r="B3848" s="173"/>
      <c r="C3848" s="173"/>
      <c r="D3848" s="173"/>
      <c r="E3848" s="173"/>
      <c r="F3848" s="70">
        <v>138</v>
      </c>
      <c r="G3848" s="173"/>
      <c r="H3848" s="173"/>
      <c r="I3848" s="71" t="str">
        <v>libre</v>
      </c>
      <c r="J3848" s="33">
        <v>0</v>
      </c>
      <c r="K3848" s="325">
        <f t="shared" ca="1" si="182"/>
        <v>1</v>
      </c>
      <c r="L3848" s="323"/>
      <c r="M3848" s="323"/>
      <c r="N3848" s="323"/>
      <c r="O3848" s="323"/>
      <c r="P3848" s="323"/>
    </row>
    <row r="3849" spans="1:16" outlineLevel="3" x14ac:dyDescent="0.3">
      <c r="A3849" s="173"/>
      <c r="B3849" s="173"/>
      <c r="C3849" s="173"/>
      <c r="D3849" s="173"/>
      <c r="E3849" s="173"/>
      <c r="F3849" s="70">
        <v>139</v>
      </c>
      <c r="G3849" s="173"/>
      <c r="H3849" s="173"/>
      <c r="I3849" s="71" t="str">
        <v>libre</v>
      </c>
      <c r="J3849" s="33">
        <v>0</v>
      </c>
      <c r="K3849" s="325">
        <f t="shared" ca="1" si="182"/>
        <v>1</v>
      </c>
      <c r="L3849" s="323"/>
      <c r="M3849" s="323"/>
      <c r="N3849" s="323"/>
      <c r="O3849" s="323"/>
      <c r="P3849" s="323"/>
    </row>
    <row r="3850" spans="1:16" outlineLevel="3" x14ac:dyDescent="0.3">
      <c r="A3850" s="173"/>
      <c r="B3850" s="173"/>
      <c r="C3850" s="173"/>
      <c r="D3850" s="173"/>
      <c r="E3850" s="173"/>
      <c r="F3850" s="70">
        <v>140</v>
      </c>
      <c r="G3850" s="173"/>
      <c r="H3850" s="173"/>
      <c r="I3850" s="71" t="str">
        <v>libre</v>
      </c>
      <c r="J3850" s="33">
        <v>0</v>
      </c>
      <c r="K3850" s="325">
        <f t="shared" ca="1" si="182"/>
        <v>1</v>
      </c>
      <c r="L3850" s="323"/>
      <c r="M3850" s="323"/>
      <c r="N3850" s="323"/>
      <c r="O3850" s="323"/>
      <c r="P3850" s="323"/>
    </row>
    <row r="3851" spans="1:16" outlineLevel="3" x14ac:dyDescent="0.3">
      <c r="A3851" s="173"/>
      <c r="B3851" s="173"/>
      <c r="C3851" s="173"/>
      <c r="D3851" s="173"/>
      <c r="E3851" s="173"/>
      <c r="F3851" s="70">
        <v>141</v>
      </c>
      <c r="G3851" s="173"/>
      <c r="H3851" s="173"/>
      <c r="I3851" s="71" t="str">
        <v>libre</v>
      </c>
      <c r="J3851" s="33">
        <v>0</v>
      </c>
      <c r="K3851" s="325">
        <f t="shared" ca="1" si="182"/>
        <v>1</v>
      </c>
      <c r="L3851" s="323"/>
      <c r="M3851" s="323"/>
      <c r="N3851" s="323"/>
      <c r="O3851" s="323"/>
      <c r="P3851" s="323"/>
    </row>
    <row r="3852" spans="1:16" outlineLevel="3" x14ac:dyDescent="0.3">
      <c r="A3852" s="173"/>
      <c r="B3852" s="173"/>
      <c r="C3852" s="173"/>
      <c r="D3852" s="173"/>
      <c r="E3852" s="173"/>
      <c r="F3852" s="70">
        <v>142</v>
      </c>
      <c r="G3852" s="173"/>
      <c r="H3852" s="173"/>
      <c r="I3852" s="71" t="str">
        <v>libre</v>
      </c>
      <c r="J3852" s="33">
        <v>0</v>
      </c>
      <c r="K3852" s="325">
        <f t="shared" ca="1" si="182"/>
        <v>1</v>
      </c>
      <c r="L3852" s="323"/>
      <c r="M3852" s="323"/>
      <c r="N3852" s="323"/>
      <c r="O3852" s="323"/>
      <c r="P3852" s="323"/>
    </row>
    <row r="3853" spans="1:16" outlineLevel="3" x14ac:dyDescent="0.3">
      <c r="A3853" s="173"/>
      <c r="B3853" s="173"/>
      <c r="C3853" s="173"/>
      <c r="D3853" s="173"/>
      <c r="E3853" s="173"/>
      <c r="F3853" s="70">
        <v>143</v>
      </c>
      <c r="G3853" s="173"/>
      <c r="H3853" s="173"/>
      <c r="I3853" s="71" t="str">
        <v>libre</v>
      </c>
      <c r="J3853" s="33">
        <v>0</v>
      </c>
      <c r="K3853" s="325">
        <f t="shared" ca="1" si="182"/>
        <v>1</v>
      </c>
      <c r="L3853" s="323"/>
      <c r="M3853" s="323"/>
      <c r="N3853" s="323"/>
      <c r="O3853" s="323"/>
      <c r="P3853" s="323"/>
    </row>
    <row r="3854" spans="1:16" outlineLevel="3" x14ac:dyDescent="0.3">
      <c r="A3854" s="173"/>
      <c r="B3854" s="173"/>
      <c r="C3854" s="173"/>
      <c r="D3854" s="173"/>
      <c r="E3854" s="173"/>
      <c r="F3854" s="70">
        <v>144</v>
      </c>
      <c r="G3854" s="173"/>
      <c r="H3854" s="173"/>
      <c r="I3854" s="71" t="str">
        <v>libre</v>
      </c>
      <c r="J3854" s="33">
        <v>0</v>
      </c>
      <c r="K3854" s="325">
        <f t="shared" ca="1" si="182"/>
        <v>1</v>
      </c>
      <c r="L3854" s="323"/>
      <c r="M3854" s="323"/>
      <c r="N3854" s="323"/>
      <c r="O3854" s="323"/>
      <c r="P3854" s="323"/>
    </row>
    <row r="3855" spans="1:16" outlineLevel="3" x14ac:dyDescent="0.3">
      <c r="A3855" s="173"/>
      <c r="B3855" s="173"/>
      <c r="C3855" s="173"/>
      <c r="D3855" s="173"/>
      <c r="E3855" s="173"/>
      <c r="F3855" s="70">
        <v>145</v>
      </c>
      <c r="G3855" s="173"/>
      <c r="H3855" s="173"/>
      <c r="I3855" s="71" t="str">
        <v>libre</v>
      </c>
      <c r="J3855" s="33">
        <v>0</v>
      </c>
      <c r="K3855" s="325">
        <f t="shared" ca="1" si="182"/>
        <v>1</v>
      </c>
      <c r="L3855" s="323"/>
      <c r="M3855" s="323"/>
      <c r="N3855" s="323"/>
      <c r="O3855" s="323"/>
      <c r="P3855" s="323"/>
    </row>
    <row r="3856" spans="1:16" outlineLevel="3" x14ac:dyDescent="0.3">
      <c r="A3856" s="173"/>
      <c r="B3856" s="173"/>
      <c r="C3856" s="173"/>
      <c r="D3856" s="173"/>
      <c r="E3856" s="173"/>
      <c r="F3856" s="70">
        <v>146</v>
      </c>
      <c r="G3856" s="173"/>
      <c r="H3856" s="173"/>
      <c r="I3856" s="71" t="str">
        <v>libre</v>
      </c>
      <c r="J3856" s="33">
        <v>0</v>
      </c>
      <c r="K3856" s="325">
        <f t="shared" ca="1" si="182"/>
        <v>1</v>
      </c>
      <c r="L3856" s="323"/>
      <c r="M3856" s="323"/>
      <c r="N3856" s="323"/>
      <c r="O3856" s="323"/>
      <c r="P3856" s="323"/>
    </row>
    <row r="3857" spans="1:16" outlineLevel="3" x14ac:dyDescent="0.3">
      <c r="A3857" s="173"/>
      <c r="B3857" s="173"/>
      <c r="C3857" s="173"/>
      <c r="D3857" s="173"/>
      <c r="E3857" s="173"/>
      <c r="F3857" s="70">
        <v>147</v>
      </c>
      <c r="G3857" s="173"/>
      <c r="H3857" s="173"/>
      <c r="I3857" s="71" t="str">
        <v>libre</v>
      </c>
      <c r="J3857" s="33">
        <v>0</v>
      </c>
      <c r="K3857" s="325">
        <f t="shared" ca="1" si="182"/>
        <v>1</v>
      </c>
      <c r="L3857" s="323"/>
      <c r="M3857" s="323"/>
      <c r="N3857" s="323"/>
      <c r="O3857" s="323"/>
      <c r="P3857" s="323"/>
    </row>
    <row r="3858" spans="1:16" outlineLevel="3" x14ac:dyDescent="0.3">
      <c r="A3858" s="173"/>
      <c r="B3858" s="173"/>
      <c r="C3858" s="173"/>
      <c r="D3858" s="173"/>
      <c r="E3858" s="173"/>
      <c r="F3858" s="70">
        <v>148</v>
      </c>
      <c r="G3858" s="173"/>
      <c r="H3858" s="173"/>
      <c r="I3858" s="71" t="str">
        <v>libre</v>
      </c>
      <c r="J3858" s="33">
        <v>0</v>
      </c>
      <c r="K3858" s="325">
        <f t="shared" ca="1" si="182"/>
        <v>1</v>
      </c>
      <c r="L3858" s="323"/>
      <c r="M3858" s="323"/>
      <c r="N3858" s="323"/>
      <c r="O3858" s="323"/>
      <c r="P3858" s="323"/>
    </row>
    <row r="3859" spans="1:16" outlineLevel="3" x14ac:dyDescent="0.3">
      <c r="A3859" s="173"/>
      <c r="B3859" s="173"/>
      <c r="C3859" s="173"/>
      <c r="D3859" s="173"/>
      <c r="E3859" s="173"/>
      <c r="F3859" s="70">
        <v>149</v>
      </c>
      <c r="G3859" s="173"/>
      <c r="H3859" s="173"/>
      <c r="I3859" s="71" t="str">
        <v>libre</v>
      </c>
      <c r="J3859" s="33">
        <v>0</v>
      </c>
      <c r="K3859" s="325">
        <f t="shared" ca="1" si="182"/>
        <v>1</v>
      </c>
      <c r="L3859" s="323"/>
      <c r="M3859" s="323"/>
      <c r="N3859" s="323"/>
      <c r="O3859" s="323"/>
      <c r="P3859" s="323"/>
    </row>
    <row r="3860" spans="1:16" outlineLevel="3" x14ac:dyDescent="0.3">
      <c r="A3860" s="173"/>
      <c r="B3860" s="173"/>
      <c r="C3860" s="173"/>
      <c r="D3860" s="173"/>
      <c r="E3860" s="173"/>
      <c r="F3860" s="70">
        <v>150</v>
      </c>
      <c r="G3860" s="173"/>
      <c r="H3860" s="173"/>
      <c r="I3860" s="71" t="str">
        <v>libre</v>
      </c>
      <c r="J3860" s="33">
        <v>0</v>
      </c>
      <c r="K3860" s="325">
        <f t="shared" ca="1" si="182"/>
        <v>1</v>
      </c>
      <c r="L3860" s="323"/>
      <c r="M3860" s="323"/>
      <c r="N3860" s="323"/>
      <c r="O3860" s="323"/>
      <c r="P3860" s="323"/>
    </row>
    <row r="3861" spans="1:16" outlineLevel="3" x14ac:dyDescent="0.3">
      <c r="A3861" s="173"/>
      <c r="B3861" s="173"/>
      <c r="C3861" s="173"/>
      <c r="D3861" s="173"/>
      <c r="E3861" s="173"/>
      <c r="F3861" s="70">
        <v>151</v>
      </c>
      <c r="G3861" s="173"/>
      <c r="H3861" s="173"/>
      <c r="I3861" s="71" t="str">
        <v>libre</v>
      </c>
      <c r="J3861" s="33">
        <v>0</v>
      </c>
      <c r="K3861" s="325">
        <f t="shared" ca="1" si="182"/>
        <v>1</v>
      </c>
      <c r="L3861" s="323"/>
      <c r="M3861" s="323"/>
      <c r="N3861" s="323"/>
      <c r="O3861" s="323"/>
      <c r="P3861" s="323"/>
    </row>
    <row r="3862" spans="1:16" outlineLevel="3" x14ac:dyDescent="0.3">
      <c r="A3862" s="173"/>
      <c r="B3862" s="173"/>
      <c r="C3862" s="173"/>
      <c r="D3862" s="173"/>
      <c r="E3862" s="173"/>
      <c r="F3862" s="70">
        <v>152</v>
      </c>
      <c r="G3862" s="173"/>
      <c r="H3862" s="173"/>
      <c r="I3862" s="71" t="str">
        <v>libre</v>
      </c>
      <c r="J3862" s="33">
        <v>0</v>
      </c>
      <c r="K3862" s="325">
        <f t="shared" ca="1" si="182"/>
        <v>1</v>
      </c>
      <c r="L3862" s="323"/>
      <c r="M3862" s="323"/>
      <c r="N3862" s="323"/>
      <c r="O3862" s="323"/>
      <c r="P3862" s="323"/>
    </row>
    <row r="3863" spans="1:16" outlineLevel="3" x14ac:dyDescent="0.3">
      <c r="A3863" s="173"/>
      <c r="B3863" s="173"/>
      <c r="C3863" s="173"/>
      <c r="D3863" s="173"/>
      <c r="E3863" s="173"/>
      <c r="F3863" s="70">
        <v>153</v>
      </c>
      <c r="G3863" s="173"/>
      <c r="H3863" s="173"/>
      <c r="I3863" s="71" t="str">
        <v>libre</v>
      </c>
      <c r="J3863" s="33">
        <v>0</v>
      </c>
      <c r="K3863" s="325">
        <f t="shared" ca="1" si="182"/>
        <v>1</v>
      </c>
      <c r="L3863" s="323"/>
      <c r="M3863" s="323"/>
      <c r="N3863" s="323"/>
      <c r="O3863" s="323"/>
      <c r="P3863" s="323"/>
    </row>
    <row r="3864" spans="1:16" outlineLevel="3" x14ac:dyDescent="0.3">
      <c r="A3864" s="173"/>
      <c r="B3864" s="173"/>
      <c r="C3864" s="173"/>
      <c r="D3864" s="173"/>
      <c r="E3864" s="173"/>
      <c r="F3864" s="70">
        <v>154</v>
      </c>
      <c r="G3864" s="173"/>
      <c r="H3864" s="173"/>
      <c r="I3864" s="71" t="str">
        <v>libre</v>
      </c>
      <c r="J3864" s="33">
        <v>0</v>
      </c>
      <c r="K3864" s="325">
        <f t="shared" ca="1" si="182"/>
        <v>1</v>
      </c>
      <c r="L3864" s="323"/>
      <c r="M3864" s="323"/>
      <c r="N3864" s="323"/>
      <c r="O3864" s="323"/>
      <c r="P3864" s="323"/>
    </row>
    <row r="3865" spans="1:16" outlineLevel="3" x14ac:dyDescent="0.3">
      <c r="A3865" s="173"/>
      <c r="B3865" s="173"/>
      <c r="C3865" s="173"/>
      <c r="D3865" s="173"/>
      <c r="E3865" s="173"/>
      <c r="F3865" s="70">
        <v>155</v>
      </c>
      <c r="G3865" s="173"/>
      <c r="H3865" s="173"/>
      <c r="I3865" s="71" t="str">
        <v>libre</v>
      </c>
      <c r="J3865" s="33">
        <v>0</v>
      </c>
      <c r="K3865" s="325">
        <f t="shared" ca="1" si="182"/>
        <v>1</v>
      </c>
      <c r="L3865" s="323"/>
      <c r="M3865" s="323"/>
      <c r="N3865" s="323"/>
      <c r="O3865" s="323"/>
      <c r="P3865" s="323"/>
    </row>
    <row r="3866" spans="1:16" outlineLevel="3" x14ac:dyDescent="0.3">
      <c r="A3866" s="173"/>
      <c r="B3866" s="173"/>
      <c r="C3866" s="173"/>
      <c r="D3866" s="173"/>
      <c r="E3866" s="173"/>
      <c r="F3866" s="70">
        <v>156</v>
      </c>
      <c r="G3866" s="173"/>
      <c r="H3866" s="173"/>
      <c r="I3866" s="71" t="str">
        <v>libre</v>
      </c>
      <c r="J3866" s="33">
        <v>0</v>
      </c>
      <c r="K3866" s="325">
        <f t="shared" ca="1" si="182"/>
        <v>1</v>
      </c>
      <c r="L3866" s="323"/>
      <c r="M3866" s="323"/>
      <c r="N3866" s="323"/>
      <c r="O3866" s="323"/>
      <c r="P3866" s="323"/>
    </row>
    <row r="3867" spans="1:16" outlineLevel="3" x14ac:dyDescent="0.3">
      <c r="A3867" s="173"/>
      <c r="B3867" s="173"/>
      <c r="C3867" s="173"/>
      <c r="D3867" s="173"/>
      <c r="E3867" s="173"/>
      <c r="F3867" s="70">
        <v>157</v>
      </c>
      <c r="G3867" s="173"/>
      <c r="H3867" s="173"/>
      <c r="I3867" s="71" t="str">
        <v>libre</v>
      </c>
      <c r="J3867" s="33">
        <v>0</v>
      </c>
      <c r="K3867" s="325">
        <f t="shared" ca="1" si="182"/>
        <v>1</v>
      </c>
      <c r="L3867" s="323"/>
      <c r="M3867" s="323"/>
      <c r="N3867" s="323"/>
      <c r="O3867" s="323"/>
      <c r="P3867" s="323"/>
    </row>
    <row r="3868" spans="1:16" outlineLevel="3" x14ac:dyDescent="0.3">
      <c r="A3868" s="173"/>
      <c r="B3868" s="173"/>
      <c r="C3868" s="173"/>
      <c r="D3868" s="173"/>
      <c r="E3868" s="173"/>
      <c r="F3868" s="70">
        <v>158</v>
      </c>
      <c r="G3868" s="173"/>
      <c r="H3868" s="173"/>
      <c r="I3868" s="71" t="str">
        <v>libre</v>
      </c>
      <c r="J3868" s="33">
        <v>0</v>
      </c>
      <c r="K3868" s="325">
        <f t="shared" ca="1" si="182"/>
        <v>1</v>
      </c>
      <c r="L3868" s="323"/>
      <c r="M3868" s="323"/>
      <c r="N3868" s="323"/>
      <c r="O3868" s="323"/>
      <c r="P3868" s="323"/>
    </row>
    <row r="3869" spans="1:16" outlineLevel="3" x14ac:dyDescent="0.3">
      <c r="A3869" s="173"/>
      <c r="B3869" s="173"/>
      <c r="C3869" s="173"/>
      <c r="D3869" s="173"/>
      <c r="E3869" s="173"/>
      <c r="F3869" s="70">
        <v>159</v>
      </c>
      <c r="G3869" s="173"/>
      <c r="H3869" s="173"/>
      <c r="I3869" s="71" t="str">
        <v>libre</v>
      </c>
      <c r="J3869" s="33">
        <v>0</v>
      </c>
      <c r="K3869" s="325">
        <f t="shared" ca="1" si="182"/>
        <v>1</v>
      </c>
      <c r="L3869" s="323"/>
      <c r="M3869" s="323"/>
      <c r="N3869" s="323"/>
      <c r="O3869" s="323"/>
      <c r="P3869" s="323"/>
    </row>
    <row r="3870" spans="1:16" outlineLevel="3" x14ac:dyDescent="0.3">
      <c r="A3870" s="173"/>
      <c r="B3870" s="173"/>
      <c r="C3870" s="173"/>
      <c r="D3870" s="173"/>
      <c r="E3870" s="173"/>
      <c r="F3870" s="70">
        <v>160</v>
      </c>
      <c r="G3870" s="173"/>
      <c r="H3870" s="173"/>
      <c r="I3870" s="71" t="str">
        <v>libre</v>
      </c>
      <c r="J3870" s="33">
        <v>0</v>
      </c>
      <c r="K3870" s="325">
        <f t="shared" ca="1" si="182"/>
        <v>1</v>
      </c>
      <c r="L3870" s="323"/>
      <c r="M3870" s="323"/>
      <c r="N3870" s="323"/>
      <c r="O3870" s="323"/>
      <c r="P3870" s="323"/>
    </row>
    <row r="3871" spans="1:16" outlineLevel="3" x14ac:dyDescent="0.3">
      <c r="A3871" s="173"/>
      <c r="B3871" s="173"/>
      <c r="C3871" s="173"/>
      <c r="D3871" s="173"/>
      <c r="E3871" s="173"/>
      <c r="F3871" s="70">
        <v>161</v>
      </c>
      <c r="G3871" s="173"/>
      <c r="H3871" s="173"/>
      <c r="I3871" s="71" t="str">
        <v>libre</v>
      </c>
      <c r="J3871" s="33">
        <v>0</v>
      </c>
      <c r="K3871" s="325">
        <f t="shared" ca="1" si="182"/>
        <v>1</v>
      </c>
      <c r="L3871" s="323"/>
      <c r="M3871" s="323"/>
      <c r="N3871" s="323"/>
      <c r="O3871" s="323"/>
      <c r="P3871" s="323"/>
    </row>
    <row r="3872" spans="1:16" outlineLevel="3" x14ac:dyDescent="0.3">
      <c r="A3872" s="173"/>
      <c r="B3872" s="173"/>
      <c r="C3872" s="173"/>
      <c r="D3872" s="173"/>
      <c r="E3872" s="173"/>
      <c r="F3872" s="70">
        <v>162</v>
      </c>
      <c r="G3872" s="173"/>
      <c r="H3872" s="173"/>
      <c r="I3872" s="71" t="str">
        <v>libre</v>
      </c>
      <c r="J3872" s="33">
        <v>0</v>
      </c>
      <c r="K3872" s="325">
        <f t="shared" ca="1" si="182"/>
        <v>1</v>
      </c>
      <c r="L3872" s="323"/>
      <c r="M3872" s="323"/>
      <c r="N3872" s="323"/>
      <c r="O3872" s="323"/>
      <c r="P3872" s="323"/>
    </row>
    <row r="3873" spans="1:16" outlineLevel="3" x14ac:dyDescent="0.3">
      <c r="A3873" s="173"/>
      <c r="B3873" s="173"/>
      <c r="C3873" s="173"/>
      <c r="D3873" s="173"/>
      <c r="E3873" s="173"/>
      <c r="F3873" s="70">
        <v>163</v>
      </c>
      <c r="G3873" s="173"/>
      <c r="H3873" s="173"/>
      <c r="I3873" s="71" t="str">
        <v>libre</v>
      </c>
      <c r="J3873" s="33">
        <v>0</v>
      </c>
      <c r="K3873" s="325">
        <f t="shared" ca="1" si="182"/>
        <v>1</v>
      </c>
      <c r="L3873" s="323"/>
      <c r="M3873" s="323"/>
      <c r="N3873" s="323"/>
      <c r="O3873" s="323"/>
      <c r="P3873" s="323"/>
    </row>
    <row r="3874" spans="1:16" outlineLevel="3" x14ac:dyDescent="0.3">
      <c r="A3874" s="173"/>
      <c r="B3874" s="173"/>
      <c r="C3874" s="173"/>
      <c r="D3874" s="173"/>
      <c r="E3874" s="173"/>
      <c r="F3874" s="70">
        <v>164</v>
      </c>
      <c r="G3874" s="173"/>
      <c r="H3874" s="173"/>
      <c r="I3874" s="71" t="str">
        <v>libre</v>
      </c>
      <c r="J3874" s="33">
        <v>0</v>
      </c>
      <c r="K3874" s="325">
        <f t="shared" ca="1" si="182"/>
        <v>1</v>
      </c>
      <c r="L3874" s="323"/>
      <c r="M3874" s="323"/>
      <c r="N3874" s="323"/>
      <c r="O3874" s="323"/>
      <c r="P3874" s="323"/>
    </row>
    <row r="3875" spans="1:16" outlineLevel="3" x14ac:dyDescent="0.3">
      <c r="A3875" s="173"/>
      <c r="B3875" s="173"/>
      <c r="C3875" s="173"/>
      <c r="D3875" s="173"/>
      <c r="E3875" s="173"/>
      <c r="F3875" s="70">
        <v>165</v>
      </c>
      <c r="G3875" s="173"/>
      <c r="H3875" s="173"/>
      <c r="I3875" s="71" t="str">
        <v>libre</v>
      </c>
      <c r="J3875" s="33">
        <v>0</v>
      </c>
      <c r="K3875" s="325">
        <f t="shared" ca="1" si="182"/>
        <v>1</v>
      </c>
      <c r="L3875" s="323"/>
      <c r="M3875" s="323"/>
      <c r="N3875" s="323"/>
      <c r="O3875" s="323"/>
      <c r="P3875" s="323"/>
    </row>
    <row r="3876" spans="1:16" outlineLevel="3" x14ac:dyDescent="0.3">
      <c r="A3876" s="173"/>
      <c r="B3876" s="173"/>
      <c r="C3876" s="173"/>
      <c r="D3876" s="173"/>
      <c r="E3876" s="173"/>
      <c r="F3876" s="70">
        <v>166</v>
      </c>
      <c r="G3876" s="173"/>
      <c r="H3876" s="173"/>
      <c r="I3876" s="71" t="str">
        <v>libre</v>
      </c>
      <c r="J3876" s="33">
        <v>0</v>
      </c>
      <c r="K3876" s="325">
        <f t="shared" ca="1" si="182"/>
        <v>1</v>
      </c>
      <c r="L3876" s="323"/>
      <c r="M3876" s="323"/>
      <c r="N3876" s="323"/>
      <c r="O3876" s="323"/>
      <c r="P3876" s="323"/>
    </row>
    <row r="3877" spans="1:16" outlineLevel="3" x14ac:dyDescent="0.3">
      <c r="A3877" s="173"/>
      <c r="B3877" s="173"/>
      <c r="C3877" s="173"/>
      <c r="D3877" s="173"/>
      <c r="E3877" s="173"/>
      <c r="F3877" s="70">
        <v>167</v>
      </c>
      <c r="G3877" s="173"/>
      <c r="H3877" s="173"/>
      <c r="I3877" s="71" t="str">
        <v>libre</v>
      </c>
      <c r="J3877" s="33">
        <v>0</v>
      </c>
      <c r="K3877" s="325">
        <f t="shared" ca="1" si="182"/>
        <v>1</v>
      </c>
      <c r="L3877" s="323"/>
      <c r="M3877" s="323"/>
      <c r="N3877" s="323"/>
      <c r="O3877" s="323"/>
      <c r="P3877" s="323"/>
    </row>
    <row r="3878" spans="1:16" outlineLevel="3" x14ac:dyDescent="0.3">
      <c r="A3878" s="173"/>
      <c r="B3878" s="173"/>
      <c r="C3878" s="173"/>
      <c r="D3878" s="173"/>
      <c r="E3878" s="173"/>
      <c r="F3878" s="70">
        <v>168</v>
      </c>
      <c r="G3878" s="173"/>
      <c r="H3878" s="173"/>
      <c r="I3878" s="71" t="str">
        <v>libre</v>
      </c>
      <c r="J3878" s="33">
        <v>0</v>
      </c>
      <c r="K3878" s="325">
        <f t="shared" ca="1" si="182"/>
        <v>1</v>
      </c>
      <c r="L3878" s="323"/>
      <c r="M3878" s="323"/>
      <c r="N3878" s="323"/>
      <c r="O3878" s="323"/>
      <c r="P3878" s="323"/>
    </row>
    <row r="3879" spans="1:16" outlineLevel="3" x14ac:dyDescent="0.3">
      <c r="A3879" s="173"/>
      <c r="B3879" s="173"/>
      <c r="C3879" s="173"/>
      <c r="D3879" s="173"/>
      <c r="E3879" s="173"/>
      <c r="F3879" s="70">
        <v>169</v>
      </c>
      <c r="G3879" s="173"/>
      <c r="H3879" s="173"/>
      <c r="I3879" s="71" t="str">
        <v>libre</v>
      </c>
      <c r="J3879" s="33">
        <v>0</v>
      </c>
      <c r="K3879" s="325">
        <f t="shared" ca="1" si="182"/>
        <v>1</v>
      </c>
      <c r="L3879" s="323"/>
      <c r="M3879" s="323"/>
      <c r="N3879" s="323"/>
      <c r="O3879" s="323"/>
      <c r="P3879" s="323"/>
    </row>
    <row r="3880" spans="1:16" outlineLevel="3" x14ac:dyDescent="0.3">
      <c r="A3880" s="173"/>
      <c r="B3880" s="173"/>
      <c r="C3880" s="173"/>
      <c r="D3880" s="173"/>
      <c r="E3880" s="173"/>
      <c r="F3880" s="70">
        <v>170</v>
      </c>
      <c r="G3880" s="173"/>
      <c r="H3880" s="173"/>
      <c r="I3880" s="71" t="str">
        <v>libre</v>
      </c>
      <c r="J3880" s="33">
        <v>0</v>
      </c>
      <c r="K3880" s="325">
        <f t="shared" ca="1" si="182"/>
        <v>1</v>
      </c>
      <c r="L3880" s="323"/>
      <c r="M3880" s="323"/>
      <c r="N3880" s="323"/>
      <c r="O3880" s="323"/>
      <c r="P3880" s="323"/>
    </row>
    <row r="3881" spans="1:16" outlineLevel="3" x14ac:dyDescent="0.3">
      <c r="A3881" s="173"/>
      <c r="B3881" s="173"/>
      <c r="C3881" s="173"/>
      <c r="D3881" s="173"/>
      <c r="E3881" s="173"/>
      <c r="F3881" s="70">
        <v>171</v>
      </c>
      <c r="G3881" s="173"/>
      <c r="H3881" s="173"/>
      <c r="I3881" s="71" t="str">
        <v>libre</v>
      </c>
      <c r="J3881" s="33">
        <v>0</v>
      </c>
      <c r="K3881" s="325">
        <f t="shared" ca="1" si="182"/>
        <v>1</v>
      </c>
      <c r="L3881" s="323"/>
      <c r="M3881" s="323"/>
      <c r="N3881" s="323"/>
      <c r="O3881" s="323"/>
      <c r="P3881" s="323"/>
    </row>
    <row r="3882" spans="1:16" outlineLevel="3" x14ac:dyDescent="0.3">
      <c r="A3882" s="173"/>
      <c r="B3882" s="173"/>
      <c r="C3882" s="173"/>
      <c r="D3882" s="173"/>
      <c r="E3882" s="173"/>
      <c r="F3882" s="70">
        <v>172</v>
      </c>
      <c r="G3882" s="173"/>
      <c r="H3882" s="173"/>
      <c r="I3882" s="71" t="str">
        <v>libre</v>
      </c>
      <c r="J3882" s="33">
        <v>0</v>
      </c>
      <c r="K3882" s="325">
        <f t="shared" ca="1" si="182"/>
        <v>1</v>
      </c>
      <c r="L3882" s="323"/>
      <c r="M3882" s="323"/>
      <c r="N3882" s="323"/>
      <c r="O3882" s="323"/>
      <c r="P3882" s="323"/>
    </row>
    <row r="3883" spans="1:16" outlineLevel="3" x14ac:dyDescent="0.3">
      <c r="A3883" s="173"/>
      <c r="B3883" s="173"/>
      <c r="C3883" s="173"/>
      <c r="D3883" s="173"/>
      <c r="E3883" s="173"/>
      <c r="F3883" s="70">
        <v>173</v>
      </c>
      <c r="G3883" s="173"/>
      <c r="H3883" s="173"/>
      <c r="I3883" s="71" t="str">
        <v>libre</v>
      </c>
      <c r="J3883" s="33">
        <v>0</v>
      </c>
      <c r="K3883" s="325">
        <f t="shared" ca="1" si="182"/>
        <v>1</v>
      </c>
      <c r="L3883" s="323"/>
      <c r="M3883" s="323"/>
      <c r="N3883" s="323"/>
      <c r="O3883" s="323"/>
      <c r="P3883" s="323"/>
    </row>
    <row r="3884" spans="1:16" outlineLevel="3" x14ac:dyDescent="0.3">
      <c r="A3884" s="173"/>
      <c r="B3884" s="173"/>
      <c r="C3884" s="173"/>
      <c r="D3884" s="173"/>
      <c r="E3884" s="173"/>
      <c r="F3884" s="70">
        <v>174</v>
      </c>
      <c r="G3884" s="173"/>
      <c r="H3884" s="173"/>
      <c r="I3884" s="71" t="str">
        <v>libre</v>
      </c>
      <c r="J3884" s="33">
        <v>0</v>
      </c>
      <c r="K3884" s="325">
        <f t="shared" ca="1" si="182"/>
        <v>1</v>
      </c>
      <c r="L3884" s="323"/>
      <c r="M3884" s="323"/>
      <c r="N3884" s="323"/>
      <c r="O3884" s="323"/>
      <c r="P3884" s="323"/>
    </row>
    <row r="3885" spans="1:16" outlineLevel="3" x14ac:dyDescent="0.3">
      <c r="A3885" s="173"/>
      <c r="B3885" s="173"/>
      <c r="C3885" s="173"/>
      <c r="D3885" s="173"/>
      <c r="E3885" s="173"/>
      <c r="F3885" s="70">
        <v>175</v>
      </c>
      <c r="G3885" s="173"/>
      <c r="H3885" s="173"/>
      <c r="I3885" s="71" t="str">
        <v>libre</v>
      </c>
      <c r="J3885" s="33">
        <v>0</v>
      </c>
      <c r="K3885" s="325">
        <f t="shared" ca="1" si="182"/>
        <v>1</v>
      </c>
      <c r="L3885" s="323"/>
      <c r="M3885" s="323"/>
      <c r="N3885" s="323"/>
      <c r="O3885" s="323"/>
      <c r="P3885" s="323"/>
    </row>
    <row r="3886" spans="1:16" outlineLevel="3" x14ac:dyDescent="0.3">
      <c r="A3886" s="173"/>
      <c r="B3886" s="173"/>
      <c r="C3886" s="173"/>
      <c r="D3886" s="173"/>
      <c r="E3886" s="173"/>
      <c r="F3886" s="70">
        <v>176</v>
      </c>
      <c r="G3886" s="173"/>
      <c r="H3886" s="173"/>
      <c r="I3886" s="71" t="str">
        <v>libre</v>
      </c>
      <c r="J3886" s="33">
        <v>0</v>
      </c>
      <c r="K3886" s="325">
        <f t="shared" ca="1" si="182"/>
        <v>1</v>
      </c>
      <c r="L3886" s="323"/>
      <c r="M3886" s="323"/>
      <c r="N3886" s="323"/>
      <c r="O3886" s="323"/>
      <c r="P3886" s="323"/>
    </row>
    <row r="3887" spans="1:16" outlineLevel="3" x14ac:dyDescent="0.3">
      <c r="A3887" s="173"/>
      <c r="B3887" s="173"/>
      <c r="C3887" s="173"/>
      <c r="D3887" s="173"/>
      <c r="E3887" s="173"/>
      <c r="F3887" s="70">
        <v>177</v>
      </c>
      <c r="G3887" s="173"/>
      <c r="H3887" s="173"/>
      <c r="I3887" s="71" t="str">
        <v>libre</v>
      </c>
      <c r="J3887" s="33">
        <v>0</v>
      </c>
      <c r="K3887" s="325">
        <f t="shared" ca="1" si="182"/>
        <v>1</v>
      </c>
      <c r="L3887" s="323"/>
      <c r="M3887" s="323"/>
      <c r="N3887" s="323"/>
      <c r="O3887" s="323"/>
      <c r="P3887" s="323"/>
    </row>
    <row r="3888" spans="1:16" outlineLevel="3" x14ac:dyDescent="0.3">
      <c r="A3888" s="173"/>
      <c r="B3888" s="173"/>
      <c r="C3888" s="173"/>
      <c r="D3888" s="173"/>
      <c r="E3888" s="173"/>
      <c r="F3888" s="70">
        <v>178</v>
      </c>
      <c r="G3888" s="173"/>
      <c r="H3888" s="173"/>
      <c r="I3888" s="71" t="str">
        <v>libre</v>
      </c>
      <c r="J3888" s="33">
        <v>0</v>
      </c>
      <c r="K3888" s="325">
        <f t="shared" ca="1" si="182"/>
        <v>1</v>
      </c>
      <c r="L3888" s="323"/>
      <c r="M3888" s="323"/>
      <c r="N3888" s="323"/>
      <c r="O3888" s="323"/>
      <c r="P3888" s="323"/>
    </row>
    <row r="3889" spans="1:16" outlineLevel="3" x14ac:dyDescent="0.3">
      <c r="A3889" s="173"/>
      <c r="B3889" s="173"/>
      <c r="C3889" s="173"/>
      <c r="D3889" s="173"/>
      <c r="E3889" s="173"/>
      <c r="F3889" s="70">
        <v>179</v>
      </c>
      <c r="G3889" s="173"/>
      <c r="H3889" s="173"/>
      <c r="I3889" s="71" t="str">
        <v>libre</v>
      </c>
      <c r="J3889" s="33">
        <v>0</v>
      </c>
      <c r="K3889" s="325">
        <f t="shared" ca="1" si="182"/>
        <v>1</v>
      </c>
      <c r="L3889" s="323"/>
      <c r="M3889" s="323"/>
      <c r="N3889" s="323"/>
      <c r="O3889" s="323"/>
      <c r="P3889" s="323"/>
    </row>
    <row r="3890" spans="1:16" outlineLevel="3" x14ac:dyDescent="0.3">
      <c r="A3890" s="173"/>
      <c r="B3890" s="173"/>
      <c r="C3890" s="173"/>
      <c r="D3890" s="173"/>
      <c r="E3890" s="173"/>
      <c r="F3890" s="70">
        <v>180</v>
      </c>
      <c r="G3890" s="173"/>
      <c r="H3890" s="173"/>
      <c r="I3890" s="71" t="str">
        <v>libre</v>
      </c>
      <c r="J3890" s="33">
        <v>0</v>
      </c>
      <c r="K3890" s="325">
        <f t="shared" ca="1" si="182"/>
        <v>1</v>
      </c>
      <c r="L3890" s="323"/>
      <c r="M3890" s="323"/>
      <c r="N3890" s="323"/>
      <c r="O3890" s="323"/>
      <c r="P3890" s="323"/>
    </row>
    <row r="3891" spans="1:16" outlineLevel="3" x14ac:dyDescent="0.3">
      <c r="A3891" s="173"/>
      <c r="B3891" s="173"/>
      <c r="C3891" s="173"/>
      <c r="D3891" s="173"/>
      <c r="E3891" s="173"/>
      <c r="F3891" s="70">
        <v>181</v>
      </c>
      <c r="G3891" s="173"/>
      <c r="H3891" s="173"/>
      <c r="I3891" s="71" t="str">
        <v>libre</v>
      </c>
      <c r="J3891" s="33">
        <v>0</v>
      </c>
      <c r="K3891" s="325">
        <f t="shared" ca="1" si="182"/>
        <v>1</v>
      </c>
      <c r="L3891" s="323"/>
      <c r="M3891" s="323"/>
      <c r="N3891" s="323"/>
      <c r="O3891" s="323"/>
      <c r="P3891" s="323"/>
    </row>
    <row r="3892" spans="1:16" outlineLevel="3" x14ac:dyDescent="0.3">
      <c r="A3892" s="173"/>
      <c r="B3892" s="173"/>
      <c r="C3892" s="173"/>
      <c r="D3892" s="173"/>
      <c r="E3892" s="173"/>
      <c r="F3892" s="70">
        <v>182</v>
      </c>
      <c r="G3892" s="173"/>
      <c r="H3892" s="173"/>
      <c r="I3892" s="71" t="str">
        <v>libre</v>
      </c>
      <c r="J3892" s="33">
        <v>0</v>
      </c>
      <c r="K3892" s="325">
        <f t="shared" ca="1" si="182"/>
        <v>1</v>
      </c>
      <c r="L3892" s="323"/>
      <c r="M3892" s="323"/>
      <c r="N3892" s="323"/>
      <c r="O3892" s="323"/>
      <c r="P3892" s="323"/>
    </row>
    <row r="3893" spans="1:16" outlineLevel="3" x14ac:dyDescent="0.3">
      <c r="A3893" s="173"/>
      <c r="B3893" s="173"/>
      <c r="C3893" s="173"/>
      <c r="D3893" s="173"/>
      <c r="E3893" s="173"/>
      <c r="F3893" s="70">
        <v>183</v>
      </c>
      <c r="G3893" s="173"/>
      <c r="H3893" s="173"/>
      <c r="I3893" s="71" t="str">
        <v>libre</v>
      </c>
      <c r="J3893" s="33">
        <v>0</v>
      </c>
      <c r="K3893" s="325">
        <f t="shared" ca="1" si="182"/>
        <v>1</v>
      </c>
      <c r="L3893" s="323"/>
      <c r="M3893" s="323"/>
      <c r="N3893" s="323"/>
      <c r="O3893" s="323"/>
      <c r="P3893" s="323"/>
    </row>
    <row r="3894" spans="1:16" outlineLevel="3" x14ac:dyDescent="0.3">
      <c r="A3894" s="173"/>
      <c r="B3894" s="173"/>
      <c r="C3894" s="173"/>
      <c r="D3894" s="173"/>
      <c r="E3894" s="173"/>
      <c r="F3894" s="70">
        <v>184</v>
      </c>
      <c r="G3894" s="173"/>
      <c r="H3894" s="173"/>
      <c r="I3894" s="71" t="str">
        <v>libre</v>
      </c>
      <c r="J3894" s="33">
        <v>0</v>
      </c>
      <c r="K3894" s="325">
        <f t="shared" ca="1" si="182"/>
        <v>1</v>
      </c>
      <c r="L3894" s="323"/>
      <c r="M3894" s="323"/>
      <c r="N3894" s="323"/>
      <c r="O3894" s="323"/>
      <c r="P3894" s="323"/>
    </row>
    <row r="3895" spans="1:16" outlineLevel="3" x14ac:dyDescent="0.3">
      <c r="A3895" s="173"/>
      <c r="B3895" s="173"/>
      <c r="C3895" s="173"/>
      <c r="D3895" s="173"/>
      <c r="E3895" s="173"/>
      <c r="F3895" s="70">
        <v>185</v>
      </c>
      <c r="G3895" s="173"/>
      <c r="H3895" s="173"/>
      <c r="I3895" s="71" t="str">
        <v>libre</v>
      </c>
      <c r="J3895" s="33">
        <v>0</v>
      </c>
      <c r="K3895" s="325">
        <f t="shared" ca="1" si="182"/>
        <v>1</v>
      </c>
      <c r="L3895" s="323"/>
      <c r="M3895" s="323"/>
      <c r="N3895" s="323"/>
      <c r="O3895" s="323"/>
      <c r="P3895" s="323"/>
    </row>
    <row r="3896" spans="1:16" outlineLevel="3" x14ac:dyDescent="0.3">
      <c r="A3896" s="173"/>
      <c r="B3896" s="173"/>
      <c r="C3896" s="173"/>
      <c r="D3896" s="173"/>
      <c r="E3896" s="173"/>
      <c r="F3896" s="70">
        <v>186</v>
      </c>
      <c r="G3896" s="173"/>
      <c r="H3896" s="173"/>
      <c r="I3896" s="71" t="str">
        <v>libre</v>
      </c>
      <c r="J3896" s="33">
        <v>0</v>
      </c>
      <c r="K3896" s="325">
        <f t="shared" ca="1" si="182"/>
        <v>1</v>
      </c>
      <c r="L3896" s="323"/>
      <c r="M3896" s="323"/>
      <c r="N3896" s="323"/>
      <c r="O3896" s="323"/>
      <c r="P3896" s="323"/>
    </row>
    <row r="3897" spans="1:16" outlineLevel="3" x14ac:dyDescent="0.3">
      <c r="A3897" s="173"/>
      <c r="B3897" s="173"/>
      <c r="C3897" s="173"/>
      <c r="D3897" s="173"/>
      <c r="E3897" s="173"/>
      <c r="F3897" s="70">
        <v>187</v>
      </c>
      <c r="G3897" s="173"/>
      <c r="H3897" s="173"/>
      <c r="I3897" s="71" t="str">
        <v>libre</v>
      </c>
      <c r="J3897" s="33">
        <v>0</v>
      </c>
      <c r="K3897" s="325">
        <f t="shared" ca="1" si="182"/>
        <v>1</v>
      </c>
      <c r="L3897" s="323"/>
      <c r="M3897" s="323"/>
      <c r="N3897" s="323"/>
      <c r="O3897" s="323"/>
      <c r="P3897" s="323"/>
    </row>
    <row r="3898" spans="1:16" outlineLevel="3" x14ac:dyDescent="0.3">
      <c r="A3898" s="173"/>
      <c r="B3898" s="173"/>
      <c r="C3898" s="173"/>
      <c r="D3898" s="173"/>
      <c r="E3898" s="173"/>
      <c r="F3898" s="70">
        <v>188</v>
      </c>
      <c r="G3898" s="173"/>
      <c r="H3898" s="173"/>
      <c r="I3898" s="71" t="str">
        <v>libre</v>
      </c>
      <c r="J3898" s="33">
        <v>0</v>
      </c>
      <c r="K3898" s="325">
        <f t="shared" ca="1" si="182"/>
        <v>1</v>
      </c>
      <c r="L3898" s="323"/>
      <c r="M3898" s="323"/>
      <c r="N3898" s="323"/>
      <c r="O3898" s="323"/>
      <c r="P3898" s="323"/>
    </row>
    <row r="3899" spans="1:16" outlineLevel="3" x14ac:dyDescent="0.3">
      <c r="A3899" s="173"/>
      <c r="B3899" s="173"/>
      <c r="C3899" s="173"/>
      <c r="D3899" s="173"/>
      <c r="E3899" s="173"/>
      <c r="F3899" s="70">
        <v>189</v>
      </c>
      <c r="G3899" s="173"/>
      <c r="H3899" s="173"/>
      <c r="I3899" s="71" t="str">
        <v>libre</v>
      </c>
      <c r="J3899" s="33">
        <v>0</v>
      </c>
      <c r="K3899" s="325">
        <f t="shared" ca="1" si="182"/>
        <v>1</v>
      </c>
      <c r="L3899" s="323"/>
      <c r="M3899" s="323"/>
      <c r="N3899" s="323"/>
      <c r="O3899" s="323"/>
      <c r="P3899" s="323"/>
    </row>
    <row r="3900" spans="1:16" outlineLevel="3" x14ac:dyDescent="0.3">
      <c r="A3900" s="173"/>
      <c r="B3900" s="173"/>
      <c r="C3900" s="173"/>
      <c r="D3900" s="173"/>
      <c r="E3900" s="173"/>
      <c r="F3900" s="70">
        <v>190</v>
      </c>
      <c r="G3900" s="173"/>
      <c r="H3900" s="173"/>
      <c r="I3900" s="71" t="str">
        <v>libre</v>
      </c>
      <c r="J3900" s="33">
        <v>0</v>
      </c>
      <c r="K3900" s="325">
        <f t="shared" ca="1" si="182"/>
        <v>1</v>
      </c>
      <c r="L3900" s="323"/>
      <c r="M3900" s="323"/>
      <c r="N3900" s="323"/>
      <c r="O3900" s="323"/>
      <c r="P3900" s="323"/>
    </row>
    <row r="3901" spans="1:16" outlineLevel="3" x14ac:dyDescent="0.3">
      <c r="A3901" s="173"/>
      <c r="B3901" s="173"/>
      <c r="C3901" s="173"/>
      <c r="D3901" s="173"/>
      <c r="E3901" s="173"/>
      <c r="F3901" s="70">
        <v>191</v>
      </c>
      <c r="G3901" s="173"/>
      <c r="H3901" s="173"/>
      <c r="I3901" s="71" t="str">
        <v>libre</v>
      </c>
      <c r="J3901" s="33">
        <v>0</v>
      </c>
      <c r="K3901" s="325">
        <f t="shared" ca="1" si="182"/>
        <v>1</v>
      </c>
      <c r="L3901" s="323"/>
      <c r="M3901" s="323"/>
      <c r="N3901" s="323"/>
      <c r="O3901" s="323"/>
      <c r="P3901" s="323"/>
    </row>
    <row r="3902" spans="1:16" outlineLevel="3" x14ac:dyDescent="0.3">
      <c r="A3902" s="173"/>
      <c r="B3902" s="173"/>
      <c r="C3902" s="173"/>
      <c r="D3902" s="173"/>
      <c r="E3902" s="173"/>
      <c r="F3902" s="70">
        <v>192</v>
      </c>
      <c r="G3902" s="173"/>
      <c r="H3902" s="173"/>
      <c r="I3902" s="71" t="str">
        <v>libre</v>
      </c>
      <c r="J3902" s="33">
        <v>0</v>
      </c>
      <c r="K3902" s="325">
        <f t="shared" ca="1" si="182"/>
        <v>1</v>
      </c>
      <c r="L3902" s="323"/>
      <c r="M3902" s="323"/>
      <c r="N3902" s="323"/>
      <c r="O3902" s="323"/>
      <c r="P3902" s="323"/>
    </row>
    <row r="3903" spans="1:16" outlineLevel="3" x14ac:dyDescent="0.3">
      <c r="A3903" s="173"/>
      <c r="B3903" s="173"/>
      <c r="C3903" s="173"/>
      <c r="D3903" s="173"/>
      <c r="E3903" s="173"/>
      <c r="F3903" s="70">
        <v>193</v>
      </c>
      <c r="G3903" s="173"/>
      <c r="H3903" s="173"/>
      <c r="I3903" s="71" t="str">
        <v>libre</v>
      </c>
      <c r="J3903" s="33">
        <v>0</v>
      </c>
      <c r="K3903" s="325">
        <f t="shared" ca="1" si="182"/>
        <v>1</v>
      </c>
      <c r="L3903" s="323"/>
      <c r="M3903" s="323"/>
      <c r="N3903" s="323"/>
      <c r="O3903" s="323"/>
      <c r="P3903" s="323"/>
    </row>
    <row r="3904" spans="1:16" outlineLevel="3" x14ac:dyDescent="0.3">
      <c r="A3904" s="173"/>
      <c r="B3904" s="173"/>
      <c r="C3904" s="173"/>
      <c r="D3904" s="173"/>
      <c r="E3904" s="173"/>
      <c r="F3904" s="70">
        <v>194</v>
      </c>
      <c r="G3904" s="173"/>
      <c r="H3904" s="173"/>
      <c r="I3904" s="71" t="str">
        <v>libre</v>
      </c>
      <c r="J3904" s="33">
        <v>0</v>
      </c>
      <c r="K3904" s="325">
        <f t="shared" ref="K3904:K3967" ca="1" si="183">IF(K$3710&lt;$J3904,1,INDEX(OFFSET($K3598,0,0,1,6),K$3710-$J3904-1+1))</f>
        <v>1</v>
      </c>
      <c r="L3904" s="323"/>
      <c r="M3904" s="323"/>
      <c r="N3904" s="323"/>
      <c r="O3904" s="323"/>
      <c r="P3904" s="323"/>
    </row>
    <row r="3905" spans="1:16" outlineLevel="3" x14ac:dyDescent="0.3">
      <c r="A3905" s="173"/>
      <c r="B3905" s="173"/>
      <c r="C3905" s="173"/>
      <c r="D3905" s="173"/>
      <c r="E3905" s="173"/>
      <c r="F3905" s="70">
        <v>195</v>
      </c>
      <c r="G3905" s="173"/>
      <c r="H3905" s="173"/>
      <c r="I3905" s="71" t="str">
        <v>libre</v>
      </c>
      <c r="J3905" s="33">
        <v>0</v>
      </c>
      <c r="K3905" s="325">
        <f t="shared" ca="1" si="183"/>
        <v>1</v>
      </c>
      <c r="L3905" s="323"/>
      <c r="M3905" s="323"/>
      <c r="N3905" s="323"/>
      <c r="O3905" s="323"/>
      <c r="P3905" s="323"/>
    </row>
    <row r="3906" spans="1:16" outlineLevel="3" x14ac:dyDescent="0.3">
      <c r="A3906" s="173"/>
      <c r="B3906" s="173"/>
      <c r="C3906" s="173"/>
      <c r="D3906" s="173"/>
      <c r="E3906" s="173"/>
      <c r="F3906" s="70">
        <v>196</v>
      </c>
      <c r="G3906" s="173"/>
      <c r="H3906" s="173"/>
      <c r="I3906" s="71" t="str">
        <v>libre</v>
      </c>
      <c r="J3906" s="33">
        <v>0</v>
      </c>
      <c r="K3906" s="325">
        <f t="shared" ca="1" si="183"/>
        <v>1</v>
      </c>
      <c r="L3906" s="323"/>
      <c r="M3906" s="323"/>
      <c r="N3906" s="323"/>
      <c r="O3906" s="323"/>
      <c r="P3906" s="323"/>
    </row>
    <row r="3907" spans="1:16" outlineLevel="3" x14ac:dyDescent="0.3">
      <c r="A3907" s="173"/>
      <c r="B3907" s="173"/>
      <c r="C3907" s="173"/>
      <c r="D3907" s="173"/>
      <c r="E3907" s="173"/>
      <c r="F3907" s="70">
        <v>197</v>
      </c>
      <c r="G3907" s="173"/>
      <c r="H3907" s="173"/>
      <c r="I3907" s="71" t="str">
        <v>libre</v>
      </c>
      <c r="J3907" s="33">
        <v>0</v>
      </c>
      <c r="K3907" s="325">
        <f t="shared" ca="1" si="183"/>
        <v>1</v>
      </c>
      <c r="L3907" s="323"/>
      <c r="M3907" s="323"/>
      <c r="N3907" s="323"/>
      <c r="O3907" s="323"/>
      <c r="P3907" s="323"/>
    </row>
    <row r="3908" spans="1:16" outlineLevel="2" x14ac:dyDescent="0.3">
      <c r="A3908" s="173"/>
      <c r="B3908" s="173"/>
      <c r="C3908" s="173"/>
      <c r="D3908" s="173"/>
      <c r="E3908" s="173"/>
      <c r="F3908" s="70">
        <v>198</v>
      </c>
      <c r="G3908" s="173"/>
      <c r="H3908" s="173"/>
      <c r="I3908" s="71" t="str">
        <v>libre</v>
      </c>
      <c r="J3908" s="33">
        <v>0</v>
      </c>
      <c r="K3908" s="325">
        <f t="shared" ca="1" si="183"/>
        <v>1</v>
      </c>
      <c r="L3908" s="323"/>
      <c r="M3908" s="323"/>
      <c r="N3908" s="323"/>
      <c r="O3908" s="323"/>
      <c r="P3908" s="323"/>
    </row>
    <row r="3909" spans="1:16" outlineLevel="2" x14ac:dyDescent="0.3">
      <c r="A3909" s="173"/>
      <c r="B3909" s="173"/>
      <c r="C3909" s="173"/>
      <c r="D3909" s="173"/>
      <c r="E3909" s="173"/>
      <c r="F3909" s="70">
        <v>199</v>
      </c>
      <c r="G3909" s="173"/>
      <c r="H3909" s="173"/>
      <c r="I3909" s="71" t="str">
        <v>libre</v>
      </c>
      <c r="J3909" s="33">
        <v>0</v>
      </c>
      <c r="K3909" s="325">
        <f t="shared" ca="1" si="183"/>
        <v>1</v>
      </c>
      <c r="L3909" s="323"/>
      <c r="M3909" s="323"/>
      <c r="N3909" s="323"/>
      <c r="O3909" s="323"/>
      <c r="P3909" s="323"/>
    </row>
    <row r="3910" spans="1:16" outlineLevel="2" x14ac:dyDescent="0.3">
      <c r="A3910" s="173"/>
      <c r="B3910" s="173"/>
      <c r="C3910" s="173"/>
      <c r="D3910" s="173"/>
      <c r="E3910" s="173"/>
      <c r="F3910" s="70">
        <v>200</v>
      </c>
      <c r="G3910" s="173"/>
      <c r="H3910" s="173"/>
      <c r="I3910" s="71" t="str">
        <v>Alquiler Sitios</v>
      </c>
      <c r="J3910" s="33">
        <v>0</v>
      </c>
      <c r="K3910" s="325">
        <f t="shared" ca="1" si="183"/>
        <v>1</v>
      </c>
      <c r="L3910" s="323"/>
      <c r="M3910" s="323"/>
      <c r="N3910" s="323"/>
      <c r="O3910" s="323"/>
      <c r="P3910" s="323"/>
    </row>
    <row r="3911" spans="1:16" outlineLevel="2" x14ac:dyDescent="0.3">
      <c r="A3911" s="173"/>
      <c r="B3911" s="173"/>
      <c r="C3911" s="173"/>
      <c r="D3911" s="173"/>
      <c r="E3911" s="173"/>
      <c r="F3911" s="70">
        <v>201</v>
      </c>
      <c r="G3911" s="173"/>
      <c r="H3911" s="173"/>
      <c r="I3911" s="71" t="str">
        <v>Energía Eléctrica Sitios</v>
      </c>
      <c r="J3911" s="33">
        <v>0</v>
      </c>
      <c r="K3911" s="325">
        <f t="shared" ca="1" si="183"/>
        <v>1</v>
      </c>
      <c r="L3911" s="323"/>
      <c r="M3911" s="323"/>
      <c r="N3911" s="323"/>
      <c r="O3911" s="323"/>
      <c r="P3911" s="323"/>
    </row>
    <row r="3912" spans="1:16" outlineLevel="3" x14ac:dyDescent="0.3">
      <c r="A3912" s="173"/>
      <c r="B3912" s="173"/>
      <c r="C3912" s="173"/>
      <c r="D3912" s="173"/>
      <c r="E3912" s="173"/>
      <c r="F3912" s="70">
        <v>202</v>
      </c>
      <c r="G3912" s="173"/>
      <c r="H3912" s="173"/>
      <c r="I3912" s="71" t="str">
        <v>Mantenimiento de Sitios</v>
      </c>
      <c r="J3912" s="33">
        <v>0</v>
      </c>
      <c r="K3912" s="325">
        <f t="shared" ca="1" si="183"/>
        <v>1</v>
      </c>
      <c r="L3912" s="323"/>
      <c r="M3912" s="323"/>
      <c r="N3912" s="323"/>
      <c r="O3912" s="323"/>
      <c r="P3912" s="323"/>
    </row>
    <row r="3913" spans="1:16" outlineLevel="3" x14ac:dyDescent="0.3">
      <c r="A3913" s="173"/>
      <c r="B3913" s="173"/>
      <c r="C3913" s="173"/>
      <c r="D3913" s="173"/>
      <c r="E3913" s="173"/>
      <c r="F3913" s="70">
        <v>203</v>
      </c>
      <c r="G3913" s="173"/>
      <c r="H3913" s="173"/>
      <c r="I3913" s="71" t="str">
        <v>Vigilancia</v>
      </c>
      <c r="J3913" s="33">
        <v>0</v>
      </c>
      <c r="K3913" s="325">
        <f t="shared" ca="1" si="183"/>
        <v>1</v>
      </c>
      <c r="L3913" s="323"/>
      <c r="M3913" s="323"/>
      <c r="N3913" s="323"/>
      <c r="O3913" s="323"/>
      <c r="P3913" s="323"/>
    </row>
    <row r="3914" spans="1:16" outlineLevel="3" x14ac:dyDescent="0.3">
      <c r="A3914" s="173"/>
      <c r="B3914" s="173"/>
      <c r="C3914" s="173"/>
      <c r="D3914" s="173"/>
      <c r="E3914" s="173"/>
      <c r="F3914" s="70">
        <v>204</v>
      </c>
      <c r="G3914" s="173"/>
      <c r="H3914" s="173"/>
      <c r="I3914" s="71" t="str">
        <v>Combustible</v>
      </c>
      <c r="J3914" s="33">
        <v>0</v>
      </c>
      <c r="K3914" s="325">
        <f t="shared" ca="1" si="183"/>
        <v>1</v>
      </c>
      <c r="L3914" s="323"/>
      <c r="M3914" s="323"/>
      <c r="N3914" s="323"/>
      <c r="O3914" s="323"/>
      <c r="P3914" s="323"/>
    </row>
    <row r="3915" spans="1:16" outlineLevel="3" x14ac:dyDescent="0.3">
      <c r="A3915" s="173"/>
      <c r="B3915" s="173"/>
      <c r="C3915" s="173"/>
      <c r="D3915" s="173"/>
      <c r="E3915" s="173"/>
      <c r="F3915" s="70">
        <v>205</v>
      </c>
      <c r="G3915" s="173"/>
      <c r="H3915" s="173"/>
      <c r="I3915" s="71" t="str">
        <v>Contratos</v>
      </c>
      <c r="J3915" s="33">
        <v>0</v>
      </c>
      <c r="K3915" s="325">
        <f t="shared" ca="1" si="183"/>
        <v>1</v>
      </c>
      <c r="L3915" s="323"/>
      <c r="M3915" s="323"/>
      <c r="N3915" s="323"/>
      <c r="O3915" s="323"/>
      <c r="P3915" s="323"/>
    </row>
    <row r="3916" spans="1:16" outlineLevel="3" x14ac:dyDescent="0.3">
      <c r="A3916" s="173"/>
      <c r="B3916" s="173"/>
      <c r="C3916" s="173"/>
      <c r="D3916" s="173"/>
      <c r="E3916" s="173"/>
      <c r="F3916" s="70">
        <v>206</v>
      </c>
      <c r="G3916" s="173"/>
      <c r="H3916" s="173"/>
      <c r="I3916" s="71" t="str">
        <v>Transmisión</v>
      </c>
      <c r="J3916" s="33">
        <v>0</v>
      </c>
      <c r="K3916" s="325">
        <f t="shared" ca="1" si="183"/>
        <v>1</v>
      </c>
      <c r="L3916" s="323"/>
      <c r="M3916" s="323"/>
      <c r="N3916" s="323"/>
      <c r="O3916" s="323"/>
      <c r="P3916" s="323"/>
    </row>
    <row r="3917" spans="1:16" outlineLevel="3" x14ac:dyDescent="0.3">
      <c r="A3917" s="173"/>
      <c r="B3917" s="173"/>
      <c r="C3917" s="173"/>
      <c r="D3917" s="173"/>
      <c r="E3917" s="173"/>
      <c r="F3917" s="70">
        <v>207</v>
      </c>
      <c r="G3917" s="173"/>
      <c r="H3917" s="173"/>
      <c r="I3917" s="71" t="str">
        <v>Otros gastos, sanciones, municipios</v>
      </c>
      <c r="J3917" s="33">
        <v>0</v>
      </c>
      <c r="K3917" s="325">
        <f t="shared" ca="1" si="183"/>
        <v>1</v>
      </c>
      <c r="L3917" s="323"/>
      <c r="M3917" s="323"/>
      <c r="N3917" s="323"/>
      <c r="O3917" s="323"/>
      <c r="P3917" s="323"/>
    </row>
    <row r="3918" spans="1:16" outlineLevel="3" x14ac:dyDescent="0.3">
      <c r="A3918" s="173"/>
      <c r="B3918" s="173"/>
      <c r="C3918" s="173"/>
      <c r="D3918" s="173"/>
      <c r="E3918" s="173"/>
      <c r="F3918" s="70">
        <v>208</v>
      </c>
      <c r="G3918" s="173"/>
      <c r="H3918" s="173"/>
      <c r="I3918" s="71" t="str">
        <v>O&amp;M Sitios y Core</v>
      </c>
      <c r="J3918" s="33">
        <v>0</v>
      </c>
      <c r="K3918" s="325">
        <f t="shared" ca="1" si="183"/>
        <v>1</v>
      </c>
      <c r="L3918" s="323"/>
      <c r="M3918" s="323"/>
      <c r="N3918" s="323"/>
      <c r="O3918" s="323"/>
      <c r="P3918" s="323"/>
    </row>
    <row r="3919" spans="1:16" outlineLevel="3" x14ac:dyDescent="0.3">
      <c r="A3919" s="173"/>
      <c r="B3919" s="173"/>
      <c r="C3919" s="173"/>
      <c r="D3919" s="173"/>
      <c r="E3919" s="173"/>
      <c r="F3919" s="70">
        <v>209</v>
      </c>
      <c r="G3919" s="173"/>
      <c r="H3919" s="173"/>
      <c r="I3919" s="71" t="str">
        <v>O&amp;M Plataforma de TI</v>
      </c>
      <c r="J3919" s="33">
        <v>0</v>
      </c>
      <c r="K3919" s="325">
        <f t="shared" ca="1" si="183"/>
        <v>1</v>
      </c>
      <c r="L3919" s="323"/>
      <c r="M3919" s="323"/>
      <c r="N3919" s="323"/>
      <c r="O3919" s="323"/>
      <c r="P3919" s="323"/>
    </row>
    <row r="3920" spans="1:16" outlineLevel="3" x14ac:dyDescent="0.3">
      <c r="A3920" s="173"/>
      <c r="B3920" s="173"/>
      <c r="C3920" s="173"/>
      <c r="D3920" s="173"/>
      <c r="E3920" s="173"/>
      <c r="F3920" s="70">
        <v>210</v>
      </c>
      <c r="G3920" s="173"/>
      <c r="H3920" s="173"/>
      <c r="I3920" s="71" t="str">
        <v>Otros gastos TI</v>
      </c>
      <c r="J3920" s="33">
        <v>0</v>
      </c>
      <c r="K3920" s="325">
        <f t="shared" ca="1" si="183"/>
        <v>1</v>
      </c>
      <c r="L3920" s="323"/>
      <c r="M3920" s="323"/>
      <c r="N3920" s="323"/>
      <c r="O3920" s="323"/>
      <c r="P3920" s="323"/>
    </row>
    <row r="3921" spans="1:16" outlineLevel="3" x14ac:dyDescent="0.3">
      <c r="A3921" s="173"/>
      <c r="B3921" s="173"/>
      <c r="C3921" s="173"/>
      <c r="D3921" s="173"/>
      <c r="E3921" s="173"/>
      <c r="F3921" s="70">
        <v>211</v>
      </c>
      <c r="G3921" s="173"/>
      <c r="H3921" s="173"/>
      <c r="I3921" s="71" t="str">
        <v>Servicios Externos</v>
      </c>
      <c r="J3921" s="33">
        <v>0</v>
      </c>
      <c r="K3921" s="325">
        <f t="shared" ca="1" si="183"/>
        <v>1</v>
      </c>
      <c r="L3921" s="323"/>
      <c r="M3921" s="323"/>
      <c r="N3921" s="323"/>
      <c r="O3921" s="323"/>
      <c r="P3921" s="323"/>
    </row>
    <row r="3922" spans="1:16" outlineLevel="3" x14ac:dyDescent="0.3">
      <c r="A3922" s="173"/>
      <c r="B3922" s="173"/>
      <c r="C3922" s="173"/>
      <c r="D3922" s="173"/>
      <c r="E3922" s="173"/>
      <c r="F3922" s="70">
        <v>212</v>
      </c>
      <c r="G3922" s="173"/>
      <c r="H3922" s="173"/>
      <c r="I3922" s="71" t="str">
        <v>Canon por Uso de Espectro Radioléctrico</v>
      </c>
      <c r="J3922" s="33">
        <v>0</v>
      </c>
      <c r="K3922" s="325">
        <f t="shared" ca="1" si="183"/>
        <v>1</v>
      </c>
      <c r="L3922" s="323"/>
      <c r="M3922" s="323"/>
      <c r="N3922" s="323"/>
      <c r="O3922" s="323"/>
      <c r="P3922" s="323"/>
    </row>
    <row r="3923" spans="1:16" outlineLevel="3" x14ac:dyDescent="0.3">
      <c r="A3923" s="173"/>
      <c r="B3923" s="173"/>
      <c r="C3923" s="173"/>
      <c r="D3923" s="173"/>
      <c r="E3923" s="173"/>
      <c r="F3923" s="70">
        <v>213</v>
      </c>
      <c r="G3923" s="173"/>
      <c r="H3923" s="173"/>
      <c r="I3923" s="71" t="str">
        <v>Aportes MTC</v>
      </c>
      <c r="J3923" s="33">
        <v>0</v>
      </c>
      <c r="K3923" s="325">
        <f t="shared" ca="1" si="183"/>
        <v>1</v>
      </c>
      <c r="L3923" s="323"/>
      <c r="M3923" s="323"/>
      <c r="N3923" s="323"/>
      <c r="O3923" s="323"/>
      <c r="P3923" s="323"/>
    </row>
    <row r="3924" spans="1:16" outlineLevel="3" x14ac:dyDescent="0.3">
      <c r="A3924" s="173"/>
      <c r="B3924" s="173"/>
      <c r="C3924" s="173"/>
      <c r="D3924" s="173"/>
      <c r="E3924" s="173"/>
      <c r="F3924" s="70">
        <v>214</v>
      </c>
      <c r="G3924" s="173"/>
      <c r="H3924" s="173"/>
      <c r="I3924" s="71" t="str">
        <v>Aportes Osiptel</v>
      </c>
      <c r="J3924" s="33">
        <v>0</v>
      </c>
      <c r="K3924" s="325">
        <f t="shared" ca="1" si="183"/>
        <v>1</v>
      </c>
      <c r="L3924" s="323"/>
      <c r="M3924" s="323"/>
      <c r="N3924" s="323"/>
      <c r="O3924" s="323"/>
      <c r="P3924" s="323"/>
    </row>
    <row r="3925" spans="1:16" outlineLevel="3" x14ac:dyDescent="0.3">
      <c r="A3925" s="173"/>
      <c r="B3925" s="173"/>
      <c r="C3925" s="173"/>
      <c r="D3925" s="173"/>
      <c r="E3925" s="173"/>
      <c r="F3925" s="70">
        <v>215</v>
      </c>
      <c r="G3925" s="173"/>
      <c r="H3925" s="173"/>
      <c r="I3925" s="71" t="str">
        <v>Aportes Fitel</v>
      </c>
      <c r="J3925" s="33">
        <v>0</v>
      </c>
      <c r="K3925" s="325">
        <f t="shared" ca="1" si="183"/>
        <v>1</v>
      </c>
      <c r="L3925" s="323"/>
      <c r="M3925" s="323"/>
      <c r="N3925" s="323"/>
      <c r="O3925" s="323"/>
      <c r="P3925" s="323"/>
    </row>
    <row r="3926" spans="1:16" outlineLevel="3" x14ac:dyDescent="0.3">
      <c r="A3926" s="173"/>
      <c r="B3926" s="173"/>
      <c r="C3926" s="173"/>
      <c r="D3926" s="173"/>
      <c r="E3926" s="173"/>
      <c r="F3926" s="70">
        <v>216</v>
      </c>
      <c r="G3926" s="173"/>
      <c r="H3926" s="173"/>
      <c r="I3926" s="71" t="str">
        <v>libre</v>
      </c>
      <c r="J3926" s="33">
        <v>0</v>
      </c>
      <c r="K3926" s="325">
        <f t="shared" ca="1" si="183"/>
        <v>1</v>
      </c>
      <c r="L3926" s="323"/>
      <c r="M3926" s="323"/>
      <c r="N3926" s="323"/>
      <c r="O3926" s="323"/>
      <c r="P3926" s="323"/>
    </row>
    <row r="3927" spans="1:16" outlineLevel="3" x14ac:dyDescent="0.3">
      <c r="A3927" s="173"/>
      <c r="B3927" s="173"/>
      <c r="C3927" s="173"/>
      <c r="D3927" s="173"/>
      <c r="E3927" s="173"/>
      <c r="F3927" s="70">
        <v>217</v>
      </c>
      <c r="G3927" s="173"/>
      <c r="H3927" s="173"/>
      <c r="I3927" s="71" t="str">
        <v>libre</v>
      </c>
      <c r="J3927" s="33">
        <v>0</v>
      </c>
      <c r="K3927" s="325">
        <f t="shared" ca="1" si="183"/>
        <v>1</v>
      </c>
      <c r="L3927" s="323"/>
      <c r="M3927" s="323"/>
      <c r="N3927" s="323"/>
      <c r="O3927" s="323"/>
      <c r="P3927" s="323"/>
    </row>
    <row r="3928" spans="1:16" outlineLevel="3" x14ac:dyDescent="0.3">
      <c r="A3928" s="173"/>
      <c r="B3928" s="173"/>
      <c r="C3928" s="173"/>
      <c r="D3928" s="173"/>
      <c r="E3928" s="173"/>
      <c r="F3928" s="70">
        <v>218</v>
      </c>
      <c r="G3928" s="173"/>
      <c r="H3928" s="173"/>
      <c r="I3928" s="71" t="str">
        <v>libre</v>
      </c>
      <c r="J3928" s="33">
        <v>0</v>
      </c>
      <c r="K3928" s="325">
        <f t="shared" ca="1" si="183"/>
        <v>1</v>
      </c>
      <c r="L3928" s="323"/>
      <c r="M3928" s="323"/>
      <c r="N3928" s="323"/>
      <c r="O3928" s="323"/>
      <c r="P3928" s="323"/>
    </row>
    <row r="3929" spans="1:16" outlineLevel="3" x14ac:dyDescent="0.3">
      <c r="A3929" s="173"/>
      <c r="B3929" s="173"/>
      <c r="C3929" s="173"/>
      <c r="D3929" s="173"/>
      <c r="E3929" s="173"/>
      <c r="F3929" s="70">
        <v>219</v>
      </c>
      <c r="G3929" s="173"/>
      <c r="H3929" s="173"/>
      <c r="I3929" s="71" t="str">
        <v>libre</v>
      </c>
      <c r="J3929" s="33">
        <v>0</v>
      </c>
      <c r="K3929" s="325">
        <f t="shared" ca="1" si="183"/>
        <v>1</v>
      </c>
      <c r="L3929" s="323"/>
      <c r="M3929" s="323"/>
      <c r="N3929" s="323"/>
      <c r="O3929" s="323"/>
      <c r="P3929" s="323"/>
    </row>
    <row r="3930" spans="1:16" outlineLevel="3" x14ac:dyDescent="0.3">
      <c r="A3930" s="173"/>
      <c r="B3930" s="173"/>
      <c r="C3930" s="173"/>
      <c r="D3930" s="173"/>
      <c r="E3930" s="173"/>
      <c r="F3930" s="70">
        <v>220</v>
      </c>
      <c r="G3930" s="173"/>
      <c r="H3930" s="173"/>
      <c r="I3930" s="71" t="str">
        <v>libre</v>
      </c>
      <c r="J3930" s="33">
        <v>0</v>
      </c>
      <c r="K3930" s="325">
        <f t="shared" ca="1" si="183"/>
        <v>1</v>
      </c>
      <c r="L3930" s="323"/>
      <c r="M3930" s="323"/>
      <c r="N3930" s="323"/>
      <c r="O3930" s="323"/>
      <c r="P3930" s="323"/>
    </row>
    <row r="3931" spans="1:16" outlineLevel="3" x14ac:dyDescent="0.3">
      <c r="A3931" s="173"/>
      <c r="B3931" s="173"/>
      <c r="C3931" s="173"/>
      <c r="D3931" s="173"/>
      <c r="E3931" s="173"/>
      <c r="F3931" s="70">
        <v>221</v>
      </c>
      <c r="G3931" s="173"/>
      <c r="H3931" s="173"/>
      <c r="I3931" s="71" t="str">
        <v>libre</v>
      </c>
      <c r="J3931" s="33">
        <v>0</v>
      </c>
      <c r="K3931" s="325">
        <f t="shared" ca="1" si="183"/>
        <v>1</v>
      </c>
      <c r="L3931" s="323"/>
      <c r="M3931" s="323"/>
      <c r="N3931" s="323"/>
      <c r="O3931" s="323"/>
      <c r="P3931" s="323"/>
    </row>
    <row r="3932" spans="1:16" outlineLevel="3" x14ac:dyDescent="0.3">
      <c r="A3932" s="173"/>
      <c r="B3932" s="173"/>
      <c r="C3932" s="173"/>
      <c r="D3932" s="173"/>
      <c r="E3932" s="173"/>
      <c r="F3932" s="70">
        <v>222</v>
      </c>
      <c r="G3932" s="173"/>
      <c r="H3932" s="173"/>
      <c r="I3932" s="71" t="str">
        <v>libre</v>
      </c>
      <c r="J3932" s="33">
        <v>0</v>
      </c>
      <c r="K3932" s="325">
        <f t="shared" ca="1" si="183"/>
        <v>1</v>
      </c>
      <c r="L3932" s="323"/>
      <c r="M3932" s="323"/>
      <c r="N3932" s="323"/>
      <c r="O3932" s="323"/>
      <c r="P3932" s="323"/>
    </row>
    <row r="3933" spans="1:16" outlineLevel="3" x14ac:dyDescent="0.3">
      <c r="A3933" s="173"/>
      <c r="B3933" s="173"/>
      <c r="C3933" s="173"/>
      <c r="D3933" s="173"/>
      <c r="E3933" s="173"/>
      <c r="F3933" s="70">
        <v>223</v>
      </c>
      <c r="G3933" s="173"/>
      <c r="H3933" s="173"/>
      <c r="I3933" s="71" t="str">
        <v>libre</v>
      </c>
      <c r="J3933" s="33">
        <v>0</v>
      </c>
      <c r="K3933" s="325">
        <f t="shared" ca="1" si="183"/>
        <v>1</v>
      </c>
      <c r="L3933" s="323"/>
      <c r="M3933" s="323"/>
      <c r="N3933" s="323"/>
      <c r="O3933" s="323"/>
      <c r="P3933" s="323"/>
    </row>
    <row r="3934" spans="1:16" outlineLevel="3" x14ac:dyDescent="0.3">
      <c r="A3934" s="173"/>
      <c r="B3934" s="173"/>
      <c r="C3934" s="173"/>
      <c r="D3934" s="173"/>
      <c r="E3934" s="173"/>
      <c r="F3934" s="70">
        <v>224</v>
      </c>
      <c r="G3934" s="173"/>
      <c r="H3934" s="173"/>
      <c r="I3934" s="71" t="str">
        <v>libre</v>
      </c>
      <c r="J3934" s="33">
        <v>0</v>
      </c>
      <c r="K3934" s="325">
        <f t="shared" ca="1" si="183"/>
        <v>1</v>
      </c>
      <c r="L3934" s="323"/>
      <c r="M3934" s="323"/>
      <c r="N3934" s="323"/>
      <c r="O3934" s="323"/>
      <c r="P3934" s="323"/>
    </row>
    <row r="3935" spans="1:16" outlineLevel="3" x14ac:dyDescent="0.3">
      <c r="A3935" s="173"/>
      <c r="B3935" s="173"/>
      <c r="C3935" s="173"/>
      <c r="D3935" s="173"/>
      <c r="E3935" s="173"/>
      <c r="F3935" s="70">
        <v>225</v>
      </c>
      <c r="G3935" s="173"/>
      <c r="H3935" s="173"/>
      <c r="I3935" s="71" t="str">
        <v>libre</v>
      </c>
      <c r="J3935" s="33">
        <v>0</v>
      </c>
      <c r="K3935" s="325">
        <f t="shared" ca="1" si="183"/>
        <v>1</v>
      </c>
      <c r="L3935" s="323"/>
      <c r="M3935" s="323"/>
      <c r="N3935" s="323"/>
      <c r="O3935" s="323"/>
      <c r="P3935" s="323"/>
    </row>
    <row r="3936" spans="1:16" outlineLevel="3" x14ac:dyDescent="0.3">
      <c r="A3936" s="173"/>
      <c r="B3936" s="173"/>
      <c r="C3936" s="173"/>
      <c r="D3936" s="173"/>
      <c r="E3936" s="173"/>
      <c r="F3936" s="70">
        <v>226</v>
      </c>
      <c r="G3936" s="173"/>
      <c r="H3936" s="173"/>
      <c r="I3936" s="71" t="str">
        <v>libre</v>
      </c>
      <c r="J3936" s="33">
        <v>0</v>
      </c>
      <c r="K3936" s="325">
        <f t="shared" ca="1" si="183"/>
        <v>1</v>
      </c>
      <c r="L3936" s="323"/>
      <c r="M3936" s="323"/>
      <c r="N3936" s="323"/>
      <c r="O3936" s="323"/>
      <c r="P3936" s="323"/>
    </row>
    <row r="3937" spans="1:16" outlineLevel="3" x14ac:dyDescent="0.3">
      <c r="A3937" s="173"/>
      <c r="B3937" s="173"/>
      <c r="C3937" s="173"/>
      <c r="D3937" s="173"/>
      <c r="E3937" s="173"/>
      <c r="F3937" s="70">
        <v>227</v>
      </c>
      <c r="G3937" s="173"/>
      <c r="H3937" s="173"/>
      <c r="I3937" s="71" t="str">
        <v>libre</v>
      </c>
      <c r="J3937" s="33">
        <v>0</v>
      </c>
      <c r="K3937" s="325">
        <f t="shared" ca="1" si="183"/>
        <v>1</v>
      </c>
      <c r="L3937" s="323"/>
      <c r="M3937" s="323"/>
      <c r="N3937" s="323"/>
      <c r="O3937" s="323"/>
      <c r="P3937" s="323"/>
    </row>
    <row r="3938" spans="1:16" outlineLevel="3" x14ac:dyDescent="0.3">
      <c r="A3938" s="173"/>
      <c r="B3938" s="173"/>
      <c r="C3938" s="173"/>
      <c r="D3938" s="173"/>
      <c r="E3938" s="173"/>
      <c r="F3938" s="70">
        <v>228</v>
      </c>
      <c r="G3938" s="173"/>
      <c r="H3938" s="173"/>
      <c r="I3938" s="71" t="str">
        <v>libre</v>
      </c>
      <c r="J3938" s="33">
        <v>0</v>
      </c>
      <c r="K3938" s="325">
        <f t="shared" ca="1" si="183"/>
        <v>1</v>
      </c>
      <c r="L3938" s="323"/>
      <c r="M3938" s="323"/>
      <c r="N3938" s="323"/>
      <c r="O3938" s="323"/>
      <c r="P3938" s="323"/>
    </row>
    <row r="3939" spans="1:16" outlineLevel="3" x14ac:dyDescent="0.3">
      <c r="A3939" s="173"/>
      <c r="B3939" s="173"/>
      <c r="C3939" s="173"/>
      <c r="D3939" s="173"/>
      <c r="E3939" s="173"/>
      <c r="F3939" s="70">
        <v>229</v>
      </c>
      <c r="G3939" s="173"/>
      <c r="H3939" s="173"/>
      <c r="I3939" s="71" t="str">
        <v>libre</v>
      </c>
      <c r="J3939" s="33">
        <v>0</v>
      </c>
      <c r="K3939" s="325">
        <f t="shared" ca="1" si="183"/>
        <v>1</v>
      </c>
      <c r="L3939" s="323"/>
      <c r="M3939" s="323"/>
      <c r="N3939" s="323"/>
      <c r="O3939" s="323"/>
      <c r="P3939" s="323"/>
    </row>
    <row r="3940" spans="1:16" outlineLevel="3" x14ac:dyDescent="0.3">
      <c r="A3940" s="173"/>
      <c r="B3940" s="173"/>
      <c r="C3940" s="173"/>
      <c r="D3940" s="173"/>
      <c r="E3940" s="173"/>
      <c r="F3940" s="70">
        <v>230</v>
      </c>
      <c r="G3940" s="173"/>
      <c r="H3940" s="173"/>
      <c r="I3940" s="71" t="str">
        <v>libre</v>
      </c>
      <c r="J3940" s="33">
        <v>0</v>
      </c>
      <c r="K3940" s="325">
        <f t="shared" ca="1" si="183"/>
        <v>1</v>
      </c>
      <c r="L3940" s="323"/>
      <c r="M3940" s="323"/>
      <c r="N3940" s="323"/>
      <c r="O3940" s="323"/>
      <c r="P3940" s="323"/>
    </row>
    <row r="3941" spans="1:16" outlineLevel="3" x14ac:dyDescent="0.3">
      <c r="A3941" s="173"/>
      <c r="B3941" s="173"/>
      <c r="C3941" s="173"/>
      <c r="D3941" s="173"/>
      <c r="E3941" s="173"/>
      <c r="F3941" s="70">
        <v>231</v>
      </c>
      <c r="G3941" s="173"/>
      <c r="H3941" s="173"/>
      <c r="I3941" s="71" t="str">
        <v>libre</v>
      </c>
      <c r="J3941" s="33">
        <v>0</v>
      </c>
      <c r="K3941" s="325">
        <f t="shared" ca="1" si="183"/>
        <v>1</v>
      </c>
      <c r="L3941" s="323"/>
      <c r="M3941" s="323"/>
      <c r="N3941" s="323"/>
      <c r="O3941" s="323"/>
      <c r="P3941" s="323"/>
    </row>
    <row r="3942" spans="1:16" outlineLevel="3" x14ac:dyDescent="0.3">
      <c r="A3942" s="173"/>
      <c r="B3942" s="173"/>
      <c r="C3942" s="173"/>
      <c r="D3942" s="173"/>
      <c r="E3942" s="173"/>
      <c r="F3942" s="70">
        <v>232</v>
      </c>
      <c r="G3942" s="173"/>
      <c r="H3942" s="173"/>
      <c r="I3942" s="71" t="str">
        <v>libre</v>
      </c>
      <c r="J3942" s="33">
        <v>0</v>
      </c>
      <c r="K3942" s="325">
        <f t="shared" ca="1" si="183"/>
        <v>1</v>
      </c>
      <c r="L3942" s="323"/>
      <c r="M3942" s="323"/>
      <c r="N3942" s="323"/>
      <c r="O3942" s="323"/>
      <c r="P3942" s="323"/>
    </row>
    <row r="3943" spans="1:16" outlineLevel="3" x14ac:dyDescent="0.3">
      <c r="A3943" s="173"/>
      <c r="B3943" s="173"/>
      <c r="C3943" s="173"/>
      <c r="D3943" s="173"/>
      <c r="E3943" s="173"/>
      <c r="F3943" s="70">
        <v>233</v>
      </c>
      <c r="G3943" s="173"/>
      <c r="H3943" s="173"/>
      <c r="I3943" s="71" t="str">
        <v>libre</v>
      </c>
      <c r="J3943" s="33">
        <v>0</v>
      </c>
      <c r="K3943" s="325">
        <f t="shared" ca="1" si="183"/>
        <v>1</v>
      </c>
      <c r="L3943" s="323"/>
      <c r="M3943" s="323"/>
      <c r="N3943" s="323"/>
      <c r="O3943" s="323"/>
      <c r="P3943" s="323"/>
    </row>
    <row r="3944" spans="1:16" outlineLevel="3" x14ac:dyDescent="0.3">
      <c r="A3944" s="173"/>
      <c r="B3944" s="173"/>
      <c r="C3944" s="173"/>
      <c r="D3944" s="173"/>
      <c r="E3944" s="173"/>
      <c r="F3944" s="70">
        <v>234</v>
      </c>
      <c r="G3944" s="173"/>
      <c r="H3944" s="173"/>
      <c r="I3944" s="71" t="str">
        <v>libre</v>
      </c>
      <c r="J3944" s="33">
        <v>0</v>
      </c>
      <c r="K3944" s="325">
        <f t="shared" ca="1" si="183"/>
        <v>1</v>
      </c>
      <c r="L3944" s="323"/>
      <c r="M3944" s="323"/>
      <c r="N3944" s="323"/>
      <c r="O3944" s="323"/>
      <c r="P3944" s="323"/>
    </row>
    <row r="3945" spans="1:16" outlineLevel="3" x14ac:dyDescent="0.3">
      <c r="A3945" s="173"/>
      <c r="B3945" s="173"/>
      <c r="C3945" s="173"/>
      <c r="D3945" s="173"/>
      <c r="E3945" s="173"/>
      <c r="F3945" s="70">
        <v>235</v>
      </c>
      <c r="G3945" s="173"/>
      <c r="H3945" s="173"/>
      <c r="I3945" s="71" t="str">
        <v>libre</v>
      </c>
      <c r="J3945" s="33">
        <v>0</v>
      </c>
      <c r="K3945" s="325">
        <f t="shared" ca="1" si="183"/>
        <v>1</v>
      </c>
      <c r="L3945" s="323"/>
      <c r="M3945" s="323"/>
      <c r="N3945" s="323"/>
      <c r="O3945" s="323"/>
      <c r="P3945" s="323"/>
    </row>
    <row r="3946" spans="1:16" outlineLevel="3" x14ac:dyDescent="0.3">
      <c r="A3946" s="173"/>
      <c r="B3946" s="173"/>
      <c r="C3946" s="173"/>
      <c r="D3946" s="173"/>
      <c r="E3946" s="173"/>
      <c r="F3946" s="70">
        <v>236</v>
      </c>
      <c r="G3946" s="173"/>
      <c r="H3946" s="173"/>
      <c r="I3946" s="71" t="str">
        <v>libre</v>
      </c>
      <c r="J3946" s="33">
        <v>0</v>
      </c>
      <c r="K3946" s="325">
        <f t="shared" ca="1" si="183"/>
        <v>1</v>
      </c>
      <c r="L3946" s="323"/>
      <c r="M3946" s="323"/>
      <c r="N3946" s="323"/>
      <c r="O3946" s="323"/>
      <c r="P3946" s="323"/>
    </row>
    <row r="3947" spans="1:16" outlineLevel="3" x14ac:dyDescent="0.3">
      <c r="A3947" s="173"/>
      <c r="B3947" s="173"/>
      <c r="C3947" s="173"/>
      <c r="D3947" s="173"/>
      <c r="E3947" s="173"/>
      <c r="F3947" s="70">
        <v>237</v>
      </c>
      <c r="G3947" s="173"/>
      <c r="H3947" s="173"/>
      <c r="I3947" s="71" t="str">
        <v>libre</v>
      </c>
      <c r="J3947" s="33">
        <v>0</v>
      </c>
      <c r="K3947" s="325">
        <f t="shared" ca="1" si="183"/>
        <v>1</v>
      </c>
      <c r="L3947" s="323"/>
      <c r="M3947" s="323"/>
      <c r="N3947" s="323"/>
      <c r="O3947" s="323"/>
      <c r="P3947" s="323"/>
    </row>
    <row r="3948" spans="1:16" outlineLevel="3" x14ac:dyDescent="0.3">
      <c r="A3948" s="173"/>
      <c r="B3948" s="173"/>
      <c r="C3948" s="173"/>
      <c r="D3948" s="173"/>
      <c r="E3948" s="173"/>
      <c r="F3948" s="70">
        <v>238</v>
      </c>
      <c r="G3948" s="173"/>
      <c r="H3948" s="173"/>
      <c r="I3948" s="71" t="str">
        <v>libre</v>
      </c>
      <c r="J3948" s="33">
        <v>0</v>
      </c>
      <c r="K3948" s="325">
        <f t="shared" ca="1" si="183"/>
        <v>1</v>
      </c>
      <c r="L3948" s="323"/>
      <c r="M3948" s="323"/>
      <c r="N3948" s="323"/>
      <c r="O3948" s="323"/>
      <c r="P3948" s="323"/>
    </row>
    <row r="3949" spans="1:16" outlineLevel="3" x14ac:dyDescent="0.3">
      <c r="A3949" s="173"/>
      <c r="B3949" s="173"/>
      <c r="C3949" s="173"/>
      <c r="D3949" s="173"/>
      <c r="E3949" s="173"/>
      <c r="F3949" s="70">
        <v>239</v>
      </c>
      <c r="G3949" s="173"/>
      <c r="H3949" s="173"/>
      <c r="I3949" s="71" t="str">
        <v>libre</v>
      </c>
      <c r="J3949" s="33">
        <v>0</v>
      </c>
      <c r="K3949" s="325">
        <f t="shared" ca="1" si="183"/>
        <v>1</v>
      </c>
      <c r="L3949" s="323"/>
      <c r="M3949" s="323"/>
      <c r="N3949" s="323"/>
      <c r="O3949" s="323"/>
      <c r="P3949" s="323"/>
    </row>
    <row r="3950" spans="1:16" outlineLevel="3" x14ac:dyDescent="0.3">
      <c r="A3950" s="173"/>
      <c r="B3950" s="173"/>
      <c r="C3950" s="173"/>
      <c r="D3950" s="173"/>
      <c r="E3950" s="173"/>
      <c r="F3950" s="70">
        <v>240</v>
      </c>
      <c r="G3950" s="173"/>
      <c r="H3950" s="173"/>
      <c r="I3950" s="71" t="str">
        <v>libre</v>
      </c>
      <c r="J3950" s="33">
        <v>0</v>
      </c>
      <c r="K3950" s="325">
        <f t="shared" ca="1" si="183"/>
        <v>1</v>
      </c>
      <c r="L3950" s="323"/>
      <c r="M3950" s="323"/>
      <c r="N3950" s="323"/>
      <c r="O3950" s="323"/>
      <c r="P3950" s="323"/>
    </row>
    <row r="3951" spans="1:16" outlineLevel="3" x14ac:dyDescent="0.3">
      <c r="A3951" s="173"/>
      <c r="B3951" s="173"/>
      <c r="C3951" s="173"/>
      <c r="D3951" s="173"/>
      <c r="E3951" s="173"/>
      <c r="F3951" s="70">
        <v>241</v>
      </c>
      <c r="G3951" s="173"/>
      <c r="H3951" s="173"/>
      <c r="I3951" s="71" t="str">
        <v>libre</v>
      </c>
      <c r="J3951" s="33">
        <v>0</v>
      </c>
      <c r="K3951" s="325">
        <f t="shared" ca="1" si="183"/>
        <v>1</v>
      </c>
      <c r="L3951" s="323"/>
      <c r="M3951" s="323"/>
      <c r="N3951" s="323"/>
      <c r="O3951" s="323"/>
      <c r="P3951" s="323"/>
    </row>
    <row r="3952" spans="1:16" outlineLevel="3" x14ac:dyDescent="0.3">
      <c r="A3952" s="173"/>
      <c r="B3952" s="173"/>
      <c r="C3952" s="173"/>
      <c r="D3952" s="173"/>
      <c r="E3952" s="173"/>
      <c r="F3952" s="70">
        <v>242</v>
      </c>
      <c r="G3952" s="173"/>
      <c r="H3952" s="173"/>
      <c r="I3952" s="71" t="str">
        <v>libre</v>
      </c>
      <c r="J3952" s="33">
        <v>0</v>
      </c>
      <c r="K3952" s="325">
        <f t="shared" ca="1" si="183"/>
        <v>1</v>
      </c>
      <c r="L3952" s="323"/>
      <c r="M3952" s="323"/>
      <c r="N3952" s="323"/>
      <c r="O3952" s="323"/>
      <c r="P3952" s="323"/>
    </row>
    <row r="3953" spans="1:16" outlineLevel="3" x14ac:dyDescent="0.3">
      <c r="A3953" s="173"/>
      <c r="B3953" s="173"/>
      <c r="C3953" s="173"/>
      <c r="D3953" s="173"/>
      <c r="E3953" s="173"/>
      <c r="F3953" s="70">
        <v>243</v>
      </c>
      <c r="G3953" s="173"/>
      <c r="H3953" s="173"/>
      <c r="I3953" s="71" t="str">
        <v>libre</v>
      </c>
      <c r="J3953" s="33">
        <v>0</v>
      </c>
      <c r="K3953" s="325">
        <f t="shared" ca="1" si="183"/>
        <v>1</v>
      </c>
      <c r="L3953" s="323"/>
      <c r="M3953" s="323"/>
      <c r="N3953" s="323"/>
      <c r="O3953" s="323"/>
      <c r="P3953" s="323"/>
    </row>
    <row r="3954" spans="1:16" outlineLevel="3" x14ac:dyDescent="0.3">
      <c r="A3954" s="173"/>
      <c r="B3954" s="173"/>
      <c r="C3954" s="173"/>
      <c r="D3954" s="173"/>
      <c r="E3954" s="173"/>
      <c r="F3954" s="70">
        <v>244</v>
      </c>
      <c r="G3954" s="173"/>
      <c r="H3954" s="173"/>
      <c r="I3954" s="71" t="str">
        <v>libre</v>
      </c>
      <c r="J3954" s="33">
        <v>0</v>
      </c>
      <c r="K3954" s="325">
        <f t="shared" ca="1" si="183"/>
        <v>1</v>
      </c>
      <c r="L3954" s="323"/>
      <c r="M3954" s="323"/>
      <c r="N3954" s="323"/>
      <c r="O3954" s="323"/>
      <c r="P3954" s="323"/>
    </row>
    <row r="3955" spans="1:16" outlineLevel="3" x14ac:dyDescent="0.3">
      <c r="A3955" s="173"/>
      <c r="B3955" s="173"/>
      <c r="C3955" s="173"/>
      <c r="D3955" s="173"/>
      <c r="E3955" s="173"/>
      <c r="F3955" s="70">
        <v>245</v>
      </c>
      <c r="G3955" s="173"/>
      <c r="H3955" s="173"/>
      <c r="I3955" s="71" t="str">
        <v>libre</v>
      </c>
      <c r="J3955" s="33">
        <v>0</v>
      </c>
      <c r="K3955" s="325">
        <f t="shared" ca="1" si="183"/>
        <v>1</v>
      </c>
      <c r="L3955" s="323"/>
      <c r="M3955" s="323"/>
      <c r="N3955" s="323"/>
      <c r="O3955" s="323"/>
      <c r="P3955" s="323"/>
    </row>
    <row r="3956" spans="1:16" outlineLevel="3" x14ac:dyDescent="0.3">
      <c r="A3956" s="173"/>
      <c r="B3956" s="173"/>
      <c r="C3956" s="173"/>
      <c r="D3956" s="173"/>
      <c r="E3956" s="173"/>
      <c r="F3956" s="70">
        <v>246</v>
      </c>
      <c r="G3956" s="173"/>
      <c r="H3956" s="173"/>
      <c r="I3956" s="71" t="str">
        <v>libre</v>
      </c>
      <c r="J3956" s="33">
        <v>0</v>
      </c>
      <c r="K3956" s="325">
        <f t="shared" ca="1" si="183"/>
        <v>1</v>
      </c>
      <c r="L3956" s="323"/>
      <c r="M3956" s="323"/>
      <c r="N3956" s="323"/>
      <c r="O3956" s="323"/>
      <c r="P3956" s="323"/>
    </row>
    <row r="3957" spans="1:16" outlineLevel="3" x14ac:dyDescent="0.3">
      <c r="A3957" s="173"/>
      <c r="B3957" s="173"/>
      <c r="C3957" s="173"/>
      <c r="D3957" s="173"/>
      <c r="E3957" s="173"/>
      <c r="F3957" s="70">
        <v>247</v>
      </c>
      <c r="G3957" s="173"/>
      <c r="H3957" s="173"/>
      <c r="I3957" s="71" t="str">
        <v>libre</v>
      </c>
      <c r="J3957" s="33">
        <v>0</v>
      </c>
      <c r="K3957" s="325">
        <f t="shared" ca="1" si="183"/>
        <v>1</v>
      </c>
      <c r="L3957" s="323"/>
      <c r="M3957" s="323"/>
      <c r="N3957" s="323"/>
      <c r="O3957" s="323"/>
      <c r="P3957" s="323"/>
    </row>
    <row r="3958" spans="1:16" outlineLevel="3" x14ac:dyDescent="0.3">
      <c r="A3958" s="173"/>
      <c r="B3958" s="173"/>
      <c r="C3958" s="173"/>
      <c r="D3958" s="173"/>
      <c r="E3958" s="173"/>
      <c r="F3958" s="70">
        <v>248</v>
      </c>
      <c r="G3958" s="173"/>
      <c r="H3958" s="173"/>
      <c r="I3958" s="71" t="str">
        <v>libre</v>
      </c>
      <c r="J3958" s="33">
        <v>0</v>
      </c>
      <c r="K3958" s="325">
        <f t="shared" ca="1" si="183"/>
        <v>1</v>
      </c>
      <c r="L3958" s="323"/>
      <c r="M3958" s="323"/>
      <c r="N3958" s="323"/>
      <c r="O3958" s="323"/>
      <c r="P3958" s="323"/>
    </row>
    <row r="3959" spans="1:16" outlineLevel="3" x14ac:dyDescent="0.3">
      <c r="A3959" s="173"/>
      <c r="B3959" s="173"/>
      <c r="C3959" s="173"/>
      <c r="D3959" s="173"/>
      <c r="E3959" s="173"/>
      <c r="F3959" s="70">
        <v>249</v>
      </c>
      <c r="G3959" s="173"/>
      <c r="H3959" s="173"/>
      <c r="I3959" s="71" t="str">
        <v>libre</v>
      </c>
      <c r="J3959" s="33">
        <v>0</v>
      </c>
      <c r="K3959" s="325">
        <f t="shared" ca="1" si="183"/>
        <v>1</v>
      </c>
      <c r="L3959" s="323"/>
      <c r="M3959" s="323"/>
      <c r="N3959" s="323"/>
      <c r="O3959" s="323"/>
      <c r="P3959" s="323"/>
    </row>
    <row r="3960" spans="1:16" outlineLevel="3" x14ac:dyDescent="0.3">
      <c r="A3960" s="173"/>
      <c r="B3960" s="173"/>
      <c r="C3960" s="173"/>
      <c r="D3960" s="173"/>
      <c r="E3960" s="173"/>
      <c r="F3960" s="70">
        <v>250</v>
      </c>
      <c r="G3960" s="173"/>
      <c r="H3960" s="173"/>
      <c r="I3960" s="71" t="str">
        <v>libre</v>
      </c>
      <c r="J3960" s="33">
        <v>0</v>
      </c>
      <c r="K3960" s="325">
        <f t="shared" ca="1" si="183"/>
        <v>1</v>
      </c>
      <c r="L3960" s="323"/>
      <c r="M3960" s="323"/>
      <c r="N3960" s="323"/>
      <c r="O3960" s="323"/>
      <c r="P3960" s="323"/>
    </row>
    <row r="3961" spans="1:16" outlineLevel="3" x14ac:dyDescent="0.3">
      <c r="A3961" s="173"/>
      <c r="B3961" s="173"/>
      <c r="C3961" s="173"/>
      <c r="D3961" s="173"/>
      <c r="E3961" s="173"/>
      <c r="F3961" s="70">
        <v>251</v>
      </c>
      <c r="G3961" s="173"/>
      <c r="H3961" s="173"/>
      <c r="I3961" s="71" t="str">
        <v>libre</v>
      </c>
      <c r="J3961" s="33">
        <v>0</v>
      </c>
      <c r="K3961" s="325">
        <f t="shared" ca="1" si="183"/>
        <v>1</v>
      </c>
      <c r="L3961" s="323"/>
      <c r="M3961" s="323"/>
      <c r="N3961" s="323"/>
      <c r="O3961" s="323"/>
      <c r="P3961" s="323"/>
    </row>
    <row r="3962" spans="1:16" outlineLevel="3" x14ac:dyDescent="0.3">
      <c r="A3962" s="173"/>
      <c r="B3962" s="173"/>
      <c r="C3962" s="173"/>
      <c r="D3962" s="173"/>
      <c r="E3962" s="173"/>
      <c r="F3962" s="70">
        <v>252</v>
      </c>
      <c r="G3962" s="173"/>
      <c r="H3962" s="173"/>
      <c r="I3962" s="71" t="str">
        <v>libre</v>
      </c>
      <c r="J3962" s="33">
        <v>0</v>
      </c>
      <c r="K3962" s="325">
        <f t="shared" ca="1" si="183"/>
        <v>1</v>
      </c>
      <c r="L3962" s="323"/>
      <c r="M3962" s="323"/>
      <c r="N3962" s="323"/>
      <c r="O3962" s="323"/>
      <c r="P3962" s="323"/>
    </row>
    <row r="3963" spans="1:16" outlineLevel="3" x14ac:dyDescent="0.3">
      <c r="A3963" s="173"/>
      <c r="B3963" s="173"/>
      <c r="C3963" s="173"/>
      <c r="D3963" s="173"/>
      <c r="E3963" s="173"/>
      <c r="F3963" s="70">
        <v>253</v>
      </c>
      <c r="G3963" s="173"/>
      <c r="H3963" s="173"/>
      <c r="I3963" s="71" t="str">
        <v>libre</v>
      </c>
      <c r="J3963" s="33">
        <v>0</v>
      </c>
      <c r="K3963" s="325">
        <f t="shared" ca="1" si="183"/>
        <v>1</v>
      </c>
      <c r="L3963" s="323"/>
      <c r="M3963" s="323"/>
      <c r="N3963" s="323"/>
      <c r="O3963" s="323"/>
      <c r="P3963" s="323"/>
    </row>
    <row r="3964" spans="1:16" outlineLevel="3" x14ac:dyDescent="0.3">
      <c r="A3964" s="173"/>
      <c r="B3964" s="173"/>
      <c r="C3964" s="173"/>
      <c r="D3964" s="173"/>
      <c r="E3964" s="173"/>
      <c r="F3964" s="70">
        <v>254</v>
      </c>
      <c r="G3964" s="173"/>
      <c r="H3964" s="173"/>
      <c r="I3964" s="71" t="str">
        <v>libre</v>
      </c>
      <c r="J3964" s="33">
        <v>0</v>
      </c>
      <c r="K3964" s="325">
        <f t="shared" ca="1" si="183"/>
        <v>1</v>
      </c>
      <c r="L3964" s="323"/>
      <c r="M3964" s="323"/>
      <c r="N3964" s="323"/>
      <c r="O3964" s="323"/>
      <c r="P3964" s="323"/>
    </row>
    <row r="3965" spans="1:16" outlineLevel="3" x14ac:dyDescent="0.3">
      <c r="A3965" s="173"/>
      <c r="B3965" s="173"/>
      <c r="C3965" s="173"/>
      <c r="D3965" s="173"/>
      <c r="E3965" s="173"/>
      <c r="F3965" s="70">
        <v>255</v>
      </c>
      <c r="G3965" s="173"/>
      <c r="H3965" s="173"/>
      <c r="I3965" s="71" t="str">
        <v>libre</v>
      </c>
      <c r="J3965" s="33">
        <v>0</v>
      </c>
      <c r="K3965" s="325">
        <f t="shared" ca="1" si="183"/>
        <v>1</v>
      </c>
      <c r="L3965" s="323"/>
      <c r="M3965" s="323"/>
      <c r="N3965" s="323"/>
      <c r="O3965" s="323"/>
      <c r="P3965" s="323"/>
    </row>
    <row r="3966" spans="1:16" outlineLevel="3" x14ac:dyDescent="0.3">
      <c r="A3966" s="173"/>
      <c r="B3966" s="173"/>
      <c r="C3966" s="173"/>
      <c r="D3966" s="173"/>
      <c r="E3966" s="173"/>
      <c r="F3966" s="70">
        <v>256</v>
      </c>
      <c r="G3966" s="173"/>
      <c r="H3966" s="173"/>
      <c r="I3966" s="71" t="str">
        <v>libre</v>
      </c>
      <c r="J3966" s="33">
        <v>0</v>
      </c>
      <c r="K3966" s="325">
        <f t="shared" ca="1" si="183"/>
        <v>1</v>
      </c>
      <c r="L3966" s="323"/>
      <c r="M3966" s="323"/>
      <c r="N3966" s="323"/>
      <c r="O3966" s="323"/>
      <c r="P3966" s="323"/>
    </row>
    <row r="3967" spans="1:16" outlineLevel="3" x14ac:dyDescent="0.3">
      <c r="A3967" s="173"/>
      <c r="B3967" s="173"/>
      <c r="C3967" s="173"/>
      <c r="D3967" s="173"/>
      <c r="E3967" s="173"/>
      <c r="F3967" s="70">
        <v>257</v>
      </c>
      <c r="G3967" s="173"/>
      <c r="H3967" s="173"/>
      <c r="I3967" s="71" t="str">
        <v>libre</v>
      </c>
      <c r="J3967" s="33">
        <v>0</v>
      </c>
      <c r="K3967" s="325">
        <f t="shared" ca="1" si="183"/>
        <v>1</v>
      </c>
      <c r="L3967" s="323"/>
      <c r="M3967" s="323"/>
      <c r="N3967" s="323"/>
      <c r="O3967" s="323"/>
      <c r="P3967" s="323"/>
    </row>
    <row r="3968" spans="1:16" outlineLevel="3" x14ac:dyDescent="0.3">
      <c r="A3968" s="173"/>
      <c r="B3968" s="173"/>
      <c r="C3968" s="173"/>
      <c r="D3968" s="173"/>
      <c r="E3968" s="173"/>
      <c r="F3968" s="70">
        <v>258</v>
      </c>
      <c r="G3968" s="173"/>
      <c r="H3968" s="173"/>
      <c r="I3968" s="71" t="str">
        <v>libre</v>
      </c>
      <c r="J3968" s="33">
        <v>0</v>
      </c>
      <c r="K3968" s="325">
        <f t="shared" ref="K3968:K4010" ca="1" si="184">IF(K$3710&lt;$J3968,1,INDEX(OFFSET($K3662,0,0,1,6),K$3710-$J3968-1+1))</f>
        <v>1</v>
      </c>
      <c r="L3968" s="323"/>
      <c r="M3968" s="323"/>
      <c r="N3968" s="323"/>
      <c r="O3968" s="323"/>
      <c r="P3968" s="323"/>
    </row>
    <row r="3969" spans="1:16" outlineLevel="3" x14ac:dyDescent="0.3">
      <c r="A3969" s="173"/>
      <c r="B3969" s="173"/>
      <c r="C3969" s="173"/>
      <c r="D3969" s="173"/>
      <c r="E3969" s="173"/>
      <c r="F3969" s="70">
        <v>259</v>
      </c>
      <c r="G3969" s="173"/>
      <c r="H3969" s="173"/>
      <c r="I3969" s="71" t="str">
        <v>libre</v>
      </c>
      <c r="J3969" s="33">
        <v>0</v>
      </c>
      <c r="K3969" s="325">
        <f t="shared" ca="1" si="184"/>
        <v>1</v>
      </c>
      <c r="L3969" s="323"/>
      <c r="M3969" s="323"/>
      <c r="N3969" s="323"/>
      <c r="O3969" s="323"/>
      <c r="P3969" s="323"/>
    </row>
    <row r="3970" spans="1:16" outlineLevel="3" x14ac:dyDescent="0.3">
      <c r="A3970" s="173"/>
      <c r="B3970" s="173"/>
      <c r="C3970" s="173"/>
      <c r="D3970" s="173"/>
      <c r="E3970" s="173"/>
      <c r="F3970" s="70">
        <v>260</v>
      </c>
      <c r="G3970" s="173"/>
      <c r="H3970" s="173"/>
      <c r="I3970" s="71" t="str">
        <v>libre</v>
      </c>
      <c r="J3970" s="33">
        <v>0</v>
      </c>
      <c r="K3970" s="325">
        <f t="shared" ca="1" si="184"/>
        <v>1</v>
      </c>
      <c r="L3970" s="323"/>
      <c r="M3970" s="323"/>
      <c r="N3970" s="323"/>
      <c r="O3970" s="323"/>
      <c r="P3970" s="323"/>
    </row>
    <row r="3971" spans="1:16" outlineLevel="3" x14ac:dyDescent="0.3">
      <c r="A3971" s="173"/>
      <c r="B3971" s="173"/>
      <c r="C3971" s="173"/>
      <c r="D3971" s="173"/>
      <c r="E3971" s="173"/>
      <c r="F3971" s="70">
        <v>261</v>
      </c>
      <c r="G3971" s="173"/>
      <c r="H3971" s="173"/>
      <c r="I3971" s="71" t="str">
        <v>libre</v>
      </c>
      <c r="J3971" s="33">
        <v>0</v>
      </c>
      <c r="K3971" s="325">
        <f t="shared" ca="1" si="184"/>
        <v>1</v>
      </c>
      <c r="L3971" s="323"/>
      <c r="M3971" s="323"/>
      <c r="N3971" s="323"/>
      <c r="O3971" s="323"/>
      <c r="P3971" s="323"/>
    </row>
    <row r="3972" spans="1:16" outlineLevel="3" x14ac:dyDescent="0.3">
      <c r="A3972" s="173"/>
      <c r="B3972" s="173"/>
      <c r="C3972" s="173"/>
      <c r="D3972" s="173"/>
      <c r="E3972" s="173"/>
      <c r="F3972" s="70">
        <v>262</v>
      </c>
      <c r="G3972" s="173"/>
      <c r="H3972" s="173"/>
      <c r="I3972" s="71" t="str">
        <v>libre</v>
      </c>
      <c r="J3972" s="33">
        <v>0</v>
      </c>
      <c r="K3972" s="325">
        <f t="shared" ca="1" si="184"/>
        <v>1</v>
      </c>
      <c r="L3972" s="323"/>
      <c r="M3972" s="323"/>
      <c r="N3972" s="323"/>
      <c r="O3972" s="323"/>
      <c r="P3972" s="323"/>
    </row>
    <row r="3973" spans="1:16" outlineLevel="3" x14ac:dyDescent="0.3">
      <c r="A3973" s="173"/>
      <c r="B3973" s="173"/>
      <c r="C3973" s="173"/>
      <c r="D3973" s="173"/>
      <c r="E3973" s="173"/>
      <c r="F3973" s="70">
        <v>263</v>
      </c>
      <c r="G3973" s="173"/>
      <c r="H3973" s="173"/>
      <c r="I3973" s="71" t="str">
        <v>libre</v>
      </c>
      <c r="J3973" s="33">
        <v>0</v>
      </c>
      <c r="K3973" s="325">
        <f t="shared" ca="1" si="184"/>
        <v>1</v>
      </c>
      <c r="L3973" s="323"/>
      <c r="M3973" s="323"/>
      <c r="N3973" s="323"/>
      <c r="O3973" s="323"/>
      <c r="P3973" s="323"/>
    </row>
    <row r="3974" spans="1:16" outlineLevel="3" x14ac:dyDescent="0.3">
      <c r="A3974" s="173"/>
      <c r="B3974" s="173"/>
      <c r="C3974" s="173"/>
      <c r="D3974" s="173"/>
      <c r="E3974" s="173"/>
      <c r="F3974" s="70">
        <v>264</v>
      </c>
      <c r="G3974" s="173"/>
      <c r="H3974" s="173"/>
      <c r="I3974" s="71" t="str">
        <v>libre</v>
      </c>
      <c r="J3974" s="33">
        <v>0</v>
      </c>
      <c r="K3974" s="325">
        <f t="shared" ca="1" si="184"/>
        <v>1</v>
      </c>
      <c r="L3974" s="323"/>
      <c r="M3974" s="323"/>
      <c r="N3974" s="323"/>
      <c r="O3974" s="323"/>
      <c r="P3974" s="323"/>
    </row>
    <row r="3975" spans="1:16" outlineLevel="3" x14ac:dyDescent="0.3">
      <c r="A3975" s="173"/>
      <c r="B3975" s="173"/>
      <c r="C3975" s="173"/>
      <c r="D3975" s="173"/>
      <c r="E3975" s="173"/>
      <c r="F3975" s="70">
        <v>265</v>
      </c>
      <c r="G3975" s="173"/>
      <c r="H3975" s="173"/>
      <c r="I3975" s="71" t="str">
        <v>libre</v>
      </c>
      <c r="J3975" s="33">
        <v>0</v>
      </c>
      <c r="K3975" s="325">
        <f t="shared" ca="1" si="184"/>
        <v>1</v>
      </c>
      <c r="L3975" s="323"/>
      <c r="M3975" s="323"/>
      <c r="N3975" s="323"/>
      <c r="O3975" s="323"/>
      <c r="P3975" s="323"/>
    </row>
    <row r="3976" spans="1:16" outlineLevel="3" x14ac:dyDescent="0.3">
      <c r="A3976" s="173"/>
      <c r="B3976" s="173"/>
      <c r="C3976" s="173"/>
      <c r="D3976" s="173"/>
      <c r="E3976" s="173"/>
      <c r="F3976" s="70">
        <v>266</v>
      </c>
      <c r="G3976" s="173"/>
      <c r="H3976" s="173"/>
      <c r="I3976" s="71" t="str">
        <v>libre</v>
      </c>
      <c r="J3976" s="33">
        <v>0</v>
      </c>
      <c r="K3976" s="325">
        <f t="shared" ca="1" si="184"/>
        <v>1</v>
      </c>
      <c r="L3976" s="323"/>
      <c r="M3976" s="323"/>
      <c r="N3976" s="323"/>
      <c r="O3976" s="323"/>
      <c r="P3976" s="323"/>
    </row>
    <row r="3977" spans="1:16" outlineLevel="3" x14ac:dyDescent="0.3">
      <c r="A3977" s="173"/>
      <c r="B3977" s="173"/>
      <c r="C3977" s="173"/>
      <c r="D3977" s="173"/>
      <c r="E3977" s="173"/>
      <c r="F3977" s="70">
        <v>267</v>
      </c>
      <c r="G3977" s="173"/>
      <c r="H3977" s="173"/>
      <c r="I3977" s="71" t="str">
        <v>libre</v>
      </c>
      <c r="J3977" s="33">
        <v>0</v>
      </c>
      <c r="K3977" s="325">
        <f t="shared" ca="1" si="184"/>
        <v>1</v>
      </c>
      <c r="L3977" s="323"/>
      <c r="M3977" s="323"/>
      <c r="N3977" s="323"/>
      <c r="O3977" s="323"/>
      <c r="P3977" s="323"/>
    </row>
    <row r="3978" spans="1:16" outlineLevel="3" x14ac:dyDescent="0.3">
      <c r="A3978" s="173"/>
      <c r="B3978" s="173"/>
      <c r="C3978" s="173"/>
      <c r="D3978" s="173"/>
      <c r="E3978" s="173"/>
      <c r="F3978" s="70">
        <v>268</v>
      </c>
      <c r="G3978" s="173"/>
      <c r="H3978" s="173"/>
      <c r="I3978" s="71" t="str">
        <v>libre</v>
      </c>
      <c r="J3978" s="33">
        <v>0</v>
      </c>
      <c r="K3978" s="325">
        <f t="shared" ca="1" si="184"/>
        <v>1</v>
      </c>
      <c r="L3978" s="323"/>
      <c r="M3978" s="323"/>
      <c r="N3978" s="323"/>
      <c r="O3978" s="323"/>
      <c r="P3978" s="323"/>
    </row>
    <row r="3979" spans="1:16" outlineLevel="3" x14ac:dyDescent="0.3">
      <c r="A3979" s="173"/>
      <c r="B3979" s="173"/>
      <c r="C3979" s="173"/>
      <c r="D3979" s="173"/>
      <c r="E3979" s="173"/>
      <c r="F3979" s="70">
        <v>269</v>
      </c>
      <c r="G3979" s="173"/>
      <c r="H3979" s="173"/>
      <c r="I3979" s="71" t="str">
        <v>libre</v>
      </c>
      <c r="J3979" s="33">
        <v>0</v>
      </c>
      <c r="K3979" s="325">
        <f t="shared" ca="1" si="184"/>
        <v>1</v>
      </c>
      <c r="L3979" s="323"/>
      <c r="M3979" s="323"/>
      <c r="N3979" s="323"/>
      <c r="O3979" s="323"/>
      <c r="P3979" s="323"/>
    </row>
    <row r="3980" spans="1:16" outlineLevel="3" x14ac:dyDescent="0.3">
      <c r="A3980" s="173"/>
      <c r="B3980" s="173"/>
      <c r="C3980" s="173"/>
      <c r="D3980" s="173"/>
      <c r="E3980" s="173"/>
      <c r="F3980" s="70">
        <v>270</v>
      </c>
      <c r="G3980" s="173"/>
      <c r="H3980" s="173"/>
      <c r="I3980" s="71" t="str">
        <v>libre</v>
      </c>
      <c r="J3980" s="33">
        <v>0</v>
      </c>
      <c r="K3980" s="325">
        <f t="shared" ca="1" si="184"/>
        <v>1</v>
      </c>
      <c r="L3980" s="323"/>
      <c r="M3980" s="323"/>
      <c r="N3980" s="323"/>
      <c r="O3980" s="323"/>
      <c r="P3980" s="323"/>
    </row>
    <row r="3981" spans="1:16" outlineLevel="3" x14ac:dyDescent="0.3">
      <c r="A3981" s="173"/>
      <c r="B3981" s="173"/>
      <c r="C3981" s="173"/>
      <c r="D3981" s="173"/>
      <c r="E3981" s="173"/>
      <c r="F3981" s="70">
        <v>271</v>
      </c>
      <c r="G3981" s="173"/>
      <c r="H3981" s="173"/>
      <c r="I3981" s="71" t="str">
        <v>libre</v>
      </c>
      <c r="J3981" s="33">
        <v>0</v>
      </c>
      <c r="K3981" s="325">
        <f t="shared" ca="1" si="184"/>
        <v>1</v>
      </c>
      <c r="L3981" s="323"/>
      <c r="M3981" s="323"/>
      <c r="N3981" s="323"/>
      <c r="O3981" s="323"/>
      <c r="P3981" s="323"/>
    </row>
    <row r="3982" spans="1:16" outlineLevel="3" x14ac:dyDescent="0.3">
      <c r="A3982" s="173"/>
      <c r="B3982" s="173"/>
      <c r="C3982" s="173"/>
      <c r="D3982" s="173"/>
      <c r="E3982" s="173"/>
      <c r="F3982" s="70">
        <v>272</v>
      </c>
      <c r="G3982" s="173"/>
      <c r="H3982" s="173"/>
      <c r="I3982" s="71" t="str">
        <v>libre</v>
      </c>
      <c r="J3982" s="33">
        <v>0</v>
      </c>
      <c r="K3982" s="325">
        <f t="shared" ca="1" si="184"/>
        <v>1</v>
      </c>
      <c r="L3982" s="323"/>
      <c r="M3982" s="323"/>
      <c r="N3982" s="323"/>
      <c r="O3982" s="323"/>
      <c r="P3982" s="323"/>
    </row>
    <row r="3983" spans="1:16" outlineLevel="3" x14ac:dyDescent="0.3">
      <c r="A3983" s="173"/>
      <c r="B3983" s="173"/>
      <c r="C3983" s="173"/>
      <c r="D3983" s="173"/>
      <c r="E3983" s="173"/>
      <c r="F3983" s="70">
        <v>273</v>
      </c>
      <c r="G3983" s="173"/>
      <c r="H3983" s="173"/>
      <c r="I3983" s="71" t="str">
        <v>libre</v>
      </c>
      <c r="J3983" s="33">
        <v>0</v>
      </c>
      <c r="K3983" s="325">
        <f t="shared" ca="1" si="184"/>
        <v>1</v>
      </c>
      <c r="L3983" s="323"/>
      <c r="M3983" s="323"/>
      <c r="N3983" s="323"/>
      <c r="O3983" s="323"/>
      <c r="P3983" s="323"/>
    </row>
    <row r="3984" spans="1:16" outlineLevel="3" x14ac:dyDescent="0.3">
      <c r="A3984" s="173"/>
      <c r="B3984" s="173"/>
      <c r="C3984" s="173"/>
      <c r="D3984" s="173"/>
      <c r="E3984" s="173"/>
      <c r="F3984" s="70">
        <v>274</v>
      </c>
      <c r="G3984" s="173"/>
      <c r="H3984" s="173"/>
      <c r="I3984" s="71" t="str">
        <v>libre</v>
      </c>
      <c r="J3984" s="33">
        <v>0</v>
      </c>
      <c r="K3984" s="325">
        <f t="shared" ca="1" si="184"/>
        <v>1</v>
      </c>
      <c r="L3984" s="323"/>
      <c r="M3984" s="323"/>
      <c r="N3984" s="323"/>
      <c r="O3984" s="323"/>
      <c r="P3984" s="323"/>
    </row>
    <row r="3985" spans="1:16" outlineLevel="3" x14ac:dyDescent="0.3">
      <c r="A3985" s="173"/>
      <c r="B3985" s="173"/>
      <c r="C3985" s="173"/>
      <c r="D3985" s="173"/>
      <c r="E3985" s="173"/>
      <c r="F3985" s="70">
        <v>275</v>
      </c>
      <c r="G3985" s="173"/>
      <c r="H3985" s="173"/>
      <c r="I3985" s="71" t="str">
        <v>libre</v>
      </c>
      <c r="J3985" s="33">
        <v>0</v>
      </c>
      <c r="K3985" s="325">
        <f t="shared" ca="1" si="184"/>
        <v>1</v>
      </c>
      <c r="L3985" s="323"/>
      <c r="M3985" s="323"/>
      <c r="N3985" s="323"/>
      <c r="O3985" s="323"/>
      <c r="P3985" s="323"/>
    </row>
    <row r="3986" spans="1:16" outlineLevel="3" x14ac:dyDescent="0.3">
      <c r="A3986" s="173"/>
      <c r="B3986" s="173"/>
      <c r="C3986" s="173"/>
      <c r="D3986" s="173"/>
      <c r="E3986" s="173"/>
      <c r="F3986" s="70">
        <v>276</v>
      </c>
      <c r="G3986" s="173"/>
      <c r="H3986" s="173"/>
      <c r="I3986" s="71" t="str">
        <v>libre</v>
      </c>
      <c r="J3986" s="33">
        <v>0</v>
      </c>
      <c r="K3986" s="325">
        <f t="shared" ca="1" si="184"/>
        <v>1</v>
      </c>
      <c r="L3986" s="323"/>
      <c r="M3986" s="323"/>
      <c r="N3986" s="323"/>
      <c r="O3986" s="323"/>
      <c r="P3986" s="323"/>
    </row>
    <row r="3987" spans="1:16" outlineLevel="3" x14ac:dyDescent="0.3">
      <c r="A3987" s="173"/>
      <c r="B3987" s="173"/>
      <c r="C3987" s="173"/>
      <c r="D3987" s="173"/>
      <c r="E3987" s="173"/>
      <c r="F3987" s="70">
        <v>277</v>
      </c>
      <c r="G3987" s="173"/>
      <c r="H3987" s="173"/>
      <c r="I3987" s="71" t="str">
        <v>libre</v>
      </c>
      <c r="J3987" s="33">
        <v>0</v>
      </c>
      <c r="K3987" s="325">
        <f t="shared" ca="1" si="184"/>
        <v>1</v>
      </c>
      <c r="L3987" s="323"/>
      <c r="M3987" s="323"/>
      <c r="N3987" s="323"/>
      <c r="O3987" s="323"/>
      <c r="P3987" s="323"/>
    </row>
    <row r="3988" spans="1:16" outlineLevel="3" x14ac:dyDescent="0.3">
      <c r="A3988" s="173"/>
      <c r="B3988" s="173"/>
      <c r="C3988" s="173"/>
      <c r="D3988" s="173"/>
      <c r="E3988" s="173"/>
      <c r="F3988" s="70">
        <v>278</v>
      </c>
      <c r="G3988" s="173"/>
      <c r="H3988" s="173"/>
      <c r="I3988" s="71" t="str">
        <v>libre</v>
      </c>
      <c r="J3988" s="33">
        <v>0</v>
      </c>
      <c r="K3988" s="325">
        <f t="shared" ca="1" si="184"/>
        <v>1</v>
      </c>
      <c r="L3988" s="323"/>
      <c r="M3988" s="323"/>
      <c r="N3988" s="323"/>
      <c r="O3988" s="323"/>
      <c r="P3988" s="323"/>
    </row>
    <row r="3989" spans="1:16" outlineLevel="3" x14ac:dyDescent="0.3">
      <c r="A3989" s="173"/>
      <c r="B3989" s="173"/>
      <c r="C3989" s="173"/>
      <c r="D3989" s="173"/>
      <c r="E3989" s="173"/>
      <c r="F3989" s="70">
        <v>279</v>
      </c>
      <c r="G3989" s="173"/>
      <c r="H3989" s="173"/>
      <c r="I3989" s="71" t="str">
        <v>libre</v>
      </c>
      <c r="J3989" s="33">
        <v>0</v>
      </c>
      <c r="K3989" s="325">
        <f t="shared" ca="1" si="184"/>
        <v>1</v>
      </c>
      <c r="L3989" s="323"/>
      <c r="M3989" s="323"/>
      <c r="N3989" s="323"/>
      <c r="O3989" s="323"/>
      <c r="P3989" s="323"/>
    </row>
    <row r="3990" spans="1:16" outlineLevel="3" x14ac:dyDescent="0.3">
      <c r="A3990" s="173"/>
      <c r="B3990" s="173"/>
      <c r="C3990" s="173"/>
      <c r="D3990" s="173"/>
      <c r="E3990" s="173"/>
      <c r="F3990" s="70">
        <v>280</v>
      </c>
      <c r="G3990" s="173"/>
      <c r="H3990" s="173"/>
      <c r="I3990" s="71" t="str">
        <v>libre</v>
      </c>
      <c r="J3990" s="33">
        <v>0</v>
      </c>
      <c r="K3990" s="325">
        <f t="shared" ca="1" si="184"/>
        <v>1</v>
      </c>
      <c r="L3990" s="323"/>
      <c r="M3990" s="323"/>
      <c r="N3990" s="323"/>
      <c r="O3990" s="323"/>
      <c r="P3990" s="323"/>
    </row>
    <row r="3991" spans="1:16" outlineLevel="3" x14ac:dyDescent="0.3">
      <c r="A3991" s="173"/>
      <c r="B3991" s="173"/>
      <c r="C3991" s="173"/>
      <c r="D3991" s="173"/>
      <c r="E3991" s="173"/>
      <c r="F3991" s="70">
        <v>281</v>
      </c>
      <c r="G3991" s="173"/>
      <c r="H3991" s="173"/>
      <c r="I3991" s="71" t="str">
        <v>libre</v>
      </c>
      <c r="J3991" s="33">
        <v>0</v>
      </c>
      <c r="K3991" s="325">
        <f t="shared" ca="1" si="184"/>
        <v>1</v>
      </c>
      <c r="L3991" s="323"/>
      <c r="M3991" s="323"/>
      <c r="N3991" s="323"/>
      <c r="O3991" s="323"/>
      <c r="P3991" s="323"/>
    </row>
    <row r="3992" spans="1:16" outlineLevel="3" x14ac:dyDescent="0.3">
      <c r="A3992" s="173"/>
      <c r="B3992" s="173"/>
      <c r="C3992" s="173"/>
      <c r="D3992" s="173"/>
      <c r="E3992" s="173"/>
      <c r="F3992" s="70">
        <v>282</v>
      </c>
      <c r="G3992" s="173"/>
      <c r="H3992" s="173"/>
      <c r="I3992" s="71" t="str">
        <v>libre</v>
      </c>
      <c r="J3992" s="33">
        <v>0</v>
      </c>
      <c r="K3992" s="325">
        <f t="shared" ca="1" si="184"/>
        <v>1</v>
      </c>
      <c r="L3992" s="323"/>
      <c r="M3992" s="323"/>
      <c r="N3992" s="323"/>
      <c r="O3992" s="323"/>
      <c r="P3992" s="323"/>
    </row>
    <row r="3993" spans="1:16" outlineLevel="3" x14ac:dyDescent="0.3">
      <c r="A3993" s="173"/>
      <c r="B3993" s="173"/>
      <c r="C3993" s="173"/>
      <c r="D3993" s="173"/>
      <c r="E3993" s="173"/>
      <c r="F3993" s="70">
        <v>283</v>
      </c>
      <c r="G3993" s="173"/>
      <c r="H3993" s="173"/>
      <c r="I3993" s="71" t="str">
        <v>libre</v>
      </c>
      <c r="J3993" s="33">
        <v>0</v>
      </c>
      <c r="K3993" s="325">
        <f t="shared" ca="1" si="184"/>
        <v>1</v>
      </c>
      <c r="L3993" s="323"/>
      <c r="M3993" s="323"/>
      <c r="N3993" s="323"/>
      <c r="O3993" s="323"/>
      <c r="P3993" s="323"/>
    </row>
    <row r="3994" spans="1:16" outlineLevel="3" x14ac:dyDescent="0.3">
      <c r="A3994" s="173"/>
      <c r="B3994" s="173"/>
      <c r="C3994" s="173"/>
      <c r="D3994" s="173"/>
      <c r="E3994" s="173"/>
      <c r="F3994" s="70">
        <v>284</v>
      </c>
      <c r="G3994" s="173"/>
      <c r="H3994" s="173"/>
      <c r="I3994" s="71" t="str">
        <v>libre</v>
      </c>
      <c r="J3994" s="33">
        <v>0</v>
      </c>
      <c r="K3994" s="325">
        <f t="shared" ca="1" si="184"/>
        <v>1</v>
      </c>
      <c r="L3994" s="323"/>
      <c r="M3994" s="323"/>
      <c r="N3994" s="323"/>
      <c r="O3994" s="323"/>
      <c r="P3994" s="323"/>
    </row>
    <row r="3995" spans="1:16" outlineLevel="3" x14ac:dyDescent="0.3">
      <c r="A3995" s="173"/>
      <c r="B3995" s="173"/>
      <c r="C3995" s="173"/>
      <c r="D3995" s="173"/>
      <c r="E3995" s="173"/>
      <c r="F3995" s="70">
        <v>285</v>
      </c>
      <c r="G3995" s="173"/>
      <c r="H3995" s="173"/>
      <c r="I3995" s="71" t="str">
        <v>libre</v>
      </c>
      <c r="J3995" s="33">
        <v>0</v>
      </c>
      <c r="K3995" s="325">
        <f t="shared" ca="1" si="184"/>
        <v>1</v>
      </c>
      <c r="L3995" s="323"/>
      <c r="M3995" s="323"/>
      <c r="N3995" s="323"/>
      <c r="O3995" s="323"/>
      <c r="P3995" s="323"/>
    </row>
    <row r="3996" spans="1:16" outlineLevel="3" x14ac:dyDescent="0.3">
      <c r="A3996" s="173"/>
      <c r="B3996" s="173"/>
      <c r="C3996" s="173"/>
      <c r="D3996" s="173"/>
      <c r="E3996" s="173"/>
      <c r="F3996" s="70">
        <v>286</v>
      </c>
      <c r="G3996" s="173"/>
      <c r="H3996" s="173"/>
      <c r="I3996" s="71" t="str">
        <v>libre</v>
      </c>
      <c r="J3996" s="33">
        <v>0</v>
      </c>
      <c r="K3996" s="325">
        <f t="shared" ca="1" si="184"/>
        <v>1</v>
      </c>
      <c r="L3996" s="323"/>
      <c r="M3996" s="323"/>
      <c r="N3996" s="323"/>
      <c r="O3996" s="323"/>
      <c r="P3996" s="323"/>
    </row>
    <row r="3997" spans="1:16" outlineLevel="3" x14ac:dyDescent="0.3">
      <c r="A3997" s="173"/>
      <c r="B3997" s="173"/>
      <c r="C3997" s="173"/>
      <c r="D3997" s="173"/>
      <c r="E3997" s="173"/>
      <c r="F3997" s="70">
        <v>287</v>
      </c>
      <c r="G3997" s="173"/>
      <c r="H3997" s="173"/>
      <c r="I3997" s="71" t="str">
        <v>libre</v>
      </c>
      <c r="J3997" s="33">
        <v>0</v>
      </c>
      <c r="K3997" s="325">
        <f t="shared" ca="1" si="184"/>
        <v>1</v>
      </c>
      <c r="L3997" s="323"/>
      <c r="M3997" s="323"/>
      <c r="N3997" s="323"/>
      <c r="O3997" s="323"/>
      <c r="P3997" s="323"/>
    </row>
    <row r="3998" spans="1:16" outlineLevel="3" x14ac:dyDescent="0.3">
      <c r="A3998" s="173"/>
      <c r="B3998" s="173"/>
      <c r="C3998" s="173"/>
      <c r="D3998" s="173"/>
      <c r="E3998" s="173"/>
      <c r="F3998" s="70">
        <v>288</v>
      </c>
      <c r="G3998" s="173"/>
      <c r="H3998" s="173"/>
      <c r="I3998" s="71" t="str">
        <v>libre</v>
      </c>
      <c r="J3998" s="33">
        <v>0</v>
      </c>
      <c r="K3998" s="325">
        <f t="shared" ca="1" si="184"/>
        <v>1</v>
      </c>
      <c r="L3998" s="323"/>
      <c r="M3998" s="323"/>
      <c r="N3998" s="323"/>
      <c r="O3998" s="323"/>
      <c r="P3998" s="323"/>
    </row>
    <row r="3999" spans="1:16" outlineLevel="3" x14ac:dyDescent="0.3">
      <c r="A3999" s="173"/>
      <c r="B3999" s="173"/>
      <c r="C3999" s="173"/>
      <c r="D3999" s="173"/>
      <c r="E3999" s="173"/>
      <c r="F3999" s="70">
        <v>289</v>
      </c>
      <c r="G3999" s="173"/>
      <c r="H3999" s="173"/>
      <c r="I3999" s="71" t="str">
        <v>libre</v>
      </c>
      <c r="J3999" s="33">
        <v>0</v>
      </c>
      <c r="K3999" s="325">
        <f t="shared" ca="1" si="184"/>
        <v>1</v>
      </c>
      <c r="L3999" s="323"/>
      <c r="M3999" s="323"/>
      <c r="N3999" s="323"/>
      <c r="O3999" s="323"/>
      <c r="P3999" s="323"/>
    </row>
    <row r="4000" spans="1:16" outlineLevel="3" x14ac:dyDescent="0.3">
      <c r="A4000" s="173"/>
      <c r="B4000" s="173"/>
      <c r="C4000" s="173"/>
      <c r="D4000" s="173"/>
      <c r="E4000" s="173"/>
      <c r="F4000" s="70">
        <v>290</v>
      </c>
      <c r="G4000" s="173"/>
      <c r="H4000" s="173"/>
      <c r="I4000" s="71" t="str">
        <v>libre</v>
      </c>
      <c r="J4000" s="33">
        <v>0</v>
      </c>
      <c r="K4000" s="325">
        <f t="shared" ca="1" si="184"/>
        <v>1</v>
      </c>
      <c r="L4000" s="323"/>
      <c r="M4000" s="323"/>
      <c r="N4000" s="323"/>
      <c r="O4000" s="323"/>
      <c r="P4000" s="323"/>
    </row>
    <row r="4001" spans="1:16" outlineLevel="3" x14ac:dyDescent="0.3">
      <c r="A4001" s="173"/>
      <c r="B4001" s="173"/>
      <c r="C4001" s="173"/>
      <c r="D4001" s="173"/>
      <c r="E4001" s="173"/>
      <c r="F4001" s="70">
        <v>291</v>
      </c>
      <c r="G4001" s="173"/>
      <c r="H4001" s="173"/>
      <c r="I4001" s="71" t="str">
        <v>libre</v>
      </c>
      <c r="J4001" s="33">
        <v>0</v>
      </c>
      <c r="K4001" s="325">
        <f t="shared" ca="1" si="184"/>
        <v>1</v>
      </c>
      <c r="L4001" s="323"/>
      <c r="M4001" s="323"/>
      <c r="N4001" s="323"/>
      <c r="O4001" s="323"/>
      <c r="P4001" s="323"/>
    </row>
    <row r="4002" spans="1:16" outlineLevel="3" x14ac:dyDescent="0.3">
      <c r="A4002" s="173"/>
      <c r="B4002" s="173"/>
      <c r="C4002" s="173"/>
      <c r="D4002" s="173"/>
      <c r="E4002" s="173"/>
      <c r="F4002" s="70">
        <v>292</v>
      </c>
      <c r="G4002" s="173"/>
      <c r="H4002" s="173"/>
      <c r="I4002" s="71" t="str">
        <v>libre</v>
      </c>
      <c r="J4002" s="33">
        <v>0</v>
      </c>
      <c r="K4002" s="325">
        <f t="shared" ca="1" si="184"/>
        <v>1</v>
      </c>
      <c r="L4002" s="323"/>
      <c r="M4002" s="323"/>
      <c r="N4002" s="323"/>
      <c r="O4002" s="323"/>
      <c r="P4002" s="323"/>
    </row>
    <row r="4003" spans="1:16" outlineLevel="3" x14ac:dyDescent="0.3">
      <c r="A4003" s="173"/>
      <c r="B4003" s="173"/>
      <c r="C4003" s="173"/>
      <c r="D4003" s="173"/>
      <c r="E4003" s="173"/>
      <c r="F4003" s="70">
        <v>293</v>
      </c>
      <c r="G4003" s="173"/>
      <c r="H4003" s="173"/>
      <c r="I4003" s="71" t="str">
        <v>libre</v>
      </c>
      <c r="J4003" s="33">
        <v>0</v>
      </c>
      <c r="K4003" s="325">
        <f t="shared" ca="1" si="184"/>
        <v>1</v>
      </c>
      <c r="L4003" s="323"/>
      <c r="M4003" s="323"/>
      <c r="N4003" s="323"/>
      <c r="O4003" s="323"/>
      <c r="P4003" s="323"/>
    </row>
    <row r="4004" spans="1:16" outlineLevel="3" x14ac:dyDescent="0.3">
      <c r="A4004" s="173"/>
      <c r="B4004" s="173"/>
      <c r="C4004" s="173"/>
      <c r="D4004" s="173"/>
      <c r="E4004" s="173"/>
      <c r="F4004" s="70">
        <v>294</v>
      </c>
      <c r="G4004" s="173"/>
      <c r="H4004" s="173"/>
      <c r="I4004" s="71" t="str">
        <v>libre</v>
      </c>
      <c r="J4004" s="33">
        <v>0</v>
      </c>
      <c r="K4004" s="325">
        <f t="shared" ca="1" si="184"/>
        <v>1</v>
      </c>
      <c r="L4004" s="323"/>
      <c r="M4004" s="323"/>
      <c r="N4004" s="323"/>
      <c r="O4004" s="323"/>
      <c r="P4004" s="323"/>
    </row>
    <row r="4005" spans="1:16" outlineLevel="3" x14ac:dyDescent="0.3">
      <c r="A4005" s="173"/>
      <c r="B4005" s="173"/>
      <c r="C4005" s="173"/>
      <c r="D4005" s="173"/>
      <c r="E4005" s="173"/>
      <c r="F4005" s="70">
        <v>295</v>
      </c>
      <c r="G4005" s="173"/>
      <c r="H4005" s="173"/>
      <c r="I4005" s="71" t="str">
        <v>libre</v>
      </c>
      <c r="J4005" s="33">
        <v>0</v>
      </c>
      <c r="K4005" s="325">
        <f t="shared" ca="1" si="184"/>
        <v>1</v>
      </c>
      <c r="L4005" s="323"/>
      <c r="M4005" s="323"/>
      <c r="N4005" s="323"/>
      <c r="O4005" s="323"/>
      <c r="P4005" s="323"/>
    </row>
    <row r="4006" spans="1:16" outlineLevel="3" x14ac:dyDescent="0.3">
      <c r="A4006" s="173"/>
      <c r="B4006" s="173"/>
      <c r="C4006" s="173"/>
      <c r="D4006" s="173"/>
      <c r="E4006" s="173"/>
      <c r="F4006" s="70">
        <v>296</v>
      </c>
      <c r="G4006" s="173"/>
      <c r="H4006" s="173"/>
      <c r="I4006" s="71" t="str">
        <v>libre</v>
      </c>
      <c r="J4006" s="33">
        <v>0</v>
      </c>
      <c r="K4006" s="325">
        <f t="shared" ca="1" si="184"/>
        <v>1</v>
      </c>
      <c r="L4006" s="323"/>
      <c r="M4006" s="323"/>
      <c r="N4006" s="323"/>
      <c r="O4006" s="323"/>
      <c r="P4006" s="323"/>
    </row>
    <row r="4007" spans="1:16" outlineLevel="3" x14ac:dyDescent="0.3">
      <c r="A4007" s="173"/>
      <c r="B4007" s="173"/>
      <c r="C4007" s="173"/>
      <c r="D4007" s="173"/>
      <c r="E4007" s="173"/>
      <c r="F4007" s="70">
        <v>297</v>
      </c>
      <c r="G4007" s="173"/>
      <c r="H4007" s="173"/>
      <c r="I4007" s="71" t="str">
        <v>libre</v>
      </c>
      <c r="J4007" s="33">
        <v>0</v>
      </c>
      <c r="K4007" s="325">
        <f t="shared" ca="1" si="184"/>
        <v>1</v>
      </c>
      <c r="L4007" s="323"/>
      <c r="M4007" s="323"/>
      <c r="N4007" s="323"/>
      <c r="O4007" s="323"/>
      <c r="P4007" s="323"/>
    </row>
    <row r="4008" spans="1:16" outlineLevel="3" x14ac:dyDescent="0.3">
      <c r="A4008" s="173"/>
      <c r="B4008" s="173"/>
      <c r="C4008" s="173"/>
      <c r="D4008" s="173"/>
      <c r="E4008" s="173"/>
      <c r="F4008" s="70">
        <v>298</v>
      </c>
      <c r="G4008" s="173"/>
      <c r="H4008" s="173"/>
      <c r="I4008" s="71" t="str">
        <v>libre</v>
      </c>
      <c r="J4008" s="33">
        <v>0</v>
      </c>
      <c r="K4008" s="325">
        <f t="shared" ca="1" si="184"/>
        <v>1</v>
      </c>
      <c r="L4008" s="323"/>
      <c r="M4008" s="323"/>
      <c r="N4008" s="323"/>
      <c r="O4008" s="323"/>
      <c r="P4008" s="323"/>
    </row>
    <row r="4009" spans="1:16" outlineLevel="2" x14ac:dyDescent="0.3">
      <c r="A4009" s="173"/>
      <c r="B4009" s="173"/>
      <c r="C4009" s="173"/>
      <c r="D4009" s="173"/>
      <c r="E4009" s="173"/>
      <c r="F4009" s="70">
        <v>299</v>
      </c>
      <c r="G4009" s="173"/>
      <c r="H4009" s="173"/>
      <c r="I4009" s="71" t="str">
        <v>libre</v>
      </c>
      <c r="J4009" s="33">
        <v>0</v>
      </c>
      <c r="K4009" s="325">
        <f t="shared" ca="1" si="184"/>
        <v>1</v>
      </c>
      <c r="L4009" s="323"/>
      <c r="M4009" s="323"/>
      <c r="N4009" s="323"/>
      <c r="O4009" s="323"/>
      <c r="P4009" s="323"/>
    </row>
    <row r="4010" spans="1:16" ht="14.4" outlineLevel="2" thickBot="1" x14ac:dyDescent="0.35">
      <c r="A4010" s="173"/>
      <c r="B4010" s="173"/>
      <c r="C4010" s="173"/>
      <c r="D4010" s="173"/>
      <c r="E4010" s="173"/>
      <c r="F4010" s="70">
        <v>300</v>
      </c>
      <c r="G4010" s="173"/>
      <c r="H4010" s="173"/>
      <c r="I4010" s="71" t="str">
        <v>libre</v>
      </c>
      <c r="J4010" s="33">
        <v>0</v>
      </c>
      <c r="K4010" s="326">
        <f t="shared" ca="1" si="184"/>
        <v>1</v>
      </c>
      <c r="L4010" s="323"/>
      <c r="M4010" s="323"/>
      <c r="N4010" s="323"/>
      <c r="O4010" s="323"/>
      <c r="P4010" s="323"/>
    </row>
    <row r="4011" spans="1:16" outlineLevel="1" x14ac:dyDescent="0.3">
      <c r="A4011" s="173"/>
      <c r="B4011" s="173"/>
      <c r="C4011" s="173"/>
      <c r="D4011" s="173"/>
      <c r="E4011" s="173"/>
      <c r="F4011" s="73"/>
      <c r="G4011" s="73"/>
      <c r="H4011" s="73"/>
      <c r="I4011" s="73"/>
      <c r="J4011" s="73"/>
      <c r="K4011" s="73"/>
      <c r="L4011" s="317"/>
      <c r="M4011" s="317"/>
      <c r="N4011" s="317"/>
      <c r="O4011" s="317"/>
      <c r="P4011" s="317"/>
    </row>
    <row r="4012" spans="1:16" x14ac:dyDescent="0.3">
      <c r="A4012" s="173"/>
      <c r="B4012" s="173"/>
      <c r="C4012" s="173"/>
      <c r="D4012" s="173"/>
      <c r="E4012" s="173"/>
      <c r="F4012" s="173"/>
      <c r="G4012" s="173"/>
      <c r="H4012" s="173"/>
      <c r="I4012" s="173"/>
      <c r="J4012" s="173"/>
      <c r="K4012" s="173"/>
      <c r="L4012" s="173"/>
      <c r="M4012" s="173"/>
      <c r="N4012" s="173"/>
      <c r="O4012" s="173"/>
      <c r="P4012" s="173"/>
    </row>
    <row r="4013" spans="1:16" ht="21" thickBot="1" x14ac:dyDescent="0.4">
      <c r="A4013" s="173"/>
      <c r="B4013" s="3" t="s">
        <v>307</v>
      </c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</row>
    <row r="4014" spans="1:16" ht="14.4" outlineLevel="1" thickTop="1" x14ac:dyDescent="0.3"/>
    <row r="4015" spans="1:16" outlineLevel="1" x14ac:dyDescent="0.3"/>
    <row r="4016" spans="1:16" ht="27.6" outlineLevel="1" x14ac:dyDescent="0.3">
      <c r="A4016" s="173"/>
      <c r="B4016" s="173"/>
      <c r="C4016" s="173"/>
      <c r="D4016" s="173"/>
      <c r="E4016" s="173"/>
      <c r="F4016" s="69" t="s">
        <v>76</v>
      </c>
      <c r="G4016" s="173"/>
      <c r="H4016" s="173"/>
      <c r="I4016" s="69" t="s">
        <v>289</v>
      </c>
      <c r="J4016" s="69" t="s">
        <v>679</v>
      </c>
      <c r="K4016" s="69" t="s">
        <v>647</v>
      </c>
      <c r="L4016" s="233"/>
      <c r="M4016" s="233"/>
      <c r="N4016" s="233"/>
      <c r="O4016" s="233"/>
      <c r="P4016" s="233"/>
    </row>
    <row r="4017" spans="1:16" outlineLevel="1" x14ac:dyDescent="0.3">
      <c r="A4017" s="173"/>
      <c r="B4017" s="173"/>
      <c r="C4017" s="173"/>
      <c r="D4017" s="173"/>
      <c r="E4017" s="173"/>
      <c r="F4017" s="70">
        <v>1</v>
      </c>
      <c r="G4017" s="173"/>
      <c r="H4017" s="173"/>
      <c r="I4017" s="71" t="str">
        <f t="array" ref="I4017:I4316">BD.nom.act</f>
        <v>TRX Urbana</v>
      </c>
      <c r="J4017" s="244">
        <f t="shared" ref="J4017:J4080" si="185">INDEX(BD.Opex.Unit.Año.0,F4017)</f>
        <v>0</v>
      </c>
      <c r="K4017" s="52">
        <f ca="1">$J4017*K3711*INDEX(Opex.Tend.Acu.Gasto,$F4017,K$9)</f>
        <v>0</v>
      </c>
      <c r="L4017" s="233"/>
      <c r="M4017" s="233"/>
      <c r="N4017" s="233"/>
      <c r="O4017" s="233"/>
      <c r="P4017" s="233"/>
    </row>
    <row r="4018" spans="1:16" outlineLevel="1" x14ac:dyDescent="0.3">
      <c r="A4018" s="173"/>
      <c r="B4018" s="173"/>
      <c r="C4018" s="173"/>
      <c r="D4018" s="173"/>
      <c r="E4018" s="173"/>
      <c r="F4018" s="70">
        <v>2</v>
      </c>
      <c r="G4018" s="173"/>
      <c r="H4018" s="173"/>
      <c r="I4018" s="71" t="str">
        <v>TRX Suburbana</v>
      </c>
      <c r="J4018" s="244">
        <f t="shared" si="185"/>
        <v>0</v>
      </c>
      <c r="K4018" s="52">
        <f t="shared" ref="K4018:K4026" ca="1" si="186">$J4018*K3712*INDEX(Opex.Tend.Acu.Gasto,$F4018,K$9)</f>
        <v>0</v>
      </c>
      <c r="L4018" s="233"/>
      <c r="M4018" s="233"/>
      <c r="N4018" s="233"/>
      <c r="O4018" s="233"/>
      <c r="P4018" s="233"/>
    </row>
    <row r="4019" spans="1:16" outlineLevel="2" x14ac:dyDescent="0.3">
      <c r="A4019" s="173"/>
      <c r="B4019" s="173"/>
      <c r="C4019" s="173"/>
      <c r="D4019" s="173"/>
      <c r="E4019" s="173"/>
      <c r="F4019" s="70">
        <v>3</v>
      </c>
      <c r="G4019" s="173"/>
      <c r="H4019" s="173"/>
      <c r="I4019" s="71" t="str">
        <v>TRX Rural</v>
      </c>
      <c r="J4019" s="244">
        <f t="shared" si="185"/>
        <v>0</v>
      </c>
      <c r="K4019" s="52">
        <f t="shared" ca="1" si="186"/>
        <v>0</v>
      </c>
      <c r="L4019" s="233"/>
      <c r="M4019" s="233"/>
      <c r="N4019" s="233"/>
      <c r="O4019" s="233"/>
      <c r="P4019" s="233"/>
    </row>
    <row r="4020" spans="1:16" outlineLevel="2" x14ac:dyDescent="0.3">
      <c r="A4020" s="173"/>
      <c r="B4020" s="173"/>
      <c r="C4020" s="173"/>
      <c r="D4020" s="173"/>
      <c r="E4020" s="173"/>
      <c r="F4020" s="70">
        <v>4</v>
      </c>
      <c r="G4020" s="173"/>
      <c r="H4020" s="173"/>
      <c r="I4020" s="71" t="str">
        <v>libre</v>
      </c>
      <c r="J4020" s="244">
        <f t="shared" si="185"/>
        <v>0</v>
      </c>
      <c r="K4020" s="52">
        <f t="shared" ca="1" si="186"/>
        <v>0</v>
      </c>
      <c r="L4020" s="233"/>
      <c r="M4020" s="233"/>
      <c r="N4020" s="233"/>
      <c r="O4020" s="233"/>
      <c r="P4020" s="233"/>
    </row>
    <row r="4021" spans="1:16" outlineLevel="2" x14ac:dyDescent="0.3">
      <c r="A4021" s="173"/>
      <c r="B4021" s="173"/>
      <c r="C4021" s="173"/>
      <c r="D4021" s="173"/>
      <c r="E4021" s="173"/>
      <c r="F4021" s="70">
        <v>5</v>
      </c>
      <c r="G4021" s="173"/>
      <c r="H4021" s="173"/>
      <c r="I4021" s="71" t="str">
        <v>Gabinete</v>
      </c>
      <c r="J4021" s="244">
        <f t="shared" si="185"/>
        <v>0</v>
      </c>
      <c r="K4021" s="52">
        <f t="shared" ca="1" si="186"/>
        <v>0</v>
      </c>
      <c r="L4021" s="233"/>
      <c r="M4021" s="233"/>
      <c r="N4021" s="233"/>
      <c r="O4021" s="233"/>
      <c r="P4021" s="233"/>
    </row>
    <row r="4022" spans="1:16" outlineLevel="2" x14ac:dyDescent="0.3">
      <c r="A4022" s="173"/>
      <c r="B4022" s="173"/>
      <c r="C4022" s="173"/>
      <c r="D4022" s="173"/>
      <c r="E4022" s="173"/>
      <c r="F4022" s="70">
        <v>6</v>
      </c>
      <c r="G4022" s="173"/>
      <c r="H4022" s="173"/>
      <c r="I4022" s="71" t="str">
        <v>libre</v>
      </c>
      <c r="J4022" s="244">
        <f t="shared" si="185"/>
        <v>0</v>
      </c>
      <c r="K4022" s="52">
        <f t="shared" ca="1" si="186"/>
        <v>0</v>
      </c>
      <c r="L4022" s="233"/>
      <c r="M4022" s="233"/>
      <c r="N4022" s="233"/>
      <c r="O4022" s="233"/>
      <c r="P4022" s="233"/>
    </row>
    <row r="4023" spans="1:16" outlineLevel="2" x14ac:dyDescent="0.3">
      <c r="A4023" s="173"/>
      <c r="B4023" s="173"/>
      <c r="C4023" s="173"/>
      <c r="D4023" s="173"/>
      <c r="E4023" s="173"/>
      <c r="F4023" s="70">
        <v>7</v>
      </c>
      <c r="G4023" s="173"/>
      <c r="H4023" s="173"/>
      <c r="I4023" s="71" t="str">
        <v>BBU U</v>
      </c>
      <c r="J4023" s="244">
        <f t="shared" si="185"/>
        <v>0</v>
      </c>
      <c r="K4023" s="52">
        <f t="shared" ca="1" si="186"/>
        <v>0</v>
      </c>
      <c r="L4023" s="233"/>
      <c r="M4023" s="233"/>
      <c r="N4023" s="233"/>
      <c r="O4023" s="233"/>
      <c r="P4023" s="233"/>
    </row>
    <row r="4024" spans="1:16" outlineLevel="2" x14ac:dyDescent="0.3">
      <c r="A4024" s="173"/>
      <c r="B4024" s="173"/>
      <c r="C4024" s="173"/>
      <c r="D4024" s="173"/>
      <c r="E4024" s="173"/>
      <c r="F4024" s="70">
        <v>8</v>
      </c>
      <c r="G4024" s="173"/>
      <c r="H4024" s="173"/>
      <c r="I4024" s="71" t="str">
        <v>BBU S</v>
      </c>
      <c r="J4024" s="244">
        <f t="shared" si="185"/>
        <v>0</v>
      </c>
      <c r="K4024" s="52">
        <f t="shared" ca="1" si="186"/>
        <v>0</v>
      </c>
      <c r="L4024" s="233"/>
      <c r="M4024" s="233"/>
      <c r="N4024" s="233"/>
      <c r="O4024" s="233"/>
      <c r="P4024" s="233"/>
    </row>
    <row r="4025" spans="1:16" outlineLevel="2" x14ac:dyDescent="0.3">
      <c r="A4025" s="173"/>
      <c r="B4025" s="173"/>
      <c r="C4025" s="173"/>
      <c r="D4025" s="173"/>
      <c r="E4025" s="173"/>
      <c r="F4025" s="70">
        <v>9</v>
      </c>
      <c r="G4025" s="173"/>
      <c r="H4025" s="173"/>
      <c r="I4025" s="71" t="str">
        <v>BBU R</v>
      </c>
      <c r="J4025" s="244">
        <f t="shared" si="185"/>
        <v>0</v>
      </c>
      <c r="K4025" s="52">
        <f t="shared" ca="1" si="186"/>
        <v>0</v>
      </c>
      <c r="L4025" s="233"/>
      <c r="M4025" s="233"/>
      <c r="N4025" s="233"/>
      <c r="O4025" s="233"/>
      <c r="P4025" s="233"/>
    </row>
    <row r="4026" spans="1:16" outlineLevel="2" x14ac:dyDescent="0.3">
      <c r="A4026" s="173"/>
      <c r="B4026" s="173"/>
      <c r="C4026" s="173"/>
      <c r="D4026" s="173"/>
      <c r="E4026" s="173"/>
      <c r="F4026" s="70">
        <v>10</v>
      </c>
      <c r="G4026" s="173"/>
      <c r="H4026" s="173"/>
      <c r="I4026" s="71" t="str">
        <v>libre</v>
      </c>
      <c r="J4026" s="244">
        <f t="shared" si="185"/>
        <v>0</v>
      </c>
      <c r="K4026" s="52">
        <f t="shared" ca="1" si="186"/>
        <v>0</v>
      </c>
      <c r="L4026" s="233"/>
      <c r="M4026" s="233"/>
      <c r="N4026" s="233"/>
      <c r="O4026" s="233"/>
      <c r="P4026" s="233"/>
    </row>
    <row r="4027" spans="1:16" outlineLevel="2" x14ac:dyDescent="0.3">
      <c r="A4027" s="173"/>
      <c r="B4027" s="173"/>
      <c r="C4027" s="173"/>
      <c r="D4027" s="173"/>
      <c r="E4027" s="173"/>
      <c r="F4027" s="70">
        <v>11</v>
      </c>
      <c r="G4027" s="173"/>
      <c r="H4027" s="173"/>
      <c r="I4027" s="71" t="str">
        <v>Sitio U OOCC</v>
      </c>
      <c r="J4027" s="244">
        <f t="shared" si="185"/>
        <v>0</v>
      </c>
      <c r="K4027" s="52">
        <f t="shared" ref="K4027:K4036" ca="1" si="187">$J4027*K3721*INDEX(Opex.Tend.Acu.Gasto,$F4027,K$9)</f>
        <v>0</v>
      </c>
      <c r="L4027" s="233"/>
      <c r="M4027" s="233"/>
      <c r="N4027" s="233"/>
      <c r="O4027" s="233"/>
      <c r="P4027" s="233"/>
    </row>
    <row r="4028" spans="1:16" outlineLevel="2" x14ac:dyDescent="0.3">
      <c r="A4028" s="173"/>
      <c r="B4028" s="173"/>
      <c r="C4028" s="173"/>
      <c r="D4028" s="173"/>
      <c r="E4028" s="173"/>
      <c r="F4028" s="70">
        <v>12</v>
      </c>
      <c r="G4028" s="173"/>
      <c r="H4028" s="173"/>
      <c r="I4028" s="71" t="str">
        <v>Sitio S OOCC</v>
      </c>
      <c r="J4028" s="244">
        <f t="shared" si="185"/>
        <v>0</v>
      </c>
      <c r="K4028" s="52">
        <f t="shared" ca="1" si="187"/>
        <v>0</v>
      </c>
      <c r="L4028" s="233"/>
      <c r="M4028" s="233"/>
      <c r="N4028" s="233"/>
      <c r="O4028" s="233"/>
      <c r="P4028" s="233"/>
    </row>
    <row r="4029" spans="1:16" outlineLevel="2" x14ac:dyDescent="0.3">
      <c r="A4029" s="173"/>
      <c r="B4029" s="173"/>
      <c r="C4029" s="173"/>
      <c r="D4029" s="173"/>
      <c r="E4029" s="173"/>
      <c r="F4029" s="70">
        <v>13</v>
      </c>
      <c r="G4029" s="173"/>
      <c r="H4029" s="173"/>
      <c r="I4029" s="71" t="str">
        <v>Sitio R OOCC</v>
      </c>
      <c r="J4029" s="244">
        <f t="shared" si="185"/>
        <v>0</v>
      </c>
      <c r="K4029" s="52">
        <f t="shared" ca="1" si="187"/>
        <v>0</v>
      </c>
      <c r="L4029" s="233"/>
      <c r="M4029" s="233"/>
      <c r="N4029" s="233"/>
      <c r="O4029" s="233"/>
      <c r="P4029" s="233"/>
    </row>
    <row r="4030" spans="1:16" outlineLevel="2" x14ac:dyDescent="0.3">
      <c r="A4030" s="173"/>
      <c r="B4030" s="173"/>
      <c r="C4030" s="173"/>
      <c r="D4030" s="173"/>
      <c r="E4030" s="173"/>
      <c r="F4030" s="70">
        <v>14</v>
      </c>
      <c r="G4030" s="173"/>
      <c r="H4030" s="173"/>
      <c r="I4030" s="71" t="str">
        <v>Enlace backhaul</v>
      </c>
      <c r="J4030" s="244">
        <f t="shared" si="185"/>
        <v>0</v>
      </c>
      <c r="K4030" s="52">
        <f t="shared" ca="1" si="187"/>
        <v>0</v>
      </c>
      <c r="L4030" s="233"/>
      <c r="M4030" s="233"/>
      <c r="N4030" s="233"/>
      <c r="O4030" s="233"/>
      <c r="P4030" s="233"/>
    </row>
    <row r="4031" spans="1:16" outlineLevel="2" x14ac:dyDescent="0.3">
      <c r="A4031" s="173"/>
      <c r="B4031" s="173"/>
      <c r="C4031" s="173"/>
      <c r="D4031" s="173"/>
      <c r="E4031" s="173"/>
      <c r="F4031" s="70">
        <v>15</v>
      </c>
      <c r="G4031" s="173"/>
      <c r="H4031" s="173"/>
      <c r="I4031" s="71" t="str">
        <v>BSC A</v>
      </c>
      <c r="J4031" s="244">
        <f t="shared" si="185"/>
        <v>0</v>
      </c>
      <c r="K4031" s="52">
        <f t="shared" ca="1" si="187"/>
        <v>0</v>
      </c>
      <c r="L4031" s="233"/>
      <c r="M4031" s="233"/>
      <c r="N4031" s="233"/>
      <c r="O4031" s="233"/>
      <c r="P4031" s="233"/>
    </row>
    <row r="4032" spans="1:16" outlineLevel="2" x14ac:dyDescent="0.3">
      <c r="A4032" s="173"/>
      <c r="B4032" s="173"/>
      <c r="C4032" s="173"/>
      <c r="D4032" s="173"/>
      <c r="E4032" s="173"/>
      <c r="F4032" s="70">
        <v>16</v>
      </c>
      <c r="G4032" s="173"/>
      <c r="H4032" s="173"/>
      <c r="I4032" s="71" t="str">
        <v>BSC B</v>
      </c>
      <c r="J4032" s="244">
        <f t="shared" si="185"/>
        <v>0</v>
      </c>
      <c r="K4032" s="52">
        <f t="shared" ca="1" si="187"/>
        <v>0</v>
      </c>
      <c r="L4032" s="233"/>
      <c r="M4032" s="233"/>
      <c r="N4032" s="233"/>
      <c r="O4032" s="233"/>
      <c r="P4032" s="233"/>
    </row>
    <row r="4033" spans="1:16" outlineLevel="2" x14ac:dyDescent="0.3">
      <c r="A4033" s="173"/>
      <c r="B4033" s="173"/>
      <c r="C4033" s="173"/>
      <c r="D4033" s="173"/>
      <c r="E4033" s="173"/>
      <c r="F4033" s="70">
        <v>17</v>
      </c>
      <c r="G4033" s="173"/>
      <c r="H4033" s="173"/>
      <c r="I4033" s="71" t="str">
        <v>BSC C</v>
      </c>
      <c r="J4033" s="244">
        <f t="shared" si="185"/>
        <v>0</v>
      </c>
      <c r="K4033" s="52">
        <f t="shared" ca="1" si="187"/>
        <v>0</v>
      </c>
      <c r="L4033" s="233"/>
      <c r="M4033" s="233"/>
      <c r="N4033" s="233"/>
      <c r="O4033" s="233"/>
      <c r="P4033" s="233"/>
    </row>
    <row r="4034" spans="1:16" outlineLevel="2" x14ac:dyDescent="0.3">
      <c r="A4034" s="173"/>
      <c r="B4034" s="173"/>
      <c r="C4034" s="173"/>
      <c r="D4034" s="173"/>
      <c r="E4034" s="173"/>
      <c r="F4034" s="70">
        <v>18</v>
      </c>
      <c r="G4034" s="173"/>
      <c r="H4034" s="173"/>
      <c r="I4034" s="71" t="str">
        <v>RNC A</v>
      </c>
      <c r="J4034" s="244">
        <f t="shared" si="185"/>
        <v>0</v>
      </c>
      <c r="K4034" s="52">
        <f t="shared" ca="1" si="187"/>
        <v>0</v>
      </c>
      <c r="L4034" s="233"/>
      <c r="M4034" s="233"/>
      <c r="N4034" s="233"/>
      <c r="O4034" s="233"/>
      <c r="P4034" s="233"/>
    </row>
    <row r="4035" spans="1:16" outlineLevel="2" x14ac:dyDescent="0.3">
      <c r="A4035" s="173"/>
      <c r="B4035" s="173"/>
      <c r="C4035" s="173"/>
      <c r="D4035" s="173"/>
      <c r="E4035" s="173"/>
      <c r="F4035" s="70">
        <v>19</v>
      </c>
      <c r="G4035" s="173"/>
      <c r="H4035" s="173"/>
      <c r="I4035" s="71" t="str">
        <v>RNC B</v>
      </c>
      <c r="J4035" s="244">
        <f t="shared" si="185"/>
        <v>0</v>
      </c>
      <c r="K4035" s="52">
        <f t="shared" ca="1" si="187"/>
        <v>0</v>
      </c>
      <c r="L4035" s="233"/>
      <c r="M4035" s="233"/>
      <c r="N4035" s="233"/>
      <c r="O4035" s="233"/>
      <c r="P4035" s="233"/>
    </row>
    <row r="4036" spans="1:16" outlineLevel="2" x14ac:dyDescent="0.3">
      <c r="A4036" s="173"/>
      <c r="B4036" s="173"/>
      <c r="C4036" s="173"/>
      <c r="D4036" s="173"/>
      <c r="E4036" s="173"/>
      <c r="F4036" s="70">
        <v>20</v>
      </c>
      <c r="G4036" s="173"/>
      <c r="H4036" s="173"/>
      <c r="I4036" s="71" t="str">
        <v>RNC C</v>
      </c>
      <c r="J4036" s="244">
        <f t="shared" si="185"/>
        <v>0</v>
      </c>
      <c r="K4036" s="52">
        <f t="shared" ca="1" si="187"/>
        <v>0</v>
      </c>
      <c r="L4036" s="233"/>
      <c r="M4036" s="233"/>
      <c r="N4036" s="233"/>
      <c r="O4036" s="233"/>
      <c r="P4036" s="233"/>
    </row>
    <row r="4037" spans="1:16" outlineLevel="2" x14ac:dyDescent="0.3">
      <c r="A4037" s="173"/>
      <c r="B4037" s="173"/>
      <c r="C4037" s="173"/>
      <c r="D4037" s="173"/>
      <c r="E4037" s="173"/>
      <c r="F4037" s="70">
        <v>21</v>
      </c>
      <c r="G4037" s="173"/>
      <c r="H4037" s="173"/>
      <c r="I4037" s="71" t="str">
        <v>libre</v>
      </c>
      <c r="J4037" s="244">
        <f t="shared" si="185"/>
        <v>0</v>
      </c>
      <c r="K4037" s="52">
        <f t="shared" ref="K4037:K4046" ca="1" si="188">$J4037*K3731*INDEX(Opex.Tend.Acu.Gasto,$F4037,K$9)</f>
        <v>0</v>
      </c>
      <c r="L4037" s="233"/>
      <c r="M4037" s="233"/>
      <c r="N4037" s="233"/>
      <c r="O4037" s="233"/>
      <c r="P4037" s="233"/>
    </row>
    <row r="4038" spans="1:16" outlineLevel="2" x14ac:dyDescent="0.3">
      <c r="A4038" s="173"/>
      <c r="B4038" s="173"/>
      <c r="C4038" s="173"/>
      <c r="D4038" s="173"/>
      <c r="E4038" s="173"/>
      <c r="F4038" s="70">
        <v>22</v>
      </c>
      <c r="G4038" s="173"/>
      <c r="H4038" s="173"/>
      <c r="I4038" s="71" t="str">
        <v>16-CE DL</v>
      </c>
      <c r="J4038" s="244">
        <f t="shared" si="185"/>
        <v>0</v>
      </c>
      <c r="K4038" s="52">
        <f t="shared" ca="1" si="188"/>
        <v>0</v>
      </c>
      <c r="L4038" s="233"/>
      <c r="M4038" s="233"/>
      <c r="N4038" s="233"/>
      <c r="O4038" s="233"/>
      <c r="P4038" s="233"/>
    </row>
    <row r="4039" spans="1:16" outlineLevel="2" x14ac:dyDescent="0.3">
      <c r="A4039" s="173"/>
      <c r="B4039" s="173"/>
      <c r="C4039" s="173"/>
      <c r="D4039" s="173"/>
      <c r="E4039" s="173"/>
      <c r="F4039" s="70">
        <v>23</v>
      </c>
      <c r="G4039" s="173"/>
      <c r="H4039" s="173"/>
      <c r="I4039" s="71" t="str">
        <v>16-CE UL</v>
      </c>
      <c r="J4039" s="244">
        <f t="shared" si="185"/>
        <v>0</v>
      </c>
      <c r="K4039" s="52">
        <f t="shared" ca="1" si="188"/>
        <v>0</v>
      </c>
      <c r="L4039" s="233"/>
      <c r="M4039" s="233"/>
      <c r="N4039" s="233"/>
      <c r="O4039" s="233"/>
      <c r="P4039" s="233"/>
    </row>
    <row r="4040" spans="1:16" outlineLevel="2" x14ac:dyDescent="0.3">
      <c r="A4040" s="173"/>
      <c r="B4040" s="173"/>
      <c r="C4040" s="173"/>
      <c r="D4040" s="173"/>
      <c r="E4040" s="173"/>
      <c r="F4040" s="70">
        <v>24</v>
      </c>
      <c r="G4040" s="173"/>
      <c r="H4040" s="173"/>
      <c r="I4040" s="71" t="str">
        <v>libre</v>
      </c>
      <c r="J4040" s="244">
        <f t="shared" si="185"/>
        <v>0</v>
      </c>
      <c r="K4040" s="52">
        <f t="shared" ca="1" si="188"/>
        <v>0</v>
      </c>
      <c r="L4040" s="233"/>
      <c r="M4040" s="233"/>
      <c r="N4040" s="233"/>
      <c r="O4040" s="233"/>
      <c r="P4040" s="233"/>
    </row>
    <row r="4041" spans="1:16" outlineLevel="2" x14ac:dyDescent="0.3">
      <c r="A4041" s="173"/>
      <c r="B4041" s="173"/>
      <c r="C4041" s="173"/>
      <c r="D4041" s="173"/>
      <c r="E4041" s="173"/>
      <c r="F4041" s="70">
        <v>25</v>
      </c>
      <c r="G4041" s="173"/>
      <c r="H4041" s="173"/>
      <c r="I4041" s="71" t="str">
        <v>HW - HWAC/RRU/Licenses/Carrier U</v>
      </c>
      <c r="J4041" s="244">
        <f t="shared" si="185"/>
        <v>0</v>
      </c>
      <c r="K4041" s="52">
        <f t="shared" ca="1" si="188"/>
        <v>0</v>
      </c>
      <c r="L4041" s="233"/>
      <c r="M4041" s="233"/>
      <c r="N4041" s="233"/>
      <c r="O4041" s="233"/>
      <c r="P4041" s="233"/>
    </row>
    <row r="4042" spans="1:16" outlineLevel="2" x14ac:dyDescent="0.3">
      <c r="A4042" s="173"/>
      <c r="B4042" s="173"/>
      <c r="C4042" s="173"/>
      <c r="D4042" s="173"/>
      <c r="E4042" s="173"/>
      <c r="F4042" s="70">
        <v>26</v>
      </c>
      <c r="G4042" s="173"/>
      <c r="H4042" s="173"/>
      <c r="I4042" s="71" t="str">
        <v>HW - HWAC/RRU/Licenses/Carrier S</v>
      </c>
      <c r="J4042" s="244">
        <f t="shared" si="185"/>
        <v>0</v>
      </c>
      <c r="K4042" s="52">
        <f t="shared" ca="1" si="188"/>
        <v>0</v>
      </c>
      <c r="L4042" s="233"/>
      <c r="M4042" s="233"/>
      <c r="N4042" s="233"/>
      <c r="O4042" s="233"/>
      <c r="P4042" s="233"/>
    </row>
    <row r="4043" spans="1:16" outlineLevel="2" x14ac:dyDescent="0.3">
      <c r="A4043" s="173"/>
      <c r="B4043" s="173"/>
      <c r="C4043" s="173"/>
      <c r="D4043" s="173"/>
      <c r="E4043" s="173"/>
      <c r="F4043" s="70">
        <v>27</v>
      </c>
      <c r="G4043" s="173"/>
      <c r="H4043" s="173"/>
      <c r="I4043" s="71" t="str">
        <v>HW - HWAC/RRU/Licenses/Carrier R</v>
      </c>
      <c r="J4043" s="244">
        <f t="shared" si="185"/>
        <v>0</v>
      </c>
      <c r="K4043" s="52">
        <f t="shared" ca="1" si="188"/>
        <v>0</v>
      </c>
      <c r="L4043" s="233"/>
      <c r="M4043" s="233"/>
      <c r="N4043" s="233"/>
      <c r="O4043" s="233"/>
      <c r="P4043" s="233"/>
    </row>
    <row r="4044" spans="1:16" outlineLevel="2" x14ac:dyDescent="0.3">
      <c r="A4044" s="173"/>
      <c r="B4044" s="173"/>
      <c r="C4044" s="173"/>
      <c r="D4044" s="173"/>
      <c r="E4044" s="173"/>
      <c r="F4044" s="70">
        <v>28</v>
      </c>
      <c r="G4044" s="173"/>
      <c r="H4044" s="173"/>
      <c r="I4044" s="71" t="str">
        <v>libre</v>
      </c>
      <c r="J4044" s="244">
        <f t="shared" si="185"/>
        <v>0</v>
      </c>
      <c r="K4044" s="52">
        <f t="shared" ca="1" si="188"/>
        <v>0</v>
      </c>
      <c r="L4044" s="233"/>
      <c r="M4044" s="233"/>
      <c r="N4044" s="233"/>
      <c r="O4044" s="233"/>
      <c r="P4044" s="233"/>
    </row>
    <row r="4045" spans="1:16" outlineLevel="2" x14ac:dyDescent="0.3">
      <c r="A4045" s="173"/>
      <c r="B4045" s="173"/>
      <c r="C4045" s="173"/>
      <c r="D4045" s="173"/>
      <c r="E4045" s="173"/>
      <c r="F4045" s="70">
        <v>29</v>
      </c>
      <c r="G4045" s="173"/>
      <c r="H4045" s="173"/>
      <c r="I4045" s="71" t="str">
        <v>Sitio U Energía</v>
      </c>
      <c r="J4045" s="244">
        <f t="shared" si="185"/>
        <v>0</v>
      </c>
      <c r="K4045" s="52">
        <f t="shared" ca="1" si="188"/>
        <v>0</v>
      </c>
      <c r="L4045" s="233"/>
      <c r="M4045" s="233"/>
      <c r="N4045" s="233"/>
      <c r="O4045" s="233"/>
      <c r="P4045" s="233"/>
    </row>
    <row r="4046" spans="1:16" outlineLevel="2" x14ac:dyDescent="0.3">
      <c r="A4046" s="173"/>
      <c r="B4046" s="173"/>
      <c r="C4046" s="173"/>
      <c r="D4046" s="173"/>
      <c r="E4046" s="173"/>
      <c r="F4046" s="70">
        <v>30</v>
      </c>
      <c r="G4046" s="173"/>
      <c r="H4046" s="173"/>
      <c r="I4046" s="71" t="str">
        <v>Sitio S Energía</v>
      </c>
      <c r="J4046" s="244">
        <f t="shared" si="185"/>
        <v>0</v>
      </c>
      <c r="K4046" s="52">
        <f t="shared" ca="1" si="188"/>
        <v>0</v>
      </c>
      <c r="L4046" s="233"/>
      <c r="M4046" s="233"/>
      <c r="N4046" s="233"/>
      <c r="O4046" s="233"/>
      <c r="P4046" s="233"/>
    </row>
    <row r="4047" spans="1:16" outlineLevel="2" x14ac:dyDescent="0.3">
      <c r="A4047" s="173"/>
      <c r="B4047" s="173"/>
      <c r="C4047" s="173"/>
      <c r="D4047" s="173"/>
      <c r="E4047" s="173"/>
      <c r="F4047" s="70">
        <v>31</v>
      </c>
      <c r="G4047" s="173"/>
      <c r="H4047" s="173"/>
      <c r="I4047" s="71" t="str">
        <v>Sitio R Energía</v>
      </c>
      <c r="J4047" s="244">
        <f t="shared" si="185"/>
        <v>0</v>
      </c>
      <c r="K4047" s="52">
        <f t="shared" ref="K4047:K4056" ca="1" si="189">$J4047*K3741*INDEX(Opex.Tend.Acu.Gasto,$F4047,K$9)</f>
        <v>0</v>
      </c>
      <c r="L4047" s="233"/>
      <c r="M4047" s="233"/>
      <c r="N4047" s="233"/>
      <c r="O4047" s="233"/>
      <c r="P4047" s="233"/>
    </row>
    <row r="4048" spans="1:16" outlineLevel="2" x14ac:dyDescent="0.3">
      <c r="A4048" s="173"/>
      <c r="B4048" s="173"/>
      <c r="C4048" s="173"/>
      <c r="D4048" s="173"/>
      <c r="E4048" s="173"/>
      <c r="F4048" s="70">
        <v>32</v>
      </c>
      <c r="G4048" s="173"/>
      <c r="H4048" s="173"/>
      <c r="I4048" s="71" t="str">
        <v>libre</v>
      </c>
      <c r="J4048" s="244">
        <f t="shared" si="185"/>
        <v>0</v>
      </c>
      <c r="K4048" s="52">
        <f t="shared" ca="1" si="189"/>
        <v>0</v>
      </c>
      <c r="L4048" s="233"/>
      <c r="M4048" s="233"/>
      <c r="N4048" s="233"/>
      <c r="O4048" s="233"/>
      <c r="P4048" s="233"/>
    </row>
    <row r="4049" spans="1:16" outlineLevel="2" x14ac:dyDescent="0.3">
      <c r="A4049" s="173"/>
      <c r="B4049" s="173"/>
      <c r="C4049" s="173"/>
      <c r="D4049" s="173"/>
      <c r="E4049" s="173"/>
      <c r="F4049" s="70">
        <v>33</v>
      </c>
      <c r="G4049" s="173"/>
      <c r="H4049" s="173"/>
      <c r="I4049" s="71" t="str">
        <v>Sitios todos 4G</v>
      </c>
      <c r="J4049" s="244">
        <f t="shared" si="185"/>
        <v>0</v>
      </c>
      <c r="K4049" s="52">
        <f t="shared" ca="1" si="189"/>
        <v>0</v>
      </c>
      <c r="L4049" s="233"/>
      <c r="M4049" s="233"/>
      <c r="N4049" s="233"/>
      <c r="O4049" s="233"/>
      <c r="P4049" s="233"/>
    </row>
    <row r="4050" spans="1:16" outlineLevel="2" x14ac:dyDescent="0.3">
      <c r="A4050" s="173"/>
      <c r="B4050" s="173"/>
      <c r="C4050" s="173"/>
      <c r="D4050" s="173"/>
      <c r="E4050" s="173"/>
      <c r="F4050" s="70">
        <v>34</v>
      </c>
      <c r="G4050" s="173"/>
      <c r="H4050" s="173"/>
      <c r="I4050" s="71" t="str">
        <v>libre</v>
      </c>
      <c r="J4050" s="244">
        <f t="shared" si="185"/>
        <v>0</v>
      </c>
      <c r="K4050" s="52">
        <f t="shared" ca="1" si="189"/>
        <v>0</v>
      </c>
      <c r="L4050" s="233"/>
      <c r="M4050" s="233"/>
      <c r="N4050" s="233"/>
      <c r="O4050" s="233"/>
      <c r="P4050" s="233"/>
    </row>
    <row r="4051" spans="1:16" outlineLevel="2" x14ac:dyDescent="0.3">
      <c r="A4051" s="173"/>
      <c r="B4051" s="173"/>
      <c r="C4051" s="173"/>
      <c r="D4051" s="173"/>
      <c r="E4051" s="173"/>
      <c r="F4051" s="70">
        <v>35</v>
      </c>
      <c r="G4051" s="173"/>
      <c r="H4051" s="173"/>
      <c r="I4051" s="71" t="str">
        <v>libre</v>
      </c>
      <c r="J4051" s="244">
        <f t="shared" si="185"/>
        <v>0</v>
      </c>
      <c r="K4051" s="52">
        <f t="shared" ca="1" si="189"/>
        <v>0</v>
      </c>
      <c r="L4051" s="233"/>
      <c r="M4051" s="233"/>
      <c r="N4051" s="233"/>
      <c r="O4051" s="233"/>
      <c r="P4051" s="233"/>
    </row>
    <row r="4052" spans="1:16" outlineLevel="2" x14ac:dyDescent="0.3">
      <c r="A4052" s="173"/>
      <c r="B4052" s="173"/>
      <c r="C4052" s="173"/>
      <c r="D4052" s="173"/>
      <c r="E4052" s="173"/>
      <c r="F4052" s="70">
        <v>36</v>
      </c>
      <c r="G4052" s="173"/>
      <c r="H4052" s="173"/>
      <c r="I4052" s="71" t="str">
        <v>libre</v>
      </c>
      <c r="J4052" s="244">
        <f t="shared" si="185"/>
        <v>0</v>
      </c>
      <c r="K4052" s="52">
        <f t="shared" ca="1" si="189"/>
        <v>0</v>
      </c>
      <c r="L4052" s="233"/>
      <c r="M4052" s="233"/>
      <c r="N4052" s="233"/>
      <c r="O4052" s="233"/>
      <c r="P4052" s="233"/>
    </row>
    <row r="4053" spans="1:16" outlineLevel="2" x14ac:dyDescent="0.3">
      <c r="A4053" s="173"/>
      <c r="B4053" s="173"/>
      <c r="C4053" s="173"/>
      <c r="D4053" s="173"/>
      <c r="E4053" s="173"/>
      <c r="F4053" s="70">
        <v>37</v>
      </c>
      <c r="G4053" s="173"/>
      <c r="H4053" s="173"/>
      <c r="I4053" s="71" t="str">
        <v>libre</v>
      </c>
      <c r="J4053" s="244">
        <f t="shared" si="185"/>
        <v>0</v>
      </c>
      <c r="K4053" s="52">
        <f t="shared" ca="1" si="189"/>
        <v>0</v>
      </c>
      <c r="L4053" s="233"/>
      <c r="M4053" s="233"/>
      <c r="N4053" s="233"/>
      <c r="O4053" s="233"/>
      <c r="P4053" s="233"/>
    </row>
    <row r="4054" spans="1:16" outlineLevel="2" x14ac:dyDescent="0.3">
      <c r="A4054" s="173"/>
      <c r="B4054" s="173"/>
      <c r="C4054" s="173"/>
      <c r="D4054" s="173"/>
      <c r="E4054" s="173"/>
      <c r="F4054" s="70">
        <v>38</v>
      </c>
      <c r="G4054" s="173"/>
      <c r="H4054" s="173"/>
      <c r="I4054" s="71" t="str">
        <v>libre</v>
      </c>
      <c r="J4054" s="244">
        <f t="shared" si="185"/>
        <v>0</v>
      </c>
      <c r="K4054" s="52">
        <f t="shared" ca="1" si="189"/>
        <v>0</v>
      </c>
      <c r="L4054" s="233"/>
      <c r="M4054" s="233"/>
      <c r="N4054" s="233"/>
      <c r="O4054" s="233"/>
      <c r="P4054" s="233"/>
    </row>
    <row r="4055" spans="1:16" outlineLevel="2" x14ac:dyDescent="0.3">
      <c r="A4055" s="173"/>
      <c r="B4055" s="173"/>
      <c r="C4055" s="173"/>
      <c r="D4055" s="173"/>
      <c r="E4055" s="173"/>
      <c r="F4055" s="70">
        <v>39</v>
      </c>
      <c r="G4055" s="173"/>
      <c r="H4055" s="173"/>
      <c r="I4055" s="71" t="str">
        <v>libre</v>
      </c>
      <c r="J4055" s="244">
        <f t="shared" si="185"/>
        <v>0</v>
      </c>
      <c r="K4055" s="52">
        <f t="shared" ca="1" si="189"/>
        <v>0</v>
      </c>
      <c r="L4055" s="233"/>
      <c r="M4055" s="233"/>
      <c r="N4055" s="233"/>
      <c r="O4055" s="233"/>
      <c r="P4055" s="233"/>
    </row>
    <row r="4056" spans="1:16" outlineLevel="2" x14ac:dyDescent="0.3">
      <c r="A4056" s="173"/>
      <c r="B4056" s="173"/>
      <c r="C4056" s="173"/>
      <c r="D4056" s="173"/>
      <c r="E4056" s="173"/>
      <c r="F4056" s="70">
        <v>40</v>
      </c>
      <c r="G4056" s="173"/>
      <c r="H4056" s="173"/>
      <c r="I4056" s="71" t="str">
        <v>libre</v>
      </c>
      <c r="J4056" s="244">
        <f t="shared" si="185"/>
        <v>0</v>
      </c>
      <c r="K4056" s="52">
        <f t="shared" ca="1" si="189"/>
        <v>0</v>
      </c>
      <c r="L4056" s="233"/>
      <c r="M4056" s="233"/>
      <c r="N4056" s="233"/>
      <c r="O4056" s="233"/>
      <c r="P4056" s="233"/>
    </row>
    <row r="4057" spans="1:16" outlineLevel="2" x14ac:dyDescent="0.3">
      <c r="A4057" s="173"/>
      <c r="B4057" s="173"/>
      <c r="C4057" s="173"/>
      <c r="D4057" s="173"/>
      <c r="E4057" s="173"/>
      <c r="F4057" s="70">
        <v>41</v>
      </c>
      <c r="G4057" s="173"/>
      <c r="H4057" s="173"/>
      <c r="I4057" s="71" t="str">
        <v>libre</v>
      </c>
      <c r="J4057" s="244">
        <f t="shared" si="185"/>
        <v>0</v>
      </c>
      <c r="K4057" s="52">
        <f t="shared" ref="K4057:K4066" ca="1" si="190">$J4057*K3751*INDEX(Opex.Tend.Acu.Gasto,$F4057,K$9)</f>
        <v>0</v>
      </c>
      <c r="L4057" s="233"/>
      <c r="M4057" s="233"/>
      <c r="N4057" s="233"/>
      <c r="O4057" s="233"/>
      <c r="P4057" s="233"/>
    </row>
    <row r="4058" spans="1:16" outlineLevel="2" x14ac:dyDescent="0.3">
      <c r="A4058" s="173"/>
      <c r="B4058" s="173"/>
      <c r="C4058" s="173"/>
      <c r="D4058" s="173"/>
      <c r="E4058" s="173"/>
      <c r="F4058" s="70">
        <v>42</v>
      </c>
      <c r="G4058" s="173"/>
      <c r="H4058" s="173"/>
      <c r="I4058" s="71" t="str">
        <v>libre</v>
      </c>
      <c r="J4058" s="244">
        <f t="shared" si="185"/>
        <v>0</v>
      </c>
      <c r="K4058" s="52">
        <f t="shared" ca="1" si="190"/>
        <v>0</v>
      </c>
      <c r="L4058" s="233"/>
      <c r="M4058" s="233"/>
      <c r="N4058" s="233"/>
      <c r="O4058" s="233"/>
      <c r="P4058" s="233"/>
    </row>
    <row r="4059" spans="1:16" outlineLevel="2" x14ac:dyDescent="0.3">
      <c r="A4059" s="173"/>
      <c r="B4059" s="173"/>
      <c r="C4059" s="173"/>
      <c r="D4059" s="173"/>
      <c r="E4059" s="173"/>
      <c r="F4059" s="70">
        <v>43</v>
      </c>
      <c r="G4059" s="173"/>
      <c r="H4059" s="173"/>
      <c r="I4059" s="71" t="str">
        <v>libre</v>
      </c>
      <c r="J4059" s="244">
        <f t="shared" si="185"/>
        <v>0</v>
      </c>
      <c r="K4059" s="52">
        <f t="shared" ca="1" si="190"/>
        <v>0</v>
      </c>
      <c r="L4059" s="233"/>
      <c r="M4059" s="233"/>
      <c r="N4059" s="233"/>
      <c r="O4059" s="233"/>
      <c r="P4059" s="233"/>
    </row>
    <row r="4060" spans="1:16" outlineLevel="2" x14ac:dyDescent="0.3">
      <c r="A4060" s="173"/>
      <c r="B4060" s="173"/>
      <c r="C4060" s="173"/>
      <c r="D4060" s="173"/>
      <c r="E4060" s="173"/>
      <c r="F4060" s="70">
        <v>44</v>
      </c>
      <c r="G4060" s="173"/>
      <c r="H4060" s="173"/>
      <c r="I4060" s="71" t="str">
        <v>libre</v>
      </c>
      <c r="J4060" s="244">
        <f t="shared" si="185"/>
        <v>0</v>
      </c>
      <c r="K4060" s="52">
        <f t="shared" ca="1" si="190"/>
        <v>0</v>
      </c>
      <c r="L4060" s="233"/>
      <c r="M4060" s="233"/>
      <c r="N4060" s="233"/>
      <c r="O4060" s="233"/>
      <c r="P4060" s="233"/>
    </row>
    <row r="4061" spans="1:16" outlineLevel="2" x14ac:dyDescent="0.3">
      <c r="A4061" s="173"/>
      <c r="B4061" s="173"/>
      <c r="C4061" s="173"/>
      <c r="D4061" s="173"/>
      <c r="E4061" s="173"/>
      <c r="F4061" s="70">
        <v>45</v>
      </c>
      <c r="G4061" s="173"/>
      <c r="H4061" s="173"/>
      <c r="I4061" s="71" t="str">
        <v>libre</v>
      </c>
      <c r="J4061" s="244">
        <f t="shared" si="185"/>
        <v>0</v>
      </c>
      <c r="K4061" s="52">
        <f t="shared" ca="1" si="190"/>
        <v>0</v>
      </c>
      <c r="L4061" s="233"/>
      <c r="M4061" s="233"/>
      <c r="N4061" s="233"/>
      <c r="O4061" s="233"/>
      <c r="P4061" s="233"/>
    </row>
    <row r="4062" spans="1:16" outlineLevel="2" x14ac:dyDescent="0.3">
      <c r="A4062" s="173"/>
      <c r="B4062" s="173"/>
      <c r="C4062" s="173"/>
      <c r="D4062" s="173"/>
      <c r="E4062" s="173"/>
      <c r="F4062" s="70">
        <v>46</v>
      </c>
      <c r="G4062" s="173"/>
      <c r="H4062" s="173"/>
      <c r="I4062" s="71" t="str">
        <v>libre</v>
      </c>
      <c r="J4062" s="244">
        <f t="shared" si="185"/>
        <v>0</v>
      </c>
      <c r="K4062" s="52">
        <f t="shared" ca="1" si="190"/>
        <v>0</v>
      </c>
      <c r="L4062" s="233"/>
      <c r="M4062" s="233"/>
      <c r="N4062" s="233"/>
      <c r="O4062" s="233"/>
      <c r="P4062" s="233"/>
    </row>
    <row r="4063" spans="1:16" outlineLevel="2" x14ac:dyDescent="0.3">
      <c r="A4063" s="173"/>
      <c r="B4063" s="173"/>
      <c r="C4063" s="173"/>
      <c r="D4063" s="173"/>
      <c r="E4063" s="173"/>
      <c r="F4063" s="70">
        <v>47</v>
      </c>
      <c r="G4063" s="173"/>
      <c r="H4063" s="173"/>
      <c r="I4063" s="71" t="str">
        <v>libre</v>
      </c>
      <c r="J4063" s="244">
        <f t="shared" si="185"/>
        <v>0</v>
      </c>
      <c r="K4063" s="52">
        <f t="shared" ca="1" si="190"/>
        <v>0</v>
      </c>
      <c r="L4063" s="233"/>
      <c r="M4063" s="233"/>
      <c r="N4063" s="233"/>
      <c r="O4063" s="233"/>
      <c r="P4063" s="233"/>
    </row>
    <row r="4064" spans="1:16" outlineLevel="2" x14ac:dyDescent="0.3">
      <c r="A4064" s="173"/>
      <c r="B4064" s="173"/>
      <c r="C4064" s="173"/>
      <c r="D4064" s="173"/>
      <c r="E4064" s="173"/>
      <c r="F4064" s="70">
        <v>48</v>
      </c>
      <c r="G4064" s="173"/>
      <c r="H4064" s="173"/>
      <c r="I4064" s="71" t="str">
        <v>libre</v>
      </c>
      <c r="J4064" s="244">
        <f t="shared" si="185"/>
        <v>0</v>
      </c>
      <c r="K4064" s="52">
        <f t="shared" ca="1" si="190"/>
        <v>0</v>
      </c>
      <c r="L4064" s="233"/>
      <c r="M4064" s="233"/>
      <c r="N4064" s="233"/>
      <c r="O4064" s="233"/>
      <c r="P4064" s="233"/>
    </row>
    <row r="4065" spans="1:16" outlineLevel="2" x14ac:dyDescent="0.3">
      <c r="A4065" s="173"/>
      <c r="B4065" s="173"/>
      <c r="C4065" s="173"/>
      <c r="D4065" s="173"/>
      <c r="E4065" s="173"/>
      <c r="F4065" s="70">
        <v>49</v>
      </c>
      <c r="G4065" s="173"/>
      <c r="H4065" s="173"/>
      <c r="I4065" s="71" t="str">
        <v>libre</v>
      </c>
      <c r="J4065" s="244">
        <f t="shared" si="185"/>
        <v>0</v>
      </c>
      <c r="K4065" s="52">
        <f t="shared" ca="1" si="190"/>
        <v>0</v>
      </c>
      <c r="L4065" s="233"/>
      <c r="M4065" s="233"/>
      <c r="N4065" s="233"/>
      <c r="O4065" s="233"/>
      <c r="P4065" s="233"/>
    </row>
    <row r="4066" spans="1:16" outlineLevel="2" x14ac:dyDescent="0.3">
      <c r="A4066" s="173"/>
      <c r="B4066" s="173"/>
      <c r="C4066" s="173"/>
      <c r="D4066" s="173"/>
      <c r="E4066" s="173"/>
      <c r="F4066" s="70">
        <v>50</v>
      </c>
      <c r="G4066" s="173"/>
      <c r="H4066" s="173"/>
      <c r="I4066" s="71" t="str">
        <v>libre</v>
      </c>
      <c r="J4066" s="244">
        <f t="shared" si="185"/>
        <v>0</v>
      </c>
      <c r="K4066" s="52">
        <f t="shared" ca="1" si="190"/>
        <v>0</v>
      </c>
      <c r="L4066" s="233"/>
      <c r="M4066" s="233"/>
      <c r="N4066" s="233"/>
      <c r="O4066" s="233"/>
      <c r="P4066" s="233"/>
    </row>
    <row r="4067" spans="1:16" outlineLevel="2" x14ac:dyDescent="0.3">
      <c r="A4067" s="173"/>
      <c r="B4067" s="173"/>
      <c r="C4067" s="173"/>
      <c r="D4067" s="173"/>
      <c r="E4067" s="173"/>
      <c r="F4067" s="70">
        <v>51</v>
      </c>
      <c r="G4067" s="173"/>
      <c r="H4067" s="173"/>
      <c r="I4067" s="71" t="str">
        <v>libre</v>
      </c>
      <c r="J4067" s="244">
        <f t="shared" si="185"/>
        <v>0</v>
      </c>
      <c r="K4067" s="52">
        <f t="shared" ref="K4067:K4076" ca="1" si="191">$J4067*K3761*INDEX(Opex.Tend.Acu.Gasto,$F4067,K$9)</f>
        <v>0</v>
      </c>
      <c r="L4067" s="233"/>
      <c r="M4067" s="233"/>
      <c r="N4067" s="233"/>
      <c r="O4067" s="233"/>
      <c r="P4067" s="233"/>
    </row>
    <row r="4068" spans="1:16" outlineLevel="2" x14ac:dyDescent="0.3">
      <c r="A4068" s="173"/>
      <c r="B4068" s="173"/>
      <c r="C4068" s="173"/>
      <c r="D4068" s="173"/>
      <c r="E4068" s="173"/>
      <c r="F4068" s="70">
        <v>52</v>
      </c>
      <c r="G4068" s="173"/>
      <c r="H4068" s="173"/>
      <c r="I4068" s="71" t="str">
        <v>libre</v>
      </c>
      <c r="J4068" s="244">
        <f t="shared" si="185"/>
        <v>0</v>
      </c>
      <c r="K4068" s="52">
        <f t="shared" ca="1" si="191"/>
        <v>0</v>
      </c>
      <c r="L4068" s="233"/>
      <c r="M4068" s="233"/>
      <c r="N4068" s="233"/>
      <c r="O4068" s="233"/>
      <c r="P4068" s="233"/>
    </row>
    <row r="4069" spans="1:16" outlineLevel="2" x14ac:dyDescent="0.3">
      <c r="A4069" s="173"/>
      <c r="B4069" s="173"/>
      <c r="C4069" s="173"/>
      <c r="D4069" s="173"/>
      <c r="E4069" s="173"/>
      <c r="F4069" s="70">
        <v>53</v>
      </c>
      <c r="G4069" s="173"/>
      <c r="H4069" s="173"/>
      <c r="I4069" s="71" t="str">
        <v>libre</v>
      </c>
      <c r="J4069" s="244">
        <f t="shared" si="185"/>
        <v>0</v>
      </c>
      <c r="K4069" s="52">
        <f t="shared" ca="1" si="191"/>
        <v>0</v>
      </c>
      <c r="L4069" s="233"/>
      <c r="M4069" s="233"/>
      <c r="N4069" s="233"/>
      <c r="O4069" s="233"/>
      <c r="P4069" s="233"/>
    </row>
    <row r="4070" spans="1:16" outlineLevel="2" x14ac:dyDescent="0.3">
      <c r="A4070" s="173"/>
      <c r="B4070" s="173"/>
      <c r="C4070" s="173"/>
      <c r="D4070" s="173"/>
      <c r="E4070" s="173"/>
      <c r="F4070" s="70">
        <v>54</v>
      </c>
      <c r="G4070" s="173"/>
      <c r="H4070" s="173"/>
      <c r="I4070" s="71" t="str">
        <v>libre</v>
      </c>
      <c r="J4070" s="244">
        <f t="shared" si="185"/>
        <v>0</v>
      </c>
      <c r="K4070" s="52">
        <f t="shared" ca="1" si="191"/>
        <v>0</v>
      </c>
      <c r="L4070" s="233"/>
      <c r="M4070" s="233"/>
      <c r="N4070" s="233"/>
      <c r="O4070" s="233"/>
      <c r="P4070" s="233"/>
    </row>
    <row r="4071" spans="1:16" outlineLevel="2" x14ac:dyDescent="0.3">
      <c r="A4071" s="173"/>
      <c r="B4071" s="173"/>
      <c r="C4071" s="173"/>
      <c r="D4071" s="173"/>
      <c r="E4071" s="173"/>
      <c r="F4071" s="70">
        <v>55</v>
      </c>
      <c r="G4071" s="173"/>
      <c r="H4071" s="173"/>
      <c r="I4071" s="71" t="str">
        <v>libre</v>
      </c>
      <c r="J4071" s="244">
        <f t="shared" si="185"/>
        <v>0</v>
      </c>
      <c r="K4071" s="52">
        <f t="shared" ca="1" si="191"/>
        <v>0</v>
      </c>
      <c r="L4071" s="233"/>
      <c r="M4071" s="233"/>
      <c r="N4071" s="233"/>
      <c r="O4071" s="233"/>
      <c r="P4071" s="233"/>
    </row>
    <row r="4072" spans="1:16" outlineLevel="2" x14ac:dyDescent="0.3">
      <c r="A4072" s="173"/>
      <c r="B4072" s="173"/>
      <c r="C4072" s="173"/>
      <c r="D4072" s="173"/>
      <c r="E4072" s="173"/>
      <c r="F4072" s="70">
        <v>56</v>
      </c>
      <c r="G4072" s="173"/>
      <c r="H4072" s="173"/>
      <c r="I4072" s="71" t="str">
        <v>libre</v>
      </c>
      <c r="J4072" s="244">
        <f t="shared" si="185"/>
        <v>0</v>
      </c>
      <c r="K4072" s="52">
        <f t="shared" ca="1" si="191"/>
        <v>0</v>
      </c>
      <c r="L4072" s="233"/>
      <c r="M4072" s="233"/>
      <c r="N4072" s="233"/>
      <c r="O4072" s="233"/>
      <c r="P4072" s="233"/>
    </row>
    <row r="4073" spans="1:16" outlineLevel="2" x14ac:dyDescent="0.3">
      <c r="A4073" s="173"/>
      <c r="B4073" s="173"/>
      <c r="C4073" s="173"/>
      <c r="D4073" s="173"/>
      <c r="E4073" s="173"/>
      <c r="F4073" s="70">
        <v>57</v>
      </c>
      <c r="G4073" s="173"/>
      <c r="H4073" s="173"/>
      <c r="I4073" s="71" t="str">
        <v>libre</v>
      </c>
      <c r="J4073" s="244">
        <f t="shared" si="185"/>
        <v>0</v>
      </c>
      <c r="K4073" s="52">
        <f t="shared" ca="1" si="191"/>
        <v>0</v>
      </c>
      <c r="L4073" s="233"/>
      <c r="M4073" s="233"/>
      <c r="N4073" s="233"/>
      <c r="O4073" s="233"/>
      <c r="P4073" s="233"/>
    </row>
    <row r="4074" spans="1:16" outlineLevel="2" x14ac:dyDescent="0.3">
      <c r="A4074" s="173"/>
      <c r="B4074" s="173"/>
      <c r="C4074" s="173"/>
      <c r="D4074" s="173"/>
      <c r="E4074" s="173"/>
      <c r="F4074" s="70">
        <v>58</v>
      </c>
      <c r="G4074" s="173"/>
      <c r="H4074" s="173"/>
      <c r="I4074" s="71" t="str">
        <v>libre</v>
      </c>
      <c r="J4074" s="244">
        <f t="shared" si="185"/>
        <v>0</v>
      </c>
      <c r="K4074" s="52">
        <f t="shared" ca="1" si="191"/>
        <v>0</v>
      </c>
      <c r="L4074" s="233"/>
      <c r="M4074" s="233"/>
      <c r="N4074" s="233"/>
      <c r="O4074" s="233"/>
      <c r="P4074" s="233"/>
    </row>
    <row r="4075" spans="1:16" outlineLevel="2" x14ac:dyDescent="0.3">
      <c r="A4075" s="173"/>
      <c r="B4075" s="173"/>
      <c r="C4075" s="173"/>
      <c r="D4075" s="173"/>
      <c r="E4075" s="173"/>
      <c r="F4075" s="70">
        <v>59</v>
      </c>
      <c r="G4075" s="173"/>
      <c r="H4075" s="173"/>
      <c r="I4075" s="71" t="str">
        <v>libre</v>
      </c>
      <c r="J4075" s="244">
        <f t="shared" si="185"/>
        <v>0</v>
      </c>
      <c r="K4075" s="52">
        <f t="shared" ca="1" si="191"/>
        <v>0</v>
      </c>
      <c r="L4075" s="233"/>
      <c r="M4075" s="233"/>
      <c r="N4075" s="233"/>
      <c r="O4075" s="233"/>
      <c r="P4075" s="233"/>
    </row>
    <row r="4076" spans="1:16" outlineLevel="2" x14ac:dyDescent="0.3">
      <c r="A4076" s="173"/>
      <c r="B4076" s="173"/>
      <c r="C4076" s="173"/>
      <c r="D4076" s="173"/>
      <c r="E4076" s="173"/>
      <c r="F4076" s="70">
        <v>60</v>
      </c>
      <c r="G4076" s="173"/>
      <c r="H4076" s="173"/>
      <c r="I4076" s="71" t="str">
        <v>libre</v>
      </c>
      <c r="J4076" s="244">
        <f t="shared" si="185"/>
        <v>0</v>
      </c>
      <c r="K4076" s="52">
        <f t="shared" ca="1" si="191"/>
        <v>0</v>
      </c>
      <c r="L4076" s="233"/>
      <c r="M4076" s="233"/>
      <c r="N4076" s="233"/>
      <c r="O4076" s="233"/>
      <c r="P4076" s="233"/>
    </row>
    <row r="4077" spans="1:16" outlineLevel="2" x14ac:dyDescent="0.3">
      <c r="A4077" s="173"/>
      <c r="B4077" s="173"/>
      <c r="C4077" s="173"/>
      <c r="D4077" s="173"/>
      <c r="E4077" s="173"/>
      <c r="F4077" s="70">
        <v>61</v>
      </c>
      <c r="G4077" s="173"/>
      <c r="H4077" s="173"/>
      <c r="I4077" s="71" t="str">
        <v>libre</v>
      </c>
      <c r="J4077" s="244">
        <f t="shared" si="185"/>
        <v>0</v>
      </c>
      <c r="K4077" s="52">
        <f t="shared" ref="K4077:K4086" ca="1" si="192">$J4077*K3771*INDEX(Opex.Tend.Acu.Gasto,$F4077,K$9)</f>
        <v>0</v>
      </c>
      <c r="L4077" s="233"/>
      <c r="M4077" s="233"/>
      <c r="N4077" s="233"/>
      <c r="O4077" s="233"/>
      <c r="P4077" s="233"/>
    </row>
    <row r="4078" spans="1:16" outlineLevel="2" x14ac:dyDescent="0.3">
      <c r="A4078" s="173"/>
      <c r="B4078" s="173"/>
      <c r="C4078" s="173"/>
      <c r="D4078" s="173"/>
      <c r="E4078" s="173"/>
      <c r="F4078" s="70">
        <v>62</v>
      </c>
      <c r="G4078" s="173"/>
      <c r="H4078" s="173"/>
      <c r="I4078" s="71" t="str">
        <v>libre</v>
      </c>
      <c r="J4078" s="244">
        <f t="shared" si="185"/>
        <v>0</v>
      </c>
      <c r="K4078" s="52">
        <f t="shared" ca="1" si="192"/>
        <v>0</v>
      </c>
      <c r="L4078" s="233"/>
      <c r="M4078" s="233"/>
      <c r="N4078" s="233"/>
      <c r="O4078" s="233"/>
      <c r="P4078" s="233"/>
    </row>
    <row r="4079" spans="1:16" outlineLevel="2" x14ac:dyDescent="0.3">
      <c r="A4079" s="173"/>
      <c r="B4079" s="173"/>
      <c r="C4079" s="173"/>
      <c r="D4079" s="173"/>
      <c r="E4079" s="173"/>
      <c r="F4079" s="70">
        <v>63</v>
      </c>
      <c r="G4079" s="173"/>
      <c r="H4079" s="173"/>
      <c r="I4079" s="71" t="str">
        <v>libre</v>
      </c>
      <c r="J4079" s="244">
        <f t="shared" si="185"/>
        <v>0</v>
      </c>
      <c r="K4079" s="52">
        <f t="shared" ca="1" si="192"/>
        <v>0</v>
      </c>
      <c r="L4079" s="233"/>
      <c r="M4079" s="233"/>
      <c r="N4079" s="233"/>
      <c r="O4079" s="233"/>
      <c r="P4079" s="233"/>
    </row>
    <row r="4080" spans="1:16" outlineLevel="2" x14ac:dyDescent="0.3">
      <c r="A4080" s="173"/>
      <c r="B4080" s="173"/>
      <c r="C4080" s="173"/>
      <c r="D4080" s="173"/>
      <c r="E4080" s="173"/>
      <c r="F4080" s="70">
        <v>64</v>
      </c>
      <c r="G4080" s="173"/>
      <c r="H4080" s="173"/>
      <c r="I4080" s="71" t="str">
        <v>libre</v>
      </c>
      <c r="J4080" s="244">
        <f t="shared" si="185"/>
        <v>0</v>
      </c>
      <c r="K4080" s="52">
        <f t="shared" ca="1" si="192"/>
        <v>0</v>
      </c>
      <c r="L4080" s="233"/>
      <c r="M4080" s="233"/>
      <c r="N4080" s="233"/>
      <c r="O4080" s="233"/>
      <c r="P4080" s="233"/>
    </row>
    <row r="4081" spans="1:16" outlineLevel="2" x14ac:dyDescent="0.3">
      <c r="A4081" s="173"/>
      <c r="B4081" s="173"/>
      <c r="C4081" s="173"/>
      <c r="D4081" s="173"/>
      <c r="E4081" s="173"/>
      <c r="F4081" s="70">
        <v>65</v>
      </c>
      <c r="G4081" s="173"/>
      <c r="H4081" s="173"/>
      <c r="I4081" s="71" t="str">
        <v>libre</v>
      </c>
      <c r="J4081" s="244">
        <f t="shared" ref="J4081:J4144" si="193">INDEX(BD.Opex.Unit.Año.0,F4081)</f>
        <v>0</v>
      </c>
      <c r="K4081" s="52">
        <f t="shared" ca="1" si="192"/>
        <v>0</v>
      </c>
      <c r="L4081" s="233"/>
      <c r="M4081" s="233"/>
      <c r="N4081" s="233"/>
      <c r="O4081" s="233"/>
      <c r="P4081" s="233"/>
    </row>
    <row r="4082" spans="1:16" outlineLevel="2" x14ac:dyDescent="0.3">
      <c r="A4082" s="173"/>
      <c r="B4082" s="173"/>
      <c r="C4082" s="173"/>
      <c r="D4082" s="173"/>
      <c r="E4082" s="173"/>
      <c r="F4082" s="70">
        <v>66</v>
      </c>
      <c r="G4082" s="173"/>
      <c r="H4082" s="173"/>
      <c r="I4082" s="71" t="str">
        <v>libre</v>
      </c>
      <c r="J4082" s="244">
        <f t="shared" si="193"/>
        <v>0</v>
      </c>
      <c r="K4082" s="52">
        <f t="shared" ca="1" si="192"/>
        <v>0</v>
      </c>
      <c r="L4082" s="233"/>
      <c r="M4082" s="233"/>
      <c r="N4082" s="233"/>
      <c r="O4082" s="233"/>
      <c r="P4082" s="233"/>
    </row>
    <row r="4083" spans="1:16" outlineLevel="2" x14ac:dyDescent="0.3">
      <c r="A4083" s="173"/>
      <c r="B4083" s="173"/>
      <c r="C4083" s="173"/>
      <c r="D4083" s="173"/>
      <c r="E4083" s="173"/>
      <c r="F4083" s="70">
        <v>67</v>
      </c>
      <c r="G4083" s="173"/>
      <c r="H4083" s="173"/>
      <c r="I4083" s="71" t="str">
        <v>libre</v>
      </c>
      <c r="J4083" s="244">
        <f t="shared" si="193"/>
        <v>0</v>
      </c>
      <c r="K4083" s="52">
        <f t="shared" ca="1" si="192"/>
        <v>0</v>
      </c>
      <c r="L4083" s="233"/>
      <c r="M4083" s="233"/>
      <c r="N4083" s="233"/>
      <c r="O4083" s="233"/>
      <c r="P4083" s="233"/>
    </row>
    <row r="4084" spans="1:16" outlineLevel="2" x14ac:dyDescent="0.3">
      <c r="A4084" s="173"/>
      <c r="B4084" s="173"/>
      <c r="C4084" s="173"/>
      <c r="D4084" s="173"/>
      <c r="E4084" s="173"/>
      <c r="F4084" s="70">
        <v>68</v>
      </c>
      <c r="G4084" s="173"/>
      <c r="H4084" s="173"/>
      <c r="I4084" s="71" t="str">
        <v>libre</v>
      </c>
      <c r="J4084" s="244">
        <f t="shared" si="193"/>
        <v>0</v>
      </c>
      <c r="K4084" s="52">
        <f t="shared" ca="1" si="192"/>
        <v>0</v>
      </c>
      <c r="L4084" s="233"/>
      <c r="M4084" s="233"/>
      <c r="N4084" s="233"/>
      <c r="O4084" s="233"/>
      <c r="P4084" s="233"/>
    </row>
    <row r="4085" spans="1:16" outlineLevel="2" x14ac:dyDescent="0.3">
      <c r="A4085" s="173"/>
      <c r="B4085" s="173"/>
      <c r="C4085" s="173"/>
      <c r="D4085" s="173"/>
      <c r="E4085" s="173"/>
      <c r="F4085" s="70">
        <v>69</v>
      </c>
      <c r="G4085" s="173"/>
      <c r="H4085" s="173"/>
      <c r="I4085" s="71" t="str">
        <v>Core CS:MGW, HW y SE</v>
      </c>
      <c r="J4085" s="244">
        <f t="shared" si="193"/>
        <v>0</v>
      </c>
      <c r="K4085" s="52">
        <f t="shared" ca="1" si="192"/>
        <v>0</v>
      </c>
      <c r="L4085" s="233"/>
      <c r="M4085" s="233"/>
      <c r="N4085" s="233"/>
      <c r="O4085" s="233"/>
      <c r="P4085" s="233"/>
    </row>
    <row r="4086" spans="1:16" outlineLevel="2" x14ac:dyDescent="0.3">
      <c r="A4086" s="173"/>
      <c r="B4086" s="173"/>
      <c r="C4086" s="173"/>
      <c r="D4086" s="173"/>
      <c r="E4086" s="173"/>
      <c r="F4086" s="70">
        <v>70</v>
      </c>
      <c r="G4086" s="173"/>
      <c r="H4086" s="173"/>
      <c r="I4086" s="71" t="str">
        <v>Core CS:MSC Server, HW y SE</v>
      </c>
      <c r="J4086" s="244">
        <f t="shared" si="193"/>
        <v>0</v>
      </c>
      <c r="K4086" s="52">
        <f t="shared" ca="1" si="192"/>
        <v>0</v>
      </c>
      <c r="L4086" s="233"/>
      <c r="M4086" s="233"/>
      <c r="N4086" s="233"/>
      <c r="O4086" s="233"/>
      <c r="P4086" s="233"/>
    </row>
    <row r="4087" spans="1:16" outlineLevel="2" x14ac:dyDescent="0.3">
      <c r="A4087" s="173"/>
      <c r="B4087" s="173"/>
      <c r="C4087" s="173"/>
      <c r="D4087" s="173"/>
      <c r="E4087" s="173"/>
      <c r="F4087" s="70">
        <v>71</v>
      </c>
      <c r="G4087" s="173"/>
      <c r="H4087" s="173"/>
      <c r="I4087" s="71" t="str">
        <v>Core CS:SG, HW y SE</v>
      </c>
      <c r="J4087" s="244">
        <f t="shared" si="193"/>
        <v>0</v>
      </c>
      <c r="K4087" s="52">
        <f t="shared" ref="K4087:K4096" ca="1" si="194">$J4087*K3781*INDEX(Opex.Tend.Acu.Gasto,$F4087,K$9)</f>
        <v>0</v>
      </c>
      <c r="L4087" s="233"/>
      <c r="M4087" s="233"/>
      <c r="N4087" s="233"/>
      <c r="O4087" s="233"/>
      <c r="P4087" s="233"/>
    </row>
    <row r="4088" spans="1:16" outlineLevel="2" x14ac:dyDescent="0.3">
      <c r="A4088" s="173"/>
      <c r="B4088" s="173"/>
      <c r="C4088" s="173"/>
      <c r="D4088" s="173"/>
      <c r="E4088" s="173"/>
      <c r="F4088" s="70">
        <v>72</v>
      </c>
      <c r="G4088" s="173"/>
      <c r="H4088" s="173"/>
      <c r="I4088" s="71" t="str">
        <v>Core CS:HLR, HW y SE</v>
      </c>
      <c r="J4088" s="244">
        <f t="shared" si="193"/>
        <v>0</v>
      </c>
      <c r="K4088" s="52">
        <f t="shared" ca="1" si="194"/>
        <v>0</v>
      </c>
      <c r="L4088" s="233"/>
      <c r="M4088" s="233"/>
      <c r="N4088" s="233"/>
      <c r="O4088" s="233"/>
      <c r="P4088" s="233"/>
    </row>
    <row r="4089" spans="1:16" outlineLevel="2" x14ac:dyDescent="0.3">
      <c r="A4089" s="173"/>
      <c r="B4089" s="173"/>
      <c r="C4089" s="173"/>
      <c r="D4089" s="173"/>
      <c r="E4089" s="173"/>
      <c r="F4089" s="70">
        <v>73</v>
      </c>
      <c r="G4089" s="173"/>
      <c r="H4089" s="173"/>
      <c r="I4089" s="71" t="str">
        <v>Core CS:MGW, SW</v>
      </c>
      <c r="J4089" s="244">
        <f t="shared" si="193"/>
        <v>0</v>
      </c>
      <c r="K4089" s="52">
        <f t="shared" ca="1" si="194"/>
        <v>0</v>
      </c>
      <c r="L4089" s="233"/>
      <c r="M4089" s="233"/>
      <c r="N4089" s="233"/>
      <c r="O4089" s="233"/>
      <c r="P4089" s="233"/>
    </row>
    <row r="4090" spans="1:16" outlineLevel="2" x14ac:dyDescent="0.3">
      <c r="A4090" s="173"/>
      <c r="B4090" s="173"/>
      <c r="C4090" s="173"/>
      <c r="D4090" s="173"/>
      <c r="E4090" s="173"/>
      <c r="F4090" s="70">
        <v>74</v>
      </c>
      <c r="G4090" s="173"/>
      <c r="H4090" s="173"/>
      <c r="I4090" s="71" t="str">
        <v>Core CS:MSC Server, SW</v>
      </c>
      <c r="J4090" s="244">
        <f t="shared" si="193"/>
        <v>0</v>
      </c>
      <c r="K4090" s="52">
        <f t="shared" ca="1" si="194"/>
        <v>0</v>
      </c>
      <c r="L4090" s="233"/>
      <c r="M4090" s="233"/>
      <c r="N4090" s="233"/>
      <c r="O4090" s="233"/>
      <c r="P4090" s="233"/>
    </row>
    <row r="4091" spans="1:16" outlineLevel="2" x14ac:dyDescent="0.3">
      <c r="A4091" s="173"/>
      <c r="B4091" s="173"/>
      <c r="C4091" s="173"/>
      <c r="D4091" s="173"/>
      <c r="E4091" s="173"/>
      <c r="F4091" s="70">
        <v>75</v>
      </c>
      <c r="G4091" s="173"/>
      <c r="H4091" s="173"/>
      <c r="I4091" s="71" t="str">
        <v>Core CS:SG, SW</v>
      </c>
      <c r="J4091" s="244">
        <f t="shared" si="193"/>
        <v>0</v>
      </c>
      <c r="K4091" s="52">
        <f t="shared" ca="1" si="194"/>
        <v>0</v>
      </c>
      <c r="L4091" s="233"/>
      <c r="M4091" s="233"/>
      <c r="N4091" s="233"/>
      <c r="O4091" s="233"/>
      <c r="P4091" s="233"/>
    </row>
    <row r="4092" spans="1:16" outlineLevel="2" x14ac:dyDescent="0.3">
      <c r="A4092" s="173"/>
      <c r="B4092" s="173"/>
      <c r="C4092" s="173"/>
      <c r="D4092" s="173"/>
      <c r="E4092" s="173"/>
      <c r="F4092" s="70">
        <v>76</v>
      </c>
      <c r="G4092" s="173"/>
      <c r="H4092" s="173"/>
      <c r="I4092" s="71" t="str">
        <v>Core CS:HLR, SW</v>
      </c>
      <c r="J4092" s="244">
        <f t="shared" si="193"/>
        <v>0</v>
      </c>
      <c r="K4092" s="52">
        <f t="shared" ca="1" si="194"/>
        <v>0</v>
      </c>
      <c r="L4092" s="233"/>
      <c r="M4092" s="233"/>
      <c r="N4092" s="233"/>
      <c r="O4092" s="233"/>
      <c r="P4092" s="233"/>
    </row>
    <row r="4093" spans="1:16" outlineLevel="2" x14ac:dyDescent="0.3">
      <c r="A4093" s="173"/>
      <c r="B4093" s="173"/>
      <c r="C4093" s="173"/>
      <c r="D4093" s="173"/>
      <c r="E4093" s="173"/>
      <c r="F4093" s="70">
        <v>77</v>
      </c>
      <c r="G4093" s="173"/>
      <c r="H4093" s="173"/>
      <c r="I4093" s="71" t="str">
        <v>Core PS:SGSN, HW y SE</v>
      </c>
      <c r="J4093" s="244">
        <f t="shared" si="193"/>
        <v>0</v>
      </c>
      <c r="K4093" s="52">
        <f t="shared" ca="1" si="194"/>
        <v>0</v>
      </c>
      <c r="L4093" s="233"/>
      <c r="M4093" s="233"/>
      <c r="N4093" s="233"/>
      <c r="O4093" s="233"/>
      <c r="P4093" s="233"/>
    </row>
    <row r="4094" spans="1:16" outlineLevel="2" x14ac:dyDescent="0.3">
      <c r="A4094" s="173"/>
      <c r="B4094" s="173"/>
      <c r="C4094" s="173"/>
      <c r="D4094" s="173"/>
      <c r="E4094" s="173"/>
      <c r="F4094" s="70">
        <v>78</v>
      </c>
      <c r="G4094" s="173"/>
      <c r="H4094" s="173"/>
      <c r="I4094" s="71" t="str">
        <v>Core PS:GGSN, HW y SE</v>
      </c>
      <c r="J4094" s="244">
        <f t="shared" si="193"/>
        <v>0</v>
      </c>
      <c r="K4094" s="52">
        <f t="shared" ca="1" si="194"/>
        <v>0</v>
      </c>
      <c r="L4094" s="233"/>
      <c r="M4094" s="233"/>
      <c r="N4094" s="233"/>
      <c r="O4094" s="233"/>
      <c r="P4094" s="233"/>
    </row>
    <row r="4095" spans="1:16" outlineLevel="2" x14ac:dyDescent="0.3">
      <c r="A4095" s="173"/>
      <c r="B4095" s="173"/>
      <c r="C4095" s="173"/>
      <c r="D4095" s="173"/>
      <c r="E4095" s="173"/>
      <c r="F4095" s="70">
        <v>79</v>
      </c>
      <c r="G4095" s="173"/>
      <c r="H4095" s="173"/>
      <c r="I4095" s="71" t="str">
        <v>Core PS:CG, HW y SE</v>
      </c>
      <c r="J4095" s="244">
        <f t="shared" si="193"/>
        <v>0</v>
      </c>
      <c r="K4095" s="52">
        <f t="shared" ca="1" si="194"/>
        <v>0</v>
      </c>
      <c r="L4095" s="233"/>
      <c r="M4095" s="233"/>
      <c r="N4095" s="233"/>
      <c r="O4095" s="233"/>
      <c r="P4095" s="233"/>
    </row>
    <row r="4096" spans="1:16" outlineLevel="2" x14ac:dyDescent="0.3">
      <c r="A4096" s="173"/>
      <c r="B4096" s="173"/>
      <c r="C4096" s="173"/>
      <c r="D4096" s="173"/>
      <c r="E4096" s="173"/>
      <c r="F4096" s="70">
        <v>80</v>
      </c>
      <c r="G4096" s="173"/>
      <c r="H4096" s="173"/>
      <c r="I4096" s="71" t="str">
        <v>Core PS:PCRF, HW y SE</v>
      </c>
      <c r="J4096" s="244">
        <f t="shared" si="193"/>
        <v>0</v>
      </c>
      <c r="K4096" s="52">
        <f t="shared" ca="1" si="194"/>
        <v>0</v>
      </c>
      <c r="L4096" s="233"/>
      <c r="M4096" s="233"/>
      <c r="N4096" s="233"/>
      <c r="O4096" s="233"/>
      <c r="P4096" s="233"/>
    </row>
    <row r="4097" spans="1:16" outlineLevel="2" x14ac:dyDescent="0.3">
      <c r="A4097" s="173"/>
      <c r="B4097" s="173"/>
      <c r="C4097" s="173"/>
      <c r="D4097" s="173"/>
      <c r="E4097" s="173"/>
      <c r="F4097" s="70">
        <v>81</v>
      </c>
      <c r="G4097" s="173"/>
      <c r="H4097" s="173"/>
      <c r="I4097" s="71" t="str">
        <v>Core PS:SUR, HW y SE</v>
      </c>
      <c r="J4097" s="244">
        <f t="shared" si="193"/>
        <v>0</v>
      </c>
      <c r="K4097" s="52">
        <f t="shared" ref="K4097:K4106" ca="1" si="195">$J4097*K3791*INDEX(Opex.Tend.Acu.Gasto,$F4097,K$9)</f>
        <v>0</v>
      </c>
      <c r="L4097" s="233"/>
      <c r="M4097" s="233"/>
      <c r="N4097" s="233"/>
      <c r="O4097" s="233"/>
      <c r="P4097" s="233"/>
    </row>
    <row r="4098" spans="1:16" outlineLevel="2" x14ac:dyDescent="0.3">
      <c r="A4098" s="173"/>
      <c r="B4098" s="173"/>
      <c r="C4098" s="173"/>
      <c r="D4098" s="173"/>
      <c r="E4098" s="173"/>
      <c r="F4098" s="70">
        <v>82</v>
      </c>
      <c r="G4098" s="173"/>
      <c r="H4098" s="173"/>
      <c r="I4098" s="71" t="str">
        <v>Core PS:SGSN, SW</v>
      </c>
      <c r="J4098" s="244">
        <f t="shared" si="193"/>
        <v>0</v>
      </c>
      <c r="K4098" s="52">
        <f t="shared" ca="1" si="195"/>
        <v>0</v>
      </c>
      <c r="L4098" s="233"/>
      <c r="M4098" s="233"/>
      <c r="N4098" s="233"/>
      <c r="O4098" s="233"/>
      <c r="P4098" s="233"/>
    </row>
    <row r="4099" spans="1:16" outlineLevel="2" x14ac:dyDescent="0.3">
      <c r="A4099" s="173"/>
      <c r="B4099" s="173"/>
      <c r="C4099" s="173"/>
      <c r="D4099" s="173"/>
      <c r="E4099" s="173"/>
      <c r="F4099" s="70">
        <v>83</v>
      </c>
      <c r="G4099" s="173"/>
      <c r="H4099" s="173"/>
      <c r="I4099" s="71" t="str">
        <v>Core PS:GGSN, SW</v>
      </c>
      <c r="J4099" s="244">
        <f t="shared" si="193"/>
        <v>0</v>
      </c>
      <c r="K4099" s="52">
        <f t="shared" ca="1" si="195"/>
        <v>0</v>
      </c>
      <c r="L4099" s="233"/>
      <c r="M4099" s="233"/>
      <c r="N4099" s="233"/>
      <c r="O4099" s="233"/>
      <c r="P4099" s="233"/>
    </row>
    <row r="4100" spans="1:16" outlineLevel="2" x14ac:dyDescent="0.3">
      <c r="A4100" s="173"/>
      <c r="B4100" s="173"/>
      <c r="C4100" s="173"/>
      <c r="D4100" s="173"/>
      <c r="E4100" s="173"/>
      <c r="F4100" s="70">
        <v>84</v>
      </c>
      <c r="G4100" s="173"/>
      <c r="H4100" s="173"/>
      <c r="I4100" s="71" t="str">
        <v>Core PS:CG, SW</v>
      </c>
      <c r="J4100" s="244">
        <f t="shared" si="193"/>
        <v>0</v>
      </c>
      <c r="K4100" s="52">
        <f t="shared" ca="1" si="195"/>
        <v>0</v>
      </c>
      <c r="L4100" s="233"/>
      <c r="M4100" s="233"/>
      <c r="N4100" s="233"/>
      <c r="O4100" s="233"/>
      <c r="P4100" s="233"/>
    </row>
    <row r="4101" spans="1:16" outlineLevel="2" x14ac:dyDescent="0.3">
      <c r="A4101" s="173"/>
      <c r="B4101" s="173"/>
      <c r="C4101" s="173"/>
      <c r="D4101" s="173"/>
      <c r="E4101" s="173"/>
      <c r="F4101" s="70">
        <v>85</v>
      </c>
      <c r="G4101" s="173"/>
      <c r="H4101" s="173"/>
      <c r="I4101" s="71" t="str">
        <v>Core PS:PCRF, SW</v>
      </c>
      <c r="J4101" s="244">
        <f t="shared" si="193"/>
        <v>0</v>
      </c>
      <c r="K4101" s="52">
        <f t="shared" ca="1" si="195"/>
        <v>0</v>
      </c>
      <c r="L4101" s="233"/>
      <c r="M4101" s="233"/>
      <c r="N4101" s="233"/>
      <c r="O4101" s="233"/>
      <c r="P4101" s="233"/>
    </row>
    <row r="4102" spans="1:16" outlineLevel="2" x14ac:dyDescent="0.3">
      <c r="A4102" s="173"/>
      <c r="B4102" s="173"/>
      <c r="C4102" s="173"/>
      <c r="D4102" s="173"/>
      <c r="E4102" s="173"/>
      <c r="F4102" s="70">
        <v>86</v>
      </c>
      <c r="G4102" s="173"/>
      <c r="H4102" s="173"/>
      <c r="I4102" s="71" t="str">
        <v>Core PS:SUR, SW</v>
      </c>
      <c r="J4102" s="244">
        <f t="shared" si="193"/>
        <v>0</v>
      </c>
      <c r="K4102" s="52">
        <f t="shared" ca="1" si="195"/>
        <v>0</v>
      </c>
      <c r="L4102" s="233"/>
      <c r="M4102" s="233"/>
      <c r="N4102" s="233"/>
      <c r="O4102" s="233"/>
      <c r="P4102" s="233"/>
    </row>
    <row r="4103" spans="1:16" outlineLevel="2" x14ac:dyDescent="0.3">
      <c r="A4103" s="173"/>
      <c r="B4103" s="173"/>
      <c r="C4103" s="173"/>
      <c r="D4103" s="173"/>
      <c r="E4103" s="173"/>
      <c r="F4103" s="70">
        <v>87</v>
      </c>
      <c r="G4103" s="173"/>
      <c r="H4103" s="173"/>
      <c r="I4103" s="71" t="str">
        <v>Core Común: Repuestos Críticos</v>
      </c>
      <c r="J4103" s="244">
        <f t="shared" si="193"/>
        <v>0</v>
      </c>
      <c r="K4103" s="52">
        <f t="shared" ca="1" si="195"/>
        <v>0</v>
      </c>
      <c r="L4103" s="233"/>
      <c r="M4103" s="233"/>
      <c r="N4103" s="233"/>
      <c r="O4103" s="233"/>
      <c r="P4103" s="233"/>
    </row>
    <row r="4104" spans="1:16" outlineLevel="2" x14ac:dyDescent="0.3">
      <c r="A4104" s="173"/>
      <c r="B4104" s="173"/>
      <c r="C4104" s="173"/>
      <c r="D4104" s="173"/>
      <c r="E4104" s="173"/>
      <c r="F4104" s="70">
        <v>88</v>
      </c>
      <c r="G4104" s="173"/>
      <c r="H4104" s="173"/>
      <c r="I4104" s="71" t="str">
        <v>Core Común: Mantención Iniciación</v>
      </c>
      <c r="J4104" s="244">
        <f t="shared" si="193"/>
        <v>0</v>
      </c>
      <c r="K4104" s="52">
        <f t="shared" ca="1" si="195"/>
        <v>0</v>
      </c>
      <c r="L4104" s="233"/>
      <c r="M4104" s="233"/>
      <c r="N4104" s="233"/>
      <c r="O4104" s="233"/>
      <c r="P4104" s="233"/>
    </row>
    <row r="4105" spans="1:16" outlineLevel="2" x14ac:dyDescent="0.3">
      <c r="A4105" s="173"/>
      <c r="B4105" s="173"/>
      <c r="C4105" s="173"/>
      <c r="D4105" s="173"/>
      <c r="E4105" s="173"/>
      <c r="F4105" s="70">
        <v>89</v>
      </c>
      <c r="G4105" s="173"/>
      <c r="H4105" s="173"/>
      <c r="I4105" s="71" t="str">
        <v>Core Común: Terrenos</v>
      </c>
      <c r="J4105" s="244">
        <f t="shared" si="193"/>
        <v>0</v>
      </c>
      <c r="K4105" s="52">
        <f t="shared" ca="1" si="195"/>
        <v>0</v>
      </c>
      <c r="L4105" s="233"/>
      <c r="M4105" s="233"/>
      <c r="N4105" s="233"/>
      <c r="O4105" s="233"/>
      <c r="P4105" s="233"/>
    </row>
    <row r="4106" spans="1:16" outlineLevel="2" x14ac:dyDescent="0.3">
      <c r="A4106" s="173"/>
      <c r="B4106" s="173"/>
      <c r="C4106" s="173"/>
      <c r="D4106" s="173"/>
      <c r="E4106" s="173"/>
      <c r="F4106" s="70">
        <v>90</v>
      </c>
      <c r="G4106" s="173"/>
      <c r="H4106" s="173"/>
      <c r="I4106" s="71" t="str">
        <v>Core Común: Obras Civiles</v>
      </c>
      <c r="J4106" s="244">
        <f t="shared" si="193"/>
        <v>0</v>
      </c>
      <c r="K4106" s="52">
        <f t="shared" ca="1" si="195"/>
        <v>0</v>
      </c>
      <c r="L4106" s="233"/>
      <c r="M4106" s="233"/>
      <c r="N4106" s="233"/>
      <c r="O4106" s="233"/>
      <c r="P4106" s="233"/>
    </row>
    <row r="4107" spans="1:16" outlineLevel="2" x14ac:dyDescent="0.3">
      <c r="A4107" s="173"/>
      <c r="B4107" s="173"/>
      <c r="C4107" s="173"/>
      <c r="D4107" s="173"/>
      <c r="E4107" s="173"/>
      <c r="F4107" s="70">
        <v>91</v>
      </c>
      <c r="G4107" s="173"/>
      <c r="H4107" s="173"/>
      <c r="I4107" s="71" t="str">
        <v>Core Común: Equipamiento</v>
      </c>
      <c r="J4107" s="244">
        <f t="shared" si="193"/>
        <v>0</v>
      </c>
      <c r="K4107" s="52">
        <f t="shared" ref="K4107:K4116" ca="1" si="196">$J4107*K3801*INDEX(Opex.Tend.Acu.Gasto,$F4107,K$9)</f>
        <v>0</v>
      </c>
      <c r="L4107" s="233"/>
      <c r="M4107" s="233"/>
      <c r="N4107" s="233"/>
      <c r="O4107" s="233"/>
      <c r="P4107" s="233"/>
    </row>
    <row r="4108" spans="1:16" outlineLevel="2" x14ac:dyDescent="0.3">
      <c r="A4108" s="173"/>
      <c r="B4108" s="173"/>
      <c r="C4108" s="173"/>
      <c r="D4108" s="173"/>
      <c r="E4108" s="173"/>
      <c r="F4108" s="70">
        <v>92</v>
      </c>
      <c r="G4108" s="173"/>
      <c r="H4108" s="173"/>
      <c r="I4108" s="71" t="str">
        <v>libre</v>
      </c>
      <c r="J4108" s="244">
        <f t="shared" si="193"/>
        <v>0</v>
      </c>
      <c r="K4108" s="52">
        <f t="shared" ca="1" si="196"/>
        <v>0</v>
      </c>
      <c r="L4108" s="233"/>
      <c r="M4108" s="233"/>
      <c r="N4108" s="233"/>
      <c r="O4108" s="233"/>
      <c r="P4108" s="233"/>
    </row>
    <row r="4109" spans="1:16" outlineLevel="2" x14ac:dyDescent="0.3">
      <c r="A4109" s="173"/>
      <c r="B4109" s="173"/>
      <c r="C4109" s="173"/>
      <c r="D4109" s="173"/>
      <c r="E4109" s="173"/>
      <c r="F4109" s="70">
        <v>93</v>
      </c>
      <c r="G4109" s="173"/>
      <c r="H4109" s="173"/>
      <c r="I4109" s="71" t="str">
        <v>Espectro</v>
      </c>
      <c r="J4109" s="244">
        <f t="shared" si="193"/>
        <v>0</v>
      </c>
      <c r="K4109" s="52">
        <f t="shared" ca="1" si="196"/>
        <v>0</v>
      </c>
      <c r="L4109" s="233"/>
      <c r="M4109" s="233"/>
      <c r="N4109" s="233"/>
      <c r="O4109" s="233"/>
      <c r="P4109" s="233"/>
    </row>
    <row r="4110" spans="1:16" outlineLevel="2" x14ac:dyDescent="0.3">
      <c r="A4110" s="173"/>
      <c r="B4110" s="173"/>
      <c r="C4110" s="173"/>
      <c r="D4110" s="173"/>
      <c r="E4110" s="173"/>
      <c r="F4110" s="70">
        <v>94</v>
      </c>
      <c r="G4110" s="173"/>
      <c r="H4110" s="173"/>
      <c r="I4110" s="71" t="str">
        <v>libre</v>
      </c>
      <c r="J4110" s="244">
        <f t="shared" si="193"/>
        <v>0</v>
      </c>
      <c r="K4110" s="52">
        <f t="shared" ca="1" si="196"/>
        <v>0</v>
      </c>
      <c r="L4110" s="233"/>
      <c r="M4110" s="233"/>
      <c r="N4110" s="233"/>
      <c r="O4110" s="233"/>
      <c r="P4110" s="233"/>
    </row>
    <row r="4111" spans="1:16" outlineLevel="2" x14ac:dyDescent="0.3">
      <c r="A4111" s="173"/>
      <c r="B4111" s="173"/>
      <c r="C4111" s="173"/>
      <c r="D4111" s="173"/>
      <c r="E4111" s="173"/>
      <c r="F4111" s="70">
        <v>95</v>
      </c>
      <c r="G4111" s="173"/>
      <c r="H4111" s="173"/>
      <c r="I4111" s="71" t="str">
        <v>BSCS Base</v>
      </c>
      <c r="J4111" s="244">
        <f t="shared" si="193"/>
        <v>0</v>
      </c>
      <c r="K4111" s="52">
        <f t="shared" ca="1" si="196"/>
        <v>0</v>
      </c>
      <c r="L4111" s="233"/>
      <c r="M4111" s="233"/>
      <c r="N4111" s="233"/>
      <c r="O4111" s="233"/>
      <c r="P4111" s="233"/>
    </row>
    <row r="4112" spans="1:16" outlineLevel="2" x14ac:dyDescent="0.3">
      <c r="A4112" s="173"/>
      <c r="B4112" s="173"/>
      <c r="C4112" s="173"/>
      <c r="D4112" s="173"/>
      <c r="E4112" s="173"/>
      <c r="F4112" s="70">
        <v>96</v>
      </c>
      <c r="G4112" s="173"/>
      <c r="H4112" s="173"/>
      <c r="I4112" s="71" t="str">
        <v>BSCS Mant</v>
      </c>
      <c r="J4112" s="244">
        <f t="shared" si="193"/>
        <v>0</v>
      </c>
      <c r="K4112" s="52">
        <f t="shared" ca="1" si="196"/>
        <v>0</v>
      </c>
      <c r="L4112" s="233"/>
      <c r="M4112" s="233"/>
      <c r="N4112" s="233"/>
      <c r="O4112" s="233"/>
      <c r="P4112" s="233"/>
    </row>
    <row r="4113" spans="1:16" outlineLevel="2" x14ac:dyDescent="0.3">
      <c r="A4113" s="173"/>
      <c r="B4113" s="173"/>
      <c r="C4113" s="173"/>
      <c r="D4113" s="173"/>
      <c r="E4113" s="173"/>
      <c r="F4113" s="70">
        <v>97</v>
      </c>
      <c r="G4113" s="173"/>
      <c r="H4113" s="173"/>
      <c r="I4113" s="71" t="str">
        <v>ICC Base</v>
      </c>
      <c r="J4113" s="244">
        <f t="shared" si="193"/>
        <v>0</v>
      </c>
      <c r="K4113" s="52">
        <f t="shared" ca="1" si="196"/>
        <v>0</v>
      </c>
      <c r="L4113" s="233"/>
      <c r="M4113" s="233"/>
      <c r="N4113" s="233"/>
      <c r="O4113" s="233"/>
      <c r="P4113" s="233"/>
    </row>
    <row r="4114" spans="1:16" outlineLevel="1" x14ac:dyDescent="0.3">
      <c r="A4114" s="173"/>
      <c r="B4114" s="173"/>
      <c r="C4114" s="173"/>
      <c r="D4114" s="173"/>
      <c r="E4114" s="173"/>
      <c r="F4114" s="70">
        <v>98</v>
      </c>
      <c r="G4114" s="173"/>
      <c r="H4114" s="173"/>
      <c r="I4114" s="71" t="str">
        <v>ICC Mant</v>
      </c>
      <c r="J4114" s="244">
        <f t="shared" si="193"/>
        <v>0</v>
      </c>
      <c r="K4114" s="52">
        <f t="shared" ca="1" si="196"/>
        <v>0</v>
      </c>
      <c r="L4114" s="233"/>
      <c r="M4114" s="233"/>
      <c r="N4114" s="233"/>
      <c r="O4114" s="233"/>
      <c r="P4114" s="233"/>
    </row>
    <row r="4115" spans="1:16" outlineLevel="1" x14ac:dyDescent="0.3">
      <c r="A4115" s="173"/>
      <c r="B4115" s="173"/>
      <c r="C4115" s="173"/>
      <c r="D4115" s="173"/>
      <c r="E4115" s="173"/>
      <c r="F4115" s="70">
        <v>99</v>
      </c>
      <c r="G4115" s="173"/>
      <c r="H4115" s="173"/>
      <c r="I4115" s="71" t="str">
        <v>Mediation Mant</v>
      </c>
      <c r="J4115" s="244">
        <f t="shared" si="193"/>
        <v>0</v>
      </c>
      <c r="K4115" s="52">
        <f t="shared" ca="1" si="196"/>
        <v>0</v>
      </c>
      <c r="L4115" s="233"/>
      <c r="M4115" s="233"/>
      <c r="N4115" s="233"/>
      <c r="O4115" s="233"/>
      <c r="P4115" s="233"/>
    </row>
    <row r="4116" spans="1:16" outlineLevel="1" x14ac:dyDescent="0.3">
      <c r="A4116" s="173"/>
      <c r="B4116" s="173"/>
      <c r="C4116" s="173"/>
      <c r="D4116" s="173"/>
      <c r="E4116" s="173"/>
      <c r="F4116" s="70">
        <v>100</v>
      </c>
      <c r="G4116" s="173"/>
      <c r="H4116" s="173"/>
      <c r="I4116" s="71" t="str">
        <v>Router tipo 1</v>
      </c>
      <c r="J4116" s="244">
        <f t="shared" si="193"/>
        <v>0</v>
      </c>
      <c r="K4116" s="52">
        <f t="shared" ca="1" si="196"/>
        <v>0</v>
      </c>
      <c r="L4116" s="233"/>
      <c r="M4116" s="233"/>
      <c r="N4116" s="233"/>
      <c r="O4116" s="233"/>
      <c r="P4116" s="233"/>
    </row>
    <row r="4117" spans="1:16" outlineLevel="1" x14ac:dyDescent="0.3">
      <c r="A4117" s="173"/>
      <c r="B4117" s="173"/>
      <c r="C4117" s="173"/>
      <c r="D4117" s="173"/>
      <c r="E4117" s="173"/>
      <c r="F4117" s="70">
        <v>101</v>
      </c>
      <c r="G4117" s="173"/>
      <c r="H4117" s="173"/>
      <c r="I4117" s="71" t="str">
        <v>Router tipo 2</v>
      </c>
      <c r="J4117" s="244">
        <f t="shared" si="193"/>
        <v>0</v>
      </c>
      <c r="K4117" s="52">
        <f t="shared" ref="K4117:K4126" ca="1" si="197">$J4117*K3811*INDEX(Opex.Tend.Acu.Gasto,$F4117,K$9)</f>
        <v>0</v>
      </c>
      <c r="L4117" s="233"/>
      <c r="M4117" s="233"/>
      <c r="N4117" s="233"/>
      <c r="O4117" s="233"/>
      <c r="P4117" s="233"/>
    </row>
    <row r="4118" spans="1:16" outlineLevel="2" x14ac:dyDescent="0.3">
      <c r="A4118" s="173"/>
      <c r="B4118" s="173"/>
      <c r="C4118" s="173"/>
      <c r="D4118" s="173"/>
      <c r="E4118" s="173"/>
      <c r="F4118" s="70">
        <v>102</v>
      </c>
      <c r="G4118" s="173"/>
      <c r="H4118" s="173"/>
      <c r="I4118" s="71" t="str">
        <v>Router tipo 3</v>
      </c>
      <c r="J4118" s="244">
        <f t="shared" si="193"/>
        <v>0</v>
      </c>
      <c r="K4118" s="52">
        <f t="shared" ca="1" si="197"/>
        <v>0</v>
      </c>
      <c r="L4118" s="233"/>
      <c r="M4118" s="233"/>
      <c r="N4118" s="233"/>
      <c r="O4118" s="233"/>
      <c r="P4118" s="233"/>
    </row>
    <row r="4119" spans="1:16" outlineLevel="2" x14ac:dyDescent="0.3">
      <c r="A4119" s="173"/>
      <c r="B4119" s="173"/>
      <c r="C4119" s="173"/>
      <c r="D4119" s="173"/>
      <c r="E4119" s="173"/>
      <c r="F4119" s="70">
        <v>103</v>
      </c>
      <c r="G4119" s="173"/>
      <c r="H4119" s="173"/>
      <c r="I4119" s="71" t="str">
        <v>BSC-MGW</v>
      </c>
      <c r="J4119" s="244">
        <f t="shared" si="193"/>
        <v>1</v>
      </c>
      <c r="K4119" s="52">
        <f t="shared" ca="1" si="197"/>
        <v>1</v>
      </c>
      <c r="L4119" s="233"/>
      <c r="M4119" s="233"/>
      <c r="N4119" s="233"/>
      <c r="O4119" s="233"/>
      <c r="P4119" s="233"/>
    </row>
    <row r="4120" spans="1:16" outlineLevel="2" x14ac:dyDescent="0.3">
      <c r="A4120" s="173"/>
      <c r="B4120" s="173"/>
      <c r="C4120" s="173"/>
      <c r="D4120" s="173"/>
      <c r="E4120" s="173"/>
      <c r="F4120" s="70">
        <v>104</v>
      </c>
      <c r="G4120" s="173"/>
      <c r="H4120" s="173"/>
      <c r="I4120" s="71" t="str">
        <v>BSC-SGSN</v>
      </c>
      <c r="J4120" s="244">
        <f t="shared" si="193"/>
        <v>1</v>
      </c>
      <c r="K4120" s="52">
        <f t="shared" ca="1" si="197"/>
        <v>1</v>
      </c>
      <c r="L4120" s="233"/>
      <c r="M4120" s="233"/>
      <c r="N4120" s="233"/>
      <c r="O4120" s="233"/>
      <c r="P4120" s="233"/>
    </row>
    <row r="4121" spans="1:16" outlineLevel="2" x14ac:dyDescent="0.3">
      <c r="A4121" s="173"/>
      <c r="B4121" s="173"/>
      <c r="C4121" s="173"/>
      <c r="D4121" s="173"/>
      <c r="E4121" s="173"/>
      <c r="F4121" s="70">
        <v>105</v>
      </c>
      <c r="G4121" s="173"/>
      <c r="H4121" s="173"/>
      <c r="I4121" s="71" t="str">
        <v>SGSN-GGSN</v>
      </c>
      <c r="J4121" s="244">
        <f t="shared" si="193"/>
        <v>1</v>
      </c>
      <c r="K4121" s="52">
        <f t="shared" ca="1" si="197"/>
        <v>1</v>
      </c>
      <c r="L4121" s="233"/>
      <c r="M4121" s="233"/>
      <c r="N4121" s="233"/>
      <c r="O4121" s="233"/>
      <c r="P4121" s="233"/>
    </row>
    <row r="4122" spans="1:16" outlineLevel="2" x14ac:dyDescent="0.3">
      <c r="A4122" s="173"/>
      <c r="B4122" s="173"/>
      <c r="C4122" s="173"/>
      <c r="D4122" s="173"/>
      <c r="E4122" s="173"/>
      <c r="F4122" s="70">
        <v>106</v>
      </c>
      <c r="G4122" s="173"/>
      <c r="H4122" s="173"/>
      <c r="I4122" s="71" t="str">
        <v>MGW-MGW</v>
      </c>
      <c r="J4122" s="244">
        <f t="shared" si="193"/>
        <v>1</v>
      </c>
      <c r="K4122" s="52">
        <f t="shared" ca="1" si="197"/>
        <v>1</v>
      </c>
      <c r="L4122" s="233"/>
      <c r="M4122" s="233"/>
      <c r="N4122" s="233"/>
      <c r="O4122" s="233"/>
      <c r="P4122" s="233"/>
    </row>
    <row r="4123" spans="1:16" outlineLevel="2" x14ac:dyDescent="0.3">
      <c r="A4123" s="173"/>
      <c r="B4123" s="173"/>
      <c r="C4123" s="173"/>
      <c r="D4123" s="173"/>
      <c r="E4123" s="173"/>
      <c r="F4123" s="70">
        <v>107</v>
      </c>
      <c r="G4123" s="173"/>
      <c r="H4123" s="173"/>
      <c r="I4123" s="71" t="str">
        <v>RNC-MGW</v>
      </c>
      <c r="J4123" s="244">
        <f t="shared" si="193"/>
        <v>1</v>
      </c>
      <c r="K4123" s="52">
        <f t="shared" ca="1" si="197"/>
        <v>1</v>
      </c>
      <c r="L4123" s="233"/>
      <c r="M4123" s="233"/>
      <c r="N4123" s="233"/>
      <c r="O4123" s="233"/>
      <c r="P4123" s="233"/>
    </row>
    <row r="4124" spans="1:16" outlineLevel="2" x14ac:dyDescent="0.3">
      <c r="A4124" s="173"/>
      <c r="B4124" s="173"/>
      <c r="C4124" s="173"/>
      <c r="D4124" s="173"/>
      <c r="E4124" s="173"/>
      <c r="F4124" s="70">
        <v>108</v>
      </c>
      <c r="G4124" s="173"/>
      <c r="H4124" s="173"/>
      <c r="I4124" s="71" t="str">
        <v>RNC-SGSN</v>
      </c>
      <c r="J4124" s="244">
        <f t="shared" si="193"/>
        <v>1</v>
      </c>
      <c r="K4124" s="52">
        <f t="shared" ca="1" si="197"/>
        <v>1</v>
      </c>
      <c r="L4124" s="233"/>
      <c r="M4124" s="233"/>
      <c r="N4124" s="233"/>
      <c r="O4124" s="233"/>
      <c r="P4124" s="233"/>
    </row>
    <row r="4125" spans="1:16" outlineLevel="2" x14ac:dyDescent="0.3">
      <c r="A4125" s="173"/>
      <c r="B4125" s="173"/>
      <c r="C4125" s="173"/>
      <c r="D4125" s="173"/>
      <c r="E4125" s="173"/>
      <c r="F4125" s="70">
        <v>109</v>
      </c>
      <c r="G4125" s="173"/>
      <c r="H4125" s="173"/>
      <c r="I4125" s="71" t="str">
        <v>SGSN-GGSN</v>
      </c>
      <c r="J4125" s="244">
        <f t="shared" si="193"/>
        <v>1</v>
      </c>
      <c r="K4125" s="52">
        <f t="shared" ca="1" si="197"/>
        <v>1</v>
      </c>
      <c r="L4125" s="233"/>
      <c r="M4125" s="233"/>
      <c r="N4125" s="233"/>
      <c r="O4125" s="233"/>
      <c r="P4125" s="233"/>
    </row>
    <row r="4126" spans="1:16" outlineLevel="2" x14ac:dyDescent="0.3">
      <c r="A4126" s="173"/>
      <c r="B4126" s="173"/>
      <c r="C4126" s="173"/>
      <c r="D4126" s="173"/>
      <c r="E4126" s="173"/>
      <c r="F4126" s="70">
        <v>110</v>
      </c>
      <c r="G4126" s="173"/>
      <c r="H4126" s="173"/>
      <c r="I4126" s="71" t="str">
        <v>MGW-MGW</v>
      </c>
      <c r="J4126" s="244">
        <f t="shared" si="193"/>
        <v>1</v>
      </c>
      <c r="K4126" s="52">
        <f t="shared" ca="1" si="197"/>
        <v>1</v>
      </c>
      <c r="L4126" s="233"/>
      <c r="M4126" s="233"/>
      <c r="N4126" s="233"/>
      <c r="O4126" s="233"/>
      <c r="P4126" s="233"/>
    </row>
    <row r="4127" spans="1:16" outlineLevel="2" x14ac:dyDescent="0.3">
      <c r="A4127" s="173"/>
      <c r="B4127" s="173"/>
      <c r="C4127" s="173"/>
      <c r="D4127" s="173"/>
      <c r="E4127" s="173"/>
      <c r="F4127" s="70">
        <v>111</v>
      </c>
      <c r="G4127" s="173"/>
      <c r="H4127" s="173"/>
      <c r="I4127" s="71" t="str">
        <v>SGW-SGW</v>
      </c>
      <c r="J4127" s="244">
        <f t="shared" si="193"/>
        <v>1</v>
      </c>
      <c r="K4127" s="52">
        <f t="shared" ref="K4127:K4136" ca="1" si="198">$J4127*K3821*INDEX(Opex.Tend.Acu.Gasto,$F4127,K$9)</f>
        <v>1</v>
      </c>
      <c r="L4127" s="233"/>
      <c r="M4127" s="233"/>
      <c r="N4127" s="233"/>
      <c r="O4127" s="233"/>
      <c r="P4127" s="233"/>
    </row>
    <row r="4128" spans="1:16" outlineLevel="2" x14ac:dyDescent="0.3">
      <c r="A4128" s="173"/>
      <c r="B4128" s="173"/>
      <c r="C4128" s="173"/>
      <c r="D4128" s="173"/>
      <c r="E4128" s="173"/>
      <c r="F4128" s="70">
        <v>112</v>
      </c>
      <c r="G4128" s="173"/>
      <c r="H4128" s="173"/>
      <c r="I4128" s="71" t="str">
        <v>MGW-PTR</v>
      </c>
      <c r="J4128" s="244">
        <f t="shared" si="193"/>
        <v>1</v>
      </c>
      <c r="K4128" s="52">
        <f t="shared" ca="1" si="198"/>
        <v>1</v>
      </c>
      <c r="L4128" s="233"/>
      <c r="M4128" s="233"/>
      <c r="N4128" s="233"/>
      <c r="O4128" s="233"/>
      <c r="P4128" s="233"/>
    </row>
    <row r="4129" spans="1:16" outlineLevel="2" x14ac:dyDescent="0.3">
      <c r="A4129" s="173"/>
      <c r="B4129" s="173"/>
      <c r="C4129" s="173"/>
      <c r="D4129" s="173"/>
      <c r="E4129" s="173"/>
      <c r="F4129" s="70">
        <v>113</v>
      </c>
      <c r="G4129" s="173"/>
      <c r="H4129" s="173"/>
      <c r="I4129" s="71" t="str">
        <v>MGW-PTR</v>
      </c>
      <c r="J4129" s="244">
        <f t="shared" si="193"/>
        <v>1</v>
      </c>
      <c r="K4129" s="52">
        <f t="shared" ca="1" si="198"/>
        <v>1</v>
      </c>
      <c r="L4129" s="233"/>
      <c r="M4129" s="233"/>
      <c r="N4129" s="233"/>
      <c r="O4129" s="233"/>
      <c r="P4129" s="233"/>
    </row>
    <row r="4130" spans="1:16" outlineLevel="2" x14ac:dyDescent="0.3">
      <c r="A4130" s="173"/>
      <c r="B4130" s="173"/>
      <c r="C4130" s="173"/>
      <c r="D4130" s="173"/>
      <c r="E4130" s="173"/>
      <c r="F4130" s="70">
        <v>114</v>
      </c>
      <c r="G4130" s="173"/>
      <c r="H4130" s="173"/>
      <c r="I4130" s="71" t="str">
        <v>SBC-PTR</v>
      </c>
      <c r="J4130" s="244">
        <f t="shared" si="193"/>
        <v>1</v>
      </c>
      <c r="K4130" s="52">
        <f t="shared" ca="1" si="198"/>
        <v>1</v>
      </c>
      <c r="L4130" s="233"/>
      <c r="M4130" s="233"/>
      <c r="N4130" s="233"/>
      <c r="O4130" s="233"/>
      <c r="P4130" s="233"/>
    </row>
    <row r="4131" spans="1:16" outlineLevel="2" x14ac:dyDescent="0.3">
      <c r="A4131" s="173"/>
      <c r="B4131" s="173"/>
      <c r="C4131" s="173"/>
      <c r="D4131" s="173"/>
      <c r="E4131" s="173"/>
      <c r="F4131" s="70">
        <v>115</v>
      </c>
      <c r="G4131" s="173"/>
      <c r="H4131" s="173"/>
      <c r="I4131" s="71" t="str">
        <v>libre</v>
      </c>
      <c r="J4131" s="244">
        <f t="shared" si="193"/>
        <v>0</v>
      </c>
      <c r="K4131" s="52">
        <f t="shared" ca="1" si="198"/>
        <v>0</v>
      </c>
      <c r="L4131" s="233"/>
      <c r="M4131" s="233"/>
      <c r="N4131" s="233"/>
      <c r="O4131" s="233"/>
      <c r="P4131" s="233"/>
    </row>
    <row r="4132" spans="1:16" outlineLevel="2" x14ac:dyDescent="0.3">
      <c r="A4132" s="173"/>
      <c r="B4132" s="173"/>
      <c r="C4132" s="173"/>
      <c r="D4132" s="173"/>
      <c r="E4132" s="173"/>
      <c r="F4132" s="70">
        <v>116</v>
      </c>
      <c r="G4132" s="173"/>
      <c r="H4132" s="173"/>
      <c r="I4132" s="71" t="str">
        <v>libre</v>
      </c>
      <c r="J4132" s="244">
        <f t="shared" si="193"/>
        <v>0</v>
      </c>
      <c r="K4132" s="52">
        <f t="shared" ca="1" si="198"/>
        <v>0</v>
      </c>
      <c r="L4132" s="233"/>
      <c r="M4132" s="233"/>
      <c r="N4132" s="233"/>
      <c r="O4132" s="233"/>
      <c r="P4132" s="233"/>
    </row>
    <row r="4133" spans="1:16" outlineLevel="2" x14ac:dyDescent="0.3">
      <c r="A4133" s="173"/>
      <c r="B4133" s="173"/>
      <c r="C4133" s="173"/>
      <c r="D4133" s="173"/>
      <c r="E4133" s="173"/>
      <c r="F4133" s="70">
        <v>117</v>
      </c>
      <c r="G4133" s="173"/>
      <c r="H4133" s="173"/>
      <c r="I4133" s="71" t="str">
        <v>libre</v>
      </c>
      <c r="J4133" s="244">
        <f t="shared" si="193"/>
        <v>0</v>
      </c>
      <c r="K4133" s="52">
        <f t="shared" ca="1" si="198"/>
        <v>0</v>
      </c>
      <c r="L4133" s="233"/>
      <c r="M4133" s="233"/>
      <c r="N4133" s="233"/>
      <c r="O4133" s="233"/>
      <c r="P4133" s="233"/>
    </row>
    <row r="4134" spans="1:16" outlineLevel="2" x14ac:dyDescent="0.3">
      <c r="A4134" s="173"/>
      <c r="B4134" s="173"/>
      <c r="C4134" s="173"/>
      <c r="D4134" s="173"/>
      <c r="E4134" s="173"/>
      <c r="F4134" s="70">
        <v>118</v>
      </c>
      <c r="G4134" s="173"/>
      <c r="H4134" s="173"/>
      <c r="I4134" s="71" t="str">
        <v>libre</v>
      </c>
      <c r="J4134" s="244">
        <f t="shared" si="193"/>
        <v>0</v>
      </c>
      <c r="K4134" s="52">
        <f t="shared" ca="1" si="198"/>
        <v>0</v>
      </c>
      <c r="L4134" s="233"/>
      <c r="M4134" s="233"/>
      <c r="N4134" s="233"/>
      <c r="O4134" s="233"/>
      <c r="P4134" s="233"/>
    </row>
    <row r="4135" spans="1:16" outlineLevel="2" x14ac:dyDescent="0.3">
      <c r="A4135" s="173"/>
      <c r="B4135" s="173"/>
      <c r="C4135" s="173"/>
      <c r="D4135" s="173"/>
      <c r="E4135" s="173"/>
      <c r="F4135" s="70">
        <v>119</v>
      </c>
      <c r="G4135" s="173"/>
      <c r="H4135" s="173"/>
      <c r="I4135" s="71" t="str">
        <v>libre</v>
      </c>
      <c r="J4135" s="244">
        <f t="shared" si="193"/>
        <v>0</v>
      </c>
      <c r="K4135" s="52">
        <f t="shared" ca="1" si="198"/>
        <v>0</v>
      </c>
      <c r="L4135" s="233"/>
      <c r="M4135" s="233"/>
      <c r="N4135" s="233"/>
      <c r="O4135" s="233"/>
      <c r="P4135" s="233"/>
    </row>
    <row r="4136" spans="1:16" outlineLevel="2" x14ac:dyDescent="0.3">
      <c r="A4136" s="173"/>
      <c r="B4136" s="173"/>
      <c r="C4136" s="173"/>
      <c r="D4136" s="173"/>
      <c r="E4136" s="173"/>
      <c r="F4136" s="70">
        <v>120</v>
      </c>
      <c r="G4136" s="173"/>
      <c r="H4136" s="173"/>
      <c r="I4136" s="71" t="str">
        <v>libre</v>
      </c>
      <c r="J4136" s="244">
        <f t="shared" si="193"/>
        <v>0</v>
      </c>
      <c r="K4136" s="52">
        <f t="shared" ca="1" si="198"/>
        <v>0</v>
      </c>
      <c r="L4136" s="233"/>
      <c r="M4136" s="233"/>
      <c r="N4136" s="233"/>
      <c r="O4136" s="233"/>
      <c r="P4136" s="233"/>
    </row>
    <row r="4137" spans="1:16" outlineLevel="2" x14ac:dyDescent="0.3">
      <c r="A4137" s="173"/>
      <c r="B4137" s="173"/>
      <c r="C4137" s="173"/>
      <c r="D4137" s="173"/>
      <c r="E4137" s="173"/>
      <c r="F4137" s="70">
        <v>121</v>
      </c>
      <c r="G4137" s="173"/>
      <c r="H4137" s="173"/>
      <c r="I4137" s="71" t="str">
        <v>libre</v>
      </c>
      <c r="J4137" s="244">
        <f t="shared" si="193"/>
        <v>0</v>
      </c>
      <c r="K4137" s="52">
        <f t="shared" ref="K4137:K4146" ca="1" si="199">$J4137*K3831*INDEX(Opex.Tend.Acu.Gasto,$F4137,K$9)</f>
        <v>0</v>
      </c>
      <c r="L4137" s="233"/>
      <c r="M4137" s="233"/>
      <c r="N4137" s="233"/>
      <c r="O4137" s="233"/>
      <c r="P4137" s="233"/>
    </row>
    <row r="4138" spans="1:16" outlineLevel="2" x14ac:dyDescent="0.3">
      <c r="A4138" s="173"/>
      <c r="B4138" s="173"/>
      <c r="C4138" s="173"/>
      <c r="D4138" s="173"/>
      <c r="E4138" s="173"/>
      <c r="F4138" s="70">
        <v>122</v>
      </c>
      <c r="G4138" s="173"/>
      <c r="H4138" s="173"/>
      <c r="I4138" s="71" t="str">
        <v>libre</v>
      </c>
      <c r="J4138" s="244">
        <f t="shared" si="193"/>
        <v>0</v>
      </c>
      <c r="K4138" s="52">
        <f t="shared" ca="1" si="199"/>
        <v>0</v>
      </c>
      <c r="L4138" s="233"/>
      <c r="M4138" s="233"/>
      <c r="N4138" s="233"/>
      <c r="O4138" s="233"/>
      <c r="P4138" s="233"/>
    </row>
    <row r="4139" spans="1:16" outlineLevel="2" x14ac:dyDescent="0.3">
      <c r="A4139" s="173"/>
      <c r="B4139" s="173"/>
      <c r="C4139" s="173"/>
      <c r="D4139" s="173"/>
      <c r="E4139" s="173"/>
      <c r="F4139" s="70">
        <v>123</v>
      </c>
      <c r="G4139" s="173"/>
      <c r="H4139" s="173"/>
      <c r="I4139" s="71" t="str">
        <v>libre</v>
      </c>
      <c r="J4139" s="244">
        <f t="shared" si="193"/>
        <v>0</v>
      </c>
      <c r="K4139" s="52">
        <f t="shared" ca="1" si="199"/>
        <v>0</v>
      </c>
      <c r="L4139" s="233"/>
      <c r="M4139" s="233"/>
      <c r="N4139" s="233"/>
      <c r="O4139" s="233"/>
      <c r="P4139" s="233"/>
    </row>
    <row r="4140" spans="1:16" outlineLevel="2" x14ac:dyDescent="0.3">
      <c r="A4140" s="173"/>
      <c r="B4140" s="173"/>
      <c r="C4140" s="173"/>
      <c r="D4140" s="173"/>
      <c r="E4140" s="173"/>
      <c r="F4140" s="70">
        <v>124</v>
      </c>
      <c r="G4140" s="173"/>
      <c r="H4140" s="173"/>
      <c r="I4140" s="71" t="str">
        <v>libre</v>
      </c>
      <c r="J4140" s="244">
        <f t="shared" si="193"/>
        <v>0</v>
      </c>
      <c r="K4140" s="52">
        <f t="shared" ca="1" si="199"/>
        <v>0</v>
      </c>
      <c r="L4140" s="233"/>
      <c r="M4140" s="233"/>
      <c r="N4140" s="233"/>
      <c r="O4140" s="233"/>
      <c r="P4140" s="233"/>
    </row>
    <row r="4141" spans="1:16" outlineLevel="2" x14ac:dyDescent="0.3">
      <c r="A4141" s="173"/>
      <c r="B4141" s="173"/>
      <c r="C4141" s="173"/>
      <c r="D4141" s="173"/>
      <c r="E4141" s="173"/>
      <c r="F4141" s="70">
        <v>125</v>
      </c>
      <c r="G4141" s="173"/>
      <c r="H4141" s="173"/>
      <c r="I4141" s="71" t="str">
        <v>libre</v>
      </c>
      <c r="J4141" s="244">
        <f t="shared" si="193"/>
        <v>0</v>
      </c>
      <c r="K4141" s="52">
        <f t="shared" ca="1" si="199"/>
        <v>0</v>
      </c>
      <c r="L4141" s="233"/>
      <c r="M4141" s="233"/>
      <c r="N4141" s="233"/>
      <c r="O4141" s="233"/>
      <c r="P4141" s="233"/>
    </row>
    <row r="4142" spans="1:16" outlineLevel="2" x14ac:dyDescent="0.3">
      <c r="A4142" s="173"/>
      <c r="B4142" s="173"/>
      <c r="C4142" s="173"/>
      <c r="D4142" s="173"/>
      <c r="E4142" s="173"/>
      <c r="F4142" s="70">
        <v>126</v>
      </c>
      <c r="G4142" s="173"/>
      <c r="H4142" s="173"/>
      <c r="I4142" s="71" t="str">
        <v>libre</v>
      </c>
      <c r="J4142" s="244">
        <f t="shared" si="193"/>
        <v>0</v>
      </c>
      <c r="K4142" s="52">
        <f t="shared" ca="1" si="199"/>
        <v>0</v>
      </c>
      <c r="L4142" s="233"/>
      <c r="M4142" s="233"/>
      <c r="N4142" s="233"/>
      <c r="O4142" s="233"/>
      <c r="P4142" s="233"/>
    </row>
    <row r="4143" spans="1:16" outlineLevel="2" x14ac:dyDescent="0.3">
      <c r="A4143" s="173"/>
      <c r="B4143" s="173"/>
      <c r="C4143" s="173"/>
      <c r="D4143" s="173"/>
      <c r="E4143" s="173"/>
      <c r="F4143" s="70">
        <v>127</v>
      </c>
      <c r="G4143" s="173"/>
      <c r="H4143" s="173"/>
      <c r="I4143" s="71" t="str">
        <v>libre</v>
      </c>
      <c r="J4143" s="244">
        <f t="shared" si="193"/>
        <v>0</v>
      </c>
      <c r="K4143" s="52">
        <f t="shared" ca="1" si="199"/>
        <v>0</v>
      </c>
      <c r="L4143" s="233"/>
      <c r="M4143" s="233"/>
      <c r="N4143" s="233"/>
      <c r="O4143" s="233"/>
      <c r="P4143" s="233"/>
    </row>
    <row r="4144" spans="1:16" outlineLevel="2" x14ac:dyDescent="0.3">
      <c r="A4144" s="173"/>
      <c r="B4144" s="173"/>
      <c r="C4144" s="173"/>
      <c r="D4144" s="173"/>
      <c r="E4144" s="173"/>
      <c r="F4144" s="70">
        <v>128</v>
      </c>
      <c r="G4144" s="173"/>
      <c r="H4144" s="173"/>
      <c r="I4144" s="71" t="str">
        <v>libre</v>
      </c>
      <c r="J4144" s="244">
        <f t="shared" si="193"/>
        <v>0</v>
      </c>
      <c r="K4144" s="52">
        <f t="shared" ca="1" si="199"/>
        <v>0</v>
      </c>
      <c r="L4144" s="233"/>
      <c r="M4144" s="233"/>
      <c r="N4144" s="233"/>
      <c r="O4144" s="233"/>
      <c r="P4144" s="233"/>
    </row>
    <row r="4145" spans="1:16" outlineLevel="2" x14ac:dyDescent="0.3">
      <c r="A4145" s="173"/>
      <c r="B4145" s="173"/>
      <c r="C4145" s="173"/>
      <c r="D4145" s="173"/>
      <c r="E4145" s="173"/>
      <c r="F4145" s="70">
        <v>129</v>
      </c>
      <c r="G4145" s="173"/>
      <c r="H4145" s="173"/>
      <c r="I4145" s="71" t="str">
        <v>libre</v>
      </c>
      <c r="J4145" s="244">
        <f t="shared" ref="J4145:J4208" si="200">INDEX(BD.Opex.Unit.Año.0,F4145)</f>
        <v>0</v>
      </c>
      <c r="K4145" s="52">
        <f t="shared" ca="1" si="199"/>
        <v>0</v>
      </c>
      <c r="L4145" s="233"/>
      <c r="M4145" s="233"/>
      <c r="N4145" s="233"/>
      <c r="O4145" s="233"/>
      <c r="P4145" s="233"/>
    </row>
    <row r="4146" spans="1:16" outlineLevel="2" x14ac:dyDescent="0.3">
      <c r="A4146" s="173"/>
      <c r="B4146" s="173"/>
      <c r="C4146" s="173"/>
      <c r="D4146" s="173"/>
      <c r="E4146" s="173"/>
      <c r="F4146" s="70">
        <v>130</v>
      </c>
      <c r="G4146" s="173"/>
      <c r="H4146" s="173"/>
      <c r="I4146" s="71" t="str">
        <v>libre</v>
      </c>
      <c r="J4146" s="244">
        <f t="shared" si="200"/>
        <v>0</v>
      </c>
      <c r="K4146" s="52">
        <f t="shared" ca="1" si="199"/>
        <v>0</v>
      </c>
      <c r="L4146" s="233"/>
      <c r="M4146" s="233"/>
      <c r="N4146" s="233"/>
      <c r="O4146" s="233"/>
      <c r="P4146" s="233"/>
    </row>
    <row r="4147" spans="1:16" outlineLevel="2" x14ac:dyDescent="0.3">
      <c r="A4147" s="173"/>
      <c r="B4147" s="173"/>
      <c r="C4147" s="173"/>
      <c r="D4147" s="173"/>
      <c r="E4147" s="173"/>
      <c r="F4147" s="70">
        <v>131</v>
      </c>
      <c r="G4147" s="173"/>
      <c r="H4147" s="173"/>
      <c r="I4147" s="71" t="str">
        <v>libre</v>
      </c>
      <c r="J4147" s="244">
        <f t="shared" si="200"/>
        <v>0</v>
      </c>
      <c r="K4147" s="52">
        <f t="shared" ref="K4147:K4156" ca="1" si="201">$J4147*K3841*INDEX(Opex.Tend.Acu.Gasto,$F4147,K$9)</f>
        <v>0</v>
      </c>
      <c r="L4147" s="233"/>
      <c r="M4147" s="233"/>
      <c r="N4147" s="233"/>
      <c r="O4147" s="233"/>
      <c r="P4147" s="233"/>
    </row>
    <row r="4148" spans="1:16" outlineLevel="2" x14ac:dyDescent="0.3">
      <c r="A4148" s="173"/>
      <c r="B4148" s="173"/>
      <c r="C4148" s="173"/>
      <c r="D4148" s="173"/>
      <c r="E4148" s="173"/>
      <c r="F4148" s="70">
        <v>132</v>
      </c>
      <c r="G4148" s="173"/>
      <c r="H4148" s="173"/>
      <c r="I4148" s="71" t="str">
        <v>libre</v>
      </c>
      <c r="J4148" s="244">
        <f t="shared" si="200"/>
        <v>0</v>
      </c>
      <c r="K4148" s="52">
        <f t="shared" ca="1" si="201"/>
        <v>0</v>
      </c>
      <c r="L4148" s="233"/>
      <c r="M4148" s="233"/>
      <c r="N4148" s="233"/>
      <c r="O4148" s="233"/>
      <c r="P4148" s="233"/>
    </row>
    <row r="4149" spans="1:16" outlineLevel="2" x14ac:dyDescent="0.3">
      <c r="A4149" s="173"/>
      <c r="B4149" s="173"/>
      <c r="C4149" s="173"/>
      <c r="D4149" s="173"/>
      <c r="E4149" s="173"/>
      <c r="F4149" s="70">
        <v>133</v>
      </c>
      <c r="G4149" s="173"/>
      <c r="H4149" s="173"/>
      <c r="I4149" s="71" t="str">
        <v>libre</v>
      </c>
      <c r="J4149" s="244">
        <f t="shared" si="200"/>
        <v>0</v>
      </c>
      <c r="K4149" s="52">
        <f t="shared" ca="1" si="201"/>
        <v>0</v>
      </c>
      <c r="L4149" s="233"/>
      <c r="M4149" s="233"/>
      <c r="N4149" s="233"/>
      <c r="O4149" s="233"/>
      <c r="P4149" s="233"/>
    </row>
    <row r="4150" spans="1:16" outlineLevel="2" x14ac:dyDescent="0.3">
      <c r="A4150" s="173"/>
      <c r="B4150" s="173"/>
      <c r="C4150" s="173"/>
      <c r="D4150" s="173"/>
      <c r="E4150" s="173"/>
      <c r="F4150" s="70">
        <v>134</v>
      </c>
      <c r="G4150" s="173"/>
      <c r="H4150" s="173"/>
      <c r="I4150" s="71" t="str">
        <v>libre</v>
      </c>
      <c r="J4150" s="244">
        <f t="shared" si="200"/>
        <v>0</v>
      </c>
      <c r="K4150" s="52">
        <f t="shared" ca="1" si="201"/>
        <v>0</v>
      </c>
      <c r="L4150" s="233"/>
      <c r="M4150" s="233"/>
      <c r="N4150" s="233"/>
      <c r="O4150" s="233"/>
      <c r="P4150" s="233"/>
    </row>
    <row r="4151" spans="1:16" outlineLevel="2" x14ac:dyDescent="0.3">
      <c r="A4151" s="173"/>
      <c r="B4151" s="173"/>
      <c r="C4151" s="173"/>
      <c r="D4151" s="173"/>
      <c r="E4151" s="173"/>
      <c r="F4151" s="70">
        <v>135</v>
      </c>
      <c r="G4151" s="173"/>
      <c r="H4151" s="173"/>
      <c r="I4151" s="71" t="str">
        <v>libre</v>
      </c>
      <c r="J4151" s="244">
        <f t="shared" si="200"/>
        <v>0</v>
      </c>
      <c r="K4151" s="52">
        <f t="shared" ca="1" si="201"/>
        <v>0</v>
      </c>
      <c r="L4151" s="233"/>
      <c r="M4151" s="233"/>
      <c r="N4151" s="233"/>
      <c r="O4151" s="233"/>
      <c r="P4151" s="233"/>
    </row>
    <row r="4152" spans="1:16" outlineLevel="2" x14ac:dyDescent="0.3">
      <c r="A4152" s="173"/>
      <c r="B4152" s="173"/>
      <c r="C4152" s="173"/>
      <c r="D4152" s="173"/>
      <c r="E4152" s="173"/>
      <c r="F4152" s="70">
        <v>136</v>
      </c>
      <c r="G4152" s="173"/>
      <c r="H4152" s="173"/>
      <c r="I4152" s="71" t="str">
        <v>libre</v>
      </c>
      <c r="J4152" s="244">
        <f t="shared" si="200"/>
        <v>0</v>
      </c>
      <c r="K4152" s="52">
        <f t="shared" ca="1" si="201"/>
        <v>0</v>
      </c>
      <c r="L4152" s="233"/>
      <c r="M4152" s="233"/>
      <c r="N4152" s="233"/>
      <c r="O4152" s="233"/>
      <c r="P4152" s="233"/>
    </row>
    <row r="4153" spans="1:16" outlineLevel="2" x14ac:dyDescent="0.3">
      <c r="A4153" s="173"/>
      <c r="B4153" s="173"/>
      <c r="C4153" s="173"/>
      <c r="D4153" s="173"/>
      <c r="E4153" s="173"/>
      <c r="F4153" s="70">
        <v>137</v>
      </c>
      <c r="G4153" s="173"/>
      <c r="H4153" s="173"/>
      <c r="I4153" s="71" t="str">
        <v>libre</v>
      </c>
      <c r="J4153" s="244">
        <f t="shared" si="200"/>
        <v>0</v>
      </c>
      <c r="K4153" s="52">
        <f t="shared" ca="1" si="201"/>
        <v>0</v>
      </c>
      <c r="L4153" s="233"/>
      <c r="M4153" s="233"/>
      <c r="N4153" s="233"/>
      <c r="O4153" s="233"/>
      <c r="P4153" s="233"/>
    </row>
    <row r="4154" spans="1:16" outlineLevel="2" x14ac:dyDescent="0.3">
      <c r="A4154" s="173"/>
      <c r="B4154" s="173"/>
      <c r="C4154" s="173"/>
      <c r="D4154" s="173"/>
      <c r="E4154" s="173"/>
      <c r="F4154" s="70">
        <v>138</v>
      </c>
      <c r="G4154" s="173"/>
      <c r="H4154" s="173"/>
      <c r="I4154" s="71" t="str">
        <v>libre</v>
      </c>
      <c r="J4154" s="244">
        <f t="shared" si="200"/>
        <v>0</v>
      </c>
      <c r="K4154" s="52">
        <f t="shared" ca="1" si="201"/>
        <v>0</v>
      </c>
      <c r="L4154" s="233"/>
      <c r="M4154" s="233"/>
      <c r="N4154" s="233"/>
      <c r="O4154" s="233"/>
      <c r="P4154" s="233"/>
    </row>
    <row r="4155" spans="1:16" outlineLevel="2" x14ac:dyDescent="0.3">
      <c r="A4155" s="173"/>
      <c r="B4155" s="173"/>
      <c r="C4155" s="173"/>
      <c r="D4155" s="173"/>
      <c r="E4155" s="173"/>
      <c r="F4155" s="70">
        <v>139</v>
      </c>
      <c r="G4155" s="173"/>
      <c r="H4155" s="173"/>
      <c r="I4155" s="71" t="str">
        <v>libre</v>
      </c>
      <c r="J4155" s="244">
        <f t="shared" si="200"/>
        <v>0</v>
      </c>
      <c r="K4155" s="52">
        <f t="shared" ca="1" si="201"/>
        <v>0</v>
      </c>
      <c r="L4155" s="233"/>
      <c r="M4155" s="233"/>
      <c r="N4155" s="233"/>
      <c r="O4155" s="233"/>
      <c r="P4155" s="233"/>
    </row>
    <row r="4156" spans="1:16" outlineLevel="2" x14ac:dyDescent="0.3">
      <c r="A4156" s="173"/>
      <c r="B4156" s="173"/>
      <c r="C4156" s="173"/>
      <c r="D4156" s="173"/>
      <c r="E4156" s="173"/>
      <c r="F4156" s="70">
        <v>140</v>
      </c>
      <c r="G4156" s="173"/>
      <c r="H4156" s="173"/>
      <c r="I4156" s="71" t="str">
        <v>libre</v>
      </c>
      <c r="J4156" s="244">
        <f t="shared" si="200"/>
        <v>0</v>
      </c>
      <c r="K4156" s="52">
        <f t="shared" ca="1" si="201"/>
        <v>0</v>
      </c>
      <c r="L4156" s="233"/>
      <c r="M4156" s="233"/>
      <c r="N4156" s="233"/>
      <c r="O4156" s="233"/>
      <c r="P4156" s="233"/>
    </row>
    <row r="4157" spans="1:16" outlineLevel="2" x14ac:dyDescent="0.3">
      <c r="A4157" s="173"/>
      <c r="B4157" s="173"/>
      <c r="C4157" s="173"/>
      <c r="D4157" s="173"/>
      <c r="E4157" s="173"/>
      <c r="F4157" s="70">
        <v>141</v>
      </c>
      <c r="G4157" s="173"/>
      <c r="H4157" s="173"/>
      <c r="I4157" s="71" t="str">
        <v>libre</v>
      </c>
      <c r="J4157" s="244">
        <f t="shared" si="200"/>
        <v>0</v>
      </c>
      <c r="K4157" s="52">
        <f t="shared" ref="K4157:K4166" ca="1" si="202">$J4157*K3851*INDEX(Opex.Tend.Acu.Gasto,$F4157,K$9)</f>
        <v>0</v>
      </c>
      <c r="L4157" s="233"/>
      <c r="M4157" s="233"/>
      <c r="N4157" s="233"/>
      <c r="O4157" s="233"/>
      <c r="P4157" s="233"/>
    </row>
    <row r="4158" spans="1:16" outlineLevel="2" x14ac:dyDescent="0.3">
      <c r="A4158" s="173"/>
      <c r="B4158" s="173"/>
      <c r="C4158" s="173"/>
      <c r="D4158" s="173"/>
      <c r="E4158" s="173"/>
      <c r="F4158" s="70">
        <v>142</v>
      </c>
      <c r="G4158" s="173"/>
      <c r="H4158" s="173"/>
      <c r="I4158" s="71" t="str">
        <v>libre</v>
      </c>
      <c r="J4158" s="244">
        <f t="shared" si="200"/>
        <v>0</v>
      </c>
      <c r="K4158" s="52">
        <f t="shared" ca="1" si="202"/>
        <v>0</v>
      </c>
      <c r="L4158" s="233"/>
      <c r="M4158" s="233"/>
      <c r="N4158" s="233"/>
      <c r="O4158" s="233"/>
      <c r="P4158" s="233"/>
    </row>
    <row r="4159" spans="1:16" outlineLevel="2" x14ac:dyDescent="0.3">
      <c r="A4159" s="173"/>
      <c r="B4159" s="173"/>
      <c r="C4159" s="173"/>
      <c r="D4159" s="173"/>
      <c r="E4159" s="173"/>
      <c r="F4159" s="70">
        <v>143</v>
      </c>
      <c r="G4159" s="173"/>
      <c r="H4159" s="173"/>
      <c r="I4159" s="71" t="str">
        <v>libre</v>
      </c>
      <c r="J4159" s="244">
        <f t="shared" si="200"/>
        <v>0</v>
      </c>
      <c r="K4159" s="52">
        <f t="shared" ca="1" si="202"/>
        <v>0</v>
      </c>
      <c r="L4159" s="233"/>
      <c r="M4159" s="233"/>
      <c r="N4159" s="233"/>
      <c r="O4159" s="233"/>
      <c r="P4159" s="233"/>
    </row>
    <row r="4160" spans="1:16" outlineLevel="2" x14ac:dyDescent="0.3">
      <c r="A4160" s="173"/>
      <c r="B4160" s="173"/>
      <c r="C4160" s="173"/>
      <c r="D4160" s="173"/>
      <c r="E4160" s="173"/>
      <c r="F4160" s="70">
        <v>144</v>
      </c>
      <c r="G4160" s="173"/>
      <c r="H4160" s="173"/>
      <c r="I4160" s="71" t="str">
        <v>libre</v>
      </c>
      <c r="J4160" s="244">
        <f t="shared" si="200"/>
        <v>0</v>
      </c>
      <c r="K4160" s="52">
        <f t="shared" ca="1" si="202"/>
        <v>0</v>
      </c>
      <c r="L4160" s="233"/>
      <c r="M4160" s="233"/>
      <c r="N4160" s="233"/>
      <c r="O4160" s="233"/>
      <c r="P4160" s="233"/>
    </row>
    <row r="4161" spans="1:16" outlineLevel="2" x14ac:dyDescent="0.3">
      <c r="A4161" s="173"/>
      <c r="B4161" s="173"/>
      <c r="C4161" s="173"/>
      <c r="D4161" s="173"/>
      <c r="E4161" s="173"/>
      <c r="F4161" s="70">
        <v>145</v>
      </c>
      <c r="G4161" s="173"/>
      <c r="H4161" s="173"/>
      <c r="I4161" s="71" t="str">
        <v>libre</v>
      </c>
      <c r="J4161" s="244">
        <f t="shared" si="200"/>
        <v>0</v>
      </c>
      <c r="K4161" s="52">
        <f t="shared" ca="1" si="202"/>
        <v>0</v>
      </c>
      <c r="L4161" s="233"/>
      <c r="M4161" s="233"/>
      <c r="N4161" s="233"/>
      <c r="O4161" s="233"/>
      <c r="P4161" s="233"/>
    </row>
    <row r="4162" spans="1:16" outlineLevel="2" x14ac:dyDescent="0.3">
      <c r="A4162" s="173"/>
      <c r="B4162" s="173"/>
      <c r="C4162" s="173"/>
      <c r="D4162" s="173"/>
      <c r="E4162" s="173"/>
      <c r="F4162" s="70">
        <v>146</v>
      </c>
      <c r="G4162" s="173"/>
      <c r="H4162" s="173"/>
      <c r="I4162" s="71" t="str">
        <v>libre</v>
      </c>
      <c r="J4162" s="244">
        <f t="shared" si="200"/>
        <v>0</v>
      </c>
      <c r="K4162" s="52">
        <f t="shared" ca="1" si="202"/>
        <v>0</v>
      </c>
      <c r="L4162" s="233"/>
      <c r="M4162" s="233"/>
      <c r="N4162" s="233"/>
      <c r="O4162" s="233"/>
      <c r="P4162" s="233"/>
    </row>
    <row r="4163" spans="1:16" outlineLevel="2" x14ac:dyDescent="0.3">
      <c r="A4163" s="173"/>
      <c r="B4163" s="173"/>
      <c r="C4163" s="173"/>
      <c r="D4163" s="173"/>
      <c r="E4163" s="173"/>
      <c r="F4163" s="70">
        <v>147</v>
      </c>
      <c r="G4163" s="173"/>
      <c r="H4163" s="173"/>
      <c r="I4163" s="71" t="str">
        <v>libre</v>
      </c>
      <c r="J4163" s="244">
        <f t="shared" si="200"/>
        <v>0</v>
      </c>
      <c r="K4163" s="52">
        <f t="shared" ca="1" si="202"/>
        <v>0</v>
      </c>
      <c r="L4163" s="233"/>
      <c r="M4163" s="233"/>
      <c r="N4163" s="233"/>
      <c r="O4163" s="233"/>
      <c r="P4163" s="233"/>
    </row>
    <row r="4164" spans="1:16" outlineLevel="2" x14ac:dyDescent="0.3">
      <c r="A4164" s="173"/>
      <c r="B4164" s="173"/>
      <c r="C4164" s="173"/>
      <c r="D4164" s="173"/>
      <c r="E4164" s="173"/>
      <c r="F4164" s="70">
        <v>148</v>
      </c>
      <c r="G4164" s="173"/>
      <c r="H4164" s="173"/>
      <c r="I4164" s="71" t="str">
        <v>libre</v>
      </c>
      <c r="J4164" s="244">
        <f t="shared" si="200"/>
        <v>0</v>
      </c>
      <c r="K4164" s="52">
        <f t="shared" ca="1" si="202"/>
        <v>0</v>
      </c>
      <c r="L4164" s="233"/>
      <c r="M4164" s="233"/>
      <c r="N4164" s="233"/>
      <c r="O4164" s="233"/>
      <c r="P4164" s="233"/>
    </row>
    <row r="4165" spans="1:16" outlineLevel="2" x14ac:dyDescent="0.3">
      <c r="A4165" s="173"/>
      <c r="B4165" s="173"/>
      <c r="C4165" s="173"/>
      <c r="D4165" s="173"/>
      <c r="E4165" s="173"/>
      <c r="F4165" s="70">
        <v>149</v>
      </c>
      <c r="G4165" s="173"/>
      <c r="H4165" s="173"/>
      <c r="I4165" s="71" t="str">
        <v>libre</v>
      </c>
      <c r="J4165" s="244">
        <f t="shared" si="200"/>
        <v>0</v>
      </c>
      <c r="K4165" s="52">
        <f t="shared" ca="1" si="202"/>
        <v>0</v>
      </c>
      <c r="L4165" s="233"/>
      <c r="M4165" s="233"/>
      <c r="N4165" s="233"/>
      <c r="O4165" s="233"/>
      <c r="P4165" s="233"/>
    </row>
    <row r="4166" spans="1:16" outlineLevel="2" x14ac:dyDescent="0.3">
      <c r="A4166" s="173"/>
      <c r="B4166" s="173"/>
      <c r="C4166" s="173"/>
      <c r="D4166" s="173"/>
      <c r="E4166" s="173"/>
      <c r="F4166" s="70">
        <v>150</v>
      </c>
      <c r="G4166" s="173"/>
      <c r="H4166" s="173"/>
      <c r="I4166" s="71" t="str">
        <v>libre</v>
      </c>
      <c r="J4166" s="244">
        <f t="shared" si="200"/>
        <v>0</v>
      </c>
      <c r="K4166" s="52">
        <f t="shared" ca="1" si="202"/>
        <v>0</v>
      </c>
      <c r="L4166" s="233"/>
      <c r="M4166" s="233"/>
      <c r="N4166" s="233"/>
      <c r="O4166" s="233"/>
      <c r="P4166" s="233"/>
    </row>
    <row r="4167" spans="1:16" outlineLevel="2" x14ac:dyDescent="0.3">
      <c r="A4167" s="173"/>
      <c r="B4167" s="173"/>
      <c r="C4167" s="173"/>
      <c r="D4167" s="173"/>
      <c r="E4167" s="173"/>
      <c r="F4167" s="70">
        <v>151</v>
      </c>
      <c r="G4167" s="173"/>
      <c r="H4167" s="173"/>
      <c r="I4167" s="71" t="str">
        <v>libre</v>
      </c>
      <c r="J4167" s="244">
        <f t="shared" si="200"/>
        <v>0</v>
      </c>
      <c r="K4167" s="52">
        <f t="shared" ref="K4167:K4176" ca="1" si="203">$J4167*K3861*INDEX(Opex.Tend.Acu.Gasto,$F4167,K$9)</f>
        <v>0</v>
      </c>
      <c r="L4167" s="233"/>
      <c r="M4167" s="233"/>
      <c r="N4167" s="233"/>
      <c r="O4167" s="233"/>
      <c r="P4167" s="233"/>
    </row>
    <row r="4168" spans="1:16" outlineLevel="2" x14ac:dyDescent="0.3">
      <c r="A4168" s="173"/>
      <c r="B4168" s="173"/>
      <c r="C4168" s="173"/>
      <c r="D4168" s="173"/>
      <c r="E4168" s="173"/>
      <c r="F4168" s="70">
        <v>152</v>
      </c>
      <c r="G4168" s="173"/>
      <c r="H4168" s="173"/>
      <c r="I4168" s="71" t="str">
        <v>libre</v>
      </c>
      <c r="J4168" s="244">
        <f t="shared" si="200"/>
        <v>0</v>
      </c>
      <c r="K4168" s="52">
        <f t="shared" ca="1" si="203"/>
        <v>0</v>
      </c>
      <c r="L4168" s="233"/>
      <c r="M4168" s="233"/>
      <c r="N4168" s="233"/>
      <c r="O4168" s="233"/>
      <c r="P4168" s="233"/>
    </row>
    <row r="4169" spans="1:16" outlineLevel="2" x14ac:dyDescent="0.3">
      <c r="A4169" s="173"/>
      <c r="B4169" s="173"/>
      <c r="C4169" s="173"/>
      <c r="D4169" s="173"/>
      <c r="E4169" s="173"/>
      <c r="F4169" s="70">
        <v>153</v>
      </c>
      <c r="G4169" s="173"/>
      <c r="H4169" s="173"/>
      <c r="I4169" s="71" t="str">
        <v>libre</v>
      </c>
      <c r="J4169" s="244">
        <f t="shared" si="200"/>
        <v>0</v>
      </c>
      <c r="K4169" s="52">
        <f t="shared" ca="1" si="203"/>
        <v>0</v>
      </c>
      <c r="L4169" s="233"/>
      <c r="M4169" s="233"/>
      <c r="N4169" s="233"/>
      <c r="O4169" s="233"/>
      <c r="P4169" s="233"/>
    </row>
    <row r="4170" spans="1:16" outlineLevel="2" x14ac:dyDescent="0.3">
      <c r="A4170" s="173"/>
      <c r="B4170" s="173"/>
      <c r="C4170" s="173"/>
      <c r="D4170" s="173"/>
      <c r="E4170" s="173"/>
      <c r="F4170" s="70">
        <v>154</v>
      </c>
      <c r="G4170" s="173"/>
      <c r="H4170" s="173"/>
      <c r="I4170" s="71" t="str">
        <v>libre</v>
      </c>
      <c r="J4170" s="244">
        <f t="shared" si="200"/>
        <v>0</v>
      </c>
      <c r="K4170" s="52">
        <f t="shared" ca="1" si="203"/>
        <v>0</v>
      </c>
      <c r="L4170" s="233"/>
      <c r="M4170" s="233"/>
      <c r="N4170" s="233"/>
      <c r="O4170" s="233"/>
      <c r="P4170" s="233"/>
    </row>
    <row r="4171" spans="1:16" outlineLevel="2" x14ac:dyDescent="0.3">
      <c r="A4171" s="173"/>
      <c r="B4171" s="173"/>
      <c r="C4171" s="173"/>
      <c r="D4171" s="173"/>
      <c r="E4171" s="173"/>
      <c r="F4171" s="70">
        <v>155</v>
      </c>
      <c r="G4171" s="173"/>
      <c r="H4171" s="173"/>
      <c r="I4171" s="71" t="str">
        <v>libre</v>
      </c>
      <c r="J4171" s="244">
        <f t="shared" si="200"/>
        <v>0</v>
      </c>
      <c r="K4171" s="52">
        <f t="shared" ca="1" si="203"/>
        <v>0</v>
      </c>
      <c r="L4171" s="233"/>
      <c r="M4171" s="233"/>
      <c r="N4171" s="233"/>
      <c r="O4171" s="233"/>
      <c r="P4171" s="233"/>
    </row>
    <row r="4172" spans="1:16" outlineLevel="2" x14ac:dyDescent="0.3">
      <c r="A4172" s="173"/>
      <c r="B4172" s="173"/>
      <c r="C4172" s="173"/>
      <c r="D4172" s="173"/>
      <c r="E4172" s="173"/>
      <c r="F4172" s="70">
        <v>156</v>
      </c>
      <c r="G4172" s="173"/>
      <c r="H4172" s="173"/>
      <c r="I4172" s="71" t="str">
        <v>libre</v>
      </c>
      <c r="J4172" s="244">
        <f t="shared" si="200"/>
        <v>0</v>
      </c>
      <c r="K4172" s="52">
        <f t="shared" ca="1" si="203"/>
        <v>0</v>
      </c>
      <c r="L4172" s="233"/>
      <c r="M4172" s="233"/>
      <c r="N4172" s="233"/>
      <c r="O4172" s="233"/>
      <c r="P4172" s="233"/>
    </row>
    <row r="4173" spans="1:16" outlineLevel="2" x14ac:dyDescent="0.3">
      <c r="A4173" s="173"/>
      <c r="B4173" s="173"/>
      <c r="C4173" s="173"/>
      <c r="D4173" s="173"/>
      <c r="E4173" s="173"/>
      <c r="F4173" s="70">
        <v>157</v>
      </c>
      <c r="G4173" s="173"/>
      <c r="H4173" s="173"/>
      <c r="I4173" s="71" t="str">
        <v>libre</v>
      </c>
      <c r="J4173" s="244">
        <f t="shared" si="200"/>
        <v>0</v>
      </c>
      <c r="K4173" s="52">
        <f t="shared" ca="1" si="203"/>
        <v>0</v>
      </c>
      <c r="L4173" s="233"/>
      <c r="M4173" s="233"/>
      <c r="N4173" s="233"/>
      <c r="O4173" s="233"/>
      <c r="P4173" s="233"/>
    </row>
    <row r="4174" spans="1:16" outlineLevel="2" x14ac:dyDescent="0.3">
      <c r="A4174" s="173"/>
      <c r="B4174" s="173"/>
      <c r="C4174" s="173"/>
      <c r="D4174" s="173"/>
      <c r="E4174" s="173"/>
      <c r="F4174" s="70">
        <v>158</v>
      </c>
      <c r="G4174" s="173"/>
      <c r="H4174" s="173"/>
      <c r="I4174" s="71" t="str">
        <v>libre</v>
      </c>
      <c r="J4174" s="244">
        <f t="shared" si="200"/>
        <v>0</v>
      </c>
      <c r="K4174" s="52">
        <f t="shared" ca="1" si="203"/>
        <v>0</v>
      </c>
      <c r="L4174" s="233"/>
      <c r="M4174" s="233"/>
      <c r="N4174" s="233"/>
      <c r="O4174" s="233"/>
      <c r="P4174" s="233"/>
    </row>
    <row r="4175" spans="1:16" outlineLevel="2" x14ac:dyDescent="0.3">
      <c r="A4175" s="173"/>
      <c r="B4175" s="173"/>
      <c r="C4175" s="173"/>
      <c r="D4175" s="173"/>
      <c r="E4175" s="173"/>
      <c r="F4175" s="70">
        <v>159</v>
      </c>
      <c r="G4175" s="173"/>
      <c r="H4175" s="173"/>
      <c r="I4175" s="71" t="str">
        <v>libre</v>
      </c>
      <c r="J4175" s="244">
        <f t="shared" si="200"/>
        <v>0</v>
      </c>
      <c r="K4175" s="52">
        <f t="shared" ca="1" si="203"/>
        <v>0</v>
      </c>
      <c r="L4175" s="233"/>
      <c r="M4175" s="233"/>
      <c r="N4175" s="233"/>
      <c r="O4175" s="233"/>
      <c r="P4175" s="233"/>
    </row>
    <row r="4176" spans="1:16" outlineLevel="2" x14ac:dyDescent="0.3">
      <c r="A4176" s="173"/>
      <c r="B4176" s="173"/>
      <c r="C4176" s="173"/>
      <c r="D4176" s="173"/>
      <c r="E4176" s="173"/>
      <c r="F4176" s="70">
        <v>160</v>
      </c>
      <c r="G4176" s="173"/>
      <c r="H4176" s="173"/>
      <c r="I4176" s="71" t="str">
        <v>libre</v>
      </c>
      <c r="J4176" s="244">
        <f t="shared" si="200"/>
        <v>0</v>
      </c>
      <c r="K4176" s="52">
        <f t="shared" ca="1" si="203"/>
        <v>0</v>
      </c>
      <c r="L4176" s="233"/>
      <c r="M4176" s="233"/>
      <c r="N4176" s="233"/>
      <c r="O4176" s="233"/>
      <c r="P4176" s="233"/>
    </row>
    <row r="4177" spans="1:16" outlineLevel="2" x14ac:dyDescent="0.3">
      <c r="A4177" s="173"/>
      <c r="B4177" s="173"/>
      <c r="C4177" s="173"/>
      <c r="D4177" s="173"/>
      <c r="E4177" s="173"/>
      <c r="F4177" s="70">
        <v>161</v>
      </c>
      <c r="G4177" s="173"/>
      <c r="H4177" s="173"/>
      <c r="I4177" s="71" t="str">
        <v>libre</v>
      </c>
      <c r="J4177" s="244">
        <f t="shared" si="200"/>
        <v>0</v>
      </c>
      <c r="K4177" s="52">
        <f t="shared" ref="K4177:K4186" ca="1" si="204">$J4177*K3871*INDEX(Opex.Tend.Acu.Gasto,$F4177,K$9)</f>
        <v>0</v>
      </c>
      <c r="L4177" s="233"/>
      <c r="M4177" s="233"/>
      <c r="N4177" s="233"/>
      <c r="O4177" s="233"/>
      <c r="P4177" s="233"/>
    </row>
    <row r="4178" spans="1:16" outlineLevel="2" x14ac:dyDescent="0.3">
      <c r="A4178" s="173"/>
      <c r="B4178" s="173"/>
      <c r="C4178" s="173"/>
      <c r="D4178" s="173"/>
      <c r="E4178" s="173"/>
      <c r="F4178" s="70">
        <v>162</v>
      </c>
      <c r="G4178" s="173"/>
      <c r="H4178" s="173"/>
      <c r="I4178" s="71" t="str">
        <v>libre</v>
      </c>
      <c r="J4178" s="244">
        <f t="shared" si="200"/>
        <v>0</v>
      </c>
      <c r="K4178" s="52">
        <f t="shared" ca="1" si="204"/>
        <v>0</v>
      </c>
      <c r="L4178" s="233"/>
      <c r="M4178" s="233"/>
      <c r="N4178" s="233"/>
      <c r="O4178" s="233"/>
      <c r="P4178" s="233"/>
    </row>
    <row r="4179" spans="1:16" outlineLevel="2" x14ac:dyDescent="0.3">
      <c r="A4179" s="173"/>
      <c r="B4179" s="173"/>
      <c r="C4179" s="173"/>
      <c r="D4179" s="173"/>
      <c r="E4179" s="173"/>
      <c r="F4179" s="70">
        <v>163</v>
      </c>
      <c r="G4179" s="173"/>
      <c r="H4179" s="173"/>
      <c r="I4179" s="71" t="str">
        <v>libre</v>
      </c>
      <c r="J4179" s="244">
        <f t="shared" si="200"/>
        <v>0</v>
      </c>
      <c r="K4179" s="52">
        <f t="shared" ca="1" si="204"/>
        <v>0</v>
      </c>
      <c r="L4179" s="233"/>
      <c r="M4179" s="233"/>
      <c r="N4179" s="233"/>
      <c r="O4179" s="233"/>
      <c r="P4179" s="233"/>
    </row>
    <row r="4180" spans="1:16" outlineLevel="2" x14ac:dyDescent="0.3">
      <c r="A4180" s="173"/>
      <c r="B4180" s="173"/>
      <c r="C4180" s="173"/>
      <c r="D4180" s="173"/>
      <c r="E4180" s="173"/>
      <c r="F4180" s="70">
        <v>164</v>
      </c>
      <c r="G4180" s="173"/>
      <c r="H4180" s="173"/>
      <c r="I4180" s="71" t="str">
        <v>libre</v>
      </c>
      <c r="J4180" s="244">
        <f t="shared" si="200"/>
        <v>0</v>
      </c>
      <c r="K4180" s="52">
        <f t="shared" ca="1" si="204"/>
        <v>0</v>
      </c>
      <c r="L4180" s="233"/>
      <c r="M4180" s="233"/>
      <c r="N4180" s="233"/>
      <c r="O4180" s="233"/>
      <c r="P4180" s="233"/>
    </row>
    <row r="4181" spans="1:16" outlineLevel="2" x14ac:dyDescent="0.3">
      <c r="A4181" s="173"/>
      <c r="B4181" s="173"/>
      <c r="C4181" s="173"/>
      <c r="D4181" s="173"/>
      <c r="E4181" s="173"/>
      <c r="F4181" s="70">
        <v>165</v>
      </c>
      <c r="G4181" s="173"/>
      <c r="H4181" s="173"/>
      <c r="I4181" s="71" t="str">
        <v>libre</v>
      </c>
      <c r="J4181" s="244">
        <f t="shared" si="200"/>
        <v>0</v>
      </c>
      <c r="K4181" s="52">
        <f t="shared" ca="1" si="204"/>
        <v>0</v>
      </c>
      <c r="L4181" s="233"/>
      <c r="M4181" s="233"/>
      <c r="N4181" s="233"/>
      <c r="O4181" s="233"/>
      <c r="P4181" s="233"/>
    </row>
    <row r="4182" spans="1:16" outlineLevel="2" x14ac:dyDescent="0.3">
      <c r="A4182" s="173"/>
      <c r="B4182" s="173"/>
      <c r="C4182" s="173"/>
      <c r="D4182" s="173"/>
      <c r="E4182" s="173"/>
      <c r="F4182" s="70">
        <v>166</v>
      </c>
      <c r="G4182" s="173"/>
      <c r="H4182" s="173"/>
      <c r="I4182" s="71" t="str">
        <v>libre</v>
      </c>
      <c r="J4182" s="244">
        <f t="shared" si="200"/>
        <v>0</v>
      </c>
      <c r="K4182" s="52">
        <f t="shared" ca="1" si="204"/>
        <v>0</v>
      </c>
      <c r="L4182" s="233"/>
      <c r="M4182" s="233"/>
      <c r="N4182" s="233"/>
      <c r="O4182" s="233"/>
      <c r="P4182" s="233"/>
    </row>
    <row r="4183" spans="1:16" outlineLevel="2" x14ac:dyDescent="0.3">
      <c r="A4183" s="173"/>
      <c r="B4183" s="173"/>
      <c r="C4183" s="173"/>
      <c r="D4183" s="173"/>
      <c r="E4183" s="173"/>
      <c r="F4183" s="70">
        <v>167</v>
      </c>
      <c r="G4183" s="173"/>
      <c r="H4183" s="173"/>
      <c r="I4183" s="71" t="str">
        <v>libre</v>
      </c>
      <c r="J4183" s="244">
        <f t="shared" si="200"/>
        <v>0</v>
      </c>
      <c r="K4183" s="52">
        <f t="shared" ca="1" si="204"/>
        <v>0</v>
      </c>
      <c r="L4183" s="233"/>
      <c r="M4183" s="233"/>
      <c r="N4183" s="233"/>
      <c r="O4183" s="233"/>
      <c r="P4183" s="233"/>
    </row>
    <row r="4184" spans="1:16" outlineLevel="2" x14ac:dyDescent="0.3">
      <c r="A4184" s="173"/>
      <c r="B4184" s="173"/>
      <c r="C4184" s="173"/>
      <c r="D4184" s="173"/>
      <c r="E4184" s="173"/>
      <c r="F4184" s="70">
        <v>168</v>
      </c>
      <c r="G4184" s="173"/>
      <c r="H4184" s="173"/>
      <c r="I4184" s="71" t="str">
        <v>libre</v>
      </c>
      <c r="J4184" s="244">
        <f t="shared" si="200"/>
        <v>0</v>
      </c>
      <c r="K4184" s="52">
        <f t="shared" ca="1" si="204"/>
        <v>0</v>
      </c>
      <c r="L4184" s="233"/>
      <c r="M4184" s="233"/>
      <c r="N4184" s="233"/>
      <c r="O4184" s="233"/>
      <c r="P4184" s="233"/>
    </row>
    <row r="4185" spans="1:16" outlineLevel="2" x14ac:dyDescent="0.3">
      <c r="A4185" s="173"/>
      <c r="B4185" s="173"/>
      <c r="C4185" s="173"/>
      <c r="D4185" s="173"/>
      <c r="E4185" s="173"/>
      <c r="F4185" s="70">
        <v>169</v>
      </c>
      <c r="G4185" s="173"/>
      <c r="H4185" s="173"/>
      <c r="I4185" s="71" t="str">
        <v>libre</v>
      </c>
      <c r="J4185" s="244">
        <f t="shared" si="200"/>
        <v>0</v>
      </c>
      <c r="K4185" s="52">
        <f t="shared" ca="1" si="204"/>
        <v>0</v>
      </c>
      <c r="L4185" s="233"/>
      <c r="M4185" s="233"/>
      <c r="N4185" s="233"/>
      <c r="O4185" s="233"/>
      <c r="P4185" s="233"/>
    </row>
    <row r="4186" spans="1:16" outlineLevel="2" x14ac:dyDescent="0.3">
      <c r="A4186" s="173"/>
      <c r="B4186" s="173"/>
      <c r="C4186" s="173"/>
      <c r="D4186" s="173"/>
      <c r="E4186" s="173"/>
      <c r="F4186" s="70">
        <v>170</v>
      </c>
      <c r="G4186" s="173"/>
      <c r="H4186" s="173"/>
      <c r="I4186" s="71" t="str">
        <v>libre</v>
      </c>
      <c r="J4186" s="244">
        <f t="shared" si="200"/>
        <v>0</v>
      </c>
      <c r="K4186" s="52">
        <f t="shared" ca="1" si="204"/>
        <v>0</v>
      </c>
      <c r="L4186" s="233"/>
      <c r="M4186" s="233"/>
      <c r="N4186" s="233"/>
      <c r="O4186" s="233"/>
      <c r="P4186" s="233"/>
    </row>
    <row r="4187" spans="1:16" outlineLevel="2" x14ac:dyDescent="0.3">
      <c r="A4187" s="173"/>
      <c r="B4187" s="173"/>
      <c r="C4187" s="173"/>
      <c r="D4187" s="173"/>
      <c r="E4187" s="173"/>
      <c r="F4187" s="70">
        <v>171</v>
      </c>
      <c r="G4187" s="173"/>
      <c r="H4187" s="173"/>
      <c r="I4187" s="71" t="str">
        <v>libre</v>
      </c>
      <c r="J4187" s="244">
        <f t="shared" si="200"/>
        <v>0</v>
      </c>
      <c r="K4187" s="52">
        <f t="shared" ref="K4187:K4196" ca="1" si="205">$J4187*K3881*INDEX(Opex.Tend.Acu.Gasto,$F4187,K$9)</f>
        <v>0</v>
      </c>
      <c r="L4187" s="233"/>
      <c r="M4187" s="233"/>
      <c r="N4187" s="233"/>
      <c r="O4187" s="233"/>
      <c r="P4187" s="233"/>
    </row>
    <row r="4188" spans="1:16" outlineLevel="2" x14ac:dyDescent="0.3">
      <c r="A4188" s="173"/>
      <c r="B4188" s="173"/>
      <c r="C4188" s="173"/>
      <c r="D4188" s="173"/>
      <c r="E4188" s="173"/>
      <c r="F4188" s="70">
        <v>172</v>
      </c>
      <c r="G4188" s="173"/>
      <c r="H4188" s="173"/>
      <c r="I4188" s="71" t="str">
        <v>libre</v>
      </c>
      <c r="J4188" s="244">
        <f t="shared" si="200"/>
        <v>0</v>
      </c>
      <c r="K4188" s="52">
        <f t="shared" ca="1" si="205"/>
        <v>0</v>
      </c>
      <c r="L4188" s="233"/>
      <c r="M4188" s="233"/>
      <c r="N4188" s="233"/>
      <c r="O4188" s="233"/>
      <c r="P4188" s="233"/>
    </row>
    <row r="4189" spans="1:16" outlineLevel="2" x14ac:dyDescent="0.3">
      <c r="A4189" s="173"/>
      <c r="B4189" s="173"/>
      <c r="C4189" s="173"/>
      <c r="D4189" s="173"/>
      <c r="E4189" s="173"/>
      <c r="F4189" s="70">
        <v>173</v>
      </c>
      <c r="G4189" s="173"/>
      <c r="H4189" s="173"/>
      <c r="I4189" s="71" t="str">
        <v>libre</v>
      </c>
      <c r="J4189" s="244">
        <f t="shared" si="200"/>
        <v>0</v>
      </c>
      <c r="K4189" s="52">
        <f t="shared" ca="1" si="205"/>
        <v>0</v>
      </c>
      <c r="L4189" s="233"/>
      <c r="M4189" s="233"/>
      <c r="N4189" s="233"/>
      <c r="O4189" s="233"/>
      <c r="P4189" s="233"/>
    </row>
    <row r="4190" spans="1:16" outlineLevel="2" x14ac:dyDescent="0.3">
      <c r="A4190" s="173"/>
      <c r="B4190" s="173"/>
      <c r="C4190" s="173"/>
      <c r="D4190" s="173"/>
      <c r="E4190" s="173"/>
      <c r="F4190" s="70">
        <v>174</v>
      </c>
      <c r="G4190" s="173"/>
      <c r="H4190" s="173"/>
      <c r="I4190" s="71" t="str">
        <v>libre</v>
      </c>
      <c r="J4190" s="244">
        <f t="shared" si="200"/>
        <v>0</v>
      </c>
      <c r="K4190" s="52">
        <f t="shared" ca="1" si="205"/>
        <v>0</v>
      </c>
      <c r="L4190" s="233"/>
      <c r="M4190" s="233"/>
      <c r="N4190" s="233"/>
      <c r="O4190" s="233"/>
      <c r="P4190" s="233"/>
    </row>
    <row r="4191" spans="1:16" outlineLevel="2" x14ac:dyDescent="0.3">
      <c r="A4191" s="173"/>
      <c r="B4191" s="173"/>
      <c r="C4191" s="173"/>
      <c r="D4191" s="173"/>
      <c r="E4191" s="173"/>
      <c r="F4191" s="70">
        <v>175</v>
      </c>
      <c r="G4191" s="173"/>
      <c r="H4191" s="173"/>
      <c r="I4191" s="71" t="str">
        <v>libre</v>
      </c>
      <c r="J4191" s="244">
        <f t="shared" si="200"/>
        <v>0</v>
      </c>
      <c r="K4191" s="52">
        <f t="shared" ca="1" si="205"/>
        <v>0</v>
      </c>
      <c r="L4191" s="233"/>
      <c r="M4191" s="233"/>
      <c r="N4191" s="233"/>
      <c r="O4191" s="233"/>
      <c r="P4191" s="233"/>
    </row>
    <row r="4192" spans="1:16" outlineLevel="2" x14ac:dyDescent="0.3">
      <c r="A4192" s="173"/>
      <c r="B4192" s="173"/>
      <c r="C4192" s="173"/>
      <c r="D4192" s="173"/>
      <c r="E4192" s="173"/>
      <c r="F4192" s="70">
        <v>176</v>
      </c>
      <c r="G4192" s="173"/>
      <c r="H4192" s="173"/>
      <c r="I4192" s="71" t="str">
        <v>libre</v>
      </c>
      <c r="J4192" s="244">
        <f t="shared" si="200"/>
        <v>0</v>
      </c>
      <c r="K4192" s="52">
        <f t="shared" ca="1" si="205"/>
        <v>0</v>
      </c>
      <c r="L4192" s="233"/>
      <c r="M4192" s="233"/>
      <c r="N4192" s="233"/>
      <c r="O4192" s="233"/>
      <c r="P4192" s="233"/>
    </row>
    <row r="4193" spans="1:16" outlineLevel="2" x14ac:dyDescent="0.3">
      <c r="A4193" s="173"/>
      <c r="B4193" s="173"/>
      <c r="C4193" s="173"/>
      <c r="D4193" s="173"/>
      <c r="E4193" s="173"/>
      <c r="F4193" s="70">
        <v>177</v>
      </c>
      <c r="G4193" s="173"/>
      <c r="H4193" s="173"/>
      <c r="I4193" s="71" t="str">
        <v>libre</v>
      </c>
      <c r="J4193" s="244">
        <f t="shared" si="200"/>
        <v>0</v>
      </c>
      <c r="K4193" s="52">
        <f t="shared" ca="1" si="205"/>
        <v>0</v>
      </c>
      <c r="L4193" s="233"/>
      <c r="M4193" s="233"/>
      <c r="N4193" s="233"/>
      <c r="O4193" s="233"/>
      <c r="P4193" s="233"/>
    </row>
    <row r="4194" spans="1:16" outlineLevel="2" x14ac:dyDescent="0.3">
      <c r="A4194" s="173"/>
      <c r="B4194" s="173"/>
      <c r="C4194" s="173"/>
      <c r="D4194" s="173"/>
      <c r="E4194" s="173"/>
      <c r="F4194" s="70">
        <v>178</v>
      </c>
      <c r="G4194" s="173"/>
      <c r="H4194" s="173"/>
      <c r="I4194" s="71" t="str">
        <v>libre</v>
      </c>
      <c r="J4194" s="244">
        <f t="shared" si="200"/>
        <v>0</v>
      </c>
      <c r="K4194" s="52">
        <f t="shared" ca="1" si="205"/>
        <v>0</v>
      </c>
      <c r="L4194" s="233"/>
      <c r="M4194" s="233"/>
      <c r="N4194" s="233"/>
      <c r="O4194" s="233"/>
      <c r="P4194" s="233"/>
    </row>
    <row r="4195" spans="1:16" outlineLevel="2" x14ac:dyDescent="0.3">
      <c r="A4195" s="173"/>
      <c r="B4195" s="173"/>
      <c r="C4195" s="173"/>
      <c r="D4195" s="173"/>
      <c r="E4195" s="173"/>
      <c r="F4195" s="70">
        <v>179</v>
      </c>
      <c r="G4195" s="173"/>
      <c r="H4195" s="173"/>
      <c r="I4195" s="71" t="str">
        <v>libre</v>
      </c>
      <c r="J4195" s="244">
        <f t="shared" si="200"/>
        <v>0</v>
      </c>
      <c r="K4195" s="52">
        <f t="shared" ca="1" si="205"/>
        <v>0</v>
      </c>
      <c r="L4195" s="233"/>
      <c r="M4195" s="233"/>
      <c r="N4195" s="233"/>
      <c r="O4195" s="233"/>
      <c r="P4195" s="233"/>
    </row>
    <row r="4196" spans="1:16" outlineLevel="2" x14ac:dyDescent="0.3">
      <c r="A4196" s="173"/>
      <c r="B4196" s="173"/>
      <c r="C4196" s="173"/>
      <c r="D4196" s="173"/>
      <c r="E4196" s="173"/>
      <c r="F4196" s="70">
        <v>180</v>
      </c>
      <c r="G4196" s="173"/>
      <c r="H4196" s="173"/>
      <c r="I4196" s="71" t="str">
        <v>libre</v>
      </c>
      <c r="J4196" s="244">
        <f t="shared" si="200"/>
        <v>0</v>
      </c>
      <c r="K4196" s="52">
        <f t="shared" ca="1" si="205"/>
        <v>0</v>
      </c>
      <c r="L4196" s="233"/>
      <c r="M4196" s="233"/>
      <c r="N4196" s="233"/>
      <c r="O4196" s="233"/>
      <c r="P4196" s="233"/>
    </row>
    <row r="4197" spans="1:16" outlineLevel="2" x14ac:dyDescent="0.3">
      <c r="A4197" s="173"/>
      <c r="B4197" s="173"/>
      <c r="C4197" s="173"/>
      <c r="D4197" s="173"/>
      <c r="E4197" s="173"/>
      <c r="F4197" s="70">
        <v>181</v>
      </c>
      <c r="G4197" s="173"/>
      <c r="H4197" s="173"/>
      <c r="I4197" s="71" t="str">
        <v>libre</v>
      </c>
      <c r="J4197" s="244">
        <f t="shared" si="200"/>
        <v>0</v>
      </c>
      <c r="K4197" s="52">
        <f t="shared" ref="K4197:K4206" ca="1" si="206">$J4197*K3891*INDEX(Opex.Tend.Acu.Gasto,$F4197,K$9)</f>
        <v>0</v>
      </c>
      <c r="L4197" s="233"/>
      <c r="M4197" s="233"/>
      <c r="N4197" s="233"/>
      <c r="O4197" s="233"/>
      <c r="P4197" s="233"/>
    </row>
    <row r="4198" spans="1:16" outlineLevel="2" x14ac:dyDescent="0.3">
      <c r="A4198" s="173"/>
      <c r="B4198" s="173"/>
      <c r="C4198" s="173"/>
      <c r="D4198" s="173"/>
      <c r="E4198" s="173"/>
      <c r="F4198" s="70">
        <v>182</v>
      </c>
      <c r="G4198" s="173"/>
      <c r="H4198" s="173"/>
      <c r="I4198" s="71" t="str">
        <v>libre</v>
      </c>
      <c r="J4198" s="244">
        <f t="shared" si="200"/>
        <v>0</v>
      </c>
      <c r="K4198" s="52">
        <f t="shared" ca="1" si="206"/>
        <v>0</v>
      </c>
      <c r="L4198" s="233"/>
      <c r="M4198" s="233"/>
      <c r="N4198" s="233"/>
      <c r="O4198" s="233"/>
      <c r="P4198" s="233"/>
    </row>
    <row r="4199" spans="1:16" outlineLevel="2" x14ac:dyDescent="0.3">
      <c r="A4199" s="173"/>
      <c r="B4199" s="173"/>
      <c r="C4199" s="173"/>
      <c r="D4199" s="173"/>
      <c r="E4199" s="173"/>
      <c r="F4199" s="70">
        <v>183</v>
      </c>
      <c r="G4199" s="173"/>
      <c r="H4199" s="173"/>
      <c r="I4199" s="71" t="str">
        <v>libre</v>
      </c>
      <c r="J4199" s="244">
        <f t="shared" si="200"/>
        <v>0</v>
      </c>
      <c r="K4199" s="52">
        <f t="shared" ca="1" si="206"/>
        <v>0</v>
      </c>
      <c r="L4199" s="233"/>
      <c r="M4199" s="233"/>
      <c r="N4199" s="233"/>
      <c r="O4199" s="233"/>
      <c r="P4199" s="233"/>
    </row>
    <row r="4200" spans="1:16" outlineLevel="2" x14ac:dyDescent="0.3">
      <c r="A4200" s="173"/>
      <c r="B4200" s="173"/>
      <c r="C4200" s="173"/>
      <c r="D4200" s="173"/>
      <c r="E4200" s="173"/>
      <c r="F4200" s="70">
        <v>184</v>
      </c>
      <c r="G4200" s="173"/>
      <c r="H4200" s="173"/>
      <c r="I4200" s="71" t="str">
        <v>libre</v>
      </c>
      <c r="J4200" s="244">
        <f t="shared" si="200"/>
        <v>0</v>
      </c>
      <c r="K4200" s="52">
        <f t="shared" ca="1" si="206"/>
        <v>0</v>
      </c>
      <c r="L4200" s="233"/>
      <c r="M4200" s="233"/>
      <c r="N4200" s="233"/>
      <c r="O4200" s="233"/>
      <c r="P4200" s="233"/>
    </row>
    <row r="4201" spans="1:16" outlineLevel="2" x14ac:dyDescent="0.3">
      <c r="A4201" s="173"/>
      <c r="B4201" s="173"/>
      <c r="C4201" s="173"/>
      <c r="D4201" s="173"/>
      <c r="E4201" s="173"/>
      <c r="F4201" s="70">
        <v>185</v>
      </c>
      <c r="G4201" s="173"/>
      <c r="H4201" s="173"/>
      <c r="I4201" s="71" t="str">
        <v>libre</v>
      </c>
      <c r="J4201" s="244">
        <f t="shared" si="200"/>
        <v>0</v>
      </c>
      <c r="K4201" s="52">
        <f t="shared" ca="1" si="206"/>
        <v>0</v>
      </c>
      <c r="L4201" s="233"/>
      <c r="M4201" s="233"/>
      <c r="N4201" s="233"/>
      <c r="O4201" s="233"/>
      <c r="P4201" s="233"/>
    </row>
    <row r="4202" spans="1:16" outlineLevel="2" x14ac:dyDescent="0.3">
      <c r="A4202" s="173"/>
      <c r="B4202" s="173"/>
      <c r="C4202" s="173"/>
      <c r="D4202" s="173"/>
      <c r="E4202" s="173"/>
      <c r="F4202" s="70">
        <v>186</v>
      </c>
      <c r="G4202" s="173"/>
      <c r="H4202" s="173"/>
      <c r="I4202" s="71" t="str">
        <v>libre</v>
      </c>
      <c r="J4202" s="244">
        <f t="shared" si="200"/>
        <v>0</v>
      </c>
      <c r="K4202" s="52">
        <f t="shared" ca="1" si="206"/>
        <v>0</v>
      </c>
      <c r="L4202" s="233"/>
      <c r="M4202" s="233"/>
      <c r="N4202" s="233"/>
      <c r="O4202" s="233"/>
      <c r="P4202" s="233"/>
    </row>
    <row r="4203" spans="1:16" outlineLevel="2" x14ac:dyDescent="0.3">
      <c r="A4203" s="173"/>
      <c r="B4203" s="173"/>
      <c r="C4203" s="173"/>
      <c r="D4203" s="173"/>
      <c r="E4203" s="173"/>
      <c r="F4203" s="70">
        <v>187</v>
      </c>
      <c r="G4203" s="173"/>
      <c r="H4203" s="173"/>
      <c r="I4203" s="71" t="str">
        <v>libre</v>
      </c>
      <c r="J4203" s="244">
        <f t="shared" si="200"/>
        <v>0</v>
      </c>
      <c r="K4203" s="52">
        <f t="shared" ca="1" si="206"/>
        <v>0</v>
      </c>
      <c r="L4203" s="233"/>
      <c r="M4203" s="233"/>
      <c r="N4203" s="233"/>
      <c r="O4203" s="233"/>
      <c r="P4203" s="233"/>
    </row>
    <row r="4204" spans="1:16" outlineLevel="2" x14ac:dyDescent="0.3">
      <c r="A4204" s="173"/>
      <c r="B4204" s="173"/>
      <c r="C4204" s="173"/>
      <c r="D4204" s="173"/>
      <c r="E4204" s="173"/>
      <c r="F4204" s="70">
        <v>188</v>
      </c>
      <c r="G4204" s="173"/>
      <c r="H4204" s="173"/>
      <c r="I4204" s="71" t="str">
        <v>libre</v>
      </c>
      <c r="J4204" s="244">
        <f t="shared" si="200"/>
        <v>0</v>
      </c>
      <c r="K4204" s="52">
        <f t="shared" ca="1" si="206"/>
        <v>0</v>
      </c>
      <c r="L4204" s="233"/>
      <c r="M4204" s="233"/>
      <c r="N4204" s="233"/>
      <c r="O4204" s="233"/>
      <c r="P4204" s="233"/>
    </row>
    <row r="4205" spans="1:16" outlineLevel="2" x14ac:dyDescent="0.3">
      <c r="A4205" s="173"/>
      <c r="B4205" s="173"/>
      <c r="C4205" s="173"/>
      <c r="D4205" s="173"/>
      <c r="E4205" s="173"/>
      <c r="F4205" s="70">
        <v>189</v>
      </c>
      <c r="G4205" s="173"/>
      <c r="H4205" s="173"/>
      <c r="I4205" s="71" t="str">
        <v>libre</v>
      </c>
      <c r="J4205" s="244">
        <f t="shared" si="200"/>
        <v>0</v>
      </c>
      <c r="K4205" s="52">
        <f t="shared" ca="1" si="206"/>
        <v>0</v>
      </c>
      <c r="L4205" s="233"/>
      <c r="M4205" s="233"/>
      <c r="N4205" s="233"/>
      <c r="O4205" s="233"/>
      <c r="P4205" s="233"/>
    </row>
    <row r="4206" spans="1:16" outlineLevel="2" x14ac:dyDescent="0.3">
      <c r="A4206" s="173"/>
      <c r="B4206" s="173"/>
      <c r="C4206" s="173"/>
      <c r="D4206" s="173"/>
      <c r="E4206" s="173"/>
      <c r="F4206" s="70">
        <v>190</v>
      </c>
      <c r="G4206" s="173"/>
      <c r="H4206" s="173"/>
      <c r="I4206" s="71" t="str">
        <v>libre</v>
      </c>
      <c r="J4206" s="244">
        <f t="shared" si="200"/>
        <v>0</v>
      </c>
      <c r="K4206" s="52">
        <f t="shared" ca="1" si="206"/>
        <v>0</v>
      </c>
      <c r="L4206" s="233"/>
      <c r="M4206" s="233"/>
      <c r="N4206" s="233"/>
      <c r="O4206" s="233"/>
      <c r="P4206" s="233"/>
    </row>
    <row r="4207" spans="1:16" outlineLevel="2" x14ac:dyDescent="0.3">
      <c r="A4207" s="173"/>
      <c r="B4207" s="173"/>
      <c r="C4207" s="173"/>
      <c r="D4207" s="173"/>
      <c r="E4207" s="173"/>
      <c r="F4207" s="70">
        <v>191</v>
      </c>
      <c r="G4207" s="173"/>
      <c r="H4207" s="173"/>
      <c r="I4207" s="71" t="str">
        <v>libre</v>
      </c>
      <c r="J4207" s="244">
        <f t="shared" si="200"/>
        <v>0</v>
      </c>
      <c r="K4207" s="52">
        <f t="shared" ref="K4207:K4216" ca="1" si="207">$J4207*K3901*INDEX(Opex.Tend.Acu.Gasto,$F4207,K$9)</f>
        <v>0</v>
      </c>
      <c r="L4207" s="233"/>
      <c r="M4207" s="233"/>
      <c r="N4207" s="233"/>
      <c r="O4207" s="233"/>
      <c r="P4207" s="233"/>
    </row>
    <row r="4208" spans="1:16" outlineLevel="2" x14ac:dyDescent="0.3">
      <c r="A4208" s="173"/>
      <c r="B4208" s="173"/>
      <c r="C4208" s="173"/>
      <c r="D4208" s="173"/>
      <c r="E4208" s="173"/>
      <c r="F4208" s="70">
        <v>192</v>
      </c>
      <c r="G4208" s="173"/>
      <c r="H4208" s="173"/>
      <c r="I4208" s="71" t="str">
        <v>libre</v>
      </c>
      <c r="J4208" s="244">
        <f t="shared" si="200"/>
        <v>0</v>
      </c>
      <c r="K4208" s="52">
        <f t="shared" ca="1" si="207"/>
        <v>0</v>
      </c>
      <c r="L4208" s="233"/>
      <c r="M4208" s="233"/>
      <c r="N4208" s="233"/>
      <c r="O4208" s="233"/>
      <c r="P4208" s="233"/>
    </row>
    <row r="4209" spans="1:16" outlineLevel="2" x14ac:dyDescent="0.3">
      <c r="A4209" s="173"/>
      <c r="B4209" s="173"/>
      <c r="C4209" s="173"/>
      <c r="D4209" s="173"/>
      <c r="E4209" s="173"/>
      <c r="F4209" s="70">
        <v>193</v>
      </c>
      <c r="G4209" s="173"/>
      <c r="H4209" s="173"/>
      <c r="I4209" s="71" t="str">
        <v>libre</v>
      </c>
      <c r="J4209" s="244">
        <f t="shared" ref="J4209:J4272" si="208">INDEX(BD.Opex.Unit.Año.0,F4209)</f>
        <v>0</v>
      </c>
      <c r="K4209" s="52">
        <f t="shared" ca="1" si="207"/>
        <v>0</v>
      </c>
      <c r="L4209" s="233"/>
      <c r="M4209" s="233"/>
      <c r="N4209" s="233"/>
      <c r="O4209" s="233"/>
      <c r="P4209" s="233"/>
    </row>
    <row r="4210" spans="1:16" outlineLevel="2" x14ac:dyDescent="0.3">
      <c r="A4210" s="173"/>
      <c r="B4210" s="173"/>
      <c r="C4210" s="173"/>
      <c r="D4210" s="173"/>
      <c r="E4210" s="173"/>
      <c r="F4210" s="70">
        <v>194</v>
      </c>
      <c r="G4210" s="173"/>
      <c r="H4210" s="173"/>
      <c r="I4210" s="71" t="str">
        <v>libre</v>
      </c>
      <c r="J4210" s="244">
        <f t="shared" si="208"/>
        <v>0</v>
      </c>
      <c r="K4210" s="52">
        <f t="shared" ca="1" si="207"/>
        <v>0</v>
      </c>
      <c r="L4210" s="233"/>
      <c r="M4210" s="233"/>
      <c r="N4210" s="233"/>
      <c r="O4210" s="233"/>
      <c r="P4210" s="233"/>
    </row>
    <row r="4211" spans="1:16" outlineLevel="2" x14ac:dyDescent="0.3">
      <c r="A4211" s="173"/>
      <c r="B4211" s="173"/>
      <c r="C4211" s="173"/>
      <c r="D4211" s="173"/>
      <c r="E4211" s="173"/>
      <c r="F4211" s="70">
        <v>195</v>
      </c>
      <c r="G4211" s="173"/>
      <c r="H4211" s="173"/>
      <c r="I4211" s="71" t="str">
        <v>libre</v>
      </c>
      <c r="J4211" s="244">
        <f t="shared" si="208"/>
        <v>0</v>
      </c>
      <c r="K4211" s="52">
        <f t="shared" ca="1" si="207"/>
        <v>0</v>
      </c>
      <c r="L4211" s="233"/>
      <c r="M4211" s="233"/>
      <c r="N4211" s="233"/>
      <c r="O4211" s="233"/>
      <c r="P4211" s="233"/>
    </row>
    <row r="4212" spans="1:16" outlineLevel="2" x14ac:dyDescent="0.3">
      <c r="A4212" s="173"/>
      <c r="B4212" s="173"/>
      <c r="C4212" s="173"/>
      <c r="D4212" s="173"/>
      <c r="E4212" s="173"/>
      <c r="F4212" s="70">
        <v>196</v>
      </c>
      <c r="G4212" s="173"/>
      <c r="H4212" s="173"/>
      <c r="I4212" s="71" t="str">
        <v>libre</v>
      </c>
      <c r="J4212" s="244">
        <f t="shared" si="208"/>
        <v>0</v>
      </c>
      <c r="K4212" s="52">
        <f t="shared" ca="1" si="207"/>
        <v>0</v>
      </c>
      <c r="L4212" s="233"/>
      <c r="M4212" s="233"/>
      <c r="N4212" s="233"/>
      <c r="O4212" s="233"/>
      <c r="P4212" s="233"/>
    </row>
    <row r="4213" spans="1:16" outlineLevel="2" x14ac:dyDescent="0.3">
      <c r="A4213" s="173"/>
      <c r="B4213" s="173"/>
      <c r="C4213" s="173"/>
      <c r="D4213" s="173"/>
      <c r="E4213" s="173"/>
      <c r="F4213" s="70">
        <v>197</v>
      </c>
      <c r="G4213" s="173"/>
      <c r="H4213" s="173"/>
      <c r="I4213" s="71" t="str">
        <v>libre</v>
      </c>
      <c r="J4213" s="244">
        <f t="shared" si="208"/>
        <v>0</v>
      </c>
      <c r="K4213" s="52">
        <f t="shared" ca="1" si="207"/>
        <v>0</v>
      </c>
      <c r="L4213" s="233"/>
      <c r="M4213" s="233"/>
      <c r="N4213" s="233"/>
      <c r="O4213" s="233"/>
      <c r="P4213" s="233"/>
    </row>
    <row r="4214" spans="1:16" outlineLevel="1" x14ac:dyDescent="0.3">
      <c r="A4214" s="173"/>
      <c r="B4214" s="173"/>
      <c r="C4214" s="173"/>
      <c r="D4214" s="173"/>
      <c r="E4214" s="173"/>
      <c r="F4214" s="70">
        <v>198</v>
      </c>
      <c r="G4214" s="173"/>
      <c r="H4214" s="173"/>
      <c r="I4214" s="71" t="str">
        <v>libre</v>
      </c>
      <c r="J4214" s="244">
        <f t="shared" si="208"/>
        <v>0</v>
      </c>
      <c r="K4214" s="52">
        <f t="shared" ca="1" si="207"/>
        <v>0</v>
      </c>
      <c r="L4214" s="233"/>
      <c r="M4214" s="233"/>
      <c r="N4214" s="233"/>
      <c r="O4214" s="233"/>
      <c r="P4214" s="233"/>
    </row>
    <row r="4215" spans="1:16" outlineLevel="1" x14ac:dyDescent="0.3">
      <c r="A4215" s="173"/>
      <c r="B4215" s="173"/>
      <c r="C4215" s="173"/>
      <c r="D4215" s="173"/>
      <c r="E4215" s="173"/>
      <c r="F4215" s="70">
        <v>199</v>
      </c>
      <c r="G4215" s="173"/>
      <c r="H4215" s="173"/>
      <c r="I4215" s="71" t="str">
        <v>libre</v>
      </c>
      <c r="J4215" s="244">
        <f t="shared" si="208"/>
        <v>0</v>
      </c>
      <c r="K4215" s="52">
        <f t="shared" ca="1" si="207"/>
        <v>0</v>
      </c>
      <c r="L4215" s="233"/>
      <c r="M4215" s="233"/>
      <c r="N4215" s="233"/>
      <c r="O4215" s="233"/>
      <c r="P4215" s="233"/>
    </row>
    <row r="4216" spans="1:16" outlineLevel="1" x14ac:dyDescent="0.3">
      <c r="A4216" s="173"/>
      <c r="B4216" s="173"/>
      <c r="C4216" s="173"/>
      <c r="D4216" s="173"/>
      <c r="E4216" s="173"/>
      <c r="F4216" s="70">
        <v>200</v>
      </c>
      <c r="G4216" s="173"/>
      <c r="H4216" s="173"/>
      <c r="I4216" s="71" t="str">
        <v>Alquiler Sitios</v>
      </c>
      <c r="J4216" s="244">
        <f t="shared" si="208"/>
        <v>1</v>
      </c>
      <c r="K4216" s="52">
        <f t="shared" ca="1" si="207"/>
        <v>1</v>
      </c>
      <c r="L4216" s="233"/>
      <c r="M4216" s="233"/>
      <c r="N4216" s="233"/>
      <c r="O4216" s="233"/>
      <c r="P4216" s="233"/>
    </row>
    <row r="4217" spans="1:16" outlineLevel="1" x14ac:dyDescent="0.3">
      <c r="A4217" s="173"/>
      <c r="B4217" s="173"/>
      <c r="C4217" s="173"/>
      <c r="D4217" s="173"/>
      <c r="E4217" s="173"/>
      <c r="F4217" s="70">
        <v>201</v>
      </c>
      <c r="G4217" s="173"/>
      <c r="H4217" s="173"/>
      <c r="I4217" s="71" t="str">
        <v>Energía Eléctrica Sitios</v>
      </c>
      <c r="J4217" s="244">
        <f t="shared" si="208"/>
        <v>1</v>
      </c>
      <c r="K4217" s="52">
        <f t="shared" ref="K4217:K4226" ca="1" si="209">$J4217*K3911*INDEX(Opex.Tend.Acu.Gasto,$F4217,K$9)</f>
        <v>1</v>
      </c>
      <c r="L4217" s="233"/>
      <c r="M4217" s="233"/>
      <c r="N4217" s="233"/>
      <c r="O4217" s="233"/>
      <c r="P4217" s="233"/>
    </row>
    <row r="4218" spans="1:16" outlineLevel="2" x14ac:dyDescent="0.3">
      <c r="A4218" s="173"/>
      <c r="B4218" s="173"/>
      <c r="C4218" s="173"/>
      <c r="D4218" s="173"/>
      <c r="E4218" s="173"/>
      <c r="F4218" s="70">
        <v>202</v>
      </c>
      <c r="G4218" s="173"/>
      <c r="H4218" s="173"/>
      <c r="I4218" s="71" t="str">
        <v>Mantenimiento de Sitios</v>
      </c>
      <c r="J4218" s="244">
        <f t="shared" si="208"/>
        <v>1</v>
      </c>
      <c r="K4218" s="52">
        <f t="shared" ca="1" si="209"/>
        <v>1</v>
      </c>
      <c r="L4218" s="233"/>
      <c r="M4218" s="233"/>
      <c r="N4218" s="233"/>
      <c r="O4218" s="233"/>
      <c r="P4218" s="233"/>
    </row>
    <row r="4219" spans="1:16" outlineLevel="2" x14ac:dyDescent="0.3">
      <c r="A4219" s="173"/>
      <c r="B4219" s="173"/>
      <c r="C4219" s="173"/>
      <c r="D4219" s="173"/>
      <c r="E4219" s="173"/>
      <c r="F4219" s="70">
        <v>203</v>
      </c>
      <c r="G4219" s="173"/>
      <c r="H4219" s="173"/>
      <c r="I4219" s="71" t="str">
        <v>Vigilancia</v>
      </c>
      <c r="J4219" s="244">
        <f t="shared" si="208"/>
        <v>1</v>
      </c>
      <c r="K4219" s="52">
        <f t="shared" ca="1" si="209"/>
        <v>1</v>
      </c>
      <c r="L4219" s="233"/>
      <c r="M4219" s="233"/>
      <c r="N4219" s="233"/>
      <c r="O4219" s="233"/>
      <c r="P4219" s="233"/>
    </row>
    <row r="4220" spans="1:16" outlineLevel="2" x14ac:dyDescent="0.3">
      <c r="A4220" s="173"/>
      <c r="B4220" s="173"/>
      <c r="C4220" s="173"/>
      <c r="D4220" s="173"/>
      <c r="E4220" s="173"/>
      <c r="F4220" s="70">
        <v>204</v>
      </c>
      <c r="G4220" s="173"/>
      <c r="H4220" s="173"/>
      <c r="I4220" s="71" t="str">
        <v>Combustible</v>
      </c>
      <c r="J4220" s="244">
        <f t="shared" si="208"/>
        <v>1</v>
      </c>
      <c r="K4220" s="52">
        <f t="shared" ca="1" si="209"/>
        <v>1</v>
      </c>
      <c r="L4220" s="233"/>
      <c r="M4220" s="233"/>
      <c r="N4220" s="233"/>
      <c r="O4220" s="233"/>
      <c r="P4220" s="233"/>
    </row>
    <row r="4221" spans="1:16" outlineLevel="2" x14ac:dyDescent="0.3">
      <c r="A4221" s="173"/>
      <c r="B4221" s="173"/>
      <c r="C4221" s="173"/>
      <c r="D4221" s="173"/>
      <c r="E4221" s="173"/>
      <c r="F4221" s="70">
        <v>205</v>
      </c>
      <c r="G4221" s="173"/>
      <c r="H4221" s="173"/>
      <c r="I4221" s="71" t="str">
        <v>Contratos</v>
      </c>
      <c r="J4221" s="244">
        <f t="shared" si="208"/>
        <v>1</v>
      </c>
      <c r="K4221" s="52">
        <f t="shared" ca="1" si="209"/>
        <v>1</v>
      </c>
      <c r="L4221" s="233"/>
      <c r="M4221" s="233"/>
      <c r="N4221" s="233"/>
      <c r="O4221" s="233"/>
      <c r="P4221" s="233"/>
    </row>
    <row r="4222" spans="1:16" outlineLevel="2" x14ac:dyDescent="0.3">
      <c r="A4222" s="173"/>
      <c r="B4222" s="173"/>
      <c r="C4222" s="173"/>
      <c r="D4222" s="173"/>
      <c r="E4222" s="173"/>
      <c r="F4222" s="70">
        <v>206</v>
      </c>
      <c r="G4222" s="173"/>
      <c r="H4222" s="173"/>
      <c r="I4222" s="71" t="str">
        <v>Transmisión</v>
      </c>
      <c r="J4222" s="244">
        <f t="shared" si="208"/>
        <v>1</v>
      </c>
      <c r="K4222" s="52">
        <f t="shared" ca="1" si="209"/>
        <v>1</v>
      </c>
      <c r="L4222" s="233"/>
      <c r="M4222" s="233"/>
      <c r="N4222" s="233"/>
      <c r="O4222" s="233"/>
      <c r="P4222" s="233"/>
    </row>
    <row r="4223" spans="1:16" outlineLevel="2" x14ac:dyDescent="0.3">
      <c r="A4223" s="173"/>
      <c r="B4223" s="173"/>
      <c r="C4223" s="173"/>
      <c r="D4223" s="173"/>
      <c r="E4223" s="173"/>
      <c r="F4223" s="70">
        <v>207</v>
      </c>
      <c r="G4223" s="173"/>
      <c r="H4223" s="173"/>
      <c r="I4223" s="71" t="str">
        <v>Otros gastos, sanciones, municipios</v>
      </c>
      <c r="J4223" s="244">
        <f t="shared" si="208"/>
        <v>1</v>
      </c>
      <c r="K4223" s="52">
        <f t="shared" ca="1" si="209"/>
        <v>1</v>
      </c>
      <c r="L4223" s="233"/>
      <c r="M4223" s="233"/>
      <c r="N4223" s="233"/>
      <c r="O4223" s="233"/>
      <c r="P4223" s="233"/>
    </row>
    <row r="4224" spans="1:16" outlineLevel="2" x14ac:dyDescent="0.3">
      <c r="A4224" s="173"/>
      <c r="B4224" s="173"/>
      <c r="C4224" s="173"/>
      <c r="D4224" s="173"/>
      <c r="E4224" s="173"/>
      <c r="F4224" s="70">
        <v>208</v>
      </c>
      <c r="G4224" s="173"/>
      <c r="H4224" s="173"/>
      <c r="I4224" s="71" t="str">
        <v>O&amp;M Sitios y Core</v>
      </c>
      <c r="J4224" s="244">
        <f t="shared" si="208"/>
        <v>1</v>
      </c>
      <c r="K4224" s="52">
        <f t="shared" ca="1" si="209"/>
        <v>1</v>
      </c>
      <c r="L4224" s="233"/>
      <c r="M4224" s="233"/>
      <c r="N4224" s="233"/>
      <c r="O4224" s="233"/>
      <c r="P4224" s="233"/>
    </row>
    <row r="4225" spans="1:16" outlineLevel="2" x14ac:dyDescent="0.3">
      <c r="A4225" s="173"/>
      <c r="B4225" s="173"/>
      <c r="C4225" s="173"/>
      <c r="D4225" s="173"/>
      <c r="E4225" s="173"/>
      <c r="F4225" s="70">
        <v>209</v>
      </c>
      <c r="G4225" s="173"/>
      <c r="H4225" s="173"/>
      <c r="I4225" s="71" t="str">
        <v>O&amp;M Plataforma de TI</v>
      </c>
      <c r="J4225" s="244">
        <f t="shared" si="208"/>
        <v>1</v>
      </c>
      <c r="K4225" s="52">
        <f t="shared" ca="1" si="209"/>
        <v>1</v>
      </c>
      <c r="L4225" s="233"/>
      <c r="M4225" s="233"/>
      <c r="N4225" s="233"/>
      <c r="O4225" s="233"/>
      <c r="P4225" s="233"/>
    </row>
    <row r="4226" spans="1:16" outlineLevel="2" x14ac:dyDescent="0.3">
      <c r="A4226" s="173"/>
      <c r="B4226" s="173"/>
      <c r="C4226" s="173"/>
      <c r="D4226" s="173"/>
      <c r="E4226" s="173"/>
      <c r="F4226" s="70">
        <v>210</v>
      </c>
      <c r="G4226" s="173"/>
      <c r="H4226" s="173"/>
      <c r="I4226" s="71" t="str">
        <v>Otros gastos TI</v>
      </c>
      <c r="J4226" s="244">
        <f t="shared" si="208"/>
        <v>1</v>
      </c>
      <c r="K4226" s="52">
        <f t="shared" ca="1" si="209"/>
        <v>1</v>
      </c>
      <c r="L4226" s="233"/>
      <c r="M4226" s="233"/>
      <c r="N4226" s="233"/>
      <c r="O4226" s="233"/>
      <c r="P4226" s="233"/>
    </row>
    <row r="4227" spans="1:16" outlineLevel="2" x14ac:dyDescent="0.3">
      <c r="A4227" s="173"/>
      <c r="B4227" s="173"/>
      <c r="C4227" s="173"/>
      <c r="D4227" s="173"/>
      <c r="E4227" s="173"/>
      <c r="F4227" s="70">
        <v>211</v>
      </c>
      <c r="G4227" s="173"/>
      <c r="H4227" s="173"/>
      <c r="I4227" s="71" t="str">
        <v>Servicios Externos</v>
      </c>
      <c r="J4227" s="244">
        <f t="shared" si="208"/>
        <v>1</v>
      </c>
      <c r="K4227" s="52">
        <f t="shared" ref="K4227:K4236" ca="1" si="210">$J4227*K3921*INDEX(Opex.Tend.Acu.Gasto,$F4227,K$9)</f>
        <v>1</v>
      </c>
      <c r="L4227" s="233"/>
      <c r="M4227" s="233"/>
      <c r="N4227" s="233"/>
      <c r="O4227" s="233"/>
      <c r="P4227" s="233"/>
    </row>
    <row r="4228" spans="1:16" outlineLevel="2" x14ac:dyDescent="0.3">
      <c r="A4228" s="173"/>
      <c r="B4228" s="173"/>
      <c r="C4228" s="173"/>
      <c r="D4228" s="173"/>
      <c r="E4228" s="173"/>
      <c r="F4228" s="70">
        <v>212</v>
      </c>
      <c r="G4228" s="173"/>
      <c r="H4228" s="173"/>
      <c r="I4228" s="71" t="str">
        <v>Canon por Uso de Espectro Radioléctrico</v>
      </c>
      <c r="J4228" s="244">
        <f t="shared" si="208"/>
        <v>1</v>
      </c>
      <c r="K4228" s="52">
        <f t="shared" ca="1" si="210"/>
        <v>1</v>
      </c>
      <c r="L4228" s="233"/>
      <c r="M4228" s="233"/>
      <c r="N4228" s="233"/>
      <c r="O4228" s="233"/>
      <c r="P4228" s="233"/>
    </row>
    <row r="4229" spans="1:16" outlineLevel="2" x14ac:dyDescent="0.3">
      <c r="A4229" s="173"/>
      <c r="B4229" s="173"/>
      <c r="C4229" s="173"/>
      <c r="D4229" s="173"/>
      <c r="E4229" s="173"/>
      <c r="F4229" s="70">
        <v>213</v>
      </c>
      <c r="G4229" s="173"/>
      <c r="H4229" s="173"/>
      <c r="I4229" s="71" t="str">
        <v>Aportes MTC</v>
      </c>
      <c r="J4229" s="244">
        <f t="shared" si="208"/>
        <v>1</v>
      </c>
      <c r="K4229" s="52">
        <f t="shared" ca="1" si="210"/>
        <v>1</v>
      </c>
      <c r="L4229" s="233"/>
      <c r="M4229" s="233"/>
      <c r="N4229" s="233"/>
      <c r="O4229" s="233"/>
      <c r="P4229" s="233"/>
    </row>
    <row r="4230" spans="1:16" outlineLevel="2" x14ac:dyDescent="0.3">
      <c r="A4230" s="173"/>
      <c r="B4230" s="173"/>
      <c r="C4230" s="173"/>
      <c r="D4230" s="173"/>
      <c r="E4230" s="173"/>
      <c r="F4230" s="70">
        <v>214</v>
      </c>
      <c r="G4230" s="173"/>
      <c r="H4230" s="173"/>
      <c r="I4230" s="71" t="str">
        <v>Aportes Osiptel</v>
      </c>
      <c r="J4230" s="244">
        <f t="shared" si="208"/>
        <v>1</v>
      </c>
      <c r="K4230" s="52">
        <f t="shared" ca="1" si="210"/>
        <v>1</v>
      </c>
      <c r="L4230" s="233"/>
      <c r="M4230" s="233"/>
      <c r="N4230" s="233"/>
      <c r="O4230" s="233"/>
      <c r="P4230" s="233"/>
    </row>
    <row r="4231" spans="1:16" outlineLevel="2" x14ac:dyDescent="0.3">
      <c r="A4231" s="173"/>
      <c r="B4231" s="173"/>
      <c r="C4231" s="173"/>
      <c r="D4231" s="173"/>
      <c r="E4231" s="173"/>
      <c r="F4231" s="70">
        <v>215</v>
      </c>
      <c r="G4231" s="173"/>
      <c r="H4231" s="173"/>
      <c r="I4231" s="71" t="str">
        <v>Aportes Fitel</v>
      </c>
      <c r="J4231" s="244">
        <f t="shared" si="208"/>
        <v>1</v>
      </c>
      <c r="K4231" s="52">
        <f t="shared" ca="1" si="210"/>
        <v>1</v>
      </c>
      <c r="L4231" s="233"/>
      <c r="M4231" s="233"/>
      <c r="N4231" s="233"/>
      <c r="O4231" s="233"/>
      <c r="P4231" s="233"/>
    </row>
    <row r="4232" spans="1:16" outlineLevel="2" x14ac:dyDescent="0.3">
      <c r="A4232" s="173"/>
      <c r="B4232" s="173"/>
      <c r="C4232" s="173"/>
      <c r="D4232" s="173"/>
      <c r="E4232" s="173"/>
      <c r="F4232" s="70">
        <v>216</v>
      </c>
      <c r="G4232" s="173"/>
      <c r="H4232" s="173"/>
      <c r="I4232" s="71" t="str">
        <v>libre</v>
      </c>
      <c r="J4232" s="244">
        <f t="shared" si="208"/>
        <v>0</v>
      </c>
      <c r="K4232" s="52">
        <f t="shared" ca="1" si="210"/>
        <v>0</v>
      </c>
      <c r="L4232" s="233"/>
      <c r="M4232" s="233"/>
      <c r="N4232" s="233"/>
      <c r="O4232" s="233"/>
      <c r="P4232" s="233"/>
    </row>
    <row r="4233" spans="1:16" outlineLevel="2" x14ac:dyDescent="0.3">
      <c r="A4233" s="173"/>
      <c r="B4233" s="173"/>
      <c r="C4233" s="173"/>
      <c r="D4233" s="173"/>
      <c r="E4233" s="173"/>
      <c r="F4233" s="70">
        <v>217</v>
      </c>
      <c r="G4233" s="173"/>
      <c r="H4233" s="173"/>
      <c r="I4233" s="71" t="str">
        <v>libre</v>
      </c>
      <c r="J4233" s="244">
        <f t="shared" si="208"/>
        <v>0</v>
      </c>
      <c r="K4233" s="52">
        <f t="shared" ca="1" si="210"/>
        <v>0</v>
      </c>
      <c r="L4233" s="233"/>
      <c r="M4233" s="233"/>
      <c r="N4233" s="233"/>
      <c r="O4233" s="233"/>
      <c r="P4233" s="233"/>
    </row>
    <row r="4234" spans="1:16" outlineLevel="2" x14ac:dyDescent="0.3">
      <c r="A4234" s="173"/>
      <c r="B4234" s="173"/>
      <c r="C4234" s="173"/>
      <c r="D4234" s="173"/>
      <c r="E4234" s="173"/>
      <c r="F4234" s="70">
        <v>218</v>
      </c>
      <c r="G4234" s="173"/>
      <c r="H4234" s="173"/>
      <c r="I4234" s="71" t="str">
        <v>libre</v>
      </c>
      <c r="J4234" s="244">
        <f t="shared" si="208"/>
        <v>0</v>
      </c>
      <c r="K4234" s="52">
        <f t="shared" ca="1" si="210"/>
        <v>0</v>
      </c>
      <c r="L4234" s="233"/>
      <c r="M4234" s="233"/>
      <c r="N4234" s="233"/>
      <c r="O4234" s="233"/>
      <c r="P4234" s="233"/>
    </row>
    <row r="4235" spans="1:16" outlineLevel="2" x14ac:dyDescent="0.3">
      <c r="A4235" s="173"/>
      <c r="B4235" s="173"/>
      <c r="C4235" s="173"/>
      <c r="D4235" s="173"/>
      <c r="E4235" s="173"/>
      <c r="F4235" s="70">
        <v>219</v>
      </c>
      <c r="G4235" s="173"/>
      <c r="H4235" s="173"/>
      <c r="I4235" s="71" t="str">
        <v>libre</v>
      </c>
      <c r="J4235" s="244">
        <f t="shared" si="208"/>
        <v>0</v>
      </c>
      <c r="K4235" s="52">
        <f t="shared" ca="1" si="210"/>
        <v>0</v>
      </c>
      <c r="L4235" s="233"/>
      <c r="M4235" s="233"/>
      <c r="N4235" s="233"/>
      <c r="O4235" s="233"/>
      <c r="P4235" s="233"/>
    </row>
    <row r="4236" spans="1:16" outlineLevel="2" x14ac:dyDescent="0.3">
      <c r="A4236" s="173"/>
      <c r="B4236" s="173"/>
      <c r="C4236" s="173"/>
      <c r="D4236" s="173"/>
      <c r="E4236" s="173"/>
      <c r="F4236" s="70">
        <v>220</v>
      </c>
      <c r="G4236" s="173"/>
      <c r="H4236" s="173"/>
      <c r="I4236" s="71" t="str">
        <v>libre</v>
      </c>
      <c r="J4236" s="244">
        <f t="shared" si="208"/>
        <v>0</v>
      </c>
      <c r="K4236" s="52">
        <f t="shared" ca="1" si="210"/>
        <v>0</v>
      </c>
      <c r="L4236" s="233"/>
      <c r="M4236" s="233"/>
      <c r="N4236" s="233"/>
      <c r="O4236" s="233"/>
      <c r="P4236" s="233"/>
    </row>
    <row r="4237" spans="1:16" outlineLevel="2" x14ac:dyDescent="0.3">
      <c r="A4237" s="173"/>
      <c r="B4237" s="173"/>
      <c r="C4237" s="173"/>
      <c r="D4237" s="173"/>
      <c r="E4237" s="173"/>
      <c r="F4237" s="70">
        <v>221</v>
      </c>
      <c r="G4237" s="173"/>
      <c r="H4237" s="173"/>
      <c r="I4237" s="71" t="str">
        <v>libre</v>
      </c>
      <c r="J4237" s="244">
        <f t="shared" si="208"/>
        <v>0</v>
      </c>
      <c r="K4237" s="52">
        <f t="shared" ref="K4237:K4246" ca="1" si="211">$J4237*K3931*INDEX(Opex.Tend.Acu.Gasto,$F4237,K$9)</f>
        <v>0</v>
      </c>
      <c r="L4237" s="233"/>
      <c r="M4237" s="233"/>
      <c r="N4237" s="233"/>
      <c r="O4237" s="233"/>
      <c r="P4237" s="233"/>
    </row>
    <row r="4238" spans="1:16" outlineLevel="2" x14ac:dyDescent="0.3">
      <c r="A4238" s="173"/>
      <c r="B4238" s="173"/>
      <c r="C4238" s="173"/>
      <c r="D4238" s="173"/>
      <c r="E4238" s="173"/>
      <c r="F4238" s="70">
        <v>222</v>
      </c>
      <c r="G4238" s="173"/>
      <c r="H4238" s="173"/>
      <c r="I4238" s="71" t="str">
        <v>libre</v>
      </c>
      <c r="J4238" s="244">
        <f t="shared" si="208"/>
        <v>0</v>
      </c>
      <c r="K4238" s="52">
        <f t="shared" ca="1" si="211"/>
        <v>0</v>
      </c>
      <c r="L4238" s="233"/>
      <c r="M4238" s="233"/>
      <c r="N4238" s="233"/>
      <c r="O4238" s="233"/>
      <c r="P4238" s="233"/>
    </row>
    <row r="4239" spans="1:16" outlineLevel="2" x14ac:dyDescent="0.3">
      <c r="A4239" s="173"/>
      <c r="B4239" s="173"/>
      <c r="C4239" s="173"/>
      <c r="D4239" s="173"/>
      <c r="E4239" s="173"/>
      <c r="F4239" s="70">
        <v>223</v>
      </c>
      <c r="G4239" s="173"/>
      <c r="H4239" s="173"/>
      <c r="I4239" s="71" t="str">
        <v>libre</v>
      </c>
      <c r="J4239" s="244">
        <f t="shared" si="208"/>
        <v>0</v>
      </c>
      <c r="K4239" s="52">
        <f t="shared" ca="1" si="211"/>
        <v>0</v>
      </c>
      <c r="L4239" s="233"/>
      <c r="M4239" s="233"/>
      <c r="N4239" s="233"/>
      <c r="O4239" s="233"/>
      <c r="P4239" s="233"/>
    </row>
    <row r="4240" spans="1:16" outlineLevel="2" x14ac:dyDescent="0.3">
      <c r="A4240" s="173"/>
      <c r="B4240" s="173"/>
      <c r="C4240" s="173"/>
      <c r="D4240" s="173"/>
      <c r="E4240" s="173"/>
      <c r="F4240" s="70">
        <v>224</v>
      </c>
      <c r="G4240" s="173"/>
      <c r="H4240" s="173"/>
      <c r="I4240" s="71" t="str">
        <v>libre</v>
      </c>
      <c r="J4240" s="244">
        <f t="shared" si="208"/>
        <v>0</v>
      </c>
      <c r="K4240" s="52">
        <f t="shared" ca="1" si="211"/>
        <v>0</v>
      </c>
      <c r="L4240" s="233"/>
      <c r="M4240" s="233"/>
      <c r="N4240" s="233"/>
      <c r="O4240" s="233"/>
      <c r="P4240" s="233"/>
    </row>
    <row r="4241" spans="1:16" outlineLevel="2" x14ac:dyDescent="0.3">
      <c r="A4241" s="173"/>
      <c r="B4241" s="173"/>
      <c r="C4241" s="173"/>
      <c r="D4241" s="173"/>
      <c r="E4241" s="173"/>
      <c r="F4241" s="70">
        <v>225</v>
      </c>
      <c r="G4241" s="173"/>
      <c r="H4241" s="173"/>
      <c r="I4241" s="71" t="str">
        <v>libre</v>
      </c>
      <c r="J4241" s="244">
        <f t="shared" si="208"/>
        <v>0</v>
      </c>
      <c r="K4241" s="52">
        <f t="shared" ca="1" si="211"/>
        <v>0</v>
      </c>
      <c r="L4241" s="233"/>
      <c r="M4241" s="233"/>
      <c r="N4241" s="233"/>
      <c r="O4241" s="233"/>
      <c r="P4241" s="233"/>
    </row>
    <row r="4242" spans="1:16" outlineLevel="2" x14ac:dyDescent="0.3">
      <c r="A4242" s="173"/>
      <c r="B4242" s="173"/>
      <c r="C4242" s="173"/>
      <c r="D4242" s="173"/>
      <c r="E4242" s="173"/>
      <c r="F4242" s="70">
        <v>226</v>
      </c>
      <c r="G4242" s="173"/>
      <c r="H4242" s="173"/>
      <c r="I4242" s="71" t="str">
        <v>libre</v>
      </c>
      <c r="J4242" s="244">
        <f t="shared" si="208"/>
        <v>0</v>
      </c>
      <c r="K4242" s="52">
        <f t="shared" ca="1" si="211"/>
        <v>0</v>
      </c>
      <c r="L4242" s="233"/>
      <c r="M4242" s="233"/>
      <c r="N4242" s="233"/>
      <c r="O4242" s="233"/>
      <c r="P4242" s="233"/>
    </row>
    <row r="4243" spans="1:16" outlineLevel="2" x14ac:dyDescent="0.3">
      <c r="A4243" s="173"/>
      <c r="B4243" s="173"/>
      <c r="C4243" s="173"/>
      <c r="D4243" s="173"/>
      <c r="E4243" s="173"/>
      <c r="F4243" s="70">
        <v>227</v>
      </c>
      <c r="G4243" s="173"/>
      <c r="H4243" s="173"/>
      <c r="I4243" s="71" t="str">
        <v>libre</v>
      </c>
      <c r="J4243" s="244">
        <f t="shared" si="208"/>
        <v>0</v>
      </c>
      <c r="K4243" s="52">
        <f t="shared" ca="1" si="211"/>
        <v>0</v>
      </c>
      <c r="L4243" s="233"/>
      <c r="M4243" s="233"/>
      <c r="N4243" s="233"/>
      <c r="O4243" s="233"/>
      <c r="P4243" s="233"/>
    </row>
    <row r="4244" spans="1:16" outlineLevel="2" x14ac:dyDescent="0.3">
      <c r="A4244" s="173"/>
      <c r="B4244" s="173"/>
      <c r="C4244" s="173"/>
      <c r="D4244" s="173"/>
      <c r="E4244" s="173"/>
      <c r="F4244" s="70">
        <v>228</v>
      </c>
      <c r="G4244" s="173"/>
      <c r="H4244" s="173"/>
      <c r="I4244" s="71" t="str">
        <v>libre</v>
      </c>
      <c r="J4244" s="244">
        <f t="shared" si="208"/>
        <v>0</v>
      </c>
      <c r="K4244" s="52">
        <f t="shared" ca="1" si="211"/>
        <v>0</v>
      </c>
      <c r="L4244" s="233"/>
      <c r="M4244" s="233"/>
      <c r="N4244" s="233"/>
      <c r="O4244" s="233"/>
      <c r="P4244" s="233"/>
    </row>
    <row r="4245" spans="1:16" outlineLevel="2" x14ac:dyDescent="0.3">
      <c r="A4245" s="173"/>
      <c r="B4245" s="173"/>
      <c r="C4245" s="173"/>
      <c r="D4245" s="173"/>
      <c r="E4245" s="173"/>
      <c r="F4245" s="70">
        <v>229</v>
      </c>
      <c r="G4245" s="173"/>
      <c r="H4245" s="173"/>
      <c r="I4245" s="71" t="str">
        <v>libre</v>
      </c>
      <c r="J4245" s="244">
        <f t="shared" si="208"/>
        <v>0</v>
      </c>
      <c r="K4245" s="52">
        <f t="shared" ca="1" si="211"/>
        <v>0</v>
      </c>
      <c r="L4245" s="233"/>
      <c r="M4245" s="233"/>
      <c r="N4245" s="233"/>
      <c r="O4245" s="233"/>
      <c r="P4245" s="233"/>
    </row>
    <row r="4246" spans="1:16" outlineLevel="2" x14ac:dyDescent="0.3">
      <c r="A4246" s="173"/>
      <c r="B4246" s="173"/>
      <c r="C4246" s="173"/>
      <c r="D4246" s="173"/>
      <c r="E4246" s="173"/>
      <c r="F4246" s="70">
        <v>230</v>
      </c>
      <c r="G4246" s="173"/>
      <c r="H4246" s="173"/>
      <c r="I4246" s="71" t="str">
        <v>libre</v>
      </c>
      <c r="J4246" s="244">
        <f t="shared" si="208"/>
        <v>0</v>
      </c>
      <c r="K4246" s="52">
        <f t="shared" ca="1" si="211"/>
        <v>0</v>
      </c>
      <c r="L4246" s="233"/>
      <c r="M4246" s="233"/>
      <c r="N4246" s="233"/>
      <c r="O4246" s="233"/>
      <c r="P4246" s="233"/>
    </row>
    <row r="4247" spans="1:16" outlineLevel="2" x14ac:dyDescent="0.3">
      <c r="A4247" s="173"/>
      <c r="B4247" s="173"/>
      <c r="C4247" s="173"/>
      <c r="D4247" s="173"/>
      <c r="E4247" s="173"/>
      <c r="F4247" s="70">
        <v>231</v>
      </c>
      <c r="G4247" s="173"/>
      <c r="H4247" s="173"/>
      <c r="I4247" s="71" t="str">
        <v>libre</v>
      </c>
      <c r="J4247" s="244">
        <f t="shared" si="208"/>
        <v>0</v>
      </c>
      <c r="K4247" s="52">
        <f t="shared" ref="K4247:K4256" ca="1" si="212">$J4247*K3941*INDEX(Opex.Tend.Acu.Gasto,$F4247,K$9)</f>
        <v>0</v>
      </c>
      <c r="L4247" s="233"/>
      <c r="M4247" s="233"/>
      <c r="N4247" s="233"/>
      <c r="O4247" s="233"/>
      <c r="P4247" s="233"/>
    </row>
    <row r="4248" spans="1:16" outlineLevel="2" x14ac:dyDescent="0.3">
      <c r="A4248" s="173"/>
      <c r="B4248" s="173"/>
      <c r="C4248" s="173"/>
      <c r="D4248" s="173"/>
      <c r="E4248" s="173"/>
      <c r="F4248" s="70">
        <v>232</v>
      </c>
      <c r="G4248" s="173"/>
      <c r="H4248" s="173"/>
      <c r="I4248" s="71" t="str">
        <v>libre</v>
      </c>
      <c r="J4248" s="244">
        <f t="shared" si="208"/>
        <v>0</v>
      </c>
      <c r="K4248" s="52">
        <f t="shared" ca="1" si="212"/>
        <v>0</v>
      </c>
      <c r="L4248" s="233"/>
      <c r="M4248" s="233"/>
      <c r="N4248" s="233"/>
      <c r="O4248" s="233"/>
      <c r="P4248" s="233"/>
    </row>
    <row r="4249" spans="1:16" outlineLevel="2" x14ac:dyDescent="0.3">
      <c r="A4249" s="173"/>
      <c r="B4249" s="173"/>
      <c r="C4249" s="173"/>
      <c r="D4249" s="173"/>
      <c r="E4249" s="173"/>
      <c r="F4249" s="70">
        <v>233</v>
      </c>
      <c r="G4249" s="173"/>
      <c r="H4249" s="173"/>
      <c r="I4249" s="71" t="str">
        <v>libre</v>
      </c>
      <c r="J4249" s="244">
        <f t="shared" si="208"/>
        <v>0</v>
      </c>
      <c r="K4249" s="52">
        <f t="shared" ca="1" si="212"/>
        <v>0</v>
      </c>
      <c r="L4249" s="233"/>
      <c r="M4249" s="233"/>
      <c r="N4249" s="233"/>
      <c r="O4249" s="233"/>
      <c r="P4249" s="233"/>
    </row>
    <row r="4250" spans="1:16" outlineLevel="2" x14ac:dyDescent="0.3">
      <c r="A4250" s="173"/>
      <c r="B4250" s="173"/>
      <c r="C4250" s="173"/>
      <c r="D4250" s="173"/>
      <c r="E4250" s="173"/>
      <c r="F4250" s="70">
        <v>234</v>
      </c>
      <c r="G4250" s="173"/>
      <c r="H4250" s="173"/>
      <c r="I4250" s="71" t="str">
        <v>libre</v>
      </c>
      <c r="J4250" s="244">
        <f t="shared" si="208"/>
        <v>0</v>
      </c>
      <c r="K4250" s="52">
        <f t="shared" ca="1" si="212"/>
        <v>0</v>
      </c>
      <c r="L4250" s="233"/>
      <c r="M4250" s="233"/>
      <c r="N4250" s="233"/>
      <c r="O4250" s="233"/>
      <c r="P4250" s="233"/>
    </row>
    <row r="4251" spans="1:16" outlineLevel="2" x14ac:dyDescent="0.3">
      <c r="A4251" s="173"/>
      <c r="B4251" s="173"/>
      <c r="C4251" s="173"/>
      <c r="D4251" s="173"/>
      <c r="E4251" s="173"/>
      <c r="F4251" s="70">
        <v>235</v>
      </c>
      <c r="G4251" s="173"/>
      <c r="H4251" s="173"/>
      <c r="I4251" s="71" t="str">
        <v>libre</v>
      </c>
      <c r="J4251" s="244">
        <f t="shared" si="208"/>
        <v>0</v>
      </c>
      <c r="K4251" s="52">
        <f t="shared" ca="1" si="212"/>
        <v>0</v>
      </c>
      <c r="L4251" s="233"/>
      <c r="M4251" s="233"/>
      <c r="N4251" s="233"/>
      <c r="O4251" s="233"/>
      <c r="P4251" s="233"/>
    </row>
    <row r="4252" spans="1:16" outlineLevel="2" x14ac:dyDescent="0.3">
      <c r="A4252" s="173"/>
      <c r="B4252" s="173"/>
      <c r="C4252" s="173"/>
      <c r="D4252" s="173"/>
      <c r="E4252" s="173"/>
      <c r="F4252" s="70">
        <v>236</v>
      </c>
      <c r="G4252" s="173"/>
      <c r="H4252" s="173"/>
      <c r="I4252" s="71" t="str">
        <v>libre</v>
      </c>
      <c r="J4252" s="244">
        <f t="shared" si="208"/>
        <v>0</v>
      </c>
      <c r="K4252" s="52">
        <f t="shared" ca="1" si="212"/>
        <v>0</v>
      </c>
      <c r="L4252" s="233"/>
      <c r="M4252" s="233"/>
      <c r="N4252" s="233"/>
      <c r="O4252" s="233"/>
      <c r="P4252" s="233"/>
    </row>
    <row r="4253" spans="1:16" outlineLevel="2" x14ac:dyDescent="0.3">
      <c r="A4253" s="173"/>
      <c r="B4253" s="173"/>
      <c r="C4253" s="173"/>
      <c r="D4253" s="173"/>
      <c r="E4253" s="173"/>
      <c r="F4253" s="70">
        <v>237</v>
      </c>
      <c r="G4253" s="173"/>
      <c r="H4253" s="173"/>
      <c r="I4253" s="71" t="str">
        <v>libre</v>
      </c>
      <c r="J4253" s="244">
        <f t="shared" si="208"/>
        <v>0</v>
      </c>
      <c r="K4253" s="52">
        <f t="shared" ca="1" si="212"/>
        <v>0</v>
      </c>
      <c r="L4253" s="233"/>
      <c r="M4253" s="233"/>
      <c r="N4253" s="233"/>
      <c r="O4253" s="233"/>
      <c r="P4253" s="233"/>
    </row>
    <row r="4254" spans="1:16" outlineLevel="2" x14ac:dyDescent="0.3">
      <c r="A4254" s="173"/>
      <c r="B4254" s="173"/>
      <c r="C4254" s="173"/>
      <c r="D4254" s="173"/>
      <c r="E4254" s="173"/>
      <c r="F4254" s="70">
        <v>238</v>
      </c>
      <c r="G4254" s="173"/>
      <c r="H4254" s="173"/>
      <c r="I4254" s="71" t="str">
        <v>libre</v>
      </c>
      <c r="J4254" s="244">
        <f t="shared" si="208"/>
        <v>0</v>
      </c>
      <c r="K4254" s="52">
        <f t="shared" ca="1" si="212"/>
        <v>0</v>
      </c>
      <c r="L4254" s="233"/>
      <c r="M4254" s="233"/>
      <c r="N4254" s="233"/>
      <c r="O4254" s="233"/>
      <c r="P4254" s="233"/>
    </row>
    <row r="4255" spans="1:16" outlineLevel="2" x14ac:dyDescent="0.3">
      <c r="A4255" s="173"/>
      <c r="B4255" s="173"/>
      <c r="C4255" s="173"/>
      <c r="D4255" s="173"/>
      <c r="E4255" s="173"/>
      <c r="F4255" s="70">
        <v>239</v>
      </c>
      <c r="G4255" s="173"/>
      <c r="H4255" s="173"/>
      <c r="I4255" s="71" t="str">
        <v>libre</v>
      </c>
      <c r="J4255" s="244">
        <f t="shared" si="208"/>
        <v>0</v>
      </c>
      <c r="K4255" s="52">
        <f t="shared" ca="1" si="212"/>
        <v>0</v>
      </c>
      <c r="L4255" s="233"/>
      <c r="M4255" s="233"/>
      <c r="N4255" s="233"/>
      <c r="O4255" s="233"/>
      <c r="P4255" s="233"/>
    </row>
    <row r="4256" spans="1:16" outlineLevel="2" x14ac:dyDescent="0.3">
      <c r="A4256" s="173"/>
      <c r="B4256" s="173"/>
      <c r="C4256" s="173"/>
      <c r="D4256" s="173"/>
      <c r="E4256" s="173"/>
      <c r="F4256" s="70">
        <v>240</v>
      </c>
      <c r="G4256" s="173"/>
      <c r="H4256" s="173"/>
      <c r="I4256" s="71" t="str">
        <v>libre</v>
      </c>
      <c r="J4256" s="244">
        <f t="shared" si="208"/>
        <v>0</v>
      </c>
      <c r="K4256" s="52">
        <f t="shared" ca="1" si="212"/>
        <v>0</v>
      </c>
      <c r="L4256" s="233"/>
      <c r="M4256" s="233"/>
      <c r="N4256" s="233"/>
      <c r="O4256" s="233"/>
      <c r="P4256" s="233"/>
    </row>
    <row r="4257" spans="1:16" outlineLevel="2" x14ac:dyDescent="0.3">
      <c r="A4257" s="173"/>
      <c r="B4257" s="173"/>
      <c r="C4257" s="173"/>
      <c r="D4257" s="173"/>
      <c r="E4257" s="173"/>
      <c r="F4257" s="70">
        <v>241</v>
      </c>
      <c r="G4257" s="173"/>
      <c r="H4257" s="173"/>
      <c r="I4257" s="71" t="str">
        <v>libre</v>
      </c>
      <c r="J4257" s="244">
        <f t="shared" si="208"/>
        <v>0</v>
      </c>
      <c r="K4257" s="52">
        <f t="shared" ref="K4257:K4266" ca="1" si="213">$J4257*K3951*INDEX(Opex.Tend.Acu.Gasto,$F4257,K$9)</f>
        <v>0</v>
      </c>
      <c r="L4257" s="233"/>
      <c r="M4257" s="233"/>
      <c r="N4257" s="233"/>
      <c r="O4257" s="233"/>
      <c r="P4257" s="233"/>
    </row>
    <row r="4258" spans="1:16" outlineLevel="2" x14ac:dyDescent="0.3">
      <c r="A4258" s="173"/>
      <c r="B4258" s="173"/>
      <c r="C4258" s="173"/>
      <c r="D4258" s="173"/>
      <c r="E4258" s="173"/>
      <c r="F4258" s="70">
        <v>242</v>
      </c>
      <c r="G4258" s="173"/>
      <c r="H4258" s="173"/>
      <c r="I4258" s="71" t="str">
        <v>libre</v>
      </c>
      <c r="J4258" s="244">
        <f t="shared" si="208"/>
        <v>0</v>
      </c>
      <c r="K4258" s="52">
        <f t="shared" ca="1" si="213"/>
        <v>0</v>
      </c>
      <c r="L4258" s="233"/>
      <c r="M4258" s="233"/>
      <c r="N4258" s="233"/>
      <c r="O4258" s="233"/>
      <c r="P4258" s="233"/>
    </row>
    <row r="4259" spans="1:16" outlineLevel="2" x14ac:dyDescent="0.3">
      <c r="A4259" s="173"/>
      <c r="B4259" s="173"/>
      <c r="C4259" s="173"/>
      <c r="D4259" s="173"/>
      <c r="E4259" s="173"/>
      <c r="F4259" s="70">
        <v>243</v>
      </c>
      <c r="G4259" s="173"/>
      <c r="H4259" s="173"/>
      <c r="I4259" s="71" t="str">
        <v>libre</v>
      </c>
      <c r="J4259" s="244">
        <f t="shared" si="208"/>
        <v>0</v>
      </c>
      <c r="K4259" s="52">
        <f t="shared" ca="1" si="213"/>
        <v>0</v>
      </c>
      <c r="L4259" s="233"/>
      <c r="M4259" s="233"/>
      <c r="N4259" s="233"/>
      <c r="O4259" s="233"/>
      <c r="P4259" s="233"/>
    </row>
    <row r="4260" spans="1:16" outlineLevel="2" x14ac:dyDescent="0.3">
      <c r="A4260" s="173"/>
      <c r="B4260" s="173"/>
      <c r="C4260" s="173"/>
      <c r="D4260" s="173"/>
      <c r="E4260" s="173"/>
      <c r="F4260" s="70">
        <v>244</v>
      </c>
      <c r="G4260" s="173"/>
      <c r="H4260" s="173"/>
      <c r="I4260" s="71" t="str">
        <v>libre</v>
      </c>
      <c r="J4260" s="244">
        <f t="shared" si="208"/>
        <v>0</v>
      </c>
      <c r="K4260" s="52">
        <f t="shared" ca="1" si="213"/>
        <v>0</v>
      </c>
      <c r="L4260" s="233"/>
      <c r="M4260" s="233"/>
      <c r="N4260" s="233"/>
      <c r="O4260" s="233"/>
      <c r="P4260" s="233"/>
    </row>
    <row r="4261" spans="1:16" outlineLevel="2" x14ac:dyDescent="0.3">
      <c r="A4261" s="173"/>
      <c r="B4261" s="173"/>
      <c r="C4261" s="173"/>
      <c r="D4261" s="173"/>
      <c r="E4261" s="173"/>
      <c r="F4261" s="70">
        <v>245</v>
      </c>
      <c r="G4261" s="173"/>
      <c r="H4261" s="173"/>
      <c r="I4261" s="71" t="str">
        <v>libre</v>
      </c>
      <c r="J4261" s="244">
        <f t="shared" si="208"/>
        <v>0</v>
      </c>
      <c r="K4261" s="52">
        <f t="shared" ca="1" si="213"/>
        <v>0</v>
      </c>
      <c r="L4261" s="233"/>
      <c r="M4261" s="233"/>
      <c r="N4261" s="233"/>
      <c r="O4261" s="233"/>
      <c r="P4261" s="233"/>
    </row>
    <row r="4262" spans="1:16" outlineLevel="2" x14ac:dyDescent="0.3">
      <c r="A4262" s="173"/>
      <c r="B4262" s="173"/>
      <c r="C4262" s="173"/>
      <c r="D4262" s="173"/>
      <c r="E4262" s="173"/>
      <c r="F4262" s="70">
        <v>246</v>
      </c>
      <c r="G4262" s="173"/>
      <c r="H4262" s="173"/>
      <c r="I4262" s="71" t="str">
        <v>libre</v>
      </c>
      <c r="J4262" s="244">
        <f t="shared" si="208"/>
        <v>0</v>
      </c>
      <c r="K4262" s="52">
        <f t="shared" ca="1" si="213"/>
        <v>0</v>
      </c>
      <c r="L4262" s="233"/>
      <c r="M4262" s="233"/>
      <c r="N4262" s="233"/>
      <c r="O4262" s="233"/>
      <c r="P4262" s="233"/>
    </row>
    <row r="4263" spans="1:16" outlineLevel="2" x14ac:dyDescent="0.3">
      <c r="A4263" s="173"/>
      <c r="B4263" s="173"/>
      <c r="C4263" s="173"/>
      <c r="D4263" s="173"/>
      <c r="E4263" s="173"/>
      <c r="F4263" s="70">
        <v>247</v>
      </c>
      <c r="G4263" s="173"/>
      <c r="H4263" s="173"/>
      <c r="I4263" s="71" t="str">
        <v>libre</v>
      </c>
      <c r="J4263" s="244">
        <f t="shared" si="208"/>
        <v>0</v>
      </c>
      <c r="K4263" s="52">
        <f t="shared" ca="1" si="213"/>
        <v>0</v>
      </c>
      <c r="L4263" s="233"/>
      <c r="M4263" s="233"/>
      <c r="N4263" s="233"/>
      <c r="O4263" s="233"/>
      <c r="P4263" s="233"/>
    </row>
    <row r="4264" spans="1:16" outlineLevel="2" x14ac:dyDescent="0.3">
      <c r="A4264" s="173"/>
      <c r="B4264" s="173"/>
      <c r="C4264" s="173"/>
      <c r="D4264" s="173"/>
      <c r="E4264" s="173"/>
      <c r="F4264" s="70">
        <v>248</v>
      </c>
      <c r="G4264" s="173"/>
      <c r="H4264" s="173"/>
      <c r="I4264" s="71" t="str">
        <v>libre</v>
      </c>
      <c r="J4264" s="244">
        <f t="shared" si="208"/>
        <v>0</v>
      </c>
      <c r="K4264" s="52">
        <f t="shared" ca="1" si="213"/>
        <v>0</v>
      </c>
      <c r="L4264" s="233"/>
      <c r="M4264" s="233"/>
      <c r="N4264" s="233"/>
      <c r="O4264" s="233"/>
      <c r="P4264" s="233"/>
    </row>
    <row r="4265" spans="1:16" outlineLevel="2" x14ac:dyDescent="0.3">
      <c r="A4265" s="173"/>
      <c r="B4265" s="173"/>
      <c r="C4265" s="173"/>
      <c r="D4265" s="173"/>
      <c r="E4265" s="173"/>
      <c r="F4265" s="70">
        <v>249</v>
      </c>
      <c r="G4265" s="173"/>
      <c r="H4265" s="173"/>
      <c r="I4265" s="71" t="str">
        <v>libre</v>
      </c>
      <c r="J4265" s="244">
        <f t="shared" si="208"/>
        <v>0</v>
      </c>
      <c r="K4265" s="52">
        <f t="shared" ca="1" si="213"/>
        <v>0</v>
      </c>
      <c r="L4265" s="233"/>
      <c r="M4265" s="233"/>
      <c r="N4265" s="233"/>
      <c r="O4265" s="233"/>
      <c r="P4265" s="233"/>
    </row>
    <row r="4266" spans="1:16" outlineLevel="2" x14ac:dyDescent="0.3">
      <c r="A4266" s="173"/>
      <c r="B4266" s="173"/>
      <c r="C4266" s="173"/>
      <c r="D4266" s="173"/>
      <c r="E4266" s="173"/>
      <c r="F4266" s="70">
        <v>250</v>
      </c>
      <c r="G4266" s="173"/>
      <c r="H4266" s="173"/>
      <c r="I4266" s="71" t="str">
        <v>libre</v>
      </c>
      <c r="J4266" s="244">
        <f t="shared" si="208"/>
        <v>0</v>
      </c>
      <c r="K4266" s="52">
        <f t="shared" ca="1" si="213"/>
        <v>0</v>
      </c>
      <c r="L4266" s="233"/>
      <c r="M4266" s="233"/>
      <c r="N4266" s="233"/>
      <c r="O4266" s="233"/>
      <c r="P4266" s="233"/>
    </row>
    <row r="4267" spans="1:16" outlineLevel="2" x14ac:dyDescent="0.3">
      <c r="A4267" s="173"/>
      <c r="B4267" s="173"/>
      <c r="C4267" s="173"/>
      <c r="D4267" s="173"/>
      <c r="E4267" s="173"/>
      <c r="F4267" s="70">
        <v>251</v>
      </c>
      <c r="G4267" s="173"/>
      <c r="H4267" s="173"/>
      <c r="I4267" s="71" t="str">
        <v>libre</v>
      </c>
      <c r="J4267" s="244">
        <f t="shared" si="208"/>
        <v>0</v>
      </c>
      <c r="K4267" s="52">
        <f t="shared" ref="K4267:K4276" ca="1" si="214">$J4267*K3961*INDEX(Opex.Tend.Acu.Gasto,$F4267,K$9)</f>
        <v>0</v>
      </c>
      <c r="L4267" s="233"/>
      <c r="M4267" s="233"/>
      <c r="N4267" s="233"/>
      <c r="O4267" s="233"/>
      <c r="P4267" s="233"/>
    </row>
    <row r="4268" spans="1:16" outlineLevel="2" x14ac:dyDescent="0.3">
      <c r="A4268" s="173"/>
      <c r="B4268" s="173"/>
      <c r="C4268" s="173"/>
      <c r="D4268" s="173"/>
      <c r="E4268" s="173"/>
      <c r="F4268" s="70">
        <v>252</v>
      </c>
      <c r="G4268" s="173"/>
      <c r="H4268" s="173"/>
      <c r="I4268" s="71" t="str">
        <v>libre</v>
      </c>
      <c r="J4268" s="244">
        <f t="shared" si="208"/>
        <v>0</v>
      </c>
      <c r="K4268" s="52">
        <f t="shared" ca="1" si="214"/>
        <v>0</v>
      </c>
      <c r="L4268" s="233"/>
      <c r="M4268" s="233"/>
      <c r="N4268" s="233"/>
      <c r="O4268" s="233"/>
      <c r="P4268" s="233"/>
    </row>
    <row r="4269" spans="1:16" outlineLevel="2" x14ac:dyDescent="0.3">
      <c r="A4269" s="173"/>
      <c r="B4269" s="173"/>
      <c r="C4269" s="173"/>
      <c r="D4269" s="173"/>
      <c r="E4269" s="173"/>
      <c r="F4269" s="70">
        <v>253</v>
      </c>
      <c r="G4269" s="173"/>
      <c r="H4269" s="173"/>
      <c r="I4269" s="71" t="str">
        <v>libre</v>
      </c>
      <c r="J4269" s="244">
        <f t="shared" si="208"/>
        <v>0</v>
      </c>
      <c r="K4269" s="52">
        <f t="shared" ca="1" si="214"/>
        <v>0</v>
      </c>
      <c r="L4269" s="233"/>
      <c r="M4269" s="233"/>
      <c r="N4269" s="233"/>
      <c r="O4269" s="233"/>
      <c r="P4269" s="233"/>
    </row>
    <row r="4270" spans="1:16" outlineLevel="2" x14ac:dyDescent="0.3">
      <c r="A4270" s="173"/>
      <c r="B4270" s="173"/>
      <c r="C4270" s="173"/>
      <c r="D4270" s="173"/>
      <c r="E4270" s="173"/>
      <c r="F4270" s="70">
        <v>254</v>
      </c>
      <c r="G4270" s="173"/>
      <c r="H4270" s="173"/>
      <c r="I4270" s="71" t="str">
        <v>libre</v>
      </c>
      <c r="J4270" s="244">
        <f t="shared" si="208"/>
        <v>0</v>
      </c>
      <c r="K4270" s="52">
        <f t="shared" ca="1" si="214"/>
        <v>0</v>
      </c>
      <c r="L4270" s="233"/>
      <c r="M4270" s="233"/>
      <c r="N4270" s="233"/>
      <c r="O4270" s="233"/>
      <c r="P4270" s="233"/>
    </row>
    <row r="4271" spans="1:16" outlineLevel="2" x14ac:dyDescent="0.3">
      <c r="A4271" s="173"/>
      <c r="B4271" s="173"/>
      <c r="C4271" s="173"/>
      <c r="D4271" s="173"/>
      <c r="E4271" s="173"/>
      <c r="F4271" s="70">
        <v>255</v>
      </c>
      <c r="G4271" s="173"/>
      <c r="H4271" s="173"/>
      <c r="I4271" s="71" t="str">
        <v>libre</v>
      </c>
      <c r="J4271" s="244">
        <f t="shared" si="208"/>
        <v>0</v>
      </c>
      <c r="K4271" s="52">
        <f t="shared" ca="1" si="214"/>
        <v>0</v>
      </c>
      <c r="L4271" s="233"/>
      <c r="M4271" s="233"/>
      <c r="N4271" s="233"/>
      <c r="O4271" s="233"/>
      <c r="P4271" s="233"/>
    </row>
    <row r="4272" spans="1:16" outlineLevel="2" x14ac:dyDescent="0.3">
      <c r="A4272" s="173"/>
      <c r="B4272" s="173"/>
      <c r="C4272" s="173"/>
      <c r="D4272" s="173"/>
      <c r="E4272" s="173"/>
      <c r="F4272" s="70">
        <v>256</v>
      </c>
      <c r="G4272" s="173"/>
      <c r="H4272" s="173"/>
      <c r="I4272" s="71" t="str">
        <v>libre</v>
      </c>
      <c r="J4272" s="244">
        <f t="shared" si="208"/>
        <v>0</v>
      </c>
      <c r="K4272" s="52">
        <f t="shared" ca="1" si="214"/>
        <v>0</v>
      </c>
      <c r="L4272" s="233"/>
      <c r="M4272" s="233"/>
      <c r="N4272" s="233"/>
      <c r="O4272" s="233"/>
      <c r="P4272" s="233"/>
    </row>
    <row r="4273" spans="1:16" outlineLevel="2" x14ac:dyDescent="0.3">
      <c r="A4273" s="173"/>
      <c r="B4273" s="173"/>
      <c r="C4273" s="173"/>
      <c r="D4273" s="173"/>
      <c r="E4273" s="173"/>
      <c r="F4273" s="70">
        <v>257</v>
      </c>
      <c r="G4273" s="173"/>
      <c r="H4273" s="173"/>
      <c r="I4273" s="71" t="str">
        <v>libre</v>
      </c>
      <c r="J4273" s="244">
        <f t="shared" ref="J4273:J4316" si="215">INDEX(BD.Opex.Unit.Año.0,F4273)</f>
        <v>0</v>
      </c>
      <c r="K4273" s="52">
        <f t="shared" ca="1" si="214"/>
        <v>0</v>
      </c>
      <c r="L4273" s="233"/>
      <c r="M4273" s="233"/>
      <c r="N4273" s="233"/>
      <c r="O4273" s="233"/>
      <c r="P4273" s="233"/>
    </row>
    <row r="4274" spans="1:16" outlineLevel="2" x14ac:dyDescent="0.3">
      <c r="A4274" s="173"/>
      <c r="B4274" s="173"/>
      <c r="C4274" s="173"/>
      <c r="D4274" s="173"/>
      <c r="E4274" s="173"/>
      <c r="F4274" s="70">
        <v>258</v>
      </c>
      <c r="G4274" s="173"/>
      <c r="H4274" s="173"/>
      <c r="I4274" s="71" t="str">
        <v>libre</v>
      </c>
      <c r="J4274" s="244">
        <f t="shared" si="215"/>
        <v>0</v>
      </c>
      <c r="K4274" s="52">
        <f t="shared" ca="1" si="214"/>
        <v>0</v>
      </c>
      <c r="L4274" s="233"/>
      <c r="M4274" s="233"/>
      <c r="N4274" s="233"/>
      <c r="O4274" s="233"/>
      <c r="P4274" s="233"/>
    </row>
    <row r="4275" spans="1:16" outlineLevel="2" x14ac:dyDescent="0.3">
      <c r="A4275" s="173"/>
      <c r="B4275" s="173"/>
      <c r="C4275" s="173"/>
      <c r="D4275" s="173"/>
      <c r="E4275" s="173"/>
      <c r="F4275" s="70">
        <v>259</v>
      </c>
      <c r="G4275" s="173"/>
      <c r="H4275" s="173"/>
      <c r="I4275" s="71" t="str">
        <v>libre</v>
      </c>
      <c r="J4275" s="244">
        <f t="shared" si="215"/>
        <v>0</v>
      </c>
      <c r="K4275" s="52">
        <f t="shared" ca="1" si="214"/>
        <v>0</v>
      </c>
      <c r="L4275" s="233"/>
      <c r="M4275" s="233"/>
      <c r="N4275" s="233"/>
      <c r="O4275" s="233"/>
      <c r="P4275" s="233"/>
    </row>
    <row r="4276" spans="1:16" outlineLevel="2" x14ac:dyDescent="0.3">
      <c r="A4276" s="173"/>
      <c r="B4276" s="173"/>
      <c r="C4276" s="173"/>
      <c r="D4276" s="173"/>
      <c r="E4276" s="173"/>
      <c r="F4276" s="70">
        <v>260</v>
      </c>
      <c r="G4276" s="173"/>
      <c r="H4276" s="173"/>
      <c r="I4276" s="71" t="str">
        <v>libre</v>
      </c>
      <c r="J4276" s="244">
        <f t="shared" si="215"/>
        <v>0</v>
      </c>
      <c r="K4276" s="52">
        <f t="shared" ca="1" si="214"/>
        <v>0</v>
      </c>
      <c r="L4276" s="233"/>
      <c r="M4276" s="233"/>
      <c r="N4276" s="233"/>
      <c r="O4276" s="233"/>
      <c r="P4276" s="233"/>
    </row>
    <row r="4277" spans="1:16" outlineLevel="2" x14ac:dyDescent="0.3">
      <c r="A4277" s="173"/>
      <c r="B4277" s="173"/>
      <c r="C4277" s="173"/>
      <c r="D4277" s="173"/>
      <c r="E4277" s="173"/>
      <c r="F4277" s="70">
        <v>261</v>
      </c>
      <c r="G4277" s="173"/>
      <c r="H4277" s="173"/>
      <c r="I4277" s="71" t="str">
        <v>libre</v>
      </c>
      <c r="J4277" s="244">
        <f t="shared" si="215"/>
        <v>0</v>
      </c>
      <c r="K4277" s="52">
        <f t="shared" ref="K4277:K4286" ca="1" si="216">$J4277*K3971*INDEX(Opex.Tend.Acu.Gasto,$F4277,K$9)</f>
        <v>0</v>
      </c>
      <c r="L4277" s="233"/>
      <c r="M4277" s="233"/>
      <c r="N4277" s="233"/>
      <c r="O4277" s="233"/>
      <c r="P4277" s="233"/>
    </row>
    <row r="4278" spans="1:16" outlineLevel="2" x14ac:dyDescent="0.3">
      <c r="A4278" s="173"/>
      <c r="B4278" s="173"/>
      <c r="C4278" s="173"/>
      <c r="D4278" s="173"/>
      <c r="E4278" s="173"/>
      <c r="F4278" s="70">
        <v>262</v>
      </c>
      <c r="G4278" s="173"/>
      <c r="H4278" s="173"/>
      <c r="I4278" s="71" t="str">
        <v>libre</v>
      </c>
      <c r="J4278" s="244">
        <f t="shared" si="215"/>
        <v>0</v>
      </c>
      <c r="K4278" s="52">
        <f t="shared" ca="1" si="216"/>
        <v>0</v>
      </c>
      <c r="L4278" s="233"/>
      <c r="M4278" s="233"/>
      <c r="N4278" s="233"/>
      <c r="O4278" s="233"/>
      <c r="P4278" s="233"/>
    </row>
    <row r="4279" spans="1:16" outlineLevel="2" x14ac:dyDescent="0.3">
      <c r="A4279" s="173"/>
      <c r="B4279" s="173"/>
      <c r="C4279" s="173"/>
      <c r="D4279" s="173"/>
      <c r="E4279" s="173"/>
      <c r="F4279" s="70">
        <v>263</v>
      </c>
      <c r="G4279" s="173"/>
      <c r="H4279" s="173"/>
      <c r="I4279" s="71" t="str">
        <v>libre</v>
      </c>
      <c r="J4279" s="244">
        <f t="shared" si="215"/>
        <v>0</v>
      </c>
      <c r="K4279" s="52">
        <f t="shared" ca="1" si="216"/>
        <v>0</v>
      </c>
      <c r="L4279" s="233"/>
      <c r="M4279" s="233"/>
      <c r="N4279" s="233"/>
      <c r="O4279" s="233"/>
      <c r="P4279" s="233"/>
    </row>
    <row r="4280" spans="1:16" outlineLevel="2" x14ac:dyDescent="0.3">
      <c r="A4280" s="173"/>
      <c r="B4280" s="173"/>
      <c r="C4280" s="173"/>
      <c r="D4280" s="173"/>
      <c r="E4280" s="173"/>
      <c r="F4280" s="70">
        <v>264</v>
      </c>
      <c r="G4280" s="173"/>
      <c r="H4280" s="173"/>
      <c r="I4280" s="71" t="str">
        <v>libre</v>
      </c>
      <c r="J4280" s="244">
        <f t="shared" si="215"/>
        <v>0</v>
      </c>
      <c r="K4280" s="52">
        <f t="shared" ca="1" si="216"/>
        <v>0</v>
      </c>
      <c r="L4280" s="233"/>
      <c r="M4280" s="233"/>
      <c r="N4280" s="233"/>
      <c r="O4280" s="233"/>
      <c r="P4280" s="233"/>
    </row>
    <row r="4281" spans="1:16" outlineLevel="2" x14ac:dyDescent="0.3">
      <c r="A4281" s="173"/>
      <c r="B4281" s="173"/>
      <c r="C4281" s="173"/>
      <c r="D4281" s="173"/>
      <c r="E4281" s="173"/>
      <c r="F4281" s="70">
        <v>265</v>
      </c>
      <c r="G4281" s="173"/>
      <c r="H4281" s="173"/>
      <c r="I4281" s="71" t="str">
        <v>libre</v>
      </c>
      <c r="J4281" s="244">
        <f t="shared" si="215"/>
        <v>0</v>
      </c>
      <c r="K4281" s="52">
        <f t="shared" ca="1" si="216"/>
        <v>0</v>
      </c>
      <c r="L4281" s="233"/>
      <c r="M4281" s="233"/>
      <c r="N4281" s="233"/>
      <c r="O4281" s="233"/>
      <c r="P4281" s="233"/>
    </row>
    <row r="4282" spans="1:16" outlineLevel="2" x14ac:dyDescent="0.3">
      <c r="A4282" s="173"/>
      <c r="B4282" s="173"/>
      <c r="C4282" s="173"/>
      <c r="D4282" s="173"/>
      <c r="E4282" s="173"/>
      <c r="F4282" s="70">
        <v>266</v>
      </c>
      <c r="G4282" s="173"/>
      <c r="H4282" s="173"/>
      <c r="I4282" s="71" t="str">
        <v>libre</v>
      </c>
      <c r="J4282" s="244">
        <f t="shared" si="215"/>
        <v>0</v>
      </c>
      <c r="K4282" s="52">
        <f t="shared" ca="1" si="216"/>
        <v>0</v>
      </c>
      <c r="L4282" s="233"/>
      <c r="M4282" s="233"/>
      <c r="N4282" s="233"/>
      <c r="O4282" s="233"/>
      <c r="P4282" s="233"/>
    </row>
    <row r="4283" spans="1:16" outlineLevel="2" x14ac:dyDescent="0.3">
      <c r="A4283" s="173"/>
      <c r="B4283" s="173"/>
      <c r="C4283" s="173"/>
      <c r="D4283" s="173"/>
      <c r="E4283" s="173"/>
      <c r="F4283" s="70">
        <v>267</v>
      </c>
      <c r="G4283" s="173"/>
      <c r="H4283" s="173"/>
      <c r="I4283" s="71" t="str">
        <v>libre</v>
      </c>
      <c r="J4283" s="244">
        <f t="shared" si="215"/>
        <v>0</v>
      </c>
      <c r="K4283" s="52">
        <f t="shared" ca="1" si="216"/>
        <v>0</v>
      </c>
      <c r="L4283" s="233"/>
      <c r="M4283" s="233"/>
      <c r="N4283" s="233"/>
      <c r="O4283" s="233"/>
      <c r="P4283" s="233"/>
    </row>
    <row r="4284" spans="1:16" outlineLevel="2" x14ac:dyDescent="0.3">
      <c r="A4284" s="173"/>
      <c r="B4284" s="173"/>
      <c r="C4284" s="173"/>
      <c r="D4284" s="173"/>
      <c r="E4284" s="173"/>
      <c r="F4284" s="70">
        <v>268</v>
      </c>
      <c r="G4284" s="173"/>
      <c r="H4284" s="173"/>
      <c r="I4284" s="71" t="str">
        <v>libre</v>
      </c>
      <c r="J4284" s="244">
        <f t="shared" si="215"/>
        <v>0</v>
      </c>
      <c r="K4284" s="52">
        <f t="shared" ca="1" si="216"/>
        <v>0</v>
      </c>
      <c r="L4284" s="233"/>
      <c r="M4284" s="233"/>
      <c r="N4284" s="233"/>
      <c r="O4284" s="233"/>
      <c r="P4284" s="233"/>
    </row>
    <row r="4285" spans="1:16" outlineLevel="2" x14ac:dyDescent="0.3">
      <c r="A4285" s="173"/>
      <c r="B4285" s="173"/>
      <c r="C4285" s="173"/>
      <c r="D4285" s="173"/>
      <c r="E4285" s="173"/>
      <c r="F4285" s="70">
        <v>269</v>
      </c>
      <c r="G4285" s="173"/>
      <c r="H4285" s="173"/>
      <c r="I4285" s="71" t="str">
        <v>libre</v>
      </c>
      <c r="J4285" s="244">
        <f t="shared" si="215"/>
        <v>0</v>
      </c>
      <c r="K4285" s="52">
        <f t="shared" ca="1" si="216"/>
        <v>0</v>
      </c>
      <c r="L4285" s="233"/>
      <c r="M4285" s="233"/>
      <c r="N4285" s="233"/>
      <c r="O4285" s="233"/>
      <c r="P4285" s="233"/>
    </row>
    <row r="4286" spans="1:16" outlineLevel="2" x14ac:dyDescent="0.3">
      <c r="A4286" s="173"/>
      <c r="B4286" s="173"/>
      <c r="C4286" s="173"/>
      <c r="D4286" s="173"/>
      <c r="E4286" s="173"/>
      <c r="F4286" s="70">
        <v>270</v>
      </c>
      <c r="G4286" s="173"/>
      <c r="H4286" s="173"/>
      <c r="I4286" s="71" t="str">
        <v>libre</v>
      </c>
      <c r="J4286" s="244">
        <f t="shared" si="215"/>
        <v>0</v>
      </c>
      <c r="K4286" s="52">
        <f t="shared" ca="1" si="216"/>
        <v>0</v>
      </c>
      <c r="L4286" s="233"/>
      <c r="M4286" s="233"/>
      <c r="N4286" s="233"/>
      <c r="O4286" s="233"/>
      <c r="P4286" s="233"/>
    </row>
    <row r="4287" spans="1:16" outlineLevel="2" x14ac:dyDescent="0.3">
      <c r="A4287" s="173"/>
      <c r="B4287" s="173"/>
      <c r="C4287" s="173"/>
      <c r="D4287" s="173"/>
      <c r="E4287" s="173"/>
      <c r="F4287" s="70">
        <v>271</v>
      </c>
      <c r="G4287" s="173"/>
      <c r="H4287" s="173"/>
      <c r="I4287" s="71" t="str">
        <v>libre</v>
      </c>
      <c r="J4287" s="244">
        <f t="shared" si="215"/>
        <v>0</v>
      </c>
      <c r="K4287" s="52">
        <f t="shared" ref="K4287:K4296" ca="1" si="217">$J4287*K3981*INDEX(Opex.Tend.Acu.Gasto,$F4287,K$9)</f>
        <v>0</v>
      </c>
      <c r="L4287" s="233"/>
      <c r="M4287" s="233"/>
      <c r="N4287" s="233"/>
      <c r="O4287" s="233"/>
      <c r="P4287" s="233"/>
    </row>
    <row r="4288" spans="1:16" outlineLevel="2" x14ac:dyDescent="0.3">
      <c r="A4288" s="173"/>
      <c r="B4288" s="173"/>
      <c r="C4288" s="173"/>
      <c r="D4288" s="173"/>
      <c r="E4288" s="173"/>
      <c r="F4288" s="70">
        <v>272</v>
      </c>
      <c r="G4288" s="173"/>
      <c r="H4288" s="173"/>
      <c r="I4288" s="71" t="str">
        <v>libre</v>
      </c>
      <c r="J4288" s="244">
        <f t="shared" si="215"/>
        <v>0</v>
      </c>
      <c r="K4288" s="52">
        <f t="shared" ca="1" si="217"/>
        <v>0</v>
      </c>
      <c r="L4288" s="233"/>
      <c r="M4288" s="233"/>
      <c r="N4288" s="233"/>
      <c r="O4288" s="233"/>
      <c r="P4288" s="233"/>
    </row>
    <row r="4289" spans="1:16" outlineLevel="2" x14ac:dyDescent="0.3">
      <c r="A4289" s="173"/>
      <c r="B4289" s="173"/>
      <c r="C4289" s="173"/>
      <c r="D4289" s="173"/>
      <c r="E4289" s="173"/>
      <c r="F4289" s="70">
        <v>273</v>
      </c>
      <c r="G4289" s="173"/>
      <c r="H4289" s="173"/>
      <c r="I4289" s="71" t="str">
        <v>libre</v>
      </c>
      <c r="J4289" s="244">
        <f t="shared" si="215"/>
        <v>0</v>
      </c>
      <c r="K4289" s="52">
        <f t="shared" ca="1" si="217"/>
        <v>0</v>
      </c>
      <c r="L4289" s="233"/>
      <c r="M4289" s="233"/>
      <c r="N4289" s="233"/>
      <c r="O4289" s="233"/>
      <c r="P4289" s="233"/>
    </row>
    <row r="4290" spans="1:16" outlineLevel="2" x14ac:dyDescent="0.3">
      <c r="A4290" s="173"/>
      <c r="B4290" s="173"/>
      <c r="C4290" s="173"/>
      <c r="D4290" s="173"/>
      <c r="E4290" s="173"/>
      <c r="F4290" s="70">
        <v>274</v>
      </c>
      <c r="G4290" s="173"/>
      <c r="H4290" s="173"/>
      <c r="I4290" s="71" t="str">
        <v>libre</v>
      </c>
      <c r="J4290" s="244">
        <f t="shared" si="215"/>
        <v>0</v>
      </c>
      <c r="K4290" s="52">
        <f t="shared" ca="1" si="217"/>
        <v>0</v>
      </c>
      <c r="L4290" s="233"/>
      <c r="M4290" s="233"/>
      <c r="N4290" s="233"/>
      <c r="O4290" s="233"/>
      <c r="P4290" s="233"/>
    </row>
    <row r="4291" spans="1:16" outlineLevel="2" x14ac:dyDescent="0.3">
      <c r="A4291" s="173"/>
      <c r="B4291" s="173"/>
      <c r="C4291" s="173"/>
      <c r="D4291" s="173"/>
      <c r="E4291" s="173"/>
      <c r="F4291" s="70">
        <v>275</v>
      </c>
      <c r="G4291" s="173"/>
      <c r="H4291" s="173"/>
      <c r="I4291" s="71" t="str">
        <v>libre</v>
      </c>
      <c r="J4291" s="244">
        <f t="shared" si="215"/>
        <v>0</v>
      </c>
      <c r="K4291" s="52">
        <f t="shared" ca="1" si="217"/>
        <v>0</v>
      </c>
      <c r="L4291" s="233"/>
      <c r="M4291" s="233"/>
      <c r="N4291" s="233"/>
      <c r="O4291" s="233"/>
      <c r="P4291" s="233"/>
    </row>
    <row r="4292" spans="1:16" outlineLevel="2" x14ac:dyDescent="0.3">
      <c r="A4292" s="173"/>
      <c r="B4292" s="173"/>
      <c r="C4292" s="173"/>
      <c r="D4292" s="173"/>
      <c r="E4292" s="173"/>
      <c r="F4292" s="70">
        <v>276</v>
      </c>
      <c r="G4292" s="173"/>
      <c r="H4292" s="173"/>
      <c r="I4292" s="71" t="str">
        <v>libre</v>
      </c>
      <c r="J4292" s="244">
        <f t="shared" si="215"/>
        <v>0</v>
      </c>
      <c r="K4292" s="52">
        <f t="shared" ca="1" si="217"/>
        <v>0</v>
      </c>
      <c r="L4292" s="233"/>
      <c r="M4292" s="233"/>
      <c r="N4292" s="233"/>
      <c r="O4292" s="233"/>
      <c r="P4292" s="233"/>
    </row>
    <row r="4293" spans="1:16" outlineLevel="2" x14ac:dyDescent="0.3">
      <c r="A4293" s="173"/>
      <c r="B4293" s="173"/>
      <c r="C4293" s="173"/>
      <c r="D4293" s="173"/>
      <c r="E4293" s="173"/>
      <c r="F4293" s="70">
        <v>277</v>
      </c>
      <c r="G4293" s="173"/>
      <c r="H4293" s="173"/>
      <c r="I4293" s="71" t="str">
        <v>libre</v>
      </c>
      <c r="J4293" s="244">
        <f t="shared" si="215"/>
        <v>0</v>
      </c>
      <c r="K4293" s="52">
        <f t="shared" ca="1" si="217"/>
        <v>0</v>
      </c>
      <c r="L4293" s="233"/>
      <c r="M4293" s="233"/>
      <c r="N4293" s="233"/>
      <c r="O4293" s="233"/>
      <c r="P4293" s="233"/>
    </row>
    <row r="4294" spans="1:16" outlineLevel="2" x14ac:dyDescent="0.3">
      <c r="A4294" s="173"/>
      <c r="B4294" s="173"/>
      <c r="C4294" s="173"/>
      <c r="D4294" s="173"/>
      <c r="E4294" s="173"/>
      <c r="F4294" s="70">
        <v>278</v>
      </c>
      <c r="G4294" s="173"/>
      <c r="H4294" s="173"/>
      <c r="I4294" s="71" t="str">
        <v>libre</v>
      </c>
      <c r="J4294" s="244">
        <f t="shared" si="215"/>
        <v>0</v>
      </c>
      <c r="K4294" s="52">
        <f t="shared" ca="1" si="217"/>
        <v>0</v>
      </c>
      <c r="L4294" s="233"/>
      <c r="M4294" s="233"/>
      <c r="N4294" s="233"/>
      <c r="O4294" s="233"/>
      <c r="P4294" s="233"/>
    </row>
    <row r="4295" spans="1:16" outlineLevel="2" x14ac:dyDescent="0.3">
      <c r="A4295" s="173"/>
      <c r="B4295" s="173"/>
      <c r="C4295" s="173"/>
      <c r="D4295" s="173"/>
      <c r="E4295" s="173"/>
      <c r="F4295" s="70">
        <v>279</v>
      </c>
      <c r="G4295" s="173"/>
      <c r="H4295" s="173"/>
      <c r="I4295" s="71" t="str">
        <v>libre</v>
      </c>
      <c r="J4295" s="244">
        <f t="shared" si="215"/>
        <v>0</v>
      </c>
      <c r="K4295" s="52">
        <f t="shared" ca="1" si="217"/>
        <v>0</v>
      </c>
      <c r="L4295" s="233"/>
      <c r="M4295" s="233"/>
      <c r="N4295" s="233"/>
      <c r="O4295" s="233"/>
      <c r="P4295" s="233"/>
    </row>
    <row r="4296" spans="1:16" outlineLevel="2" x14ac:dyDescent="0.3">
      <c r="A4296" s="173"/>
      <c r="B4296" s="173"/>
      <c r="C4296" s="173"/>
      <c r="D4296" s="173"/>
      <c r="E4296" s="173"/>
      <c r="F4296" s="70">
        <v>280</v>
      </c>
      <c r="G4296" s="173"/>
      <c r="H4296" s="173"/>
      <c r="I4296" s="71" t="str">
        <v>libre</v>
      </c>
      <c r="J4296" s="244">
        <f t="shared" si="215"/>
        <v>0</v>
      </c>
      <c r="K4296" s="52">
        <f t="shared" ca="1" si="217"/>
        <v>0</v>
      </c>
      <c r="L4296" s="233"/>
      <c r="M4296" s="233"/>
      <c r="N4296" s="233"/>
      <c r="O4296" s="233"/>
      <c r="P4296" s="233"/>
    </row>
    <row r="4297" spans="1:16" outlineLevel="2" x14ac:dyDescent="0.3">
      <c r="A4297" s="173"/>
      <c r="B4297" s="173"/>
      <c r="C4297" s="173"/>
      <c r="D4297" s="173"/>
      <c r="E4297" s="173"/>
      <c r="F4297" s="70">
        <v>281</v>
      </c>
      <c r="G4297" s="173"/>
      <c r="H4297" s="173"/>
      <c r="I4297" s="71" t="str">
        <v>libre</v>
      </c>
      <c r="J4297" s="244">
        <f t="shared" si="215"/>
        <v>0</v>
      </c>
      <c r="K4297" s="52">
        <f t="shared" ref="K4297:K4306" ca="1" si="218">$J4297*K3991*INDEX(Opex.Tend.Acu.Gasto,$F4297,K$9)</f>
        <v>0</v>
      </c>
      <c r="L4297" s="233"/>
      <c r="M4297" s="233"/>
      <c r="N4297" s="233"/>
      <c r="O4297" s="233"/>
      <c r="P4297" s="233"/>
    </row>
    <row r="4298" spans="1:16" outlineLevel="2" x14ac:dyDescent="0.3">
      <c r="A4298" s="173"/>
      <c r="B4298" s="173"/>
      <c r="C4298" s="173"/>
      <c r="D4298" s="173"/>
      <c r="E4298" s="173"/>
      <c r="F4298" s="70">
        <v>282</v>
      </c>
      <c r="G4298" s="173"/>
      <c r="H4298" s="173"/>
      <c r="I4298" s="71" t="str">
        <v>libre</v>
      </c>
      <c r="J4298" s="244">
        <f t="shared" si="215"/>
        <v>0</v>
      </c>
      <c r="K4298" s="52">
        <f t="shared" ca="1" si="218"/>
        <v>0</v>
      </c>
      <c r="L4298" s="233"/>
      <c r="M4298" s="233"/>
      <c r="N4298" s="233"/>
      <c r="O4298" s="233"/>
      <c r="P4298" s="233"/>
    </row>
    <row r="4299" spans="1:16" outlineLevel="2" x14ac:dyDescent="0.3">
      <c r="A4299" s="173"/>
      <c r="B4299" s="173"/>
      <c r="C4299" s="173"/>
      <c r="D4299" s="173"/>
      <c r="E4299" s="173"/>
      <c r="F4299" s="70">
        <v>283</v>
      </c>
      <c r="G4299" s="173"/>
      <c r="H4299" s="173"/>
      <c r="I4299" s="71" t="str">
        <v>libre</v>
      </c>
      <c r="J4299" s="244">
        <f t="shared" si="215"/>
        <v>0</v>
      </c>
      <c r="K4299" s="52">
        <f t="shared" ca="1" si="218"/>
        <v>0</v>
      </c>
      <c r="L4299" s="233"/>
      <c r="M4299" s="233"/>
      <c r="N4299" s="233"/>
      <c r="O4299" s="233"/>
      <c r="P4299" s="233"/>
    </row>
    <row r="4300" spans="1:16" outlineLevel="2" x14ac:dyDescent="0.3">
      <c r="A4300" s="173"/>
      <c r="B4300" s="173"/>
      <c r="C4300" s="173"/>
      <c r="D4300" s="173"/>
      <c r="E4300" s="173"/>
      <c r="F4300" s="70">
        <v>284</v>
      </c>
      <c r="G4300" s="173"/>
      <c r="H4300" s="173"/>
      <c r="I4300" s="71" t="str">
        <v>libre</v>
      </c>
      <c r="J4300" s="244">
        <f t="shared" si="215"/>
        <v>0</v>
      </c>
      <c r="K4300" s="52">
        <f t="shared" ca="1" si="218"/>
        <v>0</v>
      </c>
      <c r="L4300" s="233"/>
      <c r="M4300" s="233"/>
      <c r="N4300" s="233"/>
      <c r="O4300" s="233"/>
      <c r="P4300" s="233"/>
    </row>
    <row r="4301" spans="1:16" outlineLevel="2" x14ac:dyDescent="0.3">
      <c r="A4301" s="173"/>
      <c r="B4301" s="173"/>
      <c r="C4301" s="173"/>
      <c r="D4301" s="173"/>
      <c r="E4301" s="173"/>
      <c r="F4301" s="70">
        <v>285</v>
      </c>
      <c r="G4301" s="173"/>
      <c r="H4301" s="173"/>
      <c r="I4301" s="71" t="str">
        <v>libre</v>
      </c>
      <c r="J4301" s="244">
        <f t="shared" si="215"/>
        <v>0</v>
      </c>
      <c r="K4301" s="52">
        <f t="shared" ca="1" si="218"/>
        <v>0</v>
      </c>
      <c r="L4301" s="233"/>
      <c r="M4301" s="233"/>
      <c r="N4301" s="233"/>
      <c r="O4301" s="233"/>
      <c r="P4301" s="233"/>
    </row>
    <row r="4302" spans="1:16" outlineLevel="2" x14ac:dyDescent="0.3">
      <c r="A4302" s="173"/>
      <c r="B4302" s="173"/>
      <c r="C4302" s="173"/>
      <c r="D4302" s="173"/>
      <c r="E4302" s="173"/>
      <c r="F4302" s="70">
        <v>286</v>
      </c>
      <c r="G4302" s="173"/>
      <c r="H4302" s="173"/>
      <c r="I4302" s="71" t="str">
        <v>libre</v>
      </c>
      <c r="J4302" s="244">
        <f t="shared" si="215"/>
        <v>0</v>
      </c>
      <c r="K4302" s="52">
        <f t="shared" ca="1" si="218"/>
        <v>0</v>
      </c>
      <c r="L4302" s="233"/>
      <c r="M4302" s="233"/>
      <c r="N4302" s="233"/>
      <c r="O4302" s="233"/>
      <c r="P4302" s="233"/>
    </row>
    <row r="4303" spans="1:16" outlineLevel="2" x14ac:dyDescent="0.3">
      <c r="A4303" s="173"/>
      <c r="B4303" s="173"/>
      <c r="C4303" s="173"/>
      <c r="D4303" s="173"/>
      <c r="E4303" s="173"/>
      <c r="F4303" s="70">
        <v>287</v>
      </c>
      <c r="G4303" s="173"/>
      <c r="H4303" s="173"/>
      <c r="I4303" s="71" t="str">
        <v>libre</v>
      </c>
      <c r="J4303" s="244">
        <f t="shared" si="215"/>
        <v>0</v>
      </c>
      <c r="K4303" s="52">
        <f t="shared" ca="1" si="218"/>
        <v>0</v>
      </c>
      <c r="L4303" s="233"/>
      <c r="M4303" s="233"/>
      <c r="N4303" s="233"/>
      <c r="O4303" s="233"/>
      <c r="P4303" s="233"/>
    </row>
    <row r="4304" spans="1:16" outlineLevel="2" x14ac:dyDescent="0.3">
      <c r="A4304" s="173"/>
      <c r="B4304" s="173"/>
      <c r="C4304" s="173"/>
      <c r="D4304" s="173"/>
      <c r="E4304" s="173"/>
      <c r="F4304" s="70">
        <v>288</v>
      </c>
      <c r="G4304" s="173"/>
      <c r="H4304" s="173"/>
      <c r="I4304" s="71" t="str">
        <v>libre</v>
      </c>
      <c r="J4304" s="244">
        <f t="shared" si="215"/>
        <v>0</v>
      </c>
      <c r="K4304" s="52">
        <f t="shared" ca="1" si="218"/>
        <v>0</v>
      </c>
      <c r="L4304" s="233"/>
      <c r="M4304" s="233"/>
      <c r="N4304" s="233"/>
      <c r="O4304" s="233"/>
      <c r="P4304" s="233"/>
    </row>
    <row r="4305" spans="1:20" outlineLevel="2" x14ac:dyDescent="0.3">
      <c r="A4305" s="173"/>
      <c r="B4305" s="173"/>
      <c r="C4305" s="173"/>
      <c r="D4305" s="173"/>
      <c r="E4305" s="173"/>
      <c r="F4305" s="70">
        <v>289</v>
      </c>
      <c r="G4305" s="173"/>
      <c r="H4305" s="173"/>
      <c r="I4305" s="71" t="str">
        <v>libre</v>
      </c>
      <c r="J4305" s="244">
        <f t="shared" si="215"/>
        <v>0</v>
      </c>
      <c r="K4305" s="52">
        <f t="shared" ca="1" si="218"/>
        <v>0</v>
      </c>
      <c r="L4305" s="233"/>
      <c r="M4305" s="233"/>
      <c r="N4305" s="233"/>
      <c r="O4305" s="233"/>
      <c r="P4305" s="233"/>
    </row>
    <row r="4306" spans="1:20" outlineLevel="2" x14ac:dyDescent="0.3">
      <c r="A4306" s="173"/>
      <c r="B4306" s="173"/>
      <c r="C4306" s="173"/>
      <c r="D4306" s="173"/>
      <c r="E4306" s="173"/>
      <c r="F4306" s="70">
        <v>290</v>
      </c>
      <c r="G4306" s="173"/>
      <c r="H4306" s="173"/>
      <c r="I4306" s="71" t="str">
        <v>libre</v>
      </c>
      <c r="J4306" s="244">
        <f t="shared" si="215"/>
        <v>0</v>
      </c>
      <c r="K4306" s="52">
        <f t="shared" ca="1" si="218"/>
        <v>0</v>
      </c>
      <c r="L4306" s="233"/>
      <c r="M4306" s="233"/>
      <c r="N4306" s="233"/>
      <c r="O4306" s="233"/>
      <c r="P4306" s="233"/>
    </row>
    <row r="4307" spans="1:20" outlineLevel="2" x14ac:dyDescent="0.3">
      <c r="A4307" s="173"/>
      <c r="B4307" s="173"/>
      <c r="C4307" s="173"/>
      <c r="D4307" s="173"/>
      <c r="E4307" s="173"/>
      <c r="F4307" s="70">
        <v>291</v>
      </c>
      <c r="G4307" s="173"/>
      <c r="H4307" s="173"/>
      <c r="I4307" s="71" t="str">
        <v>libre</v>
      </c>
      <c r="J4307" s="244">
        <f t="shared" si="215"/>
        <v>0</v>
      </c>
      <c r="K4307" s="52">
        <f t="shared" ref="K4307:K4316" ca="1" si="219">$J4307*K4001*INDEX(Opex.Tend.Acu.Gasto,$F4307,K$9)</f>
        <v>0</v>
      </c>
      <c r="L4307" s="233"/>
      <c r="M4307" s="233"/>
      <c r="N4307" s="233"/>
      <c r="O4307" s="233"/>
      <c r="P4307" s="233"/>
    </row>
    <row r="4308" spans="1:20" outlineLevel="2" x14ac:dyDescent="0.3">
      <c r="A4308" s="173"/>
      <c r="B4308" s="173"/>
      <c r="C4308" s="173"/>
      <c r="D4308" s="173"/>
      <c r="E4308" s="173"/>
      <c r="F4308" s="70">
        <v>292</v>
      </c>
      <c r="G4308" s="173"/>
      <c r="H4308" s="173"/>
      <c r="I4308" s="71" t="str">
        <v>libre</v>
      </c>
      <c r="J4308" s="244">
        <f t="shared" si="215"/>
        <v>0</v>
      </c>
      <c r="K4308" s="52">
        <f t="shared" ca="1" si="219"/>
        <v>0</v>
      </c>
      <c r="L4308" s="233"/>
      <c r="M4308" s="233"/>
      <c r="N4308" s="233"/>
      <c r="O4308" s="233"/>
      <c r="P4308" s="233"/>
    </row>
    <row r="4309" spans="1:20" outlineLevel="2" x14ac:dyDescent="0.3">
      <c r="A4309" s="173"/>
      <c r="B4309" s="173"/>
      <c r="C4309" s="173"/>
      <c r="D4309" s="173"/>
      <c r="E4309" s="173"/>
      <c r="F4309" s="70">
        <v>293</v>
      </c>
      <c r="G4309" s="173"/>
      <c r="H4309" s="173"/>
      <c r="I4309" s="71" t="str">
        <v>libre</v>
      </c>
      <c r="J4309" s="244">
        <f t="shared" si="215"/>
        <v>0</v>
      </c>
      <c r="K4309" s="52">
        <f t="shared" ca="1" si="219"/>
        <v>0</v>
      </c>
      <c r="L4309" s="233"/>
      <c r="M4309" s="233"/>
      <c r="N4309" s="233"/>
      <c r="O4309" s="233"/>
      <c r="P4309" s="233"/>
    </row>
    <row r="4310" spans="1:20" outlineLevel="2" x14ac:dyDescent="0.3">
      <c r="A4310" s="173"/>
      <c r="B4310" s="173"/>
      <c r="C4310" s="173"/>
      <c r="D4310" s="173"/>
      <c r="E4310" s="173"/>
      <c r="F4310" s="70">
        <v>294</v>
      </c>
      <c r="G4310" s="173"/>
      <c r="H4310" s="173"/>
      <c r="I4310" s="71" t="str">
        <v>libre</v>
      </c>
      <c r="J4310" s="244">
        <f t="shared" si="215"/>
        <v>0</v>
      </c>
      <c r="K4310" s="52">
        <f t="shared" ca="1" si="219"/>
        <v>0</v>
      </c>
      <c r="L4310" s="233"/>
      <c r="M4310" s="233"/>
      <c r="N4310" s="233"/>
      <c r="O4310" s="233"/>
      <c r="P4310" s="233"/>
    </row>
    <row r="4311" spans="1:20" outlineLevel="2" x14ac:dyDescent="0.3">
      <c r="A4311" s="173"/>
      <c r="B4311" s="173"/>
      <c r="C4311" s="173"/>
      <c r="D4311" s="173"/>
      <c r="E4311" s="173"/>
      <c r="F4311" s="70">
        <v>295</v>
      </c>
      <c r="G4311" s="173"/>
      <c r="H4311" s="173"/>
      <c r="I4311" s="71" t="str">
        <v>libre</v>
      </c>
      <c r="J4311" s="244">
        <f t="shared" si="215"/>
        <v>0</v>
      </c>
      <c r="K4311" s="52">
        <f t="shared" ca="1" si="219"/>
        <v>0</v>
      </c>
      <c r="L4311" s="233"/>
      <c r="M4311" s="233"/>
      <c r="N4311" s="233"/>
      <c r="O4311" s="233"/>
      <c r="P4311" s="233"/>
    </row>
    <row r="4312" spans="1:20" outlineLevel="2" x14ac:dyDescent="0.3">
      <c r="A4312" s="173"/>
      <c r="B4312" s="173"/>
      <c r="C4312" s="173"/>
      <c r="D4312" s="173"/>
      <c r="E4312" s="173"/>
      <c r="F4312" s="70">
        <v>296</v>
      </c>
      <c r="G4312" s="173"/>
      <c r="H4312" s="173"/>
      <c r="I4312" s="71" t="str">
        <v>libre</v>
      </c>
      <c r="J4312" s="244">
        <f t="shared" si="215"/>
        <v>0</v>
      </c>
      <c r="K4312" s="52">
        <f t="shared" ca="1" si="219"/>
        <v>0</v>
      </c>
      <c r="L4312" s="233"/>
      <c r="M4312" s="233"/>
      <c r="N4312" s="233"/>
      <c r="O4312" s="233"/>
      <c r="P4312" s="233"/>
    </row>
    <row r="4313" spans="1:20" outlineLevel="2" x14ac:dyDescent="0.3">
      <c r="A4313" s="173"/>
      <c r="B4313" s="173"/>
      <c r="C4313" s="173"/>
      <c r="D4313" s="173"/>
      <c r="E4313" s="173"/>
      <c r="F4313" s="70">
        <v>297</v>
      </c>
      <c r="G4313" s="173"/>
      <c r="H4313" s="173"/>
      <c r="I4313" s="71" t="str">
        <v>libre</v>
      </c>
      <c r="J4313" s="244">
        <f t="shared" si="215"/>
        <v>0</v>
      </c>
      <c r="K4313" s="52">
        <f t="shared" ca="1" si="219"/>
        <v>0</v>
      </c>
      <c r="L4313" s="233"/>
      <c r="M4313" s="233"/>
      <c r="N4313" s="233"/>
      <c r="O4313" s="233"/>
      <c r="P4313" s="233"/>
    </row>
    <row r="4314" spans="1:20" outlineLevel="2" x14ac:dyDescent="0.3">
      <c r="A4314" s="173"/>
      <c r="B4314" s="173"/>
      <c r="C4314" s="173"/>
      <c r="D4314" s="173"/>
      <c r="E4314" s="173"/>
      <c r="F4314" s="70">
        <v>298</v>
      </c>
      <c r="G4314" s="173"/>
      <c r="H4314" s="173"/>
      <c r="I4314" s="71" t="str">
        <v>libre</v>
      </c>
      <c r="J4314" s="244">
        <f t="shared" si="215"/>
        <v>0</v>
      </c>
      <c r="K4314" s="52">
        <f t="shared" ca="1" si="219"/>
        <v>0</v>
      </c>
      <c r="L4314" s="233"/>
      <c r="M4314" s="233"/>
      <c r="N4314" s="233"/>
      <c r="O4314" s="233"/>
      <c r="P4314" s="233"/>
    </row>
    <row r="4315" spans="1:20" outlineLevel="1" x14ac:dyDescent="0.3">
      <c r="A4315" s="173"/>
      <c r="B4315" s="173"/>
      <c r="C4315" s="173"/>
      <c r="D4315" s="173"/>
      <c r="E4315" s="173"/>
      <c r="F4315" s="70">
        <v>299</v>
      </c>
      <c r="G4315" s="173"/>
      <c r="H4315" s="173"/>
      <c r="I4315" s="71" t="str">
        <v>libre</v>
      </c>
      <c r="J4315" s="244">
        <f t="shared" si="215"/>
        <v>0</v>
      </c>
      <c r="K4315" s="52">
        <f t="shared" ca="1" si="219"/>
        <v>0</v>
      </c>
      <c r="L4315" s="233"/>
      <c r="M4315" s="233"/>
      <c r="N4315" s="233"/>
      <c r="O4315" s="233"/>
      <c r="P4315" s="233"/>
    </row>
    <row r="4316" spans="1:20" ht="14.4" outlineLevel="1" thickBot="1" x14ac:dyDescent="0.35">
      <c r="A4316" s="173"/>
      <c r="B4316" s="173"/>
      <c r="C4316" s="173"/>
      <c r="D4316" s="173"/>
      <c r="E4316" s="173"/>
      <c r="F4316" s="70">
        <v>300</v>
      </c>
      <c r="G4316" s="173"/>
      <c r="H4316" s="173"/>
      <c r="I4316" s="71" t="str">
        <v>libre</v>
      </c>
      <c r="J4316" s="244">
        <f t="shared" si="215"/>
        <v>0</v>
      </c>
      <c r="K4316" s="52">
        <f t="shared" ca="1" si="219"/>
        <v>0</v>
      </c>
      <c r="L4316" s="233"/>
      <c r="M4316" s="233"/>
      <c r="N4316" s="233"/>
      <c r="O4316" s="233"/>
      <c r="P4316" s="233"/>
    </row>
    <row r="4317" spans="1:20" outlineLevel="1" x14ac:dyDescent="0.3">
      <c r="A4317" s="173"/>
      <c r="B4317" s="173"/>
      <c r="C4317" s="173"/>
      <c r="D4317" s="173"/>
      <c r="E4317" s="173"/>
      <c r="F4317" s="73"/>
      <c r="G4317" s="73"/>
      <c r="H4317" s="73"/>
      <c r="I4317" s="73"/>
      <c r="J4317" s="73"/>
      <c r="K4317" s="73"/>
      <c r="L4317" s="233"/>
      <c r="M4317" s="233"/>
      <c r="N4317" s="233"/>
      <c r="O4317" s="233"/>
      <c r="P4317" s="233"/>
    </row>
    <row r="4318" spans="1:20" x14ac:dyDescent="0.3">
      <c r="A4318" s="173"/>
      <c r="B4318" s="173"/>
      <c r="C4318" s="173"/>
      <c r="D4318" s="173"/>
      <c r="E4318" s="173"/>
      <c r="F4318" s="173"/>
      <c r="G4318" s="173"/>
      <c r="H4318" s="173"/>
      <c r="I4318" s="173"/>
      <c r="J4318" s="173"/>
      <c r="K4318" s="173"/>
      <c r="L4318" s="173"/>
      <c r="M4318" s="173"/>
      <c r="N4318" s="173"/>
      <c r="O4318" s="173"/>
      <c r="P4318" s="173"/>
      <c r="Q4318" s="173"/>
      <c r="R4318" s="173"/>
      <c r="S4318" s="173"/>
      <c r="T4318" s="173"/>
    </row>
    <row r="4319" spans="1:20" ht="21" thickBot="1" x14ac:dyDescent="0.4">
      <c r="A4319" s="173"/>
      <c r="B4319" s="3" t="s">
        <v>306</v>
      </c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</row>
    <row r="4320" spans="1:20" ht="14.4" outlineLevel="1" thickTop="1" x14ac:dyDescent="0.3">
      <c r="A4320" s="173"/>
      <c r="B4320" s="173"/>
      <c r="C4320" s="173"/>
      <c r="D4320" s="173"/>
      <c r="E4320" s="173"/>
      <c r="F4320" s="173"/>
      <c r="G4320" s="173"/>
      <c r="H4320" s="173"/>
      <c r="I4320" s="173"/>
      <c r="J4320" s="173"/>
      <c r="K4320" s="214"/>
    </row>
    <row r="4321" spans="1:16" outlineLevel="1" x14ac:dyDescent="0.3">
      <c r="A4321" s="173"/>
      <c r="B4321" s="173"/>
      <c r="C4321" s="173"/>
      <c r="D4321" s="173"/>
      <c r="E4321" s="173"/>
      <c r="F4321" s="173"/>
      <c r="G4321" s="173"/>
      <c r="H4321" s="173"/>
      <c r="I4321" s="173"/>
      <c r="J4321" s="173"/>
    </row>
    <row r="4322" spans="1:16" outlineLevel="1" x14ac:dyDescent="0.3">
      <c r="A4322" s="173"/>
      <c r="B4322" s="259" t="s">
        <v>236</v>
      </c>
      <c r="C4322" s="259" t="s">
        <v>432</v>
      </c>
      <c r="D4322" s="173"/>
      <c r="E4322" s="173"/>
      <c r="F4322" s="69" t="s">
        <v>76</v>
      </c>
      <c r="G4322" s="173"/>
      <c r="H4322" s="173"/>
      <c r="I4322" s="69" t="s">
        <v>289</v>
      </c>
      <c r="J4322" s="213"/>
      <c r="K4322" s="69" t="s">
        <v>647</v>
      </c>
      <c r="L4322" s="233"/>
      <c r="M4322" s="233"/>
      <c r="N4322" s="233"/>
      <c r="O4322" s="233"/>
      <c r="P4322" s="233"/>
    </row>
    <row r="4323" spans="1:16" outlineLevel="1" x14ac:dyDescent="0.3">
      <c r="A4323" s="173"/>
      <c r="B4323" s="258">
        <v>1</v>
      </c>
      <c r="C4323" s="258"/>
      <c r="D4323" s="173"/>
      <c r="E4323" s="173"/>
      <c r="F4323" s="70">
        <v>1</v>
      </c>
      <c r="G4323" s="173"/>
      <c r="H4323" s="173"/>
      <c r="I4323" s="71" t="str">
        <f t="array" ref="I4323:I4622">BD.nom.act</f>
        <v>TRX Urbana</v>
      </c>
      <c r="J4323" s="213"/>
      <c r="K4323" s="61">
        <f t="shared" ref="K4323:K4386" ca="1" si="220">INDEX(EvoAc.Opera,$F4323,K$9)*INDEX($K$4017:$P$4316,$F4323,K$9)</f>
        <v>0</v>
      </c>
      <c r="L4323" s="233"/>
      <c r="M4323" s="233"/>
      <c r="N4323" s="233"/>
      <c r="O4323" s="233"/>
      <c r="P4323" s="233"/>
    </row>
    <row r="4324" spans="1:16" outlineLevel="1" x14ac:dyDescent="0.3">
      <c r="A4324" s="173"/>
      <c r="B4324" s="70">
        <v>1</v>
      </c>
      <c r="C4324" s="70"/>
      <c r="D4324" s="173"/>
      <c r="E4324" s="173"/>
      <c r="F4324" s="70">
        <v>2</v>
      </c>
      <c r="G4324" s="173"/>
      <c r="H4324" s="173"/>
      <c r="I4324" s="71" t="str">
        <v>TRX Suburbana</v>
      </c>
      <c r="J4324" s="213"/>
      <c r="K4324" s="61">
        <f t="shared" ca="1" si="220"/>
        <v>0</v>
      </c>
      <c r="L4324" s="233"/>
      <c r="M4324" s="233"/>
      <c r="N4324" s="233"/>
      <c r="O4324" s="233"/>
      <c r="P4324" s="233"/>
    </row>
    <row r="4325" spans="1:16" outlineLevel="2" x14ac:dyDescent="0.3">
      <c r="A4325" s="173"/>
      <c r="B4325" s="70">
        <v>1</v>
      </c>
      <c r="C4325" s="70"/>
      <c r="D4325" s="173"/>
      <c r="E4325" s="173"/>
      <c r="F4325" s="70">
        <v>3</v>
      </c>
      <c r="G4325" s="173"/>
      <c r="H4325" s="173"/>
      <c r="I4325" s="71" t="str">
        <v>TRX Rural</v>
      </c>
      <c r="J4325" s="213"/>
      <c r="K4325" s="61">
        <f t="shared" ca="1" si="220"/>
        <v>0</v>
      </c>
      <c r="L4325" s="233"/>
      <c r="M4325" s="233"/>
      <c r="N4325" s="233"/>
      <c r="O4325" s="233"/>
      <c r="P4325" s="233"/>
    </row>
    <row r="4326" spans="1:16" outlineLevel="2" x14ac:dyDescent="0.3">
      <c r="A4326" s="173"/>
      <c r="B4326" s="70">
        <v>1</v>
      </c>
      <c r="C4326" s="70"/>
      <c r="D4326" s="173"/>
      <c r="E4326" s="173"/>
      <c r="F4326" s="70">
        <v>4</v>
      </c>
      <c r="G4326" s="173"/>
      <c r="H4326" s="173"/>
      <c r="I4326" s="71" t="str">
        <v>libre</v>
      </c>
      <c r="J4326" s="213"/>
      <c r="K4326" s="61">
        <f t="shared" ca="1" si="220"/>
        <v>0</v>
      </c>
      <c r="L4326" s="233"/>
      <c r="M4326" s="233"/>
      <c r="N4326" s="233"/>
      <c r="O4326" s="233"/>
      <c r="P4326" s="233"/>
    </row>
    <row r="4327" spans="1:16" outlineLevel="2" x14ac:dyDescent="0.3">
      <c r="A4327" s="173"/>
      <c r="B4327" s="70">
        <v>1</v>
      </c>
      <c r="C4327" s="70"/>
      <c r="D4327" s="173"/>
      <c r="E4327" s="173"/>
      <c r="F4327" s="70">
        <v>5</v>
      </c>
      <c r="G4327" s="173"/>
      <c r="H4327" s="173"/>
      <c r="I4327" s="71" t="str">
        <v>Gabinete</v>
      </c>
      <c r="J4327" s="213"/>
      <c r="K4327" s="61">
        <f t="shared" ca="1" si="220"/>
        <v>0</v>
      </c>
      <c r="L4327" s="233"/>
      <c r="M4327" s="233"/>
      <c r="N4327" s="233"/>
      <c r="O4327" s="233"/>
      <c r="P4327" s="233"/>
    </row>
    <row r="4328" spans="1:16" outlineLevel="2" x14ac:dyDescent="0.3">
      <c r="A4328" s="173"/>
      <c r="B4328" s="70">
        <v>1</v>
      </c>
      <c r="C4328" s="70"/>
      <c r="D4328" s="173"/>
      <c r="E4328" s="173"/>
      <c r="F4328" s="70">
        <v>6</v>
      </c>
      <c r="G4328" s="173"/>
      <c r="H4328" s="173"/>
      <c r="I4328" s="71" t="str">
        <v>libre</v>
      </c>
      <c r="J4328" s="213"/>
      <c r="K4328" s="61">
        <f t="shared" ca="1" si="220"/>
        <v>0</v>
      </c>
      <c r="L4328" s="233"/>
      <c r="M4328" s="233"/>
      <c r="N4328" s="233"/>
      <c r="O4328" s="233"/>
      <c r="P4328" s="233"/>
    </row>
    <row r="4329" spans="1:16" outlineLevel="2" x14ac:dyDescent="0.3">
      <c r="A4329" s="173"/>
      <c r="B4329" s="70">
        <v>1</v>
      </c>
      <c r="C4329" s="70"/>
      <c r="D4329" s="173"/>
      <c r="E4329" s="173"/>
      <c r="F4329" s="70">
        <v>7</v>
      </c>
      <c r="G4329" s="173"/>
      <c r="H4329" s="173"/>
      <c r="I4329" s="71" t="str">
        <v>BBU U</v>
      </c>
      <c r="J4329" s="213"/>
      <c r="K4329" s="61">
        <f t="shared" ca="1" si="220"/>
        <v>0</v>
      </c>
      <c r="L4329" s="233"/>
      <c r="M4329" s="233"/>
      <c r="N4329" s="233"/>
      <c r="O4329" s="233"/>
      <c r="P4329" s="233"/>
    </row>
    <row r="4330" spans="1:16" outlineLevel="2" x14ac:dyDescent="0.3">
      <c r="A4330" s="173"/>
      <c r="B4330" s="70">
        <v>1</v>
      </c>
      <c r="C4330" s="70"/>
      <c r="D4330" s="173"/>
      <c r="E4330" s="173"/>
      <c r="F4330" s="70">
        <v>8</v>
      </c>
      <c r="G4330" s="173"/>
      <c r="H4330" s="173"/>
      <c r="I4330" s="71" t="str">
        <v>BBU S</v>
      </c>
      <c r="J4330" s="213"/>
      <c r="K4330" s="61">
        <f t="shared" ca="1" si="220"/>
        <v>0</v>
      </c>
      <c r="L4330" s="233"/>
      <c r="M4330" s="233"/>
      <c r="N4330" s="233"/>
      <c r="O4330" s="233"/>
      <c r="P4330" s="233"/>
    </row>
    <row r="4331" spans="1:16" outlineLevel="2" x14ac:dyDescent="0.3">
      <c r="A4331" s="173"/>
      <c r="B4331" s="70"/>
      <c r="C4331" s="70"/>
      <c r="D4331" s="173"/>
      <c r="E4331" s="173"/>
      <c r="F4331" s="70">
        <v>9</v>
      </c>
      <c r="G4331" s="173"/>
      <c r="H4331" s="173"/>
      <c r="I4331" s="71" t="str">
        <v>BBU R</v>
      </c>
      <c r="J4331" s="213"/>
      <c r="K4331" s="61">
        <f t="shared" ca="1" si="220"/>
        <v>0</v>
      </c>
      <c r="L4331" s="233"/>
      <c r="M4331" s="233"/>
      <c r="N4331" s="233"/>
      <c r="O4331" s="233"/>
      <c r="P4331" s="233"/>
    </row>
    <row r="4332" spans="1:16" outlineLevel="2" x14ac:dyDescent="0.3">
      <c r="A4332" s="173"/>
      <c r="B4332" s="70"/>
      <c r="C4332" s="70"/>
      <c r="D4332" s="173"/>
      <c r="E4332" s="173"/>
      <c r="F4332" s="70">
        <v>10</v>
      </c>
      <c r="G4332" s="173"/>
      <c r="H4332" s="173"/>
      <c r="I4332" s="71" t="str">
        <v>libre</v>
      </c>
      <c r="J4332" s="213"/>
      <c r="K4332" s="61">
        <f t="shared" ca="1" si="220"/>
        <v>0</v>
      </c>
      <c r="L4332" s="233"/>
      <c r="M4332" s="233"/>
      <c r="N4332" s="233"/>
      <c r="O4332" s="233"/>
      <c r="P4332" s="233"/>
    </row>
    <row r="4333" spans="1:16" outlineLevel="2" x14ac:dyDescent="0.3">
      <c r="A4333" s="173"/>
      <c r="B4333" s="70"/>
      <c r="C4333" s="70"/>
      <c r="D4333" s="173"/>
      <c r="E4333" s="173"/>
      <c r="F4333" s="70">
        <v>11</v>
      </c>
      <c r="G4333" s="173"/>
      <c r="H4333" s="173"/>
      <c r="I4333" s="71" t="str">
        <v>Sitio U OOCC</v>
      </c>
      <c r="J4333" s="213"/>
      <c r="K4333" s="61">
        <f t="shared" ca="1" si="220"/>
        <v>0</v>
      </c>
      <c r="L4333" s="233"/>
      <c r="M4333" s="233"/>
      <c r="N4333" s="233"/>
      <c r="O4333" s="233"/>
      <c r="P4333" s="233"/>
    </row>
    <row r="4334" spans="1:16" outlineLevel="2" x14ac:dyDescent="0.3">
      <c r="A4334" s="173"/>
      <c r="B4334" s="70">
        <v>1</v>
      </c>
      <c r="C4334" s="70"/>
      <c r="D4334" s="173"/>
      <c r="E4334" s="173"/>
      <c r="F4334" s="70">
        <v>12</v>
      </c>
      <c r="G4334" s="173"/>
      <c r="H4334" s="173"/>
      <c r="I4334" s="71" t="str">
        <v>Sitio S OOCC</v>
      </c>
      <c r="J4334" s="213"/>
      <c r="K4334" s="61">
        <f t="shared" ca="1" si="220"/>
        <v>0</v>
      </c>
      <c r="L4334" s="233"/>
      <c r="M4334" s="233"/>
      <c r="N4334" s="233"/>
      <c r="O4334" s="233"/>
      <c r="P4334" s="233"/>
    </row>
    <row r="4335" spans="1:16" outlineLevel="2" x14ac:dyDescent="0.3">
      <c r="A4335" s="173"/>
      <c r="B4335" s="70">
        <v>1</v>
      </c>
      <c r="C4335" s="70"/>
      <c r="D4335" s="173"/>
      <c r="E4335" s="173"/>
      <c r="F4335" s="70">
        <v>13</v>
      </c>
      <c r="G4335" s="173"/>
      <c r="H4335" s="173"/>
      <c r="I4335" s="71" t="str">
        <v>Sitio R OOCC</v>
      </c>
      <c r="J4335" s="213"/>
      <c r="K4335" s="61">
        <f t="shared" ca="1" si="220"/>
        <v>0</v>
      </c>
      <c r="L4335" s="233"/>
      <c r="M4335" s="233"/>
      <c r="N4335" s="233"/>
      <c r="O4335" s="233"/>
      <c r="P4335" s="233"/>
    </row>
    <row r="4336" spans="1:16" outlineLevel="2" x14ac:dyDescent="0.3">
      <c r="A4336" s="173"/>
      <c r="B4336" s="70">
        <v>1</v>
      </c>
      <c r="C4336" s="70"/>
      <c r="D4336" s="173"/>
      <c r="E4336" s="173"/>
      <c r="F4336" s="70">
        <v>14</v>
      </c>
      <c r="G4336" s="173"/>
      <c r="H4336" s="173"/>
      <c r="I4336" s="71" t="str">
        <v>Enlace backhaul</v>
      </c>
      <c r="J4336" s="213"/>
      <c r="K4336" s="61">
        <f t="shared" ca="1" si="220"/>
        <v>0</v>
      </c>
      <c r="L4336" s="233"/>
      <c r="M4336" s="233"/>
      <c r="N4336" s="233"/>
      <c r="O4336" s="233"/>
      <c r="P4336" s="233"/>
    </row>
    <row r="4337" spans="1:16" outlineLevel="2" x14ac:dyDescent="0.3">
      <c r="A4337" s="173"/>
      <c r="B4337" s="70">
        <v>1</v>
      </c>
      <c r="C4337" s="70"/>
      <c r="D4337" s="173"/>
      <c r="E4337" s="173"/>
      <c r="F4337" s="70">
        <v>15</v>
      </c>
      <c r="G4337" s="173"/>
      <c r="H4337" s="173"/>
      <c r="I4337" s="71" t="str">
        <v>BSC A</v>
      </c>
      <c r="J4337" s="213"/>
      <c r="K4337" s="61">
        <f t="shared" ca="1" si="220"/>
        <v>0</v>
      </c>
      <c r="L4337" s="233"/>
      <c r="M4337" s="233"/>
      <c r="N4337" s="233"/>
      <c r="O4337" s="233"/>
      <c r="P4337" s="233"/>
    </row>
    <row r="4338" spans="1:16" outlineLevel="2" x14ac:dyDescent="0.3">
      <c r="A4338" s="173"/>
      <c r="B4338" s="70">
        <v>1</v>
      </c>
      <c r="C4338" s="70"/>
      <c r="D4338" s="173"/>
      <c r="E4338" s="173"/>
      <c r="F4338" s="70">
        <v>16</v>
      </c>
      <c r="G4338" s="173"/>
      <c r="H4338" s="173"/>
      <c r="I4338" s="71" t="str">
        <v>BSC B</v>
      </c>
      <c r="J4338" s="213"/>
      <c r="K4338" s="61">
        <f t="shared" ca="1" si="220"/>
        <v>0</v>
      </c>
      <c r="L4338" s="233"/>
      <c r="M4338" s="233"/>
      <c r="N4338" s="233"/>
      <c r="O4338" s="233"/>
      <c r="P4338" s="233"/>
    </row>
    <row r="4339" spans="1:16" outlineLevel="2" x14ac:dyDescent="0.3">
      <c r="A4339" s="173"/>
      <c r="B4339" s="70">
        <v>1</v>
      </c>
      <c r="C4339" s="70"/>
      <c r="D4339" s="173"/>
      <c r="E4339" s="173"/>
      <c r="F4339" s="70">
        <v>17</v>
      </c>
      <c r="G4339" s="173"/>
      <c r="H4339" s="173"/>
      <c r="I4339" s="71" t="str">
        <v>BSC C</v>
      </c>
      <c r="J4339" s="213"/>
      <c r="K4339" s="61">
        <f t="shared" ca="1" si="220"/>
        <v>0</v>
      </c>
      <c r="L4339" s="233"/>
      <c r="M4339" s="233"/>
      <c r="N4339" s="233"/>
      <c r="O4339" s="233"/>
      <c r="P4339" s="233"/>
    </row>
    <row r="4340" spans="1:16" outlineLevel="2" x14ac:dyDescent="0.3">
      <c r="A4340" s="173"/>
      <c r="B4340" s="70">
        <v>1</v>
      </c>
      <c r="C4340" s="70"/>
      <c r="D4340" s="173"/>
      <c r="E4340" s="173"/>
      <c r="F4340" s="70">
        <v>18</v>
      </c>
      <c r="G4340" s="173"/>
      <c r="H4340" s="173"/>
      <c r="I4340" s="71" t="str">
        <v>RNC A</v>
      </c>
      <c r="J4340" s="213"/>
      <c r="K4340" s="61">
        <f t="shared" ca="1" si="220"/>
        <v>0</v>
      </c>
      <c r="L4340" s="233"/>
      <c r="M4340" s="233"/>
      <c r="N4340" s="233"/>
      <c r="O4340" s="233"/>
      <c r="P4340" s="233"/>
    </row>
    <row r="4341" spans="1:16" outlineLevel="2" x14ac:dyDescent="0.3">
      <c r="A4341" s="173"/>
      <c r="B4341" s="70">
        <v>1</v>
      </c>
      <c r="C4341" s="70"/>
      <c r="D4341" s="173"/>
      <c r="E4341" s="173"/>
      <c r="F4341" s="70">
        <v>19</v>
      </c>
      <c r="G4341" s="173"/>
      <c r="H4341" s="173"/>
      <c r="I4341" s="71" t="str">
        <v>RNC B</v>
      </c>
      <c r="J4341" s="213"/>
      <c r="K4341" s="61">
        <f t="shared" ca="1" si="220"/>
        <v>0</v>
      </c>
      <c r="L4341" s="233"/>
      <c r="M4341" s="233"/>
      <c r="N4341" s="233"/>
      <c r="O4341" s="233"/>
      <c r="P4341" s="233"/>
    </row>
    <row r="4342" spans="1:16" outlineLevel="2" x14ac:dyDescent="0.3">
      <c r="A4342" s="173"/>
      <c r="B4342" s="70">
        <v>1</v>
      </c>
      <c r="C4342" s="70"/>
      <c r="D4342" s="173"/>
      <c r="E4342" s="173"/>
      <c r="F4342" s="70">
        <v>20</v>
      </c>
      <c r="G4342" s="173"/>
      <c r="H4342" s="173"/>
      <c r="I4342" s="71" t="str">
        <v>RNC C</v>
      </c>
      <c r="J4342" s="213"/>
      <c r="K4342" s="61">
        <f t="shared" ca="1" si="220"/>
        <v>0</v>
      </c>
      <c r="L4342" s="233"/>
      <c r="M4342" s="233"/>
      <c r="N4342" s="233"/>
      <c r="O4342" s="233"/>
      <c r="P4342" s="233"/>
    </row>
    <row r="4343" spans="1:16" outlineLevel="2" x14ac:dyDescent="0.3">
      <c r="A4343" s="173"/>
      <c r="B4343" s="70"/>
      <c r="C4343" s="70"/>
      <c r="D4343" s="173"/>
      <c r="E4343" s="173"/>
      <c r="F4343" s="70">
        <v>21</v>
      </c>
      <c r="G4343" s="173"/>
      <c r="H4343" s="173"/>
      <c r="I4343" s="71" t="str">
        <v>libre</v>
      </c>
      <c r="J4343" s="213"/>
      <c r="K4343" s="61">
        <f t="shared" ca="1" si="220"/>
        <v>0</v>
      </c>
      <c r="L4343" s="233"/>
      <c r="M4343" s="233"/>
      <c r="N4343" s="233"/>
      <c r="O4343" s="233"/>
      <c r="P4343" s="233"/>
    </row>
    <row r="4344" spans="1:16" outlineLevel="2" x14ac:dyDescent="0.3">
      <c r="A4344" s="173"/>
      <c r="B4344" s="70"/>
      <c r="C4344" s="70"/>
      <c r="D4344" s="173"/>
      <c r="E4344" s="173"/>
      <c r="F4344" s="70">
        <v>22</v>
      </c>
      <c r="G4344" s="173"/>
      <c r="H4344" s="173"/>
      <c r="I4344" s="71" t="str">
        <v>16-CE DL</v>
      </c>
      <c r="J4344" s="213"/>
      <c r="K4344" s="61">
        <f t="shared" ca="1" si="220"/>
        <v>0</v>
      </c>
      <c r="L4344" s="233"/>
      <c r="M4344" s="233"/>
      <c r="N4344" s="233"/>
      <c r="O4344" s="233"/>
      <c r="P4344" s="233"/>
    </row>
    <row r="4345" spans="1:16" outlineLevel="2" x14ac:dyDescent="0.3">
      <c r="A4345" s="173"/>
      <c r="B4345" s="70"/>
      <c r="C4345" s="70"/>
      <c r="D4345" s="173"/>
      <c r="E4345" s="173"/>
      <c r="F4345" s="70">
        <v>23</v>
      </c>
      <c r="G4345" s="173"/>
      <c r="H4345" s="173"/>
      <c r="I4345" s="71" t="str">
        <v>16-CE UL</v>
      </c>
      <c r="J4345" s="213"/>
      <c r="K4345" s="61">
        <f t="shared" ca="1" si="220"/>
        <v>0</v>
      </c>
      <c r="L4345" s="233"/>
      <c r="M4345" s="233"/>
      <c r="N4345" s="233"/>
      <c r="O4345" s="233"/>
      <c r="P4345" s="233"/>
    </row>
    <row r="4346" spans="1:16" outlineLevel="2" x14ac:dyDescent="0.3">
      <c r="A4346" s="173"/>
      <c r="B4346" s="70">
        <v>1</v>
      </c>
      <c r="C4346" s="70"/>
      <c r="D4346" s="173"/>
      <c r="E4346" s="173"/>
      <c r="F4346" s="70">
        <v>24</v>
      </c>
      <c r="G4346" s="173"/>
      <c r="H4346" s="173"/>
      <c r="I4346" s="71" t="str">
        <v>libre</v>
      </c>
      <c r="J4346" s="213"/>
      <c r="K4346" s="61">
        <f t="shared" ca="1" si="220"/>
        <v>0</v>
      </c>
      <c r="L4346" s="233"/>
      <c r="M4346" s="233"/>
      <c r="N4346" s="233"/>
      <c r="O4346" s="233"/>
      <c r="P4346" s="233"/>
    </row>
    <row r="4347" spans="1:16" outlineLevel="2" x14ac:dyDescent="0.3">
      <c r="A4347" s="173"/>
      <c r="B4347" s="70">
        <v>1</v>
      </c>
      <c r="C4347" s="70"/>
      <c r="D4347" s="173"/>
      <c r="E4347" s="173"/>
      <c r="F4347" s="70">
        <v>25</v>
      </c>
      <c r="G4347" s="173"/>
      <c r="H4347" s="173"/>
      <c r="I4347" s="71" t="str">
        <v>HW - HWAC/RRU/Licenses/Carrier U</v>
      </c>
      <c r="J4347" s="213"/>
      <c r="K4347" s="61">
        <f t="shared" ca="1" si="220"/>
        <v>0</v>
      </c>
      <c r="L4347" s="233"/>
      <c r="M4347" s="233"/>
      <c r="N4347" s="233"/>
      <c r="O4347" s="233"/>
      <c r="P4347" s="233"/>
    </row>
    <row r="4348" spans="1:16" outlineLevel="2" x14ac:dyDescent="0.3">
      <c r="A4348" s="173"/>
      <c r="B4348" s="70">
        <v>1</v>
      </c>
      <c r="C4348" s="70"/>
      <c r="D4348" s="173"/>
      <c r="E4348" s="173"/>
      <c r="F4348" s="70">
        <v>26</v>
      </c>
      <c r="G4348" s="173"/>
      <c r="H4348" s="173"/>
      <c r="I4348" s="71" t="str">
        <v>HW - HWAC/RRU/Licenses/Carrier S</v>
      </c>
      <c r="J4348" s="213"/>
      <c r="K4348" s="61">
        <f t="shared" ca="1" si="220"/>
        <v>0</v>
      </c>
      <c r="L4348" s="233"/>
      <c r="M4348" s="233"/>
      <c r="N4348" s="233"/>
      <c r="O4348" s="233"/>
      <c r="P4348" s="233"/>
    </row>
    <row r="4349" spans="1:16" outlineLevel="2" x14ac:dyDescent="0.3">
      <c r="A4349" s="173"/>
      <c r="B4349" s="70">
        <v>1</v>
      </c>
      <c r="C4349" s="70"/>
      <c r="D4349" s="173"/>
      <c r="E4349" s="173"/>
      <c r="F4349" s="70">
        <v>27</v>
      </c>
      <c r="G4349" s="173"/>
      <c r="H4349" s="173"/>
      <c r="I4349" s="71" t="str">
        <v>HW - HWAC/RRU/Licenses/Carrier R</v>
      </c>
      <c r="J4349" s="213"/>
      <c r="K4349" s="61">
        <f t="shared" ca="1" si="220"/>
        <v>0</v>
      </c>
      <c r="L4349" s="233"/>
      <c r="M4349" s="233"/>
      <c r="N4349" s="233"/>
      <c r="O4349" s="233"/>
      <c r="P4349" s="233"/>
    </row>
    <row r="4350" spans="1:16" outlineLevel="2" x14ac:dyDescent="0.3">
      <c r="A4350" s="173"/>
      <c r="B4350" s="70">
        <v>1</v>
      </c>
      <c r="C4350" s="70"/>
      <c r="D4350" s="173"/>
      <c r="E4350" s="173"/>
      <c r="F4350" s="70">
        <v>28</v>
      </c>
      <c r="G4350" s="173"/>
      <c r="H4350" s="173"/>
      <c r="I4350" s="71" t="str">
        <v>libre</v>
      </c>
      <c r="J4350" s="213"/>
      <c r="K4350" s="61">
        <f t="shared" ca="1" si="220"/>
        <v>0</v>
      </c>
      <c r="L4350" s="233"/>
      <c r="M4350" s="233"/>
      <c r="N4350" s="233"/>
      <c r="O4350" s="233"/>
      <c r="P4350" s="233"/>
    </row>
    <row r="4351" spans="1:16" outlineLevel="2" x14ac:dyDescent="0.3">
      <c r="A4351" s="173"/>
      <c r="B4351" s="70">
        <v>1</v>
      </c>
      <c r="C4351" s="70"/>
      <c r="D4351" s="173"/>
      <c r="E4351" s="173"/>
      <c r="F4351" s="70">
        <v>29</v>
      </c>
      <c r="G4351" s="173"/>
      <c r="H4351" s="173"/>
      <c r="I4351" s="71" t="str">
        <v>Sitio U Energía</v>
      </c>
      <c r="J4351" s="213"/>
      <c r="K4351" s="61">
        <f t="shared" ca="1" si="220"/>
        <v>0</v>
      </c>
      <c r="L4351" s="233"/>
      <c r="M4351" s="233"/>
      <c r="N4351" s="233"/>
      <c r="O4351" s="233"/>
      <c r="P4351" s="233"/>
    </row>
    <row r="4352" spans="1:16" outlineLevel="2" x14ac:dyDescent="0.3">
      <c r="A4352" s="173"/>
      <c r="B4352" s="70"/>
      <c r="C4352" s="70"/>
      <c r="D4352" s="173"/>
      <c r="E4352" s="173"/>
      <c r="F4352" s="70">
        <v>30</v>
      </c>
      <c r="G4352" s="173"/>
      <c r="H4352" s="173"/>
      <c r="I4352" s="71" t="str">
        <v>Sitio S Energía</v>
      </c>
      <c r="J4352" s="213"/>
      <c r="K4352" s="61">
        <f t="shared" ca="1" si="220"/>
        <v>0</v>
      </c>
      <c r="L4352" s="233"/>
      <c r="M4352" s="233"/>
      <c r="N4352" s="233"/>
      <c r="O4352" s="233"/>
      <c r="P4352" s="233"/>
    </row>
    <row r="4353" spans="1:16" outlineLevel="2" x14ac:dyDescent="0.3">
      <c r="A4353" s="173"/>
      <c r="B4353" s="70"/>
      <c r="C4353" s="70"/>
      <c r="D4353" s="173"/>
      <c r="E4353" s="173"/>
      <c r="F4353" s="70">
        <v>31</v>
      </c>
      <c r="G4353" s="173"/>
      <c r="H4353" s="173"/>
      <c r="I4353" s="71" t="str">
        <v>Sitio R Energía</v>
      </c>
      <c r="J4353" s="213"/>
      <c r="K4353" s="61">
        <f t="shared" ca="1" si="220"/>
        <v>0</v>
      </c>
      <c r="L4353" s="233"/>
      <c r="M4353" s="233"/>
      <c r="N4353" s="233"/>
      <c r="O4353" s="233"/>
      <c r="P4353" s="233"/>
    </row>
    <row r="4354" spans="1:16" outlineLevel="2" x14ac:dyDescent="0.3">
      <c r="A4354" s="173"/>
      <c r="B4354" s="70"/>
      <c r="C4354" s="70"/>
      <c r="D4354" s="173"/>
      <c r="E4354" s="173"/>
      <c r="F4354" s="70">
        <v>32</v>
      </c>
      <c r="G4354" s="173"/>
      <c r="H4354" s="173"/>
      <c r="I4354" s="71" t="str">
        <v>libre</v>
      </c>
      <c r="J4354" s="213"/>
      <c r="K4354" s="61">
        <f t="shared" ca="1" si="220"/>
        <v>0</v>
      </c>
      <c r="L4354" s="233"/>
      <c r="M4354" s="233"/>
      <c r="N4354" s="233"/>
      <c r="O4354" s="233"/>
      <c r="P4354" s="233"/>
    </row>
    <row r="4355" spans="1:16" outlineLevel="2" x14ac:dyDescent="0.3">
      <c r="A4355" s="173"/>
      <c r="B4355" s="70"/>
      <c r="C4355" s="70"/>
      <c r="D4355" s="173"/>
      <c r="E4355" s="173"/>
      <c r="F4355" s="70">
        <v>33</v>
      </c>
      <c r="G4355" s="173"/>
      <c r="H4355" s="173"/>
      <c r="I4355" s="71" t="str">
        <v>Sitios todos 4G</v>
      </c>
      <c r="J4355" s="213"/>
      <c r="K4355" s="61">
        <f t="shared" ca="1" si="220"/>
        <v>0</v>
      </c>
      <c r="L4355" s="233"/>
      <c r="M4355" s="233"/>
      <c r="N4355" s="233"/>
      <c r="O4355" s="233"/>
      <c r="P4355" s="233"/>
    </row>
    <row r="4356" spans="1:16" outlineLevel="2" x14ac:dyDescent="0.3">
      <c r="A4356" s="173"/>
      <c r="B4356" s="70"/>
      <c r="C4356" s="70"/>
      <c r="D4356" s="173"/>
      <c r="E4356" s="173"/>
      <c r="F4356" s="70">
        <v>34</v>
      </c>
      <c r="G4356" s="173"/>
      <c r="H4356" s="173"/>
      <c r="I4356" s="71" t="str">
        <v>libre</v>
      </c>
      <c r="J4356" s="213"/>
      <c r="K4356" s="61">
        <f t="shared" ca="1" si="220"/>
        <v>0</v>
      </c>
      <c r="L4356" s="233"/>
      <c r="M4356" s="233"/>
      <c r="N4356" s="233"/>
      <c r="O4356" s="233"/>
      <c r="P4356" s="233"/>
    </row>
    <row r="4357" spans="1:16" outlineLevel="2" x14ac:dyDescent="0.3">
      <c r="A4357" s="173"/>
      <c r="B4357" s="70"/>
      <c r="C4357" s="70"/>
      <c r="D4357" s="173"/>
      <c r="E4357" s="173"/>
      <c r="F4357" s="70">
        <v>35</v>
      </c>
      <c r="G4357" s="173"/>
      <c r="H4357" s="173"/>
      <c r="I4357" s="71" t="str">
        <v>libre</v>
      </c>
      <c r="J4357" s="213"/>
      <c r="K4357" s="61">
        <f t="shared" ca="1" si="220"/>
        <v>0</v>
      </c>
      <c r="L4357" s="233"/>
      <c r="M4357" s="233"/>
      <c r="N4357" s="233"/>
      <c r="O4357" s="233"/>
      <c r="P4357" s="233"/>
    </row>
    <row r="4358" spans="1:16" outlineLevel="2" x14ac:dyDescent="0.3">
      <c r="A4358" s="173"/>
      <c r="B4358" s="70"/>
      <c r="C4358" s="70"/>
      <c r="D4358" s="173"/>
      <c r="E4358" s="173"/>
      <c r="F4358" s="70">
        <v>36</v>
      </c>
      <c r="G4358" s="173"/>
      <c r="H4358" s="173"/>
      <c r="I4358" s="71" t="str">
        <v>libre</v>
      </c>
      <c r="J4358" s="213"/>
      <c r="K4358" s="61">
        <f t="shared" ca="1" si="220"/>
        <v>0</v>
      </c>
      <c r="L4358" s="233"/>
      <c r="M4358" s="233"/>
      <c r="N4358" s="233"/>
      <c r="O4358" s="233"/>
      <c r="P4358" s="233"/>
    </row>
    <row r="4359" spans="1:16" outlineLevel="2" x14ac:dyDescent="0.3">
      <c r="A4359" s="173"/>
      <c r="B4359" s="70"/>
      <c r="C4359" s="70"/>
      <c r="D4359" s="173"/>
      <c r="E4359" s="173"/>
      <c r="F4359" s="70">
        <v>37</v>
      </c>
      <c r="G4359" s="173"/>
      <c r="H4359" s="173"/>
      <c r="I4359" s="71" t="str">
        <v>libre</v>
      </c>
      <c r="J4359" s="213"/>
      <c r="K4359" s="61">
        <f t="shared" ca="1" si="220"/>
        <v>0</v>
      </c>
      <c r="L4359" s="233"/>
      <c r="M4359" s="233"/>
      <c r="N4359" s="233"/>
      <c r="O4359" s="233"/>
      <c r="P4359" s="233"/>
    </row>
    <row r="4360" spans="1:16" outlineLevel="2" x14ac:dyDescent="0.3">
      <c r="A4360" s="173"/>
      <c r="B4360" s="70"/>
      <c r="C4360" s="70"/>
      <c r="D4360" s="173"/>
      <c r="E4360" s="173"/>
      <c r="F4360" s="70">
        <v>38</v>
      </c>
      <c r="G4360" s="173"/>
      <c r="H4360" s="173"/>
      <c r="I4360" s="71" t="str">
        <v>libre</v>
      </c>
      <c r="J4360" s="213"/>
      <c r="K4360" s="61">
        <f t="shared" ca="1" si="220"/>
        <v>0</v>
      </c>
      <c r="L4360" s="233"/>
      <c r="M4360" s="233"/>
      <c r="N4360" s="233"/>
      <c r="O4360" s="233"/>
      <c r="P4360" s="233"/>
    </row>
    <row r="4361" spans="1:16" outlineLevel="2" x14ac:dyDescent="0.3">
      <c r="A4361" s="173"/>
      <c r="B4361" s="70"/>
      <c r="C4361" s="70"/>
      <c r="D4361" s="173"/>
      <c r="E4361" s="173"/>
      <c r="F4361" s="70">
        <v>39</v>
      </c>
      <c r="G4361" s="173"/>
      <c r="H4361" s="173"/>
      <c r="I4361" s="71" t="str">
        <v>libre</v>
      </c>
      <c r="J4361" s="213"/>
      <c r="K4361" s="61">
        <f t="shared" ca="1" si="220"/>
        <v>0</v>
      </c>
      <c r="L4361" s="233"/>
      <c r="M4361" s="233"/>
      <c r="N4361" s="233"/>
      <c r="O4361" s="233"/>
      <c r="P4361" s="233"/>
    </row>
    <row r="4362" spans="1:16" outlineLevel="2" x14ac:dyDescent="0.3">
      <c r="A4362" s="173"/>
      <c r="B4362" s="70"/>
      <c r="C4362" s="70"/>
      <c r="D4362" s="173"/>
      <c r="E4362" s="173"/>
      <c r="F4362" s="70">
        <v>40</v>
      </c>
      <c r="G4362" s="173"/>
      <c r="H4362" s="173"/>
      <c r="I4362" s="71" t="str">
        <v>libre</v>
      </c>
      <c r="J4362" s="213"/>
      <c r="K4362" s="61">
        <f t="shared" ca="1" si="220"/>
        <v>0</v>
      </c>
      <c r="L4362" s="233"/>
      <c r="M4362" s="233"/>
      <c r="N4362" s="233"/>
      <c r="O4362" s="233"/>
      <c r="P4362" s="233"/>
    </row>
    <row r="4363" spans="1:16" outlineLevel="2" x14ac:dyDescent="0.3">
      <c r="A4363" s="173"/>
      <c r="B4363" s="70"/>
      <c r="C4363" s="70"/>
      <c r="D4363" s="173"/>
      <c r="E4363" s="173"/>
      <c r="F4363" s="70">
        <v>41</v>
      </c>
      <c r="G4363" s="173"/>
      <c r="H4363" s="173"/>
      <c r="I4363" s="71" t="str">
        <v>libre</v>
      </c>
      <c r="J4363" s="213"/>
      <c r="K4363" s="61">
        <f t="shared" ca="1" si="220"/>
        <v>0</v>
      </c>
      <c r="L4363" s="233"/>
      <c r="M4363" s="233"/>
      <c r="N4363" s="233"/>
      <c r="O4363" s="233"/>
      <c r="P4363" s="233"/>
    </row>
    <row r="4364" spans="1:16" outlineLevel="2" x14ac:dyDescent="0.3">
      <c r="A4364" s="173"/>
      <c r="B4364" s="70"/>
      <c r="C4364" s="70"/>
      <c r="D4364" s="173"/>
      <c r="E4364" s="173"/>
      <c r="F4364" s="70">
        <v>42</v>
      </c>
      <c r="G4364" s="173"/>
      <c r="H4364" s="173"/>
      <c r="I4364" s="71" t="str">
        <v>libre</v>
      </c>
      <c r="J4364" s="213"/>
      <c r="K4364" s="61">
        <f t="shared" ca="1" si="220"/>
        <v>0</v>
      </c>
      <c r="L4364" s="233"/>
      <c r="M4364" s="233"/>
      <c r="N4364" s="233"/>
      <c r="O4364" s="233"/>
      <c r="P4364" s="233"/>
    </row>
    <row r="4365" spans="1:16" outlineLevel="2" x14ac:dyDescent="0.3">
      <c r="A4365" s="173"/>
      <c r="B4365" s="70"/>
      <c r="C4365" s="70">
        <v>1</v>
      </c>
      <c r="D4365" s="173"/>
      <c r="E4365" s="173"/>
      <c r="F4365" s="70">
        <v>43</v>
      </c>
      <c r="G4365" s="173"/>
      <c r="H4365" s="173"/>
      <c r="I4365" s="71" t="str">
        <v>libre</v>
      </c>
      <c r="J4365" s="213"/>
      <c r="K4365" s="61">
        <f t="shared" ca="1" si="220"/>
        <v>0</v>
      </c>
      <c r="L4365" s="233"/>
      <c r="M4365" s="233"/>
      <c r="N4365" s="233"/>
      <c r="O4365" s="233"/>
      <c r="P4365" s="233"/>
    </row>
    <row r="4366" spans="1:16" outlineLevel="2" x14ac:dyDescent="0.3">
      <c r="A4366" s="173"/>
      <c r="B4366" s="70"/>
      <c r="C4366" s="70">
        <v>1</v>
      </c>
      <c r="D4366" s="173"/>
      <c r="E4366" s="173"/>
      <c r="F4366" s="70">
        <v>44</v>
      </c>
      <c r="G4366" s="173"/>
      <c r="H4366" s="173"/>
      <c r="I4366" s="71" t="str">
        <v>libre</v>
      </c>
      <c r="J4366" s="213"/>
      <c r="K4366" s="61">
        <f t="shared" ca="1" si="220"/>
        <v>0</v>
      </c>
      <c r="L4366" s="233"/>
      <c r="M4366" s="233"/>
      <c r="N4366" s="233"/>
      <c r="O4366" s="233"/>
      <c r="P4366" s="233"/>
    </row>
    <row r="4367" spans="1:16" outlineLevel="2" x14ac:dyDescent="0.3">
      <c r="A4367" s="173"/>
      <c r="B4367" s="70"/>
      <c r="C4367" s="70">
        <v>1</v>
      </c>
      <c r="D4367" s="173"/>
      <c r="E4367" s="173"/>
      <c r="F4367" s="70">
        <v>45</v>
      </c>
      <c r="G4367" s="173"/>
      <c r="H4367" s="173"/>
      <c r="I4367" s="71" t="str">
        <v>libre</v>
      </c>
      <c r="J4367" s="213"/>
      <c r="K4367" s="61">
        <f t="shared" ca="1" si="220"/>
        <v>0</v>
      </c>
      <c r="L4367" s="233"/>
      <c r="M4367" s="233"/>
      <c r="N4367" s="233"/>
      <c r="O4367" s="233"/>
      <c r="P4367" s="233"/>
    </row>
    <row r="4368" spans="1:16" outlineLevel="2" x14ac:dyDescent="0.3">
      <c r="A4368" s="173"/>
      <c r="B4368" s="70"/>
      <c r="C4368" s="70">
        <v>1</v>
      </c>
      <c r="D4368" s="173"/>
      <c r="E4368" s="173"/>
      <c r="F4368" s="70">
        <v>46</v>
      </c>
      <c r="G4368" s="173"/>
      <c r="H4368" s="173"/>
      <c r="I4368" s="71" t="str">
        <v>libre</v>
      </c>
      <c r="J4368" s="213"/>
      <c r="K4368" s="61">
        <f t="shared" ca="1" si="220"/>
        <v>0</v>
      </c>
      <c r="L4368" s="233"/>
      <c r="M4368" s="233"/>
      <c r="N4368" s="233"/>
      <c r="O4368" s="233"/>
      <c r="P4368" s="233"/>
    </row>
    <row r="4369" spans="1:16" outlineLevel="2" x14ac:dyDescent="0.3">
      <c r="A4369" s="173"/>
      <c r="B4369" s="70"/>
      <c r="C4369" s="70">
        <v>1</v>
      </c>
      <c r="D4369" s="173"/>
      <c r="E4369" s="173"/>
      <c r="F4369" s="70">
        <v>47</v>
      </c>
      <c r="G4369" s="173"/>
      <c r="H4369" s="173"/>
      <c r="I4369" s="71" t="str">
        <v>libre</v>
      </c>
      <c r="J4369" s="213"/>
      <c r="K4369" s="61">
        <f t="shared" ca="1" si="220"/>
        <v>0</v>
      </c>
      <c r="L4369" s="233"/>
      <c r="M4369" s="233"/>
      <c r="N4369" s="233"/>
      <c r="O4369" s="233"/>
      <c r="P4369" s="233"/>
    </row>
    <row r="4370" spans="1:16" outlineLevel="2" x14ac:dyDescent="0.3">
      <c r="A4370" s="173"/>
      <c r="B4370" s="70"/>
      <c r="C4370" s="70">
        <v>1</v>
      </c>
      <c r="D4370" s="173"/>
      <c r="E4370" s="173"/>
      <c r="F4370" s="70">
        <v>48</v>
      </c>
      <c r="G4370" s="173"/>
      <c r="H4370" s="173"/>
      <c r="I4370" s="71" t="str">
        <v>libre</v>
      </c>
      <c r="J4370" s="213"/>
      <c r="K4370" s="61">
        <f t="shared" ca="1" si="220"/>
        <v>0</v>
      </c>
      <c r="L4370" s="233"/>
      <c r="M4370" s="233"/>
      <c r="N4370" s="233"/>
      <c r="O4370" s="233"/>
      <c r="P4370" s="233"/>
    </row>
    <row r="4371" spans="1:16" outlineLevel="2" x14ac:dyDescent="0.3">
      <c r="A4371" s="173"/>
      <c r="B4371" s="70"/>
      <c r="C4371" s="70">
        <v>1</v>
      </c>
      <c r="D4371" s="173"/>
      <c r="E4371" s="173"/>
      <c r="F4371" s="70">
        <v>49</v>
      </c>
      <c r="G4371" s="173"/>
      <c r="H4371" s="173"/>
      <c r="I4371" s="71" t="str">
        <v>libre</v>
      </c>
      <c r="J4371" s="213"/>
      <c r="K4371" s="61">
        <f t="shared" ca="1" si="220"/>
        <v>0</v>
      </c>
      <c r="L4371" s="233"/>
      <c r="M4371" s="233"/>
      <c r="N4371" s="233"/>
      <c r="O4371" s="233"/>
      <c r="P4371" s="233"/>
    </row>
    <row r="4372" spans="1:16" outlineLevel="2" x14ac:dyDescent="0.3">
      <c r="A4372" s="173"/>
      <c r="B4372" s="70"/>
      <c r="C4372" s="70"/>
      <c r="D4372" s="173"/>
      <c r="E4372" s="173"/>
      <c r="F4372" s="70">
        <v>50</v>
      </c>
      <c r="G4372" s="173"/>
      <c r="H4372" s="173"/>
      <c r="I4372" s="71" t="str">
        <v>libre</v>
      </c>
      <c r="J4372" s="213"/>
      <c r="K4372" s="61">
        <f t="shared" ca="1" si="220"/>
        <v>0</v>
      </c>
      <c r="L4372" s="233"/>
      <c r="M4372" s="233"/>
      <c r="N4372" s="233"/>
      <c r="O4372" s="233"/>
      <c r="P4372" s="233"/>
    </row>
    <row r="4373" spans="1:16" outlineLevel="2" x14ac:dyDescent="0.3">
      <c r="A4373" s="173"/>
      <c r="B4373" s="70"/>
      <c r="C4373" s="70"/>
      <c r="D4373" s="173"/>
      <c r="E4373" s="173"/>
      <c r="F4373" s="70">
        <v>51</v>
      </c>
      <c r="G4373" s="173"/>
      <c r="H4373" s="173"/>
      <c r="I4373" s="71" t="str">
        <v>libre</v>
      </c>
      <c r="J4373" s="173"/>
      <c r="K4373" s="61">
        <f t="shared" ca="1" si="220"/>
        <v>0</v>
      </c>
      <c r="L4373" s="233"/>
      <c r="M4373" s="233"/>
      <c r="N4373" s="233"/>
      <c r="O4373" s="233"/>
      <c r="P4373" s="233"/>
    </row>
    <row r="4374" spans="1:16" outlineLevel="2" x14ac:dyDescent="0.3">
      <c r="A4374" s="173"/>
      <c r="B4374" s="70"/>
      <c r="C4374" s="70"/>
      <c r="D4374" s="173"/>
      <c r="E4374" s="173"/>
      <c r="F4374" s="70">
        <v>52</v>
      </c>
      <c r="G4374" s="173"/>
      <c r="H4374" s="173"/>
      <c r="I4374" s="71" t="str">
        <v>libre</v>
      </c>
      <c r="J4374" s="173"/>
      <c r="K4374" s="61">
        <f t="shared" ca="1" si="220"/>
        <v>0</v>
      </c>
      <c r="L4374" s="233"/>
      <c r="M4374" s="233"/>
      <c r="N4374" s="233"/>
      <c r="O4374" s="233"/>
      <c r="P4374" s="233"/>
    </row>
    <row r="4375" spans="1:16" outlineLevel="2" x14ac:dyDescent="0.3">
      <c r="A4375" s="173"/>
      <c r="B4375" s="70"/>
      <c r="C4375" s="70">
        <v>1</v>
      </c>
      <c r="D4375" s="173"/>
      <c r="E4375" s="173"/>
      <c r="F4375" s="70">
        <v>53</v>
      </c>
      <c r="G4375" s="173"/>
      <c r="H4375" s="173"/>
      <c r="I4375" s="71" t="str">
        <v>libre</v>
      </c>
      <c r="J4375" s="173"/>
      <c r="K4375" s="61">
        <f t="shared" ca="1" si="220"/>
        <v>0</v>
      </c>
      <c r="L4375" s="233"/>
      <c r="M4375" s="233"/>
      <c r="N4375" s="233"/>
      <c r="O4375" s="233"/>
      <c r="P4375" s="233"/>
    </row>
    <row r="4376" spans="1:16" outlineLevel="2" x14ac:dyDescent="0.3">
      <c r="A4376" s="173"/>
      <c r="B4376" s="70"/>
      <c r="C4376" s="70"/>
      <c r="D4376" s="173"/>
      <c r="E4376" s="173"/>
      <c r="F4376" s="70">
        <v>54</v>
      </c>
      <c r="G4376" s="173"/>
      <c r="H4376" s="173"/>
      <c r="I4376" s="71" t="str">
        <v>libre</v>
      </c>
      <c r="J4376" s="173"/>
      <c r="K4376" s="61">
        <f t="shared" ca="1" si="220"/>
        <v>0</v>
      </c>
      <c r="L4376" s="233"/>
      <c r="M4376" s="233"/>
      <c r="N4376" s="233"/>
      <c r="O4376" s="233"/>
      <c r="P4376" s="233"/>
    </row>
    <row r="4377" spans="1:16" outlineLevel="2" x14ac:dyDescent="0.3">
      <c r="A4377" s="173"/>
      <c r="B4377" s="70"/>
      <c r="C4377" s="70"/>
      <c r="D4377" s="173"/>
      <c r="E4377" s="173"/>
      <c r="F4377" s="70">
        <v>55</v>
      </c>
      <c r="G4377" s="173"/>
      <c r="H4377" s="173"/>
      <c r="I4377" s="71" t="str">
        <v>libre</v>
      </c>
      <c r="J4377" s="173"/>
      <c r="K4377" s="61">
        <f t="shared" ca="1" si="220"/>
        <v>0</v>
      </c>
      <c r="L4377" s="233"/>
      <c r="M4377" s="233"/>
      <c r="N4377" s="233"/>
      <c r="O4377" s="233"/>
      <c r="P4377" s="233"/>
    </row>
    <row r="4378" spans="1:16" outlineLevel="2" x14ac:dyDescent="0.3">
      <c r="A4378" s="173"/>
      <c r="B4378" s="70"/>
      <c r="C4378" s="70"/>
      <c r="D4378" s="173"/>
      <c r="E4378" s="173"/>
      <c r="F4378" s="70">
        <v>56</v>
      </c>
      <c r="G4378" s="173"/>
      <c r="H4378" s="173"/>
      <c r="I4378" s="71" t="str">
        <v>libre</v>
      </c>
      <c r="J4378" s="173"/>
      <c r="K4378" s="61">
        <f t="shared" ca="1" si="220"/>
        <v>0</v>
      </c>
      <c r="L4378" s="233"/>
      <c r="M4378" s="233"/>
      <c r="N4378" s="233"/>
      <c r="O4378" s="233"/>
      <c r="P4378" s="233"/>
    </row>
    <row r="4379" spans="1:16" outlineLevel="2" x14ac:dyDescent="0.3">
      <c r="A4379" s="173"/>
      <c r="B4379" s="70"/>
      <c r="C4379" s="70"/>
      <c r="D4379" s="173"/>
      <c r="E4379" s="173"/>
      <c r="F4379" s="70">
        <v>57</v>
      </c>
      <c r="G4379" s="173"/>
      <c r="H4379" s="173"/>
      <c r="I4379" s="71" t="str">
        <v>libre</v>
      </c>
      <c r="J4379" s="173"/>
      <c r="K4379" s="61">
        <f t="shared" ca="1" si="220"/>
        <v>0</v>
      </c>
      <c r="L4379" s="233"/>
      <c r="M4379" s="233"/>
      <c r="N4379" s="233"/>
      <c r="O4379" s="233"/>
      <c r="P4379" s="233"/>
    </row>
    <row r="4380" spans="1:16" outlineLevel="2" x14ac:dyDescent="0.3">
      <c r="A4380" s="173"/>
      <c r="B4380" s="70"/>
      <c r="C4380" s="70"/>
      <c r="D4380" s="173"/>
      <c r="E4380" s="173"/>
      <c r="F4380" s="70">
        <v>58</v>
      </c>
      <c r="G4380" s="173"/>
      <c r="H4380" s="173"/>
      <c r="I4380" s="71" t="str">
        <v>libre</v>
      </c>
      <c r="J4380" s="173"/>
      <c r="K4380" s="61">
        <f t="shared" ca="1" si="220"/>
        <v>0</v>
      </c>
      <c r="L4380" s="233"/>
      <c r="M4380" s="233"/>
      <c r="N4380" s="233"/>
      <c r="O4380" s="233"/>
      <c r="P4380" s="233"/>
    </row>
    <row r="4381" spans="1:16" outlineLevel="2" x14ac:dyDescent="0.3">
      <c r="A4381" s="173"/>
      <c r="B4381" s="70"/>
      <c r="C4381" s="70"/>
      <c r="D4381" s="173"/>
      <c r="E4381" s="173"/>
      <c r="F4381" s="70">
        <v>59</v>
      </c>
      <c r="G4381" s="173"/>
      <c r="H4381" s="173"/>
      <c r="I4381" s="71" t="str">
        <v>libre</v>
      </c>
      <c r="J4381" s="173"/>
      <c r="K4381" s="61">
        <f t="shared" ca="1" si="220"/>
        <v>0</v>
      </c>
      <c r="L4381" s="233"/>
      <c r="M4381" s="233"/>
      <c r="N4381" s="233"/>
      <c r="O4381" s="233"/>
      <c r="P4381" s="233"/>
    </row>
    <row r="4382" spans="1:16" outlineLevel="2" x14ac:dyDescent="0.3">
      <c r="A4382" s="173"/>
      <c r="B4382" s="70">
        <v>1</v>
      </c>
      <c r="C4382" s="70"/>
      <c r="D4382" s="173"/>
      <c r="E4382" s="173"/>
      <c r="F4382" s="70">
        <v>60</v>
      </c>
      <c r="G4382" s="173"/>
      <c r="H4382" s="173"/>
      <c r="I4382" s="71" t="str">
        <v>libre</v>
      </c>
      <c r="J4382" s="173"/>
      <c r="K4382" s="61">
        <f t="shared" ca="1" si="220"/>
        <v>0</v>
      </c>
      <c r="L4382" s="233"/>
      <c r="M4382" s="233"/>
      <c r="N4382" s="233"/>
      <c r="O4382" s="233"/>
      <c r="P4382" s="233"/>
    </row>
    <row r="4383" spans="1:16" outlineLevel="2" x14ac:dyDescent="0.3">
      <c r="A4383" s="173"/>
      <c r="B4383" s="70">
        <v>1</v>
      </c>
      <c r="C4383" s="70"/>
      <c r="D4383" s="173"/>
      <c r="E4383" s="173"/>
      <c r="F4383" s="70">
        <v>61</v>
      </c>
      <c r="G4383" s="173"/>
      <c r="H4383" s="173"/>
      <c r="I4383" s="71" t="str">
        <v>libre</v>
      </c>
      <c r="J4383" s="173"/>
      <c r="K4383" s="61">
        <f t="shared" ca="1" si="220"/>
        <v>0</v>
      </c>
      <c r="L4383" s="233"/>
      <c r="M4383" s="233"/>
      <c r="N4383" s="233"/>
      <c r="O4383" s="233"/>
      <c r="P4383" s="233"/>
    </row>
    <row r="4384" spans="1:16" outlineLevel="2" x14ac:dyDescent="0.3">
      <c r="A4384" s="173"/>
      <c r="B4384" s="70">
        <v>1</v>
      </c>
      <c r="C4384" s="70"/>
      <c r="D4384" s="173"/>
      <c r="E4384" s="173"/>
      <c r="F4384" s="70">
        <v>62</v>
      </c>
      <c r="G4384" s="173"/>
      <c r="H4384" s="173"/>
      <c r="I4384" s="71" t="str">
        <v>libre</v>
      </c>
      <c r="J4384" s="173"/>
      <c r="K4384" s="61">
        <f t="shared" ca="1" si="220"/>
        <v>0</v>
      </c>
      <c r="L4384" s="233"/>
      <c r="M4384" s="233"/>
      <c r="N4384" s="233"/>
      <c r="O4384" s="233"/>
      <c r="P4384" s="233"/>
    </row>
    <row r="4385" spans="1:16" outlineLevel="2" x14ac:dyDescent="0.3">
      <c r="A4385" s="173"/>
      <c r="B4385" s="70"/>
      <c r="C4385" s="70">
        <v>1</v>
      </c>
      <c r="D4385" s="173"/>
      <c r="E4385" s="173"/>
      <c r="F4385" s="70">
        <v>63</v>
      </c>
      <c r="G4385" s="173"/>
      <c r="H4385" s="173"/>
      <c r="I4385" s="71" t="str">
        <v>libre</v>
      </c>
      <c r="J4385" s="173"/>
      <c r="K4385" s="61">
        <f t="shared" ca="1" si="220"/>
        <v>0</v>
      </c>
      <c r="L4385" s="233"/>
      <c r="M4385" s="233"/>
      <c r="N4385" s="233"/>
      <c r="O4385" s="233"/>
      <c r="P4385" s="233"/>
    </row>
    <row r="4386" spans="1:16" outlineLevel="2" x14ac:dyDescent="0.3">
      <c r="A4386" s="173"/>
      <c r="B4386" s="70">
        <v>1</v>
      </c>
      <c r="C4386" s="70"/>
      <c r="D4386" s="173"/>
      <c r="E4386" s="173"/>
      <c r="F4386" s="70">
        <v>64</v>
      </c>
      <c r="G4386" s="173"/>
      <c r="H4386" s="173"/>
      <c r="I4386" s="71" t="str">
        <v>libre</v>
      </c>
      <c r="J4386" s="173"/>
      <c r="K4386" s="61">
        <f t="shared" ca="1" si="220"/>
        <v>0</v>
      </c>
      <c r="L4386" s="233"/>
      <c r="M4386" s="233"/>
      <c r="N4386" s="233"/>
      <c r="O4386" s="233"/>
      <c r="P4386" s="233"/>
    </row>
    <row r="4387" spans="1:16" outlineLevel="2" x14ac:dyDescent="0.3">
      <c r="A4387" s="173"/>
      <c r="B4387" s="70"/>
      <c r="C4387" s="70"/>
      <c r="D4387" s="173"/>
      <c r="E4387" s="173"/>
      <c r="F4387" s="70">
        <v>65</v>
      </c>
      <c r="G4387" s="173"/>
      <c r="H4387" s="173"/>
      <c r="I4387" s="71" t="str">
        <v>libre</v>
      </c>
      <c r="J4387" s="173"/>
      <c r="K4387" s="61">
        <f t="shared" ref="K4387:K4450" ca="1" si="221">INDEX(EvoAc.Opera,$F4387,K$9)*INDEX($K$4017:$P$4316,$F4387,K$9)</f>
        <v>0</v>
      </c>
      <c r="L4387" s="233"/>
      <c r="M4387" s="233"/>
      <c r="N4387" s="233"/>
      <c r="O4387" s="233"/>
      <c r="P4387" s="233"/>
    </row>
    <row r="4388" spans="1:16" outlineLevel="2" x14ac:dyDescent="0.3">
      <c r="A4388" s="173"/>
      <c r="B4388" s="70"/>
      <c r="C4388" s="70"/>
      <c r="D4388" s="173"/>
      <c r="E4388" s="173"/>
      <c r="F4388" s="70">
        <v>66</v>
      </c>
      <c r="G4388" s="173"/>
      <c r="H4388" s="173"/>
      <c r="I4388" s="71" t="str">
        <v>libre</v>
      </c>
      <c r="J4388" s="173"/>
      <c r="K4388" s="61">
        <f t="shared" ca="1" si="221"/>
        <v>0</v>
      </c>
      <c r="L4388" s="233"/>
      <c r="M4388" s="233"/>
      <c r="N4388" s="233"/>
      <c r="O4388" s="233"/>
      <c r="P4388" s="233"/>
    </row>
    <row r="4389" spans="1:16" outlineLevel="2" x14ac:dyDescent="0.3">
      <c r="A4389" s="173"/>
      <c r="B4389" s="70"/>
      <c r="C4389" s="70"/>
      <c r="D4389" s="173"/>
      <c r="E4389" s="173"/>
      <c r="F4389" s="70">
        <v>67</v>
      </c>
      <c r="G4389" s="173"/>
      <c r="H4389" s="173"/>
      <c r="I4389" s="71" t="str">
        <v>libre</v>
      </c>
      <c r="J4389" s="173"/>
      <c r="K4389" s="61">
        <f t="shared" ca="1" si="221"/>
        <v>0</v>
      </c>
      <c r="L4389" s="233"/>
      <c r="M4389" s="233"/>
      <c r="N4389" s="233"/>
      <c r="O4389" s="233"/>
      <c r="P4389" s="233"/>
    </row>
    <row r="4390" spans="1:16" outlineLevel="2" x14ac:dyDescent="0.3">
      <c r="A4390" s="173"/>
      <c r="B4390" s="70"/>
      <c r="C4390" s="70"/>
      <c r="D4390" s="173"/>
      <c r="E4390" s="173"/>
      <c r="F4390" s="70">
        <v>68</v>
      </c>
      <c r="G4390" s="173"/>
      <c r="H4390" s="173"/>
      <c r="I4390" s="71" t="str">
        <v>libre</v>
      </c>
      <c r="J4390" s="173"/>
      <c r="K4390" s="61">
        <f t="shared" ca="1" si="221"/>
        <v>0</v>
      </c>
      <c r="L4390" s="233"/>
      <c r="M4390" s="233"/>
      <c r="N4390" s="233"/>
      <c r="O4390" s="233"/>
      <c r="P4390" s="233"/>
    </row>
    <row r="4391" spans="1:16" outlineLevel="2" x14ac:dyDescent="0.3">
      <c r="A4391" s="173"/>
      <c r="B4391" s="70">
        <v>1</v>
      </c>
      <c r="C4391" s="70"/>
      <c r="D4391" s="173"/>
      <c r="E4391" s="173"/>
      <c r="F4391" s="70">
        <v>69</v>
      </c>
      <c r="G4391" s="173"/>
      <c r="H4391" s="173"/>
      <c r="I4391" s="71" t="str">
        <v>Core CS:MGW, HW y SE</v>
      </c>
      <c r="J4391" s="173"/>
      <c r="K4391" s="61">
        <f t="shared" ca="1" si="221"/>
        <v>0</v>
      </c>
      <c r="L4391" s="233"/>
      <c r="M4391" s="233"/>
      <c r="N4391" s="233"/>
      <c r="O4391" s="233"/>
      <c r="P4391" s="233"/>
    </row>
    <row r="4392" spans="1:16" outlineLevel="2" x14ac:dyDescent="0.3">
      <c r="A4392" s="173"/>
      <c r="B4392" s="70">
        <v>1</v>
      </c>
      <c r="C4392" s="70"/>
      <c r="D4392" s="173"/>
      <c r="E4392" s="173"/>
      <c r="F4392" s="70">
        <v>70</v>
      </c>
      <c r="G4392" s="173"/>
      <c r="H4392" s="173"/>
      <c r="I4392" s="71" t="str">
        <v>Core CS:MSC Server, HW y SE</v>
      </c>
      <c r="J4392" s="173"/>
      <c r="K4392" s="61">
        <f t="shared" ca="1" si="221"/>
        <v>0</v>
      </c>
      <c r="L4392" s="233"/>
      <c r="M4392" s="233"/>
      <c r="N4392" s="233"/>
      <c r="O4392" s="233"/>
      <c r="P4392" s="233"/>
    </row>
    <row r="4393" spans="1:16" outlineLevel="2" x14ac:dyDescent="0.3">
      <c r="A4393" s="173"/>
      <c r="B4393" s="70">
        <v>1</v>
      </c>
      <c r="C4393" s="70"/>
      <c r="D4393" s="173"/>
      <c r="E4393" s="173"/>
      <c r="F4393" s="70">
        <v>71</v>
      </c>
      <c r="G4393" s="173"/>
      <c r="H4393" s="173"/>
      <c r="I4393" s="71" t="str">
        <v>Core CS:SG, HW y SE</v>
      </c>
      <c r="J4393" s="173"/>
      <c r="K4393" s="61">
        <f t="shared" ca="1" si="221"/>
        <v>0</v>
      </c>
      <c r="L4393" s="233"/>
      <c r="M4393" s="233"/>
      <c r="N4393" s="233"/>
      <c r="O4393" s="233"/>
      <c r="P4393" s="233"/>
    </row>
    <row r="4394" spans="1:16" outlineLevel="2" x14ac:dyDescent="0.3">
      <c r="A4394" s="173"/>
      <c r="B4394" s="70">
        <v>1</v>
      </c>
      <c r="C4394" s="70"/>
      <c r="D4394" s="173"/>
      <c r="E4394" s="173"/>
      <c r="F4394" s="70">
        <v>72</v>
      </c>
      <c r="G4394" s="173"/>
      <c r="H4394" s="173"/>
      <c r="I4394" s="71" t="str">
        <v>Core CS:HLR, HW y SE</v>
      </c>
      <c r="J4394" s="173"/>
      <c r="K4394" s="61">
        <f t="shared" ca="1" si="221"/>
        <v>0</v>
      </c>
      <c r="L4394" s="233"/>
      <c r="M4394" s="233"/>
      <c r="N4394" s="233"/>
      <c r="O4394" s="233"/>
      <c r="P4394" s="233"/>
    </row>
    <row r="4395" spans="1:16" outlineLevel="2" x14ac:dyDescent="0.3">
      <c r="A4395" s="173"/>
      <c r="B4395" s="70">
        <v>1</v>
      </c>
      <c r="C4395" s="70"/>
      <c r="D4395" s="173"/>
      <c r="E4395" s="173"/>
      <c r="F4395" s="70">
        <v>73</v>
      </c>
      <c r="G4395" s="173"/>
      <c r="H4395" s="173"/>
      <c r="I4395" s="71" t="str">
        <v>Core CS:MGW, SW</v>
      </c>
      <c r="J4395" s="173"/>
      <c r="K4395" s="61">
        <f t="shared" ca="1" si="221"/>
        <v>0</v>
      </c>
      <c r="L4395" s="233"/>
      <c r="M4395" s="233"/>
      <c r="N4395" s="233"/>
      <c r="O4395" s="233"/>
      <c r="P4395" s="233"/>
    </row>
    <row r="4396" spans="1:16" outlineLevel="2" x14ac:dyDescent="0.3">
      <c r="A4396" s="173"/>
      <c r="B4396" s="70">
        <v>1</v>
      </c>
      <c r="C4396" s="70"/>
      <c r="D4396" s="173"/>
      <c r="E4396" s="173"/>
      <c r="F4396" s="70">
        <v>74</v>
      </c>
      <c r="G4396" s="173"/>
      <c r="H4396" s="173"/>
      <c r="I4396" s="71" t="str">
        <v>Core CS:MSC Server, SW</v>
      </c>
      <c r="J4396" s="173"/>
      <c r="K4396" s="61">
        <f t="shared" ca="1" si="221"/>
        <v>0</v>
      </c>
      <c r="L4396" s="233"/>
      <c r="M4396" s="233"/>
      <c r="N4396" s="233"/>
      <c r="O4396" s="233"/>
      <c r="P4396" s="233"/>
    </row>
    <row r="4397" spans="1:16" outlineLevel="2" x14ac:dyDescent="0.3">
      <c r="A4397" s="173"/>
      <c r="B4397" s="70">
        <v>1</v>
      </c>
      <c r="C4397" s="70"/>
      <c r="D4397" s="173"/>
      <c r="E4397" s="173"/>
      <c r="F4397" s="70">
        <v>75</v>
      </c>
      <c r="G4397" s="173"/>
      <c r="H4397" s="173"/>
      <c r="I4397" s="71" t="str">
        <v>Core CS:SG, SW</v>
      </c>
      <c r="J4397" s="173"/>
      <c r="K4397" s="61">
        <f t="shared" ca="1" si="221"/>
        <v>0</v>
      </c>
      <c r="L4397" s="233"/>
      <c r="M4397" s="233"/>
      <c r="N4397" s="233"/>
      <c r="O4397" s="233"/>
      <c r="P4397" s="233"/>
    </row>
    <row r="4398" spans="1:16" outlineLevel="2" x14ac:dyDescent="0.3">
      <c r="A4398" s="173"/>
      <c r="B4398" s="70">
        <v>1</v>
      </c>
      <c r="C4398" s="70"/>
      <c r="D4398" s="173"/>
      <c r="E4398" s="173"/>
      <c r="F4398" s="70">
        <v>76</v>
      </c>
      <c r="G4398" s="173"/>
      <c r="H4398" s="173"/>
      <c r="I4398" s="71" t="str">
        <v>Core CS:HLR, SW</v>
      </c>
      <c r="J4398" s="173"/>
      <c r="K4398" s="61">
        <f t="shared" ca="1" si="221"/>
        <v>0</v>
      </c>
      <c r="L4398" s="233"/>
      <c r="M4398" s="233"/>
      <c r="N4398" s="233"/>
      <c r="O4398" s="233"/>
      <c r="P4398" s="233"/>
    </row>
    <row r="4399" spans="1:16" outlineLevel="2" x14ac:dyDescent="0.3">
      <c r="A4399" s="173"/>
      <c r="B4399" s="70">
        <v>1</v>
      </c>
      <c r="C4399" s="70"/>
      <c r="D4399" s="173"/>
      <c r="E4399" s="173"/>
      <c r="F4399" s="70">
        <v>77</v>
      </c>
      <c r="G4399" s="173"/>
      <c r="H4399" s="173"/>
      <c r="I4399" s="71" t="str">
        <v>Core PS:SGSN, HW y SE</v>
      </c>
      <c r="J4399" s="173"/>
      <c r="K4399" s="61">
        <f t="shared" ca="1" si="221"/>
        <v>0</v>
      </c>
      <c r="L4399" s="233"/>
      <c r="M4399" s="233"/>
      <c r="N4399" s="233"/>
      <c r="O4399" s="233"/>
      <c r="P4399" s="233"/>
    </row>
    <row r="4400" spans="1:16" outlineLevel="2" x14ac:dyDescent="0.3">
      <c r="A4400" s="173"/>
      <c r="B4400" s="70">
        <v>1</v>
      </c>
      <c r="C4400" s="70"/>
      <c r="D4400" s="173"/>
      <c r="E4400" s="173"/>
      <c r="F4400" s="70">
        <v>78</v>
      </c>
      <c r="G4400" s="173"/>
      <c r="H4400" s="173"/>
      <c r="I4400" s="71" t="str">
        <v>Core PS:GGSN, HW y SE</v>
      </c>
      <c r="J4400" s="173"/>
      <c r="K4400" s="61">
        <f t="shared" ca="1" si="221"/>
        <v>0</v>
      </c>
      <c r="L4400" s="233"/>
      <c r="M4400" s="233"/>
      <c r="N4400" s="233"/>
      <c r="O4400" s="233"/>
      <c r="P4400" s="233"/>
    </row>
    <row r="4401" spans="1:16" outlineLevel="2" x14ac:dyDescent="0.3">
      <c r="A4401" s="173"/>
      <c r="B4401" s="70">
        <v>1</v>
      </c>
      <c r="C4401" s="70"/>
      <c r="D4401" s="173"/>
      <c r="E4401" s="173"/>
      <c r="F4401" s="70">
        <v>79</v>
      </c>
      <c r="G4401" s="173"/>
      <c r="H4401" s="173"/>
      <c r="I4401" s="71" t="str">
        <v>Core PS:CG, HW y SE</v>
      </c>
      <c r="J4401" s="173"/>
      <c r="K4401" s="61">
        <f t="shared" ca="1" si="221"/>
        <v>0</v>
      </c>
      <c r="L4401" s="233"/>
      <c r="M4401" s="233"/>
      <c r="N4401" s="233"/>
      <c r="O4401" s="233"/>
      <c r="P4401" s="233"/>
    </row>
    <row r="4402" spans="1:16" outlineLevel="2" x14ac:dyDescent="0.3">
      <c r="A4402" s="173"/>
      <c r="B4402" s="70">
        <v>1</v>
      </c>
      <c r="C4402" s="70"/>
      <c r="D4402" s="173"/>
      <c r="E4402" s="173"/>
      <c r="F4402" s="70">
        <v>80</v>
      </c>
      <c r="G4402" s="173"/>
      <c r="H4402" s="173"/>
      <c r="I4402" s="71" t="str">
        <v>Core PS:PCRF, HW y SE</v>
      </c>
      <c r="J4402" s="173"/>
      <c r="K4402" s="61">
        <f t="shared" ca="1" si="221"/>
        <v>0</v>
      </c>
      <c r="L4402" s="233"/>
      <c r="M4402" s="233"/>
      <c r="N4402" s="233"/>
      <c r="O4402" s="233"/>
      <c r="P4402" s="233"/>
    </row>
    <row r="4403" spans="1:16" outlineLevel="2" x14ac:dyDescent="0.3">
      <c r="A4403" s="173"/>
      <c r="B4403" s="70">
        <v>1</v>
      </c>
      <c r="C4403" s="70"/>
      <c r="D4403" s="173"/>
      <c r="E4403" s="173"/>
      <c r="F4403" s="70">
        <v>81</v>
      </c>
      <c r="G4403" s="173"/>
      <c r="H4403" s="173"/>
      <c r="I4403" s="71" t="str">
        <v>Core PS:SUR, HW y SE</v>
      </c>
      <c r="J4403" s="173"/>
      <c r="K4403" s="61">
        <f t="shared" ca="1" si="221"/>
        <v>0</v>
      </c>
      <c r="L4403" s="233"/>
      <c r="M4403" s="233"/>
      <c r="N4403" s="233"/>
      <c r="O4403" s="233"/>
      <c r="P4403" s="233"/>
    </row>
    <row r="4404" spans="1:16" outlineLevel="2" x14ac:dyDescent="0.3">
      <c r="A4404" s="173"/>
      <c r="B4404" s="70">
        <v>1</v>
      </c>
      <c r="C4404" s="70"/>
      <c r="D4404" s="173"/>
      <c r="E4404" s="173"/>
      <c r="F4404" s="70">
        <v>82</v>
      </c>
      <c r="G4404" s="173"/>
      <c r="H4404" s="173"/>
      <c r="I4404" s="71" t="str">
        <v>Core PS:SGSN, SW</v>
      </c>
      <c r="J4404" s="173"/>
      <c r="K4404" s="61">
        <f t="shared" ca="1" si="221"/>
        <v>0</v>
      </c>
      <c r="L4404" s="233"/>
      <c r="M4404" s="233"/>
      <c r="N4404" s="233"/>
      <c r="O4404" s="233"/>
      <c r="P4404" s="233"/>
    </row>
    <row r="4405" spans="1:16" outlineLevel="2" x14ac:dyDescent="0.3">
      <c r="A4405" s="173"/>
      <c r="B4405" s="70">
        <v>1</v>
      </c>
      <c r="C4405" s="70"/>
      <c r="D4405" s="173"/>
      <c r="E4405" s="173"/>
      <c r="F4405" s="70">
        <v>83</v>
      </c>
      <c r="G4405" s="173"/>
      <c r="H4405" s="173"/>
      <c r="I4405" s="71" t="str">
        <v>Core PS:GGSN, SW</v>
      </c>
      <c r="J4405" s="173"/>
      <c r="K4405" s="61">
        <f t="shared" ca="1" si="221"/>
        <v>0</v>
      </c>
      <c r="L4405" s="233"/>
      <c r="M4405" s="233"/>
      <c r="N4405" s="233"/>
      <c r="O4405" s="233"/>
      <c r="P4405" s="233"/>
    </row>
    <row r="4406" spans="1:16" outlineLevel="2" x14ac:dyDescent="0.3">
      <c r="A4406" s="173"/>
      <c r="B4406" s="70">
        <v>1</v>
      </c>
      <c r="C4406" s="70"/>
      <c r="D4406" s="173"/>
      <c r="E4406" s="173"/>
      <c r="F4406" s="70">
        <v>84</v>
      </c>
      <c r="G4406" s="173"/>
      <c r="H4406" s="173"/>
      <c r="I4406" s="71" t="str">
        <v>Core PS:CG, SW</v>
      </c>
      <c r="J4406" s="173"/>
      <c r="K4406" s="61">
        <f t="shared" ca="1" si="221"/>
        <v>0</v>
      </c>
      <c r="L4406" s="233"/>
      <c r="M4406" s="233"/>
      <c r="N4406" s="233"/>
      <c r="O4406" s="233"/>
      <c r="P4406" s="233"/>
    </row>
    <row r="4407" spans="1:16" outlineLevel="2" x14ac:dyDescent="0.3">
      <c r="A4407" s="173"/>
      <c r="B4407" s="70">
        <v>1</v>
      </c>
      <c r="C4407" s="70"/>
      <c r="D4407" s="173"/>
      <c r="E4407" s="173"/>
      <c r="F4407" s="70">
        <v>85</v>
      </c>
      <c r="G4407" s="173"/>
      <c r="H4407" s="173"/>
      <c r="I4407" s="71" t="str">
        <v>Core PS:PCRF, SW</v>
      </c>
      <c r="J4407" s="173"/>
      <c r="K4407" s="61">
        <f t="shared" ca="1" si="221"/>
        <v>0</v>
      </c>
      <c r="L4407" s="233"/>
      <c r="M4407" s="233"/>
      <c r="N4407" s="233"/>
      <c r="O4407" s="233"/>
      <c r="P4407" s="233"/>
    </row>
    <row r="4408" spans="1:16" outlineLevel="2" x14ac:dyDescent="0.3">
      <c r="A4408" s="173"/>
      <c r="B4408" s="70">
        <v>1</v>
      </c>
      <c r="C4408" s="70"/>
      <c r="D4408" s="173"/>
      <c r="E4408" s="173"/>
      <c r="F4408" s="70">
        <v>86</v>
      </c>
      <c r="G4408" s="173"/>
      <c r="H4408" s="173"/>
      <c r="I4408" s="71" t="str">
        <v>Core PS:SUR, SW</v>
      </c>
      <c r="J4408" s="173"/>
      <c r="K4408" s="61">
        <f t="shared" ca="1" si="221"/>
        <v>0</v>
      </c>
      <c r="L4408" s="233"/>
      <c r="M4408" s="233"/>
      <c r="N4408" s="233"/>
      <c r="O4408" s="233"/>
      <c r="P4408" s="233"/>
    </row>
    <row r="4409" spans="1:16" outlineLevel="2" x14ac:dyDescent="0.3">
      <c r="A4409" s="173"/>
      <c r="B4409" s="70"/>
      <c r="C4409" s="70">
        <v>1</v>
      </c>
      <c r="D4409" s="173"/>
      <c r="E4409" s="173"/>
      <c r="F4409" s="70">
        <v>87</v>
      </c>
      <c r="G4409" s="173"/>
      <c r="H4409" s="173"/>
      <c r="I4409" s="71" t="str">
        <v>Core Común: Repuestos Críticos</v>
      </c>
      <c r="J4409" s="173"/>
      <c r="K4409" s="61">
        <f t="shared" ca="1" si="221"/>
        <v>0</v>
      </c>
      <c r="L4409" s="233"/>
      <c r="M4409" s="233"/>
      <c r="N4409" s="233"/>
      <c r="O4409" s="233"/>
      <c r="P4409" s="233"/>
    </row>
    <row r="4410" spans="1:16" outlineLevel="2" x14ac:dyDescent="0.3">
      <c r="A4410" s="173"/>
      <c r="B4410" s="70"/>
      <c r="C4410" s="70">
        <v>1</v>
      </c>
      <c r="D4410" s="173"/>
      <c r="E4410" s="173"/>
      <c r="F4410" s="70">
        <v>88</v>
      </c>
      <c r="G4410" s="173"/>
      <c r="H4410" s="173"/>
      <c r="I4410" s="71" t="str">
        <v>Core Común: Mantención Iniciación</v>
      </c>
      <c r="J4410" s="173"/>
      <c r="K4410" s="61">
        <f t="shared" ca="1" si="221"/>
        <v>0</v>
      </c>
      <c r="L4410" s="233"/>
      <c r="M4410" s="233"/>
      <c r="N4410" s="233"/>
      <c r="O4410" s="233"/>
      <c r="P4410" s="233"/>
    </row>
    <row r="4411" spans="1:16" outlineLevel="2" x14ac:dyDescent="0.3">
      <c r="A4411" s="173"/>
      <c r="B4411" s="70"/>
      <c r="C4411" s="70">
        <v>1</v>
      </c>
      <c r="D4411" s="173"/>
      <c r="E4411" s="173"/>
      <c r="F4411" s="70">
        <v>89</v>
      </c>
      <c r="G4411" s="173"/>
      <c r="H4411" s="173"/>
      <c r="I4411" s="71" t="str">
        <v>Core Común: Terrenos</v>
      </c>
      <c r="J4411" s="173"/>
      <c r="K4411" s="61">
        <f t="shared" ca="1" si="221"/>
        <v>0</v>
      </c>
      <c r="L4411" s="233"/>
      <c r="M4411" s="233"/>
      <c r="N4411" s="233"/>
      <c r="O4411" s="233"/>
      <c r="P4411" s="233"/>
    </row>
    <row r="4412" spans="1:16" outlineLevel="2" x14ac:dyDescent="0.3">
      <c r="A4412" s="173"/>
      <c r="B4412" s="70"/>
      <c r="C4412" s="70">
        <v>1</v>
      </c>
      <c r="D4412" s="173"/>
      <c r="E4412" s="173"/>
      <c r="F4412" s="70">
        <v>90</v>
      </c>
      <c r="G4412" s="173"/>
      <c r="H4412" s="173"/>
      <c r="I4412" s="71" t="str">
        <v>Core Común: Obras Civiles</v>
      </c>
      <c r="J4412" s="173"/>
      <c r="K4412" s="61">
        <f t="shared" ca="1" si="221"/>
        <v>0</v>
      </c>
      <c r="L4412" s="233"/>
      <c r="M4412" s="233"/>
      <c r="N4412" s="233"/>
      <c r="O4412" s="233"/>
      <c r="P4412" s="233"/>
    </row>
    <row r="4413" spans="1:16" outlineLevel="2" x14ac:dyDescent="0.3">
      <c r="A4413" s="173"/>
      <c r="B4413" s="70"/>
      <c r="C4413" s="70">
        <v>1</v>
      </c>
      <c r="D4413" s="173"/>
      <c r="E4413" s="173"/>
      <c r="F4413" s="70">
        <v>91</v>
      </c>
      <c r="G4413" s="173"/>
      <c r="H4413" s="173"/>
      <c r="I4413" s="71" t="str">
        <v>Core Común: Equipamiento</v>
      </c>
      <c r="J4413" s="173"/>
      <c r="K4413" s="61">
        <f t="shared" ca="1" si="221"/>
        <v>0</v>
      </c>
      <c r="L4413" s="233"/>
      <c r="M4413" s="233"/>
      <c r="N4413" s="233"/>
      <c r="O4413" s="233"/>
      <c r="P4413" s="233"/>
    </row>
    <row r="4414" spans="1:16" outlineLevel="2" x14ac:dyDescent="0.3">
      <c r="A4414" s="173"/>
      <c r="B4414" s="70"/>
      <c r="C4414" s="70"/>
      <c r="D4414" s="173"/>
      <c r="E4414" s="173"/>
      <c r="F4414" s="70">
        <v>92</v>
      </c>
      <c r="G4414" s="173"/>
      <c r="H4414" s="173"/>
      <c r="I4414" s="71" t="str">
        <v>libre</v>
      </c>
      <c r="J4414" s="173"/>
      <c r="K4414" s="61">
        <f t="shared" ca="1" si="221"/>
        <v>0</v>
      </c>
      <c r="L4414" s="233"/>
      <c r="M4414" s="233"/>
      <c r="N4414" s="233"/>
      <c r="O4414" s="233"/>
      <c r="P4414" s="233"/>
    </row>
    <row r="4415" spans="1:16" outlineLevel="2" x14ac:dyDescent="0.3">
      <c r="A4415" s="173"/>
      <c r="B4415" s="70"/>
      <c r="C4415" s="70">
        <v>1</v>
      </c>
      <c r="D4415" s="173"/>
      <c r="E4415" s="173"/>
      <c r="F4415" s="70">
        <v>93</v>
      </c>
      <c r="G4415" s="173"/>
      <c r="H4415" s="173"/>
      <c r="I4415" s="71" t="str">
        <v>Espectro</v>
      </c>
      <c r="J4415" s="173"/>
      <c r="K4415" s="61">
        <f t="shared" ca="1" si="221"/>
        <v>0</v>
      </c>
      <c r="L4415" s="233"/>
      <c r="M4415" s="233"/>
      <c r="N4415" s="233"/>
      <c r="O4415" s="233"/>
      <c r="P4415" s="233"/>
    </row>
    <row r="4416" spans="1:16" outlineLevel="2" x14ac:dyDescent="0.3">
      <c r="A4416" s="173"/>
      <c r="B4416" s="70"/>
      <c r="C4416" s="70"/>
      <c r="D4416" s="173"/>
      <c r="E4416" s="173"/>
      <c r="F4416" s="70">
        <v>94</v>
      </c>
      <c r="G4416" s="173"/>
      <c r="H4416" s="173"/>
      <c r="I4416" s="71" t="str">
        <v>libre</v>
      </c>
      <c r="J4416" s="173"/>
      <c r="K4416" s="61">
        <f t="shared" ca="1" si="221"/>
        <v>0</v>
      </c>
      <c r="L4416" s="233"/>
      <c r="M4416" s="233"/>
      <c r="N4416" s="233"/>
      <c r="O4416" s="233"/>
      <c r="P4416" s="233"/>
    </row>
    <row r="4417" spans="1:16" outlineLevel="2" x14ac:dyDescent="0.3">
      <c r="A4417" s="173"/>
      <c r="B4417" s="70"/>
      <c r="C4417" s="70"/>
      <c r="D4417" s="173"/>
      <c r="E4417" s="173"/>
      <c r="F4417" s="70">
        <v>95</v>
      </c>
      <c r="G4417" s="173"/>
      <c r="H4417" s="173"/>
      <c r="I4417" s="71" t="str">
        <v>BSCS Base</v>
      </c>
      <c r="J4417" s="173"/>
      <c r="K4417" s="61">
        <f t="shared" ca="1" si="221"/>
        <v>0</v>
      </c>
      <c r="L4417" s="233"/>
      <c r="M4417" s="233"/>
      <c r="N4417" s="233"/>
      <c r="O4417" s="233"/>
      <c r="P4417" s="233"/>
    </row>
    <row r="4418" spans="1:16" outlineLevel="2" x14ac:dyDescent="0.3">
      <c r="A4418" s="173"/>
      <c r="B4418" s="70"/>
      <c r="C4418" s="70">
        <v>1</v>
      </c>
      <c r="D4418" s="173"/>
      <c r="E4418" s="173"/>
      <c r="F4418" s="70">
        <v>96</v>
      </c>
      <c r="G4418" s="173"/>
      <c r="H4418" s="173"/>
      <c r="I4418" s="71" t="str">
        <v>BSCS Mant</v>
      </c>
      <c r="J4418" s="173"/>
      <c r="K4418" s="61">
        <f t="shared" ca="1" si="221"/>
        <v>0</v>
      </c>
      <c r="L4418" s="233"/>
      <c r="M4418" s="233"/>
      <c r="N4418" s="233"/>
      <c r="O4418" s="233"/>
      <c r="P4418" s="233"/>
    </row>
    <row r="4419" spans="1:16" outlineLevel="2" x14ac:dyDescent="0.3">
      <c r="A4419" s="173"/>
      <c r="B4419" s="70"/>
      <c r="C4419" s="70"/>
      <c r="D4419" s="173"/>
      <c r="E4419" s="173"/>
      <c r="F4419" s="70">
        <v>97</v>
      </c>
      <c r="G4419" s="173"/>
      <c r="H4419" s="173"/>
      <c r="I4419" s="71" t="str">
        <v>ICC Base</v>
      </c>
      <c r="J4419" s="173"/>
      <c r="K4419" s="61">
        <f t="shared" ca="1" si="221"/>
        <v>0</v>
      </c>
      <c r="L4419" s="233"/>
      <c r="M4419" s="233"/>
      <c r="N4419" s="233"/>
      <c r="O4419" s="233"/>
      <c r="P4419" s="233"/>
    </row>
    <row r="4420" spans="1:16" outlineLevel="1" x14ac:dyDescent="0.3">
      <c r="A4420" s="173"/>
      <c r="B4420" s="70"/>
      <c r="C4420" s="70">
        <v>1</v>
      </c>
      <c r="D4420" s="173"/>
      <c r="E4420" s="173"/>
      <c r="F4420" s="70">
        <v>98</v>
      </c>
      <c r="G4420" s="173"/>
      <c r="H4420" s="173"/>
      <c r="I4420" s="71" t="str">
        <v>ICC Mant</v>
      </c>
      <c r="J4420" s="173"/>
      <c r="K4420" s="61">
        <f t="shared" ca="1" si="221"/>
        <v>0</v>
      </c>
      <c r="L4420" s="233"/>
      <c r="M4420" s="233"/>
      <c r="N4420" s="233"/>
      <c r="O4420" s="233"/>
      <c r="P4420" s="233"/>
    </row>
    <row r="4421" spans="1:16" outlineLevel="1" x14ac:dyDescent="0.3">
      <c r="A4421" s="173"/>
      <c r="B4421" s="70"/>
      <c r="C4421" s="70">
        <v>1</v>
      </c>
      <c r="D4421" s="173"/>
      <c r="E4421" s="173"/>
      <c r="F4421" s="70">
        <v>99</v>
      </c>
      <c r="G4421" s="173"/>
      <c r="H4421" s="173"/>
      <c r="I4421" s="71" t="str">
        <v>Mediation Mant</v>
      </c>
      <c r="J4421" s="173"/>
      <c r="K4421" s="61">
        <f t="shared" ca="1" si="221"/>
        <v>0</v>
      </c>
      <c r="L4421" s="233"/>
      <c r="M4421" s="233"/>
      <c r="N4421" s="233"/>
      <c r="O4421" s="233"/>
      <c r="P4421" s="233"/>
    </row>
    <row r="4422" spans="1:16" outlineLevel="1" x14ac:dyDescent="0.3">
      <c r="A4422" s="173"/>
      <c r="B4422" s="70"/>
      <c r="C4422" s="70"/>
      <c r="D4422" s="173"/>
      <c r="E4422" s="173"/>
      <c r="F4422" s="70">
        <v>100</v>
      </c>
      <c r="G4422" s="173"/>
      <c r="H4422" s="173"/>
      <c r="I4422" s="71" t="str">
        <v>Router tipo 1</v>
      </c>
      <c r="J4422" s="173"/>
      <c r="K4422" s="61">
        <f t="shared" ca="1" si="221"/>
        <v>0</v>
      </c>
      <c r="L4422" s="233"/>
      <c r="M4422" s="233"/>
      <c r="N4422" s="233"/>
      <c r="O4422" s="233"/>
      <c r="P4422" s="233"/>
    </row>
    <row r="4423" spans="1:16" outlineLevel="1" x14ac:dyDescent="0.3">
      <c r="A4423" s="173"/>
      <c r="B4423" s="70"/>
      <c r="C4423" s="70"/>
      <c r="D4423" s="173"/>
      <c r="E4423" s="173"/>
      <c r="F4423" s="70">
        <v>101</v>
      </c>
      <c r="G4423" s="173"/>
      <c r="H4423" s="173"/>
      <c r="I4423" s="71" t="str">
        <v>Router tipo 2</v>
      </c>
      <c r="J4423" s="173"/>
      <c r="K4423" s="61">
        <f t="shared" ca="1" si="221"/>
        <v>0</v>
      </c>
      <c r="L4423" s="233"/>
      <c r="M4423" s="233"/>
      <c r="N4423" s="233"/>
      <c r="O4423" s="233"/>
      <c r="P4423" s="233"/>
    </row>
    <row r="4424" spans="1:16" outlineLevel="2" x14ac:dyDescent="0.3">
      <c r="A4424" s="173"/>
      <c r="B4424" s="70"/>
      <c r="C4424" s="70"/>
      <c r="D4424" s="173"/>
      <c r="E4424" s="173"/>
      <c r="F4424" s="70">
        <v>102</v>
      </c>
      <c r="G4424" s="173"/>
      <c r="H4424" s="173"/>
      <c r="I4424" s="71" t="str">
        <v>Router tipo 3</v>
      </c>
      <c r="J4424" s="173"/>
      <c r="K4424" s="61">
        <f t="shared" ca="1" si="221"/>
        <v>0</v>
      </c>
      <c r="L4424" s="233"/>
      <c r="M4424" s="233"/>
      <c r="N4424" s="233"/>
      <c r="O4424" s="233"/>
      <c r="P4424" s="233"/>
    </row>
    <row r="4425" spans="1:16" outlineLevel="2" x14ac:dyDescent="0.3">
      <c r="A4425" s="173"/>
      <c r="B4425" s="70"/>
      <c r="C4425" s="70"/>
      <c r="D4425" s="173"/>
      <c r="E4425" s="173"/>
      <c r="F4425" s="70">
        <v>103</v>
      </c>
      <c r="G4425" s="173"/>
      <c r="H4425" s="173"/>
      <c r="I4425" s="71" t="str">
        <v>BSC-MGW</v>
      </c>
      <c r="J4425" s="173"/>
      <c r="K4425" s="61">
        <f t="shared" ca="1" si="221"/>
        <v>0</v>
      </c>
      <c r="L4425" s="233"/>
      <c r="M4425" s="233"/>
      <c r="N4425" s="233"/>
      <c r="O4425" s="233"/>
      <c r="P4425" s="233"/>
    </row>
    <row r="4426" spans="1:16" outlineLevel="2" x14ac:dyDescent="0.3">
      <c r="A4426" s="173"/>
      <c r="B4426" s="70"/>
      <c r="C4426" s="70"/>
      <c r="D4426" s="173"/>
      <c r="E4426" s="173"/>
      <c r="F4426" s="70">
        <v>104</v>
      </c>
      <c r="G4426" s="173"/>
      <c r="H4426" s="173"/>
      <c r="I4426" s="71" t="str">
        <v>BSC-SGSN</v>
      </c>
      <c r="J4426" s="173"/>
      <c r="K4426" s="61">
        <f t="shared" ca="1" si="221"/>
        <v>0</v>
      </c>
      <c r="L4426" s="233"/>
      <c r="M4426" s="233"/>
      <c r="N4426" s="233"/>
      <c r="O4426" s="233"/>
      <c r="P4426" s="233"/>
    </row>
    <row r="4427" spans="1:16" outlineLevel="2" x14ac:dyDescent="0.3">
      <c r="A4427" s="173"/>
      <c r="B4427" s="70"/>
      <c r="C4427" s="70"/>
      <c r="D4427" s="173"/>
      <c r="E4427" s="173"/>
      <c r="F4427" s="70">
        <v>105</v>
      </c>
      <c r="G4427" s="173"/>
      <c r="H4427" s="173"/>
      <c r="I4427" s="71" t="str">
        <v>SGSN-GGSN</v>
      </c>
      <c r="J4427" s="173"/>
      <c r="K4427" s="61">
        <f t="shared" ca="1" si="221"/>
        <v>0</v>
      </c>
      <c r="L4427" s="233"/>
      <c r="M4427" s="233"/>
      <c r="N4427" s="233"/>
      <c r="O4427" s="233"/>
      <c r="P4427" s="233"/>
    </row>
    <row r="4428" spans="1:16" outlineLevel="2" x14ac:dyDescent="0.3">
      <c r="A4428" s="173"/>
      <c r="B4428" s="70"/>
      <c r="C4428" s="70"/>
      <c r="D4428" s="173"/>
      <c r="E4428" s="173"/>
      <c r="F4428" s="70">
        <v>106</v>
      </c>
      <c r="G4428" s="173"/>
      <c r="H4428" s="173"/>
      <c r="I4428" s="71" t="str">
        <v>MGW-MGW</v>
      </c>
      <c r="J4428" s="173"/>
      <c r="K4428" s="61">
        <f t="shared" ca="1" si="221"/>
        <v>244130.27999999997</v>
      </c>
      <c r="L4428" s="233"/>
      <c r="M4428" s="233"/>
      <c r="N4428" s="233"/>
      <c r="O4428" s="233"/>
      <c r="P4428" s="233"/>
    </row>
    <row r="4429" spans="1:16" outlineLevel="2" x14ac:dyDescent="0.3">
      <c r="A4429" s="173"/>
      <c r="B4429" s="70"/>
      <c r="C4429" s="70"/>
      <c r="D4429" s="173"/>
      <c r="E4429" s="173"/>
      <c r="F4429" s="70">
        <v>107</v>
      </c>
      <c r="G4429" s="173"/>
      <c r="H4429" s="173"/>
      <c r="I4429" s="71" t="str">
        <v>RNC-MGW</v>
      </c>
      <c r="J4429" s="173"/>
      <c r="K4429" s="61">
        <f t="shared" ca="1" si="221"/>
        <v>0</v>
      </c>
      <c r="L4429" s="233"/>
      <c r="M4429" s="233"/>
      <c r="N4429" s="233"/>
      <c r="O4429" s="233"/>
      <c r="P4429" s="233"/>
    </row>
    <row r="4430" spans="1:16" outlineLevel="2" x14ac:dyDescent="0.3">
      <c r="A4430" s="173"/>
      <c r="B4430" s="70"/>
      <c r="C4430" s="70"/>
      <c r="D4430" s="173"/>
      <c r="E4430" s="173"/>
      <c r="F4430" s="70">
        <v>108</v>
      </c>
      <c r="G4430" s="173"/>
      <c r="H4430" s="173"/>
      <c r="I4430" s="71" t="str">
        <v>RNC-SGSN</v>
      </c>
      <c r="J4430" s="173"/>
      <c r="K4430" s="61">
        <f t="shared" ca="1" si="221"/>
        <v>0</v>
      </c>
      <c r="L4430" s="233"/>
      <c r="M4430" s="233"/>
      <c r="N4430" s="233"/>
      <c r="O4430" s="233"/>
      <c r="P4430" s="233"/>
    </row>
    <row r="4431" spans="1:16" outlineLevel="2" x14ac:dyDescent="0.3">
      <c r="A4431" s="173"/>
      <c r="B4431" s="70"/>
      <c r="C4431" s="70"/>
      <c r="D4431" s="173"/>
      <c r="E4431" s="173"/>
      <c r="F4431" s="70">
        <v>109</v>
      </c>
      <c r="G4431" s="173"/>
      <c r="H4431" s="173"/>
      <c r="I4431" s="71" t="str">
        <v>SGSN-GGSN</v>
      </c>
      <c r="J4431" s="173"/>
      <c r="K4431" s="61">
        <f t="shared" ca="1" si="221"/>
        <v>0</v>
      </c>
      <c r="L4431" s="233"/>
      <c r="M4431" s="233"/>
      <c r="N4431" s="233"/>
      <c r="O4431" s="233"/>
      <c r="P4431" s="233"/>
    </row>
    <row r="4432" spans="1:16" outlineLevel="2" x14ac:dyDescent="0.3">
      <c r="A4432" s="173"/>
      <c r="B4432" s="70"/>
      <c r="C4432" s="70"/>
      <c r="D4432" s="173"/>
      <c r="E4432" s="173"/>
      <c r="F4432" s="70">
        <v>110</v>
      </c>
      <c r="G4432" s="173"/>
      <c r="H4432" s="173"/>
      <c r="I4432" s="71" t="str">
        <v>MGW-MGW</v>
      </c>
      <c r="J4432" s="173"/>
      <c r="K4432" s="61">
        <f t="shared" ca="1" si="221"/>
        <v>244130.27999999997</v>
      </c>
      <c r="L4432" s="233"/>
      <c r="M4432" s="233"/>
      <c r="N4432" s="233"/>
      <c r="O4432" s="233"/>
      <c r="P4432" s="233"/>
    </row>
    <row r="4433" spans="1:16" outlineLevel="2" x14ac:dyDescent="0.3">
      <c r="A4433" s="173"/>
      <c r="B4433" s="70"/>
      <c r="C4433" s="70"/>
      <c r="D4433" s="173"/>
      <c r="E4433" s="173"/>
      <c r="F4433" s="70">
        <v>111</v>
      </c>
      <c r="G4433" s="173"/>
      <c r="H4433" s="173"/>
      <c r="I4433" s="71" t="str">
        <v>SGW-SGW</v>
      </c>
      <c r="J4433" s="173"/>
      <c r="K4433" s="61">
        <f t="shared" ca="1" si="221"/>
        <v>0</v>
      </c>
      <c r="L4433" s="233"/>
      <c r="M4433" s="233"/>
      <c r="N4433" s="233"/>
      <c r="O4433" s="233"/>
      <c r="P4433" s="233"/>
    </row>
    <row r="4434" spans="1:16" outlineLevel="2" x14ac:dyDescent="0.3">
      <c r="A4434" s="173"/>
      <c r="B4434" s="70"/>
      <c r="C4434" s="70"/>
      <c r="D4434" s="173"/>
      <c r="E4434" s="173"/>
      <c r="F4434" s="70">
        <v>112</v>
      </c>
      <c r="G4434" s="173"/>
      <c r="H4434" s="173"/>
      <c r="I4434" s="71" t="str">
        <v>MGW-PTR</v>
      </c>
      <c r="J4434" s="173"/>
      <c r="K4434" s="61">
        <f t="shared" ca="1" si="221"/>
        <v>4512.24</v>
      </c>
      <c r="L4434" s="233"/>
      <c r="M4434" s="233"/>
      <c r="N4434" s="233"/>
      <c r="O4434" s="233"/>
      <c r="P4434" s="233"/>
    </row>
    <row r="4435" spans="1:16" outlineLevel="2" x14ac:dyDescent="0.3">
      <c r="A4435" s="173"/>
      <c r="B4435" s="70"/>
      <c r="C4435" s="70"/>
      <c r="D4435" s="173"/>
      <c r="E4435" s="173"/>
      <c r="F4435" s="70">
        <v>113</v>
      </c>
      <c r="G4435" s="173"/>
      <c r="H4435" s="173"/>
      <c r="I4435" s="71" t="str">
        <v>MGW-PTR</v>
      </c>
      <c r="J4435" s="173"/>
      <c r="K4435" s="61">
        <f t="shared" ca="1" si="221"/>
        <v>28577.52</v>
      </c>
      <c r="L4435" s="233"/>
      <c r="M4435" s="233"/>
      <c r="N4435" s="233"/>
      <c r="O4435" s="233"/>
      <c r="P4435" s="233"/>
    </row>
    <row r="4436" spans="1:16" outlineLevel="2" x14ac:dyDescent="0.3">
      <c r="A4436" s="173"/>
      <c r="B4436" s="70"/>
      <c r="C4436" s="70"/>
      <c r="D4436" s="173"/>
      <c r="E4436" s="173"/>
      <c r="F4436" s="70">
        <v>114</v>
      </c>
      <c r="G4436" s="173"/>
      <c r="H4436" s="173"/>
      <c r="I4436" s="71" t="str">
        <v>SBC-PTR</v>
      </c>
      <c r="J4436" s="173"/>
      <c r="K4436" s="61">
        <f t="shared" ca="1" si="221"/>
        <v>0</v>
      </c>
      <c r="L4436" s="233"/>
      <c r="M4436" s="233"/>
      <c r="N4436" s="233"/>
      <c r="O4436" s="233"/>
      <c r="P4436" s="233"/>
    </row>
    <row r="4437" spans="1:16" outlineLevel="2" x14ac:dyDescent="0.3">
      <c r="A4437" s="173"/>
      <c r="B4437" s="70"/>
      <c r="C4437" s="70"/>
      <c r="D4437" s="173"/>
      <c r="E4437" s="173"/>
      <c r="F4437" s="70">
        <v>115</v>
      </c>
      <c r="G4437" s="173"/>
      <c r="H4437" s="173"/>
      <c r="I4437" s="71" t="str">
        <v>libre</v>
      </c>
      <c r="J4437" s="173"/>
      <c r="K4437" s="61">
        <f t="shared" ca="1" si="221"/>
        <v>0</v>
      </c>
      <c r="L4437" s="233"/>
      <c r="M4437" s="233"/>
      <c r="N4437" s="233"/>
      <c r="O4437" s="233"/>
      <c r="P4437" s="233"/>
    </row>
    <row r="4438" spans="1:16" outlineLevel="2" x14ac:dyDescent="0.3">
      <c r="A4438" s="173"/>
      <c r="B4438" s="70"/>
      <c r="C4438" s="70"/>
      <c r="D4438" s="173"/>
      <c r="E4438" s="173"/>
      <c r="F4438" s="70">
        <v>116</v>
      </c>
      <c r="G4438" s="173"/>
      <c r="H4438" s="173"/>
      <c r="I4438" s="71" t="str">
        <v>libre</v>
      </c>
      <c r="J4438" s="173"/>
      <c r="K4438" s="61">
        <f t="shared" ca="1" si="221"/>
        <v>0</v>
      </c>
      <c r="L4438" s="233"/>
      <c r="M4438" s="233"/>
      <c r="N4438" s="233"/>
      <c r="O4438" s="233"/>
      <c r="P4438" s="233"/>
    </row>
    <row r="4439" spans="1:16" outlineLevel="2" x14ac:dyDescent="0.3">
      <c r="A4439" s="173"/>
      <c r="B4439" s="70"/>
      <c r="C4439" s="70"/>
      <c r="D4439" s="173"/>
      <c r="E4439" s="173"/>
      <c r="F4439" s="70">
        <v>117</v>
      </c>
      <c r="G4439" s="173"/>
      <c r="H4439" s="173"/>
      <c r="I4439" s="71" t="str">
        <v>libre</v>
      </c>
      <c r="J4439" s="173"/>
      <c r="K4439" s="61">
        <f t="shared" ca="1" si="221"/>
        <v>0</v>
      </c>
      <c r="L4439" s="233"/>
      <c r="M4439" s="233"/>
      <c r="N4439" s="233"/>
      <c r="O4439" s="233"/>
      <c r="P4439" s="233"/>
    </row>
    <row r="4440" spans="1:16" outlineLevel="2" x14ac:dyDescent="0.3">
      <c r="A4440" s="173"/>
      <c r="B4440" s="70"/>
      <c r="C4440" s="70"/>
      <c r="D4440" s="173"/>
      <c r="E4440" s="173"/>
      <c r="F4440" s="70">
        <v>118</v>
      </c>
      <c r="G4440" s="173"/>
      <c r="H4440" s="173"/>
      <c r="I4440" s="71" t="str">
        <v>libre</v>
      </c>
      <c r="J4440" s="173"/>
      <c r="K4440" s="61">
        <f t="shared" ca="1" si="221"/>
        <v>0</v>
      </c>
      <c r="L4440" s="233"/>
      <c r="M4440" s="233"/>
      <c r="N4440" s="233"/>
      <c r="O4440" s="233"/>
      <c r="P4440" s="233"/>
    </row>
    <row r="4441" spans="1:16" outlineLevel="2" x14ac:dyDescent="0.3">
      <c r="A4441" s="173"/>
      <c r="B4441" s="70"/>
      <c r="C4441" s="70"/>
      <c r="D4441" s="173"/>
      <c r="E4441" s="173"/>
      <c r="F4441" s="70">
        <v>119</v>
      </c>
      <c r="G4441" s="173"/>
      <c r="H4441" s="173"/>
      <c r="I4441" s="71" t="str">
        <v>libre</v>
      </c>
      <c r="J4441" s="173"/>
      <c r="K4441" s="61">
        <f t="shared" ca="1" si="221"/>
        <v>0</v>
      </c>
      <c r="L4441" s="233"/>
      <c r="M4441" s="233"/>
      <c r="N4441" s="233"/>
      <c r="O4441" s="233"/>
      <c r="P4441" s="233"/>
    </row>
    <row r="4442" spans="1:16" outlineLevel="2" x14ac:dyDescent="0.3">
      <c r="A4442" s="173"/>
      <c r="B4442" s="70"/>
      <c r="C4442" s="70"/>
      <c r="D4442" s="173"/>
      <c r="E4442" s="173"/>
      <c r="F4442" s="70">
        <v>120</v>
      </c>
      <c r="G4442" s="173"/>
      <c r="H4442" s="173"/>
      <c r="I4442" s="71" t="str">
        <v>libre</v>
      </c>
      <c r="J4442" s="173"/>
      <c r="K4442" s="61">
        <f t="shared" ca="1" si="221"/>
        <v>0</v>
      </c>
      <c r="L4442" s="233"/>
      <c r="M4442" s="233"/>
      <c r="N4442" s="233"/>
      <c r="O4442" s="233"/>
      <c r="P4442" s="233"/>
    </row>
    <row r="4443" spans="1:16" outlineLevel="2" x14ac:dyDescent="0.3">
      <c r="A4443" s="173"/>
      <c r="B4443" s="70"/>
      <c r="C4443" s="70"/>
      <c r="D4443" s="173"/>
      <c r="E4443" s="173"/>
      <c r="F4443" s="70">
        <v>121</v>
      </c>
      <c r="G4443" s="173"/>
      <c r="H4443" s="173"/>
      <c r="I4443" s="71" t="str">
        <v>libre</v>
      </c>
      <c r="J4443" s="173"/>
      <c r="K4443" s="61">
        <f t="shared" ca="1" si="221"/>
        <v>0</v>
      </c>
      <c r="L4443" s="233"/>
      <c r="M4443" s="233"/>
      <c r="N4443" s="233"/>
      <c r="O4443" s="233"/>
      <c r="P4443" s="233"/>
    </row>
    <row r="4444" spans="1:16" outlineLevel="2" x14ac:dyDescent="0.3">
      <c r="A4444" s="173"/>
      <c r="B4444" s="70"/>
      <c r="C4444" s="70"/>
      <c r="D4444" s="173"/>
      <c r="E4444" s="173"/>
      <c r="F4444" s="70">
        <v>122</v>
      </c>
      <c r="G4444" s="173"/>
      <c r="H4444" s="173"/>
      <c r="I4444" s="71" t="str">
        <v>libre</v>
      </c>
      <c r="J4444" s="173"/>
      <c r="K4444" s="61">
        <f t="shared" ca="1" si="221"/>
        <v>0</v>
      </c>
      <c r="L4444" s="233"/>
      <c r="M4444" s="233"/>
      <c r="N4444" s="233"/>
      <c r="O4444" s="233"/>
      <c r="P4444" s="233"/>
    </row>
    <row r="4445" spans="1:16" outlineLevel="2" x14ac:dyDescent="0.3">
      <c r="A4445" s="173"/>
      <c r="B4445" s="70"/>
      <c r="C4445" s="70"/>
      <c r="D4445" s="173"/>
      <c r="E4445" s="173"/>
      <c r="F4445" s="70">
        <v>123</v>
      </c>
      <c r="G4445" s="173"/>
      <c r="H4445" s="173"/>
      <c r="I4445" s="71" t="str">
        <v>libre</v>
      </c>
      <c r="J4445" s="173"/>
      <c r="K4445" s="61">
        <f t="shared" ca="1" si="221"/>
        <v>0</v>
      </c>
      <c r="L4445" s="233"/>
      <c r="M4445" s="233"/>
      <c r="N4445" s="233"/>
      <c r="O4445" s="233"/>
      <c r="P4445" s="233"/>
    </row>
    <row r="4446" spans="1:16" outlineLevel="2" x14ac:dyDescent="0.3">
      <c r="A4446" s="173"/>
      <c r="B4446" s="70"/>
      <c r="C4446" s="70"/>
      <c r="D4446" s="173"/>
      <c r="E4446" s="173"/>
      <c r="F4446" s="70">
        <v>124</v>
      </c>
      <c r="G4446" s="173"/>
      <c r="H4446" s="173"/>
      <c r="I4446" s="71" t="str">
        <v>libre</v>
      </c>
      <c r="J4446" s="173"/>
      <c r="K4446" s="61">
        <f t="shared" ca="1" si="221"/>
        <v>0</v>
      </c>
      <c r="L4446" s="233"/>
      <c r="M4446" s="233"/>
      <c r="N4446" s="233"/>
      <c r="O4446" s="233"/>
      <c r="P4446" s="233"/>
    </row>
    <row r="4447" spans="1:16" outlineLevel="2" x14ac:dyDescent="0.3">
      <c r="A4447" s="173"/>
      <c r="B4447" s="70"/>
      <c r="C4447" s="70"/>
      <c r="D4447" s="173"/>
      <c r="E4447" s="173"/>
      <c r="F4447" s="70">
        <v>125</v>
      </c>
      <c r="G4447" s="173"/>
      <c r="H4447" s="173"/>
      <c r="I4447" s="71" t="str">
        <v>libre</v>
      </c>
      <c r="J4447" s="173"/>
      <c r="K4447" s="61">
        <f t="shared" ca="1" si="221"/>
        <v>0</v>
      </c>
      <c r="L4447" s="233"/>
      <c r="M4447" s="233"/>
      <c r="N4447" s="233"/>
      <c r="O4447" s="233"/>
      <c r="P4447" s="233"/>
    </row>
    <row r="4448" spans="1:16" outlineLevel="2" x14ac:dyDescent="0.3">
      <c r="A4448" s="173"/>
      <c r="B4448" s="70"/>
      <c r="C4448" s="70"/>
      <c r="D4448" s="173"/>
      <c r="E4448" s="173"/>
      <c r="F4448" s="70">
        <v>126</v>
      </c>
      <c r="G4448" s="173"/>
      <c r="H4448" s="173"/>
      <c r="I4448" s="71" t="str">
        <v>libre</v>
      </c>
      <c r="J4448" s="173"/>
      <c r="K4448" s="61">
        <f t="shared" ca="1" si="221"/>
        <v>0</v>
      </c>
      <c r="L4448" s="233"/>
      <c r="M4448" s="233"/>
      <c r="N4448" s="233"/>
      <c r="O4448" s="233"/>
      <c r="P4448" s="233"/>
    </row>
    <row r="4449" spans="1:16" outlineLevel="2" x14ac:dyDescent="0.3">
      <c r="A4449" s="173"/>
      <c r="B4449" s="70"/>
      <c r="C4449" s="70"/>
      <c r="D4449" s="173"/>
      <c r="E4449" s="173"/>
      <c r="F4449" s="70">
        <v>127</v>
      </c>
      <c r="G4449" s="173"/>
      <c r="H4449" s="173"/>
      <c r="I4449" s="71" t="str">
        <v>libre</v>
      </c>
      <c r="J4449" s="173"/>
      <c r="K4449" s="61">
        <f t="shared" ca="1" si="221"/>
        <v>0</v>
      </c>
      <c r="L4449" s="233"/>
      <c r="M4449" s="233"/>
      <c r="N4449" s="233"/>
      <c r="O4449" s="233"/>
      <c r="P4449" s="233"/>
    </row>
    <row r="4450" spans="1:16" outlineLevel="2" x14ac:dyDescent="0.3">
      <c r="A4450" s="173"/>
      <c r="B4450" s="70"/>
      <c r="C4450" s="70"/>
      <c r="D4450" s="173"/>
      <c r="E4450" s="173"/>
      <c r="F4450" s="70">
        <v>128</v>
      </c>
      <c r="G4450" s="173"/>
      <c r="H4450" s="173"/>
      <c r="I4450" s="71" t="str">
        <v>libre</v>
      </c>
      <c r="J4450" s="173"/>
      <c r="K4450" s="61">
        <f t="shared" ca="1" si="221"/>
        <v>0</v>
      </c>
      <c r="L4450" s="233"/>
      <c r="M4450" s="233"/>
      <c r="N4450" s="233"/>
      <c r="O4450" s="233"/>
      <c r="P4450" s="233"/>
    </row>
    <row r="4451" spans="1:16" outlineLevel="2" x14ac:dyDescent="0.3">
      <c r="A4451" s="173"/>
      <c r="B4451" s="70"/>
      <c r="C4451" s="70"/>
      <c r="D4451" s="173"/>
      <c r="E4451" s="173"/>
      <c r="F4451" s="70">
        <v>129</v>
      </c>
      <c r="G4451" s="173"/>
      <c r="H4451" s="173"/>
      <c r="I4451" s="71" t="str">
        <v>libre</v>
      </c>
      <c r="J4451" s="173"/>
      <c r="K4451" s="61">
        <f t="shared" ref="K4451:K4514" ca="1" si="222">INDEX(EvoAc.Opera,$F4451,K$9)*INDEX($K$4017:$P$4316,$F4451,K$9)</f>
        <v>0</v>
      </c>
      <c r="L4451" s="233"/>
      <c r="M4451" s="233"/>
      <c r="N4451" s="233"/>
      <c r="O4451" s="233"/>
      <c r="P4451" s="233"/>
    </row>
    <row r="4452" spans="1:16" outlineLevel="2" x14ac:dyDescent="0.3">
      <c r="A4452" s="173"/>
      <c r="B4452" s="70"/>
      <c r="C4452" s="70"/>
      <c r="D4452" s="173"/>
      <c r="E4452" s="173"/>
      <c r="F4452" s="70">
        <v>130</v>
      </c>
      <c r="G4452" s="173"/>
      <c r="H4452" s="173"/>
      <c r="I4452" s="71" t="str">
        <v>libre</v>
      </c>
      <c r="J4452" s="173"/>
      <c r="K4452" s="61">
        <f t="shared" ca="1" si="222"/>
        <v>0</v>
      </c>
      <c r="L4452" s="233"/>
      <c r="M4452" s="233"/>
      <c r="N4452" s="233"/>
      <c r="O4452" s="233"/>
      <c r="P4452" s="233"/>
    </row>
    <row r="4453" spans="1:16" outlineLevel="2" x14ac:dyDescent="0.3">
      <c r="A4453" s="173"/>
      <c r="B4453" s="70"/>
      <c r="C4453" s="70"/>
      <c r="D4453" s="173"/>
      <c r="E4453" s="173"/>
      <c r="F4453" s="70">
        <v>131</v>
      </c>
      <c r="G4453" s="173"/>
      <c r="H4453" s="173"/>
      <c r="I4453" s="71" t="str">
        <v>libre</v>
      </c>
      <c r="J4453" s="173"/>
      <c r="K4453" s="61">
        <f t="shared" ca="1" si="222"/>
        <v>0</v>
      </c>
      <c r="L4453" s="233"/>
      <c r="M4453" s="233"/>
      <c r="N4453" s="233"/>
      <c r="O4453" s="233"/>
      <c r="P4453" s="233"/>
    </row>
    <row r="4454" spans="1:16" outlineLevel="2" x14ac:dyDescent="0.3">
      <c r="A4454" s="173"/>
      <c r="B4454" s="70"/>
      <c r="C4454" s="70"/>
      <c r="D4454" s="173"/>
      <c r="E4454" s="173"/>
      <c r="F4454" s="70">
        <v>132</v>
      </c>
      <c r="G4454" s="173"/>
      <c r="H4454" s="173"/>
      <c r="I4454" s="71" t="str">
        <v>libre</v>
      </c>
      <c r="J4454" s="173"/>
      <c r="K4454" s="61">
        <f t="shared" ca="1" si="222"/>
        <v>0</v>
      </c>
      <c r="L4454" s="233"/>
      <c r="M4454" s="233"/>
      <c r="N4454" s="233"/>
      <c r="O4454" s="233"/>
      <c r="P4454" s="233"/>
    </row>
    <row r="4455" spans="1:16" outlineLevel="2" x14ac:dyDescent="0.3">
      <c r="A4455" s="173"/>
      <c r="B4455" s="70"/>
      <c r="C4455" s="70"/>
      <c r="D4455" s="173"/>
      <c r="E4455" s="173"/>
      <c r="F4455" s="70">
        <v>133</v>
      </c>
      <c r="G4455" s="173"/>
      <c r="H4455" s="173"/>
      <c r="I4455" s="71" t="str">
        <v>libre</v>
      </c>
      <c r="J4455" s="173"/>
      <c r="K4455" s="61">
        <f t="shared" ca="1" si="222"/>
        <v>0</v>
      </c>
      <c r="L4455" s="233"/>
      <c r="M4455" s="233"/>
      <c r="N4455" s="233"/>
      <c r="O4455" s="233"/>
      <c r="P4455" s="233"/>
    </row>
    <row r="4456" spans="1:16" outlineLevel="2" x14ac:dyDescent="0.3">
      <c r="A4456" s="173"/>
      <c r="B4456" s="70"/>
      <c r="C4456" s="70"/>
      <c r="D4456" s="173"/>
      <c r="E4456" s="173"/>
      <c r="F4456" s="70">
        <v>134</v>
      </c>
      <c r="G4456" s="173"/>
      <c r="H4456" s="173"/>
      <c r="I4456" s="71" t="str">
        <v>libre</v>
      </c>
      <c r="J4456" s="173"/>
      <c r="K4456" s="61">
        <f t="shared" ca="1" si="222"/>
        <v>0</v>
      </c>
      <c r="L4456" s="233"/>
      <c r="M4456" s="233"/>
      <c r="N4456" s="233"/>
      <c r="O4456" s="233"/>
      <c r="P4456" s="233"/>
    </row>
    <row r="4457" spans="1:16" outlineLevel="2" x14ac:dyDescent="0.3">
      <c r="A4457" s="173"/>
      <c r="B4457" s="70"/>
      <c r="C4457" s="70"/>
      <c r="D4457" s="173"/>
      <c r="E4457" s="173"/>
      <c r="F4457" s="70">
        <v>135</v>
      </c>
      <c r="G4457" s="173"/>
      <c r="H4457" s="173"/>
      <c r="I4457" s="71" t="str">
        <v>libre</v>
      </c>
      <c r="J4457" s="173"/>
      <c r="K4457" s="61">
        <f t="shared" ca="1" si="222"/>
        <v>0</v>
      </c>
      <c r="L4457" s="233"/>
      <c r="M4457" s="233"/>
      <c r="N4457" s="233"/>
      <c r="O4457" s="233"/>
      <c r="P4457" s="233"/>
    </row>
    <row r="4458" spans="1:16" outlineLevel="2" x14ac:dyDescent="0.3">
      <c r="A4458" s="173"/>
      <c r="B4458" s="70"/>
      <c r="C4458" s="70"/>
      <c r="D4458" s="173"/>
      <c r="E4458" s="173"/>
      <c r="F4458" s="70">
        <v>136</v>
      </c>
      <c r="G4458" s="173"/>
      <c r="H4458" s="173"/>
      <c r="I4458" s="71" t="str">
        <v>libre</v>
      </c>
      <c r="J4458" s="173"/>
      <c r="K4458" s="61">
        <f t="shared" ca="1" si="222"/>
        <v>0</v>
      </c>
      <c r="L4458" s="233"/>
      <c r="M4458" s="233"/>
      <c r="N4458" s="233"/>
      <c r="O4458" s="233"/>
      <c r="P4458" s="233"/>
    </row>
    <row r="4459" spans="1:16" outlineLevel="2" x14ac:dyDescent="0.3">
      <c r="A4459" s="173"/>
      <c r="B4459" s="70"/>
      <c r="C4459" s="70"/>
      <c r="D4459" s="173"/>
      <c r="E4459" s="173"/>
      <c r="F4459" s="70">
        <v>137</v>
      </c>
      <c r="G4459" s="173"/>
      <c r="H4459" s="173"/>
      <c r="I4459" s="71" t="str">
        <v>libre</v>
      </c>
      <c r="J4459" s="173"/>
      <c r="K4459" s="61">
        <f t="shared" ca="1" si="222"/>
        <v>0</v>
      </c>
      <c r="L4459" s="233"/>
      <c r="M4459" s="233"/>
      <c r="N4459" s="233"/>
      <c r="O4459" s="233"/>
      <c r="P4459" s="233"/>
    </row>
    <row r="4460" spans="1:16" outlineLevel="2" x14ac:dyDescent="0.3">
      <c r="A4460" s="173"/>
      <c r="B4460" s="70"/>
      <c r="C4460" s="70"/>
      <c r="D4460" s="173"/>
      <c r="E4460" s="173"/>
      <c r="F4460" s="70">
        <v>138</v>
      </c>
      <c r="G4460" s="173"/>
      <c r="H4460" s="173"/>
      <c r="I4460" s="71" t="str">
        <v>libre</v>
      </c>
      <c r="J4460" s="173"/>
      <c r="K4460" s="61">
        <f t="shared" ca="1" si="222"/>
        <v>0</v>
      </c>
      <c r="L4460" s="233"/>
      <c r="M4460" s="233"/>
      <c r="N4460" s="233"/>
      <c r="O4460" s="233"/>
      <c r="P4460" s="233"/>
    </row>
    <row r="4461" spans="1:16" outlineLevel="2" x14ac:dyDescent="0.3">
      <c r="A4461" s="173"/>
      <c r="B4461" s="70"/>
      <c r="C4461" s="70"/>
      <c r="D4461" s="173"/>
      <c r="E4461" s="173"/>
      <c r="F4461" s="70">
        <v>139</v>
      </c>
      <c r="G4461" s="173"/>
      <c r="H4461" s="173"/>
      <c r="I4461" s="71" t="str">
        <v>libre</v>
      </c>
      <c r="J4461" s="173"/>
      <c r="K4461" s="61">
        <f t="shared" ca="1" si="222"/>
        <v>0</v>
      </c>
      <c r="L4461" s="233"/>
      <c r="M4461" s="233"/>
      <c r="N4461" s="233"/>
      <c r="O4461" s="233"/>
      <c r="P4461" s="233"/>
    </row>
    <row r="4462" spans="1:16" outlineLevel="2" x14ac:dyDescent="0.3">
      <c r="A4462" s="173"/>
      <c r="B4462" s="70"/>
      <c r="C4462" s="70"/>
      <c r="D4462" s="173"/>
      <c r="E4462" s="173"/>
      <c r="F4462" s="70">
        <v>140</v>
      </c>
      <c r="G4462" s="173"/>
      <c r="H4462" s="173"/>
      <c r="I4462" s="71" t="str">
        <v>libre</v>
      </c>
      <c r="J4462" s="173"/>
      <c r="K4462" s="61">
        <f t="shared" ca="1" si="222"/>
        <v>0</v>
      </c>
      <c r="L4462" s="233"/>
      <c r="M4462" s="233"/>
      <c r="N4462" s="233"/>
      <c r="O4462" s="233"/>
      <c r="P4462" s="233"/>
    </row>
    <row r="4463" spans="1:16" outlineLevel="2" x14ac:dyDescent="0.3">
      <c r="A4463" s="173"/>
      <c r="B4463" s="70"/>
      <c r="C4463" s="70"/>
      <c r="D4463" s="173"/>
      <c r="E4463" s="173"/>
      <c r="F4463" s="70">
        <v>141</v>
      </c>
      <c r="G4463" s="173"/>
      <c r="H4463" s="173"/>
      <c r="I4463" s="71" t="str">
        <v>libre</v>
      </c>
      <c r="J4463" s="173"/>
      <c r="K4463" s="61">
        <f t="shared" ca="1" si="222"/>
        <v>0</v>
      </c>
      <c r="L4463" s="233"/>
      <c r="M4463" s="233"/>
      <c r="N4463" s="233"/>
      <c r="O4463" s="233"/>
      <c r="P4463" s="233"/>
    </row>
    <row r="4464" spans="1:16" outlineLevel="2" x14ac:dyDescent="0.3">
      <c r="A4464" s="173"/>
      <c r="B4464" s="70"/>
      <c r="C4464" s="70"/>
      <c r="D4464" s="173"/>
      <c r="E4464" s="173"/>
      <c r="F4464" s="70">
        <v>142</v>
      </c>
      <c r="G4464" s="173"/>
      <c r="H4464" s="173"/>
      <c r="I4464" s="71" t="str">
        <v>libre</v>
      </c>
      <c r="J4464" s="173"/>
      <c r="K4464" s="61">
        <f t="shared" ca="1" si="222"/>
        <v>0</v>
      </c>
      <c r="L4464" s="233"/>
      <c r="M4464" s="233"/>
      <c r="N4464" s="233"/>
      <c r="O4464" s="233"/>
      <c r="P4464" s="233"/>
    </row>
    <row r="4465" spans="1:16" outlineLevel="2" x14ac:dyDescent="0.3">
      <c r="A4465" s="173"/>
      <c r="B4465" s="70"/>
      <c r="C4465" s="70"/>
      <c r="D4465" s="173"/>
      <c r="E4465" s="173"/>
      <c r="F4465" s="70">
        <v>143</v>
      </c>
      <c r="G4465" s="173"/>
      <c r="H4465" s="173"/>
      <c r="I4465" s="71" t="str">
        <v>libre</v>
      </c>
      <c r="J4465" s="173"/>
      <c r="K4465" s="61">
        <f t="shared" ca="1" si="222"/>
        <v>0</v>
      </c>
      <c r="L4465" s="233"/>
      <c r="M4465" s="233"/>
      <c r="N4465" s="233"/>
      <c r="O4465" s="233"/>
      <c r="P4465" s="233"/>
    </row>
    <row r="4466" spans="1:16" outlineLevel="2" x14ac:dyDescent="0.3">
      <c r="A4466" s="173"/>
      <c r="B4466" s="70"/>
      <c r="C4466" s="70"/>
      <c r="D4466" s="173"/>
      <c r="E4466" s="173"/>
      <c r="F4466" s="70">
        <v>144</v>
      </c>
      <c r="G4466" s="173"/>
      <c r="H4466" s="173"/>
      <c r="I4466" s="71" t="str">
        <v>libre</v>
      </c>
      <c r="J4466" s="173"/>
      <c r="K4466" s="61">
        <f t="shared" ca="1" si="222"/>
        <v>0</v>
      </c>
      <c r="L4466" s="233"/>
      <c r="M4466" s="233"/>
      <c r="N4466" s="233"/>
      <c r="O4466" s="233"/>
      <c r="P4466" s="233"/>
    </row>
    <row r="4467" spans="1:16" outlineLevel="2" x14ac:dyDescent="0.3">
      <c r="A4467" s="173"/>
      <c r="B4467" s="70"/>
      <c r="C4467" s="70"/>
      <c r="D4467" s="173"/>
      <c r="E4467" s="173"/>
      <c r="F4467" s="70">
        <v>145</v>
      </c>
      <c r="G4467" s="173"/>
      <c r="H4467" s="173"/>
      <c r="I4467" s="71" t="str">
        <v>libre</v>
      </c>
      <c r="J4467" s="173"/>
      <c r="K4467" s="61">
        <f t="shared" ca="1" si="222"/>
        <v>0</v>
      </c>
      <c r="L4467" s="233"/>
      <c r="M4467" s="233"/>
      <c r="N4467" s="233"/>
      <c r="O4467" s="233"/>
      <c r="P4467" s="233"/>
    </row>
    <row r="4468" spans="1:16" outlineLevel="2" x14ac:dyDescent="0.3">
      <c r="A4468" s="173"/>
      <c r="B4468" s="70"/>
      <c r="C4468" s="70"/>
      <c r="D4468" s="173"/>
      <c r="E4468" s="173"/>
      <c r="F4468" s="70">
        <v>146</v>
      </c>
      <c r="G4468" s="173"/>
      <c r="H4468" s="173"/>
      <c r="I4468" s="71" t="str">
        <v>libre</v>
      </c>
      <c r="J4468" s="173"/>
      <c r="K4468" s="61">
        <f t="shared" ca="1" si="222"/>
        <v>0</v>
      </c>
      <c r="L4468" s="233"/>
      <c r="M4468" s="233"/>
      <c r="N4468" s="233"/>
      <c r="O4468" s="233"/>
      <c r="P4468" s="233"/>
    </row>
    <row r="4469" spans="1:16" outlineLevel="2" x14ac:dyDescent="0.3">
      <c r="A4469" s="173"/>
      <c r="B4469" s="70"/>
      <c r="C4469" s="70"/>
      <c r="D4469" s="173"/>
      <c r="E4469" s="173"/>
      <c r="F4469" s="70">
        <v>147</v>
      </c>
      <c r="G4469" s="173"/>
      <c r="H4469" s="173"/>
      <c r="I4469" s="71" t="str">
        <v>libre</v>
      </c>
      <c r="J4469" s="173"/>
      <c r="K4469" s="61">
        <f t="shared" ca="1" si="222"/>
        <v>0</v>
      </c>
      <c r="L4469" s="233"/>
      <c r="M4469" s="233"/>
      <c r="N4469" s="233"/>
      <c r="O4469" s="233"/>
      <c r="P4469" s="233"/>
    </row>
    <row r="4470" spans="1:16" outlineLevel="2" x14ac:dyDescent="0.3">
      <c r="A4470" s="173"/>
      <c r="B4470" s="70"/>
      <c r="C4470" s="70"/>
      <c r="D4470" s="173"/>
      <c r="E4470" s="173"/>
      <c r="F4470" s="70">
        <v>148</v>
      </c>
      <c r="G4470" s="173"/>
      <c r="H4470" s="173"/>
      <c r="I4470" s="71" t="str">
        <v>libre</v>
      </c>
      <c r="J4470" s="173"/>
      <c r="K4470" s="61">
        <f t="shared" ca="1" si="222"/>
        <v>0</v>
      </c>
      <c r="L4470" s="233"/>
      <c r="M4470" s="233"/>
      <c r="N4470" s="233"/>
      <c r="O4470" s="233"/>
      <c r="P4470" s="233"/>
    </row>
    <row r="4471" spans="1:16" outlineLevel="2" x14ac:dyDescent="0.3">
      <c r="A4471" s="173"/>
      <c r="B4471" s="70"/>
      <c r="C4471" s="70"/>
      <c r="D4471" s="173"/>
      <c r="E4471" s="173"/>
      <c r="F4471" s="70">
        <v>149</v>
      </c>
      <c r="G4471" s="173"/>
      <c r="H4471" s="173"/>
      <c r="I4471" s="71" t="str">
        <v>libre</v>
      </c>
      <c r="J4471" s="173"/>
      <c r="K4471" s="61">
        <f t="shared" ca="1" si="222"/>
        <v>0</v>
      </c>
      <c r="L4471" s="233"/>
      <c r="M4471" s="233"/>
      <c r="N4471" s="233"/>
      <c r="O4471" s="233"/>
      <c r="P4471" s="233"/>
    </row>
    <row r="4472" spans="1:16" outlineLevel="2" x14ac:dyDescent="0.3">
      <c r="A4472" s="173"/>
      <c r="B4472" s="70"/>
      <c r="C4472" s="70"/>
      <c r="D4472" s="173"/>
      <c r="E4472" s="173"/>
      <c r="F4472" s="70">
        <v>150</v>
      </c>
      <c r="G4472" s="173"/>
      <c r="H4472" s="173"/>
      <c r="I4472" s="71" t="str">
        <v>libre</v>
      </c>
      <c r="J4472" s="173"/>
      <c r="K4472" s="61">
        <f t="shared" ca="1" si="222"/>
        <v>0</v>
      </c>
      <c r="L4472" s="233"/>
      <c r="M4472" s="233"/>
      <c r="N4472" s="233"/>
      <c r="O4472" s="233"/>
      <c r="P4472" s="233"/>
    </row>
    <row r="4473" spans="1:16" outlineLevel="2" x14ac:dyDescent="0.3">
      <c r="A4473" s="173"/>
      <c r="B4473" s="70">
        <v>1</v>
      </c>
      <c r="C4473" s="70"/>
      <c r="D4473" s="173"/>
      <c r="E4473" s="173"/>
      <c r="F4473" s="70">
        <v>151</v>
      </c>
      <c r="G4473" s="173"/>
      <c r="H4473" s="173"/>
      <c r="I4473" s="71" t="str">
        <v>libre</v>
      </c>
      <c r="J4473" s="173"/>
      <c r="K4473" s="61">
        <f t="shared" ca="1" si="222"/>
        <v>0</v>
      </c>
      <c r="L4473" s="233"/>
      <c r="M4473" s="233"/>
      <c r="N4473" s="233"/>
      <c r="O4473" s="233"/>
      <c r="P4473" s="233"/>
    </row>
    <row r="4474" spans="1:16" outlineLevel="2" x14ac:dyDescent="0.3">
      <c r="A4474" s="173"/>
      <c r="B4474" s="70"/>
      <c r="C4474" s="70">
        <v>1</v>
      </c>
      <c r="D4474" s="173"/>
      <c r="E4474" s="173"/>
      <c r="F4474" s="70">
        <v>152</v>
      </c>
      <c r="G4474" s="173"/>
      <c r="H4474" s="173"/>
      <c r="I4474" s="71" t="str">
        <v>libre</v>
      </c>
      <c r="J4474" s="173"/>
      <c r="K4474" s="61">
        <f t="shared" ca="1" si="222"/>
        <v>0</v>
      </c>
      <c r="L4474" s="233"/>
      <c r="M4474" s="233"/>
      <c r="N4474" s="233"/>
      <c r="O4474" s="233"/>
      <c r="P4474" s="233"/>
    </row>
    <row r="4475" spans="1:16" outlineLevel="2" x14ac:dyDescent="0.3">
      <c r="A4475" s="173"/>
      <c r="B4475" s="70"/>
      <c r="C4475" s="70">
        <v>1</v>
      </c>
      <c r="D4475" s="173"/>
      <c r="E4475" s="173"/>
      <c r="F4475" s="70">
        <v>153</v>
      </c>
      <c r="G4475" s="173"/>
      <c r="H4475" s="173"/>
      <c r="I4475" s="71" t="str">
        <v>libre</v>
      </c>
      <c r="J4475" s="173"/>
      <c r="K4475" s="61">
        <f t="shared" ca="1" si="222"/>
        <v>0</v>
      </c>
      <c r="L4475" s="233"/>
      <c r="M4475" s="233"/>
      <c r="N4475" s="233"/>
      <c r="O4475" s="233"/>
      <c r="P4475" s="233"/>
    </row>
    <row r="4476" spans="1:16" outlineLevel="2" x14ac:dyDescent="0.3">
      <c r="A4476" s="173"/>
      <c r="B4476" s="70"/>
      <c r="C4476" s="70">
        <v>1</v>
      </c>
      <c r="D4476" s="173"/>
      <c r="E4476" s="173"/>
      <c r="F4476" s="70">
        <v>154</v>
      </c>
      <c r="G4476" s="173"/>
      <c r="H4476" s="173"/>
      <c r="I4476" s="71" t="str">
        <v>libre</v>
      </c>
      <c r="J4476" s="173"/>
      <c r="K4476" s="61">
        <f t="shared" ca="1" si="222"/>
        <v>0</v>
      </c>
      <c r="L4476" s="233"/>
      <c r="M4476" s="233"/>
      <c r="N4476" s="233"/>
      <c r="O4476" s="233"/>
      <c r="P4476" s="233"/>
    </row>
    <row r="4477" spans="1:16" outlineLevel="2" x14ac:dyDescent="0.3">
      <c r="A4477" s="173"/>
      <c r="B4477" s="70"/>
      <c r="C4477" s="70">
        <v>1</v>
      </c>
      <c r="D4477" s="173"/>
      <c r="E4477" s="173"/>
      <c r="F4477" s="70">
        <v>155</v>
      </c>
      <c r="G4477" s="173"/>
      <c r="H4477" s="173"/>
      <c r="I4477" s="71" t="str">
        <v>libre</v>
      </c>
      <c r="J4477" s="173"/>
      <c r="K4477" s="61">
        <f t="shared" ca="1" si="222"/>
        <v>0</v>
      </c>
      <c r="L4477" s="233"/>
      <c r="M4477" s="233"/>
      <c r="N4477" s="233"/>
      <c r="O4477" s="233"/>
      <c r="P4477" s="233"/>
    </row>
    <row r="4478" spans="1:16" outlineLevel="2" x14ac:dyDescent="0.3">
      <c r="A4478" s="173"/>
      <c r="B4478" s="70"/>
      <c r="C4478" s="70"/>
      <c r="D4478" s="173"/>
      <c r="E4478" s="173"/>
      <c r="F4478" s="70">
        <v>156</v>
      </c>
      <c r="G4478" s="173"/>
      <c r="H4478" s="173"/>
      <c r="I4478" s="71" t="str">
        <v>libre</v>
      </c>
      <c r="J4478" s="173"/>
      <c r="K4478" s="61">
        <f t="shared" ca="1" si="222"/>
        <v>0</v>
      </c>
      <c r="L4478" s="233"/>
      <c r="M4478" s="233"/>
      <c r="N4478" s="233"/>
      <c r="O4478" s="233"/>
      <c r="P4478" s="233"/>
    </row>
    <row r="4479" spans="1:16" outlineLevel="2" x14ac:dyDescent="0.3">
      <c r="A4479" s="173"/>
      <c r="B4479" s="70"/>
      <c r="C4479" s="70"/>
      <c r="D4479" s="173"/>
      <c r="E4479" s="173"/>
      <c r="F4479" s="70">
        <v>157</v>
      </c>
      <c r="G4479" s="173"/>
      <c r="H4479" s="173"/>
      <c r="I4479" s="71" t="str">
        <v>libre</v>
      </c>
      <c r="J4479" s="173"/>
      <c r="K4479" s="61">
        <f t="shared" ca="1" si="222"/>
        <v>0</v>
      </c>
      <c r="L4479" s="233"/>
      <c r="M4479" s="233"/>
      <c r="N4479" s="233"/>
      <c r="O4479" s="233"/>
      <c r="P4479" s="233"/>
    </row>
    <row r="4480" spans="1:16" outlineLevel="2" x14ac:dyDescent="0.3">
      <c r="A4480" s="173"/>
      <c r="B4480" s="70"/>
      <c r="C4480" s="70"/>
      <c r="D4480" s="173"/>
      <c r="E4480" s="173"/>
      <c r="F4480" s="70">
        <v>158</v>
      </c>
      <c r="G4480" s="173"/>
      <c r="H4480" s="173"/>
      <c r="I4480" s="71" t="str">
        <v>libre</v>
      </c>
      <c r="J4480" s="173"/>
      <c r="K4480" s="61">
        <f t="shared" ca="1" si="222"/>
        <v>0</v>
      </c>
      <c r="L4480" s="233"/>
      <c r="M4480" s="233"/>
      <c r="N4480" s="233"/>
      <c r="O4480" s="233"/>
      <c r="P4480" s="233"/>
    </row>
    <row r="4481" spans="1:16" outlineLevel="2" x14ac:dyDescent="0.3">
      <c r="A4481" s="173"/>
      <c r="B4481" s="70"/>
      <c r="C4481" s="70"/>
      <c r="D4481" s="173"/>
      <c r="E4481" s="173"/>
      <c r="F4481" s="70">
        <v>159</v>
      </c>
      <c r="G4481" s="173"/>
      <c r="H4481" s="173"/>
      <c r="I4481" s="71" t="str">
        <v>libre</v>
      </c>
      <c r="J4481" s="173"/>
      <c r="K4481" s="61">
        <f t="shared" ca="1" si="222"/>
        <v>0</v>
      </c>
      <c r="L4481" s="233"/>
      <c r="M4481" s="233"/>
      <c r="N4481" s="233"/>
      <c r="O4481" s="233"/>
      <c r="P4481" s="233"/>
    </row>
    <row r="4482" spans="1:16" outlineLevel="2" x14ac:dyDescent="0.3">
      <c r="A4482" s="173"/>
      <c r="B4482" s="70"/>
      <c r="C4482" s="70"/>
      <c r="D4482" s="173"/>
      <c r="E4482" s="173"/>
      <c r="F4482" s="70">
        <v>160</v>
      </c>
      <c r="G4482" s="173"/>
      <c r="H4482" s="173"/>
      <c r="I4482" s="71" t="str">
        <v>libre</v>
      </c>
      <c r="J4482" s="173"/>
      <c r="K4482" s="61">
        <f t="shared" ca="1" si="222"/>
        <v>0</v>
      </c>
      <c r="L4482" s="233"/>
      <c r="M4482" s="233"/>
      <c r="N4482" s="233"/>
      <c r="O4482" s="233"/>
      <c r="P4482" s="233"/>
    </row>
    <row r="4483" spans="1:16" outlineLevel="2" x14ac:dyDescent="0.3">
      <c r="A4483" s="173"/>
      <c r="B4483" s="70"/>
      <c r="C4483" s="70"/>
      <c r="D4483" s="173"/>
      <c r="E4483" s="173"/>
      <c r="F4483" s="70">
        <v>161</v>
      </c>
      <c r="G4483" s="173"/>
      <c r="H4483" s="173"/>
      <c r="I4483" s="71" t="str">
        <v>libre</v>
      </c>
      <c r="J4483" s="173"/>
      <c r="K4483" s="61">
        <f t="shared" ca="1" si="222"/>
        <v>0</v>
      </c>
      <c r="L4483" s="233"/>
      <c r="M4483" s="233"/>
      <c r="N4483" s="233"/>
      <c r="O4483" s="233"/>
      <c r="P4483" s="233"/>
    </row>
    <row r="4484" spans="1:16" outlineLevel="2" x14ac:dyDescent="0.3">
      <c r="A4484" s="173"/>
      <c r="B4484" s="70"/>
      <c r="C4484" s="70"/>
      <c r="D4484" s="173"/>
      <c r="E4484" s="173"/>
      <c r="F4484" s="70">
        <v>162</v>
      </c>
      <c r="G4484" s="173"/>
      <c r="H4484" s="173"/>
      <c r="I4484" s="71" t="str">
        <v>libre</v>
      </c>
      <c r="J4484" s="173"/>
      <c r="K4484" s="61">
        <f t="shared" ca="1" si="222"/>
        <v>0</v>
      </c>
      <c r="L4484" s="233"/>
      <c r="M4484" s="233"/>
      <c r="N4484" s="233"/>
      <c r="O4484" s="233"/>
      <c r="P4484" s="233"/>
    </row>
    <row r="4485" spans="1:16" outlineLevel="2" x14ac:dyDescent="0.3">
      <c r="A4485" s="173"/>
      <c r="B4485" s="70"/>
      <c r="C4485" s="70"/>
      <c r="D4485" s="173"/>
      <c r="E4485" s="173"/>
      <c r="F4485" s="70">
        <v>163</v>
      </c>
      <c r="G4485" s="173"/>
      <c r="H4485" s="173"/>
      <c r="I4485" s="71" t="str">
        <v>libre</v>
      </c>
      <c r="J4485" s="173"/>
      <c r="K4485" s="61">
        <f t="shared" ca="1" si="222"/>
        <v>0</v>
      </c>
      <c r="L4485" s="233"/>
      <c r="M4485" s="233"/>
      <c r="N4485" s="233"/>
      <c r="O4485" s="233"/>
      <c r="P4485" s="233"/>
    </row>
    <row r="4486" spans="1:16" outlineLevel="2" x14ac:dyDescent="0.3">
      <c r="A4486" s="173"/>
      <c r="B4486" s="70"/>
      <c r="C4486" s="70"/>
      <c r="D4486" s="173"/>
      <c r="E4486" s="173"/>
      <c r="F4486" s="70">
        <v>164</v>
      </c>
      <c r="G4486" s="173"/>
      <c r="H4486" s="173"/>
      <c r="I4486" s="71" t="str">
        <v>libre</v>
      </c>
      <c r="J4486" s="173"/>
      <c r="K4486" s="61">
        <f t="shared" ca="1" si="222"/>
        <v>0</v>
      </c>
      <c r="L4486" s="233"/>
      <c r="M4486" s="233"/>
      <c r="N4486" s="233"/>
      <c r="O4486" s="233"/>
      <c r="P4486" s="233"/>
    </row>
    <row r="4487" spans="1:16" outlineLevel="2" x14ac:dyDescent="0.3">
      <c r="A4487" s="173"/>
      <c r="B4487" s="70"/>
      <c r="C4487" s="70"/>
      <c r="D4487" s="173"/>
      <c r="E4487" s="173"/>
      <c r="F4487" s="70">
        <v>165</v>
      </c>
      <c r="G4487" s="173"/>
      <c r="H4487" s="173"/>
      <c r="I4487" s="71" t="str">
        <v>libre</v>
      </c>
      <c r="J4487" s="173"/>
      <c r="K4487" s="61">
        <f t="shared" ca="1" si="222"/>
        <v>0</v>
      </c>
      <c r="L4487" s="233"/>
      <c r="M4487" s="233"/>
      <c r="N4487" s="233"/>
      <c r="O4487" s="233"/>
      <c r="P4487" s="233"/>
    </row>
    <row r="4488" spans="1:16" outlineLevel="2" x14ac:dyDescent="0.3">
      <c r="A4488" s="173"/>
      <c r="B4488" s="70"/>
      <c r="C4488" s="70"/>
      <c r="D4488" s="173"/>
      <c r="E4488" s="173"/>
      <c r="F4488" s="70">
        <v>166</v>
      </c>
      <c r="G4488" s="173"/>
      <c r="H4488" s="173"/>
      <c r="I4488" s="71" t="str">
        <v>libre</v>
      </c>
      <c r="J4488" s="173"/>
      <c r="K4488" s="61">
        <f t="shared" ca="1" si="222"/>
        <v>0</v>
      </c>
      <c r="L4488" s="233"/>
      <c r="M4488" s="233"/>
      <c r="N4488" s="233"/>
      <c r="O4488" s="233"/>
      <c r="P4488" s="233"/>
    </row>
    <row r="4489" spans="1:16" outlineLevel="2" x14ac:dyDescent="0.3">
      <c r="A4489" s="173"/>
      <c r="B4489" s="70"/>
      <c r="C4489" s="70"/>
      <c r="D4489" s="173"/>
      <c r="E4489" s="173"/>
      <c r="F4489" s="70">
        <v>167</v>
      </c>
      <c r="G4489" s="173"/>
      <c r="H4489" s="173"/>
      <c r="I4489" s="71" t="str">
        <v>libre</v>
      </c>
      <c r="J4489" s="173"/>
      <c r="K4489" s="61">
        <f t="shared" ca="1" si="222"/>
        <v>0</v>
      </c>
      <c r="L4489" s="233"/>
      <c r="M4489" s="233"/>
      <c r="N4489" s="233"/>
      <c r="O4489" s="233"/>
      <c r="P4489" s="233"/>
    </row>
    <row r="4490" spans="1:16" outlineLevel="2" x14ac:dyDescent="0.3">
      <c r="A4490" s="173"/>
      <c r="B4490" s="70"/>
      <c r="C4490" s="70"/>
      <c r="D4490" s="173"/>
      <c r="E4490" s="173"/>
      <c r="F4490" s="70">
        <v>168</v>
      </c>
      <c r="G4490" s="173"/>
      <c r="H4490" s="173"/>
      <c r="I4490" s="71" t="str">
        <v>libre</v>
      </c>
      <c r="J4490" s="173"/>
      <c r="K4490" s="61">
        <f t="shared" ca="1" si="222"/>
        <v>0</v>
      </c>
      <c r="L4490" s="233"/>
      <c r="M4490" s="233"/>
      <c r="N4490" s="233"/>
      <c r="O4490" s="233"/>
      <c r="P4490" s="233"/>
    </row>
    <row r="4491" spans="1:16" outlineLevel="2" x14ac:dyDescent="0.3">
      <c r="A4491" s="173"/>
      <c r="B4491" s="70"/>
      <c r="C4491" s="70"/>
      <c r="D4491" s="173"/>
      <c r="E4491" s="173"/>
      <c r="F4491" s="70">
        <v>169</v>
      </c>
      <c r="G4491" s="173"/>
      <c r="H4491" s="173"/>
      <c r="I4491" s="71" t="str">
        <v>libre</v>
      </c>
      <c r="J4491" s="173"/>
      <c r="K4491" s="61">
        <f t="shared" ca="1" si="222"/>
        <v>0</v>
      </c>
      <c r="L4491" s="233"/>
      <c r="M4491" s="233"/>
      <c r="N4491" s="233"/>
      <c r="O4491" s="233"/>
      <c r="P4491" s="233"/>
    </row>
    <row r="4492" spans="1:16" outlineLevel="2" x14ac:dyDescent="0.3">
      <c r="A4492" s="173"/>
      <c r="B4492" s="70"/>
      <c r="C4492" s="70"/>
      <c r="D4492" s="173"/>
      <c r="E4492" s="173"/>
      <c r="F4492" s="70">
        <v>170</v>
      </c>
      <c r="G4492" s="173"/>
      <c r="H4492" s="173"/>
      <c r="I4492" s="71" t="str">
        <v>libre</v>
      </c>
      <c r="J4492" s="173"/>
      <c r="K4492" s="61">
        <f t="shared" ca="1" si="222"/>
        <v>0</v>
      </c>
      <c r="L4492" s="233"/>
      <c r="M4492" s="233"/>
      <c r="N4492" s="233"/>
      <c r="O4492" s="233"/>
      <c r="P4492" s="233"/>
    </row>
    <row r="4493" spans="1:16" outlineLevel="2" x14ac:dyDescent="0.3">
      <c r="A4493" s="173"/>
      <c r="B4493" s="70"/>
      <c r="C4493" s="70"/>
      <c r="D4493" s="173"/>
      <c r="E4493" s="173"/>
      <c r="F4493" s="70">
        <v>171</v>
      </c>
      <c r="G4493" s="173"/>
      <c r="H4493" s="173"/>
      <c r="I4493" s="71" t="str">
        <v>libre</v>
      </c>
      <c r="J4493" s="173"/>
      <c r="K4493" s="61">
        <f t="shared" ca="1" si="222"/>
        <v>0</v>
      </c>
      <c r="L4493" s="233"/>
      <c r="M4493" s="233"/>
      <c r="N4493" s="233"/>
      <c r="O4493" s="233"/>
      <c r="P4493" s="233"/>
    </row>
    <row r="4494" spans="1:16" outlineLevel="2" x14ac:dyDescent="0.3">
      <c r="A4494" s="173"/>
      <c r="B4494" s="70"/>
      <c r="C4494" s="70"/>
      <c r="D4494" s="173"/>
      <c r="E4494" s="173"/>
      <c r="F4494" s="70">
        <v>172</v>
      </c>
      <c r="G4494" s="173"/>
      <c r="H4494" s="173"/>
      <c r="I4494" s="71" t="str">
        <v>libre</v>
      </c>
      <c r="J4494" s="173"/>
      <c r="K4494" s="61">
        <f t="shared" ca="1" si="222"/>
        <v>0</v>
      </c>
      <c r="L4494" s="233"/>
      <c r="M4494" s="233"/>
      <c r="N4494" s="233"/>
      <c r="O4494" s="233"/>
      <c r="P4494" s="233"/>
    </row>
    <row r="4495" spans="1:16" outlineLevel="2" x14ac:dyDescent="0.3">
      <c r="A4495" s="173"/>
      <c r="B4495" s="70"/>
      <c r="C4495" s="70"/>
      <c r="D4495" s="173"/>
      <c r="E4495" s="173"/>
      <c r="F4495" s="70">
        <v>173</v>
      </c>
      <c r="G4495" s="173"/>
      <c r="H4495" s="173"/>
      <c r="I4495" s="71" t="str">
        <v>libre</v>
      </c>
      <c r="J4495" s="173"/>
      <c r="K4495" s="61">
        <f t="shared" ca="1" si="222"/>
        <v>0</v>
      </c>
      <c r="L4495" s="233"/>
      <c r="M4495" s="233"/>
      <c r="N4495" s="233"/>
      <c r="O4495" s="233"/>
      <c r="P4495" s="233"/>
    </row>
    <row r="4496" spans="1:16" outlineLevel="2" x14ac:dyDescent="0.3">
      <c r="A4496" s="173"/>
      <c r="B4496" s="70"/>
      <c r="C4496" s="70"/>
      <c r="D4496" s="173"/>
      <c r="E4496" s="173"/>
      <c r="F4496" s="70">
        <v>174</v>
      </c>
      <c r="G4496" s="173"/>
      <c r="H4496" s="173"/>
      <c r="I4496" s="71" t="str">
        <v>libre</v>
      </c>
      <c r="J4496" s="173"/>
      <c r="K4496" s="61">
        <f t="shared" ca="1" si="222"/>
        <v>0</v>
      </c>
      <c r="L4496" s="233"/>
      <c r="M4496" s="233"/>
      <c r="N4496" s="233"/>
      <c r="O4496" s="233"/>
      <c r="P4496" s="233"/>
    </row>
    <row r="4497" spans="1:16" outlineLevel="2" x14ac:dyDescent="0.3">
      <c r="A4497" s="173"/>
      <c r="B4497" s="70"/>
      <c r="C4497" s="70"/>
      <c r="D4497" s="173"/>
      <c r="E4497" s="173"/>
      <c r="F4497" s="70">
        <v>175</v>
      </c>
      <c r="G4497" s="173"/>
      <c r="H4497" s="173"/>
      <c r="I4497" s="71" t="str">
        <v>libre</v>
      </c>
      <c r="J4497" s="173"/>
      <c r="K4497" s="61">
        <f t="shared" ca="1" si="222"/>
        <v>0</v>
      </c>
      <c r="L4497" s="233"/>
      <c r="M4497" s="233"/>
      <c r="N4497" s="233"/>
      <c r="O4497" s="233"/>
      <c r="P4497" s="233"/>
    </row>
    <row r="4498" spans="1:16" outlineLevel="2" x14ac:dyDescent="0.3">
      <c r="A4498" s="173"/>
      <c r="B4498" s="70"/>
      <c r="C4498" s="70"/>
      <c r="D4498" s="173"/>
      <c r="E4498" s="173"/>
      <c r="F4498" s="70">
        <v>176</v>
      </c>
      <c r="G4498" s="173"/>
      <c r="H4498" s="173"/>
      <c r="I4498" s="71" t="str">
        <v>libre</v>
      </c>
      <c r="J4498" s="173"/>
      <c r="K4498" s="61">
        <f t="shared" ca="1" si="222"/>
        <v>0</v>
      </c>
      <c r="L4498" s="233"/>
      <c r="M4498" s="233"/>
      <c r="N4498" s="233"/>
      <c r="O4498" s="233"/>
      <c r="P4498" s="233"/>
    </row>
    <row r="4499" spans="1:16" outlineLevel="2" x14ac:dyDescent="0.3">
      <c r="A4499" s="173"/>
      <c r="B4499" s="70"/>
      <c r="C4499" s="70"/>
      <c r="D4499" s="173"/>
      <c r="E4499" s="173"/>
      <c r="F4499" s="70">
        <v>177</v>
      </c>
      <c r="G4499" s="173"/>
      <c r="H4499" s="173"/>
      <c r="I4499" s="71" t="str">
        <v>libre</v>
      </c>
      <c r="J4499" s="173"/>
      <c r="K4499" s="61">
        <f t="shared" ca="1" si="222"/>
        <v>0</v>
      </c>
      <c r="L4499" s="233"/>
      <c r="M4499" s="233"/>
      <c r="N4499" s="233"/>
      <c r="O4499" s="233"/>
      <c r="P4499" s="233"/>
    </row>
    <row r="4500" spans="1:16" outlineLevel="2" x14ac:dyDescent="0.3">
      <c r="A4500" s="173"/>
      <c r="B4500" s="70"/>
      <c r="C4500" s="70"/>
      <c r="D4500" s="173"/>
      <c r="E4500" s="173"/>
      <c r="F4500" s="70">
        <v>178</v>
      </c>
      <c r="G4500" s="173"/>
      <c r="H4500" s="173"/>
      <c r="I4500" s="71" t="str">
        <v>libre</v>
      </c>
      <c r="J4500" s="173"/>
      <c r="K4500" s="61">
        <f t="shared" ca="1" si="222"/>
        <v>0</v>
      </c>
      <c r="L4500" s="233"/>
      <c r="M4500" s="233"/>
      <c r="N4500" s="233"/>
      <c r="O4500" s="233"/>
      <c r="P4500" s="233"/>
    </row>
    <row r="4501" spans="1:16" outlineLevel="2" x14ac:dyDescent="0.3">
      <c r="A4501" s="173"/>
      <c r="B4501" s="70"/>
      <c r="C4501" s="70"/>
      <c r="D4501" s="173"/>
      <c r="E4501" s="173"/>
      <c r="F4501" s="70">
        <v>179</v>
      </c>
      <c r="G4501" s="173"/>
      <c r="H4501" s="173"/>
      <c r="I4501" s="71" t="str">
        <v>libre</v>
      </c>
      <c r="J4501" s="173"/>
      <c r="K4501" s="61">
        <f t="shared" ca="1" si="222"/>
        <v>0</v>
      </c>
      <c r="L4501" s="233"/>
      <c r="M4501" s="233"/>
      <c r="N4501" s="233"/>
      <c r="O4501" s="233"/>
      <c r="P4501" s="233"/>
    </row>
    <row r="4502" spans="1:16" outlineLevel="2" x14ac:dyDescent="0.3">
      <c r="A4502" s="173"/>
      <c r="B4502" s="70"/>
      <c r="C4502" s="70"/>
      <c r="D4502" s="173"/>
      <c r="E4502" s="173"/>
      <c r="F4502" s="70">
        <v>180</v>
      </c>
      <c r="G4502" s="173"/>
      <c r="H4502" s="173"/>
      <c r="I4502" s="71" t="str">
        <v>libre</v>
      </c>
      <c r="J4502" s="173"/>
      <c r="K4502" s="61">
        <f t="shared" ca="1" si="222"/>
        <v>0</v>
      </c>
      <c r="L4502" s="233"/>
      <c r="M4502" s="233"/>
      <c r="N4502" s="233"/>
      <c r="O4502" s="233"/>
      <c r="P4502" s="233"/>
    </row>
    <row r="4503" spans="1:16" outlineLevel="2" x14ac:dyDescent="0.3">
      <c r="A4503" s="173"/>
      <c r="B4503" s="70"/>
      <c r="C4503" s="70"/>
      <c r="D4503" s="173"/>
      <c r="E4503" s="173"/>
      <c r="F4503" s="70">
        <v>181</v>
      </c>
      <c r="G4503" s="173"/>
      <c r="H4503" s="173"/>
      <c r="I4503" s="71" t="str">
        <v>libre</v>
      </c>
      <c r="J4503" s="173"/>
      <c r="K4503" s="61">
        <f t="shared" ca="1" si="222"/>
        <v>0</v>
      </c>
      <c r="L4503" s="233"/>
      <c r="M4503" s="233"/>
      <c r="N4503" s="233"/>
      <c r="O4503" s="233"/>
      <c r="P4503" s="233"/>
    </row>
    <row r="4504" spans="1:16" outlineLevel="2" x14ac:dyDescent="0.3">
      <c r="A4504" s="173"/>
      <c r="B4504" s="70"/>
      <c r="C4504" s="70"/>
      <c r="D4504" s="173"/>
      <c r="E4504" s="173"/>
      <c r="F4504" s="70">
        <v>182</v>
      </c>
      <c r="G4504" s="173"/>
      <c r="H4504" s="173"/>
      <c r="I4504" s="71" t="str">
        <v>libre</v>
      </c>
      <c r="J4504" s="173"/>
      <c r="K4504" s="61">
        <f t="shared" ca="1" si="222"/>
        <v>0</v>
      </c>
      <c r="L4504" s="233"/>
      <c r="M4504" s="233"/>
      <c r="N4504" s="233"/>
      <c r="O4504" s="233"/>
      <c r="P4504" s="233"/>
    </row>
    <row r="4505" spans="1:16" outlineLevel="2" x14ac:dyDescent="0.3">
      <c r="A4505" s="173"/>
      <c r="B4505" s="70"/>
      <c r="C4505" s="70"/>
      <c r="D4505" s="173"/>
      <c r="E4505" s="173"/>
      <c r="F4505" s="70">
        <v>183</v>
      </c>
      <c r="G4505" s="173"/>
      <c r="H4505" s="173"/>
      <c r="I4505" s="71" t="str">
        <v>libre</v>
      </c>
      <c r="J4505" s="173"/>
      <c r="K4505" s="61">
        <f t="shared" ca="1" si="222"/>
        <v>0</v>
      </c>
      <c r="L4505" s="233"/>
      <c r="M4505" s="233"/>
      <c r="N4505" s="233"/>
      <c r="O4505" s="233"/>
      <c r="P4505" s="233"/>
    </row>
    <row r="4506" spans="1:16" outlineLevel="2" x14ac:dyDescent="0.3">
      <c r="A4506" s="173"/>
      <c r="B4506" s="70"/>
      <c r="C4506" s="70"/>
      <c r="D4506" s="173"/>
      <c r="E4506" s="173"/>
      <c r="F4506" s="70">
        <v>184</v>
      </c>
      <c r="G4506" s="173"/>
      <c r="H4506" s="173"/>
      <c r="I4506" s="71" t="str">
        <v>libre</v>
      </c>
      <c r="J4506" s="173"/>
      <c r="K4506" s="61">
        <f t="shared" ca="1" si="222"/>
        <v>0</v>
      </c>
      <c r="L4506" s="233"/>
      <c r="M4506" s="233"/>
      <c r="N4506" s="233"/>
      <c r="O4506" s="233"/>
      <c r="P4506" s="233"/>
    </row>
    <row r="4507" spans="1:16" outlineLevel="2" x14ac:dyDescent="0.3">
      <c r="A4507" s="173"/>
      <c r="B4507" s="70"/>
      <c r="C4507" s="70"/>
      <c r="D4507" s="173"/>
      <c r="E4507" s="173"/>
      <c r="F4507" s="70">
        <v>185</v>
      </c>
      <c r="G4507" s="173"/>
      <c r="H4507" s="173"/>
      <c r="I4507" s="71" t="str">
        <v>libre</v>
      </c>
      <c r="J4507" s="173"/>
      <c r="K4507" s="61">
        <f t="shared" ca="1" si="222"/>
        <v>0</v>
      </c>
      <c r="L4507" s="233"/>
      <c r="M4507" s="233"/>
      <c r="N4507" s="233"/>
      <c r="O4507" s="233"/>
      <c r="P4507" s="233"/>
    </row>
    <row r="4508" spans="1:16" outlineLevel="2" x14ac:dyDescent="0.3">
      <c r="A4508" s="173"/>
      <c r="B4508" s="70"/>
      <c r="C4508" s="70"/>
      <c r="D4508" s="173"/>
      <c r="E4508" s="173"/>
      <c r="F4508" s="70">
        <v>186</v>
      </c>
      <c r="G4508" s="173"/>
      <c r="H4508" s="173"/>
      <c r="I4508" s="71" t="str">
        <v>libre</v>
      </c>
      <c r="J4508" s="173"/>
      <c r="K4508" s="61">
        <f t="shared" ca="1" si="222"/>
        <v>0</v>
      </c>
      <c r="L4508" s="233"/>
      <c r="M4508" s="233"/>
      <c r="N4508" s="233"/>
      <c r="O4508" s="233"/>
      <c r="P4508" s="233"/>
    </row>
    <row r="4509" spans="1:16" outlineLevel="2" x14ac:dyDescent="0.3">
      <c r="A4509" s="173"/>
      <c r="B4509" s="70"/>
      <c r="C4509" s="70"/>
      <c r="D4509" s="173"/>
      <c r="E4509" s="173"/>
      <c r="F4509" s="70">
        <v>187</v>
      </c>
      <c r="G4509" s="173"/>
      <c r="H4509" s="173"/>
      <c r="I4509" s="71" t="str">
        <v>libre</v>
      </c>
      <c r="J4509" s="173"/>
      <c r="K4509" s="61">
        <f t="shared" ca="1" si="222"/>
        <v>0</v>
      </c>
      <c r="L4509" s="233"/>
      <c r="M4509" s="233"/>
      <c r="N4509" s="233"/>
      <c r="O4509" s="233"/>
      <c r="P4509" s="233"/>
    </row>
    <row r="4510" spans="1:16" outlineLevel="2" x14ac:dyDescent="0.3">
      <c r="A4510" s="173"/>
      <c r="B4510" s="70"/>
      <c r="C4510" s="70"/>
      <c r="D4510" s="173"/>
      <c r="E4510" s="173"/>
      <c r="F4510" s="70">
        <v>188</v>
      </c>
      <c r="G4510" s="173"/>
      <c r="H4510" s="173"/>
      <c r="I4510" s="71" t="str">
        <v>libre</v>
      </c>
      <c r="J4510" s="173"/>
      <c r="K4510" s="61">
        <f t="shared" ca="1" si="222"/>
        <v>0</v>
      </c>
      <c r="L4510" s="233"/>
      <c r="M4510" s="233"/>
      <c r="N4510" s="233"/>
      <c r="O4510" s="233"/>
      <c r="P4510" s="233"/>
    </row>
    <row r="4511" spans="1:16" outlineLevel="2" x14ac:dyDescent="0.3">
      <c r="A4511" s="173"/>
      <c r="B4511" s="70"/>
      <c r="C4511" s="70"/>
      <c r="D4511" s="173"/>
      <c r="E4511" s="173"/>
      <c r="F4511" s="70">
        <v>189</v>
      </c>
      <c r="G4511" s="173"/>
      <c r="H4511" s="173"/>
      <c r="I4511" s="71" t="str">
        <v>libre</v>
      </c>
      <c r="J4511" s="173"/>
      <c r="K4511" s="61">
        <f t="shared" ca="1" si="222"/>
        <v>0</v>
      </c>
      <c r="L4511" s="233"/>
      <c r="M4511" s="233"/>
      <c r="N4511" s="233"/>
      <c r="O4511" s="233"/>
      <c r="P4511" s="233"/>
    </row>
    <row r="4512" spans="1:16" outlineLevel="2" x14ac:dyDescent="0.3">
      <c r="A4512" s="173"/>
      <c r="B4512" s="70"/>
      <c r="C4512" s="70"/>
      <c r="D4512" s="173"/>
      <c r="E4512" s="173"/>
      <c r="F4512" s="70">
        <v>190</v>
      </c>
      <c r="G4512" s="173"/>
      <c r="H4512" s="173"/>
      <c r="I4512" s="71" t="str">
        <v>libre</v>
      </c>
      <c r="J4512" s="173"/>
      <c r="K4512" s="61">
        <f t="shared" ca="1" si="222"/>
        <v>0</v>
      </c>
      <c r="L4512" s="233"/>
      <c r="M4512" s="233"/>
      <c r="N4512" s="233"/>
      <c r="O4512" s="233"/>
      <c r="P4512" s="233"/>
    </row>
    <row r="4513" spans="1:16" outlineLevel="2" x14ac:dyDescent="0.3">
      <c r="A4513" s="173"/>
      <c r="B4513" s="70"/>
      <c r="C4513" s="70"/>
      <c r="D4513" s="173"/>
      <c r="E4513" s="173"/>
      <c r="F4513" s="70">
        <v>191</v>
      </c>
      <c r="G4513" s="173"/>
      <c r="H4513" s="173"/>
      <c r="I4513" s="71" t="str">
        <v>libre</v>
      </c>
      <c r="J4513" s="173"/>
      <c r="K4513" s="61">
        <f t="shared" ca="1" si="222"/>
        <v>0</v>
      </c>
      <c r="L4513" s="233"/>
      <c r="M4513" s="233"/>
      <c r="N4513" s="233"/>
      <c r="O4513" s="233"/>
      <c r="P4513" s="233"/>
    </row>
    <row r="4514" spans="1:16" outlineLevel="2" x14ac:dyDescent="0.3">
      <c r="A4514" s="173"/>
      <c r="B4514" s="70"/>
      <c r="C4514" s="70"/>
      <c r="D4514" s="173"/>
      <c r="E4514" s="173"/>
      <c r="F4514" s="70">
        <v>192</v>
      </c>
      <c r="G4514" s="173"/>
      <c r="H4514" s="173"/>
      <c r="I4514" s="71" t="str">
        <v>libre</v>
      </c>
      <c r="J4514" s="173"/>
      <c r="K4514" s="61">
        <f t="shared" ca="1" si="222"/>
        <v>0</v>
      </c>
      <c r="L4514" s="233"/>
      <c r="M4514" s="233"/>
      <c r="N4514" s="233"/>
      <c r="O4514" s="233"/>
      <c r="P4514" s="233"/>
    </row>
    <row r="4515" spans="1:16" outlineLevel="2" x14ac:dyDescent="0.3">
      <c r="A4515" s="173"/>
      <c r="B4515" s="70"/>
      <c r="C4515" s="70"/>
      <c r="D4515" s="173"/>
      <c r="E4515" s="173"/>
      <c r="F4515" s="70">
        <v>193</v>
      </c>
      <c r="G4515" s="173"/>
      <c r="H4515" s="173"/>
      <c r="I4515" s="71" t="str">
        <v>libre</v>
      </c>
      <c r="J4515" s="173"/>
      <c r="K4515" s="61">
        <f t="shared" ref="K4515:K4578" ca="1" si="223">INDEX(EvoAc.Opera,$F4515,K$9)*INDEX($K$4017:$P$4316,$F4515,K$9)</f>
        <v>0</v>
      </c>
      <c r="L4515" s="233"/>
      <c r="M4515" s="233"/>
      <c r="N4515" s="233"/>
      <c r="O4515" s="233"/>
      <c r="P4515" s="233"/>
    </row>
    <row r="4516" spans="1:16" outlineLevel="2" x14ac:dyDescent="0.3">
      <c r="A4516" s="173"/>
      <c r="B4516" s="70"/>
      <c r="C4516" s="70"/>
      <c r="D4516" s="173"/>
      <c r="E4516" s="173"/>
      <c r="F4516" s="70">
        <v>194</v>
      </c>
      <c r="G4516" s="173"/>
      <c r="H4516" s="173"/>
      <c r="I4516" s="71" t="str">
        <v>libre</v>
      </c>
      <c r="J4516" s="173"/>
      <c r="K4516" s="61">
        <f t="shared" ca="1" si="223"/>
        <v>0</v>
      </c>
      <c r="L4516" s="233"/>
      <c r="M4516" s="233"/>
      <c r="N4516" s="233"/>
      <c r="O4516" s="233"/>
      <c r="P4516" s="233"/>
    </row>
    <row r="4517" spans="1:16" outlineLevel="2" x14ac:dyDescent="0.3">
      <c r="A4517" s="173"/>
      <c r="B4517" s="70"/>
      <c r="C4517" s="70"/>
      <c r="D4517" s="173"/>
      <c r="E4517" s="173"/>
      <c r="F4517" s="70">
        <v>195</v>
      </c>
      <c r="G4517" s="173"/>
      <c r="H4517" s="173"/>
      <c r="I4517" s="71" t="str">
        <v>libre</v>
      </c>
      <c r="J4517" s="173"/>
      <c r="K4517" s="61">
        <f t="shared" ca="1" si="223"/>
        <v>0</v>
      </c>
      <c r="L4517" s="233"/>
      <c r="M4517" s="233"/>
      <c r="N4517" s="233"/>
      <c r="O4517" s="233"/>
      <c r="P4517" s="233"/>
    </row>
    <row r="4518" spans="1:16" outlineLevel="2" x14ac:dyDescent="0.3">
      <c r="A4518" s="173"/>
      <c r="B4518" s="70"/>
      <c r="C4518" s="70"/>
      <c r="D4518" s="173"/>
      <c r="E4518" s="173"/>
      <c r="F4518" s="70">
        <v>196</v>
      </c>
      <c r="G4518" s="173"/>
      <c r="H4518" s="173"/>
      <c r="I4518" s="71" t="str">
        <v>libre</v>
      </c>
      <c r="J4518" s="173"/>
      <c r="K4518" s="61">
        <f t="shared" ca="1" si="223"/>
        <v>0</v>
      </c>
      <c r="L4518" s="233"/>
      <c r="M4518" s="233"/>
      <c r="N4518" s="233"/>
      <c r="O4518" s="233"/>
      <c r="P4518" s="233"/>
    </row>
    <row r="4519" spans="1:16" outlineLevel="2" x14ac:dyDescent="0.3">
      <c r="A4519" s="173"/>
      <c r="B4519" s="70"/>
      <c r="C4519" s="70"/>
      <c r="D4519" s="173"/>
      <c r="E4519" s="173"/>
      <c r="F4519" s="70">
        <v>197</v>
      </c>
      <c r="G4519" s="173"/>
      <c r="H4519" s="173"/>
      <c r="I4519" s="71" t="str">
        <v>libre</v>
      </c>
      <c r="J4519" s="173"/>
      <c r="K4519" s="61">
        <f t="shared" ca="1" si="223"/>
        <v>0</v>
      </c>
      <c r="L4519" s="233"/>
      <c r="M4519" s="233"/>
      <c r="N4519" s="233"/>
      <c r="O4519" s="233"/>
      <c r="P4519" s="233"/>
    </row>
    <row r="4520" spans="1:16" outlineLevel="1" x14ac:dyDescent="0.3">
      <c r="A4520" s="173"/>
      <c r="B4520" s="70"/>
      <c r="C4520" s="70"/>
      <c r="D4520" s="173"/>
      <c r="E4520" s="173"/>
      <c r="F4520" s="70">
        <v>198</v>
      </c>
      <c r="G4520" s="173"/>
      <c r="H4520" s="173"/>
      <c r="I4520" s="71" t="str">
        <v>libre</v>
      </c>
      <c r="J4520" s="173"/>
      <c r="K4520" s="61">
        <f t="shared" ca="1" si="223"/>
        <v>0</v>
      </c>
      <c r="L4520" s="233"/>
      <c r="M4520" s="233"/>
      <c r="N4520" s="233"/>
      <c r="O4520" s="233"/>
      <c r="P4520" s="233"/>
    </row>
    <row r="4521" spans="1:16" outlineLevel="1" x14ac:dyDescent="0.3">
      <c r="A4521" s="173"/>
      <c r="B4521" s="70"/>
      <c r="C4521" s="70"/>
      <c r="D4521" s="173"/>
      <c r="E4521" s="173"/>
      <c r="F4521" s="70">
        <v>199</v>
      </c>
      <c r="G4521" s="173"/>
      <c r="H4521" s="173"/>
      <c r="I4521" s="71" t="str">
        <v>libre</v>
      </c>
      <c r="J4521" s="173"/>
      <c r="K4521" s="61">
        <f t="shared" ca="1" si="223"/>
        <v>0</v>
      </c>
      <c r="L4521" s="233"/>
      <c r="M4521" s="233"/>
      <c r="N4521" s="233"/>
      <c r="O4521" s="233"/>
      <c r="P4521" s="233"/>
    </row>
    <row r="4522" spans="1:16" outlineLevel="1" x14ac:dyDescent="0.3">
      <c r="A4522" s="173"/>
      <c r="B4522" s="70">
        <v>1</v>
      </c>
      <c r="C4522" s="70"/>
      <c r="D4522" s="173"/>
      <c r="E4522" s="173"/>
      <c r="F4522" s="70">
        <v>200</v>
      </c>
      <c r="G4522" s="173"/>
      <c r="H4522" s="173"/>
      <c r="I4522" s="71" t="str">
        <v>Alquiler Sitios</v>
      </c>
      <c r="J4522" s="173"/>
      <c r="K4522" s="61">
        <f t="shared" ca="1" si="223"/>
        <v>18165304.268846504</v>
      </c>
      <c r="L4522" s="233"/>
      <c r="M4522" s="233"/>
      <c r="N4522" s="233"/>
      <c r="O4522" s="233"/>
      <c r="P4522" s="233"/>
    </row>
    <row r="4523" spans="1:16" outlineLevel="1" x14ac:dyDescent="0.3">
      <c r="A4523" s="173"/>
      <c r="B4523" s="70">
        <v>1</v>
      </c>
      <c r="C4523" s="70"/>
      <c r="D4523" s="173"/>
      <c r="E4523" s="173"/>
      <c r="F4523" s="70">
        <v>201</v>
      </c>
      <c r="G4523" s="173"/>
      <c r="H4523" s="173"/>
      <c r="I4523" s="71" t="str">
        <v>Energía Eléctrica Sitios</v>
      </c>
      <c r="J4523" s="173"/>
      <c r="K4523" s="61">
        <f t="shared" ca="1" si="223"/>
        <v>18165304.268846504</v>
      </c>
      <c r="L4523" s="233"/>
      <c r="M4523" s="233"/>
      <c r="N4523" s="233"/>
      <c r="O4523" s="233"/>
      <c r="P4523" s="233"/>
    </row>
    <row r="4524" spans="1:16" outlineLevel="2" x14ac:dyDescent="0.3">
      <c r="A4524" s="173"/>
      <c r="B4524" s="70">
        <v>1</v>
      </c>
      <c r="C4524" s="70"/>
      <c r="D4524" s="173"/>
      <c r="E4524" s="173"/>
      <c r="F4524" s="70">
        <v>202</v>
      </c>
      <c r="G4524" s="173"/>
      <c r="H4524" s="173"/>
      <c r="I4524" s="71" t="str">
        <v>Mantenimiento de Sitios</v>
      </c>
      <c r="J4524" s="173"/>
      <c r="K4524" s="61">
        <f t="shared" ca="1" si="223"/>
        <v>18165304.268846504</v>
      </c>
      <c r="L4524" s="233"/>
      <c r="M4524" s="233"/>
      <c r="N4524" s="233"/>
      <c r="O4524" s="233"/>
      <c r="P4524" s="233"/>
    </row>
    <row r="4525" spans="1:16" outlineLevel="2" x14ac:dyDescent="0.3">
      <c r="A4525" s="173"/>
      <c r="B4525" s="70">
        <v>1</v>
      </c>
      <c r="C4525" s="70"/>
      <c r="D4525" s="173"/>
      <c r="E4525" s="173"/>
      <c r="F4525" s="70">
        <v>203</v>
      </c>
      <c r="G4525" s="173"/>
      <c r="H4525" s="173"/>
      <c r="I4525" s="71" t="str">
        <v>Vigilancia</v>
      </c>
      <c r="J4525" s="173"/>
      <c r="K4525" s="61">
        <f t="shared" ca="1" si="223"/>
        <v>18165304.268846504</v>
      </c>
      <c r="L4525" s="233"/>
      <c r="M4525" s="233"/>
      <c r="N4525" s="233"/>
      <c r="O4525" s="233"/>
      <c r="P4525" s="233"/>
    </row>
    <row r="4526" spans="1:16" outlineLevel="2" x14ac:dyDescent="0.3">
      <c r="A4526" s="173"/>
      <c r="B4526" s="70">
        <v>1</v>
      </c>
      <c r="C4526" s="70"/>
      <c r="D4526" s="173"/>
      <c r="E4526" s="173"/>
      <c r="F4526" s="70">
        <v>204</v>
      </c>
      <c r="G4526" s="173"/>
      <c r="H4526" s="173"/>
      <c r="I4526" s="71" t="str">
        <v>Combustible</v>
      </c>
      <c r="J4526" s="173"/>
      <c r="K4526" s="61">
        <f t="shared" ca="1" si="223"/>
        <v>18165304.268846504</v>
      </c>
      <c r="L4526" s="233"/>
      <c r="M4526" s="233"/>
      <c r="N4526" s="233"/>
      <c r="O4526" s="233"/>
      <c r="P4526" s="233"/>
    </row>
    <row r="4527" spans="1:16" outlineLevel="2" x14ac:dyDescent="0.3">
      <c r="A4527" s="173"/>
      <c r="B4527" s="70">
        <v>1</v>
      </c>
      <c r="C4527" s="70"/>
      <c r="D4527" s="173"/>
      <c r="E4527" s="173"/>
      <c r="F4527" s="70">
        <v>205</v>
      </c>
      <c r="G4527" s="173"/>
      <c r="H4527" s="173"/>
      <c r="I4527" s="71" t="str">
        <v>Contratos</v>
      </c>
      <c r="J4527" s="173"/>
      <c r="K4527" s="61">
        <f t="shared" ca="1" si="223"/>
        <v>18165304.268846504</v>
      </c>
      <c r="L4527" s="233"/>
      <c r="M4527" s="233"/>
      <c r="N4527" s="233"/>
      <c r="O4527" s="233"/>
      <c r="P4527" s="233"/>
    </row>
    <row r="4528" spans="1:16" outlineLevel="2" x14ac:dyDescent="0.3">
      <c r="A4528" s="173"/>
      <c r="B4528" s="70">
        <v>1</v>
      </c>
      <c r="C4528" s="70"/>
      <c r="D4528" s="173"/>
      <c r="E4528" s="173"/>
      <c r="F4528" s="70">
        <v>206</v>
      </c>
      <c r="G4528" s="173"/>
      <c r="H4528" s="173"/>
      <c r="I4528" s="71" t="str">
        <v>Transmisión</v>
      </c>
      <c r="J4528" s="173"/>
      <c r="K4528" s="61">
        <f t="shared" ca="1" si="223"/>
        <v>0</v>
      </c>
      <c r="L4528" s="233"/>
      <c r="M4528" s="233"/>
      <c r="N4528" s="233"/>
      <c r="O4528" s="233"/>
      <c r="P4528" s="233"/>
    </row>
    <row r="4529" spans="1:16" outlineLevel="2" x14ac:dyDescent="0.3">
      <c r="A4529" s="173"/>
      <c r="B4529" s="70">
        <v>1</v>
      </c>
      <c r="C4529" s="70"/>
      <c r="D4529" s="173"/>
      <c r="E4529" s="173"/>
      <c r="F4529" s="70">
        <v>207</v>
      </c>
      <c r="G4529" s="173"/>
      <c r="H4529" s="173"/>
      <c r="I4529" s="71" t="str">
        <v>Otros gastos, sanciones, municipios</v>
      </c>
      <c r="J4529" s="173"/>
      <c r="K4529" s="61">
        <f t="shared" ca="1" si="223"/>
        <v>18165304.268846504</v>
      </c>
      <c r="L4529" s="233"/>
      <c r="M4529" s="233"/>
      <c r="N4529" s="233"/>
      <c r="O4529" s="233"/>
      <c r="P4529" s="233"/>
    </row>
    <row r="4530" spans="1:16" outlineLevel="2" x14ac:dyDescent="0.3">
      <c r="A4530" s="173"/>
      <c r="B4530" s="70"/>
      <c r="C4530" s="70"/>
      <c r="D4530" s="173"/>
      <c r="E4530" s="173"/>
      <c r="F4530" s="70">
        <v>208</v>
      </c>
      <c r="G4530" s="173"/>
      <c r="H4530" s="173"/>
      <c r="I4530" s="71" t="str">
        <v>O&amp;M Sitios y Core</v>
      </c>
      <c r="J4530" s="173"/>
      <c r="K4530" s="61">
        <f t="shared" ca="1" si="223"/>
        <v>18165304.268846504</v>
      </c>
      <c r="L4530" s="233"/>
      <c r="M4530" s="233"/>
      <c r="N4530" s="233"/>
      <c r="O4530" s="233"/>
      <c r="P4530" s="233"/>
    </row>
    <row r="4531" spans="1:16" outlineLevel="2" x14ac:dyDescent="0.3">
      <c r="A4531" s="173"/>
      <c r="B4531" s="70"/>
      <c r="C4531" s="70"/>
      <c r="D4531" s="173"/>
      <c r="E4531" s="173"/>
      <c r="F4531" s="70">
        <v>209</v>
      </c>
      <c r="G4531" s="173"/>
      <c r="H4531" s="173"/>
      <c r="I4531" s="71" t="str">
        <v>O&amp;M Plataforma de TI</v>
      </c>
      <c r="J4531" s="173"/>
      <c r="K4531" s="61">
        <f t="shared" ca="1" si="223"/>
        <v>18165304.268846504</v>
      </c>
      <c r="L4531" s="233"/>
      <c r="M4531" s="233"/>
      <c r="N4531" s="233"/>
      <c r="O4531" s="233"/>
      <c r="P4531" s="233"/>
    </row>
    <row r="4532" spans="1:16" outlineLevel="2" x14ac:dyDescent="0.3">
      <c r="A4532" s="173"/>
      <c r="B4532" s="70"/>
      <c r="C4532" s="70"/>
      <c r="D4532" s="173"/>
      <c r="E4532" s="173"/>
      <c r="F4532" s="70">
        <v>210</v>
      </c>
      <c r="G4532" s="173"/>
      <c r="H4532" s="173"/>
      <c r="I4532" s="71" t="str">
        <v>Otros gastos TI</v>
      </c>
      <c r="J4532" s="173"/>
      <c r="K4532" s="61">
        <f t="shared" ca="1" si="223"/>
        <v>18165304.268846504</v>
      </c>
      <c r="L4532" s="233"/>
      <c r="M4532" s="233"/>
      <c r="N4532" s="233"/>
      <c r="O4532" s="233"/>
      <c r="P4532" s="233"/>
    </row>
    <row r="4533" spans="1:16" outlineLevel="2" x14ac:dyDescent="0.3">
      <c r="A4533" s="173"/>
      <c r="B4533" s="70">
        <v>1</v>
      </c>
      <c r="C4533" s="70"/>
      <c r="D4533" s="173"/>
      <c r="E4533" s="173"/>
      <c r="F4533" s="70">
        <v>211</v>
      </c>
      <c r="G4533" s="173"/>
      <c r="H4533" s="173"/>
      <c r="I4533" s="71" t="str">
        <v>Servicios Externos</v>
      </c>
      <c r="J4533" s="173"/>
      <c r="K4533" s="61">
        <f t="shared" ca="1" si="223"/>
        <v>18165304.268846504</v>
      </c>
      <c r="L4533" s="233"/>
      <c r="M4533" s="233"/>
      <c r="N4533" s="233"/>
      <c r="O4533" s="233"/>
      <c r="P4533" s="233"/>
    </row>
    <row r="4534" spans="1:16" outlineLevel="2" x14ac:dyDescent="0.3">
      <c r="A4534" s="173"/>
      <c r="B4534" s="70"/>
      <c r="C4534" s="70"/>
      <c r="D4534" s="173"/>
      <c r="E4534" s="173"/>
      <c r="F4534" s="70">
        <v>212</v>
      </c>
      <c r="G4534" s="173"/>
      <c r="H4534" s="173"/>
      <c r="I4534" s="71" t="str">
        <v>Canon por Uso de Espectro Radioléctrico</v>
      </c>
      <c r="J4534" s="173"/>
      <c r="K4534" s="61">
        <f t="shared" ca="1" si="223"/>
        <v>18165304.268846504</v>
      </c>
      <c r="L4534" s="233"/>
      <c r="M4534" s="233"/>
      <c r="N4534" s="233"/>
      <c r="O4534" s="233"/>
      <c r="P4534" s="233"/>
    </row>
    <row r="4535" spans="1:16" outlineLevel="2" x14ac:dyDescent="0.3">
      <c r="A4535" s="173"/>
      <c r="B4535" s="70">
        <v>1</v>
      </c>
      <c r="C4535" s="70"/>
      <c r="D4535" s="173"/>
      <c r="E4535" s="173"/>
      <c r="F4535" s="70">
        <v>213</v>
      </c>
      <c r="G4535" s="173"/>
      <c r="H4535" s="173"/>
      <c r="I4535" s="71" t="str">
        <v>Aportes MTC</v>
      </c>
      <c r="J4535" s="173"/>
      <c r="K4535" s="61">
        <f t="shared" ca="1" si="223"/>
        <v>18165304.268846504</v>
      </c>
      <c r="L4535" s="233"/>
      <c r="M4535" s="233"/>
      <c r="N4535" s="233"/>
      <c r="O4535" s="233"/>
      <c r="P4535" s="233"/>
    </row>
    <row r="4536" spans="1:16" outlineLevel="2" x14ac:dyDescent="0.3">
      <c r="A4536" s="173"/>
      <c r="B4536" s="70">
        <v>1</v>
      </c>
      <c r="C4536" s="70"/>
      <c r="D4536" s="173"/>
      <c r="E4536" s="173"/>
      <c r="F4536" s="70">
        <v>214</v>
      </c>
      <c r="G4536" s="173"/>
      <c r="H4536" s="173"/>
      <c r="I4536" s="71" t="str">
        <v>Aportes Osiptel</v>
      </c>
      <c r="J4536" s="173"/>
      <c r="K4536" s="61">
        <f t="shared" ca="1" si="223"/>
        <v>18165304.268846504</v>
      </c>
      <c r="L4536" s="233"/>
      <c r="M4536" s="233"/>
      <c r="N4536" s="233"/>
      <c r="O4536" s="233"/>
      <c r="P4536" s="233"/>
    </row>
    <row r="4537" spans="1:16" outlineLevel="2" x14ac:dyDescent="0.3">
      <c r="A4537" s="173"/>
      <c r="B4537" s="70">
        <v>1</v>
      </c>
      <c r="C4537" s="70"/>
      <c r="D4537" s="173"/>
      <c r="E4537" s="173"/>
      <c r="F4537" s="70">
        <v>215</v>
      </c>
      <c r="G4537" s="173"/>
      <c r="H4537" s="173"/>
      <c r="I4537" s="71" t="str">
        <v>Aportes Fitel</v>
      </c>
      <c r="J4537" s="173"/>
      <c r="K4537" s="61">
        <f t="shared" ca="1" si="223"/>
        <v>18165304.268846504</v>
      </c>
      <c r="L4537" s="233"/>
      <c r="M4537" s="233"/>
      <c r="N4537" s="233"/>
      <c r="O4537" s="233"/>
      <c r="P4537" s="233"/>
    </row>
    <row r="4538" spans="1:16" outlineLevel="2" x14ac:dyDescent="0.3">
      <c r="A4538" s="173"/>
      <c r="B4538" s="70">
        <v>1</v>
      </c>
      <c r="C4538" s="70"/>
      <c r="D4538" s="173"/>
      <c r="E4538" s="173"/>
      <c r="F4538" s="70">
        <v>216</v>
      </c>
      <c r="G4538" s="173"/>
      <c r="H4538" s="173"/>
      <c r="I4538" s="71" t="str">
        <v>libre</v>
      </c>
      <c r="J4538" s="173"/>
      <c r="K4538" s="61">
        <f t="shared" ca="1" si="223"/>
        <v>0</v>
      </c>
      <c r="L4538" s="233"/>
      <c r="M4538" s="233"/>
      <c r="N4538" s="233"/>
      <c r="O4538" s="233"/>
      <c r="P4538" s="233"/>
    </row>
    <row r="4539" spans="1:16" outlineLevel="2" x14ac:dyDescent="0.3">
      <c r="A4539" s="173"/>
      <c r="B4539" s="70">
        <v>1</v>
      </c>
      <c r="C4539" s="70"/>
      <c r="D4539" s="173"/>
      <c r="E4539" s="173"/>
      <c r="F4539" s="70">
        <v>217</v>
      </c>
      <c r="G4539" s="173"/>
      <c r="H4539" s="173"/>
      <c r="I4539" s="71" t="str">
        <v>libre</v>
      </c>
      <c r="J4539" s="173"/>
      <c r="K4539" s="61">
        <f t="shared" ca="1" si="223"/>
        <v>0</v>
      </c>
      <c r="L4539" s="233"/>
      <c r="M4539" s="233"/>
      <c r="N4539" s="233"/>
      <c r="O4539" s="233"/>
      <c r="P4539" s="233"/>
    </row>
    <row r="4540" spans="1:16" outlineLevel="2" x14ac:dyDescent="0.3">
      <c r="A4540" s="173"/>
      <c r="B4540" s="70">
        <v>1</v>
      </c>
      <c r="C4540" s="70"/>
      <c r="D4540" s="173"/>
      <c r="E4540" s="173"/>
      <c r="F4540" s="70">
        <v>218</v>
      </c>
      <c r="G4540" s="173"/>
      <c r="H4540" s="173"/>
      <c r="I4540" s="71" t="str">
        <v>libre</v>
      </c>
      <c r="J4540" s="173"/>
      <c r="K4540" s="61">
        <f t="shared" ca="1" si="223"/>
        <v>0</v>
      </c>
      <c r="L4540" s="233"/>
      <c r="M4540" s="233"/>
      <c r="N4540" s="233"/>
      <c r="O4540" s="233"/>
      <c r="P4540" s="233"/>
    </row>
    <row r="4541" spans="1:16" outlineLevel="2" x14ac:dyDescent="0.3">
      <c r="A4541" s="173"/>
      <c r="B4541" s="70">
        <v>1</v>
      </c>
      <c r="C4541" s="70"/>
      <c r="D4541" s="173"/>
      <c r="E4541" s="173"/>
      <c r="F4541" s="70">
        <v>219</v>
      </c>
      <c r="G4541" s="173"/>
      <c r="H4541" s="173"/>
      <c r="I4541" s="71" t="str">
        <v>libre</v>
      </c>
      <c r="J4541" s="173"/>
      <c r="K4541" s="61">
        <f t="shared" ca="1" si="223"/>
        <v>0</v>
      </c>
      <c r="L4541" s="233"/>
      <c r="M4541" s="233"/>
      <c r="N4541" s="233"/>
      <c r="O4541" s="233"/>
      <c r="P4541" s="233"/>
    </row>
    <row r="4542" spans="1:16" outlineLevel="2" x14ac:dyDescent="0.3">
      <c r="A4542" s="173"/>
      <c r="B4542" s="70">
        <v>1</v>
      </c>
      <c r="C4542" s="70"/>
      <c r="D4542" s="173"/>
      <c r="E4542" s="173"/>
      <c r="F4542" s="70">
        <v>220</v>
      </c>
      <c r="G4542" s="173"/>
      <c r="H4542" s="173"/>
      <c r="I4542" s="71" t="str">
        <v>libre</v>
      </c>
      <c r="J4542" s="173"/>
      <c r="K4542" s="61">
        <f t="shared" ca="1" si="223"/>
        <v>0</v>
      </c>
      <c r="L4542" s="233"/>
      <c r="M4542" s="233"/>
      <c r="N4542" s="233"/>
      <c r="O4542" s="233"/>
      <c r="P4542" s="233"/>
    </row>
    <row r="4543" spans="1:16" outlineLevel="2" x14ac:dyDescent="0.3">
      <c r="A4543" s="173"/>
      <c r="B4543" s="70"/>
      <c r="C4543" s="70"/>
      <c r="D4543" s="173"/>
      <c r="E4543" s="173"/>
      <c r="F4543" s="70">
        <v>221</v>
      </c>
      <c r="G4543" s="173"/>
      <c r="H4543" s="173"/>
      <c r="I4543" s="71" t="str">
        <v>libre</v>
      </c>
      <c r="J4543" s="173"/>
      <c r="K4543" s="61">
        <f t="shared" ca="1" si="223"/>
        <v>0</v>
      </c>
      <c r="L4543" s="233"/>
      <c r="M4543" s="233"/>
      <c r="N4543" s="233"/>
      <c r="O4543" s="233"/>
      <c r="P4543" s="233"/>
    </row>
    <row r="4544" spans="1:16" outlineLevel="2" x14ac:dyDescent="0.3">
      <c r="A4544" s="173"/>
      <c r="B4544" s="70"/>
      <c r="C4544" s="70"/>
      <c r="D4544" s="173"/>
      <c r="E4544" s="173"/>
      <c r="F4544" s="70">
        <v>222</v>
      </c>
      <c r="G4544" s="173"/>
      <c r="H4544" s="173"/>
      <c r="I4544" s="71" t="str">
        <v>libre</v>
      </c>
      <c r="J4544" s="173"/>
      <c r="K4544" s="61">
        <f t="shared" ca="1" si="223"/>
        <v>0</v>
      </c>
      <c r="L4544" s="233"/>
      <c r="M4544" s="233"/>
      <c r="N4544" s="233"/>
      <c r="O4544" s="233"/>
      <c r="P4544" s="233"/>
    </row>
    <row r="4545" spans="1:16" outlineLevel="2" x14ac:dyDescent="0.3">
      <c r="A4545" s="173"/>
      <c r="B4545" s="70"/>
      <c r="C4545" s="70"/>
      <c r="D4545" s="173"/>
      <c r="E4545" s="173"/>
      <c r="F4545" s="70">
        <v>223</v>
      </c>
      <c r="G4545" s="173"/>
      <c r="H4545" s="173"/>
      <c r="I4545" s="71" t="str">
        <v>libre</v>
      </c>
      <c r="J4545" s="173"/>
      <c r="K4545" s="61">
        <f t="shared" ca="1" si="223"/>
        <v>0</v>
      </c>
      <c r="L4545" s="233"/>
      <c r="M4545" s="233"/>
      <c r="N4545" s="233"/>
      <c r="O4545" s="233"/>
      <c r="P4545" s="233"/>
    </row>
    <row r="4546" spans="1:16" outlineLevel="2" x14ac:dyDescent="0.3">
      <c r="A4546" s="173"/>
      <c r="B4546" s="70">
        <v>1</v>
      </c>
      <c r="C4546" s="70"/>
      <c r="D4546" s="173"/>
      <c r="E4546" s="173"/>
      <c r="F4546" s="70">
        <v>224</v>
      </c>
      <c r="G4546" s="173"/>
      <c r="H4546" s="173"/>
      <c r="I4546" s="71" t="str">
        <v>libre</v>
      </c>
      <c r="J4546" s="173"/>
      <c r="K4546" s="61">
        <f t="shared" ca="1" si="223"/>
        <v>0</v>
      </c>
      <c r="L4546" s="233"/>
      <c r="M4546" s="233"/>
      <c r="N4546" s="233"/>
      <c r="O4546" s="233"/>
      <c r="P4546" s="233"/>
    </row>
    <row r="4547" spans="1:16" outlineLevel="2" x14ac:dyDescent="0.3">
      <c r="A4547" s="173"/>
      <c r="B4547" s="70"/>
      <c r="C4547" s="70"/>
      <c r="D4547" s="173"/>
      <c r="E4547" s="173"/>
      <c r="F4547" s="70">
        <v>225</v>
      </c>
      <c r="G4547" s="173"/>
      <c r="H4547" s="173"/>
      <c r="I4547" s="71" t="str">
        <v>libre</v>
      </c>
      <c r="J4547" s="173"/>
      <c r="K4547" s="61">
        <f t="shared" ca="1" si="223"/>
        <v>0</v>
      </c>
      <c r="L4547" s="233"/>
      <c r="M4547" s="233"/>
      <c r="N4547" s="233"/>
      <c r="O4547" s="233"/>
      <c r="P4547" s="233"/>
    </row>
    <row r="4548" spans="1:16" outlineLevel="2" x14ac:dyDescent="0.3">
      <c r="A4548" s="173"/>
      <c r="B4548" s="70">
        <v>1</v>
      </c>
      <c r="C4548" s="70"/>
      <c r="D4548" s="173"/>
      <c r="E4548" s="173"/>
      <c r="F4548" s="70">
        <v>226</v>
      </c>
      <c r="G4548" s="173"/>
      <c r="H4548" s="173"/>
      <c r="I4548" s="71" t="str">
        <v>libre</v>
      </c>
      <c r="J4548" s="173"/>
      <c r="K4548" s="61">
        <f t="shared" ca="1" si="223"/>
        <v>0</v>
      </c>
      <c r="L4548" s="233"/>
      <c r="M4548" s="233"/>
      <c r="N4548" s="233"/>
      <c r="O4548" s="233"/>
      <c r="P4548" s="233"/>
    </row>
    <row r="4549" spans="1:16" outlineLevel="2" x14ac:dyDescent="0.3">
      <c r="A4549" s="173"/>
      <c r="B4549" s="70">
        <v>1</v>
      </c>
      <c r="C4549" s="70"/>
      <c r="D4549" s="173"/>
      <c r="E4549" s="173"/>
      <c r="F4549" s="70">
        <v>227</v>
      </c>
      <c r="G4549" s="173"/>
      <c r="H4549" s="173"/>
      <c r="I4549" s="71" t="str">
        <v>libre</v>
      </c>
      <c r="J4549" s="173"/>
      <c r="K4549" s="61">
        <f t="shared" ca="1" si="223"/>
        <v>0</v>
      </c>
      <c r="L4549" s="233"/>
      <c r="M4549" s="233"/>
      <c r="N4549" s="233"/>
      <c r="O4549" s="233"/>
      <c r="P4549" s="233"/>
    </row>
    <row r="4550" spans="1:16" outlineLevel="2" x14ac:dyDescent="0.3">
      <c r="A4550" s="173"/>
      <c r="B4550" s="70">
        <v>1</v>
      </c>
      <c r="C4550" s="70"/>
      <c r="D4550" s="173"/>
      <c r="E4550" s="173"/>
      <c r="F4550" s="70">
        <v>228</v>
      </c>
      <c r="G4550" s="173"/>
      <c r="H4550" s="173"/>
      <c r="I4550" s="71" t="str">
        <v>libre</v>
      </c>
      <c r="J4550" s="173"/>
      <c r="K4550" s="61">
        <f t="shared" ca="1" si="223"/>
        <v>0</v>
      </c>
      <c r="L4550" s="233"/>
      <c r="M4550" s="233"/>
      <c r="N4550" s="233"/>
      <c r="O4550" s="233"/>
      <c r="P4550" s="233"/>
    </row>
    <row r="4551" spans="1:16" outlineLevel="2" x14ac:dyDescent="0.3">
      <c r="A4551" s="173"/>
      <c r="B4551" s="70">
        <v>1</v>
      </c>
      <c r="C4551" s="70"/>
      <c r="D4551" s="173"/>
      <c r="E4551" s="173"/>
      <c r="F4551" s="70">
        <v>229</v>
      </c>
      <c r="G4551" s="173"/>
      <c r="H4551" s="173"/>
      <c r="I4551" s="71" t="str">
        <v>libre</v>
      </c>
      <c r="J4551" s="173"/>
      <c r="K4551" s="61">
        <f t="shared" ca="1" si="223"/>
        <v>0</v>
      </c>
      <c r="L4551" s="233"/>
      <c r="M4551" s="233"/>
      <c r="N4551" s="233"/>
      <c r="O4551" s="233"/>
      <c r="P4551" s="233"/>
    </row>
    <row r="4552" spans="1:16" outlineLevel="2" x14ac:dyDescent="0.3">
      <c r="A4552" s="173"/>
      <c r="B4552" s="70">
        <v>1</v>
      </c>
      <c r="C4552" s="70"/>
      <c r="D4552" s="173"/>
      <c r="E4552" s="173"/>
      <c r="F4552" s="70">
        <v>230</v>
      </c>
      <c r="G4552" s="173"/>
      <c r="H4552" s="173"/>
      <c r="I4552" s="71" t="str">
        <v>libre</v>
      </c>
      <c r="J4552" s="173"/>
      <c r="K4552" s="61">
        <f t="shared" ca="1" si="223"/>
        <v>0</v>
      </c>
      <c r="L4552" s="233"/>
      <c r="M4552" s="233"/>
      <c r="N4552" s="233"/>
      <c r="O4552" s="233"/>
      <c r="P4552" s="233"/>
    </row>
    <row r="4553" spans="1:16" outlineLevel="2" x14ac:dyDescent="0.3">
      <c r="A4553" s="173"/>
      <c r="B4553" s="70">
        <v>1</v>
      </c>
      <c r="C4553" s="70"/>
      <c r="D4553" s="173"/>
      <c r="E4553" s="173"/>
      <c r="F4553" s="70">
        <v>231</v>
      </c>
      <c r="G4553" s="173"/>
      <c r="H4553" s="173"/>
      <c r="I4553" s="71" t="str">
        <v>libre</v>
      </c>
      <c r="J4553" s="173"/>
      <c r="K4553" s="61">
        <f t="shared" ca="1" si="223"/>
        <v>0</v>
      </c>
      <c r="L4553" s="233"/>
      <c r="M4553" s="233"/>
      <c r="N4553" s="233"/>
      <c r="O4553" s="233"/>
      <c r="P4553" s="233"/>
    </row>
    <row r="4554" spans="1:16" outlineLevel="2" x14ac:dyDescent="0.3">
      <c r="A4554" s="173"/>
      <c r="B4554" s="70">
        <v>1</v>
      </c>
      <c r="C4554" s="70"/>
      <c r="D4554" s="173"/>
      <c r="E4554" s="173"/>
      <c r="F4554" s="70">
        <v>232</v>
      </c>
      <c r="G4554" s="173"/>
      <c r="H4554" s="173"/>
      <c r="I4554" s="71" t="str">
        <v>libre</v>
      </c>
      <c r="J4554" s="173"/>
      <c r="K4554" s="61">
        <f t="shared" ca="1" si="223"/>
        <v>0</v>
      </c>
      <c r="L4554" s="233"/>
      <c r="M4554" s="233"/>
      <c r="N4554" s="233"/>
      <c r="O4554" s="233"/>
      <c r="P4554" s="233"/>
    </row>
    <row r="4555" spans="1:16" outlineLevel="2" x14ac:dyDescent="0.3">
      <c r="A4555" s="173"/>
      <c r="B4555" s="70">
        <v>1</v>
      </c>
      <c r="C4555" s="70"/>
      <c r="D4555" s="173"/>
      <c r="E4555" s="173"/>
      <c r="F4555" s="70">
        <v>233</v>
      </c>
      <c r="G4555" s="173"/>
      <c r="H4555" s="173"/>
      <c r="I4555" s="71" t="str">
        <v>libre</v>
      </c>
      <c r="J4555" s="173"/>
      <c r="K4555" s="61">
        <f t="shared" ca="1" si="223"/>
        <v>0</v>
      </c>
      <c r="L4555" s="233"/>
      <c r="M4555" s="233"/>
      <c r="N4555" s="233"/>
      <c r="O4555" s="233"/>
      <c r="P4555" s="233"/>
    </row>
    <row r="4556" spans="1:16" outlineLevel="2" x14ac:dyDescent="0.3">
      <c r="A4556" s="173"/>
      <c r="B4556" s="70"/>
      <c r="C4556" s="70"/>
      <c r="D4556" s="173"/>
      <c r="E4556" s="173"/>
      <c r="F4556" s="70">
        <v>234</v>
      </c>
      <c r="G4556" s="173"/>
      <c r="H4556" s="173"/>
      <c r="I4556" s="71" t="str">
        <v>libre</v>
      </c>
      <c r="J4556" s="173"/>
      <c r="K4556" s="61">
        <f t="shared" ca="1" si="223"/>
        <v>0</v>
      </c>
      <c r="L4556" s="233"/>
      <c r="M4556" s="233"/>
      <c r="N4556" s="233"/>
      <c r="O4556" s="233"/>
      <c r="P4556" s="233"/>
    </row>
    <row r="4557" spans="1:16" outlineLevel="2" x14ac:dyDescent="0.3">
      <c r="A4557" s="173"/>
      <c r="B4557" s="70"/>
      <c r="C4557" s="70"/>
      <c r="D4557" s="173"/>
      <c r="E4557" s="173"/>
      <c r="F4557" s="70">
        <v>235</v>
      </c>
      <c r="G4557" s="173"/>
      <c r="H4557" s="173"/>
      <c r="I4557" s="71" t="str">
        <v>libre</v>
      </c>
      <c r="J4557" s="173"/>
      <c r="K4557" s="61">
        <f t="shared" ca="1" si="223"/>
        <v>0</v>
      </c>
      <c r="L4557" s="233"/>
      <c r="M4557" s="233"/>
      <c r="N4557" s="233"/>
      <c r="O4557" s="233"/>
      <c r="P4557" s="233"/>
    </row>
    <row r="4558" spans="1:16" outlineLevel="2" x14ac:dyDescent="0.3">
      <c r="A4558" s="173"/>
      <c r="B4558" s="70"/>
      <c r="C4558" s="70"/>
      <c r="D4558" s="173"/>
      <c r="E4558" s="173"/>
      <c r="F4558" s="70">
        <v>236</v>
      </c>
      <c r="G4558" s="173"/>
      <c r="H4558" s="173"/>
      <c r="I4558" s="71" t="str">
        <v>libre</v>
      </c>
      <c r="J4558" s="173"/>
      <c r="K4558" s="61">
        <f t="shared" ca="1" si="223"/>
        <v>0</v>
      </c>
      <c r="L4558" s="233"/>
      <c r="M4558" s="233"/>
      <c r="N4558" s="233"/>
      <c r="O4558" s="233"/>
      <c r="P4558" s="233"/>
    </row>
    <row r="4559" spans="1:16" outlineLevel="2" x14ac:dyDescent="0.3">
      <c r="A4559" s="173"/>
      <c r="B4559" s="70">
        <v>1</v>
      </c>
      <c r="C4559" s="70"/>
      <c r="D4559" s="173"/>
      <c r="E4559" s="173"/>
      <c r="F4559" s="70">
        <v>237</v>
      </c>
      <c r="G4559" s="173"/>
      <c r="H4559" s="173"/>
      <c r="I4559" s="71" t="str">
        <v>libre</v>
      </c>
      <c r="J4559" s="173"/>
      <c r="K4559" s="61">
        <f t="shared" ca="1" si="223"/>
        <v>0</v>
      </c>
      <c r="L4559" s="233"/>
      <c r="M4559" s="233"/>
      <c r="N4559" s="233"/>
      <c r="O4559" s="233"/>
      <c r="P4559" s="233"/>
    </row>
    <row r="4560" spans="1:16" outlineLevel="2" x14ac:dyDescent="0.3">
      <c r="A4560" s="173"/>
      <c r="B4560" s="70"/>
      <c r="C4560" s="70"/>
      <c r="D4560" s="173"/>
      <c r="E4560" s="173"/>
      <c r="F4560" s="70">
        <v>238</v>
      </c>
      <c r="G4560" s="173"/>
      <c r="H4560" s="173"/>
      <c r="I4560" s="71" t="str">
        <v>libre</v>
      </c>
      <c r="J4560" s="173"/>
      <c r="K4560" s="61">
        <f t="shared" ca="1" si="223"/>
        <v>0</v>
      </c>
      <c r="L4560" s="233"/>
      <c r="M4560" s="233"/>
      <c r="N4560" s="233"/>
      <c r="O4560" s="233"/>
      <c r="P4560" s="233"/>
    </row>
    <row r="4561" spans="1:16" outlineLevel="2" x14ac:dyDescent="0.3">
      <c r="A4561" s="173"/>
      <c r="B4561" s="70"/>
      <c r="C4561" s="70">
        <v>1</v>
      </c>
      <c r="D4561" s="173"/>
      <c r="E4561" s="173"/>
      <c r="F4561" s="70">
        <v>239</v>
      </c>
      <c r="G4561" s="173"/>
      <c r="H4561" s="173"/>
      <c r="I4561" s="71" t="str">
        <v>libre</v>
      </c>
      <c r="J4561" s="173"/>
      <c r="K4561" s="61">
        <f t="shared" ca="1" si="223"/>
        <v>0</v>
      </c>
      <c r="L4561" s="233"/>
      <c r="M4561" s="233"/>
      <c r="N4561" s="233"/>
      <c r="O4561" s="233"/>
      <c r="P4561" s="233"/>
    </row>
    <row r="4562" spans="1:16" outlineLevel="2" x14ac:dyDescent="0.3">
      <c r="A4562" s="173"/>
      <c r="B4562" s="70"/>
      <c r="C4562" s="70">
        <v>1</v>
      </c>
      <c r="D4562" s="173"/>
      <c r="E4562" s="173"/>
      <c r="F4562" s="70">
        <v>240</v>
      </c>
      <c r="G4562" s="173"/>
      <c r="H4562" s="173"/>
      <c r="I4562" s="71" t="str">
        <v>libre</v>
      </c>
      <c r="J4562" s="173"/>
      <c r="K4562" s="61">
        <f t="shared" ca="1" si="223"/>
        <v>0</v>
      </c>
      <c r="L4562" s="233"/>
      <c r="M4562" s="233"/>
      <c r="N4562" s="233"/>
      <c r="O4562" s="233"/>
      <c r="P4562" s="233"/>
    </row>
    <row r="4563" spans="1:16" outlineLevel="2" x14ac:dyDescent="0.3">
      <c r="A4563" s="173"/>
      <c r="B4563" s="70"/>
      <c r="C4563" s="70">
        <v>1</v>
      </c>
      <c r="D4563" s="173"/>
      <c r="E4563" s="173"/>
      <c r="F4563" s="70">
        <v>241</v>
      </c>
      <c r="G4563" s="173"/>
      <c r="H4563" s="173"/>
      <c r="I4563" s="71" t="str">
        <v>libre</v>
      </c>
      <c r="J4563" s="173"/>
      <c r="K4563" s="61">
        <f t="shared" ca="1" si="223"/>
        <v>0</v>
      </c>
      <c r="L4563" s="233"/>
      <c r="M4563" s="233"/>
      <c r="N4563" s="233"/>
      <c r="O4563" s="233"/>
      <c r="P4563" s="233"/>
    </row>
    <row r="4564" spans="1:16" outlineLevel="2" x14ac:dyDescent="0.3">
      <c r="A4564" s="173"/>
      <c r="B4564" s="70"/>
      <c r="C4564" s="70"/>
      <c r="D4564" s="173"/>
      <c r="E4564" s="173"/>
      <c r="F4564" s="70">
        <v>242</v>
      </c>
      <c r="G4564" s="173"/>
      <c r="H4564" s="173"/>
      <c r="I4564" s="71" t="str">
        <v>libre</v>
      </c>
      <c r="J4564" s="173"/>
      <c r="K4564" s="61">
        <f t="shared" ca="1" si="223"/>
        <v>0</v>
      </c>
      <c r="L4564" s="233"/>
      <c r="M4564" s="233"/>
      <c r="N4564" s="233"/>
      <c r="O4564" s="233"/>
      <c r="P4564" s="233"/>
    </row>
    <row r="4565" spans="1:16" outlineLevel="2" x14ac:dyDescent="0.3">
      <c r="A4565" s="173"/>
      <c r="B4565" s="70"/>
      <c r="C4565" s="70"/>
      <c r="D4565" s="173"/>
      <c r="E4565" s="173"/>
      <c r="F4565" s="70">
        <v>243</v>
      </c>
      <c r="G4565" s="173"/>
      <c r="H4565" s="173"/>
      <c r="I4565" s="71" t="str">
        <v>libre</v>
      </c>
      <c r="J4565" s="173"/>
      <c r="K4565" s="61">
        <f t="shared" ca="1" si="223"/>
        <v>0</v>
      </c>
      <c r="L4565" s="233"/>
      <c r="M4565" s="233"/>
      <c r="N4565" s="233"/>
      <c r="O4565" s="233"/>
      <c r="P4565" s="233"/>
    </row>
    <row r="4566" spans="1:16" outlineLevel="2" x14ac:dyDescent="0.3">
      <c r="A4566" s="173"/>
      <c r="B4566" s="70"/>
      <c r="C4566" s="70"/>
      <c r="D4566" s="173"/>
      <c r="E4566" s="173"/>
      <c r="F4566" s="70">
        <v>244</v>
      </c>
      <c r="G4566" s="173"/>
      <c r="H4566" s="173"/>
      <c r="I4566" s="71" t="str">
        <v>libre</v>
      </c>
      <c r="J4566" s="173"/>
      <c r="K4566" s="61">
        <f t="shared" ca="1" si="223"/>
        <v>0</v>
      </c>
      <c r="L4566" s="233"/>
      <c r="M4566" s="233"/>
      <c r="N4566" s="233"/>
      <c r="O4566" s="233"/>
      <c r="P4566" s="233"/>
    </row>
    <row r="4567" spans="1:16" outlineLevel="2" x14ac:dyDescent="0.3">
      <c r="A4567" s="173"/>
      <c r="B4567" s="70"/>
      <c r="C4567" s="70"/>
      <c r="D4567" s="173"/>
      <c r="E4567" s="173"/>
      <c r="F4567" s="70">
        <v>245</v>
      </c>
      <c r="G4567" s="173"/>
      <c r="H4567" s="173"/>
      <c r="I4567" s="71" t="str">
        <v>libre</v>
      </c>
      <c r="J4567" s="173"/>
      <c r="K4567" s="61">
        <f t="shared" ca="1" si="223"/>
        <v>0</v>
      </c>
      <c r="L4567" s="233"/>
      <c r="M4567" s="233"/>
      <c r="N4567" s="233"/>
      <c r="O4567" s="233"/>
      <c r="P4567" s="233"/>
    </row>
    <row r="4568" spans="1:16" outlineLevel="2" x14ac:dyDescent="0.3">
      <c r="A4568" s="173"/>
      <c r="B4568" s="70"/>
      <c r="C4568" s="70"/>
      <c r="D4568" s="173"/>
      <c r="E4568" s="173"/>
      <c r="F4568" s="70">
        <v>246</v>
      </c>
      <c r="G4568" s="173"/>
      <c r="H4568" s="173"/>
      <c r="I4568" s="71" t="str">
        <v>libre</v>
      </c>
      <c r="J4568" s="173"/>
      <c r="K4568" s="61">
        <f t="shared" ca="1" si="223"/>
        <v>0</v>
      </c>
      <c r="L4568" s="233"/>
      <c r="M4568" s="233"/>
      <c r="N4568" s="233"/>
      <c r="O4568" s="233"/>
      <c r="P4568" s="233"/>
    </row>
    <row r="4569" spans="1:16" outlineLevel="2" x14ac:dyDescent="0.3">
      <c r="A4569" s="173"/>
      <c r="B4569" s="70"/>
      <c r="C4569" s="70"/>
      <c r="D4569" s="173"/>
      <c r="E4569" s="173"/>
      <c r="F4569" s="70">
        <v>247</v>
      </c>
      <c r="G4569" s="173"/>
      <c r="H4569" s="173"/>
      <c r="I4569" s="71" t="str">
        <v>libre</v>
      </c>
      <c r="J4569" s="173"/>
      <c r="K4569" s="61">
        <f t="shared" ca="1" si="223"/>
        <v>0</v>
      </c>
      <c r="L4569" s="233"/>
      <c r="M4569" s="233"/>
      <c r="N4569" s="233"/>
      <c r="O4569" s="233"/>
      <c r="P4569" s="233"/>
    </row>
    <row r="4570" spans="1:16" outlineLevel="2" x14ac:dyDescent="0.3">
      <c r="A4570" s="173"/>
      <c r="B4570" s="70"/>
      <c r="C4570" s="70"/>
      <c r="D4570" s="173"/>
      <c r="E4570" s="173"/>
      <c r="F4570" s="70">
        <v>248</v>
      </c>
      <c r="G4570" s="173"/>
      <c r="H4570" s="173"/>
      <c r="I4570" s="71" t="str">
        <v>libre</v>
      </c>
      <c r="J4570" s="173"/>
      <c r="K4570" s="61">
        <f t="shared" ca="1" si="223"/>
        <v>0</v>
      </c>
      <c r="L4570" s="233"/>
      <c r="M4570" s="233"/>
      <c r="N4570" s="233"/>
      <c r="O4570" s="233"/>
      <c r="P4570" s="233"/>
    </row>
    <row r="4571" spans="1:16" outlineLevel="2" x14ac:dyDescent="0.3">
      <c r="A4571" s="173"/>
      <c r="B4571" s="70"/>
      <c r="C4571" s="70"/>
      <c r="D4571" s="173"/>
      <c r="E4571" s="173"/>
      <c r="F4571" s="70">
        <v>249</v>
      </c>
      <c r="G4571" s="173"/>
      <c r="H4571" s="173"/>
      <c r="I4571" s="71" t="str">
        <v>libre</v>
      </c>
      <c r="J4571" s="173"/>
      <c r="K4571" s="61">
        <f t="shared" ca="1" si="223"/>
        <v>0</v>
      </c>
      <c r="L4571" s="233"/>
      <c r="M4571" s="233"/>
      <c r="N4571" s="233"/>
      <c r="O4571" s="233"/>
      <c r="P4571" s="233"/>
    </row>
    <row r="4572" spans="1:16" outlineLevel="2" x14ac:dyDescent="0.3">
      <c r="A4572" s="173"/>
      <c r="B4572" s="70"/>
      <c r="C4572" s="70"/>
      <c r="D4572" s="173"/>
      <c r="E4572" s="173"/>
      <c r="F4572" s="70">
        <v>250</v>
      </c>
      <c r="G4572" s="173"/>
      <c r="H4572" s="173"/>
      <c r="I4572" s="71" t="str">
        <v>libre</v>
      </c>
      <c r="J4572" s="173"/>
      <c r="K4572" s="61">
        <f t="shared" ca="1" si="223"/>
        <v>0</v>
      </c>
      <c r="L4572" s="233"/>
      <c r="M4572" s="233"/>
      <c r="N4572" s="233"/>
      <c r="O4572" s="233"/>
      <c r="P4572" s="233"/>
    </row>
    <row r="4573" spans="1:16" outlineLevel="2" x14ac:dyDescent="0.3">
      <c r="A4573" s="173"/>
      <c r="B4573" s="70"/>
      <c r="C4573" s="70"/>
      <c r="D4573" s="173"/>
      <c r="E4573" s="173"/>
      <c r="F4573" s="70">
        <v>251</v>
      </c>
      <c r="G4573" s="173"/>
      <c r="H4573" s="173"/>
      <c r="I4573" s="71" t="str">
        <v>libre</v>
      </c>
      <c r="J4573" s="173"/>
      <c r="K4573" s="61">
        <f t="shared" ca="1" si="223"/>
        <v>0</v>
      </c>
      <c r="L4573" s="233"/>
      <c r="M4573" s="233"/>
      <c r="N4573" s="233"/>
      <c r="O4573" s="233"/>
      <c r="P4573" s="233"/>
    </row>
    <row r="4574" spans="1:16" outlineLevel="2" x14ac:dyDescent="0.3">
      <c r="A4574" s="173"/>
      <c r="B4574" s="70"/>
      <c r="C4574" s="70"/>
      <c r="D4574" s="173"/>
      <c r="E4574" s="173"/>
      <c r="F4574" s="70">
        <v>252</v>
      </c>
      <c r="G4574" s="173"/>
      <c r="H4574" s="173"/>
      <c r="I4574" s="71" t="str">
        <v>libre</v>
      </c>
      <c r="J4574" s="173"/>
      <c r="K4574" s="61">
        <f t="shared" ca="1" si="223"/>
        <v>0</v>
      </c>
      <c r="L4574" s="233"/>
      <c r="M4574" s="233"/>
      <c r="N4574" s="233"/>
      <c r="O4574" s="233"/>
      <c r="P4574" s="233"/>
    </row>
    <row r="4575" spans="1:16" outlineLevel="2" x14ac:dyDescent="0.3">
      <c r="A4575" s="173"/>
      <c r="B4575" s="70"/>
      <c r="C4575" s="70"/>
      <c r="D4575" s="173"/>
      <c r="E4575" s="173"/>
      <c r="F4575" s="70">
        <v>253</v>
      </c>
      <c r="G4575" s="173"/>
      <c r="H4575" s="173"/>
      <c r="I4575" s="71" t="str">
        <v>libre</v>
      </c>
      <c r="J4575" s="173"/>
      <c r="K4575" s="61">
        <f t="shared" ca="1" si="223"/>
        <v>0</v>
      </c>
      <c r="L4575" s="233"/>
      <c r="M4575" s="233"/>
      <c r="N4575" s="233"/>
      <c r="O4575" s="233"/>
      <c r="P4575" s="233"/>
    </row>
    <row r="4576" spans="1:16" outlineLevel="2" x14ac:dyDescent="0.3">
      <c r="A4576" s="173"/>
      <c r="B4576" s="70"/>
      <c r="C4576" s="70"/>
      <c r="D4576" s="173"/>
      <c r="E4576" s="173"/>
      <c r="F4576" s="70">
        <v>254</v>
      </c>
      <c r="G4576" s="173"/>
      <c r="H4576" s="173"/>
      <c r="I4576" s="71" t="str">
        <v>libre</v>
      </c>
      <c r="J4576" s="173"/>
      <c r="K4576" s="61">
        <f t="shared" ca="1" si="223"/>
        <v>0</v>
      </c>
      <c r="L4576" s="233"/>
      <c r="M4576" s="233"/>
      <c r="N4576" s="233"/>
      <c r="O4576" s="233"/>
      <c r="P4576" s="233"/>
    </row>
    <row r="4577" spans="1:16" outlineLevel="2" x14ac:dyDescent="0.3">
      <c r="A4577" s="173"/>
      <c r="B4577" s="70"/>
      <c r="C4577" s="70"/>
      <c r="D4577" s="173"/>
      <c r="E4577" s="173"/>
      <c r="F4577" s="70">
        <v>255</v>
      </c>
      <c r="G4577" s="173"/>
      <c r="H4577" s="173"/>
      <c r="I4577" s="71" t="str">
        <v>libre</v>
      </c>
      <c r="J4577" s="173"/>
      <c r="K4577" s="61">
        <f t="shared" ca="1" si="223"/>
        <v>0</v>
      </c>
      <c r="L4577" s="233"/>
      <c r="M4577" s="233"/>
      <c r="N4577" s="233"/>
      <c r="O4577" s="233"/>
      <c r="P4577" s="233"/>
    </row>
    <row r="4578" spans="1:16" outlineLevel="2" x14ac:dyDescent="0.3">
      <c r="A4578" s="173"/>
      <c r="B4578" s="70"/>
      <c r="C4578" s="70"/>
      <c r="D4578" s="173"/>
      <c r="E4578" s="173"/>
      <c r="F4578" s="70">
        <v>256</v>
      </c>
      <c r="G4578" s="173"/>
      <c r="H4578" s="173"/>
      <c r="I4578" s="71" t="str">
        <v>libre</v>
      </c>
      <c r="J4578" s="173"/>
      <c r="K4578" s="61">
        <f t="shared" ca="1" si="223"/>
        <v>0</v>
      </c>
      <c r="L4578" s="233"/>
      <c r="M4578" s="233"/>
      <c r="N4578" s="233"/>
      <c r="O4578" s="233"/>
      <c r="P4578" s="233"/>
    </row>
    <row r="4579" spans="1:16" outlineLevel="2" x14ac:dyDescent="0.3">
      <c r="A4579" s="173"/>
      <c r="B4579" s="70"/>
      <c r="C4579" s="70"/>
      <c r="D4579" s="173"/>
      <c r="E4579" s="173"/>
      <c r="F4579" s="70">
        <v>257</v>
      </c>
      <c r="G4579" s="173"/>
      <c r="H4579" s="173"/>
      <c r="I4579" s="71" t="str">
        <v>libre</v>
      </c>
      <c r="J4579" s="173"/>
      <c r="K4579" s="61">
        <f t="shared" ref="K4579:K4622" ca="1" si="224">INDEX(EvoAc.Opera,$F4579,K$9)*INDEX($K$4017:$P$4316,$F4579,K$9)</f>
        <v>0</v>
      </c>
      <c r="L4579" s="233"/>
      <c r="M4579" s="233"/>
      <c r="N4579" s="233"/>
      <c r="O4579" s="233"/>
      <c r="P4579" s="233"/>
    </row>
    <row r="4580" spans="1:16" outlineLevel="2" x14ac:dyDescent="0.3">
      <c r="A4580" s="173"/>
      <c r="B4580" s="70"/>
      <c r="C4580" s="70"/>
      <c r="D4580" s="173"/>
      <c r="E4580" s="173"/>
      <c r="F4580" s="70">
        <v>258</v>
      </c>
      <c r="G4580" s="173"/>
      <c r="H4580" s="173"/>
      <c r="I4580" s="71" t="str">
        <v>libre</v>
      </c>
      <c r="J4580" s="173"/>
      <c r="K4580" s="61">
        <f t="shared" ca="1" si="224"/>
        <v>0</v>
      </c>
      <c r="L4580" s="233"/>
      <c r="M4580" s="233"/>
      <c r="N4580" s="233"/>
      <c r="O4580" s="233"/>
      <c r="P4580" s="233"/>
    </row>
    <row r="4581" spans="1:16" outlineLevel="2" x14ac:dyDescent="0.3">
      <c r="A4581" s="173"/>
      <c r="B4581" s="70"/>
      <c r="C4581" s="70"/>
      <c r="D4581" s="173"/>
      <c r="E4581" s="173"/>
      <c r="F4581" s="70">
        <v>259</v>
      </c>
      <c r="G4581" s="173"/>
      <c r="H4581" s="173"/>
      <c r="I4581" s="71" t="str">
        <v>libre</v>
      </c>
      <c r="J4581" s="173"/>
      <c r="K4581" s="61">
        <f t="shared" ca="1" si="224"/>
        <v>0</v>
      </c>
      <c r="L4581" s="233"/>
      <c r="M4581" s="233"/>
      <c r="N4581" s="233"/>
      <c r="O4581" s="233"/>
      <c r="P4581" s="233"/>
    </row>
    <row r="4582" spans="1:16" outlineLevel="2" x14ac:dyDescent="0.3">
      <c r="A4582" s="173"/>
      <c r="B4582" s="70"/>
      <c r="C4582" s="70"/>
      <c r="D4582" s="173"/>
      <c r="E4582" s="173"/>
      <c r="F4582" s="70">
        <v>260</v>
      </c>
      <c r="G4582" s="173"/>
      <c r="H4582" s="173"/>
      <c r="I4582" s="71" t="str">
        <v>libre</v>
      </c>
      <c r="J4582" s="173"/>
      <c r="K4582" s="61">
        <f t="shared" ca="1" si="224"/>
        <v>0</v>
      </c>
      <c r="L4582" s="233"/>
      <c r="M4582" s="233"/>
      <c r="N4582" s="233"/>
      <c r="O4582" s="233"/>
      <c r="P4582" s="233"/>
    </row>
    <row r="4583" spans="1:16" outlineLevel="2" x14ac:dyDescent="0.3">
      <c r="A4583" s="173"/>
      <c r="B4583" s="70"/>
      <c r="C4583" s="70"/>
      <c r="D4583" s="173"/>
      <c r="E4583" s="173"/>
      <c r="F4583" s="70">
        <v>261</v>
      </c>
      <c r="G4583" s="173"/>
      <c r="H4583" s="173"/>
      <c r="I4583" s="71" t="str">
        <v>libre</v>
      </c>
      <c r="J4583" s="173"/>
      <c r="K4583" s="61">
        <f t="shared" ca="1" si="224"/>
        <v>0</v>
      </c>
      <c r="L4583" s="233"/>
      <c r="M4583" s="233"/>
      <c r="N4583" s="233"/>
      <c r="O4583" s="233"/>
      <c r="P4583" s="233"/>
    </row>
    <row r="4584" spans="1:16" outlineLevel="2" x14ac:dyDescent="0.3">
      <c r="A4584" s="173"/>
      <c r="B4584" s="70"/>
      <c r="C4584" s="70"/>
      <c r="D4584" s="173"/>
      <c r="E4584" s="173"/>
      <c r="F4584" s="70">
        <v>262</v>
      </c>
      <c r="G4584" s="173"/>
      <c r="H4584" s="173"/>
      <c r="I4584" s="71" t="str">
        <v>libre</v>
      </c>
      <c r="J4584" s="173"/>
      <c r="K4584" s="61">
        <f t="shared" ca="1" si="224"/>
        <v>0</v>
      </c>
      <c r="L4584" s="233"/>
      <c r="M4584" s="233"/>
      <c r="N4584" s="233"/>
      <c r="O4584" s="233"/>
      <c r="P4584" s="233"/>
    </row>
    <row r="4585" spans="1:16" outlineLevel="2" x14ac:dyDescent="0.3">
      <c r="A4585" s="173"/>
      <c r="B4585" s="70"/>
      <c r="C4585" s="70"/>
      <c r="D4585" s="173"/>
      <c r="E4585" s="173"/>
      <c r="F4585" s="70">
        <v>263</v>
      </c>
      <c r="G4585" s="173"/>
      <c r="H4585" s="173"/>
      <c r="I4585" s="71" t="str">
        <v>libre</v>
      </c>
      <c r="J4585" s="173"/>
      <c r="K4585" s="61">
        <f t="shared" ca="1" si="224"/>
        <v>0</v>
      </c>
      <c r="L4585" s="233"/>
      <c r="M4585" s="233"/>
      <c r="N4585" s="233"/>
      <c r="O4585" s="233"/>
      <c r="P4585" s="233"/>
    </row>
    <row r="4586" spans="1:16" outlineLevel="2" x14ac:dyDescent="0.3">
      <c r="A4586" s="173"/>
      <c r="B4586" s="70"/>
      <c r="C4586" s="70"/>
      <c r="D4586" s="173"/>
      <c r="E4586" s="173"/>
      <c r="F4586" s="70">
        <v>264</v>
      </c>
      <c r="G4586" s="173"/>
      <c r="H4586" s="173"/>
      <c r="I4586" s="71" t="str">
        <v>libre</v>
      </c>
      <c r="J4586" s="173"/>
      <c r="K4586" s="61">
        <f t="shared" ca="1" si="224"/>
        <v>0</v>
      </c>
      <c r="L4586" s="233"/>
      <c r="M4586" s="233"/>
      <c r="N4586" s="233"/>
      <c r="O4586" s="233"/>
      <c r="P4586" s="233"/>
    </row>
    <row r="4587" spans="1:16" outlineLevel="2" x14ac:dyDescent="0.3">
      <c r="A4587" s="173"/>
      <c r="B4587" s="70"/>
      <c r="C4587" s="70">
        <v>1</v>
      </c>
      <c r="D4587" s="173"/>
      <c r="E4587" s="173"/>
      <c r="F4587" s="70">
        <v>265</v>
      </c>
      <c r="G4587" s="173"/>
      <c r="H4587" s="173"/>
      <c r="I4587" s="71" t="str">
        <v>libre</v>
      </c>
      <c r="J4587" s="173"/>
      <c r="K4587" s="61">
        <f t="shared" ca="1" si="224"/>
        <v>0</v>
      </c>
      <c r="L4587" s="233"/>
      <c r="M4587" s="233"/>
      <c r="N4587" s="233"/>
      <c r="O4587" s="233"/>
      <c r="P4587" s="233"/>
    </row>
    <row r="4588" spans="1:16" outlineLevel="2" x14ac:dyDescent="0.3">
      <c r="A4588" s="173"/>
      <c r="B4588" s="70"/>
      <c r="C4588" s="70">
        <v>1</v>
      </c>
      <c r="D4588" s="173"/>
      <c r="E4588" s="173"/>
      <c r="F4588" s="70">
        <v>266</v>
      </c>
      <c r="G4588" s="173"/>
      <c r="H4588" s="173"/>
      <c r="I4588" s="71" t="str">
        <v>libre</v>
      </c>
      <c r="J4588" s="173"/>
      <c r="K4588" s="61">
        <f t="shared" ca="1" si="224"/>
        <v>0</v>
      </c>
      <c r="L4588" s="233"/>
      <c r="M4588" s="233"/>
      <c r="N4588" s="233"/>
      <c r="O4588" s="233"/>
      <c r="P4588" s="233"/>
    </row>
    <row r="4589" spans="1:16" outlineLevel="2" x14ac:dyDescent="0.3">
      <c r="A4589" s="173"/>
      <c r="B4589" s="70"/>
      <c r="C4589" s="70">
        <v>1</v>
      </c>
      <c r="D4589" s="173"/>
      <c r="E4589" s="173"/>
      <c r="F4589" s="70">
        <v>267</v>
      </c>
      <c r="G4589" s="173"/>
      <c r="H4589" s="173"/>
      <c r="I4589" s="71" t="str">
        <v>libre</v>
      </c>
      <c r="J4589" s="173"/>
      <c r="K4589" s="61">
        <f t="shared" ca="1" si="224"/>
        <v>0</v>
      </c>
      <c r="L4589" s="233"/>
      <c r="M4589" s="233"/>
      <c r="N4589" s="233"/>
      <c r="O4589" s="233"/>
      <c r="P4589" s="233"/>
    </row>
    <row r="4590" spans="1:16" outlineLevel="2" x14ac:dyDescent="0.3">
      <c r="A4590" s="173"/>
      <c r="B4590" s="70"/>
      <c r="C4590" s="70"/>
      <c r="D4590" s="173"/>
      <c r="E4590" s="173"/>
      <c r="F4590" s="70">
        <v>268</v>
      </c>
      <c r="G4590" s="173"/>
      <c r="H4590" s="173"/>
      <c r="I4590" s="71" t="str">
        <v>libre</v>
      </c>
      <c r="J4590" s="173"/>
      <c r="K4590" s="61">
        <f t="shared" ca="1" si="224"/>
        <v>0</v>
      </c>
      <c r="L4590" s="233"/>
      <c r="M4590" s="233"/>
      <c r="N4590" s="233"/>
      <c r="O4590" s="233"/>
      <c r="P4590" s="233"/>
    </row>
    <row r="4591" spans="1:16" outlineLevel="2" x14ac:dyDescent="0.3">
      <c r="A4591" s="173"/>
      <c r="B4591" s="70">
        <v>1</v>
      </c>
      <c r="C4591" s="70"/>
      <c r="D4591" s="173"/>
      <c r="E4591" s="173"/>
      <c r="F4591" s="70">
        <v>269</v>
      </c>
      <c r="G4591" s="173"/>
      <c r="H4591" s="173"/>
      <c r="I4591" s="71" t="str">
        <v>libre</v>
      </c>
      <c r="J4591" s="173"/>
      <c r="K4591" s="61">
        <f t="shared" ca="1" si="224"/>
        <v>0</v>
      </c>
      <c r="L4591" s="233"/>
      <c r="M4591" s="233"/>
      <c r="N4591" s="233"/>
      <c r="O4591" s="233"/>
      <c r="P4591" s="233"/>
    </row>
    <row r="4592" spans="1:16" outlineLevel="2" x14ac:dyDescent="0.3">
      <c r="A4592" s="173"/>
      <c r="B4592" s="70">
        <v>1</v>
      </c>
      <c r="C4592" s="70"/>
      <c r="D4592" s="173"/>
      <c r="E4592" s="173"/>
      <c r="F4592" s="70">
        <v>270</v>
      </c>
      <c r="G4592" s="173"/>
      <c r="H4592" s="173"/>
      <c r="I4592" s="71" t="str">
        <v>libre</v>
      </c>
      <c r="J4592" s="173"/>
      <c r="K4592" s="61">
        <f t="shared" ca="1" si="224"/>
        <v>0</v>
      </c>
      <c r="L4592" s="233"/>
      <c r="M4592" s="233"/>
      <c r="N4592" s="233"/>
      <c r="O4592" s="233"/>
      <c r="P4592" s="233"/>
    </row>
    <row r="4593" spans="1:16" outlineLevel="2" x14ac:dyDescent="0.3">
      <c r="A4593" s="173"/>
      <c r="B4593" s="70">
        <v>1</v>
      </c>
      <c r="C4593" s="70"/>
      <c r="D4593" s="173"/>
      <c r="E4593" s="173"/>
      <c r="F4593" s="70">
        <v>271</v>
      </c>
      <c r="G4593" s="173"/>
      <c r="H4593" s="173"/>
      <c r="I4593" s="71" t="str">
        <v>libre</v>
      </c>
      <c r="J4593" s="173"/>
      <c r="K4593" s="61">
        <f t="shared" ca="1" si="224"/>
        <v>0</v>
      </c>
      <c r="L4593" s="233"/>
      <c r="M4593" s="233"/>
      <c r="N4593" s="233"/>
      <c r="O4593" s="233"/>
      <c r="P4593" s="233"/>
    </row>
    <row r="4594" spans="1:16" outlineLevel="2" x14ac:dyDescent="0.3">
      <c r="A4594" s="173"/>
      <c r="B4594" s="70">
        <v>1</v>
      </c>
      <c r="C4594" s="70"/>
      <c r="D4594" s="173"/>
      <c r="E4594" s="173"/>
      <c r="F4594" s="70">
        <v>272</v>
      </c>
      <c r="G4594" s="173"/>
      <c r="H4594" s="173"/>
      <c r="I4594" s="71" t="str">
        <v>libre</v>
      </c>
      <c r="J4594" s="173"/>
      <c r="K4594" s="61">
        <f t="shared" ca="1" si="224"/>
        <v>0</v>
      </c>
      <c r="L4594" s="233"/>
      <c r="M4594" s="233"/>
      <c r="N4594" s="233"/>
      <c r="O4594" s="233"/>
      <c r="P4594" s="233"/>
    </row>
    <row r="4595" spans="1:16" outlineLevel="2" x14ac:dyDescent="0.3">
      <c r="A4595" s="173"/>
      <c r="B4595" s="70">
        <v>1</v>
      </c>
      <c r="C4595" s="70"/>
      <c r="D4595" s="173"/>
      <c r="E4595" s="173"/>
      <c r="F4595" s="70">
        <v>273</v>
      </c>
      <c r="G4595" s="173"/>
      <c r="H4595" s="173"/>
      <c r="I4595" s="71" t="str">
        <v>libre</v>
      </c>
      <c r="J4595" s="173"/>
      <c r="K4595" s="61">
        <f t="shared" ca="1" si="224"/>
        <v>0</v>
      </c>
      <c r="L4595" s="233"/>
      <c r="M4595" s="233"/>
      <c r="N4595" s="233"/>
      <c r="O4595" s="233"/>
      <c r="P4595" s="233"/>
    </row>
    <row r="4596" spans="1:16" outlineLevel="2" x14ac:dyDescent="0.3">
      <c r="A4596" s="173"/>
      <c r="B4596" s="70">
        <v>1</v>
      </c>
      <c r="C4596" s="70"/>
      <c r="D4596" s="173"/>
      <c r="E4596" s="173"/>
      <c r="F4596" s="70">
        <v>274</v>
      </c>
      <c r="G4596" s="173"/>
      <c r="H4596" s="173"/>
      <c r="I4596" s="71" t="str">
        <v>libre</v>
      </c>
      <c r="J4596" s="173"/>
      <c r="K4596" s="61">
        <f t="shared" ca="1" si="224"/>
        <v>0</v>
      </c>
      <c r="L4596" s="233"/>
      <c r="M4596" s="233"/>
      <c r="N4596" s="233"/>
      <c r="O4596" s="233"/>
      <c r="P4596" s="233"/>
    </row>
    <row r="4597" spans="1:16" outlineLevel="2" x14ac:dyDescent="0.3">
      <c r="A4597" s="173"/>
      <c r="B4597" s="70">
        <v>1</v>
      </c>
      <c r="C4597" s="70"/>
      <c r="D4597" s="173"/>
      <c r="E4597" s="173"/>
      <c r="F4597" s="70">
        <v>275</v>
      </c>
      <c r="G4597" s="173"/>
      <c r="H4597" s="173"/>
      <c r="I4597" s="71" t="str">
        <v>libre</v>
      </c>
      <c r="J4597" s="173"/>
      <c r="K4597" s="61">
        <f t="shared" ca="1" si="224"/>
        <v>0</v>
      </c>
      <c r="L4597" s="233"/>
      <c r="M4597" s="233"/>
      <c r="N4597" s="233"/>
      <c r="O4597" s="233"/>
      <c r="P4597" s="233"/>
    </row>
    <row r="4598" spans="1:16" outlineLevel="2" x14ac:dyDescent="0.3">
      <c r="A4598" s="173"/>
      <c r="B4598" s="70">
        <v>1</v>
      </c>
      <c r="C4598" s="70"/>
      <c r="D4598" s="173"/>
      <c r="E4598" s="173"/>
      <c r="F4598" s="70">
        <v>276</v>
      </c>
      <c r="G4598" s="173"/>
      <c r="H4598" s="173"/>
      <c r="I4598" s="71" t="str">
        <v>libre</v>
      </c>
      <c r="J4598" s="173"/>
      <c r="K4598" s="61">
        <f t="shared" ca="1" si="224"/>
        <v>0</v>
      </c>
      <c r="L4598" s="233"/>
      <c r="M4598" s="233"/>
      <c r="N4598" s="233"/>
      <c r="O4598" s="233"/>
      <c r="P4598" s="233"/>
    </row>
    <row r="4599" spans="1:16" outlineLevel="2" x14ac:dyDescent="0.3">
      <c r="A4599" s="173"/>
      <c r="B4599" s="70">
        <v>1</v>
      </c>
      <c r="C4599" s="70"/>
      <c r="D4599" s="173"/>
      <c r="E4599" s="173"/>
      <c r="F4599" s="70">
        <v>277</v>
      </c>
      <c r="G4599" s="173"/>
      <c r="H4599" s="173"/>
      <c r="I4599" s="71" t="str">
        <v>libre</v>
      </c>
      <c r="J4599" s="173"/>
      <c r="K4599" s="61">
        <f t="shared" ca="1" si="224"/>
        <v>0</v>
      </c>
      <c r="L4599" s="233"/>
      <c r="M4599" s="233"/>
      <c r="N4599" s="233"/>
      <c r="O4599" s="233"/>
      <c r="P4599" s="233"/>
    </row>
    <row r="4600" spans="1:16" outlineLevel="2" x14ac:dyDescent="0.3">
      <c r="A4600" s="173"/>
      <c r="B4600" s="70"/>
      <c r="C4600" s="70">
        <v>1</v>
      </c>
      <c r="D4600" s="173"/>
      <c r="E4600" s="173"/>
      <c r="F4600" s="70">
        <v>278</v>
      </c>
      <c r="G4600" s="173"/>
      <c r="H4600" s="173"/>
      <c r="I4600" s="71" t="str">
        <v>libre</v>
      </c>
      <c r="J4600" s="173"/>
      <c r="K4600" s="61">
        <f t="shared" ca="1" si="224"/>
        <v>0</v>
      </c>
      <c r="L4600" s="233"/>
      <c r="M4600" s="233"/>
      <c r="N4600" s="233"/>
      <c r="O4600" s="233"/>
      <c r="P4600" s="233"/>
    </row>
    <row r="4601" spans="1:16" outlineLevel="2" x14ac:dyDescent="0.3">
      <c r="A4601" s="173"/>
      <c r="B4601" s="70"/>
      <c r="C4601" s="70">
        <v>1</v>
      </c>
      <c r="D4601" s="173"/>
      <c r="E4601" s="173"/>
      <c r="F4601" s="70">
        <v>279</v>
      </c>
      <c r="G4601" s="173"/>
      <c r="H4601" s="173"/>
      <c r="I4601" s="71" t="str">
        <v>libre</v>
      </c>
      <c r="J4601" s="173"/>
      <c r="K4601" s="61">
        <f t="shared" ca="1" si="224"/>
        <v>0</v>
      </c>
      <c r="L4601" s="233"/>
      <c r="M4601" s="233"/>
      <c r="N4601" s="233"/>
      <c r="O4601" s="233"/>
      <c r="P4601" s="233"/>
    </row>
    <row r="4602" spans="1:16" outlineLevel="2" x14ac:dyDescent="0.3">
      <c r="A4602" s="173"/>
      <c r="B4602" s="70">
        <v>1</v>
      </c>
      <c r="C4602" s="70"/>
      <c r="D4602" s="173"/>
      <c r="E4602" s="173"/>
      <c r="F4602" s="70">
        <v>280</v>
      </c>
      <c r="G4602" s="173"/>
      <c r="H4602" s="173"/>
      <c r="I4602" s="71" t="str">
        <v>libre</v>
      </c>
      <c r="J4602" s="173"/>
      <c r="K4602" s="61">
        <f t="shared" ca="1" si="224"/>
        <v>0</v>
      </c>
      <c r="L4602" s="233"/>
      <c r="M4602" s="233"/>
      <c r="N4602" s="233"/>
      <c r="O4602" s="233"/>
      <c r="P4602" s="233"/>
    </row>
    <row r="4603" spans="1:16" outlineLevel="2" x14ac:dyDescent="0.3">
      <c r="A4603" s="173"/>
      <c r="B4603" s="70"/>
      <c r="C4603" s="70"/>
      <c r="D4603" s="173"/>
      <c r="E4603" s="173"/>
      <c r="F4603" s="70">
        <v>281</v>
      </c>
      <c r="G4603" s="173"/>
      <c r="H4603" s="173"/>
      <c r="I4603" s="71" t="str">
        <v>libre</v>
      </c>
      <c r="J4603" s="173"/>
      <c r="K4603" s="61">
        <f t="shared" ca="1" si="224"/>
        <v>0</v>
      </c>
      <c r="L4603" s="233"/>
      <c r="M4603" s="233"/>
      <c r="N4603" s="233"/>
      <c r="O4603" s="233"/>
      <c r="P4603" s="233"/>
    </row>
    <row r="4604" spans="1:16" outlineLevel="2" x14ac:dyDescent="0.3">
      <c r="A4604" s="173"/>
      <c r="B4604" s="70">
        <v>1</v>
      </c>
      <c r="C4604" s="70"/>
      <c r="D4604" s="173"/>
      <c r="E4604" s="173"/>
      <c r="F4604" s="70">
        <v>282</v>
      </c>
      <c r="G4604" s="173"/>
      <c r="H4604" s="173"/>
      <c r="I4604" s="71" t="str">
        <v>libre</v>
      </c>
      <c r="J4604" s="173"/>
      <c r="K4604" s="61">
        <f t="shared" ca="1" si="224"/>
        <v>0</v>
      </c>
      <c r="L4604" s="233"/>
      <c r="M4604" s="233"/>
      <c r="N4604" s="233"/>
      <c r="O4604" s="233"/>
      <c r="P4604" s="233"/>
    </row>
    <row r="4605" spans="1:16" outlineLevel="2" x14ac:dyDescent="0.3">
      <c r="A4605" s="173"/>
      <c r="B4605" s="70">
        <v>1</v>
      </c>
      <c r="C4605" s="70"/>
      <c r="D4605" s="173"/>
      <c r="E4605" s="173"/>
      <c r="F4605" s="70">
        <v>283</v>
      </c>
      <c r="G4605" s="173"/>
      <c r="H4605" s="173"/>
      <c r="I4605" s="71" t="str">
        <v>libre</v>
      </c>
      <c r="J4605" s="173"/>
      <c r="K4605" s="61">
        <f t="shared" ca="1" si="224"/>
        <v>0</v>
      </c>
      <c r="L4605" s="233"/>
      <c r="M4605" s="233"/>
      <c r="N4605" s="233"/>
      <c r="O4605" s="233"/>
      <c r="P4605" s="233"/>
    </row>
    <row r="4606" spans="1:16" outlineLevel="2" x14ac:dyDescent="0.3">
      <c r="A4606" s="173"/>
      <c r="B4606" s="70"/>
      <c r="C4606" s="70"/>
      <c r="D4606" s="173"/>
      <c r="E4606" s="173"/>
      <c r="F4606" s="70">
        <v>284</v>
      </c>
      <c r="G4606" s="173"/>
      <c r="H4606" s="173"/>
      <c r="I4606" s="71" t="str">
        <v>libre</v>
      </c>
      <c r="J4606" s="173"/>
      <c r="K4606" s="61">
        <f t="shared" ca="1" si="224"/>
        <v>0</v>
      </c>
      <c r="L4606" s="233"/>
      <c r="M4606" s="233"/>
      <c r="N4606" s="233"/>
      <c r="O4606" s="233"/>
      <c r="P4606" s="233"/>
    </row>
    <row r="4607" spans="1:16" outlineLevel="2" x14ac:dyDescent="0.3">
      <c r="A4607" s="173"/>
      <c r="B4607" s="70"/>
      <c r="C4607" s="70"/>
      <c r="D4607" s="173"/>
      <c r="E4607" s="173"/>
      <c r="F4607" s="70">
        <v>285</v>
      </c>
      <c r="G4607" s="173"/>
      <c r="H4607" s="173"/>
      <c r="I4607" s="71" t="str">
        <v>libre</v>
      </c>
      <c r="J4607" s="173"/>
      <c r="K4607" s="61">
        <f t="shared" ca="1" si="224"/>
        <v>0</v>
      </c>
      <c r="L4607" s="233"/>
      <c r="M4607" s="233"/>
      <c r="N4607" s="233"/>
      <c r="O4607" s="233"/>
      <c r="P4607" s="233"/>
    </row>
    <row r="4608" spans="1:16" outlineLevel="2" x14ac:dyDescent="0.3">
      <c r="A4608" s="173"/>
      <c r="B4608" s="70"/>
      <c r="C4608" s="70"/>
      <c r="D4608" s="173"/>
      <c r="E4608" s="173"/>
      <c r="F4608" s="70">
        <v>286</v>
      </c>
      <c r="G4608" s="173"/>
      <c r="H4608" s="173"/>
      <c r="I4608" s="71" t="str">
        <v>libre</v>
      </c>
      <c r="J4608" s="173"/>
      <c r="K4608" s="61">
        <f t="shared" ca="1" si="224"/>
        <v>0</v>
      </c>
      <c r="L4608" s="233"/>
      <c r="M4608" s="233"/>
      <c r="N4608" s="233"/>
      <c r="O4608" s="233"/>
      <c r="P4608" s="233"/>
    </row>
    <row r="4609" spans="1:16" outlineLevel="2" x14ac:dyDescent="0.3">
      <c r="A4609" s="173"/>
      <c r="B4609" s="70"/>
      <c r="C4609" s="70"/>
      <c r="D4609" s="173"/>
      <c r="E4609" s="173"/>
      <c r="F4609" s="70">
        <v>287</v>
      </c>
      <c r="G4609" s="173"/>
      <c r="H4609" s="173"/>
      <c r="I4609" s="71" t="str">
        <v>libre</v>
      </c>
      <c r="J4609" s="173"/>
      <c r="K4609" s="61">
        <f t="shared" ca="1" si="224"/>
        <v>0</v>
      </c>
      <c r="L4609" s="233"/>
      <c r="M4609" s="233"/>
      <c r="N4609" s="233"/>
      <c r="O4609" s="233"/>
      <c r="P4609" s="233"/>
    </row>
    <row r="4610" spans="1:16" outlineLevel="2" x14ac:dyDescent="0.3">
      <c r="A4610" s="173"/>
      <c r="B4610" s="70"/>
      <c r="C4610" s="70"/>
      <c r="D4610" s="173"/>
      <c r="E4610" s="173"/>
      <c r="F4610" s="70">
        <v>288</v>
      </c>
      <c r="G4610" s="173"/>
      <c r="H4610" s="173"/>
      <c r="I4610" s="71" t="str">
        <v>libre</v>
      </c>
      <c r="J4610" s="173"/>
      <c r="K4610" s="61">
        <f t="shared" ca="1" si="224"/>
        <v>0</v>
      </c>
      <c r="L4610" s="233"/>
      <c r="M4610" s="233"/>
      <c r="N4610" s="233"/>
      <c r="O4610" s="233"/>
      <c r="P4610" s="233"/>
    </row>
    <row r="4611" spans="1:16" outlineLevel="2" x14ac:dyDescent="0.3">
      <c r="A4611" s="173"/>
      <c r="B4611" s="70"/>
      <c r="C4611" s="70"/>
      <c r="D4611" s="173"/>
      <c r="E4611" s="173"/>
      <c r="F4611" s="70">
        <v>289</v>
      </c>
      <c r="G4611" s="173"/>
      <c r="H4611" s="173"/>
      <c r="I4611" s="71" t="str">
        <v>libre</v>
      </c>
      <c r="J4611" s="173"/>
      <c r="K4611" s="61">
        <f t="shared" ca="1" si="224"/>
        <v>0</v>
      </c>
      <c r="L4611" s="233"/>
      <c r="M4611" s="233"/>
      <c r="N4611" s="233"/>
      <c r="O4611" s="233"/>
      <c r="P4611" s="233"/>
    </row>
    <row r="4612" spans="1:16" outlineLevel="2" x14ac:dyDescent="0.3">
      <c r="A4612" s="173"/>
      <c r="B4612" s="70"/>
      <c r="C4612" s="70"/>
      <c r="D4612" s="173"/>
      <c r="E4612" s="173"/>
      <c r="F4612" s="70">
        <v>290</v>
      </c>
      <c r="G4612" s="173"/>
      <c r="H4612" s="173"/>
      <c r="I4612" s="71" t="str">
        <v>libre</v>
      </c>
      <c r="J4612" s="173"/>
      <c r="K4612" s="61">
        <f t="shared" ca="1" si="224"/>
        <v>0</v>
      </c>
      <c r="L4612" s="233"/>
      <c r="M4612" s="233"/>
      <c r="N4612" s="233"/>
      <c r="O4612" s="233"/>
      <c r="P4612" s="233"/>
    </row>
    <row r="4613" spans="1:16" outlineLevel="2" x14ac:dyDescent="0.3">
      <c r="A4613" s="173"/>
      <c r="B4613" s="70"/>
      <c r="C4613" s="70"/>
      <c r="D4613" s="173"/>
      <c r="E4613" s="173"/>
      <c r="F4613" s="70">
        <v>291</v>
      </c>
      <c r="G4613" s="173"/>
      <c r="H4613" s="173"/>
      <c r="I4613" s="71" t="str">
        <v>libre</v>
      </c>
      <c r="J4613" s="173"/>
      <c r="K4613" s="61">
        <f t="shared" ca="1" si="224"/>
        <v>0</v>
      </c>
      <c r="L4613" s="233"/>
      <c r="M4613" s="233"/>
      <c r="N4613" s="233"/>
      <c r="O4613" s="233"/>
      <c r="P4613" s="233"/>
    </row>
    <row r="4614" spans="1:16" outlineLevel="2" x14ac:dyDescent="0.3">
      <c r="A4614" s="173"/>
      <c r="B4614" s="70"/>
      <c r="C4614" s="70"/>
      <c r="D4614" s="173"/>
      <c r="E4614" s="173"/>
      <c r="F4614" s="70">
        <v>292</v>
      </c>
      <c r="G4614" s="173"/>
      <c r="H4614" s="173"/>
      <c r="I4614" s="71" t="str">
        <v>libre</v>
      </c>
      <c r="J4614" s="173"/>
      <c r="K4614" s="61">
        <f t="shared" ca="1" si="224"/>
        <v>0</v>
      </c>
      <c r="L4614" s="233"/>
      <c r="M4614" s="233"/>
      <c r="N4614" s="233"/>
      <c r="O4614" s="233"/>
      <c r="P4614" s="233"/>
    </row>
    <row r="4615" spans="1:16" outlineLevel="2" x14ac:dyDescent="0.3">
      <c r="A4615" s="173"/>
      <c r="B4615" s="70"/>
      <c r="C4615" s="70"/>
      <c r="D4615" s="173"/>
      <c r="E4615" s="173"/>
      <c r="F4615" s="70">
        <v>293</v>
      </c>
      <c r="G4615" s="173"/>
      <c r="H4615" s="173"/>
      <c r="I4615" s="71" t="str">
        <v>libre</v>
      </c>
      <c r="J4615" s="173"/>
      <c r="K4615" s="61">
        <f t="shared" ca="1" si="224"/>
        <v>0</v>
      </c>
      <c r="L4615" s="233"/>
      <c r="M4615" s="233"/>
      <c r="N4615" s="233"/>
      <c r="O4615" s="233"/>
      <c r="P4615" s="233"/>
    </row>
    <row r="4616" spans="1:16" outlineLevel="2" x14ac:dyDescent="0.3">
      <c r="A4616" s="173"/>
      <c r="B4616" s="70"/>
      <c r="C4616" s="70"/>
      <c r="D4616" s="173"/>
      <c r="E4616" s="173"/>
      <c r="F4616" s="70">
        <v>294</v>
      </c>
      <c r="G4616" s="173"/>
      <c r="H4616" s="173"/>
      <c r="I4616" s="71" t="str">
        <v>libre</v>
      </c>
      <c r="J4616" s="173"/>
      <c r="K4616" s="61">
        <f t="shared" ca="1" si="224"/>
        <v>0</v>
      </c>
      <c r="L4616" s="233"/>
      <c r="M4616" s="233"/>
      <c r="N4616" s="233"/>
      <c r="O4616" s="233"/>
      <c r="P4616" s="233"/>
    </row>
    <row r="4617" spans="1:16" outlineLevel="2" x14ac:dyDescent="0.3">
      <c r="A4617" s="173"/>
      <c r="B4617" s="70"/>
      <c r="C4617" s="70"/>
      <c r="D4617" s="173"/>
      <c r="E4617" s="173"/>
      <c r="F4617" s="70">
        <v>295</v>
      </c>
      <c r="G4617" s="173"/>
      <c r="H4617" s="173"/>
      <c r="I4617" s="71" t="str">
        <v>libre</v>
      </c>
      <c r="J4617" s="173"/>
      <c r="K4617" s="61">
        <f t="shared" ca="1" si="224"/>
        <v>0</v>
      </c>
      <c r="L4617" s="233"/>
      <c r="M4617" s="233"/>
      <c r="N4617" s="233"/>
      <c r="O4617" s="233"/>
      <c r="P4617" s="233"/>
    </row>
    <row r="4618" spans="1:16" outlineLevel="2" x14ac:dyDescent="0.3">
      <c r="A4618" s="173"/>
      <c r="B4618" s="70"/>
      <c r="C4618" s="70"/>
      <c r="D4618" s="173"/>
      <c r="E4618" s="173"/>
      <c r="F4618" s="70">
        <v>296</v>
      </c>
      <c r="G4618" s="173"/>
      <c r="H4618" s="173"/>
      <c r="I4618" s="71" t="str">
        <v>libre</v>
      </c>
      <c r="J4618" s="173"/>
      <c r="K4618" s="61">
        <f t="shared" ca="1" si="224"/>
        <v>0</v>
      </c>
      <c r="L4618" s="233"/>
      <c r="M4618" s="233"/>
      <c r="N4618" s="233"/>
      <c r="O4618" s="233"/>
      <c r="P4618" s="233"/>
    </row>
    <row r="4619" spans="1:16" outlineLevel="2" x14ac:dyDescent="0.3">
      <c r="A4619" s="173"/>
      <c r="B4619" s="70"/>
      <c r="C4619" s="70"/>
      <c r="D4619" s="173"/>
      <c r="E4619" s="173"/>
      <c r="F4619" s="70">
        <v>297</v>
      </c>
      <c r="G4619" s="173"/>
      <c r="H4619" s="173"/>
      <c r="I4619" s="71" t="str">
        <v>libre</v>
      </c>
      <c r="J4619" s="173"/>
      <c r="K4619" s="61">
        <f t="shared" ca="1" si="224"/>
        <v>0</v>
      </c>
      <c r="L4619" s="233"/>
      <c r="M4619" s="233"/>
      <c r="N4619" s="233"/>
      <c r="O4619" s="233"/>
      <c r="P4619" s="233"/>
    </row>
    <row r="4620" spans="1:16" outlineLevel="2" x14ac:dyDescent="0.3">
      <c r="A4620" s="173"/>
      <c r="B4620" s="70"/>
      <c r="C4620" s="70"/>
      <c r="D4620" s="173"/>
      <c r="E4620" s="173"/>
      <c r="F4620" s="70">
        <v>298</v>
      </c>
      <c r="G4620" s="173"/>
      <c r="H4620" s="173"/>
      <c r="I4620" s="71" t="str">
        <v>libre</v>
      </c>
      <c r="J4620" s="173"/>
      <c r="K4620" s="61">
        <f t="shared" ca="1" si="224"/>
        <v>0</v>
      </c>
      <c r="L4620" s="233"/>
      <c r="M4620" s="233"/>
      <c r="N4620" s="233"/>
      <c r="O4620" s="233"/>
      <c r="P4620" s="233"/>
    </row>
    <row r="4621" spans="1:16" outlineLevel="1" x14ac:dyDescent="0.3">
      <c r="A4621" s="173"/>
      <c r="B4621" s="70"/>
      <c r="C4621" s="70"/>
      <c r="D4621" s="173"/>
      <c r="E4621" s="173"/>
      <c r="F4621" s="70">
        <v>299</v>
      </c>
      <c r="G4621" s="173"/>
      <c r="H4621" s="173"/>
      <c r="I4621" s="71" t="str">
        <v>libre</v>
      </c>
      <c r="J4621" s="173"/>
      <c r="K4621" s="61">
        <f t="shared" ca="1" si="224"/>
        <v>0</v>
      </c>
      <c r="L4621" s="233"/>
      <c r="M4621" s="233"/>
      <c r="N4621" s="233"/>
      <c r="O4621" s="233"/>
      <c r="P4621" s="233"/>
    </row>
    <row r="4622" spans="1:16" ht="14.4" outlineLevel="1" thickBot="1" x14ac:dyDescent="0.35">
      <c r="A4622" s="173"/>
      <c r="B4622" s="70"/>
      <c r="C4622" s="70"/>
      <c r="D4622" s="173"/>
      <c r="E4622" s="173"/>
      <c r="F4622" s="70">
        <v>300</v>
      </c>
      <c r="G4622" s="173"/>
      <c r="H4622" s="173"/>
      <c r="I4622" s="71" t="str">
        <v>libre</v>
      </c>
      <c r="J4622" s="173"/>
      <c r="K4622" s="61">
        <f t="shared" ca="1" si="224"/>
        <v>0</v>
      </c>
      <c r="L4622" s="63" t="s">
        <v>305</v>
      </c>
      <c r="M4622" s="233"/>
      <c r="N4622" s="233"/>
      <c r="O4622" s="233"/>
      <c r="P4622" s="233"/>
    </row>
    <row r="4623" spans="1:16" outlineLevel="1" x14ac:dyDescent="0.3">
      <c r="A4623" s="173"/>
      <c r="B4623" s="173"/>
      <c r="C4623" s="173"/>
      <c r="D4623" s="173"/>
      <c r="E4623" s="173"/>
      <c r="F4623" s="73"/>
      <c r="G4623" s="73"/>
      <c r="H4623" s="73"/>
      <c r="I4623" s="73"/>
      <c r="J4623" s="73"/>
      <c r="K4623" s="73"/>
      <c r="L4623" s="233"/>
      <c r="M4623" s="233"/>
      <c r="N4623" s="233"/>
      <c r="O4623" s="233"/>
      <c r="P4623" s="233"/>
    </row>
    <row r="4624" spans="1:16" outlineLevel="1" x14ac:dyDescent="0.3">
      <c r="A4624" s="173"/>
      <c r="B4624" s="173"/>
      <c r="C4624" s="173"/>
      <c r="D4624" s="173"/>
      <c r="E4624" s="173"/>
      <c r="F4624" s="207"/>
      <c r="G4624" s="207"/>
      <c r="H4624" s="207"/>
      <c r="I4624" s="207" t="s">
        <v>23</v>
      </c>
      <c r="J4624" s="207"/>
      <c r="K4624" s="246">
        <f t="shared" ref="K4624" ca="1" si="225">SUM(K4323:K4622)</f>
        <v>273000914.35269761</v>
      </c>
      <c r="L4624" s="233"/>
      <c r="M4624" s="233"/>
      <c r="N4624" s="233"/>
      <c r="O4624" s="233"/>
      <c r="P4624" s="233"/>
    </row>
    <row r="4625" spans="1:16" outlineLevel="1" x14ac:dyDescent="0.3">
      <c r="K4625" s="256" t="s">
        <v>429</v>
      </c>
    </row>
    <row r="4627" spans="1:16" ht="21" thickBot="1" x14ac:dyDescent="0.4">
      <c r="A4627" s="173"/>
      <c r="B4627" s="3" t="s">
        <v>304</v>
      </c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</row>
    <row r="4628" spans="1:16" ht="14.4" outlineLevel="1" thickTop="1" x14ac:dyDescent="0.3">
      <c r="A4628" s="173"/>
      <c r="B4628" s="173"/>
      <c r="C4628" s="173"/>
      <c r="D4628" s="173"/>
      <c r="E4628" s="173"/>
      <c r="F4628" s="173"/>
      <c r="G4628" s="173"/>
      <c r="H4628" s="173"/>
      <c r="I4628" s="173"/>
      <c r="J4628" s="173"/>
      <c r="K4628" s="214"/>
    </row>
    <row r="4629" spans="1:16" outlineLevel="1" x14ac:dyDescent="0.3">
      <c r="A4629" s="173"/>
      <c r="B4629" s="173"/>
      <c r="C4629" s="173"/>
      <c r="D4629" s="173"/>
      <c r="E4629" s="173"/>
      <c r="F4629" s="173"/>
      <c r="G4629" s="173"/>
      <c r="H4629" s="173"/>
      <c r="I4629" s="173"/>
      <c r="J4629" s="173"/>
    </row>
    <row r="4630" spans="1:16" outlineLevel="1" x14ac:dyDescent="0.3">
      <c r="A4630" s="173"/>
      <c r="B4630" s="173"/>
      <c r="C4630" s="173"/>
      <c r="D4630" s="173"/>
      <c r="E4630" s="173"/>
      <c r="F4630" s="69" t="s">
        <v>76</v>
      </c>
      <c r="G4630" s="173"/>
      <c r="H4630" s="173"/>
      <c r="I4630" s="69" t="s">
        <v>289</v>
      </c>
      <c r="J4630" s="69"/>
      <c r="K4630" s="69" t="s">
        <v>647</v>
      </c>
      <c r="L4630" s="233"/>
      <c r="M4630" s="233"/>
      <c r="N4630" s="233"/>
      <c r="O4630" s="233"/>
      <c r="P4630" s="233"/>
    </row>
    <row r="4631" spans="1:16" outlineLevel="1" x14ac:dyDescent="0.3">
      <c r="A4631" s="173"/>
      <c r="B4631" s="173"/>
      <c r="C4631" s="173"/>
      <c r="D4631" s="173"/>
      <c r="E4631" s="173"/>
      <c r="F4631" s="70">
        <v>1</v>
      </c>
      <c r="G4631" s="173"/>
      <c r="H4631" s="173"/>
      <c r="I4631" s="71" t="str">
        <f t="array" ref="I4631:I4930">BD.nom.act</f>
        <v>TRX Urbana</v>
      </c>
      <c r="J4631" s="213"/>
      <c r="K4631" s="10">
        <v>0</v>
      </c>
      <c r="L4631" s="233"/>
      <c r="M4631" s="233"/>
      <c r="N4631" s="233"/>
      <c r="O4631" s="233"/>
      <c r="P4631" s="233"/>
    </row>
    <row r="4632" spans="1:16" outlineLevel="1" x14ac:dyDescent="0.3">
      <c r="A4632" s="173"/>
      <c r="B4632" s="173"/>
      <c r="C4632" s="173"/>
      <c r="D4632" s="173"/>
      <c r="E4632" s="173"/>
      <c r="F4632" s="70">
        <v>2</v>
      </c>
      <c r="G4632" s="173"/>
      <c r="H4632" s="173"/>
      <c r="I4632" s="71" t="str">
        <v>TRX Suburbana</v>
      </c>
      <c r="J4632" s="213"/>
      <c r="K4632" s="10">
        <v>0</v>
      </c>
      <c r="L4632" s="233"/>
      <c r="M4632" s="233"/>
      <c r="N4632" s="233"/>
      <c r="O4632" s="233"/>
      <c r="P4632" s="233"/>
    </row>
    <row r="4633" spans="1:16" outlineLevel="2" x14ac:dyDescent="0.3">
      <c r="A4633" s="173"/>
      <c r="B4633" s="173"/>
      <c r="C4633" s="173"/>
      <c r="D4633" s="173"/>
      <c r="E4633" s="173"/>
      <c r="F4633" s="70">
        <v>3</v>
      </c>
      <c r="G4633" s="173"/>
      <c r="H4633" s="173"/>
      <c r="I4633" s="71" t="str">
        <v>TRX Rural</v>
      </c>
      <c r="J4633" s="213"/>
      <c r="K4633" s="10">
        <v>0</v>
      </c>
      <c r="L4633" s="233"/>
      <c r="M4633" s="233"/>
      <c r="N4633" s="233"/>
      <c r="O4633" s="233"/>
      <c r="P4633" s="233"/>
    </row>
    <row r="4634" spans="1:16" outlineLevel="2" x14ac:dyDescent="0.3">
      <c r="A4634" s="173"/>
      <c r="B4634" s="173"/>
      <c r="C4634" s="173"/>
      <c r="D4634" s="173"/>
      <c r="E4634" s="173"/>
      <c r="F4634" s="70">
        <v>4</v>
      </c>
      <c r="G4634" s="173"/>
      <c r="H4634" s="173"/>
      <c r="I4634" s="71" t="str">
        <v>libre</v>
      </c>
      <c r="J4634" s="213"/>
      <c r="K4634" s="10">
        <v>0</v>
      </c>
      <c r="L4634" s="233"/>
      <c r="M4634" s="233"/>
      <c r="N4634" s="233"/>
      <c r="O4634" s="233"/>
      <c r="P4634" s="233"/>
    </row>
    <row r="4635" spans="1:16" outlineLevel="2" x14ac:dyDescent="0.3">
      <c r="A4635" s="173"/>
      <c r="B4635" s="173"/>
      <c r="C4635" s="173"/>
      <c r="D4635" s="173"/>
      <c r="E4635" s="173"/>
      <c r="F4635" s="70">
        <v>5</v>
      </c>
      <c r="G4635" s="173"/>
      <c r="H4635" s="173"/>
      <c r="I4635" s="71" t="str">
        <v>Gabinete</v>
      </c>
      <c r="J4635" s="213"/>
      <c r="K4635" s="10">
        <v>0</v>
      </c>
      <c r="L4635" s="233"/>
      <c r="M4635" s="233"/>
      <c r="N4635" s="233"/>
      <c r="O4635" s="233"/>
      <c r="P4635" s="233"/>
    </row>
    <row r="4636" spans="1:16" outlineLevel="2" x14ac:dyDescent="0.3">
      <c r="A4636" s="173"/>
      <c r="B4636" s="173"/>
      <c r="C4636" s="173"/>
      <c r="D4636" s="173"/>
      <c r="E4636" s="173"/>
      <c r="F4636" s="70">
        <v>6</v>
      </c>
      <c r="G4636" s="173"/>
      <c r="H4636" s="173"/>
      <c r="I4636" s="71" t="str">
        <v>libre</v>
      </c>
      <c r="J4636" s="213"/>
      <c r="K4636" s="10">
        <v>0</v>
      </c>
      <c r="L4636" s="233"/>
      <c r="M4636" s="233"/>
      <c r="N4636" s="233"/>
      <c r="O4636" s="233"/>
      <c r="P4636" s="233"/>
    </row>
    <row r="4637" spans="1:16" outlineLevel="2" x14ac:dyDescent="0.3">
      <c r="A4637" s="173"/>
      <c r="B4637" s="173"/>
      <c r="C4637" s="173"/>
      <c r="D4637" s="173"/>
      <c r="E4637" s="173"/>
      <c r="F4637" s="70">
        <v>7</v>
      </c>
      <c r="G4637" s="173"/>
      <c r="H4637" s="173"/>
      <c r="I4637" s="71" t="str">
        <v>BBU U</v>
      </c>
      <c r="J4637" s="213"/>
      <c r="K4637" s="10">
        <v>0</v>
      </c>
      <c r="L4637" s="233"/>
      <c r="M4637" s="233"/>
      <c r="N4637" s="233"/>
      <c r="O4637" s="233"/>
      <c r="P4637" s="233"/>
    </row>
    <row r="4638" spans="1:16" outlineLevel="2" x14ac:dyDescent="0.3">
      <c r="A4638" s="173"/>
      <c r="B4638" s="173"/>
      <c r="C4638" s="173"/>
      <c r="D4638" s="173"/>
      <c r="E4638" s="173"/>
      <c r="F4638" s="70">
        <v>8</v>
      </c>
      <c r="G4638" s="173"/>
      <c r="H4638" s="173"/>
      <c r="I4638" s="71" t="str">
        <v>BBU S</v>
      </c>
      <c r="J4638" s="213"/>
      <c r="K4638" s="10">
        <v>0</v>
      </c>
      <c r="L4638" s="233"/>
      <c r="M4638" s="233"/>
      <c r="N4638" s="233"/>
      <c r="O4638" s="233"/>
      <c r="P4638" s="233"/>
    </row>
    <row r="4639" spans="1:16" outlineLevel="2" x14ac:dyDescent="0.3">
      <c r="A4639" s="173"/>
      <c r="B4639" s="173"/>
      <c r="C4639" s="173"/>
      <c r="D4639" s="173"/>
      <c r="E4639" s="173"/>
      <c r="F4639" s="70">
        <v>9</v>
      </c>
      <c r="G4639" s="173"/>
      <c r="H4639" s="173"/>
      <c r="I4639" s="71" t="str">
        <v>BBU R</v>
      </c>
      <c r="J4639" s="213"/>
      <c r="K4639" s="10">
        <v>0</v>
      </c>
      <c r="L4639" s="233"/>
      <c r="M4639" s="233"/>
      <c r="N4639" s="233"/>
      <c r="O4639" s="233"/>
      <c r="P4639" s="233"/>
    </row>
    <row r="4640" spans="1:16" outlineLevel="2" x14ac:dyDescent="0.3">
      <c r="A4640" s="173"/>
      <c r="B4640" s="173"/>
      <c r="C4640" s="173"/>
      <c r="D4640" s="173"/>
      <c r="E4640" s="173"/>
      <c r="F4640" s="70">
        <v>10</v>
      </c>
      <c r="G4640" s="173"/>
      <c r="H4640" s="173"/>
      <c r="I4640" s="71" t="str">
        <v>libre</v>
      </c>
      <c r="J4640" s="213"/>
      <c r="K4640" s="10">
        <v>0</v>
      </c>
      <c r="L4640" s="233"/>
      <c r="M4640" s="233"/>
      <c r="N4640" s="233"/>
      <c r="O4640" s="233"/>
      <c r="P4640" s="233"/>
    </row>
    <row r="4641" spans="1:16" outlineLevel="2" x14ac:dyDescent="0.3">
      <c r="A4641" s="173"/>
      <c r="B4641" s="173"/>
      <c r="C4641" s="173"/>
      <c r="D4641" s="173"/>
      <c r="E4641" s="173"/>
      <c r="F4641" s="70">
        <v>11</v>
      </c>
      <c r="G4641" s="173"/>
      <c r="H4641" s="173"/>
      <c r="I4641" s="71" t="str">
        <v>Sitio U OOCC</v>
      </c>
      <c r="J4641" s="213"/>
      <c r="K4641" s="10">
        <v>0</v>
      </c>
      <c r="L4641" s="233"/>
      <c r="M4641" s="233"/>
      <c r="N4641" s="233"/>
      <c r="O4641" s="233"/>
      <c r="P4641" s="233"/>
    </row>
    <row r="4642" spans="1:16" outlineLevel="2" x14ac:dyDescent="0.3">
      <c r="A4642" s="173"/>
      <c r="B4642" s="173"/>
      <c r="C4642" s="173"/>
      <c r="D4642" s="173"/>
      <c r="E4642" s="173"/>
      <c r="F4642" s="70">
        <v>12</v>
      </c>
      <c r="G4642" s="173"/>
      <c r="H4642" s="173"/>
      <c r="I4642" s="71" t="str">
        <v>Sitio S OOCC</v>
      </c>
      <c r="J4642" s="213"/>
      <c r="K4642" s="10">
        <v>0</v>
      </c>
      <c r="L4642" s="233"/>
      <c r="M4642" s="233"/>
      <c r="N4642" s="233"/>
      <c r="O4642" s="233"/>
      <c r="P4642" s="233"/>
    </row>
    <row r="4643" spans="1:16" outlineLevel="2" x14ac:dyDescent="0.3">
      <c r="A4643" s="173"/>
      <c r="B4643" s="173"/>
      <c r="C4643" s="173"/>
      <c r="D4643" s="173"/>
      <c r="E4643" s="173"/>
      <c r="F4643" s="70">
        <v>13</v>
      </c>
      <c r="G4643" s="173"/>
      <c r="H4643" s="173"/>
      <c r="I4643" s="71" t="str">
        <v>Sitio R OOCC</v>
      </c>
      <c r="J4643" s="213"/>
      <c r="K4643" s="10">
        <v>0</v>
      </c>
      <c r="L4643" s="233"/>
      <c r="M4643" s="233"/>
      <c r="N4643" s="233"/>
      <c r="O4643" s="233"/>
      <c r="P4643" s="233"/>
    </row>
    <row r="4644" spans="1:16" outlineLevel="2" x14ac:dyDescent="0.3">
      <c r="A4644" s="173"/>
      <c r="B4644" s="173"/>
      <c r="C4644" s="173"/>
      <c r="D4644" s="173"/>
      <c r="E4644" s="173"/>
      <c r="F4644" s="70">
        <v>14</v>
      </c>
      <c r="G4644" s="173"/>
      <c r="H4644" s="173"/>
      <c r="I4644" s="71" t="str">
        <v>Enlace backhaul</v>
      </c>
      <c r="J4644" s="213"/>
      <c r="K4644" s="10">
        <v>0</v>
      </c>
      <c r="L4644" s="233"/>
      <c r="M4644" s="233"/>
      <c r="N4644" s="233"/>
      <c r="O4644" s="233"/>
      <c r="P4644" s="233"/>
    </row>
    <row r="4645" spans="1:16" outlineLevel="2" x14ac:dyDescent="0.3">
      <c r="A4645" s="173"/>
      <c r="B4645" s="173"/>
      <c r="C4645" s="173"/>
      <c r="D4645" s="173"/>
      <c r="E4645" s="173"/>
      <c r="F4645" s="70">
        <v>15</v>
      </c>
      <c r="G4645" s="173"/>
      <c r="H4645" s="173"/>
      <c r="I4645" s="71" t="str">
        <v>BSC A</v>
      </c>
      <c r="J4645" s="213"/>
      <c r="K4645" s="10">
        <v>0</v>
      </c>
      <c r="L4645" s="233"/>
      <c r="M4645" s="233"/>
      <c r="N4645" s="233"/>
      <c r="O4645" s="233"/>
      <c r="P4645" s="233"/>
    </row>
    <row r="4646" spans="1:16" outlineLevel="2" x14ac:dyDescent="0.3">
      <c r="A4646" s="173"/>
      <c r="B4646" s="173"/>
      <c r="C4646" s="173"/>
      <c r="D4646" s="173"/>
      <c r="E4646" s="173"/>
      <c r="F4646" s="70">
        <v>16</v>
      </c>
      <c r="G4646" s="173"/>
      <c r="H4646" s="173"/>
      <c r="I4646" s="71" t="str">
        <v>BSC B</v>
      </c>
      <c r="J4646" s="213"/>
      <c r="K4646" s="10">
        <v>0</v>
      </c>
      <c r="L4646" s="233"/>
      <c r="M4646" s="233"/>
      <c r="N4646" s="233"/>
      <c r="O4646" s="233"/>
      <c r="P4646" s="233"/>
    </row>
    <row r="4647" spans="1:16" outlineLevel="2" x14ac:dyDescent="0.3">
      <c r="A4647" s="173"/>
      <c r="B4647" s="173"/>
      <c r="C4647" s="173"/>
      <c r="D4647" s="173"/>
      <c r="E4647" s="173"/>
      <c r="F4647" s="70">
        <v>17</v>
      </c>
      <c r="G4647" s="173"/>
      <c r="H4647" s="173"/>
      <c r="I4647" s="71" t="str">
        <v>BSC C</v>
      </c>
      <c r="J4647" s="213"/>
      <c r="K4647" s="10">
        <v>0</v>
      </c>
      <c r="L4647" s="233"/>
      <c r="M4647" s="233"/>
      <c r="N4647" s="233"/>
      <c r="O4647" s="233"/>
      <c r="P4647" s="233"/>
    </row>
    <row r="4648" spans="1:16" outlineLevel="2" x14ac:dyDescent="0.3">
      <c r="A4648" s="173"/>
      <c r="B4648" s="173"/>
      <c r="C4648" s="173"/>
      <c r="D4648" s="173"/>
      <c r="E4648" s="173"/>
      <c r="F4648" s="70">
        <v>18</v>
      </c>
      <c r="G4648" s="173"/>
      <c r="H4648" s="173"/>
      <c r="I4648" s="71" t="str">
        <v>RNC A</v>
      </c>
      <c r="J4648" s="213"/>
      <c r="K4648" s="10">
        <v>0</v>
      </c>
      <c r="L4648" s="233"/>
      <c r="M4648" s="233"/>
      <c r="N4648" s="233"/>
      <c r="O4648" s="233"/>
      <c r="P4648" s="233"/>
    </row>
    <row r="4649" spans="1:16" outlineLevel="2" x14ac:dyDescent="0.3">
      <c r="A4649" s="173"/>
      <c r="B4649" s="173"/>
      <c r="C4649" s="173"/>
      <c r="D4649" s="173"/>
      <c r="E4649" s="173"/>
      <c r="F4649" s="70">
        <v>19</v>
      </c>
      <c r="G4649" s="173"/>
      <c r="H4649" s="173"/>
      <c r="I4649" s="71" t="str">
        <v>RNC B</v>
      </c>
      <c r="J4649" s="213"/>
      <c r="K4649" s="10">
        <v>0</v>
      </c>
      <c r="L4649" s="233"/>
      <c r="M4649" s="233"/>
      <c r="N4649" s="233"/>
      <c r="O4649" s="233"/>
      <c r="P4649" s="233"/>
    </row>
    <row r="4650" spans="1:16" outlineLevel="2" x14ac:dyDescent="0.3">
      <c r="A4650" s="173"/>
      <c r="B4650" s="173"/>
      <c r="C4650" s="173"/>
      <c r="D4650" s="173"/>
      <c r="E4650" s="173"/>
      <c r="F4650" s="70">
        <v>20</v>
      </c>
      <c r="G4650" s="173"/>
      <c r="H4650" s="173"/>
      <c r="I4650" s="71" t="str">
        <v>RNC C</v>
      </c>
      <c r="J4650" s="213"/>
      <c r="K4650" s="10">
        <v>0</v>
      </c>
      <c r="L4650" s="233"/>
      <c r="M4650" s="233"/>
      <c r="N4650" s="233"/>
      <c r="O4650" s="233"/>
      <c r="P4650" s="233"/>
    </row>
    <row r="4651" spans="1:16" outlineLevel="2" x14ac:dyDescent="0.3">
      <c r="A4651" s="173"/>
      <c r="B4651" s="173"/>
      <c r="C4651" s="173"/>
      <c r="D4651" s="173"/>
      <c r="E4651" s="173"/>
      <c r="F4651" s="70">
        <v>21</v>
      </c>
      <c r="G4651" s="173"/>
      <c r="H4651" s="173"/>
      <c r="I4651" s="71" t="str">
        <v>libre</v>
      </c>
      <c r="J4651" s="213"/>
      <c r="K4651" s="10">
        <v>0</v>
      </c>
      <c r="L4651" s="233"/>
      <c r="M4651" s="233"/>
      <c r="N4651" s="233"/>
      <c r="O4651" s="233"/>
      <c r="P4651" s="233"/>
    </row>
    <row r="4652" spans="1:16" outlineLevel="2" x14ac:dyDescent="0.3">
      <c r="A4652" s="173"/>
      <c r="B4652" s="173"/>
      <c r="C4652" s="173"/>
      <c r="D4652" s="173"/>
      <c r="E4652" s="173"/>
      <c r="F4652" s="70">
        <v>22</v>
      </c>
      <c r="G4652" s="173"/>
      <c r="H4652" s="173"/>
      <c r="I4652" s="71" t="str">
        <v>16-CE DL</v>
      </c>
      <c r="J4652" s="213"/>
      <c r="K4652" s="10">
        <v>0</v>
      </c>
      <c r="L4652" s="233"/>
      <c r="M4652" s="233"/>
      <c r="N4652" s="233"/>
      <c r="O4652" s="233"/>
      <c r="P4652" s="233"/>
    </row>
    <row r="4653" spans="1:16" outlineLevel="2" x14ac:dyDescent="0.3">
      <c r="A4653" s="173"/>
      <c r="B4653" s="173"/>
      <c r="C4653" s="173"/>
      <c r="D4653" s="173"/>
      <c r="E4653" s="173"/>
      <c r="F4653" s="70">
        <v>23</v>
      </c>
      <c r="G4653" s="173"/>
      <c r="H4653" s="173"/>
      <c r="I4653" s="71" t="str">
        <v>16-CE UL</v>
      </c>
      <c r="J4653" s="213"/>
      <c r="K4653" s="10">
        <v>0</v>
      </c>
      <c r="L4653" s="233"/>
      <c r="M4653" s="233"/>
      <c r="N4653" s="233"/>
      <c r="O4653" s="233"/>
      <c r="P4653" s="233"/>
    </row>
    <row r="4654" spans="1:16" outlineLevel="2" x14ac:dyDescent="0.3">
      <c r="A4654" s="173"/>
      <c r="B4654" s="173"/>
      <c r="C4654" s="173"/>
      <c r="D4654" s="173"/>
      <c r="E4654" s="173"/>
      <c r="F4654" s="70">
        <v>24</v>
      </c>
      <c r="G4654" s="173"/>
      <c r="H4654" s="173"/>
      <c r="I4654" s="71" t="str">
        <v>libre</v>
      </c>
      <c r="J4654" s="213"/>
      <c r="K4654" s="10">
        <v>0</v>
      </c>
      <c r="L4654" s="233"/>
      <c r="M4654" s="233"/>
      <c r="N4654" s="233"/>
      <c r="O4654" s="233"/>
      <c r="P4654" s="233"/>
    </row>
    <row r="4655" spans="1:16" outlineLevel="2" x14ac:dyDescent="0.3">
      <c r="A4655" s="173"/>
      <c r="B4655" s="173"/>
      <c r="C4655" s="173"/>
      <c r="D4655" s="173"/>
      <c r="E4655" s="173"/>
      <c r="F4655" s="70">
        <v>25</v>
      </c>
      <c r="G4655" s="173"/>
      <c r="H4655" s="173"/>
      <c r="I4655" s="71" t="str">
        <v>HW - HWAC/RRU/Licenses/Carrier U</v>
      </c>
      <c r="J4655" s="213"/>
      <c r="K4655" s="10">
        <v>0</v>
      </c>
      <c r="L4655" s="233"/>
      <c r="M4655" s="233"/>
      <c r="N4655" s="233"/>
      <c r="O4655" s="233"/>
      <c r="P4655" s="233"/>
    </row>
    <row r="4656" spans="1:16" outlineLevel="2" x14ac:dyDescent="0.3">
      <c r="A4656" s="173"/>
      <c r="B4656" s="173"/>
      <c r="C4656" s="173"/>
      <c r="D4656" s="173"/>
      <c r="E4656" s="173"/>
      <c r="F4656" s="70">
        <v>26</v>
      </c>
      <c r="G4656" s="173"/>
      <c r="H4656" s="173"/>
      <c r="I4656" s="71" t="str">
        <v>HW - HWAC/RRU/Licenses/Carrier S</v>
      </c>
      <c r="J4656" s="213"/>
      <c r="K4656" s="10">
        <v>0</v>
      </c>
      <c r="L4656" s="233"/>
      <c r="M4656" s="233"/>
      <c r="N4656" s="233"/>
      <c r="O4656" s="233"/>
      <c r="P4656" s="233"/>
    </row>
    <row r="4657" spans="1:16" outlineLevel="2" x14ac:dyDescent="0.3">
      <c r="A4657" s="173"/>
      <c r="B4657" s="173"/>
      <c r="C4657" s="173"/>
      <c r="D4657" s="173"/>
      <c r="E4657" s="173"/>
      <c r="F4657" s="70">
        <v>27</v>
      </c>
      <c r="G4657" s="173"/>
      <c r="H4657" s="173"/>
      <c r="I4657" s="71" t="str">
        <v>HW - HWAC/RRU/Licenses/Carrier R</v>
      </c>
      <c r="J4657" s="213"/>
      <c r="K4657" s="10">
        <v>0</v>
      </c>
      <c r="L4657" s="233"/>
      <c r="M4657" s="233"/>
      <c r="N4657" s="233"/>
      <c r="O4657" s="233"/>
      <c r="P4657" s="233"/>
    </row>
    <row r="4658" spans="1:16" outlineLevel="2" x14ac:dyDescent="0.3">
      <c r="A4658" s="173"/>
      <c r="B4658" s="173"/>
      <c r="C4658" s="173"/>
      <c r="D4658" s="173"/>
      <c r="E4658" s="173"/>
      <c r="F4658" s="70">
        <v>28</v>
      </c>
      <c r="G4658" s="173"/>
      <c r="H4658" s="173"/>
      <c r="I4658" s="71" t="str">
        <v>libre</v>
      </c>
      <c r="J4658" s="213"/>
      <c r="K4658" s="10">
        <v>0</v>
      </c>
      <c r="L4658" s="233"/>
      <c r="M4658" s="233"/>
      <c r="N4658" s="233"/>
      <c r="O4658" s="233"/>
      <c r="P4658" s="233"/>
    </row>
    <row r="4659" spans="1:16" outlineLevel="2" x14ac:dyDescent="0.3">
      <c r="A4659" s="173"/>
      <c r="B4659" s="173"/>
      <c r="C4659" s="173"/>
      <c r="D4659" s="173"/>
      <c r="E4659" s="173"/>
      <c r="F4659" s="70">
        <v>29</v>
      </c>
      <c r="G4659" s="173"/>
      <c r="H4659" s="173"/>
      <c r="I4659" s="71" t="str">
        <v>Sitio U Energía</v>
      </c>
      <c r="J4659" s="213"/>
      <c r="K4659" s="10">
        <v>0</v>
      </c>
      <c r="L4659" s="233"/>
      <c r="M4659" s="233"/>
      <c r="N4659" s="233"/>
      <c r="O4659" s="233"/>
      <c r="P4659" s="233"/>
    </row>
    <row r="4660" spans="1:16" outlineLevel="2" x14ac:dyDescent="0.3">
      <c r="A4660" s="173"/>
      <c r="B4660" s="173"/>
      <c r="C4660" s="173"/>
      <c r="D4660" s="173"/>
      <c r="E4660" s="173"/>
      <c r="F4660" s="70">
        <v>30</v>
      </c>
      <c r="G4660" s="173"/>
      <c r="H4660" s="173"/>
      <c r="I4660" s="71" t="str">
        <v>Sitio S Energía</v>
      </c>
      <c r="J4660" s="213"/>
      <c r="K4660" s="10">
        <v>0</v>
      </c>
      <c r="L4660" s="233"/>
      <c r="M4660" s="233"/>
      <c r="N4660" s="233"/>
      <c r="O4660" s="233"/>
      <c r="P4660" s="233"/>
    </row>
    <row r="4661" spans="1:16" outlineLevel="2" x14ac:dyDescent="0.3">
      <c r="A4661" s="173"/>
      <c r="B4661" s="173"/>
      <c r="C4661" s="173"/>
      <c r="D4661" s="173"/>
      <c r="E4661" s="173"/>
      <c r="F4661" s="70">
        <v>31</v>
      </c>
      <c r="G4661" s="173"/>
      <c r="H4661" s="173"/>
      <c r="I4661" s="71" t="str">
        <v>Sitio R Energía</v>
      </c>
      <c r="J4661" s="213"/>
      <c r="K4661" s="10">
        <v>0</v>
      </c>
      <c r="L4661" s="233"/>
      <c r="M4661" s="233"/>
      <c r="N4661" s="233"/>
      <c r="O4661" s="233"/>
      <c r="P4661" s="233"/>
    </row>
    <row r="4662" spans="1:16" outlineLevel="2" x14ac:dyDescent="0.3">
      <c r="A4662" s="173"/>
      <c r="B4662" s="173"/>
      <c r="C4662" s="173"/>
      <c r="D4662" s="173"/>
      <c r="E4662" s="173"/>
      <c r="F4662" s="70">
        <v>32</v>
      </c>
      <c r="G4662" s="173"/>
      <c r="H4662" s="173"/>
      <c r="I4662" s="71" t="str">
        <v>libre</v>
      </c>
      <c r="J4662" s="213"/>
      <c r="K4662" s="10">
        <v>0</v>
      </c>
      <c r="L4662" s="233"/>
      <c r="M4662" s="233"/>
      <c r="N4662" s="233"/>
      <c r="O4662" s="233"/>
      <c r="P4662" s="233"/>
    </row>
    <row r="4663" spans="1:16" outlineLevel="2" x14ac:dyDescent="0.3">
      <c r="A4663" s="173"/>
      <c r="B4663" s="173"/>
      <c r="C4663" s="173"/>
      <c r="D4663" s="173"/>
      <c r="E4663" s="173"/>
      <c r="F4663" s="70">
        <v>33</v>
      </c>
      <c r="G4663" s="173"/>
      <c r="H4663" s="173"/>
      <c r="I4663" s="71" t="str">
        <v>Sitios todos 4G</v>
      </c>
      <c r="J4663" s="213"/>
      <c r="K4663" s="10">
        <v>0</v>
      </c>
      <c r="L4663" s="233"/>
      <c r="M4663" s="233"/>
      <c r="N4663" s="233"/>
      <c r="O4663" s="233"/>
      <c r="P4663" s="233"/>
    </row>
    <row r="4664" spans="1:16" outlineLevel="2" x14ac:dyDescent="0.3">
      <c r="A4664" s="173"/>
      <c r="B4664" s="173"/>
      <c r="C4664" s="173"/>
      <c r="D4664" s="173"/>
      <c r="E4664" s="173"/>
      <c r="F4664" s="70">
        <v>34</v>
      </c>
      <c r="G4664" s="173"/>
      <c r="H4664" s="173"/>
      <c r="I4664" s="71" t="str">
        <v>libre</v>
      </c>
      <c r="J4664" s="213"/>
      <c r="K4664" s="10">
        <v>0</v>
      </c>
      <c r="L4664" s="233"/>
      <c r="M4664" s="233"/>
      <c r="N4664" s="233"/>
      <c r="O4664" s="233"/>
      <c r="P4664" s="233"/>
    </row>
    <row r="4665" spans="1:16" outlineLevel="2" x14ac:dyDescent="0.3">
      <c r="A4665" s="173"/>
      <c r="B4665" s="173"/>
      <c r="C4665" s="173"/>
      <c r="D4665" s="173"/>
      <c r="E4665" s="173"/>
      <c r="F4665" s="70">
        <v>35</v>
      </c>
      <c r="G4665" s="173"/>
      <c r="H4665" s="173"/>
      <c r="I4665" s="71" t="str">
        <v>libre</v>
      </c>
      <c r="J4665" s="213"/>
      <c r="K4665" s="10">
        <v>0</v>
      </c>
      <c r="L4665" s="233"/>
      <c r="M4665" s="233"/>
      <c r="N4665" s="233"/>
      <c r="O4665" s="233"/>
      <c r="P4665" s="233"/>
    </row>
    <row r="4666" spans="1:16" outlineLevel="2" x14ac:dyDescent="0.3">
      <c r="A4666" s="173"/>
      <c r="B4666" s="173"/>
      <c r="C4666" s="173"/>
      <c r="D4666" s="173"/>
      <c r="E4666" s="173"/>
      <c r="F4666" s="70">
        <v>36</v>
      </c>
      <c r="G4666" s="173"/>
      <c r="H4666" s="173"/>
      <c r="I4666" s="71" t="str">
        <v>libre</v>
      </c>
      <c r="J4666" s="213"/>
      <c r="K4666" s="10">
        <v>0</v>
      </c>
      <c r="L4666" s="233"/>
      <c r="M4666" s="233"/>
      <c r="N4666" s="233"/>
      <c r="O4666" s="233"/>
      <c r="P4666" s="233"/>
    </row>
    <row r="4667" spans="1:16" outlineLevel="2" x14ac:dyDescent="0.3">
      <c r="A4667" s="173"/>
      <c r="B4667" s="173"/>
      <c r="C4667" s="173"/>
      <c r="D4667" s="173"/>
      <c r="E4667" s="173"/>
      <c r="F4667" s="70">
        <v>37</v>
      </c>
      <c r="G4667" s="173"/>
      <c r="H4667" s="173"/>
      <c r="I4667" s="71" t="str">
        <v>libre</v>
      </c>
      <c r="J4667" s="213"/>
      <c r="K4667" s="10">
        <v>0</v>
      </c>
      <c r="L4667" s="233"/>
      <c r="M4667" s="233"/>
      <c r="N4667" s="233"/>
      <c r="O4667" s="233"/>
      <c r="P4667" s="233"/>
    </row>
    <row r="4668" spans="1:16" outlineLevel="2" x14ac:dyDescent="0.3">
      <c r="A4668" s="173"/>
      <c r="B4668" s="173"/>
      <c r="C4668" s="173"/>
      <c r="D4668" s="173"/>
      <c r="E4668" s="173"/>
      <c r="F4668" s="70">
        <v>38</v>
      </c>
      <c r="G4668" s="173"/>
      <c r="H4668" s="173"/>
      <c r="I4668" s="71" t="str">
        <v>libre</v>
      </c>
      <c r="J4668" s="213"/>
      <c r="K4668" s="10">
        <v>0</v>
      </c>
      <c r="L4668" s="233"/>
      <c r="M4668" s="233"/>
      <c r="N4668" s="233"/>
      <c r="O4668" s="233"/>
      <c r="P4668" s="233"/>
    </row>
    <row r="4669" spans="1:16" outlineLevel="2" x14ac:dyDescent="0.3">
      <c r="A4669" s="173"/>
      <c r="B4669" s="173"/>
      <c r="C4669" s="173"/>
      <c r="D4669" s="173"/>
      <c r="E4669" s="173"/>
      <c r="F4669" s="70">
        <v>39</v>
      </c>
      <c r="G4669" s="173"/>
      <c r="H4669" s="173"/>
      <c r="I4669" s="71" t="str">
        <v>libre</v>
      </c>
      <c r="J4669" s="213"/>
      <c r="K4669" s="10">
        <v>0</v>
      </c>
      <c r="L4669" s="233"/>
      <c r="M4669" s="233"/>
      <c r="N4669" s="233"/>
      <c r="O4669" s="233"/>
      <c r="P4669" s="233"/>
    </row>
    <row r="4670" spans="1:16" outlineLevel="2" x14ac:dyDescent="0.3">
      <c r="A4670" s="173"/>
      <c r="B4670" s="173"/>
      <c r="C4670" s="173"/>
      <c r="D4670" s="173"/>
      <c r="E4670" s="173"/>
      <c r="F4670" s="70">
        <v>40</v>
      </c>
      <c r="G4670" s="173"/>
      <c r="H4670" s="173"/>
      <c r="I4670" s="71" t="str">
        <v>libre</v>
      </c>
      <c r="J4670" s="213"/>
      <c r="K4670" s="10">
        <v>0</v>
      </c>
      <c r="L4670" s="233"/>
      <c r="M4670" s="233"/>
      <c r="N4670" s="233"/>
      <c r="O4670" s="233"/>
      <c r="P4670" s="233"/>
    </row>
    <row r="4671" spans="1:16" outlineLevel="2" x14ac:dyDescent="0.3">
      <c r="A4671" s="173"/>
      <c r="B4671" s="173"/>
      <c r="C4671" s="173"/>
      <c r="D4671" s="173"/>
      <c r="E4671" s="173"/>
      <c r="F4671" s="70">
        <v>41</v>
      </c>
      <c r="G4671" s="173"/>
      <c r="H4671" s="173"/>
      <c r="I4671" s="71" t="str">
        <v>libre</v>
      </c>
      <c r="J4671" s="213"/>
      <c r="K4671" s="10">
        <v>0</v>
      </c>
      <c r="L4671" s="233"/>
      <c r="M4671" s="233"/>
      <c r="N4671" s="233"/>
      <c r="O4671" s="233"/>
      <c r="P4671" s="233"/>
    </row>
    <row r="4672" spans="1:16" outlineLevel="2" x14ac:dyDescent="0.3">
      <c r="A4672" s="173"/>
      <c r="B4672" s="173"/>
      <c r="C4672" s="173"/>
      <c r="D4672" s="173"/>
      <c r="E4672" s="173"/>
      <c r="F4672" s="70">
        <v>42</v>
      </c>
      <c r="G4672" s="173"/>
      <c r="H4672" s="173"/>
      <c r="I4672" s="71" t="str">
        <v>libre</v>
      </c>
      <c r="J4672" s="213"/>
      <c r="K4672" s="10">
        <v>0</v>
      </c>
      <c r="L4672" s="233"/>
      <c r="M4672" s="233"/>
      <c r="N4672" s="233"/>
      <c r="O4672" s="233"/>
      <c r="P4672" s="233"/>
    </row>
    <row r="4673" spans="1:16" outlineLevel="2" x14ac:dyDescent="0.3">
      <c r="A4673" s="173"/>
      <c r="B4673" s="173"/>
      <c r="C4673" s="173"/>
      <c r="D4673" s="173"/>
      <c r="E4673" s="173"/>
      <c r="F4673" s="70">
        <v>43</v>
      </c>
      <c r="G4673" s="173"/>
      <c r="H4673" s="173"/>
      <c r="I4673" s="71" t="str">
        <v>libre</v>
      </c>
      <c r="J4673" s="213"/>
      <c r="K4673" s="10">
        <v>0</v>
      </c>
      <c r="L4673" s="233"/>
      <c r="M4673" s="233"/>
      <c r="N4673" s="233"/>
      <c r="O4673" s="233"/>
      <c r="P4673" s="233"/>
    </row>
    <row r="4674" spans="1:16" outlineLevel="2" x14ac:dyDescent="0.3">
      <c r="A4674" s="173"/>
      <c r="B4674" s="173"/>
      <c r="C4674" s="173"/>
      <c r="D4674" s="173"/>
      <c r="E4674" s="173"/>
      <c r="F4674" s="70">
        <v>44</v>
      </c>
      <c r="G4674" s="173"/>
      <c r="H4674" s="173"/>
      <c r="I4674" s="71" t="str">
        <v>libre</v>
      </c>
      <c r="J4674" s="213"/>
      <c r="K4674" s="10">
        <v>0</v>
      </c>
      <c r="L4674" s="233"/>
      <c r="M4674" s="233"/>
      <c r="N4674" s="233"/>
      <c r="O4674" s="233"/>
      <c r="P4674" s="233"/>
    </row>
    <row r="4675" spans="1:16" outlineLevel="2" x14ac:dyDescent="0.3">
      <c r="A4675" s="173"/>
      <c r="B4675" s="173"/>
      <c r="C4675" s="173"/>
      <c r="D4675" s="173"/>
      <c r="E4675" s="173"/>
      <c r="F4675" s="70">
        <v>45</v>
      </c>
      <c r="G4675" s="173"/>
      <c r="H4675" s="173"/>
      <c r="I4675" s="71" t="str">
        <v>libre</v>
      </c>
      <c r="J4675" s="213"/>
      <c r="K4675" s="10">
        <v>0</v>
      </c>
      <c r="L4675" s="233"/>
      <c r="M4675" s="233"/>
      <c r="N4675" s="233"/>
      <c r="O4675" s="233"/>
      <c r="P4675" s="233"/>
    </row>
    <row r="4676" spans="1:16" outlineLevel="2" x14ac:dyDescent="0.3">
      <c r="A4676" s="173"/>
      <c r="B4676" s="173"/>
      <c r="C4676" s="173"/>
      <c r="D4676" s="173"/>
      <c r="E4676" s="173"/>
      <c r="F4676" s="70">
        <v>46</v>
      </c>
      <c r="G4676" s="173"/>
      <c r="H4676" s="173"/>
      <c r="I4676" s="71" t="str">
        <v>libre</v>
      </c>
      <c r="J4676" s="213"/>
      <c r="K4676" s="10">
        <v>0</v>
      </c>
      <c r="L4676" s="233"/>
      <c r="M4676" s="233"/>
      <c r="N4676" s="233"/>
      <c r="O4676" s="233"/>
      <c r="P4676" s="233"/>
    </row>
    <row r="4677" spans="1:16" outlineLevel="2" x14ac:dyDescent="0.3">
      <c r="A4677" s="173"/>
      <c r="B4677" s="173"/>
      <c r="C4677" s="173"/>
      <c r="D4677" s="173"/>
      <c r="E4677" s="173"/>
      <c r="F4677" s="70">
        <v>47</v>
      </c>
      <c r="G4677" s="173"/>
      <c r="H4677" s="173"/>
      <c r="I4677" s="71" t="str">
        <v>libre</v>
      </c>
      <c r="J4677" s="213"/>
      <c r="K4677" s="10">
        <v>0</v>
      </c>
      <c r="L4677" s="233"/>
      <c r="M4677" s="233"/>
      <c r="N4677" s="233"/>
      <c r="O4677" s="233"/>
      <c r="P4677" s="233"/>
    </row>
    <row r="4678" spans="1:16" outlineLevel="2" x14ac:dyDescent="0.3">
      <c r="A4678" s="173"/>
      <c r="B4678" s="173"/>
      <c r="C4678" s="173"/>
      <c r="D4678" s="173"/>
      <c r="E4678" s="173"/>
      <c r="F4678" s="70">
        <v>48</v>
      </c>
      <c r="G4678" s="173"/>
      <c r="H4678" s="173"/>
      <c r="I4678" s="71" t="str">
        <v>libre</v>
      </c>
      <c r="J4678" s="213"/>
      <c r="K4678" s="10">
        <v>0</v>
      </c>
      <c r="L4678" s="233"/>
      <c r="M4678" s="233"/>
      <c r="N4678" s="233"/>
      <c r="O4678" s="233"/>
      <c r="P4678" s="233"/>
    </row>
    <row r="4679" spans="1:16" outlineLevel="2" x14ac:dyDescent="0.3">
      <c r="A4679" s="173"/>
      <c r="B4679" s="173"/>
      <c r="C4679" s="173"/>
      <c r="D4679" s="173"/>
      <c r="E4679" s="173"/>
      <c r="F4679" s="70">
        <v>49</v>
      </c>
      <c r="G4679" s="173"/>
      <c r="H4679" s="173"/>
      <c r="I4679" s="71" t="str">
        <v>libre</v>
      </c>
      <c r="J4679" s="213"/>
      <c r="K4679" s="10">
        <v>0</v>
      </c>
      <c r="L4679" s="233"/>
      <c r="M4679" s="233"/>
      <c r="N4679" s="233"/>
      <c r="O4679" s="233"/>
      <c r="P4679" s="233"/>
    </row>
    <row r="4680" spans="1:16" outlineLevel="2" x14ac:dyDescent="0.3">
      <c r="A4680" s="173"/>
      <c r="B4680" s="173"/>
      <c r="C4680" s="173"/>
      <c r="D4680" s="173"/>
      <c r="E4680" s="173"/>
      <c r="F4680" s="70">
        <v>50</v>
      </c>
      <c r="G4680" s="173"/>
      <c r="H4680" s="173"/>
      <c r="I4680" s="71" t="str">
        <v>libre</v>
      </c>
      <c r="J4680" s="213"/>
      <c r="K4680" s="10">
        <v>0</v>
      </c>
      <c r="L4680" s="233"/>
      <c r="M4680" s="233"/>
      <c r="N4680" s="233"/>
      <c r="O4680" s="233"/>
      <c r="P4680" s="233"/>
    </row>
    <row r="4681" spans="1:16" outlineLevel="2" x14ac:dyDescent="0.3">
      <c r="A4681" s="173"/>
      <c r="B4681" s="173"/>
      <c r="C4681" s="173"/>
      <c r="D4681" s="173"/>
      <c r="E4681" s="173"/>
      <c r="F4681" s="70">
        <v>51</v>
      </c>
      <c r="G4681" s="173"/>
      <c r="H4681" s="173"/>
      <c r="I4681" s="71" t="str">
        <v>libre</v>
      </c>
      <c r="J4681" s="173"/>
      <c r="K4681" s="10">
        <v>0</v>
      </c>
      <c r="L4681" s="233"/>
      <c r="M4681" s="233"/>
      <c r="N4681" s="233"/>
      <c r="O4681" s="233"/>
      <c r="P4681" s="233"/>
    </row>
    <row r="4682" spans="1:16" outlineLevel="2" x14ac:dyDescent="0.3">
      <c r="A4682" s="173"/>
      <c r="B4682" s="173"/>
      <c r="C4682" s="173"/>
      <c r="D4682" s="173"/>
      <c r="E4682" s="173"/>
      <c r="F4682" s="70">
        <v>52</v>
      </c>
      <c r="G4682" s="173"/>
      <c r="H4682" s="173"/>
      <c r="I4682" s="71" t="str">
        <v>libre</v>
      </c>
      <c r="J4682" s="173"/>
      <c r="K4682" s="10">
        <v>0</v>
      </c>
      <c r="L4682" s="233"/>
      <c r="M4682" s="233"/>
      <c r="N4682" s="233"/>
      <c r="O4682" s="233"/>
      <c r="P4682" s="233"/>
    </row>
    <row r="4683" spans="1:16" outlineLevel="2" x14ac:dyDescent="0.3">
      <c r="A4683" s="173"/>
      <c r="B4683" s="173"/>
      <c r="C4683" s="173"/>
      <c r="D4683" s="173"/>
      <c r="E4683" s="173"/>
      <c r="F4683" s="70">
        <v>53</v>
      </c>
      <c r="G4683" s="173"/>
      <c r="H4683" s="173"/>
      <c r="I4683" s="71" t="str">
        <v>libre</v>
      </c>
      <c r="J4683" s="173"/>
      <c r="K4683" s="10">
        <v>0</v>
      </c>
      <c r="L4683" s="233"/>
      <c r="M4683" s="233"/>
      <c r="N4683" s="233"/>
      <c r="O4683" s="233"/>
      <c r="P4683" s="233"/>
    </row>
    <row r="4684" spans="1:16" outlineLevel="2" x14ac:dyDescent="0.3">
      <c r="A4684" s="173"/>
      <c r="B4684" s="173"/>
      <c r="C4684" s="173"/>
      <c r="D4684" s="173"/>
      <c r="E4684" s="173"/>
      <c r="F4684" s="70">
        <v>54</v>
      </c>
      <c r="G4684" s="173"/>
      <c r="H4684" s="173"/>
      <c r="I4684" s="71" t="str">
        <v>libre</v>
      </c>
      <c r="J4684" s="173"/>
      <c r="K4684" s="10">
        <v>0</v>
      </c>
      <c r="L4684" s="233"/>
      <c r="M4684" s="233"/>
      <c r="N4684" s="233"/>
      <c r="O4684" s="233"/>
      <c r="P4684" s="233"/>
    </row>
    <row r="4685" spans="1:16" outlineLevel="2" x14ac:dyDescent="0.3">
      <c r="A4685" s="173"/>
      <c r="B4685" s="173"/>
      <c r="C4685" s="173"/>
      <c r="D4685" s="173"/>
      <c r="E4685" s="173"/>
      <c r="F4685" s="70">
        <v>55</v>
      </c>
      <c r="G4685" s="173"/>
      <c r="H4685" s="173"/>
      <c r="I4685" s="71" t="str">
        <v>libre</v>
      </c>
      <c r="J4685" s="173"/>
      <c r="K4685" s="10">
        <v>0</v>
      </c>
      <c r="L4685" s="233"/>
      <c r="M4685" s="233"/>
      <c r="N4685" s="233"/>
      <c r="O4685" s="233"/>
      <c r="P4685" s="233"/>
    </row>
    <row r="4686" spans="1:16" outlineLevel="2" x14ac:dyDescent="0.3">
      <c r="A4686" s="173"/>
      <c r="B4686" s="173"/>
      <c r="C4686" s="173"/>
      <c r="D4686" s="173"/>
      <c r="E4686" s="173"/>
      <c r="F4686" s="70">
        <v>56</v>
      </c>
      <c r="G4686" s="173"/>
      <c r="H4686" s="173"/>
      <c r="I4686" s="71" t="str">
        <v>libre</v>
      </c>
      <c r="J4686" s="173"/>
      <c r="K4686" s="10">
        <v>0</v>
      </c>
      <c r="L4686" s="233"/>
      <c r="M4686" s="233"/>
      <c r="N4686" s="233"/>
      <c r="O4686" s="233"/>
      <c r="P4686" s="233"/>
    </row>
    <row r="4687" spans="1:16" outlineLevel="2" x14ac:dyDescent="0.3">
      <c r="A4687" s="173"/>
      <c r="B4687" s="173"/>
      <c r="C4687" s="173"/>
      <c r="D4687" s="173"/>
      <c r="E4687" s="173"/>
      <c r="F4687" s="70">
        <v>57</v>
      </c>
      <c r="G4687" s="173"/>
      <c r="H4687" s="173"/>
      <c r="I4687" s="71" t="str">
        <v>libre</v>
      </c>
      <c r="J4687" s="173"/>
      <c r="K4687" s="10">
        <v>0</v>
      </c>
      <c r="L4687" s="233"/>
      <c r="M4687" s="233"/>
      <c r="N4687" s="233"/>
      <c r="O4687" s="233"/>
      <c r="P4687" s="233"/>
    </row>
    <row r="4688" spans="1:16" outlineLevel="2" x14ac:dyDescent="0.3">
      <c r="A4688" s="173"/>
      <c r="B4688" s="173"/>
      <c r="C4688" s="173"/>
      <c r="D4688" s="173"/>
      <c r="E4688" s="173"/>
      <c r="F4688" s="70">
        <v>58</v>
      </c>
      <c r="G4688" s="173"/>
      <c r="H4688" s="173"/>
      <c r="I4688" s="71" t="str">
        <v>libre</v>
      </c>
      <c r="J4688" s="173"/>
      <c r="K4688" s="10">
        <v>0</v>
      </c>
      <c r="L4688" s="233"/>
      <c r="M4688" s="233"/>
      <c r="N4688" s="233"/>
      <c r="O4688" s="233"/>
      <c r="P4688" s="233"/>
    </row>
    <row r="4689" spans="1:16" outlineLevel="2" x14ac:dyDescent="0.3">
      <c r="A4689" s="173"/>
      <c r="B4689" s="173"/>
      <c r="C4689" s="173"/>
      <c r="D4689" s="173"/>
      <c r="E4689" s="173"/>
      <c r="F4689" s="70">
        <v>59</v>
      </c>
      <c r="G4689" s="173"/>
      <c r="H4689" s="173"/>
      <c r="I4689" s="71" t="str">
        <v>libre</v>
      </c>
      <c r="J4689" s="173"/>
      <c r="K4689" s="10">
        <v>0</v>
      </c>
      <c r="L4689" s="233"/>
      <c r="M4689" s="233"/>
      <c r="N4689" s="233"/>
      <c r="O4689" s="233"/>
      <c r="P4689" s="233"/>
    </row>
    <row r="4690" spans="1:16" outlineLevel="2" x14ac:dyDescent="0.3">
      <c r="A4690" s="173"/>
      <c r="B4690" s="173"/>
      <c r="C4690" s="173"/>
      <c r="D4690" s="173"/>
      <c r="E4690" s="173"/>
      <c r="F4690" s="70">
        <v>60</v>
      </c>
      <c r="G4690" s="173"/>
      <c r="H4690" s="173"/>
      <c r="I4690" s="71" t="str">
        <v>libre</v>
      </c>
      <c r="J4690" s="173"/>
      <c r="K4690" s="10">
        <v>0</v>
      </c>
      <c r="L4690" s="233"/>
      <c r="M4690" s="233"/>
      <c r="N4690" s="233"/>
      <c r="O4690" s="233"/>
      <c r="P4690" s="233"/>
    </row>
    <row r="4691" spans="1:16" outlineLevel="2" x14ac:dyDescent="0.3">
      <c r="A4691" s="173"/>
      <c r="B4691" s="173"/>
      <c r="C4691" s="173"/>
      <c r="D4691" s="173"/>
      <c r="E4691" s="173"/>
      <c r="F4691" s="70">
        <v>61</v>
      </c>
      <c r="G4691" s="173"/>
      <c r="H4691" s="173"/>
      <c r="I4691" s="71" t="str">
        <v>libre</v>
      </c>
      <c r="J4691" s="173"/>
      <c r="K4691" s="10">
        <v>0</v>
      </c>
      <c r="L4691" s="233"/>
      <c r="M4691" s="233"/>
      <c r="N4691" s="233"/>
      <c r="O4691" s="233"/>
      <c r="P4691" s="233"/>
    </row>
    <row r="4692" spans="1:16" outlineLevel="2" x14ac:dyDescent="0.3">
      <c r="A4692" s="173"/>
      <c r="B4692" s="173"/>
      <c r="C4692" s="173"/>
      <c r="D4692" s="173"/>
      <c r="E4692" s="173"/>
      <c r="F4692" s="70">
        <v>62</v>
      </c>
      <c r="G4692" s="173"/>
      <c r="H4692" s="173"/>
      <c r="I4692" s="71" t="str">
        <v>libre</v>
      </c>
      <c r="J4692" s="173"/>
      <c r="K4692" s="10">
        <v>0</v>
      </c>
      <c r="L4692" s="233"/>
      <c r="M4692" s="233"/>
      <c r="N4692" s="233"/>
      <c r="O4692" s="233"/>
      <c r="P4692" s="233"/>
    </row>
    <row r="4693" spans="1:16" outlineLevel="2" x14ac:dyDescent="0.3">
      <c r="A4693" s="173"/>
      <c r="B4693" s="173"/>
      <c r="C4693" s="173"/>
      <c r="D4693" s="173"/>
      <c r="E4693" s="173"/>
      <c r="F4693" s="70">
        <v>63</v>
      </c>
      <c r="G4693" s="173"/>
      <c r="H4693" s="173"/>
      <c r="I4693" s="71" t="str">
        <v>libre</v>
      </c>
      <c r="J4693" s="173"/>
      <c r="K4693" s="10">
        <v>0</v>
      </c>
      <c r="L4693" s="233"/>
      <c r="M4693" s="233"/>
      <c r="N4693" s="233"/>
      <c r="O4693" s="233"/>
      <c r="P4693" s="233"/>
    </row>
    <row r="4694" spans="1:16" outlineLevel="2" x14ac:dyDescent="0.3">
      <c r="A4694" s="173"/>
      <c r="B4694" s="173"/>
      <c r="C4694" s="173"/>
      <c r="D4694" s="173"/>
      <c r="E4694" s="173"/>
      <c r="F4694" s="70">
        <v>64</v>
      </c>
      <c r="G4694" s="173"/>
      <c r="H4694" s="173"/>
      <c r="I4694" s="71" t="str">
        <v>libre</v>
      </c>
      <c r="J4694" s="173"/>
      <c r="K4694" s="10">
        <v>0</v>
      </c>
      <c r="L4694" s="233"/>
      <c r="M4694" s="233"/>
      <c r="N4694" s="233"/>
      <c r="O4694" s="233"/>
      <c r="P4694" s="233"/>
    </row>
    <row r="4695" spans="1:16" outlineLevel="2" x14ac:dyDescent="0.3">
      <c r="A4695" s="173"/>
      <c r="B4695" s="173"/>
      <c r="C4695" s="173"/>
      <c r="D4695" s="173"/>
      <c r="E4695" s="173"/>
      <c r="F4695" s="70">
        <v>65</v>
      </c>
      <c r="G4695" s="173"/>
      <c r="H4695" s="173"/>
      <c r="I4695" s="71" t="str">
        <v>libre</v>
      </c>
      <c r="J4695" s="173"/>
      <c r="K4695" s="10">
        <v>0</v>
      </c>
      <c r="L4695" s="233"/>
      <c r="M4695" s="233"/>
      <c r="N4695" s="233"/>
      <c r="O4695" s="233"/>
      <c r="P4695" s="233"/>
    </row>
    <row r="4696" spans="1:16" outlineLevel="2" x14ac:dyDescent="0.3">
      <c r="A4696" s="173"/>
      <c r="B4696" s="173"/>
      <c r="C4696" s="173"/>
      <c r="D4696" s="173"/>
      <c r="E4696" s="173"/>
      <c r="F4696" s="70">
        <v>66</v>
      </c>
      <c r="G4696" s="173"/>
      <c r="H4696" s="173"/>
      <c r="I4696" s="71" t="str">
        <v>libre</v>
      </c>
      <c r="J4696" s="173"/>
      <c r="K4696" s="10">
        <v>0</v>
      </c>
      <c r="L4696" s="233"/>
      <c r="M4696" s="233"/>
      <c r="N4696" s="233"/>
      <c r="O4696" s="233"/>
      <c r="P4696" s="233"/>
    </row>
    <row r="4697" spans="1:16" outlineLevel="2" x14ac:dyDescent="0.3">
      <c r="A4697" s="173"/>
      <c r="B4697" s="173"/>
      <c r="C4697" s="173"/>
      <c r="D4697" s="173"/>
      <c r="E4697" s="173"/>
      <c r="F4697" s="70">
        <v>67</v>
      </c>
      <c r="G4697" s="173"/>
      <c r="H4697" s="173"/>
      <c r="I4697" s="71" t="str">
        <v>libre</v>
      </c>
      <c r="J4697" s="173"/>
      <c r="K4697" s="10">
        <v>0</v>
      </c>
      <c r="L4697" s="233"/>
      <c r="M4697" s="233"/>
      <c r="N4697" s="233"/>
      <c r="O4697" s="233"/>
      <c r="P4697" s="233"/>
    </row>
    <row r="4698" spans="1:16" outlineLevel="2" x14ac:dyDescent="0.3">
      <c r="A4698" s="173"/>
      <c r="B4698" s="173"/>
      <c r="C4698" s="173"/>
      <c r="D4698" s="173"/>
      <c r="E4698" s="173"/>
      <c r="F4698" s="70">
        <v>68</v>
      </c>
      <c r="G4698" s="173"/>
      <c r="H4698" s="173"/>
      <c r="I4698" s="71" t="str">
        <v>libre</v>
      </c>
      <c r="J4698" s="173"/>
      <c r="K4698" s="10">
        <v>0</v>
      </c>
      <c r="L4698" s="233"/>
      <c r="M4698" s="233"/>
      <c r="N4698" s="233"/>
      <c r="O4698" s="233"/>
      <c r="P4698" s="233"/>
    </row>
    <row r="4699" spans="1:16" outlineLevel="2" x14ac:dyDescent="0.3">
      <c r="A4699" s="173"/>
      <c r="B4699" s="173"/>
      <c r="C4699" s="173"/>
      <c r="D4699" s="173"/>
      <c r="E4699" s="173"/>
      <c r="F4699" s="70">
        <v>69</v>
      </c>
      <c r="G4699" s="173"/>
      <c r="H4699" s="173"/>
      <c r="I4699" s="71" t="str">
        <v>Core CS:MGW, HW y SE</v>
      </c>
      <c r="J4699" s="173"/>
      <c r="K4699" s="10">
        <v>0</v>
      </c>
      <c r="L4699" s="233"/>
      <c r="M4699" s="233"/>
      <c r="N4699" s="233"/>
      <c r="O4699" s="233"/>
      <c r="P4699" s="233"/>
    </row>
    <row r="4700" spans="1:16" outlineLevel="2" x14ac:dyDescent="0.3">
      <c r="A4700" s="173"/>
      <c r="B4700" s="173"/>
      <c r="C4700" s="173"/>
      <c r="D4700" s="173"/>
      <c r="E4700" s="173"/>
      <c r="F4700" s="70">
        <v>70</v>
      </c>
      <c r="G4700" s="173"/>
      <c r="H4700" s="173"/>
      <c r="I4700" s="71" t="str">
        <v>Core CS:MSC Server, HW y SE</v>
      </c>
      <c r="J4700" s="173"/>
      <c r="K4700" s="10">
        <v>0</v>
      </c>
      <c r="L4700" s="233"/>
      <c r="M4700" s="233"/>
      <c r="N4700" s="233"/>
      <c r="O4700" s="233"/>
      <c r="P4700" s="233"/>
    </row>
    <row r="4701" spans="1:16" outlineLevel="2" x14ac:dyDescent="0.3">
      <c r="A4701" s="173"/>
      <c r="B4701" s="173"/>
      <c r="C4701" s="173"/>
      <c r="D4701" s="173"/>
      <c r="E4701" s="173"/>
      <c r="F4701" s="70">
        <v>71</v>
      </c>
      <c r="G4701" s="173"/>
      <c r="H4701" s="173"/>
      <c r="I4701" s="71" t="str">
        <v>Core CS:SG, HW y SE</v>
      </c>
      <c r="J4701" s="173"/>
      <c r="K4701" s="10">
        <v>0</v>
      </c>
      <c r="L4701" s="233"/>
      <c r="M4701" s="233"/>
      <c r="N4701" s="233"/>
      <c r="O4701" s="233"/>
      <c r="P4701" s="233"/>
    </row>
    <row r="4702" spans="1:16" outlineLevel="2" x14ac:dyDescent="0.3">
      <c r="A4702" s="173"/>
      <c r="B4702" s="173"/>
      <c r="C4702" s="173"/>
      <c r="D4702" s="173"/>
      <c r="E4702" s="173"/>
      <c r="F4702" s="70">
        <v>72</v>
      </c>
      <c r="G4702" s="173"/>
      <c r="H4702" s="173"/>
      <c r="I4702" s="71" t="str">
        <v>Core CS:HLR, HW y SE</v>
      </c>
      <c r="J4702" s="173"/>
      <c r="K4702" s="10">
        <v>0</v>
      </c>
      <c r="L4702" s="233"/>
      <c r="M4702" s="233"/>
      <c r="N4702" s="233"/>
      <c r="O4702" s="233"/>
      <c r="P4702" s="233"/>
    </row>
    <row r="4703" spans="1:16" outlineLevel="2" x14ac:dyDescent="0.3">
      <c r="A4703" s="173"/>
      <c r="B4703" s="173"/>
      <c r="C4703" s="173"/>
      <c r="D4703" s="173"/>
      <c r="E4703" s="173"/>
      <c r="F4703" s="70">
        <v>73</v>
      </c>
      <c r="G4703" s="173"/>
      <c r="H4703" s="173"/>
      <c r="I4703" s="71" t="str">
        <v>Core CS:MGW, SW</v>
      </c>
      <c r="J4703" s="173"/>
      <c r="K4703" s="10">
        <v>0</v>
      </c>
      <c r="L4703" s="233"/>
      <c r="M4703" s="233"/>
      <c r="N4703" s="233"/>
      <c r="O4703" s="233"/>
      <c r="P4703" s="233"/>
    </row>
    <row r="4704" spans="1:16" outlineLevel="2" x14ac:dyDescent="0.3">
      <c r="A4704" s="173"/>
      <c r="B4704" s="173"/>
      <c r="C4704" s="173"/>
      <c r="D4704" s="173"/>
      <c r="E4704" s="173"/>
      <c r="F4704" s="70">
        <v>74</v>
      </c>
      <c r="G4704" s="173"/>
      <c r="H4704" s="173"/>
      <c r="I4704" s="71" t="str">
        <v>Core CS:MSC Server, SW</v>
      </c>
      <c r="J4704" s="173"/>
      <c r="K4704" s="10">
        <v>0</v>
      </c>
      <c r="L4704" s="233"/>
      <c r="M4704" s="233"/>
      <c r="N4704" s="233"/>
      <c r="O4704" s="233"/>
      <c r="P4704" s="233"/>
    </row>
    <row r="4705" spans="1:16" outlineLevel="2" x14ac:dyDescent="0.3">
      <c r="A4705" s="173"/>
      <c r="B4705" s="173"/>
      <c r="C4705" s="173"/>
      <c r="D4705" s="173"/>
      <c r="E4705" s="173"/>
      <c r="F4705" s="70">
        <v>75</v>
      </c>
      <c r="G4705" s="173"/>
      <c r="H4705" s="173"/>
      <c r="I4705" s="71" t="str">
        <v>Core CS:SG, SW</v>
      </c>
      <c r="J4705" s="173"/>
      <c r="K4705" s="10">
        <v>0</v>
      </c>
      <c r="L4705" s="233"/>
      <c r="M4705" s="233"/>
      <c r="N4705" s="233"/>
      <c r="O4705" s="233"/>
      <c r="P4705" s="233"/>
    </row>
    <row r="4706" spans="1:16" outlineLevel="2" x14ac:dyDescent="0.3">
      <c r="A4706" s="173"/>
      <c r="B4706" s="173"/>
      <c r="C4706" s="173"/>
      <c r="D4706" s="173"/>
      <c r="E4706" s="173"/>
      <c r="F4706" s="70">
        <v>76</v>
      </c>
      <c r="G4706" s="173"/>
      <c r="H4706" s="173"/>
      <c r="I4706" s="71" t="str">
        <v>Core CS:HLR, SW</v>
      </c>
      <c r="J4706" s="173"/>
      <c r="K4706" s="10">
        <v>0</v>
      </c>
      <c r="L4706" s="233"/>
      <c r="M4706" s="233"/>
      <c r="N4706" s="233"/>
      <c r="O4706" s="233"/>
      <c r="P4706" s="233"/>
    </row>
    <row r="4707" spans="1:16" outlineLevel="2" x14ac:dyDescent="0.3">
      <c r="A4707" s="173"/>
      <c r="B4707" s="173"/>
      <c r="C4707" s="173"/>
      <c r="D4707" s="173"/>
      <c r="E4707" s="173"/>
      <c r="F4707" s="70">
        <v>77</v>
      </c>
      <c r="G4707" s="173"/>
      <c r="H4707" s="173"/>
      <c r="I4707" s="71" t="str">
        <v>Core PS:SGSN, HW y SE</v>
      </c>
      <c r="J4707" s="173"/>
      <c r="K4707" s="10">
        <v>0</v>
      </c>
      <c r="L4707" s="233"/>
      <c r="M4707" s="233"/>
      <c r="N4707" s="233"/>
      <c r="O4707" s="233"/>
      <c r="P4707" s="233"/>
    </row>
    <row r="4708" spans="1:16" outlineLevel="2" x14ac:dyDescent="0.3">
      <c r="A4708" s="173"/>
      <c r="B4708" s="173"/>
      <c r="C4708" s="173"/>
      <c r="D4708" s="173"/>
      <c r="E4708" s="173"/>
      <c r="F4708" s="70">
        <v>78</v>
      </c>
      <c r="G4708" s="173"/>
      <c r="H4708" s="173"/>
      <c r="I4708" s="71" t="str">
        <v>Core PS:GGSN, HW y SE</v>
      </c>
      <c r="J4708" s="173"/>
      <c r="K4708" s="10">
        <v>0</v>
      </c>
      <c r="L4708" s="233"/>
      <c r="M4708" s="233"/>
      <c r="N4708" s="233"/>
      <c r="O4708" s="233"/>
      <c r="P4708" s="233"/>
    </row>
    <row r="4709" spans="1:16" outlineLevel="2" x14ac:dyDescent="0.3">
      <c r="A4709" s="173"/>
      <c r="B4709" s="173"/>
      <c r="C4709" s="173"/>
      <c r="D4709" s="173"/>
      <c r="E4709" s="173"/>
      <c r="F4709" s="70">
        <v>79</v>
      </c>
      <c r="G4709" s="173"/>
      <c r="H4709" s="173"/>
      <c r="I4709" s="71" t="str">
        <v>Core PS:CG, HW y SE</v>
      </c>
      <c r="J4709" s="173"/>
      <c r="K4709" s="10">
        <v>0</v>
      </c>
      <c r="L4709" s="233"/>
      <c r="M4709" s="233"/>
      <c r="N4709" s="233"/>
      <c r="O4709" s="233"/>
      <c r="P4709" s="233"/>
    </row>
    <row r="4710" spans="1:16" outlineLevel="2" x14ac:dyDescent="0.3">
      <c r="A4710" s="173"/>
      <c r="B4710" s="173"/>
      <c r="C4710" s="173"/>
      <c r="D4710" s="173"/>
      <c r="E4710" s="173"/>
      <c r="F4710" s="70">
        <v>80</v>
      </c>
      <c r="G4710" s="173"/>
      <c r="H4710" s="173"/>
      <c r="I4710" s="71" t="str">
        <v>Core PS:PCRF, HW y SE</v>
      </c>
      <c r="J4710" s="173"/>
      <c r="K4710" s="10">
        <v>0</v>
      </c>
      <c r="L4710" s="233"/>
      <c r="M4710" s="233"/>
      <c r="N4710" s="233"/>
      <c r="O4710" s="233"/>
      <c r="P4710" s="233"/>
    </row>
    <row r="4711" spans="1:16" outlineLevel="2" x14ac:dyDescent="0.3">
      <c r="A4711" s="173"/>
      <c r="B4711" s="173"/>
      <c r="C4711" s="173"/>
      <c r="D4711" s="173"/>
      <c r="E4711" s="173"/>
      <c r="F4711" s="70">
        <v>81</v>
      </c>
      <c r="G4711" s="173"/>
      <c r="H4711" s="173"/>
      <c r="I4711" s="71" t="str">
        <v>Core PS:SUR, HW y SE</v>
      </c>
      <c r="J4711" s="173"/>
      <c r="K4711" s="10">
        <v>0</v>
      </c>
      <c r="L4711" s="233"/>
      <c r="M4711" s="233"/>
      <c r="N4711" s="233"/>
      <c r="O4711" s="233"/>
      <c r="P4711" s="233"/>
    </row>
    <row r="4712" spans="1:16" outlineLevel="2" x14ac:dyDescent="0.3">
      <c r="A4712" s="173"/>
      <c r="B4712" s="173"/>
      <c r="C4712" s="173"/>
      <c r="D4712" s="173"/>
      <c r="E4712" s="173"/>
      <c r="F4712" s="70">
        <v>82</v>
      </c>
      <c r="G4712" s="173"/>
      <c r="H4712" s="173"/>
      <c r="I4712" s="71" t="str">
        <v>Core PS:SGSN, SW</v>
      </c>
      <c r="J4712" s="173"/>
      <c r="K4712" s="10">
        <v>0</v>
      </c>
      <c r="L4712" s="233"/>
      <c r="M4712" s="233"/>
      <c r="N4712" s="233"/>
      <c r="O4712" s="233"/>
      <c r="P4712" s="233"/>
    </row>
    <row r="4713" spans="1:16" outlineLevel="2" x14ac:dyDescent="0.3">
      <c r="A4713" s="173"/>
      <c r="B4713" s="173"/>
      <c r="C4713" s="173"/>
      <c r="D4713" s="173"/>
      <c r="E4713" s="173"/>
      <c r="F4713" s="70">
        <v>83</v>
      </c>
      <c r="G4713" s="173"/>
      <c r="H4713" s="173"/>
      <c r="I4713" s="71" t="str">
        <v>Core PS:GGSN, SW</v>
      </c>
      <c r="J4713" s="173"/>
      <c r="K4713" s="10">
        <v>0</v>
      </c>
      <c r="L4713" s="233"/>
      <c r="M4713" s="233"/>
      <c r="N4713" s="233"/>
      <c r="O4713" s="233"/>
      <c r="P4713" s="233"/>
    </row>
    <row r="4714" spans="1:16" outlineLevel="2" x14ac:dyDescent="0.3">
      <c r="A4714" s="173"/>
      <c r="B4714" s="173"/>
      <c r="C4714" s="173"/>
      <c r="D4714" s="173"/>
      <c r="E4714" s="173"/>
      <c r="F4714" s="70">
        <v>84</v>
      </c>
      <c r="G4714" s="173"/>
      <c r="H4714" s="173"/>
      <c r="I4714" s="71" t="str">
        <v>Core PS:CG, SW</v>
      </c>
      <c r="J4714" s="173"/>
      <c r="K4714" s="10">
        <v>0</v>
      </c>
      <c r="L4714" s="233"/>
      <c r="M4714" s="233"/>
      <c r="N4714" s="233"/>
      <c r="O4714" s="233"/>
      <c r="P4714" s="233"/>
    </row>
    <row r="4715" spans="1:16" outlineLevel="2" x14ac:dyDescent="0.3">
      <c r="A4715" s="173"/>
      <c r="B4715" s="173"/>
      <c r="C4715" s="173"/>
      <c r="D4715" s="173"/>
      <c r="E4715" s="173"/>
      <c r="F4715" s="70">
        <v>85</v>
      </c>
      <c r="G4715" s="173"/>
      <c r="H4715" s="173"/>
      <c r="I4715" s="71" t="str">
        <v>Core PS:PCRF, SW</v>
      </c>
      <c r="J4715" s="173"/>
      <c r="K4715" s="10">
        <v>0</v>
      </c>
      <c r="L4715" s="233"/>
      <c r="M4715" s="233"/>
      <c r="N4715" s="233"/>
      <c r="O4715" s="233"/>
      <c r="P4715" s="233"/>
    </row>
    <row r="4716" spans="1:16" outlineLevel="2" x14ac:dyDescent="0.3">
      <c r="A4716" s="173"/>
      <c r="B4716" s="173"/>
      <c r="C4716" s="173"/>
      <c r="D4716" s="173"/>
      <c r="E4716" s="173"/>
      <c r="F4716" s="70">
        <v>86</v>
      </c>
      <c r="G4716" s="173"/>
      <c r="H4716" s="173"/>
      <c r="I4716" s="71" t="str">
        <v>Core PS:SUR, SW</v>
      </c>
      <c r="J4716" s="173"/>
      <c r="K4716" s="10">
        <v>0</v>
      </c>
      <c r="L4716" s="233"/>
      <c r="M4716" s="233"/>
      <c r="N4716" s="233"/>
      <c r="O4716" s="233"/>
      <c r="P4716" s="233"/>
    </row>
    <row r="4717" spans="1:16" outlineLevel="2" x14ac:dyDescent="0.3">
      <c r="A4717" s="173"/>
      <c r="B4717" s="173"/>
      <c r="C4717" s="173"/>
      <c r="D4717" s="173"/>
      <c r="E4717" s="173"/>
      <c r="F4717" s="70">
        <v>87</v>
      </c>
      <c r="G4717" s="173"/>
      <c r="H4717" s="173"/>
      <c r="I4717" s="71" t="str">
        <v>Core Común: Repuestos Críticos</v>
      </c>
      <c r="J4717" s="173"/>
      <c r="K4717" s="10">
        <v>0</v>
      </c>
      <c r="L4717" s="233"/>
      <c r="M4717" s="233"/>
      <c r="N4717" s="233"/>
      <c r="O4717" s="233"/>
      <c r="P4717" s="233"/>
    </row>
    <row r="4718" spans="1:16" outlineLevel="2" x14ac:dyDescent="0.3">
      <c r="A4718" s="173"/>
      <c r="B4718" s="173"/>
      <c r="C4718" s="173"/>
      <c r="D4718" s="173"/>
      <c r="E4718" s="173"/>
      <c r="F4718" s="70">
        <v>88</v>
      </c>
      <c r="G4718" s="173"/>
      <c r="H4718" s="173"/>
      <c r="I4718" s="71" t="str">
        <v>Core Común: Mantención Iniciación</v>
      </c>
      <c r="J4718" s="173"/>
      <c r="K4718" s="10">
        <v>0</v>
      </c>
      <c r="L4718" s="233"/>
      <c r="M4718" s="233"/>
      <c r="N4718" s="233"/>
      <c r="O4718" s="233"/>
      <c r="P4718" s="233"/>
    </row>
    <row r="4719" spans="1:16" outlineLevel="2" x14ac:dyDescent="0.3">
      <c r="A4719" s="173"/>
      <c r="B4719" s="173"/>
      <c r="C4719" s="173"/>
      <c r="D4719" s="173"/>
      <c r="E4719" s="173"/>
      <c r="F4719" s="70">
        <v>89</v>
      </c>
      <c r="G4719" s="173"/>
      <c r="H4719" s="173"/>
      <c r="I4719" s="71" t="str">
        <v>Core Común: Terrenos</v>
      </c>
      <c r="J4719" s="173"/>
      <c r="K4719" s="10">
        <v>0</v>
      </c>
      <c r="L4719" s="233"/>
      <c r="M4719" s="233"/>
      <c r="N4719" s="233"/>
      <c r="O4719" s="233"/>
      <c r="P4719" s="233"/>
    </row>
    <row r="4720" spans="1:16" outlineLevel="2" x14ac:dyDescent="0.3">
      <c r="A4720" s="173"/>
      <c r="B4720" s="173"/>
      <c r="C4720" s="173"/>
      <c r="D4720" s="173"/>
      <c r="E4720" s="173"/>
      <c r="F4720" s="70">
        <v>90</v>
      </c>
      <c r="G4720" s="173"/>
      <c r="H4720" s="173"/>
      <c r="I4720" s="71" t="str">
        <v>Core Común: Obras Civiles</v>
      </c>
      <c r="J4720" s="173"/>
      <c r="K4720" s="10">
        <v>0</v>
      </c>
      <c r="L4720" s="233"/>
      <c r="M4720" s="233"/>
      <c r="N4720" s="233"/>
      <c r="O4720" s="233"/>
      <c r="P4720" s="233"/>
    </row>
    <row r="4721" spans="1:16" outlineLevel="2" x14ac:dyDescent="0.3">
      <c r="A4721" s="173"/>
      <c r="B4721" s="173"/>
      <c r="C4721" s="173"/>
      <c r="D4721" s="173"/>
      <c r="E4721" s="173"/>
      <c r="F4721" s="70">
        <v>91</v>
      </c>
      <c r="G4721" s="173"/>
      <c r="H4721" s="173"/>
      <c r="I4721" s="71" t="str">
        <v>Core Común: Equipamiento</v>
      </c>
      <c r="J4721" s="173"/>
      <c r="K4721" s="10">
        <v>0</v>
      </c>
      <c r="L4721" s="233"/>
      <c r="M4721" s="233"/>
      <c r="N4721" s="233"/>
      <c r="O4721" s="233"/>
      <c r="P4721" s="233"/>
    </row>
    <row r="4722" spans="1:16" outlineLevel="2" x14ac:dyDescent="0.3">
      <c r="A4722" s="173"/>
      <c r="B4722" s="173"/>
      <c r="C4722" s="173"/>
      <c r="D4722" s="173"/>
      <c r="E4722" s="173"/>
      <c r="F4722" s="70">
        <v>92</v>
      </c>
      <c r="G4722" s="173"/>
      <c r="H4722" s="173"/>
      <c r="I4722" s="71" t="str">
        <v>libre</v>
      </c>
      <c r="J4722" s="173"/>
      <c r="K4722" s="10">
        <v>0</v>
      </c>
      <c r="L4722" s="233"/>
      <c r="M4722" s="233"/>
      <c r="N4722" s="233"/>
      <c r="O4722" s="233"/>
      <c r="P4722" s="233"/>
    </row>
    <row r="4723" spans="1:16" outlineLevel="2" x14ac:dyDescent="0.3">
      <c r="A4723" s="173"/>
      <c r="B4723" s="173"/>
      <c r="C4723" s="173"/>
      <c r="D4723" s="173"/>
      <c r="E4723" s="173"/>
      <c r="F4723" s="70">
        <v>93</v>
      </c>
      <c r="G4723" s="173"/>
      <c r="H4723" s="173"/>
      <c r="I4723" s="71" t="str">
        <v>Espectro</v>
      </c>
      <c r="J4723" s="173"/>
      <c r="K4723" s="10">
        <v>0</v>
      </c>
      <c r="L4723" s="233"/>
      <c r="M4723" s="233"/>
      <c r="N4723" s="233"/>
      <c r="O4723" s="233"/>
      <c r="P4723" s="233"/>
    </row>
    <row r="4724" spans="1:16" outlineLevel="2" x14ac:dyDescent="0.3">
      <c r="A4724" s="173"/>
      <c r="B4724" s="173"/>
      <c r="C4724" s="173"/>
      <c r="D4724" s="173"/>
      <c r="E4724" s="173"/>
      <c r="F4724" s="70">
        <v>94</v>
      </c>
      <c r="G4724" s="173"/>
      <c r="H4724" s="173"/>
      <c r="I4724" s="71" t="str">
        <v>libre</v>
      </c>
      <c r="J4724" s="173"/>
      <c r="K4724" s="10">
        <v>0</v>
      </c>
      <c r="L4724" s="233"/>
      <c r="M4724" s="233"/>
      <c r="N4724" s="233"/>
      <c r="O4724" s="233"/>
      <c r="P4724" s="233"/>
    </row>
    <row r="4725" spans="1:16" outlineLevel="2" x14ac:dyDescent="0.3">
      <c r="A4725" s="173"/>
      <c r="B4725" s="173"/>
      <c r="C4725" s="173"/>
      <c r="D4725" s="173"/>
      <c r="E4725" s="173"/>
      <c r="F4725" s="70">
        <v>95</v>
      </c>
      <c r="G4725" s="173"/>
      <c r="H4725" s="173"/>
      <c r="I4725" s="71" t="str">
        <v>BSCS Base</v>
      </c>
      <c r="J4725" s="173"/>
      <c r="K4725" s="10">
        <v>0</v>
      </c>
      <c r="L4725" s="233"/>
      <c r="M4725" s="233"/>
      <c r="N4725" s="233"/>
      <c r="O4725" s="233"/>
      <c r="P4725" s="233"/>
    </row>
    <row r="4726" spans="1:16" outlineLevel="2" x14ac:dyDescent="0.3">
      <c r="A4726" s="173"/>
      <c r="B4726" s="173"/>
      <c r="C4726" s="173"/>
      <c r="D4726" s="173"/>
      <c r="E4726" s="173"/>
      <c r="F4726" s="70">
        <v>96</v>
      </c>
      <c r="G4726" s="173"/>
      <c r="H4726" s="173"/>
      <c r="I4726" s="71" t="str">
        <v>BSCS Mant</v>
      </c>
      <c r="J4726" s="173"/>
      <c r="K4726" s="10">
        <v>0</v>
      </c>
      <c r="L4726" s="233"/>
      <c r="M4726" s="233"/>
      <c r="N4726" s="233"/>
      <c r="O4726" s="233"/>
      <c r="P4726" s="233"/>
    </row>
    <row r="4727" spans="1:16" outlineLevel="2" x14ac:dyDescent="0.3">
      <c r="A4727" s="173"/>
      <c r="B4727" s="173"/>
      <c r="C4727" s="173"/>
      <c r="D4727" s="173"/>
      <c r="E4727" s="173"/>
      <c r="F4727" s="70">
        <v>97</v>
      </c>
      <c r="G4727" s="173"/>
      <c r="H4727" s="173"/>
      <c r="I4727" s="71" t="str">
        <v>ICC Base</v>
      </c>
      <c r="J4727" s="173"/>
      <c r="K4727" s="10">
        <v>0</v>
      </c>
      <c r="L4727" s="233"/>
      <c r="M4727" s="233"/>
      <c r="N4727" s="233"/>
      <c r="O4727" s="233"/>
      <c r="P4727" s="233"/>
    </row>
    <row r="4728" spans="1:16" outlineLevel="1" x14ac:dyDescent="0.3">
      <c r="A4728" s="173"/>
      <c r="B4728" s="173"/>
      <c r="C4728" s="173"/>
      <c r="D4728" s="173"/>
      <c r="E4728" s="173"/>
      <c r="F4728" s="70">
        <v>98</v>
      </c>
      <c r="G4728" s="173"/>
      <c r="H4728" s="173"/>
      <c r="I4728" s="71" t="str">
        <v>ICC Mant</v>
      </c>
      <c r="J4728" s="173"/>
      <c r="K4728" s="10">
        <v>0</v>
      </c>
      <c r="L4728" s="233"/>
      <c r="M4728" s="233"/>
      <c r="N4728" s="233"/>
      <c r="O4728" s="233"/>
      <c r="P4728" s="233"/>
    </row>
    <row r="4729" spans="1:16" outlineLevel="1" x14ac:dyDescent="0.3">
      <c r="A4729" s="173"/>
      <c r="B4729" s="173"/>
      <c r="C4729" s="173"/>
      <c r="D4729" s="173"/>
      <c r="E4729" s="173"/>
      <c r="F4729" s="70">
        <v>99</v>
      </c>
      <c r="G4729" s="173"/>
      <c r="H4729" s="173"/>
      <c r="I4729" s="71" t="str">
        <v>Mediation Mant</v>
      </c>
      <c r="J4729" s="173"/>
      <c r="K4729" s="10">
        <v>0</v>
      </c>
      <c r="L4729" s="233"/>
      <c r="M4729" s="233"/>
      <c r="N4729" s="233"/>
      <c r="O4729" s="233"/>
      <c r="P4729" s="233"/>
    </row>
    <row r="4730" spans="1:16" outlineLevel="1" x14ac:dyDescent="0.3">
      <c r="A4730" s="173"/>
      <c r="B4730" s="173"/>
      <c r="C4730" s="173"/>
      <c r="D4730" s="173"/>
      <c r="E4730" s="173"/>
      <c r="F4730" s="70">
        <v>100</v>
      </c>
      <c r="G4730" s="173"/>
      <c r="H4730" s="173"/>
      <c r="I4730" s="71" t="str">
        <v>Router tipo 1</v>
      </c>
      <c r="J4730" s="173"/>
      <c r="K4730" s="10">
        <v>0</v>
      </c>
      <c r="L4730" s="233"/>
      <c r="M4730" s="233"/>
      <c r="N4730" s="233"/>
      <c r="O4730" s="233"/>
      <c r="P4730" s="233"/>
    </row>
    <row r="4731" spans="1:16" outlineLevel="1" x14ac:dyDescent="0.3">
      <c r="A4731" s="173"/>
      <c r="B4731" s="173"/>
      <c r="C4731" s="173"/>
      <c r="D4731" s="173"/>
      <c r="E4731" s="173"/>
      <c r="F4731" s="70">
        <v>101</v>
      </c>
      <c r="G4731" s="173"/>
      <c r="H4731" s="173"/>
      <c r="I4731" s="71" t="str">
        <v>Router tipo 2</v>
      </c>
      <c r="J4731" s="173"/>
      <c r="K4731" s="10">
        <v>0</v>
      </c>
      <c r="L4731" s="233"/>
      <c r="M4731" s="233"/>
      <c r="N4731" s="233"/>
      <c r="O4731" s="233"/>
      <c r="P4731" s="233"/>
    </row>
    <row r="4732" spans="1:16" outlineLevel="2" x14ac:dyDescent="0.3">
      <c r="A4732" s="173"/>
      <c r="B4732" s="173"/>
      <c r="C4732" s="173"/>
      <c r="D4732" s="173"/>
      <c r="E4732" s="173"/>
      <c r="F4732" s="70">
        <v>102</v>
      </c>
      <c r="G4732" s="173"/>
      <c r="H4732" s="173"/>
      <c r="I4732" s="71" t="str">
        <v>Router tipo 3</v>
      </c>
      <c r="J4732" s="173"/>
      <c r="K4732" s="10">
        <v>0</v>
      </c>
      <c r="L4732" s="233"/>
      <c r="M4732" s="233"/>
      <c r="N4732" s="233"/>
      <c r="O4732" s="233"/>
      <c r="P4732" s="233"/>
    </row>
    <row r="4733" spans="1:16" outlineLevel="2" x14ac:dyDescent="0.3">
      <c r="A4733" s="173"/>
      <c r="B4733" s="173"/>
      <c r="C4733" s="173"/>
      <c r="D4733" s="173"/>
      <c r="E4733" s="173"/>
      <c r="F4733" s="70">
        <v>103</v>
      </c>
      <c r="G4733" s="173"/>
      <c r="H4733" s="173"/>
      <c r="I4733" s="71" t="str">
        <v>BSC-MGW</v>
      </c>
      <c r="J4733" s="173"/>
      <c r="K4733" s="10">
        <v>0</v>
      </c>
      <c r="L4733" s="233"/>
      <c r="M4733" s="233"/>
      <c r="N4733" s="233"/>
      <c r="O4733" s="233"/>
      <c r="P4733" s="233"/>
    </row>
    <row r="4734" spans="1:16" outlineLevel="2" x14ac:dyDescent="0.3">
      <c r="A4734" s="173"/>
      <c r="B4734" s="173"/>
      <c r="C4734" s="173"/>
      <c r="D4734" s="173"/>
      <c r="E4734" s="173"/>
      <c r="F4734" s="70">
        <v>104</v>
      </c>
      <c r="G4734" s="173"/>
      <c r="H4734" s="173"/>
      <c r="I4734" s="71" t="str">
        <v>BSC-SGSN</v>
      </c>
      <c r="J4734" s="173"/>
      <c r="K4734" s="10">
        <v>0</v>
      </c>
      <c r="L4734" s="233"/>
      <c r="M4734" s="233"/>
      <c r="N4734" s="233"/>
      <c r="O4734" s="233"/>
      <c r="P4734" s="233"/>
    </row>
    <row r="4735" spans="1:16" outlineLevel="2" x14ac:dyDescent="0.3">
      <c r="A4735" s="173"/>
      <c r="B4735" s="173"/>
      <c r="C4735" s="173"/>
      <c r="D4735" s="173"/>
      <c r="E4735" s="173"/>
      <c r="F4735" s="70">
        <v>105</v>
      </c>
      <c r="G4735" s="173"/>
      <c r="H4735" s="173"/>
      <c r="I4735" s="71" t="str">
        <v>SGSN-GGSN</v>
      </c>
      <c r="J4735" s="173"/>
      <c r="K4735" s="10">
        <v>0</v>
      </c>
      <c r="L4735" s="233"/>
      <c r="M4735" s="233"/>
      <c r="N4735" s="233"/>
      <c r="O4735" s="233"/>
      <c r="P4735" s="233"/>
    </row>
    <row r="4736" spans="1:16" outlineLevel="2" x14ac:dyDescent="0.3">
      <c r="A4736" s="173"/>
      <c r="B4736" s="173"/>
      <c r="C4736" s="173"/>
      <c r="D4736" s="173"/>
      <c r="E4736" s="173"/>
      <c r="F4736" s="70">
        <v>106</v>
      </c>
      <c r="G4736" s="173"/>
      <c r="H4736" s="173"/>
      <c r="I4736" s="71" t="str">
        <v>MGW-MGW</v>
      </c>
      <c r="J4736" s="173"/>
      <c r="K4736" s="10">
        <v>0</v>
      </c>
      <c r="L4736" s="233"/>
      <c r="M4736" s="233"/>
      <c r="N4736" s="233"/>
      <c r="O4736" s="233"/>
      <c r="P4736" s="233"/>
    </row>
    <row r="4737" spans="1:16" outlineLevel="2" x14ac:dyDescent="0.3">
      <c r="A4737" s="173"/>
      <c r="B4737" s="173"/>
      <c r="C4737" s="173"/>
      <c r="D4737" s="173"/>
      <c r="E4737" s="173"/>
      <c r="F4737" s="70">
        <v>107</v>
      </c>
      <c r="G4737" s="173"/>
      <c r="H4737" s="173"/>
      <c r="I4737" s="71" t="str">
        <v>RNC-MGW</v>
      </c>
      <c r="J4737" s="173"/>
      <c r="K4737" s="10">
        <v>0</v>
      </c>
      <c r="L4737" s="233"/>
      <c r="M4737" s="233"/>
      <c r="N4737" s="233"/>
      <c r="O4737" s="233"/>
      <c r="P4737" s="233"/>
    </row>
    <row r="4738" spans="1:16" outlineLevel="2" x14ac:dyDescent="0.3">
      <c r="A4738" s="173"/>
      <c r="B4738" s="173"/>
      <c r="C4738" s="173"/>
      <c r="D4738" s="173"/>
      <c r="E4738" s="173"/>
      <c r="F4738" s="70">
        <v>108</v>
      </c>
      <c r="G4738" s="173"/>
      <c r="H4738" s="173"/>
      <c r="I4738" s="71" t="str">
        <v>RNC-SGSN</v>
      </c>
      <c r="J4738" s="173"/>
      <c r="K4738" s="10">
        <v>0</v>
      </c>
      <c r="L4738" s="233"/>
      <c r="M4738" s="233"/>
      <c r="N4738" s="233"/>
      <c r="O4738" s="233"/>
      <c r="P4738" s="233"/>
    </row>
    <row r="4739" spans="1:16" outlineLevel="2" x14ac:dyDescent="0.3">
      <c r="A4739" s="173"/>
      <c r="B4739" s="173"/>
      <c r="C4739" s="173"/>
      <c r="D4739" s="173"/>
      <c r="E4739" s="173"/>
      <c r="F4739" s="70">
        <v>109</v>
      </c>
      <c r="G4739" s="173"/>
      <c r="H4739" s="173"/>
      <c r="I4739" s="71" t="str">
        <v>SGSN-GGSN</v>
      </c>
      <c r="J4739" s="173"/>
      <c r="K4739" s="10">
        <v>0</v>
      </c>
      <c r="L4739" s="233"/>
      <c r="M4739" s="233"/>
      <c r="N4739" s="233"/>
      <c r="O4739" s="233"/>
      <c r="P4739" s="233"/>
    </row>
    <row r="4740" spans="1:16" outlineLevel="2" x14ac:dyDescent="0.3">
      <c r="A4740" s="173"/>
      <c r="B4740" s="173"/>
      <c r="C4740" s="173"/>
      <c r="D4740" s="173"/>
      <c r="E4740" s="173"/>
      <c r="F4740" s="70">
        <v>110</v>
      </c>
      <c r="G4740" s="173"/>
      <c r="H4740" s="173"/>
      <c r="I4740" s="71" t="str">
        <v>MGW-MGW</v>
      </c>
      <c r="J4740" s="173"/>
      <c r="K4740" s="10">
        <v>0</v>
      </c>
      <c r="L4740" s="233"/>
      <c r="M4740" s="233"/>
      <c r="N4740" s="233"/>
      <c r="O4740" s="233"/>
      <c r="P4740" s="233"/>
    </row>
    <row r="4741" spans="1:16" outlineLevel="2" x14ac:dyDescent="0.3">
      <c r="A4741" s="173"/>
      <c r="B4741" s="173"/>
      <c r="C4741" s="173"/>
      <c r="D4741" s="173"/>
      <c r="E4741" s="173"/>
      <c r="F4741" s="70">
        <v>111</v>
      </c>
      <c r="G4741" s="173"/>
      <c r="H4741" s="173"/>
      <c r="I4741" s="71" t="str">
        <v>SGW-SGW</v>
      </c>
      <c r="J4741" s="173"/>
      <c r="K4741" s="10">
        <v>0</v>
      </c>
      <c r="L4741" s="233"/>
      <c r="M4741" s="233"/>
      <c r="N4741" s="233"/>
      <c r="O4741" s="233"/>
      <c r="P4741" s="233"/>
    </row>
    <row r="4742" spans="1:16" outlineLevel="2" x14ac:dyDescent="0.3">
      <c r="A4742" s="173"/>
      <c r="B4742" s="173"/>
      <c r="C4742" s="173"/>
      <c r="D4742" s="173"/>
      <c r="E4742" s="173"/>
      <c r="F4742" s="70">
        <v>112</v>
      </c>
      <c r="G4742" s="173"/>
      <c r="H4742" s="173"/>
      <c r="I4742" s="71" t="str">
        <v>MGW-PTR</v>
      </c>
      <c r="J4742" s="173"/>
      <c r="K4742" s="10">
        <v>0</v>
      </c>
      <c r="L4742" s="233"/>
      <c r="M4742" s="233"/>
      <c r="N4742" s="233"/>
      <c r="O4742" s="233"/>
      <c r="P4742" s="233"/>
    </row>
    <row r="4743" spans="1:16" outlineLevel="2" x14ac:dyDescent="0.3">
      <c r="A4743" s="173"/>
      <c r="B4743" s="173"/>
      <c r="C4743" s="173"/>
      <c r="D4743" s="173"/>
      <c r="E4743" s="173"/>
      <c r="F4743" s="70">
        <v>113</v>
      </c>
      <c r="G4743" s="173"/>
      <c r="H4743" s="173"/>
      <c r="I4743" s="71" t="str">
        <v>MGW-PTR</v>
      </c>
      <c r="J4743" s="173"/>
      <c r="K4743" s="10">
        <v>0</v>
      </c>
      <c r="L4743" s="233"/>
      <c r="M4743" s="233"/>
      <c r="N4743" s="233"/>
      <c r="O4743" s="233"/>
      <c r="P4743" s="233"/>
    </row>
    <row r="4744" spans="1:16" outlineLevel="2" x14ac:dyDescent="0.3">
      <c r="A4744" s="173"/>
      <c r="B4744" s="173"/>
      <c r="C4744" s="173"/>
      <c r="D4744" s="173"/>
      <c r="E4744" s="173"/>
      <c r="F4744" s="70">
        <v>114</v>
      </c>
      <c r="G4744" s="173"/>
      <c r="H4744" s="173"/>
      <c r="I4744" s="71" t="str">
        <v>SBC-PTR</v>
      </c>
      <c r="J4744" s="173"/>
      <c r="K4744" s="10">
        <v>0</v>
      </c>
      <c r="L4744" s="233"/>
      <c r="M4744" s="233"/>
      <c r="N4744" s="233"/>
      <c r="O4744" s="233"/>
      <c r="P4744" s="233"/>
    </row>
    <row r="4745" spans="1:16" outlineLevel="2" x14ac:dyDescent="0.3">
      <c r="A4745" s="173"/>
      <c r="B4745" s="173"/>
      <c r="C4745" s="173"/>
      <c r="D4745" s="173"/>
      <c r="E4745" s="173"/>
      <c r="F4745" s="70">
        <v>115</v>
      </c>
      <c r="G4745" s="173"/>
      <c r="H4745" s="173"/>
      <c r="I4745" s="71" t="str">
        <v>libre</v>
      </c>
      <c r="J4745" s="173"/>
      <c r="K4745" s="10">
        <v>0</v>
      </c>
      <c r="L4745" s="233"/>
      <c r="M4745" s="233"/>
      <c r="N4745" s="233"/>
      <c r="O4745" s="233"/>
      <c r="P4745" s="233"/>
    </row>
    <row r="4746" spans="1:16" outlineLevel="2" x14ac:dyDescent="0.3">
      <c r="A4746" s="173"/>
      <c r="B4746" s="173"/>
      <c r="C4746" s="173"/>
      <c r="D4746" s="173"/>
      <c r="E4746" s="173"/>
      <c r="F4746" s="70">
        <v>116</v>
      </c>
      <c r="G4746" s="173"/>
      <c r="H4746" s="173"/>
      <c r="I4746" s="71" t="str">
        <v>libre</v>
      </c>
      <c r="J4746" s="173"/>
      <c r="K4746" s="10">
        <v>0</v>
      </c>
      <c r="L4746" s="233"/>
      <c r="M4746" s="233"/>
      <c r="N4746" s="233"/>
      <c r="O4746" s="233"/>
      <c r="P4746" s="233"/>
    </row>
    <row r="4747" spans="1:16" outlineLevel="2" x14ac:dyDescent="0.3">
      <c r="A4747" s="173"/>
      <c r="B4747" s="173"/>
      <c r="C4747" s="173"/>
      <c r="D4747" s="173"/>
      <c r="E4747" s="173"/>
      <c r="F4747" s="70">
        <v>117</v>
      </c>
      <c r="G4747" s="173"/>
      <c r="H4747" s="173"/>
      <c r="I4747" s="71" t="str">
        <v>libre</v>
      </c>
      <c r="J4747" s="173"/>
      <c r="K4747" s="10">
        <v>0</v>
      </c>
      <c r="L4747" s="233"/>
      <c r="M4747" s="233"/>
      <c r="N4747" s="233"/>
      <c r="O4747" s="233"/>
      <c r="P4747" s="233"/>
    </row>
    <row r="4748" spans="1:16" outlineLevel="2" x14ac:dyDescent="0.3">
      <c r="A4748" s="173"/>
      <c r="B4748" s="173"/>
      <c r="C4748" s="173"/>
      <c r="D4748" s="173"/>
      <c r="E4748" s="173"/>
      <c r="F4748" s="70">
        <v>118</v>
      </c>
      <c r="G4748" s="173"/>
      <c r="H4748" s="173"/>
      <c r="I4748" s="71" t="str">
        <v>libre</v>
      </c>
      <c r="J4748" s="173"/>
      <c r="K4748" s="10">
        <v>0</v>
      </c>
      <c r="L4748" s="233"/>
      <c r="M4748" s="233"/>
      <c r="N4748" s="233"/>
      <c r="O4748" s="233"/>
      <c r="P4748" s="233"/>
    </row>
    <row r="4749" spans="1:16" outlineLevel="2" x14ac:dyDescent="0.3">
      <c r="A4749" s="173"/>
      <c r="B4749" s="173"/>
      <c r="C4749" s="173"/>
      <c r="D4749" s="173"/>
      <c r="E4749" s="173"/>
      <c r="F4749" s="70">
        <v>119</v>
      </c>
      <c r="G4749" s="173"/>
      <c r="H4749" s="173"/>
      <c r="I4749" s="71" t="str">
        <v>libre</v>
      </c>
      <c r="J4749" s="173"/>
      <c r="K4749" s="10">
        <v>0</v>
      </c>
      <c r="L4749" s="233"/>
      <c r="M4749" s="233"/>
      <c r="N4749" s="233"/>
      <c r="O4749" s="233"/>
      <c r="P4749" s="233"/>
    </row>
    <row r="4750" spans="1:16" outlineLevel="2" x14ac:dyDescent="0.3">
      <c r="A4750" s="173"/>
      <c r="B4750" s="173"/>
      <c r="C4750" s="173"/>
      <c r="D4750" s="173"/>
      <c r="E4750" s="173"/>
      <c r="F4750" s="70">
        <v>120</v>
      </c>
      <c r="G4750" s="173"/>
      <c r="H4750" s="173"/>
      <c r="I4750" s="71" t="str">
        <v>libre</v>
      </c>
      <c r="J4750" s="173"/>
      <c r="K4750" s="10">
        <v>0</v>
      </c>
      <c r="L4750" s="233"/>
      <c r="M4750" s="233"/>
      <c r="N4750" s="233"/>
      <c r="O4750" s="233"/>
      <c r="P4750" s="233"/>
    </row>
    <row r="4751" spans="1:16" outlineLevel="2" x14ac:dyDescent="0.3">
      <c r="A4751" s="173"/>
      <c r="B4751" s="173"/>
      <c r="C4751" s="173"/>
      <c r="D4751" s="173"/>
      <c r="E4751" s="173"/>
      <c r="F4751" s="70">
        <v>121</v>
      </c>
      <c r="G4751" s="173"/>
      <c r="H4751" s="173"/>
      <c r="I4751" s="71" t="str">
        <v>libre</v>
      </c>
      <c r="J4751" s="173"/>
      <c r="K4751" s="10">
        <v>0</v>
      </c>
      <c r="L4751" s="233"/>
      <c r="M4751" s="233"/>
      <c r="N4751" s="233"/>
      <c r="O4751" s="233"/>
      <c r="P4751" s="233"/>
    </row>
    <row r="4752" spans="1:16" outlineLevel="2" x14ac:dyDescent="0.3">
      <c r="A4752" s="173"/>
      <c r="B4752" s="173"/>
      <c r="C4752" s="173"/>
      <c r="D4752" s="173"/>
      <c r="E4752" s="173"/>
      <c r="F4752" s="70">
        <v>122</v>
      </c>
      <c r="G4752" s="173"/>
      <c r="H4752" s="173"/>
      <c r="I4752" s="71" t="str">
        <v>libre</v>
      </c>
      <c r="J4752" s="173"/>
      <c r="K4752" s="10">
        <v>0</v>
      </c>
      <c r="L4752" s="233"/>
      <c r="M4752" s="233"/>
      <c r="N4752" s="233"/>
      <c r="O4752" s="233"/>
      <c r="P4752" s="233"/>
    </row>
    <row r="4753" spans="1:16" outlineLevel="2" x14ac:dyDescent="0.3">
      <c r="A4753" s="173"/>
      <c r="B4753" s="173"/>
      <c r="C4753" s="173"/>
      <c r="D4753" s="173"/>
      <c r="E4753" s="173"/>
      <c r="F4753" s="70">
        <v>123</v>
      </c>
      <c r="G4753" s="173"/>
      <c r="H4753" s="173"/>
      <c r="I4753" s="71" t="str">
        <v>libre</v>
      </c>
      <c r="J4753" s="173"/>
      <c r="K4753" s="10">
        <v>0</v>
      </c>
      <c r="L4753" s="233"/>
      <c r="M4753" s="233"/>
      <c r="N4753" s="233"/>
      <c r="O4753" s="233"/>
      <c r="P4753" s="233"/>
    </row>
    <row r="4754" spans="1:16" outlineLevel="2" x14ac:dyDescent="0.3">
      <c r="A4754" s="173"/>
      <c r="B4754" s="173"/>
      <c r="C4754" s="173"/>
      <c r="D4754" s="173"/>
      <c r="E4754" s="173"/>
      <c r="F4754" s="70">
        <v>124</v>
      </c>
      <c r="G4754" s="173"/>
      <c r="H4754" s="173"/>
      <c r="I4754" s="71" t="str">
        <v>libre</v>
      </c>
      <c r="J4754" s="173"/>
      <c r="K4754" s="10">
        <v>0</v>
      </c>
      <c r="L4754" s="233"/>
      <c r="M4754" s="233"/>
      <c r="N4754" s="233"/>
      <c r="O4754" s="233"/>
      <c r="P4754" s="233"/>
    </row>
    <row r="4755" spans="1:16" outlineLevel="2" x14ac:dyDescent="0.3">
      <c r="A4755" s="173"/>
      <c r="B4755" s="173"/>
      <c r="C4755" s="173"/>
      <c r="D4755" s="173"/>
      <c r="E4755" s="173"/>
      <c r="F4755" s="70">
        <v>125</v>
      </c>
      <c r="G4755" s="173"/>
      <c r="H4755" s="173"/>
      <c r="I4755" s="71" t="str">
        <v>libre</v>
      </c>
      <c r="J4755" s="173"/>
      <c r="K4755" s="10">
        <v>0</v>
      </c>
      <c r="L4755" s="233"/>
      <c r="M4755" s="233"/>
      <c r="N4755" s="233"/>
      <c r="O4755" s="233"/>
      <c r="P4755" s="233"/>
    </row>
    <row r="4756" spans="1:16" outlineLevel="2" x14ac:dyDescent="0.3">
      <c r="A4756" s="173"/>
      <c r="B4756" s="173"/>
      <c r="C4756" s="173"/>
      <c r="D4756" s="173"/>
      <c r="E4756" s="173"/>
      <c r="F4756" s="70">
        <v>126</v>
      </c>
      <c r="G4756" s="173"/>
      <c r="H4756" s="173"/>
      <c r="I4756" s="71" t="str">
        <v>libre</v>
      </c>
      <c r="J4756" s="173"/>
      <c r="K4756" s="10">
        <v>0</v>
      </c>
      <c r="L4756" s="233"/>
      <c r="M4756" s="233"/>
      <c r="N4756" s="233"/>
      <c r="O4756" s="233"/>
      <c r="P4756" s="233"/>
    </row>
    <row r="4757" spans="1:16" outlineLevel="2" x14ac:dyDescent="0.3">
      <c r="A4757" s="173"/>
      <c r="B4757" s="173"/>
      <c r="C4757" s="173"/>
      <c r="D4757" s="173"/>
      <c r="E4757" s="173"/>
      <c r="F4757" s="70">
        <v>127</v>
      </c>
      <c r="G4757" s="173"/>
      <c r="H4757" s="173"/>
      <c r="I4757" s="71" t="str">
        <v>libre</v>
      </c>
      <c r="J4757" s="173"/>
      <c r="K4757" s="10">
        <v>0</v>
      </c>
      <c r="L4757" s="233"/>
      <c r="M4757" s="233"/>
      <c r="N4757" s="233"/>
      <c r="O4757" s="233"/>
      <c r="P4757" s="233"/>
    </row>
    <row r="4758" spans="1:16" outlineLevel="2" x14ac:dyDescent="0.3">
      <c r="A4758" s="173"/>
      <c r="B4758" s="173"/>
      <c r="C4758" s="173"/>
      <c r="D4758" s="173"/>
      <c r="E4758" s="173"/>
      <c r="F4758" s="70">
        <v>128</v>
      </c>
      <c r="G4758" s="173"/>
      <c r="H4758" s="173"/>
      <c r="I4758" s="71" t="str">
        <v>libre</v>
      </c>
      <c r="J4758" s="173"/>
      <c r="K4758" s="10">
        <v>0</v>
      </c>
      <c r="L4758" s="233"/>
      <c r="M4758" s="233"/>
      <c r="N4758" s="233"/>
      <c r="O4758" s="233"/>
      <c r="P4758" s="233"/>
    </row>
    <row r="4759" spans="1:16" outlineLevel="2" x14ac:dyDescent="0.3">
      <c r="A4759" s="173"/>
      <c r="B4759" s="173"/>
      <c r="C4759" s="173"/>
      <c r="D4759" s="173"/>
      <c r="E4759" s="173"/>
      <c r="F4759" s="70">
        <v>129</v>
      </c>
      <c r="G4759" s="173"/>
      <c r="H4759" s="173"/>
      <c r="I4759" s="71" t="str">
        <v>libre</v>
      </c>
      <c r="J4759" s="173"/>
      <c r="K4759" s="10">
        <v>0</v>
      </c>
      <c r="L4759" s="233"/>
      <c r="M4759" s="233"/>
      <c r="N4759" s="233"/>
      <c r="O4759" s="233"/>
      <c r="P4759" s="233"/>
    </row>
    <row r="4760" spans="1:16" outlineLevel="2" x14ac:dyDescent="0.3">
      <c r="A4760" s="173"/>
      <c r="B4760" s="173"/>
      <c r="C4760" s="173"/>
      <c r="D4760" s="173"/>
      <c r="E4760" s="173"/>
      <c r="F4760" s="70">
        <v>130</v>
      </c>
      <c r="G4760" s="173"/>
      <c r="H4760" s="173"/>
      <c r="I4760" s="71" t="str">
        <v>libre</v>
      </c>
      <c r="J4760" s="173"/>
      <c r="K4760" s="10">
        <v>0</v>
      </c>
      <c r="L4760" s="233"/>
      <c r="M4760" s="233"/>
      <c r="N4760" s="233"/>
      <c r="O4760" s="233"/>
      <c r="P4760" s="233"/>
    </row>
    <row r="4761" spans="1:16" outlineLevel="2" x14ac:dyDescent="0.3">
      <c r="A4761" s="173"/>
      <c r="B4761" s="173"/>
      <c r="C4761" s="173"/>
      <c r="D4761" s="173"/>
      <c r="E4761" s="173"/>
      <c r="F4761" s="70">
        <v>131</v>
      </c>
      <c r="G4761" s="173"/>
      <c r="H4761" s="173"/>
      <c r="I4761" s="71" t="str">
        <v>libre</v>
      </c>
      <c r="J4761" s="173"/>
      <c r="K4761" s="10">
        <v>0</v>
      </c>
      <c r="L4761" s="233"/>
      <c r="M4761" s="233"/>
      <c r="N4761" s="233"/>
      <c r="O4761" s="233"/>
      <c r="P4761" s="233"/>
    </row>
    <row r="4762" spans="1:16" outlineLevel="2" x14ac:dyDescent="0.3">
      <c r="A4762" s="173"/>
      <c r="B4762" s="173"/>
      <c r="C4762" s="173"/>
      <c r="D4762" s="173"/>
      <c r="E4762" s="173"/>
      <c r="F4762" s="70">
        <v>132</v>
      </c>
      <c r="G4762" s="173"/>
      <c r="H4762" s="173"/>
      <c r="I4762" s="71" t="str">
        <v>libre</v>
      </c>
      <c r="J4762" s="173"/>
      <c r="K4762" s="10">
        <v>0</v>
      </c>
      <c r="L4762" s="233"/>
      <c r="M4762" s="233"/>
      <c r="N4762" s="233"/>
      <c r="O4762" s="233"/>
      <c r="P4762" s="233"/>
    </row>
    <row r="4763" spans="1:16" outlineLevel="2" x14ac:dyDescent="0.3">
      <c r="A4763" s="173"/>
      <c r="B4763" s="173"/>
      <c r="C4763" s="173"/>
      <c r="D4763" s="173"/>
      <c r="E4763" s="173"/>
      <c r="F4763" s="70">
        <v>133</v>
      </c>
      <c r="G4763" s="173"/>
      <c r="H4763" s="173"/>
      <c r="I4763" s="71" t="str">
        <v>libre</v>
      </c>
      <c r="J4763" s="173"/>
      <c r="K4763" s="10">
        <v>0</v>
      </c>
      <c r="L4763" s="233"/>
      <c r="M4763" s="233"/>
      <c r="N4763" s="233"/>
      <c r="O4763" s="233"/>
      <c r="P4763" s="233"/>
    </row>
    <row r="4764" spans="1:16" outlineLevel="2" x14ac:dyDescent="0.3">
      <c r="A4764" s="173"/>
      <c r="B4764" s="173"/>
      <c r="C4764" s="173"/>
      <c r="D4764" s="173"/>
      <c r="E4764" s="173"/>
      <c r="F4764" s="70">
        <v>134</v>
      </c>
      <c r="G4764" s="173"/>
      <c r="H4764" s="173"/>
      <c r="I4764" s="71" t="str">
        <v>libre</v>
      </c>
      <c r="J4764" s="173"/>
      <c r="K4764" s="10">
        <v>0</v>
      </c>
      <c r="L4764" s="233"/>
      <c r="M4764" s="233"/>
      <c r="N4764" s="233"/>
      <c r="O4764" s="233"/>
      <c r="P4764" s="233"/>
    </row>
    <row r="4765" spans="1:16" outlineLevel="2" x14ac:dyDescent="0.3">
      <c r="A4765" s="173"/>
      <c r="B4765" s="173"/>
      <c r="C4765" s="173"/>
      <c r="D4765" s="173"/>
      <c r="E4765" s="173"/>
      <c r="F4765" s="70">
        <v>135</v>
      </c>
      <c r="G4765" s="173"/>
      <c r="H4765" s="173"/>
      <c r="I4765" s="71" t="str">
        <v>libre</v>
      </c>
      <c r="J4765" s="173"/>
      <c r="K4765" s="10">
        <v>0</v>
      </c>
      <c r="L4765" s="233"/>
      <c r="M4765" s="233"/>
      <c r="N4765" s="233"/>
      <c r="O4765" s="233"/>
      <c r="P4765" s="233"/>
    </row>
    <row r="4766" spans="1:16" outlineLevel="2" x14ac:dyDescent="0.3">
      <c r="A4766" s="173"/>
      <c r="B4766" s="173"/>
      <c r="C4766" s="173"/>
      <c r="D4766" s="173"/>
      <c r="E4766" s="173"/>
      <c r="F4766" s="70">
        <v>136</v>
      </c>
      <c r="G4766" s="173"/>
      <c r="H4766" s="173"/>
      <c r="I4766" s="71" t="str">
        <v>libre</v>
      </c>
      <c r="J4766" s="173"/>
      <c r="K4766" s="10">
        <v>0</v>
      </c>
      <c r="L4766" s="233"/>
      <c r="M4766" s="233"/>
      <c r="N4766" s="233"/>
      <c r="O4766" s="233"/>
      <c r="P4766" s="233"/>
    </row>
    <row r="4767" spans="1:16" outlineLevel="2" x14ac:dyDescent="0.3">
      <c r="A4767" s="173"/>
      <c r="B4767" s="173"/>
      <c r="C4767" s="173"/>
      <c r="D4767" s="173"/>
      <c r="E4767" s="173"/>
      <c r="F4767" s="70">
        <v>137</v>
      </c>
      <c r="G4767" s="173"/>
      <c r="H4767" s="173"/>
      <c r="I4767" s="71" t="str">
        <v>libre</v>
      </c>
      <c r="J4767" s="173"/>
      <c r="K4767" s="10">
        <v>0</v>
      </c>
      <c r="L4767" s="233"/>
      <c r="M4767" s="233"/>
      <c r="N4767" s="233"/>
      <c r="O4767" s="233"/>
      <c r="P4767" s="233"/>
    </row>
    <row r="4768" spans="1:16" outlineLevel="2" x14ac:dyDescent="0.3">
      <c r="A4768" s="173"/>
      <c r="B4768" s="173"/>
      <c r="C4768" s="173"/>
      <c r="D4768" s="173"/>
      <c r="E4768" s="173"/>
      <c r="F4768" s="70">
        <v>138</v>
      </c>
      <c r="G4768" s="173"/>
      <c r="H4768" s="173"/>
      <c r="I4768" s="71" t="str">
        <v>libre</v>
      </c>
      <c r="J4768" s="173"/>
      <c r="K4768" s="10">
        <v>0</v>
      </c>
      <c r="L4768" s="233"/>
      <c r="M4768" s="233"/>
      <c r="N4768" s="233"/>
      <c r="O4768" s="233"/>
      <c r="P4768" s="233"/>
    </row>
    <row r="4769" spans="1:16" outlineLevel="2" x14ac:dyDescent="0.3">
      <c r="A4769" s="173"/>
      <c r="B4769" s="173"/>
      <c r="C4769" s="173"/>
      <c r="D4769" s="173"/>
      <c r="E4769" s="173"/>
      <c r="F4769" s="70">
        <v>139</v>
      </c>
      <c r="G4769" s="173"/>
      <c r="H4769" s="173"/>
      <c r="I4769" s="71" t="str">
        <v>libre</v>
      </c>
      <c r="J4769" s="173"/>
      <c r="K4769" s="10">
        <v>0</v>
      </c>
      <c r="L4769" s="233"/>
      <c r="M4769" s="233"/>
      <c r="N4769" s="233"/>
      <c r="O4769" s="233"/>
      <c r="P4769" s="233"/>
    </row>
    <row r="4770" spans="1:16" outlineLevel="2" x14ac:dyDescent="0.3">
      <c r="A4770" s="173"/>
      <c r="B4770" s="173"/>
      <c r="C4770" s="173"/>
      <c r="D4770" s="173"/>
      <c r="E4770" s="173"/>
      <c r="F4770" s="70">
        <v>140</v>
      </c>
      <c r="G4770" s="173"/>
      <c r="H4770" s="173"/>
      <c r="I4770" s="71" t="str">
        <v>libre</v>
      </c>
      <c r="J4770" s="173"/>
      <c r="K4770" s="10">
        <v>0</v>
      </c>
      <c r="L4770" s="233"/>
      <c r="M4770" s="233"/>
      <c r="N4770" s="233"/>
      <c r="O4770" s="233"/>
      <c r="P4770" s="233"/>
    </row>
    <row r="4771" spans="1:16" outlineLevel="2" x14ac:dyDescent="0.3">
      <c r="A4771" s="173"/>
      <c r="B4771" s="173"/>
      <c r="C4771" s="173"/>
      <c r="D4771" s="173"/>
      <c r="E4771" s="173"/>
      <c r="F4771" s="70">
        <v>141</v>
      </c>
      <c r="G4771" s="173"/>
      <c r="H4771" s="173"/>
      <c r="I4771" s="71" t="str">
        <v>libre</v>
      </c>
      <c r="J4771" s="173"/>
      <c r="K4771" s="10">
        <v>0</v>
      </c>
      <c r="L4771" s="233"/>
      <c r="M4771" s="233"/>
      <c r="N4771" s="233"/>
      <c r="O4771" s="233"/>
      <c r="P4771" s="233"/>
    </row>
    <row r="4772" spans="1:16" outlineLevel="2" x14ac:dyDescent="0.3">
      <c r="A4772" s="173"/>
      <c r="B4772" s="173"/>
      <c r="C4772" s="173"/>
      <c r="D4772" s="173"/>
      <c r="E4772" s="173"/>
      <c r="F4772" s="70">
        <v>142</v>
      </c>
      <c r="G4772" s="173"/>
      <c r="H4772" s="173"/>
      <c r="I4772" s="71" t="str">
        <v>libre</v>
      </c>
      <c r="J4772" s="173"/>
      <c r="K4772" s="10">
        <v>0</v>
      </c>
      <c r="L4772" s="233"/>
      <c r="M4772" s="233"/>
      <c r="N4772" s="233"/>
      <c r="O4772" s="233"/>
      <c r="P4772" s="233"/>
    </row>
    <row r="4773" spans="1:16" outlineLevel="2" x14ac:dyDescent="0.3">
      <c r="A4773" s="173"/>
      <c r="B4773" s="173"/>
      <c r="C4773" s="173"/>
      <c r="D4773" s="173"/>
      <c r="E4773" s="173"/>
      <c r="F4773" s="70">
        <v>143</v>
      </c>
      <c r="G4773" s="173"/>
      <c r="H4773" s="173"/>
      <c r="I4773" s="71" t="str">
        <v>libre</v>
      </c>
      <c r="J4773" s="173"/>
      <c r="K4773" s="10">
        <v>0</v>
      </c>
      <c r="L4773" s="233"/>
      <c r="M4773" s="233"/>
      <c r="N4773" s="233"/>
      <c r="O4773" s="233"/>
      <c r="P4773" s="233"/>
    </row>
    <row r="4774" spans="1:16" outlineLevel="2" x14ac:dyDescent="0.3">
      <c r="A4774" s="173"/>
      <c r="B4774" s="173"/>
      <c r="C4774" s="173"/>
      <c r="D4774" s="173"/>
      <c r="E4774" s="173"/>
      <c r="F4774" s="70">
        <v>144</v>
      </c>
      <c r="G4774" s="173"/>
      <c r="H4774" s="173"/>
      <c r="I4774" s="71" t="str">
        <v>libre</v>
      </c>
      <c r="J4774" s="173"/>
      <c r="K4774" s="10">
        <v>0</v>
      </c>
      <c r="L4774" s="233"/>
      <c r="M4774" s="233"/>
      <c r="N4774" s="233"/>
      <c r="O4774" s="233"/>
      <c r="P4774" s="233"/>
    </row>
    <row r="4775" spans="1:16" outlineLevel="2" x14ac:dyDescent="0.3">
      <c r="A4775" s="173"/>
      <c r="B4775" s="173"/>
      <c r="C4775" s="173"/>
      <c r="D4775" s="173"/>
      <c r="E4775" s="173"/>
      <c r="F4775" s="70">
        <v>145</v>
      </c>
      <c r="G4775" s="173"/>
      <c r="H4775" s="173"/>
      <c r="I4775" s="71" t="str">
        <v>libre</v>
      </c>
      <c r="J4775" s="173"/>
      <c r="K4775" s="10">
        <v>0</v>
      </c>
      <c r="L4775" s="233"/>
      <c r="M4775" s="233"/>
      <c r="N4775" s="233"/>
      <c r="O4775" s="233"/>
      <c r="P4775" s="233"/>
    </row>
    <row r="4776" spans="1:16" outlineLevel="2" x14ac:dyDescent="0.3">
      <c r="A4776" s="173"/>
      <c r="B4776" s="173"/>
      <c r="C4776" s="173"/>
      <c r="D4776" s="173"/>
      <c r="E4776" s="173"/>
      <c r="F4776" s="70">
        <v>146</v>
      </c>
      <c r="G4776" s="173"/>
      <c r="H4776" s="173"/>
      <c r="I4776" s="71" t="str">
        <v>libre</v>
      </c>
      <c r="J4776" s="173"/>
      <c r="K4776" s="10">
        <v>0</v>
      </c>
      <c r="L4776" s="233"/>
      <c r="M4776" s="233"/>
      <c r="N4776" s="233"/>
      <c r="O4776" s="233"/>
      <c r="P4776" s="233"/>
    </row>
    <row r="4777" spans="1:16" outlineLevel="2" x14ac:dyDescent="0.3">
      <c r="A4777" s="173"/>
      <c r="B4777" s="173"/>
      <c r="C4777" s="173"/>
      <c r="D4777" s="173"/>
      <c r="E4777" s="173"/>
      <c r="F4777" s="70">
        <v>147</v>
      </c>
      <c r="G4777" s="173"/>
      <c r="H4777" s="173"/>
      <c r="I4777" s="71" t="str">
        <v>libre</v>
      </c>
      <c r="J4777" s="173"/>
      <c r="K4777" s="10">
        <v>0</v>
      </c>
      <c r="L4777" s="233"/>
      <c r="M4777" s="233"/>
      <c r="N4777" s="233"/>
      <c r="O4777" s="233"/>
      <c r="P4777" s="233"/>
    </row>
    <row r="4778" spans="1:16" outlineLevel="2" x14ac:dyDescent="0.3">
      <c r="A4778" s="173"/>
      <c r="B4778" s="173"/>
      <c r="C4778" s="173"/>
      <c r="D4778" s="173"/>
      <c r="E4778" s="173"/>
      <c r="F4778" s="70">
        <v>148</v>
      </c>
      <c r="G4778" s="173"/>
      <c r="H4778" s="173"/>
      <c r="I4778" s="71" t="str">
        <v>libre</v>
      </c>
      <c r="J4778" s="173"/>
      <c r="K4778" s="10">
        <v>0</v>
      </c>
      <c r="L4778" s="233"/>
      <c r="M4778" s="233"/>
      <c r="N4778" s="233"/>
      <c r="O4778" s="233"/>
      <c r="P4778" s="233"/>
    </row>
    <row r="4779" spans="1:16" outlineLevel="2" x14ac:dyDescent="0.3">
      <c r="A4779" s="173"/>
      <c r="B4779" s="173"/>
      <c r="C4779" s="173"/>
      <c r="D4779" s="173"/>
      <c r="E4779" s="173"/>
      <c r="F4779" s="70">
        <v>149</v>
      </c>
      <c r="G4779" s="173"/>
      <c r="H4779" s="173"/>
      <c r="I4779" s="71" t="str">
        <v>libre</v>
      </c>
      <c r="J4779" s="173"/>
      <c r="K4779" s="10">
        <v>0</v>
      </c>
      <c r="L4779" s="233"/>
      <c r="M4779" s="233"/>
      <c r="N4779" s="233"/>
      <c r="O4779" s="233"/>
      <c r="P4779" s="233"/>
    </row>
    <row r="4780" spans="1:16" outlineLevel="2" x14ac:dyDescent="0.3">
      <c r="A4780" s="173"/>
      <c r="B4780" s="173"/>
      <c r="C4780" s="173"/>
      <c r="D4780" s="173"/>
      <c r="E4780" s="173"/>
      <c r="F4780" s="70">
        <v>150</v>
      </c>
      <c r="G4780" s="173"/>
      <c r="H4780" s="173"/>
      <c r="I4780" s="71" t="str">
        <v>libre</v>
      </c>
      <c r="J4780" s="173"/>
      <c r="K4780" s="10">
        <v>0</v>
      </c>
      <c r="L4780" s="233"/>
      <c r="M4780" s="233"/>
      <c r="N4780" s="233"/>
      <c r="O4780" s="233"/>
      <c r="P4780" s="233"/>
    </row>
    <row r="4781" spans="1:16" outlineLevel="2" x14ac:dyDescent="0.3">
      <c r="A4781" s="173"/>
      <c r="B4781" s="173"/>
      <c r="C4781" s="173"/>
      <c r="D4781" s="173"/>
      <c r="E4781" s="173"/>
      <c r="F4781" s="70">
        <v>151</v>
      </c>
      <c r="G4781" s="173"/>
      <c r="H4781" s="173"/>
      <c r="I4781" s="71" t="str">
        <v>libre</v>
      </c>
      <c r="J4781" s="173"/>
      <c r="K4781" s="10">
        <v>0</v>
      </c>
      <c r="L4781" s="233"/>
      <c r="M4781" s="233"/>
      <c r="N4781" s="233"/>
      <c r="O4781" s="233"/>
      <c r="P4781" s="233"/>
    </row>
    <row r="4782" spans="1:16" outlineLevel="2" x14ac:dyDescent="0.3">
      <c r="A4782" s="173"/>
      <c r="B4782" s="173"/>
      <c r="C4782" s="173"/>
      <c r="D4782" s="173"/>
      <c r="E4782" s="173"/>
      <c r="F4782" s="70">
        <v>152</v>
      </c>
      <c r="G4782" s="173"/>
      <c r="H4782" s="173"/>
      <c r="I4782" s="71" t="str">
        <v>libre</v>
      </c>
      <c r="J4782" s="173"/>
      <c r="K4782" s="10">
        <v>0</v>
      </c>
      <c r="L4782" s="233"/>
      <c r="M4782" s="233"/>
      <c r="N4782" s="233"/>
      <c r="O4782" s="233"/>
      <c r="P4782" s="233"/>
    </row>
    <row r="4783" spans="1:16" outlineLevel="2" x14ac:dyDescent="0.3">
      <c r="A4783" s="173"/>
      <c r="B4783" s="173"/>
      <c r="C4783" s="173"/>
      <c r="D4783" s="173"/>
      <c r="E4783" s="173"/>
      <c r="F4783" s="70">
        <v>153</v>
      </c>
      <c r="G4783" s="173"/>
      <c r="H4783" s="173"/>
      <c r="I4783" s="71" t="str">
        <v>libre</v>
      </c>
      <c r="J4783" s="173"/>
      <c r="K4783" s="10">
        <v>0</v>
      </c>
      <c r="L4783" s="233"/>
      <c r="M4783" s="233"/>
      <c r="N4783" s="233"/>
      <c r="O4783" s="233"/>
      <c r="P4783" s="233"/>
    </row>
    <row r="4784" spans="1:16" outlineLevel="2" x14ac:dyDescent="0.3">
      <c r="A4784" s="173"/>
      <c r="B4784" s="173"/>
      <c r="C4784" s="173"/>
      <c r="D4784" s="173"/>
      <c r="E4784" s="173"/>
      <c r="F4784" s="70">
        <v>154</v>
      </c>
      <c r="G4784" s="173"/>
      <c r="H4784" s="173"/>
      <c r="I4784" s="71" t="str">
        <v>libre</v>
      </c>
      <c r="J4784" s="173"/>
      <c r="K4784" s="10">
        <v>0</v>
      </c>
      <c r="L4784" s="233"/>
      <c r="M4784" s="233"/>
      <c r="N4784" s="233"/>
      <c r="O4784" s="233"/>
      <c r="P4784" s="233"/>
    </row>
    <row r="4785" spans="1:16" outlineLevel="2" x14ac:dyDescent="0.3">
      <c r="A4785" s="173"/>
      <c r="B4785" s="173"/>
      <c r="C4785" s="173"/>
      <c r="D4785" s="173"/>
      <c r="E4785" s="173"/>
      <c r="F4785" s="70">
        <v>155</v>
      </c>
      <c r="G4785" s="173"/>
      <c r="H4785" s="173"/>
      <c r="I4785" s="71" t="str">
        <v>libre</v>
      </c>
      <c r="J4785" s="173"/>
      <c r="K4785" s="10">
        <v>0</v>
      </c>
      <c r="L4785" s="233"/>
      <c r="M4785" s="233"/>
      <c r="N4785" s="233"/>
      <c r="O4785" s="233"/>
      <c r="P4785" s="233"/>
    </row>
    <row r="4786" spans="1:16" outlineLevel="2" x14ac:dyDescent="0.3">
      <c r="A4786" s="173"/>
      <c r="B4786" s="173"/>
      <c r="C4786" s="173"/>
      <c r="D4786" s="173"/>
      <c r="E4786" s="173"/>
      <c r="F4786" s="70">
        <v>156</v>
      </c>
      <c r="G4786" s="173"/>
      <c r="H4786" s="173"/>
      <c r="I4786" s="71" t="str">
        <v>libre</v>
      </c>
      <c r="J4786" s="173"/>
      <c r="K4786" s="10">
        <v>0</v>
      </c>
      <c r="L4786" s="233"/>
      <c r="M4786" s="233"/>
      <c r="N4786" s="233"/>
      <c r="O4786" s="233"/>
      <c r="P4786" s="233"/>
    </row>
    <row r="4787" spans="1:16" outlineLevel="2" x14ac:dyDescent="0.3">
      <c r="A4787" s="173"/>
      <c r="B4787" s="173"/>
      <c r="C4787" s="173"/>
      <c r="D4787" s="173"/>
      <c r="E4787" s="173"/>
      <c r="F4787" s="70">
        <v>157</v>
      </c>
      <c r="G4787" s="173"/>
      <c r="H4787" s="173"/>
      <c r="I4787" s="71" t="str">
        <v>libre</v>
      </c>
      <c r="J4787" s="173"/>
      <c r="K4787" s="10">
        <v>0</v>
      </c>
      <c r="L4787" s="233"/>
      <c r="M4787" s="233"/>
      <c r="N4787" s="233"/>
      <c r="O4787" s="233"/>
      <c r="P4787" s="233"/>
    </row>
    <row r="4788" spans="1:16" outlineLevel="2" x14ac:dyDescent="0.3">
      <c r="A4788" s="173"/>
      <c r="B4788" s="173"/>
      <c r="C4788" s="173"/>
      <c r="D4788" s="173"/>
      <c r="E4788" s="173"/>
      <c r="F4788" s="70">
        <v>158</v>
      </c>
      <c r="G4788" s="173"/>
      <c r="H4788" s="173"/>
      <c r="I4788" s="71" t="str">
        <v>libre</v>
      </c>
      <c r="J4788" s="173"/>
      <c r="K4788" s="10">
        <v>0</v>
      </c>
      <c r="L4788" s="233"/>
      <c r="M4788" s="233"/>
      <c r="N4788" s="233"/>
      <c r="O4788" s="233"/>
      <c r="P4788" s="233"/>
    </row>
    <row r="4789" spans="1:16" outlineLevel="2" x14ac:dyDescent="0.3">
      <c r="A4789" s="173"/>
      <c r="B4789" s="173"/>
      <c r="C4789" s="173"/>
      <c r="D4789" s="173"/>
      <c r="E4789" s="173"/>
      <c r="F4789" s="70">
        <v>159</v>
      </c>
      <c r="G4789" s="173"/>
      <c r="H4789" s="173"/>
      <c r="I4789" s="71" t="str">
        <v>libre</v>
      </c>
      <c r="J4789" s="173"/>
      <c r="K4789" s="10">
        <v>0</v>
      </c>
      <c r="L4789" s="233"/>
      <c r="M4789" s="233"/>
      <c r="N4789" s="233"/>
      <c r="O4789" s="233"/>
      <c r="P4789" s="233"/>
    </row>
    <row r="4790" spans="1:16" outlineLevel="2" x14ac:dyDescent="0.3">
      <c r="A4790" s="173"/>
      <c r="B4790" s="173"/>
      <c r="C4790" s="173"/>
      <c r="D4790" s="173"/>
      <c r="E4790" s="173"/>
      <c r="F4790" s="70">
        <v>160</v>
      </c>
      <c r="G4790" s="173"/>
      <c r="H4790" s="173"/>
      <c r="I4790" s="71" t="str">
        <v>libre</v>
      </c>
      <c r="J4790" s="173"/>
      <c r="K4790" s="10">
        <v>0</v>
      </c>
      <c r="L4790" s="233"/>
      <c r="M4790" s="233"/>
      <c r="N4790" s="233"/>
      <c r="O4790" s="233"/>
      <c r="P4790" s="233"/>
    </row>
    <row r="4791" spans="1:16" outlineLevel="2" x14ac:dyDescent="0.3">
      <c r="A4791" s="173"/>
      <c r="B4791" s="173"/>
      <c r="C4791" s="173"/>
      <c r="D4791" s="173"/>
      <c r="E4791" s="173"/>
      <c r="F4791" s="70">
        <v>161</v>
      </c>
      <c r="G4791" s="173"/>
      <c r="H4791" s="173"/>
      <c r="I4791" s="71" t="str">
        <v>libre</v>
      </c>
      <c r="J4791" s="173"/>
      <c r="K4791" s="10">
        <v>0</v>
      </c>
      <c r="L4791" s="233"/>
      <c r="M4791" s="233"/>
      <c r="N4791" s="233"/>
      <c r="O4791" s="233"/>
      <c r="P4791" s="233"/>
    </row>
    <row r="4792" spans="1:16" outlineLevel="2" x14ac:dyDescent="0.3">
      <c r="A4792" s="173"/>
      <c r="B4792" s="173"/>
      <c r="C4792" s="173"/>
      <c r="D4792" s="173"/>
      <c r="E4792" s="173"/>
      <c r="F4792" s="70">
        <v>162</v>
      </c>
      <c r="G4792" s="173"/>
      <c r="H4792" s="173"/>
      <c r="I4792" s="71" t="str">
        <v>libre</v>
      </c>
      <c r="J4792" s="173"/>
      <c r="K4792" s="10">
        <v>0</v>
      </c>
      <c r="L4792" s="233"/>
      <c r="M4792" s="233"/>
      <c r="N4792" s="233"/>
      <c r="O4792" s="233"/>
      <c r="P4792" s="233"/>
    </row>
    <row r="4793" spans="1:16" outlineLevel="2" x14ac:dyDescent="0.3">
      <c r="A4793" s="173"/>
      <c r="B4793" s="173"/>
      <c r="C4793" s="173"/>
      <c r="D4793" s="173"/>
      <c r="E4793" s="173"/>
      <c r="F4793" s="70">
        <v>163</v>
      </c>
      <c r="G4793" s="173"/>
      <c r="H4793" s="173"/>
      <c r="I4793" s="71" t="str">
        <v>libre</v>
      </c>
      <c r="J4793" s="173"/>
      <c r="K4793" s="10">
        <v>0</v>
      </c>
      <c r="L4793" s="233"/>
      <c r="M4793" s="233"/>
      <c r="N4793" s="233"/>
      <c r="O4793" s="233"/>
      <c r="P4793" s="233"/>
    </row>
    <row r="4794" spans="1:16" outlineLevel="2" x14ac:dyDescent="0.3">
      <c r="A4794" s="173"/>
      <c r="B4794" s="173"/>
      <c r="C4794" s="173"/>
      <c r="D4794" s="173"/>
      <c r="E4794" s="173"/>
      <c r="F4794" s="70">
        <v>164</v>
      </c>
      <c r="G4794" s="173"/>
      <c r="H4794" s="173"/>
      <c r="I4794" s="71" t="str">
        <v>libre</v>
      </c>
      <c r="J4794" s="173"/>
      <c r="K4794" s="10">
        <v>0</v>
      </c>
      <c r="L4794" s="233"/>
      <c r="M4794" s="233"/>
      <c r="N4794" s="233"/>
      <c r="O4794" s="233"/>
      <c r="P4794" s="233"/>
    </row>
    <row r="4795" spans="1:16" outlineLevel="2" x14ac:dyDescent="0.3">
      <c r="A4795" s="173"/>
      <c r="B4795" s="173"/>
      <c r="C4795" s="173"/>
      <c r="D4795" s="173"/>
      <c r="E4795" s="173"/>
      <c r="F4795" s="70">
        <v>165</v>
      </c>
      <c r="G4795" s="173"/>
      <c r="H4795" s="173"/>
      <c r="I4795" s="71" t="str">
        <v>libre</v>
      </c>
      <c r="J4795" s="173"/>
      <c r="K4795" s="10">
        <v>0</v>
      </c>
      <c r="L4795" s="233"/>
      <c r="M4795" s="233"/>
      <c r="N4795" s="233"/>
      <c r="O4795" s="233"/>
      <c r="P4795" s="233"/>
    </row>
    <row r="4796" spans="1:16" outlineLevel="2" x14ac:dyDescent="0.3">
      <c r="A4796" s="173"/>
      <c r="B4796" s="173"/>
      <c r="C4796" s="173"/>
      <c r="D4796" s="173"/>
      <c r="E4796" s="173"/>
      <c r="F4796" s="70">
        <v>166</v>
      </c>
      <c r="G4796" s="173"/>
      <c r="H4796" s="173"/>
      <c r="I4796" s="71" t="str">
        <v>libre</v>
      </c>
      <c r="J4796" s="173"/>
      <c r="K4796" s="10">
        <v>0</v>
      </c>
      <c r="L4796" s="233"/>
      <c r="M4796" s="233"/>
      <c r="N4796" s="233"/>
      <c r="O4796" s="233"/>
      <c r="P4796" s="233"/>
    </row>
    <row r="4797" spans="1:16" outlineLevel="2" x14ac:dyDescent="0.3">
      <c r="A4797" s="173"/>
      <c r="B4797" s="173"/>
      <c r="C4797" s="173"/>
      <c r="D4797" s="173"/>
      <c r="E4797" s="173"/>
      <c r="F4797" s="70">
        <v>167</v>
      </c>
      <c r="G4797" s="173"/>
      <c r="H4797" s="173"/>
      <c r="I4797" s="71" t="str">
        <v>libre</v>
      </c>
      <c r="J4797" s="173"/>
      <c r="K4797" s="10">
        <v>0</v>
      </c>
      <c r="L4797" s="233"/>
      <c r="M4797" s="233"/>
      <c r="N4797" s="233"/>
      <c r="O4797" s="233"/>
      <c r="P4797" s="233"/>
    </row>
    <row r="4798" spans="1:16" outlineLevel="2" x14ac:dyDescent="0.3">
      <c r="A4798" s="173"/>
      <c r="B4798" s="173"/>
      <c r="C4798" s="173"/>
      <c r="D4798" s="173"/>
      <c r="E4798" s="173"/>
      <c r="F4798" s="70">
        <v>168</v>
      </c>
      <c r="G4798" s="173"/>
      <c r="H4798" s="173"/>
      <c r="I4798" s="71" t="str">
        <v>libre</v>
      </c>
      <c r="J4798" s="173"/>
      <c r="K4798" s="10">
        <v>0</v>
      </c>
      <c r="L4798" s="233"/>
      <c r="M4798" s="233"/>
      <c r="N4798" s="233"/>
      <c r="O4798" s="233"/>
      <c r="P4798" s="233"/>
    </row>
    <row r="4799" spans="1:16" outlineLevel="2" x14ac:dyDescent="0.3">
      <c r="A4799" s="173"/>
      <c r="B4799" s="173"/>
      <c r="C4799" s="173"/>
      <c r="D4799" s="173"/>
      <c r="E4799" s="173"/>
      <c r="F4799" s="70">
        <v>169</v>
      </c>
      <c r="G4799" s="173"/>
      <c r="H4799" s="173"/>
      <c r="I4799" s="71" t="str">
        <v>libre</v>
      </c>
      <c r="J4799" s="173"/>
      <c r="K4799" s="10">
        <v>0</v>
      </c>
      <c r="L4799" s="233"/>
      <c r="M4799" s="233"/>
      <c r="N4799" s="233"/>
      <c r="O4799" s="233"/>
      <c r="P4799" s="233"/>
    </row>
    <row r="4800" spans="1:16" outlineLevel="2" x14ac:dyDescent="0.3">
      <c r="A4800" s="173"/>
      <c r="B4800" s="173"/>
      <c r="C4800" s="173"/>
      <c r="D4800" s="173"/>
      <c r="E4800" s="173"/>
      <c r="F4800" s="70">
        <v>170</v>
      </c>
      <c r="G4800" s="173"/>
      <c r="H4800" s="173"/>
      <c r="I4800" s="71" t="str">
        <v>libre</v>
      </c>
      <c r="J4800" s="173"/>
      <c r="K4800" s="10">
        <v>0</v>
      </c>
      <c r="L4800" s="233"/>
      <c r="M4800" s="233"/>
      <c r="N4800" s="233"/>
      <c r="O4800" s="233"/>
      <c r="P4800" s="233"/>
    </row>
    <row r="4801" spans="1:16" outlineLevel="2" x14ac:dyDescent="0.3">
      <c r="A4801" s="173"/>
      <c r="B4801" s="173"/>
      <c r="C4801" s="173"/>
      <c r="D4801" s="173"/>
      <c r="E4801" s="173"/>
      <c r="F4801" s="70">
        <v>171</v>
      </c>
      <c r="G4801" s="173"/>
      <c r="H4801" s="173"/>
      <c r="I4801" s="71" t="str">
        <v>libre</v>
      </c>
      <c r="J4801" s="173"/>
      <c r="K4801" s="10">
        <v>0</v>
      </c>
      <c r="L4801" s="233"/>
      <c r="M4801" s="233"/>
      <c r="N4801" s="233"/>
      <c r="O4801" s="233"/>
      <c r="P4801" s="233"/>
    </row>
    <row r="4802" spans="1:16" outlineLevel="2" x14ac:dyDescent="0.3">
      <c r="A4802" s="173"/>
      <c r="B4802" s="173"/>
      <c r="C4802" s="173"/>
      <c r="D4802" s="173"/>
      <c r="E4802" s="173"/>
      <c r="F4802" s="70">
        <v>172</v>
      </c>
      <c r="G4802" s="173"/>
      <c r="H4802" s="173"/>
      <c r="I4802" s="71" t="str">
        <v>libre</v>
      </c>
      <c r="J4802" s="173"/>
      <c r="K4802" s="10">
        <v>0</v>
      </c>
      <c r="L4802" s="233"/>
      <c r="M4802" s="233"/>
      <c r="N4802" s="233"/>
      <c r="O4802" s="233"/>
      <c r="P4802" s="233"/>
    </row>
    <row r="4803" spans="1:16" outlineLevel="2" x14ac:dyDescent="0.3">
      <c r="A4803" s="173"/>
      <c r="B4803" s="173"/>
      <c r="C4803" s="173"/>
      <c r="D4803" s="173"/>
      <c r="E4803" s="173"/>
      <c r="F4803" s="70">
        <v>173</v>
      </c>
      <c r="G4803" s="173"/>
      <c r="H4803" s="173"/>
      <c r="I4803" s="71" t="str">
        <v>libre</v>
      </c>
      <c r="J4803" s="173"/>
      <c r="K4803" s="10">
        <v>0</v>
      </c>
      <c r="L4803" s="233"/>
      <c r="M4803" s="233"/>
      <c r="N4803" s="233"/>
      <c r="O4803" s="233"/>
      <c r="P4803" s="233"/>
    </row>
    <row r="4804" spans="1:16" outlineLevel="2" x14ac:dyDescent="0.3">
      <c r="A4804" s="173"/>
      <c r="B4804" s="173"/>
      <c r="C4804" s="173"/>
      <c r="D4804" s="173"/>
      <c r="E4804" s="173"/>
      <c r="F4804" s="70">
        <v>174</v>
      </c>
      <c r="G4804" s="173"/>
      <c r="H4804" s="173"/>
      <c r="I4804" s="71" t="str">
        <v>libre</v>
      </c>
      <c r="J4804" s="173"/>
      <c r="K4804" s="10">
        <v>0</v>
      </c>
      <c r="L4804" s="233"/>
      <c r="M4804" s="233"/>
      <c r="N4804" s="233"/>
      <c r="O4804" s="233"/>
      <c r="P4804" s="233"/>
    </row>
    <row r="4805" spans="1:16" outlineLevel="2" x14ac:dyDescent="0.3">
      <c r="A4805" s="173"/>
      <c r="B4805" s="173"/>
      <c r="C4805" s="173"/>
      <c r="D4805" s="173"/>
      <c r="E4805" s="173"/>
      <c r="F4805" s="70">
        <v>175</v>
      </c>
      <c r="G4805" s="173"/>
      <c r="H4805" s="173"/>
      <c r="I4805" s="71" t="str">
        <v>libre</v>
      </c>
      <c r="J4805" s="173"/>
      <c r="K4805" s="10">
        <v>0</v>
      </c>
      <c r="L4805" s="233"/>
      <c r="M4805" s="233"/>
      <c r="N4805" s="233"/>
      <c r="O4805" s="233"/>
      <c r="P4805" s="233"/>
    </row>
    <row r="4806" spans="1:16" outlineLevel="2" x14ac:dyDescent="0.3">
      <c r="A4806" s="173"/>
      <c r="B4806" s="173"/>
      <c r="C4806" s="173"/>
      <c r="D4806" s="173"/>
      <c r="E4806" s="173"/>
      <c r="F4806" s="70">
        <v>176</v>
      </c>
      <c r="G4806" s="173"/>
      <c r="H4806" s="173"/>
      <c r="I4806" s="71" t="str">
        <v>libre</v>
      </c>
      <c r="J4806" s="173"/>
      <c r="K4806" s="10">
        <v>0</v>
      </c>
      <c r="L4806" s="233"/>
      <c r="M4806" s="233"/>
      <c r="N4806" s="233"/>
      <c r="O4806" s="233"/>
      <c r="P4806" s="233"/>
    </row>
    <row r="4807" spans="1:16" outlineLevel="2" x14ac:dyDescent="0.3">
      <c r="A4807" s="173"/>
      <c r="B4807" s="173"/>
      <c r="C4807" s="173"/>
      <c r="D4807" s="173"/>
      <c r="E4807" s="173"/>
      <c r="F4807" s="70">
        <v>177</v>
      </c>
      <c r="G4807" s="173"/>
      <c r="H4807" s="173"/>
      <c r="I4807" s="71" t="str">
        <v>libre</v>
      </c>
      <c r="J4807" s="173"/>
      <c r="K4807" s="10">
        <v>0</v>
      </c>
      <c r="L4807" s="233"/>
      <c r="M4807" s="233"/>
      <c r="N4807" s="233"/>
      <c r="O4807" s="233"/>
      <c r="P4807" s="233"/>
    </row>
    <row r="4808" spans="1:16" outlineLevel="2" x14ac:dyDescent="0.3">
      <c r="A4808" s="173"/>
      <c r="B4808" s="173"/>
      <c r="C4808" s="173"/>
      <c r="D4808" s="173"/>
      <c r="E4808" s="173"/>
      <c r="F4808" s="70">
        <v>178</v>
      </c>
      <c r="G4808" s="173"/>
      <c r="H4808" s="173"/>
      <c r="I4808" s="71" t="str">
        <v>libre</v>
      </c>
      <c r="J4808" s="173"/>
      <c r="K4808" s="10">
        <v>0</v>
      </c>
      <c r="L4808" s="233"/>
      <c r="M4808" s="233"/>
      <c r="N4808" s="233"/>
      <c r="O4808" s="233"/>
      <c r="P4808" s="233"/>
    </row>
    <row r="4809" spans="1:16" outlineLevel="2" x14ac:dyDescent="0.3">
      <c r="A4809" s="173"/>
      <c r="B4809" s="173"/>
      <c r="C4809" s="173"/>
      <c r="D4809" s="173"/>
      <c r="E4809" s="173"/>
      <c r="F4809" s="70">
        <v>179</v>
      </c>
      <c r="G4809" s="173"/>
      <c r="H4809" s="173"/>
      <c r="I4809" s="71" t="str">
        <v>libre</v>
      </c>
      <c r="J4809" s="173"/>
      <c r="K4809" s="10">
        <v>0</v>
      </c>
      <c r="L4809" s="233"/>
      <c r="M4809" s="233"/>
      <c r="N4809" s="233"/>
      <c r="O4809" s="233"/>
      <c r="P4809" s="233"/>
    </row>
    <row r="4810" spans="1:16" outlineLevel="2" x14ac:dyDescent="0.3">
      <c r="A4810" s="173"/>
      <c r="B4810" s="173"/>
      <c r="C4810" s="173"/>
      <c r="D4810" s="173"/>
      <c r="E4810" s="173"/>
      <c r="F4810" s="70">
        <v>180</v>
      </c>
      <c r="G4810" s="173"/>
      <c r="H4810" s="173"/>
      <c r="I4810" s="71" t="str">
        <v>libre</v>
      </c>
      <c r="J4810" s="173"/>
      <c r="K4810" s="10">
        <v>0</v>
      </c>
      <c r="L4810" s="233"/>
      <c r="M4810" s="233"/>
      <c r="N4810" s="233"/>
      <c r="O4810" s="233"/>
      <c r="P4810" s="233"/>
    </row>
    <row r="4811" spans="1:16" outlineLevel="2" x14ac:dyDescent="0.3">
      <c r="A4811" s="173"/>
      <c r="B4811" s="173"/>
      <c r="C4811" s="173"/>
      <c r="D4811" s="173"/>
      <c r="E4811" s="173"/>
      <c r="F4811" s="70">
        <v>181</v>
      </c>
      <c r="G4811" s="173"/>
      <c r="H4811" s="173"/>
      <c r="I4811" s="71" t="str">
        <v>libre</v>
      </c>
      <c r="J4811" s="173"/>
      <c r="K4811" s="10">
        <v>0</v>
      </c>
      <c r="L4811" s="233"/>
      <c r="M4811" s="233"/>
      <c r="N4811" s="233"/>
      <c r="O4811" s="233"/>
      <c r="P4811" s="233"/>
    </row>
    <row r="4812" spans="1:16" outlineLevel="2" x14ac:dyDescent="0.3">
      <c r="A4812" s="173"/>
      <c r="B4812" s="173"/>
      <c r="C4812" s="173"/>
      <c r="D4812" s="173"/>
      <c r="E4812" s="173"/>
      <c r="F4812" s="70">
        <v>182</v>
      </c>
      <c r="G4812" s="173"/>
      <c r="H4812" s="173"/>
      <c r="I4812" s="71" t="str">
        <v>libre</v>
      </c>
      <c r="J4812" s="173"/>
      <c r="K4812" s="10">
        <v>0</v>
      </c>
      <c r="L4812" s="233"/>
      <c r="M4812" s="233"/>
      <c r="N4812" s="233"/>
      <c r="O4812" s="233"/>
      <c r="P4812" s="233"/>
    </row>
    <row r="4813" spans="1:16" outlineLevel="2" x14ac:dyDescent="0.3">
      <c r="A4813" s="173"/>
      <c r="B4813" s="173"/>
      <c r="C4813" s="173"/>
      <c r="D4813" s="173"/>
      <c r="E4813" s="173"/>
      <c r="F4813" s="70">
        <v>183</v>
      </c>
      <c r="G4813" s="173"/>
      <c r="H4813" s="173"/>
      <c r="I4813" s="71" t="str">
        <v>libre</v>
      </c>
      <c r="J4813" s="173"/>
      <c r="K4813" s="10">
        <v>0</v>
      </c>
      <c r="L4813" s="233"/>
      <c r="M4813" s="233"/>
      <c r="N4813" s="233"/>
      <c r="O4813" s="233"/>
      <c r="P4813" s="233"/>
    </row>
    <row r="4814" spans="1:16" outlineLevel="2" x14ac:dyDescent="0.3">
      <c r="A4814" s="173"/>
      <c r="B4814" s="173"/>
      <c r="C4814" s="173"/>
      <c r="D4814" s="173"/>
      <c r="E4814" s="173"/>
      <c r="F4814" s="70">
        <v>184</v>
      </c>
      <c r="G4814" s="173"/>
      <c r="H4814" s="173"/>
      <c r="I4814" s="71" t="str">
        <v>libre</v>
      </c>
      <c r="J4814" s="173"/>
      <c r="K4814" s="10">
        <v>0</v>
      </c>
      <c r="L4814" s="233"/>
      <c r="M4814" s="233"/>
      <c r="N4814" s="233"/>
      <c r="O4814" s="233"/>
      <c r="P4814" s="233"/>
    </row>
    <row r="4815" spans="1:16" outlineLevel="2" x14ac:dyDescent="0.3">
      <c r="A4815" s="173"/>
      <c r="B4815" s="173"/>
      <c r="C4815" s="173"/>
      <c r="D4815" s="173"/>
      <c r="E4815" s="173"/>
      <c r="F4815" s="70">
        <v>185</v>
      </c>
      <c r="G4815" s="173"/>
      <c r="H4815" s="173"/>
      <c r="I4815" s="71" t="str">
        <v>libre</v>
      </c>
      <c r="J4815" s="173"/>
      <c r="K4815" s="10">
        <v>0</v>
      </c>
      <c r="L4815" s="233"/>
      <c r="M4815" s="233"/>
      <c r="N4815" s="233"/>
      <c r="O4815" s="233"/>
      <c r="P4815" s="233"/>
    </row>
    <row r="4816" spans="1:16" outlineLevel="2" x14ac:dyDescent="0.3">
      <c r="A4816" s="173"/>
      <c r="B4816" s="173"/>
      <c r="C4816" s="173"/>
      <c r="D4816" s="173"/>
      <c r="E4816" s="173"/>
      <c r="F4816" s="70">
        <v>186</v>
      </c>
      <c r="G4816" s="173"/>
      <c r="H4816" s="173"/>
      <c r="I4816" s="71" t="str">
        <v>libre</v>
      </c>
      <c r="J4816" s="173"/>
      <c r="K4816" s="10">
        <v>0</v>
      </c>
      <c r="L4816" s="233"/>
      <c r="M4816" s="233"/>
      <c r="N4816" s="233"/>
      <c r="O4816" s="233"/>
      <c r="P4816" s="233"/>
    </row>
    <row r="4817" spans="1:16" outlineLevel="2" x14ac:dyDescent="0.3">
      <c r="A4817" s="173"/>
      <c r="B4817" s="173"/>
      <c r="C4817" s="173"/>
      <c r="D4817" s="173"/>
      <c r="E4817" s="173"/>
      <c r="F4817" s="70">
        <v>187</v>
      </c>
      <c r="G4817" s="173"/>
      <c r="H4817" s="173"/>
      <c r="I4817" s="71" t="str">
        <v>libre</v>
      </c>
      <c r="J4817" s="173"/>
      <c r="K4817" s="10">
        <v>0</v>
      </c>
      <c r="L4817" s="233"/>
      <c r="M4817" s="233"/>
      <c r="N4817" s="233"/>
      <c r="O4817" s="233"/>
      <c r="P4817" s="233"/>
    </row>
    <row r="4818" spans="1:16" outlineLevel="2" x14ac:dyDescent="0.3">
      <c r="A4818" s="173"/>
      <c r="B4818" s="173"/>
      <c r="C4818" s="173"/>
      <c r="D4818" s="173"/>
      <c r="E4818" s="173"/>
      <c r="F4818" s="70">
        <v>188</v>
      </c>
      <c r="G4818" s="173"/>
      <c r="H4818" s="173"/>
      <c r="I4818" s="71" t="str">
        <v>libre</v>
      </c>
      <c r="J4818" s="173"/>
      <c r="K4818" s="10">
        <v>0</v>
      </c>
      <c r="L4818" s="233"/>
      <c r="M4818" s="233"/>
      <c r="N4818" s="233"/>
      <c r="O4818" s="233"/>
      <c r="P4818" s="233"/>
    </row>
    <row r="4819" spans="1:16" outlineLevel="2" x14ac:dyDescent="0.3">
      <c r="A4819" s="173"/>
      <c r="B4819" s="173"/>
      <c r="C4819" s="173"/>
      <c r="D4819" s="173"/>
      <c r="E4819" s="173"/>
      <c r="F4819" s="70">
        <v>189</v>
      </c>
      <c r="G4819" s="173"/>
      <c r="H4819" s="173"/>
      <c r="I4819" s="71" t="str">
        <v>libre</v>
      </c>
      <c r="J4819" s="173"/>
      <c r="K4819" s="10">
        <v>0</v>
      </c>
      <c r="L4819" s="233"/>
      <c r="M4819" s="233"/>
      <c r="N4819" s="233"/>
      <c r="O4819" s="233"/>
      <c r="P4819" s="233"/>
    </row>
    <row r="4820" spans="1:16" outlineLevel="2" x14ac:dyDescent="0.3">
      <c r="A4820" s="173"/>
      <c r="B4820" s="173"/>
      <c r="C4820" s="173"/>
      <c r="D4820" s="173"/>
      <c r="E4820" s="173"/>
      <c r="F4820" s="70">
        <v>190</v>
      </c>
      <c r="G4820" s="173"/>
      <c r="H4820" s="173"/>
      <c r="I4820" s="71" t="str">
        <v>libre</v>
      </c>
      <c r="J4820" s="173"/>
      <c r="K4820" s="10">
        <v>0</v>
      </c>
      <c r="L4820" s="233"/>
      <c r="M4820" s="233"/>
      <c r="N4820" s="233"/>
      <c r="O4820" s="233"/>
      <c r="P4820" s="233"/>
    </row>
    <row r="4821" spans="1:16" outlineLevel="2" x14ac:dyDescent="0.3">
      <c r="A4821" s="173"/>
      <c r="B4821" s="173"/>
      <c r="C4821" s="173"/>
      <c r="D4821" s="173"/>
      <c r="E4821" s="173"/>
      <c r="F4821" s="70">
        <v>191</v>
      </c>
      <c r="G4821" s="173"/>
      <c r="H4821" s="173"/>
      <c r="I4821" s="71" t="str">
        <v>libre</v>
      </c>
      <c r="J4821" s="173"/>
      <c r="K4821" s="10">
        <v>0</v>
      </c>
      <c r="L4821" s="233"/>
      <c r="M4821" s="233"/>
      <c r="N4821" s="233"/>
      <c r="O4821" s="233"/>
      <c r="P4821" s="233"/>
    </row>
    <row r="4822" spans="1:16" outlineLevel="2" x14ac:dyDescent="0.3">
      <c r="A4822" s="173"/>
      <c r="B4822" s="173"/>
      <c r="C4822" s="173"/>
      <c r="D4822" s="173"/>
      <c r="E4822" s="173"/>
      <c r="F4822" s="70">
        <v>192</v>
      </c>
      <c r="G4822" s="173"/>
      <c r="H4822" s="173"/>
      <c r="I4822" s="71" t="str">
        <v>libre</v>
      </c>
      <c r="J4822" s="173"/>
      <c r="K4822" s="10">
        <v>0</v>
      </c>
      <c r="L4822" s="233"/>
      <c r="M4822" s="233"/>
      <c r="N4822" s="233"/>
      <c r="O4822" s="233"/>
      <c r="P4822" s="233"/>
    </row>
    <row r="4823" spans="1:16" outlineLevel="2" x14ac:dyDescent="0.3">
      <c r="A4823" s="173"/>
      <c r="B4823" s="173"/>
      <c r="C4823" s="173"/>
      <c r="D4823" s="173"/>
      <c r="E4823" s="173"/>
      <c r="F4823" s="70">
        <v>193</v>
      </c>
      <c r="G4823" s="173"/>
      <c r="H4823" s="173"/>
      <c r="I4823" s="71" t="str">
        <v>libre</v>
      </c>
      <c r="J4823" s="173"/>
      <c r="K4823" s="10">
        <v>0</v>
      </c>
      <c r="L4823" s="233"/>
      <c r="M4823" s="233"/>
      <c r="N4823" s="233"/>
      <c r="O4823" s="233"/>
      <c r="P4823" s="233"/>
    </row>
    <row r="4824" spans="1:16" outlineLevel="2" x14ac:dyDescent="0.3">
      <c r="A4824" s="173"/>
      <c r="B4824" s="173"/>
      <c r="C4824" s="173"/>
      <c r="D4824" s="173"/>
      <c r="E4824" s="173"/>
      <c r="F4824" s="70">
        <v>194</v>
      </c>
      <c r="G4824" s="173"/>
      <c r="H4824" s="173"/>
      <c r="I4824" s="71" t="str">
        <v>libre</v>
      </c>
      <c r="J4824" s="173"/>
      <c r="K4824" s="10">
        <v>0</v>
      </c>
      <c r="L4824" s="233"/>
      <c r="M4824" s="233"/>
      <c r="N4824" s="233"/>
      <c r="O4824" s="233"/>
      <c r="P4824" s="233"/>
    </row>
    <row r="4825" spans="1:16" outlineLevel="2" x14ac:dyDescent="0.3">
      <c r="A4825" s="173"/>
      <c r="B4825" s="173"/>
      <c r="C4825" s="173"/>
      <c r="D4825" s="173"/>
      <c r="E4825" s="173"/>
      <c r="F4825" s="70">
        <v>195</v>
      </c>
      <c r="G4825" s="173"/>
      <c r="H4825" s="173"/>
      <c r="I4825" s="71" t="str">
        <v>libre</v>
      </c>
      <c r="J4825" s="173"/>
      <c r="K4825" s="10">
        <v>0</v>
      </c>
      <c r="L4825" s="233"/>
      <c r="M4825" s="233"/>
      <c r="N4825" s="233"/>
      <c r="O4825" s="233"/>
      <c r="P4825" s="233"/>
    </row>
    <row r="4826" spans="1:16" outlineLevel="2" x14ac:dyDescent="0.3">
      <c r="A4826" s="173"/>
      <c r="B4826" s="173"/>
      <c r="C4826" s="173"/>
      <c r="D4826" s="173"/>
      <c r="E4826" s="173"/>
      <c r="F4826" s="70">
        <v>196</v>
      </c>
      <c r="G4826" s="173"/>
      <c r="H4826" s="173"/>
      <c r="I4826" s="71" t="str">
        <v>libre</v>
      </c>
      <c r="J4826" s="173"/>
      <c r="K4826" s="10">
        <v>0</v>
      </c>
      <c r="L4826" s="233"/>
      <c r="M4826" s="233"/>
      <c r="N4826" s="233"/>
      <c r="O4826" s="233"/>
      <c r="P4826" s="233"/>
    </row>
    <row r="4827" spans="1:16" outlineLevel="2" x14ac:dyDescent="0.3">
      <c r="A4827" s="173"/>
      <c r="B4827" s="173"/>
      <c r="C4827" s="173"/>
      <c r="D4827" s="173"/>
      <c r="E4827" s="173"/>
      <c r="F4827" s="70">
        <v>197</v>
      </c>
      <c r="G4827" s="173"/>
      <c r="H4827" s="173"/>
      <c r="I4827" s="71" t="str">
        <v>libre</v>
      </c>
      <c r="J4827" s="173"/>
      <c r="K4827" s="10">
        <v>0</v>
      </c>
      <c r="L4827" s="233"/>
      <c r="M4827" s="233"/>
      <c r="N4827" s="233"/>
      <c r="O4827" s="233"/>
      <c r="P4827" s="233"/>
    </row>
    <row r="4828" spans="1:16" outlineLevel="1" x14ac:dyDescent="0.3">
      <c r="A4828" s="173"/>
      <c r="B4828" s="173"/>
      <c r="C4828" s="173"/>
      <c r="D4828" s="173"/>
      <c r="E4828" s="173"/>
      <c r="F4828" s="70">
        <v>198</v>
      </c>
      <c r="G4828" s="173"/>
      <c r="H4828" s="173"/>
      <c r="I4828" s="71" t="str">
        <v>libre</v>
      </c>
      <c r="J4828" s="173"/>
      <c r="K4828" s="10">
        <v>0</v>
      </c>
      <c r="L4828" s="233"/>
      <c r="M4828" s="233"/>
      <c r="N4828" s="233"/>
      <c r="O4828" s="233"/>
      <c r="P4828" s="233"/>
    </row>
    <row r="4829" spans="1:16" outlineLevel="1" x14ac:dyDescent="0.3">
      <c r="A4829" s="173"/>
      <c r="B4829" s="173"/>
      <c r="C4829" s="173"/>
      <c r="D4829" s="173"/>
      <c r="E4829" s="173"/>
      <c r="F4829" s="70">
        <v>199</v>
      </c>
      <c r="G4829" s="173"/>
      <c r="H4829" s="173"/>
      <c r="I4829" s="71" t="str">
        <v>libre</v>
      </c>
      <c r="J4829" s="173"/>
      <c r="K4829" s="10">
        <v>0</v>
      </c>
      <c r="L4829" s="233"/>
      <c r="M4829" s="233"/>
      <c r="N4829" s="233"/>
      <c r="O4829" s="233"/>
      <c r="P4829" s="233"/>
    </row>
    <row r="4830" spans="1:16" outlineLevel="1" x14ac:dyDescent="0.3">
      <c r="A4830" s="173"/>
      <c r="B4830" s="173"/>
      <c r="C4830" s="173"/>
      <c r="D4830" s="173"/>
      <c r="E4830" s="173"/>
      <c r="F4830" s="70">
        <v>200</v>
      </c>
      <c r="G4830" s="173"/>
      <c r="H4830" s="173"/>
      <c r="I4830" s="71" t="str">
        <v>Alquiler Sitios</v>
      </c>
      <c r="J4830" s="173"/>
      <c r="K4830" s="10">
        <v>0</v>
      </c>
      <c r="L4830" s="233"/>
      <c r="M4830" s="233"/>
      <c r="N4830" s="233"/>
      <c r="O4830" s="233"/>
      <c r="P4830" s="233"/>
    </row>
    <row r="4831" spans="1:16" outlineLevel="1" x14ac:dyDescent="0.3">
      <c r="A4831" s="173"/>
      <c r="B4831" s="173"/>
      <c r="C4831" s="173"/>
      <c r="D4831" s="173"/>
      <c r="E4831" s="173"/>
      <c r="F4831" s="70">
        <v>201</v>
      </c>
      <c r="G4831" s="173"/>
      <c r="H4831" s="173"/>
      <c r="I4831" s="71" t="str">
        <v>Energía Eléctrica Sitios</v>
      </c>
      <c r="J4831" s="173"/>
      <c r="K4831" s="10">
        <v>0</v>
      </c>
      <c r="L4831" s="233"/>
      <c r="M4831" s="233"/>
      <c r="N4831" s="233"/>
      <c r="O4831" s="233"/>
      <c r="P4831" s="233"/>
    </row>
    <row r="4832" spans="1:16" outlineLevel="2" x14ac:dyDescent="0.3">
      <c r="A4832" s="173"/>
      <c r="B4832" s="173"/>
      <c r="C4832" s="173"/>
      <c r="D4832" s="173"/>
      <c r="E4832" s="173"/>
      <c r="F4832" s="70">
        <v>202</v>
      </c>
      <c r="G4832" s="173"/>
      <c r="H4832" s="173"/>
      <c r="I4832" s="71" t="str">
        <v>Mantenimiento de Sitios</v>
      </c>
      <c r="J4832" s="173"/>
      <c r="K4832" s="10">
        <v>0</v>
      </c>
      <c r="L4832" s="233"/>
      <c r="M4832" s="233"/>
      <c r="N4832" s="233"/>
      <c r="O4832" s="233"/>
      <c r="P4832" s="233"/>
    </row>
    <row r="4833" spans="1:16" outlineLevel="2" x14ac:dyDescent="0.3">
      <c r="A4833" s="173"/>
      <c r="B4833" s="173"/>
      <c r="C4833" s="173"/>
      <c r="D4833" s="173"/>
      <c r="E4833" s="173"/>
      <c r="F4833" s="70">
        <v>203</v>
      </c>
      <c r="G4833" s="173"/>
      <c r="H4833" s="173"/>
      <c r="I4833" s="71" t="str">
        <v>Vigilancia</v>
      </c>
      <c r="J4833" s="173"/>
      <c r="K4833" s="10">
        <v>0</v>
      </c>
      <c r="L4833" s="233"/>
      <c r="M4833" s="233"/>
      <c r="N4833" s="233"/>
      <c r="O4833" s="233"/>
      <c r="P4833" s="233"/>
    </row>
    <row r="4834" spans="1:16" outlineLevel="2" x14ac:dyDescent="0.3">
      <c r="A4834" s="173"/>
      <c r="B4834" s="173"/>
      <c r="C4834" s="173"/>
      <c r="D4834" s="173"/>
      <c r="E4834" s="173"/>
      <c r="F4834" s="70">
        <v>204</v>
      </c>
      <c r="G4834" s="173"/>
      <c r="H4834" s="173"/>
      <c r="I4834" s="71" t="str">
        <v>Combustible</v>
      </c>
      <c r="J4834" s="173"/>
      <c r="K4834" s="10">
        <v>0</v>
      </c>
      <c r="L4834" s="233"/>
      <c r="M4834" s="233"/>
      <c r="N4834" s="233"/>
      <c r="O4834" s="233"/>
      <c r="P4834" s="233"/>
    </row>
    <row r="4835" spans="1:16" outlineLevel="2" x14ac:dyDescent="0.3">
      <c r="A4835" s="173"/>
      <c r="B4835" s="173"/>
      <c r="C4835" s="173"/>
      <c r="D4835" s="173"/>
      <c r="E4835" s="173"/>
      <c r="F4835" s="70">
        <v>205</v>
      </c>
      <c r="G4835" s="173"/>
      <c r="H4835" s="173"/>
      <c r="I4835" s="71" t="str">
        <v>Contratos</v>
      </c>
      <c r="J4835" s="173"/>
      <c r="K4835" s="10">
        <v>0</v>
      </c>
      <c r="L4835" s="233"/>
      <c r="M4835" s="233"/>
      <c r="N4835" s="233"/>
      <c r="O4835" s="233"/>
      <c r="P4835" s="233"/>
    </row>
    <row r="4836" spans="1:16" outlineLevel="2" x14ac:dyDescent="0.3">
      <c r="A4836" s="173"/>
      <c r="B4836" s="173"/>
      <c r="C4836" s="173"/>
      <c r="D4836" s="173"/>
      <c r="E4836" s="173"/>
      <c r="F4836" s="70">
        <v>206</v>
      </c>
      <c r="G4836" s="173"/>
      <c r="H4836" s="173"/>
      <c r="I4836" s="71" t="str">
        <v>Transmisión</v>
      </c>
      <c r="J4836" s="173"/>
      <c r="K4836" s="10">
        <v>0</v>
      </c>
      <c r="L4836" s="233"/>
      <c r="M4836" s="233"/>
      <c r="N4836" s="233"/>
      <c r="O4836" s="233"/>
      <c r="P4836" s="233"/>
    </row>
    <row r="4837" spans="1:16" outlineLevel="2" x14ac:dyDescent="0.3">
      <c r="A4837" s="173"/>
      <c r="B4837" s="173"/>
      <c r="C4837" s="173"/>
      <c r="D4837" s="173"/>
      <c r="E4837" s="173"/>
      <c r="F4837" s="70">
        <v>207</v>
      </c>
      <c r="G4837" s="173"/>
      <c r="H4837" s="173"/>
      <c r="I4837" s="71" t="str">
        <v>Otros gastos, sanciones, municipios</v>
      </c>
      <c r="J4837" s="173"/>
      <c r="K4837" s="10">
        <v>0</v>
      </c>
      <c r="L4837" s="233"/>
      <c r="M4837" s="233"/>
      <c r="N4837" s="233"/>
      <c r="O4837" s="233"/>
      <c r="P4837" s="233"/>
    </row>
    <row r="4838" spans="1:16" outlineLevel="2" x14ac:dyDescent="0.3">
      <c r="A4838" s="173"/>
      <c r="B4838" s="173"/>
      <c r="C4838" s="173"/>
      <c r="D4838" s="173"/>
      <c r="E4838" s="173"/>
      <c r="F4838" s="70">
        <v>208</v>
      </c>
      <c r="G4838" s="173"/>
      <c r="H4838" s="173"/>
      <c r="I4838" s="71" t="str">
        <v>O&amp;M Sitios y Core</v>
      </c>
      <c r="J4838" s="173"/>
      <c r="K4838" s="10">
        <v>0</v>
      </c>
      <c r="L4838" s="233"/>
      <c r="M4838" s="233"/>
      <c r="N4838" s="233"/>
      <c r="O4838" s="233"/>
      <c r="P4838" s="233"/>
    </row>
    <row r="4839" spans="1:16" outlineLevel="2" x14ac:dyDescent="0.3">
      <c r="A4839" s="173"/>
      <c r="B4839" s="173"/>
      <c r="C4839" s="173"/>
      <c r="D4839" s="173"/>
      <c r="E4839" s="173"/>
      <c r="F4839" s="70">
        <v>209</v>
      </c>
      <c r="G4839" s="173"/>
      <c r="H4839" s="173"/>
      <c r="I4839" s="71" t="str">
        <v>O&amp;M Plataforma de TI</v>
      </c>
      <c r="J4839" s="173"/>
      <c r="K4839" s="10">
        <v>0</v>
      </c>
      <c r="L4839" s="233"/>
      <c r="M4839" s="233"/>
      <c r="N4839" s="233"/>
      <c r="O4839" s="233"/>
      <c r="P4839" s="233"/>
    </row>
    <row r="4840" spans="1:16" outlineLevel="2" x14ac:dyDescent="0.3">
      <c r="A4840" s="173"/>
      <c r="B4840" s="173"/>
      <c r="C4840" s="173"/>
      <c r="D4840" s="173"/>
      <c r="E4840" s="173"/>
      <c r="F4840" s="70">
        <v>210</v>
      </c>
      <c r="G4840" s="173"/>
      <c r="H4840" s="173"/>
      <c r="I4840" s="71" t="str">
        <v>Otros gastos TI</v>
      </c>
      <c r="J4840" s="173"/>
      <c r="K4840" s="10">
        <v>0</v>
      </c>
      <c r="L4840" s="233"/>
      <c r="M4840" s="233"/>
      <c r="N4840" s="233"/>
      <c r="O4840" s="233"/>
      <c r="P4840" s="233"/>
    </row>
    <row r="4841" spans="1:16" outlineLevel="2" x14ac:dyDescent="0.3">
      <c r="A4841" s="173"/>
      <c r="B4841" s="173"/>
      <c r="C4841" s="173"/>
      <c r="D4841" s="173"/>
      <c r="E4841" s="173"/>
      <c r="F4841" s="70">
        <v>211</v>
      </c>
      <c r="G4841" s="173"/>
      <c r="H4841" s="173"/>
      <c r="I4841" s="71" t="str">
        <v>Servicios Externos</v>
      </c>
      <c r="J4841" s="173"/>
      <c r="K4841" s="10">
        <v>0</v>
      </c>
      <c r="L4841" s="233"/>
      <c r="M4841" s="233"/>
      <c r="N4841" s="233"/>
      <c r="O4841" s="233"/>
      <c r="P4841" s="233"/>
    </row>
    <row r="4842" spans="1:16" outlineLevel="2" x14ac:dyDescent="0.3">
      <c r="A4842" s="173"/>
      <c r="B4842" s="173"/>
      <c r="C4842" s="173"/>
      <c r="D4842" s="173"/>
      <c r="E4842" s="173"/>
      <c r="F4842" s="70">
        <v>212</v>
      </c>
      <c r="G4842" s="173"/>
      <c r="H4842" s="173"/>
      <c r="I4842" s="71" t="str">
        <v>Canon por Uso de Espectro Radioléctrico</v>
      </c>
      <c r="J4842" s="173"/>
      <c r="K4842" s="10">
        <v>0</v>
      </c>
      <c r="L4842" s="233"/>
      <c r="M4842" s="233"/>
      <c r="N4842" s="233"/>
      <c r="O4842" s="233"/>
      <c r="P4842" s="233"/>
    </row>
    <row r="4843" spans="1:16" outlineLevel="2" x14ac:dyDescent="0.3">
      <c r="A4843" s="173"/>
      <c r="B4843" s="173"/>
      <c r="C4843" s="173"/>
      <c r="D4843" s="173"/>
      <c r="E4843" s="173"/>
      <c r="F4843" s="70">
        <v>213</v>
      </c>
      <c r="G4843" s="173"/>
      <c r="H4843" s="173"/>
      <c r="I4843" s="71" t="str">
        <v>Aportes MTC</v>
      </c>
      <c r="J4843" s="173"/>
      <c r="K4843" s="10">
        <v>0</v>
      </c>
      <c r="L4843" s="233"/>
      <c r="M4843" s="233"/>
      <c r="N4843" s="233"/>
      <c r="O4843" s="233"/>
      <c r="P4843" s="233"/>
    </row>
    <row r="4844" spans="1:16" outlineLevel="2" x14ac:dyDescent="0.3">
      <c r="A4844" s="173"/>
      <c r="B4844" s="173"/>
      <c r="C4844" s="173"/>
      <c r="D4844" s="173"/>
      <c r="E4844" s="173"/>
      <c r="F4844" s="70">
        <v>214</v>
      </c>
      <c r="G4844" s="173"/>
      <c r="H4844" s="173"/>
      <c r="I4844" s="71" t="str">
        <v>Aportes Osiptel</v>
      </c>
      <c r="J4844" s="173"/>
      <c r="K4844" s="10">
        <v>0</v>
      </c>
      <c r="L4844" s="233"/>
      <c r="M4844" s="233"/>
      <c r="N4844" s="233"/>
      <c r="O4844" s="233"/>
      <c r="P4844" s="233"/>
    </row>
    <row r="4845" spans="1:16" outlineLevel="2" x14ac:dyDescent="0.3">
      <c r="A4845" s="173"/>
      <c r="B4845" s="173"/>
      <c r="C4845" s="173"/>
      <c r="D4845" s="173"/>
      <c r="E4845" s="173"/>
      <c r="F4845" s="70">
        <v>215</v>
      </c>
      <c r="G4845" s="173"/>
      <c r="H4845" s="173"/>
      <c r="I4845" s="71" t="str">
        <v>Aportes Fitel</v>
      </c>
      <c r="J4845" s="173"/>
      <c r="K4845" s="10">
        <v>0</v>
      </c>
      <c r="L4845" s="233"/>
      <c r="M4845" s="233"/>
      <c r="N4845" s="233"/>
      <c r="O4845" s="233"/>
      <c r="P4845" s="233"/>
    </row>
    <row r="4846" spans="1:16" outlineLevel="2" x14ac:dyDescent="0.3">
      <c r="A4846" s="173"/>
      <c r="B4846" s="173"/>
      <c r="C4846" s="173"/>
      <c r="D4846" s="173"/>
      <c r="E4846" s="173"/>
      <c r="F4846" s="70">
        <v>216</v>
      </c>
      <c r="G4846" s="173"/>
      <c r="H4846" s="173"/>
      <c r="I4846" s="71" t="str">
        <v>libre</v>
      </c>
      <c r="J4846" s="173"/>
      <c r="K4846" s="10">
        <v>0</v>
      </c>
      <c r="L4846" s="233"/>
      <c r="M4846" s="233"/>
      <c r="N4846" s="233"/>
      <c r="O4846" s="233"/>
      <c r="P4846" s="233"/>
    </row>
    <row r="4847" spans="1:16" outlineLevel="2" x14ac:dyDescent="0.3">
      <c r="A4847" s="173"/>
      <c r="B4847" s="173"/>
      <c r="C4847" s="173"/>
      <c r="D4847" s="173"/>
      <c r="E4847" s="173"/>
      <c r="F4847" s="70">
        <v>217</v>
      </c>
      <c r="G4847" s="173"/>
      <c r="H4847" s="173"/>
      <c r="I4847" s="71" t="str">
        <v>libre</v>
      </c>
      <c r="J4847" s="173"/>
      <c r="K4847" s="10">
        <v>0</v>
      </c>
      <c r="L4847" s="233"/>
      <c r="M4847" s="233"/>
      <c r="N4847" s="233"/>
      <c r="O4847" s="233"/>
      <c r="P4847" s="233"/>
    </row>
    <row r="4848" spans="1:16" outlineLevel="2" x14ac:dyDescent="0.3">
      <c r="A4848" s="173"/>
      <c r="B4848" s="173"/>
      <c r="C4848" s="173"/>
      <c r="D4848" s="173"/>
      <c r="E4848" s="173"/>
      <c r="F4848" s="70">
        <v>218</v>
      </c>
      <c r="G4848" s="173"/>
      <c r="H4848" s="173"/>
      <c r="I4848" s="71" t="str">
        <v>libre</v>
      </c>
      <c r="J4848" s="173"/>
      <c r="K4848" s="10">
        <v>0</v>
      </c>
      <c r="L4848" s="233"/>
      <c r="M4848" s="233"/>
      <c r="N4848" s="233"/>
      <c r="O4848" s="233"/>
      <c r="P4848" s="233"/>
    </row>
    <row r="4849" spans="1:16" outlineLevel="2" x14ac:dyDescent="0.3">
      <c r="A4849" s="173"/>
      <c r="B4849" s="173"/>
      <c r="C4849" s="173"/>
      <c r="D4849" s="173"/>
      <c r="E4849" s="173"/>
      <c r="F4849" s="70">
        <v>219</v>
      </c>
      <c r="G4849" s="173"/>
      <c r="H4849" s="173"/>
      <c r="I4849" s="71" t="str">
        <v>libre</v>
      </c>
      <c r="J4849" s="173"/>
      <c r="K4849" s="10">
        <v>0</v>
      </c>
      <c r="L4849" s="233"/>
      <c r="M4849" s="233"/>
      <c r="N4849" s="233"/>
      <c r="O4849" s="233"/>
      <c r="P4849" s="233"/>
    </row>
    <row r="4850" spans="1:16" outlineLevel="2" x14ac:dyDescent="0.3">
      <c r="A4850" s="173"/>
      <c r="B4850" s="173"/>
      <c r="C4850" s="173"/>
      <c r="D4850" s="173"/>
      <c r="E4850" s="173"/>
      <c r="F4850" s="70">
        <v>220</v>
      </c>
      <c r="G4850" s="173"/>
      <c r="H4850" s="173"/>
      <c r="I4850" s="71" t="str">
        <v>libre</v>
      </c>
      <c r="J4850" s="173"/>
      <c r="K4850" s="10">
        <v>0</v>
      </c>
      <c r="L4850" s="233"/>
      <c r="M4850" s="233"/>
      <c r="N4850" s="233"/>
      <c r="O4850" s="233"/>
      <c r="P4850" s="233"/>
    </row>
    <row r="4851" spans="1:16" outlineLevel="2" x14ac:dyDescent="0.3">
      <c r="A4851" s="173"/>
      <c r="B4851" s="173"/>
      <c r="C4851" s="173"/>
      <c r="D4851" s="173"/>
      <c r="E4851" s="173"/>
      <c r="F4851" s="70">
        <v>221</v>
      </c>
      <c r="G4851" s="173"/>
      <c r="H4851" s="173"/>
      <c r="I4851" s="71" t="str">
        <v>libre</v>
      </c>
      <c r="J4851" s="173"/>
      <c r="K4851" s="10">
        <v>0</v>
      </c>
      <c r="L4851" s="233"/>
      <c r="M4851" s="233"/>
      <c r="N4851" s="233"/>
      <c r="O4851" s="233"/>
      <c r="P4851" s="233"/>
    </row>
    <row r="4852" spans="1:16" outlineLevel="2" x14ac:dyDescent="0.3">
      <c r="A4852" s="173"/>
      <c r="B4852" s="173"/>
      <c r="C4852" s="173"/>
      <c r="D4852" s="173"/>
      <c r="E4852" s="173"/>
      <c r="F4852" s="70">
        <v>222</v>
      </c>
      <c r="G4852" s="173"/>
      <c r="H4852" s="173"/>
      <c r="I4852" s="71" t="str">
        <v>libre</v>
      </c>
      <c r="J4852" s="173"/>
      <c r="K4852" s="10">
        <v>0</v>
      </c>
      <c r="L4852" s="233"/>
      <c r="M4852" s="233"/>
      <c r="N4852" s="233"/>
      <c r="O4852" s="233"/>
      <c r="P4852" s="233"/>
    </row>
    <row r="4853" spans="1:16" outlineLevel="2" x14ac:dyDescent="0.3">
      <c r="A4853" s="173"/>
      <c r="B4853" s="173"/>
      <c r="C4853" s="173"/>
      <c r="D4853" s="173"/>
      <c r="E4853" s="173"/>
      <c r="F4853" s="70">
        <v>223</v>
      </c>
      <c r="G4853" s="173"/>
      <c r="H4853" s="173"/>
      <c r="I4853" s="71" t="str">
        <v>libre</v>
      </c>
      <c r="J4853" s="173"/>
      <c r="K4853" s="10">
        <v>0</v>
      </c>
      <c r="L4853" s="233"/>
      <c r="M4853" s="233"/>
      <c r="N4853" s="233"/>
      <c r="O4853" s="233"/>
      <c r="P4853" s="233"/>
    </row>
    <row r="4854" spans="1:16" outlineLevel="2" x14ac:dyDescent="0.3">
      <c r="A4854" s="173"/>
      <c r="B4854" s="173"/>
      <c r="C4854" s="173"/>
      <c r="D4854" s="173"/>
      <c r="E4854" s="173"/>
      <c r="F4854" s="70">
        <v>224</v>
      </c>
      <c r="G4854" s="173"/>
      <c r="H4854" s="173"/>
      <c r="I4854" s="71" t="str">
        <v>libre</v>
      </c>
      <c r="J4854" s="173"/>
      <c r="K4854" s="10">
        <v>0</v>
      </c>
      <c r="L4854" s="233"/>
      <c r="M4854" s="233"/>
      <c r="N4854" s="233"/>
      <c r="O4854" s="233"/>
      <c r="P4854" s="233"/>
    </row>
    <row r="4855" spans="1:16" outlineLevel="2" x14ac:dyDescent="0.3">
      <c r="A4855" s="173"/>
      <c r="B4855" s="173"/>
      <c r="C4855" s="173"/>
      <c r="D4855" s="173"/>
      <c r="E4855" s="173"/>
      <c r="F4855" s="70">
        <v>225</v>
      </c>
      <c r="G4855" s="173"/>
      <c r="H4855" s="173"/>
      <c r="I4855" s="71" t="str">
        <v>libre</v>
      </c>
      <c r="J4855" s="173"/>
      <c r="K4855" s="10">
        <v>0</v>
      </c>
      <c r="L4855" s="233"/>
      <c r="M4855" s="233"/>
      <c r="N4855" s="233"/>
      <c r="O4855" s="233"/>
      <c r="P4855" s="233"/>
    </row>
    <row r="4856" spans="1:16" outlineLevel="2" x14ac:dyDescent="0.3">
      <c r="A4856" s="173"/>
      <c r="B4856" s="173"/>
      <c r="C4856" s="173"/>
      <c r="D4856" s="173"/>
      <c r="E4856" s="173"/>
      <c r="F4856" s="70">
        <v>226</v>
      </c>
      <c r="G4856" s="173"/>
      <c r="H4856" s="173"/>
      <c r="I4856" s="71" t="str">
        <v>libre</v>
      </c>
      <c r="J4856" s="173"/>
      <c r="K4856" s="10">
        <v>0</v>
      </c>
      <c r="L4856" s="233"/>
      <c r="M4856" s="233"/>
      <c r="N4856" s="233"/>
      <c r="O4856" s="233"/>
      <c r="P4856" s="233"/>
    </row>
    <row r="4857" spans="1:16" outlineLevel="2" x14ac:dyDescent="0.3">
      <c r="A4857" s="173"/>
      <c r="B4857" s="173"/>
      <c r="C4857" s="173"/>
      <c r="D4857" s="173"/>
      <c r="E4857" s="173"/>
      <c r="F4857" s="70">
        <v>227</v>
      </c>
      <c r="G4857" s="173"/>
      <c r="H4857" s="173"/>
      <c r="I4857" s="71" t="str">
        <v>libre</v>
      </c>
      <c r="J4857" s="173"/>
      <c r="K4857" s="10">
        <v>0</v>
      </c>
      <c r="L4857" s="233"/>
      <c r="M4857" s="233"/>
      <c r="N4857" s="233"/>
      <c r="O4857" s="233"/>
      <c r="P4857" s="233"/>
    </row>
    <row r="4858" spans="1:16" outlineLevel="2" x14ac:dyDescent="0.3">
      <c r="A4858" s="173"/>
      <c r="B4858" s="173"/>
      <c r="C4858" s="173"/>
      <c r="D4858" s="173"/>
      <c r="E4858" s="173"/>
      <c r="F4858" s="70">
        <v>228</v>
      </c>
      <c r="G4858" s="173"/>
      <c r="H4858" s="173"/>
      <c r="I4858" s="71" t="str">
        <v>libre</v>
      </c>
      <c r="J4858" s="173"/>
      <c r="K4858" s="10">
        <v>0</v>
      </c>
      <c r="L4858" s="233"/>
      <c r="M4858" s="233"/>
      <c r="N4858" s="233"/>
      <c r="O4858" s="233"/>
      <c r="P4858" s="233"/>
    </row>
    <row r="4859" spans="1:16" outlineLevel="2" x14ac:dyDescent="0.3">
      <c r="A4859" s="173"/>
      <c r="B4859" s="173"/>
      <c r="C4859" s="173"/>
      <c r="D4859" s="173"/>
      <c r="E4859" s="173"/>
      <c r="F4859" s="70">
        <v>229</v>
      </c>
      <c r="G4859" s="173"/>
      <c r="H4859" s="173"/>
      <c r="I4859" s="71" t="str">
        <v>libre</v>
      </c>
      <c r="J4859" s="173"/>
      <c r="K4859" s="10">
        <v>0</v>
      </c>
      <c r="L4859" s="233"/>
      <c r="M4859" s="233"/>
      <c r="N4859" s="233"/>
      <c r="O4859" s="233"/>
      <c r="P4859" s="233"/>
    </row>
    <row r="4860" spans="1:16" outlineLevel="2" x14ac:dyDescent="0.3">
      <c r="A4860" s="173"/>
      <c r="B4860" s="173"/>
      <c r="C4860" s="173"/>
      <c r="D4860" s="173"/>
      <c r="E4860" s="173"/>
      <c r="F4860" s="70">
        <v>230</v>
      </c>
      <c r="G4860" s="173"/>
      <c r="H4860" s="173"/>
      <c r="I4860" s="71" t="str">
        <v>libre</v>
      </c>
      <c r="J4860" s="173"/>
      <c r="K4860" s="10">
        <v>0</v>
      </c>
      <c r="L4860" s="233"/>
      <c r="M4860" s="233"/>
      <c r="N4860" s="233"/>
      <c r="O4860" s="233"/>
      <c r="P4860" s="233"/>
    </row>
    <row r="4861" spans="1:16" outlineLevel="2" x14ac:dyDescent="0.3">
      <c r="A4861" s="173"/>
      <c r="B4861" s="173"/>
      <c r="C4861" s="173"/>
      <c r="D4861" s="173"/>
      <c r="E4861" s="173"/>
      <c r="F4861" s="70">
        <v>231</v>
      </c>
      <c r="G4861" s="173"/>
      <c r="H4861" s="173"/>
      <c r="I4861" s="71" t="str">
        <v>libre</v>
      </c>
      <c r="J4861" s="173"/>
      <c r="K4861" s="10">
        <v>0</v>
      </c>
      <c r="L4861" s="233"/>
      <c r="M4861" s="233"/>
      <c r="N4861" s="233"/>
      <c r="O4861" s="233"/>
      <c r="P4861" s="233"/>
    </row>
    <row r="4862" spans="1:16" outlineLevel="2" x14ac:dyDescent="0.3">
      <c r="A4862" s="173"/>
      <c r="B4862" s="173"/>
      <c r="C4862" s="173"/>
      <c r="D4862" s="173"/>
      <c r="E4862" s="173"/>
      <c r="F4862" s="70">
        <v>232</v>
      </c>
      <c r="G4862" s="173"/>
      <c r="H4862" s="173"/>
      <c r="I4862" s="71" t="str">
        <v>libre</v>
      </c>
      <c r="J4862" s="173"/>
      <c r="K4862" s="10">
        <v>0</v>
      </c>
      <c r="L4862" s="233"/>
      <c r="M4862" s="233"/>
      <c r="N4862" s="233"/>
      <c r="O4862" s="233"/>
      <c r="P4862" s="233"/>
    </row>
    <row r="4863" spans="1:16" outlineLevel="2" x14ac:dyDescent="0.3">
      <c r="A4863" s="173"/>
      <c r="B4863" s="173"/>
      <c r="C4863" s="173"/>
      <c r="D4863" s="173"/>
      <c r="E4863" s="173"/>
      <c r="F4863" s="70">
        <v>233</v>
      </c>
      <c r="G4863" s="173"/>
      <c r="H4863" s="173"/>
      <c r="I4863" s="71" t="str">
        <v>libre</v>
      </c>
      <c r="J4863" s="173"/>
      <c r="K4863" s="10">
        <v>0</v>
      </c>
      <c r="L4863" s="233"/>
      <c r="M4863" s="233"/>
      <c r="N4863" s="233"/>
      <c r="O4863" s="233"/>
      <c r="P4863" s="233"/>
    </row>
    <row r="4864" spans="1:16" outlineLevel="2" x14ac:dyDescent="0.3">
      <c r="A4864" s="173"/>
      <c r="B4864" s="173"/>
      <c r="C4864" s="173"/>
      <c r="D4864" s="173"/>
      <c r="E4864" s="173"/>
      <c r="F4864" s="70">
        <v>234</v>
      </c>
      <c r="G4864" s="173"/>
      <c r="H4864" s="173"/>
      <c r="I4864" s="71" t="str">
        <v>libre</v>
      </c>
      <c r="J4864" s="173"/>
      <c r="K4864" s="10">
        <v>0</v>
      </c>
      <c r="L4864" s="233"/>
      <c r="M4864" s="233"/>
      <c r="N4864" s="233"/>
      <c r="O4864" s="233"/>
      <c r="P4864" s="233"/>
    </row>
    <row r="4865" spans="1:16" outlineLevel="2" x14ac:dyDescent="0.3">
      <c r="A4865" s="173"/>
      <c r="B4865" s="173"/>
      <c r="C4865" s="173"/>
      <c r="D4865" s="173"/>
      <c r="E4865" s="173"/>
      <c r="F4865" s="70">
        <v>235</v>
      </c>
      <c r="G4865" s="173"/>
      <c r="H4865" s="173"/>
      <c r="I4865" s="71" t="str">
        <v>libre</v>
      </c>
      <c r="J4865" s="173"/>
      <c r="K4865" s="10">
        <v>0</v>
      </c>
      <c r="L4865" s="233"/>
      <c r="M4865" s="233"/>
      <c r="N4865" s="233"/>
      <c r="O4865" s="233"/>
      <c r="P4865" s="233"/>
    </row>
    <row r="4866" spans="1:16" outlineLevel="2" x14ac:dyDescent="0.3">
      <c r="A4866" s="173"/>
      <c r="B4866" s="173"/>
      <c r="C4866" s="173"/>
      <c r="D4866" s="173"/>
      <c r="E4866" s="173"/>
      <c r="F4866" s="70">
        <v>236</v>
      </c>
      <c r="G4866" s="173"/>
      <c r="H4866" s="173"/>
      <c r="I4866" s="71" t="str">
        <v>libre</v>
      </c>
      <c r="J4866" s="173"/>
      <c r="K4866" s="10">
        <v>0</v>
      </c>
      <c r="L4866" s="233"/>
      <c r="M4866" s="233"/>
      <c r="N4866" s="233"/>
      <c r="O4866" s="233"/>
      <c r="P4866" s="233"/>
    </row>
    <row r="4867" spans="1:16" outlineLevel="2" x14ac:dyDescent="0.3">
      <c r="A4867" s="173"/>
      <c r="B4867" s="173"/>
      <c r="C4867" s="173"/>
      <c r="D4867" s="173"/>
      <c r="E4867" s="173"/>
      <c r="F4867" s="70">
        <v>237</v>
      </c>
      <c r="G4867" s="173"/>
      <c r="H4867" s="173"/>
      <c r="I4867" s="71" t="str">
        <v>libre</v>
      </c>
      <c r="J4867" s="173"/>
      <c r="K4867" s="10">
        <v>0</v>
      </c>
      <c r="L4867" s="233"/>
      <c r="M4867" s="233"/>
      <c r="N4867" s="233"/>
      <c r="O4867" s="233"/>
      <c r="P4867" s="233"/>
    </row>
    <row r="4868" spans="1:16" outlineLevel="2" x14ac:dyDescent="0.3">
      <c r="A4868" s="173"/>
      <c r="B4868" s="173"/>
      <c r="C4868" s="173"/>
      <c r="D4868" s="173"/>
      <c r="E4868" s="173"/>
      <c r="F4868" s="70">
        <v>238</v>
      </c>
      <c r="G4868" s="173"/>
      <c r="H4868" s="173"/>
      <c r="I4868" s="71" t="str">
        <v>libre</v>
      </c>
      <c r="J4868" s="173"/>
      <c r="K4868" s="10">
        <v>0</v>
      </c>
      <c r="L4868" s="233"/>
      <c r="M4868" s="233"/>
      <c r="N4868" s="233"/>
      <c r="O4868" s="233"/>
      <c r="P4868" s="233"/>
    </row>
    <row r="4869" spans="1:16" outlineLevel="2" x14ac:dyDescent="0.3">
      <c r="A4869" s="173"/>
      <c r="B4869" s="173"/>
      <c r="C4869" s="173"/>
      <c r="D4869" s="173"/>
      <c r="E4869" s="173"/>
      <c r="F4869" s="70">
        <v>239</v>
      </c>
      <c r="G4869" s="173"/>
      <c r="H4869" s="173"/>
      <c r="I4869" s="71" t="str">
        <v>libre</v>
      </c>
      <c r="J4869" s="173"/>
      <c r="K4869" s="10">
        <v>0</v>
      </c>
      <c r="L4869" s="233"/>
      <c r="M4869" s="233"/>
      <c r="N4869" s="233"/>
      <c r="O4869" s="233"/>
      <c r="P4869" s="233"/>
    </row>
    <row r="4870" spans="1:16" outlineLevel="2" x14ac:dyDescent="0.3">
      <c r="A4870" s="173"/>
      <c r="B4870" s="173"/>
      <c r="C4870" s="173"/>
      <c r="D4870" s="173"/>
      <c r="E4870" s="173"/>
      <c r="F4870" s="70">
        <v>240</v>
      </c>
      <c r="G4870" s="173"/>
      <c r="H4870" s="173"/>
      <c r="I4870" s="71" t="str">
        <v>libre</v>
      </c>
      <c r="J4870" s="173"/>
      <c r="K4870" s="10">
        <v>0</v>
      </c>
      <c r="L4870" s="233"/>
      <c r="M4870" s="233"/>
      <c r="N4870" s="233"/>
      <c r="O4870" s="233"/>
      <c r="P4870" s="233"/>
    </row>
    <row r="4871" spans="1:16" outlineLevel="2" x14ac:dyDescent="0.3">
      <c r="A4871" s="173"/>
      <c r="B4871" s="173"/>
      <c r="C4871" s="173"/>
      <c r="D4871" s="173"/>
      <c r="E4871" s="173"/>
      <c r="F4871" s="70">
        <v>241</v>
      </c>
      <c r="G4871" s="173"/>
      <c r="H4871" s="173"/>
      <c r="I4871" s="71" t="str">
        <v>libre</v>
      </c>
      <c r="J4871" s="173"/>
      <c r="K4871" s="10">
        <v>0</v>
      </c>
      <c r="L4871" s="233"/>
      <c r="M4871" s="233"/>
      <c r="N4871" s="233"/>
      <c r="O4871" s="233"/>
      <c r="P4871" s="233"/>
    </row>
    <row r="4872" spans="1:16" outlineLevel="2" x14ac:dyDescent="0.3">
      <c r="A4872" s="173"/>
      <c r="B4872" s="173"/>
      <c r="C4872" s="173"/>
      <c r="D4872" s="173"/>
      <c r="E4872" s="173"/>
      <c r="F4872" s="70">
        <v>242</v>
      </c>
      <c r="G4872" s="173"/>
      <c r="H4872" s="173"/>
      <c r="I4872" s="71" t="str">
        <v>libre</v>
      </c>
      <c r="J4872" s="173"/>
      <c r="K4872" s="10">
        <v>0</v>
      </c>
      <c r="L4872" s="233"/>
      <c r="M4872" s="233"/>
      <c r="N4872" s="233"/>
      <c r="O4872" s="233"/>
      <c r="P4872" s="233"/>
    </row>
    <row r="4873" spans="1:16" outlineLevel="2" x14ac:dyDescent="0.3">
      <c r="A4873" s="173"/>
      <c r="B4873" s="173"/>
      <c r="C4873" s="173"/>
      <c r="D4873" s="173"/>
      <c r="E4873" s="173"/>
      <c r="F4873" s="70">
        <v>243</v>
      </c>
      <c r="G4873" s="173"/>
      <c r="H4873" s="173"/>
      <c r="I4873" s="71" t="str">
        <v>libre</v>
      </c>
      <c r="J4873" s="173"/>
      <c r="K4873" s="10">
        <v>0</v>
      </c>
      <c r="L4873" s="233"/>
      <c r="M4873" s="233"/>
      <c r="N4873" s="233"/>
      <c r="O4873" s="233"/>
      <c r="P4873" s="233"/>
    </row>
    <row r="4874" spans="1:16" outlineLevel="2" x14ac:dyDescent="0.3">
      <c r="A4874" s="173"/>
      <c r="B4874" s="173"/>
      <c r="C4874" s="173"/>
      <c r="D4874" s="173"/>
      <c r="E4874" s="173"/>
      <c r="F4874" s="70">
        <v>244</v>
      </c>
      <c r="G4874" s="173"/>
      <c r="H4874" s="173"/>
      <c r="I4874" s="71" t="str">
        <v>libre</v>
      </c>
      <c r="J4874" s="173"/>
      <c r="K4874" s="10">
        <v>0</v>
      </c>
      <c r="L4874" s="233"/>
      <c r="M4874" s="233"/>
      <c r="N4874" s="233"/>
      <c r="O4874" s="233"/>
      <c r="P4874" s="233"/>
    </row>
    <row r="4875" spans="1:16" outlineLevel="2" x14ac:dyDescent="0.3">
      <c r="A4875" s="173"/>
      <c r="B4875" s="173"/>
      <c r="C4875" s="173"/>
      <c r="D4875" s="173"/>
      <c r="E4875" s="173"/>
      <c r="F4875" s="70">
        <v>245</v>
      </c>
      <c r="G4875" s="173"/>
      <c r="H4875" s="173"/>
      <c r="I4875" s="71" t="str">
        <v>libre</v>
      </c>
      <c r="J4875" s="173"/>
      <c r="K4875" s="10">
        <v>0</v>
      </c>
      <c r="L4875" s="233"/>
      <c r="M4875" s="233"/>
      <c r="N4875" s="233"/>
      <c r="O4875" s="233"/>
      <c r="P4875" s="233"/>
    </row>
    <row r="4876" spans="1:16" outlineLevel="2" x14ac:dyDescent="0.3">
      <c r="A4876" s="173"/>
      <c r="B4876" s="173"/>
      <c r="C4876" s="173"/>
      <c r="D4876" s="173"/>
      <c r="E4876" s="173"/>
      <c r="F4876" s="70">
        <v>246</v>
      </c>
      <c r="G4876" s="173"/>
      <c r="H4876" s="173"/>
      <c r="I4876" s="71" t="str">
        <v>libre</v>
      </c>
      <c r="J4876" s="173"/>
      <c r="K4876" s="10">
        <v>0</v>
      </c>
      <c r="L4876" s="233"/>
      <c r="M4876" s="233"/>
      <c r="N4876" s="233"/>
      <c r="O4876" s="233"/>
      <c r="P4876" s="233"/>
    </row>
    <row r="4877" spans="1:16" outlineLevel="2" x14ac:dyDescent="0.3">
      <c r="A4877" s="173"/>
      <c r="B4877" s="173"/>
      <c r="C4877" s="173"/>
      <c r="D4877" s="173"/>
      <c r="E4877" s="173"/>
      <c r="F4877" s="70">
        <v>247</v>
      </c>
      <c r="G4877" s="173"/>
      <c r="H4877" s="173"/>
      <c r="I4877" s="71" t="str">
        <v>libre</v>
      </c>
      <c r="J4877" s="173"/>
      <c r="K4877" s="10">
        <v>0</v>
      </c>
      <c r="L4877" s="233"/>
      <c r="M4877" s="233"/>
      <c r="N4877" s="233"/>
      <c r="O4877" s="233"/>
      <c r="P4877" s="233"/>
    </row>
    <row r="4878" spans="1:16" outlineLevel="2" x14ac:dyDescent="0.3">
      <c r="A4878" s="173"/>
      <c r="B4878" s="173"/>
      <c r="C4878" s="173"/>
      <c r="D4878" s="173"/>
      <c r="E4878" s="173"/>
      <c r="F4878" s="70">
        <v>248</v>
      </c>
      <c r="G4878" s="173"/>
      <c r="H4878" s="173"/>
      <c r="I4878" s="71" t="str">
        <v>libre</v>
      </c>
      <c r="J4878" s="173"/>
      <c r="K4878" s="10">
        <v>0</v>
      </c>
      <c r="L4878" s="233"/>
      <c r="M4878" s="233"/>
      <c r="N4878" s="233"/>
      <c r="O4878" s="233"/>
      <c r="P4878" s="233"/>
    </row>
    <row r="4879" spans="1:16" outlineLevel="2" x14ac:dyDescent="0.3">
      <c r="A4879" s="173"/>
      <c r="B4879" s="173"/>
      <c r="C4879" s="173"/>
      <c r="D4879" s="173"/>
      <c r="E4879" s="173"/>
      <c r="F4879" s="70">
        <v>249</v>
      </c>
      <c r="G4879" s="173"/>
      <c r="H4879" s="173"/>
      <c r="I4879" s="71" t="str">
        <v>libre</v>
      </c>
      <c r="J4879" s="173"/>
      <c r="K4879" s="10">
        <v>0</v>
      </c>
      <c r="L4879" s="233"/>
      <c r="M4879" s="233"/>
      <c r="N4879" s="233"/>
      <c r="O4879" s="233"/>
      <c r="P4879" s="233"/>
    </row>
    <row r="4880" spans="1:16" outlineLevel="2" x14ac:dyDescent="0.3">
      <c r="A4880" s="173"/>
      <c r="B4880" s="173"/>
      <c r="C4880" s="173"/>
      <c r="D4880" s="173"/>
      <c r="E4880" s="173"/>
      <c r="F4880" s="70">
        <v>250</v>
      </c>
      <c r="G4880" s="173"/>
      <c r="H4880" s="173"/>
      <c r="I4880" s="71" t="str">
        <v>libre</v>
      </c>
      <c r="J4880" s="173"/>
      <c r="K4880" s="10">
        <v>0</v>
      </c>
      <c r="L4880" s="233"/>
      <c r="M4880" s="233"/>
      <c r="N4880" s="233"/>
      <c r="O4880" s="233"/>
      <c r="P4880" s="233"/>
    </row>
    <row r="4881" spans="1:16" outlineLevel="2" x14ac:dyDescent="0.3">
      <c r="A4881" s="173"/>
      <c r="B4881" s="173"/>
      <c r="C4881" s="173"/>
      <c r="D4881" s="173"/>
      <c r="E4881" s="173"/>
      <c r="F4881" s="70">
        <v>251</v>
      </c>
      <c r="G4881" s="173"/>
      <c r="H4881" s="173"/>
      <c r="I4881" s="71" t="str">
        <v>libre</v>
      </c>
      <c r="J4881" s="173"/>
      <c r="K4881" s="10">
        <v>0</v>
      </c>
      <c r="L4881" s="233"/>
      <c r="M4881" s="233"/>
      <c r="N4881" s="233"/>
      <c r="O4881" s="233"/>
      <c r="P4881" s="233"/>
    </row>
    <row r="4882" spans="1:16" outlineLevel="2" x14ac:dyDescent="0.3">
      <c r="A4882" s="173"/>
      <c r="B4882" s="173"/>
      <c r="C4882" s="173"/>
      <c r="D4882" s="173"/>
      <c r="E4882" s="173"/>
      <c r="F4882" s="70">
        <v>252</v>
      </c>
      <c r="G4882" s="173"/>
      <c r="H4882" s="173"/>
      <c r="I4882" s="71" t="str">
        <v>libre</v>
      </c>
      <c r="J4882" s="173"/>
      <c r="K4882" s="10">
        <v>0</v>
      </c>
      <c r="L4882" s="233"/>
      <c r="M4882" s="233"/>
      <c r="N4882" s="233"/>
      <c r="O4882" s="233"/>
      <c r="P4882" s="233"/>
    </row>
    <row r="4883" spans="1:16" outlineLevel="2" x14ac:dyDescent="0.3">
      <c r="A4883" s="173"/>
      <c r="B4883" s="173"/>
      <c r="C4883" s="173"/>
      <c r="D4883" s="173"/>
      <c r="E4883" s="173"/>
      <c r="F4883" s="70">
        <v>253</v>
      </c>
      <c r="G4883" s="173"/>
      <c r="H4883" s="173"/>
      <c r="I4883" s="71" t="str">
        <v>libre</v>
      </c>
      <c r="J4883" s="173"/>
      <c r="K4883" s="10">
        <v>0</v>
      </c>
      <c r="L4883" s="233"/>
      <c r="M4883" s="233"/>
      <c r="N4883" s="233"/>
      <c r="O4883" s="233"/>
      <c r="P4883" s="233"/>
    </row>
    <row r="4884" spans="1:16" outlineLevel="2" x14ac:dyDescent="0.3">
      <c r="A4884" s="173"/>
      <c r="B4884" s="173"/>
      <c r="C4884" s="173"/>
      <c r="D4884" s="173"/>
      <c r="E4884" s="173"/>
      <c r="F4884" s="70">
        <v>254</v>
      </c>
      <c r="G4884" s="173"/>
      <c r="H4884" s="173"/>
      <c r="I4884" s="71" t="str">
        <v>libre</v>
      </c>
      <c r="J4884" s="173"/>
      <c r="K4884" s="10">
        <v>0</v>
      </c>
      <c r="L4884" s="233"/>
      <c r="M4884" s="233"/>
      <c r="N4884" s="233"/>
      <c r="O4884" s="233"/>
      <c r="P4884" s="233"/>
    </row>
    <row r="4885" spans="1:16" outlineLevel="2" x14ac:dyDescent="0.3">
      <c r="A4885" s="173"/>
      <c r="B4885" s="173"/>
      <c r="C4885" s="173"/>
      <c r="D4885" s="173"/>
      <c r="E4885" s="173"/>
      <c r="F4885" s="70">
        <v>255</v>
      </c>
      <c r="G4885" s="173"/>
      <c r="H4885" s="173"/>
      <c r="I4885" s="71" t="str">
        <v>libre</v>
      </c>
      <c r="J4885" s="173"/>
      <c r="K4885" s="10">
        <v>0</v>
      </c>
      <c r="L4885" s="233"/>
      <c r="M4885" s="233"/>
      <c r="N4885" s="233"/>
      <c r="O4885" s="233"/>
      <c r="P4885" s="233"/>
    </row>
    <row r="4886" spans="1:16" outlineLevel="2" x14ac:dyDescent="0.3">
      <c r="A4886" s="173"/>
      <c r="B4886" s="173"/>
      <c r="C4886" s="173"/>
      <c r="D4886" s="173"/>
      <c r="E4886" s="173"/>
      <c r="F4886" s="70">
        <v>256</v>
      </c>
      <c r="G4886" s="173"/>
      <c r="H4886" s="173"/>
      <c r="I4886" s="71" t="str">
        <v>libre</v>
      </c>
      <c r="J4886" s="173"/>
      <c r="K4886" s="10">
        <v>0</v>
      </c>
      <c r="L4886" s="233"/>
      <c r="M4886" s="233"/>
      <c r="N4886" s="233"/>
      <c r="O4886" s="233"/>
      <c r="P4886" s="233"/>
    </row>
    <row r="4887" spans="1:16" outlineLevel="2" x14ac:dyDescent="0.3">
      <c r="A4887" s="173"/>
      <c r="B4887" s="173"/>
      <c r="C4887" s="173"/>
      <c r="D4887" s="173"/>
      <c r="E4887" s="173"/>
      <c r="F4887" s="70">
        <v>257</v>
      </c>
      <c r="G4887" s="173"/>
      <c r="H4887" s="173"/>
      <c r="I4887" s="71" t="str">
        <v>libre</v>
      </c>
      <c r="J4887" s="173"/>
      <c r="K4887" s="10">
        <v>0</v>
      </c>
      <c r="L4887" s="233"/>
      <c r="M4887" s="233"/>
      <c r="N4887" s="233"/>
      <c r="O4887" s="233"/>
      <c r="P4887" s="233"/>
    </row>
    <row r="4888" spans="1:16" outlineLevel="2" x14ac:dyDescent="0.3">
      <c r="A4888" s="173"/>
      <c r="B4888" s="173"/>
      <c r="C4888" s="173"/>
      <c r="D4888" s="173"/>
      <c r="E4888" s="173"/>
      <c r="F4888" s="70">
        <v>258</v>
      </c>
      <c r="G4888" s="173"/>
      <c r="H4888" s="173"/>
      <c r="I4888" s="71" t="str">
        <v>libre</v>
      </c>
      <c r="J4888" s="173"/>
      <c r="K4888" s="10">
        <v>0</v>
      </c>
      <c r="L4888" s="233"/>
      <c r="M4888" s="233"/>
      <c r="N4888" s="233"/>
      <c r="O4888" s="233"/>
      <c r="P4888" s="233"/>
    </row>
    <row r="4889" spans="1:16" outlineLevel="2" x14ac:dyDescent="0.3">
      <c r="A4889" s="173"/>
      <c r="B4889" s="173"/>
      <c r="C4889" s="173"/>
      <c r="D4889" s="173"/>
      <c r="E4889" s="173"/>
      <c r="F4889" s="70">
        <v>259</v>
      </c>
      <c r="G4889" s="173"/>
      <c r="H4889" s="173"/>
      <c r="I4889" s="71" t="str">
        <v>libre</v>
      </c>
      <c r="J4889" s="173"/>
      <c r="K4889" s="10">
        <v>0</v>
      </c>
      <c r="L4889" s="233"/>
      <c r="M4889" s="233"/>
      <c r="N4889" s="233"/>
      <c r="O4889" s="233"/>
      <c r="P4889" s="233"/>
    </row>
    <row r="4890" spans="1:16" outlineLevel="2" x14ac:dyDescent="0.3">
      <c r="A4890" s="173"/>
      <c r="B4890" s="173"/>
      <c r="C4890" s="173"/>
      <c r="D4890" s="173"/>
      <c r="E4890" s="173"/>
      <c r="F4890" s="70">
        <v>260</v>
      </c>
      <c r="G4890" s="173"/>
      <c r="H4890" s="173"/>
      <c r="I4890" s="71" t="str">
        <v>libre</v>
      </c>
      <c r="J4890" s="173"/>
      <c r="K4890" s="10">
        <v>0</v>
      </c>
      <c r="L4890" s="233"/>
      <c r="M4890" s="233"/>
      <c r="N4890" s="233"/>
      <c r="O4890" s="233"/>
      <c r="P4890" s="233"/>
    </row>
    <row r="4891" spans="1:16" outlineLevel="2" x14ac:dyDescent="0.3">
      <c r="A4891" s="173"/>
      <c r="B4891" s="173"/>
      <c r="C4891" s="173"/>
      <c r="D4891" s="173"/>
      <c r="E4891" s="173"/>
      <c r="F4891" s="70">
        <v>261</v>
      </c>
      <c r="G4891" s="173"/>
      <c r="H4891" s="173"/>
      <c r="I4891" s="71" t="str">
        <v>libre</v>
      </c>
      <c r="J4891" s="173"/>
      <c r="K4891" s="10">
        <v>0</v>
      </c>
      <c r="L4891" s="233"/>
      <c r="M4891" s="233"/>
      <c r="N4891" s="233"/>
      <c r="O4891" s="233"/>
      <c r="P4891" s="233"/>
    </row>
    <row r="4892" spans="1:16" outlineLevel="2" x14ac:dyDescent="0.3">
      <c r="A4892" s="173"/>
      <c r="B4892" s="173"/>
      <c r="C4892" s="173"/>
      <c r="D4892" s="173"/>
      <c r="E4892" s="173"/>
      <c r="F4892" s="70">
        <v>262</v>
      </c>
      <c r="G4892" s="173"/>
      <c r="H4892" s="173"/>
      <c r="I4892" s="71" t="str">
        <v>libre</v>
      </c>
      <c r="J4892" s="173"/>
      <c r="K4892" s="10">
        <v>0</v>
      </c>
      <c r="L4892" s="233"/>
      <c r="M4892" s="233"/>
      <c r="N4892" s="233"/>
      <c r="O4892" s="233"/>
      <c r="P4892" s="233"/>
    </row>
    <row r="4893" spans="1:16" outlineLevel="2" x14ac:dyDescent="0.3">
      <c r="A4893" s="173"/>
      <c r="B4893" s="173"/>
      <c r="C4893" s="173"/>
      <c r="D4893" s="173"/>
      <c r="E4893" s="173"/>
      <c r="F4893" s="70">
        <v>263</v>
      </c>
      <c r="G4893" s="173"/>
      <c r="H4893" s="173"/>
      <c r="I4893" s="71" t="str">
        <v>libre</v>
      </c>
      <c r="J4893" s="173"/>
      <c r="K4893" s="10">
        <v>0</v>
      </c>
      <c r="L4893" s="233"/>
      <c r="M4893" s="233"/>
      <c r="N4893" s="233"/>
      <c r="O4893" s="233"/>
      <c r="P4893" s="233"/>
    </row>
    <row r="4894" spans="1:16" outlineLevel="2" x14ac:dyDescent="0.3">
      <c r="A4894" s="173"/>
      <c r="B4894" s="173"/>
      <c r="C4894" s="173"/>
      <c r="D4894" s="173"/>
      <c r="E4894" s="173"/>
      <c r="F4894" s="70">
        <v>264</v>
      </c>
      <c r="G4894" s="173"/>
      <c r="H4894" s="173"/>
      <c r="I4894" s="71" t="str">
        <v>libre</v>
      </c>
      <c r="J4894" s="173"/>
      <c r="K4894" s="10">
        <v>0</v>
      </c>
      <c r="L4894" s="233"/>
      <c r="M4894" s="233"/>
      <c r="N4894" s="233"/>
      <c r="O4894" s="233"/>
      <c r="P4894" s="233"/>
    </row>
    <row r="4895" spans="1:16" outlineLevel="2" x14ac:dyDescent="0.3">
      <c r="A4895" s="173"/>
      <c r="B4895" s="173"/>
      <c r="C4895" s="173"/>
      <c r="D4895" s="173"/>
      <c r="E4895" s="173"/>
      <c r="F4895" s="70">
        <v>265</v>
      </c>
      <c r="G4895" s="173"/>
      <c r="H4895" s="173"/>
      <c r="I4895" s="71" t="str">
        <v>libre</v>
      </c>
      <c r="J4895" s="173"/>
      <c r="K4895" s="10">
        <v>0</v>
      </c>
      <c r="L4895" s="233"/>
      <c r="M4895" s="233"/>
      <c r="N4895" s="233"/>
      <c r="O4895" s="233"/>
      <c r="P4895" s="233"/>
    </row>
    <row r="4896" spans="1:16" outlineLevel="2" x14ac:dyDescent="0.3">
      <c r="A4896" s="173"/>
      <c r="B4896" s="173"/>
      <c r="C4896" s="173"/>
      <c r="D4896" s="173"/>
      <c r="E4896" s="173"/>
      <c r="F4896" s="70">
        <v>266</v>
      </c>
      <c r="G4896" s="173"/>
      <c r="H4896" s="173"/>
      <c r="I4896" s="71" t="str">
        <v>libre</v>
      </c>
      <c r="J4896" s="173"/>
      <c r="K4896" s="10">
        <v>0</v>
      </c>
      <c r="L4896" s="233"/>
      <c r="M4896" s="233"/>
      <c r="N4896" s="233"/>
      <c r="O4896" s="233"/>
      <c r="P4896" s="233"/>
    </row>
    <row r="4897" spans="1:16" outlineLevel="2" x14ac:dyDescent="0.3">
      <c r="A4897" s="173"/>
      <c r="B4897" s="173"/>
      <c r="C4897" s="173"/>
      <c r="D4897" s="173"/>
      <c r="E4897" s="173"/>
      <c r="F4897" s="70">
        <v>267</v>
      </c>
      <c r="G4897" s="173"/>
      <c r="H4897" s="173"/>
      <c r="I4897" s="71" t="str">
        <v>libre</v>
      </c>
      <c r="J4897" s="173"/>
      <c r="K4897" s="10">
        <v>0</v>
      </c>
      <c r="L4897" s="233"/>
      <c r="M4897" s="233"/>
      <c r="N4897" s="233"/>
      <c r="O4897" s="233"/>
      <c r="P4897" s="233"/>
    </row>
    <row r="4898" spans="1:16" outlineLevel="2" x14ac:dyDescent="0.3">
      <c r="A4898" s="173"/>
      <c r="B4898" s="173"/>
      <c r="C4898" s="173"/>
      <c r="D4898" s="173"/>
      <c r="E4898" s="173"/>
      <c r="F4898" s="70">
        <v>268</v>
      </c>
      <c r="G4898" s="173"/>
      <c r="H4898" s="173"/>
      <c r="I4898" s="71" t="str">
        <v>libre</v>
      </c>
      <c r="J4898" s="173"/>
      <c r="K4898" s="10">
        <v>0</v>
      </c>
      <c r="L4898" s="233"/>
      <c r="M4898" s="233"/>
      <c r="N4898" s="233"/>
      <c r="O4898" s="233"/>
      <c r="P4898" s="233"/>
    </row>
    <row r="4899" spans="1:16" outlineLevel="2" x14ac:dyDescent="0.3">
      <c r="A4899" s="173"/>
      <c r="B4899" s="173"/>
      <c r="C4899" s="173"/>
      <c r="D4899" s="173"/>
      <c r="E4899" s="173"/>
      <c r="F4899" s="70">
        <v>269</v>
      </c>
      <c r="G4899" s="173"/>
      <c r="H4899" s="173"/>
      <c r="I4899" s="71" t="str">
        <v>libre</v>
      </c>
      <c r="J4899" s="173"/>
      <c r="K4899" s="10">
        <v>0</v>
      </c>
      <c r="L4899" s="233"/>
      <c r="M4899" s="233"/>
      <c r="N4899" s="233"/>
      <c r="O4899" s="233"/>
      <c r="P4899" s="233"/>
    </row>
    <row r="4900" spans="1:16" outlineLevel="2" x14ac:dyDescent="0.3">
      <c r="A4900" s="173"/>
      <c r="B4900" s="173"/>
      <c r="C4900" s="173"/>
      <c r="D4900" s="173"/>
      <c r="E4900" s="173"/>
      <c r="F4900" s="70">
        <v>270</v>
      </c>
      <c r="G4900" s="173"/>
      <c r="H4900" s="173"/>
      <c r="I4900" s="71" t="str">
        <v>libre</v>
      </c>
      <c r="J4900" s="173"/>
      <c r="K4900" s="10">
        <v>0</v>
      </c>
      <c r="L4900" s="233"/>
      <c r="M4900" s="233"/>
      <c r="N4900" s="233"/>
      <c r="O4900" s="233"/>
      <c r="P4900" s="233"/>
    </row>
    <row r="4901" spans="1:16" outlineLevel="2" x14ac:dyDescent="0.3">
      <c r="A4901" s="173"/>
      <c r="B4901" s="173"/>
      <c r="C4901" s="173"/>
      <c r="D4901" s="173"/>
      <c r="E4901" s="173"/>
      <c r="F4901" s="70">
        <v>271</v>
      </c>
      <c r="G4901" s="173"/>
      <c r="H4901" s="173"/>
      <c r="I4901" s="71" t="str">
        <v>libre</v>
      </c>
      <c r="J4901" s="173"/>
      <c r="K4901" s="10">
        <v>0</v>
      </c>
      <c r="L4901" s="233"/>
      <c r="M4901" s="233"/>
      <c r="N4901" s="233"/>
      <c r="O4901" s="233"/>
      <c r="P4901" s="233"/>
    </row>
    <row r="4902" spans="1:16" outlineLevel="2" x14ac:dyDescent="0.3">
      <c r="A4902" s="173"/>
      <c r="B4902" s="173"/>
      <c r="C4902" s="173"/>
      <c r="D4902" s="173"/>
      <c r="E4902" s="173"/>
      <c r="F4902" s="70">
        <v>272</v>
      </c>
      <c r="G4902" s="173"/>
      <c r="H4902" s="173"/>
      <c r="I4902" s="71" t="str">
        <v>libre</v>
      </c>
      <c r="J4902" s="173"/>
      <c r="K4902" s="10">
        <v>0</v>
      </c>
      <c r="L4902" s="233"/>
      <c r="M4902" s="233"/>
      <c r="N4902" s="233"/>
      <c r="O4902" s="233"/>
      <c r="P4902" s="233"/>
    </row>
    <row r="4903" spans="1:16" outlineLevel="2" x14ac:dyDescent="0.3">
      <c r="A4903" s="173"/>
      <c r="B4903" s="173"/>
      <c r="C4903" s="173"/>
      <c r="D4903" s="173"/>
      <c r="E4903" s="173"/>
      <c r="F4903" s="70">
        <v>273</v>
      </c>
      <c r="G4903" s="173"/>
      <c r="H4903" s="173"/>
      <c r="I4903" s="71" t="str">
        <v>libre</v>
      </c>
      <c r="J4903" s="173"/>
      <c r="K4903" s="10">
        <v>0</v>
      </c>
      <c r="L4903" s="233"/>
      <c r="M4903" s="233"/>
      <c r="N4903" s="233"/>
      <c r="O4903" s="233"/>
      <c r="P4903" s="233"/>
    </row>
    <row r="4904" spans="1:16" outlineLevel="2" x14ac:dyDescent="0.3">
      <c r="A4904" s="173"/>
      <c r="B4904" s="173"/>
      <c r="C4904" s="173"/>
      <c r="D4904" s="173"/>
      <c r="E4904" s="173"/>
      <c r="F4904" s="70">
        <v>274</v>
      </c>
      <c r="G4904" s="173"/>
      <c r="H4904" s="173"/>
      <c r="I4904" s="71" t="str">
        <v>libre</v>
      </c>
      <c r="J4904" s="173"/>
      <c r="K4904" s="10">
        <v>0</v>
      </c>
      <c r="L4904" s="233"/>
      <c r="M4904" s="233"/>
      <c r="N4904" s="233"/>
      <c r="O4904" s="233"/>
      <c r="P4904" s="233"/>
    </row>
    <row r="4905" spans="1:16" outlineLevel="2" x14ac:dyDescent="0.3">
      <c r="A4905" s="173"/>
      <c r="B4905" s="173"/>
      <c r="C4905" s="173"/>
      <c r="D4905" s="173"/>
      <c r="E4905" s="173"/>
      <c r="F4905" s="70">
        <v>275</v>
      </c>
      <c r="G4905" s="173"/>
      <c r="H4905" s="173"/>
      <c r="I4905" s="71" t="str">
        <v>libre</v>
      </c>
      <c r="J4905" s="173"/>
      <c r="K4905" s="10">
        <v>0</v>
      </c>
      <c r="L4905" s="233"/>
      <c r="M4905" s="233"/>
      <c r="N4905" s="233"/>
      <c r="O4905" s="233"/>
      <c r="P4905" s="233"/>
    </row>
    <row r="4906" spans="1:16" outlineLevel="2" x14ac:dyDescent="0.3">
      <c r="A4906" s="173"/>
      <c r="B4906" s="173"/>
      <c r="C4906" s="173"/>
      <c r="D4906" s="173"/>
      <c r="E4906" s="173"/>
      <c r="F4906" s="70">
        <v>276</v>
      </c>
      <c r="G4906" s="173"/>
      <c r="H4906" s="173"/>
      <c r="I4906" s="71" t="str">
        <v>libre</v>
      </c>
      <c r="J4906" s="173"/>
      <c r="K4906" s="10">
        <v>0</v>
      </c>
      <c r="L4906" s="233"/>
      <c r="M4906" s="233"/>
      <c r="N4906" s="233"/>
      <c r="O4906" s="233"/>
      <c r="P4906" s="233"/>
    </row>
    <row r="4907" spans="1:16" outlineLevel="2" x14ac:dyDescent="0.3">
      <c r="A4907" s="173"/>
      <c r="B4907" s="173"/>
      <c r="C4907" s="173"/>
      <c r="D4907" s="173"/>
      <c r="E4907" s="173"/>
      <c r="F4907" s="70">
        <v>277</v>
      </c>
      <c r="G4907" s="173"/>
      <c r="H4907" s="173"/>
      <c r="I4907" s="71" t="str">
        <v>libre</v>
      </c>
      <c r="J4907" s="173"/>
      <c r="K4907" s="10">
        <v>0</v>
      </c>
      <c r="L4907" s="233"/>
      <c r="M4907" s="233"/>
      <c r="N4907" s="233"/>
      <c r="O4907" s="233"/>
      <c r="P4907" s="233"/>
    </row>
    <row r="4908" spans="1:16" outlineLevel="2" x14ac:dyDescent="0.3">
      <c r="A4908" s="173"/>
      <c r="B4908" s="173"/>
      <c r="C4908" s="173"/>
      <c r="D4908" s="173"/>
      <c r="E4908" s="173"/>
      <c r="F4908" s="70">
        <v>278</v>
      </c>
      <c r="G4908" s="173"/>
      <c r="H4908" s="173"/>
      <c r="I4908" s="71" t="str">
        <v>libre</v>
      </c>
      <c r="J4908" s="173"/>
      <c r="K4908" s="10">
        <v>0</v>
      </c>
      <c r="L4908" s="233"/>
      <c r="M4908" s="233"/>
      <c r="N4908" s="233"/>
      <c r="O4908" s="233"/>
      <c r="P4908" s="233"/>
    </row>
    <row r="4909" spans="1:16" outlineLevel="2" x14ac:dyDescent="0.3">
      <c r="A4909" s="173"/>
      <c r="B4909" s="173"/>
      <c r="C4909" s="173"/>
      <c r="D4909" s="173"/>
      <c r="E4909" s="173"/>
      <c r="F4909" s="70">
        <v>279</v>
      </c>
      <c r="G4909" s="173"/>
      <c r="H4909" s="173"/>
      <c r="I4909" s="71" t="str">
        <v>libre</v>
      </c>
      <c r="J4909" s="173"/>
      <c r="K4909" s="10">
        <v>0</v>
      </c>
      <c r="L4909" s="233"/>
      <c r="M4909" s="233"/>
      <c r="N4909" s="233"/>
      <c r="O4909" s="233"/>
      <c r="P4909" s="233"/>
    </row>
    <row r="4910" spans="1:16" outlineLevel="2" x14ac:dyDescent="0.3">
      <c r="A4910" s="173"/>
      <c r="B4910" s="173"/>
      <c r="C4910" s="173"/>
      <c r="D4910" s="173"/>
      <c r="E4910" s="173"/>
      <c r="F4910" s="70">
        <v>280</v>
      </c>
      <c r="G4910" s="173"/>
      <c r="H4910" s="173"/>
      <c r="I4910" s="71" t="str">
        <v>libre</v>
      </c>
      <c r="J4910" s="173"/>
      <c r="K4910" s="10">
        <v>0</v>
      </c>
      <c r="L4910" s="233"/>
      <c r="M4910" s="233"/>
      <c r="N4910" s="233"/>
      <c r="O4910" s="233"/>
      <c r="P4910" s="233"/>
    </row>
    <row r="4911" spans="1:16" outlineLevel="2" x14ac:dyDescent="0.3">
      <c r="A4911" s="173"/>
      <c r="B4911" s="173"/>
      <c r="C4911" s="173"/>
      <c r="D4911" s="173"/>
      <c r="E4911" s="173"/>
      <c r="F4911" s="70">
        <v>281</v>
      </c>
      <c r="G4911" s="173"/>
      <c r="H4911" s="173"/>
      <c r="I4911" s="71" t="str">
        <v>libre</v>
      </c>
      <c r="J4911" s="173"/>
      <c r="K4911" s="10">
        <v>0</v>
      </c>
      <c r="L4911" s="233"/>
      <c r="M4911" s="233"/>
      <c r="N4911" s="233"/>
      <c r="O4911" s="233"/>
      <c r="P4911" s="233"/>
    </row>
    <row r="4912" spans="1:16" outlineLevel="2" x14ac:dyDescent="0.3">
      <c r="A4912" s="173"/>
      <c r="B4912" s="173"/>
      <c r="C4912" s="173"/>
      <c r="D4912" s="173"/>
      <c r="E4912" s="173"/>
      <c r="F4912" s="70">
        <v>282</v>
      </c>
      <c r="G4912" s="173"/>
      <c r="H4912" s="173"/>
      <c r="I4912" s="71" t="str">
        <v>libre</v>
      </c>
      <c r="J4912" s="173"/>
      <c r="K4912" s="10">
        <v>0</v>
      </c>
      <c r="L4912" s="233"/>
      <c r="M4912" s="233"/>
      <c r="N4912" s="233"/>
      <c r="O4912" s="233"/>
      <c r="P4912" s="233"/>
    </row>
    <row r="4913" spans="1:16" outlineLevel="2" x14ac:dyDescent="0.3">
      <c r="A4913" s="173"/>
      <c r="B4913" s="173"/>
      <c r="C4913" s="173"/>
      <c r="D4913" s="173"/>
      <c r="E4913" s="173"/>
      <c r="F4913" s="70">
        <v>283</v>
      </c>
      <c r="G4913" s="173"/>
      <c r="H4913" s="173"/>
      <c r="I4913" s="71" t="str">
        <v>libre</v>
      </c>
      <c r="J4913" s="173"/>
      <c r="K4913" s="10">
        <v>0</v>
      </c>
      <c r="L4913" s="233"/>
      <c r="M4913" s="233"/>
      <c r="N4913" s="233"/>
      <c r="O4913" s="233"/>
      <c r="P4913" s="233"/>
    </row>
    <row r="4914" spans="1:16" outlineLevel="2" x14ac:dyDescent="0.3">
      <c r="A4914" s="173"/>
      <c r="B4914" s="173"/>
      <c r="C4914" s="173"/>
      <c r="D4914" s="173"/>
      <c r="E4914" s="173"/>
      <c r="F4914" s="70">
        <v>284</v>
      </c>
      <c r="G4914" s="173"/>
      <c r="H4914" s="173"/>
      <c r="I4914" s="71" t="str">
        <v>libre</v>
      </c>
      <c r="J4914" s="173"/>
      <c r="K4914" s="10">
        <v>0</v>
      </c>
      <c r="L4914" s="233"/>
      <c r="M4914" s="233"/>
      <c r="N4914" s="233"/>
      <c r="O4914" s="233"/>
      <c r="P4914" s="233"/>
    </row>
    <row r="4915" spans="1:16" outlineLevel="2" x14ac:dyDescent="0.3">
      <c r="A4915" s="173"/>
      <c r="B4915" s="173"/>
      <c r="C4915" s="173"/>
      <c r="D4915" s="173"/>
      <c r="E4915" s="173"/>
      <c r="F4915" s="70">
        <v>285</v>
      </c>
      <c r="G4915" s="173"/>
      <c r="H4915" s="173"/>
      <c r="I4915" s="71" t="str">
        <v>libre</v>
      </c>
      <c r="J4915" s="173"/>
      <c r="K4915" s="10">
        <v>0</v>
      </c>
      <c r="L4915" s="233"/>
      <c r="M4915" s="233"/>
      <c r="N4915" s="233"/>
      <c r="O4915" s="233"/>
      <c r="P4915" s="233"/>
    </row>
    <row r="4916" spans="1:16" outlineLevel="2" x14ac:dyDescent="0.3">
      <c r="A4916" s="173"/>
      <c r="B4916" s="173"/>
      <c r="C4916" s="173"/>
      <c r="D4916" s="173"/>
      <c r="E4916" s="173"/>
      <c r="F4916" s="70">
        <v>286</v>
      </c>
      <c r="G4916" s="173"/>
      <c r="H4916" s="173"/>
      <c r="I4916" s="71" t="str">
        <v>libre</v>
      </c>
      <c r="J4916" s="173"/>
      <c r="K4916" s="10">
        <v>0</v>
      </c>
      <c r="L4916" s="233"/>
      <c r="M4916" s="233"/>
      <c r="N4916" s="233"/>
      <c r="O4916" s="233"/>
      <c r="P4916" s="233"/>
    </row>
    <row r="4917" spans="1:16" outlineLevel="2" x14ac:dyDescent="0.3">
      <c r="A4917" s="173"/>
      <c r="B4917" s="173"/>
      <c r="C4917" s="173"/>
      <c r="D4917" s="173"/>
      <c r="E4917" s="173"/>
      <c r="F4917" s="70">
        <v>287</v>
      </c>
      <c r="G4917" s="173"/>
      <c r="H4917" s="173"/>
      <c r="I4917" s="71" t="str">
        <v>libre</v>
      </c>
      <c r="J4917" s="173"/>
      <c r="K4917" s="10">
        <v>0</v>
      </c>
      <c r="L4917" s="233"/>
      <c r="M4917" s="233"/>
      <c r="N4917" s="233"/>
      <c r="O4917" s="233"/>
      <c r="P4917" s="233"/>
    </row>
    <row r="4918" spans="1:16" outlineLevel="2" x14ac:dyDescent="0.3">
      <c r="A4918" s="173"/>
      <c r="B4918" s="173"/>
      <c r="C4918" s="173"/>
      <c r="D4918" s="173"/>
      <c r="E4918" s="173"/>
      <c r="F4918" s="70">
        <v>288</v>
      </c>
      <c r="G4918" s="173"/>
      <c r="H4918" s="173"/>
      <c r="I4918" s="71" t="str">
        <v>libre</v>
      </c>
      <c r="J4918" s="173"/>
      <c r="K4918" s="10">
        <v>0</v>
      </c>
      <c r="L4918" s="233"/>
      <c r="M4918" s="233"/>
      <c r="N4918" s="233"/>
      <c r="O4918" s="233"/>
      <c r="P4918" s="233"/>
    </row>
    <row r="4919" spans="1:16" outlineLevel="2" x14ac:dyDescent="0.3">
      <c r="A4919" s="173"/>
      <c r="B4919" s="173"/>
      <c r="C4919" s="173"/>
      <c r="D4919" s="173"/>
      <c r="E4919" s="173"/>
      <c r="F4919" s="70">
        <v>289</v>
      </c>
      <c r="G4919" s="173"/>
      <c r="H4919" s="173"/>
      <c r="I4919" s="71" t="str">
        <v>libre</v>
      </c>
      <c r="J4919" s="173"/>
      <c r="K4919" s="10">
        <v>0</v>
      </c>
      <c r="L4919" s="233"/>
      <c r="M4919" s="233"/>
      <c r="N4919" s="233"/>
      <c r="O4919" s="233"/>
      <c r="P4919" s="233"/>
    </row>
    <row r="4920" spans="1:16" outlineLevel="2" x14ac:dyDescent="0.3">
      <c r="A4920" s="173"/>
      <c r="B4920" s="173"/>
      <c r="C4920" s="173"/>
      <c r="D4920" s="173"/>
      <c r="E4920" s="173"/>
      <c r="F4920" s="70">
        <v>290</v>
      </c>
      <c r="G4920" s="173"/>
      <c r="H4920" s="173"/>
      <c r="I4920" s="71" t="str">
        <v>libre</v>
      </c>
      <c r="J4920" s="173"/>
      <c r="K4920" s="10">
        <v>0</v>
      </c>
      <c r="L4920" s="233"/>
      <c r="M4920" s="233"/>
      <c r="N4920" s="233"/>
      <c r="O4920" s="233"/>
      <c r="P4920" s="233"/>
    </row>
    <row r="4921" spans="1:16" outlineLevel="2" x14ac:dyDescent="0.3">
      <c r="A4921" s="173"/>
      <c r="B4921" s="173"/>
      <c r="C4921" s="173"/>
      <c r="D4921" s="173"/>
      <c r="E4921" s="173"/>
      <c r="F4921" s="70">
        <v>291</v>
      </c>
      <c r="G4921" s="173"/>
      <c r="H4921" s="173"/>
      <c r="I4921" s="71" t="str">
        <v>libre</v>
      </c>
      <c r="J4921" s="173"/>
      <c r="K4921" s="10">
        <v>0</v>
      </c>
      <c r="L4921" s="233"/>
      <c r="M4921" s="233"/>
      <c r="N4921" s="233"/>
      <c r="O4921" s="233"/>
      <c r="P4921" s="233"/>
    </row>
    <row r="4922" spans="1:16" outlineLevel="2" x14ac:dyDescent="0.3">
      <c r="A4922" s="173"/>
      <c r="B4922" s="173"/>
      <c r="C4922" s="173"/>
      <c r="D4922" s="173"/>
      <c r="E4922" s="173"/>
      <c r="F4922" s="70">
        <v>292</v>
      </c>
      <c r="G4922" s="173"/>
      <c r="H4922" s="173"/>
      <c r="I4922" s="71" t="str">
        <v>libre</v>
      </c>
      <c r="J4922" s="173"/>
      <c r="K4922" s="10">
        <v>0</v>
      </c>
      <c r="L4922" s="233"/>
      <c r="M4922" s="233"/>
      <c r="N4922" s="233"/>
      <c r="O4922" s="233"/>
      <c r="P4922" s="233"/>
    </row>
    <row r="4923" spans="1:16" outlineLevel="2" x14ac:dyDescent="0.3">
      <c r="A4923" s="173"/>
      <c r="B4923" s="173"/>
      <c r="C4923" s="173"/>
      <c r="D4923" s="173"/>
      <c r="E4923" s="173"/>
      <c r="F4923" s="70">
        <v>293</v>
      </c>
      <c r="G4923" s="173"/>
      <c r="H4923" s="173"/>
      <c r="I4923" s="71" t="str">
        <v>libre</v>
      </c>
      <c r="J4923" s="173"/>
      <c r="K4923" s="10">
        <v>0</v>
      </c>
      <c r="L4923" s="233"/>
      <c r="M4923" s="233"/>
      <c r="N4923" s="233"/>
      <c r="O4923" s="233"/>
      <c r="P4923" s="233"/>
    </row>
    <row r="4924" spans="1:16" outlineLevel="2" x14ac:dyDescent="0.3">
      <c r="A4924" s="173"/>
      <c r="B4924" s="173"/>
      <c r="C4924" s="173"/>
      <c r="D4924" s="173"/>
      <c r="E4924" s="173"/>
      <c r="F4924" s="70">
        <v>294</v>
      </c>
      <c r="G4924" s="173"/>
      <c r="H4924" s="173"/>
      <c r="I4924" s="71" t="str">
        <v>libre</v>
      </c>
      <c r="J4924" s="173"/>
      <c r="K4924" s="10">
        <v>0</v>
      </c>
      <c r="L4924" s="233"/>
      <c r="M4924" s="233"/>
      <c r="N4924" s="233"/>
      <c r="O4924" s="233"/>
      <c r="P4924" s="233"/>
    </row>
    <row r="4925" spans="1:16" outlineLevel="2" x14ac:dyDescent="0.3">
      <c r="A4925" s="173"/>
      <c r="B4925" s="173"/>
      <c r="C4925" s="173"/>
      <c r="D4925" s="173"/>
      <c r="E4925" s="173"/>
      <c r="F4925" s="70">
        <v>295</v>
      </c>
      <c r="G4925" s="173"/>
      <c r="H4925" s="173"/>
      <c r="I4925" s="71" t="str">
        <v>libre</v>
      </c>
      <c r="J4925" s="173"/>
      <c r="K4925" s="10">
        <v>0</v>
      </c>
      <c r="L4925" s="233"/>
      <c r="M4925" s="233"/>
      <c r="N4925" s="233"/>
      <c r="O4925" s="233"/>
      <c r="P4925" s="233"/>
    </row>
    <row r="4926" spans="1:16" outlineLevel="2" x14ac:dyDescent="0.3">
      <c r="A4926" s="173"/>
      <c r="B4926" s="173"/>
      <c r="C4926" s="173"/>
      <c r="D4926" s="173"/>
      <c r="E4926" s="173"/>
      <c r="F4926" s="70">
        <v>296</v>
      </c>
      <c r="G4926" s="173"/>
      <c r="H4926" s="173"/>
      <c r="I4926" s="71" t="str">
        <v>libre</v>
      </c>
      <c r="J4926" s="173"/>
      <c r="K4926" s="10">
        <v>0</v>
      </c>
      <c r="L4926" s="233"/>
      <c r="M4926" s="233"/>
      <c r="N4926" s="233"/>
      <c r="O4926" s="233"/>
      <c r="P4926" s="233"/>
    </row>
    <row r="4927" spans="1:16" outlineLevel="2" x14ac:dyDescent="0.3">
      <c r="A4927" s="173"/>
      <c r="B4927" s="173"/>
      <c r="C4927" s="173"/>
      <c r="D4927" s="173"/>
      <c r="E4927" s="173"/>
      <c r="F4927" s="70">
        <v>297</v>
      </c>
      <c r="G4927" s="173"/>
      <c r="H4927" s="173"/>
      <c r="I4927" s="71" t="str">
        <v>libre</v>
      </c>
      <c r="J4927" s="173"/>
      <c r="K4927" s="10">
        <v>0</v>
      </c>
      <c r="L4927" s="233"/>
      <c r="M4927" s="233"/>
      <c r="N4927" s="233"/>
      <c r="O4927" s="233"/>
      <c r="P4927" s="233"/>
    </row>
    <row r="4928" spans="1:16" outlineLevel="2" x14ac:dyDescent="0.3">
      <c r="A4928" s="173"/>
      <c r="B4928" s="173"/>
      <c r="C4928" s="173"/>
      <c r="D4928" s="173"/>
      <c r="E4928" s="173"/>
      <c r="F4928" s="70">
        <v>298</v>
      </c>
      <c r="G4928" s="173"/>
      <c r="H4928" s="173"/>
      <c r="I4928" s="71" t="str">
        <v>libre</v>
      </c>
      <c r="J4928" s="173"/>
      <c r="K4928" s="10">
        <v>0</v>
      </c>
      <c r="L4928" s="233"/>
      <c r="M4928" s="233"/>
      <c r="N4928" s="233"/>
      <c r="O4928" s="233"/>
      <c r="P4928" s="233"/>
    </row>
    <row r="4929" spans="1:18" outlineLevel="1" x14ac:dyDescent="0.3">
      <c r="A4929" s="173"/>
      <c r="B4929" s="173"/>
      <c r="C4929" s="173"/>
      <c r="D4929" s="173"/>
      <c r="E4929" s="173"/>
      <c r="F4929" s="70">
        <v>299</v>
      </c>
      <c r="G4929" s="173"/>
      <c r="H4929" s="173"/>
      <c r="I4929" s="71" t="str">
        <v>libre</v>
      </c>
      <c r="J4929" s="173"/>
      <c r="K4929" s="10">
        <v>0</v>
      </c>
      <c r="M4929" s="233"/>
      <c r="N4929" s="233"/>
      <c r="O4929" s="233"/>
      <c r="P4929" s="233"/>
    </row>
    <row r="4930" spans="1:18" ht="14.4" outlineLevel="1" thickBot="1" x14ac:dyDescent="0.35">
      <c r="A4930" s="173"/>
      <c r="B4930" s="173"/>
      <c r="C4930" s="173"/>
      <c r="D4930" s="173"/>
      <c r="E4930" s="173"/>
      <c r="F4930" s="70">
        <v>300</v>
      </c>
      <c r="G4930" s="173"/>
      <c r="H4930" s="173"/>
      <c r="I4930" s="71" t="str">
        <v>libre</v>
      </c>
      <c r="J4930" s="173"/>
      <c r="K4930" s="10">
        <v>0</v>
      </c>
      <c r="L4930" s="63" t="s">
        <v>303</v>
      </c>
      <c r="M4930" s="233"/>
      <c r="N4930" s="233"/>
      <c r="O4930" s="233"/>
      <c r="P4930" s="233"/>
    </row>
    <row r="4931" spans="1:18" outlineLevel="1" x14ac:dyDescent="0.3">
      <c r="A4931" s="173"/>
      <c r="B4931" s="173"/>
      <c r="C4931" s="173"/>
      <c r="D4931" s="173"/>
      <c r="E4931" s="173"/>
      <c r="F4931" s="73"/>
      <c r="G4931" s="73"/>
      <c r="H4931" s="73"/>
      <c r="I4931" s="73"/>
      <c r="J4931" s="73"/>
      <c r="K4931" s="73"/>
      <c r="L4931" s="233"/>
      <c r="M4931" s="233"/>
      <c r="N4931" s="233"/>
      <c r="O4931" s="233"/>
      <c r="P4931" s="233"/>
    </row>
    <row r="4932" spans="1:18" outlineLevel="1" x14ac:dyDescent="0.3">
      <c r="A4932" s="173"/>
      <c r="B4932" s="173"/>
      <c r="C4932" s="173"/>
      <c r="D4932" s="173"/>
      <c r="E4932" s="173"/>
      <c r="F4932" s="207"/>
      <c r="G4932" s="207"/>
      <c r="H4932" s="207"/>
      <c r="I4932" s="207" t="s">
        <v>23</v>
      </c>
      <c r="J4932" s="207"/>
      <c r="K4932" s="246">
        <f t="shared" ref="K4932" si="226">SUM(K4631:K4930)</f>
        <v>0</v>
      </c>
      <c r="L4932" s="233"/>
      <c r="M4932" s="233"/>
      <c r="N4932" s="233"/>
      <c r="O4932" s="233"/>
      <c r="P4932" s="233"/>
      <c r="Q4932" s="233"/>
    </row>
    <row r="4933" spans="1:18" outlineLevel="1" x14ac:dyDescent="0.3">
      <c r="A4933" s="173"/>
      <c r="B4933" s="173"/>
      <c r="C4933" s="173"/>
      <c r="D4933" s="173"/>
      <c r="E4933" s="173"/>
      <c r="F4933" s="173"/>
      <c r="G4933" s="173"/>
      <c r="H4933" s="173"/>
      <c r="I4933" s="173"/>
      <c r="J4933" s="173"/>
      <c r="K4933" s="173"/>
      <c r="L4933" s="233"/>
      <c r="M4933" s="233"/>
      <c r="N4933" s="233"/>
      <c r="O4933" s="233"/>
      <c r="P4933" s="233"/>
      <c r="Q4933" s="233"/>
      <c r="R4933" s="173"/>
    </row>
    <row r="4934" spans="1:18" x14ac:dyDescent="0.3">
      <c r="A4934" s="173"/>
      <c r="B4934" s="173"/>
      <c r="C4934" s="173"/>
      <c r="D4934" s="173"/>
      <c r="E4934" s="173"/>
      <c r="F4934" s="173"/>
      <c r="G4934" s="173"/>
      <c r="H4934" s="173"/>
      <c r="I4934" s="173"/>
      <c r="J4934" s="173"/>
      <c r="K4934" s="173"/>
      <c r="L4934" s="173"/>
      <c r="M4934" s="173"/>
      <c r="N4934" s="173"/>
      <c r="O4934" s="173"/>
      <c r="P4934" s="173"/>
      <c r="Q4934" s="173"/>
      <c r="R4934" s="173"/>
    </row>
  </sheetData>
  <conditionalFormatting sqref="K18:K317 K1553:K1852">
    <cfRule type="cellIs" dxfId="5" priority="2" stopIfTrue="1" operator="lessThan">
      <formula>0</formula>
    </cfRule>
  </conditionalFormatting>
  <conditionalFormatting sqref="I4323:I4622 I3711:I4010 I4017:I4316 I4631:I4930 I3405:I3704 I3099:I3398 I2791:I3090 I1245:I1544 I1553:I1852 I1859:I2158 I2165:I2464 I2471:I2770 I939:I1238 I631:I930 I18:I317 I323:I622">
    <cfRule type="cellIs" dxfId="4" priority="1" stopIfTrue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AG31"/>
  <sheetViews>
    <sheetView workbookViewId="0"/>
  </sheetViews>
  <sheetFormatPr baseColWidth="10" defaultColWidth="10.88671875" defaultRowHeight="13.8" x14ac:dyDescent="0.3"/>
  <cols>
    <col min="2" max="2" width="9.6640625" customWidth="1"/>
    <col min="3" max="3" width="22.6640625" bestFit="1" customWidth="1"/>
    <col min="4" max="4" width="11.88671875" bestFit="1" customWidth="1"/>
  </cols>
  <sheetData>
    <row r="8" spans="2:33" x14ac:dyDescent="0.3">
      <c r="B8" s="69"/>
      <c r="C8" s="69"/>
      <c r="D8" s="327">
        <v>41640</v>
      </c>
      <c r="E8" s="327">
        <v>41671</v>
      </c>
      <c r="F8" s="327">
        <v>41699</v>
      </c>
      <c r="G8" s="327">
        <v>41730</v>
      </c>
      <c r="H8" s="327">
        <v>41760</v>
      </c>
      <c r="I8" s="327">
        <v>41791</v>
      </c>
      <c r="J8" s="327">
        <v>41821</v>
      </c>
      <c r="K8" s="327">
        <v>41852</v>
      </c>
      <c r="L8" s="327">
        <v>41883</v>
      </c>
      <c r="M8" s="327">
        <v>41913</v>
      </c>
      <c r="N8" s="327">
        <v>41944</v>
      </c>
      <c r="O8" s="327">
        <v>41974</v>
      </c>
      <c r="P8" s="327">
        <v>42005</v>
      </c>
      <c r="Q8" s="327">
        <v>42036</v>
      </c>
      <c r="R8" s="327">
        <v>42064</v>
      </c>
      <c r="S8" s="327">
        <v>42095</v>
      </c>
      <c r="T8" s="327">
        <v>42125</v>
      </c>
      <c r="U8" s="327">
        <v>42156</v>
      </c>
      <c r="V8" s="327">
        <v>42186</v>
      </c>
      <c r="W8" s="327">
        <v>42217</v>
      </c>
      <c r="X8" s="327">
        <v>42248</v>
      </c>
      <c r="Y8" s="327">
        <v>42278</v>
      </c>
      <c r="Z8" s="327">
        <v>42309</v>
      </c>
      <c r="AA8" s="327">
        <v>42339</v>
      </c>
      <c r="AB8" s="327">
        <v>42370</v>
      </c>
      <c r="AC8" s="327">
        <v>42401</v>
      </c>
      <c r="AD8" s="327">
        <v>42430</v>
      </c>
      <c r="AE8" s="327">
        <v>42461</v>
      </c>
      <c r="AF8" s="327">
        <v>42491</v>
      </c>
      <c r="AG8" s="327">
        <v>42522</v>
      </c>
    </row>
    <row r="9" spans="2:33" x14ac:dyDescent="0.3">
      <c r="B9" s="154">
        <v>1</v>
      </c>
      <c r="C9" t="s">
        <v>635</v>
      </c>
      <c r="D9" s="328">
        <v>39367323.830000006</v>
      </c>
      <c r="E9" s="328">
        <v>38373954.5</v>
      </c>
      <c r="F9" s="328">
        <v>40538598.880000003</v>
      </c>
      <c r="G9" s="328">
        <v>41351082.679999992</v>
      </c>
      <c r="H9" s="328">
        <v>40796615.770000003</v>
      </c>
      <c r="I9" s="328">
        <v>41260186.309999995</v>
      </c>
      <c r="J9" s="328">
        <v>42643900.88000001</v>
      </c>
      <c r="K9" s="328">
        <v>43250889.93</v>
      </c>
      <c r="L9" s="328">
        <v>43481163.839999996</v>
      </c>
      <c r="M9" s="328">
        <v>45143321.990000002</v>
      </c>
      <c r="N9" s="328">
        <v>46704331.979999989</v>
      </c>
      <c r="O9" s="328">
        <v>50935624.700000018</v>
      </c>
      <c r="P9" s="328">
        <v>48785310.289999999</v>
      </c>
      <c r="Q9" s="328">
        <v>49757379.63000001</v>
      </c>
      <c r="R9" s="328">
        <v>49930728.529999986</v>
      </c>
      <c r="S9" s="328">
        <v>51576399.800730824</v>
      </c>
      <c r="T9" s="328">
        <v>55491666.969999999</v>
      </c>
      <c r="U9" s="328">
        <v>55943081.150000021</v>
      </c>
      <c r="V9" s="328">
        <v>55202623.86999999</v>
      </c>
      <c r="W9" s="328">
        <v>52406383.419999987</v>
      </c>
      <c r="X9" s="328">
        <v>62506217.159999989</v>
      </c>
      <c r="Y9" s="328">
        <v>54135758.380000003</v>
      </c>
      <c r="Z9" s="328">
        <v>59222475.399999991</v>
      </c>
      <c r="AA9" s="328">
        <v>65012907.380000003</v>
      </c>
      <c r="AB9" s="328">
        <v>61406800.010000013</v>
      </c>
      <c r="AC9" s="328">
        <v>62986618.080000013</v>
      </c>
      <c r="AD9" s="328">
        <v>56355638.589999989</v>
      </c>
      <c r="AE9" s="328">
        <v>60649966.169999994</v>
      </c>
      <c r="AF9" s="328">
        <v>58566563.070000015</v>
      </c>
      <c r="AG9" s="328">
        <v>60185056.5</v>
      </c>
    </row>
    <row r="10" spans="2:33" x14ac:dyDescent="0.3">
      <c r="B10" s="154">
        <v>2</v>
      </c>
      <c r="C10" t="s">
        <v>636</v>
      </c>
      <c r="D10" s="328">
        <v>16058958.640000002</v>
      </c>
      <c r="E10" s="328">
        <v>16595849.940000003</v>
      </c>
      <c r="F10" s="328">
        <v>17942548.230000004</v>
      </c>
      <c r="G10" s="328">
        <v>15646642.229999995</v>
      </c>
      <c r="H10" s="328">
        <v>16638421.809999999</v>
      </c>
      <c r="I10" s="328">
        <v>17464504.329999998</v>
      </c>
      <c r="J10" s="328">
        <v>18465812.210000005</v>
      </c>
      <c r="K10" s="328">
        <v>17451245.739999998</v>
      </c>
      <c r="L10" s="328">
        <v>18672185.370000001</v>
      </c>
      <c r="M10" s="328">
        <v>18215085.98</v>
      </c>
      <c r="N10" s="328">
        <v>18251483.429999996</v>
      </c>
      <c r="O10" s="328">
        <v>18869321.250000004</v>
      </c>
      <c r="P10" s="328">
        <v>18913649.700000003</v>
      </c>
      <c r="Q10" s="328">
        <v>18827576.430000007</v>
      </c>
      <c r="R10" s="328">
        <v>18998161.400000002</v>
      </c>
      <c r="S10" s="328">
        <v>19789877.749999996</v>
      </c>
      <c r="T10" s="328">
        <v>18693496.919999998</v>
      </c>
      <c r="U10" s="328">
        <v>19628206.530000005</v>
      </c>
      <c r="V10" s="328">
        <v>19684528.509999994</v>
      </c>
      <c r="W10" s="328">
        <v>18954110.199999996</v>
      </c>
      <c r="X10" s="328">
        <v>20090582.959999997</v>
      </c>
      <c r="Y10" s="328">
        <v>19506948.010000009</v>
      </c>
      <c r="Z10" s="328">
        <v>20283380.539999999</v>
      </c>
      <c r="AA10" s="328">
        <v>20173625</v>
      </c>
      <c r="AB10" s="328">
        <v>19803103.540000003</v>
      </c>
      <c r="AC10" s="328">
        <v>20272438.760000002</v>
      </c>
      <c r="AD10" s="328">
        <v>21339345.469999999</v>
      </c>
      <c r="AE10" s="328">
        <v>21079586.43</v>
      </c>
      <c r="AF10" s="328">
        <v>22328814.719999999</v>
      </c>
      <c r="AG10" s="328">
        <v>20835616.41</v>
      </c>
    </row>
    <row r="11" spans="2:33" x14ac:dyDescent="0.3">
      <c r="B11" s="154">
        <v>3</v>
      </c>
      <c r="C11" t="s">
        <v>637</v>
      </c>
      <c r="D11" s="328">
        <v>1407044.2399999998</v>
      </c>
      <c r="E11" s="328">
        <v>1613061.22</v>
      </c>
      <c r="F11" s="328">
        <v>1061003.1900000002</v>
      </c>
      <c r="G11" s="328">
        <v>1241323.18</v>
      </c>
      <c r="H11" s="328">
        <v>1276551.5099999998</v>
      </c>
      <c r="I11" s="328">
        <v>1523546.63</v>
      </c>
      <c r="J11" s="328">
        <v>1798418.6899999997</v>
      </c>
      <c r="K11" s="328">
        <v>1957604.45</v>
      </c>
      <c r="L11" s="328">
        <v>1588688.47</v>
      </c>
      <c r="M11" s="328">
        <v>2240514.4899999998</v>
      </c>
      <c r="N11" s="328">
        <v>2524450.7300000004</v>
      </c>
      <c r="O11" s="328">
        <v>2797820.34</v>
      </c>
      <c r="P11" s="328">
        <v>1541753.3199999998</v>
      </c>
      <c r="Q11" s="328">
        <v>1841528.3299999994</v>
      </c>
      <c r="R11" s="328">
        <v>1456206.1599999997</v>
      </c>
      <c r="S11" s="328">
        <v>1798526.1199999999</v>
      </c>
      <c r="T11" s="328">
        <v>1403426.2200000002</v>
      </c>
      <c r="U11" s="328">
        <v>1360013.6400000001</v>
      </c>
      <c r="V11" s="328">
        <v>462547.98999999982</v>
      </c>
      <c r="W11" s="328">
        <v>1634147.84</v>
      </c>
      <c r="X11" s="328">
        <v>2452168.0200000005</v>
      </c>
      <c r="Y11" s="328">
        <v>1661511.4</v>
      </c>
      <c r="Z11" s="328">
        <v>1381101.79</v>
      </c>
      <c r="AA11" s="328">
        <v>2065633.67</v>
      </c>
      <c r="AB11" s="328">
        <v>1717100.83</v>
      </c>
      <c r="AC11" s="328">
        <v>1397022.25</v>
      </c>
      <c r="AD11" s="328">
        <v>1241291.58</v>
      </c>
      <c r="AE11" s="328">
        <v>1199255.6299999999</v>
      </c>
      <c r="AF11" s="328">
        <v>2013200.45</v>
      </c>
      <c r="AG11" s="328">
        <v>1335811.76</v>
      </c>
    </row>
    <row r="12" spans="2:33" x14ac:dyDescent="0.3">
      <c r="B12" s="154">
        <v>4</v>
      </c>
      <c r="C12" t="s">
        <v>638</v>
      </c>
      <c r="D12" s="328">
        <v>2517343.88</v>
      </c>
      <c r="E12" s="328">
        <v>2035152.73</v>
      </c>
      <c r="F12" s="328">
        <v>2152770.02</v>
      </c>
      <c r="G12" s="328">
        <v>2384995.7100000004</v>
      </c>
      <c r="H12" s="328">
        <v>2632738.4700000002</v>
      </c>
      <c r="I12" s="328">
        <v>2252903.29</v>
      </c>
      <c r="J12" s="328">
        <v>2237480.1</v>
      </c>
      <c r="K12" s="328">
        <v>3737557.8300000005</v>
      </c>
      <c r="L12" s="328">
        <v>2324363.4800000004</v>
      </c>
      <c r="M12" s="328">
        <v>2807436.89</v>
      </c>
      <c r="N12" s="328">
        <v>2503534.94</v>
      </c>
      <c r="O12" s="328">
        <v>2857815.17</v>
      </c>
      <c r="P12" s="328">
        <v>1364758.8299999998</v>
      </c>
      <c r="Q12" s="328">
        <v>1801479.1400000001</v>
      </c>
      <c r="R12" s="328">
        <v>1994129.11</v>
      </c>
      <c r="S12" s="328">
        <v>2132182.41</v>
      </c>
      <c r="T12" s="328">
        <v>2346473.8800000004</v>
      </c>
      <c r="U12" s="328">
        <v>2157649.2999999998</v>
      </c>
      <c r="V12" s="328">
        <v>2521319.1500000013</v>
      </c>
      <c r="W12" s="328">
        <v>2012080.15</v>
      </c>
      <c r="X12" s="328">
        <v>2802766.3000000007</v>
      </c>
      <c r="Y12" s="328">
        <v>2238242.2999999998</v>
      </c>
      <c r="Z12" s="328">
        <v>2330593.4</v>
      </c>
      <c r="AA12" s="328">
        <v>3852838.71</v>
      </c>
      <c r="AB12" s="328">
        <v>1242872.6600000001</v>
      </c>
      <c r="AC12" s="328">
        <v>1399772.86</v>
      </c>
      <c r="AD12" s="328">
        <v>1595749.24</v>
      </c>
      <c r="AE12" s="328">
        <v>1557347.8299999998</v>
      </c>
      <c r="AF12" s="328">
        <v>1883760.75</v>
      </c>
      <c r="AG12" s="328">
        <v>2053552.5999999999</v>
      </c>
    </row>
    <row r="13" spans="2:33" x14ac:dyDescent="0.3">
      <c r="B13" s="154">
        <v>5</v>
      </c>
      <c r="C13" t="s">
        <v>639</v>
      </c>
      <c r="D13" s="328">
        <v>3825009.1400000006</v>
      </c>
      <c r="E13" s="328">
        <v>4451159.9600000009</v>
      </c>
      <c r="F13" s="328">
        <v>4209115.629999999</v>
      </c>
      <c r="G13" s="328">
        <v>5349809.4699999988</v>
      </c>
      <c r="H13" s="328">
        <v>6045351.7200000007</v>
      </c>
      <c r="I13" s="328">
        <v>5408096.9900000002</v>
      </c>
      <c r="J13" s="328">
        <v>5708805.3200000003</v>
      </c>
      <c r="K13" s="328">
        <v>6338747.2599999998</v>
      </c>
      <c r="L13" s="328">
        <v>6938435.5199999996</v>
      </c>
      <c r="M13" s="328">
        <v>6905725.0900000017</v>
      </c>
      <c r="N13" s="328">
        <v>7470735.0000000009</v>
      </c>
      <c r="O13" s="328">
        <v>9350469.6500000041</v>
      </c>
      <c r="P13" s="328">
        <v>6211615.69472</v>
      </c>
      <c r="Q13" s="328">
        <v>7269393.7862652093</v>
      </c>
      <c r="R13" s="328">
        <v>7520526.6184203457</v>
      </c>
      <c r="S13" s="328">
        <v>6734289.5287963608</v>
      </c>
      <c r="T13" s="328">
        <v>6909831.1973708691</v>
      </c>
      <c r="U13" s="328">
        <v>6681721.4473149143</v>
      </c>
      <c r="V13" s="328">
        <v>6248399.8600000022</v>
      </c>
      <c r="W13" s="328">
        <v>5553854.1700000018</v>
      </c>
      <c r="X13" s="328">
        <v>7519966.7400000012</v>
      </c>
      <c r="Y13" s="328">
        <v>7250303.8399999999</v>
      </c>
      <c r="Z13" s="328">
        <v>6811948.2799999984</v>
      </c>
      <c r="AA13" s="328">
        <v>8297329.3600000003</v>
      </c>
      <c r="AB13" s="328">
        <v>7298240.9499999993</v>
      </c>
      <c r="AC13" s="328">
        <v>7480543.0699999994</v>
      </c>
      <c r="AD13" s="328">
        <v>6725078.6499999994</v>
      </c>
      <c r="AE13" s="328">
        <v>7108189.9700000007</v>
      </c>
      <c r="AF13" s="328">
        <v>7871435.5399999991</v>
      </c>
      <c r="AG13" s="328">
        <v>7436823.660000002</v>
      </c>
    </row>
    <row r="14" spans="2:33" x14ac:dyDescent="0.3">
      <c r="B14" s="154">
        <v>6</v>
      </c>
      <c r="C14" t="s">
        <v>166</v>
      </c>
      <c r="D14" s="328">
        <v>1663352.41</v>
      </c>
      <c r="E14" s="328">
        <v>1624915.14</v>
      </c>
      <c r="F14" s="328">
        <v>1680439.77</v>
      </c>
      <c r="G14" s="328">
        <v>1600728.06</v>
      </c>
      <c r="H14" s="328">
        <v>1626453.68</v>
      </c>
      <c r="I14" s="328">
        <v>1636820.33</v>
      </c>
      <c r="J14" s="328">
        <v>1648680.56</v>
      </c>
      <c r="K14" s="328">
        <v>2018312.2799999998</v>
      </c>
      <c r="L14" s="328">
        <v>1996633.1300000001</v>
      </c>
      <c r="M14" s="328">
        <v>2365850.87</v>
      </c>
      <c r="N14" s="328">
        <v>2397753.19</v>
      </c>
      <c r="O14" s="328">
        <v>2803474.74</v>
      </c>
      <c r="P14" s="328">
        <v>2781149.31</v>
      </c>
      <c r="Q14" s="328">
        <v>3021689.5200000005</v>
      </c>
      <c r="R14" s="328">
        <v>3427567.34</v>
      </c>
      <c r="S14" s="328">
        <v>2761851.33</v>
      </c>
      <c r="T14" s="328">
        <v>2814390.6300000004</v>
      </c>
      <c r="U14" s="328">
        <v>2813749.9399999995</v>
      </c>
      <c r="V14" s="328">
        <v>2979642.56</v>
      </c>
      <c r="W14" s="328">
        <v>2842488.9499999997</v>
      </c>
      <c r="X14" s="328">
        <v>3084875.2399999993</v>
      </c>
      <c r="Y14" s="328">
        <v>3461586.6999999993</v>
      </c>
      <c r="Z14" s="328">
        <v>3791034.07</v>
      </c>
      <c r="AA14" s="328">
        <v>4566429</v>
      </c>
      <c r="AB14" s="328">
        <v>4892444.93</v>
      </c>
      <c r="AC14" s="328">
        <v>5168195.03</v>
      </c>
      <c r="AD14" s="328">
        <v>5152273.3499999996</v>
      </c>
      <c r="AE14" s="328">
        <v>4604601.040000001</v>
      </c>
      <c r="AF14" s="328">
        <v>3544709.6899999995</v>
      </c>
      <c r="AG14" s="328">
        <v>4541613.7600000007</v>
      </c>
    </row>
    <row r="15" spans="2:33" x14ac:dyDescent="0.3">
      <c r="B15" s="154">
        <v>7</v>
      </c>
      <c r="C15" t="s">
        <v>640</v>
      </c>
      <c r="D15" s="328">
        <v>11870065.620000001</v>
      </c>
      <c r="E15" s="328">
        <v>12393078.279999997</v>
      </c>
      <c r="F15" s="328">
        <v>12497128.959999999</v>
      </c>
      <c r="G15" s="328">
        <v>13627822.149999999</v>
      </c>
      <c r="H15" s="328">
        <v>12388412.25</v>
      </c>
      <c r="I15" s="328">
        <v>12891073.289999999</v>
      </c>
      <c r="J15" s="328">
        <v>12301057.430000002</v>
      </c>
      <c r="K15" s="328">
        <v>11672509.399999999</v>
      </c>
      <c r="L15" s="328">
        <v>12256214.880000001</v>
      </c>
      <c r="M15" s="328">
        <v>13525509.889999999</v>
      </c>
      <c r="N15" s="328">
        <v>14222495.279999997</v>
      </c>
      <c r="O15" s="328">
        <v>14395806.190000001</v>
      </c>
      <c r="P15" s="328">
        <v>17341920.479999997</v>
      </c>
      <c r="Q15" s="328">
        <v>17280180.469999999</v>
      </c>
      <c r="R15" s="328">
        <v>17433069.389999993</v>
      </c>
      <c r="S15" s="328">
        <v>18846579.350000009</v>
      </c>
      <c r="T15" s="328">
        <v>22087277.440000005</v>
      </c>
      <c r="U15" s="328">
        <v>23420213.090000007</v>
      </c>
      <c r="V15" s="328">
        <v>22108328.279999994</v>
      </c>
      <c r="W15" s="328">
        <v>20998845.95999999</v>
      </c>
      <c r="X15" s="328">
        <v>27012379.859999992</v>
      </c>
      <c r="Y15" s="328">
        <v>20283658.779999994</v>
      </c>
      <c r="Z15" s="328">
        <v>24530725.52</v>
      </c>
      <c r="AA15" s="328">
        <v>25430224</v>
      </c>
      <c r="AB15" s="328">
        <v>26064168.210000008</v>
      </c>
      <c r="AC15" s="328">
        <v>26743033.140000012</v>
      </c>
      <c r="AD15" s="328">
        <v>22196640.160000004</v>
      </c>
      <c r="AE15" s="328">
        <v>24841275.229999993</v>
      </c>
      <c r="AF15" s="328">
        <v>21697161.430000018</v>
      </c>
      <c r="AG15" s="328">
        <v>24729832.939999998</v>
      </c>
    </row>
    <row r="16" spans="2:33" x14ac:dyDescent="0.3">
      <c r="B16" s="154">
        <v>8</v>
      </c>
      <c r="C16" t="s">
        <v>641</v>
      </c>
      <c r="D16" s="328">
        <v>-632344.32999999996</v>
      </c>
      <c r="E16" s="328">
        <v>-3014995.72</v>
      </c>
      <c r="F16" s="328">
        <v>-1968487.34</v>
      </c>
      <c r="G16" s="328">
        <v>-2028472.34</v>
      </c>
      <c r="H16" s="328">
        <v>-2050570.12</v>
      </c>
      <c r="I16" s="328">
        <v>-2119038.34</v>
      </c>
      <c r="J16" s="328">
        <v>-2137506.42</v>
      </c>
      <c r="K16" s="328">
        <v>-2275916.1</v>
      </c>
      <c r="L16" s="328">
        <v>-2355573.7000000002</v>
      </c>
      <c r="M16" s="328">
        <v>-2215943.08</v>
      </c>
      <c r="N16" s="328">
        <v>-1998053.85</v>
      </c>
      <c r="O16" s="328">
        <v>-2443893.14</v>
      </c>
      <c r="P16" s="328">
        <v>-1754918</v>
      </c>
      <c r="Q16" s="328">
        <v>-1741559.47</v>
      </c>
      <c r="R16" s="328">
        <v>-1756350</v>
      </c>
      <c r="S16" s="328">
        <v>-1808819</v>
      </c>
      <c r="T16" s="328">
        <v>-1833298</v>
      </c>
      <c r="U16" s="328">
        <v>-1862690.2</v>
      </c>
      <c r="V16" s="328">
        <v>-2124454</v>
      </c>
      <c r="W16" s="328">
        <v>-2034919</v>
      </c>
      <c r="X16" s="328">
        <v>-2156235</v>
      </c>
      <c r="Y16" s="328">
        <v>-2075680.43</v>
      </c>
      <c r="Z16" s="328">
        <v>-1848955</v>
      </c>
      <c r="AA16" s="328">
        <v>-2067240</v>
      </c>
      <c r="AB16" s="328">
        <v>-2095932</v>
      </c>
      <c r="AC16" s="328">
        <v>-1976461</v>
      </c>
      <c r="AD16" s="328">
        <v>-2359441</v>
      </c>
      <c r="AE16" s="328">
        <v>-2089408</v>
      </c>
      <c r="AF16" s="328">
        <v>-2084487</v>
      </c>
      <c r="AG16" s="328">
        <v>-2403715</v>
      </c>
    </row>
    <row r="17" spans="2:33" x14ac:dyDescent="0.3">
      <c r="B17" s="154">
        <v>9</v>
      </c>
      <c r="C17" t="s">
        <v>642</v>
      </c>
      <c r="D17" s="328">
        <v>1812289.1199999999</v>
      </c>
      <c r="E17" s="328">
        <v>1869599.3399999999</v>
      </c>
      <c r="F17" s="328">
        <v>2140878.54</v>
      </c>
      <c r="G17" s="328">
        <v>2785423.65</v>
      </c>
      <c r="H17" s="328">
        <v>1694627.5</v>
      </c>
      <c r="I17" s="328">
        <v>1622387.47</v>
      </c>
      <c r="J17" s="328">
        <v>1833508.3900000001</v>
      </c>
      <c r="K17" s="328">
        <v>1871614.07</v>
      </c>
      <c r="L17" s="328">
        <v>1971393.93</v>
      </c>
      <c r="M17" s="328">
        <v>2325155.42</v>
      </c>
      <c r="N17" s="328">
        <v>2067134.26</v>
      </c>
      <c r="O17" s="328">
        <v>2831086.5</v>
      </c>
      <c r="P17" s="328">
        <v>2776605.7152799987</v>
      </c>
      <c r="Q17" s="328">
        <v>1647646.8337347917</v>
      </c>
      <c r="R17" s="328">
        <v>1228676.5015796521</v>
      </c>
      <c r="S17" s="328">
        <v>1743087.9319344535</v>
      </c>
      <c r="T17" s="328">
        <v>3486283.6826291289</v>
      </c>
      <c r="U17" s="328">
        <v>2060754.9926850877</v>
      </c>
      <c r="V17" s="328">
        <v>3883877.66</v>
      </c>
      <c r="W17" s="328">
        <v>2901227.52</v>
      </c>
      <c r="X17" s="328">
        <v>2407315.0699999994</v>
      </c>
      <c r="Y17" s="328">
        <v>2762684.0900000008</v>
      </c>
      <c r="Z17" s="328">
        <v>3361366.4000000004</v>
      </c>
      <c r="AA17" s="328">
        <v>3497891.64</v>
      </c>
      <c r="AB17" s="328">
        <v>3532413.4700000007</v>
      </c>
      <c r="AC17" s="328">
        <v>3444556.42</v>
      </c>
      <c r="AD17" s="328">
        <v>1618440.5899999999</v>
      </c>
      <c r="AE17" s="328">
        <v>3487293.36</v>
      </c>
      <c r="AF17" s="328">
        <v>2532123.3599999994</v>
      </c>
      <c r="AG17" s="328">
        <v>2892024.11</v>
      </c>
    </row>
    <row r="18" spans="2:33" x14ac:dyDescent="0.3">
      <c r="B18" s="154">
        <v>10</v>
      </c>
      <c r="C18" t="s">
        <v>643</v>
      </c>
      <c r="D18" s="328">
        <v>845605.11</v>
      </c>
      <c r="E18" s="328">
        <v>806133.61</v>
      </c>
      <c r="F18" s="328">
        <v>823201.88</v>
      </c>
      <c r="G18" s="328">
        <v>742810.57000000007</v>
      </c>
      <c r="H18" s="328">
        <v>544628.94999999995</v>
      </c>
      <c r="I18" s="328">
        <v>744127.32</v>
      </c>
      <c r="J18" s="328">
        <v>959731.60000000009</v>
      </c>
      <c r="K18" s="328">
        <v>721650</v>
      </c>
      <c r="L18" s="328">
        <v>343470.76</v>
      </c>
      <c r="M18" s="328">
        <v>-774378.56</v>
      </c>
      <c r="N18" s="328">
        <v>0</v>
      </c>
      <c r="O18" s="328">
        <v>0</v>
      </c>
      <c r="P18" s="328">
        <v>0</v>
      </c>
      <c r="Q18" s="328">
        <v>0</v>
      </c>
      <c r="R18" s="328">
        <v>0</v>
      </c>
      <c r="S18" s="328">
        <v>0</v>
      </c>
      <c r="T18" s="328">
        <v>0</v>
      </c>
      <c r="U18" s="328">
        <v>0</v>
      </c>
      <c r="V18" s="328">
        <v>0</v>
      </c>
      <c r="W18" s="328">
        <v>0</v>
      </c>
      <c r="X18" s="328">
        <v>0</v>
      </c>
      <c r="Y18" s="328">
        <v>0</v>
      </c>
      <c r="Z18" s="328">
        <v>0</v>
      </c>
      <c r="AA18" s="328">
        <v>0</v>
      </c>
      <c r="AB18" s="328">
        <v>0</v>
      </c>
      <c r="AC18" s="328">
        <v>0</v>
      </c>
      <c r="AD18" s="328">
        <v>0</v>
      </c>
      <c r="AE18" s="328">
        <v>0</v>
      </c>
      <c r="AF18" s="328">
        <v>0</v>
      </c>
      <c r="AG18" s="328">
        <v>0</v>
      </c>
    </row>
    <row r="19" spans="2:33" x14ac:dyDescent="0.3">
      <c r="B19" s="154">
        <v>11</v>
      </c>
      <c r="C19" t="s">
        <v>644</v>
      </c>
      <c r="D19" s="328">
        <v>0</v>
      </c>
      <c r="E19" s="328">
        <v>0</v>
      </c>
      <c r="F19" s="328">
        <v>0</v>
      </c>
      <c r="G19" s="328">
        <v>0</v>
      </c>
      <c r="H19" s="328">
        <v>0</v>
      </c>
      <c r="I19" s="328">
        <v>-164235</v>
      </c>
      <c r="J19" s="328">
        <v>-172087</v>
      </c>
      <c r="K19" s="328">
        <v>-242435</v>
      </c>
      <c r="L19" s="328">
        <v>-254648</v>
      </c>
      <c r="M19" s="328">
        <v>-251635</v>
      </c>
      <c r="N19" s="328">
        <v>-735201</v>
      </c>
      <c r="O19" s="328">
        <v>-526276</v>
      </c>
      <c r="P19" s="328">
        <v>-470228</v>
      </c>
      <c r="Q19" s="328">
        <v>-584699.5</v>
      </c>
      <c r="R19" s="328">
        <v>-407797</v>
      </c>
      <c r="S19" s="328">
        <v>-379816</v>
      </c>
      <c r="T19" s="328">
        <v>-442247</v>
      </c>
      <c r="U19" s="328">
        <v>-309920.01</v>
      </c>
      <c r="V19" s="328">
        <v>-524368</v>
      </c>
      <c r="W19" s="328">
        <v>-485266</v>
      </c>
      <c r="X19" s="328">
        <v>-923527</v>
      </c>
      <c r="Y19" s="328">
        <v>-927865.45</v>
      </c>
      <c r="Z19" s="328">
        <v>-1359932.32</v>
      </c>
      <c r="AA19" s="328">
        <v>-1163327</v>
      </c>
      <c r="AB19" s="328">
        <v>-522647</v>
      </c>
      <c r="AC19" s="328">
        <v>-370115</v>
      </c>
      <c r="AD19" s="328">
        <v>-468741</v>
      </c>
      <c r="AE19" s="328">
        <v>-534412</v>
      </c>
      <c r="AF19" s="328">
        <v>-598735</v>
      </c>
      <c r="AG19" s="328">
        <v>-540327</v>
      </c>
    </row>
    <row r="20" spans="2:33" x14ac:dyDescent="0.3">
      <c r="B20" s="154">
        <v>12</v>
      </c>
      <c r="C20" t="s">
        <v>645</v>
      </c>
      <c r="D20" s="328">
        <v>0</v>
      </c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>
        <v>0</v>
      </c>
      <c r="P20" s="328">
        <v>0</v>
      </c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>
        <v>0</v>
      </c>
      <c r="AB20" s="328">
        <v>-567415</v>
      </c>
      <c r="AC20" s="328">
        <v>-642637</v>
      </c>
      <c r="AD20" s="328">
        <v>-662148</v>
      </c>
      <c r="AE20" s="328">
        <v>-627498</v>
      </c>
      <c r="AF20" s="328">
        <v>-618539</v>
      </c>
      <c r="AG20" s="328">
        <v>-668276</v>
      </c>
    </row>
    <row r="21" spans="2:33" x14ac:dyDescent="0.3">
      <c r="B21" s="154">
        <v>13</v>
      </c>
      <c r="C21" t="s">
        <v>411</v>
      </c>
      <c r="D21" s="328">
        <v>0</v>
      </c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>
        <v>0</v>
      </c>
      <c r="P21" s="328">
        <v>79003.239999999991</v>
      </c>
      <c r="Q21" s="328">
        <v>394144.08999999997</v>
      </c>
      <c r="R21" s="328">
        <v>36539.010000000068</v>
      </c>
      <c r="S21" s="328">
        <v>-41359.620000000024</v>
      </c>
      <c r="T21" s="328">
        <v>26031.999999999942</v>
      </c>
      <c r="U21" s="328">
        <v>-6617.5800000000163</v>
      </c>
      <c r="V21" s="328">
        <v>-37198.140000000014</v>
      </c>
      <c r="W21" s="328">
        <v>29813.630000000005</v>
      </c>
      <c r="X21" s="328">
        <v>215924.96999999997</v>
      </c>
      <c r="Y21" s="328">
        <v>-25630.860000000161</v>
      </c>
      <c r="Z21" s="328">
        <v>-58787.279999999912</v>
      </c>
      <c r="AA21" s="328">
        <v>359503</v>
      </c>
      <c r="AB21" s="328">
        <v>42449.42</v>
      </c>
      <c r="AC21" s="328">
        <v>70269.55</v>
      </c>
      <c r="AD21" s="328">
        <v>-22850.45</v>
      </c>
      <c r="AE21" s="328">
        <v>23734.68</v>
      </c>
      <c r="AF21" s="328">
        <v>-2881.869999999999</v>
      </c>
      <c r="AG21" s="328">
        <v>-27900.74</v>
      </c>
    </row>
    <row r="26" spans="2:33" x14ac:dyDescent="0.3">
      <c r="C26" s="233"/>
      <c r="D26" s="233"/>
      <c r="E26" s="233"/>
    </row>
    <row r="27" spans="2:33" x14ac:dyDescent="0.3">
      <c r="C27" s="233"/>
      <c r="D27" s="233"/>
      <c r="E27" s="233"/>
    </row>
    <row r="28" spans="2:33" x14ac:dyDescent="0.3">
      <c r="C28" s="233"/>
      <c r="D28" s="233"/>
      <c r="E28" s="233"/>
    </row>
    <row r="29" spans="2:33" x14ac:dyDescent="0.3">
      <c r="C29" s="233"/>
      <c r="D29" s="233"/>
      <c r="E29" s="233"/>
    </row>
    <row r="30" spans="2:33" x14ac:dyDescent="0.3">
      <c r="B30" s="233"/>
      <c r="C30" s="233"/>
      <c r="D30" s="233"/>
      <c r="E30" s="233"/>
    </row>
    <row r="31" spans="2:33" x14ac:dyDescent="0.3">
      <c r="B31" s="233"/>
      <c r="C31" s="233"/>
      <c r="D31" s="233"/>
      <c r="E31" s="23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 tint="-0.249977111117893"/>
  </sheetPr>
  <dimension ref="A1:CI739"/>
  <sheetViews>
    <sheetView showGridLines="0" topLeftCell="B1" zoomScale="85" zoomScaleNormal="85" workbookViewId="0">
      <pane ySplit="4" topLeftCell="A134" activePane="bottomLeft" state="frozen"/>
      <selection activeCell="M247" sqref="M247"/>
      <selection pane="bottomLeft" activeCell="L135" sqref="L135"/>
    </sheetView>
  </sheetViews>
  <sheetFormatPr baseColWidth="10" defaultColWidth="11.44140625" defaultRowHeight="13.8" outlineLevelRow="1" outlineLevelCol="1" x14ac:dyDescent="0.3"/>
  <cols>
    <col min="1" max="3" width="3.109375" style="172" customWidth="1"/>
    <col min="4" max="4" width="16.33203125" style="172" bestFit="1" customWidth="1"/>
    <col min="5" max="5" width="3.109375" style="172" customWidth="1"/>
    <col min="6" max="6" width="5.6640625" style="172" customWidth="1"/>
    <col min="7" max="7" width="4.6640625" style="172" hidden="1" customWidth="1" outlineLevel="1"/>
    <col min="8" max="8" width="48" style="172" customWidth="1" collapsed="1"/>
    <col min="9" max="9" width="39.6640625" style="172" customWidth="1"/>
    <col min="10" max="10" width="33.33203125" style="172" bestFit="1" customWidth="1"/>
    <col min="11" max="11" width="11.44140625" style="172"/>
    <col min="12" max="12" width="18.44140625" style="172" bestFit="1" customWidth="1"/>
    <col min="13" max="17" width="13.33203125" style="172" customWidth="1"/>
    <col min="18" max="18" width="11.6640625" style="172" customWidth="1"/>
    <col min="19" max="19" width="13.33203125" style="172" customWidth="1"/>
    <col min="20" max="31" width="12" style="172" customWidth="1"/>
    <col min="32" max="32" width="11.44140625" style="172"/>
    <col min="33" max="35" width="16.44140625" style="172" customWidth="1"/>
    <col min="36" max="37" width="14.6640625" style="172" customWidth="1"/>
    <col min="38" max="38" width="11.44140625" style="172"/>
    <col min="39" max="39" width="19" style="172" bestFit="1" customWidth="1"/>
    <col min="40" max="40" width="14.88671875" style="172" bestFit="1" customWidth="1"/>
    <col min="41" max="42" width="15.44140625" style="172" bestFit="1" customWidth="1"/>
    <col min="43" max="44" width="11.44140625" style="172"/>
    <col min="45" max="45" width="16.44140625" style="172" bestFit="1" customWidth="1"/>
    <col min="46" max="51" width="11.44140625" style="172"/>
    <col min="53" max="53" width="16.44140625" customWidth="1"/>
    <col min="54" max="54" width="16.6640625" bestFit="1" customWidth="1"/>
    <col min="88" max="16384" width="11.44140625" style="172"/>
  </cols>
  <sheetData>
    <row r="1" spans="1:87" s="180" customFormat="1" x14ac:dyDescent="0.3"/>
    <row r="2" spans="1:87" s="180" customFormat="1" ht="20.399999999999999" x14ac:dyDescent="0.35">
      <c r="B2" s="139"/>
      <c r="C2" s="139"/>
      <c r="D2" s="139"/>
      <c r="E2" s="139"/>
      <c r="G2" s="139"/>
      <c r="I2" s="288" t="str">
        <f>'Panel de Control'!$F$2</f>
        <v>Modelo Cargo de Terminación Móvil</v>
      </c>
      <c r="J2" s="139"/>
      <c r="K2" s="139"/>
      <c r="L2" s="139"/>
      <c r="M2" s="139"/>
      <c r="N2" s="139"/>
      <c r="O2" s="139"/>
      <c r="P2" s="139"/>
      <c r="Q2" s="139"/>
      <c r="R2" s="139"/>
    </row>
    <row r="3" spans="1:87" s="180" customFormat="1" ht="20.399999999999999" x14ac:dyDescent="0.35">
      <c r="B3" s="139"/>
      <c r="C3" s="139"/>
      <c r="D3" s="139"/>
      <c r="E3" s="139"/>
      <c r="G3" s="139"/>
      <c r="I3" s="289" t="s">
        <v>348</v>
      </c>
      <c r="J3" s="139"/>
      <c r="K3" s="139"/>
      <c r="L3" s="139"/>
      <c r="M3" s="139"/>
      <c r="N3" s="139"/>
      <c r="O3" s="139"/>
      <c r="P3" s="139"/>
      <c r="Q3" s="139"/>
      <c r="R3" s="139"/>
    </row>
    <row r="4" spans="1:87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87" s="180" customFormat="1" ht="14.4" thickTop="1" x14ac:dyDescent="0.3"/>
    <row r="6" spans="1:87" s="159" customFormat="1" outlineLevel="1" x14ac:dyDescent="0.3">
      <c r="A6" s="296" t="s">
        <v>206</v>
      </c>
      <c r="G6" s="296"/>
      <c r="I6" s="296"/>
      <c r="J6" s="296"/>
      <c r="L6" s="296">
        <v>1</v>
      </c>
      <c r="M6" s="296">
        <v>2</v>
      </c>
      <c r="N6" s="296">
        <v>3</v>
      </c>
      <c r="O6" s="296">
        <v>4</v>
      </c>
      <c r="P6" s="296">
        <v>5</v>
      </c>
      <c r="Q6" s="296">
        <v>6</v>
      </c>
    </row>
    <row r="7" spans="1:87" s="159" customFormat="1" outlineLevel="1" x14ac:dyDescent="0.3">
      <c r="A7" s="296" t="s">
        <v>343</v>
      </c>
      <c r="G7" s="296"/>
      <c r="L7" s="296">
        <v>1</v>
      </c>
      <c r="M7" s="296">
        <v>2</v>
      </c>
      <c r="N7" s="296">
        <v>3</v>
      </c>
      <c r="O7" s="296">
        <v>4</v>
      </c>
      <c r="P7" s="296">
        <v>5</v>
      </c>
      <c r="Q7" s="296">
        <v>6</v>
      </c>
      <c r="R7" s="296">
        <v>7</v>
      </c>
      <c r="S7" s="296">
        <v>8</v>
      </c>
      <c r="T7" s="296">
        <v>9</v>
      </c>
      <c r="U7" s="296">
        <v>10</v>
      </c>
      <c r="V7" s="296">
        <v>11</v>
      </c>
      <c r="W7" s="296">
        <v>12</v>
      </c>
      <c r="X7" s="296">
        <v>13</v>
      </c>
      <c r="Y7" s="296">
        <v>14</v>
      </c>
      <c r="Z7" s="296">
        <v>15</v>
      </c>
      <c r="AA7" s="296">
        <v>16</v>
      </c>
      <c r="AB7" s="296">
        <v>17</v>
      </c>
      <c r="AC7" s="296">
        <v>18</v>
      </c>
      <c r="AD7" s="296">
        <v>19</v>
      </c>
      <c r="AE7" s="296">
        <v>20</v>
      </c>
      <c r="AF7" s="296">
        <v>21</v>
      </c>
      <c r="AG7" s="296">
        <v>22</v>
      </c>
      <c r="AH7" s="296">
        <v>26</v>
      </c>
      <c r="AI7" s="296">
        <v>27</v>
      </c>
      <c r="AJ7" s="296">
        <v>31</v>
      </c>
      <c r="AK7" s="296">
        <v>32</v>
      </c>
      <c r="AL7" s="296">
        <v>36</v>
      </c>
      <c r="AM7" s="296">
        <v>37</v>
      </c>
      <c r="AN7" s="296">
        <v>41</v>
      </c>
      <c r="AO7" s="296">
        <v>42</v>
      </c>
      <c r="AP7" s="296">
        <v>43</v>
      </c>
      <c r="AQ7" s="296">
        <v>44</v>
      </c>
      <c r="AR7" s="296">
        <v>45</v>
      </c>
    </row>
    <row r="8" spans="1:87" outlineLevel="1" x14ac:dyDescent="0.3"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</row>
    <row r="9" spans="1:87" ht="21" thickBot="1" x14ac:dyDescent="0.4">
      <c r="B9" s="3" t="s">
        <v>342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</row>
    <row r="10" spans="1:87" ht="14.4" thickTop="1" x14ac:dyDescent="0.3">
      <c r="I10" s="4"/>
      <c r="J10" s="4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</row>
    <row r="11" spans="1:87" ht="18" thickBot="1" x14ac:dyDescent="0.35">
      <c r="C11" s="75" t="s">
        <v>165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</row>
    <row r="12" spans="1:87" outlineLevel="1" x14ac:dyDescent="0.3">
      <c r="I12" s="4"/>
      <c r="J12" s="4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</row>
    <row r="13" spans="1:87" outlineLevel="1" x14ac:dyDescent="0.3">
      <c r="I13" s="4"/>
      <c r="J13" s="4"/>
      <c r="L13" s="142" t="s">
        <v>681</v>
      </c>
      <c r="M13" s="233"/>
      <c r="N13" s="233"/>
      <c r="O13" s="233"/>
      <c r="P13" s="180"/>
      <c r="Q13" s="180"/>
      <c r="R13" s="180"/>
      <c r="S13" s="180"/>
      <c r="T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</row>
    <row r="14" spans="1:87" outlineLevel="1" x14ac:dyDescent="0.3">
      <c r="F14" s="69" t="s">
        <v>76</v>
      </c>
      <c r="G14" s="69"/>
      <c r="H14" s="69" t="s">
        <v>165</v>
      </c>
      <c r="I14" s="69" t="s">
        <v>151</v>
      </c>
      <c r="J14" s="4"/>
      <c r="L14" s="142" t="s">
        <v>680</v>
      </c>
      <c r="M14" s="233"/>
      <c r="N14" s="233"/>
      <c r="O14" s="233"/>
      <c r="P14" s="180"/>
      <c r="Q14" s="180"/>
      <c r="R14" s="180"/>
      <c r="S14" s="180"/>
      <c r="T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</row>
    <row r="15" spans="1:87" outlineLevel="1" x14ac:dyDescent="0.3">
      <c r="F15" s="154">
        <v>1</v>
      </c>
      <c r="H15" s="167" t="str">
        <f t="shared" ref="H15:H59" si="0">INDEX(dda.serv.ee,F15,1)</f>
        <v>Postpago</v>
      </c>
      <c r="I15" s="167" t="str">
        <f t="shared" ref="I15:I59" si="1">INDEX(serv.prov.ee,F15,1)</f>
        <v>Servicio Móvil</v>
      </c>
      <c r="J15" s="4"/>
      <c r="K15" s="138" t="s">
        <v>648</v>
      </c>
      <c r="L15" s="33">
        <f>+Dda.Resumen!N24+Dda.Resumen!N30+Dda.Resumen!N36+Dda.Resumen!N42+Dda.Resumen!N48</f>
        <v>11960</v>
      </c>
      <c r="M15" s="233"/>
      <c r="N15" s="233"/>
      <c r="O15" s="233"/>
      <c r="P15" s="180"/>
      <c r="Q15" s="180"/>
      <c r="R15" s="180"/>
      <c r="S15" s="180"/>
      <c r="T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</row>
    <row r="16" spans="1:87" outlineLevel="1" x14ac:dyDescent="0.3">
      <c r="F16" s="154">
        <f t="shared" ref="F16:F59" si="2">F15+1</f>
        <v>2</v>
      </c>
      <c r="H16" s="167" t="str">
        <f t="shared" si="0"/>
        <v>Prepago</v>
      </c>
      <c r="I16" s="167" t="str">
        <f t="shared" si="1"/>
        <v>Servicio Móvil</v>
      </c>
      <c r="J16" s="4"/>
      <c r="K16" s="138" t="s">
        <v>648</v>
      </c>
      <c r="L16" s="33">
        <f>+Dda.Resumen!N22+Dda.Resumen!N28+Dda.Resumen!N34+Dda.Resumen!N40+Dda.Resumen!N46</f>
        <v>24180</v>
      </c>
      <c r="M16" s="233"/>
      <c r="N16" s="233"/>
      <c r="O16" s="233"/>
      <c r="P16" s="180"/>
      <c r="Q16" s="180"/>
      <c r="R16" s="180"/>
      <c r="S16" s="180"/>
      <c r="T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</row>
    <row r="17" spans="6:87" outlineLevel="1" x14ac:dyDescent="0.3">
      <c r="F17" s="154">
        <f t="shared" si="2"/>
        <v>3</v>
      </c>
      <c r="H17" s="167" t="str">
        <f t="shared" si="0"/>
        <v>Control</v>
      </c>
      <c r="I17" s="167" t="str">
        <f t="shared" si="1"/>
        <v>Servicio Móvil</v>
      </c>
      <c r="J17" s="4"/>
      <c r="K17" s="138" t="s">
        <v>648</v>
      </c>
      <c r="L17" s="33">
        <f>+Dda.Resumen!N23+Dda.Resumen!N29+Dda.Resumen!N35+Dda.Resumen!N41+Dda.Resumen!N47</f>
        <v>11700</v>
      </c>
      <c r="M17" s="233"/>
      <c r="N17" s="233"/>
      <c r="O17" s="233"/>
      <c r="P17" s="180"/>
      <c r="Q17" s="180"/>
      <c r="R17" s="180"/>
      <c r="S17" s="180"/>
      <c r="T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</row>
    <row r="18" spans="6:87" outlineLevel="1" x14ac:dyDescent="0.3">
      <c r="F18" s="154">
        <f t="shared" si="2"/>
        <v>4</v>
      </c>
      <c r="H18" s="167" t="str">
        <f t="shared" si="0"/>
        <v>Tráfico Móvil Voz entrante desde otras móviles</v>
      </c>
      <c r="I18" s="167" t="str">
        <f t="shared" si="1"/>
        <v>Cargo de Acceso Móvil</v>
      </c>
      <c r="J18" s="4"/>
      <c r="K18" s="143" t="s">
        <v>651</v>
      </c>
      <c r="L18" s="33">
        <f>Dda.Resumen!N66</f>
        <v>8700000</v>
      </c>
      <c r="M18" s="233"/>
      <c r="N18" s="145"/>
      <c r="O18" s="233"/>
      <c r="P18" s="180"/>
      <c r="Q18" s="180"/>
      <c r="R18" s="180"/>
      <c r="S18" s="180"/>
      <c r="T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</row>
    <row r="19" spans="6:87" outlineLevel="1" x14ac:dyDescent="0.3">
      <c r="F19" s="154">
        <f t="shared" si="2"/>
        <v>5</v>
      </c>
      <c r="H19" s="167" t="str">
        <f t="shared" si="0"/>
        <v>Tráfico Móvil Voz entrante desde redes fijas</v>
      </c>
      <c r="I19" s="167" t="str">
        <f t="shared" si="1"/>
        <v>Cargo de Acceso Móvil</v>
      </c>
      <c r="J19" s="4"/>
      <c r="K19" s="143" t="s">
        <v>651</v>
      </c>
      <c r="L19" s="33">
        <f>Dda.Resumen!N65</f>
        <v>23112000</v>
      </c>
      <c r="M19" s="233"/>
      <c r="N19" s="145"/>
      <c r="O19" s="233"/>
      <c r="P19" s="180"/>
      <c r="Q19" s="180"/>
      <c r="R19" s="180"/>
      <c r="S19" s="180"/>
      <c r="T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</row>
    <row r="20" spans="6:87" outlineLevel="1" x14ac:dyDescent="0.3">
      <c r="F20" s="154">
        <f t="shared" si="2"/>
        <v>6</v>
      </c>
      <c r="H20" s="167" t="str">
        <f t="shared" si="0"/>
        <v>Tráfico Móvil Voz entrante desde públicos</v>
      </c>
      <c r="I20" s="167" t="str">
        <f t="shared" si="1"/>
        <v>Cargo de Acceso Móvil</v>
      </c>
      <c r="J20" s="4"/>
      <c r="K20" s="143" t="s">
        <v>651</v>
      </c>
      <c r="L20" s="33">
        <f>Dda.Resumen!N67</f>
        <v>0</v>
      </c>
      <c r="M20" s="233"/>
      <c r="N20" s="145"/>
      <c r="O20" s="233"/>
      <c r="P20" s="180"/>
      <c r="Q20" s="180"/>
      <c r="R20" s="180"/>
      <c r="S20" s="180"/>
      <c r="T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</row>
    <row r="21" spans="6:87" outlineLevel="1" x14ac:dyDescent="0.3">
      <c r="F21" s="154">
        <f t="shared" si="2"/>
        <v>7</v>
      </c>
      <c r="H21" s="167" t="str">
        <f t="shared" si="0"/>
        <v>Tráfico Móvil Voz entrante desde LDI</v>
      </c>
      <c r="I21" s="167" t="str">
        <f t="shared" si="1"/>
        <v>Cargo de Acceso Móvil</v>
      </c>
      <c r="J21" s="4"/>
      <c r="K21" s="143" t="s">
        <v>651</v>
      </c>
      <c r="L21" s="33">
        <f>Dda.Resumen!N68</f>
        <v>24000000.000000004</v>
      </c>
      <c r="M21" s="233"/>
      <c r="N21" s="145"/>
      <c r="O21" s="233"/>
      <c r="P21" s="180"/>
      <c r="Q21" s="180"/>
      <c r="R21" s="180"/>
      <c r="S21" s="180"/>
      <c r="T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</row>
    <row r="22" spans="6:87" outlineLevel="1" x14ac:dyDescent="0.3">
      <c r="F22" s="154">
        <f t="shared" si="2"/>
        <v>8</v>
      </c>
      <c r="H22" s="167" t="str">
        <f t="shared" si="0"/>
        <v>Tráfico on-net</v>
      </c>
      <c r="I22" s="167" t="str">
        <f t="shared" si="1"/>
        <v>Servicio On-Net Móvil</v>
      </c>
      <c r="J22" s="4"/>
      <c r="K22" s="143" t="s">
        <v>651</v>
      </c>
      <c r="L22" s="33">
        <f>Dda.Resumen!N63</f>
        <v>220800000</v>
      </c>
      <c r="M22" s="233"/>
      <c r="N22" s="233"/>
      <c r="O22" s="233"/>
      <c r="P22" s="180"/>
      <c r="Q22" s="180"/>
      <c r="R22" s="180"/>
      <c r="S22" s="180"/>
      <c r="T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</row>
    <row r="23" spans="6:87" s="180" customFormat="1" outlineLevel="1" x14ac:dyDescent="0.3">
      <c r="F23" s="154">
        <f t="shared" si="2"/>
        <v>9</v>
      </c>
      <c r="H23" s="167" t="str">
        <f t="shared" si="0"/>
        <v>Tráfico Móvil Voz saliente a otras móviles</v>
      </c>
      <c r="I23" s="167" t="str">
        <f>INDEX(serv.prov.ee,F23,1)</f>
        <v>Cargo de Acceso Móvil</v>
      </c>
      <c r="J23" s="4"/>
      <c r="K23" s="143" t="s">
        <v>651</v>
      </c>
      <c r="L23" s="33">
        <f>Dda.Resumen!N62</f>
        <v>1824000</v>
      </c>
      <c r="M23" s="233"/>
      <c r="N23" s="145"/>
      <c r="O23" s="233"/>
    </row>
    <row r="24" spans="6:87" s="180" customFormat="1" outlineLevel="1" x14ac:dyDescent="0.3">
      <c r="F24" s="154">
        <f t="shared" si="2"/>
        <v>10</v>
      </c>
      <c r="H24" s="167" t="str">
        <f t="shared" si="0"/>
        <v>Tráfico Móvil Voz saliente a redes fijas</v>
      </c>
      <c r="I24" s="167" t="str">
        <f>INDEX(serv.prov.ee,F24,1)</f>
        <v>Cargo de Acceso Móvil</v>
      </c>
      <c r="J24" s="4"/>
      <c r="K24" s="143" t="s">
        <v>651</v>
      </c>
      <c r="L24" s="33">
        <f>Dda.Resumen!N61</f>
        <v>23112000</v>
      </c>
      <c r="M24" s="233"/>
      <c r="N24" s="145"/>
      <c r="O24" s="233"/>
    </row>
    <row r="25" spans="6:87" s="180" customFormat="1" outlineLevel="1" x14ac:dyDescent="0.3">
      <c r="F25" s="154">
        <f t="shared" si="2"/>
        <v>11</v>
      </c>
      <c r="H25" s="167" t="str">
        <f t="shared" si="0"/>
        <v>Tráfico Móvil Voz saliente a LDI</v>
      </c>
      <c r="I25" s="167" t="str">
        <f t="shared" si="1"/>
        <v>Cargo de Acceso Móvil</v>
      </c>
      <c r="J25" s="4"/>
      <c r="K25" s="143" t="s">
        <v>651</v>
      </c>
      <c r="L25" s="33">
        <f>Dda.Resumen!N64</f>
        <v>12000000.000000002</v>
      </c>
      <c r="M25" s="233"/>
      <c r="N25" s="145"/>
      <c r="O25" s="233"/>
    </row>
    <row r="26" spans="6:87" s="180" customFormat="1" outlineLevel="1" x14ac:dyDescent="0.3">
      <c r="F26" s="154">
        <f t="shared" si="2"/>
        <v>12</v>
      </c>
      <c r="H26" s="170" t="str">
        <f t="shared" si="0"/>
        <v>libre</v>
      </c>
      <c r="I26" s="170" t="str">
        <f t="shared" si="1"/>
        <v>libre</v>
      </c>
      <c r="J26" s="4"/>
      <c r="L26" s="33"/>
      <c r="M26" s="233"/>
      <c r="N26" s="233"/>
      <c r="O26" s="233"/>
    </row>
    <row r="27" spans="6:87" s="180" customFormat="1" outlineLevel="1" x14ac:dyDescent="0.3">
      <c r="F27" s="154">
        <f t="shared" si="2"/>
        <v>13</v>
      </c>
      <c r="H27" s="170" t="str">
        <f t="shared" si="0"/>
        <v>libre</v>
      </c>
      <c r="I27" s="170" t="str">
        <f t="shared" si="1"/>
        <v>libre</v>
      </c>
      <c r="J27" s="4"/>
      <c r="L27" s="33"/>
      <c r="M27" s="233"/>
      <c r="N27" s="233"/>
      <c r="O27" s="233"/>
    </row>
    <row r="28" spans="6:87" s="180" customFormat="1" outlineLevel="1" x14ac:dyDescent="0.3">
      <c r="F28" s="154">
        <f t="shared" si="2"/>
        <v>14</v>
      </c>
      <c r="H28" s="167" t="str">
        <f t="shared" si="0"/>
        <v>SMS saliente a otras móviles</v>
      </c>
      <c r="I28" s="167" t="str">
        <f t="shared" si="1"/>
        <v>SMS</v>
      </c>
      <c r="J28" s="4"/>
      <c r="K28" s="143" t="s">
        <v>678</v>
      </c>
      <c r="L28" s="33">
        <f>Dda.Resumen!N105</f>
        <v>1262200363</v>
      </c>
      <c r="M28" s="233"/>
      <c r="N28" s="233"/>
      <c r="O28" s="233"/>
    </row>
    <row r="29" spans="6:87" s="180" customFormat="1" outlineLevel="1" x14ac:dyDescent="0.3">
      <c r="F29" s="154">
        <f t="shared" si="2"/>
        <v>15</v>
      </c>
      <c r="H29" s="167" t="str">
        <f t="shared" si="0"/>
        <v>SMS on-net</v>
      </c>
      <c r="I29" s="167" t="str">
        <f t="shared" si="1"/>
        <v>SMS</v>
      </c>
      <c r="J29" s="4"/>
      <c r="K29" s="143" t="s">
        <v>678</v>
      </c>
      <c r="L29" s="33">
        <f>Dda.Resumen!N104</f>
        <v>6824163</v>
      </c>
      <c r="M29" s="233"/>
      <c r="N29" s="233"/>
      <c r="O29" s="233"/>
    </row>
    <row r="30" spans="6:87" s="180" customFormat="1" outlineLevel="1" x14ac:dyDescent="0.3">
      <c r="F30" s="154">
        <f t="shared" si="2"/>
        <v>16</v>
      </c>
      <c r="H30" s="167" t="str">
        <f t="shared" si="0"/>
        <v>SMS entrante desde otras móviles</v>
      </c>
      <c r="I30" s="167" t="str">
        <f t="shared" si="1"/>
        <v>SMS</v>
      </c>
      <c r="J30" s="4"/>
      <c r="K30" s="143" t="s">
        <v>678</v>
      </c>
      <c r="L30" s="33">
        <f>Dda.Resumen!N106</f>
        <v>878958584</v>
      </c>
      <c r="M30" s="233"/>
      <c r="N30" s="233"/>
      <c r="O30" s="233"/>
    </row>
    <row r="31" spans="6:87" s="180" customFormat="1" outlineLevel="1" x14ac:dyDescent="0.3">
      <c r="F31" s="154">
        <f t="shared" si="2"/>
        <v>17</v>
      </c>
      <c r="H31" s="170" t="str">
        <f t="shared" si="0"/>
        <v>libre</v>
      </c>
      <c r="I31" s="170" t="str">
        <f t="shared" si="1"/>
        <v>libre</v>
      </c>
      <c r="J31" s="4"/>
      <c r="L31" s="33"/>
      <c r="M31" s="233"/>
      <c r="N31" s="233"/>
      <c r="O31" s="233"/>
    </row>
    <row r="32" spans="6:87" s="180" customFormat="1" outlineLevel="1" x14ac:dyDescent="0.3">
      <c r="F32" s="154">
        <f t="shared" si="2"/>
        <v>18</v>
      </c>
      <c r="H32" s="170" t="str">
        <f t="shared" si="0"/>
        <v>libre</v>
      </c>
      <c r="I32" s="170" t="str">
        <f t="shared" si="1"/>
        <v>libre</v>
      </c>
      <c r="J32" s="4"/>
      <c r="L32" s="33"/>
      <c r="M32" s="233"/>
      <c r="N32" s="233"/>
      <c r="O32" s="233"/>
    </row>
    <row r="33" spans="6:15" s="180" customFormat="1" outlineLevel="1" x14ac:dyDescent="0.3">
      <c r="F33" s="154">
        <f t="shared" si="2"/>
        <v>19</v>
      </c>
      <c r="H33" s="170" t="str">
        <f t="shared" si="0"/>
        <v>libre</v>
      </c>
      <c r="I33" s="170" t="str">
        <f t="shared" si="1"/>
        <v>libre</v>
      </c>
      <c r="J33" s="4"/>
      <c r="L33" s="33"/>
      <c r="M33" s="233"/>
      <c r="N33" s="233"/>
      <c r="O33" s="233"/>
    </row>
    <row r="34" spans="6:15" s="180" customFormat="1" outlineLevel="1" x14ac:dyDescent="0.3">
      <c r="F34" s="154">
        <f t="shared" si="2"/>
        <v>20</v>
      </c>
      <c r="H34" s="167" t="str">
        <f t="shared" si="0"/>
        <v>Conexiones Móvil Datos banda ancha e internet móvil</v>
      </c>
      <c r="I34" s="167" t="str">
        <f t="shared" si="1"/>
        <v>Conexión Móvil</v>
      </c>
      <c r="J34" s="4"/>
      <c r="K34" s="143" t="s">
        <v>673</v>
      </c>
      <c r="L34" s="33">
        <f>Dda.Resumen!N13+Dda.Resumen!N19</f>
        <v>49389.5</v>
      </c>
      <c r="M34" s="233"/>
      <c r="N34" s="233"/>
      <c r="O34" s="233"/>
    </row>
    <row r="35" spans="6:15" s="180" customFormat="1" outlineLevel="1" x14ac:dyDescent="0.3">
      <c r="F35" s="154">
        <f t="shared" si="2"/>
        <v>21</v>
      </c>
      <c r="H35" s="167" t="str">
        <f t="shared" si="0"/>
        <v>Tráfico Móvil Datos banda ancha e internet móvil Bajada</v>
      </c>
      <c r="I35" s="167" t="str">
        <f t="shared" si="1"/>
        <v xml:space="preserve">BAM e Internet Móvil </v>
      </c>
      <c r="J35" s="4"/>
      <c r="K35" s="143" t="s">
        <v>673</v>
      </c>
      <c r="L35" s="33">
        <f>Dda.Resumen!N113+Dda.Resumen!N118</f>
        <v>3312000000</v>
      </c>
      <c r="M35" s="233"/>
      <c r="N35" s="233"/>
      <c r="O35" s="233"/>
    </row>
    <row r="36" spans="6:15" s="180" customFormat="1" outlineLevel="1" x14ac:dyDescent="0.3">
      <c r="F36" s="154">
        <f t="shared" si="2"/>
        <v>22</v>
      </c>
      <c r="H36" s="167" t="str">
        <f t="shared" si="0"/>
        <v>Tráfico Móvil Datos banda ancha e internet móvil Subida</v>
      </c>
      <c r="I36" s="167" t="str">
        <f t="shared" si="1"/>
        <v xml:space="preserve">BAM e Internet Móvil </v>
      </c>
      <c r="J36" s="4"/>
      <c r="K36" s="143" t="s">
        <v>673</v>
      </c>
      <c r="L36" s="33">
        <f>Dda.Resumen!N114+Dda.Resumen!N119</f>
        <v>2946000000</v>
      </c>
      <c r="M36" s="233"/>
      <c r="N36" s="233"/>
      <c r="O36" s="233"/>
    </row>
    <row r="37" spans="6:15" s="180" customFormat="1" outlineLevel="1" x14ac:dyDescent="0.3">
      <c r="F37" s="154">
        <f t="shared" si="2"/>
        <v>23</v>
      </c>
      <c r="H37" s="170" t="str">
        <f t="shared" si="0"/>
        <v>libre</v>
      </c>
      <c r="I37" s="170" t="str">
        <f t="shared" si="1"/>
        <v>libre</v>
      </c>
      <c r="J37" s="4"/>
      <c r="L37" s="33"/>
      <c r="M37" s="233"/>
      <c r="N37" s="233"/>
      <c r="O37" s="233"/>
    </row>
    <row r="38" spans="6:15" s="180" customFormat="1" outlineLevel="1" x14ac:dyDescent="0.3">
      <c r="F38" s="154">
        <f t="shared" si="2"/>
        <v>24</v>
      </c>
      <c r="H38" s="170" t="str">
        <f t="shared" si="0"/>
        <v>libre</v>
      </c>
      <c r="I38" s="170" t="str">
        <f t="shared" si="1"/>
        <v>libre</v>
      </c>
      <c r="J38" s="4"/>
      <c r="L38" s="33"/>
      <c r="M38" s="233"/>
      <c r="N38" s="233"/>
      <c r="O38" s="233"/>
    </row>
    <row r="39" spans="6:15" s="180" customFormat="1" outlineLevel="1" x14ac:dyDescent="0.3">
      <c r="F39" s="154">
        <f t="shared" si="2"/>
        <v>25</v>
      </c>
      <c r="H39" s="170" t="str">
        <f t="shared" si="0"/>
        <v>libre</v>
      </c>
      <c r="I39" s="170" t="str">
        <f t="shared" si="1"/>
        <v>libre</v>
      </c>
      <c r="J39" s="4"/>
      <c r="L39" s="33"/>
      <c r="M39" s="233"/>
      <c r="N39" s="233"/>
      <c r="O39" s="233"/>
    </row>
    <row r="40" spans="6:15" s="180" customFormat="1" outlineLevel="1" x14ac:dyDescent="0.3">
      <c r="F40" s="154">
        <f t="shared" si="2"/>
        <v>26</v>
      </c>
      <c r="H40" s="170" t="str">
        <f t="shared" si="0"/>
        <v>libre</v>
      </c>
      <c r="I40" s="170" t="str">
        <f t="shared" si="1"/>
        <v>libre</v>
      </c>
      <c r="J40" s="4"/>
      <c r="L40" s="33"/>
      <c r="M40" s="233"/>
      <c r="N40" s="233"/>
      <c r="O40" s="233"/>
    </row>
    <row r="41" spans="6:15" s="180" customFormat="1" outlineLevel="1" x14ac:dyDescent="0.3">
      <c r="F41" s="154">
        <f t="shared" si="2"/>
        <v>27</v>
      </c>
      <c r="H41" s="170" t="str">
        <f t="shared" si="0"/>
        <v>libre</v>
      </c>
      <c r="I41" s="170" t="str">
        <f t="shared" si="1"/>
        <v>libre</v>
      </c>
      <c r="J41" s="4"/>
      <c r="L41" s="33"/>
      <c r="M41" s="233"/>
      <c r="N41" s="233"/>
      <c r="O41" s="233"/>
    </row>
    <row r="42" spans="6:15" s="180" customFormat="1" outlineLevel="1" x14ac:dyDescent="0.3">
      <c r="F42" s="154">
        <f t="shared" si="2"/>
        <v>28</v>
      </c>
      <c r="H42" s="170" t="str">
        <f t="shared" si="0"/>
        <v>libre</v>
      </c>
      <c r="I42" s="170" t="str">
        <f t="shared" si="1"/>
        <v>libre</v>
      </c>
      <c r="J42" s="4"/>
      <c r="L42" s="33"/>
      <c r="M42" s="233"/>
      <c r="N42" s="233"/>
      <c r="O42" s="233"/>
    </row>
    <row r="43" spans="6:15" s="180" customFormat="1" outlineLevel="1" x14ac:dyDescent="0.3">
      <c r="F43" s="154">
        <f t="shared" si="2"/>
        <v>29</v>
      </c>
      <c r="H43" s="170" t="str">
        <f t="shared" si="0"/>
        <v>libre</v>
      </c>
      <c r="I43" s="170" t="str">
        <f t="shared" si="1"/>
        <v>libre</v>
      </c>
      <c r="J43" s="4"/>
      <c r="L43" s="33"/>
      <c r="M43" s="233"/>
      <c r="N43" s="233"/>
      <c r="O43" s="233"/>
    </row>
    <row r="44" spans="6:15" s="180" customFormat="1" outlineLevel="1" x14ac:dyDescent="0.3">
      <c r="F44" s="154">
        <f t="shared" si="2"/>
        <v>30</v>
      </c>
      <c r="H44" s="170" t="str">
        <f t="shared" si="0"/>
        <v>libre</v>
      </c>
      <c r="I44" s="170" t="str">
        <f t="shared" si="1"/>
        <v>libre</v>
      </c>
      <c r="J44" s="4"/>
      <c r="L44" s="33"/>
      <c r="M44" s="233"/>
      <c r="N44" s="233"/>
      <c r="O44" s="233"/>
    </row>
    <row r="45" spans="6:15" s="180" customFormat="1" outlineLevel="1" x14ac:dyDescent="0.3">
      <c r="F45" s="154">
        <f t="shared" si="2"/>
        <v>31</v>
      </c>
      <c r="H45" s="170" t="str">
        <f t="shared" si="0"/>
        <v>libre</v>
      </c>
      <c r="I45" s="170" t="str">
        <f t="shared" si="1"/>
        <v>libre</v>
      </c>
      <c r="J45" s="4"/>
      <c r="L45" s="33"/>
      <c r="M45" s="233"/>
      <c r="N45" s="233"/>
      <c r="O45" s="233"/>
    </row>
    <row r="46" spans="6:15" s="180" customFormat="1" outlineLevel="1" x14ac:dyDescent="0.3">
      <c r="F46" s="154">
        <f t="shared" si="2"/>
        <v>32</v>
      </c>
      <c r="H46" s="170" t="str">
        <f t="shared" si="0"/>
        <v>libre</v>
      </c>
      <c r="I46" s="170" t="str">
        <f t="shared" si="1"/>
        <v>libre</v>
      </c>
      <c r="J46" s="4"/>
      <c r="L46" s="33"/>
      <c r="M46" s="233"/>
      <c r="N46" s="233"/>
      <c r="O46" s="233"/>
    </row>
    <row r="47" spans="6:15" s="180" customFormat="1" outlineLevel="1" x14ac:dyDescent="0.3">
      <c r="F47" s="154">
        <f t="shared" si="2"/>
        <v>33</v>
      </c>
      <c r="H47" s="170" t="str">
        <f t="shared" si="0"/>
        <v>libre</v>
      </c>
      <c r="I47" s="170" t="str">
        <f t="shared" si="1"/>
        <v>libre</v>
      </c>
      <c r="J47" s="4"/>
      <c r="L47" s="33"/>
      <c r="M47" s="233"/>
      <c r="N47" s="233"/>
      <c r="O47" s="233"/>
    </row>
    <row r="48" spans="6:15" s="180" customFormat="1" outlineLevel="1" x14ac:dyDescent="0.3">
      <c r="F48" s="154">
        <f t="shared" si="2"/>
        <v>34</v>
      </c>
      <c r="H48" s="170" t="str">
        <f t="shared" si="0"/>
        <v>libre</v>
      </c>
      <c r="I48" s="170" t="str">
        <f t="shared" si="1"/>
        <v>libre</v>
      </c>
      <c r="J48" s="4"/>
      <c r="L48" s="33"/>
      <c r="M48" s="233"/>
      <c r="N48" s="233"/>
      <c r="O48" s="233"/>
    </row>
    <row r="49" spans="3:87" s="180" customFormat="1" outlineLevel="1" x14ac:dyDescent="0.3">
      <c r="F49" s="154">
        <f t="shared" si="2"/>
        <v>35</v>
      </c>
      <c r="H49" s="170" t="str">
        <f t="shared" si="0"/>
        <v>libre</v>
      </c>
      <c r="I49" s="170" t="str">
        <f t="shared" si="1"/>
        <v>libre</v>
      </c>
      <c r="J49" s="4"/>
      <c r="L49" s="33"/>
      <c r="M49" s="233"/>
      <c r="N49" s="233"/>
      <c r="O49" s="233"/>
    </row>
    <row r="50" spans="3:87" s="180" customFormat="1" outlineLevel="1" x14ac:dyDescent="0.3">
      <c r="F50" s="154">
        <f t="shared" si="2"/>
        <v>36</v>
      </c>
      <c r="H50" s="170" t="str">
        <f t="shared" si="0"/>
        <v>libre</v>
      </c>
      <c r="I50" s="170" t="str">
        <f t="shared" si="1"/>
        <v>libre</v>
      </c>
      <c r="J50" s="4"/>
      <c r="L50" s="33"/>
      <c r="M50" s="233"/>
      <c r="N50" s="233"/>
      <c r="O50" s="233"/>
    </row>
    <row r="51" spans="3:87" s="180" customFormat="1" outlineLevel="1" x14ac:dyDescent="0.3">
      <c r="F51" s="154">
        <f t="shared" si="2"/>
        <v>37</v>
      </c>
      <c r="H51" s="170" t="str">
        <f t="shared" si="0"/>
        <v>libre</v>
      </c>
      <c r="I51" s="170" t="str">
        <f t="shared" si="1"/>
        <v>libre</v>
      </c>
      <c r="J51" s="4"/>
      <c r="L51" s="33"/>
      <c r="M51" s="233"/>
      <c r="N51" s="233"/>
      <c r="O51" s="233"/>
    </row>
    <row r="52" spans="3:87" s="180" customFormat="1" outlineLevel="1" x14ac:dyDescent="0.3">
      <c r="F52" s="154">
        <f t="shared" si="2"/>
        <v>38</v>
      </c>
      <c r="H52" s="170" t="str">
        <f t="shared" si="0"/>
        <v>libre</v>
      </c>
      <c r="I52" s="170" t="str">
        <f t="shared" si="1"/>
        <v>libre</v>
      </c>
      <c r="J52" s="4"/>
      <c r="L52" s="33"/>
      <c r="M52" s="233"/>
      <c r="N52" s="233"/>
      <c r="O52" s="233"/>
    </row>
    <row r="53" spans="3:87" s="180" customFormat="1" outlineLevel="1" x14ac:dyDescent="0.3">
      <c r="F53" s="154">
        <f t="shared" si="2"/>
        <v>39</v>
      </c>
      <c r="H53" s="170" t="str">
        <f t="shared" si="0"/>
        <v>libre</v>
      </c>
      <c r="I53" s="170" t="str">
        <f t="shared" si="1"/>
        <v>libre</v>
      </c>
      <c r="J53" s="4"/>
      <c r="L53" s="33"/>
      <c r="M53" s="233"/>
      <c r="N53" s="233"/>
      <c r="O53" s="233"/>
    </row>
    <row r="54" spans="3:87" s="180" customFormat="1" outlineLevel="1" x14ac:dyDescent="0.3">
      <c r="F54" s="154">
        <f t="shared" si="2"/>
        <v>40</v>
      </c>
      <c r="H54" s="170" t="str">
        <f t="shared" si="0"/>
        <v>libre</v>
      </c>
      <c r="I54" s="170" t="str">
        <f t="shared" si="1"/>
        <v>libre</v>
      </c>
      <c r="J54" s="4"/>
      <c r="L54" s="33"/>
      <c r="M54" s="233"/>
      <c r="N54" s="233"/>
      <c r="O54" s="233"/>
    </row>
    <row r="55" spans="3:87" s="180" customFormat="1" outlineLevel="1" x14ac:dyDescent="0.3">
      <c r="F55" s="154">
        <f t="shared" si="2"/>
        <v>41</v>
      </c>
      <c r="H55" s="170" t="str">
        <f t="shared" si="0"/>
        <v>libre</v>
      </c>
      <c r="I55" s="170" t="str">
        <f t="shared" si="1"/>
        <v>libre</v>
      </c>
      <c r="J55" s="4"/>
      <c r="L55" s="33"/>
      <c r="M55" s="233"/>
      <c r="N55" s="233"/>
      <c r="O55" s="233"/>
    </row>
    <row r="56" spans="3:87" s="180" customFormat="1" outlineLevel="1" x14ac:dyDescent="0.3">
      <c r="F56" s="154">
        <f t="shared" si="2"/>
        <v>42</v>
      </c>
      <c r="H56" s="170" t="str">
        <f t="shared" si="0"/>
        <v>libre</v>
      </c>
      <c r="I56" s="170" t="str">
        <f t="shared" si="1"/>
        <v>libre</v>
      </c>
      <c r="J56" s="4"/>
      <c r="L56" s="33"/>
      <c r="M56" s="233"/>
      <c r="N56" s="233"/>
      <c r="O56" s="233"/>
    </row>
    <row r="57" spans="3:87" s="180" customFormat="1" outlineLevel="1" x14ac:dyDescent="0.3">
      <c r="F57" s="154">
        <f t="shared" si="2"/>
        <v>43</v>
      </c>
      <c r="H57" s="170" t="str">
        <f t="shared" si="0"/>
        <v>libre</v>
      </c>
      <c r="I57" s="170" t="str">
        <f t="shared" si="1"/>
        <v>libre</v>
      </c>
      <c r="J57" s="4"/>
      <c r="L57" s="33"/>
      <c r="M57" s="233"/>
      <c r="N57" s="233"/>
      <c r="O57" s="233"/>
    </row>
    <row r="58" spans="3:87" s="180" customFormat="1" outlineLevel="1" x14ac:dyDescent="0.3">
      <c r="F58" s="154">
        <f t="shared" si="2"/>
        <v>44</v>
      </c>
      <c r="H58" s="170" t="str">
        <f t="shared" si="0"/>
        <v>libre</v>
      </c>
      <c r="I58" s="170" t="str">
        <f t="shared" si="1"/>
        <v>libre</v>
      </c>
      <c r="J58" s="4"/>
      <c r="L58" s="33"/>
      <c r="M58" s="233"/>
      <c r="N58" s="233"/>
      <c r="O58" s="233"/>
    </row>
    <row r="59" spans="3:87" ht="14.4" outlineLevel="1" thickBot="1" x14ac:dyDescent="0.35">
      <c r="F59" s="154">
        <f t="shared" si="2"/>
        <v>45</v>
      </c>
      <c r="H59" s="170" t="str">
        <f t="shared" si="0"/>
        <v>libre</v>
      </c>
      <c r="I59" s="170" t="str">
        <f t="shared" si="1"/>
        <v>libre</v>
      </c>
      <c r="J59" s="4"/>
      <c r="L59" s="33"/>
      <c r="M59" s="233"/>
      <c r="N59" s="233"/>
      <c r="O59" s="233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</row>
    <row r="60" spans="3:87" outlineLevel="1" x14ac:dyDescent="0.3"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</row>
    <row r="61" spans="3:87" outlineLevel="1" x14ac:dyDescent="0.3">
      <c r="H61" s="63" t="s">
        <v>355</v>
      </c>
      <c r="I61" s="63"/>
      <c r="J61" s="4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</row>
    <row r="62" spans="3:87" x14ac:dyDescent="0.3">
      <c r="I62" s="4"/>
      <c r="J62" s="4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</row>
    <row r="63" spans="3:87" s="180" customFormat="1" ht="18" thickBot="1" x14ac:dyDescent="0.35">
      <c r="C63" s="75" t="s">
        <v>151</v>
      </c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</row>
    <row r="64" spans="3:87" outlineLevel="1" x14ac:dyDescent="0.3">
      <c r="I64" s="4"/>
      <c r="J64" s="4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</row>
    <row r="65" spans="6:87" s="180" customFormat="1" outlineLevel="1" x14ac:dyDescent="0.3">
      <c r="I65" s="4"/>
      <c r="J65" s="4"/>
      <c r="L65" s="233"/>
      <c r="M65" s="233"/>
      <c r="N65" s="233"/>
      <c r="O65" s="233"/>
      <c r="Q65" s="233"/>
      <c r="R65" s="233"/>
      <c r="S65" s="233"/>
      <c r="T65" s="233"/>
    </row>
    <row r="66" spans="6:87" s="180" customFormat="1" outlineLevel="1" x14ac:dyDescent="0.3">
      <c r="I66" s="4"/>
      <c r="J66" s="4"/>
      <c r="L66" s="142" t="s">
        <v>1746</v>
      </c>
      <c r="M66" s="233"/>
      <c r="N66" s="233"/>
      <c r="O66" s="233"/>
      <c r="Q66" s="142" t="s">
        <v>381</v>
      </c>
      <c r="R66" s="233"/>
      <c r="S66" s="233"/>
      <c r="T66" s="233"/>
    </row>
    <row r="67" spans="6:87" outlineLevel="1" x14ac:dyDescent="0.3">
      <c r="F67" s="69" t="s">
        <v>76</v>
      </c>
      <c r="H67" s="69" t="s">
        <v>151</v>
      </c>
      <c r="I67" s="4"/>
      <c r="J67" s="4"/>
      <c r="L67" s="142" t="s">
        <v>680</v>
      </c>
      <c r="M67" s="233"/>
      <c r="N67" s="233"/>
      <c r="O67" s="233"/>
      <c r="P67" s="180"/>
      <c r="Q67" s="142" t="s">
        <v>680</v>
      </c>
      <c r="R67" s="233"/>
      <c r="S67" s="233"/>
      <c r="T67" s="233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</row>
    <row r="68" spans="6:87" s="180" customFormat="1" outlineLevel="1" x14ac:dyDescent="0.3">
      <c r="F68" s="154">
        <v>1</v>
      </c>
      <c r="H68" s="167" t="str">
        <f t="shared" ref="H68:H87" si="3">INDEX(lista.serv.prov.ee,F68)</f>
        <v>Servicio Móvil</v>
      </c>
      <c r="I68" s="4"/>
      <c r="J68" s="4"/>
      <c r="K68" s="143" t="s">
        <v>1747</v>
      </c>
      <c r="L68" s="47">
        <f>SUMIF($I$15:$I$59,$H68,L$15:L$59)</f>
        <v>47840</v>
      </c>
      <c r="M68" s="233"/>
      <c r="N68" s="233"/>
      <c r="O68" s="233"/>
      <c r="Q68" s="47">
        <f t="shared" ref="Q68:Q87" si="4">SUMIF($I$15:$I$59,$H68,L$15:L$59)*INDEX(lista.serv.prov.voz,$F68)</f>
        <v>0</v>
      </c>
      <c r="R68" s="233"/>
      <c r="S68" s="233"/>
      <c r="T68" s="233"/>
    </row>
    <row r="69" spans="6:87" s="180" customFormat="1" outlineLevel="1" x14ac:dyDescent="0.3">
      <c r="F69" s="154">
        <f t="shared" ref="F69:F87" si="5">F68+1</f>
        <v>2</v>
      </c>
      <c r="H69" s="167" t="str">
        <f t="shared" si="3"/>
        <v>Cargo de Acceso Móvil</v>
      </c>
      <c r="I69" s="4"/>
      <c r="J69" s="4"/>
      <c r="K69" s="143" t="s">
        <v>651</v>
      </c>
      <c r="L69" s="47">
        <f t="shared" ref="L69:L87" si="6">SUMIF($I$15:$I$59,$H69,L$15:L$59)</f>
        <v>92748000</v>
      </c>
      <c r="M69" s="233"/>
      <c r="N69" s="233"/>
      <c r="O69" s="233"/>
      <c r="P69" s="143" t="s">
        <v>651</v>
      </c>
      <c r="Q69" s="47">
        <f t="shared" si="4"/>
        <v>92748000</v>
      </c>
      <c r="R69" s="233"/>
      <c r="S69" s="233"/>
      <c r="T69" s="233"/>
    </row>
    <row r="70" spans="6:87" s="180" customFormat="1" outlineLevel="1" x14ac:dyDescent="0.3">
      <c r="F70" s="154">
        <f t="shared" si="5"/>
        <v>3</v>
      </c>
      <c r="H70" s="167" t="str">
        <f t="shared" si="3"/>
        <v>Servicio On-Net Móvil</v>
      </c>
      <c r="I70" s="4"/>
      <c r="J70" s="4"/>
      <c r="K70" s="143" t="s">
        <v>651</v>
      </c>
      <c r="L70" s="47">
        <f t="shared" si="6"/>
        <v>220800000</v>
      </c>
      <c r="M70" s="233"/>
      <c r="N70" s="233"/>
      <c r="O70" s="233"/>
      <c r="P70" s="143" t="s">
        <v>651</v>
      </c>
      <c r="Q70" s="47">
        <f t="shared" si="4"/>
        <v>220800000</v>
      </c>
      <c r="R70" s="233"/>
      <c r="S70" s="233"/>
      <c r="T70" s="233"/>
    </row>
    <row r="71" spans="6:87" s="180" customFormat="1" outlineLevel="1" x14ac:dyDescent="0.3">
      <c r="F71" s="154">
        <f t="shared" si="5"/>
        <v>4</v>
      </c>
      <c r="H71" s="489" t="str">
        <f t="shared" si="3"/>
        <v>libre</v>
      </c>
      <c r="I71" s="4"/>
      <c r="J71" s="4"/>
      <c r="L71" s="47">
        <f t="shared" si="6"/>
        <v>0</v>
      </c>
      <c r="M71" s="233"/>
      <c r="N71" s="233"/>
      <c r="O71" s="233"/>
      <c r="Q71" s="47">
        <f t="shared" si="4"/>
        <v>0</v>
      </c>
      <c r="R71" s="233"/>
      <c r="S71" s="233"/>
      <c r="T71" s="233"/>
    </row>
    <row r="72" spans="6:87" s="180" customFormat="1" outlineLevel="1" x14ac:dyDescent="0.3">
      <c r="F72" s="154">
        <f t="shared" si="5"/>
        <v>5</v>
      </c>
      <c r="H72" s="489" t="str">
        <f t="shared" si="3"/>
        <v>libre</v>
      </c>
      <c r="I72" s="4"/>
      <c r="J72" s="4"/>
      <c r="L72" s="47">
        <f t="shared" si="6"/>
        <v>0</v>
      </c>
      <c r="M72" s="233"/>
      <c r="N72" s="233"/>
      <c r="O72" s="233"/>
      <c r="Q72" s="47">
        <f t="shared" si="4"/>
        <v>0</v>
      </c>
      <c r="R72" s="233"/>
      <c r="S72" s="233"/>
      <c r="T72" s="233"/>
    </row>
    <row r="73" spans="6:87" s="180" customFormat="1" outlineLevel="1" x14ac:dyDescent="0.3">
      <c r="F73" s="154">
        <f t="shared" si="5"/>
        <v>6</v>
      </c>
      <c r="H73" s="167" t="str">
        <f t="shared" si="3"/>
        <v>Conexión Móvil</v>
      </c>
      <c r="I73" s="4"/>
      <c r="J73" s="4"/>
      <c r="K73" s="143" t="s">
        <v>1747</v>
      </c>
      <c r="L73" s="47">
        <f t="shared" si="6"/>
        <v>49389.5</v>
      </c>
      <c r="M73" s="233"/>
      <c r="N73" s="233"/>
      <c r="O73" s="233"/>
      <c r="Q73" s="47">
        <f t="shared" si="4"/>
        <v>0</v>
      </c>
      <c r="R73" s="233"/>
      <c r="S73" s="233"/>
      <c r="T73" s="233"/>
    </row>
    <row r="74" spans="6:87" s="180" customFormat="1" outlineLevel="1" x14ac:dyDescent="0.3">
      <c r="F74" s="154">
        <f t="shared" si="5"/>
        <v>7</v>
      </c>
      <c r="H74" s="167" t="str">
        <f t="shared" si="3"/>
        <v xml:space="preserve">BAM e Internet Móvil </v>
      </c>
      <c r="I74" s="4"/>
      <c r="J74" s="4"/>
      <c r="K74" s="143" t="s">
        <v>673</v>
      </c>
      <c r="L74" s="47">
        <f t="shared" si="6"/>
        <v>6258000000</v>
      </c>
      <c r="M74" s="233"/>
      <c r="N74" s="233"/>
      <c r="O74" s="233"/>
      <c r="Q74" s="47">
        <f t="shared" si="4"/>
        <v>0</v>
      </c>
      <c r="R74" s="233"/>
      <c r="S74" s="233"/>
      <c r="T74" s="233"/>
    </row>
    <row r="75" spans="6:87" s="180" customFormat="1" outlineLevel="1" x14ac:dyDescent="0.3">
      <c r="F75" s="154">
        <f t="shared" si="5"/>
        <v>8</v>
      </c>
      <c r="H75" s="167" t="str">
        <f t="shared" si="3"/>
        <v>SMS</v>
      </c>
      <c r="I75" s="4"/>
      <c r="J75" s="4"/>
      <c r="K75" s="143" t="s">
        <v>678</v>
      </c>
      <c r="L75" s="47">
        <f t="shared" si="6"/>
        <v>2147983110</v>
      </c>
      <c r="M75" s="233"/>
      <c r="N75" s="233"/>
      <c r="O75" s="233"/>
      <c r="Q75" s="47">
        <f t="shared" si="4"/>
        <v>0</v>
      </c>
      <c r="R75" s="233"/>
      <c r="S75" s="233"/>
      <c r="T75" s="233"/>
    </row>
    <row r="76" spans="6:87" s="180" customFormat="1" outlineLevel="1" x14ac:dyDescent="0.3">
      <c r="F76" s="154">
        <f t="shared" si="5"/>
        <v>9</v>
      </c>
      <c r="H76" s="167" t="str">
        <f t="shared" si="3"/>
        <v>MMS</v>
      </c>
      <c r="I76" s="4"/>
      <c r="L76" s="47">
        <f t="shared" si="6"/>
        <v>0</v>
      </c>
      <c r="M76" s="233"/>
      <c r="N76" s="233"/>
      <c r="O76" s="233"/>
      <c r="Q76" s="47">
        <f t="shared" si="4"/>
        <v>0</v>
      </c>
      <c r="R76" s="233"/>
      <c r="S76" s="233"/>
      <c r="T76" s="233"/>
    </row>
    <row r="77" spans="6:87" s="180" customFormat="1" outlineLevel="1" x14ac:dyDescent="0.3">
      <c r="F77" s="154">
        <f t="shared" si="5"/>
        <v>10</v>
      </c>
      <c r="H77" s="489" t="str">
        <f t="shared" si="3"/>
        <v>libre</v>
      </c>
      <c r="I77" s="4"/>
      <c r="L77" s="47">
        <f t="shared" si="6"/>
        <v>0</v>
      </c>
      <c r="M77" s="233"/>
      <c r="N77" s="233"/>
      <c r="O77" s="233"/>
      <c r="Q77" s="47">
        <f t="shared" si="4"/>
        <v>0</v>
      </c>
      <c r="R77" s="233"/>
      <c r="S77" s="233"/>
      <c r="T77" s="233"/>
    </row>
    <row r="78" spans="6:87" s="180" customFormat="1" outlineLevel="1" x14ac:dyDescent="0.3">
      <c r="F78" s="154">
        <f t="shared" si="5"/>
        <v>11</v>
      </c>
      <c r="H78" s="489" t="str">
        <f t="shared" si="3"/>
        <v>libre</v>
      </c>
      <c r="I78" s="4"/>
      <c r="J78" s="4"/>
      <c r="L78" s="47">
        <f t="shared" si="6"/>
        <v>0</v>
      </c>
      <c r="M78" s="233"/>
      <c r="N78" s="233"/>
      <c r="O78" s="233"/>
      <c r="Q78" s="47">
        <f t="shared" si="4"/>
        <v>0</v>
      </c>
      <c r="R78" s="233"/>
      <c r="S78" s="233"/>
      <c r="T78" s="233"/>
    </row>
    <row r="79" spans="6:87" s="180" customFormat="1" outlineLevel="1" x14ac:dyDescent="0.3">
      <c r="F79" s="154">
        <f t="shared" si="5"/>
        <v>12</v>
      </c>
      <c r="H79" s="489" t="str">
        <f t="shared" si="3"/>
        <v>libre</v>
      </c>
      <c r="I79" s="4"/>
      <c r="J79" s="4"/>
      <c r="L79" s="47">
        <f t="shared" si="6"/>
        <v>0</v>
      </c>
      <c r="M79" s="233"/>
      <c r="N79" s="233"/>
      <c r="O79" s="233"/>
      <c r="Q79" s="47">
        <f t="shared" si="4"/>
        <v>0</v>
      </c>
      <c r="R79" s="233"/>
      <c r="S79" s="233"/>
      <c r="T79" s="233"/>
    </row>
    <row r="80" spans="6:87" s="180" customFormat="1" outlineLevel="1" x14ac:dyDescent="0.3">
      <c r="F80" s="154">
        <f t="shared" si="5"/>
        <v>13</v>
      </c>
      <c r="H80" s="489" t="str">
        <f t="shared" si="3"/>
        <v>libre</v>
      </c>
      <c r="I80" s="4"/>
      <c r="J80" s="4"/>
      <c r="L80" s="47">
        <f t="shared" si="6"/>
        <v>0</v>
      </c>
      <c r="M80" s="233"/>
      <c r="N80" s="233"/>
      <c r="O80" s="233"/>
      <c r="Q80" s="47">
        <f t="shared" si="4"/>
        <v>0</v>
      </c>
      <c r="R80" s="233"/>
      <c r="S80" s="233"/>
      <c r="T80" s="233"/>
    </row>
    <row r="81" spans="3:44" s="180" customFormat="1" outlineLevel="1" x14ac:dyDescent="0.3">
      <c r="F81" s="154">
        <f t="shared" si="5"/>
        <v>14</v>
      </c>
      <c r="H81" s="489" t="str">
        <f t="shared" si="3"/>
        <v>libre</v>
      </c>
      <c r="I81" s="4"/>
      <c r="J81" s="4"/>
      <c r="L81" s="47">
        <f t="shared" si="6"/>
        <v>0</v>
      </c>
      <c r="M81" s="233"/>
      <c r="N81" s="233"/>
      <c r="O81" s="233"/>
      <c r="Q81" s="47">
        <f t="shared" si="4"/>
        <v>0</v>
      </c>
      <c r="R81" s="233"/>
      <c r="S81" s="233"/>
      <c r="T81" s="233"/>
    </row>
    <row r="82" spans="3:44" s="180" customFormat="1" outlineLevel="1" x14ac:dyDescent="0.3">
      <c r="F82" s="154">
        <f t="shared" si="5"/>
        <v>15</v>
      </c>
      <c r="H82" s="489" t="str">
        <f t="shared" si="3"/>
        <v>libre</v>
      </c>
      <c r="I82" s="4"/>
      <c r="J82" s="4"/>
      <c r="L82" s="47">
        <f t="shared" si="6"/>
        <v>0</v>
      </c>
      <c r="M82" s="233"/>
      <c r="N82" s="233"/>
      <c r="O82" s="233"/>
      <c r="Q82" s="47">
        <f t="shared" si="4"/>
        <v>0</v>
      </c>
      <c r="R82" s="233"/>
      <c r="S82" s="233"/>
      <c r="T82" s="233"/>
    </row>
    <row r="83" spans="3:44" s="180" customFormat="1" outlineLevel="1" x14ac:dyDescent="0.3">
      <c r="F83" s="154">
        <f t="shared" si="5"/>
        <v>16</v>
      </c>
      <c r="H83" s="489" t="str">
        <f t="shared" si="3"/>
        <v>libre</v>
      </c>
      <c r="I83" s="4"/>
      <c r="J83" s="4"/>
      <c r="L83" s="47">
        <f t="shared" si="6"/>
        <v>0</v>
      </c>
      <c r="M83" s="233"/>
      <c r="N83" s="233"/>
      <c r="O83" s="233"/>
      <c r="Q83" s="47">
        <f t="shared" si="4"/>
        <v>0</v>
      </c>
      <c r="R83" s="233"/>
      <c r="S83" s="233"/>
      <c r="T83" s="233"/>
    </row>
    <row r="84" spans="3:44" s="180" customFormat="1" outlineLevel="1" x14ac:dyDescent="0.3">
      <c r="F84" s="154">
        <f t="shared" si="5"/>
        <v>17</v>
      </c>
      <c r="H84" s="489" t="str">
        <f t="shared" si="3"/>
        <v>libre</v>
      </c>
      <c r="I84" s="4"/>
      <c r="J84" s="4"/>
      <c r="L84" s="47">
        <f t="shared" si="6"/>
        <v>0</v>
      </c>
      <c r="M84" s="233"/>
      <c r="N84" s="233"/>
      <c r="O84" s="233"/>
      <c r="Q84" s="47">
        <f t="shared" si="4"/>
        <v>0</v>
      </c>
      <c r="R84" s="233"/>
      <c r="S84" s="233"/>
      <c r="T84" s="233"/>
    </row>
    <row r="85" spans="3:44" s="180" customFormat="1" outlineLevel="1" x14ac:dyDescent="0.3">
      <c r="F85" s="154">
        <f t="shared" si="5"/>
        <v>18</v>
      </c>
      <c r="H85" s="489" t="str">
        <f t="shared" si="3"/>
        <v>libre</v>
      </c>
      <c r="I85" s="4"/>
      <c r="J85" s="4"/>
      <c r="L85" s="47">
        <f t="shared" si="6"/>
        <v>0</v>
      </c>
      <c r="M85" s="233"/>
      <c r="N85" s="233"/>
      <c r="O85" s="233"/>
      <c r="Q85" s="47">
        <f t="shared" si="4"/>
        <v>0</v>
      </c>
      <c r="R85" s="233"/>
      <c r="S85" s="233"/>
      <c r="T85" s="233"/>
    </row>
    <row r="86" spans="3:44" s="180" customFormat="1" outlineLevel="1" x14ac:dyDescent="0.3">
      <c r="F86" s="154">
        <f t="shared" si="5"/>
        <v>19</v>
      </c>
      <c r="H86" s="489" t="str">
        <f t="shared" si="3"/>
        <v>libre</v>
      </c>
      <c r="I86" s="4"/>
      <c r="J86" s="4"/>
      <c r="L86" s="47">
        <f t="shared" si="6"/>
        <v>0</v>
      </c>
      <c r="M86" s="233"/>
      <c r="N86" s="233"/>
      <c r="O86" s="233"/>
      <c r="Q86" s="47">
        <f t="shared" si="4"/>
        <v>0</v>
      </c>
      <c r="R86" s="233"/>
      <c r="S86" s="233"/>
      <c r="T86" s="233"/>
    </row>
    <row r="87" spans="3:44" s="180" customFormat="1" ht="14.4" outlineLevel="1" thickBot="1" x14ac:dyDescent="0.35">
      <c r="F87" s="154">
        <f t="shared" si="5"/>
        <v>20</v>
      </c>
      <c r="H87" s="489" t="str">
        <f t="shared" si="3"/>
        <v>libre</v>
      </c>
      <c r="I87" s="4"/>
      <c r="J87" s="4"/>
      <c r="L87" s="47">
        <f t="shared" si="6"/>
        <v>0</v>
      </c>
      <c r="M87" s="233"/>
      <c r="N87" s="233"/>
      <c r="O87" s="233"/>
      <c r="Q87" s="47">
        <f t="shared" si="4"/>
        <v>0</v>
      </c>
      <c r="R87" s="233"/>
      <c r="S87" s="233"/>
      <c r="T87" s="233"/>
    </row>
    <row r="88" spans="3:44" s="180" customFormat="1" outlineLevel="1" x14ac:dyDescent="0.3"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233"/>
      <c r="S88" s="233"/>
      <c r="T88" s="233"/>
    </row>
    <row r="89" spans="3:44" s="180" customFormat="1" outlineLevel="1" x14ac:dyDescent="0.3">
      <c r="H89" s="63" t="s">
        <v>341</v>
      </c>
      <c r="I89" s="4"/>
      <c r="J89" s="4"/>
      <c r="K89" s="4"/>
      <c r="L89" s="63" t="s">
        <v>1757</v>
      </c>
    </row>
    <row r="90" spans="3:44" s="180" customFormat="1" outlineLevel="1" x14ac:dyDescent="0.3">
      <c r="I90" s="4"/>
      <c r="J90" s="4"/>
      <c r="K90" s="4"/>
    </row>
    <row r="91" spans="3:44" s="180" customFormat="1" outlineLevel="1" x14ac:dyDescent="0.3">
      <c r="I91" s="4"/>
      <c r="J91" s="4"/>
      <c r="K91" s="4"/>
    </row>
    <row r="92" spans="3:44" s="180" customFormat="1" x14ac:dyDescent="0.3">
      <c r="I92" s="4"/>
      <c r="J92" s="4"/>
    </row>
    <row r="93" spans="3:44" s="233" customFormat="1" ht="18" thickBot="1" x14ac:dyDescent="0.35">
      <c r="C93" s="75" t="s">
        <v>356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</row>
    <row r="94" spans="3:44" s="233" customFormat="1" outlineLevel="1" x14ac:dyDescent="0.3">
      <c r="I94" s="4"/>
      <c r="J94" s="4"/>
    </row>
    <row r="95" spans="3:44" s="233" customFormat="1" outlineLevel="1" collapsed="1" x14ac:dyDescent="0.3">
      <c r="I95" s="4"/>
      <c r="J95" s="4"/>
    </row>
    <row r="96" spans="3:44" s="233" customFormat="1" outlineLevel="1" x14ac:dyDescent="0.3">
      <c r="I96" s="4"/>
      <c r="J96" s="4"/>
      <c r="N96" s="254"/>
    </row>
    <row r="97" spans="6:31" s="233" customFormat="1" outlineLevel="1" x14ac:dyDescent="0.3">
      <c r="I97" s="4"/>
      <c r="J97" s="4"/>
      <c r="N97" s="254"/>
    </row>
    <row r="98" spans="6:31" s="233" customFormat="1" ht="41.4" outlineLevel="1" x14ac:dyDescent="0.3">
      <c r="F98" s="78" t="s">
        <v>76</v>
      </c>
      <c r="G98" s="78"/>
      <c r="H98" s="78"/>
      <c r="I98" s="78" t="s">
        <v>340</v>
      </c>
      <c r="J98" s="4"/>
      <c r="L98" s="78" t="str">
        <f t="shared" ref="L98:AE98" si="7">INDEX(As.L.Ser,L$7)</f>
        <v>Servicio Móvil</v>
      </c>
      <c r="M98" s="78" t="str">
        <f t="shared" si="7"/>
        <v>Cargo de Acceso Móvil</v>
      </c>
      <c r="N98" s="78" t="str">
        <f t="shared" si="7"/>
        <v>Servicio On-Net Móvil</v>
      </c>
      <c r="O98" s="78" t="str">
        <f t="shared" si="7"/>
        <v>libre</v>
      </c>
      <c r="P98" s="78" t="str">
        <f t="shared" si="7"/>
        <v>libre</v>
      </c>
      <c r="Q98" s="78" t="str">
        <f t="shared" si="7"/>
        <v>Conexión Móvil</v>
      </c>
      <c r="R98" s="78" t="str">
        <f t="shared" si="7"/>
        <v xml:space="preserve">BAM e Internet Móvil </v>
      </c>
      <c r="S98" s="78" t="str">
        <f t="shared" si="7"/>
        <v>SMS</v>
      </c>
      <c r="T98" s="78" t="str">
        <f t="shared" si="7"/>
        <v>MMS</v>
      </c>
      <c r="U98" s="78" t="str">
        <f t="shared" si="7"/>
        <v>libre</v>
      </c>
      <c r="V98" s="78" t="str">
        <f t="shared" si="7"/>
        <v>libre</v>
      </c>
      <c r="W98" s="78" t="str">
        <f t="shared" si="7"/>
        <v>libre</v>
      </c>
      <c r="X98" s="78" t="str">
        <f t="shared" si="7"/>
        <v>libre</v>
      </c>
      <c r="Y98" s="78" t="str">
        <f t="shared" si="7"/>
        <v>libre</v>
      </c>
      <c r="Z98" s="78" t="str">
        <f t="shared" si="7"/>
        <v>libre</v>
      </c>
      <c r="AA98" s="78" t="str">
        <f t="shared" si="7"/>
        <v>libre</v>
      </c>
      <c r="AB98" s="78" t="str">
        <f t="shared" si="7"/>
        <v>libre</v>
      </c>
      <c r="AC98" s="78" t="str">
        <f t="shared" si="7"/>
        <v>libre</v>
      </c>
      <c r="AD98" s="78" t="str">
        <f t="shared" si="7"/>
        <v>libre</v>
      </c>
      <c r="AE98" s="78" t="str">
        <f t="shared" si="7"/>
        <v>libre</v>
      </c>
    </row>
    <row r="99" spans="6:31" s="233" customFormat="1" outlineLevel="1" x14ac:dyDescent="0.3">
      <c r="F99" s="70">
        <v>1</v>
      </c>
      <c r="I99" s="232" t="s">
        <v>1749</v>
      </c>
      <c r="J99" s="4"/>
      <c r="L99" s="438"/>
      <c r="M99" s="36">
        <f>'Salida.RAN-Backhaul'!G250</f>
        <v>5.7066118656017824E-3</v>
      </c>
      <c r="N99" s="36">
        <f>'Salida.RAN-Backhaul'!H250</f>
        <v>2.7170826323475943E-2</v>
      </c>
      <c r="O99" s="438"/>
      <c r="P99" s="438"/>
      <c r="Q99" s="438"/>
      <c r="R99" s="36">
        <f>'Salida.RAN-Backhaul'!I250</f>
        <v>0.96705025991701554</v>
      </c>
      <c r="S99" s="36">
        <f>'Salida.RAN-Backhaul'!J250</f>
        <v>7.230189390659764E-5</v>
      </c>
      <c r="T99" s="438"/>
      <c r="U99" s="438"/>
      <c r="V99" s="438"/>
      <c r="W99" s="438"/>
      <c r="X99" s="438"/>
      <c r="Y99" s="438"/>
      <c r="Z99" s="438"/>
      <c r="AA99" s="438"/>
      <c r="AB99" s="438"/>
      <c r="AC99" s="438"/>
      <c r="AD99" s="438"/>
      <c r="AE99" s="438"/>
    </row>
    <row r="100" spans="6:31" s="233" customFormat="1" outlineLevel="1" x14ac:dyDescent="0.3">
      <c r="F100" s="70">
        <v>2</v>
      </c>
      <c r="I100" s="232" t="s">
        <v>1750</v>
      </c>
      <c r="J100" s="4"/>
      <c r="L100" s="438"/>
      <c r="M100" s="36">
        <f>'Salida.RAN-Backhaul'!G251</f>
        <v>4.6124635533509924E-3</v>
      </c>
      <c r="N100" s="36">
        <f>'Salida.RAN-Backhaul'!H251</f>
        <v>2.1961270379520829E-2</v>
      </c>
      <c r="O100" s="438"/>
      <c r="P100" s="438"/>
      <c r="Q100" s="438"/>
      <c r="R100" s="36">
        <f>'Salida.RAN-Backhaul'!I251</f>
        <v>0.97336782686391321</v>
      </c>
      <c r="S100" s="36">
        <f>'Salida.RAN-Backhaul'!J251</f>
        <v>5.8439203214894674E-5</v>
      </c>
      <c r="T100" s="438"/>
      <c r="U100" s="438"/>
      <c r="V100" s="438"/>
      <c r="W100" s="438"/>
      <c r="X100" s="438"/>
      <c r="Y100" s="438"/>
      <c r="Z100" s="438"/>
      <c r="AA100" s="438"/>
      <c r="AB100" s="438"/>
      <c r="AC100" s="438"/>
      <c r="AD100" s="438"/>
      <c r="AE100" s="438"/>
    </row>
    <row r="101" spans="6:31" s="233" customFormat="1" outlineLevel="1" x14ac:dyDescent="0.3">
      <c r="F101" s="70">
        <v>3</v>
      </c>
      <c r="I101" s="232" t="s">
        <v>1752</v>
      </c>
      <c r="J101" s="4"/>
      <c r="L101" s="438"/>
      <c r="M101" s="36">
        <f>'Salida.RAN-Backhaul'!G252</f>
        <v>0</v>
      </c>
      <c r="N101" s="36">
        <f>'Salida.RAN-Backhaul'!H252</f>
        <v>0</v>
      </c>
      <c r="O101" s="438"/>
      <c r="P101" s="438"/>
      <c r="Q101" s="438"/>
      <c r="R101" s="36">
        <f>'Salida.RAN-Backhaul'!I252</f>
        <v>1</v>
      </c>
      <c r="S101" s="36">
        <f>'Salida.RAN-Backhaul'!J252</f>
        <v>0</v>
      </c>
      <c r="T101" s="438"/>
      <c r="U101" s="438"/>
      <c r="V101" s="438"/>
      <c r="W101" s="438"/>
      <c r="X101" s="438"/>
      <c r="Y101" s="438"/>
      <c r="Z101" s="438"/>
      <c r="AA101" s="438"/>
      <c r="AB101" s="438"/>
      <c r="AC101" s="438"/>
      <c r="AD101" s="438"/>
      <c r="AE101" s="438"/>
    </row>
    <row r="102" spans="6:31" s="233" customFormat="1" outlineLevel="1" x14ac:dyDescent="0.3">
      <c r="F102" s="70">
        <v>4</v>
      </c>
      <c r="I102" s="232" t="s">
        <v>1751</v>
      </c>
      <c r="J102" s="4"/>
      <c r="L102" s="438"/>
      <c r="M102" s="36">
        <f>'Salida.RAN-Backhaul'!G253</f>
        <v>2.9107902099055538E-3</v>
      </c>
      <c r="N102" s="36">
        <f>'Salida.RAN-Backhaul'!H253</f>
        <v>1.3859112398049472E-2</v>
      </c>
      <c r="O102" s="438"/>
      <c r="P102" s="438"/>
      <c r="Q102" s="438"/>
      <c r="R102" s="36">
        <f>'Salida.RAN-Backhaul'!I253</f>
        <v>0.98319321812814942</v>
      </c>
      <c r="S102" s="36">
        <f>'Salida.RAN-Backhaul'!J253</f>
        <v>3.6879263895541132E-5</v>
      </c>
      <c r="T102" s="438"/>
      <c r="U102" s="438"/>
      <c r="V102" s="438"/>
      <c r="W102" s="438"/>
      <c r="X102" s="438"/>
      <c r="Y102" s="438"/>
      <c r="Z102" s="438"/>
      <c r="AA102" s="438"/>
      <c r="AB102" s="438"/>
      <c r="AC102" s="438"/>
      <c r="AD102" s="438"/>
      <c r="AE102" s="438"/>
    </row>
    <row r="103" spans="6:31" s="233" customFormat="1" outlineLevel="1" x14ac:dyDescent="0.3">
      <c r="F103" s="70">
        <v>5</v>
      </c>
      <c r="I103" s="232" t="s">
        <v>353</v>
      </c>
      <c r="J103" s="4"/>
      <c r="L103" s="438"/>
      <c r="M103" s="36">
        <f>Diseño.Core!J453</f>
        <v>0.30028209059148908</v>
      </c>
      <c r="N103" s="36">
        <f>Diseño.Core!K453</f>
        <v>0.69971790940851075</v>
      </c>
      <c r="O103" s="438"/>
      <c r="P103" s="438"/>
      <c r="Q103" s="438"/>
      <c r="R103" s="36">
        <f>Diseño.Core!M453</f>
        <v>0</v>
      </c>
      <c r="S103" s="36">
        <f>Diseño.Core!L453</f>
        <v>0</v>
      </c>
      <c r="T103" s="438"/>
      <c r="U103" s="438"/>
      <c r="V103" s="438"/>
      <c r="W103" s="438"/>
      <c r="X103" s="438"/>
      <c r="Y103" s="438"/>
      <c r="Z103" s="438"/>
      <c r="AA103" s="438"/>
      <c r="AB103" s="438"/>
      <c r="AC103" s="438"/>
      <c r="AD103" s="438"/>
      <c r="AE103" s="438"/>
    </row>
    <row r="104" spans="6:31" s="233" customFormat="1" outlineLevel="1" x14ac:dyDescent="0.3">
      <c r="F104" s="70">
        <v>6</v>
      </c>
      <c r="I104" s="232" t="s">
        <v>352</v>
      </c>
      <c r="J104" s="4"/>
      <c r="L104" s="438"/>
      <c r="M104" s="36">
        <f>Diseño.Core!J454</f>
        <v>0</v>
      </c>
      <c r="N104" s="36">
        <f>Diseño.Core!K454</f>
        <v>0</v>
      </c>
      <c r="O104" s="438"/>
      <c r="P104" s="438"/>
      <c r="Q104" s="438"/>
      <c r="R104" s="36">
        <f>Diseño.Core!M454</f>
        <v>1</v>
      </c>
      <c r="S104" s="36">
        <f>Diseño.Core!L454</f>
        <v>0</v>
      </c>
      <c r="T104" s="438"/>
      <c r="U104" s="438"/>
      <c r="V104" s="438"/>
      <c r="W104" s="438"/>
      <c r="X104" s="438"/>
      <c r="Y104" s="438"/>
      <c r="Z104" s="438"/>
      <c r="AA104" s="438"/>
      <c r="AB104" s="438"/>
      <c r="AC104" s="438"/>
      <c r="AD104" s="438"/>
      <c r="AE104" s="438"/>
    </row>
    <row r="105" spans="6:31" s="233" customFormat="1" outlineLevel="1" x14ac:dyDescent="0.3">
      <c r="F105" s="70">
        <v>7</v>
      </c>
      <c r="I105" s="228" t="s">
        <v>1740</v>
      </c>
      <c r="J105" s="4"/>
      <c r="L105" s="438"/>
      <c r="M105" s="36">
        <f>Diseño.Core!J455</f>
        <v>0.17647988499818068</v>
      </c>
      <c r="N105" s="36">
        <f>Diseño.Core!K455</f>
        <v>0.82246754004104017</v>
      </c>
      <c r="O105" s="438"/>
      <c r="P105" s="438"/>
      <c r="Q105" s="438"/>
      <c r="R105" s="36">
        <f>Diseño.Core!M455</f>
        <v>1.9378359865286152E-17</v>
      </c>
      <c r="S105" s="36">
        <f>Diseño.Core!L455</f>
        <v>1.0525749607791515E-3</v>
      </c>
      <c r="T105" s="438"/>
      <c r="U105" s="438"/>
      <c r="V105" s="438"/>
      <c r="W105" s="438"/>
      <c r="X105" s="438"/>
      <c r="Y105" s="438"/>
      <c r="Z105" s="438"/>
      <c r="AA105" s="438"/>
      <c r="AB105" s="438"/>
      <c r="AC105" s="438"/>
      <c r="AD105" s="438"/>
      <c r="AE105" s="438"/>
    </row>
    <row r="106" spans="6:31" s="233" customFormat="1" outlineLevel="1" x14ac:dyDescent="0.3">
      <c r="F106" s="70">
        <v>8</v>
      </c>
      <c r="I106" s="228" t="s">
        <v>1741</v>
      </c>
      <c r="J106" s="4"/>
      <c r="L106" s="438"/>
      <c r="M106" s="36">
        <f>Diseño.Core!J456</f>
        <v>0.29974695422991071</v>
      </c>
      <c r="N106" s="36">
        <f>Diseño.Core!K456</f>
        <v>0.69847093362172796</v>
      </c>
      <c r="O106" s="438"/>
      <c r="P106" s="438"/>
      <c r="Q106" s="438"/>
      <c r="R106" s="36">
        <f>Diseño.Core!M456</f>
        <v>7.2403703527394723E-18</v>
      </c>
      <c r="S106" s="36">
        <f>Diseño.Core!L456</f>
        <v>1.7821121483612198E-3</v>
      </c>
      <c r="T106" s="438"/>
      <c r="U106" s="438"/>
      <c r="V106" s="438"/>
      <c r="W106" s="438"/>
      <c r="X106" s="438"/>
      <c r="Y106" s="438"/>
      <c r="Z106" s="438"/>
      <c r="AA106" s="438"/>
      <c r="AB106" s="438"/>
      <c r="AC106" s="438"/>
      <c r="AD106" s="438"/>
      <c r="AE106" s="438"/>
    </row>
    <row r="107" spans="6:31" s="233" customFormat="1" outlineLevel="1" x14ac:dyDescent="0.3">
      <c r="F107" s="70">
        <v>9</v>
      </c>
      <c r="I107" s="228" t="s">
        <v>1742</v>
      </c>
      <c r="J107" s="4"/>
      <c r="L107" s="438"/>
      <c r="M107" s="36">
        <f>Diseño.Core!J457</f>
        <v>0</v>
      </c>
      <c r="N107" s="36">
        <f>Diseño.Core!K457</f>
        <v>0</v>
      </c>
      <c r="O107" s="438"/>
      <c r="P107" s="438"/>
      <c r="Q107" s="438"/>
      <c r="R107" s="36">
        <f>Diseño.Core!M457</f>
        <v>1</v>
      </c>
      <c r="S107" s="36">
        <f>Diseño.Core!L457</f>
        <v>0</v>
      </c>
      <c r="T107" s="438"/>
      <c r="U107" s="438"/>
      <c r="V107" s="438"/>
      <c r="W107" s="438"/>
      <c r="X107" s="438"/>
      <c r="Y107" s="438"/>
      <c r="Z107" s="438"/>
      <c r="AA107" s="438"/>
      <c r="AB107" s="438"/>
      <c r="AC107" s="438"/>
      <c r="AD107" s="438"/>
      <c r="AE107" s="438"/>
    </row>
    <row r="108" spans="6:31" s="233" customFormat="1" outlineLevel="1" x14ac:dyDescent="0.3">
      <c r="F108" s="70">
        <v>10</v>
      </c>
      <c r="I108" s="228" t="s">
        <v>1743</v>
      </c>
      <c r="J108" s="4"/>
      <c r="L108" s="438"/>
      <c r="M108" s="36">
        <f>Diseño.Core!J458</f>
        <v>0.99410841634885361</v>
      </c>
      <c r="N108" s="36">
        <f>Diseño.Core!K458</f>
        <v>0</v>
      </c>
      <c r="O108" s="438"/>
      <c r="P108" s="438"/>
      <c r="Q108" s="438"/>
      <c r="R108" s="36">
        <f>Diseño.Core!M458</f>
        <v>1.2748379132218017E-16</v>
      </c>
      <c r="S108" s="36">
        <f>Diseño.Core!L458</f>
        <v>5.8915836511462703E-3</v>
      </c>
      <c r="T108" s="438"/>
      <c r="U108" s="438"/>
      <c r="V108" s="438"/>
      <c r="W108" s="438"/>
      <c r="X108" s="438"/>
      <c r="Y108" s="438"/>
      <c r="Z108" s="438"/>
      <c r="AA108" s="438"/>
      <c r="AB108" s="438"/>
      <c r="AC108" s="438"/>
      <c r="AD108" s="438"/>
      <c r="AE108" s="438"/>
    </row>
    <row r="109" spans="6:31" s="233" customFormat="1" outlineLevel="1" x14ac:dyDescent="0.3">
      <c r="F109" s="70">
        <v>11</v>
      </c>
      <c r="I109" s="228" t="s">
        <v>1744</v>
      </c>
      <c r="J109" s="4"/>
      <c r="L109" s="438"/>
      <c r="M109" s="36">
        <f>Diseño.Core!J459</f>
        <v>4.6160891175713812E-4</v>
      </c>
      <c r="N109" s="36">
        <f>Diseño.Core!K459</f>
        <v>1.0756419807215671E-3</v>
      </c>
      <c r="O109" s="438"/>
      <c r="P109" s="438"/>
      <c r="Q109" s="438"/>
      <c r="R109" s="36">
        <f>Diseño.Core!M459</f>
        <v>0.99846000466312301</v>
      </c>
      <c r="S109" s="36">
        <f>Diseño.Core!L459</f>
        <v>2.7444443982680841E-6</v>
      </c>
      <c r="T109" s="438"/>
      <c r="U109" s="438"/>
      <c r="V109" s="438"/>
      <c r="W109" s="438"/>
      <c r="X109" s="438"/>
      <c r="Y109" s="438"/>
      <c r="Z109" s="438"/>
      <c r="AA109" s="438"/>
      <c r="AB109" s="438"/>
      <c r="AC109" s="438"/>
      <c r="AD109" s="438"/>
      <c r="AE109" s="438"/>
    </row>
    <row r="110" spans="6:31" s="233" customFormat="1" outlineLevel="1" x14ac:dyDescent="0.3">
      <c r="F110" s="70">
        <v>12</v>
      </c>
      <c r="I110" s="228" t="s">
        <v>354</v>
      </c>
      <c r="J110" s="4"/>
      <c r="L110" s="36">
        <v>1</v>
      </c>
      <c r="M110" s="438"/>
      <c r="N110" s="438"/>
      <c r="O110" s="438"/>
      <c r="P110" s="438"/>
      <c r="Q110" s="36">
        <v>1</v>
      </c>
      <c r="R110" s="438"/>
      <c r="S110" s="438"/>
      <c r="T110" s="438"/>
      <c r="U110" s="438"/>
      <c r="V110" s="438"/>
      <c r="W110" s="438"/>
      <c r="X110" s="438"/>
      <c r="Y110" s="438"/>
      <c r="Z110" s="438"/>
      <c r="AA110" s="438"/>
      <c r="AB110" s="438"/>
      <c r="AC110" s="438"/>
      <c r="AD110" s="438"/>
      <c r="AE110" s="438"/>
    </row>
    <row r="111" spans="6:31" s="233" customFormat="1" outlineLevel="1" x14ac:dyDescent="0.3">
      <c r="F111" s="70">
        <v>13</v>
      </c>
      <c r="I111" s="228" t="s">
        <v>256</v>
      </c>
      <c r="J111" s="4"/>
      <c r="L111" s="438"/>
      <c r="M111" s="438"/>
      <c r="N111" s="438"/>
      <c r="O111" s="438"/>
      <c r="P111" s="438"/>
      <c r="Q111" s="438"/>
      <c r="R111" s="438"/>
      <c r="S111" s="438"/>
      <c r="T111" s="438"/>
      <c r="U111" s="438"/>
      <c r="V111" s="438"/>
      <c r="W111" s="438"/>
      <c r="X111" s="438"/>
      <c r="Y111" s="438"/>
      <c r="Z111" s="438"/>
      <c r="AA111" s="438"/>
      <c r="AB111" s="438"/>
      <c r="AC111" s="438"/>
      <c r="AD111" s="438"/>
      <c r="AE111" s="438"/>
    </row>
    <row r="112" spans="6:31" s="233" customFormat="1" outlineLevel="1" x14ac:dyDescent="0.3">
      <c r="F112" s="70">
        <v>14</v>
      </c>
      <c r="I112" s="228" t="s">
        <v>256</v>
      </c>
      <c r="J112" s="4"/>
      <c r="L112" s="438"/>
      <c r="M112" s="438"/>
      <c r="N112" s="438"/>
      <c r="O112" s="438"/>
      <c r="P112" s="438"/>
      <c r="Q112" s="438"/>
      <c r="R112" s="438"/>
      <c r="S112" s="438"/>
      <c r="T112" s="438"/>
      <c r="U112" s="438"/>
      <c r="V112" s="438"/>
      <c r="W112" s="438"/>
      <c r="X112" s="438"/>
      <c r="Y112" s="438"/>
      <c r="Z112" s="438"/>
      <c r="AA112" s="438"/>
      <c r="AB112" s="438"/>
      <c r="AC112" s="438"/>
      <c r="AD112" s="438"/>
      <c r="AE112" s="438"/>
    </row>
    <row r="113" spans="6:32" s="233" customFormat="1" outlineLevel="1" x14ac:dyDescent="0.3">
      <c r="F113" s="70">
        <v>15</v>
      </c>
      <c r="I113" s="228" t="s">
        <v>256</v>
      </c>
      <c r="J113" s="4"/>
      <c r="L113" s="438"/>
      <c r="M113" s="438"/>
      <c r="N113" s="438"/>
      <c r="O113" s="438"/>
      <c r="P113" s="438"/>
      <c r="Q113" s="438"/>
      <c r="R113" s="438"/>
      <c r="S113" s="438"/>
      <c r="T113" s="438"/>
      <c r="U113" s="438"/>
      <c r="V113" s="438"/>
      <c r="W113" s="438"/>
      <c r="X113" s="438"/>
      <c r="Y113" s="438"/>
      <c r="Z113" s="438"/>
      <c r="AA113" s="438"/>
      <c r="AB113" s="438"/>
      <c r="AC113" s="438"/>
      <c r="AD113" s="438"/>
      <c r="AE113" s="438"/>
    </row>
    <row r="114" spans="6:32" s="233" customFormat="1" outlineLevel="1" x14ac:dyDescent="0.3">
      <c r="F114" s="70">
        <v>16</v>
      </c>
      <c r="I114" s="228" t="s">
        <v>256</v>
      </c>
      <c r="J114" s="4"/>
      <c r="L114" s="438"/>
      <c r="M114" s="438"/>
      <c r="N114" s="438"/>
      <c r="O114" s="438"/>
      <c r="P114" s="438"/>
      <c r="Q114" s="438"/>
      <c r="R114" s="438"/>
      <c r="S114" s="438"/>
      <c r="T114" s="438"/>
      <c r="U114" s="438"/>
      <c r="V114" s="438"/>
      <c r="W114" s="438"/>
      <c r="X114" s="438"/>
      <c r="Y114" s="438"/>
      <c r="Z114" s="438"/>
      <c r="AA114" s="438"/>
      <c r="AB114" s="438"/>
      <c r="AC114" s="438"/>
      <c r="AD114" s="438"/>
      <c r="AE114" s="438"/>
    </row>
    <row r="115" spans="6:32" s="233" customFormat="1" outlineLevel="1" x14ac:dyDescent="0.3">
      <c r="F115" s="70">
        <v>17</v>
      </c>
      <c r="I115" s="228" t="s">
        <v>256</v>
      </c>
      <c r="J115" s="4"/>
      <c r="L115" s="438"/>
      <c r="M115" s="438"/>
      <c r="N115" s="438"/>
      <c r="O115" s="438"/>
      <c r="P115" s="438"/>
      <c r="Q115" s="438"/>
      <c r="R115" s="438"/>
      <c r="S115" s="438"/>
      <c r="T115" s="438"/>
      <c r="U115" s="438"/>
      <c r="V115" s="438"/>
      <c r="W115" s="438"/>
      <c r="X115" s="438"/>
      <c r="Y115" s="438"/>
      <c r="Z115" s="438"/>
      <c r="AA115" s="438"/>
      <c r="AB115" s="438"/>
      <c r="AC115" s="438"/>
      <c r="AD115" s="438"/>
      <c r="AE115" s="438"/>
    </row>
    <row r="116" spans="6:32" s="233" customFormat="1" outlineLevel="1" x14ac:dyDescent="0.3">
      <c r="F116" s="70">
        <v>18</v>
      </c>
      <c r="I116" s="228" t="s">
        <v>256</v>
      </c>
      <c r="J116" s="4"/>
      <c r="L116" s="438"/>
      <c r="M116" s="438"/>
      <c r="N116" s="438"/>
      <c r="O116" s="438"/>
      <c r="P116" s="438"/>
      <c r="Q116" s="438"/>
      <c r="R116" s="438"/>
      <c r="S116" s="438"/>
      <c r="T116" s="438"/>
      <c r="U116" s="438"/>
      <c r="V116" s="438"/>
      <c r="W116" s="438"/>
      <c r="X116" s="438"/>
      <c r="Y116" s="438"/>
      <c r="Z116" s="438"/>
      <c r="AA116" s="438"/>
      <c r="AB116" s="438"/>
      <c r="AC116" s="438"/>
      <c r="AD116" s="438"/>
      <c r="AE116" s="438"/>
    </row>
    <row r="117" spans="6:32" s="233" customFormat="1" outlineLevel="1" x14ac:dyDescent="0.3">
      <c r="F117" s="70">
        <v>19</v>
      </c>
      <c r="I117" s="228" t="s">
        <v>256</v>
      </c>
      <c r="J117" s="4"/>
      <c r="L117" s="438"/>
      <c r="M117" s="438"/>
      <c r="N117" s="438"/>
      <c r="O117" s="438"/>
      <c r="P117" s="438"/>
      <c r="Q117" s="438"/>
      <c r="R117" s="438"/>
      <c r="S117" s="438"/>
      <c r="T117" s="438"/>
      <c r="U117" s="438"/>
      <c r="V117" s="438"/>
      <c r="W117" s="438"/>
      <c r="X117" s="438"/>
      <c r="Y117" s="438"/>
      <c r="Z117" s="438"/>
      <c r="AA117" s="438"/>
      <c r="AB117" s="438"/>
      <c r="AC117" s="438"/>
      <c r="AD117" s="438"/>
      <c r="AE117" s="438"/>
    </row>
    <row r="118" spans="6:32" s="233" customFormat="1" outlineLevel="1" x14ac:dyDescent="0.3">
      <c r="F118" s="70">
        <v>20</v>
      </c>
      <c r="I118" s="228" t="s">
        <v>256</v>
      </c>
      <c r="J118" s="4"/>
      <c r="L118" s="438"/>
      <c r="M118" s="438"/>
      <c r="N118" s="438"/>
      <c r="O118" s="438"/>
      <c r="P118" s="438"/>
      <c r="Q118" s="438"/>
      <c r="R118" s="438"/>
      <c r="S118" s="438"/>
      <c r="T118" s="438"/>
      <c r="U118" s="438"/>
      <c r="V118" s="438"/>
      <c r="W118" s="438"/>
      <c r="X118" s="438"/>
      <c r="Y118" s="438"/>
      <c r="Z118" s="438"/>
      <c r="AA118" s="438"/>
      <c r="AB118" s="438"/>
      <c r="AC118" s="438"/>
      <c r="AD118" s="438"/>
      <c r="AE118" s="438"/>
    </row>
    <row r="119" spans="6:32" s="233" customFormat="1" outlineLevel="1" x14ac:dyDescent="0.3">
      <c r="F119" s="70">
        <v>21</v>
      </c>
      <c r="I119" s="228" t="s">
        <v>256</v>
      </c>
      <c r="J119" s="4"/>
      <c r="L119" s="438"/>
      <c r="M119" s="438"/>
      <c r="N119" s="438"/>
      <c r="O119" s="438"/>
      <c r="P119" s="438"/>
      <c r="Q119" s="438"/>
      <c r="R119" s="438"/>
      <c r="S119" s="438"/>
      <c r="T119" s="438"/>
      <c r="U119" s="438"/>
      <c r="V119" s="438"/>
      <c r="W119" s="438"/>
      <c r="X119" s="438"/>
      <c r="Y119" s="438"/>
      <c r="Z119" s="438"/>
      <c r="AA119" s="438"/>
      <c r="AB119" s="438"/>
      <c r="AC119" s="438"/>
      <c r="AD119" s="438"/>
      <c r="AE119" s="438"/>
    </row>
    <row r="120" spans="6:32" s="233" customFormat="1" outlineLevel="1" x14ac:dyDescent="0.3">
      <c r="F120" s="70">
        <v>22</v>
      </c>
      <c r="I120" s="228" t="s">
        <v>256</v>
      </c>
      <c r="J120" s="4"/>
      <c r="L120" s="438"/>
      <c r="M120" s="438"/>
      <c r="N120" s="438"/>
      <c r="O120" s="438"/>
      <c r="P120" s="438"/>
      <c r="Q120" s="438"/>
      <c r="R120" s="438"/>
      <c r="S120" s="438"/>
      <c r="T120" s="438"/>
      <c r="U120" s="438"/>
      <c r="V120" s="438"/>
      <c r="W120" s="438"/>
      <c r="X120" s="438"/>
      <c r="Y120" s="438"/>
      <c r="Z120" s="438"/>
      <c r="AA120" s="438"/>
      <c r="AB120" s="438"/>
      <c r="AC120" s="438"/>
      <c r="AD120" s="438"/>
      <c r="AE120" s="438"/>
    </row>
    <row r="121" spans="6:32" s="233" customFormat="1" outlineLevel="1" x14ac:dyDescent="0.3">
      <c r="F121" s="70">
        <v>23</v>
      </c>
      <c r="I121" s="228" t="s">
        <v>256</v>
      </c>
      <c r="J121" s="4"/>
      <c r="L121" s="438"/>
      <c r="M121" s="438"/>
      <c r="N121" s="438"/>
      <c r="O121" s="438"/>
      <c r="P121" s="438"/>
      <c r="Q121" s="438"/>
      <c r="R121" s="438"/>
      <c r="S121" s="438"/>
      <c r="T121" s="438"/>
      <c r="U121" s="438"/>
      <c r="V121" s="438"/>
      <c r="W121" s="438"/>
      <c r="X121" s="438"/>
      <c r="Y121" s="438"/>
      <c r="Z121" s="438"/>
      <c r="AA121" s="438"/>
      <c r="AB121" s="438"/>
      <c r="AC121" s="438"/>
      <c r="AD121" s="438"/>
      <c r="AE121" s="438"/>
    </row>
    <row r="122" spans="6:32" s="233" customFormat="1" outlineLevel="1" x14ac:dyDescent="0.3">
      <c r="F122" s="70">
        <v>24</v>
      </c>
      <c r="I122" s="228" t="s">
        <v>256</v>
      </c>
      <c r="J122" s="4"/>
      <c r="L122" s="438"/>
      <c r="M122" s="438"/>
      <c r="N122" s="438"/>
      <c r="O122" s="438"/>
      <c r="P122" s="438"/>
      <c r="Q122" s="438"/>
      <c r="R122" s="438"/>
      <c r="S122" s="438"/>
      <c r="T122" s="438"/>
      <c r="U122" s="438"/>
      <c r="V122" s="438"/>
      <c r="W122" s="438"/>
      <c r="X122" s="438"/>
      <c r="Y122" s="438"/>
      <c r="Z122" s="438"/>
      <c r="AA122" s="438"/>
      <c r="AB122" s="438"/>
      <c r="AC122" s="438"/>
      <c r="AD122" s="438"/>
      <c r="AE122" s="438"/>
    </row>
    <row r="123" spans="6:32" s="233" customFormat="1" ht="14.4" outlineLevel="1" thickBot="1" x14ac:dyDescent="0.35">
      <c r="F123" s="70">
        <v>25</v>
      </c>
      <c r="I123" s="228" t="s">
        <v>256</v>
      </c>
      <c r="J123" s="4"/>
      <c r="L123" s="438"/>
      <c r="M123" s="438"/>
      <c r="N123" s="438"/>
      <c r="O123" s="438"/>
      <c r="P123" s="438"/>
      <c r="Q123" s="438"/>
      <c r="R123" s="438"/>
      <c r="S123" s="438"/>
      <c r="T123" s="438"/>
      <c r="U123" s="438"/>
      <c r="V123" s="438"/>
      <c r="W123" s="438"/>
      <c r="X123" s="438"/>
      <c r="Y123" s="438"/>
      <c r="Z123" s="438"/>
      <c r="AA123" s="438"/>
      <c r="AB123" s="438"/>
      <c r="AC123" s="438"/>
      <c r="AD123" s="438"/>
      <c r="AE123" s="438"/>
      <c r="AF123" s="63" t="s">
        <v>339</v>
      </c>
    </row>
    <row r="124" spans="6:32" s="233" customFormat="1" outlineLevel="1" x14ac:dyDescent="0.3"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</row>
    <row r="125" spans="6:32" s="233" customFormat="1" outlineLevel="1" x14ac:dyDescent="0.3">
      <c r="I125" s="63" t="s">
        <v>338</v>
      </c>
      <c r="J125" s="4"/>
    </row>
    <row r="126" spans="6:32" s="233" customFormat="1" outlineLevel="1" x14ac:dyDescent="0.3">
      <c r="I126" s="4"/>
      <c r="J126" s="4"/>
    </row>
    <row r="127" spans="6:32" s="233" customFormat="1" outlineLevel="1" x14ac:dyDescent="0.3">
      <c r="I127" s="4"/>
      <c r="J127" s="4"/>
    </row>
    <row r="128" spans="6:32" s="233" customFormat="1" outlineLevel="1" x14ac:dyDescent="0.3">
      <c r="I128" s="4"/>
      <c r="J128" s="4"/>
    </row>
    <row r="129" spans="3:87" s="233" customFormat="1" x14ac:dyDescent="0.3">
      <c r="I129" s="4"/>
      <c r="J129" s="4"/>
    </row>
    <row r="130" spans="3:87" ht="16.2" thickBot="1" x14ac:dyDescent="0.35">
      <c r="C130" s="76" t="s">
        <v>337</v>
      </c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</row>
    <row r="131" spans="3:87" outlineLevel="1" x14ac:dyDescent="0.3">
      <c r="L131" s="233"/>
      <c r="M131" s="233"/>
      <c r="N131" s="233"/>
      <c r="O131" s="233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</row>
    <row r="132" spans="3:87" outlineLevel="1" x14ac:dyDescent="0.3"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/>
      <c r="AY132"/>
      <c r="CH132" s="172"/>
      <c r="CI132" s="172"/>
    </row>
    <row r="133" spans="3:87" outlineLevel="1" x14ac:dyDescent="0.3"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/>
      <c r="AS133"/>
      <c r="AT133"/>
      <c r="AU133"/>
      <c r="AV133"/>
      <c r="AW133"/>
      <c r="AX133"/>
      <c r="AY133"/>
      <c r="CB133" s="172"/>
      <c r="CC133" s="172"/>
      <c r="CD133" s="172"/>
      <c r="CE133" s="172"/>
      <c r="CF133" s="172"/>
      <c r="CG133" s="172"/>
      <c r="CH133" s="172"/>
      <c r="CI133" s="172"/>
    </row>
    <row r="134" spans="3:87" ht="41.4" outlineLevel="1" x14ac:dyDescent="0.3">
      <c r="F134" s="69" t="s">
        <v>76</v>
      </c>
      <c r="G134" s="173"/>
      <c r="H134" s="69" t="s">
        <v>290</v>
      </c>
      <c r="I134" s="69" t="s">
        <v>289</v>
      </c>
      <c r="J134" s="69" t="s">
        <v>336</v>
      </c>
      <c r="K134" s="69" t="s">
        <v>93</v>
      </c>
      <c r="L134" s="78" t="str">
        <f t="shared" ref="L134:AE134" si="8">INDEX(As.L.Ser,L$7)</f>
        <v>Servicio Móvil</v>
      </c>
      <c r="M134" s="78" t="str">
        <f t="shared" si="8"/>
        <v>Cargo de Acceso Móvil</v>
      </c>
      <c r="N134" s="78" t="str">
        <f t="shared" si="8"/>
        <v>Servicio On-Net Móvil</v>
      </c>
      <c r="O134" s="78" t="str">
        <f t="shared" si="8"/>
        <v>libre</v>
      </c>
      <c r="P134" s="78" t="str">
        <f t="shared" si="8"/>
        <v>libre</v>
      </c>
      <c r="Q134" s="78" t="str">
        <f t="shared" si="8"/>
        <v>Conexión Móvil</v>
      </c>
      <c r="R134" s="78" t="str">
        <f t="shared" si="8"/>
        <v xml:space="preserve">BAM e Internet Móvil </v>
      </c>
      <c r="S134" s="78" t="str">
        <f t="shared" si="8"/>
        <v>SMS</v>
      </c>
      <c r="T134" s="78" t="str">
        <f t="shared" si="8"/>
        <v>MMS</v>
      </c>
      <c r="U134" s="78" t="str">
        <f t="shared" si="8"/>
        <v>libre</v>
      </c>
      <c r="V134" s="78" t="str">
        <f t="shared" si="8"/>
        <v>libre</v>
      </c>
      <c r="W134" s="78" t="str">
        <f t="shared" si="8"/>
        <v>libre</v>
      </c>
      <c r="X134" s="78" t="str">
        <f t="shared" si="8"/>
        <v>libre</v>
      </c>
      <c r="Y134" s="78" t="str">
        <f t="shared" si="8"/>
        <v>libre</v>
      </c>
      <c r="Z134" s="78" t="str">
        <f t="shared" si="8"/>
        <v>libre</v>
      </c>
      <c r="AA134" s="78" t="str">
        <f t="shared" si="8"/>
        <v>libre</v>
      </c>
      <c r="AB134" s="78" t="str">
        <f t="shared" si="8"/>
        <v>libre</v>
      </c>
      <c r="AC134" s="78" t="str">
        <f t="shared" si="8"/>
        <v>libre</v>
      </c>
      <c r="AD134" s="78" t="str">
        <f t="shared" si="8"/>
        <v>libre</v>
      </c>
      <c r="AE134" s="78" t="str">
        <f t="shared" si="8"/>
        <v>libre</v>
      </c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</row>
    <row r="135" spans="3:87" outlineLevel="1" x14ac:dyDescent="0.3">
      <c r="D135" s="233"/>
      <c r="E135" s="233"/>
      <c r="F135" s="70">
        <v>1</v>
      </c>
      <c r="G135" s="173"/>
      <c r="H135" s="71" t="str">
        <f t="array" ref="H135:H434">BD.nom.subcat</f>
        <v>Equipo Sitio</v>
      </c>
      <c r="I135" s="71" t="str">
        <f t="array" ref="I135:I434">BD.nom.act</f>
        <v>TRX Urbana</v>
      </c>
      <c r="J135" s="15" t="s">
        <v>1749</v>
      </c>
      <c r="K135" s="84">
        <f t="shared" ref="K135:K198" si="9">MATCH(J135,As.Tb.Nom,0)</f>
        <v>1</v>
      </c>
      <c r="L135" s="28">
        <f t="shared" ref="L135:AA144" si="10">INDEX(As.Tb,$K135,L$7)</f>
        <v>0</v>
      </c>
      <c r="M135" s="28">
        <f t="shared" si="10"/>
        <v>5.7066118656017824E-3</v>
      </c>
      <c r="N135" s="28">
        <f t="shared" si="10"/>
        <v>2.7170826323475943E-2</v>
      </c>
      <c r="O135" s="28">
        <f>INDEX(As.Tb,$K135,O$7)</f>
        <v>0</v>
      </c>
      <c r="P135" s="28">
        <f t="shared" si="10"/>
        <v>0</v>
      </c>
      <c r="Q135" s="28">
        <f t="shared" si="10"/>
        <v>0</v>
      </c>
      <c r="R135" s="28">
        <f t="shared" si="10"/>
        <v>0.96705025991701554</v>
      </c>
      <c r="S135" s="28">
        <f t="shared" si="10"/>
        <v>7.230189390659764E-5</v>
      </c>
      <c r="T135" s="28">
        <f t="shared" si="10"/>
        <v>0</v>
      </c>
      <c r="U135" s="28">
        <f t="shared" si="10"/>
        <v>0</v>
      </c>
      <c r="V135" s="28">
        <f t="shared" si="10"/>
        <v>0</v>
      </c>
      <c r="W135" s="28">
        <f t="shared" si="10"/>
        <v>0</v>
      </c>
      <c r="X135" s="28">
        <f t="shared" si="10"/>
        <v>0</v>
      </c>
      <c r="Y135" s="28">
        <f t="shared" si="10"/>
        <v>0</v>
      </c>
      <c r="Z135" s="28">
        <f t="shared" si="10"/>
        <v>0</v>
      </c>
      <c r="AA135" s="28">
        <f t="shared" si="10"/>
        <v>0</v>
      </c>
      <c r="AB135" s="28">
        <f t="shared" ref="T135:AE142" si="11">INDEX(As.Tb,$K135,AB$7)</f>
        <v>0</v>
      </c>
      <c r="AC135" s="28">
        <f t="shared" si="11"/>
        <v>0</v>
      </c>
      <c r="AD135" s="28">
        <f t="shared" si="11"/>
        <v>0</v>
      </c>
      <c r="AE135" s="28">
        <f t="shared" si="11"/>
        <v>0</v>
      </c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</row>
    <row r="136" spans="3:87" outlineLevel="1" x14ac:dyDescent="0.3">
      <c r="D136" s="233"/>
      <c r="E136" s="233"/>
      <c r="F136" s="70">
        <v>2</v>
      </c>
      <c r="G136" s="173"/>
      <c r="H136" s="71" t="str">
        <v>Equipo Sitio</v>
      </c>
      <c r="I136" s="71" t="str">
        <v>TRX Suburbana</v>
      </c>
      <c r="J136" s="15" t="s">
        <v>1749</v>
      </c>
      <c r="K136" s="84">
        <f t="shared" si="9"/>
        <v>1</v>
      </c>
      <c r="L136" s="28">
        <f t="shared" si="10"/>
        <v>0</v>
      </c>
      <c r="M136" s="28">
        <f t="shared" si="10"/>
        <v>5.7066118656017824E-3</v>
      </c>
      <c r="N136" s="28">
        <f t="shared" si="10"/>
        <v>2.7170826323475943E-2</v>
      </c>
      <c r="O136" s="28">
        <f t="shared" si="10"/>
        <v>0</v>
      </c>
      <c r="P136" s="28">
        <f t="shared" si="10"/>
        <v>0</v>
      </c>
      <c r="Q136" s="28">
        <f t="shared" si="10"/>
        <v>0</v>
      </c>
      <c r="R136" s="28">
        <f t="shared" si="10"/>
        <v>0.96705025991701554</v>
      </c>
      <c r="S136" s="28">
        <f t="shared" si="10"/>
        <v>7.230189390659764E-5</v>
      </c>
      <c r="T136" s="28">
        <f t="shared" si="11"/>
        <v>0</v>
      </c>
      <c r="U136" s="28">
        <f t="shared" si="11"/>
        <v>0</v>
      </c>
      <c r="V136" s="28">
        <f t="shared" si="11"/>
        <v>0</v>
      </c>
      <c r="W136" s="28">
        <f t="shared" si="11"/>
        <v>0</v>
      </c>
      <c r="X136" s="28">
        <f t="shared" si="11"/>
        <v>0</v>
      </c>
      <c r="Y136" s="28">
        <f t="shared" si="11"/>
        <v>0</v>
      </c>
      <c r="Z136" s="28">
        <f t="shared" si="11"/>
        <v>0</v>
      </c>
      <c r="AA136" s="28">
        <f t="shared" si="11"/>
        <v>0</v>
      </c>
      <c r="AB136" s="28">
        <f t="shared" si="11"/>
        <v>0</v>
      </c>
      <c r="AC136" s="28">
        <f t="shared" si="11"/>
        <v>0</v>
      </c>
      <c r="AD136" s="28">
        <f t="shared" si="11"/>
        <v>0</v>
      </c>
      <c r="AE136" s="28">
        <f t="shared" si="11"/>
        <v>0</v>
      </c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</row>
    <row r="137" spans="3:87" ht="12.75" customHeight="1" outlineLevel="1" x14ac:dyDescent="0.3">
      <c r="D137" s="233"/>
      <c r="E137" s="233"/>
      <c r="F137" s="70">
        <v>3</v>
      </c>
      <c r="G137" s="173"/>
      <c r="H137" s="71" t="str">
        <v>Equipo Sitio</v>
      </c>
      <c r="I137" s="71" t="str">
        <v>TRX Rural</v>
      </c>
      <c r="J137" s="15" t="s">
        <v>1749</v>
      </c>
      <c r="K137" s="84">
        <f t="shared" si="9"/>
        <v>1</v>
      </c>
      <c r="L137" s="28">
        <f t="shared" si="10"/>
        <v>0</v>
      </c>
      <c r="M137" s="28">
        <f t="shared" si="10"/>
        <v>5.7066118656017824E-3</v>
      </c>
      <c r="N137" s="28">
        <f t="shared" si="10"/>
        <v>2.7170826323475943E-2</v>
      </c>
      <c r="O137" s="28">
        <f t="shared" si="10"/>
        <v>0</v>
      </c>
      <c r="P137" s="28">
        <f t="shared" si="10"/>
        <v>0</v>
      </c>
      <c r="Q137" s="28">
        <f t="shared" si="10"/>
        <v>0</v>
      </c>
      <c r="R137" s="28">
        <f t="shared" si="10"/>
        <v>0.96705025991701554</v>
      </c>
      <c r="S137" s="28">
        <f t="shared" si="10"/>
        <v>7.230189390659764E-5</v>
      </c>
      <c r="T137" s="28">
        <f t="shared" si="11"/>
        <v>0</v>
      </c>
      <c r="U137" s="28">
        <f t="shared" si="11"/>
        <v>0</v>
      </c>
      <c r="V137" s="28">
        <f t="shared" si="11"/>
        <v>0</v>
      </c>
      <c r="W137" s="28">
        <f t="shared" si="11"/>
        <v>0</v>
      </c>
      <c r="X137" s="28">
        <f t="shared" si="11"/>
        <v>0</v>
      </c>
      <c r="Y137" s="28">
        <f t="shared" si="11"/>
        <v>0</v>
      </c>
      <c r="Z137" s="28">
        <f t="shared" si="11"/>
        <v>0</v>
      </c>
      <c r="AA137" s="28">
        <f t="shared" si="11"/>
        <v>0</v>
      </c>
      <c r="AB137" s="28">
        <f t="shared" si="11"/>
        <v>0</v>
      </c>
      <c r="AC137" s="28">
        <f t="shared" si="11"/>
        <v>0</v>
      </c>
      <c r="AD137" s="28">
        <f t="shared" si="11"/>
        <v>0</v>
      </c>
      <c r="AE137" s="28">
        <f t="shared" si="11"/>
        <v>0</v>
      </c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</row>
    <row r="138" spans="3:87" ht="12.75" customHeight="1" outlineLevel="1" x14ac:dyDescent="0.3">
      <c r="D138" s="233"/>
      <c r="E138" s="233"/>
      <c r="F138" s="70">
        <v>4</v>
      </c>
      <c r="G138" s="173"/>
      <c r="H138" s="71" t="str">
        <v>Libre</v>
      </c>
      <c r="I138" s="71" t="str">
        <v>libre</v>
      </c>
      <c r="J138" s="15" t="s">
        <v>256</v>
      </c>
      <c r="K138" s="84">
        <f t="shared" si="9"/>
        <v>13</v>
      </c>
      <c r="L138" s="28">
        <f t="shared" si="10"/>
        <v>0</v>
      </c>
      <c r="M138" s="28">
        <f t="shared" si="10"/>
        <v>0</v>
      </c>
      <c r="N138" s="28">
        <f t="shared" si="10"/>
        <v>0</v>
      </c>
      <c r="O138" s="28">
        <f t="shared" si="10"/>
        <v>0</v>
      </c>
      <c r="P138" s="28">
        <f t="shared" si="10"/>
        <v>0</v>
      </c>
      <c r="Q138" s="28">
        <f t="shared" si="10"/>
        <v>0</v>
      </c>
      <c r="R138" s="28">
        <f t="shared" si="10"/>
        <v>0</v>
      </c>
      <c r="S138" s="28">
        <f t="shared" si="10"/>
        <v>0</v>
      </c>
      <c r="T138" s="28">
        <f t="shared" si="11"/>
        <v>0</v>
      </c>
      <c r="U138" s="28">
        <f t="shared" si="11"/>
        <v>0</v>
      </c>
      <c r="V138" s="28">
        <f t="shared" si="11"/>
        <v>0</v>
      </c>
      <c r="W138" s="28">
        <f t="shared" si="11"/>
        <v>0</v>
      </c>
      <c r="X138" s="28">
        <f t="shared" si="11"/>
        <v>0</v>
      </c>
      <c r="Y138" s="28">
        <f t="shared" si="11"/>
        <v>0</v>
      </c>
      <c r="Z138" s="28">
        <f t="shared" si="11"/>
        <v>0</v>
      </c>
      <c r="AA138" s="28">
        <f t="shared" si="11"/>
        <v>0</v>
      </c>
      <c r="AB138" s="28">
        <f t="shared" si="11"/>
        <v>0</v>
      </c>
      <c r="AC138" s="28">
        <f t="shared" si="11"/>
        <v>0</v>
      </c>
      <c r="AD138" s="28">
        <f t="shared" si="11"/>
        <v>0</v>
      </c>
      <c r="AE138" s="28">
        <f t="shared" si="11"/>
        <v>0</v>
      </c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</row>
    <row r="139" spans="3:87" ht="12.75" customHeight="1" outlineLevel="1" x14ac:dyDescent="0.3">
      <c r="D139" s="233"/>
      <c r="E139" s="233"/>
      <c r="F139" s="70">
        <v>5</v>
      </c>
      <c r="G139" s="173"/>
      <c r="H139" s="71" t="str">
        <v>Equipo Sitio</v>
      </c>
      <c r="I139" s="71" t="str">
        <v>Gabinete</v>
      </c>
      <c r="J139" s="15" t="s">
        <v>1749</v>
      </c>
      <c r="K139" s="84">
        <f t="shared" si="9"/>
        <v>1</v>
      </c>
      <c r="L139" s="28">
        <f t="shared" si="10"/>
        <v>0</v>
      </c>
      <c r="M139" s="28">
        <f t="shared" si="10"/>
        <v>5.7066118656017824E-3</v>
      </c>
      <c r="N139" s="28">
        <f t="shared" si="10"/>
        <v>2.7170826323475943E-2</v>
      </c>
      <c r="O139" s="28">
        <f t="shared" si="10"/>
        <v>0</v>
      </c>
      <c r="P139" s="28">
        <f t="shared" si="10"/>
        <v>0</v>
      </c>
      <c r="Q139" s="28">
        <f t="shared" si="10"/>
        <v>0</v>
      </c>
      <c r="R139" s="28">
        <f t="shared" si="10"/>
        <v>0.96705025991701554</v>
      </c>
      <c r="S139" s="28">
        <f t="shared" si="10"/>
        <v>7.230189390659764E-5</v>
      </c>
      <c r="T139" s="28">
        <f t="shared" si="11"/>
        <v>0</v>
      </c>
      <c r="U139" s="28">
        <f t="shared" si="11"/>
        <v>0</v>
      </c>
      <c r="V139" s="28">
        <f t="shared" si="11"/>
        <v>0</v>
      </c>
      <c r="W139" s="28">
        <f t="shared" si="11"/>
        <v>0</v>
      </c>
      <c r="X139" s="28">
        <f t="shared" si="11"/>
        <v>0</v>
      </c>
      <c r="Y139" s="28">
        <f t="shared" si="11"/>
        <v>0</v>
      </c>
      <c r="Z139" s="28">
        <f t="shared" si="11"/>
        <v>0</v>
      </c>
      <c r="AA139" s="28">
        <f t="shared" si="11"/>
        <v>0</v>
      </c>
      <c r="AB139" s="28">
        <f t="shared" si="11"/>
        <v>0</v>
      </c>
      <c r="AC139" s="28">
        <f t="shared" si="11"/>
        <v>0</v>
      </c>
      <c r="AD139" s="28">
        <f t="shared" si="11"/>
        <v>0</v>
      </c>
      <c r="AE139" s="28">
        <f t="shared" si="11"/>
        <v>0</v>
      </c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</row>
    <row r="140" spans="3:87" ht="12.75" customHeight="1" outlineLevel="1" x14ac:dyDescent="0.3">
      <c r="D140" s="233"/>
      <c r="E140" s="233"/>
      <c r="F140" s="70">
        <v>6</v>
      </c>
      <c r="G140" s="173"/>
      <c r="H140" s="71" t="str">
        <v>Libre</v>
      </c>
      <c r="I140" s="71" t="str">
        <v>libre</v>
      </c>
      <c r="J140" s="15" t="s">
        <v>256</v>
      </c>
      <c r="K140" s="84">
        <f t="shared" si="9"/>
        <v>13</v>
      </c>
      <c r="L140" s="28">
        <f t="shared" si="10"/>
        <v>0</v>
      </c>
      <c r="M140" s="28">
        <f t="shared" si="10"/>
        <v>0</v>
      </c>
      <c r="N140" s="28">
        <f t="shared" si="10"/>
        <v>0</v>
      </c>
      <c r="O140" s="28">
        <f t="shared" si="10"/>
        <v>0</v>
      </c>
      <c r="P140" s="28">
        <f t="shared" si="10"/>
        <v>0</v>
      </c>
      <c r="Q140" s="28">
        <f t="shared" si="10"/>
        <v>0</v>
      </c>
      <c r="R140" s="28">
        <f t="shared" si="10"/>
        <v>0</v>
      </c>
      <c r="S140" s="28">
        <f t="shared" si="10"/>
        <v>0</v>
      </c>
      <c r="T140" s="28">
        <f t="shared" si="11"/>
        <v>0</v>
      </c>
      <c r="U140" s="28">
        <f t="shared" si="11"/>
        <v>0</v>
      </c>
      <c r="V140" s="28">
        <f t="shared" si="11"/>
        <v>0</v>
      </c>
      <c r="W140" s="28">
        <f t="shared" si="11"/>
        <v>0</v>
      </c>
      <c r="X140" s="28">
        <f t="shared" si="11"/>
        <v>0</v>
      </c>
      <c r="Y140" s="28">
        <f t="shared" si="11"/>
        <v>0</v>
      </c>
      <c r="Z140" s="28">
        <f t="shared" si="11"/>
        <v>0</v>
      </c>
      <c r="AA140" s="28">
        <f t="shared" si="11"/>
        <v>0</v>
      </c>
      <c r="AB140" s="28">
        <f t="shared" si="11"/>
        <v>0</v>
      </c>
      <c r="AC140" s="28">
        <f t="shared" si="11"/>
        <v>0</v>
      </c>
      <c r="AD140" s="28">
        <f t="shared" si="11"/>
        <v>0</v>
      </c>
      <c r="AE140" s="28">
        <f t="shared" si="11"/>
        <v>0</v>
      </c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</row>
    <row r="141" spans="3:87" ht="12.75" customHeight="1" outlineLevel="1" x14ac:dyDescent="0.3">
      <c r="D141" s="233"/>
      <c r="E141" s="233"/>
      <c r="F141" s="70">
        <v>7</v>
      </c>
      <c r="G141" s="173"/>
      <c r="H141" s="71" t="str">
        <v>Equipo Sitio</v>
      </c>
      <c r="I141" s="71" t="str">
        <v>BBU U</v>
      </c>
      <c r="J141" s="15" t="s">
        <v>1750</v>
      </c>
      <c r="K141" s="84">
        <f t="shared" si="9"/>
        <v>2</v>
      </c>
      <c r="L141" s="28">
        <f t="shared" si="10"/>
        <v>0</v>
      </c>
      <c r="M141" s="28">
        <f t="shared" si="10"/>
        <v>4.6124635533509924E-3</v>
      </c>
      <c r="N141" s="28">
        <f t="shared" si="10"/>
        <v>2.1961270379520829E-2</v>
      </c>
      <c r="O141" s="28">
        <f t="shared" si="10"/>
        <v>0</v>
      </c>
      <c r="P141" s="28">
        <f t="shared" si="10"/>
        <v>0</v>
      </c>
      <c r="Q141" s="28">
        <f t="shared" si="10"/>
        <v>0</v>
      </c>
      <c r="R141" s="28">
        <f t="shared" si="10"/>
        <v>0.97336782686391321</v>
      </c>
      <c r="S141" s="28">
        <f t="shared" si="10"/>
        <v>5.8439203214894674E-5</v>
      </c>
      <c r="T141" s="28">
        <f t="shared" si="11"/>
        <v>0</v>
      </c>
      <c r="U141" s="28">
        <f t="shared" si="11"/>
        <v>0</v>
      </c>
      <c r="V141" s="28">
        <f t="shared" si="11"/>
        <v>0</v>
      </c>
      <c r="W141" s="28">
        <f t="shared" si="11"/>
        <v>0</v>
      </c>
      <c r="X141" s="28">
        <f t="shared" si="11"/>
        <v>0</v>
      </c>
      <c r="Y141" s="28">
        <f t="shared" si="11"/>
        <v>0</v>
      </c>
      <c r="Z141" s="28">
        <f t="shared" si="11"/>
        <v>0</v>
      </c>
      <c r="AA141" s="28">
        <f t="shared" si="11"/>
        <v>0</v>
      </c>
      <c r="AB141" s="28">
        <f t="shared" si="11"/>
        <v>0</v>
      </c>
      <c r="AC141" s="28">
        <f t="shared" si="11"/>
        <v>0</v>
      </c>
      <c r="AD141" s="28">
        <f t="shared" si="11"/>
        <v>0</v>
      </c>
      <c r="AE141" s="28">
        <f t="shared" si="11"/>
        <v>0</v>
      </c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</row>
    <row r="142" spans="3:87" ht="12.75" customHeight="1" outlineLevel="1" x14ac:dyDescent="0.3">
      <c r="D142" s="233"/>
      <c r="E142" s="233"/>
      <c r="F142" s="70">
        <v>8</v>
      </c>
      <c r="G142" s="173"/>
      <c r="H142" s="71" t="str">
        <v>Equipo Sitio</v>
      </c>
      <c r="I142" s="71" t="str">
        <v>BBU S</v>
      </c>
      <c r="J142" s="15" t="s">
        <v>1750</v>
      </c>
      <c r="K142" s="84">
        <f t="shared" si="9"/>
        <v>2</v>
      </c>
      <c r="L142" s="28">
        <f t="shared" si="10"/>
        <v>0</v>
      </c>
      <c r="M142" s="28">
        <f t="shared" si="10"/>
        <v>4.6124635533509924E-3</v>
      </c>
      <c r="N142" s="28">
        <f t="shared" si="10"/>
        <v>2.1961270379520829E-2</v>
      </c>
      <c r="O142" s="28">
        <f t="shared" si="10"/>
        <v>0</v>
      </c>
      <c r="P142" s="28">
        <f t="shared" si="10"/>
        <v>0</v>
      </c>
      <c r="Q142" s="28">
        <f t="shared" si="10"/>
        <v>0</v>
      </c>
      <c r="R142" s="28">
        <f t="shared" si="10"/>
        <v>0.97336782686391321</v>
      </c>
      <c r="S142" s="28">
        <f t="shared" si="10"/>
        <v>5.8439203214894674E-5</v>
      </c>
      <c r="T142" s="28">
        <f t="shared" si="11"/>
        <v>0</v>
      </c>
      <c r="U142" s="28">
        <f t="shared" si="11"/>
        <v>0</v>
      </c>
      <c r="V142" s="28">
        <f t="shared" si="11"/>
        <v>0</v>
      </c>
      <c r="W142" s="28">
        <f t="shared" si="11"/>
        <v>0</v>
      </c>
      <c r="X142" s="28">
        <f t="shared" ref="T142:AE149" si="12">INDEX(As.Tb,$K142,X$7)</f>
        <v>0</v>
      </c>
      <c r="Y142" s="28">
        <f t="shared" si="12"/>
        <v>0</v>
      </c>
      <c r="Z142" s="28">
        <f t="shared" si="12"/>
        <v>0</v>
      </c>
      <c r="AA142" s="28">
        <f t="shared" si="12"/>
        <v>0</v>
      </c>
      <c r="AB142" s="28">
        <f t="shared" si="12"/>
        <v>0</v>
      </c>
      <c r="AC142" s="28">
        <f t="shared" si="12"/>
        <v>0</v>
      </c>
      <c r="AD142" s="28">
        <f t="shared" si="12"/>
        <v>0</v>
      </c>
      <c r="AE142" s="28">
        <f t="shared" si="12"/>
        <v>0</v>
      </c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</row>
    <row r="143" spans="3:87" ht="12.75" customHeight="1" outlineLevel="1" x14ac:dyDescent="0.3">
      <c r="D143" s="233"/>
      <c r="E143" s="233"/>
      <c r="F143" s="70">
        <v>9</v>
      </c>
      <c r="G143" s="173"/>
      <c r="H143" s="71" t="str">
        <v>Equipo Sitio</v>
      </c>
      <c r="I143" s="71" t="str">
        <v>BBU R</v>
      </c>
      <c r="J143" s="15" t="s">
        <v>1750</v>
      </c>
      <c r="K143" s="84">
        <f t="shared" si="9"/>
        <v>2</v>
      </c>
      <c r="L143" s="28">
        <f t="shared" si="10"/>
        <v>0</v>
      </c>
      <c r="M143" s="28">
        <f t="shared" si="10"/>
        <v>4.6124635533509924E-3</v>
      </c>
      <c r="N143" s="28">
        <f t="shared" si="10"/>
        <v>2.1961270379520829E-2</v>
      </c>
      <c r="O143" s="28">
        <f t="shared" si="10"/>
        <v>0</v>
      </c>
      <c r="P143" s="28">
        <f t="shared" si="10"/>
        <v>0</v>
      </c>
      <c r="Q143" s="28">
        <f t="shared" si="10"/>
        <v>0</v>
      </c>
      <c r="R143" s="28">
        <f t="shared" si="10"/>
        <v>0.97336782686391321</v>
      </c>
      <c r="S143" s="28">
        <f t="shared" si="10"/>
        <v>5.8439203214894674E-5</v>
      </c>
      <c r="T143" s="28">
        <f t="shared" si="12"/>
        <v>0</v>
      </c>
      <c r="U143" s="28">
        <f t="shared" si="12"/>
        <v>0</v>
      </c>
      <c r="V143" s="28">
        <f t="shared" si="12"/>
        <v>0</v>
      </c>
      <c r="W143" s="28">
        <f t="shared" si="12"/>
        <v>0</v>
      </c>
      <c r="X143" s="28">
        <f t="shared" si="12"/>
        <v>0</v>
      </c>
      <c r="Y143" s="28">
        <f t="shared" si="12"/>
        <v>0</v>
      </c>
      <c r="Z143" s="28">
        <f t="shared" si="12"/>
        <v>0</v>
      </c>
      <c r="AA143" s="28">
        <f t="shared" si="12"/>
        <v>0</v>
      </c>
      <c r="AB143" s="28">
        <f t="shared" si="12"/>
        <v>0</v>
      </c>
      <c r="AC143" s="28">
        <f t="shared" si="12"/>
        <v>0</v>
      </c>
      <c r="AD143" s="28">
        <f t="shared" si="12"/>
        <v>0</v>
      </c>
      <c r="AE143" s="28">
        <f t="shared" si="12"/>
        <v>0</v>
      </c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</row>
    <row r="144" spans="3:87" ht="12.75" customHeight="1" outlineLevel="1" x14ac:dyDescent="0.3">
      <c r="D144" s="233"/>
      <c r="E144" s="233"/>
      <c r="F144" s="70">
        <v>10</v>
      </c>
      <c r="G144" s="173"/>
      <c r="H144" s="71" t="str">
        <v>Libre</v>
      </c>
      <c r="I144" s="71" t="str">
        <v>libre</v>
      </c>
      <c r="J144" s="15" t="s">
        <v>256</v>
      </c>
      <c r="K144" s="84">
        <f t="shared" si="9"/>
        <v>13</v>
      </c>
      <c r="L144" s="28">
        <f t="shared" si="10"/>
        <v>0</v>
      </c>
      <c r="M144" s="28">
        <f t="shared" si="10"/>
        <v>0</v>
      </c>
      <c r="N144" s="28">
        <f t="shared" si="10"/>
        <v>0</v>
      </c>
      <c r="O144" s="28">
        <f t="shared" si="10"/>
        <v>0</v>
      </c>
      <c r="P144" s="28">
        <f t="shared" si="10"/>
        <v>0</v>
      </c>
      <c r="Q144" s="28">
        <f t="shared" si="10"/>
        <v>0</v>
      </c>
      <c r="R144" s="28">
        <f t="shared" si="10"/>
        <v>0</v>
      </c>
      <c r="S144" s="28">
        <f t="shared" si="10"/>
        <v>0</v>
      </c>
      <c r="T144" s="28">
        <f t="shared" si="12"/>
        <v>0</v>
      </c>
      <c r="U144" s="28">
        <f t="shared" si="12"/>
        <v>0</v>
      </c>
      <c r="V144" s="28">
        <f t="shared" si="12"/>
        <v>0</v>
      </c>
      <c r="W144" s="28">
        <f t="shared" si="12"/>
        <v>0</v>
      </c>
      <c r="X144" s="28">
        <f t="shared" si="12"/>
        <v>0</v>
      </c>
      <c r="Y144" s="28">
        <f t="shared" si="12"/>
        <v>0</v>
      </c>
      <c r="Z144" s="28">
        <f t="shared" si="12"/>
        <v>0</v>
      </c>
      <c r="AA144" s="28">
        <f t="shared" si="12"/>
        <v>0</v>
      </c>
      <c r="AB144" s="28">
        <f t="shared" si="12"/>
        <v>0</v>
      </c>
      <c r="AC144" s="28">
        <f t="shared" si="12"/>
        <v>0</v>
      </c>
      <c r="AD144" s="28">
        <f t="shared" si="12"/>
        <v>0</v>
      </c>
      <c r="AE144" s="28">
        <f t="shared" si="12"/>
        <v>0</v>
      </c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</row>
    <row r="145" spans="4:87" ht="12.75" customHeight="1" outlineLevel="1" x14ac:dyDescent="0.3">
      <c r="D145" s="233"/>
      <c r="E145" s="233"/>
      <c r="F145" s="70">
        <v>11</v>
      </c>
      <c r="G145" s="173"/>
      <c r="H145" s="71" t="str">
        <v>Sitios</v>
      </c>
      <c r="I145" s="71" t="str">
        <v>Sitio U OOCC</v>
      </c>
      <c r="J145" s="231" t="s">
        <v>1751</v>
      </c>
      <c r="K145" s="84">
        <f t="shared" si="9"/>
        <v>4</v>
      </c>
      <c r="L145" s="28">
        <f t="shared" ref="L145:AA154" si="13">INDEX(As.Tb,$K145,L$7)</f>
        <v>0</v>
      </c>
      <c r="M145" s="28">
        <f t="shared" si="13"/>
        <v>2.9107902099055538E-3</v>
      </c>
      <c r="N145" s="28">
        <f t="shared" si="13"/>
        <v>1.3859112398049472E-2</v>
      </c>
      <c r="O145" s="28">
        <f t="shared" si="13"/>
        <v>0</v>
      </c>
      <c r="P145" s="28">
        <f t="shared" si="13"/>
        <v>0</v>
      </c>
      <c r="Q145" s="28">
        <f t="shared" si="13"/>
        <v>0</v>
      </c>
      <c r="R145" s="28">
        <f t="shared" si="13"/>
        <v>0.98319321812814942</v>
      </c>
      <c r="S145" s="28">
        <f t="shared" si="13"/>
        <v>3.6879263895541132E-5</v>
      </c>
      <c r="T145" s="28">
        <f t="shared" si="13"/>
        <v>0</v>
      </c>
      <c r="U145" s="28">
        <f t="shared" si="13"/>
        <v>0</v>
      </c>
      <c r="V145" s="28">
        <f t="shared" si="13"/>
        <v>0</v>
      </c>
      <c r="W145" s="28">
        <f t="shared" si="13"/>
        <v>0</v>
      </c>
      <c r="X145" s="28">
        <f t="shared" si="13"/>
        <v>0</v>
      </c>
      <c r="Y145" s="28">
        <f t="shared" si="13"/>
        <v>0</v>
      </c>
      <c r="Z145" s="28">
        <f t="shared" si="13"/>
        <v>0</v>
      </c>
      <c r="AA145" s="28">
        <f t="shared" si="13"/>
        <v>0</v>
      </c>
      <c r="AB145" s="28">
        <f t="shared" si="12"/>
        <v>0</v>
      </c>
      <c r="AC145" s="28">
        <f t="shared" si="12"/>
        <v>0</v>
      </c>
      <c r="AD145" s="28">
        <f t="shared" si="12"/>
        <v>0</v>
      </c>
      <c r="AE145" s="28">
        <f t="shared" si="12"/>
        <v>0</v>
      </c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</row>
    <row r="146" spans="4:87" ht="12.75" customHeight="1" outlineLevel="1" x14ac:dyDescent="0.3">
      <c r="D146" s="233"/>
      <c r="E146" s="233"/>
      <c r="F146" s="70">
        <v>12</v>
      </c>
      <c r="G146" s="173"/>
      <c r="H146" s="71" t="str">
        <v>Sitios</v>
      </c>
      <c r="I146" s="71" t="str">
        <v>Sitio S OOCC</v>
      </c>
      <c r="J146" s="231" t="s">
        <v>1751</v>
      </c>
      <c r="K146" s="84">
        <f t="shared" si="9"/>
        <v>4</v>
      </c>
      <c r="L146" s="28">
        <f t="shared" si="13"/>
        <v>0</v>
      </c>
      <c r="M146" s="28">
        <f t="shared" si="13"/>
        <v>2.9107902099055538E-3</v>
      </c>
      <c r="N146" s="28">
        <f t="shared" si="13"/>
        <v>1.3859112398049472E-2</v>
      </c>
      <c r="O146" s="28">
        <f t="shared" si="13"/>
        <v>0</v>
      </c>
      <c r="P146" s="28">
        <f t="shared" si="13"/>
        <v>0</v>
      </c>
      <c r="Q146" s="28">
        <f t="shared" si="13"/>
        <v>0</v>
      </c>
      <c r="R146" s="28">
        <f t="shared" si="13"/>
        <v>0.98319321812814942</v>
      </c>
      <c r="S146" s="28">
        <f t="shared" si="13"/>
        <v>3.6879263895541132E-5</v>
      </c>
      <c r="T146" s="28">
        <f t="shared" si="12"/>
        <v>0</v>
      </c>
      <c r="U146" s="28">
        <f t="shared" si="12"/>
        <v>0</v>
      </c>
      <c r="V146" s="28">
        <f t="shared" si="12"/>
        <v>0</v>
      </c>
      <c r="W146" s="28">
        <f t="shared" si="12"/>
        <v>0</v>
      </c>
      <c r="X146" s="28">
        <f t="shared" si="12"/>
        <v>0</v>
      </c>
      <c r="Y146" s="28">
        <f t="shared" si="12"/>
        <v>0</v>
      </c>
      <c r="Z146" s="28">
        <f t="shared" si="12"/>
        <v>0</v>
      </c>
      <c r="AA146" s="28">
        <f t="shared" si="12"/>
        <v>0</v>
      </c>
      <c r="AB146" s="28">
        <f t="shared" si="12"/>
        <v>0</v>
      </c>
      <c r="AC146" s="28">
        <f t="shared" si="12"/>
        <v>0</v>
      </c>
      <c r="AD146" s="28">
        <f t="shared" si="12"/>
        <v>0</v>
      </c>
      <c r="AE146" s="28">
        <f t="shared" si="12"/>
        <v>0</v>
      </c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</row>
    <row r="147" spans="4:87" ht="12.75" customHeight="1" outlineLevel="1" x14ac:dyDescent="0.3">
      <c r="D147" s="233"/>
      <c r="E147" s="233"/>
      <c r="F147" s="70">
        <v>13</v>
      </c>
      <c r="G147" s="173"/>
      <c r="H147" s="71" t="str">
        <v>Sitios</v>
      </c>
      <c r="I147" s="71" t="str">
        <v>Sitio R OOCC</v>
      </c>
      <c r="J147" s="231" t="s">
        <v>1751</v>
      </c>
      <c r="K147" s="84">
        <f t="shared" si="9"/>
        <v>4</v>
      </c>
      <c r="L147" s="28">
        <f t="shared" si="13"/>
        <v>0</v>
      </c>
      <c r="M147" s="28">
        <f t="shared" si="13"/>
        <v>2.9107902099055538E-3</v>
      </c>
      <c r="N147" s="28">
        <f t="shared" si="13"/>
        <v>1.3859112398049472E-2</v>
      </c>
      <c r="O147" s="28">
        <f t="shared" si="13"/>
        <v>0</v>
      </c>
      <c r="P147" s="28">
        <f t="shared" si="13"/>
        <v>0</v>
      </c>
      <c r="Q147" s="28">
        <f t="shared" si="13"/>
        <v>0</v>
      </c>
      <c r="R147" s="28">
        <f t="shared" si="13"/>
        <v>0.98319321812814942</v>
      </c>
      <c r="S147" s="28">
        <f t="shared" si="13"/>
        <v>3.6879263895541132E-5</v>
      </c>
      <c r="T147" s="28">
        <f t="shared" si="12"/>
        <v>0</v>
      </c>
      <c r="U147" s="28">
        <f t="shared" si="12"/>
        <v>0</v>
      </c>
      <c r="V147" s="28">
        <f t="shared" si="12"/>
        <v>0</v>
      </c>
      <c r="W147" s="28">
        <f t="shared" si="12"/>
        <v>0</v>
      </c>
      <c r="X147" s="28">
        <f t="shared" si="12"/>
        <v>0</v>
      </c>
      <c r="Y147" s="28">
        <f t="shared" si="12"/>
        <v>0</v>
      </c>
      <c r="Z147" s="28">
        <f t="shared" si="12"/>
        <v>0</v>
      </c>
      <c r="AA147" s="28">
        <f t="shared" si="12"/>
        <v>0</v>
      </c>
      <c r="AB147" s="28">
        <f t="shared" si="12"/>
        <v>0</v>
      </c>
      <c r="AC147" s="28">
        <f t="shared" si="12"/>
        <v>0</v>
      </c>
      <c r="AD147" s="28">
        <f t="shared" si="12"/>
        <v>0</v>
      </c>
      <c r="AE147" s="28">
        <f t="shared" si="12"/>
        <v>0</v>
      </c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</row>
    <row r="148" spans="4:87" ht="12.75" customHeight="1" outlineLevel="1" x14ac:dyDescent="0.3">
      <c r="D148" s="233"/>
      <c r="E148" s="233"/>
      <c r="F148" s="70">
        <v>14</v>
      </c>
      <c r="G148" s="173"/>
      <c r="H148" s="71" t="str">
        <v>TX</v>
      </c>
      <c r="I148" s="71" t="str">
        <v>Enlace backhaul</v>
      </c>
      <c r="J148" s="231" t="s">
        <v>1751</v>
      </c>
      <c r="K148" s="84">
        <f t="shared" si="9"/>
        <v>4</v>
      </c>
      <c r="L148" s="28">
        <f t="shared" si="13"/>
        <v>0</v>
      </c>
      <c r="M148" s="28">
        <f t="shared" si="13"/>
        <v>2.9107902099055538E-3</v>
      </c>
      <c r="N148" s="28">
        <f t="shared" si="13"/>
        <v>1.3859112398049472E-2</v>
      </c>
      <c r="O148" s="28">
        <f t="shared" si="13"/>
        <v>0</v>
      </c>
      <c r="P148" s="28">
        <f t="shared" si="13"/>
        <v>0</v>
      </c>
      <c r="Q148" s="28">
        <f t="shared" si="13"/>
        <v>0</v>
      </c>
      <c r="R148" s="28">
        <f t="shared" si="13"/>
        <v>0.98319321812814942</v>
      </c>
      <c r="S148" s="28">
        <f t="shared" si="13"/>
        <v>3.6879263895541132E-5</v>
      </c>
      <c r="T148" s="28">
        <f t="shared" si="12"/>
        <v>0</v>
      </c>
      <c r="U148" s="28">
        <f t="shared" si="12"/>
        <v>0</v>
      </c>
      <c r="V148" s="28">
        <f t="shared" si="12"/>
        <v>0</v>
      </c>
      <c r="W148" s="28">
        <f t="shared" si="12"/>
        <v>0</v>
      </c>
      <c r="X148" s="28">
        <f t="shared" si="12"/>
        <v>0</v>
      </c>
      <c r="Y148" s="28">
        <f t="shared" si="12"/>
        <v>0</v>
      </c>
      <c r="Z148" s="28">
        <f t="shared" si="12"/>
        <v>0</v>
      </c>
      <c r="AA148" s="28">
        <f t="shared" si="12"/>
        <v>0</v>
      </c>
      <c r="AB148" s="28">
        <f t="shared" si="12"/>
        <v>0</v>
      </c>
      <c r="AC148" s="28">
        <f t="shared" si="12"/>
        <v>0</v>
      </c>
      <c r="AD148" s="28">
        <f t="shared" si="12"/>
        <v>0</v>
      </c>
      <c r="AE148" s="28">
        <f t="shared" si="12"/>
        <v>0</v>
      </c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</row>
    <row r="149" spans="4:87" ht="12.75" customHeight="1" outlineLevel="1" x14ac:dyDescent="0.3">
      <c r="D149" s="233"/>
      <c r="E149" s="233"/>
      <c r="F149" s="70">
        <v>15</v>
      </c>
      <c r="G149" s="173"/>
      <c r="H149" s="71" t="str">
        <v>RNC</v>
      </c>
      <c r="I149" s="71" t="str">
        <v>BSC A</v>
      </c>
      <c r="J149" s="15" t="s">
        <v>1749</v>
      </c>
      <c r="K149" s="84">
        <f t="shared" si="9"/>
        <v>1</v>
      </c>
      <c r="L149" s="28">
        <f t="shared" si="13"/>
        <v>0</v>
      </c>
      <c r="M149" s="28">
        <f t="shared" si="13"/>
        <v>5.7066118656017824E-3</v>
      </c>
      <c r="N149" s="28">
        <f t="shared" si="13"/>
        <v>2.7170826323475943E-2</v>
      </c>
      <c r="O149" s="28">
        <f t="shared" si="13"/>
        <v>0</v>
      </c>
      <c r="P149" s="28">
        <f t="shared" si="13"/>
        <v>0</v>
      </c>
      <c r="Q149" s="28">
        <f t="shared" si="13"/>
        <v>0</v>
      </c>
      <c r="R149" s="28">
        <f t="shared" si="13"/>
        <v>0.96705025991701554</v>
      </c>
      <c r="S149" s="28">
        <f t="shared" si="13"/>
        <v>7.230189390659764E-5</v>
      </c>
      <c r="T149" s="28">
        <f t="shared" si="12"/>
        <v>0</v>
      </c>
      <c r="U149" s="28">
        <f t="shared" si="12"/>
        <v>0</v>
      </c>
      <c r="V149" s="28">
        <f t="shared" si="12"/>
        <v>0</v>
      </c>
      <c r="W149" s="28">
        <f t="shared" si="12"/>
        <v>0</v>
      </c>
      <c r="X149" s="28">
        <f t="shared" si="12"/>
        <v>0</v>
      </c>
      <c r="Y149" s="28">
        <f t="shared" si="12"/>
        <v>0</v>
      </c>
      <c r="Z149" s="28">
        <f t="shared" si="12"/>
        <v>0</v>
      </c>
      <c r="AA149" s="28">
        <f t="shared" si="12"/>
        <v>0</v>
      </c>
      <c r="AB149" s="28">
        <f t="shared" ref="T149:AE156" si="14">INDEX(As.Tb,$K149,AB$7)</f>
        <v>0</v>
      </c>
      <c r="AC149" s="28">
        <f t="shared" si="14"/>
        <v>0</v>
      </c>
      <c r="AD149" s="28">
        <f t="shared" si="14"/>
        <v>0</v>
      </c>
      <c r="AE149" s="28">
        <f t="shared" si="14"/>
        <v>0</v>
      </c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</row>
    <row r="150" spans="4:87" ht="12.75" customHeight="1" outlineLevel="1" x14ac:dyDescent="0.3">
      <c r="D150" s="233"/>
      <c r="E150" s="233"/>
      <c r="F150" s="70">
        <v>16</v>
      </c>
      <c r="G150" s="173"/>
      <c r="H150" s="71" t="str">
        <v>RNC</v>
      </c>
      <c r="I150" s="71" t="str">
        <v>BSC B</v>
      </c>
      <c r="J150" s="15" t="s">
        <v>1749</v>
      </c>
      <c r="K150" s="84">
        <f t="shared" si="9"/>
        <v>1</v>
      </c>
      <c r="L150" s="28">
        <f t="shared" si="13"/>
        <v>0</v>
      </c>
      <c r="M150" s="28">
        <f t="shared" si="13"/>
        <v>5.7066118656017824E-3</v>
      </c>
      <c r="N150" s="28">
        <f t="shared" si="13"/>
        <v>2.7170826323475943E-2</v>
      </c>
      <c r="O150" s="28">
        <f t="shared" si="13"/>
        <v>0</v>
      </c>
      <c r="P150" s="28">
        <f t="shared" si="13"/>
        <v>0</v>
      </c>
      <c r="Q150" s="28">
        <f t="shared" si="13"/>
        <v>0</v>
      </c>
      <c r="R150" s="28">
        <f t="shared" si="13"/>
        <v>0.96705025991701554</v>
      </c>
      <c r="S150" s="28">
        <f t="shared" si="13"/>
        <v>7.230189390659764E-5</v>
      </c>
      <c r="T150" s="28">
        <f t="shared" si="14"/>
        <v>0</v>
      </c>
      <c r="U150" s="28">
        <f t="shared" si="14"/>
        <v>0</v>
      </c>
      <c r="V150" s="28">
        <f t="shared" si="14"/>
        <v>0</v>
      </c>
      <c r="W150" s="28">
        <f t="shared" si="14"/>
        <v>0</v>
      </c>
      <c r="X150" s="28">
        <f t="shared" si="14"/>
        <v>0</v>
      </c>
      <c r="Y150" s="28">
        <f t="shared" si="14"/>
        <v>0</v>
      </c>
      <c r="Z150" s="28">
        <f t="shared" si="14"/>
        <v>0</v>
      </c>
      <c r="AA150" s="28">
        <f t="shared" si="14"/>
        <v>0</v>
      </c>
      <c r="AB150" s="28">
        <f t="shared" si="14"/>
        <v>0</v>
      </c>
      <c r="AC150" s="28">
        <f t="shared" si="14"/>
        <v>0</v>
      </c>
      <c r="AD150" s="28">
        <f t="shared" si="14"/>
        <v>0</v>
      </c>
      <c r="AE150" s="28">
        <f t="shared" si="14"/>
        <v>0</v>
      </c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</row>
    <row r="151" spans="4:87" ht="12.75" customHeight="1" outlineLevel="1" x14ac:dyDescent="0.3">
      <c r="D151" s="233"/>
      <c r="E151" s="233"/>
      <c r="F151" s="70">
        <v>17</v>
      </c>
      <c r="G151" s="173"/>
      <c r="H151" s="71" t="str">
        <v>RNC</v>
      </c>
      <c r="I151" s="71" t="str">
        <v>BSC C</v>
      </c>
      <c r="J151" s="15" t="s">
        <v>1749</v>
      </c>
      <c r="K151" s="84">
        <f t="shared" si="9"/>
        <v>1</v>
      </c>
      <c r="L151" s="28">
        <f t="shared" si="13"/>
        <v>0</v>
      </c>
      <c r="M151" s="28">
        <f t="shared" si="13"/>
        <v>5.7066118656017824E-3</v>
      </c>
      <c r="N151" s="28">
        <f t="shared" si="13"/>
        <v>2.7170826323475943E-2</v>
      </c>
      <c r="O151" s="28">
        <f t="shared" si="13"/>
        <v>0</v>
      </c>
      <c r="P151" s="28">
        <f t="shared" si="13"/>
        <v>0</v>
      </c>
      <c r="Q151" s="28">
        <f t="shared" si="13"/>
        <v>0</v>
      </c>
      <c r="R151" s="28">
        <f t="shared" si="13"/>
        <v>0.96705025991701554</v>
      </c>
      <c r="S151" s="28">
        <f t="shared" si="13"/>
        <v>7.230189390659764E-5</v>
      </c>
      <c r="T151" s="28">
        <f t="shared" si="14"/>
        <v>0</v>
      </c>
      <c r="U151" s="28">
        <f t="shared" si="14"/>
        <v>0</v>
      </c>
      <c r="V151" s="28">
        <f t="shared" si="14"/>
        <v>0</v>
      </c>
      <c r="W151" s="28">
        <f t="shared" si="14"/>
        <v>0</v>
      </c>
      <c r="X151" s="28">
        <f t="shared" si="14"/>
        <v>0</v>
      </c>
      <c r="Y151" s="28">
        <f t="shared" si="14"/>
        <v>0</v>
      </c>
      <c r="Z151" s="28">
        <f t="shared" si="14"/>
        <v>0</v>
      </c>
      <c r="AA151" s="28">
        <f t="shared" si="14"/>
        <v>0</v>
      </c>
      <c r="AB151" s="28">
        <f t="shared" si="14"/>
        <v>0</v>
      </c>
      <c r="AC151" s="28">
        <f t="shared" si="14"/>
        <v>0</v>
      </c>
      <c r="AD151" s="28">
        <f t="shared" si="14"/>
        <v>0</v>
      </c>
      <c r="AE151" s="28">
        <f t="shared" si="14"/>
        <v>0</v>
      </c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</row>
    <row r="152" spans="4:87" ht="12.75" customHeight="1" outlineLevel="1" x14ac:dyDescent="0.3">
      <c r="D152" s="233"/>
      <c r="E152" s="233"/>
      <c r="F152" s="70">
        <v>18</v>
      </c>
      <c r="G152" s="173"/>
      <c r="H152" s="71" t="str">
        <v>RNC</v>
      </c>
      <c r="I152" s="71" t="str">
        <v>RNC A</v>
      </c>
      <c r="J152" s="15" t="s">
        <v>1750</v>
      </c>
      <c r="K152" s="84">
        <f t="shared" si="9"/>
        <v>2</v>
      </c>
      <c r="L152" s="28">
        <f t="shared" si="13"/>
        <v>0</v>
      </c>
      <c r="M152" s="28">
        <f t="shared" si="13"/>
        <v>4.6124635533509924E-3</v>
      </c>
      <c r="N152" s="28">
        <f t="shared" si="13"/>
        <v>2.1961270379520829E-2</v>
      </c>
      <c r="O152" s="28">
        <f t="shared" si="13"/>
        <v>0</v>
      </c>
      <c r="P152" s="28">
        <f t="shared" si="13"/>
        <v>0</v>
      </c>
      <c r="Q152" s="28">
        <f t="shared" si="13"/>
        <v>0</v>
      </c>
      <c r="R152" s="28">
        <f t="shared" si="13"/>
        <v>0.97336782686391321</v>
      </c>
      <c r="S152" s="28">
        <f t="shared" si="13"/>
        <v>5.8439203214894674E-5</v>
      </c>
      <c r="T152" s="28">
        <f t="shared" si="14"/>
        <v>0</v>
      </c>
      <c r="U152" s="28">
        <f t="shared" si="14"/>
        <v>0</v>
      </c>
      <c r="V152" s="28">
        <f t="shared" si="14"/>
        <v>0</v>
      </c>
      <c r="W152" s="28">
        <f t="shared" si="14"/>
        <v>0</v>
      </c>
      <c r="X152" s="28">
        <f t="shared" si="14"/>
        <v>0</v>
      </c>
      <c r="Y152" s="28">
        <f t="shared" si="14"/>
        <v>0</v>
      </c>
      <c r="Z152" s="28">
        <f t="shared" si="14"/>
        <v>0</v>
      </c>
      <c r="AA152" s="28">
        <f t="shared" si="14"/>
        <v>0</v>
      </c>
      <c r="AB152" s="28">
        <f t="shared" si="14"/>
        <v>0</v>
      </c>
      <c r="AC152" s="28">
        <f t="shared" si="14"/>
        <v>0</v>
      </c>
      <c r="AD152" s="28">
        <f t="shared" si="14"/>
        <v>0</v>
      </c>
      <c r="AE152" s="28">
        <f t="shared" si="14"/>
        <v>0</v>
      </c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</row>
    <row r="153" spans="4:87" ht="12.75" customHeight="1" outlineLevel="1" x14ac:dyDescent="0.3">
      <c r="D153" s="233"/>
      <c r="E153" s="233"/>
      <c r="F153" s="70">
        <v>19</v>
      </c>
      <c r="G153" s="173"/>
      <c r="H153" s="71" t="str">
        <v>RNC</v>
      </c>
      <c r="I153" s="71" t="str">
        <v>RNC B</v>
      </c>
      <c r="J153" s="15" t="s">
        <v>1750</v>
      </c>
      <c r="K153" s="84">
        <f t="shared" si="9"/>
        <v>2</v>
      </c>
      <c r="L153" s="28">
        <f t="shared" si="13"/>
        <v>0</v>
      </c>
      <c r="M153" s="28">
        <f t="shared" si="13"/>
        <v>4.6124635533509924E-3</v>
      </c>
      <c r="N153" s="28">
        <f t="shared" si="13"/>
        <v>2.1961270379520829E-2</v>
      </c>
      <c r="O153" s="28">
        <f t="shared" si="13"/>
        <v>0</v>
      </c>
      <c r="P153" s="28">
        <f t="shared" si="13"/>
        <v>0</v>
      </c>
      <c r="Q153" s="28">
        <f t="shared" si="13"/>
        <v>0</v>
      </c>
      <c r="R153" s="28">
        <f t="shared" si="13"/>
        <v>0.97336782686391321</v>
      </c>
      <c r="S153" s="28">
        <f t="shared" si="13"/>
        <v>5.8439203214894674E-5</v>
      </c>
      <c r="T153" s="28">
        <f t="shared" si="14"/>
        <v>0</v>
      </c>
      <c r="U153" s="28">
        <f t="shared" si="14"/>
        <v>0</v>
      </c>
      <c r="V153" s="28">
        <f t="shared" si="14"/>
        <v>0</v>
      </c>
      <c r="W153" s="28">
        <f t="shared" si="14"/>
        <v>0</v>
      </c>
      <c r="X153" s="28">
        <f t="shared" si="14"/>
        <v>0</v>
      </c>
      <c r="Y153" s="28">
        <f t="shared" si="14"/>
        <v>0</v>
      </c>
      <c r="Z153" s="28">
        <f t="shared" si="14"/>
        <v>0</v>
      </c>
      <c r="AA153" s="28">
        <f t="shared" si="14"/>
        <v>0</v>
      </c>
      <c r="AB153" s="28">
        <f t="shared" si="14"/>
        <v>0</v>
      </c>
      <c r="AC153" s="28">
        <f t="shared" si="14"/>
        <v>0</v>
      </c>
      <c r="AD153" s="28">
        <f t="shared" si="14"/>
        <v>0</v>
      </c>
      <c r="AE153" s="28">
        <f t="shared" si="14"/>
        <v>0</v>
      </c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</row>
    <row r="154" spans="4:87" ht="12.75" customHeight="1" outlineLevel="1" x14ac:dyDescent="0.3">
      <c r="D154" s="233"/>
      <c r="E154" s="233"/>
      <c r="F154" s="70">
        <v>20</v>
      </c>
      <c r="G154" s="173"/>
      <c r="H154" s="71" t="str">
        <v>RNC</v>
      </c>
      <c r="I154" s="71" t="str">
        <v>RNC C</v>
      </c>
      <c r="J154" s="15" t="s">
        <v>1750</v>
      </c>
      <c r="K154" s="84">
        <f t="shared" si="9"/>
        <v>2</v>
      </c>
      <c r="L154" s="28">
        <f t="shared" si="13"/>
        <v>0</v>
      </c>
      <c r="M154" s="28">
        <f t="shared" si="13"/>
        <v>4.6124635533509924E-3</v>
      </c>
      <c r="N154" s="28">
        <f t="shared" si="13"/>
        <v>2.1961270379520829E-2</v>
      </c>
      <c r="O154" s="28">
        <f t="shared" si="13"/>
        <v>0</v>
      </c>
      <c r="P154" s="28">
        <f t="shared" si="13"/>
        <v>0</v>
      </c>
      <c r="Q154" s="28">
        <f t="shared" si="13"/>
        <v>0</v>
      </c>
      <c r="R154" s="28">
        <f t="shared" si="13"/>
        <v>0.97336782686391321</v>
      </c>
      <c r="S154" s="28">
        <f t="shared" si="13"/>
        <v>5.8439203214894674E-5</v>
      </c>
      <c r="T154" s="28">
        <f t="shared" si="14"/>
        <v>0</v>
      </c>
      <c r="U154" s="28">
        <f t="shared" si="14"/>
        <v>0</v>
      </c>
      <c r="V154" s="28">
        <f t="shared" si="14"/>
        <v>0</v>
      </c>
      <c r="W154" s="28">
        <f t="shared" si="14"/>
        <v>0</v>
      </c>
      <c r="X154" s="28">
        <f t="shared" si="14"/>
        <v>0</v>
      </c>
      <c r="Y154" s="28">
        <f t="shared" si="14"/>
        <v>0</v>
      </c>
      <c r="Z154" s="28">
        <f t="shared" si="14"/>
        <v>0</v>
      </c>
      <c r="AA154" s="28">
        <f t="shared" si="14"/>
        <v>0</v>
      </c>
      <c r="AB154" s="28">
        <f t="shared" si="14"/>
        <v>0</v>
      </c>
      <c r="AC154" s="28">
        <f t="shared" si="14"/>
        <v>0</v>
      </c>
      <c r="AD154" s="28">
        <f t="shared" si="14"/>
        <v>0</v>
      </c>
      <c r="AE154" s="28">
        <f t="shared" si="14"/>
        <v>0</v>
      </c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</row>
    <row r="155" spans="4:87" ht="12.75" customHeight="1" outlineLevel="1" x14ac:dyDescent="0.3">
      <c r="D155" s="233"/>
      <c r="E155" s="233"/>
      <c r="F155" s="70">
        <v>21</v>
      </c>
      <c r="G155" s="173"/>
      <c r="H155" s="71" t="str">
        <v>libre</v>
      </c>
      <c r="I155" s="71" t="str">
        <v>libre</v>
      </c>
      <c r="J155" s="15" t="s">
        <v>256</v>
      </c>
      <c r="K155" s="84">
        <f t="shared" si="9"/>
        <v>13</v>
      </c>
      <c r="L155" s="28">
        <f t="shared" ref="L155:AA164" si="15">INDEX(As.Tb,$K155,L$7)</f>
        <v>0</v>
      </c>
      <c r="M155" s="28">
        <f t="shared" si="15"/>
        <v>0</v>
      </c>
      <c r="N155" s="28">
        <f t="shared" si="15"/>
        <v>0</v>
      </c>
      <c r="O155" s="28">
        <f t="shared" si="15"/>
        <v>0</v>
      </c>
      <c r="P155" s="28">
        <f t="shared" si="15"/>
        <v>0</v>
      </c>
      <c r="Q155" s="28">
        <f t="shared" si="15"/>
        <v>0</v>
      </c>
      <c r="R155" s="28">
        <f t="shared" si="15"/>
        <v>0</v>
      </c>
      <c r="S155" s="28">
        <f t="shared" si="15"/>
        <v>0</v>
      </c>
      <c r="T155" s="28">
        <f t="shared" si="15"/>
        <v>0</v>
      </c>
      <c r="U155" s="28">
        <f t="shared" si="15"/>
        <v>0</v>
      </c>
      <c r="V155" s="28">
        <f t="shared" si="15"/>
        <v>0</v>
      </c>
      <c r="W155" s="28">
        <f t="shared" si="15"/>
        <v>0</v>
      </c>
      <c r="X155" s="28">
        <f t="shared" si="15"/>
        <v>0</v>
      </c>
      <c r="Y155" s="28">
        <f t="shared" si="15"/>
        <v>0</v>
      </c>
      <c r="Z155" s="28">
        <f t="shared" si="15"/>
        <v>0</v>
      </c>
      <c r="AA155" s="28">
        <f t="shared" si="15"/>
        <v>0</v>
      </c>
      <c r="AB155" s="28">
        <f t="shared" si="14"/>
        <v>0</v>
      </c>
      <c r="AC155" s="28">
        <f t="shared" si="14"/>
        <v>0</v>
      </c>
      <c r="AD155" s="28">
        <f t="shared" si="14"/>
        <v>0</v>
      </c>
      <c r="AE155" s="28">
        <f t="shared" si="14"/>
        <v>0</v>
      </c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</row>
    <row r="156" spans="4:87" ht="12.75" customHeight="1" outlineLevel="1" x14ac:dyDescent="0.3">
      <c r="D156" s="233"/>
      <c r="E156" s="233"/>
      <c r="F156" s="70">
        <v>22</v>
      </c>
      <c r="G156" s="173"/>
      <c r="H156" s="71" t="str">
        <v>Equipo Sitio</v>
      </c>
      <c r="I156" s="71" t="str">
        <v>16-CE DL</v>
      </c>
      <c r="J156" s="15" t="s">
        <v>1750</v>
      </c>
      <c r="K156" s="84">
        <f t="shared" si="9"/>
        <v>2</v>
      </c>
      <c r="L156" s="28">
        <f t="shared" si="15"/>
        <v>0</v>
      </c>
      <c r="M156" s="28">
        <f t="shared" si="15"/>
        <v>4.6124635533509924E-3</v>
      </c>
      <c r="N156" s="28">
        <f t="shared" si="15"/>
        <v>2.1961270379520829E-2</v>
      </c>
      <c r="O156" s="28">
        <f t="shared" si="15"/>
        <v>0</v>
      </c>
      <c r="P156" s="28">
        <f t="shared" si="15"/>
        <v>0</v>
      </c>
      <c r="Q156" s="28">
        <f t="shared" si="15"/>
        <v>0</v>
      </c>
      <c r="R156" s="28">
        <f t="shared" si="15"/>
        <v>0.97336782686391321</v>
      </c>
      <c r="S156" s="28">
        <f t="shared" si="15"/>
        <v>5.8439203214894674E-5</v>
      </c>
      <c r="T156" s="28">
        <f t="shared" si="14"/>
        <v>0</v>
      </c>
      <c r="U156" s="28">
        <f t="shared" si="14"/>
        <v>0</v>
      </c>
      <c r="V156" s="28">
        <f t="shared" si="14"/>
        <v>0</v>
      </c>
      <c r="W156" s="28">
        <f t="shared" si="14"/>
        <v>0</v>
      </c>
      <c r="X156" s="28">
        <f t="shared" si="14"/>
        <v>0</v>
      </c>
      <c r="Y156" s="28">
        <f t="shared" si="14"/>
        <v>0</v>
      </c>
      <c r="Z156" s="28">
        <f t="shared" si="14"/>
        <v>0</v>
      </c>
      <c r="AA156" s="28">
        <f t="shared" si="14"/>
        <v>0</v>
      </c>
      <c r="AB156" s="28">
        <f t="shared" si="14"/>
        <v>0</v>
      </c>
      <c r="AC156" s="28">
        <f t="shared" si="14"/>
        <v>0</v>
      </c>
      <c r="AD156" s="28">
        <f t="shared" si="14"/>
        <v>0</v>
      </c>
      <c r="AE156" s="28">
        <f t="shared" ref="AE156" si="16">INDEX(As.Tb,$K156,AE$7)</f>
        <v>0</v>
      </c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</row>
    <row r="157" spans="4:87" ht="12.75" customHeight="1" outlineLevel="1" x14ac:dyDescent="0.3">
      <c r="D157" s="233"/>
      <c r="E157" s="233"/>
      <c r="F157" s="70">
        <v>23</v>
      </c>
      <c r="G157" s="173"/>
      <c r="H157" s="71" t="str">
        <v>Equipo Sitio</v>
      </c>
      <c r="I157" s="71" t="str">
        <v>16-CE UL</v>
      </c>
      <c r="J157" s="15" t="s">
        <v>1750</v>
      </c>
      <c r="K157" s="84">
        <f t="shared" si="9"/>
        <v>2</v>
      </c>
      <c r="L157" s="28">
        <f t="shared" si="15"/>
        <v>0</v>
      </c>
      <c r="M157" s="28">
        <f t="shared" si="15"/>
        <v>4.6124635533509924E-3</v>
      </c>
      <c r="N157" s="28">
        <f t="shared" si="15"/>
        <v>2.1961270379520829E-2</v>
      </c>
      <c r="O157" s="28">
        <f t="shared" si="15"/>
        <v>0</v>
      </c>
      <c r="P157" s="28">
        <f t="shared" si="15"/>
        <v>0</v>
      </c>
      <c r="Q157" s="28">
        <f t="shared" si="15"/>
        <v>0</v>
      </c>
      <c r="R157" s="28">
        <f t="shared" si="15"/>
        <v>0.97336782686391321</v>
      </c>
      <c r="S157" s="28">
        <f t="shared" si="15"/>
        <v>5.8439203214894674E-5</v>
      </c>
      <c r="T157" s="28">
        <f t="shared" ref="T157:AE163" si="17">INDEX(As.Tb,$K157,T$7)</f>
        <v>0</v>
      </c>
      <c r="U157" s="28">
        <f t="shared" si="17"/>
        <v>0</v>
      </c>
      <c r="V157" s="28">
        <f t="shared" si="17"/>
        <v>0</v>
      </c>
      <c r="W157" s="28">
        <f t="shared" si="17"/>
        <v>0</v>
      </c>
      <c r="X157" s="28">
        <f t="shared" si="17"/>
        <v>0</v>
      </c>
      <c r="Y157" s="28">
        <f t="shared" si="17"/>
        <v>0</v>
      </c>
      <c r="Z157" s="28">
        <f t="shared" si="17"/>
        <v>0</v>
      </c>
      <c r="AA157" s="28">
        <f t="shared" si="17"/>
        <v>0</v>
      </c>
      <c r="AB157" s="28">
        <f t="shared" si="17"/>
        <v>0</v>
      </c>
      <c r="AC157" s="28">
        <f t="shared" si="17"/>
        <v>0</v>
      </c>
      <c r="AD157" s="28">
        <f t="shared" si="17"/>
        <v>0</v>
      </c>
      <c r="AE157" s="28">
        <f t="shared" si="17"/>
        <v>0</v>
      </c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</row>
    <row r="158" spans="4:87" ht="12.75" customHeight="1" outlineLevel="1" x14ac:dyDescent="0.3">
      <c r="D158" s="233"/>
      <c r="E158" s="233"/>
      <c r="F158" s="70">
        <v>24</v>
      </c>
      <c r="G158" s="173"/>
      <c r="H158" s="71" t="str">
        <v>libre</v>
      </c>
      <c r="I158" s="71" t="str">
        <v>libre</v>
      </c>
      <c r="J158" s="15" t="s">
        <v>256</v>
      </c>
      <c r="K158" s="84">
        <f t="shared" si="9"/>
        <v>13</v>
      </c>
      <c r="L158" s="28">
        <f t="shared" si="15"/>
        <v>0</v>
      </c>
      <c r="M158" s="28">
        <f t="shared" si="15"/>
        <v>0</v>
      </c>
      <c r="N158" s="28">
        <f t="shared" si="15"/>
        <v>0</v>
      </c>
      <c r="O158" s="28">
        <f t="shared" si="15"/>
        <v>0</v>
      </c>
      <c r="P158" s="28">
        <f t="shared" si="15"/>
        <v>0</v>
      </c>
      <c r="Q158" s="28">
        <f t="shared" si="15"/>
        <v>0</v>
      </c>
      <c r="R158" s="28">
        <f t="shared" si="15"/>
        <v>0</v>
      </c>
      <c r="S158" s="28">
        <f t="shared" si="15"/>
        <v>0</v>
      </c>
      <c r="T158" s="28">
        <f t="shared" si="17"/>
        <v>0</v>
      </c>
      <c r="U158" s="28">
        <f t="shared" si="17"/>
        <v>0</v>
      </c>
      <c r="V158" s="28">
        <f t="shared" si="17"/>
        <v>0</v>
      </c>
      <c r="W158" s="28">
        <f t="shared" si="17"/>
        <v>0</v>
      </c>
      <c r="X158" s="28">
        <f t="shared" si="17"/>
        <v>0</v>
      </c>
      <c r="Y158" s="28">
        <f t="shared" si="17"/>
        <v>0</v>
      </c>
      <c r="Z158" s="28">
        <f t="shared" si="17"/>
        <v>0</v>
      </c>
      <c r="AA158" s="28">
        <f t="shared" si="17"/>
        <v>0</v>
      </c>
      <c r="AB158" s="28">
        <f t="shared" si="17"/>
        <v>0</v>
      </c>
      <c r="AC158" s="28">
        <f t="shared" si="17"/>
        <v>0</v>
      </c>
      <c r="AD158" s="28">
        <f t="shared" si="17"/>
        <v>0</v>
      </c>
      <c r="AE158" s="28">
        <f t="shared" si="17"/>
        <v>0</v>
      </c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</row>
    <row r="159" spans="4:87" ht="12.75" customHeight="1" outlineLevel="1" x14ac:dyDescent="0.3">
      <c r="D159" s="233"/>
      <c r="E159" s="233"/>
      <c r="F159" s="70">
        <v>25</v>
      </c>
      <c r="G159" s="173"/>
      <c r="H159" s="71" t="str">
        <v>Equipo Sitio</v>
      </c>
      <c r="I159" s="71" t="str">
        <v>HW - HWAC/RRU/Licenses/Carrier U</v>
      </c>
      <c r="J159" s="15" t="s">
        <v>1750</v>
      </c>
      <c r="K159" s="84">
        <f t="shared" si="9"/>
        <v>2</v>
      </c>
      <c r="L159" s="28">
        <f t="shared" si="15"/>
        <v>0</v>
      </c>
      <c r="M159" s="28">
        <f t="shared" si="15"/>
        <v>4.6124635533509924E-3</v>
      </c>
      <c r="N159" s="28">
        <f t="shared" si="15"/>
        <v>2.1961270379520829E-2</v>
      </c>
      <c r="O159" s="28">
        <f t="shared" si="15"/>
        <v>0</v>
      </c>
      <c r="P159" s="28">
        <f t="shared" si="15"/>
        <v>0</v>
      </c>
      <c r="Q159" s="28">
        <f t="shared" si="15"/>
        <v>0</v>
      </c>
      <c r="R159" s="28">
        <f t="shared" si="15"/>
        <v>0.97336782686391321</v>
      </c>
      <c r="S159" s="28">
        <f t="shared" si="15"/>
        <v>5.8439203214894674E-5</v>
      </c>
      <c r="T159" s="28">
        <f t="shared" si="17"/>
        <v>0</v>
      </c>
      <c r="U159" s="28">
        <f t="shared" si="17"/>
        <v>0</v>
      </c>
      <c r="V159" s="28">
        <f t="shared" si="17"/>
        <v>0</v>
      </c>
      <c r="W159" s="28">
        <f t="shared" si="17"/>
        <v>0</v>
      </c>
      <c r="X159" s="28">
        <f t="shared" si="17"/>
        <v>0</v>
      </c>
      <c r="Y159" s="28">
        <f t="shared" si="17"/>
        <v>0</v>
      </c>
      <c r="Z159" s="28">
        <f t="shared" si="17"/>
        <v>0</v>
      </c>
      <c r="AA159" s="28">
        <f t="shared" si="17"/>
        <v>0</v>
      </c>
      <c r="AB159" s="28">
        <f t="shared" si="17"/>
        <v>0</v>
      </c>
      <c r="AC159" s="28">
        <f t="shared" si="17"/>
        <v>0</v>
      </c>
      <c r="AD159" s="28">
        <f t="shared" si="17"/>
        <v>0</v>
      </c>
      <c r="AE159" s="28">
        <f t="shared" si="17"/>
        <v>0</v>
      </c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</row>
    <row r="160" spans="4:87" ht="12.75" customHeight="1" outlineLevel="1" x14ac:dyDescent="0.3">
      <c r="D160" s="233"/>
      <c r="E160" s="233"/>
      <c r="F160" s="70">
        <v>26</v>
      </c>
      <c r="G160" s="173"/>
      <c r="H160" s="71" t="str">
        <v>Equipo Sitio</v>
      </c>
      <c r="I160" s="71" t="str">
        <v>HW - HWAC/RRU/Licenses/Carrier S</v>
      </c>
      <c r="J160" s="15" t="s">
        <v>1750</v>
      </c>
      <c r="K160" s="84">
        <f t="shared" si="9"/>
        <v>2</v>
      </c>
      <c r="L160" s="28">
        <f t="shared" si="15"/>
        <v>0</v>
      </c>
      <c r="M160" s="28">
        <f t="shared" si="15"/>
        <v>4.6124635533509924E-3</v>
      </c>
      <c r="N160" s="28">
        <f t="shared" si="15"/>
        <v>2.1961270379520829E-2</v>
      </c>
      <c r="O160" s="28">
        <f t="shared" si="15"/>
        <v>0</v>
      </c>
      <c r="P160" s="28">
        <f t="shared" si="15"/>
        <v>0</v>
      </c>
      <c r="Q160" s="28">
        <f t="shared" si="15"/>
        <v>0</v>
      </c>
      <c r="R160" s="28">
        <f t="shared" si="15"/>
        <v>0.97336782686391321</v>
      </c>
      <c r="S160" s="28">
        <f t="shared" si="15"/>
        <v>5.8439203214894674E-5</v>
      </c>
      <c r="T160" s="28">
        <f t="shared" si="17"/>
        <v>0</v>
      </c>
      <c r="U160" s="28">
        <f t="shared" si="17"/>
        <v>0</v>
      </c>
      <c r="V160" s="28">
        <f t="shared" si="17"/>
        <v>0</v>
      </c>
      <c r="W160" s="28">
        <f t="shared" si="17"/>
        <v>0</v>
      </c>
      <c r="X160" s="28">
        <f t="shared" si="17"/>
        <v>0</v>
      </c>
      <c r="Y160" s="28">
        <f t="shared" si="17"/>
        <v>0</v>
      </c>
      <c r="Z160" s="28">
        <f t="shared" si="17"/>
        <v>0</v>
      </c>
      <c r="AA160" s="28">
        <f t="shared" si="17"/>
        <v>0</v>
      </c>
      <c r="AB160" s="28">
        <f t="shared" si="17"/>
        <v>0</v>
      </c>
      <c r="AC160" s="28">
        <f t="shared" si="17"/>
        <v>0</v>
      </c>
      <c r="AD160" s="28">
        <f t="shared" si="17"/>
        <v>0</v>
      </c>
      <c r="AE160" s="28">
        <f t="shared" si="17"/>
        <v>0</v>
      </c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</row>
    <row r="161" spans="4:87" ht="12.75" customHeight="1" outlineLevel="1" x14ac:dyDescent="0.3">
      <c r="D161" s="233"/>
      <c r="E161" s="233"/>
      <c r="F161" s="70">
        <v>27</v>
      </c>
      <c r="G161" s="173"/>
      <c r="H161" s="71" t="str">
        <v>Equipo Sitio</v>
      </c>
      <c r="I161" s="71" t="str">
        <v>HW - HWAC/RRU/Licenses/Carrier R</v>
      </c>
      <c r="J161" s="15" t="s">
        <v>1750</v>
      </c>
      <c r="K161" s="84">
        <f t="shared" si="9"/>
        <v>2</v>
      </c>
      <c r="L161" s="28">
        <f t="shared" si="15"/>
        <v>0</v>
      </c>
      <c r="M161" s="28">
        <f t="shared" si="15"/>
        <v>4.6124635533509924E-3</v>
      </c>
      <c r="N161" s="28">
        <f t="shared" si="15"/>
        <v>2.1961270379520829E-2</v>
      </c>
      <c r="O161" s="28">
        <f t="shared" si="15"/>
        <v>0</v>
      </c>
      <c r="P161" s="28">
        <f t="shared" si="15"/>
        <v>0</v>
      </c>
      <c r="Q161" s="28">
        <f t="shared" si="15"/>
        <v>0</v>
      </c>
      <c r="R161" s="28">
        <f t="shared" si="15"/>
        <v>0.97336782686391321</v>
      </c>
      <c r="S161" s="28">
        <f t="shared" si="15"/>
        <v>5.8439203214894674E-5</v>
      </c>
      <c r="T161" s="28">
        <f t="shared" si="17"/>
        <v>0</v>
      </c>
      <c r="U161" s="28">
        <f t="shared" si="17"/>
        <v>0</v>
      </c>
      <c r="V161" s="28">
        <f t="shared" si="17"/>
        <v>0</v>
      </c>
      <c r="W161" s="28">
        <f t="shared" si="17"/>
        <v>0</v>
      </c>
      <c r="X161" s="28">
        <f t="shared" si="17"/>
        <v>0</v>
      </c>
      <c r="Y161" s="28">
        <f t="shared" si="17"/>
        <v>0</v>
      </c>
      <c r="Z161" s="28">
        <f t="shared" si="17"/>
        <v>0</v>
      </c>
      <c r="AA161" s="28">
        <f t="shared" si="17"/>
        <v>0</v>
      </c>
      <c r="AB161" s="28">
        <f t="shared" si="17"/>
        <v>0</v>
      </c>
      <c r="AC161" s="28">
        <f t="shared" si="17"/>
        <v>0</v>
      </c>
      <c r="AD161" s="28">
        <f t="shared" si="17"/>
        <v>0</v>
      </c>
      <c r="AE161" s="28">
        <f t="shared" si="17"/>
        <v>0</v>
      </c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</row>
    <row r="162" spans="4:87" ht="12.75" customHeight="1" outlineLevel="1" x14ac:dyDescent="0.3">
      <c r="D162" s="233"/>
      <c r="E162" s="233"/>
      <c r="F162" s="70">
        <v>28</v>
      </c>
      <c r="G162" s="173"/>
      <c r="H162" s="71" t="str">
        <v>libre</v>
      </c>
      <c r="I162" s="71" t="str">
        <v>libre</v>
      </c>
      <c r="J162" s="15" t="s">
        <v>256</v>
      </c>
      <c r="K162" s="84">
        <f t="shared" si="9"/>
        <v>13</v>
      </c>
      <c r="L162" s="28">
        <f t="shared" si="15"/>
        <v>0</v>
      </c>
      <c r="M162" s="28">
        <f t="shared" si="15"/>
        <v>0</v>
      </c>
      <c r="N162" s="28">
        <f t="shared" si="15"/>
        <v>0</v>
      </c>
      <c r="O162" s="28">
        <f t="shared" si="15"/>
        <v>0</v>
      </c>
      <c r="P162" s="28">
        <f t="shared" si="15"/>
        <v>0</v>
      </c>
      <c r="Q162" s="28">
        <f t="shared" si="15"/>
        <v>0</v>
      </c>
      <c r="R162" s="28">
        <f t="shared" si="15"/>
        <v>0</v>
      </c>
      <c r="S162" s="28">
        <f t="shared" si="15"/>
        <v>0</v>
      </c>
      <c r="T162" s="28">
        <f t="shared" si="17"/>
        <v>0</v>
      </c>
      <c r="U162" s="28">
        <f t="shared" si="17"/>
        <v>0</v>
      </c>
      <c r="V162" s="28">
        <f t="shared" si="17"/>
        <v>0</v>
      </c>
      <c r="W162" s="28">
        <f t="shared" si="17"/>
        <v>0</v>
      </c>
      <c r="X162" s="28">
        <f t="shared" si="17"/>
        <v>0</v>
      </c>
      <c r="Y162" s="28">
        <f t="shared" si="17"/>
        <v>0</v>
      </c>
      <c r="Z162" s="28">
        <f t="shared" si="17"/>
        <v>0</v>
      </c>
      <c r="AA162" s="28">
        <f t="shared" si="17"/>
        <v>0</v>
      </c>
      <c r="AB162" s="28">
        <f t="shared" si="17"/>
        <v>0</v>
      </c>
      <c r="AC162" s="28">
        <f t="shared" si="17"/>
        <v>0</v>
      </c>
      <c r="AD162" s="28">
        <f t="shared" si="17"/>
        <v>0</v>
      </c>
      <c r="AE162" s="28">
        <f t="shared" si="17"/>
        <v>0</v>
      </c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</row>
    <row r="163" spans="4:87" ht="12.75" customHeight="1" outlineLevel="1" x14ac:dyDescent="0.3">
      <c r="D163" s="233"/>
      <c r="E163" s="233"/>
      <c r="F163" s="70">
        <v>29</v>
      </c>
      <c r="G163" s="173"/>
      <c r="H163" s="71" t="str">
        <v>Equipo Sitio</v>
      </c>
      <c r="I163" s="71" t="str">
        <v>Sitio U Energía</v>
      </c>
      <c r="J163" s="231" t="s">
        <v>1751</v>
      </c>
      <c r="K163" s="84">
        <f t="shared" si="9"/>
        <v>4</v>
      </c>
      <c r="L163" s="28">
        <f t="shared" si="15"/>
        <v>0</v>
      </c>
      <c r="M163" s="28">
        <f t="shared" si="15"/>
        <v>2.9107902099055538E-3</v>
      </c>
      <c r="N163" s="28">
        <f t="shared" si="15"/>
        <v>1.3859112398049472E-2</v>
      </c>
      <c r="O163" s="28">
        <f t="shared" si="15"/>
        <v>0</v>
      </c>
      <c r="P163" s="28">
        <f t="shared" si="15"/>
        <v>0</v>
      </c>
      <c r="Q163" s="28">
        <f t="shared" si="15"/>
        <v>0</v>
      </c>
      <c r="R163" s="28">
        <f t="shared" si="15"/>
        <v>0.98319321812814942</v>
      </c>
      <c r="S163" s="28">
        <f t="shared" si="15"/>
        <v>3.6879263895541132E-5</v>
      </c>
      <c r="T163" s="28">
        <f t="shared" si="17"/>
        <v>0</v>
      </c>
      <c r="U163" s="28">
        <f t="shared" si="17"/>
        <v>0</v>
      </c>
      <c r="V163" s="28">
        <f t="shared" si="17"/>
        <v>0</v>
      </c>
      <c r="W163" s="28">
        <f t="shared" si="17"/>
        <v>0</v>
      </c>
      <c r="X163" s="28">
        <f t="shared" si="17"/>
        <v>0</v>
      </c>
      <c r="Y163" s="28">
        <f t="shared" si="17"/>
        <v>0</v>
      </c>
      <c r="Z163" s="28">
        <f t="shared" si="17"/>
        <v>0</v>
      </c>
      <c r="AA163" s="28">
        <f t="shared" si="17"/>
        <v>0</v>
      </c>
      <c r="AB163" s="28">
        <f t="shared" ref="T163:AE170" si="18">INDEX(As.Tb,$K163,AB$7)</f>
        <v>0</v>
      </c>
      <c r="AC163" s="28">
        <f t="shared" si="18"/>
        <v>0</v>
      </c>
      <c r="AD163" s="28">
        <f t="shared" si="18"/>
        <v>0</v>
      </c>
      <c r="AE163" s="28">
        <f t="shared" si="18"/>
        <v>0</v>
      </c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</row>
    <row r="164" spans="4:87" ht="12.75" customHeight="1" outlineLevel="1" x14ac:dyDescent="0.3">
      <c r="D164" s="233"/>
      <c r="E164" s="233"/>
      <c r="F164" s="70">
        <v>30</v>
      </c>
      <c r="G164" s="173"/>
      <c r="H164" s="71" t="str">
        <v>Equipo Sitio</v>
      </c>
      <c r="I164" s="71" t="str">
        <v>Sitio S Energía</v>
      </c>
      <c r="J164" s="231" t="s">
        <v>1751</v>
      </c>
      <c r="K164" s="84">
        <f t="shared" si="9"/>
        <v>4</v>
      </c>
      <c r="L164" s="28">
        <f t="shared" si="15"/>
        <v>0</v>
      </c>
      <c r="M164" s="28">
        <f t="shared" si="15"/>
        <v>2.9107902099055538E-3</v>
      </c>
      <c r="N164" s="28">
        <f t="shared" si="15"/>
        <v>1.3859112398049472E-2</v>
      </c>
      <c r="O164" s="28">
        <f t="shared" si="15"/>
        <v>0</v>
      </c>
      <c r="P164" s="28">
        <f t="shared" si="15"/>
        <v>0</v>
      </c>
      <c r="Q164" s="28">
        <f t="shared" si="15"/>
        <v>0</v>
      </c>
      <c r="R164" s="28">
        <f t="shared" si="15"/>
        <v>0.98319321812814942</v>
      </c>
      <c r="S164" s="28">
        <f t="shared" si="15"/>
        <v>3.6879263895541132E-5</v>
      </c>
      <c r="T164" s="28">
        <f t="shared" si="18"/>
        <v>0</v>
      </c>
      <c r="U164" s="28">
        <f t="shared" si="18"/>
        <v>0</v>
      </c>
      <c r="V164" s="28">
        <f t="shared" si="18"/>
        <v>0</v>
      </c>
      <c r="W164" s="28">
        <f t="shared" si="18"/>
        <v>0</v>
      </c>
      <c r="X164" s="28">
        <f t="shared" si="18"/>
        <v>0</v>
      </c>
      <c r="Y164" s="28">
        <f t="shared" si="18"/>
        <v>0</v>
      </c>
      <c r="Z164" s="28">
        <f t="shared" si="18"/>
        <v>0</v>
      </c>
      <c r="AA164" s="28">
        <f t="shared" si="18"/>
        <v>0</v>
      </c>
      <c r="AB164" s="28">
        <f t="shared" si="18"/>
        <v>0</v>
      </c>
      <c r="AC164" s="28">
        <f t="shared" si="18"/>
        <v>0</v>
      </c>
      <c r="AD164" s="28">
        <f t="shared" si="18"/>
        <v>0</v>
      </c>
      <c r="AE164" s="28">
        <f t="shared" si="18"/>
        <v>0</v>
      </c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</row>
    <row r="165" spans="4:87" ht="12.75" customHeight="1" outlineLevel="1" x14ac:dyDescent="0.3">
      <c r="D165" s="233"/>
      <c r="E165" s="233"/>
      <c r="F165" s="70">
        <v>31</v>
      </c>
      <c r="G165" s="173"/>
      <c r="H165" s="71" t="str">
        <v>Equipo Sitio</v>
      </c>
      <c r="I165" s="71" t="str">
        <v>Sitio R Energía</v>
      </c>
      <c r="J165" s="231" t="s">
        <v>1751</v>
      </c>
      <c r="K165" s="84">
        <f t="shared" si="9"/>
        <v>4</v>
      </c>
      <c r="L165" s="28">
        <f t="shared" ref="L165:AA174" si="19">INDEX(As.Tb,$K165,L$7)</f>
        <v>0</v>
      </c>
      <c r="M165" s="28">
        <f t="shared" si="19"/>
        <v>2.9107902099055538E-3</v>
      </c>
      <c r="N165" s="28">
        <f t="shared" si="19"/>
        <v>1.3859112398049472E-2</v>
      </c>
      <c r="O165" s="28">
        <f t="shared" si="19"/>
        <v>0</v>
      </c>
      <c r="P165" s="28">
        <f t="shared" si="19"/>
        <v>0</v>
      </c>
      <c r="Q165" s="28">
        <f t="shared" si="19"/>
        <v>0</v>
      </c>
      <c r="R165" s="28">
        <f t="shared" si="19"/>
        <v>0.98319321812814942</v>
      </c>
      <c r="S165" s="28">
        <f t="shared" si="19"/>
        <v>3.6879263895541132E-5</v>
      </c>
      <c r="T165" s="28">
        <f t="shared" si="19"/>
        <v>0</v>
      </c>
      <c r="U165" s="28">
        <f t="shared" si="19"/>
        <v>0</v>
      </c>
      <c r="V165" s="28">
        <f t="shared" si="19"/>
        <v>0</v>
      </c>
      <c r="W165" s="28">
        <f t="shared" si="19"/>
        <v>0</v>
      </c>
      <c r="X165" s="28">
        <f t="shared" si="19"/>
        <v>0</v>
      </c>
      <c r="Y165" s="28">
        <f t="shared" si="19"/>
        <v>0</v>
      </c>
      <c r="Z165" s="28">
        <f t="shared" si="19"/>
        <v>0</v>
      </c>
      <c r="AA165" s="28">
        <f t="shared" si="19"/>
        <v>0</v>
      </c>
      <c r="AB165" s="28">
        <f t="shared" si="18"/>
        <v>0</v>
      </c>
      <c r="AC165" s="28">
        <f t="shared" si="18"/>
        <v>0</v>
      </c>
      <c r="AD165" s="28">
        <f t="shared" si="18"/>
        <v>0</v>
      </c>
      <c r="AE165" s="28">
        <f t="shared" si="18"/>
        <v>0</v>
      </c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</row>
    <row r="166" spans="4:87" ht="12.75" customHeight="1" outlineLevel="1" x14ac:dyDescent="0.3">
      <c r="D166" s="233"/>
      <c r="E166" s="233"/>
      <c r="F166" s="70">
        <v>32</v>
      </c>
      <c r="G166" s="173"/>
      <c r="H166" s="71" t="str">
        <v>libre</v>
      </c>
      <c r="I166" s="71" t="str">
        <v>libre</v>
      </c>
      <c r="J166" s="15" t="s">
        <v>256</v>
      </c>
      <c r="K166" s="84">
        <f t="shared" si="9"/>
        <v>13</v>
      </c>
      <c r="L166" s="28">
        <f t="shared" si="19"/>
        <v>0</v>
      </c>
      <c r="M166" s="28">
        <f t="shared" si="19"/>
        <v>0</v>
      </c>
      <c r="N166" s="28">
        <f t="shared" si="19"/>
        <v>0</v>
      </c>
      <c r="O166" s="28">
        <f t="shared" si="19"/>
        <v>0</v>
      </c>
      <c r="P166" s="28">
        <f t="shared" si="19"/>
        <v>0</v>
      </c>
      <c r="Q166" s="28">
        <f t="shared" si="19"/>
        <v>0</v>
      </c>
      <c r="R166" s="28">
        <f t="shared" si="19"/>
        <v>0</v>
      </c>
      <c r="S166" s="28">
        <f t="shared" si="19"/>
        <v>0</v>
      </c>
      <c r="T166" s="28">
        <f t="shared" si="18"/>
        <v>0</v>
      </c>
      <c r="U166" s="28">
        <f t="shared" si="18"/>
        <v>0</v>
      </c>
      <c r="V166" s="28">
        <f t="shared" si="18"/>
        <v>0</v>
      </c>
      <c r="W166" s="28">
        <f t="shared" si="18"/>
        <v>0</v>
      </c>
      <c r="X166" s="28">
        <f t="shared" si="18"/>
        <v>0</v>
      </c>
      <c r="Y166" s="28">
        <f t="shared" si="18"/>
        <v>0</v>
      </c>
      <c r="Z166" s="28">
        <f t="shared" si="18"/>
        <v>0</v>
      </c>
      <c r="AA166" s="28">
        <f t="shared" si="18"/>
        <v>0</v>
      </c>
      <c r="AB166" s="28">
        <f t="shared" si="18"/>
        <v>0</v>
      </c>
      <c r="AC166" s="28">
        <f t="shared" si="18"/>
        <v>0</v>
      </c>
      <c r="AD166" s="28">
        <f t="shared" si="18"/>
        <v>0</v>
      </c>
      <c r="AE166" s="28">
        <f t="shared" si="18"/>
        <v>0</v>
      </c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</row>
    <row r="167" spans="4:87" ht="12.75" customHeight="1" outlineLevel="1" x14ac:dyDescent="0.3">
      <c r="D167" s="233"/>
      <c r="E167" s="233"/>
      <c r="F167" s="70">
        <v>33</v>
      </c>
      <c r="G167" s="173"/>
      <c r="H167" s="71" t="str">
        <v>Equipo Sitio</v>
      </c>
      <c r="I167" s="71" t="str">
        <v>Sitios todos 4G</v>
      </c>
      <c r="J167" s="15" t="s">
        <v>1752</v>
      </c>
      <c r="K167" s="84">
        <f t="shared" si="9"/>
        <v>3</v>
      </c>
      <c r="L167" s="28">
        <f t="shared" si="19"/>
        <v>0</v>
      </c>
      <c r="M167" s="28">
        <f t="shared" si="19"/>
        <v>0</v>
      </c>
      <c r="N167" s="28">
        <f t="shared" si="19"/>
        <v>0</v>
      </c>
      <c r="O167" s="28">
        <f t="shared" si="19"/>
        <v>0</v>
      </c>
      <c r="P167" s="28">
        <f t="shared" si="19"/>
        <v>0</v>
      </c>
      <c r="Q167" s="28">
        <f t="shared" si="19"/>
        <v>0</v>
      </c>
      <c r="R167" s="28">
        <f t="shared" si="19"/>
        <v>1</v>
      </c>
      <c r="S167" s="28">
        <f t="shared" si="19"/>
        <v>0</v>
      </c>
      <c r="T167" s="28">
        <f t="shared" si="18"/>
        <v>0</v>
      </c>
      <c r="U167" s="28">
        <f t="shared" si="18"/>
        <v>0</v>
      </c>
      <c r="V167" s="28">
        <f t="shared" si="18"/>
        <v>0</v>
      </c>
      <c r="W167" s="28">
        <f t="shared" si="18"/>
        <v>0</v>
      </c>
      <c r="X167" s="28">
        <f t="shared" si="18"/>
        <v>0</v>
      </c>
      <c r="Y167" s="28">
        <f t="shared" si="18"/>
        <v>0</v>
      </c>
      <c r="Z167" s="28">
        <f t="shared" si="18"/>
        <v>0</v>
      </c>
      <c r="AA167" s="28">
        <f t="shared" si="18"/>
        <v>0</v>
      </c>
      <c r="AB167" s="28">
        <f t="shared" si="18"/>
        <v>0</v>
      </c>
      <c r="AC167" s="28">
        <f t="shared" si="18"/>
        <v>0</v>
      </c>
      <c r="AD167" s="28">
        <f t="shared" si="18"/>
        <v>0</v>
      </c>
      <c r="AE167" s="28">
        <f t="shared" si="18"/>
        <v>0</v>
      </c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</row>
    <row r="168" spans="4:87" ht="12.75" customHeight="1" outlineLevel="1" x14ac:dyDescent="0.3">
      <c r="D168" s="233"/>
      <c r="E168" s="233"/>
      <c r="F168" s="70">
        <v>34</v>
      </c>
      <c r="G168" s="173"/>
      <c r="H168" s="71" t="str">
        <v>libre</v>
      </c>
      <c r="I168" s="71" t="str">
        <v>libre</v>
      </c>
      <c r="J168" s="15" t="s">
        <v>256</v>
      </c>
      <c r="K168" s="84">
        <f t="shared" si="9"/>
        <v>13</v>
      </c>
      <c r="L168" s="28">
        <f t="shared" si="19"/>
        <v>0</v>
      </c>
      <c r="M168" s="28">
        <f t="shared" si="19"/>
        <v>0</v>
      </c>
      <c r="N168" s="28">
        <f t="shared" si="19"/>
        <v>0</v>
      </c>
      <c r="O168" s="28">
        <f t="shared" si="19"/>
        <v>0</v>
      </c>
      <c r="P168" s="28">
        <f t="shared" si="19"/>
        <v>0</v>
      </c>
      <c r="Q168" s="28">
        <f t="shared" si="19"/>
        <v>0</v>
      </c>
      <c r="R168" s="28">
        <f t="shared" si="19"/>
        <v>0</v>
      </c>
      <c r="S168" s="28">
        <f t="shared" si="19"/>
        <v>0</v>
      </c>
      <c r="T168" s="28">
        <f t="shared" si="18"/>
        <v>0</v>
      </c>
      <c r="U168" s="28">
        <f t="shared" si="18"/>
        <v>0</v>
      </c>
      <c r="V168" s="28">
        <f t="shared" si="18"/>
        <v>0</v>
      </c>
      <c r="W168" s="28">
        <f t="shared" si="18"/>
        <v>0</v>
      </c>
      <c r="X168" s="28">
        <f t="shared" si="18"/>
        <v>0</v>
      </c>
      <c r="Y168" s="28">
        <f t="shared" si="18"/>
        <v>0</v>
      </c>
      <c r="Z168" s="28">
        <f t="shared" si="18"/>
        <v>0</v>
      </c>
      <c r="AA168" s="28">
        <f t="shared" si="18"/>
        <v>0</v>
      </c>
      <c r="AB168" s="28">
        <f t="shared" si="18"/>
        <v>0</v>
      </c>
      <c r="AC168" s="28">
        <f t="shared" si="18"/>
        <v>0</v>
      </c>
      <c r="AD168" s="28">
        <f t="shared" si="18"/>
        <v>0</v>
      </c>
      <c r="AE168" s="28">
        <f t="shared" si="18"/>
        <v>0</v>
      </c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</row>
    <row r="169" spans="4:87" ht="12.75" customHeight="1" outlineLevel="1" x14ac:dyDescent="0.3">
      <c r="D169" s="233"/>
      <c r="E169" s="233"/>
      <c r="F169" s="70">
        <v>35</v>
      </c>
      <c r="G169" s="173"/>
      <c r="H169" s="71" t="str">
        <v>libre</v>
      </c>
      <c r="I169" s="71" t="str">
        <v>libre</v>
      </c>
      <c r="J169" s="15" t="s">
        <v>256</v>
      </c>
      <c r="K169" s="84">
        <f t="shared" si="9"/>
        <v>13</v>
      </c>
      <c r="L169" s="28">
        <f t="shared" si="19"/>
        <v>0</v>
      </c>
      <c r="M169" s="28">
        <f t="shared" si="19"/>
        <v>0</v>
      </c>
      <c r="N169" s="28">
        <f t="shared" si="19"/>
        <v>0</v>
      </c>
      <c r="O169" s="28">
        <f t="shared" si="19"/>
        <v>0</v>
      </c>
      <c r="P169" s="28">
        <f t="shared" si="19"/>
        <v>0</v>
      </c>
      <c r="Q169" s="28">
        <f t="shared" si="19"/>
        <v>0</v>
      </c>
      <c r="R169" s="28">
        <f t="shared" si="19"/>
        <v>0</v>
      </c>
      <c r="S169" s="28">
        <f t="shared" si="19"/>
        <v>0</v>
      </c>
      <c r="T169" s="28">
        <f t="shared" si="18"/>
        <v>0</v>
      </c>
      <c r="U169" s="28">
        <f t="shared" si="18"/>
        <v>0</v>
      </c>
      <c r="V169" s="28">
        <f t="shared" si="18"/>
        <v>0</v>
      </c>
      <c r="W169" s="28">
        <f t="shared" si="18"/>
        <v>0</v>
      </c>
      <c r="X169" s="28">
        <f t="shared" si="18"/>
        <v>0</v>
      </c>
      <c r="Y169" s="28">
        <f t="shared" si="18"/>
        <v>0</v>
      </c>
      <c r="Z169" s="28">
        <f t="shared" si="18"/>
        <v>0</v>
      </c>
      <c r="AA169" s="28">
        <f t="shared" si="18"/>
        <v>0</v>
      </c>
      <c r="AB169" s="28">
        <f t="shared" si="18"/>
        <v>0</v>
      </c>
      <c r="AC169" s="28">
        <f t="shared" si="18"/>
        <v>0</v>
      </c>
      <c r="AD169" s="28">
        <f t="shared" si="18"/>
        <v>0</v>
      </c>
      <c r="AE169" s="28">
        <f t="shared" si="18"/>
        <v>0</v>
      </c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</row>
    <row r="170" spans="4:87" ht="12.75" customHeight="1" outlineLevel="1" x14ac:dyDescent="0.3">
      <c r="D170" s="233"/>
      <c r="E170" s="233"/>
      <c r="F170" s="70">
        <v>36</v>
      </c>
      <c r="G170" s="173"/>
      <c r="H170" s="71" t="str">
        <v>libre</v>
      </c>
      <c r="I170" s="71" t="str">
        <v>libre</v>
      </c>
      <c r="J170" s="15" t="s">
        <v>256</v>
      </c>
      <c r="K170" s="84">
        <f t="shared" si="9"/>
        <v>13</v>
      </c>
      <c r="L170" s="28">
        <f t="shared" si="19"/>
        <v>0</v>
      </c>
      <c r="M170" s="28">
        <f t="shared" si="19"/>
        <v>0</v>
      </c>
      <c r="N170" s="28">
        <f t="shared" si="19"/>
        <v>0</v>
      </c>
      <c r="O170" s="28">
        <f t="shared" si="19"/>
        <v>0</v>
      </c>
      <c r="P170" s="28">
        <f t="shared" si="19"/>
        <v>0</v>
      </c>
      <c r="Q170" s="28">
        <f t="shared" si="19"/>
        <v>0</v>
      </c>
      <c r="R170" s="28">
        <f t="shared" si="19"/>
        <v>0</v>
      </c>
      <c r="S170" s="28">
        <f t="shared" si="19"/>
        <v>0</v>
      </c>
      <c r="T170" s="28">
        <f t="shared" si="18"/>
        <v>0</v>
      </c>
      <c r="U170" s="28">
        <f t="shared" si="18"/>
        <v>0</v>
      </c>
      <c r="V170" s="28">
        <f t="shared" si="18"/>
        <v>0</v>
      </c>
      <c r="W170" s="28">
        <f t="shared" si="18"/>
        <v>0</v>
      </c>
      <c r="X170" s="28">
        <f t="shared" si="18"/>
        <v>0</v>
      </c>
      <c r="Y170" s="28">
        <f t="shared" si="18"/>
        <v>0</v>
      </c>
      <c r="Z170" s="28">
        <f t="shared" si="18"/>
        <v>0</v>
      </c>
      <c r="AA170" s="28">
        <f t="shared" si="18"/>
        <v>0</v>
      </c>
      <c r="AB170" s="28">
        <f t="shared" si="18"/>
        <v>0</v>
      </c>
      <c r="AC170" s="28">
        <f t="shared" si="18"/>
        <v>0</v>
      </c>
      <c r="AD170" s="28">
        <f t="shared" si="18"/>
        <v>0</v>
      </c>
      <c r="AE170" s="28">
        <f t="shared" ref="AE170" si="20">INDEX(As.Tb,$K170,AE$7)</f>
        <v>0</v>
      </c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</row>
    <row r="171" spans="4:87" ht="12.75" customHeight="1" outlineLevel="1" x14ac:dyDescent="0.3">
      <c r="D171" s="233"/>
      <c r="E171" s="233"/>
      <c r="F171" s="70">
        <v>37</v>
      </c>
      <c r="G171" s="173"/>
      <c r="H171" s="71" t="str">
        <v>libre</v>
      </c>
      <c r="I171" s="71" t="str">
        <v>libre</v>
      </c>
      <c r="J171" s="15" t="s">
        <v>256</v>
      </c>
      <c r="K171" s="84">
        <f t="shared" si="9"/>
        <v>13</v>
      </c>
      <c r="L171" s="28">
        <f t="shared" si="19"/>
        <v>0</v>
      </c>
      <c r="M171" s="28">
        <f t="shared" si="19"/>
        <v>0</v>
      </c>
      <c r="N171" s="28">
        <f t="shared" si="19"/>
        <v>0</v>
      </c>
      <c r="O171" s="28">
        <f t="shared" si="19"/>
        <v>0</v>
      </c>
      <c r="P171" s="28">
        <f t="shared" si="19"/>
        <v>0</v>
      </c>
      <c r="Q171" s="28">
        <f t="shared" si="19"/>
        <v>0</v>
      </c>
      <c r="R171" s="28">
        <f t="shared" si="19"/>
        <v>0</v>
      </c>
      <c r="S171" s="28">
        <f t="shared" si="19"/>
        <v>0</v>
      </c>
      <c r="T171" s="28">
        <f t="shared" ref="T171:AE177" si="21">INDEX(As.Tb,$K171,T$7)</f>
        <v>0</v>
      </c>
      <c r="U171" s="28">
        <f t="shared" si="21"/>
        <v>0</v>
      </c>
      <c r="V171" s="28">
        <f t="shared" si="21"/>
        <v>0</v>
      </c>
      <c r="W171" s="28">
        <f t="shared" si="21"/>
        <v>0</v>
      </c>
      <c r="X171" s="28">
        <f t="shared" si="21"/>
        <v>0</v>
      </c>
      <c r="Y171" s="28">
        <f t="shared" si="21"/>
        <v>0</v>
      </c>
      <c r="Z171" s="28">
        <f t="shared" si="21"/>
        <v>0</v>
      </c>
      <c r="AA171" s="28">
        <f t="shared" si="21"/>
        <v>0</v>
      </c>
      <c r="AB171" s="28">
        <f t="shared" si="21"/>
        <v>0</v>
      </c>
      <c r="AC171" s="28">
        <f t="shared" si="21"/>
        <v>0</v>
      </c>
      <c r="AD171" s="28">
        <f t="shared" si="21"/>
        <v>0</v>
      </c>
      <c r="AE171" s="28">
        <f t="shared" si="21"/>
        <v>0</v>
      </c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</row>
    <row r="172" spans="4:87" ht="12.75" customHeight="1" outlineLevel="1" x14ac:dyDescent="0.3">
      <c r="E172" s="233"/>
      <c r="F172" s="70">
        <v>38</v>
      </c>
      <c r="G172" s="173"/>
      <c r="H172" s="71" t="str">
        <v>libre</v>
      </c>
      <c r="I172" s="71" t="str">
        <v>libre</v>
      </c>
      <c r="J172" s="15" t="s">
        <v>256</v>
      </c>
      <c r="K172" s="84">
        <f t="shared" si="9"/>
        <v>13</v>
      </c>
      <c r="L172" s="28">
        <f t="shared" si="19"/>
        <v>0</v>
      </c>
      <c r="M172" s="28">
        <f t="shared" si="19"/>
        <v>0</v>
      </c>
      <c r="N172" s="28">
        <f t="shared" si="19"/>
        <v>0</v>
      </c>
      <c r="O172" s="28">
        <f t="shared" si="19"/>
        <v>0</v>
      </c>
      <c r="P172" s="28">
        <f t="shared" si="19"/>
        <v>0</v>
      </c>
      <c r="Q172" s="28">
        <f t="shared" si="19"/>
        <v>0</v>
      </c>
      <c r="R172" s="28">
        <f t="shared" si="19"/>
        <v>0</v>
      </c>
      <c r="S172" s="28">
        <f t="shared" si="19"/>
        <v>0</v>
      </c>
      <c r="T172" s="28">
        <f t="shared" si="21"/>
        <v>0</v>
      </c>
      <c r="U172" s="28">
        <f t="shared" si="21"/>
        <v>0</v>
      </c>
      <c r="V172" s="28">
        <f t="shared" si="21"/>
        <v>0</v>
      </c>
      <c r="W172" s="28">
        <f t="shared" si="21"/>
        <v>0</v>
      </c>
      <c r="X172" s="28">
        <f t="shared" si="21"/>
        <v>0</v>
      </c>
      <c r="Y172" s="28">
        <f t="shared" si="21"/>
        <v>0</v>
      </c>
      <c r="Z172" s="28">
        <f t="shared" si="21"/>
        <v>0</v>
      </c>
      <c r="AA172" s="28">
        <f t="shared" si="21"/>
        <v>0</v>
      </c>
      <c r="AB172" s="28">
        <f t="shared" si="21"/>
        <v>0</v>
      </c>
      <c r="AC172" s="28">
        <f t="shared" si="21"/>
        <v>0</v>
      </c>
      <c r="AD172" s="28">
        <f t="shared" si="21"/>
        <v>0</v>
      </c>
      <c r="AE172" s="28">
        <f t="shared" si="21"/>
        <v>0</v>
      </c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</row>
    <row r="173" spans="4:87" ht="12.75" customHeight="1" outlineLevel="1" x14ac:dyDescent="0.3">
      <c r="E173" s="233"/>
      <c r="F173" s="70">
        <v>39</v>
      </c>
      <c r="G173" s="173"/>
      <c r="H173" s="71" t="str">
        <v>libre</v>
      </c>
      <c r="I173" s="71" t="str">
        <v>libre</v>
      </c>
      <c r="J173" s="15" t="s">
        <v>256</v>
      </c>
      <c r="K173" s="84">
        <f t="shared" si="9"/>
        <v>13</v>
      </c>
      <c r="L173" s="28">
        <f t="shared" si="19"/>
        <v>0</v>
      </c>
      <c r="M173" s="28">
        <f t="shared" si="19"/>
        <v>0</v>
      </c>
      <c r="N173" s="28">
        <f t="shared" si="19"/>
        <v>0</v>
      </c>
      <c r="O173" s="28">
        <f t="shared" si="19"/>
        <v>0</v>
      </c>
      <c r="P173" s="28">
        <f t="shared" si="19"/>
        <v>0</v>
      </c>
      <c r="Q173" s="28">
        <f t="shared" si="19"/>
        <v>0</v>
      </c>
      <c r="R173" s="28">
        <f t="shared" si="19"/>
        <v>0</v>
      </c>
      <c r="S173" s="28">
        <f t="shared" si="19"/>
        <v>0</v>
      </c>
      <c r="T173" s="28">
        <f t="shared" si="21"/>
        <v>0</v>
      </c>
      <c r="U173" s="28">
        <f t="shared" si="21"/>
        <v>0</v>
      </c>
      <c r="V173" s="28">
        <f t="shared" si="21"/>
        <v>0</v>
      </c>
      <c r="W173" s="28">
        <f t="shared" si="21"/>
        <v>0</v>
      </c>
      <c r="X173" s="28">
        <f t="shared" si="21"/>
        <v>0</v>
      </c>
      <c r="Y173" s="28">
        <f t="shared" si="21"/>
        <v>0</v>
      </c>
      <c r="Z173" s="28">
        <f t="shared" si="21"/>
        <v>0</v>
      </c>
      <c r="AA173" s="28">
        <f t="shared" si="21"/>
        <v>0</v>
      </c>
      <c r="AB173" s="28">
        <f t="shared" si="21"/>
        <v>0</v>
      </c>
      <c r="AC173" s="28">
        <f t="shared" si="21"/>
        <v>0</v>
      </c>
      <c r="AD173" s="28">
        <f t="shared" si="21"/>
        <v>0</v>
      </c>
      <c r="AE173" s="28">
        <f t="shared" si="21"/>
        <v>0</v>
      </c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</row>
    <row r="174" spans="4:87" ht="12.75" customHeight="1" outlineLevel="1" x14ac:dyDescent="0.3">
      <c r="E174" s="233"/>
      <c r="F174" s="70">
        <v>40</v>
      </c>
      <c r="G174" s="173"/>
      <c r="H174" s="71" t="str">
        <v>libre</v>
      </c>
      <c r="I174" s="71" t="str">
        <v>libre</v>
      </c>
      <c r="J174" s="15" t="s">
        <v>256</v>
      </c>
      <c r="K174" s="84">
        <f t="shared" si="9"/>
        <v>13</v>
      </c>
      <c r="L174" s="28">
        <f t="shared" si="19"/>
        <v>0</v>
      </c>
      <c r="M174" s="28">
        <f t="shared" si="19"/>
        <v>0</v>
      </c>
      <c r="N174" s="28">
        <f t="shared" si="19"/>
        <v>0</v>
      </c>
      <c r="O174" s="28">
        <f t="shared" si="19"/>
        <v>0</v>
      </c>
      <c r="P174" s="28">
        <f t="shared" si="19"/>
        <v>0</v>
      </c>
      <c r="Q174" s="28">
        <f t="shared" si="19"/>
        <v>0</v>
      </c>
      <c r="R174" s="28">
        <f t="shared" si="19"/>
        <v>0</v>
      </c>
      <c r="S174" s="28">
        <f t="shared" si="19"/>
        <v>0</v>
      </c>
      <c r="T174" s="28">
        <f t="shared" si="21"/>
        <v>0</v>
      </c>
      <c r="U174" s="28">
        <f t="shared" si="21"/>
        <v>0</v>
      </c>
      <c r="V174" s="28">
        <f t="shared" si="21"/>
        <v>0</v>
      </c>
      <c r="W174" s="28">
        <f t="shared" si="21"/>
        <v>0</v>
      </c>
      <c r="X174" s="28">
        <f t="shared" si="21"/>
        <v>0</v>
      </c>
      <c r="Y174" s="28">
        <f t="shared" si="21"/>
        <v>0</v>
      </c>
      <c r="Z174" s="28">
        <f t="shared" si="21"/>
        <v>0</v>
      </c>
      <c r="AA174" s="28">
        <f t="shared" si="21"/>
        <v>0</v>
      </c>
      <c r="AB174" s="28">
        <f t="shared" si="21"/>
        <v>0</v>
      </c>
      <c r="AC174" s="28">
        <f t="shared" si="21"/>
        <v>0</v>
      </c>
      <c r="AD174" s="28">
        <f t="shared" si="21"/>
        <v>0</v>
      </c>
      <c r="AE174" s="28">
        <f t="shared" si="21"/>
        <v>0</v>
      </c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</row>
    <row r="175" spans="4:87" ht="12.75" customHeight="1" outlineLevel="1" x14ac:dyDescent="0.3">
      <c r="F175" s="70">
        <v>41</v>
      </c>
      <c r="G175" s="173"/>
      <c r="H175" s="71" t="str">
        <v>libre</v>
      </c>
      <c r="I175" s="71" t="str">
        <v>libre</v>
      </c>
      <c r="J175" s="15" t="s">
        <v>256</v>
      </c>
      <c r="K175" s="84">
        <f t="shared" si="9"/>
        <v>13</v>
      </c>
      <c r="L175" s="28">
        <f t="shared" ref="L175:AA184" si="22">INDEX(As.Tb,$K175,L$7)</f>
        <v>0</v>
      </c>
      <c r="M175" s="28">
        <f t="shared" si="22"/>
        <v>0</v>
      </c>
      <c r="N175" s="28">
        <f t="shared" si="22"/>
        <v>0</v>
      </c>
      <c r="O175" s="28">
        <f t="shared" si="22"/>
        <v>0</v>
      </c>
      <c r="P175" s="28">
        <f t="shared" si="22"/>
        <v>0</v>
      </c>
      <c r="Q175" s="28">
        <f t="shared" si="22"/>
        <v>0</v>
      </c>
      <c r="R175" s="28">
        <f t="shared" si="22"/>
        <v>0</v>
      </c>
      <c r="S175" s="28">
        <f t="shared" si="22"/>
        <v>0</v>
      </c>
      <c r="T175" s="28">
        <f t="shared" si="22"/>
        <v>0</v>
      </c>
      <c r="U175" s="28">
        <f t="shared" si="22"/>
        <v>0</v>
      </c>
      <c r="V175" s="28">
        <f t="shared" si="22"/>
        <v>0</v>
      </c>
      <c r="W175" s="28">
        <f t="shared" si="22"/>
        <v>0</v>
      </c>
      <c r="X175" s="28">
        <f t="shared" si="22"/>
        <v>0</v>
      </c>
      <c r="Y175" s="28">
        <f t="shared" si="22"/>
        <v>0</v>
      </c>
      <c r="Z175" s="28">
        <f t="shared" si="22"/>
        <v>0</v>
      </c>
      <c r="AA175" s="28">
        <f t="shared" si="22"/>
        <v>0</v>
      </c>
      <c r="AB175" s="28">
        <f t="shared" si="21"/>
        <v>0</v>
      </c>
      <c r="AC175" s="28">
        <f t="shared" si="21"/>
        <v>0</v>
      </c>
      <c r="AD175" s="28">
        <f t="shared" si="21"/>
        <v>0</v>
      </c>
      <c r="AE175" s="28">
        <f t="shared" si="21"/>
        <v>0</v>
      </c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</row>
    <row r="176" spans="4:87" ht="12.75" customHeight="1" outlineLevel="1" x14ac:dyDescent="0.3">
      <c r="F176" s="70">
        <v>42</v>
      </c>
      <c r="G176" s="173"/>
      <c r="H176" s="71" t="str">
        <v>libre</v>
      </c>
      <c r="I176" s="71" t="str">
        <v>libre</v>
      </c>
      <c r="J176" s="15" t="s">
        <v>256</v>
      </c>
      <c r="K176" s="84">
        <f t="shared" si="9"/>
        <v>13</v>
      </c>
      <c r="L176" s="28">
        <f t="shared" si="22"/>
        <v>0</v>
      </c>
      <c r="M176" s="28">
        <f t="shared" si="22"/>
        <v>0</v>
      </c>
      <c r="N176" s="28">
        <f t="shared" si="22"/>
        <v>0</v>
      </c>
      <c r="O176" s="28">
        <f t="shared" si="22"/>
        <v>0</v>
      </c>
      <c r="P176" s="28">
        <f t="shared" si="22"/>
        <v>0</v>
      </c>
      <c r="Q176" s="28">
        <f t="shared" si="22"/>
        <v>0</v>
      </c>
      <c r="R176" s="28">
        <f t="shared" si="22"/>
        <v>0</v>
      </c>
      <c r="S176" s="28">
        <f t="shared" si="22"/>
        <v>0</v>
      </c>
      <c r="T176" s="28">
        <f t="shared" si="21"/>
        <v>0</v>
      </c>
      <c r="U176" s="28">
        <f t="shared" si="21"/>
        <v>0</v>
      </c>
      <c r="V176" s="28">
        <f t="shared" si="21"/>
        <v>0</v>
      </c>
      <c r="W176" s="28">
        <f t="shared" si="21"/>
        <v>0</v>
      </c>
      <c r="X176" s="28">
        <f t="shared" si="21"/>
        <v>0</v>
      </c>
      <c r="Y176" s="28">
        <f t="shared" si="21"/>
        <v>0</v>
      </c>
      <c r="Z176" s="28">
        <f t="shared" si="21"/>
        <v>0</v>
      </c>
      <c r="AA176" s="28">
        <f t="shared" si="21"/>
        <v>0</v>
      </c>
      <c r="AB176" s="28">
        <f t="shared" si="21"/>
        <v>0</v>
      </c>
      <c r="AC176" s="28">
        <f t="shared" si="21"/>
        <v>0</v>
      </c>
      <c r="AD176" s="28">
        <f t="shared" si="21"/>
        <v>0</v>
      </c>
      <c r="AE176" s="28">
        <f t="shared" si="21"/>
        <v>0</v>
      </c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</row>
    <row r="177" spans="6:87" ht="12.75" customHeight="1" outlineLevel="1" x14ac:dyDescent="0.3">
      <c r="F177" s="70">
        <v>43</v>
      </c>
      <c r="G177" s="173"/>
      <c r="H177" s="71" t="str">
        <v>libre</v>
      </c>
      <c r="I177" s="71" t="str">
        <v>libre</v>
      </c>
      <c r="J177" s="15" t="s">
        <v>256</v>
      </c>
      <c r="K177" s="84">
        <f t="shared" si="9"/>
        <v>13</v>
      </c>
      <c r="L177" s="28">
        <f t="shared" si="22"/>
        <v>0</v>
      </c>
      <c r="M177" s="28">
        <f t="shared" si="22"/>
        <v>0</v>
      </c>
      <c r="N177" s="28">
        <f t="shared" si="22"/>
        <v>0</v>
      </c>
      <c r="O177" s="28">
        <f t="shared" si="22"/>
        <v>0</v>
      </c>
      <c r="P177" s="28">
        <f t="shared" si="22"/>
        <v>0</v>
      </c>
      <c r="Q177" s="28">
        <f t="shared" si="22"/>
        <v>0</v>
      </c>
      <c r="R177" s="28">
        <f t="shared" si="22"/>
        <v>0</v>
      </c>
      <c r="S177" s="28">
        <f t="shared" si="22"/>
        <v>0</v>
      </c>
      <c r="T177" s="28">
        <f t="shared" si="21"/>
        <v>0</v>
      </c>
      <c r="U177" s="28">
        <f t="shared" si="21"/>
        <v>0</v>
      </c>
      <c r="V177" s="28">
        <f t="shared" si="21"/>
        <v>0</v>
      </c>
      <c r="W177" s="28">
        <f t="shared" si="21"/>
        <v>0</v>
      </c>
      <c r="X177" s="28">
        <f t="shared" si="21"/>
        <v>0</v>
      </c>
      <c r="Y177" s="28">
        <f t="shared" si="21"/>
        <v>0</v>
      </c>
      <c r="Z177" s="28">
        <f t="shared" si="21"/>
        <v>0</v>
      </c>
      <c r="AA177" s="28">
        <f t="shared" si="21"/>
        <v>0</v>
      </c>
      <c r="AB177" s="28">
        <f t="shared" si="21"/>
        <v>0</v>
      </c>
      <c r="AC177" s="28">
        <f t="shared" si="21"/>
        <v>0</v>
      </c>
      <c r="AD177" s="28">
        <f t="shared" si="21"/>
        <v>0</v>
      </c>
      <c r="AE177" s="28">
        <f t="shared" si="21"/>
        <v>0</v>
      </c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</row>
    <row r="178" spans="6:87" ht="12.75" customHeight="1" outlineLevel="1" x14ac:dyDescent="0.3">
      <c r="F178" s="70">
        <v>44</v>
      </c>
      <c r="G178" s="173"/>
      <c r="H178" s="71" t="str">
        <v>libre</v>
      </c>
      <c r="I178" s="71" t="str">
        <v>libre</v>
      </c>
      <c r="J178" s="15" t="s">
        <v>256</v>
      </c>
      <c r="K178" s="84">
        <f t="shared" si="9"/>
        <v>13</v>
      </c>
      <c r="L178" s="28">
        <f t="shared" si="22"/>
        <v>0</v>
      </c>
      <c r="M178" s="28">
        <f t="shared" si="22"/>
        <v>0</v>
      </c>
      <c r="N178" s="28">
        <f t="shared" si="22"/>
        <v>0</v>
      </c>
      <c r="O178" s="28">
        <f t="shared" si="22"/>
        <v>0</v>
      </c>
      <c r="P178" s="28">
        <f t="shared" si="22"/>
        <v>0</v>
      </c>
      <c r="Q178" s="28">
        <f t="shared" si="22"/>
        <v>0</v>
      </c>
      <c r="R178" s="28">
        <f t="shared" si="22"/>
        <v>0</v>
      </c>
      <c r="S178" s="28">
        <f t="shared" si="22"/>
        <v>0</v>
      </c>
      <c r="T178" s="28">
        <f t="shared" ref="T178:AE184" si="23">INDEX(As.Tb,$K178,T$7)</f>
        <v>0</v>
      </c>
      <c r="U178" s="28">
        <f t="shared" si="23"/>
        <v>0</v>
      </c>
      <c r="V178" s="28">
        <f t="shared" si="23"/>
        <v>0</v>
      </c>
      <c r="W178" s="28">
        <f t="shared" si="23"/>
        <v>0</v>
      </c>
      <c r="X178" s="28">
        <f t="shared" si="23"/>
        <v>0</v>
      </c>
      <c r="Y178" s="28">
        <f t="shared" si="23"/>
        <v>0</v>
      </c>
      <c r="Z178" s="28">
        <f t="shared" si="23"/>
        <v>0</v>
      </c>
      <c r="AA178" s="28">
        <f t="shared" si="23"/>
        <v>0</v>
      </c>
      <c r="AB178" s="28">
        <f t="shared" si="23"/>
        <v>0</v>
      </c>
      <c r="AC178" s="28">
        <f t="shared" si="23"/>
        <v>0</v>
      </c>
      <c r="AD178" s="28">
        <f t="shared" si="23"/>
        <v>0</v>
      </c>
      <c r="AE178" s="28">
        <f t="shared" si="23"/>
        <v>0</v>
      </c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</row>
    <row r="179" spans="6:87" ht="12.75" customHeight="1" outlineLevel="1" x14ac:dyDescent="0.3">
      <c r="F179" s="70">
        <v>45</v>
      </c>
      <c r="G179" s="173"/>
      <c r="H179" s="71" t="str">
        <v>libre</v>
      </c>
      <c r="I179" s="71" t="str">
        <v>libre</v>
      </c>
      <c r="J179" s="15" t="s">
        <v>256</v>
      </c>
      <c r="K179" s="84">
        <f t="shared" si="9"/>
        <v>13</v>
      </c>
      <c r="L179" s="28">
        <f t="shared" si="22"/>
        <v>0</v>
      </c>
      <c r="M179" s="28">
        <f t="shared" si="22"/>
        <v>0</v>
      </c>
      <c r="N179" s="28">
        <f t="shared" si="22"/>
        <v>0</v>
      </c>
      <c r="O179" s="28">
        <f t="shared" si="22"/>
        <v>0</v>
      </c>
      <c r="P179" s="28">
        <f t="shared" si="22"/>
        <v>0</v>
      </c>
      <c r="Q179" s="28">
        <f t="shared" si="22"/>
        <v>0</v>
      </c>
      <c r="R179" s="28">
        <f t="shared" si="22"/>
        <v>0</v>
      </c>
      <c r="S179" s="28">
        <f t="shared" si="22"/>
        <v>0</v>
      </c>
      <c r="T179" s="28">
        <f t="shared" si="23"/>
        <v>0</v>
      </c>
      <c r="U179" s="28">
        <f t="shared" si="23"/>
        <v>0</v>
      </c>
      <c r="V179" s="28">
        <f t="shared" si="23"/>
        <v>0</v>
      </c>
      <c r="W179" s="28">
        <f t="shared" si="23"/>
        <v>0</v>
      </c>
      <c r="X179" s="28">
        <f t="shared" si="23"/>
        <v>0</v>
      </c>
      <c r="Y179" s="28">
        <f t="shared" si="23"/>
        <v>0</v>
      </c>
      <c r="Z179" s="28">
        <f t="shared" si="23"/>
        <v>0</v>
      </c>
      <c r="AA179" s="28">
        <f t="shared" si="23"/>
        <v>0</v>
      </c>
      <c r="AB179" s="28">
        <f t="shared" si="23"/>
        <v>0</v>
      </c>
      <c r="AC179" s="28">
        <f t="shared" si="23"/>
        <v>0</v>
      </c>
      <c r="AD179" s="28">
        <f t="shared" si="23"/>
        <v>0</v>
      </c>
      <c r="AE179" s="28">
        <f t="shared" si="23"/>
        <v>0</v>
      </c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</row>
    <row r="180" spans="6:87" ht="12.75" customHeight="1" outlineLevel="1" x14ac:dyDescent="0.3">
      <c r="F180" s="70">
        <v>46</v>
      </c>
      <c r="G180" s="173"/>
      <c r="H180" s="71" t="str">
        <v>libre</v>
      </c>
      <c r="I180" s="71" t="str">
        <v>libre</v>
      </c>
      <c r="J180" s="15" t="s">
        <v>256</v>
      </c>
      <c r="K180" s="84">
        <f t="shared" si="9"/>
        <v>13</v>
      </c>
      <c r="L180" s="28">
        <f t="shared" si="22"/>
        <v>0</v>
      </c>
      <c r="M180" s="28">
        <f t="shared" si="22"/>
        <v>0</v>
      </c>
      <c r="N180" s="28">
        <f t="shared" si="22"/>
        <v>0</v>
      </c>
      <c r="O180" s="28">
        <f t="shared" si="22"/>
        <v>0</v>
      </c>
      <c r="P180" s="28">
        <f t="shared" si="22"/>
        <v>0</v>
      </c>
      <c r="Q180" s="28">
        <f t="shared" si="22"/>
        <v>0</v>
      </c>
      <c r="R180" s="28">
        <f t="shared" si="22"/>
        <v>0</v>
      </c>
      <c r="S180" s="28">
        <f t="shared" si="22"/>
        <v>0</v>
      </c>
      <c r="T180" s="28">
        <f t="shared" si="23"/>
        <v>0</v>
      </c>
      <c r="U180" s="28">
        <f t="shared" si="23"/>
        <v>0</v>
      </c>
      <c r="V180" s="28">
        <f t="shared" si="23"/>
        <v>0</v>
      </c>
      <c r="W180" s="28">
        <f t="shared" si="23"/>
        <v>0</v>
      </c>
      <c r="X180" s="28">
        <f t="shared" si="23"/>
        <v>0</v>
      </c>
      <c r="Y180" s="28">
        <f t="shared" si="23"/>
        <v>0</v>
      </c>
      <c r="Z180" s="28">
        <f t="shared" si="23"/>
        <v>0</v>
      </c>
      <c r="AA180" s="28">
        <f t="shared" si="23"/>
        <v>0</v>
      </c>
      <c r="AB180" s="28">
        <f t="shared" si="23"/>
        <v>0</v>
      </c>
      <c r="AC180" s="28">
        <f t="shared" si="23"/>
        <v>0</v>
      </c>
      <c r="AD180" s="28">
        <f t="shared" si="23"/>
        <v>0</v>
      </c>
      <c r="AE180" s="28">
        <f t="shared" si="23"/>
        <v>0</v>
      </c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</row>
    <row r="181" spans="6:87" ht="12.75" customHeight="1" outlineLevel="1" x14ac:dyDescent="0.3">
      <c r="F181" s="70">
        <v>47</v>
      </c>
      <c r="G181" s="173"/>
      <c r="H181" s="71" t="str">
        <v>libre</v>
      </c>
      <c r="I181" s="71" t="str">
        <v>libre</v>
      </c>
      <c r="J181" s="15" t="s">
        <v>256</v>
      </c>
      <c r="K181" s="84">
        <f t="shared" si="9"/>
        <v>13</v>
      </c>
      <c r="L181" s="28">
        <f t="shared" si="22"/>
        <v>0</v>
      </c>
      <c r="M181" s="28">
        <f t="shared" si="22"/>
        <v>0</v>
      </c>
      <c r="N181" s="28">
        <f t="shared" si="22"/>
        <v>0</v>
      </c>
      <c r="O181" s="28">
        <f t="shared" si="22"/>
        <v>0</v>
      </c>
      <c r="P181" s="28">
        <f t="shared" si="22"/>
        <v>0</v>
      </c>
      <c r="Q181" s="28">
        <f t="shared" si="22"/>
        <v>0</v>
      </c>
      <c r="R181" s="28">
        <f t="shared" si="22"/>
        <v>0</v>
      </c>
      <c r="S181" s="28">
        <f t="shared" si="22"/>
        <v>0</v>
      </c>
      <c r="T181" s="28">
        <f t="shared" si="23"/>
        <v>0</v>
      </c>
      <c r="U181" s="28">
        <f t="shared" si="23"/>
        <v>0</v>
      </c>
      <c r="V181" s="28">
        <f t="shared" si="23"/>
        <v>0</v>
      </c>
      <c r="W181" s="28">
        <f t="shared" si="23"/>
        <v>0</v>
      </c>
      <c r="X181" s="28">
        <f t="shared" si="23"/>
        <v>0</v>
      </c>
      <c r="Y181" s="28">
        <f t="shared" si="23"/>
        <v>0</v>
      </c>
      <c r="Z181" s="28">
        <f t="shared" si="23"/>
        <v>0</v>
      </c>
      <c r="AA181" s="28">
        <f t="shared" si="23"/>
        <v>0</v>
      </c>
      <c r="AB181" s="28">
        <f t="shared" si="23"/>
        <v>0</v>
      </c>
      <c r="AC181" s="28">
        <f t="shared" si="23"/>
        <v>0</v>
      </c>
      <c r="AD181" s="28">
        <f t="shared" si="23"/>
        <v>0</v>
      </c>
      <c r="AE181" s="28">
        <f t="shared" si="23"/>
        <v>0</v>
      </c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</row>
    <row r="182" spans="6:87" ht="12.75" customHeight="1" outlineLevel="1" x14ac:dyDescent="0.3">
      <c r="F182" s="70">
        <v>48</v>
      </c>
      <c r="G182" s="173"/>
      <c r="H182" s="71" t="str">
        <v>libre</v>
      </c>
      <c r="I182" s="71" t="str">
        <v>libre</v>
      </c>
      <c r="J182" s="15" t="s">
        <v>256</v>
      </c>
      <c r="K182" s="84">
        <f t="shared" si="9"/>
        <v>13</v>
      </c>
      <c r="L182" s="28">
        <f t="shared" si="22"/>
        <v>0</v>
      </c>
      <c r="M182" s="28">
        <f t="shared" si="22"/>
        <v>0</v>
      </c>
      <c r="N182" s="28">
        <f t="shared" si="22"/>
        <v>0</v>
      </c>
      <c r="O182" s="28">
        <f t="shared" si="22"/>
        <v>0</v>
      </c>
      <c r="P182" s="28">
        <f t="shared" si="22"/>
        <v>0</v>
      </c>
      <c r="Q182" s="28">
        <f t="shared" si="22"/>
        <v>0</v>
      </c>
      <c r="R182" s="28">
        <f t="shared" si="22"/>
        <v>0</v>
      </c>
      <c r="S182" s="28">
        <f t="shared" si="22"/>
        <v>0</v>
      </c>
      <c r="T182" s="28">
        <f t="shared" si="23"/>
        <v>0</v>
      </c>
      <c r="U182" s="28">
        <f t="shared" si="23"/>
        <v>0</v>
      </c>
      <c r="V182" s="28">
        <f t="shared" si="23"/>
        <v>0</v>
      </c>
      <c r="W182" s="28">
        <f t="shared" si="23"/>
        <v>0</v>
      </c>
      <c r="X182" s="28">
        <f t="shared" si="23"/>
        <v>0</v>
      </c>
      <c r="Y182" s="28">
        <f t="shared" si="23"/>
        <v>0</v>
      </c>
      <c r="Z182" s="28">
        <f t="shared" si="23"/>
        <v>0</v>
      </c>
      <c r="AA182" s="28">
        <f t="shared" si="23"/>
        <v>0</v>
      </c>
      <c r="AB182" s="28">
        <f t="shared" si="23"/>
        <v>0</v>
      </c>
      <c r="AC182" s="28">
        <f t="shared" si="23"/>
        <v>0</v>
      </c>
      <c r="AD182" s="28">
        <f t="shared" si="23"/>
        <v>0</v>
      </c>
      <c r="AE182" s="28">
        <f t="shared" si="23"/>
        <v>0</v>
      </c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</row>
    <row r="183" spans="6:87" ht="12.75" customHeight="1" outlineLevel="1" x14ac:dyDescent="0.3">
      <c r="F183" s="70">
        <v>49</v>
      </c>
      <c r="G183" s="173"/>
      <c r="H183" s="71" t="str">
        <v>libre</v>
      </c>
      <c r="I183" s="71" t="str">
        <v>libre</v>
      </c>
      <c r="J183" s="15" t="s">
        <v>256</v>
      </c>
      <c r="K183" s="84">
        <f t="shared" si="9"/>
        <v>13</v>
      </c>
      <c r="L183" s="28">
        <f t="shared" si="22"/>
        <v>0</v>
      </c>
      <c r="M183" s="28">
        <f t="shared" si="22"/>
        <v>0</v>
      </c>
      <c r="N183" s="28">
        <f t="shared" si="22"/>
        <v>0</v>
      </c>
      <c r="O183" s="28">
        <f t="shared" si="22"/>
        <v>0</v>
      </c>
      <c r="P183" s="28">
        <f t="shared" si="22"/>
        <v>0</v>
      </c>
      <c r="Q183" s="28">
        <f t="shared" si="22"/>
        <v>0</v>
      </c>
      <c r="R183" s="28">
        <f t="shared" si="22"/>
        <v>0</v>
      </c>
      <c r="S183" s="28">
        <f t="shared" si="22"/>
        <v>0</v>
      </c>
      <c r="T183" s="28">
        <f t="shared" si="23"/>
        <v>0</v>
      </c>
      <c r="U183" s="28">
        <f t="shared" si="23"/>
        <v>0</v>
      </c>
      <c r="V183" s="28">
        <f t="shared" si="23"/>
        <v>0</v>
      </c>
      <c r="W183" s="28">
        <f t="shared" si="23"/>
        <v>0</v>
      </c>
      <c r="X183" s="28">
        <f t="shared" si="23"/>
        <v>0</v>
      </c>
      <c r="Y183" s="28">
        <f t="shared" si="23"/>
        <v>0</v>
      </c>
      <c r="Z183" s="28">
        <f t="shared" si="23"/>
        <v>0</v>
      </c>
      <c r="AA183" s="28">
        <f t="shared" si="23"/>
        <v>0</v>
      </c>
      <c r="AB183" s="28">
        <f t="shared" si="23"/>
        <v>0</v>
      </c>
      <c r="AC183" s="28">
        <f t="shared" si="23"/>
        <v>0</v>
      </c>
      <c r="AD183" s="28">
        <f t="shared" si="23"/>
        <v>0</v>
      </c>
      <c r="AE183" s="28">
        <f t="shared" si="23"/>
        <v>0</v>
      </c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</row>
    <row r="184" spans="6:87" ht="12.75" customHeight="1" outlineLevel="1" x14ac:dyDescent="0.3">
      <c r="F184" s="70">
        <v>50</v>
      </c>
      <c r="G184" s="173"/>
      <c r="H184" s="71" t="str">
        <v>libre</v>
      </c>
      <c r="I184" s="71" t="str">
        <v>libre</v>
      </c>
      <c r="J184" s="15" t="s">
        <v>256</v>
      </c>
      <c r="K184" s="84">
        <f t="shared" si="9"/>
        <v>13</v>
      </c>
      <c r="L184" s="28">
        <f t="shared" si="22"/>
        <v>0</v>
      </c>
      <c r="M184" s="28">
        <f t="shared" si="22"/>
        <v>0</v>
      </c>
      <c r="N184" s="28">
        <f t="shared" si="22"/>
        <v>0</v>
      </c>
      <c r="O184" s="28">
        <f t="shared" si="22"/>
        <v>0</v>
      </c>
      <c r="P184" s="28">
        <f t="shared" si="22"/>
        <v>0</v>
      </c>
      <c r="Q184" s="28">
        <f t="shared" si="22"/>
        <v>0</v>
      </c>
      <c r="R184" s="28">
        <f t="shared" si="22"/>
        <v>0</v>
      </c>
      <c r="S184" s="28">
        <f t="shared" si="22"/>
        <v>0</v>
      </c>
      <c r="T184" s="28">
        <f t="shared" si="23"/>
        <v>0</v>
      </c>
      <c r="U184" s="28">
        <f t="shared" si="23"/>
        <v>0</v>
      </c>
      <c r="V184" s="28">
        <f t="shared" si="23"/>
        <v>0</v>
      </c>
      <c r="W184" s="28">
        <f t="shared" si="23"/>
        <v>0</v>
      </c>
      <c r="X184" s="28">
        <f t="shared" si="23"/>
        <v>0</v>
      </c>
      <c r="Y184" s="28">
        <f t="shared" si="23"/>
        <v>0</v>
      </c>
      <c r="Z184" s="28">
        <f t="shared" si="23"/>
        <v>0</v>
      </c>
      <c r="AA184" s="28">
        <f t="shared" si="23"/>
        <v>0</v>
      </c>
      <c r="AB184" s="28">
        <f t="shared" si="23"/>
        <v>0</v>
      </c>
      <c r="AC184" s="28">
        <f t="shared" si="23"/>
        <v>0</v>
      </c>
      <c r="AD184" s="28">
        <f t="shared" si="23"/>
        <v>0</v>
      </c>
      <c r="AE184" s="28">
        <f t="shared" si="23"/>
        <v>0</v>
      </c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</row>
    <row r="185" spans="6:87" ht="12.75" customHeight="1" outlineLevel="1" x14ac:dyDescent="0.3">
      <c r="F185" s="70">
        <v>51</v>
      </c>
      <c r="G185" s="173"/>
      <c r="H185" s="71" t="str">
        <v>libre</v>
      </c>
      <c r="I185" s="71" t="str">
        <v>libre</v>
      </c>
      <c r="J185" s="15" t="s">
        <v>256</v>
      </c>
      <c r="K185" s="84">
        <f t="shared" si="9"/>
        <v>13</v>
      </c>
      <c r="L185" s="28">
        <f t="shared" ref="L185:AA194" si="24">INDEX(As.Tb,$K185,L$7)</f>
        <v>0</v>
      </c>
      <c r="M185" s="28">
        <f t="shared" si="24"/>
        <v>0</v>
      </c>
      <c r="N185" s="28">
        <f t="shared" si="24"/>
        <v>0</v>
      </c>
      <c r="O185" s="28">
        <f t="shared" si="24"/>
        <v>0</v>
      </c>
      <c r="P185" s="28">
        <f t="shared" si="24"/>
        <v>0</v>
      </c>
      <c r="Q185" s="28">
        <f t="shared" si="24"/>
        <v>0</v>
      </c>
      <c r="R185" s="28">
        <f t="shared" si="24"/>
        <v>0</v>
      </c>
      <c r="S185" s="28">
        <f t="shared" si="24"/>
        <v>0</v>
      </c>
      <c r="T185" s="28">
        <f t="shared" si="24"/>
        <v>0</v>
      </c>
      <c r="U185" s="28">
        <f t="shared" si="24"/>
        <v>0</v>
      </c>
      <c r="V185" s="28">
        <f t="shared" si="24"/>
        <v>0</v>
      </c>
      <c r="W185" s="28">
        <f t="shared" si="24"/>
        <v>0</v>
      </c>
      <c r="X185" s="28">
        <f t="shared" si="24"/>
        <v>0</v>
      </c>
      <c r="Y185" s="28">
        <f t="shared" si="24"/>
        <v>0</v>
      </c>
      <c r="Z185" s="28">
        <f t="shared" si="24"/>
        <v>0</v>
      </c>
      <c r="AA185" s="28">
        <f t="shared" si="24"/>
        <v>0</v>
      </c>
      <c r="AB185" s="28">
        <f t="shared" ref="T185:AE192" si="25">INDEX(As.Tb,$K185,AB$7)</f>
        <v>0</v>
      </c>
      <c r="AC185" s="28">
        <f t="shared" si="25"/>
        <v>0</v>
      </c>
      <c r="AD185" s="28">
        <f t="shared" si="25"/>
        <v>0</v>
      </c>
      <c r="AE185" s="28">
        <f t="shared" si="25"/>
        <v>0</v>
      </c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</row>
    <row r="186" spans="6:87" ht="12.75" customHeight="1" outlineLevel="1" x14ac:dyDescent="0.3">
      <c r="F186" s="70">
        <v>52</v>
      </c>
      <c r="G186" s="173"/>
      <c r="H186" s="71" t="str">
        <v>libre</v>
      </c>
      <c r="I186" s="71" t="str">
        <v>libre</v>
      </c>
      <c r="J186" s="15" t="s">
        <v>256</v>
      </c>
      <c r="K186" s="84">
        <f t="shared" si="9"/>
        <v>13</v>
      </c>
      <c r="L186" s="28">
        <f t="shared" si="24"/>
        <v>0</v>
      </c>
      <c r="M186" s="28">
        <f t="shared" si="24"/>
        <v>0</v>
      </c>
      <c r="N186" s="28">
        <f t="shared" si="24"/>
        <v>0</v>
      </c>
      <c r="O186" s="28">
        <f t="shared" si="24"/>
        <v>0</v>
      </c>
      <c r="P186" s="28">
        <f t="shared" si="24"/>
        <v>0</v>
      </c>
      <c r="Q186" s="28">
        <f t="shared" si="24"/>
        <v>0</v>
      </c>
      <c r="R186" s="28">
        <f t="shared" si="24"/>
        <v>0</v>
      </c>
      <c r="S186" s="28">
        <f t="shared" si="24"/>
        <v>0</v>
      </c>
      <c r="T186" s="28">
        <f t="shared" si="25"/>
        <v>0</v>
      </c>
      <c r="U186" s="28">
        <f t="shared" si="25"/>
        <v>0</v>
      </c>
      <c r="V186" s="28">
        <f t="shared" si="25"/>
        <v>0</v>
      </c>
      <c r="W186" s="28">
        <f t="shared" si="25"/>
        <v>0</v>
      </c>
      <c r="X186" s="28">
        <f t="shared" si="25"/>
        <v>0</v>
      </c>
      <c r="Y186" s="28">
        <f t="shared" si="25"/>
        <v>0</v>
      </c>
      <c r="Z186" s="28">
        <f t="shared" si="25"/>
        <v>0</v>
      </c>
      <c r="AA186" s="28">
        <f t="shared" si="25"/>
        <v>0</v>
      </c>
      <c r="AB186" s="28">
        <f t="shared" si="25"/>
        <v>0</v>
      </c>
      <c r="AC186" s="28">
        <f t="shared" si="25"/>
        <v>0</v>
      </c>
      <c r="AD186" s="28">
        <f t="shared" si="25"/>
        <v>0</v>
      </c>
      <c r="AE186" s="28">
        <f t="shared" si="25"/>
        <v>0</v>
      </c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</row>
    <row r="187" spans="6:87" ht="12.75" customHeight="1" outlineLevel="1" x14ac:dyDescent="0.3">
      <c r="F187" s="70">
        <v>53</v>
      </c>
      <c r="G187" s="173"/>
      <c r="H187" s="71" t="str">
        <v>libre</v>
      </c>
      <c r="I187" s="71" t="str">
        <v>libre</v>
      </c>
      <c r="J187" s="15" t="s">
        <v>256</v>
      </c>
      <c r="K187" s="84">
        <f t="shared" si="9"/>
        <v>13</v>
      </c>
      <c r="L187" s="28">
        <f t="shared" si="24"/>
        <v>0</v>
      </c>
      <c r="M187" s="28">
        <f t="shared" si="24"/>
        <v>0</v>
      </c>
      <c r="N187" s="28">
        <f t="shared" si="24"/>
        <v>0</v>
      </c>
      <c r="O187" s="28">
        <f t="shared" si="24"/>
        <v>0</v>
      </c>
      <c r="P187" s="28">
        <f t="shared" si="24"/>
        <v>0</v>
      </c>
      <c r="Q187" s="28">
        <f t="shared" si="24"/>
        <v>0</v>
      </c>
      <c r="R187" s="28">
        <f t="shared" si="24"/>
        <v>0</v>
      </c>
      <c r="S187" s="28">
        <f t="shared" si="24"/>
        <v>0</v>
      </c>
      <c r="T187" s="28">
        <f t="shared" si="25"/>
        <v>0</v>
      </c>
      <c r="U187" s="28">
        <f t="shared" si="25"/>
        <v>0</v>
      </c>
      <c r="V187" s="28">
        <f t="shared" si="25"/>
        <v>0</v>
      </c>
      <c r="W187" s="28">
        <f t="shared" si="25"/>
        <v>0</v>
      </c>
      <c r="X187" s="28">
        <f t="shared" si="25"/>
        <v>0</v>
      </c>
      <c r="Y187" s="28">
        <f t="shared" si="25"/>
        <v>0</v>
      </c>
      <c r="Z187" s="28">
        <f t="shared" si="25"/>
        <v>0</v>
      </c>
      <c r="AA187" s="28">
        <f t="shared" si="25"/>
        <v>0</v>
      </c>
      <c r="AB187" s="28">
        <f t="shared" si="25"/>
        <v>0</v>
      </c>
      <c r="AC187" s="28">
        <f t="shared" si="25"/>
        <v>0</v>
      </c>
      <c r="AD187" s="28">
        <f t="shared" si="25"/>
        <v>0</v>
      </c>
      <c r="AE187" s="28">
        <f t="shared" si="25"/>
        <v>0</v>
      </c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</row>
    <row r="188" spans="6:87" ht="12.75" customHeight="1" outlineLevel="1" x14ac:dyDescent="0.3">
      <c r="F188" s="70">
        <v>54</v>
      </c>
      <c r="G188" s="173"/>
      <c r="H188" s="71" t="str">
        <v>libre</v>
      </c>
      <c r="I188" s="71" t="str">
        <v>libre</v>
      </c>
      <c r="J188" s="15" t="s">
        <v>256</v>
      </c>
      <c r="K188" s="84">
        <f t="shared" si="9"/>
        <v>13</v>
      </c>
      <c r="L188" s="28">
        <f t="shared" si="24"/>
        <v>0</v>
      </c>
      <c r="M188" s="28">
        <f t="shared" si="24"/>
        <v>0</v>
      </c>
      <c r="N188" s="28">
        <f t="shared" si="24"/>
        <v>0</v>
      </c>
      <c r="O188" s="28">
        <f t="shared" si="24"/>
        <v>0</v>
      </c>
      <c r="P188" s="28">
        <f t="shared" si="24"/>
        <v>0</v>
      </c>
      <c r="Q188" s="28">
        <f t="shared" si="24"/>
        <v>0</v>
      </c>
      <c r="R188" s="28">
        <f t="shared" si="24"/>
        <v>0</v>
      </c>
      <c r="S188" s="28">
        <f t="shared" si="24"/>
        <v>0</v>
      </c>
      <c r="T188" s="28">
        <f t="shared" si="25"/>
        <v>0</v>
      </c>
      <c r="U188" s="28">
        <f t="shared" si="25"/>
        <v>0</v>
      </c>
      <c r="V188" s="28">
        <f t="shared" si="25"/>
        <v>0</v>
      </c>
      <c r="W188" s="28">
        <f t="shared" si="25"/>
        <v>0</v>
      </c>
      <c r="X188" s="28">
        <f t="shared" si="25"/>
        <v>0</v>
      </c>
      <c r="Y188" s="28">
        <f t="shared" si="25"/>
        <v>0</v>
      </c>
      <c r="Z188" s="28">
        <f t="shared" si="25"/>
        <v>0</v>
      </c>
      <c r="AA188" s="28">
        <f t="shared" si="25"/>
        <v>0</v>
      </c>
      <c r="AB188" s="28">
        <f t="shared" si="25"/>
        <v>0</v>
      </c>
      <c r="AC188" s="28">
        <f t="shared" si="25"/>
        <v>0</v>
      </c>
      <c r="AD188" s="28">
        <f t="shared" si="25"/>
        <v>0</v>
      </c>
      <c r="AE188" s="28">
        <f t="shared" si="25"/>
        <v>0</v>
      </c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</row>
    <row r="189" spans="6:87" ht="12.75" customHeight="1" outlineLevel="1" x14ac:dyDescent="0.3">
      <c r="F189" s="70">
        <v>55</v>
      </c>
      <c r="G189" s="173"/>
      <c r="H189" s="71" t="str">
        <v>libre</v>
      </c>
      <c r="I189" s="71" t="str">
        <v>libre</v>
      </c>
      <c r="J189" s="15" t="s">
        <v>256</v>
      </c>
      <c r="K189" s="84">
        <f t="shared" si="9"/>
        <v>13</v>
      </c>
      <c r="L189" s="28">
        <f t="shared" si="24"/>
        <v>0</v>
      </c>
      <c r="M189" s="28">
        <f t="shared" si="24"/>
        <v>0</v>
      </c>
      <c r="N189" s="28">
        <f t="shared" si="24"/>
        <v>0</v>
      </c>
      <c r="O189" s="28">
        <f t="shared" si="24"/>
        <v>0</v>
      </c>
      <c r="P189" s="28">
        <f t="shared" si="24"/>
        <v>0</v>
      </c>
      <c r="Q189" s="28">
        <f t="shared" si="24"/>
        <v>0</v>
      </c>
      <c r="R189" s="28">
        <f t="shared" si="24"/>
        <v>0</v>
      </c>
      <c r="S189" s="28">
        <f t="shared" si="24"/>
        <v>0</v>
      </c>
      <c r="T189" s="28">
        <f t="shared" si="25"/>
        <v>0</v>
      </c>
      <c r="U189" s="28">
        <f t="shared" si="25"/>
        <v>0</v>
      </c>
      <c r="V189" s="28">
        <f t="shared" si="25"/>
        <v>0</v>
      </c>
      <c r="W189" s="28">
        <f t="shared" si="25"/>
        <v>0</v>
      </c>
      <c r="X189" s="28">
        <f t="shared" si="25"/>
        <v>0</v>
      </c>
      <c r="Y189" s="28">
        <f t="shared" si="25"/>
        <v>0</v>
      </c>
      <c r="Z189" s="28">
        <f t="shared" si="25"/>
        <v>0</v>
      </c>
      <c r="AA189" s="28">
        <f t="shared" si="25"/>
        <v>0</v>
      </c>
      <c r="AB189" s="28">
        <f t="shared" si="25"/>
        <v>0</v>
      </c>
      <c r="AC189" s="28">
        <f t="shared" si="25"/>
        <v>0</v>
      </c>
      <c r="AD189" s="28">
        <f t="shared" si="25"/>
        <v>0</v>
      </c>
      <c r="AE189" s="28">
        <f t="shared" si="25"/>
        <v>0</v>
      </c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</row>
    <row r="190" spans="6:87" ht="12.75" customHeight="1" outlineLevel="1" x14ac:dyDescent="0.3">
      <c r="F190" s="70">
        <v>56</v>
      </c>
      <c r="G190" s="173"/>
      <c r="H190" s="71" t="str">
        <v>libre</v>
      </c>
      <c r="I190" s="71" t="str">
        <v>libre</v>
      </c>
      <c r="J190" s="15" t="s">
        <v>256</v>
      </c>
      <c r="K190" s="84">
        <f t="shared" si="9"/>
        <v>13</v>
      </c>
      <c r="L190" s="28">
        <f t="shared" si="24"/>
        <v>0</v>
      </c>
      <c r="M190" s="28">
        <f t="shared" si="24"/>
        <v>0</v>
      </c>
      <c r="N190" s="28">
        <f t="shared" si="24"/>
        <v>0</v>
      </c>
      <c r="O190" s="28">
        <f t="shared" si="24"/>
        <v>0</v>
      </c>
      <c r="P190" s="28">
        <f t="shared" si="24"/>
        <v>0</v>
      </c>
      <c r="Q190" s="28">
        <f t="shared" si="24"/>
        <v>0</v>
      </c>
      <c r="R190" s="28">
        <f t="shared" si="24"/>
        <v>0</v>
      </c>
      <c r="S190" s="28">
        <f t="shared" si="24"/>
        <v>0</v>
      </c>
      <c r="T190" s="28">
        <f t="shared" si="25"/>
        <v>0</v>
      </c>
      <c r="U190" s="28">
        <f t="shared" si="25"/>
        <v>0</v>
      </c>
      <c r="V190" s="28">
        <f t="shared" si="25"/>
        <v>0</v>
      </c>
      <c r="W190" s="28">
        <f t="shared" si="25"/>
        <v>0</v>
      </c>
      <c r="X190" s="28">
        <f t="shared" si="25"/>
        <v>0</v>
      </c>
      <c r="Y190" s="28">
        <f t="shared" si="25"/>
        <v>0</v>
      </c>
      <c r="Z190" s="28">
        <f t="shared" si="25"/>
        <v>0</v>
      </c>
      <c r="AA190" s="28">
        <f t="shared" si="25"/>
        <v>0</v>
      </c>
      <c r="AB190" s="28">
        <f t="shared" si="25"/>
        <v>0</v>
      </c>
      <c r="AC190" s="28">
        <f t="shared" si="25"/>
        <v>0</v>
      </c>
      <c r="AD190" s="28">
        <f t="shared" si="25"/>
        <v>0</v>
      </c>
      <c r="AE190" s="28">
        <f t="shared" si="25"/>
        <v>0</v>
      </c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</row>
    <row r="191" spans="6:87" ht="12.75" customHeight="1" outlineLevel="1" x14ac:dyDescent="0.3">
      <c r="F191" s="70">
        <v>57</v>
      </c>
      <c r="G191" s="173"/>
      <c r="H191" s="71" t="str">
        <v>libre</v>
      </c>
      <c r="I191" s="71" t="str">
        <v>libre</v>
      </c>
      <c r="J191" s="15" t="s">
        <v>256</v>
      </c>
      <c r="K191" s="84">
        <f t="shared" si="9"/>
        <v>13</v>
      </c>
      <c r="L191" s="28">
        <f t="shared" si="24"/>
        <v>0</v>
      </c>
      <c r="M191" s="28">
        <f t="shared" si="24"/>
        <v>0</v>
      </c>
      <c r="N191" s="28">
        <f t="shared" si="24"/>
        <v>0</v>
      </c>
      <c r="O191" s="28">
        <f t="shared" si="24"/>
        <v>0</v>
      </c>
      <c r="P191" s="28">
        <f t="shared" si="24"/>
        <v>0</v>
      </c>
      <c r="Q191" s="28">
        <f t="shared" si="24"/>
        <v>0</v>
      </c>
      <c r="R191" s="28">
        <f t="shared" si="24"/>
        <v>0</v>
      </c>
      <c r="S191" s="28">
        <f t="shared" si="24"/>
        <v>0</v>
      </c>
      <c r="T191" s="28">
        <f t="shared" si="25"/>
        <v>0</v>
      </c>
      <c r="U191" s="28">
        <f t="shared" si="25"/>
        <v>0</v>
      </c>
      <c r="V191" s="28">
        <f t="shared" si="25"/>
        <v>0</v>
      </c>
      <c r="W191" s="28">
        <f t="shared" si="25"/>
        <v>0</v>
      </c>
      <c r="X191" s="28">
        <f t="shared" si="25"/>
        <v>0</v>
      </c>
      <c r="Y191" s="28">
        <f t="shared" si="25"/>
        <v>0</v>
      </c>
      <c r="Z191" s="28">
        <f t="shared" si="25"/>
        <v>0</v>
      </c>
      <c r="AA191" s="28">
        <f t="shared" si="25"/>
        <v>0</v>
      </c>
      <c r="AB191" s="28">
        <f t="shared" si="25"/>
        <v>0</v>
      </c>
      <c r="AC191" s="28">
        <f t="shared" si="25"/>
        <v>0</v>
      </c>
      <c r="AD191" s="28">
        <f t="shared" si="25"/>
        <v>0</v>
      </c>
      <c r="AE191" s="28">
        <f t="shared" si="25"/>
        <v>0</v>
      </c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</row>
    <row r="192" spans="6:87" ht="12.75" customHeight="1" outlineLevel="1" x14ac:dyDescent="0.3">
      <c r="F192" s="70">
        <v>58</v>
      </c>
      <c r="G192" s="173"/>
      <c r="H192" s="71" t="str">
        <v>libre</v>
      </c>
      <c r="I192" s="71" t="str">
        <v>libre</v>
      </c>
      <c r="J192" s="15" t="s">
        <v>256</v>
      </c>
      <c r="K192" s="84">
        <f t="shared" si="9"/>
        <v>13</v>
      </c>
      <c r="L192" s="28">
        <f t="shared" si="24"/>
        <v>0</v>
      </c>
      <c r="M192" s="28">
        <f t="shared" si="24"/>
        <v>0</v>
      </c>
      <c r="N192" s="28">
        <f t="shared" si="24"/>
        <v>0</v>
      </c>
      <c r="O192" s="28">
        <f t="shared" si="24"/>
        <v>0</v>
      </c>
      <c r="P192" s="28">
        <f t="shared" si="24"/>
        <v>0</v>
      </c>
      <c r="Q192" s="28">
        <f t="shared" si="24"/>
        <v>0</v>
      </c>
      <c r="R192" s="28">
        <f t="shared" si="24"/>
        <v>0</v>
      </c>
      <c r="S192" s="28">
        <f t="shared" si="24"/>
        <v>0</v>
      </c>
      <c r="T192" s="28">
        <f t="shared" si="25"/>
        <v>0</v>
      </c>
      <c r="U192" s="28">
        <f t="shared" si="25"/>
        <v>0</v>
      </c>
      <c r="V192" s="28">
        <f t="shared" si="25"/>
        <v>0</v>
      </c>
      <c r="W192" s="28">
        <f t="shared" si="25"/>
        <v>0</v>
      </c>
      <c r="X192" s="28">
        <f t="shared" ref="T192:AE199" si="26">INDEX(As.Tb,$K192,X$7)</f>
        <v>0</v>
      </c>
      <c r="Y192" s="28">
        <f t="shared" si="26"/>
        <v>0</v>
      </c>
      <c r="Z192" s="28">
        <f t="shared" si="26"/>
        <v>0</v>
      </c>
      <c r="AA192" s="28">
        <f t="shared" si="26"/>
        <v>0</v>
      </c>
      <c r="AB192" s="28">
        <f t="shared" si="26"/>
        <v>0</v>
      </c>
      <c r="AC192" s="28">
        <f t="shared" si="26"/>
        <v>0</v>
      </c>
      <c r="AD192" s="28">
        <f t="shared" si="26"/>
        <v>0</v>
      </c>
      <c r="AE192" s="28">
        <f t="shared" si="26"/>
        <v>0</v>
      </c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</row>
    <row r="193" spans="6:87" ht="12.75" customHeight="1" outlineLevel="1" x14ac:dyDescent="0.3">
      <c r="F193" s="70">
        <v>59</v>
      </c>
      <c r="G193" s="173"/>
      <c r="H193" s="71" t="str">
        <v>libre</v>
      </c>
      <c r="I193" s="71" t="str">
        <v>libre</v>
      </c>
      <c r="J193" s="15" t="s">
        <v>256</v>
      </c>
      <c r="K193" s="84">
        <f t="shared" si="9"/>
        <v>13</v>
      </c>
      <c r="L193" s="28">
        <f t="shared" si="24"/>
        <v>0</v>
      </c>
      <c r="M193" s="28">
        <f t="shared" si="24"/>
        <v>0</v>
      </c>
      <c r="N193" s="28">
        <f t="shared" si="24"/>
        <v>0</v>
      </c>
      <c r="O193" s="28">
        <f t="shared" si="24"/>
        <v>0</v>
      </c>
      <c r="P193" s="28">
        <f t="shared" si="24"/>
        <v>0</v>
      </c>
      <c r="Q193" s="28">
        <f t="shared" si="24"/>
        <v>0</v>
      </c>
      <c r="R193" s="28">
        <f t="shared" si="24"/>
        <v>0</v>
      </c>
      <c r="S193" s="28">
        <f t="shared" si="24"/>
        <v>0</v>
      </c>
      <c r="T193" s="28">
        <f t="shared" si="26"/>
        <v>0</v>
      </c>
      <c r="U193" s="28">
        <f t="shared" si="26"/>
        <v>0</v>
      </c>
      <c r="V193" s="28">
        <f t="shared" si="26"/>
        <v>0</v>
      </c>
      <c r="W193" s="28">
        <f t="shared" si="26"/>
        <v>0</v>
      </c>
      <c r="X193" s="28">
        <f t="shared" si="26"/>
        <v>0</v>
      </c>
      <c r="Y193" s="28">
        <f t="shared" si="26"/>
        <v>0</v>
      </c>
      <c r="Z193" s="28">
        <f t="shared" si="26"/>
        <v>0</v>
      </c>
      <c r="AA193" s="28">
        <f t="shared" si="26"/>
        <v>0</v>
      </c>
      <c r="AB193" s="28">
        <f t="shared" si="26"/>
        <v>0</v>
      </c>
      <c r="AC193" s="28">
        <f t="shared" si="26"/>
        <v>0</v>
      </c>
      <c r="AD193" s="28">
        <f t="shared" si="26"/>
        <v>0</v>
      </c>
      <c r="AE193" s="28">
        <f t="shared" si="26"/>
        <v>0</v>
      </c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</row>
    <row r="194" spans="6:87" ht="12.75" customHeight="1" outlineLevel="1" x14ac:dyDescent="0.3">
      <c r="F194" s="70">
        <v>60</v>
      </c>
      <c r="G194" s="173"/>
      <c r="H194" s="71" t="str">
        <v>libre</v>
      </c>
      <c r="I194" s="71" t="str">
        <v>libre</v>
      </c>
      <c r="J194" s="15" t="s">
        <v>256</v>
      </c>
      <c r="K194" s="84">
        <f t="shared" si="9"/>
        <v>13</v>
      </c>
      <c r="L194" s="28">
        <f t="shared" si="24"/>
        <v>0</v>
      </c>
      <c r="M194" s="28">
        <f t="shared" si="24"/>
        <v>0</v>
      </c>
      <c r="N194" s="28">
        <f t="shared" si="24"/>
        <v>0</v>
      </c>
      <c r="O194" s="28">
        <f t="shared" si="24"/>
        <v>0</v>
      </c>
      <c r="P194" s="28">
        <f t="shared" si="24"/>
        <v>0</v>
      </c>
      <c r="Q194" s="28">
        <f t="shared" si="24"/>
        <v>0</v>
      </c>
      <c r="R194" s="28">
        <f t="shared" si="24"/>
        <v>0</v>
      </c>
      <c r="S194" s="28">
        <f t="shared" si="24"/>
        <v>0</v>
      </c>
      <c r="T194" s="28">
        <f t="shared" si="26"/>
        <v>0</v>
      </c>
      <c r="U194" s="28">
        <f t="shared" si="26"/>
        <v>0</v>
      </c>
      <c r="V194" s="28">
        <f t="shared" si="26"/>
        <v>0</v>
      </c>
      <c r="W194" s="28">
        <f t="shared" si="26"/>
        <v>0</v>
      </c>
      <c r="X194" s="28">
        <f t="shared" si="26"/>
        <v>0</v>
      </c>
      <c r="Y194" s="28">
        <f t="shared" si="26"/>
        <v>0</v>
      </c>
      <c r="Z194" s="28">
        <f t="shared" si="26"/>
        <v>0</v>
      </c>
      <c r="AA194" s="28">
        <f t="shared" si="26"/>
        <v>0</v>
      </c>
      <c r="AB194" s="28">
        <f t="shared" si="26"/>
        <v>0</v>
      </c>
      <c r="AC194" s="28">
        <f t="shared" si="26"/>
        <v>0</v>
      </c>
      <c r="AD194" s="28">
        <f t="shared" si="26"/>
        <v>0</v>
      </c>
      <c r="AE194" s="28">
        <f t="shared" si="26"/>
        <v>0</v>
      </c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</row>
    <row r="195" spans="6:87" ht="12.75" customHeight="1" outlineLevel="1" x14ac:dyDescent="0.3">
      <c r="F195" s="70">
        <v>61</v>
      </c>
      <c r="G195" s="173"/>
      <c r="H195" s="71" t="str">
        <v>libre</v>
      </c>
      <c r="I195" s="71" t="str">
        <v>libre</v>
      </c>
      <c r="J195" s="15" t="s">
        <v>256</v>
      </c>
      <c r="K195" s="84">
        <f t="shared" si="9"/>
        <v>13</v>
      </c>
      <c r="L195" s="28">
        <f t="shared" ref="L195:AA204" si="27">INDEX(As.Tb,$K195,L$7)</f>
        <v>0</v>
      </c>
      <c r="M195" s="28">
        <f t="shared" si="27"/>
        <v>0</v>
      </c>
      <c r="N195" s="28">
        <f t="shared" si="27"/>
        <v>0</v>
      </c>
      <c r="O195" s="28">
        <f t="shared" si="27"/>
        <v>0</v>
      </c>
      <c r="P195" s="28">
        <f t="shared" si="27"/>
        <v>0</v>
      </c>
      <c r="Q195" s="28">
        <f t="shared" si="27"/>
        <v>0</v>
      </c>
      <c r="R195" s="28">
        <f t="shared" si="27"/>
        <v>0</v>
      </c>
      <c r="S195" s="28">
        <f t="shared" si="27"/>
        <v>0</v>
      </c>
      <c r="T195" s="28">
        <f t="shared" si="27"/>
        <v>0</v>
      </c>
      <c r="U195" s="28">
        <f t="shared" si="27"/>
        <v>0</v>
      </c>
      <c r="V195" s="28">
        <f t="shared" si="27"/>
        <v>0</v>
      </c>
      <c r="W195" s="28">
        <f t="shared" si="27"/>
        <v>0</v>
      </c>
      <c r="X195" s="28">
        <f t="shared" si="27"/>
        <v>0</v>
      </c>
      <c r="Y195" s="28">
        <f t="shared" si="27"/>
        <v>0</v>
      </c>
      <c r="Z195" s="28">
        <f t="shared" si="27"/>
        <v>0</v>
      </c>
      <c r="AA195" s="28">
        <f t="shared" si="27"/>
        <v>0</v>
      </c>
      <c r="AB195" s="28">
        <f t="shared" si="26"/>
        <v>0</v>
      </c>
      <c r="AC195" s="28">
        <f t="shared" si="26"/>
        <v>0</v>
      </c>
      <c r="AD195" s="28">
        <f t="shared" si="26"/>
        <v>0</v>
      </c>
      <c r="AE195" s="28">
        <f t="shared" si="26"/>
        <v>0</v>
      </c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</row>
    <row r="196" spans="6:87" ht="12.75" customHeight="1" outlineLevel="1" x14ac:dyDescent="0.3">
      <c r="F196" s="70">
        <v>62</v>
      </c>
      <c r="G196" s="173"/>
      <c r="H196" s="71" t="str">
        <v>libre</v>
      </c>
      <c r="I196" s="71" t="str">
        <v>libre</v>
      </c>
      <c r="J196" s="15" t="s">
        <v>256</v>
      </c>
      <c r="K196" s="84">
        <f t="shared" si="9"/>
        <v>13</v>
      </c>
      <c r="L196" s="28">
        <f t="shared" si="27"/>
        <v>0</v>
      </c>
      <c r="M196" s="28">
        <f t="shared" si="27"/>
        <v>0</v>
      </c>
      <c r="N196" s="28">
        <f t="shared" si="27"/>
        <v>0</v>
      </c>
      <c r="O196" s="28">
        <f t="shared" si="27"/>
        <v>0</v>
      </c>
      <c r="P196" s="28">
        <f t="shared" si="27"/>
        <v>0</v>
      </c>
      <c r="Q196" s="28">
        <f t="shared" si="27"/>
        <v>0</v>
      </c>
      <c r="R196" s="28">
        <f t="shared" si="27"/>
        <v>0</v>
      </c>
      <c r="S196" s="28">
        <f t="shared" si="27"/>
        <v>0</v>
      </c>
      <c r="T196" s="28">
        <f t="shared" si="26"/>
        <v>0</v>
      </c>
      <c r="U196" s="28">
        <f t="shared" si="26"/>
        <v>0</v>
      </c>
      <c r="V196" s="28">
        <f t="shared" si="26"/>
        <v>0</v>
      </c>
      <c r="W196" s="28">
        <f t="shared" si="26"/>
        <v>0</v>
      </c>
      <c r="X196" s="28">
        <f t="shared" si="26"/>
        <v>0</v>
      </c>
      <c r="Y196" s="28">
        <f t="shared" si="26"/>
        <v>0</v>
      </c>
      <c r="Z196" s="28">
        <f t="shared" si="26"/>
        <v>0</v>
      </c>
      <c r="AA196" s="28">
        <f t="shared" si="26"/>
        <v>0</v>
      </c>
      <c r="AB196" s="28">
        <f t="shared" si="26"/>
        <v>0</v>
      </c>
      <c r="AC196" s="28">
        <f t="shared" si="26"/>
        <v>0</v>
      </c>
      <c r="AD196" s="28">
        <f t="shared" si="26"/>
        <v>0</v>
      </c>
      <c r="AE196" s="28">
        <f t="shared" si="26"/>
        <v>0</v>
      </c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</row>
    <row r="197" spans="6:87" ht="12.75" customHeight="1" outlineLevel="1" x14ac:dyDescent="0.3">
      <c r="F197" s="70">
        <v>63</v>
      </c>
      <c r="G197" s="173"/>
      <c r="H197" s="71" t="str">
        <v>libre</v>
      </c>
      <c r="I197" s="71" t="str">
        <v>libre</v>
      </c>
      <c r="J197" s="15" t="s">
        <v>256</v>
      </c>
      <c r="K197" s="84">
        <f t="shared" si="9"/>
        <v>13</v>
      </c>
      <c r="L197" s="28">
        <f t="shared" si="27"/>
        <v>0</v>
      </c>
      <c r="M197" s="28">
        <f t="shared" si="27"/>
        <v>0</v>
      </c>
      <c r="N197" s="28">
        <f t="shared" si="27"/>
        <v>0</v>
      </c>
      <c r="O197" s="28">
        <f t="shared" si="27"/>
        <v>0</v>
      </c>
      <c r="P197" s="28">
        <f t="shared" si="27"/>
        <v>0</v>
      </c>
      <c r="Q197" s="28">
        <f t="shared" si="27"/>
        <v>0</v>
      </c>
      <c r="R197" s="28">
        <f t="shared" si="27"/>
        <v>0</v>
      </c>
      <c r="S197" s="28">
        <f t="shared" si="27"/>
        <v>0</v>
      </c>
      <c r="T197" s="28">
        <f t="shared" si="26"/>
        <v>0</v>
      </c>
      <c r="U197" s="28">
        <f t="shared" si="26"/>
        <v>0</v>
      </c>
      <c r="V197" s="28">
        <f t="shared" si="26"/>
        <v>0</v>
      </c>
      <c r="W197" s="28">
        <f t="shared" si="26"/>
        <v>0</v>
      </c>
      <c r="X197" s="28">
        <f t="shared" si="26"/>
        <v>0</v>
      </c>
      <c r="Y197" s="28">
        <f t="shared" si="26"/>
        <v>0</v>
      </c>
      <c r="Z197" s="28">
        <f t="shared" si="26"/>
        <v>0</v>
      </c>
      <c r="AA197" s="28">
        <f t="shared" si="26"/>
        <v>0</v>
      </c>
      <c r="AB197" s="28">
        <f t="shared" si="26"/>
        <v>0</v>
      </c>
      <c r="AC197" s="28">
        <f t="shared" si="26"/>
        <v>0</v>
      </c>
      <c r="AD197" s="28">
        <f t="shared" si="26"/>
        <v>0</v>
      </c>
      <c r="AE197" s="28">
        <f t="shared" si="26"/>
        <v>0</v>
      </c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</row>
    <row r="198" spans="6:87" ht="12.75" customHeight="1" outlineLevel="1" x14ac:dyDescent="0.3">
      <c r="F198" s="70">
        <v>64</v>
      </c>
      <c r="G198" s="173"/>
      <c r="H198" s="71" t="str">
        <v>libre</v>
      </c>
      <c r="I198" s="71" t="str">
        <v>libre</v>
      </c>
      <c r="J198" s="15" t="s">
        <v>256</v>
      </c>
      <c r="K198" s="84">
        <f t="shared" si="9"/>
        <v>13</v>
      </c>
      <c r="L198" s="28">
        <f t="shared" si="27"/>
        <v>0</v>
      </c>
      <c r="M198" s="28">
        <f t="shared" si="27"/>
        <v>0</v>
      </c>
      <c r="N198" s="28">
        <f t="shared" si="27"/>
        <v>0</v>
      </c>
      <c r="O198" s="28">
        <f t="shared" si="27"/>
        <v>0</v>
      </c>
      <c r="P198" s="28">
        <f t="shared" si="27"/>
        <v>0</v>
      </c>
      <c r="Q198" s="28">
        <f t="shared" si="27"/>
        <v>0</v>
      </c>
      <c r="R198" s="28">
        <f t="shared" si="27"/>
        <v>0</v>
      </c>
      <c r="S198" s="28">
        <f t="shared" si="27"/>
        <v>0</v>
      </c>
      <c r="T198" s="28">
        <f t="shared" si="26"/>
        <v>0</v>
      </c>
      <c r="U198" s="28">
        <f t="shared" si="26"/>
        <v>0</v>
      </c>
      <c r="V198" s="28">
        <f t="shared" si="26"/>
        <v>0</v>
      </c>
      <c r="W198" s="28">
        <f t="shared" si="26"/>
        <v>0</v>
      </c>
      <c r="X198" s="28">
        <f t="shared" si="26"/>
        <v>0</v>
      </c>
      <c r="Y198" s="28">
        <f t="shared" si="26"/>
        <v>0</v>
      </c>
      <c r="Z198" s="28">
        <f t="shared" si="26"/>
        <v>0</v>
      </c>
      <c r="AA198" s="28">
        <f t="shared" si="26"/>
        <v>0</v>
      </c>
      <c r="AB198" s="28">
        <f t="shared" si="26"/>
        <v>0</v>
      </c>
      <c r="AC198" s="28">
        <f t="shared" si="26"/>
        <v>0</v>
      </c>
      <c r="AD198" s="28">
        <f t="shared" si="26"/>
        <v>0</v>
      </c>
      <c r="AE198" s="28">
        <f t="shared" si="26"/>
        <v>0</v>
      </c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</row>
    <row r="199" spans="6:87" ht="12.75" customHeight="1" outlineLevel="1" x14ac:dyDescent="0.3">
      <c r="F199" s="70">
        <v>65</v>
      </c>
      <c r="G199" s="173"/>
      <c r="H199" s="71" t="str">
        <v>libre</v>
      </c>
      <c r="I199" s="71" t="str">
        <v>libre</v>
      </c>
      <c r="J199" s="15" t="s">
        <v>256</v>
      </c>
      <c r="K199" s="84">
        <f t="shared" ref="K199:K262" si="28">MATCH(J199,As.Tb.Nom,0)</f>
        <v>13</v>
      </c>
      <c r="L199" s="28">
        <f t="shared" si="27"/>
        <v>0</v>
      </c>
      <c r="M199" s="28">
        <f t="shared" si="27"/>
        <v>0</v>
      </c>
      <c r="N199" s="28">
        <f t="shared" si="27"/>
        <v>0</v>
      </c>
      <c r="O199" s="28">
        <f t="shared" si="27"/>
        <v>0</v>
      </c>
      <c r="P199" s="28">
        <f t="shared" si="27"/>
        <v>0</v>
      </c>
      <c r="Q199" s="28">
        <f t="shared" si="27"/>
        <v>0</v>
      </c>
      <c r="R199" s="28">
        <f t="shared" si="27"/>
        <v>0</v>
      </c>
      <c r="S199" s="28">
        <f t="shared" si="27"/>
        <v>0</v>
      </c>
      <c r="T199" s="28">
        <f t="shared" si="26"/>
        <v>0</v>
      </c>
      <c r="U199" s="28">
        <f t="shared" si="26"/>
        <v>0</v>
      </c>
      <c r="V199" s="28">
        <f t="shared" si="26"/>
        <v>0</v>
      </c>
      <c r="W199" s="28">
        <f t="shared" si="26"/>
        <v>0</v>
      </c>
      <c r="X199" s="28">
        <f t="shared" si="26"/>
        <v>0</v>
      </c>
      <c r="Y199" s="28">
        <f t="shared" si="26"/>
        <v>0</v>
      </c>
      <c r="Z199" s="28">
        <f t="shared" si="26"/>
        <v>0</v>
      </c>
      <c r="AA199" s="28">
        <f t="shared" si="26"/>
        <v>0</v>
      </c>
      <c r="AB199" s="28">
        <f t="shared" ref="T199:AE206" si="29">INDEX(As.Tb,$K199,AB$7)</f>
        <v>0</v>
      </c>
      <c r="AC199" s="28">
        <f t="shared" si="29"/>
        <v>0</v>
      </c>
      <c r="AD199" s="28">
        <f t="shared" si="29"/>
        <v>0</v>
      </c>
      <c r="AE199" s="28">
        <f t="shared" si="29"/>
        <v>0</v>
      </c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</row>
    <row r="200" spans="6:87" ht="12.75" customHeight="1" outlineLevel="1" x14ac:dyDescent="0.3">
      <c r="F200" s="70">
        <v>66</v>
      </c>
      <c r="G200" s="173"/>
      <c r="H200" s="71" t="str">
        <v>libre</v>
      </c>
      <c r="I200" s="71" t="str">
        <v>libre</v>
      </c>
      <c r="J200" s="15" t="s">
        <v>256</v>
      </c>
      <c r="K200" s="84">
        <f t="shared" si="28"/>
        <v>13</v>
      </c>
      <c r="L200" s="28">
        <f t="shared" si="27"/>
        <v>0</v>
      </c>
      <c r="M200" s="28">
        <f t="shared" si="27"/>
        <v>0</v>
      </c>
      <c r="N200" s="28">
        <f t="shared" si="27"/>
        <v>0</v>
      </c>
      <c r="O200" s="28">
        <f t="shared" si="27"/>
        <v>0</v>
      </c>
      <c r="P200" s="28">
        <f t="shared" si="27"/>
        <v>0</v>
      </c>
      <c r="Q200" s="28">
        <f t="shared" si="27"/>
        <v>0</v>
      </c>
      <c r="R200" s="28">
        <f t="shared" si="27"/>
        <v>0</v>
      </c>
      <c r="S200" s="28">
        <f t="shared" si="27"/>
        <v>0</v>
      </c>
      <c r="T200" s="28">
        <f t="shared" si="29"/>
        <v>0</v>
      </c>
      <c r="U200" s="28">
        <f t="shared" si="29"/>
        <v>0</v>
      </c>
      <c r="V200" s="28">
        <f t="shared" si="29"/>
        <v>0</v>
      </c>
      <c r="W200" s="28">
        <f t="shared" si="29"/>
        <v>0</v>
      </c>
      <c r="X200" s="28">
        <f t="shared" si="29"/>
        <v>0</v>
      </c>
      <c r="Y200" s="28">
        <f t="shared" si="29"/>
        <v>0</v>
      </c>
      <c r="Z200" s="28">
        <f t="shared" si="29"/>
        <v>0</v>
      </c>
      <c r="AA200" s="28">
        <f t="shared" si="29"/>
        <v>0</v>
      </c>
      <c r="AB200" s="28">
        <f t="shared" si="29"/>
        <v>0</v>
      </c>
      <c r="AC200" s="28">
        <f t="shared" si="29"/>
        <v>0</v>
      </c>
      <c r="AD200" s="28">
        <f t="shared" si="29"/>
        <v>0</v>
      </c>
      <c r="AE200" s="28">
        <f t="shared" si="29"/>
        <v>0</v>
      </c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</row>
    <row r="201" spans="6:87" ht="12.75" customHeight="1" outlineLevel="1" x14ac:dyDescent="0.3">
      <c r="F201" s="70">
        <v>67</v>
      </c>
      <c r="G201" s="173"/>
      <c r="H201" s="71" t="str">
        <v>libre</v>
      </c>
      <c r="I201" s="71" t="str">
        <v>libre</v>
      </c>
      <c r="J201" s="15" t="s">
        <v>256</v>
      </c>
      <c r="K201" s="84">
        <f t="shared" si="28"/>
        <v>13</v>
      </c>
      <c r="L201" s="28">
        <f t="shared" si="27"/>
        <v>0</v>
      </c>
      <c r="M201" s="28">
        <f t="shared" si="27"/>
        <v>0</v>
      </c>
      <c r="N201" s="28">
        <f t="shared" si="27"/>
        <v>0</v>
      </c>
      <c r="O201" s="28">
        <f t="shared" si="27"/>
        <v>0</v>
      </c>
      <c r="P201" s="28">
        <f t="shared" si="27"/>
        <v>0</v>
      </c>
      <c r="Q201" s="28">
        <f t="shared" si="27"/>
        <v>0</v>
      </c>
      <c r="R201" s="28">
        <f t="shared" si="27"/>
        <v>0</v>
      </c>
      <c r="S201" s="28">
        <f t="shared" si="27"/>
        <v>0</v>
      </c>
      <c r="T201" s="28">
        <f t="shared" si="29"/>
        <v>0</v>
      </c>
      <c r="U201" s="28">
        <f t="shared" si="29"/>
        <v>0</v>
      </c>
      <c r="V201" s="28">
        <f t="shared" si="29"/>
        <v>0</v>
      </c>
      <c r="W201" s="28">
        <f t="shared" si="29"/>
        <v>0</v>
      </c>
      <c r="X201" s="28">
        <f t="shared" si="29"/>
        <v>0</v>
      </c>
      <c r="Y201" s="28">
        <f t="shared" si="29"/>
        <v>0</v>
      </c>
      <c r="Z201" s="28">
        <f t="shared" si="29"/>
        <v>0</v>
      </c>
      <c r="AA201" s="28">
        <f t="shared" si="29"/>
        <v>0</v>
      </c>
      <c r="AB201" s="28">
        <f t="shared" si="29"/>
        <v>0</v>
      </c>
      <c r="AC201" s="28">
        <f t="shared" si="29"/>
        <v>0</v>
      </c>
      <c r="AD201" s="28">
        <f t="shared" si="29"/>
        <v>0</v>
      </c>
      <c r="AE201" s="28">
        <f t="shared" si="29"/>
        <v>0</v>
      </c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</row>
    <row r="202" spans="6:87" ht="12.75" customHeight="1" outlineLevel="1" x14ac:dyDescent="0.3">
      <c r="F202" s="70">
        <v>68</v>
      </c>
      <c r="G202" s="173"/>
      <c r="H202" s="71" t="str">
        <v>libre</v>
      </c>
      <c r="I202" s="71" t="str">
        <v>libre</v>
      </c>
      <c r="J202" s="15" t="s">
        <v>256</v>
      </c>
      <c r="K202" s="84">
        <f t="shared" si="28"/>
        <v>13</v>
      </c>
      <c r="L202" s="28">
        <f t="shared" si="27"/>
        <v>0</v>
      </c>
      <c r="M202" s="28">
        <f t="shared" si="27"/>
        <v>0</v>
      </c>
      <c r="N202" s="28">
        <f t="shared" si="27"/>
        <v>0</v>
      </c>
      <c r="O202" s="28">
        <f t="shared" si="27"/>
        <v>0</v>
      </c>
      <c r="P202" s="28">
        <f t="shared" si="27"/>
        <v>0</v>
      </c>
      <c r="Q202" s="28">
        <f t="shared" si="27"/>
        <v>0</v>
      </c>
      <c r="R202" s="28">
        <f t="shared" si="27"/>
        <v>0</v>
      </c>
      <c r="S202" s="28">
        <f t="shared" si="27"/>
        <v>0</v>
      </c>
      <c r="T202" s="28">
        <f t="shared" si="29"/>
        <v>0</v>
      </c>
      <c r="U202" s="28">
        <f t="shared" si="29"/>
        <v>0</v>
      </c>
      <c r="V202" s="28">
        <f t="shared" si="29"/>
        <v>0</v>
      </c>
      <c r="W202" s="28">
        <f t="shared" si="29"/>
        <v>0</v>
      </c>
      <c r="X202" s="28">
        <f t="shared" si="29"/>
        <v>0</v>
      </c>
      <c r="Y202" s="28">
        <f t="shared" si="29"/>
        <v>0</v>
      </c>
      <c r="Z202" s="28">
        <f t="shared" si="29"/>
        <v>0</v>
      </c>
      <c r="AA202" s="28">
        <f t="shared" si="29"/>
        <v>0</v>
      </c>
      <c r="AB202" s="28">
        <f t="shared" si="29"/>
        <v>0</v>
      </c>
      <c r="AC202" s="28">
        <f t="shared" si="29"/>
        <v>0</v>
      </c>
      <c r="AD202" s="28">
        <f t="shared" si="29"/>
        <v>0</v>
      </c>
      <c r="AE202" s="28">
        <f t="shared" si="29"/>
        <v>0</v>
      </c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</row>
    <row r="203" spans="6:87" ht="12.75" customHeight="1" outlineLevel="1" x14ac:dyDescent="0.3">
      <c r="F203" s="70">
        <v>69</v>
      </c>
      <c r="G203" s="173"/>
      <c r="H203" s="71" t="str">
        <v>CS Core</v>
      </c>
      <c r="I203" s="71" t="str">
        <v>Core CS:MGW, HW y SE</v>
      </c>
      <c r="J203" s="15" t="s">
        <v>353</v>
      </c>
      <c r="K203" s="84">
        <f t="shared" si="28"/>
        <v>5</v>
      </c>
      <c r="L203" s="28">
        <f t="shared" si="27"/>
        <v>0</v>
      </c>
      <c r="M203" s="28">
        <f t="shared" si="27"/>
        <v>0.30028209059148908</v>
      </c>
      <c r="N203" s="28">
        <f t="shared" si="27"/>
        <v>0.69971790940851075</v>
      </c>
      <c r="O203" s="28">
        <f t="shared" si="27"/>
        <v>0</v>
      </c>
      <c r="P203" s="28">
        <f t="shared" si="27"/>
        <v>0</v>
      </c>
      <c r="Q203" s="28">
        <f t="shared" si="27"/>
        <v>0</v>
      </c>
      <c r="R203" s="28">
        <f t="shared" si="27"/>
        <v>0</v>
      </c>
      <c r="S203" s="28">
        <f t="shared" si="27"/>
        <v>0</v>
      </c>
      <c r="T203" s="28">
        <f t="shared" si="29"/>
        <v>0</v>
      </c>
      <c r="U203" s="28">
        <f t="shared" si="29"/>
        <v>0</v>
      </c>
      <c r="V203" s="28">
        <f t="shared" si="29"/>
        <v>0</v>
      </c>
      <c r="W203" s="28">
        <f t="shared" si="29"/>
        <v>0</v>
      </c>
      <c r="X203" s="28">
        <f t="shared" si="29"/>
        <v>0</v>
      </c>
      <c r="Y203" s="28">
        <f t="shared" si="29"/>
        <v>0</v>
      </c>
      <c r="Z203" s="28">
        <f t="shared" si="29"/>
        <v>0</v>
      </c>
      <c r="AA203" s="28">
        <f t="shared" si="29"/>
        <v>0</v>
      </c>
      <c r="AB203" s="28">
        <f t="shared" si="29"/>
        <v>0</v>
      </c>
      <c r="AC203" s="28">
        <f t="shared" si="29"/>
        <v>0</v>
      </c>
      <c r="AD203" s="28">
        <f t="shared" si="29"/>
        <v>0</v>
      </c>
      <c r="AE203" s="28">
        <f t="shared" si="29"/>
        <v>0</v>
      </c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</row>
    <row r="204" spans="6:87" ht="12.75" customHeight="1" outlineLevel="1" x14ac:dyDescent="0.3">
      <c r="F204" s="70">
        <v>70</v>
      </c>
      <c r="G204" s="173"/>
      <c r="H204" s="71" t="str">
        <v>CS Core</v>
      </c>
      <c r="I204" s="71" t="str">
        <v>Core CS:MSC Server, HW y SE</v>
      </c>
      <c r="J204" s="15" t="s">
        <v>353</v>
      </c>
      <c r="K204" s="84">
        <f t="shared" si="28"/>
        <v>5</v>
      </c>
      <c r="L204" s="28">
        <f t="shared" si="27"/>
        <v>0</v>
      </c>
      <c r="M204" s="28">
        <f t="shared" si="27"/>
        <v>0.30028209059148908</v>
      </c>
      <c r="N204" s="28">
        <f t="shared" si="27"/>
        <v>0.69971790940851075</v>
      </c>
      <c r="O204" s="28">
        <f t="shared" si="27"/>
        <v>0</v>
      </c>
      <c r="P204" s="28">
        <f t="shared" si="27"/>
        <v>0</v>
      </c>
      <c r="Q204" s="28">
        <f t="shared" si="27"/>
        <v>0</v>
      </c>
      <c r="R204" s="28">
        <f t="shared" si="27"/>
        <v>0</v>
      </c>
      <c r="S204" s="28">
        <f t="shared" si="27"/>
        <v>0</v>
      </c>
      <c r="T204" s="28">
        <f t="shared" si="29"/>
        <v>0</v>
      </c>
      <c r="U204" s="28">
        <f t="shared" si="29"/>
        <v>0</v>
      </c>
      <c r="V204" s="28">
        <f t="shared" si="29"/>
        <v>0</v>
      </c>
      <c r="W204" s="28">
        <f t="shared" si="29"/>
        <v>0</v>
      </c>
      <c r="X204" s="28">
        <f t="shared" si="29"/>
        <v>0</v>
      </c>
      <c r="Y204" s="28">
        <f t="shared" si="29"/>
        <v>0</v>
      </c>
      <c r="Z204" s="28">
        <f t="shared" si="29"/>
        <v>0</v>
      </c>
      <c r="AA204" s="28">
        <f t="shared" si="29"/>
        <v>0</v>
      </c>
      <c r="AB204" s="28">
        <f t="shared" si="29"/>
        <v>0</v>
      </c>
      <c r="AC204" s="28">
        <f t="shared" si="29"/>
        <v>0</v>
      </c>
      <c r="AD204" s="28">
        <f t="shared" si="29"/>
        <v>0</v>
      </c>
      <c r="AE204" s="28">
        <f t="shared" si="29"/>
        <v>0</v>
      </c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</row>
    <row r="205" spans="6:87" ht="12.75" customHeight="1" outlineLevel="1" x14ac:dyDescent="0.3">
      <c r="F205" s="70">
        <v>71</v>
      </c>
      <c r="G205" s="173"/>
      <c r="H205" s="71" t="str">
        <v>CS Core</v>
      </c>
      <c r="I205" s="71" t="str">
        <v>Core CS:SG, HW y SE</v>
      </c>
      <c r="J205" s="15" t="s">
        <v>353</v>
      </c>
      <c r="K205" s="84">
        <f t="shared" si="28"/>
        <v>5</v>
      </c>
      <c r="L205" s="28">
        <f t="shared" ref="L205:AA214" si="30">INDEX(As.Tb,$K205,L$7)</f>
        <v>0</v>
      </c>
      <c r="M205" s="28">
        <f t="shared" si="30"/>
        <v>0.30028209059148908</v>
      </c>
      <c r="N205" s="28">
        <f t="shared" si="30"/>
        <v>0.69971790940851075</v>
      </c>
      <c r="O205" s="28">
        <f t="shared" si="30"/>
        <v>0</v>
      </c>
      <c r="P205" s="28">
        <f t="shared" si="30"/>
        <v>0</v>
      </c>
      <c r="Q205" s="28">
        <f t="shared" si="30"/>
        <v>0</v>
      </c>
      <c r="R205" s="28">
        <f t="shared" si="30"/>
        <v>0</v>
      </c>
      <c r="S205" s="28">
        <f t="shared" si="30"/>
        <v>0</v>
      </c>
      <c r="T205" s="28">
        <f t="shared" si="30"/>
        <v>0</v>
      </c>
      <c r="U205" s="28">
        <f t="shared" si="30"/>
        <v>0</v>
      </c>
      <c r="V205" s="28">
        <f t="shared" si="30"/>
        <v>0</v>
      </c>
      <c r="W205" s="28">
        <f t="shared" si="30"/>
        <v>0</v>
      </c>
      <c r="X205" s="28">
        <f t="shared" si="30"/>
        <v>0</v>
      </c>
      <c r="Y205" s="28">
        <f t="shared" si="30"/>
        <v>0</v>
      </c>
      <c r="Z205" s="28">
        <f t="shared" si="30"/>
        <v>0</v>
      </c>
      <c r="AA205" s="28">
        <f t="shared" si="30"/>
        <v>0</v>
      </c>
      <c r="AB205" s="28">
        <f t="shared" si="29"/>
        <v>0</v>
      </c>
      <c r="AC205" s="28">
        <f t="shared" si="29"/>
        <v>0</v>
      </c>
      <c r="AD205" s="28">
        <f t="shared" si="29"/>
        <v>0</v>
      </c>
      <c r="AE205" s="28">
        <f t="shared" si="29"/>
        <v>0</v>
      </c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</row>
    <row r="206" spans="6:87" ht="12.75" customHeight="1" outlineLevel="1" x14ac:dyDescent="0.3">
      <c r="F206" s="70">
        <v>72</v>
      </c>
      <c r="G206" s="173"/>
      <c r="H206" s="71" t="str">
        <v>CS Core</v>
      </c>
      <c r="I206" s="71" t="str">
        <v>Core CS:HLR, HW y SE</v>
      </c>
      <c r="J206" s="15" t="s">
        <v>353</v>
      </c>
      <c r="K206" s="84">
        <f t="shared" si="28"/>
        <v>5</v>
      </c>
      <c r="L206" s="28">
        <f t="shared" si="30"/>
        <v>0</v>
      </c>
      <c r="M206" s="28">
        <f t="shared" si="30"/>
        <v>0.30028209059148908</v>
      </c>
      <c r="N206" s="28">
        <f t="shared" si="30"/>
        <v>0.69971790940851075</v>
      </c>
      <c r="O206" s="28">
        <f t="shared" si="30"/>
        <v>0</v>
      </c>
      <c r="P206" s="28">
        <f t="shared" si="30"/>
        <v>0</v>
      </c>
      <c r="Q206" s="28">
        <f t="shared" si="30"/>
        <v>0</v>
      </c>
      <c r="R206" s="28">
        <f t="shared" si="30"/>
        <v>0</v>
      </c>
      <c r="S206" s="28">
        <f t="shared" si="30"/>
        <v>0</v>
      </c>
      <c r="T206" s="28">
        <f t="shared" si="29"/>
        <v>0</v>
      </c>
      <c r="U206" s="28">
        <f t="shared" si="29"/>
        <v>0</v>
      </c>
      <c r="V206" s="28">
        <f t="shared" si="29"/>
        <v>0</v>
      </c>
      <c r="W206" s="28">
        <f t="shared" si="29"/>
        <v>0</v>
      </c>
      <c r="X206" s="28">
        <f t="shared" si="29"/>
        <v>0</v>
      </c>
      <c r="Y206" s="28">
        <f t="shared" si="29"/>
        <v>0</v>
      </c>
      <c r="Z206" s="28">
        <f t="shared" si="29"/>
        <v>0</v>
      </c>
      <c r="AA206" s="28">
        <f t="shared" si="29"/>
        <v>0</v>
      </c>
      <c r="AB206" s="28">
        <f t="shared" si="29"/>
        <v>0</v>
      </c>
      <c r="AC206" s="28">
        <f t="shared" si="29"/>
        <v>0</v>
      </c>
      <c r="AD206" s="28">
        <f t="shared" si="29"/>
        <v>0</v>
      </c>
      <c r="AE206" s="28">
        <f t="shared" ref="AE206" si="31">INDEX(As.Tb,$K206,AE$7)</f>
        <v>0</v>
      </c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</row>
    <row r="207" spans="6:87" ht="12.75" customHeight="1" outlineLevel="1" x14ac:dyDescent="0.3">
      <c r="F207" s="70">
        <v>73</v>
      </c>
      <c r="G207" s="173"/>
      <c r="H207" s="71" t="str">
        <v>CS Core</v>
      </c>
      <c r="I207" s="71" t="str">
        <v>Core CS:MGW, SW</v>
      </c>
      <c r="J207" s="15" t="s">
        <v>353</v>
      </c>
      <c r="K207" s="84">
        <f t="shared" si="28"/>
        <v>5</v>
      </c>
      <c r="L207" s="28">
        <f t="shared" si="30"/>
        <v>0</v>
      </c>
      <c r="M207" s="28">
        <f t="shared" si="30"/>
        <v>0.30028209059148908</v>
      </c>
      <c r="N207" s="28">
        <f t="shared" si="30"/>
        <v>0.69971790940851075</v>
      </c>
      <c r="O207" s="28">
        <f t="shared" si="30"/>
        <v>0</v>
      </c>
      <c r="P207" s="28">
        <f t="shared" si="30"/>
        <v>0</v>
      </c>
      <c r="Q207" s="28">
        <f t="shared" si="30"/>
        <v>0</v>
      </c>
      <c r="R207" s="28">
        <f t="shared" si="30"/>
        <v>0</v>
      </c>
      <c r="S207" s="28">
        <f t="shared" si="30"/>
        <v>0</v>
      </c>
      <c r="T207" s="28">
        <f t="shared" ref="T207:AE213" si="32">INDEX(As.Tb,$K207,T$7)</f>
        <v>0</v>
      </c>
      <c r="U207" s="28">
        <f t="shared" si="32"/>
        <v>0</v>
      </c>
      <c r="V207" s="28">
        <f t="shared" si="32"/>
        <v>0</v>
      </c>
      <c r="W207" s="28">
        <f t="shared" si="32"/>
        <v>0</v>
      </c>
      <c r="X207" s="28">
        <f t="shared" si="32"/>
        <v>0</v>
      </c>
      <c r="Y207" s="28">
        <f t="shared" si="32"/>
        <v>0</v>
      </c>
      <c r="Z207" s="28">
        <f t="shared" si="32"/>
        <v>0</v>
      </c>
      <c r="AA207" s="28">
        <f t="shared" si="32"/>
        <v>0</v>
      </c>
      <c r="AB207" s="28">
        <f t="shared" si="32"/>
        <v>0</v>
      </c>
      <c r="AC207" s="28">
        <f t="shared" si="32"/>
        <v>0</v>
      </c>
      <c r="AD207" s="28">
        <f t="shared" si="32"/>
        <v>0</v>
      </c>
      <c r="AE207" s="28">
        <f t="shared" si="32"/>
        <v>0</v>
      </c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</row>
    <row r="208" spans="6:87" ht="12.75" customHeight="1" outlineLevel="1" x14ac:dyDescent="0.3">
      <c r="F208" s="70">
        <v>74</v>
      </c>
      <c r="G208" s="173"/>
      <c r="H208" s="71" t="str">
        <v>CS Core</v>
      </c>
      <c r="I208" s="71" t="str">
        <v>Core CS:MSC Server, SW</v>
      </c>
      <c r="J208" s="15" t="s">
        <v>353</v>
      </c>
      <c r="K208" s="84">
        <f t="shared" si="28"/>
        <v>5</v>
      </c>
      <c r="L208" s="28">
        <f t="shared" si="30"/>
        <v>0</v>
      </c>
      <c r="M208" s="28">
        <f t="shared" si="30"/>
        <v>0.30028209059148908</v>
      </c>
      <c r="N208" s="28">
        <f t="shared" si="30"/>
        <v>0.69971790940851075</v>
      </c>
      <c r="O208" s="28">
        <f t="shared" si="30"/>
        <v>0</v>
      </c>
      <c r="P208" s="28">
        <f t="shared" si="30"/>
        <v>0</v>
      </c>
      <c r="Q208" s="28">
        <f t="shared" si="30"/>
        <v>0</v>
      </c>
      <c r="R208" s="28">
        <f t="shared" si="30"/>
        <v>0</v>
      </c>
      <c r="S208" s="28">
        <f t="shared" si="30"/>
        <v>0</v>
      </c>
      <c r="T208" s="28">
        <f t="shared" si="32"/>
        <v>0</v>
      </c>
      <c r="U208" s="28">
        <f t="shared" si="32"/>
        <v>0</v>
      </c>
      <c r="V208" s="28">
        <f t="shared" si="32"/>
        <v>0</v>
      </c>
      <c r="W208" s="28">
        <f t="shared" si="32"/>
        <v>0</v>
      </c>
      <c r="X208" s="28">
        <f t="shared" si="32"/>
        <v>0</v>
      </c>
      <c r="Y208" s="28">
        <f t="shared" si="32"/>
        <v>0</v>
      </c>
      <c r="Z208" s="28">
        <f t="shared" si="32"/>
        <v>0</v>
      </c>
      <c r="AA208" s="28">
        <f t="shared" si="32"/>
        <v>0</v>
      </c>
      <c r="AB208" s="28">
        <f t="shared" si="32"/>
        <v>0</v>
      </c>
      <c r="AC208" s="28">
        <f t="shared" si="32"/>
        <v>0</v>
      </c>
      <c r="AD208" s="28">
        <f t="shared" si="32"/>
        <v>0</v>
      </c>
      <c r="AE208" s="28">
        <f t="shared" si="32"/>
        <v>0</v>
      </c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</row>
    <row r="209" spans="6:87" ht="12.75" customHeight="1" outlineLevel="1" x14ac:dyDescent="0.3">
      <c r="F209" s="70">
        <v>75</v>
      </c>
      <c r="G209" s="173"/>
      <c r="H209" s="71" t="str">
        <v>CS Core</v>
      </c>
      <c r="I209" s="71" t="str">
        <v>Core CS:SG, SW</v>
      </c>
      <c r="J209" s="15" t="s">
        <v>353</v>
      </c>
      <c r="K209" s="84">
        <f t="shared" si="28"/>
        <v>5</v>
      </c>
      <c r="L209" s="28">
        <f t="shared" si="30"/>
        <v>0</v>
      </c>
      <c r="M209" s="28">
        <f t="shared" si="30"/>
        <v>0.30028209059148908</v>
      </c>
      <c r="N209" s="28">
        <f t="shared" si="30"/>
        <v>0.69971790940851075</v>
      </c>
      <c r="O209" s="28">
        <f t="shared" si="30"/>
        <v>0</v>
      </c>
      <c r="P209" s="28">
        <f t="shared" si="30"/>
        <v>0</v>
      </c>
      <c r="Q209" s="28">
        <f t="shared" si="30"/>
        <v>0</v>
      </c>
      <c r="R209" s="28">
        <f t="shared" si="30"/>
        <v>0</v>
      </c>
      <c r="S209" s="28">
        <f t="shared" si="30"/>
        <v>0</v>
      </c>
      <c r="T209" s="28">
        <f t="shared" si="32"/>
        <v>0</v>
      </c>
      <c r="U209" s="28">
        <f t="shared" si="32"/>
        <v>0</v>
      </c>
      <c r="V209" s="28">
        <f t="shared" si="32"/>
        <v>0</v>
      </c>
      <c r="W209" s="28">
        <f t="shared" si="32"/>
        <v>0</v>
      </c>
      <c r="X209" s="28">
        <f t="shared" si="32"/>
        <v>0</v>
      </c>
      <c r="Y209" s="28">
        <f t="shared" si="32"/>
        <v>0</v>
      </c>
      <c r="Z209" s="28">
        <f t="shared" si="32"/>
        <v>0</v>
      </c>
      <c r="AA209" s="28">
        <f t="shared" si="32"/>
        <v>0</v>
      </c>
      <c r="AB209" s="28">
        <f t="shared" si="32"/>
        <v>0</v>
      </c>
      <c r="AC209" s="28">
        <f t="shared" si="32"/>
        <v>0</v>
      </c>
      <c r="AD209" s="28">
        <f t="shared" si="32"/>
        <v>0</v>
      </c>
      <c r="AE209" s="28">
        <f t="shared" si="32"/>
        <v>0</v>
      </c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</row>
    <row r="210" spans="6:87" ht="12.75" customHeight="1" outlineLevel="1" x14ac:dyDescent="0.3">
      <c r="F210" s="70">
        <v>76</v>
      </c>
      <c r="G210" s="173"/>
      <c r="H210" s="71" t="str">
        <v>CS Core</v>
      </c>
      <c r="I210" s="71" t="str">
        <v>Core CS:HLR, SW</v>
      </c>
      <c r="J210" s="15" t="s">
        <v>353</v>
      </c>
      <c r="K210" s="84">
        <f t="shared" si="28"/>
        <v>5</v>
      </c>
      <c r="L210" s="28">
        <f t="shared" si="30"/>
        <v>0</v>
      </c>
      <c r="M210" s="28">
        <f t="shared" si="30"/>
        <v>0.30028209059148908</v>
      </c>
      <c r="N210" s="28">
        <f t="shared" si="30"/>
        <v>0.69971790940851075</v>
      </c>
      <c r="O210" s="28">
        <f t="shared" si="30"/>
        <v>0</v>
      </c>
      <c r="P210" s="28">
        <f t="shared" si="30"/>
        <v>0</v>
      </c>
      <c r="Q210" s="28">
        <f t="shared" si="30"/>
        <v>0</v>
      </c>
      <c r="R210" s="28">
        <f t="shared" si="30"/>
        <v>0</v>
      </c>
      <c r="S210" s="28">
        <f t="shared" si="30"/>
        <v>0</v>
      </c>
      <c r="T210" s="28">
        <f t="shared" si="32"/>
        <v>0</v>
      </c>
      <c r="U210" s="28">
        <f t="shared" si="32"/>
        <v>0</v>
      </c>
      <c r="V210" s="28">
        <f t="shared" si="32"/>
        <v>0</v>
      </c>
      <c r="W210" s="28">
        <f t="shared" si="32"/>
        <v>0</v>
      </c>
      <c r="X210" s="28">
        <f t="shared" si="32"/>
        <v>0</v>
      </c>
      <c r="Y210" s="28">
        <f t="shared" si="32"/>
        <v>0</v>
      </c>
      <c r="Z210" s="28">
        <f t="shared" si="32"/>
        <v>0</v>
      </c>
      <c r="AA210" s="28">
        <f t="shared" si="32"/>
        <v>0</v>
      </c>
      <c r="AB210" s="28">
        <f t="shared" si="32"/>
        <v>0</v>
      </c>
      <c r="AC210" s="28">
        <f t="shared" si="32"/>
        <v>0</v>
      </c>
      <c r="AD210" s="28">
        <f t="shared" si="32"/>
        <v>0</v>
      </c>
      <c r="AE210" s="28">
        <f t="shared" si="32"/>
        <v>0</v>
      </c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</row>
    <row r="211" spans="6:87" ht="12.75" customHeight="1" outlineLevel="1" x14ac:dyDescent="0.3">
      <c r="F211" s="70">
        <v>77</v>
      </c>
      <c r="G211" s="173"/>
      <c r="H211" s="71" t="str">
        <v>PS Core</v>
      </c>
      <c r="I211" s="71" t="str">
        <v>Core PS:SGSN, HW y SE</v>
      </c>
      <c r="J211" s="15" t="s">
        <v>352</v>
      </c>
      <c r="K211" s="84">
        <f t="shared" si="28"/>
        <v>6</v>
      </c>
      <c r="L211" s="28">
        <f t="shared" si="30"/>
        <v>0</v>
      </c>
      <c r="M211" s="28">
        <f t="shared" si="30"/>
        <v>0</v>
      </c>
      <c r="N211" s="28">
        <f t="shared" si="30"/>
        <v>0</v>
      </c>
      <c r="O211" s="28">
        <f t="shared" si="30"/>
        <v>0</v>
      </c>
      <c r="P211" s="28">
        <f t="shared" si="30"/>
        <v>0</v>
      </c>
      <c r="Q211" s="28">
        <f t="shared" si="30"/>
        <v>0</v>
      </c>
      <c r="R211" s="28">
        <f t="shared" si="30"/>
        <v>1</v>
      </c>
      <c r="S211" s="28">
        <f t="shared" si="30"/>
        <v>0</v>
      </c>
      <c r="T211" s="28">
        <f t="shared" si="32"/>
        <v>0</v>
      </c>
      <c r="U211" s="28">
        <f t="shared" si="32"/>
        <v>0</v>
      </c>
      <c r="V211" s="28">
        <f t="shared" si="32"/>
        <v>0</v>
      </c>
      <c r="W211" s="28">
        <f t="shared" si="32"/>
        <v>0</v>
      </c>
      <c r="X211" s="28">
        <f t="shared" si="32"/>
        <v>0</v>
      </c>
      <c r="Y211" s="28">
        <f t="shared" si="32"/>
        <v>0</v>
      </c>
      <c r="Z211" s="28">
        <f t="shared" si="32"/>
        <v>0</v>
      </c>
      <c r="AA211" s="28">
        <f t="shared" si="32"/>
        <v>0</v>
      </c>
      <c r="AB211" s="28">
        <f t="shared" si="32"/>
        <v>0</v>
      </c>
      <c r="AC211" s="28">
        <f t="shared" si="32"/>
        <v>0</v>
      </c>
      <c r="AD211" s="28">
        <f t="shared" si="32"/>
        <v>0</v>
      </c>
      <c r="AE211" s="28">
        <f t="shared" si="32"/>
        <v>0</v>
      </c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</row>
    <row r="212" spans="6:87" ht="12.75" customHeight="1" outlineLevel="1" x14ac:dyDescent="0.3">
      <c r="F212" s="70">
        <v>78</v>
      </c>
      <c r="G212" s="173"/>
      <c r="H212" s="71" t="str">
        <v>PS Core</v>
      </c>
      <c r="I212" s="71" t="str">
        <v>Core PS:GGSN, HW y SE</v>
      </c>
      <c r="J212" s="15" t="s">
        <v>352</v>
      </c>
      <c r="K212" s="84">
        <f t="shared" si="28"/>
        <v>6</v>
      </c>
      <c r="L212" s="28">
        <f t="shared" si="30"/>
        <v>0</v>
      </c>
      <c r="M212" s="28">
        <f t="shared" si="30"/>
        <v>0</v>
      </c>
      <c r="N212" s="28">
        <f t="shared" si="30"/>
        <v>0</v>
      </c>
      <c r="O212" s="28">
        <f t="shared" si="30"/>
        <v>0</v>
      </c>
      <c r="P212" s="28">
        <f t="shared" si="30"/>
        <v>0</v>
      </c>
      <c r="Q212" s="28">
        <f t="shared" si="30"/>
        <v>0</v>
      </c>
      <c r="R212" s="28">
        <f t="shared" si="30"/>
        <v>1</v>
      </c>
      <c r="S212" s="28">
        <f t="shared" si="30"/>
        <v>0</v>
      </c>
      <c r="T212" s="28">
        <f t="shared" si="32"/>
        <v>0</v>
      </c>
      <c r="U212" s="28">
        <f t="shared" si="32"/>
        <v>0</v>
      </c>
      <c r="V212" s="28">
        <f t="shared" si="32"/>
        <v>0</v>
      </c>
      <c r="W212" s="28">
        <f t="shared" si="32"/>
        <v>0</v>
      </c>
      <c r="X212" s="28">
        <f t="shared" si="32"/>
        <v>0</v>
      </c>
      <c r="Y212" s="28">
        <f t="shared" si="32"/>
        <v>0</v>
      </c>
      <c r="Z212" s="28">
        <f t="shared" si="32"/>
        <v>0</v>
      </c>
      <c r="AA212" s="28">
        <f t="shared" si="32"/>
        <v>0</v>
      </c>
      <c r="AB212" s="28">
        <f t="shared" si="32"/>
        <v>0</v>
      </c>
      <c r="AC212" s="28">
        <f t="shared" si="32"/>
        <v>0</v>
      </c>
      <c r="AD212" s="28">
        <f t="shared" si="32"/>
        <v>0</v>
      </c>
      <c r="AE212" s="28">
        <f t="shared" si="32"/>
        <v>0</v>
      </c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</row>
    <row r="213" spans="6:87" ht="12.75" customHeight="1" outlineLevel="1" x14ac:dyDescent="0.3">
      <c r="F213" s="70">
        <v>79</v>
      </c>
      <c r="G213" s="173"/>
      <c r="H213" s="71" t="str">
        <v>PS Core</v>
      </c>
      <c r="I213" s="71" t="str">
        <v>Core PS:CG, HW y SE</v>
      </c>
      <c r="J213" s="15" t="s">
        <v>352</v>
      </c>
      <c r="K213" s="84">
        <f t="shared" si="28"/>
        <v>6</v>
      </c>
      <c r="L213" s="28">
        <f t="shared" si="30"/>
        <v>0</v>
      </c>
      <c r="M213" s="28">
        <f t="shared" si="30"/>
        <v>0</v>
      </c>
      <c r="N213" s="28">
        <f t="shared" si="30"/>
        <v>0</v>
      </c>
      <c r="O213" s="28">
        <f t="shared" si="30"/>
        <v>0</v>
      </c>
      <c r="P213" s="28">
        <f t="shared" si="30"/>
        <v>0</v>
      </c>
      <c r="Q213" s="28">
        <f t="shared" si="30"/>
        <v>0</v>
      </c>
      <c r="R213" s="28">
        <f t="shared" si="30"/>
        <v>1</v>
      </c>
      <c r="S213" s="28">
        <f t="shared" si="30"/>
        <v>0</v>
      </c>
      <c r="T213" s="28">
        <f t="shared" si="32"/>
        <v>0</v>
      </c>
      <c r="U213" s="28">
        <f t="shared" si="32"/>
        <v>0</v>
      </c>
      <c r="V213" s="28">
        <f t="shared" si="32"/>
        <v>0</v>
      </c>
      <c r="W213" s="28">
        <f t="shared" si="32"/>
        <v>0</v>
      </c>
      <c r="X213" s="28">
        <f t="shared" si="32"/>
        <v>0</v>
      </c>
      <c r="Y213" s="28">
        <f t="shared" si="32"/>
        <v>0</v>
      </c>
      <c r="Z213" s="28">
        <f t="shared" si="32"/>
        <v>0</v>
      </c>
      <c r="AA213" s="28">
        <f t="shared" si="32"/>
        <v>0</v>
      </c>
      <c r="AB213" s="28">
        <f t="shared" ref="T213:AE220" si="33">INDEX(As.Tb,$K213,AB$7)</f>
        <v>0</v>
      </c>
      <c r="AC213" s="28">
        <f t="shared" si="33"/>
        <v>0</v>
      </c>
      <c r="AD213" s="28">
        <f t="shared" si="33"/>
        <v>0</v>
      </c>
      <c r="AE213" s="28">
        <f t="shared" si="33"/>
        <v>0</v>
      </c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</row>
    <row r="214" spans="6:87" ht="12.75" customHeight="1" outlineLevel="1" x14ac:dyDescent="0.3">
      <c r="F214" s="70">
        <v>80</v>
      </c>
      <c r="G214" s="173"/>
      <c r="H214" s="71" t="str">
        <v>PS Core</v>
      </c>
      <c r="I214" s="71" t="str">
        <v>Core PS:PCRF, HW y SE</v>
      </c>
      <c r="J214" s="15" t="s">
        <v>352</v>
      </c>
      <c r="K214" s="84">
        <f t="shared" si="28"/>
        <v>6</v>
      </c>
      <c r="L214" s="28">
        <f t="shared" si="30"/>
        <v>0</v>
      </c>
      <c r="M214" s="28">
        <f t="shared" si="30"/>
        <v>0</v>
      </c>
      <c r="N214" s="28">
        <f t="shared" si="30"/>
        <v>0</v>
      </c>
      <c r="O214" s="28">
        <f t="shared" si="30"/>
        <v>0</v>
      </c>
      <c r="P214" s="28">
        <f t="shared" si="30"/>
        <v>0</v>
      </c>
      <c r="Q214" s="28">
        <f t="shared" si="30"/>
        <v>0</v>
      </c>
      <c r="R214" s="28">
        <f t="shared" si="30"/>
        <v>1</v>
      </c>
      <c r="S214" s="28">
        <f t="shared" si="30"/>
        <v>0</v>
      </c>
      <c r="T214" s="28">
        <f t="shared" si="33"/>
        <v>0</v>
      </c>
      <c r="U214" s="28">
        <f t="shared" si="33"/>
        <v>0</v>
      </c>
      <c r="V214" s="28">
        <f t="shared" si="33"/>
        <v>0</v>
      </c>
      <c r="W214" s="28">
        <f t="shared" si="33"/>
        <v>0</v>
      </c>
      <c r="X214" s="28">
        <f t="shared" si="33"/>
        <v>0</v>
      </c>
      <c r="Y214" s="28">
        <f t="shared" si="33"/>
        <v>0</v>
      </c>
      <c r="Z214" s="28">
        <f t="shared" si="33"/>
        <v>0</v>
      </c>
      <c r="AA214" s="28">
        <f t="shared" si="33"/>
        <v>0</v>
      </c>
      <c r="AB214" s="28">
        <f t="shared" si="33"/>
        <v>0</v>
      </c>
      <c r="AC214" s="28">
        <f t="shared" si="33"/>
        <v>0</v>
      </c>
      <c r="AD214" s="28">
        <f t="shared" si="33"/>
        <v>0</v>
      </c>
      <c r="AE214" s="28">
        <f t="shared" si="33"/>
        <v>0</v>
      </c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</row>
    <row r="215" spans="6:87" ht="12.75" customHeight="1" outlineLevel="1" x14ac:dyDescent="0.3">
      <c r="F215" s="70">
        <v>81</v>
      </c>
      <c r="G215" s="173"/>
      <c r="H215" s="71" t="str">
        <v>PS Core</v>
      </c>
      <c r="I215" s="71" t="str">
        <v>Core PS:SUR, HW y SE</v>
      </c>
      <c r="J215" s="15" t="s">
        <v>352</v>
      </c>
      <c r="K215" s="84">
        <f t="shared" si="28"/>
        <v>6</v>
      </c>
      <c r="L215" s="28">
        <f t="shared" ref="L215:AA224" si="34">INDEX(As.Tb,$K215,L$7)</f>
        <v>0</v>
      </c>
      <c r="M215" s="28">
        <f t="shared" si="34"/>
        <v>0</v>
      </c>
      <c r="N215" s="28">
        <f t="shared" si="34"/>
        <v>0</v>
      </c>
      <c r="O215" s="28">
        <f t="shared" si="34"/>
        <v>0</v>
      </c>
      <c r="P215" s="28">
        <f t="shared" si="34"/>
        <v>0</v>
      </c>
      <c r="Q215" s="28">
        <f t="shared" si="34"/>
        <v>0</v>
      </c>
      <c r="R215" s="28">
        <f t="shared" si="34"/>
        <v>1</v>
      </c>
      <c r="S215" s="28">
        <f t="shared" si="34"/>
        <v>0</v>
      </c>
      <c r="T215" s="28">
        <f t="shared" si="34"/>
        <v>0</v>
      </c>
      <c r="U215" s="28">
        <f t="shared" si="34"/>
        <v>0</v>
      </c>
      <c r="V215" s="28">
        <f t="shared" si="34"/>
        <v>0</v>
      </c>
      <c r="W215" s="28">
        <f t="shared" si="34"/>
        <v>0</v>
      </c>
      <c r="X215" s="28">
        <f t="shared" si="34"/>
        <v>0</v>
      </c>
      <c r="Y215" s="28">
        <f t="shared" si="34"/>
        <v>0</v>
      </c>
      <c r="Z215" s="28">
        <f t="shared" si="34"/>
        <v>0</v>
      </c>
      <c r="AA215" s="28">
        <f t="shared" si="34"/>
        <v>0</v>
      </c>
      <c r="AB215" s="28">
        <f t="shared" si="33"/>
        <v>0</v>
      </c>
      <c r="AC215" s="28">
        <f t="shared" si="33"/>
        <v>0</v>
      </c>
      <c r="AD215" s="28">
        <f t="shared" si="33"/>
        <v>0</v>
      </c>
      <c r="AE215" s="28">
        <f t="shared" si="33"/>
        <v>0</v>
      </c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</row>
    <row r="216" spans="6:87" ht="12.75" customHeight="1" outlineLevel="1" x14ac:dyDescent="0.3">
      <c r="F216" s="70">
        <v>82</v>
      </c>
      <c r="G216" s="173"/>
      <c r="H216" s="71" t="str">
        <v>PS Core</v>
      </c>
      <c r="I216" s="71" t="str">
        <v>Core PS:SGSN, SW</v>
      </c>
      <c r="J216" s="15" t="s">
        <v>352</v>
      </c>
      <c r="K216" s="84">
        <f t="shared" si="28"/>
        <v>6</v>
      </c>
      <c r="L216" s="28">
        <f t="shared" si="34"/>
        <v>0</v>
      </c>
      <c r="M216" s="28">
        <f t="shared" si="34"/>
        <v>0</v>
      </c>
      <c r="N216" s="28">
        <f t="shared" si="34"/>
        <v>0</v>
      </c>
      <c r="O216" s="28">
        <f t="shared" si="34"/>
        <v>0</v>
      </c>
      <c r="P216" s="28">
        <f t="shared" si="34"/>
        <v>0</v>
      </c>
      <c r="Q216" s="28">
        <f t="shared" si="34"/>
        <v>0</v>
      </c>
      <c r="R216" s="28">
        <f t="shared" si="34"/>
        <v>1</v>
      </c>
      <c r="S216" s="28">
        <f t="shared" si="34"/>
        <v>0</v>
      </c>
      <c r="T216" s="28">
        <f t="shared" si="33"/>
        <v>0</v>
      </c>
      <c r="U216" s="28">
        <f t="shared" si="33"/>
        <v>0</v>
      </c>
      <c r="V216" s="28">
        <f t="shared" si="33"/>
        <v>0</v>
      </c>
      <c r="W216" s="28">
        <f t="shared" si="33"/>
        <v>0</v>
      </c>
      <c r="X216" s="28">
        <f t="shared" si="33"/>
        <v>0</v>
      </c>
      <c r="Y216" s="28">
        <f t="shared" si="33"/>
        <v>0</v>
      </c>
      <c r="Z216" s="28">
        <f t="shared" si="33"/>
        <v>0</v>
      </c>
      <c r="AA216" s="28">
        <f t="shared" si="33"/>
        <v>0</v>
      </c>
      <c r="AB216" s="28">
        <f t="shared" si="33"/>
        <v>0</v>
      </c>
      <c r="AC216" s="28">
        <f t="shared" si="33"/>
        <v>0</v>
      </c>
      <c r="AD216" s="28">
        <f t="shared" si="33"/>
        <v>0</v>
      </c>
      <c r="AE216" s="28">
        <f t="shared" si="33"/>
        <v>0</v>
      </c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</row>
    <row r="217" spans="6:87" ht="12.75" customHeight="1" outlineLevel="1" x14ac:dyDescent="0.3">
      <c r="F217" s="70">
        <v>83</v>
      </c>
      <c r="G217" s="173"/>
      <c r="H217" s="71" t="str">
        <v>PS Core</v>
      </c>
      <c r="I217" s="71" t="str">
        <v>Core PS:GGSN, SW</v>
      </c>
      <c r="J217" s="15" t="s">
        <v>352</v>
      </c>
      <c r="K217" s="84">
        <f t="shared" si="28"/>
        <v>6</v>
      </c>
      <c r="L217" s="28">
        <f t="shared" si="34"/>
        <v>0</v>
      </c>
      <c r="M217" s="28">
        <f t="shared" si="34"/>
        <v>0</v>
      </c>
      <c r="N217" s="28">
        <f t="shared" si="34"/>
        <v>0</v>
      </c>
      <c r="O217" s="28">
        <f t="shared" si="34"/>
        <v>0</v>
      </c>
      <c r="P217" s="28">
        <f t="shared" si="34"/>
        <v>0</v>
      </c>
      <c r="Q217" s="28">
        <f t="shared" si="34"/>
        <v>0</v>
      </c>
      <c r="R217" s="28">
        <f t="shared" si="34"/>
        <v>1</v>
      </c>
      <c r="S217" s="28">
        <f t="shared" si="34"/>
        <v>0</v>
      </c>
      <c r="T217" s="28">
        <f t="shared" si="33"/>
        <v>0</v>
      </c>
      <c r="U217" s="28">
        <f t="shared" si="33"/>
        <v>0</v>
      </c>
      <c r="V217" s="28">
        <f t="shared" si="33"/>
        <v>0</v>
      </c>
      <c r="W217" s="28">
        <f t="shared" si="33"/>
        <v>0</v>
      </c>
      <c r="X217" s="28">
        <f t="shared" si="33"/>
        <v>0</v>
      </c>
      <c r="Y217" s="28">
        <f t="shared" si="33"/>
        <v>0</v>
      </c>
      <c r="Z217" s="28">
        <f t="shared" si="33"/>
        <v>0</v>
      </c>
      <c r="AA217" s="28">
        <f t="shared" si="33"/>
        <v>0</v>
      </c>
      <c r="AB217" s="28">
        <f t="shared" si="33"/>
        <v>0</v>
      </c>
      <c r="AC217" s="28">
        <f t="shared" si="33"/>
        <v>0</v>
      </c>
      <c r="AD217" s="28">
        <f t="shared" si="33"/>
        <v>0</v>
      </c>
      <c r="AE217" s="28">
        <f t="shared" si="33"/>
        <v>0</v>
      </c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</row>
    <row r="218" spans="6:87" ht="12.75" customHeight="1" outlineLevel="1" x14ac:dyDescent="0.3">
      <c r="F218" s="70">
        <v>84</v>
      </c>
      <c r="G218" s="173"/>
      <c r="H218" s="71" t="str">
        <v>PS Core</v>
      </c>
      <c r="I218" s="71" t="str">
        <v>Core PS:CG, SW</v>
      </c>
      <c r="J218" s="15" t="s">
        <v>352</v>
      </c>
      <c r="K218" s="84">
        <f t="shared" si="28"/>
        <v>6</v>
      </c>
      <c r="L218" s="28">
        <f t="shared" si="34"/>
        <v>0</v>
      </c>
      <c r="M218" s="28">
        <f t="shared" si="34"/>
        <v>0</v>
      </c>
      <c r="N218" s="28">
        <f t="shared" si="34"/>
        <v>0</v>
      </c>
      <c r="O218" s="28">
        <f t="shared" si="34"/>
        <v>0</v>
      </c>
      <c r="P218" s="28">
        <f t="shared" si="34"/>
        <v>0</v>
      </c>
      <c r="Q218" s="28">
        <f t="shared" si="34"/>
        <v>0</v>
      </c>
      <c r="R218" s="28">
        <f t="shared" si="34"/>
        <v>1</v>
      </c>
      <c r="S218" s="28">
        <f t="shared" si="34"/>
        <v>0</v>
      </c>
      <c r="T218" s="28">
        <f t="shared" si="33"/>
        <v>0</v>
      </c>
      <c r="U218" s="28">
        <f t="shared" si="33"/>
        <v>0</v>
      </c>
      <c r="V218" s="28">
        <f t="shared" si="33"/>
        <v>0</v>
      </c>
      <c r="W218" s="28">
        <f t="shared" si="33"/>
        <v>0</v>
      </c>
      <c r="X218" s="28">
        <f t="shared" si="33"/>
        <v>0</v>
      </c>
      <c r="Y218" s="28">
        <f t="shared" si="33"/>
        <v>0</v>
      </c>
      <c r="Z218" s="28">
        <f t="shared" si="33"/>
        <v>0</v>
      </c>
      <c r="AA218" s="28">
        <f t="shared" si="33"/>
        <v>0</v>
      </c>
      <c r="AB218" s="28">
        <f t="shared" si="33"/>
        <v>0</v>
      </c>
      <c r="AC218" s="28">
        <f t="shared" si="33"/>
        <v>0</v>
      </c>
      <c r="AD218" s="28">
        <f t="shared" si="33"/>
        <v>0</v>
      </c>
      <c r="AE218" s="28">
        <f t="shared" si="33"/>
        <v>0</v>
      </c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</row>
    <row r="219" spans="6:87" ht="12.75" customHeight="1" outlineLevel="1" x14ac:dyDescent="0.3">
      <c r="F219" s="70">
        <v>85</v>
      </c>
      <c r="G219" s="173"/>
      <c r="H219" s="71" t="str">
        <v>PS Core</v>
      </c>
      <c r="I219" s="71" t="str">
        <v>Core PS:PCRF, SW</v>
      </c>
      <c r="J219" s="15" t="s">
        <v>352</v>
      </c>
      <c r="K219" s="84">
        <f t="shared" si="28"/>
        <v>6</v>
      </c>
      <c r="L219" s="28">
        <f t="shared" si="34"/>
        <v>0</v>
      </c>
      <c r="M219" s="28">
        <f t="shared" si="34"/>
        <v>0</v>
      </c>
      <c r="N219" s="28">
        <f t="shared" si="34"/>
        <v>0</v>
      </c>
      <c r="O219" s="28">
        <f t="shared" si="34"/>
        <v>0</v>
      </c>
      <c r="P219" s="28">
        <f t="shared" si="34"/>
        <v>0</v>
      </c>
      <c r="Q219" s="28">
        <f t="shared" si="34"/>
        <v>0</v>
      </c>
      <c r="R219" s="28">
        <f t="shared" si="34"/>
        <v>1</v>
      </c>
      <c r="S219" s="28">
        <f t="shared" si="34"/>
        <v>0</v>
      </c>
      <c r="T219" s="28">
        <f t="shared" si="33"/>
        <v>0</v>
      </c>
      <c r="U219" s="28">
        <f t="shared" si="33"/>
        <v>0</v>
      </c>
      <c r="V219" s="28">
        <f t="shared" si="33"/>
        <v>0</v>
      </c>
      <c r="W219" s="28">
        <f t="shared" si="33"/>
        <v>0</v>
      </c>
      <c r="X219" s="28">
        <f t="shared" si="33"/>
        <v>0</v>
      </c>
      <c r="Y219" s="28">
        <f t="shared" si="33"/>
        <v>0</v>
      </c>
      <c r="Z219" s="28">
        <f t="shared" si="33"/>
        <v>0</v>
      </c>
      <c r="AA219" s="28">
        <f t="shared" si="33"/>
        <v>0</v>
      </c>
      <c r="AB219" s="28">
        <f t="shared" si="33"/>
        <v>0</v>
      </c>
      <c r="AC219" s="28">
        <f t="shared" si="33"/>
        <v>0</v>
      </c>
      <c r="AD219" s="28">
        <f t="shared" si="33"/>
        <v>0</v>
      </c>
      <c r="AE219" s="28">
        <f t="shared" si="33"/>
        <v>0</v>
      </c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</row>
    <row r="220" spans="6:87" ht="12.75" customHeight="1" outlineLevel="1" x14ac:dyDescent="0.3">
      <c r="F220" s="70">
        <v>86</v>
      </c>
      <c r="G220" s="173"/>
      <c r="H220" s="71" t="str">
        <v>PS Core</v>
      </c>
      <c r="I220" s="71" t="str">
        <v>Core PS:SUR, SW</v>
      </c>
      <c r="J220" s="15" t="s">
        <v>352</v>
      </c>
      <c r="K220" s="84">
        <f t="shared" si="28"/>
        <v>6</v>
      </c>
      <c r="L220" s="28">
        <f t="shared" si="34"/>
        <v>0</v>
      </c>
      <c r="M220" s="28">
        <f t="shared" si="34"/>
        <v>0</v>
      </c>
      <c r="N220" s="28">
        <f t="shared" si="34"/>
        <v>0</v>
      </c>
      <c r="O220" s="28">
        <f t="shared" si="34"/>
        <v>0</v>
      </c>
      <c r="P220" s="28">
        <f t="shared" si="34"/>
        <v>0</v>
      </c>
      <c r="Q220" s="28">
        <f t="shared" si="34"/>
        <v>0</v>
      </c>
      <c r="R220" s="28">
        <f t="shared" si="34"/>
        <v>1</v>
      </c>
      <c r="S220" s="28">
        <f t="shared" si="34"/>
        <v>0</v>
      </c>
      <c r="T220" s="28">
        <f t="shared" si="33"/>
        <v>0</v>
      </c>
      <c r="U220" s="28">
        <f t="shared" si="33"/>
        <v>0</v>
      </c>
      <c r="V220" s="28">
        <f t="shared" si="33"/>
        <v>0</v>
      </c>
      <c r="W220" s="28">
        <f t="shared" si="33"/>
        <v>0</v>
      </c>
      <c r="X220" s="28">
        <f t="shared" si="33"/>
        <v>0</v>
      </c>
      <c r="Y220" s="28">
        <f t="shared" si="33"/>
        <v>0</v>
      </c>
      <c r="Z220" s="28">
        <f t="shared" si="33"/>
        <v>0</v>
      </c>
      <c r="AA220" s="28">
        <f t="shared" si="33"/>
        <v>0</v>
      </c>
      <c r="AB220" s="28">
        <f t="shared" si="33"/>
        <v>0</v>
      </c>
      <c r="AC220" s="28">
        <f t="shared" si="33"/>
        <v>0</v>
      </c>
      <c r="AD220" s="28">
        <f t="shared" si="33"/>
        <v>0</v>
      </c>
      <c r="AE220" s="28">
        <f t="shared" ref="AE220" si="35">INDEX(As.Tb,$K220,AE$7)</f>
        <v>0</v>
      </c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</row>
    <row r="221" spans="6:87" ht="12.75" customHeight="1" outlineLevel="1" x14ac:dyDescent="0.3">
      <c r="F221" s="70">
        <v>87</v>
      </c>
      <c r="G221" s="173"/>
      <c r="H221" s="71" t="str">
        <v>Core</v>
      </c>
      <c r="I221" s="71" t="str">
        <v>Core Común: Repuestos Críticos</v>
      </c>
      <c r="J221" s="15" t="s">
        <v>1744</v>
      </c>
      <c r="K221" s="84">
        <f t="shared" si="28"/>
        <v>11</v>
      </c>
      <c r="L221" s="28">
        <f t="shared" si="34"/>
        <v>0</v>
      </c>
      <c r="M221" s="28">
        <f t="shared" si="34"/>
        <v>4.6160891175713812E-4</v>
      </c>
      <c r="N221" s="28">
        <f t="shared" si="34"/>
        <v>1.0756419807215671E-3</v>
      </c>
      <c r="O221" s="28">
        <f t="shared" si="34"/>
        <v>0</v>
      </c>
      <c r="P221" s="28">
        <f t="shared" si="34"/>
        <v>0</v>
      </c>
      <c r="Q221" s="28">
        <f t="shared" si="34"/>
        <v>0</v>
      </c>
      <c r="R221" s="28">
        <f t="shared" si="34"/>
        <v>0.99846000466312301</v>
      </c>
      <c r="S221" s="28">
        <f t="shared" si="34"/>
        <v>2.7444443982680841E-6</v>
      </c>
      <c r="T221" s="28">
        <f t="shared" ref="T221:AE227" si="36">INDEX(As.Tb,$K221,T$7)</f>
        <v>0</v>
      </c>
      <c r="U221" s="28">
        <f t="shared" si="36"/>
        <v>0</v>
      </c>
      <c r="V221" s="28">
        <f t="shared" si="36"/>
        <v>0</v>
      </c>
      <c r="W221" s="28">
        <f t="shared" si="36"/>
        <v>0</v>
      </c>
      <c r="X221" s="28">
        <f t="shared" si="36"/>
        <v>0</v>
      </c>
      <c r="Y221" s="28">
        <f t="shared" si="36"/>
        <v>0</v>
      </c>
      <c r="Z221" s="28">
        <f t="shared" si="36"/>
        <v>0</v>
      </c>
      <c r="AA221" s="28">
        <f t="shared" si="36"/>
        <v>0</v>
      </c>
      <c r="AB221" s="28">
        <f t="shared" si="36"/>
        <v>0</v>
      </c>
      <c r="AC221" s="28">
        <f t="shared" si="36"/>
        <v>0</v>
      </c>
      <c r="AD221" s="28">
        <f t="shared" si="36"/>
        <v>0</v>
      </c>
      <c r="AE221" s="28">
        <f t="shared" si="36"/>
        <v>0</v>
      </c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</row>
    <row r="222" spans="6:87" ht="12.75" customHeight="1" outlineLevel="1" x14ac:dyDescent="0.3">
      <c r="F222" s="70">
        <v>88</v>
      </c>
      <c r="G222" s="173"/>
      <c r="H222" s="71" t="str">
        <v>Core</v>
      </c>
      <c r="I222" s="71" t="str">
        <v>Core Común: Mantención Iniciación</v>
      </c>
      <c r="J222" s="15" t="s">
        <v>1744</v>
      </c>
      <c r="K222" s="84">
        <f t="shared" si="28"/>
        <v>11</v>
      </c>
      <c r="L222" s="28">
        <f t="shared" si="34"/>
        <v>0</v>
      </c>
      <c r="M222" s="28">
        <f t="shared" si="34"/>
        <v>4.6160891175713812E-4</v>
      </c>
      <c r="N222" s="28">
        <f t="shared" si="34"/>
        <v>1.0756419807215671E-3</v>
      </c>
      <c r="O222" s="28">
        <f t="shared" si="34"/>
        <v>0</v>
      </c>
      <c r="P222" s="28">
        <f t="shared" si="34"/>
        <v>0</v>
      </c>
      <c r="Q222" s="28">
        <f t="shared" si="34"/>
        <v>0</v>
      </c>
      <c r="R222" s="28">
        <f t="shared" si="34"/>
        <v>0.99846000466312301</v>
      </c>
      <c r="S222" s="28">
        <f t="shared" si="34"/>
        <v>2.7444443982680841E-6</v>
      </c>
      <c r="T222" s="28">
        <f t="shared" si="36"/>
        <v>0</v>
      </c>
      <c r="U222" s="28">
        <f t="shared" si="36"/>
        <v>0</v>
      </c>
      <c r="V222" s="28">
        <f t="shared" si="36"/>
        <v>0</v>
      </c>
      <c r="W222" s="28">
        <f t="shared" si="36"/>
        <v>0</v>
      </c>
      <c r="X222" s="28">
        <f t="shared" si="36"/>
        <v>0</v>
      </c>
      <c r="Y222" s="28">
        <f t="shared" si="36"/>
        <v>0</v>
      </c>
      <c r="Z222" s="28">
        <f t="shared" si="36"/>
        <v>0</v>
      </c>
      <c r="AA222" s="28">
        <f t="shared" si="36"/>
        <v>0</v>
      </c>
      <c r="AB222" s="28">
        <f t="shared" si="36"/>
        <v>0</v>
      </c>
      <c r="AC222" s="28">
        <f t="shared" si="36"/>
        <v>0</v>
      </c>
      <c r="AD222" s="28">
        <f t="shared" si="36"/>
        <v>0</v>
      </c>
      <c r="AE222" s="28">
        <f t="shared" si="36"/>
        <v>0</v>
      </c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</row>
    <row r="223" spans="6:87" ht="12.75" customHeight="1" outlineLevel="1" x14ac:dyDescent="0.3">
      <c r="F223" s="70">
        <v>89</v>
      </c>
      <c r="G223" s="173"/>
      <c r="H223" s="71" t="str">
        <v>Core</v>
      </c>
      <c r="I223" s="71" t="str">
        <v>Core Común: Terrenos</v>
      </c>
      <c r="J223" s="15" t="s">
        <v>1744</v>
      </c>
      <c r="K223" s="84">
        <f t="shared" si="28"/>
        <v>11</v>
      </c>
      <c r="L223" s="28">
        <f t="shared" si="34"/>
        <v>0</v>
      </c>
      <c r="M223" s="28">
        <f t="shared" si="34"/>
        <v>4.6160891175713812E-4</v>
      </c>
      <c r="N223" s="28">
        <f t="shared" si="34"/>
        <v>1.0756419807215671E-3</v>
      </c>
      <c r="O223" s="28">
        <f t="shared" si="34"/>
        <v>0</v>
      </c>
      <c r="P223" s="28">
        <f t="shared" si="34"/>
        <v>0</v>
      </c>
      <c r="Q223" s="28">
        <f t="shared" si="34"/>
        <v>0</v>
      </c>
      <c r="R223" s="28">
        <f t="shared" si="34"/>
        <v>0.99846000466312301</v>
      </c>
      <c r="S223" s="28">
        <f t="shared" si="34"/>
        <v>2.7444443982680841E-6</v>
      </c>
      <c r="T223" s="28">
        <f t="shared" si="36"/>
        <v>0</v>
      </c>
      <c r="U223" s="28">
        <f t="shared" si="36"/>
        <v>0</v>
      </c>
      <c r="V223" s="28">
        <f t="shared" si="36"/>
        <v>0</v>
      </c>
      <c r="W223" s="28">
        <f t="shared" si="36"/>
        <v>0</v>
      </c>
      <c r="X223" s="28">
        <f t="shared" si="36"/>
        <v>0</v>
      </c>
      <c r="Y223" s="28">
        <f t="shared" si="36"/>
        <v>0</v>
      </c>
      <c r="Z223" s="28">
        <f t="shared" si="36"/>
        <v>0</v>
      </c>
      <c r="AA223" s="28">
        <f t="shared" si="36"/>
        <v>0</v>
      </c>
      <c r="AB223" s="28">
        <f t="shared" si="36"/>
        <v>0</v>
      </c>
      <c r="AC223" s="28">
        <f t="shared" si="36"/>
        <v>0</v>
      </c>
      <c r="AD223" s="28">
        <f t="shared" si="36"/>
        <v>0</v>
      </c>
      <c r="AE223" s="28">
        <f t="shared" si="36"/>
        <v>0</v>
      </c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</row>
    <row r="224" spans="6:87" ht="12.75" customHeight="1" outlineLevel="1" x14ac:dyDescent="0.3">
      <c r="F224" s="70">
        <v>90</v>
      </c>
      <c r="G224" s="173"/>
      <c r="H224" s="71" t="str">
        <v>Core</v>
      </c>
      <c r="I224" s="71" t="str">
        <v>Core Común: Obras Civiles</v>
      </c>
      <c r="J224" s="15" t="s">
        <v>1744</v>
      </c>
      <c r="K224" s="84">
        <f t="shared" si="28"/>
        <v>11</v>
      </c>
      <c r="L224" s="28">
        <f t="shared" si="34"/>
        <v>0</v>
      </c>
      <c r="M224" s="28">
        <f t="shared" si="34"/>
        <v>4.6160891175713812E-4</v>
      </c>
      <c r="N224" s="28">
        <f t="shared" si="34"/>
        <v>1.0756419807215671E-3</v>
      </c>
      <c r="O224" s="28">
        <f t="shared" si="34"/>
        <v>0</v>
      </c>
      <c r="P224" s="28">
        <f t="shared" si="34"/>
        <v>0</v>
      </c>
      <c r="Q224" s="28">
        <f t="shared" si="34"/>
        <v>0</v>
      </c>
      <c r="R224" s="28">
        <f t="shared" si="34"/>
        <v>0.99846000466312301</v>
      </c>
      <c r="S224" s="28">
        <f t="shared" si="34"/>
        <v>2.7444443982680841E-6</v>
      </c>
      <c r="T224" s="28">
        <f t="shared" si="36"/>
        <v>0</v>
      </c>
      <c r="U224" s="28">
        <f t="shared" si="36"/>
        <v>0</v>
      </c>
      <c r="V224" s="28">
        <f t="shared" si="36"/>
        <v>0</v>
      </c>
      <c r="W224" s="28">
        <f t="shared" si="36"/>
        <v>0</v>
      </c>
      <c r="X224" s="28">
        <f t="shared" si="36"/>
        <v>0</v>
      </c>
      <c r="Y224" s="28">
        <f t="shared" si="36"/>
        <v>0</v>
      </c>
      <c r="Z224" s="28">
        <f t="shared" si="36"/>
        <v>0</v>
      </c>
      <c r="AA224" s="28">
        <f t="shared" si="36"/>
        <v>0</v>
      </c>
      <c r="AB224" s="28">
        <f t="shared" si="36"/>
        <v>0</v>
      </c>
      <c r="AC224" s="28">
        <f t="shared" si="36"/>
        <v>0</v>
      </c>
      <c r="AD224" s="28">
        <f t="shared" si="36"/>
        <v>0</v>
      </c>
      <c r="AE224" s="28">
        <f t="shared" si="36"/>
        <v>0</v>
      </c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</row>
    <row r="225" spans="5:87" ht="12.75" customHeight="1" outlineLevel="1" x14ac:dyDescent="0.3">
      <c r="F225" s="70">
        <v>91</v>
      </c>
      <c r="G225" s="173"/>
      <c r="H225" s="71" t="str">
        <v>Core</v>
      </c>
      <c r="I225" s="71" t="str">
        <v>Core Común: Equipamiento</v>
      </c>
      <c r="J225" s="15" t="s">
        <v>1744</v>
      </c>
      <c r="K225" s="84">
        <f t="shared" si="28"/>
        <v>11</v>
      </c>
      <c r="L225" s="28">
        <f t="shared" ref="L225:AA234" si="37">INDEX(As.Tb,$K225,L$7)</f>
        <v>0</v>
      </c>
      <c r="M225" s="28">
        <f t="shared" si="37"/>
        <v>4.6160891175713812E-4</v>
      </c>
      <c r="N225" s="28">
        <f t="shared" si="37"/>
        <v>1.0756419807215671E-3</v>
      </c>
      <c r="O225" s="28">
        <f t="shared" si="37"/>
        <v>0</v>
      </c>
      <c r="P225" s="28">
        <f t="shared" si="37"/>
        <v>0</v>
      </c>
      <c r="Q225" s="28">
        <f t="shared" si="37"/>
        <v>0</v>
      </c>
      <c r="R225" s="28">
        <f t="shared" si="37"/>
        <v>0.99846000466312301</v>
      </c>
      <c r="S225" s="28">
        <f t="shared" si="37"/>
        <v>2.7444443982680841E-6</v>
      </c>
      <c r="T225" s="28">
        <f t="shared" si="37"/>
        <v>0</v>
      </c>
      <c r="U225" s="28">
        <f t="shared" si="37"/>
        <v>0</v>
      </c>
      <c r="V225" s="28">
        <f t="shared" si="37"/>
        <v>0</v>
      </c>
      <c r="W225" s="28">
        <f t="shared" si="37"/>
        <v>0</v>
      </c>
      <c r="X225" s="28">
        <f t="shared" si="37"/>
        <v>0</v>
      </c>
      <c r="Y225" s="28">
        <f t="shared" si="37"/>
        <v>0</v>
      </c>
      <c r="Z225" s="28">
        <f t="shared" si="37"/>
        <v>0</v>
      </c>
      <c r="AA225" s="28">
        <f t="shared" si="37"/>
        <v>0</v>
      </c>
      <c r="AB225" s="28">
        <f t="shared" si="36"/>
        <v>0</v>
      </c>
      <c r="AC225" s="28">
        <f t="shared" si="36"/>
        <v>0</v>
      </c>
      <c r="AD225" s="28">
        <f t="shared" si="36"/>
        <v>0</v>
      </c>
      <c r="AE225" s="28">
        <f t="shared" si="36"/>
        <v>0</v>
      </c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</row>
    <row r="226" spans="5:87" ht="12.75" customHeight="1" outlineLevel="1" x14ac:dyDescent="0.3">
      <c r="F226" s="70">
        <v>92</v>
      </c>
      <c r="G226" s="173"/>
      <c r="H226" s="71" t="str">
        <v>libre</v>
      </c>
      <c r="I226" s="71" t="str">
        <v>libre</v>
      </c>
      <c r="J226" s="15" t="s">
        <v>256</v>
      </c>
      <c r="K226" s="84">
        <f t="shared" si="28"/>
        <v>13</v>
      </c>
      <c r="L226" s="28">
        <f t="shared" si="37"/>
        <v>0</v>
      </c>
      <c r="M226" s="28">
        <f t="shared" si="37"/>
        <v>0</v>
      </c>
      <c r="N226" s="28">
        <f t="shared" si="37"/>
        <v>0</v>
      </c>
      <c r="O226" s="28">
        <f t="shared" si="37"/>
        <v>0</v>
      </c>
      <c r="P226" s="28">
        <f t="shared" si="37"/>
        <v>0</v>
      </c>
      <c r="Q226" s="28">
        <f t="shared" si="37"/>
        <v>0</v>
      </c>
      <c r="R226" s="28">
        <f t="shared" si="37"/>
        <v>0</v>
      </c>
      <c r="S226" s="28">
        <f t="shared" si="37"/>
        <v>0</v>
      </c>
      <c r="T226" s="28">
        <f t="shared" si="36"/>
        <v>0</v>
      </c>
      <c r="U226" s="28">
        <f t="shared" si="36"/>
        <v>0</v>
      </c>
      <c r="V226" s="28">
        <f t="shared" si="36"/>
        <v>0</v>
      </c>
      <c r="W226" s="28">
        <f t="shared" si="36"/>
        <v>0</v>
      </c>
      <c r="X226" s="28">
        <f t="shared" si="36"/>
        <v>0</v>
      </c>
      <c r="Y226" s="28">
        <f t="shared" si="36"/>
        <v>0</v>
      </c>
      <c r="Z226" s="28">
        <f t="shared" si="36"/>
        <v>0</v>
      </c>
      <c r="AA226" s="28">
        <f t="shared" si="36"/>
        <v>0</v>
      </c>
      <c r="AB226" s="28">
        <f t="shared" si="36"/>
        <v>0</v>
      </c>
      <c r="AC226" s="28">
        <f t="shared" si="36"/>
        <v>0</v>
      </c>
      <c r="AD226" s="28">
        <f t="shared" si="36"/>
        <v>0</v>
      </c>
      <c r="AE226" s="28">
        <f t="shared" si="36"/>
        <v>0</v>
      </c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</row>
    <row r="227" spans="5:87" ht="12.75" customHeight="1" outlineLevel="1" x14ac:dyDescent="0.3">
      <c r="E227" s="152"/>
      <c r="F227" s="70">
        <v>93</v>
      </c>
      <c r="G227" s="173"/>
      <c r="H227" s="71" t="str">
        <v>Equipo Sitio</v>
      </c>
      <c r="I227" s="71" t="str">
        <v>Espectro</v>
      </c>
      <c r="J227" s="15" t="s">
        <v>1744</v>
      </c>
      <c r="K227" s="84">
        <f t="shared" si="28"/>
        <v>11</v>
      </c>
      <c r="L227" s="28">
        <f t="shared" si="37"/>
        <v>0</v>
      </c>
      <c r="M227" s="28">
        <f t="shared" si="37"/>
        <v>4.6160891175713812E-4</v>
      </c>
      <c r="N227" s="28">
        <f t="shared" si="37"/>
        <v>1.0756419807215671E-3</v>
      </c>
      <c r="O227" s="28">
        <f t="shared" si="37"/>
        <v>0</v>
      </c>
      <c r="P227" s="28">
        <f t="shared" si="37"/>
        <v>0</v>
      </c>
      <c r="Q227" s="28">
        <f t="shared" si="37"/>
        <v>0</v>
      </c>
      <c r="R227" s="28">
        <f t="shared" si="37"/>
        <v>0.99846000466312301</v>
      </c>
      <c r="S227" s="28">
        <f t="shared" si="37"/>
        <v>2.7444443982680841E-6</v>
      </c>
      <c r="T227" s="28">
        <f t="shared" si="36"/>
        <v>0</v>
      </c>
      <c r="U227" s="28">
        <f t="shared" si="36"/>
        <v>0</v>
      </c>
      <c r="V227" s="28">
        <f t="shared" si="36"/>
        <v>0</v>
      </c>
      <c r="W227" s="28">
        <f t="shared" si="36"/>
        <v>0</v>
      </c>
      <c r="X227" s="28">
        <f t="shared" si="36"/>
        <v>0</v>
      </c>
      <c r="Y227" s="28">
        <f t="shared" si="36"/>
        <v>0</v>
      </c>
      <c r="Z227" s="28">
        <f t="shared" si="36"/>
        <v>0</v>
      </c>
      <c r="AA227" s="28">
        <f t="shared" si="36"/>
        <v>0</v>
      </c>
      <c r="AB227" s="28">
        <f t="shared" si="36"/>
        <v>0</v>
      </c>
      <c r="AC227" s="28">
        <f t="shared" si="36"/>
        <v>0</v>
      </c>
      <c r="AD227" s="28">
        <f t="shared" si="36"/>
        <v>0</v>
      </c>
      <c r="AE227" s="28">
        <f t="shared" si="36"/>
        <v>0</v>
      </c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</row>
    <row r="228" spans="5:87" ht="12.75" customHeight="1" outlineLevel="1" x14ac:dyDescent="0.3">
      <c r="F228" s="70">
        <v>94</v>
      </c>
      <c r="G228" s="173"/>
      <c r="H228" s="71" t="str">
        <v>libre</v>
      </c>
      <c r="I228" s="71" t="str">
        <v>libre</v>
      </c>
      <c r="J228" s="15" t="s">
        <v>256</v>
      </c>
      <c r="K228" s="84">
        <f t="shared" si="28"/>
        <v>13</v>
      </c>
      <c r="L228" s="28">
        <f t="shared" si="37"/>
        <v>0</v>
      </c>
      <c r="M228" s="28">
        <f t="shared" si="37"/>
        <v>0</v>
      </c>
      <c r="N228" s="28">
        <f t="shared" si="37"/>
        <v>0</v>
      </c>
      <c r="O228" s="28">
        <f t="shared" si="37"/>
        <v>0</v>
      </c>
      <c r="P228" s="28">
        <f t="shared" si="37"/>
        <v>0</v>
      </c>
      <c r="Q228" s="28">
        <f t="shared" si="37"/>
        <v>0</v>
      </c>
      <c r="R228" s="28">
        <f t="shared" si="37"/>
        <v>0</v>
      </c>
      <c r="S228" s="28">
        <f t="shared" si="37"/>
        <v>0</v>
      </c>
      <c r="T228" s="28">
        <f t="shared" ref="T228:AE234" si="38">INDEX(As.Tb,$K228,T$7)</f>
        <v>0</v>
      </c>
      <c r="U228" s="28">
        <f t="shared" si="38"/>
        <v>0</v>
      </c>
      <c r="V228" s="28">
        <f t="shared" si="38"/>
        <v>0</v>
      </c>
      <c r="W228" s="28">
        <f t="shared" si="38"/>
        <v>0</v>
      </c>
      <c r="X228" s="28">
        <f t="shared" si="38"/>
        <v>0</v>
      </c>
      <c r="Y228" s="28">
        <f t="shared" si="38"/>
        <v>0</v>
      </c>
      <c r="Z228" s="28">
        <f t="shared" si="38"/>
        <v>0</v>
      </c>
      <c r="AA228" s="28">
        <f t="shared" si="38"/>
        <v>0</v>
      </c>
      <c r="AB228" s="28">
        <f t="shared" si="38"/>
        <v>0</v>
      </c>
      <c r="AC228" s="28">
        <f t="shared" si="38"/>
        <v>0</v>
      </c>
      <c r="AD228" s="28">
        <f t="shared" si="38"/>
        <v>0</v>
      </c>
      <c r="AE228" s="28">
        <f t="shared" si="38"/>
        <v>0</v>
      </c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</row>
    <row r="229" spans="5:87" ht="12.75" customHeight="1" outlineLevel="1" x14ac:dyDescent="0.3">
      <c r="F229" s="70">
        <v>95</v>
      </c>
      <c r="G229" s="173"/>
      <c r="H229" s="71" t="str">
        <v>CS Core</v>
      </c>
      <c r="I229" s="71" t="str">
        <v>BSCS Base</v>
      </c>
      <c r="J229" s="15" t="s">
        <v>1744</v>
      </c>
      <c r="K229" s="84">
        <f t="shared" si="28"/>
        <v>11</v>
      </c>
      <c r="L229" s="28">
        <f t="shared" si="37"/>
        <v>0</v>
      </c>
      <c r="M229" s="28">
        <f t="shared" si="37"/>
        <v>4.6160891175713812E-4</v>
      </c>
      <c r="N229" s="28">
        <f t="shared" si="37"/>
        <v>1.0756419807215671E-3</v>
      </c>
      <c r="O229" s="28">
        <f t="shared" si="37"/>
        <v>0</v>
      </c>
      <c r="P229" s="28">
        <f t="shared" si="37"/>
        <v>0</v>
      </c>
      <c r="Q229" s="28">
        <f t="shared" si="37"/>
        <v>0</v>
      </c>
      <c r="R229" s="28">
        <f t="shared" si="37"/>
        <v>0.99846000466312301</v>
      </c>
      <c r="S229" s="28">
        <f t="shared" si="37"/>
        <v>2.7444443982680841E-6</v>
      </c>
      <c r="T229" s="28">
        <f t="shared" si="38"/>
        <v>0</v>
      </c>
      <c r="U229" s="28">
        <f t="shared" si="38"/>
        <v>0</v>
      </c>
      <c r="V229" s="28">
        <f t="shared" si="38"/>
        <v>0</v>
      </c>
      <c r="W229" s="28">
        <f t="shared" si="38"/>
        <v>0</v>
      </c>
      <c r="X229" s="28">
        <f t="shared" si="38"/>
        <v>0</v>
      </c>
      <c r="Y229" s="28">
        <f t="shared" si="38"/>
        <v>0</v>
      </c>
      <c r="Z229" s="28">
        <f t="shared" si="38"/>
        <v>0</v>
      </c>
      <c r="AA229" s="28">
        <f t="shared" si="38"/>
        <v>0</v>
      </c>
      <c r="AB229" s="28">
        <f t="shared" si="38"/>
        <v>0</v>
      </c>
      <c r="AC229" s="28">
        <f t="shared" si="38"/>
        <v>0</v>
      </c>
      <c r="AD229" s="28">
        <f t="shared" si="38"/>
        <v>0</v>
      </c>
      <c r="AE229" s="28">
        <f t="shared" si="38"/>
        <v>0</v>
      </c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</row>
    <row r="230" spans="5:87" ht="12.75" customHeight="1" outlineLevel="1" x14ac:dyDescent="0.3">
      <c r="F230" s="70">
        <v>96</v>
      </c>
      <c r="G230" s="173"/>
      <c r="H230" s="71" t="str">
        <v>CS Core</v>
      </c>
      <c r="I230" s="71" t="str">
        <v>BSCS Mant</v>
      </c>
      <c r="J230" s="15" t="s">
        <v>1744</v>
      </c>
      <c r="K230" s="84">
        <f t="shared" si="28"/>
        <v>11</v>
      </c>
      <c r="L230" s="28">
        <f t="shared" si="37"/>
        <v>0</v>
      </c>
      <c r="M230" s="28">
        <f t="shared" si="37"/>
        <v>4.6160891175713812E-4</v>
      </c>
      <c r="N230" s="28">
        <f t="shared" si="37"/>
        <v>1.0756419807215671E-3</v>
      </c>
      <c r="O230" s="28">
        <f t="shared" si="37"/>
        <v>0</v>
      </c>
      <c r="P230" s="28">
        <f t="shared" si="37"/>
        <v>0</v>
      </c>
      <c r="Q230" s="28">
        <f t="shared" si="37"/>
        <v>0</v>
      </c>
      <c r="R230" s="28">
        <f t="shared" si="37"/>
        <v>0.99846000466312301</v>
      </c>
      <c r="S230" s="28">
        <f t="shared" si="37"/>
        <v>2.7444443982680841E-6</v>
      </c>
      <c r="T230" s="28">
        <f t="shared" si="38"/>
        <v>0</v>
      </c>
      <c r="U230" s="28">
        <f t="shared" si="38"/>
        <v>0</v>
      </c>
      <c r="V230" s="28">
        <f t="shared" si="38"/>
        <v>0</v>
      </c>
      <c r="W230" s="28">
        <f t="shared" si="38"/>
        <v>0</v>
      </c>
      <c r="X230" s="28">
        <f t="shared" si="38"/>
        <v>0</v>
      </c>
      <c r="Y230" s="28">
        <f t="shared" si="38"/>
        <v>0</v>
      </c>
      <c r="Z230" s="28">
        <f t="shared" si="38"/>
        <v>0</v>
      </c>
      <c r="AA230" s="28">
        <f t="shared" si="38"/>
        <v>0</v>
      </c>
      <c r="AB230" s="28">
        <f t="shared" si="38"/>
        <v>0</v>
      </c>
      <c r="AC230" s="28">
        <f t="shared" si="38"/>
        <v>0</v>
      </c>
      <c r="AD230" s="28">
        <f t="shared" si="38"/>
        <v>0</v>
      </c>
      <c r="AE230" s="28">
        <f t="shared" si="38"/>
        <v>0</v>
      </c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</row>
    <row r="231" spans="5:87" ht="12.75" customHeight="1" outlineLevel="1" x14ac:dyDescent="0.3">
      <c r="F231" s="70">
        <v>97</v>
      </c>
      <c r="G231" s="173"/>
      <c r="H231" s="71" t="str">
        <v>CS Core</v>
      </c>
      <c r="I231" s="71" t="str">
        <v>ICC Base</v>
      </c>
      <c r="J231" s="15" t="s">
        <v>1744</v>
      </c>
      <c r="K231" s="84">
        <f t="shared" si="28"/>
        <v>11</v>
      </c>
      <c r="L231" s="28">
        <f t="shared" si="37"/>
        <v>0</v>
      </c>
      <c r="M231" s="28">
        <f t="shared" si="37"/>
        <v>4.6160891175713812E-4</v>
      </c>
      <c r="N231" s="28">
        <f t="shared" si="37"/>
        <v>1.0756419807215671E-3</v>
      </c>
      <c r="O231" s="28">
        <f t="shared" si="37"/>
        <v>0</v>
      </c>
      <c r="P231" s="28">
        <f t="shared" si="37"/>
        <v>0</v>
      </c>
      <c r="Q231" s="28">
        <f t="shared" si="37"/>
        <v>0</v>
      </c>
      <c r="R231" s="28">
        <f t="shared" si="37"/>
        <v>0.99846000466312301</v>
      </c>
      <c r="S231" s="28">
        <f t="shared" si="37"/>
        <v>2.7444443982680841E-6</v>
      </c>
      <c r="T231" s="28">
        <f t="shared" si="38"/>
        <v>0</v>
      </c>
      <c r="U231" s="28">
        <f t="shared" si="38"/>
        <v>0</v>
      </c>
      <c r="V231" s="28">
        <f t="shared" si="38"/>
        <v>0</v>
      </c>
      <c r="W231" s="28">
        <f t="shared" si="38"/>
        <v>0</v>
      </c>
      <c r="X231" s="28">
        <f t="shared" si="38"/>
        <v>0</v>
      </c>
      <c r="Y231" s="28">
        <f t="shared" si="38"/>
        <v>0</v>
      </c>
      <c r="Z231" s="28">
        <f t="shared" si="38"/>
        <v>0</v>
      </c>
      <c r="AA231" s="28">
        <f t="shared" si="38"/>
        <v>0</v>
      </c>
      <c r="AB231" s="28">
        <f t="shared" si="38"/>
        <v>0</v>
      </c>
      <c r="AC231" s="28">
        <f t="shared" si="38"/>
        <v>0</v>
      </c>
      <c r="AD231" s="28">
        <f t="shared" si="38"/>
        <v>0</v>
      </c>
      <c r="AE231" s="28">
        <f t="shared" si="38"/>
        <v>0</v>
      </c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</row>
    <row r="232" spans="5:87" outlineLevel="1" x14ac:dyDescent="0.3">
      <c r="F232" s="70">
        <v>98</v>
      </c>
      <c r="G232" s="173"/>
      <c r="H232" s="71" t="str">
        <v>CS Core</v>
      </c>
      <c r="I232" s="71" t="str">
        <v>ICC Mant</v>
      </c>
      <c r="J232" s="15" t="s">
        <v>1744</v>
      </c>
      <c r="K232" s="84">
        <f t="shared" si="28"/>
        <v>11</v>
      </c>
      <c r="L232" s="28">
        <f t="shared" si="37"/>
        <v>0</v>
      </c>
      <c r="M232" s="28">
        <f t="shared" si="37"/>
        <v>4.6160891175713812E-4</v>
      </c>
      <c r="N232" s="28">
        <f t="shared" si="37"/>
        <v>1.0756419807215671E-3</v>
      </c>
      <c r="O232" s="28">
        <f t="shared" si="37"/>
        <v>0</v>
      </c>
      <c r="P232" s="28">
        <f t="shared" si="37"/>
        <v>0</v>
      </c>
      <c r="Q232" s="28">
        <f t="shared" si="37"/>
        <v>0</v>
      </c>
      <c r="R232" s="28">
        <f t="shared" si="37"/>
        <v>0.99846000466312301</v>
      </c>
      <c r="S232" s="28">
        <f t="shared" si="37"/>
        <v>2.7444443982680841E-6</v>
      </c>
      <c r="T232" s="28">
        <f t="shared" si="38"/>
        <v>0</v>
      </c>
      <c r="U232" s="28">
        <f t="shared" si="38"/>
        <v>0</v>
      </c>
      <c r="V232" s="28">
        <f t="shared" si="38"/>
        <v>0</v>
      </c>
      <c r="W232" s="28">
        <f t="shared" si="38"/>
        <v>0</v>
      </c>
      <c r="X232" s="28">
        <f t="shared" si="38"/>
        <v>0</v>
      </c>
      <c r="Y232" s="28">
        <f t="shared" si="38"/>
        <v>0</v>
      </c>
      <c r="Z232" s="28">
        <f t="shared" si="38"/>
        <v>0</v>
      </c>
      <c r="AA232" s="28">
        <f t="shared" si="38"/>
        <v>0</v>
      </c>
      <c r="AB232" s="28">
        <f t="shared" si="38"/>
        <v>0</v>
      </c>
      <c r="AC232" s="28">
        <f t="shared" si="38"/>
        <v>0</v>
      </c>
      <c r="AD232" s="28">
        <f t="shared" si="38"/>
        <v>0</v>
      </c>
      <c r="AE232" s="28">
        <f t="shared" si="38"/>
        <v>0</v>
      </c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</row>
    <row r="233" spans="5:87" outlineLevel="1" x14ac:dyDescent="0.3">
      <c r="F233" s="70">
        <v>99</v>
      </c>
      <c r="G233" s="173"/>
      <c r="H233" s="71" t="str">
        <v>CS Core</v>
      </c>
      <c r="I233" s="71" t="str">
        <v>Mediation Mant</v>
      </c>
      <c r="J233" s="15" t="s">
        <v>1744</v>
      </c>
      <c r="K233" s="84">
        <f t="shared" si="28"/>
        <v>11</v>
      </c>
      <c r="L233" s="28">
        <f t="shared" si="37"/>
        <v>0</v>
      </c>
      <c r="M233" s="28">
        <f t="shared" si="37"/>
        <v>4.6160891175713812E-4</v>
      </c>
      <c r="N233" s="28">
        <f t="shared" si="37"/>
        <v>1.0756419807215671E-3</v>
      </c>
      <c r="O233" s="28">
        <f t="shared" si="37"/>
        <v>0</v>
      </c>
      <c r="P233" s="28">
        <f t="shared" si="37"/>
        <v>0</v>
      </c>
      <c r="Q233" s="28">
        <f t="shared" si="37"/>
        <v>0</v>
      </c>
      <c r="R233" s="28">
        <f t="shared" si="37"/>
        <v>0.99846000466312301</v>
      </c>
      <c r="S233" s="28">
        <f t="shared" si="37"/>
        <v>2.7444443982680841E-6</v>
      </c>
      <c r="T233" s="28">
        <f t="shared" si="38"/>
        <v>0</v>
      </c>
      <c r="U233" s="28">
        <f t="shared" si="38"/>
        <v>0</v>
      </c>
      <c r="V233" s="28">
        <f t="shared" si="38"/>
        <v>0</v>
      </c>
      <c r="W233" s="28">
        <f t="shared" si="38"/>
        <v>0</v>
      </c>
      <c r="X233" s="28">
        <f t="shared" si="38"/>
        <v>0</v>
      </c>
      <c r="Y233" s="28">
        <f t="shared" si="38"/>
        <v>0</v>
      </c>
      <c r="Z233" s="28">
        <f t="shared" si="38"/>
        <v>0</v>
      </c>
      <c r="AA233" s="28">
        <f t="shared" si="38"/>
        <v>0</v>
      </c>
      <c r="AB233" s="28">
        <f t="shared" si="38"/>
        <v>0</v>
      </c>
      <c r="AC233" s="28">
        <f t="shared" si="38"/>
        <v>0</v>
      </c>
      <c r="AD233" s="28">
        <f t="shared" si="38"/>
        <v>0</v>
      </c>
      <c r="AE233" s="28">
        <f t="shared" si="38"/>
        <v>0</v>
      </c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</row>
    <row r="234" spans="5:87" outlineLevel="1" x14ac:dyDescent="0.3">
      <c r="F234" s="70">
        <v>100</v>
      </c>
      <c r="G234" s="173"/>
      <c r="H234" s="71" t="str">
        <v>Core</v>
      </c>
      <c r="I234" s="71" t="str">
        <v>Router tipo 1</v>
      </c>
      <c r="J234" s="15" t="s">
        <v>1744</v>
      </c>
      <c r="K234" s="84">
        <f t="shared" si="28"/>
        <v>11</v>
      </c>
      <c r="L234" s="28">
        <f t="shared" si="37"/>
        <v>0</v>
      </c>
      <c r="M234" s="28">
        <f t="shared" si="37"/>
        <v>4.6160891175713812E-4</v>
      </c>
      <c r="N234" s="28">
        <f t="shared" si="37"/>
        <v>1.0756419807215671E-3</v>
      </c>
      <c r="O234" s="28">
        <f t="shared" si="37"/>
        <v>0</v>
      </c>
      <c r="P234" s="28">
        <f t="shared" si="37"/>
        <v>0</v>
      </c>
      <c r="Q234" s="28">
        <f t="shared" si="37"/>
        <v>0</v>
      </c>
      <c r="R234" s="28">
        <f t="shared" si="37"/>
        <v>0.99846000466312301</v>
      </c>
      <c r="S234" s="28">
        <f t="shared" si="37"/>
        <v>2.7444443982680841E-6</v>
      </c>
      <c r="T234" s="28">
        <f t="shared" si="38"/>
        <v>0</v>
      </c>
      <c r="U234" s="28">
        <f t="shared" si="38"/>
        <v>0</v>
      </c>
      <c r="V234" s="28">
        <f t="shared" si="38"/>
        <v>0</v>
      </c>
      <c r="W234" s="28">
        <f t="shared" si="38"/>
        <v>0</v>
      </c>
      <c r="X234" s="28">
        <f t="shared" si="38"/>
        <v>0</v>
      </c>
      <c r="Y234" s="28">
        <f t="shared" si="38"/>
        <v>0</v>
      </c>
      <c r="Z234" s="28">
        <f t="shared" si="38"/>
        <v>0</v>
      </c>
      <c r="AA234" s="28">
        <f t="shared" si="38"/>
        <v>0</v>
      </c>
      <c r="AB234" s="28">
        <f t="shared" si="38"/>
        <v>0</v>
      </c>
      <c r="AC234" s="28">
        <f t="shared" si="38"/>
        <v>0</v>
      </c>
      <c r="AD234" s="28">
        <f t="shared" si="38"/>
        <v>0</v>
      </c>
      <c r="AE234" s="28">
        <f t="shared" si="38"/>
        <v>0</v>
      </c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</row>
    <row r="235" spans="5:87" outlineLevel="1" x14ac:dyDescent="0.3">
      <c r="F235" s="70">
        <v>101</v>
      </c>
      <c r="G235" s="173"/>
      <c r="H235" s="71" t="str">
        <v>Core</v>
      </c>
      <c r="I235" s="71" t="str">
        <v>Router tipo 2</v>
      </c>
      <c r="J235" s="15" t="s">
        <v>1744</v>
      </c>
      <c r="K235" s="84">
        <f t="shared" si="28"/>
        <v>11</v>
      </c>
      <c r="L235" s="28">
        <f t="shared" ref="L235:AA244" si="39">INDEX(As.Tb,$K235,L$7)</f>
        <v>0</v>
      </c>
      <c r="M235" s="28">
        <f t="shared" si="39"/>
        <v>4.6160891175713812E-4</v>
      </c>
      <c r="N235" s="28">
        <f t="shared" si="39"/>
        <v>1.0756419807215671E-3</v>
      </c>
      <c r="O235" s="28">
        <f t="shared" si="39"/>
        <v>0</v>
      </c>
      <c r="P235" s="28">
        <f t="shared" si="39"/>
        <v>0</v>
      </c>
      <c r="Q235" s="28">
        <f t="shared" si="39"/>
        <v>0</v>
      </c>
      <c r="R235" s="28">
        <f t="shared" si="39"/>
        <v>0.99846000466312301</v>
      </c>
      <c r="S235" s="28">
        <f t="shared" si="39"/>
        <v>2.7444443982680841E-6</v>
      </c>
      <c r="T235" s="28">
        <f t="shared" si="39"/>
        <v>0</v>
      </c>
      <c r="U235" s="28">
        <f t="shared" si="39"/>
        <v>0</v>
      </c>
      <c r="V235" s="28">
        <f t="shared" si="39"/>
        <v>0</v>
      </c>
      <c r="W235" s="28">
        <f t="shared" si="39"/>
        <v>0</v>
      </c>
      <c r="X235" s="28">
        <f t="shared" si="39"/>
        <v>0</v>
      </c>
      <c r="Y235" s="28">
        <f t="shared" si="39"/>
        <v>0</v>
      </c>
      <c r="Z235" s="28">
        <f t="shared" si="39"/>
        <v>0</v>
      </c>
      <c r="AA235" s="28">
        <f t="shared" si="39"/>
        <v>0</v>
      </c>
      <c r="AB235" s="28">
        <f t="shared" ref="T235:AE242" si="40">INDEX(As.Tb,$K235,AB$7)</f>
        <v>0</v>
      </c>
      <c r="AC235" s="28">
        <f t="shared" si="40"/>
        <v>0</v>
      </c>
      <c r="AD235" s="28">
        <f t="shared" si="40"/>
        <v>0</v>
      </c>
      <c r="AE235" s="28">
        <f t="shared" si="40"/>
        <v>0</v>
      </c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</row>
    <row r="236" spans="5:87" ht="12.75" customHeight="1" outlineLevel="1" x14ac:dyDescent="0.3">
      <c r="F236" s="70">
        <v>102</v>
      </c>
      <c r="G236" s="173"/>
      <c r="H236" s="71" t="str">
        <v>Core</v>
      </c>
      <c r="I236" s="71" t="str">
        <v>Router tipo 3</v>
      </c>
      <c r="J236" s="15" t="s">
        <v>1744</v>
      </c>
      <c r="K236" s="84">
        <f t="shared" si="28"/>
        <v>11</v>
      </c>
      <c r="L236" s="28">
        <f t="shared" si="39"/>
        <v>0</v>
      </c>
      <c r="M236" s="28">
        <f t="shared" si="39"/>
        <v>4.6160891175713812E-4</v>
      </c>
      <c r="N236" s="28">
        <f t="shared" si="39"/>
        <v>1.0756419807215671E-3</v>
      </c>
      <c r="O236" s="28">
        <f t="shared" si="39"/>
        <v>0</v>
      </c>
      <c r="P236" s="28">
        <f t="shared" si="39"/>
        <v>0</v>
      </c>
      <c r="Q236" s="28">
        <f t="shared" si="39"/>
        <v>0</v>
      </c>
      <c r="R236" s="28">
        <f t="shared" si="39"/>
        <v>0.99846000466312301</v>
      </c>
      <c r="S236" s="28">
        <f t="shared" si="39"/>
        <v>2.7444443982680841E-6</v>
      </c>
      <c r="T236" s="28">
        <f t="shared" si="40"/>
        <v>0</v>
      </c>
      <c r="U236" s="28">
        <f t="shared" si="40"/>
        <v>0</v>
      </c>
      <c r="V236" s="28">
        <f t="shared" si="40"/>
        <v>0</v>
      </c>
      <c r="W236" s="28">
        <f t="shared" si="40"/>
        <v>0</v>
      </c>
      <c r="X236" s="28">
        <f t="shared" si="40"/>
        <v>0</v>
      </c>
      <c r="Y236" s="28">
        <f t="shared" si="40"/>
        <v>0</v>
      </c>
      <c r="Z236" s="28">
        <f t="shared" si="40"/>
        <v>0</v>
      </c>
      <c r="AA236" s="28">
        <f t="shared" si="40"/>
        <v>0</v>
      </c>
      <c r="AB236" s="28">
        <f t="shared" si="40"/>
        <v>0</v>
      </c>
      <c r="AC236" s="28">
        <f t="shared" si="40"/>
        <v>0</v>
      </c>
      <c r="AD236" s="28">
        <f t="shared" si="40"/>
        <v>0</v>
      </c>
      <c r="AE236" s="28">
        <f t="shared" si="40"/>
        <v>0</v>
      </c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</row>
    <row r="237" spans="5:87" ht="12.75" customHeight="1" outlineLevel="1" x14ac:dyDescent="0.3">
      <c r="F237" s="70">
        <v>103</v>
      </c>
      <c r="G237" s="173"/>
      <c r="H237" s="71" t="str">
        <v>TX</v>
      </c>
      <c r="I237" s="71" t="str">
        <v>BSC-MGW</v>
      </c>
      <c r="J237" s="15" t="s">
        <v>1740</v>
      </c>
      <c r="K237" s="84">
        <f t="shared" si="28"/>
        <v>7</v>
      </c>
      <c r="L237" s="28">
        <f t="shared" si="39"/>
        <v>0</v>
      </c>
      <c r="M237" s="28">
        <f t="shared" si="39"/>
        <v>0.17647988499818068</v>
      </c>
      <c r="N237" s="28">
        <f t="shared" si="39"/>
        <v>0.82246754004104017</v>
      </c>
      <c r="O237" s="28">
        <f t="shared" si="39"/>
        <v>0</v>
      </c>
      <c r="P237" s="28">
        <f t="shared" si="39"/>
        <v>0</v>
      </c>
      <c r="Q237" s="28">
        <f t="shared" si="39"/>
        <v>0</v>
      </c>
      <c r="R237" s="28">
        <f t="shared" si="39"/>
        <v>1.9378359865286152E-17</v>
      </c>
      <c r="S237" s="28">
        <f t="shared" si="39"/>
        <v>1.0525749607791515E-3</v>
      </c>
      <c r="T237" s="28">
        <f t="shared" si="40"/>
        <v>0</v>
      </c>
      <c r="U237" s="28">
        <f t="shared" si="40"/>
        <v>0</v>
      </c>
      <c r="V237" s="28">
        <f t="shared" si="40"/>
        <v>0</v>
      </c>
      <c r="W237" s="28">
        <f t="shared" si="40"/>
        <v>0</v>
      </c>
      <c r="X237" s="28">
        <f t="shared" si="40"/>
        <v>0</v>
      </c>
      <c r="Y237" s="28">
        <f t="shared" si="40"/>
        <v>0</v>
      </c>
      <c r="Z237" s="28">
        <f t="shared" si="40"/>
        <v>0</v>
      </c>
      <c r="AA237" s="28">
        <f t="shared" si="40"/>
        <v>0</v>
      </c>
      <c r="AB237" s="28">
        <f t="shared" si="40"/>
        <v>0</v>
      </c>
      <c r="AC237" s="28">
        <f t="shared" si="40"/>
        <v>0</v>
      </c>
      <c r="AD237" s="28">
        <f t="shared" si="40"/>
        <v>0</v>
      </c>
      <c r="AE237" s="28">
        <f t="shared" si="40"/>
        <v>0</v>
      </c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</row>
    <row r="238" spans="5:87" ht="12.75" customHeight="1" outlineLevel="1" x14ac:dyDescent="0.3">
      <c r="F238" s="70">
        <v>104</v>
      </c>
      <c r="G238" s="173"/>
      <c r="H238" s="71" t="str">
        <v>TX</v>
      </c>
      <c r="I238" s="71" t="str">
        <v>BSC-SGSN</v>
      </c>
      <c r="J238" s="15" t="s">
        <v>1742</v>
      </c>
      <c r="K238" s="84">
        <f t="shared" si="28"/>
        <v>9</v>
      </c>
      <c r="L238" s="28">
        <f t="shared" si="39"/>
        <v>0</v>
      </c>
      <c r="M238" s="28">
        <f t="shared" si="39"/>
        <v>0</v>
      </c>
      <c r="N238" s="28">
        <f t="shared" si="39"/>
        <v>0</v>
      </c>
      <c r="O238" s="28">
        <f t="shared" si="39"/>
        <v>0</v>
      </c>
      <c r="P238" s="28">
        <f t="shared" si="39"/>
        <v>0</v>
      </c>
      <c r="Q238" s="28">
        <f t="shared" si="39"/>
        <v>0</v>
      </c>
      <c r="R238" s="28">
        <f t="shared" si="39"/>
        <v>1</v>
      </c>
      <c r="S238" s="28">
        <f t="shared" si="39"/>
        <v>0</v>
      </c>
      <c r="T238" s="28">
        <f t="shared" si="40"/>
        <v>0</v>
      </c>
      <c r="U238" s="28">
        <f t="shared" si="40"/>
        <v>0</v>
      </c>
      <c r="V238" s="28">
        <f t="shared" si="40"/>
        <v>0</v>
      </c>
      <c r="W238" s="28">
        <f t="shared" si="40"/>
        <v>0</v>
      </c>
      <c r="X238" s="28">
        <f t="shared" si="40"/>
        <v>0</v>
      </c>
      <c r="Y238" s="28">
        <f t="shared" si="40"/>
        <v>0</v>
      </c>
      <c r="Z238" s="28">
        <f t="shared" si="40"/>
        <v>0</v>
      </c>
      <c r="AA238" s="28">
        <f t="shared" si="40"/>
        <v>0</v>
      </c>
      <c r="AB238" s="28">
        <f t="shared" si="40"/>
        <v>0</v>
      </c>
      <c r="AC238" s="28">
        <f t="shared" si="40"/>
        <v>0</v>
      </c>
      <c r="AD238" s="28">
        <f t="shared" si="40"/>
        <v>0</v>
      </c>
      <c r="AE238" s="28">
        <f t="shared" si="40"/>
        <v>0</v>
      </c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</row>
    <row r="239" spans="5:87" ht="12.75" customHeight="1" outlineLevel="1" x14ac:dyDescent="0.3">
      <c r="F239" s="70">
        <v>105</v>
      </c>
      <c r="G239" s="173"/>
      <c r="H239" s="71" t="str">
        <v>TX</v>
      </c>
      <c r="I239" s="71" t="str">
        <v>SGSN-GGSN</v>
      </c>
      <c r="J239" s="15" t="s">
        <v>1742</v>
      </c>
      <c r="K239" s="84">
        <f t="shared" si="28"/>
        <v>9</v>
      </c>
      <c r="L239" s="28">
        <f t="shared" si="39"/>
        <v>0</v>
      </c>
      <c r="M239" s="28">
        <f t="shared" si="39"/>
        <v>0</v>
      </c>
      <c r="N239" s="28">
        <f t="shared" si="39"/>
        <v>0</v>
      </c>
      <c r="O239" s="28">
        <f t="shared" si="39"/>
        <v>0</v>
      </c>
      <c r="P239" s="28">
        <f t="shared" si="39"/>
        <v>0</v>
      </c>
      <c r="Q239" s="28">
        <f t="shared" si="39"/>
        <v>0</v>
      </c>
      <c r="R239" s="28">
        <f t="shared" si="39"/>
        <v>1</v>
      </c>
      <c r="S239" s="28">
        <f t="shared" si="39"/>
        <v>0</v>
      </c>
      <c r="T239" s="28">
        <f t="shared" si="40"/>
        <v>0</v>
      </c>
      <c r="U239" s="28">
        <f t="shared" si="40"/>
        <v>0</v>
      </c>
      <c r="V239" s="28">
        <f t="shared" si="40"/>
        <v>0</v>
      </c>
      <c r="W239" s="28">
        <f t="shared" si="40"/>
        <v>0</v>
      </c>
      <c r="X239" s="28">
        <f t="shared" si="40"/>
        <v>0</v>
      </c>
      <c r="Y239" s="28">
        <f t="shared" si="40"/>
        <v>0</v>
      </c>
      <c r="Z239" s="28">
        <f t="shared" si="40"/>
        <v>0</v>
      </c>
      <c r="AA239" s="28">
        <f t="shared" si="40"/>
        <v>0</v>
      </c>
      <c r="AB239" s="28">
        <f t="shared" si="40"/>
        <v>0</v>
      </c>
      <c r="AC239" s="28">
        <f t="shared" si="40"/>
        <v>0</v>
      </c>
      <c r="AD239" s="28">
        <f t="shared" si="40"/>
        <v>0</v>
      </c>
      <c r="AE239" s="28">
        <f t="shared" si="40"/>
        <v>0</v>
      </c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</row>
    <row r="240" spans="5:87" ht="12.75" customHeight="1" outlineLevel="1" x14ac:dyDescent="0.3">
      <c r="F240" s="70">
        <v>106</v>
      </c>
      <c r="G240" s="173"/>
      <c r="H240" s="71" t="str">
        <v>TX</v>
      </c>
      <c r="I240" s="71" t="str">
        <v>MGW-MGW</v>
      </c>
      <c r="J240" s="15" t="s">
        <v>1741</v>
      </c>
      <c r="K240" s="84">
        <f t="shared" si="28"/>
        <v>8</v>
      </c>
      <c r="L240" s="28">
        <f t="shared" si="39"/>
        <v>0</v>
      </c>
      <c r="M240" s="28">
        <f t="shared" si="39"/>
        <v>0.29974695422991071</v>
      </c>
      <c r="N240" s="28">
        <f t="shared" si="39"/>
        <v>0.69847093362172796</v>
      </c>
      <c r="O240" s="28">
        <f t="shared" si="39"/>
        <v>0</v>
      </c>
      <c r="P240" s="28">
        <f t="shared" si="39"/>
        <v>0</v>
      </c>
      <c r="Q240" s="28">
        <f t="shared" si="39"/>
        <v>0</v>
      </c>
      <c r="R240" s="28">
        <f t="shared" si="39"/>
        <v>7.2403703527394723E-18</v>
      </c>
      <c r="S240" s="28">
        <f t="shared" si="39"/>
        <v>1.7821121483612198E-3</v>
      </c>
      <c r="T240" s="28">
        <f t="shared" si="40"/>
        <v>0</v>
      </c>
      <c r="U240" s="28">
        <f t="shared" si="40"/>
        <v>0</v>
      </c>
      <c r="V240" s="28">
        <f t="shared" si="40"/>
        <v>0</v>
      </c>
      <c r="W240" s="28">
        <f t="shared" si="40"/>
        <v>0</v>
      </c>
      <c r="X240" s="28">
        <f t="shared" si="40"/>
        <v>0</v>
      </c>
      <c r="Y240" s="28">
        <f t="shared" si="40"/>
        <v>0</v>
      </c>
      <c r="Z240" s="28">
        <f t="shared" si="40"/>
        <v>0</v>
      </c>
      <c r="AA240" s="28">
        <f t="shared" si="40"/>
        <v>0</v>
      </c>
      <c r="AB240" s="28">
        <f t="shared" si="40"/>
        <v>0</v>
      </c>
      <c r="AC240" s="28">
        <f t="shared" si="40"/>
        <v>0</v>
      </c>
      <c r="AD240" s="28">
        <f t="shared" si="40"/>
        <v>0</v>
      </c>
      <c r="AE240" s="28">
        <f t="shared" si="40"/>
        <v>0</v>
      </c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</row>
    <row r="241" spans="6:87" ht="12.75" customHeight="1" outlineLevel="1" x14ac:dyDescent="0.3">
      <c r="F241" s="70">
        <v>107</v>
      </c>
      <c r="G241" s="173"/>
      <c r="H241" s="71" t="str">
        <v>TX</v>
      </c>
      <c r="I241" s="71" t="str">
        <v>RNC-MGW</v>
      </c>
      <c r="J241" s="15" t="s">
        <v>1740</v>
      </c>
      <c r="K241" s="84">
        <f t="shared" si="28"/>
        <v>7</v>
      </c>
      <c r="L241" s="28">
        <f t="shared" si="39"/>
        <v>0</v>
      </c>
      <c r="M241" s="28">
        <f t="shared" si="39"/>
        <v>0.17647988499818068</v>
      </c>
      <c r="N241" s="28">
        <f t="shared" si="39"/>
        <v>0.82246754004104017</v>
      </c>
      <c r="O241" s="28">
        <f t="shared" si="39"/>
        <v>0</v>
      </c>
      <c r="P241" s="28">
        <f t="shared" si="39"/>
        <v>0</v>
      </c>
      <c r="Q241" s="28">
        <f t="shared" si="39"/>
        <v>0</v>
      </c>
      <c r="R241" s="28">
        <f t="shared" si="39"/>
        <v>1.9378359865286152E-17</v>
      </c>
      <c r="S241" s="28">
        <f t="shared" si="39"/>
        <v>1.0525749607791515E-3</v>
      </c>
      <c r="T241" s="28">
        <f t="shared" si="40"/>
        <v>0</v>
      </c>
      <c r="U241" s="28">
        <f t="shared" si="40"/>
        <v>0</v>
      </c>
      <c r="V241" s="28">
        <f t="shared" si="40"/>
        <v>0</v>
      </c>
      <c r="W241" s="28">
        <f t="shared" si="40"/>
        <v>0</v>
      </c>
      <c r="X241" s="28">
        <f t="shared" si="40"/>
        <v>0</v>
      </c>
      <c r="Y241" s="28">
        <f t="shared" si="40"/>
        <v>0</v>
      </c>
      <c r="Z241" s="28">
        <f t="shared" si="40"/>
        <v>0</v>
      </c>
      <c r="AA241" s="28">
        <f t="shared" si="40"/>
        <v>0</v>
      </c>
      <c r="AB241" s="28">
        <f t="shared" si="40"/>
        <v>0</v>
      </c>
      <c r="AC241" s="28">
        <f t="shared" si="40"/>
        <v>0</v>
      </c>
      <c r="AD241" s="28">
        <f t="shared" si="40"/>
        <v>0</v>
      </c>
      <c r="AE241" s="28">
        <f t="shared" si="40"/>
        <v>0</v>
      </c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</row>
    <row r="242" spans="6:87" ht="12.75" customHeight="1" outlineLevel="1" x14ac:dyDescent="0.3">
      <c r="F242" s="70">
        <v>108</v>
      </c>
      <c r="G242" s="173"/>
      <c r="H242" s="71" t="str">
        <v>TX</v>
      </c>
      <c r="I242" s="71" t="str">
        <v>RNC-SGSN</v>
      </c>
      <c r="J242" s="15" t="s">
        <v>1742</v>
      </c>
      <c r="K242" s="84">
        <f t="shared" si="28"/>
        <v>9</v>
      </c>
      <c r="L242" s="28">
        <f t="shared" si="39"/>
        <v>0</v>
      </c>
      <c r="M242" s="28">
        <f t="shared" si="39"/>
        <v>0</v>
      </c>
      <c r="N242" s="28">
        <f t="shared" si="39"/>
        <v>0</v>
      </c>
      <c r="O242" s="28">
        <f t="shared" si="39"/>
        <v>0</v>
      </c>
      <c r="P242" s="28">
        <f t="shared" si="39"/>
        <v>0</v>
      </c>
      <c r="Q242" s="28">
        <f t="shared" si="39"/>
        <v>0</v>
      </c>
      <c r="R242" s="28">
        <f t="shared" si="39"/>
        <v>1</v>
      </c>
      <c r="S242" s="28">
        <f t="shared" si="39"/>
        <v>0</v>
      </c>
      <c r="T242" s="28">
        <f t="shared" si="40"/>
        <v>0</v>
      </c>
      <c r="U242" s="28">
        <f t="shared" si="40"/>
        <v>0</v>
      </c>
      <c r="V242" s="28">
        <f t="shared" si="40"/>
        <v>0</v>
      </c>
      <c r="W242" s="28">
        <f t="shared" si="40"/>
        <v>0</v>
      </c>
      <c r="X242" s="28">
        <f t="shared" ref="T242:AE249" si="41">INDEX(As.Tb,$K242,X$7)</f>
        <v>0</v>
      </c>
      <c r="Y242" s="28">
        <f t="shared" si="41"/>
        <v>0</v>
      </c>
      <c r="Z242" s="28">
        <f t="shared" si="41"/>
        <v>0</v>
      </c>
      <c r="AA242" s="28">
        <f t="shared" si="41"/>
        <v>0</v>
      </c>
      <c r="AB242" s="28">
        <f t="shared" si="41"/>
        <v>0</v>
      </c>
      <c r="AC242" s="28">
        <f t="shared" si="41"/>
        <v>0</v>
      </c>
      <c r="AD242" s="28">
        <f t="shared" si="41"/>
        <v>0</v>
      </c>
      <c r="AE242" s="28">
        <f t="shared" si="41"/>
        <v>0</v>
      </c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</row>
    <row r="243" spans="6:87" ht="12.75" customHeight="1" outlineLevel="1" x14ac:dyDescent="0.3">
      <c r="F243" s="70">
        <v>109</v>
      </c>
      <c r="G243" s="173"/>
      <c r="H243" s="71" t="str">
        <v>TX</v>
      </c>
      <c r="I243" s="71" t="str">
        <v>SGSN-GGSN</v>
      </c>
      <c r="J243" s="15" t="s">
        <v>1742</v>
      </c>
      <c r="K243" s="84">
        <f t="shared" si="28"/>
        <v>9</v>
      </c>
      <c r="L243" s="28">
        <f t="shared" si="39"/>
        <v>0</v>
      </c>
      <c r="M243" s="28">
        <f t="shared" si="39"/>
        <v>0</v>
      </c>
      <c r="N243" s="28">
        <f t="shared" si="39"/>
        <v>0</v>
      </c>
      <c r="O243" s="28">
        <f t="shared" si="39"/>
        <v>0</v>
      </c>
      <c r="P243" s="28">
        <f t="shared" si="39"/>
        <v>0</v>
      </c>
      <c r="Q243" s="28">
        <f t="shared" si="39"/>
        <v>0</v>
      </c>
      <c r="R243" s="28">
        <f t="shared" si="39"/>
        <v>1</v>
      </c>
      <c r="S243" s="28">
        <f t="shared" si="39"/>
        <v>0</v>
      </c>
      <c r="T243" s="28">
        <f t="shared" si="41"/>
        <v>0</v>
      </c>
      <c r="U243" s="28">
        <f t="shared" si="41"/>
        <v>0</v>
      </c>
      <c r="V243" s="28">
        <f t="shared" si="41"/>
        <v>0</v>
      </c>
      <c r="W243" s="28">
        <f t="shared" si="41"/>
        <v>0</v>
      </c>
      <c r="X243" s="28">
        <f t="shared" si="41"/>
        <v>0</v>
      </c>
      <c r="Y243" s="28">
        <f t="shared" si="41"/>
        <v>0</v>
      </c>
      <c r="Z243" s="28">
        <f t="shared" si="41"/>
        <v>0</v>
      </c>
      <c r="AA243" s="28">
        <f t="shared" si="41"/>
        <v>0</v>
      </c>
      <c r="AB243" s="28">
        <f t="shared" si="41"/>
        <v>0</v>
      </c>
      <c r="AC243" s="28">
        <f t="shared" si="41"/>
        <v>0</v>
      </c>
      <c r="AD243" s="28">
        <f t="shared" si="41"/>
        <v>0</v>
      </c>
      <c r="AE243" s="28">
        <f t="shared" si="41"/>
        <v>0</v>
      </c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</row>
    <row r="244" spans="6:87" ht="12.75" customHeight="1" outlineLevel="1" x14ac:dyDescent="0.3">
      <c r="F244" s="70">
        <v>110</v>
      </c>
      <c r="G244" s="173"/>
      <c r="H244" s="71" t="str">
        <v>TX</v>
      </c>
      <c r="I244" s="71" t="str">
        <v>MGW-MGW</v>
      </c>
      <c r="J244" s="15" t="s">
        <v>1741</v>
      </c>
      <c r="K244" s="84">
        <f t="shared" si="28"/>
        <v>8</v>
      </c>
      <c r="L244" s="28">
        <f t="shared" si="39"/>
        <v>0</v>
      </c>
      <c r="M244" s="28">
        <f t="shared" si="39"/>
        <v>0.29974695422991071</v>
      </c>
      <c r="N244" s="28">
        <f t="shared" si="39"/>
        <v>0.69847093362172796</v>
      </c>
      <c r="O244" s="28">
        <f t="shared" si="39"/>
        <v>0</v>
      </c>
      <c r="P244" s="28">
        <f t="shared" si="39"/>
        <v>0</v>
      </c>
      <c r="Q244" s="28">
        <f t="shared" si="39"/>
        <v>0</v>
      </c>
      <c r="R244" s="28">
        <f t="shared" si="39"/>
        <v>7.2403703527394723E-18</v>
      </c>
      <c r="S244" s="28">
        <f t="shared" si="39"/>
        <v>1.7821121483612198E-3</v>
      </c>
      <c r="T244" s="28">
        <f t="shared" si="41"/>
        <v>0</v>
      </c>
      <c r="U244" s="28">
        <f t="shared" si="41"/>
        <v>0</v>
      </c>
      <c r="V244" s="28">
        <f t="shared" si="41"/>
        <v>0</v>
      </c>
      <c r="W244" s="28">
        <f t="shared" si="41"/>
        <v>0</v>
      </c>
      <c r="X244" s="28">
        <f t="shared" si="41"/>
        <v>0</v>
      </c>
      <c r="Y244" s="28">
        <f t="shared" si="41"/>
        <v>0</v>
      </c>
      <c r="Z244" s="28">
        <f t="shared" si="41"/>
        <v>0</v>
      </c>
      <c r="AA244" s="28">
        <f t="shared" si="41"/>
        <v>0</v>
      </c>
      <c r="AB244" s="28">
        <f t="shared" si="41"/>
        <v>0</v>
      </c>
      <c r="AC244" s="28">
        <f t="shared" si="41"/>
        <v>0</v>
      </c>
      <c r="AD244" s="28">
        <f t="shared" si="41"/>
        <v>0</v>
      </c>
      <c r="AE244" s="28">
        <f t="shared" si="41"/>
        <v>0</v>
      </c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</row>
    <row r="245" spans="6:87" ht="12.75" customHeight="1" outlineLevel="1" x14ac:dyDescent="0.3">
      <c r="F245" s="70">
        <v>111</v>
      </c>
      <c r="G245" s="173"/>
      <c r="H245" s="71" t="str">
        <v>TX</v>
      </c>
      <c r="I245" s="71" t="str">
        <v>SGW-SGW</v>
      </c>
      <c r="J245" s="15" t="s">
        <v>1742</v>
      </c>
      <c r="K245" s="84">
        <f t="shared" si="28"/>
        <v>9</v>
      </c>
      <c r="L245" s="28">
        <f t="shared" ref="L245:AA254" si="42">INDEX(As.Tb,$K245,L$7)</f>
        <v>0</v>
      </c>
      <c r="M245" s="28">
        <f t="shared" si="42"/>
        <v>0</v>
      </c>
      <c r="N245" s="28">
        <f t="shared" si="42"/>
        <v>0</v>
      </c>
      <c r="O245" s="28">
        <f t="shared" si="42"/>
        <v>0</v>
      </c>
      <c r="P245" s="28">
        <f t="shared" si="42"/>
        <v>0</v>
      </c>
      <c r="Q245" s="28">
        <f t="shared" si="42"/>
        <v>0</v>
      </c>
      <c r="R245" s="28">
        <f t="shared" si="42"/>
        <v>1</v>
      </c>
      <c r="S245" s="28">
        <f t="shared" si="42"/>
        <v>0</v>
      </c>
      <c r="T245" s="28">
        <f t="shared" si="42"/>
        <v>0</v>
      </c>
      <c r="U245" s="28">
        <f t="shared" si="42"/>
        <v>0</v>
      </c>
      <c r="V245" s="28">
        <f t="shared" si="42"/>
        <v>0</v>
      </c>
      <c r="W245" s="28">
        <f t="shared" si="42"/>
        <v>0</v>
      </c>
      <c r="X245" s="28">
        <f t="shared" si="42"/>
        <v>0</v>
      </c>
      <c r="Y245" s="28">
        <f t="shared" si="42"/>
        <v>0</v>
      </c>
      <c r="Z245" s="28">
        <f t="shared" si="42"/>
        <v>0</v>
      </c>
      <c r="AA245" s="28">
        <f t="shared" si="42"/>
        <v>0</v>
      </c>
      <c r="AB245" s="28">
        <f t="shared" si="41"/>
        <v>0</v>
      </c>
      <c r="AC245" s="28">
        <f t="shared" si="41"/>
        <v>0</v>
      </c>
      <c r="AD245" s="28">
        <f t="shared" si="41"/>
        <v>0</v>
      </c>
      <c r="AE245" s="28">
        <f t="shared" si="41"/>
        <v>0</v>
      </c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</row>
    <row r="246" spans="6:87" ht="12.75" customHeight="1" outlineLevel="1" x14ac:dyDescent="0.3">
      <c r="F246" s="70">
        <v>112</v>
      </c>
      <c r="G246" s="173"/>
      <c r="H246" s="71" t="str">
        <v>TX</v>
      </c>
      <c r="I246" s="71" t="str">
        <v>MGW-PTR</v>
      </c>
      <c r="J246" s="15" t="s">
        <v>1743</v>
      </c>
      <c r="K246" s="84">
        <f t="shared" si="28"/>
        <v>10</v>
      </c>
      <c r="L246" s="28">
        <f t="shared" si="42"/>
        <v>0</v>
      </c>
      <c r="M246" s="28">
        <f t="shared" si="42"/>
        <v>0.99410841634885361</v>
      </c>
      <c r="N246" s="28">
        <f t="shared" si="42"/>
        <v>0</v>
      </c>
      <c r="O246" s="28">
        <f t="shared" si="42"/>
        <v>0</v>
      </c>
      <c r="P246" s="28">
        <f t="shared" si="42"/>
        <v>0</v>
      </c>
      <c r="Q246" s="28">
        <f t="shared" si="42"/>
        <v>0</v>
      </c>
      <c r="R246" s="28">
        <f t="shared" si="42"/>
        <v>1.2748379132218017E-16</v>
      </c>
      <c r="S246" s="28">
        <f t="shared" si="42"/>
        <v>5.8915836511462703E-3</v>
      </c>
      <c r="T246" s="28">
        <f t="shared" si="41"/>
        <v>0</v>
      </c>
      <c r="U246" s="28">
        <f t="shared" si="41"/>
        <v>0</v>
      </c>
      <c r="V246" s="28">
        <f t="shared" si="41"/>
        <v>0</v>
      </c>
      <c r="W246" s="28">
        <f t="shared" si="41"/>
        <v>0</v>
      </c>
      <c r="X246" s="28">
        <f t="shared" si="41"/>
        <v>0</v>
      </c>
      <c r="Y246" s="28">
        <f t="shared" si="41"/>
        <v>0</v>
      </c>
      <c r="Z246" s="28">
        <f t="shared" si="41"/>
        <v>0</v>
      </c>
      <c r="AA246" s="28">
        <f t="shared" si="41"/>
        <v>0</v>
      </c>
      <c r="AB246" s="28">
        <f t="shared" si="41"/>
        <v>0</v>
      </c>
      <c r="AC246" s="28">
        <f t="shared" si="41"/>
        <v>0</v>
      </c>
      <c r="AD246" s="28">
        <f t="shared" si="41"/>
        <v>0</v>
      </c>
      <c r="AE246" s="28">
        <f t="shared" si="41"/>
        <v>0</v>
      </c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</row>
    <row r="247" spans="6:87" ht="12.75" customHeight="1" outlineLevel="1" x14ac:dyDescent="0.3">
      <c r="F247" s="70">
        <v>113</v>
      </c>
      <c r="G247" s="173"/>
      <c r="H247" s="71" t="str">
        <v>TX</v>
      </c>
      <c r="I247" s="71" t="str">
        <v>MGW-PTR</v>
      </c>
      <c r="J247" s="15" t="s">
        <v>1743</v>
      </c>
      <c r="K247" s="84">
        <f t="shared" si="28"/>
        <v>10</v>
      </c>
      <c r="L247" s="28">
        <f t="shared" si="42"/>
        <v>0</v>
      </c>
      <c r="M247" s="28">
        <f t="shared" si="42"/>
        <v>0.99410841634885361</v>
      </c>
      <c r="N247" s="28">
        <f t="shared" si="42"/>
        <v>0</v>
      </c>
      <c r="O247" s="28">
        <f t="shared" si="42"/>
        <v>0</v>
      </c>
      <c r="P247" s="28">
        <f t="shared" si="42"/>
        <v>0</v>
      </c>
      <c r="Q247" s="28">
        <f t="shared" si="42"/>
        <v>0</v>
      </c>
      <c r="R247" s="28">
        <f t="shared" si="42"/>
        <v>1.2748379132218017E-16</v>
      </c>
      <c r="S247" s="28">
        <f t="shared" si="42"/>
        <v>5.8915836511462703E-3</v>
      </c>
      <c r="T247" s="28">
        <f t="shared" si="41"/>
        <v>0</v>
      </c>
      <c r="U247" s="28">
        <f t="shared" si="41"/>
        <v>0</v>
      </c>
      <c r="V247" s="28">
        <f t="shared" si="41"/>
        <v>0</v>
      </c>
      <c r="W247" s="28">
        <f t="shared" si="41"/>
        <v>0</v>
      </c>
      <c r="X247" s="28">
        <f t="shared" si="41"/>
        <v>0</v>
      </c>
      <c r="Y247" s="28">
        <f t="shared" si="41"/>
        <v>0</v>
      </c>
      <c r="Z247" s="28">
        <f t="shared" si="41"/>
        <v>0</v>
      </c>
      <c r="AA247" s="28">
        <f t="shared" si="41"/>
        <v>0</v>
      </c>
      <c r="AB247" s="28">
        <f t="shared" si="41"/>
        <v>0</v>
      </c>
      <c r="AC247" s="28">
        <f t="shared" si="41"/>
        <v>0</v>
      </c>
      <c r="AD247" s="28">
        <f t="shared" si="41"/>
        <v>0</v>
      </c>
      <c r="AE247" s="28">
        <f t="shared" si="41"/>
        <v>0</v>
      </c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</row>
    <row r="248" spans="6:87" ht="12.75" customHeight="1" outlineLevel="1" x14ac:dyDescent="0.3">
      <c r="F248" s="70">
        <v>114</v>
      </c>
      <c r="G248" s="173"/>
      <c r="H248" s="71" t="str">
        <v>TX</v>
      </c>
      <c r="I248" s="71" t="str">
        <v>SBC-PTR</v>
      </c>
      <c r="J248" s="15" t="s">
        <v>1743</v>
      </c>
      <c r="K248" s="84">
        <f t="shared" si="28"/>
        <v>10</v>
      </c>
      <c r="L248" s="28">
        <f t="shared" si="42"/>
        <v>0</v>
      </c>
      <c r="M248" s="28">
        <f t="shared" si="42"/>
        <v>0.99410841634885361</v>
      </c>
      <c r="N248" s="28">
        <f t="shared" si="42"/>
        <v>0</v>
      </c>
      <c r="O248" s="28">
        <f t="shared" si="42"/>
        <v>0</v>
      </c>
      <c r="P248" s="28">
        <f t="shared" si="42"/>
        <v>0</v>
      </c>
      <c r="Q248" s="28">
        <f t="shared" si="42"/>
        <v>0</v>
      </c>
      <c r="R248" s="28">
        <f t="shared" si="42"/>
        <v>1.2748379132218017E-16</v>
      </c>
      <c r="S248" s="28">
        <f t="shared" si="42"/>
        <v>5.8915836511462703E-3</v>
      </c>
      <c r="T248" s="28">
        <f t="shared" si="41"/>
        <v>0</v>
      </c>
      <c r="U248" s="28">
        <f t="shared" si="41"/>
        <v>0</v>
      </c>
      <c r="V248" s="28">
        <f t="shared" si="41"/>
        <v>0</v>
      </c>
      <c r="W248" s="28">
        <f t="shared" si="41"/>
        <v>0</v>
      </c>
      <c r="X248" s="28">
        <f t="shared" si="41"/>
        <v>0</v>
      </c>
      <c r="Y248" s="28">
        <f t="shared" si="41"/>
        <v>0</v>
      </c>
      <c r="Z248" s="28">
        <f t="shared" si="41"/>
        <v>0</v>
      </c>
      <c r="AA248" s="28">
        <f t="shared" si="41"/>
        <v>0</v>
      </c>
      <c r="AB248" s="28">
        <f t="shared" si="41"/>
        <v>0</v>
      </c>
      <c r="AC248" s="28">
        <f t="shared" si="41"/>
        <v>0</v>
      </c>
      <c r="AD248" s="28">
        <f t="shared" si="41"/>
        <v>0</v>
      </c>
      <c r="AE248" s="28">
        <f t="shared" si="41"/>
        <v>0</v>
      </c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</row>
    <row r="249" spans="6:87" ht="12.75" customHeight="1" outlineLevel="1" x14ac:dyDescent="0.3">
      <c r="F249" s="70">
        <v>115</v>
      </c>
      <c r="G249" s="173"/>
      <c r="H249" s="71" t="str">
        <v>libre</v>
      </c>
      <c r="I249" s="71" t="str">
        <v>libre</v>
      </c>
      <c r="J249" s="15" t="s">
        <v>256</v>
      </c>
      <c r="K249" s="84">
        <f t="shared" si="28"/>
        <v>13</v>
      </c>
      <c r="L249" s="28">
        <f t="shared" si="42"/>
        <v>0</v>
      </c>
      <c r="M249" s="28">
        <f t="shared" si="42"/>
        <v>0</v>
      </c>
      <c r="N249" s="28">
        <f t="shared" si="42"/>
        <v>0</v>
      </c>
      <c r="O249" s="28">
        <f t="shared" si="42"/>
        <v>0</v>
      </c>
      <c r="P249" s="28">
        <f t="shared" si="42"/>
        <v>0</v>
      </c>
      <c r="Q249" s="28">
        <f t="shared" si="42"/>
        <v>0</v>
      </c>
      <c r="R249" s="28">
        <f t="shared" si="42"/>
        <v>0</v>
      </c>
      <c r="S249" s="28">
        <f t="shared" si="42"/>
        <v>0</v>
      </c>
      <c r="T249" s="28">
        <f t="shared" si="41"/>
        <v>0</v>
      </c>
      <c r="U249" s="28">
        <f t="shared" si="41"/>
        <v>0</v>
      </c>
      <c r="V249" s="28">
        <f t="shared" si="41"/>
        <v>0</v>
      </c>
      <c r="W249" s="28">
        <f t="shared" si="41"/>
        <v>0</v>
      </c>
      <c r="X249" s="28">
        <f t="shared" si="41"/>
        <v>0</v>
      </c>
      <c r="Y249" s="28">
        <f t="shared" si="41"/>
        <v>0</v>
      </c>
      <c r="Z249" s="28">
        <f t="shared" si="41"/>
        <v>0</v>
      </c>
      <c r="AA249" s="28">
        <f t="shared" si="41"/>
        <v>0</v>
      </c>
      <c r="AB249" s="28">
        <f t="shared" ref="T249:AE256" si="43">INDEX(As.Tb,$K249,AB$7)</f>
        <v>0</v>
      </c>
      <c r="AC249" s="28">
        <f t="shared" si="43"/>
        <v>0</v>
      </c>
      <c r="AD249" s="28">
        <f t="shared" si="43"/>
        <v>0</v>
      </c>
      <c r="AE249" s="28">
        <f t="shared" si="43"/>
        <v>0</v>
      </c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</row>
    <row r="250" spans="6:87" ht="12.75" customHeight="1" outlineLevel="1" x14ac:dyDescent="0.3">
      <c r="F250" s="70">
        <v>116</v>
      </c>
      <c r="G250" s="173"/>
      <c r="H250" s="71" t="str">
        <v>libre</v>
      </c>
      <c r="I250" s="71" t="str">
        <v>libre</v>
      </c>
      <c r="J250" s="15" t="s">
        <v>256</v>
      </c>
      <c r="K250" s="84">
        <f t="shared" si="28"/>
        <v>13</v>
      </c>
      <c r="L250" s="28">
        <f t="shared" si="42"/>
        <v>0</v>
      </c>
      <c r="M250" s="28">
        <f t="shared" si="42"/>
        <v>0</v>
      </c>
      <c r="N250" s="28">
        <f t="shared" si="42"/>
        <v>0</v>
      </c>
      <c r="O250" s="28">
        <f t="shared" si="42"/>
        <v>0</v>
      </c>
      <c r="P250" s="28">
        <f t="shared" si="42"/>
        <v>0</v>
      </c>
      <c r="Q250" s="28">
        <f t="shared" si="42"/>
        <v>0</v>
      </c>
      <c r="R250" s="28">
        <f t="shared" si="42"/>
        <v>0</v>
      </c>
      <c r="S250" s="28">
        <f t="shared" si="42"/>
        <v>0</v>
      </c>
      <c r="T250" s="28">
        <f t="shared" si="43"/>
        <v>0</v>
      </c>
      <c r="U250" s="28">
        <f t="shared" si="43"/>
        <v>0</v>
      </c>
      <c r="V250" s="28">
        <f t="shared" si="43"/>
        <v>0</v>
      </c>
      <c r="W250" s="28">
        <f t="shared" si="43"/>
        <v>0</v>
      </c>
      <c r="X250" s="28">
        <f t="shared" si="43"/>
        <v>0</v>
      </c>
      <c r="Y250" s="28">
        <f t="shared" si="43"/>
        <v>0</v>
      </c>
      <c r="Z250" s="28">
        <f t="shared" si="43"/>
        <v>0</v>
      </c>
      <c r="AA250" s="28">
        <f t="shared" si="43"/>
        <v>0</v>
      </c>
      <c r="AB250" s="28">
        <f t="shared" si="43"/>
        <v>0</v>
      </c>
      <c r="AC250" s="28">
        <f t="shared" si="43"/>
        <v>0</v>
      </c>
      <c r="AD250" s="28">
        <f t="shared" si="43"/>
        <v>0</v>
      </c>
      <c r="AE250" s="28">
        <f t="shared" si="43"/>
        <v>0</v>
      </c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</row>
    <row r="251" spans="6:87" ht="12.75" customHeight="1" outlineLevel="1" x14ac:dyDescent="0.3">
      <c r="F251" s="70">
        <v>117</v>
      </c>
      <c r="G251" s="173"/>
      <c r="H251" s="71" t="str">
        <v>libre</v>
      </c>
      <c r="I251" s="71" t="str">
        <v>libre</v>
      </c>
      <c r="J251" s="15" t="s">
        <v>256</v>
      </c>
      <c r="K251" s="84">
        <f t="shared" si="28"/>
        <v>13</v>
      </c>
      <c r="L251" s="28">
        <f t="shared" si="42"/>
        <v>0</v>
      </c>
      <c r="M251" s="28">
        <f t="shared" si="42"/>
        <v>0</v>
      </c>
      <c r="N251" s="28">
        <f t="shared" si="42"/>
        <v>0</v>
      </c>
      <c r="O251" s="28">
        <f t="shared" si="42"/>
        <v>0</v>
      </c>
      <c r="P251" s="28">
        <f t="shared" si="42"/>
        <v>0</v>
      </c>
      <c r="Q251" s="28">
        <f t="shared" si="42"/>
        <v>0</v>
      </c>
      <c r="R251" s="28">
        <f t="shared" si="42"/>
        <v>0</v>
      </c>
      <c r="S251" s="28">
        <f t="shared" si="42"/>
        <v>0</v>
      </c>
      <c r="T251" s="28">
        <f t="shared" si="43"/>
        <v>0</v>
      </c>
      <c r="U251" s="28">
        <f t="shared" si="43"/>
        <v>0</v>
      </c>
      <c r="V251" s="28">
        <f t="shared" si="43"/>
        <v>0</v>
      </c>
      <c r="W251" s="28">
        <f t="shared" si="43"/>
        <v>0</v>
      </c>
      <c r="X251" s="28">
        <f t="shared" si="43"/>
        <v>0</v>
      </c>
      <c r="Y251" s="28">
        <f t="shared" si="43"/>
        <v>0</v>
      </c>
      <c r="Z251" s="28">
        <f t="shared" si="43"/>
        <v>0</v>
      </c>
      <c r="AA251" s="28">
        <f t="shared" si="43"/>
        <v>0</v>
      </c>
      <c r="AB251" s="28">
        <f t="shared" si="43"/>
        <v>0</v>
      </c>
      <c r="AC251" s="28">
        <f t="shared" si="43"/>
        <v>0</v>
      </c>
      <c r="AD251" s="28">
        <f t="shared" si="43"/>
        <v>0</v>
      </c>
      <c r="AE251" s="28">
        <f t="shared" si="43"/>
        <v>0</v>
      </c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</row>
    <row r="252" spans="6:87" ht="12.75" customHeight="1" outlineLevel="1" x14ac:dyDescent="0.3">
      <c r="F252" s="70">
        <v>118</v>
      </c>
      <c r="G252" s="173"/>
      <c r="H252" s="71" t="str">
        <v>libre</v>
      </c>
      <c r="I252" s="71" t="str">
        <v>libre</v>
      </c>
      <c r="J252" s="15" t="s">
        <v>256</v>
      </c>
      <c r="K252" s="84">
        <f t="shared" si="28"/>
        <v>13</v>
      </c>
      <c r="L252" s="28">
        <f t="shared" si="42"/>
        <v>0</v>
      </c>
      <c r="M252" s="28">
        <f t="shared" si="42"/>
        <v>0</v>
      </c>
      <c r="N252" s="28">
        <f t="shared" si="42"/>
        <v>0</v>
      </c>
      <c r="O252" s="28">
        <f t="shared" si="42"/>
        <v>0</v>
      </c>
      <c r="P252" s="28">
        <f t="shared" si="42"/>
        <v>0</v>
      </c>
      <c r="Q252" s="28">
        <f t="shared" si="42"/>
        <v>0</v>
      </c>
      <c r="R252" s="28">
        <f t="shared" si="42"/>
        <v>0</v>
      </c>
      <c r="S252" s="28">
        <f t="shared" si="42"/>
        <v>0</v>
      </c>
      <c r="T252" s="28">
        <f t="shared" si="43"/>
        <v>0</v>
      </c>
      <c r="U252" s="28">
        <f t="shared" si="43"/>
        <v>0</v>
      </c>
      <c r="V252" s="28">
        <f t="shared" si="43"/>
        <v>0</v>
      </c>
      <c r="W252" s="28">
        <f t="shared" si="43"/>
        <v>0</v>
      </c>
      <c r="X252" s="28">
        <f t="shared" si="43"/>
        <v>0</v>
      </c>
      <c r="Y252" s="28">
        <f t="shared" si="43"/>
        <v>0</v>
      </c>
      <c r="Z252" s="28">
        <f t="shared" si="43"/>
        <v>0</v>
      </c>
      <c r="AA252" s="28">
        <f t="shared" si="43"/>
        <v>0</v>
      </c>
      <c r="AB252" s="28">
        <f t="shared" si="43"/>
        <v>0</v>
      </c>
      <c r="AC252" s="28">
        <f t="shared" si="43"/>
        <v>0</v>
      </c>
      <c r="AD252" s="28">
        <f t="shared" si="43"/>
        <v>0</v>
      </c>
      <c r="AE252" s="28">
        <f t="shared" si="43"/>
        <v>0</v>
      </c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</row>
    <row r="253" spans="6:87" ht="12.75" customHeight="1" outlineLevel="1" x14ac:dyDescent="0.3">
      <c r="F253" s="70">
        <v>119</v>
      </c>
      <c r="G253" s="173"/>
      <c r="H253" s="71" t="str">
        <v>libre</v>
      </c>
      <c r="I253" s="71" t="str">
        <v>libre</v>
      </c>
      <c r="J253" s="15" t="s">
        <v>256</v>
      </c>
      <c r="K253" s="84">
        <f t="shared" si="28"/>
        <v>13</v>
      </c>
      <c r="L253" s="28">
        <f t="shared" si="42"/>
        <v>0</v>
      </c>
      <c r="M253" s="28">
        <f t="shared" si="42"/>
        <v>0</v>
      </c>
      <c r="N253" s="28">
        <f t="shared" si="42"/>
        <v>0</v>
      </c>
      <c r="O253" s="28">
        <f t="shared" si="42"/>
        <v>0</v>
      </c>
      <c r="P253" s="28">
        <f t="shared" si="42"/>
        <v>0</v>
      </c>
      <c r="Q253" s="28">
        <f t="shared" si="42"/>
        <v>0</v>
      </c>
      <c r="R253" s="28">
        <f t="shared" si="42"/>
        <v>0</v>
      </c>
      <c r="S253" s="28">
        <f t="shared" si="42"/>
        <v>0</v>
      </c>
      <c r="T253" s="28">
        <f t="shared" si="43"/>
        <v>0</v>
      </c>
      <c r="U253" s="28">
        <f t="shared" si="43"/>
        <v>0</v>
      </c>
      <c r="V253" s="28">
        <f t="shared" si="43"/>
        <v>0</v>
      </c>
      <c r="W253" s="28">
        <f t="shared" si="43"/>
        <v>0</v>
      </c>
      <c r="X253" s="28">
        <f t="shared" si="43"/>
        <v>0</v>
      </c>
      <c r="Y253" s="28">
        <f t="shared" si="43"/>
        <v>0</v>
      </c>
      <c r="Z253" s="28">
        <f t="shared" si="43"/>
        <v>0</v>
      </c>
      <c r="AA253" s="28">
        <f t="shared" si="43"/>
        <v>0</v>
      </c>
      <c r="AB253" s="28">
        <f t="shared" si="43"/>
        <v>0</v>
      </c>
      <c r="AC253" s="28">
        <f t="shared" si="43"/>
        <v>0</v>
      </c>
      <c r="AD253" s="28">
        <f t="shared" si="43"/>
        <v>0</v>
      </c>
      <c r="AE253" s="28">
        <f t="shared" si="43"/>
        <v>0</v>
      </c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</row>
    <row r="254" spans="6:87" ht="12.75" customHeight="1" outlineLevel="1" x14ac:dyDescent="0.3">
      <c r="F254" s="70">
        <v>120</v>
      </c>
      <c r="G254" s="173"/>
      <c r="H254" s="71" t="str">
        <v>libre</v>
      </c>
      <c r="I254" s="71" t="str">
        <v>libre</v>
      </c>
      <c r="J254" s="15" t="s">
        <v>256</v>
      </c>
      <c r="K254" s="84">
        <f t="shared" si="28"/>
        <v>13</v>
      </c>
      <c r="L254" s="28">
        <f t="shared" si="42"/>
        <v>0</v>
      </c>
      <c r="M254" s="28">
        <f t="shared" si="42"/>
        <v>0</v>
      </c>
      <c r="N254" s="28">
        <f t="shared" si="42"/>
        <v>0</v>
      </c>
      <c r="O254" s="28">
        <f t="shared" si="42"/>
        <v>0</v>
      </c>
      <c r="P254" s="28">
        <f t="shared" si="42"/>
        <v>0</v>
      </c>
      <c r="Q254" s="28">
        <f t="shared" si="42"/>
        <v>0</v>
      </c>
      <c r="R254" s="28">
        <f t="shared" si="42"/>
        <v>0</v>
      </c>
      <c r="S254" s="28">
        <f t="shared" si="42"/>
        <v>0</v>
      </c>
      <c r="T254" s="28">
        <f t="shared" si="43"/>
        <v>0</v>
      </c>
      <c r="U254" s="28">
        <f t="shared" si="43"/>
        <v>0</v>
      </c>
      <c r="V254" s="28">
        <f t="shared" si="43"/>
        <v>0</v>
      </c>
      <c r="W254" s="28">
        <f t="shared" si="43"/>
        <v>0</v>
      </c>
      <c r="X254" s="28">
        <f t="shared" si="43"/>
        <v>0</v>
      </c>
      <c r="Y254" s="28">
        <f t="shared" si="43"/>
        <v>0</v>
      </c>
      <c r="Z254" s="28">
        <f t="shared" si="43"/>
        <v>0</v>
      </c>
      <c r="AA254" s="28">
        <f t="shared" si="43"/>
        <v>0</v>
      </c>
      <c r="AB254" s="28">
        <f t="shared" si="43"/>
        <v>0</v>
      </c>
      <c r="AC254" s="28">
        <f t="shared" si="43"/>
        <v>0</v>
      </c>
      <c r="AD254" s="28">
        <f t="shared" si="43"/>
        <v>0</v>
      </c>
      <c r="AE254" s="28">
        <f t="shared" si="43"/>
        <v>0</v>
      </c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</row>
    <row r="255" spans="6:87" ht="12.75" customHeight="1" outlineLevel="1" x14ac:dyDescent="0.3">
      <c r="F255" s="70">
        <v>121</v>
      </c>
      <c r="G255" s="173"/>
      <c r="H255" s="71" t="str">
        <v>libre</v>
      </c>
      <c r="I255" s="71" t="str">
        <v>libre</v>
      </c>
      <c r="J255" s="15" t="s">
        <v>256</v>
      </c>
      <c r="K255" s="84">
        <f t="shared" si="28"/>
        <v>13</v>
      </c>
      <c r="L255" s="28">
        <f t="shared" ref="L255:AA264" si="44">INDEX(As.Tb,$K255,L$7)</f>
        <v>0</v>
      </c>
      <c r="M255" s="28">
        <f t="shared" si="44"/>
        <v>0</v>
      </c>
      <c r="N255" s="28">
        <f t="shared" si="44"/>
        <v>0</v>
      </c>
      <c r="O255" s="28">
        <f t="shared" si="44"/>
        <v>0</v>
      </c>
      <c r="P255" s="28">
        <f t="shared" si="44"/>
        <v>0</v>
      </c>
      <c r="Q255" s="28">
        <f t="shared" si="44"/>
        <v>0</v>
      </c>
      <c r="R255" s="28">
        <f t="shared" si="44"/>
        <v>0</v>
      </c>
      <c r="S255" s="28">
        <f t="shared" si="44"/>
        <v>0</v>
      </c>
      <c r="T255" s="28">
        <f t="shared" si="44"/>
        <v>0</v>
      </c>
      <c r="U255" s="28">
        <f t="shared" si="44"/>
        <v>0</v>
      </c>
      <c r="V255" s="28">
        <f t="shared" si="44"/>
        <v>0</v>
      </c>
      <c r="W255" s="28">
        <f t="shared" si="44"/>
        <v>0</v>
      </c>
      <c r="X255" s="28">
        <f t="shared" si="44"/>
        <v>0</v>
      </c>
      <c r="Y255" s="28">
        <f t="shared" si="44"/>
        <v>0</v>
      </c>
      <c r="Z255" s="28">
        <f t="shared" si="44"/>
        <v>0</v>
      </c>
      <c r="AA255" s="28">
        <f t="shared" si="44"/>
        <v>0</v>
      </c>
      <c r="AB255" s="28">
        <f t="shared" si="43"/>
        <v>0</v>
      </c>
      <c r="AC255" s="28">
        <f t="shared" si="43"/>
        <v>0</v>
      </c>
      <c r="AD255" s="28">
        <f t="shared" si="43"/>
        <v>0</v>
      </c>
      <c r="AE255" s="28">
        <f t="shared" si="43"/>
        <v>0</v>
      </c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</row>
    <row r="256" spans="6:87" ht="12.75" customHeight="1" outlineLevel="1" x14ac:dyDescent="0.3">
      <c r="F256" s="70">
        <v>122</v>
      </c>
      <c r="G256" s="173"/>
      <c r="H256" s="71" t="str">
        <v>libre</v>
      </c>
      <c r="I256" s="71" t="str">
        <v>libre</v>
      </c>
      <c r="J256" s="15" t="s">
        <v>256</v>
      </c>
      <c r="K256" s="84">
        <f t="shared" si="28"/>
        <v>13</v>
      </c>
      <c r="L256" s="28">
        <f t="shared" si="44"/>
        <v>0</v>
      </c>
      <c r="M256" s="28">
        <f t="shared" si="44"/>
        <v>0</v>
      </c>
      <c r="N256" s="28">
        <f t="shared" si="44"/>
        <v>0</v>
      </c>
      <c r="O256" s="28">
        <f t="shared" si="44"/>
        <v>0</v>
      </c>
      <c r="P256" s="28">
        <f t="shared" si="44"/>
        <v>0</v>
      </c>
      <c r="Q256" s="28">
        <f t="shared" si="44"/>
        <v>0</v>
      </c>
      <c r="R256" s="28">
        <f t="shared" si="44"/>
        <v>0</v>
      </c>
      <c r="S256" s="28">
        <f t="shared" si="44"/>
        <v>0</v>
      </c>
      <c r="T256" s="28">
        <f t="shared" si="43"/>
        <v>0</v>
      </c>
      <c r="U256" s="28">
        <f t="shared" si="43"/>
        <v>0</v>
      </c>
      <c r="V256" s="28">
        <f t="shared" si="43"/>
        <v>0</v>
      </c>
      <c r="W256" s="28">
        <f t="shared" si="43"/>
        <v>0</v>
      </c>
      <c r="X256" s="28">
        <f t="shared" si="43"/>
        <v>0</v>
      </c>
      <c r="Y256" s="28">
        <f t="shared" si="43"/>
        <v>0</v>
      </c>
      <c r="Z256" s="28">
        <f t="shared" si="43"/>
        <v>0</v>
      </c>
      <c r="AA256" s="28">
        <f t="shared" si="43"/>
        <v>0</v>
      </c>
      <c r="AB256" s="28">
        <f t="shared" si="43"/>
        <v>0</v>
      </c>
      <c r="AC256" s="28">
        <f t="shared" si="43"/>
        <v>0</v>
      </c>
      <c r="AD256" s="28">
        <f t="shared" si="43"/>
        <v>0</v>
      </c>
      <c r="AE256" s="28">
        <f t="shared" ref="AE256" si="45">INDEX(As.Tb,$K256,AE$7)</f>
        <v>0</v>
      </c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</row>
    <row r="257" spans="6:87" ht="12.75" customHeight="1" outlineLevel="1" x14ac:dyDescent="0.3">
      <c r="F257" s="70">
        <v>123</v>
      </c>
      <c r="G257" s="173"/>
      <c r="H257" s="71" t="str">
        <v>libre</v>
      </c>
      <c r="I257" s="71" t="str">
        <v>libre</v>
      </c>
      <c r="J257" s="15" t="s">
        <v>256</v>
      </c>
      <c r="K257" s="84">
        <f t="shared" si="28"/>
        <v>13</v>
      </c>
      <c r="L257" s="28">
        <f t="shared" si="44"/>
        <v>0</v>
      </c>
      <c r="M257" s="28">
        <f t="shared" si="44"/>
        <v>0</v>
      </c>
      <c r="N257" s="28">
        <f t="shared" si="44"/>
        <v>0</v>
      </c>
      <c r="O257" s="28">
        <f t="shared" si="44"/>
        <v>0</v>
      </c>
      <c r="P257" s="28">
        <f t="shared" si="44"/>
        <v>0</v>
      </c>
      <c r="Q257" s="28">
        <f t="shared" si="44"/>
        <v>0</v>
      </c>
      <c r="R257" s="28">
        <f t="shared" si="44"/>
        <v>0</v>
      </c>
      <c r="S257" s="28">
        <f t="shared" si="44"/>
        <v>0</v>
      </c>
      <c r="T257" s="28">
        <f t="shared" ref="T257:AE263" si="46">INDEX(As.Tb,$K257,T$7)</f>
        <v>0</v>
      </c>
      <c r="U257" s="28">
        <f t="shared" si="46"/>
        <v>0</v>
      </c>
      <c r="V257" s="28">
        <f t="shared" si="46"/>
        <v>0</v>
      </c>
      <c r="W257" s="28">
        <f t="shared" si="46"/>
        <v>0</v>
      </c>
      <c r="X257" s="28">
        <f t="shared" si="46"/>
        <v>0</v>
      </c>
      <c r="Y257" s="28">
        <f t="shared" si="46"/>
        <v>0</v>
      </c>
      <c r="Z257" s="28">
        <f t="shared" si="46"/>
        <v>0</v>
      </c>
      <c r="AA257" s="28">
        <f t="shared" si="46"/>
        <v>0</v>
      </c>
      <c r="AB257" s="28">
        <f t="shared" si="46"/>
        <v>0</v>
      </c>
      <c r="AC257" s="28">
        <f t="shared" si="46"/>
        <v>0</v>
      </c>
      <c r="AD257" s="28">
        <f t="shared" si="46"/>
        <v>0</v>
      </c>
      <c r="AE257" s="28">
        <f t="shared" si="46"/>
        <v>0</v>
      </c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</row>
    <row r="258" spans="6:87" ht="12.75" customHeight="1" outlineLevel="1" x14ac:dyDescent="0.3">
      <c r="F258" s="70">
        <v>124</v>
      </c>
      <c r="G258" s="173"/>
      <c r="H258" s="71" t="str">
        <v>libre</v>
      </c>
      <c r="I258" s="71" t="str">
        <v>libre</v>
      </c>
      <c r="J258" s="15" t="s">
        <v>256</v>
      </c>
      <c r="K258" s="84">
        <f t="shared" si="28"/>
        <v>13</v>
      </c>
      <c r="L258" s="28">
        <f t="shared" si="44"/>
        <v>0</v>
      </c>
      <c r="M258" s="28">
        <f t="shared" si="44"/>
        <v>0</v>
      </c>
      <c r="N258" s="28">
        <f t="shared" si="44"/>
        <v>0</v>
      </c>
      <c r="O258" s="28">
        <f t="shared" si="44"/>
        <v>0</v>
      </c>
      <c r="P258" s="28">
        <f t="shared" si="44"/>
        <v>0</v>
      </c>
      <c r="Q258" s="28">
        <f t="shared" si="44"/>
        <v>0</v>
      </c>
      <c r="R258" s="28">
        <f t="shared" si="44"/>
        <v>0</v>
      </c>
      <c r="S258" s="28">
        <f t="shared" si="44"/>
        <v>0</v>
      </c>
      <c r="T258" s="28">
        <f t="shared" si="46"/>
        <v>0</v>
      </c>
      <c r="U258" s="28">
        <f t="shared" si="46"/>
        <v>0</v>
      </c>
      <c r="V258" s="28">
        <f t="shared" si="46"/>
        <v>0</v>
      </c>
      <c r="W258" s="28">
        <f t="shared" si="46"/>
        <v>0</v>
      </c>
      <c r="X258" s="28">
        <f t="shared" si="46"/>
        <v>0</v>
      </c>
      <c r="Y258" s="28">
        <f t="shared" si="46"/>
        <v>0</v>
      </c>
      <c r="Z258" s="28">
        <f t="shared" si="46"/>
        <v>0</v>
      </c>
      <c r="AA258" s="28">
        <f t="shared" si="46"/>
        <v>0</v>
      </c>
      <c r="AB258" s="28">
        <f t="shared" si="46"/>
        <v>0</v>
      </c>
      <c r="AC258" s="28">
        <f t="shared" si="46"/>
        <v>0</v>
      </c>
      <c r="AD258" s="28">
        <f t="shared" si="46"/>
        <v>0</v>
      </c>
      <c r="AE258" s="28">
        <f t="shared" si="46"/>
        <v>0</v>
      </c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</row>
    <row r="259" spans="6:87" ht="12.75" customHeight="1" outlineLevel="1" x14ac:dyDescent="0.3">
      <c r="F259" s="70">
        <v>125</v>
      </c>
      <c r="G259" s="173"/>
      <c r="H259" s="71" t="str">
        <v>libre</v>
      </c>
      <c r="I259" s="71" t="str">
        <v>libre</v>
      </c>
      <c r="J259" s="15" t="s">
        <v>256</v>
      </c>
      <c r="K259" s="84">
        <f t="shared" si="28"/>
        <v>13</v>
      </c>
      <c r="L259" s="28">
        <f t="shared" si="44"/>
        <v>0</v>
      </c>
      <c r="M259" s="28">
        <f t="shared" si="44"/>
        <v>0</v>
      </c>
      <c r="N259" s="28">
        <f t="shared" si="44"/>
        <v>0</v>
      </c>
      <c r="O259" s="28">
        <f t="shared" si="44"/>
        <v>0</v>
      </c>
      <c r="P259" s="28">
        <f t="shared" si="44"/>
        <v>0</v>
      </c>
      <c r="Q259" s="28">
        <f t="shared" si="44"/>
        <v>0</v>
      </c>
      <c r="R259" s="28">
        <f t="shared" si="44"/>
        <v>0</v>
      </c>
      <c r="S259" s="28">
        <f t="shared" si="44"/>
        <v>0</v>
      </c>
      <c r="T259" s="28">
        <f t="shared" si="46"/>
        <v>0</v>
      </c>
      <c r="U259" s="28">
        <f t="shared" si="46"/>
        <v>0</v>
      </c>
      <c r="V259" s="28">
        <f t="shared" si="46"/>
        <v>0</v>
      </c>
      <c r="W259" s="28">
        <f t="shared" si="46"/>
        <v>0</v>
      </c>
      <c r="X259" s="28">
        <f t="shared" si="46"/>
        <v>0</v>
      </c>
      <c r="Y259" s="28">
        <f t="shared" si="46"/>
        <v>0</v>
      </c>
      <c r="Z259" s="28">
        <f t="shared" si="46"/>
        <v>0</v>
      </c>
      <c r="AA259" s="28">
        <f t="shared" si="46"/>
        <v>0</v>
      </c>
      <c r="AB259" s="28">
        <f t="shared" si="46"/>
        <v>0</v>
      </c>
      <c r="AC259" s="28">
        <f t="shared" si="46"/>
        <v>0</v>
      </c>
      <c r="AD259" s="28">
        <f t="shared" si="46"/>
        <v>0</v>
      </c>
      <c r="AE259" s="28">
        <f t="shared" si="46"/>
        <v>0</v>
      </c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</row>
    <row r="260" spans="6:87" ht="12.75" customHeight="1" outlineLevel="1" x14ac:dyDescent="0.3">
      <c r="F260" s="70">
        <v>126</v>
      </c>
      <c r="G260" s="173"/>
      <c r="H260" s="71" t="str">
        <v>libre</v>
      </c>
      <c r="I260" s="71" t="str">
        <v>libre</v>
      </c>
      <c r="J260" s="15" t="s">
        <v>256</v>
      </c>
      <c r="K260" s="84">
        <f t="shared" si="28"/>
        <v>13</v>
      </c>
      <c r="L260" s="28">
        <f t="shared" si="44"/>
        <v>0</v>
      </c>
      <c r="M260" s="28">
        <f t="shared" si="44"/>
        <v>0</v>
      </c>
      <c r="N260" s="28">
        <f t="shared" si="44"/>
        <v>0</v>
      </c>
      <c r="O260" s="28">
        <f t="shared" si="44"/>
        <v>0</v>
      </c>
      <c r="P260" s="28">
        <f t="shared" si="44"/>
        <v>0</v>
      </c>
      <c r="Q260" s="28">
        <f t="shared" si="44"/>
        <v>0</v>
      </c>
      <c r="R260" s="28">
        <f t="shared" si="44"/>
        <v>0</v>
      </c>
      <c r="S260" s="28">
        <f t="shared" si="44"/>
        <v>0</v>
      </c>
      <c r="T260" s="28">
        <f t="shared" si="46"/>
        <v>0</v>
      </c>
      <c r="U260" s="28">
        <f t="shared" si="46"/>
        <v>0</v>
      </c>
      <c r="V260" s="28">
        <f t="shared" si="46"/>
        <v>0</v>
      </c>
      <c r="W260" s="28">
        <f t="shared" si="46"/>
        <v>0</v>
      </c>
      <c r="X260" s="28">
        <f t="shared" si="46"/>
        <v>0</v>
      </c>
      <c r="Y260" s="28">
        <f t="shared" si="46"/>
        <v>0</v>
      </c>
      <c r="Z260" s="28">
        <f t="shared" si="46"/>
        <v>0</v>
      </c>
      <c r="AA260" s="28">
        <f t="shared" si="46"/>
        <v>0</v>
      </c>
      <c r="AB260" s="28">
        <f t="shared" si="46"/>
        <v>0</v>
      </c>
      <c r="AC260" s="28">
        <f t="shared" si="46"/>
        <v>0</v>
      </c>
      <c r="AD260" s="28">
        <f t="shared" si="46"/>
        <v>0</v>
      </c>
      <c r="AE260" s="28">
        <f t="shared" si="46"/>
        <v>0</v>
      </c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</row>
    <row r="261" spans="6:87" ht="12.75" customHeight="1" outlineLevel="1" x14ac:dyDescent="0.3">
      <c r="F261" s="70">
        <v>127</v>
      </c>
      <c r="G261" s="173"/>
      <c r="H261" s="71" t="str">
        <v>libre</v>
      </c>
      <c r="I261" s="71" t="str">
        <v>libre</v>
      </c>
      <c r="J261" s="15" t="s">
        <v>256</v>
      </c>
      <c r="K261" s="84">
        <f t="shared" si="28"/>
        <v>13</v>
      </c>
      <c r="L261" s="28">
        <f t="shared" si="44"/>
        <v>0</v>
      </c>
      <c r="M261" s="28">
        <f t="shared" si="44"/>
        <v>0</v>
      </c>
      <c r="N261" s="28">
        <f t="shared" si="44"/>
        <v>0</v>
      </c>
      <c r="O261" s="28">
        <f t="shared" si="44"/>
        <v>0</v>
      </c>
      <c r="P261" s="28">
        <f t="shared" si="44"/>
        <v>0</v>
      </c>
      <c r="Q261" s="28">
        <f t="shared" si="44"/>
        <v>0</v>
      </c>
      <c r="R261" s="28">
        <f t="shared" si="44"/>
        <v>0</v>
      </c>
      <c r="S261" s="28">
        <f t="shared" si="44"/>
        <v>0</v>
      </c>
      <c r="T261" s="28">
        <f t="shared" si="46"/>
        <v>0</v>
      </c>
      <c r="U261" s="28">
        <f t="shared" si="46"/>
        <v>0</v>
      </c>
      <c r="V261" s="28">
        <f t="shared" si="46"/>
        <v>0</v>
      </c>
      <c r="W261" s="28">
        <f t="shared" si="46"/>
        <v>0</v>
      </c>
      <c r="X261" s="28">
        <f t="shared" si="46"/>
        <v>0</v>
      </c>
      <c r="Y261" s="28">
        <f t="shared" si="46"/>
        <v>0</v>
      </c>
      <c r="Z261" s="28">
        <f t="shared" si="46"/>
        <v>0</v>
      </c>
      <c r="AA261" s="28">
        <f t="shared" si="46"/>
        <v>0</v>
      </c>
      <c r="AB261" s="28">
        <f t="shared" si="46"/>
        <v>0</v>
      </c>
      <c r="AC261" s="28">
        <f t="shared" si="46"/>
        <v>0</v>
      </c>
      <c r="AD261" s="28">
        <f t="shared" si="46"/>
        <v>0</v>
      </c>
      <c r="AE261" s="28">
        <f t="shared" si="46"/>
        <v>0</v>
      </c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</row>
    <row r="262" spans="6:87" ht="12.75" customHeight="1" outlineLevel="1" x14ac:dyDescent="0.3">
      <c r="F262" s="70">
        <v>128</v>
      </c>
      <c r="G262" s="173"/>
      <c r="H262" s="71" t="str">
        <v>libre</v>
      </c>
      <c r="I262" s="71" t="str">
        <v>libre</v>
      </c>
      <c r="J262" s="15" t="s">
        <v>256</v>
      </c>
      <c r="K262" s="84">
        <f t="shared" si="28"/>
        <v>13</v>
      </c>
      <c r="L262" s="28">
        <f t="shared" si="44"/>
        <v>0</v>
      </c>
      <c r="M262" s="28">
        <f t="shared" si="44"/>
        <v>0</v>
      </c>
      <c r="N262" s="28">
        <f t="shared" si="44"/>
        <v>0</v>
      </c>
      <c r="O262" s="28">
        <f t="shared" si="44"/>
        <v>0</v>
      </c>
      <c r="P262" s="28">
        <f t="shared" si="44"/>
        <v>0</v>
      </c>
      <c r="Q262" s="28">
        <f t="shared" si="44"/>
        <v>0</v>
      </c>
      <c r="R262" s="28">
        <f t="shared" si="44"/>
        <v>0</v>
      </c>
      <c r="S262" s="28">
        <f t="shared" si="44"/>
        <v>0</v>
      </c>
      <c r="T262" s="28">
        <f t="shared" si="46"/>
        <v>0</v>
      </c>
      <c r="U262" s="28">
        <f t="shared" si="46"/>
        <v>0</v>
      </c>
      <c r="V262" s="28">
        <f t="shared" si="46"/>
        <v>0</v>
      </c>
      <c r="W262" s="28">
        <f t="shared" si="46"/>
        <v>0</v>
      </c>
      <c r="X262" s="28">
        <f t="shared" si="46"/>
        <v>0</v>
      </c>
      <c r="Y262" s="28">
        <f t="shared" si="46"/>
        <v>0</v>
      </c>
      <c r="Z262" s="28">
        <f t="shared" si="46"/>
        <v>0</v>
      </c>
      <c r="AA262" s="28">
        <f t="shared" si="46"/>
        <v>0</v>
      </c>
      <c r="AB262" s="28">
        <f t="shared" si="46"/>
        <v>0</v>
      </c>
      <c r="AC262" s="28">
        <f t="shared" si="46"/>
        <v>0</v>
      </c>
      <c r="AD262" s="28">
        <f t="shared" si="46"/>
        <v>0</v>
      </c>
      <c r="AE262" s="28">
        <f t="shared" si="46"/>
        <v>0</v>
      </c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</row>
    <row r="263" spans="6:87" ht="12.75" customHeight="1" outlineLevel="1" x14ac:dyDescent="0.3">
      <c r="F263" s="70">
        <v>129</v>
      </c>
      <c r="G263" s="173"/>
      <c r="H263" s="71" t="str">
        <v>libre</v>
      </c>
      <c r="I263" s="71" t="str">
        <v>libre</v>
      </c>
      <c r="J263" s="15" t="s">
        <v>256</v>
      </c>
      <c r="K263" s="84">
        <f t="shared" ref="K263:K326" si="47">MATCH(J263,As.Tb.Nom,0)</f>
        <v>13</v>
      </c>
      <c r="L263" s="28">
        <f t="shared" si="44"/>
        <v>0</v>
      </c>
      <c r="M263" s="28">
        <f t="shared" si="44"/>
        <v>0</v>
      </c>
      <c r="N263" s="28">
        <f t="shared" si="44"/>
        <v>0</v>
      </c>
      <c r="O263" s="28">
        <f t="shared" si="44"/>
        <v>0</v>
      </c>
      <c r="P263" s="28">
        <f t="shared" si="44"/>
        <v>0</v>
      </c>
      <c r="Q263" s="28">
        <f t="shared" si="44"/>
        <v>0</v>
      </c>
      <c r="R263" s="28">
        <f t="shared" si="44"/>
        <v>0</v>
      </c>
      <c r="S263" s="28">
        <f t="shared" si="44"/>
        <v>0</v>
      </c>
      <c r="T263" s="28">
        <f t="shared" si="46"/>
        <v>0</v>
      </c>
      <c r="U263" s="28">
        <f t="shared" si="46"/>
        <v>0</v>
      </c>
      <c r="V263" s="28">
        <f t="shared" si="46"/>
        <v>0</v>
      </c>
      <c r="W263" s="28">
        <f t="shared" si="46"/>
        <v>0</v>
      </c>
      <c r="X263" s="28">
        <f t="shared" si="46"/>
        <v>0</v>
      </c>
      <c r="Y263" s="28">
        <f t="shared" si="46"/>
        <v>0</v>
      </c>
      <c r="Z263" s="28">
        <f t="shared" si="46"/>
        <v>0</v>
      </c>
      <c r="AA263" s="28">
        <f t="shared" si="46"/>
        <v>0</v>
      </c>
      <c r="AB263" s="28">
        <f t="shared" ref="T263:AE270" si="48">INDEX(As.Tb,$K263,AB$7)</f>
        <v>0</v>
      </c>
      <c r="AC263" s="28">
        <f t="shared" si="48"/>
        <v>0</v>
      </c>
      <c r="AD263" s="28">
        <f t="shared" si="48"/>
        <v>0</v>
      </c>
      <c r="AE263" s="28">
        <f t="shared" si="48"/>
        <v>0</v>
      </c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</row>
    <row r="264" spans="6:87" ht="12.75" customHeight="1" outlineLevel="1" x14ac:dyDescent="0.3">
      <c r="F264" s="70">
        <v>130</v>
      </c>
      <c r="G264" s="173"/>
      <c r="H264" s="71" t="str">
        <v>libre</v>
      </c>
      <c r="I264" s="71" t="str">
        <v>libre</v>
      </c>
      <c r="J264" s="15" t="s">
        <v>256</v>
      </c>
      <c r="K264" s="84">
        <f t="shared" si="47"/>
        <v>13</v>
      </c>
      <c r="L264" s="28">
        <f t="shared" si="44"/>
        <v>0</v>
      </c>
      <c r="M264" s="28">
        <f t="shared" si="44"/>
        <v>0</v>
      </c>
      <c r="N264" s="28">
        <f t="shared" si="44"/>
        <v>0</v>
      </c>
      <c r="O264" s="28">
        <f t="shared" si="44"/>
        <v>0</v>
      </c>
      <c r="P264" s="28">
        <f t="shared" si="44"/>
        <v>0</v>
      </c>
      <c r="Q264" s="28">
        <f t="shared" si="44"/>
        <v>0</v>
      </c>
      <c r="R264" s="28">
        <f t="shared" si="44"/>
        <v>0</v>
      </c>
      <c r="S264" s="28">
        <f t="shared" si="44"/>
        <v>0</v>
      </c>
      <c r="T264" s="28">
        <f t="shared" si="48"/>
        <v>0</v>
      </c>
      <c r="U264" s="28">
        <f t="shared" si="48"/>
        <v>0</v>
      </c>
      <c r="V264" s="28">
        <f t="shared" si="48"/>
        <v>0</v>
      </c>
      <c r="W264" s="28">
        <f t="shared" si="48"/>
        <v>0</v>
      </c>
      <c r="X264" s="28">
        <f t="shared" si="48"/>
        <v>0</v>
      </c>
      <c r="Y264" s="28">
        <f t="shared" si="48"/>
        <v>0</v>
      </c>
      <c r="Z264" s="28">
        <f t="shared" si="48"/>
        <v>0</v>
      </c>
      <c r="AA264" s="28">
        <f t="shared" si="48"/>
        <v>0</v>
      </c>
      <c r="AB264" s="28">
        <f t="shared" si="48"/>
        <v>0</v>
      </c>
      <c r="AC264" s="28">
        <f t="shared" si="48"/>
        <v>0</v>
      </c>
      <c r="AD264" s="28">
        <f t="shared" si="48"/>
        <v>0</v>
      </c>
      <c r="AE264" s="28">
        <f t="shared" si="48"/>
        <v>0</v>
      </c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</row>
    <row r="265" spans="6:87" ht="12.75" customHeight="1" outlineLevel="1" x14ac:dyDescent="0.3">
      <c r="F265" s="70">
        <v>131</v>
      </c>
      <c r="G265" s="173"/>
      <c r="H265" s="71" t="str">
        <v>libre</v>
      </c>
      <c r="I265" s="71" t="str">
        <v>libre</v>
      </c>
      <c r="J265" s="15" t="s">
        <v>256</v>
      </c>
      <c r="K265" s="84">
        <f t="shared" si="47"/>
        <v>13</v>
      </c>
      <c r="L265" s="28">
        <f t="shared" ref="L265:AA274" si="49">INDEX(As.Tb,$K265,L$7)</f>
        <v>0</v>
      </c>
      <c r="M265" s="28">
        <f t="shared" si="49"/>
        <v>0</v>
      </c>
      <c r="N265" s="28">
        <f t="shared" si="49"/>
        <v>0</v>
      </c>
      <c r="O265" s="28">
        <f t="shared" si="49"/>
        <v>0</v>
      </c>
      <c r="P265" s="28">
        <f t="shared" si="49"/>
        <v>0</v>
      </c>
      <c r="Q265" s="28">
        <f t="shared" si="49"/>
        <v>0</v>
      </c>
      <c r="R265" s="28">
        <f t="shared" si="49"/>
        <v>0</v>
      </c>
      <c r="S265" s="28">
        <f t="shared" si="49"/>
        <v>0</v>
      </c>
      <c r="T265" s="28">
        <f t="shared" si="49"/>
        <v>0</v>
      </c>
      <c r="U265" s="28">
        <f t="shared" si="49"/>
        <v>0</v>
      </c>
      <c r="V265" s="28">
        <f t="shared" si="49"/>
        <v>0</v>
      </c>
      <c r="W265" s="28">
        <f t="shared" si="49"/>
        <v>0</v>
      </c>
      <c r="X265" s="28">
        <f t="shared" si="49"/>
        <v>0</v>
      </c>
      <c r="Y265" s="28">
        <f t="shared" si="49"/>
        <v>0</v>
      </c>
      <c r="Z265" s="28">
        <f t="shared" si="49"/>
        <v>0</v>
      </c>
      <c r="AA265" s="28">
        <f t="shared" si="49"/>
        <v>0</v>
      </c>
      <c r="AB265" s="28">
        <f t="shared" si="48"/>
        <v>0</v>
      </c>
      <c r="AC265" s="28">
        <f t="shared" si="48"/>
        <v>0</v>
      </c>
      <c r="AD265" s="28">
        <f t="shared" si="48"/>
        <v>0</v>
      </c>
      <c r="AE265" s="28">
        <f t="shared" si="48"/>
        <v>0</v>
      </c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</row>
    <row r="266" spans="6:87" ht="12.75" customHeight="1" outlineLevel="1" x14ac:dyDescent="0.3">
      <c r="F266" s="70">
        <v>132</v>
      </c>
      <c r="G266" s="173"/>
      <c r="H266" s="71" t="str">
        <v>libre</v>
      </c>
      <c r="I266" s="71" t="str">
        <v>libre</v>
      </c>
      <c r="J266" s="15" t="s">
        <v>256</v>
      </c>
      <c r="K266" s="84">
        <f t="shared" si="47"/>
        <v>13</v>
      </c>
      <c r="L266" s="28">
        <f t="shared" si="49"/>
        <v>0</v>
      </c>
      <c r="M266" s="28">
        <f t="shared" si="49"/>
        <v>0</v>
      </c>
      <c r="N266" s="28">
        <f t="shared" si="49"/>
        <v>0</v>
      </c>
      <c r="O266" s="28">
        <f t="shared" si="49"/>
        <v>0</v>
      </c>
      <c r="P266" s="28">
        <f t="shared" si="49"/>
        <v>0</v>
      </c>
      <c r="Q266" s="28">
        <f t="shared" si="49"/>
        <v>0</v>
      </c>
      <c r="R266" s="28">
        <f t="shared" si="49"/>
        <v>0</v>
      </c>
      <c r="S266" s="28">
        <f t="shared" si="49"/>
        <v>0</v>
      </c>
      <c r="T266" s="28">
        <f t="shared" si="48"/>
        <v>0</v>
      </c>
      <c r="U266" s="28">
        <f t="shared" si="48"/>
        <v>0</v>
      </c>
      <c r="V266" s="28">
        <f t="shared" si="48"/>
        <v>0</v>
      </c>
      <c r="W266" s="28">
        <f t="shared" si="48"/>
        <v>0</v>
      </c>
      <c r="X266" s="28">
        <f t="shared" si="48"/>
        <v>0</v>
      </c>
      <c r="Y266" s="28">
        <f t="shared" si="48"/>
        <v>0</v>
      </c>
      <c r="Z266" s="28">
        <f t="shared" si="48"/>
        <v>0</v>
      </c>
      <c r="AA266" s="28">
        <f t="shared" si="48"/>
        <v>0</v>
      </c>
      <c r="AB266" s="28">
        <f t="shared" si="48"/>
        <v>0</v>
      </c>
      <c r="AC266" s="28">
        <f t="shared" si="48"/>
        <v>0</v>
      </c>
      <c r="AD266" s="28">
        <f t="shared" si="48"/>
        <v>0</v>
      </c>
      <c r="AE266" s="28">
        <f t="shared" si="48"/>
        <v>0</v>
      </c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</row>
    <row r="267" spans="6:87" ht="12.75" customHeight="1" outlineLevel="1" x14ac:dyDescent="0.3">
      <c r="F267" s="70">
        <v>133</v>
      </c>
      <c r="G267" s="173"/>
      <c r="H267" s="71" t="str">
        <v>libre</v>
      </c>
      <c r="I267" s="71" t="str">
        <v>libre</v>
      </c>
      <c r="J267" s="15" t="s">
        <v>256</v>
      </c>
      <c r="K267" s="84">
        <f t="shared" si="47"/>
        <v>13</v>
      </c>
      <c r="L267" s="28">
        <f t="shared" si="49"/>
        <v>0</v>
      </c>
      <c r="M267" s="28">
        <f t="shared" si="49"/>
        <v>0</v>
      </c>
      <c r="N267" s="28">
        <f t="shared" si="49"/>
        <v>0</v>
      </c>
      <c r="O267" s="28">
        <f t="shared" si="49"/>
        <v>0</v>
      </c>
      <c r="P267" s="28">
        <f t="shared" si="49"/>
        <v>0</v>
      </c>
      <c r="Q267" s="28">
        <f t="shared" si="49"/>
        <v>0</v>
      </c>
      <c r="R267" s="28">
        <f t="shared" si="49"/>
        <v>0</v>
      </c>
      <c r="S267" s="28">
        <f t="shared" si="49"/>
        <v>0</v>
      </c>
      <c r="T267" s="28">
        <f t="shared" si="48"/>
        <v>0</v>
      </c>
      <c r="U267" s="28">
        <f t="shared" si="48"/>
        <v>0</v>
      </c>
      <c r="V267" s="28">
        <f t="shared" si="48"/>
        <v>0</v>
      </c>
      <c r="W267" s="28">
        <f t="shared" si="48"/>
        <v>0</v>
      </c>
      <c r="X267" s="28">
        <f t="shared" si="48"/>
        <v>0</v>
      </c>
      <c r="Y267" s="28">
        <f t="shared" si="48"/>
        <v>0</v>
      </c>
      <c r="Z267" s="28">
        <f t="shared" si="48"/>
        <v>0</v>
      </c>
      <c r="AA267" s="28">
        <f t="shared" si="48"/>
        <v>0</v>
      </c>
      <c r="AB267" s="28">
        <f t="shared" si="48"/>
        <v>0</v>
      </c>
      <c r="AC267" s="28">
        <f t="shared" si="48"/>
        <v>0</v>
      </c>
      <c r="AD267" s="28">
        <f t="shared" si="48"/>
        <v>0</v>
      </c>
      <c r="AE267" s="28">
        <f t="shared" si="48"/>
        <v>0</v>
      </c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</row>
    <row r="268" spans="6:87" ht="12.75" customHeight="1" outlineLevel="1" x14ac:dyDescent="0.3">
      <c r="F268" s="70">
        <v>134</v>
      </c>
      <c r="G268" s="173"/>
      <c r="H268" s="71" t="str">
        <v>libre</v>
      </c>
      <c r="I268" s="71" t="str">
        <v>libre</v>
      </c>
      <c r="J268" s="15" t="s">
        <v>256</v>
      </c>
      <c r="K268" s="84">
        <f t="shared" si="47"/>
        <v>13</v>
      </c>
      <c r="L268" s="28">
        <f t="shared" si="49"/>
        <v>0</v>
      </c>
      <c r="M268" s="28">
        <f t="shared" si="49"/>
        <v>0</v>
      </c>
      <c r="N268" s="28">
        <f t="shared" si="49"/>
        <v>0</v>
      </c>
      <c r="O268" s="28">
        <f t="shared" si="49"/>
        <v>0</v>
      </c>
      <c r="P268" s="28">
        <f t="shared" si="49"/>
        <v>0</v>
      </c>
      <c r="Q268" s="28">
        <f t="shared" si="49"/>
        <v>0</v>
      </c>
      <c r="R268" s="28">
        <f t="shared" si="49"/>
        <v>0</v>
      </c>
      <c r="S268" s="28">
        <f t="shared" si="49"/>
        <v>0</v>
      </c>
      <c r="T268" s="28">
        <f t="shared" si="48"/>
        <v>0</v>
      </c>
      <c r="U268" s="28">
        <f t="shared" si="48"/>
        <v>0</v>
      </c>
      <c r="V268" s="28">
        <f t="shared" si="48"/>
        <v>0</v>
      </c>
      <c r="W268" s="28">
        <f t="shared" si="48"/>
        <v>0</v>
      </c>
      <c r="X268" s="28">
        <f t="shared" si="48"/>
        <v>0</v>
      </c>
      <c r="Y268" s="28">
        <f t="shared" si="48"/>
        <v>0</v>
      </c>
      <c r="Z268" s="28">
        <f t="shared" si="48"/>
        <v>0</v>
      </c>
      <c r="AA268" s="28">
        <f t="shared" si="48"/>
        <v>0</v>
      </c>
      <c r="AB268" s="28">
        <f t="shared" si="48"/>
        <v>0</v>
      </c>
      <c r="AC268" s="28">
        <f t="shared" si="48"/>
        <v>0</v>
      </c>
      <c r="AD268" s="28">
        <f t="shared" si="48"/>
        <v>0</v>
      </c>
      <c r="AE268" s="28">
        <f t="shared" si="48"/>
        <v>0</v>
      </c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</row>
    <row r="269" spans="6:87" ht="12.75" customHeight="1" outlineLevel="1" x14ac:dyDescent="0.3">
      <c r="F269" s="70">
        <v>135</v>
      </c>
      <c r="G269" s="173"/>
      <c r="H269" s="71" t="str">
        <v>libre</v>
      </c>
      <c r="I269" s="71" t="str">
        <v>libre</v>
      </c>
      <c r="J269" s="15" t="s">
        <v>256</v>
      </c>
      <c r="K269" s="84">
        <f t="shared" si="47"/>
        <v>13</v>
      </c>
      <c r="L269" s="28">
        <f t="shared" si="49"/>
        <v>0</v>
      </c>
      <c r="M269" s="28">
        <f t="shared" si="49"/>
        <v>0</v>
      </c>
      <c r="N269" s="28">
        <f t="shared" si="49"/>
        <v>0</v>
      </c>
      <c r="O269" s="28">
        <f t="shared" si="49"/>
        <v>0</v>
      </c>
      <c r="P269" s="28">
        <f t="shared" si="49"/>
        <v>0</v>
      </c>
      <c r="Q269" s="28">
        <f t="shared" si="49"/>
        <v>0</v>
      </c>
      <c r="R269" s="28">
        <f t="shared" si="49"/>
        <v>0</v>
      </c>
      <c r="S269" s="28">
        <f t="shared" si="49"/>
        <v>0</v>
      </c>
      <c r="T269" s="28">
        <f t="shared" si="48"/>
        <v>0</v>
      </c>
      <c r="U269" s="28">
        <f t="shared" si="48"/>
        <v>0</v>
      </c>
      <c r="V269" s="28">
        <f t="shared" si="48"/>
        <v>0</v>
      </c>
      <c r="W269" s="28">
        <f t="shared" si="48"/>
        <v>0</v>
      </c>
      <c r="X269" s="28">
        <f t="shared" si="48"/>
        <v>0</v>
      </c>
      <c r="Y269" s="28">
        <f t="shared" si="48"/>
        <v>0</v>
      </c>
      <c r="Z269" s="28">
        <f t="shared" si="48"/>
        <v>0</v>
      </c>
      <c r="AA269" s="28">
        <f t="shared" si="48"/>
        <v>0</v>
      </c>
      <c r="AB269" s="28">
        <f t="shared" si="48"/>
        <v>0</v>
      </c>
      <c r="AC269" s="28">
        <f t="shared" si="48"/>
        <v>0</v>
      </c>
      <c r="AD269" s="28">
        <f t="shared" si="48"/>
        <v>0</v>
      </c>
      <c r="AE269" s="28">
        <f t="shared" si="48"/>
        <v>0</v>
      </c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</row>
    <row r="270" spans="6:87" ht="12.75" customHeight="1" outlineLevel="1" x14ac:dyDescent="0.3">
      <c r="F270" s="70">
        <v>136</v>
      </c>
      <c r="G270" s="173"/>
      <c r="H270" s="71" t="str">
        <v>libre</v>
      </c>
      <c r="I270" s="71" t="str">
        <v>libre</v>
      </c>
      <c r="J270" s="15" t="s">
        <v>256</v>
      </c>
      <c r="K270" s="84">
        <f t="shared" si="47"/>
        <v>13</v>
      </c>
      <c r="L270" s="28">
        <f t="shared" si="49"/>
        <v>0</v>
      </c>
      <c r="M270" s="28">
        <f t="shared" si="49"/>
        <v>0</v>
      </c>
      <c r="N270" s="28">
        <f t="shared" si="49"/>
        <v>0</v>
      </c>
      <c r="O270" s="28">
        <f t="shared" si="49"/>
        <v>0</v>
      </c>
      <c r="P270" s="28">
        <f t="shared" si="49"/>
        <v>0</v>
      </c>
      <c r="Q270" s="28">
        <f t="shared" si="49"/>
        <v>0</v>
      </c>
      <c r="R270" s="28">
        <f t="shared" si="49"/>
        <v>0</v>
      </c>
      <c r="S270" s="28">
        <f t="shared" si="49"/>
        <v>0</v>
      </c>
      <c r="T270" s="28">
        <f t="shared" si="48"/>
        <v>0</v>
      </c>
      <c r="U270" s="28">
        <f t="shared" si="48"/>
        <v>0</v>
      </c>
      <c r="V270" s="28">
        <f t="shared" si="48"/>
        <v>0</v>
      </c>
      <c r="W270" s="28">
        <f t="shared" si="48"/>
        <v>0</v>
      </c>
      <c r="X270" s="28">
        <f t="shared" si="48"/>
        <v>0</v>
      </c>
      <c r="Y270" s="28">
        <f t="shared" si="48"/>
        <v>0</v>
      </c>
      <c r="Z270" s="28">
        <f t="shared" si="48"/>
        <v>0</v>
      </c>
      <c r="AA270" s="28">
        <f t="shared" si="48"/>
        <v>0</v>
      </c>
      <c r="AB270" s="28">
        <f t="shared" si="48"/>
        <v>0</v>
      </c>
      <c r="AC270" s="28">
        <f t="shared" si="48"/>
        <v>0</v>
      </c>
      <c r="AD270" s="28">
        <f t="shared" si="48"/>
        <v>0</v>
      </c>
      <c r="AE270" s="28">
        <f t="shared" ref="AE270" si="50">INDEX(As.Tb,$K270,AE$7)</f>
        <v>0</v>
      </c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</row>
    <row r="271" spans="6:87" ht="12.75" customHeight="1" outlineLevel="1" x14ac:dyDescent="0.3">
      <c r="F271" s="70">
        <v>137</v>
      </c>
      <c r="G271" s="173"/>
      <c r="H271" s="71" t="str">
        <v>libre</v>
      </c>
      <c r="I271" s="71" t="str">
        <v>libre</v>
      </c>
      <c r="J271" s="15" t="s">
        <v>256</v>
      </c>
      <c r="K271" s="84">
        <f t="shared" si="47"/>
        <v>13</v>
      </c>
      <c r="L271" s="28">
        <f t="shared" si="49"/>
        <v>0</v>
      </c>
      <c r="M271" s="28">
        <f t="shared" si="49"/>
        <v>0</v>
      </c>
      <c r="N271" s="28">
        <f t="shared" si="49"/>
        <v>0</v>
      </c>
      <c r="O271" s="28">
        <f t="shared" si="49"/>
        <v>0</v>
      </c>
      <c r="P271" s="28">
        <f t="shared" si="49"/>
        <v>0</v>
      </c>
      <c r="Q271" s="28">
        <f t="shared" si="49"/>
        <v>0</v>
      </c>
      <c r="R271" s="28">
        <f t="shared" si="49"/>
        <v>0</v>
      </c>
      <c r="S271" s="28">
        <f t="shared" si="49"/>
        <v>0</v>
      </c>
      <c r="T271" s="28">
        <f t="shared" ref="T271:AE277" si="51">INDEX(As.Tb,$K271,T$7)</f>
        <v>0</v>
      </c>
      <c r="U271" s="28">
        <f t="shared" si="51"/>
        <v>0</v>
      </c>
      <c r="V271" s="28">
        <f t="shared" si="51"/>
        <v>0</v>
      </c>
      <c r="W271" s="28">
        <f t="shared" si="51"/>
        <v>0</v>
      </c>
      <c r="X271" s="28">
        <f t="shared" si="51"/>
        <v>0</v>
      </c>
      <c r="Y271" s="28">
        <f t="shared" si="51"/>
        <v>0</v>
      </c>
      <c r="Z271" s="28">
        <f t="shared" si="51"/>
        <v>0</v>
      </c>
      <c r="AA271" s="28">
        <f t="shared" si="51"/>
        <v>0</v>
      </c>
      <c r="AB271" s="28">
        <f t="shared" si="51"/>
        <v>0</v>
      </c>
      <c r="AC271" s="28">
        <f t="shared" si="51"/>
        <v>0</v>
      </c>
      <c r="AD271" s="28">
        <f t="shared" si="51"/>
        <v>0</v>
      </c>
      <c r="AE271" s="28">
        <f t="shared" si="51"/>
        <v>0</v>
      </c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</row>
    <row r="272" spans="6:87" ht="12.75" customHeight="1" outlineLevel="1" x14ac:dyDescent="0.3">
      <c r="F272" s="70">
        <v>138</v>
      </c>
      <c r="G272" s="173"/>
      <c r="H272" s="71" t="str">
        <v>libre</v>
      </c>
      <c r="I272" s="71" t="str">
        <v>libre</v>
      </c>
      <c r="J272" s="15" t="s">
        <v>256</v>
      </c>
      <c r="K272" s="84">
        <f t="shared" si="47"/>
        <v>13</v>
      </c>
      <c r="L272" s="28">
        <f t="shared" si="49"/>
        <v>0</v>
      </c>
      <c r="M272" s="28">
        <f t="shared" si="49"/>
        <v>0</v>
      </c>
      <c r="N272" s="28">
        <f t="shared" si="49"/>
        <v>0</v>
      </c>
      <c r="O272" s="28">
        <f t="shared" si="49"/>
        <v>0</v>
      </c>
      <c r="P272" s="28">
        <f t="shared" si="49"/>
        <v>0</v>
      </c>
      <c r="Q272" s="28">
        <f t="shared" si="49"/>
        <v>0</v>
      </c>
      <c r="R272" s="28">
        <f t="shared" si="49"/>
        <v>0</v>
      </c>
      <c r="S272" s="28">
        <f t="shared" si="49"/>
        <v>0</v>
      </c>
      <c r="T272" s="28">
        <f t="shared" si="51"/>
        <v>0</v>
      </c>
      <c r="U272" s="28">
        <f t="shared" si="51"/>
        <v>0</v>
      </c>
      <c r="V272" s="28">
        <f t="shared" si="51"/>
        <v>0</v>
      </c>
      <c r="W272" s="28">
        <f t="shared" si="51"/>
        <v>0</v>
      </c>
      <c r="X272" s="28">
        <f t="shared" si="51"/>
        <v>0</v>
      </c>
      <c r="Y272" s="28">
        <f t="shared" si="51"/>
        <v>0</v>
      </c>
      <c r="Z272" s="28">
        <f t="shared" si="51"/>
        <v>0</v>
      </c>
      <c r="AA272" s="28">
        <f t="shared" si="51"/>
        <v>0</v>
      </c>
      <c r="AB272" s="28">
        <f t="shared" si="51"/>
        <v>0</v>
      </c>
      <c r="AC272" s="28">
        <f t="shared" si="51"/>
        <v>0</v>
      </c>
      <c r="AD272" s="28">
        <f t="shared" si="51"/>
        <v>0</v>
      </c>
      <c r="AE272" s="28">
        <f t="shared" si="51"/>
        <v>0</v>
      </c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</row>
    <row r="273" spans="6:87" ht="12.75" customHeight="1" outlineLevel="1" x14ac:dyDescent="0.3">
      <c r="F273" s="70">
        <v>139</v>
      </c>
      <c r="G273" s="173"/>
      <c r="H273" s="71" t="str">
        <v>libre</v>
      </c>
      <c r="I273" s="71" t="str">
        <v>libre</v>
      </c>
      <c r="J273" s="15" t="s">
        <v>256</v>
      </c>
      <c r="K273" s="84">
        <f t="shared" si="47"/>
        <v>13</v>
      </c>
      <c r="L273" s="28">
        <f t="shared" si="49"/>
        <v>0</v>
      </c>
      <c r="M273" s="28">
        <f t="shared" si="49"/>
        <v>0</v>
      </c>
      <c r="N273" s="28">
        <f t="shared" si="49"/>
        <v>0</v>
      </c>
      <c r="O273" s="28">
        <f t="shared" si="49"/>
        <v>0</v>
      </c>
      <c r="P273" s="28">
        <f t="shared" si="49"/>
        <v>0</v>
      </c>
      <c r="Q273" s="28">
        <f t="shared" si="49"/>
        <v>0</v>
      </c>
      <c r="R273" s="28">
        <f t="shared" si="49"/>
        <v>0</v>
      </c>
      <c r="S273" s="28">
        <f t="shared" si="49"/>
        <v>0</v>
      </c>
      <c r="T273" s="28">
        <f t="shared" si="51"/>
        <v>0</v>
      </c>
      <c r="U273" s="28">
        <f t="shared" si="51"/>
        <v>0</v>
      </c>
      <c r="V273" s="28">
        <f t="shared" si="51"/>
        <v>0</v>
      </c>
      <c r="W273" s="28">
        <f t="shared" si="51"/>
        <v>0</v>
      </c>
      <c r="X273" s="28">
        <f t="shared" si="51"/>
        <v>0</v>
      </c>
      <c r="Y273" s="28">
        <f t="shared" si="51"/>
        <v>0</v>
      </c>
      <c r="Z273" s="28">
        <f t="shared" si="51"/>
        <v>0</v>
      </c>
      <c r="AA273" s="28">
        <f t="shared" si="51"/>
        <v>0</v>
      </c>
      <c r="AB273" s="28">
        <f t="shared" si="51"/>
        <v>0</v>
      </c>
      <c r="AC273" s="28">
        <f t="shared" si="51"/>
        <v>0</v>
      </c>
      <c r="AD273" s="28">
        <f t="shared" si="51"/>
        <v>0</v>
      </c>
      <c r="AE273" s="28">
        <f t="shared" si="51"/>
        <v>0</v>
      </c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BQ273" s="172"/>
      <c r="BR273" s="172"/>
      <c r="BS273" s="172"/>
      <c r="BT273" s="172"/>
      <c r="BU273" s="172"/>
      <c r="BV273" s="172"/>
      <c r="BW273" s="172"/>
      <c r="BX273" s="172"/>
      <c r="BY273" s="172"/>
      <c r="BZ273" s="172"/>
      <c r="CA273" s="172"/>
      <c r="CB273" s="172"/>
      <c r="CC273" s="172"/>
      <c r="CD273" s="172"/>
      <c r="CE273" s="172"/>
      <c r="CF273" s="172"/>
      <c r="CG273" s="172"/>
      <c r="CH273" s="172"/>
      <c r="CI273" s="172"/>
    </row>
    <row r="274" spans="6:87" ht="12.75" customHeight="1" outlineLevel="1" x14ac:dyDescent="0.3">
      <c r="F274" s="70">
        <v>140</v>
      </c>
      <c r="G274" s="173"/>
      <c r="H274" s="71" t="str">
        <v>libre</v>
      </c>
      <c r="I274" s="71" t="str">
        <v>libre</v>
      </c>
      <c r="J274" s="15" t="s">
        <v>256</v>
      </c>
      <c r="K274" s="84">
        <f t="shared" si="47"/>
        <v>13</v>
      </c>
      <c r="L274" s="28">
        <f t="shared" si="49"/>
        <v>0</v>
      </c>
      <c r="M274" s="28">
        <f t="shared" si="49"/>
        <v>0</v>
      </c>
      <c r="N274" s="28">
        <f t="shared" si="49"/>
        <v>0</v>
      </c>
      <c r="O274" s="28">
        <f t="shared" si="49"/>
        <v>0</v>
      </c>
      <c r="P274" s="28">
        <f t="shared" si="49"/>
        <v>0</v>
      </c>
      <c r="Q274" s="28">
        <f t="shared" si="49"/>
        <v>0</v>
      </c>
      <c r="R274" s="28">
        <f t="shared" si="49"/>
        <v>0</v>
      </c>
      <c r="S274" s="28">
        <f t="shared" si="49"/>
        <v>0</v>
      </c>
      <c r="T274" s="28">
        <f t="shared" si="51"/>
        <v>0</v>
      </c>
      <c r="U274" s="28">
        <f t="shared" si="51"/>
        <v>0</v>
      </c>
      <c r="V274" s="28">
        <f t="shared" si="51"/>
        <v>0</v>
      </c>
      <c r="W274" s="28">
        <f t="shared" si="51"/>
        <v>0</v>
      </c>
      <c r="X274" s="28">
        <f t="shared" si="51"/>
        <v>0</v>
      </c>
      <c r="Y274" s="28">
        <f t="shared" si="51"/>
        <v>0</v>
      </c>
      <c r="Z274" s="28">
        <f t="shared" si="51"/>
        <v>0</v>
      </c>
      <c r="AA274" s="28">
        <f t="shared" si="51"/>
        <v>0</v>
      </c>
      <c r="AB274" s="28">
        <f t="shared" si="51"/>
        <v>0</v>
      </c>
      <c r="AC274" s="28">
        <f t="shared" si="51"/>
        <v>0</v>
      </c>
      <c r="AD274" s="28">
        <f t="shared" si="51"/>
        <v>0</v>
      </c>
      <c r="AE274" s="28">
        <f t="shared" si="51"/>
        <v>0</v>
      </c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</row>
    <row r="275" spans="6:87" ht="12.75" customHeight="1" outlineLevel="1" x14ac:dyDescent="0.3">
      <c r="F275" s="70">
        <v>141</v>
      </c>
      <c r="G275" s="173"/>
      <c r="H275" s="71" t="str">
        <v>libre</v>
      </c>
      <c r="I275" s="71" t="str">
        <v>libre</v>
      </c>
      <c r="J275" s="15" t="s">
        <v>256</v>
      </c>
      <c r="K275" s="84">
        <f t="shared" si="47"/>
        <v>13</v>
      </c>
      <c r="L275" s="28">
        <f t="shared" ref="L275:AA284" si="52">INDEX(As.Tb,$K275,L$7)</f>
        <v>0</v>
      </c>
      <c r="M275" s="28">
        <f t="shared" si="52"/>
        <v>0</v>
      </c>
      <c r="N275" s="28">
        <f t="shared" si="52"/>
        <v>0</v>
      </c>
      <c r="O275" s="28">
        <f t="shared" si="52"/>
        <v>0</v>
      </c>
      <c r="P275" s="28">
        <f t="shared" si="52"/>
        <v>0</v>
      </c>
      <c r="Q275" s="28">
        <f t="shared" si="52"/>
        <v>0</v>
      </c>
      <c r="R275" s="28">
        <f t="shared" si="52"/>
        <v>0</v>
      </c>
      <c r="S275" s="28">
        <f t="shared" si="52"/>
        <v>0</v>
      </c>
      <c r="T275" s="28">
        <f t="shared" si="52"/>
        <v>0</v>
      </c>
      <c r="U275" s="28">
        <f t="shared" si="52"/>
        <v>0</v>
      </c>
      <c r="V275" s="28">
        <f t="shared" si="52"/>
        <v>0</v>
      </c>
      <c r="W275" s="28">
        <f t="shared" si="52"/>
        <v>0</v>
      </c>
      <c r="X275" s="28">
        <f t="shared" si="52"/>
        <v>0</v>
      </c>
      <c r="Y275" s="28">
        <f t="shared" si="52"/>
        <v>0</v>
      </c>
      <c r="Z275" s="28">
        <f t="shared" si="52"/>
        <v>0</v>
      </c>
      <c r="AA275" s="28">
        <f t="shared" si="52"/>
        <v>0</v>
      </c>
      <c r="AB275" s="28">
        <f t="shared" si="51"/>
        <v>0</v>
      </c>
      <c r="AC275" s="28">
        <f t="shared" si="51"/>
        <v>0</v>
      </c>
      <c r="AD275" s="28">
        <f t="shared" si="51"/>
        <v>0</v>
      </c>
      <c r="AE275" s="28">
        <f t="shared" si="51"/>
        <v>0</v>
      </c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</row>
    <row r="276" spans="6:87" ht="12.75" customHeight="1" outlineLevel="1" x14ac:dyDescent="0.3">
      <c r="F276" s="70">
        <v>142</v>
      </c>
      <c r="G276" s="173"/>
      <c r="H276" s="71" t="str">
        <v>libre</v>
      </c>
      <c r="I276" s="71" t="str">
        <v>libre</v>
      </c>
      <c r="J276" s="15" t="s">
        <v>256</v>
      </c>
      <c r="K276" s="84">
        <f t="shared" si="47"/>
        <v>13</v>
      </c>
      <c r="L276" s="28">
        <f t="shared" si="52"/>
        <v>0</v>
      </c>
      <c r="M276" s="28">
        <f t="shared" si="52"/>
        <v>0</v>
      </c>
      <c r="N276" s="28">
        <f t="shared" si="52"/>
        <v>0</v>
      </c>
      <c r="O276" s="28">
        <f t="shared" si="52"/>
        <v>0</v>
      </c>
      <c r="P276" s="28">
        <f t="shared" si="52"/>
        <v>0</v>
      </c>
      <c r="Q276" s="28">
        <f t="shared" si="52"/>
        <v>0</v>
      </c>
      <c r="R276" s="28">
        <f t="shared" si="52"/>
        <v>0</v>
      </c>
      <c r="S276" s="28">
        <f t="shared" si="52"/>
        <v>0</v>
      </c>
      <c r="T276" s="28">
        <f t="shared" si="51"/>
        <v>0</v>
      </c>
      <c r="U276" s="28">
        <f t="shared" si="51"/>
        <v>0</v>
      </c>
      <c r="V276" s="28">
        <f t="shared" si="51"/>
        <v>0</v>
      </c>
      <c r="W276" s="28">
        <f t="shared" si="51"/>
        <v>0</v>
      </c>
      <c r="X276" s="28">
        <f t="shared" si="51"/>
        <v>0</v>
      </c>
      <c r="Y276" s="28">
        <f t="shared" si="51"/>
        <v>0</v>
      </c>
      <c r="Z276" s="28">
        <f t="shared" si="51"/>
        <v>0</v>
      </c>
      <c r="AA276" s="28">
        <f t="shared" si="51"/>
        <v>0</v>
      </c>
      <c r="AB276" s="28">
        <f t="shared" si="51"/>
        <v>0</v>
      </c>
      <c r="AC276" s="28">
        <f t="shared" si="51"/>
        <v>0</v>
      </c>
      <c r="AD276" s="28">
        <f t="shared" si="51"/>
        <v>0</v>
      </c>
      <c r="AE276" s="28">
        <f t="shared" si="51"/>
        <v>0</v>
      </c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BQ276" s="172"/>
      <c r="BR276" s="172"/>
      <c r="BS276" s="172"/>
      <c r="BT276" s="172"/>
      <c r="BU276" s="172"/>
      <c r="BV276" s="172"/>
      <c r="BW276" s="172"/>
      <c r="BX276" s="172"/>
      <c r="BY276" s="172"/>
      <c r="BZ276" s="172"/>
      <c r="CA276" s="172"/>
      <c r="CB276" s="172"/>
      <c r="CC276" s="172"/>
      <c r="CD276" s="172"/>
      <c r="CE276" s="172"/>
      <c r="CF276" s="172"/>
      <c r="CG276" s="172"/>
      <c r="CH276" s="172"/>
      <c r="CI276" s="172"/>
    </row>
    <row r="277" spans="6:87" ht="12.75" customHeight="1" outlineLevel="1" x14ac:dyDescent="0.3">
      <c r="F277" s="70">
        <v>143</v>
      </c>
      <c r="G277" s="173"/>
      <c r="H277" s="71" t="str">
        <v>libre</v>
      </c>
      <c r="I277" s="71" t="str">
        <v>libre</v>
      </c>
      <c r="J277" s="15" t="s">
        <v>256</v>
      </c>
      <c r="K277" s="84">
        <f t="shared" si="47"/>
        <v>13</v>
      </c>
      <c r="L277" s="28">
        <f t="shared" si="52"/>
        <v>0</v>
      </c>
      <c r="M277" s="28">
        <f t="shared" si="52"/>
        <v>0</v>
      </c>
      <c r="N277" s="28">
        <f t="shared" si="52"/>
        <v>0</v>
      </c>
      <c r="O277" s="28">
        <f t="shared" si="52"/>
        <v>0</v>
      </c>
      <c r="P277" s="28">
        <f t="shared" si="52"/>
        <v>0</v>
      </c>
      <c r="Q277" s="28">
        <f t="shared" si="52"/>
        <v>0</v>
      </c>
      <c r="R277" s="28">
        <f t="shared" si="52"/>
        <v>0</v>
      </c>
      <c r="S277" s="28">
        <f t="shared" si="52"/>
        <v>0</v>
      </c>
      <c r="T277" s="28">
        <f t="shared" si="51"/>
        <v>0</v>
      </c>
      <c r="U277" s="28">
        <f t="shared" si="51"/>
        <v>0</v>
      </c>
      <c r="V277" s="28">
        <f t="shared" si="51"/>
        <v>0</v>
      </c>
      <c r="W277" s="28">
        <f t="shared" si="51"/>
        <v>0</v>
      </c>
      <c r="X277" s="28">
        <f t="shared" si="51"/>
        <v>0</v>
      </c>
      <c r="Y277" s="28">
        <f t="shared" si="51"/>
        <v>0</v>
      </c>
      <c r="Z277" s="28">
        <f t="shared" si="51"/>
        <v>0</v>
      </c>
      <c r="AA277" s="28">
        <f t="shared" si="51"/>
        <v>0</v>
      </c>
      <c r="AB277" s="28">
        <f t="shared" si="51"/>
        <v>0</v>
      </c>
      <c r="AC277" s="28">
        <f t="shared" si="51"/>
        <v>0</v>
      </c>
      <c r="AD277" s="28">
        <f t="shared" si="51"/>
        <v>0</v>
      </c>
      <c r="AE277" s="28">
        <f t="shared" si="51"/>
        <v>0</v>
      </c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BQ277" s="172"/>
      <c r="BR277" s="172"/>
      <c r="BS277" s="172"/>
      <c r="BT277" s="172"/>
      <c r="BU277" s="172"/>
      <c r="BV277" s="172"/>
      <c r="BW277" s="172"/>
      <c r="BX277" s="172"/>
      <c r="BY277" s="172"/>
      <c r="BZ277" s="172"/>
      <c r="CA277" s="172"/>
      <c r="CB277" s="172"/>
      <c r="CC277" s="172"/>
      <c r="CD277" s="172"/>
      <c r="CE277" s="172"/>
      <c r="CF277" s="172"/>
      <c r="CG277" s="172"/>
      <c r="CH277" s="172"/>
      <c r="CI277" s="172"/>
    </row>
    <row r="278" spans="6:87" ht="12.75" customHeight="1" outlineLevel="1" x14ac:dyDescent="0.3">
      <c r="F278" s="70">
        <v>144</v>
      </c>
      <c r="G278" s="173"/>
      <c r="H278" s="71" t="str">
        <v>libre</v>
      </c>
      <c r="I278" s="71" t="str">
        <v>libre</v>
      </c>
      <c r="J278" s="15" t="s">
        <v>256</v>
      </c>
      <c r="K278" s="84">
        <f t="shared" si="47"/>
        <v>13</v>
      </c>
      <c r="L278" s="28">
        <f t="shared" si="52"/>
        <v>0</v>
      </c>
      <c r="M278" s="28">
        <f t="shared" si="52"/>
        <v>0</v>
      </c>
      <c r="N278" s="28">
        <f t="shared" si="52"/>
        <v>0</v>
      </c>
      <c r="O278" s="28">
        <f t="shared" si="52"/>
        <v>0</v>
      </c>
      <c r="P278" s="28">
        <f t="shared" si="52"/>
        <v>0</v>
      </c>
      <c r="Q278" s="28">
        <f t="shared" si="52"/>
        <v>0</v>
      </c>
      <c r="R278" s="28">
        <f t="shared" si="52"/>
        <v>0</v>
      </c>
      <c r="S278" s="28">
        <f t="shared" si="52"/>
        <v>0</v>
      </c>
      <c r="T278" s="28">
        <f t="shared" ref="T278:AE284" si="53">INDEX(As.Tb,$K278,T$7)</f>
        <v>0</v>
      </c>
      <c r="U278" s="28">
        <f t="shared" si="53"/>
        <v>0</v>
      </c>
      <c r="V278" s="28">
        <f t="shared" si="53"/>
        <v>0</v>
      </c>
      <c r="W278" s="28">
        <f t="shared" si="53"/>
        <v>0</v>
      </c>
      <c r="X278" s="28">
        <f t="shared" si="53"/>
        <v>0</v>
      </c>
      <c r="Y278" s="28">
        <f t="shared" si="53"/>
        <v>0</v>
      </c>
      <c r="Z278" s="28">
        <f t="shared" si="53"/>
        <v>0</v>
      </c>
      <c r="AA278" s="28">
        <f t="shared" si="53"/>
        <v>0</v>
      </c>
      <c r="AB278" s="28">
        <f t="shared" si="53"/>
        <v>0</v>
      </c>
      <c r="AC278" s="28">
        <f t="shared" si="53"/>
        <v>0</v>
      </c>
      <c r="AD278" s="28">
        <f t="shared" si="53"/>
        <v>0</v>
      </c>
      <c r="AE278" s="28">
        <f t="shared" si="53"/>
        <v>0</v>
      </c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BQ278" s="172"/>
      <c r="BR278" s="172"/>
      <c r="BS278" s="172"/>
      <c r="BT278" s="172"/>
      <c r="BU278" s="172"/>
      <c r="BV278" s="172"/>
      <c r="BW278" s="172"/>
      <c r="BX278" s="172"/>
      <c r="BY278" s="172"/>
      <c r="BZ278" s="172"/>
      <c r="CA278" s="172"/>
      <c r="CB278" s="172"/>
      <c r="CC278" s="172"/>
      <c r="CD278" s="172"/>
      <c r="CE278" s="172"/>
      <c r="CF278" s="172"/>
      <c r="CG278" s="172"/>
      <c r="CH278" s="172"/>
      <c r="CI278" s="172"/>
    </row>
    <row r="279" spans="6:87" ht="12.75" customHeight="1" outlineLevel="1" x14ac:dyDescent="0.3">
      <c r="F279" s="70">
        <v>145</v>
      </c>
      <c r="G279" s="173"/>
      <c r="H279" s="71" t="str">
        <v>libre</v>
      </c>
      <c r="I279" s="71" t="str">
        <v>libre</v>
      </c>
      <c r="J279" s="15" t="s">
        <v>256</v>
      </c>
      <c r="K279" s="84">
        <f t="shared" si="47"/>
        <v>13</v>
      </c>
      <c r="L279" s="28">
        <f t="shared" si="52"/>
        <v>0</v>
      </c>
      <c r="M279" s="28">
        <f t="shared" si="52"/>
        <v>0</v>
      </c>
      <c r="N279" s="28">
        <f t="shared" si="52"/>
        <v>0</v>
      </c>
      <c r="O279" s="28">
        <f t="shared" si="52"/>
        <v>0</v>
      </c>
      <c r="P279" s="28">
        <f t="shared" si="52"/>
        <v>0</v>
      </c>
      <c r="Q279" s="28">
        <f t="shared" si="52"/>
        <v>0</v>
      </c>
      <c r="R279" s="28">
        <f t="shared" si="52"/>
        <v>0</v>
      </c>
      <c r="S279" s="28">
        <f t="shared" si="52"/>
        <v>0</v>
      </c>
      <c r="T279" s="28">
        <f t="shared" si="53"/>
        <v>0</v>
      </c>
      <c r="U279" s="28">
        <f t="shared" si="53"/>
        <v>0</v>
      </c>
      <c r="V279" s="28">
        <f t="shared" si="53"/>
        <v>0</v>
      </c>
      <c r="W279" s="28">
        <f t="shared" si="53"/>
        <v>0</v>
      </c>
      <c r="X279" s="28">
        <f t="shared" si="53"/>
        <v>0</v>
      </c>
      <c r="Y279" s="28">
        <f t="shared" si="53"/>
        <v>0</v>
      </c>
      <c r="Z279" s="28">
        <f t="shared" si="53"/>
        <v>0</v>
      </c>
      <c r="AA279" s="28">
        <f t="shared" si="53"/>
        <v>0</v>
      </c>
      <c r="AB279" s="28">
        <f t="shared" si="53"/>
        <v>0</v>
      </c>
      <c r="AC279" s="28">
        <f t="shared" si="53"/>
        <v>0</v>
      </c>
      <c r="AD279" s="28">
        <f t="shared" si="53"/>
        <v>0</v>
      </c>
      <c r="AE279" s="28">
        <f t="shared" si="53"/>
        <v>0</v>
      </c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BQ279" s="172"/>
      <c r="BR279" s="172"/>
      <c r="BS279" s="172"/>
      <c r="BT279" s="172"/>
      <c r="BU279" s="172"/>
      <c r="BV279" s="172"/>
      <c r="BW279" s="172"/>
      <c r="BX279" s="172"/>
      <c r="BY279" s="172"/>
      <c r="BZ279" s="172"/>
      <c r="CA279" s="172"/>
      <c r="CB279" s="172"/>
      <c r="CC279" s="172"/>
      <c r="CD279" s="172"/>
      <c r="CE279" s="172"/>
      <c r="CF279" s="172"/>
      <c r="CG279" s="172"/>
      <c r="CH279" s="172"/>
      <c r="CI279" s="172"/>
    </row>
    <row r="280" spans="6:87" ht="12.75" customHeight="1" outlineLevel="1" x14ac:dyDescent="0.3">
      <c r="F280" s="70">
        <v>146</v>
      </c>
      <c r="G280" s="173"/>
      <c r="H280" s="71" t="str">
        <v>libre</v>
      </c>
      <c r="I280" s="71" t="str">
        <v>libre</v>
      </c>
      <c r="J280" s="15" t="s">
        <v>256</v>
      </c>
      <c r="K280" s="84">
        <f t="shared" si="47"/>
        <v>13</v>
      </c>
      <c r="L280" s="28">
        <f t="shared" si="52"/>
        <v>0</v>
      </c>
      <c r="M280" s="28">
        <f t="shared" si="52"/>
        <v>0</v>
      </c>
      <c r="N280" s="28">
        <f t="shared" si="52"/>
        <v>0</v>
      </c>
      <c r="O280" s="28">
        <f t="shared" si="52"/>
        <v>0</v>
      </c>
      <c r="P280" s="28">
        <f t="shared" si="52"/>
        <v>0</v>
      </c>
      <c r="Q280" s="28">
        <f t="shared" si="52"/>
        <v>0</v>
      </c>
      <c r="R280" s="28">
        <f t="shared" si="52"/>
        <v>0</v>
      </c>
      <c r="S280" s="28">
        <f t="shared" si="52"/>
        <v>0</v>
      </c>
      <c r="T280" s="28">
        <f t="shared" si="53"/>
        <v>0</v>
      </c>
      <c r="U280" s="28">
        <f t="shared" si="53"/>
        <v>0</v>
      </c>
      <c r="V280" s="28">
        <f t="shared" si="53"/>
        <v>0</v>
      </c>
      <c r="W280" s="28">
        <f t="shared" si="53"/>
        <v>0</v>
      </c>
      <c r="X280" s="28">
        <f t="shared" si="53"/>
        <v>0</v>
      </c>
      <c r="Y280" s="28">
        <f t="shared" si="53"/>
        <v>0</v>
      </c>
      <c r="Z280" s="28">
        <f t="shared" si="53"/>
        <v>0</v>
      </c>
      <c r="AA280" s="28">
        <f t="shared" si="53"/>
        <v>0</v>
      </c>
      <c r="AB280" s="28">
        <f t="shared" si="53"/>
        <v>0</v>
      </c>
      <c r="AC280" s="28">
        <f t="shared" si="53"/>
        <v>0</v>
      </c>
      <c r="AD280" s="28">
        <f t="shared" si="53"/>
        <v>0</v>
      </c>
      <c r="AE280" s="28">
        <f t="shared" si="53"/>
        <v>0</v>
      </c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BQ280" s="172"/>
      <c r="BR280" s="172"/>
      <c r="BS280" s="172"/>
      <c r="BT280" s="172"/>
      <c r="BU280" s="172"/>
      <c r="BV280" s="172"/>
      <c r="BW280" s="172"/>
      <c r="BX280" s="172"/>
      <c r="BY280" s="172"/>
      <c r="BZ280" s="172"/>
      <c r="CA280" s="172"/>
      <c r="CB280" s="172"/>
      <c r="CC280" s="172"/>
      <c r="CD280" s="172"/>
      <c r="CE280" s="172"/>
      <c r="CF280" s="172"/>
      <c r="CG280" s="172"/>
      <c r="CH280" s="172"/>
      <c r="CI280" s="172"/>
    </row>
    <row r="281" spans="6:87" ht="12.75" customHeight="1" outlineLevel="1" x14ac:dyDescent="0.3">
      <c r="F281" s="70">
        <v>147</v>
      </c>
      <c r="G281" s="173"/>
      <c r="H281" s="71" t="str">
        <v>libre</v>
      </c>
      <c r="I281" s="71" t="str">
        <v>libre</v>
      </c>
      <c r="J281" s="15" t="s">
        <v>256</v>
      </c>
      <c r="K281" s="84">
        <f t="shared" si="47"/>
        <v>13</v>
      </c>
      <c r="L281" s="28">
        <f t="shared" si="52"/>
        <v>0</v>
      </c>
      <c r="M281" s="28">
        <f t="shared" si="52"/>
        <v>0</v>
      </c>
      <c r="N281" s="28">
        <f t="shared" si="52"/>
        <v>0</v>
      </c>
      <c r="O281" s="28">
        <f t="shared" si="52"/>
        <v>0</v>
      </c>
      <c r="P281" s="28">
        <f t="shared" si="52"/>
        <v>0</v>
      </c>
      <c r="Q281" s="28">
        <f t="shared" si="52"/>
        <v>0</v>
      </c>
      <c r="R281" s="28">
        <f t="shared" si="52"/>
        <v>0</v>
      </c>
      <c r="S281" s="28">
        <f t="shared" si="52"/>
        <v>0</v>
      </c>
      <c r="T281" s="28">
        <f t="shared" si="53"/>
        <v>0</v>
      </c>
      <c r="U281" s="28">
        <f t="shared" si="53"/>
        <v>0</v>
      </c>
      <c r="V281" s="28">
        <f t="shared" si="53"/>
        <v>0</v>
      </c>
      <c r="W281" s="28">
        <f t="shared" si="53"/>
        <v>0</v>
      </c>
      <c r="X281" s="28">
        <f t="shared" si="53"/>
        <v>0</v>
      </c>
      <c r="Y281" s="28">
        <f t="shared" si="53"/>
        <v>0</v>
      </c>
      <c r="Z281" s="28">
        <f t="shared" si="53"/>
        <v>0</v>
      </c>
      <c r="AA281" s="28">
        <f t="shared" si="53"/>
        <v>0</v>
      </c>
      <c r="AB281" s="28">
        <f t="shared" si="53"/>
        <v>0</v>
      </c>
      <c r="AC281" s="28">
        <f t="shared" si="53"/>
        <v>0</v>
      </c>
      <c r="AD281" s="28">
        <f t="shared" si="53"/>
        <v>0</v>
      </c>
      <c r="AE281" s="28">
        <f t="shared" si="53"/>
        <v>0</v>
      </c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BQ281" s="172"/>
      <c r="BR281" s="172"/>
      <c r="BS281" s="172"/>
      <c r="BT281" s="172"/>
      <c r="BU281" s="172"/>
      <c r="BV281" s="172"/>
      <c r="BW281" s="172"/>
      <c r="BX281" s="172"/>
      <c r="BY281" s="172"/>
      <c r="BZ281" s="172"/>
      <c r="CA281" s="172"/>
      <c r="CB281" s="172"/>
      <c r="CC281" s="172"/>
      <c r="CD281" s="172"/>
      <c r="CE281" s="172"/>
      <c r="CF281" s="172"/>
      <c r="CG281" s="172"/>
      <c r="CH281" s="172"/>
      <c r="CI281" s="172"/>
    </row>
    <row r="282" spans="6:87" ht="12.75" customHeight="1" outlineLevel="1" x14ac:dyDescent="0.3">
      <c r="F282" s="70">
        <v>148</v>
      </c>
      <c r="G282" s="173"/>
      <c r="H282" s="71" t="str">
        <v>libre</v>
      </c>
      <c r="I282" s="71" t="str">
        <v>libre</v>
      </c>
      <c r="J282" s="15" t="s">
        <v>256</v>
      </c>
      <c r="K282" s="84">
        <f t="shared" si="47"/>
        <v>13</v>
      </c>
      <c r="L282" s="28">
        <f t="shared" si="52"/>
        <v>0</v>
      </c>
      <c r="M282" s="28">
        <f t="shared" si="52"/>
        <v>0</v>
      </c>
      <c r="N282" s="28">
        <f t="shared" si="52"/>
        <v>0</v>
      </c>
      <c r="O282" s="28">
        <f t="shared" si="52"/>
        <v>0</v>
      </c>
      <c r="P282" s="28">
        <f t="shared" si="52"/>
        <v>0</v>
      </c>
      <c r="Q282" s="28">
        <f t="shared" si="52"/>
        <v>0</v>
      </c>
      <c r="R282" s="28">
        <f t="shared" si="52"/>
        <v>0</v>
      </c>
      <c r="S282" s="28">
        <f t="shared" si="52"/>
        <v>0</v>
      </c>
      <c r="T282" s="28">
        <f t="shared" si="53"/>
        <v>0</v>
      </c>
      <c r="U282" s="28">
        <f t="shared" si="53"/>
        <v>0</v>
      </c>
      <c r="V282" s="28">
        <f t="shared" si="53"/>
        <v>0</v>
      </c>
      <c r="W282" s="28">
        <f t="shared" si="53"/>
        <v>0</v>
      </c>
      <c r="X282" s="28">
        <f t="shared" si="53"/>
        <v>0</v>
      </c>
      <c r="Y282" s="28">
        <f t="shared" si="53"/>
        <v>0</v>
      </c>
      <c r="Z282" s="28">
        <f t="shared" si="53"/>
        <v>0</v>
      </c>
      <c r="AA282" s="28">
        <f t="shared" si="53"/>
        <v>0</v>
      </c>
      <c r="AB282" s="28">
        <f t="shared" si="53"/>
        <v>0</v>
      </c>
      <c r="AC282" s="28">
        <f t="shared" si="53"/>
        <v>0</v>
      </c>
      <c r="AD282" s="28">
        <f t="shared" si="53"/>
        <v>0</v>
      </c>
      <c r="AE282" s="28">
        <f t="shared" si="53"/>
        <v>0</v>
      </c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BQ282" s="172"/>
      <c r="BR282" s="172"/>
      <c r="BS282" s="172"/>
      <c r="BT282" s="172"/>
      <c r="BU282" s="172"/>
      <c r="BV282" s="172"/>
      <c r="BW282" s="172"/>
      <c r="BX282" s="172"/>
      <c r="BY282" s="172"/>
      <c r="BZ282" s="172"/>
      <c r="CA282" s="172"/>
      <c r="CB282" s="172"/>
      <c r="CC282" s="172"/>
      <c r="CD282" s="172"/>
      <c r="CE282" s="172"/>
      <c r="CF282" s="172"/>
      <c r="CG282" s="172"/>
      <c r="CH282" s="172"/>
      <c r="CI282" s="172"/>
    </row>
    <row r="283" spans="6:87" ht="12.75" customHeight="1" outlineLevel="1" x14ac:dyDescent="0.3">
      <c r="F283" s="70">
        <v>149</v>
      </c>
      <c r="G283" s="173"/>
      <c r="H283" s="71" t="str">
        <v>libre</v>
      </c>
      <c r="I283" s="71" t="str">
        <v>libre</v>
      </c>
      <c r="J283" s="15" t="s">
        <v>256</v>
      </c>
      <c r="K283" s="84">
        <f t="shared" si="47"/>
        <v>13</v>
      </c>
      <c r="L283" s="28">
        <f t="shared" si="52"/>
        <v>0</v>
      </c>
      <c r="M283" s="28">
        <f t="shared" si="52"/>
        <v>0</v>
      </c>
      <c r="N283" s="28">
        <f t="shared" si="52"/>
        <v>0</v>
      </c>
      <c r="O283" s="28">
        <f t="shared" si="52"/>
        <v>0</v>
      </c>
      <c r="P283" s="28">
        <f t="shared" si="52"/>
        <v>0</v>
      </c>
      <c r="Q283" s="28">
        <f t="shared" si="52"/>
        <v>0</v>
      </c>
      <c r="R283" s="28">
        <f t="shared" si="52"/>
        <v>0</v>
      </c>
      <c r="S283" s="28">
        <f t="shared" si="52"/>
        <v>0</v>
      </c>
      <c r="T283" s="28">
        <f t="shared" si="53"/>
        <v>0</v>
      </c>
      <c r="U283" s="28">
        <f t="shared" si="53"/>
        <v>0</v>
      </c>
      <c r="V283" s="28">
        <f t="shared" si="53"/>
        <v>0</v>
      </c>
      <c r="W283" s="28">
        <f t="shared" si="53"/>
        <v>0</v>
      </c>
      <c r="X283" s="28">
        <f t="shared" si="53"/>
        <v>0</v>
      </c>
      <c r="Y283" s="28">
        <f t="shared" si="53"/>
        <v>0</v>
      </c>
      <c r="Z283" s="28">
        <f t="shared" si="53"/>
        <v>0</v>
      </c>
      <c r="AA283" s="28">
        <f t="shared" si="53"/>
        <v>0</v>
      </c>
      <c r="AB283" s="28">
        <f t="shared" si="53"/>
        <v>0</v>
      </c>
      <c r="AC283" s="28">
        <f t="shared" si="53"/>
        <v>0</v>
      </c>
      <c r="AD283" s="28">
        <f t="shared" si="53"/>
        <v>0</v>
      </c>
      <c r="AE283" s="28">
        <f t="shared" si="53"/>
        <v>0</v>
      </c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BQ283" s="172"/>
      <c r="BR283" s="172"/>
      <c r="BS283" s="172"/>
      <c r="BT283" s="172"/>
      <c r="BU283" s="172"/>
      <c r="BV283" s="172"/>
      <c r="BW283" s="172"/>
      <c r="BX283" s="172"/>
      <c r="BY283" s="172"/>
      <c r="BZ283" s="172"/>
      <c r="CA283" s="172"/>
      <c r="CB283" s="172"/>
      <c r="CC283" s="172"/>
      <c r="CD283" s="172"/>
      <c r="CE283" s="172"/>
      <c r="CF283" s="172"/>
      <c r="CG283" s="172"/>
      <c r="CH283" s="172"/>
      <c r="CI283" s="172"/>
    </row>
    <row r="284" spans="6:87" ht="12.75" customHeight="1" outlineLevel="1" x14ac:dyDescent="0.3">
      <c r="F284" s="70">
        <v>150</v>
      </c>
      <c r="G284" s="173"/>
      <c r="H284" s="71" t="str">
        <v>libre</v>
      </c>
      <c r="I284" s="71" t="str">
        <v>libre</v>
      </c>
      <c r="J284" s="15" t="s">
        <v>256</v>
      </c>
      <c r="K284" s="84">
        <f t="shared" si="47"/>
        <v>13</v>
      </c>
      <c r="L284" s="28">
        <f t="shared" si="52"/>
        <v>0</v>
      </c>
      <c r="M284" s="28">
        <f t="shared" si="52"/>
        <v>0</v>
      </c>
      <c r="N284" s="28">
        <f t="shared" si="52"/>
        <v>0</v>
      </c>
      <c r="O284" s="28">
        <f t="shared" si="52"/>
        <v>0</v>
      </c>
      <c r="P284" s="28">
        <f t="shared" si="52"/>
        <v>0</v>
      </c>
      <c r="Q284" s="28">
        <f t="shared" si="52"/>
        <v>0</v>
      </c>
      <c r="R284" s="28">
        <f t="shared" si="52"/>
        <v>0</v>
      </c>
      <c r="S284" s="28">
        <f t="shared" si="52"/>
        <v>0</v>
      </c>
      <c r="T284" s="28">
        <f t="shared" si="53"/>
        <v>0</v>
      </c>
      <c r="U284" s="28">
        <f t="shared" si="53"/>
        <v>0</v>
      </c>
      <c r="V284" s="28">
        <f t="shared" si="53"/>
        <v>0</v>
      </c>
      <c r="W284" s="28">
        <f t="shared" si="53"/>
        <v>0</v>
      </c>
      <c r="X284" s="28">
        <f t="shared" si="53"/>
        <v>0</v>
      </c>
      <c r="Y284" s="28">
        <f t="shared" si="53"/>
        <v>0</v>
      </c>
      <c r="Z284" s="28">
        <f t="shared" si="53"/>
        <v>0</v>
      </c>
      <c r="AA284" s="28">
        <f t="shared" si="53"/>
        <v>0</v>
      </c>
      <c r="AB284" s="28">
        <f t="shared" si="53"/>
        <v>0</v>
      </c>
      <c r="AC284" s="28">
        <f t="shared" si="53"/>
        <v>0</v>
      </c>
      <c r="AD284" s="28">
        <f t="shared" si="53"/>
        <v>0</v>
      </c>
      <c r="AE284" s="28">
        <f t="shared" si="53"/>
        <v>0</v>
      </c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BQ284" s="172"/>
      <c r="BR284" s="172"/>
      <c r="BS284" s="172"/>
      <c r="BT284" s="172"/>
      <c r="BU284" s="172"/>
      <c r="BV284" s="172"/>
      <c r="BW284" s="172"/>
      <c r="BX284" s="172"/>
      <c r="BY284" s="172"/>
      <c r="BZ284" s="172"/>
      <c r="CA284" s="172"/>
      <c r="CB284" s="172"/>
      <c r="CC284" s="172"/>
      <c r="CD284" s="172"/>
      <c r="CE284" s="172"/>
      <c r="CF284" s="172"/>
      <c r="CG284" s="172"/>
      <c r="CH284" s="172"/>
      <c r="CI284" s="172"/>
    </row>
    <row r="285" spans="6:87" ht="12.75" customHeight="1" outlineLevel="1" x14ac:dyDescent="0.3">
      <c r="F285" s="70">
        <v>151</v>
      </c>
      <c r="G285" s="173"/>
      <c r="H285" s="71" t="str">
        <v>libre</v>
      </c>
      <c r="I285" s="71" t="str">
        <v>libre</v>
      </c>
      <c r="J285" s="15" t="s">
        <v>256</v>
      </c>
      <c r="K285" s="84">
        <f t="shared" si="47"/>
        <v>13</v>
      </c>
      <c r="L285" s="28">
        <f t="shared" ref="L285:AA294" si="54">INDEX(As.Tb,$K285,L$7)</f>
        <v>0</v>
      </c>
      <c r="M285" s="28">
        <f t="shared" si="54"/>
        <v>0</v>
      </c>
      <c r="N285" s="28">
        <f t="shared" si="54"/>
        <v>0</v>
      </c>
      <c r="O285" s="28">
        <f t="shared" si="54"/>
        <v>0</v>
      </c>
      <c r="P285" s="28">
        <f t="shared" si="54"/>
        <v>0</v>
      </c>
      <c r="Q285" s="28">
        <f t="shared" si="54"/>
        <v>0</v>
      </c>
      <c r="R285" s="28">
        <f t="shared" si="54"/>
        <v>0</v>
      </c>
      <c r="S285" s="28">
        <f t="shared" si="54"/>
        <v>0</v>
      </c>
      <c r="T285" s="28">
        <f t="shared" si="54"/>
        <v>0</v>
      </c>
      <c r="U285" s="28">
        <f t="shared" si="54"/>
        <v>0</v>
      </c>
      <c r="V285" s="28">
        <f t="shared" si="54"/>
        <v>0</v>
      </c>
      <c r="W285" s="28">
        <f t="shared" si="54"/>
        <v>0</v>
      </c>
      <c r="X285" s="28">
        <f t="shared" si="54"/>
        <v>0</v>
      </c>
      <c r="Y285" s="28">
        <f t="shared" si="54"/>
        <v>0</v>
      </c>
      <c r="Z285" s="28">
        <f t="shared" si="54"/>
        <v>0</v>
      </c>
      <c r="AA285" s="28">
        <f t="shared" si="54"/>
        <v>0</v>
      </c>
      <c r="AB285" s="28">
        <f t="shared" ref="T285:AE292" si="55">INDEX(As.Tb,$K285,AB$7)</f>
        <v>0</v>
      </c>
      <c r="AC285" s="28">
        <f t="shared" si="55"/>
        <v>0</v>
      </c>
      <c r="AD285" s="28">
        <f t="shared" si="55"/>
        <v>0</v>
      </c>
      <c r="AE285" s="28">
        <f t="shared" si="55"/>
        <v>0</v>
      </c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BQ285" s="172"/>
      <c r="BR285" s="172"/>
      <c r="BS285" s="172"/>
      <c r="BT285" s="172"/>
      <c r="BU285" s="172"/>
      <c r="BV285" s="172"/>
      <c r="BW285" s="172"/>
      <c r="BX285" s="172"/>
      <c r="BY285" s="172"/>
      <c r="BZ285" s="172"/>
      <c r="CA285" s="172"/>
      <c r="CB285" s="172"/>
      <c r="CC285" s="172"/>
      <c r="CD285" s="172"/>
      <c r="CE285" s="172"/>
      <c r="CF285" s="172"/>
      <c r="CG285" s="172"/>
      <c r="CH285" s="172"/>
      <c r="CI285" s="172"/>
    </row>
    <row r="286" spans="6:87" ht="12.75" customHeight="1" outlineLevel="1" x14ac:dyDescent="0.3">
      <c r="F286" s="70">
        <v>152</v>
      </c>
      <c r="G286" s="173"/>
      <c r="H286" s="71" t="str">
        <v>libre</v>
      </c>
      <c r="I286" s="71" t="str">
        <v>libre</v>
      </c>
      <c r="J286" s="15" t="s">
        <v>256</v>
      </c>
      <c r="K286" s="84">
        <f t="shared" si="47"/>
        <v>13</v>
      </c>
      <c r="L286" s="28">
        <f t="shared" si="54"/>
        <v>0</v>
      </c>
      <c r="M286" s="28">
        <f t="shared" si="54"/>
        <v>0</v>
      </c>
      <c r="N286" s="28">
        <f t="shared" si="54"/>
        <v>0</v>
      </c>
      <c r="O286" s="28">
        <f t="shared" si="54"/>
        <v>0</v>
      </c>
      <c r="P286" s="28">
        <f t="shared" si="54"/>
        <v>0</v>
      </c>
      <c r="Q286" s="28">
        <f t="shared" si="54"/>
        <v>0</v>
      </c>
      <c r="R286" s="28">
        <f t="shared" si="54"/>
        <v>0</v>
      </c>
      <c r="S286" s="28">
        <f t="shared" si="54"/>
        <v>0</v>
      </c>
      <c r="T286" s="28">
        <f t="shared" si="55"/>
        <v>0</v>
      </c>
      <c r="U286" s="28">
        <f t="shared" si="55"/>
        <v>0</v>
      </c>
      <c r="V286" s="28">
        <f t="shared" si="55"/>
        <v>0</v>
      </c>
      <c r="W286" s="28">
        <f t="shared" si="55"/>
        <v>0</v>
      </c>
      <c r="X286" s="28">
        <f t="shared" si="55"/>
        <v>0</v>
      </c>
      <c r="Y286" s="28">
        <f t="shared" si="55"/>
        <v>0</v>
      </c>
      <c r="Z286" s="28">
        <f t="shared" si="55"/>
        <v>0</v>
      </c>
      <c r="AA286" s="28">
        <f t="shared" si="55"/>
        <v>0</v>
      </c>
      <c r="AB286" s="28">
        <f t="shared" si="55"/>
        <v>0</v>
      </c>
      <c r="AC286" s="28">
        <f t="shared" si="55"/>
        <v>0</v>
      </c>
      <c r="AD286" s="28">
        <f t="shared" si="55"/>
        <v>0</v>
      </c>
      <c r="AE286" s="28">
        <f t="shared" si="55"/>
        <v>0</v>
      </c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BQ286" s="172"/>
      <c r="BR286" s="172"/>
      <c r="BS286" s="172"/>
      <c r="BT286" s="172"/>
      <c r="BU286" s="172"/>
      <c r="BV286" s="172"/>
      <c r="BW286" s="172"/>
      <c r="BX286" s="172"/>
      <c r="BY286" s="172"/>
      <c r="BZ286" s="172"/>
      <c r="CA286" s="172"/>
      <c r="CB286" s="172"/>
      <c r="CC286" s="172"/>
      <c r="CD286" s="172"/>
      <c r="CE286" s="172"/>
      <c r="CF286" s="172"/>
      <c r="CG286" s="172"/>
      <c r="CH286" s="172"/>
      <c r="CI286" s="172"/>
    </row>
    <row r="287" spans="6:87" ht="12.75" customHeight="1" outlineLevel="1" x14ac:dyDescent="0.3">
      <c r="F287" s="70">
        <v>153</v>
      </c>
      <c r="G287" s="173"/>
      <c r="H287" s="71" t="str">
        <v>libre</v>
      </c>
      <c r="I287" s="71" t="str">
        <v>libre</v>
      </c>
      <c r="J287" s="15" t="s">
        <v>256</v>
      </c>
      <c r="K287" s="84">
        <f t="shared" si="47"/>
        <v>13</v>
      </c>
      <c r="L287" s="28">
        <f t="shared" si="54"/>
        <v>0</v>
      </c>
      <c r="M287" s="28">
        <f t="shared" si="54"/>
        <v>0</v>
      </c>
      <c r="N287" s="28">
        <f t="shared" si="54"/>
        <v>0</v>
      </c>
      <c r="O287" s="28">
        <f t="shared" si="54"/>
        <v>0</v>
      </c>
      <c r="P287" s="28">
        <f t="shared" si="54"/>
        <v>0</v>
      </c>
      <c r="Q287" s="28">
        <f t="shared" si="54"/>
        <v>0</v>
      </c>
      <c r="R287" s="28">
        <f t="shared" si="54"/>
        <v>0</v>
      </c>
      <c r="S287" s="28">
        <f t="shared" si="54"/>
        <v>0</v>
      </c>
      <c r="T287" s="28">
        <f t="shared" si="55"/>
        <v>0</v>
      </c>
      <c r="U287" s="28">
        <f t="shared" si="55"/>
        <v>0</v>
      </c>
      <c r="V287" s="28">
        <f t="shared" si="55"/>
        <v>0</v>
      </c>
      <c r="W287" s="28">
        <f t="shared" si="55"/>
        <v>0</v>
      </c>
      <c r="X287" s="28">
        <f t="shared" si="55"/>
        <v>0</v>
      </c>
      <c r="Y287" s="28">
        <f t="shared" si="55"/>
        <v>0</v>
      </c>
      <c r="Z287" s="28">
        <f t="shared" si="55"/>
        <v>0</v>
      </c>
      <c r="AA287" s="28">
        <f t="shared" si="55"/>
        <v>0</v>
      </c>
      <c r="AB287" s="28">
        <f t="shared" si="55"/>
        <v>0</v>
      </c>
      <c r="AC287" s="28">
        <f t="shared" si="55"/>
        <v>0</v>
      </c>
      <c r="AD287" s="28">
        <f t="shared" si="55"/>
        <v>0</v>
      </c>
      <c r="AE287" s="28">
        <f t="shared" si="55"/>
        <v>0</v>
      </c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172"/>
      <c r="CB287" s="172"/>
      <c r="CC287" s="172"/>
      <c r="CD287" s="172"/>
      <c r="CE287" s="172"/>
      <c r="CF287" s="172"/>
      <c r="CG287" s="172"/>
      <c r="CH287" s="172"/>
      <c r="CI287" s="172"/>
    </row>
    <row r="288" spans="6:87" ht="12.75" customHeight="1" outlineLevel="1" x14ac:dyDescent="0.3">
      <c r="F288" s="70">
        <v>154</v>
      </c>
      <c r="G288" s="173"/>
      <c r="H288" s="71" t="str">
        <v>libre</v>
      </c>
      <c r="I288" s="71" t="str">
        <v>libre</v>
      </c>
      <c r="J288" s="15" t="s">
        <v>256</v>
      </c>
      <c r="K288" s="84">
        <f t="shared" si="47"/>
        <v>13</v>
      </c>
      <c r="L288" s="28">
        <f t="shared" si="54"/>
        <v>0</v>
      </c>
      <c r="M288" s="28">
        <f t="shared" si="54"/>
        <v>0</v>
      </c>
      <c r="N288" s="28">
        <f t="shared" si="54"/>
        <v>0</v>
      </c>
      <c r="O288" s="28">
        <f t="shared" si="54"/>
        <v>0</v>
      </c>
      <c r="P288" s="28">
        <f t="shared" si="54"/>
        <v>0</v>
      </c>
      <c r="Q288" s="28">
        <f t="shared" si="54"/>
        <v>0</v>
      </c>
      <c r="R288" s="28">
        <f t="shared" si="54"/>
        <v>0</v>
      </c>
      <c r="S288" s="28">
        <f t="shared" si="54"/>
        <v>0</v>
      </c>
      <c r="T288" s="28">
        <f t="shared" si="55"/>
        <v>0</v>
      </c>
      <c r="U288" s="28">
        <f t="shared" si="55"/>
        <v>0</v>
      </c>
      <c r="V288" s="28">
        <f t="shared" si="55"/>
        <v>0</v>
      </c>
      <c r="W288" s="28">
        <f t="shared" si="55"/>
        <v>0</v>
      </c>
      <c r="X288" s="28">
        <f t="shared" si="55"/>
        <v>0</v>
      </c>
      <c r="Y288" s="28">
        <f t="shared" si="55"/>
        <v>0</v>
      </c>
      <c r="Z288" s="28">
        <f t="shared" si="55"/>
        <v>0</v>
      </c>
      <c r="AA288" s="28">
        <f t="shared" si="55"/>
        <v>0</v>
      </c>
      <c r="AB288" s="28">
        <f t="shared" si="55"/>
        <v>0</v>
      </c>
      <c r="AC288" s="28">
        <f t="shared" si="55"/>
        <v>0</v>
      </c>
      <c r="AD288" s="28">
        <f t="shared" si="55"/>
        <v>0</v>
      </c>
      <c r="AE288" s="28">
        <f t="shared" si="55"/>
        <v>0</v>
      </c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BQ288" s="172"/>
      <c r="BR288" s="172"/>
      <c r="BS288" s="172"/>
      <c r="BT288" s="172"/>
      <c r="BU288" s="172"/>
      <c r="BV288" s="172"/>
      <c r="BW288" s="172"/>
      <c r="BX288" s="172"/>
      <c r="BY288" s="172"/>
      <c r="BZ288" s="172"/>
      <c r="CA288" s="172"/>
      <c r="CB288" s="172"/>
      <c r="CC288" s="172"/>
      <c r="CD288" s="172"/>
      <c r="CE288" s="172"/>
      <c r="CF288" s="172"/>
      <c r="CG288" s="172"/>
      <c r="CH288" s="172"/>
      <c r="CI288" s="172"/>
    </row>
    <row r="289" spans="6:87" ht="12.75" customHeight="1" outlineLevel="1" x14ac:dyDescent="0.3">
      <c r="F289" s="70">
        <v>155</v>
      </c>
      <c r="G289" s="173"/>
      <c r="H289" s="71" t="str">
        <v>libre</v>
      </c>
      <c r="I289" s="71" t="str">
        <v>libre</v>
      </c>
      <c r="J289" s="15" t="s">
        <v>256</v>
      </c>
      <c r="K289" s="84">
        <f t="shared" si="47"/>
        <v>13</v>
      </c>
      <c r="L289" s="28">
        <f t="shared" si="54"/>
        <v>0</v>
      </c>
      <c r="M289" s="28">
        <f t="shared" si="54"/>
        <v>0</v>
      </c>
      <c r="N289" s="28">
        <f t="shared" si="54"/>
        <v>0</v>
      </c>
      <c r="O289" s="28">
        <f t="shared" si="54"/>
        <v>0</v>
      </c>
      <c r="P289" s="28">
        <f t="shared" si="54"/>
        <v>0</v>
      </c>
      <c r="Q289" s="28">
        <f t="shared" si="54"/>
        <v>0</v>
      </c>
      <c r="R289" s="28">
        <f t="shared" si="54"/>
        <v>0</v>
      </c>
      <c r="S289" s="28">
        <f t="shared" si="54"/>
        <v>0</v>
      </c>
      <c r="T289" s="28">
        <f t="shared" si="55"/>
        <v>0</v>
      </c>
      <c r="U289" s="28">
        <f t="shared" si="55"/>
        <v>0</v>
      </c>
      <c r="V289" s="28">
        <f t="shared" si="55"/>
        <v>0</v>
      </c>
      <c r="W289" s="28">
        <f t="shared" si="55"/>
        <v>0</v>
      </c>
      <c r="X289" s="28">
        <f t="shared" si="55"/>
        <v>0</v>
      </c>
      <c r="Y289" s="28">
        <f t="shared" si="55"/>
        <v>0</v>
      </c>
      <c r="Z289" s="28">
        <f t="shared" si="55"/>
        <v>0</v>
      </c>
      <c r="AA289" s="28">
        <f t="shared" si="55"/>
        <v>0</v>
      </c>
      <c r="AB289" s="28">
        <f t="shared" si="55"/>
        <v>0</v>
      </c>
      <c r="AC289" s="28">
        <f t="shared" si="55"/>
        <v>0</v>
      </c>
      <c r="AD289" s="28">
        <f t="shared" si="55"/>
        <v>0</v>
      </c>
      <c r="AE289" s="28">
        <f t="shared" si="55"/>
        <v>0</v>
      </c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172"/>
      <c r="CB289" s="172"/>
      <c r="CC289" s="172"/>
      <c r="CD289" s="172"/>
      <c r="CE289" s="172"/>
      <c r="CF289" s="172"/>
      <c r="CG289" s="172"/>
      <c r="CH289" s="172"/>
      <c r="CI289" s="172"/>
    </row>
    <row r="290" spans="6:87" ht="12.75" customHeight="1" outlineLevel="1" x14ac:dyDescent="0.3">
      <c r="F290" s="70">
        <v>156</v>
      </c>
      <c r="G290" s="173"/>
      <c r="H290" s="71" t="str">
        <v>libre</v>
      </c>
      <c r="I290" s="71" t="str">
        <v>libre</v>
      </c>
      <c r="J290" s="15" t="s">
        <v>256</v>
      </c>
      <c r="K290" s="84">
        <f t="shared" si="47"/>
        <v>13</v>
      </c>
      <c r="L290" s="28">
        <f t="shared" si="54"/>
        <v>0</v>
      </c>
      <c r="M290" s="28">
        <f t="shared" si="54"/>
        <v>0</v>
      </c>
      <c r="N290" s="28">
        <f t="shared" si="54"/>
        <v>0</v>
      </c>
      <c r="O290" s="28">
        <f t="shared" si="54"/>
        <v>0</v>
      </c>
      <c r="P290" s="28">
        <f t="shared" si="54"/>
        <v>0</v>
      </c>
      <c r="Q290" s="28">
        <f t="shared" si="54"/>
        <v>0</v>
      </c>
      <c r="R290" s="28">
        <f t="shared" si="54"/>
        <v>0</v>
      </c>
      <c r="S290" s="28">
        <f t="shared" si="54"/>
        <v>0</v>
      </c>
      <c r="T290" s="28">
        <f t="shared" si="55"/>
        <v>0</v>
      </c>
      <c r="U290" s="28">
        <f t="shared" si="55"/>
        <v>0</v>
      </c>
      <c r="V290" s="28">
        <f t="shared" si="55"/>
        <v>0</v>
      </c>
      <c r="W290" s="28">
        <f t="shared" si="55"/>
        <v>0</v>
      </c>
      <c r="X290" s="28">
        <f t="shared" si="55"/>
        <v>0</v>
      </c>
      <c r="Y290" s="28">
        <f t="shared" si="55"/>
        <v>0</v>
      </c>
      <c r="Z290" s="28">
        <f t="shared" si="55"/>
        <v>0</v>
      </c>
      <c r="AA290" s="28">
        <f t="shared" si="55"/>
        <v>0</v>
      </c>
      <c r="AB290" s="28">
        <f t="shared" si="55"/>
        <v>0</v>
      </c>
      <c r="AC290" s="28">
        <f t="shared" si="55"/>
        <v>0</v>
      </c>
      <c r="AD290" s="28">
        <f t="shared" si="55"/>
        <v>0</v>
      </c>
      <c r="AE290" s="28">
        <f t="shared" si="55"/>
        <v>0</v>
      </c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BQ290" s="172"/>
      <c r="BR290" s="172"/>
      <c r="BS290" s="172"/>
      <c r="BT290" s="172"/>
      <c r="BU290" s="172"/>
      <c r="BV290" s="172"/>
      <c r="BW290" s="172"/>
      <c r="BX290" s="172"/>
      <c r="BY290" s="172"/>
      <c r="BZ290" s="172"/>
      <c r="CA290" s="172"/>
      <c r="CB290" s="172"/>
      <c r="CC290" s="172"/>
      <c r="CD290" s="172"/>
      <c r="CE290" s="172"/>
      <c r="CF290" s="172"/>
      <c r="CG290" s="172"/>
      <c r="CH290" s="172"/>
      <c r="CI290" s="172"/>
    </row>
    <row r="291" spans="6:87" ht="12.75" customHeight="1" outlineLevel="1" x14ac:dyDescent="0.3">
      <c r="F291" s="70">
        <v>157</v>
      </c>
      <c r="G291" s="173"/>
      <c r="H291" s="71" t="str">
        <v>libre</v>
      </c>
      <c r="I291" s="71" t="str">
        <v>libre</v>
      </c>
      <c r="J291" s="15" t="s">
        <v>256</v>
      </c>
      <c r="K291" s="84">
        <f t="shared" si="47"/>
        <v>13</v>
      </c>
      <c r="L291" s="28">
        <f t="shared" si="54"/>
        <v>0</v>
      </c>
      <c r="M291" s="28">
        <f t="shared" si="54"/>
        <v>0</v>
      </c>
      <c r="N291" s="28">
        <f t="shared" si="54"/>
        <v>0</v>
      </c>
      <c r="O291" s="28">
        <f t="shared" si="54"/>
        <v>0</v>
      </c>
      <c r="P291" s="28">
        <f t="shared" si="54"/>
        <v>0</v>
      </c>
      <c r="Q291" s="28">
        <f t="shared" si="54"/>
        <v>0</v>
      </c>
      <c r="R291" s="28">
        <f t="shared" si="54"/>
        <v>0</v>
      </c>
      <c r="S291" s="28">
        <f t="shared" si="54"/>
        <v>0</v>
      </c>
      <c r="T291" s="28">
        <f t="shared" si="55"/>
        <v>0</v>
      </c>
      <c r="U291" s="28">
        <f t="shared" si="55"/>
        <v>0</v>
      </c>
      <c r="V291" s="28">
        <f t="shared" si="55"/>
        <v>0</v>
      </c>
      <c r="W291" s="28">
        <f t="shared" si="55"/>
        <v>0</v>
      </c>
      <c r="X291" s="28">
        <f t="shared" si="55"/>
        <v>0</v>
      </c>
      <c r="Y291" s="28">
        <f t="shared" si="55"/>
        <v>0</v>
      </c>
      <c r="Z291" s="28">
        <f t="shared" si="55"/>
        <v>0</v>
      </c>
      <c r="AA291" s="28">
        <f t="shared" si="55"/>
        <v>0</v>
      </c>
      <c r="AB291" s="28">
        <f t="shared" si="55"/>
        <v>0</v>
      </c>
      <c r="AC291" s="28">
        <f t="shared" si="55"/>
        <v>0</v>
      </c>
      <c r="AD291" s="28">
        <f t="shared" si="55"/>
        <v>0</v>
      </c>
      <c r="AE291" s="28">
        <f t="shared" si="55"/>
        <v>0</v>
      </c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BQ291" s="172"/>
      <c r="BR291" s="172"/>
      <c r="BS291" s="172"/>
      <c r="BT291" s="172"/>
      <c r="BU291" s="172"/>
      <c r="BV291" s="172"/>
      <c r="BW291" s="172"/>
      <c r="BX291" s="172"/>
      <c r="BY291" s="172"/>
      <c r="BZ291" s="172"/>
      <c r="CA291" s="172"/>
      <c r="CB291" s="172"/>
      <c r="CC291" s="172"/>
      <c r="CD291" s="172"/>
      <c r="CE291" s="172"/>
      <c r="CF291" s="172"/>
      <c r="CG291" s="172"/>
      <c r="CH291" s="172"/>
      <c r="CI291" s="172"/>
    </row>
    <row r="292" spans="6:87" ht="12.75" customHeight="1" outlineLevel="1" x14ac:dyDescent="0.3">
      <c r="F292" s="70">
        <v>158</v>
      </c>
      <c r="G292" s="173"/>
      <c r="H292" s="71" t="str">
        <v>libre</v>
      </c>
      <c r="I292" s="71" t="str">
        <v>libre</v>
      </c>
      <c r="J292" s="15" t="s">
        <v>256</v>
      </c>
      <c r="K292" s="84">
        <f t="shared" si="47"/>
        <v>13</v>
      </c>
      <c r="L292" s="28">
        <f t="shared" si="54"/>
        <v>0</v>
      </c>
      <c r="M292" s="28">
        <f t="shared" si="54"/>
        <v>0</v>
      </c>
      <c r="N292" s="28">
        <f t="shared" si="54"/>
        <v>0</v>
      </c>
      <c r="O292" s="28">
        <f t="shared" si="54"/>
        <v>0</v>
      </c>
      <c r="P292" s="28">
        <f t="shared" si="54"/>
        <v>0</v>
      </c>
      <c r="Q292" s="28">
        <f t="shared" si="54"/>
        <v>0</v>
      </c>
      <c r="R292" s="28">
        <f t="shared" si="54"/>
        <v>0</v>
      </c>
      <c r="S292" s="28">
        <f t="shared" si="54"/>
        <v>0</v>
      </c>
      <c r="T292" s="28">
        <f t="shared" si="55"/>
        <v>0</v>
      </c>
      <c r="U292" s="28">
        <f t="shared" si="55"/>
        <v>0</v>
      </c>
      <c r="V292" s="28">
        <f t="shared" si="55"/>
        <v>0</v>
      </c>
      <c r="W292" s="28">
        <f t="shared" si="55"/>
        <v>0</v>
      </c>
      <c r="X292" s="28">
        <f t="shared" ref="T292:AE299" si="56">INDEX(As.Tb,$K292,X$7)</f>
        <v>0</v>
      </c>
      <c r="Y292" s="28">
        <f t="shared" si="56"/>
        <v>0</v>
      </c>
      <c r="Z292" s="28">
        <f t="shared" si="56"/>
        <v>0</v>
      </c>
      <c r="AA292" s="28">
        <f t="shared" si="56"/>
        <v>0</v>
      </c>
      <c r="AB292" s="28">
        <f t="shared" si="56"/>
        <v>0</v>
      </c>
      <c r="AC292" s="28">
        <f t="shared" si="56"/>
        <v>0</v>
      </c>
      <c r="AD292" s="28">
        <f t="shared" si="56"/>
        <v>0</v>
      </c>
      <c r="AE292" s="28">
        <f t="shared" si="56"/>
        <v>0</v>
      </c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BQ292" s="172"/>
      <c r="BR292" s="172"/>
      <c r="BS292" s="172"/>
      <c r="BT292" s="172"/>
      <c r="BU292" s="172"/>
      <c r="BV292" s="172"/>
      <c r="BW292" s="172"/>
      <c r="BX292" s="172"/>
      <c r="BY292" s="172"/>
      <c r="BZ292" s="172"/>
      <c r="CA292" s="172"/>
      <c r="CB292" s="172"/>
      <c r="CC292" s="172"/>
      <c r="CD292" s="172"/>
      <c r="CE292" s="172"/>
      <c r="CF292" s="172"/>
      <c r="CG292" s="172"/>
      <c r="CH292" s="172"/>
      <c r="CI292" s="172"/>
    </row>
    <row r="293" spans="6:87" ht="12.75" customHeight="1" outlineLevel="1" x14ac:dyDescent="0.3">
      <c r="F293" s="70">
        <v>159</v>
      </c>
      <c r="G293" s="173"/>
      <c r="H293" s="71" t="str">
        <v>libre</v>
      </c>
      <c r="I293" s="71" t="str">
        <v>libre</v>
      </c>
      <c r="J293" s="15" t="s">
        <v>256</v>
      </c>
      <c r="K293" s="84">
        <f t="shared" si="47"/>
        <v>13</v>
      </c>
      <c r="L293" s="28">
        <f t="shared" si="54"/>
        <v>0</v>
      </c>
      <c r="M293" s="28">
        <f t="shared" si="54"/>
        <v>0</v>
      </c>
      <c r="N293" s="28">
        <f t="shared" si="54"/>
        <v>0</v>
      </c>
      <c r="O293" s="28">
        <f t="shared" si="54"/>
        <v>0</v>
      </c>
      <c r="P293" s="28">
        <f t="shared" si="54"/>
        <v>0</v>
      </c>
      <c r="Q293" s="28">
        <f t="shared" si="54"/>
        <v>0</v>
      </c>
      <c r="R293" s="28">
        <f t="shared" si="54"/>
        <v>0</v>
      </c>
      <c r="S293" s="28">
        <f t="shared" si="54"/>
        <v>0</v>
      </c>
      <c r="T293" s="28">
        <f t="shared" si="56"/>
        <v>0</v>
      </c>
      <c r="U293" s="28">
        <f t="shared" si="56"/>
        <v>0</v>
      </c>
      <c r="V293" s="28">
        <f t="shared" si="56"/>
        <v>0</v>
      </c>
      <c r="W293" s="28">
        <f t="shared" si="56"/>
        <v>0</v>
      </c>
      <c r="X293" s="28">
        <f t="shared" si="56"/>
        <v>0</v>
      </c>
      <c r="Y293" s="28">
        <f t="shared" si="56"/>
        <v>0</v>
      </c>
      <c r="Z293" s="28">
        <f t="shared" si="56"/>
        <v>0</v>
      </c>
      <c r="AA293" s="28">
        <f t="shared" si="56"/>
        <v>0</v>
      </c>
      <c r="AB293" s="28">
        <f t="shared" si="56"/>
        <v>0</v>
      </c>
      <c r="AC293" s="28">
        <f t="shared" si="56"/>
        <v>0</v>
      </c>
      <c r="AD293" s="28">
        <f t="shared" si="56"/>
        <v>0</v>
      </c>
      <c r="AE293" s="28">
        <f t="shared" si="56"/>
        <v>0</v>
      </c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BQ293" s="172"/>
      <c r="BR293" s="172"/>
      <c r="BS293" s="172"/>
      <c r="BT293" s="172"/>
      <c r="BU293" s="172"/>
      <c r="BV293" s="172"/>
      <c r="BW293" s="172"/>
      <c r="BX293" s="172"/>
      <c r="BY293" s="172"/>
      <c r="BZ293" s="172"/>
      <c r="CA293" s="172"/>
      <c r="CB293" s="172"/>
      <c r="CC293" s="172"/>
      <c r="CD293" s="172"/>
      <c r="CE293" s="172"/>
      <c r="CF293" s="172"/>
      <c r="CG293" s="172"/>
      <c r="CH293" s="172"/>
      <c r="CI293" s="172"/>
    </row>
    <row r="294" spans="6:87" ht="12.75" customHeight="1" outlineLevel="1" x14ac:dyDescent="0.3">
      <c r="F294" s="70">
        <v>160</v>
      </c>
      <c r="G294" s="173"/>
      <c r="H294" s="71" t="str">
        <v>libre</v>
      </c>
      <c r="I294" s="71" t="str">
        <v>libre</v>
      </c>
      <c r="J294" s="15" t="s">
        <v>256</v>
      </c>
      <c r="K294" s="84">
        <f t="shared" si="47"/>
        <v>13</v>
      </c>
      <c r="L294" s="28">
        <f t="shared" si="54"/>
        <v>0</v>
      </c>
      <c r="M294" s="28">
        <f t="shared" si="54"/>
        <v>0</v>
      </c>
      <c r="N294" s="28">
        <f t="shared" si="54"/>
        <v>0</v>
      </c>
      <c r="O294" s="28">
        <f t="shared" si="54"/>
        <v>0</v>
      </c>
      <c r="P294" s="28">
        <f t="shared" si="54"/>
        <v>0</v>
      </c>
      <c r="Q294" s="28">
        <f t="shared" si="54"/>
        <v>0</v>
      </c>
      <c r="R294" s="28">
        <f t="shared" si="54"/>
        <v>0</v>
      </c>
      <c r="S294" s="28">
        <f t="shared" si="54"/>
        <v>0</v>
      </c>
      <c r="T294" s="28">
        <f t="shared" si="56"/>
        <v>0</v>
      </c>
      <c r="U294" s="28">
        <f t="shared" si="56"/>
        <v>0</v>
      </c>
      <c r="V294" s="28">
        <f t="shared" si="56"/>
        <v>0</v>
      </c>
      <c r="W294" s="28">
        <f t="shared" si="56"/>
        <v>0</v>
      </c>
      <c r="X294" s="28">
        <f t="shared" si="56"/>
        <v>0</v>
      </c>
      <c r="Y294" s="28">
        <f t="shared" si="56"/>
        <v>0</v>
      </c>
      <c r="Z294" s="28">
        <f t="shared" si="56"/>
        <v>0</v>
      </c>
      <c r="AA294" s="28">
        <f t="shared" si="56"/>
        <v>0</v>
      </c>
      <c r="AB294" s="28">
        <f t="shared" si="56"/>
        <v>0</v>
      </c>
      <c r="AC294" s="28">
        <f t="shared" si="56"/>
        <v>0</v>
      </c>
      <c r="AD294" s="28">
        <f t="shared" si="56"/>
        <v>0</v>
      </c>
      <c r="AE294" s="28">
        <f t="shared" si="56"/>
        <v>0</v>
      </c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BQ294" s="172"/>
      <c r="BR294" s="172"/>
      <c r="BS294" s="172"/>
      <c r="BT294" s="172"/>
      <c r="BU294" s="172"/>
      <c r="BV294" s="172"/>
      <c r="BW294" s="172"/>
      <c r="BX294" s="172"/>
      <c r="BY294" s="172"/>
      <c r="BZ294" s="172"/>
      <c r="CA294" s="172"/>
      <c r="CB294" s="172"/>
      <c r="CC294" s="172"/>
      <c r="CD294" s="172"/>
      <c r="CE294" s="172"/>
      <c r="CF294" s="172"/>
      <c r="CG294" s="172"/>
      <c r="CH294" s="172"/>
      <c r="CI294" s="172"/>
    </row>
    <row r="295" spans="6:87" ht="12.75" customHeight="1" outlineLevel="1" x14ac:dyDescent="0.3">
      <c r="F295" s="70">
        <v>161</v>
      </c>
      <c r="G295" s="173"/>
      <c r="H295" s="71" t="str">
        <v>libre</v>
      </c>
      <c r="I295" s="71" t="str">
        <v>libre</v>
      </c>
      <c r="J295" s="15" t="s">
        <v>256</v>
      </c>
      <c r="K295" s="84">
        <f t="shared" si="47"/>
        <v>13</v>
      </c>
      <c r="L295" s="28">
        <f t="shared" ref="L295:AA304" si="57">INDEX(As.Tb,$K295,L$7)</f>
        <v>0</v>
      </c>
      <c r="M295" s="28">
        <f t="shared" si="57"/>
        <v>0</v>
      </c>
      <c r="N295" s="28">
        <f t="shared" si="57"/>
        <v>0</v>
      </c>
      <c r="O295" s="28">
        <f t="shared" si="57"/>
        <v>0</v>
      </c>
      <c r="P295" s="28">
        <f t="shared" si="57"/>
        <v>0</v>
      </c>
      <c r="Q295" s="28">
        <f t="shared" si="57"/>
        <v>0</v>
      </c>
      <c r="R295" s="28">
        <f t="shared" si="57"/>
        <v>0</v>
      </c>
      <c r="S295" s="28">
        <f t="shared" si="57"/>
        <v>0</v>
      </c>
      <c r="T295" s="28">
        <f t="shared" si="57"/>
        <v>0</v>
      </c>
      <c r="U295" s="28">
        <f t="shared" si="57"/>
        <v>0</v>
      </c>
      <c r="V295" s="28">
        <f t="shared" si="57"/>
        <v>0</v>
      </c>
      <c r="W295" s="28">
        <f t="shared" si="57"/>
        <v>0</v>
      </c>
      <c r="X295" s="28">
        <f t="shared" si="57"/>
        <v>0</v>
      </c>
      <c r="Y295" s="28">
        <f t="shared" si="57"/>
        <v>0</v>
      </c>
      <c r="Z295" s="28">
        <f t="shared" si="57"/>
        <v>0</v>
      </c>
      <c r="AA295" s="28">
        <f t="shared" si="57"/>
        <v>0</v>
      </c>
      <c r="AB295" s="28">
        <f t="shared" si="56"/>
        <v>0</v>
      </c>
      <c r="AC295" s="28">
        <f t="shared" si="56"/>
        <v>0</v>
      </c>
      <c r="AD295" s="28">
        <f t="shared" si="56"/>
        <v>0</v>
      </c>
      <c r="AE295" s="28">
        <f t="shared" si="56"/>
        <v>0</v>
      </c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BQ295" s="172"/>
      <c r="BR295" s="172"/>
      <c r="BS295" s="172"/>
      <c r="BT295" s="172"/>
      <c r="BU295" s="172"/>
      <c r="BV295" s="172"/>
      <c r="BW295" s="172"/>
      <c r="BX295" s="172"/>
      <c r="BY295" s="172"/>
      <c r="BZ295" s="172"/>
      <c r="CA295" s="172"/>
      <c r="CB295" s="172"/>
      <c r="CC295" s="172"/>
      <c r="CD295" s="172"/>
      <c r="CE295" s="172"/>
      <c r="CF295" s="172"/>
      <c r="CG295" s="172"/>
      <c r="CH295" s="172"/>
      <c r="CI295" s="172"/>
    </row>
    <row r="296" spans="6:87" ht="12.75" customHeight="1" outlineLevel="1" x14ac:dyDescent="0.3">
      <c r="F296" s="70">
        <v>162</v>
      </c>
      <c r="G296" s="173"/>
      <c r="H296" s="71" t="str">
        <v>libre</v>
      </c>
      <c r="I296" s="71" t="str">
        <v>libre</v>
      </c>
      <c r="J296" s="15" t="s">
        <v>256</v>
      </c>
      <c r="K296" s="84">
        <f t="shared" si="47"/>
        <v>13</v>
      </c>
      <c r="L296" s="28">
        <f t="shared" si="57"/>
        <v>0</v>
      </c>
      <c r="M296" s="28">
        <f t="shared" si="57"/>
        <v>0</v>
      </c>
      <c r="N296" s="28">
        <f t="shared" si="57"/>
        <v>0</v>
      </c>
      <c r="O296" s="28">
        <f t="shared" si="57"/>
        <v>0</v>
      </c>
      <c r="P296" s="28">
        <f t="shared" si="57"/>
        <v>0</v>
      </c>
      <c r="Q296" s="28">
        <f t="shared" si="57"/>
        <v>0</v>
      </c>
      <c r="R296" s="28">
        <f t="shared" si="57"/>
        <v>0</v>
      </c>
      <c r="S296" s="28">
        <f t="shared" si="57"/>
        <v>0</v>
      </c>
      <c r="T296" s="28">
        <f t="shared" si="56"/>
        <v>0</v>
      </c>
      <c r="U296" s="28">
        <f t="shared" si="56"/>
        <v>0</v>
      </c>
      <c r="V296" s="28">
        <f t="shared" si="56"/>
        <v>0</v>
      </c>
      <c r="W296" s="28">
        <f t="shared" si="56"/>
        <v>0</v>
      </c>
      <c r="X296" s="28">
        <f t="shared" si="56"/>
        <v>0</v>
      </c>
      <c r="Y296" s="28">
        <f t="shared" si="56"/>
        <v>0</v>
      </c>
      <c r="Z296" s="28">
        <f t="shared" si="56"/>
        <v>0</v>
      </c>
      <c r="AA296" s="28">
        <f t="shared" si="56"/>
        <v>0</v>
      </c>
      <c r="AB296" s="28">
        <f t="shared" si="56"/>
        <v>0</v>
      </c>
      <c r="AC296" s="28">
        <f t="shared" si="56"/>
        <v>0</v>
      </c>
      <c r="AD296" s="28">
        <f t="shared" si="56"/>
        <v>0</v>
      </c>
      <c r="AE296" s="28">
        <f t="shared" si="56"/>
        <v>0</v>
      </c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BQ296" s="172"/>
      <c r="BR296" s="172"/>
      <c r="BS296" s="172"/>
      <c r="BT296" s="172"/>
      <c r="BU296" s="172"/>
      <c r="BV296" s="172"/>
      <c r="BW296" s="172"/>
      <c r="BX296" s="172"/>
      <c r="BY296" s="172"/>
      <c r="BZ296" s="172"/>
      <c r="CA296" s="172"/>
      <c r="CB296" s="172"/>
      <c r="CC296" s="172"/>
      <c r="CD296" s="172"/>
      <c r="CE296" s="172"/>
      <c r="CF296" s="172"/>
      <c r="CG296" s="172"/>
      <c r="CH296" s="172"/>
      <c r="CI296" s="172"/>
    </row>
    <row r="297" spans="6:87" ht="12.75" customHeight="1" outlineLevel="1" x14ac:dyDescent="0.3">
      <c r="F297" s="70">
        <v>163</v>
      </c>
      <c r="G297" s="173"/>
      <c r="H297" s="71" t="str">
        <v>libre</v>
      </c>
      <c r="I297" s="71" t="str">
        <v>libre</v>
      </c>
      <c r="J297" s="15" t="s">
        <v>256</v>
      </c>
      <c r="K297" s="84">
        <f t="shared" si="47"/>
        <v>13</v>
      </c>
      <c r="L297" s="28">
        <f t="shared" si="57"/>
        <v>0</v>
      </c>
      <c r="M297" s="28">
        <f t="shared" si="57"/>
        <v>0</v>
      </c>
      <c r="N297" s="28">
        <f t="shared" si="57"/>
        <v>0</v>
      </c>
      <c r="O297" s="28">
        <f t="shared" si="57"/>
        <v>0</v>
      </c>
      <c r="P297" s="28">
        <f t="shared" si="57"/>
        <v>0</v>
      </c>
      <c r="Q297" s="28">
        <f t="shared" si="57"/>
        <v>0</v>
      </c>
      <c r="R297" s="28">
        <f t="shared" si="57"/>
        <v>0</v>
      </c>
      <c r="S297" s="28">
        <f t="shared" si="57"/>
        <v>0</v>
      </c>
      <c r="T297" s="28">
        <f t="shared" si="56"/>
        <v>0</v>
      </c>
      <c r="U297" s="28">
        <f t="shared" si="56"/>
        <v>0</v>
      </c>
      <c r="V297" s="28">
        <f t="shared" si="56"/>
        <v>0</v>
      </c>
      <c r="W297" s="28">
        <f t="shared" si="56"/>
        <v>0</v>
      </c>
      <c r="X297" s="28">
        <f t="shared" si="56"/>
        <v>0</v>
      </c>
      <c r="Y297" s="28">
        <f t="shared" si="56"/>
        <v>0</v>
      </c>
      <c r="Z297" s="28">
        <f t="shared" si="56"/>
        <v>0</v>
      </c>
      <c r="AA297" s="28">
        <f t="shared" si="56"/>
        <v>0</v>
      </c>
      <c r="AB297" s="28">
        <f t="shared" si="56"/>
        <v>0</v>
      </c>
      <c r="AC297" s="28">
        <f t="shared" si="56"/>
        <v>0</v>
      </c>
      <c r="AD297" s="28">
        <f t="shared" si="56"/>
        <v>0</v>
      </c>
      <c r="AE297" s="28">
        <f t="shared" si="56"/>
        <v>0</v>
      </c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BQ297" s="172"/>
      <c r="BR297" s="172"/>
      <c r="BS297" s="172"/>
      <c r="BT297" s="172"/>
      <c r="BU297" s="172"/>
      <c r="BV297" s="172"/>
      <c r="BW297" s="172"/>
      <c r="BX297" s="172"/>
      <c r="BY297" s="172"/>
      <c r="BZ297" s="172"/>
      <c r="CA297" s="172"/>
      <c r="CB297" s="172"/>
      <c r="CC297" s="172"/>
      <c r="CD297" s="172"/>
      <c r="CE297" s="172"/>
      <c r="CF297" s="172"/>
      <c r="CG297" s="172"/>
      <c r="CH297" s="172"/>
      <c r="CI297" s="172"/>
    </row>
    <row r="298" spans="6:87" ht="12.75" customHeight="1" outlineLevel="1" x14ac:dyDescent="0.3">
      <c r="F298" s="70">
        <v>164</v>
      </c>
      <c r="G298" s="173"/>
      <c r="H298" s="71" t="str">
        <v>libre</v>
      </c>
      <c r="I298" s="71" t="str">
        <v>libre</v>
      </c>
      <c r="J298" s="15" t="s">
        <v>256</v>
      </c>
      <c r="K298" s="84">
        <f t="shared" si="47"/>
        <v>13</v>
      </c>
      <c r="L298" s="28">
        <f t="shared" si="57"/>
        <v>0</v>
      </c>
      <c r="M298" s="28">
        <f t="shared" si="57"/>
        <v>0</v>
      </c>
      <c r="N298" s="28">
        <f t="shared" si="57"/>
        <v>0</v>
      </c>
      <c r="O298" s="28">
        <f t="shared" si="57"/>
        <v>0</v>
      </c>
      <c r="P298" s="28">
        <f t="shared" si="57"/>
        <v>0</v>
      </c>
      <c r="Q298" s="28">
        <f t="shared" si="57"/>
        <v>0</v>
      </c>
      <c r="R298" s="28">
        <f t="shared" si="57"/>
        <v>0</v>
      </c>
      <c r="S298" s="28">
        <f t="shared" si="57"/>
        <v>0</v>
      </c>
      <c r="T298" s="28">
        <f t="shared" si="56"/>
        <v>0</v>
      </c>
      <c r="U298" s="28">
        <f t="shared" si="56"/>
        <v>0</v>
      </c>
      <c r="V298" s="28">
        <f t="shared" si="56"/>
        <v>0</v>
      </c>
      <c r="W298" s="28">
        <f t="shared" si="56"/>
        <v>0</v>
      </c>
      <c r="X298" s="28">
        <f t="shared" si="56"/>
        <v>0</v>
      </c>
      <c r="Y298" s="28">
        <f t="shared" si="56"/>
        <v>0</v>
      </c>
      <c r="Z298" s="28">
        <f t="shared" si="56"/>
        <v>0</v>
      </c>
      <c r="AA298" s="28">
        <f t="shared" si="56"/>
        <v>0</v>
      </c>
      <c r="AB298" s="28">
        <f t="shared" si="56"/>
        <v>0</v>
      </c>
      <c r="AC298" s="28">
        <f t="shared" si="56"/>
        <v>0</v>
      </c>
      <c r="AD298" s="28">
        <f t="shared" si="56"/>
        <v>0</v>
      </c>
      <c r="AE298" s="28">
        <f t="shared" si="56"/>
        <v>0</v>
      </c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BQ298" s="172"/>
      <c r="BR298" s="172"/>
      <c r="BS298" s="172"/>
      <c r="BT298" s="172"/>
      <c r="BU298" s="172"/>
      <c r="BV298" s="172"/>
      <c r="BW298" s="172"/>
      <c r="BX298" s="172"/>
      <c r="BY298" s="172"/>
      <c r="BZ298" s="172"/>
      <c r="CA298" s="172"/>
      <c r="CB298" s="172"/>
      <c r="CC298" s="172"/>
      <c r="CD298" s="172"/>
      <c r="CE298" s="172"/>
      <c r="CF298" s="172"/>
      <c r="CG298" s="172"/>
      <c r="CH298" s="172"/>
      <c r="CI298" s="172"/>
    </row>
    <row r="299" spans="6:87" ht="12.75" customHeight="1" outlineLevel="1" x14ac:dyDescent="0.3">
      <c r="F299" s="70">
        <v>165</v>
      </c>
      <c r="G299" s="173"/>
      <c r="H299" s="71" t="str">
        <v>libre</v>
      </c>
      <c r="I299" s="71" t="str">
        <v>libre</v>
      </c>
      <c r="J299" s="15" t="s">
        <v>256</v>
      </c>
      <c r="K299" s="84">
        <f t="shared" si="47"/>
        <v>13</v>
      </c>
      <c r="L299" s="28">
        <f t="shared" si="57"/>
        <v>0</v>
      </c>
      <c r="M299" s="28">
        <f t="shared" si="57"/>
        <v>0</v>
      </c>
      <c r="N299" s="28">
        <f t="shared" si="57"/>
        <v>0</v>
      </c>
      <c r="O299" s="28">
        <f t="shared" si="57"/>
        <v>0</v>
      </c>
      <c r="P299" s="28">
        <f t="shared" si="57"/>
        <v>0</v>
      </c>
      <c r="Q299" s="28">
        <f t="shared" si="57"/>
        <v>0</v>
      </c>
      <c r="R299" s="28">
        <f t="shared" si="57"/>
        <v>0</v>
      </c>
      <c r="S299" s="28">
        <f t="shared" si="57"/>
        <v>0</v>
      </c>
      <c r="T299" s="28">
        <f t="shared" si="56"/>
        <v>0</v>
      </c>
      <c r="U299" s="28">
        <f t="shared" si="56"/>
        <v>0</v>
      </c>
      <c r="V299" s="28">
        <f t="shared" si="56"/>
        <v>0</v>
      </c>
      <c r="W299" s="28">
        <f t="shared" si="56"/>
        <v>0</v>
      </c>
      <c r="X299" s="28">
        <f t="shared" si="56"/>
        <v>0</v>
      </c>
      <c r="Y299" s="28">
        <f t="shared" si="56"/>
        <v>0</v>
      </c>
      <c r="Z299" s="28">
        <f t="shared" si="56"/>
        <v>0</v>
      </c>
      <c r="AA299" s="28">
        <f t="shared" si="56"/>
        <v>0</v>
      </c>
      <c r="AB299" s="28">
        <f t="shared" ref="T299:AE306" si="58">INDEX(As.Tb,$K299,AB$7)</f>
        <v>0</v>
      </c>
      <c r="AC299" s="28">
        <f t="shared" si="58"/>
        <v>0</v>
      </c>
      <c r="AD299" s="28">
        <f t="shared" si="58"/>
        <v>0</v>
      </c>
      <c r="AE299" s="28">
        <f t="shared" si="58"/>
        <v>0</v>
      </c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BQ299" s="172"/>
      <c r="BR299" s="172"/>
      <c r="BS299" s="172"/>
      <c r="BT299" s="172"/>
      <c r="BU299" s="172"/>
      <c r="BV299" s="172"/>
      <c r="BW299" s="172"/>
      <c r="BX299" s="172"/>
      <c r="BY299" s="172"/>
      <c r="BZ299" s="172"/>
      <c r="CA299" s="172"/>
      <c r="CB299" s="172"/>
      <c r="CC299" s="172"/>
      <c r="CD299" s="172"/>
      <c r="CE299" s="172"/>
      <c r="CF299" s="172"/>
      <c r="CG299" s="172"/>
      <c r="CH299" s="172"/>
      <c r="CI299" s="172"/>
    </row>
    <row r="300" spans="6:87" ht="12.75" customHeight="1" outlineLevel="1" x14ac:dyDescent="0.3">
      <c r="F300" s="70">
        <v>166</v>
      </c>
      <c r="G300" s="173"/>
      <c r="H300" s="71" t="str">
        <v>libre</v>
      </c>
      <c r="I300" s="71" t="str">
        <v>libre</v>
      </c>
      <c r="J300" s="15" t="s">
        <v>256</v>
      </c>
      <c r="K300" s="84">
        <f t="shared" si="47"/>
        <v>13</v>
      </c>
      <c r="L300" s="28">
        <f t="shared" si="57"/>
        <v>0</v>
      </c>
      <c r="M300" s="28">
        <f t="shared" si="57"/>
        <v>0</v>
      </c>
      <c r="N300" s="28">
        <f t="shared" si="57"/>
        <v>0</v>
      </c>
      <c r="O300" s="28">
        <f t="shared" si="57"/>
        <v>0</v>
      </c>
      <c r="P300" s="28">
        <f t="shared" si="57"/>
        <v>0</v>
      </c>
      <c r="Q300" s="28">
        <f t="shared" si="57"/>
        <v>0</v>
      </c>
      <c r="R300" s="28">
        <f t="shared" si="57"/>
        <v>0</v>
      </c>
      <c r="S300" s="28">
        <f t="shared" si="57"/>
        <v>0</v>
      </c>
      <c r="T300" s="28">
        <f t="shared" si="58"/>
        <v>0</v>
      </c>
      <c r="U300" s="28">
        <f t="shared" si="58"/>
        <v>0</v>
      </c>
      <c r="V300" s="28">
        <f t="shared" si="58"/>
        <v>0</v>
      </c>
      <c r="W300" s="28">
        <f t="shared" si="58"/>
        <v>0</v>
      </c>
      <c r="X300" s="28">
        <f t="shared" si="58"/>
        <v>0</v>
      </c>
      <c r="Y300" s="28">
        <f t="shared" si="58"/>
        <v>0</v>
      </c>
      <c r="Z300" s="28">
        <f t="shared" si="58"/>
        <v>0</v>
      </c>
      <c r="AA300" s="28">
        <f t="shared" si="58"/>
        <v>0</v>
      </c>
      <c r="AB300" s="28">
        <f t="shared" si="58"/>
        <v>0</v>
      </c>
      <c r="AC300" s="28">
        <f t="shared" si="58"/>
        <v>0</v>
      </c>
      <c r="AD300" s="28">
        <f t="shared" si="58"/>
        <v>0</v>
      </c>
      <c r="AE300" s="28">
        <f t="shared" si="58"/>
        <v>0</v>
      </c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BQ300" s="172"/>
      <c r="BR300" s="172"/>
      <c r="BS300" s="172"/>
      <c r="BT300" s="172"/>
      <c r="BU300" s="172"/>
      <c r="BV300" s="172"/>
      <c r="BW300" s="172"/>
      <c r="BX300" s="172"/>
      <c r="BY300" s="172"/>
      <c r="BZ300" s="172"/>
      <c r="CA300" s="172"/>
      <c r="CB300" s="172"/>
      <c r="CC300" s="172"/>
      <c r="CD300" s="172"/>
      <c r="CE300" s="172"/>
      <c r="CF300" s="172"/>
      <c r="CG300" s="172"/>
      <c r="CH300" s="172"/>
      <c r="CI300" s="172"/>
    </row>
    <row r="301" spans="6:87" ht="12.75" customHeight="1" outlineLevel="1" x14ac:dyDescent="0.3">
      <c r="F301" s="70">
        <v>167</v>
      </c>
      <c r="G301" s="173"/>
      <c r="H301" s="71" t="str">
        <v>libre</v>
      </c>
      <c r="I301" s="71" t="str">
        <v>libre</v>
      </c>
      <c r="J301" s="15" t="s">
        <v>256</v>
      </c>
      <c r="K301" s="84">
        <f t="shared" si="47"/>
        <v>13</v>
      </c>
      <c r="L301" s="28">
        <f t="shared" si="57"/>
        <v>0</v>
      </c>
      <c r="M301" s="28">
        <f t="shared" si="57"/>
        <v>0</v>
      </c>
      <c r="N301" s="28">
        <f t="shared" si="57"/>
        <v>0</v>
      </c>
      <c r="O301" s="28">
        <f t="shared" si="57"/>
        <v>0</v>
      </c>
      <c r="P301" s="28">
        <f t="shared" si="57"/>
        <v>0</v>
      </c>
      <c r="Q301" s="28">
        <f t="shared" si="57"/>
        <v>0</v>
      </c>
      <c r="R301" s="28">
        <f t="shared" si="57"/>
        <v>0</v>
      </c>
      <c r="S301" s="28">
        <f t="shared" si="57"/>
        <v>0</v>
      </c>
      <c r="T301" s="28">
        <f t="shared" si="58"/>
        <v>0</v>
      </c>
      <c r="U301" s="28">
        <f t="shared" si="58"/>
        <v>0</v>
      </c>
      <c r="V301" s="28">
        <f t="shared" si="58"/>
        <v>0</v>
      </c>
      <c r="W301" s="28">
        <f t="shared" si="58"/>
        <v>0</v>
      </c>
      <c r="X301" s="28">
        <f t="shared" si="58"/>
        <v>0</v>
      </c>
      <c r="Y301" s="28">
        <f t="shared" si="58"/>
        <v>0</v>
      </c>
      <c r="Z301" s="28">
        <f t="shared" si="58"/>
        <v>0</v>
      </c>
      <c r="AA301" s="28">
        <f t="shared" si="58"/>
        <v>0</v>
      </c>
      <c r="AB301" s="28">
        <f t="shared" si="58"/>
        <v>0</v>
      </c>
      <c r="AC301" s="28">
        <f t="shared" si="58"/>
        <v>0</v>
      </c>
      <c r="AD301" s="28">
        <f t="shared" si="58"/>
        <v>0</v>
      </c>
      <c r="AE301" s="28">
        <f t="shared" si="58"/>
        <v>0</v>
      </c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</row>
    <row r="302" spans="6:87" ht="12.75" customHeight="1" outlineLevel="1" x14ac:dyDescent="0.3">
      <c r="F302" s="70">
        <v>168</v>
      </c>
      <c r="G302" s="173"/>
      <c r="H302" s="71" t="str">
        <v>libre</v>
      </c>
      <c r="I302" s="71" t="str">
        <v>libre</v>
      </c>
      <c r="J302" s="15" t="s">
        <v>256</v>
      </c>
      <c r="K302" s="84">
        <f t="shared" si="47"/>
        <v>13</v>
      </c>
      <c r="L302" s="28">
        <f t="shared" si="57"/>
        <v>0</v>
      </c>
      <c r="M302" s="28">
        <f t="shared" si="57"/>
        <v>0</v>
      </c>
      <c r="N302" s="28">
        <f t="shared" si="57"/>
        <v>0</v>
      </c>
      <c r="O302" s="28">
        <f t="shared" si="57"/>
        <v>0</v>
      </c>
      <c r="P302" s="28">
        <f t="shared" si="57"/>
        <v>0</v>
      </c>
      <c r="Q302" s="28">
        <f t="shared" si="57"/>
        <v>0</v>
      </c>
      <c r="R302" s="28">
        <f t="shared" si="57"/>
        <v>0</v>
      </c>
      <c r="S302" s="28">
        <f t="shared" si="57"/>
        <v>0</v>
      </c>
      <c r="T302" s="28">
        <f t="shared" si="58"/>
        <v>0</v>
      </c>
      <c r="U302" s="28">
        <f t="shared" si="58"/>
        <v>0</v>
      </c>
      <c r="V302" s="28">
        <f t="shared" si="58"/>
        <v>0</v>
      </c>
      <c r="W302" s="28">
        <f t="shared" si="58"/>
        <v>0</v>
      </c>
      <c r="X302" s="28">
        <f t="shared" si="58"/>
        <v>0</v>
      </c>
      <c r="Y302" s="28">
        <f t="shared" si="58"/>
        <v>0</v>
      </c>
      <c r="Z302" s="28">
        <f t="shared" si="58"/>
        <v>0</v>
      </c>
      <c r="AA302" s="28">
        <f t="shared" si="58"/>
        <v>0</v>
      </c>
      <c r="AB302" s="28">
        <f t="shared" si="58"/>
        <v>0</v>
      </c>
      <c r="AC302" s="28">
        <f t="shared" si="58"/>
        <v>0</v>
      </c>
      <c r="AD302" s="28">
        <f t="shared" si="58"/>
        <v>0</v>
      </c>
      <c r="AE302" s="28">
        <f t="shared" si="58"/>
        <v>0</v>
      </c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BQ302" s="172"/>
      <c r="BR302" s="172"/>
      <c r="BS302" s="172"/>
      <c r="BT302" s="172"/>
      <c r="BU302" s="172"/>
      <c r="BV302" s="172"/>
      <c r="BW302" s="172"/>
      <c r="BX302" s="172"/>
      <c r="BY302" s="172"/>
      <c r="BZ302" s="172"/>
      <c r="CA302" s="172"/>
      <c r="CB302" s="172"/>
      <c r="CC302" s="172"/>
      <c r="CD302" s="172"/>
      <c r="CE302" s="172"/>
      <c r="CF302" s="172"/>
      <c r="CG302" s="172"/>
      <c r="CH302" s="172"/>
      <c r="CI302" s="172"/>
    </row>
    <row r="303" spans="6:87" ht="12.75" customHeight="1" outlineLevel="1" x14ac:dyDescent="0.3">
      <c r="F303" s="70">
        <v>169</v>
      </c>
      <c r="G303" s="173"/>
      <c r="H303" s="71" t="str">
        <v>libre</v>
      </c>
      <c r="I303" s="71" t="str">
        <v>libre</v>
      </c>
      <c r="J303" s="15" t="s">
        <v>256</v>
      </c>
      <c r="K303" s="84">
        <f t="shared" si="47"/>
        <v>13</v>
      </c>
      <c r="L303" s="28">
        <f t="shared" si="57"/>
        <v>0</v>
      </c>
      <c r="M303" s="28">
        <f t="shared" si="57"/>
        <v>0</v>
      </c>
      <c r="N303" s="28">
        <f t="shared" si="57"/>
        <v>0</v>
      </c>
      <c r="O303" s="28">
        <f t="shared" si="57"/>
        <v>0</v>
      </c>
      <c r="P303" s="28">
        <f t="shared" si="57"/>
        <v>0</v>
      </c>
      <c r="Q303" s="28">
        <f t="shared" si="57"/>
        <v>0</v>
      </c>
      <c r="R303" s="28">
        <f t="shared" si="57"/>
        <v>0</v>
      </c>
      <c r="S303" s="28">
        <f t="shared" si="57"/>
        <v>0</v>
      </c>
      <c r="T303" s="28">
        <f t="shared" si="58"/>
        <v>0</v>
      </c>
      <c r="U303" s="28">
        <f t="shared" si="58"/>
        <v>0</v>
      </c>
      <c r="V303" s="28">
        <f t="shared" si="58"/>
        <v>0</v>
      </c>
      <c r="W303" s="28">
        <f t="shared" si="58"/>
        <v>0</v>
      </c>
      <c r="X303" s="28">
        <f t="shared" si="58"/>
        <v>0</v>
      </c>
      <c r="Y303" s="28">
        <f t="shared" si="58"/>
        <v>0</v>
      </c>
      <c r="Z303" s="28">
        <f t="shared" si="58"/>
        <v>0</v>
      </c>
      <c r="AA303" s="28">
        <f t="shared" si="58"/>
        <v>0</v>
      </c>
      <c r="AB303" s="28">
        <f t="shared" si="58"/>
        <v>0</v>
      </c>
      <c r="AC303" s="28">
        <f t="shared" si="58"/>
        <v>0</v>
      </c>
      <c r="AD303" s="28">
        <f t="shared" si="58"/>
        <v>0</v>
      </c>
      <c r="AE303" s="28">
        <f t="shared" si="58"/>
        <v>0</v>
      </c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</row>
    <row r="304" spans="6:87" ht="12.75" customHeight="1" outlineLevel="1" x14ac:dyDescent="0.3">
      <c r="F304" s="70">
        <v>170</v>
      </c>
      <c r="G304" s="173"/>
      <c r="H304" s="71" t="str">
        <v>libre</v>
      </c>
      <c r="I304" s="71" t="str">
        <v>libre</v>
      </c>
      <c r="J304" s="15" t="s">
        <v>256</v>
      </c>
      <c r="K304" s="84">
        <f t="shared" si="47"/>
        <v>13</v>
      </c>
      <c r="L304" s="28">
        <f t="shared" si="57"/>
        <v>0</v>
      </c>
      <c r="M304" s="28">
        <f t="shared" si="57"/>
        <v>0</v>
      </c>
      <c r="N304" s="28">
        <f t="shared" si="57"/>
        <v>0</v>
      </c>
      <c r="O304" s="28">
        <f t="shared" si="57"/>
        <v>0</v>
      </c>
      <c r="P304" s="28">
        <f t="shared" si="57"/>
        <v>0</v>
      </c>
      <c r="Q304" s="28">
        <f t="shared" si="57"/>
        <v>0</v>
      </c>
      <c r="R304" s="28">
        <f t="shared" si="57"/>
        <v>0</v>
      </c>
      <c r="S304" s="28">
        <f t="shared" si="57"/>
        <v>0</v>
      </c>
      <c r="T304" s="28">
        <f t="shared" si="58"/>
        <v>0</v>
      </c>
      <c r="U304" s="28">
        <f t="shared" si="58"/>
        <v>0</v>
      </c>
      <c r="V304" s="28">
        <f t="shared" si="58"/>
        <v>0</v>
      </c>
      <c r="W304" s="28">
        <f t="shared" si="58"/>
        <v>0</v>
      </c>
      <c r="X304" s="28">
        <f t="shared" si="58"/>
        <v>0</v>
      </c>
      <c r="Y304" s="28">
        <f t="shared" si="58"/>
        <v>0</v>
      </c>
      <c r="Z304" s="28">
        <f t="shared" si="58"/>
        <v>0</v>
      </c>
      <c r="AA304" s="28">
        <f t="shared" si="58"/>
        <v>0</v>
      </c>
      <c r="AB304" s="28">
        <f t="shared" si="58"/>
        <v>0</v>
      </c>
      <c r="AC304" s="28">
        <f t="shared" si="58"/>
        <v>0</v>
      </c>
      <c r="AD304" s="28">
        <f t="shared" si="58"/>
        <v>0</v>
      </c>
      <c r="AE304" s="28">
        <f t="shared" si="58"/>
        <v>0</v>
      </c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</row>
    <row r="305" spans="6:87" ht="12.75" customHeight="1" outlineLevel="1" x14ac:dyDescent="0.3">
      <c r="F305" s="70">
        <v>171</v>
      </c>
      <c r="G305" s="173"/>
      <c r="H305" s="71" t="str">
        <v>libre</v>
      </c>
      <c r="I305" s="71" t="str">
        <v>libre</v>
      </c>
      <c r="J305" s="15" t="s">
        <v>256</v>
      </c>
      <c r="K305" s="84">
        <f t="shared" si="47"/>
        <v>13</v>
      </c>
      <c r="L305" s="28">
        <f t="shared" ref="L305:AA314" si="59">INDEX(As.Tb,$K305,L$7)</f>
        <v>0</v>
      </c>
      <c r="M305" s="28">
        <f t="shared" si="59"/>
        <v>0</v>
      </c>
      <c r="N305" s="28">
        <f t="shared" si="59"/>
        <v>0</v>
      </c>
      <c r="O305" s="28">
        <f t="shared" si="59"/>
        <v>0</v>
      </c>
      <c r="P305" s="28">
        <f t="shared" si="59"/>
        <v>0</v>
      </c>
      <c r="Q305" s="28">
        <f t="shared" si="59"/>
        <v>0</v>
      </c>
      <c r="R305" s="28">
        <f t="shared" si="59"/>
        <v>0</v>
      </c>
      <c r="S305" s="28">
        <f t="shared" si="59"/>
        <v>0</v>
      </c>
      <c r="T305" s="28">
        <f t="shared" si="59"/>
        <v>0</v>
      </c>
      <c r="U305" s="28">
        <f t="shared" si="59"/>
        <v>0</v>
      </c>
      <c r="V305" s="28">
        <f t="shared" si="59"/>
        <v>0</v>
      </c>
      <c r="W305" s="28">
        <f t="shared" si="59"/>
        <v>0</v>
      </c>
      <c r="X305" s="28">
        <f t="shared" si="59"/>
        <v>0</v>
      </c>
      <c r="Y305" s="28">
        <f t="shared" si="59"/>
        <v>0</v>
      </c>
      <c r="Z305" s="28">
        <f t="shared" si="59"/>
        <v>0</v>
      </c>
      <c r="AA305" s="28">
        <f t="shared" si="59"/>
        <v>0</v>
      </c>
      <c r="AB305" s="28">
        <f t="shared" si="58"/>
        <v>0</v>
      </c>
      <c r="AC305" s="28">
        <f t="shared" si="58"/>
        <v>0</v>
      </c>
      <c r="AD305" s="28">
        <f t="shared" si="58"/>
        <v>0</v>
      </c>
      <c r="AE305" s="28">
        <f t="shared" si="58"/>
        <v>0</v>
      </c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BQ305" s="172"/>
      <c r="BR305" s="172"/>
      <c r="BS305" s="172"/>
      <c r="BT305" s="172"/>
      <c r="BU305" s="172"/>
      <c r="BV305" s="172"/>
      <c r="BW305" s="172"/>
      <c r="BX305" s="172"/>
      <c r="BY305" s="172"/>
      <c r="BZ305" s="172"/>
      <c r="CA305" s="172"/>
      <c r="CB305" s="172"/>
      <c r="CC305" s="172"/>
      <c r="CD305" s="172"/>
      <c r="CE305" s="172"/>
      <c r="CF305" s="172"/>
      <c r="CG305" s="172"/>
      <c r="CH305" s="172"/>
      <c r="CI305" s="172"/>
    </row>
    <row r="306" spans="6:87" ht="12.75" customHeight="1" outlineLevel="1" x14ac:dyDescent="0.3">
      <c r="F306" s="70">
        <v>172</v>
      </c>
      <c r="G306" s="173"/>
      <c r="H306" s="71" t="str">
        <v>libre</v>
      </c>
      <c r="I306" s="71" t="str">
        <v>libre</v>
      </c>
      <c r="J306" s="15" t="s">
        <v>256</v>
      </c>
      <c r="K306" s="84">
        <f t="shared" si="47"/>
        <v>13</v>
      </c>
      <c r="L306" s="28">
        <f t="shared" si="59"/>
        <v>0</v>
      </c>
      <c r="M306" s="28">
        <f t="shared" si="59"/>
        <v>0</v>
      </c>
      <c r="N306" s="28">
        <f t="shared" si="59"/>
        <v>0</v>
      </c>
      <c r="O306" s="28">
        <f t="shared" si="59"/>
        <v>0</v>
      </c>
      <c r="P306" s="28">
        <f t="shared" si="59"/>
        <v>0</v>
      </c>
      <c r="Q306" s="28">
        <f t="shared" si="59"/>
        <v>0</v>
      </c>
      <c r="R306" s="28">
        <f t="shared" si="59"/>
        <v>0</v>
      </c>
      <c r="S306" s="28">
        <f t="shared" si="59"/>
        <v>0</v>
      </c>
      <c r="T306" s="28">
        <f t="shared" si="58"/>
        <v>0</v>
      </c>
      <c r="U306" s="28">
        <f t="shared" si="58"/>
        <v>0</v>
      </c>
      <c r="V306" s="28">
        <f t="shared" si="58"/>
        <v>0</v>
      </c>
      <c r="W306" s="28">
        <f t="shared" si="58"/>
        <v>0</v>
      </c>
      <c r="X306" s="28">
        <f t="shared" si="58"/>
        <v>0</v>
      </c>
      <c r="Y306" s="28">
        <f t="shared" si="58"/>
        <v>0</v>
      </c>
      <c r="Z306" s="28">
        <f t="shared" si="58"/>
        <v>0</v>
      </c>
      <c r="AA306" s="28">
        <f t="shared" si="58"/>
        <v>0</v>
      </c>
      <c r="AB306" s="28">
        <f t="shared" si="58"/>
        <v>0</v>
      </c>
      <c r="AC306" s="28">
        <f t="shared" si="58"/>
        <v>0</v>
      </c>
      <c r="AD306" s="28">
        <f t="shared" si="58"/>
        <v>0</v>
      </c>
      <c r="AE306" s="28">
        <f t="shared" ref="AE306" si="60">INDEX(As.Tb,$K306,AE$7)</f>
        <v>0</v>
      </c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BQ306" s="172"/>
      <c r="BR306" s="172"/>
      <c r="BS306" s="172"/>
      <c r="BT306" s="172"/>
      <c r="BU306" s="172"/>
      <c r="BV306" s="172"/>
      <c r="BW306" s="172"/>
      <c r="BX306" s="172"/>
      <c r="BY306" s="172"/>
      <c r="BZ306" s="172"/>
      <c r="CA306" s="172"/>
      <c r="CB306" s="172"/>
      <c r="CC306" s="172"/>
      <c r="CD306" s="172"/>
      <c r="CE306" s="172"/>
      <c r="CF306" s="172"/>
      <c r="CG306" s="172"/>
      <c r="CH306" s="172"/>
      <c r="CI306" s="172"/>
    </row>
    <row r="307" spans="6:87" ht="12.75" customHeight="1" outlineLevel="1" x14ac:dyDescent="0.3">
      <c r="F307" s="70">
        <v>173</v>
      </c>
      <c r="G307" s="173"/>
      <c r="H307" s="71" t="str">
        <v>libre</v>
      </c>
      <c r="I307" s="71" t="str">
        <v>libre</v>
      </c>
      <c r="J307" s="15" t="s">
        <v>256</v>
      </c>
      <c r="K307" s="84">
        <f t="shared" si="47"/>
        <v>13</v>
      </c>
      <c r="L307" s="28">
        <f t="shared" si="59"/>
        <v>0</v>
      </c>
      <c r="M307" s="28">
        <f t="shared" si="59"/>
        <v>0</v>
      </c>
      <c r="N307" s="28">
        <f t="shared" si="59"/>
        <v>0</v>
      </c>
      <c r="O307" s="28">
        <f t="shared" si="59"/>
        <v>0</v>
      </c>
      <c r="P307" s="28">
        <f t="shared" si="59"/>
        <v>0</v>
      </c>
      <c r="Q307" s="28">
        <f t="shared" si="59"/>
        <v>0</v>
      </c>
      <c r="R307" s="28">
        <f t="shared" si="59"/>
        <v>0</v>
      </c>
      <c r="S307" s="28">
        <f t="shared" si="59"/>
        <v>0</v>
      </c>
      <c r="T307" s="28">
        <f t="shared" ref="T307:AE313" si="61">INDEX(As.Tb,$K307,T$7)</f>
        <v>0</v>
      </c>
      <c r="U307" s="28">
        <f t="shared" si="61"/>
        <v>0</v>
      </c>
      <c r="V307" s="28">
        <f t="shared" si="61"/>
        <v>0</v>
      </c>
      <c r="W307" s="28">
        <f t="shared" si="61"/>
        <v>0</v>
      </c>
      <c r="X307" s="28">
        <f t="shared" si="61"/>
        <v>0</v>
      </c>
      <c r="Y307" s="28">
        <f t="shared" si="61"/>
        <v>0</v>
      </c>
      <c r="Z307" s="28">
        <f t="shared" si="61"/>
        <v>0</v>
      </c>
      <c r="AA307" s="28">
        <f t="shared" si="61"/>
        <v>0</v>
      </c>
      <c r="AB307" s="28">
        <f t="shared" si="61"/>
        <v>0</v>
      </c>
      <c r="AC307" s="28">
        <f t="shared" si="61"/>
        <v>0</v>
      </c>
      <c r="AD307" s="28">
        <f t="shared" si="61"/>
        <v>0</v>
      </c>
      <c r="AE307" s="28">
        <f t="shared" si="61"/>
        <v>0</v>
      </c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BQ307" s="172"/>
      <c r="BR307" s="172"/>
      <c r="BS307" s="172"/>
      <c r="BT307" s="172"/>
      <c r="BU307" s="172"/>
      <c r="BV307" s="172"/>
      <c r="BW307" s="172"/>
      <c r="BX307" s="172"/>
      <c r="BY307" s="172"/>
      <c r="BZ307" s="172"/>
      <c r="CA307" s="172"/>
      <c r="CB307" s="172"/>
      <c r="CC307" s="172"/>
      <c r="CD307" s="172"/>
      <c r="CE307" s="172"/>
      <c r="CF307" s="172"/>
      <c r="CG307" s="172"/>
      <c r="CH307" s="172"/>
      <c r="CI307" s="172"/>
    </row>
    <row r="308" spans="6:87" ht="12.75" customHeight="1" outlineLevel="1" x14ac:dyDescent="0.3">
      <c r="F308" s="70">
        <v>174</v>
      </c>
      <c r="G308" s="173"/>
      <c r="H308" s="71" t="str">
        <v>libre</v>
      </c>
      <c r="I308" s="71" t="str">
        <v>libre</v>
      </c>
      <c r="J308" s="15" t="s">
        <v>256</v>
      </c>
      <c r="K308" s="84">
        <f t="shared" si="47"/>
        <v>13</v>
      </c>
      <c r="L308" s="28">
        <f t="shared" si="59"/>
        <v>0</v>
      </c>
      <c r="M308" s="28">
        <f t="shared" si="59"/>
        <v>0</v>
      </c>
      <c r="N308" s="28">
        <f t="shared" si="59"/>
        <v>0</v>
      </c>
      <c r="O308" s="28">
        <f t="shared" si="59"/>
        <v>0</v>
      </c>
      <c r="P308" s="28">
        <f t="shared" si="59"/>
        <v>0</v>
      </c>
      <c r="Q308" s="28">
        <f t="shared" si="59"/>
        <v>0</v>
      </c>
      <c r="R308" s="28">
        <f t="shared" si="59"/>
        <v>0</v>
      </c>
      <c r="S308" s="28">
        <f t="shared" si="59"/>
        <v>0</v>
      </c>
      <c r="T308" s="28">
        <f t="shared" si="61"/>
        <v>0</v>
      </c>
      <c r="U308" s="28">
        <f t="shared" si="61"/>
        <v>0</v>
      </c>
      <c r="V308" s="28">
        <f t="shared" si="61"/>
        <v>0</v>
      </c>
      <c r="W308" s="28">
        <f t="shared" si="61"/>
        <v>0</v>
      </c>
      <c r="X308" s="28">
        <f t="shared" si="61"/>
        <v>0</v>
      </c>
      <c r="Y308" s="28">
        <f t="shared" si="61"/>
        <v>0</v>
      </c>
      <c r="Z308" s="28">
        <f t="shared" si="61"/>
        <v>0</v>
      </c>
      <c r="AA308" s="28">
        <f t="shared" si="61"/>
        <v>0</v>
      </c>
      <c r="AB308" s="28">
        <f t="shared" si="61"/>
        <v>0</v>
      </c>
      <c r="AC308" s="28">
        <f t="shared" si="61"/>
        <v>0</v>
      </c>
      <c r="AD308" s="28">
        <f t="shared" si="61"/>
        <v>0</v>
      </c>
      <c r="AE308" s="28">
        <f t="shared" si="61"/>
        <v>0</v>
      </c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BQ308" s="172"/>
      <c r="BR308" s="172"/>
      <c r="BS308" s="172"/>
      <c r="BT308" s="172"/>
      <c r="BU308" s="172"/>
      <c r="BV308" s="172"/>
      <c r="BW308" s="172"/>
      <c r="BX308" s="172"/>
      <c r="BY308" s="172"/>
      <c r="BZ308" s="172"/>
      <c r="CA308" s="172"/>
      <c r="CB308" s="172"/>
      <c r="CC308" s="172"/>
      <c r="CD308" s="172"/>
      <c r="CE308" s="172"/>
      <c r="CF308" s="172"/>
      <c r="CG308" s="172"/>
      <c r="CH308" s="172"/>
      <c r="CI308" s="172"/>
    </row>
    <row r="309" spans="6:87" ht="12.75" customHeight="1" outlineLevel="1" x14ac:dyDescent="0.3">
      <c r="F309" s="70">
        <v>175</v>
      </c>
      <c r="G309" s="173"/>
      <c r="H309" s="71" t="str">
        <v>libre</v>
      </c>
      <c r="I309" s="71" t="str">
        <v>libre</v>
      </c>
      <c r="J309" s="15" t="s">
        <v>256</v>
      </c>
      <c r="K309" s="84">
        <f t="shared" si="47"/>
        <v>13</v>
      </c>
      <c r="L309" s="28">
        <f t="shared" si="59"/>
        <v>0</v>
      </c>
      <c r="M309" s="28">
        <f t="shared" si="59"/>
        <v>0</v>
      </c>
      <c r="N309" s="28">
        <f t="shared" si="59"/>
        <v>0</v>
      </c>
      <c r="O309" s="28">
        <f t="shared" si="59"/>
        <v>0</v>
      </c>
      <c r="P309" s="28">
        <f t="shared" si="59"/>
        <v>0</v>
      </c>
      <c r="Q309" s="28">
        <f t="shared" si="59"/>
        <v>0</v>
      </c>
      <c r="R309" s="28">
        <f t="shared" si="59"/>
        <v>0</v>
      </c>
      <c r="S309" s="28">
        <f t="shared" si="59"/>
        <v>0</v>
      </c>
      <c r="T309" s="28">
        <f t="shared" si="61"/>
        <v>0</v>
      </c>
      <c r="U309" s="28">
        <f t="shared" si="61"/>
        <v>0</v>
      </c>
      <c r="V309" s="28">
        <f t="shared" si="61"/>
        <v>0</v>
      </c>
      <c r="W309" s="28">
        <f t="shared" si="61"/>
        <v>0</v>
      </c>
      <c r="X309" s="28">
        <f t="shared" si="61"/>
        <v>0</v>
      </c>
      <c r="Y309" s="28">
        <f t="shared" si="61"/>
        <v>0</v>
      </c>
      <c r="Z309" s="28">
        <f t="shared" si="61"/>
        <v>0</v>
      </c>
      <c r="AA309" s="28">
        <f t="shared" si="61"/>
        <v>0</v>
      </c>
      <c r="AB309" s="28">
        <f t="shared" si="61"/>
        <v>0</v>
      </c>
      <c r="AC309" s="28">
        <f t="shared" si="61"/>
        <v>0</v>
      </c>
      <c r="AD309" s="28">
        <f t="shared" si="61"/>
        <v>0</v>
      </c>
      <c r="AE309" s="28">
        <f t="shared" si="61"/>
        <v>0</v>
      </c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BQ309" s="172"/>
      <c r="BR309" s="172"/>
      <c r="BS309" s="172"/>
      <c r="BT309" s="172"/>
      <c r="BU309" s="172"/>
      <c r="BV309" s="172"/>
      <c r="BW309" s="172"/>
      <c r="BX309" s="172"/>
      <c r="BY309" s="172"/>
      <c r="BZ309" s="172"/>
      <c r="CA309" s="172"/>
      <c r="CB309" s="172"/>
      <c r="CC309" s="172"/>
      <c r="CD309" s="172"/>
      <c r="CE309" s="172"/>
      <c r="CF309" s="172"/>
      <c r="CG309" s="172"/>
      <c r="CH309" s="172"/>
      <c r="CI309" s="172"/>
    </row>
    <row r="310" spans="6:87" ht="12.75" customHeight="1" outlineLevel="1" x14ac:dyDescent="0.3">
      <c r="F310" s="70">
        <v>176</v>
      </c>
      <c r="G310" s="173"/>
      <c r="H310" s="71" t="str">
        <v>libre</v>
      </c>
      <c r="I310" s="71" t="str">
        <v>libre</v>
      </c>
      <c r="J310" s="15" t="s">
        <v>256</v>
      </c>
      <c r="K310" s="84">
        <f t="shared" si="47"/>
        <v>13</v>
      </c>
      <c r="L310" s="28">
        <f t="shared" si="59"/>
        <v>0</v>
      </c>
      <c r="M310" s="28">
        <f t="shared" si="59"/>
        <v>0</v>
      </c>
      <c r="N310" s="28">
        <f t="shared" si="59"/>
        <v>0</v>
      </c>
      <c r="O310" s="28">
        <f t="shared" si="59"/>
        <v>0</v>
      </c>
      <c r="P310" s="28">
        <f t="shared" si="59"/>
        <v>0</v>
      </c>
      <c r="Q310" s="28">
        <f t="shared" si="59"/>
        <v>0</v>
      </c>
      <c r="R310" s="28">
        <f t="shared" si="59"/>
        <v>0</v>
      </c>
      <c r="S310" s="28">
        <f t="shared" si="59"/>
        <v>0</v>
      </c>
      <c r="T310" s="28">
        <f t="shared" si="61"/>
        <v>0</v>
      </c>
      <c r="U310" s="28">
        <f t="shared" si="61"/>
        <v>0</v>
      </c>
      <c r="V310" s="28">
        <f t="shared" si="61"/>
        <v>0</v>
      </c>
      <c r="W310" s="28">
        <f t="shared" si="61"/>
        <v>0</v>
      </c>
      <c r="X310" s="28">
        <f t="shared" si="61"/>
        <v>0</v>
      </c>
      <c r="Y310" s="28">
        <f t="shared" si="61"/>
        <v>0</v>
      </c>
      <c r="Z310" s="28">
        <f t="shared" si="61"/>
        <v>0</v>
      </c>
      <c r="AA310" s="28">
        <f t="shared" si="61"/>
        <v>0</v>
      </c>
      <c r="AB310" s="28">
        <f t="shared" si="61"/>
        <v>0</v>
      </c>
      <c r="AC310" s="28">
        <f t="shared" si="61"/>
        <v>0</v>
      </c>
      <c r="AD310" s="28">
        <f t="shared" si="61"/>
        <v>0</v>
      </c>
      <c r="AE310" s="28">
        <f t="shared" si="61"/>
        <v>0</v>
      </c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BQ310" s="172"/>
      <c r="BR310" s="172"/>
      <c r="BS310" s="172"/>
      <c r="BT310" s="172"/>
      <c r="BU310" s="172"/>
      <c r="BV310" s="172"/>
      <c r="BW310" s="172"/>
      <c r="BX310" s="172"/>
      <c r="BY310" s="172"/>
      <c r="BZ310" s="172"/>
      <c r="CA310" s="172"/>
      <c r="CB310" s="172"/>
      <c r="CC310" s="172"/>
      <c r="CD310" s="172"/>
      <c r="CE310" s="172"/>
      <c r="CF310" s="172"/>
      <c r="CG310" s="172"/>
      <c r="CH310" s="172"/>
      <c r="CI310" s="172"/>
    </row>
    <row r="311" spans="6:87" ht="12.75" customHeight="1" outlineLevel="1" x14ac:dyDescent="0.3">
      <c r="F311" s="70">
        <v>177</v>
      </c>
      <c r="G311" s="173"/>
      <c r="H311" s="71" t="str">
        <v>libre</v>
      </c>
      <c r="I311" s="71" t="str">
        <v>libre</v>
      </c>
      <c r="J311" s="15" t="s">
        <v>256</v>
      </c>
      <c r="K311" s="84">
        <f t="shared" si="47"/>
        <v>13</v>
      </c>
      <c r="L311" s="28">
        <f t="shared" si="59"/>
        <v>0</v>
      </c>
      <c r="M311" s="28">
        <f t="shared" si="59"/>
        <v>0</v>
      </c>
      <c r="N311" s="28">
        <f t="shared" si="59"/>
        <v>0</v>
      </c>
      <c r="O311" s="28">
        <f t="shared" si="59"/>
        <v>0</v>
      </c>
      <c r="P311" s="28">
        <f t="shared" si="59"/>
        <v>0</v>
      </c>
      <c r="Q311" s="28">
        <f t="shared" si="59"/>
        <v>0</v>
      </c>
      <c r="R311" s="28">
        <f t="shared" si="59"/>
        <v>0</v>
      </c>
      <c r="S311" s="28">
        <f t="shared" si="59"/>
        <v>0</v>
      </c>
      <c r="T311" s="28">
        <f t="shared" si="61"/>
        <v>0</v>
      </c>
      <c r="U311" s="28">
        <f t="shared" si="61"/>
        <v>0</v>
      </c>
      <c r="V311" s="28">
        <f t="shared" si="61"/>
        <v>0</v>
      </c>
      <c r="W311" s="28">
        <f t="shared" si="61"/>
        <v>0</v>
      </c>
      <c r="X311" s="28">
        <f t="shared" si="61"/>
        <v>0</v>
      </c>
      <c r="Y311" s="28">
        <f t="shared" si="61"/>
        <v>0</v>
      </c>
      <c r="Z311" s="28">
        <f t="shared" si="61"/>
        <v>0</v>
      </c>
      <c r="AA311" s="28">
        <f t="shared" si="61"/>
        <v>0</v>
      </c>
      <c r="AB311" s="28">
        <f t="shared" si="61"/>
        <v>0</v>
      </c>
      <c r="AC311" s="28">
        <f t="shared" si="61"/>
        <v>0</v>
      </c>
      <c r="AD311" s="28">
        <f t="shared" si="61"/>
        <v>0</v>
      </c>
      <c r="AE311" s="28">
        <f t="shared" si="61"/>
        <v>0</v>
      </c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BQ311" s="172"/>
      <c r="BR311" s="172"/>
      <c r="BS311" s="172"/>
      <c r="BT311" s="172"/>
      <c r="BU311" s="172"/>
      <c r="BV311" s="172"/>
      <c r="BW311" s="172"/>
      <c r="BX311" s="172"/>
      <c r="BY311" s="172"/>
      <c r="BZ311" s="172"/>
      <c r="CA311" s="172"/>
      <c r="CB311" s="172"/>
      <c r="CC311" s="172"/>
      <c r="CD311" s="172"/>
      <c r="CE311" s="172"/>
      <c r="CF311" s="172"/>
      <c r="CG311" s="172"/>
      <c r="CH311" s="172"/>
      <c r="CI311" s="172"/>
    </row>
    <row r="312" spans="6:87" ht="12.75" customHeight="1" outlineLevel="1" x14ac:dyDescent="0.3">
      <c r="F312" s="70">
        <v>178</v>
      </c>
      <c r="G312" s="173"/>
      <c r="H312" s="71" t="str">
        <v>libre</v>
      </c>
      <c r="I312" s="71" t="str">
        <v>libre</v>
      </c>
      <c r="J312" s="15" t="s">
        <v>256</v>
      </c>
      <c r="K312" s="84">
        <f t="shared" si="47"/>
        <v>13</v>
      </c>
      <c r="L312" s="28">
        <f t="shared" si="59"/>
        <v>0</v>
      </c>
      <c r="M312" s="28">
        <f t="shared" si="59"/>
        <v>0</v>
      </c>
      <c r="N312" s="28">
        <f t="shared" si="59"/>
        <v>0</v>
      </c>
      <c r="O312" s="28">
        <f t="shared" si="59"/>
        <v>0</v>
      </c>
      <c r="P312" s="28">
        <f t="shared" si="59"/>
        <v>0</v>
      </c>
      <c r="Q312" s="28">
        <f t="shared" si="59"/>
        <v>0</v>
      </c>
      <c r="R312" s="28">
        <f t="shared" si="59"/>
        <v>0</v>
      </c>
      <c r="S312" s="28">
        <f t="shared" si="59"/>
        <v>0</v>
      </c>
      <c r="T312" s="28">
        <f t="shared" si="61"/>
        <v>0</v>
      </c>
      <c r="U312" s="28">
        <f t="shared" si="61"/>
        <v>0</v>
      </c>
      <c r="V312" s="28">
        <f t="shared" si="61"/>
        <v>0</v>
      </c>
      <c r="W312" s="28">
        <f t="shared" si="61"/>
        <v>0</v>
      </c>
      <c r="X312" s="28">
        <f t="shared" si="61"/>
        <v>0</v>
      </c>
      <c r="Y312" s="28">
        <f t="shared" si="61"/>
        <v>0</v>
      </c>
      <c r="Z312" s="28">
        <f t="shared" si="61"/>
        <v>0</v>
      </c>
      <c r="AA312" s="28">
        <f t="shared" si="61"/>
        <v>0</v>
      </c>
      <c r="AB312" s="28">
        <f t="shared" si="61"/>
        <v>0</v>
      </c>
      <c r="AC312" s="28">
        <f t="shared" si="61"/>
        <v>0</v>
      </c>
      <c r="AD312" s="28">
        <f t="shared" si="61"/>
        <v>0</v>
      </c>
      <c r="AE312" s="28">
        <f t="shared" si="61"/>
        <v>0</v>
      </c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BQ312" s="172"/>
      <c r="BR312" s="172"/>
      <c r="BS312" s="172"/>
      <c r="BT312" s="172"/>
      <c r="BU312" s="172"/>
      <c r="BV312" s="172"/>
      <c r="BW312" s="172"/>
      <c r="BX312" s="172"/>
      <c r="BY312" s="172"/>
      <c r="BZ312" s="172"/>
      <c r="CA312" s="172"/>
      <c r="CB312" s="172"/>
      <c r="CC312" s="172"/>
      <c r="CD312" s="172"/>
      <c r="CE312" s="172"/>
      <c r="CF312" s="172"/>
      <c r="CG312" s="172"/>
      <c r="CH312" s="172"/>
      <c r="CI312" s="172"/>
    </row>
    <row r="313" spans="6:87" ht="12.75" customHeight="1" outlineLevel="1" x14ac:dyDescent="0.3">
      <c r="F313" s="70">
        <v>179</v>
      </c>
      <c r="G313" s="173"/>
      <c r="H313" s="71" t="str">
        <v>libre</v>
      </c>
      <c r="I313" s="71" t="str">
        <v>libre</v>
      </c>
      <c r="J313" s="15" t="s">
        <v>256</v>
      </c>
      <c r="K313" s="84">
        <f t="shared" si="47"/>
        <v>13</v>
      </c>
      <c r="L313" s="28">
        <f t="shared" si="59"/>
        <v>0</v>
      </c>
      <c r="M313" s="28">
        <f t="shared" si="59"/>
        <v>0</v>
      </c>
      <c r="N313" s="28">
        <f t="shared" si="59"/>
        <v>0</v>
      </c>
      <c r="O313" s="28">
        <f t="shared" si="59"/>
        <v>0</v>
      </c>
      <c r="P313" s="28">
        <f t="shared" si="59"/>
        <v>0</v>
      </c>
      <c r="Q313" s="28">
        <f t="shared" si="59"/>
        <v>0</v>
      </c>
      <c r="R313" s="28">
        <f t="shared" si="59"/>
        <v>0</v>
      </c>
      <c r="S313" s="28">
        <f t="shared" si="59"/>
        <v>0</v>
      </c>
      <c r="T313" s="28">
        <f t="shared" si="61"/>
        <v>0</v>
      </c>
      <c r="U313" s="28">
        <f t="shared" si="61"/>
        <v>0</v>
      </c>
      <c r="V313" s="28">
        <f t="shared" si="61"/>
        <v>0</v>
      </c>
      <c r="W313" s="28">
        <f t="shared" si="61"/>
        <v>0</v>
      </c>
      <c r="X313" s="28">
        <f t="shared" si="61"/>
        <v>0</v>
      </c>
      <c r="Y313" s="28">
        <f t="shared" si="61"/>
        <v>0</v>
      </c>
      <c r="Z313" s="28">
        <f t="shared" si="61"/>
        <v>0</v>
      </c>
      <c r="AA313" s="28">
        <f t="shared" si="61"/>
        <v>0</v>
      </c>
      <c r="AB313" s="28">
        <f t="shared" ref="T313:AE320" si="62">INDEX(As.Tb,$K313,AB$7)</f>
        <v>0</v>
      </c>
      <c r="AC313" s="28">
        <f t="shared" si="62"/>
        <v>0</v>
      </c>
      <c r="AD313" s="28">
        <f t="shared" si="62"/>
        <v>0</v>
      </c>
      <c r="AE313" s="28">
        <f t="shared" si="62"/>
        <v>0</v>
      </c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BQ313" s="172"/>
      <c r="BR313" s="172"/>
      <c r="BS313" s="172"/>
      <c r="BT313" s="172"/>
      <c r="BU313" s="172"/>
      <c r="BV313" s="172"/>
      <c r="BW313" s="172"/>
      <c r="BX313" s="172"/>
      <c r="BY313" s="172"/>
      <c r="BZ313" s="172"/>
      <c r="CA313" s="172"/>
      <c r="CB313" s="172"/>
      <c r="CC313" s="172"/>
      <c r="CD313" s="172"/>
      <c r="CE313" s="172"/>
      <c r="CF313" s="172"/>
      <c r="CG313" s="172"/>
      <c r="CH313" s="172"/>
      <c r="CI313" s="172"/>
    </row>
    <row r="314" spans="6:87" ht="12.75" customHeight="1" outlineLevel="1" x14ac:dyDescent="0.3">
      <c r="F314" s="70">
        <v>180</v>
      </c>
      <c r="G314" s="173"/>
      <c r="H314" s="71" t="str">
        <v>libre</v>
      </c>
      <c r="I314" s="71" t="str">
        <v>libre</v>
      </c>
      <c r="J314" s="15" t="s">
        <v>256</v>
      </c>
      <c r="K314" s="84">
        <f t="shared" si="47"/>
        <v>13</v>
      </c>
      <c r="L314" s="28">
        <f t="shared" si="59"/>
        <v>0</v>
      </c>
      <c r="M314" s="28">
        <f t="shared" si="59"/>
        <v>0</v>
      </c>
      <c r="N314" s="28">
        <f t="shared" si="59"/>
        <v>0</v>
      </c>
      <c r="O314" s="28">
        <f t="shared" si="59"/>
        <v>0</v>
      </c>
      <c r="P314" s="28">
        <f t="shared" si="59"/>
        <v>0</v>
      </c>
      <c r="Q314" s="28">
        <f t="shared" si="59"/>
        <v>0</v>
      </c>
      <c r="R314" s="28">
        <f t="shared" si="59"/>
        <v>0</v>
      </c>
      <c r="S314" s="28">
        <f t="shared" si="59"/>
        <v>0</v>
      </c>
      <c r="T314" s="28">
        <f t="shared" si="62"/>
        <v>0</v>
      </c>
      <c r="U314" s="28">
        <f t="shared" si="62"/>
        <v>0</v>
      </c>
      <c r="V314" s="28">
        <f t="shared" si="62"/>
        <v>0</v>
      </c>
      <c r="W314" s="28">
        <f t="shared" si="62"/>
        <v>0</v>
      </c>
      <c r="X314" s="28">
        <f t="shared" si="62"/>
        <v>0</v>
      </c>
      <c r="Y314" s="28">
        <f t="shared" si="62"/>
        <v>0</v>
      </c>
      <c r="Z314" s="28">
        <f t="shared" si="62"/>
        <v>0</v>
      </c>
      <c r="AA314" s="28">
        <f t="shared" si="62"/>
        <v>0</v>
      </c>
      <c r="AB314" s="28">
        <f t="shared" si="62"/>
        <v>0</v>
      </c>
      <c r="AC314" s="28">
        <f t="shared" si="62"/>
        <v>0</v>
      </c>
      <c r="AD314" s="28">
        <f t="shared" si="62"/>
        <v>0</v>
      </c>
      <c r="AE314" s="28">
        <f t="shared" si="62"/>
        <v>0</v>
      </c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BQ314" s="172"/>
      <c r="BR314" s="172"/>
      <c r="BS314" s="172"/>
      <c r="BT314" s="172"/>
      <c r="BU314" s="172"/>
      <c r="BV314" s="172"/>
      <c r="BW314" s="172"/>
      <c r="BX314" s="172"/>
      <c r="BY314" s="172"/>
      <c r="BZ314" s="172"/>
      <c r="CA314" s="172"/>
      <c r="CB314" s="172"/>
      <c r="CC314" s="172"/>
      <c r="CD314" s="172"/>
      <c r="CE314" s="172"/>
      <c r="CF314" s="172"/>
      <c r="CG314" s="172"/>
      <c r="CH314" s="172"/>
      <c r="CI314" s="172"/>
    </row>
    <row r="315" spans="6:87" ht="12.75" customHeight="1" outlineLevel="1" x14ac:dyDescent="0.3">
      <c r="F315" s="70">
        <v>181</v>
      </c>
      <c r="G315" s="173"/>
      <c r="H315" s="71" t="str">
        <v>libre</v>
      </c>
      <c r="I315" s="71" t="str">
        <v>libre</v>
      </c>
      <c r="J315" s="15" t="s">
        <v>256</v>
      </c>
      <c r="K315" s="84">
        <f t="shared" si="47"/>
        <v>13</v>
      </c>
      <c r="L315" s="28">
        <f t="shared" ref="L315:AA324" si="63">INDEX(As.Tb,$K315,L$7)</f>
        <v>0</v>
      </c>
      <c r="M315" s="28">
        <f t="shared" si="63"/>
        <v>0</v>
      </c>
      <c r="N315" s="28">
        <f t="shared" si="63"/>
        <v>0</v>
      </c>
      <c r="O315" s="28">
        <f t="shared" si="63"/>
        <v>0</v>
      </c>
      <c r="P315" s="28">
        <f t="shared" si="63"/>
        <v>0</v>
      </c>
      <c r="Q315" s="28">
        <f t="shared" si="63"/>
        <v>0</v>
      </c>
      <c r="R315" s="28">
        <f t="shared" si="63"/>
        <v>0</v>
      </c>
      <c r="S315" s="28">
        <f t="shared" si="63"/>
        <v>0</v>
      </c>
      <c r="T315" s="28">
        <f t="shared" si="63"/>
        <v>0</v>
      </c>
      <c r="U315" s="28">
        <f t="shared" si="63"/>
        <v>0</v>
      </c>
      <c r="V315" s="28">
        <f t="shared" si="63"/>
        <v>0</v>
      </c>
      <c r="W315" s="28">
        <f t="shared" si="63"/>
        <v>0</v>
      </c>
      <c r="X315" s="28">
        <f t="shared" si="63"/>
        <v>0</v>
      </c>
      <c r="Y315" s="28">
        <f t="shared" si="63"/>
        <v>0</v>
      </c>
      <c r="Z315" s="28">
        <f t="shared" si="63"/>
        <v>0</v>
      </c>
      <c r="AA315" s="28">
        <f t="shared" si="63"/>
        <v>0</v>
      </c>
      <c r="AB315" s="28">
        <f t="shared" si="62"/>
        <v>0</v>
      </c>
      <c r="AC315" s="28">
        <f t="shared" si="62"/>
        <v>0</v>
      </c>
      <c r="AD315" s="28">
        <f t="shared" si="62"/>
        <v>0</v>
      </c>
      <c r="AE315" s="28">
        <f t="shared" si="62"/>
        <v>0</v>
      </c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BQ315" s="172"/>
      <c r="BR315" s="172"/>
      <c r="BS315" s="172"/>
      <c r="BT315" s="172"/>
      <c r="BU315" s="172"/>
      <c r="BV315" s="172"/>
      <c r="BW315" s="172"/>
      <c r="BX315" s="172"/>
      <c r="BY315" s="172"/>
      <c r="BZ315" s="172"/>
      <c r="CA315" s="172"/>
      <c r="CB315" s="172"/>
      <c r="CC315" s="172"/>
      <c r="CD315" s="172"/>
      <c r="CE315" s="172"/>
      <c r="CF315" s="172"/>
      <c r="CG315" s="172"/>
      <c r="CH315" s="172"/>
      <c r="CI315" s="172"/>
    </row>
    <row r="316" spans="6:87" ht="12.75" customHeight="1" outlineLevel="1" x14ac:dyDescent="0.3">
      <c r="F316" s="70">
        <v>182</v>
      </c>
      <c r="G316" s="173"/>
      <c r="H316" s="71" t="str">
        <v>libre</v>
      </c>
      <c r="I316" s="71" t="str">
        <v>libre</v>
      </c>
      <c r="J316" s="15" t="s">
        <v>256</v>
      </c>
      <c r="K316" s="84">
        <f t="shared" si="47"/>
        <v>13</v>
      </c>
      <c r="L316" s="28">
        <f t="shared" si="63"/>
        <v>0</v>
      </c>
      <c r="M316" s="28">
        <f t="shared" si="63"/>
        <v>0</v>
      </c>
      <c r="N316" s="28">
        <f t="shared" si="63"/>
        <v>0</v>
      </c>
      <c r="O316" s="28">
        <f t="shared" si="63"/>
        <v>0</v>
      </c>
      <c r="P316" s="28">
        <f t="shared" si="63"/>
        <v>0</v>
      </c>
      <c r="Q316" s="28">
        <f t="shared" si="63"/>
        <v>0</v>
      </c>
      <c r="R316" s="28">
        <f t="shared" si="63"/>
        <v>0</v>
      </c>
      <c r="S316" s="28">
        <f t="shared" si="63"/>
        <v>0</v>
      </c>
      <c r="T316" s="28">
        <f t="shared" si="62"/>
        <v>0</v>
      </c>
      <c r="U316" s="28">
        <f t="shared" si="62"/>
        <v>0</v>
      </c>
      <c r="V316" s="28">
        <f t="shared" si="62"/>
        <v>0</v>
      </c>
      <c r="W316" s="28">
        <f t="shared" si="62"/>
        <v>0</v>
      </c>
      <c r="X316" s="28">
        <f t="shared" si="62"/>
        <v>0</v>
      </c>
      <c r="Y316" s="28">
        <f t="shared" si="62"/>
        <v>0</v>
      </c>
      <c r="Z316" s="28">
        <f t="shared" si="62"/>
        <v>0</v>
      </c>
      <c r="AA316" s="28">
        <f t="shared" si="62"/>
        <v>0</v>
      </c>
      <c r="AB316" s="28">
        <f t="shared" si="62"/>
        <v>0</v>
      </c>
      <c r="AC316" s="28">
        <f t="shared" si="62"/>
        <v>0</v>
      </c>
      <c r="AD316" s="28">
        <f t="shared" si="62"/>
        <v>0</v>
      </c>
      <c r="AE316" s="28">
        <f t="shared" si="62"/>
        <v>0</v>
      </c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BQ316" s="172"/>
      <c r="BR316" s="172"/>
      <c r="BS316" s="172"/>
      <c r="BT316" s="172"/>
      <c r="BU316" s="172"/>
      <c r="BV316" s="172"/>
      <c r="BW316" s="172"/>
      <c r="BX316" s="172"/>
      <c r="BY316" s="172"/>
      <c r="BZ316" s="172"/>
      <c r="CA316" s="172"/>
      <c r="CB316" s="172"/>
      <c r="CC316" s="172"/>
      <c r="CD316" s="172"/>
      <c r="CE316" s="172"/>
      <c r="CF316" s="172"/>
      <c r="CG316" s="172"/>
      <c r="CH316" s="172"/>
      <c r="CI316" s="172"/>
    </row>
    <row r="317" spans="6:87" ht="12.75" customHeight="1" outlineLevel="1" x14ac:dyDescent="0.3">
      <c r="F317" s="70">
        <v>183</v>
      </c>
      <c r="G317" s="173"/>
      <c r="H317" s="71" t="str">
        <v>libre</v>
      </c>
      <c r="I317" s="71" t="str">
        <v>libre</v>
      </c>
      <c r="J317" s="15" t="s">
        <v>256</v>
      </c>
      <c r="K317" s="84">
        <f t="shared" si="47"/>
        <v>13</v>
      </c>
      <c r="L317" s="28">
        <f t="shared" si="63"/>
        <v>0</v>
      </c>
      <c r="M317" s="28">
        <f t="shared" si="63"/>
        <v>0</v>
      </c>
      <c r="N317" s="28">
        <f t="shared" si="63"/>
        <v>0</v>
      </c>
      <c r="O317" s="28">
        <f t="shared" si="63"/>
        <v>0</v>
      </c>
      <c r="P317" s="28">
        <f t="shared" si="63"/>
        <v>0</v>
      </c>
      <c r="Q317" s="28">
        <f t="shared" si="63"/>
        <v>0</v>
      </c>
      <c r="R317" s="28">
        <f t="shared" si="63"/>
        <v>0</v>
      </c>
      <c r="S317" s="28">
        <f t="shared" si="63"/>
        <v>0</v>
      </c>
      <c r="T317" s="28">
        <f t="shared" si="62"/>
        <v>0</v>
      </c>
      <c r="U317" s="28">
        <f t="shared" si="62"/>
        <v>0</v>
      </c>
      <c r="V317" s="28">
        <f t="shared" si="62"/>
        <v>0</v>
      </c>
      <c r="W317" s="28">
        <f t="shared" si="62"/>
        <v>0</v>
      </c>
      <c r="X317" s="28">
        <f t="shared" si="62"/>
        <v>0</v>
      </c>
      <c r="Y317" s="28">
        <f t="shared" si="62"/>
        <v>0</v>
      </c>
      <c r="Z317" s="28">
        <f t="shared" si="62"/>
        <v>0</v>
      </c>
      <c r="AA317" s="28">
        <f t="shared" si="62"/>
        <v>0</v>
      </c>
      <c r="AB317" s="28">
        <f t="shared" si="62"/>
        <v>0</v>
      </c>
      <c r="AC317" s="28">
        <f t="shared" si="62"/>
        <v>0</v>
      </c>
      <c r="AD317" s="28">
        <f t="shared" si="62"/>
        <v>0</v>
      </c>
      <c r="AE317" s="28">
        <f t="shared" si="62"/>
        <v>0</v>
      </c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BQ317" s="172"/>
      <c r="BR317" s="172"/>
      <c r="BS317" s="172"/>
      <c r="BT317" s="172"/>
      <c r="BU317" s="172"/>
      <c r="BV317" s="172"/>
      <c r="BW317" s="172"/>
      <c r="BX317" s="172"/>
      <c r="BY317" s="172"/>
      <c r="BZ317" s="172"/>
      <c r="CA317" s="172"/>
      <c r="CB317" s="172"/>
      <c r="CC317" s="172"/>
      <c r="CD317" s="172"/>
      <c r="CE317" s="172"/>
      <c r="CF317" s="172"/>
      <c r="CG317" s="172"/>
      <c r="CH317" s="172"/>
      <c r="CI317" s="172"/>
    </row>
    <row r="318" spans="6:87" ht="12.75" customHeight="1" outlineLevel="1" x14ac:dyDescent="0.3">
      <c r="F318" s="70">
        <v>184</v>
      </c>
      <c r="G318" s="173"/>
      <c r="H318" s="71" t="str">
        <v>libre</v>
      </c>
      <c r="I318" s="71" t="str">
        <v>libre</v>
      </c>
      <c r="J318" s="15" t="s">
        <v>256</v>
      </c>
      <c r="K318" s="84">
        <f t="shared" si="47"/>
        <v>13</v>
      </c>
      <c r="L318" s="28">
        <f t="shared" si="63"/>
        <v>0</v>
      </c>
      <c r="M318" s="28">
        <f t="shared" si="63"/>
        <v>0</v>
      </c>
      <c r="N318" s="28">
        <f t="shared" si="63"/>
        <v>0</v>
      </c>
      <c r="O318" s="28">
        <f t="shared" si="63"/>
        <v>0</v>
      </c>
      <c r="P318" s="28">
        <f t="shared" si="63"/>
        <v>0</v>
      </c>
      <c r="Q318" s="28">
        <f t="shared" si="63"/>
        <v>0</v>
      </c>
      <c r="R318" s="28">
        <f t="shared" si="63"/>
        <v>0</v>
      </c>
      <c r="S318" s="28">
        <f t="shared" si="63"/>
        <v>0</v>
      </c>
      <c r="T318" s="28">
        <f t="shared" si="62"/>
        <v>0</v>
      </c>
      <c r="U318" s="28">
        <f t="shared" si="62"/>
        <v>0</v>
      </c>
      <c r="V318" s="28">
        <f t="shared" si="62"/>
        <v>0</v>
      </c>
      <c r="W318" s="28">
        <f t="shared" si="62"/>
        <v>0</v>
      </c>
      <c r="X318" s="28">
        <f t="shared" si="62"/>
        <v>0</v>
      </c>
      <c r="Y318" s="28">
        <f t="shared" si="62"/>
        <v>0</v>
      </c>
      <c r="Z318" s="28">
        <f t="shared" si="62"/>
        <v>0</v>
      </c>
      <c r="AA318" s="28">
        <f t="shared" si="62"/>
        <v>0</v>
      </c>
      <c r="AB318" s="28">
        <f t="shared" si="62"/>
        <v>0</v>
      </c>
      <c r="AC318" s="28">
        <f t="shared" si="62"/>
        <v>0</v>
      </c>
      <c r="AD318" s="28">
        <f t="shared" si="62"/>
        <v>0</v>
      </c>
      <c r="AE318" s="28">
        <f t="shared" si="62"/>
        <v>0</v>
      </c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BQ318" s="172"/>
      <c r="BR318" s="172"/>
      <c r="BS318" s="172"/>
      <c r="BT318" s="172"/>
      <c r="BU318" s="172"/>
      <c r="BV318" s="172"/>
      <c r="BW318" s="172"/>
      <c r="BX318" s="172"/>
      <c r="BY318" s="172"/>
      <c r="BZ318" s="172"/>
      <c r="CA318" s="172"/>
      <c r="CB318" s="172"/>
      <c r="CC318" s="172"/>
      <c r="CD318" s="172"/>
      <c r="CE318" s="172"/>
      <c r="CF318" s="172"/>
      <c r="CG318" s="172"/>
      <c r="CH318" s="172"/>
      <c r="CI318" s="172"/>
    </row>
    <row r="319" spans="6:87" ht="12.75" customHeight="1" outlineLevel="1" x14ac:dyDescent="0.3">
      <c r="F319" s="70">
        <v>185</v>
      </c>
      <c r="G319" s="173"/>
      <c r="H319" s="71" t="str">
        <v>libre</v>
      </c>
      <c r="I319" s="71" t="str">
        <v>libre</v>
      </c>
      <c r="J319" s="15" t="s">
        <v>256</v>
      </c>
      <c r="K319" s="84">
        <f t="shared" si="47"/>
        <v>13</v>
      </c>
      <c r="L319" s="28">
        <f t="shared" si="63"/>
        <v>0</v>
      </c>
      <c r="M319" s="28">
        <f t="shared" si="63"/>
        <v>0</v>
      </c>
      <c r="N319" s="28">
        <f t="shared" si="63"/>
        <v>0</v>
      </c>
      <c r="O319" s="28">
        <f t="shared" si="63"/>
        <v>0</v>
      </c>
      <c r="P319" s="28">
        <f t="shared" si="63"/>
        <v>0</v>
      </c>
      <c r="Q319" s="28">
        <f t="shared" si="63"/>
        <v>0</v>
      </c>
      <c r="R319" s="28">
        <f t="shared" si="63"/>
        <v>0</v>
      </c>
      <c r="S319" s="28">
        <f t="shared" si="63"/>
        <v>0</v>
      </c>
      <c r="T319" s="28">
        <f t="shared" si="62"/>
        <v>0</v>
      </c>
      <c r="U319" s="28">
        <f t="shared" si="62"/>
        <v>0</v>
      </c>
      <c r="V319" s="28">
        <f t="shared" si="62"/>
        <v>0</v>
      </c>
      <c r="W319" s="28">
        <f t="shared" si="62"/>
        <v>0</v>
      </c>
      <c r="X319" s="28">
        <f t="shared" si="62"/>
        <v>0</v>
      </c>
      <c r="Y319" s="28">
        <f t="shared" si="62"/>
        <v>0</v>
      </c>
      <c r="Z319" s="28">
        <f t="shared" si="62"/>
        <v>0</v>
      </c>
      <c r="AA319" s="28">
        <f t="shared" si="62"/>
        <v>0</v>
      </c>
      <c r="AB319" s="28">
        <f t="shared" si="62"/>
        <v>0</v>
      </c>
      <c r="AC319" s="28">
        <f t="shared" si="62"/>
        <v>0</v>
      </c>
      <c r="AD319" s="28">
        <f t="shared" si="62"/>
        <v>0</v>
      </c>
      <c r="AE319" s="28">
        <f t="shared" si="62"/>
        <v>0</v>
      </c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BQ319" s="172"/>
      <c r="BR319" s="172"/>
      <c r="BS319" s="172"/>
      <c r="BT319" s="172"/>
      <c r="BU319" s="172"/>
      <c r="BV319" s="172"/>
      <c r="BW319" s="172"/>
      <c r="BX319" s="172"/>
      <c r="BY319" s="172"/>
      <c r="BZ319" s="172"/>
      <c r="CA319" s="172"/>
      <c r="CB319" s="172"/>
      <c r="CC319" s="172"/>
      <c r="CD319" s="172"/>
      <c r="CE319" s="172"/>
      <c r="CF319" s="172"/>
      <c r="CG319" s="172"/>
      <c r="CH319" s="172"/>
      <c r="CI319" s="172"/>
    </row>
    <row r="320" spans="6:87" ht="12.75" customHeight="1" outlineLevel="1" x14ac:dyDescent="0.3">
      <c r="F320" s="70">
        <v>186</v>
      </c>
      <c r="G320" s="173"/>
      <c r="H320" s="71" t="str">
        <v>libre</v>
      </c>
      <c r="I320" s="71" t="str">
        <v>libre</v>
      </c>
      <c r="J320" s="15" t="s">
        <v>256</v>
      </c>
      <c r="K320" s="84">
        <f t="shared" si="47"/>
        <v>13</v>
      </c>
      <c r="L320" s="28">
        <f t="shared" si="63"/>
        <v>0</v>
      </c>
      <c r="M320" s="28">
        <f t="shared" si="63"/>
        <v>0</v>
      </c>
      <c r="N320" s="28">
        <f t="shared" si="63"/>
        <v>0</v>
      </c>
      <c r="O320" s="28">
        <f t="shared" si="63"/>
        <v>0</v>
      </c>
      <c r="P320" s="28">
        <f t="shared" si="63"/>
        <v>0</v>
      </c>
      <c r="Q320" s="28">
        <f t="shared" si="63"/>
        <v>0</v>
      </c>
      <c r="R320" s="28">
        <f t="shared" si="63"/>
        <v>0</v>
      </c>
      <c r="S320" s="28">
        <f t="shared" si="63"/>
        <v>0</v>
      </c>
      <c r="T320" s="28">
        <f t="shared" si="62"/>
        <v>0</v>
      </c>
      <c r="U320" s="28">
        <f t="shared" si="62"/>
        <v>0</v>
      </c>
      <c r="V320" s="28">
        <f t="shared" si="62"/>
        <v>0</v>
      </c>
      <c r="W320" s="28">
        <f t="shared" si="62"/>
        <v>0</v>
      </c>
      <c r="X320" s="28">
        <f t="shared" si="62"/>
        <v>0</v>
      </c>
      <c r="Y320" s="28">
        <f t="shared" si="62"/>
        <v>0</v>
      </c>
      <c r="Z320" s="28">
        <f t="shared" si="62"/>
        <v>0</v>
      </c>
      <c r="AA320" s="28">
        <f t="shared" si="62"/>
        <v>0</v>
      </c>
      <c r="AB320" s="28">
        <f t="shared" si="62"/>
        <v>0</v>
      </c>
      <c r="AC320" s="28">
        <f t="shared" si="62"/>
        <v>0</v>
      </c>
      <c r="AD320" s="28">
        <f t="shared" si="62"/>
        <v>0</v>
      </c>
      <c r="AE320" s="28">
        <f t="shared" ref="AE320" si="64">INDEX(As.Tb,$K320,AE$7)</f>
        <v>0</v>
      </c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BQ320" s="172"/>
      <c r="BR320" s="172"/>
      <c r="BS320" s="172"/>
      <c r="BT320" s="172"/>
      <c r="BU320" s="172"/>
      <c r="BV320" s="172"/>
      <c r="BW320" s="172"/>
      <c r="BX320" s="172"/>
      <c r="BY320" s="172"/>
      <c r="BZ320" s="172"/>
      <c r="CA320" s="172"/>
      <c r="CB320" s="172"/>
      <c r="CC320" s="172"/>
      <c r="CD320" s="172"/>
      <c r="CE320" s="172"/>
      <c r="CF320" s="172"/>
      <c r="CG320" s="172"/>
      <c r="CH320" s="172"/>
      <c r="CI320" s="172"/>
    </row>
    <row r="321" spans="6:87" ht="12.75" customHeight="1" outlineLevel="1" x14ac:dyDescent="0.3">
      <c r="F321" s="70">
        <v>187</v>
      </c>
      <c r="G321" s="173"/>
      <c r="H321" s="71" t="str">
        <v>libre</v>
      </c>
      <c r="I321" s="71" t="str">
        <v>libre</v>
      </c>
      <c r="J321" s="15" t="s">
        <v>256</v>
      </c>
      <c r="K321" s="84">
        <f t="shared" si="47"/>
        <v>13</v>
      </c>
      <c r="L321" s="28">
        <f t="shared" si="63"/>
        <v>0</v>
      </c>
      <c r="M321" s="28">
        <f t="shared" si="63"/>
        <v>0</v>
      </c>
      <c r="N321" s="28">
        <f t="shared" si="63"/>
        <v>0</v>
      </c>
      <c r="O321" s="28">
        <f t="shared" si="63"/>
        <v>0</v>
      </c>
      <c r="P321" s="28">
        <f t="shared" si="63"/>
        <v>0</v>
      </c>
      <c r="Q321" s="28">
        <f t="shared" si="63"/>
        <v>0</v>
      </c>
      <c r="R321" s="28">
        <f t="shared" si="63"/>
        <v>0</v>
      </c>
      <c r="S321" s="28">
        <f t="shared" si="63"/>
        <v>0</v>
      </c>
      <c r="T321" s="28">
        <f t="shared" ref="T321:AE327" si="65">INDEX(As.Tb,$K321,T$7)</f>
        <v>0</v>
      </c>
      <c r="U321" s="28">
        <f t="shared" si="65"/>
        <v>0</v>
      </c>
      <c r="V321" s="28">
        <f t="shared" si="65"/>
        <v>0</v>
      </c>
      <c r="W321" s="28">
        <f t="shared" si="65"/>
        <v>0</v>
      </c>
      <c r="X321" s="28">
        <f t="shared" si="65"/>
        <v>0</v>
      </c>
      <c r="Y321" s="28">
        <f t="shared" si="65"/>
        <v>0</v>
      </c>
      <c r="Z321" s="28">
        <f t="shared" si="65"/>
        <v>0</v>
      </c>
      <c r="AA321" s="28">
        <f t="shared" si="65"/>
        <v>0</v>
      </c>
      <c r="AB321" s="28">
        <f t="shared" si="65"/>
        <v>0</v>
      </c>
      <c r="AC321" s="28">
        <f t="shared" si="65"/>
        <v>0</v>
      </c>
      <c r="AD321" s="28">
        <f t="shared" si="65"/>
        <v>0</v>
      </c>
      <c r="AE321" s="28">
        <f t="shared" si="65"/>
        <v>0</v>
      </c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BQ321" s="172"/>
      <c r="BR321" s="172"/>
      <c r="BS321" s="172"/>
      <c r="BT321" s="172"/>
      <c r="BU321" s="172"/>
      <c r="BV321" s="172"/>
      <c r="BW321" s="172"/>
      <c r="BX321" s="172"/>
      <c r="BY321" s="172"/>
      <c r="BZ321" s="172"/>
      <c r="CA321" s="172"/>
      <c r="CB321" s="172"/>
      <c r="CC321" s="172"/>
      <c r="CD321" s="172"/>
      <c r="CE321" s="172"/>
      <c r="CF321" s="172"/>
      <c r="CG321" s="172"/>
      <c r="CH321" s="172"/>
      <c r="CI321" s="172"/>
    </row>
    <row r="322" spans="6:87" ht="12.75" customHeight="1" outlineLevel="1" x14ac:dyDescent="0.3">
      <c r="F322" s="70">
        <v>188</v>
      </c>
      <c r="G322" s="173"/>
      <c r="H322" s="71" t="str">
        <v>libre</v>
      </c>
      <c r="I322" s="71" t="str">
        <v>libre</v>
      </c>
      <c r="J322" s="15" t="s">
        <v>256</v>
      </c>
      <c r="K322" s="84">
        <f t="shared" si="47"/>
        <v>13</v>
      </c>
      <c r="L322" s="28">
        <f t="shared" si="63"/>
        <v>0</v>
      </c>
      <c r="M322" s="28">
        <f t="shared" si="63"/>
        <v>0</v>
      </c>
      <c r="N322" s="28">
        <f t="shared" si="63"/>
        <v>0</v>
      </c>
      <c r="O322" s="28">
        <f t="shared" si="63"/>
        <v>0</v>
      </c>
      <c r="P322" s="28">
        <f t="shared" si="63"/>
        <v>0</v>
      </c>
      <c r="Q322" s="28">
        <f t="shared" si="63"/>
        <v>0</v>
      </c>
      <c r="R322" s="28">
        <f t="shared" si="63"/>
        <v>0</v>
      </c>
      <c r="S322" s="28">
        <f t="shared" si="63"/>
        <v>0</v>
      </c>
      <c r="T322" s="28">
        <f t="shared" si="65"/>
        <v>0</v>
      </c>
      <c r="U322" s="28">
        <f t="shared" si="65"/>
        <v>0</v>
      </c>
      <c r="V322" s="28">
        <f t="shared" si="65"/>
        <v>0</v>
      </c>
      <c r="W322" s="28">
        <f t="shared" si="65"/>
        <v>0</v>
      </c>
      <c r="X322" s="28">
        <f t="shared" si="65"/>
        <v>0</v>
      </c>
      <c r="Y322" s="28">
        <f t="shared" si="65"/>
        <v>0</v>
      </c>
      <c r="Z322" s="28">
        <f t="shared" si="65"/>
        <v>0</v>
      </c>
      <c r="AA322" s="28">
        <f t="shared" si="65"/>
        <v>0</v>
      </c>
      <c r="AB322" s="28">
        <f t="shared" si="65"/>
        <v>0</v>
      </c>
      <c r="AC322" s="28">
        <f t="shared" si="65"/>
        <v>0</v>
      </c>
      <c r="AD322" s="28">
        <f t="shared" si="65"/>
        <v>0</v>
      </c>
      <c r="AE322" s="28">
        <f t="shared" si="65"/>
        <v>0</v>
      </c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BQ322" s="172"/>
      <c r="BR322" s="172"/>
      <c r="BS322" s="172"/>
      <c r="BT322" s="172"/>
      <c r="BU322" s="172"/>
      <c r="BV322" s="172"/>
      <c r="BW322" s="172"/>
      <c r="BX322" s="172"/>
      <c r="BY322" s="172"/>
      <c r="BZ322" s="172"/>
      <c r="CA322" s="172"/>
      <c r="CB322" s="172"/>
      <c r="CC322" s="172"/>
      <c r="CD322" s="172"/>
      <c r="CE322" s="172"/>
      <c r="CF322" s="172"/>
      <c r="CG322" s="172"/>
      <c r="CH322" s="172"/>
      <c r="CI322" s="172"/>
    </row>
    <row r="323" spans="6:87" ht="12.75" customHeight="1" outlineLevel="1" x14ac:dyDescent="0.3">
      <c r="F323" s="70">
        <v>189</v>
      </c>
      <c r="G323" s="173"/>
      <c r="H323" s="71" t="str">
        <v>libre</v>
      </c>
      <c r="I323" s="71" t="str">
        <v>libre</v>
      </c>
      <c r="J323" s="15" t="s">
        <v>256</v>
      </c>
      <c r="K323" s="84">
        <f t="shared" si="47"/>
        <v>13</v>
      </c>
      <c r="L323" s="28">
        <f t="shared" si="63"/>
        <v>0</v>
      </c>
      <c r="M323" s="28">
        <f t="shared" si="63"/>
        <v>0</v>
      </c>
      <c r="N323" s="28">
        <f t="shared" si="63"/>
        <v>0</v>
      </c>
      <c r="O323" s="28">
        <f t="shared" si="63"/>
        <v>0</v>
      </c>
      <c r="P323" s="28">
        <f t="shared" si="63"/>
        <v>0</v>
      </c>
      <c r="Q323" s="28">
        <f t="shared" si="63"/>
        <v>0</v>
      </c>
      <c r="R323" s="28">
        <f t="shared" si="63"/>
        <v>0</v>
      </c>
      <c r="S323" s="28">
        <f t="shared" si="63"/>
        <v>0</v>
      </c>
      <c r="T323" s="28">
        <f t="shared" si="65"/>
        <v>0</v>
      </c>
      <c r="U323" s="28">
        <f t="shared" si="65"/>
        <v>0</v>
      </c>
      <c r="V323" s="28">
        <f t="shared" si="65"/>
        <v>0</v>
      </c>
      <c r="W323" s="28">
        <f t="shared" si="65"/>
        <v>0</v>
      </c>
      <c r="X323" s="28">
        <f t="shared" si="65"/>
        <v>0</v>
      </c>
      <c r="Y323" s="28">
        <f t="shared" si="65"/>
        <v>0</v>
      </c>
      <c r="Z323" s="28">
        <f t="shared" si="65"/>
        <v>0</v>
      </c>
      <c r="AA323" s="28">
        <f t="shared" si="65"/>
        <v>0</v>
      </c>
      <c r="AB323" s="28">
        <f t="shared" si="65"/>
        <v>0</v>
      </c>
      <c r="AC323" s="28">
        <f t="shared" si="65"/>
        <v>0</v>
      </c>
      <c r="AD323" s="28">
        <f t="shared" si="65"/>
        <v>0</v>
      </c>
      <c r="AE323" s="28">
        <f t="shared" si="65"/>
        <v>0</v>
      </c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BQ323" s="172"/>
      <c r="BR323" s="172"/>
      <c r="BS323" s="172"/>
      <c r="BT323" s="172"/>
      <c r="BU323" s="172"/>
      <c r="BV323" s="172"/>
      <c r="BW323" s="172"/>
      <c r="BX323" s="172"/>
      <c r="BY323" s="172"/>
      <c r="BZ323" s="172"/>
      <c r="CA323" s="172"/>
      <c r="CB323" s="172"/>
      <c r="CC323" s="172"/>
      <c r="CD323" s="172"/>
      <c r="CE323" s="172"/>
      <c r="CF323" s="172"/>
      <c r="CG323" s="172"/>
      <c r="CH323" s="172"/>
      <c r="CI323" s="172"/>
    </row>
    <row r="324" spans="6:87" ht="12.75" customHeight="1" outlineLevel="1" x14ac:dyDescent="0.3">
      <c r="F324" s="70">
        <v>190</v>
      </c>
      <c r="G324" s="173"/>
      <c r="H324" s="71" t="str">
        <v>libre</v>
      </c>
      <c r="I324" s="71" t="str">
        <v>libre</v>
      </c>
      <c r="J324" s="15" t="s">
        <v>256</v>
      </c>
      <c r="K324" s="84">
        <f t="shared" si="47"/>
        <v>13</v>
      </c>
      <c r="L324" s="28">
        <f t="shared" si="63"/>
        <v>0</v>
      </c>
      <c r="M324" s="28">
        <f t="shared" si="63"/>
        <v>0</v>
      </c>
      <c r="N324" s="28">
        <f t="shared" si="63"/>
        <v>0</v>
      </c>
      <c r="O324" s="28">
        <f t="shared" si="63"/>
        <v>0</v>
      </c>
      <c r="P324" s="28">
        <f t="shared" si="63"/>
        <v>0</v>
      </c>
      <c r="Q324" s="28">
        <f t="shared" si="63"/>
        <v>0</v>
      </c>
      <c r="R324" s="28">
        <f t="shared" si="63"/>
        <v>0</v>
      </c>
      <c r="S324" s="28">
        <f t="shared" si="63"/>
        <v>0</v>
      </c>
      <c r="T324" s="28">
        <f t="shared" si="65"/>
        <v>0</v>
      </c>
      <c r="U324" s="28">
        <f t="shared" si="65"/>
        <v>0</v>
      </c>
      <c r="V324" s="28">
        <f t="shared" si="65"/>
        <v>0</v>
      </c>
      <c r="W324" s="28">
        <f t="shared" si="65"/>
        <v>0</v>
      </c>
      <c r="X324" s="28">
        <f t="shared" si="65"/>
        <v>0</v>
      </c>
      <c r="Y324" s="28">
        <f t="shared" si="65"/>
        <v>0</v>
      </c>
      <c r="Z324" s="28">
        <f t="shared" si="65"/>
        <v>0</v>
      </c>
      <c r="AA324" s="28">
        <f t="shared" si="65"/>
        <v>0</v>
      </c>
      <c r="AB324" s="28">
        <f t="shared" si="65"/>
        <v>0</v>
      </c>
      <c r="AC324" s="28">
        <f t="shared" si="65"/>
        <v>0</v>
      </c>
      <c r="AD324" s="28">
        <f t="shared" si="65"/>
        <v>0</v>
      </c>
      <c r="AE324" s="28">
        <f t="shared" si="65"/>
        <v>0</v>
      </c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BQ324" s="172"/>
      <c r="BR324" s="172"/>
      <c r="BS324" s="172"/>
      <c r="BT324" s="172"/>
      <c r="BU324" s="172"/>
      <c r="BV324" s="172"/>
      <c r="BW324" s="172"/>
      <c r="BX324" s="172"/>
      <c r="BY324" s="172"/>
      <c r="BZ324" s="172"/>
      <c r="CA324" s="172"/>
      <c r="CB324" s="172"/>
      <c r="CC324" s="172"/>
      <c r="CD324" s="172"/>
      <c r="CE324" s="172"/>
      <c r="CF324" s="172"/>
      <c r="CG324" s="172"/>
      <c r="CH324" s="172"/>
      <c r="CI324" s="172"/>
    </row>
    <row r="325" spans="6:87" ht="12.75" customHeight="1" outlineLevel="1" x14ac:dyDescent="0.3">
      <c r="F325" s="70">
        <v>191</v>
      </c>
      <c r="G325" s="173"/>
      <c r="H325" s="71" t="str">
        <v>libre</v>
      </c>
      <c r="I325" s="71" t="str">
        <v>libre</v>
      </c>
      <c r="J325" s="15" t="s">
        <v>256</v>
      </c>
      <c r="K325" s="84">
        <f t="shared" si="47"/>
        <v>13</v>
      </c>
      <c r="L325" s="28">
        <f t="shared" ref="L325:AA334" si="66">INDEX(As.Tb,$K325,L$7)</f>
        <v>0</v>
      </c>
      <c r="M325" s="28">
        <f t="shared" si="66"/>
        <v>0</v>
      </c>
      <c r="N325" s="28">
        <f t="shared" si="66"/>
        <v>0</v>
      </c>
      <c r="O325" s="28">
        <f t="shared" si="66"/>
        <v>0</v>
      </c>
      <c r="P325" s="28">
        <f t="shared" si="66"/>
        <v>0</v>
      </c>
      <c r="Q325" s="28">
        <f t="shared" si="66"/>
        <v>0</v>
      </c>
      <c r="R325" s="28">
        <f t="shared" si="66"/>
        <v>0</v>
      </c>
      <c r="S325" s="28">
        <f t="shared" si="66"/>
        <v>0</v>
      </c>
      <c r="T325" s="28">
        <f t="shared" si="66"/>
        <v>0</v>
      </c>
      <c r="U325" s="28">
        <f t="shared" si="66"/>
        <v>0</v>
      </c>
      <c r="V325" s="28">
        <f t="shared" si="66"/>
        <v>0</v>
      </c>
      <c r="W325" s="28">
        <f t="shared" si="66"/>
        <v>0</v>
      </c>
      <c r="X325" s="28">
        <f t="shared" si="66"/>
        <v>0</v>
      </c>
      <c r="Y325" s="28">
        <f t="shared" si="66"/>
        <v>0</v>
      </c>
      <c r="Z325" s="28">
        <f t="shared" si="66"/>
        <v>0</v>
      </c>
      <c r="AA325" s="28">
        <f t="shared" si="66"/>
        <v>0</v>
      </c>
      <c r="AB325" s="28">
        <f t="shared" si="65"/>
        <v>0</v>
      </c>
      <c r="AC325" s="28">
        <f t="shared" si="65"/>
        <v>0</v>
      </c>
      <c r="AD325" s="28">
        <f t="shared" si="65"/>
        <v>0</v>
      </c>
      <c r="AE325" s="28">
        <f t="shared" si="65"/>
        <v>0</v>
      </c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BQ325" s="172"/>
      <c r="BR325" s="172"/>
      <c r="BS325" s="172"/>
      <c r="BT325" s="172"/>
      <c r="BU325" s="172"/>
      <c r="BV325" s="172"/>
      <c r="BW325" s="172"/>
      <c r="BX325" s="172"/>
      <c r="BY325" s="172"/>
      <c r="BZ325" s="172"/>
      <c r="CA325" s="172"/>
      <c r="CB325" s="172"/>
      <c r="CC325" s="172"/>
      <c r="CD325" s="172"/>
      <c r="CE325" s="172"/>
      <c r="CF325" s="172"/>
      <c r="CG325" s="172"/>
      <c r="CH325" s="172"/>
      <c r="CI325" s="172"/>
    </row>
    <row r="326" spans="6:87" ht="12.75" customHeight="1" outlineLevel="1" x14ac:dyDescent="0.3">
      <c r="F326" s="70">
        <v>192</v>
      </c>
      <c r="G326" s="173"/>
      <c r="H326" s="71" t="str">
        <v>libre</v>
      </c>
      <c r="I326" s="71" t="str">
        <v>libre</v>
      </c>
      <c r="J326" s="15" t="s">
        <v>256</v>
      </c>
      <c r="K326" s="84">
        <f t="shared" si="47"/>
        <v>13</v>
      </c>
      <c r="L326" s="28">
        <f t="shared" si="66"/>
        <v>0</v>
      </c>
      <c r="M326" s="28">
        <f t="shared" si="66"/>
        <v>0</v>
      </c>
      <c r="N326" s="28">
        <f t="shared" si="66"/>
        <v>0</v>
      </c>
      <c r="O326" s="28">
        <f t="shared" si="66"/>
        <v>0</v>
      </c>
      <c r="P326" s="28">
        <f t="shared" si="66"/>
        <v>0</v>
      </c>
      <c r="Q326" s="28">
        <f t="shared" si="66"/>
        <v>0</v>
      </c>
      <c r="R326" s="28">
        <f t="shared" si="66"/>
        <v>0</v>
      </c>
      <c r="S326" s="28">
        <f t="shared" si="66"/>
        <v>0</v>
      </c>
      <c r="T326" s="28">
        <f t="shared" si="65"/>
        <v>0</v>
      </c>
      <c r="U326" s="28">
        <f t="shared" si="65"/>
        <v>0</v>
      </c>
      <c r="V326" s="28">
        <f t="shared" si="65"/>
        <v>0</v>
      </c>
      <c r="W326" s="28">
        <f t="shared" si="65"/>
        <v>0</v>
      </c>
      <c r="X326" s="28">
        <f t="shared" si="65"/>
        <v>0</v>
      </c>
      <c r="Y326" s="28">
        <f t="shared" si="65"/>
        <v>0</v>
      </c>
      <c r="Z326" s="28">
        <f t="shared" si="65"/>
        <v>0</v>
      </c>
      <c r="AA326" s="28">
        <f t="shared" si="65"/>
        <v>0</v>
      </c>
      <c r="AB326" s="28">
        <f t="shared" si="65"/>
        <v>0</v>
      </c>
      <c r="AC326" s="28">
        <f t="shared" si="65"/>
        <v>0</v>
      </c>
      <c r="AD326" s="28">
        <f t="shared" si="65"/>
        <v>0</v>
      </c>
      <c r="AE326" s="28">
        <f t="shared" si="65"/>
        <v>0</v>
      </c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BQ326" s="172"/>
      <c r="BR326" s="172"/>
      <c r="BS326" s="172"/>
      <c r="BT326" s="172"/>
      <c r="BU326" s="172"/>
      <c r="BV326" s="172"/>
      <c r="BW326" s="172"/>
      <c r="BX326" s="172"/>
      <c r="BY326" s="172"/>
      <c r="BZ326" s="172"/>
      <c r="CA326" s="172"/>
      <c r="CB326" s="172"/>
      <c r="CC326" s="172"/>
      <c r="CD326" s="172"/>
      <c r="CE326" s="172"/>
      <c r="CF326" s="172"/>
      <c r="CG326" s="172"/>
      <c r="CH326" s="172"/>
      <c r="CI326" s="172"/>
    </row>
    <row r="327" spans="6:87" ht="12.75" customHeight="1" outlineLevel="1" x14ac:dyDescent="0.3">
      <c r="F327" s="70">
        <v>193</v>
      </c>
      <c r="G327" s="173"/>
      <c r="H327" s="71" t="str">
        <v>libre</v>
      </c>
      <c r="I327" s="71" t="str">
        <v>libre</v>
      </c>
      <c r="J327" s="15" t="s">
        <v>256</v>
      </c>
      <c r="K327" s="84">
        <f t="shared" ref="K327:K390" si="67">MATCH(J327,As.Tb.Nom,0)</f>
        <v>13</v>
      </c>
      <c r="L327" s="28">
        <f t="shared" si="66"/>
        <v>0</v>
      </c>
      <c r="M327" s="28">
        <f t="shared" si="66"/>
        <v>0</v>
      </c>
      <c r="N327" s="28">
        <f t="shared" si="66"/>
        <v>0</v>
      </c>
      <c r="O327" s="28">
        <f t="shared" si="66"/>
        <v>0</v>
      </c>
      <c r="P327" s="28">
        <f t="shared" si="66"/>
        <v>0</v>
      </c>
      <c r="Q327" s="28">
        <f t="shared" si="66"/>
        <v>0</v>
      </c>
      <c r="R327" s="28">
        <f t="shared" si="66"/>
        <v>0</v>
      </c>
      <c r="S327" s="28">
        <f t="shared" si="66"/>
        <v>0</v>
      </c>
      <c r="T327" s="28">
        <f t="shared" si="65"/>
        <v>0</v>
      </c>
      <c r="U327" s="28">
        <f t="shared" si="65"/>
        <v>0</v>
      </c>
      <c r="V327" s="28">
        <f t="shared" si="65"/>
        <v>0</v>
      </c>
      <c r="W327" s="28">
        <f t="shared" si="65"/>
        <v>0</v>
      </c>
      <c r="X327" s="28">
        <f t="shared" si="65"/>
        <v>0</v>
      </c>
      <c r="Y327" s="28">
        <f t="shared" si="65"/>
        <v>0</v>
      </c>
      <c r="Z327" s="28">
        <f t="shared" si="65"/>
        <v>0</v>
      </c>
      <c r="AA327" s="28">
        <f t="shared" si="65"/>
        <v>0</v>
      </c>
      <c r="AB327" s="28">
        <f t="shared" si="65"/>
        <v>0</v>
      </c>
      <c r="AC327" s="28">
        <f t="shared" si="65"/>
        <v>0</v>
      </c>
      <c r="AD327" s="28">
        <f t="shared" si="65"/>
        <v>0</v>
      </c>
      <c r="AE327" s="28">
        <f t="shared" si="65"/>
        <v>0</v>
      </c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BQ327" s="172"/>
      <c r="BR327" s="172"/>
      <c r="BS327" s="172"/>
      <c r="BT327" s="172"/>
      <c r="BU327" s="172"/>
      <c r="BV327" s="172"/>
      <c r="BW327" s="172"/>
      <c r="BX327" s="172"/>
      <c r="BY327" s="172"/>
      <c r="BZ327" s="172"/>
      <c r="CA327" s="172"/>
      <c r="CB327" s="172"/>
      <c r="CC327" s="172"/>
      <c r="CD327" s="172"/>
      <c r="CE327" s="172"/>
      <c r="CF327" s="172"/>
      <c r="CG327" s="172"/>
      <c r="CH327" s="172"/>
      <c r="CI327" s="172"/>
    </row>
    <row r="328" spans="6:87" ht="12.75" customHeight="1" outlineLevel="1" x14ac:dyDescent="0.3">
      <c r="F328" s="70">
        <v>194</v>
      </c>
      <c r="G328" s="173"/>
      <c r="H328" s="71" t="str">
        <v>libre</v>
      </c>
      <c r="I328" s="71" t="str">
        <v>libre</v>
      </c>
      <c r="J328" s="15" t="s">
        <v>256</v>
      </c>
      <c r="K328" s="84">
        <f t="shared" si="67"/>
        <v>13</v>
      </c>
      <c r="L328" s="28">
        <f t="shared" si="66"/>
        <v>0</v>
      </c>
      <c r="M328" s="28">
        <f t="shared" si="66"/>
        <v>0</v>
      </c>
      <c r="N328" s="28">
        <f t="shared" si="66"/>
        <v>0</v>
      </c>
      <c r="O328" s="28">
        <f t="shared" si="66"/>
        <v>0</v>
      </c>
      <c r="P328" s="28">
        <f t="shared" si="66"/>
        <v>0</v>
      </c>
      <c r="Q328" s="28">
        <f t="shared" si="66"/>
        <v>0</v>
      </c>
      <c r="R328" s="28">
        <f t="shared" si="66"/>
        <v>0</v>
      </c>
      <c r="S328" s="28">
        <f t="shared" si="66"/>
        <v>0</v>
      </c>
      <c r="T328" s="28">
        <f t="shared" ref="T328:AE334" si="68">INDEX(As.Tb,$K328,T$7)</f>
        <v>0</v>
      </c>
      <c r="U328" s="28">
        <f t="shared" si="68"/>
        <v>0</v>
      </c>
      <c r="V328" s="28">
        <f t="shared" si="68"/>
        <v>0</v>
      </c>
      <c r="W328" s="28">
        <f t="shared" si="68"/>
        <v>0</v>
      </c>
      <c r="X328" s="28">
        <f t="shared" si="68"/>
        <v>0</v>
      </c>
      <c r="Y328" s="28">
        <f t="shared" si="68"/>
        <v>0</v>
      </c>
      <c r="Z328" s="28">
        <f t="shared" si="68"/>
        <v>0</v>
      </c>
      <c r="AA328" s="28">
        <f t="shared" si="68"/>
        <v>0</v>
      </c>
      <c r="AB328" s="28">
        <f t="shared" si="68"/>
        <v>0</v>
      </c>
      <c r="AC328" s="28">
        <f t="shared" si="68"/>
        <v>0</v>
      </c>
      <c r="AD328" s="28">
        <f t="shared" si="68"/>
        <v>0</v>
      </c>
      <c r="AE328" s="28">
        <f t="shared" si="68"/>
        <v>0</v>
      </c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BQ328" s="172"/>
      <c r="BR328" s="172"/>
      <c r="BS328" s="172"/>
      <c r="BT328" s="172"/>
      <c r="BU328" s="172"/>
      <c r="BV328" s="172"/>
      <c r="BW328" s="172"/>
      <c r="BX328" s="172"/>
      <c r="BY328" s="172"/>
      <c r="BZ328" s="172"/>
      <c r="CA328" s="172"/>
      <c r="CB328" s="172"/>
      <c r="CC328" s="172"/>
      <c r="CD328" s="172"/>
      <c r="CE328" s="172"/>
      <c r="CF328" s="172"/>
      <c r="CG328" s="172"/>
      <c r="CH328" s="172"/>
      <c r="CI328" s="172"/>
    </row>
    <row r="329" spans="6:87" ht="12.75" customHeight="1" outlineLevel="1" x14ac:dyDescent="0.3">
      <c r="F329" s="70">
        <v>195</v>
      </c>
      <c r="G329" s="173"/>
      <c r="H329" s="71" t="str">
        <v>libre</v>
      </c>
      <c r="I329" s="71" t="str">
        <v>libre</v>
      </c>
      <c r="J329" s="15" t="s">
        <v>256</v>
      </c>
      <c r="K329" s="84">
        <f t="shared" si="67"/>
        <v>13</v>
      </c>
      <c r="L329" s="28">
        <f t="shared" si="66"/>
        <v>0</v>
      </c>
      <c r="M329" s="28">
        <f t="shared" si="66"/>
        <v>0</v>
      </c>
      <c r="N329" s="28">
        <f t="shared" si="66"/>
        <v>0</v>
      </c>
      <c r="O329" s="28">
        <f t="shared" si="66"/>
        <v>0</v>
      </c>
      <c r="P329" s="28">
        <f t="shared" si="66"/>
        <v>0</v>
      </c>
      <c r="Q329" s="28">
        <f t="shared" si="66"/>
        <v>0</v>
      </c>
      <c r="R329" s="28">
        <f t="shared" si="66"/>
        <v>0</v>
      </c>
      <c r="S329" s="28">
        <f t="shared" si="66"/>
        <v>0</v>
      </c>
      <c r="T329" s="28">
        <f t="shared" si="68"/>
        <v>0</v>
      </c>
      <c r="U329" s="28">
        <f t="shared" si="68"/>
        <v>0</v>
      </c>
      <c r="V329" s="28">
        <f t="shared" si="68"/>
        <v>0</v>
      </c>
      <c r="W329" s="28">
        <f t="shared" si="68"/>
        <v>0</v>
      </c>
      <c r="X329" s="28">
        <f t="shared" si="68"/>
        <v>0</v>
      </c>
      <c r="Y329" s="28">
        <f t="shared" si="68"/>
        <v>0</v>
      </c>
      <c r="Z329" s="28">
        <f t="shared" si="68"/>
        <v>0</v>
      </c>
      <c r="AA329" s="28">
        <f t="shared" si="68"/>
        <v>0</v>
      </c>
      <c r="AB329" s="28">
        <f t="shared" si="68"/>
        <v>0</v>
      </c>
      <c r="AC329" s="28">
        <f t="shared" si="68"/>
        <v>0</v>
      </c>
      <c r="AD329" s="28">
        <f t="shared" si="68"/>
        <v>0</v>
      </c>
      <c r="AE329" s="28">
        <f t="shared" si="68"/>
        <v>0</v>
      </c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BQ329" s="172"/>
      <c r="BR329" s="172"/>
      <c r="BS329" s="172"/>
      <c r="BT329" s="172"/>
      <c r="BU329" s="172"/>
      <c r="BV329" s="172"/>
      <c r="BW329" s="172"/>
      <c r="BX329" s="172"/>
      <c r="BY329" s="172"/>
      <c r="BZ329" s="172"/>
      <c r="CA329" s="172"/>
      <c r="CB329" s="172"/>
      <c r="CC329" s="172"/>
      <c r="CD329" s="172"/>
      <c r="CE329" s="172"/>
      <c r="CF329" s="172"/>
      <c r="CG329" s="172"/>
      <c r="CH329" s="172"/>
      <c r="CI329" s="172"/>
    </row>
    <row r="330" spans="6:87" ht="12.75" customHeight="1" outlineLevel="1" x14ac:dyDescent="0.3">
      <c r="F330" s="70">
        <v>196</v>
      </c>
      <c r="G330" s="173"/>
      <c r="H330" s="71" t="str">
        <v>libre</v>
      </c>
      <c r="I330" s="71" t="str">
        <v>libre</v>
      </c>
      <c r="J330" s="15" t="s">
        <v>256</v>
      </c>
      <c r="K330" s="84">
        <f t="shared" si="67"/>
        <v>13</v>
      </c>
      <c r="L330" s="28">
        <f t="shared" si="66"/>
        <v>0</v>
      </c>
      <c r="M330" s="28">
        <f t="shared" si="66"/>
        <v>0</v>
      </c>
      <c r="N330" s="28">
        <f t="shared" si="66"/>
        <v>0</v>
      </c>
      <c r="O330" s="28">
        <f t="shared" si="66"/>
        <v>0</v>
      </c>
      <c r="P330" s="28">
        <f t="shared" si="66"/>
        <v>0</v>
      </c>
      <c r="Q330" s="28">
        <f t="shared" si="66"/>
        <v>0</v>
      </c>
      <c r="R330" s="28">
        <f t="shared" si="66"/>
        <v>0</v>
      </c>
      <c r="S330" s="28">
        <f t="shared" si="66"/>
        <v>0</v>
      </c>
      <c r="T330" s="28">
        <f t="shared" si="68"/>
        <v>0</v>
      </c>
      <c r="U330" s="28">
        <f t="shared" si="68"/>
        <v>0</v>
      </c>
      <c r="V330" s="28">
        <f t="shared" si="68"/>
        <v>0</v>
      </c>
      <c r="W330" s="28">
        <f t="shared" si="68"/>
        <v>0</v>
      </c>
      <c r="X330" s="28">
        <f t="shared" si="68"/>
        <v>0</v>
      </c>
      <c r="Y330" s="28">
        <f t="shared" si="68"/>
        <v>0</v>
      </c>
      <c r="Z330" s="28">
        <f t="shared" si="68"/>
        <v>0</v>
      </c>
      <c r="AA330" s="28">
        <f t="shared" si="68"/>
        <v>0</v>
      </c>
      <c r="AB330" s="28">
        <f t="shared" si="68"/>
        <v>0</v>
      </c>
      <c r="AC330" s="28">
        <f t="shared" si="68"/>
        <v>0</v>
      </c>
      <c r="AD330" s="28">
        <f t="shared" si="68"/>
        <v>0</v>
      </c>
      <c r="AE330" s="28">
        <f t="shared" si="68"/>
        <v>0</v>
      </c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BQ330" s="172"/>
      <c r="BR330" s="172"/>
      <c r="BS330" s="172"/>
      <c r="BT330" s="172"/>
      <c r="BU330" s="172"/>
      <c r="BV330" s="172"/>
      <c r="BW330" s="172"/>
      <c r="BX330" s="172"/>
      <c r="BY330" s="172"/>
      <c r="BZ330" s="172"/>
      <c r="CA330" s="172"/>
      <c r="CB330" s="172"/>
      <c r="CC330" s="172"/>
      <c r="CD330" s="172"/>
      <c r="CE330" s="172"/>
      <c r="CF330" s="172"/>
      <c r="CG330" s="172"/>
      <c r="CH330" s="172"/>
      <c r="CI330" s="172"/>
    </row>
    <row r="331" spans="6:87" ht="12.75" customHeight="1" outlineLevel="1" x14ac:dyDescent="0.3">
      <c r="F331" s="70">
        <v>197</v>
      </c>
      <c r="G331" s="173"/>
      <c r="H331" s="71" t="str">
        <v>libre</v>
      </c>
      <c r="I331" s="71" t="str">
        <v>libre</v>
      </c>
      <c r="J331" s="15" t="s">
        <v>256</v>
      </c>
      <c r="K331" s="84">
        <f t="shared" si="67"/>
        <v>13</v>
      </c>
      <c r="L331" s="28">
        <f t="shared" si="66"/>
        <v>0</v>
      </c>
      <c r="M331" s="28">
        <f t="shared" si="66"/>
        <v>0</v>
      </c>
      <c r="N331" s="28">
        <f t="shared" si="66"/>
        <v>0</v>
      </c>
      <c r="O331" s="28">
        <f t="shared" si="66"/>
        <v>0</v>
      </c>
      <c r="P331" s="28">
        <f t="shared" si="66"/>
        <v>0</v>
      </c>
      <c r="Q331" s="28">
        <f t="shared" si="66"/>
        <v>0</v>
      </c>
      <c r="R331" s="28">
        <f t="shared" si="66"/>
        <v>0</v>
      </c>
      <c r="S331" s="28">
        <f t="shared" si="66"/>
        <v>0</v>
      </c>
      <c r="T331" s="28">
        <f t="shared" si="68"/>
        <v>0</v>
      </c>
      <c r="U331" s="28">
        <f t="shared" si="68"/>
        <v>0</v>
      </c>
      <c r="V331" s="28">
        <f t="shared" si="68"/>
        <v>0</v>
      </c>
      <c r="W331" s="28">
        <f t="shared" si="68"/>
        <v>0</v>
      </c>
      <c r="X331" s="28">
        <f t="shared" si="68"/>
        <v>0</v>
      </c>
      <c r="Y331" s="28">
        <f t="shared" si="68"/>
        <v>0</v>
      </c>
      <c r="Z331" s="28">
        <f t="shared" si="68"/>
        <v>0</v>
      </c>
      <c r="AA331" s="28">
        <f t="shared" si="68"/>
        <v>0</v>
      </c>
      <c r="AB331" s="28">
        <f t="shared" si="68"/>
        <v>0</v>
      </c>
      <c r="AC331" s="28">
        <f t="shared" si="68"/>
        <v>0</v>
      </c>
      <c r="AD331" s="28">
        <f t="shared" si="68"/>
        <v>0</v>
      </c>
      <c r="AE331" s="28">
        <f t="shared" si="68"/>
        <v>0</v>
      </c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BQ331" s="172"/>
      <c r="BR331" s="172"/>
      <c r="BS331" s="172"/>
      <c r="BT331" s="172"/>
      <c r="BU331" s="172"/>
      <c r="BV331" s="172"/>
      <c r="BW331" s="172"/>
      <c r="BX331" s="172"/>
      <c r="BY331" s="172"/>
      <c r="BZ331" s="172"/>
      <c r="CA331" s="172"/>
      <c r="CB331" s="172"/>
      <c r="CC331" s="172"/>
      <c r="CD331" s="172"/>
      <c r="CE331" s="172"/>
      <c r="CF331" s="172"/>
      <c r="CG331" s="172"/>
      <c r="CH331" s="172"/>
      <c r="CI331" s="172"/>
    </row>
    <row r="332" spans="6:87" outlineLevel="1" x14ac:dyDescent="0.3">
      <c r="F332" s="70">
        <v>198</v>
      </c>
      <c r="G332" s="173"/>
      <c r="H332" s="71" t="str">
        <v>libre</v>
      </c>
      <c r="I332" s="71" t="str">
        <v>libre</v>
      </c>
      <c r="J332" s="15" t="s">
        <v>256</v>
      </c>
      <c r="K332" s="84">
        <f t="shared" si="67"/>
        <v>13</v>
      </c>
      <c r="L332" s="28">
        <f t="shared" si="66"/>
        <v>0</v>
      </c>
      <c r="M332" s="28">
        <f t="shared" si="66"/>
        <v>0</v>
      </c>
      <c r="N332" s="28">
        <f t="shared" si="66"/>
        <v>0</v>
      </c>
      <c r="O332" s="28">
        <f t="shared" si="66"/>
        <v>0</v>
      </c>
      <c r="P332" s="28">
        <f t="shared" si="66"/>
        <v>0</v>
      </c>
      <c r="Q332" s="28">
        <f t="shared" si="66"/>
        <v>0</v>
      </c>
      <c r="R332" s="28">
        <f t="shared" si="66"/>
        <v>0</v>
      </c>
      <c r="S332" s="28">
        <f t="shared" si="66"/>
        <v>0</v>
      </c>
      <c r="T332" s="28">
        <f t="shared" si="68"/>
        <v>0</v>
      </c>
      <c r="U332" s="28">
        <f t="shared" si="68"/>
        <v>0</v>
      </c>
      <c r="V332" s="28">
        <f t="shared" si="68"/>
        <v>0</v>
      </c>
      <c r="W332" s="28">
        <f t="shared" si="68"/>
        <v>0</v>
      </c>
      <c r="X332" s="28">
        <f t="shared" si="68"/>
        <v>0</v>
      </c>
      <c r="Y332" s="28">
        <f t="shared" si="68"/>
        <v>0</v>
      </c>
      <c r="Z332" s="28">
        <f t="shared" si="68"/>
        <v>0</v>
      </c>
      <c r="AA332" s="28">
        <f t="shared" si="68"/>
        <v>0</v>
      </c>
      <c r="AB332" s="28">
        <f t="shared" si="68"/>
        <v>0</v>
      </c>
      <c r="AC332" s="28">
        <f t="shared" si="68"/>
        <v>0</v>
      </c>
      <c r="AD332" s="28">
        <f t="shared" si="68"/>
        <v>0</v>
      </c>
      <c r="AE332" s="28">
        <f t="shared" si="68"/>
        <v>0</v>
      </c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BQ332" s="172"/>
      <c r="BR332" s="172"/>
      <c r="BS332" s="172"/>
      <c r="BT332" s="172"/>
      <c r="BU332" s="172"/>
      <c r="BV332" s="172"/>
      <c r="BW332" s="172"/>
      <c r="BX332" s="172"/>
      <c r="BY332" s="172"/>
      <c r="BZ332" s="172"/>
      <c r="CA332" s="172"/>
      <c r="CB332" s="172"/>
      <c r="CC332" s="172"/>
      <c r="CD332" s="172"/>
      <c r="CE332" s="172"/>
      <c r="CF332" s="172"/>
      <c r="CG332" s="172"/>
      <c r="CH332" s="172"/>
      <c r="CI332" s="172"/>
    </row>
    <row r="333" spans="6:87" outlineLevel="1" x14ac:dyDescent="0.3">
      <c r="F333" s="70">
        <v>199</v>
      </c>
      <c r="G333" s="173"/>
      <c r="H333" s="71" t="str">
        <v>libre</v>
      </c>
      <c r="I333" s="71" t="str">
        <v>libre</v>
      </c>
      <c r="J333" s="15" t="s">
        <v>256</v>
      </c>
      <c r="K333" s="84">
        <f t="shared" si="67"/>
        <v>13</v>
      </c>
      <c r="L333" s="28">
        <f t="shared" si="66"/>
        <v>0</v>
      </c>
      <c r="M333" s="28">
        <f t="shared" si="66"/>
        <v>0</v>
      </c>
      <c r="N333" s="28">
        <f t="shared" si="66"/>
        <v>0</v>
      </c>
      <c r="O333" s="28">
        <f t="shared" si="66"/>
        <v>0</v>
      </c>
      <c r="P333" s="28">
        <f t="shared" si="66"/>
        <v>0</v>
      </c>
      <c r="Q333" s="28">
        <f t="shared" si="66"/>
        <v>0</v>
      </c>
      <c r="R333" s="28">
        <f t="shared" si="66"/>
        <v>0</v>
      </c>
      <c r="S333" s="28">
        <f t="shared" si="66"/>
        <v>0</v>
      </c>
      <c r="T333" s="28">
        <f t="shared" si="68"/>
        <v>0</v>
      </c>
      <c r="U333" s="28">
        <f t="shared" si="68"/>
        <v>0</v>
      </c>
      <c r="V333" s="28">
        <f t="shared" si="68"/>
        <v>0</v>
      </c>
      <c r="W333" s="28">
        <f t="shared" si="68"/>
        <v>0</v>
      </c>
      <c r="X333" s="28">
        <f t="shared" si="68"/>
        <v>0</v>
      </c>
      <c r="Y333" s="28">
        <f t="shared" si="68"/>
        <v>0</v>
      </c>
      <c r="Z333" s="28">
        <f t="shared" si="68"/>
        <v>0</v>
      </c>
      <c r="AA333" s="28">
        <f t="shared" si="68"/>
        <v>0</v>
      </c>
      <c r="AB333" s="28">
        <f t="shared" si="68"/>
        <v>0</v>
      </c>
      <c r="AC333" s="28">
        <f t="shared" si="68"/>
        <v>0</v>
      </c>
      <c r="AD333" s="28">
        <f t="shared" si="68"/>
        <v>0</v>
      </c>
      <c r="AE333" s="28">
        <f t="shared" si="68"/>
        <v>0</v>
      </c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BQ333" s="172"/>
      <c r="BR333" s="172"/>
      <c r="BS333" s="172"/>
      <c r="BT333" s="172"/>
      <c r="BU333" s="172"/>
      <c r="BV333" s="172"/>
      <c r="BW333" s="172"/>
      <c r="BX333" s="172"/>
      <c r="BY333" s="172"/>
      <c r="BZ333" s="172"/>
      <c r="CA333" s="172"/>
      <c r="CB333" s="172"/>
      <c r="CC333" s="172"/>
      <c r="CD333" s="172"/>
      <c r="CE333" s="172"/>
      <c r="CF333" s="172"/>
      <c r="CG333" s="172"/>
      <c r="CH333" s="172"/>
      <c r="CI333" s="172"/>
    </row>
    <row r="334" spans="6:87" outlineLevel="1" x14ac:dyDescent="0.3">
      <c r="F334" s="70">
        <v>200</v>
      </c>
      <c r="G334" s="173"/>
      <c r="H334" s="71" t="str">
        <v>Sitios</v>
      </c>
      <c r="I334" s="71" t="str">
        <v>Alquiler Sitios</v>
      </c>
      <c r="J334" s="231" t="s">
        <v>1751</v>
      </c>
      <c r="K334" s="84">
        <f t="shared" si="67"/>
        <v>4</v>
      </c>
      <c r="L334" s="28">
        <f t="shared" si="66"/>
        <v>0</v>
      </c>
      <c r="M334" s="28">
        <f t="shared" si="66"/>
        <v>2.9107902099055538E-3</v>
      </c>
      <c r="N334" s="28">
        <f t="shared" si="66"/>
        <v>1.3859112398049472E-2</v>
      </c>
      <c r="O334" s="28">
        <f t="shared" si="66"/>
        <v>0</v>
      </c>
      <c r="P334" s="28">
        <f t="shared" si="66"/>
        <v>0</v>
      </c>
      <c r="Q334" s="28">
        <f t="shared" si="66"/>
        <v>0</v>
      </c>
      <c r="R334" s="28">
        <f t="shared" si="66"/>
        <v>0.98319321812814942</v>
      </c>
      <c r="S334" s="28">
        <f t="shared" si="66"/>
        <v>3.6879263895541132E-5</v>
      </c>
      <c r="T334" s="28">
        <f t="shared" si="68"/>
        <v>0</v>
      </c>
      <c r="U334" s="28">
        <f t="shared" si="68"/>
        <v>0</v>
      </c>
      <c r="V334" s="28">
        <f t="shared" si="68"/>
        <v>0</v>
      </c>
      <c r="W334" s="28">
        <f t="shared" si="68"/>
        <v>0</v>
      </c>
      <c r="X334" s="28">
        <f t="shared" si="68"/>
        <v>0</v>
      </c>
      <c r="Y334" s="28">
        <f t="shared" si="68"/>
        <v>0</v>
      </c>
      <c r="Z334" s="28">
        <f t="shared" si="68"/>
        <v>0</v>
      </c>
      <c r="AA334" s="28">
        <f t="shared" si="68"/>
        <v>0</v>
      </c>
      <c r="AB334" s="28">
        <f t="shared" si="68"/>
        <v>0</v>
      </c>
      <c r="AC334" s="28">
        <f t="shared" si="68"/>
        <v>0</v>
      </c>
      <c r="AD334" s="28">
        <f t="shared" si="68"/>
        <v>0</v>
      </c>
      <c r="AE334" s="28">
        <f t="shared" si="68"/>
        <v>0</v>
      </c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BQ334" s="172"/>
      <c r="BR334" s="172"/>
      <c r="BS334" s="172"/>
      <c r="BT334" s="172"/>
      <c r="BU334" s="172"/>
      <c r="BV334" s="172"/>
      <c r="BW334" s="172"/>
      <c r="BX334" s="172"/>
      <c r="BY334" s="172"/>
      <c r="BZ334" s="172"/>
      <c r="CA334" s="172"/>
      <c r="CB334" s="172"/>
      <c r="CC334" s="172"/>
      <c r="CD334" s="172"/>
      <c r="CE334" s="172"/>
      <c r="CF334" s="172"/>
      <c r="CG334" s="172"/>
      <c r="CH334" s="172"/>
      <c r="CI334" s="172"/>
    </row>
    <row r="335" spans="6:87" outlineLevel="1" x14ac:dyDescent="0.3">
      <c r="F335" s="70">
        <v>201</v>
      </c>
      <c r="G335" s="173"/>
      <c r="H335" s="71" t="str">
        <v>Sitios</v>
      </c>
      <c r="I335" s="71" t="str">
        <v>Energía Eléctrica Sitios</v>
      </c>
      <c r="J335" s="231" t="s">
        <v>1751</v>
      </c>
      <c r="K335" s="84">
        <f t="shared" si="67"/>
        <v>4</v>
      </c>
      <c r="L335" s="28">
        <f t="shared" ref="L335:AA344" si="69">INDEX(As.Tb,$K335,L$7)</f>
        <v>0</v>
      </c>
      <c r="M335" s="28">
        <f t="shared" si="69"/>
        <v>2.9107902099055538E-3</v>
      </c>
      <c r="N335" s="28">
        <f t="shared" si="69"/>
        <v>1.3859112398049472E-2</v>
      </c>
      <c r="O335" s="28">
        <f t="shared" si="69"/>
        <v>0</v>
      </c>
      <c r="P335" s="28">
        <f t="shared" si="69"/>
        <v>0</v>
      </c>
      <c r="Q335" s="28">
        <f t="shared" si="69"/>
        <v>0</v>
      </c>
      <c r="R335" s="28">
        <f t="shared" si="69"/>
        <v>0.98319321812814942</v>
      </c>
      <c r="S335" s="28">
        <f t="shared" si="69"/>
        <v>3.6879263895541132E-5</v>
      </c>
      <c r="T335" s="28">
        <f t="shared" si="69"/>
        <v>0</v>
      </c>
      <c r="U335" s="28">
        <f t="shared" si="69"/>
        <v>0</v>
      </c>
      <c r="V335" s="28">
        <f t="shared" si="69"/>
        <v>0</v>
      </c>
      <c r="W335" s="28">
        <f t="shared" si="69"/>
        <v>0</v>
      </c>
      <c r="X335" s="28">
        <f t="shared" si="69"/>
        <v>0</v>
      </c>
      <c r="Y335" s="28">
        <f t="shared" si="69"/>
        <v>0</v>
      </c>
      <c r="Z335" s="28">
        <f t="shared" si="69"/>
        <v>0</v>
      </c>
      <c r="AA335" s="28">
        <f t="shared" si="69"/>
        <v>0</v>
      </c>
      <c r="AB335" s="28">
        <f t="shared" ref="T335:AE342" si="70">INDEX(As.Tb,$K335,AB$7)</f>
        <v>0</v>
      </c>
      <c r="AC335" s="28">
        <f t="shared" si="70"/>
        <v>0</v>
      </c>
      <c r="AD335" s="28">
        <f t="shared" si="70"/>
        <v>0</v>
      </c>
      <c r="AE335" s="28">
        <f t="shared" si="70"/>
        <v>0</v>
      </c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BQ335" s="172"/>
      <c r="BR335" s="172"/>
      <c r="BS335" s="172"/>
      <c r="BT335" s="172"/>
      <c r="BU335" s="172"/>
      <c r="BV335" s="172"/>
      <c r="BW335" s="172"/>
      <c r="BX335" s="172"/>
      <c r="BY335" s="172"/>
      <c r="BZ335" s="172"/>
      <c r="CA335" s="172"/>
      <c r="CB335" s="172"/>
      <c r="CC335" s="172"/>
      <c r="CD335" s="172"/>
      <c r="CE335" s="172"/>
      <c r="CF335" s="172"/>
      <c r="CG335" s="172"/>
      <c r="CH335" s="172"/>
      <c r="CI335" s="172"/>
    </row>
    <row r="336" spans="6:87" ht="12.75" customHeight="1" outlineLevel="1" x14ac:dyDescent="0.3">
      <c r="F336" s="70">
        <v>202</v>
      </c>
      <c r="G336" s="173"/>
      <c r="H336" s="71" t="str">
        <v>Sitios</v>
      </c>
      <c r="I336" s="71" t="str">
        <v>Mantenimiento de Sitios</v>
      </c>
      <c r="J336" s="231" t="s">
        <v>1751</v>
      </c>
      <c r="K336" s="84">
        <f t="shared" si="67"/>
        <v>4</v>
      </c>
      <c r="L336" s="28">
        <f t="shared" si="69"/>
        <v>0</v>
      </c>
      <c r="M336" s="28">
        <f t="shared" si="69"/>
        <v>2.9107902099055538E-3</v>
      </c>
      <c r="N336" s="28">
        <f t="shared" si="69"/>
        <v>1.3859112398049472E-2</v>
      </c>
      <c r="O336" s="28">
        <f t="shared" si="69"/>
        <v>0</v>
      </c>
      <c r="P336" s="28">
        <f t="shared" si="69"/>
        <v>0</v>
      </c>
      <c r="Q336" s="28">
        <f t="shared" si="69"/>
        <v>0</v>
      </c>
      <c r="R336" s="28">
        <f t="shared" si="69"/>
        <v>0.98319321812814942</v>
      </c>
      <c r="S336" s="28">
        <f t="shared" si="69"/>
        <v>3.6879263895541132E-5</v>
      </c>
      <c r="T336" s="28">
        <f t="shared" si="70"/>
        <v>0</v>
      </c>
      <c r="U336" s="28">
        <f t="shared" si="70"/>
        <v>0</v>
      </c>
      <c r="V336" s="28">
        <f t="shared" si="70"/>
        <v>0</v>
      </c>
      <c r="W336" s="28">
        <f t="shared" si="70"/>
        <v>0</v>
      </c>
      <c r="X336" s="28">
        <f t="shared" si="70"/>
        <v>0</v>
      </c>
      <c r="Y336" s="28">
        <f t="shared" si="70"/>
        <v>0</v>
      </c>
      <c r="Z336" s="28">
        <f t="shared" si="70"/>
        <v>0</v>
      </c>
      <c r="AA336" s="28">
        <f t="shared" si="70"/>
        <v>0</v>
      </c>
      <c r="AB336" s="28">
        <f t="shared" si="70"/>
        <v>0</v>
      </c>
      <c r="AC336" s="28">
        <f t="shared" si="70"/>
        <v>0</v>
      </c>
      <c r="AD336" s="28">
        <f t="shared" si="70"/>
        <v>0</v>
      </c>
      <c r="AE336" s="28">
        <f t="shared" si="70"/>
        <v>0</v>
      </c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BQ336" s="172"/>
      <c r="BR336" s="172"/>
      <c r="BS336" s="172"/>
      <c r="BT336" s="172"/>
      <c r="BU336" s="172"/>
      <c r="BV336" s="172"/>
      <c r="BW336" s="172"/>
      <c r="BX336" s="172"/>
      <c r="BY336" s="172"/>
      <c r="BZ336" s="172"/>
      <c r="CA336" s="172"/>
      <c r="CB336" s="172"/>
      <c r="CC336" s="172"/>
      <c r="CD336" s="172"/>
      <c r="CE336" s="172"/>
      <c r="CF336" s="172"/>
      <c r="CG336" s="172"/>
      <c r="CH336" s="172"/>
      <c r="CI336" s="172"/>
    </row>
    <row r="337" spans="6:87" ht="12.75" customHeight="1" outlineLevel="1" x14ac:dyDescent="0.3">
      <c r="F337" s="70">
        <v>203</v>
      </c>
      <c r="G337" s="173"/>
      <c r="H337" s="71" t="str">
        <v>Sitios</v>
      </c>
      <c r="I337" s="71" t="str">
        <v>Vigilancia</v>
      </c>
      <c r="J337" s="231" t="s">
        <v>1751</v>
      </c>
      <c r="K337" s="84">
        <f t="shared" si="67"/>
        <v>4</v>
      </c>
      <c r="L337" s="28">
        <f t="shared" si="69"/>
        <v>0</v>
      </c>
      <c r="M337" s="28">
        <f t="shared" si="69"/>
        <v>2.9107902099055538E-3</v>
      </c>
      <c r="N337" s="28">
        <f t="shared" si="69"/>
        <v>1.3859112398049472E-2</v>
      </c>
      <c r="O337" s="28">
        <f t="shared" si="69"/>
        <v>0</v>
      </c>
      <c r="P337" s="28">
        <f t="shared" si="69"/>
        <v>0</v>
      </c>
      <c r="Q337" s="28">
        <f t="shared" si="69"/>
        <v>0</v>
      </c>
      <c r="R337" s="28">
        <f t="shared" si="69"/>
        <v>0.98319321812814942</v>
      </c>
      <c r="S337" s="28">
        <f t="shared" si="69"/>
        <v>3.6879263895541132E-5</v>
      </c>
      <c r="T337" s="28">
        <f t="shared" si="70"/>
        <v>0</v>
      </c>
      <c r="U337" s="28">
        <f t="shared" si="70"/>
        <v>0</v>
      </c>
      <c r="V337" s="28">
        <f t="shared" si="70"/>
        <v>0</v>
      </c>
      <c r="W337" s="28">
        <f t="shared" si="70"/>
        <v>0</v>
      </c>
      <c r="X337" s="28">
        <f t="shared" si="70"/>
        <v>0</v>
      </c>
      <c r="Y337" s="28">
        <f t="shared" si="70"/>
        <v>0</v>
      </c>
      <c r="Z337" s="28">
        <f t="shared" si="70"/>
        <v>0</v>
      </c>
      <c r="AA337" s="28">
        <f t="shared" si="70"/>
        <v>0</v>
      </c>
      <c r="AB337" s="28">
        <f t="shared" si="70"/>
        <v>0</v>
      </c>
      <c r="AC337" s="28">
        <f t="shared" si="70"/>
        <v>0</v>
      </c>
      <c r="AD337" s="28">
        <f t="shared" si="70"/>
        <v>0</v>
      </c>
      <c r="AE337" s="28">
        <f t="shared" si="70"/>
        <v>0</v>
      </c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BQ337" s="172"/>
      <c r="BR337" s="172"/>
      <c r="BS337" s="172"/>
      <c r="BT337" s="172"/>
      <c r="BU337" s="172"/>
      <c r="BV337" s="172"/>
      <c r="BW337" s="172"/>
      <c r="BX337" s="172"/>
      <c r="BY337" s="172"/>
      <c r="BZ337" s="172"/>
      <c r="CA337" s="172"/>
      <c r="CB337" s="172"/>
      <c r="CC337" s="172"/>
      <c r="CD337" s="172"/>
      <c r="CE337" s="172"/>
      <c r="CF337" s="172"/>
      <c r="CG337" s="172"/>
      <c r="CH337" s="172"/>
      <c r="CI337" s="172"/>
    </row>
    <row r="338" spans="6:87" ht="12.75" customHeight="1" outlineLevel="1" x14ac:dyDescent="0.3">
      <c r="F338" s="70">
        <v>204</v>
      </c>
      <c r="G338" s="173"/>
      <c r="H338" s="71" t="str">
        <v>Sitios</v>
      </c>
      <c r="I338" s="71" t="str">
        <v>Combustible</v>
      </c>
      <c r="J338" s="231" t="s">
        <v>1751</v>
      </c>
      <c r="K338" s="84">
        <f t="shared" si="67"/>
        <v>4</v>
      </c>
      <c r="L338" s="28">
        <f t="shared" si="69"/>
        <v>0</v>
      </c>
      <c r="M338" s="28">
        <f t="shared" si="69"/>
        <v>2.9107902099055538E-3</v>
      </c>
      <c r="N338" s="28">
        <f t="shared" si="69"/>
        <v>1.3859112398049472E-2</v>
      </c>
      <c r="O338" s="28">
        <f t="shared" si="69"/>
        <v>0</v>
      </c>
      <c r="P338" s="28">
        <f t="shared" si="69"/>
        <v>0</v>
      </c>
      <c r="Q338" s="28">
        <f t="shared" si="69"/>
        <v>0</v>
      </c>
      <c r="R338" s="28">
        <f t="shared" si="69"/>
        <v>0.98319321812814942</v>
      </c>
      <c r="S338" s="28">
        <f t="shared" si="69"/>
        <v>3.6879263895541132E-5</v>
      </c>
      <c r="T338" s="28">
        <f t="shared" si="70"/>
        <v>0</v>
      </c>
      <c r="U338" s="28">
        <f t="shared" si="70"/>
        <v>0</v>
      </c>
      <c r="V338" s="28">
        <f t="shared" si="70"/>
        <v>0</v>
      </c>
      <c r="W338" s="28">
        <f t="shared" si="70"/>
        <v>0</v>
      </c>
      <c r="X338" s="28">
        <f t="shared" si="70"/>
        <v>0</v>
      </c>
      <c r="Y338" s="28">
        <f t="shared" si="70"/>
        <v>0</v>
      </c>
      <c r="Z338" s="28">
        <f t="shared" si="70"/>
        <v>0</v>
      </c>
      <c r="AA338" s="28">
        <f t="shared" si="70"/>
        <v>0</v>
      </c>
      <c r="AB338" s="28">
        <f t="shared" si="70"/>
        <v>0</v>
      </c>
      <c r="AC338" s="28">
        <f t="shared" si="70"/>
        <v>0</v>
      </c>
      <c r="AD338" s="28">
        <f t="shared" si="70"/>
        <v>0</v>
      </c>
      <c r="AE338" s="28">
        <f t="shared" si="70"/>
        <v>0</v>
      </c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BQ338" s="172"/>
      <c r="BR338" s="172"/>
      <c r="BS338" s="172"/>
      <c r="BT338" s="172"/>
      <c r="BU338" s="172"/>
      <c r="BV338" s="172"/>
      <c r="BW338" s="172"/>
      <c r="BX338" s="172"/>
      <c r="BY338" s="172"/>
      <c r="BZ338" s="172"/>
      <c r="CA338" s="172"/>
      <c r="CB338" s="172"/>
      <c r="CC338" s="172"/>
      <c r="CD338" s="172"/>
      <c r="CE338" s="172"/>
      <c r="CF338" s="172"/>
      <c r="CG338" s="172"/>
      <c r="CH338" s="172"/>
      <c r="CI338" s="172"/>
    </row>
    <row r="339" spans="6:87" ht="12.75" customHeight="1" outlineLevel="1" x14ac:dyDescent="0.3">
      <c r="F339" s="70">
        <v>205</v>
      </c>
      <c r="G339" s="173"/>
      <c r="H339" s="71" t="str">
        <v>Sitios</v>
      </c>
      <c r="I339" s="71" t="str">
        <v>Contratos</v>
      </c>
      <c r="J339" s="231" t="s">
        <v>1751</v>
      </c>
      <c r="K339" s="84">
        <f t="shared" si="67"/>
        <v>4</v>
      </c>
      <c r="L339" s="28">
        <f t="shared" si="69"/>
        <v>0</v>
      </c>
      <c r="M339" s="28">
        <f t="shared" si="69"/>
        <v>2.9107902099055538E-3</v>
      </c>
      <c r="N339" s="28">
        <f t="shared" si="69"/>
        <v>1.3859112398049472E-2</v>
      </c>
      <c r="O339" s="28">
        <f t="shared" si="69"/>
        <v>0</v>
      </c>
      <c r="P339" s="28">
        <f t="shared" si="69"/>
        <v>0</v>
      </c>
      <c r="Q339" s="28">
        <f t="shared" si="69"/>
        <v>0</v>
      </c>
      <c r="R339" s="28">
        <f t="shared" si="69"/>
        <v>0.98319321812814942</v>
      </c>
      <c r="S339" s="28">
        <f t="shared" si="69"/>
        <v>3.6879263895541132E-5</v>
      </c>
      <c r="T339" s="28">
        <f t="shared" si="70"/>
        <v>0</v>
      </c>
      <c r="U339" s="28">
        <f t="shared" si="70"/>
        <v>0</v>
      </c>
      <c r="V339" s="28">
        <f t="shared" si="70"/>
        <v>0</v>
      </c>
      <c r="W339" s="28">
        <f t="shared" si="70"/>
        <v>0</v>
      </c>
      <c r="X339" s="28">
        <f t="shared" si="70"/>
        <v>0</v>
      </c>
      <c r="Y339" s="28">
        <f t="shared" si="70"/>
        <v>0</v>
      </c>
      <c r="Z339" s="28">
        <f t="shared" si="70"/>
        <v>0</v>
      </c>
      <c r="AA339" s="28">
        <f t="shared" si="70"/>
        <v>0</v>
      </c>
      <c r="AB339" s="28">
        <f t="shared" si="70"/>
        <v>0</v>
      </c>
      <c r="AC339" s="28">
        <f t="shared" si="70"/>
        <v>0</v>
      </c>
      <c r="AD339" s="28">
        <f t="shared" si="70"/>
        <v>0</v>
      </c>
      <c r="AE339" s="28">
        <f t="shared" si="70"/>
        <v>0</v>
      </c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BQ339" s="172"/>
      <c r="BR339" s="172"/>
      <c r="BS339" s="172"/>
      <c r="BT339" s="172"/>
      <c r="BU339" s="172"/>
      <c r="BV339" s="172"/>
      <c r="BW339" s="172"/>
      <c r="BX339" s="172"/>
      <c r="BY339" s="172"/>
      <c r="BZ339" s="172"/>
      <c r="CA339" s="172"/>
      <c r="CB339" s="172"/>
      <c r="CC339" s="172"/>
      <c r="CD339" s="172"/>
      <c r="CE339" s="172"/>
      <c r="CF339" s="172"/>
      <c r="CG339" s="172"/>
      <c r="CH339" s="172"/>
      <c r="CI339" s="172"/>
    </row>
    <row r="340" spans="6:87" ht="12.75" customHeight="1" outlineLevel="1" x14ac:dyDescent="0.3">
      <c r="F340" s="70">
        <v>206</v>
      </c>
      <c r="G340" s="173"/>
      <c r="H340" s="71" t="str">
        <v>Sitios</v>
      </c>
      <c r="I340" s="71" t="str">
        <v>Transmisión</v>
      </c>
      <c r="J340" s="231" t="s">
        <v>1751</v>
      </c>
      <c r="K340" s="84">
        <f t="shared" si="67"/>
        <v>4</v>
      </c>
      <c r="L340" s="28">
        <f t="shared" si="69"/>
        <v>0</v>
      </c>
      <c r="M340" s="28">
        <f t="shared" si="69"/>
        <v>2.9107902099055538E-3</v>
      </c>
      <c r="N340" s="28">
        <f t="shared" si="69"/>
        <v>1.3859112398049472E-2</v>
      </c>
      <c r="O340" s="28">
        <f t="shared" si="69"/>
        <v>0</v>
      </c>
      <c r="P340" s="28">
        <f t="shared" si="69"/>
        <v>0</v>
      </c>
      <c r="Q340" s="28">
        <f t="shared" si="69"/>
        <v>0</v>
      </c>
      <c r="R340" s="28">
        <f t="shared" si="69"/>
        <v>0.98319321812814942</v>
      </c>
      <c r="S340" s="28">
        <f t="shared" si="69"/>
        <v>3.6879263895541132E-5</v>
      </c>
      <c r="T340" s="28">
        <f t="shared" si="70"/>
        <v>0</v>
      </c>
      <c r="U340" s="28">
        <f t="shared" si="70"/>
        <v>0</v>
      </c>
      <c r="V340" s="28">
        <f t="shared" si="70"/>
        <v>0</v>
      </c>
      <c r="W340" s="28">
        <f t="shared" si="70"/>
        <v>0</v>
      </c>
      <c r="X340" s="28">
        <f t="shared" si="70"/>
        <v>0</v>
      </c>
      <c r="Y340" s="28">
        <f t="shared" si="70"/>
        <v>0</v>
      </c>
      <c r="Z340" s="28">
        <f t="shared" si="70"/>
        <v>0</v>
      </c>
      <c r="AA340" s="28">
        <f t="shared" si="70"/>
        <v>0</v>
      </c>
      <c r="AB340" s="28">
        <f t="shared" si="70"/>
        <v>0</v>
      </c>
      <c r="AC340" s="28">
        <f t="shared" si="70"/>
        <v>0</v>
      </c>
      <c r="AD340" s="28">
        <f t="shared" si="70"/>
        <v>0</v>
      </c>
      <c r="AE340" s="28">
        <f t="shared" si="70"/>
        <v>0</v>
      </c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BQ340" s="172"/>
      <c r="BR340" s="172"/>
      <c r="BS340" s="172"/>
      <c r="BT340" s="172"/>
      <c r="BU340" s="172"/>
      <c r="BV340" s="172"/>
      <c r="BW340" s="172"/>
      <c r="BX340" s="172"/>
      <c r="BY340" s="172"/>
      <c r="BZ340" s="172"/>
      <c r="CA340" s="172"/>
      <c r="CB340" s="172"/>
      <c r="CC340" s="172"/>
      <c r="CD340" s="172"/>
      <c r="CE340" s="172"/>
      <c r="CF340" s="172"/>
      <c r="CG340" s="172"/>
      <c r="CH340" s="172"/>
      <c r="CI340" s="172"/>
    </row>
    <row r="341" spans="6:87" ht="12.75" customHeight="1" outlineLevel="1" x14ac:dyDescent="0.3">
      <c r="F341" s="70">
        <v>207</v>
      </c>
      <c r="G341" s="173"/>
      <c r="H341" s="71" t="str">
        <v>Sitios</v>
      </c>
      <c r="I341" s="71" t="str">
        <v>Otros gastos, sanciones, municipios</v>
      </c>
      <c r="J341" s="231" t="s">
        <v>1751</v>
      </c>
      <c r="K341" s="84">
        <f t="shared" si="67"/>
        <v>4</v>
      </c>
      <c r="L341" s="28">
        <f t="shared" si="69"/>
        <v>0</v>
      </c>
      <c r="M341" s="28">
        <f t="shared" si="69"/>
        <v>2.9107902099055538E-3</v>
      </c>
      <c r="N341" s="28">
        <f t="shared" si="69"/>
        <v>1.3859112398049472E-2</v>
      </c>
      <c r="O341" s="28">
        <f t="shared" si="69"/>
        <v>0</v>
      </c>
      <c r="P341" s="28">
        <f t="shared" si="69"/>
        <v>0</v>
      </c>
      <c r="Q341" s="28">
        <f t="shared" si="69"/>
        <v>0</v>
      </c>
      <c r="R341" s="28">
        <f t="shared" si="69"/>
        <v>0.98319321812814942</v>
      </c>
      <c r="S341" s="28">
        <f t="shared" si="69"/>
        <v>3.6879263895541132E-5</v>
      </c>
      <c r="T341" s="28">
        <f t="shared" si="70"/>
        <v>0</v>
      </c>
      <c r="U341" s="28">
        <f t="shared" si="70"/>
        <v>0</v>
      </c>
      <c r="V341" s="28">
        <f t="shared" si="70"/>
        <v>0</v>
      </c>
      <c r="W341" s="28">
        <f t="shared" si="70"/>
        <v>0</v>
      </c>
      <c r="X341" s="28">
        <f t="shared" si="70"/>
        <v>0</v>
      </c>
      <c r="Y341" s="28">
        <f t="shared" si="70"/>
        <v>0</v>
      </c>
      <c r="Z341" s="28">
        <f t="shared" si="70"/>
        <v>0</v>
      </c>
      <c r="AA341" s="28">
        <f t="shared" si="70"/>
        <v>0</v>
      </c>
      <c r="AB341" s="28">
        <f t="shared" si="70"/>
        <v>0</v>
      </c>
      <c r="AC341" s="28">
        <f t="shared" si="70"/>
        <v>0</v>
      </c>
      <c r="AD341" s="28">
        <f t="shared" si="70"/>
        <v>0</v>
      </c>
      <c r="AE341" s="28">
        <f t="shared" si="70"/>
        <v>0</v>
      </c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BQ341" s="172"/>
      <c r="BR341" s="172"/>
      <c r="BS341" s="172"/>
      <c r="BT341" s="172"/>
      <c r="BU341" s="172"/>
      <c r="BV341" s="172"/>
      <c r="BW341" s="172"/>
      <c r="BX341" s="172"/>
      <c r="BY341" s="172"/>
      <c r="BZ341" s="172"/>
      <c r="CA341" s="172"/>
      <c r="CB341" s="172"/>
      <c r="CC341" s="172"/>
      <c r="CD341" s="172"/>
      <c r="CE341" s="172"/>
      <c r="CF341" s="172"/>
      <c r="CG341" s="172"/>
      <c r="CH341" s="172"/>
      <c r="CI341" s="172"/>
    </row>
    <row r="342" spans="6:87" ht="12.75" customHeight="1" outlineLevel="1" x14ac:dyDescent="0.3">
      <c r="F342" s="70">
        <v>208</v>
      </c>
      <c r="G342" s="173"/>
      <c r="H342" s="71" t="str">
        <v>Sitios</v>
      </c>
      <c r="I342" s="71" t="str">
        <v>O&amp;M Sitios y Core</v>
      </c>
      <c r="J342" s="231" t="s">
        <v>1751</v>
      </c>
      <c r="K342" s="84">
        <f t="shared" si="67"/>
        <v>4</v>
      </c>
      <c r="L342" s="28">
        <f t="shared" si="69"/>
        <v>0</v>
      </c>
      <c r="M342" s="28">
        <f t="shared" si="69"/>
        <v>2.9107902099055538E-3</v>
      </c>
      <c r="N342" s="28">
        <f t="shared" si="69"/>
        <v>1.3859112398049472E-2</v>
      </c>
      <c r="O342" s="28">
        <f t="shared" si="69"/>
        <v>0</v>
      </c>
      <c r="P342" s="28">
        <f t="shared" si="69"/>
        <v>0</v>
      </c>
      <c r="Q342" s="28">
        <f t="shared" si="69"/>
        <v>0</v>
      </c>
      <c r="R342" s="28">
        <f t="shared" si="69"/>
        <v>0.98319321812814942</v>
      </c>
      <c r="S342" s="28">
        <f t="shared" si="69"/>
        <v>3.6879263895541132E-5</v>
      </c>
      <c r="T342" s="28">
        <f t="shared" si="70"/>
        <v>0</v>
      </c>
      <c r="U342" s="28">
        <f t="shared" si="70"/>
        <v>0</v>
      </c>
      <c r="V342" s="28">
        <f t="shared" si="70"/>
        <v>0</v>
      </c>
      <c r="W342" s="28">
        <f t="shared" si="70"/>
        <v>0</v>
      </c>
      <c r="X342" s="28">
        <f t="shared" ref="T342:AE349" si="71">INDEX(As.Tb,$K342,X$7)</f>
        <v>0</v>
      </c>
      <c r="Y342" s="28">
        <f t="shared" si="71"/>
        <v>0</v>
      </c>
      <c r="Z342" s="28">
        <f t="shared" si="71"/>
        <v>0</v>
      </c>
      <c r="AA342" s="28">
        <f t="shared" si="71"/>
        <v>0</v>
      </c>
      <c r="AB342" s="28">
        <f t="shared" si="71"/>
        <v>0</v>
      </c>
      <c r="AC342" s="28">
        <f t="shared" si="71"/>
        <v>0</v>
      </c>
      <c r="AD342" s="28">
        <f t="shared" si="71"/>
        <v>0</v>
      </c>
      <c r="AE342" s="28">
        <f t="shared" si="71"/>
        <v>0</v>
      </c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BQ342" s="172"/>
      <c r="BR342" s="172"/>
      <c r="BS342" s="172"/>
      <c r="BT342" s="172"/>
      <c r="BU342" s="172"/>
      <c r="BV342" s="172"/>
      <c r="BW342" s="172"/>
      <c r="BX342" s="172"/>
      <c r="BY342" s="172"/>
      <c r="BZ342" s="172"/>
      <c r="CA342" s="172"/>
      <c r="CB342" s="172"/>
      <c r="CC342" s="172"/>
      <c r="CD342" s="172"/>
      <c r="CE342" s="172"/>
      <c r="CF342" s="172"/>
      <c r="CG342" s="172"/>
      <c r="CH342" s="172"/>
      <c r="CI342" s="172"/>
    </row>
    <row r="343" spans="6:87" ht="12.75" customHeight="1" outlineLevel="1" x14ac:dyDescent="0.3">
      <c r="F343" s="70">
        <v>209</v>
      </c>
      <c r="G343" s="173"/>
      <c r="H343" s="71" t="str">
        <v>Core</v>
      </c>
      <c r="I343" s="71" t="str">
        <v>O&amp;M Plataforma de TI</v>
      </c>
      <c r="J343" s="231" t="s">
        <v>1751</v>
      </c>
      <c r="K343" s="84">
        <f t="shared" si="67"/>
        <v>4</v>
      </c>
      <c r="L343" s="28">
        <f t="shared" si="69"/>
        <v>0</v>
      </c>
      <c r="M343" s="28">
        <f t="shared" si="69"/>
        <v>2.9107902099055538E-3</v>
      </c>
      <c r="N343" s="28">
        <f t="shared" si="69"/>
        <v>1.3859112398049472E-2</v>
      </c>
      <c r="O343" s="28">
        <f t="shared" si="69"/>
        <v>0</v>
      </c>
      <c r="P343" s="28">
        <f t="shared" si="69"/>
        <v>0</v>
      </c>
      <c r="Q343" s="28">
        <f t="shared" si="69"/>
        <v>0</v>
      </c>
      <c r="R343" s="28">
        <f t="shared" si="69"/>
        <v>0.98319321812814942</v>
      </c>
      <c r="S343" s="28">
        <f t="shared" si="69"/>
        <v>3.6879263895541132E-5</v>
      </c>
      <c r="T343" s="28">
        <f t="shared" si="71"/>
        <v>0</v>
      </c>
      <c r="U343" s="28">
        <f t="shared" si="71"/>
        <v>0</v>
      </c>
      <c r="V343" s="28">
        <f t="shared" si="71"/>
        <v>0</v>
      </c>
      <c r="W343" s="28">
        <f t="shared" si="71"/>
        <v>0</v>
      </c>
      <c r="X343" s="28">
        <f t="shared" si="71"/>
        <v>0</v>
      </c>
      <c r="Y343" s="28">
        <f t="shared" si="71"/>
        <v>0</v>
      </c>
      <c r="Z343" s="28">
        <f t="shared" si="71"/>
        <v>0</v>
      </c>
      <c r="AA343" s="28">
        <f t="shared" si="71"/>
        <v>0</v>
      </c>
      <c r="AB343" s="28">
        <f t="shared" si="71"/>
        <v>0</v>
      </c>
      <c r="AC343" s="28">
        <f t="shared" si="71"/>
        <v>0</v>
      </c>
      <c r="AD343" s="28">
        <f t="shared" si="71"/>
        <v>0</v>
      </c>
      <c r="AE343" s="28">
        <f t="shared" si="71"/>
        <v>0</v>
      </c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BQ343" s="172"/>
      <c r="BR343" s="172"/>
      <c r="BS343" s="172"/>
      <c r="BT343" s="172"/>
      <c r="BU343" s="172"/>
      <c r="BV343" s="172"/>
      <c r="BW343" s="172"/>
      <c r="BX343" s="172"/>
      <c r="BY343" s="172"/>
      <c r="BZ343" s="172"/>
      <c r="CA343" s="172"/>
      <c r="CB343" s="172"/>
      <c r="CC343" s="172"/>
      <c r="CD343" s="172"/>
      <c r="CE343" s="172"/>
      <c r="CF343" s="172"/>
      <c r="CG343" s="172"/>
      <c r="CH343" s="172"/>
      <c r="CI343" s="172"/>
    </row>
    <row r="344" spans="6:87" ht="12.75" customHeight="1" outlineLevel="1" x14ac:dyDescent="0.3">
      <c r="F344" s="70">
        <v>210</v>
      </c>
      <c r="G344" s="173"/>
      <c r="H344" s="71" t="str">
        <v>Core</v>
      </c>
      <c r="I344" s="71" t="str">
        <v>Otros gastos TI</v>
      </c>
      <c r="J344" s="231" t="s">
        <v>1751</v>
      </c>
      <c r="K344" s="84">
        <f t="shared" si="67"/>
        <v>4</v>
      </c>
      <c r="L344" s="28">
        <f t="shared" si="69"/>
        <v>0</v>
      </c>
      <c r="M344" s="28">
        <f t="shared" si="69"/>
        <v>2.9107902099055538E-3</v>
      </c>
      <c r="N344" s="28">
        <f t="shared" si="69"/>
        <v>1.3859112398049472E-2</v>
      </c>
      <c r="O344" s="28">
        <f t="shared" si="69"/>
        <v>0</v>
      </c>
      <c r="P344" s="28">
        <f t="shared" si="69"/>
        <v>0</v>
      </c>
      <c r="Q344" s="28">
        <f t="shared" si="69"/>
        <v>0</v>
      </c>
      <c r="R344" s="28">
        <f t="shared" si="69"/>
        <v>0.98319321812814942</v>
      </c>
      <c r="S344" s="28">
        <f t="shared" si="69"/>
        <v>3.6879263895541132E-5</v>
      </c>
      <c r="T344" s="28">
        <f t="shared" si="71"/>
        <v>0</v>
      </c>
      <c r="U344" s="28">
        <f t="shared" si="71"/>
        <v>0</v>
      </c>
      <c r="V344" s="28">
        <f t="shared" si="71"/>
        <v>0</v>
      </c>
      <c r="W344" s="28">
        <f t="shared" si="71"/>
        <v>0</v>
      </c>
      <c r="X344" s="28">
        <f t="shared" si="71"/>
        <v>0</v>
      </c>
      <c r="Y344" s="28">
        <f t="shared" si="71"/>
        <v>0</v>
      </c>
      <c r="Z344" s="28">
        <f t="shared" si="71"/>
        <v>0</v>
      </c>
      <c r="AA344" s="28">
        <f t="shared" si="71"/>
        <v>0</v>
      </c>
      <c r="AB344" s="28">
        <f t="shared" si="71"/>
        <v>0</v>
      </c>
      <c r="AC344" s="28">
        <f t="shared" si="71"/>
        <v>0</v>
      </c>
      <c r="AD344" s="28">
        <f t="shared" si="71"/>
        <v>0</v>
      </c>
      <c r="AE344" s="28">
        <f t="shared" si="71"/>
        <v>0</v>
      </c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BQ344" s="172"/>
      <c r="BR344" s="172"/>
      <c r="BS344" s="172"/>
      <c r="BT344" s="172"/>
      <c r="BU344" s="172"/>
      <c r="BV344" s="172"/>
      <c r="BW344" s="172"/>
      <c r="BX344" s="172"/>
      <c r="BY344" s="172"/>
      <c r="BZ344" s="172"/>
      <c r="CA344" s="172"/>
      <c r="CB344" s="172"/>
      <c r="CC344" s="172"/>
      <c r="CD344" s="172"/>
      <c r="CE344" s="172"/>
      <c r="CF344" s="172"/>
      <c r="CG344" s="172"/>
      <c r="CH344" s="172"/>
      <c r="CI344" s="172"/>
    </row>
    <row r="345" spans="6:87" ht="12.75" customHeight="1" outlineLevel="1" x14ac:dyDescent="0.3">
      <c r="F345" s="70">
        <v>211</v>
      </c>
      <c r="G345" s="173"/>
      <c r="H345" s="71" t="str">
        <v>Sitios</v>
      </c>
      <c r="I345" s="71" t="str">
        <v>Servicios Externos</v>
      </c>
      <c r="J345" s="231" t="s">
        <v>1751</v>
      </c>
      <c r="K345" s="84">
        <f t="shared" si="67"/>
        <v>4</v>
      </c>
      <c r="L345" s="28">
        <f t="shared" ref="L345:AA354" si="72">INDEX(As.Tb,$K345,L$7)</f>
        <v>0</v>
      </c>
      <c r="M345" s="28">
        <f t="shared" si="72"/>
        <v>2.9107902099055538E-3</v>
      </c>
      <c r="N345" s="28">
        <f t="shared" si="72"/>
        <v>1.3859112398049472E-2</v>
      </c>
      <c r="O345" s="28">
        <f t="shared" si="72"/>
        <v>0</v>
      </c>
      <c r="P345" s="28">
        <f t="shared" si="72"/>
        <v>0</v>
      </c>
      <c r="Q345" s="28">
        <f t="shared" si="72"/>
        <v>0</v>
      </c>
      <c r="R345" s="28">
        <f t="shared" si="72"/>
        <v>0.98319321812814942</v>
      </c>
      <c r="S345" s="28">
        <f t="shared" si="72"/>
        <v>3.6879263895541132E-5</v>
      </c>
      <c r="T345" s="28">
        <f t="shared" si="72"/>
        <v>0</v>
      </c>
      <c r="U345" s="28">
        <f t="shared" si="72"/>
        <v>0</v>
      </c>
      <c r="V345" s="28">
        <f t="shared" si="72"/>
        <v>0</v>
      </c>
      <c r="W345" s="28">
        <f t="shared" si="72"/>
        <v>0</v>
      </c>
      <c r="X345" s="28">
        <f t="shared" si="72"/>
        <v>0</v>
      </c>
      <c r="Y345" s="28">
        <f t="shared" si="72"/>
        <v>0</v>
      </c>
      <c r="Z345" s="28">
        <f t="shared" si="72"/>
        <v>0</v>
      </c>
      <c r="AA345" s="28">
        <f t="shared" si="72"/>
        <v>0</v>
      </c>
      <c r="AB345" s="28">
        <f t="shared" si="71"/>
        <v>0</v>
      </c>
      <c r="AC345" s="28">
        <f t="shared" si="71"/>
        <v>0</v>
      </c>
      <c r="AD345" s="28">
        <f t="shared" si="71"/>
        <v>0</v>
      </c>
      <c r="AE345" s="28">
        <f t="shared" si="71"/>
        <v>0</v>
      </c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BQ345" s="172"/>
      <c r="BR345" s="172"/>
      <c r="BS345" s="172"/>
      <c r="BT345" s="172"/>
      <c r="BU345" s="172"/>
      <c r="BV345" s="172"/>
      <c r="BW345" s="172"/>
      <c r="BX345" s="172"/>
      <c r="BY345" s="172"/>
      <c r="BZ345" s="172"/>
      <c r="CA345" s="172"/>
      <c r="CB345" s="172"/>
      <c r="CC345" s="172"/>
      <c r="CD345" s="172"/>
      <c r="CE345" s="172"/>
      <c r="CF345" s="172"/>
      <c r="CG345" s="172"/>
      <c r="CH345" s="172"/>
      <c r="CI345" s="172"/>
    </row>
    <row r="346" spans="6:87" ht="12.75" customHeight="1" outlineLevel="1" x14ac:dyDescent="0.3">
      <c r="F346" s="70">
        <v>212</v>
      </c>
      <c r="G346" s="173"/>
      <c r="H346" s="71" t="str">
        <v>Espectro</v>
      </c>
      <c r="I346" s="71" t="str">
        <v>Canon por Uso de Espectro Radioléctrico</v>
      </c>
      <c r="J346" s="231" t="s">
        <v>1751</v>
      </c>
      <c r="K346" s="84">
        <f t="shared" si="67"/>
        <v>4</v>
      </c>
      <c r="L346" s="28">
        <f t="shared" si="72"/>
        <v>0</v>
      </c>
      <c r="M346" s="28">
        <f t="shared" si="72"/>
        <v>2.9107902099055538E-3</v>
      </c>
      <c r="N346" s="28">
        <f t="shared" si="72"/>
        <v>1.3859112398049472E-2</v>
      </c>
      <c r="O346" s="28">
        <f t="shared" si="72"/>
        <v>0</v>
      </c>
      <c r="P346" s="28">
        <f t="shared" si="72"/>
        <v>0</v>
      </c>
      <c r="Q346" s="28">
        <f t="shared" si="72"/>
        <v>0</v>
      </c>
      <c r="R346" s="28">
        <f t="shared" si="72"/>
        <v>0.98319321812814942</v>
      </c>
      <c r="S346" s="28">
        <f t="shared" si="72"/>
        <v>3.6879263895541132E-5</v>
      </c>
      <c r="T346" s="28">
        <f t="shared" si="71"/>
        <v>0</v>
      </c>
      <c r="U346" s="28">
        <f t="shared" si="71"/>
        <v>0</v>
      </c>
      <c r="V346" s="28">
        <f t="shared" si="71"/>
        <v>0</v>
      </c>
      <c r="W346" s="28">
        <f t="shared" si="71"/>
        <v>0</v>
      </c>
      <c r="X346" s="28">
        <f t="shared" si="71"/>
        <v>0</v>
      </c>
      <c r="Y346" s="28">
        <f t="shared" si="71"/>
        <v>0</v>
      </c>
      <c r="Z346" s="28">
        <f t="shared" si="71"/>
        <v>0</v>
      </c>
      <c r="AA346" s="28">
        <f t="shared" si="71"/>
        <v>0</v>
      </c>
      <c r="AB346" s="28">
        <f t="shared" si="71"/>
        <v>0</v>
      </c>
      <c r="AC346" s="28">
        <f t="shared" si="71"/>
        <v>0</v>
      </c>
      <c r="AD346" s="28">
        <f t="shared" si="71"/>
        <v>0</v>
      </c>
      <c r="AE346" s="28">
        <f t="shared" si="71"/>
        <v>0</v>
      </c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BQ346" s="172"/>
      <c r="BR346" s="172"/>
      <c r="BS346" s="172"/>
      <c r="BT346" s="172"/>
      <c r="BU346" s="172"/>
      <c r="BV346" s="172"/>
      <c r="BW346" s="172"/>
      <c r="BX346" s="172"/>
      <c r="BY346" s="172"/>
      <c r="BZ346" s="172"/>
      <c r="CA346" s="172"/>
      <c r="CB346" s="172"/>
      <c r="CC346" s="172"/>
      <c r="CD346" s="172"/>
      <c r="CE346" s="172"/>
      <c r="CF346" s="172"/>
      <c r="CG346" s="172"/>
      <c r="CH346" s="172"/>
      <c r="CI346" s="172"/>
    </row>
    <row r="347" spans="6:87" ht="12.75" customHeight="1" outlineLevel="1" x14ac:dyDescent="0.3">
      <c r="F347" s="70">
        <v>213</v>
      </c>
      <c r="G347" s="173"/>
      <c r="H347" s="71" t="str">
        <v>Aportes</v>
      </c>
      <c r="I347" s="71" t="str">
        <v>Aportes MTC</v>
      </c>
      <c r="J347" s="15" t="s">
        <v>354</v>
      </c>
      <c r="K347" s="84">
        <f t="shared" si="67"/>
        <v>12</v>
      </c>
      <c r="L347" s="28">
        <f t="shared" si="72"/>
        <v>1</v>
      </c>
      <c r="M347" s="28">
        <f t="shared" si="72"/>
        <v>0</v>
      </c>
      <c r="N347" s="28">
        <f t="shared" si="72"/>
        <v>0</v>
      </c>
      <c r="O347" s="28">
        <f t="shared" si="72"/>
        <v>0</v>
      </c>
      <c r="P347" s="28">
        <f t="shared" si="72"/>
        <v>0</v>
      </c>
      <c r="Q347" s="28">
        <f t="shared" si="72"/>
        <v>1</v>
      </c>
      <c r="R347" s="28">
        <f t="shared" si="72"/>
        <v>0</v>
      </c>
      <c r="S347" s="28">
        <f t="shared" si="72"/>
        <v>0</v>
      </c>
      <c r="T347" s="28">
        <f t="shared" si="71"/>
        <v>0</v>
      </c>
      <c r="U347" s="28">
        <f t="shared" si="71"/>
        <v>0</v>
      </c>
      <c r="V347" s="28">
        <f t="shared" si="71"/>
        <v>0</v>
      </c>
      <c r="W347" s="28">
        <f t="shared" si="71"/>
        <v>0</v>
      </c>
      <c r="X347" s="28">
        <f t="shared" si="71"/>
        <v>0</v>
      </c>
      <c r="Y347" s="28">
        <f t="shared" si="71"/>
        <v>0</v>
      </c>
      <c r="Z347" s="28">
        <f t="shared" si="71"/>
        <v>0</v>
      </c>
      <c r="AA347" s="28">
        <f t="shared" si="71"/>
        <v>0</v>
      </c>
      <c r="AB347" s="28">
        <f t="shared" si="71"/>
        <v>0</v>
      </c>
      <c r="AC347" s="28">
        <f t="shared" si="71"/>
        <v>0</v>
      </c>
      <c r="AD347" s="28">
        <f t="shared" si="71"/>
        <v>0</v>
      </c>
      <c r="AE347" s="28">
        <f t="shared" si="71"/>
        <v>0</v>
      </c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BQ347" s="172"/>
      <c r="BR347" s="172"/>
      <c r="BS347" s="172"/>
      <c r="BT347" s="172"/>
      <c r="BU347" s="172"/>
      <c r="BV347" s="172"/>
      <c r="BW347" s="172"/>
      <c r="BX347" s="172"/>
      <c r="BY347" s="172"/>
      <c r="BZ347" s="172"/>
      <c r="CA347" s="172"/>
      <c r="CB347" s="172"/>
      <c r="CC347" s="172"/>
      <c r="CD347" s="172"/>
      <c r="CE347" s="172"/>
      <c r="CF347" s="172"/>
      <c r="CG347" s="172"/>
      <c r="CH347" s="172"/>
      <c r="CI347" s="172"/>
    </row>
    <row r="348" spans="6:87" ht="12.75" customHeight="1" outlineLevel="1" x14ac:dyDescent="0.3">
      <c r="F348" s="70">
        <v>214</v>
      </c>
      <c r="G348" s="173"/>
      <c r="H348" s="71" t="str">
        <v>Aportes</v>
      </c>
      <c r="I348" s="71" t="str">
        <v>Aportes Osiptel</v>
      </c>
      <c r="J348" s="15" t="s">
        <v>354</v>
      </c>
      <c r="K348" s="84">
        <f t="shared" si="67"/>
        <v>12</v>
      </c>
      <c r="L348" s="28">
        <f t="shared" si="72"/>
        <v>1</v>
      </c>
      <c r="M348" s="28">
        <f t="shared" si="72"/>
        <v>0</v>
      </c>
      <c r="N348" s="28">
        <f t="shared" si="72"/>
        <v>0</v>
      </c>
      <c r="O348" s="28">
        <f t="shared" si="72"/>
        <v>0</v>
      </c>
      <c r="P348" s="28">
        <f t="shared" si="72"/>
        <v>0</v>
      </c>
      <c r="Q348" s="28">
        <f t="shared" si="72"/>
        <v>1</v>
      </c>
      <c r="R348" s="28">
        <f t="shared" si="72"/>
        <v>0</v>
      </c>
      <c r="S348" s="28">
        <f t="shared" si="72"/>
        <v>0</v>
      </c>
      <c r="T348" s="28">
        <f t="shared" si="71"/>
        <v>0</v>
      </c>
      <c r="U348" s="28">
        <f t="shared" si="71"/>
        <v>0</v>
      </c>
      <c r="V348" s="28">
        <f t="shared" si="71"/>
        <v>0</v>
      </c>
      <c r="W348" s="28">
        <f t="shared" si="71"/>
        <v>0</v>
      </c>
      <c r="X348" s="28">
        <f t="shared" si="71"/>
        <v>0</v>
      </c>
      <c r="Y348" s="28">
        <f t="shared" si="71"/>
        <v>0</v>
      </c>
      <c r="Z348" s="28">
        <f t="shared" si="71"/>
        <v>0</v>
      </c>
      <c r="AA348" s="28">
        <f t="shared" si="71"/>
        <v>0</v>
      </c>
      <c r="AB348" s="28">
        <f t="shared" si="71"/>
        <v>0</v>
      </c>
      <c r="AC348" s="28">
        <f t="shared" si="71"/>
        <v>0</v>
      </c>
      <c r="AD348" s="28">
        <f t="shared" si="71"/>
        <v>0</v>
      </c>
      <c r="AE348" s="28">
        <f t="shared" si="71"/>
        <v>0</v>
      </c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BQ348" s="172"/>
      <c r="BR348" s="172"/>
      <c r="BS348" s="172"/>
      <c r="BT348" s="172"/>
      <c r="BU348" s="172"/>
      <c r="BV348" s="172"/>
      <c r="BW348" s="172"/>
      <c r="BX348" s="172"/>
      <c r="BY348" s="172"/>
      <c r="BZ348" s="172"/>
      <c r="CA348" s="172"/>
      <c r="CB348" s="172"/>
      <c r="CC348" s="172"/>
      <c r="CD348" s="172"/>
      <c r="CE348" s="172"/>
      <c r="CF348" s="172"/>
      <c r="CG348" s="172"/>
      <c r="CH348" s="172"/>
      <c r="CI348" s="172"/>
    </row>
    <row r="349" spans="6:87" ht="12.75" customHeight="1" outlineLevel="1" x14ac:dyDescent="0.3">
      <c r="F349" s="70">
        <v>215</v>
      </c>
      <c r="G349" s="173"/>
      <c r="H349" s="71" t="str">
        <v>Aportes</v>
      </c>
      <c r="I349" s="71" t="str">
        <v>Aportes Fitel</v>
      </c>
      <c r="J349" s="15" t="s">
        <v>354</v>
      </c>
      <c r="K349" s="84">
        <f t="shared" si="67"/>
        <v>12</v>
      </c>
      <c r="L349" s="28">
        <f t="shared" si="72"/>
        <v>1</v>
      </c>
      <c r="M349" s="28">
        <f t="shared" si="72"/>
        <v>0</v>
      </c>
      <c r="N349" s="28">
        <f t="shared" si="72"/>
        <v>0</v>
      </c>
      <c r="O349" s="28">
        <f t="shared" si="72"/>
        <v>0</v>
      </c>
      <c r="P349" s="28">
        <f t="shared" si="72"/>
        <v>0</v>
      </c>
      <c r="Q349" s="28">
        <f t="shared" si="72"/>
        <v>1</v>
      </c>
      <c r="R349" s="28">
        <f t="shared" si="72"/>
        <v>0</v>
      </c>
      <c r="S349" s="28">
        <f t="shared" si="72"/>
        <v>0</v>
      </c>
      <c r="T349" s="28">
        <f t="shared" si="71"/>
        <v>0</v>
      </c>
      <c r="U349" s="28">
        <f t="shared" si="71"/>
        <v>0</v>
      </c>
      <c r="V349" s="28">
        <f t="shared" si="71"/>
        <v>0</v>
      </c>
      <c r="W349" s="28">
        <f t="shared" si="71"/>
        <v>0</v>
      </c>
      <c r="X349" s="28">
        <f t="shared" si="71"/>
        <v>0</v>
      </c>
      <c r="Y349" s="28">
        <f t="shared" si="71"/>
        <v>0</v>
      </c>
      <c r="Z349" s="28">
        <f t="shared" si="71"/>
        <v>0</v>
      </c>
      <c r="AA349" s="28">
        <f t="shared" si="71"/>
        <v>0</v>
      </c>
      <c r="AB349" s="28">
        <f t="shared" ref="T349:AE356" si="73">INDEX(As.Tb,$K349,AB$7)</f>
        <v>0</v>
      </c>
      <c r="AC349" s="28">
        <f t="shared" si="73"/>
        <v>0</v>
      </c>
      <c r="AD349" s="28">
        <f t="shared" si="73"/>
        <v>0</v>
      </c>
      <c r="AE349" s="28">
        <f t="shared" si="73"/>
        <v>0</v>
      </c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BQ349" s="172"/>
      <c r="BR349" s="172"/>
      <c r="BS349" s="172"/>
      <c r="BT349" s="172"/>
      <c r="BU349" s="172"/>
      <c r="BV349" s="172"/>
      <c r="BW349" s="172"/>
      <c r="BX349" s="172"/>
      <c r="BY349" s="172"/>
      <c r="BZ349" s="172"/>
      <c r="CA349" s="172"/>
      <c r="CB349" s="172"/>
      <c r="CC349" s="172"/>
      <c r="CD349" s="172"/>
      <c r="CE349" s="172"/>
      <c r="CF349" s="172"/>
      <c r="CG349" s="172"/>
      <c r="CH349" s="172"/>
      <c r="CI349" s="172"/>
    </row>
    <row r="350" spans="6:87" ht="12.75" customHeight="1" outlineLevel="1" x14ac:dyDescent="0.3">
      <c r="F350" s="70">
        <v>216</v>
      </c>
      <c r="G350" s="173"/>
      <c r="H350" s="71" t="str">
        <v>libre</v>
      </c>
      <c r="I350" s="71" t="str">
        <v>libre</v>
      </c>
      <c r="J350" s="15" t="s">
        <v>256</v>
      </c>
      <c r="K350" s="84">
        <f t="shared" si="67"/>
        <v>13</v>
      </c>
      <c r="L350" s="28">
        <f t="shared" si="72"/>
        <v>0</v>
      </c>
      <c r="M350" s="28">
        <f t="shared" si="72"/>
        <v>0</v>
      </c>
      <c r="N350" s="28">
        <f t="shared" si="72"/>
        <v>0</v>
      </c>
      <c r="O350" s="28">
        <f t="shared" si="72"/>
        <v>0</v>
      </c>
      <c r="P350" s="28">
        <f t="shared" si="72"/>
        <v>0</v>
      </c>
      <c r="Q350" s="28">
        <f t="shared" si="72"/>
        <v>0</v>
      </c>
      <c r="R350" s="28">
        <f t="shared" si="72"/>
        <v>0</v>
      </c>
      <c r="S350" s="28">
        <f t="shared" si="72"/>
        <v>0</v>
      </c>
      <c r="T350" s="28">
        <f t="shared" si="73"/>
        <v>0</v>
      </c>
      <c r="U350" s="28">
        <f t="shared" si="73"/>
        <v>0</v>
      </c>
      <c r="V350" s="28">
        <f t="shared" si="73"/>
        <v>0</v>
      </c>
      <c r="W350" s="28">
        <f t="shared" si="73"/>
        <v>0</v>
      </c>
      <c r="X350" s="28">
        <f t="shared" si="73"/>
        <v>0</v>
      </c>
      <c r="Y350" s="28">
        <f t="shared" si="73"/>
        <v>0</v>
      </c>
      <c r="Z350" s="28">
        <f t="shared" si="73"/>
        <v>0</v>
      </c>
      <c r="AA350" s="28">
        <f t="shared" si="73"/>
        <v>0</v>
      </c>
      <c r="AB350" s="28">
        <f t="shared" si="73"/>
        <v>0</v>
      </c>
      <c r="AC350" s="28">
        <f t="shared" si="73"/>
        <v>0</v>
      </c>
      <c r="AD350" s="28">
        <f t="shared" si="73"/>
        <v>0</v>
      </c>
      <c r="AE350" s="28">
        <f t="shared" si="73"/>
        <v>0</v>
      </c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BQ350" s="172"/>
      <c r="BR350" s="172"/>
      <c r="BS350" s="172"/>
      <c r="BT350" s="172"/>
      <c r="BU350" s="172"/>
      <c r="BV350" s="172"/>
      <c r="BW350" s="172"/>
      <c r="BX350" s="172"/>
      <c r="BY350" s="172"/>
      <c r="BZ350" s="172"/>
      <c r="CA350" s="172"/>
      <c r="CB350" s="172"/>
      <c r="CC350" s="172"/>
      <c r="CD350" s="172"/>
      <c r="CE350" s="172"/>
      <c r="CF350" s="172"/>
      <c r="CG350" s="172"/>
      <c r="CH350" s="172"/>
      <c r="CI350" s="172"/>
    </row>
    <row r="351" spans="6:87" ht="12.75" customHeight="1" outlineLevel="1" x14ac:dyDescent="0.3">
      <c r="F351" s="70">
        <v>217</v>
      </c>
      <c r="G351" s="173"/>
      <c r="H351" s="71" t="str">
        <v>libre</v>
      </c>
      <c r="I351" s="71" t="str">
        <v>libre</v>
      </c>
      <c r="J351" s="15" t="s">
        <v>256</v>
      </c>
      <c r="K351" s="84">
        <f t="shared" si="67"/>
        <v>13</v>
      </c>
      <c r="L351" s="28">
        <f t="shared" si="72"/>
        <v>0</v>
      </c>
      <c r="M351" s="28">
        <f t="shared" si="72"/>
        <v>0</v>
      </c>
      <c r="N351" s="28">
        <f t="shared" si="72"/>
        <v>0</v>
      </c>
      <c r="O351" s="28">
        <f t="shared" si="72"/>
        <v>0</v>
      </c>
      <c r="P351" s="28">
        <f t="shared" si="72"/>
        <v>0</v>
      </c>
      <c r="Q351" s="28">
        <f t="shared" si="72"/>
        <v>0</v>
      </c>
      <c r="R351" s="28">
        <f t="shared" si="72"/>
        <v>0</v>
      </c>
      <c r="S351" s="28">
        <f t="shared" si="72"/>
        <v>0</v>
      </c>
      <c r="T351" s="28">
        <f t="shared" si="73"/>
        <v>0</v>
      </c>
      <c r="U351" s="28">
        <f t="shared" si="73"/>
        <v>0</v>
      </c>
      <c r="V351" s="28">
        <f t="shared" si="73"/>
        <v>0</v>
      </c>
      <c r="W351" s="28">
        <f t="shared" si="73"/>
        <v>0</v>
      </c>
      <c r="X351" s="28">
        <f t="shared" si="73"/>
        <v>0</v>
      </c>
      <c r="Y351" s="28">
        <f t="shared" si="73"/>
        <v>0</v>
      </c>
      <c r="Z351" s="28">
        <f t="shared" si="73"/>
        <v>0</v>
      </c>
      <c r="AA351" s="28">
        <f t="shared" si="73"/>
        <v>0</v>
      </c>
      <c r="AB351" s="28">
        <f t="shared" si="73"/>
        <v>0</v>
      </c>
      <c r="AC351" s="28">
        <f t="shared" si="73"/>
        <v>0</v>
      </c>
      <c r="AD351" s="28">
        <f t="shared" si="73"/>
        <v>0</v>
      </c>
      <c r="AE351" s="28">
        <f t="shared" si="73"/>
        <v>0</v>
      </c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BQ351" s="172"/>
      <c r="BR351" s="172"/>
      <c r="BS351" s="172"/>
      <c r="BT351" s="172"/>
      <c r="BU351" s="172"/>
      <c r="BV351" s="172"/>
      <c r="BW351" s="172"/>
      <c r="BX351" s="172"/>
      <c r="BY351" s="172"/>
      <c r="BZ351" s="172"/>
      <c r="CA351" s="172"/>
      <c r="CB351" s="172"/>
      <c r="CC351" s="172"/>
      <c r="CD351" s="172"/>
      <c r="CE351" s="172"/>
      <c r="CF351" s="172"/>
      <c r="CG351" s="172"/>
      <c r="CH351" s="172"/>
      <c r="CI351" s="172"/>
    </row>
    <row r="352" spans="6:87" ht="12.75" customHeight="1" outlineLevel="1" x14ac:dyDescent="0.3">
      <c r="F352" s="70">
        <v>218</v>
      </c>
      <c r="G352" s="173"/>
      <c r="H352" s="71" t="str">
        <v>libre</v>
      </c>
      <c r="I352" s="71" t="str">
        <v>libre</v>
      </c>
      <c r="J352" s="15" t="s">
        <v>256</v>
      </c>
      <c r="K352" s="84">
        <f t="shared" si="67"/>
        <v>13</v>
      </c>
      <c r="L352" s="28">
        <f t="shared" si="72"/>
        <v>0</v>
      </c>
      <c r="M352" s="28">
        <f t="shared" si="72"/>
        <v>0</v>
      </c>
      <c r="N352" s="28">
        <f t="shared" si="72"/>
        <v>0</v>
      </c>
      <c r="O352" s="28">
        <f t="shared" si="72"/>
        <v>0</v>
      </c>
      <c r="P352" s="28">
        <f t="shared" si="72"/>
        <v>0</v>
      </c>
      <c r="Q352" s="28">
        <f t="shared" si="72"/>
        <v>0</v>
      </c>
      <c r="R352" s="28">
        <f t="shared" si="72"/>
        <v>0</v>
      </c>
      <c r="S352" s="28">
        <f t="shared" si="72"/>
        <v>0</v>
      </c>
      <c r="T352" s="28">
        <f t="shared" si="73"/>
        <v>0</v>
      </c>
      <c r="U352" s="28">
        <f t="shared" si="73"/>
        <v>0</v>
      </c>
      <c r="V352" s="28">
        <f t="shared" si="73"/>
        <v>0</v>
      </c>
      <c r="W352" s="28">
        <f t="shared" si="73"/>
        <v>0</v>
      </c>
      <c r="X352" s="28">
        <f t="shared" si="73"/>
        <v>0</v>
      </c>
      <c r="Y352" s="28">
        <f t="shared" si="73"/>
        <v>0</v>
      </c>
      <c r="Z352" s="28">
        <f t="shared" si="73"/>
        <v>0</v>
      </c>
      <c r="AA352" s="28">
        <f t="shared" si="73"/>
        <v>0</v>
      </c>
      <c r="AB352" s="28">
        <f t="shared" si="73"/>
        <v>0</v>
      </c>
      <c r="AC352" s="28">
        <f t="shared" si="73"/>
        <v>0</v>
      </c>
      <c r="AD352" s="28">
        <f t="shared" si="73"/>
        <v>0</v>
      </c>
      <c r="AE352" s="28">
        <f t="shared" si="73"/>
        <v>0</v>
      </c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BQ352" s="172"/>
      <c r="BR352" s="172"/>
      <c r="BS352" s="172"/>
      <c r="BT352" s="172"/>
      <c r="BU352" s="172"/>
      <c r="BV352" s="172"/>
      <c r="BW352" s="172"/>
      <c r="BX352" s="172"/>
      <c r="BY352" s="172"/>
      <c r="BZ352" s="172"/>
      <c r="CA352" s="172"/>
      <c r="CB352" s="172"/>
      <c r="CC352" s="172"/>
      <c r="CD352" s="172"/>
      <c r="CE352" s="172"/>
      <c r="CF352" s="172"/>
      <c r="CG352" s="172"/>
      <c r="CH352" s="172"/>
      <c r="CI352" s="172"/>
    </row>
    <row r="353" spans="6:87" ht="12.75" customHeight="1" outlineLevel="1" x14ac:dyDescent="0.3">
      <c r="F353" s="70">
        <v>219</v>
      </c>
      <c r="G353" s="173"/>
      <c r="H353" s="71" t="str">
        <v>libre</v>
      </c>
      <c r="I353" s="71" t="str">
        <v>libre</v>
      </c>
      <c r="J353" s="15" t="s">
        <v>256</v>
      </c>
      <c r="K353" s="84">
        <f t="shared" si="67"/>
        <v>13</v>
      </c>
      <c r="L353" s="28">
        <f t="shared" si="72"/>
        <v>0</v>
      </c>
      <c r="M353" s="28">
        <f t="shared" si="72"/>
        <v>0</v>
      </c>
      <c r="N353" s="28">
        <f t="shared" si="72"/>
        <v>0</v>
      </c>
      <c r="O353" s="28">
        <f t="shared" si="72"/>
        <v>0</v>
      </c>
      <c r="P353" s="28">
        <f t="shared" si="72"/>
        <v>0</v>
      </c>
      <c r="Q353" s="28">
        <f t="shared" si="72"/>
        <v>0</v>
      </c>
      <c r="R353" s="28">
        <f t="shared" si="72"/>
        <v>0</v>
      </c>
      <c r="S353" s="28">
        <f t="shared" si="72"/>
        <v>0</v>
      </c>
      <c r="T353" s="28">
        <f t="shared" si="73"/>
        <v>0</v>
      </c>
      <c r="U353" s="28">
        <f t="shared" si="73"/>
        <v>0</v>
      </c>
      <c r="V353" s="28">
        <f t="shared" si="73"/>
        <v>0</v>
      </c>
      <c r="W353" s="28">
        <f t="shared" si="73"/>
        <v>0</v>
      </c>
      <c r="X353" s="28">
        <f t="shared" si="73"/>
        <v>0</v>
      </c>
      <c r="Y353" s="28">
        <f t="shared" si="73"/>
        <v>0</v>
      </c>
      <c r="Z353" s="28">
        <f t="shared" si="73"/>
        <v>0</v>
      </c>
      <c r="AA353" s="28">
        <f t="shared" si="73"/>
        <v>0</v>
      </c>
      <c r="AB353" s="28">
        <f t="shared" si="73"/>
        <v>0</v>
      </c>
      <c r="AC353" s="28">
        <f t="shared" si="73"/>
        <v>0</v>
      </c>
      <c r="AD353" s="28">
        <f t="shared" si="73"/>
        <v>0</v>
      </c>
      <c r="AE353" s="28">
        <f t="shared" si="73"/>
        <v>0</v>
      </c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BQ353" s="172"/>
      <c r="BR353" s="172"/>
      <c r="BS353" s="172"/>
      <c r="BT353" s="172"/>
      <c r="BU353" s="172"/>
      <c r="BV353" s="172"/>
      <c r="BW353" s="172"/>
      <c r="BX353" s="172"/>
      <c r="BY353" s="172"/>
      <c r="BZ353" s="172"/>
      <c r="CA353" s="172"/>
      <c r="CB353" s="172"/>
      <c r="CC353" s="172"/>
      <c r="CD353" s="172"/>
      <c r="CE353" s="172"/>
      <c r="CF353" s="172"/>
      <c r="CG353" s="172"/>
      <c r="CH353" s="172"/>
      <c r="CI353" s="172"/>
    </row>
    <row r="354" spans="6:87" ht="12.75" customHeight="1" outlineLevel="1" x14ac:dyDescent="0.3">
      <c r="F354" s="70">
        <v>220</v>
      </c>
      <c r="G354" s="173"/>
      <c r="H354" s="71" t="str">
        <v>libre</v>
      </c>
      <c r="I354" s="71" t="str">
        <v>libre</v>
      </c>
      <c r="J354" s="15" t="s">
        <v>256</v>
      </c>
      <c r="K354" s="84">
        <f t="shared" si="67"/>
        <v>13</v>
      </c>
      <c r="L354" s="28">
        <f t="shared" si="72"/>
        <v>0</v>
      </c>
      <c r="M354" s="28">
        <f t="shared" si="72"/>
        <v>0</v>
      </c>
      <c r="N354" s="28">
        <f t="shared" si="72"/>
        <v>0</v>
      </c>
      <c r="O354" s="28">
        <f t="shared" si="72"/>
        <v>0</v>
      </c>
      <c r="P354" s="28">
        <f t="shared" si="72"/>
        <v>0</v>
      </c>
      <c r="Q354" s="28">
        <f t="shared" si="72"/>
        <v>0</v>
      </c>
      <c r="R354" s="28">
        <f t="shared" si="72"/>
        <v>0</v>
      </c>
      <c r="S354" s="28">
        <f t="shared" si="72"/>
        <v>0</v>
      </c>
      <c r="T354" s="28">
        <f t="shared" si="73"/>
        <v>0</v>
      </c>
      <c r="U354" s="28">
        <f t="shared" si="73"/>
        <v>0</v>
      </c>
      <c r="V354" s="28">
        <f t="shared" si="73"/>
        <v>0</v>
      </c>
      <c r="W354" s="28">
        <f t="shared" si="73"/>
        <v>0</v>
      </c>
      <c r="X354" s="28">
        <f t="shared" si="73"/>
        <v>0</v>
      </c>
      <c r="Y354" s="28">
        <f t="shared" si="73"/>
        <v>0</v>
      </c>
      <c r="Z354" s="28">
        <f t="shared" si="73"/>
        <v>0</v>
      </c>
      <c r="AA354" s="28">
        <f t="shared" si="73"/>
        <v>0</v>
      </c>
      <c r="AB354" s="28">
        <f t="shared" si="73"/>
        <v>0</v>
      </c>
      <c r="AC354" s="28">
        <f t="shared" si="73"/>
        <v>0</v>
      </c>
      <c r="AD354" s="28">
        <f t="shared" si="73"/>
        <v>0</v>
      </c>
      <c r="AE354" s="28">
        <f t="shared" si="73"/>
        <v>0</v>
      </c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BQ354" s="172"/>
      <c r="BR354" s="172"/>
      <c r="BS354" s="172"/>
      <c r="BT354" s="172"/>
      <c r="BU354" s="172"/>
      <c r="BV354" s="172"/>
      <c r="BW354" s="172"/>
      <c r="BX354" s="172"/>
      <c r="BY354" s="172"/>
      <c r="BZ354" s="172"/>
      <c r="CA354" s="172"/>
      <c r="CB354" s="172"/>
      <c r="CC354" s="172"/>
      <c r="CD354" s="172"/>
      <c r="CE354" s="172"/>
      <c r="CF354" s="172"/>
      <c r="CG354" s="172"/>
      <c r="CH354" s="172"/>
      <c r="CI354" s="172"/>
    </row>
    <row r="355" spans="6:87" ht="12.75" customHeight="1" outlineLevel="1" x14ac:dyDescent="0.3">
      <c r="F355" s="70">
        <v>221</v>
      </c>
      <c r="G355" s="173"/>
      <c r="H355" s="71" t="str">
        <v>libre</v>
      </c>
      <c r="I355" s="71" t="str">
        <v>libre</v>
      </c>
      <c r="J355" s="15" t="s">
        <v>256</v>
      </c>
      <c r="K355" s="84">
        <f t="shared" si="67"/>
        <v>13</v>
      </c>
      <c r="L355" s="28">
        <f t="shared" ref="L355:AA364" si="74">INDEX(As.Tb,$K355,L$7)</f>
        <v>0</v>
      </c>
      <c r="M355" s="28">
        <f t="shared" si="74"/>
        <v>0</v>
      </c>
      <c r="N355" s="28">
        <f t="shared" si="74"/>
        <v>0</v>
      </c>
      <c r="O355" s="28">
        <f t="shared" si="74"/>
        <v>0</v>
      </c>
      <c r="P355" s="28">
        <f t="shared" si="74"/>
        <v>0</v>
      </c>
      <c r="Q355" s="28">
        <f t="shared" si="74"/>
        <v>0</v>
      </c>
      <c r="R355" s="28">
        <f t="shared" si="74"/>
        <v>0</v>
      </c>
      <c r="S355" s="28">
        <f t="shared" si="74"/>
        <v>0</v>
      </c>
      <c r="T355" s="28">
        <f t="shared" si="74"/>
        <v>0</v>
      </c>
      <c r="U355" s="28">
        <f t="shared" si="74"/>
        <v>0</v>
      </c>
      <c r="V355" s="28">
        <f t="shared" si="74"/>
        <v>0</v>
      </c>
      <c r="W355" s="28">
        <f t="shared" si="74"/>
        <v>0</v>
      </c>
      <c r="X355" s="28">
        <f t="shared" si="74"/>
        <v>0</v>
      </c>
      <c r="Y355" s="28">
        <f t="shared" si="74"/>
        <v>0</v>
      </c>
      <c r="Z355" s="28">
        <f t="shared" si="74"/>
        <v>0</v>
      </c>
      <c r="AA355" s="28">
        <f t="shared" si="74"/>
        <v>0</v>
      </c>
      <c r="AB355" s="28">
        <f t="shared" si="73"/>
        <v>0</v>
      </c>
      <c r="AC355" s="28">
        <f t="shared" si="73"/>
        <v>0</v>
      </c>
      <c r="AD355" s="28">
        <f t="shared" si="73"/>
        <v>0</v>
      </c>
      <c r="AE355" s="28">
        <f t="shared" si="73"/>
        <v>0</v>
      </c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BQ355" s="172"/>
      <c r="BR355" s="172"/>
      <c r="BS355" s="172"/>
      <c r="BT355" s="172"/>
      <c r="BU355" s="172"/>
      <c r="BV355" s="172"/>
      <c r="BW355" s="172"/>
      <c r="BX355" s="172"/>
      <c r="BY355" s="172"/>
      <c r="BZ355" s="172"/>
      <c r="CA355" s="172"/>
      <c r="CB355" s="172"/>
      <c r="CC355" s="172"/>
      <c r="CD355" s="172"/>
      <c r="CE355" s="172"/>
      <c r="CF355" s="172"/>
      <c r="CG355" s="172"/>
      <c r="CH355" s="172"/>
      <c r="CI355" s="172"/>
    </row>
    <row r="356" spans="6:87" ht="12.75" customHeight="1" outlineLevel="1" x14ac:dyDescent="0.3">
      <c r="F356" s="70">
        <v>222</v>
      </c>
      <c r="G356" s="173"/>
      <c r="H356" s="71" t="str">
        <v>libre</v>
      </c>
      <c r="I356" s="71" t="str">
        <v>libre</v>
      </c>
      <c r="J356" s="15" t="s">
        <v>256</v>
      </c>
      <c r="K356" s="84">
        <f t="shared" si="67"/>
        <v>13</v>
      </c>
      <c r="L356" s="28">
        <f t="shared" si="74"/>
        <v>0</v>
      </c>
      <c r="M356" s="28">
        <f t="shared" si="74"/>
        <v>0</v>
      </c>
      <c r="N356" s="28">
        <f t="shared" si="74"/>
        <v>0</v>
      </c>
      <c r="O356" s="28">
        <f t="shared" si="74"/>
        <v>0</v>
      </c>
      <c r="P356" s="28">
        <f t="shared" si="74"/>
        <v>0</v>
      </c>
      <c r="Q356" s="28">
        <f t="shared" si="74"/>
        <v>0</v>
      </c>
      <c r="R356" s="28">
        <f t="shared" si="74"/>
        <v>0</v>
      </c>
      <c r="S356" s="28">
        <f t="shared" si="74"/>
        <v>0</v>
      </c>
      <c r="T356" s="28">
        <f t="shared" si="73"/>
        <v>0</v>
      </c>
      <c r="U356" s="28">
        <f t="shared" si="73"/>
        <v>0</v>
      </c>
      <c r="V356" s="28">
        <f t="shared" si="73"/>
        <v>0</v>
      </c>
      <c r="W356" s="28">
        <f t="shared" si="73"/>
        <v>0</v>
      </c>
      <c r="X356" s="28">
        <f t="shared" si="73"/>
        <v>0</v>
      </c>
      <c r="Y356" s="28">
        <f t="shared" si="73"/>
        <v>0</v>
      </c>
      <c r="Z356" s="28">
        <f t="shared" si="73"/>
        <v>0</v>
      </c>
      <c r="AA356" s="28">
        <f t="shared" si="73"/>
        <v>0</v>
      </c>
      <c r="AB356" s="28">
        <f t="shared" si="73"/>
        <v>0</v>
      </c>
      <c r="AC356" s="28">
        <f t="shared" si="73"/>
        <v>0</v>
      </c>
      <c r="AD356" s="28">
        <f t="shared" si="73"/>
        <v>0</v>
      </c>
      <c r="AE356" s="28">
        <f t="shared" ref="AE356" si="75">INDEX(As.Tb,$K356,AE$7)</f>
        <v>0</v>
      </c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BQ356" s="172"/>
      <c r="BR356" s="172"/>
      <c r="BS356" s="172"/>
      <c r="BT356" s="172"/>
      <c r="BU356" s="172"/>
      <c r="BV356" s="172"/>
      <c r="BW356" s="172"/>
      <c r="BX356" s="172"/>
      <c r="BY356" s="172"/>
      <c r="BZ356" s="172"/>
      <c r="CA356" s="172"/>
      <c r="CB356" s="172"/>
      <c r="CC356" s="172"/>
      <c r="CD356" s="172"/>
      <c r="CE356" s="172"/>
      <c r="CF356" s="172"/>
      <c r="CG356" s="172"/>
      <c r="CH356" s="172"/>
      <c r="CI356" s="172"/>
    </row>
    <row r="357" spans="6:87" ht="12.75" customHeight="1" outlineLevel="1" x14ac:dyDescent="0.3">
      <c r="F357" s="70">
        <v>223</v>
      </c>
      <c r="G357" s="173"/>
      <c r="H357" s="71" t="str">
        <v>libre</v>
      </c>
      <c r="I357" s="71" t="str">
        <v>libre</v>
      </c>
      <c r="J357" s="15" t="s">
        <v>256</v>
      </c>
      <c r="K357" s="84">
        <f t="shared" si="67"/>
        <v>13</v>
      </c>
      <c r="L357" s="28">
        <f t="shared" si="74"/>
        <v>0</v>
      </c>
      <c r="M357" s="28">
        <f t="shared" si="74"/>
        <v>0</v>
      </c>
      <c r="N357" s="28">
        <f t="shared" si="74"/>
        <v>0</v>
      </c>
      <c r="O357" s="28">
        <f t="shared" si="74"/>
        <v>0</v>
      </c>
      <c r="P357" s="28">
        <f t="shared" si="74"/>
        <v>0</v>
      </c>
      <c r="Q357" s="28">
        <f t="shared" si="74"/>
        <v>0</v>
      </c>
      <c r="R357" s="28">
        <f t="shared" si="74"/>
        <v>0</v>
      </c>
      <c r="S357" s="28">
        <f t="shared" si="74"/>
        <v>0</v>
      </c>
      <c r="T357" s="28">
        <f t="shared" ref="T357:AE363" si="76">INDEX(As.Tb,$K357,T$7)</f>
        <v>0</v>
      </c>
      <c r="U357" s="28">
        <f t="shared" si="76"/>
        <v>0</v>
      </c>
      <c r="V357" s="28">
        <f t="shared" si="76"/>
        <v>0</v>
      </c>
      <c r="W357" s="28">
        <f t="shared" si="76"/>
        <v>0</v>
      </c>
      <c r="X357" s="28">
        <f t="shared" si="76"/>
        <v>0</v>
      </c>
      <c r="Y357" s="28">
        <f t="shared" si="76"/>
        <v>0</v>
      </c>
      <c r="Z357" s="28">
        <f t="shared" si="76"/>
        <v>0</v>
      </c>
      <c r="AA357" s="28">
        <f t="shared" si="76"/>
        <v>0</v>
      </c>
      <c r="AB357" s="28">
        <f t="shared" si="76"/>
        <v>0</v>
      </c>
      <c r="AC357" s="28">
        <f t="shared" si="76"/>
        <v>0</v>
      </c>
      <c r="AD357" s="28">
        <f t="shared" si="76"/>
        <v>0</v>
      </c>
      <c r="AE357" s="28">
        <f t="shared" si="76"/>
        <v>0</v>
      </c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BQ357" s="172"/>
      <c r="BR357" s="172"/>
      <c r="BS357" s="172"/>
      <c r="BT357" s="172"/>
      <c r="BU357" s="172"/>
      <c r="BV357" s="172"/>
      <c r="BW357" s="172"/>
      <c r="BX357" s="172"/>
      <c r="BY357" s="172"/>
      <c r="BZ357" s="172"/>
      <c r="CA357" s="172"/>
      <c r="CB357" s="172"/>
      <c r="CC357" s="172"/>
      <c r="CD357" s="172"/>
      <c r="CE357" s="172"/>
      <c r="CF357" s="172"/>
      <c r="CG357" s="172"/>
      <c r="CH357" s="172"/>
      <c r="CI357" s="172"/>
    </row>
    <row r="358" spans="6:87" ht="12.75" customHeight="1" outlineLevel="1" x14ac:dyDescent="0.3">
      <c r="F358" s="70">
        <v>224</v>
      </c>
      <c r="G358" s="173"/>
      <c r="H358" s="71" t="str">
        <v>libre</v>
      </c>
      <c r="I358" s="71" t="str">
        <v>libre</v>
      </c>
      <c r="J358" s="15" t="s">
        <v>256</v>
      </c>
      <c r="K358" s="84">
        <f t="shared" si="67"/>
        <v>13</v>
      </c>
      <c r="L358" s="28">
        <f t="shared" si="74"/>
        <v>0</v>
      </c>
      <c r="M358" s="28">
        <f t="shared" si="74"/>
        <v>0</v>
      </c>
      <c r="N358" s="28">
        <f t="shared" si="74"/>
        <v>0</v>
      </c>
      <c r="O358" s="28">
        <f t="shared" si="74"/>
        <v>0</v>
      </c>
      <c r="P358" s="28">
        <f t="shared" si="74"/>
        <v>0</v>
      </c>
      <c r="Q358" s="28">
        <f t="shared" si="74"/>
        <v>0</v>
      </c>
      <c r="R358" s="28">
        <f t="shared" si="74"/>
        <v>0</v>
      </c>
      <c r="S358" s="28">
        <f t="shared" si="74"/>
        <v>0</v>
      </c>
      <c r="T358" s="28">
        <f t="shared" si="76"/>
        <v>0</v>
      </c>
      <c r="U358" s="28">
        <f t="shared" si="76"/>
        <v>0</v>
      </c>
      <c r="V358" s="28">
        <f t="shared" si="76"/>
        <v>0</v>
      </c>
      <c r="W358" s="28">
        <f t="shared" si="76"/>
        <v>0</v>
      </c>
      <c r="X358" s="28">
        <f t="shared" si="76"/>
        <v>0</v>
      </c>
      <c r="Y358" s="28">
        <f t="shared" si="76"/>
        <v>0</v>
      </c>
      <c r="Z358" s="28">
        <f t="shared" si="76"/>
        <v>0</v>
      </c>
      <c r="AA358" s="28">
        <f t="shared" si="76"/>
        <v>0</v>
      </c>
      <c r="AB358" s="28">
        <f t="shared" si="76"/>
        <v>0</v>
      </c>
      <c r="AC358" s="28">
        <f t="shared" si="76"/>
        <v>0</v>
      </c>
      <c r="AD358" s="28">
        <f t="shared" si="76"/>
        <v>0</v>
      </c>
      <c r="AE358" s="28">
        <f t="shared" si="76"/>
        <v>0</v>
      </c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BQ358" s="172"/>
      <c r="BR358" s="172"/>
      <c r="BS358" s="172"/>
      <c r="BT358" s="172"/>
      <c r="BU358" s="172"/>
      <c r="BV358" s="172"/>
      <c r="BW358" s="172"/>
      <c r="BX358" s="172"/>
      <c r="BY358" s="172"/>
      <c r="BZ358" s="172"/>
      <c r="CA358" s="172"/>
      <c r="CB358" s="172"/>
      <c r="CC358" s="172"/>
      <c r="CD358" s="172"/>
      <c r="CE358" s="172"/>
      <c r="CF358" s="172"/>
      <c r="CG358" s="172"/>
      <c r="CH358" s="172"/>
      <c r="CI358" s="172"/>
    </row>
    <row r="359" spans="6:87" ht="12.75" customHeight="1" outlineLevel="1" x14ac:dyDescent="0.3">
      <c r="F359" s="70">
        <v>225</v>
      </c>
      <c r="G359" s="173"/>
      <c r="H359" s="71" t="str">
        <v>libre</v>
      </c>
      <c r="I359" s="71" t="str">
        <v>libre</v>
      </c>
      <c r="J359" s="15" t="s">
        <v>256</v>
      </c>
      <c r="K359" s="84">
        <f t="shared" si="67"/>
        <v>13</v>
      </c>
      <c r="L359" s="28">
        <f t="shared" si="74"/>
        <v>0</v>
      </c>
      <c r="M359" s="28">
        <f t="shared" si="74"/>
        <v>0</v>
      </c>
      <c r="N359" s="28">
        <f t="shared" si="74"/>
        <v>0</v>
      </c>
      <c r="O359" s="28">
        <f t="shared" si="74"/>
        <v>0</v>
      </c>
      <c r="P359" s="28">
        <f t="shared" si="74"/>
        <v>0</v>
      </c>
      <c r="Q359" s="28">
        <f t="shared" si="74"/>
        <v>0</v>
      </c>
      <c r="R359" s="28">
        <f t="shared" si="74"/>
        <v>0</v>
      </c>
      <c r="S359" s="28">
        <f t="shared" si="74"/>
        <v>0</v>
      </c>
      <c r="T359" s="28">
        <f t="shared" si="76"/>
        <v>0</v>
      </c>
      <c r="U359" s="28">
        <f t="shared" si="76"/>
        <v>0</v>
      </c>
      <c r="V359" s="28">
        <f t="shared" si="76"/>
        <v>0</v>
      </c>
      <c r="W359" s="28">
        <f t="shared" si="76"/>
        <v>0</v>
      </c>
      <c r="X359" s="28">
        <f t="shared" si="76"/>
        <v>0</v>
      </c>
      <c r="Y359" s="28">
        <f t="shared" si="76"/>
        <v>0</v>
      </c>
      <c r="Z359" s="28">
        <f t="shared" si="76"/>
        <v>0</v>
      </c>
      <c r="AA359" s="28">
        <f t="shared" si="76"/>
        <v>0</v>
      </c>
      <c r="AB359" s="28">
        <f t="shared" si="76"/>
        <v>0</v>
      </c>
      <c r="AC359" s="28">
        <f t="shared" si="76"/>
        <v>0</v>
      </c>
      <c r="AD359" s="28">
        <f t="shared" si="76"/>
        <v>0</v>
      </c>
      <c r="AE359" s="28">
        <f t="shared" si="76"/>
        <v>0</v>
      </c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BQ359" s="172"/>
      <c r="BR359" s="172"/>
      <c r="BS359" s="172"/>
      <c r="BT359" s="172"/>
      <c r="BU359" s="172"/>
      <c r="BV359" s="172"/>
      <c r="BW359" s="172"/>
      <c r="BX359" s="172"/>
      <c r="BY359" s="172"/>
      <c r="BZ359" s="172"/>
      <c r="CA359" s="172"/>
      <c r="CB359" s="172"/>
      <c r="CC359" s="172"/>
      <c r="CD359" s="172"/>
      <c r="CE359" s="172"/>
      <c r="CF359" s="172"/>
      <c r="CG359" s="172"/>
      <c r="CH359" s="172"/>
      <c r="CI359" s="172"/>
    </row>
    <row r="360" spans="6:87" ht="12.75" customHeight="1" outlineLevel="1" x14ac:dyDescent="0.3">
      <c r="F360" s="70">
        <v>226</v>
      </c>
      <c r="G360" s="173"/>
      <c r="H360" s="71" t="str">
        <v>libre</v>
      </c>
      <c r="I360" s="71" t="str">
        <v>libre</v>
      </c>
      <c r="J360" s="15" t="s">
        <v>256</v>
      </c>
      <c r="K360" s="84">
        <f t="shared" si="67"/>
        <v>13</v>
      </c>
      <c r="L360" s="28">
        <f t="shared" si="74"/>
        <v>0</v>
      </c>
      <c r="M360" s="28">
        <f t="shared" si="74"/>
        <v>0</v>
      </c>
      <c r="N360" s="28">
        <f t="shared" si="74"/>
        <v>0</v>
      </c>
      <c r="O360" s="28">
        <f t="shared" si="74"/>
        <v>0</v>
      </c>
      <c r="P360" s="28">
        <f t="shared" si="74"/>
        <v>0</v>
      </c>
      <c r="Q360" s="28">
        <f t="shared" si="74"/>
        <v>0</v>
      </c>
      <c r="R360" s="28">
        <f t="shared" si="74"/>
        <v>0</v>
      </c>
      <c r="S360" s="28">
        <f t="shared" si="74"/>
        <v>0</v>
      </c>
      <c r="T360" s="28">
        <f t="shared" si="76"/>
        <v>0</v>
      </c>
      <c r="U360" s="28">
        <f t="shared" si="76"/>
        <v>0</v>
      </c>
      <c r="V360" s="28">
        <f t="shared" si="76"/>
        <v>0</v>
      </c>
      <c r="W360" s="28">
        <f t="shared" si="76"/>
        <v>0</v>
      </c>
      <c r="X360" s="28">
        <f t="shared" si="76"/>
        <v>0</v>
      </c>
      <c r="Y360" s="28">
        <f t="shared" si="76"/>
        <v>0</v>
      </c>
      <c r="Z360" s="28">
        <f t="shared" si="76"/>
        <v>0</v>
      </c>
      <c r="AA360" s="28">
        <f t="shared" si="76"/>
        <v>0</v>
      </c>
      <c r="AB360" s="28">
        <f t="shared" si="76"/>
        <v>0</v>
      </c>
      <c r="AC360" s="28">
        <f t="shared" si="76"/>
        <v>0</v>
      </c>
      <c r="AD360" s="28">
        <f t="shared" si="76"/>
        <v>0</v>
      </c>
      <c r="AE360" s="28">
        <f t="shared" si="76"/>
        <v>0</v>
      </c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BQ360" s="172"/>
      <c r="BR360" s="172"/>
      <c r="BS360" s="172"/>
      <c r="BT360" s="172"/>
      <c r="BU360" s="172"/>
      <c r="BV360" s="172"/>
      <c r="BW360" s="172"/>
      <c r="BX360" s="172"/>
      <c r="BY360" s="172"/>
      <c r="BZ360" s="172"/>
      <c r="CA360" s="172"/>
      <c r="CB360" s="172"/>
      <c r="CC360" s="172"/>
      <c r="CD360" s="172"/>
      <c r="CE360" s="172"/>
      <c r="CF360" s="172"/>
      <c r="CG360" s="172"/>
      <c r="CH360" s="172"/>
      <c r="CI360" s="172"/>
    </row>
    <row r="361" spans="6:87" ht="12.75" customHeight="1" outlineLevel="1" x14ac:dyDescent="0.3">
      <c r="F361" s="70">
        <v>227</v>
      </c>
      <c r="G361" s="173"/>
      <c r="H361" s="71" t="str">
        <v>libre</v>
      </c>
      <c r="I361" s="71" t="str">
        <v>libre</v>
      </c>
      <c r="J361" s="15" t="s">
        <v>256</v>
      </c>
      <c r="K361" s="84">
        <f t="shared" si="67"/>
        <v>13</v>
      </c>
      <c r="L361" s="28">
        <f t="shared" si="74"/>
        <v>0</v>
      </c>
      <c r="M361" s="28">
        <f t="shared" si="74"/>
        <v>0</v>
      </c>
      <c r="N361" s="28">
        <f t="shared" si="74"/>
        <v>0</v>
      </c>
      <c r="O361" s="28">
        <f t="shared" si="74"/>
        <v>0</v>
      </c>
      <c r="P361" s="28">
        <f t="shared" si="74"/>
        <v>0</v>
      </c>
      <c r="Q361" s="28">
        <f t="shared" si="74"/>
        <v>0</v>
      </c>
      <c r="R361" s="28">
        <f t="shared" si="74"/>
        <v>0</v>
      </c>
      <c r="S361" s="28">
        <f t="shared" si="74"/>
        <v>0</v>
      </c>
      <c r="T361" s="28">
        <f t="shared" si="76"/>
        <v>0</v>
      </c>
      <c r="U361" s="28">
        <f t="shared" si="76"/>
        <v>0</v>
      </c>
      <c r="V361" s="28">
        <f t="shared" si="76"/>
        <v>0</v>
      </c>
      <c r="W361" s="28">
        <f t="shared" si="76"/>
        <v>0</v>
      </c>
      <c r="X361" s="28">
        <f t="shared" si="76"/>
        <v>0</v>
      </c>
      <c r="Y361" s="28">
        <f t="shared" si="76"/>
        <v>0</v>
      </c>
      <c r="Z361" s="28">
        <f t="shared" si="76"/>
        <v>0</v>
      </c>
      <c r="AA361" s="28">
        <f t="shared" si="76"/>
        <v>0</v>
      </c>
      <c r="AB361" s="28">
        <f t="shared" si="76"/>
        <v>0</v>
      </c>
      <c r="AC361" s="28">
        <f t="shared" si="76"/>
        <v>0</v>
      </c>
      <c r="AD361" s="28">
        <f t="shared" si="76"/>
        <v>0</v>
      </c>
      <c r="AE361" s="28">
        <f t="shared" si="76"/>
        <v>0</v>
      </c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BQ361" s="172"/>
      <c r="BR361" s="172"/>
      <c r="BS361" s="172"/>
      <c r="BT361" s="172"/>
      <c r="BU361" s="172"/>
      <c r="BV361" s="172"/>
      <c r="BW361" s="172"/>
      <c r="BX361" s="172"/>
      <c r="BY361" s="172"/>
      <c r="BZ361" s="172"/>
      <c r="CA361" s="172"/>
      <c r="CB361" s="172"/>
      <c r="CC361" s="172"/>
      <c r="CD361" s="172"/>
      <c r="CE361" s="172"/>
      <c r="CF361" s="172"/>
      <c r="CG361" s="172"/>
      <c r="CH361" s="172"/>
      <c r="CI361" s="172"/>
    </row>
    <row r="362" spans="6:87" ht="12.75" customHeight="1" outlineLevel="1" x14ac:dyDescent="0.3">
      <c r="F362" s="70">
        <v>228</v>
      </c>
      <c r="G362" s="173"/>
      <c r="H362" s="71" t="str">
        <v>libre</v>
      </c>
      <c r="I362" s="71" t="str">
        <v>libre</v>
      </c>
      <c r="J362" s="15" t="s">
        <v>256</v>
      </c>
      <c r="K362" s="84">
        <f t="shared" si="67"/>
        <v>13</v>
      </c>
      <c r="L362" s="28">
        <f t="shared" si="74"/>
        <v>0</v>
      </c>
      <c r="M362" s="28">
        <f t="shared" si="74"/>
        <v>0</v>
      </c>
      <c r="N362" s="28">
        <f t="shared" si="74"/>
        <v>0</v>
      </c>
      <c r="O362" s="28">
        <f t="shared" si="74"/>
        <v>0</v>
      </c>
      <c r="P362" s="28">
        <f t="shared" si="74"/>
        <v>0</v>
      </c>
      <c r="Q362" s="28">
        <f t="shared" si="74"/>
        <v>0</v>
      </c>
      <c r="R362" s="28">
        <f t="shared" si="74"/>
        <v>0</v>
      </c>
      <c r="S362" s="28">
        <f t="shared" si="74"/>
        <v>0</v>
      </c>
      <c r="T362" s="28">
        <f t="shared" si="76"/>
        <v>0</v>
      </c>
      <c r="U362" s="28">
        <f t="shared" si="76"/>
        <v>0</v>
      </c>
      <c r="V362" s="28">
        <f t="shared" si="76"/>
        <v>0</v>
      </c>
      <c r="W362" s="28">
        <f t="shared" si="76"/>
        <v>0</v>
      </c>
      <c r="X362" s="28">
        <f t="shared" si="76"/>
        <v>0</v>
      </c>
      <c r="Y362" s="28">
        <f t="shared" si="76"/>
        <v>0</v>
      </c>
      <c r="Z362" s="28">
        <f t="shared" si="76"/>
        <v>0</v>
      </c>
      <c r="AA362" s="28">
        <f t="shared" si="76"/>
        <v>0</v>
      </c>
      <c r="AB362" s="28">
        <f t="shared" si="76"/>
        <v>0</v>
      </c>
      <c r="AC362" s="28">
        <f t="shared" si="76"/>
        <v>0</v>
      </c>
      <c r="AD362" s="28">
        <f t="shared" si="76"/>
        <v>0</v>
      </c>
      <c r="AE362" s="28">
        <f t="shared" si="76"/>
        <v>0</v>
      </c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BQ362" s="172"/>
      <c r="BR362" s="172"/>
      <c r="BS362" s="172"/>
      <c r="BT362" s="172"/>
      <c r="BU362" s="172"/>
      <c r="BV362" s="172"/>
      <c r="BW362" s="172"/>
      <c r="BX362" s="172"/>
      <c r="BY362" s="172"/>
      <c r="BZ362" s="172"/>
      <c r="CA362" s="172"/>
      <c r="CB362" s="172"/>
      <c r="CC362" s="172"/>
      <c r="CD362" s="172"/>
      <c r="CE362" s="172"/>
      <c r="CF362" s="172"/>
      <c r="CG362" s="172"/>
      <c r="CH362" s="172"/>
      <c r="CI362" s="172"/>
    </row>
    <row r="363" spans="6:87" ht="12.75" customHeight="1" outlineLevel="1" x14ac:dyDescent="0.3">
      <c r="F363" s="70">
        <v>229</v>
      </c>
      <c r="G363" s="173"/>
      <c r="H363" s="71" t="str">
        <v>libre</v>
      </c>
      <c r="I363" s="71" t="str">
        <v>libre</v>
      </c>
      <c r="J363" s="15" t="s">
        <v>256</v>
      </c>
      <c r="K363" s="84">
        <f t="shared" si="67"/>
        <v>13</v>
      </c>
      <c r="L363" s="28">
        <f t="shared" si="74"/>
        <v>0</v>
      </c>
      <c r="M363" s="28">
        <f t="shared" si="74"/>
        <v>0</v>
      </c>
      <c r="N363" s="28">
        <f t="shared" si="74"/>
        <v>0</v>
      </c>
      <c r="O363" s="28">
        <f t="shared" si="74"/>
        <v>0</v>
      </c>
      <c r="P363" s="28">
        <f t="shared" si="74"/>
        <v>0</v>
      </c>
      <c r="Q363" s="28">
        <f t="shared" si="74"/>
        <v>0</v>
      </c>
      <c r="R363" s="28">
        <f t="shared" si="74"/>
        <v>0</v>
      </c>
      <c r="S363" s="28">
        <f t="shared" si="74"/>
        <v>0</v>
      </c>
      <c r="T363" s="28">
        <f t="shared" si="76"/>
        <v>0</v>
      </c>
      <c r="U363" s="28">
        <f t="shared" si="76"/>
        <v>0</v>
      </c>
      <c r="V363" s="28">
        <f t="shared" si="76"/>
        <v>0</v>
      </c>
      <c r="W363" s="28">
        <f t="shared" si="76"/>
        <v>0</v>
      </c>
      <c r="X363" s="28">
        <f t="shared" si="76"/>
        <v>0</v>
      </c>
      <c r="Y363" s="28">
        <f t="shared" si="76"/>
        <v>0</v>
      </c>
      <c r="Z363" s="28">
        <f t="shared" si="76"/>
        <v>0</v>
      </c>
      <c r="AA363" s="28">
        <f t="shared" si="76"/>
        <v>0</v>
      </c>
      <c r="AB363" s="28">
        <f t="shared" ref="T363:AE370" si="77">INDEX(As.Tb,$K363,AB$7)</f>
        <v>0</v>
      </c>
      <c r="AC363" s="28">
        <f t="shared" si="77"/>
        <v>0</v>
      </c>
      <c r="AD363" s="28">
        <f t="shared" si="77"/>
        <v>0</v>
      </c>
      <c r="AE363" s="28">
        <f t="shared" si="77"/>
        <v>0</v>
      </c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BQ363" s="172"/>
      <c r="BR363" s="172"/>
      <c r="BS363" s="172"/>
      <c r="BT363" s="172"/>
      <c r="BU363" s="172"/>
      <c r="BV363" s="172"/>
      <c r="BW363" s="172"/>
      <c r="BX363" s="172"/>
      <c r="BY363" s="172"/>
      <c r="BZ363" s="172"/>
      <c r="CA363" s="172"/>
      <c r="CB363" s="172"/>
      <c r="CC363" s="172"/>
      <c r="CD363" s="172"/>
      <c r="CE363" s="172"/>
      <c r="CF363" s="172"/>
      <c r="CG363" s="172"/>
      <c r="CH363" s="172"/>
      <c r="CI363" s="172"/>
    </row>
    <row r="364" spans="6:87" ht="12.75" customHeight="1" outlineLevel="1" x14ac:dyDescent="0.3">
      <c r="F364" s="70">
        <v>230</v>
      </c>
      <c r="G364" s="173"/>
      <c r="H364" s="71" t="str">
        <v>libre</v>
      </c>
      <c r="I364" s="71" t="str">
        <v>libre</v>
      </c>
      <c r="J364" s="15" t="s">
        <v>256</v>
      </c>
      <c r="K364" s="84">
        <f t="shared" si="67"/>
        <v>13</v>
      </c>
      <c r="L364" s="28">
        <f t="shared" si="74"/>
        <v>0</v>
      </c>
      <c r="M364" s="28">
        <f t="shared" si="74"/>
        <v>0</v>
      </c>
      <c r="N364" s="28">
        <f t="shared" si="74"/>
        <v>0</v>
      </c>
      <c r="O364" s="28">
        <f t="shared" si="74"/>
        <v>0</v>
      </c>
      <c r="P364" s="28">
        <f t="shared" si="74"/>
        <v>0</v>
      </c>
      <c r="Q364" s="28">
        <f t="shared" si="74"/>
        <v>0</v>
      </c>
      <c r="R364" s="28">
        <f t="shared" si="74"/>
        <v>0</v>
      </c>
      <c r="S364" s="28">
        <f t="shared" si="74"/>
        <v>0</v>
      </c>
      <c r="T364" s="28">
        <f t="shared" si="77"/>
        <v>0</v>
      </c>
      <c r="U364" s="28">
        <f t="shared" si="77"/>
        <v>0</v>
      </c>
      <c r="V364" s="28">
        <f t="shared" si="77"/>
        <v>0</v>
      </c>
      <c r="W364" s="28">
        <f t="shared" si="77"/>
        <v>0</v>
      </c>
      <c r="X364" s="28">
        <f t="shared" si="77"/>
        <v>0</v>
      </c>
      <c r="Y364" s="28">
        <f t="shared" si="77"/>
        <v>0</v>
      </c>
      <c r="Z364" s="28">
        <f t="shared" si="77"/>
        <v>0</v>
      </c>
      <c r="AA364" s="28">
        <f t="shared" si="77"/>
        <v>0</v>
      </c>
      <c r="AB364" s="28">
        <f t="shared" si="77"/>
        <v>0</v>
      </c>
      <c r="AC364" s="28">
        <f t="shared" si="77"/>
        <v>0</v>
      </c>
      <c r="AD364" s="28">
        <f t="shared" si="77"/>
        <v>0</v>
      </c>
      <c r="AE364" s="28">
        <f t="shared" si="77"/>
        <v>0</v>
      </c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BQ364" s="172"/>
      <c r="BR364" s="172"/>
      <c r="BS364" s="172"/>
      <c r="BT364" s="172"/>
      <c r="BU364" s="172"/>
      <c r="BV364" s="172"/>
      <c r="BW364" s="172"/>
      <c r="BX364" s="172"/>
      <c r="BY364" s="172"/>
      <c r="BZ364" s="172"/>
      <c r="CA364" s="172"/>
      <c r="CB364" s="172"/>
      <c r="CC364" s="172"/>
      <c r="CD364" s="172"/>
      <c r="CE364" s="172"/>
      <c r="CF364" s="172"/>
      <c r="CG364" s="172"/>
      <c r="CH364" s="172"/>
      <c r="CI364" s="172"/>
    </row>
    <row r="365" spans="6:87" ht="12.75" customHeight="1" outlineLevel="1" x14ac:dyDescent="0.3">
      <c r="F365" s="70">
        <v>231</v>
      </c>
      <c r="G365" s="173"/>
      <c r="H365" s="71" t="str">
        <v>libre</v>
      </c>
      <c r="I365" s="71" t="str">
        <v>libre</v>
      </c>
      <c r="J365" s="15" t="s">
        <v>256</v>
      </c>
      <c r="K365" s="84">
        <f t="shared" si="67"/>
        <v>13</v>
      </c>
      <c r="L365" s="28">
        <f t="shared" ref="L365:AA375" si="78">INDEX(As.Tb,$K365,L$7)</f>
        <v>0</v>
      </c>
      <c r="M365" s="28">
        <f t="shared" si="78"/>
        <v>0</v>
      </c>
      <c r="N365" s="28">
        <f t="shared" si="78"/>
        <v>0</v>
      </c>
      <c r="O365" s="28">
        <f t="shared" si="78"/>
        <v>0</v>
      </c>
      <c r="P365" s="28">
        <f t="shared" si="78"/>
        <v>0</v>
      </c>
      <c r="Q365" s="28">
        <f t="shared" si="78"/>
        <v>0</v>
      </c>
      <c r="R365" s="28">
        <f t="shared" si="78"/>
        <v>0</v>
      </c>
      <c r="S365" s="28">
        <f t="shared" si="78"/>
        <v>0</v>
      </c>
      <c r="T365" s="28">
        <f t="shared" si="78"/>
        <v>0</v>
      </c>
      <c r="U365" s="28">
        <f t="shared" si="78"/>
        <v>0</v>
      </c>
      <c r="V365" s="28">
        <f t="shared" si="78"/>
        <v>0</v>
      </c>
      <c r="W365" s="28">
        <f t="shared" si="78"/>
        <v>0</v>
      </c>
      <c r="X365" s="28">
        <f t="shared" si="78"/>
        <v>0</v>
      </c>
      <c r="Y365" s="28">
        <f t="shared" si="78"/>
        <v>0</v>
      </c>
      <c r="Z365" s="28">
        <f t="shared" si="78"/>
        <v>0</v>
      </c>
      <c r="AA365" s="28">
        <f t="shared" si="78"/>
        <v>0</v>
      </c>
      <c r="AB365" s="28">
        <f t="shared" si="77"/>
        <v>0</v>
      </c>
      <c r="AC365" s="28">
        <f t="shared" si="77"/>
        <v>0</v>
      </c>
      <c r="AD365" s="28">
        <f t="shared" si="77"/>
        <v>0</v>
      </c>
      <c r="AE365" s="28">
        <f t="shared" si="77"/>
        <v>0</v>
      </c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BQ365" s="172"/>
      <c r="BR365" s="172"/>
      <c r="BS365" s="172"/>
      <c r="BT365" s="172"/>
      <c r="BU365" s="172"/>
      <c r="BV365" s="172"/>
      <c r="BW365" s="172"/>
      <c r="BX365" s="172"/>
      <c r="BY365" s="172"/>
      <c r="BZ365" s="172"/>
      <c r="CA365" s="172"/>
      <c r="CB365" s="172"/>
      <c r="CC365" s="172"/>
      <c r="CD365" s="172"/>
      <c r="CE365" s="172"/>
      <c r="CF365" s="172"/>
      <c r="CG365" s="172"/>
      <c r="CH365" s="172"/>
      <c r="CI365" s="172"/>
    </row>
    <row r="366" spans="6:87" ht="12.75" customHeight="1" outlineLevel="1" x14ac:dyDescent="0.3">
      <c r="F366" s="70">
        <v>232</v>
      </c>
      <c r="G366" s="173"/>
      <c r="H366" s="71" t="str">
        <v>libre</v>
      </c>
      <c r="I366" s="71" t="str">
        <v>libre</v>
      </c>
      <c r="J366" s="15" t="s">
        <v>256</v>
      </c>
      <c r="K366" s="84">
        <f t="shared" si="67"/>
        <v>13</v>
      </c>
      <c r="L366" s="28">
        <f t="shared" si="78"/>
        <v>0</v>
      </c>
      <c r="M366" s="28">
        <f t="shared" si="78"/>
        <v>0</v>
      </c>
      <c r="N366" s="28">
        <f t="shared" si="78"/>
        <v>0</v>
      </c>
      <c r="O366" s="28">
        <f t="shared" si="78"/>
        <v>0</v>
      </c>
      <c r="P366" s="28">
        <f t="shared" si="78"/>
        <v>0</v>
      </c>
      <c r="Q366" s="28">
        <f t="shared" si="78"/>
        <v>0</v>
      </c>
      <c r="R366" s="28">
        <f t="shared" si="78"/>
        <v>0</v>
      </c>
      <c r="S366" s="28">
        <f t="shared" si="78"/>
        <v>0</v>
      </c>
      <c r="T366" s="28">
        <f t="shared" si="77"/>
        <v>0</v>
      </c>
      <c r="U366" s="28">
        <f t="shared" si="77"/>
        <v>0</v>
      </c>
      <c r="V366" s="28">
        <f t="shared" si="77"/>
        <v>0</v>
      </c>
      <c r="W366" s="28">
        <f t="shared" si="77"/>
        <v>0</v>
      </c>
      <c r="X366" s="28">
        <f t="shared" si="77"/>
        <v>0</v>
      </c>
      <c r="Y366" s="28">
        <f t="shared" si="77"/>
        <v>0</v>
      </c>
      <c r="Z366" s="28">
        <f t="shared" si="77"/>
        <v>0</v>
      </c>
      <c r="AA366" s="28">
        <f t="shared" si="77"/>
        <v>0</v>
      </c>
      <c r="AB366" s="28">
        <f t="shared" si="77"/>
        <v>0</v>
      </c>
      <c r="AC366" s="28">
        <f t="shared" si="77"/>
        <v>0</v>
      </c>
      <c r="AD366" s="28">
        <f t="shared" si="77"/>
        <v>0</v>
      </c>
      <c r="AE366" s="28">
        <f t="shared" si="77"/>
        <v>0</v>
      </c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BQ366" s="172"/>
      <c r="BR366" s="172"/>
      <c r="BS366" s="172"/>
      <c r="BT366" s="172"/>
      <c r="BU366" s="172"/>
      <c r="BV366" s="172"/>
      <c r="BW366" s="172"/>
      <c r="BX366" s="172"/>
      <c r="BY366" s="172"/>
      <c r="BZ366" s="172"/>
      <c r="CA366" s="172"/>
      <c r="CB366" s="172"/>
      <c r="CC366" s="172"/>
      <c r="CD366" s="172"/>
      <c r="CE366" s="172"/>
      <c r="CF366" s="172"/>
      <c r="CG366" s="172"/>
      <c r="CH366" s="172"/>
      <c r="CI366" s="172"/>
    </row>
    <row r="367" spans="6:87" ht="12.75" customHeight="1" outlineLevel="1" x14ac:dyDescent="0.3">
      <c r="F367" s="70">
        <v>233</v>
      </c>
      <c r="G367" s="173"/>
      <c r="H367" s="71" t="str">
        <v>libre</v>
      </c>
      <c r="I367" s="71" t="str">
        <v>libre</v>
      </c>
      <c r="J367" s="15" t="s">
        <v>256</v>
      </c>
      <c r="K367" s="84">
        <f t="shared" si="67"/>
        <v>13</v>
      </c>
      <c r="L367" s="28">
        <f t="shared" si="78"/>
        <v>0</v>
      </c>
      <c r="M367" s="28">
        <f t="shared" si="78"/>
        <v>0</v>
      </c>
      <c r="N367" s="28">
        <f t="shared" si="78"/>
        <v>0</v>
      </c>
      <c r="O367" s="28">
        <f t="shared" si="78"/>
        <v>0</v>
      </c>
      <c r="P367" s="28">
        <f t="shared" si="78"/>
        <v>0</v>
      </c>
      <c r="Q367" s="28">
        <f t="shared" si="78"/>
        <v>0</v>
      </c>
      <c r="R367" s="28">
        <f t="shared" si="78"/>
        <v>0</v>
      </c>
      <c r="S367" s="28">
        <f t="shared" si="78"/>
        <v>0</v>
      </c>
      <c r="T367" s="28">
        <f t="shared" si="77"/>
        <v>0</v>
      </c>
      <c r="U367" s="28">
        <f t="shared" si="77"/>
        <v>0</v>
      </c>
      <c r="V367" s="28">
        <f t="shared" si="77"/>
        <v>0</v>
      </c>
      <c r="W367" s="28">
        <f t="shared" si="77"/>
        <v>0</v>
      </c>
      <c r="X367" s="28">
        <f t="shared" si="77"/>
        <v>0</v>
      </c>
      <c r="Y367" s="28">
        <f t="shared" si="77"/>
        <v>0</v>
      </c>
      <c r="Z367" s="28">
        <f t="shared" si="77"/>
        <v>0</v>
      </c>
      <c r="AA367" s="28">
        <f t="shared" si="77"/>
        <v>0</v>
      </c>
      <c r="AB367" s="28">
        <f t="shared" si="77"/>
        <v>0</v>
      </c>
      <c r="AC367" s="28">
        <f t="shared" si="77"/>
        <v>0</v>
      </c>
      <c r="AD367" s="28">
        <f t="shared" si="77"/>
        <v>0</v>
      </c>
      <c r="AE367" s="28">
        <f t="shared" si="77"/>
        <v>0</v>
      </c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BQ367" s="172"/>
      <c r="BR367" s="172"/>
      <c r="BS367" s="172"/>
      <c r="BT367" s="172"/>
      <c r="BU367" s="172"/>
      <c r="BV367" s="172"/>
      <c r="BW367" s="172"/>
      <c r="BX367" s="172"/>
      <c r="BY367" s="172"/>
      <c r="BZ367" s="172"/>
      <c r="CA367" s="172"/>
      <c r="CB367" s="172"/>
      <c r="CC367" s="172"/>
      <c r="CD367" s="172"/>
      <c r="CE367" s="172"/>
      <c r="CF367" s="172"/>
      <c r="CG367" s="172"/>
      <c r="CH367" s="172"/>
      <c r="CI367" s="172"/>
    </row>
    <row r="368" spans="6:87" ht="12.75" customHeight="1" outlineLevel="1" x14ac:dyDescent="0.3">
      <c r="F368" s="70">
        <v>234</v>
      </c>
      <c r="G368" s="173"/>
      <c r="H368" s="71" t="str">
        <v>libre</v>
      </c>
      <c r="I368" s="71" t="str">
        <v>libre</v>
      </c>
      <c r="J368" s="15" t="s">
        <v>256</v>
      </c>
      <c r="K368" s="84">
        <f t="shared" si="67"/>
        <v>13</v>
      </c>
      <c r="L368" s="28">
        <f t="shared" si="78"/>
        <v>0</v>
      </c>
      <c r="M368" s="28">
        <f t="shared" si="78"/>
        <v>0</v>
      </c>
      <c r="N368" s="28">
        <f t="shared" si="78"/>
        <v>0</v>
      </c>
      <c r="O368" s="28">
        <f t="shared" si="78"/>
        <v>0</v>
      </c>
      <c r="P368" s="28">
        <f t="shared" si="78"/>
        <v>0</v>
      </c>
      <c r="Q368" s="28">
        <f t="shared" si="78"/>
        <v>0</v>
      </c>
      <c r="R368" s="28">
        <f t="shared" si="78"/>
        <v>0</v>
      </c>
      <c r="S368" s="28">
        <f t="shared" si="78"/>
        <v>0</v>
      </c>
      <c r="T368" s="28">
        <f t="shared" si="77"/>
        <v>0</v>
      </c>
      <c r="U368" s="28">
        <f t="shared" si="77"/>
        <v>0</v>
      </c>
      <c r="V368" s="28">
        <f t="shared" si="77"/>
        <v>0</v>
      </c>
      <c r="W368" s="28">
        <f t="shared" si="77"/>
        <v>0</v>
      </c>
      <c r="X368" s="28">
        <f t="shared" si="77"/>
        <v>0</v>
      </c>
      <c r="Y368" s="28">
        <f t="shared" si="77"/>
        <v>0</v>
      </c>
      <c r="Z368" s="28">
        <f t="shared" si="77"/>
        <v>0</v>
      </c>
      <c r="AA368" s="28">
        <f t="shared" si="77"/>
        <v>0</v>
      </c>
      <c r="AB368" s="28">
        <f t="shared" si="77"/>
        <v>0</v>
      </c>
      <c r="AC368" s="28">
        <f t="shared" si="77"/>
        <v>0</v>
      </c>
      <c r="AD368" s="28">
        <f t="shared" si="77"/>
        <v>0</v>
      </c>
      <c r="AE368" s="28">
        <f t="shared" si="77"/>
        <v>0</v>
      </c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BQ368" s="172"/>
      <c r="BR368" s="172"/>
      <c r="BS368" s="172"/>
      <c r="BT368" s="172"/>
      <c r="BU368" s="172"/>
      <c r="BV368" s="172"/>
      <c r="BW368" s="172"/>
      <c r="BX368" s="172"/>
      <c r="BY368" s="172"/>
      <c r="BZ368" s="172"/>
      <c r="CA368" s="172"/>
      <c r="CB368" s="172"/>
      <c r="CC368" s="172"/>
      <c r="CD368" s="172"/>
      <c r="CE368" s="172"/>
      <c r="CF368" s="172"/>
      <c r="CG368" s="172"/>
      <c r="CH368" s="172"/>
      <c r="CI368" s="172"/>
    </row>
    <row r="369" spans="6:87" ht="12.75" customHeight="1" outlineLevel="1" x14ac:dyDescent="0.3">
      <c r="F369" s="70">
        <v>235</v>
      </c>
      <c r="G369" s="173"/>
      <c r="H369" s="71" t="str">
        <v>libre</v>
      </c>
      <c r="I369" s="71" t="str">
        <v>libre</v>
      </c>
      <c r="J369" s="15" t="s">
        <v>256</v>
      </c>
      <c r="K369" s="84">
        <f t="shared" si="67"/>
        <v>13</v>
      </c>
      <c r="L369" s="28">
        <f t="shared" si="78"/>
        <v>0</v>
      </c>
      <c r="M369" s="28">
        <f t="shared" si="78"/>
        <v>0</v>
      </c>
      <c r="N369" s="28">
        <f t="shared" si="78"/>
        <v>0</v>
      </c>
      <c r="O369" s="28">
        <f t="shared" si="78"/>
        <v>0</v>
      </c>
      <c r="P369" s="28">
        <f t="shared" si="78"/>
        <v>0</v>
      </c>
      <c r="Q369" s="28">
        <f t="shared" si="78"/>
        <v>0</v>
      </c>
      <c r="R369" s="28">
        <f t="shared" si="78"/>
        <v>0</v>
      </c>
      <c r="S369" s="28">
        <f t="shared" si="78"/>
        <v>0</v>
      </c>
      <c r="T369" s="28">
        <f t="shared" si="77"/>
        <v>0</v>
      </c>
      <c r="U369" s="28">
        <f t="shared" si="77"/>
        <v>0</v>
      </c>
      <c r="V369" s="28">
        <f t="shared" si="77"/>
        <v>0</v>
      </c>
      <c r="W369" s="28">
        <f t="shared" si="77"/>
        <v>0</v>
      </c>
      <c r="X369" s="28">
        <f t="shared" si="77"/>
        <v>0</v>
      </c>
      <c r="Y369" s="28">
        <f t="shared" si="77"/>
        <v>0</v>
      </c>
      <c r="Z369" s="28">
        <f t="shared" si="77"/>
        <v>0</v>
      </c>
      <c r="AA369" s="28">
        <f t="shared" si="77"/>
        <v>0</v>
      </c>
      <c r="AB369" s="28">
        <f t="shared" si="77"/>
        <v>0</v>
      </c>
      <c r="AC369" s="28">
        <f t="shared" si="77"/>
        <v>0</v>
      </c>
      <c r="AD369" s="28">
        <f t="shared" si="77"/>
        <v>0</v>
      </c>
      <c r="AE369" s="28">
        <f t="shared" si="77"/>
        <v>0</v>
      </c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BQ369" s="172"/>
      <c r="BR369" s="172"/>
      <c r="BS369" s="172"/>
      <c r="BT369" s="172"/>
      <c r="BU369" s="172"/>
      <c r="BV369" s="172"/>
      <c r="BW369" s="172"/>
      <c r="BX369" s="172"/>
      <c r="BY369" s="172"/>
      <c r="BZ369" s="172"/>
      <c r="CA369" s="172"/>
      <c r="CB369" s="172"/>
      <c r="CC369" s="172"/>
      <c r="CD369" s="172"/>
      <c r="CE369" s="172"/>
      <c r="CF369" s="172"/>
      <c r="CG369" s="172"/>
      <c r="CH369" s="172"/>
      <c r="CI369" s="172"/>
    </row>
    <row r="370" spans="6:87" ht="12.75" customHeight="1" outlineLevel="1" x14ac:dyDescent="0.3">
      <c r="F370" s="70">
        <v>236</v>
      </c>
      <c r="G370" s="173"/>
      <c r="H370" s="71" t="str">
        <v>libre</v>
      </c>
      <c r="I370" s="71" t="str">
        <v>libre</v>
      </c>
      <c r="J370" s="15" t="s">
        <v>256</v>
      </c>
      <c r="K370" s="84">
        <f t="shared" si="67"/>
        <v>13</v>
      </c>
      <c r="L370" s="28">
        <f t="shared" si="78"/>
        <v>0</v>
      </c>
      <c r="M370" s="28">
        <f t="shared" si="78"/>
        <v>0</v>
      </c>
      <c r="N370" s="28">
        <f t="shared" si="78"/>
        <v>0</v>
      </c>
      <c r="O370" s="28">
        <f t="shared" si="78"/>
        <v>0</v>
      </c>
      <c r="P370" s="28">
        <f t="shared" si="78"/>
        <v>0</v>
      </c>
      <c r="Q370" s="28">
        <f t="shared" si="78"/>
        <v>0</v>
      </c>
      <c r="R370" s="28">
        <f t="shared" si="78"/>
        <v>0</v>
      </c>
      <c r="S370" s="28">
        <f t="shared" si="78"/>
        <v>0</v>
      </c>
      <c r="T370" s="28">
        <f t="shared" si="77"/>
        <v>0</v>
      </c>
      <c r="U370" s="28">
        <f t="shared" si="77"/>
        <v>0</v>
      </c>
      <c r="V370" s="28">
        <f t="shared" si="77"/>
        <v>0</v>
      </c>
      <c r="W370" s="28">
        <f t="shared" si="77"/>
        <v>0</v>
      </c>
      <c r="X370" s="28">
        <f t="shared" si="77"/>
        <v>0</v>
      </c>
      <c r="Y370" s="28">
        <f t="shared" si="77"/>
        <v>0</v>
      </c>
      <c r="Z370" s="28">
        <f t="shared" si="77"/>
        <v>0</v>
      </c>
      <c r="AA370" s="28">
        <f t="shared" si="77"/>
        <v>0</v>
      </c>
      <c r="AB370" s="28">
        <f t="shared" si="77"/>
        <v>0</v>
      </c>
      <c r="AC370" s="28">
        <f t="shared" si="77"/>
        <v>0</v>
      </c>
      <c r="AD370" s="28">
        <f t="shared" si="77"/>
        <v>0</v>
      </c>
      <c r="AE370" s="28">
        <f t="shared" ref="AE370" si="79">INDEX(As.Tb,$K370,AE$7)</f>
        <v>0</v>
      </c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BQ370" s="172"/>
      <c r="BR370" s="172"/>
      <c r="BS370" s="172"/>
      <c r="BT370" s="172"/>
      <c r="BU370" s="172"/>
      <c r="BV370" s="172"/>
      <c r="BW370" s="172"/>
      <c r="BX370" s="172"/>
      <c r="BY370" s="172"/>
      <c r="BZ370" s="172"/>
      <c r="CA370" s="172"/>
      <c r="CB370" s="172"/>
      <c r="CC370" s="172"/>
      <c r="CD370" s="172"/>
      <c r="CE370" s="172"/>
      <c r="CF370" s="172"/>
      <c r="CG370" s="172"/>
      <c r="CH370" s="172"/>
      <c r="CI370" s="172"/>
    </row>
    <row r="371" spans="6:87" ht="12.75" customHeight="1" outlineLevel="1" x14ac:dyDescent="0.3">
      <c r="F371" s="70">
        <v>237</v>
      </c>
      <c r="G371" s="173"/>
      <c r="H371" s="71" t="str">
        <v>libre</v>
      </c>
      <c r="I371" s="71" t="str">
        <v>libre</v>
      </c>
      <c r="J371" s="15" t="s">
        <v>256</v>
      </c>
      <c r="K371" s="84">
        <f t="shared" si="67"/>
        <v>13</v>
      </c>
      <c r="L371" s="28">
        <f t="shared" si="78"/>
        <v>0</v>
      </c>
      <c r="M371" s="28">
        <f t="shared" si="78"/>
        <v>0</v>
      </c>
      <c r="N371" s="28">
        <f t="shared" si="78"/>
        <v>0</v>
      </c>
      <c r="O371" s="28">
        <f t="shared" si="78"/>
        <v>0</v>
      </c>
      <c r="P371" s="28">
        <f t="shared" si="78"/>
        <v>0</v>
      </c>
      <c r="Q371" s="28">
        <f t="shared" si="78"/>
        <v>0</v>
      </c>
      <c r="R371" s="28">
        <f t="shared" si="78"/>
        <v>0</v>
      </c>
      <c r="S371" s="28">
        <f t="shared" si="78"/>
        <v>0</v>
      </c>
      <c r="T371" s="28">
        <f t="shared" ref="T371:AE377" si="80">INDEX(As.Tb,$K371,T$7)</f>
        <v>0</v>
      </c>
      <c r="U371" s="28">
        <f t="shared" si="80"/>
        <v>0</v>
      </c>
      <c r="V371" s="28">
        <f t="shared" si="80"/>
        <v>0</v>
      </c>
      <c r="W371" s="28">
        <f t="shared" si="80"/>
        <v>0</v>
      </c>
      <c r="X371" s="28">
        <f t="shared" si="80"/>
        <v>0</v>
      </c>
      <c r="Y371" s="28">
        <f t="shared" si="80"/>
        <v>0</v>
      </c>
      <c r="Z371" s="28">
        <f t="shared" si="80"/>
        <v>0</v>
      </c>
      <c r="AA371" s="28">
        <f t="shared" si="80"/>
        <v>0</v>
      </c>
      <c r="AB371" s="28">
        <f t="shared" si="80"/>
        <v>0</v>
      </c>
      <c r="AC371" s="28">
        <f t="shared" si="80"/>
        <v>0</v>
      </c>
      <c r="AD371" s="28">
        <f t="shared" si="80"/>
        <v>0</v>
      </c>
      <c r="AE371" s="28">
        <f t="shared" si="80"/>
        <v>0</v>
      </c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BQ371" s="172"/>
      <c r="BR371" s="172"/>
      <c r="BS371" s="172"/>
      <c r="BT371" s="172"/>
      <c r="BU371" s="172"/>
      <c r="BV371" s="172"/>
      <c r="BW371" s="172"/>
      <c r="BX371" s="172"/>
      <c r="BY371" s="172"/>
      <c r="BZ371" s="172"/>
      <c r="CA371" s="172"/>
      <c r="CB371" s="172"/>
      <c r="CC371" s="172"/>
      <c r="CD371" s="172"/>
      <c r="CE371" s="172"/>
      <c r="CF371" s="172"/>
      <c r="CG371" s="172"/>
      <c r="CH371" s="172"/>
      <c r="CI371" s="172"/>
    </row>
    <row r="372" spans="6:87" ht="12.75" customHeight="1" outlineLevel="1" x14ac:dyDescent="0.3">
      <c r="F372" s="70">
        <v>238</v>
      </c>
      <c r="G372" s="173"/>
      <c r="H372" s="71" t="str">
        <v>libre</v>
      </c>
      <c r="I372" s="71" t="str">
        <v>libre</v>
      </c>
      <c r="J372" s="15" t="s">
        <v>256</v>
      </c>
      <c r="K372" s="84">
        <f t="shared" si="67"/>
        <v>13</v>
      </c>
      <c r="L372" s="28">
        <f t="shared" si="78"/>
        <v>0</v>
      </c>
      <c r="M372" s="28">
        <f t="shared" si="78"/>
        <v>0</v>
      </c>
      <c r="N372" s="28">
        <f t="shared" si="78"/>
        <v>0</v>
      </c>
      <c r="O372" s="28">
        <f t="shared" si="78"/>
        <v>0</v>
      </c>
      <c r="P372" s="28">
        <f t="shared" si="78"/>
        <v>0</v>
      </c>
      <c r="Q372" s="28">
        <f t="shared" si="78"/>
        <v>0</v>
      </c>
      <c r="R372" s="28">
        <f t="shared" si="78"/>
        <v>0</v>
      </c>
      <c r="S372" s="28">
        <f t="shared" si="78"/>
        <v>0</v>
      </c>
      <c r="T372" s="28">
        <f t="shared" si="80"/>
        <v>0</v>
      </c>
      <c r="U372" s="28">
        <f t="shared" si="80"/>
        <v>0</v>
      </c>
      <c r="V372" s="28">
        <f t="shared" si="80"/>
        <v>0</v>
      </c>
      <c r="W372" s="28">
        <f t="shared" si="80"/>
        <v>0</v>
      </c>
      <c r="X372" s="28">
        <f t="shared" si="80"/>
        <v>0</v>
      </c>
      <c r="Y372" s="28">
        <f t="shared" si="80"/>
        <v>0</v>
      </c>
      <c r="Z372" s="28">
        <f t="shared" si="80"/>
        <v>0</v>
      </c>
      <c r="AA372" s="28">
        <f t="shared" si="80"/>
        <v>0</v>
      </c>
      <c r="AB372" s="28">
        <f t="shared" si="80"/>
        <v>0</v>
      </c>
      <c r="AC372" s="28">
        <f t="shared" si="80"/>
        <v>0</v>
      </c>
      <c r="AD372" s="28">
        <f t="shared" si="80"/>
        <v>0</v>
      </c>
      <c r="AE372" s="28">
        <f t="shared" si="80"/>
        <v>0</v>
      </c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BQ372" s="172"/>
      <c r="BR372" s="172"/>
      <c r="BS372" s="172"/>
      <c r="BT372" s="172"/>
      <c r="BU372" s="172"/>
      <c r="BV372" s="172"/>
      <c r="BW372" s="172"/>
      <c r="BX372" s="172"/>
      <c r="BY372" s="172"/>
      <c r="BZ372" s="172"/>
      <c r="CA372" s="172"/>
      <c r="CB372" s="172"/>
      <c r="CC372" s="172"/>
      <c r="CD372" s="172"/>
      <c r="CE372" s="172"/>
      <c r="CF372" s="172"/>
      <c r="CG372" s="172"/>
      <c r="CH372" s="172"/>
      <c r="CI372" s="172"/>
    </row>
    <row r="373" spans="6:87" ht="12.75" customHeight="1" outlineLevel="1" x14ac:dyDescent="0.3">
      <c r="F373" s="70">
        <v>239</v>
      </c>
      <c r="G373" s="173"/>
      <c r="H373" s="71" t="str">
        <v>libre</v>
      </c>
      <c r="I373" s="71" t="str">
        <v>libre</v>
      </c>
      <c r="J373" s="15" t="s">
        <v>256</v>
      </c>
      <c r="K373" s="84">
        <f t="shared" si="67"/>
        <v>13</v>
      </c>
      <c r="L373" s="28">
        <f t="shared" si="78"/>
        <v>0</v>
      </c>
      <c r="M373" s="28">
        <f t="shared" si="78"/>
        <v>0</v>
      </c>
      <c r="N373" s="28">
        <f t="shared" si="78"/>
        <v>0</v>
      </c>
      <c r="O373" s="28">
        <f t="shared" si="78"/>
        <v>0</v>
      </c>
      <c r="P373" s="28">
        <f t="shared" si="78"/>
        <v>0</v>
      </c>
      <c r="Q373" s="28">
        <f t="shared" si="78"/>
        <v>0</v>
      </c>
      <c r="R373" s="28">
        <f t="shared" si="78"/>
        <v>0</v>
      </c>
      <c r="S373" s="28">
        <f t="shared" si="78"/>
        <v>0</v>
      </c>
      <c r="T373" s="28">
        <f t="shared" si="80"/>
        <v>0</v>
      </c>
      <c r="U373" s="28">
        <f t="shared" si="80"/>
        <v>0</v>
      </c>
      <c r="V373" s="28">
        <f t="shared" si="80"/>
        <v>0</v>
      </c>
      <c r="W373" s="28">
        <f t="shared" si="80"/>
        <v>0</v>
      </c>
      <c r="X373" s="28">
        <f t="shared" si="80"/>
        <v>0</v>
      </c>
      <c r="Y373" s="28">
        <f t="shared" si="80"/>
        <v>0</v>
      </c>
      <c r="Z373" s="28">
        <f t="shared" si="80"/>
        <v>0</v>
      </c>
      <c r="AA373" s="28">
        <f t="shared" si="80"/>
        <v>0</v>
      </c>
      <c r="AB373" s="28">
        <f t="shared" si="80"/>
        <v>0</v>
      </c>
      <c r="AC373" s="28">
        <f t="shared" si="80"/>
        <v>0</v>
      </c>
      <c r="AD373" s="28">
        <f t="shared" si="80"/>
        <v>0</v>
      </c>
      <c r="AE373" s="28">
        <f t="shared" si="80"/>
        <v>0</v>
      </c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BQ373" s="172"/>
      <c r="BR373" s="172"/>
      <c r="BS373" s="172"/>
      <c r="BT373" s="172"/>
      <c r="BU373" s="172"/>
      <c r="BV373" s="172"/>
      <c r="BW373" s="172"/>
      <c r="BX373" s="172"/>
      <c r="BY373" s="172"/>
      <c r="BZ373" s="172"/>
      <c r="CA373" s="172"/>
      <c r="CB373" s="172"/>
      <c r="CC373" s="172"/>
      <c r="CD373" s="172"/>
      <c r="CE373" s="172"/>
      <c r="CF373" s="172"/>
      <c r="CG373" s="172"/>
      <c r="CH373" s="172"/>
      <c r="CI373" s="172"/>
    </row>
    <row r="374" spans="6:87" ht="12.75" customHeight="1" outlineLevel="1" x14ac:dyDescent="0.3">
      <c r="F374" s="70">
        <v>240</v>
      </c>
      <c r="G374" s="173"/>
      <c r="H374" s="71" t="str">
        <v>libre</v>
      </c>
      <c r="I374" s="71" t="str">
        <v>libre</v>
      </c>
      <c r="J374" s="15" t="s">
        <v>256</v>
      </c>
      <c r="K374" s="84">
        <f t="shared" si="67"/>
        <v>13</v>
      </c>
      <c r="L374" s="28">
        <f t="shared" si="78"/>
        <v>0</v>
      </c>
      <c r="M374" s="28">
        <f t="shared" si="78"/>
        <v>0</v>
      </c>
      <c r="N374" s="28">
        <f t="shared" si="78"/>
        <v>0</v>
      </c>
      <c r="O374" s="28">
        <f t="shared" si="78"/>
        <v>0</v>
      </c>
      <c r="P374" s="28">
        <f t="shared" si="78"/>
        <v>0</v>
      </c>
      <c r="Q374" s="28">
        <f t="shared" si="78"/>
        <v>0</v>
      </c>
      <c r="R374" s="28">
        <f t="shared" si="78"/>
        <v>0</v>
      </c>
      <c r="S374" s="28">
        <f t="shared" si="78"/>
        <v>0</v>
      </c>
      <c r="T374" s="28">
        <f t="shared" si="80"/>
        <v>0</v>
      </c>
      <c r="U374" s="28">
        <f t="shared" si="80"/>
        <v>0</v>
      </c>
      <c r="V374" s="28">
        <f t="shared" si="80"/>
        <v>0</v>
      </c>
      <c r="W374" s="28">
        <f t="shared" si="80"/>
        <v>0</v>
      </c>
      <c r="X374" s="28">
        <f t="shared" si="80"/>
        <v>0</v>
      </c>
      <c r="Y374" s="28">
        <f t="shared" si="80"/>
        <v>0</v>
      </c>
      <c r="Z374" s="28">
        <f t="shared" si="80"/>
        <v>0</v>
      </c>
      <c r="AA374" s="28">
        <f t="shared" si="80"/>
        <v>0</v>
      </c>
      <c r="AB374" s="28">
        <f t="shared" si="80"/>
        <v>0</v>
      </c>
      <c r="AC374" s="28">
        <f t="shared" si="80"/>
        <v>0</v>
      </c>
      <c r="AD374" s="28">
        <f t="shared" si="80"/>
        <v>0</v>
      </c>
      <c r="AE374" s="28">
        <f t="shared" si="80"/>
        <v>0</v>
      </c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BQ374" s="172"/>
      <c r="BR374" s="172"/>
      <c r="BS374" s="172"/>
      <c r="BT374" s="172"/>
      <c r="BU374" s="172"/>
      <c r="BV374" s="172"/>
      <c r="BW374" s="172"/>
      <c r="BX374" s="172"/>
      <c r="BY374" s="172"/>
      <c r="BZ374" s="172"/>
      <c r="CA374" s="172"/>
      <c r="CB374" s="172"/>
      <c r="CC374" s="172"/>
      <c r="CD374" s="172"/>
      <c r="CE374" s="172"/>
      <c r="CF374" s="172"/>
      <c r="CG374" s="172"/>
      <c r="CH374" s="172"/>
      <c r="CI374" s="172"/>
    </row>
    <row r="375" spans="6:87" ht="12.75" customHeight="1" outlineLevel="1" x14ac:dyDescent="0.3">
      <c r="F375" s="70">
        <v>241</v>
      </c>
      <c r="G375" s="173"/>
      <c r="H375" s="71" t="str">
        <v>libre</v>
      </c>
      <c r="I375" s="71" t="str">
        <v>libre</v>
      </c>
      <c r="J375" s="15" t="s">
        <v>256</v>
      </c>
      <c r="K375" s="84">
        <f t="shared" si="67"/>
        <v>13</v>
      </c>
      <c r="L375" s="28">
        <f t="shared" ref="L375:AA384" si="81">INDEX(As.Tb,$K375,L$7)</f>
        <v>0</v>
      </c>
      <c r="M375" s="28">
        <f t="shared" si="78"/>
        <v>0</v>
      </c>
      <c r="N375" s="28">
        <f t="shared" si="78"/>
        <v>0</v>
      </c>
      <c r="O375" s="28">
        <f t="shared" si="78"/>
        <v>0</v>
      </c>
      <c r="P375" s="28">
        <f t="shared" si="81"/>
        <v>0</v>
      </c>
      <c r="Q375" s="28">
        <f t="shared" si="81"/>
        <v>0</v>
      </c>
      <c r="R375" s="28">
        <f t="shared" si="81"/>
        <v>0</v>
      </c>
      <c r="S375" s="28">
        <f t="shared" si="81"/>
        <v>0</v>
      </c>
      <c r="T375" s="28">
        <f t="shared" si="81"/>
        <v>0</v>
      </c>
      <c r="U375" s="28">
        <f t="shared" si="81"/>
        <v>0</v>
      </c>
      <c r="V375" s="28">
        <f t="shared" si="81"/>
        <v>0</v>
      </c>
      <c r="W375" s="28">
        <f t="shared" si="81"/>
        <v>0</v>
      </c>
      <c r="X375" s="28">
        <f t="shared" si="81"/>
        <v>0</v>
      </c>
      <c r="Y375" s="28">
        <f t="shared" si="81"/>
        <v>0</v>
      </c>
      <c r="Z375" s="28">
        <f t="shared" si="81"/>
        <v>0</v>
      </c>
      <c r="AA375" s="28">
        <f t="shared" si="81"/>
        <v>0</v>
      </c>
      <c r="AB375" s="28">
        <f t="shared" si="80"/>
        <v>0</v>
      </c>
      <c r="AC375" s="28">
        <f t="shared" si="80"/>
        <v>0</v>
      </c>
      <c r="AD375" s="28">
        <f t="shared" si="80"/>
        <v>0</v>
      </c>
      <c r="AE375" s="28">
        <f t="shared" si="80"/>
        <v>0</v>
      </c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BQ375" s="172"/>
      <c r="BR375" s="172"/>
      <c r="BS375" s="172"/>
      <c r="BT375" s="172"/>
      <c r="BU375" s="172"/>
      <c r="BV375" s="172"/>
      <c r="BW375" s="172"/>
      <c r="BX375" s="172"/>
      <c r="BY375" s="172"/>
      <c r="BZ375" s="172"/>
      <c r="CA375" s="172"/>
      <c r="CB375" s="172"/>
      <c r="CC375" s="172"/>
      <c r="CD375" s="172"/>
      <c r="CE375" s="172"/>
      <c r="CF375" s="172"/>
      <c r="CG375" s="172"/>
      <c r="CH375" s="172"/>
      <c r="CI375" s="172"/>
    </row>
    <row r="376" spans="6:87" ht="12.75" customHeight="1" outlineLevel="1" x14ac:dyDescent="0.3">
      <c r="F376" s="70">
        <v>242</v>
      </c>
      <c r="G376" s="173"/>
      <c r="H376" s="71" t="str">
        <v>libre</v>
      </c>
      <c r="I376" s="71" t="str">
        <v>libre</v>
      </c>
      <c r="J376" s="15" t="s">
        <v>256</v>
      </c>
      <c r="K376" s="84">
        <f t="shared" si="67"/>
        <v>13</v>
      </c>
      <c r="L376" s="28">
        <f t="shared" si="81"/>
        <v>0</v>
      </c>
      <c r="M376" s="28">
        <f t="shared" si="81"/>
        <v>0</v>
      </c>
      <c r="N376" s="28">
        <f t="shared" si="81"/>
        <v>0</v>
      </c>
      <c r="O376" s="28">
        <f t="shared" si="81"/>
        <v>0</v>
      </c>
      <c r="P376" s="28">
        <f t="shared" si="81"/>
        <v>0</v>
      </c>
      <c r="Q376" s="28">
        <f t="shared" si="81"/>
        <v>0</v>
      </c>
      <c r="R376" s="28">
        <f t="shared" si="81"/>
        <v>0</v>
      </c>
      <c r="S376" s="28">
        <f t="shared" si="81"/>
        <v>0</v>
      </c>
      <c r="T376" s="28">
        <f t="shared" si="80"/>
        <v>0</v>
      </c>
      <c r="U376" s="28">
        <f t="shared" si="80"/>
        <v>0</v>
      </c>
      <c r="V376" s="28">
        <f t="shared" si="80"/>
        <v>0</v>
      </c>
      <c r="W376" s="28">
        <f t="shared" si="80"/>
        <v>0</v>
      </c>
      <c r="X376" s="28">
        <f t="shared" si="80"/>
        <v>0</v>
      </c>
      <c r="Y376" s="28">
        <f t="shared" si="80"/>
        <v>0</v>
      </c>
      <c r="Z376" s="28">
        <f t="shared" si="80"/>
        <v>0</v>
      </c>
      <c r="AA376" s="28">
        <f t="shared" si="80"/>
        <v>0</v>
      </c>
      <c r="AB376" s="28">
        <f t="shared" si="80"/>
        <v>0</v>
      </c>
      <c r="AC376" s="28">
        <f t="shared" si="80"/>
        <v>0</v>
      </c>
      <c r="AD376" s="28">
        <f t="shared" si="80"/>
        <v>0</v>
      </c>
      <c r="AE376" s="28">
        <f t="shared" si="80"/>
        <v>0</v>
      </c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BQ376" s="172"/>
      <c r="BR376" s="172"/>
      <c r="BS376" s="172"/>
      <c r="BT376" s="172"/>
      <c r="BU376" s="172"/>
      <c r="BV376" s="172"/>
      <c r="BW376" s="172"/>
      <c r="BX376" s="172"/>
      <c r="BY376" s="172"/>
      <c r="BZ376" s="172"/>
      <c r="CA376" s="172"/>
      <c r="CB376" s="172"/>
      <c r="CC376" s="172"/>
      <c r="CD376" s="172"/>
      <c r="CE376" s="172"/>
      <c r="CF376" s="172"/>
      <c r="CG376" s="172"/>
      <c r="CH376" s="172"/>
      <c r="CI376" s="172"/>
    </row>
    <row r="377" spans="6:87" ht="12.75" customHeight="1" outlineLevel="1" x14ac:dyDescent="0.3">
      <c r="F377" s="70">
        <v>243</v>
      </c>
      <c r="G377" s="173"/>
      <c r="H377" s="71" t="str">
        <v>libre</v>
      </c>
      <c r="I377" s="71" t="str">
        <v>libre</v>
      </c>
      <c r="J377" s="15" t="s">
        <v>256</v>
      </c>
      <c r="K377" s="84">
        <f t="shared" si="67"/>
        <v>13</v>
      </c>
      <c r="L377" s="28">
        <f t="shared" si="81"/>
        <v>0</v>
      </c>
      <c r="M377" s="28">
        <f t="shared" si="81"/>
        <v>0</v>
      </c>
      <c r="N377" s="28">
        <f t="shared" si="81"/>
        <v>0</v>
      </c>
      <c r="O377" s="28">
        <f t="shared" si="81"/>
        <v>0</v>
      </c>
      <c r="P377" s="28">
        <f t="shared" si="81"/>
        <v>0</v>
      </c>
      <c r="Q377" s="28">
        <f t="shared" si="81"/>
        <v>0</v>
      </c>
      <c r="R377" s="28">
        <f t="shared" si="81"/>
        <v>0</v>
      </c>
      <c r="S377" s="28">
        <f t="shared" si="81"/>
        <v>0</v>
      </c>
      <c r="T377" s="28">
        <f t="shared" si="80"/>
        <v>0</v>
      </c>
      <c r="U377" s="28">
        <f t="shared" si="80"/>
        <v>0</v>
      </c>
      <c r="V377" s="28">
        <f t="shared" si="80"/>
        <v>0</v>
      </c>
      <c r="W377" s="28">
        <f t="shared" si="80"/>
        <v>0</v>
      </c>
      <c r="X377" s="28">
        <f t="shared" si="80"/>
        <v>0</v>
      </c>
      <c r="Y377" s="28">
        <f t="shared" si="80"/>
        <v>0</v>
      </c>
      <c r="Z377" s="28">
        <f t="shared" si="80"/>
        <v>0</v>
      </c>
      <c r="AA377" s="28">
        <f t="shared" si="80"/>
        <v>0</v>
      </c>
      <c r="AB377" s="28">
        <f t="shared" si="80"/>
        <v>0</v>
      </c>
      <c r="AC377" s="28">
        <f t="shared" si="80"/>
        <v>0</v>
      </c>
      <c r="AD377" s="28">
        <f t="shared" si="80"/>
        <v>0</v>
      </c>
      <c r="AE377" s="28">
        <f t="shared" si="80"/>
        <v>0</v>
      </c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BQ377" s="172"/>
      <c r="BR377" s="172"/>
      <c r="BS377" s="172"/>
      <c r="BT377" s="172"/>
      <c r="BU377" s="172"/>
      <c r="BV377" s="172"/>
      <c r="BW377" s="172"/>
      <c r="BX377" s="172"/>
      <c r="BY377" s="172"/>
      <c r="BZ377" s="172"/>
      <c r="CA377" s="172"/>
      <c r="CB377" s="172"/>
      <c r="CC377" s="172"/>
      <c r="CD377" s="172"/>
      <c r="CE377" s="172"/>
      <c r="CF377" s="172"/>
      <c r="CG377" s="172"/>
      <c r="CH377" s="172"/>
      <c r="CI377" s="172"/>
    </row>
    <row r="378" spans="6:87" ht="12.75" customHeight="1" outlineLevel="1" x14ac:dyDescent="0.3">
      <c r="F378" s="70">
        <v>244</v>
      </c>
      <c r="G378" s="173"/>
      <c r="H378" s="71" t="str">
        <v>libre</v>
      </c>
      <c r="I378" s="71" t="str">
        <v>libre</v>
      </c>
      <c r="J378" s="15" t="s">
        <v>256</v>
      </c>
      <c r="K378" s="84">
        <f t="shared" si="67"/>
        <v>13</v>
      </c>
      <c r="L378" s="28">
        <f t="shared" si="81"/>
        <v>0</v>
      </c>
      <c r="M378" s="28">
        <f t="shared" si="81"/>
        <v>0</v>
      </c>
      <c r="N378" s="28">
        <f t="shared" si="81"/>
        <v>0</v>
      </c>
      <c r="O378" s="28">
        <f t="shared" si="81"/>
        <v>0</v>
      </c>
      <c r="P378" s="28">
        <f t="shared" si="81"/>
        <v>0</v>
      </c>
      <c r="Q378" s="28">
        <f t="shared" si="81"/>
        <v>0</v>
      </c>
      <c r="R378" s="28">
        <f t="shared" si="81"/>
        <v>0</v>
      </c>
      <c r="S378" s="28">
        <f t="shared" si="81"/>
        <v>0</v>
      </c>
      <c r="T378" s="28">
        <f t="shared" ref="T378:AE384" si="82">INDEX(As.Tb,$K378,T$7)</f>
        <v>0</v>
      </c>
      <c r="U378" s="28">
        <f t="shared" si="82"/>
        <v>0</v>
      </c>
      <c r="V378" s="28">
        <f t="shared" si="82"/>
        <v>0</v>
      </c>
      <c r="W378" s="28">
        <f t="shared" si="82"/>
        <v>0</v>
      </c>
      <c r="X378" s="28">
        <f t="shared" si="82"/>
        <v>0</v>
      </c>
      <c r="Y378" s="28">
        <f t="shared" si="82"/>
        <v>0</v>
      </c>
      <c r="Z378" s="28">
        <f t="shared" si="82"/>
        <v>0</v>
      </c>
      <c r="AA378" s="28">
        <f t="shared" si="82"/>
        <v>0</v>
      </c>
      <c r="AB378" s="28">
        <f t="shared" si="82"/>
        <v>0</v>
      </c>
      <c r="AC378" s="28">
        <f t="shared" si="82"/>
        <v>0</v>
      </c>
      <c r="AD378" s="28">
        <f t="shared" si="82"/>
        <v>0</v>
      </c>
      <c r="AE378" s="28">
        <f t="shared" si="82"/>
        <v>0</v>
      </c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BQ378" s="172"/>
      <c r="BR378" s="172"/>
      <c r="BS378" s="172"/>
      <c r="BT378" s="172"/>
      <c r="BU378" s="172"/>
      <c r="BV378" s="172"/>
      <c r="BW378" s="172"/>
      <c r="BX378" s="172"/>
      <c r="BY378" s="172"/>
      <c r="BZ378" s="172"/>
      <c r="CA378" s="172"/>
      <c r="CB378" s="172"/>
      <c r="CC378" s="172"/>
      <c r="CD378" s="172"/>
      <c r="CE378" s="172"/>
      <c r="CF378" s="172"/>
      <c r="CG378" s="172"/>
      <c r="CH378" s="172"/>
      <c r="CI378" s="172"/>
    </row>
    <row r="379" spans="6:87" ht="12.75" customHeight="1" outlineLevel="1" x14ac:dyDescent="0.3">
      <c r="F379" s="70">
        <v>245</v>
      </c>
      <c r="G379" s="173"/>
      <c r="H379" s="71" t="str">
        <v>libre</v>
      </c>
      <c r="I379" s="71" t="str">
        <v>libre</v>
      </c>
      <c r="J379" s="15" t="s">
        <v>256</v>
      </c>
      <c r="K379" s="84">
        <f t="shared" si="67"/>
        <v>13</v>
      </c>
      <c r="L379" s="28">
        <f t="shared" si="81"/>
        <v>0</v>
      </c>
      <c r="M379" s="28">
        <f t="shared" si="81"/>
        <v>0</v>
      </c>
      <c r="N379" s="28">
        <f t="shared" si="81"/>
        <v>0</v>
      </c>
      <c r="O379" s="28">
        <f t="shared" si="81"/>
        <v>0</v>
      </c>
      <c r="P379" s="28">
        <f t="shared" si="81"/>
        <v>0</v>
      </c>
      <c r="Q379" s="28">
        <f t="shared" si="81"/>
        <v>0</v>
      </c>
      <c r="R379" s="28">
        <f t="shared" si="81"/>
        <v>0</v>
      </c>
      <c r="S379" s="28">
        <f t="shared" si="81"/>
        <v>0</v>
      </c>
      <c r="T379" s="28">
        <f t="shared" si="82"/>
        <v>0</v>
      </c>
      <c r="U379" s="28">
        <f t="shared" si="82"/>
        <v>0</v>
      </c>
      <c r="V379" s="28">
        <f t="shared" si="82"/>
        <v>0</v>
      </c>
      <c r="W379" s="28">
        <f t="shared" si="82"/>
        <v>0</v>
      </c>
      <c r="X379" s="28">
        <f t="shared" si="82"/>
        <v>0</v>
      </c>
      <c r="Y379" s="28">
        <f t="shared" si="82"/>
        <v>0</v>
      </c>
      <c r="Z379" s="28">
        <f t="shared" si="82"/>
        <v>0</v>
      </c>
      <c r="AA379" s="28">
        <f t="shared" si="82"/>
        <v>0</v>
      </c>
      <c r="AB379" s="28">
        <f t="shared" si="82"/>
        <v>0</v>
      </c>
      <c r="AC379" s="28">
        <f t="shared" si="82"/>
        <v>0</v>
      </c>
      <c r="AD379" s="28">
        <f t="shared" si="82"/>
        <v>0</v>
      </c>
      <c r="AE379" s="28">
        <f t="shared" si="82"/>
        <v>0</v>
      </c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BQ379" s="172"/>
      <c r="BR379" s="172"/>
      <c r="BS379" s="172"/>
      <c r="BT379" s="172"/>
      <c r="BU379" s="172"/>
      <c r="BV379" s="172"/>
      <c r="BW379" s="172"/>
      <c r="BX379" s="172"/>
      <c r="BY379" s="172"/>
      <c r="BZ379" s="172"/>
      <c r="CA379" s="172"/>
      <c r="CB379" s="172"/>
      <c r="CC379" s="172"/>
      <c r="CD379" s="172"/>
      <c r="CE379" s="172"/>
      <c r="CF379" s="172"/>
      <c r="CG379" s="172"/>
      <c r="CH379" s="172"/>
      <c r="CI379" s="172"/>
    </row>
    <row r="380" spans="6:87" ht="12.75" customHeight="1" outlineLevel="1" x14ac:dyDescent="0.3">
      <c r="F380" s="70">
        <v>246</v>
      </c>
      <c r="G380" s="173"/>
      <c r="H380" s="71" t="str">
        <v>libre</v>
      </c>
      <c r="I380" s="71" t="str">
        <v>libre</v>
      </c>
      <c r="J380" s="15" t="s">
        <v>256</v>
      </c>
      <c r="K380" s="84">
        <f t="shared" si="67"/>
        <v>13</v>
      </c>
      <c r="L380" s="28">
        <f t="shared" si="81"/>
        <v>0</v>
      </c>
      <c r="M380" s="28">
        <f t="shared" si="81"/>
        <v>0</v>
      </c>
      <c r="N380" s="28">
        <f t="shared" si="81"/>
        <v>0</v>
      </c>
      <c r="O380" s="28">
        <f t="shared" si="81"/>
        <v>0</v>
      </c>
      <c r="P380" s="28">
        <f t="shared" si="81"/>
        <v>0</v>
      </c>
      <c r="Q380" s="28">
        <f t="shared" si="81"/>
        <v>0</v>
      </c>
      <c r="R380" s="28">
        <f t="shared" si="81"/>
        <v>0</v>
      </c>
      <c r="S380" s="28">
        <f t="shared" si="81"/>
        <v>0</v>
      </c>
      <c r="T380" s="28">
        <f t="shared" si="82"/>
        <v>0</v>
      </c>
      <c r="U380" s="28">
        <f t="shared" si="82"/>
        <v>0</v>
      </c>
      <c r="V380" s="28">
        <f t="shared" si="82"/>
        <v>0</v>
      </c>
      <c r="W380" s="28">
        <f t="shared" si="82"/>
        <v>0</v>
      </c>
      <c r="X380" s="28">
        <f t="shared" si="82"/>
        <v>0</v>
      </c>
      <c r="Y380" s="28">
        <f t="shared" si="82"/>
        <v>0</v>
      </c>
      <c r="Z380" s="28">
        <f t="shared" si="82"/>
        <v>0</v>
      </c>
      <c r="AA380" s="28">
        <f t="shared" si="82"/>
        <v>0</v>
      </c>
      <c r="AB380" s="28">
        <f t="shared" si="82"/>
        <v>0</v>
      </c>
      <c r="AC380" s="28">
        <f t="shared" si="82"/>
        <v>0</v>
      </c>
      <c r="AD380" s="28">
        <f t="shared" si="82"/>
        <v>0</v>
      </c>
      <c r="AE380" s="28">
        <f t="shared" si="82"/>
        <v>0</v>
      </c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BQ380" s="172"/>
      <c r="BR380" s="172"/>
      <c r="BS380" s="172"/>
      <c r="BT380" s="172"/>
      <c r="BU380" s="172"/>
      <c r="BV380" s="172"/>
      <c r="BW380" s="172"/>
      <c r="BX380" s="172"/>
      <c r="BY380" s="172"/>
      <c r="BZ380" s="172"/>
      <c r="CA380" s="172"/>
      <c r="CB380" s="172"/>
      <c r="CC380" s="172"/>
      <c r="CD380" s="172"/>
      <c r="CE380" s="172"/>
      <c r="CF380" s="172"/>
      <c r="CG380" s="172"/>
      <c r="CH380" s="172"/>
      <c r="CI380" s="172"/>
    </row>
    <row r="381" spans="6:87" ht="12.75" customHeight="1" outlineLevel="1" x14ac:dyDescent="0.3">
      <c r="F381" s="70">
        <v>247</v>
      </c>
      <c r="G381" s="173"/>
      <c r="H381" s="71" t="str">
        <v>libre</v>
      </c>
      <c r="I381" s="71" t="str">
        <v>libre</v>
      </c>
      <c r="J381" s="15" t="s">
        <v>256</v>
      </c>
      <c r="K381" s="84">
        <f t="shared" si="67"/>
        <v>13</v>
      </c>
      <c r="L381" s="28">
        <f t="shared" si="81"/>
        <v>0</v>
      </c>
      <c r="M381" s="28">
        <f t="shared" si="81"/>
        <v>0</v>
      </c>
      <c r="N381" s="28">
        <f t="shared" si="81"/>
        <v>0</v>
      </c>
      <c r="O381" s="28">
        <f t="shared" si="81"/>
        <v>0</v>
      </c>
      <c r="P381" s="28">
        <f t="shared" si="81"/>
        <v>0</v>
      </c>
      <c r="Q381" s="28">
        <f t="shared" si="81"/>
        <v>0</v>
      </c>
      <c r="R381" s="28">
        <f t="shared" si="81"/>
        <v>0</v>
      </c>
      <c r="S381" s="28">
        <f t="shared" si="81"/>
        <v>0</v>
      </c>
      <c r="T381" s="28">
        <f t="shared" si="82"/>
        <v>0</v>
      </c>
      <c r="U381" s="28">
        <f t="shared" si="82"/>
        <v>0</v>
      </c>
      <c r="V381" s="28">
        <f t="shared" si="82"/>
        <v>0</v>
      </c>
      <c r="W381" s="28">
        <f t="shared" si="82"/>
        <v>0</v>
      </c>
      <c r="X381" s="28">
        <f t="shared" si="82"/>
        <v>0</v>
      </c>
      <c r="Y381" s="28">
        <f t="shared" si="82"/>
        <v>0</v>
      </c>
      <c r="Z381" s="28">
        <f t="shared" si="82"/>
        <v>0</v>
      </c>
      <c r="AA381" s="28">
        <f t="shared" si="82"/>
        <v>0</v>
      </c>
      <c r="AB381" s="28">
        <f t="shared" si="82"/>
        <v>0</v>
      </c>
      <c r="AC381" s="28">
        <f t="shared" si="82"/>
        <v>0</v>
      </c>
      <c r="AD381" s="28">
        <f t="shared" si="82"/>
        <v>0</v>
      </c>
      <c r="AE381" s="28">
        <f t="shared" si="82"/>
        <v>0</v>
      </c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BQ381" s="172"/>
      <c r="BR381" s="172"/>
      <c r="BS381" s="172"/>
      <c r="BT381" s="172"/>
      <c r="BU381" s="172"/>
      <c r="BV381" s="172"/>
      <c r="BW381" s="172"/>
      <c r="BX381" s="172"/>
      <c r="BY381" s="172"/>
      <c r="BZ381" s="172"/>
      <c r="CA381" s="172"/>
      <c r="CB381" s="172"/>
      <c r="CC381" s="172"/>
      <c r="CD381" s="172"/>
      <c r="CE381" s="172"/>
      <c r="CF381" s="172"/>
      <c r="CG381" s="172"/>
      <c r="CH381" s="172"/>
      <c r="CI381" s="172"/>
    </row>
    <row r="382" spans="6:87" ht="12.75" customHeight="1" outlineLevel="1" x14ac:dyDescent="0.3">
      <c r="F382" s="70">
        <v>248</v>
      </c>
      <c r="G382" s="173"/>
      <c r="H382" s="71" t="str">
        <v>libre</v>
      </c>
      <c r="I382" s="71" t="str">
        <v>libre</v>
      </c>
      <c r="J382" s="15" t="s">
        <v>256</v>
      </c>
      <c r="K382" s="84">
        <f t="shared" si="67"/>
        <v>13</v>
      </c>
      <c r="L382" s="28">
        <f t="shared" si="81"/>
        <v>0</v>
      </c>
      <c r="M382" s="28">
        <f t="shared" si="81"/>
        <v>0</v>
      </c>
      <c r="N382" s="28">
        <f t="shared" si="81"/>
        <v>0</v>
      </c>
      <c r="O382" s="28">
        <f t="shared" si="81"/>
        <v>0</v>
      </c>
      <c r="P382" s="28">
        <f t="shared" si="81"/>
        <v>0</v>
      </c>
      <c r="Q382" s="28">
        <f t="shared" si="81"/>
        <v>0</v>
      </c>
      <c r="R382" s="28">
        <f t="shared" si="81"/>
        <v>0</v>
      </c>
      <c r="S382" s="28">
        <f t="shared" si="81"/>
        <v>0</v>
      </c>
      <c r="T382" s="28">
        <f t="shared" si="82"/>
        <v>0</v>
      </c>
      <c r="U382" s="28">
        <f t="shared" si="82"/>
        <v>0</v>
      </c>
      <c r="V382" s="28">
        <f t="shared" si="82"/>
        <v>0</v>
      </c>
      <c r="W382" s="28">
        <f t="shared" si="82"/>
        <v>0</v>
      </c>
      <c r="X382" s="28">
        <f t="shared" si="82"/>
        <v>0</v>
      </c>
      <c r="Y382" s="28">
        <f t="shared" si="82"/>
        <v>0</v>
      </c>
      <c r="Z382" s="28">
        <f t="shared" si="82"/>
        <v>0</v>
      </c>
      <c r="AA382" s="28">
        <f t="shared" si="82"/>
        <v>0</v>
      </c>
      <c r="AB382" s="28">
        <f t="shared" si="82"/>
        <v>0</v>
      </c>
      <c r="AC382" s="28">
        <f t="shared" si="82"/>
        <v>0</v>
      </c>
      <c r="AD382" s="28">
        <f t="shared" si="82"/>
        <v>0</v>
      </c>
      <c r="AE382" s="28">
        <f t="shared" si="82"/>
        <v>0</v>
      </c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BQ382" s="172"/>
      <c r="BR382" s="172"/>
      <c r="BS382" s="172"/>
      <c r="BT382" s="172"/>
      <c r="BU382" s="172"/>
      <c r="BV382" s="172"/>
      <c r="BW382" s="172"/>
      <c r="BX382" s="172"/>
      <c r="BY382" s="172"/>
      <c r="BZ382" s="172"/>
      <c r="CA382" s="172"/>
      <c r="CB382" s="172"/>
      <c r="CC382" s="172"/>
      <c r="CD382" s="172"/>
      <c r="CE382" s="172"/>
      <c r="CF382" s="172"/>
      <c r="CG382" s="172"/>
      <c r="CH382" s="172"/>
      <c r="CI382" s="172"/>
    </row>
    <row r="383" spans="6:87" ht="12.75" customHeight="1" outlineLevel="1" x14ac:dyDescent="0.3">
      <c r="F383" s="70">
        <v>249</v>
      </c>
      <c r="G383" s="173"/>
      <c r="H383" s="71" t="str">
        <v>libre</v>
      </c>
      <c r="I383" s="71" t="str">
        <v>libre</v>
      </c>
      <c r="J383" s="15" t="s">
        <v>256</v>
      </c>
      <c r="K383" s="84">
        <f t="shared" si="67"/>
        <v>13</v>
      </c>
      <c r="L383" s="28">
        <f t="shared" si="81"/>
        <v>0</v>
      </c>
      <c r="M383" s="28">
        <f t="shared" si="81"/>
        <v>0</v>
      </c>
      <c r="N383" s="28">
        <f t="shared" si="81"/>
        <v>0</v>
      </c>
      <c r="O383" s="28">
        <f t="shared" si="81"/>
        <v>0</v>
      </c>
      <c r="P383" s="28">
        <f t="shared" si="81"/>
        <v>0</v>
      </c>
      <c r="Q383" s="28">
        <f t="shared" si="81"/>
        <v>0</v>
      </c>
      <c r="R383" s="28">
        <f t="shared" si="81"/>
        <v>0</v>
      </c>
      <c r="S383" s="28">
        <f t="shared" si="81"/>
        <v>0</v>
      </c>
      <c r="T383" s="28">
        <f t="shared" si="82"/>
        <v>0</v>
      </c>
      <c r="U383" s="28">
        <f t="shared" si="82"/>
        <v>0</v>
      </c>
      <c r="V383" s="28">
        <f t="shared" si="82"/>
        <v>0</v>
      </c>
      <c r="W383" s="28">
        <f t="shared" si="82"/>
        <v>0</v>
      </c>
      <c r="X383" s="28">
        <f t="shared" si="82"/>
        <v>0</v>
      </c>
      <c r="Y383" s="28">
        <f t="shared" si="82"/>
        <v>0</v>
      </c>
      <c r="Z383" s="28">
        <f t="shared" si="82"/>
        <v>0</v>
      </c>
      <c r="AA383" s="28">
        <f t="shared" si="82"/>
        <v>0</v>
      </c>
      <c r="AB383" s="28">
        <f t="shared" si="82"/>
        <v>0</v>
      </c>
      <c r="AC383" s="28">
        <f t="shared" si="82"/>
        <v>0</v>
      </c>
      <c r="AD383" s="28">
        <f t="shared" si="82"/>
        <v>0</v>
      </c>
      <c r="AE383" s="28">
        <f t="shared" si="82"/>
        <v>0</v>
      </c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BQ383" s="172"/>
      <c r="BR383" s="172"/>
      <c r="BS383" s="172"/>
      <c r="BT383" s="172"/>
      <c r="BU383" s="172"/>
      <c r="BV383" s="172"/>
      <c r="BW383" s="172"/>
      <c r="BX383" s="172"/>
      <c r="BY383" s="172"/>
      <c r="BZ383" s="172"/>
      <c r="CA383" s="172"/>
      <c r="CB383" s="172"/>
      <c r="CC383" s="172"/>
      <c r="CD383" s="172"/>
      <c r="CE383" s="172"/>
      <c r="CF383" s="172"/>
      <c r="CG383" s="172"/>
      <c r="CH383" s="172"/>
      <c r="CI383" s="172"/>
    </row>
    <row r="384" spans="6:87" ht="12.75" customHeight="1" outlineLevel="1" x14ac:dyDescent="0.3">
      <c r="F384" s="70">
        <v>250</v>
      </c>
      <c r="G384" s="173"/>
      <c r="H384" s="71" t="str">
        <v>libre</v>
      </c>
      <c r="I384" s="71" t="str">
        <v>libre</v>
      </c>
      <c r="J384" s="15" t="s">
        <v>256</v>
      </c>
      <c r="K384" s="84">
        <f t="shared" si="67"/>
        <v>13</v>
      </c>
      <c r="L384" s="28">
        <f t="shared" si="81"/>
        <v>0</v>
      </c>
      <c r="M384" s="28">
        <f t="shared" si="81"/>
        <v>0</v>
      </c>
      <c r="N384" s="28">
        <f t="shared" si="81"/>
        <v>0</v>
      </c>
      <c r="O384" s="28">
        <f t="shared" si="81"/>
        <v>0</v>
      </c>
      <c r="P384" s="28">
        <f t="shared" si="81"/>
        <v>0</v>
      </c>
      <c r="Q384" s="28">
        <f t="shared" si="81"/>
        <v>0</v>
      </c>
      <c r="R384" s="28">
        <f t="shared" si="81"/>
        <v>0</v>
      </c>
      <c r="S384" s="28">
        <f t="shared" si="81"/>
        <v>0</v>
      </c>
      <c r="T384" s="28">
        <f t="shared" si="82"/>
        <v>0</v>
      </c>
      <c r="U384" s="28">
        <f t="shared" si="82"/>
        <v>0</v>
      </c>
      <c r="V384" s="28">
        <f t="shared" si="82"/>
        <v>0</v>
      </c>
      <c r="W384" s="28">
        <f t="shared" si="82"/>
        <v>0</v>
      </c>
      <c r="X384" s="28">
        <f t="shared" si="82"/>
        <v>0</v>
      </c>
      <c r="Y384" s="28">
        <f t="shared" si="82"/>
        <v>0</v>
      </c>
      <c r="Z384" s="28">
        <f t="shared" si="82"/>
        <v>0</v>
      </c>
      <c r="AA384" s="28">
        <f t="shared" si="82"/>
        <v>0</v>
      </c>
      <c r="AB384" s="28">
        <f t="shared" si="82"/>
        <v>0</v>
      </c>
      <c r="AC384" s="28">
        <f t="shared" si="82"/>
        <v>0</v>
      </c>
      <c r="AD384" s="28">
        <f t="shared" si="82"/>
        <v>0</v>
      </c>
      <c r="AE384" s="28">
        <f t="shared" si="82"/>
        <v>0</v>
      </c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BQ384" s="172"/>
      <c r="BR384" s="172"/>
      <c r="BS384" s="172"/>
      <c r="BT384" s="172"/>
      <c r="BU384" s="172"/>
      <c r="BV384" s="172"/>
      <c r="BW384" s="172"/>
      <c r="BX384" s="172"/>
      <c r="BY384" s="172"/>
      <c r="BZ384" s="172"/>
      <c r="CA384" s="172"/>
      <c r="CB384" s="172"/>
      <c r="CC384" s="172"/>
      <c r="CD384" s="172"/>
      <c r="CE384" s="172"/>
      <c r="CF384" s="172"/>
      <c r="CG384" s="172"/>
      <c r="CH384" s="172"/>
      <c r="CI384" s="172"/>
    </row>
    <row r="385" spans="6:87" ht="12.75" customHeight="1" outlineLevel="1" x14ac:dyDescent="0.3">
      <c r="F385" s="70">
        <v>251</v>
      </c>
      <c r="G385" s="173"/>
      <c r="H385" s="71" t="str">
        <v>libre</v>
      </c>
      <c r="I385" s="71" t="str">
        <v>libre</v>
      </c>
      <c r="J385" s="15" t="s">
        <v>256</v>
      </c>
      <c r="K385" s="84">
        <f t="shared" si="67"/>
        <v>13</v>
      </c>
      <c r="L385" s="28">
        <f t="shared" ref="L385:AA394" si="83">INDEX(As.Tb,$K385,L$7)</f>
        <v>0</v>
      </c>
      <c r="M385" s="28">
        <f t="shared" si="83"/>
        <v>0</v>
      </c>
      <c r="N385" s="28">
        <f t="shared" si="83"/>
        <v>0</v>
      </c>
      <c r="O385" s="28">
        <f t="shared" si="83"/>
        <v>0</v>
      </c>
      <c r="P385" s="28">
        <f t="shared" si="83"/>
        <v>0</v>
      </c>
      <c r="Q385" s="28">
        <f t="shared" si="83"/>
        <v>0</v>
      </c>
      <c r="R385" s="28">
        <f t="shared" si="83"/>
        <v>0</v>
      </c>
      <c r="S385" s="28">
        <f t="shared" si="83"/>
        <v>0</v>
      </c>
      <c r="T385" s="28">
        <f t="shared" si="83"/>
        <v>0</v>
      </c>
      <c r="U385" s="28">
        <f t="shared" si="83"/>
        <v>0</v>
      </c>
      <c r="V385" s="28">
        <f t="shared" si="83"/>
        <v>0</v>
      </c>
      <c r="W385" s="28">
        <f t="shared" si="83"/>
        <v>0</v>
      </c>
      <c r="X385" s="28">
        <f t="shared" si="83"/>
        <v>0</v>
      </c>
      <c r="Y385" s="28">
        <f t="shared" si="83"/>
        <v>0</v>
      </c>
      <c r="Z385" s="28">
        <f t="shared" si="83"/>
        <v>0</v>
      </c>
      <c r="AA385" s="28">
        <f t="shared" si="83"/>
        <v>0</v>
      </c>
      <c r="AB385" s="28">
        <f t="shared" ref="T385:AE392" si="84">INDEX(As.Tb,$K385,AB$7)</f>
        <v>0</v>
      </c>
      <c r="AC385" s="28">
        <f t="shared" si="84"/>
        <v>0</v>
      </c>
      <c r="AD385" s="28">
        <f t="shared" si="84"/>
        <v>0</v>
      </c>
      <c r="AE385" s="28">
        <f t="shared" si="84"/>
        <v>0</v>
      </c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BQ385" s="172"/>
      <c r="BR385" s="172"/>
      <c r="BS385" s="172"/>
      <c r="BT385" s="172"/>
      <c r="BU385" s="172"/>
      <c r="BV385" s="172"/>
      <c r="BW385" s="172"/>
      <c r="BX385" s="172"/>
      <c r="BY385" s="172"/>
      <c r="BZ385" s="172"/>
      <c r="CA385" s="172"/>
      <c r="CB385" s="172"/>
      <c r="CC385" s="172"/>
      <c r="CD385" s="172"/>
      <c r="CE385" s="172"/>
      <c r="CF385" s="172"/>
      <c r="CG385" s="172"/>
      <c r="CH385" s="172"/>
      <c r="CI385" s="172"/>
    </row>
    <row r="386" spans="6:87" ht="12.75" customHeight="1" outlineLevel="1" x14ac:dyDescent="0.3">
      <c r="F386" s="70">
        <v>252</v>
      </c>
      <c r="G386" s="173"/>
      <c r="H386" s="71" t="str">
        <v>libre</v>
      </c>
      <c r="I386" s="71" t="str">
        <v>libre</v>
      </c>
      <c r="J386" s="15" t="s">
        <v>256</v>
      </c>
      <c r="K386" s="84">
        <f t="shared" si="67"/>
        <v>13</v>
      </c>
      <c r="L386" s="28">
        <f t="shared" si="83"/>
        <v>0</v>
      </c>
      <c r="M386" s="28">
        <f t="shared" si="83"/>
        <v>0</v>
      </c>
      <c r="N386" s="28">
        <f t="shared" si="83"/>
        <v>0</v>
      </c>
      <c r="O386" s="28">
        <f t="shared" si="83"/>
        <v>0</v>
      </c>
      <c r="P386" s="28">
        <f t="shared" si="83"/>
        <v>0</v>
      </c>
      <c r="Q386" s="28">
        <f t="shared" si="83"/>
        <v>0</v>
      </c>
      <c r="R386" s="28">
        <f t="shared" si="83"/>
        <v>0</v>
      </c>
      <c r="S386" s="28">
        <f t="shared" si="83"/>
        <v>0</v>
      </c>
      <c r="T386" s="28">
        <f t="shared" si="84"/>
        <v>0</v>
      </c>
      <c r="U386" s="28">
        <f t="shared" si="84"/>
        <v>0</v>
      </c>
      <c r="V386" s="28">
        <f t="shared" si="84"/>
        <v>0</v>
      </c>
      <c r="W386" s="28">
        <f t="shared" si="84"/>
        <v>0</v>
      </c>
      <c r="X386" s="28">
        <f t="shared" si="84"/>
        <v>0</v>
      </c>
      <c r="Y386" s="28">
        <f t="shared" si="84"/>
        <v>0</v>
      </c>
      <c r="Z386" s="28">
        <f t="shared" si="84"/>
        <v>0</v>
      </c>
      <c r="AA386" s="28">
        <f t="shared" si="84"/>
        <v>0</v>
      </c>
      <c r="AB386" s="28">
        <f t="shared" si="84"/>
        <v>0</v>
      </c>
      <c r="AC386" s="28">
        <f t="shared" si="84"/>
        <v>0</v>
      </c>
      <c r="AD386" s="28">
        <f t="shared" si="84"/>
        <v>0</v>
      </c>
      <c r="AE386" s="28">
        <f t="shared" si="84"/>
        <v>0</v>
      </c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BQ386" s="172"/>
      <c r="BR386" s="172"/>
      <c r="BS386" s="172"/>
      <c r="BT386" s="172"/>
      <c r="BU386" s="172"/>
      <c r="BV386" s="172"/>
      <c r="BW386" s="172"/>
      <c r="BX386" s="172"/>
      <c r="BY386" s="172"/>
      <c r="BZ386" s="172"/>
      <c r="CA386" s="172"/>
      <c r="CB386" s="172"/>
      <c r="CC386" s="172"/>
      <c r="CD386" s="172"/>
      <c r="CE386" s="172"/>
      <c r="CF386" s="172"/>
      <c r="CG386" s="172"/>
      <c r="CH386" s="172"/>
      <c r="CI386" s="172"/>
    </row>
    <row r="387" spans="6:87" ht="12.75" customHeight="1" outlineLevel="1" x14ac:dyDescent="0.3">
      <c r="F387" s="70">
        <v>253</v>
      </c>
      <c r="G387" s="173"/>
      <c r="H387" s="71" t="str">
        <v>libre</v>
      </c>
      <c r="I387" s="71" t="str">
        <v>libre</v>
      </c>
      <c r="J387" s="15" t="s">
        <v>256</v>
      </c>
      <c r="K387" s="84">
        <f t="shared" si="67"/>
        <v>13</v>
      </c>
      <c r="L387" s="28">
        <f t="shared" si="83"/>
        <v>0</v>
      </c>
      <c r="M387" s="28">
        <f t="shared" si="83"/>
        <v>0</v>
      </c>
      <c r="N387" s="28">
        <f t="shared" si="83"/>
        <v>0</v>
      </c>
      <c r="O387" s="28">
        <f t="shared" si="83"/>
        <v>0</v>
      </c>
      <c r="P387" s="28">
        <f t="shared" si="83"/>
        <v>0</v>
      </c>
      <c r="Q387" s="28">
        <f t="shared" si="83"/>
        <v>0</v>
      </c>
      <c r="R387" s="28">
        <f t="shared" si="83"/>
        <v>0</v>
      </c>
      <c r="S387" s="28">
        <f t="shared" si="83"/>
        <v>0</v>
      </c>
      <c r="T387" s="28">
        <f t="shared" si="84"/>
        <v>0</v>
      </c>
      <c r="U387" s="28">
        <f t="shared" si="84"/>
        <v>0</v>
      </c>
      <c r="V387" s="28">
        <f t="shared" si="84"/>
        <v>0</v>
      </c>
      <c r="W387" s="28">
        <f t="shared" si="84"/>
        <v>0</v>
      </c>
      <c r="X387" s="28">
        <f t="shared" si="84"/>
        <v>0</v>
      </c>
      <c r="Y387" s="28">
        <f t="shared" si="84"/>
        <v>0</v>
      </c>
      <c r="Z387" s="28">
        <f t="shared" si="84"/>
        <v>0</v>
      </c>
      <c r="AA387" s="28">
        <f t="shared" si="84"/>
        <v>0</v>
      </c>
      <c r="AB387" s="28">
        <f t="shared" si="84"/>
        <v>0</v>
      </c>
      <c r="AC387" s="28">
        <f t="shared" si="84"/>
        <v>0</v>
      </c>
      <c r="AD387" s="28">
        <f t="shared" si="84"/>
        <v>0</v>
      </c>
      <c r="AE387" s="28">
        <f t="shared" si="84"/>
        <v>0</v>
      </c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BQ387" s="172"/>
      <c r="BR387" s="172"/>
      <c r="BS387" s="172"/>
      <c r="BT387" s="172"/>
      <c r="BU387" s="172"/>
      <c r="BV387" s="172"/>
      <c r="BW387" s="172"/>
      <c r="BX387" s="172"/>
      <c r="BY387" s="172"/>
      <c r="BZ387" s="172"/>
      <c r="CA387" s="172"/>
      <c r="CB387" s="172"/>
      <c r="CC387" s="172"/>
      <c r="CD387" s="172"/>
      <c r="CE387" s="172"/>
      <c r="CF387" s="172"/>
      <c r="CG387" s="172"/>
      <c r="CH387" s="172"/>
      <c r="CI387" s="172"/>
    </row>
    <row r="388" spans="6:87" ht="12.75" customHeight="1" outlineLevel="1" x14ac:dyDescent="0.3">
      <c r="F388" s="70">
        <v>254</v>
      </c>
      <c r="G388" s="173"/>
      <c r="H388" s="71" t="str">
        <v>libre</v>
      </c>
      <c r="I388" s="71" t="str">
        <v>libre</v>
      </c>
      <c r="J388" s="15" t="s">
        <v>256</v>
      </c>
      <c r="K388" s="84">
        <f t="shared" si="67"/>
        <v>13</v>
      </c>
      <c r="L388" s="28">
        <f t="shared" si="83"/>
        <v>0</v>
      </c>
      <c r="M388" s="28">
        <f t="shared" si="83"/>
        <v>0</v>
      </c>
      <c r="N388" s="28">
        <f t="shared" si="83"/>
        <v>0</v>
      </c>
      <c r="O388" s="28">
        <f t="shared" si="83"/>
        <v>0</v>
      </c>
      <c r="P388" s="28">
        <f t="shared" si="83"/>
        <v>0</v>
      </c>
      <c r="Q388" s="28">
        <f t="shared" si="83"/>
        <v>0</v>
      </c>
      <c r="R388" s="28">
        <f t="shared" si="83"/>
        <v>0</v>
      </c>
      <c r="S388" s="28">
        <f t="shared" si="83"/>
        <v>0</v>
      </c>
      <c r="T388" s="28">
        <f t="shared" si="84"/>
        <v>0</v>
      </c>
      <c r="U388" s="28">
        <f t="shared" si="84"/>
        <v>0</v>
      </c>
      <c r="V388" s="28">
        <f t="shared" si="84"/>
        <v>0</v>
      </c>
      <c r="W388" s="28">
        <f t="shared" si="84"/>
        <v>0</v>
      </c>
      <c r="X388" s="28">
        <f t="shared" si="84"/>
        <v>0</v>
      </c>
      <c r="Y388" s="28">
        <f t="shared" si="84"/>
        <v>0</v>
      </c>
      <c r="Z388" s="28">
        <f t="shared" si="84"/>
        <v>0</v>
      </c>
      <c r="AA388" s="28">
        <f t="shared" si="84"/>
        <v>0</v>
      </c>
      <c r="AB388" s="28">
        <f t="shared" si="84"/>
        <v>0</v>
      </c>
      <c r="AC388" s="28">
        <f t="shared" si="84"/>
        <v>0</v>
      </c>
      <c r="AD388" s="28">
        <f t="shared" si="84"/>
        <v>0</v>
      </c>
      <c r="AE388" s="28">
        <f t="shared" si="84"/>
        <v>0</v>
      </c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BQ388" s="172"/>
      <c r="BR388" s="172"/>
      <c r="BS388" s="172"/>
      <c r="BT388" s="172"/>
      <c r="BU388" s="172"/>
      <c r="BV388" s="172"/>
      <c r="BW388" s="172"/>
      <c r="BX388" s="172"/>
      <c r="BY388" s="172"/>
      <c r="BZ388" s="172"/>
      <c r="CA388" s="172"/>
      <c r="CB388" s="172"/>
      <c r="CC388" s="172"/>
      <c r="CD388" s="172"/>
      <c r="CE388" s="172"/>
      <c r="CF388" s="172"/>
      <c r="CG388" s="172"/>
      <c r="CH388" s="172"/>
      <c r="CI388" s="172"/>
    </row>
    <row r="389" spans="6:87" ht="12.75" customHeight="1" outlineLevel="1" x14ac:dyDescent="0.3">
      <c r="F389" s="70">
        <v>255</v>
      </c>
      <c r="G389" s="173"/>
      <c r="H389" s="71" t="str">
        <v>libre</v>
      </c>
      <c r="I389" s="71" t="str">
        <v>libre</v>
      </c>
      <c r="J389" s="15" t="s">
        <v>256</v>
      </c>
      <c r="K389" s="84">
        <f t="shared" si="67"/>
        <v>13</v>
      </c>
      <c r="L389" s="28">
        <f t="shared" si="83"/>
        <v>0</v>
      </c>
      <c r="M389" s="28">
        <f t="shared" si="83"/>
        <v>0</v>
      </c>
      <c r="N389" s="28">
        <f t="shared" si="83"/>
        <v>0</v>
      </c>
      <c r="O389" s="28">
        <f t="shared" si="83"/>
        <v>0</v>
      </c>
      <c r="P389" s="28">
        <f t="shared" si="83"/>
        <v>0</v>
      </c>
      <c r="Q389" s="28">
        <f t="shared" si="83"/>
        <v>0</v>
      </c>
      <c r="R389" s="28">
        <f t="shared" si="83"/>
        <v>0</v>
      </c>
      <c r="S389" s="28">
        <f t="shared" si="83"/>
        <v>0</v>
      </c>
      <c r="T389" s="28">
        <f t="shared" si="84"/>
        <v>0</v>
      </c>
      <c r="U389" s="28">
        <f t="shared" si="84"/>
        <v>0</v>
      </c>
      <c r="V389" s="28">
        <f t="shared" si="84"/>
        <v>0</v>
      </c>
      <c r="W389" s="28">
        <f t="shared" si="84"/>
        <v>0</v>
      </c>
      <c r="X389" s="28">
        <f t="shared" si="84"/>
        <v>0</v>
      </c>
      <c r="Y389" s="28">
        <f t="shared" si="84"/>
        <v>0</v>
      </c>
      <c r="Z389" s="28">
        <f t="shared" si="84"/>
        <v>0</v>
      </c>
      <c r="AA389" s="28">
        <f t="shared" si="84"/>
        <v>0</v>
      </c>
      <c r="AB389" s="28">
        <f t="shared" si="84"/>
        <v>0</v>
      </c>
      <c r="AC389" s="28">
        <f t="shared" si="84"/>
        <v>0</v>
      </c>
      <c r="AD389" s="28">
        <f t="shared" si="84"/>
        <v>0</v>
      </c>
      <c r="AE389" s="28">
        <f t="shared" si="84"/>
        <v>0</v>
      </c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BQ389" s="172"/>
      <c r="BR389" s="172"/>
      <c r="BS389" s="172"/>
      <c r="BT389" s="172"/>
      <c r="BU389" s="172"/>
      <c r="BV389" s="172"/>
      <c r="BW389" s="172"/>
      <c r="BX389" s="172"/>
      <c r="BY389" s="172"/>
      <c r="BZ389" s="172"/>
      <c r="CA389" s="172"/>
      <c r="CB389" s="172"/>
      <c r="CC389" s="172"/>
      <c r="CD389" s="172"/>
      <c r="CE389" s="172"/>
      <c r="CF389" s="172"/>
      <c r="CG389" s="172"/>
      <c r="CH389" s="172"/>
      <c r="CI389" s="172"/>
    </row>
    <row r="390" spans="6:87" ht="12.75" customHeight="1" outlineLevel="1" x14ac:dyDescent="0.3">
      <c r="F390" s="70">
        <v>256</v>
      </c>
      <c r="G390" s="173"/>
      <c r="H390" s="71" t="str">
        <v>libre</v>
      </c>
      <c r="I390" s="71" t="str">
        <v>libre</v>
      </c>
      <c r="J390" s="15" t="s">
        <v>256</v>
      </c>
      <c r="K390" s="84">
        <f t="shared" si="67"/>
        <v>13</v>
      </c>
      <c r="L390" s="28">
        <f t="shared" si="83"/>
        <v>0</v>
      </c>
      <c r="M390" s="28">
        <f t="shared" si="83"/>
        <v>0</v>
      </c>
      <c r="N390" s="28">
        <f t="shared" si="83"/>
        <v>0</v>
      </c>
      <c r="O390" s="28">
        <f t="shared" si="83"/>
        <v>0</v>
      </c>
      <c r="P390" s="28">
        <f t="shared" si="83"/>
        <v>0</v>
      </c>
      <c r="Q390" s="28">
        <f t="shared" si="83"/>
        <v>0</v>
      </c>
      <c r="R390" s="28">
        <f t="shared" si="83"/>
        <v>0</v>
      </c>
      <c r="S390" s="28">
        <f t="shared" si="83"/>
        <v>0</v>
      </c>
      <c r="T390" s="28">
        <f t="shared" si="84"/>
        <v>0</v>
      </c>
      <c r="U390" s="28">
        <f t="shared" si="84"/>
        <v>0</v>
      </c>
      <c r="V390" s="28">
        <f t="shared" si="84"/>
        <v>0</v>
      </c>
      <c r="W390" s="28">
        <f t="shared" si="84"/>
        <v>0</v>
      </c>
      <c r="X390" s="28">
        <f t="shared" si="84"/>
        <v>0</v>
      </c>
      <c r="Y390" s="28">
        <f t="shared" si="84"/>
        <v>0</v>
      </c>
      <c r="Z390" s="28">
        <f t="shared" si="84"/>
        <v>0</v>
      </c>
      <c r="AA390" s="28">
        <f t="shared" si="84"/>
        <v>0</v>
      </c>
      <c r="AB390" s="28">
        <f t="shared" si="84"/>
        <v>0</v>
      </c>
      <c r="AC390" s="28">
        <f t="shared" si="84"/>
        <v>0</v>
      </c>
      <c r="AD390" s="28">
        <f t="shared" si="84"/>
        <v>0</v>
      </c>
      <c r="AE390" s="28">
        <f t="shared" si="84"/>
        <v>0</v>
      </c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BQ390" s="172"/>
      <c r="BR390" s="172"/>
      <c r="BS390" s="172"/>
      <c r="BT390" s="172"/>
      <c r="BU390" s="172"/>
      <c r="BV390" s="172"/>
      <c r="BW390" s="172"/>
      <c r="BX390" s="172"/>
      <c r="BY390" s="172"/>
      <c r="BZ390" s="172"/>
      <c r="CA390" s="172"/>
      <c r="CB390" s="172"/>
      <c r="CC390" s="172"/>
      <c r="CD390" s="172"/>
      <c r="CE390" s="172"/>
      <c r="CF390" s="172"/>
      <c r="CG390" s="172"/>
      <c r="CH390" s="172"/>
      <c r="CI390" s="172"/>
    </row>
    <row r="391" spans="6:87" ht="12.75" customHeight="1" outlineLevel="1" x14ac:dyDescent="0.3">
      <c r="F391" s="70">
        <v>257</v>
      </c>
      <c r="G391" s="173"/>
      <c r="H391" s="71" t="str">
        <v>libre</v>
      </c>
      <c r="I391" s="71" t="str">
        <v>libre</v>
      </c>
      <c r="J391" s="15" t="s">
        <v>256</v>
      </c>
      <c r="K391" s="84">
        <f t="shared" ref="K391:K434" si="85">MATCH(J391,As.Tb.Nom,0)</f>
        <v>13</v>
      </c>
      <c r="L391" s="28">
        <f t="shared" si="83"/>
        <v>0</v>
      </c>
      <c r="M391" s="28">
        <f t="shared" si="83"/>
        <v>0</v>
      </c>
      <c r="N391" s="28">
        <f t="shared" si="83"/>
        <v>0</v>
      </c>
      <c r="O391" s="28">
        <f t="shared" si="83"/>
        <v>0</v>
      </c>
      <c r="P391" s="28">
        <f t="shared" si="83"/>
        <v>0</v>
      </c>
      <c r="Q391" s="28">
        <f t="shared" si="83"/>
        <v>0</v>
      </c>
      <c r="R391" s="28">
        <f t="shared" si="83"/>
        <v>0</v>
      </c>
      <c r="S391" s="28">
        <f t="shared" si="83"/>
        <v>0</v>
      </c>
      <c r="T391" s="28">
        <f t="shared" si="84"/>
        <v>0</v>
      </c>
      <c r="U391" s="28">
        <f t="shared" si="84"/>
        <v>0</v>
      </c>
      <c r="V391" s="28">
        <f t="shared" si="84"/>
        <v>0</v>
      </c>
      <c r="W391" s="28">
        <f t="shared" si="84"/>
        <v>0</v>
      </c>
      <c r="X391" s="28">
        <f t="shared" si="84"/>
        <v>0</v>
      </c>
      <c r="Y391" s="28">
        <f t="shared" si="84"/>
        <v>0</v>
      </c>
      <c r="Z391" s="28">
        <f t="shared" si="84"/>
        <v>0</v>
      </c>
      <c r="AA391" s="28">
        <f t="shared" si="84"/>
        <v>0</v>
      </c>
      <c r="AB391" s="28">
        <f t="shared" si="84"/>
        <v>0</v>
      </c>
      <c r="AC391" s="28">
        <f t="shared" si="84"/>
        <v>0</v>
      </c>
      <c r="AD391" s="28">
        <f t="shared" si="84"/>
        <v>0</v>
      </c>
      <c r="AE391" s="28">
        <f t="shared" si="84"/>
        <v>0</v>
      </c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BQ391" s="172"/>
      <c r="BR391" s="172"/>
      <c r="BS391" s="172"/>
      <c r="BT391" s="172"/>
      <c r="BU391" s="172"/>
      <c r="BV391" s="172"/>
      <c r="BW391" s="172"/>
      <c r="BX391" s="172"/>
      <c r="BY391" s="172"/>
      <c r="BZ391" s="172"/>
      <c r="CA391" s="172"/>
      <c r="CB391" s="172"/>
      <c r="CC391" s="172"/>
      <c r="CD391" s="172"/>
      <c r="CE391" s="172"/>
      <c r="CF391" s="172"/>
      <c r="CG391" s="172"/>
      <c r="CH391" s="172"/>
      <c r="CI391" s="172"/>
    </row>
    <row r="392" spans="6:87" ht="12.75" customHeight="1" outlineLevel="1" x14ac:dyDescent="0.3">
      <c r="F392" s="70">
        <v>258</v>
      </c>
      <c r="G392" s="173"/>
      <c r="H392" s="71" t="str">
        <v>libre</v>
      </c>
      <c r="I392" s="71" t="str">
        <v>libre</v>
      </c>
      <c r="J392" s="15" t="s">
        <v>256</v>
      </c>
      <c r="K392" s="84">
        <f t="shared" si="85"/>
        <v>13</v>
      </c>
      <c r="L392" s="28">
        <f t="shared" si="83"/>
        <v>0</v>
      </c>
      <c r="M392" s="28">
        <f t="shared" si="83"/>
        <v>0</v>
      </c>
      <c r="N392" s="28">
        <f t="shared" si="83"/>
        <v>0</v>
      </c>
      <c r="O392" s="28">
        <f t="shared" si="83"/>
        <v>0</v>
      </c>
      <c r="P392" s="28">
        <f t="shared" si="83"/>
        <v>0</v>
      </c>
      <c r="Q392" s="28">
        <f t="shared" si="83"/>
        <v>0</v>
      </c>
      <c r="R392" s="28">
        <f t="shared" si="83"/>
        <v>0</v>
      </c>
      <c r="S392" s="28">
        <f t="shared" si="83"/>
        <v>0</v>
      </c>
      <c r="T392" s="28">
        <f t="shared" si="84"/>
        <v>0</v>
      </c>
      <c r="U392" s="28">
        <f t="shared" si="84"/>
        <v>0</v>
      </c>
      <c r="V392" s="28">
        <f t="shared" si="84"/>
        <v>0</v>
      </c>
      <c r="W392" s="28">
        <f t="shared" si="84"/>
        <v>0</v>
      </c>
      <c r="X392" s="28">
        <f t="shared" ref="T392:AE399" si="86">INDEX(As.Tb,$K392,X$7)</f>
        <v>0</v>
      </c>
      <c r="Y392" s="28">
        <f t="shared" si="86"/>
        <v>0</v>
      </c>
      <c r="Z392" s="28">
        <f t="shared" si="86"/>
        <v>0</v>
      </c>
      <c r="AA392" s="28">
        <f t="shared" si="86"/>
        <v>0</v>
      </c>
      <c r="AB392" s="28">
        <f t="shared" si="86"/>
        <v>0</v>
      </c>
      <c r="AC392" s="28">
        <f t="shared" si="86"/>
        <v>0</v>
      </c>
      <c r="AD392" s="28">
        <f t="shared" si="86"/>
        <v>0</v>
      </c>
      <c r="AE392" s="28">
        <f t="shared" si="86"/>
        <v>0</v>
      </c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BQ392" s="172"/>
      <c r="BR392" s="172"/>
      <c r="BS392" s="172"/>
      <c r="BT392" s="172"/>
      <c r="BU392" s="172"/>
      <c r="BV392" s="172"/>
      <c r="BW392" s="172"/>
      <c r="BX392" s="172"/>
      <c r="BY392" s="172"/>
      <c r="BZ392" s="172"/>
      <c r="CA392" s="172"/>
      <c r="CB392" s="172"/>
      <c r="CC392" s="172"/>
      <c r="CD392" s="172"/>
      <c r="CE392" s="172"/>
      <c r="CF392" s="172"/>
      <c r="CG392" s="172"/>
      <c r="CH392" s="172"/>
      <c r="CI392" s="172"/>
    </row>
    <row r="393" spans="6:87" ht="12.75" customHeight="1" outlineLevel="1" x14ac:dyDescent="0.3">
      <c r="F393" s="70">
        <v>259</v>
      </c>
      <c r="G393" s="173"/>
      <c r="H393" s="71" t="str">
        <v>libre</v>
      </c>
      <c r="I393" s="71" t="str">
        <v>libre</v>
      </c>
      <c r="J393" s="15" t="s">
        <v>256</v>
      </c>
      <c r="K393" s="84">
        <f t="shared" si="85"/>
        <v>13</v>
      </c>
      <c r="L393" s="28">
        <f t="shared" si="83"/>
        <v>0</v>
      </c>
      <c r="M393" s="28">
        <f t="shared" si="83"/>
        <v>0</v>
      </c>
      <c r="N393" s="28">
        <f t="shared" si="83"/>
        <v>0</v>
      </c>
      <c r="O393" s="28">
        <f t="shared" si="83"/>
        <v>0</v>
      </c>
      <c r="P393" s="28">
        <f t="shared" si="83"/>
        <v>0</v>
      </c>
      <c r="Q393" s="28">
        <f t="shared" si="83"/>
        <v>0</v>
      </c>
      <c r="R393" s="28">
        <f t="shared" si="83"/>
        <v>0</v>
      </c>
      <c r="S393" s="28">
        <f t="shared" si="83"/>
        <v>0</v>
      </c>
      <c r="T393" s="28">
        <f t="shared" si="86"/>
        <v>0</v>
      </c>
      <c r="U393" s="28">
        <f t="shared" si="86"/>
        <v>0</v>
      </c>
      <c r="V393" s="28">
        <f t="shared" si="86"/>
        <v>0</v>
      </c>
      <c r="W393" s="28">
        <f t="shared" si="86"/>
        <v>0</v>
      </c>
      <c r="X393" s="28">
        <f t="shared" si="86"/>
        <v>0</v>
      </c>
      <c r="Y393" s="28">
        <f t="shared" si="86"/>
        <v>0</v>
      </c>
      <c r="Z393" s="28">
        <f t="shared" si="86"/>
        <v>0</v>
      </c>
      <c r="AA393" s="28">
        <f t="shared" si="86"/>
        <v>0</v>
      </c>
      <c r="AB393" s="28">
        <f t="shared" si="86"/>
        <v>0</v>
      </c>
      <c r="AC393" s="28">
        <f t="shared" si="86"/>
        <v>0</v>
      </c>
      <c r="AD393" s="28">
        <f t="shared" si="86"/>
        <v>0</v>
      </c>
      <c r="AE393" s="28">
        <f t="shared" si="86"/>
        <v>0</v>
      </c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BQ393" s="172"/>
      <c r="BR393" s="172"/>
      <c r="BS393" s="172"/>
      <c r="BT393" s="172"/>
      <c r="BU393" s="172"/>
      <c r="BV393" s="172"/>
      <c r="BW393" s="172"/>
      <c r="BX393" s="172"/>
      <c r="BY393" s="172"/>
      <c r="BZ393" s="172"/>
      <c r="CA393" s="172"/>
      <c r="CB393" s="172"/>
      <c r="CC393" s="172"/>
      <c r="CD393" s="172"/>
      <c r="CE393" s="172"/>
      <c r="CF393" s="172"/>
      <c r="CG393" s="172"/>
      <c r="CH393" s="172"/>
      <c r="CI393" s="172"/>
    </row>
    <row r="394" spans="6:87" ht="12.75" customHeight="1" outlineLevel="1" x14ac:dyDescent="0.3">
      <c r="F394" s="70">
        <v>260</v>
      </c>
      <c r="G394" s="173"/>
      <c r="H394" s="71" t="str">
        <v>libre</v>
      </c>
      <c r="I394" s="71" t="str">
        <v>libre</v>
      </c>
      <c r="J394" s="15" t="s">
        <v>256</v>
      </c>
      <c r="K394" s="84">
        <f t="shared" si="85"/>
        <v>13</v>
      </c>
      <c r="L394" s="28">
        <f t="shared" si="83"/>
        <v>0</v>
      </c>
      <c r="M394" s="28">
        <f t="shared" si="83"/>
        <v>0</v>
      </c>
      <c r="N394" s="28">
        <f t="shared" si="83"/>
        <v>0</v>
      </c>
      <c r="O394" s="28">
        <f t="shared" si="83"/>
        <v>0</v>
      </c>
      <c r="P394" s="28">
        <f t="shared" si="83"/>
        <v>0</v>
      </c>
      <c r="Q394" s="28">
        <f t="shared" si="83"/>
        <v>0</v>
      </c>
      <c r="R394" s="28">
        <f t="shared" si="83"/>
        <v>0</v>
      </c>
      <c r="S394" s="28">
        <f t="shared" si="83"/>
        <v>0</v>
      </c>
      <c r="T394" s="28">
        <f t="shared" si="86"/>
        <v>0</v>
      </c>
      <c r="U394" s="28">
        <f t="shared" si="86"/>
        <v>0</v>
      </c>
      <c r="V394" s="28">
        <f t="shared" si="86"/>
        <v>0</v>
      </c>
      <c r="W394" s="28">
        <f t="shared" si="86"/>
        <v>0</v>
      </c>
      <c r="X394" s="28">
        <f t="shared" si="86"/>
        <v>0</v>
      </c>
      <c r="Y394" s="28">
        <f t="shared" si="86"/>
        <v>0</v>
      </c>
      <c r="Z394" s="28">
        <f t="shared" si="86"/>
        <v>0</v>
      </c>
      <c r="AA394" s="28">
        <f t="shared" si="86"/>
        <v>0</v>
      </c>
      <c r="AB394" s="28">
        <f t="shared" si="86"/>
        <v>0</v>
      </c>
      <c r="AC394" s="28">
        <f t="shared" si="86"/>
        <v>0</v>
      </c>
      <c r="AD394" s="28">
        <f t="shared" si="86"/>
        <v>0</v>
      </c>
      <c r="AE394" s="28">
        <f t="shared" si="86"/>
        <v>0</v>
      </c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BQ394" s="172"/>
      <c r="BR394" s="172"/>
      <c r="BS394" s="172"/>
      <c r="BT394" s="172"/>
      <c r="BU394" s="172"/>
      <c r="BV394" s="172"/>
      <c r="BW394" s="172"/>
      <c r="BX394" s="172"/>
      <c r="BY394" s="172"/>
      <c r="BZ394" s="172"/>
      <c r="CA394" s="172"/>
      <c r="CB394" s="172"/>
      <c r="CC394" s="172"/>
      <c r="CD394" s="172"/>
      <c r="CE394" s="172"/>
      <c r="CF394" s="172"/>
      <c r="CG394" s="172"/>
      <c r="CH394" s="172"/>
      <c r="CI394" s="172"/>
    </row>
    <row r="395" spans="6:87" ht="12.75" customHeight="1" outlineLevel="1" x14ac:dyDescent="0.3">
      <c r="F395" s="70">
        <v>261</v>
      </c>
      <c r="G395" s="173"/>
      <c r="H395" s="71" t="str">
        <v>libre</v>
      </c>
      <c r="I395" s="71" t="str">
        <v>libre</v>
      </c>
      <c r="J395" s="15" t="s">
        <v>256</v>
      </c>
      <c r="K395" s="84">
        <f t="shared" si="85"/>
        <v>13</v>
      </c>
      <c r="L395" s="28">
        <f t="shared" ref="L395:AA404" si="87">INDEX(As.Tb,$K395,L$7)</f>
        <v>0</v>
      </c>
      <c r="M395" s="28">
        <f t="shared" si="87"/>
        <v>0</v>
      </c>
      <c r="N395" s="28">
        <f t="shared" si="87"/>
        <v>0</v>
      </c>
      <c r="O395" s="28">
        <f t="shared" si="87"/>
        <v>0</v>
      </c>
      <c r="P395" s="28">
        <f t="shared" si="87"/>
        <v>0</v>
      </c>
      <c r="Q395" s="28">
        <f t="shared" si="87"/>
        <v>0</v>
      </c>
      <c r="R395" s="28">
        <f t="shared" si="87"/>
        <v>0</v>
      </c>
      <c r="S395" s="28">
        <f t="shared" si="87"/>
        <v>0</v>
      </c>
      <c r="T395" s="28">
        <f t="shared" si="87"/>
        <v>0</v>
      </c>
      <c r="U395" s="28">
        <f t="shared" si="87"/>
        <v>0</v>
      </c>
      <c r="V395" s="28">
        <f t="shared" si="87"/>
        <v>0</v>
      </c>
      <c r="W395" s="28">
        <f t="shared" si="87"/>
        <v>0</v>
      </c>
      <c r="X395" s="28">
        <f t="shared" si="87"/>
        <v>0</v>
      </c>
      <c r="Y395" s="28">
        <f t="shared" si="87"/>
        <v>0</v>
      </c>
      <c r="Z395" s="28">
        <f t="shared" si="87"/>
        <v>0</v>
      </c>
      <c r="AA395" s="28">
        <f t="shared" si="87"/>
        <v>0</v>
      </c>
      <c r="AB395" s="28">
        <f t="shared" si="86"/>
        <v>0</v>
      </c>
      <c r="AC395" s="28">
        <f t="shared" si="86"/>
        <v>0</v>
      </c>
      <c r="AD395" s="28">
        <f t="shared" si="86"/>
        <v>0</v>
      </c>
      <c r="AE395" s="28">
        <f t="shared" si="86"/>
        <v>0</v>
      </c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BQ395" s="172"/>
      <c r="BR395" s="172"/>
      <c r="BS395" s="172"/>
      <c r="BT395" s="172"/>
      <c r="BU395" s="172"/>
      <c r="BV395" s="172"/>
      <c r="BW395" s="172"/>
      <c r="BX395" s="172"/>
      <c r="BY395" s="172"/>
      <c r="BZ395" s="172"/>
      <c r="CA395" s="172"/>
      <c r="CB395" s="172"/>
      <c r="CC395" s="172"/>
      <c r="CD395" s="172"/>
      <c r="CE395" s="172"/>
      <c r="CF395" s="172"/>
      <c r="CG395" s="172"/>
      <c r="CH395" s="172"/>
      <c r="CI395" s="172"/>
    </row>
    <row r="396" spans="6:87" ht="12.75" customHeight="1" outlineLevel="1" x14ac:dyDescent="0.3">
      <c r="F396" s="70">
        <v>262</v>
      </c>
      <c r="G396" s="173"/>
      <c r="H396" s="71" t="str">
        <v>libre</v>
      </c>
      <c r="I396" s="71" t="str">
        <v>libre</v>
      </c>
      <c r="J396" s="15" t="s">
        <v>256</v>
      </c>
      <c r="K396" s="84">
        <f t="shared" si="85"/>
        <v>13</v>
      </c>
      <c r="L396" s="28">
        <f t="shared" si="87"/>
        <v>0</v>
      </c>
      <c r="M396" s="28">
        <f t="shared" si="87"/>
        <v>0</v>
      </c>
      <c r="N396" s="28">
        <f t="shared" si="87"/>
        <v>0</v>
      </c>
      <c r="O396" s="28">
        <f t="shared" si="87"/>
        <v>0</v>
      </c>
      <c r="P396" s="28">
        <f t="shared" si="87"/>
        <v>0</v>
      </c>
      <c r="Q396" s="28">
        <f t="shared" si="87"/>
        <v>0</v>
      </c>
      <c r="R396" s="28">
        <f t="shared" si="87"/>
        <v>0</v>
      </c>
      <c r="S396" s="28">
        <f t="shared" si="87"/>
        <v>0</v>
      </c>
      <c r="T396" s="28">
        <f t="shared" si="86"/>
        <v>0</v>
      </c>
      <c r="U396" s="28">
        <f t="shared" si="86"/>
        <v>0</v>
      </c>
      <c r="V396" s="28">
        <f t="shared" si="86"/>
        <v>0</v>
      </c>
      <c r="W396" s="28">
        <f t="shared" si="86"/>
        <v>0</v>
      </c>
      <c r="X396" s="28">
        <f t="shared" si="86"/>
        <v>0</v>
      </c>
      <c r="Y396" s="28">
        <f t="shared" si="86"/>
        <v>0</v>
      </c>
      <c r="Z396" s="28">
        <f t="shared" si="86"/>
        <v>0</v>
      </c>
      <c r="AA396" s="28">
        <f t="shared" si="86"/>
        <v>0</v>
      </c>
      <c r="AB396" s="28">
        <f t="shared" si="86"/>
        <v>0</v>
      </c>
      <c r="AC396" s="28">
        <f t="shared" si="86"/>
        <v>0</v>
      </c>
      <c r="AD396" s="28">
        <f t="shared" si="86"/>
        <v>0</v>
      </c>
      <c r="AE396" s="28">
        <f t="shared" si="86"/>
        <v>0</v>
      </c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BQ396" s="172"/>
      <c r="BR396" s="172"/>
      <c r="BS396" s="172"/>
      <c r="BT396" s="172"/>
      <c r="BU396" s="172"/>
      <c r="BV396" s="172"/>
      <c r="BW396" s="172"/>
      <c r="BX396" s="172"/>
      <c r="BY396" s="172"/>
      <c r="BZ396" s="172"/>
      <c r="CA396" s="172"/>
      <c r="CB396" s="172"/>
      <c r="CC396" s="172"/>
      <c r="CD396" s="172"/>
      <c r="CE396" s="172"/>
      <c r="CF396" s="172"/>
      <c r="CG396" s="172"/>
      <c r="CH396" s="172"/>
      <c r="CI396" s="172"/>
    </row>
    <row r="397" spans="6:87" ht="12.75" customHeight="1" outlineLevel="1" x14ac:dyDescent="0.3">
      <c r="F397" s="70">
        <v>263</v>
      </c>
      <c r="G397" s="173"/>
      <c r="H397" s="71" t="str">
        <v>libre</v>
      </c>
      <c r="I397" s="71" t="str">
        <v>libre</v>
      </c>
      <c r="J397" s="15" t="s">
        <v>256</v>
      </c>
      <c r="K397" s="84">
        <f t="shared" si="85"/>
        <v>13</v>
      </c>
      <c r="L397" s="28">
        <f t="shared" si="87"/>
        <v>0</v>
      </c>
      <c r="M397" s="28">
        <f t="shared" si="87"/>
        <v>0</v>
      </c>
      <c r="N397" s="28">
        <f t="shared" si="87"/>
        <v>0</v>
      </c>
      <c r="O397" s="28">
        <f t="shared" si="87"/>
        <v>0</v>
      </c>
      <c r="P397" s="28">
        <f t="shared" si="87"/>
        <v>0</v>
      </c>
      <c r="Q397" s="28">
        <f t="shared" si="87"/>
        <v>0</v>
      </c>
      <c r="R397" s="28">
        <f t="shared" si="87"/>
        <v>0</v>
      </c>
      <c r="S397" s="28">
        <f t="shared" si="87"/>
        <v>0</v>
      </c>
      <c r="T397" s="28">
        <f t="shared" si="86"/>
        <v>0</v>
      </c>
      <c r="U397" s="28">
        <f t="shared" si="86"/>
        <v>0</v>
      </c>
      <c r="V397" s="28">
        <f t="shared" si="86"/>
        <v>0</v>
      </c>
      <c r="W397" s="28">
        <f t="shared" si="86"/>
        <v>0</v>
      </c>
      <c r="X397" s="28">
        <f t="shared" si="86"/>
        <v>0</v>
      </c>
      <c r="Y397" s="28">
        <f t="shared" si="86"/>
        <v>0</v>
      </c>
      <c r="Z397" s="28">
        <f t="shared" si="86"/>
        <v>0</v>
      </c>
      <c r="AA397" s="28">
        <f t="shared" si="86"/>
        <v>0</v>
      </c>
      <c r="AB397" s="28">
        <f t="shared" si="86"/>
        <v>0</v>
      </c>
      <c r="AC397" s="28">
        <f t="shared" si="86"/>
        <v>0</v>
      </c>
      <c r="AD397" s="28">
        <f t="shared" si="86"/>
        <v>0</v>
      </c>
      <c r="AE397" s="28">
        <f t="shared" si="86"/>
        <v>0</v>
      </c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BQ397" s="172"/>
      <c r="BR397" s="172"/>
      <c r="BS397" s="172"/>
      <c r="BT397" s="172"/>
      <c r="BU397" s="172"/>
      <c r="BV397" s="172"/>
      <c r="BW397" s="172"/>
      <c r="BX397" s="172"/>
      <c r="BY397" s="172"/>
      <c r="BZ397" s="172"/>
      <c r="CA397" s="172"/>
      <c r="CB397" s="172"/>
      <c r="CC397" s="172"/>
      <c r="CD397" s="172"/>
      <c r="CE397" s="172"/>
      <c r="CF397" s="172"/>
      <c r="CG397" s="172"/>
      <c r="CH397" s="172"/>
      <c r="CI397" s="172"/>
    </row>
    <row r="398" spans="6:87" ht="12.75" customHeight="1" outlineLevel="1" x14ac:dyDescent="0.3">
      <c r="F398" s="70">
        <v>264</v>
      </c>
      <c r="G398" s="173"/>
      <c r="H398" s="71" t="str">
        <v>libre</v>
      </c>
      <c r="I398" s="71" t="str">
        <v>libre</v>
      </c>
      <c r="J398" s="15" t="s">
        <v>256</v>
      </c>
      <c r="K398" s="84">
        <f t="shared" si="85"/>
        <v>13</v>
      </c>
      <c r="L398" s="28">
        <f t="shared" si="87"/>
        <v>0</v>
      </c>
      <c r="M398" s="28">
        <f t="shared" si="87"/>
        <v>0</v>
      </c>
      <c r="N398" s="28">
        <f t="shared" si="87"/>
        <v>0</v>
      </c>
      <c r="O398" s="28">
        <f t="shared" si="87"/>
        <v>0</v>
      </c>
      <c r="P398" s="28">
        <f t="shared" si="87"/>
        <v>0</v>
      </c>
      <c r="Q398" s="28">
        <f t="shared" si="87"/>
        <v>0</v>
      </c>
      <c r="R398" s="28">
        <f t="shared" si="87"/>
        <v>0</v>
      </c>
      <c r="S398" s="28">
        <f t="shared" si="87"/>
        <v>0</v>
      </c>
      <c r="T398" s="28">
        <f t="shared" si="86"/>
        <v>0</v>
      </c>
      <c r="U398" s="28">
        <f t="shared" si="86"/>
        <v>0</v>
      </c>
      <c r="V398" s="28">
        <f t="shared" si="86"/>
        <v>0</v>
      </c>
      <c r="W398" s="28">
        <f t="shared" si="86"/>
        <v>0</v>
      </c>
      <c r="X398" s="28">
        <f t="shared" si="86"/>
        <v>0</v>
      </c>
      <c r="Y398" s="28">
        <f t="shared" si="86"/>
        <v>0</v>
      </c>
      <c r="Z398" s="28">
        <f t="shared" si="86"/>
        <v>0</v>
      </c>
      <c r="AA398" s="28">
        <f t="shared" si="86"/>
        <v>0</v>
      </c>
      <c r="AB398" s="28">
        <f t="shared" si="86"/>
        <v>0</v>
      </c>
      <c r="AC398" s="28">
        <f t="shared" si="86"/>
        <v>0</v>
      </c>
      <c r="AD398" s="28">
        <f t="shared" si="86"/>
        <v>0</v>
      </c>
      <c r="AE398" s="28">
        <f t="shared" si="86"/>
        <v>0</v>
      </c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BQ398" s="172"/>
      <c r="BR398" s="172"/>
      <c r="BS398" s="172"/>
      <c r="BT398" s="172"/>
      <c r="BU398" s="172"/>
      <c r="BV398" s="172"/>
      <c r="BW398" s="172"/>
      <c r="BX398" s="172"/>
      <c r="BY398" s="172"/>
      <c r="BZ398" s="172"/>
      <c r="CA398" s="172"/>
      <c r="CB398" s="172"/>
      <c r="CC398" s="172"/>
      <c r="CD398" s="172"/>
      <c r="CE398" s="172"/>
      <c r="CF398" s="172"/>
      <c r="CG398" s="172"/>
      <c r="CH398" s="172"/>
      <c r="CI398" s="172"/>
    </row>
    <row r="399" spans="6:87" ht="12.75" customHeight="1" outlineLevel="1" x14ac:dyDescent="0.3">
      <c r="F399" s="70">
        <v>265</v>
      </c>
      <c r="G399" s="173"/>
      <c r="H399" s="71" t="str">
        <v>libre</v>
      </c>
      <c r="I399" s="71" t="str">
        <v>libre</v>
      </c>
      <c r="J399" s="15" t="s">
        <v>256</v>
      </c>
      <c r="K399" s="84">
        <f t="shared" si="85"/>
        <v>13</v>
      </c>
      <c r="L399" s="28">
        <f t="shared" si="87"/>
        <v>0</v>
      </c>
      <c r="M399" s="28">
        <f t="shared" si="87"/>
        <v>0</v>
      </c>
      <c r="N399" s="28">
        <f t="shared" si="87"/>
        <v>0</v>
      </c>
      <c r="O399" s="28">
        <f t="shared" si="87"/>
        <v>0</v>
      </c>
      <c r="P399" s="28">
        <f t="shared" si="87"/>
        <v>0</v>
      </c>
      <c r="Q399" s="28">
        <f t="shared" si="87"/>
        <v>0</v>
      </c>
      <c r="R399" s="28">
        <f t="shared" si="87"/>
        <v>0</v>
      </c>
      <c r="S399" s="28">
        <f t="shared" si="87"/>
        <v>0</v>
      </c>
      <c r="T399" s="28">
        <f t="shared" si="86"/>
        <v>0</v>
      </c>
      <c r="U399" s="28">
        <f t="shared" si="86"/>
        <v>0</v>
      </c>
      <c r="V399" s="28">
        <f t="shared" si="86"/>
        <v>0</v>
      </c>
      <c r="W399" s="28">
        <f t="shared" si="86"/>
        <v>0</v>
      </c>
      <c r="X399" s="28">
        <f t="shared" si="86"/>
        <v>0</v>
      </c>
      <c r="Y399" s="28">
        <f t="shared" si="86"/>
        <v>0</v>
      </c>
      <c r="Z399" s="28">
        <f t="shared" si="86"/>
        <v>0</v>
      </c>
      <c r="AA399" s="28">
        <f t="shared" si="86"/>
        <v>0</v>
      </c>
      <c r="AB399" s="28">
        <f t="shared" ref="T399:AE406" si="88">INDEX(As.Tb,$K399,AB$7)</f>
        <v>0</v>
      </c>
      <c r="AC399" s="28">
        <f t="shared" si="88"/>
        <v>0</v>
      </c>
      <c r="AD399" s="28">
        <f t="shared" si="88"/>
        <v>0</v>
      </c>
      <c r="AE399" s="28">
        <f t="shared" si="88"/>
        <v>0</v>
      </c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BQ399" s="172"/>
      <c r="BR399" s="172"/>
      <c r="BS399" s="172"/>
      <c r="BT399" s="172"/>
      <c r="BU399" s="172"/>
      <c r="BV399" s="172"/>
      <c r="BW399" s="172"/>
      <c r="BX399" s="172"/>
      <c r="BY399" s="172"/>
      <c r="BZ399" s="172"/>
      <c r="CA399" s="172"/>
      <c r="CB399" s="172"/>
      <c r="CC399" s="172"/>
      <c r="CD399" s="172"/>
      <c r="CE399" s="172"/>
      <c r="CF399" s="172"/>
      <c r="CG399" s="172"/>
      <c r="CH399" s="172"/>
      <c r="CI399" s="172"/>
    </row>
    <row r="400" spans="6:87" ht="12.75" customHeight="1" outlineLevel="1" x14ac:dyDescent="0.3">
      <c r="F400" s="70">
        <v>266</v>
      </c>
      <c r="G400" s="173"/>
      <c r="H400" s="71" t="str">
        <v>libre</v>
      </c>
      <c r="I400" s="71" t="str">
        <v>libre</v>
      </c>
      <c r="J400" s="15" t="s">
        <v>256</v>
      </c>
      <c r="K400" s="84">
        <f t="shared" si="85"/>
        <v>13</v>
      </c>
      <c r="L400" s="28">
        <f t="shared" si="87"/>
        <v>0</v>
      </c>
      <c r="M400" s="28">
        <f t="shared" si="87"/>
        <v>0</v>
      </c>
      <c r="N400" s="28">
        <f t="shared" si="87"/>
        <v>0</v>
      </c>
      <c r="O400" s="28">
        <f t="shared" si="87"/>
        <v>0</v>
      </c>
      <c r="P400" s="28">
        <f t="shared" si="87"/>
        <v>0</v>
      </c>
      <c r="Q400" s="28">
        <f t="shared" si="87"/>
        <v>0</v>
      </c>
      <c r="R400" s="28">
        <f t="shared" si="87"/>
        <v>0</v>
      </c>
      <c r="S400" s="28">
        <f t="shared" si="87"/>
        <v>0</v>
      </c>
      <c r="T400" s="28">
        <f t="shared" si="88"/>
        <v>0</v>
      </c>
      <c r="U400" s="28">
        <f t="shared" si="88"/>
        <v>0</v>
      </c>
      <c r="V400" s="28">
        <f t="shared" si="88"/>
        <v>0</v>
      </c>
      <c r="W400" s="28">
        <f t="shared" si="88"/>
        <v>0</v>
      </c>
      <c r="X400" s="28">
        <f t="shared" si="88"/>
        <v>0</v>
      </c>
      <c r="Y400" s="28">
        <f t="shared" si="88"/>
        <v>0</v>
      </c>
      <c r="Z400" s="28">
        <f t="shared" si="88"/>
        <v>0</v>
      </c>
      <c r="AA400" s="28">
        <f t="shared" si="88"/>
        <v>0</v>
      </c>
      <c r="AB400" s="28">
        <f t="shared" si="88"/>
        <v>0</v>
      </c>
      <c r="AC400" s="28">
        <f t="shared" si="88"/>
        <v>0</v>
      </c>
      <c r="AD400" s="28">
        <f t="shared" si="88"/>
        <v>0</v>
      </c>
      <c r="AE400" s="28">
        <f t="shared" si="88"/>
        <v>0</v>
      </c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BQ400" s="172"/>
      <c r="BR400" s="172"/>
      <c r="BS400" s="172"/>
      <c r="BT400" s="172"/>
      <c r="BU400" s="172"/>
      <c r="BV400" s="172"/>
      <c r="BW400" s="172"/>
      <c r="BX400" s="172"/>
      <c r="BY400" s="172"/>
      <c r="BZ400" s="172"/>
      <c r="CA400" s="172"/>
      <c r="CB400" s="172"/>
      <c r="CC400" s="172"/>
      <c r="CD400" s="172"/>
      <c r="CE400" s="172"/>
      <c r="CF400" s="172"/>
      <c r="CG400" s="172"/>
      <c r="CH400" s="172"/>
      <c r="CI400" s="172"/>
    </row>
    <row r="401" spans="6:87" ht="12.75" customHeight="1" outlineLevel="1" x14ac:dyDescent="0.3">
      <c r="F401" s="70">
        <v>267</v>
      </c>
      <c r="G401" s="173"/>
      <c r="H401" s="71" t="str">
        <v>libre</v>
      </c>
      <c r="I401" s="71" t="str">
        <v>libre</v>
      </c>
      <c r="J401" s="15" t="s">
        <v>256</v>
      </c>
      <c r="K401" s="84">
        <f t="shared" si="85"/>
        <v>13</v>
      </c>
      <c r="L401" s="28">
        <f t="shared" si="87"/>
        <v>0</v>
      </c>
      <c r="M401" s="28">
        <f t="shared" si="87"/>
        <v>0</v>
      </c>
      <c r="N401" s="28">
        <f t="shared" si="87"/>
        <v>0</v>
      </c>
      <c r="O401" s="28">
        <f t="shared" si="87"/>
        <v>0</v>
      </c>
      <c r="P401" s="28">
        <f t="shared" si="87"/>
        <v>0</v>
      </c>
      <c r="Q401" s="28">
        <f t="shared" si="87"/>
        <v>0</v>
      </c>
      <c r="R401" s="28">
        <f t="shared" si="87"/>
        <v>0</v>
      </c>
      <c r="S401" s="28">
        <f t="shared" si="87"/>
        <v>0</v>
      </c>
      <c r="T401" s="28">
        <f t="shared" si="88"/>
        <v>0</v>
      </c>
      <c r="U401" s="28">
        <f t="shared" si="88"/>
        <v>0</v>
      </c>
      <c r="V401" s="28">
        <f t="shared" si="88"/>
        <v>0</v>
      </c>
      <c r="W401" s="28">
        <f t="shared" si="88"/>
        <v>0</v>
      </c>
      <c r="X401" s="28">
        <f t="shared" si="88"/>
        <v>0</v>
      </c>
      <c r="Y401" s="28">
        <f t="shared" si="88"/>
        <v>0</v>
      </c>
      <c r="Z401" s="28">
        <f t="shared" si="88"/>
        <v>0</v>
      </c>
      <c r="AA401" s="28">
        <f t="shared" si="88"/>
        <v>0</v>
      </c>
      <c r="AB401" s="28">
        <f t="shared" si="88"/>
        <v>0</v>
      </c>
      <c r="AC401" s="28">
        <f t="shared" si="88"/>
        <v>0</v>
      </c>
      <c r="AD401" s="28">
        <f t="shared" si="88"/>
        <v>0</v>
      </c>
      <c r="AE401" s="28">
        <f t="shared" si="88"/>
        <v>0</v>
      </c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BQ401" s="172"/>
      <c r="BR401" s="172"/>
      <c r="BS401" s="172"/>
      <c r="BT401" s="172"/>
      <c r="BU401" s="172"/>
      <c r="BV401" s="172"/>
      <c r="BW401" s="172"/>
      <c r="BX401" s="172"/>
      <c r="BY401" s="172"/>
      <c r="BZ401" s="172"/>
      <c r="CA401" s="172"/>
      <c r="CB401" s="172"/>
      <c r="CC401" s="172"/>
      <c r="CD401" s="172"/>
      <c r="CE401" s="172"/>
      <c r="CF401" s="172"/>
      <c r="CG401" s="172"/>
      <c r="CH401" s="172"/>
      <c r="CI401" s="172"/>
    </row>
    <row r="402" spans="6:87" ht="12.75" customHeight="1" outlineLevel="1" x14ac:dyDescent="0.3">
      <c r="F402" s="70">
        <v>268</v>
      </c>
      <c r="G402" s="173"/>
      <c r="H402" s="71" t="str">
        <v>libre</v>
      </c>
      <c r="I402" s="71" t="str">
        <v>libre</v>
      </c>
      <c r="J402" s="15" t="s">
        <v>256</v>
      </c>
      <c r="K402" s="84">
        <f t="shared" si="85"/>
        <v>13</v>
      </c>
      <c r="L402" s="28">
        <f t="shared" si="87"/>
        <v>0</v>
      </c>
      <c r="M402" s="28">
        <f t="shared" si="87"/>
        <v>0</v>
      </c>
      <c r="N402" s="28">
        <f t="shared" si="87"/>
        <v>0</v>
      </c>
      <c r="O402" s="28">
        <f t="shared" si="87"/>
        <v>0</v>
      </c>
      <c r="P402" s="28">
        <f t="shared" si="87"/>
        <v>0</v>
      </c>
      <c r="Q402" s="28">
        <f t="shared" si="87"/>
        <v>0</v>
      </c>
      <c r="R402" s="28">
        <f t="shared" si="87"/>
        <v>0</v>
      </c>
      <c r="S402" s="28">
        <f t="shared" si="87"/>
        <v>0</v>
      </c>
      <c r="T402" s="28">
        <f t="shared" si="88"/>
        <v>0</v>
      </c>
      <c r="U402" s="28">
        <f t="shared" si="88"/>
        <v>0</v>
      </c>
      <c r="V402" s="28">
        <f t="shared" si="88"/>
        <v>0</v>
      </c>
      <c r="W402" s="28">
        <f t="shared" si="88"/>
        <v>0</v>
      </c>
      <c r="X402" s="28">
        <f t="shared" si="88"/>
        <v>0</v>
      </c>
      <c r="Y402" s="28">
        <f t="shared" si="88"/>
        <v>0</v>
      </c>
      <c r="Z402" s="28">
        <f t="shared" si="88"/>
        <v>0</v>
      </c>
      <c r="AA402" s="28">
        <f t="shared" si="88"/>
        <v>0</v>
      </c>
      <c r="AB402" s="28">
        <f t="shared" si="88"/>
        <v>0</v>
      </c>
      <c r="AC402" s="28">
        <f t="shared" si="88"/>
        <v>0</v>
      </c>
      <c r="AD402" s="28">
        <f t="shared" si="88"/>
        <v>0</v>
      </c>
      <c r="AE402" s="28">
        <f t="shared" si="88"/>
        <v>0</v>
      </c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BQ402" s="172"/>
      <c r="BR402" s="172"/>
      <c r="BS402" s="172"/>
      <c r="BT402" s="172"/>
      <c r="BU402" s="172"/>
      <c r="BV402" s="172"/>
      <c r="BW402" s="172"/>
      <c r="BX402" s="172"/>
      <c r="BY402" s="172"/>
      <c r="BZ402" s="172"/>
      <c r="CA402" s="172"/>
      <c r="CB402" s="172"/>
      <c r="CC402" s="172"/>
      <c r="CD402" s="172"/>
      <c r="CE402" s="172"/>
      <c r="CF402" s="172"/>
      <c r="CG402" s="172"/>
      <c r="CH402" s="172"/>
      <c r="CI402" s="172"/>
    </row>
    <row r="403" spans="6:87" ht="12.75" customHeight="1" outlineLevel="1" x14ac:dyDescent="0.3">
      <c r="F403" s="70">
        <v>269</v>
      </c>
      <c r="G403" s="173"/>
      <c r="H403" s="71" t="str">
        <v>libre</v>
      </c>
      <c r="I403" s="71" t="str">
        <v>libre</v>
      </c>
      <c r="J403" s="15" t="s">
        <v>256</v>
      </c>
      <c r="K403" s="84">
        <f t="shared" si="85"/>
        <v>13</v>
      </c>
      <c r="L403" s="28">
        <f t="shared" si="87"/>
        <v>0</v>
      </c>
      <c r="M403" s="28">
        <f t="shared" si="87"/>
        <v>0</v>
      </c>
      <c r="N403" s="28">
        <f t="shared" si="87"/>
        <v>0</v>
      </c>
      <c r="O403" s="28">
        <f t="shared" si="87"/>
        <v>0</v>
      </c>
      <c r="P403" s="28">
        <f t="shared" si="87"/>
        <v>0</v>
      </c>
      <c r="Q403" s="28">
        <f t="shared" si="87"/>
        <v>0</v>
      </c>
      <c r="R403" s="28">
        <f t="shared" si="87"/>
        <v>0</v>
      </c>
      <c r="S403" s="28">
        <f t="shared" si="87"/>
        <v>0</v>
      </c>
      <c r="T403" s="28">
        <f t="shared" si="88"/>
        <v>0</v>
      </c>
      <c r="U403" s="28">
        <f t="shared" si="88"/>
        <v>0</v>
      </c>
      <c r="V403" s="28">
        <f t="shared" si="88"/>
        <v>0</v>
      </c>
      <c r="W403" s="28">
        <f t="shared" si="88"/>
        <v>0</v>
      </c>
      <c r="X403" s="28">
        <f t="shared" si="88"/>
        <v>0</v>
      </c>
      <c r="Y403" s="28">
        <f t="shared" si="88"/>
        <v>0</v>
      </c>
      <c r="Z403" s="28">
        <f t="shared" si="88"/>
        <v>0</v>
      </c>
      <c r="AA403" s="28">
        <f t="shared" si="88"/>
        <v>0</v>
      </c>
      <c r="AB403" s="28">
        <f t="shared" si="88"/>
        <v>0</v>
      </c>
      <c r="AC403" s="28">
        <f t="shared" si="88"/>
        <v>0</v>
      </c>
      <c r="AD403" s="28">
        <f t="shared" si="88"/>
        <v>0</v>
      </c>
      <c r="AE403" s="28">
        <f t="shared" si="88"/>
        <v>0</v>
      </c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BQ403" s="172"/>
      <c r="BR403" s="172"/>
      <c r="BS403" s="172"/>
      <c r="BT403" s="172"/>
      <c r="BU403" s="172"/>
      <c r="BV403" s="172"/>
      <c r="BW403" s="172"/>
      <c r="BX403" s="172"/>
      <c r="BY403" s="172"/>
      <c r="BZ403" s="172"/>
      <c r="CA403" s="172"/>
      <c r="CB403" s="172"/>
      <c r="CC403" s="172"/>
      <c r="CD403" s="172"/>
      <c r="CE403" s="172"/>
      <c r="CF403" s="172"/>
      <c r="CG403" s="172"/>
      <c r="CH403" s="172"/>
      <c r="CI403" s="172"/>
    </row>
    <row r="404" spans="6:87" ht="12.75" customHeight="1" outlineLevel="1" x14ac:dyDescent="0.3">
      <c r="F404" s="70">
        <v>270</v>
      </c>
      <c r="G404" s="173"/>
      <c r="H404" s="71" t="str">
        <v>libre</v>
      </c>
      <c r="I404" s="71" t="str">
        <v>libre</v>
      </c>
      <c r="J404" s="15" t="s">
        <v>256</v>
      </c>
      <c r="K404" s="84">
        <f t="shared" si="85"/>
        <v>13</v>
      </c>
      <c r="L404" s="28">
        <f t="shared" si="87"/>
        <v>0</v>
      </c>
      <c r="M404" s="28">
        <f t="shared" si="87"/>
        <v>0</v>
      </c>
      <c r="N404" s="28">
        <f t="shared" si="87"/>
        <v>0</v>
      </c>
      <c r="O404" s="28">
        <f t="shared" si="87"/>
        <v>0</v>
      </c>
      <c r="P404" s="28">
        <f t="shared" si="87"/>
        <v>0</v>
      </c>
      <c r="Q404" s="28">
        <f t="shared" si="87"/>
        <v>0</v>
      </c>
      <c r="R404" s="28">
        <f t="shared" si="87"/>
        <v>0</v>
      </c>
      <c r="S404" s="28">
        <f t="shared" si="87"/>
        <v>0</v>
      </c>
      <c r="T404" s="28">
        <f t="shared" si="88"/>
        <v>0</v>
      </c>
      <c r="U404" s="28">
        <f t="shared" si="88"/>
        <v>0</v>
      </c>
      <c r="V404" s="28">
        <f t="shared" si="88"/>
        <v>0</v>
      </c>
      <c r="W404" s="28">
        <f t="shared" si="88"/>
        <v>0</v>
      </c>
      <c r="X404" s="28">
        <f t="shared" si="88"/>
        <v>0</v>
      </c>
      <c r="Y404" s="28">
        <f t="shared" si="88"/>
        <v>0</v>
      </c>
      <c r="Z404" s="28">
        <f t="shared" si="88"/>
        <v>0</v>
      </c>
      <c r="AA404" s="28">
        <f t="shared" si="88"/>
        <v>0</v>
      </c>
      <c r="AB404" s="28">
        <f t="shared" si="88"/>
        <v>0</v>
      </c>
      <c r="AC404" s="28">
        <f t="shared" si="88"/>
        <v>0</v>
      </c>
      <c r="AD404" s="28">
        <f t="shared" si="88"/>
        <v>0</v>
      </c>
      <c r="AE404" s="28">
        <f t="shared" si="88"/>
        <v>0</v>
      </c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BQ404" s="172"/>
      <c r="BR404" s="172"/>
      <c r="BS404" s="172"/>
      <c r="BT404" s="172"/>
      <c r="BU404" s="172"/>
      <c r="BV404" s="172"/>
      <c r="BW404" s="172"/>
      <c r="BX404" s="172"/>
      <c r="BY404" s="172"/>
      <c r="BZ404" s="172"/>
      <c r="CA404" s="172"/>
      <c r="CB404" s="172"/>
      <c r="CC404" s="172"/>
      <c r="CD404" s="172"/>
      <c r="CE404" s="172"/>
      <c r="CF404" s="172"/>
      <c r="CG404" s="172"/>
      <c r="CH404" s="172"/>
      <c r="CI404" s="172"/>
    </row>
    <row r="405" spans="6:87" ht="12.75" customHeight="1" outlineLevel="1" x14ac:dyDescent="0.3">
      <c r="F405" s="70">
        <v>271</v>
      </c>
      <c r="G405" s="173"/>
      <c r="H405" s="71" t="str">
        <v>libre</v>
      </c>
      <c r="I405" s="71" t="str">
        <v>libre</v>
      </c>
      <c r="J405" s="15" t="s">
        <v>256</v>
      </c>
      <c r="K405" s="84">
        <f t="shared" si="85"/>
        <v>13</v>
      </c>
      <c r="L405" s="28">
        <f t="shared" ref="L405:AA414" si="89">INDEX(As.Tb,$K405,L$7)</f>
        <v>0</v>
      </c>
      <c r="M405" s="28">
        <f t="shared" si="89"/>
        <v>0</v>
      </c>
      <c r="N405" s="28">
        <f t="shared" si="89"/>
        <v>0</v>
      </c>
      <c r="O405" s="28">
        <f t="shared" si="89"/>
        <v>0</v>
      </c>
      <c r="P405" s="28">
        <f t="shared" si="89"/>
        <v>0</v>
      </c>
      <c r="Q405" s="28">
        <f t="shared" si="89"/>
        <v>0</v>
      </c>
      <c r="R405" s="28">
        <f t="shared" si="89"/>
        <v>0</v>
      </c>
      <c r="S405" s="28">
        <f t="shared" si="89"/>
        <v>0</v>
      </c>
      <c r="T405" s="28">
        <f t="shared" si="89"/>
        <v>0</v>
      </c>
      <c r="U405" s="28">
        <f t="shared" si="89"/>
        <v>0</v>
      </c>
      <c r="V405" s="28">
        <f t="shared" si="89"/>
        <v>0</v>
      </c>
      <c r="W405" s="28">
        <f t="shared" si="89"/>
        <v>0</v>
      </c>
      <c r="X405" s="28">
        <f t="shared" si="89"/>
        <v>0</v>
      </c>
      <c r="Y405" s="28">
        <f t="shared" si="89"/>
        <v>0</v>
      </c>
      <c r="Z405" s="28">
        <f t="shared" si="89"/>
        <v>0</v>
      </c>
      <c r="AA405" s="28">
        <f t="shared" si="89"/>
        <v>0</v>
      </c>
      <c r="AB405" s="28">
        <f t="shared" si="88"/>
        <v>0</v>
      </c>
      <c r="AC405" s="28">
        <f t="shared" si="88"/>
        <v>0</v>
      </c>
      <c r="AD405" s="28">
        <f t="shared" si="88"/>
        <v>0</v>
      </c>
      <c r="AE405" s="28">
        <f t="shared" si="88"/>
        <v>0</v>
      </c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BQ405" s="172"/>
      <c r="BR405" s="172"/>
      <c r="BS405" s="172"/>
      <c r="BT405" s="172"/>
      <c r="BU405" s="172"/>
      <c r="BV405" s="172"/>
      <c r="BW405" s="172"/>
      <c r="BX405" s="172"/>
      <c r="BY405" s="172"/>
      <c r="BZ405" s="172"/>
      <c r="CA405" s="172"/>
      <c r="CB405" s="172"/>
      <c r="CC405" s="172"/>
      <c r="CD405" s="172"/>
      <c r="CE405" s="172"/>
      <c r="CF405" s="172"/>
      <c r="CG405" s="172"/>
      <c r="CH405" s="172"/>
      <c r="CI405" s="172"/>
    </row>
    <row r="406" spans="6:87" ht="12.75" customHeight="1" outlineLevel="1" x14ac:dyDescent="0.3">
      <c r="F406" s="70">
        <v>272</v>
      </c>
      <c r="G406" s="173"/>
      <c r="H406" s="71" t="str">
        <v>libre</v>
      </c>
      <c r="I406" s="71" t="str">
        <v>libre</v>
      </c>
      <c r="J406" s="15" t="s">
        <v>256</v>
      </c>
      <c r="K406" s="84">
        <f t="shared" si="85"/>
        <v>13</v>
      </c>
      <c r="L406" s="28">
        <f t="shared" si="89"/>
        <v>0</v>
      </c>
      <c r="M406" s="28">
        <f t="shared" si="89"/>
        <v>0</v>
      </c>
      <c r="N406" s="28">
        <f t="shared" si="89"/>
        <v>0</v>
      </c>
      <c r="O406" s="28">
        <f t="shared" si="89"/>
        <v>0</v>
      </c>
      <c r="P406" s="28">
        <f t="shared" si="89"/>
        <v>0</v>
      </c>
      <c r="Q406" s="28">
        <f t="shared" si="89"/>
        <v>0</v>
      </c>
      <c r="R406" s="28">
        <f t="shared" si="89"/>
        <v>0</v>
      </c>
      <c r="S406" s="28">
        <f t="shared" si="89"/>
        <v>0</v>
      </c>
      <c r="T406" s="28">
        <f t="shared" si="88"/>
        <v>0</v>
      </c>
      <c r="U406" s="28">
        <f t="shared" si="88"/>
        <v>0</v>
      </c>
      <c r="V406" s="28">
        <f t="shared" si="88"/>
        <v>0</v>
      </c>
      <c r="W406" s="28">
        <f t="shared" si="88"/>
        <v>0</v>
      </c>
      <c r="X406" s="28">
        <f t="shared" si="88"/>
        <v>0</v>
      </c>
      <c r="Y406" s="28">
        <f t="shared" si="88"/>
        <v>0</v>
      </c>
      <c r="Z406" s="28">
        <f t="shared" si="88"/>
        <v>0</v>
      </c>
      <c r="AA406" s="28">
        <f t="shared" si="88"/>
        <v>0</v>
      </c>
      <c r="AB406" s="28">
        <f t="shared" si="88"/>
        <v>0</v>
      </c>
      <c r="AC406" s="28">
        <f t="shared" si="88"/>
        <v>0</v>
      </c>
      <c r="AD406" s="28">
        <f t="shared" si="88"/>
        <v>0</v>
      </c>
      <c r="AE406" s="28">
        <f t="shared" ref="AE406" si="90">INDEX(As.Tb,$K406,AE$7)</f>
        <v>0</v>
      </c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BQ406" s="172"/>
      <c r="BR406" s="172"/>
      <c r="BS406" s="172"/>
      <c r="BT406" s="172"/>
      <c r="BU406" s="172"/>
      <c r="BV406" s="172"/>
      <c r="BW406" s="172"/>
      <c r="BX406" s="172"/>
      <c r="BY406" s="172"/>
      <c r="BZ406" s="172"/>
      <c r="CA406" s="172"/>
      <c r="CB406" s="172"/>
      <c r="CC406" s="172"/>
      <c r="CD406" s="172"/>
      <c r="CE406" s="172"/>
      <c r="CF406" s="172"/>
      <c r="CG406" s="172"/>
      <c r="CH406" s="172"/>
      <c r="CI406" s="172"/>
    </row>
    <row r="407" spans="6:87" ht="12.75" customHeight="1" outlineLevel="1" x14ac:dyDescent="0.3">
      <c r="F407" s="70">
        <v>273</v>
      </c>
      <c r="G407" s="173"/>
      <c r="H407" s="71" t="str">
        <v>libre</v>
      </c>
      <c r="I407" s="71" t="str">
        <v>libre</v>
      </c>
      <c r="J407" s="15" t="s">
        <v>256</v>
      </c>
      <c r="K407" s="84">
        <f t="shared" si="85"/>
        <v>13</v>
      </c>
      <c r="L407" s="28">
        <f t="shared" si="89"/>
        <v>0</v>
      </c>
      <c r="M407" s="28">
        <f t="shared" si="89"/>
        <v>0</v>
      </c>
      <c r="N407" s="28">
        <f t="shared" si="89"/>
        <v>0</v>
      </c>
      <c r="O407" s="28">
        <f t="shared" si="89"/>
        <v>0</v>
      </c>
      <c r="P407" s="28">
        <f t="shared" si="89"/>
        <v>0</v>
      </c>
      <c r="Q407" s="28">
        <f t="shared" si="89"/>
        <v>0</v>
      </c>
      <c r="R407" s="28">
        <f t="shared" si="89"/>
        <v>0</v>
      </c>
      <c r="S407" s="28">
        <f t="shared" si="89"/>
        <v>0</v>
      </c>
      <c r="T407" s="28">
        <f t="shared" ref="T407:AE413" si="91">INDEX(As.Tb,$K407,T$7)</f>
        <v>0</v>
      </c>
      <c r="U407" s="28">
        <f t="shared" si="91"/>
        <v>0</v>
      </c>
      <c r="V407" s="28">
        <f t="shared" si="91"/>
        <v>0</v>
      </c>
      <c r="W407" s="28">
        <f t="shared" si="91"/>
        <v>0</v>
      </c>
      <c r="X407" s="28">
        <f t="shared" si="91"/>
        <v>0</v>
      </c>
      <c r="Y407" s="28">
        <f t="shared" si="91"/>
        <v>0</v>
      </c>
      <c r="Z407" s="28">
        <f t="shared" si="91"/>
        <v>0</v>
      </c>
      <c r="AA407" s="28">
        <f t="shared" si="91"/>
        <v>0</v>
      </c>
      <c r="AB407" s="28">
        <f t="shared" si="91"/>
        <v>0</v>
      </c>
      <c r="AC407" s="28">
        <f t="shared" si="91"/>
        <v>0</v>
      </c>
      <c r="AD407" s="28">
        <f t="shared" si="91"/>
        <v>0</v>
      </c>
      <c r="AE407" s="28">
        <f t="shared" si="91"/>
        <v>0</v>
      </c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BQ407" s="172"/>
      <c r="BR407" s="172"/>
      <c r="BS407" s="172"/>
      <c r="BT407" s="172"/>
      <c r="BU407" s="172"/>
      <c r="BV407" s="172"/>
      <c r="BW407" s="172"/>
      <c r="BX407" s="172"/>
      <c r="BY407" s="172"/>
      <c r="BZ407" s="172"/>
      <c r="CA407" s="172"/>
      <c r="CB407" s="172"/>
      <c r="CC407" s="172"/>
      <c r="CD407" s="172"/>
      <c r="CE407" s="172"/>
      <c r="CF407" s="172"/>
      <c r="CG407" s="172"/>
      <c r="CH407" s="172"/>
      <c r="CI407" s="172"/>
    </row>
    <row r="408" spans="6:87" ht="12.75" customHeight="1" outlineLevel="1" x14ac:dyDescent="0.3">
      <c r="F408" s="70">
        <v>274</v>
      </c>
      <c r="G408" s="173"/>
      <c r="H408" s="71" t="str">
        <v>libre</v>
      </c>
      <c r="I408" s="71" t="str">
        <v>libre</v>
      </c>
      <c r="J408" s="15" t="s">
        <v>256</v>
      </c>
      <c r="K408" s="84">
        <f t="shared" si="85"/>
        <v>13</v>
      </c>
      <c r="L408" s="28">
        <f t="shared" si="89"/>
        <v>0</v>
      </c>
      <c r="M408" s="28">
        <f t="shared" si="89"/>
        <v>0</v>
      </c>
      <c r="N408" s="28">
        <f t="shared" si="89"/>
        <v>0</v>
      </c>
      <c r="O408" s="28">
        <f t="shared" si="89"/>
        <v>0</v>
      </c>
      <c r="P408" s="28">
        <f t="shared" si="89"/>
        <v>0</v>
      </c>
      <c r="Q408" s="28">
        <f t="shared" si="89"/>
        <v>0</v>
      </c>
      <c r="R408" s="28">
        <f t="shared" si="89"/>
        <v>0</v>
      </c>
      <c r="S408" s="28">
        <f t="shared" si="89"/>
        <v>0</v>
      </c>
      <c r="T408" s="28">
        <f t="shared" si="91"/>
        <v>0</v>
      </c>
      <c r="U408" s="28">
        <f t="shared" si="91"/>
        <v>0</v>
      </c>
      <c r="V408" s="28">
        <f t="shared" si="91"/>
        <v>0</v>
      </c>
      <c r="W408" s="28">
        <f t="shared" si="91"/>
        <v>0</v>
      </c>
      <c r="X408" s="28">
        <f t="shared" si="91"/>
        <v>0</v>
      </c>
      <c r="Y408" s="28">
        <f t="shared" si="91"/>
        <v>0</v>
      </c>
      <c r="Z408" s="28">
        <f t="shared" si="91"/>
        <v>0</v>
      </c>
      <c r="AA408" s="28">
        <f t="shared" si="91"/>
        <v>0</v>
      </c>
      <c r="AB408" s="28">
        <f t="shared" si="91"/>
        <v>0</v>
      </c>
      <c r="AC408" s="28">
        <f t="shared" si="91"/>
        <v>0</v>
      </c>
      <c r="AD408" s="28">
        <f t="shared" si="91"/>
        <v>0</v>
      </c>
      <c r="AE408" s="28">
        <f t="shared" si="91"/>
        <v>0</v>
      </c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BQ408" s="172"/>
      <c r="BR408" s="172"/>
      <c r="BS408" s="172"/>
      <c r="BT408" s="172"/>
      <c r="BU408" s="172"/>
      <c r="BV408" s="172"/>
      <c r="BW408" s="172"/>
      <c r="BX408" s="172"/>
      <c r="BY408" s="172"/>
      <c r="BZ408" s="172"/>
      <c r="CA408" s="172"/>
      <c r="CB408" s="172"/>
      <c r="CC408" s="172"/>
      <c r="CD408" s="172"/>
      <c r="CE408" s="172"/>
      <c r="CF408" s="172"/>
      <c r="CG408" s="172"/>
      <c r="CH408" s="172"/>
      <c r="CI408" s="172"/>
    </row>
    <row r="409" spans="6:87" ht="12.75" customHeight="1" outlineLevel="1" x14ac:dyDescent="0.3">
      <c r="F409" s="70">
        <v>275</v>
      </c>
      <c r="G409" s="173"/>
      <c r="H409" s="71" t="str">
        <v>libre</v>
      </c>
      <c r="I409" s="71" t="str">
        <v>libre</v>
      </c>
      <c r="J409" s="15" t="s">
        <v>256</v>
      </c>
      <c r="K409" s="84">
        <f t="shared" si="85"/>
        <v>13</v>
      </c>
      <c r="L409" s="28">
        <f t="shared" si="89"/>
        <v>0</v>
      </c>
      <c r="M409" s="28">
        <f t="shared" si="89"/>
        <v>0</v>
      </c>
      <c r="N409" s="28">
        <f t="shared" si="89"/>
        <v>0</v>
      </c>
      <c r="O409" s="28">
        <f t="shared" si="89"/>
        <v>0</v>
      </c>
      <c r="P409" s="28">
        <f t="shared" si="89"/>
        <v>0</v>
      </c>
      <c r="Q409" s="28">
        <f t="shared" si="89"/>
        <v>0</v>
      </c>
      <c r="R409" s="28">
        <f t="shared" si="89"/>
        <v>0</v>
      </c>
      <c r="S409" s="28">
        <f t="shared" si="89"/>
        <v>0</v>
      </c>
      <c r="T409" s="28">
        <f t="shared" si="91"/>
        <v>0</v>
      </c>
      <c r="U409" s="28">
        <f t="shared" si="91"/>
        <v>0</v>
      </c>
      <c r="V409" s="28">
        <f t="shared" si="91"/>
        <v>0</v>
      </c>
      <c r="W409" s="28">
        <f t="shared" si="91"/>
        <v>0</v>
      </c>
      <c r="X409" s="28">
        <f t="shared" si="91"/>
        <v>0</v>
      </c>
      <c r="Y409" s="28">
        <f t="shared" si="91"/>
        <v>0</v>
      </c>
      <c r="Z409" s="28">
        <f t="shared" si="91"/>
        <v>0</v>
      </c>
      <c r="AA409" s="28">
        <f t="shared" si="91"/>
        <v>0</v>
      </c>
      <c r="AB409" s="28">
        <f t="shared" si="91"/>
        <v>0</v>
      </c>
      <c r="AC409" s="28">
        <f t="shared" si="91"/>
        <v>0</v>
      </c>
      <c r="AD409" s="28">
        <f t="shared" si="91"/>
        <v>0</v>
      </c>
      <c r="AE409" s="28">
        <f t="shared" si="91"/>
        <v>0</v>
      </c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BQ409" s="172"/>
      <c r="BR409" s="172"/>
      <c r="BS409" s="172"/>
      <c r="BT409" s="172"/>
      <c r="BU409" s="172"/>
      <c r="BV409" s="172"/>
      <c r="BW409" s="172"/>
      <c r="BX409" s="172"/>
      <c r="BY409" s="172"/>
      <c r="BZ409" s="172"/>
      <c r="CA409" s="172"/>
      <c r="CB409" s="172"/>
      <c r="CC409" s="172"/>
      <c r="CD409" s="172"/>
      <c r="CE409" s="172"/>
      <c r="CF409" s="172"/>
      <c r="CG409" s="172"/>
      <c r="CH409" s="172"/>
      <c r="CI409" s="172"/>
    </row>
    <row r="410" spans="6:87" ht="12.75" customHeight="1" outlineLevel="1" x14ac:dyDescent="0.3">
      <c r="F410" s="70">
        <v>276</v>
      </c>
      <c r="G410" s="173"/>
      <c r="H410" s="71" t="str">
        <v>libre</v>
      </c>
      <c r="I410" s="71" t="str">
        <v>libre</v>
      </c>
      <c r="J410" s="15" t="s">
        <v>256</v>
      </c>
      <c r="K410" s="84">
        <f t="shared" si="85"/>
        <v>13</v>
      </c>
      <c r="L410" s="28">
        <f t="shared" si="89"/>
        <v>0</v>
      </c>
      <c r="M410" s="28">
        <f t="shared" si="89"/>
        <v>0</v>
      </c>
      <c r="N410" s="28">
        <f t="shared" si="89"/>
        <v>0</v>
      </c>
      <c r="O410" s="28">
        <f t="shared" si="89"/>
        <v>0</v>
      </c>
      <c r="P410" s="28">
        <f t="shared" si="89"/>
        <v>0</v>
      </c>
      <c r="Q410" s="28">
        <f t="shared" si="89"/>
        <v>0</v>
      </c>
      <c r="R410" s="28">
        <f t="shared" si="89"/>
        <v>0</v>
      </c>
      <c r="S410" s="28">
        <f t="shared" si="89"/>
        <v>0</v>
      </c>
      <c r="T410" s="28">
        <f t="shared" si="91"/>
        <v>0</v>
      </c>
      <c r="U410" s="28">
        <f t="shared" si="91"/>
        <v>0</v>
      </c>
      <c r="V410" s="28">
        <f t="shared" si="91"/>
        <v>0</v>
      </c>
      <c r="W410" s="28">
        <f t="shared" si="91"/>
        <v>0</v>
      </c>
      <c r="X410" s="28">
        <f t="shared" si="91"/>
        <v>0</v>
      </c>
      <c r="Y410" s="28">
        <f t="shared" si="91"/>
        <v>0</v>
      </c>
      <c r="Z410" s="28">
        <f t="shared" si="91"/>
        <v>0</v>
      </c>
      <c r="AA410" s="28">
        <f t="shared" si="91"/>
        <v>0</v>
      </c>
      <c r="AB410" s="28">
        <f t="shared" si="91"/>
        <v>0</v>
      </c>
      <c r="AC410" s="28">
        <f t="shared" si="91"/>
        <v>0</v>
      </c>
      <c r="AD410" s="28">
        <f t="shared" si="91"/>
        <v>0</v>
      </c>
      <c r="AE410" s="28">
        <f t="shared" si="91"/>
        <v>0</v>
      </c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BQ410" s="172"/>
      <c r="BR410" s="172"/>
      <c r="BS410" s="172"/>
      <c r="BT410" s="172"/>
      <c r="BU410" s="172"/>
      <c r="BV410" s="172"/>
      <c r="BW410" s="172"/>
      <c r="BX410" s="172"/>
      <c r="BY410" s="172"/>
      <c r="BZ410" s="172"/>
      <c r="CA410" s="172"/>
      <c r="CB410" s="172"/>
      <c r="CC410" s="172"/>
      <c r="CD410" s="172"/>
      <c r="CE410" s="172"/>
      <c r="CF410" s="172"/>
      <c r="CG410" s="172"/>
      <c r="CH410" s="172"/>
      <c r="CI410" s="172"/>
    </row>
    <row r="411" spans="6:87" ht="12.75" customHeight="1" outlineLevel="1" x14ac:dyDescent="0.3">
      <c r="F411" s="70">
        <v>277</v>
      </c>
      <c r="G411" s="173"/>
      <c r="H411" s="71" t="str">
        <v>libre</v>
      </c>
      <c r="I411" s="71" t="str">
        <v>libre</v>
      </c>
      <c r="J411" s="15" t="s">
        <v>256</v>
      </c>
      <c r="K411" s="84">
        <f t="shared" si="85"/>
        <v>13</v>
      </c>
      <c r="L411" s="28">
        <f t="shared" si="89"/>
        <v>0</v>
      </c>
      <c r="M411" s="28">
        <f t="shared" si="89"/>
        <v>0</v>
      </c>
      <c r="N411" s="28">
        <f t="shared" si="89"/>
        <v>0</v>
      </c>
      <c r="O411" s="28">
        <f t="shared" si="89"/>
        <v>0</v>
      </c>
      <c r="P411" s="28">
        <f t="shared" si="89"/>
        <v>0</v>
      </c>
      <c r="Q411" s="28">
        <f t="shared" si="89"/>
        <v>0</v>
      </c>
      <c r="R411" s="28">
        <f t="shared" si="89"/>
        <v>0</v>
      </c>
      <c r="S411" s="28">
        <f t="shared" si="89"/>
        <v>0</v>
      </c>
      <c r="T411" s="28">
        <f t="shared" si="91"/>
        <v>0</v>
      </c>
      <c r="U411" s="28">
        <f t="shared" si="91"/>
        <v>0</v>
      </c>
      <c r="V411" s="28">
        <f t="shared" si="91"/>
        <v>0</v>
      </c>
      <c r="W411" s="28">
        <f t="shared" si="91"/>
        <v>0</v>
      </c>
      <c r="X411" s="28">
        <f t="shared" si="91"/>
        <v>0</v>
      </c>
      <c r="Y411" s="28">
        <f t="shared" si="91"/>
        <v>0</v>
      </c>
      <c r="Z411" s="28">
        <f t="shared" si="91"/>
        <v>0</v>
      </c>
      <c r="AA411" s="28">
        <f t="shared" si="91"/>
        <v>0</v>
      </c>
      <c r="AB411" s="28">
        <f t="shared" si="91"/>
        <v>0</v>
      </c>
      <c r="AC411" s="28">
        <f t="shared" si="91"/>
        <v>0</v>
      </c>
      <c r="AD411" s="28">
        <f t="shared" si="91"/>
        <v>0</v>
      </c>
      <c r="AE411" s="28">
        <f t="shared" si="91"/>
        <v>0</v>
      </c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BQ411" s="172"/>
      <c r="BR411" s="172"/>
      <c r="BS411" s="172"/>
      <c r="BT411" s="172"/>
      <c r="BU411" s="172"/>
      <c r="BV411" s="172"/>
      <c r="BW411" s="172"/>
      <c r="BX411" s="172"/>
      <c r="BY411" s="172"/>
      <c r="BZ411" s="172"/>
      <c r="CA411" s="172"/>
      <c r="CB411" s="172"/>
      <c r="CC411" s="172"/>
      <c r="CD411" s="172"/>
      <c r="CE411" s="172"/>
      <c r="CF411" s="172"/>
      <c r="CG411" s="172"/>
      <c r="CH411" s="172"/>
      <c r="CI411" s="172"/>
    </row>
    <row r="412" spans="6:87" ht="12.75" customHeight="1" outlineLevel="1" x14ac:dyDescent="0.3">
      <c r="F412" s="70">
        <v>278</v>
      </c>
      <c r="G412" s="173"/>
      <c r="H412" s="71" t="str">
        <v>libre</v>
      </c>
      <c r="I412" s="71" t="str">
        <v>libre</v>
      </c>
      <c r="J412" s="15" t="s">
        <v>256</v>
      </c>
      <c r="K412" s="84">
        <f t="shared" si="85"/>
        <v>13</v>
      </c>
      <c r="L412" s="28">
        <f t="shared" si="89"/>
        <v>0</v>
      </c>
      <c r="M412" s="28">
        <f t="shared" si="89"/>
        <v>0</v>
      </c>
      <c r="N412" s="28">
        <f t="shared" si="89"/>
        <v>0</v>
      </c>
      <c r="O412" s="28">
        <f t="shared" si="89"/>
        <v>0</v>
      </c>
      <c r="P412" s="28">
        <f t="shared" si="89"/>
        <v>0</v>
      </c>
      <c r="Q412" s="28">
        <f t="shared" si="89"/>
        <v>0</v>
      </c>
      <c r="R412" s="28">
        <f t="shared" si="89"/>
        <v>0</v>
      </c>
      <c r="S412" s="28">
        <f t="shared" si="89"/>
        <v>0</v>
      </c>
      <c r="T412" s="28">
        <f t="shared" si="91"/>
        <v>0</v>
      </c>
      <c r="U412" s="28">
        <f t="shared" si="91"/>
        <v>0</v>
      </c>
      <c r="V412" s="28">
        <f t="shared" si="91"/>
        <v>0</v>
      </c>
      <c r="W412" s="28">
        <f t="shared" si="91"/>
        <v>0</v>
      </c>
      <c r="X412" s="28">
        <f t="shared" si="91"/>
        <v>0</v>
      </c>
      <c r="Y412" s="28">
        <f t="shared" si="91"/>
        <v>0</v>
      </c>
      <c r="Z412" s="28">
        <f t="shared" si="91"/>
        <v>0</v>
      </c>
      <c r="AA412" s="28">
        <f t="shared" si="91"/>
        <v>0</v>
      </c>
      <c r="AB412" s="28">
        <f t="shared" si="91"/>
        <v>0</v>
      </c>
      <c r="AC412" s="28">
        <f t="shared" si="91"/>
        <v>0</v>
      </c>
      <c r="AD412" s="28">
        <f t="shared" si="91"/>
        <v>0</v>
      </c>
      <c r="AE412" s="28">
        <f t="shared" si="91"/>
        <v>0</v>
      </c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BQ412" s="172"/>
      <c r="BR412" s="172"/>
      <c r="BS412" s="172"/>
      <c r="BT412" s="172"/>
      <c r="BU412" s="172"/>
      <c r="BV412" s="172"/>
      <c r="BW412" s="172"/>
      <c r="BX412" s="172"/>
      <c r="BY412" s="172"/>
      <c r="BZ412" s="172"/>
      <c r="CA412" s="172"/>
      <c r="CB412" s="172"/>
      <c r="CC412" s="172"/>
      <c r="CD412" s="172"/>
      <c r="CE412" s="172"/>
      <c r="CF412" s="172"/>
      <c r="CG412" s="172"/>
      <c r="CH412" s="172"/>
      <c r="CI412" s="172"/>
    </row>
    <row r="413" spans="6:87" ht="12.75" customHeight="1" outlineLevel="1" x14ac:dyDescent="0.3">
      <c r="F413" s="70">
        <v>279</v>
      </c>
      <c r="G413" s="173"/>
      <c r="H413" s="71" t="str">
        <v>libre</v>
      </c>
      <c r="I413" s="71" t="str">
        <v>libre</v>
      </c>
      <c r="J413" s="15" t="s">
        <v>256</v>
      </c>
      <c r="K413" s="84">
        <f t="shared" si="85"/>
        <v>13</v>
      </c>
      <c r="L413" s="28">
        <f t="shared" si="89"/>
        <v>0</v>
      </c>
      <c r="M413" s="28">
        <f t="shared" si="89"/>
        <v>0</v>
      </c>
      <c r="N413" s="28">
        <f t="shared" si="89"/>
        <v>0</v>
      </c>
      <c r="O413" s="28">
        <f t="shared" si="89"/>
        <v>0</v>
      </c>
      <c r="P413" s="28">
        <f t="shared" si="89"/>
        <v>0</v>
      </c>
      <c r="Q413" s="28">
        <f t="shared" si="89"/>
        <v>0</v>
      </c>
      <c r="R413" s="28">
        <f t="shared" si="89"/>
        <v>0</v>
      </c>
      <c r="S413" s="28">
        <f t="shared" si="89"/>
        <v>0</v>
      </c>
      <c r="T413" s="28">
        <f t="shared" si="91"/>
        <v>0</v>
      </c>
      <c r="U413" s="28">
        <f t="shared" si="91"/>
        <v>0</v>
      </c>
      <c r="V413" s="28">
        <f t="shared" si="91"/>
        <v>0</v>
      </c>
      <c r="W413" s="28">
        <f t="shared" si="91"/>
        <v>0</v>
      </c>
      <c r="X413" s="28">
        <f t="shared" si="91"/>
        <v>0</v>
      </c>
      <c r="Y413" s="28">
        <f t="shared" si="91"/>
        <v>0</v>
      </c>
      <c r="Z413" s="28">
        <f t="shared" si="91"/>
        <v>0</v>
      </c>
      <c r="AA413" s="28">
        <f t="shared" si="91"/>
        <v>0</v>
      </c>
      <c r="AB413" s="28">
        <f t="shared" ref="T413:AE420" si="92">INDEX(As.Tb,$K413,AB$7)</f>
        <v>0</v>
      </c>
      <c r="AC413" s="28">
        <f t="shared" si="92"/>
        <v>0</v>
      </c>
      <c r="AD413" s="28">
        <f t="shared" si="92"/>
        <v>0</v>
      </c>
      <c r="AE413" s="28">
        <f t="shared" si="92"/>
        <v>0</v>
      </c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BQ413" s="172"/>
      <c r="BR413" s="172"/>
      <c r="BS413" s="172"/>
      <c r="BT413" s="172"/>
      <c r="BU413" s="172"/>
      <c r="BV413" s="172"/>
      <c r="BW413" s="172"/>
      <c r="BX413" s="172"/>
      <c r="BY413" s="172"/>
      <c r="BZ413" s="172"/>
      <c r="CA413" s="172"/>
      <c r="CB413" s="172"/>
      <c r="CC413" s="172"/>
      <c r="CD413" s="172"/>
      <c r="CE413" s="172"/>
      <c r="CF413" s="172"/>
      <c r="CG413" s="172"/>
      <c r="CH413" s="172"/>
      <c r="CI413" s="172"/>
    </row>
    <row r="414" spans="6:87" ht="12.75" customHeight="1" outlineLevel="1" x14ac:dyDescent="0.3">
      <c r="F414" s="70">
        <v>280</v>
      </c>
      <c r="G414" s="173"/>
      <c r="H414" s="71" t="str">
        <v>libre</v>
      </c>
      <c r="I414" s="71" t="str">
        <v>libre</v>
      </c>
      <c r="J414" s="15" t="s">
        <v>256</v>
      </c>
      <c r="K414" s="84">
        <f t="shared" si="85"/>
        <v>13</v>
      </c>
      <c r="L414" s="28">
        <f t="shared" si="89"/>
        <v>0</v>
      </c>
      <c r="M414" s="28">
        <f t="shared" si="89"/>
        <v>0</v>
      </c>
      <c r="N414" s="28">
        <f t="shared" si="89"/>
        <v>0</v>
      </c>
      <c r="O414" s="28">
        <f t="shared" si="89"/>
        <v>0</v>
      </c>
      <c r="P414" s="28">
        <f t="shared" si="89"/>
        <v>0</v>
      </c>
      <c r="Q414" s="28">
        <f t="shared" si="89"/>
        <v>0</v>
      </c>
      <c r="R414" s="28">
        <f t="shared" si="89"/>
        <v>0</v>
      </c>
      <c r="S414" s="28">
        <f t="shared" si="89"/>
        <v>0</v>
      </c>
      <c r="T414" s="28">
        <f t="shared" si="92"/>
        <v>0</v>
      </c>
      <c r="U414" s="28">
        <f t="shared" si="92"/>
        <v>0</v>
      </c>
      <c r="V414" s="28">
        <f t="shared" si="92"/>
        <v>0</v>
      </c>
      <c r="W414" s="28">
        <f t="shared" si="92"/>
        <v>0</v>
      </c>
      <c r="X414" s="28">
        <f t="shared" si="92"/>
        <v>0</v>
      </c>
      <c r="Y414" s="28">
        <f t="shared" si="92"/>
        <v>0</v>
      </c>
      <c r="Z414" s="28">
        <f t="shared" si="92"/>
        <v>0</v>
      </c>
      <c r="AA414" s="28">
        <f t="shared" si="92"/>
        <v>0</v>
      </c>
      <c r="AB414" s="28">
        <f t="shared" si="92"/>
        <v>0</v>
      </c>
      <c r="AC414" s="28">
        <f t="shared" si="92"/>
        <v>0</v>
      </c>
      <c r="AD414" s="28">
        <f t="shared" si="92"/>
        <v>0</v>
      </c>
      <c r="AE414" s="28">
        <f t="shared" si="92"/>
        <v>0</v>
      </c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BQ414" s="172"/>
      <c r="BR414" s="172"/>
      <c r="BS414" s="172"/>
      <c r="BT414" s="172"/>
      <c r="BU414" s="172"/>
      <c r="BV414" s="172"/>
      <c r="BW414" s="172"/>
      <c r="BX414" s="172"/>
      <c r="BY414" s="172"/>
      <c r="BZ414" s="172"/>
      <c r="CA414" s="172"/>
      <c r="CB414" s="172"/>
      <c r="CC414" s="172"/>
      <c r="CD414" s="172"/>
      <c r="CE414" s="172"/>
      <c r="CF414" s="172"/>
      <c r="CG414" s="172"/>
      <c r="CH414" s="172"/>
      <c r="CI414" s="172"/>
    </row>
    <row r="415" spans="6:87" ht="12.75" customHeight="1" outlineLevel="1" x14ac:dyDescent="0.3">
      <c r="F415" s="70">
        <v>281</v>
      </c>
      <c r="G415" s="173"/>
      <c r="H415" s="71" t="str">
        <v>libre</v>
      </c>
      <c r="I415" s="71" t="str">
        <v>libre</v>
      </c>
      <c r="J415" s="15" t="s">
        <v>256</v>
      </c>
      <c r="K415" s="84">
        <f t="shared" si="85"/>
        <v>13</v>
      </c>
      <c r="L415" s="28">
        <f t="shared" ref="L415:AA424" si="93">INDEX(As.Tb,$K415,L$7)</f>
        <v>0</v>
      </c>
      <c r="M415" s="28">
        <f t="shared" si="93"/>
        <v>0</v>
      </c>
      <c r="N415" s="28">
        <f t="shared" si="93"/>
        <v>0</v>
      </c>
      <c r="O415" s="28">
        <f t="shared" si="93"/>
        <v>0</v>
      </c>
      <c r="P415" s="28">
        <f t="shared" si="93"/>
        <v>0</v>
      </c>
      <c r="Q415" s="28">
        <f t="shared" si="93"/>
        <v>0</v>
      </c>
      <c r="R415" s="28">
        <f t="shared" si="93"/>
        <v>0</v>
      </c>
      <c r="S415" s="28">
        <f t="shared" si="93"/>
        <v>0</v>
      </c>
      <c r="T415" s="28">
        <f t="shared" si="93"/>
        <v>0</v>
      </c>
      <c r="U415" s="28">
        <f t="shared" si="93"/>
        <v>0</v>
      </c>
      <c r="V415" s="28">
        <f t="shared" si="93"/>
        <v>0</v>
      </c>
      <c r="W415" s="28">
        <f t="shared" si="93"/>
        <v>0</v>
      </c>
      <c r="X415" s="28">
        <f t="shared" si="93"/>
        <v>0</v>
      </c>
      <c r="Y415" s="28">
        <f t="shared" si="93"/>
        <v>0</v>
      </c>
      <c r="Z415" s="28">
        <f t="shared" si="93"/>
        <v>0</v>
      </c>
      <c r="AA415" s="28">
        <f t="shared" si="93"/>
        <v>0</v>
      </c>
      <c r="AB415" s="28">
        <f t="shared" si="92"/>
        <v>0</v>
      </c>
      <c r="AC415" s="28">
        <f t="shared" si="92"/>
        <v>0</v>
      </c>
      <c r="AD415" s="28">
        <f t="shared" si="92"/>
        <v>0</v>
      </c>
      <c r="AE415" s="28">
        <f t="shared" si="92"/>
        <v>0</v>
      </c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BQ415" s="172"/>
      <c r="BR415" s="172"/>
      <c r="BS415" s="172"/>
      <c r="BT415" s="172"/>
      <c r="BU415" s="172"/>
      <c r="BV415" s="172"/>
      <c r="BW415" s="172"/>
      <c r="BX415" s="172"/>
      <c r="BY415" s="172"/>
      <c r="BZ415" s="172"/>
      <c r="CA415" s="172"/>
      <c r="CB415" s="172"/>
      <c r="CC415" s="172"/>
      <c r="CD415" s="172"/>
      <c r="CE415" s="172"/>
      <c r="CF415" s="172"/>
      <c r="CG415" s="172"/>
      <c r="CH415" s="172"/>
      <c r="CI415" s="172"/>
    </row>
    <row r="416" spans="6:87" ht="12.75" customHeight="1" outlineLevel="1" x14ac:dyDescent="0.3">
      <c r="F416" s="70">
        <v>282</v>
      </c>
      <c r="G416" s="173"/>
      <c r="H416" s="71" t="str">
        <v>libre</v>
      </c>
      <c r="I416" s="71" t="str">
        <v>libre</v>
      </c>
      <c r="J416" s="15" t="s">
        <v>256</v>
      </c>
      <c r="K416" s="84">
        <f t="shared" si="85"/>
        <v>13</v>
      </c>
      <c r="L416" s="28">
        <f t="shared" si="93"/>
        <v>0</v>
      </c>
      <c r="M416" s="28">
        <f t="shared" si="93"/>
        <v>0</v>
      </c>
      <c r="N416" s="28">
        <f t="shared" si="93"/>
        <v>0</v>
      </c>
      <c r="O416" s="28">
        <f t="shared" si="93"/>
        <v>0</v>
      </c>
      <c r="P416" s="28">
        <f t="shared" si="93"/>
        <v>0</v>
      </c>
      <c r="Q416" s="28">
        <f t="shared" si="93"/>
        <v>0</v>
      </c>
      <c r="R416" s="28">
        <f t="shared" si="93"/>
        <v>0</v>
      </c>
      <c r="S416" s="28">
        <f t="shared" si="93"/>
        <v>0</v>
      </c>
      <c r="T416" s="28">
        <f t="shared" si="92"/>
        <v>0</v>
      </c>
      <c r="U416" s="28">
        <f t="shared" si="92"/>
        <v>0</v>
      </c>
      <c r="V416" s="28">
        <f t="shared" si="92"/>
        <v>0</v>
      </c>
      <c r="W416" s="28">
        <f t="shared" si="92"/>
        <v>0</v>
      </c>
      <c r="X416" s="28">
        <f t="shared" si="92"/>
        <v>0</v>
      </c>
      <c r="Y416" s="28">
        <f t="shared" si="92"/>
        <v>0</v>
      </c>
      <c r="Z416" s="28">
        <f t="shared" si="92"/>
        <v>0</v>
      </c>
      <c r="AA416" s="28">
        <f t="shared" si="92"/>
        <v>0</v>
      </c>
      <c r="AB416" s="28">
        <f t="shared" si="92"/>
        <v>0</v>
      </c>
      <c r="AC416" s="28">
        <f t="shared" si="92"/>
        <v>0</v>
      </c>
      <c r="AD416" s="28">
        <f t="shared" si="92"/>
        <v>0</v>
      </c>
      <c r="AE416" s="28">
        <f t="shared" si="92"/>
        <v>0</v>
      </c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BQ416" s="172"/>
      <c r="BR416" s="172"/>
      <c r="BS416" s="172"/>
      <c r="BT416" s="172"/>
      <c r="BU416" s="172"/>
      <c r="BV416" s="172"/>
      <c r="BW416" s="172"/>
      <c r="BX416" s="172"/>
      <c r="BY416" s="172"/>
      <c r="BZ416" s="172"/>
      <c r="CA416" s="172"/>
      <c r="CB416" s="172"/>
      <c r="CC416" s="172"/>
      <c r="CD416" s="172"/>
      <c r="CE416" s="172"/>
      <c r="CF416" s="172"/>
      <c r="CG416" s="172"/>
      <c r="CH416" s="172"/>
      <c r="CI416" s="172"/>
    </row>
    <row r="417" spans="6:87" ht="12.75" customHeight="1" outlineLevel="1" x14ac:dyDescent="0.3">
      <c r="F417" s="70">
        <v>283</v>
      </c>
      <c r="G417" s="173"/>
      <c r="H417" s="71" t="str">
        <v>libre</v>
      </c>
      <c r="I417" s="71" t="str">
        <v>libre</v>
      </c>
      <c r="J417" s="15" t="s">
        <v>256</v>
      </c>
      <c r="K417" s="84">
        <f t="shared" si="85"/>
        <v>13</v>
      </c>
      <c r="L417" s="28">
        <f t="shared" si="93"/>
        <v>0</v>
      </c>
      <c r="M417" s="28">
        <f t="shared" si="93"/>
        <v>0</v>
      </c>
      <c r="N417" s="28">
        <f t="shared" si="93"/>
        <v>0</v>
      </c>
      <c r="O417" s="28">
        <f t="shared" si="93"/>
        <v>0</v>
      </c>
      <c r="P417" s="28">
        <f t="shared" si="93"/>
        <v>0</v>
      </c>
      <c r="Q417" s="28">
        <f t="shared" si="93"/>
        <v>0</v>
      </c>
      <c r="R417" s="28">
        <f t="shared" si="93"/>
        <v>0</v>
      </c>
      <c r="S417" s="28">
        <f t="shared" si="93"/>
        <v>0</v>
      </c>
      <c r="T417" s="28">
        <f t="shared" si="92"/>
        <v>0</v>
      </c>
      <c r="U417" s="28">
        <f t="shared" si="92"/>
        <v>0</v>
      </c>
      <c r="V417" s="28">
        <f t="shared" si="92"/>
        <v>0</v>
      </c>
      <c r="W417" s="28">
        <f t="shared" si="92"/>
        <v>0</v>
      </c>
      <c r="X417" s="28">
        <f t="shared" si="92"/>
        <v>0</v>
      </c>
      <c r="Y417" s="28">
        <f t="shared" si="92"/>
        <v>0</v>
      </c>
      <c r="Z417" s="28">
        <f t="shared" si="92"/>
        <v>0</v>
      </c>
      <c r="AA417" s="28">
        <f t="shared" si="92"/>
        <v>0</v>
      </c>
      <c r="AB417" s="28">
        <f t="shared" si="92"/>
        <v>0</v>
      </c>
      <c r="AC417" s="28">
        <f t="shared" si="92"/>
        <v>0</v>
      </c>
      <c r="AD417" s="28">
        <f t="shared" si="92"/>
        <v>0</v>
      </c>
      <c r="AE417" s="28">
        <f t="shared" si="92"/>
        <v>0</v>
      </c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BQ417" s="172"/>
      <c r="BR417" s="172"/>
      <c r="BS417" s="172"/>
      <c r="BT417" s="172"/>
      <c r="BU417" s="172"/>
      <c r="BV417" s="172"/>
      <c r="BW417" s="172"/>
      <c r="BX417" s="172"/>
      <c r="BY417" s="172"/>
      <c r="BZ417" s="172"/>
      <c r="CA417" s="172"/>
      <c r="CB417" s="172"/>
      <c r="CC417" s="172"/>
      <c r="CD417" s="172"/>
      <c r="CE417" s="172"/>
      <c r="CF417" s="172"/>
      <c r="CG417" s="172"/>
      <c r="CH417" s="172"/>
      <c r="CI417" s="172"/>
    </row>
    <row r="418" spans="6:87" ht="12.75" customHeight="1" outlineLevel="1" x14ac:dyDescent="0.3">
      <c r="F418" s="70">
        <v>284</v>
      </c>
      <c r="G418" s="173"/>
      <c r="H418" s="71" t="str">
        <v>libre</v>
      </c>
      <c r="I418" s="71" t="str">
        <v>libre</v>
      </c>
      <c r="J418" s="15" t="s">
        <v>256</v>
      </c>
      <c r="K418" s="84">
        <f t="shared" si="85"/>
        <v>13</v>
      </c>
      <c r="L418" s="28">
        <f t="shared" si="93"/>
        <v>0</v>
      </c>
      <c r="M418" s="28">
        <f t="shared" si="93"/>
        <v>0</v>
      </c>
      <c r="N418" s="28">
        <f t="shared" si="93"/>
        <v>0</v>
      </c>
      <c r="O418" s="28">
        <f t="shared" si="93"/>
        <v>0</v>
      </c>
      <c r="P418" s="28">
        <f t="shared" si="93"/>
        <v>0</v>
      </c>
      <c r="Q418" s="28">
        <f t="shared" si="93"/>
        <v>0</v>
      </c>
      <c r="R418" s="28">
        <f t="shared" si="93"/>
        <v>0</v>
      </c>
      <c r="S418" s="28">
        <f t="shared" si="93"/>
        <v>0</v>
      </c>
      <c r="T418" s="28">
        <f t="shared" si="92"/>
        <v>0</v>
      </c>
      <c r="U418" s="28">
        <f t="shared" si="92"/>
        <v>0</v>
      </c>
      <c r="V418" s="28">
        <f t="shared" si="92"/>
        <v>0</v>
      </c>
      <c r="W418" s="28">
        <f t="shared" si="92"/>
        <v>0</v>
      </c>
      <c r="X418" s="28">
        <f t="shared" si="92"/>
        <v>0</v>
      </c>
      <c r="Y418" s="28">
        <f t="shared" si="92"/>
        <v>0</v>
      </c>
      <c r="Z418" s="28">
        <f t="shared" si="92"/>
        <v>0</v>
      </c>
      <c r="AA418" s="28">
        <f t="shared" si="92"/>
        <v>0</v>
      </c>
      <c r="AB418" s="28">
        <f t="shared" si="92"/>
        <v>0</v>
      </c>
      <c r="AC418" s="28">
        <f t="shared" si="92"/>
        <v>0</v>
      </c>
      <c r="AD418" s="28">
        <f t="shared" si="92"/>
        <v>0</v>
      </c>
      <c r="AE418" s="28">
        <f t="shared" si="92"/>
        <v>0</v>
      </c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BQ418" s="172"/>
      <c r="BR418" s="172"/>
      <c r="BS418" s="172"/>
      <c r="BT418" s="172"/>
      <c r="BU418" s="172"/>
      <c r="BV418" s="172"/>
      <c r="BW418" s="172"/>
      <c r="BX418" s="172"/>
      <c r="BY418" s="172"/>
      <c r="BZ418" s="172"/>
      <c r="CA418" s="172"/>
      <c r="CB418" s="172"/>
      <c r="CC418" s="172"/>
      <c r="CD418" s="172"/>
      <c r="CE418" s="172"/>
      <c r="CF418" s="172"/>
      <c r="CG418" s="172"/>
      <c r="CH418" s="172"/>
      <c r="CI418" s="172"/>
    </row>
    <row r="419" spans="6:87" ht="12.75" customHeight="1" outlineLevel="1" x14ac:dyDescent="0.3">
      <c r="F419" s="70">
        <v>285</v>
      </c>
      <c r="G419" s="173"/>
      <c r="H419" s="71" t="str">
        <v>libre</v>
      </c>
      <c r="I419" s="71" t="str">
        <v>libre</v>
      </c>
      <c r="J419" s="15" t="s">
        <v>256</v>
      </c>
      <c r="K419" s="84">
        <f t="shared" si="85"/>
        <v>13</v>
      </c>
      <c r="L419" s="28">
        <f t="shared" si="93"/>
        <v>0</v>
      </c>
      <c r="M419" s="28">
        <f t="shared" si="93"/>
        <v>0</v>
      </c>
      <c r="N419" s="28">
        <f t="shared" si="93"/>
        <v>0</v>
      </c>
      <c r="O419" s="28">
        <f t="shared" si="93"/>
        <v>0</v>
      </c>
      <c r="P419" s="28">
        <f t="shared" si="93"/>
        <v>0</v>
      </c>
      <c r="Q419" s="28">
        <f t="shared" si="93"/>
        <v>0</v>
      </c>
      <c r="R419" s="28">
        <f t="shared" si="93"/>
        <v>0</v>
      </c>
      <c r="S419" s="28">
        <f t="shared" si="93"/>
        <v>0</v>
      </c>
      <c r="T419" s="28">
        <f t="shared" si="92"/>
        <v>0</v>
      </c>
      <c r="U419" s="28">
        <f t="shared" si="92"/>
        <v>0</v>
      </c>
      <c r="V419" s="28">
        <f t="shared" si="92"/>
        <v>0</v>
      </c>
      <c r="W419" s="28">
        <f t="shared" si="92"/>
        <v>0</v>
      </c>
      <c r="X419" s="28">
        <f t="shared" si="92"/>
        <v>0</v>
      </c>
      <c r="Y419" s="28">
        <f t="shared" si="92"/>
        <v>0</v>
      </c>
      <c r="Z419" s="28">
        <f t="shared" si="92"/>
        <v>0</v>
      </c>
      <c r="AA419" s="28">
        <f t="shared" si="92"/>
        <v>0</v>
      </c>
      <c r="AB419" s="28">
        <f t="shared" si="92"/>
        <v>0</v>
      </c>
      <c r="AC419" s="28">
        <f t="shared" si="92"/>
        <v>0</v>
      </c>
      <c r="AD419" s="28">
        <f t="shared" si="92"/>
        <v>0</v>
      </c>
      <c r="AE419" s="28">
        <f t="shared" si="92"/>
        <v>0</v>
      </c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BQ419" s="172"/>
      <c r="BR419" s="172"/>
      <c r="BS419" s="172"/>
      <c r="BT419" s="172"/>
      <c r="BU419" s="172"/>
      <c r="BV419" s="172"/>
      <c r="BW419" s="172"/>
      <c r="BX419" s="172"/>
      <c r="BY419" s="172"/>
      <c r="BZ419" s="172"/>
      <c r="CA419" s="172"/>
      <c r="CB419" s="172"/>
      <c r="CC419" s="172"/>
      <c r="CD419" s="172"/>
      <c r="CE419" s="172"/>
      <c r="CF419" s="172"/>
      <c r="CG419" s="172"/>
      <c r="CH419" s="172"/>
      <c r="CI419" s="172"/>
    </row>
    <row r="420" spans="6:87" ht="12.75" customHeight="1" outlineLevel="1" x14ac:dyDescent="0.3">
      <c r="F420" s="70">
        <v>286</v>
      </c>
      <c r="G420" s="173"/>
      <c r="H420" s="71" t="str">
        <v>libre</v>
      </c>
      <c r="I420" s="71" t="str">
        <v>libre</v>
      </c>
      <c r="J420" s="15" t="s">
        <v>256</v>
      </c>
      <c r="K420" s="84">
        <f t="shared" si="85"/>
        <v>13</v>
      </c>
      <c r="L420" s="28">
        <f t="shared" si="93"/>
        <v>0</v>
      </c>
      <c r="M420" s="28">
        <f t="shared" si="93"/>
        <v>0</v>
      </c>
      <c r="N420" s="28">
        <f t="shared" si="93"/>
        <v>0</v>
      </c>
      <c r="O420" s="28">
        <f t="shared" si="93"/>
        <v>0</v>
      </c>
      <c r="P420" s="28">
        <f t="shared" si="93"/>
        <v>0</v>
      </c>
      <c r="Q420" s="28">
        <f t="shared" si="93"/>
        <v>0</v>
      </c>
      <c r="R420" s="28">
        <f t="shared" si="93"/>
        <v>0</v>
      </c>
      <c r="S420" s="28">
        <f t="shared" si="93"/>
        <v>0</v>
      </c>
      <c r="T420" s="28">
        <f t="shared" si="92"/>
        <v>0</v>
      </c>
      <c r="U420" s="28">
        <f t="shared" si="92"/>
        <v>0</v>
      </c>
      <c r="V420" s="28">
        <f t="shared" si="92"/>
        <v>0</v>
      </c>
      <c r="W420" s="28">
        <f t="shared" si="92"/>
        <v>0</v>
      </c>
      <c r="X420" s="28">
        <f t="shared" si="92"/>
        <v>0</v>
      </c>
      <c r="Y420" s="28">
        <f t="shared" si="92"/>
        <v>0</v>
      </c>
      <c r="Z420" s="28">
        <f t="shared" si="92"/>
        <v>0</v>
      </c>
      <c r="AA420" s="28">
        <f t="shared" si="92"/>
        <v>0</v>
      </c>
      <c r="AB420" s="28">
        <f t="shared" si="92"/>
        <v>0</v>
      </c>
      <c r="AC420" s="28">
        <f t="shared" si="92"/>
        <v>0</v>
      </c>
      <c r="AD420" s="28">
        <f t="shared" si="92"/>
        <v>0</v>
      </c>
      <c r="AE420" s="28">
        <f t="shared" ref="AE420" si="94">INDEX(As.Tb,$K420,AE$7)</f>
        <v>0</v>
      </c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BQ420" s="172"/>
      <c r="BR420" s="172"/>
      <c r="BS420" s="172"/>
      <c r="BT420" s="172"/>
      <c r="BU420" s="172"/>
      <c r="BV420" s="172"/>
      <c r="BW420" s="172"/>
      <c r="BX420" s="172"/>
      <c r="BY420" s="172"/>
      <c r="BZ420" s="172"/>
      <c r="CA420" s="172"/>
      <c r="CB420" s="172"/>
      <c r="CC420" s="172"/>
      <c r="CD420" s="172"/>
      <c r="CE420" s="172"/>
      <c r="CF420" s="172"/>
      <c r="CG420" s="172"/>
      <c r="CH420" s="172"/>
      <c r="CI420" s="172"/>
    </row>
    <row r="421" spans="6:87" ht="12.75" customHeight="1" outlineLevel="1" x14ac:dyDescent="0.3">
      <c r="F421" s="70">
        <v>287</v>
      </c>
      <c r="G421" s="173"/>
      <c r="H421" s="71" t="str">
        <v>libre</v>
      </c>
      <c r="I421" s="71" t="str">
        <v>libre</v>
      </c>
      <c r="J421" s="15" t="s">
        <v>256</v>
      </c>
      <c r="K421" s="84">
        <f t="shared" si="85"/>
        <v>13</v>
      </c>
      <c r="L421" s="28">
        <f t="shared" si="93"/>
        <v>0</v>
      </c>
      <c r="M421" s="28">
        <f t="shared" si="93"/>
        <v>0</v>
      </c>
      <c r="N421" s="28">
        <f t="shared" si="93"/>
        <v>0</v>
      </c>
      <c r="O421" s="28">
        <f t="shared" si="93"/>
        <v>0</v>
      </c>
      <c r="P421" s="28">
        <f t="shared" si="93"/>
        <v>0</v>
      </c>
      <c r="Q421" s="28">
        <f t="shared" si="93"/>
        <v>0</v>
      </c>
      <c r="R421" s="28">
        <f t="shared" si="93"/>
        <v>0</v>
      </c>
      <c r="S421" s="28">
        <f t="shared" si="93"/>
        <v>0</v>
      </c>
      <c r="T421" s="28">
        <f t="shared" ref="T421:AE427" si="95">INDEX(As.Tb,$K421,T$7)</f>
        <v>0</v>
      </c>
      <c r="U421" s="28">
        <f t="shared" si="95"/>
        <v>0</v>
      </c>
      <c r="V421" s="28">
        <f t="shared" si="95"/>
        <v>0</v>
      </c>
      <c r="W421" s="28">
        <f t="shared" si="95"/>
        <v>0</v>
      </c>
      <c r="X421" s="28">
        <f t="shared" si="95"/>
        <v>0</v>
      </c>
      <c r="Y421" s="28">
        <f t="shared" si="95"/>
        <v>0</v>
      </c>
      <c r="Z421" s="28">
        <f t="shared" si="95"/>
        <v>0</v>
      </c>
      <c r="AA421" s="28">
        <f t="shared" si="95"/>
        <v>0</v>
      </c>
      <c r="AB421" s="28">
        <f t="shared" si="95"/>
        <v>0</v>
      </c>
      <c r="AC421" s="28">
        <f t="shared" si="95"/>
        <v>0</v>
      </c>
      <c r="AD421" s="28">
        <f t="shared" si="95"/>
        <v>0</v>
      </c>
      <c r="AE421" s="28">
        <f t="shared" si="95"/>
        <v>0</v>
      </c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BQ421" s="172"/>
      <c r="BR421" s="172"/>
      <c r="BS421" s="172"/>
      <c r="BT421" s="172"/>
      <c r="BU421" s="172"/>
      <c r="BV421" s="172"/>
      <c r="BW421" s="172"/>
      <c r="BX421" s="172"/>
      <c r="BY421" s="172"/>
      <c r="BZ421" s="172"/>
      <c r="CA421" s="172"/>
      <c r="CB421" s="172"/>
      <c r="CC421" s="172"/>
      <c r="CD421" s="172"/>
      <c r="CE421" s="172"/>
      <c r="CF421" s="172"/>
      <c r="CG421" s="172"/>
      <c r="CH421" s="172"/>
      <c r="CI421" s="172"/>
    </row>
    <row r="422" spans="6:87" ht="12.75" customHeight="1" outlineLevel="1" x14ac:dyDescent="0.3">
      <c r="F422" s="70">
        <v>288</v>
      </c>
      <c r="G422" s="173"/>
      <c r="H422" s="71" t="str">
        <v>libre</v>
      </c>
      <c r="I422" s="71" t="str">
        <v>libre</v>
      </c>
      <c r="J422" s="15" t="s">
        <v>256</v>
      </c>
      <c r="K422" s="84">
        <f t="shared" si="85"/>
        <v>13</v>
      </c>
      <c r="L422" s="28">
        <f t="shared" si="93"/>
        <v>0</v>
      </c>
      <c r="M422" s="28">
        <f t="shared" si="93"/>
        <v>0</v>
      </c>
      <c r="N422" s="28">
        <f t="shared" si="93"/>
        <v>0</v>
      </c>
      <c r="O422" s="28">
        <f t="shared" si="93"/>
        <v>0</v>
      </c>
      <c r="P422" s="28">
        <f t="shared" si="93"/>
        <v>0</v>
      </c>
      <c r="Q422" s="28">
        <f t="shared" si="93"/>
        <v>0</v>
      </c>
      <c r="R422" s="28">
        <f t="shared" si="93"/>
        <v>0</v>
      </c>
      <c r="S422" s="28">
        <f t="shared" si="93"/>
        <v>0</v>
      </c>
      <c r="T422" s="28">
        <f t="shared" si="95"/>
        <v>0</v>
      </c>
      <c r="U422" s="28">
        <f t="shared" si="95"/>
        <v>0</v>
      </c>
      <c r="V422" s="28">
        <f t="shared" si="95"/>
        <v>0</v>
      </c>
      <c r="W422" s="28">
        <f t="shared" si="95"/>
        <v>0</v>
      </c>
      <c r="X422" s="28">
        <f t="shared" si="95"/>
        <v>0</v>
      </c>
      <c r="Y422" s="28">
        <f t="shared" si="95"/>
        <v>0</v>
      </c>
      <c r="Z422" s="28">
        <f t="shared" si="95"/>
        <v>0</v>
      </c>
      <c r="AA422" s="28">
        <f t="shared" si="95"/>
        <v>0</v>
      </c>
      <c r="AB422" s="28">
        <f t="shared" si="95"/>
        <v>0</v>
      </c>
      <c r="AC422" s="28">
        <f t="shared" si="95"/>
        <v>0</v>
      </c>
      <c r="AD422" s="28">
        <f t="shared" si="95"/>
        <v>0</v>
      </c>
      <c r="AE422" s="28">
        <f t="shared" si="95"/>
        <v>0</v>
      </c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BQ422" s="172"/>
      <c r="BR422" s="172"/>
      <c r="BS422" s="172"/>
      <c r="BT422" s="172"/>
      <c r="BU422" s="172"/>
      <c r="BV422" s="172"/>
      <c r="BW422" s="172"/>
      <c r="BX422" s="172"/>
      <c r="BY422" s="172"/>
      <c r="BZ422" s="172"/>
      <c r="CA422" s="172"/>
      <c r="CB422" s="172"/>
      <c r="CC422" s="172"/>
      <c r="CD422" s="172"/>
      <c r="CE422" s="172"/>
      <c r="CF422" s="172"/>
      <c r="CG422" s="172"/>
      <c r="CH422" s="172"/>
      <c r="CI422" s="172"/>
    </row>
    <row r="423" spans="6:87" ht="12.75" customHeight="1" outlineLevel="1" x14ac:dyDescent="0.3">
      <c r="F423" s="70">
        <v>289</v>
      </c>
      <c r="G423" s="173"/>
      <c r="H423" s="71" t="str">
        <v>libre</v>
      </c>
      <c r="I423" s="71" t="str">
        <v>libre</v>
      </c>
      <c r="J423" s="15" t="s">
        <v>256</v>
      </c>
      <c r="K423" s="84">
        <f t="shared" si="85"/>
        <v>13</v>
      </c>
      <c r="L423" s="28">
        <f t="shared" si="93"/>
        <v>0</v>
      </c>
      <c r="M423" s="28">
        <f t="shared" si="93"/>
        <v>0</v>
      </c>
      <c r="N423" s="28">
        <f t="shared" si="93"/>
        <v>0</v>
      </c>
      <c r="O423" s="28">
        <f t="shared" si="93"/>
        <v>0</v>
      </c>
      <c r="P423" s="28">
        <f t="shared" si="93"/>
        <v>0</v>
      </c>
      <c r="Q423" s="28">
        <f t="shared" si="93"/>
        <v>0</v>
      </c>
      <c r="R423" s="28">
        <f t="shared" si="93"/>
        <v>0</v>
      </c>
      <c r="S423" s="28">
        <f t="shared" si="93"/>
        <v>0</v>
      </c>
      <c r="T423" s="28">
        <f t="shared" si="95"/>
        <v>0</v>
      </c>
      <c r="U423" s="28">
        <f t="shared" si="95"/>
        <v>0</v>
      </c>
      <c r="V423" s="28">
        <f t="shared" si="95"/>
        <v>0</v>
      </c>
      <c r="W423" s="28">
        <f t="shared" si="95"/>
        <v>0</v>
      </c>
      <c r="X423" s="28">
        <f t="shared" si="95"/>
        <v>0</v>
      </c>
      <c r="Y423" s="28">
        <f t="shared" si="95"/>
        <v>0</v>
      </c>
      <c r="Z423" s="28">
        <f t="shared" si="95"/>
        <v>0</v>
      </c>
      <c r="AA423" s="28">
        <f t="shared" si="95"/>
        <v>0</v>
      </c>
      <c r="AB423" s="28">
        <f t="shared" si="95"/>
        <v>0</v>
      </c>
      <c r="AC423" s="28">
        <f t="shared" si="95"/>
        <v>0</v>
      </c>
      <c r="AD423" s="28">
        <f t="shared" si="95"/>
        <v>0</v>
      </c>
      <c r="AE423" s="28">
        <f t="shared" si="95"/>
        <v>0</v>
      </c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BQ423" s="172"/>
      <c r="BR423" s="172"/>
      <c r="BS423" s="172"/>
      <c r="BT423" s="172"/>
      <c r="BU423" s="172"/>
      <c r="BV423" s="172"/>
      <c r="BW423" s="172"/>
      <c r="BX423" s="172"/>
      <c r="BY423" s="172"/>
      <c r="BZ423" s="172"/>
      <c r="CA423" s="172"/>
      <c r="CB423" s="172"/>
      <c r="CC423" s="172"/>
      <c r="CD423" s="172"/>
      <c r="CE423" s="172"/>
      <c r="CF423" s="172"/>
      <c r="CG423" s="172"/>
      <c r="CH423" s="172"/>
      <c r="CI423" s="172"/>
    </row>
    <row r="424" spans="6:87" ht="12.75" customHeight="1" outlineLevel="1" x14ac:dyDescent="0.3">
      <c r="F424" s="70">
        <v>290</v>
      </c>
      <c r="G424" s="173"/>
      <c r="H424" s="71" t="str">
        <v>libre</v>
      </c>
      <c r="I424" s="71" t="str">
        <v>libre</v>
      </c>
      <c r="J424" s="15" t="s">
        <v>256</v>
      </c>
      <c r="K424" s="84">
        <f t="shared" si="85"/>
        <v>13</v>
      </c>
      <c r="L424" s="28">
        <f t="shared" si="93"/>
        <v>0</v>
      </c>
      <c r="M424" s="28">
        <f t="shared" si="93"/>
        <v>0</v>
      </c>
      <c r="N424" s="28">
        <f t="shared" si="93"/>
        <v>0</v>
      </c>
      <c r="O424" s="28">
        <f t="shared" si="93"/>
        <v>0</v>
      </c>
      <c r="P424" s="28">
        <f t="shared" si="93"/>
        <v>0</v>
      </c>
      <c r="Q424" s="28">
        <f t="shared" si="93"/>
        <v>0</v>
      </c>
      <c r="R424" s="28">
        <f t="shared" si="93"/>
        <v>0</v>
      </c>
      <c r="S424" s="28">
        <f t="shared" si="93"/>
        <v>0</v>
      </c>
      <c r="T424" s="28">
        <f t="shared" si="95"/>
        <v>0</v>
      </c>
      <c r="U424" s="28">
        <f t="shared" si="95"/>
        <v>0</v>
      </c>
      <c r="V424" s="28">
        <f t="shared" si="95"/>
        <v>0</v>
      </c>
      <c r="W424" s="28">
        <f t="shared" si="95"/>
        <v>0</v>
      </c>
      <c r="X424" s="28">
        <f t="shared" si="95"/>
        <v>0</v>
      </c>
      <c r="Y424" s="28">
        <f t="shared" si="95"/>
        <v>0</v>
      </c>
      <c r="Z424" s="28">
        <f t="shared" si="95"/>
        <v>0</v>
      </c>
      <c r="AA424" s="28">
        <f t="shared" si="95"/>
        <v>0</v>
      </c>
      <c r="AB424" s="28">
        <f t="shared" si="95"/>
        <v>0</v>
      </c>
      <c r="AC424" s="28">
        <f t="shared" si="95"/>
        <v>0</v>
      </c>
      <c r="AD424" s="28">
        <f t="shared" si="95"/>
        <v>0</v>
      </c>
      <c r="AE424" s="28">
        <f t="shared" si="95"/>
        <v>0</v>
      </c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BQ424" s="172"/>
      <c r="BR424" s="172"/>
      <c r="BS424" s="172"/>
      <c r="BT424" s="172"/>
      <c r="BU424" s="172"/>
      <c r="BV424" s="172"/>
      <c r="BW424" s="172"/>
      <c r="BX424" s="172"/>
      <c r="BY424" s="172"/>
      <c r="BZ424" s="172"/>
      <c r="CA424" s="172"/>
      <c r="CB424" s="172"/>
      <c r="CC424" s="172"/>
      <c r="CD424" s="172"/>
      <c r="CE424" s="172"/>
      <c r="CF424" s="172"/>
      <c r="CG424" s="172"/>
      <c r="CH424" s="172"/>
      <c r="CI424" s="172"/>
    </row>
    <row r="425" spans="6:87" ht="12.75" customHeight="1" outlineLevel="1" x14ac:dyDescent="0.3">
      <c r="F425" s="70">
        <v>291</v>
      </c>
      <c r="G425" s="173"/>
      <c r="H425" s="71" t="str">
        <v>libre</v>
      </c>
      <c r="I425" s="71" t="str">
        <v>libre</v>
      </c>
      <c r="J425" s="15" t="s">
        <v>256</v>
      </c>
      <c r="K425" s="84">
        <f t="shared" si="85"/>
        <v>13</v>
      </c>
      <c r="L425" s="28">
        <f t="shared" ref="L425:AA434" si="96">INDEX(As.Tb,$K425,L$7)</f>
        <v>0</v>
      </c>
      <c r="M425" s="28">
        <f t="shared" si="96"/>
        <v>0</v>
      </c>
      <c r="N425" s="28">
        <f t="shared" si="96"/>
        <v>0</v>
      </c>
      <c r="O425" s="28">
        <f t="shared" si="96"/>
        <v>0</v>
      </c>
      <c r="P425" s="28">
        <f t="shared" si="96"/>
        <v>0</v>
      </c>
      <c r="Q425" s="28">
        <f t="shared" si="96"/>
        <v>0</v>
      </c>
      <c r="R425" s="28">
        <f t="shared" si="96"/>
        <v>0</v>
      </c>
      <c r="S425" s="28">
        <f t="shared" si="96"/>
        <v>0</v>
      </c>
      <c r="T425" s="28">
        <f t="shared" si="96"/>
        <v>0</v>
      </c>
      <c r="U425" s="28">
        <f t="shared" si="96"/>
        <v>0</v>
      </c>
      <c r="V425" s="28">
        <f t="shared" si="96"/>
        <v>0</v>
      </c>
      <c r="W425" s="28">
        <f t="shared" si="96"/>
        <v>0</v>
      </c>
      <c r="X425" s="28">
        <f t="shared" si="96"/>
        <v>0</v>
      </c>
      <c r="Y425" s="28">
        <f t="shared" si="96"/>
        <v>0</v>
      </c>
      <c r="Z425" s="28">
        <f t="shared" si="96"/>
        <v>0</v>
      </c>
      <c r="AA425" s="28">
        <f t="shared" si="96"/>
        <v>0</v>
      </c>
      <c r="AB425" s="28">
        <f t="shared" si="95"/>
        <v>0</v>
      </c>
      <c r="AC425" s="28">
        <f t="shared" si="95"/>
        <v>0</v>
      </c>
      <c r="AD425" s="28">
        <f t="shared" si="95"/>
        <v>0</v>
      </c>
      <c r="AE425" s="28">
        <f t="shared" si="95"/>
        <v>0</v>
      </c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BQ425" s="172"/>
      <c r="BR425" s="172"/>
      <c r="BS425" s="172"/>
      <c r="BT425" s="172"/>
      <c r="BU425" s="172"/>
      <c r="BV425" s="172"/>
      <c r="BW425" s="172"/>
      <c r="BX425" s="172"/>
      <c r="BY425" s="172"/>
      <c r="BZ425" s="172"/>
      <c r="CA425" s="172"/>
      <c r="CB425" s="172"/>
      <c r="CC425" s="172"/>
      <c r="CD425" s="172"/>
      <c r="CE425" s="172"/>
      <c r="CF425" s="172"/>
      <c r="CG425" s="172"/>
      <c r="CH425" s="172"/>
      <c r="CI425" s="172"/>
    </row>
    <row r="426" spans="6:87" ht="12.75" customHeight="1" outlineLevel="1" x14ac:dyDescent="0.3">
      <c r="F426" s="70">
        <v>292</v>
      </c>
      <c r="G426" s="173"/>
      <c r="H426" s="71" t="str">
        <v>libre</v>
      </c>
      <c r="I426" s="71" t="str">
        <v>libre</v>
      </c>
      <c r="J426" s="15" t="s">
        <v>256</v>
      </c>
      <c r="K426" s="84">
        <f t="shared" si="85"/>
        <v>13</v>
      </c>
      <c r="L426" s="28">
        <f t="shared" si="96"/>
        <v>0</v>
      </c>
      <c r="M426" s="28">
        <f t="shared" si="96"/>
        <v>0</v>
      </c>
      <c r="N426" s="28">
        <f t="shared" si="96"/>
        <v>0</v>
      </c>
      <c r="O426" s="28">
        <f t="shared" si="96"/>
        <v>0</v>
      </c>
      <c r="P426" s="28">
        <f t="shared" si="96"/>
        <v>0</v>
      </c>
      <c r="Q426" s="28">
        <f t="shared" si="96"/>
        <v>0</v>
      </c>
      <c r="R426" s="28">
        <f t="shared" si="96"/>
        <v>0</v>
      </c>
      <c r="S426" s="28">
        <f t="shared" si="96"/>
        <v>0</v>
      </c>
      <c r="T426" s="28">
        <f t="shared" si="95"/>
        <v>0</v>
      </c>
      <c r="U426" s="28">
        <f t="shared" si="95"/>
        <v>0</v>
      </c>
      <c r="V426" s="28">
        <f t="shared" si="95"/>
        <v>0</v>
      </c>
      <c r="W426" s="28">
        <f t="shared" si="95"/>
        <v>0</v>
      </c>
      <c r="X426" s="28">
        <f t="shared" si="95"/>
        <v>0</v>
      </c>
      <c r="Y426" s="28">
        <f t="shared" si="95"/>
        <v>0</v>
      </c>
      <c r="Z426" s="28">
        <f t="shared" si="95"/>
        <v>0</v>
      </c>
      <c r="AA426" s="28">
        <f t="shared" si="95"/>
        <v>0</v>
      </c>
      <c r="AB426" s="28">
        <f t="shared" si="95"/>
        <v>0</v>
      </c>
      <c r="AC426" s="28">
        <f t="shared" si="95"/>
        <v>0</v>
      </c>
      <c r="AD426" s="28">
        <f t="shared" si="95"/>
        <v>0</v>
      </c>
      <c r="AE426" s="28">
        <f t="shared" si="95"/>
        <v>0</v>
      </c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BQ426" s="172"/>
      <c r="BR426" s="172"/>
      <c r="BS426" s="172"/>
      <c r="BT426" s="172"/>
      <c r="BU426" s="172"/>
      <c r="BV426" s="172"/>
      <c r="BW426" s="172"/>
      <c r="BX426" s="172"/>
      <c r="BY426" s="172"/>
      <c r="BZ426" s="172"/>
      <c r="CA426" s="172"/>
      <c r="CB426" s="172"/>
      <c r="CC426" s="172"/>
      <c r="CD426" s="172"/>
      <c r="CE426" s="172"/>
      <c r="CF426" s="172"/>
      <c r="CG426" s="172"/>
      <c r="CH426" s="172"/>
      <c r="CI426" s="172"/>
    </row>
    <row r="427" spans="6:87" ht="12.75" customHeight="1" outlineLevel="1" x14ac:dyDescent="0.3">
      <c r="F427" s="70">
        <v>293</v>
      </c>
      <c r="G427" s="173"/>
      <c r="H427" s="71" t="str">
        <v>libre</v>
      </c>
      <c r="I427" s="71" t="str">
        <v>libre</v>
      </c>
      <c r="J427" s="15" t="s">
        <v>256</v>
      </c>
      <c r="K427" s="84">
        <f t="shared" si="85"/>
        <v>13</v>
      </c>
      <c r="L427" s="28">
        <f t="shared" si="96"/>
        <v>0</v>
      </c>
      <c r="M427" s="28">
        <f t="shared" si="96"/>
        <v>0</v>
      </c>
      <c r="N427" s="28">
        <f t="shared" si="96"/>
        <v>0</v>
      </c>
      <c r="O427" s="28">
        <f t="shared" si="96"/>
        <v>0</v>
      </c>
      <c r="P427" s="28">
        <f t="shared" si="96"/>
        <v>0</v>
      </c>
      <c r="Q427" s="28">
        <f t="shared" si="96"/>
        <v>0</v>
      </c>
      <c r="R427" s="28">
        <f t="shared" si="96"/>
        <v>0</v>
      </c>
      <c r="S427" s="28">
        <f t="shared" si="96"/>
        <v>0</v>
      </c>
      <c r="T427" s="28">
        <f t="shared" si="95"/>
        <v>0</v>
      </c>
      <c r="U427" s="28">
        <f t="shared" si="95"/>
        <v>0</v>
      </c>
      <c r="V427" s="28">
        <f t="shared" si="95"/>
        <v>0</v>
      </c>
      <c r="W427" s="28">
        <f t="shared" si="95"/>
        <v>0</v>
      </c>
      <c r="X427" s="28">
        <f t="shared" si="95"/>
        <v>0</v>
      </c>
      <c r="Y427" s="28">
        <f t="shared" si="95"/>
        <v>0</v>
      </c>
      <c r="Z427" s="28">
        <f t="shared" si="95"/>
        <v>0</v>
      </c>
      <c r="AA427" s="28">
        <f t="shared" si="95"/>
        <v>0</v>
      </c>
      <c r="AB427" s="28">
        <f t="shared" si="95"/>
        <v>0</v>
      </c>
      <c r="AC427" s="28">
        <f t="shared" si="95"/>
        <v>0</v>
      </c>
      <c r="AD427" s="28">
        <f t="shared" si="95"/>
        <v>0</v>
      </c>
      <c r="AE427" s="28">
        <f t="shared" si="95"/>
        <v>0</v>
      </c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BQ427" s="172"/>
      <c r="BR427" s="172"/>
      <c r="BS427" s="172"/>
      <c r="BT427" s="172"/>
      <c r="BU427" s="172"/>
      <c r="BV427" s="172"/>
      <c r="BW427" s="172"/>
      <c r="BX427" s="172"/>
      <c r="BY427" s="172"/>
      <c r="BZ427" s="172"/>
      <c r="CA427" s="172"/>
      <c r="CB427" s="172"/>
      <c r="CC427" s="172"/>
      <c r="CD427" s="172"/>
      <c r="CE427" s="172"/>
      <c r="CF427" s="172"/>
      <c r="CG427" s="172"/>
      <c r="CH427" s="172"/>
      <c r="CI427" s="172"/>
    </row>
    <row r="428" spans="6:87" ht="12.75" customHeight="1" outlineLevel="1" x14ac:dyDescent="0.3">
      <c r="F428" s="70">
        <v>294</v>
      </c>
      <c r="G428" s="173"/>
      <c r="H428" s="71" t="str">
        <v>libre</v>
      </c>
      <c r="I428" s="71" t="str">
        <v>libre</v>
      </c>
      <c r="J428" s="15" t="s">
        <v>256</v>
      </c>
      <c r="K428" s="84">
        <f t="shared" si="85"/>
        <v>13</v>
      </c>
      <c r="L428" s="28">
        <f t="shared" si="96"/>
        <v>0</v>
      </c>
      <c r="M428" s="28">
        <f t="shared" si="96"/>
        <v>0</v>
      </c>
      <c r="N428" s="28">
        <f t="shared" si="96"/>
        <v>0</v>
      </c>
      <c r="O428" s="28">
        <f t="shared" si="96"/>
        <v>0</v>
      </c>
      <c r="P428" s="28">
        <f t="shared" si="96"/>
        <v>0</v>
      </c>
      <c r="Q428" s="28">
        <f t="shared" si="96"/>
        <v>0</v>
      </c>
      <c r="R428" s="28">
        <f t="shared" si="96"/>
        <v>0</v>
      </c>
      <c r="S428" s="28">
        <f t="shared" si="96"/>
        <v>0</v>
      </c>
      <c r="T428" s="28">
        <f t="shared" ref="T428:AE434" si="97">INDEX(As.Tb,$K428,T$7)</f>
        <v>0</v>
      </c>
      <c r="U428" s="28">
        <f t="shared" si="97"/>
        <v>0</v>
      </c>
      <c r="V428" s="28">
        <f t="shared" si="97"/>
        <v>0</v>
      </c>
      <c r="W428" s="28">
        <f t="shared" si="97"/>
        <v>0</v>
      </c>
      <c r="X428" s="28">
        <f t="shared" si="97"/>
        <v>0</v>
      </c>
      <c r="Y428" s="28">
        <f t="shared" si="97"/>
        <v>0</v>
      </c>
      <c r="Z428" s="28">
        <f t="shared" si="97"/>
        <v>0</v>
      </c>
      <c r="AA428" s="28">
        <f t="shared" si="97"/>
        <v>0</v>
      </c>
      <c r="AB428" s="28">
        <f t="shared" si="97"/>
        <v>0</v>
      </c>
      <c r="AC428" s="28">
        <f t="shared" si="97"/>
        <v>0</v>
      </c>
      <c r="AD428" s="28">
        <f t="shared" si="97"/>
        <v>0</v>
      </c>
      <c r="AE428" s="28">
        <f t="shared" si="97"/>
        <v>0</v>
      </c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BQ428" s="172"/>
      <c r="BR428" s="172"/>
      <c r="BS428" s="172"/>
      <c r="BT428" s="172"/>
      <c r="BU428" s="172"/>
      <c r="BV428" s="172"/>
      <c r="BW428" s="172"/>
      <c r="BX428" s="172"/>
      <c r="BY428" s="172"/>
      <c r="BZ428" s="172"/>
      <c r="CA428" s="172"/>
      <c r="CB428" s="172"/>
      <c r="CC428" s="172"/>
      <c r="CD428" s="172"/>
      <c r="CE428" s="172"/>
      <c r="CF428" s="172"/>
      <c r="CG428" s="172"/>
      <c r="CH428" s="172"/>
      <c r="CI428" s="172"/>
    </row>
    <row r="429" spans="6:87" ht="12.75" customHeight="1" outlineLevel="1" x14ac:dyDescent="0.3">
      <c r="F429" s="70">
        <v>295</v>
      </c>
      <c r="G429" s="173"/>
      <c r="H429" s="71" t="str">
        <v>libre</v>
      </c>
      <c r="I429" s="71" t="str">
        <v>libre</v>
      </c>
      <c r="J429" s="15" t="s">
        <v>256</v>
      </c>
      <c r="K429" s="84">
        <f t="shared" si="85"/>
        <v>13</v>
      </c>
      <c r="L429" s="28">
        <f t="shared" si="96"/>
        <v>0</v>
      </c>
      <c r="M429" s="28">
        <f t="shared" si="96"/>
        <v>0</v>
      </c>
      <c r="N429" s="28">
        <f t="shared" si="96"/>
        <v>0</v>
      </c>
      <c r="O429" s="28">
        <f t="shared" si="96"/>
        <v>0</v>
      </c>
      <c r="P429" s="28">
        <f t="shared" si="96"/>
        <v>0</v>
      </c>
      <c r="Q429" s="28">
        <f t="shared" si="96"/>
        <v>0</v>
      </c>
      <c r="R429" s="28">
        <f t="shared" si="96"/>
        <v>0</v>
      </c>
      <c r="S429" s="28">
        <f t="shared" si="96"/>
        <v>0</v>
      </c>
      <c r="T429" s="28">
        <f t="shared" si="97"/>
        <v>0</v>
      </c>
      <c r="U429" s="28">
        <f t="shared" si="97"/>
        <v>0</v>
      </c>
      <c r="V429" s="28">
        <f t="shared" si="97"/>
        <v>0</v>
      </c>
      <c r="W429" s="28">
        <f t="shared" si="97"/>
        <v>0</v>
      </c>
      <c r="X429" s="28">
        <f t="shared" si="97"/>
        <v>0</v>
      </c>
      <c r="Y429" s="28">
        <f t="shared" si="97"/>
        <v>0</v>
      </c>
      <c r="Z429" s="28">
        <f t="shared" si="97"/>
        <v>0</v>
      </c>
      <c r="AA429" s="28">
        <f t="shared" si="97"/>
        <v>0</v>
      </c>
      <c r="AB429" s="28">
        <f t="shared" si="97"/>
        <v>0</v>
      </c>
      <c r="AC429" s="28">
        <f t="shared" si="97"/>
        <v>0</v>
      </c>
      <c r="AD429" s="28">
        <f t="shared" si="97"/>
        <v>0</v>
      </c>
      <c r="AE429" s="28">
        <f t="shared" si="97"/>
        <v>0</v>
      </c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BQ429" s="172"/>
      <c r="BR429" s="172"/>
      <c r="BS429" s="172"/>
      <c r="BT429" s="172"/>
      <c r="BU429" s="172"/>
      <c r="BV429" s="172"/>
      <c r="BW429" s="172"/>
      <c r="BX429" s="172"/>
      <c r="BY429" s="172"/>
      <c r="BZ429" s="172"/>
      <c r="CA429" s="172"/>
      <c r="CB429" s="172"/>
      <c r="CC429" s="172"/>
      <c r="CD429" s="172"/>
      <c r="CE429" s="172"/>
      <c r="CF429" s="172"/>
      <c r="CG429" s="172"/>
      <c r="CH429" s="172"/>
      <c r="CI429" s="172"/>
    </row>
    <row r="430" spans="6:87" ht="12.75" customHeight="1" outlineLevel="1" x14ac:dyDescent="0.3">
      <c r="F430" s="70">
        <v>296</v>
      </c>
      <c r="G430" s="173"/>
      <c r="H430" s="71" t="str">
        <v>libre</v>
      </c>
      <c r="I430" s="71" t="str">
        <v>libre</v>
      </c>
      <c r="J430" s="15" t="s">
        <v>256</v>
      </c>
      <c r="K430" s="84">
        <f t="shared" si="85"/>
        <v>13</v>
      </c>
      <c r="L430" s="28">
        <f t="shared" si="96"/>
        <v>0</v>
      </c>
      <c r="M430" s="28">
        <f t="shared" si="96"/>
        <v>0</v>
      </c>
      <c r="N430" s="28">
        <f t="shared" si="96"/>
        <v>0</v>
      </c>
      <c r="O430" s="28">
        <f t="shared" si="96"/>
        <v>0</v>
      </c>
      <c r="P430" s="28">
        <f t="shared" si="96"/>
        <v>0</v>
      </c>
      <c r="Q430" s="28">
        <f t="shared" si="96"/>
        <v>0</v>
      </c>
      <c r="R430" s="28">
        <f t="shared" si="96"/>
        <v>0</v>
      </c>
      <c r="S430" s="28">
        <f t="shared" si="96"/>
        <v>0</v>
      </c>
      <c r="T430" s="28">
        <f t="shared" si="97"/>
        <v>0</v>
      </c>
      <c r="U430" s="28">
        <f t="shared" si="97"/>
        <v>0</v>
      </c>
      <c r="V430" s="28">
        <f t="shared" si="97"/>
        <v>0</v>
      </c>
      <c r="W430" s="28">
        <f t="shared" si="97"/>
        <v>0</v>
      </c>
      <c r="X430" s="28">
        <f t="shared" si="97"/>
        <v>0</v>
      </c>
      <c r="Y430" s="28">
        <f t="shared" si="97"/>
        <v>0</v>
      </c>
      <c r="Z430" s="28">
        <f t="shared" si="97"/>
        <v>0</v>
      </c>
      <c r="AA430" s="28">
        <f t="shared" si="97"/>
        <v>0</v>
      </c>
      <c r="AB430" s="28">
        <f t="shared" si="97"/>
        <v>0</v>
      </c>
      <c r="AC430" s="28">
        <f t="shared" si="97"/>
        <v>0</v>
      </c>
      <c r="AD430" s="28">
        <f t="shared" si="97"/>
        <v>0</v>
      </c>
      <c r="AE430" s="28">
        <f t="shared" si="97"/>
        <v>0</v>
      </c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BQ430" s="172"/>
      <c r="BR430" s="172"/>
      <c r="BS430" s="172"/>
      <c r="BT430" s="172"/>
      <c r="BU430" s="172"/>
      <c r="BV430" s="172"/>
      <c r="BW430" s="172"/>
      <c r="BX430" s="172"/>
      <c r="BY430" s="172"/>
      <c r="BZ430" s="172"/>
      <c r="CA430" s="172"/>
      <c r="CB430" s="172"/>
      <c r="CC430" s="172"/>
      <c r="CD430" s="172"/>
      <c r="CE430" s="172"/>
      <c r="CF430" s="172"/>
      <c r="CG430" s="172"/>
      <c r="CH430" s="172"/>
      <c r="CI430" s="172"/>
    </row>
    <row r="431" spans="6:87" ht="12.75" customHeight="1" outlineLevel="1" x14ac:dyDescent="0.3">
      <c r="F431" s="70">
        <v>297</v>
      </c>
      <c r="G431" s="173"/>
      <c r="H431" s="71" t="str">
        <v>libre</v>
      </c>
      <c r="I431" s="71" t="str">
        <v>libre</v>
      </c>
      <c r="J431" s="15" t="s">
        <v>256</v>
      </c>
      <c r="K431" s="84">
        <f t="shared" si="85"/>
        <v>13</v>
      </c>
      <c r="L431" s="28">
        <f t="shared" si="96"/>
        <v>0</v>
      </c>
      <c r="M431" s="28">
        <f t="shared" si="96"/>
        <v>0</v>
      </c>
      <c r="N431" s="28">
        <f t="shared" si="96"/>
        <v>0</v>
      </c>
      <c r="O431" s="28">
        <f t="shared" si="96"/>
        <v>0</v>
      </c>
      <c r="P431" s="28">
        <f t="shared" si="96"/>
        <v>0</v>
      </c>
      <c r="Q431" s="28">
        <f t="shared" si="96"/>
        <v>0</v>
      </c>
      <c r="R431" s="28">
        <f t="shared" si="96"/>
        <v>0</v>
      </c>
      <c r="S431" s="28">
        <f t="shared" si="96"/>
        <v>0</v>
      </c>
      <c r="T431" s="28">
        <f t="shared" si="97"/>
        <v>0</v>
      </c>
      <c r="U431" s="28">
        <f t="shared" si="97"/>
        <v>0</v>
      </c>
      <c r="V431" s="28">
        <f t="shared" si="97"/>
        <v>0</v>
      </c>
      <c r="W431" s="28">
        <f t="shared" si="97"/>
        <v>0</v>
      </c>
      <c r="X431" s="28">
        <f t="shared" si="97"/>
        <v>0</v>
      </c>
      <c r="Y431" s="28">
        <f t="shared" si="97"/>
        <v>0</v>
      </c>
      <c r="Z431" s="28">
        <f t="shared" si="97"/>
        <v>0</v>
      </c>
      <c r="AA431" s="28">
        <f t="shared" si="97"/>
        <v>0</v>
      </c>
      <c r="AB431" s="28">
        <f t="shared" si="97"/>
        <v>0</v>
      </c>
      <c r="AC431" s="28">
        <f t="shared" si="97"/>
        <v>0</v>
      </c>
      <c r="AD431" s="28">
        <f t="shared" si="97"/>
        <v>0</v>
      </c>
      <c r="AE431" s="28">
        <f t="shared" si="97"/>
        <v>0</v>
      </c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BQ431" s="172"/>
      <c r="BR431" s="172"/>
      <c r="BS431" s="172"/>
      <c r="BT431" s="172"/>
      <c r="BU431" s="172"/>
      <c r="BV431" s="172"/>
      <c r="BW431" s="172"/>
      <c r="BX431" s="172"/>
      <c r="BY431" s="172"/>
      <c r="BZ431" s="172"/>
      <c r="CA431" s="172"/>
      <c r="CB431" s="172"/>
      <c r="CC431" s="172"/>
      <c r="CD431" s="172"/>
      <c r="CE431" s="172"/>
      <c r="CF431" s="172"/>
      <c r="CG431" s="172"/>
      <c r="CH431" s="172"/>
      <c r="CI431" s="172"/>
    </row>
    <row r="432" spans="6:87" ht="12.75" customHeight="1" outlineLevel="1" x14ac:dyDescent="0.3">
      <c r="F432" s="70">
        <v>298</v>
      </c>
      <c r="G432" s="173"/>
      <c r="H432" s="71" t="str">
        <v>libre</v>
      </c>
      <c r="I432" s="71" t="str">
        <v>libre</v>
      </c>
      <c r="J432" s="15" t="s">
        <v>256</v>
      </c>
      <c r="K432" s="84">
        <f t="shared" si="85"/>
        <v>13</v>
      </c>
      <c r="L432" s="28">
        <f t="shared" si="96"/>
        <v>0</v>
      </c>
      <c r="M432" s="28">
        <f t="shared" si="96"/>
        <v>0</v>
      </c>
      <c r="N432" s="28">
        <f t="shared" si="96"/>
        <v>0</v>
      </c>
      <c r="O432" s="28">
        <f t="shared" si="96"/>
        <v>0</v>
      </c>
      <c r="P432" s="28">
        <f t="shared" si="96"/>
        <v>0</v>
      </c>
      <c r="Q432" s="28">
        <f t="shared" si="96"/>
        <v>0</v>
      </c>
      <c r="R432" s="28">
        <f t="shared" si="96"/>
        <v>0</v>
      </c>
      <c r="S432" s="28">
        <f t="shared" si="96"/>
        <v>0</v>
      </c>
      <c r="T432" s="28">
        <f t="shared" si="97"/>
        <v>0</v>
      </c>
      <c r="U432" s="28">
        <f t="shared" si="97"/>
        <v>0</v>
      </c>
      <c r="V432" s="28">
        <f t="shared" si="97"/>
        <v>0</v>
      </c>
      <c r="W432" s="28">
        <f t="shared" si="97"/>
        <v>0</v>
      </c>
      <c r="X432" s="28">
        <f t="shared" si="97"/>
        <v>0</v>
      </c>
      <c r="Y432" s="28">
        <f t="shared" si="97"/>
        <v>0</v>
      </c>
      <c r="Z432" s="28">
        <f t="shared" si="97"/>
        <v>0</v>
      </c>
      <c r="AA432" s="28">
        <f t="shared" si="97"/>
        <v>0</v>
      </c>
      <c r="AB432" s="28">
        <f t="shared" si="97"/>
        <v>0</v>
      </c>
      <c r="AC432" s="28">
        <f t="shared" si="97"/>
        <v>0</v>
      </c>
      <c r="AD432" s="28">
        <f t="shared" si="97"/>
        <v>0</v>
      </c>
      <c r="AE432" s="28">
        <f t="shared" si="97"/>
        <v>0</v>
      </c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BQ432" s="172"/>
      <c r="BR432" s="172"/>
      <c r="BS432" s="172"/>
      <c r="BT432" s="172"/>
      <c r="BU432" s="172"/>
      <c r="BV432" s="172"/>
      <c r="BW432" s="172"/>
      <c r="BX432" s="172"/>
      <c r="BY432" s="172"/>
      <c r="BZ432" s="172"/>
      <c r="CA432" s="172"/>
      <c r="CB432" s="172"/>
      <c r="CC432" s="172"/>
      <c r="CD432" s="172"/>
      <c r="CE432" s="172"/>
      <c r="CF432" s="172"/>
      <c r="CG432" s="172"/>
      <c r="CH432" s="172"/>
      <c r="CI432" s="172"/>
    </row>
    <row r="433" spans="4:87" outlineLevel="1" x14ac:dyDescent="0.3">
      <c r="F433" s="70">
        <v>299</v>
      </c>
      <c r="G433" s="173"/>
      <c r="H433" s="71" t="str">
        <v>libre</v>
      </c>
      <c r="I433" s="71" t="str">
        <v>libre</v>
      </c>
      <c r="J433" s="15" t="s">
        <v>256</v>
      </c>
      <c r="K433" s="84">
        <f t="shared" si="85"/>
        <v>13</v>
      </c>
      <c r="L433" s="28">
        <f t="shared" si="96"/>
        <v>0</v>
      </c>
      <c r="M433" s="28">
        <f t="shared" si="96"/>
        <v>0</v>
      </c>
      <c r="N433" s="28">
        <f t="shared" si="96"/>
        <v>0</v>
      </c>
      <c r="O433" s="28">
        <f t="shared" si="96"/>
        <v>0</v>
      </c>
      <c r="P433" s="28">
        <f t="shared" si="96"/>
        <v>0</v>
      </c>
      <c r="Q433" s="28">
        <f t="shared" si="96"/>
        <v>0</v>
      </c>
      <c r="R433" s="28">
        <f t="shared" si="96"/>
        <v>0</v>
      </c>
      <c r="S433" s="28">
        <f t="shared" si="96"/>
        <v>0</v>
      </c>
      <c r="T433" s="28">
        <f t="shared" si="97"/>
        <v>0</v>
      </c>
      <c r="U433" s="28">
        <f t="shared" si="97"/>
        <v>0</v>
      </c>
      <c r="V433" s="28">
        <f t="shared" si="97"/>
        <v>0</v>
      </c>
      <c r="W433" s="28">
        <f t="shared" si="97"/>
        <v>0</v>
      </c>
      <c r="X433" s="28">
        <f t="shared" si="97"/>
        <v>0</v>
      </c>
      <c r="Y433" s="28">
        <f t="shared" si="97"/>
        <v>0</v>
      </c>
      <c r="Z433" s="28">
        <f t="shared" si="97"/>
        <v>0</v>
      </c>
      <c r="AA433" s="28">
        <f t="shared" si="97"/>
        <v>0</v>
      </c>
      <c r="AB433" s="28">
        <f t="shared" si="97"/>
        <v>0</v>
      </c>
      <c r="AC433" s="28">
        <f t="shared" si="97"/>
        <v>0</v>
      </c>
      <c r="AD433" s="28">
        <f t="shared" si="97"/>
        <v>0</v>
      </c>
      <c r="AE433" s="28">
        <f t="shared" si="97"/>
        <v>0</v>
      </c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BQ433" s="172"/>
      <c r="BR433" s="172"/>
      <c r="BS433" s="172"/>
      <c r="BT433" s="172"/>
      <c r="BU433" s="172"/>
      <c r="BV433" s="172"/>
      <c r="BW433" s="172"/>
      <c r="BX433" s="172"/>
      <c r="BY433" s="172"/>
      <c r="BZ433" s="172"/>
      <c r="CA433" s="172"/>
      <c r="CB433" s="172"/>
      <c r="CC433" s="172"/>
      <c r="CD433" s="172"/>
      <c r="CE433" s="172"/>
      <c r="CF433" s="172"/>
      <c r="CG433" s="172"/>
      <c r="CH433" s="172"/>
      <c r="CI433" s="172"/>
    </row>
    <row r="434" spans="4:87" ht="14.4" outlineLevel="1" thickBot="1" x14ac:dyDescent="0.35">
      <c r="F434" s="70">
        <v>300</v>
      </c>
      <c r="G434" s="173"/>
      <c r="H434" s="71" t="str">
        <v>libre</v>
      </c>
      <c r="I434" s="71" t="str">
        <v>libre</v>
      </c>
      <c r="J434" s="15" t="s">
        <v>256</v>
      </c>
      <c r="K434" s="84">
        <f t="shared" si="85"/>
        <v>13</v>
      </c>
      <c r="L434" s="28">
        <f t="shared" si="96"/>
        <v>0</v>
      </c>
      <c r="M434" s="28">
        <f t="shared" si="96"/>
        <v>0</v>
      </c>
      <c r="N434" s="28">
        <f t="shared" si="96"/>
        <v>0</v>
      </c>
      <c r="O434" s="28">
        <f t="shared" si="96"/>
        <v>0</v>
      </c>
      <c r="P434" s="28">
        <f t="shared" si="96"/>
        <v>0</v>
      </c>
      <c r="Q434" s="28">
        <f t="shared" si="96"/>
        <v>0</v>
      </c>
      <c r="R434" s="28">
        <f t="shared" si="96"/>
        <v>0</v>
      </c>
      <c r="S434" s="28">
        <f t="shared" si="96"/>
        <v>0</v>
      </c>
      <c r="T434" s="28">
        <f t="shared" si="97"/>
        <v>0</v>
      </c>
      <c r="U434" s="28">
        <f t="shared" si="97"/>
        <v>0</v>
      </c>
      <c r="V434" s="28">
        <f t="shared" si="97"/>
        <v>0</v>
      </c>
      <c r="W434" s="28">
        <f t="shared" si="97"/>
        <v>0</v>
      </c>
      <c r="X434" s="28">
        <f t="shared" si="97"/>
        <v>0</v>
      </c>
      <c r="Y434" s="28">
        <f t="shared" si="97"/>
        <v>0</v>
      </c>
      <c r="Z434" s="28">
        <f t="shared" si="97"/>
        <v>0</v>
      </c>
      <c r="AA434" s="28">
        <f t="shared" si="97"/>
        <v>0</v>
      </c>
      <c r="AB434" s="28">
        <f t="shared" si="97"/>
        <v>0</v>
      </c>
      <c r="AC434" s="28">
        <f t="shared" si="97"/>
        <v>0</v>
      </c>
      <c r="AD434" s="28">
        <f t="shared" si="97"/>
        <v>0</v>
      </c>
      <c r="AE434" s="28">
        <f t="shared" si="97"/>
        <v>0</v>
      </c>
      <c r="AF434" s="63" t="s">
        <v>335</v>
      </c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BQ434" s="172"/>
      <c r="BR434" s="172"/>
      <c r="BS434" s="172"/>
      <c r="BT434" s="172"/>
      <c r="BU434" s="172"/>
      <c r="BV434" s="172"/>
      <c r="BW434" s="172"/>
      <c r="BX434" s="172"/>
      <c r="BY434" s="172"/>
      <c r="BZ434" s="172"/>
      <c r="CA434" s="172"/>
      <c r="CB434" s="172"/>
      <c r="CC434" s="172"/>
      <c r="CD434" s="172"/>
      <c r="CE434" s="172"/>
      <c r="CF434" s="172"/>
      <c r="CG434" s="172"/>
      <c r="CH434" s="172"/>
      <c r="CI434" s="172"/>
    </row>
    <row r="435" spans="4:87" outlineLevel="1" x14ac:dyDescent="0.3">
      <c r="D435" s="233"/>
      <c r="E435" s="23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BQ435" s="172"/>
      <c r="BR435" s="172"/>
      <c r="BS435" s="172"/>
      <c r="BT435" s="172"/>
      <c r="BU435" s="172"/>
      <c r="BV435" s="172"/>
      <c r="BW435" s="172"/>
      <c r="BX435" s="172"/>
      <c r="BY435" s="172"/>
      <c r="BZ435" s="172"/>
      <c r="CA435" s="172"/>
      <c r="CB435" s="172"/>
      <c r="CC435" s="172"/>
      <c r="CD435" s="172"/>
      <c r="CE435" s="172"/>
      <c r="CF435" s="172"/>
      <c r="CG435" s="172"/>
      <c r="CH435" s="172"/>
      <c r="CI435" s="172"/>
    </row>
    <row r="436" spans="4:87" x14ac:dyDescent="0.3"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BQ436" s="172"/>
      <c r="BR436" s="172"/>
      <c r="BS436" s="172"/>
      <c r="BT436" s="172"/>
      <c r="BU436" s="172"/>
      <c r="BV436" s="172"/>
      <c r="BW436" s="172"/>
      <c r="BX436" s="172"/>
      <c r="BY436" s="172"/>
      <c r="BZ436" s="172"/>
      <c r="CA436" s="172"/>
      <c r="CB436" s="172"/>
      <c r="CC436" s="172"/>
      <c r="CD436" s="172"/>
      <c r="CE436" s="172"/>
      <c r="CF436" s="172"/>
      <c r="CG436" s="172"/>
      <c r="CH436" s="172"/>
      <c r="CI436" s="172"/>
    </row>
    <row r="437" spans="4:87" x14ac:dyDescent="0.3">
      <c r="AE437" s="180"/>
      <c r="AF437" s="180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BY437" s="172"/>
      <c r="BZ437" s="172"/>
      <c r="CA437" s="172"/>
      <c r="CB437" s="172"/>
      <c r="CC437" s="172"/>
      <c r="CD437" s="172"/>
      <c r="CE437" s="172"/>
      <c r="CF437" s="172"/>
      <c r="CG437" s="172"/>
      <c r="CH437" s="172"/>
      <c r="CI437" s="172"/>
    </row>
    <row r="438" spans="4:87" x14ac:dyDescent="0.3">
      <c r="AE438" s="180"/>
      <c r="AF438" s="180"/>
      <c r="AG438" s="180"/>
      <c r="AH438" s="180"/>
      <c r="AI438" s="180"/>
    </row>
    <row r="439" spans="4:87" x14ac:dyDescent="0.3">
      <c r="AE439" s="180"/>
      <c r="AF439" s="180"/>
      <c r="AG439" s="180"/>
      <c r="AH439" s="180"/>
      <c r="AI439" s="180"/>
    </row>
    <row r="453" spans="10:10" x14ac:dyDescent="0.3">
      <c r="J453"/>
    </row>
    <row r="454" spans="10:10" x14ac:dyDescent="0.3">
      <c r="J454"/>
    </row>
    <row r="455" spans="10:10" x14ac:dyDescent="0.3">
      <c r="J455"/>
    </row>
    <row r="456" spans="10:10" x14ac:dyDescent="0.3">
      <c r="J456"/>
    </row>
    <row r="457" spans="10:10" x14ac:dyDescent="0.3">
      <c r="J457"/>
    </row>
    <row r="458" spans="10:10" x14ac:dyDescent="0.3">
      <c r="J458"/>
    </row>
    <row r="459" spans="10:10" x14ac:dyDescent="0.3">
      <c r="J459"/>
    </row>
    <row r="460" spans="10:10" x14ac:dyDescent="0.3">
      <c r="J460"/>
    </row>
    <row r="461" spans="10:10" x14ac:dyDescent="0.3">
      <c r="J461"/>
    </row>
    <row r="462" spans="10:10" x14ac:dyDescent="0.3">
      <c r="J462"/>
    </row>
    <row r="463" spans="10:10" x14ac:dyDescent="0.3">
      <c r="J463"/>
    </row>
    <row r="464" spans="10:10" x14ac:dyDescent="0.3">
      <c r="J464"/>
    </row>
    <row r="465" spans="10:10" x14ac:dyDescent="0.3">
      <c r="J465"/>
    </row>
    <row r="466" spans="10:10" x14ac:dyDescent="0.3">
      <c r="J466"/>
    </row>
    <row r="467" spans="10:10" x14ac:dyDescent="0.3">
      <c r="J467"/>
    </row>
    <row r="468" spans="10:10" x14ac:dyDescent="0.3">
      <c r="J468"/>
    </row>
    <row r="469" spans="10:10" x14ac:dyDescent="0.3">
      <c r="J469"/>
    </row>
    <row r="470" spans="10:10" x14ac:dyDescent="0.3">
      <c r="J470"/>
    </row>
    <row r="471" spans="10:10" x14ac:dyDescent="0.3">
      <c r="J471"/>
    </row>
    <row r="472" spans="10:10" x14ac:dyDescent="0.3">
      <c r="J472"/>
    </row>
    <row r="473" spans="10:10" x14ac:dyDescent="0.3">
      <c r="J473"/>
    </row>
    <row r="474" spans="10:10" x14ac:dyDescent="0.3">
      <c r="J474"/>
    </row>
    <row r="475" spans="10:10" x14ac:dyDescent="0.3">
      <c r="J475"/>
    </row>
    <row r="476" spans="10:10" x14ac:dyDescent="0.3">
      <c r="J476"/>
    </row>
    <row r="477" spans="10:10" x14ac:dyDescent="0.3">
      <c r="J477"/>
    </row>
    <row r="478" spans="10:10" x14ac:dyDescent="0.3">
      <c r="J478"/>
    </row>
    <row r="479" spans="10:10" x14ac:dyDescent="0.3">
      <c r="J479"/>
    </row>
    <row r="480" spans="10:10" x14ac:dyDescent="0.3">
      <c r="J480"/>
    </row>
    <row r="481" spans="10:10" x14ac:dyDescent="0.3">
      <c r="J481"/>
    </row>
    <row r="482" spans="10:10" x14ac:dyDescent="0.3">
      <c r="J482"/>
    </row>
    <row r="483" spans="10:10" x14ac:dyDescent="0.3">
      <c r="J483"/>
    </row>
    <row r="484" spans="10:10" x14ac:dyDescent="0.3">
      <c r="J484"/>
    </row>
    <row r="485" spans="10:10" x14ac:dyDescent="0.3">
      <c r="J485"/>
    </row>
    <row r="486" spans="10:10" x14ac:dyDescent="0.3">
      <c r="J486"/>
    </row>
    <row r="487" spans="10:10" x14ac:dyDescent="0.3">
      <c r="J487"/>
    </row>
    <row r="488" spans="10:10" x14ac:dyDescent="0.3">
      <c r="J488"/>
    </row>
    <row r="489" spans="10:10" x14ac:dyDescent="0.3">
      <c r="J489"/>
    </row>
    <row r="490" spans="10:10" x14ac:dyDescent="0.3">
      <c r="J490"/>
    </row>
    <row r="491" spans="10:10" x14ac:dyDescent="0.3">
      <c r="J491"/>
    </row>
    <row r="492" spans="10:10" x14ac:dyDescent="0.3">
      <c r="J492"/>
    </row>
    <row r="493" spans="10:10" x14ac:dyDescent="0.3">
      <c r="J493"/>
    </row>
    <row r="494" spans="10:10" x14ac:dyDescent="0.3">
      <c r="J494"/>
    </row>
    <row r="495" spans="10:10" x14ac:dyDescent="0.3">
      <c r="J495"/>
    </row>
    <row r="496" spans="10:10" x14ac:dyDescent="0.3">
      <c r="J496"/>
    </row>
    <row r="497" spans="10:10" x14ac:dyDescent="0.3">
      <c r="J497"/>
    </row>
    <row r="498" spans="10:10" x14ac:dyDescent="0.3">
      <c r="J498"/>
    </row>
    <row r="499" spans="10:10" x14ac:dyDescent="0.3">
      <c r="J499"/>
    </row>
    <row r="500" spans="10:10" x14ac:dyDescent="0.3">
      <c r="J500"/>
    </row>
    <row r="501" spans="10:10" x14ac:dyDescent="0.3">
      <c r="J501"/>
    </row>
    <row r="502" spans="10:10" x14ac:dyDescent="0.3">
      <c r="J502"/>
    </row>
    <row r="503" spans="10:10" x14ac:dyDescent="0.3">
      <c r="J503"/>
    </row>
    <row r="504" spans="10:10" x14ac:dyDescent="0.3">
      <c r="J504"/>
    </row>
    <row r="505" spans="10:10" x14ac:dyDescent="0.3">
      <c r="J505"/>
    </row>
    <row r="506" spans="10:10" x14ac:dyDescent="0.3">
      <c r="J506"/>
    </row>
    <row r="507" spans="10:10" x14ac:dyDescent="0.3">
      <c r="J507"/>
    </row>
    <row r="508" spans="10:10" x14ac:dyDescent="0.3">
      <c r="J508"/>
    </row>
    <row r="509" spans="10:10" x14ac:dyDescent="0.3">
      <c r="J509"/>
    </row>
    <row r="510" spans="10:10" x14ac:dyDescent="0.3">
      <c r="J510"/>
    </row>
    <row r="511" spans="10:10" x14ac:dyDescent="0.3">
      <c r="J511"/>
    </row>
    <row r="512" spans="10:10" x14ac:dyDescent="0.3">
      <c r="J512"/>
    </row>
    <row r="513" spans="10:10" x14ac:dyDescent="0.3">
      <c r="J513"/>
    </row>
    <row r="514" spans="10:10" x14ac:dyDescent="0.3">
      <c r="J514"/>
    </row>
    <row r="515" spans="10:10" x14ac:dyDescent="0.3">
      <c r="J515"/>
    </row>
    <row r="516" spans="10:10" x14ac:dyDescent="0.3">
      <c r="J516"/>
    </row>
    <row r="517" spans="10:10" x14ac:dyDescent="0.3">
      <c r="J517"/>
    </row>
    <row r="518" spans="10:10" x14ac:dyDescent="0.3">
      <c r="J518"/>
    </row>
    <row r="519" spans="10:10" x14ac:dyDescent="0.3">
      <c r="J519"/>
    </row>
    <row r="520" spans="10:10" x14ac:dyDescent="0.3">
      <c r="J520"/>
    </row>
    <row r="521" spans="10:10" x14ac:dyDescent="0.3">
      <c r="J521"/>
    </row>
    <row r="522" spans="10:10" x14ac:dyDescent="0.3">
      <c r="J522"/>
    </row>
    <row r="523" spans="10:10" x14ac:dyDescent="0.3">
      <c r="J523"/>
    </row>
    <row r="524" spans="10:10" x14ac:dyDescent="0.3">
      <c r="J524"/>
    </row>
    <row r="525" spans="10:10" x14ac:dyDescent="0.3">
      <c r="J525"/>
    </row>
    <row r="526" spans="10:10" x14ac:dyDescent="0.3">
      <c r="J526"/>
    </row>
    <row r="527" spans="10:10" x14ac:dyDescent="0.3">
      <c r="J527"/>
    </row>
    <row r="528" spans="10:10" x14ac:dyDescent="0.3">
      <c r="J528"/>
    </row>
    <row r="529" spans="10:10" x14ac:dyDescent="0.3">
      <c r="J529"/>
    </row>
    <row r="530" spans="10:10" x14ac:dyDescent="0.3">
      <c r="J530"/>
    </row>
    <row r="531" spans="10:10" x14ac:dyDescent="0.3">
      <c r="J531"/>
    </row>
    <row r="532" spans="10:10" x14ac:dyDescent="0.3">
      <c r="J532"/>
    </row>
    <row r="533" spans="10:10" x14ac:dyDescent="0.3">
      <c r="J533"/>
    </row>
    <row r="534" spans="10:10" x14ac:dyDescent="0.3">
      <c r="J534"/>
    </row>
    <row r="535" spans="10:10" x14ac:dyDescent="0.3">
      <c r="J535"/>
    </row>
    <row r="536" spans="10:10" x14ac:dyDescent="0.3">
      <c r="J536"/>
    </row>
    <row r="537" spans="10:10" x14ac:dyDescent="0.3">
      <c r="J537"/>
    </row>
    <row r="538" spans="10:10" x14ac:dyDescent="0.3">
      <c r="J538"/>
    </row>
    <row r="539" spans="10:10" x14ac:dyDescent="0.3">
      <c r="J539"/>
    </row>
    <row r="540" spans="10:10" x14ac:dyDescent="0.3">
      <c r="J540"/>
    </row>
    <row r="541" spans="10:10" x14ac:dyDescent="0.3">
      <c r="J541"/>
    </row>
    <row r="542" spans="10:10" x14ac:dyDescent="0.3">
      <c r="J542"/>
    </row>
    <row r="543" spans="10:10" x14ac:dyDescent="0.3">
      <c r="J543"/>
    </row>
    <row r="544" spans="10:10" x14ac:dyDescent="0.3">
      <c r="J544"/>
    </row>
    <row r="545" spans="10:10" x14ac:dyDescent="0.3">
      <c r="J545"/>
    </row>
    <row r="546" spans="10:10" x14ac:dyDescent="0.3">
      <c r="J546"/>
    </row>
    <row r="547" spans="10:10" x14ac:dyDescent="0.3">
      <c r="J547"/>
    </row>
    <row r="548" spans="10:10" x14ac:dyDescent="0.3">
      <c r="J548"/>
    </row>
    <row r="549" spans="10:10" x14ac:dyDescent="0.3">
      <c r="J549"/>
    </row>
    <row r="550" spans="10:10" x14ac:dyDescent="0.3">
      <c r="J550"/>
    </row>
    <row r="551" spans="10:10" x14ac:dyDescent="0.3">
      <c r="J551"/>
    </row>
    <row r="552" spans="10:10" x14ac:dyDescent="0.3">
      <c r="J552"/>
    </row>
    <row r="553" spans="10:10" x14ac:dyDescent="0.3">
      <c r="J553"/>
    </row>
    <row r="554" spans="10:10" x14ac:dyDescent="0.3">
      <c r="J554"/>
    </row>
    <row r="555" spans="10:10" x14ac:dyDescent="0.3">
      <c r="J555"/>
    </row>
    <row r="556" spans="10:10" x14ac:dyDescent="0.3">
      <c r="J556"/>
    </row>
    <row r="557" spans="10:10" x14ac:dyDescent="0.3">
      <c r="J557"/>
    </row>
    <row r="558" spans="10:10" x14ac:dyDescent="0.3">
      <c r="J558"/>
    </row>
    <row r="559" spans="10:10" x14ac:dyDescent="0.3">
      <c r="J559"/>
    </row>
    <row r="560" spans="10:10" x14ac:dyDescent="0.3">
      <c r="J560"/>
    </row>
    <row r="561" spans="10:10" x14ac:dyDescent="0.3">
      <c r="J561"/>
    </row>
    <row r="562" spans="10:10" x14ac:dyDescent="0.3">
      <c r="J562"/>
    </row>
    <row r="563" spans="10:10" x14ac:dyDescent="0.3">
      <c r="J563"/>
    </row>
    <row r="564" spans="10:10" x14ac:dyDescent="0.3">
      <c r="J564"/>
    </row>
    <row r="565" spans="10:10" x14ac:dyDescent="0.3">
      <c r="J565"/>
    </row>
    <row r="566" spans="10:10" x14ac:dyDescent="0.3">
      <c r="J566"/>
    </row>
    <row r="567" spans="10:10" x14ac:dyDescent="0.3">
      <c r="J567"/>
    </row>
    <row r="568" spans="10:10" x14ac:dyDescent="0.3">
      <c r="J568"/>
    </row>
    <row r="569" spans="10:10" x14ac:dyDescent="0.3">
      <c r="J569"/>
    </row>
    <row r="570" spans="10:10" x14ac:dyDescent="0.3">
      <c r="J570"/>
    </row>
    <row r="571" spans="10:10" x14ac:dyDescent="0.3">
      <c r="J571"/>
    </row>
    <row r="572" spans="10:10" x14ac:dyDescent="0.3">
      <c r="J572"/>
    </row>
    <row r="573" spans="10:10" x14ac:dyDescent="0.3">
      <c r="J573"/>
    </row>
    <row r="574" spans="10:10" x14ac:dyDescent="0.3">
      <c r="J574"/>
    </row>
    <row r="575" spans="10:10" x14ac:dyDescent="0.3">
      <c r="J575"/>
    </row>
    <row r="576" spans="10:10" x14ac:dyDescent="0.3">
      <c r="J576"/>
    </row>
    <row r="577" spans="10:10" x14ac:dyDescent="0.3">
      <c r="J577"/>
    </row>
    <row r="578" spans="10:10" x14ac:dyDescent="0.3">
      <c r="J578"/>
    </row>
    <row r="579" spans="10:10" x14ac:dyDescent="0.3">
      <c r="J579"/>
    </row>
    <row r="580" spans="10:10" x14ac:dyDescent="0.3">
      <c r="J580"/>
    </row>
    <row r="581" spans="10:10" x14ac:dyDescent="0.3">
      <c r="J581"/>
    </row>
    <row r="582" spans="10:10" x14ac:dyDescent="0.3">
      <c r="J582"/>
    </row>
    <row r="583" spans="10:10" x14ac:dyDescent="0.3">
      <c r="J583"/>
    </row>
    <row r="584" spans="10:10" x14ac:dyDescent="0.3">
      <c r="J584"/>
    </row>
    <row r="585" spans="10:10" x14ac:dyDescent="0.3">
      <c r="J585"/>
    </row>
    <row r="586" spans="10:10" x14ac:dyDescent="0.3">
      <c r="J586"/>
    </row>
    <row r="587" spans="10:10" x14ac:dyDescent="0.3">
      <c r="J587"/>
    </row>
    <row r="588" spans="10:10" x14ac:dyDescent="0.3">
      <c r="J588"/>
    </row>
    <row r="589" spans="10:10" x14ac:dyDescent="0.3">
      <c r="J589"/>
    </row>
    <row r="590" spans="10:10" x14ac:dyDescent="0.3">
      <c r="J590"/>
    </row>
    <row r="591" spans="10:10" x14ac:dyDescent="0.3">
      <c r="J591"/>
    </row>
    <row r="592" spans="10:10" x14ac:dyDescent="0.3">
      <c r="J592"/>
    </row>
    <row r="593" spans="10:10" x14ac:dyDescent="0.3">
      <c r="J593"/>
    </row>
    <row r="594" spans="10:10" x14ac:dyDescent="0.3">
      <c r="J594"/>
    </row>
    <row r="595" spans="10:10" x14ac:dyDescent="0.3">
      <c r="J595"/>
    </row>
    <row r="596" spans="10:10" x14ac:dyDescent="0.3">
      <c r="J596"/>
    </row>
    <row r="597" spans="10:10" x14ac:dyDescent="0.3">
      <c r="J597"/>
    </row>
    <row r="598" spans="10:10" x14ac:dyDescent="0.3">
      <c r="J598"/>
    </row>
    <row r="599" spans="10:10" x14ac:dyDescent="0.3">
      <c r="J599"/>
    </row>
    <row r="600" spans="10:10" x14ac:dyDescent="0.3">
      <c r="J600"/>
    </row>
    <row r="601" spans="10:10" x14ac:dyDescent="0.3">
      <c r="J601"/>
    </row>
    <row r="602" spans="10:10" x14ac:dyDescent="0.3">
      <c r="J602"/>
    </row>
    <row r="603" spans="10:10" x14ac:dyDescent="0.3">
      <c r="J603"/>
    </row>
    <row r="604" spans="10:10" x14ac:dyDescent="0.3">
      <c r="J604"/>
    </row>
    <row r="605" spans="10:10" x14ac:dyDescent="0.3">
      <c r="J605"/>
    </row>
    <row r="606" spans="10:10" x14ac:dyDescent="0.3">
      <c r="J606"/>
    </row>
    <row r="607" spans="10:10" x14ac:dyDescent="0.3">
      <c r="J607"/>
    </row>
    <row r="608" spans="10:10" x14ac:dyDescent="0.3">
      <c r="J608"/>
    </row>
    <row r="609" spans="10:10" x14ac:dyDescent="0.3">
      <c r="J609"/>
    </row>
    <row r="610" spans="10:10" x14ac:dyDescent="0.3">
      <c r="J610"/>
    </row>
    <row r="611" spans="10:10" x14ac:dyDescent="0.3">
      <c r="J611"/>
    </row>
    <row r="612" spans="10:10" x14ac:dyDescent="0.3">
      <c r="J612"/>
    </row>
    <row r="613" spans="10:10" x14ac:dyDescent="0.3">
      <c r="J613"/>
    </row>
    <row r="614" spans="10:10" x14ac:dyDescent="0.3">
      <c r="J614"/>
    </row>
    <row r="615" spans="10:10" x14ac:dyDescent="0.3">
      <c r="J615"/>
    </row>
    <row r="616" spans="10:10" x14ac:dyDescent="0.3">
      <c r="J616"/>
    </row>
    <row r="617" spans="10:10" x14ac:dyDescent="0.3">
      <c r="J617"/>
    </row>
    <row r="618" spans="10:10" x14ac:dyDescent="0.3">
      <c r="J618"/>
    </row>
    <row r="619" spans="10:10" x14ac:dyDescent="0.3">
      <c r="J619"/>
    </row>
    <row r="620" spans="10:10" x14ac:dyDescent="0.3">
      <c r="J620"/>
    </row>
    <row r="621" spans="10:10" x14ac:dyDescent="0.3">
      <c r="J621"/>
    </row>
    <row r="622" spans="10:10" x14ac:dyDescent="0.3">
      <c r="J622"/>
    </row>
    <row r="623" spans="10:10" x14ac:dyDescent="0.3">
      <c r="J623"/>
    </row>
    <row r="624" spans="10:10" x14ac:dyDescent="0.3">
      <c r="J624"/>
    </row>
    <row r="625" spans="10:10" x14ac:dyDescent="0.3">
      <c r="J625"/>
    </row>
    <row r="626" spans="10:10" x14ac:dyDescent="0.3">
      <c r="J626"/>
    </row>
    <row r="627" spans="10:10" x14ac:dyDescent="0.3">
      <c r="J627"/>
    </row>
    <row r="628" spans="10:10" x14ac:dyDescent="0.3">
      <c r="J628"/>
    </row>
    <row r="629" spans="10:10" x14ac:dyDescent="0.3">
      <c r="J629"/>
    </row>
    <row r="630" spans="10:10" x14ac:dyDescent="0.3">
      <c r="J630"/>
    </row>
    <row r="631" spans="10:10" x14ac:dyDescent="0.3">
      <c r="J631"/>
    </row>
    <row r="632" spans="10:10" x14ac:dyDescent="0.3">
      <c r="J632"/>
    </row>
    <row r="633" spans="10:10" x14ac:dyDescent="0.3">
      <c r="J633"/>
    </row>
    <row r="634" spans="10:10" x14ac:dyDescent="0.3">
      <c r="J634"/>
    </row>
    <row r="635" spans="10:10" x14ac:dyDescent="0.3">
      <c r="J635"/>
    </row>
    <row r="636" spans="10:10" x14ac:dyDescent="0.3">
      <c r="J636"/>
    </row>
    <row r="637" spans="10:10" x14ac:dyDescent="0.3">
      <c r="J637"/>
    </row>
    <row r="638" spans="10:10" x14ac:dyDescent="0.3">
      <c r="J638"/>
    </row>
    <row r="639" spans="10:10" x14ac:dyDescent="0.3">
      <c r="J639"/>
    </row>
    <row r="640" spans="10:10" x14ac:dyDescent="0.3">
      <c r="J640"/>
    </row>
    <row r="641" spans="10:10" x14ac:dyDescent="0.3">
      <c r="J641"/>
    </row>
    <row r="642" spans="10:10" x14ac:dyDescent="0.3">
      <c r="J642"/>
    </row>
    <row r="643" spans="10:10" x14ac:dyDescent="0.3">
      <c r="J643"/>
    </row>
    <row r="644" spans="10:10" x14ac:dyDescent="0.3">
      <c r="J644"/>
    </row>
    <row r="645" spans="10:10" x14ac:dyDescent="0.3">
      <c r="J645"/>
    </row>
    <row r="646" spans="10:10" x14ac:dyDescent="0.3">
      <c r="J646"/>
    </row>
    <row r="647" spans="10:10" x14ac:dyDescent="0.3">
      <c r="J647"/>
    </row>
    <row r="648" spans="10:10" x14ac:dyDescent="0.3">
      <c r="J648"/>
    </row>
    <row r="649" spans="10:10" x14ac:dyDescent="0.3">
      <c r="J649"/>
    </row>
    <row r="650" spans="10:10" x14ac:dyDescent="0.3">
      <c r="J650"/>
    </row>
    <row r="651" spans="10:10" x14ac:dyDescent="0.3">
      <c r="J651"/>
    </row>
    <row r="652" spans="10:10" x14ac:dyDescent="0.3">
      <c r="J652"/>
    </row>
    <row r="653" spans="10:10" x14ac:dyDescent="0.3">
      <c r="J653"/>
    </row>
    <row r="654" spans="10:10" x14ac:dyDescent="0.3">
      <c r="J654"/>
    </row>
    <row r="655" spans="10:10" x14ac:dyDescent="0.3">
      <c r="J655"/>
    </row>
    <row r="656" spans="10:10" x14ac:dyDescent="0.3">
      <c r="J656"/>
    </row>
    <row r="657" spans="10:10" x14ac:dyDescent="0.3">
      <c r="J657"/>
    </row>
    <row r="658" spans="10:10" x14ac:dyDescent="0.3">
      <c r="J658"/>
    </row>
    <row r="659" spans="10:10" x14ac:dyDescent="0.3">
      <c r="J659"/>
    </row>
    <row r="660" spans="10:10" x14ac:dyDescent="0.3">
      <c r="J660"/>
    </row>
    <row r="661" spans="10:10" x14ac:dyDescent="0.3">
      <c r="J661"/>
    </row>
    <row r="662" spans="10:10" x14ac:dyDescent="0.3">
      <c r="J662"/>
    </row>
    <row r="663" spans="10:10" x14ac:dyDescent="0.3">
      <c r="J663"/>
    </row>
    <row r="664" spans="10:10" x14ac:dyDescent="0.3">
      <c r="J664"/>
    </row>
    <row r="665" spans="10:10" x14ac:dyDescent="0.3">
      <c r="J665"/>
    </row>
    <row r="666" spans="10:10" x14ac:dyDescent="0.3">
      <c r="J666"/>
    </row>
    <row r="667" spans="10:10" x14ac:dyDescent="0.3">
      <c r="J667"/>
    </row>
    <row r="668" spans="10:10" x14ac:dyDescent="0.3">
      <c r="J668"/>
    </row>
    <row r="669" spans="10:10" x14ac:dyDescent="0.3">
      <c r="J669"/>
    </row>
    <row r="670" spans="10:10" x14ac:dyDescent="0.3">
      <c r="J670"/>
    </row>
    <row r="671" spans="10:10" x14ac:dyDescent="0.3">
      <c r="J671"/>
    </row>
    <row r="672" spans="10:10" x14ac:dyDescent="0.3">
      <c r="J672"/>
    </row>
    <row r="673" spans="10:10" x14ac:dyDescent="0.3">
      <c r="J673"/>
    </row>
    <row r="674" spans="10:10" x14ac:dyDescent="0.3">
      <c r="J674"/>
    </row>
    <row r="675" spans="10:10" x14ac:dyDescent="0.3">
      <c r="J675"/>
    </row>
    <row r="676" spans="10:10" x14ac:dyDescent="0.3">
      <c r="J676"/>
    </row>
    <row r="677" spans="10:10" x14ac:dyDescent="0.3">
      <c r="J677"/>
    </row>
    <row r="678" spans="10:10" x14ac:dyDescent="0.3">
      <c r="J678"/>
    </row>
    <row r="679" spans="10:10" x14ac:dyDescent="0.3">
      <c r="J679"/>
    </row>
    <row r="680" spans="10:10" x14ac:dyDescent="0.3">
      <c r="J680"/>
    </row>
    <row r="681" spans="10:10" x14ac:dyDescent="0.3">
      <c r="J681"/>
    </row>
    <row r="682" spans="10:10" x14ac:dyDescent="0.3">
      <c r="J682"/>
    </row>
    <row r="683" spans="10:10" x14ac:dyDescent="0.3">
      <c r="J683"/>
    </row>
    <row r="684" spans="10:10" x14ac:dyDescent="0.3">
      <c r="J684"/>
    </row>
    <row r="685" spans="10:10" x14ac:dyDescent="0.3">
      <c r="J685"/>
    </row>
    <row r="686" spans="10:10" x14ac:dyDescent="0.3">
      <c r="J686"/>
    </row>
    <row r="687" spans="10:10" x14ac:dyDescent="0.3">
      <c r="J687"/>
    </row>
    <row r="688" spans="10:10" x14ac:dyDescent="0.3">
      <c r="J688"/>
    </row>
    <row r="689" spans="10:10" x14ac:dyDescent="0.3">
      <c r="J689"/>
    </row>
    <row r="690" spans="10:10" x14ac:dyDescent="0.3">
      <c r="J690"/>
    </row>
    <row r="691" spans="10:10" x14ac:dyDescent="0.3">
      <c r="J691"/>
    </row>
    <row r="692" spans="10:10" x14ac:dyDescent="0.3">
      <c r="J692"/>
    </row>
    <row r="693" spans="10:10" x14ac:dyDescent="0.3">
      <c r="J693"/>
    </row>
    <row r="694" spans="10:10" x14ac:dyDescent="0.3">
      <c r="J694"/>
    </row>
    <row r="695" spans="10:10" x14ac:dyDescent="0.3">
      <c r="J695"/>
    </row>
    <row r="696" spans="10:10" x14ac:dyDescent="0.3">
      <c r="J696"/>
    </row>
    <row r="697" spans="10:10" x14ac:dyDescent="0.3">
      <c r="J697"/>
    </row>
    <row r="698" spans="10:10" x14ac:dyDescent="0.3">
      <c r="J698"/>
    </row>
    <row r="699" spans="10:10" x14ac:dyDescent="0.3">
      <c r="J699"/>
    </row>
    <row r="700" spans="10:10" x14ac:dyDescent="0.3">
      <c r="J700"/>
    </row>
    <row r="701" spans="10:10" x14ac:dyDescent="0.3">
      <c r="J701"/>
    </row>
    <row r="702" spans="10:10" x14ac:dyDescent="0.3">
      <c r="J702"/>
    </row>
    <row r="703" spans="10:10" x14ac:dyDescent="0.3">
      <c r="J703"/>
    </row>
    <row r="704" spans="10:10" x14ac:dyDescent="0.3">
      <c r="J704"/>
    </row>
    <row r="705" spans="10:10" x14ac:dyDescent="0.3">
      <c r="J705"/>
    </row>
    <row r="706" spans="10:10" x14ac:dyDescent="0.3">
      <c r="J706"/>
    </row>
    <row r="707" spans="10:10" x14ac:dyDescent="0.3">
      <c r="J707"/>
    </row>
    <row r="708" spans="10:10" x14ac:dyDescent="0.3">
      <c r="J708"/>
    </row>
    <row r="709" spans="10:10" x14ac:dyDescent="0.3">
      <c r="J709"/>
    </row>
    <row r="710" spans="10:10" x14ac:dyDescent="0.3">
      <c r="J710"/>
    </row>
    <row r="711" spans="10:10" x14ac:dyDescent="0.3">
      <c r="J711"/>
    </row>
    <row r="712" spans="10:10" x14ac:dyDescent="0.3">
      <c r="J712"/>
    </row>
    <row r="713" spans="10:10" x14ac:dyDescent="0.3">
      <c r="J713"/>
    </row>
    <row r="714" spans="10:10" x14ac:dyDescent="0.3">
      <c r="J714"/>
    </row>
    <row r="715" spans="10:10" x14ac:dyDescent="0.3">
      <c r="J715"/>
    </row>
    <row r="716" spans="10:10" x14ac:dyDescent="0.3">
      <c r="J716"/>
    </row>
    <row r="717" spans="10:10" x14ac:dyDescent="0.3">
      <c r="J717"/>
    </row>
    <row r="718" spans="10:10" x14ac:dyDescent="0.3">
      <c r="J718"/>
    </row>
    <row r="719" spans="10:10" x14ac:dyDescent="0.3">
      <c r="J719"/>
    </row>
    <row r="720" spans="10:10" x14ac:dyDescent="0.3">
      <c r="J720"/>
    </row>
    <row r="721" spans="10:10" x14ac:dyDescent="0.3">
      <c r="J721"/>
    </row>
    <row r="722" spans="10:10" x14ac:dyDescent="0.3">
      <c r="J722"/>
    </row>
    <row r="723" spans="10:10" x14ac:dyDescent="0.3">
      <c r="J723"/>
    </row>
    <row r="724" spans="10:10" x14ac:dyDescent="0.3">
      <c r="J724"/>
    </row>
    <row r="725" spans="10:10" x14ac:dyDescent="0.3">
      <c r="J725"/>
    </row>
    <row r="726" spans="10:10" x14ac:dyDescent="0.3">
      <c r="J726"/>
    </row>
    <row r="727" spans="10:10" x14ac:dyDescent="0.3">
      <c r="J727"/>
    </row>
    <row r="728" spans="10:10" x14ac:dyDescent="0.3">
      <c r="J728"/>
    </row>
    <row r="729" spans="10:10" x14ac:dyDescent="0.3">
      <c r="J729"/>
    </row>
    <row r="730" spans="10:10" x14ac:dyDescent="0.3">
      <c r="J730"/>
    </row>
    <row r="731" spans="10:10" x14ac:dyDescent="0.3">
      <c r="J731"/>
    </row>
    <row r="732" spans="10:10" x14ac:dyDescent="0.3">
      <c r="J732"/>
    </row>
    <row r="733" spans="10:10" x14ac:dyDescent="0.3">
      <c r="J733"/>
    </row>
    <row r="734" spans="10:10" x14ac:dyDescent="0.3">
      <c r="J734"/>
    </row>
    <row r="735" spans="10:10" x14ac:dyDescent="0.3">
      <c r="J735"/>
    </row>
    <row r="736" spans="10:10" x14ac:dyDescent="0.3">
      <c r="J736"/>
    </row>
    <row r="737" spans="10:10" x14ac:dyDescent="0.3">
      <c r="J737"/>
    </row>
    <row r="738" spans="10:10" x14ac:dyDescent="0.3">
      <c r="J738"/>
    </row>
    <row r="739" spans="10:10" x14ac:dyDescent="0.3">
      <c r="J739"/>
    </row>
  </sheetData>
  <conditionalFormatting sqref="H135:I434">
    <cfRule type="cellIs" dxfId="3" priority="1" operator="equal">
      <formula>"libre"</formula>
    </cfRule>
    <cfRule type="cellIs" dxfId="2" priority="2" stopIfTrue="1" operator="equal">
      <formula>0</formula>
    </cfRule>
  </conditionalFormatting>
  <dataValidations count="1">
    <dataValidation type="list" allowBlank="1" showInputMessage="1" showErrorMessage="1" sqref="J135:J434">
      <formula1>As.Tb.Nom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2:AA16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A5" sqref="A5"/>
    </sheetView>
  </sheetViews>
  <sheetFormatPr baseColWidth="10" defaultColWidth="11.44140625" defaultRowHeight="13.8" x14ac:dyDescent="0.3"/>
  <cols>
    <col min="1" max="6" width="4.109375" style="233" customWidth="1"/>
    <col min="7" max="7" width="16.109375" style="233" customWidth="1"/>
    <col min="8" max="11" width="11.44140625" style="233"/>
    <col min="12" max="12" width="11.6640625" style="233" customWidth="1"/>
    <col min="13" max="16384" width="11.44140625" style="233"/>
  </cols>
  <sheetData>
    <row r="2" spans="1:27" ht="20.399999999999999" x14ac:dyDescent="0.35">
      <c r="B2" s="139"/>
      <c r="C2" s="139"/>
      <c r="D2" s="139"/>
      <c r="E2" s="139"/>
      <c r="F2" s="139"/>
      <c r="G2" s="139"/>
      <c r="H2" s="288" t="s">
        <v>440</v>
      </c>
      <c r="I2" s="139"/>
      <c r="J2" s="139"/>
      <c r="K2" s="139"/>
      <c r="L2" s="139"/>
      <c r="M2" s="139"/>
      <c r="N2" s="139"/>
      <c r="O2" s="139"/>
      <c r="P2" s="139"/>
      <c r="R2" s="252" t="s">
        <v>423</v>
      </c>
    </row>
    <row r="3" spans="1:27" ht="20.399999999999999" x14ac:dyDescent="0.35">
      <c r="B3" s="139"/>
      <c r="C3" s="139"/>
      <c r="D3" s="139"/>
      <c r="E3" s="139"/>
      <c r="F3" s="139"/>
      <c r="G3" s="139"/>
      <c r="H3" s="289" t="s">
        <v>424</v>
      </c>
      <c r="I3" s="139"/>
      <c r="J3" s="139"/>
      <c r="K3" s="139"/>
      <c r="L3" s="139"/>
      <c r="M3" s="139"/>
      <c r="N3" s="139"/>
      <c r="O3" s="139"/>
      <c r="P3" s="139"/>
      <c r="Q3" s="139"/>
      <c r="R3" s="139"/>
    </row>
    <row r="4" spans="1:27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14.4" thickTop="1" x14ac:dyDescent="0.3"/>
    <row r="6" spans="1:27" ht="21" thickBot="1" x14ac:dyDescent="0.4">
      <c r="B6" s="3" t="s">
        <v>424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27" ht="15" customHeight="1" thickTop="1" x14ac:dyDescent="0.3"/>
    <row r="8" spans="1:27" ht="15" customHeight="1" x14ac:dyDescent="0.3"/>
    <row r="9" spans="1:27" ht="15" customHeight="1" x14ac:dyDescent="0.3">
      <c r="C9"/>
      <c r="E9"/>
    </row>
    <row r="10" spans="1:27" ht="15" customHeight="1" x14ac:dyDescent="0.3"/>
    <row r="11" spans="1:27" ht="15" customHeight="1" x14ac:dyDescent="0.3"/>
    <row r="12" spans="1:27" ht="15" customHeight="1" x14ac:dyDescent="0.3"/>
    <row r="13" spans="1:27" ht="15" customHeight="1" x14ac:dyDescent="0.3"/>
    <row r="14" spans="1:27" ht="15" customHeight="1" x14ac:dyDescent="0.3"/>
    <row r="15" spans="1:27" ht="15" customHeight="1" x14ac:dyDescent="0.3"/>
    <row r="16" spans="1:27" ht="15" customHeight="1" x14ac:dyDescent="0.3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 tint="-0.249977111117893"/>
  </sheetPr>
  <dimension ref="A1:BZ653"/>
  <sheetViews>
    <sheetView showGridLines="0" zoomScale="115" zoomScaleNormal="115" workbookViewId="0">
      <pane ySplit="4" topLeftCell="A5" activePane="bottomLeft" state="frozen"/>
      <selection activeCell="M247" sqref="M247"/>
      <selection pane="bottomLeft" activeCell="I631" sqref="I631"/>
    </sheetView>
  </sheetViews>
  <sheetFormatPr baseColWidth="10" defaultColWidth="11.44140625" defaultRowHeight="13.8" outlineLevelRow="2" outlineLevelCol="1" x14ac:dyDescent="0.3"/>
  <cols>
    <col min="1" max="3" width="3.88671875" customWidth="1"/>
    <col min="4" max="4" width="5.109375" bestFit="1" customWidth="1"/>
    <col min="5" max="5" width="3.88671875" customWidth="1" outlineLevel="1"/>
    <col min="6" max="6" width="11" customWidth="1" outlineLevel="1"/>
    <col min="7" max="7" width="44.44140625" bestFit="1" customWidth="1"/>
    <col min="9" max="11" width="16.6640625" customWidth="1"/>
    <col min="12" max="13" width="17.6640625" customWidth="1"/>
    <col min="14" max="17" width="17.109375" customWidth="1"/>
    <col min="18" max="18" width="14.5546875" bestFit="1" customWidth="1"/>
    <col min="19" max="19" width="14.33203125" bestFit="1" customWidth="1"/>
  </cols>
  <sheetData>
    <row r="1" spans="1:78" s="233" customFormat="1" x14ac:dyDescent="0.3"/>
    <row r="2" spans="1:78" s="233" customFormat="1" ht="20.399999999999999" x14ac:dyDescent="0.35">
      <c r="B2" s="139"/>
      <c r="C2" s="139"/>
      <c r="D2" s="139"/>
      <c r="E2" s="139"/>
      <c r="G2" s="139"/>
      <c r="H2" s="288" t="str">
        <f>'Panel de Control'!$F$2</f>
        <v>Modelo Cargo de Terminación Móvil</v>
      </c>
      <c r="J2" s="139"/>
      <c r="K2" s="139"/>
      <c r="L2" s="139"/>
    </row>
    <row r="3" spans="1:78" s="233" customFormat="1" ht="20.399999999999999" x14ac:dyDescent="0.35">
      <c r="B3" s="139"/>
      <c r="C3" s="139"/>
      <c r="D3" s="139"/>
      <c r="E3" s="139"/>
      <c r="G3" s="139"/>
      <c r="H3" s="289" t="s">
        <v>349</v>
      </c>
      <c r="J3" s="139"/>
      <c r="K3" s="139"/>
      <c r="L3" s="139"/>
    </row>
    <row r="4" spans="1:78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</row>
    <row r="5" spans="1:78" s="233" customFormat="1" ht="14.4" thickTop="1" x14ac:dyDescent="0.3"/>
    <row r="6" spans="1:78" s="233" customFormat="1" ht="21" thickBot="1" x14ac:dyDescent="0.4">
      <c r="B6" s="3" t="s">
        <v>439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78" s="233" customFormat="1" ht="14.4" thickTop="1" x14ac:dyDescent="0.3"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</row>
    <row r="8" spans="1:78" s="233" customFormat="1" ht="18" thickBot="1" x14ac:dyDescent="0.35">
      <c r="C8" s="75" t="s">
        <v>378</v>
      </c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</row>
    <row r="9" spans="1:78" s="233" customFormat="1" outlineLevel="1" x14ac:dyDescent="0.3"/>
    <row r="10" spans="1:78" s="233" customFormat="1" outlineLevel="1" x14ac:dyDescent="0.3">
      <c r="I10" s="84">
        <v>1</v>
      </c>
      <c r="K10" s="84">
        <v>1</v>
      </c>
      <c r="M10" s="84">
        <v>1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</row>
    <row r="11" spans="1:78" s="233" customFormat="1" outlineLevel="1" x14ac:dyDescent="0.3">
      <c r="I11" s="142" t="s">
        <v>106</v>
      </c>
      <c r="K11" s="142" t="s">
        <v>347</v>
      </c>
      <c r="M11" s="142" t="s">
        <v>23</v>
      </c>
      <c r="O11"/>
      <c r="P11"/>
      <c r="Q11"/>
      <c r="R11" s="150"/>
      <c r="S11" s="150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</row>
    <row r="12" spans="1:78" s="233" customFormat="1" outlineLevel="1" x14ac:dyDescent="0.3">
      <c r="D12" s="69" t="s">
        <v>76</v>
      </c>
      <c r="E12" s="173"/>
      <c r="F12" s="69" t="s">
        <v>290</v>
      </c>
      <c r="G12" s="69" t="s">
        <v>289</v>
      </c>
      <c r="I12" s="69" t="s">
        <v>647</v>
      </c>
      <c r="K12" s="69" t="s">
        <v>647</v>
      </c>
      <c r="M12" s="69" t="s">
        <v>1598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</row>
    <row r="13" spans="1:78" s="233" customFormat="1" outlineLevel="1" x14ac:dyDescent="0.3">
      <c r="D13" s="70">
        <v>1</v>
      </c>
      <c r="E13" s="173"/>
      <c r="F13" s="71" t="str">
        <f t="array" ref="F13:F312">BD.nom.subcat</f>
        <v>Equipo Sitio</v>
      </c>
      <c r="G13" s="71" t="str">
        <f t="array" ref="G13:G312">BD.nom.act</f>
        <v>TRX Urbana</v>
      </c>
      <c r="H13" s="138" t="s">
        <v>104</v>
      </c>
      <c r="I13" s="52">
        <f ca="1">IF(INDEX(BD.VU,$D13)=0,0,PMT(tcc,INDEX(BD.VU,$D13),-INDEX(Capex.Rep,$D13,I$10)))</f>
        <v>320457.34882409748</v>
      </c>
      <c r="K13" s="52">
        <f t="shared" ref="K13:K76" ca="1" si="0">INDEX(Opex.Tot,$D13,K$10)</f>
        <v>0</v>
      </c>
      <c r="M13" s="52">
        <f ca="1">(SUM($I13:I13)+SUM($K13:K13))*(1+t.over)</f>
        <v>320457.34882409748</v>
      </c>
      <c r="Q13"/>
      <c r="R13" s="150"/>
      <c r="S13" s="150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</row>
    <row r="14" spans="1:78" s="233" customFormat="1" outlineLevel="1" x14ac:dyDescent="0.3">
      <c r="D14" s="70">
        <v>2</v>
      </c>
      <c r="E14" s="173"/>
      <c r="F14" s="71" t="str">
        <v>Equipo Sitio</v>
      </c>
      <c r="G14" s="71" t="str">
        <v>TRX Suburbana</v>
      </c>
      <c r="H14" s="138" t="s">
        <v>104</v>
      </c>
      <c r="I14" s="52">
        <f t="shared" ref="I14:I76" ca="1" si="1">IF(INDEX(BD.VU,$D14)=0,0,PMT(tcc,INDEX(BD.VU,$D14),-INDEX(Capex.Rep,$D14,I$10)))</f>
        <v>922708.17069025454</v>
      </c>
      <c r="K14" s="52">
        <f t="shared" ca="1" si="0"/>
        <v>0</v>
      </c>
      <c r="M14" s="52">
        <f ca="1">(SUM($I14:I14)+SUM($K14:K14))*(1+t.over)</f>
        <v>922708.17069025454</v>
      </c>
      <c r="Q14"/>
      <c r="R14" s="150"/>
      <c r="S14" s="150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</row>
    <row r="15" spans="1:78" s="233" customFormat="1" ht="12.75" hidden="1" customHeight="1" outlineLevel="2" x14ac:dyDescent="0.3">
      <c r="D15" s="70">
        <v>3</v>
      </c>
      <c r="E15" s="173"/>
      <c r="F15" s="71" t="str">
        <v>Equipo Sitio</v>
      </c>
      <c r="G15" s="71" t="str">
        <v>TRX Rural</v>
      </c>
      <c r="H15" s="138" t="s">
        <v>104</v>
      </c>
      <c r="I15" s="52">
        <f t="shared" ca="1" si="1"/>
        <v>1279623.348329847</v>
      </c>
      <c r="K15" s="52">
        <f t="shared" ca="1" si="0"/>
        <v>0</v>
      </c>
      <c r="M15" s="52">
        <f ca="1">(SUM($I15:I15)+SUM($K15:K15))*(1+t.over)</f>
        <v>1279623.348329847</v>
      </c>
      <c r="Q15"/>
      <c r="R15" s="150"/>
      <c r="S15" s="150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</row>
    <row r="16" spans="1:78" s="233" customFormat="1" ht="12.75" hidden="1" customHeight="1" outlineLevel="2" x14ac:dyDescent="0.3">
      <c r="D16" s="70">
        <v>4</v>
      </c>
      <c r="E16" s="173"/>
      <c r="F16" s="71" t="str">
        <v>Libre</v>
      </c>
      <c r="G16" s="71" t="str">
        <v>libre</v>
      </c>
      <c r="H16" s="138" t="s">
        <v>104</v>
      </c>
      <c r="I16" s="52">
        <f t="shared" si="1"/>
        <v>0</v>
      </c>
      <c r="K16" s="52">
        <f t="shared" ca="1" si="0"/>
        <v>0</v>
      </c>
      <c r="M16" s="52">
        <f ca="1">(SUM($I16:I16)+SUM($K16:K16))*(1+t.over)</f>
        <v>0</v>
      </c>
      <c r="Q16"/>
      <c r="R16" s="150"/>
      <c r="S16" s="150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</row>
    <row r="17" spans="4:64" s="233" customFormat="1" ht="12.75" hidden="1" customHeight="1" outlineLevel="2" x14ac:dyDescent="0.3">
      <c r="D17" s="70">
        <v>5</v>
      </c>
      <c r="E17" s="173"/>
      <c r="F17" s="71" t="str">
        <v>Equipo Sitio</v>
      </c>
      <c r="G17" s="71" t="str">
        <v>Gabinete</v>
      </c>
      <c r="H17" s="138" t="s">
        <v>104</v>
      </c>
      <c r="I17" s="52">
        <f t="shared" ca="1" si="1"/>
        <v>4583028.9898604183</v>
      </c>
      <c r="K17" s="52">
        <f t="shared" ca="1" si="0"/>
        <v>0</v>
      </c>
      <c r="M17" s="52">
        <f ca="1">(SUM($I17:I17)+SUM($K17:K17))*(1+t.over)</f>
        <v>4583028.9898604183</v>
      </c>
      <c r="Q17"/>
      <c r="R17" s="150"/>
      <c r="S17" s="150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</row>
    <row r="18" spans="4:64" s="233" customFormat="1" ht="12.75" hidden="1" customHeight="1" outlineLevel="2" x14ac:dyDescent="0.3">
      <c r="D18" s="70">
        <v>6</v>
      </c>
      <c r="E18" s="173"/>
      <c r="F18" s="71" t="str">
        <v>Libre</v>
      </c>
      <c r="G18" s="71" t="str">
        <v>libre</v>
      </c>
      <c r="H18" s="138" t="s">
        <v>104</v>
      </c>
      <c r="I18" s="52">
        <f t="shared" si="1"/>
        <v>0</v>
      </c>
      <c r="K18" s="52">
        <f t="shared" ca="1" si="0"/>
        <v>0</v>
      </c>
      <c r="M18" s="52">
        <f ca="1">(SUM($I18:I18)+SUM($K18:K18))*(1+t.over)</f>
        <v>0</v>
      </c>
      <c r="Q18"/>
      <c r="R18" s="150"/>
      <c r="S18" s="150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</row>
    <row r="19" spans="4:64" s="233" customFormat="1" ht="12.75" hidden="1" customHeight="1" outlineLevel="2" x14ac:dyDescent="0.3">
      <c r="D19" s="70">
        <v>7</v>
      </c>
      <c r="E19" s="173"/>
      <c r="F19" s="71" t="str">
        <v>Equipo Sitio</v>
      </c>
      <c r="G19" s="71" t="str">
        <v>BBU U</v>
      </c>
      <c r="H19" s="138" t="s">
        <v>104</v>
      </c>
      <c r="I19" s="52">
        <f t="shared" ca="1" si="1"/>
        <v>985415.5140342376</v>
      </c>
      <c r="K19" s="52">
        <f t="shared" ca="1" si="0"/>
        <v>0</v>
      </c>
      <c r="M19" s="52">
        <f ca="1">(SUM($I19:I19)+SUM($K19:K19))*(1+t.over)</f>
        <v>985415.5140342376</v>
      </c>
      <c r="Q19"/>
      <c r="R19" s="150"/>
      <c r="S19" s="150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4:64" s="233" customFormat="1" ht="12.75" hidden="1" customHeight="1" outlineLevel="2" x14ac:dyDescent="0.3">
      <c r="D20" s="70">
        <v>8</v>
      </c>
      <c r="E20" s="173"/>
      <c r="F20" s="71" t="str">
        <v>Equipo Sitio</v>
      </c>
      <c r="G20" s="71" t="str">
        <v>BBU S</v>
      </c>
      <c r="H20" s="138" t="s">
        <v>104</v>
      </c>
      <c r="I20" s="52">
        <f t="shared" ca="1" si="1"/>
        <v>4479693.0786363566</v>
      </c>
      <c r="K20" s="52">
        <f t="shared" ca="1" si="0"/>
        <v>0</v>
      </c>
      <c r="M20" s="52">
        <f ca="1">(SUM($I20:I20)+SUM($K20:K20))*(1+t.over)</f>
        <v>4479693.0786363566</v>
      </c>
      <c r="Q20"/>
      <c r="R20" s="150"/>
      <c r="S20" s="15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</row>
    <row r="21" spans="4:64" s="233" customFormat="1" ht="12.75" hidden="1" customHeight="1" outlineLevel="2" x14ac:dyDescent="0.3">
      <c r="D21" s="70">
        <v>9</v>
      </c>
      <c r="E21" s="173"/>
      <c r="F21" s="71" t="str">
        <v>Equipo Sitio</v>
      </c>
      <c r="G21" s="71" t="str">
        <v>BBU R</v>
      </c>
      <c r="H21" s="138" t="s">
        <v>104</v>
      </c>
      <c r="I21" s="52">
        <f t="shared" ca="1" si="1"/>
        <v>5786757.5735126296</v>
      </c>
      <c r="K21" s="52">
        <f t="shared" ca="1" si="0"/>
        <v>0</v>
      </c>
      <c r="M21" s="52">
        <f ca="1">(SUM($I21:I21)+SUM($K21:K21))*(1+t.over)</f>
        <v>5786757.5735126296</v>
      </c>
      <c r="Q21"/>
      <c r="R21" s="150"/>
      <c r="S21" s="150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</row>
    <row r="22" spans="4:64" s="233" customFormat="1" ht="12.75" hidden="1" customHeight="1" outlineLevel="2" x14ac:dyDescent="0.3">
      <c r="D22" s="70">
        <v>10</v>
      </c>
      <c r="E22" s="173"/>
      <c r="F22" s="71" t="str">
        <v>Libre</v>
      </c>
      <c r="G22" s="71" t="str">
        <v>libre</v>
      </c>
      <c r="H22" s="138" t="s">
        <v>104</v>
      </c>
      <c r="I22" s="52">
        <f t="shared" si="1"/>
        <v>0</v>
      </c>
      <c r="K22" s="52">
        <f t="shared" ca="1" si="0"/>
        <v>0</v>
      </c>
      <c r="M22" s="52">
        <f ca="1">(SUM($I22:I22)+SUM($K22:K22))*(1+t.over)</f>
        <v>0</v>
      </c>
      <c r="Q22"/>
      <c r="R22" s="150"/>
      <c r="S22" s="150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</row>
    <row r="23" spans="4:64" s="233" customFormat="1" ht="12.75" hidden="1" customHeight="1" outlineLevel="2" x14ac:dyDescent="0.3">
      <c r="D23" s="70">
        <v>11</v>
      </c>
      <c r="E23" s="173"/>
      <c r="F23" s="71" t="str">
        <v>Sitios</v>
      </c>
      <c r="G23" s="71" t="str">
        <v>Sitio U OOCC</v>
      </c>
      <c r="H23" s="138" t="s">
        <v>104</v>
      </c>
      <c r="I23" s="52">
        <f t="shared" ca="1" si="1"/>
        <v>2571359.083882818</v>
      </c>
      <c r="K23" s="52">
        <f t="shared" ca="1" si="0"/>
        <v>0</v>
      </c>
      <c r="M23" s="52">
        <f ca="1">(SUM($I23:I23)+SUM($K23:K23))*(1+t.over)</f>
        <v>2571359.083882818</v>
      </c>
      <c r="Q23"/>
      <c r="R23" s="150"/>
      <c r="S23" s="150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</row>
    <row r="24" spans="4:64" s="233" customFormat="1" ht="12.75" hidden="1" customHeight="1" outlineLevel="2" x14ac:dyDescent="0.3">
      <c r="D24" s="70">
        <v>12</v>
      </c>
      <c r="E24" s="173"/>
      <c r="F24" s="71" t="str">
        <v>Sitios</v>
      </c>
      <c r="G24" s="71" t="str">
        <v>Sitio S OOCC</v>
      </c>
      <c r="H24" s="138" t="s">
        <v>104</v>
      </c>
      <c r="I24" s="52">
        <f t="shared" ca="1" si="1"/>
        <v>12213955.648443382</v>
      </c>
      <c r="K24" s="52">
        <f t="shared" ca="1" si="0"/>
        <v>0</v>
      </c>
      <c r="M24" s="52">
        <f ca="1">(SUM($I24:I24)+SUM($K24:K24))*(1+t.over)</f>
        <v>12213955.648443382</v>
      </c>
      <c r="Q24"/>
      <c r="R24" s="150"/>
      <c r="S24" s="150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</row>
    <row r="25" spans="4:64" s="233" customFormat="1" ht="12.75" hidden="1" customHeight="1" outlineLevel="2" x14ac:dyDescent="0.3">
      <c r="D25" s="70">
        <v>13</v>
      </c>
      <c r="E25" s="173"/>
      <c r="F25" s="71" t="str">
        <v>Sitios</v>
      </c>
      <c r="G25" s="71" t="str">
        <v>Sitio R OOCC</v>
      </c>
      <c r="H25" s="138" t="s">
        <v>104</v>
      </c>
      <c r="I25" s="52">
        <f t="shared" ca="1" si="1"/>
        <v>26980891.959655881</v>
      </c>
      <c r="K25" s="52">
        <f t="shared" ca="1" si="0"/>
        <v>0</v>
      </c>
      <c r="M25" s="52">
        <f ca="1">(SUM($I25:I25)+SUM($K25:K25))*(1+t.over)</f>
        <v>26980891.959655881</v>
      </c>
      <c r="Q25"/>
      <c r="R25" s="150"/>
      <c r="S25" s="150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</row>
    <row r="26" spans="4:64" s="233" customFormat="1" ht="12.75" hidden="1" customHeight="1" outlineLevel="2" x14ac:dyDescent="0.3">
      <c r="D26" s="70">
        <v>14</v>
      </c>
      <c r="E26" s="173"/>
      <c r="F26" s="71" t="str">
        <v>TX</v>
      </c>
      <c r="G26" s="71" t="str">
        <v>Enlace backhaul</v>
      </c>
      <c r="H26" s="138" t="s">
        <v>104</v>
      </c>
      <c r="I26" s="52">
        <f t="shared" ca="1" si="1"/>
        <v>8192697.9025759902</v>
      </c>
      <c r="K26" s="52">
        <f t="shared" ca="1" si="0"/>
        <v>0</v>
      </c>
      <c r="M26" s="52">
        <f ca="1">(SUM($I26:I26)+SUM($K26:K26))*(1+t.over)</f>
        <v>8192697.9025759902</v>
      </c>
      <c r="Q26"/>
      <c r="R26" s="150"/>
      <c r="S26" s="150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</row>
    <row r="27" spans="4:64" s="233" customFormat="1" ht="12.75" hidden="1" customHeight="1" outlineLevel="2" x14ac:dyDescent="0.3">
      <c r="D27" s="70">
        <v>15</v>
      </c>
      <c r="E27" s="173"/>
      <c r="F27" s="71" t="str">
        <v>RNC</v>
      </c>
      <c r="G27" s="71" t="str">
        <v>BSC A</v>
      </c>
      <c r="H27" s="138" t="s">
        <v>104</v>
      </c>
      <c r="I27" s="52">
        <f t="shared" ca="1" si="1"/>
        <v>220659.30522051317</v>
      </c>
      <c r="K27" s="52">
        <f t="shared" ca="1" si="0"/>
        <v>0</v>
      </c>
      <c r="M27" s="52">
        <f ca="1">(SUM($I27:I27)+SUM($K27:K27))*(1+t.over)</f>
        <v>220659.30522051317</v>
      </c>
      <c r="Q27"/>
      <c r="R27" s="150"/>
      <c r="S27" s="150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</row>
    <row r="28" spans="4:64" s="233" customFormat="1" ht="12.75" hidden="1" customHeight="1" outlineLevel="2" x14ac:dyDescent="0.3">
      <c r="D28" s="70">
        <v>16</v>
      </c>
      <c r="E28" s="173"/>
      <c r="F28" s="71" t="str">
        <v>RNC</v>
      </c>
      <c r="G28" s="71" t="str">
        <v>BSC B</v>
      </c>
      <c r="H28" s="138" t="s">
        <v>104</v>
      </c>
      <c r="I28" s="52">
        <f t="shared" ca="1" si="1"/>
        <v>0</v>
      </c>
      <c r="K28" s="52">
        <f t="shared" ca="1" si="0"/>
        <v>0</v>
      </c>
      <c r="M28" s="52">
        <f ca="1">(SUM($I28:I28)+SUM($K28:K28))*(1+t.over)</f>
        <v>0</v>
      </c>
      <c r="Q28"/>
      <c r="R28" s="150"/>
      <c r="S28" s="150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</row>
    <row r="29" spans="4:64" s="233" customFormat="1" ht="12.75" hidden="1" customHeight="1" outlineLevel="2" x14ac:dyDescent="0.3">
      <c r="D29" s="70">
        <v>17</v>
      </c>
      <c r="E29" s="173"/>
      <c r="F29" s="71" t="str">
        <v>RNC</v>
      </c>
      <c r="G29" s="71" t="str">
        <v>BSC C</v>
      </c>
      <c r="H29" s="138" t="s">
        <v>104</v>
      </c>
      <c r="I29" s="52">
        <f t="shared" ca="1" si="1"/>
        <v>0</v>
      </c>
      <c r="K29" s="52">
        <f t="shared" ca="1" si="0"/>
        <v>0</v>
      </c>
      <c r="M29" s="52">
        <f ca="1">(SUM($I29:I29)+SUM($K29:K29))*(1+t.over)</f>
        <v>0</v>
      </c>
      <c r="Q29"/>
      <c r="R29" s="150"/>
      <c r="S29" s="150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</row>
    <row r="30" spans="4:64" s="233" customFormat="1" ht="12.75" hidden="1" customHeight="1" outlineLevel="2" x14ac:dyDescent="0.3">
      <c r="D30" s="70">
        <v>18</v>
      </c>
      <c r="E30" s="173"/>
      <c r="F30" s="71" t="str">
        <v>RNC</v>
      </c>
      <c r="G30" s="71" t="str">
        <v>RNC A</v>
      </c>
      <c r="H30" s="138" t="s">
        <v>104</v>
      </c>
      <c r="I30" s="52">
        <f t="shared" ca="1" si="1"/>
        <v>0</v>
      </c>
      <c r="K30" s="52">
        <f t="shared" ca="1" si="0"/>
        <v>0</v>
      </c>
      <c r="M30" s="52">
        <f ca="1">(SUM($I30:I30)+SUM($K30:K30))*(1+t.over)</f>
        <v>0</v>
      </c>
      <c r="Q30"/>
      <c r="R30" s="150"/>
      <c r="S30" s="15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</row>
    <row r="31" spans="4:64" s="233" customFormat="1" ht="12.75" hidden="1" customHeight="1" outlineLevel="2" x14ac:dyDescent="0.3">
      <c r="D31" s="70">
        <v>19</v>
      </c>
      <c r="E31" s="173"/>
      <c r="F31" s="71" t="str">
        <v>RNC</v>
      </c>
      <c r="G31" s="71" t="str">
        <v>RNC B</v>
      </c>
      <c r="H31" s="138" t="s">
        <v>104</v>
      </c>
      <c r="I31" s="52">
        <f t="shared" ca="1" si="1"/>
        <v>0</v>
      </c>
      <c r="K31" s="52">
        <f t="shared" ca="1" si="0"/>
        <v>0</v>
      </c>
      <c r="M31" s="52">
        <f ca="1">(SUM($I31:I31)+SUM($K31:K31))*(1+t.over)</f>
        <v>0</v>
      </c>
      <c r="Q31"/>
      <c r="R31" s="150"/>
      <c r="S31" s="150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4:64" s="233" customFormat="1" ht="12.75" hidden="1" customHeight="1" outlineLevel="2" x14ac:dyDescent="0.3">
      <c r="D32" s="70">
        <v>20</v>
      </c>
      <c r="E32" s="173"/>
      <c r="F32" s="71" t="str">
        <v>RNC</v>
      </c>
      <c r="G32" s="71" t="str">
        <v>RNC C</v>
      </c>
      <c r="H32" s="138" t="s">
        <v>104</v>
      </c>
      <c r="I32" s="52">
        <f t="shared" ca="1" si="1"/>
        <v>1970747.8882137486</v>
      </c>
      <c r="K32" s="52">
        <f t="shared" ca="1" si="0"/>
        <v>0</v>
      </c>
      <c r="M32" s="52">
        <f ca="1">(SUM($I32:I32)+SUM($K32:K32))*(1+t.over)</f>
        <v>1970747.8882137486</v>
      </c>
      <c r="Q32"/>
      <c r="R32" s="150"/>
      <c r="S32" s="150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4:64" s="233" customFormat="1" ht="12.75" hidden="1" customHeight="1" outlineLevel="2" x14ac:dyDescent="0.3">
      <c r="D33" s="70">
        <v>21</v>
      </c>
      <c r="E33" s="173"/>
      <c r="F33" s="71" t="str">
        <v>libre</v>
      </c>
      <c r="G33" s="71" t="str">
        <v>libre</v>
      </c>
      <c r="H33" s="138" t="s">
        <v>104</v>
      </c>
      <c r="I33" s="52">
        <f t="shared" si="1"/>
        <v>0</v>
      </c>
      <c r="K33" s="52">
        <f t="shared" ca="1" si="0"/>
        <v>0</v>
      </c>
      <c r="M33" s="52">
        <f ca="1">(SUM($I33:I33)+SUM($K33:K33))*(1+t.over)</f>
        <v>0</v>
      </c>
      <c r="Q33"/>
      <c r="R33" s="150"/>
      <c r="S33" s="150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4:64" s="233" customFormat="1" ht="12.75" hidden="1" customHeight="1" outlineLevel="2" x14ac:dyDescent="0.3">
      <c r="D34" s="70">
        <v>22</v>
      </c>
      <c r="E34" s="173"/>
      <c r="F34" s="71" t="str">
        <v>Equipo Sitio</v>
      </c>
      <c r="G34" s="71" t="str">
        <v>16-CE DL</v>
      </c>
      <c r="H34" s="138" t="s">
        <v>104</v>
      </c>
      <c r="I34" s="52">
        <f t="shared" ca="1" si="1"/>
        <v>3228078.1732777236</v>
      </c>
      <c r="K34" s="52">
        <f t="shared" ca="1" si="0"/>
        <v>0</v>
      </c>
      <c r="M34" s="52">
        <f ca="1">(SUM($I34:I34)+SUM($K34:K34))*(1+t.over)</f>
        <v>3228078.1732777236</v>
      </c>
      <c r="Q34"/>
      <c r="R34" s="150"/>
      <c r="S34" s="150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4:64" s="233" customFormat="1" ht="12.75" hidden="1" customHeight="1" outlineLevel="2" x14ac:dyDescent="0.3">
      <c r="D35" s="70">
        <v>23</v>
      </c>
      <c r="E35" s="173"/>
      <c r="F35" s="71" t="str">
        <v>Equipo Sitio</v>
      </c>
      <c r="G35" s="71" t="str">
        <v>16-CE UL</v>
      </c>
      <c r="H35" s="138" t="s">
        <v>104</v>
      </c>
      <c r="I35" s="52">
        <f t="shared" ca="1" si="1"/>
        <v>3167369.343348111</v>
      </c>
      <c r="K35" s="52">
        <f t="shared" ca="1" si="0"/>
        <v>0</v>
      </c>
      <c r="M35" s="52">
        <f ca="1">(SUM($I35:I35)+SUM($K35:K35))*(1+t.over)</f>
        <v>3167369.343348111</v>
      </c>
      <c r="Q35"/>
      <c r="R35" s="150"/>
      <c r="S35" s="150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4:64" s="233" customFormat="1" ht="12.75" hidden="1" customHeight="1" outlineLevel="2" x14ac:dyDescent="0.3">
      <c r="D36" s="70">
        <v>24</v>
      </c>
      <c r="E36" s="173"/>
      <c r="F36" s="71" t="str">
        <v>libre</v>
      </c>
      <c r="G36" s="71" t="str">
        <v>libre</v>
      </c>
      <c r="H36" s="138" t="s">
        <v>104</v>
      </c>
      <c r="I36" s="52">
        <f t="shared" si="1"/>
        <v>0</v>
      </c>
      <c r="K36" s="52">
        <f t="shared" ca="1" si="0"/>
        <v>0</v>
      </c>
      <c r="M36" s="52">
        <f ca="1">(SUM($I36:I36)+SUM($K36:K36))*(1+t.over)</f>
        <v>0</v>
      </c>
      <c r="Q36"/>
      <c r="R36" s="150"/>
      <c r="S36" s="150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4:64" s="233" customFormat="1" ht="12.75" hidden="1" customHeight="1" outlineLevel="2" x14ac:dyDescent="0.3">
      <c r="D37" s="70">
        <v>25</v>
      </c>
      <c r="E37" s="173"/>
      <c r="F37" s="71" t="str">
        <v>Equipo Sitio</v>
      </c>
      <c r="G37" s="71" t="str">
        <v>HW - HWAC/RRU/Licenses/Carrier U</v>
      </c>
      <c r="H37" s="138" t="s">
        <v>104</v>
      </c>
      <c r="I37" s="52">
        <f t="shared" ca="1" si="1"/>
        <v>2269466.2336307331</v>
      </c>
      <c r="K37" s="52">
        <f t="shared" ca="1" si="0"/>
        <v>0</v>
      </c>
      <c r="M37" s="52">
        <f ca="1">(SUM($I37:I37)+SUM($K37:K37))*(1+t.over)</f>
        <v>2269466.2336307331</v>
      </c>
      <c r="Q37"/>
      <c r="R37" s="150"/>
      <c r="S37" s="150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4:64" s="233" customFormat="1" ht="12.75" hidden="1" customHeight="1" outlineLevel="2" x14ac:dyDescent="0.3">
      <c r="D38" s="70">
        <v>26</v>
      </c>
      <c r="E38" s="173"/>
      <c r="F38" s="71" t="str">
        <v>Equipo Sitio</v>
      </c>
      <c r="G38" s="71" t="str">
        <v>HW - HWAC/RRU/Licenses/Carrier S</v>
      </c>
      <c r="H38" s="138" t="s">
        <v>104</v>
      </c>
      <c r="I38" s="52">
        <f t="shared" ca="1" si="1"/>
        <v>9077864.9345229324</v>
      </c>
      <c r="K38" s="52">
        <f t="shared" ca="1" si="0"/>
        <v>0</v>
      </c>
      <c r="M38" s="52">
        <f ca="1">(SUM($I38:I38)+SUM($K38:K38))*(1+t.over)</f>
        <v>9077864.9345229324</v>
      </c>
      <c r="Q38"/>
      <c r="R38" s="150"/>
      <c r="S38" s="150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4:64" s="233" customFormat="1" ht="12.75" hidden="1" customHeight="1" outlineLevel="2" x14ac:dyDescent="0.3">
      <c r="D39" s="70">
        <v>27</v>
      </c>
      <c r="E39" s="173"/>
      <c r="F39" s="71" t="str">
        <v>Equipo Sitio</v>
      </c>
      <c r="G39" s="71" t="str">
        <v>HW - HWAC/RRU/Licenses/Carrier R</v>
      </c>
      <c r="H39" s="138" t="s">
        <v>104</v>
      </c>
      <c r="I39" s="52">
        <f t="shared" ca="1" si="1"/>
        <v>15886263.635415133</v>
      </c>
      <c r="K39" s="52">
        <f t="shared" ca="1" si="0"/>
        <v>0</v>
      </c>
      <c r="M39" s="52">
        <f ca="1">(SUM($I39:I39)+SUM($K39:K39))*(1+t.over)</f>
        <v>15886263.635415133</v>
      </c>
      <c r="Q39"/>
      <c r="R39" s="150"/>
      <c r="S39" s="150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4:64" s="233" customFormat="1" ht="12.75" hidden="1" customHeight="1" outlineLevel="2" x14ac:dyDescent="0.3">
      <c r="D40" s="70">
        <v>28</v>
      </c>
      <c r="E40" s="173"/>
      <c r="F40" s="71" t="str">
        <v>libre</v>
      </c>
      <c r="G40" s="71" t="str">
        <v>libre</v>
      </c>
      <c r="H40" s="138" t="s">
        <v>104</v>
      </c>
      <c r="I40" s="52">
        <f t="shared" si="1"/>
        <v>0</v>
      </c>
      <c r="K40" s="52">
        <f t="shared" ca="1" si="0"/>
        <v>0</v>
      </c>
      <c r="M40" s="52">
        <f ca="1">(SUM($I40:I40)+SUM($K40:K40))*(1+t.over)</f>
        <v>0</v>
      </c>
      <c r="Q40"/>
      <c r="R40" s="150"/>
      <c r="S40" s="15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4:64" s="233" customFormat="1" ht="12.75" hidden="1" customHeight="1" outlineLevel="2" x14ac:dyDescent="0.3">
      <c r="D41" s="70">
        <v>29</v>
      </c>
      <c r="E41" s="173"/>
      <c r="F41" s="71" t="str">
        <v>Equipo Sitio</v>
      </c>
      <c r="G41" s="71" t="str">
        <v>Sitio U Energía</v>
      </c>
      <c r="H41" s="138" t="s">
        <v>104</v>
      </c>
      <c r="I41" s="52">
        <f t="shared" ca="1" si="1"/>
        <v>554871.96726275887</v>
      </c>
      <c r="K41" s="52">
        <f t="shared" ca="1" si="0"/>
        <v>0</v>
      </c>
      <c r="M41" s="52">
        <f ca="1">(SUM($I41:I41)+SUM($K41:K41))*(1+t.over)</f>
        <v>554871.96726275887</v>
      </c>
      <c r="Q41"/>
      <c r="R41" s="150"/>
      <c r="S41" s="150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4:64" s="233" customFormat="1" ht="12.75" hidden="1" customHeight="1" outlineLevel="2" x14ac:dyDescent="0.3">
      <c r="D42" s="70">
        <v>30</v>
      </c>
      <c r="E42" s="173"/>
      <c r="F42" s="71" t="str">
        <v>Equipo Sitio</v>
      </c>
      <c r="G42" s="71" t="str">
        <v>Sitio S Energía</v>
      </c>
      <c r="H42" s="138" t="s">
        <v>104</v>
      </c>
      <c r="I42" s="52">
        <f t="shared" ca="1" si="1"/>
        <v>2219487.8690510355</v>
      </c>
      <c r="K42" s="52">
        <f t="shared" ca="1" si="0"/>
        <v>0</v>
      </c>
      <c r="M42" s="52">
        <f ca="1">(SUM($I42:I42)+SUM($K42:K42))*(1+t.over)</f>
        <v>2219487.8690510355</v>
      </c>
      <c r="Q42"/>
      <c r="R42" s="150"/>
      <c r="S42" s="150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4:64" s="233" customFormat="1" ht="12.75" hidden="1" customHeight="1" outlineLevel="2" x14ac:dyDescent="0.3">
      <c r="D43" s="70">
        <v>31</v>
      </c>
      <c r="E43" s="173"/>
      <c r="F43" s="71" t="str">
        <v>Equipo Sitio</v>
      </c>
      <c r="G43" s="71" t="str">
        <v>Sitio R Energía</v>
      </c>
      <c r="H43" s="138" t="s">
        <v>104</v>
      </c>
      <c r="I43" s="52">
        <f t="shared" ca="1" si="1"/>
        <v>3884103.7708393126</v>
      </c>
      <c r="K43" s="52">
        <f t="shared" ca="1" si="0"/>
        <v>0</v>
      </c>
      <c r="M43" s="52">
        <f ca="1">(SUM($I43:I43)+SUM($K43:K43))*(1+t.over)</f>
        <v>3884103.7708393126</v>
      </c>
      <c r="Q43"/>
      <c r="R43" s="150"/>
      <c r="S43" s="150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4:64" s="233" customFormat="1" ht="12.75" hidden="1" customHeight="1" outlineLevel="2" x14ac:dyDescent="0.3">
      <c r="D44" s="70">
        <v>32</v>
      </c>
      <c r="E44" s="173"/>
      <c r="F44" s="71" t="str">
        <v>libre</v>
      </c>
      <c r="G44" s="71" t="str">
        <v>libre</v>
      </c>
      <c r="H44" s="138" t="s">
        <v>104</v>
      </c>
      <c r="I44" s="52">
        <f t="shared" si="1"/>
        <v>0</v>
      </c>
      <c r="K44" s="52">
        <f t="shared" ca="1" si="0"/>
        <v>0</v>
      </c>
      <c r="M44" s="52">
        <f ca="1">(SUM($I44:I44)+SUM($K44:K44))*(1+t.over)</f>
        <v>0</v>
      </c>
      <c r="Q44"/>
      <c r="R44" s="150"/>
      <c r="S44" s="150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4:64" s="233" customFormat="1" ht="12.75" hidden="1" customHeight="1" outlineLevel="2" x14ac:dyDescent="0.3">
      <c r="D45" s="70">
        <v>33</v>
      </c>
      <c r="E45" s="173"/>
      <c r="F45" s="71" t="str">
        <v>Equipo Sitio</v>
      </c>
      <c r="G45" s="71" t="str">
        <v>Sitios todos 4G</v>
      </c>
      <c r="H45" s="138" t="s">
        <v>104</v>
      </c>
      <c r="I45" s="52">
        <f t="shared" ca="1" si="1"/>
        <v>7932816.2125402242</v>
      </c>
      <c r="K45" s="52">
        <f t="shared" ca="1" si="0"/>
        <v>0</v>
      </c>
      <c r="M45" s="52">
        <f ca="1">(SUM($I45:I45)+SUM($K45:K45))*(1+t.over)</f>
        <v>7932816.2125402242</v>
      </c>
      <c r="Q45"/>
      <c r="R45" s="150"/>
      <c r="S45" s="150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4:64" s="233" customFormat="1" ht="12.75" hidden="1" customHeight="1" outlineLevel="2" x14ac:dyDescent="0.3">
      <c r="D46" s="70">
        <v>34</v>
      </c>
      <c r="E46" s="173"/>
      <c r="F46" s="71" t="str">
        <v>libre</v>
      </c>
      <c r="G46" s="71" t="str">
        <v>libre</v>
      </c>
      <c r="H46" s="138" t="s">
        <v>104</v>
      </c>
      <c r="I46" s="52">
        <f t="shared" si="1"/>
        <v>0</v>
      </c>
      <c r="K46" s="52">
        <f t="shared" ca="1" si="0"/>
        <v>0</v>
      </c>
      <c r="M46" s="52">
        <f ca="1">(SUM($I46:I46)+SUM($K46:K46))*(1+t.over)</f>
        <v>0</v>
      </c>
      <c r="Q46"/>
      <c r="R46" s="150"/>
      <c r="S46" s="150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4:64" s="233" customFormat="1" ht="12.75" hidden="1" customHeight="1" outlineLevel="2" x14ac:dyDescent="0.3">
      <c r="D47" s="70">
        <v>35</v>
      </c>
      <c r="E47" s="173"/>
      <c r="F47" s="71" t="str">
        <v>libre</v>
      </c>
      <c r="G47" s="71" t="str">
        <v>libre</v>
      </c>
      <c r="H47" s="138" t="s">
        <v>104</v>
      </c>
      <c r="I47" s="52">
        <f t="shared" si="1"/>
        <v>0</v>
      </c>
      <c r="K47" s="52">
        <f t="shared" ca="1" si="0"/>
        <v>0</v>
      </c>
      <c r="M47" s="52">
        <f ca="1">(SUM($I47:I47)+SUM($K47:K47))*(1+t.over)</f>
        <v>0</v>
      </c>
      <c r="Q47"/>
      <c r="R47" s="150"/>
      <c r="S47" s="150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</row>
    <row r="48" spans="4:64" s="233" customFormat="1" ht="12.75" hidden="1" customHeight="1" outlineLevel="2" x14ac:dyDescent="0.3">
      <c r="D48" s="70">
        <v>36</v>
      </c>
      <c r="E48" s="173"/>
      <c r="F48" s="71" t="str">
        <v>libre</v>
      </c>
      <c r="G48" s="71" t="str">
        <v>libre</v>
      </c>
      <c r="H48" s="138" t="s">
        <v>104</v>
      </c>
      <c r="I48" s="52">
        <f t="shared" si="1"/>
        <v>0</v>
      </c>
      <c r="K48" s="52">
        <f t="shared" ca="1" si="0"/>
        <v>0</v>
      </c>
      <c r="M48" s="52">
        <f ca="1">(SUM($I48:I48)+SUM($K48:K48))*(1+t.over)</f>
        <v>0</v>
      </c>
      <c r="Q48"/>
      <c r="R48" s="150"/>
      <c r="S48" s="150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</row>
    <row r="49" spans="4:64" s="233" customFormat="1" ht="12.75" hidden="1" customHeight="1" outlineLevel="2" x14ac:dyDescent="0.3">
      <c r="D49" s="70">
        <v>37</v>
      </c>
      <c r="E49" s="173"/>
      <c r="F49" s="71" t="str">
        <v>libre</v>
      </c>
      <c r="G49" s="71" t="str">
        <v>libre</v>
      </c>
      <c r="H49" s="138" t="s">
        <v>104</v>
      </c>
      <c r="I49" s="52">
        <f t="shared" si="1"/>
        <v>0</v>
      </c>
      <c r="K49" s="52">
        <f t="shared" ca="1" si="0"/>
        <v>0</v>
      </c>
      <c r="M49" s="52">
        <f ca="1">(SUM($I49:I49)+SUM($K49:K49))*(1+t.over)</f>
        <v>0</v>
      </c>
      <c r="Q49"/>
      <c r="R49" s="150"/>
      <c r="S49" s="150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</row>
    <row r="50" spans="4:64" s="233" customFormat="1" ht="12.75" hidden="1" customHeight="1" outlineLevel="2" x14ac:dyDescent="0.3">
      <c r="D50" s="70">
        <v>38</v>
      </c>
      <c r="E50" s="173"/>
      <c r="F50" s="71" t="str">
        <v>libre</v>
      </c>
      <c r="G50" s="71" t="str">
        <v>libre</v>
      </c>
      <c r="H50" s="138" t="s">
        <v>104</v>
      </c>
      <c r="I50" s="52">
        <f t="shared" si="1"/>
        <v>0</v>
      </c>
      <c r="K50" s="52">
        <f t="shared" ca="1" si="0"/>
        <v>0</v>
      </c>
      <c r="M50" s="52">
        <f ca="1">(SUM($I50:I50)+SUM($K50:K50))*(1+t.over)</f>
        <v>0</v>
      </c>
      <c r="Q50"/>
      <c r="R50" s="150"/>
      <c r="S50" s="1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</row>
    <row r="51" spans="4:64" s="233" customFormat="1" ht="12.75" hidden="1" customHeight="1" outlineLevel="2" x14ac:dyDescent="0.3">
      <c r="D51" s="70">
        <v>39</v>
      </c>
      <c r="E51" s="173"/>
      <c r="F51" s="71" t="str">
        <v>libre</v>
      </c>
      <c r="G51" s="71" t="str">
        <v>libre</v>
      </c>
      <c r="H51" s="138" t="s">
        <v>104</v>
      </c>
      <c r="I51" s="52">
        <f t="shared" si="1"/>
        <v>0</v>
      </c>
      <c r="K51" s="52">
        <f t="shared" ca="1" si="0"/>
        <v>0</v>
      </c>
      <c r="M51" s="52">
        <f ca="1">(SUM($I51:I51)+SUM($K51:K51))*(1+t.over)</f>
        <v>0</v>
      </c>
      <c r="Q51"/>
      <c r="R51" s="150"/>
      <c r="S51" s="150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4:64" s="233" customFormat="1" ht="12.75" hidden="1" customHeight="1" outlineLevel="2" x14ac:dyDescent="0.3">
      <c r="D52" s="70">
        <v>40</v>
      </c>
      <c r="E52" s="173"/>
      <c r="F52" s="71" t="str">
        <v>libre</v>
      </c>
      <c r="G52" s="71" t="str">
        <v>libre</v>
      </c>
      <c r="H52" s="138" t="s">
        <v>104</v>
      </c>
      <c r="I52" s="52">
        <f t="shared" si="1"/>
        <v>0</v>
      </c>
      <c r="K52" s="52">
        <f t="shared" ca="1" si="0"/>
        <v>0</v>
      </c>
      <c r="M52" s="52">
        <f ca="1">(SUM($I52:I52)+SUM($K52:K52))*(1+t.over)</f>
        <v>0</v>
      </c>
      <c r="Q52"/>
      <c r="R52" s="150"/>
      <c r="S52" s="150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4:64" s="233" customFormat="1" ht="12.75" hidden="1" customHeight="1" outlineLevel="2" x14ac:dyDescent="0.3">
      <c r="D53" s="70">
        <v>41</v>
      </c>
      <c r="E53" s="173"/>
      <c r="F53" s="71" t="str">
        <v>libre</v>
      </c>
      <c r="G53" s="71" t="str">
        <v>libre</v>
      </c>
      <c r="H53" s="138" t="s">
        <v>104</v>
      </c>
      <c r="I53" s="52">
        <f t="shared" si="1"/>
        <v>0</v>
      </c>
      <c r="K53" s="52">
        <f t="shared" ca="1" si="0"/>
        <v>0</v>
      </c>
      <c r="M53" s="52">
        <f ca="1">(SUM($I53:I53)+SUM($K53:K53))*(1+t.over)</f>
        <v>0</v>
      </c>
      <c r="Q53"/>
      <c r="R53" s="150"/>
      <c r="S53" s="150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4:64" s="233" customFormat="1" ht="12.75" hidden="1" customHeight="1" outlineLevel="2" x14ac:dyDescent="0.3">
      <c r="D54" s="70">
        <v>42</v>
      </c>
      <c r="E54" s="173"/>
      <c r="F54" s="71" t="str">
        <v>libre</v>
      </c>
      <c r="G54" s="71" t="str">
        <v>libre</v>
      </c>
      <c r="H54" s="138" t="s">
        <v>104</v>
      </c>
      <c r="I54" s="52">
        <f t="shared" si="1"/>
        <v>0</v>
      </c>
      <c r="K54" s="52">
        <f t="shared" ca="1" si="0"/>
        <v>0</v>
      </c>
      <c r="M54" s="52">
        <f ca="1">(SUM($I54:I54)+SUM($K54:K54))*(1+t.over)</f>
        <v>0</v>
      </c>
      <c r="Q54"/>
      <c r="R54" s="150"/>
      <c r="S54" s="150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4:64" s="233" customFormat="1" ht="12.75" hidden="1" customHeight="1" outlineLevel="2" x14ac:dyDescent="0.3">
      <c r="D55" s="70">
        <v>43</v>
      </c>
      <c r="E55" s="173"/>
      <c r="F55" s="71" t="str">
        <v>libre</v>
      </c>
      <c r="G55" s="71" t="str">
        <v>libre</v>
      </c>
      <c r="H55" s="138" t="s">
        <v>104</v>
      </c>
      <c r="I55" s="52">
        <f t="shared" si="1"/>
        <v>0</v>
      </c>
      <c r="K55" s="52">
        <f t="shared" ca="1" si="0"/>
        <v>0</v>
      </c>
      <c r="M55" s="52">
        <f ca="1">(SUM($I55:I55)+SUM($K55:K55))*(1+t.over)</f>
        <v>0</v>
      </c>
      <c r="Q55"/>
      <c r="R55" s="150"/>
      <c r="S55" s="150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6" spans="4:64" s="233" customFormat="1" ht="12.75" hidden="1" customHeight="1" outlineLevel="2" x14ac:dyDescent="0.3">
      <c r="D56" s="70">
        <v>44</v>
      </c>
      <c r="E56" s="173"/>
      <c r="F56" s="71" t="str">
        <v>libre</v>
      </c>
      <c r="G56" s="71" t="str">
        <v>libre</v>
      </c>
      <c r="H56" s="138" t="s">
        <v>104</v>
      </c>
      <c r="I56" s="52">
        <f t="shared" si="1"/>
        <v>0</v>
      </c>
      <c r="K56" s="52">
        <f t="shared" ca="1" si="0"/>
        <v>0</v>
      </c>
      <c r="M56" s="52">
        <f ca="1">(SUM($I56:I56)+SUM($K56:K56))*(1+t.over)</f>
        <v>0</v>
      </c>
      <c r="Q56"/>
      <c r="R56" s="150"/>
      <c r="S56" s="150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</row>
    <row r="57" spans="4:64" s="233" customFormat="1" ht="12.75" hidden="1" customHeight="1" outlineLevel="2" x14ac:dyDescent="0.3">
      <c r="D57" s="70">
        <v>45</v>
      </c>
      <c r="E57" s="173"/>
      <c r="F57" s="71" t="str">
        <v>libre</v>
      </c>
      <c r="G57" s="71" t="str">
        <v>libre</v>
      </c>
      <c r="H57" s="138" t="s">
        <v>104</v>
      </c>
      <c r="I57" s="52">
        <f t="shared" si="1"/>
        <v>0</v>
      </c>
      <c r="K57" s="52">
        <f t="shared" ca="1" si="0"/>
        <v>0</v>
      </c>
      <c r="M57" s="52">
        <f ca="1">(SUM($I57:I57)+SUM($K57:K57))*(1+t.over)</f>
        <v>0</v>
      </c>
      <c r="Q57"/>
      <c r="R57" s="150"/>
      <c r="S57" s="150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4:64" s="233" customFormat="1" ht="12.75" hidden="1" customHeight="1" outlineLevel="2" x14ac:dyDescent="0.3">
      <c r="D58" s="70">
        <v>46</v>
      </c>
      <c r="E58" s="173"/>
      <c r="F58" s="71" t="str">
        <v>libre</v>
      </c>
      <c r="G58" s="71" t="str">
        <v>libre</v>
      </c>
      <c r="H58" s="138" t="s">
        <v>104</v>
      </c>
      <c r="I58" s="52">
        <f t="shared" si="1"/>
        <v>0</v>
      </c>
      <c r="K58" s="52">
        <f t="shared" ca="1" si="0"/>
        <v>0</v>
      </c>
      <c r="M58" s="52">
        <f ca="1">(SUM($I58:I58)+SUM($K58:K58))*(1+t.over)</f>
        <v>0</v>
      </c>
      <c r="Q58"/>
      <c r="R58" s="150"/>
      <c r="S58" s="150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4:64" s="233" customFormat="1" ht="12.75" hidden="1" customHeight="1" outlineLevel="2" x14ac:dyDescent="0.3">
      <c r="D59" s="70">
        <v>47</v>
      </c>
      <c r="E59" s="173"/>
      <c r="F59" s="71" t="str">
        <v>libre</v>
      </c>
      <c r="G59" s="71" t="str">
        <v>libre</v>
      </c>
      <c r="H59" s="138" t="s">
        <v>104</v>
      </c>
      <c r="I59" s="52">
        <f t="shared" si="1"/>
        <v>0</v>
      </c>
      <c r="K59" s="52">
        <f t="shared" ca="1" si="0"/>
        <v>0</v>
      </c>
      <c r="M59" s="52">
        <f ca="1">(SUM($I59:I59)+SUM($K59:K59))*(1+t.over)</f>
        <v>0</v>
      </c>
      <c r="Q59"/>
      <c r="R59" s="150"/>
      <c r="S59" s="150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0" spans="4:64" s="233" customFormat="1" ht="12.75" hidden="1" customHeight="1" outlineLevel="2" x14ac:dyDescent="0.3">
      <c r="D60" s="70">
        <v>48</v>
      </c>
      <c r="E60" s="173"/>
      <c r="F60" s="71" t="str">
        <v>libre</v>
      </c>
      <c r="G60" s="71" t="str">
        <v>libre</v>
      </c>
      <c r="H60" s="138" t="s">
        <v>104</v>
      </c>
      <c r="I60" s="52">
        <f t="shared" si="1"/>
        <v>0</v>
      </c>
      <c r="K60" s="52">
        <f t="shared" ca="1" si="0"/>
        <v>0</v>
      </c>
      <c r="M60" s="52">
        <f ca="1">(SUM($I60:I60)+SUM($K60:K60))*(1+t.over)</f>
        <v>0</v>
      </c>
      <c r="Q60"/>
      <c r="R60" s="150"/>
      <c r="S60" s="15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</row>
    <row r="61" spans="4:64" s="233" customFormat="1" ht="12.75" hidden="1" customHeight="1" outlineLevel="2" x14ac:dyDescent="0.3">
      <c r="D61" s="70">
        <v>49</v>
      </c>
      <c r="E61" s="173"/>
      <c r="F61" s="71" t="str">
        <v>libre</v>
      </c>
      <c r="G61" s="71" t="str">
        <v>libre</v>
      </c>
      <c r="H61" s="138" t="s">
        <v>104</v>
      </c>
      <c r="I61" s="52">
        <f t="shared" si="1"/>
        <v>0</v>
      </c>
      <c r="K61" s="52">
        <f t="shared" ca="1" si="0"/>
        <v>0</v>
      </c>
      <c r="M61" s="52">
        <f ca="1">(SUM($I61:I61)+SUM($K61:K61))*(1+t.over)</f>
        <v>0</v>
      </c>
      <c r="Q61"/>
      <c r="R61" s="150"/>
      <c r="S61" s="150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4:64" s="233" customFormat="1" ht="12.75" hidden="1" customHeight="1" outlineLevel="2" x14ac:dyDescent="0.3">
      <c r="D62" s="70">
        <v>50</v>
      </c>
      <c r="E62" s="173"/>
      <c r="F62" s="71" t="str">
        <v>libre</v>
      </c>
      <c r="G62" s="71" t="str">
        <v>libre</v>
      </c>
      <c r="H62" s="138" t="s">
        <v>104</v>
      </c>
      <c r="I62" s="52">
        <f t="shared" si="1"/>
        <v>0</v>
      </c>
      <c r="K62" s="52">
        <f t="shared" ca="1" si="0"/>
        <v>0</v>
      </c>
      <c r="M62" s="52">
        <f ca="1">(SUM($I62:I62)+SUM($K62:K62))*(1+t.over)</f>
        <v>0</v>
      </c>
      <c r="Q62"/>
      <c r="R62" s="150"/>
      <c r="S62" s="150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4:64" s="233" customFormat="1" ht="12.75" hidden="1" customHeight="1" outlineLevel="2" x14ac:dyDescent="0.3">
      <c r="D63" s="70">
        <v>51</v>
      </c>
      <c r="E63" s="173"/>
      <c r="F63" s="71" t="str">
        <v>libre</v>
      </c>
      <c r="G63" s="71" t="str">
        <v>libre</v>
      </c>
      <c r="H63" s="138" t="s">
        <v>104</v>
      </c>
      <c r="I63" s="52">
        <f t="shared" si="1"/>
        <v>0</v>
      </c>
      <c r="K63" s="52">
        <f t="shared" ca="1" si="0"/>
        <v>0</v>
      </c>
      <c r="M63" s="52">
        <f ca="1">(SUM($I63:I63)+SUM($K63:K63))*(1+t.over)</f>
        <v>0</v>
      </c>
      <c r="Q63"/>
      <c r="R63" s="150"/>
      <c r="S63" s="150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4:64" s="233" customFormat="1" ht="12.75" hidden="1" customHeight="1" outlineLevel="2" x14ac:dyDescent="0.3">
      <c r="D64" s="70">
        <v>52</v>
      </c>
      <c r="E64" s="173"/>
      <c r="F64" s="71" t="str">
        <v>libre</v>
      </c>
      <c r="G64" s="71" t="str">
        <v>libre</v>
      </c>
      <c r="H64" s="138" t="s">
        <v>104</v>
      </c>
      <c r="I64" s="52">
        <f t="shared" si="1"/>
        <v>0</v>
      </c>
      <c r="K64" s="52">
        <f t="shared" ca="1" si="0"/>
        <v>0</v>
      </c>
      <c r="M64" s="52">
        <f ca="1">(SUM($I64:I64)+SUM($K64:K64))*(1+t.over)</f>
        <v>0</v>
      </c>
      <c r="Q64"/>
      <c r="R64" s="150"/>
      <c r="S64" s="150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5" spans="4:64" s="233" customFormat="1" ht="12.75" hidden="1" customHeight="1" outlineLevel="2" x14ac:dyDescent="0.3">
      <c r="D65" s="70">
        <v>53</v>
      </c>
      <c r="E65" s="173"/>
      <c r="F65" s="71" t="str">
        <v>libre</v>
      </c>
      <c r="G65" s="71" t="str">
        <v>libre</v>
      </c>
      <c r="H65" s="138" t="s">
        <v>104</v>
      </c>
      <c r="I65" s="52">
        <f t="shared" si="1"/>
        <v>0</v>
      </c>
      <c r="K65" s="52">
        <f t="shared" ca="1" si="0"/>
        <v>0</v>
      </c>
      <c r="M65" s="52">
        <f ca="1">(SUM($I65:I65)+SUM($K65:K65))*(1+t.over)</f>
        <v>0</v>
      </c>
      <c r="Q65"/>
      <c r="R65" s="150"/>
      <c r="S65" s="150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4:64" s="233" customFormat="1" ht="12.75" hidden="1" customHeight="1" outlineLevel="2" x14ac:dyDescent="0.3">
      <c r="D66" s="70">
        <v>54</v>
      </c>
      <c r="E66" s="173"/>
      <c r="F66" s="71" t="str">
        <v>libre</v>
      </c>
      <c r="G66" s="71" t="str">
        <v>libre</v>
      </c>
      <c r="H66" s="138" t="s">
        <v>104</v>
      </c>
      <c r="I66" s="52">
        <f t="shared" si="1"/>
        <v>0</v>
      </c>
      <c r="K66" s="52">
        <f t="shared" ca="1" si="0"/>
        <v>0</v>
      </c>
      <c r="M66" s="52">
        <f ca="1">(SUM($I66:I66)+SUM($K66:K66))*(1+t.over)</f>
        <v>0</v>
      </c>
      <c r="Q66"/>
      <c r="R66" s="150"/>
      <c r="S66" s="15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4:64" s="233" customFormat="1" ht="12.75" hidden="1" customHeight="1" outlineLevel="2" x14ac:dyDescent="0.3">
      <c r="D67" s="70">
        <v>55</v>
      </c>
      <c r="E67" s="173"/>
      <c r="F67" s="71" t="str">
        <v>libre</v>
      </c>
      <c r="G67" s="71" t="str">
        <v>libre</v>
      </c>
      <c r="H67" s="138" t="s">
        <v>104</v>
      </c>
      <c r="I67" s="52">
        <f t="shared" si="1"/>
        <v>0</v>
      </c>
      <c r="K67" s="52">
        <f t="shared" ca="1" si="0"/>
        <v>0</v>
      </c>
      <c r="M67" s="52">
        <f ca="1">(SUM($I67:I67)+SUM($K67:K67))*(1+t.over)</f>
        <v>0</v>
      </c>
      <c r="Q67"/>
      <c r="R67" s="150"/>
      <c r="S67" s="150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8" spans="4:64" s="233" customFormat="1" ht="12.75" hidden="1" customHeight="1" outlineLevel="2" x14ac:dyDescent="0.3">
      <c r="D68" s="70">
        <v>56</v>
      </c>
      <c r="E68" s="173"/>
      <c r="F68" s="71" t="str">
        <v>libre</v>
      </c>
      <c r="G68" s="71" t="str">
        <v>libre</v>
      </c>
      <c r="H68" s="138" t="s">
        <v>104</v>
      </c>
      <c r="I68" s="52">
        <f t="shared" si="1"/>
        <v>0</v>
      </c>
      <c r="K68" s="52">
        <f t="shared" ca="1" si="0"/>
        <v>0</v>
      </c>
      <c r="M68" s="52">
        <f ca="1">(SUM($I68:I68)+SUM($K68:K68))*(1+t.over)</f>
        <v>0</v>
      </c>
      <c r="Q68"/>
      <c r="R68" s="150"/>
      <c r="S68" s="15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4:64" s="233" customFormat="1" ht="12.75" hidden="1" customHeight="1" outlineLevel="2" x14ac:dyDescent="0.3">
      <c r="D69" s="70">
        <v>57</v>
      </c>
      <c r="E69" s="173"/>
      <c r="F69" s="71" t="str">
        <v>libre</v>
      </c>
      <c r="G69" s="71" t="str">
        <v>libre</v>
      </c>
      <c r="H69" s="138" t="s">
        <v>104</v>
      </c>
      <c r="I69" s="52">
        <f t="shared" si="1"/>
        <v>0</v>
      </c>
      <c r="K69" s="52">
        <f t="shared" ca="1" si="0"/>
        <v>0</v>
      </c>
      <c r="M69" s="52">
        <f ca="1">(SUM($I69:I69)+SUM($K69:K69))*(1+t.over)</f>
        <v>0</v>
      </c>
      <c r="Q69"/>
      <c r="R69" s="150"/>
      <c r="S69" s="150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4:64" s="233" customFormat="1" ht="12.75" hidden="1" customHeight="1" outlineLevel="2" x14ac:dyDescent="0.3">
      <c r="D70" s="70">
        <v>58</v>
      </c>
      <c r="E70" s="173"/>
      <c r="F70" s="71" t="str">
        <v>libre</v>
      </c>
      <c r="G70" s="71" t="str">
        <v>libre</v>
      </c>
      <c r="H70" s="138" t="s">
        <v>104</v>
      </c>
      <c r="I70" s="52">
        <f t="shared" si="1"/>
        <v>0</v>
      </c>
      <c r="K70" s="52">
        <f t="shared" ca="1" si="0"/>
        <v>0</v>
      </c>
      <c r="M70" s="52">
        <f ca="1">(SUM($I70:I70)+SUM($K70:K70))*(1+t.over)</f>
        <v>0</v>
      </c>
      <c r="Q70"/>
      <c r="R70" s="150"/>
      <c r="S70" s="15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4:64" s="233" customFormat="1" ht="12.75" hidden="1" customHeight="1" outlineLevel="2" x14ac:dyDescent="0.3">
      <c r="D71" s="70">
        <v>59</v>
      </c>
      <c r="E71" s="173"/>
      <c r="F71" s="71" t="str">
        <v>libre</v>
      </c>
      <c r="G71" s="71" t="str">
        <v>libre</v>
      </c>
      <c r="H71" s="138" t="s">
        <v>104</v>
      </c>
      <c r="I71" s="52">
        <f t="shared" si="1"/>
        <v>0</v>
      </c>
      <c r="K71" s="52">
        <f t="shared" ca="1" si="0"/>
        <v>0</v>
      </c>
      <c r="M71" s="52">
        <f ca="1">(SUM($I71:I71)+SUM($K71:K71))*(1+t.over)</f>
        <v>0</v>
      </c>
      <c r="Q71"/>
      <c r="R71" s="150"/>
      <c r="S71" s="150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2" spans="4:64" s="233" customFormat="1" ht="12.75" hidden="1" customHeight="1" outlineLevel="2" x14ac:dyDescent="0.3">
      <c r="D72" s="70">
        <v>60</v>
      </c>
      <c r="E72" s="173"/>
      <c r="F72" s="71" t="str">
        <v>libre</v>
      </c>
      <c r="G72" s="71" t="str">
        <v>libre</v>
      </c>
      <c r="H72" s="138" t="s">
        <v>104</v>
      </c>
      <c r="I72" s="52">
        <f t="shared" si="1"/>
        <v>0</v>
      </c>
      <c r="K72" s="52">
        <f t="shared" ca="1" si="0"/>
        <v>0</v>
      </c>
      <c r="M72" s="52">
        <f ca="1">(SUM($I72:I72)+SUM($K72:K72))*(1+t.over)</f>
        <v>0</v>
      </c>
      <c r="Q72"/>
      <c r="R72" s="150"/>
      <c r="S72" s="150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</row>
    <row r="73" spans="4:64" s="233" customFormat="1" ht="12.75" hidden="1" customHeight="1" outlineLevel="2" x14ac:dyDescent="0.3">
      <c r="D73" s="70">
        <v>61</v>
      </c>
      <c r="E73" s="173"/>
      <c r="F73" s="71" t="str">
        <v>libre</v>
      </c>
      <c r="G73" s="71" t="str">
        <v>libre</v>
      </c>
      <c r="H73" s="138" t="s">
        <v>104</v>
      </c>
      <c r="I73" s="52">
        <f t="shared" si="1"/>
        <v>0</v>
      </c>
      <c r="K73" s="52">
        <f t="shared" ca="1" si="0"/>
        <v>0</v>
      </c>
      <c r="M73" s="52">
        <f ca="1">(SUM($I73:I73)+SUM($K73:K73))*(1+t.over)</f>
        <v>0</v>
      </c>
      <c r="Q73"/>
      <c r="R73" s="150"/>
      <c r="S73" s="150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</row>
    <row r="74" spans="4:64" s="233" customFormat="1" ht="12.75" hidden="1" customHeight="1" outlineLevel="2" x14ac:dyDescent="0.3">
      <c r="D74" s="70">
        <v>62</v>
      </c>
      <c r="E74" s="173"/>
      <c r="F74" s="71" t="str">
        <v>libre</v>
      </c>
      <c r="G74" s="71" t="str">
        <v>libre</v>
      </c>
      <c r="H74" s="138" t="s">
        <v>104</v>
      </c>
      <c r="I74" s="52">
        <f t="shared" si="1"/>
        <v>0</v>
      </c>
      <c r="K74" s="52">
        <f t="shared" ca="1" si="0"/>
        <v>0</v>
      </c>
      <c r="M74" s="52">
        <f ca="1">(SUM($I74:I74)+SUM($K74:K74))*(1+t.over)</f>
        <v>0</v>
      </c>
      <c r="Q74"/>
      <c r="R74" s="150"/>
      <c r="S74" s="150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</row>
    <row r="75" spans="4:64" s="233" customFormat="1" ht="12.75" hidden="1" customHeight="1" outlineLevel="2" x14ac:dyDescent="0.3">
      <c r="D75" s="70">
        <v>63</v>
      </c>
      <c r="E75" s="173"/>
      <c r="F75" s="71" t="str">
        <v>libre</v>
      </c>
      <c r="G75" s="71" t="str">
        <v>libre</v>
      </c>
      <c r="H75" s="138" t="s">
        <v>104</v>
      </c>
      <c r="I75" s="52">
        <f t="shared" si="1"/>
        <v>0</v>
      </c>
      <c r="K75" s="52">
        <f t="shared" ca="1" si="0"/>
        <v>0</v>
      </c>
      <c r="M75" s="52">
        <f ca="1">(SUM($I75:I75)+SUM($K75:K75))*(1+t.over)</f>
        <v>0</v>
      </c>
      <c r="Q75"/>
      <c r="R75" s="150"/>
      <c r="S75" s="150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</row>
    <row r="76" spans="4:64" s="233" customFormat="1" ht="12.75" hidden="1" customHeight="1" outlineLevel="2" x14ac:dyDescent="0.3">
      <c r="D76" s="70">
        <v>64</v>
      </c>
      <c r="E76" s="173"/>
      <c r="F76" s="71" t="str">
        <v>libre</v>
      </c>
      <c r="G76" s="71" t="str">
        <v>libre</v>
      </c>
      <c r="H76" s="138" t="s">
        <v>104</v>
      </c>
      <c r="I76" s="52">
        <f t="shared" si="1"/>
        <v>0</v>
      </c>
      <c r="K76" s="52">
        <f t="shared" ca="1" si="0"/>
        <v>0</v>
      </c>
      <c r="M76" s="52">
        <f ca="1">(SUM($I76:I76)+SUM($K76:K76))*(1+t.over)</f>
        <v>0</v>
      </c>
      <c r="Q76"/>
      <c r="R76" s="150"/>
      <c r="S76" s="150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</row>
    <row r="77" spans="4:64" s="233" customFormat="1" ht="12.75" hidden="1" customHeight="1" outlineLevel="2" x14ac:dyDescent="0.3">
      <c r="D77" s="70">
        <v>65</v>
      </c>
      <c r="E77" s="173"/>
      <c r="F77" s="71" t="str">
        <v>libre</v>
      </c>
      <c r="G77" s="71" t="str">
        <v>libre</v>
      </c>
      <c r="H77" s="138" t="s">
        <v>104</v>
      </c>
      <c r="I77" s="52">
        <f t="shared" ref="I77:I140" si="2">IF(INDEX(BD.VU,$D77)=0,0,PMT(tcc,INDEX(BD.VU,$D77),-INDEX(Capex.Rep,$D77,I$10)))</f>
        <v>0</v>
      </c>
      <c r="J77" s="257"/>
      <c r="K77" s="52">
        <f t="shared" ref="K77:K140" ca="1" si="3">INDEX(Opex.Tot,$D77,K$10)</f>
        <v>0</v>
      </c>
      <c r="M77" s="52">
        <f ca="1">(SUM($I77:I77)+SUM($K77:K77))*(1+t.over)</f>
        <v>0</v>
      </c>
      <c r="Q77"/>
      <c r="R77" s="150"/>
      <c r="S77" s="150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4:64" s="233" customFormat="1" ht="12.75" hidden="1" customHeight="1" outlineLevel="2" x14ac:dyDescent="0.3">
      <c r="D78" s="70">
        <v>66</v>
      </c>
      <c r="E78" s="173"/>
      <c r="F78" s="71" t="str">
        <v>libre</v>
      </c>
      <c r="G78" s="71" t="str">
        <v>libre</v>
      </c>
      <c r="H78" s="138" t="s">
        <v>104</v>
      </c>
      <c r="I78" s="52">
        <f t="shared" si="2"/>
        <v>0</v>
      </c>
      <c r="K78" s="52">
        <f t="shared" ca="1" si="3"/>
        <v>0</v>
      </c>
      <c r="M78" s="52">
        <f ca="1">(SUM($I78:I78)+SUM($K78:K78))*(1+t.over)</f>
        <v>0</v>
      </c>
      <c r="Q78"/>
      <c r="R78" s="150"/>
      <c r="S78" s="150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79" spans="4:64" s="233" customFormat="1" ht="12.75" hidden="1" customHeight="1" outlineLevel="2" x14ac:dyDescent="0.3">
      <c r="D79" s="70">
        <v>67</v>
      </c>
      <c r="E79" s="173"/>
      <c r="F79" s="71" t="str">
        <v>libre</v>
      </c>
      <c r="G79" s="71" t="str">
        <v>libre</v>
      </c>
      <c r="H79" s="138" t="s">
        <v>104</v>
      </c>
      <c r="I79" s="52">
        <f t="shared" si="2"/>
        <v>0</v>
      </c>
      <c r="K79" s="52">
        <f t="shared" ca="1" si="3"/>
        <v>0</v>
      </c>
      <c r="M79" s="52">
        <f ca="1">(SUM($I79:I79)+SUM($K79:K79))*(1+t.over)</f>
        <v>0</v>
      </c>
      <c r="Q79"/>
      <c r="R79" s="150"/>
      <c r="S79" s="150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</row>
    <row r="80" spans="4:64" s="233" customFormat="1" ht="12.75" hidden="1" customHeight="1" outlineLevel="2" x14ac:dyDescent="0.3">
      <c r="D80" s="70">
        <v>68</v>
      </c>
      <c r="E80" s="173"/>
      <c r="F80" s="71" t="str">
        <v>libre</v>
      </c>
      <c r="G80" s="71" t="str">
        <v>libre</v>
      </c>
      <c r="H80" s="138" t="s">
        <v>104</v>
      </c>
      <c r="I80" s="52">
        <f t="shared" si="2"/>
        <v>0</v>
      </c>
      <c r="K80" s="52">
        <f t="shared" ca="1" si="3"/>
        <v>0</v>
      </c>
      <c r="M80" s="52">
        <f ca="1">(SUM($I80:I80)+SUM($K80:K80))*(1+t.over)</f>
        <v>0</v>
      </c>
      <c r="Q80"/>
      <c r="R80" s="150"/>
      <c r="S80" s="15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</row>
    <row r="81" spans="4:64" s="233" customFormat="1" ht="12.75" hidden="1" customHeight="1" outlineLevel="2" x14ac:dyDescent="0.3">
      <c r="D81" s="70">
        <v>69</v>
      </c>
      <c r="E81" s="173"/>
      <c r="F81" s="71" t="str">
        <v>CS Core</v>
      </c>
      <c r="G81" s="71" t="str">
        <v>Core CS:MGW, HW y SE</v>
      </c>
      <c r="H81" s="138" t="s">
        <v>104</v>
      </c>
      <c r="I81" s="52">
        <f t="shared" ca="1" si="2"/>
        <v>318859.33507481235</v>
      </c>
      <c r="K81" s="52">
        <f t="shared" ca="1" si="3"/>
        <v>0</v>
      </c>
      <c r="M81" s="52">
        <f ca="1">(SUM($I81:I81)+SUM($K81:K81))*(1+t.over)</f>
        <v>318859.33507481235</v>
      </c>
      <c r="Q81"/>
      <c r="R81" s="150"/>
      <c r="S81" s="150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</row>
    <row r="82" spans="4:64" s="233" customFormat="1" ht="12.75" hidden="1" customHeight="1" outlineLevel="2" x14ac:dyDescent="0.3">
      <c r="D82" s="70">
        <v>70</v>
      </c>
      <c r="E82" s="173"/>
      <c r="F82" s="71" t="str">
        <v>CS Core</v>
      </c>
      <c r="G82" s="71" t="str">
        <v>Core CS:MSC Server, HW y SE</v>
      </c>
      <c r="H82" s="138" t="s">
        <v>104</v>
      </c>
      <c r="I82" s="52">
        <f t="shared" ca="1" si="2"/>
        <v>345396.98679007968</v>
      </c>
      <c r="K82" s="52">
        <f t="shared" ca="1" si="3"/>
        <v>0</v>
      </c>
      <c r="M82" s="52">
        <f ca="1">(SUM($I82:I82)+SUM($K82:K82))*(1+t.over)</f>
        <v>345396.98679007968</v>
      </c>
      <c r="Q82"/>
      <c r="R82" s="150"/>
      <c r="S82" s="150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</row>
    <row r="83" spans="4:64" s="233" customFormat="1" ht="12.75" hidden="1" customHeight="1" outlineLevel="2" x14ac:dyDescent="0.3">
      <c r="D83" s="70">
        <v>71</v>
      </c>
      <c r="E83" s="173"/>
      <c r="F83" s="71" t="str">
        <v>CS Core</v>
      </c>
      <c r="G83" s="71" t="str">
        <v>Core CS:SG, HW y SE</v>
      </c>
      <c r="H83" s="138" t="s">
        <v>104</v>
      </c>
      <c r="I83" s="52">
        <f t="shared" ca="1" si="2"/>
        <v>128753.58704968417</v>
      </c>
      <c r="K83" s="52">
        <f t="shared" ca="1" si="3"/>
        <v>0</v>
      </c>
      <c r="M83" s="52">
        <f ca="1">(SUM($I83:I83)+SUM($K83:K83))*(1+t.over)</f>
        <v>128753.58704968417</v>
      </c>
      <c r="Q83"/>
      <c r="R83" s="150"/>
      <c r="S83" s="150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</row>
    <row r="84" spans="4:64" s="233" customFormat="1" ht="12.75" hidden="1" customHeight="1" outlineLevel="2" x14ac:dyDescent="0.3">
      <c r="D84" s="70">
        <v>72</v>
      </c>
      <c r="E84" s="173"/>
      <c r="F84" s="71" t="str">
        <v>CS Core</v>
      </c>
      <c r="G84" s="71" t="str">
        <v>Core CS:HLR, HW y SE</v>
      </c>
      <c r="H84" s="138" t="s">
        <v>104</v>
      </c>
      <c r="I84" s="52">
        <f t="shared" ca="1" si="2"/>
        <v>89859.284541927802</v>
      </c>
      <c r="K84" s="52">
        <f t="shared" ca="1" si="3"/>
        <v>0</v>
      </c>
      <c r="M84" s="52">
        <f ca="1">(SUM($I84:I84)+SUM($K84:K84))*(1+t.over)</f>
        <v>89859.284541927802</v>
      </c>
      <c r="Q84"/>
      <c r="R84" s="150"/>
      <c r="S84" s="150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</row>
    <row r="85" spans="4:64" s="233" customFormat="1" ht="12.75" hidden="1" customHeight="1" outlineLevel="2" x14ac:dyDescent="0.3">
      <c r="D85" s="70">
        <v>73</v>
      </c>
      <c r="E85" s="173"/>
      <c r="F85" s="71" t="str">
        <v>CS Core</v>
      </c>
      <c r="G85" s="71" t="str">
        <v>Core CS:MGW, SW</v>
      </c>
      <c r="H85" s="138" t="s">
        <v>104</v>
      </c>
      <c r="I85" s="52">
        <f t="shared" ca="1" si="2"/>
        <v>34583.457776627809</v>
      </c>
      <c r="K85" s="52">
        <f t="shared" ca="1" si="3"/>
        <v>0</v>
      </c>
      <c r="M85" s="52">
        <f ca="1">(SUM($I85:I85)+SUM($K85:K85))*(1+t.over)</f>
        <v>34583.457776627809</v>
      </c>
      <c r="Q85"/>
      <c r="R85" s="150"/>
      <c r="S85" s="150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</row>
    <row r="86" spans="4:64" s="233" customFormat="1" ht="12.75" hidden="1" customHeight="1" outlineLevel="2" x14ac:dyDescent="0.3">
      <c r="D86" s="70">
        <v>74</v>
      </c>
      <c r="E86" s="173"/>
      <c r="F86" s="71" t="str">
        <v>CS Core</v>
      </c>
      <c r="G86" s="71" t="str">
        <v>Core CS:MSC Server, SW</v>
      </c>
      <c r="H86" s="138" t="s">
        <v>104</v>
      </c>
      <c r="I86" s="52">
        <f t="shared" ca="1" si="2"/>
        <v>31685.969429216366</v>
      </c>
      <c r="K86" s="52">
        <f t="shared" ca="1" si="3"/>
        <v>0</v>
      </c>
      <c r="M86" s="52">
        <f ca="1">(SUM($I86:I86)+SUM($K86:K86))*(1+t.over)</f>
        <v>31685.969429216366</v>
      </c>
      <c r="Q86"/>
      <c r="R86" s="150"/>
      <c r="S86" s="150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</row>
    <row r="87" spans="4:64" s="233" customFormat="1" ht="12.75" hidden="1" customHeight="1" outlineLevel="2" x14ac:dyDescent="0.3">
      <c r="D87" s="70">
        <v>75</v>
      </c>
      <c r="E87" s="173"/>
      <c r="F87" s="71" t="str">
        <v>CS Core</v>
      </c>
      <c r="G87" s="71" t="str">
        <v>Core CS:SG, SW</v>
      </c>
      <c r="H87" s="138" t="s">
        <v>104</v>
      </c>
      <c r="I87" s="52">
        <f t="shared" ca="1" si="2"/>
        <v>101391.39804946739</v>
      </c>
      <c r="K87" s="52">
        <f t="shared" ca="1" si="3"/>
        <v>0</v>
      </c>
      <c r="M87" s="52">
        <f ca="1">(SUM($I87:I87)+SUM($K87:K87))*(1+t.over)</f>
        <v>101391.39804946739</v>
      </c>
      <c r="Q87"/>
      <c r="R87" s="150"/>
      <c r="S87" s="150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</row>
    <row r="88" spans="4:64" s="233" customFormat="1" ht="12.75" hidden="1" customHeight="1" outlineLevel="2" x14ac:dyDescent="0.3">
      <c r="D88" s="70">
        <v>76</v>
      </c>
      <c r="E88" s="173"/>
      <c r="F88" s="71" t="str">
        <v>CS Core</v>
      </c>
      <c r="G88" s="71" t="str">
        <v>Core CS:HLR, SW</v>
      </c>
      <c r="H88" s="138" t="s">
        <v>104</v>
      </c>
      <c r="I88" s="52">
        <f t="shared" ca="1" si="2"/>
        <v>3300.2312748806012</v>
      </c>
      <c r="K88" s="52">
        <f t="shared" ca="1" si="3"/>
        <v>0</v>
      </c>
      <c r="M88" s="52">
        <f ca="1">(SUM($I88:I88)+SUM($K88:K88))*(1+t.over)</f>
        <v>3300.2312748806012</v>
      </c>
      <c r="Q88"/>
      <c r="R88" s="150"/>
      <c r="S88" s="150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</row>
    <row r="89" spans="4:64" s="233" customFormat="1" ht="12.75" hidden="1" customHeight="1" outlineLevel="2" x14ac:dyDescent="0.3">
      <c r="D89" s="70">
        <v>77</v>
      </c>
      <c r="E89" s="173"/>
      <c r="F89" s="71" t="str">
        <v>PS Core</v>
      </c>
      <c r="G89" s="71" t="str">
        <v>Core PS:SGSN, HW y SE</v>
      </c>
      <c r="H89" s="138" t="s">
        <v>104</v>
      </c>
      <c r="I89" s="52">
        <f t="shared" ca="1" si="2"/>
        <v>827648.83856494597</v>
      </c>
      <c r="K89" s="52">
        <f t="shared" ca="1" si="3"/>
        <v>0</v>
      </c>
      <c r="M89" s="52">
        <f ca="1">(SUM($I89:I89)+SUM($K89:K89))*(1+t.over)</f>
        <v>827648.83856494597</v>
      </c>
      <c r="Q89"/>
      <c r="R89" s="150"/>
      <c r="S89" s="150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</row>
    <row r="90" spans="4:64" s="233" customFormat="1" ht="12.75" hidden="1" customHeight="1" outlineLevel="2" x14ac:dyDescent="0.3">
      <c r="D90" s="70">
        <v>78</v>
      </c>
      <c r="E90" s="173"/>
      <c r="F90" s="71" t="str">
        <v>PS Core</v>
      </c>
      <c r="G90" s="71" t="str">
        <v>Core PS:GGSN, HW y SE</v>
      </c>
      <c r="H90" s="138" t="s">
        <v>104</v>
      </c>
      <c r="I90" s="52">
        <f t="shared" ca="1" si="2"/>
        <v>4206226.0425283872</v>
      </c>
      <c r="K90" s="52">
        <f t="shared" ca="1" si="3"/>
        <v>0</v>
      </c>
      <c r="M90" s="52">
        <f ca="1">(SUM($I90:I90)+SUM($K90:K90))*(1+t.over)</f>
        <v>4206226.0425283872</v>
      </c>
      <c r="Q90"/>
      <c r="R90" s="150"/>
      <c r="S90" s="15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</row>
    <row r="91" spans="4:64" s="233" customFormat="1" ht="12.75" hidden="1" customHeight="1" outlineLevel="2" x14ac:dyDescent="0.3">
      <c r="D91" s="70">
        <v>79</v>
      </c>
      <c r="E91" s="173"/>
      <c r="F91" s="71" t="str">
        <v>PS Core</v>
      </c>
      <c r="G91" s="71" t="str">
        <v>Core PS:CG, HW y SE</v>
      </c>
      <c r="H91" s="138" t="s">
        <v>104</v>
      </c>
      <c r="I91" s="52">
        <f t="shared" ca="1" si="2"/>
        <v>21176.586810922028</v>
      </c>
      <c r="K91" s="52">
        <f t="shared" ca="1" si="3"/>
        <v>0</v>
      </c>
      <c r="M91" s="52">
        <f ca="1">(SUM($I91:I91)+SUM($K91:K91))*(1+t.over)</f>
        <v>21176.586810922028</v>
      </c>
      <c r="Q91"/>
      <c r="R91" s="150"/>
      <c r="S91" s="150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</row>
    <row r="92" spans="4:64" s="233" customFormat="1" ht="12.75" hidden="1" customHeight="1" outlineLevel="2" x14ac:dyDescent="0.3">
      <c r="D92" s="70">
        <v>80</v>
      </c>
      <c r="E92" s="173"/>
      <c r="F92" s="71" t="str">
        <v>PS Core</v>
      </c>
      <c r="G92" s="71" t="str">
        <v>Core PS:PCRF, HW y SE</v>
      </c>
      <c r="H92" s="138" t="s">
        <v>104</v>
      </c>
      <c r="I92" s="52">
        <f t="shared" ca="1" si="2"/>
        <v>504437.55417470809</v>
      </c>
      <c r="K92" s="52">
        <f t="shared" ca="1" si="3"/>
        <v>0</v>
      </c>
      <c r="M92" s="52">
        <f ca="1">(SUM($I92:I92)+SUM($K92:K92))*(1+t.over)</f>
        <v>504437.55417470809</v>
      </c>
      <c r="Q92"/>
      <c r="R92" s="150"/>
      <c r="S92" s="150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</row>
    <row r="93" spans="4:64" s="233" customFormat="1" ht="12.75" hidden="1" customHeight="1" outlineLevel="2" x14ac:dyDescent="0.3">
      <c r="D93" s="70">
        <v>81</v>
      </c>
      <c r="E93" s="173"/>
      <c r="F93" s="71" t="str">
        <v>PS Core</v>
      </c>
      <c r="G93" s="71" t="str">
        <v>Core PS:SUR, HW y SE</v>
      </c>
      <c r="H93" s="138" t="s">
        <v>104</v>
      </c>
      <c r="I93" s="52">
        <f t="shared" ca="1" si="2"/>
        <v>0</v>
      </c>
      <c r="K93" s="52">
        <f t="shared" ca="1" si="3"/>
        <v>0</v>
      </c>
      <c r="M93" s="52">
        <f ca="1">(SUM($I93:I93)+SUM($K93:K93))*(1+t.over)</f>
        <v>0</v>
      </c>
      <c r="Q93"/>
      <c r="R93" s="150"/>
      <c r="S93" s="150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</row>
    <row r="94" spans="4:64" s="233" customFormat="1" ht="12.75" hidden="1" customHeight="1" outlineLevel="2" x14ac:dyDescent="0.3">
      <c r="D94" s="70">
        <v>82</v>
      </c>
      <c r="E94" s="173"/>
      <c r="F94" s="71" t="str">
        <v>PS Core</v>
      </c>
      <c r="G94" s="71" t="str">
        <v>Core PS:SGSN, SW</v>
      </c>
      <c r="H94" s="138" t="s">
        <v>104</v>
      </c>
      <c r="I94" s="52">
        <f t="shared" ca="1" si="2"/>
        <v>373251.25955593347</v>
      </c>
      <c r="K94" s="52">
        <f t="shared" ca="1" si="3"/>
        <v>0</v>
      </c>
      <c r="M94" s="52">
        <f ca="1">(SUM($I94:I94)+SUM($K94:K94))*(1+t.over)</f>
        <v>373251.25955593347</v>
      </c>
      <c r="Q94"/>
      <c r="R94" s="150"/>
      <c r="S94" s="150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</row>
    <row r="95" spans="4:64" s="233" customFormat="1" ht="12.75" hidden="1" customHeight="1" outlineLevel="2" x14ac:dyDescent="0.3">
      <c r="D95" s="70">
        <v>83</v>
      </c>
      <c r="E95" s="173"/>
      <c r="F95" s="71" t="str">
        <v>PS Core</v>
      </c>
      <c r="G95" s="71" t="str">
        <v>Core PS:GGSN, SW</v>
      </c>
      <c r="H95" s="138" t="s">
        <v>104</v>
      </c>
      <c r="I95" s="52">
        <f t="shared" ca="1" si="2"/>
        <v>678078.20686588832</v>
      </c>
      <c r="K95" s="52">
        <f t="shared" ca="1" si="3"/>
        <v>0</v>
      </c>
      <c r="M95" s="52">
        <f ca="1">(SUM($I95:I95)+SUM($K95:K95))*(1+t.over)</f>
        <v>678078.20686588832</v>
      </c>
      <c r="Q95"/>
      <c r="R95" s="150"/>
      <c r="S95" s="150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</row>
    <row r="96" spans="4:64" s="233" customFormat="1" ht="12.75" hidden="1" customHeight="1" outlineLevel="2" x14ac:dyDescent="0.3">
      <c r="D96" s="70">
        <v>84</v>
      </c>
      <c r="E96" s="173"/>
      <c r="F96" s="71" t="str">
        <v>PS Core</v>
      </c>
      <c r="G96" s="71" t="str">
        <v>Core PS:CG, SW</v>
      </c>
      <c r="H96" s="138" t="s">
        <v>104</v>
      </c>
      <c r="I96" s="52">
        <f t="shared" ca="1" si="2"/>
        <v>46895.569159663675</v>
      </c>
      <c r="K96" s="52">
        <f t="shared" ca="1" si="3"/>
        <v>0</v>
      </c>
      <c r="M96" s="52">
        <f ca="1">(SUM($I96:I96)+SUM($K96:K96))*(1+t.over)</f>
        <v>46895.569159663675</v>
      </c>
      <c r="Q96"/>
      <c r="R96" s="150"/>
      <c r="S96" s="150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</row>
    <row r="97" spans="4:64" s="233" customFormat="1" ht="12.75" hidden="1" customHeight="1" outlineLevel="2" x14ac:dyDescent="0.3">
      <c r="D97" s="70">
        <v>85</v>
      </c>
      <c r="E97" s="173"/>
      <c r="F97" s="71" t="str">
        <v>PS Core</v>
      </c>
      <c r="G97" s="71" t="str">
        <v>Core PS:PCRF, SW</v>
      </c>
      <c r="H97" s="138" t="s">
        <v>104</v>
      </c>
      <c r="I97" s="52">
        <f t="shared" ca="1" si="2"/>
        <v>7236.2276372514498</v>
      </c>
      <c r="K97" s="52">
        <f t="shared" ca="1" si="3"/>
        <v>0</v>
      </c>
      <c r="M97" s="52">
        <f ca="1">(SUM($I97:I97)+SUM($K97:K97))*(1+t.over)</f>
        <v>7236.2276372514498</v>
      </c>
      <c r="Q97"/>
      <c r="R97" s="150"/>
      <c r="S97" s="150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</row>
    <row r="98" spans="4:64" s="233" customFormat="1" ht="12.75" hidden="1" customHeight="1" outlineLevel="2" x14ac:dyDescent="0.3">
      <c r="D98" s="70">
        <v>86</v>
      </c>
      <c r="E98" s="173"/>
      <c r="F98" s="71" t="str">
        <v>PS Core</v>
      </c>
      <c r="G98" s="71" t="str">
        <v>Core PS:SUR, SW</v>
      </c>
      <c r="H98" s="138" t="s">
        <v>104</v>
      </c>
      <c r="I98" s="52">
        <f t="shared" ca="1" si="2"/>
        <v>0</v>
      </c>
      <c r="K98" s="52">
        <f t="shared" ca="1" si="3"/>
        <v>0</v>
      </c>
      <c r="M98" s="52">
        <f ca="1">(SUM($I98:I98)+SUM($K98:K98))*(1+t.over)</f>
        <v>0</v>
      </c>
      <c r="Q98"/>
      <c r="R98" s="150"/>
      <c r="S98" s="150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</row>
    <row r="99" spans="4:64" s="233" customFormat="1" ht="12.75" hidden="1" customHeight="1" outlineLevel="2" x14ac:dyDescent="0.3">
      <c r="D99" s="70">
        <v>87</v>
      </c>
      <c r="E99" s="173"/>
      <c r="F99" s="71" t="str">
        <v>Core</v>
      </c>
      <c r="G99" s="71" t="str">
        <v>Core Común: Repuestos Críticos</v>
      </c>
      <c r="H99" s="138" t="s">
        <v>104</v>
      </c>
      <c r="I99" s="52">
        <f t="shared" ca="1" si="2"/>
        <v>5620.3943691702061</v>
      </c>
      <c r="K99" s="52">
        <f t="shared" ca="1" si="3"/>
        <v>0</v>
      </c>
      <c r="M99" s="52">
        <f ca="1">(SUM($I99:I99)+SUM($K99:K99))*(1+t.over)</f>
        <v>5620.3943691702061</v>
      </c>
      <c r="Q99"/>
      <c r="R99" s="150"/>
      <c r="S99" s="150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</row>
    <row r="100" spans="4:64" s="233" customFormat="1" ht="12.75" hidden="1" customHeight="1" outlineLevel="2" x14ac:dyDescent="0.3">
      <c r="D100" s="70">
        <v>88</v>
      </c>
      <c r="E100" s="173"/>
      <c r="F100" s="71" t="str">
        <v>Core</v>
      </c>
      <c r="G100" s="71" t="str">
        <v>Core Común: Mantención Iniciación</v>
      </c>
      <c r="H100" s="138" t="s">
        <v>104</v>
      </c>
      <c r="I100" s="52">
        <f t="shared" ca="1" si="2"/>
        <v>125834.37509982573</v>
      </c>
      <c r="K100" s="52">
        <f t="shared" ca="1" si="3"/>
        <v>0</v>
      </c>
      <c r="M100" s="52">
        <f ca="1">(SUM($I100:I100)+SUM($K100:K100))*(1+t.over)</f>
        <v>125834.37509982573</v>
      </c>
      <c r="Q100"/>
      <c r="R100" s="150"/>
      <c r="S100" s="15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</row>
    <row r="101" spans="4:64" s="233" customFormat="1" ht="12.75" hidden="1" customHeight="1" outlineLevel="2" x14ac:dyDescent="0.3">
      <c r="D101" s="70">
        <v>89</v>
      </c>
      <c r="E101" s="173"/>
      <c r="F101" s="71" t="str">
        <v>Core</v>
      </c>
      <c r="G101" s="71" t="str">
        <v>Core Común: Terrenos</v>
      </c>
      <c r="H101" s="138" t="s">
        <v>104</v>
      </c>
      <c r="I101" s="52">
        <f t="shared" ca="1" si="2"/>
        <v>0</v>
      </c>
      <c r="K101" s="52">
        <f t="shared" ca="1" si="3"/>
        <v>0</v>
      </c>
      <c r="M101" s="52">
        <f ca="1">(SUM($I101:I101)+SUM($K101:K101))*(1+t.over)</f>
        <v>0</v>
      </c>
      <c r="Q101"/>
      <c r="R101" s="150"/>
      <c r="S101" s="150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</row>
    <row r="102" spans="4:64" s="233" customFormat="1" ht="12.75" hidden="1" customHeight="1" outlineLevel="2" x14ac:dyDescent="0.3">
      <c r="D102" s="70">
        <v>90</v>
      </c>
      <c r="E102" s="173"/>
      <c r="F102" s="71" t="str">
        <v>Core</v>
      </c>
      <c r="G102" s="71" t="str">
        <v>Core Común: Obras Civiles</v>
      </c>
      <c r="H102" s="138" t="s">
        <v>104</v>
      </c>
      <c r="I102" s="52">
        <f t="shared" ca="1" si="2"/>
        <v>672389.7162091044</v>
      </c>
      <c r="K102" s="52">
        <f t="shared" ca="1" si="3"/>
        <v>0</v>
      </c>
      <c r="M102" s="52">
        <f ca="1">(SUM($I102:I102)+SUM($K102:K102))*(1+t.over)</f>
        <v>672389.7162091044</v>
      </c>
      <c r="Q102"/>
      <c r="R102" s="150"/>
      <c r="S102" s="150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</row>
    <row r="103" spans="4:64" s="233" customFormat="1" ht="12.75" hidden="1" customHeight="1" outlineLevel="2" x14ac:dyDescent="0.3">
      <c r="D103" s="70">
        <v>91</v>
      </c>
      <c r="E103" s="173"/>
      <c r="F103" s="71" t="str">
        <v>Core</v>
      </c>
      <c r="G103" s="71" t="str">
        <v>Core Común: Equipamiento</v>
      </c>
      <c r="H103" s="138" t="s">
        <v>104</v>
      </c>
      <c r="I103" s="52">
        <f t="shared" ca="1" si="2"/>
        <v>371362.62145456567</v>
      </c>
      <c r="K103" s="52">
        <f t="shared" ca="1" si="3"/>
        <v>0</v>
      </c>
      <c r="M103" s="52">
        <f ca="1">(SUM($I103:I103)+SUM($K103:K103))*(1+t.over)</f>
        <v>371362.62145456567</v>
      </c>
      <c r="Q103"/>
      <c r="R103" s="150"/>
      <c r="S103" s="150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</row>
    <row r="104" spans="4:64" s="233" customFormat="1" ht="12.75" hidden="1" customHeight="1" outlineLevel="2" x14ac:dyDescent="0.3">
      <c r="D104" s="70">
        <v>92</v>
      </c>
      <c r="E104" s="173"/>
      <c r="F104" s="71" t="str">
        <v>libre</v>
      </c>
      <c r="G104" s="71" t="str">
        <v>libre</v>
      </c>
      <c r="H104" s="138" t="s">
        <v>104</v>
      </c>
      <c r="I104" s="52">
        <f t="shared" si="2"/>
        <v>0</v>
      </c>
      <c r="K104" s="52">
        <f t="shared" ca="1" si="3"/>
        <v>0</v>
      </c>
      <c r="M104" s="52">
        <f ca="1">(SUM($I104:I104)+SUM($K104:K104))*(1+t.over)</f>
        <v>0</v>
      </c>
      <c r="Q104"/>
      <c r="R104" s="150"/>
      <c r="S104" s="150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</row>
    <row r="105" spans="4:64" s="233" customFormat="1" ht="12.75" hidden="1" customHeight="1" outlineLevel="2" x14ac:dyDescent="0.3">
      <c r="D105" s="70">
        <v>93</v>
      </c>
      <c r="E105" s="173"/>
      <c r="F105" s="71" t="str">
        <v>Equipo Sitio</v>
      </c>
      <c r="G105" s="71" t="str">
        <v>Espectro</v>
      </c>
      <c r="H105" s="138" t="s">
        <v>104</v>
      </c>
      <c r="I105" s="52">
        <f t="shared" ca="1" si="2"/>
        <v>0</v>
      </c>
      <c r="K105" s="52">
        <f t="shared" ca="1" si="3"/>
        <v>0</v>
      </c>
      <c r="M105" s="52">
        <f ca="1">(SUM($I105:I105)+SUM($K105:K105))*(1+t.over)</f>
        <v>0</v>
      </c>
      <c r="N105" s="274"/>
      <c r="Q105"/>
      <c r="R105" s="150"/>
      <c r="S105" s="150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</row>
    <row r="106" spans="4:64" s="233" customFormat="1" ht="12.75" hidden="1" customHeight="1" outlineLevel="2" x14ac:dyDescent="0.3">
      <c r="D106" s="70">
        <v>94</v>
      </c>
      <c r="E106" s="173"/>
      <c r="F106" s="71" t="str">
        <v>libre</v>
      </c>
      <c r="G106" s="71" t="str">
        <v>libre</v>
      </c>
      <c r="H106" s="138" t="s">
        <v>104</v>
      </c>
      <c r="I106" s="52">
        <f t="shared" si="2"/>
        <v>0</v>
      </c>
      <c r="K106" s="52">
        <f t="shared" ca="1" si="3"/>
        <v>0</v>
      </c>
      <c r="M106" s="52">
        <f ca="1">(SUM($I106:I106)+SUM($K106:K106))*(1+t.over)</f>
        <v>0</v>
      </c>
      <c r="Q106"/>
      <c r="R106" s="150"/>
      <c r="S106" s="150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</row>
    <row r="107" spans="4:64" s="233" customFormat="1" ht="12.75" hidden="1" customHeight="1" outlineLevel="2" x14ac:dyDescent="0.3">
      <c r="D107" s="70">
        <v>95</v>
      </c>
      <c r="E107" s="173"/>
      <c r="F107" s="71" t="str">
        <v>CS Core</v>
      </c>
      <c r="G107" s="71" t="str">
        <v>BSCS Base</v>
      </c>
      <c r="H107" s="138" t="s">
        <v>104</v>
      </c>
      <c r="I107" s="52">
        <f t="shared" ca="1" si="2"/>
        <v>0</v>
      </c>
      <c r="K107" s="52">
        <f t="shared" ca="1" si="3"/>
        <v>0</v>
      </c>
      <c r="M107" s="52">
        <f ca="1">(SUM($I107:I107)+SUM($K107:K107))*(1+t.over)</f>
        <v>0</v>
      </c>
      <c r="N107" s="275"/>
      <c r="Q107"/>
      <c r="R107" s="150"/>
      <c r="S107" s="150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</row>
    <row r="108" spans="4:64" s="233" customFormat="1" ht="12.75" hidden="1" customHeight="1" outlineLevel="2" x14ac:dyDescent="0.3">
      <c r="D108" s="70">
        <v>96</v>
      </c>
      <c r="E108" s="173"/>
      <c r="F108" s="71" t="str">
        <v>CS Core</v>
      </c>
      <c r="G108" s="71" t="str">
        <v>BSCS Mant</v>
      </c>
      <c r="H108" s="138" t="s">
        <v>104</v>
      </c>
      <c r="I108" s="52">
        <f t="shared" ca="1" si="2"/>
        <v>90570.490760552173</v>
      </c>
      <c r="K108" s="52">
        <f t="shared" ca="1" si="3"/>
        <v>0</v>
      </c>
      <c r="M108" s="52">
        <f ca="1">(SUM($I108:I108)+SUM($K108:K108))*(1+t.over)</f>
        <v>90570.490760552173</v>
      </c>
      <c r="Q108"/>
      <c r="R108" s="150"/>
      <c r="S108" s="150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</row>
    <row r="109" spans="4:64" s="233" customFormat="1" ht="12.75" hidden="1" customHeight="1" outlineLevel="2" x14ac:dyDescent="0.3">
      <c r="D109" s="70">
        <v>97</v>
      </c>
      <c r="E109" s="173"/>
      <c r="F109" s="71" t="str">
        <v>CS Core</v>
      </c>
      <c r="G109" s="71" t="str">
        <v>ICC Base</v>
      </c>
      <c r="H109" s="138" t="s">
        <v>104</v>
      </c>
      <c r="I109" s="52">
        <f t="shared" ca="1" si="2"/>
        <v>0</v>
      </c>
      <c r="K109" s="52">
        <f t="shared" ca="1" si="3"/>
        <v>0</v>
      </c>
      <c r="M109" s="52">
        <f ca="1">(SUM($I109:I109)+SUM($K109:K109))*(1+t.over)</f>
        <v>0</v>
      </c>
      <c r="Q109"/>
      <c r="R109" s="150"/>
      <c r="S109" s="150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</row>
    <row r="110" spans="4:64" s="233" customFormat="1" outlineLevel="1" collapsed="1" x14ac:dyDescent="0.3">
      <c r="D110" s="70">
        <v>98</v>
      </c>
      <c r="E110" s="173"/>
      <c r="F110" s="71" t="str">
        <v>CS Core</v>
      </c>
      <c r="G110" s="71" t="str">
        <v>ICC Mant</v>
      </c>
      <c r="H110" s="138" t="s">
        <v>104</v>
      </c>
      <c r="I110" s="52">
        <f t="shared" ca="1" si="2"/>
        <v>138794.92322033527</v>
      </c>
      <c r="K110" s="52">
        <f t="shared" ca="1" si="3"/>
        <v>0</v>
      </c>
      <c r="M110" s="52">
        <f ca="1">(SUM($I110:I110)+SUM($K110:K110))*(1+t.over)</f>
        <v>138794.92322033527</v>
      </c>
      <c r="Q110"/>
      <c r="R110" s="150"/>
      <c r="S110" s="15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</row>
    <row r="111" spans="4:64" s="233" customFormat="1" outlineLevel="1" x14ac:dyDescent="0.3">
      <c r="D111" s="70">
        <v>99</v>
      </c>
      <c r="E111" s="173"/>
      <c r="F111" s="71" t="str">
        <v>CS Core</v>
      </c>
      <c r="G111" s="71" t="str">
        <v>Mediation Mant</v>
      </c>
      <c r="H111" s="138" t="s">
        <v>104</v>
      </c>
      <c r="I111" s="52">
        <f t="shared" ca="1" si="2"/>
        <v>649.92714453664189</v>
      </c>
      <c r="K111" s="52">
        <f t="shared" ca="1" si="3"/>
        <v>0</v>
      </c>
      <c r="M111" s="52">
        <f ca="1">(SUM($I111:I111)+SUM($K111:K111))*(1+t.over)</f>
        <v>649.92714453664189</v>
      </c>
      <c r="Q111"/>
      <c r="R111" s="150"/>
      <c r="S111" s="150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</row>
    <row r="112" spans="4:64" s="233" customFormat="1" outlineLevel="1" x14ac:dyDescent="0.3">
      <c r="D112" s="70">
        <v>100</v>
      </c>
      <c r="E112" s="173"/>
      <c r="F112" s="71" t="str">
        <v>Core</v>
      </c>
      <c r="G112" s="71" t="str">
        <v>Router tipo 1</v>
      </c>
      <c r="H112" s="138" t="s">
        <v>104</v>
      </c>
      <c r="I112" s="52">
        <f t="shared" ca="1" si="2"/>
        <v>49716.1546617731</v>
      </c>
      <c r="K112" s="52">
        <f t="shared" ca="1" si="3"/>
        <v>0</v>
      </c>
      <c r="M112" s="52">
        <f ca="1">(SUM($I112:I112)+SUM($K112:K112))*(1+t.over)</f>
        <v>49716.1546617731</v>
      </c>
      <c r="Q112"/>
      <c r="R112" s="150"/>
      <c r="S112" s="150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</row>
    <row r="113" spans="4:64" s="233" customFormat="1" outlineLevel="1" x14ac:dyDescent="0.3">
      <c r="D113" s="70">
        <v>101</v>
      </c>
      <c r="E113" s="173"/>
      <c r="F113" s="71" t="str">
        <v>Core</v>
      </c>
      <c r="G113" s="71" t="str">
        <v>Router tipo 2</v>
      </c>
      <c r="H113" s="138" t="s">
        <v>104</v>
      </c>
      <c r="I113" s="52">
        <f t="shared" ca="1" si="2"/>
        <v>0</v>
      </c>
      <c r="K113" s="52">
        <f t="shared" ca="1" si="3"/>
        <v>0</v>
      </c>
      <c r="M113" s="52">
        <f ca="1">(SUM($I113:I113)+SUM($K113:K113))*(1+t.over)</f>
        <v>0</v>
      </c>
      <c r="Q113"/>
      <c r="R113" s="150"/>
      <c r="S113" s="150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</row>
    <row r="114" spans="4:64" s="233" customFormat="1" ht="12.75" hidden="1" customHeight="1" outlineLevel="2" x14ac:dyDescent="0.3">
      <c r="D114" s="70">
        <v>102</v>
      </c>
      <c r="E114" s="173"/>
      <c r="F114" s="71" t="str">
        <v>Core</v>
      </c>
      <c r="G114" s="71" t="str">
        <v>Router tipo 3</v>
      </c>
      <c r="H114" s="138" t="s">
        <v>104</v>
      </c>
      <c r="I114" s="52">
        <f t="shared" ca="1" si="2"/>
        <v>0</v>
      </c>
      <c r="K114" s="52">
        <f t="shared" ca="1" si="3"/>
        <v>0</v>
      </c>
      <c r="M114" s="52">
        <f ca="1">(SUM($I114:I114)+SUM($K114:K114))*(1+t.over)</f>
        <v>0</v>
      </c>
      <c r="Q114"/>
      <c r="R114" s="150"/>
      <c r="S114" s="150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</row>
    <row r="115" spans="4:64" s="233" customFormat="1" ht="12.75" hidden="1" customHeight="1" outlineLevel="2" x14ac:dyDescent="0.3">
      <c r="D115" s="70">
        <v>103</v>
      </c>
      <c r="E115" s="173"/>
      <c r="F115" s="71" t="str">
        <v>TX</v>
      </c>
      <c r="G115" s="71" t="str">
        <v>BSC-MGW</v>
      </c>
      <c r="H115" s="138" t="s">
        <v>104</v>
      </c>
      <c r="I115" s="52">
        <f t="shared" ca="1" si="2"/>
        <v>0</v>
      </c>
      <c r="K115" s="52">
        <f t="shared" ca="1" si="3"/>
        <v>0</v>
      </c>
      <c r="M115" s="52">
        <f ca="1">(SUM($I115:I115)+SUM($K115:K115))*(1+t.over)</f>
        <v>0</v>
      </c>
      <c r="Q115"/>
      <c r="R115" s="150"/>
      <c r="S115" s="150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</row>
    <row r="116" spans="4:64" s="233" customFormat="1" ht="12.75" hidden="1" customHeight="1" outlineLevel="2" x14ac:dyDescent="0.3">
      <c r="D116" s="70">
        <v>104</v>
      </c>
      <c r="E116" s="173"/>
      <c r="F116" s="71" t="str">
        <v>TX</v>
      </c>
      <c r="G116" s="71" t="str">
        <v>BSC-SGSN</v>
      </c>
      <c r="H116" s="138" t="s">
        <v>104</v>
      </c>
      <c r="I116" s="52">
        <f t="shared" ca="1" si="2"/>
        <v>0</v>
      </c>
      <c r="K116" s="52">
        <f t="shared" ca="1" si="3"/>
        <v>0</v>
      </c>
      <c r="M116" s="52">
        <f ca="1">(SUM($I116:I116)+SUM($K116:K116))*(1+t.over)</f>
        <v>0</v>
      </c>
      <c r="Q116"/>
      <c r="R116" s="150"/>
      <c r="S116" s="150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</row>
    <row r="117" spans="4:64" s="233" customFormat="1" ht="12.75" hidden="1" customHeight="1" outlineLevel="2" x14ac:dyDescent="0.3">
      <c r="D117" s="70">
        <v>105</v>
      </c>
      <c r="E117" s="173"/>
      <c r="F117" s="71" t="str">
        <v>TX</v>
      </c>
      <c r="G117" s="71" t="str">
        <v>SGSN-GGSN</v>
      </c>
      <c r="H117" s="138" t="s">
        <v>104</v>
      </c>
      <c r="I117" s="52">
        <f t="shared" ca="1" si="2"/>
        <v>0</v>
      </c>
      <c r="K117" s="52">
        <f t="shared" ca="1" si="3"/>
        <v>0</v>
      </c>
      <c r="M117" s="52">
        <f ca="1">(SUM($I117:I117)+SUM($K117:K117))*(1+t.over)</f>
        <v>0</v>
      </c>
      <c r="Q117"/>
      <c r="R117" s="150"/>
      <c r="S117" s="150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</row>
    <row r="118" spans="4:64" s="233" customFormat="1" ht="12.75" hidden="1" customHeight="1" outlineLevel="2" x14ac:dyDescent="0.3">
      <c r="D118" s="70">
        <v>106</v>
      </c>
      <c r="E118" s="173"/>
      <c r="F118" s="71" t="str">
        <v>TX</v>
      </c>
      <c r="G118" s="71" t="str">
        <v>MGW-MGW</v>
      </c>
      <c r="H118" s="138" t="s">
        <v>104</v>
      </c>
      <c r="I118" s="52">
        <f t="shared" ca="1" si="2"/>
        <v>34587.962671427471</v>
      </c>
      <c r="K118" s="52">
        <f t="shared" ca="1" si="3"/>
        <v>244130.27999999997</v>
      </c>
      <c r="M118" s="52">
        <f ca="1">(SUM($I118:I118)+SUM($K118:K118))*(1+t.over)</f>
        <v>278718.24267142743</v>
      </c>
      <c r="Q118"/>
      <c r="R118" s="150"/>
      <c r="S118" s="150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</row>
    <row r="119" spans="4:64" s="233" customFormat="1" ht="12.75" hidden="1" customHeight="1" outlineLevel="2" x14ac:dyDescent="0.3">
      <c r="D119" s="70">
        <v>107</v>
      </c>
      <c r="E119" s="173"/>
      <c r="F119" s="71" t="str">
        <v>TX</v>
      </c>
      <c r="G119" s="71" t="str">
        <v>RNC-MGW</v>
      </c>
      <c r="H119" s="138" t="s">
        <v>104</v>
      </c>
      <c r="I119" s="52">
        <f t="shared" ca="1" si="2"/>
        <v>0</v>
      </c>
      <c r="K119" s="52">
        <f t="shared" ca="1" si="3"/>
        <v>0</v>
      </c>
      <c r="M119" s="52">
        <f ca="1">(SUM($I119:I119)+SUM($K119:K119))*(1+t.over)</f>
        <v>0</v>
      </c>
      <c r="Q119"/>
      <c r="R119" s="150"/>
      <c r="S119" s="150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</row>
    <row r="120" spans="4:64" s="233" customFormat="1" ht="12.75" hidden="1" customHeight="1" outlineLevel="2" x14ac:dyDescent="0.3">
      <c r="D120" s="70">
        <v>108</v>
      </c>
      <c r="E120" s="173"/>
      <c r="F120" s="71" t="str">
        <v>TX</v>
      </c>
      <c r="G120" s="71" t="str">
        <v>RNC-SGSN</v>
      </c>
      <c r="H120" s="138" t="s">
        <v>104</v>
      </c>
      <c r="I120" s="52">
        <f t="shared" ca="1" si="2"/>
        <v>0</v>
      </c>
      <c r="K120" s="52">
        <f t="shared" ca="1" si="3"/>
        <v>0</v>
      </c>
      <c r="M120" s="52">
        <f ca="1">(SUM($I120:I120)+SUM($K120:K120))*(1+t.over)</f>
        <v>0</v>
      </c>
      <c r="Q120"/>
      <c r="R120" s="150"/>
      <c r="S120" s="15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</row>
    <row r="121" spans="4:64" s="233" customFormat="1" ht="12.75" hidden="1" customHeight="1" outlineLevel="2" x14ac:dyDescent="0.3">
      <c r="D121" s="70">
        <v>109</v>
      </c>
      <c r="E121" s="173"/>
      <c r="F121" s="71" t="str">
        <v>TX</v>
      </c>
      <c r="G121" s="71" t="str">
        <v>SGSN-GGSN</v>
      </c>
      <c r="H121" s="138" t="s">
        <v>104</v>
      </c>
      <c r="I121" s="52">
        <f t="shared" ca="1" si="2"/>
        <v>0</v>
      </c>
      <c r="K121" s="52">
        <f t="shared" ca="1" si="3"/>
        <v>0</v>
      </c>
      <c r="M121" s="52">
        <f ca="1">(SUM($I121:I121)+SUM($K121:K121))*(1+t.over)</f>
        <v>0</v>
      </c>
      <c r="Q121"/>
      <c r="R121" s="150"/>
      <c r="S121" s="150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</row>
    <row r="122" spans="4:64" s="233" customFormat="1" ht="12.75" hidden="1" customHeight="1" outlineLevel="2" x14ac:dyDescent="0.3">
      <c r="D122" s="70">
        <v>110</v>
      </c>
      <c r="E122" s="173"/>
      <c r="F122" s="71" t="str">
        <v>TX</v>
      </c>
      <c r="G122" s="71" t="str">
        <v>MGW-MGW</v>
      </c>
      <c r="H122" s="138" t="s">
        <v>104</v>
      </c>
      <c r="I122" s="52">
        <f t="shared" ca="1" si="2"/>
        <v>34587.962671427471</v>
      </c>
      <c r="K122" s="52">
        <f t="shared" ca="1" si="3"/>
        <v>244130.27999999997</v>
      </c>
      <c r="M122" s="52">
        <f ca="1">(SUM($I122:I122)+SUM($K122:K122))*(1+t.over)</f>
        <v>278718.24267142743</v>
      </c>
      <c r="Q122"/>
      <c r="R122" s="150"/>
      <c r="S122" s="150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</row>
    <row r="123" spans="4:64" s="233" customFormat="1" ht="12.75" hidden="1" customHeight="1" outlineLevel="2" x14ac:dyDescent="0.3">
      <c r="D123" s="70">
        <v>111</v>
      </c>
      <c r="E123" s="173"/>
      <c r="F123" s="71" t="str">
        <v>TX</v>
      </c>
      <c r="G123" s="71" t="str">
        <v>SGW-SGW</v>
      </c>
      <c r="H123" s="138" t="s">
        <v>104</v>
      </c>
      <c r="I123" s="52">
        <f t="shared" ca="1" si="2"/>
        <v>0</v>
      </c>
      <c r="K123" s="52">
        <f t="shared" ca="1" si="3"/>
        <v>0</v>
      </c>
      <c r="M123" s="52">
        <f ca="1">(SUM($I123:I123)+SUM($K123:K123))*(1+t.over)</f>
        <v>0</v>
      </c>
      <c r="Q123"/>
      <c r="R123" s="150"/>
      <c r="S123" s="150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</row>
    <row r="124" spans="4:64" s="233" customFormat="1" ht="12.75" hidden="1" customHeight="1" outlineLevel="2" x14ac:dyDescent="0.3">
      <c r="D124" s="70">
        <v>112</v>
      </c>
      <c r="E124" s="173"/>
      <c r="F124" s="71" t="str">
        <v>TX</v>
      </c>
      <c r="G124" s="71" t="str">
        <v>MGW-PTR</v>
      </c>
      <c r="H124" s="138" t="s">
        <v>104</v>
      </c>
      <c r="I124" s="52">
        <f t="shared" ca="1" si="2"/>
        <v>639.28648541476264</v>
      </c>
      <c r="K124" s="52">
        <f t="shared" ca="1" si="3"/>
        <v>4512.24</v>
      </c>
      <c r="M124" s="52">
        <f ca="1">(SUM($I124:I124)+SUM($K124:K124))*(1+t.over)</f>
        <v>5151.5264854147626</v>
      </c>
      <c r="Q124"/>
      <c r="R124" s="150"/>
      <c r="S124" s="150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</row>
    <row r="125" spans="4:64" s="233" customFormat="1" ht="12.75" hidden="1" customHeight="1" outlineLevel="2" x14ac:dyDescent="0.3">
      <c r="D125" s="70">
        <v>113</v>
      </c>
      <c r="E125" s="173"/>
      <c r="F125" s="71" t="str">
        <v>TX</v>
      </c>
      <c r="G125" s="71" t="str">
        <v>MGW-PTR</v>
      </c>
      <c r="H125" s="138" t="s">
        <v>104</v>
      </c>
      <c r="I125" s="52">
        <f t="shared" ca="1" si="2"/>
        <v>4048.8144076268304</v>
      </c>
      <c r="K125" s="52">
        <f t="shared" ca="1" si="3"/>
        <v>28577.52</v>
      </c>
      <c r="M125" s="52">
        <f ca="1">(SUM($I125:I125)+SUM($K125:K125))*(1+t.over)</f>
        <v>32626.334407626829</v>
      </c>
      <c r="Q125"/>
      <c r="R125" s="150"/>
      <c r="S125" s="150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</row>
    <row r="126" spans="4:64" s="233" customFormat="1" ht="12.75" hidden="1" customHeight="1" outlineLevel="2" x14ac:dyDescent="0.3">
      <c r="D126" s="70">
        <v>114</v>
      </c>
      <c r="E126" s="173"/>
      <c r="F126" s="71" t="str">
        <v>TX</v>
      </c>
      <c r="G126" s="71" t="str">
        <v>SBC-PTR</v>
      </c>
      <c r="H126" s="138" t="s">
        <v>104</v>
      </c>
      <c r="I126" s="52">
        <f t="shared" ca="1" si="2"/>
        <v>0</v>
      </c>
      <c r="K126" s="52">
        <f t="shared" ca="1" si="3"/>
        <v>0</v>
      </c>
      <c r="M126" s="52">
        <f ca="1">(SUM($I126:I126)+SUM($K126:K126))*(1+t.over)</f>
        <v>0</v>
      </c>
      <c r="Q126"/>
      <c r="R126" s="150"/>
      <c r="S126" s="150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</row>
    <row r="127" spans="4:64" s="233" customFormat="1" ht="12.75" hidden="1" customHeight="1" outlineLevel="2" x14ac:dyDescent="0.3">
      <c r="D127" s="70">
        <v>115</v>
      </c>
      <c r="E127" s="173"/>
      <c r="F127" s="71" t="str">
        <v>libre</v>
      </c>
      <c r="G127" s="71" t="str">
        <v>libre</v>
      </c>
      <c r="H127" s="138" t="s">
        <v>104</v>
      </c>
      <c r="I127" s="52">
        <f t="shared" si="2"/>
        <v>0</v>
      </c>
      <c r="K127" s="52">
        <f t="shared" ca="1" si="3"/>
        <v>0</v>
      </c>
      <c r="M127" s="52">
        <f ca="1">(SUM($I127:I127)+SUM($K127:K127))*(1+t.over)</f>
        <v>0</v>
      </c>
      <c r="Q127"/>
      <c r="R127" s="150"/>
      <c r="S127" s="150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</row>
    <row r="128" spans="4:64" s="233" customFormat="1" ht="12.75" hidden="1" customHeight="1" outlineLevel="2" x14ac:dyDescent="0.3">
      <c r="D128" s="70">
        <v>116</v>
      </c>
      <c r="E128" s="173"/>
      <c r="F128" s="71" t="str">
        <v>libre</v>
      </c>
      <c r="G128" s="71" t="str">
        <v>libre</v>
      </c>
      <c r="H128" s="138" t="s">
        <v>104</v>
      </c>
      <c r="I128" s="52">
        <f t="shared" si="2"/>
        <v>0</v>
      </c>
      <c r="K128" s="52">
        <f t="shared" ca="1" si="3"/>
        <v>0</v>
      </c>
      <c r="M128" s="52">
        <f ca="1">(SUM($I128:I128)+SUM($K128:K128))*(1+t.over)</f>
        <v>0</v>
      </c>
      <c r="Q128"/>
      <c r="R128" s="150"/>
      <c r="S128" s="150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</row>
    <row r="129" spans="4:64" s="233" customFormat="1" ht="12.75" hidden="1" customHeight="1" outlineLevel="2" x14ac:dyDescent="0.3">
      <c r="D129" s="70">
        <v>117</v>
      </c>
      <c r="E129" s="173"/>
      <c r="F129" s="71" t="str">
        <v>libre</v>
      </c>
      <c r="G129" s="71" t="str">
        <v>libre</v>
      </c>
      <c r="H129" s="138" t="s">
        <v>104</v>
      </c>
      <c r="I129" s="52">
        <f t="shared" si="2"/>
        <v>0</v>
      </c>
      <c r="K129" s="52">
        <f t="shared" ca="1" si="3"/>
        <v>0</v>
      </c>
      <c r="M129" s="52">
        <f ca="1">(SUM($I129:I129)+SUM($K129:K129))*(1+t.over)</f>
        <v>0</v>
      </c>
      <c r="Q129"/>
      <c r="R129" s="150"/>
      <c r="S129" s="150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</row>
    <row r="130" spans="4:64" s="233" customFormat="1" ht="12.75" hidden="1" customHeight="1" outlineLevel="2" x14ac:dyDescent="0.3">
      <c r="D130" s="70">
        <v>118</v>
      </c>
      <c r="E130" s="173"/>
      <c r="F130" s="71" t="str">
        <v>libre</v>
      </c>
      <c r="G130" s="71" t="str">
        <v>libre</v>
      </c>
      <c r="H130" s="138" t="s">
        <v>104</v>
      </c>
      <c r="I130" s="52">
        <f t="shared" si="2"/>
        <v>0</v>
      </c>
      <c r="K130" s="52">
        <f t="shared" ca="1" si="3"/>
        <v>0</v>
      </c>
      <c r="M130" s="52">
        <f ca="1">(SUM($I130:I130)+SUM($K130:K130))*(1+t.over)</f>
        <v>0</v>
      </c>
      <c r="Q130"/>
      <c r="R130" s="150"/>
      <c r="S130" s="15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</row>
    <row r="131" spans="4:64" s="233" customFormat="1" ht="12.75" hidden="1" customHeight="1" outlineLevel="2" x14ac:dyDescent="0.3">
      <c r="D131" s="70">
        <v>119</v>
      </c>
      <c r="E131" s="173"/>
      <c r="F131" s="71" t="str">
        <v>libre</v>
      </c>
      <c r="G131" s="71" t="str">
        <v>libre</v>
      </c>
      <c r="H131" s="138" t="s">
        <v>104</v>
      </c>
      <c r="I131" s="52">
        <f t="shared" si="2"/>
        <v>0</v>
      </c>
      <c r="K131" s="52">
        <f t="shared" ca="1" si="3"/>
        <v>0</v>
      </c>
      <c r="M131" s="52">
        <f ca="1">(SUM($I131:I131)+SUM($K131:K131))*(1+t.over)</f>
        <v>0</v>
      </c>
      <c r="Q131"/>
      <c r="R131" s="150"/>
      <c r="S131" s="150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</row>
    <row r="132" spans="4:64" s="233" customFormat="1" ht="12.75" hidden="1" customHeight="1" outlineLevel="2" x14ac:dyDescent="0.3">
      <c r="D132" s="70">
        <v>120</v>
      </c>
      <c r="E132" s="173"/>
      <c r="F132" s="71" t="str">
        <v>libre</v>
      </c>
      <c r="G132" s="71" t="str">
        <v>libre</v>
      </c>
      <c r="H132" s="138" t="s">
        <v>104</v>
      </c>
      <c r="I132" s="52">
        <f t="shared" si="2"/>
        <v>0</v>
      </c>
      <c r="K132" s="52">
        <f t="shared" ca="1" si="3"/>
        <v>0</v>
      </c>
      <c r="M132" s="52">
        <f ca="1">(SUM($I132:I132)+SUM($K132:K132))*(1+t.over)</f>
        <v>0</v>
      </c>
      <c r="Q132"/>
      <c r="R132" s="150"/>
      <c r="S132" s="150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</row>
    <row r="133" spans="4:64" s="233" customFormat="1" ht="12.75" hidden="1" customHeight="1" outlineLevel="2" x14ac:dyDescent="0.3">
      <c r="D133" s="70">
        <v>121</v>
      </c>
      <c r="E133" s="173"/>
      <c r="F133" s="71" t="str">
        <v>libre</v>
      </c>
      <c r="G133" s="71" t="str">
        <v>libre</v>
      </c>
      <c r="H133" s="138" t="s">
        <v>104</v>
      </c>
      <c r="I133" s="52">
        <f t="shared" si="2"/>
        <v>0</v>
      </c>
      <c r="K133" s="52">
        <f t="shared" ca="1" si="3"/>
        <v>0</v>
      </c>
      <c r="M133" s="52">
        <f ca="1">(SUM($I133:I133)+SUM($K133:K133))*(1+t.over)</f>
        <v>0</v>
      </c>
      <c r="Q133"/>
      <c r="R133" s="150"/>
      <c r="S133" s="150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</row>
    <row r="134" spans="4:64" s="233" customFormat="1" ht="12.75" hidden="1" customHeight="1" outlineLevel="2" x14ac:dyDescent="0.3">
      <c r="D134" s="70">
        <v>122</v>
      </c>
      <c r="E134" s="173"/>
      <c r="F134" s="71" t="str">
        <v>libre</v>
      </c>
      <c r="G134" s="71" t="str">
        <v>libre</v>
      </c>
      <c r="H134" s="138" t="s">
        <v>104</v>
      </c>
      <c r="I134" s="52">
        <f t="shared" si="2"/>
        <v>0</v>
      </c>
      <c r="K134" s="52">
        <f t="shared" ca="1" si="3"/>
        <v>0</v>
      </c>
      <c r="M134" s="52">
        <f ca="1">(SUM($I134:I134)+SUM($K134:K134))*(1+t.over)</f>
        <v>0</v>
      </c>
      <c r="Q134"/>
      <c r="R134" s="150"/>
      <c r="S134" s="150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</row>
    <row r="135" spans="4:64" s="233" customFormat="1" ht="12.75" hidden="1" customHeight="1" outlineLevel="2" x14ac:dyDescent="0.3">
      <c r="D135" s="70">
        <v>123</v>
      </c>
      <c r="E135" s="173"/>
      <c r="F135" s="71" t="str">
        <v>libre</v>
      </c>
      <c r="G135" s="71" t="str">
        <v>libre</v>
      </c>
      <c r="H135" s="138" t="s">
        <v>104</v>
      </c>
      <c r="I135" s="52">
        <f t="shared" si="2"/>
        <v>0</v>
      </c>
      <c r="K135" s="52">
        <f t="shared" ca="1" si="3"/>
        <v>0</v>
      </c>
      <c r="M135" s="52">
        <f ca="1">(SUM($I135:I135)+SUM($K135:K135))*(1+t.over)</f>
        <v>0</v>
      </c>
      <c r="Q135"/>
      <c r="R135" s="150"/>
      <c r="S135" s="150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</row>
    <row r="136" spans="4:64" s="233" customFormat="1" ht="12.75" hidden="1" customHeight="1" outlineLevel="2" x14ac:dyDescent="0.3">
      <c r="D136" s="70">
        <v>124</v>
      </c>
      <c r="E136" s="173"/>
      <c r="F136" s="71" t="str">
        <v>libre</v>
      </c>
      <c r="G136" s="71" t="str">
        <v>libre</v>
      </c>
      <c r="H136" s="138" t="s">
        <v>104</v>
      </c>
      <c r="I136" s="52">
        <f t="shared" si="2"/>
        <v>0</v>
      </c>
      <c r="K136" s="52">
        <f t="shared" ca="1" si="3"/>
        <v>0</v>
      </c>
      <c r="M136" s="52">
        <f ca="1">(SUM($I136:I136)+SUM($K136:K136))*(1+t.over)</f>
        <v>0</v>
      </c>
      <c r="Q136"/>
      <c r="R136" s="150"/>
      <c r="S136" s="150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</row>
    <row r="137" spans="4:64" s="233" customFormat="1" ht="12.75" hidden="1" customHeight="1" outlineLevel="2" x14ac:dyDescent="0.3">
      <c r="D137" s="70">
        <v>125</v>
      </c>
      <c r="E137" s="173"/>
      <c r="F137" s="71" t="str">
        <v>libre</v>
      </c>
      <c r="G137" s="71" t="str">
        <v>libre</v>
      </c>
      <c r="H137" s="138" t="s">
        <v>104</v>
      </c>
      <c r="I137" s="52">
        <f t="shared" si="2"/>
        <v>0</v>
      </c>
      <c r="K137" s="52">
        <f t="shared" ca="1" si="3"/>
        <v>0</v>
      </c>
      <c r="M137" s="52">
        <f ca="1">(SUM($I137:I137)+SUM($K137:K137))*(1+t.over)</f>
        <v>0</v>
      </c>
      <c r="Q137"/>
      <c r="R137" s="150"/>
      <c r="S137" s="150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</row>
    <row r="138" spans="4:64" s="233" customFormat="1" ht="12.75" hidden="1" customHeight="1" outlineLevel="2" x14ac:dyDescent="0.3">
      <c r="D138" s="70">
        <v>126</v>
      </c>
      <c r="E138" s="173"/>
      <c r="F138" s="71" t="str">
        <v>libre</v>
      </c>
      <c r="G138" s="71" t="str">
        <v>libre</v>
      </c>
      <c r="H138" s="138" t="s">
        <v>104</v>
      </c>
      <c r="I138" s="52">
        <f t="shared" si="2"/>
        <v>0</v>
      </c>
      <c r="K138" s="52">
        <f t="shared" ca="1" si="3"/>
        <v>0</v>
      </c>
      <c r="M138" s="52">
        <f ca="1">(SUM($I138:I138)+SUM($K138:K138))*(1+t.over)</f>
        <v>0</v>
      </c>
      <c r="Q138"/>
      <c r="R138" s="150"/>
      <c r="S138" s="150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</row>
    <row r="139" spans="4:64" s="233" customFormat="1" ht="12.75" hidden="1" customHeight="1" outlineLevel="2" x14ac:dyDescent="0.3">
      <c r="D139" s="70">
        <v>127</v>
      </c>
      <c r="E139" s="173"/>
      <c r="F139" s="71" t="str">
        <v>libre</v>
      </c>
      <c r="G139" s="71" t="str">
        <v>libre</v>
      </c>
      <c r="H139" s="138" t="s">
        <v>104</v>
      </c>
      <c r="I139" s="52">
        <f t="shared" si="2"/>
        <v>0</v>
      </c>
      <c r="K139" s="52">
        <f t="shared" ca="1" si="3"/>
        <v>0</v>
      </c>
      <c r="M139" s="52">
        <f ca="1">(SUM($I139:I139)+SUM($K139:K139))*(1+t.over)</f>
        <v>0</v>
      </c>
      <c r="Q139"/>
      <c r="R139" s="150"/>
      <c r="S139" s="150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</row>
    <row r="140" spans="4:64" s="233" customFormat="1" ht="12.75" hidden="1" customHeight="1" outlineLevel="2" x14ac:dyDescent="0.3">
      <c r="D140" s="70">
        <v>128</v>
      </c>
      <c r="E140" s="173"/>
      <c r="F140" s="71" t="str">
        <v>libre</v>
      </c>
      <c r="G140" s="71" t="str">
        <v>libre</v>
      </c>
      <c r="H140" s="138" t="s">
        <v>104</v>
      </c>
      <c r="I140" s="52">
        <f t="shared" si="2"/>
        <v>0</v>
      </c>
      <c r="K140" s="52">
        <f t="shared" ca="1" si="3"/>
        <v>0</v>
      </c>
      <c r="M140" s="52">
        <f ca="1">(SUM($I140:I140)+SUM($K140:K140))*(1+t.over)</f>
        <v>0</v>
      </c>
      <c r="Q140"/>
      <c r="R140" s="150"/>
      <c r="S140" s="15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</row>
    <row r="141" spans="4:64" s="233" customFormat="1" ht="12.75" hidden="1" customHeight="1" outlineLevel="2" x14ac:dyDescent="0.3">
      <c r="D141" s="70">
        <v>129</v>
      </c>
      <c r="E141" s="173"/>
      <c r="F141" s="71" t="str">
        <v>libre</v>
      </c>
      <c r="G141" s="71" t="str">
        <v>libre</v>
      </c>
      <c r="H141" s="138" t="s">
        <v>104</v>
      </c>
      <c r="I141" s="52">
        <f t="shared" ref="I141:I204" si="4">IF(INDEX(BD.VU,$D141)=0,0,PMT(tcc,INDEX(BD.VU,$D141),-INDEX(Capex.Rep,$D141,I$10)))</f>
        <v>0</v>
      </c>
      <c r="K141" s="52">
        <f t="shared" ref="K141:K204" ca="1" si="5">INDEX(Opex.Tot,$D141,K$10)</f>
        <v>0</v>
      </c>
      <c r="M141" s="52">
        <f ca="1">(SUM($I141:I141)+SUM($K141:K141))*(1+t.over)</f>
        <v>0</v>
      </c>
      <c r="Q141"/>
      <c r="R141" s="150"/>
      <c r="S141" s="150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</row>
    <row r="142" spans="4:64" s="233" customFormat="1" ht="12.75" hidden="1" customHeight="1" outlineLevel="2" x14ac:dyDescent="0.3">
      <c r="D142" s="70">
        <v>130</v>
      </c>
      <c r="E142" s="173"/>
      <c r="F142" s="71" t="str">
        <v>libre</v>
      </c>
      <c r="G142" s="71" t="str">
        <v>libre</v>
      </c>
      <c r="H142" s="138" t="s">
        <v>104</v>
      </c>
      <c r="I142" s="52">
        <f t="shared" si="4"/>
        <v>0</v>
      </c>
      <c r="K142" s="52">
        <f t="shared" ca="1" si="5"/>
        <v>0</v>
      </c>
      <c r="M142" s="52">
        <f ca="1">(SUM($I142:I142)+SUM($K142:K142))*(1+t.over)</f>
        <v>0</v>
      </c>
      <c r="Q142"/>
      <c r="R142" s="150"/>
      <c r="S142" s="150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4:64" s="233" customFormat="1" ht="12.75" hidden="1" customHeight="1" outlineLevel="2" x14ac:dyDescent="0.3">
      <c r="D143" s="70">
        <v>131</v>
      </c>
      <c r="E143" s="173"/>
      <c r="F143" s="71" t="str">
        <v>libre</v>
      </c>
      <c r="G143" s="71" t="str">
        <v>libre</v>
      </c>
      <c r="H143" s="138" t="s">
        <v>104</v>
      </c>
      <c r="I143" s="52">
        <f t="shared" si="4"/>
        <v>0</v>
      </c>
      <c r="K143" s="52">
        <f t="shared" ca="1" si="5"/>
        <v>0</v>
      </c>
      <c r="M143" s="52">
        <f ca="1">(SUM($I143:I143)+SUM($K143:K143))*(1+t.over)</f>
        <v>0</v>
      </c>
      <c r="Q143"/>
      <c r="R143" s="150"/>
      <c r="S143" s="150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4:64" s="233" customFormat="1" ht="12.75" hidden="1" customHeight="1" outlineLevel="2" x14ac:dyDescent="0.3">
      <c r="D144" s="70">
        <v>132</v>
      </c>
      <c r="E144" s="173"/>
      <c r="F144" s="71" t="str">
        <v>libre</v>
      </c>
      <c r="G144" s="71" t="str">
        <v>libre</v>
      </c>
      <c r="H144" s="138" t="s">
        <v>104</v>
      </c>
      <c r="I144" s="52">
        <f t="shared" si="4"/>
        <v>0</v>
      </c>
      <c r="K144" s="52">
        <f t="shared" ca="1" si="5"/>
        <v>0</v>
      </c>
      <c r="M144" s="52">
        <f ca="1">(SUM($I144:I144)+SUM($K144:K144))*(1+t.over)</f>
        <v>0</v>
      </c>
      <c r="Q144"/>
      <c r="R144" s="150"/>
      <c r="S144" s="150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4:64" s="233" customFormat="1" ht="12.75" hidden="1" customHeight="1" outlineLevel="2" x14ac:dyDescent="0.3">
      <c r="D145" s="70">
        <v>133</v>
      </c>
      <c r="E145" s="173"/>
      <c r="F145" s="71" t="str">
        <v>libre</v>
      </c>
      <c r="G145" s="71" t="str">
        <v>libre</v>
      </c>
      <c r="H145" s="138" t="s">
        <v>104</v>
      </c>
      <c r="I145" s="52">
        <f t="shared" si="4"/>
        <v>0</v>
      </c>
      <c r="K145" s="52">
        <f t="shared" ca="1" si="5"/>
        <v>0</v>
      </c>
      <c r="M145" s="52">
        <f ca="1">(SUM($I145:I145)+SUM($K145:K145))*(1+t.over)</f>
        <v>0</v>
      </c>
      <c r="Q145"/>
      <c r="R145" s="150"/>
      <c r="S145" s="150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4:64" s="233" customFormat="1" ht="12.75" hidden="1" customHeight="1" outlineLevel="2" x14ac:dyDescent="0.3">
      <c r="D146" s="70">
        <v>134</v>
      </c>
      <c r="E146" s="173"/>
      <c r="F146" s="71" t="str">
        <v>libre</v>
      </c>
      <c r="G146" s="71" t="str">
        <v>libre</v>
      </c>
      <c r="H146" s="138" t="s">
        <v>104</v>
      </c>
      <c r="I146" s="52">
        <f t="shared" si="4"/>
        <v>0</v>
      </c>
      <c r="K146" s="52">
        <f t="shared" ca="1" si="5"/>
        <v>0</v>
      </c>
      <c r="M146" s="52">
        <f ca="1">(SUM($I146:I146)+SUM($K146:K146))*(1+t.over)</f>
        <v>0</v>
      </c>
      <c r="Q146"/>
      <c r="R146" s="150"/>
      <c r="S146" s="150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</row>
    <row r="147" spans="4:64" s="233" customFormat="1" ht="12.75" hidden="1" customHeight="1" outlineLevel="2" x14ac:dyDescent="0.3">
      <c r="D147" s="70">
        <v>135</v>
      </c>
      <c r="E147" s="173"/>
      <c r="F147" s="71" t="str">
        <v>libre</v>
      </c>
      <c r="G147" s="71" t="str">
        <v>libre</v>
      </c>
      <c r="H147" s="138" t="s">
        <v>104</v>
      </c>
      <c r="I147" s="52">
        <f t="shared" si="4"/>
        <v>0</v>
      </c>
      <c r="K147" s="52">
        <f t="shared" ca="1" si="5"/>
        <v>0</v>
      </c>
      <c r="M147" s="52">
        <f ca="1">(SUM($I147:I147)+SUM($K147:K147))*(1+t.over)</f>
        <v>0</v>
      </c>
      <c r="Q147"/>
      <c r="R147" s="150"/>
      <c r="S147" s="150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</row>
    <row r="148" spans="4:64" s="233" customFormat="1" ht="12.75" hidden="1" customHeight="1" outlineLevel="2" x14ac:dyDescent="0.3">
      <c r="D148" s="70">
        <v>136</v>
      </c>
      <c r="E148" s="173"/>
      <c r="F148" s="71" t="str">
        <v>libre</v>
      </c>
      <c r="G148" s="71" t="str">
        <v>libre</v>
      </c>
      <c r="H148" s="138" t="s">
        <v>104</v>
      </c>
      <c r="I148" s="52">
        <f t="shared" si="4"/>
        <v>0</v>
      </c>
      <c r="K148" s="52">
        <f t="shared" ca="1" si="5"/>
        <v>0</v>
      </c>
      <c r="M148" s="52">
        <f ca="1">(SUM($I148:I148)+SUM($K148:K148))*(1+t.over)</f>
        <v>0</v>
      </c>
      <c r="Q148"/>
      <c r="R148" s="150"/>
      <c r="S148" s="150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</row>
    <row r="149" spans="4:64" s="233" customFormat="1" ht="12.75" hidden="1" customHeight="1" outlineLevel="2" x14ac:dyDescent="0.3">
      <c r="D149" s="70">
        <v>137</v>
      </c>
      <c r="E149" s="173"/>
      <c r="F149" s="71" t="str">
        <v>libre</v>
      </c>
      <c r="G149" s="71" t="str">
        <v>libre</v>
      </c>
      <c r="H149" s="138" t="s">
        <v>104</v>
      </c>
      <c r="I149" s="52">
        <f t="shared" si="4"/>
        <v>0</v>
      </c>
      <c r="K149" s="52">
        <f t="shared" ca="1" si="5"/>
        <v>0</v>
      </c>
      <c r="M149" s="52">
        <f ca="1">(SUM($I149:I149)+SUM($K149:K149))*(1+t.over)</f>
        <v>0</v>
      </c>
      <c r="Q149"/>
      <c r="R149" s="150"/>
      <c r="S149" s="150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</row>
    <row r="150" spans="4:64" s="233" customFormat="1" ht="12.75" hidden="1" customHeight="1" outlineLevel="2" x14ac:dyDescent="0.3">
      <c r="D150" s="70">
        <v>138</v>
      </c>
      <c r="E150" s="173"/>
      <c r="F150" s="71" t="str">
        <v>libre</v>
      </c>
      <c r="G150" s="71" t="str">
        <v>libre</v>
      </c>
      <c r="H150" s="138" t="s">
        <v>104</v>
      </c>
      <c r="I150" s="52">
        <f t="shared" si="4"/>
        <v>0</v>
      </c>
      <c r="K150" s="52">
        <f t="shared" ca="1" si="5"/>
        <v>0</v>
      </c>
      <c r="M150" s="52">
        <f ca="1">(SUM($I150:I150)+SUM($K150:K150))*(1+t.over)</f>
        <v>0</v>
      </c>
      <c r="Q150"/>
      <c r="R150" s="150"/>
      <c r="S150" s="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</row>
    <row r="151" spans="4:64" s="233" customFormat="1" ht="12.75" hidden="1" customHeight="1" outlineLevel="2" x14ac:dyDescent="0.3">
      <c r="D151" s="70">
        <v>139</v>
      </c>
      <c r="E151" s="173"/>
      <c r="F151" s="71" t="str">
        <v>libre</v>
      </c>
      <c r="G151" s="71" t="str">
        <v>libre</v>
      </c>
      <c r="H151" s="138" t="s">
        <v>104</v>
      </c>
      <c r="I151" s="52">
        <f t="shared" si="4"/>
        <v>0</v>
      </c>
      <c r="K151" s="52">
        <f t="shared" ca="1" si="5"/>
        <v>0</v>
      </c>
      <c r="M151" s="52">
        <f ca="1">(SUM($I151:I151)+SUM($K151:K151))*(1+t.over)</f>
        <v>0</v>
      </c>
      <c r="Q151"/>
      <c r="R151" s="150"/>
      <c r="S151" s="150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</row>
    <row r="152" spans="4:64" s="233" customFormat="1" ht="12.75" hidden="1" customHeight="1" outlineLevel="2" x14ac:dyDescent="0.3">
      <c r="D152" s="70">
        <v>140</v>
      </c>
      <c r="E152" s="173"/>
      <c r="F152" s="71" t="str">
        <v>libre</v>
      </c>
      <c r="G152" s="71" t="str">
        <v>libre</v>
      </c>
      <c r="H152" s="138" t="s">
        <v>104</v>
      </c>
      <c r="I152" s="52">
        <f t="shared" si="4"/>
        <v>0</v>
      </c>
      <c r="K152" s="52">
        <f t="shared" ca="1" si="5"/>
        <v>0</v>
      </c>
      <c r="M152" s="52">
        <f ca="1">(SUM($I152:I152)+SUM($K152:K152))*(1+t.over)</f>
        <v>0</v>
      </c>
      <c r="Q152"/>
      <c r="R152" s="150"/>
      <c r="S152" s="150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</row>
    <row r="153" spans="4:64" s="233" customFormat="1" ht="12.75" hidden="1" customHeight="1" outlineLevel="2" x14ac:dyDescent="0.3">
      <c r="D153" s="70">
        <v>141</v>
      </c>
      <c r="E153" s="173"/>
      <c r="F153" s="71" t="str">
        <v>libre</v>
      </c>
      <c r="G153" s="71" t="str">
        <v>libre</v>
      </c>
      <c r="H153" s="138" t="s">
        <v>104</v>
      </c>
      <c r="I153" s="52">
        <f t="shared" si="4"/>
        <v>0</v>
      </c>
      <c r="K153" s="52">
        <f t="shared" ca="1" si="5"/>
        <v>0</v>
      </c>
      <c r="M153" s="52">
        <f ca="1">(SUM($I153:I153)+SUM($K153:K153))*(1+t.over)</f>
        <v>0</v>
      </c>
      <c r="Q153"/>
      <c r="R153" s="150"/>
      <c r="S153" s="150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</row>
    <row r="154" spans="4:64" s="233" customFormat="1" ht="12.75" hidden="1" customHeight="1" outlineLevel="2" x14ac:dyDescent="0.3">
      <c r="D154" s="70">
        <v>142</v>
      </c>
      <c r="E154" s="173"/>
      <c r="F154" s="71" t="str">
        <v>libre</v>
      </c>
      <c r="G154" s="71" t="str">
        <v>libre</v>
      </c>
      <c r="H154" s="138" t="s">
        <v>104</v>
      </c>
      <c r="I154" s="52">
        <f t="shared" si="4"/>
        <v>0</v>
      </c>
      <c r="K154" s="52">
        <f t="shared" ca="1" si="5"/>
        <v>0</v>
      </c>
      <c r="M154" s="52">
        <f ca="1">(SUM($I154:I154)+SUM($K154:K154))*(1+t.over)</f>
        <v>0</v>
      </c>
      <c r="Q154"/>
      <c r="R154" s="150"/>
      <c r="S154" s="150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</row>
    <row r="155" spans="4:64" s="233" customFormat="1" ht="12.75" hidden="1" customHeight="1" outlineLevel="2" x14ac:dyDescent="0.3">
      <c r="D155" s="70">
        <v>143</v>
      </c>
      <c r="E155" s="173"/>
      <c r="F155" s="71" t="str">
        <v>libre</v>
      </c>
      <c r="G155" s="71" t="str">
        <v>libre</v>
      </c>
      <c r="H155" s="138" t="s">
        <v>104</v>
      </c>
      <c r="I155" s="52">
        <f t="shared" si="4"/>
        <v>0</v>
      </c>
      <c r="K155" s="52">
        <f t="shared" ca="1" si="5"/>
        <v>0</v>
      </c>
      <c r="M155" s="52">
        <f ca="1">(SUM($I155:I155)+SUM($K155:K155))*(1+t.over)</f>
        <v>0</v>
      </c>
      <c r="Q155"/>
      <c r="R155" s="150"/>
      <c r="S155" s="150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</row>
    <row r="156" spans="4:64" s="233" customFormat="1" ht="12.75" hidden="1" customHeight="1" outlineLevel="2" x14ac:dyDescent="0.3">
      <c r="D156" s="70">
        <v>144</v>
      </c>
      <c r="E156" s="173"/>
      <c r="F156" s="71" t="str">
        <v>libre</v>
      </c>
      <c r="G156" s="71" t="str">
        <v>libre</v>
      </c>
      <c r="H156" s="138" t="s">
        <v>104</v>
      </c>
      <c r="I156" s="52">
        <f t="shared" si="4"/>
        <v>0</v>
      </c>
      <c r="K156" s="52">
        <f t="shared" ca="1" si="5"/>
        <v>0</v>
      </c>
      <c r="M156" s="52">
        <f ca="1">(SUM($I156:I156)+SUM($K156:K156))*(1+t.over)</f>
        <v>0</v>
      </c>
      <c r="Q156"/>
      <c r="R156" s="150"/>
      <c r="S156" s="150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</row>
    <row r="157" spans="4:64" s="233" customFormat="1" ht="12.75" hidden="1" customHeight="1" outlineLevel="2" x14ac:dyDescent="0.3">
      <c r="D157" s="70">
        <v>145</v>
      </c>
      <c r="E157" s="173"/>
      <c r="F157" s="71" t="str">
        <v>libre</v>
      </c>
      <c r="G157" s="71" t="str">
        <v>libre</v>
      </c>
      <c r="H157" s="138" t="s">
        <v>104</v>
      </c>
      <c r="I157" s="52">
        <f t="shared" si="4"/>
        <v>0</v>
      </c>
      <c r="K157" s="52">
        <f t="shared" ca="1" si="5"/>
        <v>0</v>
      </c>
      <c r="M157" s="52">
        <f ca="1">(SUM($I157:I157)+SUM($K157:K157))*(1+t.over)</f>
        <v>0</v>
      </c>
      <c r="Q157"/>
      <c r="R157" s="150"/>
      <c r="S157" s="150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</row>
    <row r="158" spans="4:64" s="233" customFormat="1" ht="12.75" hidden="1" customHeight="1" outlineLevel="2" x14ac:dyDescent="0.3">
      <c r="D158" s="70">
        <v>146</v>
      </c>
      <c r="E158" s="173"/>
      <c r="F158" s="71" t="str">
        <v>libre</v>
      </c>
      <c r="G158" s="71" t="str">
        <v>libre</v>
      </c>
      <c r="H158" s="138" t="s">
        <v>104</v>
      </c>
      <c r="I158" s="52">
        <f t="shared" si="4"/>
        <v>0</v>
      </c>
      <c r="K158" s="52">
        <f t="shared" ca="1" si="5"/>
        <v>0</v>
      </c>
      <c r="M158" s="52">
        <f ca="1">(SUM($I158:I158)+SUM($K158:K158))*(1+t.over)</f>
        <v>0</v>
      </c>
      <c r="Q158"/>
      <c r="R158" s="150"/>
      <c r="S158" s="150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</row>
    <row r="159" spans="4:64" s="233" customFormat="1" ht="12.75" hidden="1" customHeight="1" outlineLevel="2" x14ac:dyDescent="0.3">
      <c r="D159" s="70">
        <v>147</v>
      </c>
      <c r="E159" s="173"/>
      <c r="F159" s="71" t="str">
        <v>libre</v>
      </c>
      <c r="G159" s="71" t="str">
        <v>libre</v>
      </c>
      <c r="H159" s="138" t="s">
        <v>104</v>
      </c>
      <c r="I159" s="52">
        <f t="shared" si="4"/>
        <v>0</v>
      </c>
      <c r="K159" s="52">
        <f t="shared" ca="1" si="5"/>
        <v>0</v>
      </c>
      <c r="M159" s="52">
        <f ca="1">(SUM($I159:I159)+SUM($K159:K159))*(1+t.over)</f>
        <v>0</v>
      </c>
      <c r="Q159"/>
      <c r="R159" s="150"/>
      <c r="S159" s="150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</row>
    <row r="160" spans="4:64" s="233" customFormat="1" ht="12.75" hidden="1" customHeight="1" outlineLevel="2" x14ac:dyDescent="0.3">
      <c r="D160" s="70">
        <v>148</v>
      </c>
      <c r="E160" s="173"/>
      <c r="F160" s="71" t="str">
        <v>libre</v>
      </c>
      <c r="G160" s="71" t="str">
        <v>libre</v>
      </c>
      <c r="H160" s="138" t="s">
        <v>104</v>
      </c>
      <c r="I160" s="52">
        <f t="shared" si="4"/>
        <v>0</v>
      </c>
      <c r="K160" s="52">
        <f t="shared" ca="1" si="5"/>
        <v>0</v>
      </c>
      <c r="M160" s="52">
        <f ca="1">(SUM($I160:I160)+SUM($K160:K160))*(1+t.over)</f>
        <v>0</v>
      </c>
      <c r="Q160"/>
      <c r="R160" s="150"/>
      <c r="S160" s="15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</row>
    <row r="161" spans="4:64" s="233" customFormat="1" ht="12.75" hidden="1" customHeight="1" outlineLevel="2" x14ac:dyDescent="0.3">
      <c r="D161" s="70">
        <v>149</v>
      </c>
      <c r="E161" s="173"/>
      <c r="F161" s="71" t="str">
        <v>libre</v>
      </c>
      <c r="G161" s="71" t="str">
        <v>libre</v>
      </c>
      <c r="H161" s="138" t="s">
        <v>104</v>
      </c>
      <c r="I161" s="52">
        <f t="shared" si="4"/>
        <v>0</v>
      </c>
      <c r="K161" s="52">
        <f t="shared" ca="1" si="5"/>
        <v>0</v>
      </c>
      <c r="M161" s="52">
        <f ca="1">(SUM($I161:I161)+SUM($K161:K161))*(1+t.over)</f>
        <v>0</v>
      </c>
      <c r="Q161"/>
      <c r="R161" s="150"/>
      <c r="S161" s="150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</row>
    <row r="162" spans="4:64" s="233" customFormat="1" ht="12.75" hidden="1" customHeight="1" outlineLevel="2" x14ac:dyDescent="0.3">
      <c r="D162" s="70">
        <v>150</v>
      </c>
      <c r="E162" s="173"/>
      <c r="F162" s="71" t="str">
        <v>libre</v>
      </c>
      <c r="G162" s="71" t="str">
        <v>libre</v>
      </c>
      <c r="H162" s="138" t="s">
        <v>104</v>
      </c>
      <c r="I162" s="52">
        <f t="shared" si="4"/>
        <v>0</v>
      </c>
      <c r="K162" s="52">
        <f t="shared" ca="1" si="5"/>
        <v>0</v>
      </c>
      <c r="M162" s="52">
        <f ca="1">(SUM($I162:I162)+SUM($K162:K162))*(1+t.over)</f>
        <v>0</v>
      </c>
      <c r="Q162"/>
      <c r="R162" s="150"/>
      <c r="S162" s="150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  <row r="163" spans="4:64" s="233" customFormat="1" ht="12.75" hidden="1" customHeight="1" outlineLevel="2" x14ac:dyDescent="0.3">
      <c r="D163" s="70">
        <v>151</v>
      </c>
      <c r="E163" s="173"/>
      <c r="F163" s="71" t="str">
        <v>libre</v>
      </c>
      <c r="G163" s="71" t="str">
        <v>libre</v>
      </c>
      <c r="H163" s="138" t="s">
        <v>104</v>
      </c>
      <c r="I163" s="52">
        <f t="shared" si="4"/>
        <v>0</v>
      </c>
      <c r="K163" s="52">
        <f t="shared" ca="1" si="5"/>
        <v>0</v>
      </c>
      <c r="M163" s="52">
        <f ca="1">(SUM($I163:I163)+SUM($K163:K163))*(1+t.over)</f>
        <v>0</v>
      </c>
      <c r="Q163"/>
      <c r="R163" s="150"/>
      <c r="S163" s="150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</row>
    <row r="164" spans="4:64" s="233" customFormat="1" ht="12.75" hidden="1" customHeight="1" outlineLevel="2" x14ac:dyDescent="0.3">
      <c r="D164" s="70">
        <v>152</v>
      </c>
      <c r="E164" s="173"/>
      <c r="F164" s="71" t="str">
        <v>libre</v>
      </c>
      <c r="G164" s="71" t="str">
        <v>libre</v>
      </c>
      <c r="H164" s="138" t="s">
        <v>104</v>
      </c>
      <c r="I164" s="52">
        <f t="shared" si="4"/>
        <v>0</v>
      </c>
      <c r="K164" s="52">
        <f t="shared" ca="1" si="5"/>
        <v>0</v>
      </c>
      <c r="M164" s="52">
        <f ca="1">(SUM($I164:I164)+SUM($K164:K164))*(1+t.over)</f>
        <v>0</v>
      </c>
      <c r="Q164"/>
      <c r="R164" s="150"/>
      <c r="S164" s="150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</row>
    <row r="165" spans="4:64" s="233" customFormat="1" ht="12.75" hidden="1" customHeight="1" outlineLevel="2" x14ac:dyDescent="0.3">
      <c r="D165" s="70">
        <v>153</v>
      </c>
      <c r="E165" s="173"/>
      <c r="F165" s="71" t="str">
        <v>libre</v>
      </c>
      <c r="G165" s="71" t="str">
        <v>libre</v>
      </c>
      <c r="H165" s="138" t="s">
        <v>104</v>
      </c>
      <c r="I165" s="52">
        <f t="shared" si="4"/>
        <v>0</v>
      </c>
      <c r="K165" s="52">
        <f t="shared" ca="1" si="5"/>
        <v>0</v>
      </c>
      <c r="M165" s="52">
        <f ca="1">(SUM($I165:I165)+SUM($K165:K165))*(1+t.over)</f>
        <v>0</v>
      </c>
      <c r="Q165"/>
      <c r="R165" s="150"/>
      <c r="S165" s="150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</row>
    <row r="166" spans="4:64" s="233" customFormat="1" ht="12.75" hidden="1" customHeight="1" outlineLevel="2" x14ac:dyDescent="0.3">
      <c r="D166" s="70">
        <v>154</v>
      </c>
      <c r="E166" s="173"/>
      <c r="F166" s="71" t="str">
        <v>libre</v>
      </c>
      <c r="G166" s="71" t="str">
        <v>libre</v>
      </c>
      <c r="H166" s="138" t="s">
        <v>104</v>
      </c>
      <c r="I166" s="52">
        <f t="shared" si="4"/>
        <v>0</v>
      </c>
      <c r="K166" s="52">
        <f t="shared" ca="1" si="5"/>
        <v>0</v>
      </c>
      <c r="M166" s="52">
        <f ca="1">(SUM($I166:I166)+SUM($K166:K166))*(1+t.over)</f>
        <v>0</v>
      </c>
      <c r="Q166"/>
      <c r="R166" s="150"/>
      <c r="S166" s="150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</row>
    <row r="167" spans="4:64" s="233" customFormat="1" ht="12.75" hidden="1" customHeight="1" outlineLevel="2" x14ac:dyDescent="0.3">
      <c r="D167" s="70">
        <v>155</v>
      </c>
      <c r="E167" s="173"/>
      <c r="F167" s="71" t="str">
        <v>libre</v>
      </c>
      <c r="G167" s="71" t="str">
        <v>libre</v>
      </c>
      <c r="H167" s="138" t="s">
        <v>104</v>
      </c>
      <c r="I167" s="52">
        <f t="shared" si="4"/>
        <v>0</v>
      </c>
      <c r="K167" s="52">
        <f t="shared" ca="1" si="5"/>
        <v>0</v>
      </c>
      <c r="M167" s="52">
        <f ca="1">(SUM($I167:I167)+SUM($K167:K167))*(1+t.over)</f>
        <v>0</v>
      </c>
      <c r="Q167"/>
      <c r="R167" s="150"/>
      <c r="S167" s="150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4:64" s="233" customFormat="1" ht="12.75" hidden="1" customHeight="1" outlineLevel="2" x14ac:dyDescent="0.3">
      <c r="D168" s="70">
        <v>156</v>
      </c>
      <c r="E168" s="173"/>
      <c r="F168" s="71" t="str">
        <v>libre</v>
      </c>
      <c r="G168" s="71" t="str">
        <v>libre</v>
      </c>
      <c r="H168" s="138" t="s">
        <v>104</v>
      </c>
      <c r="I168" s="52">
        <f t="shared" si="4"/>
        <v>0</v>
      </c>
      <c r="K168" s="52">
        <f t="shared" ca="1" si="5"/>
        <v>0</v>
      </c>
      <c r="M168" s="52">
        <f ca="1">(SUM($I168:I168)+SUM($K168:K168))*(1+t.over)</f>
        <v>0</v>
      </c>
      <c r="Q168"/>
      <c r="R168" s="150"/>
      <c r="S168" s="150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</row>
    <row r="169" spans="4:64" s="233" customFormat="1" ht="12.75" hidden="1" customHeight="1" outlineLevel="2" x14ac:dyDescent="0.3">
      <c r="D169" s="70">
        <v>157</v>
      </c>
      <c r="E169" s="173"/>
      <c r="F169" s="71" t="str">
        <v>libre</v>
      </c>
      <c r="G169" s="71" t="str">
        <v>libre</v>
      </c>
      <c r="H169" s="138" t="s">
        <v>104</v>
      </c>
      <c r="I169" s="52">
        <f t="shared" si="4"/>
        <v>0</v>
      </c>
      <c r="K169" s="52">
        <f t="shared" ca="1" si="5"/>
        <v>0</v>
      </c>
      <c r="M169" s="52">
        <f ca="1">(SUM($I169:I169)+SUM($K169:K169))*(1+t.over)</f>
        <v>0</v>
      </c>
      <c r="Q169"/>
      <c r="R169" s="150"/>
      <c r="S169" s="150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</row>
    <row r="170" spans="4:64" s="233" customFormat="1" ht="12.75" hidden="1" customHeight="1" outlineLevel="2" x14ac:dyDescent="0.3">
      <c r="D170" s="70">
        <v>158</v>
      </c>
      <c r="E170" s="173"/>
      <c r="F170" s="71" t="str">
        <v>libre</v>
      </c>
      <c r="G170" s="71" t="str">
        <v>libre</v>
      </c>
      <c r="H170" s="138" t="s">
        <v>104</v>
      </c>
      <c r="I170" s="52">
        <f t="shared" si="4"/>
        <v>0</v>
      </c>
      <c r="K170" s="52">
        <f t="shared" ca="1" si="5"/>
        <v>0</v>
      </c>
      <c r="M170" s="52">
        <f ca="1">(SUM($I170:I170)+SUM($K170:K170))*(1+t.over)</f>
        <v>0</v>
      </c>
      <c r="Q170"/>
      <c r="R170" s="150"/>
      <c r="S170" s="15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</row>
    <row r="171" spans="4:64" s="233" customFormat="1" ht="12.75" hidden="1" customHeight="1" outlineLevel="2" x14ac:dyDescent="0.3">
      <c r="D171" s="70">
        <v>159</v>
      </c>
      <c r="E171" s="173"/>
      <c r="F171" s="71" t="str">
        <v>libre</v>
      </c>
      <c r="G171" s="71" t="str">
        <v>libre</v>
      </c>
      <c r="H171" s="138" t="s">
        <v>104</v>
      </c>
      <c r="I171" s="52">
        <f t="shared" si="4"/>
        <v>0</v>
      </c>
      <c r="K171" s="52">
        <f t="shared" ca="1" si="5"/>
        <v>0</v>
      </c>
      <c r="M171" s="52">
        <f ca="1">(SUM($I171:I171)+SUM($K171:K171))*(1+t.over)</f>
        <v>0</v>
      </c>
      <c r="Q171"/>
      <c r="R171" s="150"/>
      <c r="S171" s="150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</row>
    <row r="172" spans="4:64" s="233" customFormat="1" ht="12.75" hidden="1" customHeight="1" outlineLevel="2" x14ac:dyDescent="0.3">
      <c r="D172" s="70">
        <v>160</v>
      </c>
      <c r="E172" s="173"/>
      <c r="F172" s="71" t="str">
        <v>libre</v>
      </c>
      <c r="G172" s="71" t="str">
        <v>libre</v>
      </c>
      <c r="H172" s="138" t="s">
        <v>104</v>
      </c>
      <c r="I172" s="52">
        <f t="shared" si="4"/>
        <v>0</v>
      </c>
      <c r="K172" s="52">
        <f t="shared" ca="1" si="5"/>
        <v>0</v>
      </c>
      <c r="M172" s="52">
        <f ca="1">(SUM($I172:I172)+SUM($K172:K172))*(1+t.over)</f>
        <v>0</v>
      </c>
      <c r="Q172"/>
      <c r="R172" s="150"/>
      <c r="S172" s="150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</row>
    <row r="173" spans="4:64" s="233" customFormat="1" ht="12.75" hidden="1" customHeight="1" outlineLevel="2" x14ac:dyDescent="0.3">
      <c r="D173" s="70">
        <v>161</v>
      </c>
      <c r="E173" s="173"/>
      <c r="F173" s="71" t="str">
        <v>libre</v>
      </c>
      <c r="G173" s="71" t="str">
        <v>libre</v>
      </c>
      <c r="H173" s="138" t="s">
        <v>104</v>
      </c>
      <c r="I173" s="52">
        <f t="shared" si="4"/>
        <v>0</v>
      </c>
      <c r="K173" s="52">
        <f t="shared" ca="1" si="5"/>
        <v>0</v>
      </c>
      <c r="M173" s="52">
        <f ca="1">(SUM($I173:I173)+SUM($K173:K173))*(1+t.over)</f>
        <v>0</v>
      </c>
      <c r="Q173"/>
      <c r="R173" s="150"/>
      <c r="S173" s="150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</row>
    <row r="174" spans="4:64" s="233" customFormat="1" ht="12.75" hidden="1" customHeight="1" outlineLevel="2" x14ac:dyDescent="0.3">
      <c r="D174" s="70">
        <v>162</v>
      </c>
      <c r="E174" s="173"/>
      <c r="F174" s="71" t="str">
        <v>libre</v>
      </c>
      <c r="G174" s="71" t="str">
        <v>libre</v>
      </c>
      <c r="H174" s="138" t="s">
        <v>104</v>
      </c>
      <c r="I174" s="52">
        <f t="shared" si="4"/>
        <v>0</v>
      </c>
      <c r="K174" s="52">
        <f t="shared" ca="1" si="5"/>
        <v>0</v>
      </c>
      <c r="M174" s="52">
        <f ca="1">(SUM($I174:I174)+SUM($K174:K174))*(1+t.over)</f>
        <v>0</v>
      </c>
      <c r="Q174"/>
      <c r="R174" s="150"/>
      <c r="S174" s="150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</row>
    <row r="175" spans="4:64" s="233" customFormat="1" ht="12.75" hidden="1" customHeight="1" outlineLevel="2" x14ac:dyDescent="0.3">
      <c r="D175" s="70">
        <v>163</v>
      </c>
      <c r="E175" s="173"/>
      <c r="F175" s="71" t="str">
        <v>libre</v>
      </c>
      <c r="G175" s="71" t="str">
        <v>libre</v>
      </c>
      <c r="H175" s="138" t="s">
        <v>104</v>
      </c>
      <c r="I175" s="52">
        <f t="shared" si="4"/>
        <v>0</v>
      </c>
      <c r="K175" s="52">
        <f t="shared" ca="1" si="5"/>
        <v>0</v>
      </c>
      <c r="M175" s="52">
        <f ca="1">(SUM($I175:I175)+SUM($K175:K175))*(1+t.over)</f>
        <v>0</v>
      </c>
      <c r="Q175"/>
      <c r="R175" s="150"/>
      <c r="S175" s="150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</row>
    <row r="176" spans="4:64" s="233" customFormat="1" ht="12.75" hidden="1" customHeight="1" outlineLevel="2" x14ac:dyDescent="0.3">
      <c r="D176" s="70">
        <v>164</v>
      </c>
      <c r="E176" s="173"/>
      <c r="F176" s="71" t="str">
        <v>libre</v>
      </c>
      <c r="G176" s="71" t="str">
        <v>libre</v>
      </c>
      <c r="H176" s="138" t="s">
        <v>104</v>
      </c>
      <c r="I176" s="52">
        <f t="shared" si="4"/>
        <v>0</v>
      </c>
      <c r="K176" s="52">
        <f t="shared" ca="1" si="5"/>
        <v>0</v>
      </c>
      <c r="M176" s="52">
        <f ca="1">(SUM($I176:I176)+SUM($K176:K176))*(1+t.over)</f>
        <v>0</v>
      </c>
      <c r="Q176"/>
      <c r="R176" s="150"/>
      <c r="S176" s="150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</row>
    <row r="177" spans="4:64" s="233" customFormat="1" ht="12.75" hidden="1" customHeight="1" outlineLevel="2" x14ac:dyDescent="0.3">
      <c r="D177" s="70">
        <v>165</v>
      </c>
      <c r="E177" s="173"/>
      <c r="F177" s="71" t="str">
        <v>libre</v>
      </c>
      <c r="G177" s="71" t="str">
        <v>libre</v>
      </c>
      <c r="H177" s="138" t="s">
        <v>104</v>
      </c>
      <c r="I177" s="52">
        <f t="shared" si="4"/>
        <v>0</v>
      </c>
      <c r="K177" s="52">
        <f t="shared" ca="1" si="5"/>
        <v>0</v>
      </c>
      <c r="M177" s="52">
        <f ca="1">(SUM($I177:I177)+SUM($K177:K177))*(1+t.over)</f>
        <v>0</v>
      </c>
      <c r="Q177"/>
      <c r="R177" s="150"/>
      <c r="S177" s="150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4:64" s="233" customFormat="1" ht="12.75" hidden="1" customHeight="1" outlineLevel="2" x14ac:dyDescent="0.3">
      <c r="D178" s="70">
        <v>166</v>
      </c>
      <c r="E178" s="173"/>
      <c r="F178" s="71" t="str">
        <v>libre</v>
      </c>
      <c r="G178" s="71" t="str">
        <v>libre</v>
      </c>
      <c r="H178" s="138" t="s">
        <v>104</v>
      </c>
      <c r="I178" s="52">
        <f t="shared" si="4"/>
        <v>0</v>
      </c>
      <c r="K178" s="52">
        <f t="shared" ca="1" si="5"/>
        <v>0</v>
      </c>
      <c r="M178" s="52">
        <f ca="1">(SUM($I178:I178)+SUM($K178:K178))*(1+t.over)</f>
        <v>0</v>
      </c>
      <c r="Q178"/>
      <c r="R178" s="150"/>
      <c r="S178" s="150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</row>
    <row r="179" spans="4:64" s="233" customFormat="1" ht="12.75" hidden="1" customHeight="1" outlineLevel="2" x14ac:dyDescent="0.3">
      <c r="D179" s="70">
        <v>167</v>
      </c>
      <c r="E179" s="173"/>
      <c r="F179" s="71" t="str">
        <v>libre</v>
      </c>
      <c r="G179" s="71" t="str">
        <v>libre</v>
      </c>
      <c r="H179" s="138" t="s">
        <v>104</v>
      </c>
      <c r="I179" s="52">
        <f t="shared" si="4"/>
        <v>0</v>
      </c>
      <c r="K179" s="52">
        <f t="shared" ca="1" si="5"/>
        <v>0</v>
      </c>
      <c r="M179" s="52">
        <f ca="1">(SUM($I179:I179)+SUM($K179:K179))*(1+t.over)</f>
        <v>0</v>
      </c>
      <c r="Q179"/>
      <c r="R179" s="150"/>
      <c r="S179" s="150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</row>
    <row r="180" spans="4:64" s="233" customFormat="1" ht="12.75" hidden="1" customHeight="1" outlineLevel="2" x14ac:dyDescent="0.3">
      <c r="D180" s="70">
        <v>168</v>
      </c>
      <c r="E180" s="173"/>
      <c r="F180" s="71" t="str">
        <v>libre</v>
      </c>
      <c r="G180" s="71" t="str">
        <v>libre</v>
      </c>
      <c r="H180" s="138" t="s">
        <v>104</v>
      </c>
      <c r="I180" s="52">
        <f t="shared" si="4"/>
        <v>0</v>
      </c>
      <c r="K180" s="52">
        <f t="shared" ca="1" si="5"/>
        <v>0</v>
      </c>
      <c r="M180" s="52">
        <f ca="1">(SUM($I180:I180)+SUM($K180:K180))*(1+t.over)</f>
        <v>0</v>
      </c>
      <c r="Q180"/>
      <c r="R180" s="150"/>
      <c r="S180" s="15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</row>
    <row r="181" spans="4:64" s="233" customFormat="1" ht="12.75" hidden="1" customHeight="1" outlineLevel="2" x14ac:dyDescent="0.3">
      <c r="D181" s="70">
        <v>169</v>
      </c>
      <c r="E181" s="173"/>
      <c r="F181" s="71" t="str">
        <v>libre</v>
      </c>
      <c r="G181" s="71" t="str">
        <v>libre</v>
      </c>
      <c r="H181" s="138" t="s">
        <v>104</v>
      </c>
      <c r="I181" s="52">
        <f t="shared" si="4"/>
        <v>0</v>
      </c>
      <c r="K181" s="52">
        <f t="shared" ca="1" si="5"/>
        <v>0</v>
      </c>
      <c r="M181" s="52">
        <f ca="1">(SUM($I181:I181)+SUM($K181:K181))*(1+t.over)</f>
        <v>0</v>
      </c>
      <c r="Q181"/>
      <c r="R181" s="150"/>
      <c r="S181" s="150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</row>
    <row r="182" spans="4:64" s="233" customFormat="1" ht="12.75" hidden="1" customHeight="1" outlineLevel="2" x14ac:dyDescent="0.3">
      <c r="D182" s="70">
        <v>170</v>
      </c>
      <c r="E182" s="173"/>
      <c r="F182" s="71" t="str">
        <v>libre</v>
      </c>
      <c r="G182" s="71" t="str">
        <v>libre</v>
      </c>
      <c r="H182" s="138" t="s">
        <v>104</v>
      </c>
      <c r="I182" s="52">
        <f t="shared" si="4"/>
        <v>0</v>
      </c>
      <c r="K182" s="52">
        <f t="shared" ca="1" si="5"/>
        <v>0</v>
      </c>
      <c r="M182" s="52">
        <f ca="1">(SUM($I182:I182)+SUM($K182:K182))*(1+t.over)</f>
        <v>0</v>
      </c>
      <c r="Q182"/>
      <c r="R182" s="150"/>
      <c r="S182" s="150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</row>
    <row r="183" spans="4:64" s="233" customFormat="1" ht="12.75" hidden="1" customHeight="1" outlineLevel="2" x14ac:dyDescent="0.3">
      <c r="D183" s="70">
        <v>171</v>
      </c>
      <c r="E183" s="173"/>
      <c r="F183" s="71" t="str">
        <v>libre</v>
      </c>
      <c r="G183" s="71" t="str">
        <v>libre</v>
      </c>
      <c r="H183" s="138" t="s">
        <v>104</v>
      </c>
      <c r="I183" s="52">
        <f t="shared" si="4"/>
        <v>0</v>
      </c>
      <c r="K183" s="52">
        <f t="shared" ca="1" si="5"/>
        <v>0</v>
      </c>
      <c r="M183" s="52">
        <f ca="1">(SUM($I183:I183)+SUM($K183:K183))*(1+t.over)</f>
        <v>0</v>
      </c>
      <c r="Q183"/>
      <c r="R183" s="150"/>
      <c r="S183" s="150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</row>
    <row r="184" spans="4:64" s="233" customFormat="1" ht="12.75" hidden="1" customHeight="1" outlineLevel="2" x14ac:dyDescent="0.3">
      <c r="D184" s="70">
        <v>172</v>
      </c>
      <c r="E184" s="173"/>
      <c r="F184" s="71" t="str">
        <v>libre</v>
      </c>
      <c r="G184" s="71" t="str">
        <v>libre</v>
      </c>
      <c r="H184" s="138" t="s">
        <v>104</v>
      </c>
      <c r="I184" s="52">
        <f t="shared" si="4"/>
        <v>0</v>
      </c>
      <c r="K184" s="52">
        <f t="shared" ca="1" si="5"/>
        <v>0</v>
      </c>
      <c r="M184" s="52">
        <f ca="1">(SUM($I184:I184)+SUM($K184:K184))*(1+t.over)</f>
        <v>0</v>
      </c>
      <c r="Q184"/>
      <c r="R184" s="150"/>
      <c r="S184" s="150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</row>
    <row r="185" spans="4:64" s="233" customFormat="1" ht="12.75" hidden="1" customHeight="1" outlineLevel="2" x14ac:dyDescent="0.3">
      <c r="D185" s="70">
        <v>173</v>
      </c>
      <c r="E185" s="173"/>
      <c r="F185" s="71" t="str">
        <v>libre</v>
      </c>
      <c r="G185" s="71" t="str">
        <v>libre</v>
      </c>
      <c r="H185" s="138" t="s">
        <v>104</v>
      </c>
      <c r="I185" s="52">
        <f t="shared" si="4"/>
        <v>0</v>
      </c>
      <c r="K185" s="52">
        <f t="shared" ca="1" si="5"/>
        <v>0</v>
      </c>
      <c r="M185" s="52">
        <f ca="1">(SUM($I185:I185)+SUM($K185:K185))*(1+t.over)</f>
        <v>0</v>
      </c>
      <c r="Q185"/>
      <c r="R185" s="150"/>
      <c r="S185" s="150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</row>
    <row r="186" spans="4:64" s="233" customFormat="1" ht="12.75" hidden="1" customHeight="1" outlineLevel="2" x14ac:dyDescent="0.3">
      <c r="D186" s="70">
        <v>174</v>
      </c>
      <c r="E186" s="173"/>
      <c r="F186" s="71" t="str">
        <v>libre</v>
      </c>
      <c r="G186" s="71" t="str">
        <v>libre</v>
      </c>
      <c r="H186" s="138" t="s">
        <v>104</v>
      </c>
      <c r="I186" s="52">
        <f t="shared" si="4"/>
        <v>0</v>
      </c>
      <c r="K186" s="52">
        <f t="shared" ca="1" si="5"/>
        <v>0</v>
      </c>
      <c r="M186" s="52">
        <f ca="1">(SUM($I186:I186)+SUM($K186:K186))*(1+t.over)</f>
        <v>0</v>
      </c>
      <c r="Q186"/>
      <c r="R186" s="150"/>
      <c r="S186" s="150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</row>
    <row r="187" spans="4:64" s="233" customFormat="1" ht="12.75" hidden="1" customHeight="1" outlineLevel="2" x14ac:dyDescent="0.3">
      <c r="D187" s="70">
        <v>175</v>
      </c>
      <c r="E187" s="173"/>
      <c r="F187" s="71" t="str">
        <v>libre</v>
      </c>
      <c r="G187" s="71" t="str">
        <v>libre</v>
      </c>
      <c r="H187" s="138" t="s">
        <v>104</v>
      </c>
      <c r="I187" s="52">
        <f t="shared" si="4"/>
        <v>0</v>
      </c>
      <c r="K187" s="52">
        <f t="shared" ca="1" si="5"/>
        <v>0</v>
      </c>
      <c r="M187" s="52">
        <f ca="1">(SUM($I187:I187)+SUM($K187:K187))*(1+t.over)</f>
        <v>0</v>
      </c>
      <c r="Q187"/>
      <c r="R187" s="150"/>
      <c r="S187" s="150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</row>
    <row r="188" spans="4:64" s="233" customFormat="1" ht="12.75" hidden="1" customHeight="1" outlineLevel="2" x14ac:dyDescent="0.3">
      <c r="D188" s="70">
        <v>176</v>
      </c>
      <c r="E188" s="173"/>
      <c r="F188" s="71" t="str">
        <v>libre</v>
      </c>
      <c r="G188" s="71" t="str">
        <v>libre</v>
      </c>
      <c r="H188" s="138" t="s">
        <v>104</v>
      </c>
      <c r="I188" s="52">
        <f t="shared" si="4"/>
        <v>0</v>
      </c>
      <c r="K188" s="52">
        <f t="shared" ca="1" si="5"/>
        <v>0</v>
      </c>
      <c r="M188" s="52">
        <f ca="1">(SUM($I188:I188)+SUM($K188:K188))*(1+t.over)</f>
        <v>0</v>
      </c>
      <c r="Q188"/>
      <c r="R188" s="150"/>
      <c r="S188" s="150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</row>
    <row r="189" spans="4:64" s="233" customFormat="1" ht="12.75" hidden="1" customHeight="1" outlineLevel="2" x14ac:dyDescent="0.3">
      <c r="D189" s="70">
        <v>177</v>
      </c>
      <c r="E189" s="173"/>
      <c r="F189" s="71" t="str">
        <v>libre</v>
      </c>
      <c r="G189" s="71" t="str">
        <v>libre</v>
      </c>
      <c r="H189" s="138" t="s">
        <v>104</v>
      </c>
      <c r="I189" s="52">
        <f t="shared" si="4"/>
        <v>0</v>
      </c>
      <c r="K189" s="52">
        <f t="shared" ca="1" si="5"/>
        <v>0</v>
      </c>
      <c r="M189" s="52">
        <f ca="1">(SUM($I189:I189)+SUM($K189:K189))*(1+t.over)</f>
        <v>0</v>
      </c>
      <c r="Q189"/>
      <c r="R189" s="150"/>
      <c r="S189" s="150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</row>
    <row r="190" spans="4:64" s="233" customFormat="1" ht="12.75" hidden="1" customHeight="1" outlineLevel="2" x14ac:dyDescent="0.3">
      <c r="D190" s="70">
        <v>178</v>
      </c>
      <c r="E190" s="173"/>
      <c r="F190" s="71" t="str">
        <v>libre</v>
      </c>
      <c r="G190" s="71" t="str">
        <v>libre</v>
      </c>
      <c r="H190" s="138" t="s">
        <v>104</v>
      </c>
      <c r="I190" s="52">
        <f t="shared" si="4"/>
        <v>0</v>
      </c>
      <c r="K190" s="52">
        <f t="shared" ca="1" si="5"/>
        <v>0</v>
      </c>
      <c r="M190" s="52">
        <f ca="1">(SUM($I190:I190)+SUM($K190:K190))*(1+t.over)</f>
        <v>0</v>
      </c>
      <c r="Q190"/>
      <c r="R190" s="150"/>
      <c r="S190" s="15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</row>
    <row r="191" spans="4:64" s="233" customFormat="1" ht="12.75" hidden="1" customHeight="1" outlineLevel="2" x14ac:dyDescent="0.3">
      <c r="D191" s="70">
        <v>179</v>
      </c>
      <c r="E191" s="173"/>
      <c r="F191" s="71" t="str">
        <v>libre</v>
      </c>
      <c r="G191" s="71" t="str">
        <v>libre</v>
      </c>
      <c r="H191" s="138" t="s">
        <v>104</v>
      </c>
      <c r="I191" s="52">
        <f t="shared" si="4"/>
        <v>0</v>
      </c>
      <c r="K191" s="52">
        <f t="shared" ca="1" si="5"/>
        <v>0</v>
      </c>
      <c r="M191" s="52">
        <f ca="1">(SUM($I191:I191)+SUM($K191:K191))*(1+t.over)</f>
        <v>0</v>
      </c>
      <c r="Q191"/>
      <c r="R191" s="150"/>
      <c r="S191" s="150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</row>
    <row r="192" spans="4:64" s="233" customFormat="1" ht="12.75" hidden="1" customHeight="1" outlineLevel="2" x14ac:dyDescent="0.3">
      <c r="D192" s="70">
        <v>180</v>
      </c>
      <c r="E192" s="173"/>
      <c r="F192" s="71" t="str">
        <v>libre</v>
      </c>
      <c r="G192" s="71" t="str">
        <v>libre</v>
      </c>
      <c r="H192" s="138" t="s">
        <v>104</v>
      </c>
      <c r="I192" s="52">
        <f t="shared" si="4"/>
        <v>0</v>
      </c>
      <c r="K192" s="52">
        <f t="shared" ca="1" si="5"/>
        <v>0</v>
      </c>
      <c r="M192" s="52">
        <f ca="1">(SUM($I192:I192)+SUM($K192:K192))*(1+t.over)</f>
        <v>0</v>
      </c>
      <c r="Q192"/>
      <c r="R192" s="150"/>
      <c r="S192" s="150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</row>
    <row r="193" spans="4:64" s="233" customFormat="1" ht="12.75" hidden="1" customHeight="1" outlineLevel="2" x14ac:dyDescent="0.3">
      <c r="D193" s="70">
        <v>181</v>
      </c>
      <c r="E193" s="173"/>
      <c r="F193" s="71" t="str">
        <v>libre</v>
      </c>
      <c r="G193" s="71" t="str">
        <v>libre</v>
      </c>
      <c r="H193" s="138" t="s">
        <v>104</v>
      </c>
      <c r="I193" s="52">
        <f t="shared" si="4"/>
        <v>0</v>
      </c>
      <c r="K193" s="52">
        <f t="shared" ca="1" si="5"/>
        <v>0</v>
      </c>
      <c r="M193" s="52">
        <f ca="1">(SUM($I193:I193)+SUM($K193:K193))*(1+t.over)</f>
        <v>0</v>
      </c>
      <c r="Q193"/>
      <c r="R193" s="150"/>
      <c r="S193" s="150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</row>
    <row r="194" spans="4:64" s="233" customFormat="1" ht="12.75" hidden="1" customHeight="1" outlineLevel="2" x14ac:dyDescent="0.3">
      <c r="D194" s="70">
        <v>182</v>
      </c>
      <c r="E194" s="173"/>
      <c r="F194" s="71" t="str">
        <v>libre</v>
      </c>
      <c r="G194" s="71" t="str">
        <v>libre</v>
      </c>
      <c r="H194" s="138" t="s">
        <v>104</v>
      </c>
      <c r="I194" s="52">
        <f t="shared" si="4"/>
        <v>0</v>
      </c>
      <c r="K194" s="52">
        <f t="shared" ca="1" si="5"/>
        <v>0</v>
      </c>
      <c r="M194" s="52">
        <f ca="1">(SUM($I194:I194)+SUM($K194:K194))*(1+t.over)</f>
        <v>0</v>
      </c>
      <c r="Q194"/>
      <c r="R194" s="150"/>
      <c r="S194" s="150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</row>
    <row r="195" spans="4:64" s="233" customFormat="1" ht="12.75" hidden="1" customHeight="1" outlineLevel="2" x14ac:dyDescent="0.3">
      <c r="D195" s="70">
        <v>183</v>
      </c>
      <c r="E195" s="173"/>
      <c r="F195" s="71" t="str">
        <v>libre</v>
      </c>
      <c r="G195" s="71" t="str">
        <v>libre</v>
      </c>
      <c r="H195" s="138" t="s">
        <v>104</v>
      </c>
      <c r="I195" s="52">
        <f t="shared" si="4"/>
        <v>0</v>
      </c>
      <c r="K195" s="52">
        <f t="shared" ca="1" si="5"/>
        <v>0</v>
      </c>
      <c r="M195" s="52">
        <f ca="1">(SUM($I195:I195)+SUM($K195:K195))*(1+t.over)</f>
        <v>0</v>
      </c>
      <c r="Q195"/>
      <c r="R195" s="150"/>
      <c r="S195" s="150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</row>
    <row r="196" spans="4:64" s="233" customFormat="1" ht="12.75" hidden="1" customHeight="1" outlineLevel="2" x14ac:dyDescent="0.3">
      <c r="D196" s="70">
        <v>184</v>
      </c>
      <c r="E196" s="173"/>
      <c r="F196" s="71" t="str">
        <v>libre</v>
      </c>
      <c r="G196" s="71" t="str">
        <v>libre</v>
      </c>
      <c r="H196" s="138" t="s">
        <v>104</v>
      </c>
      <c r="I196" s="52">
        <f t="shared" si="4"/>
        <v>0</v>
      </c>
      <c r="K196" s="52">
        <f t="shared" ca="1" si="5"/>
        <v>0</v>
      </c>
      <c r="M196" s="52">
        <f ca="1">(SUM($I196:I196)+SUM($K196:K196))*(1+t.over)</f>
        <v>0</v>
      </c>
      <c r="Q196"/>
      <c r="R196" s="150"/>
      <c r="S196" s="150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</row>
    <row r="197" spans="4:64" s="233" customFormat="1" ht="12.75" hidden="1" customHeight="1" outlineLevel="2" x14ac:dyDescent="0.3">
      <c r="D197" s="70">
        <v>185</v>
      </c>
      <c r="E197" s="173"/>
      <c r="F197" s="71" t="str">
        <v>libre</v>
      </c>
      <c r="G197" s="71" t="str">
        <v>libre</v>
      </c>
      <c r="H197" s="138" t="s">
        <v>104</v>
      </c>
      <c r="I197" s="52">
        <f t="shared" si="4"/>
        <v>0</v>
      </c>
      <c r="K197" s="52">
        <f t="shared" ca="1" si="5"/>
        <v>0</v>
      </c>
      <c r="M197" s="52">
        <f ca="1">(SUM($I197:I197)+SUM($K197:K197))*(1+t.over)</f>
        <v>0</v>
      </c>
      <c r="Q197"/>
      <c r="R197" s="150"/>
      <c r="S197" s="150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</row>
    <row r="198" spans="4:64" s="233" customFormat="1" ht="12.75" hidden="1" customHeight="1" outlineLevel="2" x14ac:dyDescent="0.3">
      <c r="D198" s="70">
        <v>186</v>
      </c>
      <c r="E198" s="173"/>
      <c r="F198" s="71" t="str">
        <v>libre</v>
      </c>
      <c r="G198" s="71" t="str">
        <v>libre</v>
      </c>
      <c r="H198" s="138" t="s">
        <v>104</v>
      </c>
      <c r="I198" s="52">
        <f t="shared" si="4"/>
        <v>0</v>
      </c>
      <c r="K198" s="52">
        <f t="shared" ca="1" si="5"/>
        <v>0</v>
      </c>
      <c r="M198" s="52">
        <f ca="1">(SUM($I198:I198)+SUM($K198:K198))*(1+t.over)</f>
        <v>0</v>
      </c>
      <c r="Q198"/>
      <c r="R198" s="150"/>
      <c r="S198" s="150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</row>
    <row r="199" spans="4:64" s="233" customFormat="1" ht="12.75" hidden="1" customHeight="1" outlineLevel="2" x14ac:dyDescent="0.3">
      <c r="D199" s="70">
        <v>187</v>
      </c>
      <c r="E199" s="173"/>
      <c r="F199" s="71" t="str">
        <v>libre</v>
      </c>
      <c r="G199" s="71" t="str">
        <v>libre</v>
      </c>
      <c r="H199" s="138" t="s">
        <v>104</v>
      </c>
      <c r="I199" s="52">
        <f t="shared" si="4"/>
        <v>0</v>
      </c>
      <c r="K199" s="52">
        <f t="shared" ca="1" si="5"/>
        <v>0</v>
      </c>
      <c r="M199" s="52">
        <f ca="1">(SUM($I199:I199)+SUM($K199:K199))*(1+t.over)</f>
        <v>0</v>
      </c>
      <c r="Q199"/>
      <c r="R199" s="150"/>
      <c r="S199" s="150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</row>
    <row r="200" spans="4:64" s="233" customFormat="1" ht="12.75" hidden="1" customHeight="1" outlineLevel="2" x14ac:dyDescent="0.3">
      <c r="D200" s="70">
        <v>188</v>
      </c>
      <c r="E200" s="173"/>
      <c r="F200" s="71" t="str">
        <v>libre</v>
      </c>
      <c r="G200" s="71" t="str">
        <v>libre</v>
      </c>
      <c r="H200" s="138" t="s">
        <v>104</v>
      </c>
      <c r="I200" s="52">
        <f t="shared" si="4"/>
        <v>0</v>
      </c>
      <c r="K200" s="52">
        <f t="shared" ca="1" si="5"/>
        <v>0</v>
      </c>
      <c r="M200" s="52">
        <f ca="1">(SUM($I200:I200)+SUM($K200:K200))*(1+t.over)</f>
        <v>0</v>
      </c>
      <c r="Q200"/>
      <c r="R200" s="150"/>
      <c r="S200" s="15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</row>
    <row r="201" spans="4:64" s="233" customFormat="1" ht="12.75" hidden="1" customHeight="1" outlineLevel="2" x14ac:dyDescent="0.3">
      <c r="D201" s="70">
        <v>189</v>
      </c>
      <c r="E201" s="173"/>
      <c r="F201" s="71" t="str">
        <v>libre</v>
      </c>
      <c r="G201" s="71" t="str">
        <v>libre</v>
      </c>
      <c r="H201" s="138" t="s">
        <v>104</v>
      </c>
      <c r="I201" s="52">
        <f t="shared" si="4"/>
        <v>0</v>
      </c>
      <c r="K201" s="52">
        <f t="shared" ca="1" si="5"/>
        <v>0</v>
      </c>
      <c r="M201" s="52">
        <f ca="1">(SUM($I201:I201)+SUM($K201:K201))*(1+t.over)</f>
        <v>0</v>
      </c>
      <c r="Q201"/>
      <c r="R201" s="150"/>
      <c r="S201" s="150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</row>
    <row r="202" spans="4:64" s="233" customFormat="1" ht="12.75" hidden="1" customHeight="1" outlineLevel="2" x14ac:dyDescent="0.3">
      <c r="D202" s="70">
        <v>190</v>
      </c>
      <c r="E202" s="173"/>
      <c r="F202" s="71" t="str">
        <v>libre</v>
      </c>
      <c r="G202" s="71" t="str">
        <v>libre</v>
      </c>
      <c r="H202" s="138" t="s">
        <v>104</v>
      </c>
      <c r="I202" s="52">
        <f t="shared" si="4"/>
        <v>0</v>
      </c>
      <c r="K202" s="52">
        <f t="shared" ca="1" si="5"/>
        <v>0</v>
      </c>
      <c r="M202" s="52">
        <f ca="1">(SUM($I202:I202)+SUM($K202:K202))*(1+t.over)</f>
        <v>0</v>
      </c>
      <c r="Q202"/>
      <c r="R202" s="150"/>
      <c r="S202" s="150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</row>
    <row r="203" spans="4:64" s="233" customFormat="1" ht="12.75" hidden="1" customHeight="1" outlineLevel="2" x14ac:dyDescent="0.3">
      <c r="D203" s="70">
        <v>191</v>
      </c>
      <c r="E203" s="173"/>
      <c r="F203" s="71" t="str">
        <v>libre</v>
      </c>
      <c r="G203" s="71" t="str">
        <v>libre</v>
      </c>
      <c r="H203" s="138" t="s">
        <v>104</v>
      </c>
      <c r="I203" s="52">
        <f t="shared" si="4"/>
        <v>0</v>
      </c>
      <c r="K203" s="52">
        <f t="shared" ca="1" si="5"/>
        <v>0</v>
      </c>
      <c r="M203" s="52">
        <f ca="1">(SUM($I203:I203)+SUM($K203:K203))*(1+t.over)</f>
        <v>0</v>
      </c>
      <c r="Q203"/>
      <c r="R203" s="150"/>
      <c r="S203" s="150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</row>
    <row r="204" spans="4:64" s="233" customFormat="1" ht="12.75" hidden="1" customHeight="1" outlineLevel="2" x14ac:dyDescent="0.3">
      <c r="D204" s="70">
        <v>192</v>
      </c>
      <c r="E204" s="173"/>
      <c r="F204" s="71" t="str">
        <v>libre</v>
      </c>
      <c r="G204" s="71" t="str">
        <v>libre</v>
      </c>
      <c r="H204" s="138" t="s">
        <v>104</v>
      </c>
      <c r="I204" s="52">
        <f t="shared" si="4"/>
        <v>0</v>
      </c>
      <c r="K204" s="52">
        <f t="shared" ca="1" si="5"/>
        <v>0</v>
      </c>
      <c r="M204" s="52">
        <f ca="1">(SUM($I204:I204)+SUM($K204:K204))*(1+t.over)</f>
        <v>0</v>
      </c>
      <c r="Q204"/>
      <c r="R204" s="150"/>
      <c r="S204" s="150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</row>
    <row r="205" spans="4:64" s="233" customFormat="1" ht="12.75" hidden="1" customHeight="1" outlineLevel="2" x14ac:dyDescent="0.3">
      <c r="D205" s="70">
        <v>193</v>
      </c>
      <c r="E205" s="173"/>
      <c r="F205" s="71" t="str">
        <v>libre</v>
      </c>
      <c r="G205" s="71" t="str">
        <v>libre</v>
      </c>
      <c r="H205" s="138" t="s">
        <v>104</v>
      </c>
      <c r="I205" s="52">
        <f t="shared" ref="I205:I268" si="6">IF(INDEX(BD.VU,$D205)=0,0,PMT(tcc,INDEX(BD.VU,$D205),-INDEX(Capex.Rep,$D205,I$10)))</f>
        <v>0</v>
      </c>
      <c r="K205" s="52">
        <f t="shared" ref="K205:K268" ca="1" si="7">INDEX(Opex.Tot,$D205,K$10)</f>
        <v>0</v>
      </c>
      <c r="M205" s="52">
        <f ca="1">(SUM($I205:I205)+SUM($K205:K205))*(1+t.over)</f>
        <v>0</v>
      </c>
      <c r="Q205"/>
      <c r="R205" s="150"/>
      <c r="S205" s="150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</row>
    <row r="206" spans="4:64" s="233" customFormat="1" ht="12.75" hidden="1" customHeight="1" outlineLevel="2" x14ac:dyDescent="0.3">
      <c r="D206" s="70">
        <v>194</v>
      </c>
      <c r="E206" s="173"/>
      <c r="F206" s="71" t="str">
        <v>libre</v>
      </c>
      <c r="G206" s="71" t="str">
        <v>libre</v>
      </c>
      <c r="H206" s="138" t="s">
        <v>104</v>
      </c>
      <c r="I206" s="52">
        <f t="shared" si="6"/>
        <v>0</v>
      </c>
      <c r="K206" s="52">
        <f t="shared" ca="1" si="7"/>
        <v>0</v>
      </c>
      <c r="M206" s="52">
        <f ca="1">(SUM($I206:I206)+SUM($K206:K206))*(1+t.over)</f>
        <v>0</v>
      </c>
      <c r="Q206"/>
      <c r="R206" s="150"/>
      <c r="S206" s="150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</row>
    <row r="207" spans="4:64" s="233" customFormat="1" ht="12.75" hidden="1" customHeight="1" outlineLevel="2" x14ac:dyDescent="0.3">
      <c r="D207" s="70">
        <v>195</v>
      </c>
      <c r="E207" s="173"/>
      <c r="F207" s="71" t="str">
        <v>libre</v>
      </c>
      <c r="G207" s="71" t="str">
        <v>libre</v>
      </c>
      <c r="H207" s="138" t="s">
        <v>104</v>
      </c>
      <c r="I207" s="52">
        <f t="shared" si="6"/>
        <v>0</v>
      </c>
      <c r="K207" s="52">
        <f t="shared" ca="1" si="7"/>
        <v>0</v>
      </c>
      <c r="M207" s="52">
        <f ca="1">(SUM($I207:I207)+SUM($K207:K207))*(1+t.over)</f>
        <v>0</v>
      </c>
      <c r="Q207"/>
      <c r="R207" s="150"/>
      <c r="S207" s="150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</row>
    <row r="208" spans="4:64" s="233" customFormat="1" ht="12.75" hidden="1" customHeight="1" outlineLevel="2" x14ac:dyDescent="0.3">
      <c r="D208" s="70">
        <v>196</v>
      </c>
      <c r="E208" s="173"/>
      <c r="F208" s="71" t="str">
        <v>libre</v>
      </c>
      <c r="G208" s="71" t="str">
        <v>libre</v>
      </c>
      <c r="H208" s="138" t="s">
        <v>104</v>
      </c>
      <c r="I208" s="52">
        <f t="shared" si="6"/>
        <v>0</v>
      </c>
      <c r="K208" s="52">
        <f t="shared" ca="1" si="7"/>
        <v>0</v>
      </c>
      <c r="M208" s="52">
        <f ca="1">(SUM($I208:I208)+SUM($K208:K208))*(1+t.over)</f>
        <v>0</v>
      </c>
      <c r="Q208"/>
      <c r="R208" s="150"/>
      <c r="S208" s="150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</row>
    <row r="209" spans="4:64" s="233" customFormat="1" ht="12.75" hidden="1" customHeight="1" outlineLevel="2" x14ac:dyDescent="0.3">
      <c r="D209" s="70">
        <v>197</v>
      </c>
      <c r="E209" s="173"/>
      <c r="F209" s="71" t="str">
        <v>libre</v>
      </c>
      <c r="G209" s="71" t="str">
        <v>libre</v>
      </c>
      <c r="H209" s="138" t="s">
        <v>104</v>
      </c>
      <c r="I209" s="52">
        <f t="shared" si="6"/>
        <v>0</v>
      </c>
      <c r="K209" s="52">
        <f t="shared" ca="1" si="7"/>
        <v>0</v>
      </c>
      <c r="M209" s="52">
        <f ca="1">(SUM($I209:I209)+SUM($K209:K209))*(1+t.over)</f>
        <v>0</v>
      </c>
      <c r="Q209"/>
      <c r="R209" s="150"/>
      <c r="S209" s="150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</row>
    <row r="210" spans="4:64" s="233" customFormat="1" outlineLevel="1" collapsed="1" x14ac:dyDescent="0.3">
      <c r="D210" s="70">
        <v>198</v>
      </c>
      <c r="E210" s="173"/>
      <c r="F210" s="71" t="str">
        <v>libre</v>
      </c>
      <c r="G210" s="71" t="str">
        <v>libre</v>
      </c>
      <c r="H210" s="138" t="s">
        <v>104</v>
      </c>
      <c r="I210" s="52">
        <f t="shared" si="6"/>
        <v>0</v>
      </c>
      <c r="K210" s="52">
        <f t="shared" ca="1" si="7"/>
        <v>0</v>
      </c>
      <c r="M210" s="52">
        <f ca="1">(SUM($I210:I210)+SUM($K210:K210))*(1+t.over)</f>
        <v>0</v>
      </c>
      <c r="Q210"/>
      <c r="R210" s="150"/>
      <c r="S210" s="15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</row>
    <row r="211" spans="4:64" s="233" customFormat="1" outlineLevel="1" x14ac:dyDescent="0.3">
      <c r="D211" s="70">
        <v>199</v>
      </c>
      <c r="E211" s="173"/>
      <c r="F211" s="71" t="str">
        <v>libre</v>
      </c>
      <c r="G211" s="71" t="str">
        <v>libre</v>
      </c>
      <c r="H211" s="138" t="s">
        <v>104</v>
      </c>
      <c r="I211" s="52">
        <f t="shared" si="6"/>
        <v>0</v>
      </c>
      <c r="K211" s="52">
        <f t="shared" ca="1" si="7"/>
        <v>0</v>
      </c>
      <c r="M211" s="52">
        <f ca="1">(SUM($I211:I211)+SUM($K211:K211))*(1+t.over)</f>
        <v>0</v>
      </c>
      <c r="Q211"/>
      <c r="R211" s="150"/>
      <c r="S211" s="150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</row>
    <row r="212" spans="4:64" s="233" customFormat="1" outlineLevel="1" x14ac:dyDescent="0.3">
      <c r="D212" s="70">
        <v>200</v>
      </c>
      <c r="E212" s="173"/>
      <c r="F212" s="71" t="str">
        <v>Sitios</v>
      </c>
      <c r="G212" s="71" t="str">
        <v>Alquiler Sitios</v>
      </c>
      <c r="H212" s="138" t="s">
        <v>104</v>
      </c>
      <c r="I212" s="52">
        <f t="shared" si="6"/>
        <v>0</v>
      </c>
      <c r="K212" s="52">
        <f t="shared" ca="1" si="7"/>
        <v>18165304.268846504</v>
      </c>
      <c r="M212" s="52">
        <f ca="1">(SUM($I212:I212)+SUM($K212:K212))*(1+t.over)</f>
        <v>18165304.268846504</v>
      </c>
      <c r="Q212"/>
      <c r="R212" s="150"/>
      <c r="S212" s="150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</row>
    <row r="213" spans="4:64" s="233" customFormat="1" outlineLevel="1" x14ac:dyDescent="0.3">
      <c r="D213" s="70">
        <v>201</v>
      </c>
      <c r="E213" s="173"/>
      <c r="F213" s="71" t="str">
        <v>Sitios</v>
      </c>
      <c r="G213" s="71" t="str">
        <v>Energía Eléctrica Sitios</v>
      </c>
      <c r="H213" s="138" t="s">
        <v>104</v>
      </c>
      <c r="I213" s="52">
        <f t="shared" si="6"/>
        <v>0</v>
      </c>
      <c r="K213" s="52">
        <f t="shared" ca="1" si="7"/>
        <v>18165304.268846504</v>
      </c>
      <c r="M213" s="52">
        <f ca="1">(SUM($I213:I213)+SUM($K213:K213))*(1+t.over)</f>
        <v>18165304.268846504</v>
      </c>
      <c r="Q213"/>
      <c r="R213" s="150"/>
      <c r="S213" s="150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</row>
    <row r="214" spans="4:64" s="233" customFormat="1" ht="12.75" hidden="1" customHeight="1" outlineLevel="2" x14ac:dyDescent="0.3">
      <c r="D214" s="70">
        <v>202</v>
      </c>
      <c r="E214" s="173"/>
      <c r="F214" s="71" t="str">
        <v>Sitios</v>
      </c>
      <c r="G214" s="71" t="str">
        <v>Mantenimiento de Sitios</v>
      </c>
      <c r="H214" s="138" t="s">
        <v>104</v>
      </c>
      <c r="I214" s="52">
        <f t="shared" si="6"/>
        <v>0</v>
      </c>
      <c r="K214" s="52">
        <f t="shared" ca="1" si="7"/>
        <v>18165304.268846504</v>
      </c>
      <c r="M214" s="52">
        <f ca="1">(SUM($I214:I214)+SUM($K214:K214))*(1+t.over)</f>
        <v>18165304.268846504</v>
      </c>
      <c r="Q214"/>
      <c r="R214" s="150"/>
      <c r="S214" s="150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</row>
    <row r="215" spans="4:64" s="233" customFormat="1" ht="12.75" hidden="1" customHeight="1" outlineLevel="2" x14ac:dyDescent="0.3">
      <c r="D215" s="70">
        <v>203</v>
      </c>
      <c r="E215" s="173"/>
      <c r="F215" s="71" t="str">
        <v>Sitios</v>
      </c>
      <c r="G215" s="71" t="str">
        <v>Vigilancia</v>
      </c>
      <c r="H215" s="138" t="s">
        <v>104</v>
      </c>
      <c r="I215" s="52">
        <f t="shared" si="6"/>
        <v>0</v>
      </c>
      <c r="K215" s="52">
        <f t="shared" ca="1" si="7"/>
        <v>18165304.268846504</v>
      </c>
      <c r="M215" s="52">
        <f ca="1">(SUM($I215:I215)+SUM($K215:K215))*(1+t.over)</f>
        <v>18165304.268846504</v>
      </c>
      <c r="Q215"/>
      <c r="R215" s="150"/>
      <c r="S215" s="150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</row>
    <row r="216" spans="4:64" s="233" customFormat="1" ht="12.75" hidden="1" customHeight="1" outlineLevel="2" x14ac:dyDescent="0.3">
      <c r="D216" s="70">
        <v>204</v>
      </c>
      <c r="E216" s="173"/>
      <c r="F216" s="71" t="str">
        <v>Sitios</v>
      </c>
      <c r="G216" s="71" t="str">
        <v>Combustible</v>
      </c>
      <c r="H216" s="138" t="s">
        <v>104</v>
      </c>
      <c r="I216" s="52">
        <f t="shared" si="6"/>
        <v>0</v>
      </c>
      <c r="K216" s="52">
        <f t="shared" ca="1" si="7"/>
        <v>18165304.268846504</v>
      </c>
      <c r="M216" s="52">
        <f ca="1">(SUM($I216:I216)+SUM($K216:K216))*(1+t.over)</f>
        <v>18165304.268846504</v>
      </c>
      <c r="Q216"/>
      <c r="R216" s="150"/>
      <c r="S216" s="150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</row>
    <row r="217" spans="4:64" s="233" customFormat="1" ht="12.75" hidden="1" customHeight="1" outlineLevel="2" x14ac:dyDescent="0.3">
      <c r="D217" s="70">
        <v>205</v>
      </c>
      <c r="E217" s="173"/>
      <c r="F217" s="71" t="str">
        <v>Sitios</v>
      </c>
      <c r="G217" s="71" t="str">
        <v>Contratos</v>
      </c>
      <c r="H217" s="138" t="s">
        <v>104</v>
      </c>
      <c r="I217" s="52">
        <f t="shared" si="6"/>
        <v>0</v>
      </c>
      <c r="K217" s="52">
        <f t="shared" ca="1" si="7"/>
        <v>18165304.268846504</v>
      </c>
      <c r="M217" s="52">
        <f ca="1">(SUM($I217:I217)+SUM($K217:K217))*(1+t.over)</f>
        <v>18165304.268846504</v>
      </c>
      <c r="Q217"/>
      <c r="R217" s="150"/>
      <c r="S217" s="150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</row>
    <row r="218" spans="4:64" s="233" customFormat="1" ht="12.75" hidden="1" customHeight="1" outlineLevel="2" x14ac:dyDescent="0.3">
      <c r="D218" s="70">
        <v>206</v>
      </c>
      <c r="E218" s="173"/>
      <c r="F218" s="71" t="str">
        <v>Sitios</v>
      </c>
      <c r="G218" s="71" t="str">
        <v>Transmisión</v>
      </c>
      <c r="H218" s="138" t="s">
        <v>104</v>
      </c>
      <c r="I218" s="52">
        <f t="shared" si="6"/>
        <v>0</v>
      </c>
      <c r="K218" s="52">
        <f t="shared" ca="1" si="7"/>
        <v>0</v>
      </c>
      <c r="M218" s="52">
        <f ca="1">(SUM($I218:I218)+SUM($K218:K218))*(1+t.over)</f>
        <v>0</v>
      </c>
      <c r="Q218"/>
      <c r="R218" s="150"/>
      <c r="S218" s="150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</row>
    <row r="219" spans="4:64" s="233" customFormat="1" ht="12.75" hidden="1" customHeight="1" outlineLevel="2" x14ac:dyDescent="0.3">
      <c r="D219" s="70">
        <v>207</v>
      </c>
      <c r="E219" s="173"/>
      <c r="F219" s="71" t="str">
        <v>Sitios</v>
      </c>
      <c r="G219" s="71" t="str">
        <v>Otros gastos, sanciones, municipios</v>
      </c>
      <c r="H219" s="138" t="s">
        <v>104</v>
      </c>
      <c r="I219" s="52">
        <f t="shared" si="6"/>
        <v>0</v>
      </c>
      <c r="K219" s="52">
        <f t="shared" ca="1" si="7"/>
        <v>18165304.268846504</v>
      </c>
      <c r="M219" s="52">
        <f ca="1">(SUM($I219:I219)+SUM($K219:K219))*(1+t.over)</f>
        <v>18165304.268846504</v>
      </c>
      <c r="Q219"/>
      <c r="R219" s="150"/>
      <c r="S219" s="150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4:64" s="233" customFormat="1" ht="12.75" hidden="1" customHeight="1" outlineLevel="2" x14ac:dyDescent="0.3">
      <c r="D220" s="70">
        <v>208</v>
      </c>
      <c r="E220" s="173"/>
      <c r="F220" s="71" t="str">
        <v>Sitios</v>
      </c>
      <c r="G220" s="71" t="str">
        <v>O&amp;M Sitios y Core</v>
      </c>
      <c r="H220" s="138" t="s">
        <v>104</v>
      </c>
      <c r="I220" s="52">
        <f t="shared" si="6"/>
        <v>0</v>
      </c>
      <c r="K220" s="52">
        <f t="shared" ca="1" si="7"/>
        <v>18165304.268846504</v>
      </c>
      <c r="M220" s="52">
        <f ca="1">(SUM($I220:I220)+SUM($K220:K220))*(1+t.over)</f>
        <v>18165304.268846504</v>
      </c>
      <c r="Q220"/>
      <c r="R220" s="150"/>
      <c r="S220" s="15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</row>
    <row r="221" spans="4:64" s="233" customFormat="1" ht="12.75" hidden="1" customHeight="1" outlineLevel="2" x14ac:dyDescent="0.3">
      <c r="D221" s="70">
        <v>209</v>
      </c>
      <c r="E221" s="173"/>
      <c r="F221" s="71" t="str">
        <v>Core</v>
      </c>
      <c r="G221" s="71" t="str">
        <v>O&amp;M Plataforma de TI</v>
      </c>
      <c r="H221" s="138" t="s">
        <v>104</v>
      </c>
      <c r="I221" s="52">
        <f t="shared" si="6"/>
        <v>0</v>
      </c>
      <c r="K221" s="52">
        <f t="shared" ca="1" si="7"/>
        <v>18165304.268846504</v>
      </c>
      <c r="M221" s="52">
        <f ca="1">(SUM($I221:I221)+SUM($K221:K221))*(1+t.over)</f>
        <v>18165304.268846504</v>
      </c>
      <c r="Q221"/>
      <c r="R221" s="150"/>
      <c r="S221" s="150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</row>
    <row r="222" spans="4:64" s="233" customFormat="1" ht="12.75" hidden="1" customHeight="1" outlineLevel="2" x14ac:dyDescent="0.3">
      <c r="D222" s="70">
        <v>210</v>
      </c>
      <c r="E222" s="173"/>
      <c r="F222" s="71" t="str">
        <v>Core</v>
      </c>
      <c r="G222" s="71" t="str">
        <v>Otros gastos TI</v>
      </c>
      <c r="H222" s="138" t="s">
        <v>104</v>
      </c>
      <c r="I222" s="52">
        <f t="shared" si="6"/>
        <v>0</v>
      </c>
      <c r="K222" s="52">
        <f t="shared" ca="1" si="7"/>
        <v>18165304.268846504</v>
      </c>
      <c r="M222" s="52">
        <f ca="1">(SUM($I222:I222)+SUM($K222:K222))*(1+t.over)</f>
        <v>18165304.268846504</v>
      </c>
      <c r="Q222"/>
      <c r="R222" s="150"/>
      <c r="S222" s="150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</row>
    <row r="223" spans="4:64" s="233" customFormat="1" ht="12.75" hidden="1" customHeight="1" outlineLevel="2" x14ac:dyDescent="0.3">
      <c r="D223" s="70">
        <v>211</v>
      </c>
      <c r="E223" s="173"/>
      <c r="F223" s="71" t="str">
        <v>Sitios</v>
      </c>
      <c r="G223" s="71" t="str">
        <v>Servicios Externos</v>
      </c>
      <c r="H223" s="138" t="s">
        <v>104</v>
      </c>
      <c r="I223" s="52">
        <f t="shared" si="6"/>
        <v>0</v>
      </c>
      <c r="K223" s="52">
        <f t="shared" ca="1" si="7"/>
        <v>18165304.268846504</v>
      </c>
      <c r="M223" s="52">
        <f ca="1">(SUM($I223:I223)+SUM($K223:K223))*(1+t.over)</f>
        <v>18165304.268846504</v>
      </c>
      <c r="Q223"/>
      <c r="R223" s="150"/>
      <c r="S223" s="150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</row>
    <row r="224" spans="4:64" s="233" customFormat="1" ht="12.75" hidden="1" customHeight="1" outlineLevel="2" x14ac:dyDescent="0.3">
      <c r="D224" s="70">
        <v>212</v>
      </c>
      <c r="E224" s="173"/>
      <c r="F224" s="71" t="str">
        <v>Espectro</v>
      </c>
      <c r="G224" s="71" t="str">
        <v>Canon por Uso de Espectro Radioléctrico</v>
      </c>
      <c r="H224" s="138" t="s">
        <v>104</v>
      </c>
      <c r="I224" s="52">
        <f t="shared" si="6"/>
        <v>0</v>
      </c>
      <c r="K224" s="52">
        <f t="shared" ca="1" si="7"/>
        <v>18165304.268846504</v>
      </c>
      <c r="M224" s="52">
        <f ca="1">(SUM($I224:I224)+SUM($K224:K224))*(1+t.over)</f>
        <v>18165304.268846504</v>
      </c>
      <c r="Q224"/>
      <c r="R224" s="150"/>
      <c r="S224" s="150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</row>
    <row r="225" spans="4:64" s="233" customFormat="1" ht="12.75" hidden="1" customHeight="1" outlineLevel="2" x14ac:dyDescent="0.3">
      <c r="D225" s="70">
        <v>213</v>
      </c>
      <c r="E225" s="173"/>
      <c r="F225" s="71" t="str">
        <v>Aportes</v>
      </c>
      <c r="G225" s="71" t="str">
        <v>Aportes MTC</v>
      </c>
      <c r="H225" s="138" t="s">
        <v>104</v>
      </c>
      <c r="I225" s="52">
        <f t="shared" si="6"/>
        <v>0</v>
      </c>
      <c r="K225" s="52">
        <f t="shared" ca="1" si="7"/>
        <v>18165304.268846504</v>
      </c>
      <c r="M225" s="52">
        <f ca="1">(SUM($I225:I225)+SUM($K225:K225))*(1+t.over)</f>
        <v>18165304.268846504</v>
      </c>
      <c r="Q225"/>
      <c r="R225" s="150"/>
      <c r="S225" s="150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</row>
    <row r="226" spans="4:64" s="233" customFormat="1" ht="12.75" hidden="1" customHeight="1" outlineLevel="2" x14ac:dyDescent="0.3">
      <c r="D226" s="70">
        <v>214</v>
      </c>
      <c r="E226" s="173"/>
      <c r="F226" s="71" t="str">
        <v>Aportes</v>
      </c>
      <c r="G226" s="71" t="str">
        <v>Aportes Osiptel</v>
      </c>
      <c r="H226" s="138" t="s">
        <v>104</v>
      </c>
      <c r="I226" s="52">
        <f t="shared" si="6"/>
        <v>0</v>
      </c>
      <c r="K226" s="52">
        <f t="shared" ca="1" si="7"/>
        <v>18165304.268846504</v>
      </c>
      <c r="M226" s="52">
        <f ca="1">(SUM($I226:I226)+SUM($K226:K226))*(1+t.over)</f>
        <v>18165304.268846504</v>
      </c>
      <c r="Q226"/>
      <c r="R226" s="150"/>
      <c r="S226" s="150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</row>
    <row r="227" spans="4:64" s="233" customFormat="1" ht="12.75" hidden="1" customHeight="1" outlineLevel="2" x14ac:dyDescent="0.3">
      <c r="D227" s="70">
        <v>215</v>
      </c>
      <c r="E227" s="173"/>
      <c r="F227" s="71" t="str">
        <v>Aportes</v>
      </c>
      <c r="G227" s="71" t="str">
        <v>Aportes Fitel</v>
      </c>
      <c r="H227" s="138" t="s">
        <v>104</v>
      </c>
      <c r="I227" s="52">
        <f t="shared" si="6"/>
        <v>0</v>
      </c>
      <c r="K227" s="52">
        <f t="shared" ca="1" si="7"/>
        <v>18165304.268846504</v>
      </c>
      <c r="M227" s="52">
        <f ca="1">(SUM($I227:I227)+SUM($K227:K227))*(1+t.over)</f>
        <v>18165304.268846504</v>
      </c>
      <c r="Q227"/>
      <c r="R227" s="150"/>
      <c r="S227" s="150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</row>
    <row r="228" spans="4:64" s="233" customFormat="1" ht="12.75" hidden="1" customHeight="1" outlineLevel="2" x14ac:dyDescent="0.3">
      <c r="D228" s="70">
        <v>216</v>
      </c>
      <c r="E228" s="173"/>
      <c r="F228" s="71" t="str">
        <v>libre</v>
      </c>
      <c r="G228" s="71" t="str">
        <v>libre</v>
      </c>
      <c r="H228" s="138" t="s">
        <v>104</v>
      </c>
      <c r="I228" s="52">
        <f t="shared" si="6"/>
        <v>0</v>
      </c>
      <c r="K228" s="52">
        <f t="shared" ca="1" si="7"/>
        <v>0</v>
      </c>
      <c r="M228" s="52">
        <f ca="1">(SUM($I228:I228)+SUM($K228:K228))*(1+t.over)</f>
        <v>0</v>
      </c>
      <c r="Q228"/>
      <c r="R228" s="150"/>
      <c r="S228" s="150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</row>
    <row r="229" spans="4:64" s="233" customFormat="1" ht="12.75" hidden="1" customHeight="1" outlineLevel="2" x14ac:dyDescent="0.3">
      <c r="D229" s="70">
        <v>217</v>
      </c>
      <c r="E229" s="173"/>
      <c r="F229" s="71" t="str">
        <v>libre</v>
      </c>
      <c r="G229" s="71" t="str">
        <v>libre</v>
      </c>
      <c r="H229" s="138" t="s">
        <v>104</v>
      </c>
      <c r="I229" s="52">
        <f t="shared" si="6"/>
        <v>0</v>
      </c>
      <c r="K229" s="52">
        <f t="shared" ca="1" si="7"/>
        <v>0</v>
      </c>
      <c r="M229" s="52">
        <f ca="1">(SUM($I229:I229)+SUM($K229:K229))*(1+t.over)</f>
        <v>0</v>
      </c>
      <c r="Q229"/>
      <c r="R229" s="150"/>
      <c r="S229" s="150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</row>
    <row r="230" spans="4:64" s="233" customFormat="1" ht="12.75" hidden="1" customHeight="1" outlineLevel="2" x14ac:dyDescent="0.3">
      <c r="D230" s="70">
        <v>218</v>
      </c>
      <c r="E230" s="173"/>
      <c r="F230" s="71" t="str">
        <v>libre</v>
      </c>
      <c r="G230" s="71" t="str">
        <v>libre</v>
      </c>
      <c r="H230" s="138" t="s">
        <v>104</v>
      </c>
      <c r="I230" s="52">
        <f t="shared" si="6"/>
        <v>0</v>
      </c>
      <c r="K230" s="52">
        <f t="shared" ca="1" si="7"/>
        <v>0</v>
      </c>
      <c r="M230" s="52">
        <f ca="1">(SUM($I230:I230)+SUM($K230:K230))*(1+t.over)</f>
        <v>0</v>
      </c>
      <c r="Q230"/>
      <c r="R230" s="150"/>
      <c r="S230" s="15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</row>
    <row r="231" spans="4:64" s="233" customFormat="1" ht="12.75" hidden="1" customHeight="1" outlineLevel="2" x14ac:dyDescent="0.3">
      <c r="D231" s="70">
        <v>219</v>
      </c>
      <c r="E231" s="173"/>
      <c r="F231" s="71" t="str">
        <v>libre</v>
      </c>
      <c r="G231" s="71" t="str">
        <v>libre</v>
      </c>
      <c r="H231" s="138" t="s">
        <v>104</v>
      </c>
      <c r="I231" s="52">
        <f t="shared" si="6"/>
        <v>0</v>
      </c>
      <c r="K231" s="52">
        <f t="shared" ca="1" si="7"/>
        <v>0</v>
      </c>
      <c r="M231" s="52">
        <f ca="1">(SUM($I231:I231)+SUM($K231:K231))*(1+t.over)</f>
        <v>0</v>
      </c>
      <c r="Q231"/>
      <c r="R231" s="150"/>
      <c r="S231" s="150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</row>
    <row r="232" spans="4:64" s="233" customFormat="1" ht="12.75" hidden="1" customHeight="1" outlineLevel="2" x14ac:dyDescent="0.3">
      <c r="D232" s="70">
        <v>220</v>
      </c>
      <c r="E232" s="173"/>
      <c r="F232" s="71" t="str">
        <v>libre</v>
      </c>
      <c r="G232" s="71" t="str">
        <v>libre</v>
      </c>
      <c r="H232" s="138" t="s">
        <v>104</v>
      </c>
      <c r="I232" s="52">
        <f t="shared" si="6"/>
        <v>0</v>
      </c>
      <c r="K232" s="52">
        <f t="shared" ca="1" si="7"/>
        <v>0</v>
      </c>
      <c r="M232" s="52">
        <f ca="1">(SUM($I232:I232)+SUM($K232:K232))*(1+t.over)</f>
        <v>0</v>
      </c>
      <c r="Q232"/>
      <c r="R232" s="150"/>
      <c r="S232" s="150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</row>
    <row r="233" spans="4:64" s="233" customFormat="1" ht="12.75" hidden="1" customHeight="1" outlineLevel="2" x14ac:dyDescent="0.3">
      <c r="D233" s="70">
        <v>221</v>
      </c>
      <c r="E233" s="173"/>
      <c r="F233" s="71" t="str">
        <v>libre</v>
      </c>
      <c r="G233" s="71" t="str">
        <v>libre</v>
      </c>
      <c r="H233" s="138" t="s">
        <v>104</v>
      </c>
      <c r="I233" s="52">
        <f t="shared" si="6"/>
        <v>0</v>
      </c>
      <c r="K233" s="52">
        <f t="shared" ca="1" si="7"/>
        <v>0</v>
      </c>
      <c r="M233" s="52">
        <f ca="1">(SUM($I233:I233)+SUM($K233:K233))*(1+t.over)</f>
        <v>0</v>
      </c>
      <c r="Q233"/>
      <c r="R233" s="150"/>
      <c r="S233" s="150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</row>
    <row r="234" spans="4:64" s="233" customFormat="1" ht="12.75" hidden="1" customHeight="1" outlineLevel="2" x14ac:dyDescent="0.3">
      <c r="D234" s="70">
        <v>222</v>
      </c>
      <c r="E234" s="173"/>
      <c r="F234" s="71" t="str">
        <v>libre</v>
      </c>
      <c r="G234" s="71" t="str">
        <v>libre</v>
      </c>
      <c r="H234" s="138" t="s">
        <v>104</v>
      </c>
      <c r="I234" s="52">
        <f t="shared" si="6"/>
        <v>0</v>
      </c>
      <c r="K234" s="52">
        <f t="shared" ca="1" si="7"/>
        <v>0</v>
      </c>
      <c r="M234" s="52">
        <f ca="1">(SUM($I234:I234)+SUM($K234:K234))*(1+t.over)</f>
        <v>0</v>
      </c>
      <c r="Q234"/>
      <c r="R234" s="150"/>
      <c r="S234" s="150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</row>
    <row r="235" spans="4:64" s="233" customFormat="1" ht="12.75" hidden="1" customHeight="1" outlineLevel="2" x14ac:dyDescent="0.3">
      <c r="D235" s="70">
        <v>223</v>
      </c>
      <c r="E235" s="173"/>
      <c r="F235" s="71" t="str">
        <v>libre</v>
      </c>
      <c r="G235" s="71" t="str">
        <v>libre</v>
      </c>
      <c r="H235" s="138" t="s">
        <v>104</v>
      </c>
      <c r="I235" s="52">
        <f t="shared" si="6"/>
        <v>0</v>
      </c>
      <c r="K235" s="52">
        <f t="shared" ca="1" si="7"/>
        <v>0</v>
      </c>
      <c r="M235" s="52">
        <f ca="1">(SUM($I235:I235)+SUM($K235:K235))*(1+t.over)</f>
        <v>0</v>
      </c>
      <c r="Q235"/>
      <c r="R235" s="150"/>
      <c r="S235" s="150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</row>
    <row r="236" spans="4:64" s="233" customFormat="1" ht="12.75" hidden="1" customHeight="1" outlineLevel="2" x14ac:dyDescent="0.3">
      <c r="D236" s="70">
        <v>224</v>
      </c>
      <c r="E236" s="173"/>
      <c r="F236" s="71" t="str">
        <v>libre</v>
      </c>
      <c r="G236" s="71" t="str">
        <v>libre</v>
      </c>
      <c r="H236" s="138" t="s">
        <v>104</v>
      </c>
      <c r="I236" s="52">
        <f t="shared" si="6"/>
        <v>0</v>
      </c>
      <c r="K236" s="52">
        <f t="shared" ca="1" si="7"/>
        <v>0</v>
      </c>
      <c r="M236" s="52">
        <f ca="1">(SUM($I236:I236)+SUM($K236:K236))*(1+t.over)</f>
        <v>0</v>
      </c>
      <c r="Q236"/>
      <c r="R236" s="150"/>
      <c r="S236" s="150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</row>
    <row r="237" spans="4:64" s="233" customFormat="1" ht="12.75" hidden="1" customHeight="1" outlineLevel="2" x14ac:dyDescent="0.3">
      <c r="D237" s="70">
        <v>225</v>
      </c>
      <c r="E237" s="173"/>
      <c r="F237" s="71" t="str">
        <v>libre</v>
      </c>
      <c r="G237" s="71" t="str">
        <v>libre</v>
      </c>
      <c r="H237" s="138" t="s">
        <v>104</v>
      </c>
      <c r="I237" s="52">
        <f t="shared" si="6"/>
        <v>0</v>
      </c>
      <c r="K237" s="52">
        <f t="shared" ca="1" si="7"/>
        <v>0</v>
      </c>
      <c r="M237" s="52">
        <f ca="1">(SUM($I237:I237)+SUM($K237:K237))*(1+t.over)</f>
        <v>0</v>
      </c>
      <c r="Q237"/>
      <c r="R237" s="150"/>
      <c r="S237" s="150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</row>
    <row r="238" spans="4:64" s="233" customFormat="1" ht="12.75" hidden="1" customHeight="1" outlineLevel="2" x14ac:dyDescent="0.3">
      <c r="D238" s="70">
        <v>226</v>
      </c>
      <c r="E238" s="173"/>
      <c r="F238" s="71" t="str">
        <v>libre</v>
      </c>
      <c r="G238" s="71" t="str">
        <v>libre</v>
      </c>
      <c r="H238" s="138" t="s">
        <v>104</v>
      </c>
      <c r="I238" s="52">
        <f t="shared" si="6"/>
        <v>0</v>
      </c>
      <c r="K238" s="52">
        <f t="shared" ca="1" si="7"/>
        <v>0</v>
      </c>
      <c r="M238" s="52">
        <f ca="1">(SUM($I238:I238)+SUM($K238:K238))*(1+t.over)</f>
        <v>0</v>
      </c>
      <c r="Q238"/>
      <c r="R238" s="150"/>
      <c r="S238" s="150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</row>
    <row r="239" spans="4:64" s="233" customFormat="1" ht="12.75" hidden="1" customHeight="1" outlineLevel="2" x14ac:dyDescent="0.3">
      <c r="D239" s="70">
        <v>227</v>
      </c>
      <c r="E239" s="173"/>
      <c r="F239" s="71" t="str">
        <v>libre</v>
      </c>
      <c r="G239" s="71" t="str">
        <v>libre</v>
      </c>
      <c r="H239" s="138" t="s">
        <v>104</v>
      </c>
      <c r="I239" s="52">
        <f t="shared" si="6"/>
        <v>0</v>
      </c>
      <c r="K239" s="52">
        <f t="shared" ca="1" si="7"/>
        <v>0</v>
      </c>
      <c r="M239" s="52">
        <f ca="1">(SUM($I239:I239)+SUM($K239:K239))*(1+t.over)</f>
        <v>0</v>
      </c>
      <c r="Q239"/>
      <c r="R239" s="150"/>
      <c r="S239" s="150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</row>
    <row r="240" spans="4:64" s="233" customFormat="1" ht="12.75" hidden="1" customHeight="1" outlineLevel="2" x14ac:dyDescent="0.3">
      <c r="D240" s="70">
        <v>228</v>
      </c>
      <c r="E240" s="173"/>
      <c r="F240" s="71" t="str">
        <v>libre</v>
      </c>
      <c r="G240" s="71" t="str">
        <v>libre</v>
      </c>
      <c r="H240" s="138" t="s">
        <v>104</v>
      </c>
      <c r="I240" s="52">
        <f t="shared" si="6"/>
        <v>0</v>
      </c>
      <c r="K240" s="52">
        <f t="shared" ca="1" si="7"/>
        <v>0</v>
      </c>
      <c r="M240" s="52">
        <f ca="1">(SUM($I240:I240)+SUM($K240:K240))*(1+t.over)</f>
        <v>0</v>
      </c>
      <c r="Q240"/>
      <c r="R240" s="150"/>
      <c r="S240" s="15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</row>
    <row r="241" spans="4:64" s="233" customFormat="1" ht="12.75" hidden="1" customHeight="1" outlineLevel="2" x14ac:dyDescent="0.3">
      <c r="D241" s="70">
        <v>229</v>
      </c>
      <c r="E241" s="173"/>
      <c r="F241" s="71" t="str">
        <v>libre</v>
      </c>
      <c r="G241" s="71" t="str">
        <v>libre</v>
      </c>
      <c r="H241" s="138" t="s">
        <v>104</v>
      </c>
      <c r="I241" s="52">
        <f t="shared" si="6"/>
        <v>0</v>
      </c>
      <c r="K241" s="52">
        <f t="shared" ca="1" si="7"/>
        <v>0</v>
      </c>
      <c r="M241" s="52">
        <f ca="1">(SUM($I241:I241)+SUM($K241:K241))*(1+t.over)</f>
        <v>0</v>
      </c>
      <c r="Q241"/>
      <c r="R241" s="150"/>
      <c r="S241" s="150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</row>
    <row r="242" spans="4:64" s="233" customFormat="1" ht="12.75" hidden="1" customHeight="1" outlineLevel="2" x14ac:dyDescent="0.3">
      <c r="D242" s="70">
        <v>230</v>
      </c>
      <c r="E242" s="173"/>
      <c r="F242" s="71" t="str">
        <v>libre</v>
      </c>
      <c r="G242" s="71" t="str">
        <v>libre</v>
      </c>
      <c r="H242" s="138" t="s">
        <v>104</v>
      </c>
      <c r="I242" s="52">
        <f t="shared" si="6"/>
        <v>0</v>
      </c>
      <c r="K242" s="52">
        <f t="shared" ca="1" si="7"/>
        <v>0</v>
      </c>
      <c r="M242" s="52">
        <f ca="1">(SUM($I242:I242)+SUM($K242:K242))*(1+t.over)</f>
        <v>0</v>
      </c>
      <c r="Q242"/>
      <c r="R242" s="150"/>
      <c r="S242" s="150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</row>
    <row r="243" spans="4:64" s="233" customFormat="1" ht="12.75" hidden="1" customHeight="1" outlineLevel="2" x14ac:dyDescent="0.3">
      <c r="D243" s="70">
        <v>231</v>
      </c>
      <c r="E243" s="173"/>
      <c r="F243" s="71" t="str">
        <v>libre</v>
      </c>
      <c r="G243" s="71" t="str">
        <v>libre</v>
      </c>
      <c r="H243" s="138" t="s">
        <v>104</v>
      </c>
      <c r="I243" s="52">
        <f t="shared" si="6"/>
        <v>0</v>
      </c>
      <c r="K243" s="52">
        <f t="shared" ca="1" si="7"/>
        <v>0</v>
      </c>
      <c r="M243" s="52">
        <f ca="1">(SUM($I243:I243)+SUM($K243:K243))*(1+t.over)</f>
        <v>0</v>
      </c>
      <c r="Q243"/>
      <c r="R243" s="150"/>
      <c r="S243" s="150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</row>
    <row r="244" spans="4:64" s="233" customFormat="1" ht="12.75" hidden="1" customHeight="1" outlineLevel="2" x14ac:dyDescent="0.3">
      <c r="D244" s="70">
        <v>232</v>
      </c>
      <c r="E244" s="173"/>
      <c r="F244" s="71" t="str">
        <v>libre</v>
      </c>
      <c r="G244" s="71" t="str">
        <v>libre</v>
      </c>
      <c r="H244" s="138" t="s">
        <v>104</v>
      </c>
      <c r="I244" s="52">
        <f t="shared" si="6"/>
        <v>0</v>
      </c>
      <c r="K244" s="52">
        <f t="shared" ca="1" si="7"/>
        <v>0</v>
      </c>
      <c r="M244" s="52">
        <f ca="1">(SUM($I244:I244)+SUM($K244:K244))*(1+t.over)</f>
        <v>0</v>
      </c>
      <c r="Q244"/>
      <c r="R244" s="150"/>
      <c r="S244" s="150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</row>
    <row r="245" spans="4:64" s="233" customFormat="1" ht="12.75" hidden="1" customHeight="1" outlineLevel="2" x14ac:dyDescent="0.3">
      <c r="D245" s="70">
        <v>233</v>
      </c>
      <c r="E245" s="173"/>
      <c r="F245" s="71" t="str">
        <v>libre</v>
      </c>
      <c r="G245" s="71" t="str">
        <v>libre</v>
      </c>
      <c r="H245" s="138" t="s">
        <v>104</v>
      </c>
      <c r="I245" s="52">
        <f t="shared" si="6"/>
        <v>0</v>
      </c>
      <c r="K245" s="52">
        <f t="shared" ca="1" si="7"/>
        <v>0</v>
      </c>
      <c r="M245" s="52">
        <f ca="1">(SUM($I245:I245)+SUM($K245:K245))*(1+t.over)</f>
        <v>0</v>
      </c>
      <c r="Q245"/>
      <c r="R245" s="150"/>
      <c r="S245" s="150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</row>
    <row r="246" spans="4:64" s="233" customFormat="1" ht="12.75" hidden="1" customHeight="1" outlineLevel="2" x14ac:dyDescent="0.3">
      <c r="D246" s="70">
        <v>234</v>
      </c>
      <c r="E246" s="173"/>
      <c r="F246" s="71" t="str">
        <v>libre</v>
      </c>
      <c r="G246" s="71" t="str">
        <v>libre</v>
      </c>
      <c r="H246" s="138" t="s">
        <v>104</v>
      </c>
      <c r="I246" s="52">
        <f t="shared" si="6"/>
        <v>0</v>
      </c>
      <c r="K246" s="52">
        <f t="shared" ca="1" si="7"/>
        <v>0</v>
      </c>
      <c r="M246" s="52">
        <f ca="1">(SUM($I246:I246)+SUM($K246:K246))*(1+t.over)</f>
        <v>0</v>
      </c>
      <c r="Q246"/>
      <c r="R246" s="150"/>
      <c r="S246" s="150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</row>
    <row r="247" spans="4:64" s="233" customFormat="1" ht="12.75" hidden="1" customHeight="1" outlineLevel="2" x14ac:dyDescent="0.3">
      <c r="D247" s="70">
        <v>235</v>
      </c>
      <c r="E247" s="173"/>
      <c r="F247" s="71" t="str">
        <v>libre</v>
      </c>
      <c r="G247" s="71" t="str">
        <v>libre</v>
      </c>
      <c r="H247" s="138" t="s">
        <v>104</v>
      </c>
      <c r="I247" s="52">
        <f t="shared" si="6"/>
        <v>0</v>
      </c>
      <c r="K247" s="52">
        <f t="shared" ca="1" si="7"/>
        <v>0</v>
      </c>
      <c r="M247" s="52">
        <f ca="1">(SUM($I247:I247)+SUM($K247:K247))*(1+t.over)</f>
        <v>0</v>
      </c>
      <c r="Q247"/>
      <c r="R247" s="150"/>
      <c r="S247" s="150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</row>
    <row r="248" spans="4:64" s="233" customFormat="1" ht="12.75" hidden="1" customHeight="1" outlineLevel="2" x14ac:dyDescent="0.3">
      <c r="D248" s="70">
        <v>236</v>
      </c>
      <c r="E248" s="173"/>
      <c r="F248" s="71" t="str">
        <v>libre</v>
      </c>
      <c r="G248" s="71" t="str">
        <v>libre</v>
      </c>
      <c r="H248" s="138" t="s">
        <v>104</v>
      </c>
      <c r="I248" s="52">
        <f t="shared" si="6"/>
        <v>0</v>
      </c>
      <c r="K248" s="52">
        <f t="shared" ca="1" si="7"/>
        <v>0</v>
      </c>
      <c r="M248" s="52">
        <f ca="1">(SUM($I248:I248)+SUM($K248:K248))*(1+t.over)</f>
        <v>0</v>
      </c>
      <c r="Q248"/>
      <c r="R248" s="150"/>
      <c r="S248" s="150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</row>
    <row r="249" spans="4:64" s="233" customFormat="1" ht="12.75" hidden="1" customHeight="1" outlineLevel="2" x14ac:dyDescent="0.3">
      <c r="D249" s="70">
        <v>237</v>
      </c>
      <c r="E249" s="173"/>
      <c r="F249" s="71" t="str">
        <v>libre</v>
      </c>
      <c r="G249" s="71" t="str">
        <v>libre</v>
      </c>
      <c r="H249" s="138" t="s">
        <v>104</v>
      </c>
      <c r="I249" s="52">
        <f t="shared" si="6"/>
        <v>0</v>
      </c>
      <c r="K249" s="52">
        <f t="shared" ca="1" si="7"/>
        <v>0</v>
      </c>
      <c r="M249" s="52">
        <f ca="1">(SUM($I249:I249)+SUM($K249:K249))*(1+t.over)</f>
        <v>0</v>
      </c>
      <c r="Q249"/>
      <c r="R249" s="150"/>
      <c r="S249" s="150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</row>
    <row r="250" spans="4:64" s="233" customFormat="1" ht="12.75" hidden="1" customHeight="1" outlineLevel="2" x14ac:dyDescent="0.3">
      <c r="D250" s="70">
        <v>238</v>
      </c>
      <c r="E250" s="173"/>
      <c r="F250" s="71" t="str">
        <v>libre</v>
      </c>
      <c r="G250" s="71" t="str">
        <v>libre</v>
      </c>
      <c r="H250" s="138" t="s">
        <v>104</v>
      </c>
      <c r="I250" s="52">
        <f t="shared" si="6"/>
        <v>0</v>
      </c>
      <c r="K250" s="52">
        <f t="shared" ca="1" si="7"/>
        <v>0</v>
      </c>
      <c r="M250" s="52">
        <f ca="1">(SUM($I250:I250)+SUM($K250:K250))*(1+t.over)</f>
        <v>0</v>
      </c>
      <c r="Q250"/>
      <c r="R250" s="150"/>
      <c r="S250" s="1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</row>
    <row r="251" spans="4:64" s="233" customFormat="1" ht="12.75" hidden="1" customHeight="1" outlineLevel="2" x14ac:dyDescent="0.3">
      <c r="D251" s="70">
        <v>239</v>
      </c>
      <c r="E251" s="173"/>
      <c r="F251" s="71" t="str">
        <v>libre</v>
      </c>
      <c r="G251" s="71" t="str">
        <v>libre</v>
      </c>
      <c r="H251" s="138" t="s">
        <v>104</v>
      </c>
      <c r="I251" s="52">
        <f t="shared" si="6"/>
        <v>0</v>
      </c>
      <c r="K251" s="52">
        <f t="shared" ca="1" si="7"/>
        <v>0</v>
      </c>
      <c r="M251" s="52">
        <f ca="1">(SUM($I251:I251)+SUM($K251:K251))*(1+t.over)</f>
        <v>0</v>
      </c>
      <c r="Q251"/>
      <c r="R251" s="150"/>
      <c r="S251" s="150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</row>
    <row r="252" spans="4:64" s="233" customFormat="1" ht="12.75" hidden="1" customHeight="1" outlineLevel="2" x14ac:dyDescent="0.3">
      <c r="D252" s="70">
        <v>240</v>
      </c>
      <c r="E252" s="173"/>
      <c r="F252" s="71" t="str">
        <v>libre</v>
      </c>
      <c r="G252" s="71" t="str">
        <v>libre</v>
      </c>
      <c r="H252" s="138" t="s">
        <v>104</v>
      </c>
      <c r="I252" s="52">
        <f t="shared" si="6"/>
        <v>0</v>
      </c>
      <c r="K252" s="52">
        <f t="shared" ca="1" si="7"/>
        <v>0</v>
      </c>
      <c r="M252" s="52">
        <f ca="1">(SUM($I252:I252)+SUM($K252:K252))*(1+t.over)</f>
        <v>0</v>
      </c>
      <c r="Q252"/>
      <c r="R252" s="150"/>
      <c r="S252" s="150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</row>
    <row r="253" spans="4:64" s="233" customFormat="1" ht="12.75" hidden="1" customHeight="1" outlineLevel="2" x14ac:dyDescent="0.3">
      <c r="D253" s="70">
        <v>241</v>
      </c>
      <c r="E253" s="173"/>
      <c r="F253" s="71" t="str">
        <v>libre</v>
      </c>
      <c r="G253" s="71" t="str">
        <v>libre</v>
      </c>
      <c r="H253" s="138" t="s">
        <v>104</v>
      </c>
      <c r="I253" s="52">
        <f t="shared" si="6"/>
        <v>0</v>
      </c>
      <c r="K253" s="52">
        <f t="shared" ca="1" si="7"/>
        <v>0</v>
      </c>
      <c r="M253" s="52">
        <f ca="1">(SUM($I253:I253)+SUM($K253:K253))*(1+t.over)</f>
        <v>0</v>
      </c>
      <c r="Q253"/>
      <c r="R253" s="150"/>
      <c r="S253" s="150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</row>
    <row r="254" spans="4:64" s="233" customFormat="1" ht="12.75" hidden="1" customHeight="1" outlineLevel="2" x14ac:dyDescent="0.3">
      <c r="D254" s="70">
        <v>242</v>
      </c>
      <c r="E254" s="173"/>
      <c r="F254" s="71" t="str">
        <v>libre</v>
      </c>
      <c r="G254" s="71" t="str">
        <v>libre</v>
      </c>
      <c r="H254" s="138" t="s">
        <v>104</v>
      </c>
      <c r="I254" s="52">
        <f t="shared" si="6"/>
        <v>0</v>
      </c>
      <c r="K254" s="52">
        <f t="shared" ca="1" si="7"/>
        <v>0</v>
      </c>
      <c r="M254" s="52">
        <f ca="1">(SUM($I254:I254)+SUM($K254:K254))*(1+t.over)</f>
        <v>0</v>
      </c>
      <c r="Q254"/>
      <c r="R254" s="150"/>
      <c r="S254" s="150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</row>
    <row r="255" spans="4:64" s="233" customFormat="1" ht="12.75" hidden="1" customHeight="1" outlineLevel="2" x14ac:dyDescent="0.3">
      <c r="D255" s="70">
        <v>243</v>
      </c>
      <c r="E255" s="173"/>
      <c r="F255" s="71" t="str">
        <v>libre</v>
      </c>
      <c r="G255" s="71" t="str">
        <v>libre</v>
      </c>
      <c r="H255" s="138" t="s">
        <v>104</v>
      </c>
      <c r="I255" s="52">
        <f t="shared" si="6"/>
        <v>0</v>
      </c>
      <c r="K255" s="52">
        <f t="shared" ca="1" si="7"/>
        <v>0</v>
      </c>
      <c r="M255" s="52">
        <f ca="1">(SUM($I255:I255)+SUM($K255:K255))*(1+t.over)</f>
        <v>0</v>
      </c>
      <c r="Q255"/>
      <c r="R255" s="150"/>
      <c r="S255" s="150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</row>
    <row r="256" spans="4:64" s="233" customFormat="1" ht="12.75" hidden="1" customHeight="1" outlineLevel="2" x14ac:dyDescent="0.3">
      <c r="D256" s="70">
        <v>244</v>
      </c>
      <c r="E256" s="173"/>
      <c r="F256" s="71" t="str">
        <v>libre</v>
      </c>
      <c r="G256" s="71" t="str">
        <v>libre</v>
      </c>
      <c r="H256" s="138" t="s">
        <v>104</v>
      </c>
      <c r="I256" s="52">
        <f t="shared" si="6"/>
        <v>0</v>
      </c>
      <c r="K256" s="52">
        <f t="shared" ca="1" si="7"/>
        <v>0</v>
      </c>
      <c r="M256" s="52">
        <f ca="1">(SUM($I256:I256)+SUM($K256:K256))*(1+t.over)</f>
        <v>0</v>
      </c>
      <c r="Q256"/>
      <c r="R256" s="150"/>
      <c r="S256" s="150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</row>
    <row r="257" spans="4:64" s="233" customFormat="1" ht="12.75" hidden="1" customHeight="1" outlineLevel="2" x14ac:dyDescent="0.3">
      <c r="D257" s="70">
        <v>245</v>
      </c>
      <c r="E257" s="173"/>
      <c r="F257" s="71" t="str">
        <v>libre</v>
      </c>
      <c r="G257" s="71" t="str">
        <v>libre</v>
      </c>
      <c r="H257" s="138" t="s">
        <v>104</v>
      </c>
      <c r="I257" s="52">
        <f t="shared" si="6"/>
        <v>0</v>
      </c>
      <c r="K257" s="52">
        <f t="shared" ca="1" si="7"/>
        <v>0</v>
      </c>
      <c r="M257" s="52">
        <f ca="1">(SUM($I257:I257)+SUM($K257:K257))*(1+t.over)</f>
        <v>0</v>
      </c>
      <c r="Q257"/>
      <c r="R257" s="150"/>
      <c r="S257" s="150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</row>
    <row r="258" spans="4:64" s="233" customFormat="1" ht="12.75" hidden="1" customHeight="1" outlineLevel="2" x14ac:dyDescent="0.3">
      <c r="D258" s="70">
        <v>246</v>
      </c>
      <c r="E258" s="173"/>
      <c r="F258" s="71" t="str">
        <v>libre</v>
      </c>
      <c r="G258" s="71" t="str">
        <v>libre</v>
      </c>
      <c r="H258" s="138" t="s">
        <v>104</v>
      </c>
      <c r="I258" s="52">
        <f t="shared" si="6"/>
        <v>0</v>
      </c>
      <c r="K258" s="52">
        <f t="shared" ca="1" si="7"/>
        <v>0</v>
      </c>
      <c r="M258" s="52">
        <f ca="1">(SUM($I258:I258)+SUM($K258:K258))*(1+t.over)</f>
        <v>0</v>
      </c>
      <c r="Q258"/>
      <c r="R258" s="150"/>
      <c r="S258" s="150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</row>
    <row r="259" spans="4:64" s="233" customFormat="1" ht="12.75" hidden="1" customHeight="1" outlineLevel="2" x14ac:dyDescent="0.3">
      <c r="D259" s="70">
        <v>247</v>
      </c>
      <c r="E259" s="173"/>
      <c r="F259" s="71" t="str">
        <v>libre</v>
      </c>
      <c r="G259" s="71" t="str">
        <v>libre</v>
      </c>
      <c r="H259" s="138" t="s">
        <v>104</v>
      </c>
      <c r="I259" s="52">
        <f t="shared" si="6"/>
        <v>0</v>
      </c>
      <c r="K259" s="52">
        <f t="shared" ca="1" si="7"/>
        <v>0</v>
      </c>
      <c r="M259" s="52">
        <f ca="1">(SUM($I259:I259)+SUM($K259:K259))*(1+t.over)</f>
        <v>0</v>
      </c>
      <c r="Q259"/>
      <c r="R259" s="150"/>
      <c r="S259" s="150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</row>
    <row r="260" spans="4:64" s="233" customFormat="1" ht="12.75" hidden="1" customHeight="1" outlineLevel="2" x14ac:dyDescent="0.3">
      <c r="D260" s="70">
        <v>248</v>
      </c>
      <c r="E260" s="173"/>
      <c r="F260" s="71" t="str">
        <v>libre</v>
      </c>
      <c r="G260" s="71" t="str">
        <v>libre</v>
      </c>
      <c r="H260" s="138" t="s">
        <v>104</v>
      </c>
      <c r="I260" s="52">
        <f t="shared" si="6"/>
        <v>0</v>
      </c>
      <c r="K260" s="52">
        <f t="shared" ca="1" si="7"/>
        <v>0</v>
      </c>
      <c r="M260" s="52">
        <f ca="1">(SUM($I260:I260)+SUM($K260:K260))*(1+t.over)</f>
        <v>0</v>
      </c>
      <c r="Q260"/>
      <c r="R260" s="150"/>
      <c r="S260" s="15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</row>
    <row r="261" spans="4:64" s="233" customFormat="1" ht="12.75" hidden="1" customHeight="1" outlineLevel="2" x14ac:dyDescent="0.3">
      <c r="D261" s="70">
        <v>249</v>
      </c>
      <c r="E261" s="173"/>
      <c r="F261" s="71" t="str">
        <v>libre</v>
      </c>
      <c r="G261" s="71" t="str">
        <v>libre</v>
      </c>
      <c r="H261" s="138" t="s">
        <v>104</v>
      </c>
      <c r="I261" s="52">
        <f t="shared" si="6"/>
        <v>0</v>
      </c>
      <c r="K261" s="52">
        <f t="shared" ca="1" si="7"/>
        <v>0</v>
      </c>
      <c r="M261" s="52">
        <f ca="1">(SUM($I261:I261)+SUM($K261:K261))*(1+t.over)</f>
        <v>0</v>
      </c>
      <c r="Q261"/>
      <c r="R261" s="150"/>
      <c r="S261" s="150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</row>
    <row r="262" spans="4:64" s="233" customFormat="1" ht="12.75" hidden="1" customHeight="1" outlineLevel="2" x14ac:dyDescent="0.3">
      <c r="D262" s="70">
        <v>250</v>
      </c>
      <c r="E262" s="173"/>
      <c r="F262" s="71" t="str">
        <v>libre</v>
      </c>
      <c r="G262" s="71" t="str">
        <v>libre</v>
      </c>
      <c r="H262" s="138" t="s">
        <v>104</v>
      </c>
      <c r="I262" s="52">
        <f t="shared" si="6"/>
        <v>0</v>
      </c>
      <c r="K262" s="52">
        <f t="shared" ca="1" si="7"/>
        <v>0</v>
      </c>
      <c r="M262" s="52">
        <f ca="1">(SUM($I262:I262)+SUM($K262:K262))*(1+t.over)</f>
        <v>0</v>
      </c>
      <c r="Q262"/>
      <c r="R262" s="150"/>
      <c r="S262" s="150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</row>
    <row r="263" spans="4:64" s="233" customFormat="1" ht="12.75" hidden="1" customHeight="1" outlineLevel="2" x14ac:dyDescent="0.3">
      <c r="D263" s="70">
        <v>251</v>
      </c>
      <c r="E263" s="173"/>
      <c r="F263" s="71" t="str">
        <v>libre</v>
      </c>
      <c r="G263" s="71" t="str">
        <v>libre</v>
      </c>
      <c r="H263" s="138" t="s">
        <v>104</v>
      </c>
      <c r="I263" s="52">
        <f t="shared" si="6"/>
        <v>0</v>
      </c>
      <c r="K263" s="52">
        <f t="shared" ca="1" si="7"/>
        <v>0</v>
      </c>
      <c r="M263" s="52">
        <f ca="1">(SUM($I263:I263)+SUM($K263:K263))*(1+t.over)</f>
        <v>0</v>
      </c>
      <c r="Q263"/>
      <c r="R263" s="150"/>
      <c r="S263" s="150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</row>
    <row r="264" spans="4:64" s="233" customFormat="1" ht="12.75" hidden="1" customHeight="1" outlineLevel="2" x14ac:dyDescent="0.3">
      <c r="D264" s="70">
        <v>252</v>
      </c>
      <c r="E264" s="173"/>
      <c r="F264" s="71" t="str">
        <v>libre</v>
      </c>
      <c r="G264" s="71" t="str">
        <v>libre</v>
      </c>
      <c r="H264" s="138" t="s">
        <v>104</v>
      </c>
      <c r="I264" s="52">
        <f t="shared" si="6"/>
        <v>0</v>
      </c>
      <c r="K264" s="52">
        <f t="shared" ca="1" si="7"/>
        <v>0</v>
      </c>
      <c r="M264" s="52">
        <f ca="1">(SUM($I264:I264)+SUM($K264:K264))*(1+t.over)</f>
        <v>0</v>
      </c>
      <c r="Q264"/>
      <c r="R264" s="150"/>
      <c r="S264" s="150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</row>
    <row r="265" spans="4:64" s="233" customFormat="1" ht="12.75" hidden="1" customHeight="1" outlineLevel="2" x14ac:dyDescent="0.3">
      <c r="D265" s="70">
        <v>253</v>
      </c>
      <c r="E265" s="173"/>
      <c r="F265" s="71" t="str">
        <v>libre</v>
      </c>
      <c r="G265" s="71" t="str">
        <v>libre</v>
      </c>
      <c r="H265" s="138" t="s">
        <v>104</v>
      </c>
      <c r="I265" s="52">
        <f t="shared" si="6"/>
        <v>0</v>
      </c>
      <c r="K265" s="52">
        <f t="shared" ca="1" si="7"/>
        <v>0</v>
      </c>
      <c r="M265" s="52">
        <f ca="1">(SUM($I265:I265)+SUM($K265:K265))*(1+t.over)</f>
        <v>0</v>
      </c>
      <c r="Q265"/>
      <c r="R265" s="150"/>
      <c r="S265" s="150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</row>
    <row r="266" spans="4:64" s="233" customFormat="1" ht="12.75" hidden="1" customHeight="1" outlineLevel="2" x14ac:dyDescent="0.3">
      <c r="D266" s="70">
        <v>254</v>
      </c>
      <c r="E266" s="173"/>
      <c r="F266" s="71" t="str">
        <v>libre</v>
      </c>
      <c r="G266" s="71" t="str">
        <v>libre</v>
      </c>
      <c r="H266" s="138" t="s">
        <v>104</v>
      </c>
      <c r="I266" s="52">
        <f t="shared" si="6"/>
        <v>0</v>
      </c>
      <c r="K266" s="52">
        <f t="shared" ca="1" si="7"/>
        <v>0</v>
      </c>
      <c r="M266" s="52">
        <f ca="1">(SUM($I266:I266)+SUM($K266:K266))*(1+t.over)</f>
        <v>0</v>
      </c>
      <c r="Q266"/>
      <c r="R266" s="150"/>
      <c r="S266" s="150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</row>
    <row r="267" spans="4:64" s="233" customFormat="1" ht="12.75" hidden="1" customHeight="1" outlineLevel="2" x14ac:dyDescent="0.3">
      <c r="D267" s="70">
        <v>255</v>
      </c>
      <c r="E267" s="173"/>
      <c r="F267" s="71" t="str">
        <v>libre</v>
      </c>
      <c r="G267" s="71" t="str">
        <v>libre</v>
      </c>
      <c r="H267" s="138" t="s">
        <v>104</v>
      </c>
      <c r="I267" s="52">
        <f t="shared" si="6"/>
        <v>0</v>
      </c>
      <c r="K267" s="52">
        <f t="shared" ca="1" si="7"/>
        <v>0</v>
      </c>
      <c r="M267" s="52">
        <f ca="1">(SUM($I267:I267)+SUM($K267:K267))*(1+t.over)</f>
        <v>0</v>
      </c>
      <c r="Q267"/>
      <c r="R267" s="150"/>
      <c r="S267" s="150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</row>
    <row r="268" spans="4:64" s="233" customFormat="1" ht="12.75" hidden="1" customHeight="1" outlineLevel="2" x14ac:dyDescent="0.3">
      <c r="D268" s="70">
        <v>256</v>
      </c>
      <c r="E268" s="173"/>
      <c r="F268" s="71" t="str">
        <v>libre</v>
      </c>
      <c r="G268" s="71" t="str">
        <v>libre</v>
      </c>
      <c r="H268" s="138" t="s">
        <v>104</v>
      </c>
      <c r="I268" s="52">
        <f t="shared" si="6"/>
        <v>0</v>
      </c>
      <c r="K268" s="52">
        <f t="shared" ca="1" si="7"/>
        <v>0</v>
      </c>
      <c r="M268" s="52">
        <f ca="1">(SUM($I268:I268)+SUM($K268:K268))*(1+t.over)</f>
        <v>0</v>
      </c>
      <c r="Q268"/>
      <c r="R268" s="150"/>
      <c r="S268" s="150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</row>
    <row r="269" spans="4:64" s="233" customFormat="1" ht="12.75" hidden="1" customHeight="1" outlineLevel="2" x14ac:dyDescent="0.3">
      <c r="D269" s="70">
        <v>257</v>
      </c>
      <c r="E269" s="173"/>
      <c r="F269" s="71" t="str">
        <v>libre</v>
      </c>
      <c r="G269" s="71" t="str">
        <v>libre</v>
      </c>
      <c r="H269" s="138" t="s">
        <v>104</v>
      </c>
      <c r="I269" s="52">
        <f t="shared" ref="I269:I312" si="8">IF(INDEX(BD.VU,$D269)=0,0,PMT(tcc,INDEX(BD.VU,$D269),-INDEX(Capex.Rep,$D269,I$10)))</f>
        <v>0</v>
      </c>
      <c r="K269" s="52">
        <f t="shared" ref="K269:K312" ca="1" si="9">INDEX(Opex.Tot,$D269,K$10)</f>
        <v>0</v>
      </c>
      <c r="M269" s="52">
        <f ca="1">(SUM($I269:I269)+SUM($K269:K269))*(1+t.over)</f>
        <v>0</v>
      </c>
      <c r="Q269"/>
      <c r="R269" s="150"/>
      <c r="S269" s="150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</row>
    <row r="270" spans="4:64" s="233" customFormat="1" ht="12.75" hidden="1" customHeight="1" outlineLevel="2" x14ac:dyDescent="0.3">
      <c r="D270" s="70">
        <v>258</v>
      </c>
      <c r="E270" s="173"/>
      <c r="F270" s="71" t="str">
        <v>libre</v>
      </c>
      <c r="G270" s="71" t="str">
        <v>libre</v>
      </c>
      <c r="H270" s="138" t="s">
        <v>104</v>
      </c>
      <c r="I270" s="52">
        <f t="shared" si="8"/>
        <v>0</v>
      </c>
      <c r="K270" s="52">
        <f t="shared" ca="1" si="9"/>
        <v>0</v>
      </c>
      <c r="M270" s="52">
        <f ca="1">(SUM($I270:I270)+SUM($K270:K270))*(1+t.over)</f>
        <v>0</v>
      </c>
      <c r="Q270"/>
      <c r="R270" s="150"/>
      <c r="S270" s="15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</row>
    <row r="271" spans="4:64" s="233" customFormat="1" ht="12.75" hidden="1" customHeight="1" outlineLevel="2" x14ac:dyDescent="0.3">
      <c r="D271" s="70">
        <v>259</v>
      </c>
      <c r="E271" s="173"/>
      <c r="F271" s="71" t="str">
        <v>libre</v>
      </c>
      <c r="G271" s="71" t="str">
        <v>libre</v>
      </c>
      <c r="H271" s="138" t="s">
        <v>104</v>
      </c>
      <c r="I271" s="52">
        <f t="shared" si="8"/>
        <v>0</v>
      </c>
      <c r="K271" s="52">
        <f t="shared" ca="1" si="9"/>
        <v>0</v>
      </c>
      <c r="M271" s="52">
        <f ca="1">(SUM($I271:I271)+SUM($K271:K271))*(1+t.over)</f>
        <v>0</v>
      </c>
      <c r="Q271"/>
      <c r="R271" s="150"/>
      <c r="S271" s="150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</row>
    <row r="272" spans="4:64" s="233" customFormat="1" ht="12.75" hidden="1" customHeight="1" outlineLevel="2" x14ac:dyDescent="0.3">
      <c r="D272" s="70">
        <v>260</v>
      </c>
      <c r="E272" s="173"/>
      <c r="F272" s="71" t="str">
        <v>libre</v>
      </c>
      <c r="G272" s="71" t="str">
        <v>libre</v>
      </c>
      <c r="H272" s="138" t="s">
        <v>104</v>
      </c>
      <c r="I272" s="52">
        <f t="shared" si="8"/>
        <v>0</v>
      </c>
      <c r="K272" s="52">
        <f t="shared" ca="1" si="9"/>
        <v>0</v>
      </c>
      <c r="M272" s="52">
        <f ca="1">(SUM($I272:I272)+SUM($K272:K272))*(1+t.over)</f>
        <v>0</v>
      </c>
      <c r="Q272"/>
      <c r="R272" s="150"/>
      <c r="S272" s="150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</row>
    <row r="273" spans="4:64" s="233" customFormat="1" ht="12.75" hidden="1" customHeight="1" outlineLevel="2" x14ac:dyDescent="0.3">
      <c r="D273" s="70">
        <v>261</v>
      </c>
      <c r="E273" s="173"/>
      <c r="F273" s="71" t="str">
        <v>libre</v>
      </c>
      <c r="G273" s="71" t="str">
        <v>libre</v>
      </c>
      <c r="H273" s="138" t="s">
        <v>104</v>
      </c>
      <c r="I273" s="52">
        <f t="shared" si="8"/>
        <v>0</v>
      </c>
      <c r="K273" s="52">
        <f t="shared" ca="1" si="9"/>
        <v>0</v>
      </c>
      <c r="M273" s="52">
        <f ca="1">(SUM($I273:I273)+SUM($K273:K273))*(1+t.over)</f>
        <v>0</v>
      </c>
      <c r="Q273"/>
      <c r="R273" s="150"/>
      <c r="S273" s="150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</row>
    <row r="274" spans="4:64" s="233" customFormat="1" ht="12.75" hidden="1" customHeight="1" outlineLevel="2" x14ac:dyDescent="0.3">
      <c r="D274" s="70">
        <v>262</v>
      </c>
      <c r="E274" s="173"/>
      <c r="F274" s="71" t="str">
        <v>libre</v>
      </c>
      <c r="G274" s="71" t="str">
        <v>libre</v>
      </c>
      <c r="H274" s="138" t="s">
        <v>104</v>
      </c>
      <c r="I274" s="52">
        <f t="shared" si="8"/>
        <v>0</v>
      </c>
      <c r="K274" s="52">
        <f t="shared" ca="1" si="9"/>
        <v>0</v>
      </c>
      <c r="M274" s="52">
        <f ca="1">(SUM($I274:I274)+SUM($K274:K274))*(1+t.over)</f>
        <v>0</v>
      </c>
      <c r="Q274"/>
      <c r="R274" s="150"/>
      <c r="S274" s="150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</row>
    <row r="275" spans="4:64" s="233" customFormat="1" ht="12.75" hidden="1" customHeight="1" outlineLevel="2" x14ac:dyDescent="0.3">
      <c r="D275" s="70">
        <v>263</v>
      </c>
      <c r="E275" s="173"/>
      <c r="F275" s="71" t="str">
        <v>libre</v>
      </c>
      <c r="G275" s="71" t="str">
        <v>libre</v>
      </c>
      <c r="H275" s="138" t="s">
        <v>104</v>
      </c>
      <c r="I275" s="52">
        <f t="shared" si="8"/>
        <v>0</v>
      </c>
      <c r="K275" s="52">
        <f t="shared" ca="1" si="9"/>
        <v>0</v>
      </c>
      <c r="M275" s="52">
        <f ca="1">(SUM($I275:I275)+SUM($K275:K275))*(1+t.over)</f>
        <v>0</v>
      </c>
      <c r="Q275"/>
      <c r="R275" s="150"/>
      <c r="S275" s="150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</row>
    <row r="276" spans="4:64" s="233" customFormat="1" ht="12.75" hidden="1" customHeight="1" outlineLevel="2" x14ac:dyDescent="0.3">
      <c r="D276" s="70">
        <v>264</v>
      </c>
      <c r="E276" s="173"/>
      <c r="F276" s="71" t="str">
        <v>libre</v>
      </c>
      <c r="G276" s="71" t="str">
        <v>libre</v>
      </c>
      <c r="H276" s="138" t="s">
        <v>104</v>
      </c>
      <c r="I276" s="52">
        <f t="shared" si="8"/>
        <v>0</v>
      </c>
      <c r="K276" s="52">
        <f t="shared" ca="1" si="9"/>
        <v>0</v>
      </c>
      <c r="M276" s="52">
        <f ca="1">(SUM($I276:I276)+SUM($K276:K276))*(1+t.over)</f>
        <v>0</v>
      </c>
      <c r="Q276"/>
      <c r="R276" s="150"/>
      <c r="S276" s="150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</row>
    <row r="277" spans="4:64" s="233" customFormat="1" ht="12.75" hidden="1" customHeight="1" outlineLevel="2" x14ac:dyDescent="0.3">
      <c r="D277" s="70">
        <v>265</v>
      </c>
      <c r="E277" s="173"/>
      <c r="F277" s="71" t="str">
        <v>libre</v>
      </c>
      <c r="G277" s="71" t="str">
        <v>libre</v>
      </c>
      <c r="H277" s="138" t="s">
        <v>104</v>
      </c>
      <c r="I277" s="52">
        <f t="shared" si="8"/>
        <v>0</v>
      </c>
      <c r="K277" s="52">
        <f t="shared" ca="1" si="9"/>
        <v>0</v>
      </c>
      <c r="M277" s="52">
        <f ca="1">(SUM($I277:I277)+SUM($K277:K277))*(1+t.over)</f>
        <v>0</v>
      </c>
      <c r="Q277"/>
      <c r="R277" s="150"/>
      <c r="S277" s="150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</row>
    <row r="278" spans="4:64" s="233" customFormat="1" ht="12.75" hidden="1" customHeight="1" outlineLevel="2" x14ac:dyDescent="0.3">
      <c r="D278" s="70">
        <v>266</v>
      </c>
      <c r="E278" s="173"/>
      <c r="F278" s="71" t="str">
        <v>libre</v>
      </c>
      <c r="G278" s="71" t="str">
        <v>libre</v>
      </c>
      <c r="H278" s="138" t="s">
        <v>104</v>
      </c>
      <c r="I278" s="52">
        <f t="shared" si="8"/>
        <v>0</v>
      </c>
      <c r="K278" s="52">
        <f t="shared" ca="1" si="9"/>
        <v>0</v>
      </c>
      <c r="M278" s="52">
        <f ca="1">(SUM($I278:I278)+SUM($K278:K278))*(1+t.over)</f>
        <v>0</v>
      </c>
      <c r="Q278"/>
      <c r="R278" s="150"/>
      <c r="S278" s="150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</row>
    <row r="279" spans="4:64" s="233" customFormat="1" ht="12.75" hidden="1" customHeight="1" outlineLevel="2" x14ac:dyDescent="0.3">
      <c r="D279" s="70">
        <v>267</v>
      </c>
      <c r="E279" s="173"/>
      <c r="F279" s="71" t="str">
        <v>libre</v>
      </c>
      <c r="G279" s="71" t="str">
        <v>libre</v>
      </c>
      <c r="H279" s="138" t="s">
        <v>104</v>
      </c>
      <c r="I279" s="52">
        <f t="shared" si="8"/>
        <v>0</v>
      </c>
      <c r="K279" s="52">
        <f t="shared" ca="1" si="9"/>
        <v>0</v>
      </c>
      <c r="M279" s="52">
        <f ca="1">(SUM($I279:I279)+SUM($K279:K279))*(1+t.over)</f>
        <v>0</v>
      </c>
      <c r="Q279"/>
      <c r="R279" s="150"/>
      <c r="S279" s="150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</row>
    <row r="280" spans="4:64" s="233" customFormat="1" ht="12.75" hidden="1" customHeight="1" outlineLevel="2" x14ac:dyDescent="0.3">
      <c r="D280" s="70">
        <v>268</v>
      </c>
      <c r="E280" s="173"/>
      <c r="F280" s="71" t="str">
        <v>libre</v>
      </c>
      <c r="G280" s="71" t="str">
        <v>libre</v>
      </c>
      <c r="H280" s="138" t="s">
        <v>104</v>
      </c>
      <c r="I280" s="52">
        <f t="shared" si="8"/>
        <v>0</v>
      </c>
      <c r="K280" s="52">
        <f t="shared" ca="1" si="9"/>
        <v>0</v>
      </c>
      <c r="M280" s="52">
        <f ca="1">(SUM($I280:I280)+SUM($K280:K280))*(1+t.over)</f>
        <v>0</v>
      </c>
      <c r="Q280"/>
      <c r="R280" s="150"/>
      <c r="S280" s="15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</row>
    <row r="281" spans="4:64" s="233" customFormat="1" ht="12.75" hidden="1" customHeight="1" outlineLevel="2" x14ac:dyDescent="0.3">
      <c r="D281" s="70">
        <v>269</v>
      </c>
      <c r="E281" s="173"/>
      <c r="F281" s="71" t="str">
        <v>libre</v>
      </c>
      <c r="G281" s="71" t="str">
        <v>libre</v>
      </c>
      <c r="H281" s="138" t="s">
        <v>104</v>
      </c>
      <c r="I281" s="52">
        <f t="shared" si="8"/>
        <v>0</v>
      </c>
      <c r="K281" s="52">
        <f t="shared" ca="1" si="9"/>
        <v>0</v>
      </c>
      <c r="M281" s="52">
        <f ca="1">(SUM($I281:I281)+SUM($K281:K281))*(1+t.over)</f>
        <v>0</v>
      </c>
      <c r="Q281"/>
      <c r="R281" s="150"/>
      <c r="S281" s="150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</row>
    <row r="282" spans="4:64" s="233" customFormat="1" ht="12.75" hidden="1" customHeight="1" outlineLevel="2" x14ac:dyDescent="0.3">
      <c r="D282" s="70">
        <v>270</v>
      </c>
      <c r="E282" s="173"/>
      <c r="F282" s="71" t="str">
        <v>libre</v>
      </c>
      <c r="G282" s="71" t="str">
        <v>libre</v>
      </c>
      <c r="H282" s="138" t="s">
        <v>104</v>
      </c>
      <c r="I282" s="52">
        <f t="shared" si="8"/>
        <v>0</v>
      </c>
      <c r="K282" s="52">
        <f t="shared" ca="1" si="9"/>
        <v>0</v>
      </c>
      <c r="M282" s="52">
        <f ca="1">(SUM($I282:I282)+SUM($K282:K282))*(1+t.over)</f>
        <v>0</v>
      </c>
      <c r="Q282"/>
      <c r="R282" s="150"/>
      <c r="S282" s="150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</row>
    <row r="283" spans="4:64" s="233" customFormat="1" ht="12.75" hidden="1" customHeight="1" outlineLevel="2" x14ac:dyDescent="0.3">
      <c r="D283" s="70">
        <v>271</v>
      </c>
      <c r="E283" s="173"/>
      <c r="F283" s="71" t="str">
        <v>libre</v>
      </c>
      <c r="G283" s="71" t="str">
        <v>libre</v>
      </c>
      <c r="H283" s="138" t="s">
        <v>104</v>
      </c>
      <c r="I283" s="52">
        <f t="shared" si="8"/>
        <v>0</v>
      </c>
      <c r="K283" s="52">
        <f t="shared" ca="1" si="9"/>
        <v>0</v>
      </c>
      <c r="M283" s="52">
        <f ca="1">(SUM($I283:I283)+SUM($K283:K283))*(1+t.over)</f>
        <v>0</v>
      </c>
      <c r="Q283"/>
      <c r="R283" s="150"/>
      <c r="S283" s="150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</row>
    <row r="284" spans="4:64" s="233" customFormat="1" ht="12.75" hidden="1" customHeight="1" outlineLevel="2" x14ac:dyDescent="0.3">
      <c r="D284" s="70">
        <v>272</v>
      </c>
      <c r="E284" s="173"/>
      <c r="F284" s="71" t="str">
        <v>libre</v>
      </c>
      <c r="G284" s="71" t="str">
        <v>libre</v>
      </c>
      <c r="H284" s="138" t="s">
        <v>104</v>
      </c>
      <c r="I284" s="52">
        <f t="shared" si="8"/>
        <v>0</v>
      </c>
      <c r="K284" s="52">
        <f t="shared" ca="1" si="9"/>
        <v>0</v>
      </c>
      <c r="M284" s="52">
        <f ca="1">(SUM($I284:I284)+SUM($K284:K284))*(1+t.over)</f>
        <v>0</v>
      </c>
      <c r="Q284"/>
      <c r="R284" s="150"/>
      <c r="S284" s="150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</row>
    <row r="285" spans="4:64" s="233" customFormat="1" ht="12.75" hidden="1" customHeight="1" outlineLevel="2" x14ac:dyDescent="0.3">
      <c r="D285" s="70">
        <v>273</v>
      </c>
      <c r="E285" s="173"/>
      <c r="F285" s="71" t="str">
        <v>libre</v>
      </c>
      <c r="G285" s="71" t="str">
        <v>libre</v>
      </c>
      <c r="H285" s="138" t="s">
        <v>104</v>
      </c>
      <c r="I285" s="52">
        <f t="shared" si="8"/>
        <v>0</v>
      </c>
      <c r="K285" s="52">
        <f t="shared" ca="1" si="9"/>
        <v>0</v>
      </c>
      <c r="M285" s="52">
        <f ca="1">(SUM($I285:I285)+SUM($K285:K285))*(1+t.over)</f>
        <v>0</v>
      </c>
      <c r="Q285"/>
      <c r="R285" s="150"/>
      <c r="S285" s="150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</row>
    <row r="286" spans="4:64" s="233" customFormat="1" ht="12.75" hidden="1" customHeight="1" outlineLevel="2" x14ac:dyDescent="0.3">
      <c r="D286" s="70">
        <v>274</v>
      </c>
      <c r="E286" s="173"/>
      <c r="F286" s="71" t="str">
        <v>libre</v>
      </c>
      <c r="G286" s="71" t="str">
        <v>libre</v>
      </c>
      <c r="H286" s="138" t="s">
        <v>104</v>
      </c>
      <c r="I286" s="52">
        <f t="shared" si="8"/>
        <v>0</v>
      </c>
      <c r="K286" s="52">
        <f t="shared" ca="1" si="9"/>
        <v>0</v>
      </c>
      <c r="M286" s="52">
        <f ca="1">(SUM($I286:I286)+SUM($K286:K286))*(1+t.over)</f>
        <v>0</v>
      </c>
      <c r="Q286"/>
      <c r="R286" s="150"/>
      <c r="S286" s="150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</row>
    <row r="287" spans="4:64" s="233" customFormat="1" ht="12.75" hidden="1" customHeight="1" outlineLevel="2" x14ac:dyDescent="0.3">
      <c r="D287" s="70">
        <v>275</v>
      </c>
      <c r="E287" s="173"/>
      <c r="F287" s="71" t="str">
        <v>libre</v>
      </c>
      <c r="G287" s="71" t="str">
        <v>libre</v>
      </c>
      <c r="H287" s="138" t="s">
        <v>104</v>
      </c>
      <c r="I287" s="52">
        <f t="shared" si="8"/>
        <v>0</v>
      </c>
      <c r="K287" s="52">
        <f t="shared" ca="1" si="9"/>
        <v>0</v>
      </c>
      <c r="M287" s="52">
        <f ca="1">(SUM($I287:I287)+SUM($K287:K287))*(1+t.over)</f>
        <v>0</v>
      </c>
      <c r="Q287"/>
      <c r="R287" s="150"/>
      <c r="S287" s="150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</row>
    <row r="288" spans="4:64" s="233" customFormat="1" ht="12.75" hidden="1" customHeight="1" outlineLevel="2" x14ac:dyDescent="0.3">
      <c r="D288" s="70">
        <v>276</v>
      </c>
      <c r="E288" s="173"/>
      <c r="F288" s="71" t="str">
        <v>libre</v>
      </c>
      <c r="G288" s="71" t="str">
        <v>libre</v>
      </c>
      <c r="H288" s="138" t="s">
        <v>104</v>
      </c>
      <c r="I288" s="52">
        <f t="shared" si="8"/>
        <v>0</v>
      </c>
      <c r="K288" s="52">
        <f t="shared" ca="1" si="9"/>
        <v>0</v>
      </c>
      <c r="M288" s="52">
        <f ca="1">(SUM($I288:I288)+SUM($K288:K288))*(1+t.over)</f>
        <v>0</v>
      </c>
      <c r="Q288"/>
      <c r="R288" s="150"/>
      <c r="S288" s="150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</row>
    <row r="289" spans="4:64" s="233" customFormat="1" ht="12.75" hidden="1" customHeight="1" outlineLevel="2" x14ac:dyDescent="0.3">
      <c r="D289" s="70">
        <v>277</v>
      </c>
      <c r="E289" s="173"/>
      <c r="F289" s="71" t="str">
        <v>libre</v>
      </c>
      <c r="G289" s="71" t="str">
        <v>libre</v>
      </c>
      <c r="H289" s="138" t="s">
        <v>104</v>
      </c>
      <c r="I289" s="52">
        <f t="shared" si="8"/>
        <v>0</v>
      </c>
      <c r="K289" s="52">
        <f t="shared" ca="1" si="9"/>
        <v>0</v>
      </c>
      <c r="M289" s="52">
        <f ca="1">(SUM($I289:I289)+SUM($K289:K289))*(1+t.over)</f>
        <v>0</v>
      </c>
      <c r="Q289"/>
      <c r="R289" s="150"/>
      <c r="S289" s="150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</row>
    <row r="290" spans="4:64" s="233" customFormat="1" ht="12.75" hidden="1" customHeight="1" outlineLevel="2" x14ac:dyDescent="0.3">
      <c r="D290" s="70">
        <v>278</v>
      </c>
      <c r="E290" s="173"/>
      <c r="F290" s="71" t="str">
        <v>libre</v>
      </c>
      <c r="G290" s="71" t="str">
        <v>libre</v>
      </c>
      <c r="H290" s="138" t="s">
        <v>104</v>
      </c>
      <c r="I290" s="52">
        <f t="shared" si="8"/>
        <v>0</v>
      </c>
      <c r="K290" s="52">
        <f t="shared" ca="1" si="9"/>
        <v>0</v>
      </c>
      <c r="M290" s="52">
        <f ca="1">(SUM($I290:I290)+SUM($K290:K290))*(1+t.over)</f>
        <v>0</v>
      </c>
      <c r="Q290"/>
      <c r="R290" s="150"/>
      <c r="S290" s="15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</row>
    <row r="291" spans="4:64" s="233" customFormat="1" ht="12.75" hidden="1" customHeight="1" outlineLevel="2" x14ac:dyDescent="0.3">
      <c r="D291" s="70">
        <v>279</v>
      </c>
      <c r="E291" s="173"/>
      <c r="F291" s="71" t="str">
        <v>libre</v>
      </c>
      <c r="G291" s="71" t="str">
        <v>libre</v>
      </c>
      <c r="H291" s="138" t="s">
        <v>104</v>
      </c>
      <c r="I291" s="52">
        <f t="shared" si="8"/>
        <v>0</v>
      </c>
      <c r="K291" s="52">
        <f t="shared" ca="1" si="9"/>
        <v>0</v>
      </c>
      <c r="M291" s="52">
        <f ca="1">(SUM($I291:I291)+SUM($K291:K291))*(1+t.over)</f>
        <v>0</v>
      </c>
      <c r="Q291"/>
      <c r="R291" s="150"/>
      <c r="S291" s="150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</row>
    <row r="292" spans="4:64" s="233" customFormat="1" ht="12.75" hidden="1" customHeight="1" outlineLevel="2" x14ac:dyDescent="0.3">
      <c r="D292" s="70">
        <v>280</v>
      </c>
      <c r="E292" s="173"/>
      <c r="F292" s="71" t="str">
        <v>libre</v>
      </c>
      <c r="G292" s="71" t="str">
        <v>libre</v>
      </c>
      <c r="H292" s="138" t="s">
        <v>104</v>
      </c>
      <c r="I292" s="52">
        <f t="shared" si="8"/>
        <v>0</v>
      </c>
      <c r="K292" s="52">
        <f t="shared" ca="1" si="9"/>
        <v>0</v>
      </c>
      <c r="M292" s="52">
        <f ca="1">(SUM($I292:I292)+SUM($K292:K292))*(1+t.over)</f>
        <v>0</v>
      </c>
      <c r="Q292"/>
      <c r="R292" s="150"/>
      <c r="S292" s="150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4:64" s="233" customFormat="1" ht="12.75" hidden="1" customHeight="1" outlineLevel="2" x14ac:dyDescent="0.3">
      <c r="D293" s="70">
        <v>281</v>
      </c>
      <c r="E293" s="173"/>
      <c r="F293" s="71" t="str">
        <v>libre</v>
      </c>
      <c r="G293" s="71" t="str">
        <v>libre</v>
      </c>
      <c r="H293" s="138" t="s">
        <v>104</v>
      </c>
      <c r="I293" s="52">
        <f t="shared" si="8"/>
        <v>0</v>
      </c>
      <c r="K293" s="52">
        <f t="shared" ca="1" si="9"/>
        <v>0</v>
      </c>
      <c r="M293" s="52">
        <f ca="1">(SUM($I293:I293)+SUM($K293:K293))*(1+t.over)</f>
        <v>0</v>
      </c>
      <c r="Q293"/>
      <c r="R293" s="150"/>
      <c r="S293" s="150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</row>
    <row r="294" spans="4:64" s="233" customFormat="1" ht="12.75" hidden="1" customHeight="1" outlineLevel="2" x14ac:dyDescent="0.3">
      <c r="D294" s="70">
        <v>282</v>
      </c>
      <c r="E294" s="173"/>
      <c r="F294" s="71" t="str">
        <v>libre</v>
      </c>
      <c r="G294" s="71" t="str">
        <v>libre</v>
      </c>
      <c r="H294" s="138" t="s">
        <v>104</v>
      </c>
      <c r="I294" s="52">
        <f t="shared" si="8"/>
        <v>0</v>
      </c>
      <c r="K294" s="52">
        <f t="shared" ca="1" si="9"/>
        <v>0</v>
      </c>
      <c r="M294" s="52">
        <f ca="1">(SUM($I294:I294)+SUM($K294:K294))*(1+t.over)</f>
        <v>0</v>
      </c>
      <c r="Q294"/>
      <c r="R294" s="150"/>
      <c r="S294" s="150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</row>
    <row r="295" spans="4:64" s="233" customFormat="1" ht="12.75" hidden="1" customHeight="1" outlineLevel="2" x14ac:dyDescent="0.3">
      <c r="D295" s="70">
        <v>283</v>
      </c>
      <c r="E295" s="173"/>
      <c r="F295" s="71" t="str">
        <v>libre</v>
      </c>
      <c r="G295" s="71" t="str">
        <v>libre</v>
      </c>
      <c r="H295" s="138" t="s">
        <v>104</v>
      </c>
      <c r="I295" s="52">
        <f t="shared" si="8"/>
        <v>0</v>
      </c>
      <c r="K295" s="52">
        <f t="shared" ca="1" si="9"/>
        <v>0</v>
      </c>
      <c r="M295" s="52">
        <f ca="1">(SUM($I295:I295)+SUM($K295:K295))*(1+t.over)</f>
        <v>0</v>
      </c>
      <c r="Q295"/>
      <c r="R295" s="150"/>
      <c r="S295" s="150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</row>
    <row r="296" spans="4:64" s="233" customFormat="1" ht="12.75" hidden="1" customHeight="1" outlineLevel="2" x14ac:dyDescent="0.3">
      <c r="D296" s="70">
        <v>284</v>
      </c>
      <c r="E296" s="173"/>
      <c r="F296" s="71" t="str">
        <v>libre</v>
      </c>
      <c r="G296" s="71" t="str">
        <v>libre</v>
      </c>
      <c r="H296" s="138" t="s">
        <v>104</v>
      </c>
      <c r="I296" s="52">
        <f t="shared" si="8"/>
        <v>0</v>
      </c>
      <c r="K296" s="52">
        <f t="shared" ca="1" si="9"/>
        <v>0</v>
      </c>
      <c r="M296" s="52">
        <f ca="1">(SUM($I296:I296)+SUM($K296:K296))*(1+t.over)</f>
        <v>0</v>
      </c>
      <c r="Q296"/>
      <c r="R296" s="150"/>
      <c r="S296" s="150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</row>
    <row r="297" spans="4:64" s="233" customFormat="1" ht="12.75" hidden="1" customHeight="1" outlineLevel="2" x14ac:dyDescent="0.3">
      <c r="D297" s="70">
        <v>285</v>
      </c>
      <c r="E297" s="173"/>
      <c r="F297" s="71" t="str">
        <v>libre</v>
      </c>
      <c r="G297" s="71" t="str">
        <v>libre</v>
      </c>
      <c r="H297" s="138" t="s">
        <v>104</v>
      </c>
      <c r="I297" s="52">
        <f t="shared" si="8"/>
        <v>0</v>
      </c>
      <c r="K297" s="52">
        <f t="shared" ca="1" si="9"/>
        <v>0</v>
      </c>
      <c r="M297" s="52">
        <f ca="1">(SUM($I297:I297)+SUM($K297:K297))*(1+t.over)</f>
        <v>0</v>
      </c>
      <c r="Q297"/>
      <c r="R297" s="150"/>
      <c r="S297" s="150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</row>
    <row r="298" spans="4:64" s="233" customFormat="1" ht="12.75" hidden="1" customHeight="1" outlineLevel="2" x14ac:dyDescent="0.3">
      <c r="D298" s="70">
        <v>286</v>
      </c>
      <c r="E298" s="173"/>
      <c r="F298" s="71" t="str">
        <v>libre</v>
      </c>
      <c r="G298" s="71" t="str">
        <v>libre</v>
      </c>
      <c r="H298" s="138" t="s">
        <v>104</v>
      </c>
      <c r="I298" s="52">
        <f t="shared" si="8"/>
        <v>0</v>
      </c>
      <c r="K298" s="52">
        <f t="shared" ca="1" si="9"/>
        <v>0</v>
      </c>
      <c r="M298" s="52">
        <f ca="1">(SUM($I298:I298)+SUM($K298:K298))*(1+t.over)</f>
        <v>0</v>
      </c>
      <c r="Q298"/>
      <c r="R298" s="150"/>
      <c r="S298" s="150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</row>
    <row r="299" spans="4:64" s="233" customFormat="1" ht="12.75" hidden="1" customHeight="1" outlineLevel="2" x14ac:dyDescent="0.3">
      <c r="D299" s="70">
        <v>287</v>
      </c>
      <c r="E299" s="173"/>
      <c r="F299" s="71" t="str">
        <v>libre</v>
      </c>
      <c r="G299" s="71" t="str">
        <v>libre</v>
      </c>
      <c r="H299" s="138" t="s">
        <v>104</v>
      </c>
      <c r="I299" s="52">
        <f t="shared" si="8"/>
        <v>0</v>
      </c>
      <c r="K299" s="52">
        <f t="shared" ca="1" si="9"/>
        <v>0</v>
      </c>
      <c r="M299" s="52">
        <f ca="1">(SUM($I299:I299)+SUM($K299:K299))*(1+t.over)</f>
        <v>0</v>
      </c>
      <c r="Q299"/>
      <c r="R299" s="150"/>
      <c r="S299" s="150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</row>
    <row r="300" spans="4:64" s="233" customFormat="1" ht="12.75" hidden="1" customHeight="1" outlineLevel="2" x14ac:dyDescent="0.3">
      <c r="D300" s="70">
        <v>288</v>
      </c>
      <c r="E300" s="173"/>
      <c r="F300" s="71" t="str">
        <v>libre</v>
      </c>
      <c r="G300" s="71" t="str">
        <v>libre</v>
      </c>
      <c r="H300" s="138" t="s">
        <v>104</v>
      </c>
      <c r="I300" s="52">
        <f t="shared" si="8"/>
        <v>0</v>
      </c>
      <c r="K300" s="52">
        <f t="shared" ca="1" si="9"/>
        <v>0</v>
      </c>
      <c r="M300" s="52">
        <f ca="1">(SUM($I300:I300)+SUM($K300:K300))*(1+t.over)</f>
        <v>0</v>
      </c>
      <c r="Q300"/>
      <c r="R300" s="150"/>
      <c r="S300" s="15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</row>
    <row r="301" spans="4:64" s="233" customFormat="1" ht="12.75" hidden="1" customHeight="1" outlineLevel="2" x14ac:dyDescent="0.3">
      <c r="D301" s="70">
        <v>289</v>
      </c>
      <c r="E301" s="173"/>
      <c r="F301" s="71" t="str">
        <v>libre</v>
      </c>
      <c r="G301" s="71" t="str">
        <v>libre</v>
      </c>
      <c r="H301" s="138" t="s">
        <v>104</v>
      </c>
      <c r="I301" s="52">
        <f t="shared" si="8"/>
        <v>0</v>
      </c>
      <c r="K301" s="52">
        <f t="shared" ca="1" si="9"/>
        <v>0</v>
      </c>
      <c r="M301" s="52">
        <f ca="1">(SUM($I301:I301)+SUM($K301:K301))*(1+t.over)</f>
        <v>0</v>
      </c>
      <c r="Q301"/>
      <c r="R301" s="150"/>
      <c r="S301" s="150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</row>
    <row r="302" spans="4:64" s="233" customFormat="1" ht="12.75" hidden="1" customHeight="1" outlineLevel="2" x14ac:dyDescent="0.3">
      <c r="D302" s="70">
        <v>290</v>
      </c>
      <c r="E302" s="173"/>
      <c r="F302" s="71" t="str">
        <v>libre</v>
      </c>
      <c r="G302" s="71" t="str">
        <v>libre</v>
      </c>
      <c r="H302" s="138" t="s">
        <v>104</v>
      </c>
      <c r="I302" s="52">
        <f t="shared" si="8"/>
        <v>0</v>
      </c>
      <c r="K302" s="52">
        <f t="shared" ca="1" si="9"/>
        <v>0</v>
      </c>
      <c r="M302" s="52">
        <f ca="1">(SUM($I302:I302)+SUM($K302:K302))*(1+t.over)</f>
        <v>0</v>
      </c>
      <c r="Q302"/>
      <c r="R302" s="150"/>
      <c r="S302" s="150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</row>
    <row r="303" spans="4:64" s="233" customFormat="1" ht="12.75" hidden="1" customHeight="1" outlineLevel="2" x14ac:dyDescent="0.3">
      <c r="D303" s="70">
        <v>291</v>
      </c>
      <c r="E303" s="173"/>
      <c r="F303" s="71" t="str">
        <v>libre</v>
      </c>
      <c r="G303" s="71" t="str">
        <v>libre</v>
      </c>
      <c r="H303" s="138" t="s">
        <v>104</v>
      </c>
      <c r="I303" s="52">
        <f t="shared" si="8"/>
        <v>0</v>
      </c>
      <c r="K303" s="52">
        <f t="shared" ca="1" si="9"/>
        <v>0</v>
      </c>
      <c r="M303" s="52">
        <f ca="1">(SUM($I303:I303)+SUM($K303:K303))*(1+t.over)</f>
        <v>0</v>
      </c>
      <c r="Q303"/>
      <c r="R303" s="150"/>
      <c r="S303" s="150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</row>
    <row r="304" spans="4:64" s="233" customFormat="1" ht="12.75" hidden="1" customHeight="1" outlineLevel="2" x14ac:dyDescent="0.3">
      <c r="D304" s="70">
        <v>292</v>
      </c>
      <c r="E304" s="173"/>
      <c r="F304" s="71" t="str">
        <v>libre</v>
      </c>
      <c r="G304" s="71" t="str">
        <v>libre</v>
      </c>
      <c r="H304" s="138" t="s">
        <v>104</v>
      </c>
      <c r="I304" s="52">
        <f t="shared" si="8"/>
        <v>0</v>
      </c>
      <c r="K304" s="52">
        <f t="shared" ca="1" si="9"/>
        <v>0</v>
      </c>
      <c r="M304" s="52">
        <f ca="1">(SUM($I304:I304)+SUM($K304:K304))*(1+t.over)</f>
        <v>0</v>
      </c>
      <c r="Q304"/>
      <c r="R304" s="150"/>
      <c r="S304" s="150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</row>
    <row r="305" spans="3:76" s="233" customFormat="1" ht="12.75" hidden="1" customHeight="1" outlineLevel="2" x14ac:dyDescent="0.3">
      <c r="D305" s="70">
        <v>293</v>
      </c>
      <c r="E305" s="173"/>
      <c r="F305" s="71" t="str">
        <v>libre</v>
      </c>
      <c r="G305" s="71" t="str">
        <v>libre</v>
      </c>
      <c r="H305" s="138" t="s">
        <v>104</v>
      </c>
      <c r="I305" s="52">
        <f t="shared" si="8"/>
        <v>0</v>
      </c>
      <c r="K305" s="52">
        <f t="shared" ca="1" si="9"/>
        <v>0</v>
      </c>
      <c r="M305" s="52">
        <f ca="1">(SUM($I305:I305)+SUM($K305:K305))*(1+t.over)</f>
        <v>0</v>
      </c>
      <c r="Q305"/>
      <c r="R305" s="150"/>
      <c r="S305" s="150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</row>
    <row r="306" spans="3:76" s="233" customFormat="1" ht="12.75" hidden="1" customHeight="1" outlineLevel="2" x14ac:dyDescent="0.3">
      <c r="D306" s="70">
        <v>294</v>
      </c>
      <c r="E306" s="173"/>
      <c r="F306" s="71" t="str">
        <v>libre</v>
      </c>
      <c r="G306" s="71" t="str">
        <v>libre</v>
      </c>
      <c r="H306" s="138" t="s">
        <v>104</v>
      </c>
      <c r="I306" s="52">
        <f t="shared" si="8"/>
        <v>0</v>
      </c>
      <c r="K306" s="52">
        <f t="shared" ca="1" si="9"/>
        <v>0</v>
      </c>
      <c r="M306" s="52">
        <f ca="1">(SUM($I306:I306)+SUM($K306:K306))*(1+t.over)</f>
        <v>0</v>
      </c>
      <c r="Q306"/>
      <c r="R306" s="150"/>
      <c r="S306" s="150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</row>
    <row r="307" spans="3:76" s="233" customFormat="1" ht="12.75" hidden="1" customHeight="1" outlineLevel="2" x14ac:dyDescent="0.3">
      <c r="D307" s="70">
        <v>295</v>
      </c>
      <c r="E307" s="173"/>
      <c r="F307" s="71" t="str">
        <v>libre</v>
      </c>
      <c r="G307" s="71" t="str">
        <v>libre</v>
      </c>
      <c r="H307" s="138" t="s">
        <v>104</v>
      </c>
      <c r="I307" s="52">
        <f t="shared" si="8"/>
        <v>0</v>
      </c>
      <c r="K307" s="52">
        <f t="shared" ca="1" si="9"/>
        <v>0</v>
      </c>
      <c r="M307" s="52">
        <f ca="1">(SUM($I307:I307)+SUM($K307:K307))*(1+t.over)</f>
        <v>0</v>
      </c>
      <c r="Q307"/>
      <c r="R307" s="150"/>
      <c r="S307" s="150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</row>
    <row r="308" spans="3:76" s="233" customFormat="1" ht="12.75" hidden="1" customHeight="1" outlineLevel="2" x14ac:dyDescent="0.3">
      <c r="D308" s="70">
        <v>296</v>
      </c>
      <c r="E308" s="173"/>
      <c r="F308" s="71" t="str">
        <v>libre</v>
      </c>
      <c r="G308" s="71" t="str">
        <v>libre</v>
      </c>
      <c r="H308" s="138" t="s">
        <v>104</v>
      </c>
      <c r="I308" s="52">
        <f t="shared" si="8"/>
        <v>0</v>
      </c>
      <c r="K308" s="52">
        <f t="shared" ca="1" si="9"/>
        <v>0</v>
      </c>
      <c r="M308" s="52">
        <f ca="1">(SUM($I308:I308)+SUM($K308:K308))*(1+t.over)</f>
        <v>0</v>
      </c>
      <c r="Q308"/>
      <c r="R308" s="150"/>
      <c r="S308" s="150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</row>
    <row r="309" spans="3:76" s="233" customFormat="1" ht="12.75" hidden="1" customHeight="1" outlineLevel="2" x14ac:dyDescent="0.3">
      <c r="D309" s="70">
        <v>297</v>
      </c>
      <c r="E309" s="173"/>
      <c r="F309" s="71" t="str">
        <v>libre</v>
      </c>
      <c r="G309" s="71" t="str">
        <v>libre</v>
      </c>
      <c r="H309" s="138" t="s">
        <v>104</v>
      </c>
      <c r="I309" s="52">
        <f t="shared" si="8"/>
        <v>0</v>
      </c>
      <c r="K309" s="52">
        <f t="shared" ca="1" si="9"/>
        <v>0</v>
      </c>
      <c r="M309" s="52">
        <f ca="1">(SUM($I309:I309)+SUM($K309:K309))*(1+t.over)</f>
        <v>0</v>
      </c>
      <c r="Q309"/>
      <c r="R309" s="150"/>
      <c r="S309" s="150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</row>
    <row r="310" spans="3:76" s="233" customFormat="1" ht="12.75" hidden="1" customHeight="1" outlineLevel="2" x14ac:dyDescent="0.3">
      <c r="D310" s="70">
        <v>298</v>
      </c>
      <c r="E310" s="173"/>
      <c r="F310" s="71" t="str">
        <v>libre</v>
      </c>
      <c r="G310" s="71" t="str">
        <v>libre</v>
      </c>
      <c r="H310" s="138" t="s">
        <v>104</v>
      </c>
      <c r="I310" s="52">
        <f t="shared" si="8"/>
        <v>0</v>
      </c>
      <c r="K310" s="52">
        <f t="shared" ca="1" si="9"/>
        <v>0</v>
      </c>
      <c r="M310" s="52">
        <f ca="1">(SUM($I310:I310)+SUM($K310:K310))*(1+t.over)</f>
        <v>0</v>
      </c>
      <c r="Q310"/>
      <c r="R310" s="150"/>
      <c r="S310" s="15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</row>
    <row r="311" spans="3:76" s="233" customFormat="1" outlineLevel="1" collapsed="1" x14ac:dyDescent="0.3">
      <c r="D311" s="70">
        <v>299</v>
      </c>
      <c r="E311" s="173"/>
      <c r="F311" s="71" t="str">
        <v>libre</v>
      </c>
      <c r="G311" s="71" t="str">
        <v>libre</v>
      </c>
      <c r="H311" s="138" t="s">
        <v>104</v>
      </c>
      <c r="I311" s="52">
        <f t="shared" si="8"/>
        <v>0</v>
      </c>
      <c r="K311" s="52">
        <f t="shared" ca="1" si="9"/>
        <v>0</v>
      </c>
      <c r="M311" s="52">
        <f ca="1">(SUM($I311:I311)+SUM($K311:K311))*(1+t.over)</f>
        <v>0</v>
      </c>
      <c r="Q311"/>
      <c r="R311" s="150"/>
      <c r="S311" s="150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</row>
    <row r="312" spans="3:76" s="233" customFormat="1" ht="14.4" outlineLevel="1" thickBot="1" x14ac:dyDescent="0.35">
      <c r="D312" s="70">
        <v>300</v>
      </c>
      <c r="E312" s="173"/>
      <c r="F312" s="71" t="str">
        <v>libre</v>
      </c>
      <c r="G312" s="71" t="str">
        <v>libre</v>
      </c>
      <c r="H312" s="138" t="s">
        <v>104</v>
      </c>
      <c r="I312" s="52">
        <f t="shared" si="8"/>
        <v>0</v>
      </c>
      <c r="J312" s="63" t="s">
        <v>396</v>
      </c>
      <c r="K312" s="52">
        <f t="shared" ca="1" si="9"/>
        <v>0</v>
      </c>
      <c r="L312" s="63" t="s">
        <v>397</v>
      </c>
      <c r="M312" s="52">
        <f ca="1">(SUM($I312:I312)+SUM($K312:K312))*(1+t.over)</f>
        <v>0</v>
      </c>
      <c r="N312" s="63" t="s">
        <v>379</v>
      </c>
      <c r="Q312"/>
      <c r="R312" s="150"/>
      <c r="S312" s="150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</row>
    <row r="313" spans="3:76" s="233" customFormat="1" outlineLevel="1" x14ac:dyDescent="0.3"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</row>
    <row r="314" spans="3:76" s="233" customFormat="1" outlineLevel="1" x14ac:dyDescent="0.3">
      <c r="G314" s="83" t="s">
        <v>23</v>
      </c>
      <c r="I314" s="246">
        <f ca="1">SUM(I13:I312)</f>
        <v>127975901.1162083</v>
      </c>
      <c r="K314" s="246">
        <f ca="1">SUM(K13:K312)</f>
        <v>273000914.35269761</v>
      </c>
      <c r="M314" s="246">
        <f t="shared" ref="M314" ca="1" si="10">SUM(M13:M312)</f>
        <v>400976815.46890593</v>
      </c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</row>
    <row r="315" spans="3:76" s="233" customFormat="1" outlineLevel="1" x14ac:dyDescent="0.3"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</row>
    <row r="316" spans="3:76" s="233" customFormat="1" x14ac:dyDescent="0.3"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</row>
    <row r="317" spans="3:76" s="233" customFormat="1" ht="18" thickBot="1" x14ac:dyDescent="0.35">
      <c r="C317" s="75" t="s">
        <v>344</v>
      </c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</row>
    <row r="318" spans="3:76" s="233" customFormat="1" outlineLevel="1" x14ac:dyDescent="0.3"/>
    <row r="319" spans="3:76" s="233" customFormat="1" outlineLevel="1" x14ac:dyDescent="0.3">
      <c r="I319" s="84">
        <v>1</v>
      </c>
    </row>
    <row r="320" spans="3:76" s="233" customFormat="1" outlineLevel="1" x14ac:dyDescent="0.3">
      <c r="I320" s="142" t="s">
        <v>23</v>
      </c>
    </row>
    <row r="321" spans="4:16" s="233" customFormat="1" outlineLevel="1" x14ac:dyDescent="0.3">
      <c r="D321" s="69" t="s">
        <v>76</v>
      </c>
      <c r="E321" s="173"/>
      <c r="F321" s="69" t="s">
        <v>290</v>
      </c>
      <c r="G321" s="69" t="s">
        <v>289</v>
      </c>
      <c r="I321" s="69">
        <f>INDEX(añomes,n°mes)</f>
        <v>201606</v>
      </c>
    </row>
    <row r="322" spans="4:16" s="233" customFormat="1" outlineLevel="1" x14ac:dyDescent="0.3">
      <c r="D322" s="70">
        <v>1</v>
      </c>
      <c r="E322" s="173"/>
      <c r="F322" s="71" t="str">
        <f t="array" ref="F322:F621">BD.nom.subcat</f>
        <v>Equipo Sitio</v>
      </c>
      <c r="G322" s="71" t="str">
        <f t="array" ref="G322:G621">BD.nom.act</f>
        <v>TRX Urbana</v>
      </c>
      <c r="H322" s="138" t="s">
        <v>104</v>
      </c>
      <c r="I322" s="52">
        <f ca="1">IF(M13=0,0,M13)</f>
        <v>320457.34882409748</v>
      </c>
      <c r="K322" s="150"/>
      <c r="L322" s="279"/>
      <c r="M322" s="279"/>
      <c r="O322" s="161"/>
      <c r="P322" s="279"/>
    </row>
    <row r="323" spans="4:16" s="233" customFormat="1" outlineLevel="1" x14ac:dyDescent="0.3">
      <c r="D323" s="70">
        <v>2</v>
      </c>
      <c r="E323" s="173"/>
      <c r="F323" s="71" t="str">
        <v>Equipo Sitio</v>
      </c>
      <c r="G323" s="71" t="str">
        <v>TRX Suburbana</v>
      </c>
      <c r="H323" s="138" t="s">
        <v>104</v>
      </c>
      <c r="I323" s="52">
        <f t="shared" ref="I323:I386" ca="1" si="11">IF(M14=0,0,M14)</f>
        <v>922708.17069025454</v>
      </c>
      <c r="K323" s="150"/>
      <c r="L323" s="279"/>
      <c r="M323" s="279"/>
      <c r="O323" s="161"/>
      <c r="P323" s="279"/>
    </row>
    <row r="324" spans="4:16" s="233" customFormat="1" ht="12.75" hidden="1" customHeight="1" outlineLevel="2" x14ac:dyDescent="0.3">
      <c r="D324" s="70">
        <v>3</v>
      </c>
      <c r="E324" s="173"/>
      <c r="F324" s="71" t="str">
        <v>Equipo Sitio</v>
      </c>
      <c r="G324" s="71" t="str">
        <v>TRX Rural</v>
      </c>
      <c r="H324" s="138" t="s">
        <v>104</v>
      </c>
      <c r="I324" s="52">
        <f t="shared" ca="1" si="11"/>
        <v>1279623.348329847</v>
      </c>
      <c r="K324" s="150"/>
      <c r="L324" s="279"/>
      <c r="M324" s="279"/>
      <c r="O324" s="161"/>
      <c r="P324" s="279"/>
    </row>
    <row r="325" spans="4:16" s="233" customFormat="1" ht="12.75" hidden="1" customHeight="1" outlineLevel="2" x14ac:dyDescent="0.3">
      <c r="D325" s="70">
        <v>4</v>
      </c>
      <c r="E325" s="173"/>
      <c r="F325" s="71" t="str">
        <v>Libre</v>
      </c>
      <c r="G325" s="71" t="str">
        <v>libre</v>
      </c>
      <c r="H325" s="138" t="s">
        <v>104</v>
      </c>
      <c r="I325" s="52">
        <f t="shared" ca="1" si="11"/>
        <v>0</v>
      </c>
      <c r="K325" s="150"/>
      <c r="L325" s="279"/>
      <c r="M325" s="279"/>
      <c r="O325" s="161"/>
      <c r="P325" s="279"/>
    </row>
    <row r="326" spans="4:16" s="233" customFormat="1" ht="12.75" hidden="1" customHeight="1" outlineLevel="2" x14ac:dyDescent="0.3">
      <c r="D326" s="70">
        <v>5</v>
      </c>
      <c r="E326" s="173"/>
      <c r="F326" s="71" t="str">
        <v>Equipo Sitio</v>
      </c>
      <c r="G326" s="71" t="str">
        <v>Gabinete</v>
      </c>
      <c r="H326" s="138" t="s">
        <v>104</v>
      </c>
      <c r="I326" s="52">
        <f t="shared" ca="1" si="11"/>
        <v>4583028.9898604183</v>
      </c>
      <c r="K326" s="150"/>
      <c r="L326" s="279"/>
      <c r="M326" s="279"/>
      <c r="O326" s="161"/>
      <c r="P326" s="279"/>
    </row>
    <row r="327" spans="4:16" s="233" customFormat="1" ht="12.75" hidden="1" customHeight="1" outlineLevel="2" x14ac:dyDescent="0.3">
      <c r="D327" s="70">
        <v>6</v>
      </c>
      <c r="E327" s="173"/>
      <c r="F327" s="71" t="str">
        <v>Libre</v>
      </c>
      <c r="G327" s="71" t="str">
        <v>libre</v>
      </c>
      <c r="H327" s="138" t="s">
        <v>104</v>
      </c>
      <c r="I327" s="52">
        <f t="shared" ca="1" si="11"/>
        <v>0</v>
      </c>
      <c r="K327" s="150"/>
      <c r="L327" s="279"/>
      <c r="M327" s="279"/>
      <c r="O327" s="161"/>
      <c r="P327" s="279"/>
    </row>
    <row r="328" spans="4:16" s="233" customFormat="1" ht="12.75" hidden="1" customHeight="1" outlineLevel="2" x14ac:dyDescent="0.3">
      <c r="D328" s="70">
        <v>7</v>
      </c>
      <c r="E328" s="173"/>
      <c r="F328" s="71" t="str">
        <v>Equipo Sitio</v>
      </c>
      <c r="G328" s="71" t="str">
        <v>BBU U</v>
      </c>
      <c r="H328" s="138" t="s">
        <v>104</v>
      </c>
      <c r="I328" s="52">
        <f t="shared" ca="1" si="11"/>
        <v>985415.5140342376</v>
      </c>
      <c r="K328" s="150"/>
      <c r="L328" s="279"/>
      <c r="M328" s="279"/>
      <c r="O328" s="161"/>
      <c r="P328" s="279"/>
    </row>
    <row r="329" spans="4:16" s="233" customFormat="1" ht="12.75" hidden="1" customHeight="1" outlineLevel="2" x14ac:dyDescent="0.3">
      <c r="D329" s="70">
        <v>8</v>
      </c>
      <c r="E329" s="173"/>
      <c r="F329" s="71" t="str">
        <v>Equipo Sitio</v>
      </c>
      <c r="G329" s="71" t="str">
        <v>BBU S</v>
      </c>
      <c r="H329" s="138" t="s">
        <v>104</v>
      </c>
      <c r="I329" s="52">
        <f t="shared" ca="1" si="11"/>
        <v>4479693.0786363566</v>
      </c>
      <c r="K329" s="150"/>
      <c r="L329" s="279"/>
      <c r="M329" s="279"/>
      <c r="O329" s="161"/>
      <c r="P329" s="279"/>
    </row>
    <row r="330" spans="4:16" s="233" customFormat="1" ht="12.75" hidden="1" customHeight="1" outlineLevel="2" x14ac:dyDescent="0.3">
      <c r="D330" s="70">
        <v>9</v>
      </c>
      <c r="E330" s="173"/>
      <c r="F330" s="71" t="str">
        <v>Equipo Sitio</v>
      </c>
      <c r="G330" s="71" t="str">
        <v>BBU R</v>
      </c>
      <c r="H330" s="138" t="s">
        <v>104</v>
      </c>
      <c r="I330" s="52">
        <f t="shared" ca="1" si="11"/>
        <v>5786757.5735126296</v>
      </c>
      <c r="K330" s="150"/>
      <c r="L330" s="279"/>
      <c r="M330" s="279"/>
      <c r="O330" s="161"/>
      <c r="P330" s="279"/>
    </row>
    <row r="331" spans="4:16" s="233" customFormat="1" ht="12.75" hidden="1" customHeight="1" outlineLevel="2" x14ac:dyDescent="0.3">
      <c r="D331" s="70">
        <v>10</v>
      </c>
      <c r="E331" s="173"/>
      <c r="F331" s="71" t="str">
        <v>Libre</v>
      </c>
      <c r="G331" s="71" t="str">
        <v>libre</v>
      </c>
      <c r="H331" s="138" t="s">
        <v>104</v>
      </c>
      <c r="I331" s="52">
        <f t="shared" ca="1" si="11"/>
        <v>0</v>
      </c>
      <c r="K331" s="150"/>
      <c r="L331" s="279"/>
      <c r="M331" s="279"/>
      <c r="O331" s="161"/>
      <c r="P331" s="279"/>
    </row>
    <row r="332" spans="4:16" s="233" customFormat="1" ht="12.75" hidden="1" customHeight="1" outlineLevel="2" x14ac:dyDescent="0.3">
      <c r="D332" s="70">
        <v>11</v>
      </c>
      <c r="E332" s="173"/>
      <c r="F332" s="71" t="str">
        <v>Sitios</v>
      </c>
      <c r="G332" s="71" t="str">
        <v>Sitio U OOCC</v>
      </c>
      <c r="H332" s="138" t="s">
        <v>104</v>
      </c>
      <c r="I332" s="52">
        <f t="shared" ca="1" si="11"/>
        <v>2571359.083882818</v>
      </c>
      <c r="K332" s="150"/>
      <c r="L332" s="279"/>
      <c r="M332" s="279"/>
      <c r="O332" s="161"/>
      <c r="P332" s="279"/>
    </row>
    <row r="333" spans="4:16" s="233" customFormat="1" ht="12.75" hidden="1" customHeight="1" outlineLevel="2" x14ac:dyDescent="0.3">
      <c r="D333" s="70">
        <v>12</v>
      </c>
      <c r="E333" s="173"/>
      <c r="F333" s="71" t="str">
        <v>Sitios</v>
      </c>
      <c r="G333" s="71" t="str">
        <v>Sitio S OOCC</v>
      </c>
      <c r="H333" s="138" t="s">
        <v>104</v>
      </c>
      <c r="I333" s="52">
        <f t="shared" ca="1" si="11"/>
        <v>12213955.648443382</v>
      </c>
      <c r="K333" s="150"/>
      <c r="L333" s="279"/>
      <c r="M333" s="279"/>
      <c r="O333" s="161"/>
      <c r="P333" s="279"/>
    </row>
    <row r="334" spans="4:16" s="233" customFormat="1" ht="12.75" hidden="1" customHeight="1" outlineLevel="2" x14ac:dyDescent="0.3">
      <c r="D334" s="70">
        <v>13</v>
      </c>
      <c r="E334" s="173"/>
      <c r="F334" s="71" t="str">
        <v>Sitios</v>
      </c>
      <c r="G334" s="71" t="str">
        <v>Sitio R OOCC</v>
      </c>
      <c r="H334" s="138" t="s">
        <v>104</v>
      </c>
      <c r="I334" s="52">
        <f t="shared" ca="1" si="11"/>
        <v>26980891.959655881</v>
      </c>
      <c r="K334" s="150"/>
      <c r="L334" s="279"/>
      <c r="M334" s="279"/>
      <c r="O334" s="161"/>
      <c r="P334" s="279"/>
    </row>
    <row r="335" spans="4:16" s="233" customFormat="1" ht="12.75" hidden="1" customHeight="1" outlineLevel="2" x14ac:dyDescent="0.3">
      <c r="D335" s="70">
        <v>14</v>
      </c>
      <c r="E335" s="173"/>
      <c r="F335" s="71" t="str">
        <v>TX</v>
      </c>
      <c r="G335" s="71" t="str">
        <v>Enlace backhaul</v>
      </c>
      <c r="H335" s="138" t="s">
        <v>104</v>
      </c>
      <c r="I335" s="52">
        <f t="shared" ca="1" si="11"/>
        <v>8192697.9025759902</v>
      </c>
      <c r="K335" s="150"/>
      <c r="L335" s="279"/>
      <c r="M335" s="279"/>
      <c r="O335" s="161"/>
      <c r="P335" s="279"/>
    </row>
    <row r="336" spans="4:16" s="233" customFormat="1" ht="12.75" hidden="1" customHeight="1" outlineLevel="2" x14ac:dyDescent="0.3">
      <c r="D336" s="70">
        <v>15</v>
      </c>
      <c r="E336" s="173"/>
      <c r="F336" s="71" t="str">
        <v>RNC</v>
      </c>
      <c r="G336" s="71" t="str">
        <v>BSC A</v>
      </c>
      <c r="H336" s="138" t="s">
        <v>104</v>
      </c>
      <c r="I336" s="52">
        <f t="shared" ca="1" si="11"/>
        <v>220659.30522051317</v>
      </c>
      <c r="K336" s="150"/>
      <c r="L336" s="279"/>
      <c r="M336" s="279"/>
      <c r="O336" s="161"/>
      <c r="P336" s="279"/>
    </row>
    <row r="337" spans="4:16" s="233" customFormat="1" ht="12.75" hidden="1" customHeight="1" outlineLevel="2" x14ac:dyDescent="0.3">
      <c r="D337" s="70">
        <v>16</v>
      </c>
      <c r="E337" s="173"/>
      <c r="F337" s="71" t="str">
        <v>RNC</v>
      </c>
      <c r="G337" s="71" t="str">
        <v>BSC B</v>
      </c>
      <c r="H337" s="138" t="s">
        <v>104</v>
      </c>
      <c r="I337" s="52">
        <f t="shared" ca="1" si="11"/>
        <v>0</v>
      </c>
      <c r="K337" s="150"/>
      <c r="L337" s="279"/>
      <c r="M337" s="279"/>
      <c r="O337" s="161"/>
      <c r="P337" s="279"/>
    </row>
    <row r="338" spans="4:16" s="233" customFormat="1" ht="12.75" hidden="1" customHeight="1" outlineLevel="2" x14ac:dyDescent="0.3">
      <c r="D338" s="70">
        <v>17</v>
      </c>
      <c r="E338" s="173"/>
      <c r="F338" s="71" t="str">
        <v>RNC</v>
      </c>
      <c r="G338" s="71" t="str">
        <v>BSC C</v>
      </c>
      <c r="H338" s="138" t="s">
        <v>104</v>
      </c>
      <c r="I338" s="52">
        <f t="shared" ca="1" si="11"/>
        <v>0</v>
      </c>
      <c r="K338" s="150"/>
      <c r="L338" s="279"/>
      <c r="M338" s="279"/>
      <c r="O338" s="161"/>
      <c r="P338" s="279"/>
    </row>
    <row r="339" spans="4:16" s="233" customFormat="1" ht="12.75" hidden="1" customHeight="1" outlineLevel="2" x14ac:dyDescent="0.3">
      <c r="D339" s="70">
        <v>18</v>
      </c>
      <c r="E339" s="173"/>
      <c r="F339" s="71" t="str">
        <v>RNC</v>
      </c>
      <c r="G339" s="71" t="str">
        <v>RNC A</v>
      </c>
      <c r="H339" s="138" t="s">
        <v>104</v>
      </c>
      <c r="I339" s="52">
        <f t="shared" ca="1" si="11"/>
        <v>0</v>
      </c>
      <c r="K339" s="150"/>
      <c r="L339" s="279"/>
      <c r="M339" s="279"/>
      <c r="O339" s="161"/>
      <c r="P339" s="279"/>
    </row>
    <row r="340" spans="4:16" s="233" customFormat="1" ht="12.75" hidden="1" customHeight="1" outlineLevel="2" x14ac:dyDescent="0.3">
      <c r="D340" s="70">
        <v>19</v>
      </c>
      <c r="E340" s="173"/>
      <c r="F340" s="71" t="str">
        <v>RNC</v>
      </c>
      <c r="G340" s="71" t="str">
        <v>RNC B</v>
      </c>
      <c r="H340" s="138" t="s">
        <v>104</v>
      </c>
      <c r="I340" s="52">
        <f t="shared" ca="1" si="11"/>
        <v>0</v>
      </c>
      <c r="K340" s="150"/>
      <c r="L340" s="279"/>
      <c r="M340" s="279"/>
      <c r="O340" s="161"/>
      <c r="P340" s="279"/>
    </row>
    <row r="341" spans="4:16" s="233" customFormat="1" ht="12.75" hidden="1" customHeight="1" outlineLevel="2" x14ac:dyDescent="0.3">
      <c r="D341" s="70">
        <v>20</v>
      </c>
      <c r="E341" s="173"/>
      <c r="F341" s="71" t="str">
        <v>RNC</v>
      </c>
      <c r="G341" s="71" t="str">
        <v>RNC C</v>
      </c>
      <c r="H341" s="138" t="s">
        <v>104</v>
      </c>
      <c r="I341" s="52">
        <f t="shared" ca="1" si="11"/>
        <v>1970747.8882137486</v>
      </c>
      <c r="K341" s="150"/>
      <c r="L341" s="279"/>
      <c r="M341" s="279"/>
      <c r="O341" s="161"/>
      <c r="P341" s="279"/>
    </row>
    <row r="342" spans="4:16" s="233" customFormat="1" ht="12.75" hidden="1" customHeight="1" outlineLevel="2" x14ac:dyDescent="0.3">
      <c r="D342" s="70">
        <v>21</v>
      </c>
      <c r="E342" s="173"/>
      <c r="F342" s="71" t="str">
        <v>libre</v>
      </c>
      <c r="G342" s="71" t="str">
        <v>libre</v>
      </c>
      <c r="H342" s="138" t="s">
        <v>104</v>
      </c>
      <c r="I342" s="52">
        <f t="shared" ca="1" si="11"/>
        <v>0</v>
      </c>
      <c r="K342" s="150"/>
      <c r="L342" s="279"/>
      <c r="M342" s="279"/>
      <c r="O342" s="161"/>
      <c r="P342" s="279"/>
    </row>
    <row r="343" spans="4:16" s="233" customFormat="1" ht="12.75" hidden="1" customHeight="1" outlineLevel="2" x14ac:dyDescent="0.3">
      <c r="D343" s="70">
        <v>22</v>
      </c>
      <c r="E343" s="173"/>
      <c r="F343" s="71" t="str">
        <v>Equipo Sitio</v>
      </c>
      <c r="G343" s="71" t="str">
        <v>16-CE DL</v>
      </c>
      <c r="H343" s="138" t="s">
        <v>104</v>
      </c>
      <c r="I343" s="52">
        <f t="shared" ca="1" si="11"/>
        <v>3228078.1732777236</v>
      </c>
      <c r="K343" s="150"/>
      <c r="L343" s="279"/>
      <c r="M343" s="279"/>
      <c r="O343" s="161"/>
      <c r="P343" s="279"/>
    </row>
    <row r="344" spans="4:16" s="233" customFormat="1" ht="12.75" hidden="1" customHeight="1" outlineLevel="2" x14ac:dyDescent="0.3">
      <c r="D344" s="70">
        <v>23</v>
      </c>
      <c r="E344" s="173"/>
      <c r="F344" s="71" t="str">
        <v>Equipo Sitio</v>
      </c>
      <c r="G344" s="71" t="str">
        <v>16-CE UL</v>
      </c>
      <c r="H344" s="138" t="s">
        <v>104</v>
      </c>
      <c r="I344" s="52">
        <f t="shared" ca="1" si="11"/>
        <v>3167369.343348111</v>
      </c>
      <c r="K344" s="150"/>
      <c r="L344" s="279"/>
      <c r="M344" s="279"/>
      <c r="O344" s="161"/>
      <c r="P344" s="279"/>
    </row>
    <row r="345" spans="4:16" s="233" customFormat="1" ht="12.75" hidden="1" customHeight="1" outlineLevel="2" x14ac:dyDescent="0.3">
      <c r="D345" s="70">
        <v>24</v>
      </c>
      <c r="E345" s="173"/>
      <c r="F345" s="71" t="str">
        <v>libre</v>
      </c>
      <c r="G345" s="71" t="str">
        <v>libre</v>
      </c>
      <c r="H345" s="138" t="s">
        <v>104</v>
      </c>
      <c r="I345" s="52">
        <f t="shared" ca="1" si="11"/>
        <v>0</v>
      </c>
      <c r="K345" s="150"/>
      <c r="L345" s="279"/>
      <c r="M345" s="279"/>
      <c r="O345" s="161"/>
      <c r="P345" s="279"/>
    </row>
    <row r="346" spans="4:16" s="233" customFormat="1" ht="12.75" hidden="1" customHeight="1" outlineLevel="2" x14ac:dyDescent="0.3">
      <c r="D346" s="70">
        <v>25</v>
      </c>
      <c r="E346" s="173"/>
      <c r="F346" s="71" t="str">
        <v>Equipo Sitio</v>
      </c>
      <c r="G346" s="71" t="str">
        <v>HW - HWAC/RRU/Licenses/Carrier U</v>
      </c>
      <c r="H346" s="138" t="s">
        <v>104</v>
      </c>
      <c r="I346" s="52">
        <f t="shared" ca="1" si="11"/>
        <v>2269466.2336307331</v>
      </c>
      <c r="K346" s="150"/>
      <c r="L346" s="279"/>
      <c r="M346" s="279"/>
      <c r="O346" s="161"/>
      <c r="P346" s="279"/>
    </row>
    <row r="347" spans="4:16" s="233" customFormat="1" ht="12.75" hidden="1" customHeight="1" outlineLevel="2" x14ac:dyDescent="0.3">
      <c r="D347" s="70">
        <v>26</v>
      </c>
      <c r="E347" s="173"/>
      <c r="F347" s="71" t="str">
        <v>Equipo Sitio</v>
      </c>
      <c r="G347" s="71" t="str">
        <v>HW - HWAC/RRU/Licenses/Carrier S</v>
      </c>
      <c r="H347" s="138" t="s">
        <v>104</v>
      </c>
      <c r="I347" s="52">
        <f t="shared" ca="1" si="11"/>
        <v>9077864.9345229324</v>
      </c>
      <c r="K347" s="150"/>
      <c r="L347" s="279"/>
      <c r="M347" s="279"/>
      <c r="O347" s="161"/>
      <c r="P347" s="279"/>
    </row>
    <row r="348" spans="4:16" s="233" customFormat="1" ht="12.75" hidden="1" customHeight="1" outlineLevel="2" x14ac:dyDescent="0.3">
      <c r="D348" s="70">
        <v>27</v>
      </c>
      <c r="E348" s="173"/>
      <c r="F348" s="71" t="str">
        <v>Equipo Sitio</v>
      </c>
      <c r="G348" s="71" t="str">
        <v>HW - HWAC/RRU/Licenses/Carrier R</v>
      </c>
      <c r="H348" s="138" t="s">
        <v>104</v>
      </c>
      <c r="I348" s="52">
        <f t="shared" ca="1" si="11"/>
        <v>15886263.635415133</v>
      </c>
      <c r="K348" s="150"/>
      <c r="L348" s="279"/>
      <c r="M348" s="279"/>
      <c r="O348" s="161"/>
      <c r="P348" s="279"/>
    </row>
    <row r="349" spans="4:16" s="233" customFormat="1" ht="12.75" hidden="1" customHeight="1" outlineLevel="2" x14ac:dyDescent="0.3">
      <c r="D349" s="70">
        <v>28</v>
      </c>
      <c r="E349" s="173"/>
      <c r="F349" s="71" t="str">
        <v>libre</v>
      </c>
      <c r="G349" s="71" t="str">
        <v>libre</v>
      </c>
      <c r="H349" s="138" t="s">
        <v>104</v>
      </c>
      <c r="I349" s="52">
        <f t="shared" ca="1" si="11"/>
        <v>0</v>
      </c>
      <c r="K349" s="150"/>
      <c r="L349" s="279"/>
      <c r="M349" s="279"/>
      <c r="O349" s="161"/>
      <c r="P349" s="279"/>
    </row>
    <row r="350" spans="4:16" s="233" customFormat="1" ht="12.75" hidden="1" customHeight="1" outlineLevel="2" x14ac:dyDescent="0.3">
      <c r="D350" s="70">
        <v>29</v>
      </c>
      <c r="E350" s="173"/>
      <c r="F350" s="71" t="str">
        <v>Equipo Sitio</v>
      </c>
      <c r="G350" s="71" t="str">
        <v>Sitio U Energía</v>
      </c>
      <c r="H350" s="138" t="s">
        <v>104</v>
      </c>
      <c r="I350" s="52">
        <f t="shared" ca="1" si="11"/>
        <v>554871.96726275887</v>
      </c>
      <c r="K350" s="150"/>
      <c r="L350" s="279"/>
      <c r="M350" s="279"/>
      <c r="O350" s="161"/>
      <c r="P350" s="279"/>
    </row>
    <row r="351" spans="4:16" s="233" customFormat="1" ht="12.75" hidden="1" customHeight="1" outlineLevel="2" x14ac:dyDescent="0.3">
      <c r="D351" s="70">
        <v>30</v>
      </c>
      <c r="E351" s="173"/>
      <c r="F351" s="71" t="str">
        <v>Equipo Sitio</v>
      </c>
      <c r="G351" s="71" t="str">
        <v>Sitio S Energía</v>
      </c>
      <c r="H351" s="138" t="s">
        <v>104</v>
      </c>
      <c r="I351" s="52">
        <f t="shared" ca="1" si="11"/>
        <v>2219487.8690510355</v>
      </c>
      <c r="K351" s="150"/>
      <c r="L351" s="279"/>
      <c r="M351" s="279"/>
      <c r="O351" s="161"/>
      <c r="P351" s="279"/>
    </row>
    <row r="352" spans="4:16" s="233" customFormat="1" ht="12.75" hidden="1" customHeight="1" outlineLevel="2" x14ac:dyDescent="0.3">
      <c r="D352" s="70">
        <v>31</v>
      </c>
      <c r="E352" s="173"/>
      <c r="F352" s="71" t="str">
        <v>Equipo Sitio</v>
      </c>
      <c r="G352" s="71" t="str">
        <v>Sitio R Energía</v>
      </c>
      <c r="H352" s="138" t="s">
        <v>104</v>
      </c>
      <c r="I352" s="52">
        <f t="shared" ca="1" si="11"/>
        <v>3884103.7708393126</v>
      </c>
      <c r="K352" s="150"/>
      <c r="L352" s="279"/>
      <c r="M352" s="279"/>
      <c r="O352" s="161"/>
      <c r="P352" s="279"/>
    </row>
    <row r="353" spans="4:16" s="233" customFormat="1" ht="12.75" hidden="1" customHeight="1" outlineLevel="2" x14ac:dyDescent="0.3">
      <c r="D353" s="70">
        <v>32</v>
      </c>
      <c r="E353" s="173"/>
      <c r="F353" s="71" t="str">
        <v>libre</v>
      </c>
      <c r="G353" s="71" t="str">
        <v>libre</v>
      </c>
      <c r="H353" s="138" t="s">
        <v>104</v>
      </c>
      <c r="I353" s="52">
        <f t="shared" ca="1" si="11"/>
        <v>0</v>
      </c>
      <c r="K353" s="150"/>
      <c r="L353" s="279"/>
      <c r="M353" s="279"/>
      <c r="O353" s="161"/>
      <c r="P353" s="279"/>
    </row>
    <row r="354" spans="4:16" s="233" customFormat="1" ht="12.75" hidden="1" customHeight="1" outlineLevel="2" x14ac:dyDescent="0.3">
      <c r="D354" s="70">
        <v>33</v>
      </c>
      <c r="E354" s="173"/>
      <c r="F354" s="71" t="str">
        <v>Equipo Sitio</v>
      </c>
      <c r="G354" s="71" t="str">
        <v>Sitios todos 4G</v>
      </c>
      <c r="H354" s="138" t="s">
        <v>104</v>
      </c>
      <c r="I354" s="52">
        <f t="shared" ca="1" si="11"/>
        <v>7932816.2125402242</v>
      </c>
      <c r="K354" s="150"/>
      <c r="L354" s="279"/>
      <c r="M354" s="279"/>
      <c r="O354" s="161"/>
      <c r="P354" s="279"/>
    </row>
    <row r="355" spans="4:16" s="233" customFormat="1" ht="12.75" hidden="1" customHeight="1" outlineLevel="2" x14ac:dyDescent="0.3">
      <c r="D355" s="70">
        <v>34</v>
      </c>
      <c r="E355" s="173"/>
      <c r="F355" s="71" t="str">
        <v>libre</v>
      </c>
      <c r="G355" s="71" t="str">
        <v>libre</v>
      </c>
      <c r="H355" s="138" t="s">
        <v>104</v>
      </c>
      <c r="I355" s="52">
        <f t="shared" ca="1" si="11"/>
        <v>0</v>
      </c>
      <c r="K355" s="150"/>
      <c r="L355" s="279"/>
      <c r="M355" s="279"/>
      <c r="O355" s="161"/>
      <c r="P355" s="279"/>
    </row>
    <row r="356" spans="4:16" s="233" customFormat="1" ht="12.75" hidden="1" customHeight="1" outlineLevel="2" x14ac:dyDescent="0.3">
      <c r="D356" s="70">
        <v>35</v>
      </c>
      <c r="E356" s="173"/>
      <c r="F356" s="71" t="str">
        <v>libre</v>
      </c>
      <c r="G356" s="71" t="str">
        <v>libre</v>
      </c>
      <c r="H356" s="138" t="s">
        <v>104</v>
      </c>
      <c r="I356" s="52">
        <f t="shared" ca="1" si="11"/>
        <v>0</v>
      </c>
      <c r="K356" s="150"/>
      <c r="L356" s="279"/>
      <c r="M356" s="279"/>
      <c r="O356" s="161"/>
      <c r="P356" s="279"/>
    </row>
    <row r="357" spans="4:16" s="233" customFormat="1" ht="12.75" hidden="1" customHeight="1" outlineLevel="2" x14ac:dyDescent="0.3">
      <c r="D357" s="70">
        <v>36</v>
      </c>
      <c r="E357" s="173"/>
      <c r="F357" s="71" t="str">
        <v>libre</v>
      </c>
      <c r="G357" s="71" t="str">
        <v>libre</v>
      </c>
      <c r="H357" s="138" t="s">
        <v>104</v>
      </c>
      <c r="I357" s="52">
        <f t="shared" ca="1" si="11"/>
        <v>0</v>
      </c>
      <c r="K357" s="150"/>
      <c r="L357" s="279"/>
      <c r="M357" s="279"/>
      <c r="O357" s="161"/>
      <c r="P357" s="279"/>
    </row>
    <row r="358" spans="4:16" s="233" customFormat="1" ht="12.75" hidden="1" customHeight="1" outlineLevel="2" x14ac:dyDescent="0.3">
      <c r="D358" s="70">
        <v>37</v>
      </c>
      <c r="E358" s="173"/>
      <c r="F358" s="71" t="str">
        <v>libre</v>
      </c>
      <c r="G358" s="71" t="str">
        <v>libre</v>
      </c>
      <c r="H358" s="138" t="s">
        <v>104</v>
      </c>
      <c r="I358" s="52">
        <f t="shared" ca="1" si="11"/>
        <v>0</v>
      </c>
      <c r="K358" s="150"/>
      <c r="L358" s="279"/>
      <c r="M358" s="279"/>
      <c r="O358" s="161"/>
      <c r="P358" s="279"/>
    </row>
    <row r="359" spans="4:16" s="233" customFormat="1" ht="12.75" hidden="1" customHeight="1" outlineLevel="2" x14ac:dyDescent="0.3">
      <c r="D359" s="70">
        <v>38</v>
      </c>
      <c r="E359" s="173"/>
      <c r="F359" s="71" t="str">
        <v>libre</v>
      </c>
      <c r="G359" s="71" t="str">
        <v>libre</v>
      </c>
      <c r="H359" s="138" t="s">
        <v>104</v>
      </c>
      <c r="I359" s="52">
        <f t="shared" ca="1" si="11"/>
        <v>0</v>
      </c>
      <c r="K359" s="150"/>
      <c r="L359" s="279"/>
      <c r="M359" s="279"/>
      <c r="O359" s="161"/>
      <c r="P359" s="279"/>
    </row>
    <row r="360" spans="4:16" s="233" customFormat="1" ht="12.75" hidden="1" customHeight="1" outlineLevel="2" x14ac:dyDescent="0.3">
      <c r="D360" s="70">
        <v>39</v>
      </c>
      <c r="E360" s="173"/>
      <c r="F360" s="71" t="str">
        <v>libre</v>
      </c>
      <c r="G360" s="71" t="str">
        <v>libre</v>
      </c>
      <c r="H360" s="138" t="s">
        <v>104</v>
      </c>
      <c r="I360" s="52">
        <f t="shared" ca="1" si="11"/>
        <v>0</v>
      </c>
      <c r="K360" s="150"/>
      <c r="L360" s="279"/>
      <c r="M360" s="279"/>
      <c r="O360" s="161"/>
      <c r="P360" s="279"/>
    </row>
    <row r="361" spans="4:16" s="233" customFormat="1" ht="12.75" hidden="1" customHeight="1" outlineLevel="2" x14ac:dyDescent="0.3">
      <c r="D361" s="70">
        <v>40</v>
      </c>
      <c r="E361" s="173"/>
      <c r="F361" s="71" t="str">
        <v>libre</v>
      </c>
      <c r="G361" s="71" t="str">
        <v>libre</v>
      </c>
      <c r="H361" s="138" t="s">
        <v>104</v>
      </c>
      <c r="I361" s="52">
        <f t="shared" ca="1" si="11"/>
        <v>0</v>
      </c>
      <c r="K361" s="150"/>
      <c r="L361" s="279"/>
      <c r="M361" s="279"/>
      <c r="O361" s="161"/>
      <c r="P361" s="279"/>
    </row>
    <row r="362" spans="4:16" s="233" customFormat="1" ht="12.75" hidden="1" customHeight="1" outlineLevel="2" x14ac:dyDescent="0.3">
      <c r="D362" s="70">
        <v>41</v>
      </c>
      <c r="E362" s="173"/>
      <c r="F362" s="71" t="str">
        <v>libre</v>
      </c>
      <c r="G362" s="71" t="str">
        <v>libre</v>
      </c>
      <c r="H362" s="138" t="s">
        <v>104</v>
      </c>
      <c r="I362" s="52">
        <f t="shared" ca="1" si="11"/>
        <v>0</v>
      </c>
      <c r="K362" s="150"/>
      <c r="L362" s="279"/>
      <c r="M362" s="279"/>
      <c r="O362" s="161"/>
      <c r="P362" s="279"/>
    </row>
    <row r="363" spans="4:16" s="233" customFormat="1" ht="12.75" hidden="1" customHeight="1" outlineLevel="2" x14ac:dyDescent="0.3">
      <c r="D363" s="70">
        <v>42</v>
      </c>
      <c r="E363" s="173"/>
      <c r="F363" s="71" t="str">
        <v>libre</v>
      </c>
      <c r="G363" s="71" t="str">
        <v>libre</v>
      </c>
      <c r="H363" s="138" t="s">
        <v>104</v>
      </c>
      <c r="I363" s="52">
        <f t="shared" ca="1" si="11"/>
        <v>0</v>
      </c>
      <c r="K363" s="150"/>
      <c r="L363" s="279"/>
      <c r="M363" s="279"/>
      <c r="O363" s="161"/>
      <c r="P363" s="279"/>
    </row>
    <row r="364" spans="4:16" s="233" customFormat="1" ht="12.75" hidden="1" customHeight="1" outlineLevel="2" x14ac:dyDescent="0.3">
      <c r="D364" s="70">
        <v>43</v>
      </c>
      <c r="E364" s="173"/>
      <c r="F364" s="71" t="str">
        <v>libre</v>
      </c>
      <c r="G364" s="71" t="str">
        <v>libre</v>
      </c>
      <c r="H364" s="138" t="s">
        <v>104</v>
      </c>
      <c r="I364" s="52">
        <f t="shared" ca="1" si="11"/>
        <v>0</v>
      </c>
      <c r="K364" s="150"/>
      <c r="L364" s="279"/>
      <c r="M364" s="279"/>
      <c r="O364" s="161"/>
      <c r="P364" s="279"/>
    </row>
    <row r="365" spans="4:16" s="233" customFormat="1" ht="12.75" hidden="1" customHeight="1" outlineLevel="2" x14ac:dyDescent="0.3">
      <c r="D365" s="70">
        <v>44</v>
      </c>
      <c r="E365" s="173"/>
      <c r="F365" s="71" t="str">
        <v>libre</v>
      </c>
      <c r="G365" s="71" t="str">
        <v>libre</v>
      </c>
      <c r="H365" s="138" t="s">
        <v>104</v>
      </c>
      <c r="I365" s="52">
        <f t="shared" ca="1" si="11"/>
        <v>0</v>
      </c>
      <c r="K365" s="150"/>
      <c r="L365" s="279"/>
      <c r="M365" s="279"/>
      <c r="O365" s="161"/>
      <c r="P365" s="279"/>
    </row>
    <row r="366" spans="4:16" s="233" customFormat="1" ht="12.75" hidden="1" customHeight="1" outlineLevel="2" x14ac:dyDescent="0.3">
      <c r="D366" s="70">
        <v>45</v>
      </c>
      <c r="E366" s="173"/>
      <c r="F366" s="71" t="str">
        <v>libre</v>
      </c>
      <c r="G366" s="71" t="str">
        <v>libre</v>
      </c>
      <c r="H366" s="138" t="s">
        <v>104</v>
      </c>
      <c r="I366" s="52">
        <f t="shared" ca="1" si="11"/>
        <v>0</v>
      </c>
      <c r="K366" s="150"/>
      <c r="L366" s="279"/>
      <c r="M366" s="279"/>
      <c r="O366" s="161"/>
      <c r="P366" s="279"/>
    </row>
    <row r="367" spans="4:16" s="233" customFormat="1" ht="12.75" hidden="1" customHeight="1" outlineLevel="2" x14ac:dyDescent="0.3">
      <c r="D367" s="70">
        <v>46</v>
      </c>
      <c r="E367" s="173"/>
      <c r="F367" s="71" t="str">
        <v>libre</v>
      </c>
      <c r="G367" s="71" t="str">
        <v>libre</v>
      </c>
      <c r="H367" s="138" t="s">
        <v>104</v>
      </c>
      <c r="I367" s="52">
        <f t="shared" ca="1" si="11"/>
        <v>0</v>
      </c>
      <c r="K367" s="150"/>
      <c r="L367" s="279"/>
      <c r="M367" s="279"/>
      <c r="O367" s="161"/>
      <c r="P367" s="279"/>
    </row>
    <row r="368" spans="4:16" s="233" customFormat="1" ht="12.75" hidden="1" customHeight="1" outlineLevel="2" x14ac:dyDescent="0.3">
      <c r="D368" s="70">
        <v>47</v>
      </c>
      <c r="E368" s="173"/>
      <c r="F368" s="71" t="str">
        <v>libre</v>
      </c>
      <c r="G368" s="71" t="str">
        <v>libre</v>
      </c>
      <c r="H368" s="138" t="s">
        <v>104</v>
      </c>
      <c r="I368" s="52">
        <f t="shared" ca="1" si="11"/>
        <v>0</v>
      </c>
      <c r="K368" s="150"/>
      <c r="L368" s="279"/>
      <c r="M368" s="279"/>
      <c r="O368" s="161"/>
      <c r="P368" s="279"/>
    </row>
    <row r="369" spans="4:16" s="233" customFormat="1" ht="12.75" hidden="1" customHeight="1" outlineLevel="2" x14ac:dyDescent="0.3">
      <c r="D369" s="70">
        <v>48</v>
      </c>
      <c r="E369" s="173"/>
      <c r="F369" s="71" t="str">
        <v>libre</v>
      </c>
      <c r="G369" s="71" t="str">
        <v>libre</v>
      </c>
      <c r="H369" s="138" t="s">
        <v>104</v>
      </c>
      <c r="I369" s="52">
        <f t="shared" ca="1" si="11"/>
        <v>0</v>
      </c>
      <c r="K369" s="150"/>
      <c r="L369" s="279"/>
      <c r="M369" s="279"/>
      <c r="O369" s="161"/>
      <c r="P369" s="279"/>
    </row>
    <row r="370" spans="4:16" s="233" customFormat="1" ht="12.75" hidden="1" customHeight="1" outlineLevel="2" x14ac:dyDescent="0.3">
      <c r="D370" s="70">
        <v>49</v>
      </c>
      <c r="E370" s="173"/>
      <c r="F370" s="71" t="str">
        <v>libre</v>
      </c>
      <c r="G370" s="71" t="str">
        <v>libre</v>
      </c>
      <c r="H370" s="138" t="s">
        <v>104</v>
      </c>
      <c r="I370" s="52">
        <f t="shared" ca="1" si="11"/>
        <v>0</v>
      </c>
      <c r="K370" s="150"/>
      <c r="L370" s="279"/>
      <c r="M370" s="279"/>
      <c r="O370" s="161"/>
      <c r="P370" s="279"/>
    </row>
    <row r="371" spans="4:16" s="233" customFormat="1" ht="12.75" hidden="1" customHeight="1" outlineLevel="2" x14ac:dyDescent="0.3">
      <c r="D371" s="70">
        <v>50</v>
      </c>
      <c r="E371" s="173"/>
      <c r="F371" s="71" t="str">
        <v>libre</v>
      </c>
      <c r="G371" s="71" t="str">
        <v>libre</v>
      </c>
      <c r="H371" s="138" t="s">
        <v>104</v>
      </c>
      <c r="I371" s="52">
        <f t="shared" ca="1" si="11"/>
        <v>0</v>
      </c>
      <c r="K371" s="150"/>
      <c r="L371" s="279"/>
      <c r="M371" s="279"/>
      <c r="O371" s="161"/>
      <c r="P371" s="279"/>
    </row>
    <row r="372" spans="4:16" s="233" customFormat="1" ht="12.75" hidden="1" customHeight="1" outlineLevel="2" x14ac:dyDescent="0.3">
      <c r="D372" s="70">
        <v>51</v>
      </c>
      <c r="E372" s="173"/>
      <c r="F372" s="71" t="str">
        <v>libre</v>
      </c>
      <c r="G372" s="71" t="str">
        <v>libre</v>
      </c>
      <c r="H372" s="138" t="s">
        <v>104</v>
      </c>
      <c r="I372" s="52">
        <f t="shared" ca="1" si="11"/>
        <v>0</v>
      </c>
      <c r="K372" s="150"/>
      <c r="L372" s="279"/>
      <c r="M372" s="279"/>
      <c r="O372" s="161"/>
      <c r="P372" s="279"/>
    </row>
    <row r="373" spans="4:16" s="233" customFormat="1" ht="12.75" hidden="1" customHeight="1" outlineLevel="2" x14ac:dyDescent="0.3">
      <c r="D373" s="70">
        <v>52</v>
      </c>
      <c r="E373" s="173"/>
      <c r="F373" s="71" t="str">
        <v>libre</v>
      </c>
      <c r="G373" s="71" t="str">
        <v>libre</v>
      </c>
      <c r="H373" s="138" t="s">
        <v>104</v>
      </c>
      <c r="I373" s="52">
        <f t="shared" ca="1" si="11"/>
        <v>0</v>
      </c>
      <c r="K373" s="150"/>
      <c r="L373" s="279"/>
      <c r="M373" s="279"/>
      <c r="O373" s="161"/>
      <c r="P373" s="279"/>
    </row>
    <row r="374" spans="4:16" s="233" customFormat="1" ht="12.75" hidden="1" customHeight="1" outlineLevel="2" x14ac:dyDescent="0.3">
      <c r="D374" s="70">
        <v>53</v>
      </c>
      <c r="E374" s="173"/>
      <c r="F374" s="71" t="str">
        <v>libre</v>
      </c>
      <c r="G374" s="71" t="str">
        <v>libre</v>
      </c>
      <c r="H374" s="138" t="s">
        <v>104</v>
      </c>
      <c r="I374" s="52">
        <f t="shared" ca="1" si="11"/>
        <v>0</v>
      </c>
      <c r="K374" s="150"/>
      <c r="L374" s="279"/>
      <c r="M374" s="279"/>
      <c r="O374" s="161"/>
      <c r="P374" s="279"/>
    </row>
    <row r="375" spans="4:16" s="233" customFormat="1" ht="12.75" hidden="1" customHeight="1" outlineLevel="2" x14ac:dyDescent="0.3">
      <c r="D375" s="70">
        <v>54</v>
      </c>
      <c r="E375" s="173"/>
      <c r="F375" s="71" t="str">
        <v>libre</v>
      </c>
      <c r="G375" s="71" t="str">
        <v>libre</v>
      </c>
      <c r="H375" s="138" t="s">
        <v>104</v>
      </c>
      <c r="I375" s="52">
        <f t="shared" ca="1" si="11"/>
        <v>0</v>
      </c>
      <c r="K375" s="150"/>
      <c r="L375" s="279"/>
      <c r="M375" s="279"/>
      <c r="O375" s="161"/>
      <c r="P375" s="279"/>
    </row>
    <row r="376" spans="4:16" s="233" customFormat="1" ht="12.75" hidden="1" customHeight="1" outlineLevel="2" x14ac:dyDescent="0.3">
      <c r="D376" s="70">
        <v>55</v>
      </c>
      <c r="E376" s="173"/>
      <c r="F376" s="71" t="str">
        <v>libre</v>
      </c>
      <c r="G376" s="71" t="str">
        <v>libre</v>
      </c>
      <c r="H376" s="138" t="s">
        <v>104</v>
      </c>
      <c r="I376" s="52">
        <f t="shared" ca="1" si="11"/>
        <v>0</v>
      </c>
      <c r="K376" s="150"/>
      <c r="L376" s="279"/>
      <c r="M376" s="279"/>
      <c r="O376" s="161"/>
      <c r="P376" s="279"/>
    </row>
    <row r="377" spans="4:16" s="233" customFormat="1" ht="12.75" hidden="1" customHeight="1" outlineLevel="2" x14ac:dyDescent="0.3">
      <c r="D377" s="70">
        <v>56</v>
      </c>
      <c r="E377" s="173"/>
      <c r="F377" s="71" t="str">
        <v>libre</v>
      </c>
      <c r="G377" s="71" t="str">
        <v>libre</v>
      </c>
      <c r="H377" s="138" t="s">
        <v>104</v>
      </c>
      <c r="I377" s="52">
        <f t="shared" ca="1" si="11"/>
        <v>0</v>
      </c>
      <c r="K377" s="150"/>
      <c r="L377" s="279"/>
      <c r="M377" s="279"/>
      <c r="O377" s="161"/>
      <c r="P377" s="279"/>
    </row>
    <row r="378" spans="4:16" s="233" customFormat="1" ht="12.75" hidden="1" customHeight="1" outlineLevel="2" x14ac:dyDescent="0.3">
      <c r="D378" s="70">
        <v>57</v>
      </c>
      <c r="E378" s="173"/>
      <c r="F378" s="71" t="str">
        <v>libre</v>
      </c>
      <c r="G378" s="71" t="str">
        <v>libre</v>
      </c>
      <c r="H378" s="138" t="s">
        <v>104</v>
      </c>
      <c r="I378" s="52">
        <f t="shared" ca="1" si="11"/>
        <v>0</v>
      </c>
      <c r="K378" s="150"/>
      <c r="L378" s="279"/>
      <c r="M378" s="279"/>
      <c r="O378" s="161"/>
      <c r="P378" s="279"/>
    </row>
    <row r="379" spans="4:16" s="233" customFormat="1" ht="12.75" hidden="1" customHeight="1" outlineLevel="2" x14ac:dyDescent="0.3">
      <c r="D379" s="70">
        <v>58</v>
      </c>
      <c r="E379" s="173"/>
      <c r="F379" s="71" t="str">
        <v>libre</v>
      </c>
      <c r="G379" s="71" t="str">
        <v>libre</v>
      </c>
      <c r="H379" s="138" t="s">
        <v>104</v>
      </c>
      <c r="I379" s="52">
        <f t="shared" ca="1" si="11"/>
        <v>0</v>
      </c>
      <c r="K379" s="150"/>
      <c r="L379" s="279"/>
      <c r="M379" s="279"/>
      <c r="O379" s="161"/>
      <c r="P379" s="279"/>
    </row>
    <row r="380" spans="4:16" s="233" customFormat="1" ht="12.75" hidden="1" customHeight="1" outlineLevel="2" x14ac:dyDescent="0.3">
      <c r="D380" s="70">
        <v>59</v>
      </c>
      <c r="E380" s="173"/>
      <c r="F380" s="71" t="str">
        <v>libre</v>
      </c>
      <c r="G380" s="71" t="str">
        <v>libre</v>
      </c>
      <c r="H380" s="138" t="s">
        <v>104</v>
      </c>
      <c r="I380" s="52">
        <f t="shared" ca="1" si="11"/>
        <v>0</v>
      </c>
      <c r="K380" s="150"/>
      <c r="L380" s="279"/>
      <c r="M380" s="279"/>
      <c r="O380" s="161"/>
      <c r="P380" s="279"/>
    </row>
    <row r="381" spans="4:16" s="233" customFormat="1" ht="12.75" hidden="1" customHeight="1" outlineLevel="2" x14ac:dyDescent="0.3">
      <c r="D381" s="70">
        <v>60</v>
      </c>
      <c r="E381" s="173"/>
      <c r="F381" s="71" t="str">
        <v>libre</v>
      </c>
      <c r="G381" s="71" t="str">
        <v>libre</v>
      </c>
      <c r="H381" s="138" t="s">
        <v>104</v>
      </c>
      <c r="I381" s="52">
        <f t="shared" ca="1" si="11"/>
        <v>0</v>
      </c>
      <c r="K381" s="150"/>
      <c r="L381" s="279"/>
      <c r="M381" s="279"/>
      <c r="O381" s="161"/>
      <c r="P381" s="279"/>
    </row>
    <row r="382" spans="4:16" s="233" customFormat="1" ht="12.75" hidden="1" customHeight="1" outlineLevel="2" x14ac:dyDescent="0.3">
      <c r="D382" s="70">
        <v>61</v>
      </c>
      <c r="E382" s="173"/>
      <c r="F382" s="71" t="str">
        <v>libre</v>
      </c>
      <c r="G382" s="71" t="str">
        <v>libre</v>
      </c>
      <c r="H382" s="138" t="s">
        <v>104</v>
      </c>
      <c r="I382" s="52">
        <f t="shared" ca="1" si="11"/>
        <v>0</v>
      </c>
      <c r="K382" s="150"/>
      <c r="L382" s="279"/>
      <c r="M382" s="279"/>
      <c r="O382" s="161"/>
      <c r="P382" s="279"/>
    </row>
    <row r="383" spans="4:16" s="233" customFormat="1" ht="12.75" hidden="1" customHeight="1" outlineLevel="2" x14ac:dyDescent="0.3">
      <c r="D383" s="70">
        <v>62</v>
      </c>
      <c r="E383" s="173"/>
      <c r="F383" s="71" t="str">
        <v>libre</v>
      </c>
      <c r="G383" s="71" t="str">
        <v>libre</v>
      </c>
      <c r="H383" s="138" t="s">
        <v>104</v>
      </c>
      <c r="I383" s="52">
        <f t="shared" ca="1" si="11"/>
        <v>0</v>
      </c>
      <c r="K383" s="150"/>
      <c r="L383" s="279"/>
      <c r="M383" s="279"/>
      <c r="O383" s="161"/>
      <c r="P383" s="279"/>
    </row>
    <row r="384" spans="4:16" s="233" customFormat="1" ht="12.75" hidden="1" customHeight="1" outlineLevel="2" x14ac:dyDescent="0.3">
      <c r="D384" s="70">
        <v>63</v>
      </c>
      <c r="E384" s="173"/>
      <c r="F384" s="71" t="str">
        <v>libre</v>
      </c>
      <c r="G384" s="71" t="str">
        <v>libre</v>
      </c>
      <c r="H384" s="138" t="s">
        <v>104</v>
      </c>
      <c r="I384" s="52">
        <f t="shared" ca="1" si="11"/>
        <v>0</v>
      </c>
      <c r="K384" s="150"/>
      <c r="L384" s="279"/>
      <c r="M384" s="279"/>
      <c r="O384" s="161"/>
      <c r="P384" s="279"/>
    </row>
    <row r="385" spans="4:16" s="233" customFormat="1" ht="12.75" hidden="1" customHeight="1" outlineLevel="2" x14ac:dyDescent="0.3">
      <c r="D385" s="70">
        <v>64</v>
      </c>
      <c r="E385" s="173"/>
      <c r="F385" s="71" t="str">
        <v>libre</v>
      </c>
      <c r="G385" s="71" t="str">
        <v>libre</v>
      </c>
      <c r="H385" s="138" t="s">
        <v>104</v>
      </c>
      <c r="I385" s="52">
        <f t="shared" ca="1" si="11"/>
        <v>0</v>
      </c>
      <c r="K385" s="150"/>
      <c r="L385" s="279"/>
      <c r="M385" s="279"/>
      <c r="O385" s="161"/>
      <c r="P385" s="279"/>
    </row>
    <row r="386" spans="4:16" s="233" customFormat="1" ht="12.75" hidden="1" customHeight="1" outlineLevel="2" x14ac:dyDescent="0.3">
      <c r="D386" s="70">
        <v>65</v>
      </c>
      <c r="E386" s="173"/>
      <c r="F386" s="71" t="str">
        <v>libre</v>
      </c>
      <c r="G386" s="71" t="str">
        <v>libre</v>
      </c>
      <c r="H386" s="138" t="s">
        <v>104</v>
      </c>
      <c r="I386" s="52">
        <f t="shared" ca="1" si="11"/>
        <v>0</v>
      </c>
      <c r="K386" s="150"/>
      <c r="L386" s="279"/>
      <c r="M386" s="279"/>
      <c r="P386" s="279"/>
    </row>
    <row r="387" spans="4:16" s="233" customFormat="1" ht="12.75" hidden="1" customHeight="1" outlineLevel="2" x14ac:dyDescent="0.3">
      <c r="D387" s="70">
        <v>66</v>
      </c>
      <c r="E387" s="173"/>
      <c r="F387" s="71" t="str">
        <v>libre</v>
      </c>
      <c r="G387" s="71" t="str">
        <v>libre</v>
      </c>
      <c r="H387" s="138" t="s">
        <v>104</v>
      </c>
      <c r="I387" s="52">
        <f t="shared" ref="I387:I450" ca="1" si="12">IF(M78=0,0,M78)</f>
        <v>0</v>
      </c>
      <c r="K387" s="150"/>
      <c r="L387" s="279"/>
      <c r="M387" s="279"/>
      <c r="O387" s="161"/>
      <c r="P387" s="279"/>
    </row>
    <row r="388" spans="4:16" s="233" customFormat="1" ht="12.75" hidden="1" customHeight="1" outlineLevel="2" x14ac:dyDescent="0.3">
      <c r="D388" s="70">
        <v>67</v>
      </c>
      <c r="E388" s="173"/>
      <c r="F388" s="71" t="str">
        <v>libre</v>
      </c>
      <c r="G388" s="71" t="str">
        <v>libre</v>
      </c>
      <c r="H388" s="138" t="s">
        <v>104</v>
      </c>
      <c r="I388" s="52">
        <f t="shared" ca="1" si="12"/>
        <v>0</v>
      </c>
      <c r="K388" s="150"/>
      <c r="L388" s="279"/>
      <c r="M388" s="279"/>
      <c r="O388" s="161"/>
      <c r="P388" s="279"/>
    </row>
    <row r="389" spans="4:16" s="233" customFormat="1" ht="12.75" hidden="1" customHeight="1" outlineLevel="2" x14ac:dyDescent="0.3">
      <c r="D389" s="70">
        <v>68</v>
      </c>
      <c r="E389" s="173"/>
      <c r="F389" s="71" t="str">
        <v>libre</v>
      </c>
      <c r="G389" s="71" t="str">
        <v>libre</v>
      </c>
      <c r="H389" s="138" t="s">
        <v>104</v>
      </c>
      <c r="I389" s="52">
        <f t="shared" ca="1" si="12"/>
        <v>0</v>
      </c>
      <c r="K389" s="150"/>
      <c r="L389" s="279"/>
      <c r="M389" s="279"/>
      <c r="O389" s="161"/>
      <c r="P389" s="279"/>
    </row>
    <row r="390" spans="4:16" s="233" customFormat="1" ht="12.75" hidden="1" customHeight="1" outlineLevel="2" x14ac:dyDescent="0.3">
      <c r="D390" s="70">
        <v>69</v>
      </c>
      <c r="E390" s="173"/>
      <c r="F390" s="71" t="str">
        <v>CS Core</v>
      </c>
      <c r="G390" s="71" t="str">
        <v>Core CS:MGW, HW y SE</v>
      </c>
      <c r="H390" s="138" t="s">
        <v>104</v>
      </c>
      <c r="I390" s="52">
        <f t="shared" ca="1" si="12"/>
        <v>318859.33507481235</v>
      </c>
      <c r="K390" s="150"/>
      <c r="L390" s="279"/>
      <c r="M390" s="279"/>
      <c r="O390" s="161"/>
      <c r="P390" s="279"/>
    </row>
    <row r="391" spans="4:16" s="233" customFormat="1" ht="12.75" hidden="1" customHeight="1" outlineLevel="2" x14ac:dyDescent="0.3">
      <c r="D391" s="70">
        <v>70</v>
      </c>
      <c r="E391" s="173"/>
      <c r="F391" s="71" t="str">
        <v>CS Core</v>
      </c>
      <c r="G391" s="71" t="str">
        <v>Core CS:MSC Server, HW y SE</v>
      </c>
      <c r="H391" s="138" t="s">
        <v>104</v>
      </c>
      <c r="I391" s="52">
        <f t="shared" ca="1" si="12"/>
        <v>345396.98679007968</v>
      </c>
      <c r="K391" s="150"/>
      <c r="L391" s="279"/>
      <c r="M391" s="279"/>
      <c r="O391" s="161"/>
      <c r="P391" s="279"/>
    </row>
    <row r="392" spans="4:16" s="233" customFormat="1" ht="12.75" hidden="1" customHeight="1" outlineLevel="2" x14ac:dyDescent="0.3">
      <c r="D392" s="70">
        <v>71</v>
      </c>
      <c r="E392" s="173"/>
      <c r="F392" s="71" t="str">
        <v>CS Core</v>
      </c>
      <c r="G392" s="71" t="str">
        <v>Core CS:SG, HW y SE</v>
      </c>
      <c r="H392" s="138" t="s">
        <v>104</v>
      </c>
      <c r="I392" s="52">
        <f t="shared" ca="1" si="12"/>
        <v>128753.58704968417</v>
      </c>
      <c r="K392" s="150"/>
      <c r="L392" s="279"/>
      <c r="M392" s="279"/>
      <c r="O392" s="161"/>
      <c r="P392" s="279"/>
    </row>
    <row r="393" spans="4:16" s="233" customFormat="1" ht="12.75" hidden="1" customHeight="1" outlineLevel="2" x14ac:dyDescent="0.3">
      <c r="D393" s="70">
        <v>72</v>
      </c>
      <c r="E393" s="173"/>
      <c r="F393" s="71" t="str">
        <v>CS Core</v>
      </c>
      <c r="G393" s="71" t="str">
        <v>Core CS:HLR, HW y SE</v>
      </c>
      <c r="H393" s="138" t="s">
        <v>104</v>
      </c>
      <c r="I393" s="52">
        <f t="shared" ca="1" si="12"/>
        <v>89859.284541927802</v>
      </c>
      <c r="K393" s="150"/>
      <c r="L393" s="279"/>
      <c r="M393" s="279"/>
      <c r="O393" s="161"/>
      <c r="P393" s="279"/>
    </row>
    <row r="394" spans="4:16" s="233" customFormat="1" ht="12.75" hidden="1" customHeight="1" outlineLevel="2" x14ac:dyDescent="0.3">
      <c r="D394" s="70">
        <v>73</v>
      </c>
      <c r="E394" s="173"/>
      <c r="F394" s="71" t="str">
        <v>CS Core</v>
      </c>
      <c r="G394" s="71" t="str">
        <v>Core CS:MGW, SW</v>
      </c>
      <c r="H394" s="138" t="s">
        <v>104</v>
      </c>
      <c r="I394" s="52">
        <f t="shared" ca="1" si="12"/>
        <v>34583.457776627809</v>
      </c>
      <c r="K394" s="150"/>
      <c r="L394" s="279"/>
      <c r="M394" s="279"/>
      <c r="O394" s="161"/>
      <c r="P394" s="279"/>
    </row>
    <row r="395" spans="4:16" s="233" customFormat="1" ht="12.75" hidden="1" customHeight="1" outlineLevel="2" x14ac:dyDescent="0.3">
      <c r="D395" s="70">
        <v>74</v>
      </c>
      <c r="E395" s="173"/>
      <c r="F395" s="71" t="str">
        <v>CS Core</v>
      </c>
      <c r="G395" s="71" t="str">
        <v>Core CS:MSC Server, SW</v>
      </c>
      <c r="H395" s="138" t="s">
        <v>104</v>
      </c>
      <c r="I395" s="52">
        <f t="shared" ca="1" si="12"/>
        <v>31685.969429216366</v>
      </c>
      <c r="K395" s="150"/>
      <c r="L395" s="279"/>
      <c r="M395" s="279"/>
      <c r="O395" s="161"/>
      <c r="P395" s="279"/>
    </row>
    <row r="396" spans="4:16" s="233" customFormat="1" ht="12.75" hidden="1" customHeight="1" outlineLevel="2" x14ac:dyDescent="0.3">
      <c r="D396" s="70">
        <v>75</v>
      </c>
      <c r="E396" s="173"/>
      <c r="F396" s="71" t="str">
        <v>CS Core</v>
      </c>
      <c r="G396" s="71" t="str">
        <v>Core CS:SG, SW</v>
      </c>
      <c r="H396" s="138" t="s">
        <v>104</v>
      </c>
      <c r="I396" s="52">
        <f t="shared" ca="1" si="12"/>
        <v>101391.39804946739</v>
      </c>
      <c r="K396" s="150"/>
      <c r="L396" s="279"/>
      <c r="M396" s="279"/>
      <c r="O396" s="161"/>
      <c r="P396" s="279"/>
    </row>
    <row r="397" spans="4:16" s="233" customFormat="1" ht="12.75" hidden="1" customHeight="1" outlineLevel="2" x14ac:dyDescent="0.3">
      <c r="D397" s="70">
        <v>76</v>
      </c>
      <c r="E397" s="173"/>
      <c r="F397" s="71" t="str">
        <v>CS Core</v>
      </c>
      <c r="G397" s="71" t="str">
        <v>Core CS:HLR, SW</v>
      </c>
      <c r="H397" s="138" t="s">
        <v>104</v>
      </c>
      <c r="I397" s="52">
        <f t="shared" ca="1" si="12"/>
        <v>3300.2312748806012</v>
      </c>
      <c r="K397" s="150"/>
      <c r="L397" s="279"/>
      <c r="M397" s="279"/>
      <c r="O397" s="161"/>
      <c r="P397" s="279"/>
    </row>
    <row r="398" spans="4:16" s="233" customFormat="1" ht="12.75" hidden="1" customHeight="1" outlineLevel="2" x14ac:dyDescent="0.3">
      <c r="D398" s="70">
        <v>77</v>
      </c>
      <c r="E398" s="173"/>
      <c r="F398" s="71" t="str">
        <v>PS Core</v>
      </c>
      <c r="G398" s="71" t="str">
        <v>Core PS:SGSN, HW y SE</v>
      </c>
      <c r="H398" s="138" t="s">
        <v>104</v>
      </c>
      <c r="I398" s="52">
        <f t="shared" ca="1" si="12"/>
        <v>827648.83856494597</v>
      </c>
      <c r="K398" s="150"/>
      <c r="L398" s="279"/>
      <c r="M398" s="279"/>
      <c r="O398" s="161"/>
      <c r="P398" s="279"/>
    </row>
    <row r="399" spans="4:16" s="233" customFormat="1" ht="12.75" hidden="1" customHeight="1" outlineLevel="2" x14ac:dyDescent="0.3">
      <c r="D399" s="70">
        <v>78</v>
      </c>
      <c r="E399" s="173"/>
      <c r="F399" s="71" t="str">
        <v>PS Core</v>
      </c>
      <c r="G399" s="71" t="str">
        <v>Core PS:GGSN, HW y SE</v>
      </c>
      <c r="H399" s="138" t="s">
        <v>104</v>
      </c>
      <c r="I399" s="52">
        <f t="shared" ca="1" si="12"/>
        <v>4206226.0425283872</v>
      </c>
      <c r="K399" s="150"/>
      <c r="L399" s="279"/>
      <c r="M399" s="279"/>
      <c r="O399" s="161"/>
      <c r="P399" s="279"/>
    </row>
    <row r="400" spans="4:16" s="233" customFormat="1" ht="12.75" hidden="1" customHeight="1" outlineLevel="2" x14ac:dyDescent="0.3">
      <c r="D400" s="70">
        <v>79</v>
      </c>
      <c r="E400" s="173"/>
      <c r="F400" s="71" t="str">
        <v>PS Core</v>
      </c>
      <c r="G400" s="71" t="str">
        <v>Core PS:CG, HW y SE</v>
      </c>
      <c r="H400" s="138" t="s">
        <v>104</v>
      </c>
      <c r="I400" s="52">
        <f t="shared" ca="1" si="12"/>
        <v>21176.586810922028</v>
      </c>
      <c r="K400" s="150"/>
      <c r="L400" s="279"/>
      <c r="M400" s="279"/>
      <c r="O400" s="161"/>
      <c r="P400" s="279"/>
    </row>
    <row r="401" spans="4:16" s="233" customFormat="1" ht="12.75" hidden="1" customHeight="1" outlineLevel="2" x14ac:dyDescent="0.3">
      <c r="D401" s="70">
        <v>80</v>
      </c>
      <c r="E401" s="173"/>
      <c r="F401" s="71" t="str">
        <v>PS Core</v>
      </c>
      <c r="G401" s="71" t="str">
        <v>Core PS:PCRF, HW y SE</v>
      </c>
      <c r="H401" s="138" t="s">
        <v>104</v>
      </c>
      <c r="I401" s="52">
        <f t="shared" ca="1" si="12"/>
        <v>504437.55417470809</v>
      </c>
      <c r="K401" s="150"/>
      <c r="L401" s="279"/>
      <c r="M401" s="279"/>
      <c r="O401" s="161"/>
      <c r="P401" s="279"/>
    </row>
    <row r="402" spans="4:16" s="233" customFormat="1" ht="12.75" hidden="1" customHeight="1" outlineLevel="2" x14ac:dyDescent="0.3">
      <c r="D402" s="70">
        <v>81</v>
      </c>
      <c r="E402" s="173"/>
      <c r="F402" s="71" t="str">
        <v>PS Core</v>
      </c>
      <c r="G402" s="71" t="str">
        <v>Core PS:SUR, HW y SE</v>
      </c>
      <c r="H402" s="138" t="s">
        <v>104</v>
      </c>
      <c r="I402" s="52">
        <f t="shared" ca="1" si="12"/>
        <v>0</v>
      </c>
      <c r="K402" s="150"/>
      <c r="L402" s="279"/>
      <c r="M402" s="279"/>
      <c r="O402" s="161"/>
      <c r="P402" s="279"/>
    </row>
    <row r="403" spans="4:16" s="233" customFormat="1" ht="12.75" hidden="1" customHeight="1" outlineLevel="2" x14ac:dyDescent="0.3">
      <c r="D403" s="70">
        <v>82</v>
      </c>
      <c r="E403" s="173"/>
      <c r="F403" s="71" t="str">
        <v>PS Core</v>
      </c>
      <c r="G403" s="71" t="str">
        <v>Core PS:SGSN, SW</v>
      </c>
      <c r="H403" s="138" t="s">
        <v>104</v>
      </c>
      <c r="I403" s="52">
        <f t="shared" ca="1" si="12"/>
        <v>373251.25955593347</v>
      </c>
      <c r="K403" s="150"/>
      <c r="L403" s="279"/>
      <c r="M403" s="279"/>
      <c r="O403" s="161"/>
      <c r="P403" s="279"/>
    </row>
    <row r="404" spans="4:16" s="233" customFormat="1" ht="12.75" hidden="1" customHeight="1" outlineLevel="2" x14ac:dyDescent="0.3">
      <c r="D404" s="70">
        <v>83</v>
      </c>
      <c r="E404" s="173"/>
      <c r="F404" s="71" t="str">
        <v>PS Core</v>
      </c>
      <c r="G404" s="71" t="str">
        <v>Core PS:GGSN, SW</v>
      </c>
      <c r="H404" s="138" t="s">
        <v>104</v>
      </c>
      <c r="I404" s="52">
        <f t="shared" ca="1" si="12"/>
        <v>678078.20686588832</v>
      </c>
      <c r="K404" s="150"/>
      <c r="L404" s="279"/>
      <c r="M404" s="279"/>
      <c r="O404" s="161"/>
      <c r="P404" s="279"/>
    </row>
    <row r="405" spans="4:16" s="233" customFormat="1" ht="12.75" hidden="1" customHeight="1" outlineLevel="2" x14ac:dyDescent="0.3">
      <c r="D405" s="70">
        <v>84</v>
      </c>
      <c r="E405" s="173"/>
      <c r="F405" s="71" t="str">
        <v>PS Core</v>
      </c>
      <c r="G405" s="71" t="str">
        <v>Core PS:CG, SW</v>
      </c>
      <c r="H405" s="138" t="s">
        <v>104</v>
      </c>
      <c r="I405" s="52">
        <f t="shared" ca="1" si="12"/>
        <v>46895.569159663675</v>
      </c>
      <c r="K405" s="150"/>
      <c r="L405" s="279"/>
      <c r="M405" s="279"/>
      <c r="O405" s="161"/>
      <c r="P405" s="279"/>
    </row>
    <row r="406" spans="4:16" s="233" customFormat="1" ht="12.75" hidden="1" customHeight="1" outlineLevel="2" x14ac:dyDescent="0.3">
      <c r="D406" s="70">
        <v>85</v>
      </c>
      <c r="E406" s="173"/>
      <c r="F406" s="71" t="str">
        <v>PS Core</v>
      </c>
      <c r="G406" s="71" t="str">
        <v>Core PS:PCRF, SW</v>
      </c>
      <c r="H406" s="138" t="s">
        <v>104</v>
      </c>
      <c r="I406" s="52">
        <f t="shared" ca="1" si="12"/>
        <v>7236.2276372514498</v>
      </c>
      <c r="K406" s="150"/>
      <c r="L406" s="279"/>
      <c r="M406" s="279"/>
      <c r="O406" s="161"/>
      <c r="P406" s="279"/>
    </row>
    <row r="407" spans="4:16" s="233" customFormat="1" ht="12.75" hidden="1" customHeight="1" outlineLevel="2" x14ac:dyDescent="0.3">
      <c r="D407" s="70">
        <v>86</v>
      </c>
      <c r="E407" s="173"/>
      <c r="F407" s="71" t="str">
        <v>PS Core</v>
      </c>
      <c r="G407" s="71" t="str">
        <v>Core PS:SUR, SW</v>
      </c>
      <c r="H407" s="138" t="s">
        <v>104</v>
      </c>
      <c r="I407" s="52">
        <f t="shared" ca="1" si="12"/>
        <v>0</v>
      </c>
      <c r="K407" s="150"/>
      <c r="L407" s="279"/>
      <c r="M407" s="279"/>
      <c r="O407" s="161"/>
      <c r="P407" s="279"/>
    </row>
    <row r="408" spans="4:16" s="233" customFormat="1" ht="12.75" hidden="1" customHeight="1" outlineLevel="2" x14ac:dyDescent="0.3">
      <c r="D408" s="70">
        <v>87</v>
      </c>
      <c r="E408" s="173"/>
      <c r="F408" s="71" t="str">
        <v>Core</v>
      </c>
      <c r="G408" s="71" t="str">
        <v>Core Común: Repuestos Críticos</v>
      </c>
      <c r="H408" s="138" t="s">
        <v>104</v>
      </c>
      <c r="I408" s="52">
        <f t="shared" ca="1" si="12"/>
        <v>5620.3943691702061</v>
      </c>
      <c r="K408" s="150"/>
      <c r="L408" s="279"/>
      <c r="M408" s="279"/>
      <c r="O408" s="161"/>
      <c r="P408" s="279"/>
    </row>
    <row r="409" spans="4:16" s="233" customFormat="1" ht="12.75" hidden="1" customHeight="1" outlineLevel="2" x14ac:dyDescent="0.3">
      <c r="D409" s="70">
        <v>88</v>
      </c>
      <c r="E409" s="173"/>
      <c r="F409" s="71" t="str">
        <v>Core</v>
      </c>
      <c r="G409" s="71" t="str">
        <v>Core Común: Mantención Iniciación</v>
      </c>
      <c r="H409" s="138" t="s">
        <v>104</v>
      </c>
      <c r="I409" s="52">
        <f t="shared" ca="1" si="12"/>
        <v>125834.37509982573</v>
      </c>
      <c r="K409" s="150"/>
      <c r="L409" s="279"/>
      <c r="M409" s="279"/>
      <c r="O409" s="161"/>
      <c r="P409" s="279"/>
    </row>
    <row r="410" spans="4:16" s="233" customFormat="1" ht="12.75" hidden="1" customHeight="1" outlineLevel="2" x14ac:dyDescent="0.3">
      <c r="D410" s="70">
        <v>89</v>
      </c>
      <c r="E410" s="173"/>
      <c r="F410" s="71" t="str">
        <v>Core</v>
      </c>
      <c r="G410" s="71" t="str">
        <v>Core Común: Terrenos</v>
      </c>
      <c r="H410" s="138" t="s">
        <v>104</v>
      </c>
      <c r="I410" s="52">
        <f t="shared" ca="1" si="12"/>
        <v>0</v>
      </c>
      <c r="K410" s="150"/>
      <c r="L410" s="279"/>
      <c r="M410" s="279"/>
      <c r="O410" s="161"/>
      <c r="P410" s="279"/>
    </row>
    <row r="411" spans="4:16" s="233" customFormat="1" ht="12.75" hidden="1" customHeight="1" outlineLevel="2" x14ac:dyDescent="0.3">
      <c r="D411" s="70">
        <v>90</v>
      </c>
      <c r="E411" s="173"/>
      <c r="F411" s="71" t="str">
        <v>Core</v>
      </c>
      <c r="G411" s="71" t="str">
        <v>Core Común: Obras Civiles</v>
      </c>
      <c r="H411" s="138" t="s">
        <v>104</v>
      </c>
      <c r="I411" s="52">
        <f t="shared" ca="1" si="12"/>
        <v>672389.7162091044</v>
      </c>
      <c r="K411" s="150"/>
      <c r="L411" s="279"/>
      <c r="M411" s="279"/>
      <c r="O411" s="161"/>
      <c r="P411" s="279"/>
    </row>
    <row r="412" spans="4:16" s="233" customFormat="1" ht="12.75" hidden="1" customHeight="1" outlineLevel="2" x14ac:dyDescent="0.3">
      <c r="D412" s="70">
        <v>91</v>
      </c>
      <c r="E412" s="173"/>
      <c r="F412" s="71" t="str">
        <v>Core</v>
      </c>
      <c r="G412" s="71" t="str">
        <v>Core Común: Equipamiento</v>
      </c>
      <c r="H412" s="138" t="s">
        <v>104</v>
      </c>
      <c r="I412" s="52">
        <f t="shared" ca="1" si="12"/>
        <v>371362.62145456567</v>
      </c>
      <c r="K412" s="150"/>
      <c r="L412" s="279"/>
      <c r="M412" s="279"/>
      <c r="O412" s="161"/>
      <c r="P412" s="279"/>
    </row>
    <row r="413" spans="4:16" s="233" customFormat="1" ht="12.75" hidden="1" customHeight="1" outlineLevel="2" x14ac:dyDescent="0.3">
      <c r="D413" s="70">
        <v>92</v>
      </c>
      <c r="E413" s="173"/>
      <c r="F413" s="71" t="str">
        <v>libre</v>
      </c>
      <c r="G413" s="71" t="str">
        <v>libre</v>
      </c>
      <c r="H413" s="138" t="s">
        <v>104</v>
      </c>
      <c r="I413" s="52">
        <f t="shared" ca="1" si="12"/>
        <v>0</v>
      </c>
      <c r="K413" s="150"/>
      <c r="L413" s="279"/>
      <c r="M413" s="279"/>
      <c r="O413" s="161"/>
      <c r="P413" s="279"/>
    </row>
    <row r="414" spans="4:16" s="233" customFormat="1" ht="12.75" hidden="1" customHeight="1" outlineLevel="2" x14ac:dyDescent="0.3">
      <c r="D414" s="70">
        <v>93</v>
      </c>
      <c r="E414" s="173"/>
      <c r="F414" s="71" t="str">
        <v>Equipo Sitio</v>
      </c>
      <c r="G414" s="71" t="str">
        <v>Espectro</v>
      </c>
      <c r="H414" s="138" t="s">
        <v>104</v>
      </c>
      <c r="I414" s="52">
        <f t="shared" ca="1" si="12"/>
        <v>0</v>
      </c>
      <c r="K414" s="150"/>
      <c r="L414" s="279"/>
      <c r="M414" s="279"/>
      <c r="O414" s="161"/>
      <c r="P414" s="279"/>
    </row>
    <row r="415" spans="4:16" s="233" customFormat="1" ht="12.75" hidden="1" customHeight="1" outlineLevel="2" x14ac:dyDescent="0.3">
      <c r="D415" s="70">
        <v>94</v>
      </c>
      <c r="E415" s="173"/>
      <c r="F415" s="71" t="str">
        <v>libre</v>
      </c>
      <c r="G415" s="71" t="str">
        <v>libre</v>
      </c>
      <c r="H415" s="138" t="s">
        <v>104</v>
      </c>
      <c r="I415" s="52">
        <f t="shared" ca="1" si="12"/>
        <v>0</v>
      </c>
      <c r="K415" s="150"/>
      <c r="L415" s="279"/>
      <c r="M415" s="279"/>
      <c r="O415" s="161"/>
      <c r="P415" s="279"/>
    </row>
    <row r="416" spans="4:16" s="233" customFormat="1" ht="12.75" hidden="1" customHeight="1" outlineLevel="2" x14ac:dyDescent="0.3">
      <c r="D416" s="70">
        <v>95</v>
      </c>
      <c r="E416" s="173"/>
      <c r="F416" s="71" t="str">
        <v>CS Core</v>
      </c>
      <c r="G416" s="71" t="str">
        <v>BSCS Base</v>
      </c>
      <c r="H416" s="138" t="s">
        <v>104</v>
      </c>
      <c r="I416" s="52">
        <f t="shared" ca="1" si="12"/>
        <v>0</v>
      </c>
      <c r="K416" s="150"/>
      <c r="L416" s="279"/>
      <c r="M416" s="279"/>
      <c r="O416" s="161"/>
      <c r="P416" s="279"/>
    </row>
    <row r="417" spans="4:16" s="233" customFormat="1" ht="12.75" hidden="1" customHeight="1" outlineLevel="2" x14ac:dyDescent="0.3">
      <c r="D417" s="70">
        <v>96</v>
      </c>
      <c r="E417" s="173"/>
      <c r="F417" s="71" t="str">
        <v>CS Core</v>
      </c>
      <c r="G417" s="71" t="str">
        <v>BSCS Mant</v>
      </c>
      <c r="H417" s="138" t="s">
        <v>104</v>
      </c>
      <c r="I417" s="52">
        <f t="shared" ca="1" si="12"/>
        <v>90570.490760552173</v>
      </c>
      <c r="K417" s="150"/>
      <c r="L417" s="279"/>
      <c r="M417" s="279"/>
      <c r="O417" s="161"/>
      <c r="P417" s="279"/>
    </row>
    <row r="418" spans="4:16" s="233" customFormat="1" ht="12.75" hidden="1" customHeight="1" outlineLevel="2" x14ac:dyDescent="0.3">
      <c r="D418" s="70">
        <v>97</v>
      </c>
      <c r="E418" s="173"/>
      <c r="F418" s="71" t="str">
        <v>CS Core</v>
      </c>
      <c r="G418" s="71" t="str">
        <v>ICC Base</v>
      </c>
      <c r="H418" s="138" t="s">
        <v>104</v>
      </c>
      <c r="I418" s="52">
        <f t="shared" ca="1" si="12"/>
        <v>0</v>
      </c>
      <c r="K418" s="150"/>
      <c r="L418" s="279"/>
      <c r="M418" s="279"/>
      <c r="O418" s="161"/>
      <c r="P418" s="279"/>
    </row>
    <row r="419" spans="4:16" s="233" customFormat="1" outlineLevel="1" collapsed="1" x14ac:dyDescent="0.3">
      <c r="D419" s="70">
        <v>98</v>
      </c>
      <c r="E419" s="173"/>
      <c r="F419" s="71" t="str">
        <v>CS Core</v>
      </c>
      <c r="G419" s="71" t="str">
        <v>ICC Mant</v>
      </c>
      <c r="H419" s="138" t="s">
        <v>104</v>
      </c>
      <c r="I419" s="52">
        <f t="shared" ca="1" si="12"/>
        <v>138794.92322033527</v>
      </c>
      <c r="K419" s="150"/>
      <c r="L419" s="279"/>
      <c r="M419" s="279"/>
      <c r="O419" s="161"/>
      <c r="P419" s="279"/>
    </row>
    <row r="420" spans="4:16" s="233" customFormat="1" outlineLevel="1" x14ac:dyDescent="0.3">
      <c r="D420" s="70">
        <v>99</v>
      </c>
      <c r="E420" s="173"/>
      <c r="F420" s="71" t="str">
        <v>CS Core</v>
      </c>
      <c r="G420" s="71" t="str">
        <v>Mediation Mant</v>
      </c>
      <c r="H420" s="138" t="s">
        <v>104</v>
      </c>
      <c r="I420" s="52">
        <f t="shared" ca="1" si="12"/>
        <v>649.92714453664189</v>
      </c>
      <c r="K420" s="150"/>
      <c r="L420" s="279"/>
      <c r="M420" s="279"/>
      <c r="O420" s="161"/>
      <c r="P420" s="279"/>
    </row>
    <row r="421" spans="4:16" s="233" customFormat="1" outlineLevel="1" x14ac:dyDescent="0.3">
      <c r="D421" s="70">
        <v>100</v>
      </c>
      <c r="E421" s="173"/>
      <c r="F421" s="71" t="str">
        <v>Core</v>
      </c>
      <c r="G421" s="71" t="str">
        <v>Router tipo 1</v>
      </c>
      <c r="H421" s="138" t="s">
        <v>104</v>
      </c>
      <c r="I421" s="52">
        <f t="shared" ca="1" si="12"/>
        <v>49716.1546617731</v>
      </c>
      <c r="K421" s="150"/>
      <c r="L421" s="279"/>
      <c r="M421" s="279"/>
      <c r="O421" s="161"/>
      <c r="P421" s="279"/>
    </row>
    <row r="422" spans="4:16" s="233" customFormat="1" outlineLevel="1" x14ac:dyDescent="0.3">
      <c r="D422" s="70">
        <v>101</v>
      </c>
      <c r="E422" s="173"/>
      <c r="F422" s="71" t="str">
        <v>Core</v>
      </c>
      <c r="G422" s="71" t="str">
        <v>Router tipo 2</v>
      </c>
      <c r="H422" s="138" t="s">
        <v>104</v>
      </c>
      <c r="I422" s="52">
        <f t="shared" ca="1" si="12"/>
        <v>0</v>
      </c>
      <c r="K422" s="150"/>
      <c r="L422" s="279"/>
      <c r="M422" s="279"/>
      <c r="O422" s="161"/>
      <c r="P422" s="279"/>
    </row>
    <row r="423" spans="4:16" s="233" customFormat="1" ht="12.75" customHeight="1" outlineLevel="2" x14ac:dyDescent="0.3">
      <c r="D423" s="70">
        <v>102</v>
      </c>
      <c r="E423" s="173"/>
      <c r="F423" s="71" t="str">
        <v>Core</v>
      </c>
      <c r="G423" s="71" t="str">
        <v>Router tipo 3</v>
      </c>
      <c r="H423" s="138" t="s">
        <v>104</v>
      </c>
      <c r="I423" s="52">
        <f t="shared" ca="1" si="12"/>
        <v>0</v>
      </c>
      <c r="K423" s="150"/>
      <c r="L423" s="279"/>
      <c r="M423" s="279"/>
      <c r="O423" s="161"/>
      <c r="P423" s="279"/>
    </row>
    <row r="424" spans="4:16" s="233" customFormat="1" ht="12.75" customHeight="1" outlineLevel="2" x14ac:dyDescent="0.3">
      <c r="D424" s="70">
        <v>103</v>
      </c>
      <c r="E424" s="173"/>
      <c r="F424" s="71" t="str">
        <v>TX</v>
      </c>
      <c r="G424" s="71" t="str">
        <v>BSC-MGW</v>
      </c>
      <c r="H424" s="138" t="s">
        <v>104</v>
      </c>
      <c r="I424" s="52">
        <f t="shared" ca="1" si="12"/>
        <v>0</v>
      </c>
      <c r="K424" s="150"/>
      <c r="L424" s="279"/>
      <c r="M424" s="279"/>
      <c r="O424" s="161"/>
      <c r="P424" s="279"/>
    </row>
    <row r="425" spans="4:16" s="233" customFormat="1" ht="12.75" customHeight="1" outlineLevel="2" x14ac:dyDescent="0.3">
      <c r="D425" s="70">
        <v>104</v>
      </c>
      <c r="E425" s="173"/>
      <c r="F425" s="71" t="str">
        <v>TX</v>
      </c>
      <c r="G425" s="71" t="str">
        <v>BSC-SGSN</v>
      </c>
      <c r="H425" s="138" t="s">
        <v>104</v>
      </c>
      <c r="I425" s="52">
        <f t="shared" ca="1" si="12"/>
        <v>0</v>
      </c>
      <c r="K425" s="150"/>
      <c r="L425" s="279"/>
      <c r="M425" s="279"/>
      <c r="O425" s="161"/>
      <c r="P425" s="279"/>
    </row>
    <row r="426" spans="4:16" s="233" customFormat="1" ht="12.75" customHeight="1" outlineLevel="2" x14ac:dyDescent="0.3">
      <c r="D426" s="70">
        <v>105</v>
      </c>
      <c r="E426" s="173"/>
      <c r="F426" s="71" t="str">
        <v>TX</v>
      </c>
      <c r="G426" s="71" t="str">
        <v>SGSN-GGSN</v>
      </c>
      <c r="H426" s="138" t="s">
        <v>104</v>
      </c>
      <c r="I426" s="52">
        <f t="shared" ca="1" si="12"/>
        <v>0</v>
      </c>
      <c r="K426" s="150"/>
      <c r="L426" s="279"/>
      <c r="M426" s="279"/>
      <c r="O426" s="161"/>
      <c r="P426" s="279"/>
    </row>
    <row r="427" spans="4:16" s="233" customFormat="1" ht="12.75" customHeight="1" outlineLevel="2" x14ac:dyDescent="0.3">
      <c r="D427" s="70">
        <v>106</v>
      </c>
      <c r="E427" s="173"/>
      <c r="F427" s="71" t="str">
        <v>TX</v>
      </c>
      <c r="G427" s="71" t="str">
        <v>MGW-MGW</v>
      </c>
      <c r="H427" s="138" t="s">
        <v>104</v>
      </c>
      <c r="I427" s="52">
        <f t="shared" ca="1" si="12"/>
        <v>278718.24267142743</v>
      </c>
      <c r="K427" s="150"/>
      <c r="L427" s="279"/>
      <c r="M427" s="279"/>
      <c r="O427" s="161"/>
      <c r="P427" s="279"/>
    </row>
    <row r="428" spans="4:16" s="233" customFormat="1" ht="12.75" customHeight="1" outlineLevel="2" x14ac:dyDescent="0.3">
      <c r="D428" s="70">
        <v>107</v>
      </c>
      <c r="E428" s="173"/>
      <c r="F428" s="71" t="str">
        <v>TX</v>
      </c>
      <c r="G428" s="71" t="str">
        <v>RNC-MGW</v>
      </c>
      <c r="H428" s="138" t="s">
        <v>104</v>
      </c>
      <c r="I428" s="52">
        <f t="shared" ca="1" si="12"/>
        <v>0</v>
      </c>
      <c r="K428" s="150"/>
      <c r="L428" s="279"/>
      <c r="M428" s="279"/>
      <c r="O428" s="161"/>
      <c r="P428" s="279"/>
    </row>
    <row r="429" spans="4:16" s="233" customFormat="1" ht="12.75" customHeight="1" outlineLevel="2" x14ac:dyDescent="0.3">
      <c r="D429" s="70">
        <v>108</v>
      </c>
      <c r="E429" s="173"/>
      <c r="F429" s="71" t="str">
        <v>TX</v>
      </c>
      <c r="G429" s="71" t="str">
        <v>RNC-SGSN</v>
      </c>
      <c r="H429" s="138" t="s">
        <v>104</v>
      </c>
      <c r="I429" s="52">
        <f t="shared" ca="1" si="12"/>
        <v>0</v>
      </c>
      <c r="K429" s="150"/>
      <c r="L429" s="279"/>
      <c r="M429" s="279"/>
      <c r="O429" s="161"/>
      <c r="P429" s="279"/>
    </row>
    <row r="430" spans="4:16" s="233" customFormat="1" ht="12.75" customHeight="1" outlineLevel="2" x14ac:dyDescent="0.3">
      <c r="D430" s="70">
        <v>109</v>
      </c>
      <c r="E430" s="173"/>
      <c r="F430" s="71" t="str">
        <v>TX</v>
      </c>
      <c r="G430" s="71" t="str">
        <v>SGSN-GGSN</v>
      </c>
      <c r="H430" s="138" t="s">
        <v>104</v>
      </c>
      <c r="I430" s="52">
        <f t="shared" ca="1" si="12"/>
        <v>0</v>
      </c>
      <c r="K430" s="150"/>
      <c r="L430" s="279"/>
      <c r="M430" s="279"/>
      <c r="O430" s="161"/>
      <c r="P430" s="279"/>
    </row>
    <row r="431" spans="4:16" s="233" customFormat="1" ht="12.75" customHeight="1" outlineLevel="2" x14ac:dyDescent="0.3">
      <c r="D431" s="70">
        <v>110</v>
      </c>
      <c r="E431" s="173"/>
      <c r="F431" s="71" t="str">
        <v>TX</v>
      </c>
      <c r="G431" s="71" t="str">
        <v>MGW-MGW</v>
      </c>
      <c r="H431" s="138" t="s">
        <v>104</v>
      </c>
      <c r="I431" s="52">
        <f t="shared" ca="1" si="12"/>
        <v>278718.24267142743</v>
      </c>
      <c r="K431" s="150"/>
      <c r="L431" s="279"/>
      <c r="M431" s="279"/>
      <c r="O431" s="161"/>
      <c r="P431" s="279"/>
    </row>
    <row r="432" spans="4:16" s="233" customFormat="1" ht="12.75" customHeight="1" outlineLevel="2" x14ac:dyDescent="0.3">
      <c r="D432" s="70">
        <v>111</v>
      </c>
      <c r="E432" s="173"/>
      <c r="F432" s="71" t="str">
        <v>TX</v>
      </c>
      <c r="G432" s="71" t="str">
        <v>SGW-SGW</v>
      </c>
      <c r="H432" s="138" t="s">
        <v>104</v>
      </c>
      <c r="I432" s="52">
        <f t="shared" ca="1" si="12"/>
        <v>0</v>
      </c>
      <c r="K432" s="150"/>
      <c r="L432" s="279"/>
      <c r="M432" s="279"/>
      <c r="O432" s="161"/>
      <c r="P432" s="279"/>
    </row>
    <row r="433" spans="4:16" s="233" customFormat="1" ht="12.75" customHeight="1" outlineLevel="2" x14ac:dyDescent="0.3">
      <c r="D433" s="70">
        <v>112</v>
      </c>
      <c r="E433" s="173"/>
      <c r="F433" s="71" t="str">
        <v>TX</v>
      </c>
      <c r="G433" s="71" t="str">
        <v>MGW-PTR</v>
      </c>
      <c r="H433" s="138" t="s">
        <v>104</v>
      </c>
      <c r="I433" s="52">
        <f t="shared" ca="1" si="12"/>
        <v>5151.5264854147626</v>
      </c>
      <c r="K433" s="150"/>
      <c r="L433" s="279"/>
      <c r="M433" s="279"/>
      <c r="O433" s="161"/>
      <c r="P433" s="279"/>
    </row>
    <row r="434" spans="4:16" s="233" customFormat="1" ht="12.75" customHeight="1" outlineLevel="2" x14ac:dyDescent="0.3">
      <c r="D434" s="70">
        <v>113</v>
      </c>
      <c r="E434" s="173"/>
      <c r="F434" s="71" t="str">
        <v>TX</v>
      </c>
      <c r="G434" s="71" t="str">
        <v>MGW-PTR</v>
      </c>
      <c r="H434" s="138" t="s">
        <v>104</v>
      </c>
      <c r="I434" s="52">
        <f t="shared" ca="1" si="12"/>
        <v>32626.334407626829</v>
      </c>
      <c r="K434" s="150"/>
      <c r="L434" s="279"/>
      <c r="M434" s="279"/>
      <c r="O434" s="161"/>
      <c r="P434" s="279"/>
    </row>
    <row r="435" spans="4:16" s="233" customFormat="1" ht="12.75" customHeight="1" outlineLevel="2" x14ac:dyDescent="0.3">
      <c r="D435" s="70">
        <v>114</v>
      </c>
      <c r="E435" s="173"/>
      <c r="F435" s="71" t="str">
        <v>TX</v>
      </c>
      <c r="G435" s="71" t="str">
        <v>SBC-PTR</v>
      </c>
      <c r="H435" s="138" t="s">
        <v>104</v>
      </c>
      <c r="I435" s="52">
        <f t="shared" ca="1" si="12"/>
        <v>0</v>
      </c>
      <c r="K435" s="150"/>
      <c r="L435" s="279"/>
      <c r="M435" s="279"/>
      <c r="O435" s="161"/>
      <c r="P435" s="279"/>
    </row>
    <row r="436" spans="4:16" s="233" customFormat="1" ht="12.75" customHeight="1" outlineLevel="2" x14ac:dyDescent="0.3">
      <c r="D436" s="70">
        <v>115</v>
      </c>
      <c r="E436" s="173"/>
      <c r="F436" s="71" t="str">
        <v>libre</v>
      </c>
      <c r="G436" s="71" t="str">
        <v>libre</v>
      </c>
      <c r="H436" s="138" t="s">
        <v>104</v>
      </c>
      <c r="I436" s="52">
        <f t="shared" ca="1" si="12"/>
        <v>0</v>
      </c>
      <c r="K436" s="150"/>
      <c r="L436" s="279"/>
      <c r="M436" s="279"/>
      <c r="O436" s="161"/>
      <c r="P436" s="279"/>
    </row>
    <row r="437" spans="4:16" s="233" customFormat="1" ht="12.75" customHeight="1" outlineLevel="2" x14ac:dyDescent="0.3">
      <c r="D437" s="70">
        <v>116</v>
      </c>
      <c r="E437" s="173"/>
      <c r="F437" s="71" t="str">
        <v>libre</v>
      </c>
      <c r="G437" s="71" t="str">
        <v>libre</v>
      </c>
      <c r="H437" s="138" t="s">
        <v>104</v>
      </c>
      <c r="I437" s="52">
        <f t="shared" ca="1" si="12"/>
        <v>0</v>
      </c>
      <c r="K437" s="150"/>
      <c r="L437" s="279"/>
      <c r="M437" s="279"/>
      <c r="O437" s="161"/>
      <c r="P437" s="279"/>
    </row>
    <row r="438" spans="4:16" s="233" customFormat="1" ht="12.75" customHeight="1" outlineLevel="2" x14ac:dyDescent="0.3">
      <c r="D438" s="70">
        <v>117</v>
      </c>
      <c r="E438" s="173"/>
      <c r="F438" s="71" t="str">
        <v>libre</v>
      </c>
      <c r="G438" s="71" t="str">
        <v>libre</v>
      </c>
      <c r="H438" s="138" t="s">
        <v>104</v>
      </c>
      <c r="I438" s="52">
        <f t="shared" ca="1" si="12"/>
        <v>0</v>
      </c>
      <c r="K438" s="150"/>
      <c r="L438" s="279"/>
      <c r="M438" s="279"/>
      <c r="O438" s="161"/>
      <c r="P438" s="279"/>
    </row>
    <row r="439" spans="4:16" s="233" customFormat="1" ht="12.75" customHeight="1" outlineLevel="2" x14ac:dyDescent="0.3">
      <c r="D439" s="70">
        <v>118</v>
      </c>
      <c r="E439" s="173"/>
      <c r="F439" s="71" t="str">
        <v>libre</v>
      </c>
      <c r="G439" s="71" t="str">
        <v>libre</v>
      </c>
      <c r="H439" s="138" t="s">
        <v>104</v>
      </c>
      <c r="I439" s="52">
        <f t="shared" ca="1" si="12"/>
        <v>0</v>
      </c>
      <c r="K439" s="150"/>
      <c r="L439" s="279"/>
      <c r="M439" s="279"/>
      <c r="O439" s="161"/>
      <c r="P439" s="279"/>
    </row>
    <row r="440" spans="4:16" s="233" customFormat="1" ht="12.75" customHeight="1" outlineLevel="2" x14ac:dyDescent="0.3">
      <c r="D440" s="70">
        <v>119</v>
      </c>
      <c r="E440" s="173"/>
      <c r="F440" s="71" t="str">
        <v>libre</v>
      </c>
      <c r="G440" s="71" t="str">
        <v>libre</v>
      </c>
      <c r="H440" s="138" t="s">
        <v>104</v>
      </c>
      <c r="I440" s="52">
        <f t="shared" ca="1" si="12"/>
        <v>0</v>
      </c>
      <c r="K440" s="150"/>
      <c r="L440" s="279"/>
      <c r="M440" s="279"/>
      <c r="O440" s="161"/>
      <c r="P440" s="279"/>
    </row>
    <row r="441" spans="4:16" s="233" customFormat="1" ht="12.75" customHeight="1" outlineLevel="2" x14ac:dyDescent="0.3">
      <c r="D441" s="70">
        <v>120</v>
      </c>
      <c r="E441" s="173"/>
      <c r="F441" s="71" t="str">
        <v>libre</v>
      </c>
      <c r="G441" s="71" t="str">
        <v>libre</v>
      </c>
      <c r="H441" s="138" t="s">
        <v>104</v>
      </c>
      <c r="I441" s="52">
        <f t="shared" ca="1" si="12"/>
        <v>0</v>
      </c>
      <c r="K441" s="150"/>
      <c r="L441" s="279"/>
      <c r="M441" s="279"/>
      <c r="O441" s="161"/>
      <c r="P441" s="279"/>
    </row>
    <row r="442" spans="4:16" s="233" customFormat="1" ht="12.75" customHeight="1" outlineLevel="2" x14ac:dyDescent="0.3">
      <c r="D442" s="70">
        <v>121</v>
      </c>
      <c r="E442" s="173"/>
      <c r="F442" s="71" t="str">
        <v>libre</v>
      </c>
      <c r="G442" s="71" t="str">
        <v>libre</v>
      </c>
      <c r="H442" s="138" t="s">
        <v>104</v>
      </c>
      <c r="I442" s="52">
        <f t="shared" ca="1" si="12"/>
        <v>0</v>
      </c>
      <c r="K442" s="150"/>
      <c r="L442" s="279"/>
      <c r="M442" s="279"/>
      <c r="O442" s="161"/>
      <c r="P442" s="279"/>
    </row>
    <row r="443" spans="4:16" s="233" customFormat="1" ht="12.75" customHeight="1" outlineLevel="2" x14ac:dyDescent="0.3">
      <c r="D443" s="70">
        <v>122</v>
      </c>
      <c r="E443" s="173"/>
      <c r="F443" s="71" t="str">
        <v>libre</v>
      </c>
      <c r="G443" s="71" t="str">
        <v>libre</v>
      </c>
      <c r="H443" s="138" t="s">
        <v>104</v>
      </c>
      <c r="I443" s="52">
        <f t="shared" ca="1" si="12"/>
        <v>0</v>
      </c>
      <c r="K443" s="150"/>
      <c r="L443" s="279"/>
      <c r="M443" s="279"/>
      <c r="O443" s="161"/>
      <c r="P443" s="279"/>
    </row>
    <row r="444" spans="4:16" s="233" customFormat="1" ht="12.75" customHeight="1" outlineLevel="2" x14ac:dyDescent="0.3">
      <c r="D444" s="70">
        <v>123</v>
      </c>
      <c r="E444" s="173"/>
      <c r="F444" s="71" t="str">
        <v>libre</v>
      </c>
      <c r="G444" s="71" t="str">
        <v>libre</v>
      </c>
      <c r="H444" s="138" t="s">
        <v>104</v>
      </c>
      <c r="I444" s="52">
        <f t="shared" ca="1" si="12"/>
        <v>0</v>
      </c>
      <c r="K444" s="150"/>
      <c r="L444" s="279"/>
      <c r="M444" s="279"/>
      <c r="O444" s="161"/>
      <c r="P444" s="279"/>
    </row>
    <row r="445" spans="4:16" s="233" customFormat="1" ht="12.75" customHeight="1" outlineLevel="2" x14ac:dyDescent="0.3">
      <c r="D445" s="70">
        <v>124</v>
      </c>
      <c r="E445" s="173"/>
      <c r="F445" s="71" t="str">
        <v>libre</v>
      </c>
      <c r="G445" s="71" t="str">
        <v>libre</v>
      </c>
      <c r="H445" s="138" t="s">
        <v>104</v>
      </c>
      <c r="I445" s="52">
        <f t="shared" ca="1" si="12"/>
        <v>0</v>
      </c>
      <c r="K445" s="150"/>
      <c r="L445" s="279"/>
      <c r="M445" s="279"/>
      <c r="O445" s="161"/>
      <c r="P445" s="279"/>
    </row>
    <row r="446" spans="4:16" s="233" customFormat="1" ht="12.75" customHeight="1" outlineLevel="2" x14ac:dyDescent="0.3">
      <c r="D446" s="70">
        <v>125</v>
      </c>
      <c r="E446" s="173"/>
      <c r="F446" s="71" t="str">
        <v>libre</v>
      </c>
      <c r="G446" s="71" t="str">
        <v>libre</v>
      </c>
      <c r="H446" s="138" t="s">
        <v>104</v>
      </c>
      <c r="I446" s="52">
        <f t="shared" ca="1" si="12"/>
        <v>0</v>
      </c>
      <c r="K446" s="150"/>
      <c r="L446" s="279"/>
      <c r="M446" s="279"/>
      <c r="O446" s="161"/>
      <c r="P446" s="279"/>
    </row>
    <row r="447" spans="4:16" s="233" customFormat="1" ht="12.75" customHeight="1" outlineLevel="2" x14ac:dyDescent="0.3">
      <c r="D447" s="70">
        <v>126</v>
      </c>
      <c r="E447" s="173"/>
      <c r="F447" s="71" t="str">
        <v>libre</v>
      </c>
      <c r="G447" s="71" t="str">
        <v>libre</v>
      </c>
      <c r="H447" s="138" t="s">
        <v>104</v>
      </c>
      <c r="I447" s="52">
        <f t="shared" ca="1" si="12"/>
        <v>0</v>
      </c>
      <c r="K447" s="150"/>
      <c r="L447" s="279"/>
      <c r="M447" s="279"/>
      <c r="O447" s="161"/>
      <c r="P447" s="279"/>
    </row>
    <row r="448" spans="4:16" s="233" customFormat="1" ht="12.75" customHeight="1" outlineLevel="2" x14ac:dyDescent="0.3">
      <c r="D448" s="70">
        <v>127</v>
      </c>
      <c r="E448" s="173"/>
      <c r="F448" s="71" t="str">
        <v>libre</v>
      </c>
      <c r="G448" s="71" t="str">
        <v>libre</v>
      </c>
      <c r="H448" s="138" t="s">
        <v>104</v>
      </c>
      <c r="I448" s="52">
        <f t="shared" ca="1" si="12"/>
        <v>0</v>
      </c>
      <c r="K448" s="150"/>
      <c r="L448" s="279"/>
      <c r="M448" s="279"/>
      <c r="O448" s="161"/>
      <c r="P448" s="279"/>
    </row>
    <row r="449" spans="4:16" s="233" customFormat="1" ht="12.75" customHeight="1" outlineLevel="2" x14ac:dyDescent="0.3">
      <c r="D449" s="70">
        <v>128</v>
      </c>
      <c r="E449" s="173"/>
      <c r="F449" s="71" t="str">
        <v>libre</v>
      </c>
      <c r="G449" s="71" t="str">
        <v>libre</v>
      </c>
      <c r="H449" s="138" t="s">
        <v>104</v>
      </c>
      <c r="I449" s="52">
        <f t="shared" ca="1" si="12"/>
        <v>0</v>
      </c>
      <c r="K449" s="150"/>
      <c r="L449" s="279"/>
      <c r="M449" s="279"/>
      <c r="O449" s="161"/>
      <c r="P449" s="279"/>
    </row>
    <row r="450" spans="4:16" s="233" customFormat="1" ht="12.75" customHeight="1" outlineLevel="2" x14ac:dyDescent="0.3">
      <c r="D450" s="70">
        <v>129</v>
      </c>
      <c r="E450" s="173"/>
      <c r="F450" s="71" t="str">
        <v>libre</v>
      </c>
      <c r="G450" s="71" t="str">
        <v>libre</v>
      </c>
      <c r="H450" s="138" t="s">
        <v>104</v>
      </c>
      <c r="I450" s="52">
        <f t="shared" ca="1" si="12"/>
        <v>0</v>
      </c>
      <c r="K450" s="150"/>
      <c r="L450" s="279"/>
      <c r="M450" s="279"/>
      <c r="O450" s="161"/>
      <c r="P450" s="279"/>
    </row>
    <row r="451" spans="4:16" s="233" customFormat="1" ht="12.75" customHeight="1" outlineLevel="2" x14ac:dyDescent="0.3">
      <c r="D451" s="70">
        <v>130</v>
      </c>
      <c r="E451" s="173"/>
      <c r="F451" s="71" t="str">
        <v>libre</v>
      </c>
      <c r="G451" s="71" t="str">
        <v>libre</v>
      </c>
      <c r="H451" s="138" t="s">
        <v>104</v>
      </c>
      <c r="I451" s="52">
        <f t="shared" ref="I451:I514" ca="1" si="13">IF(M142=0,0,M142)</f>
        <v>0</v>
      </c>
      <c r="K451" s="150"/>
      <c r="L451" s="279"/>
      <c r="M451" s="279"/>
      <c r="O451" s="161"/>
      <c r="P451" s="279"/>
    </row>
    <row r="452" spans="4:16" s="233" customFormat="1" ht="12.75" customHeight="1" outlineLevel="2" x14ac:dyDescent="0.3">
      <c r="D452" s="70">
        <v>131</v>
      </c>
      <c r="E452" s="173"/>
      <c r="F452" s="71" t="str">
        <v>libre</v>
      </c>
      <c r="G452" s="71" t="str">
        <v>libre</v>
      </c>
      <c r="H452" s="138" t="s">
        <v>104</v>
      </c>
      <c r="I452" s="52">
        <f t="shared" ca="1" si="13"/>
        <v>0</v>
      </c>
      <c r="K452" s="150"/>
      <c r="L452" s="279"/>
      <c r="M452" s="279"/>
      <c r="O452" s="161"/>
      <c r="P452" s="279"/>
    </row>
    <row r="453" spans="4:16" s="233" customFormat="1" ht="12.75" customHeight="1" outlineLevel="2" x14ac:dyDescent="0.3">
      <c r="D453" s="70">
        <v>132</v>
      </c>
      <c r="E453" s="173"/>
      <c r="F453" s="71" t="str">
        <v>libre</v>
      </c>
      <c r="G453" s="71" t="str">
        <v>libre</v>
      </c>
      <c r="H453" s="138" t="s">
        <v>104</v>
      </c>
      <c r="I453" s="52">
        <f t="shared" ca="1" si="13"/>
        <v>0</v>
      </c>
      <c r="K453" s="150"/>
      <c r="L453" s="279"/>
      <c r="M453" s="279"/>
      <c r="O453" s="161"/>
      <c r="P453" s="279"/>
    </row>
    <row r="454" spans="4:16" s="233" customFormat="1" ht="12.75" customHeight="1" outlineLevel="2" x14ac:dyDescent="0.3">
      <c r="D454" s="70">
        <v>133</v>
      </c>
      <c r="E454" s="173"/>
      <c r="F454" s="71" t="str">
        <v>libre</v>
      </c>
      <c r="G454" s="71" t="str">
        <v>libre</v>
      </c>
      <c r="H454" s="138" t="s">
        <v>104</v>
      </c>
      <c r="I454" s="52">
        <f t="shared" ca="1" si="13"/>
        <v>0</v>
      </c>
      <c r="K454" s="150"/>
      <c r="L454" s="279"/>
      <c r="M454" s="279"/>
      <c r="O454" s="161"/>
      <c r="P454" s="279"/>
    </row>
    <row r="455" spans="4:16" s="233" customFormat="1" ht="12.75" customHeight="1" outlineLevel="2" x14ac:dyDescent="0.3">
      <c r="D455" s="70">
        <v>134</v>
      </c>
      <c r="E455" s="173"/>
      <c r="F455" s="71" t="str">
        <v>libre</v>
      </c>
      <c r="G455" s="71" t="str">
        <v>libre</v>
      </c>
      <c r="H455" s="138" t="s">
        <v>104</v>
      </c>
      <c r="I455" s="52">
        <f t="shared" ca="1" si="13"/>
        <v>0</v>
      </c>
      <c r="K455" s="150"/>
      <c r="L455" s="279"/>
      <c r="M455" s="279"/>
      <c r="O455" s="161"/>
      <c r="P455" s="279"/>
    </row>
    <row r="456" spans="4:16" s="233" customFormat="1" ht="12.75" customHeight="1" outlineLevel="2" x14ac:dyDescent="0.3">
      <c r="D456" s="70">
        <v>135</v>
      </c>
      <c r="E456" s="173"/>
      <c r="F456" s="71" t="str">
        <v>libre</v>
      </c>
      <c r="G456" s="71" t="str">
        <v>libre</v>
      </c>
      <c r="H456" s="138" t="s">
        <v>104</v>
      </c>
      <c r="I456" s="52">
        <f t="shared" ca="1" si="13"/>
        <v>0</v>
      </c>
      <c r="K456" s="150"/>
      <c r="L456" s="279"/>
      <c r="M456" s="279"/>
      <c r="O456" s="161"/>
      <c r="P456" s="279"/>
    </row>
    <row r="457" spans="4:16" s="233" customFormat="1" ht="12.75" customHeight="1" outlineLevel="2" x14ac:dyDescent="0.3">
      <c r="D457" s="70">
        <v>136</v>
      </c>
      <c r="E457" s="173"/>
      <c r="F457" s="71" t="str">
        <v>libre</v>
      </c>
      <c r="G457" s="71" t="str">
        <v>libre</v>
      </c>
      <c r="H457" s="138" t="s">
        <v>104</v>
      </c>
      <c r="I457" s="52">
        <f t="shared" ca="1" si="13"/>
        <v>0</v>
      </c>
      <c r="K457" s="150"/>
      <c r="L457" s="279"/>
      <c r="M457" s="279"/>
      <c r="O457" s="161"/>
      <c r="P457" s="279"/>
    </row>
    <row r="458" spans="4:16" s="233" customFormat="1" ht="12.75" customHeight="1" outlineLevel="2" x14ac:dyDescent="0.3">
      <c r="D458" s="70">
        <v>137</v>
      </c>
      <c r="E458" s="173"/>
      <c r="F458" s="71" t="str">
        <v>libre</v>
      </c>
      <c r="G458" s="71" t="str">
        <v>libre</v>
      </c>
      <c r="H458" s="138" t="s">
        <v>104</v>
      </c>
      <c r="I458" s="52">
        <f t="shared" ca="1" si="13"/>
        <v>0</v>
      </c>
      <c r="K458" s="150"/>
      <c r="L458" s="279"/>
      <c r="M458" s="279"/>
      <c r="O458" s="161"/>
      <c r="P458" s="279"/>
    </row>
    <row r="459" spans="4:16" s="233" customFormat="1" ht="12.75" customHeight="1" outlineLevel="2" x14ac:dyDescent="0.3">
      <c r="D459" s="70">
        <v>138</v>
      </c>
      <c r="E459" s="173"/>
      <c r="F459" s="71" t="str">
        <v>libre</v>
      </c>
      <c r="G459" s="71" t="str">
        <v>libre</v>
      </c>
      <c r="H459" s="138" t="s">
        <v>104</v>
      </c>
      <c r="I459" s="52">
        <f t="shared" ca="1" si="13"/>
        <v>0</v>
      </c>
      <c r="K459" s="150"/>
      <c r="L459" s="279"/>
      <c r="M459" s="279"/>
      <c r="O459" s="161"/>
      <c r="P459" s="279"/>
    </row>
    <row r="460" spans="4:16" s="233" customFormat="1" ht="12.75" customHeight="1" outlineLevel="2" x14ac:dyDescent="0.3">
      <c r="D460" s="70">
        <v>139</v>
      </c>
      <c r="E460" s="173"/>
      <c r="F460" s="71" t="str">
        <v>libre</v>
      </c>
      <c r="G460" s="71" t="str">
        <v>libre</v>
      </c>
      <c r="H460" s="138" t="s">
        <v>104</v>
      </c>
      <c r="I460" s="52">
        <f t="shared" ca="1" si="13"/>
        <v>0</v>
      </c>
      <c r="K460" s="150"/>
      <c r="L460" s="279"/>
      <c r="M460" s="279"/>
      <c r="O460" s="161"/>
      <c r="P460" s="279"/>
    </row>
    <row r="461" spans="4:16" s="233" customFormat="1" ht="12.75" customHeight="1" outlineLevel="2" x14ac:dyDescent="0.3">
      <c r="D461" s="70">
        <v>140</v>
      </c>
      <c r="E461" s="173"/>
      <c r="F461" s="71" t="str">
        <v>libre</v>
      </c>
      <c r="G461" s="71" t="str">
        <v>libre</v>
      </c>
      <c r="H461" s="138" t="s">
        <v>104</v>
      </c>
      <c r="I461" s="52">
        <f t="shared" ca="1" si="13"/>
        <v>0</v>
      </c>
      <c r="K461" s="150"/>
      <c r="L461" s="279"/>
      <c r="M461" s="279"/>
      <c r="O461" s="161"/>
      <c r="P461" s="279"/>
    </row>
    <row r="462" spans="4:16" s="233" customFormat="1" ht="12.75" customHeight="1" outlineLevel="2" x14ac:dyDescent="0.3">
      <c r="D462" s="70">
        <v>141</v>
      </c>
      <c r="E462" s="173"/>
      <c r="F462" s="71" t="str">
        <v>libre</v>
      </c>
      <c r="G462" s="71" t="str">
        <v>libre</v>
      </c>
      <c r="H462" s="138" t="s">
        <v>104</v>
      </c>
      <c r="I462" s="52">
        <f t="shared" ca="1" si="13"/>
        <v>0</v>
      </c>
      <c r="K462" s="150"/>
      <c r="L462" s="279"/>
      <c r="M462" s="279"/>
      <c r="O462" s="161"/>
      <c r="P462" s="279"/>
    </row>
    <row r="463" spans="4:16" s="233" customFormat="1" ht="12.75" customHeight="1" outlineLevel="2" x14ac:dyDescent="0.3">
      <c r="D463" s="70">
        <v>142</v>
      </c>
      <c r="E463" s="173"/>
      <c r="F463" s="71" t="str">
        <v>libre</v>
      </c>
      <c r="G463" s="71" t="str">
        <v>libre</v>
      </c>
      <c r="H463" s="138" t="s">
        <v>104</v>
      </c>
      <c r="I463" s="52">
        <f t="shared" ca="1" si="13"/>
        <v>0</v>
      </c>
      <c r="K463" s="150"/>
      <c r="L463" s="279"/>
      <c r="M463" s="279"/>
      <c r="O463" s="161"/>
      <c r="P463" s="279"/>
    </row>
    <row r="464" spans="4:16" s="233" customFormat="1" ht="12.75" customHeight="1" outlineLevel="2" x14ac:dyDescent="0.3">
      <c r="D464" s="70">
        <v>143</v>
      </c>
      <c r="E464" s="173"/>
      <c r="F464" s="71" t="str">
        <v>libre</v>
      </c>
      <c r="G464" s="71" t="str">
        <v>libre</v>
      </c>
      <c r="H464" s="138" t="s">
        <v>104</v>
      </c>
      <c r="I464" s="52">
        <f t="shared" ca="1" si="13"/>
        <v>0</v>
      </c>
      <c r="K464" s="150"/>
      <c r="L464" s="279"/>
      <c r="M464" s="279"/>
      <c r="O464" s="161"/>
      <c r="P464" s="279"/>
    </row>
    <row r="465" spans="4:16" s="233" customFormat="1" ht="12.75" customHeight="1" outlineLevel="2" x14ac:dyDescent="0.3">
      <c r="D465" s="70">
        <v>144</v>
      </c>
      <c r="E465" s="173"/>
      <c r="F465" s="71" t="str">
        <v>libre</v>
      </c>
      <c r="G465" s="71" t="str">
        <v>libre</v>
      </c>
      <c r="H465" s="138" t="s">
        <v>104</v>
      </c>
      <c r="I465" s="52">
        <f t="shared" ca="1" si="13"/>
        <v>0</v>
      </c>
      <c r="K465" s="150"/>
      <c r="L465" s="279"/>
      <c r="M465" s="279"/>
      <c r="O465" s="161"/>
      <c r="P465" s="279"/>
    </row>
    <row r="466" spans="4:16" s="233" customFormat="1" ht="12.75" customHeight="1" outlineLevel="2" x14ac:dyDescent="0.3">
      <c r="D466" s="70">
        <v>145</v>
      </c>
      <c r="E466" s="173"/>
      <c r="F466" s="71" t="str">
        <v>libre</v>
      </c>
      <c r="G466" s="71" t="str">
        <v>libre</v>
      </c>
      <c r="H466" s="138" t="s">
        <v>104</v>
      </c>
      <c r="I466" s="52">
        <f t="shared" ca="1" si="13"/>
        <v>0</v>
      </c>
      <c r="K466" s="150"/>
      <c r="L466" s="279"/>
      <c r="M466" s="279"/>
      <c r="O466" s="161"/>
      <c r="P466" s="279"/>
    </row>
    <row r="467" spans="4:16" s="233" customFormat="1" ht="12.75" customHeight="1" outlineLevel="2" x14ac:dyDescent="0.3">
      <c r="D467" s="70">
        <v>146</v>
      </c>
      <c r="E467" s="173"/>
      <c r="F467" s="71" t="str">
        <v>libre</v>
      </c>
      <c r="G467" s="71" t="str">
        <v>libre</v>
      </c>
      <c r="H467" s="138" t="s">
        <v>104</v>
      </c>
      <c r="I467" s="52">
        <f t="shared" ca="1" si="13"/>
        <v>0</v>
      </c>
      <c r="K467" s="150"/>
      <c r="L467" s="279"/>
      <c r="M467" s="279"/>
      <c r="O467" s="161"/>
      <c r="P467" s="279"/>
    </row>
    <row r="468" spans="4:16" s="233" customFormat="1" ht="12.75" customHeight="1" outlineLevel="2" x14ac:dyDescent="0.3">
      <c r="D468" s="70">
        <v>147</v>
      </c>
      <c r="E468" s="173"/>
      <c r="F468" s="71" t="str">
        <v>libre</v>
      </c>
      <c r="G468" s="71" t="str">
        <v>libre</v>
      </c>
      <c r="H468" s="138" t="s">
        <v>104</v>
      </c>
      <c r="I468" s="52">
        <f t="shared" ca="1" si="13"/>
        <v>0</v>
      </c>
      <c r="K468" s="150"/>
      <c r="L468" s="279"/>
      <c r="M468" s="279"/>
      <c r="O468" s="161"/>
      <c r="P468" s="279"/>
    </row>
    <row r="469" spans="4:16" s="233" customFormat="1" ht="12.75" customHeight="1" outlineLevel="2" x14ac:dyDescent="0.3">
      <c r="D469" s="70">
        <v>148</v>
      </c>
      <c r="E469" s="173"/>
      <c r="F469" s="71" t="str">
        <v>libre</v>
      </c>
      <c r="G469" s="71" t="str">
        <v>libre</v>
      </c>
      <c r="H469" s="138" t="s">
        <v>104</v>
      </c>
      <c r="I469" s="52">
        <f t="shared" ca="1" si="13"/>
        <v>0</v>
      </c>
      <c r="K469" s="150"/>
      <c r="L469" s="279"/>
      <c r="M469" s="279"/>
      <c r="O469" s="161"/>
      <c r="P469" s="279"/>
    </row>
    <row r="470" spans="4:16" s="233" customFormat="1" ht="12.75" customHeight="1" outlineLevel="2" x14ac:dyDescent="0.3">
      <c r="D470" s="70">
        <v>149</v>
      </c>
      <c r="E470" s="173"/>
      <c r="F470" s="71" t="str">
        <v>libre</v>
      </c>
      <c r="G470" s="71" t="str">
        <v>libre</v>
      </c>
      <c r="H470" s="138" t="s">
        <v>104</v>
      </c>
      <c r="I470" s="52">
        <f t="shared" ca="1" si="13"/>
        <v>0</v>
      </c>
      <c r="K470" s="150"/>
      <c r="L470" s="279"/>
      <c r="M470" s="279"/>
      <c r="O470" s="161"/>
      <c r="P470" s="279"/>
    </row>
    <row r="471" spans="4:16" s="233" customFormat="1" ht="12.75" customHeight="1" outlineLevel="2" x14ac:dyDescent="0.3">
      <c r="D471" s="70">
        <v>150</v>
      </c>
      <c r="E471" s="173"/>
      <c r="F471" s="71" t="str">
        <v>libre</v>
      </c>
      <c r="G471" s="71" t="str">
        <v>libre</v>
      </c>
      <c r="H471" s="138" t="s">
        <v>104</v>
      </c>
      <c r="I471" s="52">
        <f t="shared" ca="1" si="13"/>
        <v>0</v>
      </c>
      <c r="K471" s="150"/>
      <c r="L471" s="279"/>
      <c r="M471" s="279"/>
      <c r="O471" s="161"/>
      <c r="P471" s="279"/>
    </row>
    <row r="472" spans="4:16" s="233" customFormat="1" ht="12.75" customHeight="1" outlineLevel="2" x14ac:dyDescent="0.3">
      <c r="D472" s="70">
        <v>151</v>
      </c>
      <c r="E472" s="173"/>
      <c r="F472" s="71" t="str">
        <v>libre</v>
      </c>
      <c r="G472" s="71" t="str">
        <v>libre</v>
      </c>
      <c r="H472" s="138" t="s">
        <v>104</v>
      </c>
      <c r="I472" s="52">
        <f t="shared" ca="1" si="13"/>
        <v>0</v>
      </c>
      <c r="K472" s="150"/>
      <c r="L472" s="279"/>
      <c r="M472" s="279"/>
      <c r="O472" s="161"/>
      <c r="P472" s="279"/>
    </row>
    <row r="473" spans="4:16" s="233" customFormat="1" ht="12.75" customHeight="1" outlineLevel="2" x14ac:dyDescent="0.3">
      <c r="D473" s="70">
        <v>152</v>
      </c>
      <c r="E473" s="173"/>
      <c r="F473" s="71" t="str">
        <v>libre</v>
      </c>
      <c r="G473" s="71" t="str">
        <v>libre</v>
      </c>
      <c r="H473" s="138" t="s">
        <v>104</v>
      </c>
      <c r="I473" s="52">
        <f t="shared" ca="1" si="13"/>
        <v>0</v>
      </c>
      <c r="K473" s="150"/>
      <c r="L473" s="279"/>
      <c r="M473" s="279"/>
      <c r="O473" s="161"/>
      <c r="P473" s="279"/>
    </row>
    <row r="474" spans="4:16" s="233" customFormat="1" ht="12.75" customHeight="1" outlineLevel="2" x14ac:dyDescent="0.3">
      <c r="D474" s="70">
        <v>153</v>
      </c>
      <c r="E474" s="173"/>
      <c r="F474" s="71" t="str">
        <v>libre</v>
      </c>
      <c r="G474" s="71" t="str">
        <v>libre</v>
      </c>
      <c r="H474" s="138" t="s">
        <v>104</v>
      </c>
      <c r="I474" s="52">
        <f t="shared" ca="1" si="13"/>
        <v>0</v>
      </c>
      <c r="K474" s="150"/>
      <c r="L474" s="279"/>
      <c r="M474" s="279"/>
      <c r="O474" s="161"/>
      <c r="P474" s="279"/>
    </row>
    <row r="475" spans="4:16" s="233" customFormat="1" ht="12.75" customHeight="1" outlineLevel="2" x14ac:dyDescent="0.3">
      <c r="D475" s="70">
        <v>154</v>
      </c>
      <c r="E475" s="173"/>
      <c r="F475" s="71" t="str">
        <v>libre</v>
      </c>
      <c r="G475" s="71" t="str">
        <v>libre</v>
      </c>
      <c r="H475" s="138" t="s">
        <v>104</v>
      </c>
      <c r="I475" s="52">
        <f t="shared" ca="1" si="13"/>
        <v>0</v>
      </c>
      <c r="K475" s="150"/>
      <c r="L475" s="279"/>
      <c r="M475" s="279"/>
      <c r="O475" s="161"/>
      <c r="P475" s="279"/>
    </row>
    <row r="476" spans="4:16" s="233" customFormat="1" ht="12.75" customHeight="1" outlineLevel="2" x14ac:dyDescent="0.3">
      <c r="D476" s="70">
        <v>155</v>
      </c>
      <c r="E476" s="173"/>
      <c r="F476" s="71" t="str">
        <v>libre</v>
      </c>
      <c r="G476" s="71" t="str">
        <v>libre</v>
      </c>
      <c r="H476" s="138" t="s">
        <v>104</v>
      </c>
      <c r="I476" s="52">
        <f t="shared" ca="1" si="13"/>
        <v>0</v>
      </c>
      <c r="K476" s="150"/>
      <c r="L476" s="279"/>
      <c r="M476" s="279"/>
      <c r="O476" s="161"/>
      <c r="P476" s="279"/>
    </row>
    <row r="477" spans="4:16" s="233" customFormat="1" ht="12.75" customHeight="1" outlineLevel="2" x14ac:dyDescent="0.3">
      <c r="D477" s="70">
        <v>156</v>
      </c>
      <c r="E477" s="173"/>
      <c r="F477" s="71" t="str">
        <v>libre</v>
      </c>
      <c r="G477" s="71" t="str">
        <v>libre</v>
      </c>
      <c r="H477" s="138" t="s">
        <v>104</v>
      </c>
      <c r="I477" s="52">
        <f t="shared" ca="1" si="13"/>
        <v>0</v>
      </c>
      <c r="K477" s="150"/>
      <c r="L477" s="279"/>
      <c r="M477" s="279"/>
      <c r="O477" s="161"/>
      <c r="P477" s="279"/>
    </row>
    <row r="478" spans="4:16" s="233" customFormat="1" ht="12.75" customHeight="1" outlineLevel="2" x14ac:dyDescent="0.3">
      <c r="D478" s="70">
        <v>157</v>
      </c>
      <c r="E478" s="173"/>
      <c r="F478" s="71" t="str">
        <v>libre</v>
      </c>
      <c r="G478" s="71" t="str">
        <v>libre</v>
      </c>
      <c r="H478" s="138" t="s">
        <v>104</v>
      </c>
      <c r="I478" s="52">
        <f t="shared" ca="1" si="13"/>
        <v>0</v>
      </c>
      <c r="K478" s="150"/>
      <c r="L478" s="279"/>
      <c r="M478" s="279"/>
      <c r="O478" s="161"/>
      <c r="P478" s="279"/>
    </row>
    <row r="479" spans="4:16" s="233" customFormat="1" ht="12.75" customHeight="1" outlineLevel="2" x14ac:dyDescent="0.3">
      <c r="D479" s="70">
        <v>158</v>
      </c>
      <c r="E479" s="173"/>
      <c r="F479" s="71" t="str">
        <v>libre</v>
      </c>
      <c r="G479" s="71" t="str">
        <v>libre</v>
      </c>
      <c r="H479" s="138" t="s">
        <v>104</v>
      </c>
      <c r="I479" s="52">
        <f t="shared" ca="1" si="13"/>
        <v>0</v>
      </c>
      <c r="K479" s="150"/>
      <c r="L479" s="279"/>
      <c r="M479" s="279"/>
      <c r="O479" s="161"/>
      <c r="P479" s="279"/>
    </row>
    <row r="480" spans="4:16" s="233" customFormat="1" ht="12.75" customHeight="1" outlineLevel="2" x14ac:dyDescent="0.3">
      <c r="D480" s="70">
        <v>159</v>
      </c>
      <c r="E480" s="173"/>
      <c r="F480" s="71" t="str">
        <v>libre</v>
      </c>
      <c r="G480" s="71" t="str">
        <v>libre</v>
      </c>
      <c r="H480" s="138" t="s">
        <v>104</v>
      </c>
      <c r="I480" s="52">
        <f t="shared" ca="1" si="13"/>
        <v>0</v>
      </c>
      <c r="K480" s="150"/>
      <c r="L480" s="279"/>
      <c r="M480" s="279"/>
      <c r="O480" s="161"/>
      <c r="P480" s="279"/>
    </row>
    <row r="481" spans="4:16" s="233" customFormat="1" ht="12.75" customHeight="1" outlineLevel="2" x14ac:dyDescent="0.3">
      <c r="D481" s="70">
        <v>160</v>
      </c>
      <c r="E481" s="173"/>
      <c r="F481" s="71" t="str">
        <v>libre</v>
      </c>
      <c r="G481" s="71" t="str">
        <v>libre</v>
      </c>
      <c r="H481" s="138" t="s">
        <v>104</v>
      </c>
      <c r="I481" s="52">
        <f t="shared" ca="1" si="13"/>
        <v>0</v>
      </c>
      <c r="K481" s="150"/>
      <c r="L481" s="279"/>
      <c r="M481" s="279"/>
      <c r="O481" s="161"/>
      <c r="P481" s="279"/>
    </row>
    <row r="482" spans="4:16" s="233" customFormat="1" ht="12.75" customHeight="1" outlineLevel="2" x14ac:dyDescent="0.3">
      <c r="D482" s="70">
        <v>161</v>
      </c>
      <c r="E482" s="173"/>
      <c r="F482" s="71" t="str">
        <v>libre</v>
      </c>
      <c r="G482" s="71" t="str">
        <v>libre</v>
      </c>
      <c r="H482" s="138" t="s">
        <v>104</v>
      </c>
      <c r="I482" s="52">
        <f t="shared" ca="1" si="13"/>
        <v>0</v>
      </c>
      <c r="K482" s="150"/>
      <c r="L482" s="279"/>
      <c r="M482" s="279"/>
      <c r="O482" s="161"/>
      <c r="P482" s="279"/>
    </row>
    <row r="483" spans="4:16" s="233" customFormat="1" ht="12.75" customHeight="1" outlineLevel="2" x14ac:dyDescent="0.3">
      <c r="D483" s="70">
        <v>162</v>
      </c>
      <c r="E483" s="173"/>
      <c r="F483" s="71" t="str">
        <v>libre</v>
      </c>
      <c r="G483" s="71" t="str">
        <v>libre</v>
      </c>
      <c r="H483" s="138" t="s">
        <v>104</v>
      </c>
      <c r="I483" s="52">
        <f t="shared" ca="1" si="13"/>
        <v>0</v>
      </c>
      <c r="K483" s="150"/>
      <c r="L483" s="279"/>
      <c r="M483" s="279"/>
      <c r="O483" s="161"/>
      <c r="P483" s="279"/>
    </row>
    <row r="484" spans="4:16" s="233" customFormat="1" ht="12.75" customHeight="1" outlineLevel="2" x14ac:dyDescent="0.3">
      <c r="D484" s="70">
        <v>163</v>
      </c>
      <c r="E484" s="173"/>
      <c r="F484" s="71" t="str">
        <v>libre</v>
      </c>
      <c r="G484" s="71" t="str">
        <v>libre</v>
      </c>
      <c r="H484" s="138" t="s">
        <v>104</v>
      </c>
      <c r="I484" s="52">
        <f t="shared" ca="1" si="13"/>
        <v>0</v>
      </c>
      <c r="K484" s="150"/>
      <c r="L484" s="279"/>
      <c r="M484" s="279"/>
      <c r="O484" s="161"/>
      <c r="P484" s="279"/>
    </row>
    <row r="485" spans="4:16" s="233" customFormat="1" ht="12.75" customHeight="1" outlineLevel="2" x14ac:dyDescent="0.3">
      <c r="D485" s="70">
        <v>164</v>
      </c>
      <c r="E485" s="173"/>
      <c r="F485" s="71" t="str">
        <v>libre</v>
      </c>
      <c r="G485" s="71" t="str">
        <v>libre</v>
      </c>
      <c r="H485" s="138" t="s">
        <v>104</v>
      </c>
      <c r="I485" s="52">
        <f t="shared" ca="1" si="13"/>
        <v>0</v>
      </c>
      <c r="K485" s="150"/>
      <c r="L485" s="279"/>
      <c r="M485" s="279"/>
      <c r="O485" s="161"/>
      <c r="P485" s="279"/>
    </row>
    <row r="486" spans="4:16" s="233" customFormat="1" ht="12.75" customHeight="1" outlineLevel="2" x14ac:dyDescent="0.3">
      <c r="D486" s="70">
        <v>165</v>
      </c>
      <c r="E486" s="173"/>
      <c r="F486" s="71" t="str">
        <v>libre</v>
      </c>
      <c r="G486" s="71" t="str">
        <v>libre</v>
      </c>
      <c r="H486" s="138" t="s">
        <v>104</v>
      </c>
      <c r="I486" s="52">
        <f t="shared" ca="1" si="13"/>
        <v>0</v>
      </c>
      <c r="K486" s="150"/>
      <c r="L486" s="279"/>
      <c r="M486" s="279"/>
      <c r="O486" s="161"/>
      <c r="P486" s="279"/>
    </row>
    <row r="487" spans="4:16" s="233" customFormat="1" ht="12.75" customHeight="1" outlineLevel="2" x14ac:dyDescent="0.3">
      <c r="D487" s="70">
        <v>166</v>
      </c>
      <c r="E487" s="173"/>
      <c r="F487" s="71" t="str">
        <v>libre</v>
      </c>
      <c r="G487" s="71" t="str">
        <v>libre</v>
      </c>
      <c r="H487" s="138" t="s">
        <v>104</v>
      </c>
      <c r="I487" s="52">
        <f t="shared" ca="1" si="13"/>
        <v>0</v>
      </c>
      <c r="K487" s="150"/>
      <c r="L487" s="279"/>
      <c r="M487" s="279"/>
      <c r="O487" s="161"/>
      <c r="P487" s="279"/>
    </row>
    <row r="488" spans="4:16" s="233" customFormat="1" ht="12.75" customHeight="1" outlineLevel="2" x14ac:dyDescent="0.3">
      <c r="D488" s="70">
        <v>167</v>
      </c>
      <c r="E488" s="173"/>
      <c r="F488" s="71" t="str">
        <v>libre</v>
      </c>
      <c r="G488" s="71" t="str">
        <v>libre</v>
      </c>
      <c r="H488" s="138" t="s">
        <v>104</v>
      </c>
      <c r="I488" s="52">
        <f t="shared" ca="1" si="13"/>
        <v>0</v>
      </c>
      <c r="K488" s="150"/>
      <c r="L488" s="279"/>
      <c r="M488" s="279"/>
      <c r="O488" s="161"/>
      <c r="P488" s="279"/>
    </row>
    <row r="489" spans="4:16" s="233" customFormat="1" ht="12.75" customHeight="1" outlineLevel="2" x14ac:dyDescent="0.3">
      <c r="D489" s="70">
        <v>168</v>
      </c>
      <c r="E489" s="173"/>
      <c r="F489" s="71" t="str">
        <v>libre</v>
      </c>
      <c r="G489" s="71" t="str">
        <v>libre</v>
      </c>
      <c r="H489" s="138" t="s">
        <v>104</v>
      </c>
      <c r="I489" s="52">
        <f t="shared" ca="1" si="13"/>
        <v>0</v>
      </c>
      <c r="K489" s="150"/>
      <c r="L489" s="279"/>
      <c r="M489" s="279"/>
      <c r="O489" s="161"/>
      <c r="P489" s="279"/>
    </row>
    <row r="490" spans="4:16" s="233" customFormat="1" ht="12.75" customHeight="1" outlineLevel="2" x14ac:dyDescent="0.3">
      <c r="D490" s="70">
        <v>169</v>
      </c>
      <c r="E490" s="173"/>
      <c r="F490" s="71" t="str">
        <v>libre</v>
      </c>
      <c r="G490" s="71" t="str">
        <v>libre</v>
      </c>
      <c r="H490" s="138" t="s">
        <v>104</v>
      </c>
      <c r="I490" s="52">
        <f t="shared" ca="1" si="13"/>
        <v>0</v>
      </c>
      <c r="K490" s="150"/>
      <c r="L490" s="279"/>
      <c r="M490" s="279"/>
      <c r="O490" s="161"/>
      <c r="P490" s="279"/>
    </row>
    <row r="491" spans="4:16" s="233" customFormat="1" ht="12.75" customHeight="1" outlineLevel="2" x14ac:dyDescent="0.3">
      <c r="D491" s="70">
        <v>170</v>
      </c>
      <c r="E491" s="173"/>
      <c r="F491" s="71" t="str">
        <v>libre</v>
      </c>
      <c r="G491" s="71" t="str">
        <v>libre</v>
      </c>
      <c r="H491" s="138" t="s">
        <v>104</v>
      </c>
      <c r="I491" s="52">
        <f t="shared" ca="1" si="13"/>
        <v>0</v>
      </c>
      <c r="K491" s="150"/>
      <c r="L491" s="279"/>
      <c r="M491" s="279"/>
      <c r="O491" s="161"/>
      <c r="P491" s="279"/>
    </row>
    <row r="492" spans="4:16" s="233" customFormat="1" ht="12.75" customHeight="1" outlineLevel="2" x14ac:dyDescent="0.3">
      <c r="D492" s="70">
        <v>171</v>
      </c>
      <c r="E492" s="173"/>
      <c r="F492" s="71" t="str">
        <v>libre</v>
      </c>
      <c r="G492" s="71" t="str">
        <v>libre</v>
      </c>
      <c r="H492" s="138" t="s">
        <v>104</v>
      </c>
      <c r="I492" s="52">
        <f t="shared" ca="1" si="13"/>
        <v>0</v>
      </c>
      <c r="K492" s="150"/>
      <c r="L492" s="279"/>
      <c r="M492" s="279"/>
      <c r="O492" s="161"/>
      <c r="P492" s="279"/>
    </row>
    <row r="493" spans="4:16" s="233" customFormat="1" ht="12.75" customHeight="1" outlineLevel="2" x14ac:dyDescent="0.3">
      <c r="D493" s="70">
        <v>172</v>
      </c>
      <c r="E493" s="173"/>
      <c r="F493" s="71" t="str">
        <v>libre</v>
      </c>
      <c r="G493" s="71" t="str">
        <v>libre</v>
      </c>
      <c r="H493" s="138" t="s">
        <v>104</v>
      </c>
      <c r="I493" s="52">
        <f t="shared" ca="1" si="13"/>
        <v>0</v>
      </c>
      <c r="K493" s="150"/>
      <c r="L493" s="279"/>
      <c r="M493" s="279"/>
      <c r="O493" s="161"/>
      <c r="P493" s="279"/>
    </row>
    <row r="494" spans="4:16" s="233" customFormat="1" ht="12.75" customHeight="1" outlineLevel="2" x14ac:dyDescent="0.3">
      <c r="D494" s="70">
        <v>173</v>
      </c>
      <c r="E494" s="173"/>
      <c r="F494" s="71" t="str">
        <v>libre</v>
      </c>
      <c r="G494" s="71" t="str">
        <v>libre</v>
      </c>
      <c r="H494" s="138" t="s">
        <v>104</v>
      </c>
      <c r="I494" s="52">
        <f t="shared" ca="1" si="13"/>
        <v>0</v>
      </c>
      <c r="K494" s="150"/>
      <c r="L494" s="279"/>
      <c r="M494" s="279"/>
      <c r="O494" s="161"/>
      <c r="P494" s="279"/>
    </row>
    <row r="495" spans="4:16" s="233" customFormat="1" ht="12.75" customHeight="1" outlineLevel="2" x14ac:dyDescent="0.3">
      <c r="D495" s="70">
        <v>174</v>
      </c>
      <c r="E495" s="173"/>
      <c r="F495" s="71" t="str">
        <v>libre</v>
      </c>
      <c r="G495" s="71" t="str">
        <v>libre</v>
      </c>
      <c r="H495" s="138" t="s">
        <v>104</v>
      </c>
      <c r="I495" s="52">
        <f t="shared" ca="1" si="13"/>
        <v>0</v>
      </c>
      <c r="K495" s="150"/>
      <c r="L495" s="279"/>
      <c r="M495" s="279"/>
      <c r="O495" s="161"/>
      <c r="P495" s="279"/>
    </row>
    <row r="496" spans="4:16" s="233" customFormat="1" ht="12.75" customHeight="1" outlineLevel="2" x14ac:dyDescent="0.3">
      <c r="D496" s="70">
        <v>175</v>
      </c>
      <c r="E496" s="173"/>
      <c r="F496" s="71" t="str">
        <v>libre</v>
      </c>
      <c r="G496" s="71" t="str">
        <v>libre</v>
      </c>
      <c r="H496" s="138" t="s">
        <v>104</v>
      </c>
      <c r="I496" s="52">
        <f t="shared" ca="1" si="13"/>
        <v>0</v>
      </c>
      <c r="K496" s="150"/>
      <c r="L496" s="279"/>
      <c r="M496" s="279"/>
      <c r="O496" s="161"/>
      <c r="P496" s="279"/>
    </row>
    <row r="497" spans="4:16" s="233" customFormat="1" ht="12.75" customHeight="1" outlineLevel="2" x14ac:dyDescent="0.3">
      <c r="D497" s="70">
        <v>176</v>
      </c>
      <c r="E497" s="173"/>
      <c r="F497" s="71" t="str">
        <v>libre</v>
      </c>
      <c r="G497" s="71" t="str">
        <v>libre</v>
      </c>
      <c r="H497" s="138" t="s">
        <v>104</v>
      </c>
      <c r="I497" s="52">
        <f t="shared" ca="1" si="13"/>
        <v>0</v>
      </c>
      <c r="K497" s="150"/>
      <c r="L497" s="279"/>
      <c r="M497" s="279"/>
      <c r="O497" s="161"/>
      <c r="P497" s="279"/>
    </row>
    <row r="498" spans="4:16" s="233" customFormat="1" ht="12.75" customHeight="1" outlineLevel="2" x14ac:dyDescent="0.3">
      <c r="D498" s="70">
        <v>177</v>
      </c>
      <c r="E498" s="173"/>
      <c r="F498" s="71" t="str">
        <v>libre</v>
      </c>
      <c r="G498" s="71" t="str">
        <v>libre</v>
      </c>
      <c r="H498" s="138" t="s">
        <v>104</v>
      </c>
      <c r="I498" s="52">
        <f t="shared" ca="1" si="13"/>
        <v>0</v>
      </c>
      <c r="K498" s="150"/>
      <c r="L498" s="279"/>
      <c r="M498" s="279"/>
      <c r="O498" s="161"/>
      <c r="P498" s="279"/>
    </row>
    <row r="499" spans="4:16" s="233" customFormat="1" ht="12.75" customHeight="1" outlineLevel="2" x14ac:dyDescent="0.3">
      <c r="D499" s="70">
        <v>178</v>
      </c>
      <c r="E499" s="173"/>
      <c r="F499" s="71" t="str">
        <v>libre</v>
      </c>
      <c r="G499" s="71" t="str">
        <v>libre</v>
      </c>
      <c r="H499" s="138" t="s">
        <v>104</v>
      </c>
      <c r="I499" s="52">
        <f t="shared" ca="1" si="13"/>
        <v>0</v>
      </c>
      <c r="K499" s="150"/>
      <c r="L499" s="279"/>
      <c r="M499" s="279"/>
      <c r="O499" s="161"/>
      <c r="P499" s="279"/>
    </row>
    <row r="500" spans="4:16" s="233" customFormat="1" ht="12.75" customHeight="1" outlineLevel="2" x14ac:dyDescent="0.3">
      <c r="D500" s="70">
        <v>179</v>
      </c>
      <c r="E500" s="173"/>
      <c r="F500" s="71" t="str">
        <v>libre</v>
      </c>
      <c r="G500" s="71" t="str">
        <v>libre</v>
      </c>
      <c r="H500" s="138" t="s">
        <v>104</v>
      </c>
      <c r="I500" s="52">
        <f t="shared" ca="1" si="13"/>
        <v>0</v>
      </c>
      <c r="K500" s="150"/>
      <c r="L500" s="279"/>
      <c r="M500" s="279"/>
      <c r="O500" s="161"/>
      <c r="P500" s="279"/>
    </row>
    <row r="501" spans="4:16" s="233" customFormat="1" ht="12.75" customHeight="1" outlineLevel="2" x14ac:dyDescent="0.3">
      <c r="D501" s="70">
        <v>180</v>
      </c>
      <c r="E501" s="173"/>
      <c r="F501" s="71" t="str">
        <v>libre</v>
      </c>
      <c r="G501" s="71" t="str">
        <v>libre</v>
      </c>
      <c r="H501" s="138" t="s">
        <v>104</v>
      </c>
      <c r="I501" s="52">
        <f t="shared" ca="1" si="13"/>
        <v>0</v>
      </c>
      <c r="K501" s="150"/>
      <c r="L501" s="279"/>
      <c r="M501" s="279"/>
      <c r="O501" s="161"/>
      <c r="P501" s="279"/>
    </row>
    <row r="502" spans="4:16" s="233" customFormat="1" ht="12.75" customHeight="1" outlineLevel="2" x14ac:dyDescent="0.3">
      <c r="D502" s="70">
        <v>181</v>
      </c>
      <c r="E502" s="173"/>
      <c r="F502" s="71" t="str">
        <v>libre</v>
      </c>
      <c r="G502" s="71" t="str">
        <v>libre</v>
      </c>
      <c r="H502" s="138" t="s">
        <v>104</v>
      </c>
      <c r="I502" s="52">
        <f t="shared" ca="1" si="13"/>
        <v>0</v>
      </c>
      <c r="K502" s="150"/>
      <c r="L502" s="279"/>
      <c r="M502" s="279"/>
      <c r="O502" s="161"/>
      <c r="P502" s="279"/>
    </row>
    <row r="503" spans="4:16" s="233" customFormat="1" ht="12.75" customHeight="1" outlineLevel="2" x14ac:dyDescent="0.3">
      <c r="D503" s="70">
        <v>182</v>
      </c>
      <c r="E503" s="173"/>
      <c r="F503" s="71" t="str">
        <v>libre</v>
      </c>
      <c r="G503" s="71" t="str">
        <v>libre</v>
      </c>
      <c r="H503" s="138" t="s">
        <v>104</v>
      </c>
      <c r="I503" s="52">
        <f t="shared" ca="1" si="13"/>
        <v>0</v>
      </c>
      <c r="K503" s="150"/>
      <c r="L503" s="279"/>
      <c r="M503" s="279"/>
      <c r="O503" s="161"/>
      <c r="P503" s="279"/>
    </row>
    <row r="504" spans="4:16" s="233" customFormat="1" ht="12.75" customHeight="1" outlineLevel="2" x14ac:dyDescent="0.3">
      <c r="D504" s="70">
        <v>183</v>
      </c>
      <c r="E504" s="173"/>
      <c r="F504" s="71" t="str">
        <v>libre</v>
      </c>
      <c r="G504" s="71" t="str">
        <v>libre</v>
      </c>
      <c r="H504" s="138" t="s">
        <v>104</v>
      </c>
      <c r="I504" s="52">
        <f t="shared" ca="1" si="13"/>
        <v>0</v>
      </c>
      <c r="K504" s="150"/>
      <c r="L504" s="279"/>
      <c r="M504" s="279"/>
      <c r="O504" s="161"/>
      <c r="P504" s="279"/>
    </row>
    <row r="505" spans="4:16" s="233" customFormat="1" ht="12.75" customHeight="1" outlineLevel="2" x14ac:dyDescent="0.3">
      <c r="D505" s="70">
        <v>184</v>
      </c>
      <c r="E505" s="173"/>
      <c r="F505" s="71" t="str">
        <v>libre</v>
      </c>
      <c r="G505" s="71" t="str">
        <v>libre</v>
      </c>
      <c r="H505" s="138" t="s">
        <v>104</v>
      </c>
      <c r="I505" s="52">
        <f t="shared" ca="1" si="13"/>
        <v>0</v>
      </c>
      <c r="K505" s="150"/>
      <c r="L505" s="279"/>
      <c r="M505" s="279"/>
      <c r="O505" s="161"/>
      <c r="P505" s="279"/>
    </row>
    <row r="506" spans="4:16" s="233" customFormat="1" ht="12.75" customHeight="1" outlineLevel="2" x14ac:dyDescent="0.3">
      <c r="D506" s="70">
        <v>185</v>
      </c>
      <c r="E506" s="173"/>
      <c r="F506" s="71" t="str">
        <v>libre</v>
      </c>
      <c r="G506" s="71" t="str">
        <v>libre</v>
      </c>
      <c r="H506" s="138" t="s">
        <v>104</v>
      </c>
      <c r="I506" s="52">
        <f t="shared" ca="1" si="13"/>
        <v>0</v>
      </c>
      <c r="K506" s="150"/>
      <c r="L506" s="279"/>
      <c r="M506" s="279"/>
      <c r="O506" s="161"/>
      <c r="P506" s="279"/>
    </row>
    <row r="507" spans="4:16" s="233" customFormat="1" ht="12.75" customHeight="1" outlineLevel="2" x14ac:dyDescent="0.3">
      <c r="D507" s="70">
        <v>186</v>
      </c>
      <c r="E507" s="173"/>
      <c r="F507" s="71" t="str">
        <v>libre</v>
      </c>
      <c r="G507" s="71" t="str">
        <v>libre</v>
      </c>
      <c r="H507" s="138" t="s">
        <v>104</v>
      </c>
      <c r="I507" s="52">
        <f t="shared" ca="1" si="13"/>
        <v>0</v>
      </c>
      <c r="K507" s="150"/>
      <c r="L507" s="279"/>
      <c r="M507" s="279"/>
      <c r="O507" s="161"/>
      <c r="P507" s="279"/>
    </row>
    <row r="508" spans="4:16" s="233" customFormat="1" ht="12.75" customHeight="1" outlineLevel="2" x14ac:dyDescent="0.3">
      <c r="D508" s="70">
        <v>187</v>
      </c>
      <c r="E508" s="173"/>
      <c r="F508" s="71" t="str">
        <v>libre</v>
      </c>
      <c r="G508" s="71" t="str">
        <v>libre</v>
      </c>
      <c r="H508" s="138" t="s">
        <v>104</v>
      </c>
      <c r="I508" s="52">
        <f t="shared" ca="1" si="13"/>
        <v>0</v>
      </c>
      <c r="K508" s="150"/>
      <c r="L508" s="279"/>
      <c r="M508" s="279"/>
      <c r="O508" s="161"/>
      <c r="P508" s="279"/>
    </row>
    <row r="509" spans="4:16" s="233" customFormat="1" ht="12.75" customHeight="1" outlineLevel="2" x14ac:dyDescent="0.3">
      <c r="D509" s="70">
        <v>188</v>
      </c>
      <c r="E509" s="173"/>
      <c r="F509" s="71" t="str">
        <v>libre</v>
      </c>
      <c r="G509" s="71" t="str">
        <v>libre</v>
      </c>
      <c r="H509" s="138" t="s">
        <v>104</v>
      </c>
      <c r="I509" s="52">
        <f t="shared" ca="1" si="13"/>
        <v>0</v>
      </c>
      <c r="K509" s="150"/>
      <c r="L509" s="279"/>
      <c r="M509" s="279"/>
      <c r="O509" s="161"/>
      <c r="P509" s="279"/>
    </row>
    <row r="510" spans="4:16" s="233" customFormat="1" ht="12.75" customHeight="1" outlineLevel="2" x14ac:dyDescent="0.3">
      <c r="D510" s="70">
        <v>189</v>
      </c>
      <c r="E510" s="173"/>
      <c r="F510" s="71" t="str">
        <v>libre</v>
      </c>
      <c r="G510" s="71" t="str">
        <v>libre</v>
      </c>
      <c r="H510" s="138" t="s">
        <v>104</v>
      </c>
      <c r="I510" s="52">
        <f t="shared" ca="1" si="13"/>
        <v>0</v>
      </c>
      <c r="K510" s="150"/>
      <c r="L510" s="279"/>
      <c r="M510" s="279"/>
      <c r="O510" s="161"/>
      <c r="P510" s="279"/>
    </row>
    <row r="511" spans="4:16" s="233" customFormat="1" ht="12.75" customHeight="1" outlineLevel="2" x14ac:dyDescent="0.3">
      <c r="D511" s="70">
        <v>190</v>
      </c>
      <c r="E511" s="173"/>
      <c r="F511" s="71" t="str">
        <v>libre</v>
      </c>
      <c r="G511" s="71" t="str">
        <v>libre</v>
      </c>
      <c r="H511" s="138" t="s">
        <v>104</v>
      </c>
      <c r="I511" s="52">
        <f t="shared" ca="1" si="13"/>
        <v>0</v>
      </c>
      <c r="K511" s="150"/>
      <c r="L511" s="279"/>
      <c r="M511" s="279"/>
      <c r="O511" s="161"/>
      <c r="P511" s="279"/>
    </row>
    <row r="512" spans="4:16" s="233" customFormat="1" ht="12.75" customHeight="1" outlineLevel="2" x14ac:dyDescent="0.3">
      <c r="D512" s="70">
        <v>191</v>
      </c>
      <c r="E512" s="173"/>
      <c r="F512" s="71" t="str">
        <v>libre</v>
      </c>
      <c r="G512" s="71" t="str">
        <v>libre</v>
      </c>
      <c r="H512" s="138" t="s">
        <v>104</v>
      </c>
      <c r="I512" s="52">
        <f t="shared" ca="1" si="13"/>
        <v>0</v>
      </c>
      <c r="K512" s="150"/>
      <c r="L512" s="279"/>
      <c r="M512" s="279"/>
      <c r="O512" s="161"/>
      <c r="P512" s="279"/>
    </row>
    <row r="513" spans="4:16" s="233" customFormat="1" ht="12.75" customHeight="1" outlineLevel="2" x14ac:dyDescent="0.3">
      <c r="D513" s="70">
        <v>192</v>
      </c>
      <c r="E513" s="173"/>
      <c r="F513" s="71" t="str">
        <v>libre</v>
      </c>
      <c r="G513" s="71" t="str">
        <v>libre</v>
      </c>
      <c r="H513" s="138" t="s">
        <v>104</v>
      </c>
      <c r="I513" s="52">
        <f t="shared" ca="1" si="13"/>
        <v>0</v>
      </c>
      <c r="K513" s="150"/>
      <c r="L513" s="279"/>
      <c r="M513" s="279"/>
      <c r="O513" s="161"/>
      <c r="P513" s="279"/>
    </row>
    <row r="514" spans="4:16" s="233" customFormat="1" ht="12.75" customHeight="1" outlineLevel="2" x14ac:dyDescent="0.3">
      <c r="D514" s="70">
        <v>193</v>
      </c>
      <c r="E514" s="173"/>
      <c r="F514" s="71" t="str">
        <v>libre</v>
      </c>
      <c r="G514" s="71" t="str">
        <v>libre</v>
      </c>
      <c r="H514" s="138" t="s">
        <v>104</v>
      </c>
      <c r="I514" s="52">
        <f t="shared" ca="1" si="13"/>
        <v>0</v>
      </c>
      <c r="K514" s="150"/>
      <c r="L514" s="279"/>
      <c r="M514" s="279"/>
      <c r="O514" s="161"/>
      <c r="P514" s="279"/>
    </row>
    <row r="515" spans="4:16" s="233" customFormat="1" ht="12.75" customHeight="1" outlineLevel="2" x14ac:dyDescent="0.3">
      <c r="D515" s="70">
        <v>194</v>
      </c>
      <c r="E515" s="173"/>
      <c r="F515" s="71" t="str">
        <v>libre</v>
      </c>
      <c r="G515" s="71" t="str">
        <v>libre</v>
      </c>
      <c r="H515" s="138" t="s">
        <v>104</v>
      </c>
      <c r="I515" s="52">
        <f t="shared" ref="I515:I578" ca="1" si="14">IF(M206=0,0,M206)</f>
        <v>0</v>
      </c>
      <c r="K515" s="150"/>
      <c r="L515" s="279"/>
      <c r="M515" s="279"/>
      <c r="O515" s="161"/>
      <c r="P515" s="279"/>
    </row>
    <row r="516" spans="4:16" s="233" customFormat="1" ht="12.75" customHeight="1" outlineLevel="2" x14ac:dyDescent="0.3">
      <c r="D516" s="70">
        <v>195</v>
      </c>
      <c r="E516" s="173"/>
      <c r="F516" s="71" t="str">
        <v>libre</v>
      </c>
      <c r="G516" s="71" t="str">
        <v>libre</v>
      </c>
      <c r="H516" s="138" t="s">
        <v>104</v>
      </c>
      <c r="I516" s="52">
        <f t="shared" ca="1" si="14"/>
        <v>0</v>
      </c>
      <c r="K516" s="150"/>
      <c r="L516" s="279"/>
      <c r="M516" s="279"/>
      <c r="O516" s="161"/>
      <c r="P516" s="279"/>
    </row>
    <row r="517" spans="4:16" s="233" customFormat="1" ht="12.75" customHeight="1" outlineLevel="2" x14ac:dyDescent="0.3">
      <c r="D517" s="70">
        <v>196</v>
      </c>
      <c r="E517" s="173"/>
      <c r="F517" s="71" t="str">
        <v>libre</v>
      </c>
      <c r="G517" s="71" t="str">
        <v>libre</v>
      </c>
      <c r="H517" s="138" t="s">
        <v>104</v>
      </c>
      <c r="I517" s="52">
        <f t="shared" ca="1" si="14"/>
        <v>0</v>
      </c>
      <c r="K517" s="150"/>
      <c r="L517" s="279"/>
      <c r="M517" s="279"/>
      <c r="O517" s="161"/>
      <c r="P517" s="279"/>
    </row>
    <row r="518" spans="4:16" s="233" customFormat="1" ht="12.75" customHeight="1" outlineLevel="2" x14ac:dyDescent="0.3">
      <c r="D518" s="70">
        <v>197</v>
      </c>
      <c r="E518" s="173"/>
      <c r="F518" s="71" t="str">
        <v>libre</v>
      </c>
      <c r="G518" s="71" t="str">
        <v>libre</v>
      </c>
      <c r="H518" s="138" t="s">
        <v>104</v>
      </c>
      <c r="I518" s="52">
        <f t="shared" ca="1" si="14"/>
        <v>0</v>
      </c>
      <c r="K518" s="150"/>
      <c r="L518" s="279"/>
      <c r="M518" s="279"/>
      <c r="O518" s="161"/>
      <c r="P518" s="279"/>
    </row>
    <row r="519" spans="4:16" s="233" customFormat="1" outlineLevel="1" x14ac:dyDescent="0.3">
      <c r="D519" s="70">
        <v>198</v>
      </c>
      <c r="E519" s="173"/>
      <c r="F519" s="71" t="str">
        <v>libre</v>
      </c>
      <c r="G519" s="71" t="str">
        <v>libre</v>
      </c>
      <c r="H519" s="138" t="s">
        <v>104</v>
      </c>
      <c r="I519" s="52">
        <f t="shared" ca="1" si="14"/>
        <v>0</v>
      </c>
      <c r="K519" s="150"/>
      <c r="L519" s="279"/>
      <c r="M519" s="279"/>
      <c r="O519" s="161"/>
      <c r="P519" s="279"/>
    </row>
    <row r="520" spans="4:16" s="233" customFormat="1" outlineLevel="1" x14ac:dyDescent="0.3">
      <c r="D520" s="70">
        <v>199</v>
      </c>
      <c r="E520" s="173"/>
      <c r="F520" s="71" t="str">
        <v>libre</v>
      </c>
      <c r="G520" s="71" t="str">
        <v>libre</v>
      </c>
      <c r="H520" s="138" t="s">
        <v>104</v>
      </c>
      <c r="I520" s="52">
        <f t="shared" ca="1" si="14"/>
        <v>0</v>
      </c>
      <c r="K520" s="150"/>
      <c r="L520" s="279"/>
      <c r="M520" s="279"/>
      <c r="O520" s="161"/>
      <c r="P520" s="279"/>
    </row>
    <row r="521" spans="4:16" s="233" customFormat="1" outlineLevel="1" x14ac:dyDescent="0.3">
      <c r="D521" s="70">
        <v>200</v>
      </c>
      <c r="E521" s="173"/>
      <c r="F521" s="71" t="str">
        <v>Sitios</v>
      </c>
      <c r="G521" s="71" t="str">
        <v>Alquiler Sitios</v>
      </c>
      <c r="H521" s="138" t="s">
        <v>104</v>
      </c>
      <c r="I521" s="52">
        <f t="shared" ca="1" si="14"/>
        <v>18165304.268846504</v>
      </c>
      <c r="K521" s="150"/>
      <c r="L521" s="279"/>
      <c r="M521" s="279"/>
      <c r="O521" s="161"/>
      <c r="P521" s="279"/>
    </row>
    <row r="522" spans="4:16" s="233" customFormat="1" outlineLevel="1" x14ac:dyDescent="0.3">
      <c r="D522" s="70">
        <v>201</v>
      </c>
      <c r="E522" s="173"/>
      <c r="F522" s="71" t="str">
        <v>Sitios</v>
      </c>
      <c r="G522" s="71" t="str">
        <v>Energía Eléctrica Sitios</v>
      </c>
      <c r="H522" s="138" t="s">
        <v>104</v>
      </c>
      <c r="I522" s="52">
        <f t="shared" ca="1" si="14"/>
        <v>18165304.268846504</v>
      </c>
      <c r="K522" s="150"/>
      <c r="L522" s="279"/>
      <c r="M522" s="279"/>
      <c r="O522" s="161"/>
      <c r="P522" s="279"/>
    </row>
    <row r="523" spans="4:16" s="233" customFormat="1" ht="12.75" hidden="1" customHeight="1" outlineLevel="2" x14ac:dyDescent="0.3">
      <c r="D523" s="70">
        <v>202</v>
      </c>
      <c r="E523" s="173"/>
      <c r="F523" s="71" t="str">
        <v>Sitios</v>
      </c>
      <c r="G523" s="71" t="str">
        <v>Mantenimiento de Sitios</v>
      </c>
      <c r="H523" s="138" t="s">
        <v>104</v>
      </c>
      <c r="I523" s="52">
        <f t="shared" ca="1" si="14"/>
        <v>18165304.268846504</v>
      </c>
      <c r="K523" s="150"/>
      <c r="L523" s="279"/>
      <c r="M523" s="279"/>
      <c r="O523" s="161"/>
      <c r="P523" s="279"/>
    </row>
    <row r="524" spans="4:16" s="233" customFormat="1" ht="12.75" hidden="1" customHeight="1" outlineLevel="2" x14ac:dyDescent="0.3">
      <c r="D524" s="70">
        <v>203</v>
      </c>
      <c r="E524" s="173"/>
      <c r="F524" s="71" t="str">
        <v>Sitios</v>
      </c>
      <c r="G524" s="71" t="str">
        <v>Vigilancia</v>
      </c>
      <c r="H524" s="138" t="s">
        <v>104</v>
      </c>
      <c r="I524" s="52">
        <f t="shared" ca="1" si="14"/>
        <v>18165304.268846504</v>
      </c>
      <c r="K524" s="150"/>
      <c r="L524" s="279"/>
      <c r="M524" s="279"/>
      <c r="O524" s="161"/>
      <c r="P524" s="279"/>
    </row>
    <row r="525" spans="4:16" s="233" customFormat="1" ht="12.75" hidden="1" customHeight="1" outlineLevel="2" x14ac:dyDescent="0.3">
      <c r="D525" s="70">
        <v>204</v>
      </c>
      <c r="E525" s="173"/>
      <c r="F525" s="71" t="str">
        <v>Sitios</v>
      </c>
      <c r="G525" s="71" t="str">
        <v>Combustible</v>
      </c>
      <c r="H525" s="138" t="s">
        <v>104</v>
      </c>
      <c r="I525" s="52">
        <f t="shared" ca="1" si="14"/>
        <v>18165304.268846504</v>
      </c>
      <c r="K525" s="150"/>
      <c r="L525" s="279"/>
      <c r="M525" s="279"/>
      <c r="O525" s="161"/>
      <c r="P525" s="279"/>
    </row>
    <row r="526" spans="4:16" s="233" customFormat="1" ht="12.75" hidden="1" customHeight="1" outlineLevel="2" x14ac:dyDescent="0.3">
      <c r="D526" s="70">
        <v>205</v>
      </c>
      <c r="E526" s="173"/>
      <c r="F526" s="71" t="str">
        <v>Sitios</v>
      </c>
      <c r="G526" s="71" t="str">
        <v>Contratos</v>
      </c>
      <c r="H526" s="138" t="s">
        <v>104</v>
      </c>
      <c r="I526" s="52">
        <f t="shared" ca="1" si="14"/>
        <v>18165304.268846504</v>
      </c>
      <c r="K526" s="150"/>
      <c r="L526" s="279"/>
      <c r="M526" s="279"/>
      <c r="O526" s="161"/>
      <c r="P526" s="279"/>
    </row>
    <row r="527" spans="4:16" s="233" customFormat="1" ht="12.75" hidden="1" customHeight="1" outlineLevel="2" x14ac:dyDescent="0.3">
      <c r="D527" s="70">
        <v>206</v>
      </c>
      <c r="E527" s="173"/>
      <c r="F527" s="71" t="str">
        <v>Sitios</v>
      </c>
      <c r="G527" s="71" t="str">
        <v>Transmisión</v>
      </c>
      <c r="H527" s="138" t="s">
        <v>104</v>
      </c>
      <c r="I527" s="52">
        <f t="shared" ca="1" si="14"/>
        <v>0</v>
      </c>
      <c r="K527" s="150"/>
      <c r="L527" s="279"/>
      <c r="M527" s="279"/>
      <c r="O527" s="161"/>
      <c r="P527" s="279"/>
    </row>
    <row r="528" spans="4:16" s="233" customFormat="1" ht="12.75" hidden="1" customHeight="1" outlineLevel="2" x14ac:dyDescent="0.3">
      <c r="D528" s="70">
        <v>207</v>
      </c>
      <c r="E528" s="173"/>
      <c r="F528" s="71" t="str">
        <v>Sitios</v>
      </c>
      <c r="G528" s="71" t="str">
        <v>Otros gastos, sanciones, municipios</v>
      </c>
      <c r="H528" s="138" t="s">
        <v>104</v>
      </c>
      <c r="I528" s="52">
        <f t="shared" ca="1" si="14"/>
        <v>18165304.268846504</v>
      </c>
      <c r="K528" s="150"/>
      <c r="L528" s="279"/>
      <c r="M528" s="279"/>
      <c r="O528" s="161"/>
      <c r="P528" s="279"/>
    </row>
    <row r="529" spans="4:16" s="233" customFormat="1" ht="12.75" hidden="1" customHeight="1" outlineLevel="2" x14ac:dyDescent="0.3">
      <c r="D529" s="70">
        <v>208</v>
      </c>
      <c r="E529" s="173"/>
      <c r="F529" s="71" t="str">
        <v>Sitios</v>
      </c>
      <c r="G529" s="71" t="str">
        <v>O&amp;M Sitios y Core</v>
      </c>
      <c r="H529" s="138" t="s">
        <v>104</v>
      </c>
      <c r="I529" s="52">
        <f t="shared" ca="1" si="14"/>
        <v>18165304.268846504</v>
      </c>
      <c r="K529" s="150"/>
      <c r="L529" s="279"/>
      <c r="M529" s="279"/>
      <c r="O529" s="161"/>
      <c r="P529" s="279"/>
    </row>
    <row r="530" spans="4:16" s="233" customFormat="1" ht="12.75" hidden="1" customHeight="1" outlineLevel="2" x14ac:dyDescent="0.3">
      <c r="D530" s="70">
        <v>209</v>
      </c>
      <c r="E530" s="173"/>
      <c r="F530" s="71" t="str">
        <v>Core</v>
      </c>
      <c r="G530" s="71" t="str">
        <v>O&amp;M Plataforma de TI</v>
      </c>
      <c r="H530" s="138" t="s">
        <v>104</v>
      </c>
      <c r="I530" s="52">
        <f t="shared" ca="1" si="14"/>
        <v>18165304.268846504</v>
      </c>
      <c r="K530" s="150"/>
      <c r="L530" s="279"/>
      <c r="M530" s="279"/>
      <c r="O530" s="161"/>
      <c r="P530" s="279"/>
    </row>
    <row r="531" spans="4:16" s="233" customFormat="1" ht="12.75" hidden="1" customHeight="1" outlineLevel="2" x14ac:dyDescent="0.3">
      <c r="D531" s="70">
        <v>210</v>
      </c>
      <c r="E531" s="173"/>
      <c r="F531" s="71" t="str">
        <v>Core</v>
      </c>
      <c r="G531" s="71" t="str">
        <v>Otros gastos TI</v>
      </c>
      <c r="H531" s="138" t="s">
        <v>104</v>
      </c>
      <c r="I531" s="52">
        <f t="shared" ca="1" si="14"/>
        <v>18165304.268846504</v>
      </c>
      <c r="K531" s="150"/>
      <c r="L531" s="279"/>
      <c r="M531" s="279"/>
      <c r="O531" s="161"/>
      <c r="P531" s="279"/>
    </row>
    <row r="532" spans="4:16" s="233" customFormat="1" ht="12.75" hidden="1" customHeight="1" outlineLevel="2" x14ac:dyDescent="0.3">
      <c r="D532" s="70">
        <v>211</v>
      </c>
      <c r="E532" s="173"/>
      <c r="F532" s="71" t="str">
        <v>Sitios</v>
      </c>
      <c r="G532" s="71" t="str">
        <v>Servicios Externos</v>
      </c>
      <c r="H532" s="138" t="s">
        <v>104</v>
      </c>
      <c r="I532" s="52">
        <f t="shared" ca="1" si="14"/>
        <v>18165304.268846504</v>
      </c>
      <c r="K532" s="150"/>
      <c r="L532" s="279"/>
      <c r="M532" s="279"/>
      <c r="O532" s="161"/>
      <c r="P532" s="279"/>
    </row>
    <row r="533" spans="4:16" s="233" customFormat="1" ht="12.75" hidden="1" customHeight="1" outlineLevel="2" x14ac:dyDescent="0.3">
      <c r="D533" s="70">
        <v>212</v>
      </c>
      <c r="E533" s="173"/>
      <c r="F533" s="71" t="str">
        <v>Espectro</v>
      </c>
      <c r="G533" s="71" t="str">
        <v>Canon por Uso de Espectro Radioléctrico</v>
      </c>
      <c r="H533" s="138" t="s">
        <v>104</v>
      </c>
      <c r="I533" s="52">
        <f t="shared" ca="1" si="14"/>
        <v>18165304.268846504</v>
      </c>
      <c r="K533" s="150"/>
      <c r="L533" s="279"/>
      <c r="M533" s="279"/>
      <c r="O533" s="161"/>
      <c r="P533" s="279"/>
    </row>
    <row r="534" spans="4:16" s="233" customFormat="1" ht="12.75" hidden="1" customHeight="1" outlineLevel="2" x14ac:dyDescent="0.3">
      <c r="D534" s="70">
        <v>213</v>
      </c>
      <c r="E534" s="173"/>
      <c r="F534" s="71" t="str">
        <v>Aportes</v>
      </c>
      <c r="G534" s="71" t="str">
        <v>Aportes MTC</v>
      </c>
      <c r="H534" s="138" t="s">
        <v>104</v>
      </c>
      <c r="I534" s="52">
        <f t="shared" ca="1" si="14"/>
        <v>18165304.268846504</v>
      </c>
      <c r="K534" s="150"/>
      <c r="L534" s="279"/>
      <c r="M534" s="279"/>
      <c r="O534" s="161"/>
      <c r="P534" s="279"/>
    </row>
    <row r="535" spans="4:16" s="233" customFormat="1" ht="12.75" hidden="1" customHeight="1" outlineLevel="2" x14ac:dyDescent="0.3">
      <c r="D535" s="70">
        <v>214</v>
      </c>
      <c r="E535" s="173"/>
      <c r="F535" s="71" t="str">
        <v>Aportes</v>
      </c>
      <c r="G535" s="71" t="str">
        <v>Aportes Osiptel</v>
      </c>
      <c r="H535" s="138" t="s">
        <v>104</v>
      </c>
      <c r="I535" s="52">
        <f t="shared" ca="1" si="14"/>
        <v>18165304.268846504</v>
      </c>
      <c r="K535" s="150"/>
      <c r="L535" s="279"/>
      <c r="M535" s="279"/>
      <c r="O535" s="161"/>
      <c r="P535" s="279"/>
    </row>
    <row r="536" spans="4:16" s="233" customFormat="1" ht="12.75" hidden="1" customHeight="1" outlineLevel="2" x14ac:dyDescent="0.3">
      <c r="D536" s="70">
        <v>215</v>
      </c>
      <c r="E536" s="173"/>
      <c r="F536" s="71" t="str">
        <v>Aportes</v>
      </c>
      <c r="G536" s="71" t="str">
        <v>Aportes Fitel</v>
      </c>
      <c r="H536" s="138" t="s">
        <v>104</v>
      </c>
      <c r="I536" s="52">
        <f t="shared" ca="1" si="14"/>
        <v>18165304.268846504</v>
      </c>
      <c r="K536" s="150"/>
      <c r="L536" s="279"/>
      <c r="M536" s="279"/>
      <c r="O536" s="161"/>
      <c r="P536" s="279"/>
    </row>
    <row r="537" spans="4:16" s="233" customFormat="1" ht="12.75" hidden="1" customHeight="1" outlineLevel="2" x14ac:dyDescent="0.3">
      <c r="D537" s="70">
        <v>216</v>
      </c>
      <c r="E537" s="173"/>
      <c r="F537" s="71" t="str">
        <v>libre</v>
      </c>
      <c r="G537" s="71" t="str">
        <v>libre</v>
      </c>
      <c r="H537" s="138" t="s">
        <v>104</v>
      </c>
      <c r="I537" s="52">
        <f t="shared" ca="1" si="14"/>
        <v>0</v>
      </c>
      <c r="K537" s="150"/>
      <c r="L537" s="279"/>
      <c r="M537" s="279"/>
      <c r="O537" s="161"/>
      <c r="P537" s="279"/>
    </row>
    <row r="538" spans="4:16" s="233" customFormat="1" ht="12.75" hidden="1" customHeight="1" outlineLevel="2" x14ac:dyDescent="0.3">
      <c r="D538" s="70">
        <v>217</v>
      </c>
      <c r="E538" s="173"/>
      <c r="F538" s="71" t="str">
        <v>libre</v>
      </c>
      <c r="G538" s="71" t="str">
        <v>libre</v>
      </c>
      <c r="H538" s="138" t="s">
        <v>104</v>
      </c>
      <c r="I538" s="52">
        <f t="shared" ca="1" si="14"/>
        <v>0</v>
      </c>
      <c r="K538" s="150"/>
      <c r="L538" s="279"/>
      <c r="M538" s="279"/>
      <c r="O538" s="161"/>
      <c r="P538" s="279"/>
    </row>
    <row r="539" spans="4:16" s="233" customFormat="1" ht="12.75" hidden="1" customHeight="1" outlineLevel="2" x14ac:dyDescent="0.3">
      <c r="D539" s="70">
        <v>218</v>
      </c>
      <c r="E539" s="173"/>
      <c r="F539" s="71" t="str">
        <v>libre</v>
      </c>
      <c r="G539" s="71" t="str">
        <v>libre</v>
      </c>
      <c r="H539" s="138" t="s">
        <v>104</v>
      </c>
      <c r="I539" s="52">
        <f t="shared" ca="1" si="14"/>
        <v>0</v>
      </c>
      <c r="K539" s="150"/>
      <c r="L539" s="279"/>
      <c r="M539" s="279"/>
      <c r="O539" s="161"/>
      <c r="P539" s="279"/>
    </row>
    <row r="540" spans="4:16" s="233" customFormat="1" ht="12.75" hidden="1" customHeight="1" outlineLevel="2" x14ac:dyDescent="0.3">
      <c r="D540" s="70">
        <v>219</v>
      </c>
      <c r="E540" s="173"/>
      <c r="F540" s="71" t="str">
        <v>libre</v>
      </c>
      <c r="G540" s="71" t="str">
        <v>libre</v>
      </c>
      <c r="H540" s="138" t="s">
        <v>104</v>
      </c>
      <c r="I540" s="52">
        <f t="shared" ca="1" si="14"/>
        <v>0</v>
      </c>
      <c r="K540" s="150"/>
      <c r="L540" s="279"/>
      <c r="M540" s="279"/>
      <c r="O540" s="161"/>
      <c r="P540" s="279"/>
    </row>
    <row r="541" spans="4:16" s="233" customFormat="1" ht="12.75" hidden="1" customHeight="1" outlineLevel="2" x14ac:dyDescent="0.3">
      <c r="D541" s="70">
        <v>220</v>
      </c>
      <c r="E541" s="173"/>
      <c r="F541" s="71" t="str">
        <v>libre</v>
      </c>
      <c r="G541" s="71" t="str">
        <v>libre</v>
      </c>
      <c r="H541" s="138" t="s">
        <v>104</v>
      </c>
      <c r="I541" s="52">
        <f t="shared" ca="1" si="14"/>
        <v>0</v>
      </c>
      <c r="K541" s="150"/>
      <c r="L541" s="279"/>
      <c r="M541" s="279"/>
      <c r="O541" s="161"/>
      <c r="P541" s="279"/>
    </row>
    <row r="542" spans="4:16" s="233" customFormat="1" ht="12.75" hidden="1" customHeight="1" outlineLevel="2" x14ac:dyDescent="0.3">
      <c r="D542" s="70">
        <v>221</v>
      </c>
      <c r="E542" s="173"/>
      <c r="F542" s="71" t="str">
        <v>libre</v>
      </c>
      <c r="G542" s="71" t="str">
        <v>libre</v>
      </c>
      <c r="H542" s="138" t="s">
        <v>104</v>
      </c>
      <c r="I542" s="52">
        <f t="shared" ca="1" si="14"/>
        <v>0</v>
      </c>
      <c r="K542" s="150"/>
      <c r="L542" s="279"/>
      <c r="M542" s="279"/>
      <c r="O542" s="161"/>
      <c r="P542" s="279"/>
    </row>
    <row r="543" spans="4:16" s="233" customFormat="1" ht="12.75" hidden="1" customHeight="1" outlineLevel="2" x14ac:dyDescent="0.3">
      <c r="D543" s="70">
        <v>222</v>
      </c>
      <c r="E543" s="173"/>
      <c r="F543" s="71" t="str">
        <v>libre</v>
      </c>
      <c r="G543" s="71" t="str">
        <v>libre</v>
      </c>
      <c r="H543" s="138" t="s">
        <v>104</v>
      </c>
      <c r="I543" s="52">
        <f t="shared" ca="1" si="14"/>
        <v>0</v>
      </c>
      <c r="K543" s="150"/>
      <c r="L543" s="279"/>
      <c r="M543" s="279"/>
      <c r="O543" s="161"/>
      <c r="P543" s="279"/>
    </row>
    <row r="544" spans="4:16" s="233" customFormat="1" ht="12.75" hidden="1" customHeight="1" outlineLevel="2" x14ac:dyDescent="0.3">
      <c r="D544" s="70">
        <v>223</v>
      </c>
      <c r="E544" s="173"/>
      <c r="F544" s="71" t="str">
        <v>libre</v>
      </c>
      <c r="G544" s="71" t="str">
        <v>libre</v>
      </c>
      <c r="H544" s="138" t="s">
        <v>104</v>
      </c>
      <c r="I544" s="52">
        <f t="shared" ca="1" si="14"/>
        <v>0</v>
      </c>
      <c r="K544" s="150"/>
      <c r="L544" s="279"/>
      <c r="M544" s="279"/>
      <c r="O544" s="161"/>
      <c r="P544" s="279"/>
    </row>
    <row r="545" spans="4:16" s="233" customFormat="1" ht="12.75" hidden="1" customHeight="1" outlineLevel="2" x14ac:dyDescent="0.3">
      <c r="D545" s="70">
        <v>224</v>
      </c>
      <c r="E545" s="173"/>
      <c r="F545" s="71" t="str">
        <v>libre</v>
      </c>
      <c r="G545" s="71" t="str">
        <v>libre</v>
      </c>
      <c r="H545" s="138" t="s">
        <v>104</v>
      </c>
      <c r="I545" s="52">
        <f t="shared" ca="1" si="14"/>
        <v>0</v>
      </c>
      <c r="K545" s="150"/>
      <c r="L545" s="279"/>
      <c r="M545" s="279"/>
      <c r="O545" s="161"/>
      <c r="P545" s="279"/>
    </row>
    <row r="546" spans="4:16" s="233" customFormat="1" ht="12.75" hidden="1" customHeight="1" outlineLevel="2" x14ac:dyDescent="0.3">
      <c r="D546" s="70">
        <v>225</v>
      </c>
      <c r="E546" s="173"/>
      <c r="F546" s="71" t="str">
        <v>libre</v>
      </c>
      <c r="G546" s="71" t="str">
        <v>libre</v>
      </c>
      <c r="H546" s="138" t="s">
        <v>104</v>
      </c>
      <c r="I546" s="52">
        <f t="shared" ca="1" si="14"/>
        <v>0</v>
      </c>
      <c r="K546" s="150"/>
      <c r="L546" s="279"/>
      <c r="M546" s="279"/>
      <c r="O546" s="161"/>
      <c r="P546" s="279"/>
    </row>
    <row r="547" spans="4:16" s="233" customFormat="1" ht="12.75" hidden="1" customHeight="1" outlineLevel="2" x14ac:dyDescent="0.3">
      <c r="D547" s="70">
        <v>226</v>
      </c>
      <c r="E547" s="173"/>
      <c r="F547" s="71" t="str">
        <v>libre</v>
      </c>
      <c r="G547" s="71" t="str">
        <v>libre</v>
      </c>
      <c r="H547" s="138" t="s">
        <v>104</v>
      </c>
      <c r="I547" s="52">
        <f t="shared" ca="1" si="14"/>
        <v>0</v>
      </c>
      <c r="K547" s="150"/>
      <c r="L547" s="279"/>
      <c r="M547" s="279"/>
      <c r="O547" s="161"/>
      <c r="P547" s="279"/>
    </row>
    <row r="548" spans="4:16" s="233" customFormat="1" ht="12.75" hidden="1" customHeight="1" outlineLevel="2" x14ac:dyDescent="0.3">
      <c r="D548" s="70">
        <v>227</v>
      </c>
      <c r="E548" s="173"/>
      <c r="F548" s="71" t="str">
        <v>libre</v>
      </c>
      <c r="G548" s="71" t="str">
        <v>libre</v>
      </c>
      <c r="H548" s="138" t="s">
        <v>104</v>
      </c>
      <c r="I548" s="52">
        <f t="shared" ca="1" si="14"/>
        <v>0</v>
      </c>
      <c r="K548" s="150"/>
      <c r="L548" s="279"/>
      <c r="M548" s="279"/>
      <c r="O548" s="161"/>
      <c r="P548" s="279"/>
    </row>
    <row r="549" spans="4:16" s="233" customFormat="1" ht="12.75" hidden="1" customHeight="1" outlineLevel="2" x14ac:dyDescent="0.3">
      <c r="D549" s="70">
        <v>228</v>
      </c>
      <c r="E549" s="173"/>
      <c r="F549" s="71" t="str">
        <v>libre</v>
      </c>
      <c r="G549" s="71" t="str">
        <v>libre</v>
      </c>
      <c r="H549" s="138" t="s">
        <v>104</v>
      </c>
      <c r="I549" s="52">
        <f t="shared" ca="1" si="14"/>
        <v>0</v>
      </c>
      <c r="K549" s="150"/>
      <c r="L549" s="279"/>
      <c r="M549" s="279"/>
      <c r="O549" s="161"/>
      <c r="P549" s="279"/>
    </row>
    <row r="550" spans="4:16" s="233" customFormat="1" ht="12.75" hidden="1" customHeight="1" outlineLevel="2" x14ac:dyDescent="0.3">
      <c r="D550" s="70">
        <v>229</v>
      </c>
      <c r="E550" s="173"/>
      <c r="F550" s="71" t="str">
        <v>libre</v>
      </c>
      <c r="G550" s="71" t="str">
        <v>libre</v>
      </c>
      <c r="H550" s="138" t="s">
        <v>104</v>
      </c>
      <c r="I550" s="52">
        <f t="shared" ca="1" si="14"/>
        <v>0</v>
      </c>
      <c r="K550" s="150"/>
      <c r="L550" s="279"/>
      <c r="M550" s="279"/>
      <c r="O550" s="161"/>
      <c r="P550" s="279"/>
    </row>
    <row r="551" spans="4:16" s="233" customFormat="1" ht="12.75" hidden="1" customHeight="1" outlineLevel="2" x14ac:dyDescent="0.3">
      <c r="D551" s="70">
        <v>230</v>
      </c>
      <c r="E551" s="173"/>
      <c r="F551" s="71" t="str">
        <v>libre</v>
      </c>
      <c r="G551" s="71" t="str">
        <v>libre</v>
      </c>
      <c r="H551" s="138" t="s">
        <v>104</v>
      </c>
      <c r="I551" s="52">
        <f t="shared" ca="1" si="14"/>
        <v>0</v>
      </c>
      <c r="K551" s="150"/>
      <c r="L551" s="279"/>
      <c r="M551" s="279"/>
      <c r="O551" s="161"/>
      <c r="P551" s="279"/>
    </row>
    <row r="552" spans="4:16" s="233" customFormat="1" ht="12.75" hidden="1" customHeight="1" outlineLevel="2" x14ac:dyDescent="0.3">
      <c r="D552" s="70">
        <v>231</v>
      </c>
      <c r="E552" s="173"/>
      <c r="F552" s="71" t="str">
        <v>libre</v>
      </c>
      <c r="G552" s="71" t="str">
        <v>libre</v>
      </c>
      <c r="H552" s="138" t="s">
        <v>104</v>
      </c>
      <c r="I552" s="52">
        <f t="shared" ca="1" si="14"/>
        <v>0</v>
      </c>
      <c r="K552" s="150"/>
      <c r="L552" s="279"/>
      <c r="M552" s="279"/>
      <c r="O552" s="161"/>
      <c r="P552" s="279"/>
    </row>
    <row r="553" spans="4:16" s="233" customFormat="1" ht="12.75" hidden="1" customHeight="1" outlineLevel="2" x14ac:dyDescent="0.3">
      <c r="D553" s="70">
        <v>232</v>
      </c>
      <c r="E553" s="173"/>
      <c r="F553" s="71" t="str">
        <v>libre</v>
      </c>
      <c r="G553" s="71" t="str">
        <v>libre</v>
      </c>
      <c r="H553" s="138" t="s">
        <v>104</v>
      </c>
      <c r="I553" s="52">
        <f t="shared" ca="1" si="14"/>
        <v>0</v>
      </c>
      <c r="K553" s="150"/>
      <c r="L553" s="279"/>
      <c r="M553" s="279"/>
      <c r="O553" s="161"/>
      <c r="P553" s="279"/>
    </row>
    <row r="554" spans="4:16" s="233" customFormat="1" ht="12.75" hidden="1" customHeight="1" outlineLevel="2" x14ac:dyDescent="0.3">
      <c r="D554" s="70">
        <v>233</v>
      </c>
      <c r="E554" s="173"/>
      <c r="F554" s="71" t="str">
        <v>libre</v>
      </c>
      <c r="G554" s="71" t="str">
        <v>libre</v>
      </c>
      <c r="H554" s="138" t="s">
        <v>104</v>
      </c>
      <c r="I554" s="52">
        <f t="shared" ca="1" si="14"/>
        <v>0</v>
      </c>
      <c r="K554" s="150"/>
      <c r="L554" s="279"/>
      <c r="M554" s="279"/>
      <c r="O554" s="161"/>
      <c r="P554" s="279"/>
    </row>
    <row r="555" spans="4:16" s="233" customFormat="1" ht="12.75" hidden="1" customHeight="1" outlineLevel="2" x14ac:dyDescent="0.3">
      <c r="D555" s="70">
        <v>234</v>
      </c>
      <c r="E555" s="173"/>
      <c r="F555" s="71" t="str">
        <v>libre</v>
      </c>
      <c r="G555" s="71" t="str">
        <v>libre</v>
      </c>
      <c r="H555" s="138" t="s">
        <v>104</v>
      </c>
      <c r="I555" s="52">
        <f t="shared" ca="1" si="14"/>
        <v>0</v>
      </c>
      <c r="K555" s="150"/>
      <c r="L555" s="279"/>
      <c r="M555" s="279"/>
      <c r="O555" s="161"/>
      <c r="P555" s="279"/>
    </row>
    <row r="556" spans="4:16" s="233" customFormat="1" ht="12.75" hidden="1" customHeight="1" outlineLevel="2" x14ac:dyDescent="0.3">
      <c r="D556" s="70">
        <v>235</v>
      </c>
      <c r="E556" s="173"/>
      <c r="F556" s="71" t="str">
        <v>libre</v>
      </c>
      <c r="G556" s="71" t="str">
        <v>libre</v>
      </c>
      <c r="H556" s="138" t="s">
        <v>104</v>
      </c>
      <c r="I556" s="52">
        <f t="shared" ca="1" si="14"/>
        <v>0</v>
      </c>
      <c r="K556" s="150"/>
      <c r="L556" s="279"/>
      <c r="M556" s="279"/>
      <c r="O556" s="161"/>
      <c r="P556" s="279"/>
    </row>
    <row r="557" spans="4:16" s="233" customFormat="1" ht="12.75" hidden="1" customHeight="1" outlineLevel="2" x14ac:dyDescent="0.3">
      <c r="D557" s="70">
        <v>236</v>
      </c>
      <c r="E557" s="173"/>
      <c r="F557" s="71" t="str">
        <v>libre</v>
      </c>
      <c r="G557" s="71" t="str">
        <v>libre</v>
      </c>
      <c r="H557" s="138" t="s">
        <v>104</v>
      </c>
      <c r="I557" s="52">
        <f t="shared" ca="1" si="14"/>
        <v>0</v>
      </c>
      <c r="K557" s="150"/>
      <c r="L557" s="279"/>
      <c r="M557" s="279"/>
      <c r="O557" s="161"/>
      <c r="P557" s="279"/>
    </row>
    <row r="558" spans="4:16" s="233" customFormat="1" ht="12.75" hidden="1" customHeight="1" outlineLevel="2" x14ac:dyDescent="0.3">
      <c r="D558" s="70">
        <v>237</v>
      </c>
      <c r="E558" s="173"/>
      <c r="F558" s="71" t="str">
        <v>libre</v>
      </c>
      <c r="G558" s="71" t="str">
        <v>libre</v>
      </c>
      <c r="H558" s="138" t="s">
        <v>104</v>
      </c>
      <c r="I558" s="52">
        <f t="shared" ca="1" si="14"/>
        <v>0</v>
      </c>
      <c r="K558" s="150"/>
      <c r="L558" s="279"/>
      <c r="M558" s="279"/>
      <c r="O558" s="161"/>
      <c r="P558" s="279"/>
    </row>
    <row r="559" spans="4:16" s="233" customFormat="1" ht="12.75" hidden="1" customHeight="1" outlineLevel="2" x14ac:dyDescent="0.3">
      <c r="D559" s="70">
        <v>238</v>
      </c>
      <c r="E559" s="173"/>
      <c r="F559" s="71" t="str">
        <v>libre</v>
      </c>
      <c r="G559" s="71" t="str">
        <v>libre</v>
      </c>
      <c r="H559" s="138" t="s">
        <v>104</v>
      </c>
      <c r="I559" s="52">
        <f t="shared" ca="1" si="14"/>
        <v>0</v>
      </c>
      <c r="K559" s="150"/>
      <c r="L559" s="279"/>
      <c r="M559" s="279"/>
      <c r="O559" s="161"/>
      <c r="P559" s="279"/>
    </row>
    <row r="560" spans="4:16" s="233" customFormat="1" ht="12.75" hidden="1" customHeight="1" outlineLevel="2" x14ac:dyDescent="0.3">
      <c r="D560" s="70">
        <v>239</v>
      </c>
      <c r="E560" s="173"/>
      <c r="F560" s="71" t="str">
        <v>libre</v>
      </c>
      <c r="G560" s="71" t="str">
        <v>libre</v>
      </c>
      <c r="H560" s="138" t="s">
        <v>104</v>
      </c>
      <c r="I560" s="52">
        <f t="shared" ca="1" si="14"/>
        <v>0</v>
      </c>
      <c r="K560" s="150"/>
      <c r="L560" s="279"/>
      <c r="M560" s="279"/>
      <c r="O560" s="161"/>
      <c r="P560" s="279"/>
    </row>
    <row r="561" spans="4:19" s="233" customFormat="1" ht="12.75" hidden="1" customHeight="1" outlineLevel="2" x14ac:dyDescent="0.3">
      <c r="D561" s="70">
        <v>240</v>
      </c>
      <c r="E561" s="173"/>
      <c r="F561" s="71" t="str">
        <v>libre</v>
      </c>
      <c r="G561" s="71" t="str">
        <v>libre</v>
      </c>
      <c r="H561" s="138" t="s">
        <v>104</v>
      </c>
      <c r="I561" s="52">
        <f t="shared" ca="1" si="14"/>
        <v>0</v>
      </c>
      <c r="K561" s="150"/>
      <c r="L561" s="279"/>
      <c r="M561" s="279"/>
      <c r="O561" s="161"/>
      <c r="P561" s="279"/>
    </row>
    <row r="562" spans="4:19" s="233" customFormat="1" ht="12.75" hidden="1" customHeight="1" outlineLevel="2" x14ac:dyDescent="0.3">
      <c r="D562" s="70">
        <v>241</v>
      </c>
      <c r="E562" s="173"/>
      <c r="F562" s="71" t="str">
        <v>libre</v>
      </c>
      <c r="G562" s="71" t="str">
        <v>libre</v>
      </c>
      <c r="H562" s="138" t="s">
        <v>104</v>
      </c>
      <c r="I562" s="52">
        <f t="shared" ca="1" si="14"/>
        <v>0</v>
      </c>
      <c r="K562" s="150"/>
      <c r="L562" s="279"/>
      <c r="M562" s="279"/>
      <c r="O562" s="161"/>
      <c r="P562" s="279"/>
      <c r="S562" s="233">
        <f>R562/2*100</f>
        <v>0</v>
      </c>
    </row>
    <row r="563" spans="4:19" s="233" customFormat="1" ht="12.75" hidden="1" customHeight="1" outlineLevel="2" x14ac:dyDescent="0.3">
      <c r="D563" s="70">
        <v>242</v>
      </c>
      <c r="E563" s="173"/>
      <c r="F563" s="71" t="str">
        <v>libre</v>
      </c>
      <c r="G563" s="71" t="str">
        <v>libre</v>
      </c>
      <c r="H563" s="138" t="s">
        <v>104</v>
      </c>
      <c r="I563" s="52">
        <f t="shared" ca="1" si="14"/>
        <v>0</v>
      </c>
      <c r="K563" s="150"/>
      <c r="L563" s="279"/>
      <c r="M563" s="279"/>
      <c r="O563" s="161"/>
      <c r="P563" s="279"/>
      <c r="S563" s="233">
        <f>S562/2</f>
        <v>0</v>
      </c>
    </row>
    <row r="564" spans="4:19" s="233" customFormat="1" ht="12.75" hidden="1" customHeight="1" outlineLevel="2" x14ac:dyDescent="0.3">
      <c r="D564" s="70">
        <v>243</v>
      </c>
      <c r="E564" s="173"/>
      <c r="F564" s="71" t="str">
        <v>libre</v>
      </c>
      <c r="G564" s="71" t="str">
        <v>libre</v>
      </c>
      <c r="H564" s="138" t="s">
        <v>104</v>
      </c>
      <c r="I564" s="52">
        <f t="shared" ca="1" si="14"/>
        <v>0</v>
      </c>
      <c r="K564" s="150"/>
      <c r="L564" s="279"/>
      <c r="M564" s="279"/>
      <c r="O564" s="161"/>
      <c r="P564" s="279"/>
    </row>
    <row r="565" spans="4:19" s="233" customFormat="1" ht="12.75" hidden="1" customHeight="1" outlineLevel="2" x14ac:dyDescent="0.3">
      <c r="D565" s="70">
        <v>244</v>
      </c>
      <c r="E565" s="173"/>
      <c r="F565" s="71" t="str">
        <v>libre</v>
      </c>
      <c r="G565" s="71" t="str">
        <v>libre</v>
      </c>
      <c r="H565" s="138" t="s">
        <v>104</v>
      </c>
      <c r="I565" s="52">
        <f t="shared" ca="1" si="14"/>
        <v>0</v>
      </c>
      <c r="K565" s="150"/>
      <c r="L565" s="279"/>
      <c r="M565" s="279"/>
      <c r="O565" s="161"/>
      <c r="P565" s="279"/>
    </row>
    <row r="566" spans="4:19" s="233" customFormat="1" ht="12.75" hidden="1" customHeight="1" outlineLevel="2" x14ac:dyDescent="0.3">
      <c r="D566" s="70">
        <v>245</v>
      </c>
      <c r="E566" s="173"/>
      <c r="F566" s="71" t="str">
        <v>libre</v>
      </c>
      <c r="G566" s="71" t="str">
        <v>libre</v>
      </c>
      <c r="H566" s="138" t="s">
        <v>104</v>
      </c>
      <c r="I566" s="52">
        <f t="shared" ca="1" si="14"/>
        <v>0</v>
      </c>
      <c r="K566" s="150"/>
      <c r="L566" s="279"/>
      <c r="M566" s="279"/>
      <c r="O566" s="161"/>
      <c r="P566" s="279"/>
    </row>
    <row r="567" spans="4:19" s="233" customFormat="1" ht="12.75" hidden="1" customHeight="1" outlineLevel="2" x14ac:dyDescent="0.3">
      <c r="D567" s="70">
        <v>246</v>
      </c>
      <c r="E567" s="173"/>
      <c r="F567" s="71" t="str">
        <v>libre</v>
      </c>
      <c r="G567" s="71" t="str">
        <v>libre</v>
      </c>
      <c r="H567" s="138" t="s">
        <v>104</v>
      </c>
      <c r="I567" s="52">
        <f t="shared" ca="1" si="14"/>
        <v>0</v>
      </c>
      <c r="K567" s="150"/>
      <c r="L567" s="279"/>
      <c r="M567" s="279"/>
      <c r="O567" s="161"/>
      <c r="P567" s="279"/>
    </row>
    <row r="568" spans="4:19" s="233" customFormat="1" ht="12.75" hidden="1" customHeight="1" outlineLevel="2" x14ac:dyDescent="0.3">
      <c r="D568" s="70">
        <v>247</v>
      </c>
      <c r="E568" s="173"/>
      <c r="F568" s="71" t="str">
        <v>libre</v>
      </c>
      <c r="G568" s="71" t="str">
        <v>libre</v>
      </c>
      <c r="H568" s="138" t="s">
        <v>104</v>
      </c>
      <c r="I568" s="52">
        <f t="shared" ca="1" si="14"/>
        <v>0</v>
      </c>
      <c r="K568" s="150"/>
      <c r="L568" s="279"/>
      <c r="M568" s="279"/>
      <c r="O568" s="161"/>
      <c r="P568" s="279"/>
    </row>
    <row r="569" spans="4:19" s="233" customFormat="1" ht="12.75" hidden="1" customHeight="1" outlineLevel="2" x14ac:dyDescent="0.3">
      <c r="D569" s="70">
        <v>248</v>
      </c>
      <c r="E569" s="173"/>
      <c r="F569" s="71" t="str">
        <v>libre</v>
      </c>
      <c r="G569" s="71" t="str">
        <v>libre</v>
      </c>
      <c r="H569" s="138" t="s">
        <v>104</v>
      </c>
      <c r="I569" s="52">
        <f t="shared" ca="1" si="14"/>
        <v>0</v>
      </c>
      <c r="K569" s="150"/>
      <c r="L569" s="279"/>
      <c r="M569" s="279"/>
      <c r="O569" s="161"/>
      <c r="P569" s="279"/>
    </row>
    <row r="570" spans="4:19" s="233" customFormat="1" ht="12.75" hidden="1" customHeight="1" outlineLevel="2" x14ac:dyDescent="0.3">
      <c r="D570" s="70">
        <v>249</v>
      </c>
      <c r="E570" s="173"/>
      <c r="F570" s="71" t="str">
        <v>libre</v>
      </c>
      <c r="G570" s="71" t="str">
        <v>libre</v>
      </c>
      <c r="H570" s="138" t="s">
        <v>104</v>
      </c>
      <c r="I570" s="52">
        <f t="shared" ca="1" si="14"/>
        <v>0</v>
      </c>
      <c r="K570" s="150"/>
      <c r="L570" s="279"/>
      <c r="M570" s="279"/>
      <c r="O570" s="161"/>
      <c r="P570" s="279"/>
    </row>
    <row r="571" spans="4:19" s="233" customFormat="1" ht="12.75" hidden="1" customHeight="1" outlineLevel="2" x14ac:dyDescent="0.3">
      <c r="D571" s="70">
        <v>250</v>
      </c>
      <c r="E571" s="173"/>
      <c r="F571" s="71" t="str">
        <v>libre</v>
      </c>
      <c r="G571" s="71" t="str">
        <v>libre</v>
      </c>
      <c r="H571" s="138" t="s">
        <v>104</v>
      </c>
      <c r="I571" s="52">
        <f t="shared" ca="1" si="14"/>
        <v>0</v>
      </c>
      <c r="K571" s="150"/>
      <c r="L571" s="279"/>
      <c r="M571" s="279"/>
      <c r="O571" s="161"/>
      <c r="P571" s="279"/>
    </row>
    <row r="572" spans="4:19" s="233" customFormat="1" ht="12.75" hidden="1" customHeight="1" outlineLevel="2" x14ac:dyDescent="0.3">
      <c r="D572" s="70">
        <v>251</v>
      </c>
      <c r="E572" s="173"/>
      <c r="F572" s="71" t="str">
        <v>libre</v>
      </c>
      <c r="G572" s="71" t="str">
        <v>libre</v>
      </c>
      <c r="H572" s="138" t="s">
        <v>104</v>
      </c>
      <c r="I572" s="52">
        <f t="shared" ca="1" si="14"/>
        <v>0</v>
      </c>
      <c r="K572" s="150"/>
      <c r="L572" s="279"/>
      <c r="M572" s="279"/>
      <c r="O572" s="161"/>
      <c r="P572" s="279"/>
    </row>
    <row r="573" spans="4:19" s="233" customFormat="1" ht="12.75" hidden="1" customHeight="1" outlineLevel="2" x14ac:dyDescent="0.3">
      <c r="D573" s="70">
        <v>252</v>
      </c>
      <c r="E573" s="173"/>
      <c r="F573" s="71" t="str">
        <v>libre</v>
      </c>
      <c r="G573" s="71" t="str">
        <v>libre</v>
      </c>
      <c r="H573" s="138" t="s">
        <v>104</v>
      </c>
      <c r="I573" s="52">
        <f t="shared" ca="1" si="14"/>
        <v>0</v>
      </c>
      <c r="K573" s="150"/>
      <c r="L573" s="279"/>
      <c r="M573" s="279"/>
      <c r="O573" s="161"/>
      <c r="P573" s="279"/>
    </row>
    <row r="574" spans="4:19" s="233" customFormat="1" ht="12.75" hidden="1" customHeight="1" outlineLevel="2" x14ac:dyDescent="0.3">
      <c r="D574" s="70">
        <v>253</v>
      </c>
      <c r="E574" s="173"/>
      <c r="F574" s="71" t="str">
        <v>libre</v>
      </c>
      <c r="G574" s="71" t="str">
        <v>libre</v>
      </c>
      <c r="H574" s="138" t="s">
        <v>104</v>
      </c>
      <c r="I574" s="52">
        <f t="shared" ca="1" si="14"/>
        <v>0</v>
      </c>
      <c r="K574" s="150"/>
      <c r="L574" s="279"/>
      <c r="M574" s="279"/>
      <c r="O574" s="161"/>
      <c r="P574" s="279"/>
    </row>
    <row r="575" spans="4:19" s="233" customFormat="1" ht="12.75" hidden="1" customHeight="1" outlineLevel="2" x14ac:dyDescent="0.3">
      <c r="D575" s="70">
        <v>254</v>
      </c>
      <c r="E575" s="173"/>
      <c r="F575" s="71" t="str">
        <v>libre</v>
      </c>
      <c r="G575" s="71" t="str">
        <v>libre</v>
      </c>
      <c r="H575" s="138" t="s">
        <v>104</v>
      </c>
      <c r="I575" s="52">
        <f t="shared" ca="1" si="14"/>
        <v>0</v>
      </c>
      <c r="K575" s="150"/>
      <c r="L575" s="279"/>
      <c r="M575" s="279"/>
      <c r="O575" s="161"/>
      <c r="P575" s="279"/>
    </row>
    <row r="576" spans="4:19" s="233" customFormat="1" ht="12.75" hidden="1" customHeight="1" outlineLevel="2" x14ac:dyDescent="0.3">
      <c r="D576" s="70">
        <v>255</v>
      </c>
      <c r="E576" s="173"/>
      <c r="F576" s="71" t="str">
        <v>libre</v>
      </c>
      <c r="G576" s="71" t="str">
        <v>libre</v>
      </c>
      <c r="H576" s="138" t="s">
        <v>104</v>
      </c>
      <c r="I576" s="52">
        <f t="shared" ca="1" si="14"/>
        <v>0</v>
      </c>
      <c r="K576" s="150"/>
      <c r="L576" s="279"/>
      <c r="M576" s="279"/>
      <c r="O576" s="161"/>
      <c r="P576" s="279"/>
    </row>
    <row r="577" spans="4:16" s="233" customFormat="1" ht="12.75" hidden="1" customHeight="1" outlineLevel="2" x14ac:dyDescent="0.3">
      <c r="D577" s="70">
        <v>256</v>
      </c>
      <c r="E577" s="173"/>
      <c r="F577" s="71" t="str">
        <v>libre</v>
      </c>
      <c r="G577" s="71" t="str">
        <v>libre</v>
      </c>
      <c r="H577" s="138" t="s">
        <v>104</v>
      </c>
      <c r="I577" s="52">
        <f t="shared" ca="1" si="14"/>
        <v>0</v>
      </c>
      <c r="K577" s="150"/>
      <c r="L577" s="279"/>
      <c r="M577" s="279"/>
      <c r="O577" s="161"/>
      <c r="P577" s="279"/>
    </row>
    <row r="578" spans="4:16" s="233" customFormat="1" ht="12.75" hidden="1" customHeight="1" outlineLevel="2" x14ac:dyDescent="0.3">
      <c r="D578" s="70">
        <v>257</v>
      </c>
      <c r="E578" s="173"/>
      <c r="F578" s="71" t="str">
        <v>libre</v>
      </c>
      <c r="G578" s="71" t="str">
        <v>libre</v>
      </c>
      <c r="H578" s="138" t="s">
        <v>104</v>
      </c>
      <c r="I578" s="52">
        <f t="shared" ca="1" si="14"/>
        <v>0</v>
      </c>
      <c r="K578" s="150"/>
      <c r="L578" s="279"/>
      <c r="M578" s="279"/>
      <c r="O578" s="161"/>
      <c r="P578" s="279"/>
    </row>
    <row r="579" spans="4:16" s="233" customFormat="1" ht="12.75" hidden="1" customHeight="1" outlineLevel="2" x14ac:dyDescent="0.3">
      <c r="D579" s="70">
        <v>258</v>
      </c>
      <c r="E579" s="173"/>
      <c r="F579" s="71" t="str">
        <v>libre</v>
      </c>
      <c r="G579" s="71" t="str">
        <v>libre</v>
      </c>
      <c r="H579" s="138" t="s">
        <v>104</v>
      </c>
      <c r="I579" s="52">
        <f t="shared" ref="I579:I621" ca="1" si="15">IF(M270=0,0,M270)</f>
        <v>0</v>
      </c>
      <c r="K579" s="150"/>
      <c r="L579" s="279"/>
      <c r="M579" s="279"/>
      <c r="O579" s="161"/>
      <c r="P579" s="279"/>
    </row>
    <row r="580" spans="4:16" s="233" customFormat="1" ht="12.75" hidden="1" customHeight="1" outlineLevel="2" x14ac:dyDescent="0.3">
      <c r="D580" s="70">
        <v>259</v>
      </c>
      <c r="E580" s="173"/>
      <c r="F580" s="71" t="str">
        <v>libre</v>
      </c>
      <c r="G580" s="71" t="str">
        <v>libre</v>
      </c>
      <c r="H580" s="138" t="s">
        <v>104</v>
      </c>
      <c r="I580" s="52">
        <f t="shared" ca="1" si="15"/>
        <v>0</v>
      </c>
      <c r="K580" s="150"/>
      <c r="L580" s="279"/>
      <c r="M580" s="279"/>
      <c r="O580" s="161"/>
      <c r="P580" s="279"/>
    </row>
    <row r="581" spans="4:16" s="233" customFormat="1" ht="12.75" hidden="1" customHeight="1" outlineLevel="2" x14ac:dyDescent="0.3">
      <c r="D581" s="70">
        <v>260</v>
      </c>
      <c r="E581" s="173"/>
      <c r="F581" s="71" t="str">
        <v>libre</v>
      </c>
      <c r="G581" s="71" t="str">
        <v>libre</v>
      </c>
      <c r="H581" s="138" t="s">
        <v>104</v>
      </c>
      <c r="I581" s="52">
        <f t="shared" ca="1" si="15"/>
        <v>0</v>
      </c>
      <c r="K581" s="150"/>
      <c r="L581" s="279"/>
      <c r="M581" s="279"/>
      <c r="O581" s="161"/>
      <c r="P581" s="279"/>
    </row>
    <row r="582" spans="4:16" s="233" customFormat="1" ht="12.75" hidden="1" customHeight="1" outlineLevel="2" x14ac:dyDescent="0.3">
      <c r="D582" s="70">
        <v>261</v>
      </c>
      <c r="E582" s="173"/>
      <c r="F582" s="71" t="str">
        <v>libre</v>
      </c>
      <c r="G582" s="71" t="str">
        <v>libre</v>
      </c>
      <c r="H582" s="138" t="s">
        <v>104</v>
      </c>
      <c r="I582" s="52">
        <f t="shared" ca="1" si="15"/>
        <v>0</v>
      </c>
      <c r="K582" s="150"/>
      <c r="L582" s="279"/>
      <c r="M582" s="279"/>
      <c r="O582" s="161"/>
      <c r="P582" s="279"/>
    </row>
    <row r="583" spans="4:16" s="233" customFormat="1" ht="12.75" hidden="1" customHeight="1" outlineLevel="2" x14ac:dyDescent="0.3">
      <c r="D583" s="70">
        <v>262</v>
      </c>
      <c r="E583" s="173"/>
      <c r="F583" s="71" t="str">
        <v>libre</v>
      </c>
      <c r="G583" s="71" t="str">
        <v>libre</v>
      </c>
      <c r="H583" s="138" t="s">
        <v>104</v>
      </c>
      <c r="I583" s="52">
        <f t="shared" ca="1" si="15"/>
        <v>0</v>
      </c>
      <c r="K583" s="150"/>
      <c r="L583" s="279"/>
      <c r="M583" s="279"/>
      <c r="O583" s="161"/>
      <c r="P583" s="279"/>
    </row>
    <row r="584" spans="4:16" s="233" customFormat="1" ht="12.75" hidden="1" customHeight="1" outlineLevel="2" x14ac:dyDescent="0.3">
      <c r="D584" s="70">
        <v>263</v>
      </c>
      <c r="E584" s="173"/>
      <c r="F584" s="71" t="str">
        <v>libre</v>
      </c>
      <c r="G584" s="71" t="str">
        <v>libre</v>
      </c>
      <c r="H584" s="138" t="s">
        <v>104</v>
      </c>
      <c r="I584" s="52">
        <f t="shared" ca="1" si="15"/>
        <v>0</v>
      </c>
      <c r="K584" s="150"/>
      <c r="L584" s="279"/>
      <c r="M584" s="279"/>
      <c r="O584" s="161"/>
      <c r="P584" s="279"/>
    </row>
    <row r="585" spans="4:16" s="233" customFormat="1" ht="12.75" hidden="1" customHeight="1" outlineLevel="2" x14ac:dyDescent="0.3">
      <c r="D585" s="70">
        <v>264</v>
      </c>
      <c r="E585" s="173"/>
      <c r="F585" s="71" t="str">
        <v>libre</v>
      </c>
      <c r="G585" s="71" t="str">
        <v>libre</v>
      </c>
      <c r="H585" s="138" t="s">
        <v>104</v>
      </c>
      <c r="I585" s="52">
        <f t="shared" ca="1" si="15"/>
        <v>0</v>
      </c>
      <c r="K585" s="150"/>
      <c r="L585" s="279"/>
      <c r="M585" s="279"/>
      <c r="O585" s="161"/>
      <c r="P585" s="279"/>
    </row>
    <row r="586" spans="4:16" s="233" customFormat="1" ht="12.75" hidden="1" customHeight="1" outlineLevel="2" x14ac:dyDescent="0.3">
      <c r="D586" s="70">
        <v>265</v>
      </c>
      <c r="E586" s="173"/>
      <c r="F586" s="71" t="str">
        <v>libre</v>
      </c>
      <c r="G586" s="71" t="str">
        <v>libre</v>
      </c>
      <c r="H586" s="138" t="s">
        <v>104</v>
      </c>
      <c r="I586" s="52">
        <f t="shared" ca="1" si="15"/>
        <v>0</v>
      </c>
      <c r="K586" s="150"/>
      <c r="L586" s="279"/>
      <c r="M586" s="279"/>
      <c r="O586" s="161"/>
      <c r="P586" s="279"/>
    </row>
    <row r="587" spans="4:16" s="233" customFormat="1" ht="12.75" hidden="1" customHeight="1" outlineLevel="2" x14ac:dyDescent="0.3">
      <c r="D587" s="70">
        <v>266</v>
      </c>
      <c r="E587" s="173"/>
      <c r="F587" s="71" t="str">
        <v>libre</v>
      </c>
      <c r="G587" s="71" t="str">
        <v>libre</v>
      </c>
      <c r="H587" s="138" t="s">
        <v>104</v>
      </c>
      <c r="I587" s="52">
        <f t="shared" ca="1" si="15"/>
        <v>0</v>
      </c>
      <c r="K587" s="150"/>
      <c r="L587" s="279"/>
      <c r="M587" s="279"/>
      <c r="O587" s="161"/>
      <c r="P587" s="279"/>
    </row>
    <row r="588" spans="4:16" s="233" customFormat="1" ht="12.75" hidden="1" customHeight="1" outlineLevel="2" x14ac:dyDescent="0.3">
      <c r="D588" s="70">
        <v>267</v>
      </c>
      <c r="E588" s="173"/>
      <c r="F588" s="71" t="str">
        <v>libre</v>
      </c>
      <c r="G588" s="71" t="str">
        <v>libre</v>
      </c>
      <c r="H588" s="138" t="s">
        <v>104</v>
      </c>
      <c r="I588" s="52">
        <f t="shared" ca="1" si="15"/>
        <v>0</v>
      </c>
      <c r="K588" s="150"/>
      <c r="L588" s="279"/>
      <c r="M588" s="279"/>
      <c r="O588" s="161"/>
      <c r="P588" s="279"/>
    </row>
    <row r="589" spans="4:16" s="233" customFormat="1" ht="12.75" hidden="1" customHeight="1" outlineLevel="2" x14ac:dyDescent="0.3">
      <c r="D589" s="70">
        <v>268</v>
      </c>
      <c r="E589" s="173"/>
      <c r="F589" s="71" t="str">
        <v>libre</v>
      </c>
      <c r="G589" s="71" t="str">
        <v>libre</v>
      </c>
      <c r="H589" s="138" t="s">
        <v>104</v>
      </c>
      <c r="I589" s="52">
        <f t="shared" ca="1" si="15"/>
        <v>0</v>
      </c>
      <c r="K589" s="150"/>
      <c r="L589" s="279"/>
      <c r="M589" s="279"/>
      <c r="O589" s="161"/>
      <c r="P589" s="279"/>
    </row>
    <row r="590" spans="4:16" s="233" customFormat="1" ht="12.75" hidden="1" customHeight="1" outlineLevel="2" x14ac:dyDescent="0.3">
      <c r="D590" s="70">
        <v>269</v>
      </c>
      <c r="E590" s="173"/>
      <c r="F590" s="71" t="str">
        <v>libre</v>
      </c>
      <c r="G590" s="71" t="str">
        <v>libre</v>
      </c>
      <c r="H590" s="138" t="s">
        <v>104</v>
      </c>
      <c r="I590" s="52">
        <f t="shared" ca="1" si="15"/>
        <v>0</v>
      </c>
      <c r="K590" s="150"/>
      <c r="L590" s="279"/>
      <c r="M590" s="279"/>
      <c r="O590" s="161"/>
      <c r="P590" s="279"/>
    </row>
    <row r="591" spans="4:16" s="233" customFormat="1" ht="12.75" hidden="1" customHeight="1" outlineLevel="2" x14ac:dyDescent="0.3">
      <c r="D591" s="70">
        <v>270</v>
      </c>
      <c r="E591" s="173"/>
      <c r="F591" s="71" t="str">
        <v>libre</v>
      </c>
      <c r="G591" s="71" t="str">
        <v>libre</v>
      </c>
      <c r="H591" s="138" t="s">
        <v>104</v>
      </c>
      <c r="I591" s="52">
        <f t="shared" ca="1" si="15"/>
        <v>0</v>
      </c>
      <c r="K591" s="150"/>
      <c r="L591" s="279"/>
      <c r="M591" s="279"/>
      <c r="O591" s="161"/>
      <c r="P591" s="279"/>
    </row>
    <row r="592" spans="4:16" s="233" customFormat="1" ht="12.75" hidden="1" customHeight="1" outlineLevel="2" x14ac:dyDescent="0.3">
      <c r="D592" s="70">
        <v>271</v>
      </c>
      <c r="E592" s="173"/>
      <c r="F592" s="71" t="str">
        <v>libre</v>
      </c>
      <c r="G592" s="71" t="str">
        <v>libre</v>
      </c>
      <c r="H592" s="138" t="s">
        <v>104</v>
      </c>
      <c r="I592" s="52">
        <f t="shared" ca="1" si="15"/>
        <v>0</v>
      </c>
      <c r="K592" s="150"/>
      <c r="L592" s="279"/>
      <c r="M592" s="279"/>
      <c r="O592" s="161"/>
      <c r="P592" s="279"/>
    </row>
    <row r="593" spans="4:16" s="233" customFormat="1" ht="12.75" hidden="1" customHeight="1" outlineLevel="2" x14ac:dyDescent="0.3">
      <c r="D593" s="70">
        <v>272</v>
      </c>
      <c r="E593" s="173"/>
      <c r="F593" s="71" t="str">
        <v>libre</v>
      </c>
      <c r="G593" s="71" t="str">
        <v>libre</v>
      </c>
      <c r="H593" s="138" t="s">
        <v>104</v>
      </c>
      <c r="I593" s="52">
        <f t="shared" ca="1" si="15"/>
        <v>0</v>
      </c>
      <c r="K593" s="150"/>
      <c r="L593" s="279"/>
      <c r="M593" s="279"/>
      <c r="P593" s="279"/>
    </row>
    <row r="594" spans="4:16" s="233" customFormat="1" ht="12.75" hidden="1" customHeight="1" outlineLevel="2" x14ac:dyDescent="0.3">
      <c r="D594" s="70">
        <v>273</v>
      </c>
      <c r="E594" s="173"/>
      <c r="F594" s="71" t="str">
        <v>libre</v>
      </c>
      <c r="G594" s="71" t="str">
        <v>libre</v>
      </c>
      <c r="H594" s="138" t="s">
        <v>104</v>
      </c>
      <c r="I594" s="52">
        <f t="shared" ca="1" si="15"/>
        <v>0</v>
      </c>
      <c r="K594" s="150"/>
      <c r="L594" s="279"/>
      <c r="M594" s="279"/>
      <c r="O594" s="161"/>
      <c r="P594" s="279"/>
    </row>
    <row r="595" spans="4:16" s="233" customFormat="1" ht="12.75" hidden="1" customHeight="1" outlineLevel="2" x14ac:dyDescent="0.3">
      <c r="D595" s="70">
        <v>274</v>
      </c>
      <c r="E595" s="173"/>
      <c r="F595" s="71" t="str">
        <v>libre</v>
      </c>
      <c r="G595" s="71" t="str">
        <v>libre</v>
      </c>
      <c r="H595" s="138" t="s">
        <v>104</v>
      </c>
      <c r="I595" s="52">
        <f t="shared" ca="1" si="15"/>
        <v>0</v>
      </c>
      <c r="K595" s="150"/>
      <c r="L595" s="279"/>
      <c r="M595" s="279"/>
      <c r="O595" s="161"/>
      <c r="P595" s="279"/>
    </row>
    <row r="596" spans="4:16" s="233" customFormat="1" ht="12.75" hidden="1" customHeight="1" outlineLevel="2" x14ac:dyDescent="0.3">
      <c r="D596" s="70">
        <v>275</v>
      </c>
      <c r="E596" s="173"/>
      <c r="F596" s="71" t="str">
        <v>libre</v>
      </c>
      <c r="G596" s="71" t="str">
        <v>libre</v>
      </c>
      <c r="H596" s="138" t="s">
        <v>104</v>
      </c>
      <c r="I596" s="52">
        <f t="shared" ca="1" si="15"/>
        <v>0</v>
      </c>
      <c r="K596" s="150"/>
      <c r="L596" s="279"/>
      <c r="M596" s="279"/>
      <c r="O596" s="161"/>
      <c r="P596" s="279"/>
    </row>
    <row r="597" spans="4:16" s="233" customFormat="1" ht="12.75" hidden="1" customHeight="1" outlineLevel="2" x14ac:dyDescent="0.3">
      <c r="D597" s="70">
        <v>276</v>
      </c>
      <c r="E597" s="173"/>
      <c r="F597" s="71" t="str">
        <v>libre</v>
      </c>
      <c r="G597" s="71" t="str">
        <v>libre</v>
      </c>
      <c r="H597" s="138" t="s">
        <v>104</v>
      </c>
      <c r="I597" s="52">
        <f t="shared" ca="1" si="15"/>
        <v>0</v>
      </c>
      <c r="K597" s="150"/>
      <c r="L597" s="279"/>
      <c r="M597" s="279"/>
      <c r="O597" s="161"/>
      <c r="P597" s="279"/>
    </row>
    <row r="598" spans="4:16" s="233" customFormat="1" ht="12.75" hidden="1" customHeight="1" outlineLevel="2" x14ac:dyDescent="0.3">
      <c r="D598" s="70">
        <v>277</v>
      </c>
      <c r="E598" s="173"/>
      <c r="F598" s="71" t="str">
        <v>libre</v>
      </c>
      <c r="G598" s="71" t="str">
        <v>libre</v>
      </c>
      <c r="H598" s="138" t="s">
        <v>104</v>
      </c>
      <c r="I598" s="52">
        <f t="shared" ca="1" si="15"/>
        <v>0</v>
      </c>
      <c r="K598" s="150"/>
      <c r="L598" s="279"/>
      <c r="M598" s="279"/>
      <c r="O598" s="161"/>
      <c r="P598" s="279"/>
    </row>
    <row r="599" spans="4:16" s="233" customFormat="1" ht="12.75" hidden="1" customHeight="1" outlineLevel="2" x14ac:dyDescent="0.3">
      <c r="D599" s="70">
        <v>278</v>
      </c>
      <c r="E599" s="173"/>
      <c r="F599" s="71" t="str">
        <v>libre</v>
      </c>
      <c r="G599" s="71" t="str">
        <v>libre</v>
      </c>
      <c r="H599" s="138" t="s">
        <v>104</v>
      </c>
      <c r="I599" s="52">
        <f t="shared" ca="1" si="15"/>
        <v>0</v>
      </c>
      <c r="K599" s="150"/>
      <c r="L599" s="279"/>
      <c r="M599" s="279"/>
      <c r="O599" s="161"/>
      <c r="P599" s="279"/>
    </row>
    <row r="600" spans="4:16" s="233" customFormat="1" ht="12.75" hidden="1" customHeight="1" outlineLevel="2" x14ac:dyDescent="0.3">
      <c r="D600" s="70">
        <v>279</v>
      </c>
      <c r="E600" s="173"/>
      <c r="F600" s="71" t="str">
        <v>libre</v>
      </c>
      <c r="G600" s="71" t="str">
        <v>libre</v>
      </c>
      <c r="H600" s="138" t="s">
        <v>104</v>
      </c>
      <c r="I600" s="52">
        <f t="shared" ca="1" si="15"/>
        <v>0</v>
      </c>
      <c r="K600" s="150"/>
      <c r="L600" s="279"/>
      <c r="M600" s="279"/>
      <c r="O600" s="161"/>
      <c r="P600" s="279"/>
    </row>
    <row r="601" spans="4:16" s="233" customFormat="1" ht="12.75" hidden="1" customHeight="1" outlineLevel="2" x14ac:dyDescent="0.3">
      <c r="D601" s="70">
        <v>280</v>
      </c>
      <c r="E601" s="173"/>
      <c r="F601" s="71" t="str">
        <v>libre</v>
      </c>
      <c r="G601" s="71" t="str">
        <v>libre</v>
      </c>
      <c r="H601" s="138" t="s">
        <v>104</v>
      </c>
      <c r="I601" s="52">
        <f t="shared" ca="1" si="15"/>
        <v>0</v>
      </c>
      <c r="K601" s="150"/>
      <c r="L601" s="279"/>
      <c r="M601" s="279"/>
      <c r="O601" s="161"/>
      <c r="P601" s="279"/>
    </row>
    <row r="602" spans="4:16" s="233" customFormat="1" ht="12.75" hidden="1" customHeight="1" outlineLevel="2" x14ac:dyDescent="0.3">
      <c r="D602" s="70">
        <v>281</v>
      </c>
      <c r="E602" s="173"/>
      <c r="F602" s="71" t="str">
        <v>libre</v>
      </c>
      <c r="G602" s="71" t="str">
        <v>libre</v>
      </c>
      <c r="H602" s="138" t="s">
        <v>104</v>
      </c>
      <c r="I602" s="52">
        <f t="shared" ca="1" si="15"/>
        <v>0</v>
      </c>
      <c r="K602" s="150"/>
      <c r="L602" s="279"/>
      <c r="M602" s="279"/>
      <c r="O602" s="161"/>
      <c r="P602" s="279"/>
    </row>
    <row r="603" spans="4:16" s="233" customFormat="1" ht="12.75" hidden="1" customHeight="1" outlineLevel="2" x14ac:dyDescent="0.3">
      <c r="D603" s="70">
        <v>282</v>
      </c>
      <c r="E603" s="173"/>
      <c r="F603" s="71" t="str">
        <v>libre</v>
      </c>
      <c r="G603" s="71" t="str">
        <v>libre</v>
      </c>
      <c r="H603" s="138" t="s">
        <v>104</v>
      </c>
      <c r="I603" s="52">
        <f t="shared" ca="1" si="15"/>
        <v>0</v>
      </c>
      <c r="K603" s="150"/>
      <c r="L603" s="279"/>
      <c r="M603" s="279"/>
      <c r="O603" s="161"/>
      <c r="P603" s="279"/>
    </row>
    <row r="604" spans="4:16" s="233" customFormat="1" ht="12.75" hidden="1" customHeight="1" outlineLevel="2" x14ac:dyDescent="0.3">
      <c r="D604" s="70">
        <v>283</v>
      </c>
      <c r="E604" s="173"/>
      <c r="F604" s="71" t="str">
        <v>libre</v>
      </c>
      <c r="G604" s="71" t="str">
        <v>libre</v>
      </c>
      <c r="H604" s="138" t="s">
        <v>104</v>
      </c>
      <c r="I604" s="52">
        <f t="shared" ca="1" si="15"/>
        <v>0</v>
      </c>
      <c r="K604" s="150"/>
      <c r="L604" s="279"/>
      <c r="M604" s="279"/>
      <c r="O604" s="161"/>
      <c r="P604" s="279"/>
    </row>
    <row r="605" spans="4:16" s="233" customFormat="1" ht="12.75" hidden="1" customHeight="1" outlineLevel="2" x14ac:dyDescent="0.3">
      <c r="D605" s="70">
        <v>284</v>
      </c>
      <c r="E605" s="173"/>
      <c r="F605" s="71" t="str">
        <v>libre</v>
      </c>
      <c r="G605" s="71" t="str">
        <v>libre</v>
      </c>
      <c r="H605" s="138" t="s">
        <v>104</v>
      </c>
      <c r="I605" s="52">
        <f t="shared" ca="1" si="15"/>
        <v>0</v>
      </c>
      <c r="K605" s="150"/>
      <c r="L605" s="279"/>
      <c r="M605" s="279"/>
      <c r="O605" s="161"/>
      <c r="P605" s="279"/>
    </row>
    <row r="606" spans="4:16" s="233" customFormat="1" ht="12.75" hidden="1" customHeight="1" outlineLevel="2" x14ac:dyDescent="0.3">
      <c r="D606" s="70">
        <v>285</v>
      </c>
      <c r="E606" s="173"/>
      <c r="F606" s="71" t="str">
        <v>libre</v>
      </c>
      <c r="G606" s="71" t="str">
        <v>libre</v>
      </c>
      <c r="H606" s="138" t="s">
        <v>104</v>
      </c>
      <c r="I606" s="52">
        <f t="shared" ca="1" si="15"/>
        <v>0</v>
      </c>
      <c r="K606" s="150"/>
      <c r="L606" s="279"/>
      <c r="M606" s="279"/>
      <c r="O606" s="161"/>
      <c r="P606" s="279"/>
    </row>
    <row r="607" spans="4:16" s="233" customFormat="1" ht="12.75" hidden="1" customHeight="1" outlineLevel="2" x14ac:dyDescent="0.3">
      <c r="D607" s="70">
        <v>286</v>
      </c>
      <c r="E607" s="173"/>
      <c r="F607" s="71" t="str">
        <v>libre</v>
      </c>
      <c r="G607" s="71" t="str">
        <v>libre</v>
      </c>
      <c r="H607" s="138" t="s">
        <v>104</v>
      </c>
      <c r="I607" s="52">
        <f t="shared" ca="1" si="15"/>
        <v>0</v>
      </c>
      <c r="K607" s="150"/>
      <c r="L607" s="279"/>
      <c r="M607" s="279"/>
      <c r="O607" s="161"/>
      <c r="P607" s="279"/>
    </row>
    <row r="608" spans="4:16" s="233" customFormat="1" ht="12.75" hidden="1" customHeight="1" outlineLevel="2" x14ac:dyDescent="0.3">
      <c r="D608" s="70">
        <v>287</v>
      </c>
      <c r="E608" s="173"/>
      <c r="F608" s="71" t="str">
        <v>libre</v>
      </c>
      <c r="G608" s="71" t="str">
        <v>libre</v>
      </c>
      <c r="H608" s="138" t="s">
        <v>104</v>
      </c>
      <c r="I608" s="52">
        <f t="shared" ca="1" si="15"/>
        <v>0</v>
      </c>
      <c r="K608" s="150"/>
      <c r="L608" s="279"/>
      <c r="M608" s="279"/>
      <c r="O608" s="161"/>
      <c r="P608" s="279"/>
    </row>
    <row r="609" spans="4:16" s="233" customFormat="1" ht="12.75" hidden="1" customHeight="1" outlineLevel="2" x14ac:dyDescent="0.3">
      <c r="D609" s="70">
        <v>288</v>
      </c>
      <c r="E609" s="173"/>
      <c r="F609" s="71" t="str">
        <v>libre</v>
      </c>
      <c r="G609" s="71" t="str">
        <v>libre</v>
      </c>
      <c r="H609" s="138" t="s">
        <v>104</v>
      </c>
      <c r="I609" s="52">
        <f t="shared" ca="1" si="15"/>
        <v>0</v>
      </c>
      <c r="K609" s="150"/>
      <c r="L609" s="279"/>
      <c r="M609" s="279"/>
      <c r="O609" s="161"/>
      <c r="P609" s="279"/>
    </row>
    <row r="610" spans="4:16" s="233" customFormat="1" ht="12.75" hidden="1" customHeight="1" outlineLevel="2" x14ac:dyDescent="0.3">
      <c r="D610" s="70">
        <v>289</v>
      </c>
      <c r="E610" s="173"/>
      <c r="F610" s="71" t="str">
        <v>libre</v>
      </c>
      <c r="G610" s="71" t="str">
        <v>libre</v>
      </c>
      <c r="H610" s="138" t="s">
        <v>104</v>
      </c>
      <c r="I610" s="52">
        <f t="shared" ca="1" si="15"/>
        <v>0</v>
      </c>
      <c r="K610" s="150"/>
      <c r="L610" s="279"/>
      <c r="M610" s="279"/>
      <c r="O610" s="161"/>
      <c r="P610" s="279"/>
    </row>
    <row r="611" spans="4:16" s="233" customFormat="1" ht="12.75" hidden="1" customHeight="1" outlineLevel="2" x14ac:dyDescent="0.3">
      <c r="D611" s="70">
        <v>290</v>
      </c>
      <c r="E611" s="173"/>
      <c r="F611" s="71" t="str">
        <v>libre</v>
      </c>
      <c r="G611" s="71" t="str">
        <v>libre</v>
      </c>
      <c r="H611" s="138" t="s">
        <v>104</v>
      </c>
      <c r="I611" s="52">
        <f t="shared" ca="1" si="15"/>
        <v>0</v>
      </c>
      <c r="K611" s="150"/>
      <c r="L611" s="279"/>
      <c r="M611" s="279"/>
      <c r="O611" s="161"/>
      <c r="P611" s="279"/>
    </row>
    <row r="612" spans="4:16" s="233" customFormat="1" ht="12.75" hidden="1" customHeight="1" outlineLevel="2" x14ac:dyDescent="0.3">
      <c r="D612" s="70">
        <v>291</v>
      </c>
      <c r="E612" s="173"/>
      <c r="F612" s="71" t="str">
        <v>libre</v>
      </c>
      <c r="G612" s="71" t="str">
        <v>libre</v>
      </c>
      <c r="H612" s="138" t="s">
        <v>104</v>
      </c>
      <c r="I612" s="52">
        <f t="shared" ca="1" si="15"/>
        <v>0</v>
      </c>
      <c r="K612" s="150"/>
      <c r="L612" s="279"/>
      <c r="M612" s="279"/>
      <c r="O612" s="161"/>
      <c r="P612" s="279"/>
    </row>
    <row r="613" spans="4:16" s="233" customFormat="1" ht="12.75" hidden="1" customHeight="1" outlineLevel="2" x14ac:dyDescent="0.3">
      <c r="D613" s="70">
        <v>292</v>
      </c>
      <c r="E613" s="173"/>
      <c r="F613" s="71" t="str">
        <v>libre</v>
      </c>
      <c r="G613" s="71" t="str">
        <v>libre</v>
      </c>
      <c r="H613" s="138" t="s">
        <v>104</v>
      </c>
      <c r="I613" s="52">
        <f t="shared" ca="1" si="15"/>
        <v>0</v>
      </c>
      <c r="K613" s="150"/>
      <c r="L613" s="279"/>
      <c r="M613" s="279"/>
      <c r="O613" s="161"/>
      <c r="P613" s="279"/>
    </row>
    <row r="614" spans="4:16" s="233" customFormat="1" ht="12.75" hidden="1" customHeight="1" outlineLevel="2" x14ac:dyDescent="0.3">
      <c r="D614" s="70">
        <v>293</v>
      </c>
      <c r="E614" s="173"/>
      <c r="F614" s="71" t="str">
        <v>libre</v>
      </c>
      <c r="G614" s="71" t="str">
        <v>libre</v>
      </c>
      <c r="H614" s="138" t="s">
        <v>104</v>
      </c>
      <c r="I614" s="52">
        <f t="shared" ca="1" si="15"/>
        <v>0</v>
      </c>
      <c r="K614" s="150"/>
      <c r="L614" s="279"/>
      <c r="M614" s="279"/>
      <c r="O614" s="161"/>
      <c r="P614" s="279"/>
    </row>
    <row r="615" spans="4:16" s="233" customFormat="1" ht="12.75" hidden="1" customHeight="1" outlineLevel="2" x14ac:dyDescent="0.3">
      <c r="D615" s="70">
        <v>294</v>
      </c>
      <c r="E615" s="173"/>
      <c r="F615" s="71" t="str">
        <v>libre</v>
      </c>
      <c r="G615" s="71" t="str">
        <v>libre</v>
      </c>
      <c r="H615" s="138" t="s">
        <v>104</v>
      </c>
      <c r="I615" s="52">
        <f t="shared" ca="1" si="15"/>
        <v>0</v>
      </c>
      <c r="K615" s="150"/>
      <c r="L615" s="279"/>
      <c r="M615" s="279"/>
      <c r="O615" s="161"/>
      <c r="P615" s="279"/>
    </row>
    <row r="616" spans="4:16" s="233" customFormat="1" ht="12.75" hidden="1" customHeight="1" outlineLevel="2" x14ac:dyDescent="0.3">
      <c r="D616" s="70">
        <v>295</v>
      </c>
      <c r="E616" s="173"/>
      <c r="F616" s="71" t="str">
        <v>libre</v>
      </c>
      <c r="G616" s="71" t="str">
        <v>libre</v>
      </c>
      <c r="H616" s="138" t="s">
        <v>104</v>
      </c>
      <c r="I616" s="52">
        <f t="shared" ca="1" si="15"/>
        <v>0</v>
      </c>
      <c r="K616" s="150"/>
      <c r="L616" s="279"/>
      <c r="M616" s="279"/>
      <c r="O616" s="161"/>
      <c r="P616" s="279"/>
    </row>
    <row r="617" spans="4:16" s="233" customFormat="1" ht="12.75" hidden="1" customHeight="1" outlineLevel="2" x14ac:dyDescent="0.3">
      <c r="D617" s="70">
        <v>296</v>
      </c>
      <c r="E617" s="173"/>
      <c r="F617" s="71" t="str">
        <v>libre</v>
      </c>
      <c r="G617" s="71" t="str">
        <v>libre</v>
      </c>
      <c r="H617" s="138" t="s">
        <v>104</v>
      </c>
      <c r="I617" s="52">
        <f t="shared" ca="1" si="15"/>
        <v>0</v>
      </c>
      <c r="K617" s="150"/>
      <c r="L617" s="279"/>
      <c r="M617" s="279"/>
      <c r="O617" s="161"/>
      <c r="P617" s="279"/>
    </row>
    <row r="618" spans="4:16" s="233" customFormat="1" ht="12.75" hidden="1" customHeight="1" outlineLevel="2" x14ac:dyDescent="0.3">
      <c r="D618" s="70">
        <v>297</v>
      </c>
      <c r="E618" s="173"/>
      <c r="F618" s="71" t="str">
        <v>libre</v>
      </c>
      <c r="G618" s="71" t="str">
        <v>libre</v>
      </c>
      <c r="H618" s="138" t="s">
        <v>104</v>
      </c>
      <c r="I618" s="52">
        <f t="shared" ca="1" si="15"/>
        <v>0</v>
      </c>
      <c r="K618" s="150"/>
      <c r="L618" s="279"/>
      <c r="M618" s="279"/>
      <c r="O618" s="161"/>
      <c r="P618" s="279"/>
    </row>
    <row r="619" spans="4:16" s="233" customFormat="1" ht="12.75" hidden="1" customHeight="1" outlineLevel="2" x14ac:dyDescent="0.3">
      <c r="D619" s="70">
        <v>298</v>
      </c>
      <c r="E619" s="173"/>
      <c r="F619" s="71" t="str">
        <v>libre</v>
      </c>
      <c r="G619" s="71" t="str">
        <v>libre</v>
      </c>
      <c r="H619" s="138" t="s">
        <v>104</v>
      </c>
      <c r="I619" s="52">
        <f t="shared" ca="1" si="15"/>
        <v>0</v>
      </c>
      <c r="K619" s="150"/>
      <c r="L619" s="279"/>
      <c r="M619" s="279"/>
      <c r="O619" s="161"/>
      <c r="P619" s="279"/>
    </row>
    <row r="620" spans="4:16" s="233" customFormat="1" outlineLevel="1" collapsed="1" x14ac:dyDescent="0.3">
      <c r="D620" s="70">
        <v>299</v>
      </c>
      <c r="E620" s="173"/>
      <c r="F620" s="71" t="str">
        <v>libre</v>
      </c>
      <c r="G620" s="71" t="str">
        <v>libre</v>
      </c>
      <c r="H620" s="138" t="s">
        <v>104</v>
      </c>
      <c r="I620" s="52">
        <f t="shared" ca="1" si="15"/>
        <v>0</v>
      </c>
      <c r="K620" s="150"/>
      <c r="L620" s="279"/>
      <c r="M620" s="279"/>
      <c r="O620" s="161"/>
      <c r="P620" s="279"/>
    </row>
    <row r="621" spans="4:16" s="233" customFormat="1" ht="14.4" outlineLevel="1" thickBot="1" x14ac:dyDescent="0.35">
      <c r="D621" s="70">
        <v>300</v>
      </c>
      <c r="E621" s="173"/>
      <c r="F621" s="71" t="str">
        <v>libre</v>
      </c>
      <c r="G621" s="71" t="str">
        <v>libre</v>
      </c>
      <c r="H621" s="138" t="s">
        <v>104</v>
      </c>
      <c r="I621" s="52">
        <f t="shared" ca="1" si="15"/>
        <v>0</v>
      </c>
      <c r="K621" s="150"/>
      <c r="L621" s="279"/>
      <c r="M621" s="279"/>
      <c r="O621" s="161"/>
      <c r="P621" s="279"/>
    </row>
    <row r="622" spans="4:16" s="233" customFormat="1" outlineLevel="1" x14ac:dyDescent="0.3">
      <c r="D622" s="73"/>
      <c r="E622" s="73"/>
      <c r="F622" s="73"/>
      <c r="G622" s="73"/>
      <c r="H622" s="73"/>
      <c r="I622" s="73"/>
    </row>
    <row r="623" spans="4:16" s="233" customFormat="1" outlineLevel="1" x14ac:dyDescent="0.3">
      <c r="G623" s="83" t="s">
        <v>23</v>
      </c>
      <c r="H623" s="230"/>
      <c r="I623" s="246">
        <f ca="1">SUM(I322:I621)</f>
        <v>400976815.46890593</v>
      </c>
      <c r="L623" s="279"/>
      <c r="P623" s="279"/>
    </row>
    <row r="624" spans="4:16" s="233" customFormat="1" outlineLevel="1" x14ac:dyDescent="0.3">
      <c r="I624" s="229"/>
      <c r="K624" s="279"/>
    </row>
    <row r="625" spans="3:18" s="233" customFormat="1" x14ac:dyDescent="0.3">
      <c r="K625" s="279"/>
    </row>
    <row r="626" spans="3:18" s="233" customFormat="1" ht="18" thickBot="1" x14ac:dyDescent="0.35">
      <c r="C626" s="75" t="s">
        <v>439</v>
      </c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</row>
    <row r="627" spans="3:18" s="233" customFormat="1" outlineLevel="1" x14ac:dyDescent="0.3"/>
    <row r="628" spans="3:18" s="233" customFormat="1" outlineLevel="1" x14ac:dyDescent="0.3">
      <c r="K628" s="162"/>
      <c r="L628" s="162"/>
      <c r="M628" s="162"/>
      <c r="N628" s="162"/>
      <c r="O628" s="162"/>
    </row>
    <row r="629" spans="3:18" s="233" customFormat="1" outlineLevel="1" x14ac:dyDescent="0.3">
      <c r="I629" s="84">
        <v>1</v>
      </c>
      <c r="K629" s="162"/>
      <c r="L629" s="162"/>
      <c r="M629" s="162"/>
      <c r="N629" s="162"/>
      <c r="O629" s="162"/>
    </row>
    <row r="630" spans="3:18" s="233" customFormat="1" outlineLevel="1" x14ac:dyDescent="0.3">
      <c r="D630" s="69" t="s">
        <v>76</v>
      </c>
      <c r="G630" s="69" t="s">
        <v>81</v>
      </c>
      <c r="I630" s="69">
        <f>INDEX(añomes,n°mes)</f>
        <v>201606</v>
      </c>
      <c r="K630" s="162"/>
      <c r="L630" s="162"/>
      <c r="M630" s="162"/>
      <c r="N630" s="162"/>
      <c r="O630" s="162"/>
    </row>
    <row r="631" spans="3:18" s="233" customFormat="1" outlineLevel="1" x14ac:dyDescent="0.3">
      <c r="D631" s="70">
        <v>1</v>
      </c>
      <c r="G631" s="71" t="str">
        <f t="shared" ref="G631:G650" si="16">INDEX(As.L.Ser,D631)</f>
        <v>Servicio Móvil</v>
      </c>
      <c r="H631" s="138" t="s">
        <v>104</v>
      </c>
      <c r="I631" s="261">
        <f ca="1">IF(INDEX(As.Ser.Dda,D631)=0,0,SUMPRODUCT(I$322:I$621,INDEX(As.RF.GT,0,$D631))/INDEX(As.Ser.Dda,D631))</f>
        <v>1139.1286121768294</v>
      </c>
      <c r="K631" s="162"/>
      <c r="L631" s="162"/>
      <c r="M631" s="162"/>
      <c r="N631" s="162"/>
      <c r="O631" s="162"/>
    </row>
    <row r="632" spans="3:18" s="233" customFormat="1" outlineLevel="1" x14ac:dyDescent="0.3">
      <c r="D632" s="70">
        <v>2</v>
      </c>
      <c r="G632" s="71" t="str">
        <f t="shared" si="16"/>
        <v>Cargo de Acceso Móvil</v>
      </c>
      <c r="H632" s="138" t="s">
        <v>104</v>
      </c>
      <c r="I632" s="261">
        <f t="shared" ref="I632:I650" ca="1" si="17">IF(INDEX(As.Ser.Dda,D632)=0,0,SUMPRODUCT(I$322:I$621,INDEX(As.RF.GT,0,$D632))/INDEX(As.Ser.Dda,D632))</f>
        <v>1.7024410437712564E-2</v>
      </c>
      <c r="K632" s="162"/>
      <c r="L632" s="162"/>
      <c r="M632" s="162"/>
      <c r="N632" s="162"/>
      <c r="O632" s="162"/>
    </row>
    <row r="633" spans="3:18" s="233" customFormat="1" outlineLevel="1" x14ac:dyDescent="0.3">
      <c r="D633" s="70">
        <v>3</v>
      </c>
      <c r="G633" s="71" t="str">
        <f t="shared" si="16"/>
        <v>Servicio On-Net Móvil</v>
      </c>
      <c r="H633" s="138" t="s">
        <v>104</v>
      </c>
      <c r="I633" s="261">
        <f t="shared" ca="1" si="17"/>
        <v>2.7907684780717468E-2</v>
      </c>
      <c r="K633" s="162"/>
      <c r="L633" s="162"/>
      <c r="M633" s="162"/>
      <c r="N633" s="162"/>
      <c r="O633" s="162"/>
    </row>
    <row r="634" spans="3:18" s="233" customFormat="1" outlineLevel="1" x14ac:dyDescent="0.3">
      <c r="D634" s="70">
        <v>4</v>
      </c>
      <c r="G634" s="71" t="str">
        <f t="shared" si="16"/>
        <v>libre</v>
      </c>
      <c r="H634" s="138" t="s">
        <v>104</v>
      </c>
      <c r="I634" s="261">
        <f t="shared" si="17"/>
        <v>0</v>
      </c>
      <c r="K634" s="162"/>
      <c r="L634" s="162"/>
      <c r="M634" s="162"/>
      <c r="N634" s="151"/>
      <c r="O634" s="162"/>
    </row>
    <row r="635" spans="3:18" s="233" customFormat="1" outlineLevel="1" x14ac:dyDescent="0.3">
      <c r="D635" s="70">
        <v>5</v>
      </c>
      <c r="G635" s="71" t="str">
        <f t="shared" si="16"/>
        <v>libre</v>
      </c>
      <c r="H635" s="138" t="s">
        <v>104</v>
      </c>
      <c r="I635" s="261">
        <f t="shared" si="17"/>
        <v>0</v>
      </c>
      <c r="K635" s="162"/>
      <c r="L635" s="162"/>
      <c r="M635" s="162"/>
      <c r="N635" s="151"/>
      <c r="O635" s="262"/>
    </row>
    <row r="636" spans="3:18" s="233" customFormat="1" outlineLevel="1" x14ac:dyDescent="0.3">
      <c r="D636" s="70">
        <v>6</v>
      </c>
      <c r="G636" s="71" t="str">
        <f t="shared" si="16"/>
        <v>Conexión Móvil</v>
      </c>
      <c r="H636" s="138" t="s">
        <v>104</v>
      </c>
      <c r="I636" s="261">
        <f t="shared" ca="1" si="17"/>
        <v>1103.3906560410514</v>
      </c>
      <c r="K636" s="162"/>
      <c r="L636" s="162"/>
      <c r="M636" s="162"/>
      <c r="N636" s="162"/>
      <c r="O636" s="162"/>
    </row>
    <row r="637" spans="3:18" s="233" customFormat="1" outlineLevel="1" x14ac:dyDescent="0.3">
      <c r="D637" s="70">
        <v>7</v>
      </c>
      <c r="G637" s="71" t="str">
        <f t="shared" si="16"/>
        <v xml:space="preserve">BAM e Internet Móvil </v>
      </c>
      <c r="H637" s="138" t="s">
        <v>104</v>
      </c>
      <c r="I637" s="261">
        <f t="shared" ca="1" si="17"/>
        <v>5.412676431601867E-2</v>
      </c>
      <c r="K637" s="162"/>
      <c r="L637" s="162"/>
      <c r="M637" s="162"/>
      <c r="N637" s="162"/>
      <c r="O637" s="263"/>
    </row>
    <row r="638" spans="3:18" s="233" customFormat="1" outlineLevel="1" x14ac:dyDescent="0.3">
      <c r="D638" s="70">
        <v>8</v>
      </c>
      <c r="G638" s="71" t="str">
        <f t="shared" si="16"/>
        <v>SMS</v>
      </c>
      <c r="H638" s="138" t="s">
        <v>104</v>
      </c>
      <c r="I638" s="261">
        <f t="shared" ca="1" si="17"/>
        <v>6.8039426352927523E-6</v>
      </c>
      <c r="K638" s="162"/>
      <c r="L638" s="162"/>
      <c r="M638" s="162"/>
      <c r="N638" s="162"/>
      <c r="O638" s="162"/>
    </row>
    <row r="639" spans="3:18" s="233" customFormat="1" outlineLevel="1" x14ac:dyDescent="0.3">
      <c r="D639" s="70">
        <v>9</v>
      </c>
      <c r="G639" s="71" t="str">
        <f t="shared" si="16"/>
        <v>MMS</v>
      </c>
      <c r="H639" s="138" t="s">
        <v>104</v>
      </c>
      <c r="I639" s="261">
        <f t="shared" si="17"/>
        <v>0</v>
      </c>
      <c r="K639" s="162"/>
      <c r="L639" s="162"/>
      <c r="M639" s="162"/>
      <c r="N639" s="162"/>
      <c r="O639" s="162"/>
    </row>
    <row r="640" spans="3:18" s="233" customFormat="1" outlineLevel="1" x14ac:dyDescent="0.3">
      <c r="D640" s="70">
        <v>10</v>
      </c>
      <c r="G640" s="71" t="str">
        <f t="shared" si="16"/>
        <v>libre</v>
      </c>
      <c r="H640" s="138" t="s">
        <v>104</v>
      </c>
      <c r="I640" s="261">
        <f t="shared" si="17"/>
        <v>0</v>
      </c>
    </row>
    <row r="641" spans="4:9" s="233" customFormat="1" outlineLevel="1" x14ac:dyDescent="0.3">
      <c r="D641" s="70">
        <v>11</v>
      </c>
      <c r="G641" s="71" t="str">
        <f t="shared" si="16"/>
        <v>libre</v>
      </c>
      <c r="H641" s="138" t="s">
        <v>104</v>
      </c>
      <c r="I641" s="261">
        <f t="shared" si="17"/>
        <v>0</v>
      </c>
    </row>
    <row r="642" spans="4:9" s="233" customFormat="1" outlineLevel="1" x14ac:dyDescent="0.3">
      <c r="D642" s="70">
        <v>12</v>
      </c>
      <c r="G642" s="71" t="str">
        <f t="shared" si="16"/>
        <v>libre</v>
      </c>
      <c r="H642" s="138" t="s">
        <v>104</v>
      </c>
      <c r="I642" s="261">
        <f t="shared" si="17"/>
        <v>0</v>
      </c>
    </row>
    <row r="643" spans="4:9" s="233" customFormat="1" outlineLevel="1" x14ac:dyDescent="0.3">
      <c r="D643" s="70">
        <v>13</v>
      </c>
      <c r="G643" s="71" t="str">
        <f t="shared" si="16"/>
        <v>libre</v>
      </c>
      <c r="H643" s="138" t="s">
        <v>104</v>
      </c>
      <c r="I643" s="261">
        <f t="shared" si="17"/>
        <v>0</v>
      </c>
    </row>
    <row r="644" spans="4:9" s="233" customFormat="1" outlineLevel="1" x14ac:dyDescent="0.3">
      <c r="D644" s="70">
        <v>14</v>
      </c>
      <c r="G644" s="71" t="str">
        <f t="shared" si="16"/>
        <v>libre</v>
      </c>
      <c r="H644" s="138" t="s">
        <v>104</v>
      </c>
      <c r="I644" s="261">
        <f t="shared" si="17"/>
        <v>0</v>
      </c>
    </row>
    <row r="645" spans="4:9" s="233" customFormat="1" outlineLevel="1" x14ac:dyDescent="0.3">
      <c r="D645" s="70">
        <v>15</v>
      </c>
      <c r="G645" s="71" t="str">
        <f t="shared" si="16"/>
        <v>libre</v>
      </c>
      <c r="H645" s="138" t="s">
        <v>104</v>
      </c>
      <c r="I645" s="261">
        <f t="shared" si="17"/>
        <v>0</v>
      </c>
    </row>
    <row r="646" spans="4:9" s="233" customFormat="1" outlineLevel="1" x14ac:dyDescent="0.3">
      <c r="D646" s="70">
        <v>16</v>
      </c>
      <c r="G646" s="71" t="str">
        <f t="shared" si="16"/>
        <v>libre</v>
      </c>
      <c r="H646" s="138" t="s">
        <v>104</v>
      </c>
      <c r="I646" s="261">
        <f t="shared" si="17"/>
        <v>0</v>
      </c>
    </row>
    <row r="647" spans="4:9" s="233" customFormat="1" outlineLevel="1" x14ac:dyDescent="0.3">
      <c r="D647" s="70">
        <v>17</v>
      </c>
      <c r="G647" s="71" t="str">
        <f t="shared" si="16"/>
        <v>libre</v>
      </c>
      <c r="H647" s="138" t="s">
        <v>104</v>
      </c>
      <c r="I647" s="261">
        <f t="shared" si="17"/>
        <v>0</v>
      </c>
    </row>
    <row r="648" spans="4:9" s="233" customFormat="1" outlineLevel="1" x14ac:dyDescent="0.3">
      <c r="D648" s="70">
        <v>18</v>
      </c>
      <c r="G648" s="71" t="str">
        <f t="shared" si="16"/>
        <v>libre</v>
      </c>
      <c r="H648" s="138" t="s">
        <v>104</v>
      </c>
      <c r="I648" s="261">
        <f t="shared" si="17"/>
        <v>0</v>
      </c>
    </row>
    <row r="649" spans="4:9" s="233" customFormat="1" outlineLevel="1" x14ac:dyDescent="0.3">
      <c r="D649" s="70">
        <v>19</v>
      </c>
      <c r="G649" s="71" t="str">
        <f t="shared" si="16"/>
        <v>libre</v>
      </c>
      <c r="H649" s="138" t="s">
        <v>104</v>
      </c>
      <c r="I649" s="261">
        <f t="shared" si="17"/>
        <v>0</v>
      </c>
    </row>
    <row r="650" spans="4:9" s="233" customFormat="1" ht="14.4" outlineLevel="1" thickBot="1" x14ac:dyDescent="0.35">
      <c r="D650" s="70">
        <v>20</v>
      </c>
      <c r="G650" s="71" t="str">
        <f t="shared" si="16"/>
        <v>libre</v>
      </c>
      <c r="H650" s="138" t="s">
        <v>104</v>
      </c>
      <c r="I650" s="261">
        <f t="shared" si="17"/>
        <v>0</v>
      </c>
    </row>
    <row r="651" spans="4:9" s="233" customFormat="1" outlineLevel="1" x14ac:dyDescent="0.3">
      <c r="D651" s="73"/>
      <c r="E651" s="73"/>
      <c r="F651" s="73"/>
      <c r="G651" s="73"/>
      <c r="H651" s="73"/>
      <c r="I651" s="73"/>
    </row>
    <row r="652" spans="4:9" s="233" customFormat="1" outlineLevel="1" x14ac:dyDescent="0.3"/>
    <row r="653" spans="4:9" s="233" customFormat="1" x14ac:dyDescent="0.3"/>
  </sheetData>
  <conditionalFormatting sqref="F13:G312 F322:G621">
    <cfRule type="cellIs" dxfId="1" priority="16" stopIfTrue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52"/>
  <sheetViews>
    <sheetView showGridLines="0" zoomScale="145" zoomScaleNormal="145" workbookViewId="0">
      <pane ySplit="4" topLeftCell="A5" activePane="bottomLeft" state="frozen"/>
      <selection pane="bottomLeft" activeCell="D29" sqref="D29"/>
    </sheetView>
  </sheetViews>
  <sheetFormatPr baseColWidth="10" defaultColWidth="11.44140625" defaultRowHeight="13.8" outlineLevelRow="1" x14ac:dyDescent="0.3"/>
  <cols>
    <col min="1" max="1" width="11.44140625" style="233"/>
    <col min="2" max="2" width="5.109375" style="233" customWidth="1"/>
    <col min="3" max="3" width="17" style="233" customWidth="1"/>
    <col min="4" max="4" width="29.109375" style="233" bestFit="1" customWidth="1"/>
    <col min="5" max="16384" width="11.44140625" style="233"/>
  </cols>
  <sheetData>
    <row r="2" spans="2:7" ht="20.399999999999999" x14ac:dyDescent="0.35">
      <c r="E2" s="288" t="str">
        <f>'Panel de Control'!$F$2</f>
        <v>Modelo Cargo de Terminación Móvil</v>
      </c>
    </row>
    <row r="3" spans="2:7" ht="17.399999999999999" x14ac:dyDescent="0.3">
      <c r="E3" s="289" t="s">
        <v>1775</v>
      </c>
    </row>
    <row r="4" spans="2:7" ht="15.75" customHeight="1" x14ac:dyDescent="0.3"/>
    <row r="6" spans="2:7" ht="21" thickBot="1" x14ac:dyDescent="0.4">
      <c r="B6" s="3" t="s">
        <v>1775</v>
      </c>
      <c r="C6" s="3"/>
      <c r="D6" s="3"/>
      <c r="E6" s="3"/>
      <c r="F6" s="3"/>
      <c r="G6" s="3"/>
    </row>
    <row r="7" spans="2:7" ht="14.4" outlineLevel="1" thickTop="1" x14ac:dyDescent="0.3"/>
    <row r="8" spans="2:7" outlineLevel="1" x14ac:dyDescent="0.3">
      <c r="B8" s="69" t="s">
        <v>79</v>
      </c>
      <c r="C8" s="69" t="s">
        <v>1775</v>
      </c>
      <c r="D8" s="69" t="s">
        <v>1776</v>
      </c>
    </row>
    <row r="9" spans="2:7" outlineLevel="1" x14ac:dyDescent="0.3">
      <c r="B9" s="154">
        <v>1</v>
      </c>
      <c r="C9" s="169" t="s">
        <v>723</v>
      </c>
      <c r="D9" s="169" t="s">
        <v>1783</v>
      </c>
    </row>
    <row r="10" spans="2:7" outlineLevel="1" x14ac:dyDescent="0.3">
      <c r="B10" s="154">
        <v>2</v>
      </c>
      <c r="C10" s="169" t="s">
        <v>704</v>
      </c>
      <c r="D10" s="169" t="s">
        <v>1785</v>
      </c>
    </row>
    <row r="11" spans="2:7" outlineLevel="1" x14ac:dyDescent="0.3">
      <c r="B11" s="154">
        <v>3</v>
      </c>
      <c r="C11" s="169" t="s">
        <v>682</v>
      </c>
      <c r="D11" s="169" t="s">
        <v>1784</v>
      </c>
    </row>
    <row r="12" spans="2:7" outlineLevel="1" x14ac:dyDescent="0.3">
      <c r="B12" s="154">
        <v>4</v>
      </c>
      <c r="C12" s="169" t="s">
        <v>927</v>
      </c>
      <c r="D12" s="169" t="s">
        <v>1786</v>
      </c>
    </row>
    <row r="13" spans="2:7" outlineLevel="1" x14ac:dyDescent="0.3">
      <c r="B13" s="154">
        <v>5</v>
      </c>
      <c r="C13" s="169" t="s">
        <v>1502</v>
      </c>
      <c r="D13" s="169" t="s">
        <v>1787</v>
      </c>
    </row>
    <row r="14" spans="2:7" outlineLevel="1" x14ac:dyDescent="0.3">
      <c r="B14" s="154">
        <v>6</v>
      </c>
      <c r="C14" s="169" t="s">
        <v>882</v>
      </c>
      <c r="D14" s="169" t="s">
        <v>1788</v>
      </c>
    </row>
    <row r="15" spans="2:7" outlineLevel="1" x14ac:dyDescent="0.3">
      <c r="B15" s="154">
        <v>7</v>
      </c>
      <c r="C15" s="169" t="s">
        <v>1105</v>
      </c>
      <c r="D15" s="169" t="s">
        <v>1789</v>
      </c>
    </row>
    <row r="16" spans="2:7" outlineLevel="1" x14ac:dyDescent="0.3">
      <c r="B16" s="154">
        <v>8</v>
      </c>
      <c r="C16" s="169" t="s">
        <v>1780</v>
      </c>
      <c r="D16" s="169" t="s">
        <v>1790</v>
      </c>
    </row>
    <row r="17" spans="2:4" outlineLevel="1" x14ac:dyDescent="0.3">
      <c r="B17" s="154">
        <v>9</v>
      </c>
      <c r="C17" s="169" t="s">
        <v>1779</v>
      </c>
      <c r="D17" s="169" t="s">
        <v>1807</v>
      </c>
    </row>
    <row r="18" spans="2:4" outlineLevel="1" x14ac:dyDescent="0.3">
      <c r="B18" s="154">
        <v>10</v>
      </c>
      <c r="C18" s="169" t="s">
        <v>412</v>
      </c>
      <c r="D18" s="169" t="s">
        <v>1792</v>
      </c>
    </row>
    <row r="19" spans="2:4" outlineLevel="1" x14ac:dyDescent="0.3">
      <c r="B19" s="154">
        <v>11</v>
      </c>
      <c r="C19" s="169" t="s">
        <v>253</v>
      </c>
      <c r="D19" s="169" t="s">
        <v>1808</v>
      </c>
    </row>
    <row r="20" spans="2:4" outlineLevel="1" x14ac:dyDescent="0.3">
      <c r="B20" s="154">
        <v>12</v>
      </c>
      <c r="C20" s="169" t="s">
        <v>1778</v>
      </c>
      <c r="D20" s="169" t="s">
        <v>1822</v>
      </c>
    </row>
    <row r="21" spans="2:4" outlineLevel="1" x14ac:dyDescent="0.3">
      <c r="B21" s="154">
        <v>13</v>
      </c>
      <c r="C21" s="169" t="s">
        <v>1107</v>
      </c>
      <c r="D21" s="169" t="s">
        <v>1809</v>
      </c>
    </row>
    <row r="22" spans="2:4" outlineLevel="1" x14ac:dyDescent="0.3">
      <c r="B22" s="154">
        <v>14</v>
      </c>
      <c r="C22" s="169" t="s">
        <v>1112</v>
      </c>
      <c r="D22" s="169" t="s">
        <v>1797</v>
      </c>
    </row>
    <row r="23" spans="2:4" outlineLevel="1" x14ac:dyDescent="0.3">
      <c r="B23" s="154">
        <v>15</v>
      </c>
      <c r="C23" s="169" t="s">
        <v>1782</v>
      </c>
      <c r="D23" s="169" t="s">
        <v>1800</v>
      </c>
    </row>
    <row r="24" spans="2:4" outlineLevel="1" x14ac:dyDescent="0.3">
      <c r="B24" s="154">
        <v>16</v>
      </c>
      <c r="C24" s="169" t="s">
        <v>1091</v>
      </c>
      <c r="D24" s="169" t="s">
        <v>1794</v>
      </c>
    </row>
    <row r="25" spans="2:4" outlineLevel="1" x14ac:dyDescent="0.3">
      <c r="B25" s="154">
        <v>17</v>
      </c>
      <c r="C25" s="169" t="s">
        <v>1090</v>
      </c>
      <c r="D25" s="169" t="s">
        <v>1817</v>
      </c>
    </row>
    <row r="26" spans="2:4" outlineLevel="1" x14ac:dyDescent="0.3">
      <c r="B26" s="154">
        <v>18</v>
      </c>
      <c r="C26" s="169" t="s">
        <v>1494</v>
      </c>
      <c r="D26" s="169" t="s">
        <v>1821</v>
      </c>
    </row>
    <row r="27" spans="2:4" outlineLevel="1" x14ac:dyDescent="0.3">
      <c r="B27" s="154">
        <v>19</v>
      </c>
      <c r="C27" s="169" t="s">
        <v>1798</v>
      </c>
      <c r="D27" s="169" t="s">
        <v>1799</v>
      </c>
    </row>
    <row r="28" spans="2:4" outlineLevel="1" x14ac:dyDescent="0.3">
      <c r="B28" s="154">
        <v>20</v>
      </c>
      <c r="C28" s="169" t="s">
        <v>375</v>
      </c>
      <c r="D28" s="169" t="s">
        <v>1816</v>
      </c>
    </row>
    <row r="29" spans="2:4" outlineLevel="1" x14ac:dyDescent="0.3">
      <c r="B29" s="154">
        <v>21</v>
      </c>
      <c r="C29" s="169" t="s">
        <v>1138</v>
      </c>
      <c r="D29" s="169" t="s">
        <v>1820</v>
      </c>
    </row>
    <row r="30" spans="2:4" outlineLevel="1" x14ac:dyDescent="0.3">
      <c r="B30" s="154">
        <v>22</v>
      </c>
      <c r="C30" s="169" t="s">
        <v>92</v>
      </c>
      <c r="D30" s="169" t="s">
        <v>1815</v>
      </c>
    </row>
    <row r="31" spans="2:4" outlineLevel="1" x14ac:dyDescent="0.3">
      <c r="B31" s="154">
        <v>23</v>
      </c>
      <c r="C31" s="169" t="s">
        <v>1126</v>
      </c>
      <c r="D31" s="169" t="s">
        <v>1805</v>
      </c>
    </row>
    <row r="32" spans="2:4" outlineLevel="1" x14ac:dyDescent="0.3">
      <c r="B32" s="154">
        <v>24</v>
      </c>
      <c r="C32" s="169" t="s">
        <v>1268</v>
      </c>
      <c r="D32" s="505" t="s">
        <v>1823</v>
      </c>
    </row>
    <row r="33" spans="2:4" outlineLevel="1" x14ac:dyDescent="0.3">
      <c r="B33" s="154">
        <v>25</v>
      </c>
      <c r="C33" s="169" t="s">
        <v>1101</v>
      </c>
      <c r="D33" s="169" t="s">
        <v>1818</v>
      </c>
    </row>
    <row r="34" spans="2:4" outlineLevel="1" x14ac:dyDescent="0.3">
      <c r="B34" s="154">
        <v>26</v>
      </c>
      <c r="C34" s="169" t="s">
        <v>1136</v>
      </c>
      <c r="D34" s="169" t="s">
        <v>1814</v>
      </c>
    </row>
    <row r="35" spans="2:4" outlineLevel="1" x14ac:dyDescent="0.3">
      <c r="B35" s="154">
        <v>27</v>
      </c>
      <c r="C35" s="169" t="s">
        <v>1781</v>
      </c>
      <c r="D35" s="169" t="s">
        <v>1791</v>
      </c>
    </row>
    <row r="36" spans="2:4" outlineLevel="1" x14ac:dyDescent="0.3">
      <c r="B36" s="154">
        <v>28</v>
      </c>
      <c r="C36" s="169" t="s">
        <v>801</v>
      </c>
      <c r="D36" s="169" t="s">
        <v>131</v>
      </c>
    </row>
    <row r="37" spans="2:4" outlineLevel="1" x14ac:dyDescent="0.3">
      <c r="B37" s="154">
        <v>29</v>
      </c>
      <c r="C37" s="169" t="s">
        <v>1139</v>
      </c>
      <c r="D37" s="169" t="s">
        <v>1101</v>
      </c>
    </row>
    <row r="38" spans="2:4" outlineLevel="1" x14ac:dyDescent="0.3">
      <c r="B38" s="154">
        <v>30</v>
      </c>
      <c r="C38" s="169" t="s">
        <v>88</v>
      </c>
      <c r="D38" s="169" t="s">
        <v>1803</v>
      </c>
    </row>
    <row r="39" spans="2:4" outlineLevel="1" x14ac:dyDescent="0.3">
      <c r="B39" s="154">
        <v>31</v>
      </c>
      <c r="C39" s="169" t="s">
        <v>1269</v>
      </c>
      <c r="D39" s="169" t="s">
        <v>1824</v>
      </c>
    </row>
    <row r="40" spans="2:4" outlineLevel="1" x14ac:dyDescent="0.3">
      <c r="B40" s="154">
        <v>32</v>
      </c>
      <c r="C40" s="169" t="s">
        <v>1270</v>
      </c>
      <c r="D40" s="169" t="s">
        <v>1813</v>
      </c>
    </row>
    <row r="41" spans="2:4" outlineLevel="1" x14ac:dyDescent="0.3">
      <c r="B41" s="154">
        <v>33</v>
      </c>
      <c r="C41" s="169" t="s">
        <v>1455</v>
      </c>
      <c r="D41" s="169" t="s">
        <v>1804</v>
      </c>
    </row>
    <row r="42" spans="2:4" outlineLevel="1" x14ac:dyDescent="0.3">
      <c r="B42" s="154">
        <v>34</v>
      </c>
      <c r="C42" s="169" t="s">
        <v>1118</v>
      </c>
      <c r="D42" s="169" t="s">
        <v>1819</v>
      </c>
    </row>
    <row r="43" spans="2:4" outlineLevel="1" x14ac:dyDescent="0.3">
      <c r="B43" s="154">
        <v>35</v>
      </c>
      <c r="C43" s="169" t="s">
        <v>1109</v>
      </c>
      <c r="D43" s="169" t="s">
        <v>1810</v>
      </c>
    </row>
    <row r="44" spans="2:4" outlineLevel="1" x14ac:dyDescent="0.3">
      <c r="B44" s="154">
        <v>36</v>
      </c>
      <c r="C44" s="169" t="s">
        <v>89</v>
      </c>
      <c r="D44" s="169" t="s">
        <v>1801</v>
      </c>
    </row>
    <row r="45" spans="2:4" outlineLevel="1" x14ac:dyDescent="0.3">
      <c r="B45" s="154">
        <v>37</v>
      </c>
      <c r="C45" s="169" t="s">
        <v>802</v>
      </c>
      <c r="D45" s="169" t="s">
        <v>132</v>
      </c>
    </row>
    <row r="46" spans="2:4" outlineLevel="1" x14ac:dyDescent="0.3">
      <c r="B46" s="154">
        <v>38</v>
      </c>
      <c r="C46" s="169" t="s">
        <v>1777</v>
      </c>
      <c r="D46" s="169" t="s">
        <v>1795</v>
      </c>
    </row>
    <row r="47" spans="2:4" outlineLevel="1" x14ac:dyDescent="0.3">
      <c r="B47" s="154">
        <v>39</v>
      </c>
      <c r="C47" s="169" t="s">
        <v>890</v>
      </c>
      <c r="D47" s="169" t="s">
        <v>1796</v>
      </c>
    </row>
    <row r="48" spans="2:4" outlineLevel="1" x14ac:dyDescent="0.3">
      <c r="B48" s="154">
        <v>40</v>
      </c>
      <c r="C48" s="169" t="s">
        <v>803</v>
      </c>
      <c r="D48" s="169" t="s">
        <v>133</v>
      </c>
    </row>
    <row r="49" spans="2:4" outlineLevel="1" x14ac:dyDescent="0.3">
      <c r="B49" s="154">
        <v>41</v>
      </c>
      <c r="C49" s="169" t="s">
        <v>413</v>
      </c>
      <c r="D49" s="169" t="s">
        <v>1793</v>
      </c>
    </row>
    <row r="50" spans="2:4" outlineLevel="1" x14ac:dyDescent="0.3">
      <c r="B50" s="154">
        <v>42</v>
      </c>
      <c r="C50" s="169" t="s">
        <v>1122</v>
      </c>
      <c r="D50" s="169" t="s">
        <v>1802</v>
      </c>
    </row>
    <row r="51" spans="2:4" outlineLevel="1" x14ac:dyDescent="0.3">
      <c r="B51" s="154">
        <v>43</v>
      </c>
      <c r="C51" s="169" t="s">
        <v>757</v>
      </c>
      <c r="D51" s="169" t="s">
        <v>1806</v>
      </c>
    </row>
    <row r="52" spans="2:4" outlineLevel="1" x14ac:dyDescent="0.3">
      <c r="B52" s="154">
        <v>44</v>
      </c>
      <c r="C52" s="169" t="s">
        <v>1811</v>
      </c>
      <c r="D52" s="169" t="s">
        <v>1812</v>
      </c>
    </row>
  </sheetData>
  <sortState ref="C9:D50">
    <sortCondition ref="C9"/>
  </sortState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2"/>
  </sheetPr>
  <dimension ref="B2:R112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M247" sqref="M247"/>
    </sheetView>
  </sheetViews>
  <sheetFormatPr baseColWidth="10" defaultColWidth="11.44140625" defaultRowHeight="13.8" x14ac:dyDescent="0.3"/>
  <cols>
    <col min="1" max="2" width="3.6640625" style="233" customWidth="1"/>
    <col min="3" max="11" width="11.44140625" style="233"/>
    <col min="12" max="12" width="12.6640625" style="233" customWidth="1"/>
    <col min="13" max="16384" width="11.44140625" style="233"/>
  </cols>
  <sheetData>
    <row r="2" spans="2:18" ht="20.399999999999999" x14ac:dyDescent="0.35">
      <c r="F2" s="288" t="str">
        <f>Portada!$H$2</f>
        <v>Modelo Cargo de Terminación Móvil</v>
      </c>
    </row>
    <row r="3" spans="2:18" ht="17.399999999999999" x14ac:dyDescent="0.3">
      <c r="E3" s="2"/>
      <c r="F3" s="289" t="s">
        <v>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2:18" x14ac:dyDescent="0.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2:18" x14ac:dyDescent="0.3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2:18" ht="21" thickBot="1" x14ac:dyDescent="0.4">
      <c r="B6" s="3" t="s"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2:18" ht="14.4" thickTop="1" x14ac:dyDescent="0.3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2:18" x14ac:dyDescent="0.3">
      <c r="B8" s="2"/>
      <c r="C8" s="2"/>
      <c r="D8" s="2"/>
      <c r="E8" s="2"/>
      <c r="F8" s="2"/>
      <c r="G8" s="2"/>
      <c r="H8" s="2"/>
      <c r="I8" s="2"/>
      <c r="K8" s="2"/>
      <c r="L8" s="2"/>
      <c r="M8" s="2"/>
      <c r="N8" s="2"/>
      <c r="O8" s="2"/>
      <c r="P8" s="2"/>
      <c r="Q8" s="2"/>
      <c r="R8" s="2"/>
    </row>
    <row r="9" spans="2:18" x14ac:dyDescent="0.3">
      <c r="B9" s="2"/>
      <c r="C9" s="4" t="s">
        <v>2</v>
      </c>
      <c r="D9" s="2"/>
      <c r="E9" s="5">
        <v>188</v>
      </c>
      <c r="F9" s="6">
        <v>188</v>
      </c>
      <c r="G9" s="7">
        <v>1.88</v>
      </c>
      <c r="H9" s="8">
        <v>1.88</v>
      </c>
      <c r="I9" s="9">
        <v>188</v>
      </c>
      <c r="J9" s="10">
        <v>188</v>
      </c>
      <c r="K9" s="11">
        <v>39813</v>
      </c>
      <c r="L9" s="12" t="s">
        <v>3</v>
      </c>
      <c r="M9" s="4" t="s">
        <v>4</v>
      </c>
      <c r="N9" s="2"/>
      <c r="O9" s="2"/>
      <c r="P9" s="2"/>
      <c r="Q9" s="13"/>
      <c r="R9" s="13"/>
    </row>
    <row r="10" spans="2:18" x14ac:dyDescent="0.3">
      <c r="B10" s="2"/>
      <c r="C10" s="2"/>
      <c r="D10" s="2"/>
      <c r="E10" s="13"/>
      <c r="F10" s="12"/>
      <c r="G10" s="12"/>
      <c r="H10" s="12"/>
      <c r="I10" s="12"/>
      <c r="K10" s="12"/>
      <c r="L10" s="13"/>
      <c r="M10" s="2"/>
      <c r="N10" s="2"/>
      <c r="O10" s="2"/>
      <c r="P10" s="2"/>
      <c r="Q10" s="13"/>
      <c r="R10" s="13"/>
    </row>
    <row r="11" spans="2:18" x14ac:dyDescent="0.3">
      <c r="B11" s="2"/>
      <c r="C11" s="2"/>
      <c r="D11" s="2"/>
      <c r="E11" s="2"/>
      <c r="F11" s="2"/>
      <c r="G11" s="13"/>
      <c r="H11" s="13"/>
      <c r="I11" s="13"/>
      <c r="K11" s="13"/>
      <c r="L11" s="13"/>
      <c r="M11" s="2"/>
      <c r="N11" s="2"/>
      <c r="O11" s="2"/>
      <c r="P11" s="2"/>
      <c r="Q11" s="13"/>
      <c r="R11" s="13"/>
    </row>
    <row r="12" spans="2:18" x14ac:dyDescent="0.3">
      <c r="B12" s="2"/>
      <c r="C12" s="4" t="s">
        <v>2</v>
      </c>
      <c r="D12" s="2"/>
      <c r="E12" s="5">
        <v>188</v>
      </c>
      <c r="F12" s="13"/>
      <c r="G12" s="13"/>
      <c r="H12" s="13"/>
      <c r="I12" s="13"/>
      <c r="K12" s="13"/>
      <c r="L12" s="12" t="s">
        <v>3</v>
      </c>
      <c r="M12" s="4" t="s">
        <v>5</v>
      </c>
      <c r="N12" s="2"/>
      <c r="O12" s="2"/>
      <c r="P12" s="2"/>
      <c r="Q12" s="13"/>
      <c r="R12" s="13"/>
    </row>
    <row r="13" spans="2:18" x14ac:dyDescent="0.3">
      <c r="B13" s="2"/>
      <c r="C13" s="2"/>
      <c r="D13" s="14" t="s">
        <v>6</v>
      </c>
      <c r="E13" s="14">
        <v>100</v>
      </c>
      <c r="F13" s="13"/>
      <c r="G13" s="13"/>
      <c r="H13" s="13"/>
      <c r="I13" s="13"/>
      <c r="K13" s="13"/>
      <c r="L13" s="2"/>
      <c r="M13" s="2"/>
      <c r="N13" s="2"/>
      <c r="O13" s="2"/>
      <c r="P13" s="2"/>
      <c r="Q13" s="13"/>
      <c r="R13" s="13"/>
    </row>
    <row r="14" spans="2:18" x14ac:dyDescent="0.3">
      <c r="B14" s="2"/>
      <c r="C14" s="2"/>
      <c r="D14" s="14" t="s">
        <v>7</v>
      </c>
      <c r="E14" s="14">
        <v>300</v>
      </c>
      <c r="F14" s="13"/>
      <c r="G14" s="13"/>
      <c r="H14" s="13"/>
      <c r="I14" s="13"/>
      <c r="K14" s="13"/>
      <c r="L14" s="2"/>
      <c r="M14" s="2"/>
      <c r="N14" s="2"/>
      <c r="O14" s="2"/>
      <c r="P14" s="2"/>
      <c r="Q14" s="13"/>
      <c r="R14" s="13"/>
    </row>
    <row r="15" spans="2:18" x14ac:dyDescent="0.3">
      <c r="B15" s="2"/>
      <c r="C15" s="2"/>
      <c r="D15" s="2"/>
      <c r="E15" s="2"/>
      <c r="F15" s="13"/>
      <c r="G15" s="13"/>
      <c r="H15" s="13"/>
      <c r="I15" s="13"/>
      <c r="K15" s="13"/>
      <c r="L15" s="2"/>
      <c r="M15" s="2"/>
      <c r="N15" s="2"/>
      <c r="O15" s="2"/>
      <c r="P15" s="2"/>
      <c r="Q15" s="13"/>
      <c r="R15" s="13"/>
    </row>
    <row r="16" spans="2:18" x14ac:dyDescent="0.3">
      <c r="B16" s="13"/>
      <c r="C16" s="4" t="s">
        <v>2</v>
      </c>
      <c r="D16" s="2"/>
      <c r="E16" s="15">
        <v>100</v>
      </c>
      <c r="F16" s="13"/>
      <c r="G16" s="13"/>
      <c r="H16" s="13"/>
      <c r="I16" s="13"/>
      <c r="K16" s="13"/>
      <c r="L16" s="12" t="s">
        <v>3</v>
      </c>
      <c r="M16" s="4" t="s">
        <v>8</v>
      </c>
      <c r="N16" s="13"/>
      <c r="O16" s="13"/>
      <c r="P16" s="13"/>
      <c r="Q16" s="13"/>
      <c r="R16" s="13"/>
    </row>
    <row r="17" spans="2:18" x14ac:dyDescent="0.3">
      <c r="B17" s="13"/>
      <c r="C17" s="13"/>
      <c r="D17" s="16" t="s">
        <v>9</v>
      </c>
      <c r="E17" s="16">
        <v>100</v>
      </c>
      <c r="F17" s="13"/>
      <c r="G17" s="13"/>
      <c r="H17" s="13"/>
      <c r="I17" s="13"/>
      <c r="K17" s="13"/>
      <c r="L17" s="17"/>
      <c r="M17" s="13"/>
      <c r="N17" s="13"/>
      <c r="O17" s="13"/>
      <c r="P17" s="13"/>
      <c r="Q17" s="13"/>
      <c r="R17" s="13"/>
    </row>
    <row r="18" spans="2:18" x14ac:dyDescent="0.3">
      <c r="B18" s="13"/>
      <c r="C18" s="13"/>
      <c r="D18" s="13"/>
      <c r="E18" s="16">
        <v>200</v>
      </c>
      <c r="F18" s="13"/>
      <c r="G18" s="13"/>
      <c r="H18" s="13"/>
      <c r="I18" s="13"/>
      <c r="K18" s="13"/>
      <c r="L18" s="17"/>
      <c r="M18" s="13"/>
      <c r="N18" s="13"/>
      <c r="O18" s="13"/>
      <c r="P18" s="13"/>
      <c r="Q18" s="13"/>
      <c r="R18" s="13"/>
    </row>
    <row r="19" spans="2:18" x14ac:dyDescent="0.3">
      <c r="B19" s="13"/>
      <c r="C19" s="13"/>
      <c r="D19" s="13"/>
      <c r="E19" s="16">
        <v>300</v>
      </c>
      <c r="F19" s="13"/>
      <c r="G19" s="13"/>
      <c r="H19" s="13"/>
      <c r="I19" s="13"/>
      <c r="K19" s="13"/>
      <c r="L19" s="17"/>
      <c r="M19" s="13"/>
      <c r="N19" s="13"/>
      <c r="O19" s="13"/>
      <c r="P19" s="13"/>
      <c r="Q19" s="13"/>
      <c r="R19" s="13"/>
    </row>
    <row r="20" spans="2:18" x14ac:dyDescent="0.3">
      <c r="B20" s="13"/>
      <c r="C20" s="13"/>
      <c r="D20" s="13"/>
      <c r="E20" s="16">
        <v>400</v>
      </c>
      <c r="F20" s="13"/>
      <c r="G20" s="13"/>
      <c r="H20" s="13"/>
      <c r="I20" s="13"/>
      <c r="K20" s="13"/>
      <c r="L20" s="17"/>
      <c r="M20" s="13"/>
      <c r="N20" s="13"/>
      <c r="O20" s="13"/>
      <c r="P20" s="13"/>
      <c r="Q20" s="13"/>
      <c r="R20" s="13"/>
    </row>
    <row r="21" spans="2:18" x14ac:dyDescent="0.3">
      <c r="B21" s="13"/>
      <c r="C21" s="13"/>
      <c r="D21" s="13"/>
      <c r="E21" s="13"/>
      <c r="F21" s="13"/>
      <c r="G21" s="13"/>
      <c r="H21" s="13"/>
      <c r="I21" s="13"/>
      <c r="K21" s="13"/>
      <c r="L21" s="17"/>
      <c r="M21" s="13"/>
      <c r="N21" s="13"/>
      <c r="O21" s="13"/>
      <c r="P21" s="13"/>
      <c r="Q21" s="13"/>
      <c r="R21" s="13"/>
    </row>
    <row r="22" spans="2:18" x14ac:dyDescent="0.3">
      <c r="B22" s="13"/>
      <c r="C22" s="4" t="s">
        <v>10</v>
      </c>
      <c r="D22" s="13"/>
      <c r="E22" s="18">
        <v>188</v>
      </c>
      <c r="F22" s="19">
        <v>188</v>
      </c>
      <c r="G22" s="20">
        <v>1.88</v>
      </c>
      <c r="H22" s="21">
        <v>1.88</v>
      </c>
      <c r="I22" s="22">
        <v>188</v>
      </c>
      <c r="J22" s="23">
        <v>188</v>
      </c>
      <c r="K22" s="24">
        <v>39813</v>
      </c>
      <c r="L22" s="12" t="s">
        <v>3</v>
      </c>
      <c r="M22" s="4" t="s">
        <v>11</v>
      </c>
      <c r="N22" s="13"/>
      <c r="O22" s="13"/>
      <c r="P22" s="13"/>
      <c r="Q22" s="13"/>
      <c r="R22" s="13"/>
    </row>
    <row r="23" spans="2:18" x14ac:dyDescent="0.3">
      <c r="B23" s="13"/>
      <c r="C23" s="13"/>
      <c r="D23" s="13"/>
      <c r="E23" s="13"/>
      <c r="F23" s="13"/>
      <c r="G23" s="13"/>
      <c r="H23" s="13"/>
      <c r="I23" s="13"/>
      <c r="K23" s="13"/>
      <c r="L23" s="13"/>
      <c r="M23" s="13"/>
      <c r="N23" s="13"/>
      <c r="O23" s="13"/>
      <c r="P23" s="13"/>
      <c r="Q23" s="13"/>
      <c r="R23" s="13"/>
    </row>
    <row r="24" spans="2:18" x14ac:dyDescent="0.3">
      <c r="B24" s="13"/>
      <c r="C24" s="4" t="s">
        <v>12</v>
      </c>
      <c r="D24" s="13"/>
      <c r="E24" s="25">
        <v>188</v>
      </c>
      <c r="F24" s="13"/>
      <c r="G24" s="13"/>
      <c r="H24" s="13"/>
      <c r="I24" s="13"/>
      <c r="K24" s="13"/>
      <c r="L24" s="12" t="s">
        <v>3</v>
      </c>
      <c r="M24" s="4" t="s">
        <v>13</v>
      </c>
      <c r="N24" s="13"/>
      <c r="O24" s="13"/>
      <c r="P24" s="13"/>
      <c r="Q24" s="13"/>
      <c r="R24" s="13"/>
    </row>
    <row r="25" spans="2:18" x14ac:dyDescent="0.3">
      <c r="B25" s="13"/>
      <c r="C25" s="13"/>
      <c r="D25" s="13"/>
      <c r="E25" s="13"/>
      <c r="F25" s="13"/>
      <c r="G25" s="13"/>
      <c r="H25" s="13"/>
      <c r="I25" s="13"/>
      <c r="K25" s="13"/>
      <c r="L25" s="13"/>
      <c r="M25" s="13"/>
      <c r="N25" s="13"/>
      <c r="O25" s="13"/>
      <c r="P25" s="13"/>
      <c r="Q25" s="13"/>
      <c r="R25" s="13"/>
    </row>
    <row r="26" spans="2:18" x14ac:dyDescent="0.3">
      <c r="B26" s="13"/>
      <c r="C26" s="4" t="s">
        <v>14</v>
      </c>
      <c r="D26" s="13"/>
      <c r="E26" s="26">
        <v>188</v>
      </c>
      <c r="F26" s="27">
        <v>188</v>
      </c>
      <c r="G26" s="28">
        <v>1.88</v>
      </c>
      <c r="H26" s="29">
        <v>1.88</v>
      </c>
      <c r="I26" s="30">
        <v>188</v>
      </c>
      <c r="J26" s="31">
        <v>188</v>
      </c>
      <c r="K26" s="32">
        <v>39813</v>
      </c>
      <c r="L26" s="12" t="s">
        <v>15</v>
      </c>
      <c r="M26" s="4" t="s">
        <v>16</v>
      </c>
      <c r="N26" s="13"/>
      <c r="O26" s="13"/>
      <c r="P26" s="13"/>
      <c r="Q26" s="13"/>
      <c r="R26" s="13"/>
    </row>
    <row r="27" spans="2:18" x14ac:dyDescent="0.3">
      <c r="B27" s="13"/>
      <c r="C27" s="13"/>
      <c r="D27" s="13"/>
      <c r="E27" s="13"/>
      <c r="F27" s="13"/>
      <c r="G27" s="13"/>
      <c r="H27" s="13"/>
      <c r="I27" s="13"/>
      <c r="K27" s="13"/>
      <c r="L27" s="13"/>
      <c r="M27" s="13"/>
      <c r="N27" s="13"/>
      <c r="O27" s="13"/>
      <c r="P27" s="13"/>
      <c r="Q27" s="13"/>
      <c r="R27" s="13"/>
    </row>
    <row r="28" spans="2:18" x14ac:dyDescent="0.3">
      <c r="B28" s="13"/>
      <c r="C28" s="4" t="s">
        <v>17</v>
      </c>
      <c r="D28" s="13"/>
      <c r="E28" s="33">
        <v>188</v>
      </c>
      <c r="F28" s="34">
        <v>188</v>
      </c>
      <c r="G28" s="35">
        <v>1.88</v>
      </c>
      <c r="H28" s="36">
        <v>1.88</v>
      </c>
      <c r="I28" s="37">
        <v>188</v>
      </c>
      <c r="J28" s="38">
        <v>188</v>
      </c>
      <c r="K28" s="39">
        <v>39813</v>
      </c>
      <c r="L28" s="12" t="s">
        <v>15</v>
      </c>
      <c r="M28" s="4" t="s">
        <v>18</v>
      </c>
      <c r="N28" s="13"/>
      <c r="O28" s="13"/>
      <c r="P28" s="13"/>
      <c r="Q28" s="13"/>
      <c r="R28" s="13"/>
    </row>
    <row r="29" spans="2:18" x14ac:dyDescent="0.3">
      <c r="B29" s="13"/>
      <c r="C29" s="4"/>
      <c r="D29" s="13"/>
      <c r="E29" s="13"/>
      <c r="F29" s="13"/>
      <c r="G29" s="13"/>
      <c r="H29" s="13"/>
      <c r="I29" s="13"/>
      <c r="J29" s="13"/>
      <c r="K29" s="13"/>
      <c r="L29" s="4"/>
      <c r="M29" s="13"/>
      <c r="N29" s="13"/>
      <c r="O29" s="13"/>
      <c r="P29" s="13"/>
      <c r="Q29" s="13"/>
      <c r="R29" s="13"/>
    </row>
    <row r="30" spans="2:18" x14ac:dyDescent="0.3">
      <c r="B30" s="13"/>
      <c r="C30" s="4"/>
      <c r="D30" s="13"/>
      <c r="K30" s="12"/>
      <c r="L30" s="4"/>
      <c r="M30" s="13"/>
      <c r="N30" s="13"/>
      <c r="O30" s="13"/>
      <c r="P30" s="13"/>
      <c r="Q30" s="13"/>
      <c r="R30" s="13"/>
    </row>
    <row r="31" spans="2:18" ht="21" thickBot="1" x14ac:dyDescent="0.4">
      <c r="B31" s="3" t="s">
        <v>19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2:18" ht="14.4" thickTop="1" x14ac:dyDescent="0.3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</row>
    <row r="33" spans="2:18" x14ac:dyDescent="0.3">
      <c r="B33" s="13"/>
      <c r="C33" s="4" t="s">
        <v>20</v>
      </c>
      <c r="D33" s="13"/>
      <c r="E33" s="4" t="s">
        <v>20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</row>
    <row r="34" spans="2:18" x14ac:dyDescent="0.3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</row>
    <row r="35" spans="2:18" x14ac:dyDescent="0.3">
      <c r="B35" s="13"/>
      <c r="C35" s="4" t="s">
        <v>21</v>
      </c>
      <c r="D35" s="13"/>
      <c r="E35" s="40">
        <v>188</v>
      </c>
      <c r="F35" s="41">
        <v>188</v>
      </c>
      <c r="G35" s="42">
        <v>1.88</v>
      </c>
      <c r="H35" s="43">
        <v>1.88</v>
      </c>
      <c r="I35" s="44">
        <v>188</v>
      </c>
      <c r="J35" s="45">
        <v>188</v>
      </c>
      <c r="K35" s="46">
        <v>39813</v>
      </c>
      <c r="L35" s="12" t="s">
        <v>15</v>
      </c>
      <c r="M35" s="13"/>
      <c r="N35" s="13"/>
      <c r="O35" s="13"/>
      <c r="P35" s="13"/>
      <c r="Q35" s="13"/>
      <c r="R35" s="13"/>
    </row>
    <row r="36" spans="2:18" x14ac:dyDescent="0.3">
      <c r="B36" s="13"/>
      <c r="C36" s="13"/>
      <c r="D36" s="13"/>
      <c r="E36" s="13"/>
      <c r="F36" s="13"/>
      <c r="G36" s="13"/>
      <c r="H36" s="13"/>
      <c r="I36" s="13"/>
      <c r="K36" s="13"/>
      <c r="L36" s="13"/>
      <c r="M36" s="13"/>
      <c r="N36" s="13"/>
      <c r="P36" s="13"/>
      <c r="Q36" s="13"/>
      <c r="R36" s="13"/>
    </row>
    <row r="37" spans="2:18" x14ac:dyDescent="0.3">
      <c r="B37" s="13"/>
      <c r="C37" s="4" t="s">
        <v>22</v>
      </c>
      <c r="D37" s="13"/>
      <c r="E37" s="47">
        <v>188</v>
      </c>
      <c r="F37" s="48">
        <v>188</v>
      </c>
      <c r="G37" s="49">
        <v>1.88</v>
      </c>
      <c r="H37" s="50">
        <v>1.88</v>
      </c>
      <c r="I37" s="51">
        <v>188</v>
      </c>
      <c r="J37" s="52">
        <v>188</v>
      </c>
      <c r="K37" s="53">
        <v>39813</v>
      </c>
      <c r="L37" s="12" t="s">
        <v>15</v>
      </c>
      <c r="M37" s="13"/>
      <c r="N37" s="13"/>
      <c r="O37" s="13"/>
      <c r="P37" s="13"/>
      <c r="Q37" s="13"/>
      <c r="R37" s="13"/>
    </row>
    <row r="38" spans="2:18" x14ac:dyDescent="0.3">
      <c r="B38" s="13"/>
      <c r="C38" s="13"/>
      <c r="D38" s="13"/>
      <c r="E38" s="13"/>
      <c r="F38" s="13"/>
      <c r="G38" s="13"/>
      <c r="H38" s="13"/>
      <c r="I38" s="13"/>
      <c r="K38" s="13"/>
      <c r="L38" s="13"/>
      <c r="M38" s="13"/>
      <c r="N38" s="13"/>
      <c r="O38" s="13"/>
      <c r="P38" s="13"/>
      <c r="Q38" s="13"/>
      <c r="R38" s="13"/>
    </row>
    <row r="39" spans="2:18" ht="14.4" x14ac:dyDescent="0.3">
      <c r="B39" s="13"/>
      <c r="C39" s="4" t="s">
        <v>23</v>
      </c>
      <c r="D39" s="13"/>
      <c r="E39" s="54">
        <v>188</v>
      </c>
      <c r="F39" s="13"/>
      <c r="G39" s="13"/>
      <c r="H39" s="13"/>
      <c r="I39" s="13"/>
      <c r="K39" s="13"/>
      <c r="L39" s="13"/>
      <c r="M39" s="13"/>
      <c r="N39" s="13"/>
      <c r="O39" s="13"/>
      <c r="P39" s="13"/>
      <c r="Q39" s="13"/>
      <c r="R39" s="13"/>
    </row>
    <row r="40" spans="2:18" x14ac:dyDescent="0.3">
      <c r="B40" s="13"/>
      <c r="C40" s="13"/>
      <c r="D40" s="13"/>
      <c r="E40" s="13"/>
      <c r="F40" s="13"/>
      <c r="G40" s="13"/>
      <c r="H40" s="13"/>
      <c r="I40" s="13"/>
      <c r="K40" s="13"/>
      <c r="L40" s="13"/>
      <c r="M40" s="13"/>
      <c r="N40" s="13"/>
      <c r="O40" s="13"/>
      <c r="P40" s="13"/>
      <c r="Q40" s="13"/>
      <c r="R40" s="13"/>
    </row>
    <row r="41" spans="2:18" x14ac:dyDescent="0.3">
      <c r="B41" s="13"/>
      <c r="C41" s="4" t="s">
        <v>24</v>
      </c>
      <c r="D41" s="13"/>
      <c r="E41" s="55">
        <v>0</v>
      </c>
      <c r="F41" s="13"/>
      <c r="G41" s="13"/>
      <c r="H41" s="13"/>
      <c r="I41" s="13"/>
      <c r="K41" s="13"/>
      <c r="L41" s="12" t="s">
        <v>15</v>
      </c>
      <c r="M41" s="13"/>
      <c r="N41" s="13"/>
      <c r="O41" s="13"/>
      <c r="P41" s="13"/>
      <c r="Q41" s="13"/>
      <c r="R41" s="13"/>
    </row>
    <row r="42" spans="2:18" x14ac:dyDescent="0.3">
      <c r="B42" s="13"/>
      <c r="C42" s="13"/>
      <c r="D42" s="13"/>
      <c r="E42" s="13"/>
      <c r="F42" s="13"/>
      <c r="G42" s="13"/>
      <c r="H42" s="13"/>
      <c r="I42" s="13"/>
      <c r="K42" s="13"/>
      <c r="L42" s="13"/>
      <c r="M42" s="13"/>
      <c r="N42" s="13"/>
      <c r="O42" s="13"/>
      <c r="P42" s="13"/>
      <c r="Q42" s="13"/>
      <c r="R42" s="13"/>
    </row>
    <row r="43" spans="2:18" x14ac:dyDescent="0.3">
      <c r="B43" s="13"/>
      <c r="C43" s="4" t="s">
        <v>25</v>
      </c>
      <c r="D43" s="13"/>
      <c r="E43" s="281">
        <v>0.188</v>
      </c>
      <c r="F43" s="13"/>
      <c r="G43" s="13"/>
      <c r="H43" s="13"/>
      <c r="I43" s="13"/>
      <c r="K43" s="13"/>
      <c r="L43" s="12" t="s">
        <v>15</v>
      </c>
      <c r="M43" s="13"/>
      <c r="N43" s="13"/>
      <c r="O43" s="13"/>
      <c r="P43" s="13"/>
      <c r="Q43" s="13"/>
      <c r="R43" s="13"/>
    </row>
    <row r="44" spans="2:18" x14ac:dyDescent="0.3">
      <c r="B44" s="13"/>
      <c r="C44" s="13"/>
      <c r="D44" s="13"/>
      <c r="E44" s="13"/>
      <c r="F44" s="13"/>
      <c r="G44" s="13"/>
      <c r="H44" s="13"/>
      <c r="I44" s="13"/>
      <c r="K44" s="13"/>
      <c r="L44" s="13"/>
      <c r="M44" s="13"/>
      <c r="N44" s="13"/>
      <c r="O44" s="13"/>
      <c r="P44" s="13"/>
      <c r="Q44" s="13"/>
      <c r="R44" s="13"/>
    </row>
    <row r="45" spans="2:18" x14ac:dyDescent="0.3">
      <c r="B45" s="13"/>
      <c r="C45" s="4" t="s">
        <v>26</v>
      </c>
      <c r="D45" s="13"/>
      <c r="E45" s="56">
        <v>188</v>
      </c>
      <c r="F45" s="57">
        <v>188</v>
      </c>
      <c r="G45" s="58">
        <v>1.88</v>
      </c>
      <c r="H45" s="59">
        <v>1.88</v>
      </c>
      <c r="I45" s="60">
        <v>188</v>
      </c>
      <c r="J45" s="61">
        <v>188</v>
      </c>
      <c r="K45" s="62">
        <v>39813</v>
      </c>
      <c r="L45" s="12" t="s">
        <v>15</v>
      </c>
      <c r="N45" s="13"/>
      <c r="O45" s="13"/>
      <c r="P45" s="13"/>
      <c r="Q45" s="13"/>
      <c r="R45" s="13"/>
    </row>
    <row r="46" spans="2:18" x14ac:dyDescent="0.3">
      <c r="B46" s="13"/>
      <c r="C46" s="13"/>
      <c r="D46" s="13"/>
      <c r="E46" s="13"/>
      <c r="F46" s="13"/>
      <c r="G46" s="13"/>
      <c r="H46" s="13"/>
      <c r="I46" s="13"/>
      <c r="K46" s="13"/>
      <c r="L46" s="13"/>
      <c r="M46" s="13"/>
      <c r="N46" s="13"/>
      <c r="O46" s="13"/>
      <c r="P46" s="13"/>
      <c r="Q46" s="13"/>
      <c r="R46" s="13"/>
    </row>
    <row r="47" spans="2:18" x14ac:dyDescent="0.3">
      <c r="B47" s="13"/>
      <c r="C47" s="4" t="s">
        <v>27</v>
      </c>
      <c r="D47" s="13"/>
      <c r="E47" s="63" t="s">
        <v>27</v>
      </c>
      <c r="F47" s="13"/>
      <c r="G47" s="13"/>
      <c r="H47" s="4"/>
      <c r="I47" s="4"/>
      <c r="K47" s="4"/>
      <c r="L47" s="12" t="s">
        <v>15</v>
      </c>
      <c r="M47" s="4" t="s">
        <v>28</v>
      </c>
      <c r="N47" s="13"/>
      <c r="O47" s="13"/>
      <c r="P47" s="13"/>
      <c r="Q47" s="13"/>
      <c r="R47" s="13"/>
    </row>
    <row r="48" spans="2:18" x14ac:dyDescent="0.3">
      <c r="B48" s="13"/>
      <c r="C48" s="13"/>
      <c r="D48" s="13"/>
      <c r="E48" s="13"/>
      <c r="F48" s="13"/>
      <c r="G48" s="13"/>
      <c r="H48" s="13"/>
      <c r="I48" s="13"/>
      <c r="K48" s="13"/>
      <c r="L48" s="13"/>
      <c r="M48" s="13"/>
      <c r="N48" s="13"/>
      <c r="O48" s="13"/>
      <c r="P48" s="13"/>
      <c r="Q48" s="13"/>
      <c r="R48" s="13"/>
    </row>
    <row r="49" spans="2:18" x14ac:dyDescent="0.3">
      <c r="B49" s="13"/>
      <c r="C49" s="4" t="s">
        <v>29</v>
      </c>
      <c r="D49" s="13"/>
      <c r="E49" s="64" t="s">
        <v>29</v>
      </c>
      <c r="F49" s="13"/>
      <c r="G49" s="13"/>
      <c r="H49" s="13"/>
      <c r="I49" s="13"/>
      <c r="K49" s="13"/>
      <c r="L49" s="13"/>
      <c r="M49" s="13"/>
      <c r="N49" s="13"/>
      <c r="O49" s="13"/>
      <c r="P49" s="13"/>
      <c r="Q49" s="13"/>
      <c r="R49" s="13"/>
    </row>
    <row r="50" spans="2:18" x14ac:dyDescent="0.3">
      <c r="B50" s="13"/>
      <c r="C50" s="13"/>
      <c r="D50" s="13"/>
      <c r="E50" s="13"/>
      <c r="F50" s="13"/>
      <c r="G50" s="13"/>
      <c r="H50" s="13"/>
      <c r="I50" s="13"/>
      <c r="K50" s="13"/>
      <c r="L50" s="13"/>
      <c r="M50" s="13"/>
      <c r="N50" s="13"/>
      <c r="O50" s="13"/>
      <c r="P50" s="13"/>
      <c r="Q50" s="13"/>
      <c r="R50" s="13"/>
    </row>
    <row r="51" spans="2:18" x14ac:dyDescent="0.3">
      <c r="B51" s="13"/>
      <c r="C51" s="4" t="s">
        <v>30</v>
      </c>
      <c r="D51" s="13"/>
      <c r="E51" s="12" t="s">
        <v>30</v>
      </c>
      <c r="F51" s="65"/>
      <c r="G51" s="13"/>
      <c r="H51" s="13"/>
      <c r="I51" s="13"/>
      <c r="K51" s="13"/>
      <c r="L51" s="13"/>
      <c r="M51" s="13"/>
      <c r="N51" s="13"/>
      <c r="O51" s="13"/>
      <c r="P51" s="13"/>
      <c r="Q51" s="13"/>
      <c r="R51" s="13"/>
    </row>
    <row r="52" spans="2:18" x14ac:dyDescent="0.3">
      <c r="B52" s="13"/>
      <c r="C52" s="13"/>
      <c r="D52" s="13"/>
      <c r="E52" s="13"/>
      <c r="F52" s="13"/>
      <c r="G52" s="13"/>
      <c r="H52" s="13"/>
      <c r="I52" s="13"/>
      <c r="K52" s="13"/>
      <c r="L52" s="13"/>
      <c r="M52" s="13"/>
      <c r="N52" s="13"/>
      <c r="O52" s="13"/>
      <c r="P52" s="13"/>
      <c r="Q52" s="13"/>
      <c r="R52" s="13"/>
    </row>
    <row r="53" spans="2:18" x14ac:dyDescent="0.3">
      <c r="B53" s="13"/>
      <c r="C53" s="4" t="s">
        <v>31</v>
      </c>
      <c r="D53" s="13"/>
      <c r="E53" s="66">
        <v>188</v>
      </c>
      <c r="F53" s="13"/>
      <c r="G53" s="13"/>
      <c r="H53" s="13"/>
      <c r="I53" s="13"/>
      <c r="K53" s="13"/>
      <c r="L53" s="13"/>
      <c r="M53" s="13"/>
      <c r="N53" s="13"/>
      <c r="O53" s="13"/>
      <c r="P53" s="13"/>
      <c r="Q53" s="13"/>
      <c r="R53" s="13"/>
    </row>
    <row r="54" spans="2:18" x14ac:dyDescent="0.3">
      <c r="B54" s="13"/>
      <c r="C54" s="13"/>
      <c r="D54" s="13"/>
      <c r="E54" s="13"/>
      <c r="F54" s="13"/>
      <c r="G54" s="13"/>
      <c r="H54" s="13"/>
      <c r="I54" s="13"/>
      <c r="K54" s="13"/>
      <c r="L54" s="13"/>
      <c r="M54" s="13"/>
      <c r="N54" s="13"/>
      <c r="O54" s="13"/>
      <c r="P54" s="13"/>
      <c r="Q54" s="13"/>
      <c r="R54" s="13"/>
    </row>
    <row r="55" spans="2:18" x14ac:dyDescent="0.3">
      <c r="B55" s="13"/>
      <c r="C55" s="4" t="s">
        <v>32</v>
      </c>
      <c r="D55" s="13"/>
      <c r="E55" s="67" t="s">
        <v>20</v>
      </c>
      <c r="F55" s="13"/>
      <c r="G55" s="13"/>
      <c r="H55" s="13"/>
      <c r="I55" s="13"/>
      <c r="K55" s="13"/>
      <c r="L55" s="13"/>
      <c r="M55" s="13"/>
      <c r="N55" s="13"/>
      <c r="O55" s="13"/>
      <c r="P55" s="13"/>
      <c r="Q55" s="13"/>
      <c r="R55" s="13"/>
    </row>
    <row r="56" spans="2:18" x14ac:dyDescent="0.3">
      <c r="B56" s="13"/>
      <c r="C56" s="13"/>
      <c r="D56" s="13"/>
      <c r="E56" s="13"/>
      <c r="F56" s="13"/>
      <c r="G56" s="13"/>
      <c r="H56" s="13"/>
      <c r="I56" s="13"/>
      <c r="K56" s="13"/>
      <c r="L56" s="13"/>
      <c r="M56" s="13"/>
      <c r="N56" s="13"/>
      <c r="O56" s="13"/>
      <c r="P56" s="13"/>
      <c r="Q56" s="13"/>
      <c r="R56" s="13"/>
    </row>
    <row r="57" spans="2:18" x14ac:dyDescent="0.3">
      <c r="B57" s="13"/>
      <c r="C57" s="4" t="s">
        <v>33</v>
      </c>
      <c r="D57" s="13"/>
      <c r="E57" s="68" t="s">
        <v>20</v>
      </c>
      <c r="F57" s="13"/>
      <c r="G57" s="13"/>
      <c r="H57" s="13"/>
      <c r="I57" s="13"/>
      <c r="K57" s="13"/>
      <c r="L57" s="13"/>
      <c r="M57" s="13"/>
      <c r="N57" s="13"/>
      <c r="O57" s="13"/>
      <c r="P57" s="13"/>
      <c r="Q57" s="13"/>
      <c r="R57" s="13"/>
    </row>
    <row r="58" spans="2:18" x14ac:dyDescent="0.3">
      <c r="B58" s="13"/>
      <c r="C58" s="13"/>
      <c r="D58" s="13"/>
      <c r="E58" s="13"/>
      <c r="F58" s="13"/>
      <c r="G58" s="13"/>
      <c r="H58" s="13"/>
      <c r="I58" s="13"/>
      <c r="K58" s="13"/>
      <c r="L58" s="13"/>
      <c r="M58" s="13"/>
      <c r="N58" s="13"/>
      <c r="O58" s="13"/>
      <c r="P58" s="13"/>
      <c r="Q58" s="13"/>
      <c r="R58" s="13"/>
    </row>
    <row r="59" spans="2:18" x14ac:dyDescent="0.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</row>
    <row r="60" spans="2:18" ht="21" thickBot="1" x14ac:dyDescent="0.4">
      <c r="B60" s="3" t="s">
        <v>34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</row>
    <row r="61" spans="2:18" ht="14.4" thickTop="1" x14ac:dyDescent="0.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</row>
    <row r="62" spans="2:18" ht="27.6" x14ac:dyDescent="0.3">
      <c r="B62" s="13"/>
      <c r="C62" s="69"/>
      <c r="D62" s="69"/>
      <c r="E62" s="69" t="s">
        <v>35</v>
      </c>
      <c r="F62" s="69" t="s">
        <v>36</v>
      </c>
      <c r="G62" s="69" t="s">
        <v>37</v>
      </c>
      <c r="H62" s="69" t="s">
        <v>38</v>
      </c>
      <c r="I62" s="69" t="s">
        <v>39</v>
      </c>
      <c r="J62" s="69" t="s">
        <v>40</v>
      </c>
      <c r="K62" s="69"/>
      <c r="L62" s="69"/>
      <c r="M62" s="13"/>
      <c r="N62" s="13"/>
      <c r="O62" s="13"/>
      <c r="P62" s="13"/>
      <c r="Q62" s="13"/>
      <c r="R62" s="13"/>
    </row>
    <row r="63" spans="2:18" x14ac:dyDescent="0.3">
      <c r="B63" s="13"/>
      <c r="C63" s="70"/>
      <c r="D63" s="71" t="s">
        <v>41</v>
      </c>
      <c r="E63" s="40">
        <v>188</v>
      </c>
      <c r="F63" s="41">
        <v>188</v>
      </c>
      <c r="G63" s="42">
        <v>1.88</v>
      </c>
      <c r="H63" s="43">
        <v>1.88</v>
      </c>
      <c r="I63" s="44">
        <v>188</v>
      </c>
      <c r="J63" s="72">
        <v>188</v>
      </c>
      <c r="K63" s="13"/>
      <c r="L63" s="13"/>
      <c r="M63" s="13"/>
      <c r="N63" s="13"/>
      <c r="O63" s="13"/>
      <c r="P63" s="13"/>
      <c r="Q63" s="13"/>
      <c r="R63" s="13"/>
    </row>
    <row r="64" spans="2:18" x14ac:dyDescent="0.3">
      <c r="B64" s="13"/>
      <c r="C64" s="70"/>
      <c r="D64" s="71" t="s">
        <v>42</v>
      </c>
      <c r="E64" s="40">
        <v>-188</v>
      </c>
      <c r="F64" s="41">
        <v>-188</v>
      </c>
      <c r="G64" s="42">
        <v>-1.88</v>
      </c>
      <c r="H64" s="43">
        <v>-1.88</v>
      </c>
      <c r="I64" s="44">
        <v>-188</v>
      </c>
      <c r="J64" s="72">
        <v>-188</v>
      </c>
      <c r="M64" s="13"/>
      <c r="N64" s="13"/>
      <c r="O64" s="13"/>
      <c r="R64" s="13"/>
    </row>
    <row r="65" spans="2:18" x14ac:dyDescent="0.3">
      <c r="B65" s="13"/>
      <c r="C65" s="70"/>
      <c r="D65" s="71" t="s">
        <v>43</v>
      </c>
      <c r="E65" s="40">
        <v>0</v>
      </c>
      <c r="F65" s="41">
        <v>0</v>
      </c>
      <c r="G65" s="42">
        <v>0</v>
      </c>
      <c r="H65" s="43">
        <v>0</v>
      </c>
      <c r="I65" s="44">
        <v>0</v>
      </c>
      <c r="J65" s="72">
        <v>0</v>
      </c>
      <c r="R65" s="13"/>
    </row>
    <row r="66" spans="2:18" ht="14.4" thickBot="1" x14ac:dyDescent="0.35">
      <c r="B66" s="13"/>
      <c r="C66" s="70"/>
      <c r="D66" s="71" t="s">
        <v>20</v>
      </c>
      <c r="E66" s="40" t="s">
        <v>20</v>
      </c>
      <c r="F66" s="41" t="s">
        <v>20</v>
      </c>
      <c r="G66" s="42" t="s">
        <v>20</v>
      </c>
      <c r="H66" s="43" t="s">
        <v>20</v>
      </c>
      <c r="I66" s="44" t="s">
        <v>20</v>
      </c>
      <c r="J66" s="72" t="s">
        <v>20</v>
      </c>
      <c r="K66" s="282"/>
      <c r="L66" s="282"/>
      <c r="R66" s="13"/>
    </row>
    <row r="67" spans="2:18" x14ac:dyDescent="0.3">
      <c r="B67" s="13"/>
      <c r="C67" s="73"/>
      <c r="D67" s="73"/>
      <c r="E67" s="73"/>
      <c r="F67" s="73"/>
      <c r="G67" s="73"/>
      <c r="H67" s="73"/>
      <c r="I67" s="73"/>
      <c r="J67" s="73"/>
      <c r="K67" s="73"/>
      <c r="L67" s="73"/>
      <c r="P67" s="13"/>
      <c r="Q67" s="13"/>
      <c r="R67" s="13"/>
    </row>
    <row r="68" spans="2:18" x14ac:dyDescent="0.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P68" s="13"/>
      <c r="Q68" s="13"/>
      <c r="R68" s="13"/>
    </row>
    <row r="69" spans="2:18" ht="27.6" x14ac:dyDescent="0.3">
      <c r="B69" s="13"/>
      <c r="C69" s="69"/>
      <c r="D69" s="69"/>
      <c r="E69" s="69" t="s">
        <v>44</v>
      </c>
      <c r="F69" s="69" t="s">
        <v>45</v>
      </c>
      <c r="G69" s="69" t="s">
        <v>46</v>
      </c>
      <c r="H69" s="69"/>
      <c r="I69" s="69"/>
      <c r="J69" s="69"/>
      <c r="K69" s="13"/>
      <c r="L69" s="13"/>
      <c r="M69" s="13"/>
      <c r="N69" s="13"/>
      <c r="O69" s="13"/>
      <c r="P69" s="13"/>
      <c r="Q69" s="13"/>
      <c r="R69" s="13"/>
    </row>
    <row r="70" spans="2:18" ht="14.4" thickBot="1" x14ac:dyDescent="0.35">
      <c r="B70" s="13"/>
      <c r="C70" s="70"/>
      <c r="D70" s="71" t="s">
        <v>47</v>
      </c>
      <c r="E70" s="74">
        <f ca="1">TODAY()</f>
        <v>43033</v>
      </c>
      <c r="F70" s="74">
        <f ca="1">TODAY()</f>
        <v>43033</v>
      </c>
      <c r="G70" s="74">
        <f ca="1">TODAY()</f>
        <v>43033</v>
      </c>
      <c r="H70" s="282"/>
      <c r="I70" s="282"/>
      <c r="J70" s="282"/>
      <c r="K70" s="13"/>
      <c r="L70" s="13"/>
      <c r="M70" s="13"/>
      <c r="N70" s="13"/>
      <c r="O70" s="13"/>
      <c r="P70" s="13"/>
      <c r="Q70" s="13"/>
      <c r="R70" s="13"/>
    </row>
    <row r="71" spans="2:18" x14ac:dyDescent="0.3">
      <c r="B71" s="13"/>
      <c r="C71" s="73"/>
      <c r="D71" s="73"/>
      <c r="E71" s="73"/>
      <c r="F71" s="73"/>
      <c r="G71" s="73"/>
      <c r="H71" s="73"/>
      <c r="I71" s="73"/>
      <c r="J71" s="73"/>
      <c r="K71" s="13"/>
      <c r="L71" s="13"/>
      <c r="M71" s="13"/>
      <c r="N71" s="13"/>
      <c r="O71" s="13"/>
      <c r="P71" s="13"/>
      <c r="Q71" s="13"/>
      <c r="R71" s="13"/>
    </row>
    <row r="72" spans="2:18" x14ac:dyDescent="0.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</row>
    <row r="73" spans="2:18" ht="21" thickBot="1" x14ac:dyDescent="0.4">
      <c r="B73" s="3" t="s">
        <v>48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2:18" ht="14.4" thickTop="1" x14ac:dyDescent="0.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</row>
    <row r="75" spans="2:18" ht="21" thickBot="1" x14ac:dyDescent="0.4">
      <c r="B75" s="13"/>
      <c r="C75" s="13"/>
      <c r="D75" s="3" t="s">
        <v>49</v>
      </c>
      <c r="E75" s="3" t="s">
        <v>50</v>
      </c>
      <c r="F75" s="3"/>
      <c r="G75" s="3"/>
      <c r="H75" s="3"/>
      <c r="I75" s="3"/>
      <c r="J75" s="3"/>
      <c r="K75" s="3"/>
      <c r="L75" s="3"/>
      <c r="M75" s="13"/>
      <c r="N75" s="13"/>
      <c r="O75" s="13"/>
      <c r="P75" s="13"/>
      <c r="Q75" s="13"/>
      <c r="R75" s="13"/>
    </row>
    <row r="76" spans="2:18" ht="14.4" thickTop="1" x14ac:dyDescent="0.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</row>
    <row r="77" spans="2:18" ht="18" thickBot="1" x14ac:dyDescent="0.35">
      <c r="B77" s="13"/>
      <c r="C77" s="13"/>
      <c r="D77" s="75" t="s">
        <v>51</v>
      </c>
      <c r="E77" s="75" t="s">
        <v>52</v>
      </c>
      <c r="F77" s="75"/>
      <c r="G77" s="75"/>
      <c r="H77" s="75"/>
      <c r="I77" s="75"/>
      <c r="J77" s="75"/>
      <c r="K77" s="75"/>
      <c r="L77" s="75"/>
      <c r="M77" s="13"/>
      <c r="N77" s="13"/>
      <c r="O77" s="13"/>
      <c r="P77" s="13"/>
      <c r="Q77" s="13"/>
      <c r="R77" s="13"/>
    </row>
    <row r="78" spans="2:18" x14ac:dyDescent="0.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</row>
    <row r="79" spans="2:18" ht="16.2" thickBot="1" x14ac:dyDescent="0.35">
      <c r="B79" s="13"/>
      <c r="C79" s="13"/>
      <c r="D79" s="76" t="s">
        <v>53</v>
      </c>
      <c r="E79" s="76" t="s">
        <v>54</v>
      </c>
      <c r="F79" s="76"/>
      <c r="G79" s="76"/>
      <c r="H79" s="76"/>
      <c r="I79" s="76"/>
      <c r="J79" s="76"/>
      <c r="K79" s="76"/>
      <c r="L79" s="76"/>
      <c r="M79" s="13"/>
      <c r="N79" s="13"/>
      <c r="O79" s="13"/>
      <c r="P79" s="13"/>
      <c r="Q79" s="13"/>
      <c r="R79" s="13"/>
    </row>
    <row r="80" spans="2:18" x14ac:dyDescent="0.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</row>
    <row r="81" spans="2:18" ht="14.4" thickBot="1" x14ac:dyDescent="0.35">
      <c r="B81" s="13"/>
      <c r="C81" s="13"/>
      <c r="D81" s="77" t="s">
        <v>55</v>
      </c>
      <c r="E81" s="77" t="s">
        <v>56</v>
      </c>
      <c r="F81" s="77"/>
      <c r="G81" s="77"/>
      <c r="H81" s="77"/>
      <c r="I81" s="77"/>
      <c r="J81" s="77"/>
      <c r="K81" s="77"/>
      <c r="L81" s="77"/>
      <c r="M81" s="13"/>
      <c r="N81" s="13"/>
      <c r="O81" s="13"/>
      <c r="P81" s="13"/>
      <c r="Q81" s="13"/>
      <c r="R81" s="13"/>
    </row>
    <row r="82" spans="2:18" x14ac:dyDescent="0.3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</row>
    <row r="83" spans="2:18" ht="21" thickBot="1" x14ac:dyDescent="0.4">
      <c r="B83" s="3" t="s">
        <v>57</v>
      </c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2:18" ht="14.4" thickTop="1" x14ac:dyDescent="0.3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</row>
    <row r="85" spans="2:18" ht="18" thickBot="1" x14ac:dyDescent="0.35">
      <c r="B85" s="13"/>
      <c r="C85" s="75" t="s">
        <v>58</v>
      </c>
      <c r="D85" s="75"/>
      <c r="E85" s="75"/>
      <c r="F85" s="75"/>
      <c r="G85" s="75"/>
      <c r="H85" s="75"/>
      <c r="I85" s="75"/>
      <c r="J85" s="75"/>
      <c r="K85" s="75"/>
      <c r="L85" s="75"/>
      <c r="M85" s="13"/>
      <c r="N85" s="13"/>
      <c r="O85" s="13"/>
      <c r="P85" s="13"/>
      <c r="Q85" s="13"/>
      <c r="R85" s="13"/>
    </row>
    <row r="86" spans="2:18" x14ac:dyDescent="0.3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</row>
    <row r="87" spans="2:18" ht="27.6" x14ac:dyDescent="0.3">
      <c r="B87" s="13"/>
      <c r="C87" s="13"/>
      <c r="D87" s="69" t="s">
        <v>59</v>
      </c>
      <c r="E87" s="69"/>
      <c r="F87" s="69" t="s">
        <v>60</v>
      </c>
      <c r="G87" s="69" t="s">
        <v>61</v>
      </c>
      <c r="H87" s="69" t="s">
        <v>62</v>
      </c>
      <c r="I87" s="69"/>
      <c r="J87" s="69"/>
      <c r="K87" s="69"/>
      <c r="L87" s="13"/>
      <c r="M87" s="13"/>
      <c r="N87" s="13"/>
      <c r="O87" s="13"/>
      <c r="P87" s="13"/>
      <c r="Q87" s="13"/>
      <c r="R87" s="13"/>
    </row>
    <row r="88" spans="2:18" x14ac:dyDescent="0.3">
      <c r="B88" s="13"/>
      <c r="C88" s="13"/>
      <c r="D88" s="283" t="s">
        <v>63</v>
      </c>
      <c r="E88" s="284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</row>
    <row r="89" spans="2:18" x14ac:dyDescent="0.3">
      <c r="B89" s="13"/>
      <c r="C89" s="13"/>
      <c r="D89" s="283" t="s">
        <v>64</v>
      </c>
      <c r="E89" s="284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</row>
    <row r="90" spans="2:18" ht="14.4" thickBot="1" x14ac:dyDescent="0.35">
      <c r="B90" s="13"/>
      <c r="C90" s="13"/>
      <c r="D90" s="285" t="s">
        <v>65</v>
      </c>
      <c r="E90" s="286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</row>
    <row r="91" spans="2:18" x14ac:dyDescent="0.3">
      <c r="B91" s="13"/>
      <c r="C91" s="13"/>
      <c r="D91" s="73" t="s">
        <v>66</v>
      </c>
      <c r="E91" s="73"/>
      <c r="F91" s="73"/>
      <c r="G91" s="73"/>
      <c r="H91" s="73"/>
      <c r="I91" s="73"/>
      <c r="J91" s="73"/>
      <c r="K91" s="73"/>
      <c r="L91" s="13"/>
      <c r="M91" s="13"/>
      <c r="N91" s="13"/>
      <c r="O91" s="13"/>
      <c r="P91" s="13"/>
      <c r="Q91" s="13"/>
      <c r="R91" s="13"/>
    </row>
    <row r="92" spans="2:18" x14ac:dyDescent="0.3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</row>
    <row r="93" spans="2:18" ht="18" thickBot="1" x14ac:dyDescent="0.35">
      <c r="B93" s="13"/>
      <c r="C93" s="75" t="s">
        <v>67</v>
      </c>
      <c r="D93" s="75"/>
      <c r="E93" s="75"/>
      <c r="F93" s="75"/>
      <c r="G93" s="75"/>
      <c r="H93" s="75"/>
      <c r="I93" s="75"/>
      <c r="J93" s="75"/>
      <c r="K93" s="75"/>
      <c r="L93" s="75"/>
      <c r="M93" s="13"/>
      <c r="N93" s="13"/>
      <c r="O93" s="13"/>
      <c r="P93" s="13"/>
      <c r="Q93" s="13"/>
      <c r="R93" s="13"/>
    </row>
    <row r="94" spans="2:18" x14ac:dyDescent="0.3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</row>
    <row r="95" spans="2:18" ht="27.6" x14ac:dyDescent="0.3">
      <c r="B95" s="13"/>
      <c r="C95" s="13"/>
      <c r="D95" s="69" t="s">
        <v>59</v>
      </c>
      <c r="E95" s="69"/>
      <c r="F95" s="78" t="s">
        <v>68</v>
      </c>
      <c r="G95" s="69" t="s">
        <v>60</v>
      </c>
      <c r="H95" s="69"/>
      <c r="I95" s="69"/>
      <c r="J95" s="69"/>
      <c r="K95" s="69" t="s">
        <v>61</v>
      </c>
      <c r="L95" s="13"/>
      <c r="M95" s="13"/>
      <c r="N95" s="13"/>
      <c r="O95" s="13"/>
      <c r="P95" s="13"/>
      <c r="Q95" s="13"/>
      <c r="R95" s="13"/>
    </row>
    <row r="96" spans="2:18" x14ac:dyDescent="0.3">
      <c r="B96" s="13"/>
      <c r="C96" s="13"/>
      <c r="D96" s="287" t="s">
        <v>63</v>
      </c>
      <c r="E96" s="13"/>
      <c r="F96" s="13"/>
      <c r="G96" s="4" t="s">
        <v>69</v>
      </c>
      <c r="H96" s="4"/>
      <c r="I96" s="4"/>
      <c r="J96" s="4"/>
      <c r="K96" s="79" t="s">
        <v>70</v>
      </c>
      <c r="L96" s="13"/>
      <c r="M96" s="13"/>
      <c r="N96" s="13"/>
      <c r="O96" s="13"/>
      <c r="P96" s="13"/>
      <c r="Q96" s="13"/>
      <c r="R96" s="13"/>
    </row>
    <row r="97" spans="2:18" x14ac:dyDescent="0.3">
      <c r="B97" s="13"/>
      <c r="C97" s="13"/>
      <c r="D97" s="287" t="s">
        <v>64</v>
      </c>
      <c r="E97" s="13"/>
      <c r="F97" s="13"/>
      <c r="G97" s="4" t="s">
        <v>69</v>
      </c>
      <c r="H97" s="4"/>
      <c r="I97" s="4"/>
      <c r="J97" s="4"/>
      <c r="K97" s="79" t="s">
        <v>70</v>
      </c>
      <c r="L97" s="13"/>
      <c r="M97" s="13"/>
      <c r="N97" s="13"/>
      <c r="O97" s="13"/>
      <c r="P97" s="13"/>
      <c r="Q97" s="13"/>
      <c r="R97" s="13"/>
    </row>
    <row r="98" spans="2:18" ht="14.4" thickBot="1" x14ac:dyDescent="0.35">
      <c r="B98" s="13"/>
      <c r="C98" s="13"/>
      <c r="D98" s="80" t="s">
        <v>71</v>
      </c>
      <c r="E98" s="13"/>
      <c r="F98" s="13"/>
      <c r="G98" s="4" t="s">
        <v>69</v>
      </c>
      <c r="H98" s="4"/>
      <c r="I98" s="4"/>
      <c r="J98" s="4"/>
      <c r="K98" s="79" t="s">
        <v>70</v>
      </c>
      <c r="L98" s="13"/>
      <c r="M98" s="13"/>
      <c r="N98" s="13"/>
      <c r="O98" s="13"/>
      <c r="P98" s="13"/>
      <c r="Q98" s="13"/>
      <c r="R98" s="13"/>
    </row>
    <row r="99" spans="2:18" x14ac:dyDescent="0.3">
      <c r="B99" s="13"/>
      <c r="C99" s="13"/>
      <c r="D99" s="81" t="s">
        <v>72</v>
      </c>
      <c r="E99" s="82"/>
      <c r="F99" s="82"/>
      <c r="G99" s="82"/>
      <c r="H99" s="82"/>
      <c r="I99" s="82"/>
      <c r="J99" s="82"/>
      <c r="K99" s="82"/>
      <c r="L99" s="13"/>
      <c r="M99" s="13"/>
      <c r="N99" s="13"/>
      <c r="O99" s="13"/>
      <c r="P99" s="13"/>
      <c r="Q99" s="13"/>
      <c r="R99" s="13"/>
    </row>
    <row r="100" spans="2:18" x14ac:dyDescent="0.3">
      <c r="B100" s="13"/>
      <c r="C100" s="13"/>
      <c r="D100" s="83" t="s">
        <v>23</v>
      </c>
      <c r="E100" s="83"/>
      <c r="F100" s="83"/>
      <c r="G100" s="83"/>
      <c r="H100" s="83"/>
      <c r="I100" s="83"/>
      <c r="J100" s="83"/>
      <c r="K100" s="83"/>
      <c r="L100" s="13"/>
      <c r="M100" s="13"/>
      <c r="N100" s="13"/>
      <c r="O100" s="13"/>
      <c r="P100" s="13"/>
      <c r="Q100" s="13"/>
      <c r="R100" s="13"/>
    </row>
    <row r="101" spans="2:18" x14ac:dyDescent="0.3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</row>
    <row r="102" spans="2:18" x14ac:dyDescent="0.3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</row>
    <row r="103" spans="2:18" ht="21" thickBot="1" x14ac:dyDescent="0.4">
      <c r="B103" s="3" t="s">
        <v>73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spans="2:18" ht="14.4" thickTop="1" x14ac:dyDescent="0.3"/>
    <row r="105" spans="2:18" x14ac:dyDescent="0.3">
      <c r="D105" s="84">
        <v>1</v>
      </c>
      <c r="E105" s="84">
        <v>2</v>
      </c>
      <c r="F105" s="84">
        <v>3</v>
      </c>
      <c r="G105" s="84">
        <v>4</v>
      </c>
      <c r="H105" s="84">
        <v>5</v>
      </c>
      <c r="I105" s="84">
        <v>6</v>
      </c>
      <c r="J105" s="84">
        <v>7</v>
      </c>
      <c r="K105" s="84">
        <v>8</v>
      </c>
    </row>
    <row r="106" spans="2:18" x14ac:dyDescent="0.3">
      <c r="C106" s="84">
        <v>1</v>
      </c>
      <c r="D106" s="85"/>
      <c r="E106" s="86"/>
      <c r="F106" s="87"/>
      <c r="G106" s="88"/>
      <c r="H106" s="89"/>
      <c r="I106" s="90"/>
      <c r="J106" s="91"/>
      <c r="K106" s="92"/>
    </row>
    <row r="107" spans="2:18" x14ac:dyDescent="0.3">
      <c r="C107" s="84">
        <v>2</v>
      </c>
      <c r="D107" s="93"/>
      <c r="E107" s="94"/>
      <c r="F107" s="95"/>
      <c r="G107" s="96"/>
      <c r="H107" s="97"/>
      <c r="I107" s="98"/>
      <c r="J107" s="99"/>
      <c r="K107" s="100"/>
    </row>
    <row r="108" spans="2:18" x14ac:dyDescent="0.3">
      <c r="C108" s="84">
        <v>3</v>
      </c>
      <c r="D108" s="101"/>
      <c r="E108" s="102"/>
      <c r="F108" s="103"/>
      <c r="G108" s="104"/>
      <c r="H108" s="105"/>
      <c r="I108" s="106"/>
      <c r="J108" s="107"/>
      <c r="K108" s="108"/>
    </row>
    <row r="109" spans="2:18" x14ac:dyDescent="0.3">
      <c r="C109" s="84">
        <v>4</v>
      </c>
      <c r="D109" s="109"/>
      <c r="E109" s="110"/>
      <c r="F109" s="111"/>
      <c r="G109" s="112"/>
      <c r="H109" s="113"/>
      <c r="I109" s="114"/>
      <c r="J109" s="115"/>
      <c r="K109" s="116"/>
    </row>
    <row r="110" spans="2:18" x14ac:dyDescent="0.3">
      <c r="C110" s="84">
        <v>5</v>
      </c>
      <c r="D110" s="117"/>
      <c r="E110" s="118"/>
      <c r="F110" s="119"/>
      <c r="G110" s="120"/>
      <c r="H110" s="121"/>
      <c r="I110" s="122"/>
      <c r="J110" s="123"/>
      <c r="K110" s="124"/>
    </row>
    <row r="111" spans="2:18" x14ac:dyDescent="0.3">
      <c r="C111" s="84">
        <v>6</v>
      </c>
      <c r="D111" s="125"/>
      <c r="E111" s="126"/>
      <c r="F111" s="127"/>
      <c r="G111" s="128"/>
      <c r="H111" s="129"/>
      <c r="I111" s="130"/>
      <c r="J111" s="131"/>
      <c r="K111" s="132"/>
      <c r="L111" s="4" t="s">
        <v>74</v>
      </c>
    </row>
    <row r="112" spans="2:18" x14ac:dyDescent="0.3">
      <c r="C112" s="84">
        <v>7</v>
      </c>
      <c r="D112" s="109"/>
      <c r="E112" s="110"/>
      <c r="F112" s="111"/>
      <c r="G112" s="133"/>
      <c r="H112" s="112"/>
      <c r="I112" s="134"/>
      <c r="J112" s="135"/>
      <c r="K112" s="136"/>
      <c r="L112" s="4" t="s">
        <v>75</v>
      </c>
    </row>
  </sheetData>
  <conditionalFormatting sqref="E43 E41">
    <cfRule type="cellIs" dxfId="0" priority="1" stopIfTrue="1" operator="notEqual">
      <formula>0</formula>
    </cfRule>
  </conditionalFormatting>
  <dataValidations count="2">
    <dataValidation type="decimal" allowBlank="1" showDropDown="1" showInputMessage="1" showErrorMessage="1" errorTitle="Parámetro de Entrada" error="Valor debe estar entre 100 y 300" promptTitle="Parámetro de Entrada" prompt="Valor debe estar entre 100 y 300" sqref="E12">
      <formula1>E13</formula1>
      <formula2>E14</formula2>
    </dataValidation>
    <dataValidation type="list" allowBlank="1" showInputMessage="1" showErrorMessage="1" errorTitle="Parámetro de Entrada" error="Seleccionar de una lista" promptTitle="Parámetro de Entrada" prompt="Seleccionar de una lista" sqref="E16">
      <formula1>$E$17:$E$20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2:AG307"/>
  <sheetViews>
    <sheetView showGridLines="0" tabSelected="1" zoomScale="115" zoomScaleNormal="115" workbookViewId="0">
      <pane ySplit="4" topLeftCell="A5" activePane="bottomLeft" state="frozen"/>
      <selection activeCell="M247" sqref="M247"/>
      <selection pane="bottomLeft" activeCell="F137" sqref="F137"/>
    </sheetView>
  </sheetViews>
  <sheetFormatPr baseColWidth="10" defaultColWidth="11.44140625" defaultRowHeight="13.8" outlineLevelRow="2" x14ac:dyDescent="0.3"/>
  <cols>
    <col min="1" max="3" width="3.109375" customWidth="1"/>
    <col min="4" max="4" width="4.33203125" bestFit="1" customWidth="1"/>
    <col min="5" max="5" width="29.6640625" customWidth="1"/>
    <col min="6" max="6" width="36.44140625" customWidth="1"/>
    <col min="7" max="7" width="28.88671875" customWidth="1"/>
    <col min="8" max="8" width="20.33203125" bestFit="1" customWidth="1"/>
    <col min="9" max="9" width="17" customWidth="1"/>
    <col min="12" max="12" width="24.88671875" customWidth="1"/>
    <col min="13" max="13" width="13.33203125" customWidth="1"/>
    <col min="14" max="14" width="2.88671875" bestFit="1" customWidth="1"/>
    <col min="15" max="15" width="13.33203125" customWidth="1"/>
    <col min="16" max="16" width="2.88671875" bestFit="1" customWidth="1"/>
    <col min="17" max="17" width="15.44140625" bestFit="1" customWidth="1"/>
    <col min="18" max="18" width="2.88671875" bestFit="1" customWidth="1"/>
    <col min="19" max="19" width="17.109375" bestFit="1" customWidth="1"/>
    <col min="20" max="20" width="2.88671875" bestFit="1" customWidth="1"/>
    <col min="21" max="21" width="14.33203125" bestFit="1" customWidth="1"/>
    <col min="22" max="22" width="2.88671875" bestFit="1" customWidth="1"/>
    <col min="23" max="23" width="18.44140625" bestFit="1" customWidth="1"/>
    <col min="24" max="24" width="2.88671875" bestFit="1" customWidth="1"/>
    <col min="25" max="25" width="17" bestFit="1" customWidth="1"/>
    <col min="26" max="26" width="2.88671875" bestFit="1" customWidth="1"/>
    <col min="27" max="27" width="18.33203125" bestFit="1" customWidth="1"/>
    <col min="28" max="28" width="2.88671875" bestFit="1" customWidth="1"/>
    <col min="29" max="29" width="16.44140625" customWidth="1"/>
    <col min="30" max="30" width="2.88671875" bestFit="1" customWidth="1"/>
    <col min="31" max="31" width="14.33203125" bestFit="1" customWidth="1"/>
    <col min="32" max="32" width="4.44140625" customWidth="1"/>
    <col min="33" max="33" width="18.44140625" bestFit="1" customWidth="1"/>
    <col min="34" max="34" width="2.88671875" bestFit="1" customWidth="1"/>
    <col min="35" max="35" width="13.109375" customWidth="1"/>
    <col min="36" max="36" width="2.88671875" bestFit="1" customWidth="1"/>
    <col min="37" max="37" width="16" customWidth="1"/>
    <col min="38" max="38" width="2.88671875" bestFit="1" customWidth="1"/>
    <col min="39" max="39" width="13.33203125" bestFit="1" customWidth="1"/>
  </cols>
  <sheetData>
    <row r="2" spans="1:33" ht="20.399999999999999" x14ac:dyDescent="0.35">
      <c r="B2" s="139"/>
      <c r="C2" s="139"/>
      <c r="D2" s="139"/>
      <c r="E2" s="139"/>
      <c r="F2" s="288" t="str">
        <f>Portada!$H$2</f>
        <v>Modelo Cargo de Terminación Móvil</v>
      </c>
      <c r="G2" s="139"/>
      <c r="H2" s="139"/>
      <c r="I2" s="139"/>
      <c r="J2" s="139"/>
      <c r="K2" s="139"/>
      <c r="L2" s="139"/>
      <c r="M2" s="139"/>
      <c r="N2" s="139"/>
      <c r="O2" s="139"/>
      <c r="P2" s="139"/>
    </row>
    <row r="3" spans="1:33" ht="20.399999999999999" x14ac:dyDescent="0.35">
      <c r="B3" s="139"/>
      <c r="C3" s="139"/>
      <c r="D3" s="139"/>
      <c r="E3" s="139"/>
      <c r="F3" s="289" t="s">
        <v>159</v>
      </c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33" s="141" customFormat="1" ht="12.75" customHeight="1" thickBot="1" x14ac:dyDescent="0.4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</row>
    <row r="5" spans="1:33" ht="14.4" thickTop="1" x14ac:dyDescent="0.3">
      <c r="S5" s="233"/>
      <c r="T5" s="233"/>
      <c r="U5" s="233"/>
      <c r="V5" s="233"/>
      <c r="W5" s="233"/>
      <c r="X5" s="233"/>
      <c r="Y5" s="233"/>
      <c r="Z5" s="233"/>
      <c r="AA5" s="233"/>
      <c r="AB5" s="233"/>
      <c r="AC5" s="233"/>
      <c r="AD5" s="233"/>
      <c r="AE5" s="233"/>
      <c r="AF5" s="233"/>
      <c r="AG5" s="233"/>
    </row>
    <row r="6" spans="1:33" ht="21" thickBot="1" x14ac:dyDescent="0.4">
      <c r="B6" s="3" t="s">
        <v>158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</row>
    <row r="7" spans="1:33" s="233" customFormat="1" ht="14.4" thickTop="1" x14ac:dyDescent="0.3"/>
    <row r="8" spans="1:33" s="233" customFormat="1" outlineLevel="1" x14ac:dyDescent="0.3">
      <c r="D8" s="69" t="s">
        <v>79</v>
      </c>
      <c r="E8" s="69" t="s">
        <v>453</v>
      </c>
      <c r="G8" s="69">
        <f>INDEX(añomes,n°mes)</f>
        <v>201606</v>
      </c>
    </row>
    <row r="9" spans="1:33" s="233" customFormat="1" outlineLevel="1" x14ac:dyDescent="0.3">
      <c r="D9" s="154">
        <v>1</v>
      </c>
      <c r="E9" s="242" t="s">
        <v>452</v>
      </c>
      <c r="F9" s="171" t="s">
        <v>451</v>
      </c>
      <c r="G9" s="292">
        <v>42522</v>
      </c>
    </row>
    <row r="10" spans="1:33" s="180" customFormat="1" outlineLevel="1" x14ac:dyDescent="0.3">
      <c r="B10" s="12"/>
      <c r="D10" s="154">
        <v>2</v>
      </c>
      <c r="E10" s="242" t="s">
        <v>459</v>
      </c>
      <c r="F10" s="171" t="s">
        <v>456</v>
      </c>
      <c r="G10" s="47">
        <f>VLOOKUP($G$9,$F$210:$G$305,2,FALSE)</f>
        <v>30</v>
      </c>
      <c r="H10" s="63" t="s">
        <v>458</v>
      </c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</row>
    <row r="11" spans="1:33" outlineLevel="1" x14ac:dyDescent="0.3">
      <c r="D11" s="154">
        <v>3</v>
      </c>
      <c r="E11" s="242" t="s">
        <v>156</v>
      </c>
      <c r="F11" s="156" t="s">
        <v>78</v>
      </c>
      <c r="G11" s="313">
        <f>3.6%*18%*(1-28%)+(3.1%+0.95*8.06%)*(1-18%)</f>
        <v>9.2873000000000011E-2</v>
      </c>
      <c r="H11" s="63" t="s">
        <v>157</v>
      </c>
      <c r="I11" s="233"/>
      <c r="J11" s="233"/>
    </row>
    <row r="12" spans="1:33" outlineLevel="1" x14ac:dyDescent="0.3">
      <c r="D12" s="154">
        <v>4</v>
      </c>
      <c r="E12" s="242" t="s">
        <v>103</v>
      </c>
      <c r="F12" s="156" t="s">
        <v>358</v>
      </c>
      <c r="G12" s="137">
        <v>3.3029999999999999</v>
      </c>
      <c r="H12" s="63" t="s">
        <v>427</v>
      </c>
      <c r="I12" s="233"/>
      <c r="J12" s="233"/>
    </row>
    <row r="13" spans="1:33" s="233" customFormat="1" outlineLevel="1" x14ac:dyDescent="0.3">
      <c r="D13" s="154">
        <v>5</v>
      </c>
      <c r="E13" s="242" t="s">
        <v>376</v>
      </c>
      <c r="F13" s="171" t="s">
        <v>78</v>
      </c>
      <c r="G13" s="160">
        <v>0</v>
      </c>
      <c r="H13" s="63" t="s">
        <v>377</v>
      </c>
    </row>
    <row r="14" spans="1:33" s="233" customFormat="1" outlineLevel="1" x14ac:dyDescent="0.3">
      <c r="H14" s="63"/>
    </row>
    <row r="15" spans="1:33" s="233" customFormat="1" x14ac:dyDescent="0.3">
      <c r="F15" s="159"/>
    </row>
    <row r="16" spans="1:33" s="233" customFormat="1" ht="18" thickBot="1" x14ac:dyDescent="0.35">
      <c r="C16" s="158" t="s">
        <v>1771</v>
      </c>
      <c r="D16" s="157"/>
      <c r="E16" s="157"/>
      <c r="F16" s="277"/>
      <c r="G16" s="278"/>
      <c r="H16" s="264"/>
    </row>
    <row r="17" spans="4:8" s="233" customFormat="1" outlineLevel="1" x14ac:dyDescent="0.3">
      <c r="F17" s="159"/>
    </row>
    <row r="18" spans="4:8" s="233" customFormat="1" outlineLevel="1" x14ac:dyDescent="0.3">
      <c r="E18" s="180"/>
      <c r="G18" s="69">
        <f>INDEX(añomes,n°mes)</f>
        <v>201606</v>
      </c>
    </row>
    <row r="19" spans="4:8" s="233" customFormat="1" outlineLevel="1" x14ac:dyDescent="0.3">
      <c r="D19" s="68" t="s">
        <v>168</v>
      </c>
      <c r="E19" s="68"/>
      <c r="F19" s="68"/>
      <c r="G19" s="68"/>
    </row>
    <row r="20" spans="4:8" s="233" customFormat="1" ht="21" outlineLevel="1" x14ac:dyDescent="0.4">
      <c r="E20" s="447" t="s">
        <v>1597</v>
      </c>
      <c r="F20" s="171" t="s">
        <v>1596</v>
      </c>
      <c r="G20" s="504">
        <f ca="1">IF(ISERROR(Cálculo.Tarifario!I632*100),"",Cálculo.Tarifario!I632*100)</f>
        <v>1.7024410437712565</v>
      </c>
    </row>
    <row r="21" spans="4:8" s="233" customFormat="1" outlineLevel="1" x14ac:dyDescent="0.3">
      <c r="D21" s="68" t="s">
        <v>383</v>
      </c>
      <c r="E21" s="68"/>
      <c r="F21" s="68"/>
      <c r="G21" s="68"/>
    </row>
    <row r="22" spans="4:8" s="233" customFormat="1" hidden="1" outlineLevel="2" x14ac:dyDescent="0.3">
      <c r="E22" s="233" t="s">
        <v>384</v>
      </c>
      <c r="F22" s="171" t="s">
        <v>1748</v>
      </c>
      <c r="G22" s="56"/>
    </row>
    <row r="23" spans="4:8" s="233" customFormat="1" hidden="1" outlineLevel="2" x14ac:dyDescent="0.3">
      <c r="E23" s="233" t="s">
        <v>386</v>
      </c>
      <c r="F23" s="171" t="s">
        <v>389</v>
      </c>
      <c r="G23" s="492">
        <f>+Dda.Resumen!L63</f>
        <v>384.61538461538458</v>
      </c>
    </row>
    <row r="24" spans="4:8" s="233" customFormat="1" hidden="1" outlineLevel="2" x14ac:dyDescent="0.3">
      <c r="E24" s="233" t="s">
        <v>387</v>
      </c>
      <c r="F24" s="171" t="s">
        <v>389</v>
      </c>
      <c r="G24" s="492">
        <f>+SUM(Dda.Resumen!L61:L62,Dda.Resumen!L64)</f>
        <v>64.339464882943147</v>
      </c>
    </row>
    <row r="25" spans="4:8" s="233" customFormat="1" hidden="1" outlineLevel="2" x14ac:dyDescent="0.3">
      <c r="E25" s="233" t="s">
        <v>388</v>
      </c>
      <c r="F25" s="171" t="s">
        <v>389</v>
      </c>
      <c r="G25" s="492">
        <f>SUM(Dda.Resumen!L65:L68)</f>
        <v>97.21989966555185</v>
      </c>
    </row>
    <row r="26" spans="4:8" s="233" customFormat="1" hidden="1" outlineLevel="2" x14ac:dyDescent="0.3">
      <c r="E26" s="233" t="s">
        <v>89</v>
      </c>
      <c r="F26" s="171" t="s">
        <v>385</v>
      </c>
      <c r="G26" s="303">
        <f>+Dda.Resumen!L107</f>
        <v>8605.7015625000004</v>
      </c>
    </row>
    <row r="27" spans="4:8" s="233" customFormat="1" hidden="1" outlineLevel="2" x14ac:dyDescent="0.3">
      <c r="E27" s="233" t="s">
        <v>414</v>
      </c>
      <c r="F27" s="171" t="s">
        <v>401</v>
      </c>
      <c r="G27" s="242">
        <f>SUM(Dda.Resumen!L14:L19)</f>
        <v>69819</v>
      </c>
    </row>
    <row r="28" spans="4:8" s="233" customFormat="1" hidden="1" outlineLevel="2" x14ac:dyDescent="0.3">
      <c r="D28" s="1"/>
      <c r="E28" s="1" t="s">
        <v>415</v>
      </c>
      <c r="F28" s="171" t="s">
        <v>401</v>
      </c>
      <c r="G28" s="242">
        <f>+Dda.Resumen!L13</f>
        <v>20800</v>
      </c>
    </row>
    <row r="29" spans="4:8" s="1" customFormat="1" hidden="1" outlineLevel="2" x14ac:dyDescent="0.3">
      <c r="D29" s="68" t="s">
        <v>236</v>
      </c>
      <c r="E29" s="68"/>
      <c r="F29" s="68"/>
      <c r="G29" s="68"/>
      <c r="H29" s="233"/>
    </row>
    <row r="30" spans="4:8" s="233" customFormat="1" hidden="1" outlineLevel="2" x14ac:dyDescent="0.3">
      <c r="E30" s="233" t="s">
        <v>382</v>
      </c>
      <c r="F30" s="247" t="s">
        <v>80</v>
      </c>
      <c r="G30" s="56"/>
    </row>
    <row r="31" spans="4:8" s="233" customFormat="1" outlineLevel="1" collapsed="1" x14ac:dyDescent="0.3"/>
    <row r="32" spans="4:8" s="233" customFormat="1" outlineLevel="1" x14ac:dyDescent="0.3"/>
    <row r="33" spans="3:17" s="233" customFormat="1" ht="18" outlineLevel="1" thickBot="1" x14ac:dyDescent="0.35">
      <c r="C33" s="158" t="s">
        <v>1772</v>
      </c>
      <c r="D33" s="157"/>
      <c r="E33" s="157"/>
      <c r="F33" s="277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</row>
    <row r="34" spans="3:17" s="233" customFormat="1" hidden="1" outlineLevel="2" x14ac:dyDescent="0.3">
      <c r="F34" s="143"/>
      <c r="G34" s="143"/>
    </row>
    <row r="35" spans="3:17" s="233" customFormat="1" hidden="1" outlineLevel="2" x14ac:dyDescent="0.3">
      <c r="F35" s="143"/>
      <c r="G35" s="143"/>
    </row>
    <row r="36" spans="3:17" s="233" customFormat="1" hidden="1" outlineLevel="2" x14ac:dyDescent="0.3">
      <c r="F36" s="69" t="s">
        <v>1773</v>
      </c>
      <c r="G36" s="69" t="s">
        <v>1774</v>
      </c>
    </row>
    <row r="37" spans="3:17" s="233" customFormat="1" ht="14.4" hidden="1" outlineLevel="2" x14ac:dyDescent="0.3">
      <c r="F37" s="292">
        <v>42005</v>
      </c>
      <c r="G37" s="496">
        <v>2.527882818292325</v>
      </c>
    </row>
    <row r="38" spans="3:17" s="233" customFormat="1" ht="11.25" hidden="1" customHeight="1" outlineLevel="2" x14ac:dyDescent="0.3">
      <c r="F38" s="292">
        <v>42036</v>
      </c>
      <c r="G38" s="496">
        <v>2.0943907253756242</v>
      </c>
    </row>
    <row r="39" spans="3:17" s="233" customFormat="1" ht="11.25" hidden="1" customHeight="1" outlineLevel="2" x14ac:dyDescent="0.3">
      <c r="F39" s="292">
        <v>42064</v>
      </c>
      <c r="G39" s="496">
        <v>1.7517199489511661</v>
      </c>
    </row>
    <row r="40" spans="3:17" s="233" customFormat="1" ht="11.25" hidden="1" customHeight="1" outlineLevel="2" x14ac:dyDescent="0.3">
      <c r="F40" s="292">
        <v>42095</v>
      </c>
      <c r="G40" s="496">
        <v>1.5026582828045845</v>
      </c>
    </row>
    <row r="41" spans="3:17" s="233" customFormat="1" ht="11.25" hidden="1" customHeight="1" outlineLevel="2" x14ac:dyDescent="0.3">
      <c r="F41" s="292">
        <v>42125</v>
      </c>
      <c r="G41" s="496">
        <v>1.3325462161603054</v>
      </c>
    </row>
    <row r="42" spans="3:17" s="233" customFormat="1" ht="11.25" hidden="1" customHeight="1" outlineLevel="2" x14ac:dyDescent="0.3">
      <c r="F42" s="292">
        <v>42156</v>
      </c>
      <c r="G42" s="496">
        <v>1.1942733672620478</v>
      </c>
    </row>
    <row r="43" spans="3:17" s="233" customFormat="1" ht="11.25" hidden="1" customHeight="1" outlineLevel="2" x14ac:dyDescent="0.3">
      <c r="F43" s="292">
        <v>42186</v>
      </c>
      <c r="G43" s="496">
        <v>1.073369842971553</v>
      </c>
    </row>
    <row r="44" spans="3:17" s="233" customFormat="1" ht="11.25" hidden="1" customHeight="1" outlineLevel="2" x14ac:dyDescent="0.3">
      <c r="F44" s="292">
        <v>42217</v>
      </c>
      <c r="G44" s="496">
        <v>0.97053482878045083</v>
      </c>
    </row>
    <row r="45" spans="3:17" s="233" customFormat="1" ht="11.25" hidden="1" customHeight="1" outlineLevel="2" x14ac:dyDescent="0.3">
      <c r="F45" s="292">
        <v>42248</v>
      </c>
      <c r="G45" s="496">
        <v>0.90241682831045844</v>
      </c>
    </row>
    <row r="46" spans="3:17" s="233" customFormat="1" ht="11.25" hidden="1" customHeight="1" outlineLevel="2" x14ac:dyDescent="0.3">
      <c r="F46" s="292">
        <v>42278</v>
      </c>
      <c r="G46" s="496">
        <v>0.83966219953917498</v>
      </c>
    </row>
    <row r="47" spans="3:17" s="233" customFormat="1" ht="11.25" hidden="1" customHeight="1" outlineLevel="2" x14ac:dyDescent="0.3">
      <c r="F47" s="292">
        <v>42309</v>
      </c>
      <c r="G47" s="496">
        <v>0.80852029687749172</v>
      </c>
    </row>
    <row r="48" spans="3:17" s="233" customFormat="1" ht="11.25" hidden="1" customHeight="1" outlineLevel="2" x14ac:dyDescent="0.3">
      <c r="F48" s="292">
        <v>42339</v>
      </c>
      <c r="G48" s="496">
        <v>0.77818014014237236</v>
      </c>
    </row>
    <row r="49" spans="6:7" s="233" customFormat="1" ht="11.25" hidden="1" customHeight="1" outlineLevel="2" x14ac:dyDescent="0.3">
      <c r="F49" s="292">
        <v>42370</v>
      </c>
      <c r="G49" s="496">
        <v>0.73789667139819659</v>
      </c>
    </row>
    <row r="50" spans="6:7" s="233" customFormat="1" ht="11.25" hidden="1" customHeight="1" outlineLevel="2" x14ac:dyDescent="0.3">
      <c r="F50" s="292">
        <v>42401</v>
      </c>
      <c r="G50" s="496">
        <v>0.70826910490979678</v>
      </c>
    </row>
    <row r="51" spans="6:7" s="233" customFormat="1" ht="11.25" hidden="1" customHeight="1" outlineLevel="2" x14ac:dyDescent="0.3">
      <c r="F51" s="292">
        <v>42430</v>
      </c>
      <c r="G51" s="496">
        <v>0.66466152320163296</v>
      </c>
    </row>
    <row r="52" spans="6:7" s="233" customFormat="1" ht="11.25" hidden="1" customHeight="1" outlineLevel="2" x14ac:dyDescent="0.3">
      <c r="F52" s="292">
        <v>42461</v>
      </c>
      <c r="G52" s="496">
        <v>0.63232220297175656</v>
      </c>
    </row>
    <row r="53" spans="6:7" s="233" customFormat="1" ht="11.25" hidden="1" customHeight="1" outlineLevel="2" x14ac:dyDescent="0.3">
      <c r="F53" s="292">
        <v>42491</v>
      </c>
      <c r="G53" s="496">
        <v>0.60015838982546299</v>
      </c>
    </row>
    <row r="54" spans="6:7" s="233" customFormat="1" ht="11.25" hidden="1" customHeight="1" outlineLevel="2" x14ac:dyDescent="0.3">
      <c r="F54" s="292">
        <v>42522</v>
      </c>
      <c r="G54" s="497">
        <v>0.58373116348220189</v>
      </c>
    </row>
    <row r="55" spans="6:7" s="233" customFormat="1" ht="11.25" hidden="1" customHeight="1" outlineLevel="2" x14ac:dyDescent="0.3">
      <c r="F55" s="292">
        <v>42552</v>
      </c>
      <c r="G55" s="496">
        <v>0.56364421616533988</v>
      </c>
    </row>
    <row r="56" spans="6:7" s="233" customFormat="1" ht="11.25" hidden="1" customHeight="1" outlineLevel="2" x14ac:dyDescent="0.3">
      <c r="F56" s="292">
        <v>42583</v>
      </c>
      <c r="G56" s="496">
        <v>0.54197502022423372</v>
      </c>
    </row>
    <row r="57" spans="6:7" s="233" customFormat="1" ht="11.25" hidden="1" customHeight="1" outlineLevel="2" x14ac:dyDescent="0.3">
      <c r="F57" s="292">
        <v>42614</v>
      </c>
      <c r="G57" s="496">
        <v>0.50653882104439041</v>
      </c>
    </row>
    <row r="58" spans="6:7" s="233" customFormat="1" ht="11.25" hidden="1" customHeight="1" outlineLevel="2" x14ac:dyDescent="0.3">
      <c r="F58" s="292">
        <v>42644</v>
      </c>
      <c r="G58" s="496">
        <v>0.48019181417021201</v>
      </c>
    </row>
    <row r="59" spans="6:7" s="233" customFormat="1" ht="11.25" hidden="1" customHeight="1" outlineLevel="2" x14ac:dyDescent="0.3">
      <c r="F59" s="292">
        <v>42675</v>
      </c>
      <c r="G59" s="496">
        <v>0.45546860964985719</v>
      </c>
    </row>
    <row r="60" spans="6:7" s="233" customFormat="1" ht="11.25" hidden="1" customHeight="1" outlineLevel="2" x14ac:dyDescent="0.3">
      <c r="F60" s="292">
        <v>42705</v>
      </c>
      <c r="G60" s="496">
        <v>0.43081633475073677</v>
      </c>
    </row>
    <row r="61" spans="6:7" s="233" customFormat="1" ht="11.25" hidden="1" customHeight="1" outlineLevel="2" x14ac:dyDescent="0.3">
      <c r="F61" s="292">
        <v>42736</v>
      </c>
      <c r="G61" s="496">
        <v>0.40883279371298531</v>
      </c>
    </row>
    <row r="62" spans="6:7" s="233" customFormat="1" ht="11.25" hidden="1" customHeight="1" outlineLevel="2" x14ac:dyDescent="0.3">
      <c r="F62" s="292">
        <v>42767</v>
      </c>
      <c r="G62" s="496">
        <v>0.38797651258595556</v>
      </c>
    </row>
    <row r="63" spans="6:7" s="233" customFormat="1" ht="11.25" hidden="1" customHeight="1" outlineLevel="2" x14ac:dyDescent="0.3">
      <c r="F63" s="292">
        <v>42795</v>
      </c>
      <c r="G63" s="496">
        <v>0.37584276581542203</v>
      </c>
    </row>
    <row r="64" spans="6:7" s="233" customFormat="1" ht="11.25" hidden="1" customHeight="1" outlineLevel="2" x14ac:dyDescent="0.3">
      <c r="F64" s="292">
        <v>42826</v>
      </c>
      <c r="G64" s="496">
        <v>0.36412501876834535</v>
      </c>
    </row>
    <row r="65" spans="6:7" s="233" customFormat="1" ht="11.25" hidden="1" customHeight="1" outlineLevel="2" x14ac:dyDescent="0.3">
      <c r="F65" s="292">
        <v>42856</v>
      </c>
      <c r="G65" s="496">
        <v>0.35152414875740973</v>
      </c>
    </row>
    <row r="66" spans="6:7" s="233" customFormat="1" ht="11.25" hidden="1" customHeight="1" outlineLevel="2" x14ac:dyDescent="0.3">
      <c r="F66" s="292">
        <v>42887</v>
      </c>
      <c r="G66" s="497">
        <v>0.33589853962255889</v>
      </c>
    </row>
    <row r="67" spans="6:7" s="233" customFormat="1" ht="11.25" hidden="1" customHeight="1" outlineLevel="2" x14ac:dyDescent="0.3">
      <c r="F67" s="292">
        <v>42917</v>
      </c>
      <c r="G67" s="496">
        <v>0.32257252002768405</v>
      </c>
    </row>
    <row r="68" spans="6:7" s="233" customFormat="1" ht="11.25" hidden="1" customHeight="1" outlineLevel="2" x14ac:dyDescent="0.3">
      <c r="F68" s="292">
        <v>42948</v>
      </c>
      <c r="G68" s="496">
        <v>0.3137725605825879</v>
      </c>
    </row>
    <row r="69" spans="6:7" s="233" customFormat="1" ht="11.25" hidden="1" customHeight="1" outlineLevel="2" x14ac:dyDescent="0.3">
      <c r="F69" s="292">
        <v>42979</v>
      </c>
      <c r="G69" s="496">
        <v>0.30515711468973139</v>
      </c>
    </row>
    <row r="70" spans="6:7" s="233" customFormat="1" ht="11.25" hidden="1" customHeight="1" outlineLevel="2" x14ac:dyDescent="0.3">
      <c r="F70" s="292">
        <v>43009</v>
      </c>
      <c r="G70" s="496">
        <v>0.29940471247677325</v>
      </c>
    </row>
    <row r="71" spans="6:7" s="233" customFormat="1" ht="11.25" hidden="1" customHeight="1" outlineLevel="2" x14ac:dyDescent="0.3">
      <c r="F71" s="292">
        <v>43040</v>
      </c>
      <c r="G71" s="496">
        <v>0.29222291878030299</v>
      </c>
    </row>
    <row r="72" spans="6:7" s="233" customFormat="1" ht="11.25" hidden="1" customHeight="1" outlineLevel="2" x14ac:dyDescent="0.3">
      <c r="F72" s="292">
        <v>43070</v>
      </c>
      <c r="G72" s="496">
        <v>0.28621392408346491</v>
      </c>
    </row>
    <row r="73" spans="6:7" s="233" customFormat="1" ht="11.25" hidden="1" customHeight="1" outlineLevel="2" x14ac:dyDescent="0.3">
      <c r="F73" s="292">
        <v>43101</v>
      </c>
      <c r="G73" s="496">
        <v>0.27964661909741328</v>
      </c>
    </row>
    <row r="74" spans="6:7" s="233" customFormat="1" ht="11.25" hidden="1" customHeight="1" outlineLevel="2" x14ac:dyDescent="0.3">
      <c r="F74" s="292">
        <v>43132</v>
      </c>
      <c r="G74" s="496">
        <v>0.27379857951936443</v>
      </c>
    </row>
    <row r="75" spans="6:7" s="233" customFormat="1" ht="11.25" hidden="1" customHeight="1" outlineLevel="2" x14ac:dyDescent="0.3">
      <c r="F75" s="292">
        <v>43160</v>
      </c>
      <c r="G75" s="496">
        <v>0.27012246376855042</v>
      </c>
    </row>
    <row r="76" spans="6:7" s="233" customFormat="1" ht="11.25" hidden="1" customHeight="1" outlineLevel="2" x14ac:dyDescent="0.3">
      <c r="F76" s="292">
        <v>43191</v>
      </c>
      <c r="G76" s="496">
        <v>0.26484614776996884</v>
      </c>
    </row>
    <row r="77" spans="6:7" s="233" customFormat="1" ht="11.25" hidden="1" customHeight="1" outlineLevel="2" x14ac:dyDescent="0.3">
      <c r="F77" s="292">
        <v>43221</v>
      </c>
      <c r="G77" s="496">
        <v>0.26018052497179572</v>
      </c>
    </row>
    <row r="78" spans="6:7" s="233" customFormat="1" ht="11.25" hidden="1" customHeight="1" outlineLevel="2" x14ac:dyDescent="0.3">
      <c r="F78" s="292">
        <v>43252</v>
      </c>
      <c r="G78" s="497">
        <v>0.25461481779441347</v>
      </c>
    </row>
    <row r="79" spans="6:7" s="233" customFormat="1" ht="11.25" hidden="1" customHeight="1" outlineLevel="2" x14ac:dyDescent="0.3">
      <c r="F79" s="292">
        <v>43282</v>
      </c>
      <c r="G79" s="496">
        <v>0.25198449083690677</v>
      </c>
    </row>
    <row r="80" spans="6:7" s="233" customFormat="1" ht="11.25" hidden="1" customHeight="1" outlineLevel="2" x14ac:dyDescent="0.3">
      <c r="F80" s="292">
        <v>43313</v>
      </c>
      <c r="G80" s="496">
        <v>0.24870182232182031</v>
      </c>
    </row>
    <row r="81" spans="2:16" s="233" customFormat="1" ht="11.25" hidden="1" customHeight="1" outlineLevel="2" x14ac:dyDescent="0.3">
      <c r="F81" s="292">
        <v>43344</v>
      </c>
      <c r="G81" s="496">
        <v>0.24479225744778771</v>
      </c>
    </row>
    <row r="82" spans="2:16" s="233" customFormat="1" ht="11.25" hidden="1" customHeight="1" outlineLevel="2" x14ac:dyDescent="0.3">
      <c r="F82" s="292">
        <v>43374</v>
      </c>
      <c r="G82" s="496">
        <v>0.24087741567020488</v>
      </c>
    </row>
    <row r="83" spans="2:16" s="233" customFormat="1" ht="11.25" hidden="1" customHeight="1" outlineLevel="2" x14ac:dyDescent="0.3">
      <c r="F83" s="292">
        <v>43405</v>
      </c>
      <c r="G83" s="496">
        <v>0.23688213078279502</v>
      </c>
    </row>
    <row r="84" spans="2:16" s="233" customFormat="1" ht="11.25" hidden="1" customHeight="1" outlineLevel="2" x14ac:dyDescent="0.3">
      <c r="F84" s="292">
        <v>43435</v>
      </c>
      <c r="G84" s="496">
        <v>0.23328208947232457</v>
      </c>
    </row>
    <row r="85" spans="2:16" s="233" customFormat="1" ht="11.25" hidden="1" customHeight="1" outlineLevel="2" x14ac:dyDescent="0.3">
      <c r="F85" s="292">
        <v>43466</v>
      </c>
      <c r="G85" s="496">
        <v>0.2314165468293666</v>
      </c>
    </row>
    <row r="86" spans="2:16" s="233" customFormat="1" ht="11.25" hidden="1" customHeight="1" outlineLevel="2" x14ac:dyDescent="0.3">
      <c r="F86" s="292">
        <v>43497</v>
      </c>
      <c r="G86" s="496">
        <v>0.2285245865178582</v>
      </c>
    </row>
    <row r="87" spans="2:16" s="233" customFormat="1" ht="11.25" hidden="1" customHeight="1" outlineLevel="2" x14ac:dyDescent="0.3">
      <c r="F87" s="292">
        <v>43525</v>
      </c>
      <c r="G87" s="496">
        <v>0.22577366752811573</v>
      </c>
    </row>
    <row r="88" spans="2:16" s="233" customFormat="1" ht="11.25" hidden="1" customHeight="1" outlineLevel="2" x14ac:dyDescent="0.3">
      <c r="F88" s="292">
        <v>43556</v>
      </c>
      <c r="G88" s="496">
        <v>0.22206897247177027</v>
      </c>
    </row>
    <row r="89" spans="2:16" s="233" customFormat="1" ht="11.25" hidden="1" customHeight="1" outlineLevel="2" x14ac:dyDescent="0.3">
      <c r="F89" s="292">
        <v>43586</v>
      </c>
      <c r="G89" s="496">
        <v>0.2209687524501846</v>
      </c>
    </row>
    <row r="90" spans="2:16" s="233" customFormat="1" ht="11.25" hidden="1" customHeight="1" outlineLevel="2" x14ac:dyDescent="0.3">
      <c r="F90" s="292">
        <v>43617</v>
      </c>
      <c r="G90" s="497">
        <v>0.21848446275696953</v>
      </c>
    </row>
    <row r="91" spans="2:16" s="233" customFormat="1" ht="11.25" hidden="1" customHeight="1" outlineLevel="2" x14ac:dyDescent="0.3">
      <c r="F91" s="143"/>
      <c r="G91" s="143"/>
    </row>
    <row r="92" spans="2:16" s="233" customFormat="1" hidden="1" outlineLevel="2" x14ac:dyDescent="0.3">
      <c r="F92" s="159"/>
    </row>
    <row r="93" spans="2:16" outlineLevel="1" collapsed="1" x14ac:dyDescent="0.3">
      <c r="I93" s="64"/>
      <c r="J93" s="64"/>
      <c r="K93" s="64"/>
      <c r="M93" s="180"/>
      <c r="N93" s="180"/>
      <c r="O93" s="180"/>
      <c r="P93" s="180"/>
    </row>
    <row r="94" spans="2:16" outlineLevel="1" x14ac:dyDescent="0.3">
      <c r="F94" s="159"/>
      <c r="H94" s="63"/>
      <c r="I94" s="64"/>
      <c r="M94" s="180"/>
      <c r="N94" s="180"/>
      <c r="O94" s="180"/>
      <c r="P94" s="180"/>
    </row>
    <row r="96" spans="2:16" ht="21" thickBot="1" x14ac:dyDescent="0.4">
      <c r="B96" s="3" t="s">
        <v>196</v>
      </c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</row>
    <row r="97" spans="4:5" ht="14.4" outlineLevel="1" thickTop="1" x14ac:dyDescent="0.3"/>
    <row r="98" spans="4:5" outlineLevel="1" x14ac:dyDescent="0.3">
      <c r="D98" s="69" t="s">
        <v>155</v>
      </c>
      <c r="E98" s="69" t="s">
        <v>195</v>
      </c>
    </row>
    <row r="99" spans="4:5" outlineLevel="1" x14ac:dyDescent="0.3">
      <c r="D99" s="5">
        <v>1</v>
      </c>
      <c r="E99" s="5" t="s">
        <v>170</v>
      </c>
    </row>
    <row r="100" spans="4:5" outlineLevel="1" x14ac:dyDescent="0.3">
      <c r="D100" s="5">
        <v>2</v>
      </c>
      <c r="E100" s="5" t="s">
        <v>171</v>
      </c>
    </row>
    <row r="101" spans="4:5" outlineLevel="1" x14ac:dyDescent="0.3">
      <c r="D101" s="5">
        <v>3</v>
      </c>
      <c r="E101" s="5" t="s">
        <v>172</v>
      </c>
    </row>
    <row r="102" spans="4:5" outlineLevel="1" x14ac:dyDescent="0.3">
      <c r="D102" s="5">
        <v>4</v>
      </c>
      <c r="E102" s="5" t="s">
        <v>173</v>
      </c>
    </row>
    <row r="103" spans="4:5" outlineLevel="1" x14ac:dyDescent="0.3">
      <c r="D103" s="5">
        <v>5</v>
      </c>
      <c r="E103" s="5" t="s">
        <v>174</v>
      </c>
    </row>
    <row r="104" spans="4:5" outlineLevel="1" x14ac:dyDescent="0.3">
      <c r="D104" s="5">
        <v>6</v>
      </c>
      <c r="E104" s="5" t="s">
        <v>175</v>
      </c>
    </row>
    <row r="105" spans="4:5" outlineLevel="1" x14ac:dyDescent="0.3">
      <c r="D105" s="5">
        <v>7</v>
      </c>
      <c r="E105" s="5" t="s">
        <v>176</v>
      </c>
    </row>
    <row r="106" spans="4:5" outlineLevel="1" x14ac:dyDescent="0.3">
      <c r="D106" s="5">
        <v>8</v>
      </c>
      <c r="E106" s="5" t="s">
        <v>177</v>
      </c>
    </row>
    <row r="107" spans="4:5" outlineLevel="1" x14ac:dyDescent="0.3">
      <c r="D107" s="5">
        <v>9</v>
      </c>
      <c r="E107" s="5" t="s">
        <v>178</v>
      </c>
    </row>
    <row r="108" spans="4:5" outlineLevel="1" x14ac:dyDescent="0.3">
      <c r="D108" s="5">
        <v>10</v>
      </c>
      <c r="E108" s="5" t="s">
        <v>179</v>
      </c>
    </row>
    <row r="109" spans="4:5" outlineLevel="1" x14ac:dyDescent="0.3">
      <c r="D109" s="5">
        <v>11</v>
      </c>
      <c r="E109" s="5" t="s">
        <v>180</v>
      </c>
    </row>
    <row r="110" spans="4:5" outlineLevel="1" x14ac:dyDescent="0.3">
      <c r="D110" s="5">
        <v>12</v>
      </c>
      <c r="E110" s="5" t="s">
        <v>181</v>
      </c>
    </row>
    <row r="111" spans="4:5" outlineLevel="1" x14ac:dyDescent="0.3">
      <c r="D111" s="5">
        <v>13</v>
      </c>
      <c r="E111" s="5" t="s">
        <v>182</v>
      </c>
    </row>
    <row r="112" spans="4:5" outlineLevel="1" x14ac:dyDescent="0.3">
      <c r="D112" s="5">
        <v>14</v>
      </c>
      <c r="E112" s="5" t="s">
        <v>183</v>
      </c>
    </row>
    <row r="113" spans="2:16" outlineLevel="1" x14ac:dyDescent="0.3">
      <c r="D113" s="5">
        <v>15</v>
      </c>
      <c r="E113" s="5" t="s">
        <v>184</v>
      </c>
    </row>
    <row r="114" spans="2:16" outlineLevel="1" x14ac:dyDescent="0.3">
      <c r="D114" s="5">
        <v>16</v>
      </c>
      <c r="E114" s="5" t="s">
        <v>185</v>
      </c>
    </row>
    <row r="115" spans="2:16" outlineLevel="1" x14ac:dyDescent="0.3">
      <c r="D115" s="5">
        <v>17</v>
      </c>
      <c r="E115" s="5" t="s">
        <v>186</v>
      </c>
    </row>
    <row r="116" spans="2:16" outlineLevel="1" x14ac:dyDescent="0.3">
      <c r="D116" s="5">
        <v>18</v>
      </c>
      <c r="E116" s="5" t="s">
        <v>187</v>
      </c>
    </row>
    <row r="117" spans="2:16" outlineLevel="1" x14ac:dyDescent="0.3">
      <c r="D117" s="5">
        <v>19</v>
      </c>
      <c r="E117" s="5" t="s">
        <v>188</v>
      </c>
    </row>
    <row r="118" spans="2:16" outlineLevel="1" x14ac:dyDescent="0.3">
      <c r="D118" s="5">
        <v>20</v>
      </c>
      <c r="E118" s="153" t="s">
        <v>189</v>
      </c>
    </row>
    <row r="119" spans="2:16" outlineLevel="1" x14ac:dyDescent="0.3">
      <c r="D119" s="5">
        <v>21</v>
      </c>
      <c r="E119" s="5" t="s">
        <v>190</v>
      </c>
    </row>
    <row r="120" spans="2:16" outlineLevel="1" x14ac:dyDescent="0.3">
      <c r="D120" s="5">
        <v>22</v>
      </c>
      <c r="E120" s="5" t="s">
        <v>191</v>
      </c>
    </row>
    <row r="121" spans="2:16" outlineLevel="1" x14ac:dyDescent="0.3">
      <c r="D121" s="5">
        <v>23</v>
      </c>
      <c r="E121" s="5" t="s">
        <v>192</v>
      </c>
    </row>
    <row r="122" spans="2:16" outlineLevel="1" x14ac:dyDescent="0.3">
      <c r="D122" s="5">
        <v>24</v>
      </c>
      <c r="E122" s="5" t="s">
        <v>193</v>
      </c>
    </row>
    <row r="123" spans="2:16" ht="14.4" outlineLevel="1" thickBot="1" x14ac:dyDescent="0.35">
      <c r="D123" s="5">
        <v>25</v>
      </c>
      <c r="E123" s="5" t="s">
        <v>194</v>
      </c>
    </row>
    <row r="124" spans="2:16" outlineLevel="1" x14ac:dyDescent="0.3">
      <c r="D124" s="73"/>
      <c r="E124" s="73"/>
    </row>
    <row r="125" spans="2:16" outlineLevel="1" x14ac:dyDescent="0.3">
      <c r="D125" s="63" t="s">
        <v>154</v>
      </c>
      <c r="E125" s="63" t="s">
        <v>153</v>
      </c>
    </row>
    <row r="126" spans="2:16" x14ac:dyDescent="0.3">
      <c r="D126" s="63"/>
      <c r="E126" s="63"/>
    </row>
    <row r="127" spans="2:16" s="180" customFormat="1" ht="21" thickBot="1" x14ac:dyDescent="0.4">
      <c r="B127" s="3" t="s">
        <v>152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</row>
    <row r="128" spans="2:16" s="180" customFormat="1" ht="14.4" outlineLevel="1" thickTop="1" x14ac:dyDescent="0.3"/>
    <row r="129" spans="4:9" s="180" customFormat="1" outlineLevel="1" x14ac:dyDescent="0.3">
      <c r="G129" s="233"/>
      <c r="I129" s="233"/>
    </row>
    <row r="130" spans="4:9" s="180" customFormat="1" outlineLevel="1" x14ac:dyDescent="0.3">
      <c r="D130" s="69" t="s">
        <v>79</v>
      </c>
      <c r="E130" s="69" t="s">
        <v>151</v>
      </c>
      <c r="G130" s="69" t="s">
        <v>98</v>
      </c>
      <c r="I130" s="69" t="s">
        <v>162</v>
      </c>
    </row>
    <row r="131" spans="4:9" s="180" customFormat="1" outlineLevel="1" x14ac:dyDescent="0.3">
      <c r="D131" s="154">
        <v>1</v>
      </c>
      <c r="E131" s="169" t="s">
        <v>150</v>
      </c>
      <c r="G131" s="26">
        <v>1</v>
      </c>
      <c r="I131" s="5">
        <v>0</v>
      </c>
    </row>
    <row r="132" spans="4:9" s="180" customFormat="1" outlineLevel="1" x14ac:dyDescent="0.3">
      <c r="D132" s="154">
        <f t="shared" ref="D132:D150" si="0">+D131+1</f>
        <v>2</v>
      </c>
      <c r="E132" s="169" t="s">
        <v>144</v>
      </c>
      <c r="G132" s="26">
        <v>1</v>
      </c>
      <c r="I132" s="5">
        <v>1</v>
      </c>
    </row>
    <row r="133" spans="4:9" s="180" customFormat="1" outlineLevel="1" x14ac:dyDescent="0.3">
      <c r="D133" s="154">
        <f t="shared" si="0"/>
        <v>3</v>
      </c>
      <c r="E133" s="167" t="s">
        <v>147</v>
      </c>
      <c r="G133" s="26">
        <v>1</v>
      </c>
      <c r="I133" s="5">
        <v>1</v>
      </c>
    </row>
    <row r="134" spans="4:9" s="180" customFormat="1" outlineLevel="1" x14ac:dyDescent="0.3">
      <c r="D134" s="154">
        <f t="shared" si="0"/>
        <v>4</v>
      </c>
      <c r="E134" s="168" t="s">
        <v>101</v>
      </c>
      <c r="G134" s="26">
        <v>1</v>
      </c>
      <c r="I134" s="5">
        <v>0</v>
      </c>
    </row>
    <row r="135" spans="4:9" s="180" customFormat="1" outlineLevel="1" x14ac:dyDescent="0.3">
      <c r="D135" s="154">
        <f t="shared" si="0"/>
        <v>5</v>
      </c>
      <c r="E135" s="168" t="s">
        <v>101</v>
      </c>
      <c r="G135" s="26">
        <v>1</v>
      </c>
      <c r="I135" s="5">
        <v>0</v>
      </c>
    </row>
    <row r="136" spans="4:9" s="180" customFormat="1" outlineLevel="1" x14ac:dyDescent="0.3">
      <c r="D136" s="154">
        <f t="shared" si="0"/>
        <v>6</v>
      </c>
      <c r="E136" s="169" t="s">
        <v>141</v>
      </c>
      <c r="G136" s="26">
        <v>1</v>
      </c>
      <c r="I136" s="5">
        <v>0</v>
      </c>
    </row>
    <row r="137" spans="4:9" s="180" customFormat="1" outlineLevel="1" x14ac:dyDescent="0.3">
      <c r="D137" s="154">
        <f t="shared" si="0"/>
        <v>7</v>
      </c>
      <c r="E137" s="169" t="s">
        <v>138</v>
      </c>
      <c r="G137" s="26">
        <v>1</v>
      </c>
      <c r="I137" s="5">
        <v>0</v>
      </c>
    </row>
    <row r="138" spans="4:9" s="180" customFormat="1" outlineLevel="1" x14ac:dyDescent="0.3">
      <c r="D138" s="154">
        <f t="shared" si="0"/>
        <v>8</v>
      </c>
      <c r="E138" s="169" t="s">
        <v>89</v>
      </c>
      <c r="G138" s="26">
        <v>1</v>
      </c>
      <c r="I138" s="5">
        <v>0</v>
      </c>
    </row>
    <row r="139" spans="4:9" s="180" customFormat="1" outlineLevel="1" x14ac:dyDescent="0.3">
      <c r="D139" s="154">
        <f t="shared" si="0"/>
        <v>9</v>
      </c>
      <c r="E139" s="169" t="s">
        <v>92</v>
      </c>
      <c r="G139" s="26">
        <v>1</v>
      </c>
      <c r="I139" s="5">
        <v>0</v>
      </c>
    </row>
    <row r="140" spans="4:9" s="180" customFormat="1" outlineLevel="1" x14ac:dyDescent="0.3">
      <c r="D140" s="154">
        <f t="shared" si="0"/>
        <v>10</v>
      </c>
      <c r="E140" s="168" t="s">
        <v>101</v>
      </c>
      <c r="G140" s="26">
        <v>1</v>
      </c>
      <c r="I140" s="5">
        <v>0</v>
      </c>
    </row>
    <row r="141" spans="4:9" s="180" customFormat="1" outlineLevel="1" x14ac:dyDescent="0.3">
      <c r="D141" s="154">
        <f t="shared" si="0"/>
        <v>11</v>
      </c>
      <c r="E141" s="168" t="s">
        <v>101</v>
      </c>
      <c r="G141" s="26">
        <v>1</v>
      </c>
      <c r="I141" s="5">
        <v>0</v>
      </c>
    </row>
    <row r="142" spans="4:9" s="180" customFormat="1" outlineLevel="1" x14ac:dyDescent="0.3">
      <c r="D142" s="154">
        <f t="shared" si="0"/>
        <v>12</v>
      </c>
      <c r="E142" s="168" t="s">
        <v>101</v>
      </c>
      <c r="G142" s="26">
        <v>1</v>
      </c>
      <c r="I142" s="5">
        <v>0</v>
      </c>
    </row>
    <row r="143" spans="4:9" s="180" customFormat="1" outlineLevel="1" x14ac:dyDescent="0.3">
      <c r="D143" s="154">
        <f t="shared" si="0"/>
        <v>13</v>
      </c>
      <c r="E143" s="168" t="s">
        <v>101</v>
      </c>
      <c r="G143" s="26">
        <v>1</v>
      </c>
      <c r="I143" s="5">
        <v>0</v>
      </c>
    </row>
    <row r="144" spans="4:9" s="180" customFormat="1" outlineLevel="1" x14ac:dyDescent="0.3">
      <c r="D144" s="154">
        <f t="shared" si="0"/>
        <v>14</v>
      </c>
      <c r="E144" s="168" t="s">
        <v>101</v>
      </c>
      <c r="G144" s="26">
        <v>1</v>
      </c>
      <c r="I144" s="5">
        <v>0</v>
      </c>
    </row>
    <row r="145" spans="2:16" s="180" customFormat="1" outlineLevel="1" x14ac:dyDescent="0.3">
      <c r="D145" s="154">
        <f t="shared" si="0"/>
        <v>15</v>
      </c>
      <c r="E145" s="168" t="s">
        <v>101</v>
      </c>
      <c r="G145" s="26">
        <v>1</v>
      </c>
      <c r="I145" s="5">
        <v>0</v>
      </c>
    </row>
    <row r="146" spans="2:16" s="180" customFormat="1" outlineLevel="1" x14ac:dyDescent="0.3">
      <c r="D146" s="154">
        <f t="shared" si="0"/>
        <v>16</v>
      </c>
      <c r="E146" s="168" t="s">
        <v>101</v>
      </c>
      <c r="G146" s="26">
        <v>1</v>
      </c>
      <c r="I146" s="5">
        <v>0</v>
      </c>
    </row>
    <row r="147" spans="2:16" s="180" customFormat="1" outlineLevel="1" x14ac:dyDescent="0.3">
      <c r="D147" s="154">
        <f t="shared" si="0"/>
        <v>17</v>
      </c>
      <c r="E147" s="168" t="s">
        <v>101</v>
      </c>
      <c r="G147" s="26">
        <v>1</v>
      </c>
      <c r="I147" s="5">
        <v>0</v>
      </c>
    </row>
    <row r="148" spans="2:16" s="180" customFormat="1" outlineLevel="1" x14ac:dyDescent="0.3">
      <c r="D148" s="154">
        <f t="shared" si="0"/>
        <v>18</v>
      </c>
      <c r="E148" s="168" t="s">
        <v>101</v>
      </c>
      <c r="G148" s="26">
        <v>1</v>
      </c>
      <c r="I148" s="5">
        <v>0</v>
      </c>
    </row>
    <row r="149" spans="2:16" s="180" customFormat="1" outlineLevel="1" x14ac:dyDescent="0.3">
      <c r="D149" s="154">
        <f t="shared" si="0"/>
        <v>19</v>
      </c>
      <c r="E149" s="168" t="s">
        <v>101</v>
      </c>
      <c r="G149" s="26">
        <v>1</v>
      </c>
      <c r="I149" s="5">
        <v>0</v>
      </c>
    </row>
    <row r="150" spans="2:16" s="180" customFormat="1" ht="14.4" outlineLevel="1" thickBot="1" x14ac:dyDescent="0.35">
      <c r="D150" s="154">
        <f t="shared" si="0"/>
        <v>20</v>
      </c>
      <c r="E150" s="168" t="s">
        <v>101</v>
      </c>
      <c r="G150" s="26">
        <v>1</v>
      </c>
      <c r="I150" s="5">
        <v>0</v>
      </c>
    </row>
    <row r="151" spans="2:16" s="180" customFormat="1" outlineLevel="1" x14ac:dyDescent="0.3">
      <c r="D151" s="166"/>
      <c r="E151" s="166"/>
      <c r="F151" s="166"/>
      <c r="G151" s="166"/>
      <c r="H151" s="166"/>
      <c r="I151" s="166"/>
    </row>
    <row r="152" spans="2:16" s="180" customFormat="1" outlineLevel="1" x14ac:dyDescent="0.3">
      <c r="E152" s="63" t="s">
        <v>164</v>
      </c>
      <c r="G152" s="63"/>
      <c r="I152" s="63" t="s">
        <v>380</v>
      </c>
    </row>
    <row r="153" spans="2:16" s="180" customFormat="1" outlineLevel="1" x14ac:dyDescent="0.3"/>
    <row r="154" spans="2:16" s="180" customFormat="1" x14ac:dyDescent="0.3"/>
    <row r="155" spans="2:16" ht="21" thickBot="1" x14ac:dyDescent="0.4">
      <c r="B155" s="3" t="s">
        <v>165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</row>
    <row r="156" spans="2:16" ht="14.4" outlineLevel="1" thickTop="1" x14ac:dyDescent="0.3"/>
    <row r="157" spans="2:16" s="180" customFormat="1" outlineLevel="1" x14ac:dyDescent="0.3"/>
    <row r="158" spans="2:16" outlineLevel="1" x14ac:dyDescent="0.3">
      <c r="D158" s="69" t="s">
        <v>79</v>
      </c>
      <c r="E158" s="69" t="s">
        <v>165</v>
      </c>
      <c r="F158" s="69" t="s">
        <v>151</v>
      </c>
      <c r="G158" s="69" t="s">
        <v>82</v>
      </c>
      <c r="I158" s="69" t="s">
        <v>98</v>
      </c>
      <c r="J158" s="180"/>
    </row>
    <row r="159" spans="2:16" outlineLevel="1" x14ac:dyDescent="0.3">
      <c r="D159" s="154">
        <v>1</v>
      </c>
      <c r="E159" s="5" t="s">
        <v>364</v>
      </c>
      <c r="F159" s="15" t="s">
        <v>150</v>
      </c>
      <c r="G159" s="5" t="s">
        <v>95</v>
      </c>
      <c r="I159" s="26">
        <f t="shared" ref="I159:I203" si="1">INDEX($G$131:$G$150,MATCH($F159,lista.serv.prov.ee,0))</f>
        <v>1</v>
      </c>
      <c r="J159" s="180"/>
    </row>
    <row r="160" spans="2:16" outlineLevel="1" x14ac:dyDescent="0.3">
      <c r="D160" s="154">
        <f t="shared" ref="D160:D203" si="2">+D159+1</f>
        <v>2</v>
      </c>
      <c r="E160" s="5" t="s">
        <v>365</v>
      </c>
      <c r="F160" s="15" t="s">
        <v>150</v>
      </c>
      <c r="G160" s="5" t="s">
        <v>95</v>
      </c>
      <c r="I160" s="26">
        <f t="shared" si="1"/>
        <v>1</v>
      </c>
      <c r="J160" s="180"/>
    </row>
    <row r="161" spans="4:10" outlineLevel="1" x14ac:dyDescent="0.3">
      <c r="D161" s="154">
        <f t="shared" si="2"/>
        <v>3</v>
      </c>
      <c r="E161" s="5" t="s">
        <v>366</v>
      </c>
      <c r="F161" s="15" t="s">
        <v>150</v>
      </c>
      <c r="G161" s="5" t="s">
        <v>95</v>
      </c>
      <c r="I161" s="26">
        <f t="shared" si="1"/>
        <v>1</v>
      </c>
      <c r="J161" s="180"/>
    </row>
    <row r="162" spans="4:10" outlineLevel="1" x14ac:dyDescent="0.3">
      <c r="D162" s="154">
        <f t="shared" si="2"/>
        <v>4</v>
      </c>
      <c r="E162" s="5" t="s">
        <v>149</v>
      </c>
      <c r="F162" s="15" t="s">
        <v>144</v>
      </c>
      <c r="G162" s="153" t="s">
        <v>373</v>
      </c>
      <c r="I162" s="26">
        <f t="shared" si="1"/>
        <v>1</v>
      </c>
      <c r="J162" s="180"/>
    </row>
    <row r="163" spans="4:10" outlineLevel="1" x14ac:dyDescent="0.3">
      <c r="D163" s="154">
        <f t="shared" si="2"/>
        <v>5</v>
      </c>
      <c r="E163" s="5" t="s">
        <v>367</v>
      </c>
      <c r="F163" s="15" t="s">
        <v>144</v>
      </c>
      <c r="G163" s="153" t="s">
        <v>373</v>
      </c>
      <c r="I163" s="26">
        <f t="shared" si="1"/>
        <v>1</v>
      </c>
      <c r="J163" s="180"/>
    </row>
    <row r="164" spans="4:10" outlineLevel="1" x14ac:dyDescent="0.3">
      <c r="D164" s="154">
        <f t="shared" si="2"/>
        <v>6</v>
      </c>
      <c r="E164" s="5" t="s">
        <v>368</v>
      </c>
      <c r="F164" s="15" t="s">
        <v>144</v>
      </c>
      <c r="G164" s="153" t="s">
        <v>373</v>
      </c>
      <c r="I164" s="26">
        <f t="shared" si="1"/>
        <v>1</v>
      </c>
      <c r="J164" s="180"/>
    </row>
    <row r="165" spans="4:10" outlineLevel="1" x14ac:dyDescent="0.3">
      <c r="D165" s="154">
        <f t="shared" si="2"/>
        <v>7</v>
      </c>
      <c r="E165" s="5" t="s">
        <v>148</v>
      </c>
      <c r="F165" s="15" t="s">
        <v>144</v>
      </c>
      <c r="G165" s="153" t="s">
        <v>373</v>
      </c>
      <c r="I165" s="26">
        <f t="shared" si="1"/>
        <v>1</v>
      </c>
      <c r="J165" s="180"/>
    </row>
    <row r="166" spans="4:10" outlineLevel="1" x14ac:dyDescent="0.3">
      <c r="D166" s="154">
        <f t="shared" si="2"/>
        <v>8</v>
      </c>
      <c r="E166" s="5" t="s">
        <v>370</v>
      </c>
      <c r="F166" s="15" t="s">
        <v>147</v>
      </c>
      <c r="G166" s="153" t="s">
        <v>373</v>
      </c>
      <c r="I166" s="26">
        <f t="shared" si="1"/>
        <v>1</v>
      </c>
      <c r="J166" s="180"/>
    </row>
    <row r="167" spans="4:10" outlineLevel="1" x14ac:dyDescent="0.3">
      <c r="D167" s="154">
        <f t="shared" si="2"/>
        <v>9</v>
      </c>
      <c r="E167" s="5" t="s">
        <v>146</v>
      </c>
      <c r="F167" s="15" t="s">
        <v>144</v>
      </c>
      <c r="G167" s="153" t="s">
        <v>373</v>
      </c>
      <c r="I167" s="26">
        <f t="shared" si="1"/>
        <v>1</v>
      </c>
      <c r="J167" s="180"/>
    </row>
    <row r="168" spans="4:10" outlineLevel="1" x14ac:dyDescent="0.3">
      <c r="D168" s="154">
        <f t="shared" si="2"/>
        <v>10</v>
      </c>
      <c r="E168" s="5" t="s">
        <v>369</v>
      </c>
      <c r="F168" s="15" t="s">
        <v>144</v>
      </c>
      <c r="G168" s="153" t="s">
        <v>373</v>
      </c>
      <c r="I168" s="26">
        <f t="shared" si="1"/>
        <v>1</v>
      </c>
      <c r="J168" s="180"/>
    </row>
    <row r="169" spans="4:10" outlineLevel="1" x14ac:dyDescent="0.3">
      <c r="D169" s="154">
        <f t="shared" si="2"/>
        <v>11</v>
      </c>
      <c r="E169" s="5" t="s">
        <v>145</v>
      </c>
      <c r="F169" s="15" t="s">
        <v>144</v>
      </c>
      <c r="G169" s="153" t="s">
        <v>373</v>
      </c>
      <c r="I169" s="26">
        <f t="shared" si="1"/>
        <v>1</v>
      </c>
      <c r="J169" s="180"/>
    </row>
    <row r="170" spans="4:10" outlineLevel="1" x14ac:dyDescent="0.3">
      <c r="D170" s="154">
        <f t="shared" si="2"/>
        <v>12</v>
      </c>
      <c r="E170" s="5" t="s">
        <v>101</v>
      </c>
      <c r="F170" s="15" t="s">
        <v>101</v>
      </c>
      <c r="G170" s="5" t="s">
        <v>137</v>
      </c>
      <c r="I170" s="26">
        <f t="shared" si="1"/>
        <v>1</v>
      </c>
      <c r="J170" s="180"/>
    </row>
    <row r="171" spans="4:10" outlineLevel="1" x14ac:dyDescent="0.3">
      <c r="D171" s="154">
        <f t="shared" si="2"/>
        <v>13</v>
      </c>
      <c r="E171" s="5" t="s">
        <v>101</v>
      </c>
      <c r="F171" s="15" t="s">
        <v>101</v>
      </c>
      <c r="G171" s="5" t="s">
        <v>137</v>
      </c>
      <c r="I171" s="26">
        <f t="shared" si="1"/>
        <v>1</v>
      </c>
      <c r="J171" s="180"/>
    </row>
    <row r="172" spans="4:10" outlineLevel="1" x14ac:dyDescent="0.3">
      <c r="D172" s="154">
        <f t="shared" si="2"/>
        <v>14</v>
      </c>
      <c r="E172" s="5" t="s">
        <v>371</v>
      </c>
      <c r="F172" s="15" t="s">
        <v>89</v>
      </c>
      <c r="G172" s="5" t="s">
        <v>91</v>
      </c>
      <c r="I172" s="26">
        <f t="shared" si="1"/>
        <v>1</v>
      </c>
      <c r="J172" s="180"/>
    </row>
    <row r="173" spans="4:10" outlineLevel="1" x14ac:dyDescent="0.3">
      <c r="D173" s="154">
        <f t="shared" si="2"/>
        <v>15</v>
      </c>
      <c r="E173" s="5" t="s">
        <v>372</v>
      </c>
      <c r="F173" s="15" t="s">
        <v>89</v>
      </c>
      <c r="G173" s="5" t="s">
        <v>91</v>
      </c>
      <c r="I173" s="26">
        <f t="shared" si="1"/>
        <v>1</v>
      </c>
      <c r="J173" s="180"/>
    </row>
    <row r="174" spans="4:10" outlineLevel="1" x14ac:dyDescent="0.3">
      <c r="D174" s="154">
        <f t="shared" si="2"/>
        <v>16</v>
      </c>
      <c r="E174" s="5" t="s">
        <v>143</v>
      </c>
      <c r="F174" s="15" t="s">
        <v>89</v>
      </c>
      <c r="G174" s="5" t="s">
        <v>91</v>
      </c>
      <c r="I174" s="26">
        <f t="shared" si="1"/>
        <v>1</v>
      </c>
      <c r="J174" s="180"/>
    </row>
    <row r="175" spans="4:10" outlineLevel="1" x14ac:dyDescent="0.3">
      <c r="D175" s="154">
        <f t="shared" si="2"/>
        <v>17</v>
      </c>
      <c r="E175" s="5" t="s">
        <v>101</v>
      </c>
      <c r="F175" s="15" t="s">
        <v>101</v>
      </c>
      <c r="G175" s="5" t="s">
        <v>137</v>
      </c>
      <c r="I175" s="26">
        <f t="shared" si="1"/>
        <v>1</v>
      </c>
      <c r="J175" s="180"/>
    </row>
    <row r="176" spans="4:10" outlineLevel="1" x14ac:dyDescent="0.3">
      <c r="D176" s="154">
        <f t="shared" si="2"/>
        <v>18</v>
      </c>
      <c r="E176" s="5" t="s">
        <v>101</v>
      </c>
      <c r="F176" s="15" t="s">
        <v>101</v>
      </c>
      <c r="G176" s="5" t="s">
        <v>137</v>
      </c>
      <c r="I176" s="26">
        <f t="shared" si="1"/>
        <v>1</v>
      </c>
      <c r="J176" s="180"/>
    </row>
    <row r="177" spans="4:10" outlineLevel="1" x14ac:dyDescent="0.3">
      <c r="D177" s="154">
        <f t="shared" si="2"/>
        <v>19</v>
      </c>
      <c r="E177" s="5" t="s">
        <v>101</v>
      </c>
      <c r="F177" s="15" t="s">
        <v>101</v>
      </c>
      <c r="G177" s="5" t="s">
        <v>137</v>
      </c>
      <c r="H177" s="12"/>
      <c r="I177" s="26">
        <f t="shared" si="1"/>
        <v>1</v>
      </c>
      <c r="J177" s="180"/>
    </row>
    <row r="178" spans="4:10" outlineLevel="1" x14ac:dyDescent="0.3">
      <c r="D178" s="154">
        <f t="shared" si="2"/>
        <v>20</v>
      </c>
      <c r="E178" s="5" t="s">
        <v>142</v>
      </c>
      <c r="F178" s="15" t="s">
        <v>141</v>
      </c>
      <c r="G178" s="5" t="s">
        <v>96</v>
      </c>
      <c r="H178" s="12"/>
      <c r="I178" s="26">
        <f t="shared" si="1"/>
        <v>1</v>
      </c>
      <c r="J178" s="180"/>
    </row>
    <row r="179" spans="4:10" outlineLevel="1" x14ac:dyDescent="0.3">
      <c r="D179" s="154">
        <f t="shared" si="2"/>
        <v>21</v>
      </c>
      <c r="E179" s="5" t="s">
        <v>140</v>
      </c>
      <c r="F179" s="15" t="s">
        <v>138</v>
      </c>
      <c r="G179" s="5" t="s">
        <v>97</v>
      </c>
      <c r="H179" s="12"/>
      <c r="I179" s="26">
        <f t="shared" si="1"/>
        <v>1</v>
      </c>
      <c r="J179" s="180"/>
    </row>
    <row r="180" spans="4:10" outlineLevel="1" x14ac:dyDescent="0.3">
      <c r="D180" s="154">
        <f t="shared" si="2"/>
        <v>22</v>
      </c>
      <c r="E180" s="5" t="s">
        <v>139</v>
      </c>
      <c r="F180" s="15" t="s">
        <v>138</v>
      </c>
      <c r="G180" s="5" t="s">
        <v>97</v>
      </c>
      <c r="H180" s="12"/>
      <c r="I180" s="26">
        <f t="shared" si="1"/>
        <v>1</v>
      </c>
      <c r="J180" s="180"/>
    </row>
    <row r="181" spans="4:10" outlineLevel="1" x14ac:dyDescent="0.3">
      <c r="D181" s="154">
        <f t="shared" si="2"/>
        <v>23</v>
      </c>
      <c r="E181" s="5" t="s">
        <v>101</v>
      </c>
      <c r="F181" s="15" t="s">
        <v>101</v>
      </c>
      <c r="G181" s="5" t="s">
        <v>137</v>
      </c>
      <c r="H181" s="12"/>
      <c r="I181" s="26">
        <f t="shared" si="1"/>
        <v>1</v>
      </c>
      <c r="J181" s="180"/>
    </row>
    <row r="182" spans="4:10" outlineLevel="1" x14ac:dyDescent="0.3">
      <c r="D182" s="154">
        <f t="shared" si="2"/>
        <v>24</v>
      </c>
      <c r="E182" s="5" t="s">
        <v>101</v>
      </c>
      <c r="F182" s="15" t="s">
        <v>101</v>
      </c>
      <c r="G182" s="5" t="s">
        <v>137</v>
      </c>
      <c r="I182" s="26">
        <f t="shared" si="1"/>
        <v>1</v>
      </c>
      <c r="J182" s="180"/>
    </row>
    <row r="183" spans="4:10" outlineLevel="1" x14ac:dyDescent="0.3">
      <c r="D183" s="154">
        <f t="shared" si="2"/>
        <v>25</v>
      </c>
      <c r="E183" s="5" t="s">
        <v>101</v>
      </c>
      <c r="F183" s="15" t="s">
        <v>101</v>
      </c>
      <c r="G183" s="5" t="s">
        <v>101</v>
      </c>
      <c r="I183" s="26">
        <f t="shared" si="1"/>
        <v>1</v>
      </c>
      <c r="J183" s="180"/>
    </row>
    <row r="184" spans="4:10" outlineLevel="1" x14ac:dyDescent="0.3">
      <c r="D184" s="154">
        <f t="shared" si="2"/>
        <v>26</v>
      </c>
      <c r="E184" s="5" t="s">
        <v>101</v>
      </c>
      <c r="F184" s="15" t="s">
        <v>101</v>
      </c>
      <c r="G184" s="5" t="s">
        <v>101</v>
      </c>
      <c r="I184" s="26">
        <f t="shared" si="1"/>
        <v>1</v>
      </c>
      <c r="J184" s="180"/>
    </row>
    <row r="185" spans="4:10" outlineLevel="1" x14ac:dyDescent="0.3">
      <c r="D185" s="154">
        <f t="shared" si="2"/>
        <v>27</v>
      </c>
      <c r="E185" s="5" t="s">
        <v>101</v>
      </c>
      <c r="F185" s="15" t="s">
        <v>101</v>
      </c>
      <c r="G185" s="5" t="s">
        <v>101</v>
      </c>
      <c r="I185" s="26">
        <f t="shared" si="1"/>
        <v>1</v>
      </c>
      <c r="J185" s="180"/>
    </row>
    <row r="186" spans="4:10" outlineLevel="1" x14ac:dyDescent="0.3">
      <c r="D186" s="154">
        <f t="shared" si="2"/>
        <v>28</v>
      </c>
      <c r="E186" s="5" t="s">
        <v>101</v>
      </c>
      <c r="F186" s="15" t="s">
        <v>101</v>
      </c>
      <c r="G186" s="5" t="s">
        <v>101</v>
      </c>
      <c r="I186" s="26">
        <f t="shared" si="1"/>
        <v>1</v>
      </c>
      <c r="J186" s="180"/>
    </row>
    <row r="187" spans="4:10" outlineLevel="1" x14ac:dyDescent="0.3">
      <c r="D187" s="154">
        <f t="shared" si="2"/>
        <v>29</v>
      </c>
      <c r="E187" s="5" t="s">
        <v>101</v>
      </c>
      <c r="F187" s="15" t="s">
        <v>101</v>
      </c>
      <c r="G187" s="5" t="s">
        <v>101</v>
      </c>
      <c r="I187" s="26">
        <f t="shared" si="1"/>
        <v>1</v>
      </c>
      <c r="J187" s="180"/>
    </row>
    <row r="188" spans="4:10" outlineLevel="1" x14ac:dyDescent="0.3">
      <c r="D188" s="154">
        <f t="shared" si="2"/>
        <v>30</v>
      </c>
      <c r="E188" s="5" t="s">
        <v>101</v>
      </c>
      <c r="F188" s="15" t="s">
        <v>101</v>
      </c>
      <c r="G188" s="5" t="s">
        <v>101</v>
      </c>
      <c r="I188" s="26">
        <f t="shared" si="1"/>
        <v>1</v>
      </c>
      <c r="J188" s="180"/>
    </row>
    <row r="189" spans="4:10" outlineLevel="1" x14ac:dyDescent="0.3">
      <c r="D189" s="154">
        <f t="shared" si="2"/>
        <v>31</v>
      </c>
      <c r="E189" s="5" t="s">
        <v>101</v>
      </c>
      <c r="F189" s="15" t="s">
        <v>101</v>
      </c>
      <c r="G189" s="5" t="s">
        <v>101</v>
      </c>
      <c r="I189" s="26">
        <f t="shared" si="1"/>
        <v>1</v>
      </c>
      <c r="J189" s="180"/>
    </row>
    <row r="190" spans="4:10" outlineLevel="1" x14ac:dyDescent="0.3">
      <c r="D190" s="154">
        <f t="shared" si="2"/>
        <v>32</v>
      </c>
      <c r="E190" s="5" t="s">
        <v>101</v>
      </c>
      <c r="F190" s="15" t="s">
        <v>101</v>
      </c>
      <c r="G190" s="5" t="s">
        <v>101</v>
      </c>
      <c r="I190" s="26">
        <f t="shared" si="1"/>
        <v>1</v>
      </c>
      <c r="J190" s="180"/>
    </row>
    <row r="191" spans="4:10" outlineLevel="1" x14ac:dyDescent="0.3">
      <c r="D191" s="154">
        <f t="shared" si="2"/>
        <v>33</v>
      </c>
      <c r="E191" s="5" t="s">
        <v>101</v>
      </c>
      <c r="F191" s="15" t="s">
        <v>101</v>
      </c>
      <c r="G191" s="5" t="s">
        <v>101</v>
      </c>
      <c r="I191" s="26">
        <f t="shared" si="1"/>
        <v>1</v>
      </c>
      <c r="J191" s="180"/>
    </row>
    <row r="192" spans="4:10" outlineLevel="1" x14ac:dyDescent="0.3">
      <c r="D192" s="154">
        <f t="shared" si="2"/>
        <v>34</v>
      </c>
      <c r="E192" s="5" t="s">
        <v>101</v>
      </c>
      <c r="F192" s="15" t="s">
        <v>101</v>
      </c>
      <c r="G192" s="5" t="s">
        <v>101</v>
      </c>
      <c r="I192" s="26">
        <f t="shared" si="1"/>
        <v>1</v>
      </c>
      <c r="J192" s="180"/>
    </row>
    <row r="193" spans="2:16" outlineLevel="1" x14ac:dyDescent="0.3">
      <c r="D193" s="154">
        <f t="shared" si="2"/>
        <v>35</v>
      </c>
      <c r="E193" s="5" t="s">
        <v>101</v>
      </c>
      <c r="F193" s="15" t="s">
        <v>101</v>
      </c>
      <c r="G193" s="5" t="s">
        <v>101</v>
      </c>
      <c r="I193" s="26">
        <f t="shared" si="1"/>
        <v>1</v>
      </c>
      <c r="J193" s="180"/>
    </row>
    <row r="194" spans="2:16" outlineLevel="1" x14ac:dyDescent="0.3">
      <c r="D194" s="154">
        <f t="shared" si="2"/>
        <v>36</v>
      </c>
      <c r="E194" s="5" t="s">
        <v>101</v>
      </c>
      <c r="F194" s="15" t="s">
        <v>101</v>
      </c>
      <c r="G194" s="5" t="s">
        <v>101</v>
      </c>
      <c r="I194" s="26">
        <f t="shared" si="1"/>
        <v>1</v>
      </c>
      <c r="J194" s="180"/>
    </row>
    <row r="195" spans="2:16" outlineLevel="1" x14ac:dyDescent="0.3">
      <c r="D195" s="154">
        <f t="shared" si="2"/>
        <v>37</v>
      </c>
      <c r="E195" s="5" t="s">
        <v>101</v>
      </c>
      <c r="F195" s="15" t="s">
        <v>101</v>
      </c>
      <c r="G195" s="5" t="s">
        <v>101</v>
      </c>
      <c r="I195" s="26">
        <f t="shared" si="1"/>
        <v>1</v>
      </c>
      <c r="J195" s="180"/>
    </row>
    <row r="196" spans="2:16" outlineLevel="1" x14ac:dyDescent="0.3">
      <c r="D196" s="154">
        <f t="shared" si="2"/>
        <v>38</v>
      </c>
      <c r="E196" s="5" t="s">
        <v>101</v>
      </c>
      <c r="F196" s="15" t="s">
        <v>101</v>
      </c>
      <c r="G196" s="5" t="s">
        <v>101</v>
      </c>
      <c r="I196" s="26">
        <f t="shared" si="1"/>
        <v>1</v>
      </c>
      <c r="J196" s="180"/>
    </row>
    <row r="197" spans="2:16" outlineLevel="1" x14ac:dyDescent="0.3">
      <c r="D197" s="154">
        <f t="shared" si="2"/>
        <v>39</v>
      </c>
      <c r="E197" s="5" t="s">
        <v>101</v>
      </c>
      <c r="F197" s="15" t="s">
        <v>101</v>
      </c>
      <c r="G197" s="5" t="s">
        <v>101</v>
      </c>
      <c r="I197" s="26">
        <f t="shared" si="1"/>
        <v>1</v>
      </c>
      <c r="J197" s="180"/>
    </row>
    <row r="198" spans="2:16" outlineLevel="1" x14ac:dyDescent="0.3">
      <c r="D198" s="154">
        <f t="shared" si="2"/>
        <v>40</v>
      </c>
      <c r="E198" s="5" t="s">
        <v>101</v>
      </c>
      <c r="F198" s="15" t="s">
        <v>101</v>
      </c>
      <c r="G198" s="5" t="s">
        <v>101</v>
      </c>
      <c r="I198" s="26">
        <f t="shared" si="1"/>
        <v>1</v>
      </c>
      <c r="J198" s="180"/>
    </row>
    <row r="199" spans="2:16" outlineLevel="1" x14ac:dyDescent="0.3">
      <c r="D199" s="154">
        <f t="shared" si="2"/>
        <v>41</v>
      </c>
      <c r="E199" s="5" t="s">
        <v>101</v>
      </c>
      <c r="F199" s="15" t="s">
        <v>101</v>
      </c>
      <c r="G199" s="5" t="s">
        <v>101</v>
      </c>
      <c r="I199" s="26">
        <f t="shared" si="1"/>
        <v>1</v>
      </c>
      <c r="J199" s="180"/>
    </row>
    <row r="200" spans="2:16" outlineLevel="1" x14ac:dyDescent="0.3">
      <c r="D200" s="154">
        <f t="shared" si="2"/>
        <v>42</v>
      </c>
      <c r="E200" s="5" t="s">
        <v>101</v>
      </c>
      <c r="F200" s="15" t="s">
        <v>101</v>
      </c>
      <c r="G200" s="5" t="s">
        <v>101</v>
      </c>
      <c r="I200" s="26">
        <f t="shared" si="1"/>
        <v>1</v>
      </c>
      <c r="J200" s="180"/>
    </row>
    <row r="201" spans="2:16" outlineLevel="1" x14ac:dyDescent="0.3">
      <c r="D201" s="154">
        <f t="shared" si="2"/>
        <v>43</v>
      </c>
      <c r="E201" s="5" t="s">
        <v>101</v>
      </c>
      <c r="F201" s="15" t="s">
        <v>101</v>
      </c>
      <c r="G201" s="5" t="s">
        <v>101</v>
      </c>
      <c r="I201" s="26">
        <f t="shared" si="1"/>
        <v>1</v>
      </c>
      <c r="J201" s="180"/>
    </row>
    <row r="202" spans="2:16" outlineLevel="1" x14ac:dyDescent="0.3">
      <c r="D202" s="154">
        <f t="shared" si="2"/>
        <v>44</v>
      </c>
      <c r="E202" s="5" t="s">
        <v>101</v>
      </c>
      <c r="F202" s="15" t="s">
        <v>101</v>
      </c>
      <c r="G202" s="5" t="s">
        <v>101</v>
      </c>
      <c r="I202" s="26">
        <f t="shared" si="1"/>
        <v>1</v>
      </c>
      <c r="J202" s="180"/>
    </row>
    <row r="203" spans="2:16" ht="14.4" outlineLevel="1" thickBot="1" x14ac:dyDescent="0.35">
      <c r="D203" s="154">
        <f t="shared" si="2"/>
        <v>45</v>
      </c>
      <c r="E203" s="5" t="s">
        <v>101</v>
      </c>
      <c r="F203" s="15" t="s">
        <v>101</v>
      </c>
      <c r="G203" s="5" t="s">
        <v>101</v>
      </c>
      <c r="I203" s="26">
        <f t="shared" si="1"/>
        <v>1</v>
      </c>
      <c r="J203" s="180"/>
    </row>
    <row r="204" spans="2:16" outlineLevel="1" x14ac:dyDescent="0.3">
      <c r="D204" s="73"/>
      <c r="E204" s="73"/>
      <c r="F204" s="73"/>
      <c r="G204" s="73"/>
      <c r="H204" s="73"/>
      <c r="I204" s="73"/>
      <c r="J204" s="180"/>
    </row>
    <row r="205" spans="2:16" outlineLevel="1" x14ac:dyDescent="0.3">
      <c r="E205" s="63" t="s">
        <v>136</v>
      </c>
      <c r="F205" s="63" t="s">
        <v>135</v>
      </c>
      <c r="G205" s="63" t="s">
        <v>134</v>
      </c>
      <c r="I205" s="63" t="s">
        <v>357</v>
      </c>
      <c r="J205" s="180"/>
    </row>
    <row r="206" spans="2:16" x14ac:dyDescent="0.3">
      <c r="E206" s="63"/>
      <c r="F206" s="63"/>
      <c r="G206" s="63"/>
      <c r="I206" s="180"/>
    </row>
    <row r="207" spans="2:16" s="233" customFormat="1" ht="21" thickBot="1" x14ac:dyDescent="0.4">
      <c r="B207" s="3" t="s">
        <v>455</v>
      </c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</row>
    <row r="208" spans="2:16" ht="14.4" outlineLevel="1" thickTop="1" x14ac:dyDescent="0.3"/>
    <row r="209" spans="4:7" outlineLevel="1" x14ac:dyDescent="0.3">
      <c r="D209" s="69" t="s">
        <v>79</v>
      </c>
      <c r="E209" s="69" t="s">
        <v>452</v>
      </c>
      <c r="F209" s="69" t="s">
        <v>452</v>
      </c>
      <c r="G209" s="69" t="s">
        <v>155</v>
      </c>
    </row>
    <row r="210" spans="4:7" outlineLevel="1" x14ac:dyDescent="0.3">
      <c r="D210" s="154">
        <v>1</v>
      </c>
      <c r="E210" s="293">
        <v>201401</v>
      </c>
      <c r="F210" s="292">
        <v>41640</v>
      </c>
      <c r="G210" s="5">
        <v>1</v>
      </c>
    </row>
    <row r="211" spans="4:7" outlineLevel="1" x14ac:dyDescent="0.3">
      <c r="D211" s="154">
        <v>2</v>
      </c>
      <c r="E211" s="293">
        <v>201402</v>
      </c>
      <c r="F211" s="292">
        <v>41671</v>
      </c>
      <c r="G211" s="5">
        <v>2</v>
      </c>
    </row>
    <row r="212" spans="4:7" outlineLevel="1" x14ac:dyDescent="0.3">
      <c r="D212" s="154">
        <v>3</v>
      </c>
      <c r="E212" s="293">
        <v>201403</v>
      </c>
      <c r="F212" s="292">
        <v>41699</v>
      </c>
      <c r="G212" s="5">
        <v>3</v>
      </c>
    </row>
    <row r="213" spans="4:7" outlineLevel="1" x14ac:dyDescent="0.3">
      <c r="D213" s="154">
        <v>4</v>
      </c>
      <c r="E213" s="293">
        <v>201404</v>
      </c>
      <c r="F213" s="292">
        <v>41730</v>
      </c>
      <c r="G213" s="5">
        <v>4</v>
      </c>
    </row>
    <row r="214" spans="4:7" outlineLevel="1" x14ac:dyDescent="0.3">
      <c r="D214" s="154">
        <v>5</v>
      </c>
      <c r="E214" s="293">
        <v>201405</v>
      </c>
      <c r="F214" s="292">
        <v>41760</v>
      </c>
      <c r="G214" s="5">
        <v>5</v>
      </c>
    </row>
    <row r="215" spans="4:7" outlineLevel="1" x14ac:dyDescent="0.3">
      <c r="D215" s="154">
        <v>6</v>
      </c>
      <c r="E215" s="293">
        <v>201406</v>
      </c>
      <c r="F215" s="292">
        <v>41791</v>
      </c>
      <c r="G215" s="5">
        <v>6</v>
      </c>
    </row>
    <row r="216" spans="4:7" outlineLevel="1" x14ac:dyDescent="0.3">
      <c r="D216" s="154">
        <v>7</v>
      </c>
      <c r="E216" s="293">
        <v>201407</v>
      </c>
      <c r="F216" s="292">
        <v>41821</v>
      </c>
      <c r="G216" s="5">
        <v>7</v>
      </c>
    </row>
    <row r="217" spans="4:7" outlineLevel="1" x14ac:dyDescent="0.3">
      <c r="D217" s="154">
        <v>8</v>
      </c>
      <c r="E217" s="293">
        <v>201408</v>
      </c>
      <c r="F217" s="292">
        <v>41852</v>
      </c>
      <c r="G217" s="5">
        <v>8</v>
      </c>
    </row>
    <row r="218" spans="4:7" outlineLevel="1" x14ac:dyDescent="0.3">
      <c r="D218" s="154">
        <v>9</v>
      </c>
      <c r="E218" s="293">
        <v>201409</v>
      </c>
      <c r="F218" s="292">
        <v>41883</v>
      </c>
      <c r="G218" s="5">
        <v>9</v>
      </c>
    </row>
    <row r="219" spans="4:7" outlineLevel="1" x14ac:dyDescent="0.3">
      <c r="D219" s="154">
        <v>10</v>
      </c>
      <c r="E219" s="293">
        <v>201410</v>
      </c>
      <c r="F219" s="292">
        <v>41913</v>
      </c>
      <c r="G219" s="5">
        <v>10</v>
      </c>
    </row>
    <row r="220" spans="4:7" outlineLevel="1" x14ac:dyDescent="0.3">
      <c r="D220" s="154">
        <v>11</v>
      </c>
      <c r="E220" s="293">
        <v>201411</v>
      </c>
      <c r="F220" s="292">
        <v>41944</v>
      </c>
      <c r="G220" s="5">
        <v>11</v>
      </c>
    </row>
    <row r="221" spans="4:7" outlineLevel="1" x14ac:dyDescent="0.3">
      <c r="D221" s="154">
        <v>12</v>
      </c>
      <c r="E221" s="293">
        <v>201412</v>
      </c>
      <c r="F221" s="292">
        <v>41974</v>
      </c>
      <c r="G221" s="5">
        <v>12</v>
      </c>
    </row>
    <row r="222" spans="4:7" outlineLevel="1" x14ac:dyDescent="0.3">
      <c r="D222" s="154">
        <v>13</v>
      </c>
      <c r="E222" s="293">
        <v>201501</v>
      </c>
      <c r="F222" s="292">
        <v>42005</v>
      </c>
      <c r="G222" s="5">
        <v>13</v>
      </c>
    </row>
    <row r="223" spans="4:7" outlineLevel="1" x14ac:dyDescent="0.3">
      <c r="D223" s="154">
        <v>14</v>
      </c>
      <c r="E223" s="293">
        <v>201502</v>
      </c>
      <c r="F223" s="292">
        <v>42036</v>
      </c>
      <c r="G223" s="5">
        <v>14</v>
      </c>
    </row>
    <row r="224" spans="4:7" outlineLevel="1" x14ac:dyDescent="0.3">
      <c r="D224" s="154">
        <v>15</v>
      </c>
      <c r="E224" s="293">
        <v>201503</v>
      </c>
      <c r="F224" s="292">
        <v>42064</v>
      </c>
      <c r="G224" s="5">
        <v>15</v>
      </c>
    </row>
    <row r="225" spans="4:7" outlineLevel="1" x14ac:dyDescent="0.3">
      <c r="D225" s="154">
        <v>16</v>
      </c>
      <c r="E225" s="293">
        <v>201504</v>
      </c>
      <c r="F225" s="292">
        <v>42095</v>
      </c>
      <c r="G225" s="5">
        <v>16</v>
      </c>
    </row>
    <row r="226" spans="4:7" outlineLevel="1" x14ac:dyDescent="0.3">
      <c r="D226" s="154">
        <v>17</v>
      </c>
      <c r="E226" s="293">
        <v>201505</v>
      </c>
      <c r="F226" s="292">
        <v>42125</v>
      </c>
      <c r="G226" s="5">
        <v>17</v>
      </c>
    </row>
    <row r="227" spans="4:7" outlineLevel="1" x14ac:dyDescent="0.3">
      <c r="D227" s="154">
        <v>18</v>
      </c>
      <c r="E227" s="293">
        <v>201506</v>
      </c>
      <c r="F227" s="292">
        <v>42156</v>
      </c>
      <c r="G227" s="5">
        <v>18</v>
      </c>
    </row>
    <row r="228" spans="4:7" outlineLevel="1" x14ac:dyDescent="0.3">
      <c r="D228" s="154">
        <v>19</v>
      </c>
      <c r="E228" s="293">
        <v>201507</v>
      </c>
      <c r="F228" s="292">
        <v>42186</v>
      </c>
      <c r="G228" s="5">
        <v>19</v>
      </c>
    </row>
    <row r="229" spans="4:7" outlineLevel="1" x14ac:dyDescent="0.3">
      <c r="D229" s="154">
        <v>20</v>
      </c>
      <c r="E229" s="293">
        <v>201508</v>
      </c>
      <c r="F229" s="292">
        <v>42217</v>
      </c>
      <c r="G229" s="5">
        <v>20</v>
      </c>
    </row>
    <row r="230" spans="4:7" outlineLevel="1" x14ac:dyDescent="0.3">
      <c r="D230" s="154">
        <v>21</v>
      </c>
      <c r="E230" s="293">
        <v>201509</v>
      </c>
      <c r="F230" s="292">
        <v>42248</v>
      </c>
      <c r="G230" s="5">
        <v>21</v>
      </c>
    </row>
    <row r="231" spans="4:7" outlineLevel="1" x14ac:dyDescent="0.3">
      <c r="D231" s="154">
        <v>22</v>
      </c>
      <c r="E231" s="293">
        <v>201510</v>
      </c>
      <c r="F231" s="292">
        <v>42278</v>
      </c>
      <c r="G231" s="5">
        <v>22</v>
      </c>
    </row>
    <row r="232" spans="4:7" outlineLevel="1" x14ac:dyDescent="0.3">
      <c r="D232" s="154">
        <v>23</v>
      </c>
      <c r="E232" s="293">
        <v>201511</v>
      </c>
      <c r="F232" s="292">
        <v>42309</v>
      </c>
      <c r="G232" s="5">
        <v>23</v>
      </c>
    </row>
    <row r="233" spans="4:7" outlineLevel="1" x14ac:dyDescent="0.3">
      <c r="D233" s="154">
        <v>24</v>
      </c>
      <c r="E233" s="293">
        <v>201512</v>
      </c>
      <c r="F233" s="292">
        <v>42339</v>
      </c>
      <c r="G233" s="5">
        <v>24</v>
      </c>
    </row>
    <row r="234" spans="4:7" outlineLevel="1" x14ac:dyDescent="0.3">
      <c r="D234" s="154">
        <v>25</v>
      </c>
      <c r="E234" s="293">
        <v>201601</v>
      </c>
      <c r="F234" s="292">
        <v>42370</v>
      </c>
      <c r="G234" s="5">
        <v>25</v>
      </c>
    </row>
    <row r="235" spans="4:7" outlineLevel="1" x14ac:dyDescent="0.3">
      <c r="D235" s="154">
        <v>26</v>
      </c>
      <c r="E235" s="293">
        <v>201602</v>
      </c>
      <c r="F235" s="292">
        <v>42401</v>
      </c>
      <c r="G235" s="5">
        <v>26</v>
      </c>
    </row>
    <row r="236" spans="4:7" outlineLevel="1" x14ac:dyDescent="0.3">
      <c r="D236" s="154">
        <v>27</v>
      </c>
      <c r="E236" s="293">
        <v>201603</v>
      </c>
      <c r="F236" s="292">
        <v>42430</v>
      </c>
      <c r="G236" s="5">
        <v>27</v>
      </c>
    </row>
    <row r="237" spans="4:7" outlineLevel="1" x14ac:dyDescent="0.3">
      <c r="D237" s="154">
        <v>28</v>
      </c>
      <c r="E237" s="293">
        <v>201604</v>
      </c>
      <c r="F237" s="292">
        <v>42461</v>
      </c>
      <c r="G237" s="5">
        <v>28</v>
      </c>
    </row>
    <row r="238" spans="4:7" outlineLevel="1" x14ac:dyDescent="0.3">
      <c r="D238" s="154">
        <v>29</v>
      </c>
      <c r="E238" s="293">
        <v>201605</v>
      </c>
      <c r="F238" s="292">
        <v>42491</v>
      </c>
      <c r="G238" s="5">
        <v>29</v>
      </c>
    </row>
    <row r="239" spans="4:7" outlineLevel="1" x14ac:dyDescent="0.3">
      <c r="D239" s="154">
        <v>30</v>
      </c>
      <c r="E239" s="293">
        <v>201606</v>
      </c>
      <c r="F239" s="292">
        <v>42522</v>
      </c>
      <c r="G239" s="5">
        <v>30</v>
      </c>
    </row>
    <row r="240" spans="4:7" outlineLevel="1" x14ac:dyDescent="0.3">
      <c r="D240" s="154">
        <v>31</v>
      </c>
      <c r="E240" s="293">
        <v>201607</v>
      </c>
      <c r="F240" s="292">
        <v>42552</v>
      </c>
      <c r="G240" s="5">
        <v>31</v>
      </c>
    </row>
    <row r="241" spans="4:7" outlineLevel="1" x14ac:dyDescent="0.3">
      <c r="D241" s="154">
        <v>32</v>
      </c>
      <c r="E241" s="293">
        <v>201608</v>
      </c>
      <c r="F241" s="292">
        <v>42583</v>
      </c>
      <c r="G241" s="5">
        <v>32</v>
      </c>
    </row>
    <row r="242" spans="4:7" outlineLevel="1" x14ac:dyDescent="0.3">
      <c r="D242" s="154">
        <v>33</v>
      </c>
      <c r="E242" s="293">
        <v>201609</v>
      </c>
      <c r="F242" s="292">
        <v>42614</v>
      </c>
      <c r="G242" s="5">
        <v>33</v>
      </c>
    </row>
    <row r="243" spans="4:7" outlineLevel="1" x14ac:dyDescent="0.3">
      <c r="D243" s="154">
        <v>34</v>
      </c>
      <c r="E243" s="293">
        <v>201610</v>
      </c>
      <c r="F243" s="292">
        <v>42644</v>
      </c>
      <c r="G243" s="5">
        <v>34</v>
      </c>
    </row>
    <row r="244" spans="4:7" outlineLevel="1" x14ac:dyDescent="0.3">
      <c r="D244" s="154">
        <v>35</v>
      </c>
      <c r="E244" s="293">
        <v>201611</v>
      </c>
      <c r="F244" s="292">
        <v>42675</v>
      </c>
      <c r="G244" s="5">
        <v>35</v>
      </c>
    </row>
    <row r="245" spans="4:7" outlineLevel="1" x14ac:dyDescent="0.3">
      <c r="D245" s="154">
        <v>36</v>
      </c>
      <c r="E245" s="293">
        <v>201612</v>
      </c>
      <c r="F245" s="292">
        <v>42705</v>
      </c>
      <c r="G245" s="5">
        <v>36</v>
      </c>
    </row>
    <row r="246" spans="4:7" outlineLevel="1" x14ac:dyDescent="0.3">
      <c r="D246" s="154">
        <v>37</v>
      </c>
      <c r="E246" s="293">
        <v>201701</v>
      </c>
      <c r="F246" s="292">
        <v>42736</v>
      </c>
      <c r="G246" s="5">
        <v>37</v>
      </c>
    </row>
    <row r="247" spans="4:7" outlineLevel="1" x14ac:dyDescent="0.3">
      <c r="D247" s="154">
        <v>38</v>
      </c>
      <c r="E247" s="293">
        <v>201702</v>
      </c>
      <c r="F247" s="292">
        <v>42767</v>
      </c>
      <c r="G247" s="5">
        <v>38</v>
      </c>
    </row>
    <row r="248" spans="4:7" outlineLevel="1" x14ac:dyDescent="0.3">
      <c r="D248" s="154">
        <v>39</v>
      </c>
      <c r="E248" s="293">
        <v>201703</v>
      </c>
      <c r="F248" s="292">
        <v>42795</v>
      </c>
      <c r="G248" s="5">
        <v>39</v>
      </c>
    </row>
    <row r="249" spans="4:7" outlineLevel="1" x14ac:dyDescent="0.3">
      <c r="D249" s="154">
        <v>40</v>
      </c>
      <c r="E249" s="293">
        <v>201704</v>
      </c>
      <c r="F249" s="292">
        <v>42826</v>
      </c>
      <c r="G249" s="5">
        <v>40</v>
      </c>
    </row>
    <row r="250" spans="4:7" outlineLevel="1" x14ac:dyDescent="0.3">
      <c r="D250" s="154">
        <v>41</v>
      </c>
      <c r="E250" s="293">
        <v>201705</v>
      </c>
      <c r="F250" s="292">
        <v>42856</v>
      </c>
      <c r="G250" s="5">
        <v>41</v>
      </c>
    </row>
    <row r="251" spans="4:7" outlineLevel="1" x14ac:dyDescent="0.3">
      <c r="D251" s="154">
        <v>42</v>
      </c>
      <c r="E251" s="293">
        <v>201706</v>
      </c>
      <c r="F251" s="292">
        <v>42887</v>
      </c>
      <c r="G251" s="5">
        <v>42</v>
      </c>
    </row>
    <row r="252" spans="4:7" outlineLevel="1" x14ac:dyDescent="0.3">
      <c r="D252" s="154">
        <v>43</v>
      </c>
      <c r="E252" s="293">
        <v>201707</v>
      </c>
      <c r="F252" s="292">
        <v>42917</v>
      </c>
      <c r="G252" s="5">
        <v>43</v>
      </c>
    </row>
    <row r="253" spans="4:7" outlineLevel="1" x14ac:dyDescent="0.3">
      <c r="D253" s="154">
        <v>44</v>
      </c>
      <c r="E253" s="293">
        <v>201708</v>
      </c>
      <c r="F253" s="292">
        <v>42948</v>
      </c>
      <c r="G253" s="5">
        <v>44</v>
      </c>
    </row>
    <row r="254" spans="4:7" outlineLevel="1" x14ac:dyDescent="0.3">
      <c r="D254" s="154">
        <v>45</v>
      </c>
      <c r="E254" s="293">
        <v>201709</v>
      </c>
      <c r="F254" s="292">
        <v>42979</v>
      </c>
      <c r="G254" s="5">
        <v>45</v>
      </c>
    </row>
    <row r="255" spans="4:7" outlineLevel="1" x14ac:dyDescent="0.3">
      <c r="D255" s="154">
        <v>46</v>
      </c>
      <c r="E255" s="293">
        <v>201710</v>
      </c>
      <c r="F255" s="292">
        <v>43009</v>
      </c>
      <c r="G255" s="5">
        <v>46</v>
      </c>
    </row>
    <row r="256" spans="4:7" outlineLevel="1" x14ac:dyDescent="0.3">
      <c r="D256" s="154">
        <v>47</v>
      </c>
      <c r="E256" s="293">
        <v>201711</v>
      </c>
      <c r="F256" s="292">
        <v>43040</v>
      </c>
      <c r="G256" s="5">
        <v>47</v>
      </c>
    </row>
    <row r="257" spans="4:7" outlineLevel="1" x14ac:dyDescent="0.3">
      <c r="D257" s="154">
        <v>48</v>
      </c>
      <c r="E257" s="293">
        <v>201712</v>
      </c>
      <c r="F257" s="292">
        <v>43070</v>
      </c>
      <c r="G257" s="5">
        <v>48</v>
      </c>
    </row>
    <row r="258" spans="4:7" outlineLevel="1" x14ac:dyDescent="0.3">
      <c r="D258" s="154">
        <v>49</v>
      </c>
      <c r="E258" s="293">
        <v>201801</v>
      </c>
      <c r="F258" s="292">
        <v>43101</v>
      </c>
      <c r="G258" s="5">
        <v>49</v>
      </c>
    </row>
    <row r="259" spans="4:7" outlineLevel="1" x14ac:dyDescent="0.3">
      <c r="D259" s="154">
        <v>50</v>
      </c>
      <c r="E259" s="293">
        <v>201802</v>
      </c>
      <c r="F259" s="292">
        <v>43132</v>
      </c>
      <c r="G259" s="5">
        <v>50</v>
      </c>
    </row>
    <row r="260" spans="4:7" outlineLevel="1" x14ac:dyDescent="0.3">
      <c r="D260" s="154">
        <v>51</v>
      </c>
      <c r="E260" s="293">
        <v>201803</v>
      </c>
      <c r="F260" s="292">
        <v>43160</v>
      </c>
      <c r="G260" s="5">
        <v>51</v>
      </c>
    </row>
    <row r="261" spans="4:7" outlineLevel="1" x14ac:dyDescent="0.3">
      <c r="D261" s="154">
        <v>52</v>
      </c>
      <c r="E261" s="293">
        <v>201804</v>
      </c>
      <c r="F261" s="292">
        <v>43191</v>
      </c>
      <c r="G261" s="5">
        <v>52</v>
      </c>
    </row>
    <row r="262" spans="4:7" outlineLevel="1" x14ac:dyDescent="0.3">
      <c r="D262" s="154">
        <v>53</v>
      </c>
      <c r="E262" s="293">
        <v>201805</v>
      </c>
      <c r="F262" s="292">
        <v>43221</v>
      </c>
      <c r="G262" s="5">
        <v>53</v>
      </c>
    </row>
    <row r="263" spans="4:7" outlineLevel="1" x14ac:dyDescent="0.3">
      <c r="D263" s="154">
        <v>54</v>
      </c>
      <c r="E263" s="293">
        <v>201806</v>
      </c>
      <c r="F263" s="292">
        <v>43252</v>
      </c>
      <c r="G263" s="5">
        <v>54</v>
      </c>
    </row>
    <row r="264" spans="4:7" outlineLevel="1" x14ac:dyDescent="0.3">
      <c r="D264" s="154">
        <v>55</v>
      </c>
      <c r="E264" s="293">
        <v>201807</v>
      </c>
      <c r="F264" s="292">
        <v>43282</v>
      </c>
      <c r="G264" s="5">
        <v>55</v>
      </c>
    </row>
    <row r="265" spans="4:7" outlineLevel="1" x14ac:dyDescent="0.3">
      <c r="D265" s="154">
        <v>56</v>
      </c>
      <c r="E265" s="293">
        <v>201808</v>
      </c>
      <c r="F265" s="292">
        <v>43313</v>
      </c>
      <c r="G265" s="5">
        <v>56</v>
      </c>
    </row>
    <row r="266" spans="4:7" outlineLevel="1" x14ac:dyDescent="0.3">
      <c r="D266" s="154">
        <v>57</v>
      </c>
      <c r="E266" s="293">
        <v>201809</v>
      </c>
      <c r="F266" s="292">
        <v>43344</v>
      </c>
      <c r="G266" s="5">
        <v>57</v>
      </c>
    </row>
    <row r="267" spans="4:7" outlineLevel="1" x14ac:dyDescent="0.3">
      <c r="D267" s="154">
        <v>58</v>
      </c>
      <c r="E267" s="293">
        <v>201810</v>
      </c>
      <c r="F267" s="292">
        <v>43374</v>
      </c>
      <c r="G267" s="5">
        <v>58</v>
      </c>
    </row>
    <row r="268" spans="4:7" outlineLevel="1" x14ac:dyDescent="0.3">
      <c r="D268" s="154">
        <v>59</v>
      </c>
      <c r="E268" s="293">
        <v>201811</v>
      </c>
      <c r="F268" s="292">
        <v>43405</v>
      </c>
      <c r="G268" s="5">
        <v>59</v>
      </c>
    </row>
    <row r="269" spans="4:7" outlineLevel="1" x14ac:dyDescent="0.3">
      <c r="D269" s="154">
        <v>60</v>
      </c>
      <c r="E269" s="293">
        <v>201812</v>
      </c>
      <c r="F269" s="292">
        <v>43435</v>
      </c>
      <c r="G269" s="5">
        <v>60</v>
      </c>
    </row>
    <row r="270" spans="4:7" outlineLevel="1" x14ac:dyDescent="0.3">
      <c r="D270" s="154">
        <v>61</v>
      </c>
      <c r="E270" s="293">
        <v>201901</v>
      </c>
      <c r="F270" s="292">
        <v>43466</v>
      </c>
      <c r="G270" s="5">
        <v>61</v>
      </c>
    </row>
    <row r="271" spans="4:7" outlineLevel="1" x14ac:dyDescent="0.3">
      <c r="D271" s="154">
        <v>62</v>
      </c>
      <c r="E271" s="293">
        <v>201902</v>
      </c>
      <c r="F271" s="292">
        <v>43497</v>
      </c>
      <c r="G271" s="5">
        <v>62</v>
      </c>
    </row>
    <row r="272" spans="4:7" outlineLevel="1" x14ac:dyDescent="0.3">
      <c r="D272" s="154">
        <v>63</v>
      </c>
      <c r="E272" s="293">
        <v>201903</v>
      </c>
      <c r="F272" s="292">
        <v>43525</v>
      </c>
      <c r="G272" s="5">
        <v>63</v>
      </c>
    </row>
    <row r="273" spans="4:7" outlineLevel="1" x14ac:dyDescent="0.3">
      <c r="D273" s="154">
        <v>64</v>
      </c>
      <c r="E273" s="293">
        <v>201904</v>
      </c>
      <c r="F273" s="292">
        <v>43556</v>
      </c>
      <c r="G273" s="5">
        <v>64</v>
      </c>
    </row>
    <row r="274" spans="4:7" outlineLevel="1" x14ac:dyDescent="0.3">
      <c r="D274" s="154">
        <v>65</v>
      </c>
      <c r="E274" s="293">
        <v>201905</v>
      </c>
      <c r="F274" s="292">
        <v>43586</v>
      </c>
      <c r="G274" s="5">
        <v>65</v>
      </c>
    </row>
    <row r="275" spans="4:7" outlineLevel="1" x14ac:dyDescent="0.3">
      <c r="D275" s="154">
        <v>66</v>
      </c>
      <c r="E275" s="293">
        <v>201906</v>
      </c>
      <c r="F275" s="292">
        <v>43617</v>
      </c>
      <c r="G275" s="5">
        <v>66</v>
      </c>
    </row>
    <row r="276" spans="4:7" outlineLevel="1" x14ac:dyDescent="0.3">
      <c r="D276" s="154">
        <v>67</v>
      </c>
      <c r="E276" s="293">
        <v>201907</v>
      </c>
      <c r="F276" s="292">
        <v>43647</v>
      </c>
      <c r="G276" s="5">
        <v>67</v>
      </c>
    </row>
    <row r="277" spans="4:7" outlineLevel="1" x14ac:dyDescent="0.3">
      <c r="D277" s="154">
        <v>68</v>
      </c>
      <c r="E277" s="293">
        <v>201908</v>
      </c>
      <c r="F277" s="292">
        <v>43678</v>
      </c>
      <c r="G277" s="5">
        <v>68</v>
      </c>
    </row>
    <row r="278" spans="4:7" outlineLevel="1" x14ac:dyDescent="0.3">
      <c r="D278" s="154">
        <v>69</v>
      </c>
      <c r="E278" s="293">
        <v>201909</v>
      </c>
      <c r="F278" s="292">
        <v>43709</v>
      </c>
      <c r="G278" s="5">
        <v>69</v>
      </c>
    </row>
    <row r="279" spans="4:7" outlineLevel="1" x14ac:dyDescent="0.3">
      <c r="D279" s="154">
        <v>70</v>
      </c>
      <c r="E279" s="293">
        <v>201910</v>
      </c>
      <c r="F279" s="292">
        <v>43739</v>
      </c>
      <c r="G279" s="5">
        <v>70</v>
      </c>
    </row>
    <row r="280" spans="4:7" outlineLevel="1" x14ac:dyDescent="0.3">
      <c r="D280" s="154">
        <v>71</v>
      </c>
      <c r="E280" s="293">
        <v>201911</v>
      </c>
      <c r="F280" s="292">
        <v>43770</v>
      </c>
      <c r="G280" s="5">
        <v>71</v>
      </c>
    </row>
    <row r="281" spans="4:7" outlineLevel="1" x14ac:dyDescent="0.3">
      <c r="D281" s="154">
        <v>72</v>
      </c>
      <c r="E281" s="293">
        <v>201912</v>
      </c>
      <c r="F281" s="292">
        <v>43800</v>
      </c>
      <c r="G281" s="5">
        <v>72</v>
      </c>
    </row>
    <row r="282" spans="4:7" outlineLevel="1" x14ac:dyDescent="0.3">
      <c r="D282" s="154">
        <v>73</v>
      </c>
      <c r="E282" s="293">
        <v>202001</v>
      </c>
      <c r="F282" s="292">
        <v>43831</v>
      </c>
      <c r="G282" s="5">
        <v>73</v>
      </c>
    </row>
    <row r="283" spans="4:7" outlineLevel="1" x14ac:dyDescent="0.3">
      <c r="D283" s="154">
        <v>74</v>
      </c>
      <c r="E283" s="293">
        <v>202002</v>
      </c>
      <c r="F283" s="292">
        <v>43862</v>
      </c>
      <c r="G283" s="5">
        <v>74</v>
      </c>
    </row>
    <row r="284" spans="4:7" outlineLevel="1" x14ac:dyDescent="0.3">
      <c r="D284" s="154">
        <v>75</v>
      </c>
      <c r="E284" s="293">
        <v>202003</v>
      </c>
      <c r="F284" s="292">
        <v>43891</v>
      </c>
      <c r="G284" s="5">
        <v>75</v>
      </c>
    </row>
    <row r="285" spans="4:7" outlineLevel="1" x14ac:dyDescent="0.3">
      <c r="D285" s="154">
        <v>76</v>
      </c>
      <c r="E285" s="293">
        <v>202004</v>
      </c>
      <c r="F285" s="292">
        <v>43922</v>
      </c>
      <c r="G285" s="5">
        <v>76</v>
      </c>
    </row>
    <row r="286" spans="4:7" outlineLevel="1" x14ac:dyDescent="0.3">
      <c r="D286" s="154">
        <v>77</v>
      </c>
      <c r="E286" s="293">
        <v>202005</v>
      </c>
      <c r="F286" s="292">
        <v>43952</v>
      </c>
      <c r="G286" s="5">
        <v>77</v>
      </c>
    </row>
    <row r="287" spans="4:7" outlineLevel="1" x14ac:dyDescent="0.3">
      <c r="D287" s="154">
        <v>78</v>
      </c>
      <c r="E287" s="293">
        <v>202006</v>
      </c>
      <c r="F287" s="292">
        <v>43983</v>
      </c>
      <c r="G287" s="5">
        <v>78</v>
      </c>
    </row>
    <row r="288" spans="4:7" outlineLevel="1" x14ac:dyDescent="0.3">
      <c r="D288" s="154">
        <v>79</v>
      </c>
      <c r="E288" s="293">
        <v>202007</v>
      </c>
      <c r="F288" s="292">
        <v>44013</v>
      </c>
      <c r="G288" s="5">
        <v>79</v>
      </c>
    </row>
    <row r="289" spans="4:7" outlineLevel="1" x14ac:dyDescent="0.3">
      <c r="D289" s="154">
        <v>80</v>
      </c>
      <c r="E289" s="293">
        <v>202008</v>
      </c>
      <c r="F289" s="292">
        <v>44044</v>
      </c>
      <c r="G289" s="5">
        <v>80</v>
      </c>
    </row>
    <row r="290" spans="4:7" outlineLevel="1" x14ac:dyDescent="0.3">
      <c r="D290" s="154">
        <v>81</v>
      </c>
      <c r="E290" s="293">
        <v>202009</v>
      </c>
      <c r="F290" s="292">
        <v>44075</v>
      </c>
      <c r="G290" s="5">
        <v>81</v>
      </c>
    </row>
    <row r="291" spans="4:7" outlineLevel="1" x14ac:dyDescent="0.3">
      <c r="D291" s="154">
        <v>82</v>
      </c>
      <c r="E291" s="293">
        <v>202010</v>
      </c>
      <c r="F291" s="292">
        <v>44105</v>
      </c>
      <c r="G291" s="5">
        <v>82</v>
      </c>
    </row>
    <row r="292" spans="4:7" outlineLevel="1" x14ac:dyDescent="0.3">
      <c r="D292" s="154">
        <v>83</v>
      </c>
      <c r="E292" s="293">
        <v>202011</v>
      </c>
      <c r="F292" s="292">
        <v>44136</v>
      </c>
      <c r="G292" s="5">
        <v>83</v>
      </c>
    </row>
    <row r="293" spans="4:7" outlineLevel="1" x14ac:dyDescent="0.3">
      <c r="D293" s="154">
        <v>84</v>
      </c>
      <c r="E293" s="293">
        <v>202012</v>
      </c>
      <c r="F293" s="292">
        <v>44166</v>
      </c>
      <c r="G293" s="5">
        <v>84</v>
      </c>
    </row>
    <row r="294" spans="4:7" outlineLevel="1" x14ac:dyDescent="0.3">
      <c r="D294" s="154">
        <v>85</v>
      </c>
      <c r="E294" s="293">
        <v>202101</v>
      </c>
      <c r="F294" s="292">
        <v>44197</v>
      </c>
      <c r="G294" s="5">
        <v>85</v>
      </c>
    </row>
    <row r="295" spans="4:7" outlineLevel="1" x14ac:dyDescent="0.3">
      <c r="D295" s="154">
        <v>86</v>
      </c>
      <c r="E295" s="293">
        <v>202102</v>
      </c>
      <c r="F295" s="292">
        <v>44228</v>
      </c>
      <c r="G295" s="5">
        <v>86</v>
      </c>
    </row>
    <row r="296" spans="4:7" outlineLevel="1" x14ac:dyDescent="0.3">
      <c r="D296" s="154">
        <v>87</v>
      </c>
      <c r="E296" s="293">
        <v>202103</v>
      </c>
      <c r="F296" s="292">
        <v>44256</v>
      </c>
      <c r="G296" s="5">
        <v>87</v>
      </c>
    </row>
    <row r="297" spans="4:7" outlineLevel="1" x14ac:dyDescent="0.3">
      <c r="D297" s="154">
        <v>88</v>
      </c>
      <c r="E297" s="293">
        <v>202104</v>
      </c>
      <c r="F297" s="292">
        <v>44287</v>
      </c>
      <c r="G297" s="5">
        <v>88</v>
      </c>
    </row>
    <row r="298" spans="4:7" outlineLevel="1" x14ac:dyDescent="0.3">
      <c r="D298" s="154">
        <v>89</v>
      </c>
      <c r="E298" s="293">
        <v>202105</v>
      </c>
      <c r="F298" s="292">
        <v>44317</v>
      </c>
      <c r="G298" s="5">
        <v>89</v>
      </c>
    </row>
    <row r="299" spans="4:7" outlineLevel="1" x14ac:dyDescent="0.3">
      <c r="D299" s="154">
        <v>90</v>
      </c>
      <c r="E299" s="293">
        <v>202106</v>
      </c>
      <c r="F299" s="292">
        <v>44348</v>
      </c>
      <c r="G299" s="5">
        <v>90</v>
      </c>
    </row>
    <row r="300" spans="4:7" outlineLevel="1" x14ac:dyDescent="0.3">
      <c r="D300" s="154">
        <v>91</v>
      </c>
      <c r="E300" s="293">
        <v>202107</v>
      </c>
      <c r="F300" s="292">
        <v>44378</v>
      </c>
      <c r="G300" s="5">
        <v>91</v>
      </c>
    </row>
    <row r="301" spans="4:7" outlineLevel="1" x14ac:dyDescent="0.3">
      <c r="D301" s="154">
        <v>92</v>
      </c>
      <c r="E301" s="293">
        <v>202108</v>
      </c>
      <c r="F301" s="292">
        <v>44409</v>
      </c>
      <c r="G301" s="5">
        <v>92</v>
      </c>
    </row>
    <row r="302" spans="4:7" outlineLevel="1" x14ac:dyDescent="0.3">
      <c r="D302" s="154">
        <v>93</v>
      </c>
      <c r="E302" s="293">
        <v>202109</v>
      </c>
      <c r="F302" s="292">
        <v>44440</v>
      </c>
      <c r="G302" s="5">
        <v>93</v>
      </c>
    </row>
    <row r="303" spans="4:7" outlineLevel="1" x14ac:dyDescent="0.3">
      <c r="D303" s="154">
        <v>94</v>
      </c>
      <c r="E303" s="293">
        <v>202110</v>
      </c>
      <c r="F303" s="292">
        <v>44470</v>
      </c>
      <c r="G303" s="5">
        <v>94</v>
      </c>
    </row>
    <row r="304" spans="4:7" outlineLevel="1" x14ac:dyDescent="0.3">
      <c r="D304" s="154">
        <v>95</v>
      </c>
      <c r="E304" s="293">
        <v>202111</v>
      </c>
      <c r="F304" s="292">
        <v>44501</v>
      </c>
      <c r="G304" s="5">
        <v>95</v>
      </c>
    </row>
    <row r="305" spans="4:7" ht="14.4" outlineLevel="1" thickBot="1" x14ac:dyDescent="0.35">
      <c r="D305" s="154">
        <v>96</v>
      </c>
      <c r="E305" s="293">
        <v>202112</v>
      </c>
      <c r="F305" s="292">
        <v>44531</v>
      </c>
      <c r="G305" s="5">
        <v>96</v>
      </c>
    </row>
    <row r="306" spans="4:7" outlineLevel="1" x14ac:dyDescent="0.3">
      <c r="D306" s="73"/>
      <c r="E306" s="73"/>
      <c r="F306" s="73"/>
      <c r="G306" s="73"/>
    </row>
    <row r="307" spans="4:7" outlineLevel="1" x14ac:dyDescent="0.3">
      <c r="E307" s="63" t="s">
        <v>457</v>
      </c>
      <c r="F307" s="63" t="s">
        <v>454</v>
      </c>
    </row>
  </sheetData>
  <conditionalFormatting sqref="E159:G203">
    <cfRule type="cellIs" dxfId="109" priority="5" operator="equal">
      <formula>"libre"</formula>
    </cfRule>
  </conditionalFormatting>
  <dataValidations count="2">
    <dataValidation type="list" allowBlank="1" showInputMessage="1" showErrorMessage="1" sqref="F159:F203">
      <formula1>lista.serv.prov.ee</formula1>
    </dataValidation>
    <dataValidation type="list" allowBlank="1" showInputMessage="1" showErrorMessage="1" sqref="G9">
      <formula1>$F$210:$F$305</formula1>
    </dataValidation>
  </dataValidations>
  <pageMargins left="0.7" right="0.7" top="0.75" bottom="0.75" header="0.3" footer="0.3"/>
  <pageSetup scale="2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50"/>
    <pageSetUpPr fitToPage="1"/>
  </sheetPr>
  <dimension ref="A2:AF176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N91" sqref="N91"/>
    </sheetView>
  </sheetViews>
  <sheetFormatPr baseColWidth="10" defaultColWidth="9.109375" defaultRowHeight="13.8" outlineLevelRow="1" outlineLevelCol="1" x14ac:dyDescent="0.3"/>
  <cols>
    <col min="1" max="1" width="6.44140625" style="233" customWidth="1"/>
    <col min="2" max="2" width="4.5546875" style="233" customWidth="1"/>
    <col min="3" max="3" width="6.33203125" style="233" customWidth="1"/>
    <col min="4" max="4" width="27.88671875" style="233" customWidth="1"/>
    <col min="5" max="5" width="13.109375" style="233" bestFit="1" customWidth="1"/>
    <col min="6" max="6" width="18.5546875" style="233" customWidth="1" outlineLevel="1"/>
    <col min="7" max="7" width="10.6640625" style="233" customWidth="1" outlineLevel="1"/>
    <col min="8" max="8" width="18.5546875" style="233" customWidth="1" outlineLevel="1"/>
    <col min="9" max="9" width="7.6640625" style="233" customWidth="1" outlineLevel="1"/>
    <col min="10" max="10" width="14" style="233" customWidth="1" outlineLevel="1"/>
    <col min="11" max="11" width="13" style="233" customWidth="1" outlineLevel="1"/>
    <col min="12" max="12" width="15.88671875" style="233" customWidth="1" outlineLevel="1"/>
    <col min="13" max="13" width="11.6640625" style="233" customWidth="1" outlineLevel="1"/>
    <col min="14" max="14" width="15.88671875" style="233" customWidth="1"/>
    <col min="15" max="15" width="8" style="233" customWidth="1"/>
    <col min="16" max="16" width="15.33203125" style="233" customWidth="1"/>
    <col min="17" max="21" width="14" style="233" customWidth="1"/>
    <col min="22" max="23" width="13.109375" style="233" bestFit="1" customWidth="1"/>
    <col min="24" max="24" width="14.109375" style="233" bestFit="1" customWidth="1"/>
    <col min="25" max="25" width="11.5546875" style="233" bestFit="1" customWidth="1"/>
    <col min="26" max="26" width="12.5546875" style="233" bestFit="1" customWidth="1"/>
    <col min="27" max="70" width="10.88671875" style="233" customWidth="1"/>
    <col min="71" max="74" width="12.5546875" style="233" bestFit="1" customWidth="1"/>
    <col min="75" max="75" width="12.33203125" style="233" bestFit="1" customWidth="1"/>
    <col min="76" max="76" width="12.5546875" style="233" bestFit="1" customWidth="1"/>
    <col min="77" max="80" width="10.88671875" style="233" customWidth="1"/>
    <col min="81" max="84" width="9.109375" style="233"/>
    <col min="85" max="85" width="15.44140625" style="233" customWidth="1"/>
    <col min="86" max="16384" width="9.109375" style="233"/>
  </cols>
  <sheetData>
    <row r="2" spans="2:32" ht="20.399999999999999" x14ac:dyDescent="0.35">
      <c r="E2" s="288" t="str">
        <f>'Panel de Control'!$F$2</f>
        <v>Modelo Cargo de Terminación Móvil</v>
      </c>
      <c r="G2" s="139"/>
      <c r="H2" s="139"/>
      <c r="I2" s="139"/>
      <c r="J2" s="139"/>
      <c r="K2" s="139"/>
      <c r="L2" s="139"/>
      <c r="N2" s="139"/>
      <c r="O2" s="139"/>
      <c r="P2" s="139"/>
      <c r="Q2" s="139"/>
      <c r="R2" s="139"/>
      <c r="S2" s="139"/>
      <c r="T2" s="139"/>
      <c r="U2" s="139"/>
      <c r="V2" s="139"/>
      <c r="W2" s="139"/>
    </row>
    <row r="3" spans="2:32" ht="20.399999999999999" x14ac:dyDescent="0.35">
      <c r="E3" s="289" t="s">
        <v>607</v>
      </c>
      <c r="G3" s="139"/>
      <c r="H3" s="139"/>
      <c r="I3" s="139"/>
      <c r="J3" s="139"/>
      <c r="K3" s="139"/>
      <c r="L3" s="139"/>
      <c r="N3" s="139"/>
      <c r="O3" s="139"/>
      <c r="P3" s="139"/>
      <c r="Q3" s="139"/>
      <c r="R3" s="139"/>
      <c r="S3" s="139"/>
      <c r="T3" s="139"/>
      <c r="U3" s="139"/>
      <c r="V3" s="139"/>
      <c r="W3" s="139"/>
    </row>
    <row r="4" spans="2:32" s="141" customFormat="1" ht="12.75" customHeight="1" thickBot="1" x14ac:dyDescent="0.4"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</row>
    <row r="5" spans="2:32" ht="14.4" thickTop="1" x14ac:dyDescent="0.3"/>
    <row r="6" spans="2:32" ht="21" thickBot="1" x14ac:dyDescent="0.4">
      <c r="B6" s="3" t="s">
        <v>507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pans="2:32" ht="14.4" outlineLevel="1" thickTop="1" x14ac:dyDescent="0.3"/>
    <row r="8" spans="2:32" outlineLevel="1" x14ac:dyDescent="0.3">
      <c r="B8" s="68" t="s">
        <v>512</v>
      </c>
      <c r="C8" s="68"/>
      <c r="D8" s="68"/>
      <c r="E8" s="68"/>
      <c r="F8" s="297" t="s">
        <v>510</v>
      </c>
      <c r="G8" s="297"/>
      <c r="H8" s="297" t="s">
        <v>511</v>
      </c>
      <c r="I8" s="297"/>
      <c r="J8" s="297" t="s">
        <v>608</v>
      </c>
      <c r="K8" s="297"/>
      <c r="L8" s="297" t="s">
        <v>510</v>
      </c>
      <c r="M8" s="297"/>
      <c r="N8" s="297" t="s">
        <v>511</v>
      </c>
      <c r="O8" s="297"/>
      <c r="P8" s="297" t="s">
        <v>608</v>
      </c>
    </row>
    <row r="9" spans="2:32" outlineLevel="1" x14ac:dyDescent="0.3">
      <c r="C9" s="69" t="s">
        <v>79</v>
      </c>
      <c r="D9" s="69" t="s">
        <v>90</v>
      </c>
      <c r="F9" s="69">
        <f>INDEX(añomes,n°mes)</f>
        <v>201606</v>
      </c>
      <c r="H9" s="69">
        <f>INDEX(añomes,n°mes)</f>
        <v>201606</v>
      </c>
      <c r="J9" s="69">
        <f>INDEX(añomes,n°mes)</f>
        <v>201606</v>
      </c>
      <c r="L9" s="69" t="s">
        <v>647</v>
      </c>
      <c r="N9" s="69" t="s">
        <v>647</v>
      </c>
      <c r="P9" s="69" t="s">
        <v>647</v>
      </c>
    </row>
    <row r="10" spans="2:32" outlineLevel="1" x14ac:dyDescent="0.3">
      <c r="C10" s="154">
        <v>1</v>
      </c>
      <c r="D10" s="242" t="s">
        <v>503</v>
      </c>
      <c r="E10" s="138" t="s">
        <v>504</v>
      </c>
      <c r="F10" s="242">
        <f>F$13*$J10</f>
        <v>3120</v>
      </c>
      <c r="G10" s="138" t="s">
        <v>504</v>
      </c>
      <c r="H10" s="242">
        <f>H$13*$J10</f>
        <v>3120</v>
      </c>
      <c r="I10" s="138" t="s">
        <v>78</v>
      </c>
      <c r="J10" s="300">
        <f>INDEX(distr.tec,$C10,n°mes)</f>
        <v>0.15</v>
      </c>
      <c r="K10" s="138" t="s">
        <v>648</v>
      </c>
      <c r="L10" s="242">
        <f>L$13*$P10</f>
        <v>3119.9999999999991</v>
      </c>
      <c r="M10" s="138" t="s">
        <v>648</v>
      </c>
      <c r="N10" s="242">
        <f>N$13*$P10</f>
        <v>3119.9999999999991</v>
      </c>
      <c r="O10" s="138" t="s">
        <v>78</v>
      </c>
      <c r="P10" s="300">
        <f>AVERAGE(INDEX(distr.tec,$C10,n°mes-11):INDEX(distr.tec,$C10,n°mes))</f>
        <v>0.14999999999999997</v>
      </c>
    </row>
    <row r="11" spans="2:32" outlineLevel="1" x14ac:dyDescent="0.3">
      <c r="C11" s="154">
        <v>2</v>
      </c>
      <c r="D11" s="242" t="s">
        <v>505</v>
      </c>
      <c r="E11" s="138" t="s">
        <v>504</v>
      </c>
      <c r="F11" s="242">
        <f>F$13*$J11</f>
        <v>15600</v>
      </c>
      <c r="G11" s="138" t="s">
        <v>504</v>
      </c>
      <c r="H11" s="242">
        <f>H$13*$J11</f>
        <v>15600</v>
      </c>
      <c r="I11" s="138" t="s">
        <v>78</v>
      </c>
      <c r="J11" s="300">
        <f>INDEX(distr.tec,$C11,n°mes)</f>
        <v>0.75</v>
      </c>
      <c r="K11" s="138" t="s">
        <v>648</v>
      </c>
      <c r="L11" s="242">
        <f>L$13*$P11</f>
        <v>15600</v>
      </c>
      <c r="M11" s="138" t="s">
        <v>648</v>
      </c>
      <c r="N11" s="242">
        <f t="shared" ref="N11:N12" si="0">N$13*$P11</f>
        <v>15600</v>
      </c>
      <c r="O11" s="138" t="s">
        <v>78</v>
      </c>
      <c r="P11" s="300">
        <f>AVERAGE(INDEX(distr.tec,$C11,n°mes-11):INDEX(distr.tec,$C11,n°mes))</f>
        <v>0.75</v>
      </c>
    </row>
    <row r="12" spans="2:32" outlineLevel="1" x14ac:dyDescent="0.3">
      <c r="C12" s="154">
        <v>3</v>
      </c>
      <c r="D12" s="242" t="s">
        <v>506</v>
      </c>
      <c r="E12" s="138" t="s">
        <v>504</v>
      </c>
      <c r="F12" s="242">
        <f>F$13*$J12</f>
        <v>2080</v>
      </c>
      <c r="G12" s="138" t="s">
        <v>504</v>
      </c>
      <c r="H12" s="242">
        <f>H$13*$J12</f>
        <v>2080</v>
      </c>
      <c r="I12" s="138" t="s">
        <v>78</v>
      </c>
      <c r="J12" s="300">
        <f>INDEX(distr.tec,$C12,n°mes)</f>
        <v>0.1</v>
      </c>
      <c r="K12" s="138" t="s">
        <v>648</v>
      </c>
      <c r="L12" s="242">
        <f t="shared" ref="L12" si="1">L$13*$P12</f>
        <v>2080</v>
      </c>
      <c r="M12" s="138" t="s">
        <v>648</v>
      </c>
      <c r="N12" s="242">
        <f t="shared" si="0"/>
        <v>2080</v>
      </c>
      <c r="O12" s="138" t="s">
        <v>78</v>
      </c>
      <c r="P12" s="300">
        <f>AVERAGE(INDEX(distr.tec,$C12,n°mes-11):INDEX(distr.tec,$C12,n°mes))</f>
        <v>9.9999999999999992E-2</v>
      </c>
    </row>
    <row r="13" spans="2:32" outlineLevel="1" x14ac:dyDescent="0.3">
      <c r="C13" s="154">
        <v>4</v>
      </c>
      <c r="D13" s="242" t="s">
        <v>444</v>
      </c>
      <c r="E13" s="138" t="s">
        <v>504</v>
      </c>
      <c r="F13" s="242">
        <f>+INDEX(abo.mov.tot.eop,n°mes)</f>
        <v>20800</v>
      </c>
      <c r="G13" s="138" t="s">
        <v>504</v>
      </c>
      <c r="H13" s="242">
        <f>INDEX(abo.mov.tot.avg,n°mes)</f>
        <v>20800</v>
      </c>
      <c r="I13" s="138" t="s">
        <v>78</v>
      </c>
      <c r="J13" s="300">
        <f>SUM(J10:J12)</f>
        <v>1</v>
      </c>
      <c r="K13" s="138" t="s">
        <v>648</v>
      </c>
      <c r="L13" s="242">
        <f>+INDEX(abo.mov.tot.eop,n°mes)</f>
        <v>20800</v>
      </c>
      <c r="M13" s="138" t="s">
        <v>648</v>
      </c>
      <c r="N13" s="242">
        <f>(INDEX(abo.mov.tot.eop,n°mes)+INDEX(abo.mov.tot.eop,n°mes-12))/2</f>
        <v>20800</v>
      </c>
      <c r="O13" s="138" t="s">
        <v>78</v>
      </c>
      <c r="P13" s="300">
        <f>SUM(P10:P12)</f>
        <v>0.99999999999999989</v>
      </c>
    </row>
    <row r="14" spans="2:32" outlineLevel="1" x14ac:dyDescent="0.3">
      <c r="C14" s="154">
        <v>5</v>
      </c>
      <c r="D14" s="242" t="s">
        <v>541</v>
      </c>
      <c r="E14" s="138" t="s">
        <v>504</v>
      </c>
      <c r="F14" s="242">
        <f>INDEX(abo.mov.pre.eop,n°mes)</f>
        <v>13000</v>
      </c>
      <c r="G14" s="138" t="s">
        <v>504</v>
      </c>
      <c r="H14" s="242">
        <f>INDEX(abo.mov.pre.avg,n°mes)</f>
        <v>13000</v>
      </c>
      <c r="K14" s="138" t="s">
        <v>648</v>
      </c>
      <c r="L14" s="242">
        <f>INDEX(abo.mov.pre.eop,n°mes)</f>
        <v>13000</v>
      </c>
      <c r="M14" s="138" t="s">
        <v>648</v>
      </c>
      <c r="N14" s="242">
        <f>(INDEX(abo.mov.pre.eop,n°mes)+INDEX(abo.mov.pre.eop,n°mes-12))/2</f>
        <v>13000</v>
      </c>
    </row>
    <row r="15" spans="2:32" outlineLevel="1" x14ac:dyDescent="0.3">
      <c r="C15" s="154">
        <v>6</v>
      </c>
      <c r="D15" s="242" t="s">
        <v>542</v>
      </c>
      <c r="E15" s="138" t="s">
        <v>504</v>
      </c>
      <c r="F15" s="242">
        <f>INDEX(abo.mov.con.eop,n°mes)</f>
        <v>5200</v>
      </c>
      <c r="G15" s="138" t="s">
        <v>504</v>
      </c>
      <c r="H15" s="242">
        <f>INDEX(abo.mov.con.avg,n°mes)</f>
        <v>5200</v>
      </c>
      <c r="K15" s="138" t="s">
        <v>648</v>
      </c>
      <c r="L15" s="242">
        <f>INDEX(abo.mov.con.eop,n°mes)</f>
        <v>5200</v>
      </c>
      <c r="M15" s="138" t="s">
        <v>648</v>
      </c>
      <c r="N15" s="242">
        <f>(INDEX(abo.mov.con.eop,n°mes)+INDEX(abo.mov.con.eop,n°mes-12))/2</f>
        <v>5200</v>
      </c>
    </row>
    <row r="16" spans="2:32" outlineLevel="1" x14ac:dyDescent="0.3">
      <c r="C16" s="154">
        <v>7</v>
      </c>
      <c r="D16" s="242" t="s">
        <v>543</v>
      </c>
      <c r="E16" s="138" t="s">
        <v>504</v>
      </c>
      <c r="F16" s="242">
        <f>INDEX(abo.mov.pos.eop,n°mes)</f>
        <v>2600</v>
      </c>
      <c r="G16" s="138" t="s">
        <v>504</v>
      </c>
      <c r="H16" s="242">
        <f>INDEX(abo.mov.pos.avg,n°mes)</f>
        <v>2600</v>
      </c>
      <c r="K16" s="138" t="s">
        <v>648</v>
      </c>
      <c r="L16" s="242">
        <f>INDEX(abo.mov.pos.eop,n°mes)</f>
        <v>2600</v>
      </c>
      <c r="M16" s="138" t="s">
        <v>648</v>
      </c>
      <c r="N16" s="242">
        <f>(INDEX(abo.mov.pos.eop,n°mes)+INDEX(abo.mov.pos.eop,n°mes-12))/2</f>
        <v>2600</v>
      </c>
    </row>
    <row r="17" spans="2:18" outlineLevel="1" x14ac:dyDescent="0.3">
      <c r="C17" s="154">
        <v>8</v>
      </c>
      <c r="D17" s="242" t="s">
        <v>445</v>
      </c>
      <c r="E17" s="138" t="s">
        <v>504</v>
      </c>
      <c r="F17" s="242">
        <f>INDEX(abo.iden.tot.eop,n°mes)</f>
        <v>24960</v>
      </c>
      <c r="G17" s="138" t="s">
        <v>504</v>
      </c>
      <c r="H17" s="242">
        <f>INDEX(abo.iden.tot.avg,n°mes)</f>
        <v>24960</v>
      </c>
      <c r="K17" s="138" t="s">
        <v>648</v>
      </c>
      <c r="L17" s="242">
        <f>INDEX(abo.iden.tot.eop,n°mes)</f>
        <v>24960</v>
      </c>
      <c r="M17" s="138" t="s">
        <v>648</v>
      </c>
      <c r="N17" s="242">
        <f>(INDEX(abo.iden.tot.eop,n°mes)+INDEX(abo.iden.tot.eop,n°mes-12))/2</f>
        <v>24960</v>
      </c>
    </row>
    <row r="18" spans="2:18" outlineLevel="1" x14ac:dyDescent="0.3">
      <c r="C18" s="154">
        <v>9</v>
      </c>
      <c r="D18" s="242" t="s">
        <v>508</v>
      </c>
      <c r="E18" s="138" t="s">
        <v>504</v>
      </c>
      <c r="F18" s="242">
        <f>INDEX(abo.fmo.pre.eop,n°mes)</f>
        <v>2080</v>
      </c>
      <c r="G18" s="138" t="s">
        <v>504</v>
      </c>
      <c r="H18" s="242">
        <f>INDEX(abo.fmo.pre.avg,n°mes)</f>
        <v>2080</v>
      </c>
      <c r="K18" s="138" t="s">
        <v>648</v>
      </c>
      <c r="L18" s="242">
        <f>INDEX(abo.fmo.pre.eop,n°mes)</f>
        <v>2080</v>
      </c>
      <c r="M18" s="138" t="s">
        <v>648</v>
      </c>
      <c r="N18" s="242">
        <f>(INDEX(abo.fmo.pre.eop,n°mes)+INDEX(abo.fmo.pre.eop,n°mes-12))/2</f>
        <v>2080</v>
      </c>
    </row>
    <row r="19" spans="2:18" outlineLevel="1" x14ac:dyDescent="0.3">
      <c r="C19" s="154">
        <v>10</v>
      </c>
      <c r="D19" s="242" t="s">
        <v>509</v>
      </c>
      <c r="E19" s="138" t="s">
        <v>504</v>
      </c>
      <c r="F19" s="242">
        <f>INDEX(abo.bam.tot.eop,n°mes)</f>
        <v>21979</v>
      </c>
      <c r="G19" s="138" t="s">
        <v>504</v>
      </c>
      <c r="H19" s="242">
        <f>INDEX(abo.bam.tot.avg,n°mes)</f>
        <v>21840.5</v>
      </c>
      <c r="K19" s="138" t="s">
        <v>648</v>
      </c>
      <c r="L19" s="242">
        <f>INDEX(abo.bam.tot.eop,n°mes)</f>
        <v>21979</v>
      </c>
      <c r="M19" s="138" t="s">
        <v>648</v>
      </c>
      <c r="N19" s="242">
        <f>(INDEX(abo.bam.tot.eop,n°mes)+INDEX(abo.bam.tot.eop,n°mes-12))/2</f>
        <v>28589.5</v>
      </c>
    </row>
    <row r="20" spans="2:18" outlineLevel="1" x14ac:dyDescent="0.3">
      <c r="B20" s="68" t="s">
        <v>503</v>
      </c>
      <c r="C20" s="68"/>
      <c r="D20" s="68"/>
      <c r="E20" s="68"/>
      <c r="F20" s="297" t="s">
        <v>510</v>
      </c>
      <c r="G20" s="297"/>
      <c r="H20" s="297" t="s">
        <v>511</v>
      </c>
      <c r="I20" s="68"/>
      <c r="J20" s="297" t="s">
        <v>608</v>
      </c>
      <c r="K20" s="297"/>
      <c r="L20" s="297" t="s">
        <v>510</v>
      </c>
      <c r="M20" s="297"/>
      <c r="N20" s="297" t="s">
        <v>511</v>
      </c>
      <c r="O20" s="297"/>
      <c r="P20" s="297" t="s">
        <v>608</v>
      </c>
    </row>
    <row r="21" spans="2:18" outlineLevel="1" x14ac:dyDescent="0.3">
      <c r="C21" s="69" t="s">
        <v>79</v>
      </c>
      <c r="D21" s="69" t="s">
        <v>90</v>
      </c>
      <c r="F21" s="69">
        <f>INDEX(añomes,n°mes)</f>
        <v>201606</v>
      </c>
      <c r="H21" s="69">
        <f>INDEX(añomes,n°mes)</f>
        <v>201606</v>
      </c>
      <c r="J21" s="69">
        <f>INDEX(añomes,n°mes)</f>
        <v>201606</v>
      </c>
      <c r="L21" s="69" t="s">
        <v>647</v>
      </c>
      <c r="N21" s="69" t="s">
        <v>647</v>
      </c>
      <c r="P21" s="69" t="s">
        <v>647</v>
      </c>
    </row>
    <row r="22" spans="2:18" outlineLevel="1" x14ac:dyDescent="0.3">
      <c r="C22" s="154">
        <v>1</v>
      </c>
      <c r="D22" s="242" t="s">
        <v>365</v>
      </c>
      <c r="E22" s="138" t="s">
        <v>504</v>
      </c>
      <c r="F22" s="242">
        <f>F$25*$J22</f>
        <v>1950</v>
      </c>
      <c r="G22" s="138" t="s">
        <v>504</v>
      </c>
      <c r="H22" s="242">
        <f>H$25*$J22</f>
        <v>1950</v>
      </c>
      <c r="I22" s="138" t="s">
        <v>78</v>
      </c>
      <c r="J22" s="301">
        <f>H14/H$13</f>
        <v>0.625</v>
      </c>
      <c r="K22" s="138" t="s">
        <v>648</v>
      </c>
      <c r="L22" s="242">
        <f>L$25*$P22</f>
        <v>1949.9999999999995</v>
      </c>
      <c r="M22" s="138" t="s">
        <v>648</v>
      </c>
      <c r="N22" s="242">
        <f>N$25*$J22</f>
        <v>1949.9999999999995</v>
      </c>
      <c r="O22" s="138" t="s">
        <v>78</v>
      </c>
      <c r="P22" s="301">
        <f>L14/L$13</f>
        <v>0.625</v>
      </c>
      <c r="Q22" s="238"/>
      <c r="R22" s="238"/>
    </row>
    <row r="23" spans="2:18" outlineLevel="1" x14ac:dyDescent="0.3">
      <c r="C23" s="154">
        <v>2</v>
      </c>
      <c r="D23" s="242" t="s">
        <v>366</v>
      </c>
      <c r="E23" s="138" t="s">
        <v>504</v>
      </c>
      <c r="F23" s="242">
        <f t="shared" ref="F23:H24" si="2">F$25*$J23</f>
        <v>780</v>
      </c>
      <c r="G23" s="138" t="s">
        <v>504</v>
      </c>
      <c r="H23" s="242">
        <f t="shared" si="2"/>
        <v>780</v>
      </c>
      <c r="I23" s="138" t="s">
        <v>78</v>
      </c>
      <c r="J23" s="301">
        <f>H15/H$13</f>
        <v>0.25</v>
      </c>
      <c r="K23" s="138" t="s">
        <v>648</v>
      </c>
      <c r="L23" s="242">
        <f>L$25*$P23</f>
        <v>779.99999999999977</v>
      </c>
      <c r="M23" s="138" t="s">
        <v>648</v>
      </c>
      <c r="N23" s="242">
        <f>N$25*$J23</f>
        <v>779.99999999999977</v>
      </c>
      <c r="O23" s="138" t="s">
        <v>78</v>
      </c>
      <c r="P23" s="301">
        <f>L15/L$13</f>
        <v>0.25</v>
      </c>
      <c r="Q23" s="270"/>
      <c r="R23" s="238"/>
    </row>
    <row r="24" spans="2:18" outlineLevel="1" x14ac:dyDescent="0.3">
      <c r="C24" s="154">
        <v>3</v>
      </c>
      <c r="D24" s="242" t="s">
        <v>364</v>
      </c>
      <c r="E24" s="138" t="s">
        <v>504</v>
      </c>
      <c r="F24" s="242">
        <f t="shared" si="2"/>
        <v>390</v>
      </c>
      <c r="G24" s="138" t="s">
        <v>504</v>
      </c>
      <c r="H24" s="242">
        <f t="shared" si="2"/>
        <v>390</v>
      </c>
      <c r="I24" s="138" t="s">
        <v>78</v>
      </c>
      <c r="J24" s="301">
        <f>H16/H$13</f>
        <v>0.125</v>
      </c>
      <c r="K24" s="138" t="s">
        <v>648</v>
      </c>
      <c r="L24" s="242">
        <f>L$25*$P24</f>
        <v>389.99999999999989</v>
      </c>
      <c r="M24" s="138" t="s">
        <v>648</v>
      </c>
      <c r="N24" s="242">
        <f>N$25*$J24</f>
        <v>389.99999999999989</v>
      </c>
      <c r="O24" s="138" t="s">
        <v>78</v>
      </c>
      <c r="P24" s="301">
        <f>L16/L$13</f>
        <v>0.125</v>
      </c>
      <c r="Q24" s="271"/>
      <c r="R24" s="271"/>
    </row>
    <row r="25" spans="2:18" outlineLevel="1" x14ac:dyDescent="0.3">
      <c r="C25" s="154">
        <v>4</v>
      </c>
      <c r="D25" s="242" t="s">
        <v>23</v>
      </c>
      <c r="E25" s="138" t="s">
        <v>504</v>
      </c>
      <c r="F25" s="242">
        <f>F10</f>
        <v>3120</v>
      </c>
      <c r="G25" s="138" t="s">
        <v>504</v>
      </c>
      <c r="H25" s="242">
        <f>+H10</f>
        <v>3120</v>
      </c>
      <c r="I25" s="138" t="s">
        <v>78</v>
      </c>
      <c r="J25" s="300">
        <f>SUM(J22:J24)</f>
        <v>1</v>
      </c>
      <c r="K25" s="138" t="s">
        <v>648</v>
      </c>
      <c r="L25" s="242">
        <f>L10</f>
        <v>3119.9999999999991</v>
      </c>
      <c r="M25" s="138" t="s">
        <v>648</v>
      </c>
      <c r="N25" s="242">
        <f>+N10</f>
        <v>3119.9999999999991</v>
      </c>
      <c r="O25" s="138" t="s">
        <v>78</v>
      </c>
      <c r="P25" s="300">
        <f>SUM(P22:P24)</f>
        <v>1</v>
      </c>
      <c r="Q25" s="271"/>
      <c r="R25" s="271"/>
    </row>
    <row r="26" spans="2:18" outlineLevel="1" x14ac:dyDescent="0.3">
      <c r="B26" s="68" t="s">
        <v>505</v>
      </c>
      <c r="C26" s="68"/>
      <c r="D26" s="68"/>
      <c r="E26" s="68"/>
      <c r="F26" s="297" t="s">
        <v>510</v>
      </c>
      <c r="G26" s="297"/>
      <c r="H26" s="297" t="s">
        <v>511</v>
      </c>
      <c r="I26" s="68"/>
      <c r="J26" s="297" t="s">
        <v>608</v>
      </c>
      <c r="K26" s="297"/>
      <c r="L26" s="297" t="s">
        <v>510</v>
      </c>
      <c r="M26" s="297"/>
      <c r="N26" s="297" t="s">
        <v>511</v>
      </c>
      <c r="O26" s="297"/>
      <c r="P26" s="297" t="s">
        <v>608</v>
      </c>
      <c r="Q26" s="271"/>
      <c r="R26" s="238"/>
    </row>
    <row r="27" spans="2:18" outlineLevel="1" x14ac:dyDescent="0.3">
      <c r="C27" s="69" t="s">
        <v>79</v>
      </c>
      <c r="D27" s="69" t="s">
        <v>90</v>
      </c>
      <c r="F27" s="69">
        <f>INDEX(añomes,n°mes)</f>
        <v>201606</v>
      </c>
      <c r="H27" s="69">
        <f>INDEX(añomes,n°mes)</f>
        <v>201606</v>
      </c>
      <c r="J27" s="69">
        <f>INDEX(añomes,n°mes)</f>
        <v>201606</v>
      </c>
      <c r="L27" s="69" t="s">
        <v>647</v>
      </c>
      <c r="N27" s="69" t="s">
        <v>647</v>
      </c>
      <c r="P27" s="69" t="s">
        <v>647</v>
      </c>
      <c r="Q27" s="238"/>
      <c r="R27" s="238"/>
    </row>
    <row r="28" spans="2:18" outlineLevel="1" x14ac:dyDescent="0.3">
      <c r="C28" s="154">
        <v>1</v>
      </c>
      <c r="D28" s="242" t="s">
        <v>365</v>
      </c>
      <c r="E28" s="138" t="s">
        <v>504</v>
      </c>
      <c r="F28" s="242">
        <f>F$31*$J28</f>
        <v>9750</v>
      </c>
      <c r="G28" s="138" t="s">
        <v>504</v>
      </c>
      <c r="H28" s="242">
        <f>H$31*$J28</f>
        <v>9750</v>
      </c>
      <c r="I28" s="138" t="s">
        <v>78</v>
      </c>
      <c r="J28" s="301">
        <f>H14/H$13</f>
        <v>0.625</v>
      </c>
      <c r="K28" s="138" t="s">
        <v>648</v>
      </c>
      <c r="L28" s="242">
        <f>L$31*$P28</f>
        <v>9750</v>
      </c>
      <c r="M28" s="138" t="s">
        <v>648</v>
      </c>
      <c r="N28" s="242">
        <f>N$31*$P28</f>
        <v>9750</v>
      </c>
      <c r="O28" s="138" t="s">
        <v>78</v>
      </c>
      <c r="P28" s="301">
        <f>L14/L$13</f>
        <v>0.625</v>
      </c>
      <c r="Q28" s="238"/>
      <c r="R28" s="238"/>
    </row>
    <row r="29" spans="2:18" outlineLevel="1" x14ac:dyDescent="0.3">
      <c r="C29" s="154">
        <v>2</v>
      </c>
      <c r="D29" s="242" t="s">
        <v>366</v>
      </c>
      <c r="E29" s="138" t="s">
        <v>504</v>
      </c>
      <c r="F29" s="242">
        <f t="shared" ref="F29:H29" si="3">F$31*$J29</f>
        <v>3900</v>
      </c>
      <c r="G29" s="138" t="s">
        <v>504</v>
      </c>
      <c r="H29" s="242">
        <f t="shared" si="3"/>
        <v>3900</v>
      </c>
      <c r="I29" s="138" t="s">
        <v>78</v>
      </c>
      <c r="J29" s="301">
        <f t="shared" ref="J29:J30" si="4">H15/H$13</f>
        <v>0.25</v>
      </c>
      <c r="K29" s="138" t="s">
        <v>648</v>
      </c>
      <c r="L29" s="242">
        <f t="shared" ref="L29:L30" si="5">L$31*$P29</f>
        <v>3900</v>
      </c>
      <c r="M29" s="138" t="s">
        <v>648</v>
      </c>
      <c r="N29" s="242">
        <f>N$31*$P29</f>
        <v>3900</v>
      </c>
      <c r="O29" s="138" t="s">
        <v>78</v>
      </c>
      <c r="P29" s="301">
        <f>L15/L$13</f>
        <v>0.25</v>
      </c>
      <c r="Q29" s="238"/>
      <c r="R29" s="238"/>
    </row>
    <row r="30" spans="2:18" outlineLevel="1" x14ac:dyDescent="0.3">
      <c r="C30" s="154">
        <v>3</v>
      </c>
      <c r="D30" s="242" t="s">
        <v>364</v>
      </c>
      <c r="E30" s="138" t="s">
        <v>504</v>
      </c>
      <c r="F30" s="242">
        <f>F$31*$J30</f>
        <v>1950</v>
      </c>
      <c r="G30" s="138" t="s">
        <v>504</v>
      </c>
      <c r="H30" s="242">
        <f>H$31*$J30</f>
        <v>1950</v>
      </c>
      <c r="I30" s="138" t="s">
        <v>78</v>
      </c>
      <c r="J30" s="301">
        <f t="shared" si="4"/>
        <v>0.125</v>
      </c>
      <c r="K30" s="138" t="s">
        <v>648</v>
      </c>
      <c r="L30" s="242">
        <f t="shared" si="5"/>
        <v>1950</v>
      </c>
      <c r="M30" s="138" t="s">
        <v>648</v>
      </c>
      <c r="N30" s="242">
        <f>N$31*$P30</f>
        <v>1950</v>
      </c>
      <c r="O30" s="138" t="s">
        <v>78</v>
      </c>
      <c r="P30" s="301">
        <f>L16/L$13</f>
        <v>0.125</v>
      </c>
      <c r="Q30" s="238"/>
      <c r="R30" s="238"/>
    </row>
    <row r="31" spans="2:18" outlineLevel="1" x14ac:dyDescent="0.3">
      <c r="C31" s="154">
        <v>4</v>
      </c>
      <c r="D31" s="242" t="s">
        <v>23</v>
      </c>
      <c r="E31" s="138" t="s">
        <v>504</v>
      </c>
      <c r="F31" s="242">
        <f>F11</f>
        <v>15600</v>
      </c>
      <c r="G31" s="138" t="s">
        <v>504</v>
      </c>
      <c r="H31" s="242">
        <f>H11</f>
        <v>15600</v>
      </c>
      <c r="I31" s="138" t="s">
        <v>78</v>
      </c>
      <c r="J31" s="300">
        <f>SUM(J28:J30)</f>
        <v>1</v>
      </c>
      <c r="K31" s="138" t="s">
        <v>648</v>
      </c>
      <c r="L31" s="242">
        <f>L11</f>
        <v>15600</v>
      </c>
      <c r="M31" s="138" t="s">
        <v>648</v>
      </c>
      <c r="N31" s="242">
        <f>N11</f>
        <v>15600</v>
      </c>
      <c r="O31" s="138" t="s">
        <v>78</v>
      </c>
      <c r="P31" s="300">
        <f>SUM(P28:P30)</f>
        <v>1</v>
      </c>
      <c r="Q31" s="238"/>
      <c r="R31" s="238"/>
    </row>
    <row r="32" spans="2:18" outlineLevel="1" x14ac:dyDescent="0.3">
      <c r="B32" s="68" t="s">
        <v>506</v>
      </c>
      <c r="C32" s="68"/>
      <c r="D32" s="68"/>
      <c r="E32" s="68"/>
      <c r="F32" s="297" t="s">
        <v>510</v>
      </c>
      <c r="G32" s="297"/>
      <c r="H32" s="297" t="s">
        <v>511</v>
      </c>
      <c r="I32" s="68"/>
      <c r="J32" s="297" t="s">
        <v>608</v>
      </c>
      <c r="K32" s="297"/>
      <c r="L32" s="297" t="s">
        <v>510</v>
      </c>
      <c r="M32" s="297"/>
      <c r="N32" s="297" t="s">
        <v>511</v>
      </c>
      <c r="O32" s="297"/>
      <c r="P32" s="297" t="s">
        <v>608</v>
      </c>
      <c r="Q32" s="238"/>
      <c r="R32" s="238"/>
    </row>
    <row r="33" spans="2:18" outlineLevel="1" x14ac:dyDescent="0.3">
      <c r="C33" s="69" t="s">
        <v>79</v>
      </c>
      <c r="D33" s="69" t="s">
        <v>90</v>
      </c>
      <c r="F33" s="69">
        <f>INDEX(añomes,n°mes)</f>
        <v>201606</v>
      </c>
      <c r="H33" s="69">
        <f>INDEX(añomes,n°mes)</f>
        <v>201606</v>
      </c>
      <c r="J33" s="69">
        <f>INDEX(añomes,n°mes)</f>
        <v>201606</v>
      </c>
      <c r="L33" s="69" t="s">
        <v>647</v>
      </c>
      <c r="N33" s="69" t="s">
        <v>647</v>
      </c>
      <c r="P33" s="69" t="s">
        <v>647</v>
      </c>
      <c r="Q33" s="238"/>
      <c r="R33" s="238"/>
    </row>
    <row r="34" spans="2:18" outlineLevel="1" x14ac:dyDescent="0.3">
      <c r="C34" s="154">
        <v>1</v>
      </c>
      <c r="D34" s="242" t="s">
        <v>365</v>
      </c>
      <c r="E34" s="138" t="s">
        <v>504</v>
      </c>
      <c r="F34" s="242">
        <f>F$37*$J34</f>
        <v>1300</v>
      </c>
      <c r="G34" s="138" t="s">
        <v>504</v>
      </c>
      <c r="H34" s="242">
        <f>H$37*$J34</f>
        <v>1300</v>
      </c>
      <c r="I34" s="138" t="s">
        <v>78</v>
      </c>
      <c r="J34" s="301">
        <f>H14/H$13</f>
        <v>0.625</v>
      </c>
      <c r="K34" s="138" t="s">
        <v>648</v>
      </c>
      <c r="L34" s="242">
        <f>L$37*$P34</f>
        <v>1300</v>
      </c>
      <c r="M34" s="138" t="s">
        <v>648</v>
      </c>
      <c r="N34" s="242">
        <f>N$37*$P34</f>
        <v>1300</v>
      </c>
      <c r="O34" s="138" t="s">
        <v>78</v>
      </c>
      <c r="P34" s="301">
        <f>L14/L$13</f>
        <v>0.625</v>
      </c>
      <c r="Q34" s="238"/>
      <c r="R34" s="238"/>
    </row>
    <row r="35" spans="2:18" outlineLevel="1" x14ac:dyDescent="0.3">
      <c r="C35" s="154">
        <v>2</v>
      </c>
      <c r="D35" s="242" t="s">
        <v>366</v>
      </c>
      <c r="E35" s="138" t="s">
        <v>504</v>
      </c>
      <c r="F35" s="242">
        <f t="shared" ref="F35" si="6">F$37*$J35</f>
        <v>520</v>
      </c>
      <c r="G35" s="138" t="s">
        <v>504</v>
      </c>
      <c r="H35" s="242">
        <f>H$37*$J35</f>
        <v>520</v>
      </c>
      <c r="I35" s="138" t="s">
        <v>78</v>
      </c>
      <c r="J35" s="301">
        <f t="shared" ref="J35:J36" si="7">H15/H$13</f>
        <v>0.25</v>
      </c>
      <c r="K35" s="138" t="s">
        <v>648</v>
      </c>
      <c r="L35" s="242">
        <f t="shared" ref="L35" si="8">L$37*$P35</f>
        <v>520</v>
      </c>
      <c r="M35" s="138" t="s">
        <v>648</v>
      </c>
      <c r="N35" s="242">
        <f t="shared" ref="N35:N36" si="9">N$37*$P35</f>
        <v>520</v>
      </c>
      <c r="O35" s="138" t="s">
        <v>78</v>
      </c>
      <c r="P35" s="301">
        <f>L15/L$13</f>
        <v>0.25</v>
      </c>
      <c r="Q35" s="238"/>
      <c r="R35" s="238"/>
    </row>
    <row r="36" spans="2:18" outlineLevel="1" x14ac:dyDescent="0.3">
      <c r="C36" s="154">
        <v>3</v>
      </c>
      <c r="D36" s="242" t="s">
        <v>364</v>
      </c>
      <c r="E36" s="138" t="s">
        <v>504</v>
      </c>
      <c r="F36" s="242">
        <f>F$37*$J36</f>
        <v>260</v>
      </c>
      <c r="G36" s="138" t="s">
        <v>504</v>
      </c>
      <c r="H36" s="242">
        <f>H$37*$J36</f>
        <v>260</v>
      </c>
      <c r="I36" s="138" t="s">
        <v>78</v>
      </c>
      <c r="J36" s="301">
        <f t="shared" si="7"/>
        <v>0.125</v>
      </c>
      <c r="K36" s="138" t="s">
        <v>648</v>
      </c>
      <c r="L36" s="242">
        <f>L$37*$P36</f>
        <v>260</v>
      </c>
      <c r="M36" s="138" t="s">
        <v>648</v>
      </c>
      <c r="N36" s="242">
        <f t="shared" si="9"/>
        <v>260</v>
      </c>
      <c r="O36" s="138" t="s">
        <v>78</v>
      </c>
      <c r="P36" s="301">
        <f>L16/L$13</f>
        <v>0.125</v>
      </c>
      <c r="Q36" s="238"/>
      <c r="R36" s="238"/>
    </row>
    <row r="37" spans="2:18" outlineLevel="1" x14ac:dyDescent="0.3">
      <c r="C37" s="154">
        <v>4</v>
      </c>
      <c r="D37" s="242" t="s">
        <v>23</v>
      </c>
      <c r="E37" s="138" t="s">
        <v>504</v>
      </c>
      <c r="F37" s="242">
        <f>F12</f>
        <v>2080</v>
      </c>
      <c r="G37" s="138" t="s">
        <v>504</v>
      </c>
      <c r="H37" s="242">
        <f>H12</f>
        <v>2080</v>
      </c>
      <c r="I37" s="138" t="s">
        <v>78</v>
      </c>
      <c r="J37" s="300">
        <f>SUM(J34:J36)</f>
        <v>1</v>
      </c>
      <c r="K37" s="138" t="s">
        <v>648</v>
      </c>
      <c r="L37" s="242">
        <f>L12</f>
        <v>2080</v>
      </c>
      <c r="M37" s="138" t="s">
        <v>648</v>
      </c>
      <c r="N37" s="242">
        <f>N12</f>
        <v>2080</v>
      </c>
      <c r="O37" s="138" t="s">
        <v>78</v>
      </c>
      <c r="P37" s="300">
        <f>SUM(P34:P36)</f>
        <v>1</v>
      </c>
      <c r="Q37" s="238"/>
      <c r="R37" s="238"/>
    </row>
    <row r="38" spans="2:18" outlineLevel="1" x14ac:dyDescent="0.3">
      <c r="B38" s="68" t="s">
        <v>445</v>
      </c>
      <c r="C38" s="68"/>
      <c r="D38" s="68"/>
      <c r="E38" s="68"/>
      <c r="F38" s="297" t="s">
        <v>510</v>
      </c>
      <c r="G38" s="297"/>
      <c r="H38" s="297" t="s">
        <v>511</v>
      </c>
      <c r="I38" s="68"/>
      <c r="J38" s="297" t="s">
        <v>608</v>
      </c>
      <c r="K38" s="297"/>
      <c r="L38" s="297" t="s">
        <v>510</v>
      </c>
      <c r="M38" s="297"/>
      <c r="N38" s="297" t="s">
        <v>511</v>
      </c>
      <c r="O38" s="297"/>
      <c r="P38" s="297" t="s">
        <v>608</v>
      </c>
      <c r="Q38" s="238"/>
      <c r="R38" s="238"/>
    </row>
    <row r="39" spans="2:18" outlineLevel="1" x14ac:dyDescent="0.3">
      <c r="C39" s="69" t="s">
        <v>79</v>
      </c>
      <c r="D39" s="69" t="s">
        <v>90</v>
      </c>
      <c r="F39" s="69">
        <f>INDEX(añomes,n°mes)</f>
        <v>201606</v>
      </c>
      <c r="H39" s="69">
        <f>INDEX(añomes,n°mes)</f>
        <v>201606</v>
      </c>
      <c r="J39" s="69">
        <f>INDEX(añomes,n°mes)</f>
        <v>201606</v>
      </c>
      <c r="L39" s="69" t="s">
        <v>647</v>
      </c>
      <c r="N39" s="69" t="s">
        <v>647</v>
      </c>
      <c r="P39" s="69" t="s">
        <v>647</v>
      </c>
      <c r="Q39" s="238"/>
      <c r="R39" s="238"/>
    </row>
    <row r="40" spans="2:18" outlineLevel="1" x14ac:dyDescent="0.3">
      <c r="C40" s="154">
        <v>1</v>
      </c>
      <c r="D40" s="242" t="s">
        <v>365</v>
      </c>
      <c r="E40" s="138" t="s">
        <v>504</v>
      </c>
      <c r="F40" s="242">
        <f>INDEX(abo.iden.pre.eop,n°mes)</f>
        <v>9100</v>
      </c>
      <c r="G40" s="138" t="s">
        <v>504</v>
      </c>
      <c r="H40" s="242">
        <f>INDEX(abo.iden.pre.avg,n°mes)</f>
        <v>9100</v>
      </c>
      <c r="I40" s="138" t="s">
        <v>78</v>
      </c>
      <c r="J40" s="291">
        <f>H40/H$43</f>
        <v>0.36458333333333331</v>
      </c>
      <c r="K40" s="138" t="s">
        <v>648</v>
      </c>
      <c r="L40" s="242">
        <f>INDEX(abo.iden.pre.eop,n°mes)</f>
        <v>9100</v>
      </c>
      <c r="M40" s="138" t="s">
        <v>648</v>
      </c>
      <c r="N40" s="242">
        <f>(INDEX(abo.iden.pre.eop,n°mes)+INDEX(abo.iden.pre.eop,n°mes-12))/2</f>
        <v>9100</v>
      </c>
      <c r="O40" s="138" t="s">
        <v>78</v>
      </c>
      <c r="P40" s="291">
        <f>N40/N$43</f>
        <v>0.36458333333333331</v>
      </c>
      <c r="Q40" s="238"/>
      <c r="R40" s="238"/>
    </row>
    <row r="41" spans="2:18" outlineLevel="1" x14ac:dyDescent="0.3">
      <c r="C41" s="154">
        <v>2</v>
      </c>
      <c r="D41" s="242" t="s">
        <v>366</v>
      </c>
      <c r="E41" s="138" t="s">
        <v>504</v>
      </c>
      <c r="F41" s="242">
        <f>INDEX(abo.iden.con.eop,n°mes)</f>
        <v>6500</v>
      </c>
      <c r="G41" s="138" t="s">
        <v>504</v>
      </c>
      <c r="H41" s="242">
        <f>INDEX(abo.iden.con.avg,n°mes)</f>
        <v>6500</v>
      </c>
      <c r="I41" s="138" t="s">
        <v>78</v>
      </c>
      <c r="J41" s="291">
        <f>H41/H$43</f>
        <v>0.26041666666666669</v>
      </c>
      <c r="K41" s="138" t="s">
        <v>648</v>
      </c>
      <c r="L41" s="242">
        <f>INDEX(abo.iden.con.eop,n°mes)</f>
        <v>6500</v>
      </c>
      <c r="M41" s="138" t="s">
        <v>648</v>
      </c>
      <c r="N41" s="242">
        <f>(INDEX(abo.iden.con.eop,n°mes)+INDEX(abo.iden.con.eop,n°mes-12))/2</f>
        <v>6500</v>
      </c>
      <c r="O41" s="138" t="s">
        <v>78</v>
      </c>
      <c r="P41" s="291">
        <f>N41/N$43</f>
        <v>0.26041666666666669</v>
      </c>
      <c r="Q41" s="238"/>
      <c r="R41" s="238"/>
    </row>
    <row r="42" spans="2:18" outlineLevel="1" x14ac:dyDescent="0.3">
      <c r="C42" s="154">
        <v>3</v>
      </c>
      <c r="D42" s="242" t="s">
        <v>364</v>
      </c>
      <c r="E42" s="138" t="s">
        <v>504</v>
      </c>
      <c r="F42" s="242">
        <f>INDEX(abo.iden.pos.eop,n°mes)</f>
        <v>9360</v>
      </c>
      <c r="G42" s="138" t="s">
        <v>504</v>
      </c>
      <c r="H42" s="242">
        <f>INDEX(abo.iden.pos.avg,n°mes)</f>
        <v>9360</v>
      </c>
      <c r="I42" s="138" t="s">
        <v>78</v>
      </c>
      <c r="J42" s="291">
        <f>H42/H$43</f>
        <v>0.375</v>
      </c>
      <c r="K42" s="138" t="s">
        <v>648</v>
      </c>
      <c r="L42" s="242">
        <f>INDEX(abo.iden.pos.eop,n°mes)</f>
        <v>9360</v>
      </c>
      <c r="M42" s="138" t="s">
        <v>648</v>
      </c>
      <c r="N42" s="242">
        <f>(INDEX(abo.iden.pos.eop,n°mes)+INDEX(abo.iden.pos.eop,n°mes-12))/2</f>
        <v>9360</v>
      </c>
      <c r="O42" s="138" t="s">
        <v>78</v>
      </c>
      <c r="P42" s="291">
        <f>N42/N$43</f>
        <v>0.375</v>
      </c>
      <c r="Q42" s="238"/>
      <c r="R42" s="238"/>
    </row>
    <row r="43" spans="2:18" outlineLevel="1" x14ac:dyDescent="0.3">
      <c r="C43" s="154">
        <v>4</v>
      </c>
      <c r="D43" s="242" t="s">
        <v>23</v>
      </c>
      <c r="E43" s="138" t="s">
        <v>504</v>
      </c>
      <c r="F43" s="242">
        <f>INDEX(abo.iden.tot.eop,n°mes)</f>
        <v>24960</v>
      </c>
      <c r="G43" s="138" t="s">
        <v>504</v>
      </c>
      <c r="H43" s="242">
        <f>INDEX(abo.iden.tot.avg,n°mes)</f>
        <v>24960</v>
      </c>
      <c r="I43" s="138" t="s">
        <v>78</v>
      </c>
      <c r="J43" s="300">
        <f>SUM(J40:J42)</f>
        <v>1</v>
      </c>
      <c r="K43" s="138" t="s">
        <v>648</v>
      </c>
      <c r="L43" s="242">
        <f>INDEX(abo.iden.tot.eop,n°mes)</f>
        <v>24960</v>
      </c>
      <c r="M43" s="138" t="s">
        <v>648</v>
      </c>
      <c r="N43" s="242">
        <f>(INDEX(abo.iden.tot.eop,n°mes)+INDEX(abo.iden.tot.eop,n°mes-12))/2</f>
        <v>24960</v>
      </c>
      <c r="O43" s="138" t="s">
        <v>78</v>
      </c>
      <c r="P43" s="300">
        <f>SUM(P40:P42)</f>
        <v>1</v>
      </c>
      <c r="Q43" s="238"/>
      <c r="R43" s="238"/>
    </row>
    <row r="44" spans="2:18" outlineLevel="1" x14ac:dyDescent="0.3">
      <c r="B44" s="68" t="s">
        <v>508</v>
      </c>
      <c r="C44" s="68"/>
      <c r="D44" s="68"/>
      <c r="E44" s="68"/>
      <c r="F44" s="297" t="s">
        <v>510</v>
      </c>
      <c r="G44" s="297"/>
      <c r="H44" s="297" t="s">
        <v>511</v>
      </c>
      <c r="I44" s="68"/>
      <c r="J44" s="297" t="s">
        <v>608</v>
      </c>
      <c r="K44" s="297"/>
      <c r="L44" s="297" t="s">
        <v>510</v>
      </c>
      <c r="M44" s="297"/>
      <c r="N44" s="297" t="s">
        <v>511</v>
      </c>
      <c r="O44" s="297"/>
      <c r="P44" s="297" t="s">
        <v>608</v>
      </c>
      <c r="Q44" s="238"/>
      <c r="R44" s="238"/>
    </row>
    <row r="45" spans="2:18" outlineLevel="1" x14ac:dyDescent="0.3">
      <c r="C45" s="69" t="s">
        <v>79</v>
      </c>
      <c r="D45" s="69" t="s">
        <v>90</v>
      </c>
      <c r="F45" s="69">
        <f>INDEX(añomes,n°mes)</f>
        <v>201606</v>
      </c>
      <c r="H45" s="69">
        <f>INDEX(añomes,n°mes)</f>
        <v>201606</v>
      </c>
      <c r="J45" s="69">
        <f>INDEX(añomes,n°mes)</f>
        <v>201606</v>
      </c>
      <c r="L45" s="69" t="s">
        <v>647</v>
      </c>
      <c r="N45" s="69" t="s">
        <v>647</v>
      </c>
      <c r="P45" s="69" t="s">
        <v>647</v>
      </c>
      <c r="Q45" s="238"/>
      <c r="R45" s="238"/>
    </row>
    <row r="46" spans="2:18" outlineLevel="1" x14ac:dyDescent="0.3">
      <c r="C46" s="154">
        <v>1</v>
      </c>
      <c r="D46" s="242" t="s">
        <v>365</v>
      </c>
      <c r="E46" s="138" t="s">
        <v>504</v>
      </c>
      <c r="F46" s="242">
        <f>INDEX(abo.fmo.pre.eop,n°mes)</f>
        <v>2080</v>
      </c>
      <c r="G46" s="138" t="s">
        <v>504</v>
      </c>
      <c r="H46" s="242">
        <f>INDEX(abo.fmo.pre.avg,n°mes)</f>
        <v>2080</v>
      </c>
      <c r="I46" s="138" t="s">
        <v>78</v>
      </c>
      <c r="J46" s="291">
        <f>H46/H$49</f>
        <v>1</v>
      </c>
      <c r="K46" s="138" t="s">
        <v>648</v>
      </c>
      <c r="L46" s="242">
        <f>INDEX(abo.fmo.pre.eop,n°mes)</f>
        <v>2080</v>
      </c>
      <c r="M46" s="138" t="s">
        <v>648</v>
      </c>
      <c r="N46" s="242">
        <f>(INDEX(abo.fmo.pre.eop,n°mes)+INDEX(abo.fmo.pre.eop,n°mes-12))/2</f>
        <v>2080</v>
      </c>
      <c r="O46" s="138" t="s">
        <v>78</v>
      </c>
      <c r="P46" s="291">
        <f>N46/N$49</f>
        <v>1</v>
      </c>
      <c r="Q46" s="238"/>
      <c r="R46" s="238"/>
    </row>
    <row r="47" spans="2:18" outlineLevel="1" x14ac:dyDescent="0.3">
      <c r="C47" s="154">
        <v>2</v>
      </c>
      <c r="D47" s="242" t="s">
        <v>366</v>
      </c>
      <c r="E47" s="138" t="s">
        <v>504</v>
      </c>
      <c r="F47" s="242"/>
      <c r="G47" s="138" t="s">
        <v>504</v>
      </c>
      <c r="H47" s="242"/>
      <c r="I47" s="138" t="s">
        <v>78</v>
      </c>
      <c r="J47" s="291">
        <f>H47/H$49</f>
        <v>0</v>
      </c>
      <c r="K47" s="138" t="s">
        <v>648</v>
      </c>
      <c r="L47" s="242"/>
      <c r="M47" s="138" t="s">
        <v>648</v>
      </c>
      <c r="N47" s="242"/>
      <c r="O47" s="138" t="s">
        <v>78</v>
      </c>
      <c r="P47" s="291">
        <f>N47/N$49</f>
        <v>0</v>
      </c>
      <c r="Q47" s="238"/>
      <c r="R47" s="238"/>
    </row>
    <row r="48" spans="2:18" outlineLevel="1" x14ac:dyDescent="0.3">
      <c r="C48" s="154">
        <v>3</v>
      </c>
      <c r="D48" s="242" t="s">
        <v>364</v>
      </c>
      <c r="E48" s="138" t="s">
        <v>504</v>
      </c>
      <c r="F48" s="242"/>
      <c r="G48" s="138" t="s">
        <v>504</v>
      </c>
      <c r="H48" s="242"/>
      <c r="I48" s="138" t="s">
        <v>78</v>
      </c>
      <c r="J48" s="291">
        <f>H48/H$49</f>
        <v>0</v>
      </c>
      <c r="K48" s="138" t="s">
        <v>648</v>
      </c>
      <c r="L48" s="242"/>
      <c r="M48" s="138" t="s">
        <v>648</v>
      </c>
      <c r="N48" s="242"/>
      <c r="O48" s="138" t="s">
        <v>78</v>
      </c>
      <c r="P48" s="291">
        <f>N48/N$49</f>
        <v>0</v>
      </c>
      <c r="Q48" s="238"/>
      <c r="R48" s="238"/>
    </row>
    <row r="49" spans="2:18" outlineLevel="1" x14ac:dyDescent="0.3">
      <c r="C49" s="154">
        <v>4</v>
      </c>
      <c r="D49" s="242" t="s">
        <v>23</v>
      </c>
      <c r="E49" s="138" t="s">
        <v>504</v>
      </c>
      <c r="F49" s="242">
        <f>SUM(F46:F48)</f>
        <v>2080</v>
      </c>
      <c r="G49" s="138" t="s">
        <v>504</v>
      </c>
      <c r="H49" s="242">
        <f>SUM(H46:H48)</f>
        <v>2080</v>
      </c>
      <c r="I49" s="138" t="s">
        <v>78</v>
      </c>
      <c r="J49" s="300">
        <f>SUM(J46:J48)</f>
        <v>1</v>
      </c>
      <c r="K49" s="138" t="s">
        <v>648</v>
      </c>
      <c r="L49" s="242">
        <f>SUM(L46:L48)</f>
        <v>2080</v>
      </c>
      <c r="M49" s="138" t="s">
        <v>648</v>
      </c>
      <c r="N49" s="242">
        <f>SUM(N46:N48)</f>
        <v>2080</v>
      </c>
      <c r="O49" s="138" t="s">
        <v>78</v>
      </c>
      <c r="P49" s="300">
        <f>SUM(P46:P48)</f>
        <v>1</v>
      </c>
      <c r="Q49" s="238"/>
      <c r="R49" s="238"/>
    </row>
    <row r="50" spans="2:18" outlineLevel="1" x14ac:dyDescent="0.3">
      <c r="B50" s="68" t="s">
        <v>509</v>
      </c>
      <c r="C50" s="68"/>
      <c r="D50" s="68"/>
      <c r="E50" s="68"/>
      <c r="F50" s="297" t="s">
        <v>510</v>
      </c>
      <c r="G50" s="297"/>
      <c r="H50" s="297" t="s">
        <v>511</v>
      </c>
      <c r="I50" s="68"/>
      <c r="J50" s="297" t="s">
        <v>608</v>
      </c>
      <c r="K50" s="297"/>
      <c r="L50" s="297" t="s">
        <v>510</v>
      </c>
      <c r="M50" s="297"/>
      <c r="N50" s="297" t="s">
        <v>511</v>
      </c>
      <c r="O50" s="297"/>
      <c r="P50" s="297" t="s">
        <v>608</v>
      </c>
      <c r="Q50" s="238"/>
      <c r="R50" s="238"/>
    </row>
    <row r="51" spans="2:18" outlineLevel="1" x14ac:dyDescent="0.3">
      <c r="C51" s="69" t="s">
        <v>79</v>
      </c>
      <c r="D51" s="69" t="s">
        <v>90</v>
      </c>
      <c r="F51" s="69">
        <f>INDEX(añomes,n°mes)</f>
        <v>201606</v>
      </c>
      <c r="H51" s="69">
        <f>INDEX(añomes,n°mes)</f>
        <v>201606</v>
      </c>
      <c r="J51" s="69">
        <f>INDEX(añomes,n°mes)</f>
        <v>201606</v>
      </c>
      <c r="L51" s="69" t="s">
        <v>647</v>
      </c>
      <c r="N51" s="69" t="s">
        <v>647</v>
      </c>
      <c r="P51" s="69" t="s">
        <v>647</v>
      </c>
      <c r="Q51" s="238"/>
      <c r="R51" s="238"/>
    </row>
    <row r="52" spans="2:18" outlineLevel="1" x14ac:dyDescent="0.3">
      <c r="C52" s="154">
        <v>1</v>
      </c>
      <c r="D52" s="242" t="s">
        <v>365</v>
      </c>
      <c r="E52" s="138" t="s">
        <v>504</v>
      </c>
      <c r="F52" s="242">
        <f>INDEX(abo.bam.pre.eop,n°mes)</f>
        <v>6509</v>
      </c>
      <c r="G52" s="138" t="s">
        <v>504</v>
      </c>
      <c r="H52" s="242">
        <f>INDEX(abo.bam.pre.avg,n°mes)</f>
        <v>6370.5</v>
      </c>
      <c r="I52" s="138" t="s">
        <v>78</v>
      </c>
      <c r="J52" s="291">
        <f>H52/H$55</f>
        <v>0.2916828827178865</v>
      </c>
      <c r="K52" s="138" t="s">
        <v>648</v>
      </c>
      <c r="L52" s="242">
        <f>INDEX(abo.bam.pre.eop,n°mes)</f>
        <v>6509</v>
      </c>
      <c r="M52" s="138" t="s">
        <v>648</v>
      </c>
      <c r="N52" s="242">
        <f>(INDEX(abo.bam.pre.eop,n°mes)+INDEX(abo.bam.pre.eop,n°mes-12))/2</f>
        <v>13119.5</v>
      </c>
      <c r="O52" s="138" t="s">
        <v>78</v>
      </c>
      <c r="P52" s="291">
        <f>N52/N$55</f>
        <v>0.45889225065146294</v>
      </c>
      <c r="Q52" s="238"/>
      <c r="R52" s="238"/>
    </row>
    <row r="53" spans="2:18" outlineLevel="1" x14ac:dyDescent="0.3">
      <c r="C53" s="154">
        <v>2</v>
      </c>
      <c r="D53" s="242" t="s">
        <v>366</v>
      </c>
      <c r="E53" s="138" t="s">
        <v>504</v>
      </c>
      <c r="F53" s="242">
        <f>INDEX(abo.bam.con.eop,n°mes)</f>
        <v>6110</v>
      </c>
      <c r="G53" s="138" t="s">
        <v>504</v>
      </c>
      <c r="H53" s="242">
        <f>INDEX(abo.bam.con.avg,n°mes)</f>
        <v>6110</v>
      </c>
      <c r="I53" s="138" t="s">
        <v>78</v>
      </c>
      <c r="J53" s="291">
        <f>H53/H$55</f>
        <v>0.27975550010301964</v>
      </c>
      <c r="K53" s="138" t="s">
        <v>648</v>
      </c>
      <c r="L53" s="242">
        <f>INDEX(abo.bam.con.eop,n°mes)</f>
        <v>6110</v>
      </c>
      <c r="M53" s="138" t="s">
        <v>648</v>
      </c>
      <c r="N53" s="242">
        <f>(INDEX(abo.bam.con.eop,n°mes)+INDEX(abo.bam.con.eop,n°mes-12))/2</f>
        <v>6110</v>
      </c>
      <c r="O53" s="138" t="s">
        <v>78</v>
      </c>
      <c r="P53" s="291">
        <f>N53/N$55</f>
        <v>0.21371482537295161</v>
      </c>
      <c r="Q53" s="238"/>
      <c r="R53" s="238"/>
    </row>
    <row r="54" spans="2:18" outlineLevel="1" x14ac:dyDescent="0.3">
      <c r="C54" s="154">
        <v>3</v>
      </c>
      <c r="D54" s="242" t="s">
        <v>364</v>
      </c>
      <c r="E54" s="138" t="s">
        <v>504</v>
      </c>
      <c r="F54" s="242">
        <f>INDEX(abo.bam.pos.eop,n°mes)</f>
        <v>9360</v>
      </c>
      <c r="G54" s="138" t="s">
        <v>504</v>
      </c>
      <c r="H54" s="242">
        <f>INDEX(abo.bam.pos.avg,n°mes)</f>
        <v>9360</v>
      </c>
      <c r="I54" s="138" t="s">
        <v>78</v>
      </c>
      <c r="J54" s="291">
        <f>H54/H$55</f>
        <v>0.42856161717909391</v>
      </c>
      <c r="K54" s="138" t="s">
        <v>648</v>
      </c>
      <c r="L54" s="242">
        <f>INDEX(abo.bam.pos.eop,n°mes)</f>
        <v>9360</v>
      </c>
      <c r="M54" s="138" t="s">
        <v>648</v>
      </c>
      <c r="N54" s="242">
        <f>(INDEX(abo.bam.pos.eop,n°mes)+INDEX(abo.bam.pos.eop,n°mes-12))/2</f>
        <v>9360</v>
      </c>
      <c r="O54" s="138" t="s">
        <v>78</v>
      </c>
      <c r="P54" s="291">
        <f>N54/N$55</f>
        <v>0.32739292397558545</v>
      </c>
      <c r="Q54" s="238"/>
      <c r="R54" s="238"/>
    </row>
    <row r="55" spans="2:18" outlineLevel="1" x14ac:dyDescent="0.3">
      <c r="C55" s="154">
        <v>4</v>
      </c>
      <c r="D55" s="242" t="s">
        <v>23</v>
      </c>
      <c r="E55" s="138" t="s">
        <v>504</v>
      </c>
      <c r="F55" s="242">
        <f>INDEX(abo.bam.tot.eop,n°mes)</f>
        <v>21979</v>
      </c>
      <c r="G55" s="138" t="s">
        <v>504</v>
      </c>
      <c r="H55" s="242">
        <f>INDEX(abo.bam.tot.avg,n°mes)</f>
        <v>21840.5</v>
      </c>
      <c r="I55" s="138" t="s">
        <v>78</v>
      </c>
      <c r="J55" s="300">
        <f>SUM(J52:J54)</f>
        <v>1</v>
      </c>
      <c r="K55" s="138" t="s">
        <v>648</v>
      </c>
      <c r="L55" s="242">
        <f>INDEX(abo.bam.tot.eop,n°mes)</f>
        <v>21979</v>
      </c>
      <c r="M55" s="138" t="s">
        <v>648</v>
      </c>
      <c r="N55" s="242">
        <f>(INDEX(abo.bam.tot.eop,n°mes)+INDEX(abo.bam.tot.eop,n°mes-12))/2</f>
        <v>28589.5</v>
      </c>
      <c r="O55" s="138" t="s">
        <v>78</v>
      </c>
      <c r="P55" s="300">
        <f>SUM(P52:P54)</f>
        <v>1</v>
      </c>
      <c r="Q55" s="238"/>
      <c r="R55" s="238"/>
    </row>
    <row r="56" spans="2:18" x14ac:dyDescent="0.3">
      <c r="C56" s="295"/>
      <c r="D56" s="295"/>
      <c r="E56" s="295"/>
      <c r="F56" s="295"/>
      <c r="G56" s="295"/>
      <c r="H56" s="295"/>
      <c r="I56" s="295"/>
      <c r="J56" s="238"/>
      <c r="K56" s="238"/>
      <c r="M56" s="238"/>
      <c r="N56" s="238"/>
      <c r="P56" s="238"/>
      <c r="Q56" s="238"/>
      <c r="R56" s="238"/>
    </row>
    <row r="57" spans="2:18" ht="21" thickBot="1" x14ac:dyDescent="0.4">
      <c r="B57" s="3" t="s">
        <v>594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2:18" ht="14.4" outlineLevel="1" thickTop="1" x14ac:dyDescent="0.3">
      <c r="C58" s="295"/>
      <c r="D58" s="295"/>
      <c r="E58" s="295"/>
      <c r="F58" s="295"/>
      <c r="G58" s="295"/>
      <c r="H58" s="295"/>
      <c r="I58" s="295"/>
      <c r="J58" s="238"/>
      <c r="K58" s="238"/>
      <c r="M58" s="238"/>
      <c r="N58" s="238"/>
      <c r="P58" s="238"/>
      <c r="Q58" s="238"/>
      <c r="R58" s="238"/>
    </row>
    <row r="59" spans="2:18" outlineLevel="1" x14ac:dyDescent="0.3">
      <c r="B59" s="68" t="s">
        <v>609</v>
      </c>
      <c r="C59" s="68"/>
      <c r="D59" s="68"/>
      <c r="E59" s="68"/>
      <c r="F59" s="297" t="s">
        <v>160</v>
      </c>
      <c r="G59" s="297"/>
      <c r="H59" s="297" t="s">
        <v>649</v>
      </c>
      <c r="I59" s="297"/>
      <c r="J59" s="297" t="s">
        <v>608</v>
      </c>
      <c r="K59" s="297"/>
      <c r="L59" s="297" t="s">
        <v>160</v>
      </c>
      <c r="M59" s="297"/>
      <c r="N59" s="297" t="s">
        <v>650</v>
      </c>
      <c r="O59" s="297"/>
      <c r="P59" s="297" t="s">
        <v>608</v>
      </c>
      <c r="Q59" s="238"/>
      <c r="R59" s="238"/>
    </row>
    <row r="60" spans="2:18" outlineLevel="1" x14ac:dyDescent="0.3">
      <c r="C60" s="69" t="s">
        <v>79</v>
      </c>
      <c r="D60" s="69" t="s">
        <v>90</v>
      </c>
      <c r="F60" s="69">
        <f>INDEX(añomes,n°mes)</f>
        <v>201606</v>
      </c>
      <c r="H60" s="69">
        <f>INDEX(añomes,n°mes)</f>
        <v>201606</v>
      </c>
      <c r="J60" s="69">
        <f>INDEX(añomes,n°mes)</f>
        <v>201606</v>
      </c>
      <c r="K60" s="238"/>
      <c r="L60" s="69" t="s">
        <v>647</v>
      </c>
      <c r="N60" s="69" t="s">
        <v>647</v>
      </c>
      <c r="P60" s="69" t="s">
        <v>647</v>
      </c>
      <c r="Q60" s="238"/>
      <c r="R60" s="238"/>
    </row>
    <row r="61" spans="2:18" outlineLevel="1" x14ac:dyDescent="0.3">
      <c r="C61" s="154">
        <v>1</v>
      </c>
      <c r="D61" s="242" t="s">
        <v>486</v>
      </c>
      <c r="E61" s="143" t="s">
        <v>558</v>
      </c>
      <c r="F61" s="304">
        <f>INDEX(mou.tot.sal.fijo,n°mes)</f>
        <v>40.259197324414714</v>
      </c>
      <c r="G61" s="143" t="s">
        <v>559</v>
      </c>
      <c r="H61" s="242">
        <f>H71+H81+H91</f>
        <v>1926000</v>
      </c>
      <c r="I61" s="138" t="s">
        <v>78</v>
      </c>
      <c r="J61" s="300">
        <f>H61/SUM($H$61:$H$64)</f>
        <v>8.9673153924946458E-2</v>
      </c>
      <c r="K61" s="143" t="s">
        <v>558</v>
      </c>
      <c r="L61" s="304">
        <f>N61/($N$13+$N$17+$N$18)/12</f>
        <v>40.259197324414714</v>
      </c>
      <c r="M61" s="143" t="s">
        <v>651</v>
      </c>
      <c r="N61" s="242">
        <f>N71+N81+N91</f>
        <v>23112000</v>
      </c>
      <c r="O61" s="138" t="s">
        <v>78</v>
      </c>
      <c r="P61" s="300">
        <f>N61/SUM($N$61:$N$64)</f>
        <v>8.9673153924946458E-2</v>
      </c>
      <c r="Q61" s="238"/>
      <c r="R61" s="238"/>
    </row>
    <row r="62" spans="2:18" outlineLevel="1" x14ac:dyDescent="0.3">
      <c r="C62" s="154">
        <v>2</v>
      </c>
      <c r="D62" s="242" t="s">
        <v>487</v>
      </c>
      <c r="E62" s="143" t="s">
        <v>558</v>
      </c>
      <c r="F62" s="304">
        <f>INDEX(mou.tot.sal.movil,n°mes)</f>
        <v>3.1772575250836121</v>
      </c>
      <c r="G62" s="143" t="s">
        <v>559</v>
      </c>
      <c r="H62" s="242">
        <f t="shared" ref="H62:H68" si="10">H72+H82+H92</f>
        <v>152000</v>
      </c>
      <c r="I62" s="138" t="s">
        <v>78</v>
      </c>
      <c r="J62" s="300">
        <f t="shared" ref="J62:J64" si="11">H62/SUM($H$61:$H$64)</f>
        <v>7.0770090324983707E-3</v>
      </c>
      <c r="K62" s="143" t="s">
        <v>558</v>
      </c>
      <c r="L62" s="304">
        <f>N62/($N$13+$N$17+$N$18)/12</f>
        <v>3.1772575250836117</v>
      </c>
      <c r="M62" s="143" t="s">
        <v>651</v>
      </c>
      <c r="N62" s="242">
        <f>N72+N82+N92</f>
        <v>1824000</v>
      </c>
      <c r="O62" s="138" t="s">
        <v>78</v>
      </c>
      <c r="P62" s="300">
        <f>N62/SUM($N$61:$N$64)</f>
        <v>7.0770090324983707E-3</v>
      </c>
      <c r="Q62" s="238"/>
      <c r="R62" s="238"/>
    </row>
    <row r="63" spans="2:18" outlineLevel="1" x14ac:dyDescent="0.3">
      <c r="C63" s="154">
        <v>3</v>
      </c>
      <c r="D63" s="242" t="s">
        <v>488</v>
      </c>
      <c r="E63" s="143" t="s">
        <v>558</v>
      </c>
      <c r="F63" s="304">
        <f>INDEX(mou.tot.sal.onnet,n°mes)</f>
        <v>384.61538461538464</v>
      </c>
      <c r="G63" s="143" t="s">
        <v>559</v>
      </c>
      <c r="H63" s="242">
        <f t="shared" si="10"/>
        <v>18400000</v>
      </c>
      <c r="I63" s="138" t="s">
        <v>78</v>
      </c>
      <c r="J63" s="300">
        <f t="shared" si="11"/>
        <v>0.85669056709190805</v>
      </c>
      <c r="K63" s="143" t="s">
        <v>558</v>
      </c>
      <c r="L63" s="304">
        <f t="shared" ref="L63:L68" si="12">N63/($N$13+$N$17+$N$18)/12</f>
        <v>384.61538461538458</v>
      </c>
      <c r="M63" s="143" t="s">
        <v>651</v>
      </c>
      <c r="N63" s="242">
        <f t="shared" ref="N63:N68" si="13">N73+N83+N93</f>
        <v>220800000</v>
      </c>
      <c r="O63" s="138" t="s">
        <v>78</v>
      </c>
      <c r="P63" s="300">
        <f>N63/SUM($N$61:$N$64)</f>
        <v>0.85669056709190805</v>
      </c>
      <c r="Q63" s="238"/>
      <c r="R63" s="238"/>
    </row>
    <row r="64" spans="2:18" ht="14.4" outlineLevel="1" thickBot="1" x14ac:dyDescent="0.35">
      <c r="C64" s="305">
        <v>4</v>
      </c>
      <c r="D64" s="306" t="s">
        <v>560</v>
      </c>
      <c r="E64" s="143" t="s">
        <v>558</v>
      </c>
      <c r="F64" s="307">
        <f>INDEX(mou.tot.sal.ldi,n°mes)</f>
        <v>20.903010033444815</v>
      </c>
      <c r="G64" s="143" t="s">
        <v>559</v>
      </c>
      <c r="H64" s="306">
        <f t="shared" si="10"/>
        <v>1000000</v>
      </c>
      <c r="I64" s="138" t="s">
        <v>78</v>
      </c>
      <c r="J64" s="308">
        <f t="shared" si="11"/>
        <v>4.6559269950647172E-2</v>
      </c>
      <c r="K64" s="143" t="s">
        <v>558</v>
      </c>
      <c r="L64" s="307">
        <f t="shared" si="12"/>
        <v>20.903010033444819</v>
      </c>
      <c r="M64" s="143" t="s">
        <v>651</v>
      </c>
      <c r="N64" s="306">
        <f t="shared" si="13"/>
        <v>12000000.000000002</v>
      </c>
      <c r="O64" s="138" t="s">
        <v>78</v>
      </c>
      <c r="P64" s="308">
        <f>N64/SUM($N$61:$N$64)</f>
        <v>4.6559269950647179E-2</v>
      </c>
      <c r="Q64" s="238"/>
      <c r="R64" s="238"/>
    </row>
    <row r="65" spans="2:18" outlineLevel="1" x14ac:dyDescent="0.3">
      <c r="C65" s="309">
        <v>5</v>
      </c>
      <c r="D65" s="310" t="s">
        <v>489</v>
      </c>
      <c r="E65" s="143" t="s">
        <v>558</v>
      </c>
      <c r="F65" s="311">
        <f>INDEX(mou.tot.ent.fijo,n°mes)</f>
        <v>40.259197324414714</v>
      </c>
      <c r="G65" s="143" t="s">
        <v>559</v>
      </c>
      <c r="H65" s="310">
        <f t="shared" si="10"/>
        <v>1926000</v>
      </c>
      <c r="I65" s="138" t="s">
        <v>78</v>
      </c>
      <c r="J65" s="312">
        <f>H65/SUM($H$65:$H$68)</f>
        <v>0.41410449365727803</v>
      </c>
      <c r="K65" s="143" t="s">
        <v>558</v>
      </c>
      <c r="L65" s="311">
        <f t="shared" si="12"/>
        <v>40.259197324414714</v>
      </c>
      <c r="M65" s="143" t="s">
        <v>651</v>
      </c>
      <c r="N65" s="310">
        <f t="shared" si="13"/>
        <v>23112000</v>
      </c>
      <c r="O65" s="138" t="s">
        <v>78</v>
      </c>
      <c r="P65" s="312">
        <f>N65/SUM($N$65:$N$68)</f>
        <v>0.41410449365727803</v>
      </c>
      <c r="Q65" s="238"/>
      <c r="R65" s="238"/>
    </row>
    <row r="66" spans="2:18" outlineLevel="1" x14ac:dyDescent="0.3">
      <c r="C66" s="154">
        <v>6</v>
      </c>
      <c r="D66" s="242" t="s">
        <v>490</v>
      </c>
      <c r="E66" s="143" t="s">
        <v>558</v>
      </c>
      <c r="F66" s="304">
        <f>INDEX(mou.tot.ent.movil,n°mes)</f>
        <v>15.154682274247492</v>
      </c>
      <c r="G66" s="143" t="s">
        <v>559</v>
      </c>
      <c r="H66" s="242">
        <f t="shared" si="10"/>
        <v>725000</v>
      </c>
      <c r="I66" s="138" t="s">
        <v>78</v>
      </c>
      <c r="J66" s="300">
        <f>H66/SUM($H$65:$H$68)</f>
        <v>0.15588045581595356</v>
      </c>
      <c r="K66" s="143" t="s">
        <v>558</v>
      </c>
      <c r="L66" s="304">
        <f t="shared" si="12"/>
        <v>15.154682274247492</v>
      </c>
      <c r="M66" s="143" t="s">
        <v>651</v>
      </c>
      <c r="N66" s="242">
        <f t="shared" si="13"/>
        <v>8700000</v>
      </c>
      <c r="O66" s="138" t="s">
        <v>78</v>
      </c>
      <c r="P66" s="300">
        <f>N66/SUM($N$65:$N$68)</f>
        <v>0.15588045581595356</v>
      </c>
      <c r="Q66" s="238"/>
      <c r="R66" s="238"/>
    </row>
    <row r="67" spans="2:18" outlineLevel="1" x14ac:dyDescent="0.3">
      <c r="C67" s="154">
        <v>7</v>
      </c>
      <c r="D67" s="242" t="s">
        <v>491</v>
      </c>
      <c r="E67" s="143" t="s">
        <v>558</v>
      </c>
      <c r="F67" s="304"/>
      <c r="G67" s="143" t="s">
        <v>559</v>
      </c>
      <c r="H67" s="242">
        <f t="shared" si="10"/>
        <v>0</v>
      </c>
      <c r="I67" s="138" t="s">
        <v>78</v>
      </c>
      <c r="J67" s="300">
        <f t="shared" ref="J67:J68" si="14">H67/SUM($H$65:$H$68)</f>
        <v>0</v>
      </c>
      <c r="K67" s="143" t="s">
        <v>558</v>
      </c>
      <c r="L67" s="304">
        <f t="shared" si="12"/>
        <v>0</v>
      </c>
      <c r="M67" s="143" t="s">
        <v>651</v>
      </c>
      <c r="N67" s="242">
        <f t="shared" si="13"/>
        <v>0</v>
      </c>
      <c r="O67" s="138" t="s">
        <v>78</v>
      </c>
      <c r="P67" s="300">
        <f t="shared" ref="P67:P68" si="15">N67/SUM($N$65:$N$68)</f>
        <v>0</v>
      </c>
      <c r="Q67" s="238"/>
      <c r="R67" s="238"/>
    </row>
    <row r="68" spans="2:18" outlineLevel="1" x14ac:dyDescent="0.3">
      <c r="C68" s="154">
        <v>8</v>
      </c>
      <c r="D68" s="242" t="s">
        <v>561</v>
      </c>
      <c r="E68" s="143" t="s">
        <v>558</v>
      </c>
      <c r="F68" s="304">
        <f>INDEX(mou.tot.ent.ldi,n°mes)</f>
        <v>41.80602006688963</v>
      </c>
      <c r="G68" s="143" t="s">
        <v>559</v>
      </c>
      <c r="H68" s="242">
        <f t="shared" si="10"/>
        <v>2000000</v>
      </c>
      <c r="I68" s="138" t="s">
        <v>78</v>
      </c>
      <c r="J68" s="300">
        <f t="shared" si="14"/>
        <v>0.43001505052676842</v>
      </c>
      <c r="K68" s="143" t="s">
        <v>558</v>
      </c>
      <c r="L68" s="304">
        <f t="shared" si="12"/>
        <v>41.806020066889637</v>
      </c>
      <c r="M68" s="143" t="s">
        <v>651</v>
      </c>
      <c r="N68" s="242">
        <f t="shared" si="13"/>
        <v>24000000.000000004</v>
      </c>
      <c r="O68" s="138" t="s">
        <v>78</v>
      </c>
      <c r="P68" s="300">
        <f t="shared" si="15"/>
        <v>0.43001505052676853</v>
      </c>
      <c r="Q68" s="238"/>
      <c r="R68" s="238"/>
    </row>
    <row r="69" spans="2:18" outlineLevel="1" x14ac:dyDescent="0.3">
      <c r="B69" s="68" t="s">
        <v>562</v>
      </c>
      <c r="C69" s="68"/>
      <c r="D69" s="68"/>
      <c r="E69" s="68"/>
      <c r="F69" s="297" t="s">
        <v>160</v>
      </c>
      <c r="G69" s="297"/>
      <c r="H69" s="297" t="s">
        <v>593</v>
      </c>
      <c r="I69" s="297"/>
      <c r="J69" s="297" t="s">
        <v>608</v>
      </c>
      <c r="K69" s="297"/>
      <c r="L69" s="297" t="s">
        <v>160</v>
      </c>
      <c r="M69" s="297"/>
      <c r="N69" s="297" t="s">
        <v>650</v>
      </c>
      <c r="O69" s="297"/>
      <c r="P69" s="297" t="s">
        <v>608</v>
      </c>
      <c r="Q69" s="238"/>
      <c r="R69" s="238"/>
    </row>
    <row r="70" spans="2:18" outlineLevel="1" x14ac:dyDescent="0.3">
      <c r="C70" s="69" t="s">
        <v>79</v>
      </c>
      <c r="D70" s="69" t="s">
        <v>90</v>
      </c>
      <c r="F70" s="69">
        <f>INDEX(añomes,n°mes)</f>
        <v>201606</v>
      </c>
      <c r="H70" s="69">
        <f>INDEX(añomes,n°mes)</f>
        <v>201606</v>
      </c>
      <c r="J70" s="69">
        <f>INDEX(añomes,n°mes)</f>
        <v>201606</v>
      </c>
      <c r="K70" s="238"/>
      <c r="L70" s="69" t="s">
        <v>647</v>
      </c>
      <c r="N70" s="69" t="s">
        <v>647</v>
      </c>
      <c r="P70" s="69" t="s">
        <v>647</v>
      </c>
      <c r="Q70" s="238"/>
      <c r="R70" s="238"/>
    </row>
    <row r="71" spans="2:18" outlineLevel="1" x14ac:dyDescent="0.3">
      <c r="C71" s="154">
        <v>1</v>
      </c>
      <c r="D71" s="242" t="s">
        <v>486</v>
      </c>
      <c r="E71" s="143" t="s">
        <v>558</v>
      </c>
      <c r="F71" s="304">
        <f>INDEX(mou.mov.sal.fijo,n°mes)</f>
        <v>30.865384615384617</v>
      </c>
      <c r="G71" s="143" t="s">
        <v>559</v>
      </c>
      <c r="H71" s="242">
        <f>F71*INDEX(abo.mov.tot.avg,n°mes)</f>
        <v>642000</v>
      </c>
      <c r="I71" s="138" t="s">
        <v>78</v>
      </c>
      <c r="J71" s="300">
        <f>H71/SUM($H$71:$H$74)</f>
        <v>6.7452685819221689E-2</v>
      </c>
      <c r="K71" s="143" t="s">
        <v>558</v>
      </c>
      <c r="L71" s="304">
        <f>N71/$N$13/12</f>
        <v>30.865384615384613</v>
      </c>
      <c r="M71" s="143" t="s">
        <v>651</v>
      </c>
      <c r="N71" s="242">
        <f>SUM(INDEX(traf.mov.sal.fijo,n°mes):INDEX(traf.mov.sal.fijo,n°mes-11))</f>
        <v>7704000</v>
      </c>
      <c r="O71" s="138" t="s">
        <v>78</v>
      </c>
      <c r="P71" s="300">
        <f>N71/SUM($N$71:$N$74)</f>
        <v>6.7452685819221689E-2</v>
      </c>
      <c r="Q71" s="238"/>
      <c r="R71" s="238"/>
    </row>
    <row r="72" spans="2:18" outlineLevel="1" x14ac:dyDescent="0.3">
      <c r="C72" s="154">
        <v>2</v>
      </c>
      <c r="D72" s="242" t="s">
        <v>487</v>
      </c>
      <c r="E72" s="143" t="s">
        <v>558</v>
      </c>
      <c r="F72" s="304">
        <f>INDEX(mou.mov.sal.movil,n°mes)</f>
        <v>1.9711538461538463</v>
      </c>
      <c r="G72" s="143" t="s">
        <v>559</v>
      </c>
      <c r="H72" s="242">
        <f t="shared" ref="H72:H78" si="16">F72*INDEX(abo.mov.tot.avg,n°mes)</f>
        <v>41000</v>
      </c>
      <c r="I72" s="138" t="s">
        <v>78</v>
      </c>
      <c r="J72" s="300">
        <f>H72/SUM($H$71:$H$74)</f>
        <v>4.3077260414144686E-3</v>
      </c>
      <c r="K72" s="143" t="s">
        <v>558</v>
      </c>
      <c r="L72" s="304">
        <f>N72/$N$13/12</f>
        <v>1.971153846153846</v>
      </c>
      <c r="M72" s="143" t="s">
        <v>651</v>
      </c>
      <c r="N72" s="242">
        <f>SUM(INDEX(traf.mov.sal.movil,n°mes):INDEX(traf.mov.sal.movil,n°mes-11))</f>
        <v>492000</v>
      </c>
      <c r="O72" s="138" t="s">
        <v>78</v>
      </c>
      <c r="P72" s="300">
        <f>N72/SUM($N$71:$N$74)</f>
        <v>4.3077260414144686E-3</v>
      </c>
      <c r="Q72" s="238"/>
      <c r="R72" s="238"/>
    </row>
    <row r="73" spans="2:18" outlineLevel="1" x14ac:dyDescent="0.3">
      <c r="C73" s="154">
        <v>3</v>
      </c>
      <c r="D73" s="242" t="s">
        <v>488</v>
      </c>
      <c r="E73" s="143" t="s">
        <v>558</v>
      </c>
      <c r="F73" s="304">
        <f>INDEX(mou.mov.sal.onnet,n°mes)</f>
        <v>403.84615384615387</v>
      </c>
      <c r="G73" s="143" t="s">
        <v>559</v>
      </c>
      <c r="H73" s="242">
        <f t="shared" si="16"/>
        <v>8400000</v>
      </c>
      <c r="I73" s="138" t="s">
        <v>78</v>
      </c>
      <c r="J73" s="300">
        <f>H73/SUM($H$71:$H$74)</f>
        <v>0.88255850604589114</v>
      </c>
      <c r="K73" s="143" t="s">
        <v>558</v>
      </c>
      <c r="L73" s="304">
        <f t="shared" ref="L73:L78" si="17">N73/$N$13/12</f>
        <v>403.84615384615381</v>
      </c>
      <c r="M73" s="143" t="s">
        <v>651</v>
      </c>
      <c r="N73" s="242">
        <f>SUM(INDEX(traf.mov.sal.onnet,n°mes):INDEX(traf.mov.sal.onnet,n°mes-11))</f>
        <v>100800000</v>
      </c>
      <c r="O73" s="138" t="s">
        <v>78</v>
      </c>
      <c r="P73" s="300">
        <f t="shared" ref="P73:P74" si="18">N73/SUM($N$71:$N$74)</f>
        <v>0.88255850604589114</v>
      </c>
      <c r="Q73" s="238"/>
      <c r="R73" s="238"/>
    </row>
    <row r="74" spans="2:18" ht="14.4" outlineLevel="1" thickBot="1" x14ac:dyDescent="0.35">
      <c r="C74" s="305">
        <v>4</v>
      </c>
      <c r="D74" s="306" t="s">
        <v>560</v>
      </c>
      <c r="E74" s="143" t="s">
        <v>558</v>
      </c>
      <c r="F74" s="307">
        <f>INDEX(mou.mov.sal.ldi,n°mes)</f>
        <v>20.903010033444815</v>
      </c>
      <c r="G74" s="143" t="s">
        <v>559</v>
      </c>
      <c r="H74" s="242">
        <f t="shared" si="16"/>
        <v>434782.60869565216</v>
      </c>
      <c r="I74" s="138" t="s">
        <v>78</v>
      </c>
      <c r="J74" s="308">
        <f t="shared" ref="J74" si="19">H74/SUM($H$71:$H$74)</f>
        <v>4.568108209347263E-2</v>
      </c>
      <c r="K74" s="143" t="s">
        <v>558</v>
      </c>
      <c r="L74" s="307">
        <f t="shared" si="17"/>
        <v>20.903010033444819</v>
      </c>
      <c r="M74" s="143" t="s">
        <v>651</v>
      </c>
      <c r="N74" s="306">
        <f>SUM(INDEX(traf.mov.sal.ldi,n°mes):INDEX(traf.mov.sal.ldi,n°mes-11))</f>
        <v>5217391.3043478271</v>
      </c>
      <c r="O74" s="138" t="s">
        <v>78</v>
      </c>
      <c r="P74" s="308">
        <f t="shared" si="18"/>
        <v>4.5681082093472637E-2</v>
      </c>
      <c r="Q74" s="238"/>
      <c r="R74" s="238"/>
    </row>
    <row r="75" spans="2:18" outlineLevel="1" x14ac:dyDescent="0.3">
      <c r="C75" s="309">
        <v>5</v>
      </c>
      <c r="D75" s="310" t="s">
        <v>489</v>
      </c>
      <c r="E75" s="143" t="s">
        <v>558</v>
      </c>
      <c r="F75" s="311">
        <f>INDEX(mou.mov.ent.fijo,n°mes)</f>
        <v>30.865384615384617</v>
      </c>
      <c r="G75" s="143" t="s">
        <v>559</v>
      </c>
      <c r="H75" s="310">
        <f t="shared" si="16"/>
        <v>642000</v>
      </c>
      <c r="I75" s="138" t="s">
        <v>78</v>
      </c>
      <c r="J75" s="312">
        <f>H75/SUM($H$75:$H$78)</f>
        <v>0.29824880324789432</v>
      </c>
      <c r="K75" s="143" t="s">
        <v>558</v>
      </c>
      <c r="L75" s="311">
        <f t="shared" si="17"/>
        <v>30.865384615384613</v>
      </c>
      <c r="M75" s="143" t="s">
        <v>651</v>
      </c>
      <c r="N75" s="310">
        <f>SUM(INDEX(traf.mov.ent.fijo,n°mes):INDEX(traf.mov.ent.fijo,n°mes-11))</f>
        <v>7704000</v>
      </c>
      <c r="O75" s="138" t="s">
        <v>78</v>
      </c>
      <c r="P75" s="312">
        <f>N75/SUM($N$75:$N$78)</f>
        <v>0.29824880324789427</v>
      </c>
      <c r="Q75" s="238"/>
      <c r="R75" s="238"/>
    </row>
    <row r="76" spans="2:18" outlineLevel="1" x14ac:dyDescent="0.3">
      <c r="C76" s="154">
        <v>6</v>
      </c>
      <c r="D76" s="242" t="s">
        <v>490</v>
      </c>
      <c r="E76" s="143" t="s">
        <v>558</v>
      </c>
      <c r="F76" s="304">
        <f>INDEX(mou.mov.ent.movil,n°mes)</f>
        <v>30.817307692307693</v>
      </c>
      <c r="G76" s="143" t="s">
        <v>559</v>
      </c>
      <c r="H76" s="242">
        <f t="shared" si="16"/>
        <v>641000</v>
      </c>
      <c r="I76" s="138" t="s">
        <v>78</v>
      </c>
      <c r="J76" s="300">
        <f>H76/SUM($H$75:$H$78)</f>
        <v>0.29778424124906583</v>
      </c>
      <c r="K76" s="143" t="s">
        <v>558</v>
      </c>
      <c r="L76" s="304">
        <f t="shared" si="17"/>
        <v>30.817307692307693</v>
      </c>
      <c r="M76" s="143" t="s">
        <v>651</v>
      </c>
      <c r="N76" s="242">
        <f>SUM(INDEX(traf.mov.ent.movil,n°mes):INDEX(traf.mov.ent.movil,n°mes-11))</f>
        <v>7692000</v>
      </c>
      <c r="O76" s="138" t="s">
        <v>78</v>
      </c>
      <c r="P76" s="300">
        <f>N76/SUM($N$75:$N$78)</f>
        <v>0.29778424124906577</v>
      </c>
      <c r="Q76" s="238"/>
      <c r="R76" s="238"/>
    </row>
    <row r="77" spans="2:18" outlineLevel="1" x14ac:dyDescent="0.3">
      <c r="C77" s="154">
        <v>7</v>
      </c>
      <c r="D77" s="242" t="s">
        <v>491</v>
      </c>
      <c r="E77" s="143" t="s">
        <v>558</v>
      </c>
      <c r="F77" s="304"/>
      <c r="G77" s="143" t="s">
        <v>559</v>
      </c>
      <c r="H77" s="242">
        <f t="shared" si="16"/>
        <v>0</v>
      </c>
      <c r="I77" s="138" t="s">
        <v>78</v>
      </c>
      <c r="J77" s="300">
        <f t="shared" ref="J77:J78" si="20">H77/SUM($H$75:$H$78)</f>
        <v>0</v>
      </c>
      <c r="K77" s="143" t="s">
        <v>558</v>
      </c>
      <c r="L77" s="304">
        <f t="shared" si="17"/>
        <v>0</v>
      </c>
      <c r="M77" s="143" t="s">
        <v>651</v>
      </c>
      <c r="N77" s="242"/>
      <c r="O77" s="138" t="s">
        <v>78</v>
      </c>
      <c r="P77" s="300">
        <f t="shared" ref="P77:P78" si="21">N77/SUM($N$75:$N$78)</f>
        <v>0</v>
      </c>
      <c r="Q77" s="238"/>
      <c r="R77" s="238"/>
    </row>
    <row r="78" spans="2:18" outlineLevel="1" x14ac:dyDescent="0.3">
      <c r="C78" s="154">
        <v>8</v>
      </c>
      <c r="D78" s="242" t="s">
        <v>561</v>
      </c>
      <c r="E78" s="143" t="s">
        <v>558</v>
      </c>
      <c r="F78" s="304">
        <f>INDEX(mou.mov.ent.ldi,n°mes)</f>
        <v>41.80602006688963</v>
      </c>
      <c r="G78" s="143" t="s">
        <v>559</v>
      </c>
      <c r="H78" s="242">
        <f t="shared" si="16"/>
        <v>869565.21739130432</v>
      </c>
      <c r="I78" s="138" t="s">
        <v>78</v>
      </c>
      <c r="J78" s="300">
        <f t="shared" si="20"/>
        <v>0.40396695550303985</v>
      </c>
      <c r="K78" s="143" t="s">
        <v>558</v>
      </c>
      <c r="L78" s="304">
        <f t="shared" si="17"/>
        <v>41.806020066889637</v>
      </c>
      <c r="M78" s="143" t="s">
        <v>651</v>
      </c>
      <c r="N78" s="242">
        <f>SUM(INDEX(traf.mov.ent.ldi,n°mes):INDEX(traf.mov.ent.ldi,n°mes-11))</f>
        <v>10434782.608695654</v>
      </c>
      <c r="O78" s="138" t="s">
        <v>78</v>
      </c>
      <c r="P78" s="300">
        <f t="shared" si="21"/>
        <v>0.40396695550303985</v>
      </c>
      <c r="Q78" s="238"/>
      <c r="R78" s="238"/>
    </row>
    <row r="79" spans="2:18" outlineLevel="1" x14ac:dyDescent="0.3">
      <c r="B79" s="68" t="s">
        <v>563</v>
      </c>
      <c r="C79" s="68"/>
      <c r="D79" s="68"/>
      <c r="E79" s="68"/>
      <c r="F79" s="297" t="s">
        <v>160</v>
      </c>
      <c r="G79" s="297"/>
      <c r="H79" s="297" t="s">
        <v>593</v>
      </c>
      <c r="I79" s="297"/>
      <c r="J79" s="297" t="s">
        <v>608</v>
      </c>
      <c r="K79" s="297"/>
      <c r="L79" s="297" t="s">
        <v>160</v>
      </c>
      <c r="M79" s="297"/>
      <c r="N79" s="297" t="s">
        <v>650</v>
      </c>
      <c r="O79" s="297"/>
      <c r="P79" s="297" t="s">
        <v>608</v>
      </c>
      <c r="Q79" s="238"/>
      <c r="R79" s="238"/>
    </row>
    <row r="80" spans="2:18" outlineLevel="1" x14ac:dyDescent="0.3">
      <c r="C80" s="69" t="s">
        <v>79</v>
      </c>
      <c r="D80" s="69" t="s">
        <v>90</v>
      </c>
      <c r="F80" s="69">
        <f>INDEX(añomes,n°mes)</f>
        <v>201606</v>
      </c>
      <c r="H80" s="69">
        <f>INDEX(añomes,n°mes)</f>
        <v>201606</v>
      </c>
      <c r="J80" s="69">
        <f>INDEX(añomes,n°mes)</f>
        <v>201606</v>
      </c>
      <c r="K80" s="238"/>
      <c r="L80" s="69" t="s">
        <v>647</v>
      </c>
      <c r="N80" s="69" t="s">
        <v>647</v>
      </c>
      <c r="P80" s="69" t="s">
        <v>647</v>
      </c>
      <c r="Q80" s="238"/>
      <c r="R80" s="238"/>
    </row>
    <row r="81" spans="2:18" outlineLevel="1" x14ac:dyDescent="0.3">
      <c r="C81" s="154">
        <v>1</v>
      </c>
      <c r="D81" s="242" t="s">
        <v>486</v>
      </c>
      <c r="E81" s="143" t="s">
        <v>558</v>
      </c>
      <c r="F81" s="304">
        <f>INDEX(mou.iden.sal.fijo,n°mes)</f>
        <v>25.721153846153847</v>
      </c>
      <c r="G81" s="143" t="s">
        <v>559</v>
      </c>
      <c r="H81" s="242">
        <f t="shared" ref="H81:H88" si="22">F81*INDEX(abo.iden.tot.avg,n°mes)</f>
        <v>642000</v>
      </c>
      <c r="I81" s="138" t="s">
        <v>78</v>
      </c>
      <c r="J81" s="300">
        <f>H81/SUM($H$81:$H$84)</f>
        <v>6.6842002815639012E-2</v>
      </c>
      <c r="K81" s="143" t="s">
        <v>558</v>
      </c>
      <c r="L81" s="304">
        <f>N81/$N$17/12</f>
        <v>25.721153846153843</v>
      </c>
      <c r="M81" s="143" t="s">
        <v>651</v>
      </c>
      <c r="N81" s="242">
        <f>SUM(INDEX(traf.iden.sal.fijo,n°mes):INDEX(traf.iden.sal.fijo,n°mes-11))</f>
        <v>7704000</v>
      </c>
      <c r="O81" s="138" t="s">
        <v>78</v>
      </c>
      <c r="P81" s="300">
        <f>N81/SUM($N$81:$N$84)</f>
        <v>6.6842002815639012E-2</v>
      </c>
      <c r="Q81" s="238"/>
      <c r="R81" s="238"/>
    </row>
    <row r="82" spans="2:18" outlineLevel="1" x14ac:dyDescent="0.3">
      <c r="C82" s="154">
        <v>2</v>
      </c>
      <c r="D82" s="242" t="s">
        <v>487</v>
      </c>
      <c r="E82" s="143" t="s">
        <v>558</v>
      </c>
      <c r="F82" s="304">
        <f>INDEX(mou.iden.sal.movil,n°mes)</f>
        <v>1.6426282051282051</v>
      </c>
      <c r="G82" s="143" t="s">
        <v>559</v>
      </c>
      <c r="H82" s="242">
        <f t="shared" si="22"/>
        <v>41000</v>
      </c>
      <c r="I82" s="138" t="s">
        <v>78</v>
      </c>
      <c r="J82" s="300">
        <f>H82/SUM($H$81:$H$84)</f>
        <v>4.2687260365127716E-3</v>
      </c>
      <c r="K82" s="143" t="s">
        <v>558</v>
      </c>
      <c r="L82" s="304">
        <f t="shared" ref="L82:L88" si="23">N82/$N$17/12</f>
        <v>1.6426282051282051</v>
      </c>
      <c r="M82" s="143" t="s">
        <v>651</v>
      </c>
      <c r="N82" s="242">
        <f>SUM(INDEX(traf.iden.sal.movil,n°mes):INDEX(traf.iden.sal.movil,n°mes-11))</f>
        <v>492000</v>
      </c>
      <c r="O82" s="138" t="s">
        <v>78</v>
      </c>
      <c r="P82" s="300">
        <f>N82/SUM($N$81:$N$84)</f>
        <v>4.2687260365127724E-3</v>
      </c>
      <c r="Q82" s="238"/>
      <c r="R82" s="238"/>
    </row>
    <row r="83" spans="2:18" outlineLevel="1" x14ac:dyDescent="0.3">
      <c r="C83" s="154">
        <v>3</v>
      </c>
      <c r="D83" s="242" t="s">
        <v>488</v>
      </c>
      <c r="E83" s="143" t="s">
        <v>558</v>
      </c>
      <c r="F83" s="304">
        <f>INDEX(mou.iden.sal.onnet,n°mes)</f>
        <v>336.53846153846155</v>
      </c>
      <c r="G83" s="143" t="s">
        <v>559</v>
      </c>
      <c r="H83" s="242">
        <f t="shared" si="22"/>
        <v>8400000</v>
      </c>
      <c r="I83" s="138" t="s">
        <v>78</v>
      </c>
      <c r="J83" s="300">
        <f t="shared" ref="J83:J84" si="24">H83/SUM($H$81:$H$84)</f>
        <v>0.87456826113920205</v>
      </c>
      <c r="K83" s="143" t="s">
        <v>558</v>
      </c>
      <c r="L83" s="304">
        <f t="shared" si="23"/>
        <v>336.53846153846155</v>
      </c>
      <c r="M83" s="143" t="s">
        <v>651</v>
      </c>
      <c r="N83" s="242">
        <f>SUM(INDEX(traf.iden.sal.onnet,n°mes):INDEX(traf.iden.sal.onnet,n°mes-11))</f>
        <v>100800000</v>
      </c>
      <c r="O83" s="138" t="s">
        <v>78</v>
      </c>
      <c r="P83" s="300">
        <f t="shared" ref="P83:P84" si="25">N83/SUM($N$81:$N$84)</f>
        <v>0.87456826113920216</v>
      </c>
      <c r="Q83" s="238"/>
      <c r="R83" s="238"/>
    </row>
    <row r="84" spans="2:18" ht="14.4" outlineLevel="1" thickBot="1" x14ac:dyDescent="0.35">
      <c r="C84" s="305">
        <v>4</v>
      </c>
      <c r="D84" s="306" t="s">
        <v>560</v>
      </c>
      <c r="E84" s="143" t="s">
        <v>558</v>
      </c>
      <c r="F84" s="307">
        <f>INDEX(mou.iden.sal.ldi,n°mes)</f>
        <v>20.903010033444815</v>
      </c>
      <c r="G84" s="143" t="s">
        <v>559</v>
      </c>
      <c r="H84" s="306">
        <f t="shared" si="22"/>
        <v>521739.13043478259</v>
      </c>
      <c r="I84" s="138" t="s">
        <v>78</v>
      </c>
      <c r="J84" s="300">
        <f t="shared" si="24"/>
        <v>5.4321010008646087E-2</v>
      </c>
      <c r="K84" s="143" t="s">
        <v>558</v>
      </c>
      <c r="L84" s="307">
        <f t="shared" si="23"/>
        <v>20.903010033444815</v>
      </c>
      <c r="M84" s="143" t="s">
        <v>651</v>
      </c>
      <c r="N84" s="306">
        <f>SUM(INDEX(traf.iden.sal.ldi,n°mes):INDEX(traf.iden.sal.ldi,n°mes-11))</f>
        <v>6260869.5652173907</v>
      </c>
      <c r="O84" s="138" t="s">
        <v>78</v>
      </c>
      <c r="P84" s="308">
        <f t="shared" si="25"/>
        <v>5.4321010008646087E-2</v>
      </c>
      <c r="Q84" s="238"/>
      <c r="R84" s="238"/>
    </row>
    <row r="85" spans="2:18" outlineLevel="1" x14ac:dyDescent="0.3">
      <c r="C85" s="309">
        <v>5</v>
      </c>
      <c r="D85" s="310" t="s">
        <v>489</v>
      </c>
      <c r="E85" s="143" t="s">
        <v>558</v>
      </c>
      <c r="F85" s="311">
        <f>INDEX(mou.iden.ent.fijo,n°mes)</f>
        <v>25.721153846153847</v>
      </c>
      <c r="G85" s="143" t="s">
        <v>559</v>
      </c>
      <c r="H85" s="310">
        <f t="shared" si="22"/>
        <v>642000</v>
      </c>
      <c r="I85" s="138" t="s">
        <v>78</v>
      </c>
      <c r="J85" s="312">
        <f>H85/SUM($H$85:$H$88)</f>
        <v>0.37163998791905767</v>
      </c>
      <c r="K85" s="143" t="s">
        <v>558</v>
      </c>
      <c r="L85" s="311">
        <f t="shared" si="23"/>
        <v>25.721153846153843</v>
      </c>
      <c r="M85" s="143" t="s">
        <v>651</v>
      </c>
      <c r="N85" s="310">
        <f>SUM(INDEX(traf.iden.ent.fijo,n°mes):INDEX(traf.iden.ent.fijo,n°mes-11))</f>
        <v>7704000</v>
      </c>
      <c r="O85" s="138" t="s">
        <v>78</v>
      </c>
      <c r="P85" s="312">
        <f>N85/SUM($N$85:$N$88)</f>
        <v>0.37163998791905772</v>
      </c>
      <c r="Q85" s="238"/>
      <c r="R85" s="238"/>
    </row>
    <row r="86" spans="2:18" outlineLevel="1" x14ac:dyDescent="0.3">
      <c r="C86" s="154">
        <v>6</v>
      </c>
      <c r="D86" s="242" t="s">
        <v>490</v>
      </c>
      <c r="E86" s="143" t="s">
        <v>558</v>
      </c>
      <c r="F86" s="304">
        <f>INDEX(mou.iden.ent.movil,n°mes)</f>
        <v>1.6826923076923077</v>
      </c>
      <c r="G86" s="143" t="s">
        <v>559</v>
      </c>
      <c r="H86" s="242">
        <f t="shared" si="22"/>
        <v>42000</v>
      </c>
      <c r="I86" s="138" t="s">
        <v>78</v>
      </c>
      <c r="J86" s="300">
        <f>H86/SUM($H$85:$H$88)</f>
        <v>2.4312896405919663E-2</v>
      </c>
      <c r="K86" s="143" t="s">
        <v>558</v>
      </c>
      <c r="L86" s="304">
        <f t="shared" si="23"/>
        <v>1.6826923076923077</v>
      </c>
      <c r="M86" s="143" t="s">
        <v>651</v>
      </c>
      <c r="N86" s="242">
        <f>SUM(INDEX(traf.iden.ent.movil,n°mes):INDEX(traf.iden.ent.movil,n°mes-11))</f>
        <v>504000</v>
      </c>
      <c r="O86" s="138" t="s">
        <v>78</v>
      </c>
      <c r="P86" s="300">
        <f>N86/SUM($N$85:$N$88)</f>
        <v>2.4312896405919663E-2</v>
      </c>
      <c r="Q86" s="238"/>
      <c r="R86" s="238"/>
    </row>
    <row r="87" spans="2:18" outlineLevel="1" x14ac:dyDescent="0.3">
      <c r="C87" s="154">
        <v>7</v>
      </c>
      <c r="D87" s="242" t="s">
        <v>491</v>
      </c>
      <c r="E87" s="143" t="s">
        <v>558</v>
      </c>
      <c r="F87" s="304"/>
      <c r="G87" s="143" t="s">
        <v>559</v>
      </c>
      <c r="H87" s="242">
        <f t="shared" si="22"/>
        <v>0</v>
      </c>
      <c r="I87" s="138" t="s">
        <v>78</v>
      </c>
      <c r="J87" s="300">
        <f t="shared" ref="J87:J88" si="26">H87/SUM($H$85:$H$88)</f>
        <v>0</v>
      </c>
      <c r="K87" s="143" t="s">
        <v>558</v>
      </c>
      <c r="L87" s="304">
        <f t="shared" si="23"/>
        <v>0</v>
      </c>
      <c r="M87" s="143" t="s">
        <v>651</v>
      </c>
      <c r="N87" s="242"/>
      <c r="O87" s="138" t="s">
        <v>78</v>
      </c>
      <c r="P87" s="300">
        <f t="shared" ref="P87" si="27">N87/SUM($N$85:$N$88)</f>
        <v>0</v>
      </c>
      <c r="Q87" s="238"/>
      <c r="R87" s="238"/>
    </row>
    <row r="88" spans="2:18" outlineLevel="1" x14ac:dyDescent="0.3">
      <c r="C88" s="154">
        <v>8</v>
      </c>
      <c r="D88" s="242" t="s">
        <v>561</v>
      </c>
      <c r="E88" s="143" t="s">
        <v>558</v>
      </c>
      <c r="F88" s="304">
        <f>INDEX(mou.iden.ent.ldi,n°mes)</f>
        <v>41.80602006688963</v>
      </c>
      <c r="G88" s="143" t="s">
        <v>559</v>
      </c>
      <c r="H88" s="242">
        <f t="shared" si="22"/>
        <v>1043478.2608695652</v>
      </c>
      <c r="I88" s="138" t="s">
        <v>78</v>
      </c>
      <c r="J88" s="300">
        <f t="shared" si="26"/>
        <v>0.60404711567502267</v>
      </c>
      <c r="K88" s="143" t="s">
        <v>558</v>
      </c>
      <c r="L88" s="304">
        <f t="shared" si="23"/>
        <v>41.80602006688963</v>
      </c>
      <c r="M88" s="143" t="s">
        <v>651</v>
      </c>
      <c r="N88" s="242">
        <f>SUM(INDEX(traf.iden.ent.ldi,n°mes):INDEX(traf.iden.ent.ldi,n°mes-11))</f>
        <v>12521739.130434781</v>
      </c>
      <c r="O88" s="138" t="s">
        <v>78</v>
      </c>
      <c r="P88" s="300">
        <f>N88/SUM($N$85:$N$88)</f>
        <v>0.60404711567502267</v>
      </c>
      <c r="Q88" s="238"/>
      <c r="R88" s="238"/>
    </row>
    <row r="89" spans="2:18" outlineLevel="1" x14ac:dyDescent="0.3">
      <c r="B89" s="68" t="s">
        <v>564</v>
      </c>
      <c r="C89" s="68"/>
      <c r="D89" s="68"/>
      <c r="E89" s="68"/>
      <c r="F89" s="297" t="s">
        <v>160</v>
      </c>
      <c r="G89" s="297"/>
      <c r="H89" s="297" t="s">
        <v>593</v>
      </c>
      <c r="I89" s="297"/>
      <c r="J89" s="297" t="s">
        <v>608</v>
      </c>
      <c r="K89" s="297"/>
      <c r="L89" s="297" t="s">
        <v>160</v>
      </c>
      <c r="M89" s="297"/>
      <c r="N89" s="297" t="s">
        <v>650</v>
      </c>
      <c r="O89" s="297"/>
      <c r="P89" s="297" t="s">
        <v>608</v>
      </c>
      <c r="Q89" s="238"/>
      <c r="R89" s="238"/>
    </row>
    <row r="90" spans="2:18" outlineLevel="1" x14ac:dyDescent="0.3">
      <c r="C90" s="69" t="s">
        <v>79</v>
      </c>
      <c r="D90" s="69" t="s">
        <v>90</v>
      </c>
      <c r="F90" s="69">
        <f>INDEX(añomes,n°mes)</f>
        <v>201606</v>
      </c>
      <c r="H90" s="69">
        <f>INDEX(añomes,n°mes)</f>
        <v>201606</v>
      </c>
      <c r="J90" s="69">
        <f>INDEX(añomes,n°mes)</f>
        <v>201606</v>
      </c>
      <c r="K90" s="238"/>
      <c r="L90" s="69" t="s">
        <v>647</v>
      </c>
      <c r="N90" s="69" t="s">
        <v>647</v>
      </c>
      <c r="P90" s="69" t="s">
        <v>647</v>
      </c>
      <c r="Q90" s="238"/>
      <c r="R90" s="238"/>
    </row>
    <row r="91" spans="2:18" outlineLevel="1" x14ac:dyDescent="0.3">
      <c r="C91" s="154">
        <v>1</v>
      </c>
      <c r="D91" s="242" t="s">
        <v>486</v>
      </c>
      <c r="E91" s="143" t="s">
        <v>558</v>
      </c>
      <c r="F91" s="304">
        <f>INDEX(mou.fmo.sal.fijo,n°mes)</f>
        <v>308.65384615384613</v>
      </c>
      <c r="G91" s="143" t="s">
        <v>559</v>
      </c>
      <c r="H91" s="242">
        <f t="shared" ref="H91:H98" si="28">F91*INDEX(abo.fmo.pre.avg,n°mes)</f>
        <v>642000</v>
      </c>
      <c r="I91" s="138" t="s">
        <v>78</v>
      </c>
      <c r="J91" s="300">
        <f>H91/SUM($H$91:$H$94)</f>
        <v>0.27255611340815117</v>
      </c>
      <c r="K91" s="143" t="s">
        <v>558</v>
      </c>
      <c r="L91" s="304">
        <f>N91/$N$18/12</f>
        <v>308.65384615384613</v>
      </c>
      <c r="M91" s="143" t="s">
        <v>651</v>
      </c>
      <c r="N91" s="242">
        <f>SUM(INDEX(traf.fmo.sal.fijo,n°mes):INDEX(traf.fmo.sal.fijo,n°mes-11))</f>
        <v>7704000</v>
      </c>
      <c r="O91" s="138" t="s">
        <v>78</v>
      </c>
      <c r="P91" s="300">
        <f>N91/SUM($N$91:$N$94)</f>
        <v>0.27255611340815122</v>
      </c>
      <c r="Q91" s="238"/>
      <c r="R91" s="238"/>
    </row>
    <row r="92" spans="2:18" outlineLevel="1" x14ac:dyDescent="0.3">
      <c r="C92" s="154">
        <v>2</v>
      </c>
      <c r="D92" s="242" t="s">
        <v>487</v>
      </c>
      <c r="E92" s="143" t="s">
        <v>558</v>
      </c>
      <c r="F92" s="304">
        <f>INDEX(mou.fmo.sal.movil,n°mes)</f>
        <v>33.653846153846153</v>
      </c>
      <c r="G92" s="143" t="s">
        <v>559</v>
      </c>
      <c r="H92" s="242">
        <f t="shared" si="28"/>
        <v>70000</v>
      </c>
      <c r="I92" s="138" t="s">
        <v>78</v>
      </c>
      <c r="J92" s="300">
        <f t="shared" ref="J92:J93" si="29">H92/SUM($H$91:$H$94)</f>
        <v>2.9717956290608385E-2</v>
      </c>
      <c r="K92" s="143" t="s">
        <v>558</v>
      </c>
      <c r="L92" s="304">
        <f t="shared" ref="L92:L98" si="30">N92/$N$18/12</f>
        <v>33.653846153846153</v>
      </c>
      <c r="M92" s="143" t="s">
        <v>651</v>
      </c>
      <c r="N92" s="242">
        <f>SUM(INDEX(traf.fmo.sal.movil,n°mes):INDEX(traf.fmo.sal.movil,n°mes-11))</f>
        <v>840000</v>
      </c>
      <c r="O92" s="138" t="s">
        <v>78</v>
      </c>
      <c r="P92" s="300">
        <f t="shared" ref="P92:P94" si="31">N92/SUM($N$91:$N$94)</f>
        <v>2.9717956290608388E-2</v>
      </c>
      <c r="Q92" s="238"/>
      <c r="R92" s="238"/>
    </row>
    <row r="93" spans="2:18" outlineLevel="1" x14ac:dyDescent="0.3">
      <c r="C93" s="154">
        <v>3</v>
      </c>
      <c r="D93" s="242" t="s">
        <v>488</v>
      </c>
      <c r="E93" s="143" t="s">
        <v>558</v>
      </c>
      <c r="F93" s="304">
        <f>INDEX(mou.fmo.sal.onnet,n°mes)</f>
        <v>769.23076923076928</v>
      </c>
      <c r="G93" s="143" t="s">
        <v>559</v>
      </c>
      <c r="H93" s="242">
        <f t="shared" si="28"/>
        <v>1600000</v>
      </c>
      <c r="I93" s="138" t="s">
        <v>78</v>
      </c>
      <c r="J93" s="300">
        <f t="shared" si="29"/>
        <v>0.67926757235676305</v>
      </c>
      <c r="K93" s="143" t="s">
        <v>558</v>
      </c>
      <c r="L93" s="304">
        <f t="shared" si="30"/>
        <v>769.23076923076917</v>
      </c>
      <c r="M93" s="143" t="s">
        <v>651</v>
      </c>
      <c r="N93" s="242">
        <f>SUM(INDEX(traf.fmo.sal.onnet,n°mes):INDEX(traf.fmo.sal.onnet,n°mes-11))</f>
        <v>19200000</v>
      </c>
      <c r="O93" s="138" t="s">
        <v>78</v>
      </c>
      <c r="P93" s="300">
        <f t="shared" si="31"/>
        <v>0.67926757235676316</v>
      </c>
      <c r="Q93" s="238"/>
      <c r="R93" s="238"/>
    </row>
    <row r="94" spans="2:18" ht="14.4" outlineLevel="1" thickBot="1" x14ac:dyDescent="0.35">
      <c r="C94" s="305">
        <v>4</v>
      </c>
      <c r="D94" s="306" t="s">
        <v>560</v>
      </c>
      <c r="E94" s="143" t="s">
        <v>558</v>
      </c>
      <c r="F94" s="307">
        <f>INDEX(mou.fmo.sal.ldi,n°mes)</f>
        <v>20.903010033444815</v>
      </c>
      <c r="G94" s="143" t="s">
        <v>559</v>
      </c>
      <c r="H94" s="306">
        <f t="shared" si="28"/>
        <v>43478.260869565216</v>
      </c>
      <c r="I94" s="138" t="s">
        <v>78</v>
      </c>
      <c r="J94" s="300">
        <f>H94/SUM($H$91:$H$94)</f>
        <v>1.8458357944477258E-2</v>
      </c>
      <c r="K94" s="143" t="s">
        <v>558</v>
      </c>
      <c r="L94" s="307">
        <f t="shared" si="30"/>
        <v>20.903010033444811</v>
      </c>
      <c r="M94" s="143" t="s">
        <v>651</v>
      </c>
      <c r="N94" s="306">
        <f>SUM(INDEX(traf.fmo.sal.ldi,n°mes):INDEX(traf.fmo.sal.ldi,n°mes-11))</f>
        <v>521739.13043478248</v>
      </c>
      <c r="O94" s="138" t="s">
        <v>78</v>
      </c>
      <c r="P94" s="308">
        <f t="shared" si="31"/>
        <v>1.8458357944477255E-2</v>
      </c>
      <c r="Q94" s="238"/>
      <c r="R94" s="238"/>
    </row>
    <row r="95" spans="2:18" outlineLevel="1" x14ac:dyDescent="0.3">
      <c r="C95" s="309">
        <v>5</v>
      </c>
      <c r="D95" s="310" t="s">
        <v>489</v>
      </c>
      <c r="E95" s="143" t="s">
        <v>558</v>
      </c>
      <c r="F95" s="311">
        <f>INDEX(mou.fmo.ent.fijo,n°mes)</f>
        <v>308.65384615384613</v>
      </c>
      <c r="G95" s="143" t="s">
        <v>559</v>
      </c>
      <c r="H95" s="310">
        <f t="shared" si="28"/>
        <v>642000</v>
      </c>
      <c r="I95" s="138" t="s">
        <v>78</v>
      </c>
      <c r="J95" s="312">
        <f>H95/SUM($H$95:$H$98)</f>
        <v>0.83273178434468764</v>
      </c>
      <c r="K95" s="143" t="s">
        <v>558</v>
      </c>
      <c r="L95" s="311">
        <f t="shared" si="30"/>
        <v>308.65384615384613</v>
      </c>
      <c r="M95" s="143" t="s">
        <v>651</v>
      </c>
      <c r="N95" s="310">
        <f>SUM(INDEX(traf.fmo.ent.fijo,n°mes):INDEX(traf.fmo.ent.fijo,n°mes-11))</f>
        <v>7704000</v>
      </c>
      <c r="O95" s="138" t="s">
        <v>78</v>
      </c>
      <c r="P95" s="312">
        <f>N95/SUM($N$95:$N$98)</f>
        <v>0.83273178434468764</v>
      </c>
      <c r="Q95" s="238"/>
      <c r="R95" s="238"/>
    </row>
    <row r="96" spans="2:18" outlineLevel="1" x14ac:dyDescent="0.3">
      <c r="C96" s="154">
        <v>6</v>
      </c>
      <c r="D96" s="242" t="s">
        <v>490</v>
      </c>
      <c r="E96" s="143" t="s">
        <v>558</v>
      </c>
      <c r="F96" s="304">
        <f>INDEX(mou.fmo.ent.movil,n°mes)</f>
        <v>20.192307692307693</v>
      </c>
      <c r="G96" s="143" t="s">
        <v>559</v>
      </c>
      <c r="H96" s="242">
        <f t="shared" si="28"/>
        <v>42000</v>
      </c>
      <c r="I96" s="138" t="s">
        <v>78</v>
      </c>
      <c r="J96" s="300">
        <f>H96/SUM($H$95:$H$98)</f>
        <v>5.4477780284231898E-2</v>
      </c>
      <c r="K96" s="143" t="s">
        <v>558</v>
      </c>
      <c r="L96" s="304">
        <f t="shared" si="30"/>
        <v>20.192307692307693</v>
      </c>
      <c r="M96" s="143" t="s">
        <v>651</v>
      </c>
      <c r="N96" s="242">
        <f>SUM(INDEX(traf.fmo.ent.movil,n°mes):INDEX(traf.fmo.ent.movil,n°mes-11))</f>
        <v>504000</v>
      </c>
      <c r="O96" s="138" t="s">
        <v>78</v>
      </c>
      <c r="P96" s="300">
        <f t="shared" ref="P96:P98" si="32">N96/SUM($N$95:$N$98)</f>
        <v>5.4477780284231898E-2</v>
      </c>
      <c r="Q96" s="238"/>
      <c r="R96" s="238"/>
    </row>
    <row r="97" spans="2:18" outlineLevel="1" x14ac:dyDescent="0.3">
      <c r="C97" s="154">
        <v>7</v>
      </c>
      <c r="D97" s="242" t="s">
        <v>491</v>
      </c>
      <c r="E97" s="143" t="s">
        <v>558</v>
      </c>
      <c r="F97" s="304"/>
      <c r="G97" s="143" t="s">
        <v>559</v>
      </c>
      <c r="H97" s="242">
        <f t="shared" si="28"/>
        <v>0</v>
      </c>
      <c r="I97" s="138" t="s">
        <v>78</v>
      </c>
      <c r="J97" s="300">
        <f t="shared" ref="J97:J98" si="33">H97/SUM($H$95:$H$98)</f>
        <v>0</v>
      </c>
      <c r="K97" s="143" t="s">
        <v>558</v>
      </c>
      <c r="L97" s="304">
        <f t="shared" si="30"/>
        <v>0</v>
      </c>
      <c r="M97" s="143" t="s">
        <v>651</v>
      </c>
      <c r="N97" s="242"/>
      <c r="O97" s="138" t="s">
        <v>78</v>
      </c>
      <c r="P97" s="300">
        <f t="shared" si="32"/>
        <v>0</v>
      </c>
      <c r="Q97" s="238"/>
      <c r="R97" s="238"/>
    </row>
    <row r="98" spans="2:18" outlineLevel="1" x14ac:dyDescent="0.3">
      <c r="C98" s="154">
        <v>8</v>
      </c>
      <c r="D98" s="242" t="s">
        <v>561</v>
      </c>
      <c r="E98" s="143" t="s">
        <v>558</v>
      </c>
      <c r="F98" s="304">
        <f>INDEX(mou.fmo.ent.ldi,n°mes)</f>
        <v>41.80602006688963</v>
      </c>
      <c r="G98" s="143" t="s">
        <v>559</v>
      </c>
      <c r="H98" s="242">
        <f t="shared" si="28"/>
        <v>86956.521739130432</v>
      </c>
      <c r="I98" s="138" t="s">
        <v>78</v>
      </c>
      <c r="J98" s="300">
        <f t="shared" si="33"/>
        <v>0.11279043537108054</v>
      </c>
      <c r="K98" s="143" t="s">
        <v>558</v>
      </c>
      <c r="L98" s="304">
        <f t="shared" si="30"/>
        <v>41.806020066889623</v>
      </c>
      <c r="M98" s="143" t="s">
        <v>651</v>
      </c>
      <c r="N98" s="242">
        <f>SUM(INDEX(traf.fmo.ent.ldi,n°mes):INDEX(traf.fmo.ent.ldi,n°mes-11))</f>
        <v>1043478.260869565</v>
      </c>
      <c r="O98" s="138" t="s">
        <v>78</v>
      </c>
      <c r="P98" s="300">
        <f t="shared" si="32"/>
        <v>0.11279043537108051</v>
      </c>
      <c r="Q98" s="238"/>
      <c r="R98" s="238"/>
    </row>
    <row r="99" spans="2:18" x14ac:dyDescent="0.3">
      <c r="C99" s="295"/>
      <c r="D99" s="295"/>
      <c r="E99" s="295"/>
      <c r="F99" s="295"/>
      <c r="G99" s="295"/>
      <c r="H99" s="295"/>
      <c r="I99" s="295"/>
      <c r="J99" s="295"/>
      <c r="K99" s="238"/>
      <c r="M99" s="238"/>
      <c r="N99" s="238"/>
      <c r="P99" s="238"/>
      <c r="Q99" s="238"/>
      <c r="R99" s="238"/>
    </row>
    <row r="100" spans="2:18" ht="21" thickBot="1" x14ac:dyDescent="0.4">
      <c r="B100" s="3" t="s">
        <v>422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238"/>
      <c r="R100" s="238"/>
    </row>
    <row r="101" spans="2:18" ht="14.4" outlineLevel="1" thickTop="1" x14ac:dyDescent="0.3">
      <c r="B101"/>
      <c r="C101" s="236"/>
      <c r="D101"/>
      <c r="F101"/>
      <c r="G101"/>
      <c r="H101"/>
      <c r="I101"/>
      <c r="J101" s="238"/>
      <c r="K101" s="238"/>
      <c r="M101" s="238"/>
      <c r="N101" s="238"/>
      <c r="P101" s="238"/>
      <c r="Q101" s="238"/>
      <c r="R101" s="238"/>
    </row>
    <row r="102" spans="2:18" outlineLevel="1" x14ac:dyDescent="0.3">
      <c r="B102" s="68" t="s">
        <v>646</v>
      </c>
      <c r="C102" s="68"/>
      <c r="D102" s="68"/>
      <c r="E102" s="68"/>
      <c r="F102" s="297" t="s">
        <v>606</v>
      </c>
      <c r="G102" s="297"/>
      <c r="H102" s="297" t="s">
        <v>593</v>
      </c>
      <c r="I102" s="297"/>
      <c r="J102" s="297" t="s">
        <v>608</v>
      </c>
      <c r="K102" s="297"/>
      <c r="L102" s="297" t="s">
        <v>606</v>
      </c>
      <c r="M102" s="297"/>
      <c r="N102" s="297" t="s">
        <v>650</v>
      </c>
      <c r="P102" s="238"/>
      <c r="Q102" s="238"/>
      <c r="R102" s="238"/>
    </row>
    <row r="103" spans="2:18" outlineLevel="1" x14ac:dyDescent="0.3">
      <c r="C103" s="69" t="s">
        <v>79</v>
      </c>
      <c r="D103" s="69" t="s">
        <v>89</v>
      </c>
      <c r="F103" s="69">
        <f>INDEX(añomes,n°mes)</f>
        <v>201606</v>
      </c>
      <c r="G103" s="236"/>
      <c r="H103" s="69">
        <f>INDEX(añomes,n°mes)</f>
        <v>201606</v>
      </c>
      <c r="J103" s="69">
        <f>INDEX(añomes,n°mes)</f>
        <v>201606</v>
      </c>
      <c r="K103" s="238"/>
      <c r="L103" s="69" t="s">
        <v>647</v>
      </c>
      <c r="N103" s="69" t="s">
        <v>647</v>
      </c>
      <c r="P103" s="238"/>
      <c r="Q103" s="238"/>
      <c r="R103" s="238"/>
    </row>
    <row r="104" spans="2:18" outlineLevel="1" x14ac:dyDescent="0.3">
      <c r="C104" s="154">
        <v>1</v>
      </c>
      <c r="D104" s="242" t="s">
        <v>476</v>
      </c>
      <c r="E104" s="143" t="s">
        <v>605</v>
      </c>
      <c r="F104" s="303">
        <f>INDEX(sms.uni.onnet,n°mes)</f>
        <v>22.819759615384616</v>
      </c>
      <c r="G104" s="138" t="s">
        <v>434</v>
      </c>
      <c r="H104" s="242">
        <f>INDEX(sms.onnet,n°mes)</f>
        <v>474651</v>
      </c>
      <c r="I104" s="138" t="s">
        <v>78</v>
      </c>
      <c r="J104" s="300">
        <f>+H104/H$107</f>
        <v>2.0627835949350135E-3</v>
      </c>
      <c r="K104" s="143" t="s">
        <v>558</v>
      </c>
      <c r="L104" s="303">
        <f>N104/$N$13/12</f>
        <v>27.340396634615384</v>
      </c>
      <c r="M104" s="143" t="s">
        <v>678</v>
      </c>
      <c r="N104" s="242">
        <f>SUM(INDEX(sms.onnet,n°mes-11):INDEX(sms.onnet,n°mes))</f>
        <v>6824163</v>
      </c>
      <c r="P104" s="238"/>
      <c r="Q104" s="238"/>
      <c r="R104" s="238"/>
    </row>
    <row r="105" spans="2:18" outlineLevel="1" x14ac:dyDescent="0.3">
      <c r="C105" s="154">
        <v>2</v>
      </c>
      <c r="D105" s="242" t="s">
        <v>477</v>
      </c>
      <c r="E105" s="143" t="s">
        <v>605</v>
      </c>
      <c r="F105" s="303">
        <f>INDEX(sms.uni.offnet,n°mes)</f>
        <v>6721.910048076923</v>
      </c>
      <c r="G105" s="138" t="s">
        <v>434</v>
      </c>
      <c r="H105" s="242">
        <f>INDEX(sms.offnet,n°mes)</f>
        <v>139815729</v>
      </c>
      <c r="I105" s="138" t="s">
        <v>78</v>
      </c>
      <c r="J105" s="300">
        <f t="shared" ref="J105:J107" si="34">+H105/H$107</f>
        <v>0.60762453275159989</v>
      </c>
      <c r="K105" s="143" t="s">
        <v>558</v>
      </c>
      <c r="L105" s="303">
        <f t="shared" ref="L105:L107" si="35">N105/$N$13/12</f>
        <v>5056.8924799679489</v>
      </c>
      <c r="M105" s="143" t="s">
        <v>678</v>
      </c>
      <c r="N105" s="242">
        <f>SUM(INDEX(sms.offnet,n°mes-11):INDEX(sms.offnet,n°mes))</f>
        <v>1262200363</v>
      </c>
      <c r="P105" s="238"/>
      <c r="Q105" s="238"/>
      <c r="R105" s="238"/>
    </row>
    <row r="106" spans="2:18" outlineLevel="1" x14ac:dyDescent="0.3">
      <c r="C106" s="154">
        <v>3</v>
      </c>
      <c r="D106" s="242" t="s">
        <v>502</v>
      </c>
      <c r="E106" s="143" t="s">
        <v>605</v>
      </c>
      <c r="F106" s="303">
        <f>INDEX(sms.uni.entrada,n°mes)</f>
        <v>4317.8749519230769</v>
      </c>
      <c r="G106" s="138" t="s">
        <v>434</v>
      </c>
      <c r="H106" s="242">
        <f>INDEX(sms.entrada,n°mes)</f>
        <v>89811799</v>
      </c>
      <c r="I106" s="138" t="s">
        <v>78</v>
      </c>
      <c r="J106" s="300">
        <f t="shared" si="34"/>
        <v>0.39031268365346511</v>
      </c>
      <c r="K106" s="143" t="s">
        <v>558</v>
      </c>
      <c r="L106" s="303">
        <f t="shared" si="35"/>
        <v>3521.468685897436</v>
      </c>
      <c r="M106" s="143" t="s">
        <v>678</v>
      </c>
      <c r="N106" s="242">
        <f>SUM(INDEX(sms.entrada,n°mes-11):INDEX(sms.entrada,n°mes))</f>
        <v>878958584</v>
      </c>
      <c r="P106" s="238"/>
      <c r="Q106" s="238"/>
      <c r="R106" s="238"/>
    </row>
    <row r="107" spans="2:18" outlineLevel="1" x14ac:dyDescent="0.3">
      <c r="C107" s="154">
        <v>3</v>
      </c>
      <c r="D107" s="242" t="s">
        <v>497</v>
      </c>
      <c r="E107" s="143" t="s">
        <v>605</v>
      </c>
      <c r="F107" s="303">
        <f>SUM(F104:F106)</f>
        <v>11062.604759615384</v>
      </c>
      <c r="G107" s="138" t="s">
        <v>434</v>
      </c>
      <c r="H107" s="242">
        <f>SUM(H104:H106)</f>
        <v>230102179</v>
      </c>
      <c r="I107" s="138" t="s">
        <v>78</v>
      </c>
      <c r="J107" s="300">
        <f t="shared" si="34"/>
        <v>1</v>
      </c>
      <c r="K107" s="143" t="s">
        <v>558</v>
      </c>
      <c r="L107" s="303">
        <f t="shared" si="35"/>
        <v>8605.7015625000004</v>
      </c>
      <c r="M107" s="143" t="s">
        <v>678</v>
      </c>
      <c r="N107" s="242">
        <f>SUM(N104:N106)</f>
        <v>2147983110</v>
      </c>
      <c r="P107" s="238"/>
      <c r="Q107" s="238"/>
      <c r="R107" s="238"/>
    </row>
    <row r="108" spans="2:18" x14ac:dyDescent="0.3">
      <c r="C108" s="295"/>
      <c r="D108" s="295"/>
      <c r="E108" s="295"/>
      <c r="F108" s="295"/>
      <c r="G108" s="295"/>
      <c r="H108" s="295"/>
      <c r="I108" s="295"/>
      <c r="J108" s="238"/>
      <c r="K108" s="238"/>
      <c r="M108" s="238"/>
      <c r="N108" s="238"/>
      <c r="P108" s="238"/>
      <c r="Q108" s="238"/>
      <c r="R108" s="238"/>
    </row>
    <row r="109" spans="2:18" ht="21" thickBot="1" x14ac:dyDescent="0.4">
      <c r="B109" s="3" t="s">
        <v>595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</row>
    <row r="110" spans="2:18" ht="14.4" outlineLevel="1" thickTop="1" x14ac:dyDescent="0.3">
      <c r="C110" s="295"/>
      <c r="D110" s="295"/>
      <c r="E110" s="295"/>
      <c r="F110" s="295"/>
      <c r="G110" s="295"/>
      <c r="H110" s="295"/>
      <c r="I110" s="295"/>
      <c r="J110" s="238"/>
      <c r="K110" s="238"/>
      <c r="M110" s="238"/>
      <c r="N110" s="238"/>
      <c r="P110" s="238"/>
      <c r="Q110" s="238"/>
      <c r="R110" s="238"/>
    </row>
    <row r="111" spans="2:18" outlineLevel="1" x14ac:dyDescent="0.3">
      <c r="B111" s="68" t="s">
        <v>601</v>
      </c>
      <c r="C111" s="68"/>
      <c r="D111" s="68"/>
      <c r="E111" s="68"/>
      <c r="F111" s="297" t="s">
        <v>603</v>
      </c>
      <c r="G111" s="297"/>
      <c r="H111" s="297" t="s">
        <v>593</v>
      </c>
      <c r="I111" s="297"/>
      <c r="J111" s="297" t="s">
        <v>608</v>
      </c>
      <c r="K111" s="297"/>
      <c r="L111" s="297" t="s">
        <v>603</v>
      </c>
      <c r="M111" s="297"/>
      <c r="N111" s="297" t="s">
        <v>650</v>
      </c>
      <c r="P111" s="238"/>
      <c r="Q111" s="238"/>
      <c r="R111" s="238"/>
    </row>
    <row r="112" spans="2:18" outlineLevel="1" x14ac:dyDescent="0.3">
      <c r="C112" s="69" t="s">
        <v>79</v>
      </c>
      <c r="D112" s="69" t="s">
        <v>90</v>
      </c>
      <c r="F112" s="69">
        <f>INDEX(añomes,n°mes)</f>
        <v>201606</v>
      </c>
      <c r="H112" s="69">
        <f>INDEX(añomes,n°mes)</f>
        <v>201606</v>
      </c>
      <c r="J112" s="69">
        <f>INDEX(añomes,n°mes)</f>
        <v>201606</v>
      </c>
      <c r="K112" s="238"/>
      <c r="L112" s="69" t="s">
        <v>647</v>
      </c>
      <c r="N112" s="69" t="s">
        <v>647</v>
      </c>
      <c r="P112" s="63"/>
      <c r="Q112" s="238"/>
      <c r="R112" s="238"/>
    </row>
    <row r="113" spans="2:18" outlineLevel="1" x14ac:dyDescent="0.3">
      <c r="C113" s="154">
        <v>1</v>
      </c>
      <c r="D113" s="242" t="s">
        <v>412</v>
      </c>
      <c r="E113" s="143" t="s">
        <v>590</v>
      </c>
      <c r="F113" s="303">
        <f>INDEX(bou.mov.dl,n°mes)</f>
        <v>11298.076923076924</v>
      </c>
      <c r="G113" s="138" t="s">
        <v>604</v>
      </c>
      <c r="H113" s="242">
        <f>F113*INDEX(abo.mov.tot.avg,n°mes)</f>
        <v>235000000</v>
      </c>
      <c r="I113" s="138" t="s">
        <v>78</v>
      </c>
      <c r="J113" s="300">
        <f>+H113/H$115</f>
        <v>0.5</v>
      </c>
      <c r="K113" s="143" t="s">
        <v>590</v>
      </c>
      <c r="L113" s="303">
        <f>N113/$N$13/12</f>
        <v>11298.076923076922</v>
      </c>
      <c r="M113" s="143" t="s">
        <v>673</v>
      </c>
      <c r="N113" s="242">
        <f>SUM(INDEX(datos.mov.dl,n°mes-11):INDEX(datos.mov.dl,n°mes))</f>
        <v>2820000000</v>
      </c>
      <c r="Q113" s="238"/>
      <c r="R113" s="238"/>
    </row>
    <row r="114" spans="2:18" outlineLevel="1" x14ac:dyDescent="0.3">
      <c r="C114" s="154">
        <v>2</v>
      </c>
      <c r="D114" s="242" t="s">
        <v>413</v>
      </c>
      <c r="E114" s="143" t="s">
        <v>590</v>
      </c>
      <c r="F114" s="303">
        <f>INDEX(bou.mov.ul,n°mes)</f>
        <v>11298.076923076924</v>
      </c>
      <c r="G114" s="138" t="s">
        <v>604</v>
      </c>
      <c r="H114" s="242">
        <f>F114*INDEX(abo.mov.tot.avg,n°mes)</f>
        <v>235000000</v>
      </c>
      <c r="I114" s="138" t="s">
        <v>78</v>
      </c>
      <c r="J114" s="300">
        <f t="shared" ref="J114:J115" si="36">+H114/H$115</f>
        <v>0.5</v>
      </c>
      <c r="K114" s="143" t="s">
        <v>590</v>
      </c>
      <c r="L114" s="303">
        <f t="shared" ref="L114" si="37">N114/$N$13/12</f>
        <v>11298.076923076922</v>
      </c>
      <c r="M114" s="143" t="s">
        <v>673</v>
      </c>
      <c r="N114" s="242">
        <f>SUM(INDEX(datos.mov.ul,n°mes-11):INDEX(datos.mov.ul,n°mes))</f>
        <v>2820000000</v>
      </c>
      <c r="P114" s="63"/>
      <c r="Q114" s="238"/>
      <c r="R114" s="238"/>
    </row>
    <row r="115" spans="2:18" outlineLevel="1" x14ac:dyDescent="0.3">
      <c r="C115" s="154">
        <v>3</v>
      </c>
      <c r="D115" s="242" t="s">
        <v>602</v>
      </c>
      <c r="E115" s="143" t="s">
        <v>590</v>
      </c>
      <c r="F115" s="303">
        <f>SUM(F113:F114)</f>
        <v>22596.153846153848</v>
      </c>
      <c r="G115" s="138" t="s">
        <v>604</v>
      </c>
      <c r="H115" s="242">
        <f>F115*INDEX(abo.mov.tot.avg,n°mes)</f>
        <v>470000000</v>
      </c>
      <c r="I115" s="138" t="s">
        <v>78</v>
      </c>
      <c r="J115" s="300">
        <f t="shared" si="36"/>
        <v>1</v>
      </c>
      <c r="K115" s="143" t="s">
        <v>590</v>
      </c>
      <c r="L115" s="303">
        <f>N115/$N$13/12</f>
        <v>22596.153846153844</v>
      </c>
      <c r="M115" s="143" t="s">
        <v>673</v>
      </c>
      <c r="N115" s="242">
        <f>SUM(N113:N114)</f>
        <v>5640000000</v>
      </c>
      <c r="Q115" s="238"/>
      <c r="R115" s="238"/>
    </row>
    <row r="116" spans="2:18" outlineLevel="1" x14ac:dyDescent="0.3">
      <c r="B116" s="68" t="s">
        <v>600</v>
      </c>
      <c r="C116" s="68"/>
      <c r="D116" s="68"/>
      <c r="E116" s="68"/>
      <c r="F116" s="297" t="s">
        <v>603</v>
      </c>
      <c r="G116" s="297"/>
      <c r="H116" s="297" t="s">
        <v>593</v>
      </c>
      <c r="I116" s="297"/>
      <c r="J116" s="297" t="s">
        <v>608</v>
      </c>
      <c r="K116" s="297"/>
      <c r="L116" s="297" t="s">
        <v>603</v>
      </c>
      <c r="M116" s="297"/>
      <c r="N116" s="297" t="s">
        <v>650</v>
      </c>
      <c r="P116" s="238"/>
      <c r="Q116" s="238"/>
      <c r="R116" s="238"/>
    </row>
    <row r="117" spans="2:18" outlineLevel="1" x14ac:dyDescent="0.3">
      <c r="C117" s="69" t="s">
        <v>79</v>
      </c>
      <c r="D117" s="69" t="s">
        <v>90</v>
      </c>
      <c r="F117" s="69">
        <f>INDEX(añomes,n°mes)</f>
        <v>201606</v>
      </c>
      <c r="H117" s="69">
        <f>INDEX(añomes,n°mes)</f>
        <v>201606</v>
      </c>
      <c r="J117" s="69">
        <f>INDEX(añomes,n°mes)</f>
        <v>201606</v>
      </c>
      <c r="K117" s="238"/>
      <c r="L117" s="69" t="s">
        <v>647</v>
      </c>
      <c r="N117" s="69" t="s">
        <v>647</v>
      </c>
      <c r="P117" s="238"/>
      <c r="Q117" s="238"/>
      <c r="R117" s="238"/>
    </row>
    <row r="118" spans="2:18" outlineLevel="1" x14ac:dyDescent="0.3">
      <c r="C118" s="154">
        <v>1</v>
      </c>
      <c r="D118" s="242" t="s">
        <v>412</v>
      </c>
      <c r="E118" s="143" t="s">
        <v>590</v>
      </c>
      <c r="F118" s="303">
        <f>INDEX(bou.bam.dl,n°mes)</f>
        <v>1877.2464000366292</v>
      </c>
      <c r="G118" s="138" t="s">
        <v>604</v>
      </c>
      <c r="H118" s="242">
        <f>F118*INDEX(abo.bam.tot.avg,n°mes)</f>
        <v>41000000</v>
      </c>
      <c r="I118" s="138" t="s">
        <v>78</v>
      </c>
      <c r="J118" s="300">
        <f>+H118/H$120</f>
        <v>0.79611650485436891</v>
      </c>
      <c r="K118" s="143" t="s">
        <v>590</v>
      </c>
      <c r="L118" s="303">
        <f>N118/$N$19/12</f>
        <v>1434.0929362178422</v>
      </c>
      <c r="M118" s="143" t="s">
        <v>673</v>
      </c>
      <c r="N118" s="242">
        <f>SUM(INDEX(datos.bam.dl,n°mes-11):INDEX(datos.bam.dl,n°mes))</f>
        <v>492000000</v>
      </c>
      <c r="P118" s="63"/>
      <c r="Q118" s="238"/>
      <c r="R118" s="238"/>
    </row>
    <row r="119" spans="2:18" outlineLevel="1" x14ac:dyDescent="0.3">
      <c r="C119" s="154">
        <v>2</v>
      </c>
      <c r="D119" s="242" t="s">
        <v>413</v>
      </c>
      <c r="E119" s="143" t="s">
        <v>590</v>
      </c>
      <c r="F119" s="303">
        <f>INDEX(bou.bam.ul,n°mes)</f>
        <v>480.75822439962457</v>
      </c>
      <c r="G119" s="138" t="s">
        <v>604</v>
      </c>
      <c r="H119" s="242">
        <f>F119*INDEX(abo.bam.tot.avg,n°mes)</f>
        <v>10500000</v>
      </c>
      <c r="I119" s="138" t="s">
        <v>78</v>
      </c>
      <c r="J119" s="300">
        <f t="shared" ref="J119:J120" si="38">+H119/H$120</f>
        <v>0.20388349514563106</v>
      </c>
      <c r="K119" s="143" t="s">
        <v>590</v>
      </c>
      <c r="L119" s="303">
        <f t="shared" ref="L119" si="39">N119/$N$19/12</f>
        <v>367.26770317774009</v>
      </c>
      <c r="M119" s="143" t="s">
        <v>673</v>
      </c>
      <c r="N119" s="242">
        <f>SUM(INDEX(datos.bam.ul,n°mes-11):INDEX(datos.bam.ul,n°mes))</f>
        <v>126000000</v>
      </c>
      <c r="P119" s="63"/>
      <c r="Q119" s="238"/>
      <c r="R119" s="238"/>
    </row>
    <row r="120" spans="2:18" outlineLevel="1" x14ac:dyDescent="0.3">
      <c r="C120" s="154">
        <v>3</v>
      </c>
      <c r="D120" s="242" t="s">
        <v>602</v>
      </c>
      <c r="E120" s="143" t="s">
        <v>590</v>
      </c>
      <c r="F120" s="303">
        <f>SUM(F118:F119)</f>
        <v>2358.0046244362538</v>
      </c>
      <c r="G120" s="138" t="s">
        <v>604</v>
      </c>
      <c r="H120" s="242">
        <f>F120*INDEX(abo.bam.tot.avg,n°mes)</f>
        <v>51500000</v>
      </c>
      <c r="I120" s="138" t="s">
        <v>78</v>
      </c>
      <c r="J120" s="300">
        <f t="shared" si="38"/>
        <v>1</v>
      </c>
      <c r="K120" s="143" t="s">
        <v>590</v>
      </c>
      <c r="L120" s="303">
        <f>N120/$N$19/12</f>
        <v>1801.3606393955824</v>
      </c>
      <c r="M120" s="143" t="s">
        <v>673</v>
      </c>
      <c r="N120" s="242">
        <f>SUM(N118:N119)</f>
        <v>618000000</v>
      </c>
      <c r="P120" s="238"/>
      <c r="Q120" s="238"/>
      <c r="R120" s="238"/>
    </row>
    <row r="121" spans="2:18" x14ac:dyDescent="0.3">
      <c r="C121" s="295"/>
      <c r="D121" s="295"/>
      <c r="E121" s="295"/>
      <c r="F121" s="295"/>
      <c r="G121" s="295"/>
      <c r="H121" s="295"/>
      <c r="I121" s="295"/>
      <c r="J121" s="238"/>
      <c r="K121" s="238"/>
      <c r="M121" s="238"/>
      <c r="N121" s="238"/>
      <c r="P121" s="238"/>
      <c r="Q121" s="238"/>
      <c r="R121" s="238"/>
    </row>
    <row r="122" spans="2:18" x14ac:dyDescent="0.3">
      <c r="C122" s="295"/>
      <c r="D122" s="295"/>
      <c r="E122" s="295"/>
      <c r="F122" s="295"/>
      <c r="G122" s="295"/>
      <c r="H122" s="295"/>
      <c r="I122" s="295"/>
      <c r="J122" s="238"/>
      <c r="K122" s="238"/>
      <c r="M122" s="238"/>
      <c r="N122" s="238"/>
      <c r="P122" s="238"/>
      <c r="Q122" s="238"/>
      <c r="R122" s="238"/>
    </row>
    <row r="123" spans="2:18" x14ac:dyDescent="0.3">
      <c r="C123" s="295"/>
      <c r="D123" s="295"/>
      <c r="E123" s="295"/>
      <c r="F123" s="295"/>
      <c r="G123" s="295"/>
      <c r="H123" s="295"/>
      <c r="I123" s="295"/>
      <c r="J123" s="238"/>
      <c r="K123" s="238"/>
      <c r="M123" s="238"/>
      <c r="N123" s="238"/>
      <c r="P123" s="238"/>
      <c r="Q123" s="238"/>
      <c r="R123" s="238"/>
    </row>
    <row r="124" spans="2:18" x14ac:dyDescent="0.3">
      <c r="C124" s="295"/>
      <c r="D124" s="295"/>
      <c r="E124" s="295"/>
      <c r="F124" s="295"/>
      <c r="G124" s="295"/>
      <c r="I124" s="295"/>
      <c r="J124" s="238"/>
      <c r="K124" s="238"/>
      <c r="M124" s="238"/>
      <c r="N124" s="238"/>
      <c r="P124" s="238"/>
      <c r="Q124" s="238"/>
      <c r="R124" s="238"/>
    </row>
    <row r="125" spans="2:18" x14ac:dyDescent="0.3">
      <c r="J125" s="238"/>
      <c r="K125" s="238"/>
      <c r="M125" s="238"/>
      <c r="N125" s="238"/>
      <c r="P125" s="238"/>
      <c r="Q125" s="238"/>
      <c r="R125" s="238"/>
    </row>
    <row r="126" spans="2:18" x14ac:dyDescent="0.3">
      <c r="J126" s="238"/>
      <c r="K126" s="238"/>
      <c r="M126" s="238"/>
      <c r="N126" s="238"/>
      <c r="P126" s="238"/>
      <c r="Q126" s="238"/>
      <c r="R126" s="238"/>
    </row>
    <row r="127" spans="2:18" x14ac:dyDescent="0.3">
      <c r="J127" s="238"/>
      <c r="K127" s="238"/>
      <c r="M127" s="238"/>
      <c r="N127" s="238"/>
      <c r="P127" s="238"/>
      <c r="Q127" s="238"/>
      <c r="R127" s="238"/>
    </row>
    <row r="128" spans="2:18" x14ac:dyDescent="0.3">
      <c r="J128" s="238"/>
      <c r="K128" s="238"/>
      <c r="M128" s="238"/>
      <c r="N128" s="238"/>
      <c r="P128" s="238"/>
      <c r="Q128" s="238"/>
      <c r="R128" s="238"/>
    </row>
    <row r="129" spans="3:22" x14ac:dyDescent="0.3">
      <c r="J129" s="238"/>
      <c r="K129" s="238"/>
      <c r="M129" s="238"/>
      <c r="N129" s="238"/>
      <c r="P129" s="238"/>
      <c r="Q129" s="238"/>
      <c r="R129" s="238"/>
    </row>
    <row r="130" spans="3:22" x14ac:dyDescent="0.3">
      <c r="J130" s="238"/>
      <c r="K130" s="238"/>
      <c r="M130" s="238"/>
      <c r="N130" s="238"/>
      <c r="P130" s="238"/>
      <c r="Q130" s="238"/>
      <c r="R130" s="238"/>
    </row>
    <row r="131" spans="3:22" x14ac:dyDescent="0.3">
      <c r="J131" s="238"/>
      <c r="K131" s="238"/>
      <c r="M131" s="238"/>
      <c r="N131" s="238"/>
      <c r="P131" s="238"/>
      <c r="Q131" s="238"/>
      <c r="R131" s="238"/>
    </row>
    <row r="132" spans="3:22" x14ac:dyDescent="0.3">
      <c r="C132" s="295"/>
      <c r="D132" s="295"/>
      <c r="E132" s="295"/>
      <c r="F132" s="295"/>
      <c r="G132" s="295"/>
      <c r="H132" s="295"/>
      <c r="I132" s="295"/>
      <c r="J132" s="238"/>
      <c r="K132" s="238"/>
      <c r="M132" s="238"/>
      <c r="N132" s="238"/>
      <c r="P132" s="238"/>
      <c r="Q132" s="238"/>
      <c r="R132" s="238"/>
    </row>
    <row r="133" spans="3:22" x14ac:dyDescent="0.3">
      <c r="C133" s="295"/>
      <c r="D133" s="295"/>
      <c r="E133" s="295"/>
      <c r="F133" s="295"/>
      <c r="G133" s="295"/>
      <c r="H133" s="295"/>
      <c r="I133" s="295"/>
      <c r="J133" s="238"/>
      <c r="K133" s="238"/>
      <c r="M133" s="238"/>
      <c r="N133" s="238"/>
      <c r="P133" s="238"/>
      <c r="Q133" s="238"/>
      <c r="R133" s="238"/>
    </row>
    <row r="134" spans="3:22" x14ac:dyDescent="0.3">
      <c r="C134" s="295"/>
      <c r="D134" s="295"/>
      <c r="E134" s="295"/>
      <c r="F134" s="295"/>
      <c r="G134" s="295"/>
      <c r="H134" s="295"/>
      <c r="I134" s="295"/>
      <c r="J134" s="238"/>
      <c r="K134" s="238"/>
      <c r="M134" s="238"/>
      <c r="N134" s="238"/>
      <c r="P134" s="238"/>
      <c r="Q134" s="238"/>
      <c r="R134" s="238"/>
    </row>
    <row r="135" spans="3:22" x14ac:dyDescent="0.3">
      <c r="C135" s="295"/>
      <c r="D135" s="295"/>
      <c r="E135" s="295"/>
      <c r="F135" s="295"/>
      <c r="G135" s="295"/>
      <c r="H135" s="295"/>
      <c r="I135" s="295"/>
      <c r="J135" s="238"/>
      <c r="K135" s="238"/>
      <c r="M135" s="238"/>
      <c r="N135" s="238"/>
      <c r="P135" s="238"/>
      <c r="Q135" s="238"/>
      <c r="R135" s="238"/>
    </row>
    <row r="136" spans="3:22" x14ac:dyDescent="0.3">
      <c r="C136" s="295"/>
      <c r="D136" s="295"/>
      <c r="E136" s="295"/>
      <c r="F136" s="295"/>
      <c r="G136" s="295"/>
      <c r="H136" s="295"/>
      <c r="I136" s="295"/>
      <c r="J136" s="238"/>
      <c r="K136" s="238"/>
      <c r="M136" s="238"/>
      <c r="N136" s="238"/>
      <c r="P136" s="238"/>
      <c r="Q136" s="238"/>
      <c r="R136" s="238"/>
    </row>
    <row r="137" spans="3:22" x14ac:dyDescent="0.3">
      <c r="C137" s="295"/>
      <c r="D137" s="295"/>
      <c r="E137" s="295"/>
      <c r="F137" s="295"/>
      <c r="G137" s="295"/>
      <c r="H137" s="295"/>
      <c r="I137" s="295"/>
      <c r="J137" s="238"/>
      <c r="K137" s="238"/>
      <c r="M137" s="238"/>
      <c r="N137" s="238"/>
      <c r="P137" s="238"/>
      <c r="Q137" s="238"/>
      <c r="R137" s="238"/>
    </row>
    <row r="138" spans="3:22" x14ac:dyDescent="0.3">
      <c r="C138" s="295"/>
      <c r="D138" s="295"/>
      <c r="E138" s="295"/>
      <c r="F138" s="295"/>
      <c r="G138" s="295"/>
      <c r="H138" s="295"/>
      <c r="I138" s="295"/>
      <c r="J138" s="238"/>
      <c r="K138" s="238"/>
      <c r="M138" s="238"/>
      <c r="N138" s="238"/>
      <c r="P138" s="238"/>
      <c r="Q138" s="238"/>
      <c r="R138" s="238"/>
    </row>
    <row r="139" spans="3:22" x14ac:dyDescent="0.3">
      <c r="C139" s="295"/>
      <c r="D139" s="295"/>
      <c r="E139" s="295"/>
      <c r="F139" s="295"/>
      <c r="G139" s="295"/>
      <c r="H139" s="295"/>
      <c r="I139" s="295"/>
      <c r="J139" s="238"/>
      <c r="K139" s="238"/>
      <c r="M139" s="238"/>
      <c r="N139" s="238"/>
      <c r="P139" s="238"/>
      <c r="Q139" s="238"/>
      <c r="R139" s="238"/>
    </row>
    <row r="140" spans="3:22" x14ac:dyDescent="0.3">
      <c r="C140" s="295"/>
      <c r="D140" s="295"/>
      <c r="E140" s="295"/>
      <c r="F140" s="295"/>
      <c r="G140" s="295"/>
      <c r="H140" s="295"/>
      <c r="I140" s="295"/>
      <c r="J140" s="238"/>
      <c r="K140" s="238"/>
      <c r="M140" s="238"/>
      <c r="N140" s="238"/>
      <c r="P140" s="238"/>
      <c r="Q140" s="238"/>
      <c r="R140" s="238"/>
    </row>
    <row r="141" spans="3:22" x14ac:dyDescent="0.3">
      <c r="C141" s="295"/>
      <c r="D141" s="295"/>
      <c r="E141" s="295"/>
      <c r="F141" s="295"/>
      <c r="G141" s="295"/>
      <c r="H141" s="295"/>
      <c r="I141" s="295"/>
      <c r="J141" s="238"/>
      <c r="K141" s="238"/>
      <c r="M141" s="238"/>
      <c r="N141" s="238"/>
      <c r="P141" s="238"/>
      <c r="Q141" s="238"/>
      <c r="R141" s="238"/>
    </row>
    <row r="142" spans="3:22" x14ac:dyDescent="0.3">
      <c r="C142" s="295"/>
      <c r="D142" s="295"/>
      <c r="E142" s="295"/>
      <c r="F142" s="295"/>
      <c r="G142" s="295"/>
      <c r="H142" s="295"/>
      <c r="I142" s="295"/>
      <c r="J142" s="238"/>
      <c r="K142" s="238"/>
      <c r="M142" s="238"/>
      <c r="N142" s="238"/>
      <c r="P142" s="238"/>
      <c r="Q142" s="238"/>
      <c r="R142" s="238"/>
    </row>
    <row r="143" spans="3:22" x14ac:dyDescent="0.3">
      <c r="C143" s="295"/>
      <c r="D143" s="295"/>
      <c r="E143" s="295"/>
      <c r="F143" s="295"/>
      <c r="G143" s="295"/>
      <c r="H143" s="295"/>
      <c r="I143" s="295"/>
      <c r="J143" s="238"/>
      <c r="K143" s="238"/>
      <c r="M143" s="238"/>
      <c r="N143" s="238"/>
      <c r="P143" s="238"/>
      <c r="Q143" s="238"/>
      <c r="R143" s="238"/>
    </row>
    <row r="144" spans="3:22" ht="20.399999999999999" x14ac:dyDescent="0.35">
      <c r="J144" s="238"/>
      <c r="K144" s="238"/>
      <c r="L144" s="238"/>
      <c r="M144" s="238"/>
      <c r="N144" s="238"/>
      <c r="O144" s="238"/>
      <c r="P144" s="238"/>
      <c r="Q144" s="265"/>
      <c r="R144" s="238"/>
      <c r="S144" s="238"/>
      <c r="T144" s="238"/>
      <c r="U144" s="238"/>
      <c r="V144" s="238"/>
    </row>
    <row r="145" spans="1:22" ht="20.399999999999999" x14ac:dyDescent="0.35">
      <c r="J145" s="265"/>
      <c r="K145" s="265"/>
      <c r="L145" s="265"/>
      <c r="M145" s="265"/>
      <c r="N145" s="265"/>
      <c r="O145" s="265"/>
      <c r="P145" s="265"/>
      <c r="Q145" s="238"/>
      <c r="R145" s="265"/>
      <c r="S145" s="265"/>
      <c r="T145" s="265"/>
      <c r="U145" s="265"/>
      <c r="V145" s="238"/>
    </row>
    <row r="146" spans="1:22" customFormat="1" x14ac:dyDescent="0.3">
      <c r="B146" s="233"/>
      <c r="C146" s="233"/>
      <c r="D146" s="233"/>
      <c r="E146" s="233"/>
      <c r="F146" s="233"/>
      <c r="G146" s="233"/>
      <c r="H146" s="233"/>
      <c r="I146" s="233"/>
      <c r="J146" s="238"/>
      <c r="K146" s="238"/>
      <c r="L146" s="238"/>
      <c r="M146" s="238"/>
      <c r="N146" s="238"/>
      <c r="O146" s="238"/>
      <c r="P146" s="238"/>
      <c r="Q146" s="253"/>
      <c r="R146" s="238"/>
      <c r="S146" s="238"/>
      <c r="T146" s="238"/>
      <c r="U146" s="238"/>
      <c r="V146" s="238"/>
    </row>
    <row r="147" spans="1:22" customFormat="1" x14ac:dyDescent="0.3">
      <c r="B147" s="233"/>
      <c r="C147" s="233"/>
      <c r="D147" s="233"/>
      <c r="E147" s="233"/>
      <c r="F147" s="233"/>
      <c r="G147" s="233"/>
      <c r="H147" s="233"/>
      <c r="I147" s="233"/>
      <c r="J147" s="238"/>
      <c r="K147" s="238"/>
      <c r="L147" s="238"/>
      <c r="M147" s="238"/>
      <c r="N147" s="238"/>
      <c r="O147" s="238"/>
      <c r="P147" s="238"/>
      <c r="Q147" s="266"/>
      <c r="R147" s="253"/>
      <c r="S147" s="253"/>
      <c r="T147" s="253"/>
      <c r="U147" s="253"/>
      <c r="V147" s="240"/>
    </row>
    <row r="148" spans="1:22" customFormat="1" x14ac:dyDescent="0.3">
      <c r="B148" s="233"/>
      <c r="C148" s="233"/>
      <c r="D148" s="233"/>
      <c r="E148" s="233"/>
      <c r="F148" s="233"/>
      <c r="G148" s="233"/>
      <c r="H148" s="233"/>
      <c r="I148" s="233"/>
      <c r="J148" s="238"/>
      <c r="K148" s="238"/>
      <c r="L148" s="238"/>
      <c r="M148" s="238"/>
      <c r="N148" s="238"/>
      <c r="O148" s="238"/>
      <c r="P148" s="238"/>
      <c r="Q148" s="267"/>
      <c r="R148" s="266"/>
      <c r="S148" s="266"/>
      <c r="T148" s="266"/>
      <c r="U148" s="266"/>
      <c r="V148" s="240"/>
    </row>
    <row r="149" spans="1:22" customFormat="1" x14ac:dyDescent="0.3">
      <c r="B149" s="233"/>
      <c r="C149" s="233"/>
      <c r="D149" s="233"/>
      <c r="E149" s="233"/>
      <c r="F149" s="233"/>
      <c r="G149" s="233"/>
      <c r="H149" s="233"/>
      <c r="I149" s="233"/>
      <c r="J149" s="238"/>
      <c r="K149" s="238"/>
      <c r="L149" s="238"/>
      <c r="M149" s="238"/>
      <c r="N149" s="238"/>
      <c r="O149" s="238"/>
      <c r="P149" s="238"/>
      <c r="Q149" s="267"/>
      <c r="R149" s="267"/>
      <c r="S149" s="267"/>
      <c r="T149" s="267"/>
      <c r="U149" s="240"/>
      <c r="V149" s="240"/>
    </row>
    <row r="150" spans="1:22" customFormat="1" x14ac:dyDescent="0.3">
      <c r="B150" s="233"/>
      <c r="C150" s="233"/>
      <c r="D150" s="233"/>
      <c r="E150" s="233"/>
      <c r="F150" s="233"/>
      <c r="G150" s="233"/>
      <c r="H150" s="233"/>
      <c r="I150" s="233"/>
      <c r="J150" s="238"/>
      <c r="K150" s="238"/>
      <c r="L150" s="238"/>
      <c r="M150" s="238"/>
      <c r="N150" s="238"/>
      <c r="O150" s="238"/>
      <c r="P150" s="238"/>
      <c r="Q150" s="253"/>
      <c r="R150" s="267"/>
      <c r="S150" s="267"/>
      <c r="T150" s="267"/>
      <c r="U150" s="267"/>
      <c r="V150" s="240"/>
    </row>
    <row r="151" spans="1:22" customFormat="1" x14ac:dyDescent="0.3">
      <c r="B151" s="233"/>
      <c r="C151" s="233"/>
      <c r="D151" s="233"/>
      <c r="E151" s="233"/>
      <c r="F151" s="233"/>
      <c r="G151" s="233"/>
      <c r="H151" s="233"/>
      <c r="I151" s="233"/>
      <c r="J151" s="238"/>
      <c r="K151" s="238"/>
      <c r="L151" s="238"/>
      <c r="M151" s="238"/>
      <c r="N151" s="238"/>
      <c r="O151" s="238"/>
      <c r="P151" s="238"/>
      <c r="Q151" s="268"/>
      <c r="R151" s="253"/>
      <c r="S151" s="253"/>
      <c r="T151" s="253"/>
      <c r="U151" s="253"/>
      <c r="V151" s="240"/>
    </row>
    <row r="152" spans="1:22" customFormat="1" x14ac:dyDescent="0.3">
      <c r="C152" s="233"/>
      <c r="D152" s="233"/>
      <c r="E152" s="233"/>
      <c r="F152" s="233"/>
      <c r="G152" s="233"/>
      <c r="H152" s="233"/>
      <c r="I152" s="233"/>
      <c r="J152" s="238"/>
      <c r="K152" s="238"/>
      <c r="L152" s="238"/>
      <c r="M152" s="238"/>
      <c r="N152" s="238"/>
      <c r="O152" s="238"/>
      <c r="P152" s="238"/>
      <c r="Q152" s="268"/>
      <c r="R152" s="268"/>
      <c r="S152" s="268"/>
      <c r="T152" s="268"/>
      <c r="U152" s="268"/>
      <c r="V152" s="240"/>
    </row>
    <row r="153" spans="1:22" customFormat="1" x14ac:dyDescent="0.3">
      <c r="A153" s="238"/>
      <c r="B153" s="238"/>
      <c r="C153" s="238"/>
      <c r="D153" s="238"/>
      <c r="E153" s="238"/>
      <c r="F153" s="238"/>
      <c r="G153" s="238"/>
      <c r="H153" s="238"/>
      <c r="I153" s="238"/>
      <c r="J153" s="233"/>
      <c r="K153" s="238"/>
      <c r="L153" s="238"/>
      <c r="M153" s="238"/>
      <c r="N153" s="238"/>
      <c r="O153" s="238"/>
      <c r="P153" s="238"/>
      <c r="Q153" s="268"/>
      <c r="R153" s="268"/>
      <c r="S153" s="268"/>
      <c r="T153" s="268"/>
      <c r="U153" s="268"/>
      <c r="V153" s="240"/>
    </row>
    <row r="154" spans="1:22" customFormat="1" x14ac:dyDescent="0.3">
      <c r="A154" s="238"/>
      <c r="B154" s="238"/>
      <c r="C154" s="238"/>
      <c r="D154" s="238"/>
      <c r="E154" s="238"/>
      <c r="F154" s="238"/>
      <c r="G154" s="238"/>
      <c r="H154" s="238"/>
      <c r="I154" s="238"/>
      <c r="J154" s="233"/>
      <c r="K154" s="238"/>
      <c r="L154" s="238"/>
      <c r="M154" s="238"/>
      <c r="N154" s="238"/>
      <c r="O154" s="238"/>
      <c r="P154" s="238"/>
      <c r="Q154" s="267"/>
      <c r="R154" s="268"/>
      <c r="S154" s="268"/>
      <c r="T154" s="268"/>
      <c r="U154" s="268"/>
      <c r="V154" s="240"/>
    </row>
    <row r="155" spans="1:22" customFormat="1" x14ac:dyDescent="0.3">
      <c r="A155" s="238"/>
      <c r="B155" s="238"/>
      <c r="C155" s="238"/>
      <c r="D155" s="238"/>
      <c r="E155" s="238"/>
      <c r="F155" s="238"/>
      <c r="G155" s="238"/>
      <c r="H155" s="238"/>
      <c r="I155" s="238"/>
      <c r="J155" s="233"/>
      <c r="K155" s="238"/>
      <c r="L155" s="238"/>
      <c r="M155" s="238"/>
      <c r="N155" s="238"/>
      <c r="O155" s="238"/>
      <c r="P155" s="238"/>
      <c r="Q155" s="253"/>
      <c r="R155" s="267"/>
      <c r="S155" s="267"/>
      <c r="T155" s="267"/>
      <c r="U155" s="240"/>
      <c r="V155" s="240"/>
    </row>
    <row r="156" spans="1:22" customFormat="1" x14ac:dyDescent="0.3">
      <c r="A156" s="238"/>
      <c r="B156" s="238"/>
      <c r="C156" s="238"/>
      <c r="D156" s="238"/>
      <c r="E156" s="238"/>
      <c r="F156" s="238"/>
      <c r="G156" s="238"/>
      <c r="H156" s="238"/>
      <c r="I156" s="238"/>
      <c r="J156" s="233"/>
      <c r="K156" s="238"/>
      <c r="L156" s="238"/>
      <c r="M156" s="238"/>
      <c r="N156" s="238"/>
      <c r="O156" s="238"/>
      <c r="P156" s="238"/>
      <c r="Q156" s="268"/>
      <c r="R156" s="253"/>
      <c r="S156" s="253"/>
      <c r="T156" s="253"/>
      <c r="U156" s="253"/>
      <c r="V156" s="240"/>
    </row>
    <row r="157" spans="1:22" customFormat="1" x14ac:dyDescent="0.3">
      <c r="A157" s="238"/>
      <c r="B157" s="238"/>
      <c r="C157" s="238"/>
      <c r="D157" s="238"/>
      <c r="E157" s="238"/>
      <c r="F157" s="238"/>
      <c r="G157" s="238"/>
      <c r="H157" s="238"/>
      <c r="I157" s="238"/>
      <c r="J157" s="233"/>
      <c r="K157" s="238"/>
      <c r="L157" s="238"/>
      <c r="M157" s="238"/>
      <c r="N157" s="238"/>
      <c r="O157" s="238"/>
      <c r="P157" s="238"/>
      <c r="Q157" s="268"/>
      <c r="R157" s="268"/>
      <c r="S157" s="268"/>
      <c r="T157" s="268"/>
      <c r="U157" s="268"/>
      <c r="V157" s="240"/>
    </row>
    <row r="158" spans="1:22" customFormat="1" x14ac:dyDescent="0.3">
      <c r="A158" s="238"/>
      <c r="B158" s="238"/>
      <c r="C158" s="238"/>
      <c r="D158" s="238"/>
      <c r="E158" s="238"/>
      <c r="F158" s="238"/>
      <c r="G158" s="238"/>
      <c r="H158" s="238"/>
      <c r="I158" s="238"/>
      <c r="J158" s="233"/>
      <c r="K158" s="238"/>
      <c r="L158" s="238"/>
      <c r="M158" s="238"/>
      <c r="N158" s="238"/>
      <c r="O158" s="238"/>
      <c r="P158" s="238"/>
      <c r="Q158" s="269"/>
      <c r="R158" s="267"/>
      <c r="S158" s="267"/>
      <c r="T158" s="267"/>
      <c r="U158" s="267"/>
      <c r="V158" s="240"/>
    </row>
    <row r="159" spans="1:22" customFormat="1" x14ac:dyDescent="0.3">
      <c r="A159" s="238"/>
      <c r="B159" s="238"/>
      <c r="C159" s="238"/>
      <c r="D159" s="238"/>
      <c r="E159" s="238"/>
      <c r="F159" s="238"/>
      <c r="G159" s="238"/>
      <c r="H159" s="238"/>
      <c r="I159" s="238"/>
      <c r="J159" s="233"/>
      <c r="K159" s="238"/>
      <c r="L159" s="238"/>
      <c r="M159" s="238"/>
      <c r="N159" s="238"/>
      <c r="O159" s="238"/>
      <c r="P159" s="238"/>
      <c r="Q159" s="269"/>
      <c r="R159" s="269"/>
      <c r="S159" s="269"/>
      <c r="T159" s="269"/>
      <c r="U159" s="269"/>
      <c r="V159" s="240"/>
    </row>
    <row r="160" spans="1:22" customFormat="1" x14ac:dyDescent="0.3">
      <c r="A160" s="238"/>
      <c r="B160" s="238"/>
      <c r="C160" s="238"/>
      <c r="D160" s="238"/>
      <c r="E160" s="238"/>
      <c r="F160" s="238"/>
      <c r="G160" s="238"/>
      <c r="H160" s="238"/>
      <c r="I160" s="238"/>
      <c r="J160" s="233"/>
      <c r="K160" s="272"/>
      <c r="L160" s="238"/>
      <c r="M160" s="238"/>
      <c r="N160" s="238"/>
      <c r="O160" s="238"/>
      <c r="P160" s="238"/>
      <c r="Q160" s="269"/>
      <c r="R160" s="269"/>
      <c r="S160" s="269"/>
      <c r="T160" s="269"/>
      <c r="U160" s="269"/>
      <c r="V160" s="240"/>
    </row>
    <row r="161" spans="1:22" customFormat="1" x14ac:dyDescent="0.3">
      <c r="A161" s="238"/>
      <c r="B161" s="238"/>
      <c r="C161" s="238"/>
      <c r="D161" s="238"/>
      <c r="E161" s="238"/>
      <c r="F161" s="238"/>
      <c r="G161" s="238"/>
      <c r="H161" s="238"/>
      <c r="I161" s="238"/>
      <c r="J161" s="233"/>
      <c r="K161" s="238"/>
      <c r="L161" s="238"/>
      <c r="M161" s="238"/>
      <c r="N161" s="273"/>
      <c r="O161" s="238"/>
      <c r="P161" s="238"/>
      <c r="Q161" s="238"/>
      <c r="R161" s="269"/>
      <c r="S161" s="269"/>
      <c r="T161" s="269"/>
      <c r="U161" s="269"/>
      <c r="V161" s="240"/>
    </row>
    <row r="162" spans="1:22" customFormat="1" x14ac:dyDescent="0.3">
      <c r="A162" s="238"/>
      <c r="B162" s="238"/>
      <c r="C162" s="238"/>
      <c r="D162" s="238"/>
      <c r="E162" s="238"/>
      <c r="F162" s="238"/>
      <c r="G162" s="238"/>
      <c r="H162" s="238"/>
      <c r="I162" s="238"/>
      <c r="J162" s="233"/>
      <c r="K162" s="238"/>
      <c r="L162" s="238"/>
      <c r="M162" s="238"/>
      <c r="N162" s="238"/>
      <c r="O162" s="238"/>
      <c r="P162" s="238"/>
    </row>
    <row r="163" spans="1:22" customFormat="1" x14ac:dyDescent="0.3">
      <c r="A163" s="238"/>
      <c r="B163" s="238"/>
      <c r="C163" s="238"/>
      <c r="D163" s="238"/>
      <c r="E163" s="238"/>
      <c r="F163" s="238"/>
      <c r="G163" s="238"/>
      <c r="H163" s="238"/>
      <c r="I163" s="238"/>
      <c r="J163" s="233"/>
      <c r="K163" s="238"/>
      <c r="L163" s="238"/>
      <c r="M163" s="238"/>
      <c r="N163" s="238"/>
      <c r="O163" s="238"/>
      <c r="P163" s="238"/>
      <c r="Q163" s="233"/>
    </row>
    <row r="164" spans="1:22" x14ac:dyDescent="0.3">
      <c r="A164" s="238"/>
      <c r="B164" s="238"/>
      <c r="C164" s="238"/>
      <c r="D164" s="238"/>
      <c r="E164" s="238"/>
      <c r="F164" s="238"/>
      <c r="G164" s="238"/>
      <c r="H164" s="238"/>
      <c r="I164" s="238"/>
      <c r="K164" s="238"/>
      <c r="L164" s="238"/>
      <c r="M164" s="238"/>
      <c r="N164" s="238"/>
      <c r="O164" s="238"/>
      <c r="P164" s="238"/>
    </row>
    <row r="165" spans="1:22" x14ac:dyDescent="0.3">
      <c r="I165" s="238"/>
      <c r="K165" s="238"/>
      <c r="L165" s="238"/>
      <c r="M165" s="238"/>
      <c r="N165" s="238"/>
      <c r="O165" s="238"/>
      <c r="P165" s="238"/>
    </row>
    <row r="166" spans="1:22" x14ac:dyDescent="0.3">
      <c r="J166" s="238"/>
      <c r="K166" s="238"/>
      <c r="L166" s="238"/>
      <c r="M166" s="238"/>
      <c r="N166" s="238"/>
      <c r="O166" s="238"/>
      <c r="P166" s="238"/>
    </row>
    <row r="167" spans="1:22" x14ac:dyDescent="0.3">
      <c r="J167" s="238"/>
      <c r="K167" s="238"/>
      <c r="L167" s="238"/>
      <c r="M167" s="238"/>
      <c r="N167" s="238"/>
      <c r="O167" s="238"/>
      <c r="P167" s="238"/>
    </row>
    <row r="168" spans="1:22" x14ac:dyDescent="0.3">
      <c r="J168" s="238"/>
      <c r="K168" s="238"/>
      <c r="L168" s="238"/>
      <c r="M168" s="238"/>
      <c r="N168" s="238"/>
      <c r="O168" s="238"/>
      <c r="P168" s="238"/>
    </row>
    <row r="169" spans="1:22" x14ac:dyDescent="0.3">
      <c r="J169" s="238"/>
      <c r="K169" s="238"/>
      <c r="L169" s="238"/>
      <c r="M169" s="238"/>
      <c r="N169" s="238"/>
      <c r="O169" s="238"/>
      <c r="P169" s="238"/>
    </row>
    <row r="170" spans="1:22" x14ac:dyDescent="0.3">
      <c r="J170" s="238"/>
      <c r="K170" s="238"/>
      <c r="L170" s="238"/>
      <c r="M170" s="238"/>
      <c r="N170" s="238"/>
      <c r="O170" s="238"/>
      <c r="P170" s="238"/>
    </row>
    <row r="171" spans="1:22" x14ac:dyDescent="0.3">
      <c r="J171" s="238"/>
      <c r="K171" s="238"/>
      <c r="L171" s="238"/>
      <c r="M171" s="238"/>
      <c r="N171" s="238"/>
      <c r="O171" s="238"/>
      <c r="P171" s="238"/>
    </row>
    <row r="172" spans="1:22" x14ac:dyDescent="0.3">
      <c r="J172" s="238"/>
      <c r="K172" s="238"/>
      <c r="L172" s="238"/>
      <c r="M172" s="238"/>
      <c r="N172" s="238"/>
      <c r="O172" s="238"/>
      <c r="P172" s="238"/>
    </row>
    <row r="173" spans="1:22" x14ac:dyDescent="0.3">
      <c r="J173" s="238"/>
      <c r="K173" s="238"/>
      <c r="L173" s="238"/>
      <c r="M173" s="238"/>
      <c r="N173" s="238"/>
      <c r="O173" s="238"/>
      <c r="P173" s="238"/>
    </row>
    <row r="174" spans="1:22" x14ac:dyDescent="0.3">
      <c r="J174" s="238"/>
      <c r="K174" s="238"/>
      <c r="L174" s="238"/>
      <c r="M174" s="238"/>
      <c r="N174" s="238"/>
      <c r="O174" s="238"/>
      <c r="P174" s="238"/>
    </row>
    <row r="175" spans="1:22" x14ac:dyDescent="0.3">
      <c r="J175" s="238"/>
      <c r="K175" s="238"/>
      <c r="L175" s="238"/>
      <c r="M175" s="238"/>
      <c r="N175" s="238"/>
      <c r="O175" s="238"/>
      <c r="P175" s="238"/>
    </row>
    <row r="176" spans="1:22" x14ac:dyDescent="0.3">
      <c r="J176" s="238"/>
      <c r="K176" s="238"/>
      <c r="L176" s="238"/>
      <c r="M176" s="238"/>
      <c r="N176" s="238"/>
      <c r="O176" s="238"/>
      <c r="P176" s="238"/>
    </row>
  </sheetData>
  <pageMargins left="0.70866141732283472" right="0.70866141732283472" top="0.74803149606299213" bottom="0.74803149606299213" header="0.31496062992125984" footer="0.31496062992125984"/>
  <pageSetup scale="70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50"/>
    <pageSetUpPr fitToPage="1"/>
  </sheetPr>
  <dimension ref="A2:DI1172"/>
  <sheetViews>
    <sheetView showGridLines="0" zoomScale="85" zoomScaleNormal="85" workbookViewId="0">
      <pane ySplit="4" topLeftCell="A5" activePane="bottomLeft" state="frozen"/>
      <selection activeCell="M247" sqref="M247"/>
      <selection pane="bottomLeft" activeCell="E534" sqref="E534"/>
    </sheetView>
  </sheetViews>
  <sheetFormatPr baseColWidth="10" defaultColWidth="9.109375" defaultRowHeight="13.8" outlineLevelRow="1" outlineLevelCol="1" x14ac:dyDescent="0.3"/>
  <cols>
    <col min="1" max="1" width="4.6640625" style="233" customWidth="1"/>
    <col min="2" max="2" width="5.44140625" style="233" customWidth="1"/>
    <col min="3" max="3" width="27.109375" style="233" customWidth="1"/>
    <col min="4" max="4" width="13.6640625" style="233" customWidth="1"/>
    <col min="5" max="5" width="13.33203125" style="233" bestFit="1" customWidth="1"/>
    <col min="6" max="6" width="12.6640625" style="233" customWidth="1"/>
    <col min="7" max="7" width="11.6640625" style="233" customWidth="1"/>
    <col min="8" max="8" width="12.44140625" style="233" customWidth="1" outlineLevel="1"/>
    <col min="9" max="10" width="11.6640625" style="233" customWidth="1" outlineLevel="1"/>
    <col min="11" max="21" width="12.44140625" style="233" customWidth="1" outlineLevel="1"/>
    <col min="22" max="24" width="13.33203125" style="233" customWidth="1" outlineLevel="1"/>
    <col min="25" max="25" width="12.44140625" style="233" customWidth="1" outlineLevel="1"/>
    <col min="26" max="28" width="13.33203125" style="233" customWidth="1" outlineLevel="1"/>
    <col min="29" max="32" width="14.109375" style="233" customWidth="1" outlineLevel="1"/>
    <col min="33" max="37" width="14.109375" style="233" customWidth="1"/>
    <col min="38" max="38" width="14.33203125" style="233" customWidth="1"/>
    <col min="39" max="40" width="13.33203125" style="233" customWidth="1"/>
    <col min="41" max="41" width="14.88671875" style="233" customWidth="1"/>
    <col min="42" max="97" width="14.88671875" style="233" customWidth="1" outlineLevel="1"/>
    <col min="98" max="98" width="14.88671875" style="233" customWidth="1" outlineLevel="1" collapsed="1"/>
    <col min="99" max="100" width="14.88671875" style="233" customWidth="1"/>
    <col min="101" max="101" width="9.109375" style="233"/>
    <col min="102" max="103" width="11.44140625" style="233" customWidth="1"/>
    <col min="104" max="106" width="9.109375" style="233"/>
    <col min="107" max="107" width="10.6640625" style="233" customWidth="1"/>
    <col min="108" max="109" width="9.109375" style="233"/>
    <col min="110" max="110" width="10.6640625" style="233" customWidth="1"/>
    <col min="111" max="16384" width="9.109375" style="233"/>
  </cols>
  <sheetData>
    <row r="2" spans="1:102" ht="20.399999999999999" x14ac:dyDescent="0.35">
      <c r="E2" s="139"/>
      <c r="F2" s="288" t="str">
        <f>'Panel de Control'!$F$2</f>
        <v>Modelo Cargo de Terminación Móvil</v>
      </c>
      <c r="G2" s="139"/>
      <c r="H2" s="139"/>
      <c r="I2" s="139"/>
      <c r="J2" s="139"/>
      <c r="K2" s="139"/>
      <c r="L2" s="139"/>
      <c r="N2" s="139"/>
      <c r="O2" s="139"/>
      <c r="P2" s="139"/>
      <c r="Q2" s="139"/>
      <c r="R2" s="139"/>
      <c r="S2" s="139"/>
      <c r="T2" s="139"/>
      <c r="U2" s="139"/>
      <c r="V2" s="139"/>
      <c r="W2" s="139"/>
    </row>
    <row r="3" spans="1:102" ht="20.399999999999999" x14ac:dyDescent="0.35">
      <c r="E3" s="139"/>
      <c r="F3" s="289" t="s">
        <v>494</v>
      </c>
      <c r="G3" s="139"/>
      <c r="H3" s="139"/>
      <c r="I3" s="139"/>
      <c r="J3" s="139"/>
      <c r="K3" s="139"/>
      <c r="L3" s="139"/>
      <c r="N3" s="139"/>
      <c r="O3" s="139"/>
      <c r="P3" s="139"/>
      <c r="Q3" s="139"/>
      <c r="R3" s="139"/>
      <c r="S3" s="139"/>
      <c r="T3" s="139"/>
      <c r="U3" s="139"/>
      <c r="V3" s="139"/>
      <c r="W3" s="139"/>
    </row>
    <row r="4" spans="1:102" s="141" customFormat="1" ht="12.75" customHeight="1" thickBot="1" x14ac:dyDescent="0.4"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</row>
    <row r="5" spans="1:102" ht="14.4" thickTop="1" x14ac:dyDescent="0.3"/>
    <row r="6" spans="1:102" ht="21" thickBot="1" x14ac:dyDescent="0.4">
      <c r="B6" s="3" t="s">
        <v>441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</row>
    <row r="7" spans="1:102" ht="14.4" thickTop="1" x14ac:dyDescent="0.3">
      <c r="B7" s="233" t="s">
        <v>448</v>
      </c>
      <c r="AA7" s="238"/>
      <c r="AB7" s="238"/>
      <c r="AC7" s="238"/>
      <c r="AD7" s="238"/>
      <c r="AE7" s="238"/>
      <c r="AF7" s="238"/>
      <c r="AG7" s="238"/>
    </row>
    <row r="8" spans="1:102" x14ac:dyDescent="0.3">
      <c r="AA8" s="238"/>
      <c r="AB8" s="238"/>
      <c r="AC8" s="238"/>
      <c r="AD8" s="238"/>
      <c r="AE8" s="238"/>
      <c r="AF8" s="238"/>
      <c r="AG8" s="238"/>
    </row>
    <row r="9" spans="1:102" ht="18" thickBot="1" x14ac:dyDescent="0.35">
      <c r="B9" s="75" t="s">
        <v>498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</row>
    <row r="10" spans="1:102" outlineLevel="1" x14ac:dyDescent="0.3"/>
    <row r="11" spans="1:102" outlineLevel="1" x14ac:dyDescent="0.3">
      <c r="B11" s="69" t="s">
        <v>79</v>
      </c>
      <c r="C11" s="69" t="s">
        <v>195</v>
      </c>
      <c r="E11" s="69">
        <v>201401</v>
      </c>
      <c r="F11" s="69">
        <v>201402</v>
      </c>
      <c r="G11" s="69">
        <v>201403</v>
      </c>
      <c r="H11" s="69">
        <v>201404</v>
      </c>
      <c r="I11" s="69">
        <v>201405</v>
      </c>
      <c r="J11" s="69">
        <v>201406</v>
      </c>
      <c r="K11" s="69">
        <v>201407</v>
      </c>
      <c r="L11" s="69">
        <v>201408</v>
      </c>
      <c r="M11" s="69">
        <v>201409</v>
      </c>
      <c r="N11" s="69">
        <v>201410</v>
      </c>
      <c r="O11" s="69">
        <v>201411</v>
      </c>
      <c r="P11" s="69">
        <v>201412</v>
      </c>
      <c r="Q11" s="69">
        <v>201501</v>
      </c>
      <c r="R11" s="69">
        <v>201502</v>
      </c>
      <c r="S11" s="69">
        <v>201503</v>
      </c>
      <c r="T11" s="69">
        <v>201504</v>
      </c>
      <c r="U11" s="69">
        <v>201505</v>
      </c>
      <c r="V11" s="69">
        <v>201506</v>
      </c>
      <c r="W11" s="69">
        <v>201507</v>
      </c>
      <c r="X11" s="69">
        <v>201508</v>
      </c>
      <c r="Y11" s="69">
        <v>201509</v>
      </c>
      <c r="Z11" s="69">
        <v>201510</v>
      </c>
      <c r="AA11" s="69">
        <v>201511</v>
      </c>
      <c r="AB11" s="69">
        <v>201512</v>
      </c>
      <c r="AC11" s="69">
        <v>201601</v>
      </c>
      <c r="AD11" s="69">
        <v>201602</v>
      </c>
      <c r="AE11" s="69">
        <v>201603</v>
      </c>
      <c r="AF11" s="69">
        <v>201604</v>
      </c>
      <c r="AG11" s="69">
        <v>201605</v>
      </c>
      <c r="AH11" s="69">
        <v>201606</v>
      </c>
      <c r="AI11" s="69">
        <v>201607</v>
      </c>
      <c r="AJ11" s="69">
        <v>201608</v>
      </c>
      <c r="AK11" s="69">
        <v>201609</v>
      </c>
      <c r="AL11" s="69">
        <v>201610</v>
      </c>
      <c r="AM11" s="69">
        <v>201611</v>
      </c>
      <c r="AN11" s="69">
        <v>201612</v>
      </c>
      <c r="AO11" s="69">
        <v>201701</v>
      </c>
      <c r="AP11" s="69">
        <v>201702</v>
      </c>
      <c r="AQ11" s="69">
        <v>201703</v>
      </c>
      <c r="AR11" s="69">
        <v>201704</v>
      </c>
      <c r="AS11" s="69">
        <v>201705</v>
      </c>
      <c r="AT11" s="69">
        <v>201706</v>
      </c>
      <c r="AU11" s="69">
        <v>201707</v>
      </c>
      <c r="AV11" s="69">
        <v>201708</v>
      </c>
      <c r="AW11" s="69">
        <v>201709</v>
      </c>
      <c r="AX11" s="69">
        <v>201710</v>
      </c>
      <c r="AY11" s="69">
        <v>201711</v>
      </c>
      <c r="AZ11" s="69">
        <v>201712</v>
      </c>
      <c r="BA11" s="69">
        <v>201801</v>
      </c>
      <c r="BB11" s="69">
        <v>201802</v>
      </c>
      <c r="BC11" s="69">
        <v>201803</v>
      </c>
      <c r="BD11" s="69">
        <v>201804</v>
      </c>
      <c r="BE11" s="69">
        <v>201805</v>
      </c>
      <c r="BF11" s="69">
        <v>201806</v>
      </c>
      <c r="BG11" s="69">
        <v>201807</v>
      </c>
      <c r="BH11" s="69">
        <v>201808</v>
      </c>
      <c r="BI11" s="69">
        <v>201809</v>
      </c>
      <c r="BJ11" s="69">
        <v>201810</v>
      </c>
      <c r="BK11" s="69">
        <v>201811</v>
      </c>
      <c r="BL11" s="69">
        <v>201812</v>
      </c>
      <c r="BM11" s="69">
        <v>201901</v>
      </c>
      <c r="BN11" s="69">
        <v>201902</v>
      </c>
      <c r="BO11" s="69">
        <v>201903</v>
      </c>
      <c r="BP11" s="69">
        <v>201904</v>
      </c>
      <c r="BQ11" s="69">
        <v>201905</v>
      </c>
      <c r="BR11" s="69">
        <v>201906</v>
      </c>
      <c r="BS11" s="69">
        <v>201907</v>
      </c>
      <c r="BT11" s="69">
        <v>201908</v>
      </c>
      <c r="BU11" s="69">
        <v>201909</v>
      </c>
      <c r="BV11" s="69">
        <v>201910</v>
      </c>
      <c r="BW11" s="69">
        <v>201911</v>
      </c>
      <c r="BX11" s="69">
        <v>201912</v>
      </c>
      <c r="BY11" s="69">
        <v>202001</v>
      </c>
      <c r="BZ11" s="69">
        <v>202002</v>
      </c>
      <c r="CA11" s="69">
        <v>202003</v>
      </c>
      <c r="CB11" s="69">
        <v>202004</v>
      </c>
      <c r="CC11" s="69">
        <v>202005</v>
      </c>
      <c r="CD11" s="69">
        <v>202006</v>
      </c>
      <c r="CE11" s="69">
        <v>202007</v>
      </c>
      <c r="CF11" s="69">
        <v>202008</v>
      </c>
      <c r="CG11" s="69">
        <v>202009</v>
      </c>
      <c r="CH11" s="69">
        <v>202010</v>
      </c>
      <c r="CI11" s="69">
        <v>202011</v>
      </c>
      <c r="CJ11" s="69">
        <v>202012</v>
      </c>
      <c r="CK11" s="69">
        <v>202101</v>
      </c>
      <c r="CL11" s="69">
        <v>202102</v>
      </c>
      <c r="CM11" s="69">
        <v>202103</v>
      </c>
      <c r="CN11" s="69">
        <v>202104</v>
      </c>
      <c r="CO11" s="69">
        <v>202105</v>
      </c>
      <c r="CP11" s="69">
        <v>202106</v>
      </c>
      <c r="CQ11" s="69">
        <v>202107</v>
      </c>
      <c r="CR11" s="69">
        <v>202108</v>
      </c>
      <c r="CS11" s="69">
        <v>202109</v>
      </c>
      <c r="CT11" s="69">
        <v>202110</v>
      </c>
      <c r="CU11" s="69">
        <v>202111</v>
      </c>
      <c r="CV11" s="69">
        <v>202112</v>
      </c>
    </row>
    <row r="12" spans="1:102" outlineLevel="1" x14ac:dyDescent="0.3">
      <c r="A12" s="290"/>
      <c r="B12" s="154">
        <v>1</v>
      </c>
      <c r="C12" s="242" t="s">
        <v>170</v>
      </c>
      <c r="D12" s="143" t="s">
        <v>443</v>
      </c>
      <c r="E12" s="242">
        <f t="shared" ref="E12:BP15" si="0">E111+E256+E392+E528</f>
        <v>2440</v>
      </c>
      <c r="F12" s="242">
        <f t="shared" si="0"/>
        <v>2440</v>
      </c>
      <c r="G12" s="242">
        <f t="shared" si="0"/>
        <v>2440</v>
      </c>
      <c r="H12" s="242">
        <f t="shared" si="0"/>
        <v>2438</v>
      </c>
      <c r="I12" s="242">
        <f t="shared" si="0"/>
        <v>2437</v>
      </c>
      <c r="J12" s="242">
        <f t="shared" si="0"/>
        <v>2435</v>
      </c>
      <c r="K12" s="242">
        <f t="shared" si="0"/>
        <v>2435</v>
      </c>
      <c r="L12" s="242">
        <f t="shared" si="0"/>
        <v>2435</v>
      </c>
      <c r="M12" s="242">
        <f t="shared" si="0"/>
        <v>2435</v>
      </c>
      <c r="N12" s="242">
        <f t="shared" si="0"/>
        <v>2435</v>
      </c>
      <c r="O12" s="242">
        <f t="shared" si="0"/>
        <v>2435</v>
      </c>
      <c r="P12" s="242">
        <f t="shared" si="0"/>
        <v>2435</v>
      </c>
      <c r="Q12" s="242">
        <f t="shared" si="0"/>
        <v>2435</v>
      </c>
      <c r="R12" s="242">
        <f t="shared" si="0"/>
        <v>2439</v>
      </c>
      <c r="S12" s="242">
        <f t="shared" si="0"/>
        <v>2443</v>
      </c>
      <c r="T12" s="242">
        <f t="shared" si="0"/>
        <v>2451</v>
      </c>
      <c r="U12" s="242">
        <f t="shared" si="0"/>
        <v>2452</v>
      </c>
      <c r="V12" s="242">
        <f t="shared" si="0"/>
        <v>2459</v>
      </c>
      <c r="W12" s="242">
        <f t="shared" si="0"/>
        <v>2466</v>
      </c>
      <c r="X12" s="242">
        <f t="shared" si="0"/>
        <v>2470</v>
      </c>
      <c r="Y12" s="242">
        <f t="shared" si="0"/>
        <v>2471</v>
      </c>
      <c r="Z12" s="242">
        <f t="shared" si="0"/>
        <v>2471</v>
      </c>
      <c r="AA12" s="242">
        <f t="shared" si="0"/>
        <v>2456</v>
      </c>
      <c r="AB12" s="242">
        <f t="shared" si="0"/>
        <v>2452</v>
      </c>
      <c r="AC12" s="242">
        <f t="shared" si="0"/>
        <v>2458</v>
      </c>
      <c r="AD12" s="242">
        <f t="shared" si="0"/>
        <v>2462</v>
      </c>
      <c r="AE12" s="242">
        <f t="shared" si="0"/>
        <v>2474</v>
      </c>
      <c r="AF12" s="242">
        <f t="shared" si="0"/>
        <v>2483</v>
      </c>
      <c r="AG12" s="242">
        <f t="shared" si="0"/>
        <v>2470</v>
      </c>
      <c r="AH12" s="242">
        <f t="shared" si="0"/>
        <v>2484</v>
      </c>
      <c r="AI12" s="242">
        <f t="shared" si="0"/>
        <v>2497</v>
      </c>
      <c r="AJ12" s="242">
        <f t="shared" si="0"/>
        <v>2508</v>
      </c>
      <c r="AK12" s="242">
        <f t="shared" si="0"/>
        <v>2526</v>
      </c>
      <c r="AL12" s="242">
        <f t="shared" si="0"/>
        <v>2527.9270797962649</v>
      </c>
      <c r="AM12" s="242">
        <f t="shared" si="0"/>
        <v>2529.8541595925299</v>
      </c>
      <c r="AN12" s="242">
        <f t="shared" si="0"/>
        <v>2531.7812393887943</v>
      </c>
      <c r="AO12" s="242">
        <f t="shared" si="0"/>
        <v>2533.7083191850597</v>
      </c>
      <c r="AP12" s="242">
        <f t="shared" si="0"/>
        <v>2535.6353989813242</v>
      </c>
      <c r="AQ12" s="242">
        <f t="shared" si="0"/>
        <v>2537.5624787775891</v>
      </c>
      <c r="AR12" s="242">
        <f t="shared" si="0"/>
        <v>2539.4895585738541</v>
      </c>
      <c r="AS12" s="242">
        <f t="shared" si="0"/>
        <v>2541.416638370119</v>
      </c>
      <c r="AT12" s="242">
        <f t="shared" si="0"/>
        <v>2543.343718166384</v>
      </c>
      <c r="AU12" s="242">
        <f t="shared" si="0"/>
        <v>2545.2707979626484</v>
      </c>
      <c r="AV12" s="242">
        <f t="shared" si="0"/>
        <v>2547.1978777589134</v>
      </c>
      <c r="AW12" s="242">
        <f t="shared" si="0"/>
        <v>2549.1249575551783</v>
      </c>
      <c r="AX12" s="242">
        <f t="shared" si="0"/>
        <v>2551.0520373514432</v>
      </c>
      <c r="AY12" s="242">
        <f t="shared" si="0"/>
        <v>2552.9791171477082</v>
      </c>
      <c r="AZ12" s="242">
        <f t="shared" si="0"/>
        <v>2554.9061969439726</v>
      </c>
      <c r="BA12" s="242">
        <f t="shared" si="0"/>
        <v>2556.833276740238</v>
      </c>
      <c r="BB12" s="242">
        <f t="shared" si="0"/>
        <v>2558.7603565365025</v>
      </c>
      <c r="BC12" s="242">
        <f t="shared" si="0"/>
        <v>2560.6874363327674</v>
      </c>
      <c r="BD12" s="242">
        <f t="shared" si="0"/>
        <v>2562.6145161290324</v>
      </c>
      <c r="BE12" s="242">
        <f t="shared" si="0"/>
        <v>2564.5415959252969</v>
      </c>
      <c r="BF12" s="242">
        <f t="shared" si="0"/>
        <v>2566.4686757215622</v>
      </c>
      <c r="BG12" s="242">
        <f t="shared" si="0"/>
        <v>2568.3957555178267</v>
      </c>
      <c r="BH12" s="242">
        <f t="shared" si="0"/>
        <v>2570.3228353140917</v>
      </c>
      <c r="BI12" s="242">
        <f t="shared" si="0"/>
        <v>2572.2499151103566</v>
      </c>
      <c r="BJ12" s="242">
        <f t="shared" si="0"/>
        <v>2574.1769949066215</v>
      </c>
      <c r="BK12" s="242">
        <f t="shared" si="0"/>
        <v>2576.1040747028865</v>
      </c>
      <c r="BL12" s="242">
        <f t="shared" si="0"/>
        <v>2578.0311544991509</v>
      </c>
      <c r="BM12" s="242">
        <f t="shared" si="0"/>
        <v>2579.9582342954159</v>
      </c>
      <c r="BN12" s="242">
        <f t="shared" si="0"/>
        <v>2581.8853140916808</v>
      </c>
      <c r="BO12" s="242">
        <f t="shared" si="0"/>
        <v>2583.8123938879457</v>
      </c>
      <c r="BP12" s="242">
        <f t="shared" si="0"/>
        <v>2585.7394736842107</v>
      </c>
      <c r="BQ12" s="242">
        <f t="shared" ref="BQ12:CV19" si="1">BQ111+BQ256+BQ392+BQ528</f>
        <v>2587.6665534804752</v>
      </c>
      <c r="BR12" s="242">
        <f t="shared" si="1"/>
        <v>2589.5936332767405</v>
      </c>
      <c r="BS12" s="242">
        <f t="shared" si="1"/>
        <v>2591.520713073005</v>
      </c>
      <c r="BT12" s="242">
        <f t="shared" si="1"/>
        <v>2593.44779286927</v>
      </c>
      <c r="BU12" s="242">
        <f t="shared" si="1"/>
        <v>2595.3748726655349</v>
      </c>
      <c r="BV12" s="242">
        <f t="shared" si="1"/>
        <v>2597.3019524617998</v>
      </c>
      <c r="BW12" s="242">
        <f t="shared" si="1"/>
        <v>2599.2290322580648</v>
      </c>
      <c r="BX12" s="242">
        <f t="shared" si="1"/>
        <v>2601.1561120543292</v>
      </c>
      <c r="BY12" s="242">
        <f t="shared" si="1"/>
        <v>2603.0831918505942</v>
      </c>
      <c r="BZ12" s="242">
        <f t="shared" si="1"/>
        <v>2605.0102716468591</v>
      </c>
      <c r="CA12" s="242">
        <f t="shared" si="1"/>
        <v>2606.937351443124</v>
      </c>
      <c r="CB12" s="242">
        <f t="shared" si="1"/>
        <v>2608.864431239389</v>
      </c>
      <c r="CC12" s="242">
        <f t="shared" si="1"/>
        <v>2610.7915110356535</v>
      </c>
      <c r="CD12" s="242">
        <f t="shared" si="1"/>
        <v>2612.7185908319188</v>
      </c>
      <c r="CE12" s="242">
        <f t="shared" si="1"/>
        <v>2614.6456706281833</v>
      </c>
      <c r="CF12" s="242">
        <f t="shared" si="1"/>
        <v>2616.5727504244483</v>
      </c>
      <c r="CG12" s="242">
        <f t="shared" si="1"/>
        <v>2618.4998302207132</v>
      </c>
      <c r="CH12" s="242">
        <f t="shared" si="1"/>
        <v>2620.4269100169777</v>
      </c>
      <c r="CI12" s="242">
        <f t="shared" si="1"/>
        <v>2622.3539898132431</v>
      </c>
      <c r="CJ12" s="242">
        <f t="shared" si="1"/>
        <v>2624.2810696095075</v>
      </c>
      <c r="CK12" s="242">
        <f t="shared" si="1"/>
        <v>2626.2081494057725</v>
      </c>
      <c r="CL12" s="242">
        <f t="shared" si="1"/>
        <v>2628.1352292020374</v>
      </c>
      <c r="CM12" s="242">
        <f t="shared" si="1"/>
        <v>2630.0623089983023</v>
      </c>
      <c r="CN12" s="242">
        <f t="shared" si="1"/>
        <v>2631.9893887945673</v>
      </c>
      <c r="CO12" s="242">
        <f t="shared" si="1"/>
        <v>2633.9164685908318</v>
      </c>
      <c r="CP12" s="242">
        <f t="shared" si="1"/>
        <v>2635.8435483870967</v>
      </c>
      <c r="CQ12" s="242">
        <f t="shared" si="1"/>
        <v>2637.7706281833616</v>
      </c>
      <c r="CR12" s="242">
        <f t="shared" si="1"/>
        <v>2639.6977079796266</v>
      </c>
      <c r="CS12" s="242">
        <f t="shared" si="1"/>
        <v>2641.6247877758915</v>
      </c>
      <c r="CT12" s="242">
        <f t="shared" si="1"/>
        <v>2643.551867572156</v>
      </c>
      <c r="CU12" s="242">
        <f t="shared" si="1"/>
        <v>2645.4789473684214</v>
      </c>
      <c r="CV12" s="242">
        <f t="shared" si="1"/>
        <v>2647.4060271646858</v>
      </c>
    </row>
    <row r="13" spans="1:102" outlineLevel="1" x14ac:dyDescent="0.3">
      <c r="A13" s="290"/>
      <c r="B13" s="154">
        <v>2</v>
      </c>
      <c r="C13" s="242" t="s">
        <v>171</v>
      </c>
      <c r="D13" s="143" t="s">
        <v>443</v>
      </c>
      <c r="E13" s="242">
        <f t="shared" si="0"/>
        <v>7399</v>
      </c>
      <c r="F13" s="242">
        <f t="shared" si="0"/>
        <v>7206</v>
      </c>
      <c r="G13" s="242">
        <f t="shared" si="0"/>
        <v>7071</v>
      </c>
      <c r="H13" s="242">
        <f t="shared" si="0"/>
        <v>6846</v>
      </c>
      <c r="I13" s="242">
        <f t="shared" si="0"/>
        <v>5930</v>
      </c>
      <c r="J13" s="242">
        <f t="shared" si="0"/>
        <v>4567</v>
      </c>
      <c r="K13" s="242">
        <f t="shared" si="0"/>
        <v>4027</v>
      </c>
      <c r="L13" s="242">
        <f t="shared" si="0"/>
        <v>2556</v>
      </c>
      <c r="M13" s="242">
        <f t="shared" si="0"/>
        <v>2527</v>
      </c>
      <c r="N13" s="242">
        <f t="shared" si="0"/>
        <v>2549</v>
      </c>
      <c r="O13" s="242">
        <f t="shared" si="0"/>
        <v>2525</v>
      </c>
      <c r="P13" s="242">
        <f t="shared" si="0"/>
        <v>2517</v>
      </c>
      <c r="Q13" s="242">
        <f t="shared" si="0"/>
        <v>2554</v>
      </c>
      <c r="R13" s="242">
        <f t="shared" si="0"/>
        <v>2627</v>
      </c>
      <c r="S13" s="242">
        <f t="shared" si="0"/>
        <v>2738</v>
      </c>
      <c r="T13" s="242">
        <f t="shared" si="0"/>
        <v>2847</v>
      </c>
      <c r="U13" s="242">
        <f t="shared" si="0"/>
        <v>2972</v>
      </c>
      <c r="V13" s="242">
        <f t="shared" si="0"/>
        <v>3177</v>
      </c>
      <c r="W13" s="242">
        <f t="shared" si="0"/>
        <v>3466</v>
      </c>
      <c r="X13" s="242">
        <f t="shared" si="0"/>
        <v>3486</v>
      </c>
      <c r="Y13" s="242">
        <f t="shared" si="0"/>
        <v>3408</v>
      </c>
      <c r="Z13" s="242">
        <f t="shared" si="0"/>
        <v>3233</v>
      </c>
      <c r="AA13" s="242">
        <f t="shared" si="0"/>
        <v>2706</v>
      </c>
      <c r="AB13" s="242">
        <f t="shared" si="0"/>
        <v>2668</v>
      </c>
      <c r="AC13" s="242">
        <f t="shared" si="0"/>
        <v>2690</v>
      </c>
      <c r="AD13" s="242">
        <f t="shared" si="0"/>
        <v>2706</v>
      </c>
      <c r="AE13" s="242">
        <f t="shared" si="0"/>
        <v>2677</v>
      </c>
      <c r="AF13" s="242">
        <f t="shared" si="0"/>
        <v>2721</v>
      </c>
      <c r="AG13" s="242">
        <f t="shared" si="0"/>
        <v>2635</v>
      </c>
      <c r="AH13" s="242">
        <f t="shared" si="0"/>
        <v>2626</v>
      </c>
      <c r="AI13" s="242">
        <f t="shared" si="0"/>
        <v>2624</v>
      </c>
      <c r="AJ13" s="242">
        <f t="shared" si="0"/>
        <v>2593</v>
      </c>
      <c r="AK13" s="242">
        <f t="shared" si="0"/>
        <v>2600</v>
      </c>
      <c r="AL13" s="242">
        <f t="shared" si="0"/>
        <v>2588.7387237609455</v>
      </c>
      <c r="AM13" s="242">
        <f t="shared" si="0"/>
        <v>2578.2460314160271</v>
      </c>
      <c r="AN13" s="242">
        <f t="shared" si="0"/>
        <v>2568.4694669922446</v>
      </c>
      <c r="AO13" s="242">
        <f t="shared" si="0"/>
        <v>2559.3601546450991</v>
      </c>
      <c r="AP13" s="242">
        <f t="shared" si="0"/>
        <v>2550.8725543142509</v>
      </c>
      <c r="AQ13" s="242">
        <f t="shared" si="0"/>
        <v>2542.9642340557202</v>
      </c>
      <c r="AR13" s="242">
        <f t="shared" si="0"/>
        <v>2535.5956579124513</v>
      </c>
      <c r="AS13" s="242">
        <f t="shared" si="0"/>
        <v>2528.7299882627449</v>
      </c>
      <c r="AT13" s="242">
        <f t="shared" si="0"/>
        <v>2522.3329016584416</v>
      </c>
      <c r="AU13" s="242">
        <f t="shared" si="0"/>
        <v>2516.3724172321754</v>
      </c>
      <c r="AV13" s="242">
        <f t="shared" si="0"/>
        <v>2510.818736815866</v>
      </c>
      <c r="AW13" s="242">
        <f t="shared" si="0"/>
        <v>2505.6440959711408</v>
      </c>
      <c r="AX13" s="242">
        <f t="shared" si="0"/>
        <v>2500.8226251869637</v>
      </c>
      <c r="AY13" s="242">
        <f t="shared" si="0"/>
        <v>2496.3302205505388</v>
      </c>
      <c r="AZ13" s="242">
        <f t="shared" si="0"/>
        <v>2492.1444232449526</v>
      </c>
      <c r="BA13" s="242">
        <f t="shared" si="0"/>
        <v>2488.2443072711171</v>
      </c>
      <c r="BB13" s="242">
        <f t="shared" si="0"/>
        <v>2484.6103748327105</v>
      </c>
      <c r="BC13" s="242">
        <f t="shared" si="0"/>
        <v>2481.2244588611093</v>
      </c>
      <c r="BD13" s="242">
        <f t="shared" si="0"/>
        <v>2478.0696321930136</v>
      </c>
      <c r="BE13" s="242">
        <f t="shared" si="0"/>
        <v>2475.1301229467108</v>
      </c>
      <c r="BF13" s="242">
        <f t="shared" si="0"/>
        <v>2472.391235673922</v>
      </c>
      <c r="BG13" s="242">
        <f t="shared" si="0"/>
        <v>2469.839277893052</v>
      </c>
      <c r="BH13" s="242">
        <f t="shared" si="0"/>
        <v>2467.4614916365499</v>
      </c>
      <c r="BI13" s="242">
        <f t="shared" si="0"/>
        <v>2465.2459896701803</v>
      </c>
      <c r="BJ13" s="242">
        <f t="shared" si="0"/>
        <v>2463.181696065335</v>
      </c>
      <c r="BK13" s="242">
        <f t="shared" si="0"/>
        <v>2461.2582908272939</v>
      </c>
      <c r="BL13" s="242">
        <f t="shared" si="0"/>
        <v>2459.4661583026177</v>
      </c>
      <c r="BM13" s="242">
        <f t="shared" si="0"/>
        <v>2457.7963391077437</v>
      </c>
      <c r="BN13" s="242">
        <f t="shared" si="0"/>
        <v>2456.2404853384623</v>
      </c>
      <c r="BO13" s="242">
        <f t="shared" si="0"/>
        <v>2454.7908188363531</v>
      </c>
      <c r="BP13" s="242">
        <f t="shared" si="0"/>
        <v>2453.4400923035455</v>
      </c>
      <c r="BQ13" s="242">
        <f t="shared" si="1"/>
        <v>2452.1815530714007</v>
      </c>
      <c r="BR13" s="242">
        <f t="shared" si="1"/>
        <v>2451.0089093419888</v>
      </c>
      <c r="BS13" s="242">
        <f t="shared" si="1"/>
        <v>2449.9162987335881</v>
      </c>
      <c r="BT13" s="242">
        <f t="shared" si="1"/>
        <v>2448.8982589729626</v>
      </c>
      <c r="BU13" s="242">
        <f t="shared" si="1"/>
        <v>2447.9497005878929</v>
      </c>
      <c r="BV13" s="242">
        <f t="shared" si="1"/>
        <v>2447.0658814634489</v>
      </c>
      <c r="BW13" s="242">
        <f t="shared" si="1"/>
        <v>2446.2423831347969</v>
      </c>
      <c r="BX13" s="242">
        <f t="shared" si="1"/>
        <v>2445.4750886980319</v>
      </c>
      <c r="BY13" s="242">
        <f t="shared" si="1"/>
        <v>2444.7601622285947</v>
      </c>
      <c r="BZ13" s="242">
        <f t="shared" si="1"/>
        <v>2444.0940296043873</v>
      </c>
      <c r="CA13" s="242">
        <f t="shared" si="1"/>
        <v>2443.473360637714</v>
      </c>
      <c r="CB13" s="242">
        <f t="shared" si="1"/>
        <v>2442.8950524267175</v>
      </c>
      <c r="CC13" s="242">
        <f t="shared" si="1"/>
        <v>2442.3562138430866</v>
      </c>
      <c r="CD13" s="242">
        <f t="shared" si="1"/>
        <v>2441.8541510784771</v>
      </c>
      <c r="CE13" s="242">
        <f t="shared" si="1"/>
        <v>2441.3863541773926</v>
      </c>
      <c r="CF13" s="242">
        <f t="shared" si="1"/>
        <v>2440.9504844891985</v>
      </c>
      <c r="CG13" s="242">
        <f t="shared" si="1"/>
        <v>2440.5443629765373</v>
      </c>
      <c r="CH13" s="242">
        <f t="shared" si="1"/>
        <v>2440.1659593216987</v>
      </c>
      <c r="CI13" s="242">
        <f t="shared" si="1"/>
        <v>2439.8133817764783</v>
      </c>
      <c r="CJ13" s="242">
        <f t="shared" si="1"/>
        <v>2439.4848677047876</v>
      </c>
      <c r="CK13" s="242">
        <f t="shared" si="1"/>
        <v>2439.1787747707322</v>
      </c>
      <c r="CL13" s="242">
        <f t="shared" si="1"/>
        <v>2438.8935727281014</v>
      </c>
      <c r="CM13" s="242">
        <f t="shared" si="1"/>
        <v>2438.6278357702349</v>
      </c>
      <c r="CN13" s="242">
        <f t="shared" si="1"/>
        <v>2438.3802354020013</v>
      </c>
      <c r="CO13" s="242">
        <f t="shared" si="1"/>
        <v>2438.1495337982742</v>
      </c>
      <c r="CP13" s="242">
        <f t="shared" si="1"/>
        <v>2437.9345776156888</v>
      </c>
      <c r="CQ13" s="242">
        <f t="shared" si="1"/>
        <v>2437.734292226748</v>
      </c>
      <c r="CR13" s="242">
        <f t="shared" si="1"/>
        <v>2437.547676347453</v>
      </c>
      <c r="CS13" s="242">
        <f t="shared" si="1"/>
        <v>2437.373797031596</v>
      </c>
      <c r="CT13" s="242">
        <f t="shared" si="1"/>
        <v>2437.2117850066975</v>
      </c>
      <c r="CU13" s="242">
        <f t="shared" si="1"/>
        <v>2437.0608303282625</v>
      </c>
      <c r="CV13" s="242">
        <f t="shared" si="1"/>
        <v>2436.9201783306357</v>
      </c>
    </row>
    <row r="14" spans="1:102" outlineLevel="1" x14ac:dyDescent="0.3">
      <c r="A14" s="290"/>
      <c r="B14" s="154">
        <v>3</v>
      </c>
      <c r="C14" s="242" t="s">
        <v>172</v>
      </c>
      <c r="D14" s="143" t="s">
        <v>443</v>
      </c>
      <c r="E14" s="242">
        <f t="shared" si="0"/>
        <v>2440</v>
      </c>
      <c r="F14" s="242">
        <f t="shared" si="0"/>
        <v>2440</v>
      </c>
      <c r="G14" s="242">
        <f t="shared" si="0"/>
        <v>2438</v>
      </c>
      <c r="H14" s="242">
        <f t="shared" si="0"/>
        <v>2438</v>
      </c>
      <c r="I14" s="242">
        <f t="shared" si="0"/>
        <v>2435</v>
      </c>
      <c r="J14" s="242">
        <f t="shared" si="0"/>
        <v>2435</v>
      </c>
      <c r="K14" s="242">
        <f t="shared" si="0"/>
        <v>2435</v>
      </c>
      <c r="L14" s="242">
        <f t="shared" si="0"/>
        <v>2435</v>
      </c>
      <c r="M14" s="242">
        <f t="shared" si="0"/>
        <v>2435</v>
      </c>
      <c r="N14" s="242">
        <f t="shared" si="0"/>
        <v>2435</v>
      </c>
      <c r="O14" s="242">
        <f t="shared" si="0"/>
        <v>2435</v>
      </c>
      <c r="P14" s="242">
        <f t="shared" si="0"/>
        <v>2437</v>
      </c>
      <c r="Q14" s="242">
        <f t="shared" si="0"/>
        <v>2437</v>
      </c>
      <c r="R14" s="242">
        <f t="shared" si="0"/>
        <v>2438</v>
      </c>
      <c r="S14" s="242">
        <f t="shared" si="0"/>
        <v>2441</v>
      </c>
      <c r="T14" s="242">
        <f t="shared" si="0"/>
        <v>2446</v>
      </c>
      <c r="U14" s="242">
        <f t="shared" si="0"/>
        <v>2447</v>
      </c>
      <c r="V14" s="242">
        <f t="shared" si="0"/>
        <v>2450</v>
      </c>
      <c r="W14" s="242">
        <f t="shared" si="0"/>
        <v>2448</v>
      </c>
      <c r="X14" s="242">
        <f t="shared" si="0"/>
        <v>2451</v>
      </c>
      <c r="Y14" s="242">
        <f t="shared" si="0"/>
        <v>2456</v>
      </c>
      <c r="Z14" s="242">
        <f t="shared" si="0"/>
        <v>2457</v>
      </c>
      <c r="AA14" s="242">
        <f t="shared" si="0"/>
        <v>2449</v>
      </c>
      <c r="AB14" s="242">
        <f t="shared" si="0"/>
        <v>2449</v>
      </c>
      <c r="AC14" s="242">
        <f t="shared" si="0"/>
        <v>2446</v>
      </c>
      <c r="AD14" s="242">
        <f t="shared" si="0"/>
        <v>2442</v>
      </c>
      <c r="AE14" s="242">
        <f t="shared" si="0"/>
        <v>2443</v>
      </c>
      <c r="AF14" s="242">
        <f t="shared" si="0"/>
        <v>2445</v>
      </c>
      <c r="AG14" s="242">
        <f t="shared" si="0"/>
        <v>2446</v>
      </c>
      <c r="AH14" s="242">
        <f t="shared" si="0"/>
        <v>2453</v>
      </c>
      <c r="AI14" s="242">
        <f t="shared" si="0"/>
        <v>2454</v>
      </c>
      <c r="AJ14" s="242">
        <f t="shared" si="0"/>
        <v>2459</v>
      </c>
      <c r="AK14" s="242">
        <f t="shared" si="0"/>
        <v>2463</v>
      </c>
      <c r="AL14" s="242">
        <f t="shared" si="0"/>
        <v>2463.5461758607098</v>
      </c>
      <c r="AM14" s="242">
        <f t="shared" si="0"/>
        <v>2464.0923517214196</v>
      </c>
      <c r="AN14" s="242">
        <f t="shared" si="0"/>
        <v>2464.6385275821294</v>
      </c>
      <c r="AO14" s="242">
        <f t="shared" si="0"/>
        <v>2465.1847034428392</v>
      </c>
      <c r="AP14" s="242">
        <f t="shared" si="0"/>
        <v>2465.730879303549</v>
      </c>
      <c r="AQ14" s="242">
        <f t="shared" si="0"/>
        <v>2466.2770551642589</v>
      </c>
      <c r="AR14" s="242">
        <f t="shared" si="0"/>
        <v>2466.8232310249687</v>
      </c>
      <c r="AS14" s="242">
        <f t="shared" si="0"/>
        <v>2467.3694068856785</v>
      </c>
      <c r="AT14" s="242">
        <f t="shared" si="0"/>
        <v>2467.9155827463883</v>
      </c>
      <c r="AU14" s="242">
        <f t="shared" si="0"/>
        <v>2468.4617586070981</v>
      </c>
      <c r="AV14" s="242">
        <f t="shared" si="0"/>
        <v>2469.0079344678079</v>
      </c>
      <c r="AW14" s="242">
        <f t="shared" si="0"/>
        <v>2469.5541103285177</v>
      </c>
      <c r="AX14" s="242">
        <f t="shared" si="0"/>
        <v>2470.1002861892275</v>
      </c>
      <c r="AY14" s="242">
        <f t="shared" si="0"/>
        <v>2470.6464620499373</v>
      </c>
      <c r="AZ14" s="242">
        <f t="shared" si="0"/>
        <v>2471.1926379106471</v>
      </c>
      <c r="BA14" s="242">
        <f t="shared" si="0"/>
        <v>2471.7388137713569</v>
      </c>
      <c r="BB14" s="242">
        <f t="shared" si="0"/>
        <v>2472.2849896320668</v>
      </c>
      <c r="BC14" s="242">
        <f t="shared" si="0"/>
        <v>2472.8311654927766</v>
      </c>
      <c r="BD14" s="242">
        <f t="shared" si="0"/>
        <v>2473.3773413534864</v>
      </c>
      <c r="BE14" s="242">
        <f t="shared" si="0"/>
        <v>2473.9235172141962</v>
      </c>
      <c r="BF14" s="242">
        <f t="shared" si="0"/>
        <v>2474.469693074906</v>
      </c>
      <c r="BG14" s="242">
        <f t="shared" si="0"/>
        <v>2475.0158689356158</v>
      </c>
      <c r="BH14" s="242">
        <f t="shared" si="0"/>
        <v>2475.5620447963256</v>
      </c>
      <c r="BI14" s="242">
        <f t="shared" si="0"/>
        <v>2476.1082206570354</v>
      </c>
      <c r="BJ14" s="242">
        <f t="shared" si="0"/>
        <v>2476.6543965177452</v>
      </c>
      <c r="BK14" s="242">
        <f t="shared" si="0"/>
        <v>2477.200572378455</v>
      </c>
      <c r="BL14" s="242">
        <f t="shared" si="0"/>
        <v>2477.7467482391648</v>
      </c>
      <c r="BM14" s="242">
        <f t="shared" si="0"/>
        <v>2478.2929240998747</v>
      </c>
      <c r="BN14" s="242">
        <f t="shared" si="0"/>
        <v>2478.8390999605845</v>
      </c>
      <c r="BO14" s="242">
        <f t="shared" si="0"/>
        <v>2479.3852758212947</v>
      </c>
      <c r="BP14" s="242">
        <f t="shared" si="0"/>
        <v>2479.9314516820045</v>
      </c>
      <c r="BQ14" s="242">
        <f t="shared" si="1"/>
        <v>2480.4776275427143</v>
      </c>
      <c r="BR14" s="242">
        <f t="shared" si="1"/>
        <v>2481.0238034034242</v>
      </c>
      <c r="BS14" s="242">
        <f t="shared" si="1"/>
        <v>2481.569979264134</v>
      </c>
      <c r="BT14" s="242">
        <f t="shared" si="1"/>
        <v>2482.1161551248438</v>
      </c>
      <c r="BU14" s="242">
        <f t="shared" si="1"/>
        <v>2482.6623309855536</v>
      </c>
      <c r="BV14" s="242">
        <f t="shared" si="1"/>
        <v>2483.2085068462634</v>
      </c>
      <c r="BW14" s="242">
        <f t="shared" si="1"/>
        <v>2483.7546827069732</v>
      </c>
      <c r="BX14" s="242">
        <f t="shared" si="1"/>
        <v>2484.300858567683</v>
      </c>
      <c r="BY14" s="242">
        <f t="shared" si="1"/>
        <v>2484.8470344283928</v>
      </c>
      <c r="BZ14" s="242">
        <f t="shared" si="1"/>
        <v>2485.3932102891026</v>
      </c>
      <c r="CA14" s="242">
        <f t="shared" si="1"/>
        <v>2485.9393861498124</v>
      </c>
      <c r="CB14" s="242">
        <f t="shared" si="1"/>
        <v>2486.4855620105222</v>
      </c>
      <c r="CC14" s="242">
        <f t="shared" si="1"/>
        <v>2487.0317378712321</v>
      </c>
      <c r="CD14" s="242">
        <f t="shared" si="1"/>
        <v>2487.5779137319419</v>
      </c>
      <c r="CE14" s="242">
        <f t="shared" si="1"/>
        <v>2488.1240895926517</v>
      </c>
      <c r="CF14" s="242">
        <f t="shared" si="1"/>
        <v>2488.6702654533615</v>
      </c>
      <c r="CG14" s="242">
        <f t="shared" si="1"/>
        <v>2489.2164413140713</v>
      </c>
      <c r="CH14" s="242">
        <f t="shared" si="1"/>
        <v>2489.7626171747811</v>
      </c>
      <c r="CI14" s="242">
        <f t="shared" si="1"/>
        <v>2490.3087930354909</v>
      </c>
      <c r="CJ14" s="242">
        <f t="shared" si="1"/>
        <v>2490.8549688962007</v>
      </c>
      <c r="CK14" s="242">
        <f t="shared" si="1"/>
        <v>2491.4011447569105</v>
      </c>
      <c r="CL14" s="242">
        <f t="shared" si="1"/>
        <v>2491.9473206176203</v>
      </c>
      <c r="CM14" s="242">
        <f t="shared" si="1"/>
        <v>2492.4934964783301</v>
      </c>
      <c r="CN14" s="242">
        <f t="shared" si="1"/>
        <v>2493.03967233904</v>
      </c>
      <c r="CO14" s="242">
        <f t="shared" si="1"/>
        <v>2493.5858481997498</v>
      </c>
      <c r="CP14" s="242">
        <f t="shared" si="1"/>
        <v>2494.1320240604596</v>
      </c>
      <c r="CQ14" s="242">
        <f t="shared" si="1"/>
        <v>2494.6781999211694</v>
      </c>
      <c r="CR14" s="242">
        <f t="shared" si="1"/>
        <v>2495.2243757818792</v>
      </c>
      <c r="CS14" s="242">
        <f t="shared" si="1"/>
        <v>2495.770551642589</v>
      </c>
      <c r="CT14" s="242">
        <f t="shared" si="1"/>
        <v>2496.3167275032993</v>
      </c>
      <c r="CU14" s="242">
        <f t="shared" si="1"/>
        <v>2496.8629033640091</v>
      </c>
      <c r="CV14" s="242">
        <f t="shared" si="1"/>
        <v>2497.4090792247189</v>
      </c>
    </row>
    <row r="15" spans="1:102" outlineLevel="1" x14ac:dyDescent="0.3">
      <c r="A15" s="290"/>
      <c r="B15" s="154">
        <v>4</v>
      </c>
      <c r="C15" s="242" t="s">
        <v>173</v>
      </c>
      <c r="D15" s="143" t="s">
        <v>443</v>
      </c>
      <c r="E15" s="242">
        <f t="shared" si="0"/>
        <v>4982</v>
      </c>
      <c r="F15" s="242">
        <f t="shared" si="0"/>
        <v>4907</v>
      </c>
      <c r="G15" s="242">
        <f t="shared" si="0"/>
        <v>4876</v>
      </c>
      <c r="H15" s="242">
        <f t="shared" si="0"/>
        <v>4671</v>
      </c>
      <c r="I15" s="242">
        <f t="shared" si="0"/>
        <v>4231</v>
      </c>
      <c r="J15" s="242">
        <f t="shared" si="0"/>
        <v>3671</v>
      </c>
      <c r="K15" s="242">
        <f t="shared" si="0"/>
        <v>3430</v>
      </c>
      <c r="L15" s="242">
        <f t="shared" si="0"/>
        <v>2551</v>
      </c>
      <c r="M15" s="242">
        <f t="shared" si="0"/>
        <v>2535</v>
      </c>
      <c r="N15" s="242">
        <f t="shared" si="0"/>
        <v>2574</v>
      </c>
      <c r="O15" s="242">
        <f t="shared" si="0"/>
        <v>2543</v>
      </c>
      <c r="P15" s="242">
        <f t="shared" si="0"/>
        <v>2556</v>
      </c>
      <c r="Q15" s="242">
        <f t="shared" si="0"/>
        <v>2591</v>
      </c>
      <c r="R15" s="242">
        <f t="shared" si="0"/>
        <v>2679</v>
      </c>
      <c r="S15" s="242">
        <f t="shared" si="0"/>
        <v>2828</v>
      </c>
      <c r="T15" s="242">
        <f t="shared" si="0"/>
        <v>2986</v>
      </c>
      <c r="U15" s="242">
        <f t="shared" si="0"/>
        <v>3152</v>
      </c>
      <c r="V15" s="242">
        <f t="shared" si="0"/>
        <v>3468</v>
      </c>
      <c r="W15" s="242">
        <f t="shared" si="0"/>
        <v>3627</v>
      </c>
      <c r="X15" s="242">
        <f t="shared" si="0"/>
        <v>3973</v>
      </c>
      <c r="Y15" s="242">
        <f t="shared" si="0"/>
        <v>4165</v>
      </c>
      <c r="Z15" s="242">
        <f t="shared" si="0"/>
        <v>3936</v>
      </c>
      <c r="AA15" s="242">
        <f t="shared" si="0"/>
        <v>3170</v>
      </c>
      <c r="AB15" s="242">
        <f t="shared" si="0"/>
        <v>2984</v>
      </c>
      <c r="AC15" s="242">
        <f t="shared" si="0"/>
        <v>2952</v>
      </c>
      <c r="AD15" s="242">
        <f t="shared" si="0"/>
        <v>2891</v>
      </c>
      <c r="AE15" s="242">
        <f t="shared" si="0"/>
        <v>2858</v>
      </c>
      <c r="AF15" s="242">
        <f t="shared" si="0"/>
        <v>2906</v>
      </c>
      <c r="AG15" s="242">
        <f t="shared" si="0"/>
        <v>2714</v>
      </c>
      <c r="AH15" s="242">
        <f t="shared" si="0"/>
        <v>2721</v>
      </c>
      <c r="AI15" s="242">
        <f t="shared" si="0"/>
        <v>2707</v>
      </c>
      <c r="AJ15" s="242">
        <f t="shared" si="0"/>
        <v>2695</v>
      </c>
      <c r="AK15" s="242">
        <f t="shared" si="0"/>
        <v>2721</v>
      </c>
      <c r="AL15" s="242">
        <f t="shared" si="0"/>
        <v>2712.4728031079203</v>
      </c>
      <c r="AM15" s="242">
        <f t="shared" si="0"/>
        <v>2704.1998477782045</v>
      </c>
      <c r="AN15" s="242">
        <f t="shared" si="0"/>
        <v>2696.1735537036498</v>
      </c>
      <c r="AO15" s="242">
        <f t="shared" si="0"/>
        <v>2688.3865665867434</v>
      </c>
      <c r="AP15" s="242">
        <f t="shared" si="0"/>
        <v>2680.8317514011023</v>
      </c>
      <c r="AQ15" s="242">
        <f t="shared" si="0"/>
        <v>2673.5021858538225</v>
      </c>
      <c r="AR15" s="242">
        <f t="shared" si="0"/>
        <v>2666.3911540427489</v>
      </c>
      <c r="AS15" s="242">
        <f t="shared" si="0"/>
        <v>2659.4921403028607</v>
      </c>
      <c r="AT15" s="242">
        <f t="shared" si="0"/>
        <v>2652.7988232361231</v>
      </c>
      <c r="AU15" s="242">
        <f t="shared" si="0"/>
        <v>2646.3050699193477</v>
      </c>
      <c r="AV15" s="242">
        <f t="shared" si="0"/>
        <v>2640.0049302847428</v>
      </c>
      <c r="AW15" s="242">
        <f t="shared" si="0"/>
        <v>2633.8926316680117</v>
      </c>
      <c r="AX15" s="242">
        <f t="shared" si="0"/>
        <v>2627.9625735190011</v>
      </c>
      <c r="AY15" s="242">
        <f t="shared" si="0"/>
        <v>2622.2093222700532</v>
      </c>
      <c r="AZ15" s="242">
        <f t="shared" si="0"/>
        <v>2616.6276063573623</v>
      </c>
      <c r="BA15" s="242">
        <f t="shared" si="0"/>
        <v>2611.2123113907664</v>
      </c>
      <c r="BB15" s="242">
        <f t="shared" si="0"/>
        <v>2605.9584754675584</v>
      </c>
      <c r="BC15" s="242">
        <f t="shared" si="0"/>
        <v>2600.8612846260139</v>
      </c>
      <c r="BD15" s="242">
        <f t="shared" si="0"/>
        <v>2595.9160684344779</v>
      </c>
      <c r="BE15" s="242">
        <f t="shared" si="0"/>
        <v>2591.1182957119599</v>
      </c>
      <c r="BF15" s="242">
        <f t="shared" si="0"/>
        <v>2586.4635703763242</v>
      </c>
      <c r="BG15" s="242">
        <f t="shared" si="0"/>
        <v>2581.9476274162671</v>
      </c>
      <c r="BH15" s="242">
        <f t="shared" si="0"/>
        <v>2577.566328983391</v>
      </c>
      <c r="BI15" s="242">
        <f t="shared" si="0"/>
        <v>2573.3156606007951</v>
      </c>
      <c r="BJ15" s="242">
        <f t="shared" si="0"/>
        <v>2569.1917274847074</v>
      </c>
      <c r="BK15" s="242">
        <f t="shared" si="0"/>
        <v>2565.1907509757898</v>
      </c>
      <c r="BL15" s="242">
        <f t="shared" si="0"/>
        <v>2561.3090650768445</v>
      </c>
      <c r="BM15" s="242">
        <f t="shared" si="0"/>
        <v>2557.5431130937509</v>
      </c>
      <c r="BN15" s="242">
        <f t="shared" si="0"/>
        <v>2553.8894443765521</v>
      </c>
      <c r="BO15" s="242">
        <f t="shared" si="0"/>
        <v>2550.3447111577102</v>
      </c>
      <c r="BP15" s="242">
        <f t="shared" ref="BP15" si="2">BP114+BP259+BP395+BP531</f>
        <v>2546.9056654846263</v>
      </c>
      <c r="BQ15" s="242">
        <f t="shared" si="1"/>
        <v>2543.5691562436241</v>
      </c>
      <c r="BR15" s="242">
        <f t="shared" si="1"/>
        <v>2540.3321262726577</v>
      </c>
      <c r="BS15" s="242">
        <f t="shared" si="1"/>
        <v>2537.1916095601109</v>
      </c>
      <c r="BT15" s="242">
        <f t="shared" si="1"/>
        <v>2534.1447285271124</v>
      </c>
      <c r="BU15" s="242">
        <f t="shared" si="1"/>
        <v>2531.1886913908802</v>
      </c>
      <c r="BV15" s="242">
        <f t="shared" si="1"/>
        <v>2528.3207896066788</v>
      </c>
      <c r="BW15" s="242">
        <f t="shared" si="1"/>
        <v>2525.5383953860473</v>
      </c>
      <c r="BX15" s="242">
        <f t="shared" si="1"/>
        <v>2522.8389592890203</v>
      </c>
      <c r="BY15" s="242">
        <f t="shared" si="1"/>
        <v>2520.220007888136</v>
      </c>
      <c r="BZ15" s="242">
        <f t="shared" si="1"/>
        <v>2517.6791415020984</v>
      </c>
      <c r="CA15" s="242">
        <f t="shared" si="1"/>
        <v>2515.2140319970058</v>
      </c>
      <c r="CB15" s="242">
        <f t="shared" si="1"/>
        <v>2512.8224206531386</v>
      </c>
      <c r="CC15" s="242">
        <f t="shared" si="1"/>
        <v>2510.5021160953497</v>
      </c>
      <c r="CD15" s="242">
        <f t="shared" si="1"/>
        <v>2508.2509922851618</v>
      </c>
      <c r="CE15" s="242">
        <f t="shared" si="1"/>
        <v>2506.0669865727286</v>
      </c>
      <c r="CF15" s="242">
        <f t="shared" si="1"/>
        <v>2503.9480978068814</v>
      </c>
      <c r="CG15" s="242">
        <f t="shared" si="1"/>
        <v>2501.8923845015188</v>
      </c>
      <c r="CH15" s="242">
        <f t="shared" si="1"/>
        <v>2499.8979630566755</v>
      </c>
      <c r="CI15" s="242">
        <f t="shared" si="1"/>
        <v>2497.9630060326222</v>
      </c>
      <c r="CJ15" s="242">
        <f t="shared" si="1"/>
        <v>2496.0857404754288</v>
      </c>
      <c r="CK15" s="242">
        <f t="shared" si="1"/>
        <v>2494.2644462924482</v>
      </c>
      <c r="CL15" s="242">
        <f t="shared" si="1"/>
        <v>2492.4974546762387</v>
      </c>
      <c r="CM15" s="242">
        <f t="shared" si="1"/>
        <v>2490.7831465754775</v>
      </c>
      <c r="CN15" s="242">
        <f t="shared" si="1"/>
        <v>2489.1199512114608</v>
      </c>
      <c r="CO15" s="242">
        <f t="shared" si="1"/>
        <v>2487.5063446388385</v>
      </c>
      <c r="CP15" s="242">
        <f t="shared" si="1"/>
        <v>2485.9408483492625</v>
      </c>
      <c r="CQ15" s="242">
        <f t="shared" si="1"/>
        <v>2484.422027916662</v>
      </c>
      <c r="CR15" s="242">
        <f t="shared" si="1"/>
        <v>2482.948491682916</v>
      </c>
      <c r="CS15" s="242">
        <f t="shared" si="1"/>
        <v>2481.5188894827115</v>
      </c>
      <c r="CT15" s="242">
        <f t="shared" si="1"/>
        <v>2480.1319114064181</v>
      </c>
      <c r="CU15" s="242">
        <f t="shared" si="1"/>
        <v>2478.7862865998504</v>
      </c>
      <c r="CV15" s="242">
        <f t="shared" si="1"/>
        <v>2477.4807820998153</v>
      </c>
    </row>
    <row r="16" spans="1:102" outlineLevel="1" x14ac:dyDescent="0.3">
      <c r="A16" s="290"/>
      <c r="B16" s="154">
        <v>5</v>
      </c>
      <c r="C16" s="242" t="s">
        <v>174</v>
      </c>
      <c r="D16" s="143" t="s">
        <v>443</v>
      </c>
      <c r="E16" s="242">
        <f t="shared" ref="E16:BP19" si="3">E115+E260+E396+E532</f>
        <v>2451</v>
      </c>
      <c r="F16" s="242">
        <f t="shared" si="3"/>
        <v>2451</v>
      </c>
      <c r="G16" s="242">
        <f t="shared" si="3"/>
        <v>2446</v>
      </c>
      <c r="H16" s="242">
        <f t="shared" si="3"/>
        <v>2444</v>
      </c>
      <c r="I16" s="242">
        <f t="shared" si="3"/>
        <v>2442</v>
      </c>
      <c r="J16" s="242">
        <f t="shared" si="3"/>
        <v>2437</v>
      </c>
      <c r="K16" s="242">
        <f t="shared" si="3"/>
        <v>2438</v>
      </c>
      <c r="L16" s="242">
        <f t="shared" si="3"/>
        <v>2438</v>
      </c>
      <c r="M16" s="242">
        <f t="shared" si="3"/>
        <v>2437</v>
      </c>
      <c r="N16" s="242">
        <f t="shared" si="3"/>
        <v>2437</v>
      </c>
      <c r="O16" s="242">
        <f t="shared" si="3"/>
        <v>2436</v>
      </c>
      <c r="P16" s="242">
        <f t="shared" si="3"/>
        <v>2435</v>
      </c>
      <c r="Q16" s="242">
        <f t="shared" si="3"/>
        <v>2435</v>
      </c>
      <c r="R16" s="242">
        <f t="shared" si="3"/>
        <v>2438</v>
      </c>
      <c r="S16" s="242">
        <f t="shared" si="3"/>
        <v>2438</v>
      </c>
      <c r="T16" s="242">
        <f t="shared" si="3"/>
        <v>2438</v>
      </c>
      <c r="U16" s="242">
        <f t="shared" si="3"/>
        <v>2441</v>
      </c>
      <c r="V16" s="242">
        <f t="shared" si="3"/>
        <v>2444</v>
      </c>
      <c r="W16" s="242">
        <f t="shared" si="3"/>
        <v>2447</v>
      </c>
      <c r="X16" s="242">
        <f t="shared" si="3"/>
        <v>2451</v>
      </c>
      <c r="Y16" s="242">
        <f t="shared" si="3"/>
        <v>2454</v>
      </c>
      <c r="Z16" s="242">
        <f t="shared" si="3"/>
        <v>2458</v>
      </c>
      <c r="AA16" s="242">
        <f t="shared" si="3"/>
        <v>2449</v>
      </c>
      <c r="AB16" s="242">
        <f t="shared" si="3"/>
        <v>2448</v>
      </c>
      <c r="AC16" s="242">
        <f t="shared" si="3"/>
        <v>2457</v>
      </c>
      <c r="AD16" s="242">
        <f t="shared" si="3"/>
        <v>2458</v>
      </c>
      <c r="AE16" s="242">
        <f t="shared" si="3"/>
        <v>2453</v>
      </c>
      <c r="AF16" s="242">
        <f t="shared" si="3"/>
        <v>2461</v>
      </c>
      <c r="AG16" s="242">
        <f t="shared" si="3"/>
        <v>2457</v>
      </c>
      <c r="AH16" s="242">
        <f t="shared" si="3"/>
        <v>2461</v>
      </c>
      <c r="AI16" s="242">
        <f t="shared" si="3"/>
        <v>2468</v>
      </c>
      <c r="AJ16" s="242">
        <f t="shared" si="3"/>
        <v>2465</v>
      </c>
      <c r="AK16" s="242">
        <f t="shared" si="3"/>
        <v>2468</v>
      </c>
      <c r="AL16" s="242">
        <f t="shared" si="3"/>
        <v>2468.756455142232</v>
      </c>
      <c r="AM16" s="242">
        <f t="shared" si="3"/>
        <v>2469.5129102844639</v>
      </c>
      <c r="AN16" s="242">
        <f t="shared" si="3"/>
        <v>2470.2693654266959</v>
      </c>
      <c r="AO16" s="242">
        <f t="shared" si="3"/>
        <v>2471.0258205689279</v>
      </c>
      <c r="AP16" s="242">
        <f t="shared" si="3"/>
        <v>2471.7822757111599</v>
      </c>
      <c r="AQ16" s="242">
        <f t="shared" si="3"/>
        <v>2472.5387308533918</v>
      </c>
      <c r="AR16" s="242">
        <f t="shared" si="3"/>
        <v>2473.2951859956238</v>
      </c>
      <c r="AS16" s="242">
        <f t="shared" si="3"/>
        <v>2474.0516411378558</v>
      </c>
      <c r="AT16" s="242">
        <f t="shared" si="3"/>
        <v>2474.8080962800877</v>
      </c>
      <c r="AU16" s="242">
        <f t="shared" si="3"/>
        <v>2475.5645514223197</v>
      </c>
      <c r="AV16" s="242">
        <f t="shared" si="3"/>
        <v>2476.3210065645517</v>
      </c>
      <c r="AW16" s="242">
        <f t="shared" si="3"/>
        <v>2477.0774617067837</v>
      </c>
      <c r="AX16" s="242">
        <f t="shared" si="3"/>
        <v>2477.8339168490156</v>
      </c>
      <c r="AY16" s="242">
        <f t="shared" si="3"/>
        <v>2478.5903719912476</v>
      </c>
      <c r="AZ16" s="242">
        <f t="shared" si="3"/>
        <v>2479.3468271334796</v>
      </c>
      <c r="BA16" s="242">
        <f t="shared" si="3"/>
        <v>2480.1032822757111</v>
      </c>
      <c r="BB16" s="242">
        <f t="shared" si="3"/>
        <v>2480.8597374179431</v>
      </c>
      <c r="BC16" s="242">
        <f t="shared" si="3"/>
        <v>2481.616192560175</v>
      </c>
      <c r="BD16" s="242">
        <f t="shared" si="3"/>
        <v>2482.372647702407</v>
      </c>
      <c r="BE16" s="242">
        <f t="shared" si="3"/>
        <v>2483.129102844639</v>
      </c>
      <c r="BF16" s="242">
        <f t="shared" si="3"/>
        <v>2483.8855579868709</v>
      </c>
      <c r="BG16" s="242">
        <f t="shared" si="3"/>
        <v>2484.6420131291029</v>
      </c>
      <c r="BH16" s="242">
        <f t="shared" si="3"/>
        <v>2485.3984682713349</v>
      </c>
      <c r="BI16" s="242">
        <f t="shared" si="3"/>
        <v>2486.1549234135668</v>
      </c>
      <c r="BJ16" s="242">
        <f t="shared" si="3"/>
        <v>2486.9113785557988</v>
      </c>
      <c r="BK16" s="242">
        <f t="shared" si="3"/>
        <v>2487.6678336980308</v>
      </c>
      <c r="BL16" s="242">
        <f t="shared" si="3"/>
        <v>2488.4242888402628</v>
      </c>
      <c r="BM16" s="242">
        <f t="shared" si="3"/>
        <v>2489.1807439824943</v>
      </c>
      <c r="BN16" s="242">
        <f t="shared" si="3"/>
        <v>2489.9371991247262</v>
      </c>
      <c r="BO16" s="242">
        <f t="shared" si="3"/>
        <v>2490.6936542669582</v>
      </c>
      <c r="BP16" s="242">
        <f t="shared" si="3"/>
        <v>2491.4501094091902</v>
      </c>
      <c r="BQ16" s="242">
        <f t="shared" si="1"/>
        <v>2492.2065645514222</v>
      </c>
      <c r="BR16" s="242">
        <f t="shared" si="1"/>
        <v>2492.9630196936541</v>
      </c>
      <c r="BS16" s="242">
        <f t="shared" si="1"/>
        <v>2493.7194748358861</v>
      </c>
      <c r="BT16" s="242">
        <f t="shared" si="1"/>
        <v>2494.4759299781181</v>
      </c>
      <c r="BU16" s="242">
        <f t="shared" si="1"/>
        <v>2495.23238512035</v>
      </c>
      <c r="BV16" s="242">
        <f t="shared" si="1"/>
        <v>2495.988840262582</v>
      </c>
      <c r="BW16" s="242">
        <f t="shared" si="1"/>
        <v>2496.745295404814</v>
      </c>
      <c r="BX16" s="242">
        <f t="shared" si="1"/>
        <v>2497.501750547046</v>
      </c>
      <c r="BY16" s="242">
        <f t="shared" si="1"/>
        <v>2498.2582056892779</v>
      </c>
      <c r="BZ16" s="242">
        <f t="shared" si="1"/>
        <v>2499.0146608315099</v>
      </c>
      <c r="CA16" s="242">
        <f t="shared" si="1"/>
        <v>2499.7711159737419</v>
      </c>
      <c r="CB16" s="242">
        <f t="shared" si="1"/>
        <v>2500.5275711159738</v>
      </c>
      <c r="CC16" s="242">
        <f t="shared" si="1"/>
        <v>2501.2840262582058</v>
      </c>
      <c r="CD16" s="242">
        <f t="shared" si="1"/>
        <v>2502.0404814004378</v>
      </c>
      <c r="CE16" s="242">
        <f t="shared" si="1"/>
        <v>2502.7969365426698</v>
      </c>
      <c r="CF16" s="242">
        <f t="shared" si="1"/>
        <v>2503.5533916849017</v>
      </c>
      <c r="CG16" s="242">
        <f t="shared" si="1"/>
        <v>2504.3098468271337</v>
      </c>
      <c r="CH16" s="242">
        <f t="shared" si="1"/>
        <v>2505.0663019693657</v>
      </c>
      <c r="CI16" s="242">
        <f t="shared" si="1"/>
        <v>2505.8227571115976</v>
      </c>
      <c r="CJ16" s="242">
        <f t="shared" si="1"/>
        <v>2506.5792122538296</v>
      </c>
      <c r="CK16" s="242">
        <f t="shared" si="1"/>
        <v>2507.3356673960616</v>
      </c>
      <c r="CL16" s="242">
        <f t="shared" si="1"/>
        <v>2508.0921225382936</v>
      </c>
      <c r="CM16" s="242">
        <f t="shared" si="1"/>
        <v>2508.8485776805255</v>
      </c>
      <c r="CN16" s="242">
        <f t="shared" si="1"/>
        <v>2509.605032822757</v>
      </c>
      <c r="CO16" s="242">
        <f t="shared" si="1"/>
        <v>2510.361487964989</v>
      </c>
      <c r="CP16" s="242">
        <f t="shared" si="1"/>
        <v>2511.117943107221</v>
      </c>
      <c r="CQ16" s="242">
        <f t="shared" si="1"/>
        <v>2511.874398249453</v>
      </c>
      <c r="CR16" s="242">
        <f t="shared" si="1"/>
        <v>2512.6308533916849</v>
      </c>
      <c r="CS16" s="242">
        <f t="shared" si="1"/>
        <v>2513.3873085339169</v>
      </c>
      <c r="CT16" s="242">
        <f t="shared" si="1"/>
        <v>2514.1437636761489</v>
      </c>
      <c r="CU16" s="242">
        <f t="shared" si="1"/>
        <v>2514.9002188183808</v>
      </c>
      <c r="CV16" s="242">
        <f t="shared" si="1"/>
        <v>2515.6566739606128</v>
      </c>
    </row>
    <row r="17" spans="1:100" outlineLevel="1" x14ac:dyDescent="0.3">
      <c r="A17" s="290"/>
      <c r="B17" s="154">
        <v>6</v>
      </c>
      <c r="C17" s="242" t="s">
        <v>175</v>
      </c>
      <c r="D17" s="143" t="s">
        <v>443</v>
      </c>
      <c r="E17" s="242">
        <f t="shared" si="3"/>
        <v>2525</v>
      </c>
      <c r="F17" s="242">
        <f t="shared" si="3"/>
        <v>2516</v>
      </c>
      <c r="G17" s="242">
        <f t="shared" si="3"/>
        <v>2514</v>
      </c>
      <c r="H17" s="242">
        <f t="shared" si="3"/>
        <v>2509</v>
      </c>
      <c r="I17" s="242">
        <f t="shared" si="3"/>
        <v>2490</v>
      </c>
      <c r="J17" s="242">
        <f t="shared" si="3"/>
        <v>2471</v>
      </c>
      <c r="K17" s="242">
        <f t="shared" si="3"/>
        <v>2467</v>
      </c>
      <c r="L17" s="242">
        <f t="shared" si="3"/>
        <v>2442</v>
      </c>
      <c r="M17" s="242">
        <f t="shared" si="3"/>
        <v>2442</v>
      </c>
      <c r="N17" s="242">
        <f t="shared" si="3"/>
        <v>2445</v>
      </c>
      <c r="O17" s="242">
        <f t="shared" si="3"/>
        <v>2446</v>
      </c>
      <c r="P17" s="242">
        <f t="shared" si="3"/>
        <v>2444</v>
      </c>
      <c r="Q17" s="242">
        <f t="shared" si="3"/>
        <v>2456</v>
      </c>
      <c r="R17" s="242">
        <f t="shared" si="3"/>
        <v>2502</v>
      </c>
      <c r="S17" s="242">
        <f t="shared" si="3"/>
        <v>2570</v>
      </c>
      <c r="T17" s="242">
        <f t="shared" si="3"/>
        <v>2628</v>
      </c>
      <c r="U17" s="242">
        <f t="shared" si="3"/>
        <v>2688</v>
      </c>
      <c r="V17" s="242">
        <f t="shared" si="3"/>
        <v>2750</v>
      </c>
      <c r="W17" s="242">
        <f t="shared" si="3"/>
        <v>2848</v>
      </c>
      <c r="X17" s="242">
        <f t="shared" si="3"/>
        <v>2880</v>
      </c>
      <c r="Y17" s="242">
        <f t="shared" si="3"/>
        <v>2883</v>
      </c>
      <c r="Z17" s="242">
        <f t="shared" si="3"/>
        <v>2828</v>
      </c>
      <c r="AA17" s="242">
        <f t="shared" si="3"/>
        <v>2596</v>
      </c>
      <c r="AB17" s="242">
        <f t="shared" si="3"/>
        <v>2620</v>
      </c>
      <c r="AC17" s="242">
        <f t="shared" si="3"/>
        <v>2678</v>
      </c>
      <c r="AD17" s="242">
        <f t="shared" si="3"/>
        <v>2648</v>
      </c>
      <c r="AE17" s="242">
        <f t="shared" si="3"/>
        <v>2634</v>
      </c>
      <c r="AF17" s="242">
        <f t="shared" si="3"/>
        <v>2632</v>
      </c>
      <c r="AG17" s="242">
        <f t="shared" si="3"/>
        <v>2557</v>
      </c>
      <c r="AH17" s="242">
        <f t="shared" si="3"/>
        <v>2566</v>
      </c>
      <c r="AI17" s="242">
        <f t="shared" si="3"/>
        <v>2581</v>
      </c>
      <c r="AJ17" s="242">
        <f t="shared" si="3"/>
        <v>2578</v>
      </c>
      <c r="AK17" s="242">
        <f t="shared" si="3"/>
        <v>2586</v>
      </c>
      <c r="AL17" s="242">
        <f t="shared" si="3"/>
        <v>2592.3960561497324</v>
      </c>
      <c r="AM17" s="242">
        <f t="shared" si="3"/>
        <v>2598.7921122994653</v>
      </c>
      <c r="AN17" s="242">
        <f t="shared" si="3"/>
        <v>2605.1881684491982</v>
      </c>
      <c r="AO17" s="242">
        <f t="shared" si="3"/>
        <v>2611.5842245989306</v>
      </c>
      <c r="AP17" s="242">
        <f t="shared" si="3"/>
        <v>2617.9802807486631</v>
      </c>
      <c r="AQ17" s="242">
        <f t="shared" si="3"/>
        <v>2624.3763368983955</v>
      </c>
      <c r="AR17" s="242">
        <f t="shared" si="3"/>
        <v>2630.7723930481284</v>
      </c>
      <c r="AS17" s="242">
        <f t="shared" si="3"/>
        <v>2637.1684491978613</v>
      </c>
      <c r="AT17" s="242">
        <f t="shared" si="3"/>
        <v>2643.5645053475937</v>
      </c>
      <c r="AU17" s="242">
        <f t="shared" si="3"/>
        <v>2649.9605614973261</v>
      </c>
      <c r="AV17" s="242">
        <f t="shared" si="3"/>
        <v>2656.3566176470586</v>
      </c>
      <c r="AW17" s="242">
        <f t="shared" si="3"/>
        <v>2662.7526737967914</v>
      </c>
      <c r="AX17" s="242">
        <f t="shared" si="3"/>
        <v>2669.1487299465243</v>
      </c>
      <c r="AY17" s="242">
        <f t="shared" si="3"/>
        <v>2675.5447860962568</v>
      </c>
      <c r="AZ17" s="242">
        <f t="shared" si="3"/>
        <v>2681.9408422459892</v>
      </c>
      <c r="BA17" s="242">
        <f t="shared" si="3"/>
        <v>2688.3368983957221</v>
      </c>
      <c r="BB17" s="242">
        <f t="shared" si="3"/>
        <v>2694.7329545454545</v>
      </c>
      <c r="BC17" s="242">
        <f t="shared" si="3"/>
        <v>2701.1290106951874</v>
      </c>
      <c r="BD17" s="242">
        <f t="shared" si="3"/>
        <v>2707.5250668449198</v>
      </c>
      <c r="BE17" s="242">
        <f t="shared" si="3"/>
        <v>2713.9211229946523</v>
      </c>
      <c r="BF17" s="242">
        <f t="shared" si="3"/>
        <v>2720.3171791443851</v>
      </c>
      <c r="BG17" s="242">
        <f t="shared" si="3"/>
        <v>2726.713235294118</v>
      </c>
      <c r="BH17" s="242">
        <f t="shared" si="3"/>
        <v>2733.1092914438505</v>
      </c>
      <c r="BI17" s="242">
        <f t="shared" si="3"/>
        <v>2739.5053475935829</v>
      </c>
      <c r="BJ17" s="242">
        <f t="shared" si="3"/>
        <v>2745.9014037433153</v>
      </c>
      <c r="BK17" s="242">
        <f t="shared" si="3"/>
        <v>2752.2974598930482</v>
      </c>
      <c r="BL17" s="242">
        <f t="shared" si="3"/>
        <v>2758.6935160427811</v>
      </c>
      <c r="BM17" s="242">
        <f t="shared" si="3"/>
        <v>2765.0895721925135</v>
      </c>
      <c r="BN17" s="242">
        <f t="shared" si="3"/>
        <v>2771.4856283422459</v>
      </c>
      <c r="BO17" s="242">
        <f t="shared" si="3"/>
        <v>2777.8816844919784</v>
      </c>
      <c r="BP17" s="242">
        <f t="shared" si="3"/>
        <v>2784.2777406417113</v>
      </c>
      <c r="BQ17" s="242">
        <f t="shared" si="1"/>
        <v>2790.6737967914441</v>
      </c>
      <c r="BR17" s="242">
        <f t="shared" si="1"/>
        <v>2797.0698529411766</v>
      </c>
      <c r="BS17" s="242">
        <f t="shared" si="1"/>
        <v>2803.465909090909</v>
      </c>
      <c r="BT17" s="242">
        <f t="shared" si="1"/>
        <v>2809.8619652406414</v>
      </c>
      <c r="BU17" s="242">
        <f t="shared" si="1"/>
        <v>2816.2580213903743</v>
      </c>
      <c r="BV17" s="242">
        <f t="shared" si="1"/>
        <v>2822.6540775401072</v>
      </c>
      <c r="BW17" s="242">
        <f t="shared" si="1"/>
        <v>2829.0501336898396</v>
      </c>
      <c r="BX17" s="242">
        <f t="shared" si="1"/>
        <v>2835.4461898395721</v>
      </c>
      <c r="BY17" s="242">
        <f t="shared" si="1"/>
        <v>2841.842245989305</v>
      </c>
      <c r="BZ17" s="242">
        <f t="shared" si="1"/>
        <v>2848.2383021390374</v>
      </c>
      <c r="CA17" s="242">
        <f t="shared" si="1"/>
        <v>2854.6343582887703</v>
      </c>
      <c r="CB17" s="242">
        <f t="shared" si="1"/>
        <v>2861.0304144385027</v>
      </c>
      <c r="CC17" s="242">
        <f t="shared" si="1"/>
        <v>2867.4264705882351</v>
      </c>
      <c r="CD17" s="242">
        <f t="shared" si="1"/>
        <v>2873.822526737968</v>
      </c>
      <c r="CE17" s="242">
        <f t="shared" si="1"/>
        <v>2880.2185828877009</v>
      </c>
      <c r="CF17" s="242">
        <f t="shared" si="1"/>
        <v>2886.6146390374333</v>
      </c>
      <c r="CG17" s="242">
        <f t="shared" si="1"/>
        <v>2893.0106951871658</v>
      </c>
      <c r="CH17" s="242">
        <f t="shared" si="1"/>
        <v>2899.4067513368982</v>
      </c>
      <c r="CI17" s="242">
        <f t="shared" si="1"/>
        <v>2905.8028074866311</v>
      </c>
      <c r="CJ17" s="242">
        <f t="shared" si="1"/>
        <v>2912.198863636364</v>
      </c>
      <c r="CK17" s="242">
        <f t="shared" si="1"/>
        <v>2918.5949197860964</v>
      </c>
      <c r="CL17" s="242">
        <f t="shared" si="1"/>
        <v>2924.9909759358288</v>
      </c>
      <c r="CM17" s="242">
        <f t="shared" si="1"/>
        <v>2931.3870320855613</v>
      </c>
      <c r="CN17" s="242">
        <f t="shared" si="1"/>
        <v>2937.7830882352941</v>
      </c>
      <c r="CO17" s="242">
        <f t="shared" si="1"/>
        <v>2944.179144385027</v>
      </c>
      <c r="CP17" s="242">
        <f t="shared" si="1"/>
        <v>2950.5752005347595</v>
      </c>
      <c r="CQ17" s="242">
        <f t="shared" si="1"/>
        <v>2956.9712566844919</v>
      </c>
      <c r="CR17" s="242">
        <f t="shared" si="1"/>
        <v>2963.3673128342248</v>
      </c>
      <c r="CS17" s="242">
        <f t="shared" si="1"/>
        <v>2969.7633689839572</v>
      </c>
      <c r="CT17" s="242">
        <f t="shared" si="1"/>
        <v>2976.1594251336901</v>
      </c>
      <c r="CU17" s="242">
        <f t="shared" si="1"/>
        <v>2982.5554812834225</v>
      </c>
      <c r="CV17" s="242">
        <f t="shared" si="1"/>
        <v>2988.951537433155</v>
      </c>
    </row>
    <row r="18" spans="1:100" outlineLevel="1" x14ac:dyDescent="0.3">
      <c r="A18" s="290"/>
      <c r="B18" s="154">
        <v>7</v>
      </c>
      <c r="C18" s="242" t="s">
        <v>176</v>
      </c>
      <c r="D18" s="143" t="s">
        <v>443</v>
      </c>
      <c r="E18" s="242">
        <f t="shared" si="3"/>
        <v>34043</v>
      </c>
      <c r="F18" s="242">
        <f t="shared" si="3"/>
        <v>30832</v>
      </c>
      <c r="G18" s="242">
        <f t="shared" si="3"/>
        <v>28132</v>
      </c>
      <c r="H18" s="242">
        <f t="shared" si="3"/>
        <v>24632</v>
      </c>
      <c r="I18" s="242">
        <f t="shared" si="3"/>
        <v>19500</v>
      </c>
      <c r="J18" s="242">
        <f t="shared" si="3"/>
        <v>11800</v>
      </c>
      <c r="K18" s="242">
        <f t="shared" si="3"/>
        <v>9554</v>
      </c>
      <c r="L18" s="242">
        <f t="shared" si="3"/>
        <v>2860</v>
      </c>
      <c r="M18" s="242">
        <f t="shared" si="3"/>
        <v>2750</v>
      </c>
      <c r="N18" s="242">
        <f t="shared" si="3"/>
        <v>2828</v>
      </c>
      <c r="O18" s="242">
        <f t="shared" si="3"/>
        <v>2720</v>
      </c>
      <c r="P18" s="242">
        <f t="shared" si="3"/>
        <v>2683</v>
      </c>
      <c r="Q18" s="242">
        <f t="shared" si="3"/>
        <v>2732</v>
      </c>
      <c r="R18" s="242">
        <f t="shared" si="3"/>
        <v>2883</v>
      </c>
      <c r="S18" s="242">
        <f t="shared" si="3"/>
        <v>3016</v>
      </c>
      <c r="T18" s="242">
        <f t="shared" si="3"/>
        <v>3171</v>
      </c>
      <c r="U18" s="242">
        <f t="shared" si="3"/>
        <v>3341</v>
      </c>
      <c r="V18" s="242">
        <f t="shared" si="3"/>
        <v>3496</v>
      </c>
      <c r="W18" s="242">
        <f t="shared" si="3"/>
        <v>3697</v>
      </c>
      <c r="X18" s="242">
        <f t="shared" si="3"/>
        <v>3845</v>
      </c>
      <c r="Y18" s="242">
        <f t="shared" si="3"/>
        <v>4033</v>
      </c>
      <c r="Z18" s="242">
        <f t="shared" si="3"/>
        <v>3782</v>
      </c>
      <c r="AA18" s="242">
        <f t="shared" si="3"/>
        <v>3108</v>
      </c>
      <c r="AB18" s="242">
        <f t="shared" si="3"/>
        <v>3047</v>
      </c>
      <c r="AC18" s="242">
        <f t="shared" si="3"/>
        <v>3059</v>
      </c>
      <c r="AD18" s="242">
        <f t="shared" si="3"/>
        <v>3067</v>
      </c>
      <c r="AE18" s="242">
        <f t="shared" si="3"/>
        <v>3101</v>
      </c>
      <c r="AF18" s="242">
        <f t="shared" si="3"/>
        <v>3111</v>
      </c>
      <c r="AG18" s="242">
        <f t="shared" si="3"/>
        <v>2781</v>
      </c>
      <c r="AH18" s="242">
        <f t="shared" si="3"/>
        <v>2762</v>
      </c>
      <c r="AI18" s="242">
        <f t="shared" si="3"/>
        <v>2778</v>
      </c>
      <c r="AJ18" s="242">
        <f t="shared" si="3"/>
        <v>2781</v>
      </c>
      <c r="AK18" s="242">
        <f t="shared" si="3"/>
        <v>2813</v>
      </c>
      <c r="AL18" s="242">
        <f t="shared" si="3"/>
        <v>2775.3708556413931</v>
      </c>
      <c r="AM18" s="242">
        <f t="shared" si="3"/>
        <v>2741.4876173810949</v>
      </c>
      <c r="AN18" s="242">
        <f t="shared" si="3"/>
        <v>2710.977387755278</v>
      </c>
      <c r="AO18" s="242">
        <f t="shared" si="3"/>
        <v>2683.5043904971967</v>
      </c>
      <c r="AP18" s="242">
        <f t="shared" si="3"/>
        <v>2658.7662751962266</v>
      </c>
      <c r="AQ18" s="242">
        <f t="shared" si="3"/>
        <v>2636.4907898207066</v>
      </c>
      <c r="AR18" s="242">
        <f t="shared" si="3"/>
        <v>2616.4327844844811</v>
      </c>
      <c r="AS18" s="242">
        <f t="shared" si="3"/>
        <v>2598.3715134824952</v>
      </c>
      <c r="AT18" s="242">
        <f t="shared" si="3"/>
        <v>2582.1082059033497</v>
      </c>
      <c r="AU18" s="242">
        <f t="shared" si="3"/>
        <v>2567.4638780825226</v>
      </c>
      <c r="AV18" s="242">
        <f t="shared" si="3"/>
        <v>2554.2773638214953</v>
      </c>
      <c r="AW18" s="242">
        <f t="shared" si="3"/>
        <v>2542.403540694635</v>
      </c>
      <c r="AX18" s="242">
        <f t="shared" si="3"/>
        <v>2531.7117329236726</v>
      </c>
      <c r="AY18" s="242">
        <f t="shared" si="3"/>
        <v>2522.0842732428364</v>
      </c>
      <c r="AZ18" s="242">
        <f t="shared" si="3"/>
        <v>2513.4152079274418</v>
      </c>
      <c r="BA18" s="242">
        <f t="shared" si="3"/>
        <v>2505.6091307342886</v>
      </c>
      <c r="BB18" s="242">
        <f t="shared" si="3"/>
        <v>2498.5801329209653</v>
      </c>
      <c r="BC18" s="242">
        <f t="shared" si="3"/>
        <v>2492.250857788631</v>
      </c>
      <c r="BD18" s="242">
        <f t="shared" si="3"/>
        <v>2486.5516493431742</v>
      </c>
      <c r="BE18" s="242">
        <f t="shared" si="3"/>
        <v>2481.4197857054533</v>
      </c>
      <c r="BF18" s="242">
        <f t="shared" si="3"/>
        <v>2476.7987888340085</v>
      </c>
      <c r="BG18" s="242">
        <f t="shared" si="3"/>
        <v>2472.6378029635061</v>
      </c>
      <c r="BH18" s="242">
        <f t="shared" si="3"/>
        <v>2468.8910349183884</v>
      </c>
      <c r="BI18" s="242">
        <f t="shared" si="3"/>
        <v>2465.5172501421803</v>
      </c>
      <c r="BJ18" s="242">
        <f t="shared" si="3"/>
        <v>2462.4793188960748</v>
      </c>
      <c r="BK18" s="242">
        <f t="shared" si="3"/>
        <v>2459.7438076325388</v>
      </c>
      <c r="BL18" s="242">
        <f t="shared" si="3"/>
        <v>2457.2806110468605</v>
      </c>
      <c r="BM18" s="242">
        <f t="shared" si="3"/>
        <v>2455.0626207572304</v>
      </c>
      <c r="BN18" s="242">
        <f t="shared" si="3"/>
        <v>2453.0654269670563</v>
      </c>
      <c r="BO18" s="242">
        <f t="shared" si="3"/>
        <v>2451.2670498262009</v>
      </c>
      <c r="BP18" s="242">
        <f t="shared" si="3"/>
        <v>2449.64769753467</v>
      </c>
      <c r="BQ18" s="242">
        <f t="shared" si="1"/>
        <v>2448.1895485265923</v>
      </c>
      <c r="BR18" s="242">
        <f t="shared" si="1"/>
        <v>2446.8765553373541</v>
      </c>
      <c r="BS18" s="242">
        <f t="shared" si="1"/>
        <v>2445.694267995364</v>
      </c>
      <c r="BT18" s="242">
        <f t="shared" si="1"/>
        <v>2444.629674994816</v>
      </c>
      <c r="BU18" s="242">
        <f t="shared" si="1"/>
        <v>2443.6710600992965</v>
      </c>
      <c r="BV18" s="242">
        <f t="shared" si="1"/>
        <v>2442.8078734003057</v>
      </c>
      <c r="BW18" s="242">
        <f t="shared" si="1"/>
        <v>2442.0306152116445</v>
      </c>
      <c r="BX18" s="242">
        <f t="shared" si="1"/>
        <v>2441.3307315218858</v>
      </c>
      <c r="BY18" s="242">
        <f t="shared" si="1"/>
        <v>2440.7005198543393</v>
      </c>
      <c r="BZ18" s="242">
        <f t="shared" si="1"/>
        <v>2440.1330444984715</v>
      </c>
      <c r="CA18" s="242">
        <f t="shared" si="1"/>
        <v>2439.6220601798677</v>
      </c>
      <c r="CB18" s="242">
        <f t="shared" si="1"/>
        <v>2439.1619433286974</v>
      </c>
      <c r="CC18" s="242">
        <f t="shared" si="1"/>
        <v>2438.7476301902639</v>
      </c>
      <c r="CD18" s="242">
        <f t="shared" si="1"/>
        <v>2438.3745610965279</v>
      </c>
      <c r="CE18" s="242">
        <f t="shared" si="1"/>
        <v>2438.0386302852894</v>
      </c>
      <c r="CF18" s="242">
        <f t="shared" si="1"/>
        <v>2437.7361407147669</v>
      </c>
      <c r="CG18" s="242">
        <f t="shared" si="1"/>
        <v>2437.4637633762973</v>
      </c>
      <c r="CH18" s="242">
        <f t="shared" si="1"/>
        <v>2437.2185006573764</v>
      </c>
      <c r="CI18" s="242">
        <f t="shared" si="1"/>
        <v>2436.9976533518311</v>
      </c>
      <c r="CJ18" s="242">
        <f t="shared" si="1"/>
        <v>2436.798790954068</v>
      </c>
      <c r="CK18" s="242">
        <f t="shared" si="1"/>
        <v>2436.6197249104662</v>
      </c>
      <c r="CL18" s="242">
        <f t="shared" si="1"/>
        <v>2436.4584845335421</v>
      </c>
      <c r="CM18" s="242">
        <f t="shared" si="1"/>
        <v>2436.3132953138138</v>
      </c>
      <c r="CN18" s="242">
        <f t="shared" si="1"/>
        <v>2436.1825593906678</v>
      </c>
      <c r="CO18" s="242">
        <f t="shared" si="1"/>
        <v>2436.0648379673239</v>
      </c>
      <c r="CP18" s="242">
        <f t="shared" si="1"/>
        <v>2435.9588354763428</v>
      </c>
      <c r="CQ18" s="242">
        <f t="shared" si="1"/>
        <v>2435.8633853214342</v>
      </c>
      <c r="CR18" s="242">
        <f t="shared" si="1"/>
        <v>2435.7774370386369</v>
      </c>
      <c r="CS18" s="242">
        <f t="shared" si="1"/>
        <v>2435.7000447355772</v>
      </c>
      <c r="CT18" s="242">
        <f t="shared" si="1"/>
        <v>2435.6303566815759</v>
      </c>
      <c r="CU18" s="242">
        <f t="shared" si="1"/>
        <v>2435.5676059340403</v>
      </c>
      <c r="CV18" s="242">
        <f t="shared" si="1"/>
        <v>2435.5111018979796</v>
      </c>
    </row>
    <row r="19" spans="1:100" outlineLevel="1" x14ac:dyDescent="0.3">
      <c r="A19" s="290"/>
      <c r="B19" s="154">
        <v>8</v>
      </c>
      <c r="C19" s="242" t="s">
        <v>177</v>
      </c>
      <c r="D19" s="143" t="s">
        <v>443</v>
      </c>
      <c r="E19" s="242">
        <f t="shared" si="3"/>
        <v>2804</v>
      </c>
      <c r="F19" s="242">
        <f t="shared" si="3"/>
        <v>2790</v>
      </c>
      <c r="G19" s="242">
        <f t="shared" si="3"/>
        <v>2777</v>
      </c>
      <c r="H19" s="242">
        <f t="shared" si="3"/>
        <v>2660</v>
      </c>
      <c r="I19" s="242">
        <f t="shared" si="3"/>
        <v>2613</v>
      </c>
      <c r="J19" s="242">
        <f t="shared" si="3"/>
        <v>2561</v>
      </c>
      <c r="K19" s="242">
        <f t="shared" si="3"/>
        <v>2531</v>
      </c>
      <c r="L19" s="242">
        <f t="shared" si="3"/>
        <v>2479</v>
      </c>
      <c r="M19" s="242">
        <f t="shared" si="3"/>
        <v>2481</v>
      </c>
      <c r="N19" s="242">
        <f t="shared" si="3"/>
        <v>2496</v>
      </c>
      <c r="O19" s="242">
        <f t="shared" si="3"/>
        <v>2480</v>
      </c>
      <c r="P19" s="242">
        <f t="shared" si="3"/>
        <v>2472</v>
      </c>
      <c r="Q19" s="242">
        <f t="shared" si="3"/>
        <v>2477</v>
      </c>
      <c r="R19" s="242">
        <f t="shared" si="3"/>
        <v>2494</v>
      </c>
      <c r="S19" s="242">
        <f t="shared" si="3"/>
        <v>2515</v>
      </c>
      <c r="T19" s="242">
        <f t="shared" si="3"/>
        <v>2529</v>
      </c>
      <c r="U19" s="242">
        <f t="shared" si="3"/>
        <v>2563</v>
      </c>
      <c r="V19" s="242">
        <f t="shared" si="3"/>
        <v>2595</v>
      </c>
      <c r="W19" s="242">
        <f t="shared" si="3"/>
        <v>2628</v>
      </c>
      <c r="X19" s="242">
        <f t="shared" si="3"/>
        <v>2669</v>
      </c>
      <c r="Y19" s="242">
        <f t="shared" si="3"/>
        <v>2721</v>
      </c>
      <c r="Z19" s="242">
        <f t="shared" si="3"/>
        <v>2711</v>
      </c>
      <c r="AA19" s="242">
        <f t="shared" si="3"/>
        <v>2625</v>
      </c>
      <c r="AB19" s="242">
        <f t="shared" si="3"/>
        <v>2605</v>
      </c>
      <c r="AC19" s="242">
        <f t="shared" si="3"/>
        <v>2626</v>
      </c>
      <c r="AD19" s="242">
        <f t="shared" si="3"/>
        <v>2614</v>
      </c>
      <c r="AE19" s="242">
        <f t="shared" si="3"/>
        <v>2622</v>
      </c>
      <c r="AF19" s="242">
        <f t="shared" si="3"/>
        <v>2649</v>
      </c>
      <c r="AG19" s="242">
        <f t="shared" si="3"/>
        <v>2566</v>
      </c>
      <c r="AH19" s="242">
        <f t="shared" si="3"/>
        <v>2582</v>
      </c>
      <c r="AI19" s="242">
        <f t="shared" si="3"/>
        <v>2597</v>
      </c>
      <c r="AJ19" s="242">
        <f t="shared" si="3"/>
        <v>2598</v>
      </c>
      <c r="AK19" s="242">
        <f t="shared" si="3"/>
        <v>2608</v>
      </c>
      <c r="AL19" s="242">
        <f t="shared" si="3"/>
        <v>2609.9190383974683</v>
      </c>
      <c r="AM19" s="242">
        <f t="shared" si="3"/>
        <v>2611.8593641265606</v>
      </c>
      <c r="AN19" s="242">
        <f t="shared" si="3"/>
        <v>2613.8212133214201</v>
      </c>
      <c r="AO19" s="242">
        <f t="shared" si="3"/>
        <v>2615.8048247355573</v>
      </c>
      <c r="AP19" s="242">
        <f t="shared" si="3"/>
        <v>2617.8104397709044</v>
      </c>
      <c r="AQ19" s="242">
        <f t="shared" si="3"/>
        <v>2619.8383025071957</v>
      </c>
      <c r="AR19" s="242">
        <f t="shared" si="3"/>
        <v>2621.8886597316709</v>
      </c>
      <c r="AS19" s="242">
        <f t="shared" si="3"/>
        <v>2623.9617609691068</v>
      </c>
      <c r="AT19" s="242">
        <f t="shared" si="3"/>
        <v>2626.0578585121875</v>
      </c>
      <c r="AU19" s="242">
        <f t="shared" si="3"/>
        <v>2628.177207452205</v>
      </c>
      <c r="AV19" s="242">
        <f t="shared" si="3"/>
        <v>2630.3200657101038</v>
      </c>
      <c r="AW19" s="242">
        <f t="shared" si="3"/>
        <v>2632.4866940678708</v>
      </c>
      <c r="AX19" s="242">
        <f t="shared" si="3"/>
        <v>2634.6773562002718</v>
      </c>
      <c r="AY19" s="242">
        <f t="shared" si="3"/>
        <v>2636.8923187069377</v>
      </c>
      <c r="AZ19" s="242">
        <f t="shared" si="3"/>
        <v>2639.1318511448135</v>
      </c>
      <c r="BA19" s="242">
        <f t="shared" si="3"/>
        <v>2641.3962260609596</v>
      </c>
      <c r="BB19" s="242">
        <f t="shared" si="3"/>
        <v>2643.6857190257197</v>
      </c>
      <c r="BC19" s="242">
        <f t="shared" si="3"/>
        <v>2646.0006086662606</v>
      </c>
      <c r="BD19" s="242">
        <f t="shared" si="3"/>
        <v>2648.3411767004791</v>
      </c>
      <c r="BE19" s="242">
        <f t="shared" si="3"/>
        <v>2650.7077079712844</v>
      </c>
      <c r="BF19" s="242">
        <f t="shared" si="3"/>
        <v>2653.1004904812653</v>
      </c>
      <c r="BG19" s="242">
        <f t="shared" si="3"/>
        <v>2655.5198154277405</v>
      </c>
      <c r="BH19" s="242">
        <f t="shared" si="3"/>
        <v>2657.9659772381942</v>
      </c>
      <c r="BI19" s="242">
        <f t="shared" si="3"/>
        <v>2660.4392736061081</v>
      </c>
      <c r="BJ19" s="242">
        <f t="shared" si="3"/>
        <v>2662.9400055271922</v>
      </c>
      <c r="BK19" s="242">
        <f t="shared" si="3"/>
        <v>2665.4684773360118</v>
      </c>
      <c r="BL19" s="242">
        <f t="shared" si="3"/>
        <v>2668.0249967430282</v>
      </c>
      <c r="BM19" s="242">
        <f t="shared" si="3"/>
        <v>2670.6098748720451</v>
      </c>
      <c r="BN19" s="242">
        <f t="shared" si="3"/>
        <v>2673.2234262980692</v>
      </c>
      <c r="BO19" s="242">
        <f t="shared" si="3"/>
        <v>2675.8659690855975</v>
      </c>
      <c r="BP19" s="242">
        <f t="shared" ref="BP19" si="4">BP118+BP263+BP399+BP535</f>
        <v>2678.5378248273237</v>
      </c>
      <c r="BQ19" s="242">
        <f t="shared" si="1"/>
        <v>2681.2393186832751</v>
      </c>
      <c r="BR19" s="242">
        <f t="shared" si="1"/>
        <v>2683.9707794203828</v>
      </c>
      <c r="BS19" s="242">
        <f t="shared" si="1"/>
        <v>2686.7325394524946</v>
      </c>
      <c r="BT19" s="242">
        <f t="shared" si="1"/>
        <v>2689.5249348808275</v>
      </c>
      <c r="BU19" s="242">
        <f t="shared" si="1"/>
        <v>2692.3483055348702</v>
      </c>
      <c r="BV19" s="242">
        <f t="shared" si="1"/>
        <v>2695.2029950137421</v>
      </c>
      <c r="BW19" s="242">
        <f t="shared" si="1"/>
        <v>2698.0893507280057</v>
      </c>
      <c r="BX19" s="242">
        <f t="shared" si="1"/>
        <v>2701.0077239419479</v>
      </c>
      <c r="BY19" s="242">
        <f t="shared" si="1"/>
        <v>2703.958469816328</v>
      </c>
      <c r="BZ19" s="242">
        <f t="shared" si="1"/>
        <v>2706.9419474515989</v>
      </c>
      <c r="CA19" s="242">
        <f t="shared" si="1"/>
        <v>2709.9585199316102</v>
      </c>
      <c r="CB19" s="242">
        <f t="shared" si="1"/>
        <v>2713.0085543677942</v>
      </c>
      <c r="CC19" s="242">
        <f t="shared" si="1"/>
        <v>2716.092421943843</v>
      </c>
      <c r="CD19" s="242">
        <f t="shared" si="1"/>
        <v>2719.2104979608812</v>
      </c>
      <c r="CE19" s="242">
        <f t="shared" si="1"/>
        <v>2722.3631618831387</v>
      </c>
      <c r="CF19" s="242">
        <f t="shared" si="1"/>
        <v>2725.5507973841309</v>
      </c>
      <c r="CG19" s="242">
        <f t="shared" si="1"/>
        <v>2728.7737923933514</v>
      </c>
      <c r="CH19" s="242">
        <f t="shared" si="1"/>
        <v>2732.0325391434826</v>
      </c>
      <c r="CI19" s="242">
        <f t="shared" si="1"/>
        <v>2735.3274342181294</v>
      </c>
      <c r="CJ19" s="242">
        <f t="shared" si="1"/>
        <v>2738.6588786000816</v>
      </c>
      <c r="CK19" s="242">
        <f t="shared" si="1"/>
        <v>2742.0272777201144</v>
      </c>
      <c r="CL19" s="242">
        <f t="shared" si="1"/>
        <v>2745.4330415063287</v>
      </c>
      <c r="CM19" s="242">
        <f t="shared" si="1"/>
        <v>2748.8765844340369</v>
      </c>
      <c r="CN19" s="242">
        <f t="shared" si="1"/>
        <v>2752.3583255762055</v>
      </c>
      <c r="CO19" s="242">
        <f t="shared" si="1"/>
        <v>2755.878688654454</v>
      </c>
      <c r="CP19" s="242">
        <f t="shared" si="1"/>
        <v>2759.4381020906226</v>
      </c>
      <c r="CQ19" s="242">
        <f t="shared" si="1"/>
        <v>2763.0369990589097</v>
      </c>
      <c r="CR19" s="242">
        <f t="shared" si="1"/>
        <v>2766.6758175385876</v>
      </c>
      <c r="CS19" s="242">
        <f t="shared" si="1"/>
        <v>2770.3550003673058</v>
      </c>
      <c r="CT19" s="242">
        <f t="shared" si="1"/>
        <v>2774.0749952949814</v>
      </c>
      <c r="CU19" s="242">
        <f t="shared" si="1"/>
        <v>2777.8362550382903</v>
      </c>
      <c r="CV19" s="242">
        <f t="shared" ref="CV19" si="5">CV118+CV263+CV399+CV535</f>
        <v>2781.639237335763</v>
      </c>
    </row>
    <row r="20" spans="1:100" outlineLevel="1" x14ac:dyDescent="0.3">
      <c r="A20" s="290"/>
      <c r="B20" s="154">
        <v>9</v>
      </c>
      <c r="C20" s="242" t="s">
        <v>178</v>
      </c>
      <c r="D20" s="143" t="s">
        <v>443</v>
      </c>
      <c r="E20" s="242">
        <f t="shared" ref="E20:BP23" si="6">E119+E264+E400+E536</f>
        <v>2443</v>
      </c>
      <c r="F20" s="242">
        <f t="shared" si="6"/>
        <v>2442</v>
      </c>
      <c r="G20" s="242">
        <f t="shared" si="6"/>
        <v>2441</v>
      </c>
      <c r="H20" s="242">
        <f t="shared" si="6"/>
        <v>2441</v>
      </c>
      <c r="I20" s="242">
        <f t="shared" si="6"/>
        <v>2438</v>
      </c>
      <c r="J20" s="242">
        <f t="shared" si="6"/>
        <v>2438</v>
      </c>
      <c r="K20" s="242">
        <f t="shared" si="6"/>
        <v>2438</v>
      </c>
      <c r="L20" s="242">
        <f t="shared" si="6"/>
        <v>2435</v>
      </c>
      <c r="M20" s="242">
        <f t="shared" si="6"/>
        <v>2437</v>
      </c>
      <c r="N20" s="242">
        <f t="shared" si="6"/>
        <v>2437</v>
      </c>
      <c r="O20" s="242">
        <f t="shared" si="6"/>
        <v>2437</v>
      </c>
      <c r="P20" s="242">
        <f t="shared" si="6"/>
        <v>2437</v>
      </c>
      <c r="Q20" s="242">
        <f t="shared" si="6"/>
        <v>2436</v>
      </c>
      <c r="R20" s="242">
        <f t="shared" si="6"/>
        <v>2436</v>
      </c>
      <c r="S20" s="242">
        <f t="shared" si="6"/>
        <v>2439</v>
      </c>
      <c r="T20" s="242">
        <f t="shared" si="6"/>
        <v>2441</v>
      </c>
      <c r="U20" s="242">
        <f t="shared" si="6"/>
        <v>2444</v>
      </c>
      <c r="V20" s="242">
        <f t="shared" si="6"/>
        <v>2453</v>
      </c>
      <c r="W20" s="242">
        <f t="shared" si="6"/>
        <v>2460</v>
      </c>
      <c r="X20" s="242">
        <f t="shared" si="6"/>
        <v>2463</v>
      </c>
      <c r="Y20" s="242">
        <f t="shared" si="6"/>
        <v>2469</v>
      </c>
      <c r="Z20" s="242">
        <f t="shared" si="6"/>
        <v>2470</v>
      </c>
      <c r="AA20" s="242">
        <f t="shared" si="6"/>
        <v>2453</v>
      </c>
      <c r="AB20" s="242">
        <f t="shared" si="6"/>
        <v>2451</v>
      </c>
      <c r="AC20" s="242">
        <f t="shared" si="6"/>
        <v>2460</v>
      </c>
      <c r="AD20" s="242">
        <f t="shared" si="6"/>
        <v>2458</v>
      </c>
      <c r="AE20" s="242">
        <f t="shared" si="6"/>
        <v>2454</v>
      </c>
      <c r="AF20" s="242">
        <f t="shared" si="6"/>
        <v>2458</v>
      </c>
      <c r="AG20" s="242">
        <f t="shared" si="6"/>
        <v>2452</v>
      </c>
      <c r="AH20" s="242">
        <f t="shared" si="6"/>
        <v>2449</v>
      </c>
      <c r="AI20" s="242">
        <f t="shared" si="6"/>
        <v>2452</v>
      </c>
      <c r="AJ20" s="242">
        <f t="shared" si="6"/>
        <v>2450</v>
      </c>
      <c r="AK20" s="242">
        <f t="shared" si="6"/>
        <v>2452</v>
      </c>
      <c r="AL20" s="242">
        <f t="shared" si="6"/>
        <v>2452.6780092617464</v>
      </c>
      <c r="AM20" s="242">
        <f t="shared" si="6"/>
        <v>2453.3560185234928</v>
      </c>
      <c r="AN20" s="242">
        <f t="shared" si="6"/>
        <v>2454.0340277852392</v>
      </c>
      <c r="AO20" s="242">
        <f t="shared" si="6"/>
        <v>2454.7120370469856</v>
      </c>
      <c r="AP20" s="242">
        <f t="shared" si="6"/>
        <v>2455.3900463087321</v>
      </c>
      <c r="AQ20" s="242">
        <f t="shared" si="6"/>
        <v>2456.0680555704785</v>
      </c>
      <c r="AR20" s="242">
        <f t="shared" si="6"/>
        <v>2456.7460648322249</v>
      </c>
      <c r="AS20" s="242">
        <f t="shared" si="6"/>
        <v>2457.4240740939713</v>
      </c>
      <c r="AT20" s="242">
        <f t="shared" si="6"/>
        <v>2458.1020833557177</v>
      </c>
      <c r="AU20" s="242">
        <f t="shared" si="6"/>
        <v>2458.7800926174641</v>
      </c>
      <c r="AV20" s="242">
        <f t="shared" si="6"/>
        <v>2459.4581018792105</v>
      </c>
      <c r="AW20" s="242">
        <f t="shared" si="6"/>
        <v>2460.1361111409569</v>
      </c>
      <c r="AX20" s="242">
        <f t="shared" si="6"/>
        <v>2460.8141204027033</v>
      </c>
      <c r="AY20" s="242">
        <f t="shared" si="6"/>
        <v>2461.4921296644497</v>
      </c>
      <c r="AZ20" s="242">
        <f t="shared" si="6"/>
        <v>2462.1701389261962</v>
      </c>
      <c r="BA20" s="242">
        <f t="shared" si="6"/>
        <v>2462.8481481879426</v>
      </c>
      <c r="BB20" s="242">
        <f t="shared" si="6"/>
        <v>2463.526157449689</v>
      </c>
      <c r="BC20" s="242">
        <f t="shared" si="6"/>
        <v>2464.2041667114354</v>
      </c>
      <c r="BD20" s="242">
        <f t="shared" si="6"/>
        <v>2464.8821759731818</v>
      </c>
      <c r="BE20" s="242">
        <f t="shared" si="6"/>
        <v>2465.5601852349282</v>
      </c>
      <c r="BF20" s="242">
        <f t="shared" si="6"/>
        <v>2466.2381944966746</v>
      </c>
      <c r="BG20" s="242">
        <f t="shared" si="6"/>
        <v>2466.916203758421</v>
      </c>
      <c r="BH20" s="242">
        <f t="shared" si="6"/>
        <v>2467.5942130201674</v>
      </c>
      <c r="BI20" s="242">
        <f t="shared" si="6"/>
        <v>2468.2722222819139</v>
      </c>
      <c r="BJ20" s="242">
        <f t="shared" si="6"/>
        <v>2468.9502315436603</v>
      </c>
      <c r="BK20" s="242">
        <f t="shared" si="6"/>
        <v>2469.6282408054067</v>
      </c>
      <c r="BL20" s="242">
        <f t="shared" si="6"/>
        <v>2470.3062500671531</v>
      </c>
      <c r="BM20" s="242">
        <f t="shared" si="6"/>
        <v>2470.9842593288995</v>
      </c>
      <c r="BN20" s="242">
        <f t="shared" si="6"/>
        <v>2471.6622685906459</v>
      </c>
      <c r="BO20" s="242">
        <f t="shared" si="6"/>
        <v>2472.3402778523923</v>
      </c>
      <c r="BP20" s="242">
        <f t="shared" si="6"/>
        <v>2473.0182871141387</v>
      </c>
      <c r="BQ20" s="242">
        <f t="shared" ref="BQ20:CV27" si="7">BQ119+BQ264+BQ400+BQ536</f>
        <v>2473.6962963758851</v>
      </c>
      <c r="BR20" s="242">
        <f t="shared" si="7"/>
        <v>2474.3743056376316</v>
      </c>
      <c r="BS20" s="242">
        <f t="shared" si="7"/>
        <v>2475.052314899378</v>
      </c>
      <c r="BT20" s="242">
        <f t="shared" si="7"/>
        <v>2475.7303241611244</v>
      </c>
      <c r="BU20" s="242">
        <f t="shared" si="7"/>
        <v>2476.4083334228708</v>
      </c>
      <c r="BV20" s="242">
        <f t="shared" si="7"/>
        <v>2477.0863426846172</v>
      </c>
      <c r="BW20" s="242">
        <f t="shared" si="7"/>
        <v>2477.7643519463636</v>
      </c>
      <c r="BX20" s="242">
        <f t="shared" si="7"/>
        <v>2478.44236120811</v>
      </c>
      <c r="BY20" s="242">
        <f t="shared" si="7"/>
        <v>2479.1203704698564</v>
      </c>
      <c r="BZ20" s="242">
        <f t="shared" si="7"/>
        <v>2479.7983797316028</v>
      </c>
      <c r="CA20" s="242">
        <f t="shared" si="7"/>
        <v>2480.4763889933492</v>
      </c>
      <c r="CB20" s="242">
        <f t="shared" si="7"/>
        <v>2481.1543982550957</v>
      </c>
      <c r="CC20" s="242">
        <f t="shared" si="7"/>
        <v>2481.8324075168421</v>
      </c>
      <c r="CD20" s="242">
        <f t="shared" si="7"/>
        <v>2482.5104167785885</v>
      </c>
      <c r="CE20" s="242">
        <f t="shared" si="7"/>
        <v>2483.1884260403349</v>
      </c>
      <c r="CF20" s="242">
        <f t="shared" si="7"/>
        <v>2483.8664353020813</v>
      </c>
      <c r="CG20" s="242">
        <f t="shared" si="7"/>
        <v>2484.5444445638277</v>
      </c>
      <c r="CH20" s="242">
        <f t="shared" si="7"/>
        <v>2485.2224538255741</v>
      </c>
      <c r="CI20" s="242">
        <f t="shared" si="7"/>
        <v>2485.9004630873205</v>
      </c>
      <c r="CJ20" s="242">
        <f t="shared" si="7"/>
        <v>2486.5784723490669</v>
      </c>
      <c r="CK20" s="242">
        <f t="shared" si="7"/>
        <v>2487.2564816108134</v>
      </c>
      <c r="CL20" s="242">
        <f t="shared" si="7"/>
        <v>2487.9344908725598</v>
      </c>
      <c r="CM20" s="242">
        <f t="shared" si="7"/>
        <v>2488.6125001343062</v>
      </c>
      <c r="CN20" s="242">
        <f t="shared" si="7"/>
        <v>2489.2905093960526</v>
      </c>
      <c r="CO20" s="242">
        <f t="shared" si="7"/>
        <v>2489.968518657799</v>
      </c>
      <c r="CP20" s="242">
        <f t="shared" si="7"/>
        <v>2490.6465279195454</v>
      </c>
      <c r="CQ20" s="242">
        <f t="shared" si="7"/>
        <v>2491.3245371812918</v>
      </c>
      <c r="CR20" s="242">
        <f t="shared" si="7"/>
        <v>2492.0025464430382</v>
      </c>
      <c r="CS20" s="242">
        <f t="shared" si="7"/>
        <v>2492.6805557047846</v>
      </c>
      <c r="CT20" s="242">
        <f t="shared" si="7"/>
        <v>2493.358564966531</v>
      </c>
      <c r="CU20" s="242">
        <f t="shared" si="7"/>
        <v>2494.0365742282775</v>
      </c>
      <c r="CV20" s="242">
        <f t="shared" si="7"/>
        <v>2494.7145834900239</v>
      </c>
    </row>
    <row r="21" spans="1:100" outlineLevel="1" x14ac:dyDescent="0.3">
      <c r="A21" s="290"/>
      <c r="B21" s="154">
        <v>10</v>
      </c>
      <c r="C21" s="242" t="s">
        <v>179</v>
      </c>
      <c r="D21" s="143" t="s">
        <v>443</v>
      </c>
      <c r="E21" s="242">
        <f t="shared" si="6"/>
        <v>2486</v>
      </c>
      <c r="F21" s="242">
        <f t="shared" si="6"/>
        <v>2483</v>
      </c>
      <c r="G21" s="242">
        <f t="shared" si="6"/>
        <v>2480</v>
      </c>
      <c r="H21" s="242">
        <f t="shared" si="6"/>
        <v>2467</v>
      </c>
      <c r="I21" s="242">
        <f t="shared" si="6"/>
        <v>2460</v>
      </c>
      <c r="J21" s="242">
        <f t="shared" si="6"/>
        <v>2445</v>
      </c>
      <c r="K21" s="242">
        <f t="shared" si="6"/>
        <v>2440</v>
      </c>
      <c r="L21" s="242">
        <f t="shared" si="6"/>
        <v>2438</v>
      </c>
      <c r="M21" s="242">
        <f t="shared" si="6"/>
        <v>2438</v>
      </c>
      <c r="N21" s="242">
        <f t="shared" si="6"/>
        <v>2438</v>
      </c>
      <c r="O21" s="242">
        <f t="shared" si="6"/>
        <v>2435</v>
      </c>
      <c r="P21" s="242">
        <f t="shared" si="6"/>
        <v>2435</v>
      </c>
      <c r="Q21" s="242">
        <f t="shared" si="6"/>
        <v>2435</v>
      </c>
      <c r="R21" s="242">
        <f t="shared" si="6"/>
        <v>2439</v>
      </c>
      <c r="S21" s="242">
        <f t="shared" si="6"/>
        <v>2443</v>
      </c>
      <c r="T21" s="242">
        <f t="shared" si="6"/>
        <v>2445</v>
      </c>
      <c r="U21" s="242">
        <f t="shared" si="6"/>
        <v>2447</v>
      </c>
      <c r="V21" s="242">
        <f t="shared" si="6"/>
        <v>2451</v>
      </c>
      <c r="W21" s="242">
        <f t="shared" si="6"/>
        <v>2455</v>
      </c>
      <c r="X21" s="242">
        <f t="shared" si="6"/>
        <v>2458</v>
      </c>
      <c r="Y21" s="242">
        <f t="shared" si="6"/>
        <v>2465</v>
      </c>
      <c r="Z21" s="242">
        <f t="shared" si="6"/>
        <v>2470</v>
      </c>
      <c r="AA21" s="242">
        <f t="shared" si="6"/>
        <v>2461</v>
      </c>
      <c r="AB21" s="242">
        <f t="shared" si="6"/>
        <v>2478</v>
      </c>
      <c r="AC21" s="242">
        <f t="shared" si="6"/>
        <v>2505</v>
      </c>
      <c r="AD21" s="242">
        <f t="shared" si="6"/>
        <v>2512</v>
      </c>
      <c r="AE21" s="242">
        <f t="shared" si="6"/>
        <v>2505</v>
      </c>
      <c r="AF21" s="242">
        <f t="shared" si="6"/>
        <v>2501</v>
      </c>
      <c r="AG21" s="242">
        <f t="shared" si="6"/>
        <v>2475</v>
      </c>
      <c r="AH21" s="242">
        <f t="shared" si="6"/>
        <v>2478</v>
      </c>
      <c r="AI21" s="242">
        <f t="shared" si="6"/>
        <v>2484</v>
      </c>
      <c r="AJ21" s="242">
        <f t="shared" si="6"/>
        <v>2499</v>
      </c>
      <c r="AK21" s="242">
        <f t="shared" si="6"/>
        <v>2509</v>
      </c>
      <c r="AL21" s="242">
        <f t="shared" si="6"/>
        <v>2510.2968185726568</v>
      </c>
      <c r="AM21" s="242">
        <f t="shared" si="6"/>
        <v>2511.593637145314</v>
      </c>
      <c r="AN21" s="242">
        <f t="shared" si="6"/>
        <v>2512.8904557179708</v>
      </c>
      <c r="AO21" s="242">
        <f t="shared" si="6"/>
        <v>2514.187274290628</v>
      </c>
      <c r="AP21" s="242">
        <f t="shared" si="6"/>
        <v>2515.4840928632848</v>
      </c>
      <c r="AQ21" s="242">
        <f t="shared" si="6"/>
        <v>2516.7809114359416</v>
      </c>
      <c r="AR21" s="242">
        <f t="shared" si="6"/>
        <v>2518.0777300085983</v>
      </c>
      <c r="AS21" s="242">
        <f t="shared" si="6"/>
        <v>2519.3745485812551</v>
      </c>
      <c r="AT21" s="242">
        <f t="shared" si="6"/>
        <v>2520.6713671539123</v>
      </c>
      <c r="AU21" s="242">
        <f t="shared" si="6"/>
        <v>2521.9681857265696</v>
      </c>
      <c r="AV21" s="242">
        <f t="shared" si="6"/>
        <v>2523.2650042992263</v>
      </c>
      <c r="AW21" s="242">
        <f t="shared" si="6"/>
        <v>2524.5618228718831</v>
      </c>
      <c r="AX21" s="242">
        <f t="shared" si="6"/>
        <v>2525.8586414445399</v>
      </c>
      <c r="AY21" s="242">
        <f t="shared" si="6"/>
        <v>2527.1554600171967</v>
      </c>
      <c r="AZ21" s="242">
        <f t="shared" si="6"/>
        <v>2528.4522785898539</v>
      </c>
      <c r="BA21" s="242">
        <f t="shared" si="6"/>
        <v>2529.7490971625107</v>
      </c>
      <c r="BB21" s="242">
        <f t="shared" si="6"/>
        <v>2531.0459157351679</v>
      </c>
      <c r="BC21" s="242">
        <f t="shared" si="6"/>
        <v>2532.3427343078247</v>
      </c>
      <c r="BD21" s="242">
        <f t="shared" si="6"/>
        <v>2533.6395528804815</v>
      </c>
      <c r="BE21" s="242">
        <f t="shared" si="6"/>
        <v>2534.9363714531382</v>
      </c>
      <c r="BF21" s="242">
        <f t="shared" si="6"/>
        <v>2536.2331900257955</v>
      </c>
      <c r="BG21" s="242">
        <f t="shared" si="6"/>
        <v>2537.5300085984522</v>
      </c>
      <c r="BH21" s="242">
        <f t="shared" si="6"/>
        <v>2538.8268271711095</v>
      </c>
      <c r="BI21" s="242">
        <f t="shared" si="6"/>
        <v>2540.1236457437662</v>
      </c>
      <c r="BJ21" s="242">
        <f t="shared" si="6"/>
        <v>2541.420464316423</v>
      </c>
      <c r="BK21" s="242">
        <f t="shared" si="6"/>
        <v>2542.7172828890798</v>
      </c>
      <c r="BL21" s="242">
        <f t="shared" si="6"/>
        <v>2544.014101461737</v>
      </c>
      <c r="BM21" s="242">
        <f t="shared" si="6"/>
        <v>2545.3109200343938</v>
      </c>
      <c r="BN21" s="242">
        <f t="shared" si="6"/>
        <v>2546.607738607051</v>
      </c>
      <c r="BO21" s="242">
        <f t="shared" si="6"/>
        <v>2547.9045571797078</v>
      </c>
      <c r="BP21" s="242">
        <f t="shared" si="6"/>
        <v>2549.2013757523646</v>
      </c>
      <c r="BQ21" s="242">
        <f t="shared" si="7"/>
        <v>2550.4981943250214</v>
      </c>
      <c r="BR21" s="242">
        <f t="shared" si="7"/>
        <v>2551.7950128976786</v>
      </c>
      <c r="BS21" s="242">
        <f t="shared" si="7"/>
        <v>2553.0918314703354</v>
      </c>
      <c r="BT21" s="242">
        <f t="shared" si="7"/>
        <v>2554.3886500429926</v>
      </c>
      <c r="BU21" s="242">
        <f t="shared" si="7"/>
        <v>2555.6854686156494</v>
      </c>
      <c r="BV21" s="242">
        <f t="shared" si="7"/>
        <v>2556.9822871883061</v>
      </c>
      <c r="BW21" s="242">
        <f t="shared" si="7"/>
        <v>2558.2791057609629</v>
      </c>
      <c r="BX21" s="242">
        <f t="shared" si="7"/>
        <v>2559.5759243336197</v>
      </c>
      <c r="BY21" s="242">
        <f t="shared" si="7"/>
        <v>2560.8727429062769</v>
      </c>
      <c r="BZ21" s="242">
        <f t="shared" si="7"/>
        <v>2562.1695614789342</v>
      </c>
      <c r="CA21" s="242">
        <f t="shared" si="7"/>
        <v>2563.4663800515909</v>
      </c>
      <c r="CB21" s="242">
        <f t="shared" si="7"/>
        <v>2564.7631986242477</v>
      </c>
      <c r="CC21" s="242">
        <f t="shared" si="7"/>
        <v>2566.0600171969045</v>
      </c>
      <c r="CD21" s="242">
        <f t="shared" si="7"/>
        <v>2567.3568357695613</v>
      </c>
      <c r="CE21" s="242">
        <f t="shared" si="7"/>
        <v>2568.6536543422185</v>
      </c>
      <c r="CF21" s="242">
        <f t="shared" si="7"/>
        <v>2569.9504729148753</v>
      </c>
      <c r="CG21" s="242">
        <f t="shared" si="7"/>
        <v>2571.2472914875325</v>
      </c>
      <c r="CH21" s="242">
        <f t="shared" si="7"/>
        <v>2572.5441100601893</v>
      </c>
      <c r="CI21" s="242">
        <f t="shared" si="7"/>
        <v>2573.840928632846</v>
      </c>
      <c r="CJ21" s="242">
        <f t="shared" si="7"/>
        <v>2575.1377472055028</v>
      </c>
      <c r="CK21" s="242">
        <f t="shared" si="7"/>
        <v>2576.43456577816</v>
      </c>
      <c r="CL21" s="242">
        <f t="shared" si="7"/>
        <v>2577.7313843508168</v>
      </c>
      <c r="CM21" s="242">
        <f t="shared" si="7"/>
        <v>2579.0282029234741</v>
      </c>
      <c r="CN21" s="242">
        <f t="shared" si="7"/>
        <v>2580.3250214961308</v>
      </c>
      <c r="CO21" s="242">
        <f t="shared" si="7"/>
        <v>2581.6218400687876</v>
      </c>
      <c r="CP21" s="242">
        <f t="shared" si="7"/>
        <v>2582.9186586414444</v>
      </c>
      <c r="CQ21" s="242">
        <f t="shared" si="7"/>
        <v>2584.2154772141016</v>
      </c>
      <c r="CR21" s="242">
        <f t="shared" si="7"/>
        <v>2585.5122957867584</v>
      </c>
      <c r="CS21" s="242">
        <f t="shared" si="7"/>
        <v>2586.8091143594156</v>
      </c>
      <c r="CT21" s="242">
        <f t="shared" si="7"/>
        <v>2588.1059329320724</v>
      </c>
      <c r="CU21" s="242">
        <f t="shared" si="7"/>
        <v>2589.4027515047292</v>
      </c>
      <c r="CV21" s="242">
        <f t="shared" si="7"/>
        <v>2590.6995700773859</v>
      </c>
    </row>
    <row r="22" spans="1:100" outlineLevel="1" x14ac:dyDescent="0.3">
      <c r="A22" s="290"/>
      <c r="B22" s="154">
        <v>11</v>
      </c>
      <c r="C22" s="242" t="s">
        <v>180</v>
      </c>
      <c r="D22" s="143" t="s">
        <v>443</v>
      </c>
      <c r="E22" s="242">
        <f t="shared" si="6"/>
        <v>12332</v>
      </c>
      <c r="F22" s="242">
        <f t="shared" si="6"/>
        <v>11318</v>
      </c>
      <c r="G22" s="242">
        <f t="shared" si="6"/>
        <v>10498</v>
      </c>
      <c r="H22" s="242">
        <f t="shared" si="6"/>
        <v>9424</v>
      </c>
      <c r="I22" s="242">
        <f t="shared" si="6"/>
        <v>7886</v>
      </c>
      <c r="J22" s="242">
        <f t="shared" si="6"/>
        <v>6020</v>
      </c>
      <c r="K22" s="242">
        <f t="shared" si="6"/>
        <v>5366</v>
      </c>
      <c r="L22" s="242">
        <f t="shared" si="6"/>
        <v>2645</v>
      </c>
      <c r="M22" s="242">
        <f t="shared" si="6"/>
        <v>2597</v>
      </c>
      <c r="N22" s="242">
        <f t="shared" si="6"/>
        <v>2630</v>
      </c>
      <c r="O22" s="242">
        <f t="shared" si="6"/>
        <v>2598</v>
      </c>
      <c r="P22" s="242">
        <f t="shared" si="6"/>
        <v>2580</v>
      </c>
      <c r="Q22" s="242">
        <f t="shared" si="6"/>
        <v>2593</v>
      </c>
      <c r="R22" s="242">
        <f t="shared" si="6"/>
        <v>2743</v>
      </c>
      <c r="S22" s="242">
        <f t="shared" si="6"/>
        <v>2905</v>
      </c>
      <c r="T22" s="242">
        <f t="shared" si="6"/>
        <v>3068</v>
      </c>
      <c r="U22" s="242">
        <f t="shared" si="6"/>
        <v>3215</v>
      </c>
      <c r="V22" s="242">
        <f t="shared" si="6"/>
        <v>3342</v>
      </c>
      <c r="W22" s="242">
        <f t="shared" si="6"/>
        <v>3468</v>
      </c>
      <c r="X22" s="242">
        <f t="shared" si="6"/>
        <v>3587</v>
      </c>
      <c r="Y22" s="242">
        <f t="shared" si="6"/>
        <v>3703</v>
      </c>
      <c r="Z22" s="242">
        <f t="shared" si="6"/>
        <v>3487</v>
      </c>
      <c r="AA22" s="242">
        <f t="shared" si="6"/>
        <v>2946</v>
      </c>
      <c r="AB22" s="242">
        <f t="shared" si="6"/>
        <v>2923</v>
      </c>
      <c r="AC22" s="242">
        <f t="shared" si="6"/>
        <v>2935</v>
      </c>
      <c r="AD22" s="242">
        <f t="shared" si="6"/>
        <v>2901</v>
      </c>
      <c r="AE22" s="242">
        <f t="shared" si="6"/>
        <v>2839</v>
      </c>
      <c r="AF22" s="242">
        <f t="shared" si="6"/>
        <v>2847</v>
      </c>
      <c r="AG22" s="242">
        <f t="shared" si="6"/>
        <v>2697</v>
      </c>
      <c r="AH22" s="242">
        <f t="shared" si="6"/>
        <v>2727</v>
      </c>
      <c r="AI22" s="242">
        <f t="shared" si="6"/>
        <v>2750</v>
      </c>
      <c r="AJ22" s="242">
        <f t="shared" si="6"/>
        <v>2711</v>
      </c>
      <c r="AK22" s="242">
        <f t="shared" si="6"/>
        <v>2691</v>
      </c>
      <c r="AL22" s="242">
        <f t="shared" si="6"/>
        <v>2672.5608217688387</v>
      </c>
      <c r="AM22" s="242">
        <f t="shared" si="6"/>
        <v>2655.4497814042411</v>
      </c>
      <c r="AN22" s="242">
        <f t="shared" si="6"/>
        <v>2639.5712157388762</v>
      </c>
      <c r="AO22" s="242">
        <f t="shared" si="6"/>
        <v>2624.8363520358507</v>
      </c>
      <c r="AP22" s="242">
        <f t="shared" si="6"/>
        <v>2611.1628116845122</v>
      </c>
      <c r="AQ22" s="242">
        <f t="shared" si="6"/>
        <v>2598.4741496440693</v>
      </c>
      <c r="AR22" s="242">
        <f t="shared" si="6"/>
        <v>2586.6994270601845</v>
      </c>
      <c r="AS22" s="242">
        <f t="shared" si="6"/>
        <v>2575.7728146651534</v>
      </c>
      <c r="AT22" s="242">
        <f t="shared" si="6"/>
        <v>2565.6332247443993</v>
      </c>
      <c r="AU22" s="242">
        <f t="shared" si="6"/>
        <v>2556.2239696116908</v>
      </c>
      <c r="AV22" s="242">
        <f t="shared" si="6"/>
        <v>2547.4924446837263</v>
      </c>
      <c r="AW22" s="242">
        <f t="shared" si="6"/>
        <v>2539.3898343822329</v>
      </c>
      <c r="AX22" s="242">
        <f t="shared" si="6"/>
        <v>2531.8708392193598</v>
      </c>
      <c r="AY22" s="242">
        <f t="shared" si="6"/>
        <v>2524.8934225405787</v>
      </c>
      <c r="AZ22" s="242">
        <f t="shared" si="6"/>
        <v>2518.4185755091921</v>
      </c>
      <c r="BA22" s="242">
        <f t="shared" si="6"/>
        <v>2512.4100990185534</v>
      </c>
      <c r="BB22" s="242">
        <f t="shared" si="6"/>
        <v>2506.8344013127135</v>
      </c>
      <c r="BC22" s="242">
        <f t="shared" si="6"/>
        <v>2501.6603101840656</v>
      </c>
      <c r="BD22" s="242">
        <f t="shared" si="6"/>
        <v>2496.8588986980167</v>
      </c>
      <c r="BE22" s="242">
        <f t="shared" si="6"/>
        <v>2492.4033234703757</v>
      </c>
      <c r="BF22" s="242">
        <f t="shared" si="6"/>
        <v>2488.2686745933001</v>
      </c>
      <c r="BG22" s="242">
        <f t="shared" si="6"/>
        <v>2484.4318363707862</v>
      </c>
      <c r="BH22" s="242">
        <f t="shared" si="6"/>
        <v>2480.871358085104</v>
      </c>
      <c r="BI22" s="242">
        <f t="shared" si="6"/>
        <v>2477.5673340716794</v>
      </c>
      <c r="BJ22" s="242">
        <f t="shared" si="6"/>
        <v>2474.5012924319408</v>
      </c>
      <c r="BK22" s="242">
        <f t="shared" si="6"/>
        <v>2471.6560917619654</v>
      </c>
      <c r="BL22" s="242">
        <f t="shared" si="6"/>
        <v>2469.0158253195559</v>
      </c>
      <c r="BM22" s="242">
        <f t="shared" si="6"/>
        <v>2466.5657320939804</v>
      </c>
      <c r="BN22" s="242">
        <f t="shared" si="6"/>
        <v>2464.2921142811756</v>
      </c>
      <c r="BO22" s="242">
        <f t="shared" si="6"/>
        <v>2462.1822607030581</v>
      </c>
      <c r="BP22" s="242">
        <f t="shared" si="6"/>
        <v>2460.2243757427859</v>
      </c>
      <c r="BQ22" s="242">
        <f t="shared" si="7"/>
        <v>2458.4075133986807</v>
      </c>
      <c r="BR22" s="242">
        <f t="shared" si="7"/>
        <v>2456.7215160881078</v>
      </c>
      <c r="BS22" s="242">
        <f t="shared" si="7"/>
        <v>2455.156957859203</v>
      </c>
      <c r="BT22" s="242">
        <f t="shared" si="7"/>
        <v>2453.7050916929379</v>
      </c>
      <c r="BU22" s="242">
        <f t="shared" si="7"/>
        <v>2452.3578006009211</v>
      </c>
      <c r="BV22" s="242">
        <f t="shared" si="7"/>
        <v>2451.1075522455253</v>
      </c>
      <c r="BW22" s="242">
        <f t="shared" si="7"/>
        <v>2449.9473568286385</v>
      </c>
      <c r="BX22" s="242">
        <f t="shared" si="7"/>
        <v>2448.8707280136073</v>
      </c>
      <c r="BY22" s="242">
        <f t="shared" si="7"/>
        <v>2447.8716466618926</v>
      </c>
      <c r="BZ22" s="242">
        <f t="shared" si="7"/>
        <v>2446.9445271817085</v>
      </c>
      <c r="CA22" s="242">
        <f t="shared" si="7"/>
        <v>2446.0841863004957</v>
      </c>
      <c r="CB22" s="242">
        <f t="shared" si="7"/>
        <v>2445.2858140866588</v>
      </c>
      <c r="CC22" s="242">
        <f t="shared" si="7"/>
        <v>2444.5449470585472</v>
      </c>
      <c r="CD22" s="242">
        <f t="shared" si="7"/>
        <v>2443.8574432303462</v>
      </c>
      <c r="CE22" s="242">
        <f t="shared" si="7"/>
        <v>2443.2194589553587</v>
      </c>
      <c r="CF22" s="242">
        <f t="shared" si="7"/>
        <v>2442.6274274372277</v>
      </c>
      <c r="CG22" s="242">
        <f t="shared" si="7"/>
        <v>2442.0780387889454</v>
      </c>
      <c r="CH22" s="242">
        <f t="shared" si="7"/>
        <v>2441.5682215281777</v>
      </c>
      <c r="CI22" s="242">
        <f t="shared" si="7"/>
        <v>2441.0951254054444</v>
      </c>
      <c r="CJ22" s="242">
        <f t="shared" si="7"/>
        <v>2440.6561054691465</v>
      </c>
      <c r="CK22" s="242">
        <f t="shared" si="7"/>
        <v>2440.2487072783656</v>
      </c>
      <c r="CL22" s="242">
        <f t="shared" si="7"/>
        <v>2439.8706531807525</v>
      </c>
      <c r="CM22" s="242">
        <f t="shared" si="7"/>
        <v>2439.5198295787914</v>
      </c>
      <c r="CN22" s="242">
        <f t="shared" si="7"/>
        <v>2439.1942751132528</v>
      </c>
      <c r="CO22" s="242">
        <f t="shared" si="7"/>
        <v>2438.8921696977695</v>
      </c>
      <c r="CP22" s="242">
        <f t="shared" si="7"/>
        <v>2438.6118243432261</v>
      </c>
      <c r="CQ22" s="242">
        <f t="shared" si="7"/>
        <v>2438.3516717150837</v>
      </c>
      <c r="CR22" s="242">
        <f t="shared" si="7"/>
        <v>2438.1102573708386</v>
      </c>
      <c r="CS22" s="242">
        <f t="shared" si="7"/>
        <v>2437.886231628629</v>
      </c>
      <c r="CT22" s="242">
        <f t="shared" si="7"/>
        <v>2437.6783420215324</v>
      </c>
      <c r="CU22" s="242">
        <f t="shared" si="7"/>
        <v>2437.4854262953641</v>
      </c>
      <c r="CV22" s="242">
        <f t="shared" si="7"/>
        <v>2437.3064059108306</v>
      </c>
    </row>
    <row r="23" spans="1:100" outlineLevel="1" x14ac:dyDescent="0.3">
      <c r="A23" s="290"/>
      <c r="B23" s="154">
        <v>12</v>
      </c>
      <c r="C23" s="242" t="s">
        <v>181</v>
      </c>
      <c r="D23" s="143" t="s">
        <v>443</v>
      </c>
      <c r="E23" s="242">
        <f t="shared" si="6"/>
        <v>3193</v>
      </c>
      <c r="F23" s="242">
        <f t="shared" si="6"/>
        <v>3167</v>
      </c>
      <c r="G23" s="242">
        <f t="shared" si="6"/>
        <v>3148</v>
      </c>
      <c r="H23" s="242">
        <f t="shared" si="6"/>
        <v>3140</v>
      </c>
      <c r="I23" s="242">
        <f t="shared" si="6"/>
        <v>3114</v>
      </c>
      <c r="J23" s="242">
        <f t="shared" si="6"/>
        <v>2911</v>
      </c>
      <c r="K23" s="242">
        <f t="shared" si="6"/>
        <v>2811</v>
      </c>
      <c r="L23" s="242">
        <f t="shared" si="6"/>
        <v>2496</v>
      </c>
      <c r="M23" s="242">
        <f t="shared" si="6"/>
        <v>2491</v>
      </c>
      <c r="N23" s="242">
        <f t="shared" si="6"/>
        <v>2507</v>
      </c>
      <c r="O23" s="242">
        <f t="shared" si="6"/>
        <v>2503</v>
      </c>
      <c r="P23" s="242">
        <f t="shared" si="6"/>
        <v>2502</v>
      </c>
      <c r="Q23" s="242">
        <f t="shared" si="6"/>
        <v>2536</v>
      </c>
      <c r="R23" s="242">
        <f t="shared" si="6"/>
        <v>2688</v>
      </c>
      <c r="S23" s="242">
        <f t="shared" si="6"/>
        <v>2857</v>
      </c>
      <c r="T23" s="242">
        <f t="shared" si="6"/>
        <v>3001</v>
      </c>
      <c r="U23" s="242">
        <f t="shared" si="6"/>
        <v>3115</v>
      </c>
      <c r="V23" s="242">
        <f t="shared" si="6"/>
        <v>3275</v>
      </c>
      <c r="W23" s="242">
        <f t="shared" si="6"/>
        <v>3355</v>
      </c>
      <c r="X23" s="242">
        <f t="shared" si="6"/>
        <v>3452</v>
      </c>
      <c r="Y23" s="242">
        <f t="shared" si="6"/>
        <v>3459</v>
      </c>
      <c r="Z23" s="242">
        <f t="shared" si="6"/>
        <v>3285</v>
      </c>
      <c r="AA23" s="242">
        <f t="shared" si="6"/>
        <v>2793</v>
      </c>
      <c r="AB23" s="242">
        <f t="shared" si="6"/>
        <v>2718</v>
      </c>
      <c r="AC23" s="242">
        <f t="shared" si="6"/>
        <v>2730</v>
      </c>
      <c r="AD23" s="242">
        <f t="shared" si="6"/>
        <v>2718</v>
      </c>
      <c r="AE23" s="242">
        <f t="shared" si="6"/>
        <v>2709</v>
      </c>
      <c r="AF23" s="242">
        <f t="shared" si="6"/>
        <v>2726</v>
      </c>
      <c r="AG23" s="242">
        <f t="shared" si="6"/>
        <v>2611</v>
      </c>
      <c r="AH23" s="242">
        <f t="shared" si="6"/>
        <v>2615</v>
      </c>
      <c r="AI23" s="242">
        <f t="shared" si="6"/>
        <v>2625</v>
      </c>
      <c r="AJ23" s="242">
        <f t="shared" si="6"/>
        <v>2627</v>
      </c>
      <c r="AK23" s="242">
        <f t="shared" si="6"/>
        <v>2650</v>
      </c>
      <c r="AL23" s="242">
        <f t="shared" si="6"/>
        <v>2648.1020456456267</v>
      </c>
      <c r="AM23" s="242">
        <f t="shared" si="6"/>
        <v>2646.2208458527939</v>
      </c>
      <c r="AN23" s="242">
        <f t="shared" si="6"/>
        <v>2644.356252717349</v>
      </c>
      <c r="AO23" s="242">
        <f t="shared" si="6"/>
        <v>2642.50811964079</v>
      </c>
      <c r="AP23" s="242">
        <f t="shared" si="6"/>
        <v>2640.6763013187428</v>
      </c>
      <c r="AQ23" s="242">
        <f t="shared" si="6"/>
        <v>2638.8606537295373</v>
      </c>
      <c r="AR23" s="242">
        <f t="shared" si="6"/>
        <v>2637.0610341228794</v>
      </c>
      <c r="AS23" s="242">
        <f t="shared" si="6"/>
        <v>2635.2773010086344</v>
      </c>
      <c r="AT23" s="242">
        <f t="shared" si="6"/>
        <v>2633.5093141456973</v>
      </c>
      <c r="AU23" s="242">
        <f t="shared" si="6"/>
        <v>2631.7569345309694</v>
      </c>
      <c r="AV23" s="242">
        <f t="shared" si="6"/>
        <v>2630.0200243884292</v>
      </c>
      <c r="AW23" s="242">
        <f t="shared" si="6"/>
        <v>2628.2984471582986</v>
      </c>
      <c r="AX23" s="242">
        <f t="shared" si="6"/>
        <v>2626.5920674863096</v>
      </c>
      <c r="AY23" s="242">
        <f t="shared" si="6"/>
        <v>2624.9007512130584</v>
      </c>
      <c r="AZ23" s="242">
        <f t="shared" si="6"/>
        <v>2623.22436536346</v>
      </c>
      <c r="BA23" s="242">
        <f t="shared" si="6"/>
        <v>2621.5627781362937</v>
      </c>
      <c r="BB23" s="242">
        <f t="shared" si="6"/>
        <v>2619.915858893839</v>
      </c>
      <c r="BC23" s="242">
        <f t="shared" si="6"/>
        <v>2618.2834781516053</v>
      </c>
      <c r="BD23" s="242">
        <f t="shared" si="6"/>
        <v>2616.665507568152</v>
      </c>
      <c r="BE23" s="242">
        <f t="shared" si="6"/>
        <v>2615.0618199349965</v>
      </c>
      <c r="BF23" s="242">
        <f t="shared" si="6"/>
        <v>2613.4722891666152</v>
      </c>
      <c r="BG23" s="242">
        <f t="shared" si="6"/>
        <v>2611.8967902905279</v>
      </c>
      <c r="BH23" s="242">
        <f t="shared" si="6"/>
        <v>2610.3351994374739</v>
      </c>
      <c r="BI23" s="242">
        <f t="shared" si="6"/>
        <v>2608.7873938316725</v>
      </c>
      <c r="BJ23" s="242">
        <f t="shared" si="6"/>
        <v>2607.2532517811705</v>
      </c>
      <c r="BK23" s="242">
        <f t="shared" si="6"/>
        <v>2605.7326526682723</v>
      </c>
      <c r="BL23" s="242">
        <f t="shared" si="6"/>
        <v>2604.2254769400611</v>
      </c>
      <c r="BM23" s="242">
        <f t="shared" si="6"/>
        <v>2602.7316060989947</v>
      </c>
      <c r="BN23" s="242">
        <f t="shared" si="6"/>
        <v>2601.2509226935917</v>
      </c>
      <c r="BO23" s="242">
        <f t="shared" si="6"/>
        <v>2599.7833103091971</v>
      </c>
      <c r="BP23" s="242">
        <f t="shared" ref="BP23" si="8">BP122+BP267+BP403+BP539</f>
        <v>2598.3286535588277</v>
      </c>
      <c r="BQ23" s="242">
        <f t="shared" si="7"/>
        <v>2596.8868380741023</v>
      </c>
      <c r="BR23" s="242">
        <f t="shared" si="7"/>
        <v>2595.457750496249</v>
      </c>
      <c r="BS23" s="242">
        <f t="shared" si="7"/>
        <v>2594.0412784671917</v>
      </c>
      <c r="BT23" s="242">
        <f t="shared" si="7"/>
        <v>2592.6373106207179</v>
      </c>
      <c r="BU23" s="242">
        <f t="shared" si="7"/>
        <v>2591.2457365737209</v>
      </c>
      <c r="BV23" s="242">
        <f t="shared" si="7"/>
        <v>2589.8664469175242</v>
      </c>
      <c r="BW23" s="242">
        <f t="shared" si="7"/>
        <v>2588.4993332092754</v>
      </c>
      <c r="BX23" s="242">
        <f t="shared" si="7"/>
        <v>2587.1442879634246</v>
      </c>
      <c r="BY23" s="242">
        <f t="shared" si="7"/>
        <v>2585.8012046432705</v>
      </c>
      <c r="BZ23" s="242">
        <f t="shared" si="7"/>
        <v>2584.4699776525845</v>
      </c>
      <c r="CA23" s="242">
        <f t="shared" si="7"/>
        <v>2583.1505023273107</v>
      </c>
      <c r="CB23" s="242">
        <f t="shared" si="7"/>
        <v>2581.8426749273358</v>
      </c>
      <c r="CC23" s="242">
        <f t="shared" si="7"/>
        <v>2580.5463926283301</v>
      </c>
      <c r="CD23" s="242">
        <f t="shared" si="7"/>
        <v>2579.2615535136683</v>
      </c>
      <c r="CE23" s="242">
        <f t="shared" si="7"/>
        <v>2577.9880565664125</v>
      </c>
      <c r="CF23" s="242">
        <f t="shared" si="7"/>
        <v>2576.7258016613732</v>
      </c>
      <c r="CG23" s="242">
        <f t="shared" si="7"/>
        <v>2575.4746895572321</v>
      </c>
      <c r="CH23" s="242">
        <f t="shared" si="7"/>
        <v>2574.2346218887469</v>
      </c>
      <c r="CI23" s="242">
        <f t="shared" si="7"/>
        <v>2573.0055011590102</v>
      </c>
      <c r="CJ23" s="242">
        <f t="shared" si="7"/>
        <v>2571.7872307317912</v>
      </c>
      <c r="CK23" s="242">
        <f t="shared" si="7"/>
        <v>2570.5797148239299</v>
      </c>
      <c r="CL23" s="242">
        <f t="shared" si="7"/>
        <v>2569.3828584978146</v>
      </c>
      <c r="CM23" s="242">
        <f t="shared" si="7"/>
        <v>2568.1965676539121</v>
      </c>
      <c r="CN23" s="242">
        <f t="shared" si="7"/>
        <v>2567.0207490233715</v>
      </c>
      <c r="CO23" s="242">
        <f t="shared" si="7"/>
        <v>2565.8553101606894</v>
      </c>
      <c r="CP23" s="242">
        <f t="shared" si="7"/>
        <v>2564.700159436446</v>
      </c>
      <c r="CQ23" s="242">
        <f t="shared" si="7"/>
        <v>2563.5552060300961</v>
      </c>
      <c r="CR23" s="242">
        <f t="shared" si="7"/>
        <v>2562.4203599228299</v>
      </c>
      <c r="CS23" s="242">
        <f t="shared" si="7"/>
        <v>2561.2955318904978</v>
      </c>
      <c r="CT23" s="242">
        <f t="shared" si="7"/>
        <v>2560.1806334965936</v>
      </c>
      <c r="CU23" s="242">
        <f t="shared" si="7"/>
        <v>2559.0755770853002</v>
      </c>
      <c r="CV23" s="242">
        <f t="shared" si="7"/>
        <v>2557.9802757746006</v>
      </c>
    </row>
    <row r="24" spans="1:100" outlineLevel="1" x14ac:dyDescent="0.3">
      <c r="A24" s="290"/>
      <c r="B24" s="154">
        <v>13</v>
      </c>
      <c r="C24" s="242" t="s">
        <v>361</v>
      </c>
      <c r="D24" s="143" t="s">
        <v>443</v>
      </c>
      <c r="E24" s="242">
        <f t="shared" ref="E24:BP27" si="9">E123+E268+E404+E540</f>
        <v>6435</v>
      </c>
      <c r="F24" s="242">
        <f t="shared" si="9"/>
        <v>6324</v>
      </c>
      <c r="G24" s="242">
        <f t="shared" si="9"/>
        <v>6250</v>
      </c>
      <c r="H24" s="242">
        <f t="shared" si="9"/>
        <v>6057</v>
      </c>
      <c r="I24" s="242">
        <f t="shared" si="9"/>
        <v>5125</v>
      </c>
      <c r="J24" s="242">
        <f t="shared" si="9"/>
        <v>4064</v>
      </c>
      <c r="K24" s="242">
        <f t="shared" si="9"/>
        <v>3777</v>
      </c>
      <c r="L24" s="242">
        <f t="shared" si="9"/>
        <v>2587</v>
      </c>
      <c r="M24" s="242">
        <f t="shared" si="9"/>
        <v>2553</v>
      </c>
      <c r="N24" s="242">
        <f t="shared" si="9"/>
        <v>2590</v>
      </c>
      <c r="O24" s="242">
        <f t="shared" si="9"/>
        <v>2555</v>
      </c>
      <c r="P24" s="242">
        <f t="shared" si="9"/>
        <v>2558</v>
      </c>
      <c r="Q24" s="242">
        <f t="shared" si="9"/>
        <v>2608</v>
      </c>
      <c r="R24" s="242">
        <f t="shared" si="9"/>
        <v>2764</v>
      </c>
      <c r="S24" s="242">
        <f t="shared" si="9"/>
        <v>2922</v>
      </c>
      <c r="T24" s="242">
        <f t="shared" si="9"/>
        <v>3039</v>
      </c>
      <c r="U24" s="242">
        <f t="shared" si="9"/>
        <v>3122</v>
      </c>
      <c r="V24" s="242">
        <f t="shared" si="9"/>
        <v>3363</v>
      </c>
      <c r="W24" s="242">
        <f t="shared" si="9"/>
        <v>3652</v>
      </c>
      <c r="X24" s="242">
        <f t="shared" si="9"/>
        <v>3699</v>
      </c>
      <c r="Y24" s="242">
        <f t="shared" si="9"/>
        <v>3681</v>
      </c>
      <c r="Z24" s="242">
        <f t="shared" si="9"/>
        <v>3470</v>
      </c>
      <c r="AA24" s="242">
        <f t="shared" si="9"/>
        <v>2842</v>
      </c>
      <c r="AB24" s="242">
        <f t="shared" si="9"/>
        <v>2814</v>
      </c>
      <c r="AC24" s="242">
        <f t="shared" si="9"/>
        <v>2868</v>
      </c>
      <c r="AD24" s="242">
        <f t="shared" si="9"/>
        <v>2849</v>
      </c>
      <c r="AE24" s="242">
        <f t="shared" si="9"/>
        <v>2863</v>
      </c>
      <c r="AF24" s="242">
        <f t="shared" si="9"/>
        <v>2874</v>
      </c>
      <c r="AG24" s="242">
        <f t="shared" si="9"/>
        <v>2692</v>
      </c>
      <c r="AH24" s="242">
        <f t="shared" si="9"/>
        <v>2708</v>
      </c>
      <c r="AI24" s="242">
        <f t="shared" si="9"/>
        <v>2720</v>
      </c>
      <c r="AJ24" s="242">
        <f t="shared" si="9"/>
        <v>2696</v>
      </c>
      <c r="AK24" s="242">
        <f t="shared" si="9"/>
        <v>2707</v>
      </c>
      <c r="AL24" s="242">
        <f t="shared" si="9"/>
        <v>2693.7310237282563</v>
      </c>
      <c r="AM24" s="242">
        <f t="shared" si="9"/>
        <v>2681.1093479392334</v>
      </c>
      <c r="AN24" s="242">
        <f t="shared" si="9"/>
        <v>2669.1033953728365</v>
      </c>
      <c r="AO24" s="242">
        <f t="shared" si="9"/>
        <v>2657.6831292024804</v>
      </c>
      <c r="AP24" s="242">
        <f t="shared" si="9"/>
        <v>2646.8199778881226</v>
      </c>
      <c r="AQ24" s="242">
        <f t="shared" si="9"/>
        <v>2636.4867636951858</v>
      </c>
      <c r="AR24" s="242">
        <f t="shared" si="9"/>
        <v>2626.6576347005466</v>
      </c>
      <c r="AS24" s="242">
        <f t="shared" si="9"/>
        <v>2617.3080001154726</v>
      </c>
      <c r="AT24" s="242">
        <f t="shared" si="9"/>
        <v>2608.4144687637031</v>
      </c>
      <c r="AU24" s="242">
        <f t="shared" si="9"/>
        <v>2599.9547905607524</v>
      </c>
      <c r="AV24" s="242">
        <f t="shared" si="9"/>
        <v>2591.9078008480274</v>
      </c>
      <c r="AW24" s="242">
        <f t="shared" si="9"/>
        <v>2584.2533674424981</v>
      </c>
      <c r="AX24" s="242">
        <f t="shared" si="9"/>
        <v>2576.9723402694381</v>
      </c>
      <c r="AY24" s="242">
        <f t="shared" si="9"/>
        <v>2570.0465034522354</v>
      </c>
      <c r="AZ24" s="242">
        <f t="shared" si="9"/>
        <v>2563.458529739406</v>
      </c>
      <c r="BA24" s="242">
        <f t="shared" si="9"/>
        <v>2557.191937154791</v>
      </c>
      <c r="BB24" s="242">
        <f t="shared" si="9"/>
        <v>2551.2310477624915</v>
      </c>
      <c r="BC24" s="242">
        <f t="shared" si="9"/>
        <v>2545.5609484433726</v>
      </c>
      <c r="BD24" s="242">
        <f t="shared" si="9"/>
        <v>2540.1674535850025</v>
      </c>
      <c r="BE24" s="242">
        <f t="shared" si="9"/>
        <v>2535.0370695916972</v>
      </c>
      <c r="BF24" s="242">
        <f t="shared" si="9"/>
        <v>2530.1569611258624</v>
      </c>
      <c r="BG24" s="242">
        <f t="shared" si="9"/>
        <v>2525.5149189961921</v>
      </c>
      <c r="BH24" s="242">
        <f t="shared" si="9"/>
        <v>2521.0993296123715</v>
      </c>
      <c r="BI24" s="242">
        <f t="shared" si="9"/>
        <v>2516.8991459298727</v>
      </c>
      <c r="BJ24" s="242">
        <f t="shared" si="9"/>
        <v>2512.9038598121538</v>
      </c>
      <c r="BK24" s="242">
        <f t="shared" si="9"/>
        <v>2509.1034757411071</v>
      </c>
      <c r="BL24" s="242">
        <f t="shared" si="9"/>
        <v>2505.4884858099949</v>
      </c>
      <c r="BM24" s="242">
        <f t="shared" si="9"/>
        <v>2502.0498459363039</v>
      </c>
      <c r="BN24" s="242">
        <f t="shared" si="9"/>
        <v>2498.7789532350062</v>
      </c>
      <c r="BO24" s="242">
        <f t="shared" si="9"/>
        <v>2495.6676244956243</v>
      </c>
      <c r="BP24" s="242">
        <f t="shared" si="9"/>
        <v>2492.7080757092435</v>
      </c>
      <c r="BQ24" s="242">
        <f t="shared" si="7"/>
        <v>2489.8929025942662</v>
      </c>
      <c r="BR24" s="242">
        <f t="shared" si="7"/>
        <v>2487.2150620721686</v>
      </c>
      <c r="BS24" s="242">
        <f t="shared" si="7"/>
        <v>2484.6678546469361</v>
      </c>
      <c r="BT24" s="242">
        <f t="shared" si="7"/>
        <v>2482.2449076440735</v>
      </c>
      <c r="BU24" s="242">
        <f t="shared" si="7"/>
        <v>2479.9401592672721</v>
      </c>
      <c r="BV24" s="242">
        <f t="shared" si="7"/>
        <v>2477.7478434328391</v>
      </c>
      <c r="BW24" s="242">
        <f t="shared" si="7"/>
        <v>2475.6624753439473</v>
      </c>
      <c r="BX24" s="242">
        <f t="shared" si="7"/>
        <v>2473.6788377686194</v>
      </c>
      <c r="BY24" s="242">
        <f t="shared" si="7"/>
        <v>2471.7919679871102</v>
      </c>
      <c r="BZ24" s="242">
        <f t="shared" si="7"/>
        <v>2469.9971453760381</v>
      </c>
      <c r="CA24" s="242">
        <f t="shared" si="7"/>
        <v>2468.2898795981946</v>
      </c>
      <c r="CB24" s="242">
        <f t="shared" si="7"/>
        <v>2466.6658993684973</v>
      </c>
      <c r="CC24" s="242">
        <f t="shared" si="7"/>
        <v>2465.1211417679679</v>
      </c>
      <c r="CD24" s="242">
        <f t="shared" si="7"/>
        <v>2463.6517420790083</v>
      </c>
      <c r="CE24" s="242">
        <f t="shared" si="7"/>
        <v>2462.2540241165434</v>
      </c>
      <c r="CF24" s="242">
        <f t="shared" si="7"/>
        <v>2460.9244910308375</v>
      </c>
      <c r="CG24" s="242">
        <f t="shared" si="7"/>
        <v>2459.6598165589803</v>
      </c>
      <c r="CH24" s="242">
        <f t="shared" si="7"/>
        <v>2458.456836703147</v>
      </c>
      <c r="CI24" s="242">
        <f t="shared" si="7"/>
        <v>2457.3125418148225</v>
      </c>
      <c r="CJ24" s="242">
        <f t="shared" si="7"/>
        <v>2456.2240690651784</v>
      </c>
      <c r="CK24" s="242">
        <f t="shared" si="7"/>
        <v>2455.1886952827676</v>
      </c>
      <c r="CL24" s="242">
        <f t="shared" si="7"/>
        <v>2454.2038301406187</v>
      </c>
      <c r="CM24" s="242">
        <f t="shared" si="7"/>
        <v>2453.2670096756833</v>
      </c>
      <c r="CN24" s="242">
        <f t="shared" si="7"/>
        <v>2452.3758901244246</v>
      </c>
      <c r="CO24" s="242">
        <f t="shared" si="7"/>
        <v>2451.5282420591252</v>
      </c>
      <c r="CP24" s="242">
        <f t="shared" si="7"/>
        <v>2450.7219448102423</v>
      </c>
      <c r="CQ24" s="242">
        <f t="shared" si="7"/>
        <v>2449.9549811608572</v>
      </c>
      <c r="CR24" s="242">
        <f t="shared" si="7"/>
        <v>2449.2254322999461</v>
      </c>
      <c r="CS24" s="242">
        <f t="shared" si="7"/>
        <v>2448.5314730218461</v>
      </c>
      <c r="CT24" s="242">
        <f t="shared" si="7"/>
        <v>2447.8713671599025</v>
      </c>
      <c r="CU24" s="242">
        <f t="shared" si="7"/>
        <v>2447.2434632428817</v>
      </c>
      <c r="CV24" s="242">
        <f t="shared" si="7"/>
        <v>2446.6461903632721</v>
      </c>
    </row>
    <row r="25" spans="1:100" outlineLevel="1" x14ac:dyDescent="0.3">
      <c r="A25" s="290"/>
      <c r="B25" s="154">
        <v>14</v>
      </c>
      <c r="C25" s="242" t="s">
        <v>183</v>
      </c>
      <c r="D25" s="143" t="s">
        <v>443</v>
      </c>
      <c r="E25" s="242">
        <f t="shared" si="9"/>
        <v>4386</v>
      </c>
      <c r="F25" s="242">
        <f t="shared" si="9"/>
        <v>4334</v>
      </c>
      <c r="G25" s="242">
        <f t="shared" si="9"/>
        <v>4290</v>
      </c>
      <c r="H25" s="242">
        <f t="shared" si="9"/>
        <v>4170</v>
      </c>
      <c r="I25" s="242">
        <f t="shared" si="9"/>
        <v>3699</v>
      </c>
      <c r="J25" s="242">
        <f t="shared" si="9"/>
        <v>3275</v>
      </c>
      <c r="K25" s="242">
        <f t="shared" si="9"/>
        <v>3078</v>
      </c>
      <c r="L25" s="242">
        <f t="shared" si="9"/>
        <v>2496</v>
      </c>
      <c r="M25" s="242">
        <f t="shared" si="9"/>
        <v>2494</v>
      </c>
      <c r="N25" s="242">
        <f t="shared" si="9"/>
        <v>2507</v>
      </c>
      <c r="O25" s="242">
        <f t="shared" si="9"/>
        <v>2489</v>
      </c>
      <c r="P25" s="242">
        <f t="shared" si="9"/>
        <v>2487</v>
      </c>
      <c r="Q25" s="242">
        <f t="shared" si="9"/>
        <v>2497</v>
      </c>
      <c r="R25" s="242">
        <f t="shared" si="9"/>
        <v>2592</v>
      </c>
      <c r="S25" s="242">
        <f t="shared" si="9"/>
        <v>2700</v>
      </c>
      <c r="T25" s="242">
        <f t="shared" si="9"/>
        <v>2751</v>
      </c>
      <c r="U25" s="242">
        <f t="shared" si="9"/>
        <v>2816</v>
      </c>
      <c r="V25" s="242">
        <f t="shared" si="9"/>
        <v>2950</v>
      </c>
      <c r="W25" s="242">
        <f t="shared" si="9"/>
        <v>3149</v>
      </c>
      <c r="X25" s="242">
        <f t="shared" si="9"/>
        <v>3197</v>
      </c>
      <c r="Y25" s="242">
        <f t="shared" si="9"/>
        <v>3155</v>
      </c>
      <c r="Z25" s="242">
        <f t="shared" si="9"/>
        <v>3062</v>
      </c>
      <c r="AA25" s="242">
        <f t="shared" si="9"/>
        <v>2696</v>
      </c>
      <c r="AB25" s="242">
        <f t="shared" si="9"/>
        <v>2657</v>
      </c>
      <c r="AC25" s="242">
        <f t="shared" si="9"/>
        <v>2677</v>
      </c>
      <c r="AD25" s="242">
        <f t="shared" si="9"/>
        <v>2664</v>
      </c>
      <c r="AE25" s="242">
        <f t="shared" si="9"/>
        <v>2648</v>
      </c>
      <c r="AF25" s="242">
        <f t="shared" si="9"/>
        <v>2645</v>
      </c>
      <c r="AG25" s="242">
        <f t="shared" si="9"/>
        <v>2556</v>
      </c>
      <c r="AH25" s="242">
        <f t="shared" si="9"/>
        <v>2563</v>
      </c>
      <c r="AI25" s="242">
        <f t="shared" si="9"/>
        <v>2569</v>
      </c>
      <c r="AJ25" s="242">
        <f t="shared" si="9"/>
        <v>2577</v>
      </c>
      <c r="AK25" s="242">
        <f t="shared" si="9"/>
        <v>2584</v>
      </c>
      <c r="AL25" s="242">
        <f t="shared" si="9"/>
        <v>2577.4177404855923</v>
      </c>
      <c r="AM25" s="242">
        <f t="shared" si="9"/>
        <v>2571.126260436386</v>
      </c>
      <c r="AN25" s="242">
        <f t="shared" si="9"/>
        <v>2565.1127143094186</v>
      </c>
      <c r="AO25" s="242">
        <f t="shared" si="9"/>
        <v>2559.3648240294951</v>
      </c>
      <c r="AP25" s="242">
        <f t="shared" si="9"/>
        <v>2553.8708539205973</v>
      </c>
      <c r="AQ25" s="242">
        <f t="shared" si="9"/>
        <v>2548.6195867447273</v>
      </c>
      <c r="AR25" s="242">
        <f t="shared" si="9"/>
        <v>2543.6003007992667</v>
      </c>
      <c r="AS25" s="242">
        <f t="shared" si="9"/>
        <v>2538.8027480260889</v>
      </c>
      <c r="AT25" s="242">
        <f t="shared" si="9"/>
        <v>2534.2171330877236</v>
      </c>
      <c r="AU25" s="242">
        <f t="shared" si="9"/>
        <v>2529.8340933678655</v>
      </c>
      <c r="AV25" s="242">
        <f t="shared" si="9"/>
        <v>2525.6446798553761</v>
      </c>
      <c r="AW25" s="242">
        <f t="shared" si="9"/>
        <v>2521.640338872769</v>
      </c>
      <c r="AX25" s="242">
        <f t="shared" si="9"/>
        <v>2517.8128946118509</v>
      </c>
      <c r="AY25" s="242">
        <f t="shared" si="9"/>
        <v>2514.1545324408808</v>
      </c>
      <c r="AZ25" s="242">
        <f t="shared" si="9"/>
        <v>2510.657782949153</v>
      </c>
      <c r="BA25" s="242">
        <f t="shared" si="9"/>
        <v>2507.3155066964277</v>
      </c>
      <c r="BB25" s="242">
        <f t="shared" si="9"/>
        <v>2504.1208796360802</v>
      </c>
      <c r="BC25" s="242">
        <f t="shared" si="9"/>
        <v>2501.0673791821955</v>
      </c>
      <c r="BD25" s="242">
        <f t="shared" si="9"/>
        <v>2498.1487708921686</v>
      </c>
      <c r="BE25" s="242">
        <f t="shared" si="9"/>
        <v>2495.3590957376173</v>
      </c>
      <c r="BF25" s="242">
        <f t="shared" si="9"/>
        <v>2492.6926579376177</v>
      </c>
      <c r="BG25" s="242">
        <f t="shared" si="9"/>
        <v>2490.1440133294204</v>
      </c>
      <c r="BH25" s="242">
        <f t="shared" si="9"/>
        <v>2487.7079582529091</v>
      </c>
      <c r="BI25" s="242">
        <f t="shared" si="9"/>
        <v>2485.3795189260954</v>
      </c>
      <c r="BJ25" s="242">
        <f t="shared" si="9"/>
        <v>2483.153941289971</v>
      </c>
      <c r="BK25" s="242">
        <f t="shared" si="9"/>
        <v>2481.0266813019698</v>
      </c>
      <c r="BL25" s="242">
        <f t="shared" si="9"/>
        <v>2478.9933956582349</v>
      </c>
      <c r="BM25" s="242">
        <f t="shared" si="9"/>
        <v>2477.0499329257345</v>
      </c>
      <c r="BN25" s="242">
        <f t="shared" si="9"/>
        <v>2475.192325066133</v>
      </c>
      <c r="BO25" s="242">
        <f t="shared" si="9"/>
        <v>2473.4167793341016</v>
      </c>
      <c r="BP25" s="242">
        <f t="shared" si="9"/>
        <v>2471.7196705335327</v>
      </c>
      <c r="BQ25" s="242">
        <f t="shared" si="7"/>
        <v>2470.0975336158463</v>
      </c>
      <c r="BR25" s="242">
        <f t="shared" si="7"/>
        <v>2468.5470566052745</v>
      </c>
      <c r="BS25" s="242">
        <f t="shared" si="7"/>
        <v>2467.0650738366812</v>
      </c>
      <c r="BT25" s="242">
        <f t="shared" si="7"/>
        <v>2465.648559492106</v>
      </c>
      <c r="BU25" s="242">
        <f t="shared" si="7"/>
        <v>2464.2946214228455</v>
      </c>
      <c r="BV25" s="242">
        <f t="shared" si="7"/>
        <v>2463.000495244446</v>
      </c>
      <c r="BW25" s="242">
        <f t="shared" si="7"/>
        <v>2461.7635386925613</v>
      </c>
      <c r="BX25" s="242">
        <f t="shared" si="7"/>
        <v>2460.5812262281429</v>
      </c>
      <c r="BY25" s="242">
        <f t="shared" si="7"/>
        <v>2459.4511438809586</v>
      </c>
      <c r="BZ25" s="242">
        <f t="shared" si="7"/>
        <v>2458.3709843209012</v>
      </c>
      <c r="CA25" s="242">
        <f t="shared" si="7"/>
        <v>2457.3385421470266</v>
      </c>
      <c r="CB25" s="242">
        <f t="shared" si="7"/>
        <v>2456.3517093847095</v>
      </c>
      <c r="CC25" s="242">
        <f t="shared" si="7"/>
        <v>2455.4084711817136</v>
      </c>
      <c r="CD25" s="242">
        <f t="shared" si="7"/>
        <v>2454.5069016943958</v>
      </c>
      <c r="CE25" s="242">
        <f t="shared" si="7"/>
        <v>2453.64516015564</v>
      </c>
      <c r="CF25" s="242">
        <f t="shared" si="7"/>
        <v>2452.8214871164987</v>
      </c>
      <c r="CG25" s="242">
        <f t="shared" si="7"/>
        <v>2452.0342008538578</v>
      </c>
      <c r="CH25" s="242">
        <f t="shared" si="7"/>
        <v>2451.2816939368067</v>
      </c>
      <c r="CI25" s="242">
        <f t="shared" si="7"/>
        <v>2450.5624299446845</v>
      </c>
      <c r="CJ25" s="242">
        <f t="shared" si="7"/>
        <v>2449.8749403301158</v>
      </c>
      <c r="CK25" s="242">
        <f t="shared" si="7"/>
        <v>2449.2178214206251</v>
      </c>
      <c r="CL25" s="242">
        <f t="shared" si="7"/>
        <v>2448.589731552705</v>
      </c>
      <c r="CM25" s="242">
        <f t="shared" si="7"/>
        <v>2447.9893883324967</v>
      </c>
      <c r="CN25" s="242">
        <f t="shared" si="7"/>
        <v>2447.415566017477</v>
      </c>
      <c r="CO25" s="242">
        <f t="shared" si="7"/>
        <v>2446.8670930138173</v>
      </c>
      <c r="CP25" s="242">
        <f t="shared" si="7"/>
        <v>2446.3428494842969</v>
      </c>
      <c r="CQ25" s="242">
        <f t="shared" si="7"/>
        <v>2445.8417650618908</v>
      </c>
      <c r="CR25" s="242">
        <f t="shared" si="7"/>
        <v>2445.362816664363</v>
      </c>
      <c r="CS25" s="242">
        <f t="shared" si="7"/>
        <v>2444.9050264054031</v>
      </c>
      <c r="CT25" s="242">
        <f t="shared" si="7"/>
        <v>2444.4674595980377</v>
      </c>
      <c r="CU25" s="242">
        <f t="shared" si="7"/>
        <v>2444.0492228462494</v>
      </c>
      <c r="CV25" s="242">
        <f t="shared" si="7"/>
        <v>2443.6494622208957</v>
      </c>
    </row>
    <row r="26" spans="1:100" outlineLevel="1" x14ac:dyDescent="0.3">
      <c r="A26" s="290"/>
      <c r="B26" s="154">
        <v>15</v>
      </c>
      <c r="C26" s="242" t="s">
        <v>184</v>
      </c>
      <c r="D26" s="143" t="s">
        <v>443</v>
      </c>
      <c r="E26" s="242">
        <f t="shared" si="9"/>
        <v>208434</v>
      </c>
      <c r="F26" s="242">
        <f t="shared" si="9"/>
        <v>186956</v>
      </c>
      <c r="G26" s="242">
        <f t="shared" si="9"/>
        <v>171503</v>
      </c>
      <c r="H26" s="242">
        <f t="shared" si="9"/>
        <v>149281</v>
      </c>
      <c r="I26" s="242">
        <f t="shared" si="9"/>
        <v>116640</v>
      </c>
      <c r="J26" s="242">
        <f t="shared" si="9"/>
        <v>64098</v>
      </c>
      <c r="K26" s="242">
        <f t="shared" si="9"/>
        <v>49074</v>
      </c>
      <c r="L26" s="242">
        <f t="shared" si="9"/>
        <v>6228</v>
      </c>
      <c r="M26" s="242">
        <f t="shared" si="9"/>
        <v>5424</v>
      </c>
      <c r="N26" s="242">
        <f t="shared" si="9"/>
        <v>6265</v>
      </c>
      <c r="O26" s="242">
        <f t="shared" si="9"/>
        <v>5163</v>
      </c>
      <c r="P26" s="242">
        <f t="shared" si="9"/>
        <v>5090</v>
      </c>
      <c r="Q26" s="242">
        <f t="shared" si="9"/>
        <v>5639</v>
      </c>
      <c r="R26" s="242">
        <f t="shared" si="9"/>
        <v>7342</v>
      </c>
      <c r="S26" s="242">
        <f t="shared" si="9"/>
        <v>8703</v>
      </c>
      <c r="T26" s="242">
        <f t="shared" si="9"/>
        <v>10317</v>
      </c>
      <c r="U26" s="242">
        <f t="shared" si="9"/>
        <v>12073</v>
      </c>
      <c r="V26" s="242">
        <f t="shared" si="9"/>
        <v>13882</v>
      </c>
      <c r="W26" s="242">
        <f t="shared" si="9"/>
        <v>15301</v>
      </c>
      <c r="X26" s="242">
        <f t="shared" si="9"/>
        <v>16957</v>
      </c>
      <c r="Y26" s="242">
        <f t="shared" si="9"/>
        <v>18147</v>
      </c>
      <c r="Z26" s="242">
        <f t="shared" si="9"/>
        <v>15594</v>
      </c>
      <c r="AA26" s="242">
        <f t="shared" si="9"/>
        <v>9006</v>
      </c>
      <c r="AB26" s="242">
        <f t="shared" si="9"/>
        <v>8533</v>
      </c>
      <c r="AC26" s="242">
        <f t="shared" si="9"/>
        <v>9168</v>
      </c>
      <c r="AD26" s="242">
        <f t="shared" si="9"/>
        <v>8793</v>
      </c>
      <c r="AE26" s="242">
        <f t="shared" si="9"/>
        <v>8859</v>
      </c>
      <c r="AF26" s="242">
        <f t="shared" si="9"/>
        <v>8965</v>
      </c>
      <c r="AG26" s="242">
        <f t="shared" si="9"/>
        <v>5986</v>
      </c>
      <c r="AH26" s="242">
        <f t="shared" si="9"/>
        <v>6097</v>
      </c>
      <c r="AI26" s="242">
        <f t="shared" si="9"/>
        <v>6265</v>
      </c>
      <c r="AJ26" s="242">
        <f t="shared" si="9"/>
        <v>6440</v>
      </c>
      <c r="AK26" s="242">
        <f t="shared" si="9"/>
        <v>6778</v>
      </c>
      <c r="AL26" s="242">
        <f t="shared" si="9"/>
        <v>6406.8577237168347</v>
      </c>
      <c r="AM26" s="242">
        <f t="shared" si="9"/>
        <v>6067.4323687425958</v>
      </c>
      <c r="AN26" s="242">
        <f t="shared" si="9"/>
        <v>5757.0134836908373</v>
      </c>
      <c r="AO26" s="242">
        <f t="shared" si="9"/>
        <v>5473.1222457952827</v>
      </c>
      <c r="AP26" s="242">
        <f t="shared" si="9"/>
        <v>5213.4916664881257</v>
      </c>
      <c r="AQ26" s="242">
        <f t="shared" si="9"/>
        <v>4976.0484885617607</v>
      </c>
      <c r="AR26" s="242">
        <f t="shared" si="9"/>
        <v>4758.896630355287</v>
      </c>
      <c r="AS26" s="242">
        <f t="shared" si="9"/>
        <v>4560.3020447608033</v>
      </c>
      <c r="AT26" s="242">
        <f t="shared" si="9"/>
        <v>4378.6788721423854</v>
      </c>
      <c r="AU26" s="242">
        <f t="shared" si="9"/>
        <v>4212.5767765931296</v>
      </c>
      <c r="AV26" s="242">
        <f t="shared" si="9"/>
        <v>4060.6693644050406</v>
      </c>
      <c r="AW26" s="242">
        <f t="shared" si="9"/>
        <v>3921.7435922684763</v>
      </c>
      <c r="AX26" s="242">
        <f t="shared" si="9"/>
        <v>3794.6900806212439</v>
      </c>
      <c r="AY26" s="242">
        <f t="shared" si="9"/>
        <v>3678.4942547954533</v>
      </c>
      <c r="AZ26" s="242">
        <f t="shared" si="9"/>
        <v>3572.2282432205452</v>
      </c>
      <c r="BA26" s="242">
        <f t="shared" si="9"/>
        <v>3475.0434679862874</v>
      </c>
      <c r="BB26" s="242">
        <f t="shared" si="9"/>
        <v>3386.1638685983376</v>
      </c>
      <c r="BC26" s="242">
        <f t="shared" si="9"/>
        <v>3304.8797048152642</v>
      </c>
      <c r="BD26" s="242">
        <f t="shared" si="9"/>
        <v>3230.5418890801348</v>
      </c>
      <c r="BE26" s="242">
        <f t="shared" si="9"/>
        <v>3162.5568032887895</v>
      </c>
      <c r="BF26" s="242">
        <f t="shared" si="9"/>
        <v>3100.3815585045613</v>
      </c>
      <c r="BG26" s="242">
        <f t="shared" si="9"/>
        <v>3043.5196597663107</v>
      </c>
      <c r="BH26" s="242">
        <f t="shared" si="9"/>
        <v>2991.517041371485</v>
      </c>
      <c r="BI26" s="242">
        <f t="shared" si="9"/>
        <v>2943.958440974297</v>
      </c>
      <c r="BJ26" s="242">
        <f t="shared" si="9"/>
        <v>2900.4640835447021</v>
      </c>
      <c r="BK26" s="242">
        <f t="shared" si="9"/>
        <v>2860.6866487082207</v>
      </c>
      <c r="BL26" s="242">
        <f t="shared" si="9"/>
        <v>2824.3084972495699</v>
      </c>
      <c r="BM26" s="242">
        <f t="shared" si="9"/>
        <v>2791.0391346325805</v>
      </c>
      <c r="BN26" s="242">
        <f t="shared" si="9"/>
        <v>2760.612891281573</v>
      </c>
      <c r="BO26" s="242">
        <f t="shared" si="9"/>
        <v>2732.7868011002734</v>
      </c>
      <c r="BP26" s="242">
        <f t="shared" si="9"/>
        <v>2707.3386612873701</v>
      </c>
      <c r="BQ26" s="242">
        <f t="shared" si="7"/>
        <v>2684.0652579555476</v>
      </c>
      <c r="BR26" s="242">
        <f t="shared" si="7"/>
        <v>2662.7807433848188</v>
      </c>
      <c r="BS26" s="242">
        <f t="shared" si="7"/>
        <v>2643.315151951866</v>
      </c>
      <c r="BT26" s="242">
        <f t="shared" si="7"/>
        <v>2625.5130428844727</v>
      </c>
      <c r="BU26" s="242">
        <f t="shared" si="7"/>
        <v>2609.2322590028757</v>
      </c>
      <c r="BV26" s="242">
        <f t="shared" si="7"/>
        <v>2594.3427915360821</v>
      </c>
      <c r="BW26" s="242">
        <f t="shared" si="7"/>
        <v>2580.7257419482357</v>
      </c>
      <c r="BX26" s="242">
        <f t="shared" si="7"/>
        <v>2568.2723724847956</v>
      </c>
      <c r="BY26" s="242">
        <f t="shared" si="7"/>
        <v>2556.8832378567354</v>
      </c>
      <c r="BZ26" s="242">
        <f t="shared" si="7"/>
        <v>2546.4673911289183</v>
      </c>
      <c r="CA26" s="242">
        <f t="shared" si="7"/>
        <v>2536.9416574713237</v>
      </c>
      <c r="CB26" s="242">
        <f t="shared" si="7"/>
        <v>2528.2299699737446</v>
      </c>
      <c r="CC26" s="242">
        <f t="shared" si="7"/>
        <v>2520.2627622201489</v>
      </c>
      <c r="CD26" s="242">
        <f t="shared" si="7"/>
        <v>2512.9764127721692</v>
      </c>
      <c r="CE26" s="242">
        <f t="shared" si="7"/>
        <v>2506.3127371256896</v>
      </c>
      <c r="CF26" s="242">
        <f t="shared" si="7"/>
        <v>2500.2185230835967</v>
      </c>
      <c r="CG26" s="242">
        <f t="shared" si="7"/>
        <v>2494.6451058344433</v>
      </c>
      <c r="CH26" s="242">
        <f t="shared" si="7"/>
        <v>2489.5479793438735</v>
      </c>
      <c r="CI26" s="242">
        <f t="shared" si="7"/>
        <v>2484.8864409555858</v>
      </c>
      <c r="CJ26" s="242">
        <f t="shared" si="7"/>
        <v>2480.6232663638471</v>
      </c>
      <c r="CK26" s="242">
        <f t="shared" si="7"/>
        <v>2476.7244123620621</v>
      </c>
      <c r="CL26" s="242">
        <f t="shared" si="7"/>
        <v>2473.1587449937379</v>
      </c>
      <c r="CM26" s="242">
        <f t="shared" si="7"/>
        <v>2469.8977909350033</v>
      </c>
      <c r="CN26" s="242">
        <f t="shared" si="7"/>
        <v>2466.9155101233819</v>
      </c>
      <c r="CO26" s="242">
        <f t="shared" si="7"/>
        <v>2464.1880878171578</v>
      </c>
      <c r="CP26" s="242">
        <f t="shared" si="7"/>
        <v>2461.6937444248456</v>
      </c>
      <c r="CQ26" s="242">
        <f t="shared" si="7"/>
        <v>2459.4125615861722</v>
      </c>
      <c r="CR26" s="242">
        <f t="shared" si="7"/>
        <v>2457.3263231157612</v>
      </c>
      <c r="CS26" s="242">
        <f t="shared" si="7"/>
        <v>2455.4183695393813</v>
      </c>
      <c r="CT26" s="242">
        <f t="shared" si="7"/>
        <v>2453.6734650611779</v>
      </c>
      <c r="CU26" s="242">
        <f t="shared" si="7"/>
        <v>2452.0776758995617</v>
      </c>
      <c r="CV26" s="242">
        <f t="shared" si="7"/>
        <v>2450.6182590202179</v>
      </c>
    </row>
    <row r="27" spans="1:100" outlineLevel="1" x14ac:dyDescent="0.3">
      <c r="A27" s="290"/>
      <c r="B27" s="154">
        <v>16</v>
      </c>
      <c r="C27" s="242" t="s">
        <v>185</v>
      </c>
      <c r="D27" s="143" t="s">
        <v>443</v>
      </c>
      <c r="E27" s="242">
        <f t="shared" si="9"/>
        <v>2454</v>
      </c>
      <c r="F27" s="242">
        <f t="shared" si="9"/>
        <v>2452</v>
      </c>
      <c r="G27" s="242">
        <f t="shared" si="9"/>
        <v>2452</v>
      </c>
      <c r="H27" s="242">
        <f t="shared" si="9"/>
        <v>2448</v>
      </c>
      <c r="I27" s="242">
        <f t="shared" si="9"/>
        <v>2437</v>
      </c>
      <c r="J27" s="242">
        <f t="shared" si="9"/>
        <v>2436</v>
      </c>
      <c r="K27" s="242">
        <f t="shared" si="9"/>
        <v>2436</v>
      </c>
      <c r="L27" s="242">
        <f t="shared" si="9"/>
        <v>2435</v>
      </c>
      <c r="M27" s="242">
        <f t="shared" si="9"/>
        <v>2435</v>
      </c>
      <c r="N27" s="242">
        <f t="shared" si="9"/>
        <v>2435</v>
      </c>
      <c r="O27" s="242">
        <f t="shared" si="9"/>
        <v>2435</v>
      </c>
      <c r="P27" s="242">
        <f t="shared" si="9"/>
        <v>2436</v>
      </c>
      <c r="Q27" s="242">
        <f t="shared" si="9"/>
        <v>2436</v>
      </c>
      <c r="R27" s="242">
        <f t="shared" si="9"/>
        <v>2438</v>
      </c>
      <c r="S27" s="242">
        <f t="shared" si="9"/>
        <v>2444</v>
      </c>
      <c r="T27" s="242">
        <f t="shared" si="9"/>
        <v>2444</v>
      </c>
      <c r="U27" s="242">
        <f t="shared" si="9"/>
        <v>2445</v>
      </c>
      <c r="V27" s="242">
        <f t="shared" si="9"/>
        <v>2451</v>
      </c>
      <c r="W27" s="242">
        <f t="shared" si="9"/>
        <v>2453</v>
      </c>
      <c r="X27" s="242">
        <f t="shared" si="9"/>
        <v>2452</v>
      </c>
      <c r="Y27" s="242">
        <f t="shared" si="9"/>
        <v>2464</v>
      </c>
      <c r="Z27" s="242">
        <f t="shared" si="9"/>
        <v>2471</v>
      </c>
      <c r="AA27" s="242">
        <f t="shared" si="9"/>
        <v>2485</v>
      </c>
      <c r="AB27" s="242">
        <f t="shared" si="9"/>
        <v>2502</v>
      </c>
      <c r="AC27" s="242">
        <f t="shared" si="9"/>
        <v>2523</v>
      </c>
      <c r="AD27" s="242">
        <f t="shared" si="9"/>
        <v>2553</v>
      </c>
      <c r="AE27" s="242">
        <f t="shared" si="9"/>
        <v>2559</v>
      </c>
      <c r="AF27" s="242">
        <f t="shared" si="9"/>
        <v>2576</v>
      </c>
      <c r="AG27" s="242">
        <f t="shared" si="9"/>
        <v>2521</v>
      </c>
      <c r="AH27" s="242">
        <f t="shared" si="9"/>
        <v>2527</v>
      </c>
      <c r="AI27" s="242">
        <f t="shared" si="9"/>
        <v>2542</v>
      </c>
      <c r="AJ27" s="242">
        <f t="shared" si="9"/>
        <v>2555</v>
      </c>
      <c r="AK27" s="242">
        <f t="shared" si="9"/>
        <v>2556</v>
      </c>
      <c r="AL27" s="242">
        <f t="shared" si="9"/>
        <v>2559.9370817444888</v>
      </c>
      <c r="AM27" s="242">
        <f t="shared" si="9"/>
        <v>2563.874163488977</v>
      </c>
      <c r="AN27" s="242">
        <f t="shared" si="9"/>
        <v>2567.8112452334653</v>
      </c>
      <c r="AO27" s="242">
        <f t="shared" si="9"/>
        <v>2571.7483269779541</v>
      </c>
      <c r="AP27" s="242">
        <f t="shared" si="9"/>
        <v>2575.6854087224428</v>
      </c>
      <c r="AQ27" s="242">
        <f t="shared" si="9"/>
        <v>2579.6224904669311</v>
      </c>
      <c r="AR27" s="242">
        <f t="shared" si="9"/>
        <v>2583.5595722114194</v>
      </c>
      <c r="AS27" s="242">
        <f t="shared" si="9"/>
        <v>2587.4966539559082</v>
      </c>
      <c r="AT27" s="242">
        <f t="shared" si="9"/>
        <v>2591.4337357003965</v>
      </c>
      <c r="AU27" s="242">
        <f t="shared" si="9"/>
        <v>2595.3708174448848</v>
      </c>
      <c r="AV27" s="242">
        <f t="shared" si="9"/>
        <v>2599.3078991893735</v>
      </c>
      <c r="AW27" s="242">
        <f t="shared" si="9"/>
        <v>2603.2449809338623</v>
      </c>
      <c r="AX27" s="242">
        <f t="shared" si="9"/>
        <v>2607.1820626783506</v>
      </c>
      <c r="AY27" s="242">
        <f t="shared" si="9"/>
        <v>2611.1191444228389</v>
      </c>
      <c r="AZ27" s="242">
        <f t="shared" si="9"/>
        <v>2615.0562261673276</v>
      </c>
      <c r="BA27" s="242">
        <f t="shared" si="9"/>
        <v>2618.9933079118159</v>
      </c>
      <c r="BB27" s="242">
        <f t="shared" si="9"/>
        <v>2622.9303896563042</v>
      </c>
      <c r="BC27" s="242">
        <f t="shared" si="9"/>
        <v>2626.867471400793</v>
      </c>
      <c r="BD27" s="242">
        <f t="shared" si="9"/>
        <v>2630.8045531452817</v>
      </c>
      <c r="BE27" s="242">
        <f t="shared" si="9"/>
        <v>2634.74163488977</v>
      </c>
      <c r="BF27" s="242">
        <f t="shared" si="9"/>
        <v>2638.6787166342583</v>
      </c>
      <c r="BG27" s="242">
        <f t="shared" si="9"/>
        <v>2642.6157983787471</v>
      </c>
      <c r="BH27" s="242">
        <f t="shared" si="9"/>
        <v>2646.5528801232354</v>
      </c>
      <c r="BI27" s="242">
        <f t="shared" si="9"/>
        <v>2650.4899618677237</v>
      </c>
      <c r="BJ27" s="242">
        <f t="shared" si="9"/>
        <v>2654.4270436122124</v>
      </c>
      <c r="BK27" s="242">
        <f t="shared" si="9"/>
        <v>2658.3641253567012</v>
      </c>
      <c r="BL27" s="242">
        <f t="shared" si="9"/>
        <v>2662.3012071011894</v>
      </c>
      <c r="BM27" s="242">
        <f t="shared" si="9"/>
        <v>2666.2382888456777</v>
      </c>
      <c r="BN27" s="242">
        <f t="shared" si="9"/>
        <v>2670.1753705901665</v>
      </c>
      <c r="BO27" s="242">
        <f t="shared" si="9"/>
        <v>2674.1124523346552</v>
      </c>
      <c r="BP27" s="242">
        <f t="shared" ref="BP27" si="10">BP126+BP271+BP407+BP543</f>
        <v>2678.0495340791435</v>
      </c>
      <c r="BQ27" s="242">
        <f t="shared" si="7"/>
        <v>2681.9866158236318</v>
      </c>
      <c r="BR27" s="242">
        <f t="shared" si="7"/>
        <v>2685.9236975681206</v>
      </c>
      <c r="BS27" s="242">
        <f t="shared" si="7"/>
        <v>2689.8607793126089</v>
      </c>
      <c r="BT27" s="242">
        <f t="shared" si="7"/>
        <v>2693.7978610570972</v>
      </c>
      <c r="BU27" s="242">
        <f t="shared" si="7"/>
        <v>2697.7349428015859</v>
      </c>
      <c r="BV27" s="242">
        <f t="shared" si="7"/>
        <v>2701.6720245460747</v>
      </c>
      <c r="BW27" s="242">
        <f t="shared" si="7"/>
        <v>2705.609106290563</v>
      </c>
      <c r="BX27" s="242">
        <f t="shared" si="7"/>
        <v>2709.5461880350513</v>
      </c>
      <c r="BY27" s="242">
        <f t="shared" si="7"/>
        <v>2713.48326977954</v>
      </c>
      <c r="BZ27" s="242">
        <f t="shared" si="7"/>
        <v>2717.4203515240283</v>
      </c>
      <c r="CA27" s="242">
        <f t="shared" si="7"/>
        <v>2721.3574332685166</v>
      </c>
      <c r="CB27" s="242">
        <f t="shared" si="7"/>
        <v>2725.2945150130054</v>
      </c>
      <c r="CC27" s="242">
        <f t="shared" si="7"/>
        <v>2729.2315967574941</v>
      </c>
      <c r="CD27" s="242">
        <f t="shared" si="7"/>
        <v>2733.1686785019824</v>
      </c>
      <c r="CE27" s="242">
        <f t="shared" si="7"/>
        <v>2737.1057602464707</v>
      </c>
      <c r="CF27" s="242">
        <f t="shared" si="7"/>
        <v>2741.0428419909595</v>
      </c>
      <c r="CG27" s="242">
        <f t="shared" si="7"/>
        <v>2744.9799237354478</v>
      </c>
      <c r="CH27" s="242">
        <f t="shared" si="7"/>
        <v>2748.9170054799361</v>
      </c>
      <c r="CI27" s="242">
        <f t="shared" si="7"/>
        <v>2752.8540872244248</v>
      </c>
      <c r="CJ27" s="242">
        <f t="shared" si="7"/>
        <v>2756.7911689689136</v>
      </c>
      <c r="CK27" s="242">
        <f t="shared" si="7"/>
        <v>2760.7282507134018</v>
      </c>
      <c r="CL27" s="242">
        <f t="shared" si="7"/>
        <v>2764.6653324578901</v>
      </c>
      <c r="CM27" s="242">
        <f t="shared" si="7"/>
        <v>2768.6024142023789</v>
      </c>
      <c r="CN27" s="242">
        <f t="shared" si="7"/>
        <v>2772.5394959468672</v>
      </c>
      <c r="CO27" s="242">
        <f t="shared" si="7"/>
        <v>2776.4765776913555</v>
      </c>
      <c r="CP27" s="242">
        <f t="shared" si="7"/>
        <v>2780.4136594358442</v>
      </c>
      <c r="CQ27" s="242">
        <f t="shared" si="7"/>
        <v>2784.350741180333</v>
      </c>
      <c r="CR27" s="242">
        <f t="shared" si="7"/>
        <v>2788.2878229248213</v>
      </c>
      <c r="CS27" s="242">
        <f t="shared" si="7"/>
        <v>2792.2249046693096</v>
      </c>
      <c r="CT27" s="242">
        <f t="shared" si="7"/>
        <v>2796.1619864137983</v>
      </c>
      <c r="CU27" s="242">
        <f t="shared" si="7"/>
        <v>2800.0990681582871</v>
      </c>
      <c r="CV27" s="242">
        <f t="shared" ref="CV27" si="11">CV126+CV271+CV407+CV543</f>
        <v>2804.0361499027754</v>
      </c>
    </row>
    <row r="28" spans="1:100" outlineLevel="1" x14ac:dyDescent="0.3">
      <c r="A28" s="290"/>
      <c r="B28" s="154">
        <v>17</v>
      </c>
      <c r="C28" s="242" t="s">
        <v>186</v>
      </c>
      <c r="D28" s="143" t="s">
        <v>443</v>
      </c>
      <c r="E28" s="242">
        <f t="shared" ref="E28:BP31" si="12">E127+E272+E408+E544</f>
        <v>2438</v>
      </c>
      <c r="F28" s="242">
        <f t="shared" si="12"/>
        <v>2438</v>
      </c>
      <c r="G28" s="242">
        <f t="shared" si="12"/>
        <v>2436</v>
      </c>
      <c r="H28" s="242">
        <f t="shared" si="12"/>
        <v>2436</v>
      </c>
      <c r="I28" s="242">
        <f t="shared" si="12"/>
        <v>2435</v>
      </c>
      <c r="J28" s="242">
        <f t="shared" si="12"/>
        <v>2435</v>
      </c>
      <c r="K28" s="242">
        <f t="shared" si="12"/>
        <v>2435</v>
      </c>
      <c r="L28" s="242">
        <f t="shared" si="12"/>
        <v>2435</v>
      </c>
      <c r="M28" s="242">
        <f t="shared" si="12"/>
        <v>2435</v>
      </c>
      <c r="N28" s="242">
        <f t="shared" si="12"/>
        <v>2435</v>
      </c>
      <c r="O28" s="242">
        <f t="shared" si="12"/>
        <v>2435</v>
      </c>
      <c r="P28" s="242">
        <f t="shared" si="12"/>
        <v>2435</v>
      </c>
      <c r="Q28" s="242">
        <f t="shared" si="12"/>
        <v>2435</v>
      </c>
      <c r="R28" s="242">
        <f t="shared" si="12"/>
        <v>2435</v>
      </c>
      <c r="S28" s="242">
        <f t="shared" si="12"/>
        <v>2435</v>
      </c>
      <c r="T28" s="242">
        <f t="shared" si="12"/>
        <v>2435</v>
      </c>
      <c r="U28" s="242">
        <f t="shared" si="12"/>
        <v>2435</v>
      </c>
      <c r="V28" s="242">
        <f t="shared" si="12"/>
        <v>2436</v>
      </c>
      <c r="W28" s="242">
        <f t="shared" si="12"/>
        <v>2437</v>
      </c>
      <c r="X28" s="242">
        <f t="shared" si="12"/>
        <v>2439</v>
      </c>
      <c r="Y28" s="242">
        <f t="shared" si="12"/>
        <v>2442</v>
      </c>
      <c r="Z28" s="242">
        <f t="shared" si="12"/>
        <v>2443</v>
      </c>
      <c r="AA28" s="242">
        <f t="shared" si="12"/>
        <v>2446</v>
      </c>
      <c r="AB28" s="242">
        <f t="shared" si="12"/>
        <v>2447</v>
      </c>
      <c r="AC28" s="242">
        <f t="shared" si="12"/>
        <v>2454</v>
      </c>
      <c r="AD28" s="242">
        <f t="shared" si="12"/>
        <v>2453</v>
      </c>
      <c r="AE28" s="242">
        <f t="shared" si="12"/>
        <v>2456</v>
      </c>
      <c r="AF28" s="242">
        <f t="shared" si="12"/>
        <v>2457</v>
      </c>
      <c r="AG28" s="242">
        <f t="shared" si="12"/>
        <v>2452</v>
      </c>
      <c r="AH28" s="242">
        <f t="shared" si="12"/>
        <v>2458</v>
      </c>
      <c r="AI28" s="242">
        <f t="shared" si="12"/>
        <v>2463</v>
      </c>
      <c r="AJ28" s="242">
        <f t="shared" si="12"/>
        <v>2463</v>
      </c>
      <c r="AK28" s="242">
        <f t="shared" si="12"/>
        <v>2461</v>
      </c>
      <c r="AL28" s="242">
        <f t="shared" si="12"/>
        <v>2461.7937481597801</v>
      </c>
      <c r="AM28" s="242">
        <f t="shared" si="12"/>
        <v>2462.5874963195602</v>
      </c>
      <c r="AN28" s="242">
        <f t="shared" si="12"/>
        <v>2463.3812444793402</v>
      </c>
      <c r="AO28" s="242">
        <f t="shared" si="12"/>
        <v>2464.1749926391208</v>
      </c>
      <c r="AP28" s="242">
        <f t="shared" si="12"/>
        <v>2464.9687407989009</v>
      </c>
      <c r="AQ28" s="242">
        <f t="shared" si="12"/>
        <v>2465.7624889586809</v>
      </c>
      <c r="AR28" s="242">
        <f t="shared" si="12"/>
        <v>2466.556237118461</v>
      </c>
      <c r="AS28" s="242">
        <f t="shared" si="12"/>
        <v>2467.3499852782415</v>
      </c>
      <c r="AT28" s="242">
        <f t="shared" si="12"/>
        <v>2468.1437334380216</v>
      </c>
      <c r="AU28" s="242">
        <f t="shared" si="12"/>
        <v>2468.9374815978017</v>
      </c>
      <c r="AV28" s="242">
        <f t="shared" si="12"/>
        <v>2469.7312297575818</v>
      </c>
      <c r="AW28" s="242">
        <f t="shared" si="12"/>
        <v>2470.5249779173619</v>
      </c>
      <c r="AX28" s="242">
        <f t="shared" si="12"/>
        <v>2471.3187260771419</v>
      </c>
      <c r="AY28" s="242">
        <f t="shared" si="12"/>
        <v>2472.112474236922</v>
      </c>
      <c r="AZ28" s="242">
        <f t="shared" si="12"/>
        <v>2472.9062223967021</v>
      </c>
      <c r="BA28" s="242">
        <f t="shared" si="12"/>
        <v>2473.6999705564826</v>
      </c>
      <c r="BB28" s="242">
        <f t="shared" si="12"/>
        <v>2474.4937187162627</v>
      </c>
      <c r="BC28" s="242">
        <f t="shared" si="12"/>
        <v>2475.2874668760428</v>
      </c>
      <c r="BD28" s="242">
        <f t="shared" si="12"/>
        <v>2476.0812150358229</v>
      </c>
      <c r="BE28" s="242">
        <f t="shared" si="12"/>
        <v>2476.8749631956034</v>
      </c>
      <c r="BF28" s="242">
        <f t="shared" si="12"/>
        <v>2477.6687113553835</v>
      </c>
      <c r="BG28" s="242">
        <f t="shared" si="12"/>
        <v>2478.4624595151636</v>
      </c>
      <c r="BH28" s="242">
        <f t="shared" si="12"/>
        <v>2479.2562076749437</v>
      </c>
      <c r="BI28" s="242">
        <f t="shared" si="12"/>
        <v>2480.0499558347237</v>
      </c>
      <c r="BJ28" s="242">
        <f t="shared" si="12"/>
        <v>2480.8437039945038</v>
      </c>
      <c r="BK28" s="242">
        <f t="shared" si="12"/>
        <v>2481.6374521542839</v>
      </c>
      <c r="BL28" s="242">
        <f t="shared" si="12"/>
        <v>2482.431200314064</v>
      </c>
      <c r="BM28" s="242">
        <f t="shared" si="12"/>
        <v>2483.2249484738445</v>
      </c>
      <c r="BN28" s="242">
        <f t="shared" si="12"/>
        <v>2484.0186966336246</v>
      </c>
      <c r="BO28" s="242">
        <f t="shared" si="12"/>
        <v>2484.8124447934047</v>
      </c>
      <c r="BP28" s="242">
        <f t="shared" si="12"/>
        <v>2485.6061929531847</v>
      </c>
      <c r="BQ28" s="242">
        <f t="shared" ref="BQ28:CV35" si="13">BQ127+BQ272+BQ408+BQ544</f>
        <v>2486.3999411129653</v>
      </c>
      <c r="BR28" s="242">
        <f t="shared" si="13"/>
        <v>2487.1936892727454</v>
      </c>
      <c r="BS28" s="242">
        <f t="shared" si="13"/>
        <v>2487.9874374325254</v>
      </c>
      <c r="BT28" s="242">
        <f t="shared" si="13"/>
        <v>2488.7811855923055</v>
      </c>
      <c r="BU28" s="242">
        <f t="shared" si="13"/>
        <v>2489.5749337520856</v>
      </c>
      <c r="BV28" s="242">
        <f t="shared" si="13"/>
        <v>2490.3686819118657</v>
      </c>
      <c r="BW28" s="242">
        <f t="shared" si="13"/>
        <v>2491.1624300716458</v>
      </c>
      <c r="BX28" s="242">
        <f t="shared" si="13"/>
        <v>2491.9561782314258</v>
      </c>
      <c r="BY28" s="242">
        <f t="shared" si="13"/>
        <v>2492.7499263912064</v>
      </c>
      <c r="BZ28" s="242">
        <f t="shared" si="13"/>
        <v>2493.5436745509865</v>
      </c>
      <c r="CA28" s="242">
        <f t="shared" si="13"/>
        <v>2494.3374227107665</v>
      </c>
      <c r="CB28" s="242">
        <f t="shared" si="13"/>
        <v>2495.1311708705466</v>
      </c>
      <c r="CC28" s="242">
        <f t="shared" si="13"/>
        <v>2495.9249190303271</v>
      </c>
      <c r="CD28" s="242">
        <f t="shared" si="13"/>
        <v>2496.7186671901072</v>
      </c>
      <c r="CE28" s="242">
        <f t="shared" si="13"/>
        <v>2497.5124153498873</v>
      </c>
      <c r="CF28" s="242">
        <f t="shared" si="13"/>
        <v>2498.3061635096674</v>
      </c>
      <c r="CG28" s="242">
        <f t="shared" si="13"/>
        <v>2499.0999116694475</v>
      </c>
      <c r="CH28" s="242">
        <f t="shared" si="13"/>
        <v>2499.8936598292275</v>
      </c>
      <c r="CI28" s="242">
        <f t="shared" si="13"/>
        <v>2500.6874079890076</v>
      </c>
      <c r="CJ28" s="242">
        <f t="shared" si="13"/>
        <v>2501.4811561487877</v>
      </c>
      <c r="CK28" s="242">
        <f t="shared" si="13"/>
        <v>2502.2749043085682</v>
      </c>
      <c r="CL28" s="242">
        <f t="shared" si="13"/>
        <v>2503.0686524683483</v>
      </c>
      <c r="CM28" s="242">
        <f t="shared" si="13"/>
        <v>2503.8624006281284</v>
      </c>
      <c r="CN28" s="242">
        <f t="shared" si="13"/>
        <v>2504.6561487879085</v>
      </c>
      <c r="CO28" s="242">
        <f t="shared" si="13"/>
        <v>2505.449896947689</v>
      </c>
      <c r="CP28" s="242">
        <f t="shared" si="13"/>
        <v>2506.2436451074691</v>
      </c>
      <c r="CQ28" s="242">
        <f t="shared" si="13"/>
        <v>2507.0373932672492</v>
      </c>
      <c r="CR28" s="242">
        <f t="shared" si="13"/>
        <v>2507.8311414270293</v>
      </c>
      <c r="CS28" s="242">
        <f t="shared" si="13"/>
        <v>2508.6248895868093</v>
      </c>
      <c r="CT28" s="242">
        <f t="shared" si="13"/>
        <v>2509.4186377465894</v>
      </c>
      <c r="CU28" s="242">
        <f t="shared" si="13"/>
        <v>2510.2123859063695</v>
      </c>
      <c r="CV28" s="242">
        <f t="shared" si="13"/>
        <v>2511.0061340661496</v>
      </c>
    </row>
    <row r="29" spans="1:100" outlineLevel="1" x14ac:dyDescent="0.3">
      <c r="A29" s="290"/>
      <c r="B29" s="154">
        <v>18</v>
      </c>
      <c r="C29" s="242" t="s">
        <v>187</v>
      </c>
      <c r="D29" s="143" t="s">
        <v>443</v>
      </c>
      <c r="E29" s="242">
        <f t="shared" si="12"/>
        <v>2797</v>
      </c>
      <c r="F29" s="242">
        <f t="shared" si="12"/>
        <v>2780</v>
      </c>
      <c r="G29" s="242">
        <f t="shared" si="12"/>
        <v>2770</v>
      </c>
      <c r="H29" s="242">
        <f t="shared" si="12"/>
        <v>2721</v>
      </c>
      <c r="I29" s="242">
        <f t="shared" si="12"/>
        <v>2676</v>
      </c>
      <c r="J29" s="242">
        <f t="shared" si="12"/>
        <v>2579</v>
      </c>
      <c r="K29" s="242">
        <f t="shared" si="12"/>
        <v>2559</v>
      </c>
      <c r="L29" s="242">
        <f t="shared" si="12"/>
        <v>2450</v>
      </c>
      <c r="M29" s="242">
        <f t="shared" si="12"/>
        <v>2447</v>
      </c>
      <c r="N29" s="242">
        <f t="shared" si="12"/>
        <v>2452</v>
      </c>
      <c r="O29" s="242">
        <f t="shared" si="12"/>
        <v>2446</v>
      </c>
      <c r="P29" s="242">
        <f t="shared" si="12"/>
        <v>2450</v>
      </c>
      <c r="Q29" s="242">
        <f t="shared" si="12"/>
        <v>2459</v>
      </c>
      <c r="R29" s="242">
        <f t="shared" si="12"/>
        <v>2474</v>
      </c>
      <c r="S29" s="242">
        <f t="shared" si="12"/>
        <v>2479</v>
      </c>
      <c r="T29" s="242">
        <f t="shared" si="12"/>
        <v>2493</v>
      </c>
      <c r="U29" s="242">
        <f t="shared" si="12"/>
        <v>2496</v>
      </c>
      <c r="V29" s="242">
        <f t="shared" si="12"/>
        <v>2520</v>
      </c>
      <c r="W29" s="242">
        <f t="shared" si="12"/>
        <v>2533</v>
      </c>
      <c r="X29" s="242">
        <f t="shared" si="12"/>
        <v>2549</v>
      </c>
      <c r="Y29" s="242">
        <f t="shared" si="12"/>
        <v>2545</v>
      </c>
      <c r="Z29" s="242">
        <f t="shared" si="12"/>
        <v>2535</v>
      </c>
      <c r="AA29" s="242">
        <f t="shared" si="12"/>
        <v>2478</v>
      </c>
      <c r="AB29" s="242">
        <f t="shared" si="12"/>
        <v>2469</v>
      </c>
      <c r="AC29" s="242">
        <f t="shared" si="12"/>
        <v>2468</v>
      </c>
      <c r="AD29" s="242">
        <f t="shared" si="12"/>
        <v>2471</v>
      </c>
      <c r="AE29" s="242">
        <f t="shared" si="12"/>
        <v>2472</v>
      </c>
      <c r="AF29" s="242">
        <f t="shared" si="12"/>
        <v>2497</v>
      </c>
      <c r="AG29" s="242">
        <f t="shared" si="12"/>
        <v>2475</v>
      </c>
      <c r="AH29" s="242">
        <f t="shared" si="12"/>
        <v>2478</v>
      </c>
      <c r="AI29" s="242">
        <f t="shared" si="12"/>
        <v>2479</v>
      </c>
      <c r="AJ29" s="242">
        <f t="shared" si="12"/>
        <v>2474</v>
      </c>
      <c r="AK29" s="242">
        <f t="shared" si="12"/>
        <v>2479</v>
      </c>
      <c r="AL29" s="242">
        <f t="shared" si="12"/>
        <v>2477.3748361088747</v>
      </c>
      <c r="AM29" s="242">
        <f t="shared" si="12"/>
        <v>2475.8096985285001</v>
      </c>
      <c r="AN29" s="242">
        <f t="shared" si="12"/>
        <v>2474.3023701544953</v>
      </c>
      <c r="AO29" s="242">
        <f t="shared" si="12"/>
        <v>2472.8507157724334</v>
      </c>
      <c r="AP29" s="242">
        <f t="shared" si="12"/>
        <v>2471.452679033192</v>
      </c>
      <c r="AQ29" s="242">
        <f t="shared" si="12"/>
        <v>2470.1062795400212</v>
      </c>
      <c r="AR29" s="242">
        <f t="shared" si="12"/>
        <v>2468.8096100431985</v>
      </c>
      <c r="AS29" s="242">
        <f t="shared" si="12"/>
        <v>2467.5608337383073</v>
      </c>
      <c r="AT29" s="242">
        <f t="shared" si="12"/>
        <v>2466.3581816642973</v>
      </c>
      <c r="AU29" s="242">
        <f t="shared" si="12"/>
        <v>2465.1999501976575</v>
      </c>
      <c r="AV29" s="242">
        <f t="shared" si="12"/>
        <v>2464.0844986391348</v>
      </c>
      <c r="AW29" s="242">
        <f t="shared" si="12"/>
        <v>2463.0102468895939</v>
      </c>
      <c r="AX29" s="242">
        <f t="shared" si="12"/>
        <v>2461.9756732117194</v>
      </c>
      <c r="AY29" s="242">
        <f t="shared" si="12"/>
        <v>2460.9793120743902</v>
      </c>
      <c r="AZ29" s="242">
        <f t="shared" si="12"/>
        <v>2460.0197520766728</v>
      </c>
      <c r="BA29" s="242">
        <f t="shared" si="12"/>
        <v>2459.0956339484928</v>
      </c>
      <c r="BB29" s="242">
        <f t="shared" si="12"/>
        <v>2458.2056486251549</v>
      </c>
      <c r="BC29" s="242">
        <f t="shared" si="12"/>
        <v>2457.3485353929791</v>
      </c>
      <c r="BD29" s="242">
        <f t="shared" si="12"/>
        <v>2456.523080103429</v>
      </c>
      <c r="BE29" s="242">
        <f t="shared" si="12"/>
        <v>2455.7281134532045</v>
      </c>
      <c r="BF29" s="242">
        <f t="shared" si="12"/>
        <v>2454.9625093278569</v>
      </c>
      <c r="BG29" s="242">
        <f t="shared" si="12"/>
        <v>2454.2251832065867</v>
      </c>
      <c r="BH29" s="242">
        <f t="shared" si="12"/>
        <v>2453.5150906259591</v>
      </c>
      <c r="BI29" s="242">
        <f t="shared" si="12"/>
        <v>2452.8312257003636</v>
      </c>
      <c r="BJ29" s="242">
        <f t="shared" si="12"/>
        <v>2452.1726196971194</v>
      </c>
      <c r="BK29" s="242">
        <f t="shared" si="12"/>
        <v>2451.5383396642155</v>
      </c>
      <c r="BL29" s="242">
        <f t="shared" si="12"/>
        <v>2450.9274871087277</v>
      </c>
      <c r="BM29" s="242">
        <f t="shared" si="12"/>
        <v>2450.3391967240582</v>
      </c>
      <c r="BN29" s="242">
        <f t="shared" si="12"/>
        <v>2449.7726351641763</v>
      </c>
      <c r="BO29" s="242">
        <f t="shared" si="12"/>
        <v>2449.22699986314</v>
      </c>
      <c r="BP29" s="242">
        <f t="shared" si="12"/>
        <v>2448.7015178982169</v>
      </c>
      <c r="BQ29" s="242">
        <f t="shared" si="13"/>
        <v>2448.1954448949946</v>
      </c>
      <c r="BR29" s="242">
        <f t="shared" si="13"/>
        <v>2447.7080639729338</v>
      </c>
      <c r="BS29" s="242">
        <f t="shared" si="13"/>
        <v>2447.2386847298676</v>
      </c>
      <c r="BT29" s="242">
        <f t="shared" si="13"/>
        <v>2446.7866422640072</v>
      </c>
      <c r="BU29" s="242">
        <f t="shared" si="13"/>
        <v>2446.3512962320738</v>
      </c>
      <c r="BV29" s="242">
        <f t="shared" si="13"/>
        <v>2445.9320299422138</v>
      </c>
      <c r="BW29" s="242">
        <f t="shared" si="13"/>
        <v>2445.5282494804233</v>
      </c>
      <c r="BX29" s="242">
        <f t="shared" si="13"/>
        <v>2445.1393828692335</v>
      </c>
      <c r="BY29" s="242">
        <f t="shared" si="13"/>
        <v>2444.7648792574755</v>
      </c>
      <c r="BZ29" s="242">
        <f t="shared" si="13"/>
        <v>2444.4042081399652</v>
      </c>
      <c r="CA29" s="242">
        <f t="shared" si="13"/>
        <v>2444.0568586060176</v>
      </c>
      <c r="CB29" s="242">
        <f t="shared" si="13"/>
        <v>2443.7223386157102</v>
      </c>
      <c r="CC29" s="242">
        <f t="shared" si="13"/>
        <v>2443.4001743028825</v>
      </c>
      <c r="CD29" s="242">
        <f t="shared" si="13"/>
        <v>2443.0899093038779</v>
      </c>
      <c r="CE29" s="242">
        <f t="shared" si="13"/>
        <v>2442.7911041110792</v>
      </c>
      <c r="CF29" s="242">
        <f t="shared" si="13"/>
        <v>2442.5033354503221</v>
      </c>
      <c r="CG29" s="242">
        <f t="shared" si="13"/>
        <v>2442.2261956813022</v>
      </c>
      <c r="CH29" s="242">
        <f t="shared" si="13"/>
        <v>2441.9592922201327</v>
      </c>
      <c r="CI29" s="242">
        <f t="shared" si="13"/>
        <v>2441.702246983225</v>
      </c>
      <c r="CJ29" s="242">
        <f t="shared" si="13"/>
        <v>2441.4546958517126</v>
      </c>
      <c r="CK29" s="242">
        <f t="shared" si="13"/>
        <v>2441.2162881556578</v>
      </c>
      <c r="CL29" s="242">
        <f t="shared" si="13"/>
        <v>2440.986686177308</v>
      </c>
      <c r="CM29" s="242">
        <f t="shared" si="13"/>
        <v>2440.7655646726976</v>
      </c>
      <c r="CN29" s="242">
        <f t="shared" si="13"/>
        <v>2440.5526104109244</v>
      </c>
      <c r="CO29" s="242">
        <f t="shared" si="13"/>
        <v>2440.3475217304399</v>
      </c>
      <c r="CP29" s="242">
        <f t="shared" si="13"/>
        <v>2440.1500081117283</v>
      </c>
      <c r="CQ29" s="242">
        <f t="shared" si="13"/>
        <v>2439.9597897657695</v>
      </c>
      <c r="CR29" s="242">
        <f t="shared" si="13"/>
        <v>2439.7765972377038</v>
      </c>
      <c r="CS29" s="242">
        <f t="shared" si="13"/>
        <v>2439.6001710251317</v>
      </c>
      <c r="CT29" s="242">
        <f t="shared" si="13"/>
        <v>2439.4302612105171</v>
      </c>
      <c r="CU29" s="242">
        <f t="shared" si="13"/>
        <v>2439.266627107163</v>
      </c>
      <c r="CV29" s="242">
        <f t="shared" si="13"/>
        <v>2439.1090369182662</v>
      </c>
    </row>
    <row r="30" spans="1:100" outlineLevel="1" x14ac:dyDescent="0.3">
      <c r="A30" s="290"/>
      <c r="B30" s="154">
        <v>19</v>
      </c>
      <c r="C30" s="242" t="s">
        <v>188</v>
      </c>
      <c r="D30" s="143" t="s">
        <v>443</v>
      </c>
      <c r="E30" s="242">
        <f t="shared" si="12"/>
        <v>2437</v>
      </c>
      <c r="F30" s="242">
        <f t="shared" si="12"/>
        <v>2436</v>
      </c>
      <c r="G30" s="242">
        <f t="shared" si="12"/>
        <v>2436</v>
      </c>
      <c r="H30" s="242">
        <f t="shared" si="12"/>
        <v>2436</v>
      </c>
      <c r="I30" s="242">
        <f t="shared" si="12"/>
        <v>2436</v>
      </c>
      <c r="J30" s="242">
        <f t="shared" si="12"/>
        <v>2436</v>
      </c>
      <c r="K30" s="242">
        <f t="shared" si="12"/>
        <v>2436</v>
      </c>
      <c r="L30" s="242">
        <f t="shared" si="12"/>
        <v>2435</v>
      </c>
      <c r="M30" s="242">
        <f t="shared" si="12"/>
        <v>2435</v>
      </c>
      <c r="N30" s="242">
        <f t="shared" si="12"/>
        <v>2435</v>
      </c>
      <c r="O30" s="242">
        <f t="shared" si="12"/>
        <v>2435</v>
      </c>
      <c r="P30" s="242">
        <f t="shared" si="12"/>
        <v>2435</v>
      </c>
      <c r="Q30" s="242">
        <f t="shared" si="12"/>
        <v>2435</v>
      </c>
      <c r="R30" s="242">
        <f t="shared" si="12"/>
        <v>2436</v>
      </c>
      <c r="S30" s="242">
        <f t="shared" si="12"/>
        <v>2440</v>
      </c>
      <c r="T30" s="242">
        <f t="shared" si="12"/>
        <v>2442</v>
      </c>
      <c r="U30" s="242">
        <f t="shared" si="12"/>
        <v>2444</v>
      </c>
      <c r="V30" s="242">
        <f t="shared" si="12"/>
        <v>2443</v>
      </c>
      <c r="W30" s="242">
        <f t="shared" si="12"/>
        <v>2446</v>
      </c>
      <c r="X30" s="242">
        <f t="shared" si="12"/>
        <v>2446</v>
      </c>
      <c r="Y30" s="242">
        <f t="shared" si="12"/>
        <v>2446</v>
      </c>
      <c r="Z30" s="242">
        <f t="shared" si="12"/>
        <v>2450</v>
      </c>
      <c r="AA30" s="242">
        <f t="shared" si="12"/>
        <v>2443</v>
      </c>
      <c r="AB30" s="242">
        <f t="shared" si="12"/>
        <v>2442</v>
      </c>
      <c r="AC30" s="242">
        <f t="shared" si="12"/>
        <v>2451</v>
      </c>
      <c r="AD30" s="242">
        <f t="shared" si="12"/>
        <v>2454</v>
      </c>
      <c r="AE30" s="242">
        <f t="shared" si="12"/>
        <v>2454</v>
      </c>
      <c r="AF30" s="242">
        <f t="shared" si="12"/>
        <v>2461</v>
      </c>
      <c r="AG30" s="242">
        <f t="shared" si="12"/>
        <v>2448</v>
      </c>
      <c r="AH30" s="242">
        <f t="shared" si="12"/>
        <v>2450</v>
      </c>
      <c r="AI30" s="242">
        <f t="shared" si="12"/>
        <v>2451</v>
      </c>
      <c r="AJ30" s="242">
        <f t="shared" si="12"/>
        <v>2455</v>
      </c>
      <c r="AK30" s="242">
        <f t="shared" si="12"/>
        <v>2458</v>
      </c>
      <c r="AL30" s="242">
        <f t="shared" si="12"/>
        <v>2458.669085147194</v>
      </c>
      <c r="AM30" s="242">
        <f t="shared" si="12"/>
        <v>2459.3381702943875</v>
      </c>
      <c r="AN30" s="242">
        <f t="shared" si="12"/>
        <v>2460.007255441581</v>
      </c>
      <c r="AO30" s="242">
        <f t="shared" si="12"/>
        <v>2460.676340588775</v>
      </c>
      <c r="AP30" s="242">
        <f t="shared" si="12"/>
        <v>2461.345425735969</v>
      </c>
      <c r="AQ30" s="242">
        <f t="shared" si="12"/>
        <v>2462.0145108831625</v>
      </c>
      <c r="AR30" s="242">
        <f t="shared" si="12"/>
        <v>2462.6835960303561</v>
      </c>
      <c r="AS30" s="242">
        <f t="shared" si="12"/>
        <v>2463.35268117755</v>
      </c>
      <c r="AT30" s="242">
        <f t="shared" si="12"/>
        <v>2464.0217663247436</v>
      </c>
      <c r="AU30" s="242">
        <f t="shared" si="12"/>
        <v>2464.6908514719371</v>
      </c>
      <c r="AV30" s="242">
        <f t="shared" si="12"/>
        <v>2465.3599366191311</v>
      </c>
      <c r="AW30" s="242">
        <f t="shared" si="12"/>
        <v>2466.0290217663251</v>
      </c>
      <c r="AX30" s="242">
        <f t="shared" si="12"/>
        <v>2466.6981069135186</v>
      </c>
      <c r="AY30" s="242">
        <f t="shared" si="12"/>
        <v>2467.3671920607121</v>
      </c>
      <c r="AZ30" s="242">
        <f t="shared" si="12"/>
        <v>2468.0362772079061</v>
      </c>
      <c r="BA30" s="242">
        <f t="shared" si="12"/>
        <v>2468.7053623550996</v>
      </c>
      <c r="BB30" s="242">
        <f t="shared" si="12"/>
        <v>2469.3744475022932</v>
      </c>
      <c r="BC30" s="242">
        <f t="shared" si="12"/>
        <v>2470.0435326494871</v>
      </c>
      <c r="BD30" s="242">
        <f t="shared" si="12"/>
        <v>2470.7126177966811</v>
      </c>
      <c r="BE30" s="242">
        <f t="shared" si="12"/>
        <v>2471.3817029438746</v>
      </c>
      <c r="BF30" s="242">
        <f t="shared" si="12"/>
        <v>2472.0507880910682</v>
      </c>
      <c r="BG30" s="242">
        <f t="shared" si="12"/>
        <v>2472.7198732382622</v>
      </c>
      <c r="BH30" s="242">
        <f t="shared" si="12"/>
        <v>2473.3889583854561</v>
      </c>
      <c r="BI30" s="242">
        <f t="shared" si="12"/>
        <v>2474.0580435326497</v>
      </c>
      <c r="BJ30" s="242">
        <f t="shared" si="12"/>
        <v>2474.7271286798432</v>
      </c>
      <c r="BK30" s="242">
        <f t="shared" si="12"/>
        <v>2475.3962138270372</v>
      </c>
      <c r="BL30" s="242">
        <f t="shared" si="12"/>
        <v>2476.0652989742307</v>
      </c>
      <c r="BM30" s="242">
        <f t="shared" si="12"/>
        <v>2476.7343841214242</v>
      </c>
      <c r="BN30" s="242">
        <f t="shared" si="12"/>
        <v>2477.4034692686182</v>
      </c>
      <c r="BO30" s="242">
        <f t="shared" si="12"/>
        <v>2478.0725544158122</v>
      </c>
      <c r="BP30" s="242">
        <f t="shared" si="12"/>
        <v>2478.7416395630057</v>
      </c>
      <c r="BQ30" s="242">
        <f t="shared" si="13"/>
        <v>2479.4107247101992</v>
      </c>
      <c r="BR30" s="242">
        <f t="shared" si="13"/>
        <v>2480.0798098573932</v>
      </c>
      <c r="BS30" s="242">
        <f t="shared" si="13"/>
        <v>2480.7488950045868</v>
      </c>
      <c r="BT30" s="242">
        <f t="shared" si="13"/>
        <v>2481.4179801517803</v>
      </c>
      <c r="BU30" s="242">
        <f t="shared" si="13"/>
        <v>2482.0870652989743</v>
      </c>
      <c r="BV30" s="242">
        <f t="shared" si="13"/>
        <v>2482.7561504461682</v>
      </c>
      <c r="BW30" s="242">
        <f t="shared" si="13"/>
        <v>2483.4252355933618</v>
      </c>
      <c r="BX30" s="242">
        <f t="shared" si="13"/>
        <v>2484.0943207405553</v>
      </c>
      <c r="BY30" s="242">
        <f t="shared" si="13"/>
        <v>2484.7634058877493</v>
      </c>
      <c r="BZ30" s="242">
        <f t="shared" si="13"/>
        <v>2485.4324910349428</v>
      </c>
      <c r="CA30" s="242">
        <f t="shared" si="13"/>
        <v>2486.1015761821363</v>
      </c>
      <c r="CB30" s="242">
        <f t="shared" si="13"/>
        <v>2486.7706613293303</v>
      </c>
      <c r="CC30" s="242">
        <f t="shared" si="13"/>
        <v>2487.4397464765243</v>
      </c>
      <c r="CD30" s="242">
        <f t="shared" si="13"/>
        <v>2488.1088316237178</v>
      </c>
      <c r="CE30" s="242">
        <f t="shared" si="13"/>
        <v>2488.7779167709114</v>
      </c>
      <c r="CF30" s="242">
        <f t="shared" si="13"/>
        <v>2489.4470019181053</v>
      </c>
      <c r="CG30" s="242">
        <f t="shared" si="13"/>
        <v>2490.1160870652993</v>
      </c>
      <c r="CH30" s="242">
        <f t="shared" si="13"/>
        <v>2490.7851722124929</v>
      </c>
      <c r="CI30" s="242">
        <f t="shared" si="13"/>
        <v>2491.4542573596864</v>
      </c>
      <c r="CJ30" s="242">
        <f t="shared" si="13"/>
        <v>2492.1233425068804</v>
      </c>
      <c r="CK30" s="242">
        <f t="shared" si="13"/>
        <v>2492.7924276540739</v>
      </c>
      <c r="CL30" s="242">
        <f t="shared" si="13"/>
        <v>2493.4615128012674</v>
      </c>
      <c r="CM30" s="242">
        <f t="shared" si="13"/>
        <v>2494.1305979484614</v>
      </c>
      <c r="CN30" s="242">
        <f t="shared" si="13"/>
        <v>2494.7996830956554</v>
      </c>
      <c r="CO30" s="242">
        <f t="shared" si="13"/>
        <v>2495.4687682428489</v>
      </c>
      <c r="CP30" s="242">
        <f t="shared" si="13"/>
        <v>2496.1378533900424</v>
      </c>
      <c r="CQ30" s="242">
        <f t="shared" si="13"/>
        <v>2496.8069385372364</v>
      </c>
      <c r="CR30" s="242">
        <f t="shared" si="13"/>
        <v>2497.4760236844299</v>
      </c>
      <c r="CS30" s="242">
        <f t="shared" si="13"/>
        <v>2498.1451088316235</v>
      </c>
      <c r="CT30" s="242">
        <f t="shared" si="13"/>
        <v>2498.8141939788175</v>
      </c>
      <c r="CU30" s="242">
        <f t="shared" si="13"/>
        <v>2499.4832791260114</v>
      </c>
      <c r="CV30" s="242">
        <f t="shared" si="13"/>
        <v>2500.152364273205</v>
      </c>
    </row>
    <row r="31" spans="1:100" outlineLevel="1" x14ac:dyDescent="0.3">
      <c r="A31" s="290"/>
      <c r="B31" s="154">
        <v>20</v>
      </c>
      <c r="C31" s="242" t="s">
        <v>189</v>
      </c>
      <c r="D31" s="143" t="s">
        <v>443</v>
      </c>
      <c r="E31" s="242">
        <f t="shared" si="12"/>
        <v>7270</v>
      </c>
      <c r="F31" s="242">
        <f t="shared" si="12"/>
        <v>7094</v>
      </c>
      <c r="G31" s="242">
        <f t="shared" si="12"/>
        <v>7002</v>
      </c>
      <c r="H31" s="242">
        <f t="shared" si="12"/>
        <v>6704</v>
      </c>
      <c r="I31" s="242">
        <f t="shared" si="12"/>
        <v>5872</v>
      </c>
      <c r="J31" s="242">
        <f t="shared" si="12"/>
        <v>4752</v>
      </c>
      <c r="K31" s="242">
        <f t="shared" si="12"/>
        <v>4214</v>
      </c>
      <c r="L31" s="242">
        <f t="shared" si="12"/>
        <v>2725</v>
      </c>
      <c r="M31" s="242">
        <f t="shared" si="12"/>
        <v>2657</v>
      </c>
      <c r="N31" s="242">
        <f t="shared" si="12"/>
        <v>2736</v>
      </c>
      <c r="O31" s="242">
        <f t="shared" si="12"/>
        <v>2650</v>
      </c>
      <c r="P31" s="242">
        <f t="shared" si="12"/>
        <v>2633</v>
      </c>
      <c r="Q31" s="242">
        <f t="shared" si="12"/>
        <v>2641</v>
      </c>
      <c r="R31" s="242">
        <f t="shared" si="12"/>
        <v>2826</v>
      </c>
      <c r="S31" s="242">
        <f t="shared" si="12"/>
        <v>2950</v>
      </c>
      <c r="T31" s="242">
        <f t="shared" si="12"/>
        <v>3094</v>
      </c>
      <c r="U31" s="242">
        <f t="shared" si="12"/>
        <v>3217</v>
      </c>
      <c r="V31" s="242">
        <f t="shared" si="12"/>
        <v>3551</v>
      </c>
      <c r="W31" s="242">
        <f t="shared" si="12"/>
        <v>3948</v>
      </c>
      <c r="X31" s="242">
        <f t="shared" si="12"/>
        <v>4027</v>
      </c>
      <c r="Y31" s="242">
        <f t="shared" si="12"/>
        <v>3911</v>
      </c>
      <c r="Z31" s="242">
        <f t="shared" si="12"/>
        <v>3643</v>
      </c>
      <c r="AA31" s="242">
        <f t="shared" si="12"/>
        <v>2941</v>
      </c>
      <c r="AB31" s="242">
        <f t="shared" si="12"/>
        <v>2866</v>
      </c>
      <c r="AC31" s="242">
        <f t="shared" si="12"/>
        <v>2894</v>
      </c>
      <c r="AD31" s="242">
        <f t="shared" si="12"/>
        <v>2858</v>
      </c>
      <c r="AE31" s="242">
        <f t="shared" si="12"/>
        <v>2865</v>
      </c>
      <c r="AF31" s="242">
        <f t="shared" si="12"/>
        <v>2928</v>
      </c>
      <c r="AG31" s="242">
        <f t="shared" si="12"/>
        <v>2742</v>
      </c>
      <c r="AH31" s="242">
        <f t="shared" si="12"/>
        <v>2785</v>
      </c>
      <c r="AI31" s="242">
        <f t="shared" si="12"/>
        <v>2805</v>
      </c>
      <c r="AJ31" s="242">
        <f t="shared" si="12"/>
        <v>2817</v>
      </c>
      <c r="AK31" s="242">
        <f t="shared" si="12"/>
        <v>2836</v>
      </c>
      <c r="AL31" s="242">
        <f t="shared" si="12"/>
        <v>2814.5367631799591</v>
      </c>
      <c r="AM31" s="242">
        <f t="shared" si="12"/>
        <v>2794.222330686086</v>
      </c>
      <c r="AN31" s="242">
        <f t="shared" si="12"/>
        <v>2774.9952135924132</v>
      </c>
      <c r="AO31" s="242">
        <f t="shared" si="12"/>
        <v>2756.7972141235496</v>
      </c>
      <c r="AP31" s="242">
        <f t="shared" si="12"/>
        <v>2739.5732494982053</v>
      </c>
      <c r="AQ31" s="242">
        <f t="shared" si="12"/>
        <v>2723.2711852013736</v>
      </c>
      <c r="AR31" s="242">
        <f t="shared" si="12"/>
        <v>2707.8416771804987</v>
      </c>
      <c r="AS31" s="242">
        <f t="shared" si="12"/>
        <v>2693.2380224879744</v>
      </c>
      <c r="AT31" s="242">
        <f t="shared" si="12"/>
        <v>2679.4160179179034</v>
      </c>
      <c r="AU31" s="242">
        <f t="shared" si="12"/>
        <v>2666.3338262092166</v>
      </c>
      <c r="AV31" s="242">
        <f t="shared" si="12"/>
        <v>2653.9518494101776</v>
      </c>
      <c r="AW31" s="242">
        <f t="shared" si="12"/>
        <v>2642.2326090209594</v>
      </c>
      <c r="AX31" s="242">
        <f t="shared" si="12"/>
        <v>2631.1406325515036</v>
      </c>
      <c r="AY31" s="242">
        <f t="shared" si="12"/>
        <v>2620.6423461512904</v>
      </c>
      <c r="AZ31" s="242">
        <f t="shared" si="12"/>
        <v>2610.7059729860202</v>
      </c>
      <c r="BA31" s="242">
        <f t="shared" si="12"/>
        <v>2601.3014370536148</v>
      </c>
      <c r="BB31" s="242">
        <f t="shared" si="12"/>
        <v>2592.4002721483907</v>
      </c>
      <c r="BC31" s="242">
        <f t="shared" si="12"/>
        <v>2583.9755356978676</v>
      </c>
      <c r="BD31" s="242">
        <f t="shared" si="12"/>
        <v>2576.0017272113942</v>
      </c>
      <c r="BE31" s="242">
        <f t="shared" si="12"/>
        <v>2568.4547110937556</v>
      </c>
      <c r="BF31" s="242">
        <f t="shared" si="12"/>
        <v>2561.3116435901266</v>
      </c>
      <c r="BG31" s="242">
        <f t="shared" si="12"/>
        <v>2554.5509036412395</v>
      </c>
      <c r="BH31" s="242">
        <f t="shared" si="12"/>
        <v>2548.1520274394898</v>
      </c>
      <c r="BI31" s="242">
        <f t="shared" si="12"/>
        <v>2542.0956464878645</v>
      </c>
      <c r="BJ31" s="242">
        <f t="shared" si="12"/>
        <v>2536.3634289742376</v>
      </c>
      <c r="BK31" s="242">
        <f t="shared" si="12"/>
        <v>2530.9380242835509</v>
      </c>
      <c r="BL31" s="242">
        <f t="shared" si="12"/>
        <v>2525.8030104799482</v>
      </c>
      <c r="BM31" s="242">
        <f t="shared" si="12"/>
        <v>2520.9428445998888</v>
      </c>
      <c r="BN31" s="242">
        <f t="shared" si="12"/>
        <v>2516.3428156057857</v>
      </c>
      <c r="BO31" s="242">
        <f t="shared" si="12"/>
        <v>2511.988999857766</v>
      </c>
      <c r="BP31" s="242">
        <f t="shared" ref="BP31" si="14">BP130+BP275+BP411+BP547</f>
        <v>2507.8682189687752</v>
      </c>
      <c r="BQ31" s="242">
        <f t="shared" si="13"/>
        <v>2503.967999915455</v>
      </c>
      <c r="BR31" s="242">
        <f t="shared" si="13"/>
        <v>2500.2765372840586</v>
      </c>
      <c r="BS31" s="242">
        <f t="shared" si="13"/>
        <v>2496.7826575371255</v>
      </c>
      <c r="BT31" s="242">
        <f t="shared" si="13"/>
        <v>2493.4757851927598</v>
      </c>
      <c r="BU31" s="242">
        <f t="shared" si="13"/>
        <v>2490.345910814131</v>
      </c>
      <c r="BV31" s="242">
        <f t="shared" si="13"/>
        <v>2487.3835607123242</v>
      </c>
      <c r="BW31" s="242">
        <f t="shared" si="13"/>
        <v>2484.5797682708139</v>
      </c>
      <c r="BX31" s="242">
        <f t="shared" si="13"/>
        <v>2481.926046804781</v>
      </c>
      <c r="BY31" s="242">
        <f t="shared" si="13"/>
        <v>2479.4143638731121</v>
      </c>
      <c r="BZ31" s="242">
        <f t="shared" si="13"/>
        <v>2477.0371169653308</v>
      </c>
      <c r="CA31" s="242">
        <f t="shared" si="13"/>
        <v>2474.7871104898732</v>
      </c>
      <c r="CB31" s="242">
        <f t="shared" si="13"/>
        <v>2472.6575339940396</v>
      </c>
      <c r="CC31" s="242">
        <f t="shared" si="13"/>
        <v>2470.6419415497185</v>
      </c>
      <c r="CD31" s="242">
        <f t="shared" si="13"/>
        <v>2468.7342322424674</v>
      </c>
      <c r="CE31" s="242">
        <f t="shared" si="13"/>
        <v>2466.9286317049055</v>
      </c>
      <c r="CF31" s="242">
        <f t="shared" si="13"/>
        <v>2465.2196746385157</v>
      </c>
      <c r="CG31" s="242">
        <f t="shared" si="13"/>
        <v>2463.602188270957</v>
      </c>
      <c r="CH31" s="242">
        <f t="shared" si="13"/>
        <v>2462.0712766988099</v>
      </c>
      <c r="CI31" s="242">
        <f t="shared" si="13"/>
        <v>2460.6223060683674</v>
      </c>
      <c r="CJ31" s="242">
        <f t="shared" si="13"/>
        <v>2459.250890549612</v>
      </c>
      <c r="CK31" s="242">
        <f t="shared" si="13"/>
        <v>2457.9528790609256</v>
      </c>
      <c r="CL31" s="242">
        <f t="shared" si="13"/>
        <v>2456.7243427043513</v>
      </c>
      <c r="CM31" s="242">
        <f t="shared" si="13"/>
        <v>2455.5615628733703</v>
      </c>
      <c r="CN31" s="242">
        <f t="shared" si="13"/>
        <v>2454.4610199972076</v>
      </c>
      <c r="CO31" s="242">
        <f t="shared" si="13"/>
        <v>2453.4193828875827</v>
      </c>
      <c r="CP31" s="242">
        <f t="shared" si="13"/>
        <v>2452.4334986556742</v>
      </c>
      <c r="CQ31" s="242">
        <f t="shared" si="13"/>
        <v>2451.50038316877</v>
      </c>
      <c r="CR31" s="242">
        <f t="shared" si="13"/>
        <v>2450.6172120177162</v>
      </c>
      <c r="CS31" s="242">
        <f t="shared" si="13"/>
        <v>2449.7813119678281</v>
      </c>
      <c r="CT31" s="242">
        <f t="shared" si="13"/>
        <v>2448.9901528673881</v>
      </c>
      <c r="CU31" s="242">
        <f t="shared" si="13"/>
        <v>2448.2413399892303</v>
      </c>
      <c r="CV31" s="242">
        <f t="shared" si="13"/>
        <v>2447.5326067822389</v>
      </c>
    </row>
    <row r="32" spans="1:100" outlineLevel="1" x14ac:dyDescent="0.3">
      <c r="A32" s="290"/>
      <c r="B32" s="154">
        <v>21</v>
      </c>
      <c r="C32" s="242" t="s">
        <v>362</v>
      </c>
      <c r="D32" s="143" t="s">
        <v>443</v>
      </c>
      <c r="E32" s="242">
        <f t="shared" ref="E32:BP35" si="15">E131+E276+E412+E548</f>
        <v>3009</v>
      </c>
      <c r="F32" s="242">
        <f t="shared" si="15"/>
        <v>2991</v>
      </c>
      <c r="G32" s="242">
        <f t="shared" si="15"/>
        <v>2981</v>
      </c>
      <c r="H32" s="242">
        <f t="shared" si="15"/>
        <v>2941</v>
      </c>
      <c r="I32" s="242">
        <f t="shared" si="15"/>
        <v>2884</v>
      </c>
      <c r="J32" s="242">
        <f t="shared" si="15"/>
        <v>2804</v>
      </c>
      <c r="K32" s="242">
        <f t="shared" si="15"/>
        <v>2756</v>
      </c>
      <c r="L32" s="242">
        <f t="shared" si="15"/>
        <v>2490</v>
      </c>
      <c r="M32" s="242">
        <f t="shared" si="15"/>
        <v>2479</v>
      </c>
      <c r="N32" s="242">
        <f t="shared" si="15"/>
        <v>2492</v>
      </c>
      <c r="O32" s="242">
        <f t="shared" si="15"/>
        <v>2478</v>
      </c>
      <c r="P32" s="242">
        <f t="shared" si="15"/>
        <v>2471</v>
      </c>
      <c r="Q32" s="242">
        <f t="shared" si="15"/>
        <v>2476</v>
      </c>
      <c r="R32" s="242">
        <f t="shared" si="15"/>
        <v>2499</v>
      </c>
      <c r="S32" s="242">
        <f t="shared" si="15"/>
        <v>2520</v>
      </c>
      <c r="T32" s="242">
        <f t="shared" si="15"/>
        <v>2545</v>
      </c>
      <c r="U32" s="242">
        <f t="shared" si="15"/>
        <v>2567</v>
      </c>
      <c r="V32" s="242">
        <f t="shared" si="15"/>
        <v>2620</v>
      </c>
      <c r="W32" s="242">
        <f t="shared" si="15"/>
        <v>2634</v>
      </c>
      <c r="X32" s="242">
        <f t="shared" si="15"/>
        <v>2665</v>
      </c>
      <c r="Y32" s="242">
        <f t="shared" si="15"/>
        <v>2671</v>
      </c>
      <c r="Z32" s="242">
        <f t="shared" si="15"/>
        <v>2645</v>
      </c>
      <c r="AA32" s="242">
        <f t="shared" si="15"/>
        <v>2546</v>
      </c>
      <c r="AB32" s="242">
        <f t="shared" si="15"/>
        <v>2531</v>
      </c>
      <c r="AC32" s="242">
        <f t="shared" si="15"/>
        <v>2541</v>
      </c>
      <c r="AD32" s="242">
        <f t="shared" si="15"/>
        <v>2551</v>
      </c>
      <c r="AE32" s="242">
        <f t="shared" si="15"/>
        <v>2553</v>
      </c>
      <c r="AF32" s="242">
        <f t="shared" si="15"/>
        <v>2577</v>
      </c>
      <c r="AG32" s="242">
        <f t="shared" si="15"/>
        <v>2524</v>
      </c>
      <c r="AH32" s="242">
        <f t="shared" si="15"/>
        <v>2524</v>
      </c>
      <c r="AI32" s="242">
        <f t="shared" si="15"/>
        <v>2531</v>
      </c>
      <c r="AJ32" s="242">
        <f t="shared" si="15"/>
        <v>2542</v>
      </c>
      <c r="AK32" s="242">
        <f t="shared" si="15"/>
        <v>2556</v>
      </c>
      <c r="AL32" s="242">
        <f t="shared" si="15"/>
        <v>2552.3547488794438</v>
      </c>
      <c r="AM32" s="242">
        <f t="shared" si="15"/>
        <v>2548.819314748408</v>
      </c>
      <c r="AN32" s="242">
        <f t="shared" si="15"/>
        <v>2545.3903892556182</v>
      </c>
      <c r="AO32" s="242">
        <f t="shared" si="15"/>
        <v>2542.0647637173315</v>
      </c>
      <c r="AP32" s="242">
        <f t="shared" si="15"/>
        <v>2538.8393261147476</v>
      </c>
      <c r="AQ32" s="242">
        <f t="shared" si="15"/>
        <v>2535.7110581818752</v>
      </c>
      <c r="AR32" s="242">
        <f t="shared" si="15"/>
        <v>2532.6770325811322</v>
      </c>
      <c r="AS32" s="242">
        <f t="shared" si="15"/>
        <v>2529.7344101640333</v>
      </c>
      <c r="AT32" s="242">
        <f t="shared" si="15"/>
        <v>2526.8804373143998</v>
      </c>
      <c r="AU32" s="242">
        <f t="shared" si="15"/>
        <v>2524.1124433716104</v>
      </c>
      <c r="AV32" s="242">
        <f t="shared" si="15"/>
        <v>2521.4278381314798</v>
      </c>
      <c r="AW32" s="242">
        <f t="shared" si="15"/>
        <v>2518.8241094224213</v>
      </c>
      <c r="AX32" s="242">
        <f t="shared" si="15"/>
        <v>2516.2988207546387</v>
      </c>
      <c r="AY32" s="242">
        <f t="shared" si="15"/>
        <v>2513.8496090401286</v>
      </c>
      <c r="AZ32" s="242">
        <f t="shared" si="15"/>
        <v>2511.4741823813774</v>
      </c>
      <c r="BA32" s="242">
        <f t="shared" si="15"/>
        <v>2509.1703179266719</v>
      </c>
      <c r="BB32" s="242">
        <f t="shared" si="15"/>
        <v>2506.9358597900255</v>
      </c>
      <c r="BC32" s="242">
        <f t="shared" si="15"/>
        <v>2504.7687170337631</v>
      </c>
      <c r="BD32" s="242">
        <f t="shared" si="15"/>
        <v>2502.6668617118867</v>
      </c>
      <c r="BE32" s="242">
        <f t="shared" si="15"/>
        <v>2500.6283269723845</v>
      </c>
      <c r="BF32" s="242">
        <f t="shared" si="15"/>
        <v>2498.6512052167122</v>
      </c>
      <c r="BG32" s="242">
        <f t="shared" si="15"/>
        <v>2496.7336463147208</v>
      </c>
      <c r="BH32" s="242">
        <f t="shared" si="15"/>
        <v>2494.8738558733594</v>
      </c>
      <c r="BI32" s="242">
        <f t="shared" si="15"/>
        <v>2493.0700935575378</v>
      </c>
      <c r="BJ32" s="242">
        <f t="shared" si="15"/>
        <v>2491.3206714615758</v>
      </c>
      <c r="BK32" s="242">
        <f t="shared" si="15"/>
        <v>2489.6239525297096</v>
      </c>
      <c r="BL32" s="242">
        <f t="shared" si="15"/>
        <v>2487.978349024188</v>
      </c>
      <c r="BM32" s="242">
        <f t="shared" si="15"/>
        <v>2486.3823210395135</v>
      </c>
      <c r="BN32" s="242">
        <f t="shared" si="15"/>
        <v>2484.8343750614467</v>
      </c>
      <c r="BO32" s="242">
        <f t="shared" si="15"/>
        <v>2483.3330625694225</v>
      </c>
      <c r="BP32" s="242">
        <f t="shared" si="15"/>
        <v>2481.8769786810662</v>
      </c>
      <c r="BQ32" s="242">
        <f t="shared" si="13"/>
        <v>2480.4647608375503</v>
      </c>
      <c r="BR32" s="242">
        <f t="shared" si="13"/>
        <v>2479.0950875285512</v>
      </c>
      <c r="BS32" s="242">
        <f t="shared" si="13"/>
        <v>2477.7666770556216</v>
      </c>
      <c r="BT32" s="242">
        <f t="shared" si="13"/>
        <v>2476.4782863328164</v>
      </c>
      <c r="BU32" s="242">
        <f t="shared" si="13"/>
        <v>2475.2287097234489</v>
      </c>
      <c r="BV32" s="242">
        <f t="shared" si="13"/>
        <v>2474.0167779118956</v>
      </c>
      <c r="BW32" s="242">
        <f t="shared" si="13"/>
        <v>2472.8413568093847</v>
      </c>
      <c r="BX32" s="242">
        <f t="shared" si="13"/>
        <v>2471.7013464927504</v>
      </c>
      <c r="BY32" s="242">
        <f t="shared" si="13"/>
        <v>2470.5956801751586</v>
      </c>
      <c r="BZ32" s="242">
        <f t="shared" si="13"/>
        <v>2469.5233232078408</v>
      </c>
      <c r="CA32" s="242">
        <f t="shared" si="13"/>
        <v>2468.483272111901</v>
      </c>
      <c r="CB32" s="242">
        <f t="shared" si="13"/>
        <v>2467.4745536392911</v>
      </c>
      <c r="CC32" s="242">
        <f t="shared" si="13"/>
        <v>2466.4962238620747</v>
      </c>
      <c r="CD32" s="242">
        <f t="shared" si="13"/>
        <v>2465.5473672891285</v>
      </c>
      <c r="CE32" s="242">
        <f t="shared" si="13"/>
        <v>2464.627096009453</v>
      </c>
      <c r="CF32" s="242">
        <f t="shared" si="13"/>
        <v>2463.7345488612937</v>
      </c>
      <c r="CG32" s="242">
        <f t="shared" si="13"/>
        <v>2462.868890626291</v>
      </c>
      <c r="CH32" s="242">
        <f t="shared" si="13"/>
        <v>2462.0293112479094</v>
      </c>
      <c r="CI32" s="242">
        <f t="shared" si="13"/>
        <v>2461.2150250734112</v>
      </c>
      <c r="CJ32" s="242">
        <f t="shared" si="13"/>
        <v>2460.4252701186651</v>
      </c>
      <c r="CK32" s="242">
        <f t="shared" si="13"/>
        <v>2459.6593073551076</v>
      </c>
      <c r="CL32" s="242">
        <f t="shared" si="13"/>
        <v>2458.916420018179</v>
      </c>
      <c r="CM32" s="242">
        <f t="shared" si="13"/>
        <v>2458.195912936601</v>
      </c>
      <c r="CN32" s="242">
        <f t="shared" si="13"/>
        <v>2457.497111881853</v>
      </c>
      <c r="CO32" s="242">
        <f t="shared" si="13"/>
        <v>2456.8193629372531</v>
      </c>
      <c r="CP32" s="242">
        <f t="shared" si="13"/>
        <v>2456.1620318860396</v>
      </c>
      <c r="CQ32" s="242">
        <f t="shared" si="13"/>
        <v>2455.5245036178922</v>
      </c>
      <c r="CR32" s="242">
        <f t="shared" si="13"/>
        <v>2454.9061815533305</v>
      </c>
      <c r="CS32" s="242">
        <f t="shared" si="13"/>
        <v>2454.3064870854523</v>
      </c>
      <c r="CT32" s="242">
        <f t="shared" si="13"/>
        <v>2453.7248590384916</v>
      </c>
      <c r="CU32" s="242">
        <f t="shared" si="13"/>
        <v>2453.1607531426871</v>
      </c>
      <c r="CV32" s="242">
        <f t="shared" si="13"/>
        <v>2452.6136415249721</v>
      </c>
    </row>
    <row r="33" spans="1:102" outlineLevel="1" x14ac:dyDescent="0.3">
      <c r="A33" s="290"/>
      <c r="B33" s="154">
        <v>22</v>
      </c>
      <c r="C33" s="242" t="s">
        <v>191</v>
      </c>
      <c r="D33" s="143" t="s">
        <v>443</v>
      </c>
      <c r="E33" s="242">
        <f t="shared" si="15"/>
        <v>2444</v>
      </c>
      <c r="F33" s="242">
        <f t="shared" si="15"/>
        <v>2442</v>
      </c>
      <c r="G33" s="242">
        <f t="shared" si="15"/>
        <v>2441</v>
      </c>
      <c r="H33" s="242">
        <f t="shared" si="15"/>
        <v>2441</v>
      </c>
      <c r="I33" s="242">
        <f t="shared" si="15"/>
        <v>2441</v>
      </c>
      <c r="J33" s="242">
        <f t="shared" si="15"/>
        <v>2437</v>
      </c>
      <c r="K33" s="242">
        <f t="shared" si="15"/>
        <v>2436</v>
      </c>
      <c r="L33" s="242">
        <f t="shared" si="15"/>
        <v>2435</v>
      </c>
      <c r="M33" s="242">
        <f t="shared" si="15"/>
        <v>2435</v>
      </c>
      <c r="N33" s="242">
        <f t="shared" si="15"/>
        <v>2435</v>
      </c>
      <c r="O33" s="242">
        <f t="shared" si="15"/>
        <v>2435</v>
      </c>
      <c r="P33" s="242">
        <f t="shared" si="15"/>
        <v>2435</v>
      </c>
      <c r="Q33" s="242">
        <f t="shared" si="15"/>
        <v>2435</v>
      </c>
      <c r="R33" s="242">
        <f t="shared" si="15"/>
        <v>2437</v>
      </c>
      <c r="S33" s="242">
        <f t="shared" si="15"/>
        <v>2437</v>
      </c>
      <c r="T33" s="242">
        <f t="shared" si="15"/>
        <v>2441</v>
      </c>
      <c r="U33" s="242">
        <f t="shared" si="15"/>
        <v>2450</v>
      </c>
      <c r="V33" s="242">
        <f t="shared" si="15"/>
        <v>2453</v>
      </c>
      <c r="W33" s="242">
        <f t="shared" si="15"/>
        <v>2460</v>
      </c>
      <c r="X33" s="242">
        <f t="shared" si="15"/>
        <v>2460</v>
      </c>
      <c r="Y33" s="242">
        <f t="shared" si="15"/>
        <v>2459</v>
      </c>
      <c r="Z33" s="242">
        <f t="shared" si="15"/>
        <v>2463</v>
      </c>
      <c r="AA33" s="242">
        <f t="shared" si="15"/>
        <v>2444</v>
      </c>
      <c r="AB33" s="242">
        <f t="shared" si="15"/>
        <v>2445</v>
      </c>
      <c r="AC33" s="242">
        <f t="shared" si="15"/>
        <v>2461</v>
      </c>
      <c r="AD33" s="242">
        <f t="shared" si="15"/>
        <v>2466</v>
      </c>
      <c r="AE33" s="242">
        <f t="shared" si="15"/>
        <v>2460</v>
      </c>
      <c r="AF33" s="242">
        <f t="shared" si="15"/>
        <v>2455</v>
      </c>
      <c r="AG33" s="242">
        <f t="shared" si="15"/>
        <v>2447</v>
      </c>
      <c r="AH33" s="242">
        <f t="shared" si="15"/>
        <v>2455</v>
      </c>
      <c r="AI33" s="242">
        <f t="shared" si="15"/>
        <v>2470</v>
      </c>
      <c r="AJ33" s="242">
        <f t="shared" si="15"/>
        <v>2486</v>
      </c>
      <c r="AK33" s="242">
        <f t="shared" si="15"/>
        <v>2502</v>
      </c>
      <c r="AL33" s="242">
        <f t="shared" si="15"/>
        <v>2503.1089984154783</v>
      </c>
      <c r="AM33" s="242">
        <f t="shared" si="15"/>
        <v>2504.2179968309565</v>
      </c>
      <c r="AN33" s="242">
        <f t="shared" si="15"/>
        <v>2505.3269952464348</v>
      </c>
      <c r="AO33" s="242">
        <f t="shared" si="15"/>
        <v>2506.435993661913</v>
      </c>
      <c r="AP33" s="242">
        <f t="shared" si="15"/>
        <v>2507.5449920773917</v>
      </c>
      <c r="AQ33" s="242">
        <f t="shared" si="15"/>
        <v>2508.6539904928695</v>
      </c>
      <c r="AR33" s="242">
        <f t="shared" si="15"/>
        <v>2509.7629889083482</v>
      </c>
      <c r="AS33" s="242">
        <f t="shared" si="15"/>
        <v>2510.871987323826</v>
      </c>
      <c r="AT33" s="242">
        <f t="shared" si="15"/>
        <v>2511.9809857393047</v>
      </c>
      <c r="AU33" s="242">
        <f t="shared" si="15"/>
        <v>2513.0899841547825</v>
      </c>
      <c r="AV33" s="242">
        <f t="shared" si="15"/>
        <v>2514.1989825702613</v>
      </c>
      <c r="AW33" s="242">
        <f t="shared" si="15"/>
        <v>2515.3079809857391</v>
      </c>
      <c r="AX33" s="242">
        <f t="shared" si="15"/>
        <v>2516.4169794012178</v>
      </c>
      <c r="AY33" s="242">
        <f t="shared" si="15"/>
        <v>2517.525977816696</v>
      </c>
      <c r="AZ33" s="242">
        <f t="shared" si="15"/>
        <v>2518.6349762321743</v>
      </c>
      <c r="BA33" s="242">
        <f t="shared" si="15"/>
        <v>2519.7439746476525</v>
      </c>
      <c r="BB33" s="242">
        <f t="shared" si="15"/>
        <v>2520.8529730631308</v>
      </c>
      <c r="BC33" s="242">
        <f t="shared" si="15"/>
        <v>2521.961971478609</v>
      </c>
      <c r="BD33" s="242">
        <f t="shared" si="15"/>
        <v>2523.0709698940873</v>
      </c>
      <c r="BE33" s="242">
        <f t="shared" si="15"/>
        <v>2524.1799683095655</v>
      </c>
      <c r="BF33" s="242">
        <f t="shared" si="15"/>
        <v>2525.2889667250438</v>
      </c>
      <c r="BG33" s="242">
        <f t="shared" si="15"/>
        <v>2526.397965140522</v>
      </c>
      <c r="BH33" s="242">
        <f t="shared" si="15"/>
        <v>2527.5069635560003</v>
      </c>
      <c r="BI33" s="242">
        <f t="shared" si="15"/>
        <v>2528.6159619714786</v>
      </c>
      <c r="BJ33" s="242">
        <f t="shared" si="15"/>
        <v>2529.7249603869568</v>
      </c>
      <c r="BK33" s="242">
        <f t="shared" si="15"/>
        <v>2530.8339588024355</v>
      </c>
      <c r="BL33" s="242">
        <f t="shared" si="15"/>
        <v>2531.9429572179133</v>
      </c>
      <c r="BM33" s="242">
        <f t="shared" si="15"/>
        <v>2533.051955633392</v>
      </c>
      <c r="BN33" s="242">
        <f t="shared" si="15"/>
        <v>2534.1609540488698</v>
      </c>
      <c r="BO33" s="242">
        <f t="shared" si="15"/>
        <v>2535.2699524643485</v>
      </c>
      <c r="BP33" s="242">
        <f t="shared" si="15"/>
        <v>2536.3789508798263</v>
      </c>
      <c r="BQ33" s="242">
        <f t="shared" si="13"/>
        <v>2537.487949295305</v>
      </c>
      <c r="BR33" s="242">
        <f t="shared" si="13"/>
        <v>2538.5969477107828</v>
      </c>
      <c r="BS33" s="242">
        <f t="shared" si="13"/>
        <v>2539.7059461262616</v>
      </c>
      <c r="BT33" s="242">
        <f t="shared" si="13"/>
        <v>2540.8149445417398</v>
      </c>
      <c r="BU33" s="242">
        <f t="shared" si="13"/>
        <v>2541.9239429572181</v>
      </c>
      <c r="BV33" s="242">
        <f t="shared" si="13"/>
        <v>2543.0329413726963</v>
      </c>
      <c r="BW33" s="242">
        <f t="shared" si="13"/>
        <v>2544.1419397881746</v>
      </c>
      <c r="BX33" s="242">
        <f t="shared" si="13"/>
        <v>2545.2509382036528</v>
      </c>
      <c r="BY33" s="242">
        <f t="shared" si="13"/>
        <v>2546.3599366191311</v>
      </c>
      <c r="BZ33" s="242">
        <f t="shared" si="13"/>
        <v>2547.4689350346093</v>
      </c>
      <c r="CA33" s="242">
        <f t="shared" si="13"/>
        <v>2548.5779334500876</v>
      </c>
      <c r="CB33" s="242">
        <f t="shared" si="13"/>
        <v>2549.6869318655658</v>
      </c>
      <c r="CC33" s="242">
        <f t="shared" si="13"/>
        <v>2550.7959302810441</v>
      </c>
      <c r="CD33" s="242">
        <f t="shared" si="13"/>
        <v>2551.9049286965223</v>
      </c>
      <c r="CE33" s="242">
        <f t="shared" si="13"/>
        <v>2553.0139271120006</v>
      </c>
      <c r="CF33" s="242">
        <f t="shared" si="13"/>
        <v>2554.1229255274793</v>
      </c>
      <c r="CG33" s="242">
        <f t="shared" si="13"/>
        <v>2555.2319239429571</v>
      </c>
      <c r="CH33" s="242">
        <f t="shared" si="13"/>
        <v>2556.3409223584358</v>
      </c>
      <c r="CI33" s="242">
        <f t="shared" si="13"/>
        <v>2557.4499207739136</v>
      </c>
      <c r="CJ33" s="242">
        <f t="shared" si="13"/>
        <v>2558.5589191893923</v>
      </c>
      <c r="CK33" s="242">
        <f t="shared" si="13"/>
        <v>2559.6679176048701</v>
      </c>
      <c r="CL33" s="242">
        <f t="shared" si="13"/>
        <v>2560.7769160203488</v>
      </c>
      <c r="CM33" s="242">
        <f t="shared" si="13"/>
        <v>2561.8859144358266</v>
      </c>
      <c r="CN33" s="242">
        <f t="shared" si="13"/>
        <v>2562.9949128513053</v>
      </c>
      <c r="CO33" s="242">
        <f t="shared" si="13"/>
        <v>2564.1039112667836</v>
      </c>
      <c r="CP33" s="242">
        <f t="shared" si="13"/>
        <v>2565.2129096822619</v>
      </c>
      <c r="CQ33" s="242">
        <f t="shared" si="13"/>
        <v>2566.3219080977401</v>
      </c>
      <c r="CR33" s="242">
        <f t="shared" si="13"/>
        <v>2567.4309065132184</v>
      </c>
      <c r="CS33" s="242">
        <f t="shared" si="13"/>
        <v>2568.5399049286966</v>
      </c>
      <c r="CT33" s="242">
        <f t="shared" si="13"/>
        <v>2569.6489033441749</v>
      </c>
      <c r="CU33" s="242">
        <f t="shared" si="13"/>
        <v>2570.7579017596531</v>
      </c>
      <c r="CV33" s="242">
        <f t="shared" si="13"/>
        <v>2571.8669001751314</v>
      </c>
    </row>
    <row r="34" spans="1:102" outlineLevel="1" x14ac:dyDescent="0.3">
      <c r="A34" s="290"/>
      <c r="B34" s="154">
        <v>23</v>
      </c>
      <c r="C34" s="242" t="s">
        <v>192</v>
      </c>
      <c r="D34" s="143" t="s">
        <v>443</v>
      </c>
      <c r="E34" s="242">
        <f t="shared" si="15"/>
        <v>3041</v>
      </c>
      <c r="F34" s="242">
        <f t="shared" si="15"/>
        <v>2975</v>
      </c>
      <c r="G34" s="242">
        <f t="shared" si="15"/>
        <v>2958</v>
      </c>
      <c r="H34" s="242">
        <f t="shared" si="15"/>
        <v>2882</v>
      </c>
      <c r="I34" s="242">
        <f t="shared" si="15"/>
        <v>2804</v>
      </c>
      <c r="J34" s="242">
        <f t="shared" si="15"/>
        <v>2711</v>
      </c>
      <c r="K34" s="242">
        <f t="shared" si="15"/>
        <v>2655</v>
      </c>
      <c r="L34" s="242">
        <f t="shared" si="15"/>
        <v>2459</v>
      </c>
      <c r="M34" s="242">
        <f t="shared" si="15"/>
        <v>2457</v>
      </c>
      <c r="N34" s="242">
        <f t="shared" si="15"/>
        <v>2463</v>
      </c>
      <c r="O34" s="242">
        <f t="shared" si="15"/>
        <v>2456</v>
      </c>
      <c r="P34" s="242">
        <f t="shared" si="15"/>
        <v>2460</v>
      </c>
      <c r="Q34" s="242">
        <f t="shared" si="15"/>
        <v>2471</v>
      </c>
      <c r="R34" s="242">
        <f t="shared" si="15"/>
        <v>2491</v>
      </c>
      <c r="S34" s="242">
        <f t="shared" si="15"/>
        <v>2501</v>
      </c>
      <c r="T34" s="242">
        <f t="shared" si="15"/>
        <v>2515</v>
      </c>
      <c r="U34" s="242">
        <f t="shared" si="15"/>
        <v>2531</v>
      </c>
      <c r="V34" s="242">
        <f t="shared" si="15"/>
        <v>2590</v>
      </c>
      <c r="W34" s="242">
        <f t="shared" si="15"/>
        <v>2599</v>
      </c>
      <c r="X34" s="242">
        <f t="shared" si="15"/>
        <v>2595</v>
      </c>
      <c r="Y34" s="242">
        <f t="shared" si="15"/>
        <v>2560</v>
      </c>
      <c r="Z34" s="242">
        <f t="shared" si="15"/>
        <v>2548</v>
      </c>
      <c r="AA34" s="242">
        <f t="shared" si="15"/>
        <v>2482</v>
      </c>
      <c r="AB34" s="242">
        <f t="shared" si="15"/>
        <v>2484</v>
      </c>
      <c r="AC34" s="242">
        <f t="shared" si="15"/>
        <v>2508</v>
      </c>
      <c r="AD34" s="242">
        <f t="shared" si="15"/>
        <v>2505</v>
      </c>
      <c r="AE34" s="242">
        <f t="shared" si="15"/>
        <v>2503</v>
      </c>
      <c r="AF34" s="242">
        <f t="shared" si="15"/>
        <v>2503</v>
      </c>
      <c r="AG34" s="242">
        <f t="shared" si="15"/>
        <v>2473</v>
      </c>
      <c r="AH34" s="242">
        <f t="shared" si="15"/>
        <v>2476</v>
      </c>
      <c r="AI34" s="242">
        <f t="shared" si="15"/>
        <v>2472</v>
      </c>
      <c r="AJ34" s="242">
        <f t="shared" si="15"/>
        <v>2483</v>
      </c>
      <c r="AK34" s="242">
        <f t="shared" si="15"/>
        <v>2486</v>
      </c>
      <c r="AL34" s="242">
        <f t="shared" si="15"/>
        <v>2483.4682835943204</v>
      </c>
      <c r="AM34" s="242">
        <f t="shared" si="15"/>
        <v>2481.0622453839114</v>
      </c>
      <c r="AN34" s="242">
        <f t="shared" si="15"/>
        <v>2478.775646514875</v>
      </c>
      <c r="AO34" s="242">
        <f t="shared" si="15"/>
        <v>2476.6025578393665</v>
      </c>
      <c r="AP34" s="242">
        <f t="shared" si="15"/>
        <v>2474.5373445413243</v>
      </c>
      <c r="AQ34" s="242">
        <f t="shared" si="15"/>
        <v>2472.5746515253973</v>
      </c>
      <c r="AR34" s="242">
        <f t="shared" si="15"/>
        <v>2470.7093895311909</v>
      </c>
      <c r="AS34" s="242">
        <f t="shared" si="15"/>
        <v>2468.93672193682</v>
      </c>
      <c r="AT34" s="242">
        <f t="shared" si="15"/>
        <v>2467.2520522175564</v>
      </c>
      <c r="AU34" s="242">
        <f t="shared" si="15"/>
        <v>2465.6510120270468</v>
      </c>
      <c r="AV34" s="242">
        <f t="shared" si="15"/>
        <v>2464.1294498701927</v>
      </c>
      <c r="AW34" s="242">
        <f t="shared" si="15"/>
        <v>2462.6834203383341</v>
      </c>
      <c r="AX34" s="242">
        <f t="shared" si="15"/>
        <v>2461.3091738788071</v>
      </c>
      <c r="AY34" s="242">
        <f t="shared" si="15"/>
        <v>2460.0031470723588</v>
      </c>
      <c r="AZ34" s="242">
        <f t="shared" si="15"/>
        <v>2458.7619533932079</v>
      </c>
      <c r="BA34" s="242">
        <f t="shared" si="15"/>
        <v>2457.582374427785</v>
      </c>
      <c r="BB34" s="242">
        <f t="shared" si="15"/>
        <v>2456.4613515293922</v>
      </c>
      <c r="BC34" s="242">
        <f t="shared" si="15"/>
        <v>2455.3959778871372</v>
      </c>
      <c r="BD34" s="242">
        <f t="shared" si="15"/>
        <v>2454.3834909885736</v>
      </c>
      <c r="BE34" s="242">
        <f t="shared" si="15"/>
        <v>2453.4212654565126</v>
      </c>
      <c r="BF34" s="242">
        <f t="shared" si="15"/>
        <v>2452.5068062414221</v>
      </c>
      <c r="BG34" s="242">
        <f t="shared" si="15"/>
        <v>2451.6377421517659</v>
      </c>
      <c r="BH34" s="242">
        <f t="shared" si="15"/>
        <v>2450.8118197055092</v>
      </c>
      <c r="BI34" s="242">
        <f t="shared" si="15"/>
        <v>2450.0268972868412</v>
      </c>
      <c r="BJ34" s="242">
        <f t="shared" si="15"/>
        <v>2449.2809395929676</v>
      </c>
      <c r="BK34" s="242">
        <f t="shared" si="15"/>
        <v>2448.5720123565748</v>
      </c>
      <c r="BL34" s="242">
        <f t="shared" si="15"/>
        <v>2447.898277330276</v>
      </c>
      <c r="BM34" s="242">
        <f t="shared" si="15"/>
        <v>2447.2579875200395</v>
      </c>
      <c r="BN34" s="242">
        <f t="shared" si="15"/>
        <v>2446.6494826552339</v>
      </c>
      <c r="BO34" s="242">
        <f t="shared" si="15"/>
        <v>2446.071184883549</v>
      </c>
      <c r="BP34" s="242">
        <f t="shared" si="15"/>
        <v>2445.5215946796275</v>
      </c>
      <c r="BQ34" s="242">
        <f t="shared" si="13"/>
        <v>2444.9992869567977</v>
      </c>
      <c r="BR34" s="242">
        <f t="shared" si="13"/>
        <v>2444.5029073718247</v>
      </c>
      <c r="BS34" s="242">
        <f t="shared" si="13"/>
        <v>2444.0311688131014</v>
      </c>
      <c r="BT34" s="242">
        <f t="shared" si="13"/>
        <v>2443.5828480631681</v>
      </c>
      <c r="BU34" s="242">
        <f t="shared" si="13"/>
        <v>2443.1567826269138</v>
      </c>
      <c r="BV34" s="242">
        <f t="shared" si="13"/>
        <v>2442.7518677172247</v>
      </c>
      <c r="BW34" s="242">
        <f t="shared" si="13"/>
        <v>2442.3670533902769</v>
      </c>
      <c r="BX34" s="242">
        <f t="shared" si="13"/>
        <v>2442.0013418230283</v>
      </c>
      <c r="BY34" s="242">
        <f t="shared" si="13"/>
        <v>2441.6537847258687</v>
      </c>
      <c r="BZ34" s="242">
        <f t="shared" si="13"/>
        <v>2441.3234808837051</v>
      </c>
      <c r="CA34" s="242">
        <f t="shared" si="13"/>
        <v>2441.0095738191117</v>
      </c>
      <c r="CB34" s="242">
        <f t="shared" si="13"/>
        <v>2440.7112495714846</v>
      </c>
      <c r="CC34" s="242">
        <f t="shared" si="13"/>
        <v>2440.4277345864439</v>
      </c>
      <c r="CD34" s="242">
        <f t="shared" si="13"/>
        <v>2440.1582937100093</v>
      </c>
      <c r="CE34" s="242">
        <f t="shared" si="13"/>
        <v>2439.9022282823439</v>
      </c>
      <c r="CF34" s="242">
        <f t="shared" si="13"/>
        <v>2439.6588743261323</v>
      </c>
      <c r="CG34" s="242">
        <f t="shared" si="13"/>
        <v>2439.4276008248876</v>
      </c>
      <c r="CH34" s="242">
        <f t="shared" si="13"/>
        <v>2439.2078080867277</v>
      </c>
      <c r="CI34" s="242">
        <f t="shared" si="13"/>
        <v>2438.9989261893725</v>
      </c>
      <c r="CJ34" s="242">
        <f t="shared" si="13"/>
        <v>2438.8004135023384</v>
      </c>
      <c r="CK34" s="242">
        <f t="shared" si="13"/>
        <v>2438.6117552824908</v>
      </c>
      <c r="CL34" s="242">
        <f t="shared" si="13"/>
        <v>2438.4324623393145</v>
      </c>
      <c r="CM34" s="242">
        <f t="shared" si="13"/>
        <v>2438.2620697664452</v>
      </c>
      <c r="CN34" s="242">
        <f t="shared" si="13"/>
        <v>2438.1001357361674</v>
      </c>
      <c r="CO34" s="242">
        <f t="shared" si="13"/>
        <v>2437.9462403537536</v>
      </c>
      <c r="CP34" s="242">
        <f t="shared" si="13"/>
        <v>2437.7999845686818</v>
      </c>
      <c r="CQ34" s="242">
        <f t="shared" si="13"/>
        <v>2437.6609891398939</v>
      </c>
      <c r="CR34" s="242">
        <f t="shared" si="13"/>
        <v>2437.5288936524275</v>
      </c>
      <c r="CS34" s="242">
        <f t="shared" si="13"/>
        <v>2437.4033555828573</v>
      </c>
      <c r="CT34" s="242">
        <f t="shared" si="13"/>
        <v>2437.2840494111356</v>
      </c>
      <c r="CU34" s="242">
        <f t="shared" si="13"/>
        <v>2437.1706657765171</v>
      </c>
      <c r="CV34" s="242">
        <f t="shared" si="13"/>
        <v>2437.0629106753868</v>
      </c>
    </row>
    <row r="35" spans="1:102" outlineLevel="1" x14ac:dyDescent="0.3">
      <c r="A35" s="290"/>
      <c r="B35" s="154">
        <v>24</v>
      </c>
      <c r="C35" s="242" t="s">
        <v>363</v>
      </c>
      <c r="D35" s="143" t="s">
        <v>443</v>
      </c>
      <c r="E35" s="242">
        <f t="shared" si="15"/>
        <v>2834</v>
      </c>
      <c r="F35" s="242">
        <f t="shared" si="15"/>
        <v>2810</v>
      </c>
      <c r="G35" s="242">
        <f t="shared" si="15"/>
        <v>2796</v>
      </c>
      <c r="H35" s="242">
        <f t="shared" si="15"/>
        <v>2770</v>
      </c>
      <c r="I35" s="242">
        <f t="shared" si="15"/>
        <v>2700</v>
      </c>
      <c r="J35" s="242">
        <f t="shared" si="15"/>
        <v>2592</v>
      </c>
      <c r="K35" s="242">
        <f t="shared" si="15"/>
        <v>2558</v>
      </c>
      <c r="L35" s="242">
        <f t="shared" si="15"/>
        <v>2440</v>
      </c>
      <c r="M35" s="242">
        <f t="shared" si="15"/>
        <v>2441</v>
      </c>
      <c r="N35" s="242">
        <f t="shared" si="15"/>
        <v>2443</v>
      </c>
      <c r="O35" s="242">
        <f t="shared" si="15"/>
        <v>2443</v>
      </c>
      <c r="P35" s="242">
        <f t="shared" si="15"/>
        <v>2442</v>
      </c>
      <c r="Q35" s="242">
        <f t="shared" si="15"/>
        <v>2444</v>
      </c>
      <c r="R35" s="242">
        <f t="shared" si="15"/>
        <v>2467</v>
      </c>
      <c r="S35" s="242">
        <f t="shared" si="15"/>
        <v>2469</v>
      </c>
      <c r="T35" s="242">
        <f t="shared" si="15"/>
        <v>2476</v>
      </c>
      <c r="U35" s="242">
        <f t="shared" si="15"/>
        <v>2488</v>
      </c>
      <c r="V35" s="242">
        <f t="shared" si="15"/>
        <v>2513</v>
      </c>
      <c r="W35" s="242">
        <f t="shared" si="15"/>
        <v>2535</v>
      </c>
      <c r="X35" s="242">
        <f t="shared" si="15"/>
        <v>2537</v>
      </c>
      <c r="Y35" s="242">
        <f t="shared" si="15"/>
        <v>2534</v>
      </c>
      <c r="Z35" s="242">
        <f t="shared" si="15"/>
        <v>2511</v>
      </c>
      <c r="AA35" s="242">
        <f t="shared" si="15"/>
        <v>2467</v>
      </c>
      <c r="AB35" s="242">
        <f t="shared" si="15"/>
        <v>2470</v>
      </c>
      <c r="AC35" s="242">
        <f t="shared" si="15"/>
        <v>2471</v>
      </c>
      <c r="AD35" s="242">
        <f t="shared" si="15"/>
        <v>2468</v>
      </c>
      <c r="AE35" s="242">
        <f t="shared" si="15"/>
        <v>2465</v>
      </c>
      <c r="AF35" s="242">
        <f t="shared" si="15"/>
        <v>2465</v>
      </c>
      <c r="AG35" s="242">
        <f t="shared" si="15"/>
        <v>2449</v>
      </c>
      <c r="AH35" s="242">
        <f t="shared" si="15"/>
        <v>2451</v>
      </c>
      <c r="AI35" s="242">
        <f t="shared" si="15"/>
        <v>2451</v>
      </c>
      <c r="AJ35" s="242">
        <f t="shared" si="15"/>
        <v>2453</v>
      </c>
      <c r="AK35" s="242">
        <f t="shared" si="15"/>
        <v>2460</v>
      </c>
      <c r="AL35" s="242">
        <f t="shared" si="15"/>
        <v>2458.6754165118491</v>
      </c>
      <c r="AM35" s="242">
        <f t="shared" si="15"/>
        <v>2457.421013880381</v>
      </c>
      <c r="AN35" s="242">
        <f t="shared" si="15"/>
        <v>2456.2330736894387</v>
      </c>
      <c r="AO35" s="242">
        <f t="shared" si="15"/>
        <v>2455.1080745369695</v>
      </c>
      <c r="AP35" s="242">
        <f t="shared" si="15"/>
        <v>2454.042681596562</v>
      </c>
      <c r="AQ35" s="242">
        <f t="shared" si="15"/>
        <v>2453.0337367320453</v>
      </c>
      <c r="AR35" s="242">
        <f t="shared" si="15"/>
        <v>2452.0782491358477</v>
      </c>
      <c r="AS35" s="242">
        <f t="shared" si="15"/>
        <v>2451.1733864633729</v>
      </c>
      <c r="AT35" s="242">
        <f t="shared" si="15"/>
        <v>2450.3164664370979</v>
      </c>
      <c r="AU35" s="242">
        <f t="shared" si="15"/>
        <v>2449.5049488955219</v>
      </c>
      <c r="AV35" s="242">
        <f t="shared" si="15"/>
        <v>2448.7364282633825</v>
      </c>
      <c r="AW35" s="242">
        <f t="shared" si="15"/>
        <v>2448.0086264208285</v>
      </c>
      <c r="AX35" s="242">
        <f t="shared" si="15"/>
        <v>2447.3193859504063</v>
      </c>
      <c r="AY35" s="242">
        <f t="shared" si="15"/>
        <v>2446.6666637418439</v>
      </c>
      <c r="AZ35" s="242">
        <f t="shared" si="15"/>
        <v>2446.0485249356734</v>
      </c>
      <c r="BA35" s="242">
        <f t="shared" si="15"/>
        <v>2445.4631371877449</v>
      </c>
      <c r="BB35" s="242">
        <f t="shared" si="15"/>
        <v>2444.9087652376188</v>
      </c>
      <c r="BC35" s="242">
        <f t="shared" si="15"/>
        <v>2444.38376576475</v>
      </c>
      <c r="BD35" s="242">
        <f t="shared" si="15"/>
        <v>2443.8865825172034</v>
      </c>
      <c r="BE35" s="242">
        <f t="shared" si="15"/>
        <v>2443.4157416984681</v>
      </c>
      <c r="BF35" s="242">
        <f t="shared" si="15"/>
        <v>2442.9698475986947</v>
      </c>
      <c r="BG35" s="242">
        <f t="shared" si="15"/>
        <v>2442.5475784574023</v>
      </c>
      <c r="BH35" s="242">
        <f t="shared" si="15"/>
        <v>2442.1476825453942</v>
      </c>
      <c r="BI35" s="242">
        <f t="shared" si="15"/>
        <v>2441.7689744542672</v>
      </c>
      <c r="BJ35" s="242">
        <f t="shared" si="15"/>
        <v>2441.4103315825137</v>
      </c>
      <c r="BK35" s="242">
        <f t="shared" si="15"/>
        <v>2441.0706908078027</v>
      </c>
      <c r="BL35" s="242">
        <f t="shared" si="15"/>
        <v>2440.7490453355754</v>
      </c>
      <c r="BM35" s="242">
        <f t="shared" si="15"/>
        <v>2440.4444417146101</v>
      </c>
      <c r="BN35" s="242">
        <f t="shared" si="15"/>
        <v>2440.1559770107151</v>
      </c>
      <c r="BO35" s="242">
        <f t="shared" si="15"/>
        <v>2439.8827961301677</v>
      </c>
      <c r="BP35" s="242">
        <f t="shared" ref="BP35" si="16">BP134+BP279+BP415+BP551</f>
        <v>2439.6240892849664</v>
      </c>
      <c r="BQ35" s="242">
        <f t="shared" si="13"/>
        <v>2439.3790895923826</v>
      </c>
      <c r="BR35" s="242">
        <f t="shared" si="13"/>
        <v>2439.1470708016946</v>
      </c>
      <c r="BS35" s="242">
        <f t="shared" si="13"/>
        <v>2438.9273451413696</v>
      </c>
      <c r="BT35" s="242">
        <f t="shared" si="13"/>
        <v>2438.7192612803083</v>
      </c>
      <c r="BU35" s="242">
        <f t="shared" si="13"/>
        <v>2438.5222023971078</v>
      </c>
      <c r="BV35" s="242">
        <f t="shared" si="13"/>
        <v>2438.3355843516224</v>
      </c>
      <c r="BW35" s="242">
        <f t="shared" si="13"/>
        <v>2438.1588539534027</v>
      </c>
      <c r="BX35" s="242">
        <f t="shared" si="13"/>
        <v>2437.9914873218763</v>
      </c>
      <c r="BY35" s="242">
        <f t="shared" si="13"/>
        <v>2437.8329883334136</v>
      </c>
      <c r="BZ35" s="242">
        <f t="shared" si="13"/>
        <v>2437.6828871506709</v>
      </c>
      <c r="CA35" s="242">
        <f t="shared" si="13"/>
        <v>2437.5407388298568</v>
      </c>
      <c r="CB35" s="242">
        <f t="shared" si="13"/>
        <v>2437.4061220017875</v>
      </c>
      <c r="CC35" s="242">
        <f t="shared" si="13"/>
        <v>2437.278637622826</v>
      </c>
      <c r="CD35" s="242">
        <f t="shared" si="13"/>
        <v>2437.1579077919987</v>
      </c>
      <c r="CE35" s="242">
        <f t="shared" si="13"/>
        <v>2437.0435746307894</v>
      </c>
      <c r="CF35" s="242">
        <f t="shared" si="13"/>
        <v>2436.9352992222794</v>
      </c>
      <c r="CG35" s="242">
        <f t="shared" si="13"/>
        <v>2436.8327606065009</v>
      </c>
      <c r="CH35" s="242">
        <f t="shared" si="13"/>
        <v>2436.7356548290168</v>
      </c>
      <c r="CI35" s="242">
        <f t="shared" si="13"/>
        <v>2436.6436940399108</v>
      </c>
      <c r="CJ35" s="242">
        <f t="shared" si="13"/>
        <v>2436.5566056405173</v>
      </c>
      <c r="CK35" s="242">
        <f t="shared" si="13"/>
        <v>2436.4741314753578</v>
      </c>
      <c r="CL35" s="242">
        <f t="shared" si="13"/>
        <v>2436.3960270668931</v>
      </c>
      <c r="CM35" s="242">
        <f t="shared" si="13"/>
        <v>2436.32206089082</v>
      </c>
      <c r="CN35" s="242">
        <f t="shared" si="13"/>
        <v>2436.2520136897674</v>
      </c>
      <c r="CO35" s="242">
        <f t="shared" si="13"/>
        <v>2436.1856778233514</v>
      </c>
      <c r="CP35" s="242">
        <f t="shared" si="13"/>
        <v>2436.1228566526684</v>
      </c>
      <c r="CQ35" s="242">
        <f t="shared" si="13"/>
        <v>2436.0633639574007</v>
      </c>
      <c r="CR35" s="242">
        <f t="shared" si="13"/>
        <v>2436.007023383806</v>
      </c>
      <c r="CS35" s="242">
        <f t="shared" si="13"/>
        <v>2435.9536679219514</v>
      </c>
      <c r="CT35" s="242">
        <f t="shared" si="13"/>
        <v>2435.9031394106473</v>
      </c>
      <c r="CU35" s="242">
        <f t="shared" si="13"/>
        <v>2435.8552880686138</v>
      </c>
      <c r="CV35" s="242">
        <f t="shared" ref="CV35" si="17">CV134+CV279+CV415+CV551</f>
        <v>2435.809972050482</v>
      </c>
    </row>
    <row r="36" spans="1:102" outlineLevel="1" x14ac:dyDescent="0.3">
      <c r="A36" s="290"/>
      <c r="B36" s="154">
        <v>25</v>
      </c>
      <c r="C36" s="242" t="s">
        <v>194</v>
      </c>
      <c r="D36" s="143" t="s">
        <v>443</v>
      </c>
      <c r="E36" s="242">
        <f t="shared" ref="E36:BP37" si="18">E135+E280+E416+E552</f>
        <v>2456</v>
      </c>
      <c r="F36" s="242">
        <f t="shared" si="18"/>
        <v>2454</v>
      </c>
      <c r="G36" s="242">
        <f t="shared" si="18"/>
        <v>2450</v>
      </c>
      <c r="H36" s="242">
        <f t="shared" si="18"/>
        <v>2447</v>
      </c>
      <c r="I36" s="242">
        <f t="shared" si="18"/>
        <v>2445</v>
      </c>
      <c r="J36" s="242">
        <f t="shared" si="18"/>
        <v>2440</v>
      </c>
      <c r="K36" s="242">
        <f t="shared" si="18"/>
        <v>2437</v>
      </c>
      <c r="L36" s="242">
        <f t="shared" si="18"/>
        <v>2436</v>
      </c>
      <c r="M36" s="242">
        <f t="shared" si="18"/>
        <v>2435</v>
      </c>
      <c r="N36" s="242">
        <f t="shared" si="18"/>
        <v>2436</v>
      </c>
      <c r="O36" s="242">
        <f t="shared" si="18"/>
        <v>2436</v>
      </c>
      <c r="P36" s="242">
        <f t="shared" si="18"/>
        <v>2436</v>
      </c>
      <c r="Q36" s="242">
        <f t="shared" si="18"/>
        <v>2436</v>
      </c>
      <c r="R36" s="242">
        <f t="shared" si="18"/>
        <v>2436</v>
      </c>
      <c r="S36" s="242">
        <f t="shared" si="18"/>
        <v>2439</v>
      </c>
      <c r="T36" s="242">
        <f t="shared" si="18"/>
        <v>2439</v>
      </c>
      <c r="U36" s="242">
        <f t="shared" si="18"/>
        <v>2450</v>
      </c>
      <c r="V36" s="242">
        <f t="shared" si="18"/>
        <v>2473</v>
      </c>
      <c r="W36" s="242">
        <f t="shared" si="18"/>
        <v>2496</v>
      </c>
      <c r="X36" s="242">
        <f t="shared" si="18"/>
        <v>2505</v>
      </c>
      <c r="Y36" s="242">
        <f t="shared" si="18"/>
        <v>2508</v>
      </c>
      <c r="Z36" s="242">
        <f t="shared" si="18"/>
        <v>2501</v>
      </c>
      <c r="AA36" s="242">
        <f t="shared" si="18"/>
        <v>2489</v>
      </c>
      <c r="AB36" s="242">
        <f t="shared" si="18"/>
        <v>2486</v>
      </c>
      <c r="AC36" s="242">
        <f t="shared" si="18"/>
        <v>2490</v>
      </c>
      <c r="AD36" s="242">
        <f t="shared" si="18"/>
        <v>2487</v>
      </c>
      <c r="AE36" s="242">
        <f t="shared" si="18"/>
        <v>2493</v>
      </c>
      <c r="AF36" s="242">
        <f t="shared" si="18"/>
        <v>2504</v>
      </c>
      <c r="AG36" s="242">
        <f t="shared" si="18"/>
        <v>2480</v>
      </c>
      <c r="AH36" s="242">
        <f t="shared" si="18"/>
        <v>2487</v>
      </c>
      <c r="AI36" s="242">
        <f t="shared" si="18"/>
        <v>2498</v>
      </c>
      <c r="AJ36" s="242">
        <f t="shared" si="18"/>
        <v>2496</v>
      </c>
      <c r="AK36" s="242">
        <f t="shared" si="18"/>
        <v>2506</v>
      </c>
      <c r="AL36" s="242">
        <f t="shared" si="18"/>
        <v>2508.2481203007519</v>
      </c>
      <c r="AM36" s="242">
        <f t="shared" si="18"/>
        <v>2510.4962406015038</v>
      </c>
      <c r="AN36" s="242">
        <f t="shared" si="18"/>
        <v>2512.7443609022557</v>
      </c>
      <c r="AO36" s="242">
        <f t="shared" si="18"/>
        <v>2514.9924812030076</v>
      </c>
      <c r="AP36" s="242">
        <f t="shared" si="18"/>
        <v>2517.2406015037595</v>
      </c>
      <c r="AQ36" s="242">
        <f t="shared" si="18"/>
        <v>2519.4887218045114</v>
      </c>
      <c r="AR36" s="242">
        <f t="shared" si="18"/>
        <v>2521.7368421052633</v>
      </c>
      <c r="AS36" s="242">
        <f t="shared" si="18"/>
        <v>2523.9849624060153</v>
      </c>
      <c r="AT36" s="242">
        <f t="shared" si="18"/>
        <v>2526.2330827067672</v>
      </c>
      <c r="AU36" s="242">
        <f t="shared" si="18"/>
        <v>2528.4812030075191</v>
      </c>
      <c r="AV36" s="242">
        <f t="shared" si="18"/>
        <v>2530.729323308271</v>
      </c>
      <c r="AW36" s="242">
        <f t="shared" si="18"/>
        <v>2532.9774436090229</v>
      </c>
      <c r="AX36" s="242">
        <f t="shared" si="18"/>
        <v>2535.2255639097748</v>
      </c>
      <c r="AY36" s="242">
        <f t="shared" si="18"/>
        <v>2537.4736842105262</v>
      </c>
      <c r="AZ36" s="242">
        <f t="shared" si="18"/>
        <v>2539.7218045112782</v>
      </c>
      <c r="BA36" s="242">
        <f t="shared" si="18"/>
        <v>2541.9699248120301</v>
      </c>
      <c r="BB36" s="242">
        <f t="shared" si="18"/>
        <v>2544.218045112782</v>
      </c>
      <c r="BC36" s="242">
        <f t="shared" si="18"/>
        <v>2546.4661654135339</v>
      </c>
      <c r="BD36" s="242">
        <f t="shared" si="18"/>
        <v>2548.7142857142858</v>
      </c>
      <c r="BE36" s="242">
        <f t="shared" si="18"/>
        <v>2550.9624060150377</v>
      </c>
      <c r="BF36" s="242">
        <f t="shared" si="18"/>
        <v>2553.2105263157896</v>
      </c>
      <c r="BG36" s="242">
        <f t="shared" si="18"/>
        <v>2555.4586466165415</v>
      </c>
      <c r="BH36" s="242">
        <f t="shared" si="18"/>
        <v>2557.7067669172934</v>
      </c>
      <c r="BI36" s="242">
        <f t="shared" si="18"/>
        <v>2559.9548872180449</v>
      </c>
      <c r="BJ36" s="242">
        <f t="shared" si="18"/>
        <v>2562.2030075187968</v>
      </c>
      <c r="BK36" s="242">
        <f t="shared" si="18"/>
        <v>2564.4511278195487</v>
      </c>
      <c r="BL36" s="242">
        <f t="shared" si="18"/>
        <v>2566.6992481203006</v>
      </c>
      <c r="BM36" s="242">
        <f t="shared" si="18"/>
        <v>2568.9473684210525</v>
      </c>
      <c r="BN36" s="242">
        <f t="shared" si="18"/>
        <v>2571.1954887218044</v>
      </c>
      <c r="BO36" s="242">
        <f t="shared" si="18"/>
        <v>2573.4436090225563</v>
      </c>
      <c r="BP36" s="242">
        <f t="shared" si="18"/>
        <v>2575.6917293233082</v>
      </c>
      <c r="BQ36" s="242">
        <f t="shared" ref="BQ36:CV37" si="19">BQ135+BQ280+BQ416+BQ552</f>
        <v>2577.9398496240601</v>
      </c>
      <c r="BR36" s="242">
        <f t="shared" si="19"/>
        <v>2580.187969924812</v>
      </c>
      <c r="BS36" s="242">
        <f t="shared" si="19"/>
        <v>2582.4360902255639</v>
      </c>
      <c r="BT36" s="242">
        <f t="shared" si="19"/>
        <v>2584.6842105263158</v>
      </c>
      <c r="BU36" s="242">
        <f t="shared" si="19"/>
        <v>2586.9323308270677</v>
      </c>
      <c r="BV36" s="242">
        <f t="shared" si="19"/>
        <v>2589.1804511278197</v>
      </c>
      <c r="BW36" s="242">
        <f t="shared" si="19"/>
        <v>2591.4285714285716</v>
      </c>
      <c r="BX36" s="242">
        <f t="shared" si="19"/>
        <v>2593.6766917293235</v>
      </c>
      <c r="BY36" s="242">
        <f t="shared" si="19"/>
        <v>2595.9248120300754</v>
      </c>
      <c r="BZ36" s="242">
        <f t="shared" si="19"/>
        <v>2598.1729323308273</v>
      </c>
      <c r="CA36" s="242">
        <f t="shared" si="19"/>
        <v>2600.4210526315792</v>
      </c>
      <c r="CB36" s="242">
        <f t="shared" si="19"/>
        <v>2602.6691729323311</v>
      </c>
      <c r="CC36" s="242">
        <f t="shared" si="19"/>
        <v>2604.917293233083</v>
      </c>
      <c r="CD36" s="242">
        <f t="shared" si="19"/>
        <v>2607.1654135338349</v>
      </c>
      <c r="CE36" s="242">
        <f t="shared" si="19"/>
        <v>2609.4135338345868</v>
      </c>
      <c r="CF36" s="242">
        <f t="shared" si="19"/>
        <v>2611.6616541353383</v>
      </c>
      <c r="CG36" s="242">
        <f t="shared" si="19"/>
        <v>2613.9097744360902</v>
      </c>
      <c r="CH36" s="242">
        <f t="shared" si="19"/>
        <v>2616.1578947368421</v>
      </c>
      <c r="CI36" s="242">
        <f t="shared" si="19"/>
        <v>2618.406015037594</v>
      </c>
      <c r="CJ36" s="242">
        <f t="shared" si="19"/>
        <v>2620.6541353383459</v>
      </c>
      <c r="CK36" s="242">
        <f t="shared" si="19"/>
        <v>2622.9022556390978</v>
      </c>
      <c r="CL36" s="242">
        <f t="shared" si="19"/>
        <v>2625.1503759398497</v>
      </c>
      <c r="CM36" s="242">
        <f t="shared" si="19"/>
        <v>2627.3984962406016</v>
      </c>
      <c r="CN36" s="242">
        <f t="shared" si="19"/>
        <v>2629.6466165413535</v>
      </c>
      <c r="CO36" s="242">
        <f t="shared" si="19"/>
        <v>2631.8947368421054</v>
      </c>
      <c r="CP36" s="242">
        <f t="shared" si="19"/>
        <v>2634.1428571428569</v>
      </c>
      <c r="CQ36" s="242">
        <f t="shared" si="19"/>
        <v>2636.3909774436088</v>
      </c>
      <c r="CR36" s="242">
        <f t="shared" si="19"/>
        <v>2638.6390977443607</v>
      </c>
      <c r="CS36" s="242">
        <f t="shared" si="19"/>
        <v>2640.8872180451126</v>
      </c>
      <c r="CT36" s="242">
        <f t="shared" si="19"/>
        <v>2643.1353383458645</v>
      </c>
      <c r="CU36" s="242">
        <f t="shared" si="19"/>
        <v>2645.3834586466164</v>
      </c>
      <c r="CV36" s="242">
        <f t="shared" si="19"/>
        <v>2647.6315789473683</v>
      </c>
      <c r="CW36" s="63" t="s">
        <v>500</v>
      </c>
      <c r="CX36" s="63"/>
    </row>
    <row r="37" spans="1:102" outlineLevel="1" x14ac:dyDescent="0.3">
      <c r="A37" s="290"/>
      <c r="B37" s="154">
        <v>26</v>
      </c>
      <c r="C37" s="242" t="s">
        <v>442</v>
      </c>
      <c r="D37" s="143" t="s">
        <v>443</v>
      </c>
      <c r="E37" s="242">
        <f t="shared" si="18"/>
        <v>2435</v>
      </c>
      <c r="F37" s="242">
        <f t="shared" si="18"/>
        <v>2436</v>
      </c>
      <c r="G37" s="242">
        <f t="shared" si="18"/>
        <v>2436</v>
      </c>
      <c r="H37" s="242">
        <f t="shared" si="18"/>
        <v>2436</v>
      </c>
      <c r="I37" s="242">
        <f t="shared" si="18"/>
        <v>2435</v>
      </c>
      <c r="J37" s="242">
        <f t="shared" si="18"/>
        <v>2438</v>
      </c>
      <c r="K37" s="242">
        <f t="shared" si="18"/>
        <v>2435</v>
      </c>
      <c r="L37" s="242">
        <f t="shared" si="18"/>
        <v>2435</v>
      </c>
      <c r="M37" s="242">
        <f t="shared" si="18"/>
        <v>2435</v>
      </c>
      <c r="N37" s="242">
        <f t="shared" si="18"/>
        <v>2435</v>
      </c>
      <c r="O37" s="242">
        <f t="shared" si="18"/>
        <v>2435</v>
      </c>
      <c r="P37" s="242">
        <f t="shared" si="18"/>
        <v>2435</v>
      </c>
      <c r="Q37" s="242">
        <f t="shared" si="18"/>
        <v>2435</v>
      </c>
      <c r="R37" s="242">
        <f t="shared" si="18"/>
        <v>2435</v>
      </c>
      <c r="S37" s="242">
        <f t="shared" si="18"/>
        <v>2435</v>
      </c>
      <c r="T37" s="242">
        <f t="shared" si="18"/>
        <v>2435</v>
      </c>
      <c r="U37" s="242">
        <f t="shared" si="18"/>
        <v>2435</v>
      </c>
      <c r="V37" s="242">
        <f t="shared" si="18"/>
        <v>2435</v>
      </c>
      <c r="W37" s="242">
        <f t="shared" si="18"/>
        <v>2435</v>
      </c>
      <c r="X37" s="242">
        <f t="shared" si="18"/>
        <v>2435</v>
      </c>
      <c r="Y37" s="242">
        <f t="shared" si="18"/>
        <v>2435</v>
      </c>
      <c r="Z37" s="242">
        <f t="shared" si="18"/>
        <v>2435</v>
      </c>
      <c r="AA37" s="242">
        <f t="shared" si="18"/>
        <v>2435</v>
      </c>
      <c r="AB37" s="242">
        <f t="shared" si="18"/>
        <v>2438</v>
      </c>
      <c r="AC37" s="242">
        <f t="shared" si="18"/>
        <v>2448</v>
      </c>
      <c r="AD37" s="242">
        <f t="shared" si="18"/>
        <v>2448</v>
      </c>
      <c r="AE37" s="242">
        <f t="shared" si="18"/>
        <v>2442</v>
      </c>
      <c r="AF37" s="242">
        <f t="shared" si="18"/>
        <v>2440</v>
      </c>
      <c r="AG37" s="242">
        <f t="shared" si="18"/>
        <v>2436</v>
      </c>
      <c r="AH37" s="242">
        <f t="shared" si="18"/>
        <v>2436</v>
      </c>
      <c r="AI37" s="242">
        <f t="shared" si="18"/>
        <v>2436</v>
      </c>
      <c r="AJ37" s="242">
        <f t="shared" si="18"/>
        <v>2436</v>
      </c>
      <c r="AK37" s="242">
        <f t="shared" si="18"/>
        <v>2435</v>
      </c>
      <c r="AL37" s="242">
        <f t="shared" si="18"/>
        <v>2436</v>
      </c>
      <c r="AM37" s="242">
        <f t="shared" si="18"/>
        <v>2436</v>
      </c>
      <c r="AN37" s="242">
        <f t="shared" si="18"/>
        <v>2436</v>
      </c>
      <c r="AO37" s="242">
        <f t="shared" si="18"/>
        <v>2436</v>
      </c>
      <c r="AP37" s="242">
        <f t="shared" si="18"/>
        <v>2436</v>
      </c>
      <c r="AQ37" s="242">
        <f t="shared" si="18"/>
        <v>2436</v>
      </c>
      <c r="AR37" s="242">
        <f t="shared" si="18"/>
        <v>2436</v>
      </c>
      <c r="AS37" s="242">
        <f t="shared" si="18"/>
        <v>2436</v>
      </c>
      <c r="AT37" s="242">
        <f t="shared" si="18"/>
        <v>2436</v>
      </c>
      <c r="AU37" s="242">
        <f t="shared" si="18"/>
        <v>2436</v>
      </c>
      <c r="AV37" s="242">
        <f t="shared" si="18"/>
        <v>2436</v>
      </c>
      <c r="AW37" s="242">
        <f t="shared" si="18"/>
        <v>2436</v>
      </c>
      <c r="AX37" s="242">
        <f t="shared" si="18"/>
        <v>2436</v>
      </c>
      <c r="AY37" s="242">
        <f t="shared" si="18"/>
        <v>2436</v>
      </c>
      <c r="AZ37" s="242">
        <f t="shared" si="18"/>
        <v>2436</v>
      </c>
      <c r="BA37" s="242">
        <f t="shared" si="18"/>
        <v>2436</v>
      </c>
      <c r="BB37" s="242">
        <f t="shared" si="18"/>
        <v>2436</v>
      </c>
      <c r="BC37" s="242">
        <f t="shared" si="18"/>
        <v>2436</v>
      </c>
      <c r="BD37" s="242">
        <f t="shared" si="18"/>
        <v>2436</v>
      </c>
      <c r="BE37" s="242">
        <f t="shared" si="18"/>
        <v>2436</v>
      </c>
      <c r="BF37" s="242">
        <f t="shared" si="18"/>
        <v>2436</v>
      </c>
      <c r="BG37" s="242">
        <f t="shared" si="18"/>
        <v>2436</v>
      </c>
      <c r="BH37" s="242">
        <f t="shared" si="18"/>
        <v>2436</v>
      </c>
      <c r="BI37" s="242">
        <f t="shared" si="18"/>
        <v>2436</v>
      </c>
      <c r="BJ37" s="242">
        <f t="shared" si="18"/>
        <v>2436</v>
      </c>
      <c r="BK37" s="242">
        <f t="shared" si="18"/>
        <v>2436</v>
      </c>
      <c r="BL37" s="242">
        <f t="shared" si="18"/>
        <v>2436</v>
      </c>
      <c r="BM37" s="242">
        <f t="shared" si="18"/>
        <v>2436</v>
      </c>
      <c r="BN37" s="242">
        <f t="shared" si="18"/>
        <v>2436</v>
      </c>
      <c r="BO37" s="242">
        <f t="shared" si="18"/>
        <v>2436</v>
      </c>
      <c r="BP37" s="242">
        <f t="shared" si="18"/>
        <v>2436</v>
      </c>
      <c r="BQ37" s="242">
        <f t="shared" si="19"/>
        <v>2436</v>
      </c>
      <c r="BR37" s="242">
        <f t="shared" si="19"/>
        <v>2436</v>
      </c>
      <c r="BS37" s="242">
        <f t="shared" si="19"/>
        <v>2436</v>
      </c>
      <c r="BT37" s="242">
        <f t="shared" si="19"/>
        <v>2436</v>
      </c>
      <c r="BU37" s="242">
        <f t="shared" si="19"/>
        <v>2436</v>
      </c>
      <c r="BV37" s="242">
        <f t="shared" si="19"/>
        <v>2436</v>
      </c>
      <c r="BW37" s="242">
        <f t="shared" si="19"/>
        <v>2436</v>
      </c>
      <c r="BX37" s="242">
        <f t="shared" si="19"/>
        <v>2436</v>
      </c>
      <c r="BY37" s="242">
        <f t="shared" si="19"/>
        <v>2436</v>
      </c>
      <c r="BZ37" s="242">
        <f t="shared" si="19"/>
        <v>2436</v>
      </c>
      <c r="CA37" s="242">
        <f t="shared" si="19"/>
        <v>2436</v>
      </c>
      <c r="CB37" s="242">
        <f t="shared" si="19"/>
        <v>2436</v>
      </c>
      <c r="CC37" s="242">
        <f t="shared" si="19"/>
        <v>2436</v>
      </c>
      <c r="CD37" s="242">
        <f t="shared" si="19"/>
        <v>2436</v>
      </c>
      <c r="CE37" s="242">
        <f t="shared" si="19"/>
        <v>2436</v>
      </c>
      <c r="CF37" s="242">
        <f t="shared" si="19"/>
        <v>2436</v>
      </c>
      <c r="CG37" s="242">
        <f t="shared" si="19"/>
        <v>2436</v>
      </c>
      <c r="CH37" s="242">
        <f t="shared" si="19"/>
        <v>2436</v>
      </c>
      <c r="CI37" s="242">
        <f t="shared" si="19"/>
        <v>2436</v>
      </c>
      <c r="CJ37" s="242">
        <f t="shared" si="19"/>
        <v>2436</v>
      </c>
      <c r="CK37" s="242">
        <f t="shared" si="19"/>
        <v>2436</v>
      </c>
      <c r="CL37" s="242">
        <f t="shared" si="19"/>
        <v>2436</v>
      </c>
      <c r="CM37" s="242">
        <f t="shared" si="19"/>
        <v>2436</v>
      </c>
      <c r="CN37" s="242">
        <f t="shared" si="19"/>
        <v>2436</v>
      </c>
      <c r="CO37" s="242">
        <f t="shared" si="19"/>
        <v>2436</v>
      </c>
      <c r="CP37" s="242">
        <f t="shared" si="19"/>
        <v>2436</v>
      </c>
      <c r="CQ37" s="242">
        <f t="shared" si="19"/>
        <v>2436</v>
      </c>
      <c r="CR37" s="242">
        <f t="shared" si="19"/>
        <v>2436</v>
      </c>
      <c r="CS37" s="242">
        <f t="shared" si="19"/>
        <v>2436</v>
      </c>
      <c r="CT37" s="242">
        <f t="shared" si="19"/>
        <v>2436</v>
      </c>
      <c r="CU37" s="242">
        <f t="shared" si="19"/>
        <v>2436</v>
      </c>
      <c r="CV37" s="242">
        <f t="shared" si="19"/>
        <v>2436</v>
      </c>
    </row>
    <row r="38" spans="1:102" outlineLevel="1" x14ac:dyDescent="0.3"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8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</row>
    <row r="39" spans="1:102" ht="12.75" customHeight="1" outlineLevel="1" x14ac:dyDescent="0.3">
      <c r="C39" s="242" t="s">
        <v>515</v>
      </c>
      <c r="D39" s="143" t="s">
        <v>443</v>
      </c>
      <c r="E39" s="242">
        <f>SUM(E12:E37)</f>
        <v>332408</v>
      </c>
      <c r="F39" s="242">
        <f t="shared" ref="F39:O39" si="20">SUM(F12:F37)</f>
        <v>305914</v>
      </c>
      <c r="G39" s="242">
        <f t="shared" si="20"/>
        <v>286462</v>
      </c>
      <c r="H39" s="242">
        <f t="shared" si="20"/>
        <v>258280</v>
      </c>
      <c r="I39" s="242">
        <f t="shared" si="20"/>
        <v>215005</v>
      </c>
      <c r="J39" s="242">
        <f t="shared" si="20"/>
        <v>147688</v>
      </c>
      <c r="K39" s="242">
        <f t="shared" si="20"/>
        <v>127658</v>
      </c>
      <c r="L39" s="242">
        <f t="shared" si="20"/>
        <v>68696</v>
      </c>
      <c r="M39" s="242">
        <f t="shared" si="20"/>
        <v>67567</v>
      </c>
      <c r="N39" s="242">
        <f t="shared" si="20"/>
        <v>68770</v>
      </c>
      <c r="O39" s="242">
        <f t="shared" si="20"/>
        <v>67284</v>
      </c>
      <c r="P39" s="242">
        <f>SUM(P12:P37)</f>
        <v>67136</v>
      </c>
      <c r="Q39" s="242">
        <f t="shared" ref="Q39:CB39" si="21">SUM(Q12:Q37)</f>
        <v>67964</v>
      </c>
      <c r="R39" s="242">
        <f t="shared" si="21"/>
        <v>70878</v>
      </c>
      <c r="S39" s="242">
        <f t="shared" si="21"/>
        <v>73507</v>
      </c>
      <c r="T39" s="242">
        <f t="shared" si="21"/>
        <v>76317</v>
      </c>
      <c r="U39" s="242">
        <f t="shared" si="21"/>
        <v>79246</v>
      </c>
      <c r="V39" s="242">
        <f t="shared" si="21"/>
        <v>83040</v>
      </c>
      <c r="W39" s="242">
        <f t="shared" si="21"/>
        <v>86443</v>
      </c>
      <c r="X39" s="242">
        <f t="shared" si="21"/>
        <v>89148</v>
      </c>
      <c r="Y39" s="242">
        <f t="shared" si="21"/>
        <v>90645</v>
      </c>
      <c r="Z39" s="242">
        <f t="shared" si="21"/>
        <v>86359</v>
      </c>
      <c r="AA39" s="242">
        <f t="shared" si="21"/>
        <v>74412</v>
      </c>
      <c r="AB39" s="242">
        <f t="shared" si="21"/>
        <v>73427</v>
      </c>
      <c r="AC39" s="242">
        <f t="shared" si="21"/>
        <v>74418</v>
      </c>
      <c r="AD39" s="242">
        <f t="shared" si="21"/>
        <v>73897</v>
      </c>
      <c r="AE39" s="242">
        <f t="shared" si="21"/>
        <v>73861</v>
      </c>
      <c r="AF39" s="242">
        <f t="shared" si="21"/>
        <v>74287</v>
      </c>
      <c r="AG39" s="242">
        <f t="shared" si="21"/>
        <v>69542</v>
      </c>
      <c r="AH39" s="242">
        <f t="shared" si="21"/>
        <v>69819</v>
      </c>
      <c r="AI39" s="242">
        <f t="shared" si="21"/>
        <v>70169</v>
      </c>
      <c r="AJ39" s="242">
        <f t="shared" si="21"/>
        <v>70337</v>
      </c>
      <c r="AK39" s="242">
        <f t="shared" si="21"/>
        <v>70891</v>
      </c>
      <c r="AL39" s="242">
        <f t="shared" si="21"/>
        <v>70414.938453078357</v>
      </c>
      <c r="AM39" s="242">
        <f t="shared" si="21"/>
        <v>69978.181325406476</v>
      </c>
      <c r="AN39" s="242">
        <f t="shared" si="21"/>
        <v>69578.368262461852</v>
      </c>
      <c r="AO39" s="242">
        <f t="shared" si="21"/>
        <v>69212.424447362282</v>
      </c>
      <c r="AP39" s="242">
        <f t="shared" si="21"/>
        <v>68877.536055521792</v>
      </c>
      <c r="AQ39" s="242">
        <f t="shared" si="21"/>
        <v>68571.127837099659</v>
      </c>
      <c r="AR39" s="242">
        <f t="shared" si="21"/>
        <v>68290.842641538649</v>
      </c>
      <c r="AS39" s="242">
        <f t="shared" si="21"/>
        <v>68034.52271479214</v>
      </c>
      <c r="AT39" s="242">
        <f t="shared" si="21"/>
        <v>67800.192614704589</v>
      </c>
      <c r="AU39" s="242">
        <f t="shared" si="21"/>
        <v>67586.043603562051</v>
      </c>
      <c r="AV39" s="242">
        <f t="shared" si="21"/>
        <v>67390.419389188552</v>
      </c>
      <c r="AW39" s="242">
        <f t="shared" si="21"/>
        <v>67211.803097230499</v>
      </c>
      <c r="AX39" s="242">
        <f t="shared" si="21"/>
        <v>67048.805367548644</v>
      </c>
      <c r="AY39" s="242">
        <f t="shared" si="21"/>
        <v>66900.153477007087</v>
      </c>
      <c r="AZ39" s="242">
        <f t="shared" si="21"/>
        <v>66764.681399494788</v>
      </c>
      <c r="BA39" s="242">
        <f t="shared" si="21"/>
        <v>66641.320721810349</v>
      </c>
      <c r="BB39" s="242">
        <f t="shared" si="21"/>
        <v>66529.0923411486</v>
      </c>
      <c r="BC39" s="242">
        <f t="shared" si="21"/>
        <v>66427.098876413656</v>
      </c>
      <c r="BD39" s="242">
        <f t="shared" si="21"/>
        <v>66334.517731496773</v>
      </c>
      <c r="BE39" s="242">
        <f t="shared" si="21"/>
        <v>66250.594754053905</v>
      </c>
      <c r="BF39" s="242">
        <f t="shared" si="21"/>
        <v>66174.638438240014</v>
      </c>
      <c r="BG39" s="242">
        <f t="shared" si="21"/>
        <v>66106.014624348289</v>
      </c>
      <c r="BH39" s="242">
        <f t="shared" si="21"/>
        <v>66044.141652399383</v>
      </c>
      <c r="BI39" s="242">
        <f t="shared" si="21"/>
        <v>65988.485930464594</v>
      </c>
      <c r="BJ39" s="242">
        <f t="shared" si="21"/>
        <v>65938.557881917528</v>
      </c>
      <c r="BK39" s="242">
        <f t="shared" si="21"/>
        <v>65893.908238921955</v>
      </c>
      <c r="BL39" s="242">
        <f t="shared" si="21"/>
        <v>65854.124652303435</v>
      </c>
      <c r="BM39" s="242">
        <f t="shared" si="21"/>
        <v>65818.82859054544</v>
      </c>
      <c r="BN39" s="242">
        <f t="shared" si="21"/>
        <v>65787.672503014997</v>
      </c>
      <c r="BO39" s="242">
        <f t="shared" si="21"/>
        <v>65760.3372246832</v>
      </c>
      <c r="BP39" s="242">
        <f t="shared" si="21"/>
        <v>65736.52960157668</v>
      </c>
      <c r="BQ39" s="242">
        <f t="shared" si="21"/>
        <v>65715.980317993613</v>
      </c>
      <c r="BR39" s="242">
        <f t="shared" si="21"/>
        <v>65698.441908162218</v>
      </c>
      <c r="BS39" s="242">
        <f t="shared" si="21"/>
        <v>65683.686936515704</v>
      </c>
      <c r="BT39" s="242">
        <f t="shared" si="21"/>
        <v>65671.506332129298</v>
      </c>
      <c r="BU39" s="242">
        <f t="shared" si="21"/>
        <v>65661.707864111522</v>
      </c>
      <c r="BV39" s="242">
        <f t="shared" si="21"/>
        <v>65654.114745884173</v>
      </c>
      <c r="BW39" s="242">
        <f t="shared" si="21"/>
        <v>65648.564357326773</v>
      </c>
      <c r="BX39" s="242">
        <f t="shared" si="21"/>
        <v>65644.907074711504</v>
      </c>
      <c r="BY39" s="242">
        <f t="shared" si="21"/>
        <v>65643.005199223815</v>
      </c>
      <c r="BZ39" s="242">
        <f t="shared" si="21"/>
        <v>65642.731975656672</v>
      </c>
      <c r="CA39" s="242">
        <f t="shared" si="21"/>
        <v>65643.970693590789</v>
      </c>
      <c r="CB39" s="242">
        <f t="shared" si="21"/>
        <v>65646.613864034123</v>
      </c>
      <c r="CC39" s="242">
        <f t="shared" ref="CC39:CV39" si="22">SUM(CC12:CC37)</f>
        <v>65650.562465098745</v>
      </c>
      <c r="CD39" s="242">
        <f t="shared" si="22"/>
        <v>65655.725250844698</v>
      </c>
      <c r="CE39" s="242">
        <f t="shared" si="22"/>
        <v>65662.018117924381</v>
      </c>
      <c r="CF39" s="242">
        <f t="shared" si="22"/>
        <v>65669.363525121706</v>
      </c>
      <c r="CG39" s="242">
        <f t="shared" si="22"/>
        <v>65677.689961300784</v>
      </c>
      <c r="CH39" s="242">
        <f t="shared" si="22"/>
        <v>65686.931457663304</v>
      </c>
      <c r="CI39" s="242">
        <f t="shared" si="22"/>
        <v>65697.027140564664</v>
      </c>
      <c r="CJ39" s="242">
        <f t="shared" si="22"/>
        <v>65707.92082146008</v>
      </c>
      <c r="CK39" s="242">
        <f t="shared" si="22"/>
        <v>65719.560620844859</v>
      </c>
      <c r="CL39" s="242">
        <f t="shared" si="22"/>
        <v>65731.89862332074</v>
      </c>
      <c r="CM39" s="242">
        <f t="shared" si="22"/>
        <v>65744.890561165288</v>
      </c>
      <c r="CN39" s="242">
        <f t="shared" si="22"/>
        <v>65758.495524005091</v>
      </c>
      <c r="CO39" s="242">
        <f t="shared" si="22"/>
        <v>65772.675692397796</v>
      </c>
      <c r="CP39" s="242">
        <f t="shared" si="22"/>
        <v>65787.396093314746</v>
      </c>
      <c r="CQ39" s="242">
        <f t="shared" si="22"/>
        <v>65802.624375687621</v>
      </c>
      <c r="CR39" s="242">
        <f t="shared" si="22"/>
        <v>65818.330604337389</v>
      </c>
      <c r="CS39" s="242">
        <f t="shared" si="22"/>
        <v>65834.487070748262</v>
      </c>
      <c r="CT39" s="242">
        <f t="shared" si="22"/>
        <v>65851.068119278236</v>
      </c>
      <c r="CU39" s="242">
        <f t="shared" si="22"/>
        <v>65868.049987518185</v>
      </c>
      <c r="CV39" s="242">
        <f t="shared" si="22"/>
        <v>65885.410659620567</v>
      </c>
    </row>
    <row r="40" spans="1:102" x14ac:dyDescent="0.3">
      <c r="AA40" s="238"/>
      <c r="AB40" s="238"/>
      <c r="AC40" s="238"/>
      <c r="AD40" s="238"/>
      <c r="AE40" s="238"/>
      <c r="AF40" s="238"/>
      <c r="AG40" s="238"/>
    </row>
    <row r="41" spans="1:102" ht="18" thickBot="1" x14ac:dyDescent="0.35">
      <c r="B41" s="75" t="s">
        <v>499</v>
      </c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</row>
    <row r="42" spans="1:102" ht="12.75" customHeight="1" outlineLevel="1" x14ac:dyDescent="0.3">
      <c r="AA42" s="238"/>
      <c r="AB42" s="238"/>
      <c r="AC42" s="238"/>
      <c r="AD42" s="238"/>
      <c r="AE42" s="238"/>
      <c r="AF42" s="238"/>
      <c r="AG42" s="238"/>
    </row>
    <row r="43" spans="1:102" outlineLevel="1" x14ac:dyDescent="0.3">
      <c r="B43" s="69" t="s">
        <v>79</v>
      </c>
      <c r="C43" s="69" t="s">
        <v>195</v>
      </c>
      <c r="E43" s="69">
        <v>201401</v>
      </c>
      <c r="F43" s="69">
        <v>201402</v>
      </c>
      <c r="G43" s="69">
        <v>201403</v>
      </c>
      <c r="H43" s="69">
        <v>201404</v>
      </c>
      <c r="I43" s="69">
        <v>201405</v>
      </c>
      <c r="J43" s="69">
        <v>201406</v>
      </c>
      <c r="K43" s="69">
        <v>201407</v>
      </c>
      <c r="L43" s="69">
        <v>201408</v>
      </c>
      <c r="M43" s="69">
        <v>201409</v>
      </c>
      <c r="N43" s="69">
        <v>201410</v>
      </c>
      <c r="O43" s="69">
        <v>201411</v>
      </c>
      <c r="P43" s="69">
        <v>201412</v>
      </c>
      <c r="Q43" s="69">
        <v>201501</v>
      </c>
      <c r="R43" s="69">
        <v>201502</v>
      </c>
      <c r="S43" s="69">
        <v>201503</v>
      </c>
      <c r="T43" s="69">
        <v>201504</v>
      </c>
      <c r="U43" s="69">
        <v>201505</v>
      </c>
      <c r="V43" s="69">
        <v>201506</v>
      </c>
      <c r="W43" s="69">
        <v>201507</v>
      </c>
      <c r="X43" s="69">
        <v>201508</v>
      </c>
      <c r="Y43" s="69">
        <v>201509</v>
      </c>
      <c r="Z43" s="69">
        <v>201510</v>
      </c>
      <c r="AA43" s="69">
        <v>201511</v>
      </c>
      <c r="AB43" s="69">
        <v>201512</v>
      </c>
      <c r="AC43" s="69">
        <v>201601</v>
      </c>
      <c r="AD43" s="69">
        <v>201602</v>
      </c>
      <c r="AE43" s="69">
        <v>201603</v>
      </c>
      <c r="AF43" s="69">
        <v>201604</v>
      </c>
      <c r="AG43" s="69">
        <v>201605</v>
      </c>
      <c r="AH43" s="69">
        <v>201606</v>
      </c>
      <c r="AI43" s="69">
        <v>201607</v>
      </c>
      <c r="AJ43" s="69">
        <v>201608</v>
      </c>
      <c r="AK43" s="69">
        <v>201609</v>
      </c>
      <c r="AL43" s="69">
        <v>201610</v>
      </c>
      <c r="AM43" s="69">
        <v>201611</v>
      </c>
      <c r="AN43" s="69">
        <v>201612</v>
      </c>
      <c r="AO43" s="69">
        <v>201701</v>
      </c>
      <c r="AP43" s="69">
        <v>201702</v>
      </c>
      <c r="AQ43" s="69">
        <v>201703</v>
      </c>
      <c r="AR43" s="69">
        <v>201704</v>
      </c>
      <c r="AS43" s="69">
        <v>201705</v>
      </c>
      <c r="AT43" s="69">
        <v>201706</v>
      </c>
      <c r="AU43" s="69">
        <v>201707</v>
      </c>
      <c r="AV43" s="69">
        <v>201708</v>
      </c>
      <c r="AW43" s="69">
        <v>201709</v>
      </c>
      <c r="AX43" s="69">
        <v>201710</v>
      </c>
      <c r="AY43" s="69">
        <v>201711</v>
      </c>
      <c r="AZ43" s="69">
        <v>201712</v>
      </c>
      <c r="BA43" s="69">
        <v>201801</v>
      </c>
      <c r="BB43" s="69">
        <v>201802</v>
      </c>
      <c r="BC43" s="69">
        <v>201803</v>
      </c>
      <c r="BD43" s="69">
        <v>201804</v>
      </c>
      <c r="BE43" s="69">
        <v>201805</v>
      </c>
      <c r="BF43" s="69">
        <v>201806</v>
      </c>
      <c r="BG43" s="69">
        <v>201807</v>
      </c>
      <c r="BH43" s="69">
        <v>201808</v>
      </c>
      <c r="BI43" s="69">
        <v>201809</v>
      </c>
      <c r="BJ43" s="69">
        <v>201810</v>
      </c>
      <c r="BK43" s="69">
        <v>201811</v>
      </c>
      <c r="BL43" s="69">
        <v>201812</v>
      </c>
      <c r="BM43" s="69">
        <v>201901</v>
      </c>
      <c r="BN43" s="69">
        <v>201902</v>
      </c>
      <c r="BO43" s="69">
        <v>201903</v>
      </c>
      <c r="BP43" s="69">
        <v>201904</v>
      </c>
      <c r="BQ43" s="69">
        <v>201905</v>
      </c>
      <c r="BR43" s="69">
        <v>201906</v>
      </c>
      <c r="BS43" s="69">
        <v>201907</v>
      </c>
      <c r="BT43" s="69">
        <v>201908</v>
      </c>
      <c r="BU43" s="69">
        <v>201909</v>
      </c>
      <c r="BV43" s="69">
        <v>201910</v>
      </c>
      <c r="BW43" s="69">
        <v>201911</v>
      </c>
      <c r="BX43" s="69">
        <v>201912</v>
      </c>
      <c r="BY43" s="69">
        <v>202001</v>
      </c>
      <c r="BZ43" s="69">
        <v>202002</v>
      </c>
      <c r="CA43" s="69">
        <v>202003</v>
      </c>
      <c r="CB43" s="69">
        <v>202004</v>
      </c>
      <c r="CC43" s="69">
        <v>202005</v>
      </c>
      <c r="CD43" s="69">
        <v>202006</v>
      </c>
      <c r="CE43" s="69">
        <v>202007</v>
      </c>
      <c r="CF43" s="69">
        <v>202008</v>
      </c>
      <c r="CG43" s="69">
        <v>202009</v>
      </c>
      <c r="CH43" s="69">
        <v>202010</v>
      </c>
      <c r="CI43" s="69">
        <v>202011</v>
      </c>
      <c r="CJ43" s="69">
        <v>202012</v>
      </c>
      <c r="CK43" s="69">
        <v>202101</v>
      </c>
      <c r="CL43" s="69">
        <v>202102</v>
      </c>
      <c r="CM43" s="69">
        <v>202103</v>
      </c>
      <c r="CN43" s="69">
        <v>202104</v>
      </c>
      <c r="CO43" s="69">
        <v>202105</v>
      </c>
      <c r="CP43" s="69">
        <v>202106</v>
      </c>
      <c r="CQ43" s="69">
        <v>202107</v>
      </c>
      <c r="CR43" s="69">
        <v>202108</v>
      </c>
      <c r="CS43" s="69">
        <v>202109</v>
      </c>
      <c r="CT43" s="69">
        <v>202110</v>
      </c>
      <c r="CU43" s="69">
        <v>202111</v>
      </c>
      <c r="CV43" s="69">
        <v>202112</v>
      </c>
    </row>
    <row r="44" spans="1:102" outlineLevel="1" x14ac:dyDescent="0.3">
      <c r="B44" s="154">
        <v>1</v>
      </c>
      <c r="C44" s="242" t="s">
        <v>170</v>
      </c>
      <c r="D44" s="143" t="s">
        <v>443</v>
      </c>
      <c r="E44" s="242">
        <f>E12</f>
        <v>2440</v>
      </c>
      <c r="F44" s="242">
        <f>(E12+F12)/2</f>
        <v>2440</v>
      </c>
      <c r="G44" s="242">
        <f t="shared" ref="G44:BR48" si="23">(F12+G12)/2</f>
        <v>2440</v>
      </c>
      <c r="H44" s="242">
        <f t="shared" si="23"/>
        <v>2439</v>
      </c>
      <c r="I44" s="242">
        <f t="shared" si="23"/>
        <v>2437.5</v>
      </c>
      <c r="J44" s="242">
        <f t="shared" si="23"/>
        <v>2436</v>
      </c>
      <c r="K44" s="242">
        <f t="shared" si="23"/>
        <v>2435</v>
      </c>
      <c r="L44" s="242">
        <f t="shared" si="23"/>
        <v>2435</v>
      </c>
      <c r="M44" s="242">
        <f t="shared" si="23"/>
        <v>2435</v>
      </c>
      <c r="N44" s="242">
        <f t="shared" si="23"/>
        <v>2435</v>
      </c>
      <c r="O44" s="242">
        <f t="shared" si="23"/>
        <v>2435</v>
      </c>
      <c r="P44" s="242">
        <f t="shared" si="23"/>
        <v>2435</v>
      </c>
      <c r="Q44" s="242">
        <f t="shared" si="23"/>
        <v>2435</v>
      </c>
      <c r="R44" s="242">
        <f t="shared" si="23"/>
        <v>2437</v>
      </c>
      <c r="S44" s="242">
        <f t="shared" si="23"/>
        <v>2441</v>
      </c>
      <c r="T44" s="242">
        <f t="shared" si="23"/>
        <v>2447</v>
      </c>
      <c r="U44" s="242">
        <f t="shared" si="23"/>
        <v>2451.5</v>
      </c>
      <c r="V44" s="242">
        <f t="shared" si="23"/>
        <v>2455.5</v>
      </c>
      <c r="W44" s="242">
        <f t="shared" si="23"/>
        <v>2462.5</v>
      </c>
      <c r="X44" s="242">
        <f t="shared" si="23"/>
        <v>2468</v>
      </c>
      <c r="Y44" s="242">
        <f t="shared" si="23"/>
        <v>2470.5</v>
      </c>
      <c r="Z44" s="242">
        <f t="shared" si="23"/>
        <v>2471</v>
      </c>
      <c r="AA44" s="242">
        <f t="shared" si="23"/>
        <v>2463.5</v>
      </c>
      <c r="AB44" s="242">
        <f t="shared" si="23"/>
        <v>2454</v>
      </c>
      <c r="AC44" s="242">
        <f t="shared" si="23"/>
        <v>2455</v>
      </c>
      <c r="AD44" s="242">
        <f t="shared" si="23"/>
        <v>2460</v>
      </c>
      <c r="AE44" s="242">
        <f t="shared" si="23"/>
        <v>2468</v>
      </c>
      <c r="AF44" s="242">
        <f t="shared" si="23"/>
        <v>2478.5</v>
      </c>
      <c r="AG44" s="242">
        <f t="shared" si="23"/>
        <v>2476.5</v>
      </c>
      <c r="AH44" s="242">
        <f t="shared" si="23"/>
        <v>2477</v>
      </c>
      <c r="AI44" s="242">
        <f t="shared" si="23"/>
        <v>2490.5</v>
      </c>
      <c r="AJ44" s="242">
        <f t="shared" si="23"/>
        <v>2502.5</v>
      </c>
      <c r="AK44" s="242">
        <f t="shared" si="23"/>
        <v>2517</v>
      </c>
      <c r="AL44" s="242">
        <f t="shared" si="23"/>
        <v>2526.9635398981327</v>
      </c>
      <c r="AM44" s="242">
        <f t="shared" si="23"/>
        <v>2528.8906196943972</v>
      </c>
      <c r="AN44" s="242">
        <f t="shared" si="23"/>
        <v>2530.8176994906621</v>
      </c>
      <c r="AO44" s="242">
        <f t="shared" si="23"/>
        <v>2532.744779286927</v>
      </c>
      <c r="AP44" s="242">
        <f t="shared" si="23"/>
        <v>2534.671859083192</v>
      </c>
      <c r="AQ44" s="242">
        <f t="shared" si="23"/>
        <v>2536.5989388794569</v>
      </c>
      <c r="AR44" s="242">
        <f t="shared" si="23"/>
        <v>2538.5260186757214</v>
      </c>
      <c r="AS44" s="242">
        <f t="shared" si="23"/>
        <v>2540.4530984719868</v>
      </c>
      <c r="AT44" s="242">
        <f t="shared" si="23"/>
        <v>2542.3801782682513</v>
      </c>
      <c r="AU44" s="242">
        <f t="shared" si="23"/>
        <v>2544.3072580645162</v>
      </c>
      <c r="AV44" s="242">
        <f t="shared" si="23"/>
        <v>2546.2343378607811</v>
      </c>
      <c r="AW44" s="242">
        <f t="shared" si="23"/>
        <v>2548.1614176570456</v>
      </c>
      <c r="AX44" s="242">
        <f t="shared" si="23"/>
        <v>2550.088497453311</v>
      </c>
      <c r="AY44" s="242">
        <f t="shared" si="23"/>
        <v>2552.0155772495755</v>
      </c>
      <c r="AZ44" s="242">
        <f t="shared" si="23"/>
        <v>2553.9426570458404</v>
      </c>
      <c r="BA44" s="242">
        <f t="shared" si="23"/>
        <v>2555.8697368421053</v>
      </c>
      <c r="BB44" s="242">
        <f t="shared" si="23"/>
        <v>2557.7968166383703</v>
      </c>
      <c r="BC44" s="242">
        <f t="shared" si="23"/>
        <v>2559.7238964346352</v>
      </c>
      <c r="BD44" s="242">
        <f t="shared" si="23"/>
        <v>2561.6509762308997</v>
      </c>
      <c r="BE44" s="242">
        <f t="shared" si="23"/>
        <v>2563.5780560271646</v>
      </c>
      <c r="BF44" s="242">
        <f t="shared" si="23"/>
        <v>2565.5051358234296</v>
      </c>
      <c r="BG44" s="242">
        <f t="shared" si="23"/>
        <v>2567.4322156196945</v>
      </c>
      <c r="BH44" s="242">
        <f t="shared" si="23"/>
        <v>2569.3592954159594</v>
      </c>
      <c r="BI44" s="242">
        <f t="shared" si="23"/>
        <v>2571.2863752122239</v>
      </c>
      <c r="BJ44" s="242">
        <f t="shared" si="23"/>
        <v>2573.2134550084893</v>
      </c>
      <c r="BK44" s="242">
        <f t="shared" si="23"/>
        <v>2575.1405348047538</v>
      </c>
      <c r="BL44" s="242">
        <f t="shared" si="23"/>
        <v>2577.0676146010187</v>
      </c>
      <c r="BM44" s="242">
        <f t="shared" si="23"/>
        <v>2578.9946943972836</v>
      </c>
      <c r="BN44" s="242">
        <f t="shared" si="23"/>
        <v>2580.9217741935481</v>
      </c>
      <c r="BO44" s="242">
        <f t="shared" si="23"/>
        <v>2582.8488539898135</v>
      </c>
      <c r="BP44" s="242">
        <f t="shared" si="23"/>
        <v>2584.775933786078</v>
      </c>
      <c r="BQ44" s="242">
        <f t="shared" si="23"/>
        <v>2586.7030135823429</v>
      </c>
      <c r="BR44" s="242">
        <f t="shared" si="23"/>
        <v>2588.6300933786079</v>
      </c>
      <c r="BS44" s="242">
        <f t="shared" ref="BS44:CV52" si="24">(BR12+BS12)/2</f>
        <v>2590.5571731748728</v>
      </c>
      <c r="BT44" s="242">
        <f t="shared" si="24"/>
        <v>2592.4842529711377</v>
      </c>
      <c r="BU44" s="242">
        <f t="shared" si="24"/>
        <v>2594.4113327674022</v>
      </c>
      <c r="BV44" s="242">
        <f t="shared" si="24"/>
        <v>2596.3384125636676</v>
      </c>
      <c r="BW44" s="242">
        <f t="shared" si="24"/>
        <v>2598.2654923599321</v>
      </c>
      <c r="BX44" s="242">
        <f t="shared" si="24"/>
        <v>2600.192572156197</v>
      </c>
      <c r="BY44" s="242">
        <f t="shared" si="24"/>
        <v>2602.1196519524619</v>
      </c>
      <c r="BZ44" s="242">
        <f t="shared" si="24"/>
        <v>2604.0467317487264</v>
      </c>
      <c r="CA44" s="242">
        <f t="shared" si="24"/>
        <v>2605.9738115449918</v>
      </c>
      <c r="CB44" s="242">
        <f t="shared" si="24"/>
        <v>2607.9008913412563</v>
      </c>
      <c r="CC44" s="242">
        <f t="shared" si="24"/>
        <v>2609.8279711375212</v>
      </c>
      <c r="CD44" s="242">
        <f t="shared" si="24"/>
        <v>2611.7550509337862</v>
      </c>
      <c r="CE44" s="242">
        <f t="shared" si="24"/>
        <v>2613.6821307300511</v>
      </c>
      <c r="CF44" s="242">
        <f t="shared" si="24"/>
        <v>2615.609210526316</v>
      </c>
      <c r="CG44" s="242">
        <f t="shared" si="24"/>
        <v>2617.5362903225805</v>
      </c>
      <c r="CH44" s="242">
        <f t="shared" si="24"/>
        <v>2619.4633701188454</v>
      </c>
      <c r="CI44" s="242">
        <f t="shared" si="24"/>
        <v>2621.3904499151104</v>
      </c>
      <c r="CJ44" s="242">
        <f t="shared" si="24"/>
        <v>2623.3175297113753</v>
      </c>
      <c r="CK44" s="242">
        <f t="shared" si="24"/>
        <v>2625.2446095076402</v>
      </c>
      <c r="CL44" s="242">
        <f t="shared" si="24"/>
        <v>2627.1716893039047</v>
      </c>
      <c r="CM44" s="242">
        <f t="shared" si="24"/>
        <v>2629.0987691001701</v>
      </c>
      <c r="CN44" s="242">
        <f t="shared" si="24"/>
        <v>2631.0258488964346</v>
      </c>
      <c r="CO44" s="242">
        <f t="shared" si="24"/>
        <v>2632.9529286926995</v>
      </c>
      <c r="CP44" s="242">
        <f t="shared" si="24"/>
        <v>2634.8800084889644</v>
      </c>
      <c r="CQ44" s="242">
        <f t="shared" si="24"/>
        <v>2636.8070882852289</v>
      </c>
      <c r="CR44" s="242">
        <f t="shared" si="24"/>
        <v>2638.7341680814943</v>
      </c>
      <c r="CS44" s="242">
        <f t="shared" si="24"/>
        <v>2640.6612478777588</v>
      </c>
      <c r="CT44" s="242">
        <f t="shared" si="24"/>
        <v>2642.5883276740237</v>
      </c>
      <c r="CU44" s="242">
        <f t="shared" si="24"/>
        <v>2644.5154074702887</v>
      </c>
      <c r="CV44" s="242">
        <f t="shared" si="24"/>
        <v>2646.4424872665536</v>
      </c>
    </row>
    <row r="45" spans="1:102" outlineLevel="1" x14ac:dyDescent="0.3">
      <c r="B45" s="154">
        <v>2</v>
      </c>
      <c r="C45" s="242" t="s">
        <v>171</v>
      </c>
      <c r="D45" s="143" t="s">
        <v>443</v>
      </c>
      <c r="E45" s="242">
        <f t="shared" ref="E45:E69" si="25">E13</f>
        <v>7399</v>
      </c>
      <c r="F45" s="242">
        <f t="shared" ref="F45:U60" si="26">(E13+F13)/2</f>
        <v>7302.5</v>
      </c>
      <c r="G45" s="242">
        <f t="shared" si="26"/>
        <v>7138.5</v>
      </c>
      <c r="H45" s="242">
        <f t="shared" si="26"/>
        <v>6958.5</v>
      </c>
      <c r="I45" s="242">
        <f t="shared" si="26"/>
        <v>6388</v>
      </c>
      <c r="J45" s="242">
        <f t="shared" si="26"/>
        <v>5248.5</v>
      </c>
      <c r="K45" s="242">
        <f t="shared" si="26"/>
        <v>4297</v>
      </c>
      <c r="L45" s="242">
        <f t="shared" si="26"/>
        <v>3291.5</v>
      </c>
      <c r="M45" s="242">
        <f t="shared" si="26"/>
        <v>2541.5</v>
      </c>
      <c r="N45" s="242">
        <f t="shared" si="26"/>
        <v>2538</v>
      </c>
      <c r="O45" s="242">
        <f t="shared" si="26"/>
        <v>2537</v>
      </c>
      <c r="P45" s="242">
        <f t="shared" si="26"/>
        <v>2521</v>
      </c>
      <c r="Q45" s="242">
        <f t="shared" si="26"/>
        <v>2535.5</v>
      </c>
      <c r="R45" s="242">
        <f t="shared" si="26"/>
        <v>2590.5</v>
      </c>
      <c r="S45" s="242">
        <f t="shared" si="26"/>
        <v>2682.5</v>
      </c>
      <c r="T45" s="242">
        <f t="shared" si="26"/>
        <v>2792.5</v>
      </c>
      <c r="U45" s="242">
        <f t="shared" si="26"/>
        <v>2909.5</v>
      </c>
      <c r="V45" s="242">
        <f t="shared" si="23"/>
        <v>3074.5</v>
      </c>
      <c r="W45" s="242">
        <f t="shared" si="23"/>
        <v>3321.5</v>
      </c>
      <c r="X45" s="242">
        <f t="shared" si="23"/>
        <v>3476</v>
      </c>
      <c r="Y45" s="242">
        <f t="shared" si="23"/>
        <v>3447</v>
      </c>
      <c r="Z45" s="242">
        <f t="shared" si="23"/>
        <v>3320.5</v>
      </c>
      <c r="AA45" s="242">
        <f t="shared" si="23"/>
        <v>2969.5</v>
      </c>
      <c r="AB45" s="242">
        <f t="shared" si="23"/>
        <v>2687</v>
      </c>
      <c r="AC45" s="242">
        <f t="shared" si="23"/>
        <v>2679</v>
      </c>
      <c r="AD45" s="242">
        <f t="shared" si="23"/>
        <v>2698</v>
      </c>
      <c r="AE45" s="242">
        <f t="shared" si="23"/>
        <v>2691.5</v>
      </c>
      <c r="AF45" s="242">
        <f t="shared" si="23"/>
        <v>2699</v>
      </c>
      <c r="AG45" s="242">
        <f t="shared" si="23"/>
        <v>2678</v>
      </c>
      <c r="AH45" s="242">
        <f t="shared" si="23"/>
        <v>2630.5</v>
      </c>
      <c r="AI45" s="242">
        <f t="shared" si="23"/>
        <v>2625</v>
      </c>
      <c r="AJ45" s="242">
        <f t="shared" si="23"/>
        <v>2608.5</v>
      </c>
      <c r="AK45" s="242">
        <f t="shared" si="23"/>
        <v>2596.5</v>
      </c>
      <c r="AL45" s="242">
        <f t="shared" si="23"/>
        <v>2594.3693618804728</v>
      </c>
      <c r="AM45" s="242">
        <f t="shared" si="23"/>
        <v>2583.4923775884863</v>
      </c>
      <c r="AN45" s="242">
        <f t="shared" si="23"/>
        <v>2573.3577492041359</v>
      </c>
      <c r="AO45" s="242">
        <f t="shared" si="23"/>
        <v>2563.9148108186719</v>
      </c>
      <c r="AP45" s="242">
        <f t="shared" si="23"/>
        <v>2555.116354479675</v>
      </c>
      <c r="AQ45" s="242">
        <f t="shared" si="23"/>
        <v>2546.9183941849856</v>
      </c>
      <c r="AR45" s="242">
        <f t="shared" si="23"/>
        <v>2539.2799459840858</v>
      </c>
      <c r="AS45" s="242">
        <f t="shared" si="23"/>
        <v>2532.1628230875981</v>
      </c>
      <c r="AT45" s="242">
        <f t="shared" si="23"/>
        <v>2525.531444960593</v>
      </c>
      <c r="AU45" s="242">
        <f t="shared" si="23"/>
        <v>2519.3526594453087</v>
      </c>
      <c r="AV45" s="242">
        <f t="shared" si="23"/>
        <v>2513.5955770240207</v>
      </c>
      <c r="AW45" s="242">
        <f t="shared" si="23"/>
        <v>2508.2314163935034</v>
      </c>
      <c r="AX45" s="242">
        <f t="shared" si="23"/>
        <v>2503.2333605790523</v>
      </c>
      <c r="AY45" s="242">
        <f t="shared" si="23"/>
        <v>2498.5764228687513</v>
      </c>
      <c r="AZ45" s="242">
        <f t="shared" si="23"/>
        <v>2494.2373218977455</v>
      </c>
      <c r="BA45" s="242">
        <f t="shared" si="23"/>
        <v>2490.1943652580348</v>
      </c>
      <c r="BB45" s="242">
        <f t="shared" si="23"/>
        <v>2486.4273410519136</v>
      </c>
      <c r="BC45" s="242">
        <f t="shared" si="23"/>
        <v>2482.9174168469099</v>
      </c>
      <c r="BD45" s="242">
        <f t="shared" si="23"/>
        <v>2479.6470455270614</v>
      </c>
      <c r="BE45" s="242">
        <f t="shared" si="23"/>
        <v>2476.5998775698622</v>
      </c>
      <c r="BF45" s="242">
        <f t="shared" si="23"/>
        <v>2473.7606793103164</v>
      </c>
      <c r="BG45" s="242">
        <f t="shared" si="23"/>
        <v>2471.115256783487</v>
      </c>
      <c r="BH45" s="242">
        <f t="shared" si="23"/>
        <v>2468.6503847648009</v>
      </c>
      <c r="BI45" s="242">
        <f t="shared" si="23"/>
        <v>2466.3537406533651</v>
      </c>
      <c r="BJ45" s="242">
        <f t="shared" si="23"/>
        <v>2464.2138428677576</v>
      </c>
      <c r="BK45" s="242">
        <f t="shared" si="23"/>
        <v>2462.2199934463142</v>
      </c>
      <c r="BL45" s="242">
        <f t="shared" si="23"/>
        <v>2460.3622245649558</v>
      </c>
      <c r="BM45" s="242">
        <f t="shared" si="23"/>
        <v>2458.631248705181</v>
      </c>
      <c r="BN45" s="242">
        <f t="shared" si="23"/>
        <v>2457.018412223103</v>
      </c>
      <c r="BO45" s="242">
        <f t="shared" si="23"/>
        <v>2455.5156520874079</v>
      </c>
      <c r="BP45" s="242">
        <f t="shared" si="23"/>
        <v>2454.1154555699495</v>
      </c>
      <c r="BQ45" s="242">
        <f t="shared" si="23"/>
        <v>2452.8108226874729</v>
      </c>
      <c r="BR45" s="242">
        <f t="shared" si="23"/>
        <v>2451.5952312066947</v>
      </c>
      <c r="BS45" s="242">
        <f t="shared" si="24"/>
        <v>2450.4626040377884</v>
      </c>
      <c r="BT45" s="242">
        <f t="shared" si="24"/>
        <v>2449.4072788532753</v>
      </c>
      <c r="BU45" s="242">
        <f t="shared" si="24"/>
        <v>2448.4239797804275</v>
      </c>
      <c r="BV45" s="242">
        <f t="shared" si="24"/>
        <v>2447.5077910256709</v>
      </c>
      <c r="BW45" s="242">
        <f t="shared" si="24"/>
        <v>2446.6541322991229</v>
      </c>
      <c r="BX45" s="242">
        <f t="shared" si="24"/>
        <v>2445.8587359164144</v>
      </c>
      <c r="BY45" s="242">
        <f t="shared" si="24"/>
        <v>2445.1176254633133</v>
      </c>
      <c r="BZ45" s="242">
        <f t="shared" si="24"/>
        <v>2444.427095916491</v>
      </c>
      <c r="CA45" s="242">
        <f t="shared" si="24"/>
        <v>2443.7836951210506</v>
      </c>
      <c r="CB45" s="242">
        <f t="shared" si="24"/>
        <v>2443.1842065322157</v>
      </c>
      <c r="CC45" s="242">
        <f t="shared" si="24"/>
        <v>2442.6256331349023</v>
      </c>
      <c r="CD45" s="242">
        <f t="shared" si="24"/>
        <v>2442.1051824607821</v>
      </c>
      <c r="CE45" s="242">
        <f t="shared" si="24"/>
        <v>2441.6202526279349</v>
      </c>
      <c r="CF45" s="242">
        <f t="shared" si="24"/>
        <v>2441.1684193332958</v>
      </c>
      <c r="CG45" s="242">
        <f t="shared" si="24"/>
        <v>2440.7474237328679</v>
      </c>
      <c r="CH45" s="242">
        <f t="shared" si="24"/>
        <v>2440.355161149118</v>
      </c>
      <c r="CI45" s="242">
        <f t="shared" si="24"/>
        <v>2439.9896705490883</v>
      </c>
      <c r="CJ45" s="242">
        <f t="shared" si="24"/>
        <v>2439.6491247406329</v>
      </c>
      <c r="CK45" s="242">
        <f t="shared" si="24"/>
        <v>2439.3318212377599</v>
      </c>
      <c r="CL45" s="242">
        <f t="shared" si="24"/>
        <v>2439.0361737494168</v>
      </c>
      <c r="CM45" s="242">
        <f t="shared" si="24"/>
        <v>2438.7607042491682</v>
      </c>
      <c r="CN45" s="242">
        <f t="shared" si="24"/>
        <v>2438.5040355861183</v>
      </c>
      <c r="CO45" s="242">
        <f t="shared" si="24"/>
        <v>2438.2648846001375</v>
      </c>
      <c r="CP45" s="242">
        <f t="shared" si="24"/>
        <v>2438.0420557069815</v>
      </c>
      <c r="CQ45" s="242">
        <f t="shared" si="24"/>
        <v>2437.8344349212184</v>
      </c>
      <c r="CR45" s="242">
        <f t="shared" si="24"/>
        <v>2437.6409842871008</v>
      </c>
      <c r="CS45" s="242">
        <f t="shared" si="24"/>
        <v>2437.4607366895243</v>
      </c>
      <c r="CT45" s="242">
        <f t="shared" si="24"/>
        <v>2437.2927910191465</v>
      </c>
      <c r="CU45" s="242">
        <f t="shared" si="24"/>
        <v>2437.1363076674797</v>
      </c>
      <c r="CV45" s="242">
        <f t="shared" si="24"/>
        <v>2436.9905043294493</v>
      </c>
    </row>
    <row r="46" spans="1:102" outlineLevel="1" x14ac:dyDescent="0.3">
      <c r="B46" s="154">
        <v>3</v>
      </c>
      <c r="C46" s="242" t="s">
        <v>172</v>
      </c>
      <c r="D46" s="143" t="s">
        <v>443</v>
      </c>
      <c r="E46" s="242">
        <f t="shared" si="25"/>
        <v>2440</v>
      </c>
      <c r="F46" s="242">
        <f t="shared" si="26"/>
        <v>2440</v>
      </c>
      <c r="G46" s="242">
        <f t="shared" si="26"/>
        <v>2439</v>
      </c>
      <c r="H46" s="242">
        <f t="shared" si="26"/>
        <v>2438</v>
      </c>
      <c r="I46" s="242">
        <f t="shared" si="26"/>
        <v>2436.5</v>
      </c>
      <c r="J46" s="242">
        <f t="shared" si="26"/>
        <v>2435</v>
      </c>
      <c r="K46" s="242">
        <f t="shared" si="26"/>
        <v>2435</v>
      </c>
      <c r="L46" s="242">
        <f t="shared" si="26"/>
        <v>2435</v>
      </c>
      <c r="M46" s="242">
        <f t="shared" si="26"/>
        <v>2435</v>
      </c>
      <c r="N46" s="242">
        <f t="shared" si="26"/>
        <v>2435</v>
      </c>
      <c r="O46" s="242">
        <f t="shared" si="26"/>
        <v>2435</v>
      </c>
      <c r="P46" s="242">
        <f t="shared" si="26"/>
        <v>2436</v>
      </c>
      <c r="Q46" s="242">
        <f t="shared" si="26"/>
        <v>2437</v>
      </c>
      <c r="R46" s="242">
        <f t="shared" si="26"/>
        <v>2437.5</v>
      </c>
      <c r="S46" s="242">
        <f t="shared" si="26"/>
        <v>2439.5</v>
      </c>
      <c r="T46" s="242">
        <f t="shared" si="26"/>
        <v>2443.5</v>
      </c>
      <c r="U46" s="242">
        <f t="shared" si="26"/>
        <v>2446.5</v>
      </c>
      <c r="V46" s="242">
        <f t="shared" si="23"/>
        <v>2448.5</v>
      </c>
      <c r="W46" s="242">
        <f t="shared" si="23"/>
        <v>2449</v>
      </c>
      <c r="X46" s="242">
        <f t="shared" si="23"/>
        <v>2449.5</v>
      </c>
      <c r="Y46" s="242">
        <f t="shared" si="23"/>
        <v>2453.5</v>
      </c>
      <c r="Z46" s="242">
        <f t="shared" si="23"/>
        <v>2456.5</v>
      </c>
      <c r="AA46" s="242">
        <f t="shared" si="23"/>
        <v>2453</v>
      </c>
      <c r="AB46" s="242">
        <f t="shared" si="23"/>
        <v>2449</v>
      </c>
      <c r="AC46" s="242">
        <f t="shared" si="23"/>
        <v>2447.5</v>
      </c>
      <c r="AD46" s="242">
        <f t="shared" si="23"/>
        <v>2444</v>
      </c>
      <c r="AE46" s="242">
        <f t="shared" si="23"/>
        <v>2442.5</v>
      </c>
      <c r="AF46" s="242">
        <f t="shared" si="23"/>
        <v>2444</v>
      </c>
      <c r="AG46" s="242">
        <f t="shared" si="23"/>
        <v>2445.5</v>
      </c>
      <c r="AH46" s="242">
        <f t="shared" si="23"/>
        <v>2449.5</v>
      </c>
      <c r="AI46" s="242">
        <f t="shared" si="23"/>
        <v>2453.5</v>
      </c>
      <c r="AJ46" s="242">
        <f t="shared" si="23"/>
        <v>2456.5</v>
      </c>
      <c r="AK46" s="242">
        <f t="shared" si="23"/>
        <v>2461</v>
      </c>
      <c r="AL46" s="242">
        <f t="shared" si="23"/>
        <v>2463.2730879303549</v>
      </c>
      <c r="AM46" s="242">
        <f t="shared" si="23"/>
        <v>2463.8192637910647</v>
      </c>
      <c r="AN46" s="242">
        <f t="shared" si="23"/>
        <v>2464.3654396517745</v>
      </c>
      <c r="AO46" s="242">
        <f t="shared" si="23"/>
        <v>2464.9116155124843</v>
      </c>
      <c r="AP46" s="242">
        <f t="shared" si="23"/>
        <v>2465.4577913731941</v>
      </c>
      <c r="AQ46" s="242">
        <f t="shared" si="23"/>
        <v>2466.0039672339039</v>
      </c>
      <c r="AR46" s="242">
        <f t="shared" si="23"/>
        <v>2466.5501430946138</v>
      </c>
      <c r="AS46" s="242">
        <f t="shared" si="23"/>
        <v>2467.0963189553236</v>
      </c>
      <c r="AT46" s="242">
        <f t="shared" si="23"/>
        <v>2467.6424948160334</v>
      </c>
      <c r="AU46" s="242">
        <f t="shared" si="23"/>
        <v>2468.1886706767432</v>
      </c>
      <c r="AV46" s="242">
        <f t="shared" si="23"/>
        <v>2468.734846537453</v>
      </c>
      <c r="AW46" s="242">
        <f t="shared" si="23"/>
        <v>2469.2810223981628</v>
      </c>
      <c r="AX46" s="242">
        <f t="shared" si="23"/>
        <v>2469.8271982588726</v>
      </c>
      <c r="AY46" s="242">
        <f t="shared" si="23"/>
        <v>2470.3733741195824</v>
      </c>
      <c r="AZ46" s="242">
        <f t="shared" si="23"/>
        <v>2470.9195499802922</v>
      </c>
      <c r="BA46" s="242">
        <f t="shared" si="23"/>
        <v>2471.465725841002</v>
      </c>
      <c r="BB46" s="242">
        <f t="shared" si="23"/>
        <v>2472.0119017017118</v>
      </c>
      <c r="BC46" s="242">
        <f t="shared" si="23"/>
        <v>2472.5580775624217</v>
      </c>
      <c r="BD46" s="242">
        <f t="shared" si="23"/>
        <v>2473.1042534231315</v>
      </c>
      <c r="BE46" s="242">
        <f t="shared" si="23"/>
        <v>2473.6504292838413</v>
      </c>
      <c r="BF46" s="242">
        <f t="shared" si="23"/>
        <v>2474.1966051445511</v>
      </c>
      <c r="BG46" s="242">
        <f t="shared" si="23"/>
        <v>2474.7427810052609</v>
      </c>
      <c r="BH46" s="242">
        <f t="shared" si="23"/>
        <v>2475.2889568659707</v>
      </c>
      <c r="BI46" s="242">
        <f t="shared" si="23"/>
        <v>2475.8351327266805</v>
      </c>
      <c r="BJ46" s="242">
        <f t="shared" si="23"/>
        <v>2476.3813085873903</v>
      </c>
      <c r="BK46" s="242">
        <f t="shared" si="23"/>
        <v>2476.9274844481001</v>
      </c>
      <c r="BL46" s="242">
        <f t="shared" si="23"/>
        <v>2477.4736603088099</v>
      </c>
      <c r="BM46" s="242">
        <f t="shared" si="23"/>
        <v>2478.0198361695197</v>
      </c>
      <c r="BN46" s="242">
        <f t="shared" si="23"/>
        <v>2478.5660120302296</v>
      </c>
      <c r="BO46" s="242">
        <f t="shared" si="23"/>
        <v>2479.1121878909398</v>
      </c>
      <c r="BP46" s="242">
        <f t="shared" si="23"/>
        <v>2479.6583637516496</v>
      </c>
      <c r="BQ46" s="242">
        <f t="shared" si="23"/>
        <v>2480.2045396123594</v>
      </c>
      <c r="BR46" s="242">
        <f t="shared" si="23"/>
        <v>2480.7507154730692</v>
      </c>
      <c r="BS46" s="242">
        <f t="shared" si="24"/>
        <v>2481.2968913337791</v>
      </c>
      <c r="BT46" s="242">
        <f t="shared" si="24"/>
        <v>2481.8430671944889</v>
      </c>
      <c r="BU46" s="242">
        <f t="shared" si="24"/>
        <v>2482.3892430551987</v>
      </c>
      <c r="BV46" s="242">
        <f t="shared" si="24"/>
        <v>2482.9354189159085</v>
      </c>
      <c r="BW46" s="242">
        <f t="shared" si="24"/>
        <v>2483.4815947766183</v>
      </c>
      <c r="BX46" s="242">
        <f t="shared" si="24"/>
        <v>2484.0277706373281</v>
      </c>
      <c r="BY46" s="242">
        <f t="shared" si="24"/>
        <v>2484.5739464980379</v>
      </c>
      <c r="BZ46" s="242">
        <f t="shared" si="24"/>
        <v>2485.1201223587477</v>
      </c>
      <c r="CA46" s="242">
        <f t="shared" si="24"/>
        <v>2485.6662982194575</v>
      </c>
      <c r="CB46" s="242">
        <f t="shared" si="24"/>
        <v>2486.2124740801673</v>
      </c>
      <c r="CC46" s="242">
        <f t="shared" si="24"/>
        <v>2486.7586499408771</v>
      </c>
      <c r="CD46" s="242">
        <f t="shared" si="24"/>
        <v>2487.304825801587</v>
      </c>
      <c r="CE46" s="242">
        <f t="shared" si="24"/>
        <v>2487.8510016622968</v>
      </c>
      <c r="CF46" s="242">
        <f t="shared" si="24"/>
        <v>2488.3971775230066</v>
      </c>
      <c r="CG46" s="242">
        <f t="shared" si="24"/>
        <v>2488.9433533837164</v>
      </c>
      <c r="CH46" s="242">
        <f t="shared" si="24"/>
        <v>2489.4895292444262</v>
      </c>
      <c r="CI46" s="242">
        <f t="shared" si="24"/>
        <v>2490.035705105136</v>
      </c>
      <c r="CJ46" s="242">
        <f t="shared" si="24"/>
        <v>2490.5818809658458</v>
      </c>
      <c r="CK46" s="242">
        <f t="shared" si="24"/>
        <v>2491.1280568265556</v>
      </c>
      <c r="CL46" s="242">
        <f t="shared" si="24"/>
        <v>2491.6742326872654</v>
      </c>
      <c r="CM46" s="242">
        <f t="shared" si="24"/>
        <v>2492.2204085479752</v>
      </c>
      <c r="CN46" s="242">
        <f t="shared" si="24"/>
        <v>2492.766584408685</v>
      </c>
      <c r="CO46" s="242">
        <f t="shared" si="24"/>
        <v>2493.3127602693949</v>
      </c>
      <c r="CP46" s="242">
        <f t="shared" si="24"/>
        <v>2493.8589361301047</v>
      </c>
      <c r="CQ46" s="242">
        <f t="shared" si="24"/>
        <v>2494.4051119908145</v>
      </c>
      <c r="CR46" s="242">
        <f t="shared" si="24"/>
        <v>2494.9512878515243</v>
      </c>
      <c r="CS46" s="242">
        <f t="shared" si="24"/>
        <v>2495.4974637122341</v>
      </c>
      <c r="CT46" s="242">
        <f t="shared" si="24"/>
        <v>2496.0436395729439</v>
      </c>
      <c r="CU46" s="242">
        <f t="shared" si="24"/>
        <v>2496.5898154336542</v>
      </c>
      <c r="CV46" s="242">
        <f t="shared" si="24"/>
        <v>2497.135991294364</v>
      </c>
    </row>
    <row r="47" spans="1:102" outlineLevel="1" x14ac:dyDescent="0.3">
      <c r="B47" s="154">
        <v>4</v>
      </c>
      <c r="C47" s="242" t="s">
        <v>173</v>
      </c>
      <c r="D47" s="143" t="s">
        <v>443</v>
      </c>
      <c r="E47" s="242">
        <f t="shared" si="25"/>
        <v>4982</v>
      </c>
      <c r="F47" s="242">
        <f t="shared" si="26"/>
        <v>4944.5</v>
      </c>
      <c r="G47" s="242">
        <f t="shared" si="23"/>
        <v>4891.5</v>
      </c>
      <c r="H47" s="242">
        <f t="shared" si="23"/>
        <v>4773.5</v>
      </c>
      <c r="I47" s="242">
        <f t="shared" si="23"/>
        <v>4451</v>
      </c>
      <c r="J47" s="242">
        <f t="shared" si="23"/>
        <v>3951</v>
      </c>
      <c r="K47" s="242">
        <f t="shared" si="23"/>
        <v>3550.5</v>
      </c>
      <c r="L47" s="242">
        <f t="shared" si="23"/>
        <v>2990.5</v>
      </c>
      <c r="M47" s="242">
        <f t="shared" si="23"/>
        <v>2543</v>
      </c>
      <c r="N47" s="242">
        <f t="shared" si="23"/>
        <v>2554.5</v>
      </c>
      <c r="O47" s="242">
        <f t="shared" si="23"/>
        <v>2558.5</v>
      </c>
      <c r="P47" s="242">
        <f t="shared" si="23"/>
        <v>2549.5</v>
      </c>
      <c r="Q47" s="242">
        <f t="shared" si="23"/>
        <v>2573.5</v>
      </c>
      <c r="R47" s="242">
        <f t="shared" si="23"/>
        <v>2635</v>
      </c>
      <c r="S47" s="242">
        <f t="shared" si="23"/>
        <v>2753.5</v>
      </c>
      <c r="T47" s="242">
        <f t="shared" si="23"/>
        <v>2907</v>
      </c>
      <c r="U47" s="242">
        <f t="shared" si="23"/>
        <v>3069</v>
      </c>
      <c r="V47" s="242">
        <f t="shared" si="23"/>
        <v>3310</v>
      </c>
      <c r="W47" s="242">
        <f t="shared" si="23"/>
        <v>3547.5</v>
      </c>
      <c r="X47" s="242">
        <f t="shared" si="23"/>
        <v>3800</v>
      </c>
      <c r="Y47" s="242">
        <f t="shared" si="23"/>
        <v>4069</v>
      </c>
      <c r="Z47" s="242">
        <f t="shared" si="23"/>
        <v>4050.5</v>
      </c>
      <c r="AA47" s="242">
        <f t="shared" si="23"/>
        <v>3553</v>
      </c>
      <c r="AB47" s="242">
        <f t="shared" si="23"/>
        <v>3077</v>
      </c>
      <c r="AC47" s="242">
        <f t="shared" si="23"/>
        <v>2968</v>
      </c>
      <c r="AD47" s="242">
        <f t="shared" si="23"/>
        <v>2921.5</v>
      </c>
      <c r="AE47" s="242">
        <f t="shared" si="23"/>
        <v>2874.5</v>
      </c>
      <c r="AF47" s="242">
        <f t="shared" si="23"/>
        <v>2882</v>
      </c>
      <c r="AG47" s="242">
        <f t="shared" si="23"/>
        <v>2810</v>
      </c>
      <c r="AH47" s="242">
        <f t="shared" si="23"/>
        <v>2717.5</v>
      </c>
      <c r="AI47" s="242">
        <f t="shared" si="23"/>
        <v>2714</v>
      </c>
      <c r="AJ47" s="242">
        <f t="shared" si="23"/>
        <v>2701</v>
      </c>
      <c r="AK47" s="242">
        <f t="shared" si="23"/>
        <v>2708</v>
      </c>
      <c r="AL47" s="242">
        <f t="shared" si="23"/>
        <v>2716.7364015539601</v>
      </c>
      <c r="AM47" s="242">
        <f t="shared" si="23"/>
        <v>2708.3363254430624</v>
      </c>
      <c r="AN47" s="242">
        <f t="shared" si="23"/>
        <v>2700.1867007409273</v>
      </c>
      <c r="AO47" s="242">
        <f t="shared" si="23"/>
        <v>2692.2800601451963</v>
      </c>
      <c r="AP47" s="242">
        <f t="shared" si="23"/>
        <v>2684.6091589939228</v>
      </c>
      <c r="AQ47" s="242">
        <f t="shared" si="23"/>
        <v>2677.1669686274627</v>
      </c>
      <c r="AR47" s="242">
        <f t="shared" si="23"/>
        <v>2669.9466699482855</v>
      </c>
      <c r="AS47" s="242">
        <f t="shared" si="23"/>
        <v>2662.9416471728046</v>
      </c>
      <c r="AT47" s="242">
        <f t="shared" si="23"/>
        <v>2656.1454817694921</v>
      </c>
      <c r="AU47" s="242">
        <f t="shared" si="23"/>
        <v>2649.5519465777352</v>
      </c>
      <c r="AV47" s="242">
        <f t="shared" si="23"/>
        <v>2643.1550001020451</v>
      </c>
      <c r="AW47" s="242">
        <f t="shared" si="23"/>
        <v>2636.9487809763773</v>
      </c>
      <c r="AX47" s="242">
        <f t="shared" si="23"/>
        <v>2630.9276025935064</v>
      </c>
      <c r="AY47" s="242">
        <f t="shared" si="23"/>
        <v>2625.0859478945272</v>
      </c>
      <c r="AZ47" s="242">
        <f t="shared" si="23"/>
        <v>2619.4184643137078</v>
      </c>
      <c r="BA47" s="242">
        <f t="shared" si="23"/>
        <v>2613.9199588740644</v>
      </c>
      <c r="BB47" s="242">
        <f t="shared" si="23"/>
        <v>2608.5853934291627</v>
      </c>
      <c r="BC47" s="242">
        <f t="shared" si="23"/>
        <v>2603.4098800467864</v>
      </c>
      <c r="BD47" s="242">
        <f t="shared" si="23"/>
        <v>2598.3886765302459</v>
      </c>
      <c r="BE47" s="242">
        <f t="shared" si="23"/>
        <v>2593.5171820732189</v>
      </c>
      <c r="BF47" s="242">
        <f t="shared" si="23"/>
        <v>2588.7909330441421</v>
      </c>
      <c r="BG47" s="242">
        <f t="shared" si="23"/>
        <v>2584.2055988962957</v>
      </c>
      <c r="BH47" s="242">
        <f t="shared" si="23"/>
        <v>2579.7569781998291</v>
      </c>
      <c r="BI47" s="242">
        <f t="shared" si="23"/>
        <v>2575.4409947920931</v>
      </c>
      <c r="BJ47" s="242">
        <f t="shared" si="23"/>
        <v>2571.2536940427512</v>
      </c>
      <c r="BK47" s="242">
        <f t="shared" si="23"/>
        <v>2567.1912392302484</v>
      </c>
      <c r="BL47" s="242">
        <f t="shared" si="23"/>
        <v>2563.2499080263169</v>
      </c>
      <c r="BM47" s="242">
        <f t="shared" si="23"/>
        <v>2559.4260890852975</v>
      </c>
      <c r="BN47" s="242">
        <f t="shared" si="23"/>
        <v>2555.7162787351517</v>
      </c>
      <c r="BO47" s="242">
        <f t="shared" si="23"/>
        <v>2552.1170777671314</v>
      </c>
      <c r="BP47" s="242">
        <f t="shared" si="23"/>
        <v>2548.625188321168</v>
      </c>
      <c r="BQ47" s="242">
        <f t="shared" si="23"/>
        <v>2545.2374108641252</v>
      </c>
      <c r="BR47" s="242">
        <f t="shared" si="23"/>
        <v>2541.9506412581409</v>
      </c>
      <c r="BS47" s="242">
        <f t="shared" si="24"/>
        <v>2538.7618679163843</v>
      </c>
      <c r="BT47" s="242">
        <f t="shared" si="24"/>
        <v>2535.6681690436117</v>
      </c>
      <c r="BU47" s="242">
        <f t="shared" si="24"/>
        <v>2532.6667099589963</v>
      </c>
      <c r="BV47" s="242">
        <f t="shared" si="24"/>
        <v>2529.7547404987795</v>
      </c>
      <c r="BW47" s="242">
        <f t="shared" si="24"/>
        <v>2526.9295924963631</v>
      </c>
      <c r="BX47" s="242">
        <f t="shared" si="24"/>
        <v>2524.1886773375336</v>
      </c>
      <c r="BY47" s="242">
        <f t="shared" si="24"/>
        <v>2521.5294835885779</v>
      </c>
      <c r="BZ47" s="242">
        <f t="shared" si="24"/>
        <v>2518.949574695117</v>
      </c>
      <c r="CA47" s="242">
        <f t="shared" si="24"/>
        <v>2516.4465867495519</v>
      </c>
      <c r="CB47" s="242">
        <f t="shared" si="24"/>
        <v>2514.0182263250722</v>
      </c>
      <c r="CC47" s="242">
        <f t="shared" si="24"/>
        <v>2511.6622683742444</v>
      </c>
      <c r="CD47" s="242">
        <f t="shared" si="24"/>
        <v>2509.3765541902558</v>
      </c>
      <c r="CE47" s="242">
        <f t="shared" si="24"/>
        <v>2507.1589894289455</v>
      </c>
      <c r="CF47" s="242">
        <f t="shared" si="24"/>
        <v>2505.007542189805</v>
      </c>
      <c r="CG47" s="242">
        <f t="shared" si="24"/>
        <v>2502.9202411542001</v>
      </c>
      <c r="CH47" s="242">
        <f t="shared" si="24"/>
        <v>2500.8951737790971</v>
      </c>
      <c r="CI47" s="242">
        <f t="shared" si="24"/>
        <v>2498.9304845446486</v>
      </c>
      <c r="CJ47" s="242">
        <f t="shared" si="24"/>
        <v>2497.0243732540257</v>
      </c>
      <c r="CK47" s="242">
        <f t="shared" si="24"/>
        <v>2495.1750933839385</v>
      </c>
      <c r="CL47" s="242">
        <f t="shared" si="24"/>
        <v>2493.3809504843434</v>
      </c>
      <c r="CM47" s="242">
        <f t="shared" si="24"/>
        <v>2491.6403006258579</v>
      </c>
      <c r="CN47" s="242">
        <f t="shared" si="24"/>
        <v>2489.9515488934694</v>
      </c>
      <c r="CO47" s="242">
        <f t="shared" si="24"/>
        <v>2488.3131479251497</v>
      </c>
      <c r="CP47" s="242">
        <f t="shared" si="24"/>
        <v>2486.7235964940505</v>
      </c>
      <c r="CQ47" s="242">
        <f t="shared" si="24"/>
        <v>2485.1814381329623</v>
      </c>
      <c r="CR47" s="242">
        <f t="shared" si="24"/>
        <v>2483.685259799789</v>
      </c>
      <c r="CS47" s="242">
        <f t="shared" si="24"/>
        <v>2482.2336905828138</v>
      </c>
      <c r="CT47" s="242">
        <f t="shared" si="24"/>
        <v>2480.8254004445648</v>
      </c>
      <c r="CU47" s="242">
        <f t="shared" si="24"/>
        <v>2479.4590990031343</v>
      </c>
      <c r="CV47" s="242">
        <f t="shared" si="24"/>
        <v>2478.1335343498331</v>
      </c>
    </row>
    <row r="48" spans="1:102" outlineLevel="1" x14ac:dyDescent="0.3">
      <c r="B48" s="154">
        <v>5</v>
      </c>
      <c r="C48" s="242" t="s">
        <v>174</v>
      </c>
      <c r="D48" s="143" t="s">
        <v>443</v>
      </c>
      <c r="E48" s="242">
        <f t="shared" si="25"/>
        <v>2451</v>
      </c>
      <c r="F48" s="242">
        <f t="shared" si="26"/>
        <v>2451</v>
      </c>
      <c r="G48" s="242">
        <f t="shared" si="23"/>
        <v>2448.5</v>
      </c>
      <c r="H48" s="242">
        <f t="shared" si="23"/>
        <v>2445</v>
      </c>
      <c r="I48" s="242">
        <f t="shared" si="23"/>
        <v>2443</v>
      </c>
      <c r="J48" s="242">
        <f t="shared" si="23"/>
        <v>2439.5</v>
      </c>
      <c r="K48" s="242">
        <f t="shared" si="23"/>
        <v>2437.5</v>
      </c>
      <c r="L48" s="242">
        <f t="shared" si="23"/>
        <v>2438</v>
      </c>
      <c r="M48" s="242">
        <f t="shared" si="23"/>
        <v>2437.5</v>
      </c>
      <c r="N48" s="242">
        <f t="shared" si="23"/>
        <v>2437</v>
      </c>
      <c r="O48" s="242">
        <f t="shared" si="23"/>
        <v>2436.5</v>
      </c>
      <c r="P48" s="242">
        <f t="shared" si="23"/>
        <v>2435.5</v>
      </c>
      <c r="Q48" s="242">
        <f t="shared" si="23"/>
        <v>2435</v>
      </c>
      <c r="R48" s="242">
        <f t="shared" si="23"/>
        <v>2436.5</v>
      </c>
      <c r="S48" s="242">
        <f t="shared" si="23"/>
        <v>2438</v>
      </c>
      <c r="T48" s="242">
        <f t="shared" si="23"/>
        <v>2438</v>
      </c>
      <c r="U48" s="242">
        <f t="shared" si="23"/>
        <v>2439.5</v>
      </c>
      <c r="V48" s="242">
        <f t="shared" si="23"/>
        <v>2442.5</v>
      </c>
      <c r="W48" s="242">
        <f t="shared" si="23"/>
        <v>2445.5</v>
      </c>
      <c r="X48" s="242">
        <f t="shared" si="23"/>
        <v>2449</v>
      </c>
      <c r="Y48" s="242">
        <f t="shared" si="23"/>
        <v>2452.5</v>
      </c>
      <c r="Z48" s="242">
        <f t="shared" si="23"/>
        <v>2456</v>
      </c>
      <c r="AA48" s="242">
        <f t="shared" si="23"/>
        <v>2453.5</v>
      </c>
      <c r="AB48" s="242">
        <f t="shared" si="23"/>
        <v>2448.5</v>
      </c>
      <c r="AC48" s="242">
        <f t="shared" si="23"/>
        <v>2452.5</v>
      </c>
      <c r="AD48" s="242">
        <f t="shared" si="23"/>
        <v>2457.5</v>
      </c>
      <c r="AE48" s="242">
        <f t="shared" si="23"/>
        <v>2455.5</v>
      </c>
      <c r="AF48" s="242">
        <f t="shared" si="23"/>
        <v>2457</v>
      </c>
      <c r="AG48" s="242">
        <f t="shared" si="23"/>
        <v>2459</v>
      </c>
      <c r="AH48" s="242">
        <f t="shared" si="23"/>
        <v>2459</v>
      </c>
      <c r="AI48" s="242">
        <f t="shared" si="23"/>
        <v>2464.5</v>
      </c>
      <c r="AJ48" s="242">
        <f t="shared" ref="G48:BR52" si="27">(AI16+AJ16)/2</f>
        <v>2466.5</v>
      </c>
      <c r="AK48" s="242">
        <f t="shared" si="27"/>
        <v>2466.5</v>
      </c>
      <c r="AL48" s="242">
        <f t="shared" si="27"/>
        <v>2468.378227571116</v>
      </c>
      <c r="AM48" s="242">
        <f t="shared" si="27"/>
        <v>2469.134682713348</v>
      </c>
      <c r="AN48" s="242">
        <f t="shared" si="27"/>
        <v>2469.8911378555799</v>
      </c>
      <c r="AO48" s="242">
        <f t="shared" si="27"/>
        <v>2470.6475929978119</v>
      </c>
      <c r="AP48" s="242">
        <f t="shared" si="27"/>
        <v>2471.4040481400439</v>
      </c>
      <c r="AQ48" s="242">
        <f t="shared" si="27"/>
        <v>2472.1605032822758</v>
      </c>
      <c r="AR48" s="242">
        <f t="shared" si="27"/>
        <v>2472.9169584245078</v>
      </c>
      <c r="AS48" s="242">
        <f t="shared" si="27"/>
        <v>2473.6734135667398</v>
      </c>
      <c r="AT48" s="242">
        <f t="shared" si="27"/>
        <v>2474.4298687089718</v>
      </c>
      <c r="AU48" s="242">
        <f t="shared" si="27"/>
        <v>2475.1863238512037</v>
      </c>
      <c r="AV48" s="242">
        <f t="shared" si="27"/>
        <v>2475.9427789934357</v>
      </c>
      <c r="AW48" s="242">
        <f t="shared" si="27"/>
        <v>2476.6992341356677</v>
      </c>
      <c r="AX48" s="242">
        <f t="shared" si="27"/>
        <v>2477.4556892778996</v>
      </c>
      <c r="AY48" s="242">
        <f t="shared" si="27"/>
        <v>2478.2121444201316</v>
      </c>
      <c r="AZ48" s="242">
        <f t="shared" si="27"/>
        <v>2478.9685995623636</v>
      </c>
      <c r="BA48" s="242">
        <f t="shared" si="27"/>
        <v>2479.7250547045951</v>
      </c>
      <c r="BB48" s="242">
        <f t="shared" si="27"/>
        <v>2480.4815098468271</v>
      </c>
      <c r="BC48" s="242">
        <f t="shared" si="27"/>
        <v>2481.237964989059</v>
      </c>
      <c r="BD48" s="242">
        <f t="shared" si="27"/>
        <v>2481.994420131291</v>
      </c>
      <c r="BE48" s="242">
        <f t="shared" si="27"/>
        <v>2482.750875273523</v>
      </c>
      <c r="BF48" s="242">
        <f t="shared" si="27"/>
        <v>2483.507330415755</v>
      </c>
      <c r="BG48" s="242">
        <f t="shared" si="27"/>
        <v>2484.2637855579869</v>
      </c>
      <c r="BH48" s="242">
        <f t="shared" si="27"/>
        <v>2485.0202407002189</v>
      </c>
      <c r="BI48" s="242">
        <f t="shared" si="27"/>
        <v>2485.7766958424509</v>
      </c>
      <c r="BJ48" s="242">
        <f t="shared" si="27"/>
        <v>2486.5331509846828</v>
      </c>
      <c r="BK48" s="242">
        <f t="shared" si="27"/>
        <v>2487.2896061269148</v>
      </c>
      <c r="BL48" s="242">
        <f t="shared" si="27"/>
        <v>2488.0460612691468</v>
      </c>
      <c r="BM48" s="242">
        <f t="shared" si="27"/>
        <v>2488.8025164113787</v>
      </c>
      <c r="BN48" s="242">
        <f t="shared" si="27"/>
        <v>2489.5589715536103</v>
      </c>
      <c r="BO48" s="242">
        <f t="shared" si="27"/>
        <v>2490.3154266958422</v>
      </c>
      <c r="BP48" s="242">
        <f t="shared" si="27"/>
        <v>2491.0718818380742</v>
      </c>
      <c r="BQ48" s="242">
        <f t="shared" si="27"/>
        <v>2491.8283369803062</v>
      </c>
      <c r="BR48" s="242">
        <f t="shared" si="27"/>
        <v>2492.5847921225381</v>
      </c>
      <c r="BS48" s="242">
        <f t="shared" si="24"/>
        <v>2493.3412472647701</v>
      </c>
      <c r="BT48" s="242">
        <f t="shared" si="24"/>
        <v>2494.0977024070021</v>
      </c>
      <c r="BU48" s="242">
        <f t="shared" si="24"/>
        <v>2494.8541575492341</v>
      </c>
      <c r="BV48" s="242">
        <f t="shared" si="24"/>
        <v>2495.610612691466</v>
      </c>
      <c r="BW48" s="242">
        <f t="shared" si="24"/>
        <v>2496.367067833698</v>
      </c>
      <c r="BX48" s="242">
        <f t="shared" si="24"/>
        <v>2497.12352297593</v>
      </c>
      <c r="BY48" s="242">
        <f t="shared" si="24"/>
        <v>2497.8799781181619</v>
      </c>
      <c r="BZ48" s="242">
        <f t="shared" si="24"/>
        <v>2498.6364332603939</v>
      </c>
      <c r="CA48" s="242">
        <f t="shared" si="24"/>
        <v>2499.3928884026259</v>
      </c>
      <c r="CB48" s="242">
        <f t="shared" si="24"/>
        <v>2500.1493435448579</v>
      </c>
      <c r="CC48" s="242">
        <f t="shared" si="24"/>
        <v>2500.9057986870898</v>
      </c>
      <c r="CD48" s="242">
        <f t="shared" si="24"/>
        <v>2501.6622538293218</v>
      </c>
      <c r="CE48" s="242">
        <f t="shared" si="24"/>
        <v>2502.4187089715538</v>
      </c>
      <c r="CF48" s="242">
        <f t="shared" si="24"/>
        <v>2503.1751641137857</v>
      </c>
      <c r="CG48" s="242">
        <f t="shared" si="24"/>
        <v>2503.9316192560177</v>
      </c>
      <c r="CH48" s="242">
        <f t="shared" si="24"/>
        <v>2504.6880743982497</v>
      </c>
      <c r="CI48" s="242">
        <f t="shared" si="24"/>
        <v>2505.4445295404817</v>
      </c>
      <c r="CJ48" s="242">
        <f t="shared" si="24"/>
        <v>2506.2009846827136</v>
      </c>
      <c r="CK48" s="242">
        <f t="shared" si="24"/>
        <v>2506.9574398249456</v>
      </c>
      <c r="CL48" s="242">
        <f t="shared" si="24"/>
        <v>2507.7138949671776</v>
      </c>
      <c r="CM48" s="242">
        <f t="shared" si="24"/>
        <v>2508.4703501094095</v>
      </c>
      <c r="CN48" s="242">
        <f t="shared" si="24"/>
        <v>2509.2268052516411</v>
      </c>
      <c r="CO48" s="242">
        <f t="shared" si="24"/>
        <v>2509.983260393873</v>
      </c>
      <c r="CP48" s="242">
        <f t="shared" si="24"/>
        <v>2510.739715536105</v>
      </c>
      <c r="CQ48" s="242">
        <f t="shared" si="24"/>
        <v>2511.496170678337</v>
      </c>
      <c r="CR48" s="242">
        <f t="shared" si="24"/>
        <v>2512.2526258205689</v>
      </c>
      <c r="CS48" s="242">
        <f t="shared" si="24"/>
        <v>2513.0090809628009</v>
      </c>
      <c r="CT48" s="242">
        <f t="shared" si="24"/>
        <v>2513.7655361050329</v>
      </c>
      <c r="CU48" s="242">
        <f t="shared" si="24"/>
        <v>2514.5219912472649</v>
      </c>
      <c r="CV48" s="242">
        <f t="shared" si="24"/>
        <v>2515.2784463894968</v>
      </c>
    </row>
    <row r="49" spans="2:100" outlineLevel="1" x14ac:dyDescent="0.3">
      <c r="B49" s="154">
        <v>6</v>
      </c>
      <c r="C49" s="242" t="s">
        <v>175</v>
      </c>
      <c r="D49" s="143" t="s">
        <v>443</v>
      </c>
      <c r="E49" s="242">
        <f t="shared" si="25"/>
        <v>2525</v>
      </c>
      <c r="F49" s="242">
        <f t="shared" si="26"/>
        <v>2520.5</v>
      </c>
      <c r="G49" s="242">
        <f t="shared" si="27"/>
        <v>2515</v>
      </c>
      <c r="H49" s="242">
        <f t="shared" si="27"/>
        <v>2511.5</v>
      </c>
      <c r="I49" s="242">
        <f t="shared" si="27"/>
        <v>2499.5</v>
      </c>
      <c r="J49" s="242">
        <f t="shared" si="27"/>
        <v>2480.5</v>
      </c>
      <c r="K49" s="242">
        <f t="shared" si="27"/>
        <v>2469</v>
      </c>
      <c r="L49" s="242">
        <f t="shared" si="27"/>
        <v>2454.5</v>
      </c>
      <c r="M49" s="242">
        <f t="shared" si="27"/>
        <v>2442</v>
      </c>
      <c r="N49" s="242">
        <f t="shared" si="27"/>
        <v>2443.5</v>
      </c>
      <c r="O49" s="242">
        <f t="shared" si="27"/>
        <v>2445.5</v>
      </c>
      <c r="P49" s="242">
        <f t="shared" si="27"/>
        <v>2445</v>
      </c>
      <c r="Q49" s="242">
        <f t="shared" si="27"/>
        <v>2450</v>
      </c>
      <c r="R49" s="242">
        <f t="shared" si="27"/>
        <v>2479</v>
      </c>
      <c r="S49" s="242">
        <f t="shared" si="27"/>
        <v>2536</v>
      </c>
      <c r="T49" s="242">
        <f t="shared" si="27"/>
        <v>2599</v>
      </c>
      <c r="U49" s="242">
        <f t="shared" si="27"/>
        <v>2658</v>
      </c>
      <c r="V49" s="242">
        <f t="shared" si="27"/>
        <v>2719</v>
      </c>
      <c r="W49" s="242">
        <f t="shared" si="27"/>
        <v>2799</v>
      </c>
      <c r="X49" s="242">
        <f t="shared" si="27"/>
        <v>2864</v>
      </c>
      <c r="Y49" s="242">
        <f t="shared" si="27"/>
        <v>2881.5</v>
      </c>
      <c r="Z49" s="242">
        <f t="shared" si="27"/>
        <v>2855.5</v>
      </c>
      <c r="AA49" s="242">
        <f t="shared" si="27"/>
        <v>2712</v>
      </c>
      <c r="AB49" s="242">
        <f t="shared" si="27"/>
        <v>2608</v>
      </c>
      <c r="AC49" s="242">
        <f t="shared" si="27"/>
        <v>2649</v>
      </c>
      <c r="AD49" s="242">
        <f t="shared" si="27"/>
        <v>2663</v>
      </c>
      <c r="AE49" s="242">
        <f t="shared" si="27"/>
        <v>2641</v>
      </c>
      <c r="AF49" s="242">
        <f t="shared" si="27"/>
        <v>2633</v>
      </c>
      <c r="AG49" s="242">
        <f t="shared" si="27"/>
        <v>2594.5</v>
      </c>
      <c r="AH49" s="242">
        <f t="shared" si="27"/>
        <v>2561.5</v>
      </c>
      <c r="AI49" s="242">
        <f t="shared" si="27"/>
        <v>2573.5</v>
      </c>
      <c r="AJ49" s="242">
        <f t="shared" si="27"/>
        <v>2579.5</v>
      </c>
      <c r="AK49" s="242">
        <f t="shared" si="27"/>
        <v>2582</v>
      </c>
      <c r="AL49" s="242">
        <f t="shared" si="27"/>
        <v>2589.1980280748662</v>
      </c>
      <c r="AM49" s="242">
        <f t="shared" si="27"/>
        <v>2595.5940842245991</v>
      </c>
      <c r="AN49" s="242">
        <f t="shared" si="27"/>
        <v>2601.9901403743315</v>
      </c>
      <c r="AO49" s="242">
        <f t="shared" si="27"/>
        <v>2608.3861965240644</v>
      </c>
      <c r="AP49" s="242">
        <f t="shared" si="27"/>
        <v>2614.7822526737968</v>
      </c>
      <c r="AQ49" s="242">
        <f t="shared" si="27"/>
        <v>2621.1783088235293</v>
      </c>
      <c r="AR49" s="242">
        <f t="shared" si="27"/>
        <v>2627.5743649732622</v>
      </c>
      <c r="AS49" s="242">
        <f t="shared" si="27"/>
        <v>2633.9704211229946</v>
      </c>
      <c r="AT49" s="242">
        <f t="shared" si="27"/>
        <v>2640.3664772727275</v>
      </c>
      <c r="AU49" s="242">
        <f t="shared" si="27"/>
        <v>2646.7625334224599</v>
      </c>
      <c r="AV49" s="242">
        <f t="shared" si="27"/>
        <v>2653.1585895721923</v>
      </c>
      <c r="AW49" s="242">
        <f t="shared" si="27"/>
        <v>2659.5546457219252</v>
      </c>
      <c r="AX49" s="242">
        <f t="shared" si="27"/>
        <v>2665.9507018716577</v>
      </c>
      <c r="AY49" s="242">
        <f t="shared" si="27"/>
        <v>2672.3467580213905</v>
      </c>
      <c r="AZ49" s="242">
        <f t="shared" si="27"/>
        <v>2678.742814171123</v>
      </c>
      <c r="BA49" s="242">
        <f t="shared" si="27"/>
        <v>2685.1388703208559</v>
      </c>
      <c r="BB49" s="242">
        <f t="shared" si="27"/>
        <v>2691.5349264705883</v>
      </c>
      <c r="BC49" s="242">
        <f t="shared" si="27"/>
        <v>2697.9309826203207</v>
      </c>
      <c r="BD49" s="242">
        <f t="shared" si="27"/>
        <v>2704.3270387700536</v>
      </c>
      <c r="BE49" s="242">
        <f t="shared" si="27"/>
        <v>2710.723094919786</v>
      </c>
      <c r="BF49" s="242">
        <f t="shared" si="27"/>
        <v>2717.1191510695189</v>
      </c>
      <c r="BG49" s="242">
        <f t="shared" si="27"/>
        <v>2723.5152072192514</v>
      </c>
      <c r="BH49" s="242">
        <f t="shared" si="27"/>
        <v>2729.9112633689842</v>
      </c>
      <c r="BI49" s="242">
        <f t="shared" si="27"/>
        <v>2736.3073195187167</v>
      </c>
      <c r="BJ49" s="242">
        <f t="shared" si="27"/>
        <v>2742.7033756684491</v>
      </c>
      <c r="BK49" s="242">
        <f t="shared" si="27"/>
        <v>2749.099431818182</v>
      </c>
      <c r="BL49" s="242">
        <f t="shared" si="27"/>
        <v>2755.4954879679144</v>
      </c>
      <c r="BM49" s="242">
        <f t="shared" si="27"/>
        <v>2761.8915441176473</v>
      </c>
      <c r="BN49" s="242">
        <f t="shared" si="27"/>
        <v>2768.2876002673797</v>
      </c>
      <c r="BO49" s="242">
        <f t="shared" si="27"/>
        <v>2774.6836564171122</v>
      </c>
      <c r="BP49" s="242">
        <f t="shared" si="27"/>
        <v>2781.079712566845</v>
      </c>
      <c r="BQ49" s="242">
        <f t="shared" si="27"/>
        <v>2787.4757687165775</v>
      </c>
      <c r="BR49" s="242">
        <f t="shared" si="27"/>
        <v>2793.8718248663104</v>
      </c>
      <c r="BS49" s="242">
        <f t="shared" si="24"/>
        <v>2800.2678810160428</v>
      </c>
      <c r="BT49" s="242">
        <f t="shared" si="24"/>
        <v>2806.6639371657752</v>
      </c>
      <c r="BU49" s="242">
        <f t="shared" si="24"/>
        <v>2813.0599933155081</v>
      </c>
      <c r="BV49" s="242">
        <f t="shared" si="24"/>
        <v>2819.4560494652405</v>
      </c>
      <c r="BW49" s="242">
        <f t="shared" si="24"/>
        <v>2825.8521056149734</v>
      </c>
      <c r="BX49" s="242">
        <f t="shared" si="24"/>
        <v>2832.2481617647059</v>
      </c>
      <c r="BY49" s="242">
        <f t="shared" si="24"/>
        <v>2838.6442179144387</v>
      </c>
      <c r="BZ49" s="242">
        <f t="shared" si="24"/>
        <v>2845.0402740641712</v>
      </c>
      <c r="CA49" s="242">
        <f t="shared" si="24"/>
        <v>2851.4363302139036</v>
      </c>
      <c r="CB49" s="242">
        <f t="shared" si="24"/>
        <v>2857.8323863636365</v>
      </c>
      <c r="CC49" s="242">
        <f t="shared" si="24"/>
        <v>2864.2284425133689</v>
      </c>
      <c r="CD49" s="242">
        <f t="shared" si="24"/>
        <v>2870.6244986631018</v>
      </c>
      <c r="CE49" s="242">
        <f t="shared" si="24"/>
        <v>2877.0205548128342</v>
      </c>
      <c r="CF49" s="242">
        <f t="shared" si="24"/>
        <v>2883.4166109625671</v>
      </c>
      <c r="CG49" s="242">
        <f t="shared" si="24"/>
        <v>2889.8126671122996</v>
      </c>
      <c r="CH49" s="242">
        <f t="shared" si="24"/>
        <v>2896.208723262032</v>
      </c>
      <c r="CI49" s="242">
        <f t="shared" si="24"/>
        <v>2902.6047794117649</v>
      </c>
      <c r="CJ49" s="242">
        <f t="shared" si="24"/>
        <v>2909.0008355614973</v>
      </c>
      <c r="CK49" s="242">
        <f t="shared" si="24"/>
        <v>2915.3968917112302</v>
      </c>
      <c r="CL49" s="242">
        <f t="shared" si="24"/>
        <v>2921.7929478609626</v>
      </c>
      <c r="CM49" s="242">
        <f t="shared" si="24"/>
        <v>2928.189004010695</v>
      </c>
      <c r="CN49" s="242">
        <f t="shared" si="24"/>
        <v>2934.5850601604279</v>
      </c>
      <c r="CO49" s="242">
        <f t="shared" si="24"/>
        <v>2940.9811163101604</v>
      </c>
      <c r="CP49" s="242">
        <f t="shared" si="24"/>
        <v>2947.3771724598932</v>
      </c>
      <c r="CQ49" s="242">
        <f t="shared" si="24"/>
        <v>2953.7732286096257</v>
      </c>
      <c r="CR49" s="242">
        <f t="shared" si="24"/>
        <v>2960.1692847593586</v>
      </c>
      <c r="CS49" s="242">
        <f t="shared" si="24"/>
        <v>2966.565340909091</v>
      </c>
      <c r="CT49" s="242">
        <f t="shared" si="24"/>
        <v>2972.9613970588234</v>
      </c>
      <c r="CU49" s="242">
        <f t="shared" si="24"/>
        <v>2979.3574532085563</v>
      </c>
      <c r="CV49" s="242">
        <f t="shared" si="24"/>
        <v>2985.7535093582887</v>
      </c>
    </row>
    <row r="50" spans="2:100" outlineLevel="1" x14ac:dyDescent="0.3">
      <c r="B50" s="154">
        <v>7</v>
      </c>
      <c r="C50" s="242" t="s">
        <v>176</v>
      </c>
      <c r="D50" s="143" t="s">
        <v>443</v>
      </c>
      <c r="E50" s="242">
        <f t="shared" si="25"/>
        <v>34043</v>
      </c>
      <c r="F50" s="242">
        <f t="shared" si="26"/>
        <v>32437.5</v>
      </c>
      <c r="G50" s="242">
        <f t="shared" si="27"/>
        <v>29482</v>
      </c>
      <c r="H50" s="242">
        <f t="shared" si="27"/>
        <v>26382</v>
      </c>
      <c r="I50" s="242">
        <f t="shared" si="27"/>
        <v>22066</v>
      </c>
      <c r="J50" s="242">
        <f t="shared" si="27"/>
        <v>15650</v>
      </c>
      <c r="K50" s="242">
        <f t="shared" si="27"/>
        <v>10677</v>
      </c>
      <c r="L50" s="242">
        <f t="shared" si="27"/>
        <v>6207</v>
      </c>
      <c r="M50" s="242">
        <f t="shared" si="27"/>
        <v>2805</v>
      </c>
      <c r="N50" s="242">
        <f t="shared" si="27"/>
        <v>2789</v>
      </c>
      <c r="O50" s="242">
        <f t="shared" si="27"/>
        <v>2774</v>
      </c>
      <c r="P50" s="242">
        <f t="shared" si="27"/>
        <v>2701.5</v>
      </c>
      <c r="Q50" s="242">
        <f t="shared" si="27"/>
        <v>2707.5</v>
      </c>
      <c r="R50" s="242">
        <f t="shared" si="27"/>
        <v>2807.5</v>
      </c>
      <c r="S50" s="242">
        <f t="shared" si="27"/>
        <v>2949.5</v>
      </c>
      <c r="T50" s="242">
        <f t="shared" si="27"/>
        <v>3093.5</v>
      </c>
      <c r="U50" s="242">
        <f t="shared" si="27"/>
        <v>3256</v>
      </c>
      <c r="V50" s="242">
        <f t="shared" si="27"/>
        <v>3418.5</v>
      </c>
      <c r="W50" s="242">
        <f t="shared" si="27"/>
        <v>3596.5</v>
      </c>
      <c r="X50" s="242">
        <f t="shared" si="27"/>
        <v>3771</v>
      </c>
      <c r="Y50" s="242">
        <f t="shared" si="27"/>
        <v>3939</v>
      </c>
      <c r="Z50" s="242">
        <f t="shared" si="27"/>
        <v>3907.5</v>
      </c>
      <c r="AA50" s="242">
        <f t="shared" si="27"/>
        <v>3445</v>
      </c>
      <c r="AB50" s="242">
        <f t="shared" si="27"/>
        <v>3077.5</v>
      </c>
      <c r="AC50" s="242">
        <f t="shared" si="27"/>
        <v>3053</v>
      </c>
      <c r="AD50" s="242">
        <f t="shared" si="27"/>
        <v>3063</v>
      </c>
      <c r="AE50" s="242">
        <f t="shared" si="27"/>
        <v>3084</v>
      </c>
      <c r="AF50" s="242">
        <f t="shared" si="27"/>
        <v>3106</v>
      </c>
      <c r="AG50" s="242">
        <f t="shared" si="27"/>
        <v>2946</v>
      </c>
      <c r="AH50" s="242">
        <f t="shared" si="27"/>
        <v>2771.5</v>
      </c>
      <c r="AI50" s="242">
        <f t="shared" si="27"/>
        <v>2770</v>
      </c>
      <c r="AJ50" s="242">
        <f t="shared" si="27"/>
        <v>2779.5</v>
      </c>
      <c r="AK50" s="242">
        <f t="shared" si="27"/>
        <v>2797</v>
      </c>
      <c r="AL50" s="242">
        <f t="shared" si="27"/>
        <v>2794.1854278206965</v>
      </c>
      <c r="AM50" s="242">
        <f t="shared" si="27"/>
        <v>2758.4292365112442</v>
      </c>
      <c r="AN50" s="242">
        <f t="shared" si="27"/>
        <v>2726.2325025681866</v>
      </c>
      <c r="AO50" s="242">
        <f t="shared" si="27"/>
        <v>2697.2408891262376</v>
      </c>
      <c r="AP50" s="242">
        <f t="shared" si="27"/>
        <v>2671.1353328467117</v>
      </c>
      <c r="AQ50" s="242">
        <f t="shared" si="27"/>
        <v>2647.6285325084664</v>
      </c>
      <c r="AR50" s="242">
        <f t="shared" si="27"/>
        <v>2626.4617871525938</v>
      </c>
      <c r="AS50" s="242">
        <f t="shared" si="27"/>
        <v>2607.4021489834881</v>
      </c>
      <c r="AT50" s="242">
        <f t="shared" si="27"/>
        <v>2590.2398596929224</v>
      </c>
      <c r="AU50" s="242">
        <f t="shared" si="27"/>
        <v>2574.7860419929361</v>
      </c>
      <c r="AV50" s="242">
        <f t="shared" si="27"/>
        <v>2560.8706209520087</v>
      </c>
      <c r="AW50" s="242">
        <f t="shared" si="27"/>
        <v>2548.3404522580649</v>
      </c>
      <c r="AX50" s="242">
        <f t="shared" si="27"/>
        <v>2537.0576368091538</v>
      </c>
      <c r="AY50" s="242">
        <f t="shared" si="27"/>
        <v>2526.8980030832545</v>
      </c>
      <c r="AZ50" s="242">
        <f t="shared" si="27"/>
        <v>2517.7497405851391</v>
      </c>
      <c r="BA50" s="242">
        <f t="shared" si="27"/>
        <v>2509.5121693308652</v>
      </c>
      <c r="BB50" s="242">
        <f t="shared" si="27"/>
        <v>2502.0946318276269</v>
      </c>
      <c r="BC50" s="242">
        <f t="shared" si="27"/>
        <v>2495.4154953547982</v>
      </c>
      <c r="BD50" s="242">
        <f t="shared" si="27"/>
        <v>2489.4012535659026</v>
      </c>
      <c r="BE50" s="242">
        <f t="shared" si="27"/>
        <v>2483.9857175243137</v>
      </c>
      <c r="BF50" s="242">
        <f t="shared" si="27"/>
        <v>2479.1092872697309</v>
      </c>
      <c r="BG50" s="242">
        <f t="shared" si="27"/>
        <v>2474.7182958987573</v>
      </c>
      <c r="BH50" s="242">
        <f t="shared" si="27"/>
        <v>2470.7644189409475</v>
      </c>
      <c r="BI50" s="242">
        <f t="shared" si="27"/>
        <v>2467.2041425302841</v>
      </c>
      <c r="BJ50" s="242">
        <f t="shared" si="27"/>
        <v>2463.9982845191275</v>
      </c>
      <c r="BK50" s="242">
        <f t="shared" si="27"/>
        <v>2461.1115632643068</v>
      </c>
      <c r="BL50" s="242">
        <f t="shared" si="27"/>
        <v>2458.5122093396994</v>
      </c>
      <c r="BM50" s="242">
        <f t="shared" si="27"/>
        <v>2456.1716159020452</v>
      </c>
      <c r="BN50" s="242">
        <f t="shared" si="27"/>
        <v>2454.0640238621436</v>
      </c>
      <c r="BO50" s="242">
        <f t="shared" si="27"/>
        <v>2452.1662383966286</v>
      </c>
      <c r="BP50" s="242">
        <f t="shared" si="27"/>
        <v>2450.4573736804355</v>
      </c>
      <c r="BQ50" s="242">
        <f t="shared" si="27"/>
        <v>2448.9186230306314</v>
      </c>
      <c r="BR50" s="242">
        <f t="shared" si="27"/>
        <v>2447.5330519319732</v>
      </c>
      <c r="BS50" s="242">
        <f t="shared" si="24"/>
        <v>2446.2854116663593</v>
      </c>
      <c r="BT50" s="242">
        <f t="shared" si="24"/>
        <v>2445.1619714950903</v>
      </c>
      <c r="BU50" s="242">
        <f t="shared" si="24"/>
        <v>2444.1503675470562</v>
      </c>
      <c r="BV50" s="242">
        <f t="shared" si="24"/>
        <v>2443.2394667498011</v>
      </c>
      <c r="BW50" s="242">
        <f t="shared" si="24"/>
        <v>2442.4192443059751</v>
      </c>
      <c r="BX50" s="242">
        <f t="shared" si="24"/>
        <v>2441.6806733667654</v>
      </c>
      <c r="BY50" s="242">
        <f t="shared" si="24"/>
        <v>2441.0156256881128</v>
      </c>
      <c r="BZ50" s="242">
        <f t="shared" si="24"/>
        <v>2440.4167821764054</v>
      </c>
      <c r="CA50" s="242">
        <f t="shared" si="24"/>
        <v>2439.8775523391696</v>
      </c>
      <c r="CB50" s="242">
        <f t="shared" si="24"/>
        <v>2439.3920017542823</v>
      </c>
      <c r="CC50" s="242">
        <f t="shared" si="24"/>
        <v>2438.9547867594806</v>
      </c>
      <c r="CD50" s="242">
        <f t="shared" si="24"/>
        <v>2438.5610956433957</v>
      </c>
      <c r="CE50" s="242">
        <f t="shared" si="24"/>
        <v>2438.2065956909087</v>
      </c>
      <c r="CF50" s="242">
        <f t="shared" si="24"/>
        <v>2437.8873855000284</v>
      </c>
      <c r="CG50" s="242">
        <f t="shared" si="24"/>
        <v>2437.5999520455321</v>
      </c>
      <c r="CH50" s="242">
        <f t="shared" si="24"/>
        <v>2437.341132016837</v>
      </c>
      <c r="CI50" s="242">
        <f t="shared" si="24"/>
        <v>2437.1080770046037</v>
      </c>
      <c r="CJ50" s="242">
        <f t="shared" si="24"/>
        <v>2436.8982221529495</v>
      </c>
      <c r="CK50" s="242">
        <f t="shared" si="24"/>
        <v>2436.7092579322671</v>
      </c>
      <c r="CL50" s="242">
        <f t="shared" si="24"/>
        <v>2436.5391047220041</v>
      </c>
      <c r="CM50" s="242">
        <f t="shared" si="24"/>
        <v>2436.385889923678</v>
      </c>
      <c r="CN50" s="242">
        <f t="shared" si="24"/>
        <v>2436.2479273522408</v>
      </c>
      <c r="CO50" s="242">
        <f t="shared" si="24"/>
        <v>2436.1236986789959</v>
      </c>
      <c r="CP50" s="242">
        <f t="shared" si="24"/>
        <v>2436.0118367218333</v>
      </c>
      <c r="CQ50" s="242">
        <f t="shared" si="24"/>
        <v>2435.9111103988885</v>
      </c>
      <c r="CR50" s="242">
        <f t="shared" si="24"/>
        <v>2435.8204111800355</v>
      </c>
      <c r="CS50" s="242">
        <f t="shared" si="24"/>
        <v>2435.7387408871073</v>
      </c>
      <c r="CT50" s="242">
        <f t="shared" si="24"/>
        <v>2435.6652007085768</v>
      </c>
      <c r="CU50" s="242">
        <f t="shared" si="24"/>
        <v>2435.5989813078081</v>
      </c>
      <c r="CV50" s="242">
        <f t="shared" si="24"/>
        <v>2435.53935391601</v>
      </c>
    </row>
    <row r="51" spans="2:100" outlineLevel="1" x14ac:dyDescent="0.3">
      <c r="B51" s="154">
        <v>8</v>
      </c>
      <c r="C51" s="242" t="s">
        <v>177</v>
      </c>
      <c r="D51" s="143" t="s">
        <v>443</v>
      </c>
      <c r="E51" s="242">
        <f t="shared" si="25"/>
        <v>2804</v>
      </c>
      <c r="F51" s="242">
        <f t="shared" si="26"/>
        <v>2797</v>
      </c>
      <c r="G51" s="242">
        <f t="shared" si="27"/>
        <v>2783.5</v>
      </c>
      <c r="H51" s="242">
        <f t="shared" si="27"/>
        <v>2718.5</v>
      </c>
      <c r="I51" s="242">
        <f t="shared" si="27"/>
        <v>2636.5</v>
      </c>
      <c r="J51" s="242">
        <f t="shared" si="27"/>
        <v>2587</v>
      </c>
      <c r="K51" s="242">
        <f t="shared" si="27"/>
        <v>2546</v>
      </c>
      <c r="L51" s="242">
        <f t="shared" si="27"/>
        <v>2505</v>
      </c>
      <c r="M51" s="242">
        <f t="shared" si="27"/>
        <v>2480</v>
      </c>
      <c r="N51" s="242">
        <f t="shared" si="27"/>
        <v>2488.5</v>
      </c>
      <c r="O51" s="242">
        <f t="shared" si="27"/>
        <v>2488</v>
      </c>
      <c r="P51" s="242">
        <f t="shared" si="27"/>
        <v>2476</v>
      </c>
      <c r="Q51" s="242">
        <f t="shared" si="27"/>
        <v>2474.5</v>
      </c>
      <c r="R51" s="242">
        <f t="shared" si="27"/>
        <v>2485.5</v>
      </c>
      <c r="S51" s="242">
        <f t="shared" si="27"/>
        <v>2504.5</v>
      </c>
      <c r="T51" s="242">
        <f t="shared" si="27"/>
        <v>2522</v>
      </c>
      <c r="U51" s="242">
        <f t="shared" si="27"/>
        <v>2546</v>
      </c>
      <c r="V51" s="242">
        <f t="shared" si="27"/>
        <v>2579</v>
      </c>
      <c r="W51" s="242">
        <f t="shared" si="27"/>
        <v>2611.5</v>
      </c>
      <c r="X51" s="242">
        <f t="shared" si="27"/>
        <v>2648.5</v>
      </c>
      <c r="Y51" s="242">
        <f t="shared" si="27"/>
        <v>2695</v>
      </c>
      <c r="Z51" s="242">
        <f t="shared" si="27"/>
        <v>2716</v>
      </c>
      <c r="AA51" s="242">
        <f t="shared" si="27"/>
        <v>2668</v>
      </c>
      <c r="AB51" s="242">
        <f t="shared" si="27"/>
        <v>2615</v>
      </c>
      <c r="AC51" s="242">
        <f t="shared" si="27"/>
        <v>2615.5</v>
      </c>
      <c r="AD51" s="242">
        <f t="shared" si="27"/>
        <v>2620</v>
      </c>
      <c r="AE51" s="242">
        <f t="shared" si="27"/>
        <v>2618</v>
      </c>
      <c r="AF51" s="242">
        <f t="shared" si="27"/>
        <v>2635.5</v>
      </c>
      <c r="AG51" s="242">
        <f t="shared" si="27"/>
        <v>2607.5</v>
      </c>
      <c r="AH51" s="242">
        <f t="shared" si="27"/>
        <v>2574</v>
      </c>
      <c r="AI51" s="242">
        <f t="shared" si="27"/>
        <v>2589.5</v>
      </c>
      <c r="AJ51" s="242">
        <f t="shared" si="27"/>
        <v>2597.5</v>
      </c>
      <c r="AK51" s="242">
        <f t="shared" si="27"/>
        <v>2603</v>
      </c>
      <c r="AL51" s="242">
        <f t="shared" si="27"/>
        <v>2608.9595191987341</v>
      </c>
      <c r="AM51" s="242">
        <f t="shared" si="27"/>
        <v>2610.8892012620145</v>
      </c>
      <c r="AN51" s="242">
        <f t="shared" si="27"/>
        <v>2612.8402887239904</v>
      </c>
      <c r="AO51" s="242">
        <f t="shared" si="27"/>
        <v>2614.8130190284887</v>
      </c>
      <c r="AP51" s="242">
        <f t="shared" si="27"/>
        <v>2616.8076322532306</v>
      </c>
      <c r="AQ51" s="242">
        <f t="shared" si="27"/>
        <v>2618.8243711390501</v>
      </c>
      <c r="AR51" s="242">
        <f t="shared" si="27"/>
        <v>2620.8634811194333</v>
      </c>
      <c r="AS51" s="242">
        <f t="shared" si="27"/>
        <v>2622.9252103503886</v>
      </c>
      <c r="AT51" s="242">
        <f t="shared" si="27"/>
        <v>2625.0098097406471</v>
      </c>
      <c r="AU51" s="242">
        <f t="shared" si="27"/>
        <v>2627.1175329821963</v>
      </c>
      <c r="AV51" s="242">
        <f t="shared" si="27"/>
        <v>2629.2486365811546</v>
      </c>
      <c r="AW51" s="242">
        <f t="shared" si="27"/>
        <v>2631.4033798889873</v>
      </c>
      <c r="AX51" s="242">
        <f t="shared" si="27"/>
        <v>2633.582025134071</v>
      </c>
      <c r="AY51" s="242">
        <f t="shared" si="27"/>
        <v>2635.7848374536047</v>
      </c>
      <c r="AZ51" s="242">
        <f t="shared" si="27"/>
        <v>2638.0120849258756</v>
      </c>
      <c r="BA51" s="242">
        <f t="shared" si="27"/>
        <v>2640.2640386028866</v>
      </c>
      <c r="BB51" s="242">
        <f t="shared" si="27"/>
        <v>2642.5409725433396</v>
      </c>
      <c r="BC51" s="242">
        <f t="shared" si="27"/>
        <v>2644.8431638459901</v>
      </c>
      <c r="BD51" s="242">
        <f t="shared" si="27"/>
        <v>2647.1708926833699</v>
      </c>
      <c r="BE51" s="242">
        <f t="shared" si="27"/>
        <v>2649.5244423358818</v>
      </c>
      <c r="BF51" s="242">
        <f t="shared" si="27"/>
        <v>2651.9040992262749</v>
      </c>
      <c r="BG51" s="242">
        <f t="shared" si="27"/>
        <v>2654.3101529545029</v>
      </c>
      <c r="BH51" s="242">
        <f t="shared" si="27"/>
        <v>2656.7428963329676</v>
      </c>
      <c r="BI51" s="242">
        <f t="shared" si="27"/>
        <v>2659.202625422151</v>
      </c>
      <c r="BJ51" s="242">
        <f t="shared" si="27"/>
        <v>2661.6896395666499</v>
      </c>
      <c r="BK51" s="242">
        <f t="shared" si="27"/>
        <v>2664.204241431602</v>
      </c>
      <c r="BL51" s="242">
        <f t="shared" si="27"/>
        <v>2666.7467370395198</v>
      </c>
      <c r="BM51" s="242">
        <f t="shared" si="27"/>
        <v>2669.3174358075366</v>
      </c>
      <c r="BN51" s="242">
        <f t="shared" si="27"/>
        <v>2671.9166505850571</v>
      </c>
      <c r="BO51" s="242">
        <f t="shared" si="27"/>
        <v>2674.5446976918333</v>
      </c>
      <c r="BP51" s="242">
        <f t="shared" si="27"/>
        <v>2677.2018969564606</v>
      </c>
      <c r="BQ51" s="242">
        <f t="shared" si="27"/>
        <v>2679.8885717552994</v>
      </c>
      <c r="BR51" s="242">
        <f t="shared" si="27"/>
        <v>2682.6050490518292</v>
      </c>
      <c r="BS51" s="242">
        <f t="shared" si="24"/>
        <v>2685.3516594364387</v>
      </c>
      <c r="BT51" s="242">
        <f t="shared" si="24"/>
        <v>2688.1287371666613</v>
      </c>
      <c r="BU51" s="242">
        <f t="shared" si="24"/>
        <v>2690.936620207849</v>
      </c>
      <c r="BV51" s="242">
        <f t="shared" si="24"/>
        <v>2693.7756502743059</v>
      </c>
      <c r="BW51" s="242">
        <f t="shared" si="24"/>
        <v>2696.6461728708737</v>
      </c>
      <c r="BX51" s="242">
        <f t="shared" si="24"/>
        <v>2699.5485373349766</v>
      </c>
      <c r="BY51" s="242">
        <f t="shared" si="24"/>
        <v>2702.483096879138</v>
      </c>
      <c r="BZ51" s="242">
        <f t="shared" si="24"/>
        <v>2705.4502086339635</v>
      </c>
      <c r="CA51" s="242">
        <f t="shared" si="24"/>
        <v>2708.4502336916048</v>
      </c>
      <c r="CB51" s="242">
        <f t="shared" si="24"/>
        <v>2711.483537149702</v>
      </c>
      <c r="CC51" s="242">
        <f t="shared" si="24"/>
        <v>2714.5504881558186</v>
      </c>
      <c r="CD51" s="242">
        <f t="shared" si="24"/>
        <v>2717.6514599523621</v>
      </c>
      <c r="CE51" s="242">
        <f t="shared" si="24"/>
        <v>2720.7868299220099</v>
      </c>
      <c r="CF51" s="242">
        <f t="shared" si="24"/>
        <v>2723.9569796336345</v>
      </c>
      <c r="CG51" s="242">
        <f t="shared" si="24"/>
        <v>2727.1622948887411</v>
      </c>
      <c r="CH51" s="242">
        <f t="shared" si="24"/>
        <v>2730.4031657684172</v>
      </c>
      <c r="CI51" s="242">
        <f t="shared" si="24"/>
        <v>2733.679986680806</v>
      </c>
      <c r="CJ51" s="242">
        <f t="shared" si="24"/>
        <v>2736.9931564091057</v>
      </c>
      <c r="CK51" s="242">
        <f t="shared" si="24"/>
        <v>2740.3430781600982</v>
      </c>
      <c r="CL51" s="242">
        <f t="shared" si="24"/>
        <v>2743.7301596132215</v>
      </c>
      <c r="CM51" s="242">
        <f t="shared" si="24"/>
        <v>2747.1548129701828</v>
      </c>
      <c r="CN51" s="242">
        <f t="shared" si="24"/>
        <v>2750.617455005121</v>
      </c>
      <c r="CO51" s="242">
        <f t="shared" si="24"/>
        <v>2754.1185071153295</v>
      </c>
      <c r="CP51" s="242">
        <f t="shared" si="24"/>
        <v>2757.6583953725385</v>
      </c>
      <c r="CQ51" s="242">
        <f t="shared" si="24"/>
        <v>2761.2375505747659</v>
      </c>
      <c r="CR51" s="242">
        <f t="shared" si="24"/>
        <v>2764.8564082987486</v>
      </c>
      <c r="CS51" s="242">
        <f t="shared" si="24"/>
        <v>2768.5154089529469</v>
      </c>
      <c r="CT51" s="242">
        <f t="shared" si="24"/>
        <v>2772.2149978311436</v>
      </c>
      <c r="CU51" s="242">
        <f t="shared" si="24"/>
        <v>2775.9556251666359</v>
      </c>
      <c r="CV51" s="242">
        <f t="shared" si="24"/>
        <v>2779.7377461870265</v>
      </c>
    </row>
    <row r="52" spans="2:100" outlineLevel="1" x14ac:dyDescent="0.3">
      <c r="B52" s="154">
        <v>9</v>
      </c>
      <c r="C52" s="242" t="s">
        <v>178</v>
      </c>
      <c r="D52" s="143" t="s">
        <v>443</v>
      </c>
      <c r="E52" s="242">
        <f t="shared" si="25"/>
        <v>2443</v>
      </c>
      <c r="F52" s="242">
        <f t="shared" si="26"/>
        <v>2442.5</v>
      </c>
      <c r="G52" s="242">
        <f t="shared" si="27"/>
        <v>2441.5</v>
      </c>
      <c r="H52" s="242">
        <f t="shared" si="27"/>
        <v>2441</v>
      </c>
      <c r="I52" s="242">
        <f t="shared" si="27"/>
        <v>2439.5</v>
      </c>
      <c r="J52" s="242">
        <f t="shared" si="27"/>
        <v>2438</v>
      </c>
      <c r="K52" s="242">
        <f t="shared" si="27"/>
        <v>2438</v>
      </c>
      <c r="L52" s="242">
        <f t="shared" si="27"/>
        <v>2436.5</v>
      </c>
      <c r="M52" s="242">
        <f t="shared" si="27"/>
        <v>2436</v>
      </c>
      <c r="N52" s="242">
        <f t="shared" si="27"/>
        <v>2437</v>
      </c>
      <c r="O52" s="242">
        <f t="shared" si="27"/>
        <v>2437</v>
      </c>
      <c r="P52" s="242">
        <f t="shared" si="27"/>
        <v>2437</v>
      </c>
      <c r="Q52" s="242">
        <f t="shared" si="27"/>
        <v>2436.5</v>
      </c>
      <c r="R52" s="242">
        <f t="shared" si="27"/>
        <v>2436</v>
      </c>
      <c r="S52" s="242">
        <f t="shared" si="27"/>
        <v>2437.5</v>
      </c>
      <c r="T52" s="242">
        <f t="shared" si="27"/>
        <v>2440</v>
      </c>
      <c r="U52" s="242">
        <f t="shared" si="27"/>
        <v>2442.5</v>
      </c>
      <c r="V52" s="242">
        <f t="shared" si="27"/>
        <v>2448.5</v>
      </c>
      <c r="W52" s="242">
        <f t="shared" si="27"/>
        <v>2456.5</v>
      </c>
      <c r="X52" s="242">
        <f t="shared" si="27"/>
        <v>2461.5</v>
      </c>
      <c r="Y52" s="242">
        <f t="shared" si="27"/>
        <v>2466</v>
      </c>
      <c r="Z52" s="242">
        <f t="shared" si="27"/>
        <v>2469.5</v>
      </c>
      <c r="AA52" s="242">
        <f t="shared" si="27"/>
        <v>2461.5</v>
      </c>
      <c r="AB52" s="242">
        <f t="shared" si="27"/>
        <v>2452</v>
      </c>
      <c r="AC52" s="242">
        <f t="shared" si="27"/>
        <v>2455.5</v>
      </c>
      <c r="AD52" s="242">
        <f t="shared" si="27"/>
        <v>2459</v>
      </c>
      <c r="AE52" s="242">
        <f t="shared" si="27"/>
        <v>2456</v>
      </c>
      <c r="AF52" s="242">
        <f t="shared" si="27"/>
        <v>2456</v>
      </c>
      <c r="AG52" s="242">
        <f t="shared" si="27"/>
        <v>2455</v>
      </c>
      <c r="AH52" s="242">
        <f t="shared" si="27"/>
        <v>2450.5</v>
      </c>
      <c r="AI52" s="242">
        <f t="shared" ref="G52:BR56" si="28">(AH20+AI20)/2</f>
        <v>2450.5</v>
      </c>
      <c r="AJ52" s="242">
        <f t="shared" si="28"/>
        <v>2451</v>
      </c>
      <c r="AK52" s="242">
        <f t="shared" si="28"/>
        <v>2451</v>
      </c>
      <c r="AL52" s="242">
        <f t="shared" si="28"/>
        <v>2452.3390046308732</v>
      </c>
      <c r="AM52" s="242">
        <f t="shared" si="28"/>
        <v>2453.0170138926196</v>
      </c>
      <c r="AN52" s="242">
        <f t="shared" si="28"/>
        <v>2453.695023154366</v>
      </c>
      <c r="AO52" s="242">
        <f t="shared" si="28"/>
        <v>2454.3730324161124</v>
      </c>
      <c r="AP52" s="242">
        <f t="shared" si="28"/>
        <v>2455.0510416778588</v>
      </c>
      <c r="AQ52" s="242">
        <f t="shared" si="28"/>
        <v>2455.7290509396053</v>
      </c>
      <c r="AR52" s="242">
        <f t="shared" si="28"/>
        <v>2456.4070602013517</v>
      </c>
      <c r="AS52" s="242">
        <f t="shared" si="28"/>
        <v>2457.0850694630981</v>
      </c>
      <c r="AT52" s="242">
        <f t="shared" si="28"/>
        <v>2457.7630787248445</v>
      </c>
      <c r="AU52" s="242">
        <f t="shared" si="28"/>
        <v>2458.4410879865909</v>
      </c>
      <c r="AV52" s="242">
        <f t="shared" si="28"/>
        <v>2459.1190972483373</v>
      </c>
      <c r="AW52" s="242">
        <f t="shared" si="28"/>
        <v>2459.7971065100837</v>
      </c>
      <c r="AX52" s="242">
        <f t="shared" si="28"/>
        <v>2460.4751157718301</v>
      </c>
      <c r="AY52" s="242">
        <f t="shared" si="28"/>
        <v>2461.1531250335765</v>
      </c>
      <c r="AZ52" s="242">
        <f t="shared" si="28"/>
        <v>2461.831134295323</v>
      </c>
      <c r="BA52" s="242">
        <f t="shared" si="28"/>
        <v>2462.5091435570694</v>
      </c>
      <c r="BB52" s="242">
        <f t="shared" si="28"/>
        <v>2463.1871528188158</v>
      </c>
      <c r="BC52" s="242">
        <f t="shared" si="28"/>
        <v>2463.8651620805622</v>
      </c>
      <c r="BD52" s="242">
        <f t="shared" si="28"/>
        <v>2464.5431713423086</v>
      </c>
      <c r="BE52" s="242">
        <f t="shared" si="28"/>
        <v>2465.221180604055</v>
      </c>
      <c r="BF52" s="242">
        <f t="shared" si="28"/>
        <v>2465.8991898658014</v>
      </c>
      <c r="BG52" s="242">
        <f t="shared" si="28"/>
        <v>2466.5771991275478</v>
      </c>
      <c r="BH52" s="242">
        <f t="shared" si="28"/>
        <v>2467.2552083892942</v>
      </c>
      <c r="BI52" s="242">
        <f t="shared" si="28"/>
        <v>2467.9332176510406</v>
      </c>
      <c r="BJ52" s="242">
        <f t="shared" si="28"/>
        <v>2468.6112269127871</v>
      </c>
      <c r="BK52" s="242">
        <f t="shared" si="28"/>
        <v>2469.2892361745335</v>
      </c>
      <c r="BL52" s="242">
        <f t="shared" si="28"/>
        <v>2469.9672454362799</v>
      </c>
      <c r="BM52" s="242">
        <f t="shared" si="28"/>
        <v>2470.6452546980263</v>
      </c>
      <c r="BN52" s="242">
        <f t="shared" si="28"/>
        <v>2471.3232639597727</v>
      </c>
      <c r="BO52" s="242">
        <f t="shared" si="28"/>
        <v>2472.0012732215191</v>
      </c>
      <c r="BP52" s="242">
        <f t="shared" si="28"/>
        <v>2472.6792824832655</v>
      </c>
      <c r="BQ52" s="242">
        <f t="shared" si="28"/>
        <v>2473.3572917450119</v>
      </c>
      <c r="BR52" s="242">
        <f t="shared" si="28"/>
        <v>2474.0353010067583</v>
      </c>
      <c r="BS52" s="242">
        <f t="shared" si="24"/>
        <v>2474.7133102685048</v>
      </c>
      <c r="BT52" s="242">
        <f t="shared" si="24"/>
        <v>2475.3913195302512</v>
      </c>
      <c r="BU52" s="242">
        <f t="shared" si="24"/>
        <v>2476.0693287919976</v>
      </c>
      <c r="BV52" s="242">
        <f t="shared" si="24"/>
        <v>2476.747338053744</v>
      </c>
      <c r="BW52" s="242">
        <f t="shared" si="24"/>
        <v>2477.4253473154904</v>
      </c>
      <c r="BX52" s="242">
        <f t="shared" si="24"/>
        <v>2478.1033565772368</v>
      </c>
      <c r="BY52" s="242">
        <f t="shared" si="24"/>
        <v>2478.7813658389832</v>
      </c>
      <c r="BZ52" s="242">
        <f t="shared" si="24"/>
        <v>2479.4593751007296</v>
      </c>
      <c r="CA52" s="242">
        <f t="shared" si="24"/>
        <v>2480.137384362476</v>
      </c>
      <c r="CB52" s="242">
        <f t="shared" si="24"/>
        <v>2480.8153936242225</v>
      </c>
      <c r="CC52" s="242">
        <f t="shared" si="24"/>
        <v>2481.4934028859689</v>
      </c>
      <c r="CD52" s="242">
        <f t="shared" si="24"/>
        <v>2482.1714121477153</v>
      </c>
      <c r="CE52" s="242">
        <f t="shared" si="24"/>
        <v>2482.8494214094617</v>
      </c>
      <c r="CF52" s="242">
        <f t="shared" si="24"/>
        <v>2483.5274306712081</v>
      </c>
      <c r="CG52" s="242">
        <f t="shared" si="24"/>
        <v>2484.2054399329545</v>
      </c>
      <c r="CH52" s="242">
        <f t="shared" ref="CH52:CV52" si="29">(CG20+CH20)/2</f>
        <v>2484.8834491947009</v>
      </c>
      <c r="CI52" s="242">
        <f t="shared" si="29"/>
        <v>2485.5614584564473</v>
      </c>
      <c r="CJ52" s="242">
        <f t="shared" si="29"/>
        <v>2486.2394677181937</v>
      </c>
      <c r="CK52" s="242">
        <f t="shared" si="29"/>
        <v>2486.9174769799401</v>
      </c>
      <c r="CL52" s="242">
        <f t="shared" si="29"/>
        <v>2487.5954862416866</v>
      </c>
      <c r="CM52" s="242">
        <f t="shared" si="29"/>
        <v>2488.273495503433</v>
      </c>
      <c r="CN52" s="242">
        <f t="shared" si="29"/>
        <v>2488.9515047651794</v>
      </c>
      <c r="CO52" s="242">
        <f t="shared" si="29"/>
        <v>2489.6295140269258</v>
      </c>
      <c r="CP52" s="242">
        <f t="shared" si="29"/>
        <v>2490.3075232886722</v>
      </c>
      <c r="CQ52" s="242">
        <f t="shared" si="29"/>
        <v>2490.9855325504186</v>
      </c>
      <c r="CR52" s="242">
        <f t="shared" si="29"/>
        <v>2491.663541812165</v>
      </c>
      <c r="CS52" s="242">
        <f t="shared" si="29"/>
        <v>2492.3415510739114</v>
      </c>
      <c r="CT52" s="242">
        <f t="shared" si="29"/>
        <v>2493.0195603356578</v>
      </c>
      <c r="CU52" s="242">
        <f t="shared" si="29"/>
        <v>2493.6975695974043</v>
      </c>
      <c r="CV52" s="242">
        <f t="shared" si="29"/>
        <v>2494.3755788591507</v>
      </c>
    </row>
    <row r="53" spans="2:100" outlineLevel="1" x14ac:dyDescent="0.3">
      <c r="B53" s="154">
        <v>10</v>
      </c>
      <c r="C53" s="242" t="s">
        <v>179</v>
      </c>
      <c r="D53" s="143" t="s">
        <v>443</v>
      </c>
      <c r="E53" s="242">
        <f t="shared" si="25"/>
        <v>2486</v>
      </c>
      <c r="F53" s="242">
        <f t="shared" si="26"/>
        <v>2484.5</v>
      </c>
      <c r="G53" s="242">
        <f t="shared" si="28"/>
        <v>2481.5</v>
      </c>
      <c r="H53" s="242">
        <f t="shared" si="28"/>
        <v>2473.5</v>
      </c>
      <c r="I53" s="242">
        <f t="shared" si="28"/>
        <v>2463.5</v>
      </c>
      <c r="J53" s="242">
        <f t="shared" si="28"/>
        <v>2452.5</v>
      </c>
      <c r="K53" s="242">
        <f t="shared" si="28"/>
        <v>2442.5</v>
      </c>
      <c r="L53" s="242">
        <f t="shared" si="28"/>
        <v>2439</v>
      </c>
      <c r="M53" s="242">
        <f t="shared" si="28"/>
        <v>2438</v>
      </c>
      <c r="N53" s="242">
        <f t="shared" si="28"/>
        <v>2438</v>
      </c>
      <c r="O53" s="242">
        <f t="shared" si="28"/>
        <v>2436.5</v>
      </c>
      <c r="P53" s="242">
        <f t="shared" si="28"/>
        <v>2435</v>
      </c>
      <c r="Q53" s="242">
        <f t="shared" si="28"/>
        <v>2435</v>
      </c>
      <c r="R53" s="242">
        <f t="shared" si="28"/>
        <v>2437</v>
      </c>
      <c r="S53" s="242">
        <f t="shared" si="28"/>
        <v>2441</v>
      </c>
      <c r="T53" s="242">
        <f t="shared" si="28"/>
        <v>2444</v>
      </c>
      <c r="U53" s="242">
        <f t="shared" si="28"/>
        <v>2446</v>
      </c>
      <c r="V53" s="242">
        <f t="shared" si="28"/>
        <v>2449</v>
      </c>
      <c r="W53" s="242">
        <f t="shared" si="28"/>
        <v>2453</v>
      </c>
      <c r="X53" s="242">
        <f t="shared" si="28"/>
        <v>2456.5</v>
      </c>
      <c r="Y53" s="242">
        <f t="shared" si="28"/>
        <v>2461.5</v>
      </c>
      <c r="Z53" s="242">
        <f t="shared" si="28"/>
        <v>2467.5</v>
      </c>
      <c r="AA53" s="242">
        <f t="shared" si="28"/>
        <v>2465.5</v>
      </c>
      <c r="AB53" s="242">
        <f t="shared" si="28"/>
        <v>2469.5</v>
      </c>
      <c r="AC53" s="242">
        <f t="shared" si="28"/>
        <v>2491.5</v>
      </c>
      <c r="AD53" s="242">
        <f t="shared" si="28"/>
        <v>2508.5</v>
      </c>
      <c r="AE53" s="242">
        <f t="shared" si="28"/>
        <v>2508.5</v>
      </c>
      <c r="AF53" s="242">
        <f t="shared" si="28"/>
        <v>2503</v>
      </c>
      <c r="AG53" s="242">
        <f t="shared" si="28"/>
        <v>2488</v>
      </c>
      <c r="AH53" s="242">
        <f t="shared" si="28"/>
        <v>2476.5</v>
      </c>
      <c r="AI53" s="242">
        <f t="shared" si="28"/>
        <v>2481</v>
      </c>
      <c r="AJ53" s="242">
        <f t="shared" si="28"/>
        <v>2491.5</v>
      </c>
      <c r="AK53" s="242">
        <f t="shared" si="28"/>
        <v>2504</v>
      </c>
      <c r="AL53" s="242">
        <f t="shared" si="28"/>
        <v>2509.6484092863284</v>
      </c>
      <c r="AM53" s="242">
        <f t="shared" si="28"/>
        <v>2510.9452278589852</v>
      </c>
      <c r="AN53" s="242">
        <f t="shared" si="28"/>
        <v>2512.2420464316424</v>
      </c>
      <c r="AO53" s="242">
        <f t="shared" si="28"/>
        <v>2513.5388650042996</v>
      </c>
      <c r="AP53" s="242">
        <f t="shared" si="28"/>
        <v>2514.8356835769564</v>
      </c>
      <c r="AQ53" s="242">
        <f t="shared" si="28"/>
        <v>2516.1325021496132</v>
      </c>
      <c r="AR53" s="242">
        <f t="shared" si="28"/>
        <v>2517.4293207222699</v>
      </c>
      <c r="AS53" s="242">
        <f t="shared" si="28"/>
        <v>2518.7261392949267</v>
      </c>
      <c r="AT53" s="242">
        <f t="shared" si="28"/>
        <v>2520.0229578675835</v>
      </c>
      <c r="AU53" s="242">
        <f t="shared" si="28"/>
        <v>2521.3197764402412</v>
      </c>
      <c r="AV53" s="242">
        <f t="shared" si="28"/>
        <v>2522.616595012898</v>
      </c>
      <c r="AW53" s="242">
        <f t="shared" si="28"/>
        <v>2523.9134135855547</v>
      </c>
      <c r="AX53" s="242">
        <f t="shared" si="28"/>
        <v>2525.2102321582115</v>
      </c>
      <c r="AY53" s="242">
        <f t="shared" si="28"/>
        <v>2526.5070507308683</v>
      </c>
      <c r="AZ53" s="242">
        <f t="shared" si="28"/>
        <v>2527.8038693035251</v>
      </c>
      <c r="BA53" s="242">
        <f t="shared" si="28"/>
        <v>2529.1006878761823</v>
      </c>
      <c r="BB53" s="242">
        <f t="shared" si="28"/>
        <v>2530.3975064488395</v>
      </c>
      <c r="BC53" s="242">
        <f t="shared" si="28"/>
        <v>2531.6943250214963</v>
      </c>
      <c r="BD53" s="242">
        <f t="shared" si="28"/>
        <v>2532.9911435941531</v>
      </c>
      <c r="BE53" s="242">
        <f t="shared" si="28"/>
        <v>2534.2879621668098</v>
      </c>
      <c r="BF53" s="242">
        <f t="shared" si="28"/>
        <v>2535.5847807394666</v>
      </c>
      <c r="BG53" s="242">
        <f t="shared" si="28"/>
        <v>2536.8815993121239</v>
      </c>
      <c r="BH53" s="242">
        <f t="shared" si="28"/>
        <v>2538.1784178847811</v>
      </c>
      <c r="BI53" s="242">
        <f t="shared" si="28"/>
        <v>2539.4752364574379</v>
      </c>
      <c r="BJ53" s="242">
        <f t="shared" si="28"/>
        <v>2540.7720550300946</v>
      </c>
      <c r="BK53" s="242">
        <f t="shared" si="28"/>
        <v>2542.0688736027514</v>
      </c>
      <c r="BL53" s="242">
        <f t="shared" si="28"/>
        <v>2543.3656921754082</v>
      </c>
      <c r="BM53" s="242">
        <f t="shared" si="28"/>
        <v>2544.6625107480654</v>
      </c>
      <c r="BN53" s="242">
        <f t="shared" si="28"/>
        <v>2545.9593293207226</v>
      </c>
      <c r="BO53" s="242">
        <f t="shared" si="28"/>
        <v>2547.2561478933794</v>
      </c>
      <c r="BP53" s="242">
        <f t="shared" si="28"/>
        <v>2548.5529664660362</v>
      </c>
      <c r="BQ53" s="242">
        <f t="shared" si="28"/>
        <v>2549.849785038693</v>
      </c>
      <c r="BR53" s="242">
        <f t="shared" si="28"/>
        <v>2551.1466036113497</v>
      </c>
      <c r="BS53" s="242">
        <f t="shared" ref="BS53:CV61" si="30">(BR21+BS21)/2</f>
        <v>2552.443422184007</v>
      </c>
      <c r="BT53" s="242">
        <f t="shared" si="30"/>
        <v>2553.7402407566642</v>
      </c>
      <c r="BU53" s="242">
        <f t="shared" si="30"/>
        <v>2555.037059329321</v>
      </c>
      <c r="BV53" s="242">
        <f t="shared" si="30"/>
        <v>2556.3338779019778</v>
      </c>
      <c r="BW53" s="242">
        <f t="shared" si="30"/>
        <v>2557.6306964746345</v>
      </c>
      <c r="BX53" s="242">
        <f t="shared" si="30"/>
        <v>2558.9275150472913</v>
      </c>
      <c r="BY53" s="242">
        <f t="shared" si="30"/>
        <v>2560.2243336199481</v>
      </c>
      <c r="BZ53" s="242">
        <f t="shared" si="30"/>
        <v>2561.5211521926058</v>
      </c>
      <c r="CA53" s="242">
        <f t="shared" si="30"/>
        <v>2562.8179707652625</v>
      </c>
      <c r="CB53" s="242">
        <f t="shared" si="30"/>
        <v>2564.1147893379193</v>
      </c>
      <c r="CC53" s="242">
        <f t="shared" si="30"/>
        <v>2565.4116079105761</v>
      </c>
      <c r="CD53" s="242">
        <f t="shared" si="30"/>
        <v>2566.7084264832329</v>
      </c>
      <c r="CE53" s="242">
        <f t="shared" si="30"/>
        <v>2568.0052450558896</v>
      </c>
      <c r="CF53" s="242">
        <f t="shared" si="30"/>
        <v>2569.3020636285469</v>
      </c>
      <c r="CG53" s="242">
        <f t="shared" si="30"/>
        <v>2570.5988822012041</v>
      </c>
      <c r="CH53" s="242">
        <f t="shared" si="30"/>
        <v>2571.8957007738609</v>
      </c>
      <c r="CI53" s="242">
        <f t="shared" si="30"/>
        <v>2573.1925193465177</v>
      </c>
      <c r="CJ53" s="242">
        <f t="shared" si="30"/>
        <v>2574.4893379191744</v>
      </c>
      <c r="CK53" s="242">
        <f t="shared" si="30"/>
        <v>2575.7861564918312</v>
      </c>
      <c r="CL53" s="242">
        <f t="shared" si="30"/>
        <v>2577.0829750644884</v>
      </c>
      <c r="CM53" s="242">
        <f t="shared" si="30"/>
        <v>2578.3797936371457</v>
      </c>
      <c r="CN53" s="242">
        <f t="shared" si="30"/>
        <v>2579.6766122098024</v>
      </c>
      <c r="CO53" s="242">
        <f t="shared" si="30"/>
        <v>2580.9734307824592</v>
      </c>
      <c r="CP53" s="242">
        <f t="shared" si="30"/>
        <v>2582.270249355116</v>
      </c>
      <c r="CQ53" s="242">
        <f t="shared" si="30"/>
        <v>2583.5670679277728</v>
      </c>
      <c r="CR53" s="242">
        <f t="shared" si="30"/>
        <v>2584.86388650043</v>
      </c>
      <c r="CS53" s="242">
        <f t="shared" si="30"/>
        <v>2586.1607050730872</v>
      </c>
      <c r="CT53" s="242">
        <f t="shared" si="30"/>
        <v>2587.457523645744</v>
      </c>
      <c r="CU53" s="242">
        <f t="shared" si="30"/>
        <v>2588.7543422184008</v>
      </c>
      <c r="CV53" s="242">
        <f t="shared" si="30"/>
        <v>2590.0511607910576</v>
      </c>
    </row>
    <row r="54" spans="2:100" outlineLevel="1" x14ac:dyDescent="0.3">
      <c r="B54" s="154">
        <v>11</v>
      </c>
      <c r="C54" s="242" t="s">
        <v>180</v>
      </c>
      <c r="D54" s="143" t="s">
        <v>443</v>
      </c>
      <c r="E54" s="242">
        <f t="shared" si="25"/>
        <v>12332</v>
      </c>
      <c r="F54" s="242">
        <f t="shared" si="26"/>
        <v>11825</v>
      </c>
      <c r="G54" s="242">
        <f t="shared" si="28"/>
        <v>10908</v>
      </c>
      <c r="H54" s="242">
        <f t="shared" si="28"/>
        <v>9961</v>
      </c>
      <c r="I54" s="242">
        <f t="shared" si="28"/>
        <v>8655</v>
      </c>
      <c r="J54" s="242">
        <f t="shared" si="28"/>
        <v>6953</v>
      </c>
      <c r="K54" s="242">
        <f t="shared" si="28"/>
        <v>5693</v>
      </c>
      <c r="L54" s="242">
        <f t="shared" si="28"/>
        <v>4005.5</v>
      </c>
      <c r="M54" s="242">
        <f t="shared" si="28"/>
        <v>2621</v>
      </c>
      <c r="N54" s="242">
        <f t="shared" si="28"/>
        <v>2613.5</v>
      </c>
      <c r="O54" s="242">
        <f t="shared" si="28"/>
        <v>2614</v>
      </c>
      <c r="P54" s="242">
        <f t="shared" si="28"/>
        <v>2589</v>
      </c>
      <c r="Q54" s="242">
        <f t="shared" si="28"/>
        <v>2586.5</v>
      </c>
      <c r="R54" s="242">
        <f t="shared" si="28"/>
        <v>2668</v>
      </c>
      <c r="S54" s="242">
        <f t="shared" si="28"/>
        <v>2824</v>
      </c>
      <c r="T54" s="242">
        <f t="shared" si="28"/>
        <v>2986.5</v>
      </c>
      <c r="U54" s="242">
        <f t="shared" si="28"/>
        <v>3141.5</v>
      </c>
      <c r="V54" s="242">
        <f t="shared" si="28"/>
        <v>3278.5</v>
      </c>
      <c r="W54" s="242">
        <f t="shared" si="28"/>
        <v>3405</v>
      </c>
      <c r="X54" s="242">
        <f t="shared" si="28"/>
        <v>3527.5</v>
      </c>
      <c r="Y54" s="242">
        <f t="shared" si="28"/>
        <v>3645</v>
      </c>
      <c r="Z54" s="242">
        <f t="shared" si="28"/>
        <v>3595</v>
      </c>
      <c r="AA54" s="242">
        <f t="shared" si="28"/>
        <v>3216.5</v>
      </c>
      <c r="AB54" s="242">
        <f t="shared" si="28"/>
        <v>2934.5</v>
      </c>
      <c r="AC54" s="242">
        <f t="shared" si="28"/>
        <v>2929</v>
      </c>
      <c r="AD54" s="242">
        <f t="shared" si="28"/>
        <v>2918</v>
      </c>
      <c r="AE54" s="242">
        <f t="shared" si="28"/>
        <v>2870</v>
      </c>
      <c r="AF54" s="242">
        <f t="shared" si="28"/>
        <v>2843</v>
      </c>
      <c r="AG54" s="242">
        <f t="shared" si="28"/>
        <v>2772</v>
      </c>
      <c r="AH54" s="242">
        <f t="shared" si="28"/>
        <v>2712</v>
      </c>
      <c r="AI54" s="242">
        <f t="shared" si="28"/>
        <v>2738.5</v>
      </c>
      <c r="AJ54" s="242">
        <f t="shared" si="28"/>
        <v>2730.5</v>
      </c>
      <c r="AK54" s="242">
        <f t="shared" si="28"/>
        <v>2701</v>
      </c>
      <c r="AL54" s="242">
        <f t="shared" si="28"/>
        <v>2681.7804108844193</v>
      </c>
      <c r="AM54" s="242">
        <f t="shared" si="28"/>
        <v>2664.0053015865396</v>
      </c>
      <c r="AN54" s="242">
        <f t="shared" si="28"/>
        <v>2647.5104985715589</v>
      </c>
      <c r="AO54" s="242">
        <f t="shared" si="28"/>
        <v>2632.2037838873634</v>
      </c>
      <c r="AP54" s="242">
        <f t="shared" si="28"/>
        <v>2617.9995818601815</v>
      </c>
      <c r="AQ54" s="242">
        <f t="shared" si="28"/>
        <v>2604.8184806642907</v>
      </c>
      <c r="AR54" s="242">
        <f t="shared" si="28"/>
        <v>2592.5867883521269</v>
      </c>
      <c r="AS54" s="242">
        <f t="shared" si="28"/>
        <v>2581.2361208626689</v>
      </c>
      <c r="AT54" s="242">
        <f t="shared" si="28"/>
        <v>2570.7030197047761</v>
      </c>
      <c r="AU54" s="242">
        <f t="shared" si="28"/>
        <v>2560.928597178045</v>
      </c>
      <c r="AV54" s="242">
        <f t="shared" si="28"/>
        <v>2551.8582071477085</v>
      </c>
      <c r="AW54" s="242">
        <f t="shared" si="28"/>
        <v>2543.4411395329798</v>
      </c>
      <c r="AX54" s="242">
        <f t="shared" si="28"/>
        <v>2535.6303368007966</v>
      </c>
      <c r="AY54" s="242">
        <f t="shared" si="28"/>
        <v>2528.3821308799693</v>
      </c>
      <c r="AZ54" s="242">
        <f t="shared" si="28"/>
        <v>2521.6559990248852</v>
      </c>
      <c r="BA54" s="242">
        <f t="shared" si="28"/>
        <v>2515.4143372638728</v>
      </c>
      <c r="BB54" s="242">
        <f t="shared" si="28"/>
        <v>2509.6222501656334</v>
      </c>
      <c r="BC54" s="242">
        <f t="shared" si="28"/>
        <v>2504.2473557483895</v>
      </c>
      <c r="BD54" s="242">
        <f t="shared" si="28"/>
        <v>2499.2596044410411</v>
      </c>
      <c r="BE54" s="242">
        <f t="shared" si="28"/>
        <v>2494.6311110841962</v>
      </c>
      <c r="BF54" s="242">
        <f t="shared" si="28"/>
        <v>2490.3359990318377</v>
      </c>
      <c r="BG54" s="242">
        <f t="shared" si="28"/>
        <v>2486.3502554820434</v>
      </c>
      <c r="BH54" s="242">
        <f t="shared" si="28"/>
        <v>2482.6515972279449</v>
      </c>
      <c r="BI54" s="242">
        <f t="shared" si="28"/>
        <v>2479.2193460783919</v>
      </c>
      <c r="BJ54" s="242">
        <f t="shared" si="28"/>
        <v>2476.0343132518101</v>
      </c>
      <c r="BK54" s="242">
        <f t="shared" si="28"/>
        <v>2473.0786920969531</v>
      </c>
      <c r="BL54" s="242">
        <f t="shared" si="28"/>
        <v>2470.3359585407607</v>
      </c>
      <c r="BM54" s="242">
        <f t="shared" si="28"/>
        <v>2467.7907787067679</v>
      </c>
      <c r="BN54" s="242">
        <f t="shared" si="28"/>
        <v>2465.4289231875782</v>
      </c>
      <c r="BO54" s="242">
        <f t="shared" si="28"/>
        <v>2463.2371874921168</v>
      </c>
      <c r="BP54" s="242">
        <f t="shared" si="28"/>
        <v>2461.203318222922</v>
      </c>
      <c r="BQ54" s="242">
        <f t="shared" si="28"/>
        <v>2459.3159445707333</v>
      </c>
      <c r="BR54" s="242">
        <f t="shared" si="28"/>
        <v>2457.5645147433943</v>
      </c>
      <c r="BS54" s="242">
        <f t="shared" si="30"/>
        <v>2455.9392369736552</v>
      </c>
      <c r="BT54" s="242">
        <f t="shared" si="30"/>
        <v>2454.4310247760704</v>
      </c>
      <c r="BU54" s="242">
        <f t="shared" si="30"/>
        <v>2453.0314461469297</v>
      </c>
      <c r="BV54" s="242">
        <f t="shared" si="30"/>
        <v>2451.732676423223</v>
      </c>
      <c r="BW54" s="242">
        <f t="shared" si="30"/>
        <v>2450.5274545370821</v>
      </c>
      <c r="BX54" s="242">
        <f t="shared" si="30"/>
        <v>2449.4090424211226</v>
      </c>
      <c r="BY54" s="242">
        <f t="shared" si="30"/>
        <v>2448.3711873377497</v>
      </c>
      <c r="BZ54" s="242">
        <f t="shared" si="30"/>
        <v>2447.4080869218005</v>
      </c>
      <c r="CA54" s="242">
        <f t="shared" si="30"/>
        <v>2446.5143567411023</v>
      </c>
      <c r="CB54" s="242">
        <f t="shared" si="30"/>
        <v>2445.6850001935773</v>
      </c>
      <c r="CC54" s="242">
        <f t="shared" si="30"/>
        <v>2444.9153805726028</v>
      </c>
      <c r="CD54" s="242">
        <f t="shared" si="30"/>
        <v>2444.2011951444465</v>
      </c>
      <c r="CE54" s="242">
        <f t="shared" si="30"/>
        <v>2443.5384510928525</v>
      </c>
      <c r="CF54" s="242">
        <f t="shared" si="30"/>
        <v>2442.9234431962932</v>
      </c>
      <c r="CG54" s="242">
        <f t="shared" si="30"/>
        <v>2442.3527331130863</v>
      </c>
      <c r="CH54" s="242">
        <f t="shared" si="30"/>
        <v>2441.8231301585615</v>
      </c>
      <c r="CI54" s="242">
        <f t="shared" si="30"/>
        <v>2441.331673466811</v>
      </c>
      <c r="CJ54" s="242">
        <f t="shared" si="30"/>
        <v>2440.8756154372954</v>
      </c>
      <c r="CK54" s="242">
        <f t="shared" si="30"/>
        <v>2440.4524063737563</v>
      </c>
      <c r="CL54" s="242">
        <f t="shared" si="30"/>
        <v>2440.059680229559</v>
      </c>
      <c r="CM54" s="242">
        <f t="shared" si="30"/>
        <v>2439.6952413797717</v>
      </c>
      <c r="CN54" s="242">
        <f t="shared" si="30"/>
        <v>2439.3570523460221</v>
      </c>
      <c r="CO54" s="242">
        <f t="shared" si="30"/>
        <v>2439.0432224055112</v>
      </c>
      <c r="CP54" s="242">
        <f t="shared" si="30"/>
        <v>2438.7519970204976</v>
      </c>
      <c r="CQ54" s="242">
        <f t="shared" si="30"/>
        <v>2438.4817480291549</v>
      </c>
      <c r="CR54" s="242">
        <f t="shared" si="30"/>
        <v>2438.2309645429614</v>
      </c>
      <c r="CS54" s="242">
        <f t="shared" si="30"/>
        <v>2437.998244499734</v>
      </c>
      <c r="CT54" s="242">
        <f t="shared" si="30"/>
        <v>2437.7822868250805</v>
      </c>
      <c r="CU54" s="242">
        <f t="shared" si="30"/>
        <v>2437.5818841584482</v>
      </c>
      <c r="CV54" s="242">
        <f t="shared" si="30"/>
        <v>2437.3959161030971</v>
      </c>
    </row>
    <row r="55" spans="2:100" outlineLevel="1" x14ac:dyDescent="0.3">
      <c r="B55" s="154">
        <v>12</v>
      </c>
      <c r="C55" s="242" t="s">
        <v>181</v>
      </c>
      <c r="D55" s="143" t="s">
        <v>443</v>
      </c>
      <c r="E55" s="242">
        <f t="shared" si="25"/>
        <v>3193</v>
      </c>
      <c r="F55" s="242">
        <f t="shared" si="26"/>
        <v>3180</v>
      </c>
      <c r="G55" s="242">
        <f t="shared" si="28"/>
        <v>3157.5</v>
      </c>
      <c r="H55" s="242">
        <f t="shared" si="28"/>
        <v>3144</v>
      </c>
      <c r="I55" s="242">
        <f t="shared" si="28"/>
        <v>3127</v>
      </c>
      <c r="J55" s="242">
        <f t="shared" si="28"/>
        <v>3012.5</v>
      </c>
      <c r="K55" s="242">
        <f t="shared" si="28"/>
        <v>2861</v>
      </c>
      <c r="L55" s="242">
        <f t="shared" si="28"/>
        <v>2653.5</v>
      </c>
      <c r="M55" s="242">
        <f t="shared" si="28"/>
        <v>2493.5</v>
      </c>
      <c r="N55" s="242">
        <f t="shared" si="28"/>
        <v>2499</v>
      </c>
      <c r="O55" s="242">
        <f t="shared" si="28"/>
        <v>2505</v>
      </c>
      <c r="P55" s="242">
        <f t="shared" si="28"/>
        <v>2502.5</v>
      </c>
      <c r="Q55" s="242">
        <f t="shared" si="28"/>
        <v>2519</v>
      </c>
      <c r="R55" s="242">
        <f t="shared" si="28"/>
        <v>2612</v>
      </c>
      <c r="S55" s="242">
        <f t="shared" si="28"/>
        <v>2772.5</v>
      </c>
      <c r="T55" s="242">
        <f t="shared" si="28"/>
        <v>2929</v>
      </c>
      <c r="U55" s="242">
        <f t="shared" si="28"/>
        <v>3058</v>
      </c>
      <c r="V55" s="242">
        <f t="shared" si="28"/>
        <v>3195</v>
      </c>
      <c r="W55" s="242">
        <f t="shared" si="28"/>
        <v>3315</v>
      </c>
      <c r="X55" s="242">
        <f t="shared" si="28"/>
        <v>3403.5</v>
      </c>
      <c r="Y55" s="242">
        <f t="shared" si="28"/>
        <v>3455.5</v>
      </c>
      <c r="Z55" s="242">
        <f t="shared" si="28"/>
        <v>3372</v>
      </c>
      <c r="AA55" s="242">
        <f t="shared" si="28"/>
        <v>3039</v>
      </c>
      <c r="AB55" s="242">
        <f t="shared" si="28"/>
        <v>2755.5</v>
      </c>
      <c r="AC55" s="242">
        <f t="shared" si="28"/>
        <v>2724</v>
      </c>
      <c r="AD55" s="242">
        <f t="shared" si="28"/>
        <v>2724</v>
      </c>
      <c r="AE55" s="242">
        <f t="shared" si="28"/>
        <v>2713.5</v>
      </c>
      <c r="AF55" s="242">
        <f t="shared" si="28"/>
        <v>2717.5</v>
      </c>
      <c r="AG55" s="242">
        <f t="shared" si="28"/>
        <v>2668.5</v>
      </c>
      <c r="AH55" s="242">
        <f t="shared" si="28"/>
        <v>2613</v>
      </c>
      <c r="AI55" s="242">
        <f t="shared" si="28"/>
        <v>2620</v>
      </c>
      <c r="AJ55" s="242">
        <f t="shared" si="28"/>
        <v>2626</v>
      </c>
      <c r="AK55" s="242">
        <f t="shared" si="28"/>
        <v>2638.5</v>
      </c>
      <c r="AL55" s="242">
        <f t="shared" si="28"/>
        <v>2649.0510228228131</v>
      </c>
      <c r="AM55" s="242">
        <f t="shared" si="28"/>
        <v>2647.1614457492105</v>
      </c>
      <c r="AN55" s="242">
        <f t="shared" si="28"/>
        <v>2645.2885492850714</v>
      </c>
      <c r="AO55" s="242">
        <f t="shared" si="28"/>
        <v>2643.4321861790695</v>
      </c>
      <c r="AP55" s="242">
        <f t="shared" si="28"/>
        <v>2641.5922104797664</v>
      </c>
      <c r="AQ55" s="242">
        <f t="shared" si="28"/>
        <v>2639.7684775241401</v>
      </c>
      <c r="AR55" s="242">
        <f t="shared" si="28"/>
        <v>2637.9608439262083</v>
      </c>
      <c r="AS55" s="242">
        <f t="shared" si="28"/>
        <v>2636.1691675657567</v>
      </c>
      <c r="AT55" s="242">
        <f t="shared" si="28"/>
        <v>2634.3933075771656</v>
      </c>
      <c r="AU55" s="242">
        <f t="shared" si="28"/>
        <v>2632.6331243383333</v>
      </c>
      <c r="AV55" s="242">
        <f t="shared" si="28"/>
        <v>2630.8884794596993</v>
      </c>
      <c r="AW55" s="242">
        <f t="shared" si="28"/>
        <v>2629.1592357733639</v>
      </c>
      <c r="AX55" s="242">
        <f t="shared" si="28"/>
        <v>2627.4452573223043</v>
      </c>
      <c r="AY55" s="242">
        <f t="shared" si="28"/>
        <v>2625.7464093496837</v>
      </c>
      <c r="AZ55" s="242">
        <f t="shared" si="28"/>
        <v>2624.0625582882594</v>
      </c>
      <c r="BA55" s="242">
        <f t="shared" si="28"/>
        <v>2622.3935717498771</v>
      </c>
      <c r="BB55" s="242">
        <f t="shared" si="28"/>
        <v>2620.7393185150663</v>
      </c>
      <c r="BC55" s="242">
        <f t="shared" si="28"/>
        <v>2619.0996685227219</v>
      </c>
      <c r="BD55" s="242">
        <f t="shared" si="28"/>
        <v>2617.4744928598784</v>
      </c>
      <c r="BE55" s="242">
        <f t="shared" si="28"/>
        <v>2615.8636637515742</v>
      </c>
      <c r="BF55" s="242">
        <f t="shared" si="28"/>
        <v>2614.2670545508058</v>
      </c>
      <c r="BG55" s="242">
        <f t="shared" si="28"/>
        <v>2612.6845397285715</v>
      </c>
      <c r="BH55" s="242">
        <f t="shared" si="28"/>
        <v>2611.1159948640006</v>
      </c>
      <c r="BI55" s="242">
        <f t="shared" si="28"/>
        <v>2609.5612966345734</v>
      </c>
      <c r="BJ55" s="242">
        <f t="shared" si="28"/>
        <v>2608.0203228064215</v>
      </c>
      <c r="BK55" s="242">
        <f t="shared" si="28"/>
        <v>2606.4929522247212</v>
      </c>
      <c r="BL55" s="242">
        <f t="shared" si="28"/>
        <v>2604.9790648041667</v>
      </c>
      <c r="BM55" s="242">
        <f t="shared" si="28"/>
        <v>2603.4785415195279</v>
      </c>
      <c r="BN55" s="242">
        <f t="shared" si="28"/>
        <v>2601.9912643962934</v>
      </c>
      <c r="BO55" s="242">
        <f t="shared" si="28"/>
        <v>2600.5171165013944</v>
      </c>
      <c r="BP55" s="242">
        <f t="shared" si="28"/>
        <v>2599.0559819340124</v>
      </c>
      <c r="BQ55" s="242">
        <f t="shared" si="28"/>
        <v>2597.607745816465</v>
      </c>
      <c r="BR55" s="242">
        <f t="shared" si="28"/>
        <v>2596.1722942851757</v>
      </c>
      <c r="BS55" s="242">
        <f t="shared" si="30"/>
        <v>2594.7495144817203</v>
      </c>
      <c r="BT55" s="242">
        <f t="shared" si="30"/>
        <v>2593.3392945439546</v>
      </c>
      <c r="BU55" s="242">
        <f t="shared" si="30"/>
        <v>2591.9415235972192</v>
      </c>
      <c r="BV55" s="242">
        <f t="shared" si="30"/>
        <v>2590.5560917456223</v>
      </c>
      <c r="BW55" s="242">
        <f t="shared" si="30"/>
        <v>2589.1828900634</v>
      </c>
      <c r="BX55" s="242">
        <f t="shared" si="30"/>
        <v>2587.8218105863498</v>
      </c>
      <c r="BY55" s="242">
        <f t="shared" si="30"/>
        <v>2586.4727463033478</v>
      </c>
      <c r="BZ55" s="242">
        <f t="shared" si="30"/>
        <v>2585.1355911479277</v>
      </c>
      <c r="CA55" s="242">
        <f t="shared" si="30"/>
        <v>2583.8102399899476</v>
      </c>
      <c r="CB55" s="242">
        <f t="shared" si="30"/>
        <v>2582.496588627323</v>
      </c>
      <c r="CC55" s="242">
        <f t="shared" si="30"/>
        <v>2581.1945337778329</v>
      </c>
      <c r="CD55" s="242">
        <f t="shared" si="30"/>
        <v>2579.9039730709992</v>
      </c>
      <c r="CE55" s="242">
        <f t="shared" si="30"/>
        <v>2578.6248050400404</v>
      </c>
      <c r="CF55" s="242">
        <f t="shared" si="30"/>
        <v>2577.3569291138929</v>
      </c>
      <c r="CG55" s="242">
        <f t="shared" si="30"/>
        <v>2576.1002456093029</v>
      </c>
      <c r="CH55" s="242">
        <f t="shared" si="30"/>
        <v>2574.8546557229893</v>
      </c>
      <c r="CI55" s="242">
        <f t="shared" si="30"/>
        <v>2573.6200615238786</v>
      </c>
      <c r="CJ55" s="242">
        <f t="shared" si="30"/>
        <v>2572.3963659454007</v>
      </c>
      <c r="CK55" s="242">
        <f t="shared" si="30"/>
        <v>2571.1834727778605</v>
      </c>
      <c r="CL55" s="242">
        <f t="shared" si="30"/>
        <v>2569.9812866608722</v>
      </c>
      <c r="CM55" s="242">
        <f t="shared" si="30"/>
        <v>2568.7897130758633</v>
      </c>
      <c r="CN55" s="242">
        <f t="shared" si="30"/>
        <v>2567.6086583386418</v>
      </c>
      <c r="CO55" s="242">
        <f t="shared" si="30"/>
        <v>2566.4380295920305</v>
      </c>
      <c r="CP55" s="242">
        <f t="shared" si="30"/>
        <v>2565.2777347985675</v>
      </c>
      <c r="CQ55" s="242">
        <f t="shared" si="30"/>
        <v>2564.1276827332713</v>
      </c>
      <c r="CR55" s="242">
        <f t="shared" si="30"/>
        <v>2562.9877829764628</v>
      </c>
      <c r="CS55" s="242">
        <f t="shared" si="30"/>
        <v>2561.8579459066641</v>
      </c>
      <c r="CT55" s="242">
        <f t="shared" si="30"/>
        <v>2560.7380826935459</v>
      </c>
      <c r="CU55" s="242">
        <f t="shared" si="30"/>
        <v>2559.6281052909471</v>
      </c>
      <c r="CV55" s="242">
        <f t="shared" si="30"/>
        <v>2558.5279264299506</v>
      </c>
    </row>
    <row r="56" spans="2:100" outlineLevel="1" x14ac:dyDescent="0.3">
      <c r="B56" s="154">
        <v>13</v>
      </c>
      <c r="C56" s="242" t="s">
        <v>361</v>
      </c>
      <c r="D56" s="143" t="s">
        <v>443</v>
      </c>
      <c r="E56" s="242">
        <f t="shared" si="25"/>
        <v>6435</v>
      </c>
      <c r="F56" s="242">
        <f t="shared" si="26"/>
        <v>6379.5</v>
      </c>
      <c r="G56" s="242">
        <f t="shared" si="28"/>
        <v>6287</v>
      </c>
      <c r="H56" s="242">
        <f t="shared" si="28"/>
        <v>6153.5</v>
      </c>
      <c r="I56" s="242">
        <f t="shared" si="28"/>
        <v>5591</v>
      </c>
      <c r="J56" s="242">
        <f t="shared" si="28"/>
        <v>4594.5</v>
      </c>
      <c r="K56" s="242">
        <f t="shared" si="28"/>
        <v>3920.5</v>
      </c>
      <c r="L56" s="242">
        <f t="shared" si="28"/>
        <v>3182</v>
      </c>
      <c r="M56" s="242">
        <f t="shared" si="28"/>
        <v>2570</v>
      </c>
      <c r="N56" s="242">
        <f t="shared" si="28"/>
        <v>2571.5</v>
      </c>
      <c r="O56" s="242">
        <f t="shared" si="28"/>
        <v>2572.5</v>
      </c>
      <c r="P56" s="242">
        <f t="shared" si="28"/>
        <v>2556.5</v>
      </c>
      <c r="Q56" s="242">
        <f t="shared" si="28"/>
        <v>2583</v>
      </c>
      <c r="R56" s="242">
        <f t="shared" si="28"/>
        <v>2686</v>
      </c>
      <c r="S56" s="242">
        <f t="shared" si="28"/>
        <v>2843</v>
      </c>
      <c r="T56" s="242">
        <f t="shared" si="28"/>
        <v>2980.5</v>
      </c>
      <c r="U56" s="242">
        <f t="shared" si="28"/>
        <v>3080.5</v>
      </c>
      <c r="V56" s="242">
        <f t="shared" si="28"/>
        <v>3242.5</v>
      </c>
      <c r="W56" s="242">
        <f t="shared" si="28"/>
        <v>3507.5</v>
      </c>
      <c r="X56" s="242">
        <f t="shared" si="28"/>
        <v>3675.5</v>
      </c>
      <c r="Y56" s="242">
        <f t="shared" si="28"/>
        <v>3690</v>
      </c>
      <c r="Z56" s="242">
        <f t="shared" si="28"/>
        <v>3575.5</v>
      </c>
      <c r="AA56" s="242">
        <f t="shared" si="28"/>
        <v>3156</v>
      </c>
      <c r="AB56" s="242">
        <f t="shared" si="28"/>
        <v>2828</v>
      </c>
      <c r="AC56" s="242">
        <f t="shared" si="28"/>
        <v>2841</v>
      </c>
      <c r="AD56" s="242">
        <f t="shared" si="28"/>
        <v>2858.5</v>
      </c>
      <c r="AE56" s="242">
        <f t="shared" si="28"/>
        <v>2856</v>
      </c>
      <c r="AF56" s="242">
        <f t="shared" si="28"/>
        <v>2868.5</v>
      </c>
      <c r="AG56" s="242">
        <f t="shared" si="28"/>
        <v>2783</v>
      </c>
      <c r="AH56" s="242">
        <f t="shared" ref="G56:BR60" si="31">(AG24+AH24)/2</f>
        <v>2700</v>
      </c>
      <c r="AI56" s="242">
        <f t="shared" si="31"/>
        <v>2714</v>
      </c>
      <c r="AJ56" s="242">
        <f t="shared" si="31"/>
        <v>2708</v>
      </c>
      <c r="AK56" s="242">
        <f t="shared" si="31"/>
        <v>2701.5</v>
      </c>
      <c r="AL56" s="242">
        <f t="shared" si="31"/>
        <v>2700.3655118641282</v>
      </c>
      <c r="AM56" s="242">
        <f t="shared" si="31"/>
        <v>2687.4201858337447</v>
      </c>
      <c r="AN56" s="242">
        <f t="shared" si="31"/>
        <v>2675.1063716560348</v>
      </c>
      <c r="AO56" s="242">
        <f t="shared" si="31"/>
        <v>2663.3932622876582</v>
      </c>
      <c r="AP56" s="242">
        <f t="shared" si="31"/>
        <v>2652.2515535453012</v>
      </c>
      <c r="AQ56" s="242">
        <f t="shared" si="31"/>
        <v>2641.6533707916542</v>
      </c>
      <c r="AR56" s="242">
        <f t="shared" si="31"/>
        <v>2631.5721991978662</v>
      </c>
      <c r="AS56" s="242">
        <f t="shared" si="31"/>
        <v>2621.9828174080094</v>
      </c>
      <c r="AT56" s="242">
        <f t="shared" si="31"/>
        <v>2612.8612344395879</v>
      </c>
      <c r="AU56" s="242">
        <f t="shared" si="31"/>
        <v>2604.184629662228</v>
      </c>
      <c r="AV56" s="242">
        <f t="shared" si="31"/>
        <v>2595.9312957043899</v>
      </c>
      <c r="AW56" s="242">
        <f t="shared" si="31"/>
        <v>2588.0805841452629</v>
      </c>
      <c r="AX56" s="242">
        <f t="shared" si="31"/>
        <v>2580.6128538559678</v>
      </c>
      <c r="AY56" s="242">
        <f t="shared" si="31"/>
        <v>2573.5094218608365</v>
      </c>
      <c r="AZ56" s="242">
        <f t="shared" si="31"/>
        <v>2566.7525165958205</v>
      </c>
      <c r="BA56" s="242">
        <f t="shared" si="31"/>
        <v>2560.3252334470985</v>
      </c>
      <c r="BB56" s="242">
        <f t="shared" si="31"/>
        <v>2554.2114924586413</v>
      </c>
      <c r="BC56" s="242">
        <f t="shared" si="31"/>
        <v>2548.395998102932</v>
      </c>
      <c r="BD56" s="242">
        <f t="shared" si="31"/>
        <v>2542.8642010141875</v>
      </c>
      <c r="BE56" s="242">
        <f t="shared" si="31"/>
        <v>2537.6022615883498</v>
      </c>
      <c r="BF56" s="242">
        <f t="shared" si="31"/>
        <v>2532.5970153587796</v>
      </c>
      <c r="BG56" s="242">
        <f t="shared" si="31"/>
        <v>2527.835940061027</v>
      </c>
      <c r="BH56" s="242">
        <f t="shared" si="31"/>
        <v>2523.3071243042818</v>
      </c>
      <c r="BI56" s="242">
        <f t="shared" si="31"/>
        <v>2518.9992377711224</v>
      </c>
      <c r="BJ56" s="242">
        <f t="shared" si="31"/>
        <v>2514.9015028710132</v>
      </c>
      <c r="BK56" s="242">
        <f t="shared" si="31"/>
        <v>2511.0036677766302</v>
      </c>
      <c r="BL56" s="242">
        <f t="shared" si="31"/>
        <v>2507.295980775551</v>
      </c>
      <c r="BM56" s="242">
        <f t="shared" si="31"/>
        <v>2503.7691658731492</v>
      </c>
      <c r="BN56" s="242">
        <f t="shared" si="31"/>
        <v>2500.4143995856548</v>
      </c>
      <c r="BO56" s="242">
        <f t="shared" si="31"/>
        <v>2497.2232888653152</v>
      </c>
      <c r="BP56" s="242">
        <f t="shared" si="31"/>
        <v>2494.1878501024339</v>
      </c>
      <c r="BQ56" s="242">
        <f t="shared" si="31"/>
        <v>2491.3004891517548</v>
      </c>
      <c r="BR56" s="242">
        <f t="shared" si="31"/>
        <v>2488.5539823332174</v>
      </c>
      <c r="BS56" s="242">
        <f t="shared" si="30"/>
        <v>2485.9414583595526</v>
      </c>
      <c r="BT56" s="242">
        <f t="shared" si="30"/>
        <v>2483.4563811455046</v>
      </c>
      <c r="BU56" s="242">
        <f t="shared" si="30"/>
        <v>2481.0925334556728</v>
      </c>
      <c r="BV56" s="242">
        <f t="shared" si="30"/>
        <v>2478.8440013500558</v>
      </c>
      <c r="BW56" s="242">
        <f t="shared" si="30"/>
        <v>2476.7051593883934</v>
      </c>
      <c r="BX56" s="242">
        <f t="shared" si="30"/>
        <v>2474.6706565562836</v>
      </c>
      <c r="BY56" s="242">
        <f t="shared" si="30"/>
        <v>2472.7354028778645</v>
      </c>
      <c r="BZ56" s="242">
        <f t="shared" si="30"/>
        <v>2470.8945566815742</v>
      </c>
      <c r="CA56" s="242">
        <f t="shared" si="30"/>
        <v>2469.1435124871164</v>
      </c>
      <c r="CB56" s="242">
        <f t="shared" si="30"/>
        <v>2467.4778894833462</v>
      </c>
      <c r="CC56" s="242">
        <f t="shared" si="30"/>
        <v>2465.8935205682328</v>
      </c>
      <c r="CD56" s="242">
        <f t="shared" si="30"/>
        <v>2464.3864419234878</v>
      </c>
      <c r="CE56" s="242">
        <f t="shared" si="30"/>
        <v>2462.9528830977761</v>
      </c>
      <c r="CF56" s="242">
        <f t="shared" si="30"/>
        <v>2461.5892575736907</v>
      </c>
      <c r="CG56" s="242">
        <f t="shared" si="30"/>
        <v>2460.2921537949087</v>
      </c>
      <c r="CH56" s="242">
        <f t="shared" si="30"/>
        <v>2459.0583266310637</v>
      </c>
      <c r="CI56" s="242">
        <f t="shared" si="30"/>
        <v>2457.8846892589845</v>
      </c>
      <c r="CJ56" s="242">
        <f t="shared" si="30"/>
        <v>2456.7683054400004</v>
      </c>
      <c r="CK56" s="242">
        <f t="shared" si="30"/>
        <v>2455.706382173973</v>
      </c>
      <c r="CL56" s="242">
        <f t="shared" si="30"/>
        <v>2454.6962627116932</v>
      </c>
      <c r="CM56" s="242">
        <f t="shared" si="30"/>
        <v>2453.735419908151</v>
      </c>
      <c r="CN56" s="242">
        <f t="shared" si="30"/>
        <v>2452.8214499000542</v>
      </c>
      <c r="CO56" s="242">
        <f t="shared" si="30"/>
        <v>2451.9520660917751</v>
      </c>
      <c r="CP56" s="242">
        <f t="shared" si="30"/>
        <v>2451.1250934346835</v>
      </c>
      <c r="CQ56" s="242">
        <f t="shared" si="30"/>
        <v>2450.33846298555</v>
      </c>
      <c r="CR56" s="242">
        <f t="shared" si="30"/>
        <v>2449.5902067304014</v>
      </c>
      <c r="CS56" s="242">
        <f t="shared" si="30"/>
        <v>2448.8784526608961</v>
      </c>
      <c r="CT56" s="242">
        <f t="shared" si="30"/>
        <v>2448.2014200908743</v>
      </c>
      <c r="CU56" s="242">
        <f t="shared" si="30"/>
        <v>2447.5574152013924</v>
      </c>
      <c r="CV56" s="242">
        <f t="shared" si="30"/>
        <v>2446.9448268030769</v>
      </c>
    </row>
    <row r="57" spans="2:100" outlineLevel="1" x14ac:dyDescent="0.3">
      <c r="B57" s="154">
        <v>14</v>
      </c>
      <c r="C57" s="242" t="s">
        <v>183</v>
      </c>
      <c r="D57" s="143" t="s">
        <v>443</v>
      </c>
      <c r="E57" s="242">
        <f t="shared" si="25"/>
        <v>4386</v>
      </c>
      <c r="F57" s="242">
        <f t="shared" si="26"/>
        <v>4360</v>
      </c>
      <c r="G57" s="242">
        <f t="shared" si="31"/>
        <v>4312</v>
      </c>
      <c r="H57" s="242">
        <f t="shared" si="31"/>
        <v>4230</v>
      </c>
      <c r="I57" s="242">
        <f t="shared" si="31"/>
        <v>3934.5</v>
      </c>
      <c r="J57" s="242">
        <f t="shared" si="31"/>
        <v>3487</v>
      </c>
      <c r="K57" s="242">
        <f t="shared" si="31"/>
        <v>3176.5</v>
      </c>
      <c r="L57" s="242">
        <f t="shared" si="31"/>
        <v>2787</v>
      </c>
      <c r="M57" s="242">
        <f t="shared" si="31"/>
        <v>2495</v>
      </c>
      <c r="N57" s="242">
        <f t="shared" si="31"/>
        <v>2500.5</v>
      </c>
      <c r="O57" s="242">
        <f t="shared" si="31"/>
        <v>2498</v>
      </c>
      <c r="P57" s="242">
        <f t="shared" si="31"/>
        <v>2488</v>
      </c>
      <c r="Q57" s="242">
        <f t="shared" si="31"/>
        <v>2492</v>
      </c>
      <c r="R57" s="242">
        <f t="shared" si="31"/>
        <v>2544.5</v>
      </c>
      <c r="S57" s="242">
        <f t="shared" si="31"/>
        <v>2646</v>
      </c>
      <c r="T57" s="242">
        <f t="shared" si="31"/>
        <v>2725.5</v>
      </c>
      <c r="U57" s="242">
        <f t="shared" si="31"/>
        <v>2783.5</v>
      </c>
      <c r="V57" s="242">
        <f t="shared" si="31"/>
        <v>2883</v>
      </c>
      <c r="W57" s="242">
        <f t="shared" si="31"/>
        <v>3049.5</v>
      </c>
      <c r="X57" s="242">
        <f t="shared" si="31"/>
        <v>3173</v>
      </c>
      <c r="Y57" s="242">
        <f t="shared" si="31"/>
        <v>3176</v>
      </c>
      <c r="Z57" s="242">
        <f t="shared" si="31"/>
        <v>3108.5</v>
      </c>
      <c r="AA57" s="242">
        <f t="shared" si="31"/>
        <v>2879</v>
      </c>
      <c r="AB57" s="242">
        <f t="shared" si="31"/>
        <v>2676.5</v>
      </c>
      <c r="AC57" s="242">
        <f t="shared" si="31"/>
        <v>2667</v>
      </c>
      <c r="AD57" s="242">
        <f t="shared" si="31"/>
        <v>2670.5</v>
      </c>
      <c r="AE57" s="242">
        <f t="shared" si="31"/>
        <v>2656</v>
      </c>
      <c r="AF57" s="242">
        <f t="shared" si="31"/>
        <v>2646.5</v>
      </c>
      <c r="AG57" s="242">
        <f t="shared" si="31"/>
        <v>2600.5</v>
      </c>
      <c r="AH57" s="242">
        <f t="shared" si="31"/>
        <v>2559.5</v>
      </c>
      <c r="AI57" s="242">
        <f t="shared" si="31"/>
        <v>2566</v>
      </c>
      <c r="AJ57" s="242">
        <f t="shared" si="31"/>
        <v>2573</v>
      </c>
      <c r="AK57" s="242">
        <f t="shared" si="31"/>
        <v>2580.5</v>
      </c>
      <c r="AL57" s="242">
        <f t="shared" si="31"/>
        <v>2580.7088702427964</v>
      </c>
      <c r="AM57" s="242">
        <f t="shared" si="31"/>
        <v>2574.2720004609891</v>
      </c>
      <c r="AN57" s="242">
        <f t="shared" si="31"/>
        <v>2568.1194873729023</v>
      </c>
      <c r="AO57" s="242">
        <f t="shared" si="31"/>
        <v>2562.2387691694566</v>
      </c>
      <c r="AP57" s="242">
        <f t="shared" si="31"/>
        <v>2556.6178389750462</v>
      </c>
      <c r="AQ57" s="242">
        <f t="shared" si="31"/>
        <v>2551.245220332662</v>
      </c>
      <c r="AR57" s="242">
        <f t="shared" si="31"/>
        <v>2546.1099437719968</v>
      </c>
      <c r="AS57" s="242">
        <f t="shared" si="31"/>
        <v>2541.2015244126778</v>
      </c>
      <c r="AT57" s="242">
        <f t="shared" si="31"/>
        <v>2536.5099405569063</v>
      </c>
      <c r="AU57" s="242">
        <f t="shared" si="31"/>
        <v>2532.0256132277946</v>
      </c>
      <c r="AV57" s="242">
        <f t="shared" si="31"/>
        <v>2527.7393866116208</v>
      </c>
      <c r="AW57" s="242">
        <f t="shared" si="31"/>
        <v>2523.6425093640728</v>
      </c>
      <c r="AX57" s="242">
        <f t="shared" si="31"/>
        <v>2519.7266167423099</v>
      </c>
      <c r="AY57" s="242">
        <f t="shared" si="31"/>
        <v>2515.983713526366</v>
      </c>
      <c r="AZ57" s="242">
        <f t="shared" si="31"/>
        <v>2512.4061576950171</v>
      </c>
      <c r="BA57" s="242">
        <f t="shared" si="31"/>
        <v>2508.9866448227904</v>
      </c>
      <c r="BB57" s="242">
        <f t="shared" si="31"/>
        <v>2505.718193166254</v>
      </c>
      <c r="BC57" s="242">
        <f t="shared" si="31"/>
        <v>2502.5941294091381</v>
      </c>
      <c r="BD57" s="242">
        <f t="shared" si="31"/>
        <v>2499.6080750371821</v>
      </c>
      <c r="BE57" s="242">
        <f t="shared" si="31"/>
        <v>2496.7539333148929</v>
      </c>
      <c r="BF57" s="242">
        <f t="shared" si="31"/>
        <v>2494.0258768376175</v>
      </c>
      <c r="BG57" s="242">
        <f t="shared" si="31"/>
        <v>2491.4183356335188</v>
      </c>
      <c r="BH57" s="242">
        <f t="shared" si="31"/>
        <v>2488.9259857911647</v>
      </c>
      <c r="BI57" s="242">
        <f t="shared" si="31"/>
        <v>2486.543738589502</v>
      </c>
      <c r="BJ57" s="242">
        <f t="shared" si="31"/>
        <v>2484.2667301080332</v>
      </c>
      <c r="BK57" s="242">
        <f t="shared" si="31"/>
        <v>2482.0903112959704</v>
      </c>
      <c r="BL57" s="242">
        <f t="shared" si="31"/>
        <v>2480.0100384801026</v>
      </c>
      <c r="BM57" s="242">
        <f t="shared" si="31"/>
        <v>2478.021664291985</v>
      </c>
      <c r="BN57" s="242">
        <f t="shared" si="31"/>
        <v>2476.1211289959338</v>
      </c>
      <c r="BO57" s="242">
        <f t="shared" si="31"/>
        <v>2474.3045522001175</v>
      </c>
      <c r="BP57" s="242">
        <f t="shared" si="31"/>
        <v>2472.568224933817</v>
      </c>
      <c r="BQ57" s="242">
        <f t="shared" si="31"/>
        <v>2470.9086020746895</v>
      </c>
      <c r="BR57" s="242">
        <f t="shared" si="31"/>
        <v>2469.3222951105604</v>
      </c>
      <c r="BS57" s="242">
        <f t="shared" si="30"/>
        <v>2467.8060652209779</v>
      </c>
      <c r="BT57" s="242">
        <f t="shared" si="30"/>
        <v>2466.3568166643936</v>
      </c>
      <c r="BU57" s="242">
        <f t="shared" si="30"/>
        <v>2464.9715904574759</v>
      </c>
      <c r="BV57" s="242">
        <f t="shared" si="30"/>
        <v>2463.647558333646</v>
      </c>
      <c r="BW57" s="242">
        <f t="shared" si="30"/>
        <v>2462.3820169685036</v>
      </c>
      <c r="BX57" s="242">
        <f t="shared" si="30"/>
        <v>2461.1723824603523</v>
      </c>
      <c r="BY57" s="242">
        <f t="shared" si="30"/>
        <v>2460.016185054551</v>
      </c>
      <c r="BZ57" s="242">
        <f t="shared" si="30"/>
        <v>2458.9110641009302</v>
      </c>
      <c r="CA57" s="242">
        <f t="shared" si="30"/>
        <v>2457.8547632339641</v>
      </c>
      <c r="CB57" s="242">
        <f t="shared" si="30"/>
        <v>2456.845125765868</v>
      </c>
      <c r="CC57" s="242">
        <f t="shared" si="30"/>
        <v>2455.8800902832118</v>
      </c>
      <c r="CD57" s="242">
        <f t="shared" si="30"/>
        <v>2454.9576864380547</v>
      </c>
      <c r="CE57" s="242">
        <f t="shared" si="30"/>
        <v>2454.0760309250181</v>
      </c>
      <c r="CF57" s="242">
        <f t="shared" si="30"/>
        <v>2453.2333236360691</v>
      </c>
      <c r="CG57" s="242">
        <f t="shared" si="30"/>
        <v>2452.4278439851782</v>
      </c>
      <c r="CH57" s="242">
        <f t="shared" si="30"/>
        <v>2451.6579473953325</v>
      </c>
      <c r="CI57" s="242">
        <f t="shared" si="30"/>
        <v>2450.9220619407456</v>
      </c>
      <c r="CJ57" s="242">
        <f t="shared" si="30"/>
        <v>2450.2186851373999</v>
      </c>
      <c r="CK57" s="242">
        <f t="shared" si="30"/>
        <v>2449.5463808753702</v>
      </c>
      <c r="CL57" s="242">
        <f t="shared" si="30"/>
        <v>2448.9037764866653</v>
      </c>
      <c r="CM57" s="242">
        <f t="shared" si="30"/>
        <v>2448.289559942601</v>
      </c>
      <c r="CN57" s="242">
        <f t="shared" si="30"/>
        <v>2447.7024771749866</v>
      </c>
      <c r="CO57" s="242">
        <f t="shared" si="30"/>
        <v>2447.1413295156472</v>
      </c>
      <c r="CP57" s="242">
        <f t="shared" si="30"/>
        <v>2446.6049712490571</v>
      </c>
      <c r="CQ57" s="242">
        <f t="shared" si="30"/>
        <v>2446.0923072730939</v>
      </c>
      <c r="CR57" s="242">
        <f t="shared" si="30"/>
        <v>2445.6022908631267</v>
      </c>
      <c r="CS57" s="242">
        <f t="shared" si="30"/>
        <v>2445.133921534883</v>
      </c>
      <c r="CT57" s="242">
        <f t="shared" si="30"/>
        <v>2444.6862430017204</v>
      </c>
      <c r="CU57" s="242">
        <f t="shared" si="30"/>
        <v>2444.2583412221438</v>
      </c>
      <c r="CV57" s="242">
        <f t="shared" si="30"/>
        <v>2443.8493425335728</v>
      </c>
    </row>
    <row r="58" spans="2:100" outlineLevel="1" x14ac:dyDescent="0.3">
      <c r="B58" s="154">
        <v>15</v>
      </c>
      <c r="C58" s="242" t="s">
        <v>184</v>
      </c>
      <c r="D58" s="143" t="s">
        <v>443</v>
      </c>
      <c r="E58" s="242">
        <f t="shared" si="25"/>
        <v>208434</v>
      </c>
      <c r="F58" s="242">
        <f t="shared" si="26"/>
        <v>197695</v>
      </c>
      <c r="G58" s="242">
        <f t="shared" si="31"/>
        <v>179229.5</v>
      </c>
      <c r="H58" s="242">
        <f t="shared" si="31"/>
        <v>160392</v>
      </c>
      <c r="I58" s="242">
        <f t="shared" si="31"/>
        <v>132960.5</v>
      </c>
      <c r="J58" s="242">
        <f t="shared" si="31"/>
        <v>90369</v>
      </c>
      <c r="K58" s="242">
        <f t="shared" si="31"/>
        <v>56586</v>
      </c>
      <c r="L58" s="242">
        <f t="shared" si="31"/>
        <v>27651</v>
      </c>
      <c r="M58" s="242">
        <f t="shared" si="31"/>
        <v>5826</v>
      </c>
      <c r="N58" s="242">
        <f t="shared" si="31"/>
        <v>5844.5</v>
      </c>
      <c r="O58" s="242">
        <f t="shared" si="31"/>
        <v>5714</v>
      </c>
      <c r="P58" s="242">
        <f t="shared" si="31"/>
        <v>5126.5</v>
      </c>
      <c r="Q58" s="242">
        <f t="shared" si="31"/>
        <v>5364.5</v>
      </c>
      <c r="R58" s="242">
        <f t="shared" si="31"/>
        <v>6490.5</v>
      </c>
      <c r="S58" s="242">
        <f t="shared" si="31"/>
        <v>8022.5</v>
      </c>
      <c r="T58" s="242">
        <f t="shared" si="31"/>
        <v>9510</v>
      </c>
      <c r="U58" s="242">
        <f t="shared" si="31"/>
        <v>11195</v>
      </c>
      <c r="V58" s="242">
        <f t="shared" si="31"/>
        <v>12977.5</v>
      </c>
      <c r="W58" s="242">
        <f t="shared" si="31"/>
        <v>14591.5</v>
      </c>
      <c r="X58" s="242">
        <f t="shared" si="31"/>
        <v>16129</v>
      </c>
      <c r="Y58" s="242">
        <f t="shared" si="31"/>
        <v>17552</v>
      </c>
      <c r="Z58" s="242">
        <f t="shared" si="31"/>
        <v>16870.5</v>
      </c>
      <c r="AA58" s="242">
        <f t="shared" si="31"/>
        <v>12300</v>
      </c>
      <c r="AB58" s="242">
        <f t="shared" si="31"/>
        <v>8769.5</v>
      </c>
      <c r="AC58" s="242">
        <f t="shared" si="31"/>
        <v>8850.5</v>
      </c>
      <c r="AD58" s="242">
        <f t="shared" si="31"/>
        <v>8980.5</v>
      </c>
      <c r="AE58" s="242">
        <f t="shared" si="31"/>
        <v>8826</v>
      </c>
      <c r="AF58" s="242">
        <f t="shared" si="31"/>
        <v>8912</v>
      </c>
      <c r="AG58" s="242">
        <f t="shared" si="31"/>
        <v>7475.5</v>
      </c>
      <c r="AH58" s="242">
        <f t="shared" si="31"/>
        <v>6041.5</v>
      </c>
      <c r="AI58" s="242">
        <f t="shared" si="31"/>
        <v>6181</v>
      </c>
      <c r="AJ58" s="242">
        <f t="shared" si="31"/>
        <v>6352.5</v>
      </c>
      <c r="AK58" s="242">
        <f t="shared" si="31"/>
        <v>6609</v>
      </c>
      <c r="AL58" s="242">
        <f t="shared" si="31"/>
        <v>6592.4288618584178</v>
      </c>
      <c r="AM58" s="242">
        <f t="shared" si="31"/>
        <v>6237.1450462297153</v>
      </c>
      <c r="AN58" s="242">
        <f t="shared" si="31"/>
        <v>5912.2229262167166</v>
      </c>
      <c r="AO58" s="242">
        <f t="shared" si="31"/>
        <v>5615.0678647430595</v>
      </c>
      <c r="AP58" s="242">
        <f t="shared" si="31"/>
        <v>5343.3069561417042</v>
      </c>
      <c r="AQ58" s="242">
        <f t="shared" si="31"/>
        <v>5094.7700775249432</v>
      </c>
      <c r="AR58" s="242">
        <f t="shared" si="31"/>
        <v>4867.4725594585234</v>
      </c>
      <c r="AS58" s="242">
        <f t="shared" si="31"/>
        <v>4659.5993375580456</v>
      </c>
      <c r="AT58" s="242">
        <f t="shared" si="31"/>
        <v>4469.4904584515943</v>
      </c>
      <c r="AU58" s="242">
        <f t="shared" si="31"/>
        <v>4295.6278243677571</v>
      </c>
      <c r="AV58" s="242">
        <f t="shared" si="31"/>
        <v>4136.6230704990849</v>
      </c>
      <c r="AW58" s="242">
        <f t="shared" si="31"/>
        <v>3991.2064783367587</v>
      </c>
      <c r="AX58" s="242">
        <f t="shared" si="31"/>
        <v>3858.2168364448598</v>
      </c>
      <c r="AY58" s="242">
        <f t="shared" si="31"/>
        <v>3736.5921677083488</v>
      </c>
      <c r="AZ58" s="242">
        <f t="shared" si="31"/>
        <v>3625.3612490079995</v>
      </c>
      <c r="BA58" s="242">
        <f t="shared" si="31"/>
        <v>3523.6358556034165</v>
      </c>
      <c r="BB58" s="242">
        <f t="shared" si="31"/>
        <v>3430.6036682923122</v>
      </c>
      <c r="BC58" s="242">
        <f t="shared" si="31"/>
        <v>3345.5217867068009</v>
      </c>
      <c r="BD58" s="242">
        <f t="shared" si="31"/>
        <v>3267.7107969476992</v>
      </c>
      <c r="BE58" s="242">
        <f t="shared" si="31"/>
        <v>3196.5493461844621</v>
      </c>
      <c r="BF58" s="242">
        <f t="shared" si="31"/>
        <v>3131.4691808966754</v>
      </c>
      <c r="BG58" s="242">
        <f t="shared" si="31"/>
        <v>3071.950609135436</v>
      </c>
      <c r="BH58" s="242">
        <f t="shared" si="31"/>
        <v>3017.5183505688979</v>
      </c>
      <c r="BI58" s="242">
        <f t="shared" si="31"/>
        <v>2967.7377411728912</v>
      </c>
      <c r="BJ58" s="242">
        <f t="shared" si="31"/>
        <v>2922.2112622594996</v>
      </c>
      <c r="BK58" s="242">
        <f t="shared" si="31"/>
        <v>2880.5753661264616</v>
      </c>
      <c r="BL58" s="242">
        <f t="shared" si="31"/>
        <v>2842.4975729788953</v>
      </c>
      <c r="BM58" s="242">
        <f t="shared" si="31"/>
        <v>2807.6738159410752</v>
      </c>
      <c r="BN58" s="242">
        <f t="shared" si="31"/>
        <v>2775.8260129570767</v>
      </c>
      <c r="BO58" s="242">
        <f t="shared" si="31"/>
        <v>2746.6998461909234</v>
      </c>
      <c r="BP58" s="242">
        <f t="shared" si="31"/>
        <v>2720.0627311938215</v>
      </c>
      <c r="BQ58" s="242">
        <f t="shared" si="31"/>
        <v>2695.7019596214586</v>
      </c>
      <c r="BR58" s="242">
        <f t="shared" si="31"/>
        <v>2673.4230006701832</v>
      </c>
      <c r="BS58" s="242">
        <f t="shared" si="30"/>
        <v>2653.0479476683422</v>
      </c>
      <c r="BT58" s="242">
        <f t="shared" si="30"/>
        <v>2634.4140974181691</v>
      </c>
      <c r="BU58" s="242">
        <f t="shared" si="30"/>
        <v>2617.3726509436742</v>
      </c>
      <c r="BV58" s="242">
        <f t="shared" si="30"/>
        <v>2601.7875252694789</v>
      </c>
      <c r="BW58" s="242">
        <f t="shared" si="30"/>
        <v>2587.5342667421592</v>
      </c>
      <c r="BX58" s="242">
        <f t="shared" si="30"/>
        <v>2574.4990572165157</v>
      </c>
      <c r="BY58" s="242">
        <f t="shared" si="30"/>
        <v>2562.5778051707657</v>
      </c>
      <c r="BZ58" s="242">
        <f t="shared" si="30"/>
        <v>2551.6753144928271</v>
      </c>
      <c r="CA58" s="242">
        <f t="shared" si="30"/>
        <v>2541.7045243001212</v>
      </c>
      <c r="CB58" s="242">
        <f t="shared" si="30"/>
        <v>2532.5858137225341</v>
      </c>
      <c r="CC58" s="242">
        <f t="shared" si="30"/>
        <v>2524.246366096947</v>
      </c>
      <c r="CD58" s="242">
        <f t="shared" si="30"/>
        <v>2516.6195874961591</v>
      </c>
      <c r="CE58" s="242">
        <f t="shared" si="30"/>
        <v>2509.6445749489294</v>
      </c>
      <c r="CF58" s="242">
        <f t="shared" si="30"/>
        <v>2503.2656301046432</v>
      </c>
      <c r="CG58" s="242">
        <f t="shared" si="30"/>
        <v>2497.4318144590197</v>
      </c>
      <c r="CH58" s="242">
        <f t="shared" si="30"/>
        <v>2492.0965425891582</v>
      </c>
      <c r="CI58" s="242">
        <f t="shared" si="30"/>
        <v>2487.2172101497299</v>
      </c>
      <c r="CJ58" s="242">
        <f t="shared" si="30"/>
        <v>2482.7548536597164</v>
      </c>
      <c r="CK58" s="242">
        <f t="shared" si="30"/>
        <v>2478.6738393629548</v>
      </c>
      <c r="CL58" s="242">
        <f t="shared" si="30"/>
        <v>2474.9415786779</v>
      </c>
      <c r="CM58" s="242">
        <f t="shared" si="30"/>
        <v>2471.5282679643706</v>
      </c>
      <c r="CN58" s="242">
        <f t="shared" si="30"/>
        <v>2468.4066505291926</v>
      </c>
      <c r="CO58" s="242">
        <f t="shared" si="30"/>
        <v>2465.5517989702698</v>
      </c>
      <c r="CP58" s="242">
        <f t="shared" si="30"/>
        <v>2462.9409161210015</v>
      </c>
      <c r="CQ58" s="242">
        <f t="shared" si="30"/>
        <v>2460.5531530055086</v>
      </c>
      <c r="CR58" s="242">
        <f t="shared" si="30"/>
        <v>2458.3694423509669</v>
      </c>
      <c r="CS58" s="242">
        <f t="shared" si="30"/>
        <v>2456.372346327571</v>
      </c>
      <c r="CT58" s="242">
        <f t="shared" si="30"/>
        <v>2454.5459173002796</v>
      </c>
      <c r="CU58" s="242">
        <f t="shared" si="30"/>
        <v>2452.8755704803698</v>
      </c>
      <c r="CV58" s="242">
        <f t="shared" si="30"/>
        <v>2451.3479674598898</v>
      </c>
    </row>
    <row r="59" spans="2:100" outlineLevel="1" x14ac:dyDescent="0.3">
      <c r="B59" s="154">
        <v>16</v>
      </c>
      <c r="C59" s="242" t="s">
        <v>185</v>
      </c>
      <c r="D59" s="143" t="s">
        <v>443</v>
      </c>
      <c r="E59" s="242">
        <f t="shared" si="25"/>
        <v>2454</v>
      </c>
      <c r="F59" s="242">
        <f t="shared" si="26"/>
        <v>2453</v>
      </c>
      <c r="G59" s="242">
        <f t="shared" si="31"/>
        <v>2452</v>
      </c>
      <c r="H59" s="242">
        <f t="shared" si="31"/>
        <v>2450</v>
      </c>
      <c r="I59" s="242">
        <f t="shared" si="31"/>
        <v>2442.5</v>
      </c>
      <c r="J59" s="242">
        <f t="shared" si="31"/>
        <v>2436.5</v>
      </c>
      <c r="K59" s="242">
        <f t="shared" si="31"/>
        <v>2436</v>
      </c>
      <c r="L59" s="242">
        <f t="shared" si="31"/>
        <v>2435.5</v>
      </c>
      <c r="M59" s="242">
        <f t="shared" si="31"/>
        <v>2435</v>
      </c>
      <c r="N59" s="242">
        <f t="shared" si="31"/>
        <v>2435</v>
      </c>
      <c r="O59" s="242">
        <f t="shared" si="31"/>
        <v>2435</v>
      </c>
      <c r="P59" s="242">
        <f t="shared" si="31"/>
        <v>2435.5</v>
      </c>
      <c r="Q59" s="242">
        <f t="shared" si="31"/>
        <v>2436</v>
      </c>
      <c r="R59" s="242">
        <f t="shared" si="31"/>
        <v>2437</v>
      </c>
      <c r="S59" s="242">
        <f t="shared" si="31"/>
        <v>2441</v>
      </c>
      <c r="T59" s="242">
        <f t="shared" si="31"/>
        <v>2444</v>
      </c>
      <c r="U59" s="242">
        <f t="shared" si="31"/>
        <v>2444.5</v>
      </c>
      <c r="V59" s="242">
        <f t="shared" si="31"/>
        <v>2448</v>
      </c>
      <c r="W59" s="242">
        <f t="shared" si="31"/>
        <v>2452</v>
      </c>
      <c r="X59" s="242">
        <f t="shared" si="31"/>
        <v>2452.5</v>
      </c>
      <c r="Y59" s="242">
        <f t="shared" si="31"/>
        <v>2458</v>
      </c>
      <c r="Z59" s="242">
        <f t="shared" si="31"/>
        <v>2467.5</v>
      </c>
      <c r="AA59" s="242">
        <f t="shared" si="31"/>
        <v>2478</v>
      </c>
      <c r="AB59" s="242">
        <f t="shared" si="31"/>
        <v>2493.5</v>
      </c>
      <c r="AC59" s="242">
        <f t="shared" si="31"/>
        <v>2512.5</v>
      </c>
      <c r="AD59" s="242">
        <f t="shared" si="31"/>
        <v>2538</v>
      </c>
      <c r="AE59" s="242">
        <f t="shared" si="31"/>
        <v>2556</v>
      </c>
      <c r="AF59" s="242">
        <f t="shared" si="31"/>
        <v>2567.5</v>
      </c>
      <c r="AG59" s="242">
        <f t="shared" si="31"/>
        <v>2548.5</v>
      </c>
      <c r="AH59" s="242">
        <f t="shared" si="31"/>
        <v>2524</v>
      </c>
      <c r="AI59" s="242">
        <f t="shared" si="31"/>
        <v>2534.5</v>
      </c>
      <c r="AJ59" s="242">
        <f t="shared" si="31"/>
        <v>2548.5</v>
      </c>
      <c r="AK59" s="242">
        <f t="shared" si="31"/>
        <v>2555.5</v>
      </c>
      <c r="AL59" s="242">
        <f t="shared" si="31"/>
        <v>2557.9685408722444</v>
      </c>
      <c r="AM59" s="242">
        <f t="shared" si="31"/>
        <v>2561.9056226167331</v>
      </c>
      <c r="AN59" s="242">
        <f t="shared" si="31"/>
        <v>2565.842704361221</v>
      </c>
      <c r="AO59" s="242">
        <f t="shared" si="31"/>
        <v>2569.7797861057097</v>
      </c>
      <c r="AP59" s="242">
        <f t="shared" si="31"/>
        <v>2573.7168678501985</v>
      </c>
      <c r="AQ59" s="242">
        <f t="shared" si="31"/>
        <v>2577.6539495946872</v>
      </c>
      <c r="AR59" s="242">
        <f t="shared" si="31"/>
        <v>2581.5910313391751</v>
      </c>
      <c r="AS59" s="242">
        <f t="shared" si="31"/>
        <v>2585.5281130836638</v>
      </c>
      <c r="AT59" s="242">
        <f t="shared" si="31"/>
        <v>2589.4651948281526</v>
      </c>
      <c r="AU59" s="242">
        <f t="shared" si="31"/>
        <v>2593.4022765726404</v>
      </c>
      <c r="AV59" s="242">
        <f t="shared" si="31"/>
        <v>2597.3393583171292</v>
      </c>
      <c r="AW59" s="242">
        <f t="shared" si="31"/>
        <v>2601.2764400616179</v>
      </c>
      <c r="AX59" s="242">
        <f t="shared" si="31"/>
        <v>2605.2135218061067</v>
      </c>
      <c r="AY59" s="242">
        <f t="shared" si="31"/>
        <v>2609.1506035505945</v>
      </c>
      <c r="AZ59" s="242">
        <f t="shared" si="31"/>
        <v>2613.0876852950832</v>
      </c>
      <c r="BA59" s="242">
        <f t="shared" si="31"/>
        <v>2617.024767039572</v>
      </c>
      <c r="BB59" s="242">
        <f t="shared" si="31"/>
        <v>2620.9618487840598</v>
      </c>
      <c r="BC59" s="242">
        <f t="shared" si="31"/>
        <v>2624.8989305285486</v>
      </c>
      <c r="BD59" s="242">
        <f t="shared" si="31"/>
        <v>2628.8360122730373</v>
      </c>
      <c r="BE59" s="242">
        <f t="shared" si="31"/>
        <v>2632.7730940175261</v>
      </c>
      <c r="BF59" s="242">
        <f t="shared" si="31"/>
        <v>2636.7101757620139</v>
      </c>
      <c r="BG59" s="242">
        <f t="shared" si="31"/>
        <v>2640.6472575065027</v>
      </c>
      <c r="BH59" s="242">
        <f t="shared" si="31"/>
        <v>2644.5843392509914</v>
      </c>
      <c r="BI59" s="242">
        <f t="shared" si="31"/>
        <v>2648.5214209954793</v>
      </c>
      <c r="BJ59" s="242">
        <f t="shared" si="31"/>
        <v>2652.458502739968</v>
      </c>
      <c r="BK59" s="242">
        <f t="shared" si="31"/>
        <v>2656.3955844844568</v>
      </c>
      <c r="BL59" s="242">
        <f t="shared" si="31"/>
        <v>2660.3326662289455</v>
      </c>
      <c r="BM59" s="242">
        <f t="shared" si="31"/>
        <v>2664.2697479734334</v>
      </c>
      <c r="BN59" s="242">
        <f t="shared" si="31"/>
        <v>2668.2068297179221</v>
      </c>
      <c r="BO59" s="242">
        <f t="shared" si="31"/>
        <v>2672.1439114624109</v>
      </c>
      <c r="BP59" s="242">
        <f t="shared" si="31"/>
        <v>2676.0809932068996</v>
      </c>
      <c r="BQ59" s="242">
        <f t="shared" si="31"/>
        <v>2680.0180749513875</v>
      </c>
      <c r="BR59" s="242">
        <f t="shared" si="31"/>
        <v>2683.9551566958762</v>
      </c>
      <c r="BS59" s="242">
        <f t="shared" si="30"/>
        <v>2687.892238440365</v>
      </c>
      <c r="BT59" s="242">
        <f t="shared" si="30"/>
        <v>2691.8293201848528</v>
      </c>
      <c r="BU59" s="242">
        <f t="shared" si="30"/>
        <v>2695.7664019293416</v>
      </c>
      <c r="BV59" s="242">
        <f t="shared" si="30"/>
        <v>2699.7034836738303</v>
      </c>
      <c r="BW59" s="242">
        <f t="shared" si="30"/>
        <v>2703.6405654183191</v>
      </c>
      <c r="BX59" s="242">
        <f t="shared" si="30"/>
        <v>2707.5776471628069</v>
      </c>
      <c r="BY59" s="242">
        <f t="shared" si="30"/>
        <v>2711.5147289072956</v>
      </c>
      <c r="BZ59" s="242">
        <f t="shared" si="30"/>
        <v>2715.4518106517844</v>
      </c>
      <c r="CA59" s="242">
        <f t="shared" si="30"/>
        <v>2719.3888923962722</v>
      </c>
      <c r="CB59" s="242">
        <f t="shared" si="30"/>
        <v>2723.325974140761</v>
      </c>
      <c r="CC59" s="242">
        <f t="shared" si="30"/>
        <v>2727.2630558852497</v>
      </c>
      <c r="CD59" s="242">
        <f t="shared" si="30"/>
        <v>2731.2001376297385</v>
      </c>
      <c r="CE59" s="242">
        <f t="shared" si="30"/>
        <v>2735.1372193742263</v>
      </c>
      <c r="CF59" s="242">
        <f t="shared" si="30"/>
        <v>2739.0743011187151</v>
      </c>
      <c r="CG59" s="242">
        <f t="shared" si="30"/>
        <v>2743.0113828632038</v>
      </c>
      <c r="CH59" s="242">
        <f t="shared" si="30"/>
        <v>2746.9484646076917</v>
      </c>
      <c r="CI59" s="242">
        <f t="shared" si="30"/>
        <v>2750.8855463521804</v>
      </c>
      <c r="CJ59" s="242">
        <f t="shared" si="30"/>
        <v>2754.8226280966692</v>
      </c>
      <c r="CK59" s="242">
        <f t="shared" si="30"/>
        <v>2758.7597098411579</v>
      </c>
      <c r="CL59" s="242">
        <f t="shared" si="30"/>
        <v>2762.6967915856458</v>
      </c>
      <c r="CM59" s="242">
        <f t="shared" si="30"/>
        <v>2766.6338733301345</v>
      </c>
      <c r="CN59" s="242">
        <f t="shared" si="30"/>
        <v>2770.5709550746233</v>
      </c>
      <c r="CO59" s="242">
        <f t="shared" si="30"/>
        <v>2774.5080368191111</v>
      </c>
      <c r="CP59" s="242">
        <f t="shared" si="30"/>
        <v>2778.4451185635999</v>
      </c>
      <c r="CQ59" s="242">
        <f t="shared" si="30"/>
        <v>2782.3822003080886</v>
      </c>
      <c r="CR59" s="242">
        <f t="shared" si="30"/>
        <v>2786.3192820525774</v>
      </c>
      <c r="CS59" s="242">
        <f t="shared" si="30"/>
        <v>2790.2563637970652</v>
      </c>
      <c r="CT59" s="242">
        <f t="shared" si="30"/>
        <v>2794.193445541554</v>
      </c>
      <c r="CU59" s="242">
        <f t="shared" si="30"/>
        <v>2798.1305272860427</v>
      </c>
      <c r="CV59" s="242">
        <f t="shared" si="30"/>
        <v>2802.0676090305315</v>
      </c>
    </row>
    <row r="60" spans="2:100" outlineLevel="1" x14ac:dyDescent="0.3">
      <c r="B60" s="154">
        <v>17</v>
      </c>
      <c r="C60" s="242" t="s">
        <v>186</v>
      </c>
      <c r="D60" s="143" t="s">
        <v>443</v>
      </c>
      <c r="E60" s="242">
        <f t="shared" si="25"/>
        <v>2438</v>
      </c>
      <c r="F60" s="242">
        <f t="shared" si="26"/>
        <v>2438</v>
      </c>
      <c r="G60" s="242">
        <f t="shared" si="31"/>
        <v>2437</v>
      </c>
      <c r="H60" s="242">
        <f t="shared" si="31"/>
        <v>2436</v>
      </c>
      <c r="I60" s="242">
        <f t="shared" si="31"/>
        <v>2435.5</v>
      </c>
      <c r="J60" s="242">
        <f t="shared" si="31"/>
        <v>2435</v>
      </c>
      <c r="K60" s="242">
        <f t="shared" si="31"/>
        <v>2435</v>
      </c>
      <c r="L60" s="242">
        <f t="shared" si="31"/>
        <v>2435</v>
      </c>
      <c r="M60" s="242">
        <f t="shared" si="31"/>
        <v>2435</v>
      </c>
      <c r="N60" s="242">
        <f t="shared" si="31"/>
        <v>2435</v>
      </c>
      <c r="O60" s="242">
        <f t="shared" si="31"/>
        <v>2435</v>
      </c>
      <c r="P60" s="242">
        <f t="shared" si="31"/>
        <v>2435</v>
      </c>
      <c r="Q60" s="242">
        <f t="shared" si="31"/>
        <v>2435</v>
      </c>
      <c r="R60" s="242">
        <f t="shared" si="31"/>
        <v>2435</v>
      </c>
      <c r="S60" s="242">
        <f t="shared" si="31"/>
        <v>2435</v>
      </c>
      <c r="T60" s="242">
        <f t="shared" si="31"/>
        <v>2435</v>
      </c>
      <c r="U60" s="242">
        <f t="shared" si="31"/>
        <v>2435</v>
      </c>
      <c r="V60" s="242">
        <f t="shared" si="31"/>
        <v>2435.5</v>
      </c>
      <c r="W60" s="242">
        <f t="shared" si="31"/>
        <v>2436.5</v>
      </c>
      <c r="X60" s="242">
        <f t="shared" si="31"/>
        <v>2438</v>
      </c>
      <c r="Y60" s="242">
        <f t="shared" si="31"/>
        <v>2440.5</v>
      </c>
      <c r="Z60" s="242">
        <f t="shared" si="31"/>
        <v>2442.5</v>
      </c>
      <c r="AA60" s="242">
        <f t="shared" si="31"/>
        <v>2444.5</v>
      </c>
      <c r="AB60" s="242">
        <f t="shared" si="31"/>
        <v>2446.5</v>
      </c>
      <c r="AC60" s="242">
        <f t="shared" si="31"/>
        <v>2450.5</v>
      </c>
      <c r="AD60" s="242">
        <f t="shared" si="31"/>
        <v>2453.5</v>
      </c>
      <c r="AE60" s="242">
        <f t="shared" si="31"/>
        <v>2454.5</v>
      </c>
      <c r="AF60" s="242">
        <f t="shared" si="31"/>
        <v>2456.5</v>
      </c>
      <c r="AG60" s="242">
        <f t="shared" ref="G60:BR64" si="32">(AF28+AG28)/2</f>
        <v>2454.5</v>
      </c>
      <c r="AH60" s="242">
        <f t="shared" si="32"/>
        <v>2455</v>
      </c>
      <c r="AI60" s="242">
        <f t="shared" si="32"/>
        <v>2460.5</v>
      </c>
      <c r="AJ60" s="242">
        <f t="shared" si="32"/>
        <v>2463</v>
      </c>
      <c r="AK60" s="242">
        <f t="shared" si="32"/>
        <v>2462</v>
      </c>
      <c r="AL60" s="242">
        <f t="shared" si="32"/>
        <v>2461.39687407989</v>
      </c>
      <c r="AM60" s="242">
        <f t="shared" si="32"/>
        <v>2462.1906222396701</v>
      </c>
      <c r="AN60" s="242">
        <f t="shared" si="32"/>
        <v>2462.9843703994502</v>
      </c>
      <c r="AO60" s="242">
        <f t="shared" si="32"/>
        <v>2463.7781185592303</v>
      </c>
      <c r="AP60" s="242">
        <f t="shared" si="32"/>
        <v>2464.5718667190108</v>
      </c>
      <c r="AQ60" s="242">
        <f t="shared" si="32"/>
        <v>2465.3656148787909</v>
      </c>
      <c r="AR60" s="242">
        <f t="shared" si="32"/>
        <v>2466.159363038571</v>
      </c>
      <c r="AS60" s="242">
        <f t="shared" si="32"/>
        <v>2466.9531111983515</v>
      </c>
      <c r="AT60" s="242">
        <f t="shared" si="32"/>
        <v>2467.7468593581316</v>
      </c>
      <c r="AU60" s="242">
        <f t="shared" si="32"/>
        <v>2468.5406075179117</v>
      </c>
      <c r="AV60" s="242">
        <f t="shared" si="32"/>
        <v>2469.3343556776917</v>
      </c>
      <c r="AW60" s="242">
        <f t="shared" si="32"/>
        <v>2470.1281038374718</v>
      </c>
      <c r="AX60" s="242">
        <f t="shared" si="32"/>
        <v>2470.9218519972519</v>
      </c>
      <c r="AY60" s="242">
        <f t="shared" si="32"/>
        <v>2471.715600157032</v>
      </c>
      <c r="AZ60" s="242">
        <f t="shared" si="32"/>
        <v>2472.5093483168121</v>
      </c>
      <c r="BA60" s="242">
        <f t="shared" si="32"/>
        <v>2473.3030964765921</v>
      </c>
      <c r="BB60" s="242">
        <f t="shared" si="32"/>
        <v>2474.0968446363727</v>
      </c>
      <c r="BC60" s="242">
        <f t="shared" si="32"/>
        <v>2474.8905927961528</v>
      </c>
      <c r="BD60" s="242">
        <f t="shared" si="32"/>
        <v>2475.6843409559328</v>
      </c>
      <c r="BE60" s="242">
        <f t="shared" si="32"/>
        <v>2476.4780891157134</v>
      </c>
      <c r="BF60" s="242">
        <f t="shared" si="32"/>
        <v>2477.2718372754935</v>
      </c>
      <c r="BG60" s="242">
        <f t="shared" si="32"/>
        <v>2478.0655854352735</v>
      </c>
      <c r="BH60" s="242">
        <f t="shared" si="32"/>
        <v>2478.8593335950536</v>
      </c>
      <c r="BI60" s="242">
        <f t="shared" si="32"/>
        <v>2479.6530817548337</v>
      </c>
      <c r="BJ60" s="242">
        <f t="shared" si="32"/>
        <v>2480.4468299146138</v>
      </c>
      <c r="BK60" s="242">
        <f t="shared" si="32"/>
        <v>2481.2405780743939</v>
      </c>
      <c r="BL60" s="242">
        <f t="shared" si="32"/>
        <v>2482.0343262341739</v>
      </c>
      <c r="BM60" s="242">
        <f t="shared" si="32"/>
        <v>2482.828074393954</v>
      </c>
      <c r="BN60" s="242">
        <f t="shared" si="32"/>
        <v>2483.6218225537345</v>
      </c>
      <c r="BO60" s="242">
        <f t="shared" si="32"/>
        <v>2484.4155707135146</v>
      </c>
      <c r="BP60" s="242">
        <f t="shared" si="32"/>
        <v>2485.2093188732947</v>
      </c>
      <c r="BQ60" s="242">
        <f t="shared" si="32"/>
        <v>2486.0030670330752</v>
      </c>
      <c r="BR60" s="242">
        <f t="shared" si="32"/>
        <v>2486.7968151928553</v>
      </c>
      <c r="BS60" s="242">
        <f t="shared" si="30"/>
        <v>2487.5905633526354</v>
      </c>
      <c r="BT60" s="242">
        <f t="shared" si="30"/>
        <v>2488.3843115124155</v>
      </c>
      <c r="BU60" s="242">
        <f t="shared" si="30"/>
        <v>2489.1780596721956</v>
      </c>
      <c r="BV60" s="242">
        <f t="shared" si="30"/>
        <v>2489.9718078319756</v>
      </c>
      <c r="BW60" s="242">
        <f t="shared" si="30"/>
        <v>2490.7655559917557</v>
      </c>
      <c r="BX60" s="242">
        <f t="shared" si="30"/>
        <v>2491.5593041515358</v>
      </c>
      <c r="BY60" s="242">
        <f t="shared" si="30"/>
        <v>2492.3530523113159</v>
      </c>
      <c r="BZ60" s="242">
        <f t="shared" si="30"/>
        <v>2493.1468004710964</v>
      </c>
      <c r="CA60" s="242">
        <f t="shared" si="30"/>
        <v>2493.9405486308765</v>
      </c>
      <c r="CB60" s="242">
        <f t="shared" si="30"/>
        <v>2494.7342967906566</v>
      </c>
      <c r="CC60" s="242">
        <f t="shared" si="30"/>
        <v>2495.5280449504371</v>
      </c>
      <c r="CD60" s="242">
        <f t="shared" si="30"/>
        <v>2496.3217931102172</v>
      </c>
      <c r="CE60" s="242">
        <f t="shared" si="30"/>
        <v>2497.1155412699973</v>
      </c>
      <c r="CF60" s="242">
        <f t="shared" si="30"/>
        <v>2497.9092894297773</v>
      </c>
      <c r="CG60" s="242">
        <f t="shared" si="30"/>
        <v>2498.7030375895574</v>
      </c>
      <c r="CH60" s="242">
        <f t="shared" si="30"/>
        <v>2499.4967857493375</v>
      </c>
      <c r="CI60" s="242">
        <f t="shared" si="30"/>
        <v>2500.2905339091176</v>
      </c>
      <c r="CJ60" s="242">
        <f t="shared" si="30"/>
        <v>2501.0842820688977</v>
      </c>
      <c r="CK60" s="242">
        <f t="shared" si="30"/>
        <v>2501.8780302286777</v>
      </c>
      <c r="CL60" s="242">
        <f t="shared" si="30"/>
        <v>2502.6717783884583</v>
      </c>
      <c r="CM60" s="242">
        <f t="shared" si="30"/>
        <v>2503.4655265482384</v>
      </c>
      <c r="CN60" s="242">
        <f t="shared" si="30"/>
        <v>2504.2592747080184</v>
      </c>
      <c r="CO60" s="242">
        <f t="shared" si="30"/>
        <v>2505.053022867799</v>
      </c>
      <c r="CP60" s="242">
        <f t="shared" si="30"/>
        <v>2505.8467710275791</v>
      </c>
      <c r="CQ60" s="242">
        <f t="shared" si="30"/>
        <v>2506.6405191873591</v>
      </c>
      <c r="CR60" s="242">
        <f t="shared" si="30"/>
        <v>2507.4342673471392</v>
      </c>
      <c r="CS60" s="242">
        <f t="shared" si="30"/>
        <v>2508.2280155069193</v>
      </c>
      <c r="CT60" s="242">
        <f t="shared" si="30"/>
        <v>2509.0217636666994</v>
      </c>
      <c r="CU60" s="242">
        <f t="shared" si="30"/>
        <v>2509.8155118264795</v>
      </c>
      <c r="CV60" s="242">
        <f t="shared" si="30"/>
        <v>2510.6092599862595</v>
      </c>
    </row>
    <row r="61" spans="2:100" outlineLevel="1" x14ac:dyDescent="0.3">
      <c r="B61" s="154">
        <v>18</v>
      </c>
      <c r="C61" s="242" t="s">
        <v>187</v>
      </c>
      <c r="D61" s="143" t="s">
        <v>443</v>
      </c>
      <c r="E61" s="242">
        <f t="shared" si="25"/>
        <v>2797</v>
      </c>
      <c r="F61" s="242">
        <f t="shared" ref="F61:F69" si="33">(E29+F29)/2</f>
        <v>2788.5</v>
      </c>
      <c r="G61" s="242">
        <f t="shared" si="32"/>
        <v>2775</v>
      </c>
      <c r="H61" s="242">
        <f t="shared" si="32"/>
        <v>2745.5</v>
      </c>
      <c r="I61" s="242">
        <f t="shared" si="32"/>
        <v>2698.5</v>
      </c>
      <c r="J61" s="242">
        <f t="shared" si="32"/>
        <v>2627.5</v>
      </c>
      <c r="K61" s="242">
        <f t="shared" si="32"/>
        <v>2569</v>
      </c>
      <c r="L61" s="242">
        <f t="shared" si="32"/>
        <v>2504.5</v>
      </c>
      <c r="M61" s="242">
        <f t="shared" si="32"/>
        <v>2448.5</v>
      </c>
      <c r="N61" s="242">
        <f t="shared" si="32"/>
        <v>2449.5</v>
      </c>
      <c r="O61" s="242">
        <f t="shared" si="32"/>
        <v>2449</v>
      </c>
      <c r="P61" s="242">
        <f t="shared" si="32"/>
        <v>2448</v>
      </c>
      <c r="Q61" s="242">
        <f t="shared" si="32"/>
        <v>2454.5</v>
      </c>
      <c r="R61" s="242">
        <f t="shared" si="32"/>
        <v>2466.5</v>
      </c>
      <c r="S61" s="242">
        <f t="shared" si="32"/>
        <v>2476.5</v>
      </c>
      <c r="T61" s="242">
        <f t="shared" si="32"/>
        <v>2486</v>
      </c>
      <c r="U61" s="242">
        <f t="shared" si="32"/>
        <v>2494.5</v>
      </c>
      <c r="V61" s="242">
        <f t="shared" si="32"/>
        <v>2508</v>
      </c>
      <c r="W61" s="242">
        <f t="shared" si="32"/>
        <v>2526.5</v>
      </c>
      <c r="X61" s="242">
        <f t="shared" si="32"/>
        <v>2541</v>
      </c>
      <c r="Y61" s="242">
        <f t="shared" si="32"/>
        <v>2547</v>
      </c>
      <c r="Z61" s="242">
        <f t="shared" si="32"/>
        <v>2540</v>
      </c>
      <c r="AA61" s="242">
        <f t="shared" si="32"/>
        <v>2506.5</v>
      </c>
      <c r="AB61" s="242">
        <f t="shared" si="32"/>
        <v>2473.5</v>
      </c>
      <c r="AC61" s="242">
        <f t="shared" si="32"/>
        <v>2468.5</v>
      </c>
      <c r="AD61" s="242">
        <f t="shared" si="32"/>
        <v>2469.5</v>
      </c>
      <c r="AE61" s="242">
        <f t="shared" si="32"/>
        <v>2471.5</v>
      </c>
      <c r="AF61" s="242">
        <f t="shared" si="32"/>
        <v>2484.5</v>
      </c>
      <c r="AG61" s="242">
        <f t="shared" si="32"/>
        <v>2486</v>
      </c>
      <c r="AH61" s="242">
        <f t="shared" si="32"/>
        <v>2476.5</v>
      </c>
      <c r="AI61" s="242">
        <f t="shared" si="32"/>
        <v>2478.5</v>
      </c>
      <c r="AJ61" s="242">
        <f t="shared" si="32"/>
        <v>2476.5</v>
      </c>
      <c r="AK61" s="242">
        <f t="shared" si="32"/>
        <v>2476.5</v>
      </c>
      <c r="AL61" s="242">
        <f t="shared" si="32"/>
        <v>2478.1874180544373</v>
      </c>
      <c r="AM61" s="242">
        <f t="shared" si="32"/>
        <v>2476.5922673186874</v>
      </c>
      <c r="AN61" s="242">
        <f t="shared" si="32"/>
        <v>2475.0560343414977</v>
      </c>
      <c r="AO61" s="242">
        <f t="shared" si="32"/>
        <v>2473.5765429634644</v>
      </c>
      <c r="AP61" s="242">
        <f t="shared" si="32"/>
        <v>2472.1516974028127</v>
      </c>
      <c r="AQ61" s="242">
        <f t="shared" si="32"/>
        <v>2470.7794792866066</v>
      </c>
      <c r="AR61" s="242">
        <f t="shared" si="32"/>
        <v>2469.4579447916099</v>
      </c>
      <c r="AS61" s="242">
        <f t="shared" si="32"/>
        <v>2468.1852218907529</v>
      </c>
      <c r="AT61" s="242">
        <f t="shared" si="32"/>
        <v>2466.9595077013023</v>
      </c>
      <c r="AU61" s="242">
        <f t="shared" si="32"/>
        <v>2465.7790659309776</v>
      </c>
      <c r="AV61" s="242">
        <f t="shared" si="32"/>
        <v>2464.6422244183959</v>
      </c>
      <c r="AW61" s="242">
        <f t="shared" si="32"/>
        <v>2463.5473727643644</v>
      </c>
      <c r="AX61" s="242">
        <f t="shared" si="32"/>
        <v>2462.4929600506566</v>
      </c>
      <c r="AY61" s="242">
        <f t="shared" si="32"/>
        <v>2461.4774926430546</v>
      </c>
      <c r="AZ61" s="242">
        <f t="shared" si="32"/>
        <v>2460.4995320755315</v>
      </c>
      <c r="BA61" s="242">
        <f t="shared" si="32"/>
        <v>2459.5576930125826</v>
      </c>
      <c r="BB61" s="242">
        <f t="shared" si="32"/>
        <v>2458.6506412868239</v>
      </c>
      <c r="BC61" s="242">
        <f t="shared" si="32"/>
        <v>2457.777092009067</v>
      </c>
      <c r="BD61" s="242">
        <f t="shared" si="32"/>
        <v>2456.9358077482038</v>
      </c>
      <c r="BE61" s="242">
        <f t="shared" si="32"/>
        <v>2456.1255967783168</v>
      </c>
      <c r="BF61" s="242">
        <f t="shared" si="32"/>
        <v>2455.3453113905307</v>
      </c>
      <c r="BG61" s="242">
        <f t="shared" si="32"/>
        <v>2454.593846267222</v>
      </c>
      <c r="BH61" s="242">
        <f t="shared" si="32"/>
        <v>2453.8701369162727</v>
      </c>
      <c r="BI61" s="242">
        <f t="shared" si="32"/>
        <v>2453.1731581631611</v>
      </c>
      <c r="BJ61" s="242">
        <f t="shared" si="32"/>
        <v>2452.5019226987415</v>
      </c>
      <c r="BK61" s="242">
        <f t="shared" si="32"/>
        <v>2451.8554796806675</v>
      </c>
      <c r="BL61" s="242">
        <f t="shared" si="32"/>
        <v>2451.2329133864714</v>
      </c>
      <c r="BM61" s="242">
        <f t="shared" si="32"/>
        <v>2450.633341916393</v>
      </c>
      <c r="BN61" s="242">
        <f t="shared" si="32"/>
        <v>2450.0559159441173</v>
      </c>
      <c r="BO61" s="242">
        <f t="shared" si="32"/>
        <v>2449.4998175136579</v>
      </c>
      <c r="BP61" s="242">
        <f t="shared" si="32"/>
        <v>2448.9642588806782</v>
      </c>
      <c r="BQ61" s="242">
        <f t="shared" si="32"/>
        <v>2448.4484813966055</v>
      </c>
      <c r="BR61" s="242">
        <f t="shared" si="32"/>
        <v>2447.9517544339642</v>
      </c>
      <c r="BS61" s="242">
        <f t="shared" si="30"/>
        <v>2447.4733743514007</v>
      </c>
      <c r="BT61" s="242">
        <f t="shared" si="30"/>
        <v>2447.0126634969374</v>
      </c>
      <c r="BU61" s="242">
        <f t="shared" si="30"/>
        <v>2446.5689692480405</v>
      </c>
      <c r="BV61" s="242">
        <f t="shared" si="30"/>
        <v>2446.1416630871436</v>
      </c>
      <c r="BW61" s="242">
        <f t="shared" si="30"/>
        <v>2445.7301397113188</v>
      </c>
      <c r="BX61" s="242">
        <f t="shared" si="30"/>
        <v>2445.3338161748284</v>
      </c>
      <c r="BY61" s="242">
        <f t="shared" si="30"/>
        <v>2444.9521310633545</v>
      </c>
      <c r="BZ61" s="242">
        <f t="shared" si="30"/>
        <v>2444.5845436987202</v>
      </c>
      <c r="CA61" s="242">
        <f t="shared" si="30"/>
        <v>2444.2305333729914</v>
      </c>
      <c r="CB61" s="242">
        <f t="shared" si="30"/>
        <v>2443.8895986108637</v>
      </c>
      <c r="CC61" s="242">
        <f t="shared" si="30"/>
        <v>2443.5612564592966</v>
      </c>
      <c r="CD61" s="242">
        <f t="shared" si="30"/>
        <v>2443.2450418033804</v>
      </c>
      <c r="CE61" s="242">
        <f t="shared" si="30"/>
        <v>2442.9405067074786</v>
      </c>
      <c r="CF61" s="242">
        <f t="shared" si="30"/>
        <v>2442.6472197807007</v>
      </c>
      <c r="CG61" s="242">
        <f t="shared" si="30"/>
        <v>2442.3647655658124</v>
      </c>
      <c r="CH61" s="242">
        <f t="shared" ref="BS61:CV69" si="34">(CG29+CH29)/2</f>
        <v>2442.0927439507177</v>
      </c>
      <c r="CI61" s="242">
        <f t="shared" si="34"/>
        <v>2441.8307696016791</v>
      </c>
      <c r="CJ61" s="242">
        <f t="shared" si="34"/>
        <v>2441.5784714174688</v>
      </c>
      <c r="CK61" s="242">
        <f t="shared" si="34"/>
        <v>2441.3354920036854</v>
      </c>
      <c r="CL61" s="242">
        <f t="shared" si="34"/>
        <v>2441.1014871664829</v>
      </c>
      <c r="CM61" s="242">
        <f t="shared" si="34"/>
        <v>2440.876125425003</v>
      </c>
      <c r="CN61" s="242">
        <f t="shared" si="34"/>
        <v>2440.659087541811</v>
      </c>
      <c r="CO61" s="242">
        <f t="shared" si="34"/>
        <v>2440.4500660706822</v>
      </c>
      <c r="CP61" s="242">
        <f t="shared" si="34"/>
        <v>2440.2487649210843</v>
      </c>
      <c r="CQ61" s="242">
        <f t="shared" si="34"/>
        <v>2440.0548989387489</v>
      </c>
      <c r="CR61" s="242">
        <f t="shared" si="34"/>
        <v>2439.8681935017366</v>
      </c>
      <c r="CS61" s="242">
        <f t="shared" si="34"/>
        <v>2439.6883841314175</v>
      </c>
      <c r="CT61" s="242">
        <f t="shared" si="34"/>
        <v>2439.5152161178244</v>
      </c>
      <c r="CU61" s="242">
        <f t="shared" si="34"/>
        <v>2439.3484441588398</v>
      </c>
      <c r="CV61" s="242">
        <f t="shared" si="34"/>
        <v>2439.1878320127144</v>
      </c>
    </row>
    <row r="62" spans="2:100" outlineLevel="1" x14ac:dyDescent="0.3">
      <c r="B62" s="154">
        <v>19</v>
      </c>
      <c r="C62" s="242" t="s">
        <v>188</v>
      </c>
      <c r="D62" s="143" t="s">
        <v>443</v>
      </c>
      <c r="E62" s="242">
        <f t="shared" si="25"/>
        <v>2437</v>
      </c>
      <c r="F62" s="242">
        <f t="shared" si="33"/>
        <v>2436.5</v>
      </c>
      <c r="G62" s="242">
        <f t="shared" si="32"/>
        <v>2436</v>
      </c>
      <c r="H62" s="242">
        <f t="shared" si="32"/>
        <v>2436</v>
      </c>
      <c r="I62" s="242">
        <f t="shared" si="32"/>
        <v>2436</v>
      </c>
      <c r="J62" s="242">
        <f t="shared" si="32"/>
        <v>2436</v>
      </c>
      <c r="K62" s="242">
        <f t="shared" si="32"/>
        <v>2436</v>
      </c>
      <c r="L62" s="242">
        <f t="shared" si="32"/>
        <v>2435.5</v>
      </c>
      <c r="M62" s="242">
        <f t="shared" si="32"/>
        <v>2435</v>
      </c>
      <c r="N62" s="242">
        <f t="shared" si="32"/>
        <v>2435</v>
      </c>
      <c r="O62" s="242">
        <f t="shared" si="32"/>
        <v>2435</v>
      </c>
      <c r="P62" s="242">
        <f t="shared" si="32"/>
        <v>2435</v>
      </c>
      <c r="Q62" s="242">
        <f t="shared" si="32"/>
        <v>2435</v>
      </c>
      <c r="R62" s="242">
        <f t="shared" si="32"/>
        <v>2435.5</v>
      </c>
      <c r="S62" s="242">
        <f t="shared" si="32"/>
        <v>2438</v>
      </c>
      <c r="T62" s="242">
        <f t="shared" si="32"/>
        <v>2441</v>
      </c>
      <c r="U62" s="242">
        <f t="shared" si="32"/>
        <v>2443</v>
      </c>
      <c r="V62" s="242">
        <f t="shared" si="32"/>
        <v>2443.5</v>
      </c>
      <c r="W62" s="242">
        <f t="shared" si="32"/>
        <v>2444.5</v>
      </c>
      <c r="X62" s="242">
        <f t="shared" si="32"/>
        <v>2446</v>
      </c>
      <c r="Y62" s="242">
        <f t="shared" si="32"/>
        <v>2446</v>
      </c>
      <c r="Z62" s="242">
        <f t="shared" si="32"/>
        <v>2448</v>
      </c>
      <c r="AA62" s="242">
        <f t="shared" si="32"/>
        <v>2446.5</v>
      </c>
      <c r="AB62" s="242">
        <f t="shared" si="32"/>
        <v>2442.5</v>
      </c>
      <c r="AC62" s="242">
        <f t="shared" si="32"/>
        <v>2446.5</v>
      </c>
      <c r="AD62" s="242">
        <f t="shared" si="32"/>
        <v>2452.5</v>
      </c>
      <c r="AE62" s="242">
        <f t="shared" si="32"/>
        <v>2454</v>
      </c>
      <c r="AF62" s="242">
        <f t="shared" si="32"/>
        <v>2457.5</v>
      </c>
      <c r="AG62" s="242">
        <f t="shared" si="32"/>
        <v>2454.5</v>
      </c>
      <c r="AH62" s="242">
        <f t="shared" si="32"/>
        <v>2449</v>
      </c>
      <c r="AI62" s="242">
        <f t="shared" si="32"/>
        <v>2450.5</v>
      </c>
      <c r="AJ62" s="242">
        <f t="shared" si="32"/>
        <v>2453</v>
      </c>
      <c r="AK62" s="242">
        <f t="shared" si="32"/>
        <v>2456.5</v>
      </c>
      <c r="AL62" s="242">
        <f t="shared" si="32"/>
        <v>2458.334542573597</v>
      </c>
      <c r="AM62" s="242">
        <f t="shared" si="32"/>
        <v>2459.003627720791</v>
      </c>
      <c r="AN62" s="242">
        <f t="shared" si="32"/>
        <v>2459.672712867984</v>
      </c>
      <c r="AO62" s="242">
        <f t="shared" si="32"/>
        <v>2460.341798015178</v>
      </c>
      <c r="AP62" s="242">
        <f t="shared" si="32"/>
        <v>2461.010883162372</v>
      </c>
      <c r="AQ62" s="242">
        <f t="shared" si="32"/>
        <v>2461.679968309566</v>
      </c>
      <c r="AR62" s="242">
        <f t="shared" si="32"/>
        <v>2462.3490534567591</v>
      </c>
      <c r="AS62" s="242">
        <f t="shared" si="32"/>
        <v>2463.018138603953</v>
      </c>
      <c r="AT62" s="242">
        <f t="shared" si="32"/>
        <v>2463.687223751147</v>
      </c>
      <c r="AU62" s="242">
        <f t="shared" si="32"/>
        <v>2464.3563088983401</v>
      </c>
      <c r="AV62" s="242">
        <f t="shared" si="32"/>
        <v>2465.0253940455341</v>
      </c>
      <c r="AW62" s="242">
        <f t="shared" si="32"/>
        <v>2465.6944791927281</v>
      </c>
      <c r="AX62" s="242">
        <f t="shared" si="32"/>
        <v>2466.363564339922</v>
      </c>
      <c r="AY62" s="242">
        <f t="shared" si="32"/>
        <v>2467.0326494871151</v>
      </c>
      <c r="AZ62" s="242">
        <f t="shared" si="32"/>
        <v>2467.7017346343091</v>
      </c>
      <c r="BA62" s="242">
        <f t="shared" si="32"/>
        <v>2468.3708197815031</v>
      </c>
      <c r="BB62" s="242">
        <f t="shared" si="32"/>
        <v>2469.0399049286962</v>
      </c>
      <c r="BC62" s="242">
        <f t="shared" si="32"/>
        <v>2469.7089900758901</v>
      </c>
      <c r="BD62" s="242">
        <f t="shared" si="32"/>
        <v>2470.3780752230841</v>
      </c>
      <c r="BE62" s="242">
        <f t="shared" si="32"/>
        <v>2471.0471603702781</v>
      </c>
      <c r="BF62" s="242">
        <f t="shared" si="32"/>
        <v>2471.7162455174712</v>
      </c>
      <c r="BG62" s="242">
        <f t="shared" si="32"/>
        <v>2472.3853306646652</v>
      </c>
      <c r="BH62" s="242">
        <f t="shared" si="32"/>
        <v>2473.0544158118591</v>
      </c>
      <c r="BI62" s="242">
        <f t="shared" si="32"/>
        <v>2473.7235009590531</v>
      </c>
      <c r="BJ62" s="242">
        <f t="shared" si="32"/>
        <v>2474.3925861062462</v>
      </c>
      <c r="BK62" s="242">
        <f t="shared" si="32"/>
        <v>2475.0616712534402</v>
      </c>
      <c r="BL62" s="242">
        <f t="shared" si="32"/>
        <v>2475.7307564006342</v>
      </c>
      <c r="BM62" s="242">
        <f t="shared" si="32"/>
        <v>2476.3998415478272</v>
      </c>
      <c r="BN62" s="242">
        <f t="shared" si="32"/>
        <v>2477.0689266950212</v>
      </c>
      <c r="BO62" s="242">
        <f t="shared" si="32"/>
        <v>2477.7380118422152</v>
      </c>
      <c r="BP62" s="242">
        <f t="shared" si="32"/>
        <v>2478.4070969894092</v>
      </c>
      <c r="BQ62" s="242">
        <f t="shared" si="32"/>
        <v>2479.0761821366023</v>
      </c>
      <c r="BR62" s="242">
        <f t="shared" si="32"/>
        <v>2479.7452672837962</v>
      </c>
      <c r="BS62" s="242">
        <f t="shared" si="34"/>
        <v>2480.4143524309902</v>
      </c>
      <c r="BT62" s="242">
        <f t="shared" si="34"/>
        <v>2481.0834375781833</v>
      </c>
      <c r="BU62" s="242">
        <f t="shared" si="34"/>
        <v>2481.7525227253773</v>
      </c>
      <c r="BV62" s="242">
        <f t="shared" si="34"/>
        <v>2482.4216078725713</v>
      </c>
      <c r="BW62" s="242">
        <f t="shared" si="34"/>
        <v>2483.0906930197652</v>
      </c>
      <c r="BX62" s="242">
        <f t="shared" si="34"/>
        <v>2483.7597781669583</v>
      </c>
      <c r="BY62" s="242">
        <f t="shared" si="34"/>
        <v>2484.4288633141523</v>
      </c>
      <c r="BZ62" s="242">
        <f t="shared" si="34"/>
        <v>2485.0979484613463</v>
      </c>
      <c r="CA62" s="242">
        <f t="shared" si="34"/>
        <v>2485.7670336085394</v>
      </c>
      <c r="CB62" s="242">
        <f t="shared" si="34"/>
        <v>2486.4361187557333</v>
      </c>
      <c r="CC62" s="242">
        <f t="shared" si="34"/>
        <v>2487.1052039029273</v>
      </c>
      <c r="CD62" s="242">
        <f t="shared" si="34"/>
        <v>2487.7742890501213</v>
      </c>
      <c r="CE62" s="242">
        <f t="shared" si="34"/>
        <v>2488.4433741973144</v>
      </c>
      <c r="CF62" s="242">
        <f t="shared" si="34"/>
        <v>2489.1124593445084</v>
      </c>
      <c r="CG62" s="242">
        <f t="shared" si="34"/>
        <v>2489.7815444917023</v>
      </c>
      <c r="CH62" s="242">
        <f t="shared" si="34"/>
        <v>2490.4506296388963</v>
      </c>
      <c r="CI62" s="242">
        <f t="shared" si="34"/>
        <v>2491.1197147860894</v>
      </c>
      <c r="CJ62" s="242">
        <f t="shared" si="34"/>
        <v>2491.7887999332834</v>
      </c>
      <c r="CK62" s="242">
        <f t="shared" si="34"/>
        <v>2492.4578850804774</v>
      </c>
      <c r="CL62" s="242">
        <f t="shared" si="34"/>
        <v>2493.1269702276704</v>
      </c>
      <c r="CM62" s="242">
        <f t="shared" si="34"/>
        <v>2493.7960553748644</v>
      </c>
      <c r="CN62" s="242">
        <f t="shared" si="34"/>
        <v>2494.4651405220584</v>
      </c>
      <c r="CO62" s="242">
        <f t="shared" si="34"/>
        <v>2495.1342256692524</v>
      </c>
      <c r="CP62" s="242">
        <f t="shared" si="34"/>
        <v>2495.8033108164454</v>
      </c>
      <c r="CQ62" s="242">
        <f t="shared" si="34"/>
        <v>2496.4723959636394</v>
      </c>
      <c r="CR62" s="242">
        <f t="shared" si="34"/>
        <v>2497.1414811108334</v>
      </c>
      <c r="CS62" s="242">
        <f t="shared" si="34"/>
        <v>2497.8105662580265</v>
      </c>
      <c r="CT62" s="242">
        <f t="shared" si="34"/>
        <v>2498.4796514052205</v>
      </c>
      <c r="CU62" s="242">
        <f t="shared" si="34"/>
        <v>2499.1487365524144</v>
      </c>
      <c r="CV62" s="242">
        <f t="shared" si="34"/>
        <v>2499.8178216996084</v>
      </c>
    </row>
    <row r="63" spans="2:100" outlineLevel="1" x14ac:dyDescent="0.3">
      <c r="B63" s="154">
        <v>20</v>
      </c>
      <c r="C63" s="242" t="s">
        <v>189</v>
      </c>
      <c r="D63" s="143" t="s">
        <v>443</v>
      </c>
      <c r="E63" s="242">
        <f t="shared" si="25"/>
        <v>7270</v>
      </c>
      <c r="F63" s="242">
        <f t="shared" si="33"/>
        <v>7182</v>
      </c>
      <c r="G63" s="242">
        <f t="shared" si="32"/>
        <v>7048</v>
      </c>
      <c r="H63" s="242">
        <f t="shared" si="32"/>
        <v>6853</v>
      </c>
      <c r="I63" s="242">
        <f t="shared" si="32"/>
        <v>6288</v>
      </c>
      <c r="J63" s="242">
        <f t="shared" si="32"/>
        <v>5312</v>
      </c>
      <c r="K63" s="242">
        <f t="shared" si="32"/>
        <v>4483</v>
      </c>
      <c r="L63" s="242">
        <f t="shared" si="32"/>
        <v>3469.5</v>
      </c>
      <c r="M63" s="242">
        <f t="shared" si="32"/>
        <v>2691</v>
      </c>
      <c r="N63" s="242">
        <f t="shared" si="32"/>
        <v>2696.5</v>
      </c>
      <c r="O63" s="242">
        <f t="shared" si="32"/>
        <v>2693</v>
      </c>
      <c r="P63" s="242">
        <f t="shared" si="32"/>
        <v>2641.5</v>
      </c>
      <c r="Q63" s="242">
        <f t="shared" si="32"/>
        <v>2637</v>
      </c>
      <c r="R63" s="242">
        <f t="shared" si="32"/>
        <v>2733.5</v>
      </c>
      <c r="S63" s="242">
        <f t="shared" si="32"/>
        <v>2888</v>
      </c>
      <c r="T63" s="242">
        <f t="shared" si="32"/>
        <v>3022</v>
      </c>
      <c r="U63" s="242">
        <f t="shared" si="32"/>
        <v>3155.5</v>
      </c>
      <c r="V63" s="242">
        <f t="shared" si="32"/>
        <v>3384</v>
      </c>
      <c r="W63" s="242">
        <f t="shared" si="32"/>
        <v>3749.5</v>
      </c>
      <c r="X63" s="242">
        <f t="shared" si="32"/>
        <v>3987.5</v>
      </c>
      <c r="Y63" s="242">
        <f t="shared" si="32"/>
        <v>3969</v>
      </c>
      <c r="Z63" s="242">
        <f t="shared" si="32"/>
        <v>3777</v>
      </c>
      <c r="AA63" s="242">
        <f t="shared" si="32"/>
        <v>3292</v>
      </c>
      <c r="AB63" s="242">
        <f t="shared" si="32"/>
        <v>2903.5</v>
      </c>
      <c r="AC63" s="242">
        <f t="shared" si="32"/>
        <v>2880</v>
      </c>
      <c r="AD63" s="242">
        <f t="shared" si="32"/>
        <v>2876</v>
      </c>
      <c r="AE63" s="242">
        <f t="shared" si="32"/>
        <v>2861.5</v>
      </c>
      <c r="AF63" s="242">
        <f t="shared" si="32"/>
        <v>2896.5</v>
      </c>
      <c r="AG63" s="242">
        <f t="shared" si="32"/>
        <v>2835</v>
      </c>
      <c r="AH63" s="242">
        <f t="shared" si="32"/>
        <v>2763.5</v>
      </c>
      <c r="AI63" s="242">
        <f t="shared" si="32"/>
        <v>2795</v>
      </c>
      <c r="AJ63" s="242">
        <f t="shared" si="32"/>
        <v>2811</v>
      </c>
      <c r="AK63" s="242">
        <f t="shared" si="32"/>
        <v>2826.5</v>
      </c>
      <c r="AL63" s="242">
        <f t="shared" si="32"/>
        <v>2825.2683815899795</v>
      </c>
      <c r="AM63" s="242">
        <f t="shared" si="32"/>
        <v>2804.3795469330225</v>
      </c>
      <c r="AN63" s="242">
        <f t="shared" si="32"/>
        <v>2784.6087721392496</v>
      </c>
      <c r="AO63" s="242">
        <f t="shared" si="32"/>
        <v>2765.8962138579814</v>
      </c>
      <c r="AP63" s="242">
        <f t="shared" si="32"/>
        <v>2748.1852318108777</v>
      </c>
      <c r="AQ63" s="242">
        <f t="shared" si="32"/>
        <v>2731.4222173497892</v>
      </c>
      <c r="AR63" s="242">
        <f t="shared" si="32"/>
        <v>2715.5564311909361</v>
      </c>
      <c r="AS63" s="242">
        <f t="shared" si="32"/>
        <v>2700.5398498342365</v>
      </c>
      <c r="AT63" s="242">
        <f t="shared" si="32"/>
        <v>2686.3270202029389</v>
      </c>
      <c r="AU63" s="242">
        <f t="shared" si="32"/>
        <v>2672.87492206356</v>
      </c>
      <c r="AV63" s="242">
        <f t="shared" si="32"/>
        <v>2660.1428378096971</v>
      </c>
      <c r="AW63" s="242">
        <f t="shared" si="32"/>
        <v>2648.0922292155683</v>
      </c>
      <c r="AX63" s="242">
        <f t="shared" si="32"/>
        <v>2636.6866207862313</v>
      </c>
      <c r="AY63" s="242">
        <f t="shared" si="32"/>
        <v>2625.891489351397</v>
      </c>
      <c r="AZ63" s="242">
        <f t="shared" si="32"/>
        <v>2615.6741595686553</v>
      </c>
      <c r="BA63" s="242">
        <f t="shared" si="32"/>
        <v>2606.0037050198175</v>
      </c>
      <c r="BB63" s="242">
        <f t="shared" si="32"/>
        <v>2596.8508546010025</v>
      </c>
      <c r="BC63" s="242">
        <f t="shared" si="32"/>
        <v>2588.1879039231289</v>
      </c>
      <c r="BD63" s="242">
        <f t="shared" si="32"/>
        <v>2579.9886314546311</v>
      </c>
      <c r="BE63" s="242">
        <f t="shared" si="32"/>
        <v>2572.2282191525746</v>
      </c>
      <c r="BF63" s="242">
        <f t="shared" si="32"/>
        <v>2564.8831773419411</v>
      </c>
      <c r="BG63" s="242">
        <f t="shared" si="32"/>
        <v>2557.931273615683</v>
      </c>
      <c r="BH63" s="242">
        <f t="shared" si="32"/>
        <v>2551.3514655403646</v>
      </c>
      <c r="BI63" s="242">
        <f t="shared" si="32"/>
        <v>2545.1238369636771</v>
      </c>
      <c r="BJ63" s="242">
        <f t="shared" si="32"/>
        <v>2539.2295377310511</v>
      </c>
      <c r="BK63" s="242">
        <f t="shared" si="32"/>
        <v>2533.6507266288945</v>
      </c>
      <c r="BL63" s="242">
        <f t="shared" si="32"/>
        <v>2528.3705173817498</v>
      </c>
      <c r="BM63" s="242">
        <f t="shared" si="32"/>
        <v>2523.3729275399182</v>
      </c>
      <c r="BN63" s="242">
        <f t="shared" si="32"/>
        <v>2518.6428301028373</v>
      </c>
      <c r="BO63" s="242">
        <f t="shared" si="32"/>
        <v>2514.1659077317759</v>
      </c>
      <c r="BP63" s="242">
        <f t="shared" si="32"/>
        <v>2509.9286094132704</v>
      </c>
      <c r="BQ63" s="242">
        <f t="shared" si="32"/>
        <v>2505.9181094421151</v>
      </c>
      <c r="BR63" s="242">
        <f t="shared" si="32"/>
        <v>2502.1222685997568</v>
      </c>
      <c r="BS63" s="242">
        <f t="shared" si="34"/>
        <v>2498.529597410592</v>
      </c>
      <c r="BT63" s="242">
        <f t="shared" si="34"/>
        <v>2495.1292213649426</v>
      </c>
      <c r="BU63" s="242">
        <f t="shared" si="34"/>
        <v>2491.9108480034456</v>
      </c>
      <c r="BV63" s="242">
        <f t="shared" si="34"/>
        <v>2488.8647357632276</v>
      </c>
      <c r="BW63" s="242">
        <f t="shared" si="34"/>
        <v>2485.9816644915691</v>
      </c>
      <c r="BX63" s="242">
        <f t="shared" si="34"/>
        <v>2483.2529075377975</v>
      </c>
      <c r="BY63" s="242">
        <f t="shared" si="34"/>
        <v>2480.6702053389463</v>
      </c>
      <c r="BZ63" s="242">
        <f t="shared" si="34"/>
        <v>2478.2257404192214</v>
      </c>
      <c r="CA63" s="242">
        <f t="shared" si="34"/>
        <v>2475.912113727602</v>
      </c>
      <c r="CB63" s="242">
        <f t="shared" si="34"/>
        <v>2473.7223222419561</v>
      </c>
      <c r="CC63" s="242">
        <f t="shared" si="34"/>
        <v>2471.6497377718788</v>
      </c>
      <c r="CD63" s="242">
        <f t="shared" si="34"/>
        <v>2469.688086896093</v>
      </c>
      <c r="CE63" s="242">
        <f t="shared" si="34"/>
        <v>2467.8314319736864</v>
      </c>
      <c r="CF63" s="242">
        <f t="shared" si="34"/>
        <v>2466.0741531717103</v>
      </c>
      <c r="CG63" s="242">
        <f t="shared" si="34"/>
        <v>2464.4109314547363</v>
      </c>
      <c r="CH63" s="242">
        <f t="shared" si="34"/>
        <v>2462.8367324848832</v>
      </c>
      <c r="CI63" s="242">
        <f t="shared" si="34"/>
        <v>2461.3467913835884</v>
      </c>
      <c r="CJ63" s="242">
        <f t="shared" si="34"/>
        <v>2459.9365983089897</v>
      </c>
      <c r="CK63" s="242">
        <f t="shared" si="34"/>
        <v>2458.601884805269</v>
      </c>
      <c r="CL63" s="242">
        <f t="shared" si="34"/>
        <v>2457.3386108826385</v>
      </c>
      <c r="CM63" s="242">
        <f t="shared" si="34"/>
        <v>2456.1429527888608</v>
      </c>
      <c r="CN63" s="242">
        <f t="shared" si="34"/>
        <v>2455.011291435289</v>
      </c>
      <c r="CO63" s="242">
        <f t="shared" si="34"/>
        <v>2453.9402014423949</v>
      </c>
      <c r="CP63" s="242">
        <f t="shared" si="34"/>
        <v>2452.9264407716282</v>
      </c>
      <c r="CQ63" s="242">
        <f t="shared" si="34"/>
        <v>2451.9669409122221</v>
      </c>
      <c r="CR63" s="242">
        <f t="shared" si="34"/>
        <v>2451.0587975932431</v>
      </c>
      <c r="CS63" s="242">
        <f t="shared" si="34"/>
        <v>2450.1992619927723</v>
      </c>
      <c r="CT63" s="242">
        <f t="shared" si="34"/>
        <v>2449.3857324176079</v>
      </c>
      <c r="CU63" s="242">
        <f t="shared" si="34"/>
        <v>2448.6157464283092</v>
      </c>
      <c r="CV63" s="242">
        <f t="shared" si="34"/>
        <v>2447.8869733857346</v>
      </c>
    </row>
    <row r="64" spans="2:100" outlineLevel="1" x14ac:dyDescent="0.3">
      <c r="B64" s="154">
        <v>21</v>
      </c>
      <c r="C64" s="242" t="s">
        <v>362</v>
      </c>
      <c r="D64" s="143" t="s">
        <v>443</v>
      </c>
      <c r="E64" s="242">
        <f t="shared" si="25"/>
        <v>3009</v>
      </c>
      <c r="F64" s="242">
        <f t="shared" si="33"/>
        <v>3000</v>
      </c>
      <c r="G64" s="242">
        <f t="shared" si="32"/>
        <v>2986</v>
      </c>
      <c r="H64" s="242">
        <f t="shared" si="32"/>
        <v>2961</v>
      </c>
      <c r="I64" s="242">
        <f t="shared" si="32"/>
        <v>2912.5</v>
      </c>
      <c r="J64" s="242">
        <f t="shared" si="32"/>
        <v>2844</v>
      </c>
      <c r="K64" s="242">
        <f t="shared" si="32"/>
        <v>2780</v>
      </c>
      <c r="L64" s="242">
        <f t="shared" si="32"/>
        <v>2623</v>
      </c>
      <c r="M64" s="242">
        <f t="shared" si="32"/>
        <v>2484.5</v>
      </c>
      <c r="N64" s="242">
        <f t="shared" si="32"/>
        <v>2485.5</v>
      </c>
      <c r="O64" s="242">
        <f t="shared" si="32"/>
        <v>2485</v>
      </c>
      <c r="P64" s="242">
        <f t="shared" si="32"/>
        <v>2474.5</v>
      </c>
      <c r="Q64" s="242">
        <f t="shared" si="32"/>
        <v>2473.5</v>
      </c>
      <c r="R64" s="242">
        <f t="shared" si="32"/>
        <v>2487.5</v>
      </c>
      <c r="S64" s="242">
        <f t="shared" si="32"/>
        <v>2509.5</v>
      </c>
      <c r="T64" s="242">
        <f t="shared" si="32"/>
        <v>2532.5</v>
      </c>
      <c r="U64" s="242">
        <f t="shared" si="32"/>
        <v>2556</v>
      </c>
      <c r="V64" s="242">
        <f t="shared" si="32"/>
        <v>2593.5</v>
      </c>
      <c r="W64" s="242">
        <f t="shared" si="32"/>
        <v>2627</v>
      </c>
      <c r="X64" s="242">
        <f t="shared" si="32"/>
        <v>2649.5</v>
      </c>
      <c r="Y64" s="242">
        <f t="shared" si="32"/>
        <v>2668</v>
      </c>
      <c r="Z64" s="242">
        <f t="shared" si="32"/>
        <v>2658</v>
      </c>
      <c r="AA64" s="242">
        <f t="shared" si="32"/>
        <v>2595.5</v>
      </c>
      <c r="AB64" s="242">
        <f t="shared" si="32"/>
        <v>2538.5</v>
      </c>
      <c r="AC64" s="242">
        <f t="shared" si="32"/>
        <v>2536</v>
      </c>
      <c r="AD64" s="242">
        <f t="shared" si="32"/>
        <v>2546</v>
      </c>
      <c r="AE64" s="242">
        <f t="shared" si="32"/>
        <v>2552</v>
      </c>
      <c r="AF64" s="242">
        <f t="shared" ref="G64:BR68" si="35">(AE32+AF32)/2</f>
        <v>2565</v>
      </c>
      <c r="AG64" s="242">
        <f t="shared" si="35"/>
        <v>2550.5</v>
      </c>
      <c r="AH64" s="242">
        <f t="shared" si="35"/>
        <v>2524</v>
      </c>
      <c r="AI64" s="242">
        <f t="shared" si="35"/>
        <v>2527.5</v>
      </c>
      <c r="AJ64" s="242">
        <f t="shared" si="35"/>
        <v>2536.5</v>
      </c>
      <c r="AK64" s="242">
        <f t="shared" si="35"/>
        <v>2549</v>
      </c>
      <c r="AL64" s="242">
        <f t="shared" si="35"/>
        <v>2554.1773744397219</v>
      </c>
      <c r="AM64" s="242">
        <f t="shared" si="35"/>
        <v>2550.5870318139259</v>
      </c>
      <c r="AN64" s="242">
        <f t="shared" si="35"/>
        <v>2547.1048520020131</v>
      </c>
      <c r="AO64" s="242">
        <f t="shared" si="35"/>
        <v>2543.7275764864748</v>
      </c>
      <c r="AP64" s="242">
        <f t="shared" si="35"/>
        <v>2540.4520449160395</v>
      </c>
      <c r="AQ64" s="242">
        <f t="shared" si="35"/>
        <v>2537.2751921483114</v>
      </c>
      <c r="AR64" s="242">
        <f t="shared" si="35"/>
        <v>2534.1940453815037</v>
      </c>
      <c r="AS64" s="242">
        <f t="shared" si="35"/>
        <v>2531.205721372583</v>
      </c>
      <c r="AT64" s="242">
        <f t="shared" si="35"/>
        <v>2528.3074237392166</v>
      </c>
      <c r="AU64" s="242">
        <f t="shared" si="35"/>
        <v>2525.4964403430049</v>
      </c>
      <c r="AV64" s="242">
        <f t="shared" si="35"/>
        <v>2522.7701407515451</v>
      </c>
      <c r="AW64" s="242">
        <f t="shared" si="35"/>
        <v>2520.1259737769506</v>
      </c>
      <c r="AX64" s="242">
        <f t="shared" si="35"/>
        <v>2517.56146508853</v>
      </c>
      <c r="AY64" s="242">
        <f t="shared" si="35"/>
        <v>2515.0742148973836</v>
      </c>
      <c r="AZ64" s="242">
        <f t="shared" si="35"/>
        <v>2512.661895710753</v>
      </c>
      <c r="BA64" s="242">
        <f t="shared" si="35"/>
        <v>2510.3222501540249</v>
      </c>
      <c r="BB64" s="242">
        <f t="shared" si="35"/>
        <v>2508.0530888583489</v>
      </c>
      <c r="BC64" s="242">
        <f t="shared" si="35"/>
        <v>2505.8522884118943</v>
      </c>
      <c r="BD64" s="242">
        <f t="shared" si="35"/>
        <v>2503.7177893728249</v>
      </c>
      <c r="BE64" s="242">
        <f t="shared" si="35"/>
        <v>2501.6475943421356</v>
      </c>
      <c r="BF64" s="242">
        <f t="shared" si="35"/>
        <v>2499.6397660945486</v>
      </c>
      <c r="BG64" s="242">
        <f t="shared" si="35"/>
        <v>2497.6924257657165</v>
      </c>
      <c r="BH64" s="242">
        <f t="shared" si="35"/>
        <v>2495.8037510940403</v>
      </c>
      <c r="BI64" s="242">
        <f t="shared" si="35"/>
        <v>2493.9719747154486</v>
      </c>
      <c r="BJ64" s="242">
        <f t="shared" si="35"/>
        <v>2492.195382509557</v>
      </c>
      <c r="BK64" s="242">
        <f t="shared" si="35"/>
        <v>2490.4723119956425</v>
      </c>
      <c r="BL64" s="242">
        <f t="shared" si="35"/>
        <v>2488.8011507769488</v>
      </c>
      <c r="BM64" s="242">
        <f t="shared" si="35"/>
        <v>2487.1803350318505</v>
      </c>
      <c r="BN64" s="242">
        <f t="shared" si="35"/>
        <v>2485.6083480504803</v>
      </c>
      <c r="BO64" s="242">
        <f t="shared" si="35"/>
        <v>2484.0837188154346</v>
      </c>
      <c r="BP64" s="242">
        <f t="shared" si="35"/>
        <v>2482.6050206252444</v>
      </c>
      <c r="BQ64" s="242">
        <f t="shared" si="35"/>
        <v>2481.1708697593085</v>
      </c>
      <c r="BR64" s="242">
        <f t="shared" si="35"/>
        <v>2479.7799241830508</v>
      </c>
      <c r="BS64" s="242">
        <f t="shared" si="34"/>
        <v>2478.4308822920866</v>
      </c>
      <c r="BT64" s="242">
        <f t="shared" si="34"/>
        <v>2477.122481694219</v>
      </c>
      <c r="BU64" s="242">
        <f t="shared" si="34"/>
        <v>2475.8534980281329</v>
      </c>
      <c r="BV64" s="242">
        <f t="shared" si="34"/>
        <v>2474.622743817672</v>
      </c>
      <c r="BW64" s="242">
        <f t="shared" si="34"/>
        <v>2473.4290673606401</v>
      </c>
      <c r="BX64" s="242">
        <f t="shared" si="34"/>
        <v>2472.2713516510676</v>
      </c>
      <c r="BY64" s="242">
        <f t="shared" si="34"/>
        <v>2471.1485133339547</v>
      </c>
      <c r="BZ64" s="242">
        <f t="shared" si="34"/>
        <v>2470.0595016914995</v>
      </c>
      <c r="CA64" s="242">
        <f t="shared" si="34"/>
        <v>2469.0032976598709</v>
      </c>
      <c r="CB64" s="242">
        <f t="shared" si="34"/>
        <v>2467.9789128755961</v>
      </c>
      <c r="CC64" s="242">
        <f t="shared" si="34"/>
        <v>2466.9853887506829</v>
      </c>
      <c r="CD64" s="242">
        <f t="shared" si="34"/>
        <v>2466.0217955756016</v>
      </c>
      <c r="CE64" s="242">
        <f t="shared" si="34"/>
        <v>2465.0872316492905</v>
      </c>
      <c r="CF64" s="242">
        <f t="shared" si="34"/>
        <v>2464.1808224353736</v>
      </c>
      <c r="CG64" s="242">
        <f t="shared" si="34"/>
        <v>2463.3017197437921</v>
      </c>
      <c r="CH64" s="242">
        <f t="shared" si="34"/>
        <v>2462.4491009371004</v>
      </c>
      <c r="CI64" s="242">
        <f t="shared" si="34"/>
        <v>2461.6221681606603</v>
      </c>
      <c r="CJ64" s="242">
        <f t="shared" si="34"/>
        <v>2460.8201475960382</v>
      </c>
      <c r="CK64" s="242">
        <f t="shared" si="34"/>
        <v>2460.0422887368863</v>
      </c>
      <c r="CL64" s="242">
        <f t="shared" si="34"/>
        <v>2459.2878636866435</v>
      </c>
      <c r="CM64" s="242">
        <f t="shared" si="34"/>
        <v>2458.55616647739</v>
      </c>
      <c r="CN64" s="242">
        <f t="shared" si="34"/>
        <v>2457.8465124092272</v>
      </c>
      <c r="CO64" s="242">
        <f t="shared" si="34"/>
        <v>2457.1582374095533</v>
      </c>
      <c r="CP64" s="242">
        <f t="shared" si="34"/>
        <v>2456.4906974116466</v>
      </c>
      <c r="CQ64" s="242">
        <f t="shared" si="34"/>
        <v>2455.8432677519659</v>
      </c>
      <c r="CR64" s="242">
        <f t="shared" si="34"/>
        <v>2455.2153425856113</v>
      </c>
      <c r="CS64" s="242">
        <f t="shared" si="34"/>
        <v>2454.6063343193914</v>
      </c>
      <c r="CT64" s="242">
        <f t="shared" si="34"/>
        <v>2454.0156730619719</v>
      </c>
      <c r="CU64" s="242">
        <f t="shared" si="34"/>
        <v>2453.4428060905893</v>
      </c>
      <c r="CV64" s="242">
        <f t="shared" si="34"/>
        <v>2452.8871973338296</v>
      </c>
    </row>
    <row r="65" spans="2:102" outlineLevel="1" x14ac:dyDescent="0.3">
      <c r="B65" s="154">
        <v>22</v>
      </c>
      <c r="C65" s="242" t="s">
        <v>191</v>
      </c>
      <c r="D65" s="143" t="s">
        <v>443</v>
      </c>
      <c r="E65" s="242">
        <f t="shared" si="25"/>
        <v>2444</v>
      </c>
      <c r="F65" s="242">
        <f t="shared" si="33"/>
        <v>2443</v>
      </c>
      <c r="G65" s="242">
        <f t="shared" si="35"/>
        <v>2441.5</v>
      </c>
      <c r="H65" s="242">
        <f t="shared" si="35"/>
        <v>2441</v>
      </c>
      <c r="I65" s="242">
        <f t="shared" si="35"/>
        <v>2441</v>
      </c>
      <c r="J65" s="242">
        <f t="shared" si="35"/>
        <v>2439</v>
      </c>
      <c r="K65" s="242">
        <f t="shared" si="35"/>
        <v>2436.5</v>
      </c>
      <c r="L65" s="242">
        <f t="shared" si="35"/>
        <v>2435.5</v>
      </c>
      <c r="M65" s="242">
        <f t="shared" si="35"/>
        <v>2435</v>
      </c>
      <c r="N65" s="242">
        <f t="shared" si="35"/>
        <v>2435</v>
      </c>
      <c r="O65" s="242">
        <f t="shared" si="35"/>
        <v>2435</v>
      </c>
      <c r="P65" s="242">
        <f t="shared" si="35"/>
        <v>2435</v>
      </c>
      <c r="Q65" s="242">
        <f t="shared" si="35"/>
        <v>2435</v>
      </c>
      <c r="R65" s="242">
        <f t="shared" si="35"/>
        <v>2436</v>
      </c>
      <c r="S65" s="242">
        <f t="shared" si="35"/>
        <v>2437</v>
      </c>
      <c r="T65" s="242">
        <f t="shared" si="35"/>
        <v>2439</v>
      </c>
      <c r="U65" s="242">
        <f t="shared" si="35"/>
        <v>2445.5</v>
      </c>
      <c r="V65" s="242">
        <f t="shared" si="35"/>
        <v>2451.5</v>
      </c>
      <c r="W65" s="242">
        <f t="shared" si="35"/>
        <v>2456.5</v>
      </c>
      <c r="X65" s="242">
        <f t="shared" si="35"/>
        <v>2460</v>
      </c>
      <c r="Y65" s="242">
        <f t="shared" si="35"/>
        <v>2459.5</v>
      </c>
      <c r="Z65" s="242">
        <f t="shared" si="35"/>
        <v>2461</v>
      </c>
      <c r="AA65" s="242">
        <f t="shared" si="35"/>
        <v>2453.5</v>
      </c>
      <c r="AB65" s="242">
        <f t="shared" si="35"/>
        <v>2444.5</v>
      </c>
      <c r="AC65" s="242">
        <f t="shared" si="35"/>
        <v>2453</v>
      </c>
      <c r="AD65" s="242">
        <f t="shared" si="35"/>
        <v>2463.5</v>
      </c>
      <c r="AE65" s="242">
        <f t="shared" si="35"/>
        <v>2463</v>
      </c>
      <c r="AF65" s="242">
        <f t="shared" si="35"/>
        <v>2457.5</v>
      </c>
      <c r="AG65" s="242">
        <f t="shared" si="35"/>
        <v>2451</v>
      </c>
      <c r="AH65" s="242">
        <f t="shared" si="35"/>
        <v>2451</v>
      </c>
      <c r="AI65" s="242">
        <f t="shared" si="35"/>
        <v>2462.5</v>
      </c>
      <c r="AJ65" s="242">
        <f t="shared" si="35"/>
        <v>2478</v>
      </c>
      <c r="AK65" s="242">
        <f t="shared" si="35"/>
        <v>2494</v>
      </c>
      <c r="AL65" s="242">
        <f t="shared" si="35"/>
        <v>2502.5544992077394</v>
      </c>
      <c r="AM65" s="242">
        <f t="shared" si="35"/>
        <v>2503.6634976232172</v>
      </c>
      <c r="AN65" s="242">
        <f t="shared" si="35"/>
        <v>2504.7724960386959</v>
      </c>
      <c r="AO65" s="242">
        <f t="shared" si="35"/>
        <v>2505.8814944541737</v>
      </c>
      <c r="AP65" s="242">
        <f t="shared" si="35"/>
        <v>2506.9904928696524</v>
      </c>
      <c r="AQ65" s="242">
        <f t="shared" si="35"/>
        <v>2508.0994912851306</v>
      </c>
      <c r="AR65" s="242">
        <f t="shared" si="35"/>
        <v>2509.2084897006089</v>
      </c>
      <c r="AS65" s="242">
        <f t="shared" si="35"/>
        <v>2510.3174881160871</v>
      </c>
      <c r="AT65" s="242">
        <f t="shared" si="35"/>
        <v>2511.4264865315654</v>
      </c>
      <c r="AU65" s="242">
        <f t="shared" si="35"/>
        <v>2512.5354849470436</v>
      </c>
      <c r="AV65" s="242">
        <f t="shared" si="35"/>
        <v>2513.6444833625219</v>
      </c>
      <c r="AW65" s="242">
        <f t="shared" si="35"/>
        <v>2514.7534817780002</v>
      </c>
      <c r="AX65" s="242">
        <f t="shared" si="35"/>
        <v>2515.8624801934784</v>
      </c>
      <c r="AY65" s="242">
        <f t="shared" si="35"/>
        <v>2516.9714786089571</v>
      </c>
      <c r="AZ65" s="242">
        <f t="shared" si="35"/>
        <v>2518.0804770244349</v>
      </c>
      <c r="BA65" s="242">
        <f t="shared" si="35"/>
        <v>2519.1894754399136</v>
      </c>
      <c r="BB65" s="242">
        <f t="shared" si="35"/>
        <v>2520.2984738553914</v>
      </c>
      <c r="BC65" s="242">
        <f t="shared" si="35"/>
        <v>2521.4074722708701</v>
      </c>
      <c r="BD65" s="242">
        <f t="shared" si="35"/>
        <v>2522.5164706863479</v>
      </c>
      <c r="BE65" s="242">
        <f t="shared" si="35"/>
        <v>2523.6254691018266</v>
      </c>
      <c r="BF65" s="242">
        <f t="shared" si="35"/>
        <v>2524.7344675173044</v>
      </c>
      <c r="BG65" s="242">
        <f t="shared" si="35"/>
        <v>2525.8434659327831</v>
      </c>
      <c r="BH65" s="242">
        <f t="shared" si="35"/>
        <v>2526.9524643482609</v>
      </c>
      <c r="BI65" s="242">
        <f t="shared" si="35"/>
        <v>2528.0614627637397</v>
      </c>
      <c r="BJ65" s="242">
        <f t="shared" si="35"/>
        <v>2529.1704611792175</v>
      </c>
      <c r="BK65" s="242">
        <f t="shared" si="35"/>
        <v>2530.2794595946962</v>
      </c>
      <c r="BL65" s="242">
        <f t="shared" si="35"/>
        <v>2531.3884580101744</v>
      </c>
      <c r="BM65" s="242">
        <f t="shared" si="35"/>
        <v>2532.4974564256527</v>
      </c>
      <c r="BN65" s="242">
        <f t="shared" si="35"/>
        <v>2533.6064548411309</v>
      </c>
      <c r="BO65" s="242">
        <f t="shared" si="35"/>
        <v>2534.7154532566092</v>
      </c>
      <c r="BP65" s="242">
        <f t="shared" si="35"/>
        <v>2535.8244516720874</v>
      </c>
      <c r="BQ65" s="242">
        <f t="shared" si="35"/>
        <v>2536.9334500875657</v>
      </c>
      <c r="BR65" s="242">
        <f t="shared" si="35"/>
        <v>2538.0424485030439</v>
      </c>
      <c r="BS65" s="242">
        <f t="shared" si="34"/>
        <v>2539.1514469185222</v>
      </c>
      <c r="BT65" s="242">
        <f t="shared" si="34"/>
        <v>2540.2604453340009</v>
      </c>
      <c r="BU65" s="242">
        <f t="shared" si="34"/>
        <v>2541.3694437494787</v>
      </c>
      <c r="BV65" s="242">
        <f t="shared" si="34"/>
        <v>2542.4784421649574</v>
      </c>
      <c r="BW65" s="242">
        <f t="shared" si="34"/>
        <v>2543.5874405804352</v>
      </c>
      <c r="BX65" s="242">
        <f t="shared" si="34"/>
        <v>2544.6964389959139</v>
      </c>
      <c r="BY65" s="242">
        <f t="shared" si="34"/>
        <v>2545.8054374113917</v>
      </c>
      <c r="BZ65" s="242">
        <f t="shared" si="34"/>
        <v>2546.9144358268704</v>
      </c>
      <c r="CA65" s="242">
        <f t="shared" si="34"/>
        <v>2548.0234342423482</v>
      </c>
      <c r="CB65" s="242">
        <f t="shared" si="34"/>
        <v>2549.1324326578269</v>
      </c>
      <c r="CC65" s="242">
        <f t="shared" si="34"/>
        <v>2550.2414310733047</v>
      </c>
      <c r="CD65" s="242">
        <f t="shared" si="34"/>
        <v>2551.3504294887834</v>
      </c>
      <c r="CE65" s="242">
        <f t="shared" si="34"/>
        <v>2552.4594279042612</v>
      </c>
      <c r="CF65" s="242">
        <f t="shared" si="34"/>
        <v>2553.56842631974</v>
      </c>
      <c r="CG65" s="242">
        <f t="shared" si="34"/>
        <v>2554.6774247352182</v>
      </c>
      <c r="CH65" s="242">
        <f t="shared" si="34"/>
        <v>2555.7864231506965</v>
      </c>
      <c r="CI65" s="242">
        <f t="shared" si="34"/>
        <v>2556.8954215661747</v>
      </c>
      <c r="CJ65" s="242">
        <f t="shared" si="34"/>
        <v>2558.004419981653</v>
      </c>
      <c r="CK65" s="242">
        <f t="shared" si="34"/>
        <v>2559.1134183971312</v>
      </c>
      <c r="CL65" s="242">
        <f t="shared" si="34"/>
        <v>2560.2224168126095</v>
      </c>
      <c r="CM65" s="242">
        <f t="shared" si="34"/>
        <v>2561.3314152280877</v>
      </c>
      <c r="CN65" s="242">
        <f t="shared" si="34"/>
        <v>2562.440413643566</v>
      </c>
      <c r="CO65" s="242">
        <f t="shared" si="34"/>
        <v>2563.5494120590447</v>
      </c>
      <c r="CP65" s="242">
        <f t="shared" si="34"/>
        <v>2564.6584104745225</v>
      </c>
      <c r="CQ65" s="242">
        <f t="shared" si="34"/>
        <v>2565.7674088900012</v>
      </c>
      <c r="CR65" s="242">
        <f t="shared" si="34"/>
        <v>2566.876407305479</v>
      </c>
      <c r="CS65" s="242">
        <f t="shared" si="34"/>
        <v>2567.9854057209577</v>
      </c>
      <c r="CT65" s="242">
        <f t="shared" si="34"/>
        <v>2569.0944041364355</v>
      </c>
      <c r="CU65" s="242">
        <f t="shared" si="34"/>
        <v>2570.2034025519142</v>
      </c>
      <c r="CV65" s="242">
        <f t="shared" si="34"/>
        <v>2571.312400967392</v>
      </c>
    </row>
    <row r="66" spans="2:102" outlineLevel="1" x14ac:dyDescent="0.3">
      <c r="B66" s="154">
        <v>23</v>
      </c>
      <c r="C66" s="242" t="s">
        <v>192</v>
      </c>
      <c r="D66" s="143" t="s">
        <v>443</v>
      </c>
      <c r="E66" s="242">
        <f t="shared" si="25"/>
        <v>3041</v>
      </c>
      <c r="F66" s="242">
        <f t="shared" si="33"/>
        <v>3008</v>
      </c>
      <c r="G66" s="242">
        <f t="shared" si="35"/>
        <v>2966.5</v>
      </c>
      <c r="H66" s="242">
        <f t="shared" si="35"/>
        <v>2920</v>
      </c>
      <c r="I66" s="242">
        <f t="shared" si="35"/>
        <v>2843</v>
      </c>
      <c r="J66" s="242">
        <f t="shared" si="35"/>
        <v>2757.5</v>
      </c>
      <c r="K66" s="242">
        <f t="shared" si="35"/>
        <v>2683</v>
      </c>
      <c r="L66" s="242">
        <f t="shared" si="35"/>
        <v>2557</v>
      </c>
      <c r="M66" s="242">
        <f t="shared" si="35"/>
        <v>2458</v>
      </c>
      <c r="N66" s="242">
        <f t="shared" si="35"/>
        <v>2460</v>
      </c>
      <c r="O66" s="242">
        <f t="shared" si="35"/>
        <v>2459.5</v>
      </c>
      <c r="P66" s="242">
        <f t="shared" si="35"/>
        <v>2458</v>
      </c>
      <c r="Q66" s="242">
        <f t="shared" si="35"/>
        <v>2465.5</v>
      </c>
      <c r="R66" s="242">
        <f t="shared" si="35"/>
        <v>2481</v>
      </c>
      <c r="S66" s="242">
        <f t="shared" si="35"/>
        <v>2496</v>
      </c>
      <c r="T66" s="242">
        <f t="shared" si="35"/>
        <v>2508</v>
      </c>
      <c r="U66" s="242">
        <f t="shared" si="35"/>
        <v>2523</v>
      </c>
      <c r="V66" s="242">
        <f t="shared" si="35"/>
        <v>2560.5</v>
      </c>
      <c r="W66" s="242">
        <f t="shared" si="35"/>
        <v>2594.5</v>
      </c>
      <c r="X66" s="242">
        <f t="shared" si="35"/>
        <v>2597</v>
      </c>
      <c r="Y66" s="242">
        <f t="shared" si="35"/>
        <v>2577.5</v>
      </c>
      <c r="Z66" s="242">
        <f t="shared" si="35"/>
        <v>2554</v>
      </c>
      <c r="AA66" s="242">
        <f t="shared" si="35"/>
        <v>2515</v>
      </c>
      <c r="AB66" s="242">
        <f t="shared" si="35"/>
        <v>2483</v>
      </c>
      <c r="AC66" s="242">
        <f t="shared" si="35"/>
        <v>2496</v>
      </c>
      <c r="AD66" s="242">
        <f t="shared" si="35"/>
        <v>2506.5</v>
      </c>
      <c r="AE66" s="242">
        <f t="shared" si="35"/>
        <v>2504</v>
      </c>
      <c r="AF66" s="242">
        <f t="shared" si="35"/>
        <v>2503</v>
      </c>
      <c r="AG66" s="242">
        <f t="shared" si="35"/>
        <v>2488</v>
      </c>
      <c r="AH66" s="242">
        <f t="shared" si="35"/>
        <v>2474.5</v>
      </c>
      <c r="AI66" s="242">
        <f t="shared" si="35"/>
        <v>2474</v>
      </c>
      <c r="AJ66" s="242">
        <f t="shared" si="35"/>
        <v>2477.5</v>
      </c>
      <c r="AK66" s="242">
        <f t="shared" si="35"/>
        <v>2484.5</v>
      </c>
      <c r="AL66" s="242">
        <f t="shared" si="35"/>
        <v>2484.7341417971602</v>
      </c>
      <c r="AM66" s="242">
        <f t="shared" si="35"/>
        <v>2482.2652644891159</v>
      </c>
      <c r="AN66" s="242">
        <f t="shared" si="35"/>
        <v>2479.9189459493932</v>
      </c>
      <c r="AO66" s="242">
        <f t="shared" si="35"/>
        <v>2477.6891021771207</v>
      </c>
      <c r="AP66" s="242">
        <f t="shared" si="35"/>
        <v>2475.5699511903454</v>
      </c>
      <c r="AQ66" s="242">
        <f t="shared" si="35"/>
        <v>2473.555998033361</v>
      </c>
      <c r="AR66" s="242">
        <f t="shared" si="35"/>
        <v>2471.6420205282939</v>
      </c>
      <c r="AS66" s="242">
        <f t="shared" si="35"/>
        <v>2469.8230557340057</v>
      </c>
      <c r="AT66" s="242">
        <f t="shared" si="35"/>
        <v>2468.094387077188</v>
      </c>
      <c r="AU66" s="242">
        <f t="shared" si="35"/>
        <v>2466.4515321223016</v>
      </c>
      <c r="AV66" s="242">
        <f t="shared" si="35"/>
        <v>2464.8902309486198</v>
      </c>
      <c r="AW66" s="242">
        <f t="shared" si="35"/>
        <v>2463.4064351042634</v>
      </c>
      <c r="AX66" s="242">
        <f t="shared" si="35"/>
        <v>2461.9962971085706</v>
      </c>
      <c r="AY66" s="242">
        <f t="shared" si="35"/>
        <v>2460.656160475583</v>
      </c>
      <c r="AZ66" s="242">
        <f t="shared" si="35"/>
        <v>2459.3825502327836</v>
      </c>
      <c r="BA66" s="242">
        <f t="shared" si="35"/>
        <v>2458.1721639104962</v>
      </c>
      <c r="BB66" s="242">
        <f t="shared" si="35"/>
        <v>2457.0218629785886</v>
      </c>
      <c r="BC66" s="242">
        <f t="shared" si="35"/>
        <v>2455.9286647082645</v>
      </c>
      <c r="BD66" s="242">
        <f t="shared" si="35"/>
        <v>2454.8897344378556</v>
      </c>
      <c r="BE66" s="242">
        <f t="shared" si="35"/>
        <v>2453.9023782225431</v>
      </c>
      <c r="BF66" s="242">
        <f t="shared" si="35"/>
        <v>2452.9640358489673</v>
      </c>
      <c r="BG66" s="242">
        <f t="shared" si="35"/>
        <v>2452.0722741965938</v>
      </c>
      <c r="BH66" s="242">
        <f t="shared" si="35"/>
        <v>2451.2247809286373</v>
      </c>
      <c r="BI66" s="242">
        <f t="shared" si="35"/>
        <v>2450.4193584961749</v>
      </c>
      <c r="BJ66" s="242">
        <f t="shared" si="35"/>
        <v>2449.6539184399044</v>
      </c>
      <c r="BK66" s="242">
        <f t="shared" si="35"/>
        <v>2448.9264759747712</v>
      </c>
      <c r="BL66" s="242">
        <f t="shared" si="35"/>
        <v>2448.2351448434256</v>
      </c>
      <c r="BM66" s="242">
        <f t="shared" si="35"/>
        <v>2447.5781324251575</v>
      </c>
      <c r="BN66" s="242">
        <f t="shared" si="35"/>
        <v>2446.9537350876367</v>
      </c>
      <c r="BO66" s="242">
        <f t="shared" si="35"/>
        <v>2446.3603337693912</v>
      </c>
      <c r="BP66" s="242">
        <f t="shared" si="35"/>
        <v>2445.796389781588</v>
      </c>
      <c r="BQ66" s="242">
        <f t="shared" si="35"/>
        <v>2445.2604408182124</v>
      </c>
      <c r="BR66" s="242">
        <f t="shared" si="35"/>
        <v>2444.7510971643114</v>
      </c>
      <c r="BS66" s="242">
        <f t="shared" si="34"/>
        <v>2444.2670380924628</v>
      </c>
      <c r="BT66" s="242">
        <f t="shared" si="34"/>
        <v>2443.8070084381347</v>
      </c>
      <c r="BU66" s="242">
        <f t="shared" si="34"/>
        <v>2443.3698153450409</v>
      </c>
      <c r="BV66" s="242">
        <f t="shared" si="34"/>
        <v>2442.9543251720693</v>
      </c>
      <c r="BW66" s="242">
        <f t="shared" si="34"/>
        <v>2442.5594605537508</v>
      </c>
      <c r="BX66" s="242">
        <f t="shared" si="34"/>
        <v>2442.1841976066526</v>
      </c>
      <c r="BY66" s="242">
        <f t="shared" si="34"/>
        <v>2441.8275632744485</v>
      </c>
      <c r="BZ66" s="242">
        <f t="shared" si="34"/>
        <v>2441.4886328047869</v>
      </c>
      <c r="CA66" s="242">
        <f t="shared" si="34"/>
        <v>2441.1665273514081</v>
      </c>
      <c r="CB66" s="242">
        <f t="shared" si="34"/>
        <v>2440.8604116952984</v>
      </c>
      <c r="CC66" s="242">
        <f t="shared" si="34"/>
        <v>2440.5694920789642</v>
      </c>
      <c r="CD66" s="242">
        <f t="shared" si="34"/>
        <v>2440.2930141482266</v>
      </c>
      <c r="CE66" s="242">
        <f t="shared" si="34"/>
        <v>2440.0302609961764</v>
      </c>
      <c r="CF66" s="242">
        <f t="shared" si="34"/>
        <v>2439.7805513042381</v>
      </c>
      <c r="CG66" s="242">
        <f t="shared" si="34"/>
        <v>2439.5432375755099</v>
      </c>
      <c r="CH66" s="242">
        <f t="shared" si="34"/>
        <v>2439.3177044558079</v>
      </c>
      <c r="CI66" s="242">
        <f t="shared" si="34"/>
        <v>2439.1033671380501</v>
      </c>
      <c r="CJ66" s="242">
        <f t="shared" si="34"/>
        <v>2438.8996698458554</v>
      </c>
      <c r="CK66" s="242">
        <f t="shared" si="34"/>
        <v>2438.7060843924146</v>
      </c>
      <c r="CL66" s="242">
        <f t="shared" si="34"/>
        <v>2438.5221088109029</v>
      </c>
      <c r="CM66" s="242">
        <f t="shared" si="34"/>
        <v>2438.3472660528796</v>
      </c>
      <c r="CN66" s="242">
        <f t="shared" si="34"/>
        <v>2438.1811027513063</v>
      </c>
      <c r="CO66" s="242">
        <f t="shared" si="34"/>
        <v>2438.0231880449605</v>
      </c>
      <c r="CP66" s="242">
        <f t="shared" si="34"/>
        <v>2437.8731124612177</v>
      </c>
      <c r="CQ66" s="242">
        <f t="shared" si="34"/>
        <v>2437.7304868542878</v>
      </c>
      <c r="CR66" s="242">
        <f t="shared" si="34"/>
        <v>2437.5949413961607</v>
      </c>
      <c r="CS66" s="242">
        <f t="shared" si="34"/>
        <v>2437.4661246176424</v>
      </c>
      <c r="CT66" s="242">
        <f t="shared" si="34"/>
        <v>2437.3437024969962</v>
      </c>
      <c r="CU66" s="242">
        <f t="shared" si="34"/>
        <v>2437.2273575938261</v>
      </c>
      <c r="CV66" s="242">
        <f t="shared" si="34"/>
        <v>2437.116788225952</v>
      </c>
    </row>
    <row r="67" spans="2:102" outlineLevel="1" x14ac:dyDescent="0.3">
      <c r="B67" s="154">
        <v>24</v>
      </c>
      <c r="C67" s="242" t="s">
        <v>363</v>
      </c>
      <c r="D67" s="143" t="s">
        <v>443</v>
      </c>
      <c r="E67" s="242">
        <f t="shared" si="25"/>
        <v>2834</v>
      </c>
      <c r="F67" s="242">
        <f t="shared" si="33"/>
        <v>2822</v>
      </c>
      <c r="G67" s="242">
        <f t="shared" si="35"/>
        <v>2803</v>
      </c>
      <c r="H67" s="242">
        <f t="shared" si="35"/>
        <v>2783</v>
      </c>
      <c r="I67" s="242">
        <f t="shared" si="35"/>
        <v>2735</v>
      </c>
      <c r="J67" s="242">
        <f t="shared" si="35"/>
        <v>2646</v>
      </c>
      <c r="K67" s="242">
        <f t="shared" si="35"/>
        <v>2575</v>
      </c>
      <c r="L67" s="242">
        <f t="shared" si="35"/>
        <v>2499</v>
      </c>
      <c r="M67" s="242">
        <f t="shared" si="35"/>
        <v>2440.5</v>
      </c>
      <c r="N67" s="242">
        <f t="shared" si="35"/>
        <v>2442</v>
      </c>
      <c r="O67" s="242">
        <f t="shared" si="35"/>
        <v>2443</v>
      </c>
      <c r="P67" s="242">
        <f t="shared" si="35"/>
        <v>2442.5</v>
      </c>
      <c r="Q67" s="242">
        <f t="shared" si="35"/>
        <v>2443</v>
      </c>
      <c r="R67" s="242">
        <f t="shared" si="35"/>
        <v>2455.5</v>
      </c>
      <c r="S67" s="242">
        <f t="shared" si="35"/>
        <v>2468</v>
      </c>
      <c r="T67" s="242">
        <f t="shared" si="35"/>
        <v>2472.5</v>
      </c>
      <c r="U67" s="242">
        <f t="shared" si="35"/>
        <v>2482</v>
      </c>
      <c r="V67" s="242">
        <f t="shared" si="35"/>
        <v>2500.5</v>
      </c>
      <c r="W67" s="242">
        <f t="shared" si="35"/>
        <v>2524</v>
      </c>
      <c r="X67" s="242">
        <f t="shared" si="35"/>
        <v>2536</v>
      </c>
      <c r="Y67" s="242">
        <f t="shared" si="35"/>
        <v>2535.5</v>
      </c>
      <c r="Z67" s="242">
        <f t="shared" si="35"/>
        <v>2522.5</v>
      </c>
      <c r="AA67" s="242">
        <f t="shared" si="35"/>
        <v>2489</v>
      </c>
      <c r="AB67" s="242">
        <f t="shared" si="35"/>
        <v>2468.5</v>
      </c>
      <c r="AC67" s="242">
        <f t="shared" si="35"/>
        <v>2470.5</v>
      </c>
      <c r="AD67" s="242">
        <f t="shared" si="35"/>
        <v>2469.5</v>
      </c>
      <c r="AE67" s="242">
        <f t="shared" si="35"/>
        <v>2466.5</v>
      </c>
      <c r="AF67" s="242">
        <f t="shared" si="35"/>
        <v>2465</v>
      </c>
      <c r="AG67" s="242">
        <f t="shared" si="35"/>
        <v>2457</v>
      </c>
      <c r="AH67" s="242">
        <f t="shared" si="35"/>
        <v>2450</v>
      </c>
      <c r="AI67" s="242">
        <f t="shared" si="35"/>
        <v>2451</v>
      </c>
      <c r="AJ67" s="242">
        <f t="shared" si="35"/>
        <v>2452</v>
      </c>
      <c r="AK67" s="242">
        <f t="shared" si="35"/>
        <v>2456.5</v>
      </c>
      <c r="AL67" s="242">
        <f t="shared" si="35"/>
        <v>2459.3377082559246</v>
      </c>
      <c r="AM67" s="242">
        <f t="shared" si="35"/>
        <v>2458.0482151961151</v>
      </c>
      <c r="AN67" s="242">
        <f t="shared" si="35"/>
        <v>2456.8270437849096</v>
      </c>
      <c r="AO67" s="242">
        <f t="shared" si="35"/>
        <v>2455.6705741132041</v>
      </c>
      <c r="AP67" s="242">
        <f t="shared" si="35"/>
        <v>2454.5753780667656</v>
      </c>
      <c r="AQ67" s="242">
        <f t="shared" si="35"/>
        <v>2453.5382091643037</v>
      </c>
      <c r="AR67" s="242">
        <f t="shared" si="35"/>
        <v>2452.5559929339465</v>
      </c>
      <c r="AS67" s="242">
        <f t="shared" si="35"/>
        <v>2451.6258177996106</v>
      </c>
      <c r="AT67" s="242">
        <f t="shared" si="35"/>
        <v>2450.7449264502357</v>
      </c>
      <c r="AU67" s="242">
        <f t="shared" si="35"/>
        <v>2449.9107076663099</v>
      </c>
      <c r="AV67" s="242">
        <f t="shared" si="35"/>
        <v>2449.1206885794522</v>
      </c>
      <c r="AW67" s="242">
        <f t="shared" si="35"/>
        <v>2448.3725273421055</v>
      </c>
      <c r="AX67" s="242">
        <f t="shared" si="35"/>
        <v>2447.6640061856174</v>
      </c>
      <c r="AY67" s="242">
        <f t="shared" si="35"/>
        <v>2446.9930248461251</v>
      </c>
      <c r="AZ67" s="242">
        <f t="shared" si="35"/>
        <v>2446.3575943387586</v>
      </c>
      <c r="BA67" s="242">
        <f t="shared" si="35"/>
        <v>2445.7558310617092</v>
      </c>
      <c r="BB67" s="242">
        <f t="shared" si="35"/>
        <v>2445.1859512126821</v>
      </c>
      <c r="BC67" s="242">
        <f t="shared" si="35"/>
        <v>2444.6462655011846</v>
      </c>
      <c r="BD67" s="242">
        <f t="shared" si="35"/>
        <v>2444.1351741409767</v>
      </c>
      <c r="BE67" s="242">
        <f t="shared" si="35"/>
        <v>2443.6511621078357</v>
      </c>
      <c r="BF67" s="242">
        <f t="shared" si="35"/>
        <v>2443.1927946485812</v>
      </c>
      <c r="BG67" s="242">
        <f t="shared" si="35"/>
        <v>2442.7587130280485</v>
      </c>
      <c r="BH67" s="242">
        <f t="shared" si="35"/>
        <v>2442.3476305013983</v>
      </c>
      <c r="BI67" s="242">
        <f t="shared" si="35"/>
        <v>2441.9583284998307</v>
      </c>
      <c r="BJ67" s="242">
        <f t="shared" si="35"/>
        <v>2441.5896530183904</v>
      </c>
      <c r="BK67" s="242">
        <f t="shared" si="35"/>
        <v>2441.2405111951584</v>
      </c>
      <c r="BL67" s="242">
        <f t="shared" si="35"/>
        <v>2440.9098680716888</v>
      </c>
      <c r="BM67" s="242">
        <f t="shared" si="35"/>
        <v>2440.5967435250927</v>
      </c>
      <c r="BN67" s="242">
        <f t="shared" si="35"/>
        <v>2440.3002093626628</v>
      </c>
      <c r="BO67" s="242">
        <f t="shared" si="35"/>
        <v>2440.0193865704414</v>
      </c>
      <c r="BP67" s="242">
        <f t="shared" si="35"/>
        <v>2439.753442707567</v>
      </c>
      <c r="BQ67" s="242">
        <f t="shared" si="35"/>
        <v>2439.5015894386743</v>
      </c>
      <c r="BR67" s="242">
        <f t="shared" si="35"/>
        <v>2439.2630801970386</v>
      </c>
      <c r="BS67" s="242">
        <f t="shared" si="34"/>
        <v>2439.0372079715321</v>
      </c>
      <c r="BT67" s="242">
        <f t="shared" si="34"/>
        <v>2438.8233032108392</v>
      </c>
      <c r="BU67" s="242">
        <f t="shared" si="34"/>
        <v>2438.6207318387078</v>
      </c>
      <c r="BV67" s="242">
        <f t="shared" si="34"/>
        <v>2438.4288933743651</v>
      </c>
      <c r="BW67" s="242">
        <f t="shared" si="34"/>
        <v>2438.2472191525126</v>
      </c>
      <c r="BX67" s="242">
        <f t="shared" si="34"/>
        <v>2438.0751706376395</v>
      </c>
      <c r="BY67" s="242">
        <f t="shared" si="34"/>
        <v>2437.9122378276452</v>
      </c>
      <c r="BZ67" s="242">
        <f t="shared" si="34"/>
        <v>2437.7579377420425</v>
      </c>
      <c r="CA67" s="242">
        <f t="shared" si="34"/>
        <v>2437.6118129902638</v>
      </c>
      <c r="CB67" s="242">
        <f t="shared" si="34"/>
        <v>2437.4734304158219</v>
      </c>
      <c r="CC67" s="242">
        <f t="shared" si="34"/>
        <v>2437.3423798123067</v>
      </c>
      <c r="CD67" s="242">
        <f t="shared" si="34"/>
        <v>2437.2182727074123</v>
      </c>
      <c r="CE67" s="242">
        <f t="shared" si="34"/>
        <v>2437.1007412113941</v>
      </c>
      <c r="CF67" s="242">
        <f t="shared" si="34"/>
        <v>2436.9894369265344</v>
      </c>
      <c r="CG67" s="242">
        <f t="shared" si="34"/>
        <v>2436.8840299143903</v>
      </c>
      <c r="CH67" s="242">
        <f t="shared" si="34"/>
        <v>2436.7842077177588</v>
      </c>
      <c r="CI67" s="242">
        <f t="shared" si="34"/>
        <v>2436.689674434464</v>
      </c>
      <c r="CJ67" s="242">
        <f t="shared" si="34"/>
        <v>2436.6001498402138</v>
      </c>
      <c r="CK67" s="242">
        <f t="shared" si="34"/>
        <v>2436.5153685579376</v>
      </c>
      <c r="CL67" s="242">
        <f t="shared" si="34"/>
        <v>2436.4350792711257</v>
      </c>
      <c r="CM67" s="242">
        <f t="shared" si="34"/>
        <v>2436.3590439788568</v>
      </c>
      <c r="CN67" s="242">
        <f t="shared" si="34"/>
        <v>2436.2870372902935</v>
      </c>
      <c r="CO67" s="242">
        <f t="shared" si="34"/>
        <v>2436.2188457565594</v>
      </c>
      <c r="CP67" s="242">
        <f t="shared" si="34"/>
        <v>2436.1542672380101</v>
      </c>
      <c r="CQ67" s="242">
        <f t="shared" si="34"/>
        <v>2436.0931103050343</v>
      </c>
      <c r="CR67" s="242">
        <f t="shared" si="34"/>
        <v>2436.0351936706033</v>
      </c>
      <c r="CS67" s="242">
        <f t="shared" si="34"/>
        <v>2435.9803456528789</v>
      </c>
      <c r="CT67" s="242">
        <f t="shared" si="34"/>
        <v>2435.9284036662993</v>
      </c>
      <c r="CU67" s="242">
        <f t="shared" si="34"/>
        <v>2435.8792137396304</v>
      </c>
      <c r="CV67" s="242">
        <f t="shared" si="34"/>
        <v>2435.8326300595481</v>
      </c>
    </row>
    <row r="68" spans="2:102" outlineLevel="1" x14ac:dyDescent="0.3">
      <c r="B68" s="154">
        <v>25</v>
      </c>
      <c r="C68" s="242" t="s">
        <v>194</v>
      </c>
      <c r="D68" s="143" t="s">
        <v>443</v>
      </c>
      <c r="E68" s="242">
        <f t="shared" si="25"/>
        <v>2456</v>
      </c>
      <c r="F68" s="242">
        <f t="shared" si="33"/>
        <v>2455</v>
      </c>
      <c r="G68" s="242">
        <f t="shared" si="35"/>
        <v>2452</v>
      </c>
      <c r="H68" s="242">
        <f t="shared" si="35"/>
        <v>2448.5</v>
      </c>
      <c r="I68" s="242">
        <f t="shared" si="35"/>
        <v>2446</v>
      </c>
      <c r="J68" s="242">
        <f t="shared" si="35"/>
        <v>2442.5</v>
      </c>
      <c r="K68" s="242">
        <f t="shared" si="35"/>
        <v>2438.5</v>
      </c>
      <c r="L68" s="242">
        <f t="shared" si="35"/>
        <v>2436.5</v>
      </c>
      <c r="M68" s="242">
        <f t="shared" si="35"/>
        <v>2435.5</v>
      </c>
      <c r="N68" s="242">
        <f t="shared" si="35"/>
        <v>2435.5</v>
      </c>
      <c r="O68" s="242">
        <f t="shared" si="35"/>
        <v>2436</v>
      </c>
      <c r="P68" s="242">
        <f t="shared" si="35"/>
        <v>2436</v>
      </c>
      <c r="Q68" s="242">
        <f t="shared" si="35"/>
        <v>2436</v>
      </c>
      <c r="R68" s="242">
        <f t="shared" si="35"/>
        <v>2436</v>
      </c>
      <c r="S68" s="242">
        <f t="shared" si="35"/>
        <v>2437.5</v>
      </c>
      <c r="T68" s="242">
        <f t="shared" si="35"/>
        <v>2439</v>
      </c>
      <c r="U68" s="242">
        <f t="shared" si="35"/>
        <v>2444.5</v>
      </c>
      <c r="V68" s="242">
        <f t="shared" si="35"/>
        <v>2461.5</v>
      </c>
      <c r="W68" s="242">
        <f t="shared" si="35"/>
        <v>2484.5</v>
      </c>
      <c r="X68" s="242">
        <f t="shared" si="35"/>
        <v>2500.5</v>
      </c>
      <c r="Y68" s="242">
        <f t="shared" si="35"/>
        <v>2506.5</v>
      </c>
      <c r="Z68" s="242">
        <f t="shared" si="35"/>
        <v>2504.5</v>
      </c>
      <c r="AA68" s="242">
        <f t="shared" si="35"/>
        <v>2495</v>
      </c>
      <c r="AB68" s="242">
        <f t="shared" si="35"/>
        <v>2487.5</v>
      </c>
      <c r="AC68" s="242">
        <f t="shared" si="35"/>
        <v>2488</v>
      </c>
      <c r="AD68" s="242">
        <f t="shared" si="35"/>
        <v>2488.5</v>
      </c>
      <c r="AE68" s="242">
        <f t="shared" ref="G68:BR69" si="36">(AD36+AE36)/2</f>
        <v>2490</v>
      </c>
      <c r="AF68" s="242">
        <f t="shared" si="36"/>
        <v>2498.5</v>
      </c>
      <c r="AG68" s="242">
        <f t="shared" si="36"/>
        <v>2492</v>
      </c>
      <c r="AH68" s="242">
        <f t="shared" si="36"/>
        <v>2483.5</v>
      </c>
      <c r="AI68" s="242">
        <f t="shared" si="36"/>
        <v>2492.5</v>
      </c>
      <c r="AJ68" s="242">
        <f t="shared" si="36"/>
        <v>2497</v>
      </c>
      <c r="AK68" s="242">
        <f t="shared" si="36"/>
        <v>2501</v>
      </c>
      <c r="AL68" s="242">
        <f t="shared" si="36"/>
        <v>2507.124060150376</v>
      </c>
      <c r="AM68" s="242">
        <f t="shared" si="36"/>
        <v>2509.3721804511279</v>
      </c>
      <c r="AN68" s="242">
        <f t="shared" si="36"/>
        <v>2511.6203007518798</v>
      </c>
      <c r="AO68" s="242">
        <f t="shared" si="36"/>
        <v>2513.8684210526317</v>
      </c>
      <c r="AP68" s="242">
        <f t="shared" si="36"/>
        <v>2516.1165413533836</v>
      </c>
      <c r="AQ68" s="242">
        <f t="shared" si="36"/>
        <v>2518.3646616541355</v>
      </c>
      <c r="AR68" s="242">
        <f t="shared" si="36"/>
        <v>2520.6127819548874</v>
      </c>
      <c r="AS68" s="242">
        <f t="shared" si="36"/>
        <v>2522.8609022556393</v>
      </c>
      <c r="AT68" s="242">
        <f t="shared" si="36"/>
        <v>2525.1090225563912</v>
      </c>
      <c r="AU68" s="242">
        <f t="shared" si="36"/>
        <v>2527.3571428571431</v>
      </c>
      <c r="AV68" s="242">
        <f t="shared" si="36"/>
        <v>2529.605263157895</v>
      </c>
      <c r="AW68" s="242">
        <f t="shared" si="36"/>
        <v>2531.8533834586469</v>
      </c>
      <c r="AX68" s="242">
        <f t="shared" si="36"/>
        <v>2534.1015037593988</v>
      </c>
      <c r="AY68" s="242">
        <f t="shared" si="36"/>
        <v>2536.3496240601507</v>
      </c>
      <c r="AZ68" s="242">
        <f t="shared" si="36"/>
        <v>2538.5977443609022</v>
      </c>
      <c r="BA68" s="242">
        <f t="shared" si="36"/>
        <v>2540.8458646616541</v>
      </c>
      <c r="BB68" s="242">
        <f t="shared" si="36"/>
        <v>2543.093984962406</v>
      </c>
      <c r="BC68" s="242">
        <f t="shared" si="36"/>
        <v>2545.3421052631579</v>
      </c>
      <c r="BD68" s="242">
        <f t="shared" si="36"/>
        <v>2547.5902255639098</v>
      </c>
      <c r="BE68" s="242">
        <f t="shared" si="36"/>
        <v>2549.8383458646617</v>
      </c>
      <c r="BF68" s="242">
        <f t="shared" si="36"/>
        <v>2552.0864661654136</v>
      </c>
      <c r="BG68" s="242">
        <f t="shared" si="36"/>
        <v>2554.3345864661655</v>
      </c>
      <c r="BH68" s="242">
        <f t="shared" si="36"/>
        <v>2556.5827067669175</v>
      </c>
      <c r="BI68" s="242">
        <f t="shared" si="36"/>
        <v>2558.8308270676689</v>
      </c>
      <c r="BJ68" s="242">
        <f t="shared" si="36"/>
        <v>2561.0789473684208</v>
      </c>
      <c r="BK68" s="242">
        <f t="shared" si="36"/>
        <v>2563.3270676691727</v>
      </c>
      <c r="BL68" s="242">
        <f t="shared" si="36"/>
        <v>2565.5751879699246</v>
      </c>
      <c r="BM68" s="242">
        <f t="shared" si="36"/>
        <v>2567.8233082706765</v>
      </c>
      <c r="BN68" s="242">
        <f t="shared" si="36"/>
        <v>2570.0714285714284</v>
      </c>
      <c r="BO68" s="242">
        <f t="shared" si="36"/>
        <v>2572.3195488721803</v>
      </c>
      <c r="BP68" s="242">
        <f t="shared" si="36"/>
        <v>2574.5676691729323</v>
      </c>
      <c r="BQ68" s="242">
        <f t="shared" si="36"/>
        <v>2576.8157894736842</v>
      </c>
      <c r="BR68" s="242">
        <f t="shared" si="36"/>
        <v>2579.0639097744361</v>
      </c>
      <c r="BS68" s="242">
        <f t="shared" si="34"/>
        <v>2581.312030075188</v>
      </c>
      <c r="BT68" s="242">
        <f t="shared" si="34"/>
        <v>2583.5601503759399</v>
      </c>
      <c r="BU68" s="242">
        <f t="shared" si="34"/>
        <v>2585.8082706766918</v>
      </c>
      <c r="BV68" s="242">
        <f t="shared" si="34"/>
        <v>2588.0563909774437</v>
      </c>
      <c r="BW68" s="242">
        <f t="shared" si="34"/>
        <v>2590.3045112781956</v>
      </c>
      <c r="BX68" s="242">
        <f t="shared" si="34"/>
        <v>2592.5526315789475</v>
      </c>
      <c r="BY68" s="242">
        <f t="shared" si="34"/>
        <v>2594.8007518796994</v>
      </c>
      <c r="BZ68" s="242">
        <f t="shared" si="34"/>
        <v>2597.0488721804513</v>
      </c>
      <c r="CA68" s="242">
        <f t="shared" si="34"/>
        <v>2599.2969924812032</v>
      </c>
      <c r="CB68" s="242">
        <f t="shared" si="34"/>
        <v>2601.5451127819551</v>
      </c>
      <c r="CC68" s="242">
        <f t="shared" si="34"/>
        <v>2603.793233082707</v>
      </c>
      <c r="CD68" s="242">
        <f t="shared" si="34"/>
        <v>2606.041353383459</v>
      </c>
      <c r="CE68" s="242">
        <f t="shared" si="34"/>
        <v>2608.2894736842109</v>
      </c>
      <c r="CF68" s="242">
        <f t="shared" si="34"/>
        <v>2610.5375939849628</v>
      </c>
      <c r="CG68" s="242">
        <f t="shared" si="34"/>
        <v>2612.7857142857142</v>
      </c>
      <c r="CH68" s="242">
        <f t="shared" si="34"/>
        <v>2615.0338345864661</v>
      </c>
      <c r="CI68" s="242">
        <f t="shared" si="34"/>
        <v>2617.281954887218</v>
      </c>
      <c r="CJ68" s="242">
        <f t="shared" si="34"/>
        <v>2619.5300751879699</v>
      </c>
      <c r="CK68" s="242">
        <f t="shared" si="34"/>
        <v>2621.7781954887218</v>
      </c>
      <c r="CL68" s="242">
        <f t="shared" si="34"/>
        <v>2624.0263157894738</v>
      </c>
      <c r="CM68" s="242">
        <f t="shared" si="34"/>
        <v>2626.2744360902257</v>
      </c>
      <c r="CN68" s="242">
        <f t="shared" si="34"/>
        <v>2628.5225563909776</v>
      </c>
      <c r="CO68" s="242">
        <f t="shared" si="34"/>
        <v>2630.7706766917295</v>
      </c>
      <c r="CP68" s="242">
        <f t="shared" si="34"/>
        <v>2633.0187969924809</v>
      </c>
      <c r="CQ68" s="242">
        <f t="shared" si="34"/>
        <v>2635.2669172932328</v>
      </c>
      <c r="CR68" s="242">
        <f t="shared" si="34"/>
        <v>2637.5150375939847</v>
      </c>
      <c r="CS68" s="242">
        <f t="shared" si="34"/>
        <v>2639.7631578947367</v>
      </c>
      <c r="CT68" s="242">
        <f t="shared" si="34"/>
        <v>2642.0112781954886</v>
      </c>
      <c r="CU68" s="242">
        <f t="shared" si="34"/>
        <v>2644.2593984962405</v>
      </c>
      <c r="CV68" s="242">
        <f t="shared" si="34"/>
        <v>2646.5075187969924</v>
      </c>
      <c r="CW68" s="63" t="s">
        <v>501</v>
      </c>
      <c r="CX68" s="63"/>
    </row>
    <row r="69" spans="2:102" outlineLevel="1" x14ac:dyDescent="0.3">
      <c r="B69" s="154">
        <v>26</v>
      </c>
      <c r="C69" s="242" t="s">
        <v>442</v>
      </c>
      <c r="D69" s="143" t="s">
        <v>443</v>
      </c>
      <c r="E69" s="242">
        <f t="shared" si="25"/>
        <v>2435</v>
      </c>
      <c r="F69" s="242">
        <f t="shared" si="33"/>
        <v>2435.5</v>
      </c>
      <c r="G69" s="242">
        <f t="shared" si="36"/>
        <v>2436</v>
      </c>
      <c r="H69" s="242">
        <f t="shared" si="36"/>
        <v>2436</v>
      </c>
      <c r="I69" s="242">
        <f t="shared" si="36"/>
        <v>2435.5</v>
      </c>
      <c r="J69" s="242">
        <f t="shared" si="36"/>
        <v>2436.5</v>
      </c>
      <c r="K69" s="242">
        <f t="shared" si="36"/>
        <v>2436.5</v>
      </c>
      <c r="L69" s="242">
        <f t="shared" si="36"/>
        <v>2435</v>
      </c>
      <c r="M69" s="242">
        <f t="shared" si="36"/>
        <v>2435</v>
      </c>
      <c r="N69" s="242">
        <f t="shared" si="36"/>
        <v>2435</v>
      </c>
      <c r="O69" s="242">
        <f t="shared" si="36"/>
        <v>2435</v>
      </c>
      <c r="P69" s="242">
        <f t="shared" si="36"/>
        <v>2435</v>
      </c>
      <c r="Q69" s="242">
        <f t="shared" si="36"/>
        <v>2435</v>
      </c>
      <c r="R69" s="242">
        <f t="shared" si="36"/>
        <v>2435</v>
      </c>
      <c r="S69" s="242">
        <f t="shared" si="36"/>
        <v>2435</v>
      </c>
      <c r="T69" s="242">
        <f t="shared" si="36"/>
        <v>2435</v>
      </c>
      <c r="U69" s="242">
        <f t="shared" si="36"/>
        <v>2435</v>
      </c>
      <c r="V69" s="242">
        <f t="shared" si="36"/>
        <v>2435</v>
      </c>
      <c r="W69" s="242">
        <f t="shared" si="36"/>
        <v>2435</v>
      </c>
      <c r="X69" s="242">
        <f t="shared" si="36"/>
        <v>2435</v>
      </c>
      <c r="Y69" s="242">
        <f t="shared" si="36"/>
        <v>2435</v>
      </c>
      <c r="Z69" s="242">
        <f t="shared" si="36"/>
        <v>2435</v>
      </c>
      <c r="AA69" s="242">
        <f t="shared" si="36"/>
        <v>2435</v>
      </c>
      <c r="AB69" s="242">
        <f t="shared" si="36"/>
        <v>2436.5</v>
      </c>
      <c r="AC69" s="242">
        <f t="shared" si="36"/>
        <v>2443</v>
      </c>
      <c r="AD69" s="242">
        <f t="shared" si="36"/>
        <v>2448</v>
      </c>
      <c r="AE69" s="242">
        <f t="shared" si="36"/>
        <v>2445</v>
      </c>
      <c r="AF69" s="242">
        <f t="shared" si="36"/>
        <v>2441</v>
      </c>
      <c r="AG69" s="242">
        <f t="shared" si="36"/>
        <v>2438</v>
      </c>
      <c r="AH69" s="242">
        <f t="shared" si="36"/>
        <v>2436</v>
      </c>
      <c r="AI69" s="242">
        <f t="shared" si="36"/>
        <v>2436</v>
      </c>
      <c r="AJ69" s="242">
        <f t="shared" si="36"/>
        <v>2436</v>
      </c>
      <c r="AK69" s="242">
        <f t="shared" si="36"/>
        <v>2435.5</v>
      </c>
      <c r="AL69" s="242">
        <f t="shared" si="36"/>
        <v>2435.5</v>
      </c>
      <c r="AM69" s="242">
        <f t="shared" si="36"/>
        <v>2436</v>
      </c>
      <c r="AN69" s="242">
        <f t="shared" si="36"/>
        <v>2436</v>
      </c>
      <c r="AO69" s="242">
        <f t="shared" si="36"/>
        <v>2436</v>
      </c>
      <c r="AP69" s="242">
        <f t="shared" si="36"/>
        <v>2436</v>
      </c>
      <c r="AQ69" s="242">
        <f t="shared" si="36"/>
        <v>2436</v>
      </c>
      <c r="AR69" s="242">
        <f t="shared" si="36"/>
        <v>2436</v>
      </c>
      <c r="AS69" s="242">
        <f t="shared" si="36"/>
        <v>2436</v>
      </c>
      <c r="AT69" s="242">
        <f t="shared" si="36"/>
        <v>2436</v>
      </c>
      <c r="AU69" s="242">
        <f t="shared" si="36"/>
        <v>2436</v>
      </c>
      <c r="AV69" s="242">
        <f t="shared" si="36"/>
        <v>2436</v>
      </c>
      <c r="AW69" s="242">
        <f t="shared" si="36"/>
        <v>2436</v>
      </c>
      <c r="AX69" s="242">
        <f t="shared" si="36"/>
        <v>2436</v>
      </c>
      <c r="AY69" s="242">
        <f t="shared" si="36"/>
        <v>2436</v>
      </c>
      <c r="AZ69" s="242">
        <f t="shared" si="36"/>
        <v>2436</v>
      </c>
      <c r="BA69" s="242">
        <f t="shared" si="36"/>
        <v>2436</v>
      </c>
      <c r="BB69" s="242">
        <f t="shared" si="36"/>
        <v>2436</v>
      </c>
      <c r="BC69" s="242">
        <f t="shared" si="36"/>
        <v>2436</v>
      </c>
      <c r="BD69" s="242">
        <f t="shared" si="36"/>
        <v>2436</v>
      </c>
      <c r="BE69" s="242">
        <f t="shared" si="36"/>
        <v>2436</v>
      </c>
      <c r="BF69" s="242">
        <f t="shared" si="36"/>
        <v>2436</v>
      </c>
      <c r="BG69" s="242">
        <f t="shared" si="36"/>
        <v>2436</v>
      </c>
      <c r="BH69" s="242">
        <f t="shared" si="36"/>
        <v>2436</v>
      </c>
      <c r="BI69" s="242">
        <f t="shared" si="36"/>
        <v>2436</v>
      </c>
      <c r="BJ69" s="242">
        <f t="shared" si="36"/>
        <v>2436</v>
      </c>
      <c r="BK69" s="242">
        <f t="shared" si="36"/>
        <v>2436</v>
      </c>
      <c r="BL69" s="242">
        <f t="shared" si="36"/>
        <v>2436</v>
      </c>
      <c r="BM69" s="242">
        <f t="shared" si="36"/>
        <v>2436</v>
      </c>
      <c r="BN69" s="242">
        <f t="shared" si="36"/>
        <v>2436</v>
      </c>
      <c r="BO69" s="242">
        <f t="shared" si="36"/>
        <v>2436</v>
      </c>
      <c r="BP69" s="242">
        <f t="shared" si="36"/>
        <v>2436</v>
      </c>
      <c r="BQ69" s="242">
        <f t="shared" si="36"/>
        <v>2436</v>
      </c>
      <c r="BR69" s="242">
        <f t="shared" si="36"/>
        <v>2436</v>
      </c>
      <c r="BS69" s="242">
        <f t="shared" si="34"/>
        <v>2436</v>
      </c>
      <c r="BT69" s="242">
        <f t="shared" si="34"/>
        <v>2436</v>
      </c>
      <c r="BU69" s="242">
        <f t="shared" si="34"/>
        <v>2436</v>
      </c>
      <c r="BV69" s="242">
        <f t="shared" si="34"/>
        <v>2436</v>
      </c>
      <c r="BW69" s="242">
        <f t="shared" si="34"/>
        <v>2436</v>
      </c>
      <c r="BX69" s="242">
        <f t="shared" si="34"/>
        <v>2436</v>
      </c>
      <c r="BY69" s="242">
        <f t="shared" si="34"/>
        <v>2436</v>
      </c>
      <c r="BZ69" s="242">
        <f t="shared" si="34"/>
        <v>2436</v>
      </c>
      <c r="CA69" s="242">
        <f t="shared" si="34"/>
        <v>2436</v>
      </c>
      <c r="CB69" s="242">
        <f t="shared" si="34"/>
        <v>2436</v>
      </c>
      <c r="CC69" s="242">
        <f t="shared" si="34"/>
        <v>2436</v>
      </c>
      <c r="CD69" s="242">
        <f t="shared" si="34"/>
        <v>2436</v>
      </c>
      <c r="CE69" s="242">
        <f t="shared" si="34"/>
        <v>2436</v>
      </c>
      <c r="CF69" s="242">
        <f t="shared" si="34"/>
        <v>2436</v>
      </c>
      <c r="CG69" s="242">
        <f t="shared" si="34"/>
        <v>2436</v>
      </c>
      <c r="CH69" s="242">
        <f t="shared" si="34"/>
        <v>2436</v>
      </c>
      <c r="CI69" s="242">
        <f t="shared" si="34"/>
        <v>2436</v>
      </c>
      <c r="CJ69" s="242">
        <f t="shared" si="34"/>
        <v>2436</v>
      </c>
      <c r="CK69" s="242">
        <f t="shared" si="34"/>
        <v>2436</v>
      </c>
      <c r="CL69" s="242">
        <f t="shared" si="34"/>
        <v>2436</v>
      </c>
      <c r="CM69" s="242">
        <f t="shared" si="34"/>
        <v>2436</v>
      </c>
      <c r="CN69" s="242">
        <f t="shared" si="34"/>
        <v>2436</v>
      </c>
      <c r="CO69" s="242">
        <f t="shared" si="34"/>
        <v>2436</v>
      </c>
      <c r="CP69" s="242">
        <f t="shared" si="34"/>
        <v>2436</v>
      </c>
      <c r="CQ69" s="242">
        <f t="shared" si="34"/>
        <v>2436</v>
      </c>
      <c r="CR69" s="242">
        <f t="shared" si="34"/>
        <v>2436</v>
      </c>
      <c r="CS69" s="242">
        <f t="shared" si="34"/>
        <v>2436</v>
      </c>
      <c r="CT69" s="242">
        <f t="shared" si="34"/>
        <v>2436</v>
      </c>
      <c r="CU69" s="242">
        <f t="shared" si="34"/>
        <v>2436</v>
      </c>
      <c r="CV69" s="242">
        <f t="shared" si="34"/>
        <v>2436</v>
      </c>
    </row>
    <row r="70" spans="2:102" outlineLevel="1" x14ac:dyDescent="0.3"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</row>
    <row r="71" spans="2:102" outlineLevel="1" x14ac:dyDescent="0.3">
      <c r="C71" s="242" t="s">
        <v>516</v>
      </c>
      <c r="D71" s="143" t="s">
        <v>443</v>
      </c>
      <c r="E71" s="242">
        <f>SUM(E44:E69)</f>
        <v>332408</v>
      </c>
      <c r="F71" s="242">
        <f t="shared" ref="F71:O71" si="37">SUM(F44:F69)</f>
        <v>319161</v>
      </c>
      <c r="G71" s="242">
        <f t="shared" si="37"/>
        <v>296188</v>
      </c>
      <c r="H71" s="242">
        <f t="shared" si="37"/>
        <v>272371</v>
      </c>
      <c r="I71" s="242">
        <f t="shared" si="37"/>
        <v>236642.5</v>
      </c>
      <c r="J71" s="242">
        <f t="shared" si="37"/>
        <v>181346.5</v>
      </c>
      <c r="K71" s="242">
        <f t="shared" si="37"/>
        <v>137673</v>
      </c>
      <c r="L71" s="242">
        <f t="shared" si="37"/>
        <v>98177</v>
      </c>
      <c r="M71" s="242">
        <f t="shared" si="37"/>
        <v>68131.5</v>
      </c>
      <c r="N71" s="242">
        <f t="shared" si="37"/>
        <v>68168.5</v>
      </c>
      <c r="O71" s="242">
        <f t="shared" si="37"/>
        <v>68027</v>
      </c>
      <c r="P71" s="242">
        <f>SUM(P44:P69)</f>
        <v>67210</v>
      </c>
      <c r="Q71" s="242">
        <f t="shared" ref="Q71:CB71" si="38">SUM(Q44:Q69)</f>
        <v>67550</v>
      </c>
      <c r="R71" s="242">
        <f t="shared" si="38"/>
        <v>69421</v>
      </c>
      <c r="S71" s="242">
        <f t="shared" si="38"/>
        <v>72192.5</v>
      </c>
      <c r="T71" s="242">
        <f t="shared" si="38"/>
        <v>74912</v>
      </c>
      <c r="U71" s="242">
        <f t="shared" si="38"/>
        <v>77781.5</v>
      </c>
      <c r="V71" s="242">
        <f t="shared" si="38"/>
        <v>81143</v>
      </c>
      <c r="W71" s="242">
        <f t="shared" si="38"/>
        <v>84741.5</v>
      </c>
      <c r="X71" s="242">
        <f t="shared" si="38"/>
        <v>87795.5</v>
      </c>
      <c r="Y71" s="242">
        <f t="shared" si="38"/>
        <v>89896.5</v>
      </c>
      <c r="Z71" s="242">
        <f t="shared" si="38"/>
        <v>88502</v>
      </c>
      <c r="AA71" s="242">
        <f t="shared" si="38"/>
        <v>80385.5</v>
      </c>
      <c r="AB71" s="242">
        <f t="shared" si="38"/>
        <v>73919.5</v>
      </c>
      <c r="AC71" s="242">
        <f t="shared" si="38"/>
        <v>73922.5</v>
      </c>
      <c r="AD71" s="242">
        <f t="shared" si="38"/>
        <v>74157.5</v>
      </c>
      <c r="AE71" s="242">
        <f t="shared" si="38"/>
        <v>73879</v>
      </c>
      <c r="AF71" s="242">
        <f t="shared" si="38"/>
        <v>74074</v>
      </c>
      <c r="AG71" s="242">
        <f t="shared" si="38"/>
        <v>71914.5</v>
      </c>
      <c r="AH71" s="242">
        <f t="shared" si="38"/>
        <v>69680.5</v>
      </c>
      <c r="AI71" s="242">
        <f t="shared" si="38"/>
        <v>69994</v>
      </c>
      <c r="AJ71" s="242">
        <f t="shared" si="38"/>
        <v>70253</v>
      </c>
      <c r="AK71" s="242">
        <f t="shared" si="38"/>
        <v>70614</v>
      </c>
      <c r="AL71" s="242">
        <f t="shared" si="38"/>
        <v>70652.969226539193</v>
      </c>
      <c r="AM71" s="242">
        <f t="shared" si="38"/>
        <v>70196.559889242417</v>
      </c>
      <c r="AN71" s="242">
        <f t="shared" si="38"/>
        <v>69778.274793934164</v>
      </c>
      <c r="AO71" s="242">
        <f t="shared" si="38"/>
        <v>69395.396354912067</v>
      </c>
      <c r="AP71" s="242">
        <f t="shared" si="38"/>
        <v>69044.980251442044</v>
      </c>
      <c r="AQ71" s="242">
        <f t="shared" si="38"/>
        <v>68724.331946310718</v>
      </c>
      <c r="AR71" s="242">
        <f t="shared" si="38"/>
        <v>68430.98523931914</v>
      </c>
      <c r="AS71" s="242">
        <f t="shared" si="38"/>
        <v>68162.682678165394</v>
      </c>
      <c r="AT71" s="242">
        <f t="shared" si="38"/>
        <v>67917.357664748357</v>
      </c>
      <c r="AU71" s="242">
        <f t="shared" si="38"/>
        <v>67693.118109133327</v>
      </c>
      <c r="AV71" s="242">
        <f t="shared" si="38"/>
        <v>67488.231496375316</v>
      </c>
      <c r="AW71" s="242">
        <f t="shared" si="38"/>
        <v>67301.11124320954</v>
      </c>
      <c r="AX71" s="242">
        <f t="shared" si="38"/>
        <v>67130.304232389579</v>
      </c>
      <c r="AY71" s="242">
        <f t="shared" si="38"/>
        <v>66974.479422277858</v>
      </c>
      <c r="AZ71" s="242">
        <f t="shared" si="38"/>
        <v>66832.417438250937</v>
      </c>
      <c r="BA71" s="242">
        <f t="shared" si="38"/>
        <v>66703.001060652576</v>
      </c>
      <c r="BB71" s="242">
        <f t="shared" si="38"/>
        <v>66585.206531479475</v>
      </c>
      <c r="BC71" s="242">
        <f t="shared" si="38"/>
        <v>66478.095608781121</v>
      </c>
      <c r="BD71" s="242">
        <f t="shared" si="38"/>
        <v>66380.8083039552</v>
      </c>
      <c r="BE71" s="242">
        <f t="shared" si="38"/>
        <v>66292.556242775347</v>
      </c>
      <c r="BF71" s="242">
        <f t="shared" si="38"/>
        <v>66212.616596146952</v>
      </c>
      <c r="BG71" s="242">
        <f t="shared" si="38"/>
        <v>66140.326531294166</v>
      </c>
      <c r="BH71" s="242">
        <f t="shared" si="38"/>
        <v>66075.07813837385</v>
      </c>
      <c r="BI71" s="242">
        <f t="shared" si="38"/>
        <v>66016.313791431996</v>
      </c>
      <c r="BJ71" s="242">
        <f t="shared" si="38"/>
        <v>65963.521906191061</v>
      </c>
      <c r="BK71" s="242">
        <f t="shared" si="38"/>
        <v>65916.233060419734</v>
      </c>
      <c r="BL71" s="242">
        <f t="shared" si="38"/>
        <v>65874.01644561268</v>
      </c>
      <c r="BM71" s="242">
        <f t="shared" si="38"/>
        <v>65836.476621424445</v>
      </c>
      <c r="BN71" s="242">
        <f t="shared" si="38"/>
        <v>65803.250546780226</v>
      </c>
      <c r="BO71" s="242">
        <f t="shared" si="38"/>
        <v>65774.004863849113</v>
      </c>
      <c r="BP71" s="242">
        <f t="shared" si="38"/>
        <v>65748.43341312994</v>
      </c>
      <c r="BQ71" s="242">
        <f t="shared" si="38"/>
        <v>65726.254959785147</v>
      </c>
      <c r="BR71" s="242">
        <f t="shared" si="38"/>
        <v>65707.211113077938</v>
      </c>
      <c r="BS71" s="242">
        <f t="shared" si="38"/>
        <v>65691.064422338954</v>
      </c>
      <c r="BT71" s="242">
        <f t="shared" si="38"/>
        <v>65677.596634322515</v>
      </c>
      <c r="BU71" s="242">
        <f t="shared" si="38"/>
        <v>65666.607098120425</v>
      </c>
      <c r="BV71" s="242">
        <f t="shared" si="38"/>
        <v>65657.911304997862</v>
      </c>
      <c r="BW71" s="242">
        <f t="shared" si="38"/>
        <v>65651.339551605488</v>
      </c>
      <c r="BX71" s="242">
        <f t="shared" si="38"/>
        <v>65646.735716019146</v>
      </c>
      <c r="BY71" s="242">
        <f t="shared" si="38"/>
        <v>65643.956136967652</v>
      </c>
      <c r="BZ71" s="242">
        <f t="shared" si="38"/>
        <v>65642.868587440244</v>
      </c>
      <c r="CA71" s="242">
        <f t="shared" si="38"/>
        <v>65643.351334623731</v>
      </c>
      <c r="CB71" s="242">
        <f t="shared" si="38"/>
        <v>65645.292278812456</v>
      </c>
      <c r="CC71" s="242">
        <f t="shared" ref="CC71:CV71" si="39">SUM(CC44:CC69)</f>
        <v>65648.588164566405</v>
      </c>
      <c r="CD71" s="242">
        <f t="shared" si="39"/>
        <v>65653.143857971736</v>
      </c>
      <c r="CE71" s="242">
        <f t="shared" si="39"/>
        <v>65658.871684384547</v>
      </c>
      <c r="CF71" s="242">
        <f t="shared" si="39"/>
        <v>65665.690821523051</v>
      </c>
      <c r="CG71" s="242">
        <f t="shared" si="39"/>
        <v>65673.52674321126</v>
      </c>
      <c r="CH71" s="242">
        <f t="shared" si="39"/>
        <v>65682.31070948203</v>
      </c>
      <c r="CI71" s="242">
        <f t="shared" si="39"/>
        <v>65691.979299113969</v>
      </c>
      <c r="CJ71" s="242">
        <f t="shared" si="39"/>
        <v>65702.473981012357</v>
      </c>
      <c r="CK71" s="242">
        <f t="shared" si="39"/>
        <v>65713.740721152484</v>
      </c>
      <c r="CL71" s="242">
        <f t="shared" si="39"/>
        <v>65725.729622082814</v>
      </c>
      <c r="CM71" s="242">
        <f t="shared" si="39"/>
        <v>65738.394592243028</v>
      </c>
      <c r="CN71" s="242">
        <f t="shared" si="39"/>
        <v>65751.69304258519</v>
      </c>
      <c r="CO71" s="242">
        <f t="shared" si="39"/>
        <v>65765.585608201451</v>
      </c>
      <c r="CP71" s="242">
        <f t="shared" si="39"/>
        <v>65780.035892856278</v>
      </c>
      <c r="CQ71" s="242">
        <f t="shared" si="39"/>
        <v>65795.010234501169</v>
      </c>
      <c r="CR71" s="242">
        <f t="shared" si="39"/>
        <v>65810.477490012505</v>
      </c>
      <c r="CS71" s="242">
        <f t="shared" si="39"/>
        <v>65826.408837542825</v>
      </c>
      <c r="CT71" s="242">
        <f t="shared" si="39"/>
        <v>65842.777595013264</v>
      </c>
      <c r="CU71" s="242">
        <f t="shared" si="39"/>
        <v>65859.559053398203</v>
      </c>
      <c r="CV71" s="242">
        <f t="shared" si="39"/>
        <v>65876.730323569398</v>
      </c>
    </row>
    <row r="72" spans="2:102" x14ac:dyDescent="0.3">
      <c r="AA72" s="238"/>
      <c r="AB72" s="238"/>
      <c r="AC72" s="238"/>
      <c r="AD72" s="238"/>
      <c r="AE72" s="238"/>
      <c r="AF72" s="238"/>
      <c r="AG72" s="238"/>
    </row>
    <row r="73" spans="2:102" ht="18" thickBot="1" x14ac:dyDescent="0.35">
      <c r="B73" s="75" t="s">
        <v>449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</row>
    <row r="74" spans="2:102" outlineLevel="1" x14ac:dyDescent="0.3">
      <c r="AA74" s="238"/>
      <c r="AB74" s="238"/>
      <c r="AC74" s="238"/>
      <c r="AD74" s="238"/>
      <c r="AE74" s="238"/>
      <c r="AF74" s="238"/>
      <c r="AG74" s="238"/>
    </row>
    <row r="75" spans="2:102" outlineLevel="1" x14ac:dyDescent="0.3">
      <c r="E75" s="233">
        <v>1</v>
      </c>
      <c r="F75" s="233">
        <v>2</v>
      </c>
      <c r="G75" s="233">
        <v>3</v>
      </c>
      <c r="H75" s="233">
        <v>4</v>
      </c>
      <c r="I75" s="233">
        <v>5</v>
      </c>
      <c r="J75" s="233">
        <v>6</v>
      </c>
      <c r="K75" s="233">
        <v>7</v>
      </c>
      <c r="L75" s="233">
        <v>8</v>
      </c>
      <c r="M75" s="233">
        <v>9</v>
      </c>
      <c r="N75" s="233">
        <v>10</v>
      </c>
      <c r="O75" s="233">
        <v>11</v>
      </c>
      <c r="P75" s="233">
        <v>12</v>
      </c>
      <c r="Q75" s="233">
        <v>13</v>
      </c>
      <c r="R75" s="233">
        <v>14</v>
      </c>
      <c r="S75" s="233">
        <v>15</v>
      </c>
      <c r="T75" s="233">
        <v>16</v>
      </c>
      <c r="U75" s="233">
        <v>17</v>
      </c>
      <c r="V75" s="233">
        <v>18</v>
      </c>
      <c r="W75" s="233">
        <v>19</v>
      </c>
      <c r="X75" s="233">
        <v>20</v>
      </c>
      <c r="Y75" s="233">
        <v>21</v>
      </c>
      <c r="Z75" s="233">
        <v>22</v>
      </c>
      <c r="AA75" s="233">
        <v>23</v>
      </c>
      <c r="AB75" s="233">
        <v>24</v>
      </c>
      <c r="AC75" s="233">
        <v>25</v>
      </c>
      <c r="AD75" s="233">
        <v>26</v>
      </c>
      <c r="AE75" s="233">
        <v>27</v>
      </c>
      <c r="AF75" s="233">
        <v>28</v>
      </c>
      <c r="AG75" s="233">
        <v>29</v>
      </c>
      <c r="AH75" s="233">
        <v>30</v>
      </c>
      <c r="AI75" s="233">
        <v>31</v>
      </c>
      <c r="AJ75" s="233">
        <v>32</v>
      </c>
      <c r="AK75" s="233">
        <v>33</v>
      </c>
      <c r="AL75" s="233">
        <v>34</v>
      </c>
      <c r="AM75" s="233">
        <v>35</v>
      </c>
      <c r="AN75" s="233">
        <v>36</v>
      </c>
      <c r="AO75" s="233">
        <v>37</v>
      </c>
      <c r="AP75" s="233">
        <v>38</v>
      </c>
      <c r="AQ75" s="233">
        <v>39</v>
      </c>
      <c r="AR75" s="233">
        <v>40</v>
      </c>
      <c r="AS75" s="233">
        <v>41</v>
      </c>
      <c r="AT75" s="233">
        <v>42</v>
      </c>
      <c r="AU75" s="233">
        <v>43</v>
      </c>
      <c r="AV75" s="233">
        <v>44</v>
      </c>
      <c r="AW75" s="233">
        <v>45</v>
      </c>
      <c r="AX75" s="233">
        <v>46</v>
      </c>
      <c r="AY75" s="233">
        <v>47</v>
      </c>
      <c r="AZ75" s="233">
        <v>48</v>
      </c>
      <c r="BA75" s="233">
        <v>49</v>
      </c>
      <c r="BB75" s="233">
        <v>50</v>
      </c>
      <c r="BC75" s="233">
        <v>51</v>
      </c>
      <c r="BD75" s="233">
        <v>52</v>
      </c>
      <c r="BE75" s="233">
        <v>53</v>
      </c>
      <c r="BF75" s="233">
        <v>54</v>
      </c>
      <c r="BG75" s="233">
        <v>55</v>
      </c>
      <c r="BH75" s="233">
        <v>56</v>
      </c>
      <c r="BI75" s="233">
        <v>57</v>
      </c>
      <c r="BJ75" s="233">
        <v>58</v>
      </c>
      <c r="BK75" s="233">
        <v>59</v>
      </c>
      <c r="BL75" s="233">
        <v>60</v>
      </c>
      <c r="BM75" s="233">
        <v>61</v>
      </c>
      <c r="BN75" s="233">
        <v>62</v>
      </c>
      <c r="BO75" s="233">
        <v>63</v>
      </c>
      <c r="BP75" s="233">
        <v>64</v>
      </c>
      <c r="BQ75" s="233">
        <v>65</v>
      </c>
      <c r="BR75" s="233">
        <v>66</v>
      </c>
      <c r="BS75" s="233">
        <v>67</v>
      </c>
      <c r="BT75" s="233">
        <v>68</v>
      </c>
      <c r="BU75" s="233">
        <v>69</v>
      </c>
      <c r="BV75" s="233">
        <v>70</v>
      </c>
      <c r="BW75" s="233">
        <v>71</v>
      </c>
      <c r="BX75" s="233">
        <v>72</v>
      </c>
      <c r="BY75" s="233">
        <v>73</v>
      </c>
      <c r="BZ75" s="233">
        <v>74</v>
      </c>
      <c r="CA75" s="233">
        <v>75</v>
      </c>
      <c r="CB75" s="233">
        <v>76</v>
      </c>
      <c r="CC75" s="233">
        <v>77</v>
      </c>
      <c r="CD75" s="233">
        <v>78</v>
      </c>
      <c r="CE75" s="233">
        <v>79</v>
      </c>
      <c r="CF75" s="233">
        <v>80</v>
      </c>
      <c r="CG75" s="233">
        <v>81</v>
      </c>
      <c r="CH75" s="233">
        <v>82</v>
      </c>
      <c r="CI75" s="233">
        <v>83</v>
      </c>
      <c r="CJ75" s="233">
        <v>84</v>
      </c>
      <c r="CK75" s="233">
        <v>85</v>
      </c>
      <c r="CL75" s="233">
        <v>86</v>
      </c>
      <c r="CM75" s="233">
        <v>87</v>
      </c>
      <c r="CN75" s="233">
        <v>88</v>
      </c>
      <c r="CO75" s="233">
        <v>89</v>
      </c>
      <c r="CP75" s="233">
        <v>90</v>
      </c>
      <c r="CQ75" s="233">
        <v>91</v>
      </c>
      <c r="CR75" s="233">
        <v>92</v>
      </c>
      <c r="CS75" s="233">
        <v>93</v>
      </c>
      <c r="CT75" s="233">
        <v>94</v>
      </c>
      <c r="CU75" s="233">
        <v>95</v>
      </c>
      <c r="CV75" s="233">
        <v>96</v>
      </c>
    </row>
    <row r="76" spans="2:102" outlineLevel="1" x14ac:dyDescent="0.3">
      <c r="B76" s="69" t="s">
        <v>79</v>
      </c>
      <c r="C76" s="69" t="s">
        <v>195</v>
      </c>
      <c r="E76" s="69">
        <v>201401</v>
      </c>
      <c r="F76" s="69">
        <v>201402</v>
      </c>
      <c r="G76" s="69">
        <v>201403</v>
      </c>
      <c r="H76" s="69">
        <v>201404</v>
      </c>
      <c r="I76" s="69">
        <v>201405</v>
      </c>
      <c r="J76" s="69">
        <v>201406</v>
      </c>
      <c r="K76" s="69">
        <v>201407</v>
      </c>
      <c r="L76" s="69">
        <v>201408</v>
      </c>
      <c r="M76" s="69">
        <v>201409</v>
      </c>
      <c r="N76" s="69">
        <v>201410</v>
      </c>
      <c r="O76" s="69">
        <v>201411</v>
      </c>
      <c r="P76" s="69">
        <v>201412</v>
      </c>
      <c r="Q76" s="69">
        <v>201501</v>
      </c>
      <c r="R76" s="69">
        <v>201502</v>
      </c>
      <c r="S76" s="69">
        <v>201503</v>
      </c>
      <c r="T76" s="69">
        <v>201504</v>
      </c>
      <c r="U76" s="69">
        <v>201505</v>
      </c>
      <c r="V76" s="69">
        <v>201506</v>
      </c>
      <c r="W76" s="69">
        <v>201507</v>
      </c>
      <c r="X76" s="69">
        <v>201508</v>
      </c>
      <c r="Y76" s="69">
        <v>201509</v>
      </c>
      <c r="Z76" s="69">
        <v>201510</v>
      </c>
      <c r="AA76" s="69">
        <v>201511</v>
      </c>
      <c r="AB76" s="69">
        <v>201512</v>
      </c>
      <c r="AC76" s="69">
        <v>201601</v>
      </c>
      <c r="AD76" s="69">
        <v>201602</v>
      </c>
      <c r="AE76" s="69">
        <v>201603</v>
      </c>
      <c r="AF76" s="69">
        <v>201604</v>
      </c>
      <c r="AG76" s="69">
        <v>201605</v>
      </c>
      <c r="AH76" s="69">
        <v>201606</v>
      </c>
      <c r="AI76" s="69">
        <v>201607</v>
      </c>
      <c r="AJ76" s="69">
        <v>201608</v>
      </c>
      <c r="AK76" s="69">
        <v>201609</v>
      </c>
      <c r="AL76" s="69">
        <v>201610</v>
      </c>
      <c r="AM76" s="69">
        <v>201611</v>
      </c>
      <c r="AN76" s="69">
        <v>201612</v>
      </c>
      <c r="AO76" s="69">
        <v>201701</v>
      </c>
      <c r="AP76" s="69">
        <v>201702</v>
      </c>
      <c r="AQ76" s="69">
        <v>201703</v>
      </c>
      <c r="AR76" s="69">
        <v>201704</v>
      </c>
      <c r="AS76" s="69">
        <v>201705</v>
      </c>
      <c r="AT76" s="69">
        <v>201706</v>
      </c>
      <c r="AU76" s="69">
        <v>201707</v>
      </c>
      <c r="AV76" s="69">
        <v>201708</v>
      </c>
      <c r="AW76" s="69">
        <v>201709</v>
      </c>
      <c r="AX76" s="69">
        <v>201710</v>
      </c>
      <c r="AY76" s="69">
        <v>201711</v>
      </c>
      <c r="AZ76" s="69">
        <v>201712</v>
      </c>
      <c r="BA76" s="69">
        <v>201801</v>
      </c>
      <c r="BB76" s="69">
        <v>201802</v>
      </c>
      <c r="BC76" s="69">
        <v>201803</v>
      </c>
      <c r="BD76" s="69">
        <v>201804</v>
      </c>
      <c r="BE76" s="69">
        <v>201805</v>
      </c>
      <c r="BF76" s="69">
        <v>201806</v>
      </c>
      <c r="BG76" s="69">
        <v>201807</v>
      </c>
      <c r="BH76" s="69">
        <v>201808</v>
      </c>
      <c r="BI76" s="69">
        <v>201809</v>
      </c>
      <c r="BJ76" s="69">
        <v>201810</v>
      </c>
      <c r="BK76" s="69">
        <v>201811</v>
      </c>
      <c r="BL76" s="69">
        <v>201812</v>
      </c>
      <c r="BM76" s="69">
        <v>201901</v>
      </c>
      <c r="BN76" s="69">
        <v>201902</v>
      </c>
      <c r="BO76" s="69">
        <v>201903</v>
      </c>
      <c r="BP76" s="69">
        <v>201904</v>
      </c>
      <c r="BQ76" s="69">
        <v>201905</v>
      </c>
      <c r="BR76" s="69">
        <v>201906</v>
      </c>
      <c r="BS76" s="69">
        <v>201907</v>
      </c>
      <c r="BT76" s="69">
        <v>201908</v>
      </c>
      <c r="BU76" s="69">
        <v>201909</v>
      </c>
      <c r="BV76" s="69">
        <v>201910</v>
      </c>
      <c r="BW76" s="69">
        <v>201911</v>
      </c>
      <c r="BX76" s="69">
        <v>201912</v>
      </c>
      <c r="BY76" s="69">
        <v>202001</v>
      </c>
      <c r="BZ76" s="69">
        <v>202002</v>
      </c>
      <c r="CA76" s="69">
        <v>202003</v>
      </c>
      <c r="CB76" s="69">
        <v>202004</v>
      </c>
      <c r="CC76" s="69">
        <v>202005</v>
      </c>
      <c r="CD76" s="69">
        <v>202006</v>
      </c>
      <c r="CE76" s="69">
        <v>202007</v>
      </c>
      <c r="CF76" s="69">
        <v>202008</v>
      </c>
      <c r="CG76" s="69">
        <v>202009</v>
      </c>
      <c r="CH76" s="69">
        <v>202010</v>
      </c>
      <c r="CI76" s="69">
        <v>202011</v>
      </c>
      <c r="CJ76" s="69">
        <v>202012</v>
      </c>
      <c r="CK76" s="69">
        <v>202101</v>
      </c>
      <c r="CL76" s="69">
        <v>202102</v>
      </c>
      <c r="CM76" s="69">
        <v>202103</v>
      </c>
      <c r="CN76" s="69">
        <v>202104</v>
      </c>
      <c r="CO76" s="69">
        <v>202105</v>
      </c>
      <c r="CP76" s="69">
        <v>202106</v>
      </c>
      <c r="CQ76" s="69">
        <v>202107</v>
      </c>
      <c r="CR76" s="69">
        <v>202108</v>
      </c>
      <c r="CS76" s="69">
        <v>202109</v>
      </c>
      <c r="CT76" s="69">
        <v>202110</v>
      </c>
      <c r="CU76" s="69">
        <v>202111</v>
      </c>
      <c r="CV76" s="69">
        <v>202112</v>
      </c>
    </row>
    <row r="77" spans="2:102" outlineLevel="1" x14ac:dyDescent="0.3">
      <c r="B77" s="154">
        <v>1</v>
      </c>
      <c r="C77" s="242" t="s">
        <v>170</v>
      </c>
      <c r="D77" s="143" t="s">
        <v>78</v>
      </c>
      <c r="E77" s="291">
        <f t="shared" ref="E77:BP80" si="40">IFERROR(E12/(E$39-E$37),0)</f>
        <v>7.3945444021177491E-3</v>
      </c>
      <c r="F77" s="291">
        <f t="shared" si="40"/>
        <v>8.0401215244597628E-3</v>
      </c>
      <c r="G77" s="291">
        <f t="shared" si="40"/>
        <v>8.5907628174885405E-3</v>
      </c>
      <c r="H77" s="291">
        <f t="shared" si="40"/>
        <v>9.5292443832960712E-3</v>
      </c>
      <c r="I77" s="291">
        <f t="shared" si="40"/>
        <v>1.1464458766523968E-2</v>
      </c>
      <c r="J77" s="291">
        <f t="shared" si="40"/>
        <v>1.6764199655765921E-2</v>
      </c>
      <c r="K77" s="291">
        <f t="shared" si="40"/>
        <v>1.9445309567731169E-2</v>
      </c>
      <c r="L77" s="291">
        <f t="shared" si="40"/>
        <v>3.674861532424805E-2</v>
      </c>
      <c r="M77" s="291">
        <f t="shared" si="40"/>
        <v>3.7385616901062457E-2</v>
      </c>
      <c r="N77" s="291">
        <f t="shared" si="40"/>
        <v>3.6707620411547445E-2</v>
      </c>
      <c r="O77" s="291">
        <f t="shared" si="40"/>
        <v>3.7548767135962002E-2</v>
      </c>
      <c r="P77" s="291">
        <f t="shared" si="40"/>
        <v>3.7634657887822442E-2</v>
      </c>
      <c r="Q77" s="291">
        <f t="shared" si="40"/>
        <v>3.7159120389445896E-2</v>
      </c>
      <c r="R77" s="291">
        <f t="shared" si="40"/>
        <v>3.5635492307467528E-2</v>
      </c>
      <c r="S77" s="291">
        <f t="shared" si="40"/>
        <v>3.4373592976136874E-2</v>
      </c>
      <c r="T77" s="291">
        <f t="shared" si="40"/>
        <v>3.3174521534338537E-2</v>
      </c>
      <c r="U77" s="291">
        <f t="shared" si="40"/>
        <v>3.1922511098670767E-2</v>
      </c>
      <c r="V77" s="291">
        <f t="shared" si="40"/>
        <v>3.0506792382606538E-2</v>
      </c>
      <c r="W77" s="291">
        <f t="shared" si="40"/>
        <v>2.9354347205028091E-2</v>
      </c>
      <c r="X77" s="291">
        <f t="shared" si="40"/>
        <v>2.8484771602873847E-2</v>
      </c>
      <c r="Y77" s="291">
        <f t="shared" si="40"/>
        <v>2.8012696973132297E-2</v>
      </c>
      <c r="Z77" s="291">
        <f t="shared" si="40"/>
        <v>2.9443305848148325E-2</v>
      </c>
      <c r="AA77" s="291">
        <f t="shared" si="40"/>
        <v>3.4122011198021593E-2</v>
      </c>
      <c r="AB77" s="291">
        <f t="shared" si="40"/>
        <v>3.4540562622378118E-2</v>
      </c>
      <c r="AC77" s="291">
        <f t="shared" si="40"/>
        <v>3.4153119355286927E-2</v>
      </c>
      <c r="AD77" s="291">
        <f t="shared" si="40"/>
        <v>3.4458144970538424E-2</v>
      </c>
      <c r="AE77" s="291">
        <f t="shared" si="40"/>
        <v>3.4640641846007368E-2</v>
      </c>
      <c r="AF77" s="291">
        <f t="shared" si="40"/>
        <v>3.4559550155190889E-2</v>
      </c>
      <c r="AG77" s="291">
        <f t="shared" si="40"/>
        <v>3.6807438977140644E-2</v>
      </c>
      <c r="AH77" s="291">
        <f t="shared" si="40"/>
        <v>3.6863897422198477E-2</v>
      </c>
      <c r="AI77" s="291">
        <f t="shared" si="40"/>
        <v>3.6865338904226892E-2</v>
      </c>
      <c r="AJ77" s="291">
        <f t="shared" si="40"/>
        <v>3.6936127597531704E-2</v>
      </c>
      <c r="AK77" s="291">
        <f t="shared" si="40"/>
        <v>3.6899614350823888E-2</v>
      </c>
      <c r="AL77" s="291">
        <f t="shared" si="40"/>
        <v>3.7186916084915568E-2</v>
      </c>
      <c r="AM77" s="291">
        <f t="shared" si="40"/>
        <v>3.7455914362672607E-2</v>
      </c>
      <c r="AN77" s="291">
        <f t="shared" si="40"/>
        <v>3.7707654717986316E-2</v>
      </c>
      <c r="AO77" s="291">
        <f t="shared" si="40"/>
        <v>3.7943156438127366E-2</v>
      </c>
      <c r="AP77" s="291">
        <f t="shared" si="40"/>
        <v>3.8163407252692405E-2</v>
      </c>
      <c r="AQ77" s="291">
        <f t="shared" si="40"/>
        <v>3.8369359246238563E-2</v>
      </c>
      <c r="AR77" s="291">
        <f t="shared" si="40"/>
        <v>3.856192584646833E-2</v>
      </c>
      <c r="AS77" s="291">
        <f t="shared" si="40"/>
        <v>3.8741979745788427E-2</v>
      </c>
      <c r="AT77" s="291">
        <f t="shared" si="40"/>
        <v>3.8910351622613373E-2</v>
      </c>
      <c r="AU77" s="291">
        <f t="shared" si="40"/>
        <v>3.9067829539004124E-2</v>
      </c>
      <c r="AV77" s="291">
        <f t="shared" si="40"/>
        <v>3.9215158902380795E-2</v>
      </c>
      <c r="AW77" s="291">
        <f t="shared" si="40"/>
        <v>3.9353042890550693E-2</v>
      </c>
      <c r="AX77" s="291">
        <f t="shared" si="40"/>
        <v>3.9482143250704482E-2</v>
      </c>
      <c r="AY77" s="291">
        <f t="shared" si="40"/>
        <v>3.9603081394038599E-2</v>
      </c>
      <c r="AZ77" s="291">
        <f t="shared" si="40"/>
        <v>3.9716439718039016E-2</v>
      </c>
      <c r="BA77" s="291">
        <f t="shared" si="40"/>
        <v>3.9822763098069688E-2</v>
      </c>
      <c r="BB77" s="291">
        <f t="shared" si="40"/>
        <v>3.9922560498672412E-2</v>
      </c>
      <c r="BC77" s="291">
        <f t="shared" si="40"/>
        <v>4.0016306662872543E-2</v>
      </c>
      <c r="BD77" s="291">
        <f t="shared" si="40"/>
        <v>4.0104443844804112E-2</v>
      </c>
      <c r="BE77" s="291">
        <f t="shared" si="40"/>
        <v>4.0187383557150631E-2</v>
      </c>
      <c r="BF77" s="291">
        <f t="shared" si="40"/>
        <v>4.0265508310290618E-2</v>
      </c>
      <c r="BG77" s="291">
        <f t="shared" si="40"/>
        <v>4.0339173324700904E-2</v>
      </c>
      <c r="BH77" s="291">
        <f t="shared" si="40"/>
        <v>4.0408708202169838E-2</v>
      </c>
      <c r="BI77" s="291">
        <f t="shared" si="40"/>
        <v>4.0474418544771983E-2</v>
      </c>
      <c r="BJ77" s="291">
        <f t="shared" si="40"/>
        <v>4.0536587513423976E-2</v>
      </c>
      <c r="BK77" s="291">
        <f t="shared" si="40"/>
        <v>4.0595477320237779E-2</v>
      </c>
      <c r="BL77" s="291">
        <f t="shared" si="40"/>
        <v>4.0651330650874319E-2</v>
      </c>
      <c r="BM77" s="291">
        <f t="shared" si="40"/>
        <v>4.0704372014729838E-2</v>
      </c>
      <c r="BN77" s="291">
        <f t="shared" si="40"/>
        <v>4.0754809022110747E-2</v>
      </c>
      <c r="BO77" s="291">
        <f t="shared" si="40"/>
        <v>4.0802833588612773E-2</v>
      </c>
      <c r="BP77" s="291">
        <f t="shared" si="40"/>
        <v>4.0848623067757169E-2</v>
      </c>
      <c r="BQ77" s="291">
        <f t="shared" ref="BQ77:CV84" si="41">IFERROR(BQ12/(BQ$39-BQ$37),0)</f>
        <v>4.0892341313587204E-2</v>
      </c>
      <c r="BR77" s="291">
        <f t="shared" si="41"/>
        <v>4.0934139675418174E-2</v>
      </c>
      <c r="BS77" s="291">
        <f t="shared" si="41"/>
        <v>4.0974157927296542E-2</v>
      </c>
      <c r="BT77" s="291">
        <f t="shared" si="41"/>
        <v>4.1012525134974151E-2</v>
      </c>
      <c r="BU77" s="291">
        <f t="shared" si="41"/>
        <v>4.1049360463368316E-2</v>
      </c>
      <c r="BV77" s="291">
        <f t="shared" si="41"/>
        <v>4.1084773927569512E-2</v>
      </c>
      <c r="BW77" s="291">
        <f t="shared" si="41"/>
        <v>4.1118867090491576E-2</v>
      </c>
      <c r="BX77" s="291">
        <f t="shared" si="41"/>
        <v>4.1151733710247849E-2</v>
      </c>
      <c r="BY77" s="291">
        <f t="shared" si="41"/>
        <v>4.1183460340287727E-2</v>
      </c>
      <c r="BZ77" s="291">
        <f t="shared" si="41"/>
        <v>4.1214126885252479E-2</v>
      </c>
      <c r="CA77" s="291">
        <f t="shared" si="41"/>
        <v>4.1243807115412812E-2</v>
      </c>
      <c r="CB77" s="291">
        <f t="shared" si="41"/>
        <v>4.127256914243943E-2</v>
      </c>
      <c r="CC77" s="291">
        <f t="shared" si="41"/>
        <v>4.1300475859135967E-2</v>
      </c>
      <c r="CD77" s="291">
        <f t="shared" si="41"/>
        <v>4.132758534563561E-2</v>
      </c>
      <c r="CE77" s="291">
        <f t="shared" si="41"/>
        <v>4.1353951244431433E-2</v>
      </c>
      <c r="CF77" s="291">
        <f t="shared" si="41"/>
        <v>4.1379623106477983E-2</v>
      </c>
      <c r="CG77" s="291">
        <f t="shared" si="41"/>
        <v>4.1404646710469638E-2</v>
      </c>
      <c r="CH77" s="291">
        <f t="shared" si="41"/>
        <v>4.1429064357272706E-2</v>
      </c>
      <c r="CI77" s="291">
        <f t="shared" si="41"/>
        <v>4.1452915141362283E-2</v>
      </c>
      <c r="CJ77" s="291">
        <f t="shared" si="41"/>
        <v>4.1476235200993361E-2</v>
      </c>
      <c r="CK77" s="291">
        <f t="shared" si="41"/>
        <v>4.1499057948719949E-2</v>
      </c>
      <c r="CL77" s="291">
        <f t="shared" si="41"/>
        <v>4.1521414283764151E-2</v>
      </c>
      <c r="CM77" s="291">
        <f t="shared" si="41"/>
        <v>4.1543332787632607E-2</v>
      </c>
      <c r="CN77" s="291">
        <f t="shared" si="41"/>
        <v>4.1564839904276979E-2</v>
      </c>
      <c r="CO77" s="291">
        <f t="shared" si="41"/>
        <v>4.1585960106001851E-2</v>
      </c>
      <c r="CP77" s="291">
        <f t="shared" si="41"/>
        <v>4.1606716046234823E-2</v>
      </c>
      <c r="CQ77" s="291">
        <f t="shared" si="41"/>
        <v>4.1627128700190259E-2</v>
      </c>
      <c r="CR77" s="291">
        <f t="shared" si="41"/>
        <v>4.1647217494381411E-2</v>
      </c>
      <c r="CS77" s="291">
        <f t="shared" si="41"/>
        <v>4.1667000425862272E-2</v>
      </c>
      <c r="CT77" s="291">
        <f t="shared" si="41"/>
        <v>4.1686494172013887E-2</v>
      </c>
      <c r="CU77" s="291">
        <f t="shared" si="41"/>
        <v>4.1705714191626858E-2</v>
      </c>
      <c r="CV77" s="291">
        <f t="shared" si="41"/>
        <v>4.1724674817972811E-2</v>
      </c>
    </row>
    <row r="78" spans="2:102" outlineLevel="1" x14ac:dyDescent="0.3">
      <c r="B78" s="154">
        <v>2</v>
      </c>
      <c r="C78" s="242" t="s">
        <v>171</v>
      </c>
      <c r="D78" s="143" t="s">
        <v>78</v>
      </c>
      <c r="E78" s="291">
        <f t="shared" si="40"/>
        <v>2.242304673412673E-2</v>
      </c>
      <c r="F78" s="291">
        <f t="shared" si="40"/>
        <v>2.3744719551334857E-2</v>
      </c>
      <c r="G78" s="291">
        <f t="shared" si="40"/>
        <v>2.489560814854978E-2</v>
      </c>
      <c r="H78" s="291">
        <f t="shared" si="40"/>
        <v>2.675849345695033E-2</v>
      </c>
      <c r="I78" s="291">
        <f t="shared" si="40"/>
        <v>2.7896692854118645E-2</v>
      </c>
      <c r="J78" s="291">
        <f t="shared" si="40"/>
        <v>3.1442340791738382E-2</v>
      </c>
      <c r="K78" s="291">
        <f t="shared" si="40"/>
        <v>3.2158629005853555E-2</v>
      </c>
      <c r="L78" s="291">
        <f t="shared" si="40"/>
        <v>3.857472721510391E-2</v>
      </c>
      <c r="M78" s="291">
        <f t="shared" si="40"/>
        <v>3.8798133022170361E-2</v>
      </c>
      <c r="N78" s="291">
        <f t="shared" si="40"/>
        <v>3.8426170196728726E-2</v>
      </c>
      <c r="O78" s="291">
        <f t="shared" si="40"/>
        <v>3.8936606578358957E-2</v>
      </c>
      <c r="P78" s="291">
        <f t="shared" si="40"/>
        <v>3.8902026243798397E-2</v>
      </c>
      <c r="Q78" s="291">
        <f t="shared" si="40"/>
        <v>3.8975110256527647E-2</v>
      </c>
      <c r="R78" s="291">
        <f t="shared" si="40"/>
        <v>3.8382303522639279E-2</v>
      </c>
      <c r="S78" s="291">
        <f t="shared" si="40"/>
        <v>3.8524313372354797E-2</v>
      </c>
      <c r="T78" s="291">
        <f t="shared" si="40"/>
        <v>3.8534419750412822E-2</v>
      </c>
      <c r="U78" s="291">
        <f t="shared" si="40"/>
        <v>3.869237479006913E-2</v>
      </c>
      <c r="V78" s="291">
        <f t="shared" si="40"/>
        <v>3.9414428385335896E-2</v>
      </c>
      <c r="W78" s="291">
        <f t="shared" si="40"/>
        <v>4.1257975430911344E-2</v>
      </c>
      <c r="X78" s="291">
        <f t="shared" si="40"/>
        <v>4.0201584537497261E-2</v>
      </c>
      <c r="Y78" s="291">
        <f t="shared" si="40"/>
        <v>3.863507538827797E-2</v>
      </c>
      <c r="Z78" s="291">
        <f t="shared" si="40"/>
        <v>3.8522949335112723E-2</v>
      </c>
      <c r="AA78" s="291">
        <f t="shared" si="40"/>
        <v>3.7595342956777862E-2</v>
      </c>
      <c r="AB78" s="291">
        <f t="shared" si="40"/>
        <v>3.7583287551592501E-2</v>
      </c>
      <c r="AC78" s="291">
        <f t="shared" si="40"/>
        <v>3.7376684729748505E-2</v>
      </c>
      <c r="AD78" s="291">
        <f t="shared" si="40"/>
        <v>3.7873168273873672E-2</v>
      </c>
      <c r="AE78" s="291">
        <f t="shared" si="40"/>
        <v>3.7483022725045154E-2</v>
      </c>
      <c r="AF78" s="291">
        <f t="shared" si="40"/>
        <v>3.7872144974737988E-2</v>
      </c>
      <c r="AG78" s="291">
        <f t="shared" si="40"/>
        <v>3.9266235508002262E-2</v>
      </c>
      <c r="AH78" s="291">
        <f t="shared" si="40"/>
        <v>3.8971253877090661E-2</v>
      </c>
      <c r="AI78" s="291">
        <f t="shared" si="40"/>
        <v>3.8740348131634503E-2</v>
      </c>
      <c r="AJ78" s="291">
        <f t="shared" si="40"/>
        <v>3.8187950103827632E-2</v>
      </c>
      <c r="AK78" s="291">
        <f t="shared" si="40"/>
        <v>3.798060067780764E-2</v>
      </c>
      <c r="AL78" s="291">
        <f t="shared" si="40"/>
        <v>3.8081482039437717E-2</v>
      </c>
      <c r="AM78" s="291">
        <f t="shared" si="40"/>
        <v>3.8172383254761737E-2</v>
      </c>
      <c r="AN78" s="291">
        <f t="shared" si="40"/>
        <v>3.8254079107725367E-2</v>
      </c>
      <c r="AO78" s="291">
        <f t="shared" si="40"/>
        <v>3.8327301526342741E-2</v>
      </c>
      <c r="AP78" s="291">
        <f t="shared" si="40"/>
        <v>3.8392739026722938E-2</v>
      </c>
      <c r="AQ78" s="291">
        <f t="shared" si="40"/>
        <v>3.8451036797258593E-2</v>
      </c>
      <c r="AR78" s="291">
        <f t="shared" si="40"/>
        <v>3.8502797307013795E-2</v>
      </c>
      <c r="AS78" s="291">
        <f t="shared" si="40"/>
        <v>3.8548581334020331E-2</v>
      </c>
      <c r="AT78" s="291">
        <f t="shared" si="40"/>
        <v>3.8588909321141181E-2</v>
      </c>
      <c r="AU78" s="291">
        <f t="shared" si="40"/>
        <v>3.8624262978921381E-2</v>
      </c>
      <c r="AV78" s="291">
        <f t="shared" si="40"/>
        <v>3.8655087066081659E-2</v>
      </c>
      <c r="AW78" s="291">
        <f t="shared" si="40"/>
        <v>3.8681791288794842E-2</v>
      </c>
      <c r="AX78" s="291">
        <f t="shared" si="40"/>
        <v>3.8704752269477921E-2</v>
      </c>
      <c r="AY78" s="291">
        <f t="shared" si="40"/>
        <v>3.8724315544466488E-2</v>
      </c>
      <c r="AZ78" s="291">
        <f t="shared" si="40"/>
        <v>3.8740797557596525E-2</v>
      </c>
      <c r="BA78" s="291">
        <f t="shared" si="40"/>
        <v>3.8754487623420097E-2</v>
      </c>
      <c r="BB78" s="291">
        <f t="shared" si="40"/>
        <v>3.876564983957808E-2</v>
      </c>
      <c r="BC78" s="291">
        <f t="shared" si="40"/>
        <v>3.8774524932805282E-2</v>
      </c>
      <c r="BD78" s="291">
        <f t="shared" si="40"/>
        <v>3.8781332027229901E-2</v>
      </c>
      <c r="BE78" s="291">
        <f t="shared" si="40"/>
        <v>3.8786270327125678E-2</v>
      </c>
      <c r="BF78" s="291">
        <f t="shared" si="40"/>
        <v>3.8789520709162341E-2</v>
      </c>
      <c r="BG78" s="291">
        <f t="shared" si="40"/>
        <v>3.8791247221553984E-2</v>
      </c>
      <c r="BH78" s="291">
        <f t="shared" si="40"/>
        <v>3.8791598489396742E-2</v>
      </c>
      <c r="BI78" s="291">
        <f t="shared" si="40"/>
        <v>3.8790709026984532E-2</v>
      </c>
      <c r="BJ78" s="291">
        <f t="shared" si="40"/>
        <v>3.8788700459052382E-2</v>
      </c>
      <c r="BK78" s="291">
        <f t="shared" si="40"/>
        <v>3.8785682653776465E-2</v>
      </c>
      <c r="BL78" s="291">
        <f t="shared" si="40"/>
        <v>3.8781754771004359E-2</v>
      </c>
      <c r="BM78" s="291">
        <f t="shared" si="40"/>
        <v>3.8777006229639352E-2</v>
      </c>
      <c r="BN78" s="291">
        <f t="shared" si="40"/>
        <v>3.8771517598395942E-2</v>
      </c>
      <c r="BO78" s="291">
        <f t="shared" si="40"/>
        <v>3.8765361414307864E-2</v>
      </c>
      <c r="BP78" s="291">
        <f t="shared" si="40"/>
        <v>3.8758602933433209E-2</v>
      </c>
      <c r="BQ78" s="291">
        <f t="shared" si="41"/>
        <v>3.8751300818185064E-2</v>
      </c>
      <c r="BR78" s="291">
        <f t="shared" si="41"/>
        <v>3.8743507765636148E-2</v>
      </c>
      <c r="BS78" s="291">
        <f t="shared" si="41"/>
        <v>3.8735271081022607E-2</v>
      </c>
      <c r="BT78" s="291">
        <f t="shared" si="41"/>
        <v>3.8726633200511007E-2</v>
      </c>
      <c r="BU78" s="291">
        <f t="shared" si="41"/>
        <v>3.8717632167111091E-2</v>
      </c>
      <c r="BV78" s="291">
        <f t="shared" si="41"/>
        <v>3.8708302063417126E-2</v>
      </c>
      <c r="BW78" s="291">
        <f t="shared" si="41"/>
        <v>3.8698673404652988E-2</v>
      </c>
      <c r="BX78" s="291">
        <f t="shared" si="41"/>
        <v>3.8688773495285017E-2</v>
      </c>
      <c r="BY78" s="291">
        <f t="shared" si="41"/>
        <v>3.8678626752254613E-2</v>
      </c>
      <c r="BZ78" s="291">
        <f t="shared" si="41"/>
        <v>3.8668254997674949E-2</v>
      </c>
      <c r="CA78" s="291">
        <f t="shared" si="41"/>
        <v>3.8657677723633661E-2</v>
      </c>
      <c r="CB78" s="291">
        <f t="shared" si="41"/>
        <v>3.8646912331548919E-2</v>
      </c>
      <c r="CC78" s="291">
        <f t="shared" si="41"/>
        <v>3.8635974348339923E-2</v>
      </c>
      <c r="CD78" s="291">
        <f t="shared" si="41"/>
        <v>3.8624877621496002E-2</v>
      </c>
      <c r="CE78" s="291">
        <f t="shared" si="41"/>
        <v>3.8613634494962246E-2</v>
      </c>
      <c r="CF78" s="291">
        <f t="shared" si="41"/>
        <v>3.8602255967602354E-2</v>
      </c>
      <c r="CG78" s="291">
        <f t="shared" si="41"/>
        <v>3.8590751835853358E-2</v>
      </c>
      <c r="CH78" s="291">
        <f t="shared" si="41"/>
        <v>3.8579130822049813E-2</v>
      </c>
      <c r="CI78" s="291">
        <f t="shared" si="41"/>
        <v>3.8567400689768515E-2</v>
      </c>
      <c r="CJ78" s="291">
        <f t="shared" si="41"/>
        <v>3.8555568347426905E-2</v>
      </c>
      <c r="CK78" s="291">
        <f t="shared" si="41"/>
        <v>3.8543639941259804E-2</v>
      </c>
      <c r="CL78" s="291">
        <f t="shared" si="41"/>
        <v>3.8531620938698788E-2</v>
      </c>
      <c r="CM78" s="291">
        <f t="shared" si="41"/>
        <v>3.8519516203086475E-2</v>
      </c>
      <c r="CN78" s="291">
        <f t="shared" si="41"/>
        <v>3.8507330060572699E-2</v>
      </c>
      <c r="CO78" s="291">
        <f t="shared" si="41"/>
        <v>3.8495066359962457E-2</v>
      </c>
      <c r="CP78" s="291">
        <f t="shared" si="41"/>
        <v>3.8482728526214052E-2</v>
      </c>
      <c r="CQ78" s="291">
        <f t="shared" si="41"/>
        <v>3.8470319608220331E-2</v>
      </c>
      <c r="CR78" s="291">
        <f t="shared" si="41"/>
        <v>3.8457842321447333E-2</v>
      </c>
      <c r="CS78" s="291">
        <f t="shared" si="41"/>
        <v>3.8445299085949132E-2</v>
      </c>
      <c r="CT78" s="291">
        <f t="shared" si="41"/>
        <v>3.8432692060229499E-2</v>
      </c>
      <c r="CU78" s="291">
        <f t="shared" si="41"/>
        <v>3.8420023171374947E-2</v>
      </c>
      <c r="CV78" s="291">
        <f t="shared" si="41"/>
        <v>3.8407294141842997E-2</v>
      </c>
    </row>
    <row r="79" spans="2:102" outlineLevel="1" x14ac:dyDescent="0.3">
      <c r="B79" s="154">
        <v>3</v>
      </c>
      <c r="C79" s="242" t="s">
        <v>172</v>
      </c>
      <c r="D79" s="143" t="s">
        <v>78</v>
      </c>
      <c r="E79" s="291">
        <f t="shared" si="40"/>
        <v>7.3945444021177491E-3</v>
      </c>
      <c r="F79" s="291">
        <f t="shared" si="40"/>
        <v>8.0401215244597628E-3</v>
      </c>
      <c r="G79" s="291">
        <f t="shared" si="40"/>
        <v>8.5837212086217456E-3</v>
      </c>
      <c r="H79" s="291">
        <f t="shared" si="40"/>
        <v>9.5292443832960712E-3</v>
      </c>
      <c r="I79" s="291">
        <f t="shared" si="40"/>
        <v>1.1455050101143152E-2</v>
      </c>
      <c r="J79" s="291">
        <f t="shared" si="40"/>
        <v>1.6764199655765921E-2</v>
      </c>
      <c r="K79" s="291">
        <f t="shared" si="40"/>
        <v>1.9445309567731169E-2</v>
      </c>
      <c r="L79" s="291">
        <f t="shared" si="40"/>
        <v>3.674861532424805E-2</v>
      </c>
      <c r="M79" s="291">
        <f t="shared" si="40"/>
        <v>3.7385616901062457E-2</v>
      </c>
      <c r="N79" s="291">
        <f t="shared" si="40"/>
        <v>3.6707620411547445E-2</v>
      </c>
      <c r="O79" s="291">
        <f t="shared" si="40"/>
        <v>3.7548767135962002E-2</v>
      </c>
      <c r="P79" s="291">
        <f t="shared" si="40"/>
        <v>3.766556931113893E-2</v>
      </c>
      <c r="Q79" s="291">
        <f t="shared" si="40"/>
        <v>3.7189641227548108E-2</v>
      </c>
      <c r="R79" s="291">
        <f t="shared" si="40"/>
        <v>3.5620881609514488E-2</v>
      </c>
      <c r="S79" s="291">
        <f t="shared" si="40"/>
        <v>3.4345452498874378E-2</v>
      </c>
      <c r="T79" s="291">
        <f t="shared" si="40"/>
        <v>3.3106846051812348E-2</v>
      </c>
      <c r="U79" s="291">
        <f t="shared" si="40"/>
        <v>3.1857416255484237E-2</v>
      </c>
      <c r="V79" s="291">
        <f t="shared" si="40"/>
        <v>3.0395136778115502E-2</v>
      </c>
      <c r="W79" s="291">
        <f t="shared" si="40"/>
        <v>2.9140081896962194E-2</v>
      </c>
      <c r="X79" s="291">
        <f t="shared" si="40"/>
        <v>2.8265657975159435E-2</v>
      </c>
      <c r="Y79" s="291">
        <f t="shared" si="40"/>
        <v>2.7842648225824735E-2</v>
      </c>
      <c r="Z79" s="291">
        <f t="shared" si="40"/>
        <v>2.9276488251274962E-2</v>
      </c>
      <c r="AA79" s="291">
        <f t="shared" si="40"/>
        <v>3.4024757908776418E-2</v>
      </c>
      <c r="AB79" s="291">
        <f t="shared" si="40"/>
        <v>3.4498302553916803E-2</v>
      </c>
      <c r="AC79" s="291">
        <f t="shared" si="40"/>
        <v>3.3986383215228566E-2</v>
      </c>
      <c r="AD79" s="291">
        <f t="shared" si="40"/>
        <v>3.4178225027642097E-2</v>
      </c>
      <c r="AE79" s="291">
        <f t="shared" si="40"/>
        <v>3.4206583682213416E-2</v>
      </c>
      <c r="AF79" s="291">
        <f t="shared" si="40"/>
        <v>3.4030648461313623E-2</v>
      </c>
      <c r="AG79" s="291">
        <f t="shared" si="40"/>
        <v>3.6449795845378954E-2</v>
      </c>
      <c r="AH79" s="291">
        <f t="shared" si="40"/>
        <v>3.640384073134173E-2</v>
      </c>
      <c r="AI79" s="291">
        <f t="shared" si="40"/>
        <v>3.6230493260301477E-2</v>
      </c>
      <c r="AJ79" s="291">
        <f t="shared" si="40"/>
        <v>3.6214488740961108E-2</v>
      </c>
      <c r="AK79" s="291">
        <f t="shared" si="40"/>
        <v>3.5979315180553931E-2</v>
      </c>
      <c r="AL79" s="291">
        <f t="shared" si="40"/>
        <v>3.6239844750755305E-2</v>
      </c>
      <c r="AM79" s="291">
        <f t="shared" si="40"/>
        <v>3.6482273793466212E-2</v>
      </c>
      <c r="AN79" s="291">
        <f t="shared" si="40"/>
        <v>3.670764960133327E-2</v>
      </c>
      <c r="AO79" s="291">
        <f t="shared" si="40"/>
        <v>3.6916991645547979E-2</v>
      </c>
      <c r="AP79" s="291">
        <f t="shared" si="40"/>
        <v>3.7111286488666725E-2</v>
      </c>
      <c r="AQ79" s="291">
        <f t="shared" si="40"/>
        <v>3.7291483903063652E-2</v>
      </c>
      <c r="AR79" s="291">
        <f t="shared" si="40"/>
        <v>3.7458494046556164E-2</v>
      </c>
      <c r="AS79" s="291">
        <f t="shared" si="40"/>
        <v>3.7613185553175561E-2</v>
      </c>
      <c r="AT79" s="291">
        <f t="shared" si="40"/>
        <v>3.7756384405965966E-2</v>
      </c>
      <c r="AU79" s="291">
        <f t="shared" si="40"/>
        <v>3.7888873469182696E-2</v>
      </c>
      <c r="AV79" s="291">
        <f t="shared" si="40"/>
        <v>3.8011392568598132E-2</v>
      </c>
      <c r="AW79" s="291">
        <f t="shared" si="40"/>
        <v>3.8124639020247111E-2</v>
      </c>
      <c r="AX79" s="291">
        <f t="shared" si="40"/>
        <v>3.8229268519422918E-2</v>
      </c>
      <c r="AY79" s="291">
        <f t="shared" si="40"/>
        <v>3.8325896312764909E-2</v>
      </c>
      <c r="AZ79" s="291">
        <f t="shared" si="40"/>
        <v>3.8415098586647774E-2</v>
      </c>
      <c r="BA79" s="291">
        <f t="shared" si="40"/>
        <v>3.8497414014656811E-2</v>
      </c>
      <c r="BB79" s="291">
        <f t="shared" si="40"/>
        <v>3.8573345415646727E-2</v>
      </c>
      <c r="BC79" s="291">
        <f t="shared" si="40"/>
        <v>3.8643361481704955E-2</v>
      </c>
      <c r="BD79" s="291">
        <f t="shared" si="40"/>
        <v>3.8707898542289856E-2</v>
      </c>
      <c r="BE79" s="291">
        <f t="shared" si="40"/>
        <v>3.8767362336921164E-2</v>
      </c>
      <c r="BF79" s="291">
        <f t="shared" si="40"/>
        <v>3.8822129774117468E-2</v>
      </c>
      <c r="BG79" s="291">
        <f t="shared" si="40"/>
        <v>3.8872550658864399E-2</v>
      </c>
      <c r="BH79" s="291">
        <f t="shared" si="40"/>
        <v>3.8918949374823375E-2</v>
      </c>
      <c r="BI79" s="291">
        <f t="shared" si="40"/>
        <v>3.8961626510822064E-2</v>
      </c>
      <c r="BJ79" s="291">
        <f t="shared" si="40"/>
        <v>3.9000860423970059E-2</v>
      </c>
      <c r="BK79" s="291">
        <f t="shared" si="40"/>
        <v>3.9036908734080555E-2</v>
      </c>
      <c r="BL79" s="291">
        <f t="shared" si="40"/>
        <v>3.9070009746009882E-2</v>
      </c>
      <c r="BM79" s="291">
        <f t="shared" si="40"/>
        <v>3.9100383798105716E-2</v>
      </c>
      <c r="BN79" s="291">
        <f t="shared" si="40"/>
        <v>3.9128234536232848E-2</v>
      </c>
      <c r="BO79" s="291">
        <f t="shared" si="40"/>
        <v>3.9153750113863885E-2</v>
      </c>
      <c r="BP79" s="291">
        <f t="shared" si="40"/>
        <v>3.9177104319522704E-2</v>
      </c>
      <c r="BQ79" s="291">
        <f t="shared" si="41"/>
        <v>3.9198457633486214E-2</v>
      </c>
      <c r="BR79" s="291">
        <f t="shared" si="41"/>
        <v>3.9217958216110509E-2</v>
      </c>
      <c r="BS79" s="291">
        <f t="shared" si="41"/>
        <v>3.9235742830484657E-2</v>
      </c>
      <c r="BT79" s="291">
        <f t="shared" si="41"/>
        <v>3.9251937702342816E-2</v>
      </c>
      <c r="BU79" s="291">
        <f t="shared" si="41"/>
        <v>3.9266659320310655E-2</v>
      </c>
      <c r="BV79" s="291">
        <f t="shared" si="41"/>
        <v>3.9280015179635405E-2</v>
      </c>
      <c r="BW79" s="291">
        <f t="shared" si="41"/>
        <v>3.9292104472567389E-2</v>
      </c>
      <c r="BX79" s="291">
        <f t="shared" si="41"/>
        <v>3.9303018728536081E-2</v>
      </c>
      <c r="BY79" s="291">
        <f t="shared" si="41"/>
        <v>3.931284240720373E-2</v>
      </c>
      <c r="BZ79" s="291">
        <f t="shared" si="41"/>
        <v>3.9321653447394217E-2</v>
      </c>
      <c r="CA79" s="291">
        <f t="shared" si="41"/>
        <v>3.9329523774790064E-2</v>
      </c>
      <c r="CB79" s="291">
        <f t="shared" si="41"/>
        <v>3.9336519771172397E-2</v>
      </c>
      <c r="CC79" s="291">
        <f t="shared" si="41"/>
        <v>3.9342702707850612E-2</v>
      </c>
      <c r="CD79" s="291">
        <f t="shared" si="41"/>
        <v>3.9348129145795434E-2</v>
      </c>
      <c r="CE79" s="291">
        <f t="shared" si="41"/>
        <v>3.9352851304853505E-2</v>
      </c>
      <c r="CF79" s="291">
        <f t="shared" si="41"/>
        <v>3.9356917404285298E-2</v>
      </c>
      <c r="CG79" s="291">
        <f t="shared" si="41"/>
        <v>3.936037197673381E-2</v>
      </c>
      <c r="CH79" s="291">
        <f t="shared" si="41"/>
        <v>3.9363256157599689E-2</v>
      </c>
      <c r="CI79" s="291">
        <f t="shared" si="41"/>
        <v>3.9365607951671058E-2</v>
      </c>
      <c r="CJ79" s="291">
        <f t="shared" si="41"/>
        <v>3.9367462478733094E-2</v>
      </c>
      <c r="CK79" s="291">
        <f t="shared" si="41"/>
        <v>3.9368852199765013E-2</v>
      </c>
      <c r="CL79" s="291">
        <f t="shared" si="41"/>
        <v>3.9369807125220077E-2</v>
      </c>
      <c r="CM79" s="291">
        <f t="shared" si="41"/>
        <v>3.9370355006777935E-2</v>
      </c>
      <c r="CN79" s="291">
        <f t="shared" si="41"/>
        <v>3.9370521513858323E-2</v>
      </c>
      <c r="CO79" s="291">
        <f t="shared" si="41"/>
        <v>3.9370330396090732E-2</v>
      </c>
      <c r="CP79" s="291">
        <f t="shared" si="41"/>
        <v>3.9369803632846173E-2</v>
      </c>
      <c r="CQ79" s="291">
        <f t="shared" si="41"/>
        <v>3.9368961570853733E-2</v>
      </c>
      <c r="CR79" s="291">
        <f t="shared" si="41"/>
        <v>3.9367823050847642E-2</v>
      </c>
      <c r="CS79" s="291">
        <f t="shared" si="41"/>
        <v>3.9366405524117382E-2</v>
      </c>
      <c r="CT79" s="291">
        <f t="shared" si="41"/>
        <v>3.9364725159767147E-2</v>
      </c>
      <c r="CU79" s="291">
        <f t="shared" si="41"/>
        <v>3.9362796943427307E-2</v>
      </c>
      <c r="CV79" s="291">
        <f t="shared" si="41"/>
        <v>3.9360634768103198E-2</v>
      </c>
    </row>
    <row r="80" spans="2:102" outlineLevel="1" x14ac:dyDescent="0.3">
      <c r="B80" s="154">
        <v>4</v>
      </c>
      <c r="C80" s="242" t="s">
        <v>173</v>
      </c>
      <c r="D80" s="143" t="s">
        <v>78</v>
      </c>
      <c r="E80" s="291">
        <f t="shared" si="40"/>
        <v>1.5098205004651895E-2</v>
      </c>
      <c r="F80" s="291">
        <f t="shared" si="40"/>
        <v>1.6169211606772156E-2</v>
      </c>
      <c r="G80" s="291">
        <f t="shared" si="40"/>
        <v>1.7167442417243491E-2</v>
      </c>
      <c r="H80" s="291">
        <f t="shared" si="40"/>
        <v>1.8257219242976189E-2</v>
      </c>
      <c r="I80" s="291">
        <f t="shared" si="40"/>
        <v>1.9904031613115679E-2</v>
      </c>
      <c r="J80" s="291">
        <f t="shared" si="40"/>
        <v>2.5273666092943202E-2</v>
      </c>
      <c r="K80" s="291">
        <f t="shared" si="40"/>
        <v>2.7391134216557662E-2</v>
      </c>
      <c r="L80" s="291">
        <f t="shared" si="40"/>
        <v>3.8499268046060277E-2</v>
      </c>
      <c r="M80" s="291">
        <f t="shared" si="40"/>
        <v>3.8920960510962353E-2</v>
      </c>
      <c r="N80" s="291">
        <f t="shared" si="40"/>
        <v>3.8803045149619353E-2</v>
      </c>
      <c r="O80" s="291">
        <f t="shared" si="40"/>
        <v>3.921417446683835E-2</v>
      </c>
      <c r="P80" s="291">
        <f t="shared" si="40"/>
        <v>3.9504798998469884E-2</v>
      </c>
      <c r="Q80" s="291">
        <f t="shared" si="40"/>
        <v>3.953974576141861E-2</v>
      </c>
      <c r="R80" s="291">
        <f t="shared" si="40"/>
        <v>3.9142059816197422E-2</v>
      </c>
      <c r="S80" s="291">
        <f t="shared" si="40"/>
        <v>3.9790634849167041E-2</v>
      </c>
      <c r="T80" s="291">
        <f t="shared" si="40"/>
        <v>4.0415798164640915E-2</v>
      </c>
      <c r="U80" s="291">
        <f t="shared" si="40"/>
        <v>4.1035789144783952E-2</v>
      </c>
      <c r="V80" s="291">
        <f t="shared" si="40"/>
        <v>4.3024626263879415E-2</v>
      </c>
      <c r="W80" s="291">
        <f t="shared" si="40"/>
        <v>4.3174459575278545E-2</v>
      </c>
      <c r="X80" s="291">
        <f t="shared" si="40"/>
        <v>4.5817812784703565E-2</v>
      </c>
      <c r="Y80" s="291">
        <f t="shared" si="40"/>
        <v>4.7216868835732909E-2</v>
      </c>
      <c r="Z80" s="291">
        <f t="shared" si="40"/>
        <v>4.6899575806682234E-2</v>
      </c>
      <c r="AA80" s="291">
        <f t="shared" si="40"/>
        <v>4.4041846701029494E-2</v>
      </c>
      <c r="AB80" s="291">
        <f t="shared" si="40"/>
        <v>4.2034681429517252E-2</v>
      </c>
      <c r="AC80" s="291">
        <f t="shared" si="40"/>
        <v>4.1017090454355982E-2</v>
      </c>
      <c r="AD80" s="291">
        <f t="shared" si="40"/>
        <v>4.046242774566474E-2</v>
      </c>
      <c r="AE80" s="291">
        <f t="shared" si="40"/>
        <v>4.0017362326551759E-2</v>
      </c>
      <c r="AF80" s="291">
        <f t="shared" si="40"/>
        <v>4.0447061115982577E-2</v>
      </c>
      <c r="AG80" s="291">
        <f t="shared" si="40"/>
        <v>4.0443477483384498E-2</v>
      </c>
      <c r="AH80" s="291">
        <f t="shared" si="40"/>
        <v>4.0381105026490359E-2</v>
      </c>
      <c r="AI80" s="291">
        <f t="shared" si="40"/>
        <v>3.9965747862932395E-2</v>
      </c>
      <c r="AJ80" s="291">
        <f t="shared" si="40"/>
        <v>3.9690137111382751E-2</v>
      </c>
      <c r="AK80" s="291">
        <f t="shared" si="40"/>
        <v>3.9748159401659461E-2</v>
      </c>
      <c r="AL80" s="291">
        <f t="shared" si="40"/>
        <v>3.9901664616021799E-2</v>
      </c>
      <c r="AM80" s="291">
        <f t="shared" si="40"/>
        <v>4.0037200379268771E-2</v>
      </c>
      <c r="AN80" s="291">
        <f t="shared" si="40"/>
        <v>4.0156068716018678E-2</v>
      </c>
      <c r="AO80" s="291">
        <f t="shared" si="40"/>
        <v>4.0259516570940582E-2</v>
      </c>
      <c r="AP80" s="291">
        <f t="shared" si="40"/>
        <v>4.0348732292415222E-2</v>
      </c>
      <c r="AQ80" s="291">
        <f t="shared" si="40"/>
        <v>4.0424843396977224E-2</v>
      </c>
      <c r="AR80" s="291">
        <f t="shared" si="40"/>
        <v>4.0488915425042626E-2</v>
      </c>
      <c r="AS80" s="291">
        <f t="shared" si="40"/>
        <v>4.0541951712323519E-2</v>
      </c>
      <c r="AT80" s="291">
        <f t="shared" si="40"/>
        <v>4.0584893916969136E-2</v>
      </c>
      <c r="AU80" s="291">
        <f t="shared" si="40"/>
        <v>4.0618623158905486E-2</v>
      </c>
      <c r="AV80" s="291">
        <f t="shared" si="40"/>
        <v>4.0643961644342912E-2</v>
      </c>
      <c r="AW80" s="291">
        <f t="shared" si="40"/>
        <v>4.0661674664449268E-2</v>
      </c>
      <c r="AX80" s="291">
        <f t="shared" si="40"/>
        <v>4.0672472872364682E-2</v>
      </c>
      <c r="AY80" s="291">
        <f t="shared" si="40"/>
        <v>4.0677014756818862E-2</v>
      </c>
      <c r="AZ80" s="291">
        <f t="shared" si="40"/>
        <v>4.0675909243460914E-2</v>
      </c>
      <c r="BA80" s="291">
        <f t="shared" si="40"/>
        <v>4.0669718366561254E-2</v>
      </c>
      <c r="BB80" s="291">
        <f t="shared" si="40"/>
        <v>4.0658959963997543E-2</v>
      </c>
      <c r="BC80" s="291">
        <f t="shared" si="40"/>
        <v>4.0644110357427536E-2</v>
      </c>
      <c r="BD80" s="291">
        <f t="shared" si="40"/>
        <v>4.0625606987357427E-2</v>
      </c>
      <c r="BE80" s="291">
        <f t="shared" si="40"/>
        <v>4.060385097951838E-2</v>
      </c>
      <c r="BF80" s="291">
        <f t="shared" si="40"/>
        <v>4.057920962466896E-2</v>
      </c>
      <c r="BG80" s="291">
        <f t="shared" si="40"/>
        <v>4.0552018758746991E-2</v>
      </c>
      <c r="BH80" s="291">
        <f t="shared" si="40"/>
        <v>4.0522585034303733E-2</v>
      </c>
      <c r="BI80" s="291">
        <f t="shared" si="40"/>
        <v>4.0491188077463505E-2</v>
      </c>
      <c r="BJ80" s="291">
        <f t="shared" si="40"/>
        <v>4.0458082527354215E-2</v>
      </c>
      <c r="BK80" s="291">
        <f t="shared" si="40"/>
        <v>4.0423499957132659E-2</v>
      </c>
      <c r="BL80" s="291">
        <f t="shared" si="40"/>
        <v>4.0387650677459981E-2</v>
      </c>
      <c r="BM80" s="291">
        <f t="shared" si="40"/>
        <v>4.0350725424634158E-2</v>
      </c>
      <c r="BN80" s="291">
        <f t="shared" si="40"/>
        <v>4.0312896936620081E-2</v>
      </c>
      <c r="BO80" s="291">
        <f t="shared" si="40"/>
        <v>4.0274321420984582E-2</v>
      </c>
      <c r="BP80" s="291">
        <f t="shared" ref="BP80" si="42">IFERROR(BP15/(BP$39-BP$37),0)</f>
        <v>4.0235139919290473E-2</v>
      </c>
      <c r="BQ80" s="291">
        <f t="shared" si="41"/>
        <v>4.019547957287152E-2</v>
      </c>
      <c r="BR80" s="291">
        <f t="shared" si="41"/>
        <v>4.0155454795128609E-2</v>
      </c>
      <c r="BS80" s="291">
        <f t="shared" si="41"/>
        <v>4.0115168355592104E-2</v>
      </c>
      <c r="BT80" s="291">
        <f t="shared" si="41"/>
        <v>4.0074712381001999E-2</v>
      </c>
      <c r="BU80" s="291">
        <f t="shared" si="41"/>
        <v>4.0034169278595703E-2</v>
      </c>
      <c r="BV80" s="291">
        <f t="shared" si="41"/>
        <v>3.9993612586672167E-2</v>
      </c>
      <c r="BW80" s="291">
        <f t="shared" si="41"/>
        <v>3.9953107757339699E-2</v>
      </c>
      <c r="BX80" s="291">
        <f t="shared" si="41"/>
        <v>3.9912712876162874E-2</v>
      </c>
      <c r="BY80" s="291">
        <f t="shared" si="41"/>
        <v>3.9872479323210912E-2</v>
      </c>
      <c r="BZ80" s="291">
        <f t="shared" si="41"/>
        <v>3.9832452379783737E-2</v>
      </c>
      <c r="CA80" s="291">
        <f t="shared" si="41"/>
        <v>3.9792671784858381E-2</v>
      </c>
      <c r="CB80" s="291">
        <f t="shared" si="41"/>
        <v>3.9753172245063362E-2</v>
      </c>
      <c r="CC80" s="291">
        <f t="shared" si="41"/>
        <v>3.971398390175393E-2</v>
      </c>
      <c r="CD80" s="291">
        <f t="shared" si="41"/>
        <v>3.9675132758531698E-2</v>
      </c>
      <c r="CE80" s="291">
        <f t="shared" si="41"/>
        <v>3.9636641072328838E-2</v>
      </c>
      <c r="CF80" s="291">
        <f t="shared" si="41"/>
        <v>3.9598527710962249E-2</v>
      </c>
      <c r="CG80" s="291">
        <f t="shared" si="41"/>
        <v>3.9560808479857053E-2</v>
      </c>
      <c r="CH80" s="291">
        <f t="shared" si="41"/>
        <v>3.9523496420443546E-2</v>
      </c>
      <c r="CI80" s="291">
        <f t="shared" si="41"/>
        <v>3.9486602082546042E-2</v>
      </c>
      <c r="CJ80" s="291">
        <f t="shared" si="41"/>
        <v>3.9450133772907771E-2</v>
      </c>
      <c r="CK80" s="291">
        <f t="shared" si="41"/>
        <v>3.9414097781831622E-2</v>
      </c>
      <c r="CL80" s="291">
        <f t="shared" si="41"/>
        <v>3.9378498589763333E-2</v>
      </c>
      <c r="CM80" s="291">
        <f t="shared" si="41"/>
        <v>3.9343339055500123E-2</v>
      </c>
      <c r="CN80" s="291">
        <f t="shared" si="41"/>
        <v>3.9308620587573874E-2</v>
      </c>
      <c r="CO80" s="291">
        <f t="shared" si="41"/>
        <v>3.9274343300234341E-2</v>
      </c>
      <c r="CP80" s="291">
        <f t="shared" si="41"/>
        <v>3.9240506155342567E-2</v>
      </c>
      <c r="CQ80" s="291">
        <f t="shared" si="41"/>
        <v>3.9207107091377272E-2</v>
      </c>
      <c r="CR80" s="291">
        <f t="shared" si="41"/>
        <v>3.9174143140659499E-2</v>
      </c>
      <c r="CS80" s="291">
        <f t="shared" si="41"/>
        <v>3.9141610535808377E-2</v>
      </c>
      <c r="CT80" s="291">
        <f t="shared" si="41"/>
        <v>3.9109504806357775E-2</v>
      </c>
      <c r="CU80" s="291">
        <f t="shared" si="41"/>
        <v>3.9077820866385567E-2</v>
      </c>
      <c r="CV80" s="291">
        <f t="shared" si="41"/>
        <v>3.9046553093935878E-2</v>
      </c>
    </row>
    <row r="81" spans="2:100" outlineLevel="1" x14ac:dyDescent="0.3">
      <c r="B81" s="154">
        <v>5</v>
      </c>
      <c r="C81" s="242" t="s">
        <v>174</v>
      </c>
      <c r="D81" s="143" t="s">
        <v>78</v>
      </c>
      <c r="E81" s="291">
        <f t="shared" ref="E81:BP84" si="43">IFERROR(E16/(E$39-E$37),0)</f>
        <v>7.4278804629469685E-3</v>
      </c>
      <c r="F81" s="291">
        <f t="shared" si="43"/>
        <v>8.0763679739552785E-3</v>
      </c>
      <c r="G81" s="291">
        <f t="shared" si="43"/>
        <v>8.6118876440889214E-3</v>
      </c>
      <c r="H81" s="291">
        <f t="shared" si="43"/>
        <v>9.5526961742311723E-3</v>
      </c>
      <c r="I81" s="291">
        <f t="shared" si="43"/>
        <v>1.1487980429976008E-2</v>
      </c>
      <c r="J81" s="291">
        <f t="shared" si="43"/>
        <v>1.6777969018932873E-2</v>
      </c>
      <c r="K81" s="291">
        <f t="shared" si="43"/>
        <v>1.9469266827978886E-2</v>
      </c>
      <c r="L81" s="291">
        <f t="shared" si="43"/>
        <v>3.6793890825674226E-2</v>
      </c>
      <c r="M81" s="291">
        <f t="shared" si="43"/>
        <v>3.7416323773260457E-2</v>
      </c>
      <c r="N81" s="291">
        <f t="shared" si="43"/>
        <v>3.6737770407778696E-2</v>
      </c>
      <c r="O81" s="291">
        <f t="shared" si="43"/>
        <v>3.7564187574210858E-2</v>
      </c>
      <c r="P81" s="291">
        <f t="shared" si="43"/>
        <v>3.7634657887822442E-2</v>
      </c>
      <c r="Q81" s="291">
        <f t="shared" si="43"/>
        <v>3.7159120389445896E-2</v>
      </c>
      <c r="R81" s="291">
        <f t="shared" si="43"/>
        <v>3.5620881609514488E-2</v>
      </c>
      <c r="S81" s="291">
        <f t="shared" si="43"/>
        <v>3.4303241782980637E-2</v>
      </c>
      <c r="T81" s="291">
        <f t="shared" si="43"/>
        <v>3.2998565279770443E-2</v>
      </c>
      <c r="U81" s="291">
        <f t="shared" si="43"/>
        <v>3.1779302443660416E-2</v>
      </c>
      <c r="V81" s="291">
        <f t="shared" si="43"/>
        <v>3.0320699708454812E-2</v>
      </c>
      <c r="W81" s="291">
        <f t="shared" si="43"/>
        <v>2.9128178268736312E-2</v>
      </c>
      <c r="X81" s="291">
        <f t="shared" si="43"/>
        <v>2.8265657975159435E-2</v>
      </c>
      <c r="Y81" s="291">
        <f t="shared" si="43"/>
        <v>2.7819975059517062E-2</v>
      </c>
      <c r="Z81" s="291">
        <f t="shared" si="43"/>
        <v>2.9288403793908773E-2</v>
      </c>
      <c r="AA81" s="291">
        <f t="shared" si="43"/>
        <v>3.4024757908776418E-2</v>
      </c>
      <c r="AB81" s="291">
        <f t="shared" si="43"/>
        <v>3.44842158644297E-2</v>
      </c>
      <c r="AC81" s="291">
        <f t="shared" si="43"/>
        <v>3.4139224676948729E-2</v>
      </c>
      <c r="AD81" s="291">
        <f t="shared" si="43"/>
        <v>3.4402160981959161E-2</v>
      </c>
      <c r="AE81" s="291">
        <f t="shared" si="43"/>
        <v>3.4346602444727592E-2</v>
      </c>
      <c r="AF81" s="291">
        <f t="shared" si="43"/>
        <v>3.4253343911367209E-2</v>
      </c>
      <c r="AG81" s="291">
        <f t="shared" si="43"/>
        <v>3.6613715614103058E-2</v>
      </c>
      <c r="AH81" s="291">
        <f t="shared" si="43"/>
        <v>3.6522565038659603E-2</v>
      </c>
      <c r="AI81" s="291">
        <f t="shared" si="43"/>
        <v>3.6437187190881848E-2</v>
      </c>
      <c r="AJ81" s="291">
        <f t="shared" si="43"/>
        <v>3.6302852682581994E-2</v>
      </c>
      <c r="AK81" s="291">
        <f t="shared" si="43"/>
        <v>3.6052354797242024E-2</v>
      </c>
      <c r="AL81" s="291">
        <f t="shared" si="43"/>
        <v>3.6316490244199112E-2</v>
      </c>
      <c r="AM81" s="291">
        <f t="shared" si="43"/>
        <v>3.6562528213099611E-2</v>
      </c>
      <c r="AN81" s="291">
        <f t="shared" si="43"/>
        <v>3.6791513754330603E-2</v>
      </c>
      <c r="AO81" s="291">
        <f t="shared" si="43"/>
        <v>3.7004464390224402E-2</v>
      </c>
      <c r="AP81" s="291">
        <f t="shared" si="43"/>
        <v>3.7202365003205493E-2</v>
      </c>
      <c r="AQ81" s="291">
        <f t="shared" si="43"/>
        <v>3.738616393006166E-2</v>
      </c>
      <c r="AR81" s="291">
        <f t="shared" si="43"/>
        <v>3.7556770114208222E-2</v>
      </c>
      <c r="AS81" s="291">
        <f t="shared" si="43"/>
        <v>3.7715051174162635E-2</v>
      </c>
      <c r="AT81" s="291">
        <f t="shared" si="43"/>
        <v>3.7861832255285062E-2</v>
      </c>
      <c r="AU81" s="291">
        <f t="shared" si="43"/>
        <v>3.7997895542267436E-2</v>
      </c>
      <c r="AV81" s="291">
        <f t="shared" si="43"/>
        <v>3.8123980321140817E-2</v>
      </c>
      <c r="AW81" s="291">
        <f t="shared" si="43"/>
        <v>3.8240783491153528E-2</v>
      </c>
      <c r="AX81" s="291">
        <f t="shared" si="43"/>
        <v>3.8348960438320347E-2</v>
      </c>
      <c r="AY81" s="291">
        <f t="shared" si="43"/>
        <v>3.8449126193448036E-2</v>
      </c>
      <c r="AZ81" s="291">
        <f t="shared" si="43"/>
        <v>3.8541856807793227E-2</v>
      </c>
      <c r="BA81" s="291">
        <f t="shared" si="43"/>
        <v>3.8627690889070317E-2</v>
      </c>
      <c r="BB81" s="291">
        <f t="shared" si="43"/>
        <v>3.8707131249231343E-2</v>
      </c>
      <c r="BC81" s="291">
        <f t="shared" si="43"/>
        <v>3.8780646623258232E-2</v>
      </c>
      <c r="BD81" s="291">
        <f t="shared" si="43"/>
        <v>3.8848673425155196E-2</v>
      </c>
      <c r="BE81" s="291">
        <f t="shared" si="43"/>
        <v>3.8911617513435588E-2</v>
      </c>
      <c r="BF81" s="291">
        <f t="shared" si="43"/>
        <v>3.8969855943716915E-2</v>
      </c>
      <c r="BG81" s="291">
        <f t="shared" si="43"/>
        <v>3.9023738690629133E-2</v>
      </c>
      <c r="BH81" s="291">
        <f t="shared" si="43"/>
        <v>3.9073590325171562E-2</v>
      </c>
      <c r="BI81" s="291">
        <f t="shared" si="43"/>
        <v>3.9119711636988866E-2</v>
      </c>
      <c r="BJ81" s="291">
        <f t="shared" si="43"/>
        <v>3.9162381193844027E-2</v>
      </c>
      <c r="BK81" s="291">
        <f t="shared" si="43"/>
        <v>3.9201856832907986E-2</v>
      </c>
      <c r="BL81" s="291">
        <f t="shared" si="43"/>
        <v>3.9238377080421591E-2</v>
      </c>
      <c r="BM81" s="291">
        <f t="shared" si="43"/>
        <v>3.9272162497869259E-2</v>
      </c>
      <c r="BN81" s="291">
        <f t="shared" si="43"/>
        <v>3.9303416954086359E-2</v>
      </c>
      <c r="BO81" s="291">
        <f t="shared" si="43"/>
        <v>3.9332328823745044E-2</v>
      </c>
      <c r="BP81" s="291">
        <f t="shared" si="43"/>
        <v>3.9359072113468285E-2</v>
      </c>
      <c r="BQ81" s="291">
        <f t="shared" si="41"/>
        <v>3.9383807517442686E-2</v>
      </c>
      <c r="BR81" s="291">
        <f t="shared" si="41"/>
        <v>3.940668340486566E-2</v>
      </c>
      <c r="BS81" s="291">
        <f t="shared" si="41"/>
        <v>3.942783674190227E-2</v>
      </c>
      <c r="BT81" s="291">
        <f t="shared" si="41"/>
        <v>3.9447393951057855E-2</v>
      </c>
      <c r="BU81" s="291">
        <f t="shared" si="41"/>
        <v>3.9465471711020668E-2</v>
      </c>
      <c r="BV81" s="291">
        <f t="shared" si="41"/>
        <v>3.9482177700104287E-2</v>
      </c>
      <c r="BW81" s="291">
        <f t="shared" si="41"/>
        <v>3.9497611286440776E-2</v>
      </c>
      <c r="BX81" s="291">
        <f t="shared" si="41"/>
        <v>3.9511864168052378E-2</v>
      </c>
      <c r="BY81" s="291">
        <f t="shared" si="41"/>
        <v>3.952502096587162E-2</v>
      </c>
      <c r="BZ81" s="291">
        <f t="shared" si="41"/>
        <v>3.9537159772695986E-2</v>
      </c>
      <c r="CA81" s="291">
        <f t="shared" si="41"/>
        <v>3.9548352660959823E-2</v>
      </c>
      <c r="CB81" s="291">
        <f t="shared" si="41"/>
        <v>3.9558666152089625E-2</v>
      </c>
      <c r="CC81" s="291">
        <f t="shared" si="41"/>
        <v>3.9568161650081569E-2</v>
      </c>
      <c r="CD81" s="291">
        <f t="shared" si="41"/>
        <v>3.9576895841808603E-2</v>
      </c>
      <c r="CE81" s="291">
        <f t="shared" si="41"/>
        <v>3.9584921066429371E-2</v>
      </c>
      <c r="CF81" s="291">
        <f t="shared" si="41"/>
        <v>3.959228565613588E-2</v>
      </c>
      <c r="CG81" s="291">
        <f t="shared" si="41"/>
        <v>3.9599034250343175E-2</v>
      </c>
      <c r="CH81" s="291">
        <f t="shared" si="41"/>
        <v>3.9605208085293088E-2</v>
      </c>
      <c r="CI81" s="291">
        <f t="shared" si="41"/>
        <v>3.9610845260917321E-2</v>
      </c>
      <c r="CJ81" s="291">
        <f t="shared" si="41"/>
        <v>3.9615980986682287E-2</v>
      </c>
      <c r="CK81" s="291">
        <f t="shared" si="41"/>
        <v>3.9620647808021325E-2</v>
      </c>
      <c r="CL81" s="291">
        <f t="shared" si="41"/>
        <v>3.9624875814848012E-2</v>
      </c>
      <c r="CM81" s="291">
        <f t="shared" si="41"/>
        <v>3.9628692833538523E-2</v>
      </c>
      <c r="CN81" s="291">
        <f t="shared" si="41"/>
        <v>3.9632124603670812E-2</v>
      </c>
      <c r="CO81" s="291">
        <f t="shared" si="41"/>
        <v>3.9635194940714324E-2</v>
      </c>
      <c r="CP81" s="291">
        <f t="shared" si="41"/>
        <v>3.9637925885775555E-2</v>
      </c>
      <c r="CQ81" s="291">
        <f t="shared" si="41"/>
        <v>3.9640337843421622E-2</v>
      </c>
      <c r="CR81" s="291">
        <f t="shared" si="41"/>
        <v>3.9642449708527129E-2</v>
      </c>
      <c r="CS81" s="291">
        <f t="shared" si="41"/>
        <v>3.9644278983016631E-2</v>
      </c>
      <c r="CT81" s="291">
        <f t="shared" si="41"/>
        <v>3.9645841883308601E-2</v>
      </c>
      <c r="CU81" s="291">
        <f t="shared" si="41"/>
        <v>3.9647153439203831E-2</v>
      </c>
      <c r="CV81" s="291">
        <f t="shared" si="41"/>
        <v>3.9648227584903099E-2</v>
      </c>
    </row>
    <row r="82" spans="2:100" outlineLevel="1" x14ac:dyDescent="0.3">
      <c r="B82" s="154">
        <v>6</v>
      </c>
      <c r="C82" s="242" t="s">
        <v>175</v>
      </c>
      <c r="D82" s="143" t="s">
        <v>78</v>
      </c>
      <c r="E82" s="291">
        <f t="shared" si="43"/>
        <v>7.6521412357980802E-3</v>
      </c>
      <c r="F82" s="291">
        <f t="shared" si="43"/>
        <v>8.2905515391560516E-3</v>
      </c>
      <c r="G82" s="291">
        <f t="shared" si="43"/>
        <v>8.8513023455599141E-3</v>
      </c>
      <c r="H82" s="291">
        <f t="shared" si="43"/>
        <v>9.8067572426947663E-3</v>
      </c>
      <c r="I82" s="291">
        <f t="shared" si="43"/>
        <v>1.1713788399115585E-2</v>
      </c>
      <c r="J82" s="291">
        <f t="shared" si="43"/>
        <v>1.7012048192771086E-2</v>
      </c>
      <c r="K82" s="291">
        <f t="shared" si="43"/>
        <v>1.9700853677040161E-2</v>
      </c>
      <c r="L82" s="291">
        <f t="shared" si="43"/>
        <v>3.6854258160909134E-2</v>
      </c>
      <c r="M82" s="291">
        <f t="shared" si="43"/>
        <v>3.7493090953755449E-2</v>
      </c>
      <c r="N82" s="291">
        <f t="shared" si="43"/>
        <v>3.6858370392703704E-2</v>
      </c>
      <c r="O82" s="291">
        <f t="shared" si="43"/>
        <v>3.7718391956699411E-2</v>
      </c>
      <c r="P82" s="291">
        <f t="shared" si="43"/>
        <v>3.7773759292746636E-2</v>
      </c>
      <c r="Q82" s="291">
        <f t="shared" si="43"/>
        <v>3.7479589189519144E-2</v>
      </c>
      <c r="R82" s="291">
        <f t="shared" si="43"/>
        <v>3.6555966278509128E-2</v>
      </c>
      <c r="S82" s="291">
        <f t="shared" si="43"/>
        <v>3.6160513282305268E-2</v>
      </c>
      <c r="T82" s="291">
        <f t="shared" si="43"/>
        <v>3.5570233615765681E-2</v>
      </c>
      <c r="U82" s="291">
        <f t="shared" si="43"/>
        <v>3.4994987697074639E-2</v>
      </c>
      <c r="V82" s="291">
        <f t="shared" si="43"/>
        <v>3.4116990261150053E-2</v>
      </c>
      <c r="W82" s="291">
        <f t="shared" si="43"/>
        <v>3.3901533187315494E-2</v>
      </c>
      <c r="X82" s="291">
        <f t="shared" si="43"/>
        <v>3.3213013043026998E-2</v>
      </c>
      <c r="Y82" s="291">
        <f t="shared" si="43"/>
        <v>3.2683369232513318E-2</v>
      </c>
      <c r="Z82" s="291">
        <f t="shared" si="43"/>
        <v>3.3697154568419048E-2</v>
      </c>
      <c r="AA82" s="291">
        <f t="shared" si="43"/>
        <v>3.6067076982925099E-2</v>
      </c>
      <c r="AB82" s="291">
        <f t="shared" si="43"/>
        <v>3.6907126456211525E-2</v>
      </c>
      <c r="AC82" s="291">
        <f t="shared" si="43"/>
        <v>3.7209948589690151E-2</v>
      </c>
      <c r="AD82" s="291">
        <f t="shared" si="43"/>
        <v>3.7061400439474312E-2</v>
      </c>
      <c r="AE82" s="291">
        <f t="shared" si="43"/>
        <v>3.6880942046234197E-2</v>
      </c>
      <c r="AF82" s="291">
        <f t="shared" si="43"/>
        <v>3.6633401533814912E-2</v>
      </c>
      <c r="AG82" s="291">
        <f t="shared" si="43"/>
        <v>3.8103895329776774E-2</v>
      </c>
      <c r="AH82" s="291">
        <f t="shared" si="43"/>
        <v>3.8080821572206637E-2</v>
      </c>
      <c r="AI82" s="291">
        <f t="shared" si="43"/>
        <v>3.8105502487709095E-2</v>
      </c>
      <c r="AJ82" s="291">
        <f t="shared" si="43"/>
        <v>3.7967040249775409E-2</v>
      </c>
      <c r="AK82" s="291">
        <f t="shared" si="43"/>
        <v>3.7776089751080988E-2</v>
      </c>
      <c r="AL82" s="291">
        <f t="shared" si="43"/>
        <v>3.8135283002971615E-2</v>
      </c>
      <c r="AM82" s="291">
        <f t="shared" si="43"/>
        <v>3.8476579543366196E-2</v>
      </c>
      <c r="AN82" s="291">
        <f t="shared" si="43"/>
        <v>3.880095736667237E-2</v>
      </c>
      <c r="AO82" s="291">
        <f t="shared" si="43"/>
        <v>3.9109374995924782E-2</v>
      </c>
      <c r="AP82" s="291">
        <f t="shared" si="43"/>
        <v>3.9402765742215094E-2</v>
      </c>
      <c r="AQ82" s="291">
        <f t="shared" si="43"/>
        <v>3.9682033175510181E-2</v>
      </c>
      <c r="AR82" s="291">
        <f t="shared" si="43"/>
        <v>3.9948047668536081E-2</v>
      </c>
      <c r="AS82" s="291">
        <f t="shared" si="43"/>
        <v>4.0201643879446587E-2</v>
      </c>
      <c r="AT82" s="291">
        <f t="shared" si="43"/>
        <v>4.0443619045833469E-2</v>
      </c>
      <c r="AU82" s="291">
        <f t="shared" si="43"/>
        <v>4.0674731971360345E-2</v>
      </c>
      <c r="AV82" s="291">
        <f t="shared" si="43"/>
        <v>4.0895702596168544E-2</v>
      </c>
      <c r="AW82" s="291">
        <f t="shared" si="43"/>
        <v>4.1107212052622751E-2</v>
      </c>
      <c r="AX82" s="291">
        <f t="shared" si="43"/>
        <v>4.1309903118478222E-2</v>
      </c>
      <c r="AY82" s="291">
        <f t="shared" si="43"/>
        <v>4.1504380989825042E-2</v>
      </c>
      <c r="AZ82" s="291">
        <f t="shared" si="43"/>
        <v>4.1691214305957347E-2</v>
      </c>
      <c r="BA82" s="291">
        <f t="shared" si="43"/>
        <v>4.1870936367466853E-2</v>
      </c>
      <c r="BB82" s="291">
        <f t="shared" si="43"/>
        <v>4.2044046497275979E-2</v>
      </c>
      <c r="BC82" s="291">
        <f t="shared" si="43"/>
        <v>4.2211011501957357E-2</v>
      </c>
      <c r="BD82" s="291">
        <f t="shared" si="43"/>
        <v>4.237226719752734E-2</v>
      </c>
      <c r="BE82" s="291">
        <f t="shared" si="43"/>
        <v>4.2528219969966148E-2</v>
      </c>
      <c r="BF82" s="291">
        <f t="shared" si="43"/>
        <v>4.2679248346044522E-2</v>
      </c>
      <c r="BG82" s="291">
        <f t="shared" si="43"/>
        <v>4.2825704554674084E-2</v>
      </c>
      <c r="BH82" s="291">
        <f t="shared" si="43"/>
        <v>4.2967916063002196E-2</v>
      </c>
      <c r="BI82" s="291">
        <f t="shared" si="43"/>
        <v>4.3106187074900409E-2</v>
      </c>
      <c r="BJ82" s="291">
        <f t="shared" si="43"/>
        <v>4.3240799982408519E-2</v>
      </c>
      <c r="BK82" s="291">
        <f t="shared" si="43"/>
        <v>4.337201676315143E-2</v>
      </c>
      <c r="BL82" s="291">
        <f t="shared" si="43"/>
        <v>4.3500080318798602E-2</v>
      </c>
      <c r="BM82" s="291">
        <f t="shared" si="43"/>
        <v>4.3625215751336328E-2</v>
      </c>
      <c r="BN82" s="291">
        <f t="shared" si="43"/>
        <v>4.3747631575320238E-2</v>
      </c>
      <c r="BO82" s="291">
        <f t="shared" si="43"/>
        <v>4.3867520865408877E-2</v>
      </c>
      <c r="BP82" s="291">
        <f t="shared" si="43"/>
        <v>4.3985062339389348E-2</v>
      </c>
      <c r="BQ82" s="291">
        <f t="shared" si="41"/>
        <v>4.4100421377626729E-2</v>
      </c>
      <c r="BR82" s="291">
        <f t="shared" si="41"/>
        <v>4.4213750980426417E-2</v>
      </c>
      <c r="BS82" s="291">
        <f t="shared" si="41"/>
        <v>4.4325192665225256E-2</v>
      </c>
      <c r="BT82" s="291">
        <f t="shared" si="41"/>
        <v>4.4434877305836958E-2</v>
      </c>
      <c r="BU82" s="291">
        <f t="shared" si="41"/>
        <v>4.4542925916199225E-2</v>
      </c>
      <c r="BV82" s="291">
        <f t="shared" si="41"/>
        <v>4.4649450381211764E-2</v>
      </c>
      <c r="BW82" s="291">
        <f t="shared" si="41"/>
        <v>4.475455413733636E-2</v>
      </c>
      <c r="BX82" s="291">
        <f t="shared" si="41"/>
        <v>4.4858332805662003E-2</v>
      </c>
      <c r="BY82" s="291">
        <f t="shared" si="41"/>
        <v>4.4960874780129639E-2</v>
      </c>
      <c r="BZ82" s="291">
        <f t="shared" si="41"/>
        <v>4.5062261773571886E-2</v>
      </c>
      <c r="CA82" s="291">
        <f t="shared" si="41"/>
        <v>4.5162569324160039E-2</v>
      </c>
      <c r="CB82" s="291">
        <f t="shared" si="41"/>
        <v>4.5261867264769363E-2</v>
      </c>
      <c r="CC82" s="291">
        <f t="shared" si="41"/>
        <v>4.5360220157679078E-2</v>
      </c>
      <c r="CD82" s="291">
        <f t="shared" si="41"/>
        <v>4.545768769691972E-2</v>
      </c>
      <c r="CE82" s="291">
        <f t="shared" si="41"/>
        <v>4.5554325080471386E-2</v>
      </c>
      <c r="CF82" s="291">
        <f t="shared" si="41"/>
        <v>4.5650183354403136E-2</v>
      </c>
      <c r="CG82" s="291">
        <f t="shared" si="41"/>
        <v>4.5745309730930238E-2</v>
      </c>
      <c r="CH82" s="291">
        <f t="shared" si="41"/>
        <v>4.583974788225216E-2</v>
      </c>
      <c r="CI82" s="291">
        <f t="shared" si="41"/>
        <v>4.59335382119231E-2</v>
      </c>
      <c r="CJ82" s="291">
        <f t="shared" si="41"/>
        <v>4.6026718105397345E-2</v>
      </c>
      <c r="CK82" s="291">
        <f t="shared" si="41"/>
        <v>4.6119322161287266E-2</v>
      </c>
      <c r="CL82" s="291">
        <f t="shared" si="41"/>
        <v>4.6211382404769984E-2</v>
      </c>
      <c r="CM82" s="291">
        <f t="shared" si="41"/>
        <v>4.6302928484482433E-2</v>
      </c>
      <c r="CN82" s="291">
        <f t="shared" si="41"/>
        <v>4.6393987854152122E-2</v>
      </c>
      <c r="CO82" s="291">
        <f t="shared" si="41"/>
        <v>4.6484585940123981E-2</v>
      </c>
      <c r="CP82" s="291">
        <f t="shared" si="41"/>
        <v>4.6574746295861405E-2</v>
      </c>
      <c r="CQ82" s="291">
        <f t="shared" si="41"/>
        <v>4.6664490744421236E-2</v>
      </c>
      <c r="CR82" s="291">
        <f t="shared" si="41"/>
        <v>4.6753839509830759E-2</v>
      </c>
      <c r="CS82" s="291">
        <f t="shared" si="41"/>
        <v>4.6842811338224988E-2</v>
      </c>
      <c r="CT82" s="291">
        <f t="shared" si="41"/>
        <v>4.6931423609540127E-2</v>
      </c>
      <c r="CU82" s="291">
        <f t="shared" si="41"/>
        <v>4.7019692440498355E-2</v>
      </c>
      <c r="CV82" s="291">
        <f t="shared" si="41"/>
        <v>4.7107632779563931E-2</v>
      </c>
    </row>
    <row r="83" spans="2:100" outlineLevel="1" x14ac:dyDescent="0.3">
      <c r="B83" s="154">
        <v>7</v>
      </c>
      <c r="C83" s="242" t="s">
        <v>176</v>
      </c>
      <c r="D83" s="143" t="s">
        <v>78</v>
      </c>
      <c r="E83" s="291">
        <f t="shared" si="43"/>
        <v>0.10316904716446497</v>
      </c>
      <c r="F83" s="291">
        <f t="shared" si="43"/>
        <v>0.10159550280415713</v>
      </c>
      <c r="G83" s="291">
        <f t="shared" si="43"/>
        <v>9.9047270320322789E-2</v>
      </c>
      <c r="H83" s="291">
        <f t="shared" si="43"/>
        <v>9.6277419052234955E-2</v>
      </c>
      <c r="I83" s="291">
        <f t="shared" si="43"/>
        <v>9.1734487462953374E-2</v>
      </c>
      <c r="J83" s="291">
        <f t="shared" si="43"/>
        <v>8.1239242685025817E-2</v>
      </c>
      <c r="K83" s="291">
        <f t="shared" si="43"/>
        <v>7.6295888135566148E-2</v>
      </c>
      <c r="L83" s="291">
        <f t="shared" si="43"/>
        <v>4.3162644692956643E-2</v>
      </c>
      <c r="M83" s="291">
        <f t="shared" si="43"/>
        <v>4.2221949272247129E-2</v>
      </c>
      <c r="N83" s="291">
        <f t="shared" si="43"/>
        <v>4.2632094670988163E-2</v>
      </c>
      <c r="O83" s="291">
        <f t="shared" si="43"/>
        <v>4.1943592036885691E-2</v>
      </c>
      <c r="P83" s="291">
        <f t="shared" si="43"/>
        <v>4.1467674379066781E-2</v>
      </c>
      <c r="Q83" s="291">
        <f t="shared" si="43"/>
        <v>4.1691464847624718E-2</v>
      </c>
      <c r="R83" s="291">
        <f t="shared" si="43"/>
        <v>4.2122642198617825E-2</v>
      </c>
      <c r="S83" s="291">
        <f t="shared" si="43"/>
        <v>4.2435839711841512E-2</v>
      </c>
      <c r="T83" s="291">
        <f t="shared" si="43"/>
        <v>4.2919791018109957E-2</v>
      </c>
      <c r="U83" s="291">
        <f t="shared" si="43"/>
        <v>4.3496374217234512E-2</v>
      </c>
      <c r="V83" s="291">
        <f t="shared" si="43"/>
        <v>4.3371999255629304E-2</v>
      </c>
      <c r="W83" s="291">
        <f t="shared" si="43"/>
        <v>4.4007713551090372E-2</v>
      </c>
      <c r="X83" s="291">
        <f t="shared" si="43"/>
        <v>4.434167887168014E-2</v>
      </c>
      <c r="Y83" s="291">
        <f t="shared" si="43"/>
        <v>4.5720439859426372E-2</v>
      </c>
      <c r="Z83" s="291">
        <f t="shared" si="43"/>
        <v>4.5064582241075256E-2</v>
      </c>
      <c r="AA83" s="291">
        <f t="shared" si="43"/>
        <v>4.3180460424857937E-2</v>
      </c>
      <c r="AB83" s="291">
        <f t="shared" si="43"/>
        <v>4.2922142867204777E-2</v>
      </c>
      <c r="AC83" s="291">
        <f t="shared" si="43"/>
        <v>4.2503821036543002E-2</v>
      </c>
      <c r="AD83" s="291">
        <f t="shared" si="43"/>
        <v>4.2925723243152455E-2</v>
      </c>
      <c r="AE83" s="291">
        <f t="shared" si="43"/>
        <v>4.341981825564626E-2</v>
      </c>
      <c r="AF83" s="291">
        <f t="shared" si="43"/>
        <v>4.3300346569794146E-2</v>
      </c>
      <c r="AG83" s="291">
        <f t="shared" si="43"/>
        <v>4.1441897892885882E-2</v>
      </c>
      <c r="AH83" s="291">
        <f t="shared" si="43"/>
        <v>4.0989567101494442E-2</v>
      </c>
      <c r="AI83" s="291">
        <f t="shared" si="43"/>
        <v>4.1013981368018544E-2</v>
      </c>
      <c r="AJ83" s="291">
        <f t="shared" si="43"/>
        <v>4.0956686941282162E-2</v>
      </c>
      <c r="AK83" s="291">
        <f t="shared" si="43"/>
        <v>4.1092088348720343E-2</v>
      </c>
      <c r="AL83" s="291">
        <f t="shared" si="43"/>
        <v>4.082692255568332E-2</v>
      </c>
      <c r="AM83" s="291">
        <f t="shared" si="43"/>
        <v>4.0589266789787033E-2</v>
      </c>
      <c r="AN83" s="291">
        <f t="shared" si="43"/>
        <v>4.0376552956219433E-2</v>
      </c>
      <c r="AO83" s="291">
        <f t="shared" si="43"/>
        <v>4.0186404299207681E-2</v>
      </c>
      <c r="AP83" s="291">
        <f t="shared" si="43"/>
        <v>4.0016628648898663E-2</v>
      </c>
      <c r="AQ83" s="291">
        <f t="shared" si="43"/>
        <v>3.9865210456911236E-2</v>
      </c>
      <c r="AR83" s="291">
        <f t="shared" si="43"/>
        <v>3.973030197226738E-2</v>
      </c>
      <c r="AS83" s="291">
        <f t="shared" si="43"/>
        <v>3.9610213857705905E-2</v>
      </c>
      <c r="AT83" s="291">
        <f t="shared" si="43"/>
        <v>3.9503405497928058E-2</v>
      </c>
      <c r="AU83" s="291">
        <f t="shared" si="43"/>
        <v>3.9408475206947485E-2</v>
      </c>
      <c r="AV83" s="291">
        <f t="shared" si="43"/>
        <v>3.9324150501861714E-2</v>
      </c>
      <c r="AW83" s="291">
        <f t="shared" si="43"/>
        <v>3.9249278575186605E-2</v>
      </c>
      <c r="AX83" s="291">
        <f t="shared" si="43"/>
        <v>3.9182817067330247E-2</v>
      </c>
      <c r="AY83" s="291">
        <f t="shared" si="43"/>
        <v>3.912382521461958E-2</v>
      </c>
      <c r="AZ83" s="291">
        <f t="shared" si="43"/>
        <v>3.9071455426213368E-2</v>
      </c>
      <c r="BA83" s="291">
        <f t="shared" si="43"/>
        <v>3.9024945324868394E-2</v>
      </c>
      <c r="BB83" s="291">
        <f t="shared" si="43"/>
        <v>3.8983610271474518E-2</v>
      </c>
      <c r="BC83" s="291">
        <f t="shared" si="43"/>
        <v>3.89468363811337E-2</v>
      </c>
      <c r="BD83" s="291">
        <f t="shared" si="43"/>
        <v>3.8914074028942716E-2</v>
      </c>
      <c r="BE83" s="291">
        <f t="shared" si="43"/>
        <v>3.8884831836181452E-2</v>
      </c>
      <c r="BF83" s="291">
        <f t="shared" si="43"/>
        <v>3.8858671121974463E-2</v>
      </c>
      <c r="BG83" s="291">
        <f t="shared" si="43"/>
        <v>3.8835200801382183E-2</v>
      </c>
      <c r="BH83" s="291">
        <f t="shared" si="43"/>
        <v>3.8814072708021938E-2</v>
      </c>
      <c r="BI83" s="291">
        <f t="shared" si="43"/>
        <v>3.8794977317485345E-2</v>
      </c>
      <c r="BJ83" s="291">
        <f t="shared" si="43"/>
        <v>3.8777639846807974E-2</v>
      </c>
      <c r="BK83" s="291">
        <f t="shared" si="43"/>
        <v>3.8761816704885543E-2</v>
      </c>
      <c r="BL83" s="291">
        <f t="shared" si="43"/>
        <v>3.8747292268876778E-2</v>
      </c>
      <c r="BM83" s="291">
        <f t="shared" si="43"/>
        <v>3.8733875962163072E-2</v>
      </c>
      <c r="BN83" s="291">
        <f t="shared" si="43"/>
        <v>3.8721399610251984E-2</v>
      </c>
      <c r="BO83" s="291">
        <f t="shared" si="43"/>
        <v>3.8709715052030913E-2</v>
      </c>
      <c r="BP83" s="291">
        <f t="shared" si="43"/>
        <v>3.8698691984934905E-2</v>
      </c>
      <c r="BQ83" s="291">
        <f t="shared" si="41"/>
        <v>3.8688216023835445E-2</v>
      </c>
      <c r="BR83" s="291">
        <f t="shared" si="41"/>
        <v>3.867818695474122E-2</v>
      </c>
      <c r="BS83" s="291">
        <f t="shared" si="41"/>
        <v>3.8668517165698212E-2</v>
      </c>
      <c r="BT83" s="291">
        <f t="shared" si="41"/>
        <v>3.8659130238555953E-2</v>
      </c>
      <c r="BU83" s="291">
        <f t="shared" si="41"/>
        <v>3.8649959686515183E-2</v>
      </c>
      <c r="BV83" s="291">
        <f t="shared" si="41"/>
        <v>3.8640947823572122E-2</v>
      </c>
      <c r="BW83" s="291">
        <f t="shared" si="41"/>
        <v>3.8632044753118711E-2</v>
      </c>
      <c r="BX83" s="291">
        <f t="shared" si="41"/>
        <v>3.8623207464041229E-2</v>
      </c>
      <c r="BY83" s="291">
        <f t="shared" si="41"/>
        <v>3.8614399023675167E-2</v>
      </c>
      <c r="BZ83" s="291">
        <f t="shared" si="41"/>
        <v>3.8605587857924055E-2</v>
      </c>
      <c r="CA83" s="291">
        <f t="shared" si="41"/>
        <v>3.8596747109731884E-2</v>
      </c>
      <c r="CB83" s="291">
        <f t="shared" si="41"/>
        <v>3.8587854067915379E-2</v>
      </c>
      <c r="CC83" s="291">
        <f t="shared" si="41"/>
        <v>3.8578889659114789E-2</v>
      </c>
      <c r="CD83" s="291">
        <f t="shared" si="41"/>
        <v>3.8569837996313472E-2</v>
      </c>
      <c r="CE83" s="291">
        <f t="shared" si="41"/>
        <v>3.856068597801058E-2</v>
      </c>
      <c r="CF83" s="291">
        <f t="shared" si="41"/>
        <v>3.8551422932710029E-2</v>
      </c>
      <c r="CG83" s="291">
        <f t="shared" si="41"/>
        <v>3.8542040303917308E-2</v>
      </c>
      <c r="CH83" s="291">
        <f t="shared" si="41"/>
        <v>3.8532531371316112E-2</v>
      </c>
      <c r="CI83" s="291">
        <f t="shared" si="41"/>
        <v>3.852289100423352E-2</v>
      </c>
      <c r="CJ83" s="291">
        <f t="shared" si="41"/>
        <v>3.8513115443898037E-2</v>
      </c>
      <c r="CK83" s="291">
        <f t="shared" si="41"/>
        <v>3.8503202111353267E-2</v>
      </c>
      <c r="CL83" s="291">
        <f t="shared" si="41"/>
        <v>3.8493149438214205E-2</v>
      </c>
      <c r="CM83" s="291">
        <f t="shared" si="41"/>
        <v>3.8482956717745556E-2</v>
      </c>
      <c r="CN83" s="291">
        <f t="shared" si="41"/>
        <v>3.8472623974005082E-2</v>
      </c>
      <c r="CO83" s="291">
        <f t="shared" si="41"/>
        <v>3.8462151847033568E-2</v>
      </c>
      <c r="CP83" s="291">
        <f t="shared" si="41"/>
        <v>3.8451541492286086E-2</v>
      </c>
      <c r="CQ83" s="291">
        <f t="shared" si="41"/>
        <v>3.8440794492692297E-2</v>
      </c>
      <c r="CR83" s="291">
        <f t="shared" si="41"/>
        <v>3.8429912781906307E-2</v>
      </c>
      <c r="CS83" s="291">
        <f t="shared" si="41"/>
        <v>3.8418898577461426E-2</v>
      </c>
      <c r="CT83" s="291">
        <f t="shared" si="41"/>
        <v>3.8407754322685055E-2</v>
      </c>
      <c r="CU83" s="291">
        <f t="shared" si="41"/>
        <v>3.8396482636353362E-2</v>
      </c>
      <c r="CV83" s="291">
        <f t="shared" si="41"/>
        <v>3.8385086269177082E-2</v>
      </c>
    </row>
    <row r="84" spans="2:100" outlineLevel="1" x14ac:dyDescent="0.3">
      <c r="B84" s="154">
        <v>8</v>
      </c>
      <c r="C84" s="242" t="s">
        <v>177</v>
      </c>
      <c r="D84" s="143" t="s">
        <v>78</v>
      </c>
      <c r="E84" s="291">
        <f t="shared" si="43"/>
        <v>8.4976649604664618E-3</v>
      </c>
      <c r="F84" s="291">
        <f t="shared" si="43"/>
        <v>9.1934176447716152E-3</v>
      </c>
      <c r="G84" s="291">
        <f t="shared" si="43"/>
        <v>9.7772739115433091E-3</v>
      </c>
      <c r="H84" s="291">
        <f t="shared" si="43"/>
        <v>1.0396960647894811E-2</v>
      </c>
      <c r="I84" s="291">
        <f t="shared" si="43"/>
        <v>1.2292421320035753E-2</v>
      </c>
      <c r="J84" s="291">
        <f t="shared" si="43"/>
        <v>1.7631669535283993E-2</v>
      </c>
      <c r="K84" s="291">
        <f t="shared" si="43"/>
        <v>2.0211941895658146E-2</v>
      </c>
      <c r="L84" s="291">
        <f t="shared" si="43"/>
        <v>3.7412656011831996E-2</v>
      </c>
      <c r="M84" s="291">
        <f t="shared" si="43"/>
        <v>3.8091874961616409E-2</v>
      </c>
      <c r="N84" s="291">
        <f t="shared" si="43"/>
        <v>3.7627195296600587E-2</v>
      </c>
      <c r="O84" s="291">
        <f t="shared" si="43"/>
        <v>3.8242686857160479E-2</v>
      </c>
      <c r="P84" s="291">
        <f t="shared" si="43"/>
        <v>3.8206519219177448E-2</v>
      </c>
      <c r="Q84" s="291">
        <f t="shared" si="43"/>
        <v>3.7800057989592392E-2</v>
      </c>
      <c r="R84" s="291">
        <f t="shared" si="43"/>
        <v>3.6439080694884794E-2</v>
      </c>
      <c r="S84" s="291">
        <f t="shared" si="43"/>
        <v>3.5386650157586672E-2</v>
      </c>
      <c r="T84" s="291">
        <f t="shared" si="43"/>
        <v>3.4230259061747113E-2</v>
      </c>
      <c r="U84" s="291">
        <f t="shared" si="43"/>
        <v>3.3367616617411569E-2</v>
      </c>
      <c r="V84" s="291">
        <f t="shared" si="43"/>
        <v>3.2194032628248867E-2</v>
      </c>
      <c r="W84" s="291">
        <f t="shared" si="43"/>
        <v>3.1282734977621178E-2</v>
      </c>
      <c r="X84" s="291">
        <f t="shared" si="43"/>
        <v>3.0779698545777449E-2</v>
      </c>
      <c r="Y84" s="291">
        <f t="shared" si="43"/>
        <v>3.0846842761591657E-2</v>
      </c>
      <c r="Z84" s="291">
        <f t="shared" si="43"/>
        <v>3.2303036080263095E-2</v>
      </c>
      <c r="AA84" s="291">
        <f t="shared" si="43"/>
        <v>3.6469983466940831E-2</v>
      </c>
      <c r="AB84" s="291">
        <f t="shared" si="43"/>
        <v>3.669582611390497E-2</v>
      </c>
      <c r="AC84" s="291">
        <f t="shared" si="43"/>
        <v>3.6487425316103932E-2</v>
      </c>
      <c r="AD84" s="291">
        <f t="shared" si="43"/>
        <v>3.6585536536550549E-2</v>
      </c>
      <c r="AE84" s="291">
        <f t="shared" si="43"/>
        <v>3.6712919531217185E-2</v>
      </c>
      <c r="AF84" s="291">
        <f t="shared" si="43"/>
        <v>3.6870015449496849E-2</v>
      </c>
      <c r="AG84" s="291">
        <f t="shared" si="43"/>
        <v>3.8238011504187402E-2</v>
      </c>
      <c r="AH84" s="291">
        <f t="shared" si="43"/>
        <v>3.8318270186842376E-2</v>
      </c>
      <c r="AI84" s="291">
        <f t="shared" si="43"/>
        <v>3.8341724122658086E-2</v>
      </c>
      <c r="AJ84" s="291">
        <f t="shared" si="43"/>
        <v>3.8261586721845042E-2</v>
      </c>
      <c r="AK84" s="291">
        <f t="shared" si="43"/>
        <v>3.809746406450859E-2</v>
      </c>
      <c r="AL84" s="291">
        <f t="shared" si="43"/>
        <v>3.8393053757362412E-2</v>
      </c>
      <c r="AM84" s="291">
        <f t="shared" si="43"/>
        <v>3.8670047559510652E-2</v>
      </c>
      <c r="AN84" s="291">
        <f t="shared" si="43"/>
        <v>3.892953556692999E-2</v>
      </c>
      <c r="AO84" s="291">
        <f t="shared" si="43"/>
        <v>3.9172579939459211E-2</v>
      </c>
      <c r="AP84" s="291">
        <f t="shared" si="43"/>
        <v>3.9400209495206943E-2</v>
      </c>
      <c r="AQ84" s="291">
        <f t="shared" si="43"/>
        <v>3.9613415565782753E-2</v>
      </c>
      <c r="AR84" s="291">
        <f t="shared" si="43"/>
        <v>3.9813148958583747E-2</v>
      </c>
      <c r="AS84" s="291">
        <f t="shared" si="43"/>
        <v>4.0000317878765533E-2</v>
      </c>
      <c r="AT84" s="291">
        <f t="shared" si="43"/>
        <v>4.0175786672555322E-2</v>
      </c>
      <c r="AU84" s="291">
        <f t="shared" si="43"/>
        <v>4.034037526428471E-2</v>
      </c>
      <c r="AV84" s="291">
        <f t="shared" si="43"/>
        <v>4.0494859171166908E-2</v>
      </c>
      <c r="AW84" s="291">
        <f t="shared" si="43"/>
        <v>4.0639969991825904E-2</v>
      </c>
      <c r="AX84" s="291">
        <f t="shared" si="43"/>
        <v>4.0776396276449578E-2</v>
      </c>
      <c r="AY84" s="291">
        <f t="shared" si="43"/>
        <v>4.0904784697862476E-2</v>
      </c>
      <c r="AZ84" s="291">
        <f t="shared" si="43"/>
        <v>4.1025741453570977E-2</v>
      </c>
      <c r="BA84" s="291">
        <f t="shared" si="43"/>
        <v>4.1139833838781614E-2</v>
      </c>
      <c r="BB84" s="291">
        <f t="shared" si="43"/>
        <v>4.1247591939458331E-2</v>
      </c>
      <c r="BC84" s="291">
        <f t="shared" si="43"/>
        <v>4.134951040263421E-2</v>
      </c>
      <c r="BD84" s="291">
        <f t="shared" si="43"/>
        <v>4.1446050248440461E-2</v>
      </c>
      <c r="BE84" s="291">
        <f t="shared" si="43"/>
        <v>4.1537640694692256E-2</v>
      </c>
      <c r="BF84" s="291">
        <f t="shared" si="43"/>
        <v>4.1624680970429026E-2</v>
      </c>
      <c r="BG84" s="291">
        <f t="shared" si="43"/>
        <v>4.170754209960921E-2</v>
      </c>
      <c r="BH84" s="291">
        <f t="shared" si="43"/>
        <v>4.1786568640272991E-2</v>
      </c>
      <c r="BI84" s="291">
        <f t="shared" si="43"/>
        <v>4.1862080367981273E-2</v>
      </c>
      <c r="BJ84" s="291">
        <f t="shared" si="43"/>
        <v>4.1934373895283192E-2</v>
      </c>
      <c r="BK84" s="291">
        <f t="shared" si="43"/>
        <v>4.2003724221422491E-2</v>
      </c>
      <c r="BL84" s="291">
        <f t="shared" si="43"/>
        <v>4.207038620852882E-2</v>
      </c>
      <c r="BM84" s="291">
        <f t="shared" si="43"/>
        <v>4.2134595982205966E-2</v>
      </c>
      <c r="BN84" s="291">
        <f t="shared" si="43"/>
        <v>4.2196572255781356E-2</v>
      </c>
      <c r="BO84" s="291">
        <f t="shared" si="43"/>
        <v>4.2256517578561748E-2</v>
      </c>
      <c r="BP84" s="291">
        <f t="shared" ref="BP84" si="44">IFERROR(BP19/(BP$39-BP$37),0)</f>
        <v>4.2314619509290913E-2</v>
      </c>
      <c r="BQ84" s="291">
        <f t="shared" si="41"/>
        <v>4.2371051716665387E-2</v>
      </c>
      <c r="BR84" s="291">
        <f t="shared" si="41"/>
        <v>4.242597500925889E-2</v>
      </c>
      <c r="BS84" s="291">
        <f t="shared" si="41"/>
        <v>4.2479538297570917E-2</v>
      </c>
      <c r="BT84" s="291">
        <f t="shared" si="41"/>
        <v>4.2531879491163466E-2</v>
      </c>
      <c r="BU84" s="291">
        <f t="shared" si="41"/>
        <v>4.2583126334013156E-2</v>
      </c>
      <c r="BV84" s="291">
        <f t="shared" si="41"/>
        <v>4.263339718129152E-2</v>
      </c>
      <c r="BW84" s="291">
        <f t="shared" si="41"/>
        <v>4.2682801720814519E-2</v>
      </c>
      <c r="BX84" s="291">
        <f t="shared" si="41"/>
        <v>4.2731441642384634E-2</v>
      </c>
      <c r="BY84" s="291">
        <f t="shared" si="41"/>
        <v>4.2779411258192832E-2</v>
      </c>
      <c r="BZ84" s="291">
        <f t="shared" si="41"/>
        <v>4.2826798077365329E-2</v>
      </c>
      <c r="CA84" s="291">
        <f t="shared" si="41"/>
        <v>4.2873683337636352E-2</v>
      </c>
      <c r="CB84" s="291">
        <f t="shared" si="41"/>
        <v>4.2920142497009588E-2</v>
      </c>
      <c r="CC84" s="291">
        <f t="shared" si="41"/>
        <v>4.2966245688142175E-2</v>
      </c>
      <c r="CD84" s="291">
        <f t="shared" si="41"/>
        <v>4.3012058138050022E-2</v>
      </c>
      <c r="CE84" s="291">
        <f t="shared" si="41"/>
        <v>4.3057640555595217E-2</v>
      </c>
      <c r="CF84" s="291">
        <f t="shared" si="41"/>
        <v>4.3103049489077214E-2</v>
      </c>
      <c r="CG84" s="291">
        <f t="shared" si="41"/>
        <v>4.3148337656111944E-2</v>
      </c>
      <c r="CH84" s="291">
        <f t="shared" si="41"/>
        <v>4.3193554247847793E-2</v>
      </c>
      <c r="CI84" s="291">
        <f t="shared" si="41"/>
        <v>4.3238745209436602E-2</v>
      </c>
      <c r="CJ84" s="291">
        <f t="shared" si="41"/>
        <v>4.3283953498551041E-2</v>
      </c>
      <c r="CK84" s="291">
        <f t="shared" si="41"/>
        <v>4.3329219323618828E-2</v>
      </c>
      <c r="CL84" s="291">
        <f t="shared" si="41"/>
        <v>4.3374580363328648E-2</v>
      </c>
      <c r="CM84" s="291">
        <f t="shared" si="41"/>
        <v>4.342007196885303E-2</v>
      </c>
      <c r="CN84" s="291">
        <f t="shared" si="41"/>
        <v>4.3465727350129574E-2</v>
      </c>
      <c r="CO84" s="291">
        <f t="shared" si="41"/>
        <v>4.3511577747444644E-2</v>
      </c>
      <c r="CP84" s="291">
        <f t="shared" si="41"/>
        <v>4.3557652589471765E-2</v>
      </c>
      <c r="CQ84" s="291">
        <f t="shared" si="41"/>
        <v>4.3603979638830601E-2</v>
      </c>
      <c r="CR84" s="291">
        <f t="shared" si="41"/>
        <v>4.3650585126152774E-2</v>
      </c>
      <c r="CS84" s="291">
        <f t="shared" si="41"/>
        <v>4.3697493873564905E-2</v>
      </c>
      <c r="CT84" s="291">
        <f t="shared" si="41"/>
        <v>4.3744729408429987E-2</v>
      </c>
      <c r="CU84" s="291">
        <f t="shared" si="41"/>
        <v>4.3792314068123256E-2</v>
      </c>
      <c r="CV84" s="291">
        <f t="shared" ref="CV84" si="45">IFERROR(CV19/(CV$39-CV$37),0)</f>
        <v>4.3840269096557714E-2</v>
      </c>
    </row>
    <row r="85" spans="2:100" outlineLevel="1" x14ac:dyDescent="0.3">
      <c r="B85" s="154">
        <v>9</v>
      </c>
      <c r="C85" s="242" t="s">
        <v>178</v>
      </c>
      <c r="D85" s="143" t="s">
        <v>78</v>
      </c>
      <c r="E85" s="291">
        <f t="shared" ref="E85:BP88" si="46">IFERROR(E20/(E$39-E$37),0)</f>
        <v>7.4036360550711723E-3</v>
      </c>
      <c r="F85" s="291">
        <f t="shared" si="46"/>
        <v>8.0467117880044028E-3</v>
      </c>
      <c r="G85" s="291">
        <f t="shared" si="46"/>
        <v>8.594283621921937E-3</v>
      </c>
      <c r="H85" s="291">
        <f t="shared" si="46"/>
        <v>9.5409702787636209E-3</v>
      </c>
      <c r="I85" s="291">
        <f t="shared" si="46"/>
        <v>1.1469163099214377E-2</v>
      </c>
      <c r="J85" s="291">
        <f t="shared" si="46"/>
        <v>1.6784853700516352E-2</v>
      </c>
      <c r="K85" s="291">
        <f t="shared" si="46"/>
        <v>1.9469266827978886E-2</v>
      </c>
      <c r="L85" s="291">
        <f t="shared" si="46"/>
        <v>3.674861532424805E-2</v>
      </c>
      <c r="M85" s="291">
        <f t="shared" si="46"/>
        <v>3.7416323773260457E-2</v>
      </c>
      <c r="N85" s="291">
        <f t="shared" si="46"/>
        <v>3.6737770407778696E-2</v>
      </c>
      <c r="O85" s="291">
        <f t="shared" si="46"/>
        <v>3.7579608012459714E-2</v>
      </c>
      <c r="P85" s="291">
        <f t="shared" si="46"/>
        <v>3.766556931113893E-2</v>
      </c>
      <c r="Q85" s="291">
        <f t="shared" si="46"/>
        <v>3.7174380808496998E-2</v>
      </c>
      <c r="R85" s="291">
        <f t="shared" si="46"/>
        <v>3.5591660213608406E-2</v>
      </c>
      <c r="S85" s="291">
        <f t="shared" si="46"/>
        <v>3.4317312021611888E-2</v>
      </c>
      <c r="T85" s="291">
        <f t="shared" si="46"/>
        <v>3.303917056928616E-2</v>
      </c>
      <c r="U85" s="291">
        <f t="shared" si="46"/>
        <v>3.1818359349572327E-2</v>
      </c>
      <c r="V85" s="291">
        <f t="shared" si="46"/>
        <v>3.0432355312945848E-2</v>
      </c>
      <c r="W85" s="291">
        <f t="shared" si="46"/>
        <v>2.9282925435672794E-2</v>
      </c>
      <c r="X85" s="291">
        <f t="shared" si="46"/>
        <v>2.840404552950538E-2</v>
      </c>
      <c r="Y85" s="291">
        <f t="shared" si="46"/>
        <v>2.7990023806824624E-2</v>
      </c>
      <c r="Z85" s="291">
        <f t="shared" si="46"/>
        <v>2.9431390305514515E-2</v>
      </c>
      <c r="AA85" s="291">
        <f t="shared" si="46"/>
        <v>3.4080331216916518E-2</v>
      </c>
      <c r="AB85" s="291">
        <f t="shared" si="46"/>
        <v>3.4526475932891008E-2</v>
      </c>
      <c r="AC85" s="291">
        <f t="shared" si="46"/>
        <v>3.4180908711963318E-2</v>
      </c>
      <c r="AD85" s="291">
        <f t="shared" si="46"/>
        <v>3.4402160981959161E-2</v>
      </c>
      <c r="AE85" s="291">
        <f t="shared" si="46"/>
        <v>3.436060432097901E-2</v>
      </c>
      <c r="AF85" s="291">
        <f t="shared" si="46"/>
        <v>3.4211588514482166E-2</v>
      </c>
      <c r="AG85" s="291">
        <f t="shared" si="46"/>
        <v>3.6539206628319373E-2</v>
      </c>
      <c r="AH85" s="291">
        <f t="shared" si="46"/>
        <v>3.6344478577682797E-2</v>
      </c>
      <c r="AI85" s="291">
        <f t="shared" si="46"/>
        <v>3.6200965555932857E-2</v>
      </c>
      <c r="AJ85" s="291">
        <f t="shared" si="46"/>
        <v>3.6081942828529771E-2</v>
      </c>
      <c r="AK85" s="291">
        <f t="shared" si="46"/>
        <v>3.5818628023840129E-2</v>
      </c>
      <c r="AL85" s="291">
        <f t="shared" si="46"/>
        <v>3.6079969253339811E-2</v>
      </c>
      <c r="AM85" s="291">
        <f t="shared" si="46"/>
        <v>3.6323316339216975E-2</v>
      </c>
      <c r="AN85" s="291">
        <f t="shared" si="46"/>
        <v>3.6549709092660164E-2</v>
      </c>
      <c r="AO85" s="291">
        <f t="shared" si="46"/>
        <v>3.6760159852253796E-2</v>
      </c>
      <c r="AP85" s="291">
        <f t="shared" si="46"/>
        <v>3.6955648410309003E-2</v>
      </c>
      <c r="AQ85" s="291">
        <f t="shared" si="46"/>
        <v>3.7137118138187132E-2</v>
      </c>
      <c r="AR85" s="291">
        <f t="shared" si="46"/>
        <v>3.7305473163223475E-2</v>
      </c>
      <c r="AS85" s="291">
        <f t="shared" si="46"/>
        <v>3.7461576456200199E-2</v>
      </c>
      <c r="AT85" s="291">
        <f t="shared" si="46"/>
        <v>3.7606248697130439E-2</v>
      </c>
      <c r="AU85" s="291">
        <f t="shared" si="46"/>
        <v>3.7740267797503536E-2</v>
      </c>
      <c r="AV85" s="291">
        <f t="shared" si="46"/>
        <v>3.7864368968381218E-2</v>
      </c>
      <c r="AW85" s="291">
        <f t="shared" si="46"/>
        <v>3.7979245235265024E-2</v>
      </c>
      <c r="AX85" s="291">
        <f t="shared" si="46"/>
        <v>3.8085548312047614E-2</v>
      </c>
      <c r="AY85" s="291">
        <f t="shared" si="46"/>
        <v>3.8183889757311539E-2</v>
      </c>
      <c r="AZ85" s="291">
        <f t="shared" si="46"/>
        <v>3.8274842346535852E-2</v>
      </c>
      <c r="BA85" s="291">
        <f t="shared" si="46"/>
        <v>3.8358941603282432E-2</v>
      </c>
      <c r="BB85" s="291">
        <f t="shared" si="46"/>
        <v>3.843668744109064E-2</v>
      </c>
      <c r="BC85" s="291">
        <f t="shared" si="46"/>
        <v>3.8508545875584443E-2</v>
      </c>
      <c r="BD85" s="291">
        <f t="shared" si="46"/>
        <v>3.8574950773203859E-2</v>
      </c>
      <c r="BE85" s="291">
        <f t="shared" si="46"/>
        <v>3.8636305609044089E-2</v>
      </c>
      <c r="BF85" s="291">
        <f t="shared" si="46"/>
        <v>3.8692985211573869E-2</v>
      </c>
      <c r="BG85" s="291">
        <f t="shared" si="46"/>
        <v>3.8745337476568421E-2</v>
      </c>
      <c r="BH85" s="291">
        <f t="shared" si="46"/>
        <v>3.8793685036498569E-2</v>
      </c>
      <c r="BI85" s="291">
        <f t="shared" si="46"/>
        <v>3.8838326874932202E-2</v>
      </c>
      <c r="BJ85" s="291">
        <f t="shared" si="46"/>
        <v>3.8879539878293602E-2</v>
      </c>
      <c r="BK85" s="291">
        <f t="shared" si="46"/>
        <v>3.8917580319652867E-2</v>
      </c>
      <c r="BL85" s="291">
        <f t="shared" si="46"/>
        <v>3.8952685271140826E-2</v>
      </c>
      <c r="BM85" s="291">
        <f t="shared" si="46"/>
        <v>3.898507394315763E-2</v>
      </c>
      <c r="BN85" s="291">
        <f t="shared" si="46"/>
        <v>3.9014948949816851E-2</v>
      </c>
      <c r="BO85" s="291">
        <f t="shared" si="46"/>
        <v>3.9042497501082386E-2</v>
      </c>
      <c r="BP85" s="291">
        <f t="shared" si="46"/>
        <v>3.9067892522854045E-2</v>
      </c>
      <c r="BQ85" s="291">
        <f t="shared" ref="BQ85:CV92" si="47">IFERROR(BQ20/(BQ$39-BQ$37),0)</f>
        <v>3.9091293706873857E-2</v>
      </c>
      <c r="BR85" s="291">
        <f t="shared" si="47"/>
        <v>3.9112848492786109E-2</v>
      </c>
      <c r="BS85" s="291">
        <f t="shared" si="47"/>
        <v>3.913269298502077E-2</v>
      </c>
      <c r="BT85" s="291">
        <f t="shared" si="47"/>
        <v>3.91509528073982E-2</v>
      </c>
      <c r="BU85" s="291">
        <f t="shared" si="47"/>
        <v>3.9167743898499578E-2</v>
      </c>
      <c r="BV85" s="291">
        <f t="shared" si="47"/>
        <v>3.9183173250921535E-2</v>
      </c>
      <c r="BW85" s="291">
        <f t="shared" si="47"/>
        <v>3.9197339597553817E-2</v>
      </c>
      <c r="BX85" s="291">
        <f t="shared" si="47"/>
        <v>3.9210334047994962E-2</v>
      </c>
      <c r="BY85" s="291">
        <f t="shared" si="47"/>
        <v>3.9222240678162996E-2</v>
      </c>
      <c r="BZ85" s="291">
        <f t="shared" si="47"/>
        <v>3.9233137076073919E-2</v>
      </c>
      <c r="CA85" s="291">
        <f t="shared" si="47"/>
        <v>3.9243094846657792E-2</v>
      </c>
      <c r="CB85" s="291">
        <f t="shared" si="47"/>
        <v>3.925218007836552E-2</v>
      </c>
      <c r="CC85" s="291">
        <f t="shared" si="47"/>
        <v>3.9260453774192954E-2</v>
      </c>
      <c r="CD85" s="291">
        <f t="shared" si="47"/>
        <v>3.9267972249617124E-2</v>
      </c>
      <c r="CE85" s="291">
        <f t="shared" si="47"/>
        <v>3.9274787499805536E-2</v>
      </c>
      <c r="CF85" s="291">
        <f t="shared" si="47"/>
        <v>3.9280947538324083E-2</v>
      </c>
      <c r="CG85" s="291">
        <f t="shared" si="47"/>
        <v>3.9286496709436201E-2</v>
      </c>
      <c r="CH85" s="291">
        <f t="shared" si="47"/>
        <v>3.9291475975955316E-2</v>
      </c>
      <c r="CI85" s="291">
        <f t="shared" si="47"/>
        <v>3.9295923184486117E-2</v>
      </c>
      <c r="CJ85" s="291">
        <f t="shared" si="47"/>
        <v>3.9299873309768217E-2</v>
      </c>
      <c r="CK85" s="291">
        <f t="shared" si="47"/>
        <v>3.9303358679719111E-2</v>
      </c>
      <c r="CL85" s="291">
        <f t="shared" si="47"/>
        <v>3.9306409182662351E-2</v>
      </c>
      <c r="CM85" s="291">
        <f t="shared" si="47"/>
        <v>3.9309052458121288E-2</v>
      </c>
      <c r="CN85" s="291">
        <f t="shared" si="47"/>
        <v>3.9311314072459143E-2</v>
      </c>
      <c r="CO85" s="291">
        <f t="shared" si="47"/>
        <v>3.9313217680552598E-2</v>
      </c>
      <c r="CP85" s="291">
        <f t="shared" si="47"/>
        <v>3.9314785174598146E-2</v>
      </c>
      <c r="CQ85" s="291">
        <f t="shared" si="47"/>
        <v>3.931603682106756E-2</v>
      </c>
      <c r="CR85" s="291">
        <f t="shared" si="47"/>
        <v>3.9316991386752591E-2</v>
      </c>
      <c r="CS85" s="291">
        <f t="shared" si="47"/>
        <v>3.9317666254766112E-2</v>
      </c>
      <c r="CT85" s="291">
        <f t="shared" si="47"/>
        <v>3.9318077531301239E-2</v>
      </c>
      <c r="CU85" s="291">
        <f t="shared" si="47"/>
        <v>3.9318240143886893E-2</v>
      </c>
      <c r="CV85" s="291">
        <f t="shared" si="47"/>
        <v>3.9318167931820823E-2</v>
      </c>
    </row>
    <row r="86" spans="2:100" outlineLevel="1" x14ac:dyDescent="0.3">
      <c r="B86" s="154">
        <v>10</v>
      </c>
      <c r="C86" s="242" t="s">
        <v>179</v>
      </c>
      <c r="D86" s="143" t="s">
        <v>78</v>
      </c>
      <c r="E86" s="291">
        <f t="shared" si="46"/>
        <v>7.5339497474035755E-3</v>
      </c>
      <c r="F86" s="291">
        <f t="shared" si="46"/>
        <v>8.1818121906695046E-3</v>
      </c>
      <c r="G86" s="291">
        <f t="shared" si="46"/>
        <v>8.7315949948244178E-3</v>
      </c>
      <c r="H86" s="291">
        <f t="shared" si="46"/>
        <v>9.6425947061490602E-3</v>
      </c>
      <c r="I86" s="291">
        <f t="shared" si="46"/>
        <v>1.157265841840335E-2</v>
      </c>
      <c r="J86" s="291">
        <f t="shared" si="46"/>
        <v>1.683304647160069E-2</v>
      </c>
      <c r="K86" s="291">
        <f t="shared" si="46"/>
        <v>1.9485238334810698E-2</v>
      </c>
      <c r="L86" s="291">
        <f t="shared" si="46"/>
        <v>3.6793890825674226E-2</v>
      </c>
      <c r="M86" s="291">
        <f t="shared" si="46"/>
        <v>3.7431677209359457E-2</v>
      </c>
      <c r="N86" s="291">
        <f t="shared" si="46"/>
        <v>3.6752845405894324E-2</v>
      </c>
      <c r="O86" s="291">
        <f t="shared" si="46"/>
        <v>3.7548767135962002E-2</v>
      </c>
      <c r="P86" s="291">
        <f t="shared" si="46"/>
        <v>3.7634657887822442E-2</v>
      </c>
      <c r="Q86" s="291">
        <f t="shared" si="46"/>
        <v>3.7159120389445896E-2</v>
      </c>
      <c r="R86" s="291">
        <f t="shared" si="46"/>
        <v>3.5635492307467528E-2</v>
      </c>
      <c r="S86" s="291">
        <f t="shared" si="46"/>
        <v>3.4373592976136874E-2</v>
      </c>
      <c r="T86" s="291">
        <f t="shared" si="46"/>
        <v>3.3093310955307112E-2</v>
      </c>
      <c r="U86" s="291">
        <f t="shared" si="46"/>
        <v>3.1857416255484237E-2</v>
      </c>
      <c r="V86" s="291">
        <f t="shared" si="46"/>
        <v>3.0407542956392284E-2</v>
      </c>
      <c r="W86" s="291">
        <f t="shared" si="46"/>
        <v>2.9223407294543376E-2</v>
      </c>
      <c r="X86" s="291">
        <f t="shared" si="46"/>
        <v>2.8346384048527903E-2</v>
      </c>
      <c r="Y86" s="291">
        <f t="shared" si="46"/>
        <v>2.7944677474209274E-2</v>
      </c>
      <c r="Z86" s="291">
        <f t="shared" si="46"/>
        <v>2.9431390305514515E-2</v>
      </c>
      <c r="AA86" s="291">
        <f t="shared" si="46"/>
        <v>3.4191477833196718E-2</v>
      </c>
      <c r="AB86" s="291">
        <f t="shared" si="46"/>
        <v>3.4906816549042811E-2</v>
      </c>
      <c r="AC86" s="291">
        <f t="shared" si="46"/>
        <v>3.4806169237182161E-2</v>
      </c>
      <c r="AD86" s="291">
        <f t="shared" si="46"/>
        <v>3.5157944827779258E-2</v>
      </c>
      <c r="AE86" s="291">
        <f t="shared" si="46"/>
        <v>3.5074700009801313E-2</v>
      </c>
      <c r="AF86" s="291">
        <f t="shared" si="46"/>
        <v>3.4810082536501176E-2</v>
      </c>
      <c r="AG86" s="291">
        <f t="shared" si="46"/>
        <v>3.6881947962924329E-2</v>
      </c>
      <c r="AH86" s="291">
        <f t="shared" si="46"/>
        <v>3.6774854191710074E-2</v>
      </c>
      <c r="AI86" s="291">
        <f t="shared" si="46"/>
        <v>3.6673408825830839E-2</v>
      </c>
      <c r="AJ86" s="291">
        <f t="shared" si="46"/>
        <v>3.6803581685100367E-2</v>
      </c>
      <c r="AK86" s="291">
        <f t="shared" si="46"/>
        <v>3.6651279654084379E-2</v>
      </c>
      <c r="AL86" s="291">
        <f t="shared" si="46"/>
        <v>3.6927567209737451E-2</v>
      </c>
      <c r="AM86" s="291">
        <f t="shared" si="46"/>
        <v>3.7185557052782953E-2</v>
      </c>
      <c r="AN86" s="291">
        <f t="shared" si="46"/>
        <v>3.7426300572166213E-2</v>
      </c>
      <c r="AO86" s="291">
        <f t="shared" si="46"/>
        <v>3.7650822054308725E-2</v>
      </c>
      <c r="AP86" s="291">
        <f t="shared" si="46"/>
        <v>3.7860113450134916E-2</v>
      </c>
      <c r="AQ86" s="291">
        <f t="shared" si="46"/>
        <v>3.8055130363324245E-2</v>
      </c>
      <c r="AR86" s="291">
        <f t="shared" si="46"/>
        <v>3.8236789110787331E-2</v>
      </c>
      <c r="AS86" s="291">
        <f t="shared" si="46"/>
        <v>3.8405964712573452E-2</v>
      </c>
      <c r="AT86" s="291">
        <f t="shared" si="46"/>
        <v>3.8563489677173067E-2</v>
      </c>
      <c r="AU86" s="291">
        <f t="shared" si="46"/>
        <v>3.8710153458572392E-2</v>
      </c>
      <c r="AV86" s="291">
        <f t="shared" si="46"/>
        <v>3.8846702472706815E-2</v>
      </c>
      <c r="AW86" s="291">
        <f t="shared" si="46"/>
        <v>3.8973840572573637E-2</v>
      </c>
      <c r="AX86" s="291">
        <f t="shared" si="46"/>
        <v>3.9092229892762648E-2</v>
      </c>
      <c r="AY86" s="291">
        <f t="shared" si="46"/>
        <v>3.9202491985232943E-2</v>
      </c>
      <c r="AZ86" s="291">
        <f t="shared" si="46"/>
        <v>3.9305209178587507E-2</v>
      </c>
      <c r="BA86" s="291">
        <f t="shared" si="46"/>
        <v>3.9400926102735948E-2</v>
      </c>
      <c r="BB86" s="291">
        <f t="shared" si="46"/>
        <v>3.9490151329618459E-2</v>
      </c>
      <c r="BC86" s="291">
        <f t="shared" si="46"/>
        <v>3.9573359088559357E-2</v>
      </c>
      <c r="BD86" s="291">
        <f t="shared" si="46"/>
        <v>3.9650991021840297E-2</v>
      </c>
      <c r="BE86" s="291">
        <f t="shared" si="46"/>
        <v>3.9723457952259469E-2</v>
      </c>
      <c r="BF86" s="291">
        <f t="shared" si="46"/>
        <v>3.9791141639828026E-2</v>
      </c>
      <c r="BG86" s="291">
        <f t="shared" si="46"/>
        <v>3.9854396509405948E-2</v>
      </c>
      <c r="BH86" s="291">
        <f t="shared" si="46"/>
        <v>3.991355133506469E-2</v>
      </c>
      <c r="BI86" s="291">
        <f t="shared" si="46"/>
        <v>3.9968910870347707E-2</v>
      </c>
      <c r="BJ86" s="291">
        <f t="shared" si="46"/>
        <v>4.0020757416451995E-2</v>
      </c>
      <c r="BK86" s="291">
        <f t="shared" si="46"/>
        <v>4.0069352322733863E-2</v>
      </c>
      <c r="BL86" s="291">
        <f t="shared" si="46"/>
        <v>4.0114937415913245E-2</v>
      </c>
      <c r="BM86" s="291">
        <f t="shared" si="46"/>
        <v>4.0157736355964202E-2</v>
      </c>
      <c r="BN86" s="291">
        <f t="shared" si="46"/>
        <v>4.0197955917988658E-2</v>
      </c>
      <c r="BO86" s="291">
        <f t="shared" si="46"/>
        <v>4.0235787200415575E-2</v>
      </c>
      <c r="BP86" s="291">
        <f t="shared" si="46"/>
        <v>4.027140676069272E-2</v>
      </c>
      <c r="BQ86" s="291">
        <f t="shared" si="47"/>
        <v>4.0304977680275751E-2</v>
      </c>
      <c r="BR86" s="291">
        <f t="shared" si="47"/>
        <v>4.0336650561198811E-2</v>
      </c>
      <c r="BS86" s="291">
        <f t="shared" si="47"/>
        <v>4.0366564456862722E-2</v>
      </c>
      <c r="BT86" s="291">
        <f t="shared" si="47"/>
        <v>4.0394847739918145E-2</v>
      </c>
      <c r="BU86" s="291">
        <f t="shared" si="47"/>
        <v>4.0421618910277471E-2</v>
      </c>
      <c r="BV86" s="291">
        <f t="shared" si="47"/>
        <v>4.0446987346372566E-2</v>
      </c>
      <c r="BW86" s="291">
        <f t="shared" si="47"/>
        <v>4.0471054002801911E-2</v>
      </c>
      <c r="BX86" s="291">
        <f t="shared" si="47"/>
        <v>4.049391205749308E-2</v>
      </c>
      <c r="BY86" s="291">
        <f t="shared" si="47"/>
        <v>4.0515647511452174E-2</v>
      </c>
      <c r="BZ86" s="291">
        <f t="shared" si="47"/>
        <v>4.0536339744091238E-2</v>
      </c>
      <c r="CA86" s="291">
        <f t="shared" si="47"/>
        <v>4.0556062027024123E-2</v>
      </c>
      <c r="CB86" s="291">
        <f t="shared" si="47"/>
        <v>4.0574881999106152E-2</v>
      </c>
      <c r="CC86" s="291">
        <f t="shared" si="47"/>
        <v>4.0592862105367673E-2</v>
      </c>
      <c r="CD86" s="291">
        <f t="shared" si="47"/>
        <v>4.0610060002360705E-2</v>
      </c>
      <c r="CE86" s="291">
        <f t="shared" si="47"/>
        <v>4.0626528932303792E-2</v>
      </c>
      <c r="CF86" s="291">
        <f t="shared" si="47"/>
        <v>4.064231806827532E-2</v>
      </c>
      <c r="CG86" s="291">
        <f t="shared" si="47"/>
        <v>4.0657472832572074E-2</v>
      </c>
      <c r="CH86" s="291">
        <f t="shared" si="47"/>
        <v>4.0672035190218642E-2</v>
      </c>
      <c r="CI86" s="291">
        <f t="shared" si="47"/>
        <v>4.0686043919486575E-2</v>
      </c>
      <c r="CJ86" s="291">
        <f t="shared" si="47"/>
        <v>4.0699534861158938E-2</v>
      </c>
      <c r="CK86" s="291">
        <f t="shared" si="47"/>
        <v>4.071254114815899E-2</v>
      </c>
      <c r="CL86" s="291">
        <f t="shared" si="47"/>
        <v>4.072509341704926E-2</v>
      </c>
      <c r="CM86" s="291">
        <f t="shared" si="47"/>
        <v>4.0737220002801507E-2</v>
      </c>
      <c r="CN86" s="291">
        <f t="shared" si="47"/>
        <v>4.0748947118136689E-2</v>
      </c>
      <c r="CO86" s="291">
        <f t="shared" si="47"/>
        <v>4.0760299018640408E-2</v>
      </c>
      <c r="CP86" s="291">
        <f t="shared" si="47"/>
        <v>4.0771298154769646E-2</v>
      </c>
      <c r="CQ86" s="291">
        <f t="shared" si="47"/>
        <v>4.0781965311783408E-2</v>
      </c>
      <c r="CR86" s="291">
        <f t="shared" si="47"/>
        <v>4.0792319738552282E-2</v>
      </c>
      <c r="CS86" s="291">
        <f t="shared" si="47"/>
        <v>4.0802379266128515E-2</v>
      </c>
      <c r="CT86" s="291">
        <f t="shared" si="47"/>
        <v>4.0812160416891299E-2</v>
      </c>
      <c r="CU86" s="291">
        <f t="shared" si="47"/>
        <v>4.0821678505018485E-2</v>
      </c>
      <c r="CV86" s="291">
        <f t="shared" si="47"/>
        <v>4.0830947728977357E-2</v>
      </c>
    </row>
    <row r="87" spans="2:100" outlineLevel="1" x14ac:dyDescent="0.3">
      <c r="B87" s="154">
        <v>11</v>
      </c>
      <c r="C87" s="242" t="s">
        <v>180</v>
      </c>
      <c r="D87" s="143" t="s">
        <v>78</v>
      </c>
      <c r="E87" s="291">
        <f t="shared" si="46"/>
        <v>3.7372754740539381E-2</v>
      </c>
      <c r="F87" s="291">
        <f t="shared" si="46"/>
        <v>3.7294301399112953E-2</v>
      </c>
      <c r="G87" s="291">
        <f t="shared" si="46"/>
        <v>3.6961404941801106E-2</v>
      </c>
      <c r="H87" s="291">
        <f t="shared" si="46"/>
        <v>3.6834946295398761E-2</v>
      </c>
      <c r="I87" s="291">
        <f t="shared" si="46"/>
        <v>3.7098367596556429E-2</v>
      </c>
      <c r="J87" s="291">
        <f t="shared" si="46"/>
        <v>4.1445783132530119E-2</v>
      </c>
      <c r="K87" s="291">
        <f t="shared" si="46"/>
        <v>4.285155282975172E-2</v>
      </c>
      <c r="L87" s="291">
        <f t="shared" si="46"/>
        <v>3.9917900424080527E-2</v>
      </c>
      <c r="M87" s="291">
        <f t="shared" si="46"/>
        <v>3.9872873549100289E-2</v>
      </c>
      <c r="N87" s="291">
        <f t="shared" si="46"/>
        <v>3.9647245044094372E-2</v>
      </c>
      <c r="O87" s="291">
        <f t="shared" si="46"/>
        <v>4.0062298570525373E-2</v>
      </c>
      <c r="P87" s="291">
        <f t="shared" si="46"/>
        <v>3.9875736078267721E-2</v>
      </c>
      <c r="Q87" s="291">
        <f t="shared" si="46"/>
        <v>3.9570266599520822E-2</v>
      </c>
      <c r="R87" s="291">
        <f t="shared" si="46"/>
        <v>4.0077144485192055E-2</v>
      </c>
      <c r="S87" s="291">
        <f t="shared" si="46"/>
        <v>4.0874043223773075E-2</v>
      </c>
      <c r="T87" s="291">
        <f t="shared" si="46"/>
        <v>4.1525676078070436E-2</v>
      </c>
      <c r="U87" s="291">
        <f t="shared" si="46"/>
        <v>4.1855984168934136E-2</v>
      </c>
      <c r="V87" s="291">
        <f t="shared" si="46"/>
        <v>4.14614478010049E-2</v>
      </c>
      <c r="W87" s="291">
        <f t="shared" si="46"/>
        <v>4.1281782687363107E-2</v>
      </c>
      <c r="X87" s="291">
        <f t="shared" si="46"/>
        <v>4.1366346453242303E-2</v>
      </c>
      <c r="Y87" s="291">
        <f t="shared" si="46"/>
        <v>4.1979367418660013E-2</v>
      </c>
      <c r="Z87" s="291">
        <f t="shared" si="46"/>
        <v>4.1549497164100856E-2</v>
      </c>
      <c r="AA87" s="291">
        <f t="shared" si="46"/>
        <v>4.0929741445183881E-2</v>
      </c>
      <c r="AB87" s="291">
        <f t="shared" si="46"/>
        <v>4.1175393370803927E-2</v>
      </c>
      <c r="AC87" s="291">
        <f t="shared" si="46"/>
        <v>4.0780880922606642E-2</v>
      </c>
      <c r="AD87" s="291">
        <f t="shared" si="46"/>
        <v>4.0602387717112907E-2</v>
      </c>
      <c r="AE87" s="291">
        <f t="shared" si="46"/>
        <v>3.9751326677774819E-2</v>
      </c>
      <c r="AF87" s="291">
        <f t="shared" si="46"/>
        <v>3.9625871643909974E-2</v>
      </c>
      <c r="AG87" s="291">
        <f t="shared" si="46"/>
        <v>4.0190146931719968E-2</v>
      </c>
      <c r="AH87" s="291">
        <f t="shared" si="46"/>
        <v>4.0470148256978762E-2</v>
      </c>
      <c r="AI87" s="291">
        <f t="shared" si="46"/>
        <v>4.060059350685781E-2</v>
      </c>
      <c r="AJ87" s="291">
        <f t="shared" si="46"/>
        <v>3.992577428903845E-2</v>
      </c>
      <c r="AK87" s="291">
        <f t="shared" si="46"/>
        <v>3.9309921701530907E-2</v>
      </c>
      <c r="AL87" s="291">
        <f t="shared" si="46"/>
        <v>3.9314541865250539E-2</v>
      </c>
      <c r="AM87" s="291">
        <f t="shared" si="46"/>
        <v>3.9315428215306612E-2</v>
      </c>
      <c r="AN87" s="291">
        <f t="shared" si="46"/>
        <v>3.9313049033669778E-2</v>
      </c>
      <c r="AO87" s="291">
        <f t="shared" si="46"/>
        <v>3.9307830177474162E-2</v>
      </c>
      <c r="AP87" s="291">
        <f t="shared" si="46"/>
        <v>3.9300157201400295E-2</v>
      </c>
      <c r="AQ87" s="291">
        <f t="shared" si="46"/>
        <v>3.92903776650207E-2</v>
      </c>
      <c r="AR87" s="291">
        <f t="shared" si="46"/>
        <v>3.9278803551928858E-2</v>
      </c>
      <c r="AS87" s="291">
        <f t="shared" si="46"/>
        <v>3.9265713739683496E-2</v>
      </c>
      <c r="AT87" s="291">
        <f t="shared" si="46"/>
        <v>3.9251356470778535E-2</v>
      </c>
      <c r="AU87" s="291">
        <f t="shared" si="46"/>
        <v>3.9235951784872332E-2</v>
      </c>
      <c r="AV87" s="291">
        <f t="shared" si="46"/>
        <v>3.9219693881333471E-2</v>
      </c>
      <c r="AW87" s="291">
        <f t="shared" si="46"/>
        <v>3.9202753388800596E-2</v>
      </c>
      <c r="AX87" s="291">
        <f t="shared" si="46"/>
        <v>3.9185279524962015E-2</v>
      </c>
      <c r="AY87" s="291">
        <f t="shared" si="46"/>
        <v>3.9167402135221574E-2</v>
      </c>
      <c r="AZ87" s="291">
        <f t="shared" si="46"/>
        <v>3.9149233603426085E-2</v>
      </c>
      <c r="BA87" s="291">
        <f t="shared" si="46"/>
        <v>3.9130870631491066E-2</v>
      </c>
      <c r="BB87" s="291">
        <f t="shared" si="46"/>
        <v>3.9112395887681221E-2</v>
      </c>
      <c r="BC87" s="291">
        <f t="shared" si="46"/>
        <v>3.9093879525581132E-2</v>
      </c>
      <c r="BD87" s="291">
        <f t="shared" si="46"/>
        <v>3.9075380577525798E-2</v>
      </c>
      <c r="BE87" s="291">
        <f t="shared" si="46"/>
        <v>3.9056948227537594E-2</v>
      </c>
      <c r="BF87" s="291">
        <f t="shared" si="46"/>
        <v>3.9038622969712868E-2</v>
      </c>
      <c r="BG87" s="291">
        <f t="shared" si="46"/>
        <v>3.9020437658588272E-2</v>
      </c>
      <c r="BH87" s="291">
        <f t="shared" si="46"/>
        <v>3.900241845835347E-2</v>
      </c>
      <c r="BI87" s="291">
        <f t="shared" si="46"/>
        <v>3.8984585697914138E-2</v>
      </c>
      <c r="BJ87" s="291">
        <f t="shared" si="46"/>
        <v>3.8966954638791955E-2</v>
      </c>
      <c r="BK87" s="291">
        <f t="shared" si="46"/>
        <v>3.8949536162712232E-2</v>
      </c>
      <c r="BL87" s="291">
        <f t="shared" si="46"/>
        <v>3.8932337385506048E-2</v>
      </c>
      <c r="BM87" s="291">
        <f t="shared" si="46"/>
        <v>3.891536220366644E-2</v>
      </c>
      <c r="BN87" s="291">
        <f t="shared" si="46"/>
        <v>3.8898611779568985E-2</v>
      </c>
      <c r="BO87" s="291">
        <f t="shared" si="46"/>
        <v>3.888208497101054E-2</v>
      </c>
      <c r="BP87" s="291">
        <f t="shared" si="46"/>
        <v>3.8865778710349165E-2</v>
      </c>
      <c r="BQ87" s="291">
        <f t="shared" si="47"/>
        <v>3.8849688338155733E-2</v>
      </c>
      <c r="BR87" s="291">
        <f t="shared" si="47"/>
        <v>3.8833807895915853E-2</v>
      </c>
      <c r="BS87" s="291">
        <f t="shared" si="47"/>
        <v>3.8818130381962343E-2</v>
      </c>
      <c r="BT87" s="291">
        <f t="shared" si="47"/>
        <v>3.8802647974469306E-2</v>
      </c>
      <c r="BU87" s="291">
        <f t="shared" si="47"/>
        <v>3.8787352225010674E-2</v>
      </c>
      <c r="BV87" s="291">
        <f t="shared" si="47"/>
        <v>3.8772234225872816E-2</v>
      </c>
      <c r="BW87" s="291">
        <f t="shared" si="47"/>
        <v>3.8757284754018566E-2</v>
      </c>
      <c r="BX87" s="291">
        <f t="shared" si="47"/>
        <v>3.8742494394327961E-2</v>
      </c>
      <c r="BY87" s="291">
        <f t="shared" si="47"/>
        <v>3.8727853644487373E-2</v>
      </c>
      <c r="BZ87" s="291">
        <f t="shared" si="47"/>
        <v>3.8713353003666136E-2</v>
      </c>
      <c r="CA87" s="291">
        <f t="shared" si="47"/>
        <v>3.8698983046904334E-2</v>
      </c>
      <c r="CB87" s="291">
        <f t="shared" si="47"/>
        <v>3.868473448694016E-2</v>
      </c>
      <c r="CC87" s="291">
        <f t="shared" si="47"/>
        <v>3.8670598225024493E-2</v>
      </c>
      <c r="CD87" s="291">
        <f t="shared" si="47"/>
        <v>3.8656565392107475E-2</v>
      </c>
      <c r="CE87" s="291">
        <f t="shared" si="47"/>
        <v>3.8642627381633474E-2</v>
      </c>
      <c r="CF87" s="291">
        <f t="shared" si="47"/>
        <v>3.862877587504588E-2</v>
      </c>
      <c r="CG87" s="291">
        <f t="shared" si="47"/>
        <v>3.861500286098167E-2</v>
      </c>
      <c r="CH87" s="291">
        <f t="shared" si="47"/>
        <v>3.8601300649025685E-2</v>
      </c>
      <c r="CI87" s="291">
        <f t="shared" si="47"/>
        <v>3.8587661878795969E-2</v>
      </c>
      <c r="CJ87" s="291">
        <f t="shared" si="47"/>
        <v>3.8574079525041757E-2</v>
      </c>
      <c r="CK87" s="291">
        <f t="shared" si="47"/>
        <v>3.8560546899356618E-2</v>
      </c>
      <c r="CL87" s="291">
        <f t="shared" si="47"/>
        <v>3.8547057649037098E-2</v>
      </c>
      <c r="CM87" s="291">
        <f t="shared" si="47"/>
        <v>3.8533605753553246E-2</v>
      </c>
      <c r="CN87" s="291">
        <f t="shared" si="47"/>
        <v>3.8520185519039948E-2</v>
      </c>
      <c r="CO87" s="291">
        <f t="shared" si="47"/>
        <v>3.8506791571167133E-2</v>
      </c>
      <c r="CP87" s="291">
        <f t="shared" si="47"/>
        <v>3.8493418846701065E-2</v>
      </c>
      <c r="CQ87" s="291">
        <f t="shared" si="47"/>
        <v>3.8480062584028474E-2</v>
      </c>
      <c r="CR87" s="291">
        <f t="shared" si="47"/>
        <v>3.8466718312879351E-2</v>
      </c>
      <c r="CS87" s="291">
        <f t="shared" si="47"/>
        <v>3.8453381843451866E-2</v>
      </c>
      <c r="CT87" s="291">
        <f t="shared" si="47"/>
        <v>3.8440049255115065E-2</v>
      </c>
      <c r="CU87" s="291">
        <f t="shared" si="47"/>
        <v>3.842671688483975E-2</v>
      </c>
      <c r="CV87" s="291">
        <f t="shared" si="47"/>
        <v>3.8413381315485426E-2</v>
      </c>
    </row>
    <row r="88" spans="2:100" outlineLevel="1" x14ac:dyDescent="0.3">
      <c r="B88" s="154">
        <v>12</v>
      </c>
      <c r="C88" s="242" t="s">
        <v>181</v>
      </c>
      <c r="D88" s="143" t="s">
        <v>78</v>
      </c>
      <c r="E88" s="291">
        <f t="shared" si="46"/>
        <v>9.6765492934270374E-3</v>
      </c>
      <c r="F88" s="291">
        <f t="shared" si="46"/>
        <v>1.0435682322936094E-2</v>
      </c>
      <c r="G88" s="291">
        <f t="shared" si="46"/>
        <v>1.1083492356333576E-2</v>
      </c>
      <c r="H88" s="291">
        <f t="shared" si="46"/>
        <v>1.2273103922702897E-2</v>
      </c>
      <c r="I88" s="291">
        <f t="shared" si="46"/>
        <v>1.4649291997930093E-2</v>
      </c>
      <c r="J88" s="291">
        <f t="shared" si="46"/>
        <v>2.0041308089500862E-2</v>
      </c>
      <c r="K88" s="291">
        <f t="shared" si="46"/>
        <v>2.2447952852111833E-2</v>
      </c>
      <c r="L88" s="291">
        <f t="shared" si="46"/>
        <v>3.7669217186580339E-2</v>
      </c>
      <c r="M88" s="291">
        <f t="shared" si="46"/>
        <v>3.8245409322606401E-2</v>
      </c>
      <c r="N88" s="291">
        <f t="shared" si="46"/>
        <v>3.7793020275872467E-2</v>
      </c>
      <c r="O88" s="291">
        <f t="shared" si="46"/>
        <v>3.8597356936884146E-2</v>
      </c>
      <c r="P88" s="291">
        <f t="shared" si="46"/>
        <v>3.8670190568924748E-2</v>
      </c>
      <c r="Q88" s="291">
        <f t="shared" si="46"/>
        <v>3.8700422713607713E-2</v>
      </c>
      <c r="R88" s="291">
        <f t="shared" si="46"/>
        <v>3.9273556097774789E-2</v>
      </c>
      <c r="S88" s="291">
        <f t="shared" si="46"/>
        <v>4.0198671769473213E-2</v>
      </c>
      <c r="T88" s="291">
        <f t="shared" si="46"/>
        <v>4.0618824612219488E-2</v>
      </c>
      <c r="U88" s="291">
        <f t="shared" si="46"/>
        <v>4.0554087305203684E-2</v>
      </c>
      <c r="V88" s="291">
        <f t="shared" si="46"/>
        <v>4.0630233856460515E-2</v>
      </c>
      <c r="W88" s="291">
        <f t="shared" si="46"/>
        <v>3.99366726978383E-2</v>
      </c>
      <c r="X88" s="291">
        <f t="shared" si="46"/>
        <v>3.9809486466850418E-2</v>
      </c>
      <c r="Y88" s="291">
        <f t="shared" si="46"/>
        <v>3.921324112912368E-2</v>
      </c>
      <c r="Z88" s="291">
        <f t="shared" si="46"/>
        <v>3.9142557552070918E-2</v>
      </c>
      <c r="AA88" s="291">
        <f t="shared" si="46"/>
        <v>3.8804062408825044E-2</v>
      </c>
      <c r="AB88" s="291">
        <f t="shared" si="46"/>
        <v>3.8287622025947682E-2</v>
      </c>
      <c r="AC88" s="291">
        <f t="shared" si="46"/>
        <v>3.7932471863276362E-2</v>
      </c>
      <c r="AD88" s="291">
        <f t="shared" si="46"/>
        <v>3.8041120239611474E-2</v>
      </c>
      <c r="AE88" s="291">
        <f t="shared" si="46"/>
        <v>3.7931082765090524E-2</v>
      </c>
      <c r="AF88" s="291">
        <f t="shared" si="46"/>
        <v>3.7941737302879731E-2</v>
      </c>
      <c r="AG88" s="291">
        <f t="shared" si="46"/>
        <v>3.8908592376240572E-2</v>
      </c>
      <c r="AH88" s="291">
        <f t="shared" si="46"/>
        <v>3.8808007954528594E-2</v>
      </c>
      <c r="AI88" s="291">
        <f t="shared" si="46"/>
        <v>3.875511198381882E-2</v>
      </c>
      <c r="AJ88" s="291">
        <f t="shared" si="46"/>
        <v>3.8688679106346005E-2</v>
      </c>
      <c r="AK88" s="291">
        <f t="shared" si="46"/>
        <v>3.871099684468856E-2</v>
      </c>
      <c r="AL88" s="291">
        <f t="shared" si="46"/>
        <v>3.8954742540933431E-2</v>
      </c>
      <c r="AM88" s="291">
        <f t="shared" si="46"/>
        <v>3.9178788631414822E-2</v>
      </c>
      <c r="AN88" s="291">
        <f t="shared" si="46"/>
        <v>3.9384316060769087E-2</v>
      </c>
      <c r="AO88" s="291">
        <f t="shared" si="46"/>
        <v>3.9572470995714884E-2</v>
      </c>
      <c r="AP88" s="291">
        <f t="shared" si="46"/>
        <v>3.9744359599273332E-2</v>
      </c>
      <c r="AQ88" s="291">
        <f t="shared" si="46"/>
        <v>3.9901044120296117E-2</v>
      </c>
      <c r="AR88" s="291">
        <f t="shared" si="46"/>
        <v>4.0043540130783407E-2</v>
      </c>
      <c r="AS88" s="291">
        <f t="shared" si="46"/>
        <v>4.0172814751732094E-2</v>
      </c>
      <c r="AT88" s="291">
        <f t="shared" si="46"/>
        <v>4.0289785719058245E-2</v>
      </c>
      <c r="AU88" s="291">
        <f t="shared" si="46"/>
        <v>4.0395321153508468E-2</v>
      </c>
      <c r="AV88" s="291">
        <f t="shared" si="46"/>
        <v>4.0490239911623122E-2</v>
      </c>
      <c r="AW88" s="291">
        <f t="shared" si="46"/>
        <v>4.0575312408140128E-2</v>
      </c>
      <c r="AX88" s="291">
        <f t="shared" si="46"/>
        <v>4.0651261813273595E-2</v>
      </c>
      <c r="AY88" s="291">
        <f t="shared" si="46"/>
        <v>4.0718765540748186E-2</v>
      </c>
      <c r="AZ88" s="291">
        <f t="shared" si="46"/>
        <v>4.0778456954102309E-2</v>
      </c>
      <c r="BA88" s="291">
        <f t="shared" si="46"/>
        <v>4.0830927229458677E-2</v>
      </c>
      <c r="BB88" s="291">
        <f t="shared" si="46"/>
        <v>4.0876727322638771E-2</v>
      </c>
      <c r="BC88" s="291">
        <f t="shared" si="46"/>
        <v>4.0916369997150849E-2</v>
      </c>
      <c r="BD88" s="291">
        <f t="shared" si="46"/>
        <v>4.095033187723459E-2</v>
      </c>
      <c r="BE88" s="291">
        <f t="shared" si="46"/>
        <v>4.0979055496844177E-2</v>
      </c>
      <c r="BF88" s="291">
        <f t="shared" si="46"/>
        <v>4.1002951321261069E-2</v>
      </c>
      <c r="BG88" s="291">
        <f t="shared" si="46"/>
        <v>4.1022399723019735E-2</v>
      </c>
      <c r="BH88" s="291">
        <f t="shared" si="46"/>
        <v>4.1037752898083743E-2</v>
      </c>
      <c r="BI88" s="291">
        <f t="shared" si="46"/>
        <v>4.1049336711801561E-2</v>
      </c>
      <c r="BJ88" s="291">
        <f t="shared" si="46"/>
        <v>4.1057452467179921E-2</v>
      </c>
      <c r="BK88" s="291">
        <f t="shared" si="46"/>
        <v>4.1062378590507091E-2</v>
      </c>
      <c r="BL88" s="291">
        <f t="shared" si="46"/>
        <v>4.1064372231408644E-2</v>
      </c>
      <c r="BM88" s="291">
        <f t="shared" si="46"/>
        <v>4.1063670776081987E-2</v>
      </c>
      <c r="BN88" s="291">
        <f t="shared" si="46"/>
        <v>4.1060493273793117E-2</v>
      </c>
      <c r="BO88" s="291">
        <f t="shared" si="46"/>
        <v>4.1055041777773665E-2</v>
      </c>
      <c r="BP88" s="291">
        <f t="shared" ref="BP88" si="48">IFERROR(BP23/(BP$39-BP$37),0)</f>
        <v>4.1047502602475999E-2</v>
      </c>
      <c r="BQ88" s="291">
        <f t="shared" si="47"/>
        <v>4.1038047499766361E-2</v>
      </c>
      <c r="BR88" s="291">
        <f t="shared" si="47"/>
        <v>4.1026834757091145E-2</v>
      </c>
      <c r="BS88" s="291">
        <f t="shared" si="47"/>
        <v>4.1014010220973569E-2</v>
      </c>
      <c r="BT88" s="291">
        <f t="shared" si="47"/>
        <v>4.0999708249405221E-2</v>
      </c>
      <c r="BU88" s="291">
        <f t="shared" si="47"/>
        <v>4.0984052596816811E-2</v>
      </c>
      <c r="BV88" s="291">
        <f t="shared" si="47"/>
        <v>4.096715723535773E-2</v>
      </c>
      <c r="BW88" s="291">
        <f t="shared" si="47"/>
        <v>4.0949127116202022E-2</v>
      </c>
      <c r="BX88" s="291">
        <f t="shared" si="47"/>
        <v>4.0930058874542451E-2</v>
      </c>
      <c r="BY88" s="291">
        <f t="shared" si="47"/>
        <v>4.0910041481842338E-2</v>
      </c>
      <c r="BZ88" s="291">
        <f t="shared" si="47"/>
        <v>4.0889156848798361E-2</v>
      </c>
      <c r="CA88" s="291">
        <f t="shared" si="47"/>
        <v>4.0867480382331574E-2</v>
      </c>
      <c r="CB88" s="291">
        <f t="shared" si="47"/>
        <v>4.0845081499775865E-2</v>
      </c>
      <c r="CC88" s="291">
        <f t="shared" si="47"/>
        <v>4.0822024103276358E-2</v>
      </c>
      <c r="CD88" s="291">
        <f t="shared" si="47"/>
        <v>4.0798367017249981E-2</v>
      </c>
      <c r="CE88" s="291">
        <f t="shared" si="47"/>
        <v>4.0774164391598165E-2</v>
      </c>
      <c r="CF88" s="291">
        <f t="shared" si="47"/>
        <v>4.0749466073201644E-2</v>
      </c>
      <c r="CG88" s="291">
        <f t="shared" si="47"/>
        <v>4.0724317948069244E-2</v>
      </c>
      <c r="CH88" s="291">
        <f t="shared" si="47"/>
        <v>4.069876225635978E-2</v>
      </c>
      <c r="CI88" s="291">
        <f t="shared" si="47"/>
        <v>4.0672837882348108E-2</v>
      </c>
      <c r="CJ88" s="291">
        <f t="shared" si="47"/>
        <v>4.0646580621265291E-2</v>
      </c>
      <c r="CK88" s="291">
        <f t="shared" si="47"/>
        <v>4.0620023424807285E-2</v>
      </c>
      <c r="CL88" s="291">
        <f t="shared" si="47"/>
        <v>4.0593196626979418E-2</v>
      </c>
      <c r="CM88" s="291">
        <f t="shared" si="47"/>
        <v>4.056612815182211E-2</v>
      </c>
      <c r="CN88" s="291">
        <f t="shared" si="47"/>
        <v>4.0538843704449913E-2</v>
      </c>
      <c r="CO88" s="291">
        <f t="shared" si="47"/>
        <v>4.0511366946728862E-2</v>
      </c>
      <c r="CP88" s="291">
        <f t="shared" si="47"/>
        <v>4.0483719658817273E-2</v>
      </c>
      <c r="CQ88" s="291">
        <f t="shared" si="47"/>
        <v>4.0455921887700801E-2</v>
      </c>
      <c r="CR88" s="291">
        <f t="shared" si="47"/>
        <v>4.0427992083766608E-2</v>
      </c>
      <c r="CS88" s="291">
        <f t="shared" si="47"/>
        <v>4.0399947226378949E-2</v>
      </c>
      <c r="CT88" s="291">
        <f t="shared" si="47"/>
        <v>4.037180293934426E-2</v>
      </c>
      <c r="CU88" s="291">
        <f t="shared" si="47"/>
        <v>4.0343573597083196E-2</v>
      </c>
      <c r="CV88" s="291">
        <f t="shared" si="47"/>
        <v>4.0315272422262363E-2</v>
      </c>
    </row>
    <row r="89" spans="2:100" outlineLevel="1" x14ac:dyDescent="0.3">
      <c r="B89" s="154">
        <v>13</v>
      </c>
      <c r="C89" s="242" t="s">
        <v>361</v>
      </c>
      <c r="D89" s="143" t="s">
        <v>78</v>
      </c>
      <c r="E89" s="291">
        <f t="shared" ref="E89:BP92" si="49">IFERROR(E24/(E$39-E$37),0)</f>
        <v>1.9501595585093325E-2</v>
      </c>
      <c r="F89" s="291">
        <f t="shared" si="49"/>
        <v>2.0838413328148994E-2</v>
      </c>
      <c r="G89" s="291">
        <f t="shared" si="49"/>
        <v>2.200502770873089E-2</v>
      </c>
      <c r="H89" s="291">
        <f t="shared" si="49"/>
        <v>2.3674582948984536E-2</v>
      </c>
      <c r="I89" s="291">
        <f t="shared" si="49"/>
        <v>2.4109705038340312E-2</v>
      </c>
      <c r="J89" s="291">
        <f t="shared" si="49"/>
        <v>2.797934595524957E-2</v>
      </c>
      <c r="K89" s="291">
        <f t="shared" si="49"/>
        <v>3.0162190651877051E-2</v>
      </c>
      <c r="L89" s="291">
        <f t="shared" si="49"/>
        <v>3.9042574063174414E-2</v>
      </c>
      <c r="M89" s="291">
        <f t="shared" si="49"/>
        <v>3.9197322360744337E-2</v>
      </c>
      <c r="N89" s="291">
        <f t="shared" si="49"/>
        <v>3.9044245119469363E-2</v>
      </c>
      <c r="O89" s="291">
        <f t="shared" si="49"/>
        <v>3.9399219725824608E-2</v>
      </c>
      <c r="P89" s="291">
        <f t="shared" si="49"/>
        <v>3.9535710421786371E-2</v>
      </c>
      <c r="Q89" s="291">
        <f t="shared" si="49"/>
        <v>3.9799172885287427E-2</v>
      </c>
      <c r="R89" s="291">
        <f t="shared" si="49"/>
        <v>4.0383969142205926E-2</v>
      </c>
      <c r="S89" s="291">
        <f t="shared" si="49"/>
        <v>4.1113237280504276E-2</v>
      </c>
      <c r="T89" s="291">
        <f t="shared" si="49"/>
        <v>4.1133158279418533E-2</v>
      </c>
      <c r="U89" s="291">
        <f t="shared" si="49"/>
        <v>4.0645220085664811E-2</v>
      </c>
      <c r="V89" s="291">
        <f t="shared" si="49"/>
        <v>4.1721977544817317E-2</v>
      </c>
      <c r="W89" s="291">
        <f t="shared" si="49"/>
        <v>4.3472050280925628E-2</v>
      </c>
      <c r="X89" s="291">
        <f t="shared" si="49"/>
        <v>4.26579636271378E-2</v>
      </c>
      <c r="Y89" s="291">
        <f t="shared" si="49"/>
        <v>4.1729962589275589E-2</v>
      </c>
      <c r="Z89" s="291">
        <f t="shared" si="49"/>
        <v>4.1346932939326057E-2</v>
      </c>
      <c r="AA89" s="291">
        <f t="shared" si="49"/>
        <v>3.9484835433541268E-2</v>
      </c>
      <c r="AB89" s="291">
        <f t="shared" si="49"/>
        <v>3.9639944216709633E-2</v>
      </c>
      <c r="AC89" s="291">
        <f t="shared" si="49"/>
        <v>3.984993747394748E-2</v>
      </c>
      <c r="AD89" s="291">
        <f t="shared" si="49"/>
        <v>3.9874595865582445E-2</v>
      </c>
      <c r="AE89" s="291">
        <f t="shared" si="49"/>
        <v>4.008737170780885E-2</v>
      </c>
      <c r="AF89" s="291">
        <f t="shared" si="49"/>
        <v>4.0001670215875404E-2</v>
      </c>
      <c r="AG89" s="291">
        <f t="shared" si="49"/>
        <v>4.0115637945936283E-2</v>
      </c>
      <c r="AH89" s="291">
        <f t="shared" si="49"/>
        <v>4.0188178027098821E-2</v>
      </c>
      <c r="AI89" s="291">
        <f t="shared" si="49"/>
        <v>4.0157677941328448E-2</v>
      </c>
      <c r="AJ89" s="291">
        <f t="shared" si="49"/>
        <v>3.9704864434986227E-2</v>
      </c>
      <c r="AK89" s="291">
        <f t="shared" si="49"/>
        <v>3.9543648474932802E-2</v>
      </c>
      <c r="AL89" s="291">
        <f t="shared" si="49"/>
        <v>3.9625964821259629E-2</v>
      </c>
      <c r="AM89" s="291">
        <f t="shared" si="49"/>
        <v>3.9695332536302246E-2</v>
      </c>
      <c r="AN89" s="291">
        <f t="shared" si="49"/>
        <v>3.9752893209533784E-2</v>
      </c>
      <c r="AO89" s="291">
        <f t="shared" si="49"/>
        <v>3.9799722000650795E-2</v>
      </c>
      <c r="AP89" s="291">
        <f t="shared" si="49"/>
        <v>3.9836827006472439E-2</v>
      </c>
      <c r="AQ89" s="291">
        <f t="shared" si="49"/>
        <v>3.9865149579648991E-2</v>
      </c>
      <c r="AR89" s="291">
        <f t="shared" si="49"/>
        <v>3.9885565424519806E-2</v>
      </c>
      <c r="AS89" s="291">
        <f t="shared" si="49"/>
        <v>3.9898886313262702E-2</v>
      </c>
      <c r="AT89" s="291">
        <f t="shared" si="49"/>
        <v>3.9905862283639737E-2</v>
      </c>
      <c r="AU89" s="291">
        <f t="shared" si="49"/>
        <v>3.9907184197473064E-2</v>
      </c>
      <c r="AV89" s="291">
        <f t="shared" si="49"/>
        <v>3.9903486555980854E-2</v>
      </c>
      <c r="AW89" s="291">
        <f t="shared" si="49"/>
        <v>3.9895350483936928E-2</v>
      </c>
      <c r="AX89" s="291">
        <f t="shared" si="49"/>
        <v>3.9883306809081927E-2</v>
      </c>
      <c r="AY89" s="291">
        <f t="shared" si="49"/>
        <v>3.9867839176216176E-2</v>
      </c>
      <c r="AZ89" s="291">
        <f t="shared" si="49"/>
        <v>3.9849387146921038E-2</v>
      </c>
      <c r="BA89" s="291">
        <f t="shared" si="49"/>
        <v>3.9828349245923489E-2</v>
      </c>
      <c r="BB89" s="291">
        <f t="shared" si="49"/>
        <v>3.9805085923815972E-2</v>
      </c>
      <c r="BC89" s="291">
        <f t="shared" si="49"/>
        <v>3.9779922413266063E-2</v>
      </c>
      <c r="BD89" s="291">
        <f t="shared" si="49"/>
        <v>3.9753151462117664E-2</v>
      </c>
      <c r="BE89" s="291">
        <f t="shared" si="49"/>
        <v>3.9725035932013902E-2</v>
      </c>
      <c r="BF89" s="291">
        <f t="shared" si="49"/>
        <v>3.9695811255483202E-2</v>
      </c>
      <c r="BG89" s="291">
        <f t="shared" si="49"/>
        <v>3.9665687747940305E-2</v>
      </c>
      <c r="BH89" s="291">
        <f t="shared" si="49"/>
        <v>3.9634852773870848E-2</v>
      </c>
      <c r="BI89" s="291">
        <f t="shared" si="49"/>
        <v>3.9603472768692576E-2</v>
      </c>
      <c r="BJ89" s="291">
        <f t="shared" si="49"/>
        <v>3.957169511950806E-2</v>
      </c>
      <c r="BK89" s="291">
        <f t="shared" si="49"/>
        <v>3.9539649909262953E-2</v>
      </c>
      <c r="BL89" s="291">
        <f t="shared" si="49"/>
        <v>3.9507451529773231E-2</v>
      </c>
      <c r="BM89" s="291">
        <f t="shared" si="49"/>
        <v>3.9475200169743208E-2</v>
      </c>
      <c r="BN89" s="291">
        <f t="shared" si="49"/>
        <v>3.9442983184320601E-2</v>
      </c>
      <c r="BO89" s="291">
        <f t="shared" si="49"/>
        <v>3.9410876352967777E-2</v>
      </c>
      <c r="BP89" s="291">
        <f t="shared" si="49"/>
        <v>3.9378945032509736E-2</v>
      </c>
      <c r="BQ89" s="291">
        <f t="shared" si="47"/>
        <v>3.9347245212183905E-2</v>
      </c>
      <c r="BR89" s="291">
        <f t="shared" si="47"/>
        <v>3.9315824477386546E-2</v>
      </c>
      <c r="BS89" s="291">
        <f t="shared" si="47"/>
        <v>3.9284722888615661E-2</v>
      </c>
      <c r="BT89" s="291">
        <f t="shared" si="47"/>
        <v>3.9253973781860442E-2</v>
      </c>
      <c r="BU89" s="291">
        <f t="shared" si="47"/>
        <v>3.9223604496406869E-2</v>
      </c>
      <c r="BV89" s="291">
        <f t="shared" si="47"/>
        <v>3.9193637035722477E-2</v>
      </c>
      <c r="BW89" s="291">
        <f t="shared" si="47"/>
        <v>3.9164088666765198E-2</v>
      </c>
      <c r="BX89" s="291">
        <f t="shared" si="47"/>
        <v>3.913497246273831E-2</v>
      </c>
      <c r="BY89" s="291">
        <f t="shared" si="47"/>
        <v>3.910629779398983E-2</v>
      </c>
      <c r="BZ89" s="291">
        <f t="shared" si="47"/>
        <v>3.9078070771438211E-2</v>
      </c>
      <c r="CA89" s="291">
        <f t="shared" si="47"/>
        <v>3.9050294646597095E-2</v>
      </c>
      <c r="CB89" s="291">
        <f t="shared" si="47"/>
        <v>3.9022970171976021E-2</v>
      </c>
      <c r="CC89" s="291">
        <f t="shared" si="47"/>
        <v>3.8996095925349174E-2</v>
      </c>
      <c r="CD89" s="291">
        <f t="shared" si="47"/>
        <v>3.8969668601115767E-2</v>
      </c>
      <c r="CE89" s="291">
        <f t="shared" si="47"/>
        <v>3.8943683271721041E-2</v>
      </c>
      <c r="CF89" s="291">
        <f t="shared" si="47"/>
        <v>3.8918133621867954E-2</v>
      </c>
      <c r="CG89" s="291">
        <f t="shared" si="47"/>
        <v>3.8893012158025972E-2</v>
      </c>
      <c r="CH89" s="291">
        <f t="shared" si="47"/>
        <v>3.8868310395534691E-2</v>
      </c>
      <c r="CI89" s="291">
        <f t="shared" si="47"/>
        <v>3.8844019025406053E-2</v>
      </c>
      <c r="CJ89" s="291">
        <f t="shared" si="47"/>
        <v>3.8820128062748732E-2</v>
      </c>
      <c r="CK89" s="291">
        <f t="shared" si="47"/>
        <v>3.8796626978572023E-2</v>
      </c>
      <c r="CL89" s="291">
        <f t="shared" si="47"/>
        <v>3.8773504816572615E-2</v>
      </c>
      <c r="CM89" s="291">
        <f t="shared" si="47"/>
        <v>3.8750750296366078E-2</v>
      </c>
      <c r="CN89" s="291">
        <f t="shared" si="47"/>
        <v>3.8728351904494147E-2</v>
      </c>
      <c r="CO89" s="291">
        <f t="shared" si="47"/>
        <v>3.870629797441956E-2</v>
      </c>
      <c r="CP89" s="291">
        <f t="shared" si="47"/>
        <v>3.8684576756610078E-2</v>
      </c>
      <c r="CQ89" s="291">
        <f t="shared" si="47"/>
        <v>3.8663176479712416E-2</v>
      </c>
      <c r="CR89" s="291">
        <f t="shared" si="47"/>
        <v>3.8642085403725122E-2</v>
      </c>
      <c r="CS89" s="291">
        <f t="shared" si="47"/>
        <v>3.862129186599448E-2</v>
      </c>
      <c r="CT89" s="291">
        <f t="shared" si="47"/>
        <v>3.860078432078113E-2</v>
      </c>
      <c r="CU89" s="291">
        <f t="shared" si="47"/>
        <v>3.8580551373074604E-2</v>
      </c>
      <c r="CV89" s="291">
        <f t="shared" si="47"/>
        <v>3.8560581807268485E-2</v>
      </c>
    </row>
    <row r="90" spans="2:100" outlineLevel="1" x14ac:dyDescent="0.3">
      <c r="B90" s="154">
        <v>14</v>
      </c>
      <c r="C90" s="242" t="s">
        <v>183</v>
      </c>
      <c r="D90" s="143" t="s">
        <v>78</v>
      </c>
      <c r="E90" s="291">
        <f t="shared" si="49"/>
        <v>1.3291996617905101E-2</v>
      </c>
      <c r="F90" s="291">
        <f t="shared" si="49"/>
        <v>1.4281101101233038E-2</v>
      </c>
      <c r="G90" s="291">
        <f t="shared" si="49"/>
        <v>1.5104251019272883E-2</v>
      </c>
      <c r="H90" s="291">
        <f t="shared" si="49"/>
        <v>1.629899469989525E-2</v>
      </c>
      <c r="I90" s="291">
        <f t="shared" si="49"/>
        <v>1.7401326621818695E-2</v>
      </c>
      <c r="J90" s="291">
        <f t="shared" si="49"/>
        <v>2.2547332185886403E-2</v>
      </c>
      <c r="K90" s="291">
        <f t="shared" si="49"/>
        <v>2.4580149014158739E-2</v>
      </c>
      <c r="L90" s="291">
        <f t="shared" si="49"/>
        <v>3.7669217186580339E-2</v>
      </c>
      <c r="M90" s="291">
        <f t="shared" si="49"/>
        <v>3.8291469630903394E-2</v>
      </c>
      <c r="N90" s="291">
        <f t="shared" si="49"/>
        <v>3.7793020275872467E-2</v>
      </c>
      <c r="O90" s="291">
        <f t="shared" si="49"/>
        <v>3.8381470801400176E-2</v>
      </c>
      <c r="P90" s="291">
        <f t="shared" si="49"/>
        <v>3.8438354894051098E-2</v>
      </c>
      <c r="Q90" s="291">
        <f t="shared" si="49"/>
        <v>3.8105266370614538E-2</v>
      </c>
      <c r="R90" s="291">
        <f t="shared" si="49"/>
        <v>3.7870929094282836E-2</v>
      </c>
      <c r="S90" s="291">
        <f t="shared" si="49"/>
        <v>3.7989644304367402E-2</v>
      </c>
      <c r="T90" s="291">
        <f t="shared" si="49"/>
        <v>3.7235050485909964E-2</v>
      </c>
      <c r="U90" s="291">
        <f t="shared" si="49"/>
        <v>3.666141568264962E-2</v>
      </c>
      <c r="V90" s="291">
        <f t="shared" si="49"/>
        <v>3.6598225916506417E-2</v>
      </c>
      <c r="W90" s="291">
        <f t="shared" si="49"/>
        <v>3.7484525283306348E-2</v>
      </c>
      <c r="X90" s="291">
        <f t="shared" si="49"/>
        <v>3.6868750936999067E-2</v>
      </c>
      <c r="Y90" s="291">
        <f t="shared" si="49"/>
        <v>3.5766919850357105E-2</v>
      </c>
      <c r="Z90" s="291">
        <f t="shared" si="49"/>
        <v>3.6485391544730947E-2</v>
      </c>
      <c r="AA90" s="291">
        <f t="shared" si="49"/>
        <v>3.7456409686427612E-2</v>
      </c>
      <c r="AB90" s="291">
        <f t="shared" si="49"/>
        <v>3.7428333967234363E-2</v>
      </c>
      <c r="AC90" s="291">
        <f t="shared" si="49"/>
        <v>3.7196053911351952E-2</v>
      </c>
      <c r="AD90" s="291">
        <f t="shared" si="49"/>
        <v>3.7285336393791377E-2</v>
      </c>
      <c r="AE90" s="291">
        <f t="shared" si="49"/>
        <v>3.7076968313754045E-2</v>
      </c>
      <c r="AF90" s="291">
        <f t="shared" si="49"/>
        <v>3.6814341586983448E-2</v>
      </c>
      <c r="AG90" s="291">
        <f t="shared" si="49"/>
        <v>3.8088993532620033E-2</v>
      </c>
      <c r="AH90" s="291">
        <f t="shared" si="49"/>
        <v>3.8036299956962435E-2</v>
      </c>
      <c r="AI90" s="291">
        <f t="shared" si="49"/>
        <v>3.7928336261497352E-2</v>
      </c>
      <c r="AJ90" s="291">
        <f t="shared" si="49"/>
        <v>3.7952312926171926E-2</v>
      </c>
      <c r="AK90" s="291">
        <f t="shared" si="49"/>
        <v>3.7746873904405752E-2</v>
      </c>
      <c r="AL90" s="291">
        <f t="shared" si="49"/>
        <v>3.7914945410108515E-2</v>
      </c>
      <c r="AM90" s="291">
        <f t="shared" si="49"/>
        <v>3.8066971039166578E-2</v>
      </c>
      <c r="AN90" s="291">
        <f t="shared" si="49"/>
        <v>3.8204084554812008E-2</v>
      </c>
      <c r="AO90" s="291">
        <f t="shared" si="49"/>
        <v>3.8327371451985434E-2</v>
      </c>
      <c r="AP90" s="291">
        <f t="shared" si="49"/>
        <v>3.8437865912468644E-2</v>
      </c>
      <c r="AQ90" s="291">
        <f t="shared" si="49"/>
        <v>3.8536548882499237E-2</v>
      </c>
      <c r="AR90" s="291">
        <f t="shared" si="49"/>
        <v>3.8624347106022291E-2</v>
      </c>
      <c r="AS90" s="291">
        <f t="shared" si="49"/>
        <v>3.8702132959064363E-2</v>
      </c>
      <c r="AT90" s="291">
        <f t="shared" si="49"/>
        <v>3.8770724944556509E-2</v>
      </c>
      <c r="AU90" s="291">
        <f t="shared" si="49"/>
        <v>3.8830888721455098E-2</v>
      </c>
      <c r="AV90" s="291">
        <f t="shared" si="49"/>
        <v>3.8883338556571889E-2</v>
      </c>
      <c r="AW90" s="291">
        <f t="shared" si="49"/>
        <v>3.8928739101662828E-2</v>
      </c>
      <c r="AX90" s="291">
        <f t="shared" si="49"/>
        <v>3.896770741170149E-2</v>
      </c>
      <c r="AY90" s="291">
        <f t="shared" si="49"/>
        <v>3.9000815132670952E-2</v>
      </c>
      <c r="AZ90" s="291">
        <f t="shared" si="49"/>
        <v>3.9028590798518538E-2</v>
      </c>
      <c r="BA90" s="291">
        <f t="shared" si="49"/>
        <v>3.9051522187080988E-2</v>
      </c>
      <c r="BB90" s="291">
        <f t="shared" si="49"/>
        <v>3.9070058693804074E-2</v>
      </c>
      <c r="BC90" s="291">
        <f t="shared" si="49"/>
        <v>3.9084613689983977E-2</v>
      </c>
      <c r="BD90" s="291">
        <f t="shared" si="49"/>
        <v>3.9095566839115962E-2</v>
      </c>
      <c r="BE90" s="291">
        <f t="shared" si="49"/>
        <v>3.9103266350823236E-2</v>
      </c>
      <c r="BF90" s="291">
        <f t="shared" si="49"/>
        <v>3.9108031156845767E-2</v>
      </c>
      <c r="BG90" s="291">
        <f t="shared" si="49"/>
        <v>3.9110152997784219E-2</v>
      </c>
      <c r="BH90" s="291">
        <f t="shared" si="49"/>
        <v>3.9109898412809069E-2</v>
      </c>
      <c r="BI90" s="291">
        <f t="shared" si="49"/>
        <v>3.9107510627443463E-2</v>
      </c>
      <c r="BJ90" s="291">
        <f t="shared" si="49"/>
        <v>3.9103211336894095E-2</v>
      </c>
      <c r="BK90" s="291">
        <f t="shared" si="49"/>
        <v>3.9097202384307875E-2</v>
      </c>
      <c r="BL90" s="291">
        <f t="shared" si="49"/>
        <v>3.9089667334844383E-2</v>
      </c>
      <c r="BM90" s="291">
        <f t="shared" si="49"/>
        <v>3.9080772947631216E-2</v>
      </c>
      <c r="BN90" s="291">
        <f t="shared" si="49"/>
        <v>3.9070670548568942E-2</v>
      </c>
      <c r="BO90" s="291">
        <f t="shared" si="49"/>
        <v>3.9059497307616327E-2</v>
      </c>
      <c r="BP90" s="291">
        <f t="shared" si="49"/>
        <v>3.9047377424658504E-2</v>
      </c>
      <c r="BQ90" s="291">
        <f t="shared" si="47"/>
        <v>3.9034423228375685E-2</v>
      </c>
      <c r="BR90" s="291">
        <f t="shared" si="47"/>
        <v>3.902073619271372E-2</v>
      </c>
      <c r="BS90" s="291">
        <f t="shared" si="47"/>
        <v>3.9006407875642558E-2</v>
      </c>
      <c r="BT90" s="291">
        <f t="shared" si="47"/>
        <v>3.8991520784887518E-2</v>
      </c>
      <c r="BU90" s="291">
        <f t="shared" si="47"/>
        <v>3.8976149175257241E-2</v>
      </c>
      <c r="BV90" s="291">
        <f t="shared" si="47"/>
        <v>3.8960359782079713E-2</v>
      </c>
      <c r="BW90" s="291">
        <f t="shared" si="47"/>
        <v>3.8944212495110174E-2</v>
      </c>
      <c r="BX90" s="291">
        <f t="shared" si="47"/>
        <v>3.8927760977100767E-2</v>
      </c>
      <c r="BY90" s="291">
        <f t="shared" si="47"/>
        <v>3.8911053231029537E-2</v>
      </c>
      <c r="BZ90" s="291">
        <f t="shared" si="47"/>
        <v>3.8894132119782966E-2</v>
      </c>
      <c r="CA90" s="291">
        <f t="shared" si="47"/>
        <v>3.8877035841876788E-2</v>
      </c>
      <c r="CB90" s="291">
        <f t="shared" si="47"/>
        <v>3.8859798366589447E-2</v>
      </c>
      <c r="CC90" s="291">
        <f t="shared" si="47"/>
        <v>3.8842449831672315E-2</v>
      </c>
      <c r="CD90" s="291">
        <f t="shared" si="47"/>
        <v>3.8825016906595941E-2</v>
      </c>
      <c r="CE90" s="291">
        <f t="shared" si="47"/>
        <v>3.8807523124092476E-2</v>
      </c>
      <c r="CF90" s="291">
        <f t="shared" si="47"/>
        <v>3.8789989182562275E-2</v>
      </c>
      <c r="CG90" s="291">
        <f t="shared" si="47"/>
        <v>3.8772433221729533E-2</v>
      </c>
      <c r="CH90" s="291">
        <f t="shared" si="47"/>
        <v>3.8754871073757385E-2</v>
      </c>
      <c r="CI90" s="291">
        <f t="shared" si="47"/>
        <v>3.8737316491867679E-2</v>
      </c>
      <c r="CJ90" s="291">
        <f t="shared" si="47"/>
        <v>3.8719781358355507E-2</v>
      </c>
      <c r="CK90" s="291">
        <f t="shared" si="47"/>
        <v>3.8702275873742184E-2</v>
      </c>
      <c r="CL90" s="291">
        <f t="shared" si="47"/>
        <v>3.8684808728674032E-2</v>
      </c>
      <c r="CM90" s="291">
        <f t="shared" si="47"/>
        <v>3.8667387260046752E-2</v>
      </c>
      <c r="CN90" s="291">
        <f t="shared" si="47"/>
        <v>3.8650017592716003E-2</v>
      </c>
      <c r="CO90" s="291">
        <f t="shared" si="47"/>
        <v>3.863270476804502E-2</v>
      </c>
      <c r="CP90" s="291">
        <f t="shared" si="47"/>
        <v>3.8615452860437452E-2</v>
      </c>
      <c r="CQ90" s="291">
        <f t="shared" si="47"/>
        <v>3.8598265082908638E-2</v>
      </c>
      <c r="CR90" s="291">
        <f t="shared" si="47"/>
        <v>3.8581143882661546E-2</v>
      </c>
      <c r="CS90" s="291">
        <f t="shared" si="47"/>
        <v>3.8564091027551817E-2</v>
      </c>
      <c r="CT90" s="291">
        <f t="shared" si="47"/>
        <v>3.8547107684252686E-2</v>
      </c>
      <c r="CU90" s="291">
        <f t="shared" si="47"/>
        <v>3.853019448886133E-2</v>
      </c>
      <c r="CV90" s="291">
        <f t="shared" si="47"/>
        <v>3.8513351610624857E-2</v>
      </c>
    </row>
    <row r="91" spans="2:100" outlineLevel="1" x14ac:dyDescent="0.3">
      <c r="B91" s="154">
        <v>15</v>
      </c>
      <c r="C91" s="242" t="s">
        <v>184</v>
      </c>
      <c r="D91" s="143" t="s">
        <v>78</v>
      </c>
      <c r="E91" s="291">
        <f t="shared" si="49"/>
        <v>0.63166986389795532</v>
      </c>
      <c r="F91" s="291">
        <f t="shared" si="49"/>
        <v>0.61604465562577848</v>
      </c>
      <c r="G91" s="291">
        <f t="shared" si="49"/>
        <v>0.60382852274087584</v>
      </c>
      <c r="H91" s="291">
        <f t="shared" si="49"/>
        <v>0.5834844670971373</v>
      </c>
      <c r="I91" s="291">
        <f t="shared" si="49"/>
        <v>0.54871336500917345</v>
      </c>
      <c r="J91" s="291">
        <f t="shared" si="49"/>
        <v>0.44129432013769365</v>
      </c>
      <c r="K91" s="291">
        <f t="shared" si="49"/>
        <v>0.3918928631321722</v>
      </c>
      <c r="L91" s="291">
        <f t="shared" si="49"/>
        <v>9.3991940960746145E-2</v>
      </c>
      <c r="M91" s="291">
        <f t="shared" si="49"/>
        <v>8.3277037400970338E-2</v>
      </c>
      <c r="N91" s="291">
        <f t="shared" si="49"/>
        <v>9.4444863194392104E-2</v>
      </c>
      <c r="O91" s="291">
        <f t="shared" si="49"/>
        <v>7.9615722678838527E-2</v>
      </c>
      <c r="P91" s="291">
        <f t="shared" si="49"/>
        <v>7.8669572340458419E-2</v>
      </c>
      <c r="Q91" s="291">
        <f t="shared" si="49"/>
        <v>8.6053503029193179E-2</v>
      </c>
      <c r="R91" s="291">
        <f t="shared" si="49"/>
        <v>0.10727174437122862</v>
      </c>
      <c r="S91" s="291">
        <f t="shared" si="49"/>
        <v>0.12245328680774425</v>
      </c>
      <c r="T91" s="291">
        <f t="shared" si="49"/>
        <v>0.13964159064454129</v>
      </c>
      <c r="U91" s="291">
        <f t="shared" si="49"/>
        <v>0.15717800835817786</v>
      </c>
      <c r="V91" s="291">
        <f t="shared" si="49"/>
        <v>0.17222256683828546</v>
      </c>
      <c r="W91" s="291">
        <f t="shared" si="49"/>
        <v>0.18213741548423959</v>
      </c>
      <c r="X91" s="291">
        <f t="shared" si="49"/>
        <v>0.19555314658701695</v>
      </c>
      <c r="Y91" s="291">
        <f t="shared" si="49"/>
        <v>0.2057249744926879</v>
      </c>
      <c r="Z91" s="291">
        <f t="shared" si="49"/>
        <v>0.18581097183165721</v>
      </c>
      <c r="AA91" s="291">
        <f t="shared" si="49"/>
        <v>0.12512330327743584</v>
      </c>
      <c r="AB91" s="291">
        <f t="shared" si="49"/>
        <v>0.12020172139345532</v>
      </c>
      <c r="AC91" s="291">
        <f t="shared" si="49"/>
        <v>0.12738641100458525</v>
      </c>
      <c r="AD91" s="291">
        <f t="shared" si="49"/>
        <v>0.1230668028943722</v>
      </c>
      <c r="AE91" s="291">
        <f t="shared" si="49"/>
        <v>0.12404262171130931</v>
      </c>
      <c r="AF91" s="291">
        <f t="shared" si="49"/>
        <v>0.12477904435814996</v>
      </c>
      <c r="AG91" s="291">
        <f t="shared" si="49"/>
        <v>8.9202157780228289E-2</v>
      </c>
      <c r="AH91" s="291">
        <f t="shared" si="49"/>
        <v>9.0482762714631293E-2</v>
      </c>
      <c r="AI91" s="291">
        <f t="shared" si="49"/>
        <v>9.2495533934714241E-2</v>
      </c>
      <c r="AJ91" s="291">
        <f t="shared" si="49"/>
        <v>9.4843964006421116E-2</v>
      </c>
      <c r="AK91" s="291">
        <f t="shared" si="49"/>
        <v>9.9012504382377006E-2</v>
      </c>
      <c r="AL91" s="291">
        <f t="shared" si="49"/>
        <v>9.4247687144145262E-2</v>
      </c>
      <c r="AM91" s="291">
        <f t="shared" si="49"/>
        <v>8.9831750317786785E-2</v>
      </c>
      <c r="AN91" s="291">
        <f t="shared" si="49"/>
        <v>8.5743378326878061E-2</v>
      </c>
      <c r="AO91" s="291">
        <f t="shared" si="49"/>
        <v>8.1961894352543085E-2</v>
      </c>
      <c r="AP91" s="291">
        <f t="shared" si="49"/>
        <v>7.8467356054674559E-2</v>
      </c>
      <c r="AQ91" s="291">
        <f t="shared" si="49"/>
        <v>7.5240627051005093E-2</v>
      </c>
      <c r="AR91" s="291">
        <f t="shared" si="49"/>
        <v>7.2263427251036544E-2</v>
      </c>
      <c r="AS91" s="291">
        <f t="shared" si="49"/>
        <v>6.9518364988004192E-2</v>
      </c>
      <c r="AT91" s="291">
        <f t="shared" si="49"/>
        <v>6.6988953691402911E-2</v>
      </c>
      <c r="AU91" s="291">
        <f t="shared" si="49"/>
        <v>6.4659615613255075E-2</v>
      </c>
      <c r="AV91" s="291">
        <f t="shared" si="49"/>
        <v>6.2515674877711647E-2</v>
      </c>
      <c r="AW91" s="291">
        <f t="shared" si="49"/>
        <v>6.0543341876932298E-2</v>
      </c>
      <c r="AX91" s="291">
        <f t="shared" si="49"/>
        <v>5.8729690794808019E-2</v>
      </c>
      <c r="AY91" s="291">
        <f t="shared" si="49"/>
        <v>5.7062631809901752E-2</v>
      </c>
      <c r="AZ91" s="291">
        <f t="shared" si="49"/>
        <v>5.5530879313944716E-2</v>
      </c>
      <c r="BA91" s="291">
        <f t="shared" si="49"/>
        <v>5.4123917284721636E-2</v>
      </c>
      <c r="BB91" s="291">
        <f t="shared" si="49"/>
        <v>5.2831962773379502E-2</v>
      </c>
      <c r="BC91" s="291">
        <f t="shared" si="49"/>
        <v>5.1645928306341411E-2</v>
      </c>
      <c r="BD91" s="291">
        <f t="shared" si="49"/>
        <v>5.0557383860686027E-2</v>
      </c>
      <c r="BE91" s="291">
        <f t="shared" si="49"/>
        <v>4.9558518948173431E-2</v>
      </c>
      <c r="BF91" s="291">
        <f t="shared" si="49"/>
        <v>4.8642105235879758E-2</v>
      </c>
      <c r="BG91" s="291">
        <f t="shared" si="49"/>
        <v>4.7801460039282401E-2</v>
      </c>
      <c r="BH91" s="291">
        <f t="shared" si="49"/>
        <v>4.7030410945178763E-2</v>
      </c>
      <c r="BI91" s="291">
        <f t="shared" si="49"/>
        <v>4.632326175557324E-2</v>
      </c>
      <c r="BJ91" s="291">
        <f t="shared" si="49"/>
        <v>4.5674759888225142E-2</v>
      </c>
      <c r="BK91" s="291">
        <f t="shared" si="49"/>
        <v>4.5080065323578007E-2</v>
      </c>
      <c r="BL91" s="291">
        <f t="shared" si="49"/>
        <v>4.453472115005197E-2</v>
      </c>
      <c r="BM91" s="291">
        <f t="shared" si="49"/>
        <v>4.4034625729040253E-2</v>
      </c>
      <c r="BN91" s="291">
        <f t="shared" si="49"/>
        <v>4.3576006476390837E-2</v>
      </c>
      <c r="BO91" s="291">
        <f t="shared" si="49"/>
        <v>4.3155395237757972E-2</v>
      </c>
      <c r="BP91" s="291">
        <f t="shared" si="49"/>
        <v>4.2769605220173958E-2</v>
      </c>
      <c r="BQ91" s="291">
        <f t="shared" si="47"/>
        <v>4.2415709430812444E-2</v>
      </c>
      <c r="BR91" s="291">
        <f t="shared" si="47"/>
        <v>4.2091020565572929E-2</v>
      </c>
      <c r="BS91" s="291">
        <f t="shared" si="47"/>
        <v>4.1793072284288746E-2</v>
      </c>
      <c r="BT91" s="291">
        <f t="shared" si="47"/>
        <v>4.1519601805583665E-2</v>
      </c>
      <c r="BU91" s="291">
        <f t="shared" si="47"/>
        <v>4.1268533752295729E-2</v>
      </c>
      <c r="BV91" s="291">
        <f t="shared" si="47"/>
        <v>4.1037965177615286E-2</v>
      </c>
      <c r="BW91" s="291">
        <f t="shared" si="47"/>
        <v>4.0826151702372943E-2</v>
      </c>
      <c r="BX91" s="291">
        <f t="shared" si="47"/>
        <v>4.0631494695030169E-2</v>
      </c>
      <c r="BY91" s="291">
        <f t="shared" si="47"/>
        <v>4.0452529427673849E-2</v>
      </c>
      <c r="BZ91" s="291">
        <f t="shared" si="47"/>
        <v>4.0287914143538703E-2</v>
      </c>
      <c r="CA91" s="291">
        <f t="shared" si="47"/>
        <v>4.0136419974143647E-2</v>
      </c>
      <c r="CB91" s="291">
        <f t="shared" si="47"/>
        <v>3.9996921646924061E-2</v>
      </c>
      <c r="CC91" s="291">
        <f t="shared" si="47"/>
        <v>3.9868388927181232E-2</v>
      </c>
      <c r="CD91" s="291">
        <f t="shared" si="47"/>
        <v>3.9749878741185962E-2</v>
      </c>
      <c r="CE91" s="291">
        <f t="shared" si="47"/>
        <v>3.9640527930307187E-2</v>
      </c>
      <c r="CF91" s="291">
        <f t="shared" si="47"/>
        <v>3.9539546589045446E-2</v>
      </c>
      <c r="CG91" s="291">
        <f t="shared" si="47"/>
        <v>3.9446211942801984E-2</v>
      </c>
      <c r="CH91" s="291">
        <f t="shared" si="47"/>
        <v>3.9359862724080832E-2</v>
      </c>
      <c r="CI91" s="291">
        <f t="shared" si="47"/>
        <v>3.9279894008584795E-2</v>
      </c>
      <c r="CJ91" s="291">
        <f t="shared" si="47"/>
        <v>3.9205752475314271E-2</v>
      </c>
      <c r="CK91" s="291">
        <f t="shared" si="47"/>
        <v>3.913693205730049E-2</v>
      </c>
      <c r="CL91" s="291">
        <f t="shared" si="47"/>
        <v>3.9072969951998236E-2</v>
      </c>
      <c r="CM91" s="291">
        <f t="shared" si="47"/>
        <v>3.9013442962623629E-2</v>
      </c>
      <c r="CN91" s="291">
        <f t="shared" si="47"/>
        <v>3.8957964143851415E-2</v>
      </c>
      <c r="CO91" s="291">
        <f t="shared" si="47"/>
        <v>3.8906179727284461E-2</v>
      </c>
      <c r="CP91" s="291">
        <f t="shared" si="47"/>
        <v>3.8857766303979205E-2</v>
      </c>
      <c r="CQ91" s="291">
        <f t="shared" si="47"/>
        <v>3.8812428243057785E-2</v>
      </c>
      <c r="CR91" s="291">
        <f t="shared" si="47"/>
        <v>3.8769895327067719E-2</v>
      </c>
      <c r="CS91" s="291">
        <f t="shared" si="47"/>
        <v>3.8729920586264253E-2</v>
      </c>
      <c r="CT91" s="291">
        <f t="shared" si="47"/>
        <v>3.869227831540023E-2</v>
      </c>
      <c r="CU91" s="291">
        <f t="shared" si="47"/>
        <v>3.8656762257913285E-2</v>
      </c>
      <c r="CV91" s="291">
        <f t="shared" si="47"/>
        <v>3.8623183943610688E-2</v>
      </c>
    </row>
    <row r="92" spans="2:100" outlineLevel="1" x14ac:dyDescent="0.3">
      <c r="B92" s="154">
        <v>16</v>
      </c>
      <c r="C92" s="242" t="s">
        <v>185</v>
      </c>
      <c r="D92" s="143" t="s">
        <v>78</v>
      </c>
      <c r="E92" s="291">
        <f t="shared" si="49"/>
        <v>7.4369721159003917E-3</v>
      </c>
      <c r="F92" s="291">
        <f t="shared" si="49"/>
        <v>8.0796631057275976E-3</v>
      </c>
      <c r="G92" s="291">
        <f t="shared" si="49"/>
        <v>8.6330124706893024E-3</v>
      </c>
      <c r="H92" s="291">
        <f t="shared" si="49"/>
        <v>9.5683307015212403E-3</v>
      </c>
      <c r="I92" s="291">
        <f t="shared" si="49"/>
        <v>1.1464458766523968E-2</v>
      </c>
      <c r="J92" s="291">
        <f t="shared" si="49"/>
        <v>1.6771084337349397E-2</v>
      </c>
      <c r="K92" s="291">
        <f t="shared" si="49"/>
        <v>1.9453295321147073E-2</v>
      </c>
      <c r="L92" s="291">
        <f t="shared" si="49"/>
        <v>3.674861532424805E-2</v>
      </c>
      <c r="M92" s="291">
        <f t="shared" si="49"/>
        <v>3.7385616901062457E-2</v>
      </c>
      <c r="N92" s="291">
        <f t="shared" si="49"/>
        <v>3.6707620411547445E-2</v>
      </c>
      <c r="O92" s="291">
        <f t="shared" si="49"/>
        <v>3.7548767135962002E-2</v>
      </c>
      <c r="P92" s="291">
        <f t="shared" si="49"/>
        <v>3.7650113599480686E-2</v>
      </c>
      <c r="Q92" s="291">
        <f t="shared" si="49"/>
        <v>3.7174380808496998E-2</v>
      </c>
      <c r="R92" s="291">
        <f t="shared" si="49"/>
        <v>3.5620881609514488E-2</v>
      </c>
      <c r="S92" s="291">
        <f t="shared" si="49"/>
        <v>3.4387663214768126E-2</v>
      </c>
      <c r="T92" s="291">
        <f t="shared" si="49"/>
        <v>3.3079775858801876E-2</v>
      </c>
      <c r="U92" s="291">
        <f t="shared" si="49"/>
        <v>3.1831378318209633E-2</v>
      </c>
      <c r="V92" s="291">
        <f t="shared" si="49"/>
        <v>3.0407542956392284E-2</v>
      </c>
      <c r="W92" s="291">
        <f t="shared" si="49"/>
        <v>2.9199600038091609E-2</v>
      </c>
      <c r="X92" s="291">
        <f t="shared" si="49"/>
        <v>2.8277190271354929E-2</v>
      </c>
      <c r="Y92" s="291">
        <f t="shared" si="49"/>
        <v>2.7933340891055435E-2</v>
      </c>
      <c r="Z92" s="291">
        <f t="shared" si="49"/>
        <v>2.9443305848148325E-2</v>
      </c>
      <c r="AA92" s="291">
        <f t="shared" si="49"/>
        <v>3.4524917682037318E-2</v>
      </c>
      <c r="AB92" s="291">
        <f t="shared" si="49"/>
        <v>3.5244897096733299E-2</v>
      </c>
      <c r="AC92" s="291">
        <f t="shared" si="49"/>
        <v>3.5056273447269692E-2</v>
      </c>
      <c r="AD92" s="291">
        <f t="shared" si="49"/>
        <v>3.5731780710716733E-2</v>
      </c>
      <c r="AE92" s="291">
        <f t="shared" si="49"/>
        <v>3.583080132737787E-2</v>
      </c>
      <c r="AF92" s="291">
        <f t="shared" si="49"/>
        <v>3.5853967458627359E-2</v>
      </c>
      <c r="AG92" s="291">
        <f t="shared" si="49"/>
        <v>3.7567430632134233E-2</v>
      </c>
      <c r="AH92" s="291">
        <f t="shared" si="49"/>
        <v>3.7502040574032024E-2</v>
      </c>
      <c r="AI92" s="291">
        <f t="shared" si="49"/>
        <v>3.7529712252520928E-2</v>
      </c>
      <c r="AJ92" s="291">
        <f t="shared" si="49"/>
        <v>3.7628311806895333E-2</v>
      </c>
      <c r="AK92" s="291">
        <f t="shared" si="49"/>
        <v>3.7337852050952434E-2</v>
      </c>
      <c r="AL92" s="291">
        <f t="shared" si="49"/>
        <v>3.765779725306323E-2</v>
      </c>
      <c r="AM92" s="291">
        <f t="shared" si="49"/>
        <v>3.7959599663159788E-2</v>
      </c>
      <c r="AN92" s="291">
        <f t="shared" si="49"/>
        <v>3.8244275733554732E-2</v>
      </c>
      <c r="AO92" s="291">
        <f t="shared" si="49"/>
        <v>3.8512818682066165E-2</v>
      </c>
      <c r="AP92" s="291">
        <f t="shared" si="49"/>
        <v>3.876619298160227E-2</v>
      </c>
      <c r="AQ92" s="291">
        <f t="shared" si="49"/>
        <v>3.9005330069383289E-2</v>
      </c>
      <c r="AR92" s="291">
        <f t="shared" si="49"/>
        <v>3.9231125131894425E-2</v>
      </c>
      <c r="AS92" s="291">
        <f t="shared" si="49"/>
        <v>3.9444434826768446E-2</v>
      </c>
      <c r="AT92" s="291">
        <f t="shared" si="49"/>
        <v>3.9646075810587114E-2</v>
      </c>
      <c r="AU92" s="291">
        <f t="shared" si="49"/>
        <v>3.9836823951150568E-2</v>
      </c>
      <c r="AV92" s="291">
        <f t="shared" si="49"/>
        <v>4.0017414113350074E-2</v>
      </c>
      <c r="AW92" s="291">
        <f t="shared" si="49"/>
        <v>4.0188540418809017E-2</v>
      </c>
      <c r="AX92" s="291">
        <f t="shared" si="49"/>
        <v>4.035085689047934E-2</v>
      </c>
      <c r="AY92" s="291">
        <f t="shared" si="49"/>
        <v>4.0504978404070198E-2</v>
      </c>
      <c r="AZ92" s="291">
        <f t="shared" si="49"/>
        <v>4.0651481878312919E-2</v>
      </c>
      <c r="BA92" s="291">
        <f t="shared" si="49"/>
        <v>4.0790907645480413E-2</v>
      </c>
      <c r="BB92" s="291">
        <f t="shared" si="49"/>
        <v>4.0923760952197789E-2</v>
      </c>
      <c r="BC92" s="291">
        <f t="shared" si="49"/>
        <v>4.1050513548362026E-2</v>
      </c>
      <c r="BD92" s="291">
        <f t="shared" si="49"/>
        <v>4.1171605328937218E-2</v>
      </c>
      <c r="BE92" s="291">
        <f t="shared" si="49"/>
        <v>4.1287445999528105E-2</v>
      </c>
      <c r="BF92" s="291">
        <f t="shared" si="49"/>
        <v>4.1398416742005305E-2</v>
      </c>
      <c r="BG92" s="291">
        <f t="shared" si="49"/>
        <v>4.1504871861112694E-2</v>
      </c>
      <c r="BH92" s="291">
        <f t="shared" si="49"/>
        <v>4.1607140396993564E-2</v>
      </c>
      <c r="BI92" s="291">
        <f t="shared" si="49"/>
        <v>4.1705527691988861E-2</v>
      </c>
      <c r="BJ92" s="291">
        <f t="shared" si="49"/>
        <v>4.180031690295212E-2</v>
      </c>
      <c r="BK92" s="291">
        <f t="shared" si="49"/>
        <v>4.1891770452751727E-2</v>
      </c>
      <c r="BL92" s="291">
        <f t="shared" si="49"/>
        <v>4.1980131416650003E-2</v>
      </c>
      <c r="BM92" s="291">
        <f t="shared" si="49"/>
        <v>4.2065624840911406E-2</v>
      </c>
      <c r="BN92" s="291">
        <f t="shared" si="49"/>
        <v>4.2148458992350819E-2</v>
      </c>
      <c r="BO92" s="291">
        <f t="shared" si="49"/>
        <v>4.2228826538626807E-2</v>
      </c>
      <c r="BP92" s="291">
        <f t="shared" ref="BP92" si="50">IFERROR(BP27/(BP$39-BP$37),0)</f>
        <v>4.230690565995579E-2</v>
      </c>
      <c r="BQ92" s="291">
        <f t="shared" si="47"/>
        <v>4.2382861093605791E-2</v>
      </c>
      <c r="BR92" s="291">
        <f t="shared" si="47"/>
        <v>4.2456845113049271E-2</v>
      </c>
      <c r="BS92" s="291">
        <f t="shared" si="47"/>
        <v>4.2528998444046381E-2</v>
      </c>
      <c r="BT92" s="291">
        <f t="shared" si="47"/>
        <v>4.2599451120207237E-2</v>
      </c>
      <c r="BU92" s="291">
        <f t="shared" si="47"/>
        <v>4.2668323280772427E-2</v>
      </c>
      <c r="BV92" s="291">
        <f t="shared" si="47"/>
        <v>4.273572591346482E-2</v>
      </c>
      <c r="BW92" s="291">
        <f t="shared" si="47"/>
        <v>4.2801761545321081E-2</v>
      </c>
      <c r="BX92" s="291">
        <f t="shared" si="47"/>
        <v>4.2866524884419041E-2</v>
      </c>
      <c r="BY92" s="291">
        <f t="shared" si="47"/>
        <v>4.2930103415386334E-2</v>
      </c>
      <c r="BZ92" s="291">
        <f t="shared" si="47"/>
        <v>4.2992577951516474E-2</v>
      </c>
      <c r="CA92" s="291">
        <f t="shared" si="47"/>
        <v>4.3054023146236825E-2</v>
      </c>
      <c r="CB92" s="291">
        <f t="shared" si="47"/>
        <v>4.3114507966575157E-2</v>
      </c>
      <c r="CC92" s="291">
        <f t="shared" si="47"/>
        <v>4.3174096131161618E-2</v>
      </c>
      <c r="CD92" s="291">
        <f t="shared" si="47"/>
        <v>4.323284651518576E-2</v>
      </c>
      <c r="CE92" s="291">
        <f t="shared" si="47"/>
        <v>4.3290813524606724E-2</v>
      </c>
      <c r="CF92" s="291">
        <f t="shared" si="47"/>
        <v>4.334804744179048E-2</v>
      </c>
      <c r="CG92" s="291">
        <f t="shared" si="47"/>
        <v>4.3404594744624499E-2</v>
      </c>
      <c r="CH92" s="291">
        <f t="shared" si="47"/>
        <v>4.3460498401037932E-2</v>
      </c>
      <c r="CI92" s="291">
        <f t="shared" si="47"/>
        <v>4.3515798140735862E-2</v>
      </c>
      <c r="CJ92" s="291">
        <f t="shared" si="47"/>
        <v>4.3570530705840153E-2</v>
      </c>
      <c r="CK92" s="291">
        <f t="shared" si="47"/>
        <v>4.3624730082018337E-2</v>
      </c>
      <c r="CL92" s="291">
        <f t="shared" si="47"/>
        <v>4.367842771157493E-2</v>
      </c>
      <c r="CM92" s="291">
        <f t="shared" si="47"/>
        <v>4.3731652689878046E-2</v>
      </c>
      <c r="CN92" s="291">
        <f t="shared" si="47"/>
        <v>4.3784431946397591E-2</v>
      </c>
      <c r="CO92" s="291">
        <f t="shared" si="47"/>
        <v>4.3836790411540524E-2</v>
      </c>
      <c r="CP92" s="291">
        <f t="shared" si="47"/>
        <v>4.3888751170382677E-2</v>
      </c>
      <c r="CQ92" s="291">
        <f t="shared" si="47"/>
        <v>4.394033560431581E-2</v>
      </c>
      <c r="CR92" s="291">
        <f t="shared" si="47"/>
        <v>4.3991563521553638E-2</v>
      </c>
      <c r="CS92" s="291">
        <f t="shared" si="47"/>
        <v>4.4042453277368949E-2</v>
      </c>
      <c r="CT92" s="291">
        <f t="shared" si="47"/>
        <v>4.4093021884869077E-2</v>
      </c>
      <c r="CU92" s="291">
        <f t="shared" si="47"/>
        <v>4.4143285117054794E-2</v>
      </c>
      <c r="CV92" s="291">
        <f t="shared" ref="CV92" si="51">IFERROR(CV27/(CV$39-CV$37),0)</f>
        <v>4.4193257600850723E-2</v>
      </c>
    </row>
    <row r="93" spans="2:100" outlineLevel="1" x14ac:dyDescent="0.3">
      <c r="B93" s="154">
        <v>17</v>
      </c>
      <c r="C93" s="242" t="s">
        <v>186</v>
      </c>
      <c r="D93" s="143" t="s">
        <v>78</v>
      </c>
      <c r="E93" s="291">
        <f t="shared" ref="E93:BP96" si="52">IFERROR(E28/(E$39-E$37),0)</f>
        <v>7.3884833001488003E-3</v>
      </c>
      <c r="F93" s="291">
        <f t="shared" si="52"/>
        <v>8.0335312609151246E-3</v>
      </c>
      <c r="G93" s="291">
        <f t="shared" si="52"/>
        <v>8.5766795997549525E-3</v>
      </c>
      <c r="H93" s="291">
        <f t="shared" si="52"/>
        <v>9.5214271196510381E-3</v>
      </c>
      <c r="I93" s="291">
        <f t="shared" si="52"/>
        <v>1.1455050101143152E-2</v>
      </c>
      <c r="J93" s="291">
        <f t="shared" si="52"/>
        <v>1.6764199655765921E-2</v>
      </c>
      <c r="K93" s="291">
        <f t="shared" si="52"/>
        <v>1.9445309567731169E-2</v>
      </c>
      <c r="L93" s="291">
        <f t="shared" si="52"/>
        <v>3.674861532424805E-2</v>
      </c>
      <c r="M93" s="291">
        <f t="shared" si="52"/>
        <v>3.7385616901062457E-2</v>
      </c>
      <c r="N93" s="291">
        <f t="shared" si="52"/>
        <v>3.6707620411547445E-2</v>
      </c>
      <c r="O93" s="291">
        <f t="shared" si="52"/>
        <v>3.7548767135962002E-2</v>
      </c>
      <c r="P93" s="291">
        <f t="shared" si="52"/>
        <v>3.7634657887822442E-2</v>
      </c>
      <c r="Q93" s="291">
        <f t="shared" si="52"/>
        <v>3.7159120389445896E-2</v>
      </c>
      <c r="R93" s="291">
        <f t="shared" si="52"/>
        <v>3.5577049515655365E-2</v>
      </c>
      <c r="S93" s="291">
        <f t="shared" si="52"/>
        <v>3.4261031067086896E-2</v>
      </c>
      <c r="T93" s="291">
        <f t="shared" si="52"/>
        <v>3.2957959990254727E-2</v>
      </c>
      <c r="U93" s="291">
        <f t="shared" si="52"/>
        <v>3.1701188631836588E-2</v>
      </c>
      <c r="V93" s="291">
        <f t="shared" si="52"/>
        <v>3.0221450282240554E-2</v>
      </c>
      <c r="W93" s="291">
        <f t="shared" si="52"/>
        <v>2.9009141986477478E-2</v>
      </c>
      <c r="X93" s="291">
        <f t="shared" si="52"/>
        <v>2.8127270420813488E-2</v>
      </c>
      <c r="Y93" s="291">
        <f t="shared" si="52"/>
        <v>2.7683936061671011E-2</v>
      </c>
      <c r="Z93" s="291">
        <f t="shared" si="52"/>
        <v>2.9109670654401603E-2</v>
      </c>
      <c r="AA93" s="291">
        <f t="shared" si="52"/>
        <v>3.3983077927671336E-2</v>
      </c>
      <c r="AB93" s="291">
        <f t="shared" si="52"/>
        <v>3.4470129174942597E-2</v>
      </c>
      <c r="AC93" s="291">
        <f t="shared" si="52"/>
        <v>3.409754064193414E-2</v>
      </c>
      <c r="AD93" s="291">
        <f t="shared" si="52"/>
        <v>3.4332180996235077E-2</v>
      </c>
      <c r="AE93" s="291">
        <f t="shared" si="52"/>
        <v>3.4388608073481847E-2</v>
      </c>
      <c r="AF93" s="291">
        <f t="shared" si="52"/>
        <v>3.4197670048853816E-2</v>
      </c>
      <c r="AG93" s="291">
        <f t="shared" si="52"/>
        <v>3.6539206628319373E-2</v>
      </c>
      <c r="AH93" s="291">
        <f t="shared" si="52"/>
        <v>3.6478043423415402E-2</v>
      </c>
      <c r="AI93" s="291">
        <f t="shared" si="52"/>
        <v>3.6363367929960283E-2</v>
      </c>
      <c r="AJ93" s="291">
        <f t="shared" si="52"/>
        <v>3.6273398035375035E-2</v>
      </c>
      <c r="AK93" s="291">
        <f t="shared" si="52"/>
        <v>3.5950099333878695E-2</v>
      </c>
      <c r="AL93" s="291">
        <f t="shared" si="52"/>
        <v>3.6214065770665181E-2</v>
      </c>
      <c r="AM93" s="291">
        <f t="shared" si="52"/>
        <v>3.6459993562470865E-2</v>
      </c>
      <c r="AN93" s="291">
        <f t="shared" si="52"/>
        <v>3.6688923971968004E-2</v>
      </c>
      <c r="AO93" s="291">
        <f t="shared" si="52"/>
        <v>3.6901870877820826E-2</v>
      </c>
      <c r="AP93" s="291">
        <f t="shared" si="52"/>
        <v>3.7099815674626377E-2</v>
      </c>
      <c r="AQ93" s="291">
        <f t="shared" si="52"/>
        <v>3.728370337518979E-2</v>
      </c>
      <c r="AR93" s="291">
        <f t="shared" si="52"/>
        <v>3.7454439767541925E-2</v>
      </c>
      <c r="AS93" s="291">
        <f t="shared" si="52"/>
        <v>3.7612889485419257E-2</v>
      </c>
      <c r="AT93" s="291">
        <f t="shared" si="52"/>
        <v>3.7759874859722174E-2</v>
      </c>
      <c r="AU93" s="291">
        <f t="shared" si="52"/>
        <v>3.7896175428849807E-2</v>
      </c>
      <c r="AV93" s="291">
        <f t="shared" si="52"/>
        <v>3.8022527997050505E-2</v>
      </c>
      <c r="AW93" s="291">
        <f t="shared" si="52"/>
        <v>3.8139627141465571E-2</v>
      </c>
      <c r="AX93" s="291">
        <f t="shared" si="52"/>
        <v>3.8248126079948007E-2</v>
      </c>
      <c r="AY93" s="291">
        <f t="shared" si="52"/>
        <v>3.834863782270357E-2</v>
      </c>
      <c r="AZ93" s="291">
        <f t="shared" si="52"/>
        <v>3.8441736541114976E-2</v>
      </c>
      <c r="BA93" s="291">
        <f t="shared" si="52"/>
        <v>3.8527959096638767E-2</v>
      </c>
      <c r="BB93" s="291">
        <f t="shared" si="52"/>
        <v>3.860780668133882E-2</v>
      </c>
      <c r="BC93" s="291">
        <f t="shared" si="52"/>
        <v>3.8681746529413072E-2</v>
      </c>
      <c r="BD93" s="291">
        <f t="shared" si="52"/>
        <v>3.8750213665994258E-2</v>
      </c>
      <c r="BE93" s="291">
        <f t="shared" si="52"/>
        <v>3.8813612665592565E-2</v>
      </c>
      <c r="BF93" s="291">
        <f t="shared" si="52"/>
        <v>3.8872319397850602E-2</v>
      </c>
      <c r="BG93" s="291">
        <f t="shared" si="52"/>
        <v>3.8926682742858446E-2</v>
      </c>
      <c r="BH93" s="291">
        <f t="shared" si="52"/>
        <v>3.8977026262194264E-2</v>
      </c>
      <c r="BI93" s="291">
        <f t="shared" si="52"/>
        <v>3.9023649815181881E-2</v>
      </c>
      <c r="BJ93" s="291">
        <f t="shared" si="52"/>
        <v>3.906683111265552E-2</v>
      </c>
      <c r="BK93" s="291">
        <f t="shared" si="52"/>
        <v>3.9106827202857117E-2</v>
      </c>
      <c r="BL93" s="291">
        <f t="shared" si="52"/>
        <v>3.914387588602241E-2</v>
      </c>
      <c r="BM93" s="291">
        <f t="shared" si="52"/>
        <v>3.9178197055791494E-2</v>
      </c>
      <c r="BN93" s="291">
        <f t="shared" si="52"/>
        <v>3.9209993966858675E-2</v>
      </c>
      <c r="BO93" s="291">
        <f t="shared" si="52"/>
        <v>3.9239454429297195E-2</v>
      </c>
      <c r="BP93" s="291">
        <f t="shared" si="52"/>
        <v>3.9266751930797018E-2</v>
      </c>
      <c r="BQ93" s="291">
        <f t="shared" ref="BQ93:CV100" si="53">IFERROR(BQ28/(BQ$39-BQ$37),0)</f>
        <v>3.9292046688673817E-2</v>
      </c>
      <c r="BR93" s="291">
        <f t="shared" si="53"/>
        <v>3.9315486633971421E-2</v>
      </c>
      <c r="BS93" s="291">
        <f t="shared" si="53"/>
        <v>3.9337208330319187E-2</v>
      </c>
      <c r="BT93" s="291">
        <f t="shared" si="53"/>
        <v>3.9357337830436281E-2</v>
      </c>
      <c r="BU93" s="291">
        <f t="shared" si="53"/>
        <v>3.9375991473323303E-2</v>
      </c>
      <c r="BV93" s="291">
        <f t="shared" si="53"/>
        <v>3.9393276625257184E-2</v>
      </c>
      <c r="BW93" s="291">
        <f t="shared" si="53"/>
        <v>3.9409292367726938E-2</v>
      </c>
      <c r="BX93" s="291">
        <f t="shared" si="53"/>
        <v>3.9424130135425214E-2</v>
      </c>
      <c r="BY93" s="291">
        <f t="shared" si="53"/>
        <v>3.9437874307353162E-2</v>
      </c>
      <c r="BZ93" s="291">
        <f t="shared" si="53"/>
        <v>3.9450602754012742E-2</v>
      </c>
      <c r="CA93" s="291">
        <f t="shared" si="53"/>
        <v>3.9462387343558385E-2</v>
      </c>
      <c r="CB93" s="291">
        <f t="shared" si="53"/>
        <v>3.9473294409663032E-2</v>
      </c>
      <c r="CC93" s="291">
        <f t="shared" si="53"/>
        <v>3.9483385183727987E-2</v>
      </c>
      <c r="CD93" s="291">
        <f t="shared" si="53"/>
        <v>3.9492716193934234E-2</v>
      </c>
      <c r="CE93" s="291">
        <f t="shared" si="53"/>
        <v>3.9501339633498923E-2</v>
      </c>
      <c r="CF93" s="291">
        <f t="shared" si="53"/>
        <v>3.950930370036581E-2</v>
      </c>
      <c r="CG93" s="291">
        <f t="shared" si="53"/>
        <v>3.9516652910425241E-2</v>
      </c>
      <c r="CH93" s="291">
        <f t="shared" si="53"/>
        <v>3.9523428386228888E-2</v>
      </c>
      <c r="CI93" s="291">
        <f t="shared" si="53"/>
        <v>3.9529668123037792E-2</v>
      </c>
      <c r="CJ93" s="291">
        <f t="shared" si="53"/>
        <v>3.9535407233920336E-2</v>
      </c>
      <c r="CK93" s="291">
        <f t="shared" si="53"/>
        <v>3.9540678175499951E-2</v>
      </c>
      <c r="CL93" s="291">
        <f t="shared" si="53"/>
        <v>3.9545510955841266E-2</v>
      </c>
      <c r="CM93" s="291">
        <f t="shared" si="53"/>
        <v>3.954993332585801E-2</v>
      </c>
      <c r="CN93" s="291">
        <f t="shared" si="53"/>
        <v>3.9553970955525777E-2</v>
      </c>
      <c r="CO93" s="291">
        <f t="shared" si="53"/>
        <v>3.9557647596089644E-2</v>
      </c>
      <c r="CP93" s="291">
        <f t="shared" si="53"/>
        <v>3.9560985229368045E-2</v>
      </c>
      <c r="CQ93" s="291">
        <f t="shared" si="53"/>
        <v>3.9564004205171838E-2</v>
      </c>
      <c r="CR93" s="291">
        <f t="shared" si="53"/>
        <v>3.9566723367780561E-2</v>
      </c>
      <c r="CS93" s="291">
        <f t="shared" si="53"/>
        <v>3.9569160172345436E-2</v>
      </c>
      <c r="CT93" s="291">
        <f t="shared" si="53"/>
        <v>3.9571330792022345E-2</v>
      </c>
      <c r="CU93" s="291">
        <f t="shared" si="53"/>
        <v>3.9573250216575304E-2</v>
      </c>
      <c r="CV93" s="291">
        <f t="shared" si="53"/>
        <v>3.9574932343133064E-2</v>
      </c>
    </row>
    <row r="94" spans="2:100" outlineLevel="1" x14ac:dyDescent="0.3">
      <c r="B94" s="154">
        <v>18</v>
      </c>
      <c r="C94" s="242" t="s">
        <v>187</v>
      </c>
      <c r="D94" s="143" t="s">
        <v>78</v>
      </c>
      <c r="E94" s="291">
        <f t="shared" si="52"/>
        <v>8.4764511035751409E-3</v>
      </c>
      <c r="F94" s="291">
        <f t="shared" si="52"/>
        <v>9.1604663270484186E-3</v>
      </c>
      <c r="G94" s="291">
        <f t="shared" si="52"/>
        <v>9.7526282805095316E-3</v>
      </c>
      <c r="H94" s="291">
        <f t="shared" si="52"/>
        <v>1.0635387189068339E-2</v>
      </c>
      <c r="I94" s="291">
        <f t="shared" si="52"/>
        <v>1.2588794279531449E-2</v>
      </c>
      <c r="J94" s="291">
        <f t="shared" si="52"/>
        <v>1.7755593803786576E-2</v>
      </c>
      <c r="K94" s="291">
        <f t="shared" si="52"/>
        <v>2.0435542991303516E-2</v>
      </c>
      <c r="L94" s="291">
        <f t="shared" si="52"/>
        <v>3.6974992831378943E-2</v>
      </c>
      <c r="M94" s="291">
        <f t="shared" si="52"/>
        <v>3.7569858134250449E-2</v>
      </c>
      <c r="N94" s="291">
        <f t="shared" si="52"/>
        <v>3.6963895379513077E-2</v>
      </c>
      <c r="O94" s="291">
        <f t="shared" si="52"/>
        <v>3.7718391956699411E-2</v>
      </c>
      <c r="P94" s="291">
        <f t="shared" si="52"/>
        <v>3.7866493562696092E-2</v>
      </c>
      <c r="Q94" s="291">
        <f t="shared" si="52"/>
        <v>3.7525370446672465E-2</v>
      </c>
      <c r="R94" s="291">
        <f t="shared" si="52"/>
        <v>3.6146866735823971E-2</v>
      </c>
      <c r="S94" s="291">
        <f t="shared" si="52"/>
        <v>3.4880121566861773E-2</v>
      </c>
      <c r="T94" s="291">
        <f t="shared" si="52"/>
        <v>3.3742995587558541E-2</v>
      </c>
      <c r="U94" s="291">
        <f t="shared" si="52"/>
        <v>3.2495345718712161E-2</v>
      </c>
      <c r="V94" s="291">
        <f t="shared" si="52"/>
        <v>3.1263569257490229E-2</v>
      </c>
      <c r="W94" s="291">
        <f t="shared" si="52"/>
        <v>3.0151890296162269E-2</v>
      </c>
      <c r="X94" s="291">
        <f t="shared" si="52"/>
        <v>2.9395823002317991E-2</v>
      </c>
      <c r="Y94" s="291">
        <f t="shared" si="52"/>
        <v>2.8851604126516269E-2</v>
      </c>
      <c r="Z94" s="291">
        <f t="shared" si="52"/>
        <v>3.0205900576712262E-2</v>
      </c>
      <c r="AA94" s="291">
        <f t="shared" si="52"/>
        <v>3.4427664392792143E-2</v>
      </c>
      <c r="AB94" s="291">
        <f t="shared" si="52"/>
        <v>3.4780036343658879E-2</v>
      </c>
      <c r="AC94" s="291">
        <f t="shared" si="52"/>
        <v>3.4292066138668892E-2</v>
      </c>
      <c r="AD94" s="291">
        <f t="shared" si="52"/>
        <v>3.4584108944841777E-2</v>
      </c>
      <c r="AE94" s="291">
        <f t="shared" si="52"/>
        <v>3.4612638093504532E-2</v>
      </c>
      <c r="AF94" s="291">
        <f t="shared" si="52"/>
        <v>3.4754408673987783E-2</v>
      </c>
      <c r="AG94" s="291">
        <f t="shared" si="52"/>
        <v>3.6881947962924329E-2</v>
      </c>
      <c r="AH94" s="291">
        <f t="shared" si="52"/>
        <v>3.6774854191710074E-2</v>
      </c>
      <c r="AI94" s="291">
        <f t="shared" si="52"/>
        <v>3.6599589564909274E-2</v>
      </c>
      <c r="AJ94" s="291">
        <f t="shared" si="52"/>
        <v>3.6435398595013331E-2</v>
      </c>
      <c r="AK94" s="291">
        <f t="shared" si="52"/>
        <v>3.6213041953955825E-2</v>
      </c>
      <c r="AL94" s="291">
        <f t="shared" si="52"/>
        <v>3.6443270408214053E-2</v>
      </c>
      <c r="AM94" s="291">
        <f t="shared" si="52"/>
        <v>3.6655755706207944E-2</v>
      </c>
      <c r="AN94" s="291">
        <f t="shared" si="52"/>
        <v>3.6851580219547236E-2</v>
      </c>
      <c r="AO94" s="291">
        <f t="shared" si="52"/>
        <v>3.7031792825650653E-2</v>
      </c>
      <c r="AP94" s="291">
        <f t="shared" si="52"/>
        <v>3.7197404300947007E-2</v>
      </c>
      <c r="AQ94" s="291">
        <f t="shared" si="52"/>
        <v>3.734938391023071E-2</v>
      </c>
      <c r="AR94" s="291">
        <f t="shared" si="52"/>
        <v>3.748865703743965E-2</v>
      </c>
      <c r="AS94" s="291">
        <f t="shared" si="52"/>
        <v>3.7616103711156972E-2</v>
      </c>
      <c r="AT94" s="291">
        <f t="shared" si="52"/>
        <v>3.7732557888421857E-2</v>
      </c>
      <c r="AU94" s="291">
        <f t="shared" si="52"/>
        <v>3.7838807372077857E-2</v>
      </c>
      <c r="AV94" s="291">
        <f t="shared" si="52"/>
        <v>3.7935594249177043E-2</v>
      </c>
      <c r="AW94" s="291">
        <f t="shared" si="52"/>
        <v>3.8023615750352624E-2</v>
      </c>
      <c r="AX94" s="291">
        <f t="shared" si="52"/>
        <v>3.8103525442159961E-2</v>
      </c>
      <c r="AY94" s="291">
        <f t="shared" si="52"/>
        <v>3.8175934675884114E-2</v>
      </c>
      <c r="AZ94" s="291">
        <f t="shared" si="52"/>
        <v>3.8241414227029265E-2</v>
      </c>
      <c r="BA94" s="291">
        <f t="shared" si="52"/>
        <v>3.8300496069528171E-2</v>
      </c>
      <c r="BB94" s="291">
        <f t="shared" si="52"/>
        <v>3.8353675237588043E-2</v>
      </c>
      <c r="BC94" s="291">
        <f t="shared" si="52"/>
        <v>3.8401411736011429E-2</v>
      </c>
      <c r="BD94" s="291">
        <f t="shared" si="52"/>
        <v>3.8444132466825015E-2</v>
      </c>
      <c r="BE94" s="291">
        <f t="shared" si="52"/>
        <v>3.8482233146159735E-2</v>
      </c>
      <c r="BF94" s="291">
        <f t="shared" si="52"/>
        <v>3.8516080190614824E-2</v>
      </c>
      <c r="BG94" s="291">
        <f t="shared" si="52"/>
        <v>3.8546012556875668E-2</v>
      </c>
      <c r="BH94" s="291">
        <f t="shared" si="52"/>
        <v>3.8572343522213393E-2</v>
      </c>
      <c r="BI94" s="291">
        <f t="shared" si="52"/>
        <v>3.85953623967457E-2</v>
      </c>
      <c r="BJ94" s="291">
        <f t="shared" si="52"/>
        <v>3.8615336161055336E-2</v>
      </c>
      <c r="BK94" s="291">
        <f t="shared" si="52"/>
        <v>3.8632511025009843E-2</v>
      </c>
      <c r="BL94" s="291">
        <f t="shared" si="52"/>
        <v>3.8647113905467823E-2</v>
      </c>
      <c r="BM94" s="291">
        <f t="shared" si="52"/>
        <v>3.8659353822047084E-2</v>
      </c>
      <c r="BN94" s="291">
        <f t="shared" si="52"/>
        <v>3.8669423211322294E-2</v>
      </c>
      <c r="BO94" s="291">
        <f t="shared" si="52"/>
        <v>3.8677499160756405E-2</v>
      </c>
      <c r="BP94" s="291">
        <f t="shared" si="52"/>
        <v>3.8683744564393427E-2</v>
      </c>
      <c r="BQ94" s="291">
        <f t="shared" si="53"/>
        <v>3.8688309202884692E-2</v>
      </c>
      <c r="BR94" s="291">
        <f t="shared" si="53"/>
        <v>3.8691330750815149E-2</v>
      </c>
      <c r="BS94" s="291">
        <f t="shared" si="53"/>
        <v>3.8692935714570262E-2</v>
      </c>
      <c r="BT94" s="291">
        <f t="shared" si="53"/>
        <v>3.8693240304155205E-2</v>
      </c>
      <c r="BU94" s="291">
        <f t="shared" si="53"/>
        <v>3.8692351242471154E-2</v>
      </c>
      <c r="BV94" s="291">
        <f t="shared" si="53"/>
        <v>3.8690366515579409E-2</v>
      </c>
      <c r="BW94" s="291">
        <f t="shared" si="53"/>
        <v>3.8687376067460068E-2</v>
      </c>
      <c r="BX94" s="291">
        <f t="shared" si="53"/>
        <v>3.8683462442708177E-2</v>
      </c>
      <c r="BY94" s="291">
        <f t="shared" si="53"/>
        <v>3.8678701380515608E-2</v>
      </c>
      <c r="BZ94" s="291">
        <f t="shared" si="53"/>
        <v>3.8673162363170407E-2</v>
      </c>
      <c r="CA94" s="291">
        <f t="shared" si="53"/>
        <v>3.8666909122172501E-2</v>
      </c>
      <c r="CB94" s="291">
        <f t="shared" si="53"/>
        <v>3.8660000104921474E-2</v>
      </c>
      <c r="CC94" s="291">
        <f t="shared" si="53"/>
        <v>3.8652488904782074E-2</v>
      </c>
      <c r="CD94" s="291">
        <f t="shared" si="53"/>
        <v>3.8644424657179842E-2</v>
      </c>
      <c r="CE94" s="291">
        <f t="shared" si="53"/>
        <v>3.8635852404226539E-2</v>
      </c>
      <c r="CF94" s="291">
        <f t="shared" si="53"/>
        <v>3.8626813430222652E-2</v>
      </c>
      <c r="CG94" s="291">
        <f t="shared" si="53"/>
        <v>3.861734557023639E-2</v>
      </c>
      <c r="CH94" s="291">
        <f t="shared" si="53"/>
        <v>3.8607483493814571E-2</v>
      </c>
      <c r="CI94" s="291">
        <f t="shared" si="53"/>
        <v>3.859725896574228E-2</v>
      </c>
      <c r="CJ94" s="291">
        <f t="shared" si="53"/>
        <v>3.8586701085636062E-2</v>
      </c>
      <c r="CK94" s="291">
        <f t="shared" si="53"/>
        <v>3.8575836508029065E-2</v>
      </c>
      <c r="CL94" s="291">
        <f t="shared" si="53"/>
        <v>3.8564689644487504E-2</v>
      </c>
      <c r="CM94" s="291">
        <f t="shared" si="53"/>
        <v>3.8553282849184904E-2</v>
      </c>
      <c r="CN94" s="291">
        <f t="shared" si="53"/>
        <v>3.8541636589254906E-2</v>
      </c>
      <c r="CO94" s="291">
        <f t="shared" si="53"/>
        <v>3.8529769601143606E-2</v>
      </c>
      <c r="CP94" s="291">
        <f t="shared" si="53"/>
        <v>3.8517699034090094E-2</v>
      </c>
      <c r="CQ94" s="291">
        <f t="shared" si="53"/>
        <v>3.8505440581776178E-2</v>
      </c>
      <c r="CR94" s="291">
        <f t="shared" si="53"/>
        <v>3.8493008603106567E-2</v>
      </c>
      <c r="CS94" s="291">
        <f t="shared" si="53"/>
        <v>3.8480416233004251E-2</v>
      </c>
      <c r="CT94" s="291">
        <f t="shared" si="53"/>
        <v>3.8467675484037338E-2</v>
      </c>
      <c r="CU94" s="291">
        <f t="shared" si="53"/>
        <v>3.8454797339627977E-2</v>
      </c>
      <c r="CV94" s="291">
        <f t="shared" si="53"/>
        <v>3.8441791839534355E-2</v>
      </c>
    </row>
    <row r="95" spans="2:100" outlineLevel="1" x14ac:dyDescent="0.3">
      <c r="B95" s="154">
        <v>19</v>
      </c>
      <c r="C95" s="242" t="s">
        <v>188</v>
      </c>
      <c r="D95" s="143" t="s">
        <v>78</v>
      </c>
      <c r="E95" s="291">
        <f t="shared" si="52"/>
        <v>7.3854527491643259E-3</v>
      </c>
      <c r="F95" s="291">
        <f t="shared" si="52"/>
        <v>8.0269409973704846E-3</v>
      </c>
      <c r="G95" s="291">
        <f t="shared" si="52"/>
        <v>8.5766795997549525E-3</v>
      </c>
      <c r="H95" s="291">
        <f t="shared" si="52"/>
        <v>9.5214271196510381E-3</v>
      </c>
      <c r="I95" s="291">
        <f t="shared" si="52"/>
        <v>1.145975443383356E-2</v>
      </c>
      <c r="J95" s="291">
        <f t="shared" si="52"/>
        <v>1.6771084337349397E-2</v>
      </c>
      <c r="K95" s="291">
        <f t="shared" si="52"/>
        <v>1.9453295321147073E-2</v>
      </c>
      <c r="L95" s="291">
        <f t="shared" si="52"/>
        <v>3.674861532424805E-2</v>
      </c>
      <c r="M95" s="291">
        <f t="shared" si="52"/>
        <v>3.7385616901062457E-2</v>
      </c>
      <c r="N95" s="291">
        <f t="shared" si="52"/>
        <v>3.6707620411547445E-2</v>
      </c>
      <c r="O95" s="291">
        <f t="shared" si="52"/>
        <v>3.7548767135962002E-2</v>
      </c>
      <c r="P95" s="291">
        <f t="shared" si="52"/>
        <v>3.7634657887822442E-2</v>
      </c>
      <c r="Q95" s="291">
        <f t="shared" si="52"/>
        <v>3.7159120389445896E-2</v>
      </c>
      <c r="R95" s="291">
        <f t="shared" si="52"/>
        <v>3.5591660213608406E-2</v>
      </c>
      <c r="S95" s="291">
        <f t="shared" si="52"/>
        <v>3.4331382260243133E-2</v>
      </c>
      <c r="T95" s="291">
        <f t="shared" si="52"/>
        <v>3.3052705665791396E-2</v>
      </c>
      <c r="U95" s="291">
        <f t="shared" si="52"/>
        <v>3.1818359349572327E-2</v>
      </c>
      <c r="V95" s="291">
        <f t="shared" si="52"/>
        <v>3.030829353017803E-2</v>
      </c>
      <c r="W95" s="291">
        <f t="shared" si="52"/>
        <v>2.9116274640510427E-2</v>
      </c>
      <c r="X95" s="291">
        <f t="shared" si="52"/>
        <v>2.8207996494181955E-2</v>
      </c>
      <c r="Y95" s="291">
        <f t="shared" si="52"/>
        <v>2.7729282394286361E-2</v>
      </c>
      <c r="Z95" s="291">
        <f t="shared" si="52"/>
        <v>2.9193079452838281E-2</v>
      </c>
      <c r="AA95" s="291">
        <f t="shared" si="52"/>
        <v>3.3941397946566261E-2</v>
      </c>
      <c r="AB95" s="291">
        <f t="shared" si="52"/>
        <v>3.4399695727507076E-2</v>
      </c>
      <c r="AC95" s="291">
        <f t="shared" si="52"/>
        <v>3.4055856606919552E-2</v>
      </c>
      <c r="AD95" s="291">
        <f t="shared" si="52"/>
        <v>3.4346176993379891E-2</v>
      </c>
      <c r="AE95" s="291">
        <f t="shared" si="52"/>
        <v>3.436060432097901E-2</v>
      </c>
      <c r="AF95" s="291">
        <f t="shared" si="52"/>
        <v>3.4253343911367209E-2</v>
      </c>
      <c r="AG95" s="291">
        <f t="shared" si="52"/>
        <v>3.647959943969243E-2</v>
      </c>
      <c r="AH95" s="291">
        <f t="shared" si="52"/>
        <v>3.6359319116097535E-2</v>
      </c>
      <c r="AI95" s="291">
        <f t="shared" si="52"/>
        <v>3.618620170374854E-2</v>
      </c>
      <c r="AJ95" s="291">
        <f t="shared" si="52"/>
        <v>3.6155579446547181E-2</v>
      </c>
      <c r="AK95" s="291">
        <f t="shared" si="52"/>
        <v>3.5906275563865844E-2</v>
      </c>
      <c r="AL95" s="291">
        <f t="shared" si="52"/>
        <v>3.6168100607282365E-2</v>
      </c>
      <c r="AM95" s="291">
        <f t="shared" si="52"/>
        <v>3.6411885462296872E-2</v>
      </c>
      <c r="AN95" s="291">
        <f t="shared" si="52"/>
        <v>3.663867270551624E-2</v>
      </c>
      <c r="AO95" s="291">
        <f t="shared" si="52"/>
        <v>3.6849477356015778E-2</v>
      </c>
      <c r="AP95" s="291">
        <f t="shared" si="52"/>
        <v>3.7045281789980719E-2</v>
      </c>
      <c r="AQ95" s="291">
        <f t="shared" si="52"/>
        <v>3.7227031857373263E-2</v>
      </c>
      <c r="AR95" s="291">
        <f t="shared" si="52"/>
        <v>3.7395634052840208E-2</v>
      </c>
      <c r="AS95" s="291">
        <f t="shared" si="52"/>
        <v>3.7551953599437936E-2</v>
      </c>
      <c r="AT95" s="291">
        <f t="shared" si="52"/>
        <v>3.7696813312590775E-2</v>
      </c>
      <c r="AU95" s="291">
        <f t="shared" si="52"/>
        <v>3.7830993122116366E-2</v>
      </c>
      <c r="AV95" s="291">
        <f t="shared" si="52"/>
        <v>3.7955230141422554E-2</v>
      </c>
      <c r="AW95" s="291">
        <f t="shared" si="52"/>
        <v>3.8070219184542391E-2</v>
      </c>
      <c r="AX95" s="291">
        <f t="shared" si="52"/>
        <v>3.8176613643096845E-2</v>
      </c>
      <c r="AY95" s="291">
        <f t="shared" si="52"/>
        <v>3.8275026646254907E-2</v>
      </c>
      <c r="AZ95" s="291">
        <f t="shared" si="52"/>
        <v>3.8366032437084731E-2</v>
      </c>
      <c r="BA95" s="291">
        <f t="shared" si="52"/>
        <v>3.8450167908225835E-2</v>
      </c>
      <c r="BB95" s="291">
        <f t="shared" si="52"/>
        <v>3.85279342484919E-2</v>
      </c>
      <c r="BC95" s="291">
        <f t="shared" si="52"/>
        <v>3.8599798659808844E-2</v>
      </c>
      <c r="BD95" s="291">
        <f t="shared" si="52"/>
        <v>3.8666196110818715E-2</v>
      </c>
      <c r="BE95" s="291">
        <f t="shared" si="52"/>
        <v>3.8727531099566795E-2</v>
      </c>
      <c r="BF95" s="291">
        <f t="shared" si="52"/>
        <v>3.878417940299083E-2</v>
      </c>
      <c r="BG95" s="291">
        <f t="shared" si="52"/>
        <v>3.8836489795506662E-2</v>
      </c>
      <c r="BH95" s="291">
        <f t="shared" si="52"/>
        <v>3.8884785722900564E-2</v>
      </c>
      <c r="BI95" s="291">
        <f t="shared" si="52"/>
        <v>3.8929366921061422E-2</v>
      </c>
      <c r="BJ95" s="291">
        <f t="shared" si="52"/>
        <v>3.8970510971882068E-2</v>
      </c>
      <c r="BK95" s="291">
        <f t="shared" si="52"/>
        <v>3.9008474790991475E-2</v>
      </c>
      <c r="BL95" s="291">
        <f t="shared" si="52"/>
        <v>3.9043496043907326E-2</v>
      </c>
      <c r="BM95" s="291">
        <f t="shared" si="52"/>
        <v>3.9075794488775288E-2</v>
      </c>
      <c r="BN95" s="291">
        <f t="shared" si="52"/>
        <v>3.9105573245137533E-2</v>
      </c>
      <c r="BO95" s="291">
        <f t="shared" si="52"/>
        <v>3.9133019989191199E-2</v>
      </c>
      <c r="BP95" s="291">
        <f t="shared" si="52"/>
        <v>3.9158308076797918E-2</v>
      </c>
      <c r="BQ95" s="291">
        <f t="shared" si="53"/>
        <v>3.9181597596122844E-2</v>
      </c>
      <c r="BR95" s="291">
        <f t="shared" si="53"/>
        <v>3.9203036352243772E-2</v>
      </c>
      <c r="BS95" s="291">
        <f t="shared" si="53"/>
        <v>3.9222760786408142E-2</v>
      </c>
      <c r="BT95" s="291">
        <f t="shared" si="53"/>
        <v>3.9240896832844652E-2</v>
      </c>
      <c r="BU95" s="291">
        <f t="shared" si="53"/>
        <v>3.9257560716182478E-2</v>
      </c>
      <c r="BV95" s="291">
        <f t="shared" si="53"/>
        <v>3.9272859692605883E-2</v>
      </c>
      <c r="BW95" s="291">
        <f t="shared" si="53"/>
        <v>3.9286892737891523E-2</v>
      </c>
      <c r="BX95" s="291">
        <f t="shared" si="53"/>
        <v>3.9299751185452578E-2</v>
      </c>
      <c r="BY95" s="291">
        <f t="shared" si="53"/>
        <v>3.9311519317454739E-2</v>
      </c>
      <c r="BZ95" s="291">
        <f t="shared" si="53"/>
        <v>3.932227491198529E-2</v>
      </c>
      <c r="CA95" s="291">
        <f t="shared" si="53"/>
        <v>3.9332089749152858E-2</v>
      </c>
      <c r="CB95" s="291">
        <f t="shared" si="53"/>
        <v>3.9341030078878333E-2</v>
      </c>
      <c r="CC95" s="291">
        <f t="shared" si="53"/>
        <v>3.9349157053010675E-2</v>
      </c>
      <c r="CD95" s="291">
        <f t="shared" si="53"/>
        <v>3.9356527124269229E-2</v>
      </c>
      <c r="CE95" s="291">
        <f t="shared" si="53"/>
        <v>3.9363192414379654E-2</v>
      </c>
      <c r="CF95" s="291">
        <f t="shared" si="53"/>
        <v>3.9369201053634985E-2</v>
      </c>
      <c r="CG95" s="291">
        <f t="shared" si="53"/>
        <v>3.9374597493980083E-2</v>
      </c>
      <c r="CH95" s="291">
        <f t="shared" si="53"/>
        <v>3.9379422797586584E-2</v>
      </c>
      <c r="CI95" s="291">
        <f t="shared" si="53"/>
        <v>3.9383714902758812E-2</v>
      </c>
      <c r="CJ95" s="291">
        <f t="shared" si="53"/>
        <v>3.9387508868888664E-2</v>
      </c>
      <c r="CK95" s="291">
        <f t="shared" si="53"/>
        <v>3.9390837102060552E-2</v>
      </c>
      <c r="CL95" s="291">
        <f t="shared" si="53"/>
        <v>3.9393729562796291E-2</v>
      </c>
      <c r="CM95" s="291">
        <f t="shared" si="53"/>
        <v>3.9396213957323747E-2</v>
      </c>
      <c r="CN95" s="291">
        <f t="shared" si="53"/>
        <v>3.9398315913653392E-2</v>
      </c>
      <c r="CO95" s="291">
        <f t="shared" si="53"/>
        <v>3.9400059143653104E-2</v>
      </c>
      <c r="CP95" s="291">
        <f t="shared" si="53"/>
        <v>3.940146559222317E-2</v>
      </c>
      <c r="CQ95" s="291">
        <f t="shared" si="53"/>
        <v>3.9402555574590561E-2</v>
      </c>
      <c r="CR95" s="291">
        <f t="shared" si="53"/>
        <v>3.9403347902664886E-2</v>
      </c>
      <c r="CS95" s="291">
        <f t="shared" si="53"/>
        <v>3.9403860001325723E-2</v>
      </c>
      <c r="CT95" s="291">
        <f t="shared" si="53"/>
        <v>3.9404108015444611E-2</v>
      </c>
      <c r="CU95" s="291">
        <f t="shared" si="53"/>
        <v>3.9404106908382218E-2</v>
      </c>
      <c r="CV95" s="291">
        <f t="shared" si="53"/>
        <v>3.9403870552643459E-2</v>
      </c>
    </row>
    <row r="96" spans="2:100" outlineLevel="1" x14ac:dyDescent="0.3">
      <c r="B96" s="154">
        <v>20</v>
      </c>
      <c r="C96" s="242" t="s">
        <v>189</v>
      </c>
      <c r="D96" s="143" t="s">
        <v>78</v>
      </c>
      <c r="E96" s="291">
        <f t="shared" si="52"/>
        <v>2.2032105657129524E-2</v>
      </c>
      <c r="F96" s="291">
        <f t="shared" si="52"/>
        <v>2.3375664792835066E-2</v>
      </c>
      <c r="G96" s="291">
        <f t="shared" si="52"/>
        <v>2.4652672642645392E-2</v>
      </c>
      <c r="H96" s="291">
        <f t="shared" si="52"/>
        <v>2.6203467738152936E-2</v>
      </c>
      <c r="I96" s="291">
        <f t="shared" si="52"/>
        <v>2.7623841558074989E-2</v>
      </c>
      <c r="J96" s="291">
        <f t="shared" si="52"/>
        <v>3.2716006884681584E-2</v>
      </c>
      <c r="K96" s="291">
        <f t="shared" si="52"/>
        <v>3.3651964894627982E-2</v>
      </c>
      <c r="L96" s="291">
        <f t="shared" si="52"/>
        <v>4.1125247128778616E-2</v>
      </c>
      <c r="M96" s="291">
        <f t="shared" si="52"/>
        <v>4.0794079715040225E-2</v>
      </c>
      <c r="N96" s="291">
        <f t="shared" si="52"/>
        <v>4.1245194844350644E-2</v>
      </c>
      <c r="O96" s="291">
        <f t="shared" si="52"/>
        <v>4.0864161359465835E-2</v>
      </c>
      <c r="P96" s="291">
        <f t="shared" si="52"/>
        <v>4.069488879615462E-2</v>
      </c>
      <c r="Q96" s="291">
        <f t="shared" si="52"/>
        <v>4.0302766713973967E-2</v>
      </c>
      <c r="R96" s="291">
        <f t="shared" si="52"/>
        <v>4.1289832415294478E-2</v>
      </c>
      <c r="S96" s="291">
        <f t="shared" si="52"/>
        <v>4.1507203962179197E-2</v>
      </c>
      <c r="T96" s="291">
        <f t="shared" si="52"/>
        <v>4.1877588587206624E-2</v>
      </c>
      <c r="U96" s="291">
        <f t="shared" si="52"/>
        <v>4.1882022106208748E-2</v>
      </c>
      <c r="V96" s="291">
        <f t="shared" si="52"/>
        <v>4.4054339060852307E-2</v>
      </c>
      <c r="W96" s="291">
        <f t="shared" si="52"/>
        <v>4.6995524235787067E-2</v>
      </c>
      <c r="X96" s="291">
        <f t="shared" si="52"/>
        <v>4.6440556779260317E-2</v>
      </c>
      <c r="Y96" s="291">
        <f t="shared" si="52"/>
        <v>4.4337376714658205E-2</v>
      </c>
      <c r="Z96" s="291">
        <f t="shared" si="52"/>
        <v>4.3408321814975455E-2</v>
      </c>
      <c r="AA96" s="291">
        <f t="shared" si="52"/>
        <v>4.086027481000875E-2</v>
      </c>
      <c r="AB96" s="291">
        <f t="shared" si="52"/>
        <v>4.0372452070039019E-2</v>
      </c>
      <c r="AC96" s="291">
        <f t="shared" si="52"/>
        <v>4.0211199110740586E-2</v>
      </c>
      <c r="AD96" s="291">
        <f t="shared" si="52"/>
        <v>4.0000559839885791E-2</v>
      </c>
      <c r="AE96" s="291">
        <f t="shared" si="52"/>
        <v>4.0115375460311679E-2</v>
      </c>
      <c r="AF96" s="291">
        <f t="shared" si="52"/>
        <v>4.0753267359806257E-2</v>
      </c>
      <c r="AG96" s="291">
        <f t="shared" si="52"/>
        <v>4.0860727803773138E-2</v>
      </c>
      <c r="AH96" s="291">
        <f t="shared" si="52"/>
        <v>4.1330899485033316E-2</v>
      </c>
      <c r="AI96" s="291">
        <f t="shared" si="52"/>
        <v>4.1412605376994968E-2</v>
      </c>
      <c r="AJ96" s="291">
        <f t="shared" si="52"/>
        <v>4.1486870591007495E-2</v>
      </c>
      <c r="AK96" s="291">
        <f t="shared" si="52"/>
        <v>4.1428070585485567E-2</v>
      </c>
      <c r="AL96" s="291">
        <f t="shared" si="52"/>
        <v>4.1403070233623301E-2</v>
      </c>
      <c r="AM96" s="291">
        <f t="shared" si="52"/>
        <v>4.1370033893693911E-2</v>
      </c>
      <c r="AN96" s="291">
        <f t="shared" si="52"/>
        <v>4.1330016879131522E-2</v>
      </c>
      <c r="AO96" s="291">
        <f t="shared" si="52"/>
        <v>4.1283989625659642E-2</v>
      </c>
      <c r="AP96" s="291">
        <f t="shared" si="52"/>
        <v>4.1232840360717789E-2</v>
      </c>
      <c r="AQ96" s="291">
        <f t="shared" si="52"/>
        <v>4.1177378410898101E-2</v>
      </c>
      <c r="AR96" s="291">
        <f t="shared" si="52"/>
        <v>4.1118337977357769E-2</v>
      </c>
      <c r="AS96" s="291">
        <f t="shared" si="52"/>
        <v>4.1056382232837425E-2</v>
      </c>
      <c r="AT96" s="291">
        <f t="shared" si="52"/>
        <v>4.0992107616351574E-2</v>
      </c>
      <c r="AU96" s="291">
        <f t="shared" si="52"/>
        <v>4.0926048222375035E-2</v>
      </c>
      <c r="AV96" s="291">
        <f t="shared" si="52"/>
        <v>4.0858680200163859E-2</v>
      </c>
      <c r="AW96" s="291">
        <f t="shared" si="52"/>
        <v>4.0790426095603724E-2</v>
      </c>
      <c r="AX96" s="291">
        <f t="shared" si="52"/>
        <v>4.0721659082658818E-2</v>
      </c>
      <c r="AY96" s="291">
        <f t="shared" si="52"/>
        <v>4.0652707044171683E-2</v>
      </c>
      <c r="AZ96" s="291">
        <f t="shared" si="52"/>
        <v>4.0583856472558189E-2</v>
      </c>
      <c r="BA96" s="291">
        <f t="shared" si="52"/>
        <v>4.0515356170006026E-2</v>
      </c>
      <c r="BB96" s="291">
        <f t="shared" si="52"/>
        <v>4.0447420735292498E-2</v>
      </c>
      <c r="BC96" s="291">
        <f t="shared" si="52"/>
        <v>4.0380233830463096E-2</v>
      </c>
      <c r="BD96" s="291">
        <f t="shared" si="52"/>
        <v>4.0313951225532649E-2</v>
      </c>
      <c r="BE96" s="291">
        <f t="shared" si="52"/>
        <v>4.0248703623250559E-2</v>
      </c>
      <c r="BF96" s="291">
        <f t="shared" si="52"/>
        <v>4.0184599268965039E-2</v>
      </c>
      <c r="BG96" s="291">
        <f t="shared" si="52"/>
        <v>4.0121726352868529E-2</v>
      </c>
      <c r="BH96" s="291">
        <f t="shared" si="52"/>
        <v>4.0060155213532636E-2</v>
      </c>
      <c r="BI96" s="291">
        <f t="shared" si="52"/>
        <v>3.9999940352754677E-2</v>
      </c>
      <c r="BJ96" s="291">
        <f t="shared" si="52"/>
        <v>3.9941122272437971E-2</v>
      </c>
      <c r="BK96" s="291">
        <f t="shared" si="52"/>
        <v>3.9883729144592227E-2</v>
      </c>
      <c r="BL96" s="291">
        <f t="shared" si="52"/>
        <v>3.982777832564318E-2</v>
      </c>
      <c r="BM96" s="291">
        <f t="shared" si="52"/>
        <v>3.977327772613682E-2</v>
      </c>
      <c r="BN96" s="291">
        <f t="shared" si="52"/>
        <v>3.9720227046666043E-2</v>
      </c>
      <c r="BO96" s="291">
        <f t="shared" si="52"/>
        <v>3.966861889047324E-2</v>
      </c>
      <c r="BP96" s="291">
        <f t="shared" ref="BP96" si="54">IFERROR(BP31/(BP$39-BP$37),0)</f>
        <v>3.9618439762726873E-2</v>
      </c>
      <c r="BQ96" s="291">
        <f t="shared" si="53"/>
        <v>3.9569670965960362E-2</v>
      </c>
      <c r="BR96" s="291">
        <f t="shared" si="53"/>
        <v>3.9522289400616216E-2</v>
      </c>
      <c r="BS96" s="291">
        <f t="shared" si="53"/>
        <v>3.9476268279079497E-2</v>
      </c>
      <c r="BT96" s="291">
        <f t="shared" si="53"/>
        <v>3.9431577761018903E-2</v>
      </c>
      <c r="BU96" s="291">
        <f t="shared" si="53"/>
        <v>3.9388185517298308E-2</v>
      </c>
      <c r="BV96" s="291">
        <f t="shared" si="53"/>
        <v>3.9346057229178381E-2</v>
      </c>
      <c r="BW96" s="291">
        <f t="shared" si="53"/>
        <v>3.9305157029005007E-2</v>
      </c>
      <c r="BX96" s="291">
        <f t="shared" si="53"/>
        <v>3.9265447888083248E-2</v>
      </c>
      <c r="BY96" s="291">
        <f t="shared" si="53"/>
        <v>3.9226891956962384E-2</v>
      </c>
      <c r="BZ96" s="291">
        <f t="shared" si="53"/>
        <v>3.9189450862913346E-2</v>
      </c>
      <c r="CA96" s="291">
        <f t="shared" si="53"/>
        <v>3.9153085968963303E-2</v>
      </c>
      <c r="CB96" s="291">
        <f t="shared" si="53"/>
        <v>3.9117758598464489E-2</v>
      </c>
      <c r="CC96" s="291">
        <f t="shared" si="53"/>
        <v>3.9083430228814435E-2</v>
      </c>
      <c r="CD96" s="291">
        <f t="shared" si="53"/>
        <v>3.9050062657611469E-2</v>
      </c>
      <c r="CE96" s="291">
        <f t="shared" si="53"/>
        <v>3.901761814422311E-2</v>
      </c>
      <c r="CF96" s="291">
        <f t="shared" si="53"/>
        <v>3.8986059529462158E-2</v>
      </c>
      <c r="CG96" s="291">
        <f t="shared" si="53"/>
        <v>3.8955350335806938E-2</v>
      </c>
      <c r="CH96" s="291">
        <f t="shared" si="53"/>
        <v>3.8925454850365089E-2</v>
      </c>
      <c r="CI96" s="291">
        <f t="shared" si="53"/>
        <v>3.8896338192563912E-2</v>
      </c>
      <c r="CJ96" s="291">
        <f t="shared" si="53"/>
        <v>3.8867966368353123E-2</v>
      </c>
      <c r="CK96" s="291">
        <f t="shared" si="53"/>
        <v>3.8840306312526052E-2</v>
      </c>
      <c r="CL96" s="291">
        <f t="shared" si="53"/>
        <v>3.8813325920602319E-2</v>
      </c>
      <c r="CM96" s="291">
        <f t="shared" si="53"/>
        <v>3.8786994071566501E-2</v>
      </c>
      <c r="CN96" s="291">
        <f t="shared" si="53"/>
        <v>3.8761280642623117E-2</v>
      </c>
      <c r="CO96" s="291">
        <f t="shared" si="53"/>
        <v>3.8736156517006196E-2</v>
      </c>
      <c r="CP96" s="291">
        <f t="shared" si="53"/>
        <v>3.8711593585772155E-2</v>
      </c>
      <c r="CQ96" s="291">
        <f t="shared" si="53"/>
        <v>3.8687564744404421E-2</v>
      </c>
      <c r="CR96" s="291">
        <f t="shared" si="53"/>
        <v>3.8664043884969024E-2</v>
      </c>
      <c r="CS96" s="291">
        <f t="shared" si="53"/>
        <v>3.8641005884478663E-2</v>
      </c>
      <c r="CT96" s="291">
        <f t="shared" si="53"/>
        <v>3.8618426590050339E-2</v>
      </c>
      <c r="CU96" s="291">
        <f t="shared" si="53"/>
        <v>3.8596282801375358E-2</v>
      </c>
      <c r="CV96" s="291">
        <f t="shared" si="53"/>
        <v>3.8574552250961368E-2</v>
      </c>
    </row>
    <row r="97" spans="1:102" outlineLevel="1" x14ac:dyDescent="0.3">
      <c r="B97" s="154">
        <v>21</v>
      </c>
      <c r="C97" s="242" t="s">
        <v>362</v>
      </c>
      <c r="D97" s="143" t="s">
        <v>78</v>
      </c>
      <c r="E97" s="291">
        <f t="shared" ref="E97:BP100" si="55">IFERROR(E32/(E$39-E$37),0)</f>
        <v>9.1189279122837318E-3</v>
      </c>
      <c r="F97" s="291">
        <f t="shared" si="55"/>
        <v>9.8557391310078492E-3</v>
      </c>
      <c r="G97" s="291">
        <f t="shared" si="55"/>
        <v>1.0495518015956285E-2</v>
      </c>
      <c r="H97" s="291">
        <f t="shared" si="55"/>
        <v>1.1495286190022045E-2</v>
      </c>
      <c r="I97" s="291">
        <f t="shared" si="55"/>
        <v>1.3567295479136285E-2</v>
      </c>
      <c r="J97" s="291">
        <f t="shared" si="55"/>
        <v>1.9304647160068848E-2</v>
      </c>
      <c r="K97" s="291">
        <f t="shared" si="55"/>
        <v>2.2008736414237E-2</v>
      </c>
      <c r="L97" s="291">
        <f t="shared" si="55"/>
        <v>3.7578666183727988E-2</v>
      </c>
      <c r="M97" s="291">
        <f t="shared" si="55"/>
        <v>3.806116808941841E-2</v>
      </c>
      <c r="N97" s="291">
        <f t="shared" si="55"/>
        <v>3.7566895304138086E-2</v>
      </c>
      <c r="O97" s="291">
        <f t="shared" si="55"/>
        <v>3.8211845980662767E-2</v>
      </c>
      <c r="P97" s="291">
        <f t="shared" si="55"/>
        <v>3.8191063507519205E-2</v>
      </c>
      <c r="Q97" s="291">
        <f t="shared" si="55"/>
        <v>3.778479757054129E-2</v>
      </c>
      <c r="R97" s="291">
        <f t="shared" si="55"/>
        <v>3.6512134184649998E-2</v>
      </c>
      <c r="S97" s="291">
        <f t="shared" si="55"/>
        <v>3.5457001350742909E-2</v>
      </c>
      <c r="T97" s="291">
        <f t="shared" si="55"/>
        <v>3.4446820605830916E-2</v>
      </c>
      <c r="U97" s="291">
        <f t="shared" si="55"/>
        <v>3.3419692491960785E-2</v>
      </c>
      <c r="V97" s="291">
        <f t="shared" si="55"/>
        <v>3.2504187085168411E-2</v>
      </c>
      <c r="W97" s="291">
        <f t="shared" si="55"/>
        <v>3.1354156746976482E-2</v>
      </c>
      <c r="X97" s="291">
        <f t="shared" si="55"/>
        <v>3.0733569360995468E-2</v>
      </c>
      <c r="Y97" s="291">
        <f t="shared" si="55"/>
        <v>3.0280013603899786E-2</v>
      </c>
      <c r="Z97" s="291">
        <f t="shared" si="55"/>
        <v>3.151661026643153E-2</v>
      </c>
      <c r="AA97" s="291">
        <f t="shared" si="55"/>
        <v>3.5372410631173849E-2</v>
      </c>
      <c r="AB97" s="291">
        <f t="shared" si="55"/>
        <v>3.5653411091859301E-2</v>
      </c>
      <c r="AC97" s="291">
        <f t="shared" si="55"/>
        <v>3.5306377657357231E-2</v>
      </c>
      <c r="AD97" s="291">
        <f t="shared" si="55"/>
        <v>3.5703788716427098E-2</v>
      </c>
      <c r="AE97" s="291">
        <f t="shared" si="55"/>
        <v>3.5746790069869361E-2</v>
      </c>
      <c r="AF97" s="291">
        <f t="shared" si="55"/>
        <v>3.5867885924255709E-2</v>
      </c>
      <c r="AG97" s="291">
        <f t="shared" si="55"/>
        <v>3.7612136023604449E-2</v>
      </c>
      <c r="AH97" s="291">
        <f t="shared" si="55"/>
        <v>3.7457518958787822E-2</v>
      </c>
      <c r="AI97" s="291">
        <f t="shared" si="55"/>
        <v>3.7367309878493495E-2</v>
      </c>
      <c r="AJ97" s="291">
        <f t="shared" si="55"/>
        <v>3.743685660005007E-2</v>
      </c>
      <c r="AK97" s="291">
        <f t="shared" si="55"/>
        <v>3.7337852050952434E-2</v>
      </c>
      <c r="AL97" s="291">
        <f t="shared" si="55"/>
        <v>3.754625781103034E-2</v>
      </c>
      <c r="AM97" s="291">
        <f t="shared" si="55"/>
        <v>3.7736704156305527E-2</v>
      </c>
      <c r="AN97" s="291">
        <f t="shared" si="55"/>
        <v>3.7910345659920699E-2</v>
      </c>
      <c r="AO97" s="291">
        <f t="shared" si="55"/>
        <v>3.8068297078726637E-2</v>
      </c>
      <c r="AP97" s="291">
        <f t="shared" si="55"/>
        <v>3.8211629002574077E-2</v>
      </c>
      <c r="AQ97" s="291">
        <f t="shared" si="55"/>
        <v>3.8341364734754829E-2</v>
      </c>
      <c r="AR97" s="291">
        <f t="shared" si="55"/>
        <v>3.8458478237766207E-2</v>
      </c>
      <c r="AS97" s="291">
        <f t="shared" si="55"/>
        <v>3.8563892988303393E-2</v>
      </c>
      <c r="AT97" s="291">
        <f t="shared" si="55"/>
        <v>3.8658481597245997E-2</v>
      </c>
      <c r="AU97" s="291">
        <f t="shared" si="55"/>
        <v>3.8743066063483121E-2</v>
      </c>
      <c r="AV97" s="291">
        <f t="shared" si="55"/>
        <v>3.8818418543991526E-2</v>
      </c>
      <c r="AW97" s="291">
        <f t="shared" si="55"/>
        <v>3.8885262536098364E-2</v>
      </c>
      <c r="AX97" s="291">
        <f t="shared" si="55"/>
        <v>3.8944274380917583E-2</v>
      </c>
      <c r="AY97" s="291">
        <f t="shared" si="55"/>
        <v>3.8996085009272048E-2</v>
      </c>
      <c r="AZ97" s="291">
        <f t="shared" si="55"/>
        <v>3.9041281862822415E-2</v>
      </c>
      <c r="BA97" s="291">
        <f t="shared" si="55"/>
        <v>3.9080410933518078E-2</v>
      </c>
      <c r="BB97" s="291">
        <f t="shared" si="55"/>
        <v>3.9113978873828496E-2</v>
      </c>
      <c r="BC97" s="291">
        <f t="shared" si="55"/>
        <v>3.9142455138506622E-2</v>
      </c>
      <c r="BD97" s="291">
        <f t="shared" si="55"/>
        <v>3.9166274125921947E-2</v>
      </c>
      <c r="BE97" s="291">
        <f t="shared" si="55"/>
        <v>3.9185837293333727E-2</v>
      </c>
      <c r="BF97" s="291">
        <f t="shared" si="55"/>
        <v>3.9201515225929989E-2</v>
      </c>
      <c r="BG97" s="291">
        <f t="shared" si="55"/>
        <v>3.9213649644112621E-2</v>
      </c>
      <c r="BH97" s="291">
        <f t="shared" si="55"/>
        <v>3.9222555337446327E-2</v>
      </c>
      <c r="BI97" s="291">
        <f t="shared" si="55"/>
        <v>3.9228522016987802E-2</v>
      </c>
      <c r="BJ97" s="291">
        <f t="shared" si="55"/>
        <v>3.9231816080450892E-2</v>
      </c>
      <c r="BK97" s="291">
        <f t="shared" si="55"/>
        <v>3.9232682286913088E-2</v>
      </c>
      <c r="BL97" s="291">
        <f t="shared" si="55"/>
        <v>3.9231345339597976E-2</v>
      </c>
      <c r="BM97" s="291">
        <f t="shared" si="55"/>
        <v>3.9228011376734255E-2</v>
      </c>
      <c r="BN97" s="291">
        <f t="shared" si="55"/>
        <v>3.9222869371652182E-2</v>
      </c>
      <c r="BO97" s="291">
        <f t="shared" si="55"/>
        <v>3.9216092444177113E-2</v>
      </c>
      <c r="BP97" s="291">
        <f t="shared" si="55"/>
        <v>3.9207839086061104E-2</v>
      </c>
      <c r="BQ97" s="291">
        <f t="shared" si="53"/>
        <v>3.9198254303695355E-2</v>
      </c>
      <c r="BR97" s="291">
        <f t="shared" si="53"/>
        <v>3.9187470681695175E-2</v>
      </c>
      <c r="BS97" s="291">
        <f t="shared" si="53"/>
        <v>3.9175609371179969E-2</v>
      </c>
      <c r="BT97" s="291">
        <f t="shared" si="53"/>
        <v>3.916278100669756E-2</v>
      </c>
      <c r="BU97" s="291">
        <f t="shared" si="53"/>
        <v>3.9149086555794022E-2</v>
      </c>
      <c r="BV97" s="291">
        <f t="shared" si="53"/>
        <v>3.9134618105215908E-2</v>
      </c>
      <c r="BW97" s="291">
        <f t="shared" si="53"/>
        <v>3.9119459587669221E-2</v>
      </c>
      <c r="BX97" s="291">
        <f t="shared" si="53"/>
        <v>3.9103687452960625E-2</v>
      </c>
      <c r="BY97" s="291">
        <f t="shared" si="53"/>
        <v>3.9087371287217662E-2</v>
      </c>
      <c r="BZ97" s="291">
        <f t="shared" si="53"/>
        <v>3.9070574383737296E-2</v>
      </c>
      <c r="CA97" s="291">
        <f t="shared" si="53"/>
        <v>3.9053354268850184E-2</v>
      </c>
      <c r="CB97" s="291">
        <f t="shared" si="53"/>
        <v>3.9035763186018459E-2</v>
      </c>
      <c r="CC97" s="291">
        <f t="shared" si="53"/>
        <v>3.901784854120989E-2</v>
      </c>
      <c r="CD97" s="291">
        <f t="shared" si="53"/>
        <v>3.8999653312415901E-2</v>
      </c>
      <c r="CE97" s="291">
        <f t="shared" si="53"/>
        <v>3.8981216426007048E-2</v>
      </c>
      <c r="CF97" s="291">
        <f t="shared" si="53"/>
        <v>3.8962573102449112E-2</v>
      </c>
      <c r="CG97" s="291">
        <f t="shared" si="53"/>
        <v>3.8943755173737195E-2</v>
      </c>
      <c r="CH97" s="291">
        <f t="shared" si="53"/>
        <v>3.8924791374746102E-2</v>
      </c>
      <c r="CI97" s="291">
        <f t="shared" si="53"/>
        <v>3.8905707610542642E-2</v>
      </c>
      <c r="CJ97" s="291">
        <f t="shared" si="53"/>
        <v>3.8886527201560113E-2</v>
      </c>
      <c r="CK97" s="291">
        <f t="shared" si="53"/>
        <v>3.8867271108397855E-2</v>
      </c>
      <c r="CL97" s="291">
        <f t="shared" si="53"/>
        <v>3.884795813787871E-2</v>
      </c>
      <c r="CM97" s="291">
        <f t="shared" si="53"/>
        <v>3.8828605131875409E-2</v>
      </c>
      <c r="CN97" s="291">
        <f t="shared" si="53"/>
        <v>3.880922714030173E-2</v>
      </c>
      <c r="CO97" s="291">
        <f t="shared" si="53"/>
        <v>3.8789837579558055E-2</v>
      </c>
      <c r="CP97" s="291">
        <f t="shared" si="53"/>
        <v>3.8770448377620358E-2</v>
      </c>
      <c r="CQ97" s="291">
        <f t="shared" si="53"/>
        <v>3.8751070106868797E-2</v>
      </c>
      <c r="CR97" s="291">
        <f t="shared" si="53"/>
        <v>3.8731712105665866E-2</v>
      </c>
      <c r="CS97" s="291">
        <f t="shared" si="53"/>
        <v>3.8712382589613195E-2</v>
      </c>
      <c r="CT97" s="291">
        <f t="shared" si="53"/>
        <v>3.8693088753342472E-2</v>
      </c>
      <c r="CU97" s="291">
        <f t="shared" si="53"/>
        <v>3.8673836863626618E-2</v>
      </c>
      <c r="CV97" s="291">
        <f t="shared" si="53"/>
        <v>3.8654632344533722E-2</v>
      </c>
    </row>
    <row r="98" spans="1:102" outlineLevel="1" x14ac:dyDescent="0.3">
      <c r="B98" s="154">
        <v>22</v>
      </c>
      <c r="C98" s="242" t="s">
        <v>191</v>
      </c>
      <c r="D98" s="143" t="s">
        <v>78</v>
      </c>
      <c r="E98" s="291">
        <f t="shared" si="55"/>
        <v>7.4066666060556468E-3</v>
      </c>
      <c r="F98" s="291">
        <f t="shared" si="55"/>
        <v>8.0467117880044028E-3</v>
      </c>
      <c r="G98" s="291">
        <f t="shared" si="55"/>
        <v>8.594283621921937E-3</v>
      </c>
      <c r="H98" s="291">
        <f t="shared" si="55"/>
        <v>9.5409702787636209E-3</v>
      </c>
      <c r="I98" s="291">
        <f t="shared" si="55"/>
        <v>1.14832760972856E-2</v>
      </c>
      <c r="J98" s="291">
        <f t="shared" si="55"/>
        <v>1.6777969018932873E-2</v>
      </c>
      <c r="K98" s="291">
        <f t="shared" si="55"/>
        <v>1.9453295321147073E-2</v>
      </c>
      <c r="L98" s="291">
        <f t="shared" si="55"/>
        <v>3.674861532424805E-2</v>
      </c>
      <c r="M98" s="291">
        <f t="shared" si="55"/>
        <v>3.7385616901062457E-2</v>
      </c>
      <c r="N98" s="291">
        <f t="shared" si="55"/>
        <v>3.6707620411547445E-2</v>
      </c>
      <c r="O98" s="291">
        <f t="shared" si="55"/>
        <v>3.7548767135962002E-2</v>
      </c>
      <c r="P98" s="291">
        <f t="shared" si="55"/>
        <v>3.7634657887822442E-2</v>
      </c>
      <c r="Q98" s="291">
        <f t="shared" si="55"/>
        <v>3.7159120389445896E-2</v>
      </c>
      <c r="R98" s="291">
        <f t="shared" si="55"/>
        <v>3.5606270911561447E-2</v>
      </c>
      <c r="S98" s="291">
        <f t="shared" si="55"/>
        <v>3.4289171544349392E-2</v>
      </c>
      <c r="T98" s="291">
        <f t="shared" si="55"/>
        <v>3.303917056928616E-2</v>
      </c>
      <c r="U98" s="291">
        <f t="shared" si="55"/>
        <v>3.1896473161396155E-2</v>
      </c>
      <c r="V98" s="291">
        <f t="shared" si="55"/>
        <v>3.0432355312945848E-2</v>
      </c>
      <c r="W98" s="291">
        <f t="shared" si="55"/>
        <v>2.9282925435672794E-2</v>
      </c>
      <c r="X98" s="291">
        <f t="shared" si="55"/>
        <v>2.8369448640918893E-2</v>
      </c>
      <c r="Y98" s="291">
        <f t="shared" si="55"/>
        <v>2.787665797528625E-2</v>
      </c>
      <c r="Z98" s="291">
        <f t="shared" si="55"/>
        <v>2.9347981507077833E-2</v>
      </c>
      <c r="AA98" s="291">
        <f t="shared" si="55"/>
        <v>3.3955291273601286E-2</v>
      </c>
      <c r="AB98" s="291">
        <f t="shared" si="55"/>
        <v>3.4441955795968392E-2</v>
      </c>
      <c r="AC98" s="291">
        <f t="shared" si="55"/>
        <v>3.4194803390301516E-2</v>
      </c>
      <c r="AD98" s="291">
        <f t="shared" si="55"/>
        <v>3.4514128959117693E-2</v>
      </c>
      <c r="AE98" s="291">
        <f t="shared" si="55"/>
        <v>3.444461557848752E-2</v>
      </c>
      <c r="AF98" s="291">
        <f t="shared" si="55"/>
        <v>3.4169833117597116E-2</v>
      </c>
      <c r="AG98" s="291">
        <f t="shared" si="55"/>
        <v>3.6464697642535689E-2</v>
      </c>
      <c r="AH98" s="291">
        <f t="shared" si="55"/>
        <v>3.64335218081712E-2</v>
      </c>
      <c r="AI98" s="291">
        <f t="shared" si="55"/>
        <v>3.6466714895250468E-2</v>
      </c>
      <c r="AJ98" s="291">
        <f t="shared" si="55"/>
        <v>3.6612126478255104E-2</v>
      </c>
      <c r="AK98" s="291">
        <f t="shared" si="55"/>
        <v>3.6549024190721049E-2</v>
      </c>
      <c r="AL98" s="291">
        <f t="shared" si="55"/>
        <v>3.6821831222669341E-2</v>
      </c>
      <c r="AM98" s="291">
        <f t="shared" si="55"/>
        <v>3.7076356547711568E-2</v>
      </c>
      <c r="AN98" s="291">
        <f t="shared" si="55"/>
        <v>3.7313652468334513E-2</v>
      </c>
      <c r="AO98" s="291">
        <f t="shared" si="55"/>
        <v>3.7534743952001445E-2</v>
      </c>
      <c r="AP98" s="291">
        <f t="shared" si="55"/>
        <v>3.7740623425412151E-2</v>
      </c>
      <c r="AQ98" s="291">
        <f t="shared" si="55"/>
        <v>3.7932246788303571E-2</v>
      </c>
      <c r="AR98" s="291">
        <f t="shared" si="55"/>
        <v>3.811053049765073E-2</v>
      </c>
      <c r="AS98" s="291">
        <f t="shared" si="55"/>
        <v>3.8276349579403512E-2</v>
      </c>
      <c r="AT98" s="291">
        <f t="shared" si="55"/>
        <v>3.843053643370789E-2</v>
      </c>
      <c r="AU98" s="291">
        <f t="shared" si="55"/>
        <v>3.8573880309995381E-2</v>
      </c>
      <c r="AV98" s="291">
        <f t="shared" si="55"/>
        <v>3.8707127339648602E-2</v>
      </c>
      <c r="AW98" s="291">
        <f t="shared" si="55"/>
        <v>3.8830981025587338E-2</v>
      </c>
      <c r="AX98" s="291">
        <f t="shared" si="55"/>
        <v>3.8946103099635289E-2</v>
      </c>
      <c r="AY98" s="291">
        <f t="shared" si="55"/>
        <v>3.9053114669606898E-2</v>
      </c>
      <c r="AZ98" s="291">
        <f t="shared" si="55"/>
        <v>3.9152597588483364E-2</v>
      </c>
      <c r="BA98" s="291">
        <f t="shared" si="55"/>
        <v>3.9245095987686628E-2</v>
      </c>
      <c r="BB98" s="291">
        <f t="shared" si="55"/>
        <v>3.9331117925241847E-2</v>
      </c>
      <c r="BC98" s="291">
        <f t="shared" si="55"/>
        <v>3.9411137107510645E-2</v>
      </c>
      <c r="BD98" s="291">
        <f t="shared" si="55"/>
        <v>3.9485594650193558E-2</v>
      </c>
      <c r="BE98" s="291">
        <f t="shared" si="55"/>
        <v>3.9554900850470628E-2</v>
      </c>
      <c r="BF98" s="291">
        <f t="shared" si="55"/>
        <v>3.9619436947526572E-2</v>
      </c>
      <c r="BG98" s="291">
        <f t="shared" si="55"/>
        <v>3.9679556853351068E-2</v>
      </c>
      <c r="BH98" s="291">
        <f t="shared" si="55"/>
        <v>3.9735588839682118E-2</v>
      </c>
      <c r="BI98" s="291">
        <f t="shared" si="55"/>
        <v>3.978783717033732E-2</v>
      </c>
      <c r="BJ98" s="291">
        <f t="shared" si="55"/>
        <v>3.9836583671022496E-2</v>
      </c>
      <c r="BK98" s="291">
        <f t="shared" si="55"/>
        <v>3.9882089231080997E-2</v>
      </c>
      <c r="BL98" s="291">
        <f t="shared" si="55"/>
        <v>3.9924595233611179E-2</v>
      </c>
      <c r="BM98" s="291">
        <f t="shared" si="55"/>
        <v>3.996432491198787E-2</v>
      </c>
      <c r="BN98" s="291">
        <f t="shared" si="55"/>
        <v>4.000148463212657E-2</v>
      </c>
      <c r="BO98" s="291">
        <f t="shared" si="55"/>
        <v>4.0036265100870654E-2</v>
      </c>
      <c r="BP98" s="291">
        <f t="shared" si="55"/>
        <v>4.006884250170082E-2</v>
      </c>
      <c r="BQ98" s="291">
        <f t="shared" si="53"/>
        <v>4.0099379559600974E-2</v>
      </c>
      <c r="BR98" s="291">
        <f t="shared" si="53"/>
        <v>4.0128026537389304E-2</v>
      </c>
      <c r="BS98" s="291">
        <f t="shared" si="53"/>
        <v>4.0154922166172946E-2</v>
      </c>
      <c r="BT98" s="291">
        <f t="shared" si="53"/>
        <v>4.0180194512821961E-2</v>
      </c>
      <c r="BU98" s="291">
        <f t="shared" si="53"/>
        <v>4.0203961787513287E-2</v>
      </c>
      <c r="BV98" s="291">
        <f t="shared" si="53"/>
        <v>4.0226333094475285E-2</v>
      </c>
      <c r="BW98" s="291">
        <f t="shared" si="53"/>
        <v>4.0247409129088606E-2</v>
      </c>
      <c r="BX98" s="291">
        <f t="shared" si="53"/>
        <v>4.0267282824479521E-2</v>
      </c>
      <c r="BY98" s="291">
        <f t="shared" si="53"/>
        <v>4.0286039950685727E-2</v>
      </c>
      <c r="BZ98" s="291">
        <f t="shared" si="53"/>
        <v>4.0303759669393077E-2</v>
      </c>
      <c r="CA98" s="291">
        <f t="shared" si="53"/>
        <v>4.032051504713962E-2</v>
      </c>
      <c r="CB98" s="291">
        <f t="shared" si="53"/>
        <v>4.0336373529767267E-2</v>
      </c>
      <c r="CC98" s="291">
        <f t="shared" si="53"/>
        <v>4.0351397380775332E-2</v>
      </c>
      <c r="CD98" s="291">
        <f t="shared" si="53"/>
        <v>4.0365644086098357E-2</v>
      </c>
      <c r="CE98" s="291">
        <f t="shared" si="53"/>
        <v>4.0379166727696064E-2</v>
      </c>
      <c r="CF98" s="291">
        <f t="shared" si="53"/>
        <v>4.0392014328207659E-2</v>
      </c>
      <c r="CG98" s="291">
        <f t="shared" si="53"/>
        <v>4.0404232168788801E-2</v>
      </c>
      <c r="CH98" s="291">
        <f t="shared" si="53"/>
        <v>4.0415862082118267E-2</v>
      </c>
      <c r="CI98" s="291">
        <f t="shared" si="53"/>
        <v>4.0426942722433419E-2</v>
      </c>
      <c r="CJ98" s="291">
        <f t="shared" si="53"/>
        <v>4.0437509814331418E-2</v>
      </c>
      <c r="CK98" s="291">
        <f t="shared" si="53"/>
        <v>4.0447596381954297E-2</v>
      </c>
      <c r="CL98" s="291">
        <f t="shared" si="53"/>
        <v>4.0457232960065065E-2</v>
      </c>
      <c r="CM98" s="291">
        <f t="shared" si="53"/>
        <v>4.0466447788414246E-2</v>
      </c>
      <c r="CN98" s="291">
        <f t="shared" si="53"/>
        <v>4.0475266990696743E-2</v>
      </c>
      <c r="CO98" s="291">
        <f t="shared" si="53"/>
        <v>4.0483714739303081E-2</v>
      </c>
      <c r="CP98" s="291">
        <f t="shared" si="53"/>
        <v>4.0491813406981256E-2</v>
      </c>
      <c r="CQ98" s="291">
        <f t="shared" si="53"/>
        <v>4.0499583706440599E-2</v>
      </c>
      <c r="CR98" s="291">
        <f t="shared" si="53"/>
        <v>4.0507044818852457E-2</v>
      </c>
      <c r="CS98" s="291">
        <f t="shared" si="53"/>
        <v>4.0514214512128444E-2</v>
      </c>
      <c r="CT98" s="291">
        <f t="shared" si="53"/>
        <v>4.0521109249790417E-2</v>
      </c>
      <c r="CU98" s="291">
        <f t="shared" si="53"/>
        <v>4.0527744291182659E-2</v>
      </c>
      <c r="CV98" s="291">
        <f t="shared" si="53"/>
        <v>4.0534133783718132E-2</v>
      </c>
    </row>
    <row r="99" spans="1:102" outlineLevel="1" x14ac:dyDescent="0.3">
      <c r="B99" s="154">
        <v>23</v>
      </c>
      <c r="C99" s="242" t="s">
        <v>192</v>
      </c>
      <c r="D99" s="143" t="s">
        <v>78</v>
      </c>
      <c r="E99" s="291">
        <f t="shared" si="55"/>
        <v>9.2159055437869165E-3</v>
      </c>
      <c r="F99" s="291">
        <f t="shared" si="55"/>
        <v>9.8030170226507361E-3</v>
      </c>
      <c r="G99" s="291">
        <f t="shared" si="55"/>
        <v>1.0414539513988156E-2</v>
      </c>
      <c r="H99" s="291">
        <f t="shared" si="55"/>
        <v>1.1264676912493551E-2</v>
      </c>
      <c r="I99" s="291">
        <f t="shared" si="55"/>
        <v>1.3190948863903654E-2</v>
      </c>
      <c r="J99" s="291">
        <f t="shared" si="55"/>
        <v>1.8664371772805506E-2</v>
      </c>
      <c r="K99" s="291">
        <f t="shared" si="55"/>
        <v>2.1202175319230493E-2</v>
      </c>
      <c r="L99" s="291">
        <f t="shared" si="55"/>
        <v>3.7110819335657477E-2</v>
      </c>
      <c r="M99" s="291">
        <f t="shared" si="55"/>
        <v>3.7723392495240433E-2</v>
      </c>
      <c r="N99" s="291">
        <f t="shared" si="55"/>
        <v>3.7129720358784958E-2</v>
      </c>
      <c r="O99" s="291">
        <f t="shared" si="55"/>
        <v>3.7872596339187957E-2</v>
      </c>
      <c r="P99" s="291">
        <f t="shared" si="55"/>
        <v>3.802105067927853E-2</v>
      </c>
      <c r="Q99" s="291">
        <f t="shared" si="55"/>
        <v>3.770849547528575E-2</v>
      </c>
      <c r="R99" s="291">
        <f t="shared" si="55"/>
        <v>3.6395248601025672E-2</v>
      </c>
      <c r="S99" s="291">
        <f t="shared" si="55"/>
        <v>3.5189666816749211E-2</v>
      </c>
      <c r="T99" s="291">
        <f t="shared" si="55"/>
        <v>3.4040767710673776E-2</v>
      </c>
      <c r="U99" s="291">
        <f t="shared" si="55"/>
        <v>3.2951009621017824E-2</v>
      </c>
      <c r="V99" s="291">
        <f t="shared" si="55"/>
        <v>3.2132001736864958E-2</v>
      </c>
      <c r="W99" s="291">
        <f t="shared" si="55"/>
        <v>3.0937529759070565E-2</v>
      </c>
      <c r="X99" s="291">
        <f t="shared" si="55"/>
        <v>2.9926308627310785E-2</v>
      </c>
      <c r="Y99" s="291">
        <f t="shared" si="55"/>
        <v>2.9021652873823831E-2</v>
      </c>
      <c r="Z99" s="291">
        <f t="shared" si="55"/>
        <v>3.0360802630951814E-2</v>
      </c>
      <c r="AA99" s="291">
        <f t="shared" si="55"/>
        <v>3.4483237700932243E-2</v>
      </c>
      <c r="AB99" s="291">
        <f t="shared" si="55"/>
        <v>3.4991336685965428E-2</v>
      </c>
      <c r="AC99" s="291">
        <f t="shared" si="55"/>
        <v>3.4847853272196749E-2</v>
      </c>
      <c r="AD99" s="291">
        <f t="shared" si="55"/>
        <v>3.505997284776554E-2</v>
      </c>
      <c r="AE99" s="291">
        <f t="shared" si="55"/>
        <v>3.5046696257298476E-2</v>
      </c>
      <c r="AF99" s="291">
        <f t="shared" si="55"/>
        <v>3.4837919467757876E-2</v>
      </c>
      <c r="AG99" s="291">
        <f t="shared" si="55"/>
        <v>3.6852144368610854E-2</v>
      </c>
      <c r="AH99" s="291">
        <f t="shared" si="55"/>
        <v>3.6745173114880611E-2</v>
      </c>
      <c r="AI99" s="291">
        <f t="shared" si="55"/>
        <v>3.6496242599619096E-2</v>
      </c>
      <c r="AJ99" s="291">
        <f t="shared" si="55"/>
        <v>3.6567944507444661E-2</v>
      </c>
      <c r="AK99" s="291">
        <f t="shared" si="55"/>
        <v>3.6315297417319155E-2</v>
      </c>
      <c r="AL99" s="291">
        <f t="shared" si="55"/>
        <v>3.6532907693292455E-2</v>
      </c>
      <c r="AM99" s="291">
        <f t="shared" si="55"/>
        <v>3.6733522617970915E-2</v>
      </c>
      <c r="AN99" s="291">
        <f t="shared" si="55"/>
        <v>3.6918203969589738E-2</v>
      </c>
      <c r="AO99" s="291">
        <f t="shared" si="55"/>
        <v>3.7087977955327527E-2</v>
      </c>
      <c r="AP99" s="291">
        <f t="shared" si="55"/>
        <v>3.7243831064854974E-2</v>
      </c>
      <c r="AQ99" s="291">
        <f t="shared" si="55"/>
        <v>3.7386707070646397E-2</v>
      </c>
      <c r="AR99" s="291">
        <f t="shared" si="55"/>
        <v>3.7517505022064461E-2</v>
      </c>
      <c r="AS99" s="291">
        <f t="shared" si="55"/>
        <v>3.7637078088956527E-2</v>
      </c>
      <c r="AT99" s="291">
        <f t="shared" si="55"/>
        <v>3.7746233121259631E-2</v>
      </c>
      <c r="AU99" s="291">
        <f t="shared" si="55"/>
        <v>3.7845730803044902E-2</v>
      </c>
      <c r="AV99" s="291">
        <f t="shared" si="55"/>
        <v>3.7936286291866059E-2</v>
      </c>
      <c r="AW99" s="291">
        <f t="shared" si="55"/>
        <v>3.8018570246697976E-2</v>
      </c>
      <c r="AX99" s="291">
        <f t="shared" si="55"/>
        <v>3.8093210159777145E-2</v>
      </c>
      <c r="AY99" s="291">
        <f t="shared" si="55"/>
        <v>3.8160791919028096E-2</v>
      </c>
      <c r="AZ99" s="291">
        <f t="shared" si="55"/>
        <v>3.8221861538304716E-2</v>
      </c>
      <c r="BA99" s="291">
        <f t="shared" si="55"/>
        <v>3.8276927002296741E-2</v>
      </c>
      <c r="BB99" s="291">
        <f t="shared" si="55"/>
        <v>3.8326460181611677E-2</v>
      </c>
      <c r="BC99" s="291">
        <f t="shared" si="55"/>
        <v>3.8370898781239192E-2</v>
      </c>
      <c r="BD99" s="291">
        <f t="shared" si="55"/>
        <v>3.8410648292374429E-2</v>
      </c>
      <c r="BE99" s="291">
        <f t="shared" si="55"/>
        <v>3.844608392346887E-2</v>
      </c>
      <c r="BF99" s="291">
        <f t="shared" si="55"/>
        <v>3.8477552491457678E-2</v>
      </c>
      <c r="BG99" s="291">
        <f t="shared" si="55"/>
        <v>3.8505374258453934E-2</v>
      </c>
      <c r="BH99" s="291">
        <f t="shared" si="55"/>
        <v>3.8529844702876355E-2</v>
      </c>
      <c r="BI99" s="291">
        <f t="shared" si="55"/>
        <v>3.8551236217061864E-2</v>
      </c>
      <c r="BJ99" s="291">
        <f t="shared" si="55"/>
        <v>3.8569799725979306E-2</v>
      </c>
      <c r="BK99" s="291">
        <f t="shared" si="55"/>
        <v>3.8585766223771321E-2</v>
      </c>
      <c r="BL99" s="291">
        <f t="shared" si="55"/>
        <v>3.859934822656988E-2</v>
      </c>
      <c r="BM99" s="291">
        <f t="shared" si="55"/>
        <v>3.8610741141412032E-2</v>
      </c>
      <c r="BN99" s="291">
        <f t="shared" si="55"/>
        <v>3.8620124552178073E-2</v>
      </c>
      <c r="BO99" s="291">
        <f t="shared" si="55"/>
        <v>3.8627663424325498E-2</v>
      </c>
      <c r="BP99" s="291">
        <f t="shared" si="55"/>
        <v>3.8633509230840857E-2</v>
      </c>
      <c r="BQ99" s="291">
        <f t="shared" si="53"/>
        <v>3.863780100231106E-2</v>
      </c>
      <c r="BR99" s="291">
        <f t="shared" si="53"/>
        <v>3.8640666304353186E-2</v>
      </c>
      <c r="BS99" s="291">
        <f t="shared" si="53"/>
        <v>3.8642222145867176E-2</v>
      </c>
      <c r="BT99" s="291">
        <f t="shared" si="53"/>
        <v>3.8642575821704286E-2</v>
      </c>
      <c r="BU99" s="291">
        <f t="shared" si="53"/>
        <v>3.8641825693401369E-2</v>
      </c>
      <c r="BV99" s="291">
        <f t="shared" si="53"/>
        <v>3.8640061911625743E-2</v>
      </c>
      <c r="BW99" s="291">
        <f t="shared" si="53"/>
        <v>3.8637367083925137E-2</v>
      </c>
      <c r="BX99" s="291">
        <f t="shared" si="53"/>
        <v>3.8633816891290931E-2</v>
      </c>
      <c r="BY99" s="291">
        <f t="shared" si="53"/>
        <v>3.8629480656929657E-2</v>
      </c>
      <c r="BZ99" s="291">
        <f t="shared" si="53"/>
        <v>3.8624421870505063E-2</v>
      </c>
      <c r="CA99" s="291">
        <f t="shared" si="53"/>
        <v>3.8618698670967254E-2</v>
      </c>
      <c r="CB99" s="291">
        <f t="shared" si="53"/>
        <v>3.86123642909314E-2</v>
      </c>
      <c r="CC99" s="291">
        <f t="shared" si="53"/>
        <v>3.8605467465409146E-2</v>
      </c>
      <c r="CD99" s="291">
        <f t="shared" si="53"/>
        <v>3.8598052807535817E-2</v>
      </c>
      <c r="CE99" s="291">
        <f t="shared" si="53"/>
        <v>3.859016115377728E-2</v>
      </c>
      <c r="CF99" s="291">
        <f t="shared" si="53"/>
        <v>3.8581829880943955E-2</v>
      </c>
      <c r="CG99" s="291">
        <f t="shared" si="53"/>
        <v>3.8573093197187422E-2</v>
      </c>
      <c r="CH99" s="291">
        <f t="shared" si="53"/>
        <v>3.8563982409008463E-2</v>
      </c>
      <c r="CI99" s="291">
        <f t="shared" si="53"/>
        <v>3.8554526166164969E-2</v>
      </c>
      <c r="CJ99" s="291">
        <f t="shared" si="53"/>
        <v>3.8544750686234343E-2</v>
      </c>
      <c r="CK99" s="291">
        <f t="shared" si="53"/>
        <v>3.8534679960457861E-2</v>
      </c>
      <c r="CL99" s="291">
        <f t="shared" si="53"/>
        <v>3.8524335942374921E-2</v>
      </c>
      <c r="CM99" s="291">
        <f t="shared" si="53"/>
        <v>3.8513738720642107E-2</v>
      </c>
      <c r="CN99" s="291">
        <f t="shared" si="53"/>
        <v>3.8502906677326094E-2</v>
      </c>
      <c r="CO99" s="291">
        <f t="shared" si="53"/>
        <v>3.8491856632860456E-2</v>
      </c>
      <c r="CP99" s="291">
        <f t="shared" si="53"/>
        <v>3.8480603978764322E-2</v>
      </c>
      <c r="CQ99" s="291">
        <f t="shared" si="53"/>
        <v>3.8469162799133906E-2</v>
      </c>
      <c r="CR99" s="291">
        <f t="shared" si="53"/>
        <v>3.8457545981839016E-2</v>
      </c>
      <c r="CS99" s="291">
        <f t="shared" si="53"/>
        <v>3.844576532028101E-2</v>
      </c>
      <c r="CT99" s="291">
        <f t="shared" si="53"/>
        <v>3.8433831606501094E-2</v>
      </c>
      <c r="CU99" s="291">
        <f t="shared" si="53"/>
        <v>3.8421754716363263E-2</v>
      </c>
      <c r="CV99" s="291">
        <f t="shared" si="53"/>
        <v>3.8409543687477343E-2</v>
      </c>
    </row>
    <row r="100" spans="1:102" outlineLevel="1" x14ac:dyDescent="0.3">
      <c r="B100" s="154">
        <v>24</v>
      </c>
      <c r="C100" s="242" t="s">
        <v>363</v>
      </c>
      <c r="D100" s="143" t="s">
        <v>78</v>
      </c>
      <c r="E100" s="291">
        <f t="shared" si="55"/>
        <v>8.5885814900006976E-3</v>
      </c>
      <c r="F100" s="291">
        <f t="shared" si="55"/>
        <v>9.2593202802180065E-3</v>
      </c>
      <c r="G100" s="291">
        <f t="shared" si="55"/>
        <v>9.8441691957778521E-3</v>
      </c>
      <c r="H100" s="291">
        <f t="shared" si="55"/>
        <v>1.0826910148371664E-2</v>
      </c>
      <c r="I100" s="291">
        <f t="shared" si="55"/>
        <v>1.2701698264101237E-2</v>
      </c>
      <c r="J100" s="291">
        <f t="shared" si="55"/>
        <v>1.7845094664371772E-2</v>
      </c>
      <c r="K100" s="291">
        <f t="shared" si="55"/>
        <v>2.0427557237887608E-2</v>
      </c>
      <c r="L100" s="291">
        <f t="shared" si="55"/>
        <v>3.6824074493291677E-2</v>
      </c>
      <c r="M100" s="291">
        <f t="shared" si="55"/>
        <v>3.747773751765645E-2</v>
      </c>
      <c r="N100" s="291">
        <f t="shared" si="55"/>
        <v>3.6828220396472454E-2</v>
      </c>
      <c r="O100" s="291">
        <f t="shared" si="55"/>
        <v>3.7672130641952843E-2</v>
      </c>
      <c r="P100" s="291">
        <f t="shared" si="55"/>
        <v>3.7742847869430149E-2</v>
      </c>
      <c r="Q100" s="291">
        <f t="shared" si="55"/>
        <v>3.7296464160905859E-2</v>
      </c>
      <c r="R100" s="291">
        <f t="shared" si="55"/>
        <v>3.6044591850152685E-2</v>
      </c>
      <c r="S100" s="291">
        <f t="shared" si="55"/>
        <v>3.4739419180549305E-2</v>
      </c>
      <c r="T100" s="291">
        <f t="shared" si="55"/>
        <v>3.3512898946969495E-2</v>
      </c>
      <c r="U100" s="291">
        <f t="shared" si="55"/>
        <v>3.2391193969613728E-2</v>
      </c>
      <c r="V100" s="291">
        <f t="shared" si="55"/>
        <v>3.1176726009552756E-2</v>
      </c>
      <c r="W100" s="291">
        <f t="shared" si="55"/>
        <v>3.0175697552614036E-2</v>
      </c>
      <c r="X100" s="291">
        <f t="shared" si="55"/>
        <v>2.9257435447972047E-2</v>
      </c>
      <c r="Y100" s="291">
        <f t="shared" si="55"/>
        <v>2.8726901711824057E-2</v>
      </c>
      <c r="Z100" s="291">
        <f t="shared" si="55"/>
        <v>2.9919927553500786E-2</v>
      </c>
      <c r="AA100" s="291">
        <f t="shared" si="55"/>
        <v>3.4274837795406868E-2</v>
      </c>
      <c r="AB100" s="291">
        <f t="shared" si="55"/>
        <v>3.4794123033145982E-2</v>
      </c>
      <c r="AC100" s="291">
        <f t="shared" si="55"/>
        <v>3.433375017368348E-2</v>
      </c>
      <c r="AD100" s="291">
        <f t="shared" si="55"/>
        <v>3.4542120953407328E-2</v>
      </c>
      <c r="AE100" s="291">
        <f t="shared" si="55"/>
        <v>3.4514624959744604E-2</v>
      </c>
      <c r="AF100" s="291">
        <f t="shared" si="55"/>
        <v>3.430901777388061E-2</v>
      </c>
      <c r="AG100" s="291">
        <f t="shared" si="55"/>
        <v>3.6494501236849164E-2</v>
      </c>
      <c r="AH100" s="291">
        <f t="shared" si="55"/>
        <v>3.6374159654512267E-2</v>
      </c>
      <c r="AI100" s="291">
        <f t="shared" si="55"/>
        <v>3.618620170374854E-2</v>
      </c>
      <c r="AJ100" s="291">
        <f t="shared" si="55"/>
        <v>3.6126124799340215E-2</v>
      </c>
      <c r="AK100" s="291">
        <f t="shared" si="55"/>
        <v>3.593549141054108E-2</v>
      </c>
      <c r="AL100" s="291">
        <f t="shared" si="55"/>
        <v>3.6168193744433363E-2</v>
      </c>
      <c r="AM100" s="291">
        <f t="shared" si="55"/>
        <v>3.6383500882818012E-2</v>
      </c>
      <c r="AN100" s="291">
        <f t="shared" si="55"/>
        <v>3.6582461078643193E-2</v>
      </c>
      <c r="AO100" s="291">
        <f t="shared" si="55"/>
        <v>3.6766090650335023E-2</v>
      </c>
      <c r="AP100" s="291">
        <f t="shared" si="55"/>
        <v>3.6935369458434016E-2</v>
      </c>
      <c r="AQ100" s="291">
        <f t="shared" si="55"/>
        <v>3.7091237545865498E-2</v>
      </c>
      <c r="AR100" s="291">
        <f t="shared" si="55"/>
        <v>3.7234592791953208E-2</v>
      </c>
      <c r="AS100" s="291">
        <f t="shared" si="55"/>
        <v>3.7366289437957806E-2</v>
      </c>
      <c r="AT100" s="291">
        <f t="shared" si="55"/>
        <v>3.7487137351802383E-2</v>
      </c>
      <c r="AU100" s="291">
        <f t="shared" si="55"/>
        <v>3.7597901910868349E-2</v>
      </c>
      <c r="AV100" s="291">
        <f t="shared" si="55"/>
        <v>3.7699304393612465E-2</v>
      </c>
      <c r="AW100" s="291">
        <f t="shared" si="55"/>
        <v>3.7792022782740207E-2</v>
      </c>
      <c r="AX100" s="291">
        <f t="shared" si="55"/>
        <v>3.7876692894371004E-2</v>
      </c>
      <c r="AY100" s="291">
        <f t="shared" si="55"/>
        <v>3.795390975877027E-2</v>
      </c>
      <c r="AZ100" s="291">
        <f t="shared" si="55"/>
        <v>3.8024229188613271E-2</v>
      </c>
      <c r="BA100" s="291">
        <f t="shared" si="55"/>
        <v>3.8088169480275311E-2</v>
      </c>
      <c r="BB100" s="291">
        <f t="shared" si="55"/>
        <v>3.8146213202260415E-2</v>
      </c>
      <c r="BC100" s="291">
        <f t="shared" si="55"/>
        <v>3.8198809032574998E-2</v>
      </c>
      <c r="BD100" s="291">
        <f t="shared" si="55"/>
        <v>3.8246373613649035E-2</v>
      </c>
      <c r="BE100" s="291">
        <f t="shared" si="55"/>
        <v>3.8289293399348071E-2</v>
      </c>
      <c r="BF100" s="291">
        <f t="shared" si="55"/>
        <v>3.8327926473764054E-2</v>
      </c>
      <c r="BG100" s="291">
        <f t="shared" si="55"/>
        <v>3.8362604325888415E-2</v>
      </c>
      <c r="BH100" s="291">
        <f t="shared" si="55"/>
        <v>3.8393633568027268E-2</v>
      </c>
      <c r="BI100" s="291">
        <f t="shared" si="55"/>
        <v>3.8421297588986651E-2</v>
      </c>
      <c r="BJ100" s="291">
        <f t="shared" si="55"/>
        <v>3.8445858135703691E-2</v>
      </c>
      <c r="BK100" s="291">
        <f t="shared" si="55"/>
        <v>3.8467556819192006E-2</v>
      </c>
      <c r="BL100" s="291">
        <f t="shared" si="55"/>
        <v>3.8486616542466996E-2</v>
      </c>
      <c r="BM100" s="291">
        <f t="shared" si="55"/>
        <v>3.850324284957269E-2</v>
      </c>
      <c r="BN100" s="291">
        <f t="shared" si="55"/>
        <v>3.8517625195997544E-2</v>
      </c>
      <c r="BO100" s="291">
        <f t="shared" si="55"/>
        <v>3.8529938141683789E-2</v>
      </c>
      <c r="BP100" s="291">
        <f t="shared" ref="BP100" si="56">IFERROR(BP35/(BP$39-BP$37),0)</f>
        <v>3.854034246854391E-2</v>
      </c>
      <c r="BQ100" s="291">
        <f t="shared" si="53"/>
        <v>3.8548986224933246E-2</v>
      </c>
      <c r="BR100" s="291">
        <f t="shared" si="53"/>
        <v>3.8556005699915796E-2</v>
      </c>
      <c r="BS100" s="291">
        <f t="shared" si="53"/>
        <v>3.8561526330431986E-2</v>
      </c>
      <c r="BT100" s="291">
        <f t="shared" si="53"/>
        <v>3.8565663544647237E-2</v>
      </c>
      <c r="BU100" s="291">
        <f t="shared" si="53"/>
        <v>3.8568523544854981E-2</v>
      </c>
      <c r="BV100" s="291">
        <f t="shared" si="53"/>
        <v>3.8570204033336358E-2</v>
      </c>
      <c r="BW100" s="291">
        <f t="shared" si="53"/>
        <v>3.8570794884558474E-2</v>
      </c>
      <c r="BX100" s="291">
        <f t="shared" si="53"/>
        <v>3.857037876703398E-2</v>
      </c>
      <c r="BY100" s="291">
        <f t="shared" si="53"/>
        <v>3.8569031718075297E-2</v>
      </c>
      <c r="BZ100" s="291">
        <f t="shared" si="53"/>
        <v>3.8566823674565487E-2</v>
      </c>
      <c r="CA100" s="291">
        <f t="shared" si="53"/>
        <v>3.8563818962740727E-2</v>
      </c>
      <c r="CB100" s="291">
        <f t="shared" si="53"/>
        <v>3.8560076749842076E-2</v>
      </c>
      <c r="CC100" s="291">
        <f t="shared" si="53"/>
        <v>3.855565146034929E-2</v>
      </c>
      <c r="CD100" s="291">
        <f t="shared" si="53"/>
        <v>3.8550593159362635E-2</v>
      </c>
      <c r="CE100" s="291">
        <f t="shared" si="53"/>
        <v>3.8544947905550533E-2</v>
      </c>
      <c r="CF100" s="291">
        <f t="shared" si="53"/>
        <v>3.853875807593439E-2</v>
      </c>
      <c r="CG100" s="291">
        <f t="shared" si="53"/>
        <v>3.8532062664638808E-2</v>
      </c>
      <c r="CH100" s="291">
        <f t="shared" si="53"/>
        <v>3.8524897557596187E-2</v>
      </c>
      <c r="CI100" s="291">
        <f t="shared" si="53"/>
        <v>3.8517295785061155E-2</v>
      </c>
      <c r="CJ100" s="291">
        <f t="shared" si="53"/>
        <v>3.8509287753661886E-2</v>
      </c>
      <c r="CK100" s="291">
        <f t="shared" si="53"/>
        <v>3.8500901459593471E-2</v>
      </c>
      <c r="CL100" s="291">
        <f t="shared" si="53"/>
        <v>3.8492162684443311E-2</v>
      </c>
      <c r="CM100" s="291">
        <f t="shared" si="53"/>
        <v>3.8483095175029021E-2</v>
      </c>
      <c r="CN100" s="291">
        <f t="shared" si="53"/>
        <v>3.8473720808526922E-2</v>
      </c>
      <c r="CO100" s="291">
        <f t="shared" si="53"/>
        <v>3.8464059744072784E-2</v>
      </c>
      <c r="CP100" s="291">
        <f t="shared" si="53"/>
        <v>3.8454130561926855E-2</v>
      </c>
      <c r="CQ100" s="291">
        <f t="shared" si="53"/>
        <v>3.8443950391210437E-2</v>
      </c>
      <c r="CR100" s="291">
        <f t="shared" si="53"/>
        <v>3.8433535027143743E-2</v>
      </c>
      <c r="CS100" s="291">
        <f t="shared" si="53"/>
        <v>3.8422899038641066E-2</v>
      </c>
      <c r="CT100" s="291">
        <f t="shared" si="53"/>
        <v>3.8412055867052368E-2</v>
      </c>
      <c r="CU100" s="291">
        <f t="shared" si="53"/>
        <v>3.8401017916777531E-2</v>
      </c>
      <c r="CV100" s="291">
        <f t="shared" ref="CV100" si="57">IFERROR(CV35/(CV$39-CV$37),0)</f>
        <v>3.8389796638420792E-2</v>
      </c>
    </row>
    <row r="101" spans="1:102" outlineLevel="1" x14ac:dyDescent="0.3">
      <c r="B101" s="154">
        <v>25</v>
      </c>
      <c r="C101" s="242" t="s">
        <v>194</v>
      </c>
      <c r="D101" s="143" t="s">
        <v>78</v>
      </c>
      <c r="E101" s="291">
        <f t="shared" ref="E101:BP101" si="58">IFERROR(E36/(E$39-E$37),0)</f>
        <v>7.4430332178693406E-3</v>
      </c>
      <c r="F101" s="291">
        <f t="shared" si="58"/>
        <v>8.0862533692722376E-3</v>
      </c>
      <c r="G101" s="291">
        <f t="shared" si="58"/>
        <v>8.6259708618225094E-3</v>
      </c>
      <c r="H101" s="291">
        <f t="shared" si="58"/>
        <v>9.564422069698722E-3</v>
      </c>
      <c r="I101" s="291">
        <f t="shared" si="58"/>
        <v>1.1502093428047231E-2</v>
      </c>
      <c r="J101" s="291">
        <f t="shared" si="58"/>
        <v>1.6798623063683304E-2</v>
      </c>
      <c r="K101" s="291">
        <f t="shared" si="58"/>
        <v>1.9461281074562981E-2</v>
      </c>
      <c r="L101" s="291">
        <f t="shared" si="58"/>
        <v>3.6763707158056776E-2</v>
      </c>
      <c r="M101" s="291">
        <f t="shared" si="58"/>
        <v>3.7385616901062457E-2</v>
      </c>
      <c r="N101" s="291">
        <f t="shared" si="58"/>
        <v>3.6722695409663074E-2</v>
      </c>
      <c r="O101" s="291">
        <f t="shared" si="58"/>
        <v>3.7564187574210858E-2</v>
      </c>
      <c r="P101" s="291">
        <f t="shared" si="58"/>
        <v>3.7650113599480686E-2</v>
      </c>
      <c r="Q101" s="291">
        <f t="shared" si="58"/>
        <v>3.7174380808496998E-2</v>
      </c>
      <c r="R101" s="291">
        <f t="shared" si="58"/>
        <v>3.5591660213608406E-2</v>
      </c>
      <c r="S101" s="291">
        <f t="shared" si="58"/>
        <v>3.4317312021611888E-2</v>
      </c>
      <c r="T101" s="291">
        <f t="shared" si="58"/>
        <v>3.301210037627568E-2</v>
      </c>
      <c r="U101" s="291">
        <f t="shared" si="58"/>
        <v>3.1896473161396155E-2</v>
      </c>
      <c r="V101" s="291">
        <f t="shared" si="58"/>
        <v>3.0680478878481483E-2</v>
      </c>
      <c r="W101" s="291">
        <f t="shared" si="58"/>
        <v>2.9711456051804589E-2</v>
      </c>
      <c r="X101" s="291">
        <f t="shared" si="58"/>
        <v>2.888840196971619E-2</v>
      </c>
      <c r="Y101" s="291">
        <f t="shared" si="58"/>
        <v>2.8432150549824283E-2</v>
      </c>
      <c r="Z101" s="291">
        <f t="shared" si="58"/>
        <v>2.9800772127162672E-2</v>
      </c>
      <c r="AA101" s="291">
        <f t="shared" si="58"/>
        <v>3.4580490990177418E-2</v>
      </c>
      <c r="AB101" s="291">
        <f t="shared" si="58"/>
        <v>3.5019510064939641E-2</v>
      </c>
      <c r="AC101" s="291">
        <f t="shared" si="58"/>
        <v>3.4597749062109211E-2</v>
      </c>
      <c r="AD101" s="291">
        <f t="shared" si="58"/>
        <v>3.4808044899158841E-2</v>
      </c>
      <c r="AE101" s="291">
        <f t="shared" si="58"/>
        <v>3.4906677494784301E-2</v>
      </c>
      <c r="AF101" s="291">
        <f t="shared" si="58"/>
        <v>3.4851837933386226E-2</v>
      </c>
      <c r="AG101" s="291">
        <f t="shared" si="58"/>
        <v>3.6956456948708014E-2</v>
      </c>
      <c r="AH101" s="291">
        <f t="shared" si="58"/>
        <v>3.6908419037442679E-2</v>
      </c>
      <c r="AI101" s="291">
        <f t="shared" si="58"/>
        <v>3.6880102756411202E-2</v>
      </c>
      <c r="AJ101" s="291">
        <f t="shared" si="58"/>
        <v>3.6759399714289924E-2</v>
      </c>
      <c r="AK101" s="291">
        <f t="shared" si="58"/>
        <v>3.6607455884071521E-2</v>
      </c>
      <c r="AL101" s="291">
        <f t="shared" si="58"/>
        <v>3.6897429959604912E-2</v>
      </c>
      <c r="AM101" s="291">
        <f t="shared" si="58"/>
        <v>3.7169309479455064E-2</v>
      </c>
      <c r="AN101" s="291">
        <f t="shared" si="58"/>
        <v>3.7424124676089035E-2</v>
      </c>
      <c r="AO101" s="291">
        <f t="shared" si="58"/>
        <v>3.7662880305690753E-2</v>
      </c>
      <c r="AP101" s="291">
        <f t="shared" si="58"/>
        <v>3.7886550356093972E-2</v>
      </c>
      <c r="AQ101" s="291">
        <f t="shared" si="58"/>
        <v>3.8096073965569022E-2</v>
      </c>
      <c r="AR101" s="291">
        <f t="shared" si="58"/>
        <v>3.8292352406513089E-2</v>
      </c>
      <c r="AS101" s="291">
        <f t="shared" si="58"/>
        <v>3.8476246993849897E-2</v>
      </c>
      <c r="AT101" s="291">
        <f t="shared" si="58"/>
        <v>3.864857778627951E-2</v>
      </c>
      <c r="AU101" s="291">
        <f t="shared" si="58"/>
        <v>3.8810122958525164E-2</v>
      </c>
      <c r="AV101" s="291">
        <f t="shared" si="58"/>
        <v>3.8961618733666992E-2</v>
      </c>
      <c r="AW101" s="291">
        <f t="shared" si="58"/>
        <v>3.9103759775960555E-2</v>
      </c>
      <c r="AX101" s="291">
        <f t="shared" si="58"/>
        <v>3.9237199955770304E-2</v>
      </c>
      <c r="AY101" s="291">
        <f t="shared" si="58"/>
        <v>3.9362553409090929E-2</v>
      </c>
      <c r="AZ101" s="291">
        <f t="shared" si="58"/>
        <v>3.9480395824361234E-2</v>
      </c>
      <c r="BA101" s="291">
        <f t="shared" si="58"/>
        <v>3.9591265898754877E-2</v>
      </c>
      <c r="BB101" s="291">
        <f t="shared" si="58"/>
        <v>3.9695666914784836E-2</v>
      </c>
      <c r="BC101" s="291">
        <f t="shared" si="58"/>
        <v>3.9794068395848883E-2</v>
      </c>
      <c r="BD101" s="291">
        <f t="shared" si="58"/>
        <v>3.9886907806281971E-2</v>
      </c>
      <c r="BE101" s="291">
        <f t="shared" si="58"/>
        <v>3.9974592267593839E-2</v>
      </c>
      <c r="BF101" s="291">
        <f t="shared" si="58"/>
        <v>4.0057500267906415E-2</v>
      </c>
      <c r="BG101" s="291">
        <f t="shared" si="58"/>
        <v>4.0135983346221801E-2</v>
      </c>
      <c r="BH101" s="291">
        <f t="shared" si="58"/>
        <v>4.0210367737112049E-2</v>
      </c>
      <c r="BI101" s="291">
        <f t="shared" si="58"/>
        <v>4.0280955964791018E-2</v>
      </c>
      <c r="BJ101" s="291">
        <f t="shared" si="58"/>
        <v>4.0348028378371648E-2</v>
      </c>
      <c r="BK101" s="291">
        <f t="shared" si="58"/>
        <v>4.0411844622490103E-2</v>
      </c>
      <c r="BL101" s="291">
        <f t="shared" si="58"/>
        <v>4.0472645039450479E-2</v>
      </c>
      <c r="BM101" s="291">
        <f t="shared" si="58"/>
        <v>4.0530652000662713E-2</v>
      </c>
      <c r="BN101" s="291">
        <f t="shared" si="58"/>
        <v>4.0586071166462692E-2</v>
      </c>
      <c r="BO101" s="291">
        <f t="shared" si="58"/>
        <v>4.0639092674458401E-2</v>
      </c>
      <c r="BP101" s="291">
        <f t="shared" si="58"/>
        <v>4.0689892257380941E-2</v>
      </c>
      <c r="BQ101" s="291">
        <f t="shared" ref="BQ101:CV101" si="59">IFERROR(BQ36/(BQ$39-BQ$37),0)</f>
        <v>4.0738632292068283E-2</v>
      </c>
      <c r="BR101" s="291">
        <f t="shared" si="59"/>
        <v>4.0785462781700053E-2</v>
      </c>
      <c r="BS101" s="291">
        <f t="shared" si="59"/>
        <v>4.0830522273765692E-2</v>
      </c>
      <c r="BT101" s="291">
        <f t="shared" si="59"/>
        <v>4.087393871650024E-2</v>
      </c>
      <c r="BU101" s="291">
        <f t="shared" si="59"/>
        <v>4.0915830256690169E-2</v>
      </c>
      <c r="BV101" s="291">
        <f t="shared" si="59"/>
        <v>4.0956305981845E-2</v>
      </c>
      <c r="BW101" s="291">
        <f t="shared" si="59"/>
        <v>4.0995466609767543E-2</v>
      </c>
      <c r="BX101" s="291">
        <f t="shared" si="59"/>
        <v>4.1033405128547092E-2</v>
      </c>
      <c r="BY101" s="291">
        <f t="shared" si="59"/>
        <v>4.107020738995483E-2</v>
      </c>
      <c r="BZ101" s="291">
        <f t="shared" si="59"/>
        <v>4.1105952659148445E-2</v>
      </c>
      <c r="CA101" s="291">
        <f t="shared" si="59"/>
        <v>4.1140714123499914E-2</v>
      </c>
      <c r="CB101" s="291">
        <f t="shared" si="59"/>
        <v>4.117455936325292E-2</v>
      </c>
      <c r="CC101" s="291">
        <f t="shared" si="59"/>
        <v>4.1207550786597283E-2</v>
      </c>
      <c r="CD101" s="291">
        <f t="shared" si="59"/>
        <v>4.1239746031623253E-2</v>
      </c>
      <c r="CE101" s="291">
        <f t="shared" si="59"/>
        <v>4.1271198337489899E-2</v>
      </c>
      <c r="CF101" s="291">
        <f t="shared" si="59"/>
        <v>4.1301956887012069E-2</v>
      </c>
      <c r="CG101" s="291">
        <f t="shared" si="59"/>
        <v>4.1332067122741484E-2</v>
      </c>
      <c r="CH101" s="291">
        <f t="shared" si="59"/>
        <v>4.1361571038490627E-2</v>
      </c>
      <c r="CI101" s="291">
        <f t="shared" si="59"/>
        <v>4.1390507448125231E-2</v>
      </c>
      <c r="CJ101" s="291">
        <f t="shared" si="59"/>
        <v>4.1418912233331356E-2</v>
      </c>
      <c r="CK101" s="291">
        <f t="shared" si="59"/>
        <v>4.1446818571949075E-2</v>
      </c>
      <c r="CL101" s="291">
        <f t="shared" si="59"/>
        <v>4.1474257148355571E-2</v>
      </c>
      <c r="CM101" s="291">
        <f t="shared" si="59"/>
        <v>4.1501256347276617E-2</v>
      </c>
      <c r="CN101" s="291">
        <f t="shared" si="59"/>
        <v>4.1527842432307074E-2</v>
      </c>
      <c r="CO101" s="291">
        <f t="shared" si="59"/>
        <v>4.1554039710328651E-2</v>
      </c>
      <c r="CP101" s="291">
        <f t="shared" si="59"/>
        <v>4.1579870682926102E-2</v>
      </c>
      <c r="CQ101" s="291">
        <f t="shared" si="59"/>
        <v>4.1605356185820973E-2</v>
      </c>
      <c r="CR101" s="291">
        <f t="shared" si="59"/>
        <v>4.1630515517266146E-2</v>
      </c>
      <c r="CS101" s="291">
        <f t="shared" si="59"/>
        <v>4.1655366556272354E-2</v>
      </c>
      <c r="CT101" s="291">
        <f t="shared" si="59"/>
        <v>4.1679925871472005E-2</v>
      </c>
      <c r="CU101" s="291">
        <f t="shared" si="59"/>
        <v>4.1704208821363345E-2</v>
      </c>
      <c r="CV101" s="291">
        <f t="shared" si="59"/>
        <v>4.1728229646620353E-2</v>
      </c>
    </row>
    <row r="102" spans="1:102" outlineLevel="1" x14ac:dyDescent="0.3">
      <c r="B102" s="154">
        <v>26</v>
      </c>
      <c r="C102" s="242" t="s">
        <v>442</v>
      </c>
      <c r="D102" s="143" t="s">
        <v>78</v>
      </c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63" t="s">
        <v>450</v>
      </c>
      <c r="CX102" s="63"/>
    </row>
    <row r="103" spans="1:102" outlineLevel="1" x14ac:dyDescent="0.3"/>
    <row r="104" spans="1:102" ht="12.75" customHeight="1" outlineLevel="1" x14ac:dyDescent="0.3">
      <c r="C104" s="242" t="s">
        <v>23</v>
      </c>
      <c r="D104" s="143" t="s">
        <v>78</v>
      </c>
      <c r="E104" s="291">
        <f t="shared" ref="E104:BP104" si="60">SUM(E77:E102)</f>
        <v>1.0000000000000002</v>
      </c>
      <c r="F104" s="291">
        <f t="shared" si="60"/>
        <v>1</v>
      </c>
      <c r="G104" s="291">
        <f t="shared" si="60"/>
        <v>0.99999999999999989</v>
      </c>
      <c r="H104" s="291">
        <f t="shared" si="60"/>
        <v>1</v>
      </c>
      <c r="I104" s="291">
        <f t="shared" si="60"/>
        <v>0.99999999999999989</v>
      </c>
      <c r="J104" s="291">
        <f t="shared" si="60"/>
        <v>1.0000000000000002</v>
      </c>
      <c r="K104" s="291">
        <f t="shared" si="60"/>
        <v>0.99999999999999978</v>
      </c>
      <c r="L104" s="291">
        <f t="shared" si="60"/>
        <v>1</v>
      </c>
      <c r="M104" s="291">
        <f t="shared" si="60"/>
        <v>1</v>
      </c>
      <c r="N104" s="291">
        <f t="shared" si="60"/>
        <v>0.99999999999999978</v>
      </c>
      <c r="O104" s="291">
        <f t="shared" si="60"/>
        <v>1</v>
      </c>
      <c r="P104" s="291">
        <f t="shared" si="60"/>
        <v>1.0000000000000002</v>
      </c>
      <c r="Q104" s="291">
        <f t="shared" si="60"/>
        <v>1</v>
      </c>
      <c r="R104" s="291">
        <f t="shared" si="60"/>
        <v>1</v>
      </c>
      <c r="S104" s="291">
        <f t="shared" si="60"/>
        <v>1</v>
      </c>
      <c r="T104" s="291">
        <f t="shared" si="60"/>
        <v>1</v>
      </c>
      <c r="U104" s="291">
        <f t="shared" si="60"/>
        <v>0.99999999999999978</v>
      </c>
      <c r="V104" s="291">
        <f t="shared" si="60"/>
        <v>1.0000000000000002</v>
      </c>
      <c r="W104" s="291">
        <f t="shared" si="60"/>
        <v>1.0000000000000002</v>
      </c>
      <c r="X104" s="291">
        <f t="shared" si="60"/>
        <v>1.0000000000000002</v>
      </c>
      <c r="Y104" s="291">
        <f t="shared" si="60"/>
        <v>1</v>
      </c>
      <c r="Z104" s="291">
        <f t="shared" si="60"/>
        <v>1</v>
      </c>
      <c r="AA104" s="291">
        <f t="shared" si="60"/>
        <v>1</v>
      </c>
      <c r="AB104" s="291">
        <f t="shared" si="60"/>
        <v>1</v>
      </c>
      <c r="AC104" s="291">
        <f t="shared" si="60"/>
        <v>1</v>
      </c>
      <c r="AD104" s="291">
        <f t="shared" si="60"/>
        <v>1</v>
      </c>
      <c r="AE104" s="291">
        <f t="shared" si="60"/>
        <v>0.99999999999999989</v>
      </c>
      <c r="AF104" s="291">
        <f t="shared" si="60"/>
        <v>1</v>
      </c>
      <c r="AG104" s="291">
        <f t="shared" si="60"/>
        <v>1</v>
      </c>
      <c r="AH104" s="291">
        <f t="shared" si="60"/>
        <v>1</v>
      </c>
      <c r="AI104" s="291">
        <f t="shared" si="60"/>
        <v>0.99999999999999989</v>
      </c>
      <c r="AJ104" s="291">
        <f t="shared" si="60"/>
        <v>0.99999999999999989</v>
      </c>
      <c r="AK104" s="291">
        <f t="shared" si="60"/>
        <v>1</v>
      </c>
      <c r="AL104" s="291">
        <f t="shared" si="60"/>
        <v>1.0000000000000002</v>
      </c>
      <c r="AM104" s="291">
        <f t="shared" si="60"/>
        <v>1.0000000000000002</v>
      </c>
      <c r="AN104" s="291">
        <f t="shared" si="60"/>
        <v>1.0000000000000002</v>
      </c>
      <c r="AO104" s="291">
        <f t="shared" si="60"/>
        <v>0.99999999999999967</v>
      </c>
      <c r="AP104" s="291">
        <f t="shared" si="60"/>
        <v>1</v>
      </c>
      <c r="AQ104" s="291">
        <f t="shared" si="60"/>
        <v>0.99999999999999989</v>
      </c>
      <c r="AR104" s="291">
        <f t="shared" si="60"/>
        <v>0.99999999999999944</v>
      </c>
      <c r="AS104" s="291">
        <f t="shared" si="60"/>
        <v>1.0000000000000002</v>
      </c>
      <c r="AT104" s="291">
        <f t="shared" si="60"/>
        <v>1</v>
      </c>
      <c r="AU104" s="291">
        <f t="shared" si="60"/>
        <v>1.0000000000000002</v>
      </c>
      <c r="AV104" s="291">
        <f t="shared" si="60"/>
        <v>1</v>
      </c>
      <c r="AW104" s="291">
        <f t="shared" si="60"/>
        <v>0.99999999999999989</v>
      </c>
      <c r="AX104" s="291">
        <f t="shared" si="60"/>
        <v>1.0000000000000002</v>
      </c>
      <c r="AY104" s="291">
        <f t="shared" si="60"/>
        <v>0.99999999999999989</v>
      </c>
      <c r="AZ104" s="291">
        <f t="shared" si="60"/>
        <v>1.0000000000000002</v>
      </c>
      <c r="BA104" s="291">
        <f t="shared" si="60"/>
        <v>1.0000000000000002</v>
      </c>
      <c r="BB104" s="291">
        <f t="shared" si="60"/>
        <v>0.99999999999999978</v>
      </c>
      <c r="BC104" s="291">
        <f t="shared" si="60"/>
        <v>0.99999999999999978</v>
      </c>
      <c r="BD104" s="291">
        <f t="shared" si="60"/>
        <v>0.99999999999999989</v>
      </c>
      <c r="BE104" s="291">
        <f t="shared" si="60"/>
        <v>0.99999999999999989</v>
      </c>
      <c r="BF104" s="291">
        <f t="shared" si="60"/>
        <v>1.0000000000000002</v>
      </c>
      <c r="BG104" s="291">
        <f t="shared" si="60"/>
        <v>1.0000000000000002</v>
      </c>
      <c r="BH104" s="291">
        <f t="shared" si="60"/>
        <v>1</v>
      </c>
      <c r="BI104" s="291">
        <f t="shared" si="60"/>
        <v>0.99999999999999989</v>
      </c>
      <c r="BJ104" s="291">
        <f t="shared" si="60"/>
        <v>1.0000000000000002</v>
      </c>
      <c r="BK104" s="291">
        <f t="shared" si="60"/>
        <v>0.99999999999999978</v>
      </c>
      <c r="BL104" s="291">
        <f t="shared" si="60"/>
        <v>0.99999999999999989</v>
      </c>
      <c r="BM104" s="291">
        <f t="shared" si="60"/>
        <v>1.0000000000000004</v>
      </c>
      <c r="BN104" s="291">
        <f t="shared" si="60"/>
        <v>1</v>
      </c>
      <c r="BO104" s="291">
        <f t="shared" si="60"/>
        <v>1.0000000000000002</v>
      </c>
      <c r="BP104" s="291">
        <f t="shared" si="60"/>
        <v>0.99999999999999944</v>
      </c>
      <c r="BQ104" s="291">
        <f t="shared" ref="BQ104:CV104" si="61">SUM(BQ77:BQ102)</f>
        <v>1.0000000000000002</v>
      </c>
      <c r="BR104" s="291">
        <f t="shared" si="61"/>
        <v>1</v>
      </c>
      <c r="BS104" s="291">
        <f t="shared" si="61"/>
        <v>1</v>
      </c>
      <c r="BT104" s="291">
        <f t="shared" si="61"/>
        <v>1.0000000000000002</v>
      </c>
      <c r="BU104" s="291">
        <f t="shared" si="61"/>
        <v>0.99999999999999978</v>
      </c>
      <c r="BV104" s="291">
        <f t="shared" si="61"/>
        <v>0.99999999999999989</v>
      </c>
      <c r="BW104" s="291">
        <f t="shared" si="61"/>
        <v>1.0000000000000007</v>
      </c>
      <c r="BX104" s="291">
        <f t="shared" si="61"/>
        <v>1.0000000000000002</v>
      </c>
      <c r="BY104" s="291">
        <f t="shared" si="61"/>
        <v>0.99999999999999967</v>
      </c>
      <c r="BZ104" s="291">
        <f t="shared" si="61"/>
        <v>0.99999999999999978</v>
      </c>
      <c r="CA104" s="291">
        <f t="shared" si="61"/>
        <v>0.99999999999999978</v>
      </c>
      <c r="CB104" s="291">
        <f t="shared" si="61"/>
        <v>0.99999999999999967</v>
      </c>
      <c r="CC104" s="291">
        <f t="shared" si="61"/>
        <v>1</v>
      </c>
      <c r="CD104" s="291">
        <f t="shared" si="61"/>
        <v>1</v>
      </c>
      <c r="CE104" s="291">
        <f t="shared" si="61"/>
        <v>1</v>
      </c>
      <c r="CF104" s="291">
        <f t="shared" si="61"/>
        <v>0.99999999999999978</v>
      </c>
      <c r="CG104" s="291">
        <f t="shared" si="61"/>
        <v>1</v>
      </c>
      <c r="CH104" s="291">
        <f t="shared" si="61"/>
        <v>1</v>
      </c>
      <c r="CI104" s="291">
        <f t="shared" si="61"/>
        <v>0.99999999999999989</v>
      </c>
      <c r="CJ104" s="291">
        <f t="shared" si="61"/>
        <v>1</v>
      </c>
      <c r="CK104" s="291">
        <f t="shared" si="61"/>
        <v>1.0000000000000004</v>
      </c>
      <c r="CL104" s="291">
        <f t="shared" si="61"/>
        <v>1.0000000000000002</v>
      </c>
      <c r="CM104" s="291">
        <f t="shared" si="61"/>
        <v>0.99999999999999967</v>
      </c>
      <c r="CN104" s="291">
        <f t="shared" si="61"/>
        <v>1.0000000000000002</v>
      </c>
      <c r="CO104" s="291">
        <f t="shared" si="61"/>
        <v>1</v>
      </c>
      <c r="CP104" s="291">
        <f t="shared" si="61"/>
        <v>1</v>
      </c>
      <c r="CQ104" s="291">
        <f t="shared" si="61"/>
        <v>0.99999999999999989</v>
      </c>
      <c r="CR104" s="291">
        <f t="shared" si="61"/>
        <v>1</v>
      </c>
      <c r="CS104" s="291">
        <f t="shared" si="61"/>
        <v>1.0000000000000004</v>
      </c>
      <c r="CT104" s="291">
        <f t="shared" si="61"/>
        <v>0.99999999999999989</v>
      </c>
      <c r="CU104" s="291">
        <f t="shared" si="61"/>
        <v>1</v>
      </c>
      <c r="CV104" s="291">
        <f t="shared" si="61"/>
        <v>1</v>
      </c>
    </row>
    <row r="105" spans="1:102" outlineLevel="1" x14ac:dyDescent="0.3">
      <c r="AA105" s="238"/>
      <c r="AB105" s="238"/>
      <c r="AC105" s="238"/>
      <c r="AD105" s="238"/>
      <c r="AE105" s="238"/>
      <c r="AF105" s="238"/>
      <c r="AG105" s="238"/>
    </row>
    <row r="106" spans="1:102" x14ac:dyDescent="0.3">
      <c r="AA106" s="238"/>
      <c r="AB106" s="238"/>
      <c r="AC106" s="238"/>
      <c r="AD106" s="238"/>
      <c r="AE106" s="238"/>
      <c r="AF106" s="238"/>
      <c r="AG106" s="238"/>
    </row>
    <row r="107" spans="1:102" ht="18" thickBot="1" x14ac:dyDescent="0.35">
      <c r="B107" s="75" t="s">
        <v>444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</row>
    <row r="108" spans="1:102" outlineLevel="1" x14ac:dyDescent="0.3">
      <c r="AA108" s="238"/>
      <c r="AB108" s="238"/>
      <c r="AC108" s="238"/>
      <c r="AD108" s="238"/>
      <c r="AE108" s="238"/>
      <c r="AF108" s="238"/>
      <c r="AG108" s="238"/>
    </row>
    <row r="109" spans="1:102" outlineLevel="1" x14ac:dyDescent="0.3">
      <c r="AA109" s="238"/>
      <c r="AB109" s="238"/>
      <c r="AC109" s="238"/>
    </row>
    <row r="110" spans="1:102" outlineLevel="1" x14ac:dyDescent="0.3">
      <c r="B110" s="69" t="s">
        <v>79</v>
      </c>
      <c r="C110" s="69" t="s">
        <v>195</v>
      </c>
      <c r="E110" s="69">
        <v>201401</v>
      </c>
      <c r="F110" s="69">
        <v>201402</v>
      </c>
      <c r="G110" s="69">
        <v>201403</v>
      </c>
      <c r="H110" s="69">
        <v>201404</v>
      </c>
      <c r="I110" s="69">
        <v>201405</v>
      </c>
      <c r="J110" s="69">
        <v>201406</v>
      </c>
      <c r="K110" s="69">
        <v>201407</v>
      </c>
      <c r="L110" s="69">
        <v>201408</v>
      </c>
      <c r="M110" s="69">
        <v>201409</v>
      </c>
      <c r="N110" s="69">
        <v>201410</v>
      </c>
      <c r="O110" s="69">
        <v>201411</v>
      </c>
      <c r="P110" s="69">
        <v>201412</v>
      </c>
      <c r="Q110" s="69">
        <v>201501</v>
      </c>
      <c r="R110" s="69">
        <v>201502</v>
      </c>
      <c r="S110" s="69">
        <v>201503</v>
      </c>
      <c r="T110" s="69">
        <v>201504</v>
      </c>
      <c r="U110" s="69">
        <v>201505</v>
      </c>
      <c r="V110" s="69">
        <v>201506</v>
      </c>
      <c r="W110" s="69">
        <v>201507</v>
      </c>
      <c r="X110" s="69">
        <v>201508</v>
      </c>
      <c r="Y110" s="69">
        <v>201509</v>
      </c>
      <c r="Z110" s="69">
        <v>201510</v>
      </c>
      <c r="AA110" s="69">
        <v>201511</v>
      </c>
      <c r="AB110" s="69">
        <v>201512</v>
      </c>
      <c r="AC110" s="69">
        <v>201601</v>
      </c>
      <c r="AD110" s="69">
        <v>201602</v>
      </c>
      <c r="AE110" s="69">
        <v>201603</v>
      </c>
      <c r="AF110" s="69">
        <v>201604</v>
      </c>
      <c r="AG110" s="69">
        <v>201605</v>
      </c>
      <c r="AH110" s="69">
        <v>201606</v>
      </c>
      <c r="AI110" s="69">
        <v>201607</v>
      </c>
      <c r="AJ110" s="69">
        <v>201608</v>
      </c>
      <c r="AK110" s="69">
        <v>201609</v>
      </c>
      <c r="AL110" s="69">
        <v>201610</v>
      </c>
      <c r="AM110" s="69">
        <v>201611</v>
      </c>
      <c r="AN110" s="69">
        <v>201612</v>
      </c>
      <c r="AO110" s="69">
        <v>201701</v>
      </c>
      <c r="AP110" s="69">
        <v>201702</v>
      </c>
      <c r="AQ110" s="69">
        <v>201703</v>
      </c>
      <c r="AR110" s="69">
        <v>201704</v>
      </c>
      <c r="AS110" s="69">
        <v>201705</v>
      </c>
      <c r="AT110" s="69">
        <v>201706</v>
      </c>
      <c r="AU110" s="69">
        <v>201707</v>
      </c>
      <c r="AV110" s="69">
        <v>201708</v>
      </c>
      <c r="AW110" s="69">
        <v>201709</v>
      </c>
      <c r="AX110" s="69">
        <v>201710</v>
      </c>
      <c r="AY110" s="69">
        <v>201711</v>
      </c>
      <c r="AZ110" s="69">
        <v>201712</v>
      </c>
      <c r="BA110" s="69">
        <v>201801</v>
      </c>
      <c r="BB110" s="69">
        <v>201802</v>
      </c>
      <c r="BC110" s="69">
        <v>201803</v>
      </c>
      <c r="BD110" s="69">
        <v>201804</v>
      </c>
      <c r="BE110" s="69">
        <v>201805</v>
      </c>
      <c r="BF110" s="69">
        <v>201806</v>
      </c>
      <c r="BG110" s="69">
        <v>201807</v>
      </c>
      <c r="BH110" s="69">
        <v>201808</v>
      </c>
      <c r="BI110" s="69">
        <v>201809</v>
      </c>
      <c r="BJ110" s="69">
        <v>201810</v>
      </c>
      <c r="BK110" s="69">
        <v>201811</v>
      </c>
      <c r="BL110" s="69">
        <v>201812</v>
      </c>
      <c r="BM110" s="69">
        <v>201901</v>
      </c>
      <c r="BN110" s="69">
        <v>201902</v>
      </c>
      <c r="BO110" s="69">
        <v>201903</v>
      </c>
      <c r="BP110" s="69">
        <v>201904</v>
      </c>
      <c r="BQ110" s="69">
        <v>201905</v>
      </c>
      <c r="BR110" s="69">
        <v>201906</v>
      </c>
      <c r="BS110" s="69">
        <v>201907</v>
      </c>
      <c r="BT110" s="69">
        <v>201908</v>
      </c>
      <c r="BU110" s="69">
        <v>201909</v>
      </c>
      <c r="BV110" s="69">
        <v>201910</v>
      </c>
      <c r="BW110" s="69">
        <v>201911</v>
      </c>
      <c r="BX110" s="69">
        <v>201912</v>
      </c>
      <c r="BY110" s="69">
        <v>202001</v>
      </c>
      <c r="BZ110" s="69">
        <v>202002</v>
      </c>
      <c r="CA110" s="69">
        <v>202003</v>
      </c>
      <c r="CB110" s="69">
        <v>202004</v>
      </c>
      <c r="CC110" s="69">
        <v>202005</v>
      </c>
      <c r="CD110" s="69">
        <v>202006</v>
      </c>
      <c r="CE110" s="69">
        <v>202007</v>
      </c>
      <c r="CF110" s="69">
        <v>202008</v>
      </c>
      <c r="CG110" s="69">
        <v>202009</v>
      </c>
      <c r="CH110" s="69">
        <v>202010</v>
      </c>
      <c r="CI110" s="69">
        <v>202011</v>
      </c>
      <c r="CJ110" s="69">
        <v>202012</v>
      </c>
      <c r="CK110" s="69">
        <v>202101</v>
      </c>
      <c r="CL110" s="69">
        <v>202102</v>
      </c>
      <c r="CM110" s="69">
        <v>202103</v>
      </c>
      <c r="CN110" s="69">
        <v>202104</v>
      </c>
      <c r="CO110" s="69">
        <v>202105</v>
      </c>
      <c r="CP110" s="69">
        <v>202106</v>
      </c>
      <c r="CQ110" s="69">
        <v>202107</v>
      </c>
      <c r="CR110" s="69">
        <v>202108</v>
      </c>
      <c r="CS110" s="69">
        <v>202109</v>
      </c>
      <c r="CT110" s="69">
        <v>202110</v>
      </c>
      <c r="CU110" s="69">
        <v>202111</v>
      </c>
      <c r="CV110" s="69">
        <v>202112</v>
      </c>
    </row>
    <row r="111" spans="1:102" outlineLevel="1" x14ac:dyDescent="0.3">
      <c r="A111" s="290"/>
      <c r="B111" s="154">
        <v>1</v>
      </c>
      <c r="C111" s="242" t="s">
        <v>170</v>
      </c>
      <c r="D111" s="143" t="s">
        <v>443</v>
      </c>
      <c r="E111" s="242">
        <f t="shared" ref="E111:BP114" si="62">E145+E179+E213</f>
        <v>800</v>
      </c>
      <c r="F111" s="242">
        <f t="shared" si="62"/>
        <v>800</v>
      </c>
      <c r="G111" s="242">
        <f t="shared" si="62"/>
        <v>800</v>
      </c>
      <c r="H111" s="242">
        <f t="shared" si="62"/>
        <v>800</v>
      </c>
      <c r="I111" s="242">
        <f t="shared" si="62"/>
        <v>800</v>
      </c>
      <c r="J111" s="242">
        <f t="shared" si="62"/>
        <v>800</v>
      </c>
      <c r="K111" s="242">
        <f t="shared" si="62"/>
        <v>800</v>
      </c>
      <c r="L111" s="242">
        <f t="shared" si="62"/>
        <v>800</v>
      </c>
      <c r="M111" s="242">
        <f t="shared" si="62"/>
        <v>800</v>
      </c>
      <c r="N111" s="242">
        <f t="shared" si="62"/>
        <v>800</v>
      </c>
      <c r="O111" s="242">
        <f t="shared" si="62"/>
        <v>800</v>
      </c>
      <c r="P111" s="242">
        <f t="shared" si="62"/>
        <v>800</v>
      </c>
      <c r="Q111" s="242">
        <f t="shared" si="62"/>
        <v>800</v>
      </c>
      <c r="R111" s="242">
        <f t="shared" si="62"/>
        <v>800</v>
      </c>
      <c r="S111" s="242">
        <f t="shared" si="62"/>
        <v>800</v>
      </c>
      <c r="T111" s="242">
        <f t="shared" si="62"/>
        <v>800</v>
      </c>
      <c r="U111" s="242">
        <f t="shared" si="62"/>
        <v>800</v>
      </c>
      <c r="V111" s="242">
        <f t="shared" si="62"/>
        <v>800</v>
      </c>
      <c r="W111" s="242">
        <f t="shared" si="62"/>
        <v>800</v>
      </c>
      <c r="X111" s="242">
        <f t="shared" si="62"/>
        <v>800</v>
      </c>
      <c r="Y111" s="242">
        <f t="shared" si="62"/>
        <v>800</v>
      </c>
      <c r="Z111" s="242">
        <f t="shared" si="62"/>
        <v>800</v>
      </c>
      <c r="AA111" s="242">
        <f t="shared" si="62"/>
        <v>800</v>
      </c>
      <c r="AB111" s="242">
        <f t="shared" si="62"/>
        <v>800</v>
      </c>
      <c r="AC111" s="242">
        <f t="shared" si="62"/>
        <v>800</v>
      </c>
      <c r="AD111" s="242">
        <f t="shared" si="62"/>
        <v>800</v>
      </c>
      <c r="AE111" s="242">
        <f t="shared" si="62"/>
        <v>800</v>
      </c>
      <c r="AF111" s="242">
        <f t="shared" si="62"/>
        <v>800</v>
      </c>
      <c r="AG111" s="242">
        <f t="shared" si="62"/>
        <v>800</v>
      </c>
      <c r="AH111" s="242">
        <f t="shared" si="62"/>
        <v>800</v>
      </c>
      <c r="AI111" s="242">
        <f t="shared" si="62"/>
        <v>800</v>
      </c>
      <c r="AJ111" s="242">
        <f t="shared" si="62"/>
        <v>800</v>
      </c>
      <c r="AK111" s="242">
        <f t="shared" si="62"/>
        <v>800</v>
      </c>
      <c r="AL111" s="242">
        <f t="shared" si="62"/>
        <v>800</v>
      </c>
      <c r="AM111" s="242">
        <f t="shared" si="62"/>
        <v>800</v>
      </c>
      <c r="AN111" s="242">
        <f t="shared" si="62"/>
        <v>800</v>
      </c>
      <c r="AO111" s="242">
        <f t="shared" si="62"/>
        <v>800</v>
      </c>
      <c r="AP111" s="242">
        <f t="shared" si="62"/>
        <v>800</v>
      </c>
      <c r="AQ111" s="242">
        <f t="shared" si="62"/>
        <v>800</v>
      </c>
      <c r="AR111" s="242">
        <f t="shared" si="62"/>
        <v>800</v>
      </c>
      <c r="AS111" s="242">
        <f t="shared" si="62"/>
        <v>800</v>
      </c>
      <c r="AT111" s="242">
        <f t="shared" si="62"/>
        <v>800</v>
      </c>
      <c r="AU111" s="242">
        <f t="shared" si="62"/>
        <v>800</v>
      </c>
      <c r="AV111" s="242">
        <f t="shared" si="62"/>
        <v>800</v>
      </c>
      <c r="AW111" s="242">
        <f t="shared" si="62"/>
        <v>800</v>
      </c>
      <c r="AX111" s="242">
        <f t="shared" si="62"/>
        <v>800</v>
      </c>
      <c r="AY111" s="242">
        <f t="shared" si="62"/>
        <v>800</v>
      </c>
      <c r="AZ111" s="242">
        <f t="shared" si="62"/>
        <v>800</v>
      </c>
      <c r="BA111" s="242">
        <f t="shared" si="62"/>
        <v>800</v>
      </c>
      <c r="BB111" s="242">
        <f t="shared" si="62"/>
        <v>800</v>
      </c>
      <c r="BC111" s="242">
        <f t="shared" si="62"/>
        <v>800</v>
      </c>
      <c r="BD111" s="242">
        <f t="shared" si="62"/>
        <v>800</v>
      </c>
      <c r="BE111" s="242">
        <f t="shared" si="62"/>
        <v>800</v>
      </c>
      <c r="BF111" s="242">
        <f t="shared" si="62"/>
        <v>800</v>
      </c>
      <c r="BG111" s="242">
        <f t="shared" si="62"/>
        <v>800</v>
      </c>
      <c r="BH111" s="242">
        <f t="shared" si="62"/>
        <v>800</v>
      </c>
      <c r="BI111" s="242">
        <f t="shared" si="62"/>
        <v>800</v>
      </c>
      <c r="BJ111" s="242">
        <f t="shared" si="62"/>
        <v>800</v>
      </c>
      <c r="BK111" s="242">
        <f t="shared" si="62"/>
        <v>800</v>
      </c>
      <c r="BL111" s="242">
        <f t="shared" si="62"/>
        <v>800</v>
      </c>
      <c r="BM111" s="242">
        <f t="shared" si="62"/>
        <v>800</v>
      </c>
      <c r="BN111" s="242">
        <f t="shared" si="62"/>
        <v>800</v>
      </c>
      <c r="BO111" s="242">
        <f t="shared" si="62"/>
        <v>800</v>
      </c>
      <c r="BP111" s="242">
        <f t="shared" si="62"/>
        <v>800</v>
      </c>
      <c r="BQ111" s="242">
        <f t="shared" ref="BQ111:CV113" si="63">BQ145+BQ179+BQ213</f>
        <v>800</v>
      </c>
      <c r="BR111" s="242">
        <f t="shared" si="63"/>
        <v>800</v>
      </c>
      <c r="BS111" s="242">
        <f t="shared" si="63"/>
        <v>800</v>
      </c>
      <c r="BT111" s="242">
        <f t="shared" si="63"/>
        <v>800</v>
      </c>
      <c r="BU111" s="242">
        <f t="shared" si="63"/>
        <v>800</v>
      </c>
      <c r="BV111" s="242">
        <f t="shared" si="63"/>
        <v>800</v>
      </c>
      <c r="BW111" s="242">
        <f t="shared" si="63"/>
        <v>800</v>
      </c>
      <c r="BX111" s="242">
        <f t="shared" si="63"/>
        <v>800</v>
      </c>
      <c r="BY111" s="242">
        <f t="shared" si="63"/>
        <v>800</v>
      </c>
      <c r="BZ111" s="242">
        <f t="shared" si="63"/>
        <v>800</v>
      </c>
      <c r="CA111" s="242">
        <f t="shared" si="63"/>
        <v>800</v>
      </c>
      <c r="CB111" s="242">
        <f t="shared" si="63"/>
        <v>800</v>
      </c>
      <c r="CC111" s="242">
        <f t="shared" si="63"/>
        <v>800</v>
      </c>
      <c r="CD111" s="242">
        <f t="shared" si="63"/>
        <v>800</v>
      </c>
      <c r="CE111" s="242">
        <f t="shared" si="63"/>
        <v>800</v>
      </c>
      <c r="CF111" s="242">
        <f t="shared" si="63"/>
        <v>800</v>
      </c>
      <c r="CG111" s="242">
        <f t="shared" si="63"/>
        <v>800</v>
      </c>
      <c r="CH111" s="242">
        <f t="shared" si="63"/>
        <v>800</v>
      </c>
      <c r="CI111" s="242">
        <f t="shared" si="63"/>
        <v>800</v>
      </c>
      <c r="CJ111" s="242">
        <f t="shared" si="63"/>
        <v>800</v>
      </c>
      <c r="CK111" s="242">
        <f t="shared" si="63"/>
        <v>800</v>
      </c>
      <c r="CL111" s="242">
        <f t="shared" si="63"/>
        <v>800</v>
      </c>
      <c r="CM111" s="242">
        <f t="shared" si="63"/>
        <v>800</v>
      </c>
      <c r="CN111" s="242">
        <f t="shared" si="63"/>
        <v>800</v>
      </c>
      <c r="CO111" s="242">
        <f t="shared" si="63"/>
        <v>800</v>
      </c>
      <c r="CP111" s="242">
        <f t="shared" si="63"/>
        <v>800</v>
      </c>
      <c r="CQ111" s="242">
        <f t="shared" si="63"/>
        <v>800</v>
      </c>
      <c r="CR111" s="242">
        <f t="shared" si="63"/>
        <v>800</v>
      </c>
      <c r="CS111" s="242">
        <f t="shared" si="63"/>
        <v>800</v>
      </c>
      <c r="CT111" s="242">
        <f t="shared" si="63"/>
        <v>800</v>
      </c>
      <c r="CU111" s="242">
        <f t="shared" si="63"/>
        <v>800</v>
      </c>
      <c r="CV111" s="242">
        <f t="shared" si="63"/>
        <v>800</v>
      </c>
    </row>
    <row r="112" spans="1:102" outlineLevel="1" x14ac:dyDescent="0.3">
      <c r="A112" s="290"/>
      <c r="B112" s="154">
        <v>2</v>
      </c>
      <c r="C112" s="242" t="s">
        <v>171</v>
      </c>
      <c r="D112" s="143" t="s">
        <v>443</v>
      </c>
      <c r="E112" s="242">
        <f t="shared" si="62"/>
        <v>800</v>
      </c>
      <c r="F112" s="242">
        <f t="shared" si="62"/>
        <v>800</v>
      </c>
      <c r="G112" s="242">
        <f t="shared" si="62"/>
        <v>800</v>
      </c>
      <c r="H112" s="242">
        <f t="shared" si="62"/>
        <v>800</v>
      </c>
      <c r="I112" s="242">
        <f t="shared" si="62"/>
        <v>800</v>
      </c>
      <c r="J112" s="242">
        <f t="shared" si="62"/>
        <v>800</v>
      </c>
      <c r="K112" s="242">
        <f t="shared" si="62"/>
        <v>800</v>
      </c>
      <c r="L112" s="242">
        <f t="shared" si="62"/>
        <v>800</v>
      </c>
      <c r="M112" s="242">
        <f t="shared" si="62"/>
        <v>800</v>
      </c>
      <c r="N112" s="242">
        <f t="shared" si="62"/>
        <v>800</v>
      </c>
      <c r="O112" s="242">
        <f t="shared" si="62"/>
        <v>800</v>
      </c>
      <c r="P112" s="242">
        <f t="shared" si="62"/>
        <v>800</v>
      </c>
      <c r="Q112" s="242">
        <f t="shared" si="62"/>
        <v>800</v>
      </c>
      <c r="R112" s="242">
        <f t="shared" si="62"/>
        <v>800</v>
      </c>
      <c r="S112" s="242">
        <f t="shared" si="62"/>
        <v>800</v>
      </c>
      <c r="T112" s="242">
        <f t="shared" si="62"/>
        <v>800</v>
      </c>
      <c r="U112" s="242">
        <f t="shared" si="62"/>
        <v>800</v>
      </c>
      <c r="V112" s="242">
        <f t="shared" si="62"/>
        <v>800</v>
      </c>
      <c r="W112" s="242">
        <f t="shared" si="62"/>
        <v>800</v>
      </c>
      <c r="X112" s="242">
        <f t="shared" si="62"/>
        <v>800</v>
      </c>
      <c r="Y112" s="242">
        <f t="shared" si="62"/>
        <v>800</v>
      </c>
      <c r="Z112" s="242">
        <f t="shared" si="62"/>
        <v>800</v>
      </c>
      <c r="AA112" s="242">
        <f t="shared" si="62"/>
        <v>800</v>
      </c>
      <c r="AB112" s="242">
        <f t="shared" si="62"/>
        <v>800</v>
      </c>
      <c r="AC112" s="242">
        <f t="shared" si="62"/>
        <v>800</v>
      </c>
      <c r="AD112" s="242">
        <f t="shared" si="62"/>
        <v>800</v>
      </c>
      <c r="AE112" s="242">
        <f t="shared" si="62"/>
        <v>800</v>
      </c>
      <c r="AF112" s="242">
        <f t="shared" si="62"/>
        <v>800</v>
      </c>
      <c r="AG112" s="242">
        <f t="shared" si="62"/>
        <v>800</v>
      </c>
      <c r="AH112" s="242">
        <f t="shared" si="62"/>
        <v>800</v>
      </c>
      <c r="AI112" s="242">
        <f t="shared" si="62"/>
        <v>800</v>
      </c>
      <c r="AJ112" s="242">
        <f t="shared" si="62"/>
        <v>800</v>
      </c>
      <c r="AK112" s="242">
        <f t="shared" si="62"/>
        <v>800</v>
      </c>
      <c r="AL112" s="242">
        <f t="shared" si="62"/>
        <v>800</v>
      </c>
      <c r="AM112" s="242">
        <f t="shared" si="62"/>
        <v>800</v>
      </c>
      <c r="AN112" s="242">
        <f t="shared" si="62"/>
        <v>800</v>
      </c>
      <c r="AO112" s="242">
        <f t="shared" si="62"/>
        <v>800</v>
      </c>
      <c r="AP112" s="242">
        <f t="shared" si="62"/>
        <v>800</v>
      </c>
      <c r="AQ112" s="242">
        <f t="shared" si="62"/>
        <v>800</v>
      </c>
      <c r="AR112" s="242">
        <f t="shared" si="62"/>
        <v>800</v>
      </c>
      <c r="AS112" s="242">
        <f t="shared" si="62"/>
        <v>800</v>
      </c>
      <c r="AT112" s="242">
        <f t="shared" si="62"/>
        <v>800</v>
      </c>
      <c r="AU112" s="242">
        <f t="shared" si="62"/>
        <v>800</v>
      </c>
      <c r="AV112" s="242">
        <f t="shared" si="62"/>
        <v>800</v>
      </c>
      <c r="AW112" s="242">
        <f t="shared" si="62"/>
        <v>800</v>
      </c>
      <c r="AX112" s="242">
        <f t="shared" si="62"/>
        <v>800</v>
      </c>
      <c r="AY112" s="242">
        <f t="shared" si="62"/>
        <v>800</v>
      </c>
      <c r="AZ112" s="242">
        <f t="shared" si="62"/>
        <v>800</v>
      </c>
      <c r="BA112" s="242">
        <f t="shared" si="62"/>
        <v>800</v>
      </c>
      <c r="BB112" s="242">
        <f t="shared" si="62"/>
        <v>800</v>
      </c>
      <c r="BC112" s="242">
        <f t="shared" si="62"/>
        <v>800</v>
      </c>
      <c r="BD112" s="242">
        <f t="shared" si="62"/>
        <v>800</v>
      </c>
      <c r="BE112" s="242">
        <f t="shared" si="62"/>
        <v>800</v>
      </c>
      <c r="BF112" s="242">
        <f t="shared" si="62"/>
        <v>800</v>
      </c>
      <c r="BG112" s="242">
        <f t="shared" si="62"/>
        <v>800</v>
      </c>
      <c r="BH112" s="242">
        <f t="shared" si="62"/>
        <v>800</v>
      </c>
      <c r="BI112" s="242">
        <f t="shared" si="62"/>
        <v>800</v>
      </c>
      <c r="BJ112" s="242">
        <f t="shared" si="62"/>
        <v>800</v>
      </c>
      <c r="BK112" s="242">
        <f t="shared" si="62"/>
        <v>800</v>
      </c>
      <c r="BL112" s="242">
        <f t="shared" si="62"/>
        <v>800</v>
      </c>
      <c r="BM112" s="242">
        <f t="shared" si="62"/>
        <v>800</v>
      </c>
      <c r="BN112" s="242">
        <f t="shared" si="62"/>
        <v>800</v>
      </c>
      <c r="BO112" s="242">
        <f t="shared" si="62"/>
        <v>800</v>
      </c>
      <c r="BP112" s="242">
        <f t="shared" si="62"/>
        <v>800</v>
      </c>
      <c r="BQ112" s="242">
        <f t="shared" si="63"/>
        <v>800</v>
      </c>
      <c r="BR112" s="242">
        <f t="shared" si="63"/>
        <v>800</v>
      </c>
      <c r="BS112" s="242">
        <f t="shared" si="63"/>
        <v>800</v>
      </c>
      <c r="BT112" s="242">
        <f t="shared" si="63"/>
        <v>800</v>
      </c>
      <c r="BU112" s="242">
        <f t="shared" si="63"/>
        <v>800</v>
      </c>
      <c r="BV112" s="242">
        <f t="shared" si="63"/>
        <v>800</v>
      </c>
      <c r="BW112" s="242">
        <f t="shared" si="63"/>
        <v>800</v>
      </c>
      <c r="BX112" s="242">
        <f t="shared" si="63"/>
        <v>800</v>
      </c>
      <c r="BY112" s="242">
        <f t="shared" si="63"/>
        <v>800</v>
      </c>
      <c r="BZ112" s="242">
        <f t="shared" si="63"/>
        <v>800</v>
      </c>
      <c r="CA112" s="242">
        <f t="shared" si="63"/>
        <v>800</v>
      </c>
      <c r="CB112" s="242">
        <f t="shared" si="63"/>
        <v>800</v>
      </c>
      <c r="CC112" s="242">
        <f t="shared" si="63"/>
        <v>800</v>
      </c>
      <c r="CD112" s="242">
        <f t="shared" si="63"/>
        <v>800</v>
      </c>
      <c r="CE112" s="242">
        <f t="shared" si="63"/>
        <v>800</v>
      </c>
      <c r="CF112" s="242">
        <f t="shared" si="63"/>
        <v>800</v>
      </c>
      <c r="CG112" s="242">
        <f t="shared" si="63"/>
        <v>800</v>
      </c>
      <c r="CH112" s="242">
        <f t="shared" si="63"/>
        <v>800</v>
      </c>
      <c r="CI112" s="242">
        <f t="shared" si="63"/>
        <v>800</v>
      </c>
      <c r="CJ112" s="242">
        <f t="shared" si="63"/>
        <v>800</v>
      </c>
      <c r="CK112" s="242">
        <f t="shared" si="63"/>
        <v>800</v>
      </c>
      <c r="CL112" s="242">
        <f t="shared" si="63"/>
        <v>800</v>
      </c>
      <c r="CM112" s="242">
        <f t="shared" si="63"/>
        <v>800</v>
      </c>
      <c r="CN112" s="242">
        <f t="shared" si="63"/>
        <v>800</v>
      </c>
      <c r="CO112" s="242">
        <f t="shared" si="63"/>
        <v>800</v>
      </c>
      <c r="CP112" s="242">
        <f t="shared" si="63"/>
        <v>800</v>
      </c>
      <c r="CQ112" s="242">
        <f t="shared" si="63"/>
        <v>800</v>
      </c>
      <c r="CR112" s="242">
        <f t="shared" si="63"/>
        <v>800</v>
      </c>
      <c r="CS112" s="242">
        <f t="shared" si="63"/>
        <v>800</v>
      </c>
      <c r="CT112" s="242">
        <f t="shared" si="63"/>
        <v>800</v>
      </c>
      <c r="CU112" s="242">
        <f t="shared" si="63"/>
        <v>800</v>
      </c>
      <c r="CV112" s="242">
        <f t="shared" si="63"/>
        <v>800</v>
      </c>
    </row>
    <row r="113" spans="1:100" outlineLevel="1" x14ac:dyDescent="0.3">
      <c r="A113" s="290"/>
      <c r="B113" s="154">
        <v>3</v>
      </c>
      <c r="C113" s="242" t="s">
        <v>172</v>
      </c>
      <c r="D113" s="143" t="s">
        <v>443</v>
      </c>
      <c r="E113" s="242">
        <f t="shared" si="62"/>
        <v>800</v>
      </c>
      <c r="F113" s="242">
        <f t="shared" si="62"/>
        <v>800</v>
      </c>
      <c r="G113" s="242">
        <f t="shared" si="62"/>
        <v>800</v>
      </c>
      <c r="H113" s="242">
        <f t="shared" si="62"/>
        <v>800</v>
      </c>
      <c r="I113" s="242">
        <f t="shared" si="62"/>
        <v>800</v>
      </c>
      <c r="J113" s="242">
        <f t="shared" si="62"/>
        <v>800</v>
      </c>
      <c r="K113" s="242">
        <f t="shared" si="62"/>
        <v>800</v>
      </c>
      <c r="L113" s="242">
        <f t="shared" si="62"/>
        <v>800</v>
      </c>
      <c r="M113" s="242">
        <f t="shared" si="62"/>
        <v>800</v>
      </c>
      <c r="N113" s="242">
        <f t="shared" si="62"/>
        <v>800</v>
      </c>
      <c r="O113" s="242">
        <f t="shared" si="62"/>
        <v>800</v>
      </c>
      <c r="P113" s="242">
        <f t="shared" si="62"/>
        <v>800</v>
      </c>
      <c r="Q113" s="242">
        <f t="shared" si="62"/>
        <v>800</v>
      </c>
      <c r="R113" s="242">
        <f t="shared" si="62"/>
        <v>800</v>
      </c>
      <c r="S113" s="242">
        <f t="shared" si="62"/>
        <v>800</v>
      </c>
      <c r="T113" s="242">
        <f t="shared" si="62"/>
        <v>800</v>
      </c>
      <c r="U113" s="242">
        <f t="shared" si="62"/>
        <v>800</v>
      </c>
      <c r="V113" s="242">
        <f t="shared" si="62"/>
        <v>800</v>
      </c>
      <c r="W113" s="242">
        <f t="shared" si="62"/>
        <v>800</v>
      </c>
      <c r="X113" s="242">
        <f t="shared" si="62"/>
        <v>800</v>
      </c>
      <c r="Y113" s="242">
        <f t="shared" si="62"/>
        <v>800</v>
      </c>
      <c r="Z113" s="242">
        <f t="shared" si="62"/>
        <v>800</v>
      </c>
      <c r="AA113" s="242">
        <f t="shared" si="62"/>
        <v>800</v>
      </c>
      <c r="AB113" s="242">
        <f t="shared" si="62"/>
        <v>800</v>
      </c>
      <c r="AC113" s="242">
        <f t="shared" si="62"/>
        <v>800</v>
      </c>
      <c r="AD113" s="242">
        <f t="shared" si="62"/>
        <v>800</v>
      </c>
      <c r="AE113" s="242">
        <f t="shared" si="62"/>
        <v>800</v>
      </c>
      <c r="AF113" s="242">
        <f t="shared" si="62"/>
        <v>800</v>
      </c>
      <c r="AG113" s="242">
        <f t="shared" si="62"/>
        <v>800</v>
      </c>
      <c r="AH113" s="242">
        <f t="shared" si="62"/>
        <v>800</v>
      </c>
      <c r="AI113" s="242">
        <f t="shared" si="62"/>
        <v>800</v>
      </c>
      <c r="AJ113" s="242">
        <f t="shared" si="62"/>
        <v>800</v>
      </c>
      <c r="AK113" s="242">
        <f t="shared" si="62"/>
        <v>800</v>
      </c>
      <c r="AL113" s="242">
        <f t="shared" si="62"/>
        <v>800</v>
      </c>
      <c r="AM113" s="242">
        <f t="shared" si="62"/>
        <v>800</v>
      </c>
      <c r="AN113" s="242">
        <f t="shared" si="62"/>
        <v>800</v>
      </c>
      <c r="AO113" s="242">
        <f t="shared" si="62"/>
        <v>800</v>
      </c>
      <c r="AP113" s="242">
        <f t="shared" si="62"/>
        <v>800</v>
      </c>
      <c r="AQ113" s="242">
        <f t="shared" si="62"/>
        <v>800</v>
      </c>
      <c r="AR113" s="242">
        <f t="shared" si="62"/>
        <v>800</v>
      </c>
      <c r="AS113" s="242">
        <f t="shared" si="62"/>
        <v>800</v>
      </c>
      <c r="AT113" s="242">
        <f t="shared" si="62"/>
        <v>800</v>
      </c>
      <c r="AU113" s="242">
        <f t="shared" si="62"/>
        <v>800</v>
      </c>
      <c r="AV113" s="242">
        <f t="shared" si="62"/>
        <v>800</v>
      </c>
      <c r="AW113" s="242">
        <f t="shared" si="62"/>
        <v>800</v>
      </c>
      <c r="AX113" s="242">
        <f t="shared" si="62"/>
        <v>800</v>
      </c>
      <c r="AY113" s="242">
        <f t="shared" si="62"/>
        <v>800</v>
      </c>
      <c r="AZ113" s="242">
        <f t="shared" si="62"/>
        <v>800</v>
      </c>
      <c r="BA113" s="242">
        <f t="shared" si="62"/>
        <v>800</v>
      </c>
      <c r="BB113" s="242">
        <f t="shared" si="62"/>
        <v>800</v>
      </c>
      <c r="BC113" s="242">
        <f t="shared" si="62"/>
        <v>800</v>
      </c>
      <c r="BD113" s="242">
        <f t="shared" si="62"/>
        <v>800</v>
      </c>
      <c r="BE113" s="242">
        <f t="shared" si="62"/>
        <v>800</v>
      </c>
      <c r="BF113" s="242">
        <f t="shared" si="62"/>
        <v>800</v>
      </c>
      <c r="BG113" s="242">
        <f t="shared" si="62"/>
        <v>800</v>
      </c>
      <c r="BH113" s="242">
        <f t="shared" si="62"/>
        <v>800</v>
      </c>
      <c r="BI113" s="242">
        <f t="shared" si="62"/>
        <v>800</v>
      </c>
      <c r="BJ113" s="242">
        <f t="shared" si="62"/>
        <v>800</v>
      </c>
      <c r="BK113" s="242">
        <f t="shared" si="62"/>
        <v>800</v>
      </c>
      <c r="BL113" s="242">
        <f t="shared" si="62"/>
        <v>800</v>
      </c>
      <c r="BM113" s="242">
        <f t="shared" si="62"/>
        <v>800</v>
      </c>
      <c r="BN113" s="242">
        <f t="shared" si="62"/>
        <v>800</v>
      </c>
      <c r="BO113" s="242">
        <f t="shared" si="62"/>
        <v>800</v>
      </c>
      <c r="BP113" s="242">
        <f t="shared" si="62"/>
        <v>800</v>
      </c>
      <c r="BQ113" s="242">
        <f t="shared" si="63"/>
        <v>800</v>
      </c>
      <c r="BR113" s="242">
        <f t="shared" si="63"/>
        <v>800</v>
      </c>
      <c r="BS113" s="242">
        <f t="shared" si="63"/>
        <v>800</v>
      </c>
      <c r="BT113" s="242">
        <f t="shared" si="63"/>
        <v>800</v>
      </c>
      <c r="BU113" s="242">
        <f t="shared" si="63"/>
        <v>800</v>
      </c>
      <c r="BV113" s="242">
        <f t="shared" si="63"/>
        <v>800</v>
      </c>
      <c r="BW113" s="242">
        <f t="shared" si="63"/>
        <v>800</v>
      </c>
      <c r="BX113" s="242">
        <f t="shared" si="63"/>
        <v>800</v>
      </c>
      <c r="BY113" s="242">
        <f t="shared" si="63"/>
        <v>800</v>
      </c>
      <c r="BZ113" s="242">
        <f t="shared" si="63"/>
        <v>800</v>
      </c>
      <c r="CA113" s="242">
        <f t="shared" si="63"/>
        <v>800</v>
      </c>
      <c r="CB113" s="242">
        <f t="shared" si="63"/>
        <v>800</v>
      </c>
      <c r="CC113" s="242">
        <f t="shared" si="63"/>
        <v>800</v>
      </c>
      <c r="CD113" s="242">
        <f t="shared" si="63"/>
        <v>800</v>
      </c>
      <c r="CE113" s="242">
        <f t="shared" si="63"/>
        <v>800</v>
      </c>
      <c r="CF113" s="242">
        <f t="shared" si="63"/>
        <v>800</v>
      </c>
      <c r="CG113" s="242">
        <f t="shared" si="63"/>
        <v>800</v>
      </c>
      <c r="CH113" s="242">
        <f t="shared" si="63"/>
        <v>800</v>
      </c>
      <c r="CI113" s="242">
        <f t="shared" si="63"/>
        <v>800</v>
      </c>
      <c r="CJ113" s="242">
        <f t="shared" si="63"/>
        <v>800</v>
      </c>
      <c r="CK113" s="242">
        <f t="shared" si="63"/>
        <v>800</v>
      </c>
      <c r="CL113" s="242">
        <f t="shared" si="63"/>
        <v>800</v>
      </c>
      <c r="CM113" s="242">
        <f t="shared" si="63"/>
        <v>800</v>
      </c>
      <c r="CN113" s="242">
        <f t="shared" si="63"/>
        <v>800</v>
      </c>
      <c r="CO113" s="242">
        <f t="shared" si="63"/>
        <v>800</v>
      </c>
      <c r="CP113" s="242">
        <f t="shared" si="63"/>
        <v>800</v>
      </c>
      <c r="CQ113" s="242">
        <f t="shared" si="63"/>
        <v>800</v>
      </c>
      <c r="CR113" s="242">
        <f t="shared" si="63"/>
        <v>800</v>
      </c>
      <c r="CS113" s="242">
        <f t="shared" si="63"/>
        <v>800</v>
      </c>
      <c r="CT113" s="242">
        <f t="shared" si="63"/>
        <v>800</v>
      </c>
      <c r="CU113" s="242">
        <f t="shared" si="63"/>
        <v>800</v>
      </c>
      <c r="CV113" s="242">
        <f t="shared" si="63"/>
        <v>800</v>
      </c>
    </row>
    <row r="114" spans="1:100" outlineLevel="1" x14ac:dyDescent="0.3">
      <c r="A114" s="290"/>
      <c r="B114" s="154">
        <v>4</v>
      </c>
      <c r="C114" s="242" t="s">
        <v>173</v>
      </c>
      <c r="D114" s="143" t="s">
        <v>443</v>
      </c>
      <c r="E114" s="242">
        <f t="shared" si="62"/>
        <v>800</v>
      </c>
      <c r="F114" s="242">
        <f t="shared" si="62"/>
        <v>800</v>
      </c>
      <c r="G114" s="242">
        <f t="shared" si="62"/>
        <v>800</v>
      </c>
      <c r="H114" s="242">
        <f t="shared" si="62"/>
        <v>800</v>
      </c>
      <c r="I114" s="242">
        <f t="shared" si="62"/>
        <v>800</v>
      </c>
      <c r="J114" s="242">
        <f t="shared" si="62"/>
        <v>800</v>
      </c>
      <c r="K114" s="242">
        <f t="shared" si="62"/>
        <v>800</v>
      </c>
      <c r="L114" s="242">
        <f t="shared" si="62"/>
        <v>800</v>
      </c>
      <c r="M114" s="242">
        <f t="shared" si="62"/>
        <v>800</v>
      </c>
      <c r="N114" s="242">
        <f t="shared" si="62"/>
        <v>800</v>
      </c>
      <c r="O114" s="242">
        <f t="shared" si="62"/>
        <v>800</v>
      </c>
      <c r="P114" s="242">
        <f t="shared" si="62"/>
        <v>800</v>
      </c>
      <c r="Q114" s="242">
        <f t="shared" si="62"/>
        <v>800</v>
      </c>
      <c r="R114" s="242">
        <f t="shared" si="62"/>
        <v>800</v>
      </c>
      <c r="S114" s="242">
        <f t="shared" si="62"/>
        <v>800</v>
      </c>
      <c r="T114" s="242">
        <f t="shared" si="62"/>
        <v>800</v>
      </c>
      <c r="U114" s="242">
        <f t="shared" si="62"/>
        <v>800</v>
      </c>
      <c r="V114" s="242">
        <f t="shared" si="62"/>
        <v>800</v>
      </c>
      <c r="W114" s="242">
        <f t="shared" si="62"/>
        <v>800</v>
      </c>
      <c r="X114" s="242">
        <f t="shared" si="62"/>
        <v>800</v>
      </c>
      <c r="Y114" s="242">
        <f t="shared" si="62"/>
        <v>800</v>
      </c>
      <c r="Z114" s="242">
        <f t="shared" si="62"/>
        <v>800</v>
      </c>
      <c r="AA114" s="242">
        <f t="shared" si="62"/>
        <v>800</v>
      </c>
      <c r="AB114" s="242">
        <f t="shared" si="62"/>
        <v>800</v>
      </c>
      <c r="AC114" s="242">
        <f t="shared" si="62"/>
        <v>800</v>
      </c>
      <c r="AD114" s="242">
        <f t="shared" si="62"/>
        <v>800</v>
      </c>
      <c r="AE114" s="242">
        <f t="shared" si="62"/>
        <v>800</v>
      </c>
      <c r="AF114" s="242">
        <f t="shared" si="62"/>
        <v>800</v>
      </c>
      <c r="AG114" s="242">
        <f t="shared" si="62"/>
        <v>800</v>
      </c>
      <c r="AH114" s="242">
        <f t="shared" si="62"/>
        <v>800</v>
      </c>
      <c r="AI114" s="242">
        <f t="shared" si="62"/>
        <v>800</v>
      </c>
      <c r="AJ114" s="242">
        <f t="shared" si="62"/>
        <v>800</v>
      </c>
      <c r="AK114" s="242">
        <f t="shared" si="62"/>
        <v>800</v>
      </c>
      <c r="AL114" s="242">
        <f t="shared" si="62"/>
        <v>800</v>
      </c>
      <c r="AM114" s="242">
        <f t="shared" si="62"/>
        <v>800</v>
      </c>
      <c r="AN114" s="242">
        <f t="shared" si="62"/>
        <v>800</v>
      </c>
      <c r="AO114" s="242">
        <f t="shared" si="62"/>
        <v>800</v>
      </c>
      <c r="AP114" s="242">
        <f t="shared" si="62"/>
        <v>800</v>
      </c>
      <c r="AQ114" s="242">
        <f t="shared" si="62"/>
        <v>800</v>
      </c>
      <c r="AR114" s="242">
        <f t="shared" si="62"/>
        <v>800</v>
      </c>
      <c r="AS114" s="242">
        <f t="shared" si="62"/>
        <v>800</v>
      </c>
      <c r="AT114" s="242">
        <f t="shared" si="62"/>
        <v>800</v>
      </c>
      <c r="AU114" s="242">
        <f t="shared" si="62"/>
        <v>800</v>
      </c>
      <c r="AV114" s="242">
        <f t="shared" si="62"/>
        <v>800</v>
      </c>
      <c r="AW114" s="242">
        <f t="shared" si="62"/>
        <v>800</v>
      </c>
      <c r="AX114" s="242">
        <f t="shared" si="62"/>
        <v>800</v>
      </c>
      <c r="AY114" s="242">
        <f t="shared" si="62"/>
        <v>800</v>
      </c>
      <c r="AZ114" s="242">
        <f t="shared" si="62"/>
        <v>800</v>
      </c>
      <c r="BA114" s="242">
        <f t="shared" si="62"/>
        <v>800</v>
      </c>
      <c r="BB114" s="242">
        <f t="shared" si="62"/>
        <v>800</v>
      </c>
      <c r="BC114" s="242">
        <f t="shared" si="62"/>
        <v>800</v>
      </c>
      <c r="BD114" s="242">
        <f t="shared" si="62"/>
        <v>800</v>
      </c>
      <c r="BE114" s="242">
        <f t="shared" si="62"/>
        <v>800</v>
      </c>
      <c r="BF114" s="242">
        <f t="shared" si="62"/>
        <v>800</v>
      </c>
      <c r="BG114" s="242">
        <f t="shared" si="62"/>
        <v>800</v>
      </c>
      <c r="BH114" s="242">
        <f t="shared" si="62"/>
        <v>800</v>
      </c>
      <c r="BI114" s="242">
        <f t="shared" si="62"/>
        <v>800</v>
      </c>
      <c r="BJ114" s="242">
        <f t="shared" si="62"/>
        <v>800</v>
      </c>
      <c r="BK114" s="242">
        <f t="shared" si="62"/>
        <v>800</v>
      </c>
      <c r="BL114" s="242">
        <f t="shared" si="62"/>
        <v>800</v>
      </c>
      <c r="BM114" s="242">
        <f t="shared" si="62"/>
        <v>800</v>
      </c>
      <c r="BN114" s="242">
        <f t="shared" si="62"/>
        <v>800</v>
      </c>
      <c r="BO114" s="242">
        <f t="shared" si="62"/>
        <v>800</v>
      </c>
      <c r="BP114" s="242">
        <f t="shared" ref="BP114:CV117" si="64">BP148+BP182+BP216</f>
        <v>800</v>
      </c>
      <c r="BQ114" s="242">
        <f t="shared" si="64"/>
        <v>800</v>
      </c>
      <c r="BR114" s="242">
        <f t="shared" si="64"/>
        <v>800</v>
      </c>
      <c r="BS114" s="242">
        <f t="shared" si="64"/>
        <v>800</v>
      </c>
      <c r="BT114" s="242">
        <f t="shared" si="64"/>
        <v>800</v>
      </c>
      <c r="BU114" s="242">
        <f t="shared" si="64"/>
        <v>800</v>
      </c>
      <c r="BV114" s="242">
        <f t="shared" si="64"/>
        <v>800</v>
      </c>
      <c r="BW114" s="242">
        <f t="shared" si="64"/>
        <v>800</v>
      </c>
      <c r="BX114" s="242">
        <f t="shared" si="64"/>
        <v>800</v>
      </c>
      <c r="BY114" s="242">
        <f t="shared" si="64"/>
        <v>800</v>
      </c>
      <c r="BZ114" s="242">
        <f t="shared" si="64"/>
        <v>800</v>
      </c>
      <c r="CA114" s="242">
        <f t="shared" si="64"/>
        <v>800</v>
      </c>
      <c r="CB114" s="242">
        <f t="shared" si="64"/>
        <v>800</v>
      </c>
      <c r="CC114" s="242">
        <f t="shared" si="64"/>
        <v>800</v>
      </c>
      <c r="CD114" s="242">
        <f t="shared" si="64"/>
        <v>800</v>
      </c>
      <c r="CE114" s="242">
        <f t="shared" si="64"/>
        <v>800</v>
      </c>
      <c r="CF114" s="242">
        <f t="shared" si="64"/>
        <v>800</v>
      </c>
      <c r="CG114" s="242">
        <f t="shared" si="64"/>
        <v>800</v>
      </c>
      <c r="CH114" s="242">
        <f t="shared" si="64"/>
        <v>800</v>
      </c>
      <c r="CI114" s="242">
        <f t="shared" si="64"/>
        <v>800</v>
      </c>
      <c r="CJ114" s="242">
        <f t="shared" si="64"/>
        <v>800</v>
      </c>
      <c r="CK114" s="242">
        <f t="shared" si="64"/>
        <v>800</v>
      </c>
      <c r="CL114" s="242">
        <f t="shared" si="64"/>
        <v>800</v>
      </c>
      <c r="CM114" s="242">
        <f t="shared" si="64"/>
        <v>800</v>
      </c>
      <c r="CN114" s="242">
        <f t="shared" si="64"/>
        <v>800</v>
      </c>
      <c r="CO114" s="242">
        <f t="shared" si="64"/>
        <v>800</v>
      </c>
      <c r="CP114" s="242">
        <f t="shared" si="64"/>
        <v>800</v>
      </c>
      <c r="CQ114" s="242">
        <f t="shared" si="64"/>
        <v>800</v>
      </c>
      <c r="CR114" s="242">
        <f t="shared" si="64"/>
        <v>800</v>
      </c>
      <c r="CS114" s="242">
        <f t="shared" si="64"/>
        <v>800</v>
      </c>
      <c r="CT114" s="242">
        <f t="shared" si="64"/>
        <v>800</v>
      </c>
      <c r="CU114" s="242">
        <f t="shared" si="64"/>
        <v>800</v>
      </c>
      <c r="CV114" s="242">
        <f t="shared" si="64"/>
        <v>800</v>
      </c>
    </row>
    <row r="115" spans="1:100" outlineLevel="1" x14ac:dyDescent="0.3">
      <c r="A115" s="290"/>
      <c r="B115" s="154">
        <v>5</v>
      </c>
      <c r="C115" s="242" t="s">
        <v>174</v>
      </c>
      <c r="D115" s="143" t="s">
        <v>443</v>
      </c>
      <c r="E115" s="242">
        <f t="shared" ref="E115:BP118" si="65">E149+E183+E217</f>
        <v>800</v>
      </c>
      <c r="F115" s="242">
        <f t="shared" si="65"/>
        <v>800</v>
      </c>
      <c r="G115" s="242">
        <f t="shared" si="65"/>
        <v>800</v>
      </c>
      <c r="H115" s="242">
        <f t="shared" si="65"/>
        <v>800</v>
      </c>
      <c r="I115" s="242">
        <f t="shared" si="65"/>
        <v>800</v>
      </c>
      <c r="J115" s="242">
        <f t="shared" si="65"/>
        <v>800</v>
      </c>
      <c r="K115" s="242">
        <f t="shared" si="65"/>
        <v>800</v>
      </c>
      <c r="L115" s="242">
        <f t="shared" si="65"/>
        <v>800</v>
      </c>
      <c r="M115" s="242">
        <f t="shared" si="65"/>
        <v>800</v>
      </c>
      <c r="N115" s="242">
        <f t="shared" si="65"/>
        <v>800</v>
      </c>
      <c r="O115" s="242">
        <f t="shared" si="65"/>
        <v>800</v>
      </c>
      <c r="P115" s="242">
        <f t="shared" si="65"/>
        <v>800</v>
      </c>
      <c r="Q115" s="242">
        <f t="shared" si="65"/>
        <v>800</v>
      </c>
      <c r="R115" s="242">
        <f t="shared" si="65"/>
        <v>800</v>
      </c>
      <c r="S115" s="242">
        <f t="shared" si="65"/>
        <v>800</v>
      </c>
      <c r="T115" s="242">
        <f t="shared" si="65"/>
        <v>800</v>
      </c>
      <c r="U115" s="242">
        <f t="shared" si="65"/>
        <v>800</v>
      </c>
      <c r="V115" s="242">
        <f t="shared" si="65"/>
        <v>800</v>
      </c>
      <c r="W115" s="242">
        <f t="shared" si="65"/>
        <v>800</v>
      </c>
      <c r="X115" s="242">
        <f t="shared" si="65"/>
        <v>800</v>
      </c>
      <c r="Y115" s="242">
        <f t="shared" si="65"/>
        <v>800</v>
      </c>
      <c r="Z115" s="242">
        <f t="shared" si="65"/>
        <v>800</v>
      </c>
      <c r="AA115" s="242">
        <f t="shared" si="65"/>
        <v>800</v>
      </c>
      <c r="AB115" s="242">
        <f t="shared" si="65"/>
        <v>800</v>
      </c>
      <c r="AC115" s="242">
        <f t="shared" si="65"/>
        <v>800</v>
      </c>
      <c r="AD115" s="242">
        <f t="shared" si="65"/>
        <v>800</v>
      </c>
      <c r="AE115" s="242">
        <f t="shared" si="65"/>
        <v>800</v>
      </c>
      <c r="AF115" s="242">
        <f t="shared" si="65"/>
        <v>800</v>
      </c>
      <c r="AG115" s="242">
        <f t="shared" si="65"/>
        <v>800</v>
      </c>
      <c r="AH115" s="242">
        <f t="shared" si="65"/>
        <v>800</v>
      </c>
      <c r="AI115" s="242">
        <f t="shared" si="65"/>
        <v>800</v>
      </c>
      <c r="AJ115" s="242">
        <f t="shared" si="65"/>
        <v>800</v>
      </c>
      <c r="AK115" s="242">
        <f t="shared" si="65"/>
        <v>800</v>
      </c>
      <c r="AL115" s="242">
        <f t="shared" si="65"/>
        <v>800</v>
      </c>
      <c r="AM115" s="242">
        <f t="shared" si="65"/>
        <v>800</v>
      </c>
      <c r="AN115" s="242">
        <f t="shared" si="65"/>
        <v>800</v>
      </c>
      <c r="AO115" s="242">
        <f t="shared" si="65"/>
        <v>800</v>
      </c>
      <c r="AP115" s="242">
        <f t="shared" si="65"/>
        <v>800</v>
      </c>
      <c r="AQ115" s="242">
        <f t="shared" si="65"/>
        <v>800</v>
      </c>
      <c r="AR115" s="242">
        <f t="shared" si="65"/>
        <v>800</v>
      </c>
      <c r="AS115" s="242">
        <f t="shared" si="65"/>
        <v>800</v>
      </c>
      <c r="AT115" s="242">
        <f t="shared" si="65"/>
        <v>800</v>
      </c>
      <c r="AU115" s="242">
        <f t="shared" si="65"/>
        <v>800</v>
      </c>
      <c r="AV115" s="242">
        <f t="shared" si="65"/>
        <v>800</v>
      </c>
      <c r="AW115" s="242">
        <f t="shared" si="65"/>
        <v>800</v>
      </c>
      <c r="AX115" s="242">
        <f t="shared" si="65"/>
        <v>800</v>
      </c>
      <c r="AY115" s="242">
        <f t="shared" si="65"/>
        <v>800</v>
      </c>
      <c r="AZ115" s="242">
        <f t="shared" si="65"/>
        <v>800</v>
      </c>
      <c r="BA115" s="242">
        <f t="shared" si="65"/>
        <v>800</v>
      </c>
      <c r="BB115" s="242">
        <f t="shared" si="65"/>
        <v>800</v>
      </c>
      <c r="BC115" s="242">
        <f t="shared" si="65"/>
        <v>800</v>
      </c>
      <c r="BD115" s="242">
        <f t="shared" si="65"/>
        <v>800</v>
      </c>
      <c r="BE115" s="242">
        <f t="shared" si="65"/>
        <v>800</v>
      </c>
      <c r="BF115" s="242">
        <f t="shared" si="65"/>
        <v>800</v>
      </c>
      <c r="BG115" s="242">
        <f t="shared" si="65"/>
        <v>800</v>
      </c>
      <c r="BH115" s="242">
        <f t="shared" si="65"/>
        <v>800</v>
      </c>
      <c r="BI115" s="242">
        <f t="shared" si="65"/>
        <v>800</v>
      </c>
      <c r="BJ115" s="242">
        <f t="shared" si="65"/>
        <v>800</v>
      </c>
      <c r="BK115" s="242">
        <f t="shared" si="65"/>
        <v>800</v>
      </c>
      <c r="BL115" s="242">
        <f t="shared" si="65"/>
        <v>800</v>
      </c>
      <c r="BM115" s="242">
        <f t="shared" si="65"/>
        <v>800</v>
      </c>
      <c r="BN115" s="242">
        <f t="shared" si="65"/>
        <v>800</v>
      </c>
      <c r="BO115" s="242">
        <f t="shared" si="65"/>
        <v>800</v>
      </c>
      <c r="BP115" s="242">
        <f t="shared" si="65"/>
        <v>800</v>
      </c>
      <c r="BQ115" s="242">
        <f t="shared" si="64"/>
        <v>800</v>
      </c>
      <c r="BR115" s="242">
        <f t="shared" si="64"/>
        <v>800</v>
      </c>
      <c r="BS115" s="242">
        <f t="shared" si="64"/>
        <v>800</v>
      </c>
      <c r="BT115" s="242">
        <f t="shared" si="64"/>
        <v>800</v>
      </c>
      <c r="BU115" s="242">
        <f t="shared" si="64"/>
        <v>800</v>
      </c>
      <c r="BV115" s="242">
        <f t="shared" si="64"/>
        <v>800</v>
      </c>
      <c r="BW115" s="242">
        <f t="shared" si="64"/>
        <v>800</v>
      </c>
      <c r="BX115" s="242">
        <f t="shared" si="64"/>
        <v>800</v>
      </c>
      <c r="BY115" s="242">
        <f t="shared" si="64"/>
        <v>800</v>
      </c>
      <c r="BZ115" s="242">
        <f t="shared" si="64"/>
        <v>800</v>
      </c>
      <c r="CA115" s="242">
        <f t="shared" si="64"/>
        <v>800</v>
      </c>
      <c r="CB115" s="242">
        <f t="shared" si="64"/>
        <v>800</v>
      </c>
      <c r="CC115" s="242">
        <f t="shared" si="64"/>
        <v>800</v>
      </c>
      <c r="CD115" s="242">
        <f t="shared" si="64"/>
        <v>800</v>
      </c>
      <c r="CE115" s="242">
        <f t="shared" si="64"/>
        <v>800</v>
      </c>
      <c r="CF115" s="242">
        <f t="shared" si="64"/>
        <v>800</v>
      </c>
      <c r="CG115" s="242">
        <f t="shared" si="64"/>
        <v>800</v>
      </c>
      <c r="CH115" s="242">
        <f t="shared" si="64"/>
        <v>800</v>
      </c>
      <c r="CI115" s="242">
        <f t="shared" si="64"/>
        <v>800</v>
      </c>
      <c r="CJ115" s="242">
        <f t="shared" si="64"/>
        <v>800</v>
      </c>
      <c r="CK115" s="242">
        <f t="shared" si="64"/>
        <v>800</v>
      </c>
      <c r="CL115" s="242">
        <f t="shared" si="64"/>
        <v>800</v>
      </c>
      <c r="CM115" s="242">
        <f t="shared" si="64"/>
        <v>800</v>
      </c>
      <c r="CN115" s="242">
        <f t="shared" si="64"/>
        <v>800</v>
      </c>
      <c r="CO115" s="242">
        <f t="shared" si="64"/>
        <v>800</v>
      </c>
      <c r="CP115" s="242">
        <f t="shared" si="64"/>
        <v>800</v>
      </c>
      <c r="CQ115" s="242">
        <f t="shared" si="64"/>
        <v>800</v>
      </c>
      <c r="CR115" s="242">
        <f t="shared" si="64"/>
        <v>800</v>
      </c>
      <c r="CS115" s="242">
        <f t="shared" si="64"/>
        <v>800</v>
      </c>
      <c r="CT115" s="242">
        <f t="shared" si="64"/>
        <v>800</v>
      </c>
      <c r="CU115" s="242">
        <f t="shared" si="64"/>
        <v>800</v>
      </c>
      <c r="CV115" s="242">
        <f t="shared" si="64"/>
        <v>800</v>
      </c>
    </row>
    <row r="116" spans="1:100" outlineLevel="1" x14ac:dyDescent="0.3">
      <c r="A116" s="290"/>
      <c r="B116" s="154">
        <v>6</v>
      </c>
      <c r="C116" s="242" t="s">
        <v>175</v>
      </c>
      <c r="D116" s="143" t="s">
        <v>443</v>
      </c>
      <c r="E116" s="242">
        <f t="shared" si="65"/>
        <v>800</v>
      </c>
      <c r="F116" s="242">
        <f t="shared" si="65"/>
        <v>800</v>
      </c>
      <c r="G116" s="242">
        <f t="shared" si="65"/>
        <v>800</v>
      </c>
      <c r="H116" s="242">
        <f t="shared" si="65"/>
        <v>800</v>
      </c>
      <c r="I116" s="242">
        <f t="shared" si="65"/>
        <v>800</v>
      </c>
      <c r="J116" s="242">
        <f t="shared" si="65"/>
        <v>800</v>
      </c>
      <c r="K116" s="242">
        <f t="shared" si="65"/>
        <v>800</v>
      </c>
      <c r="L116" s="242">
        <f t="shared" si="65"/>
        <v>800</v>
      </c>
      <c r="M116" s="242">
        <f t="shared" si="65"/>
        <v>800</v>
      </c>
      <c r="N116" s="242">
        <f t="shared" si="65"/>
        <v>800</v>
      </c>
      <c r="O116" s="242">
        <f t="shared" si="65"/>
        <v>800</v>
      </c>
      <c r="P116" s="242">
        <f t="shared" si="65"/>
        <v>800</v>
      </c>
      <c r="Q116" s="242">
        <f t="shared" si="65"/>
        <v>800</v>
      </c>
      <c r="R116" s="242">
        <f t="shared" si="65"/>
        <v>800</v>
      </c>
      <c r="S116" s="242">
        <f t="shared" si="65"/>
        <v>800</v>
      </c>
      <c r="T116" s="242">
        <f t="shared" si="65"/>
        <v>800</v>
      </c>
      <c r="U116" s="242">
        <f t="shared" si="65"/>
        <v>800</v>
      </c>
      <c r="V116" s="242">
        <f t="shared" si="65"/>
        <v>800</v>
      </c>
      <c r="W116" s="242">
        <f t="shared" si="65"/>
        <v>800</v>
      </c>
      <c r="X116" s="242">
        <f t="shared" si="65"/>
        <v>800</v>
      </c>
      <c r="Y116" s="242">
        <f t="shared" si="65"/>
        <v>800</v>
      </c>
      <c r="Z116" s="242">
        <f t="shared" si="65"/>
        <v>800</v>
      </c>
      <c r="AA116" s="242">
        <f t="shared" si="65"/>
        <v>800</v>
      </c>
      <c r="AB116" s="242">
        <f t="shared" si="65"/>
        <v>800</v>
      </c>
      <c r="AC116" s="242">
        <f t="shared" si="65"/>
        <v>800</v>
      </c>
      <c r="AD116" s="242">
        <f t="shared" si="65"/>
        <v>800</v>
      </c>
      <c r="AE116" s="242">
        <f t="shared" si="65"/>
        <v>800</v>
      </c>
      <c r="AF116" s="242">
        <f t="shared" si="65"/>
        <v>800</v>
      </c>
      <c r="AG116" s="242">
        <f t="shared" si="65"/>
        <v>800</v>
      </c>
      <c r="AH116" s="242">
        <f t="shared" si="65"/>
        <v>800</v>
      </c>
      <c r="AI116" s="242">
        <f t="shared" si="65"/>
        <v>800</v>
      </c>
      <c r="AJ116" s="242">
        <f t="shared" si="65"/>
        <v>800</v>
      </c>
      <c r="AK116" s="242">
        <f t="shared" si="65"/>
        <v>800</v>
      </c>
      <c r="AL116" s="242">
        <f t="shared" si="65"/>
        <v>800</v>
      </c>
      <c r="AM116" s="242">
        <f t="shared" si="65"/>
        <v>800</v>
      </c>
      <c r="AN116" s="242">
        <f t="shared" si="65"/>
        <v>800</v>
      </c>
      <c r="AO116" s="242">
        <f t="shared" si="65"/>
        <v>800</v>
      </c>
      <c r="AP116" s="242">
        <f t="shared" si="65"/>
        <v>800</v>
      </c>
      <c r="AQ116" s="242">
        <f t="shared" si="65"/>
        <v>800</v>
      </c>
      <c r="AR116" s="242">
        <f t="shared" si="65"/>
        <v>800</v>
      </c>
      <c r="AS116" s="242">
        <f t="shared" si="65"/>
        <v>800</v>
      </c>
      <c r="AT116" s="242">
        <f t="shared" si="65"/>
        <v>800</v>
      </c>
      <c r="AU116" s="242">
        <f t="shared" si="65"/>
        <v>800</v>
      </c>
      <c r="AV116" s="242">
        <f t="shared" si="65"/>
        <v>800</v>
      </c>
      <c r="AW116" s="242">
        <f t="shared" si="65"/>
        <v>800</v>
      </c>
      <c r="AX116" s="242">
        <f t="shared" si="65"/>
        <v>800</v>
      </c>
      <c r="AY116" s="242">
        <f t="shared" si="65"/>
        <v>800</v>
      </c>
      <c r="AZ116" s="242">
        <f t="shared" si="65"/>
        <v>800</v>
      </c>
      <c r="BA116" s="242">
        <f t="shared" si="65"/>
        <v>800</v>
      </c>
      <c r="BB116" s="242">
        <f t="shared" si="65"/>
        <v>800</v>
      </c>
      <c r="BC116" s="242">
        <f t="shared" si="65"/>
        <v>800</v>
      </c>
      <c r="BD116" s="242">
        <f t="shared" si="65"/>
        <v>800</v>
      </c>
      <c r="BE116" s="242">
        <f t="shared" si="65"/>
        <v>800</v>
      </c>
      <c r="BF116" s="242">
        <f t="shared" si="65"/>
        <v>800</v>
      </c>
      <c r="BG116" s="242">
        <f t="shared" si="65"/>
        <v>800</v>
      </c>
      <c r="BH116" s="242">
        <f t="shared" si="65"/>
        <v>800</v>
      </c>
      <c r="BI116" s="242">
        <f t="shared" si="65"/>
        <v>800</v>
      </c>
      <c r="BJ116" s="242">
        <f t="shared" si="65"/>
        <v>800</v>
      </c>
      <c r="BK116" s="242">
        <f t="shared" si="65"/>
        <v>800</v>
      </c>
      <c r="BL116" s="242">
        <f t="shared" si="65"/>
        <v>800</v>
      </c>
      <c r="BM116" s="242">
        <f t="shared" si="65"/>
        <v>800</v>
      </c>
      <c r="BN116" s="242">
        <f t="shared" si="65"/>
        <v>800</v>
      </c>
      <c r="BO116" s="242">
        <f t="shared" si="65"/>
        <v>800</v>
      </c>
      <c r="BP116" s="242">
        <f t="shared" si="65"/>
        <v>800</v>
      </c>
      <c r="BQ116" s="242">
        <f t="shared" si="64"/>
        <v>800</v>
      </c>
      <c r="BR116" s="242">
        <f t="shared" si="64"/>
        <v>800</v>
      </c>
      <c r="BS116" s="242">
        <f t="shared" si="64"/>
        <v>800</v>
      </c>
      <c r="BT116" s="242">
        <f t="shared" si="64"/>
        <v>800</v>
      </c>
      <c r="BU116" s="242">
        <f t="shared" si="64"/>
        <v>800</v>
      </c>
      <c r="BV116" s="242">
        <f t="shared" si="64"/>
        <v>800</v>
      </c>
      <c r="BW116" s="242">
        <f t="shared" si="64"/>
        <v>800</v>
      </c>
      <c r="BX116" s="242">
        <f t="shared" si="64"/>
        <v>800</v>
      </c>
      <c r="BY116" s="242">
        <f t="shared" si="64"/>
        <v>800</v>
      </c>
      <c r="BZ116" s="242">
        <f t="shared" si="64"/>
        <v>800</v>
      </c>
      <c r="CA116" s="242">
        <f t="shared" si="64"/>
        <v>800</v>
      </c>
      <c r="CB116" s="242">
        <f t="shared" si="64"/>
        <v>800</v>
      </c>
      <c r="CC116" s="242">
        <f t="shared" si="64"/>
        <v>800</v>
      </c>
      <c r="CD116" s="242">
        <f t="shared" si="64"/>
        <v>800</v>
      </c>
      <c r="CE116" s="242">
        <f t="shared" si="64"/>
        <v>800</v>
      </c>
      <c r="CF116" s="242">
        <f t="shared" si="64"/>
        <v>800</v>
      </c>
      <c r="CG116" s="242">
        <f t="shared" si="64"/>
        <v>800</v>
      </c>
      <c r="CH116" s="242">
        <f t="shared" si="64"/>
        <v>800</v>
      </c>
      <c r="CI116" s="242">
        <f t="shared" si="64"/>
        <v>800</v>
      </c>
      <c r="CJ116" s="242">
        <f t="shared" si="64"/>
        <v>800</v>
      </c>
      <c r="CK116" s="242">
        <f t="shared" si="64"/>
        <v>800</v>
      </c>
      <c r="CL116" s="242">
        <f t="shared" si="64"/>
        <v>800</v>
      </c>
      <c r="CM116" s="242">
        <f t="shared" si="64"/>
        <v>800</v>
      </c>
      <c r="CN116" s="242">
        <f t="shared" si="64"/>
        <v>800</v>
      </c>
      <c r="CO116" s="242">
        <f t="shared" si="64"/>
        <v>800</v>
      </c>
      <c r="CP116" s="242">
        <f t="shared" si="64"/>
        <v>800</v>
      </c>
      <c r="CQ116" s="242">
        <f t="shared" si="64"/>
        <v>800</v>
      </c>
      <c r="CR116" s="242">
        <f t="shared" si="64"/>
        <v>800</v>
      </c>
      <c r="CS116" s="242">
        <f t="shared" si="64"/>
        <v>800</v>
      </c>
      <c r="CT116" s="242">
        <f t="shared" si="64"/>
        <v>800</v>
      </c>
      <c r="CU116" s="242">
        <f t="shared" si="64"/>
        <v>800</v>
      </c>
      <c r="CV116" s="242">
        <f t="shared" si="64"/>
        <v>800</v>
      </c>
    </row>
    <row r="117" spans="1:100" outlineLevel="1" x14ac:dyDescent="0.3">
      <c r="A117" s="290"/>
      <c r="B117" s="154">
        <v>7</v>
      </c>
      <c r="C117" s="242" t="s">
        <v>176</v>
      </c>
      <c r="D117" s="143" t="s">
        <v>443</v>
      </c>
      <c r="E117" s="242">
        <f t="shared" si="65"/>
        <v>800</v>
      </c>
      <c r="F117" s="242">
        <f t="shared" si="65"/>
        <v>800</v>
      </c>
      <c r="G117" s="242">
        <f t="shared" si="65"/>
        <v>800</v>
      </c>
      <c r="H117" s="242">
        <f t="shared" si="65"/>
        <v>800</v>
      </c>
      <c r="I117" s="242">
        <f t="shared" si="65"/>
        <v>800</v>
      </c>
      <c r="J117" s="242">
        <f t="shared" si="65"/>
        <v>800</v>
      </c>
      <c r="K117" s="242">
        <f t="shared" si="65"/>
        <v>800</v>
      </c>
      <c r="L117" s="242">
        <f t="shared" si="65"/>
        <v>800</v>
      </c>
      <c r="M117" s="242">
        <f t="shared" si="65"/>
        <v>800</v>
      </c>
      <c r="N117" s="242">
        <f t="shared" si="65"/>
        <v>800</v>
      </c>
      <c r="O117" s="242">
        <f t="shared" si="65"/>
        <v>800</v>
      </c>
      <c r="P117" s="242">
        <f t="shared" si="65"/>
        <v>800</v>
      </c>
      <c r="Q117" s="242">
        <f t="shared" si="65"/>
        <v>800</v>
      </c>
      <c r="R117" s="242">
        <f t="shared" si="65"/>
        <v>800</v>
      </c>
      <c r="S117" s="242">
        <f t="shared" si="65"/>
        <v>800</v>
      </c>
      <c r="T117" s="242">
        <f t="shared" si="65"/>
        <v>800</v>
      </c>
      <c r="U117" s="242">
        <f t="shared" si="65"/>
        <v>800</v>
      </c>
      <c r="V117" s="242">
        <f t="shared" si="65"/>
        <v>800</v>
      </c>
      <c r="W117" s="242">
        <f t="shared" si="65"/>
        <v>800</v>
      </c>
      <c r="X117" s="242">
        <f t="shared" si="65"/>
        <v>800</v>
      </c>
      <c r="Y117" s="242">
        <f t="shared" si="65"/>
        <v>800</v>
      </c>
      <c r="Z117" s="242">
        <f t="shared" si="65"/>
        <v>800</v>
      </c>
      <c r="AA117" s="242">
        <f t="shared" si="65"/>
        <v>800</v>
      </c>
      <c r="AB117" s="242">
        <f t="shared" si="65"/>
        <v>800</v>
      </c>
      <c r="AC117" s="242">
        <f t="shared" si="65"/>
        <v>800</v>
      </c>
      <c r="AD117" s="242">
        <f t="shared" si="65"/>
        <v>800</v>
      </c>
      <c r="AE117" s="242">
        <f t="shared" si="65"/>
        <v>800</v>
      </c>
      <c r="AF117" s="242">
        <f t="shared" si="65"/>
        <v>800</v>
      </c>
      <c r="AG117" s="242">
        <f t="shared" si="65"/>
        <v>800</v>
      </c>
      <c r="AH117" s="242">
        <f t="shared" si="65"/>
        <v>800</v>
      </c>
      <c r="AI117" s="242">
        <f t="shared" si="65"/>
        <v>800</v>
      </c>
      <c r="AJ117" s="242">
        <f t="shared" si="65"/>
        <v>800</v>
      </c>
      <c r="AK117" s="242">
        <f t="shared" si="65"/>
        <v>800</v>
      </c>
      <c r="AL117" s="242">
        <f t="shared" si="65"/>
        <v>800</v>
      </c>
      <c r="AM117" s="242">
        <f t="shared" si="65"/>
        <v>800</v>
      </c>
      <c r="AN117" s="242">
        <f t="shared" si="65"/>
        <v>800</v>
      </c>
      <c r="AO117" s="242">
        <f t="shared" si="65"/>
        <v>800</v>
      </c>
      <c r="AP117" s="242">
        <f t="shared" si="65"/>
        <v>800</v>
      </c>
      <c r="AQ117" s="242">
        <f t="shared" si="65"/>
        <v>800</v>
      </c>
      <c r="AR117" s="242">
        <f t="shared" si="65"/>
        <v>800</v>
      </c>
      <c r="AS117" s="242">
        <f t="shared" si="65"/>
        <v>800</v>
      </c>
      <c r="AT117" s="242">
        <f t="shared" si="65"/>
        <v>800</v>
      </c>
      <c r="AU117" s="242">
        <f t="shared" si="65"/>
        <v>800</v>
      </c>
      <c r="AV117" s="242">
        <f t="shared" si="65"/>
        <v>800</v>
      </c>
      <c r="AW117" s="242">
        <f t="shared" si="65"/>
        <v>800</v>
      </c>
      <c r="AX117" s="242">
        <f t="shared" si="65"/>
        <v>800</v>
      </c>
      <c r="AY117" s="242">
        <f t="shared" si="65"/>
        <v>800</v>
      </c>
      <c r="AZ117" s="242">
        <f t="shared" si="65"/>
        <v>800</v>
      </c>
      <c r="BA117" s="242">
        <f t="shared" si="65"/>
        <v>800</v>
      </c>
      <c r="BB117" s="242">
        <f t="shared" si="65"/>
        <v>800</v>
      </c>
      <c r="BC117" s="242">
        <f t="shared" si="65"/>
        <v>800</v>
      </c>
      <c r="BD117" s="242">
        <f t="shared" si="65"/>
        <v>800</v>
      </c>
      <c r="BE117" s="242">
        <f t="shared" si="65"/>
        <v>800</v>
      </c>
      <c r="BF117" s="242">
        <f t="shared" si="65"/>
        <v>800</v>
      </c>
      <c r="BG117" s="242">
        <f t="shared" si="65"/>
        <v>800</v>
      </c>
      <c r="BH117" s="242">
        <f t="shared" si="65"/>
        <v>800</v>
      </c>
      <c r="BI117" s="242">
        <f t="shared" si="65"/>
        <v>800</v>
      </c>
      <c r="BJ117" s="242">
        <f t="shared" si="65"/>
        <v>800</v>
      </c>
      <c r="BK117" s="242">
        <f t="shared" si="65"/>
        <v>800</v>
      </c>
      <c r="BL117" s="242">
        <f t="shared" si="65"/>
        <v>800</v>
      </c>
      <c r="BM117" s="242">
        <f t="shared" si="65"/>
        <v>800</v>
      </c>
      <c r="BN117" s="242">
        <f t="shared" si="65"/>
        <v>800</v>
      </c>
      <c r="BO117" s="242">
        <f t="shared" si="65"/>
        <v>800</v>
      </c>
      <c r="BP117" s="242">
        <f t="shared" si="65"/>
        <v>800</v>
      </c>
      <c r="BQ117" s="242">
        <f t="shared" si="64"/>
        <v>800</v>
      </c>
      <c r="BR117" s="242">
        <f t="shared" si="64"/>
        <v>800</v>
      </c>
      <c r="BS117" s="242">
        <f t="shared" si="64"/>
        <v>800</v>
      </c>
      <c r="BT117" s="242">
        <f t="shared" si="64"/>
        <v>800</v>
      </c>
      <c r="BU117" s="242">
        <f t="shared" si="64"/>
        <v>800</v>
      </c>
      <c r="BV117" s="242">
        <f t="shared" si="64"/>
        <v>800</v>
      </c>
      <c r="BW117" s="242">
        <f t="shared" si="64"/>
        <v>800</v>
      </c>
      <c r="BX117" s="242">
        <f t="shared" si="64"/>
        <v>800</v>
      </c>
      <c r="BY117" s="242">
        <f t="shared" si="64"/>
        <v>800</v>
      </c>
      <c r="BZ117" s="242">
        <f t="shared" si="64"/>
        <v>800</v>
      </c>
      <c r="CA117" s="242">
        <f t="shared" si="64"/>
        <v>800</v>
      </c>
      <c r="CB117" s="242">
        <f t="shared" si="64"/>
        <v>800</v>
      </c>
      <c r="CC117" s="242">
        <f t="shared" si="64"/>
        <v>800</v>
      </c>
      <c r="CD117" s="242">
        <f t="shared" si="64"/>
        <v>800</v>
      </c>
      <c r="CE117" s="242">
        <f t="shared" si="64"/>
        <v>800</v>
      </c>
      <c r="CF117" s="242">
        <f t="shared" si="64"/>
        <v>800</v>
      </c>
      <c r="CG117" s="242">
        <f t="shared" si="64"/>
        <v>800</v>
      </c>
      <c r="CH117" s="242">
        <f t="shared" si="64"/>
        <v>800</v>
      </c>
      <c r="CI117" s="242">
        <f t="shared" si="64"/>
        <v>800</v>
      </c>
      <c r="CJ117" s="242">
        <f t="shared" si="64"/>
        <v>800</v>
      </c>
      <c r="CK117" s="242">
        <f t="shared" si="64"/>
        <v>800</v>
      </c>
      <c r="CL117" s="242">
        <f t="shared" si="64"/>
        <v>800</v>
      </c>
      <c r="CM117" s="242">
        <f t="shared" si="64"/>
        <v>800</v>
      </c>
      <c r="CN117" s="242">
        <f t="shared" si="64"/>
        <v>800</v>
      </c>
      <c r="CO117" s="242">
        <f t="shared" si="64"/>
        <v>800</v>
      </c>
      <c r="CP117" s="242">
        <f t="shared" si="64"/>
        <v>800</v>
      </c>
      <c r="CQ117" s="242">
        <f t="shared" si="64"/>
        <v>800</v>
      </c>
      <c r="CR117" s="242">
        <f t="shared" si="64"/>
        <v>800</v>
      </c>
      <c r="CS117" s="242">
        <f t="shared" si="64"/>
        <v>800</v>
      </c>
      <c r="CT117" s="242">
        <f t="shared" si="64"/>
        <v>800</v>
      </c>
      <c r="CU117" s="242">
        <f t="shared" si="64"/>
        <v>800</v>
      </c>
      <c r="CV117" s="242">
        <f t="shared" si="64"/>
        <v>800</v>
      </c>
    </row>
    <row r="118" spans="1:100" outlineLevel="1" x14ac:dyDescent="0.3">
      <c r="A118" s="290"/>
      <c r="B118" s="154">
        <v>8</v>
      </c>
      <c r="C118" s="242" t="s">
        <v>177</v>
      </c>
      <c r="D118" s="143" t="s">
        <v>443</v>
      </c>
      <c r="E118" s="242">
        <f t="shared" si="65"/>
        <v>800</v>
      </c>
      <c r="F118" s="242">
        <f t="shared" si="65"/>
        <v>800</v>
      </c>
      <c r="G118" s="242">
        <f t="shared" si="65"/>
        <v>800</v>
      </c>
      <c r="H118" s="242">
        <f t="shared" si="65"/>
        <v>800</v>
      </c>
      <c r="I118" s="242">
        <f t="shared" si="65"/>
        <v>800</v>
      </c>
      <c r="J118" s="242">
        <f t="shared" si="65"/>
        <v>800</v>
      </c>
      <c r="K118" s="242">
        <f t="shared" si="65"/>
        <v>800</v>
      </c>
      <c r="L118" s="242">
        <f t="shared" si="65"/>
        <v>800</v>
      </c>
      <c r="M118" s="242">
        <f t="shared" si="65"/>
        <v>800</v>
      </c>
      <c r="N118" s="242">
        <f t="shared" si="65"/>
        <v>800</v>
      </c>
      <c r="O118" s="242">
        <f t="shared" si="65"/>
        <v>800</v>
      </c>
      <c r="P118" s="242">
        <f t="shared" si="65"/>
        <v>800</v>
      </c>
      <c r="Q118" s="242">
        <f t="shared" si="65"/>
        <v>800</v>
      </c>
      <c r="R118" s="242">
        <f t="shared" si="65"/>
        <v>800</v>
      </c>
      <c r="S118" s="242">
        <f t="shared" si="65"/>
        <v>800</v>
      </c>
      <c r="T118" s="242">
        <f t="shared" si="65"/>
        <v>800</v>
      </c>
      <c r="U118" s="242">
        <f t="shared" si="65"/>
        <v>800</v>
      </c>
      <c r="V118" s="242">
        <f t="shared" si="65"/>
        <v>800</v>
      </c>
      <c r="W118" s="242">
        <f t="shared" si="65"/>
        <v>800</v>
      </c>
      <c r="X118" s="242">
        <f t="shared" si="65"/>
        <v>800</v>
      </c>
      <c r="Y118" s="242">
        <f t="shared" si="65"/>
        <v>800</v>
      </c>
      <c r="Z118" s="242">
        <f t="shared" si="65"/>
        <v>800</v>
      </c>
      <c r="AA118" s="242">
        <f t="shared" si="65"/>
        <v>800</v>
      </c>
      <c r="AB118" s="242">
        <f t="shared" si="65"/>
        <v>800</v>
      </c>
      <c r="AC118" s="242">
        <f t="shared" si="65"/>
        <v>800</v>
      </c>
      <c r="AD118" s="242">
        <f t="shared" si="65"/>
        <v>800</v>
      </c>
      <c r="AE118" s="242">
        <f t="shared" si="65"/>
        <v>800</v>
      </c>
      <c r="AF118" s="242">
        <f t="shared" si="65"/>
        <v>800</v>
      </c>
      <c r="AG118" s="242">
        <f t="shared" si="65"/>
        <v>800</v>
      </c>
      <c r="AH118" s="242">
        <f t="shared" si="65"/>
        <v>800</v>
      </c>
      <c r="AI118" s="242">
        <f t="shared" si="65"/>
        <v>800</v>
      </c>
      <c r="AJ118" s="242">
        <f t="shared" si="65"/>
        <v>800</v>
      </c>
      <c r="AK118" s="242">
        <f t="shared" si="65"/>
        <v>800</v>
      </c>
      <c r="AL118" s="242">
        <f t="shared" si="65"/>
        <v>800</v>
      </c>
      <c r="AM118" s="242">
        <f t="shared" si="65"/>
        <v>800</v>
      </c>
      <c r="AN118" s="242">
        <f t="shared" si="65"/>
        <v>800</v>
      </c>
      <c r="AO118" s="242">
        <f t="shared" si="65"/>
        <v>800</v>
      </c>
      <c r="AP118" s="242">
        <f t="shared" si="65"/>
        <v>800</v>
      </c>
      <c r="AQ118" s="242">
        <f t="shared" si="65"/>
        <v>800</v>
      </c>
      <c r="AR118" s="242">
        <f t="shared" si="65"/>
        <v>800</v>
      </c>
      <c r="AS118" s="242">
        <f t="shared" si="65"/>
        <v>800</v>
      </c>
      <c r="AT118" s="242">
        <f t="shared" si="65"/>
        <v>800</v>
      </c>
      <c r="AU118" s="242">
        <f t="shared" si="65"/>
        <v>800</v>
      </c>
      <c r="AV118" s="242">
        <f t="shared" si="65"/>
        <v>800</v>
      </c>
      <c r="AW118" s="242">
        <f t="shared" si="65"/>
        <v>800</v>
      </c>
      <c r="AX118" s="242">
        <f t="shared" si="65"/>
        <v>800</v>
      </c>
      <c r="AY118" s="242">
        <f t="shared" si="65"/>
        <v>800</v>
      </c>
      <c r="AZ118" s="242">
        <f t="shared" si="65"/>
        <v>800</v>
      </c>
      <c r="BA118" s="242">
        <f t="shared" si="65"/>
        <v>800</v>
      </c>
      <c r="BB118" s="242">
        <f t="shared" si="65"/>
        <v>800</v>
      </c>
      <c r="BC118" s="242">
        <f t="shared" si="65"/>
        <v>800</v>
      </c>
      <c r="BD118" s="242">
        <f t="shared" si="65"/>
        <v>800</v>
      </c>
      <c r="BE118" s="242">
        <f t="shared" si="65"/>
        <v>800</v>
      </c>
      <c r="BF118" s="242">
        <f t="shared" si="65"/>
        <v>800</v>
      </c>
      <c r="BG118" s="242">
        <f t="shared" si="65"/>
        <v>800</v>
      </c>
      <c r="BH118" s="242">
        <f t="shared" si="65"/>
        <v>800</v>
      </c>
      <c r="BI118" s="242">
        <f t="shared" si="65"/>
        <v>800</v>
      </c>
      <c r="BJ118" s="242">
        <f t="shared" si="65"/>
        <v>800</v>
      </c>
      <c r="BK118" s="242">
        <f t="shared" si="65"/>
        <v>800</v>
      </c>
      <c r="BL118" s="242">
        <f t="shared" si="65"/>
        <v>800</v>
      </c>
      <c r="BM118" s="242">
        <f t="shared" si="65"/>
        <v>800</v>
      </c>
      <c r="BN118" s="242">
        <f t="shared" si="65"/>
        <v>800</v>
      </c>
      <c r="BO118" s="242">
        <f t="shared" si="65"/>
        <v>800</v>
      </c>
      <c r="BP118" s="242">
        <f t="shared" ref="BP118:CV121" si="66">BP152+BP186+BP220</f>
        <v>800</v>
      </c>
      <c r="BQ118" s="242">
        <f t="shared" si="66"/>
        <v>800</v>
      </c>
      <c r="BR118" s="242">
        <f t="shared" si="66"/>
        <v>800</v>
      </c>
      <c r="BS118" s="242">
        <f t="shared" si="66"/>
        <v>800</v>
      </c>
      <c r="BT118" s="242">
        <f t="shared" si="66"/>
        <v>800</v>
      </c>
      <c r="BU118" s="242">
        <f t="shared" si="66"/>
        <v>800</v>
      </c>
      <c r="BV118" s="242">
        <f t="shared" si="66"/>
        <v>800</v>
      </c>
      <c r="BW118" s="242">
        <f t="shared" si="66"/>
        <v>800</v>
      </c>
      <c r="BX118" s="242">
        <f t="shared" si="66"/>
        <v>800</v>
      </c>
      <c r="BY118" s="242">
        <f t="shared" si="66"/>
        <v>800</v>
      </c>
      <c r="BZ118" s="242">
        <f t="shared" si="66"/>
        <v>800</v>
      </c>
      <c r="CA118" s="242">
        <f t="shared" si="66"/>
        <v>800</v>
      </c>
      <c r="CB118" s="242">
        <f t="shared" si="66"/>
        <v>800</v>
      </c>
      <c r="CC118" s="242">
        <f t="shared" si="66"/>
        <v>800</v>
      </c>
      <c r="CD118" s="242">
        <f t="shared" si="66"/>
        <v>800</v>
      </c>
      <c r="CE118" s="242">
        <f t="shared" si="66"/>
        <v>800</v>
      </c>
      <c r="CF118" s="242">
        <f t="shared" si="66"/>
        <v>800</v>
      </c>
      <c r="CG118" s="242">
        <f t="shared" si="66"/>
        <v>800</v>
      </c>
      <c r="CH118" s="242">
        <f t="shared" si="66"/>
        <v>800</v>
      </c>
      <c r="CI118" s="242">
        <f t="shared" si="66"/>
        <v>800</v>
      </c>
      <c r="CJ118" s="242">
        <f t="shared" si="66"/>
        <v>800</v>
      </c>
      <c r="CK118" s="242">
        <f t="shared" si="66"/>
        <v>800</v>
      </c>
      <c r="CL118" s="242">
        <f t="shared" si="66"/>
        <v>800</v>
      </c>
      <c r="CM118" s="242">
        <f t="shared" si="66"/>
        <v>800</v>
      </c>
      <c r="CN118" s="242">
        <f t="shared" si="66"/>
        <v>800</v>
      </c>
      <c r="CO118" s="242">
        <f t="shared" si="66"/>
        <v>800</v>
      </c>
      <c r="CP118" s="242">
        <f t="shared" si="66"/>
        <v>800</v>
      </c>
      <c r="CQ118" s="242">
        <f t="shared" si="66"/>
        <v>800</v>
      </c>
      <c r="CR118" s="242">
        <f t="shared" si="66"/>
        <v>800</v>
      </c>
      <c r="CS118" s="242">
        <f t="shared" si="66"/>
        <v>800</v>
      </c>
      <c r="CT118" s="242">
        <f t="shared" si="66"/>
        <v>800</v>
      </c>
      <c r="CU118" s="242">
        <f t="shared" si="66"/>
        <v>800</v>
      </c>
      <c r="CV118" s="242">
        <f t="shared" si="66"/>
        <v>800</v>
      </c>
    </row>
    <row r="119" spans="1:100" outlineLevel="1" x14ac:dyDescent="0.3">
      <c r="A119" s="290"/>
      <c r="B119" s="154">
        <v>9</v>
      </c>
      <c r="C119" s="242" t="s">
        <v>178</v>
      </c>
      <c r="D119" s="143" t="s">
        <v>443</v>
      </c>
      <c r="E119" s="242">
        <f t="shared" ref="E119:BP122" si="67">E153+E187+E221</f>
        <v>800</v>
      </c>
      <c r="F119" s="242">
        <f t="shared" si="67"/>
        <v>800</v>
      </c>
      <c r="G119" s="242">
        <f t="shared" si="67"/>
        <v>800</v>
      </c>
      <c r="H119" s="242">
        <f t="shared" si="67"/>
        <v>800</v>
      </c>
      <c r="I119" s="242">
        <f t="shared" si="67"/>
        <v>800</v>
      </c>
      <c r="J119" s="242">
        <f t="shared" si="67"/>
        <v>800</v>
      </c>
      <c r="K119" s="242">
        <f t="shared" si="67"/>
        <v>800</v>
      </c>
      <c r="L119" s="242">
        <f t="shared" si="67"/>
        <v>800</v>
      </c>
      <c r="M119" s="242">
        <f t="shared" si="67"/>
        <v>800</v>
      </c>
      <c r="N119" s="242">
        <f t="shared" si="67"/>
        <v>800</v>
      </c>
      <c r="O119" s="242">
        <f t="shared" si="67"/>
        <v>800</v>
      </c>
      <c r="P119" s="242">
        <f t="shared" si="67"/>
        <v>800</v>
      </c>
      <c r="Q119" s="242">
        <f t="shared" si="67"/>
        <v>800</v>
      </c>
      <c r="R119" s="242">
        <f t="shared" si="67"/>
        <v>800</v>
      </c>
      <c r="S119" s="242">
        <f t="shared" si="67"/>
        <v>800</v>
      </c>
      <c r="T119" s="242">
        <f t="shared" si="67"/>
        <v>800</v>
      </c>
      <c r="U119" s="242">
        <f t="shared" si="67"/>
        <v>800</v>
      </c>
      <c r="V119" s="242">
        <f t="shared" si="67"/>
        <v>800</v>
      </c>
      <c r="W119" s="242">
        <f t="shared" si="67"/>
        <v>800</v>
      </c>
      <c r="X119" s="242">
        <f t="shared" si="67"/>
        <v>800</v>
      </c>
      <c r="Y119" s="242">
        <f t="shared" si="67"/>
        <v>800</v>
      </c>
      <c r="Z119" s="242">
        <f t="shared" si="67"/>
        <v>800</v>
      </c>
      <c r="AA119" s="242">
        <f t="shared" si="67"/>
        <v>800</v>
      </c>
      <c r="AB119" s="242">
        <f t="shared" si="67"/>
        <v>800</v>
      </c>
      <c r="AC119" s="242">
        <f t="shared" si="67"/>
        <v>800</v>
      </c>
      <c r="AD119" s="242">
        <f t="shared" si="67"/>
        <v>800</v>
      </c>
      <c r="AE119" s="242">
        <f t="shared" si="67"/>
        <v>800</v>
      </c>
      <c r="AF119" s="242">
        <f t="shared" si="67"/>
        <v>800</v>
      </c>
      <c r="AG119" s="242">
        <f t="shared" si="67"/>
        <v>800</v>
      </c>
      <c r="AH119" s="242">
        <f t="shared" si="67"/>
        <v>800</v>
      </c>
      <c r="AI119" s="242">
        <f t="shared" si="67"/>
        <v>800</v>
      </c>
      <c r="AJ119" s="242">
        <f t="shared" si="67"/>
        <v>800</v>
      </c>
      <c r="AK119" s="242">
        <f t="shared" si="67"/>
        <v>800</v>
      </c>
      <c r="AL119" s="242">
        <f t="shared" si="67"/>
        <v>800</v>
      </c>
      <c r="AM119" s="242">
        <f t="shared" si="67"/>
        <v>800</v>
      </c>
      <c r="AN119" s="242">
        <f t="shared" si="67"/>
        <v>800</v>
      </c>
      <c r="AO119" s="242">
        <f t="shared" si="67"/>
        <v>800</v>
      </c>
      <c r="AP119" s="242">
        <f t="shared" si="67"/>
        <v>800</v>
      </c>
      <c r="AQ119" s="242">
        <f t="shared" si="67"/>
        <v>800</v>
      </c>
      <c r="AR119" s="242">
        <f t="shared" si="67"/>
        <v>800</v>
      </c>
      <c r="AS119" s="242">
        <f t="shared" si="67"/>
        <v>800</v>
      </c>
      <c r="AT119" s="242">
        <f t="shared" si="67"/>
        <v>800</v>
      </c>
      <c r="AU119" s="242">
        <f t="shared" si="67"/>
        <v>800</v>
      </c>
      <c r="AV119" s="242">
        <f t="shared" si="67"/>
        <v>800</v>
      </c>
      <c r="AW119" s="242">
        <f t="shared" si="67"/>
        <v>800</v>
      </c>
      <c r="AX119" s="242">
        <f t="shared" si="67"/>
        <v>800</v>
      </c>
      <c r="AY119" s="242">
        <f t="shared" si="67"/>
        <v>800</v>
      </c>
      <c r="AZ119" s="242">
        <f t="shared" si="67"/>
        <v>800</v>
      </c>
      <c r="BA119" s="242">
        <f t="shared" si="67"/>
        <v>800</v>
      </c>
      <c r="BB119" s="242">
        <f t="shared" si="67"/>
        <v>800</v>
      </c>
      <c r="BC119" s="242">
        <f t="shared" si="67"/>
        <v>800</v>
      </c>
      <c r="BD119" s="242">
        <f t="shared" si="67"/>
        <v>800</v>
      </c>
      <c r="BE119" s="242">
        <f t="shared" si="67"/>
        <v>800</v>
      </c>
      <c r="BF119" s="242">
        <f t="shared" si="67"/>
        <v>800</v>
      </c>
      <c r="BG119" s="242">
        <f t="shared" si="67"/>
        <v>800</v>
      </c>
      <c r="BH119" s="242">
        <f t="shared" si="67"/>
        <v>800</v>
      </c>
      <c r="BI119" s="242">
        <f t="shared" si="67"/>
        <v>800</v>
      </c>
      <c r="BJ119" s="242">
        <f t="shared" si="67"/>
        <v>800</v>
      </c>
      <c r="BK119" s="242">
        <f t="shared" si="67"/>
        <v>800</v>
      </c>
      <c r="BL119" s="242">
        <f t="shared" si="67"/>
        <v>800</v>
      </c>
      <c r="BM119" s="242">
        <f t="shared" si="67"/>
        <v>800</v>
      </c>
      <c r="BN119" s="242">
        <f t="shared" si="67"/>
        <v>800</v>
      </c>
      <c r="BO119" s="242">
        <f t="shared" si="67"/>
        <v>800</v>
      </c>
      <c r="BP119" s="242">
        <f t="shared" si="67"/>
        <v>800</v>
      </c>
      <c r="BQ119" s="242">
        <f t="shared" si="66"/>
        <v>800</v>
      </c>
      <c r="BR119" s="242">
        <f t="shared" si="66"/>
        <v>800</v>
      </c>
      <c r="BS119" s="242">
        <f t="shared" si="66"/>
        <v>800</v>
      </c>
      <c r="BT119" s="242">
        <f t="shared" si="66"/>
        <v>800</v>
      </c>
      <c r="BU119" s="242">
        <f t="shared" si="66"/>
        <v>800</v>
      </c>
      <c r="BV119" s="242">
        <f t="shared" si="66"/>
        <v>800</v>
      </c>
      <c r="BW119" s="242">
        <f t="shared" si="66"/>
        <v>800</v>
      </c>
      <c r="BX119" s="242">
        <f t="shared" si="66"/>
        <v>800</v>
      </c>
      <c r="BY119" s="242">
        <f t="shared" si="66"/>
        <v>800</v>
      </c>
      <c r="BZ119" s="242">
        <f t="shared" si="66"/>
        <v>800</v>
      </c>
      <c r="CA119" s="242">
        <f t="shared" si="66"/>
        <v>800</v>
      </c>
      <c r="CB119" s="242">
        <f t="shared" si="66"/>
        <v>800</v>
      </c>
      <c r="CC119" s="242">
        <f t="shared" si="66"/>
        <v>800</v>
      </c>
      <c r="CD119" s="242">
        <f t="shared" si="66"/>
        <v>800</v>
      </c>
      <c r="CE119" s="242">
        <f t="shared" si="66"/>
        <v>800</v>
      </c>
      <c r="CF119" s="242">
        <f t="shared" si="66"/>
        <v>800</v>
      </c>
      <c r="CG119" s="242">
        <f t="shared" si="66"/>
        <v>800</v>
      </c>
      <c r="CH119" s="242">
        <f t="shared" si="66"/>
        <v>800</v>
      </c>
      <c r="CI119" s="242">
        <f t="shared" si="66"/>
        <v>800</v>
      </c>
      <c r="CJ119" s="242">
        <f t="shared" si="66"/>
        <v>800</v>
      </c>
      <c r="CK119" s="242">
        <f t="shared" si="66"/>
        <v>800</v>
      </c>
      <c r="CL119" s="242">
        <f t="shared" si="66"/>
        <v>800</v>
      </c>
      <c r="CM119" s="242">
        <f t="shared" si="66"/>
        <v>800</v>
      </c>
      <c r="CN119" s="242">
        <f t="shared" si="66"/>
        <v>800</v>
      </c>
      <c r="CO119" s="242">
        <f t="shared" si="66"/>
        <v>800</v>
      </c>
      <c r="CP119" s="242">
        <f t="shared" si="66"/>
        <v>800</v>
      </c>
      <c r="CQ119" s="242">
        <f t="shared" si="66"/>
        <v>800</v>
      </c>
      <c r="CR119" s="242">
        <f t="shared" si="66"/>
        <v>800</v>
      </c>
      <c r="CS119" s="242">
        <f t="shared" si="66"/>
        <v>800</v>
      </c>
      <c r="CT119" s="242">
        <f t="shared" si="66"/>
        <v>800</v>
      </c>
      <c r="CU119" s="242">
        <f t="shared" si="66"/>
        <v>800</v>
      </c>
      <c r="CV119" s="242">
        <f t="shared" si="66"/>
        <v>800</v>
      </c>
    </row>
    <row r="120" spans="1:100" outlineLevel="1" x14ac:dyDescent="0.3">
      <c r="A120" s="290"/>
      <c r="B120" s="154">
        <v>10</v>
      </c>
      <c r="C120" s="242" t="s">
        <v>179</v>
      </c>
      <c r="D120" s="143" t="s">
        <v>443</v>
      </c>
      <c r="E120" s="242">
        <f t="shared" si="67"/>
        <v>800</v>
      </c>
      <c r="F120" s="242">
        <f t="shared" si="67"/>
        <v>800</v>
      </c>
      <c r="G120" s="242">
        <f t="shared" si="67"/>
        <v>800</v>
      </c>
      <c r="H120" s="242">
        <f t="shared" si="67"/>
        <v>800</v>
      </c>
      <c r="I120" s="242">
        <f t="shared" si="67"/>
        <v>800</v>
      </c>
      <c r="J120" s="242">
        <f t="shared" si="67"/>
        <v>800</v>
      </c>
      <c r="K120" s="242">
        <f t="shared" si="67"/>
        <v>800</v>
      </c>
      <c r="L120" s="242">
        <f t="shared" si="67"/>
        <v>800</v>
      </c>
      <c r="M120" s="242">
        <f t="shared" si="67"/>
        <v>800</v>
      </c>
      <c r="N120" s="242">
        <f t="shared" si="67"/>
        <v>800</v>
      </c>
      <c r="O120" s="242">
        <f t="shared" si="67"/>
        <v>800</v>
      </c>
      <c r="P120" s="242">
        <f t="shared" si="67"/>
        <v>800</v>
      </c>
      <c r="Q120" s="242">
        <f t="shared" si="67"/>
        <v>800</v>
      </c>
      <c r="R120" s="242">
        <f t="shared" si="67"/>
        <v>800</v>
      </c>
      <c r="S120" s="242">
        <f t="shared" si="67"/>
        <v>800</v>
      </c>
      <c r="T120" s="242">
        <f t="shared" si="67"/>
        <v>800</v>
      </c>
      <c r="U120" s="242">
        <f t="shared" si="67"/>
        <v>800</v>
      </c>
      <c r="V120" s="242">
        <f t="shared" si="67"/>
        <v>800</v>
      </c>
      <c r="W120" s="242">
        <f t="shared" si="67"/>
        <v>800</v>
      </c>
      <c r="X120" s="242">
        <f t="shared" si="67"/>
        <v>800</v>
      </c>
      <c r="Y120" s="242">
        <f t="shared" si="67"/>
        <v>800</v>
      </c>
      <c r="Z120" s="242">
        <f t="shared" si="67"/>
        <v>800</v>
      </c>
      <c r="AA120" s="242">
        <f t="shared" si="67"/>
        <v>800</v>
      </c>
      <c r="AB120" s="242">
        <f t="shared" si="67"/>
        <v>800</v>
      </c>
      <c r="AC120" s="242">
        <f t="shared" si="67"/>
        <v>800</v>
      </c>
      <c r="AD120" s="242">
        <f t="shared" si="67"/>
        <v>800</v>
      </c>
      <c r="AE120" s="242">
        <f t="shared" si="67"/>
        <v>800</v>
      </c>
      <c r="AF120" s="242">
        <f t="shared" si="67"/>
        <v>800</v>
      </c>
      <c r="AG120" s="242">
        <f t="shared" si="67"/>
        <v>800</v>
      </c>
      <c r="AH120" s="242">
        <f t="shared" si="67"/>
        <v>800</v>
      </c>
      <c r="AI120" s="242">
        <f t="shared" si="67"/>
        <v>800</v>
      </c>
      <c r="AJ120" s="242">
        <f t="shared" si="67"/>
        <v>800</v>
      </c>
      <c r="AK120" s="242">
        <f t="shared" si="67"/>
        <v>800</v>
      </c>
      <c r="AL120" s="242">
        <f t="shared" si="67"/>
        <v>800</v>
      </c>
      <c r="AM120" s="242">
        <f t="shared" si="67"/>
        <v>800</v>
      </c>
      <c r="AN120" s="242">
        <f t="shared" si="67"/>
        <v>800</v>
      </c>
      <c r="AO120" s="242">
        <f t="shared" si="67"/>
        <v>800</v>
      </c>
      <c r="AP120" s="242">
        <f t="shared" si="67"/>
        <v>800</v>
      </c>
      <c r="AQ120" s="242">
        <f t="shared" si="67"/>
        <v>800</v>
      </c>
      <c r="AR120" s="242">
        <f t="shared" si="67"/>
        <v>800</v>
      </c>
      <c r="AS120" s="242">
        <f t="shared" si="67"/>
        <v>800</v>
      </c>
      <c r="AT120" s="242">
        <f t="shared" si="67"/>
        <v>800</v>
      </c>
      <c r="AU120" s="242">
        <f t="shared" si="67"/>
        <v>800</v>
      </c>
      <c r="AV120" s="242">
        <f t="shared" si="67"/>
        <v>800</v>
      </c>
      <c r="AW120" s="242">
        <f t="shared" si="67"/>
        <v>800</v>
      </c>
      <c r="AX120" s="242">
        <f t="shared" si="67"/>
        <v>800</v>
      </c>
      <c r="AY120" s="242">
        <f t="shared" si="67"/>
        <v>800</v>
      </c>
      <c r="AZ120" s="242">
        <f t="shared" si="67"/>
        <v>800</v>
      </c>
      <c r="BA120" s="242">
        <f t="shared" si="67"/>
        <v>800</v>
      </c>
      <c r="BB120" s="242">
        <f t="shared" si="67"/>
        <v>800</v>
      </c>
      <c r="BC120" s="242">
        <f t="shared" si="67"/>
        <v>800</v>
      </c>
      <c r="BD120" s="242">
        <f t="shared" si="67"/>
        <v>800</v>
      </c>
      <c r="BE120" s="242">
        <f t="shared" si="67"/>
        <v>800</v>
      </c>
      <c r="BF120" s="242">
        <f t="shared" si="67"/>
        <v>800</v>
      </c>
      <c r="BG120" s="242">
        <f t="shared" si="67"/>
        <v>800</v>
      </c>
      <c r="BH120" s="242">
        <f t="shared" si="67"/>
        <v>800</v>
      </c>
      <c r="BI120" s="242">
        <f t="shared" si="67"/>
        <v>800</v>
      </c>
      <c r="BJ120" s="242">
        <f t="shared" si="67"/>
        <v>800</v>
      </c>
      <c r="BK120" s="242">
        <f t="shared" si="67"/>
        <v>800</v>
      </c>
      <c r="BL120" s="242">
        <f t="shared" si="67"/>
        <v>800</v>
      </c>
      <c r="BM120" s="242">
        <f t="shared" si="67"/>
        <v>800</v>
      </c>
      <c r="BN120" s="242">
        <f t="shared" si="67"/>
        <v>800</v>
      </c>
      <c r="BO120" s="242">
        <f t="shared" si="67"/>
        <v>800</v>
      </c>
      <c r="BP120" s="242">
        <f t="shared" si="67"/>
        <v>800</v>
      </c>
      <c r="BQ120" s="242">
        <f t="shared" si="66"/>
        <v>800</v>
      </c>
      <c r="BR120" s="242">
        <f t="shared" si="66"/>
        <v>800</v>
      </c>
      <c r="BS120" s="242">
        <f t="shared" si="66"/>
        <v>800</v>
      </c>
      <c r="BT120" s="242">
        <f t="shared" si="66"/>
        <v>800</v>
      </c>
      <c r="BU120" s="242">
        <f t="shared" si="66"/>
        <v>800</v>
      </c>
      <c r="BV120" s="242">
        <f t="shared" si="66"/>
        <v>800</v>
      </c>
      <c r="BW120" s="242">
        <f t="shared" si="66"/>
        <v>800</v>
      </c>
      <c r="BX120" s="242">
        <f t="shared" si="66"/>
        <v>800</v>
      </c>
      <c r="BY120" s="242">
        <f t="shared" si="66"/>
        <v>800</v>
      </c>
      <c r="BZ120" s="242">
        <f t="shared" si="66"/>
        <v>800</v>
      </c>
      <c r="CA120" s="242">
        <f t="shared" si="66"/>
        <v>800</v>
      </c>
      <c r="CB120" s="242">
        <f t="shared" si="66"/>
        <v>800</v>
      </c>
      <c r="CC120" s="242">
        <f t="shared" si="66"/>
        <v>800</v>
      </c>
      <c r="CD120" s="242">
        <f t="shared" si="66"/>
        <v>800</v>
      </c>
      <c r="CE120" s="242">
        <f t="shared" si="66"/>
        <v>800</v>
      </c>
      <c r="CF120" s="242">
        <f t="shared" si="66"/>
        <v>800</v>
      </c>
      <c r="CG120" s="242">
        <f t="shared" si="66"/>
        <v>800</v>
      </c>
      <c r="CH120" s="242">
        <f t="shared" si="66"/>
        <v>800</v>
      </c>
      <c r="CI120" s="242">
        <f t="shared" si="66"/>
        <v>800</v>
      </c>
      <c r="CJ120" s="242">
        <f t="shared" si="66"/>
        <v>800</v>
      </c>
      <c r="CK120" s="242">
        <f t="shared" si="66"/>
        <v>800</v>
      </c>
      <c r="CL120" s="242">
        <f t="shared" si="66"/>
        <v>800</v>
      </c>
      <c r="CM120" s="242">
        <f t="shared" si="66"/>
        <v>800</v>
      </c>
      <c r="CN120" s="242">
        <f t="shared" si="66"/>
        <v>800</v>
      </c>
      <c r="CO120" s="242">
        <f t="shared" si="66"/>
        <v>800</v>
      </c>
      <c r="CP120" s="242">
        <f t="shared" si="66"/>
        <v>800</v>
      </c>
      <c r="CQ120" s="242">
        <f t="shared" si="66"/>
        <v>800</v>
      </c>
      <c r="CR120" s="242">
        <f t="shared" si="66"/>
        <v>800</v>
      </c>
      <c r="CS120" s="242">
        <f t="shared" si="66"/>
        <v>800</v>
      </c>
      <c r="CT120" s="242">
        <f t="shared" si="66"/>
        <v>800</v>
      </c>
      <c r="CU120" s="242">
        <f t="shared" si="66"/>
        <v>800</v>
      </c>
      <c r="CV120" s="242">
        <f t="shared" si="66"/>
        <v>800</v>
      </c>
    </row>
    <row r="121" spans="1:100" outlineLevel="1" x14ac:dyDescent="0.3">
      <c r="A121" s="290"/>
      <c r="B121" s="154">
        <v>11</v>
      </c>
      <c r="C121" s="242" t="s">
        <v>180</v>
      </c>
      <c r="D121" s="143" t="s">
        <v>443</v>
      </c>
      <c r="E121" s="242">
        <f t="shared" si="67"/>
        <v>800</v>
      </c>
      <c r="F121" s="242">
        <f t="shared" si="67"/>
        <v>800</v>
      </c>
      <c r="G121" s="242">
        <f t="shared" si="67"/>
        <v>800</v>
      </c>
      <c r="H121" s="242">
        <f t="shared" si="67"/>
        <v>800</v>
      </c>
      <c r="I121" s="242">
        <f t="shared" si="67"/>
        <v>800</v>
      </c>
      <c r="J121" s="242">
        <f t="shared" si="67"/>
        <v>800</v>
      </c>
      <c r="K121" s="242">
        <f t="shared" si="67"/>
        <v>800</v>
      </c>
      <c r="L121" s="242">
        <f t="shared" si="67"/>
        <v>800</v>
      </c>
      <c r="M121" s="242">
        <f t="shared" si="67"/>
        <v>800</v>
      </c>
      <c r="N121" s="242">
        <f t="shared" si="67"/>
        <v>800</v>
      </c>
      <c r="O121" s="242">
        <f t="shared" si="67"/>
        <v>800</v>
      </c>
      <c r="P121" s="242">
        <f t="shared" si="67"/>
        <v>800</v>
      </c>
      <c r="Q121" s="242">
        <f t="shared" si="67"/>
        <v>800</v>
      </c>
      <c r="R121" s="242">
        <f t="shared" si="67"/>
        <v>800</v>
      </c>
      <c r="S121" s="242">
        <f t="shared" si="67"/>
        <v>800</v>
      </c>
      <c r="T121" s="242">
        <f t="shared" si="67"/>
        <v>800</v>
      </c>
      <c r="U121" s="242">
        <f t="shared" si="67"/>
        <v>800</v>
      </c>
      <c r="V121" s="242">
        <f t="shared" si="67"/>
        <v>800</v>
      </c>
      <c r="W121" s="242">
        <f t="shared" si="67"/>
        <v>800</v>
      </c>
      <c r="X121" s="242">
        <f t="shared" si="67"/>
        <v>800</v>
      </c>
      <c r="Y121" s="242">
        <f t="shared" si="67"/>
        <v>800</v>
      </c>
      <c r="Z121" s="242">
        <f t="shared" si="67"/>
        <v>800</v>
      </c>
      <c r="AA121" s="242">
        <f t="shared" si="67"/>
        <v>800</v>
      </c>
      <c r="AB121" s="242">
        <f t="shared" si="67"/>
        <v>800</v>
      </c>
      <c r="AC121" s="242">
        <f t="shared" si="67"/>
        <v>800</v>
      </c>
      <c r="AD121" s="242">
        <f t="shared" si="67"/>
        <v>800</v>
      </c>
      <c r="AE121" s="242">
        <f t="shared" si="67"/>
        <v>800</v>
      </c>
      <c r="AF121" s="242">
        <f t="shared" si="67"/>
        <v>800</v>
      </c>
      <c r="AG121" s="242">
        <f t="shared" si="67"/>
        <v>800</v>
      </c>
      <c r="AH121" s="242">
        <f t="shared" si="67"/>
        <v>800</v>
      </c>
      <c r="AI121" s="242">
        <f t="shared" si="67"/>
        <v>800</v>
      </c>
      <c r="AJ121" s="242">
        <f t="shared" si="67"/>
        <v>800</v>
      </c>
      <c r="AK121" s="242">
        <f t="shared" si="67"/>
        <v>800</v>
      </c>
      <c r="AL121" s="242">
        <f t="shared" si="67"/>
        <v>800</v>
      </c>
      <c r="AM121" s="242">
        <f t="shared" si="67"/>
        <v>800</v>
      </c>
      <c r="AN121" s="242">
        <f t="shared" si="67"/>
        <v>800</v>
      </c>
      <c r="AO121" s="242">
        <f t="shared" si="67"/>
        <v>800</v>
      </c>
      <c r="AP121" s="242">
        <f t="shared" si="67"/>
        <v>800</v>
      </c>
      <c r="AQ121" s="242">
        <f t="shared" si="67"/>
        <v>800</v>
      </c>
      <c r="AR121" s="242">
        <f t="shared" si="67"/>
        <v>800</v>
      </c>
      <c r="AS121" s="242">
        <f t="shared" si="67"/>
        <v>800</v>
      </c>
      <c r="AT121" s="242">
        <f t="shared" si="67"/>
        <v>800</v>
      </c>
      <c r="AU121" s="242">
        <f t="shared" si="67"/>
        <v>800</v>
      </c>
      <c r="AV121" s="242">
        <f t="shared" si="67"/>
        <v>800</v>
      </c>
      <c r="AW121" s="242">
        <f t="shared" si="67"/>
        <v>800</v>
      </c>
      <c r="AX121" s="242">
        <f t="shared" si="67"/>
        <v>800</v>
      </c>
      <c r="AY121" s="242">
        <f t="shared" si="67"/>
        <v>800</v>
      </c>
      <c r="AZ121" s="242">
        <f t="shared" si="67"/>
        <v>800</v>
      </c>
      <c r="BA121" s="242">
        <f t="shared" si="67"/>
        <v>800</v>
      </c>
      <c r="BB121" s="242">
        <f t="shared" si="67"/>
        <v>800</v>
      </c>
      <c r="BC121" s="242">
        <f t="shared" si="67"/>
        <v>800</v>
      </c>
      <c r="BD121" s="242">
        <f t="shared" si="67"/>
        <v>800</v>
      </c>
      <c r="BE121" s="242">
        <f t="shared" si="67"/>
        <v>800</v>
      </c>
      <c r="BF121" s="242">
        <f t="shared" si="67"/>
        <v>800</v>
      </c>
      <c r="BG121" s="242">
        <f t="shared" si="67"/>
        <v>800</v>
      </c>
      <c r="BH121" s="242">
        <f t="shared" si="67"/>
        <v>800</v>
      </c>
      <c r="BI121" s="242">
        <f t="shared" si="67"/>
        <v>800</v>
      </c>
      <c r="BJ121" s="242">
        <f t="shared" si="67"/>
        <v>800</v>
      </c>
      <c r="BK121" s="242">
        <f t="shared" si="67"/>
        <v>800</v>
      </c>
      <c r="BL121" s="242">
        <f t="shared" si="67"/>
        <v>800</v>
      </c>
      <c r="BM121" s="242">
        <f t="shared" si="67"/>
        <v>800</v>
      </c>
      <c r="BN121" s="242">
        <f t="shared" si="67"/>
        <v>800</v>
      </c>
      <c r="BO121" s="242">
        <f t="shared" si="67"/>
        <v>800</v>
      </c>
      <c r="BP121" s="242">
        <f t="shared" si="67"/>
        <v>800</v>
      </c>
      <c r="BQ121" s="242">
        <f t="shared" si="66"/>
        <v>800</v>
      </c>
      <c r="BR121" s="242">
        <f t="shared" si="66"/>
        <v>800</v>
      </c>
      <c r="BS121" s="242">
        <f t="shared" si="66"/>
        <v>800</v>
      </c>
      <c r="BT121" s="242">
        <f t="shared" si="66"/>
        <v>800</v>
      </c>
      <c r="BU121" s="242">
        <f t="shared" si="66"/>
        <v>800</v>
      </c>
      <c r="BV121" s="242">
        <f t="shared" si="66"/>
        <v>800</v>
      </c>
      <c r="BW121" s="242">
        <f t="shared" si="66"/>
        <v>800</v>
      </c>
      <c r="BX121" s="242">
        <f t="shared" si="66"/>
        <v>800</v>
      </c>
      <c r="BY121" s="242">
        <f t="shared" si="66"/>
        <v>800</v>
      </c>
      <c r="BZ121" s="242">
        <f t="shared" si="66"/>
        <v>800</v>
      </c>
      <c r="CA121" s="242">
        <f t="shared" si="66"/>
        <v>800</v>
      </c>
      <c r="CB121" s="242">
        <f t="shared" si="66"/>
        <v>800</v>
      </c>
      <c r="CC121" s="242">
        <f t="shared" si="66"/>
        <v>800</v>
      </c>
      <c r="CD121" s="242">
        <f t="shared" si="66"/>
        <v>800</v>
      </c>
      <c r="CE121" s="242">
        <f t="shared" si="66"/>
        <v>800</v>
      </c>
      <c r="CF121" s="242">
        <f t="shared" si="66"/>
        <v>800</v>
      </c>
      <c r="CG121" s="242">
        <f t="shared" si="66"/>
        <v>800</v>
      </c>
      <c r="CH121" s="242">
        <f t="shared" si="66"/>
        <v>800</v>
      </c>
      <c r="CI121" s="242">
        <f t="shared" si="66"/>
        <v>800</v>
      </c>
      <c r="CJ121" s="242">
        <f t="shared" si="66"/>
        <v>800</v>
      </c>
      <c r="CK121" s="242">
        <f t="shared" si="66"/>
        <v>800</v>
      </c>
      <c r="CL121" s="242">
        <f t="shared" si="66"/>
        <v>800</v>
      </c>
      <c r="CM121" s="242">
        <f t="shared" si="66"/>
        <v>800</v>
      </c>
      <c r="CN121" s="242">
        <f t="shared" si="66"/>
        <v>800</v>
      </c>
      <c r="CO121" s="242">
        <f t="shared" si="66"/>
        <v>800</v>
      </c>
      <c r="CP121" s="242">
        <f t="shared" si="66"/>
        <v>800</v>
      </c>
      <c r="CQ121" s="242">
        <f t="shared" si="66"/>
        <v>800</v>
      </c>
      <c r="CR121" s="242">
        <f t="shared" si="66"/>
        <v>800</v>
      </c>
      <c r="CS121" s="242">
        <f t="shared" si="66"/>
        <v>800</v>
      </c>
      <c r="CT121" s="242">
        <f t="shared" si="66"/>
        <v>800</v>
      </c>
      <c r="CU121" s="242">
        <f t="shared" si="66"/>
        <v>800</v>
      </c>
      <c r="CV121" s="242">
        <f t="shared" si="66"/>
        <v>800</v>
      </c>
    </row>
    <row r="122" spans="1:100" outlineLevel="1" x14ac:dyDescent="0.3">
      <c r="A122" s="290"/>
      <c r="B122" s="154">
        <v>12</v>
      </c>
      <c r="C122" s="242" t="s">
        <v>181</v>
      </c>
      <c r="D122" s="143" t="s">
        <v>443</v>
      </c>
      <c r="E122" s="242">
        <f t="shared" si="67"/>
        <v>800</v>
      </c>
      <c r="F122" s="242">
        <f t="shared" si="67"/>
        <v>800</v>
      </c>
      <c r="G122" s="242">
        <f t="shared" si="67"/>
        <v>800</v>
      </c>
      <c r="H122" s="242">
        <f t="shared" si="67"/>
        <v>800</v>
      </c>
      <c r="I122" s="242">
        <f t="shared" si="67"/>
        <v>800</v>
      </c>
      <c r="J122" s="242">
        <f t="shared" si="67"/>
        <v>800</v>
      </c>
      <c r="K122" s="242">
        <f t="shared" si="67"/>
        <v>800</v>
      </c>
      <c r="L122" s="242">
        <f t="shared" si="67"/>
        <v>800</v>
      </c>
      <c r="M122" s="242">
        <f t="shared" si="67"/>
        <v>800</v>
      </c>
      <c r="N122" s="242">
        <f t="shared" si="67"/>
        <v>800</v>
      </c>
      <c r="O122" s="242">
        <f t="shared" si="67"/>
        <v>800</v>
      </c>
      <c r="P122" s="242">
        <f t="shared" si="67"/>
        <v>800</v>
      </c>
      <c r="Q122" s="242">
        <f t="shared" si="67"/>
        <v>800</v>
      </c>
      <c r="R122" s="242">
        <f t="shared" si="67"/>
        <v>800</v>
      </c>
      <c r="S122" s="242">
        <f t="shared" si="67"/>
        <v>800</v>
      </c>
      <c r="T122" s="242">
        <f t="shared" si="67"/>
        <v>800</v>
      </c>
      <c r="U122" s="242">
        <f t="shared" si="67"/>
        <v>800</v>
      </c>
      <c r="V122" s="242">
        <f t="shared" si="67"/>
        <v>800</v>
      </c>
      <c r="W122" s="242">
        <f t="shared" si="67"/>
        <v>800</v>
      </c>
      <c r="X122" s="242">
        <f t="shared" si="67"/>
        <v>800</v>
      </c>
      <c r="Y122" s="242">
        <f t="shared" si="67"/>
        <v>800</v>
      </c>
      <c r="Z122" s="242">
        <f t="shared" si="67"/>
        <v>800</v>
      </c>
      <c r="AA122" s="242">
        <f t="shared" si="67"/>
        <v>800</v>
      </c>
      <c r="AB122" s="242">
        <f t="shared" si="67"/>
        <v>800</v>
      </c>
      <c r="AC122" s="242">
        <f t="shared" si="67"/>
        <v>800</v>
      </c>
      <c r="AD122" s="242">
        <f t="shared" si="67"/>
        <v>800</v>
      </c>
      <c r="AE122" s="242">
        <f t="shared" si="67"/>
        <v>800</v>
      </c>
      <c r="AF122" s="242">
        <f t="shared" si="67"/>
        <v>800</v>
      </c>
      <c r="AG122" s="242">
        <f t="shared" si="67"/>
        <v>800</v>
      </c>
      <c r="AH122" s="242">
        <f t="shared" si="67"/>
        <v>800</v>
      </c>
      <c r="AI122" s="242">
        <f t="shared" si="67"/>
        <v>800</v>
      </c>
      <c r="AJ122" s="242">
        <f t="shared" si="67"/>
        <v>800</v>
      </c>
      <c r="AK122" s="242">
        <f t="shared" si="67"/>
        <v>800</v>
      </c>
      <c r="AL122" s="242">
        <f t="shared" si="67"/>
        <v>800</v>
      </c>
      <c r="AM122" s="242">
        <f t="shared" si="67"/>
        <v>800</v>
      </c>
      <c r="AN122" s="242">
        <f t="shared" si="67"/>
        <v>800</v>
      </c>
      <c r="AO122" s="242">
        <f t="shared" si="67"/>
        <v>800</v>
      </c>
      <c r="AP122" s="242">
        <f t="shared" si="67"/>
        <v>800</v>
      </c>
      <c r="AQ122" s="242">
        <f t="shared" si="67"/>
        <v>800</v>
      </c>
      <c r="AR122" s="242">
        <f t="shared" si="67"/>
        <v>800</v>
      </c>
      <c r="AS122" s="242">
        <f t="shared" si="67"/>
        <v>800</v>
      </c>
      <c r="AT122" s="242">
        <f t="shared" si="67"/>
        <v>800</v>
      </c>
      <c r="AU122" s="242">
        <f t="shared" si="67"/>
        <v>800</v>
      </c>
      <c r="AV122" s="242">
        <f t="shared" si="67"/>
        <v>800</v>
      </c>
      <c r="AW122" s="242">
        <f t="shared" si="67"/>
        <v>800</v>
      </c>
      <c r="AX122" s="242">
        <f t="shared" si="67"/>
        <v>800</v>
      </c>
      <c r="AY122" s="242">
        <f t="shared" si="67"/>
        <v>800</v>
      </c>
      <c r="AZ122" s="242">
        <f t="shared" si="67"/>
        <v>800</v>
      </c>
      <c r="BA122" s="242">
        <f t="shared" si="67"/>
        <v>800</v>
      </c>
      <c r="BB122" s="242">
        <f t="shared" si="67"/>
        <v>800</v>
      </c>
      <c r="BC122" s="242">
        <f t="shared" si="67"/>
        <v>800</v>
      </c>
      <c r="BD122" s="242">
        <f t="shared" si="67"/>
        <v>800</v>
      </c>
      <c r="BE122" s="242">
        <f t="shared" si="67"/>
        <v>800</v>
      </c>
      <c r="BF122" s="242">
        <f t="shared" si="67"/>
        <v>800</v>
      </c>
      <c r="BG122" s="242">
        <f t="shared" si="67"/>
        <v>800</v>
      </c>
      <c r="BH122" s="242">
        <f t="shared" si="67"/>
        <v>800</v>
      </c>
      <c r="BI122" s="242">
        <f t="shared" si="67"/>
        <v>800</v>
      </c>
      <c r="BJ122" s="242">
        <f t="shared" si="67"/>
        <v>800</v>
      </c>
      <c r="BK122" s="242">
        <f t="shared" si="67"/>
        <v>800</v>
      </c>
      <c r="BL122" s="242">
        <f t="shared" si="67"/>
        <v>800</v>
      </c>
      <c r="BM122" s="242">
        <f t="shared" si="67"/>
        <v>800</v>
      </c>
      <c r="BN122" s="242">
        <f t="shared" si="67"/>
        <v>800</v>
      </c>
      <c r="BO122" s="242">
        <f t="shared" si="67"/>
        <v>800</v>
      </c>
      <c r="BP122" s="242">
        <f t="shared" ref="BP122:CV125" si="68">BP156+BP190+BP224</f>
        <v>800</v>
      </c>
      <c r="BQ122" s="242">
        <f t="shared" si="68"/>
        <v>800</v>
      </c>
      <c r="BR122" s="242">
        <f t="shared" si="68"/>
        <v>800</v>
      </c>
      <c r="BS122" s="242">
        <f t="shared" si="68"/>
        <v>800</v>
      </c>
      <c r="BT122" s="242">
        <f t="shared" si="68"/>
        <v>800</v>
      </c>
      <c r="BU122" s="242">
        <f t="shared" si="68"/>
        <v>800</v>
      </c>
      <c r="BV122" s="242">
        <f t="shared" si="68"/>
        <v>800</v>
      </c>
      <c r="BW122" s="242">
        <f t="shared" si="68"/>
        <v>800</v>
      </c>
      <c r="BX122" s="242">
        <f t="shared" si="68"/>
        <v>800</v>
      </c>
      <c r="BY122" s="242">
        <f t="shared" si="68"/>
        <v>800</v>
      </c>
      <c r="BZ122" s="242">
        <f t="shared" si="68"/>
        <v>800</v>
      </c>
      <c r="CA122" s="242">
        <f t="shared" si="68"/>
        <v>800</v>
      </c>
      <c r="CB122" s="242">
        <f t="shared" si="68"/>
        <v>800</v>
      </c>
      <c r="CC122" s="242">
        <f t="shared" si="68"/>
        <v>800</v>
      </c>
      <c r="CD122" s="242">
        <f t="shared" si="68"/>
        <v>800</v>
      </c>
      <c r="CE122" s="242">
        <f t="shared" si="68"/>
        <v>800</v>
      </c>
      <c r="CF122" s="242">
        <f t="shared" si="68"/>
        <v>800</v>
      </c>
      <c r="CG122" s="242">
        <f t="shared" si="68"/>
        <v>800</v>
      </c>
      <c r="CH122" s="242">
        <f t="shared" si="68"/>
        <v>800</v>
      </c>
      <c r="CI122" s="242">
        <f t="shared" si="68"/>
        <v>800</v>
      </c>
      <c r="CJ122" s="242">
        <f t="shared" si="68"/>
        <v>800</v>
      </c>
      <c r="CK122" s="242">
        <f t="shared" si="68"/>
        <v>800</v>
      </c>
      <c r="CL122" s="242">
        <f t="shared" si="68"/>
        <v>800</v>
      </c>
      <c r="CM122" s="242">
        <f t="shared" si="68"/>
        <v>800</v>
      </c>
      <c r="CN122" s="242">
        <f t="shared" si="68"/>
        <v>800</v>
      </c>
      <c r="CO122" s="242">
        <f t="shared" si="68"/>
        <v>800</v>
      </c>
      <c r="CP122" s="242">
        <f t="shared" si="68"/>
        <v>800</v>
      </c>
      <c r="CQ122" s="242">
        <f t="shared" si="68"/>
        <v>800</v>
      </c>
      <c r="CR122" s="242">
        <f t="shared" si="68"/>
        <v>800</v>
      </c>
      <c r="CS122" s="242">
        <f t="shared" si="68"/>
        <v>800</v>
      </c>
      <c r="CT122" s="242">
        <f t="shared" si="68"/>
        <v>800</v>
      </c>
      <c r="CU122" s="242">
        <f t="shared" si="68"/>
        <v>800</v>
      </c>
      <c r="CV122" s="242">
        <f t="shared" si="68"/>
        <v>800</v>
      </c>
    </row>
    <row r="123" spans="1:100" outlineLevel="1" x14ac:dyDescent="0.3">
      <c r="A123" s="290"/>
      <c r="B123" s="154">
        <v>13</v>
      </c>
      <c r="C123" s="242" t="s">
        <v>361</v>
      </c>
      <c r="D123" s="143" t="s">
        <v>443</v>
      </c>
      <c r="E123" s="242">
        <f t="shared" ref="E123:BP126" si="69">E157+E191+E225</f>
        <v>800</v>
      </c>
      <c r="F123" s="242">
        <f t="shared" si="69"/>
        <v>800</v>
      </c>
      <c r="G123" s="242">
        <f t="shared" si="69"/>
        <v>800</v>
      </c>
      <c r="H123" s="242">
        <f t="shared" si="69"/>
        <v>800</v>
      </c>
      <c r="I123" s="242">
        <f t="shared" si="69"/>
        <v>800</v>
      </c>
      <c r="J123" s="242">
        <f t="shared" si="69"/>
        <v>800</v>
      </c>
      <c r="K123" s="242">
        <f t="shared" si="69"/>
        <v>800</v>
      </c>
      <c r="L123" s="242">
        <f t="shared" si="69"/>
        <v>800</v>
      </c>
      <c r="M123" s="242">
        <f t="shared" si="69"/>
        <v>800</v>
      </c>
      <c r="N123" s="242">
        <f t="shared" si="69"/>
        <v>800</v>
      </c>
      <c r="O123" s="242">
        <f t="shared" si="69"/>
        <v>800</v>
      </c>
      <c r="P123" s="242">
        <f t="shared" si="69"/>
        <v>800</v>
      </c>
      <c r="Q123" s="242">
        <f t="shared" si="69"/>
        <v>800</v>
      </c>
      <c r="R123" s="242">
        <f t="shared" si="69"/>
        <v>800</v>
      </c>
      <c r="S123" s="242">
        <f t="shared" si="69"/>
        <v>800</v>
      </c>
      <c r="T123" s="242">
        <f t="shared" si="69"/>
        <v>800</v>
      </c>
      <c r="U123" s="242">
        <f t="shared" si="69"/>
        <v>800</v>
      </c>
      <c r="V123" s="242">
        <f t="shared" si="69"/>
        <v>800</v>
      </c>
      <c r="W123" s="242">
        <f t="shared" si="69"/>
        <v>800</v>
      </c>
      <c r="X123" s="242">
        <f t="shared" si="69"/>
        <v>800</v>
      </c>
      <c r="Y123" s="242">
        <f t="shared" si="69"/>
        <v>800</v>
      </c>
      <c r="Z123" s="242">
        <f t="shared" si="69"/>
        <v>800</v>
      </c>
      <c r="AA123" s="242">
        <f t="shared" si="69"/>
        <v>800</v>
      </c>
      <c r="AB123" s="242">
        <f t="shared" si="69"/>
        <v>800</v>
      </c>
      <c r="AC123" s="242">
        <f t="shared" si="69"/>
        <v>800</v>
      </c>
      <c r="AD123" s="242">
        <f t="shared" si="69"/>
        <v>800</v>
      </c>
      <c r="AE123" s="242">
        <f t="shared" si="69"/>
        <v>800</v>
      </c>
      <c r="AF123" s="242">
        <f t="shared" si="69"/>
        <v>800</v>
      </c>
      <c r="AG123" s="242">
        <f t="shared" si="69"/>
        <v>800</v>
      </c>
      <c r="AH123" s="242">
        <f t="shared" si="69"/>
        <v>800</v>
      </c>
      <c r="AI123" s="242">
        <f t="shared" si="69"/>
        <v>800</v>
      </c>
      <c r="AJ123" s="242">
        <f t="shared" si="69"/>
        <v>800</v>
      </c>
      <c r="AK123" s="242">
        <f t="shared" si="69"/>
        <v>800</v>
      </c>
      <c r="AL123" s="242">
        <f t="shared" si="69"/>
        <v>800</v>
      </c>
      <c r="AM123" s="242">
        <f t="shared" si="69"/>
        <v>800</v>
      </c>
      <c r="AN123" s="242">
        <f t="shared" si="69"/>
        <v>800</v>
      </c>
      <c r="AO123" s="242">
        <f t="shared" si="69"/>
        <v>800</v>
      </c>
      <c r="AP123" s="242">
        <f t="shared" si="69"/>
        <v>800</v>
      </c>
      <c r="AQ123" s="242">
        <f t="shared" si="69"/>
        <v>800</v>
      </c>
      <c r="AR123" s="242">
        <f t="shared" si="69"/>
        <v>800</v>
      </c>
      <c r="AS123" s="242">
        <f t="shared" si="69"/>
        <v>800</v>
      </c>
      <c r="AT123" s="242">
        <f t="shared" si="69"/>
        <v>800</v>
      </c>
      <c r="AU123" s="242">
        <f t="shared" si="69"/>
        <v>800</v>
      </c>
      <c r="AV123" s="242">
        <f t="shared" si="69"/>
        <v>800</v>
      </c>
      <c r="AW123" s="242">
        <f t="shared" si="69"/>
        <v>800</v>
      </c>
      <c r="AX123" s="242">
        <f t="shared" si="69"/>
        <v>800</v>
      </c>
      <c r="AY123" s="242">
        <f t="shared" si="69"/>
        <v>800</v>
      </c>
      <c r="AZ123" s="242">
        <f t="shared" si="69"/>
        <v>800</v>
      </c>
      <c r="BA123" s="242">
        <f t="shared" si="69"/>
        <v>800</v>
      </c>
      <c r="BB123" s="242">
        <f t="shared" si="69"/>
        <v>800</v>
      </c>
      <c r="BC123" s="242">
        <f t="shared" si="69"/>
        <v>800</v>
      </c>
      <c r="BD123" s="242">
        <f t="shared" si="69"/>
        <v>800</v>
      </c>
      <c r="BE123" s="242">
        <f t="shared" si="69"/>
        <v>800</v>
      </c>
      <c r="BF123" s="242">
        <f t="shared" si="69"/>
        <v>800</v>
      </c>
      <c r="BG123" s="242">
        <f t="shared" si="69"/>
        <v>800</v>
      </c>
      <c r="BH123" s="242">
        <f t="shared" si="69"/>
        <v>800</v>
      </c>
      <c r="BI123" s="242">
        <f t="shared" si="69"/>
        <v>800</v>
      </c>
      <c r="BJ123" s="242">
        <f t="shared" si="69"/>
        <v>800</v>
      </c>
      <c r="BK123" s="242">
        <f t="shared" si="69"/>
        <v>800</v>
      </c>
      <c r="BL123" s="242">
        <f t="shared" si="69"/>
        <v>800</v>
      </c>
      <c r="BM123" s="242">
        <f t="shared" si="69"/>
        <v>800</v>
      </c>
      <c r="BN123" s="242">
        <f t="shared" si="69"/>
        <v>800</v>
      </c>
      <c r="BO123" s="242">
        <f t="shared" si="69"/>
        <v>800</v>
      </c>
      <c r="BP123" s="242">
        <f t="shared" si="69"/>
        <v>800</v>
      </c>
      <c r="BQ123" s="242">
        <f t="shared" si="68"/>
        <v>800</v>
      </c>
      <c r="BR123" s="242">
        <f t="shared" si="68"/>
        <v>800</v>
      </c>
      <c r="BS123" s="242">
        <f t="shared" si="68"/>
        <v>800</v>
      </c>
      <c r="BT123" s="242">
        <f t="shared" si="68"/>
        <v>800</v>
      </c>
      <c r="BU123" s="242">
        <f t="shared" si="68"/>
        <v>800</v>
      </c>
      <c r="BV123" s="242">
        <f t="shared" si="68"/>
        <v>800</v>
      </c>
      <c r="BW123" s="242">
        <f t="shared" si="68"/>
        <v>800</v>
      </c>
      <c r="BX123" s="242">
        <f t="shared" si="68"/>
        <v>800</v>
      </c>
      <c r="BY123" s="242">
        <f t="shared" si="68"/>
        <v>800</v>
      </c>
      <c r="BZ123" s="242">
        <f t="shared" si="68"/>
        <v>800</v>
      </c>
      <c r="CA123" s="242">
        <f t="shared" si="68"/>
        <v>800</v>
      </c>
      <c r="CB123" s="242">
        <f t="shared" si="68"/>
        <v>800</v>
      </c>
      <c r="CC123" s="242">
        <f t="shared" si="68"/>
        <v>800</v>
      </c>
      <c r="CD123" s="242">
        <f t="shared" si="68"/>
        <v>800</v>
      </c>
      <c r="CE123" s="242">
        <f t="shared" si="68"/>
        <v>800</v>
      </c>
      <c r="CF123" s="242">
        <f t="shared" si="68"/>
        <v>800</v>
      </c>
      <c r="CG123" s="242">
        <f t="shared" si="68"/>
        <v>800</v>
      </c>
      <c r="CH123" s="242">
        <f t="shared" si="68"/>
        <v>800</v>
      </c>
      <c r="CI123" s="242">
        <f t="shared" si="68"/>
        <v>800</v>
      </c>
      <c r="CJ123" s="242">
        <f t="shared" si="68"/>
        <v>800</v>
      </c>
      <c r="CK123" s="242">
        <f t="shared" si="68"/>
        <v>800</v>
      </c>
      <c r="CL123" s="242">
        <f t="shared" si="68"/>
        <v>800</v>
      </c>
      <c r="CM123" s="242">
        <f t="shared" si="68"/>
        <v>800</v>
      </c>
      <c r="CN123" s="242">
        <f t="shared" si="68"/>
        <v>800</v>
      </c>
      <c r="CO123" s="242">
        <f t="shared" si="68"/>
        <v>800</v>
      </c>
      <c r="CP123" s="242">
        <f t="shared" si="68"/>
        <v>800</v>
      </c>
      <c r="CQ123" s="242">
        <f t="shared" si="68"/>
        <v>800</v>
      </c>
      <c r="CR123" s="242">
        <f t="shared" si="68"/>
        <v>800</v>
      </c>
      <c r="CS123" s="242">
        <f t="shared" si="68"/>
        <v>800</v>
      </c>
      <c r="CT123" s="242">
        <f t="shared" si="68"/>
        <v>800</v>
      </c>
      <c r="CU123" s="242">
        <f t="shared" si="68"/>
        <v>800</v>
      </c>
      <c r="CV123" s="242">
        <f t="shared" si="68"/>
        <v>800</v>
      </c>
    </row>
    <row r="124" spans="1:100" outlineLevel="1" x14ac:dyDescent="0.3">
      <c r="A124" s="290"/>
      <c r="B124" s="154">
        <v>14</v>
      </c>
      <c r="C124" s="242" t="s">
        <v>183</v>
      </c>
      <c r="D124" s="143" t="s">
        <v>443</v>
      </c>
      <c r="E124" s="242">
        <f t="shared" si="69"/>
        <v>800</v>
      </c>
      <c r="F124" s="242">
        <f t="shared" si="69"/>
        <v>800</v>
      </c>
      <c r="G124" s="242">
        <f t="shared" si="69"/>
        <v>800</v>
      </c>
      <c r="H124" s="242">
        <f t="shared" si="69"/>
        <v>800</v>
      </c>
      <c r="I124" s="242">
        <f t="shared" si="69"/>
        <v>800</v>
      </c>
      <c r="J124" s="242">
        <f t="shared" si="69"/>
        <v>800</v>
      </c>
      <c r="K124" s="242">
        <f t="shared" si="69"/>
        <v>800</v>
      </c>
      <c r="L124" s="242">
        <f t="shared" si="69"/>
        <v>800</v>
      </c>
      <c r="M124" s="242">
        <f t="shared" si="69"/>
        <v>800</v>
      </c>
      <c r="N124" s="242">
        <f t="shared" si="69"/>
        <v>800</v>
      </c>
      <c r="O124" s="242">
        <f t="shared" si="69"/>
        <v>800</v>
      </c>
      <c r="P124" s="242">
        <f t="shared" si="69"/>
        <v>800</v>
      </c>
      <c r="Q124" s="242">
        <f t="shared" si="69"/>
        <v>800</v>
      </c>
      <c r="R124" s="242">
        <f t="shared" si="69"/>
        <v>800</v>
      </c>
      <c r="S124" s="242">
        <f t="shared" si="69"/>
        <v>800</v>
      </c>
      <c r="T124" s="242">
        <f t="shared" si="69"/>
        <v>800</v>
      </c>
      <c r="U124" s="242">
        <f t="shared" si="69"/>
        <v>800</v>
      </c>
      <c r="V124" s="242">
        <f t="shared" si="69"/>
        <v>800</v>
      </c>
      <c r="W124" s="242">
        <f t="shared" si="69"/>
        <v>800</v>
      </c>
      <c r="X124" s="242">
        <f t="shared" si="69"/>
        <v>800</v>
      </c>
      <c r="Y124" s="242">
        <f t="shared" si="69"/>
        <v>800</v>
      </c>
      <c r="Z124" s="242">
        <f t="shared" si="69"/>
        <v>800</v>
      </c>
      <c r="AA124" s="242">
        <f t="shared" si="69"/>
        <v>800</v>
      </c>
      <c r="AB124" s="242">
        <f t="shared" si="69"/>
        <v>800</v>
      </c>
      <c r="AC124" s="242">
        <f t="shared" si="69"/>
        <v>800</v>
      </c>
      <c r="AD124" s="242">
        <f t="shared" si="69"/>
        <v>800</v>
      </c>
      <c r="AE124" s="242">
        <f t="shared" si="69"/>
        <v>800</v>
      </c>
      <c r="AF124" s="242">
        <f t="shared" si="69"/>
        <v>800</v>
      </c>
      <c r="AG124" s="242">
        <f t="shared" si="69"/>
        <v>800</v>
      </c>
      <c r="AH124" s="242">
        <f t="shared" si="69"/>
        <v>800</v>
      </c>
      <c r="AI124" s="242">
        <f t="shared" si="69"/>
        <v>800</v>
      </c>
      <c r="AJ124" s="242">
        <f t="shared" si="69"/>
        <v>800</v>
      </c>
      <c r="AK124" s="242">
        <f t="shared" si="69"/>
        <v>800</v>
      </c>
      <c r="AL124" s="242">
        <f t="shared" si="69"/>
        <v>800</v>
      </c>
      <c r="AM124" s="242">
        <f t="shared" si="69"/>
        <v>800</v>
      </c>
      <c r="AN124" s="242">
        <f t="shared" si="69"/>
        <v>800</v>
      </c>
      <c r="AO124" s="242">
        <f t="shared" si="69"/>
        <v>800</v>
      </c>
      <c r="AP124" s="242">
        <f t="shared" si="69"/>
        <v>800</v>
      </c>
      <c r="AQ124" s="242">
        <f t="shared" si="69"/>
        <v>800</v>
      </c>
      <c r="AR124" s="242">
        <f t="shared" si="69"/>
        <v>800</v>
      </c>
      <c r="AS124" s="242">
        <f t="shared" si="69"/>
        <v>800</v>
      </c>
      <c r="AT124" s="242">
        <f t="shared" si="69"/>
        <v>800</v>
      </c>
      <c r="AU124" s="242">
        <f t="shared" si="69"/>
        <v>800</v>
      </c>
      <c r="AV124" s="242">
        <f t="shared" si="69"/>
        <v>800</v>
      </c>
      <c r="AW124" s="242">
        <f t="shared" si="69"/>
        <v>800</v>
      </c>
      <c r="AX124" s="242">
        <f t="shared" si="69"/>
        <v>800</v>
      </c>
      <c r="AY124" s="242">
        <f t="shared" si="69"/>
        <v>800</v>
      </c>
      <c r="AZ124" s="242">
        <f t="shared" si="69"/>
        <v>800</v>
      </c>
      <c r="BA124" s="242">
        <f t="shared" si="69"/>
        <v>800</v>
      </c>
      <c r="BB124" s="242">
        <f t="shared" si="69"/>
        <v>800</v>
      </c>
      <c r="BC124" s="242">
        <f t="shared" si="69"/>
        <v>800</v>
      </c>
      <c r="BD124" s="242">
        <f t="shared" si="69"/>
        <v>800</v>
      </c>
      <c r="BE124" s="242">
        <f t="shared" si="69"/>
        <v>800</v>
      </c>
      <c r="BF124" s="242">
        <f t="shared" si="69"/>
        <v>800</v>
      </c>
      <c r="BG124" s="242">
        <f t="shared" si="69"/>
        <v>800</v>
      </c>
      <c r="BH124" s="242">
        <f t="shared" si="69"/>
        <v>800</v>
      </c>
      <c r="BI124" s="242">
        <f t="shared" si="69"/>
        <v>800</v>
      </c>
      <c r="BJ124" s="242">
        <f t="shared" si="69"/>
        <v>800</v>
      </c>
      <c r="BK124" s="242">
        <f t="shared" si="69"/>
        <v>800</v>
      </c>
      <c r="BL124" s="242">
        <f t="shared" si="69"/>
        <v>800</v>
      </c>
      <c r="BM124" s="242">
        <f t="shared" si="69"/>
        <v>800</v>
      </c>
      <c r="BN124" s="242">
        <f t="shared" si="69"/>
        <v>800</v>
      </c>
      <c r="BO124" s="242">
        <f t="shared" si="69"/>
        <v>800</v>
      </c>
      <c r="BP124" s="242">
        <f t="shared" si="69"/>
        <v>800</v>
      </c>
      <c r="BQ124" s="242">
        <f t="shared" si="68"/>
        <v>800</v>
      </c>
      <c r="BR124" s="242">
        <f t="shared" si="68"/>
        <v>800</v>
      </c>
      <c r="BS124" s="242">
        <f t="shared" si="68"/>
        <v>800</v>
      </c>
      <c r="BT124" s="242">
        <f t="shared" si="68"/>
        <v>800</v>
      </c>
      <c r="BU124" s="242">
        <f t="shared" si="68"/>
        <v>800</v>
      </c>
      <c r="BV124" s="242">
        <f t="shared" si="68"/>
        <v>800</v>
      </c>
      <c r="BW124" s="242">
        <f t="shared" si="68"/>
        <v>800</v>
      </c>
      <c r="BX124" s="242">
        <f t="shared" si="68"/>
        <v>800</v>
      </c>
      <c r="BY124" s="242">
        <f t="shared" si="68"/>
        <v>800</v>
      </c>
      <c r="BZ124" s="242">
        <f t="shared" si="68"/>
        <v>800</v>
      </c>
      <c r="CA124" s="242">
        <f t="shared" si="68"/>
        <v>800</v>
      </c>
      <c r="CB124" s="242">
        <f t="shared" si="68"/>
        <v>800</v>
      </c>
      <c r="CC124" s="242">
        <f t="shared" si="68"/>
        <v>800</v>
      </c>
      <c r="CD124" s="242">
        <f t="shared" si="68"/>
        <v>800</v>
      </c>
      <c r="CE124" s="242">
        <f t="shared" si="68"/>
        <v>800</v>
      </c>
      <c r="CF124" s="242">
        <f t="shared" si="68"/>
        <v>800</v>
      </c>
      <c r="CG124" s="242">
        <f t="shared" si="68"/>
        <v>800</v>
      </c>
      <c r="CH124" s="242">
        <f t="shared" si="68"/>
        <v>800</v>
      </c>
      <c r="CI124" s="242">
        <f t="shared" si="68"/>
        <v>800</v>
      </c>
      <c r="CJ124" s="242">
        <f t="shared" si="68"/>
        <v>800</v>
      </c>
      <c r="CK124" s="242">
        <f t="shared" si="68"/>
        <v>800</v>
      </c>
      <c r="CL124" s="242">
        <f t="shared" si="68"/>
        <v>800</v>
      </c>
      <c r="CM124" s="242">
        <f t="shared" si="68"/>
        <v>800</v>
      </c>
      <c r="CN124" s="242">
        <f t="shared" si="68"/>
        <v>800</v>
      </c>
      <c r="CO124" s="242">
        <f t="shared" si="68"/>
        <v>800</v>
      </c>
      <c r="CP124" s="242">
        <f t="shared" si="68"/>
        <v>800</v>
      </c>
      <c r="CQ124" s="242">
        <f t="shared" si="68"/>
        <v>800</v>
      </c>
      <c r="CR124" s="242">
        <f t="shared" si="68"/>
        <v>800</v>
      </c>
      <c r="CS124" s="242">
        <f t="shared" si="68"/>
        <v>800</v>
      </c>
      <c r="CT124" s="242">
        <f t="shared" si="68"/>
        <v>800</v>
      </c>
      <c r="CU124" s="242">
        <f t="shared" si="68"/>
        <v>800</v>
      </c>
      <c r="CV124" s="242">
        <f t="shared" si="68"/>
        <v>800</v>
      </c>
    </row>
    <row r="125" spans="1:100" outlineLevel="1" x14ac:dyDescent="0.3">
      <c r="A125" s="290"/>
      <c r="B125" s="154">
        <v>15</v>
      </c>
      <c r="C125" s="242" t="s">
        <v>184</v>
      </c>
      <c r="D125" s="143" t="s">
        <v>443</v>
      </c>
      <c r="E125" s="242">
        <f t="shared" si="69"/>
        <v>800</v>
      </c>
      <c r="F125" s="242">
        <f t="shared" si="69"/>
        <v>800</v>
      </c>
      <c r="G125" s="242">
        <f t="shared" si="69"/>
        <v>800</v>
      </c>
      <c r="H125" s="242">
        <f t="shared" si="69"/>
        <v>800</v>
      </c>
      <c r="I125" s="242">
        <f t="shared" si="69"/>
        <v>800</v>
      </c>
      <c r="J125" s="242">
        <f t="shared" si="69"/>
        <v>800</v>
      </c>
      <c r="K125" s="242">
        <f t="shared" si="69"/>
        <v>800</v>
      </c>
      <c r="L125" s="242">
        <f t="shared" si="69"/>
        <v>800</v>
      </c>
      <c r="M125" s="242">
        <f t="shared" si="69"/>
        <v>800</v>
      </c>
      <c r="N125" s="242">
        <f t="shared" si="69"/>
        <v>800</v>
      </c>
      <c r="O125" s="242">
        <f t="shared" si="69"/>
        <v>800</v>
      </c>
      <c r="P125" s="242">
        <f t="shared" si="69"/>
        <v>800</v>
      </c>
      <c r="Q125" s="242">
        <f t="shared" si="69"/>
        <v>800</v>
      </c>
      <c r="R125" s="242">
        <f t="shared" si="69"/>
        <v>800</v>
      </c>
      <c r="S125" s="242">
        <f t="shared" si="69"/>
        <v>800</v>
      </c>
      <c r="T125" s="242">
        <f t="shared" si="69"/>
        <v>800</v>
      </c>
      <c r="U125" s="242">
        <f t="shared" si="69"/>
        <v>800</v>
      </c>
      <c r="V125" s="242">
        <f t="shared" si="69"/>
        <v>800</v>
      </c>
      <c r="W125" s="242">
        <f t="shared" si="69"/>
        <v>800</v>
      </c>
      <c r="X125" s="242">
        <f t="shared" si="69"/>
        <v>800</v>
      </c>
      <c r="Y125" s="242">
        <f t="shared" si="69"/>
        <v>800</v>
      </c>
      <c r="Z125" s="242">
        <f t="shared" si="69"/>
        <v>800</v>
      </c>
      <c r="AA125" s="242">
        <f t="shared" si="69"/>
        <v>800</v>
      </c>
      <c r="AB125" s="242">
        <f t="shared" si="69"/>
        <v>800</v>
      </c>
      <c r="AC125" s="242">
        <f t="shared" si="69"/>
        <v>800</v>
      </c>
      <c r="AD125" s="242">
        <f t="shared" si="69"/>
        <v>800</v>
      </c>
      <c r="AE125" s="242">
        <f t="shared" si="69"/>
        <v>800</v>
      </c>
      <c r="AF125" s="242">
        <f t="shared" si="69"/>
        <v>800</v>
      </c>
      <c r="AG125" s="242">
        <f t="shared" si="69"/>
        <v>800</v>
      </c>
      <c r="AH125" s="242">
        <f t="shared" si="69"/>
        <v>800</v>
      </c>
      <c r="AI125" s="242">
        <f t="shared" si="69"/>
        <v>800</v>
      </c>
      <c r="AJ125" s="242">
        <f t="shared" si="69"/>
        <v>800</v>
      </c>
      <c r="AK125" s="242">
        <f t="shared" si="69"/>
        <v>800</v>
      </c>
      <c r="AL125" s="242">
        <f t="shared" si="69"/>
        <v>800</v>
      </c>
      <c r="AM125" s="242">
        <f t="shared" si="69"/>
        <v>800</v>
      </c>
      <c r="AN125" s="242">
        <f t="shared" si="69"/>
        <v>800</v>
      </c>
      <c r="AO125" s="242">
        <f t="shared" si="69"/>
        <v>800</v>
      </c>
      <c r="AP125" s="242">
        <f t="shared" si="69"/>
        <v>800</v>
      </c>
      <c r="AQ125" s="242">
        <f t="shared" si="69"/>
        <v>800</v>
      </c>
      <c r="AR125" s="242">
        <f t="shared" si="69"/>
        <v>800</v>
      </c>
      <c r="AS125" s="242">
        <f t="shared" si="69"/>
        <v>800</v>
      </c>
      <c r="AT125" s="242">
        <f t="shared" si="69"/>
        <v>800</v>
      </c>
      <c r="AU125" s="242">
        <f t="shared" si="69"/>
        <v>800</v>
      </c>
      <c r="AV125" s="242">
        <f t="shared" si="69"/>
        <v>800</v>
      </c>
      <c r="AW125" s="242">
        <f t="shared" si="69"/>
        <v>800</v>
      </c>
      <c r="AX125" s="242">
        <f t="shared" si="69"/>
        <v>800</v>
      </c>
      <c r="AY125" s="242">
        <f t="shared" si="69"/>
        <v>800</v>
      </c>
      <c r="AZ125" s="242">
        <f t="shared" si="69"/>
        <v>800</v>
      </c>
      <c r="BA125" s="242">
        <f t="shared" si="69"/>
        <v>800</v>
      </c>
      <c r="BB125" s="242">
        <f t="shared" si="69"/>
        <v>800</v>
      </c>
      <c r="BC125" s="242">
        <f t="shared" si="69"/>
        <v>800</v>
      </c>
      <c r="BD125" s="242">
        <f t="shared" si="69"/>
        <v>800</v>
      </c>
      <c r="BE125" s="242">
        <f t="shared" si="69"/>
        <v>800</v>
      </c>
      <c r="BF125" s="242">
        <f t="shared" si="69"/>
        <v>800</v>
      </c>
      <c r="BG125" s="242">
        <f t="shared" si="69"/>
        <v>800</v>
      </c>
      <c r="BH125" s="242">
        <f t="shared" si="69"/>
        <v>800</v>
      </c>
      <c r="BI125" s="242">
        <f t="shared" si="69"/>
        <v>800</v>
      </c>
      <c r="BJ125" s="242">
        <f t="shared" si="69"/>
        <v>800</v>
      </c>
      <c r="BK125" s="242">
        <f t="shared" si="69"/>
        <v>800</v>
      </c>
      <c r="BL125" s="242">
        <f t="shared" si="69"/>
        <v>800</v>
      </c>
      <c r="BM125" s="242">
        <f t="shared" si="69"/>
        <v>800</v>
      </c>
      <c r="BN125" s="242">
        <f t="shared" si="69"/>
        <v>800</v>
      </c>
      <c r="BO125" s="242">
        <f t="shared" si="69"/>
        <v>800</v>
      </c>
      <c r="BP125" s="242">
        <f t="shared" si="69"/>
        <v>800</v>
      </c>
      <c r="BQ125" s="242">
        <f t="shared" si="68"/>
        <v>800</v>
      </c>
      <c r="BR125" s="242">
        <f t="shared" si="68"/>
        <v>800</v>
      </c>
      <c r="BS125" s="242">
        <f t="shared" si="68"/>
        <v>800</v>
      </c>
      <c r="BT125" s="242">
        <f t="shared" si="68"/>
        <v>800</v>
      </c>
      <c r="BU125" s="242">
        <f t="shared" si="68"/>
        <v>800</v>
      </c>
      <c r="BV125" s="242">
        <f t="shared" si="68"/>
        <v>800</v>
      </c>
      <c r="BW125" s="242">
        <f t="shared" si="68"/>
        <v>800</v>
      </c>
      <c r="BX125" s="242">
        <f t="shared" si="68"/>
        <v>800</v>
      </c>
      <c r="BY125" s="242">
        <f t="shared" si="68"/>
        <v>800</v>
      </c>
      <c r="BZ125" s="242">
        <f t="shared" si="68"/>
        <v>800</v>
      </c>
      <c r="CA125" s="242">
        <f t="shared" si="68"/>
        <v>800</v>
      </c>
      <c r="CB125" s="242">
        <f t="shared" si="68"/>
        <v>800</v>
      </c>
      <c r="CC125" s="242">
        <f t="shared" si="68"/>
        <v>800</v>
      </c>
      <c r="CD125" s="242">
        <f t="shared" si="68"/>
        <v>800</v>
      </c>
      <c r="CE125" s="242">
        <f t="shared" si="68"/>
        <v>800</v>
      </c>
      <c r="CF125" s="242">
        <f t="shared" si="68"/>
        <v>800</v>
      </c>
      <c r="CG125" s="242">
        <f t="shared" si="68"/>
        <v>800</v>
      </c>
      <c r="CH125" s="242">
        <f t="shared" si="68"/>
        <v>800</v>
      </c>
      <c r="CI125" s="242">
        <f t="shared" si="68"/>
        <v>800</v>
      </c>
      <c r="CJ125" s="242">
        <f t="shared" si="68"/>
        <v>800</v>
      </c>
      <c r="CK125" s="242">
        <f t="shared" si="68"/>
        <v>800</v>
      </c>
      <c r="CL125" s="242">
        <f t="shared" si="68"/>
        <v>800</v>
      </c>
      <c r="CM125" s="242">
        <f t="shared" si="68"/>
        <v>800</v>
      </c>
      <c r="CN125" s="242">
        <f t="shared" si="68"/>
        <v>800</v>
      </c>
      <c r="CO125" s="242">
        <f t="shared" si="68"/>
        <v>800</v>
      </c>
      <c r="CP125" s="242">
        <f t="shared" si="68"/>
        <v>800</v>
      </c>
      <c r="CQ125" s="242">
        <f t="shared" si="68"/>
        <v>800</v>
      </c>
      <c r="CR125" s="242">
        <f t="shared" si="68"/>
        <v>800</v>
      </c>
      <c r="CS125" s="242">
        <f t="shared" si="68"/>
        <v>800</v>
      </c>
      <c r="CT125" s="242">
        <f t="shared" si="68"/>
        <v>800</v>
      </c>
      <c r="CU125" s="242">
        <f t="shared" si="68"/>
        <v>800</v>
      </c>
      <c r="CV125" s="242">
        <f t="shared" si="68"/>
        <v>800</v>
      </c>
    </row>
    <row r="126" spans="1:100" outlineLevel="1" x14ac:dyDescent="0.3">
      <c r="A126" s="290"/>
      <c r="B126" s="154">
        <v>16</v>
      </c>
      <c r="C126" s="242" t="s">
        <v>185</v>
      </c>
      <c r="D126" s="143" t="s">
        <v>443</v>
      </c>
      <c r="E126" s="242">
        <f t="shared" si="69"/>
        <v>800</v>
      </c>
      <c r="F126" s="242">
        <f t="shared" si="69"/>
        <v>800</v>
      </c>
      <c r="G126" s="242">
        <f t="shared" si="69"/>
        <v>800</v>
      </c>
      <c r="H126" s="242">
        <f t="shared" si="69"/>
        <v>800</v>
      </c>
      <c r="I126" s="242">
        <f t="shared" si="69"/>
        <v>800</v>
      </c>
      <c r="J126" s="242">
        <f t="shared" si="69"/>
        <v>800</v>
      </c>
      <c r="K126" s="242">
        <f t="shared" si="69"/>
        <v>800</v>
      </c>
      <c r="L126" s="242">
        <f t="shared" si="69"/>
        <v>800</v>
      </c>
      <c r="M126" s="242">
        <f t="shared" si="69"/>
        <v>800</v>
      </c>
      <c r="N126" s="242">
        <f t="shared" si="69"/>
        <v>800</v>
      </c>
      <c r="O126" s="242">
        <f t="shared" si="69"/>
        <v>800</v>
      </c>
      <c r="P126" s="242">
        <f t="shared" si="69"/>
        <v>800</v>
      </c>
      <c r="Q126" s="242">
        <f t="shared" si="69"/>
        <v>800</v>
      </c>
      <c r="R126" s="242">
        <f t="shared" si="69"/>
        <v>800</v>
      </c>
      <c r="S126" s="242">
        <f t="shared" si="69"/>
        <v>800</v>
      </c>
      <c r="T126" s="242">
        <f t="shared" si="69"/>
        <v>800</v>
      </c>
      <c r="U126" s="242">
        <f t="shared" si="69"/>
        <v>800</v>
      </c>
      <c r="V126" s="242">
        <f t="shared" si="69"/>
        <v>800</v>
      </c>
      <c r="W126" s="242">
        <f t="shared" si="69"/>
        <v>800</v>
      </c>
      <c r="X126" s="242">
        <f t="shared" si="69"/>
        <v>800</v>
      </c>
      <c r="Y126" s="242">
        <f t="shared" si="69"/>
        <v>800</v>
      </c>
      <c r="Z126" s="242">
        <f t="shared" si="69"/>
        <v>800</v>
      </c>
      <c r="AA126" s="242">
        <f t="shared" si="69"/>
        <v>800</v>
      </c>
      <c r="AB126" s="242">
        <f t="shared" si="69"/>
        <v>800</v>
      </c>
      <c r="AC126" s="242">
        <f t="shared" si="69"/>
        <v>800</v>
      </c>
      <c r="AD126" s="242">
        <f t="shared" si="69"/>
        <v>800</v>
      </c>
      <c r="AE126" s="242">
        <f t="shared" si="69"/>
        <v>800</v>
      </c>
      <c r="AF126" s="242">
        <f t="shared" si="69"/>
        <v>800</v>
      </c>
      <c r="AG126" s="242">
        <f t="shared" si="69"/>
        <v>800</v>
      </c>
      <c r="AH126" s="242">
        <f t="shared" si="69"/>
        <v>800</v>
      </c>
      <c r="AI126" s="242">
        <f t="shared" si="69"/>
        <v>800</v>
      </c>
      <c r="AJ126" s="242">
        <f t="shared" si="69"/>
        <v>800</v>
      </c>
      <c r="AK126" s="242">
        <f t="shared" si="69"/>
        <v>800</v>
      </c>
      <c r="AL126" s="242">
        <f t="shared" si="69"/>
        <v>800</v>
      </c>
      <c r="AM126" s="242">
        <f t="shared" si="69"/>
        <v>800</v>
      </c>
      <c r="AN126" s="242">
        <f t="shared" si="69"/>
        <v>800</v>
      </c>
      <c r="AO126" s="242">
        <f t="shared" si="69"/>
        <v>800</v>
      </c>
      <c r="AP126" s="242">
        <f t="shared" si="69"/>
        <v>800</v>
      </c>
      <c r="AQ126" s="242">
        <f t="shared" si="69"/>
        <v>800</v>
      </c>
      <c r="AR126" s="242">
        <f t="shared" si="69"/>
        <v>800</v>
      </c>
      <c r="AS126" s="242">
        <f t="shared" si="69"/>
        <v>800</v>
      </c>
      <c r="AT126" s="242">
        <f t="shared" si="69"/>
        <v>800</v>
      </c>
      <c r="AU126" s="242">
        <f t="shared" si="69"/>
        <v>800</v>
      </c>
      <c r="AV126" s="242">
        <f t="shared" si="69"/>
        <v>800</v>
      </c>
      <c r="AW126" s="242">
        <f t="shared" si="69"/>
        <v>800</v>
      </c>
      <c r="AX126" s="242">
        <f t="shared" si="69"/>
        <v>800</v>
      </c>
      <c r="AY126" s="242">
        <f t="shared" si="69"/>
        <v>800</v>
      </c>
      <c r="AZ126" s="242">
        <f t="shared" si="69"/>
        <v>800</v>
      </c>
      <c r="BA126" s="242">
        <f t="shared" si="69"/>
        <v>800</v>
      </c>
      <c r="BB126" s="242">
        <f t="shared" si="69"/>
        <v>800</v>
      </c>
      <c r="BC126" s="242">
        <f t="shared" si="69"/>
        <v>800</v>
      </c>
      <c r="BD126" s="242">
        <f t="shared" si="69"/>
        <v>800</v>
      </c>
      <c r="BE126" s="242">
        <f t="shared" si="69"/>
        <v>800</v>
      </c>
      <c r="BF126" s="242">
        <f t="shared" si="69"/>
        <v>800</v>
      </c>
      <c r="BG126" s="242">
        <f t="shared" si="69"/>
        <v>800</v>
      </c>
      <c r="BH126" s="242">
        <f t="shared" si="69"/>
        <v>800</v>
      </c>
      <c r="BI126" s="242">
        <f t="shared" si="69"/>
        <v>800</v>
      </c>
      <c r="BJ126" s="242">
        <f t="shared" si="69"/>
        <v>800</v>
      </c>
      <c r="BK126" s="242">
        <f t="shared" si="69"/>
        <v>800</v>
      </c>
      <c r="BL126" s="242">
        <f t="shared" si="69"/>
        <v>800</v>
      </c>
      <c r="BM126" s="242">
        <f t="shared" si="69"/>
        <v>800</v>
      </c>
      <c r="BN126" s="242">
        <f t="shared" si="69"/>
        <v>800</v>
      </c>
      <c r="BO126" s="242">
        <f t="shared" si="69"/>
        <v>800</v>
      </c>
      <c r="BP126" s="242">
        <f t="shared" ref="BP126:CV129" si="70">BP160+BP194+BP228</f>
        <v>800</v>
      </c>
      <c r="BQ126" s="242">
        <f t="shared" si="70"/>
        <v>800</v>
      </c>
      <c r="BR126" s="242">
        <f t="shared" si="70"/>
        <v>800</v>
      </c>
      <c r="BS126" s="242">
        <f t="shared" si="70"/>
        <v>800</v>
      </c>
      <c r="BT126" s="242">
        <f t="shared" si="70"/>
        <v>800</v>
      </c>
      <c r="BU126" s="242">
        <f t="shared" si="70"/>
        <v>800</v>
      </c>
      <c r="BV126" s="242">
        <f t="shared" si="70"/>
        <v>800</v>
      </c>
      <c r="BW126" s="242">
        <f t="shared" si="70"/>
        <v>800</v>
      </c>
      <c r="BX126" s="242">
        <f t="shared" si="70"/>
        <v>800</v>
      </c>
      <c r="BY126" s="242">
        <f t="shared" si="70"/>
        <v>800</v>
      </c>
      <c r="BZ126" s="242">
        <f t="shared" si="70"/>
        <v>800</v>
      </c>
      <c r="CA126" s="242">
        <f t="shared" si="70"/>
        <v>800</v>
      </c>
      <c r="CB126" s="242">
        <f t="shared" si="70"/>
        <v>800</v>
      </c>
      <c r="CC126" s="242">
        <f t="shared" si="70"/>
        <v>800</v>
      </c>
      <c r="CD126" s="242">
        <f t="shared" si="70"/>
        <v>800</v>
      </c>
      <c r="CE126" s="242">
        <f t="shared" si="70"/>
        <v>800</v>
      </c>
      <c r="CF126" s="242">
        <f t="shared" si="70"/>
        <v>800</v>
      </c>
      <c r="CG126" s="242">
        <f t="shared" si="70"/>
        <v>800</v>
      </c>
      <c r="CH126" s="242">
        <f t="shared" si="70"/>
        <v>800</v>
      </c>
      <c r="CI126" s="242">
        <f t="shared" si="70"/>
        <v>800</v>
      </c>
      <c r="CJ126" s="242">
        <f t="shared" si="70"/>
        <v>800</v>
      </c>
      <c r="CK126" s="242">
        <f t="shared" si="70"/>
        <v>800</v>
      </c>
      <c r="CL126" s="242">
        <f t="shared" si="70"/>
        <v>800</v>
      </c>
      <c r="CM126" s="242">
        <f t="shared" si="70"/>
        <v>800</v>
      </c>
      <c r="CN126" s="242">
        <f t="shared" si="70"/>
        <v>800</v>
      </c>
      <c r="CO126" s="242">
        <f t="shared" si="70"/>
        <v>800</v>
      </c>
      <c r="CP126" s="242">
        <f t="shared" si="70"/>
        <v>800</v>
      </c>
      <c r="CQ126" s="242">
        <f t="shared" si="70"/>
        <v>800</v>
      </c>
      <c r="CR126" s="242">
        <f t="shared" si="70"/>
        <v>800</v>
      </c>
      <c r="CS126" s="242">
        <f t="shared" si="70"/>
        <v>800</v>
      </c>
      <c r="CT126" s="242">
        <f t="shared" si="70"/>
        <v>800</v>
      </c>
      <c r="CU126" s="242">
        <f t="shared" si="70"/>
        <v>800</v>
      </c>
      <c r="CV126" s="242">
        <f t="shared" si="70"/>
        <v>800</v>
      </c>
    </row>
    <row r="127" spans="1:100" outlineLevel="1" x14ac:dyDescent="0.3">
      <c r="A127" s="290"/>
      <c r="B127" s="154">
        <v>17</v>
      </c>
      <c r="C127" s="242" t="s">
        <v>186</v>
      </c>
      <c r="D127" s="143" t="s">
        <v>443</v>
      </c>
      <c r="E127" s="242">
        <f t="shared" ref="E127:BP130" si="71">E161+E195+E229</f>
        <v>800</v>
      </c>
      <c r="F127" s="242">
        <f t="shared" si="71"/>
        <v>800</v>
      </c>
      <c r="G127" s="242">
        <f t="shared" si="71"/>
        <v>800</v>
      </c>
      <c r="H127" s="242">
        <f t="shared" si="71"/>
        <v>800</v>
      </c>
      <c r="I127" s="242">
        <f t="shared" si="71"/>
        <v>800</v>
      </c>
      <c r="J127" s="242">
        <f t="shared" si="71"/>
        <v>800</v>
      </c>
      <c r="K127" s="242">
        <f t="shared" si="71"/>
        <v>800</v>
      </c>
      <c r="L127" s="242">
        <f t="shared" si="71"/>
        <v>800</v>
      </c>
      <c r="M127" s="242">
        <f t="shared" si="71"/>
        <v>800</v>
      </c>
      <c r="N127" s="242">
        <f t="shared" si="71"/>
        <v>800</v>
      </c>
      <c r="O127" s="242">
        <f t="shared" si="71"/>
        <v>800</v>
      </c>
      <c r="P127" s="242">
        <f t="shared" si="71"/>
        <v>800</v>
      </c>
      <c r="Q127" s="242">
        <f t="shared" si="71"/>
        <v>800</v>
      </c>
      <c r="R127" s="242">
        <f t="shared" si="71"/>
        <v>800</v>
      </c>
      <c r="S127" s="242">
        <f t="shared" si="71"/>
        <v>800</v>
      </c>
      <c r="T127" s="242">
        <f t="shared" si="71"/>
        <v>800</v>
      </c>
      <c r="U127" s="242">
        <f t="shared" si="71"/>
        <v>800</v>
      </c>
      <c r="V127" s="242">
        <f t="shared" si="71"/>
        <v>800</v>
      </c>
      <c r="W127" s="242">
        <f t="shared" si="71"/>
        <v>800</v>
      </c>
      <c r="X127" s="242">
        <f t="shared" si="71"/>
        <v>800</v>
      </c>
      <c r="Y127" s="242">
        <f t="shared" si="71"/>
        <v>800</v>
      </c>
      <c r="Z127" s="242">
        <f t="shared" si="71"/>
        <v>800</v>
      </c>
      <c r="AA127" s="242">
        <f t="shared" si="71"/>
        <v>800</v>
      </c>
      <c r="AB127" s="242">
        <f t="shared" si="71"/>
        <v>800</v>
      </c>
      <c r="AC127" s="242">
        <f t="shared" si="71"/>
        <v>800</v>
      </c>
      <c r="AD127" s="242">
        <f t="shared" si="71"/>
        <v>800</v>
      </c>
      <c r="AE127" s="242">
        <f t="shared" si="71"/>
        <v>800</v>
      </c>
      <c r="AF127" s="242">
        <f t="shared" si="71"/>
        <v>800</v>
      </c>
      <c r="AG127" s="242">
        <f t="shared" si="71"/>
        <v>800</v>
      </c>
      <c r="AH127" s="242">
        <f t="shared" si="71"/>
        <v>800</v>
      </c>
      <c r="AI127" s="242">
        <f t="shared" si="71"/>
        <v>800</v>
      </c>
      <c r="AJ127" s="242">
        <f t="shared" si="71"/>
        <v>800</v>
      </c>
      <c r="AK127" s="242">
        <f t="shared" si="71"/>
        <v>800</v>
      </c>
      <c r="AL127" s="242">
        <f t="shared" si="71"/>
        <v>800</v>
      </c>
      <c r="AM127" s="242">
        <f t="shared" si="71"/>
        <v>800</v>
      </c>
      <c r="AN127" s="242">
        <f t="shared" si="71"/>
        <v>800</v>
      </c>
      <c r="AO127" s="242">
        <f t="shared" si="71"/>
        <v>800</v>
      </c>
      <c r="AP127" s="242">
        <f t="shared" si="71"/>
        <v>800</v>
      </c>
      <c r="AQ127" s="242">
        <f t="shared" si="71"/>
        <v>800</v>
      </c>
      <c r="AR127" s="242">
        <f t="shared" si="71"/>
        <v>800</v>
      </c>
      <c r="AS127" s="242">
        <f t="shared" si="71"/>
        <v>800</v>
      </c>
      <c r="AT127" s="242">
        <f t="shared" si="71"/>
        <v>800</v>
      </c>
      <c r="AU127" s="242">
        <f t="shared" si="71"/>
        <v>800</v>
      </c>
      <c r="AV127" s="242">
        <f t="shared" si="71"/>
        <v>800</v>
      </c>
      <c r="AW127" s="242">
        <f t="shared" si="71"/>
        <v>800</v>
      </c>
      <c r="AX127" s="242">
        <f t="shared" si="71"/>
        <v>800</v>
      </c>
      <c r="AY127" s="242">
        <f t="shared" si="71"/>
        <v>800</v>
      </c>
      <c r="AZ127" s="242">
        <f t="shared" si="71"/>
        <v>800</v>
      </c>
      <c r="BA127" s="242">
        <f t="shared" si="71"/>
        <v>800</v>
      </c>
      <c r="BB127" s="242">
        <f t="shared" si="71"/>
        <v>800</v>
      </c>
      <c r="BC127" s="242">
        <f t="shared" si="71"/>
        <v>800</v>
      </c>
      <c r="BD127" s="242">
        <f t="shared" si="71"/>
        <v>800</v>
      </c>
      <c r="BE127" s="242">
        <f t="shared" si="71"/>
        <v>800</v>
      </c>
      <c r="BF127" s="242">
        <f t="shared" si="71"/>
        <v>800</v>
      </c>
      <c r="BG127" s="242">
        <f t="shared" si="71"/>
        <v>800</v>
      </c>
      <c r="BH127" s="242">
        <f t="shared" si="71"/>
        <v>800</v>
      </c>
      <c r="BI127" s="242">
        <f t="shared" si="71"/>
        <v>800</v>
      </c>
      <c r="BJ127" s="242">
        <f t="shared" si="71"/>
        <v>800</v>
      </c>
      <c r="BK127" s="242">
        <f t="shared" si="71"/>
        <v>800</v>
      </c>
      <c r="BL127" s="242">
        <f t="shared" si="71"/>
        <v>800</v>
      </c>
      <c r="BM127" s="242">
        <f t="shared" si="71"/>
        <v>800</v>
      </c>
      <c r="BN127" s="242">
        <f t="shared" si="71"/>
        <v>800</v>
      </c>
      <c r="BO127" s="242">
        <f t="shared" si="71"/>
        <v>800</v>
      </c>
      <c r="BP127" s="242">
        <f t="shared" si="71"/>
        <v>800</v>
      </c>
      <c r="BQ127" s="242">
        <f t="shared" si="70"/>
        <v>800</v>
      </c>
      <c r="BR127" s="242">
        <f t="shared" si="70"/>
        <v>800</v>
      </c>
      <c r="BS127" s="242">
        <f t="shared" si="70"/>
        <v>800</v>
      </c>
      <c r="BT127" s="242">
        <f t="shared" si="70"/>
        <v>800</v>
      </c>
      <c r="BU127" s="242">
        <f t="shared" si="70"/>
        <v>800</v>
      </c>
      <c r="BV127" s="242">
        <f t="shared" si="70"/>
        <v>800</v>
      </c>
      <c r="BW127" s="242">
        <f t="shared" si="70"/>
        <v>800</v>
      </c>
      <c r="BX127" s="242">
        <f t="shared" si="70"/>
        <v>800</v>
      </c>
      <c r="BY127" s="242">
        <f t="shared" si="70"/>
        <v>800</v>
      </c>
      <c r="BZ127" s="242">
        <f t="shared" si="70"/>
        <v>800</v>
      </c>
      <c r="CA127" s="242">
        <f t="shared" si="70"/>
        <v>800</v>
      </c>
      <c r="CB127" s="242">
        <f t="shared" si="70"/>
        <v>800</v>
      </c>
      <c r="CC127" s="242">
        <f t="shared" si="70"/>
        <v>800</v>
      </c>
      <c r="CD127" s="242">
        <f t="shared" si="70"/>
        <v>800</v>
      </c>
      <c r="CE127" s="242">
        <f t="shared" si="70"/>
        <v>800</v>
      </c>
      <c r="CF127" s="242">
        <f t="shared" si="70"/>
        <v>800</v>
      </c>
      <c r="CG127" s="242">
        <f t="shared" si="70"/>
        <v>800</v>
      </c>
      <c r="CH127" s="242">
        <f t="shared" si="70"/>
        <v>800</v>
      </c>
      <c r="CI127" s="242">
        <f t="shared" si="70"/>
        <v>800</v>
      </c>
      <c r="CJ127" s="242">
        <f t="shared" si="70"/>
        <v>800</v>
      </c>
      <c r="CK127" s="242">
        <f t="shared" si="70"/>
        <v>800</v>
      </c>
      <c r="CL127" s="242">
        <f t="shared" si="70"/>
        <v>800</v>
      </c>
      <c r="CM127" s="242">
        <f t="shared" si="70"/>
        <v>800</v>
      </c>
      <c r="CN127" s="242">
        <f t="shared" si="70"/>
        <v>800</v>
      </c>
      <c r="CO127" s="242">
        <f t="shared" si="70"/>
        <v>800</v>
      </c>
      <c r="CP127" s="242">
        <f t="shared" si="70"/>
        <v>800</v>
      </c>
      <c r="CQ127" s="242">
        <f t="shared" si="70"/>
        <v>800</v>
      </c>
      <c r="CR127" s="242">
        <f t="shared" si="70"/>
        <v>800</v>
      </c>
      <c r="CS127" s="242">
        <f t="shared" si="70"/>
        <v>800</v>
      </c>
      <c r="CT127" s="242">
        <f t="shared" si="70"/>
        <v>800</v>
      </c>
      <c r="CU127" s="242">
        <f t="shared" si="70"/>
        <v>800</v>
      </c>
      <c r="CV127" s="242">
        <f t="shared" si="70"/>
        <v>800</v>
      </c>
    </row>
    <row r="128" spans="1:100" outlineLevel="1" x14ac:dyDescent="0.3">
      <c r="A128" s="290"/>
      <c r="B128" s="154">
        <v>18</v>
      </c>
      <c r="C128" s="242" t="s">
        <v>187</v>
      </c>
      <c r="D128" s="143" t="s">
        <v>443</v>
      </c>
      <c r="E128" s="242">
        <f t="shared" si="71"/>
        <v>800</v>
      </c>
      <c r="F128" s="242">
        <f t="shared" si="71"/>
        <v>800</v>
      </c>
      <c r="G128" s="242">
        <f t="shared" si="71"/>
        <v>800</v>
      </c>
      <c r="H128" s="242">
        <f t="shared" si="71"/>
        <v>800</v>
      </c>
      <c r="I128" s="242">
        <f t="shared" si="71"/>
        <v>800</v>
      </c>
      <c r="J128" s="242">
        <f t="shared" si="71"/>
        <v>800</v>
      </c>
      <c r="K128" s="242">
        <f t="shared" si="71"/>
        <v>800</v>
      </c>
      <c r="L128" s="242">
        <f t="shared" si="71"/>
        <v>800</v>
      </c>
      <c r="M128" s="242">
        <f t="shared" si="71"/>
        <v>800</v>
      </c>
      <c r="N128" s="242">
        <f t="shared" si="71"/>
        <v>800</v>
      </c>
      <c r="O128" s="242">
        <f t="shared" si="71"/>
        <v>800</v>
      </c>
      <c r="P128" s="242">
        <f t="shared" si="71"/>
        <v>800</v>
      </c>
      <c r="Q128" s="242">
        <f t="shared" si="71"/>
        <v>800</v>
      </c>
      <c r="R128" s="242">
        <f t="shared" si="71"/>
        <v>800</v>
      </c>
      <c r="S128" s="242">
        <f t="shared" si="71"/>
        <v>800</v>
      </c>
      <c r="T128" s="242">
        <f t="shared" si="71"/>
        <v>800</v>
      </c>
      <c r="U128" s="242">
        <f t="shared" si="71"/>
        <v>800</v>
      </c>
      <c r="V128" s="242">
        <f t="shared" si="71"/>
        <v>800</v>
      </c>
      <c r="W128" s="242">
        <f t="shared" si="71"/>
        <v>800</v>
      </c>
      <c r="X128" s="242">
        <f t="shared" si="71"/>
        <v>800</v>
      </c>
      <c r="Y128" s="242">
        <f t="shared" si="71"/>
        <v>800</v>
      </c>
      <c r="Z128" s="242">
        <f t="shared" si="71"/>
        <v>800</v>
      </c>
      <c r="AA128" s="242">
        <f t="shared" si="71"/>
        <v>800</v>
      </c>
      <c r="AB128" s="242">
        <f t="shared" si="71"/>
        <v>800</v>
      </c>
      <c r="AC128" s="242">
        <f t="shared" si="71"/>
        <v>800</v>
      </c>
      <c r="AD128" s="242">
        <f t="shared" si="71"/>
        <v>800</v>
      </c>
      <c r="AE128" s="242">
        <f t="shared" si="71"/>
        <v>800</v>
      </c>
      <c r="AF128" s="242">
        <f t="shared" si="71"/>
        <v>800</v>
      </c>
      <c r="AG128" s="242">
        <f t="shared" si="71"/>
        <v>800</v>
      </c>
      <c r="AH128" s="242">
        <f t="shared" si="71"/>
        <v>800</v>
      </c>
      <c r="AI128" s="242">
        <f t="shared" si="71"/>
        <v>800</v>
      </c>
      <c r="AJ128" s="242">
        <f t="shared" si="71"/>
        <v>800</v>
      </c>
      <c r="AK128" s="242">
        <f t="shared" si="71"/>
        <v>800</v>
      </c>
      <c r="AL128" s="242">
        <f t="shared" si="71"/>
        <v>800</v>
      </c>
      <c r="AM128" s="242">
        <f t="shared" si="71"/>
        <v>800</v>
      </c>
      <c r="AN128" s="242">
        <f t="shared" si="71"/>
        <v>800</v>
      </c>
      <c r="AO128" s="242">
        <f t="shared" si="71"/>
        <v>800</v>
      </c>
      <c r="AP128" s="242">
        <f t="shared" si="71"/>
        <v>800</v>
      </c>
      <c r="AQ128" s="242">
        <f t="shared" si="71"/>
        <v>800</v>
      </c>
      <c r="AR128" s="242">
        <f t="shared" si="71"/>
        <v>800</v>
      </c>
      <c r="AS128" s="242">
        <f t="shared" si="71"/>
        <v>800</v>
      </c>
      <c r="AT128" s="242">
        <f t="shared" si="71"/>
        <v>800</v>
      </c>
      <c r="AU128" s="242">
        <f t="shared" si="71"/>
        <v>800</v>
      </c>
      <c r="AV128" s="242">
        <f t="shared" si="71"/>
        <v>800</v>
      </c>
      <c r="AW128" s="242">
        <f t="shared" si="71"/>
        <v>800</v>
      </c>
      <c r="AX128" s="242">
        <f t="shared" si="71"/>
        <v>800</v>
      </c>
      <c r="AY128" s="242">
        <f t="shared" si="71"/>
        <v>800</v>
      </c>
      <c r="AZ128" s="242">
        <f t="shared" si="71"/>
        <v>800</v>
      </c>
      <c r="BA128" s="242">
        <f t="shared" si="71"/>
        <v>800</v>
      </c>
      <c r="BB128" s="242">
        <f t="shared" si="71"/>
        <v>800</v>
      </c>
      <c r="BC128" s="242">
        <f t="shared" si="71"/>
        <v>800</v>
      </c>
      <c r="BD128" s="242">
        <f t="shared" si="71"/>
        <v>800</v>
      </c>
      <c r="BE128" s="242">
        <f t="shared" si="71"/>
        <v>800</v>
      </c>
      <c r="BF128" s="242">
        <f t="shared" si="71"/>
        <v>800</v>
      </c>
      <c r="BG128" s="242">
        <f t="shared" si="71"/>
        <v>800</v>
      </c>
      <c r="BH128" s="242">
        <f t="shared" si="71"/>
        <v>800</v>
      </c>
      <c r="BI128" s="242">
        <f t="shared" si="71"/>
        <v>800</v>
      </c>
      <c r="BJ128" s="242">
        <f t="shared" si="71"/>
        <v>800</v>
      </c>
      <c r="BK128" s="242">
        <f t="shared" si="71"/>
        <v>800</v>
      </c>
      <c r="BL128" s="242">
        <f t="shared" si="71"/>
        <v>800</v>
      </c>
      <c r="BM128" s="242">
        <f t="shared" si="71"/>
        <v>800</v>
      </c>
      <c r="BN128" s="242">
        <f t="shared" si="71"/>
        <v>800</v>
      </c>
      <c r="BO128" s="242">
        <f t="shared" si="71"/>
        <v>800</v>
      </c>
      <c r="BP128" s="242">
        <f t="shared" si="71"/>
        <v>800</v>
      </c>
      <c r="BQ128" s="242">
        <f t="shared" si="70"/>
        <v>800</v>
      </c>
      <c r="BR128" s="242">
        <f t="shared" si="70"/>
        <v>800</v>
      </c>
      <c r="BS128" s="242">
        <f t="shared" si="70"/>
        <v>800</v>
      </c>
      <c r="BT128" s="242">
        <f t="shared" si="70"/>
        <v>800</v>
      </c>
      <c r="BU128" s="242">
        <f t="shared" si="70"/>
        <v>800</v>
      </c>
      <c r="BV128" s="242">
        <f t="shared" si="70"/>
        <v>800</v>
      </c>
      <c r="BW128" s="242">
        <f t="shared" si="70"/>
        <v>800</v>
      </c>
      <c r="BX128" s="242">
        <f t="shared" si="70"/>
        <v>800</v>
      </c>
      <c r="BY128" s="242">
        <f t="shared" si="70"/>
        <v>800</v>
      </c>
      <c r="BZ128" s="242">
        <f t="shared" si="70"/>
        <v>800</v>
      </c>
      <c r="CA128" s="242">
        <f t="shared" si="70"/>
        <v>800</v>
      </c>
      <c r="CB128" s="242">
        <f t="shared" si="70"/>
        <v>800</v>
      </c>
      <c r="CC128" s="242">
        <f t="shared" si="70"/>
        <v>800</v>
      </c>
      <c r="CD128" s="242">
        <f t="shared" si="70"/>
        <v>800</v>
      </c>
      <c r="CE128" s="242">
        <f t="shared" si="70"/>
        <v>800</v>
      </c>
      <c r="CF128" s="242">
        <f t="shared" si="70"/>
        <v>800</v>
      </c>
      <c r="CG128" s="242">
        <f t="shared" si="70"/>
        <v>800</v>
      </c>
      <c r="CH128" s="242">
        <f t="shared" si="70"/>
        <v>800</v>
      </c>
      <c r="CI128" s="242">
        <f t="shared" si="70"/>
        <v>800</v>
      </c>
      <c r="CJ128" s="242">
        <f t="shared" si="70"/>
        <v>800</v>
      </c>
      <c r="CK128" s="242">
        <f t="shared" si="70"/>
        <v>800</v>
      </c>
      <c r="CL128" s="242">
        <f t="shared" si="70"/>
        <v>800</v>
      </c>
      <c r="CM128" s="242">
        <f t="shared" si="70"/>
        <v>800</v>
      </c>
      <c r="CN128" s="242">
        <f t="shared" si="70"/>
        <v>800</v>
      </c>
      <c r="CO128" s="242">
        <f t="shared" si="70"/>
        <v>800</v>
      </c>
      <c r="CP128" s="242">
        <f t="shared" si="70"/>
        <v>800</v>
      </c>
      <c r="CQ128" s="242">
        <f t="shared" si="70"/>
        <v>800</v>
      </c>
      <c r="CR128" s="242">
        <f t="shared" si="70"/>
        <v>800</v>
      </c>
      <c r="CS128" s="242">
        <f t="shared" si="70"/>
        <v>800</v>
      </c>
      <c r="CT128" s="242">
        <f t="shared" si="70"/>
        <v>800</v>
      </c>
      <c r="CU128" s="242">
        <f t="shared" si="70"/>
        <v>800</v>
      </c>
      <c r="CV128" s="242">
        <f t="shared" si="70"/>
        <v>800</v>
      </c>
    </row>
    <row r="129" spans="1:113" outlineLevel="1" x14ac:dyDescent="0.3">
      <c r="A129" s="290"/>
      <c r="B129" s="154">
        <v>19</v>
      </c>
      <c r="C129" s="242" t="s">
        <v>188</v>
      </c>
      <c r="D129" s="143" t="s">
        <v>443</v>
      </c>
      <c r="E129" s="242">
        <f t="shared" si="71"/>
        <v>800</v>
      </c>
      <c r="F129" s="242">
        <f t="shared" si="71"/>
        <v>800</v>
      </c>
      <c r="G129" s="242">
        <f t="shared" si="71"/>
        <v>800</v>
      </c>
      <c r="H129" s="242">
        <f t="shared" si="71"/>
        <v>800</v>
      </c>
      <c r="I129" s="242">
        <f t="shared" si="71"/>
        <v>800</v>
      </c>
      <c r="J129" s="242">
        <f t="shared" si="71"/>
        <v>800</v>
      </c>
      <c r="K129" s="242">
        <f t="shared" si="71"/>
        <v>800</v>
      </c>
      <c r="L129" s="242">
        <f t="shared" si="71"/>
        <v>800</v>
      </c>
      <c r="M129" s="242">
        <f t="shared" si="71"/>
        <v>800</v>
      </c>
      <c r="N129" s="242">
        <f t="shared" si="71"/>
        <v>800</v>
      </c>
      <c r="O129" s="242">
        <f t="shared" si="71"/>
        <v>800</v>
      </c>
      <c r="P129" s="242">
        <f t="shared" si="71"/>
        <v>800</v>
      </c>
      <c r="Q129" s="242">
        <f t="shared" si="71"/>
        <v>800</v>
      </c>
      <c r="R129" s="242">
        <f t="shared" si="71"/>
        <v>800</v>
      </c>
      <c r="S129" s="242">
        <f t="shared" si="71"/>
        <v>800</v>
      </c>
      <c r="T129" s="242">
        <f t="shared" si="71"/>
        <v>800</v>
      </c>
      <c r="U129" s="242">
        <f t="shared" si="71"/>
        <v>800</v>
      </c>
      <c r="V129" s="242">
        <f t="shared" si="71"/>
        <v>800</v>
      </c>
      <c r="W129" s="242">
        <f t="shared" si="71"/>
        <v>800</v>
      </c>
      <c r="X129" s="242">
        <f t="shared" si="71"/>
        <v>800</v>
      </c>
      <c r="Y129" s="242">
        <f t="shared" si="71"/>
        <v>800</v>
      </c>
      <c r="Z129" s="242">
        <f t="shared" si="71"/>
        <v>800</v>
      </c>
      <c r="AA129" s="242">
        <f t="shared" si="71"/>
        <v>800</v>
      </c>
      <c r="AB129" s="242">
        <f t="shared" si="71"/>
        <v>800</v>
      </c>
      <c r="AC129" s="242">
        <f t="shared" si="71"/>
        <v>800</v>
      </c>
      <c r="AD129" s="242">
        <f t="shared" si="71"/>
        <v>800</v>
      </c>
      <c r="AE129" s="242">
        <f t="shared" si="71"/>
        <v>800</v>
      </c>
      <c r="AF129" s="242">
        <f t="shared" si="71"/>
        <v>800</v>
      </c>
      <c r="AG129" s="242">
        <f t="shared" si="71"/>
        <v>800</v>
      </c>
      <c r="AH129" s="242">
        <f t="shared" si="71"/>
        <v>800</v>
      </c>
      <c r="AI129" s="242">
        <f t="shared" si="71"/>
        <v>800</v>
      </c>
      <c r="AJ129" s="242">
        <f t="shared" si="71"/>
        <v>800</v>
      </c>
      <c r="AK129" s="242">
        <f t="shared" si="71"/>
        <v>800</v>
      </c>
      <c r="AL129" s="242">
        <f t="shared" si="71"/>
        <v>800</v>
      </c>
      <c r="AM129" s="242">
        <f t="shared" si="71"/>
        <v>800</v>
      </c>
      <c r="AN129" s="242">
        <f t="shared" si="71"/>
        <v>800</v>
      </c>
      <c r="AO129" s="242">
        <f t="shared" si="71"/>
        <v>800</v>
      </c>
      <c r="AP129" s="242">
        <f t="shared" si="71"/>
        <v>800</v>
      </c>
      <c r="AQ129" s="242">
        <f t="shared" si="71"/>
        <v>800</v>
      </c>
      <c r="AR129" s="242">
        <f t="shared" si="71"/>
        <v>800</v>
      </c>
      <c r="AS129" s="242">
        <f t="shared" si="71"/>
        <v>800</v>
      </c>
      <c r="AT129" s="242">
        <f t="shared" si="71"/>
        <v>800</v>
      </c>
      <c r="AU129" s="242">
        <f t="shared" si="71"/>
        <v>800</v>
      </c>
      <c r="AV129" s="242">
        <f t="shared" si="71"/>
        <v>800</v>
      </c>
      <c r="AW129" s="242">
        <f t="shared" si="71"/>
        <v>800</v>
      </c>
      <c r="AX129" s="242">
        <f t="shared" si="71"/>
        <v>800</v>
      </c>
      <c r="AY129" s="242">
        <f t="shared" si="71"/>
        <v>800</v>
      </c>
      <c r="AZ129" s="242">
        <f t="shared" si="71"/>
        <v>800</v>
      </c>
      <c r="BA129" s="242">
        <f t="shared" si="71"/>
        <v>800</v>
      </c>
      <c r="BB129" s="242">
        <f t="shared" si="71"/>
        <v>800</v>
      </c>
      <c r="BC129" s="242">
        <f t="shared" si="71"/>
        <v>800</v>
      </c>
      <c r="BD129" s="242">
        <f t="shared" si="71"/>
        <v>800</v>
      </c>
      <c r="BE129" s="242">
        <f t="shared" si="71"/>
        <v>800</v>
      </c>
      <c r="BF129" s="242">
        <f t="shared" si="71"/>
        <v>800</v>
      </c>
      <c r="BG129" s="242">
        <f t="shared" si="71"/>
        <v>800</v>
      </c>
      <c r="BH129" s="242">
        <f t="shared" si="71"/>
        <v>800</v>
      </c>
      <c r="BI129" s="242">
        <f t="shared" si="71"/>
        <v>800</v>
      </c>
      <c r="BJ129" s="242">
        <f t="shared" si="71"/>
        <v>800</v>
      </c>
      <c r="BK129" s="242">
        <f t="shared" si="71"/>
        <v>800</v>
      </c>
      <c r="BL129" s="242">
        <f t="shared" si="71"/>
        <v>800</v>
      </c>
      <c r="BM129" s="242">
        <f t="shared" si="71"/>
        <v>800</v>
      </c>
      <c r="BN129" s="242">
        <f t="shared" si="71"/>
        <v>800</v>
      </c>
      <c r="BO129" s="242">
        <f t="shared" si="71"/>
        <v>800</v>
      </c>
      <c r="BP129" s="242">
        <f t="shared" si="71"/>
        <v>800</v>
      </c>
      <c r="BQ129" s="242">
        <f t="shared" si="70"/>
        <v>800</v>
      </c>
      <c r="BR129" s="242">
        <f t="shared" si="70"/>
        <v>800</v>
      </c>
      <c r="BS129" s="242">
        <f t="shared" si="70"/>
        <v>800</v>
      </c>
      <c r="BT129" s="242">
        <f t="shared" si="70"/>
        <v>800</v>
      </c>
      <c r="BU129" s="242">
        <f t="shared" si="70"/>
        <v>800</v>
      </c>
      <c r="BV129" s="242">
        <f t="shared" si="70"/>
        <v>800</v>
      </c>
      <c r="BW129" s="242">
        <f t="shared" si="70"/>
        <v>800</v>
      </c>
      <c r="BX129" s="242">
        <f t="shared" si="70"/>
        <v>800</v>
      </c>
      <c r="BY129" s="242">
        <f t="shared" si="70"/>
        <v>800</v>
      </c>
      <c r="BZ129" s="242">
        <f t="shared" si="70"/>
        <v>800</v>
      </c>
      <c r="CA129" s="242">
        <f t="shared" si="70"/>
        <v>800</v>
      </c>
      <c r="CB129" s="242">
        <f t="shared" si="70"/>
        <v>800</v>
      </c>
      <c r="CC129" s="242">
        <f t="shared" si="70"/>
        <v>800</v>
      </c>
      <c r="CD129" s="242">
        <f t="shared" si="70"/>
        <v>800</v>
      </c>
      <c r="CE129" s="242">
        <f t="shared" si="70"/>
        <v>800</v>
      </c>
      <c r="CF129" s="242">
        <f t="shared" si="70"/>
        <v>800</v>
      </c>
      <c r="CG129" s="242">
        <f t="shared" si="70"/>
        <v>800</v>
      </c>
      <c r="CH129" s="242">
        <f t="shared" si="70"/>
        <v>800</v>
      </c>
      <c r="CI129" s="242">
        <f t="shared" si="70"/>
        <v>800</v>
      </c>
      <c r="CJ129" s="242">
        <f t="shared" si="70"/>
        <v>800</v>
      </c>
      <c r="CK129" s="242">
        <f t="shared" si="70"/>
        <v>800</v>
      </c>
      <c r="CL129" s="242">
        <f t="shared" si="70"/>
        <v>800</v>
      </c>
      <c r="CM129" s="242">
        <f t="shared" si="70"/>
        <v>800</v>
      </c>
      <c r="CN129" s="242">
        <f t="shared" si="70"/>
        <v>800</v>
      </c>
      <c r="CO129" s="242">
        <f t="shared" si="70"/>
        <v>800</v>
      </c>
      <c r="CP129" s="242">
        <f t="shared" si="70"/>
        <v>800</v>
      </c>
      <c r="CQ129" s="242">
        <f t="shared" si="70"/>
        <v>800</v>
      </c>
      <c r="CR129" s="242">
        <f t="shared" si="70"/>
        <v>800</v>
      </c>
      <c r="CS129" s="242">
        <f t="shared" si="70"/>
        <v>800</v>
      </c>
      <c r="CT129" s="242">
        <f t="shared" si="70"/>
        <v>800</v>
      </c>
      <c r="CU129" s="242">
        <f t="shared" si="70"/>
        <v>800</v>
      </c>
      <c r="CV129" s="242">
        <f t="shared" si="70"/>
        <v>800</v>
      </c>
    </row>
    <row r="130" spans="1:113" outlineLevel="1" x14ac:dyDescent="0.3">
      <c r="A130" s="290"/>
      <c r="B130" s="154">
        <v>20</v>
      </c>
      <c r="C130" s="242" t="s">
        <v>189</v>
      </c>
      <c r="D130" s="143" t="s">
        <v>443</v>
      </c>
      <c r="E130" s="242">
        <f t="shared" si="71"/>
        <v>800</v>
      </c>
      <c r="F130" s="242">
        <f t="shared" si="71"/>
        <v>800</v>
      </c>
      <c r="G130" s="242">
        <f t="shared" si="71"/>
        <v>800</v>
      </c>
      <c r="H130" s="242">
        <f t="shared" si="71"/>
        <v>800</v>
      </c>
      <c r="I130" s="242">
        <f t="shared" si="71"/>
        <v>800</v>
      </c>
      <c r="J130" s="242">
        <f t="shared" si="71"/>
        <v>800</v>
      </c>
      <c r="K130" s="242">
        <f t="shared" si="71"/>
        <v>800</v>
      </c>
      <c r="L130" s="242">
        <f t="shared" si="71"/>
        <v>800</v>
      </c>
      <c r="M130" s="242">
        <f t="shared" si="71"/>
        <v>800</v>
      </c>
      <c r="N130" s="242">
        <f t="shared" si="71"/>
        <v>800</v>
      </c>
      <c r="O130" s="242">
        <f t="shared" si="71"/>
        <v>800</v>
      </c>
      <c r="P130" s="242">
        <f t="shared" si="71"/>
        <v>800</v>
      </c>
      <c r="Q130" s="242">
        <f t="shared" si="71"/>
        <v>800</v>
      </c>
      <c r="R130" s="242">
        <f t="shared" si="71"/>
        <v>800</v>
      </c>
      <c r="S130" s="242">
        <f t="shared" si="71"/>
        <v>800</v>
      </c>
      <c r="T130" s="242">
        <f t="shared" si="71"/>
        <v>800</v>
      </c>
      <c r="U130" s="242">
        <f t="shared" si="71"/>
        <v>800</v>
      </c>
      <c r="V130" s="242">
        <f t="shared" si="71"/>
        <v>800</v>
      </c>
      <c r="W130" s="242">
        <f t="shared" si="71"/>
        <v>800</v>
      </c>
      <c r="X130" s="242">
        <f t="shared" si="71"/>
        <v>800</v>
      </c>
      <c r="Y130" s="242">
        <f t="shared" si="71"/>
        <v>800</v>
      </c>
      <c r="Z130" s="242">
        <f t="shared" si="71"/>
        <v>800</v>
      </c>
      <c r="AA130" s="242">
        <f t="shared" si="71"/>
        <v>800</v>
      </c>
      <c r="AB130" s="242">
        <f t="shared" si="71"/>
        <v>800</v>
      </c>
      <c r="AC130" s="242">
        <f t="shared" si="71"/>
        <v>800</v>
      </c>
      <c r="AD130" s="242">
        <f t="shared" si="71"/>
        <v>800</v>
      </c>
      <c r="AE130" s="242">
        <f t="shared" si="71"/>
        <v>800</v>
      </c>
      <c r="AF130" s="242">
        <f t="shared" si="71"/>
        <v>800</v>
      </c>
      <c r="AG130" s="242">
        <f t="shared" si="71"/>
        <v>800</v>
      </c>
      <c r="AH130" s="242">
        <f t="shared" si="71"/>
        <v>800</v>
      </c>
      <c r="AI130" s="242">
        <f t="shared" si="71"/>
        <v>800</v>
      </c>
      <c r="AJ130" s="242">
        <f t="shared" si="71"/>
        <v>800</v>
      </c>
      <c r="AK130" s="242">
        <f t="shared" si="71"/>
        <v>800</v>
      </c>
      <c r="AL130" s="242">
        <f t="shared" si="71"/>
        <v>800</v>
      </c>
      <c r="AM130" s="242">
        <f t="shared" si="71"/>
        <v>800</v>
      </c>
      <c r="AN130" s="242">
        <f t="shared" si="71"/>
        <v>800</v>
      </c>
      <c r="AO130" s="242">
        <f t="shared" si="71"/>
        <v>800</v>
      </c>
      <c r="AP130" s="242">
        <f t="shared" si="71"/>
        <v>800</v>
      </c>
      <c r="AQ130" s="242">
        <f t="shared" si="71"/>
        <v>800</v>
      </c>
      <c r="AR130" s="242">
        <f t="shared" si="71"/>
        <v>800</v>
      </c>
      <c r="AS130" s="242">
        <f t="shared" si="71"/>
        <v>800</v>
      </c>
      <c r="AT130" s="242">
        <f t="shared" si="71"/>
        <v>800</v>
      </c>
      <c r="AU130" s="242">
        <f t="shared" si="71"/>
        <v>800</v>
      </c>
      <c r="AV130" s="242">
        <f t="shared" si="71"/>
        <v>800</v>
      </c>
      <c r="AW130" s="242">
        <f t="shared" si="71"/>
        <v>800</v>
      </c>
      <c r="AX130" s="242">
        <f t="shared" si="71"/>
        <v>800</v>
      </c>
      <c r="AY130" s="242">
        <f t="shared" si="71"/>
        <v>800</v>
      </c>
      <c r="AZ130" s="242">
        <f t="shared" si="71"/>
        <v>800</v>
      </c>
      <c r="BA130" s="242">
        <f t="shared" si="71"/>
        <v>800</v>
      </c>
      <c r="BB130" s="242">
        <f t="shared" si="71"/>
        <v>800</v>
      </c>
      <c r="BC130" s="242">
        <f t="shared" si="71"/>
        <v>800</v>
      </c>
      <c r="BD130" s="242">
        <f t="shared" si="71"/>
        <v>800</v>
      </c>
      <c r="BE130" s="242">
        <f t="shared" si="71"/>
        <v>800</v>
      </c>
      <c r="BF130" s="242">
        <f t="shared" si="71"/>
        <v>800</v>
      </c>
      <c r="BG130" s="242">
        <f t="shared" si="71"/>
        <v>800</v>
      </c>
      <c r="BH130" s="242">
        <f t="shared" si="71"/>
        <v>800</v>
      </c>
      <c r="BI130" s="242">
        <f t="shared" si="71"/>
        <v>800</v>
      </c>
      <c r="BJ130" s="242">
        <f t="shared" si="71"/>
        <v>800</v>
      </c>
      <c r="BK130" s="242">
        <f t="shared" si="71"/>
        <v>800</v>
      </c>
      <c r="BL130" s="242">
        <f t="shared" si="71"/>
        <v>800</v>
      </c>
      <c r="BM130" s="242">
        <f t="shared" si="71"/>
        <v>800</v>
      </c>
      <c r="BN130" s="242">
        <f t="shared" si="71"/>
        <v>800</v>
      </c>
      <c r="BO130" s="242">
        <f t="shared" si="71"/>
        <v>800</v>
      </c>
      <c r="BP130" s="242">
        <f t="shared" ref="BP130:CV133" si="72">BP164+BP198+BP232</f>
        <v>800</v>
      </c>
      <c r="BQ130" s="242">
        <f t="shared" si="72"/>
        <v>800</v>
      </c>
      <c r="BR130" s="242">
        <f t="shared" si="72"/>
        <v>800</v>
      </c>
      <c r="BS130" s="242">
        <f t="shared" si="72"/>
        <v>800</v>
      </c>
      <c r="BT130" s="242">
        <f t="shared" si="72"/>
        <v>800</v>
      </c>
      <c r="BU130" s="242">
        <f t="shared" si="72"/>
        <v>800</v>
      </c>
      <c r="BV130" s="242">
        <f t="shared" si="72"/>
        <v>800</v>
      </c>
      <c r="BW130" s="242">
        <f t="shared" si="72"/>
        <v>800</v>
      </c>
      <c r="BX130" s="242">
        <f t="shared" si="72"/>
        <v>800</v>
      </c>
      <c r="BY130" s="242">
        <f t="shared" si="72"/>
        <v>800</v>
      </c>
      <c r="BZ130" s="242">
        <f t="shared" si="72"/>
        <v>800</v>
      </c>
      <c r="CA130" s="242">
        <f t="shared" si="72"/>
        <v>800</v>
      </c>
      <c r="CB130" s="242">
        <f t="shared" si="72"/>
        <v>800</v>
      </c>
      <c r="CC130" s="242">
        <f t="shared" si="72"/>
        <v>800</v>
      </c>
      <c r="CD130" s="242">
        <f t="shared" si="72"/>
        <v>800</v>
      </c>
      <c r="CE130" s="242">
        <f t="shared" si="72"/>
        <v>800</v>
      </c>
      <c r="CF130" s="242">
        <f t="shared" si="72"/>
        <v>800</v>
      </c>
      <c r="CG130" s="242">
        <f t="shared" si="72"/>
        <v>800</v>
      </c>
      <c r="CH130" s="242">
        <f t="shared" si="72"/>
        <v>800</v>
      </c>
      <c r="CI130" s="242">
        <f t="shared" si="72"/>
        <v>800</v>
      </c>
      <c r="CJ130" s="242">
        <f t="shared" si="72"/>
        <v>800</v>
      </c>
      <c r="CK130" s="242">
        <f t="shared" si="72"/>
        <v>800</v>
      </c>
      <c r="CL130" s="242">
        <f t="shared" si="72"/>
        <v>800</v>
      </c>
      <c r="CM130" s="242">
        <f t="shared" si="72"/>
        <v>800</v>
      </c>
      <c r="CN130" s="242">
        <f t="shared" si="72"/>
        <v>800</v>
      </c>
      <c r="CO130" s="242">
        <f t="shared" si="72"/>
        <v>800</v>
      </c>
      <c r="CP130" s="242">
        <f t="shared" si="72"/>
        <v>800</v>
      </c>
      <c r="CQ130" s="242">
        <f t="shared" si="72"/>
        <v>800</v>
      </c>
      <c r="CR130" s="242">
        <f t="shared" si="72"/>
        <v>800</v>
      </c>
      <c r="CS130" s="242">
        <f t="shared" si="72"/>
        <v>800</v>
      </c>
      <c r="CT130" s="242">
        <f t="shared" si="72"/>
        <v>800</v>
      </c>
      <c r="CU130" s="242">
        <f t="shared" si="72"/>
        <v>800</v>
      </c>
      <c r="CV130" s="242">
        <f t="shared" si="72"/>
        <v>800</v>
      </c>
    </row>
    <row r="131" spans="1:113" outlineLevel="1" x14ac:dyDescent="0.3">
      <c r="A131" s="290"/>
      <c r="B131" s="154">
        <v>21</v>
      </c>
      <c r="C131" s="242" t="s">
        <v>362</v>
      </c>
      <c r="D131" s="143" t="s">
        <v>443</v>
      </c>
      <c r="E131" s="242">
        <f t="shared" ref="E131:BP134" si="73">E165+E199+E233</f>
        <v>800</v>
      </c>
      <c r="F131" s="242">
        <f t="shared" si="73"/>
        <v>800</v>
      </c>
      <c r="G131" s="242">
        <f t="shared" si="73"/>
        <v>800</v>
      </c>
      <c r="H131" s="242">
        <f t="shared" si="73"/>
        <v>800</v>
      </c>
      <c r="I131" s="242">
        <f t="shared" si="73"/>
        <v>800</v>
      </c>
      <c r="J131" s="242">
        <f t="shared" si="73"/>
        <v>800</v>
      </c>
      <c r="K131" s="242">
        <f t="shared" si="73"/>
        <v>800</v>
      </c>
      <c r="L131" s="242">
        <f t="shared" si="73"/>
        <v>800</v>
      </c>
      <c r="M131" s="242">
        <f t="shared" si="73"/>
        <v>800</v>
      </c>
      <c r="N131" s="242">
        <f t="shared" si="73"/>
        <v>800</v>
      </c>
      <c r="O131" s="242">
        <f t="shared" si="73"/>
        <v>800</v>
      </c>
      <c r="P131" s="242">
        <f t="shared" si="73"/>
        <v>800</v>
      </c>
      <c r="Q131" s="242">
        <f t="shared" si="73"/>
        <v>800</v>
      </c>
      <c r="R131" s="242">
        <f t="shared" si="73"/>
        <v>800</v>
      </c>
      <c r="S131" s="242">
        <f t="shared" si="73"/>
        <v>800</v>
      </c>
      <c r="T131" s="242">
        <f t="shared" si="73"/>
        <v>800</v>
      </c>
      <c r="U131" s="242">
        <f t="shared" si="73"/>
        <v>800</v>
      </c>
      <c r="V131" s="242">
        <f t="shared" si="73"/>
        <v>800</v>
      </c>
      <c r="W131" s="242">
        <f t="shared" si="73"/>
        <v>800</v>
      </c>
      <c r="X131" s="242">
        <f t="shared" si="73"/>
        <v>800</v>
      </c>
      <c r="Y131" s="242">
        <f t="shared" si="73"/>
        <v>800</v>
      </c>
      <c r="Z131" s="242">
        <f t="shared" si="73"/>
        <v>800</v>
      </c>
      <c r="AA131" s="242">
        <f t="shared" si="73"/>
        <v>800</v>
      </c>
      <c r="AB131" s="242">
        <f t="shared" si="73"/>
        <v>800</v>
      </c>
      <c r="AC131" s="242">
        <f t="shared" si="73"/>
        <v>800</v>
      </c>
      <c r="AD131" s="242">
        <f t="shared" si="73"/>
        <v>800</v>
      </c>
      <c r="AE131" s="242">
        <f t="shared" si="73"/>
        <v>800</v>
      </c>
      <c r="AF131" s="242">
        <f t="shared" si="73"/>
        <v>800</v>
      </c>
      <c r="AG131" s="242">
        <f t="shared" si="73"/>
        <v>800</v>
      </c>
      <c r="AH131" s="242">
        <f t="shared" si="73"/>
        <v>800</v>
      </c>
      <c r="AI131" s="242">
        <f t="shared" si="73"/>
        <v>800</v>
      </c>
      <c r="AJ131" s="242">
        <f t="shared" si="73"/>
        <v>800</v>
      </c>
      <c r="AK131" s="242">
        <f t="shared" si="73"/>
        <v>800</v>
      </c>
      <c r="AL131" s="242">
        <f t="shared" si="73"/>
        <v>800</v>
      </c>
      <c r="AM131" s="242">
        <f t="shared" si="73"/>
        <v>800</v>
      </c>
      <c r="AN131" s="242">
        <f t="shared" si="73"/>
        <v>800</v>
      </c>
      <c r="AO131" s="242">
        <f t="shared" si="73"/>
        <v>800</v>
      </c>
      <c r="AP131" s="242">
        <f t="shared" si="73"/>
        <v>800</v>
      </c>
      <c r="AQ131" s="242">
        <f t="shared" si="73"/>
        <v>800</v>
      </c>
      <c r="AR131" s="242">
        <f t="shared" si="73"/>
        <v>800</v>
      </c>
      <c r="AS131" s="242">
        <f t="shared" si="73"/>
        <v>800</v>
      </c>
      <c r="AT131" s="242">
        <f t="shared" si="73"/>
        <v>800</v>
      </c>
      <c r="AU131" s="242">
        <f t="shared" si="73"/>
        <v>800</v>
      </c>
      <c r="AV131" s="242">
        <f t="shared" si="73"/>
        <v>800</v>
      </c>
      <c r="AW131" s="242">
        <f t="shared" si="73"/>
        <v>800</v>
      </c>
      <c r="AX131" s="242">
        <f t="shared" si="73"/>
        <v>800</v>
      </c>
      <c r="AY131" s="242">
        <f t="shared" si="73"/>
        <v>800</v>
      </c>
      <c r="AZ131" s="242">
        <f t="shared" si="73"/>
        <v>800</v>
      </c>
      <c r="BA131" s="242">
        <f t="shared" si="73"/>
        <v>800</v>
      </c>
      <c r="BB131" s="242">
        <f t="shared" si="73"/>
        <v>800</v>
      </c>
      <c r="BC131" s="242">
        <f t="shared" si="73"/>
        <v>800</v>
      </c>
      <c r="BD131" s="242">
        <f t="shared" si="73"/>
        <v>800</v>
      </c>
      <c r="BE131" s="242">
        <f t="shared" si="73"/>
        <v>800</v>
      </c>
      <c r="BF131" s="242">
        <f t="shared" si="73"/>
        <v>800</v>
      </c>
      <c r="BG131" s="242">
        <f t="shared" si="73"/>
        <v>800</v>
      </c>
      <c r="BH131" s="242">
        <f t="shared" si="73"/>
        <v>800</v>
      </c>
      <c r="BI131" s="242">
        <f t="shared" si="73"/>
        <v>800</v>
      </c>
      <c r="BJ131" s="242">
        <f t="shared" si="73"/>
        <v>800</v>
      </c>
      <c r="BK131" s="242">
        <f t="shared" si="73"/>
        <v>800</v>
      </c>
      <c r="BL131" s="242">
        <f t="shared" si="73"/>
        <v>800</v>
      </c>
      <c r="BM131" s="242">
        <f t="shared" si="73"/>
        <v>800</v>
      </c>
      <c r="BN131" s="242">
        <f t="shared" si="73"/>
        <v>800</v>
      </c>
      <c r="BO131" s="242">
        <f t="shared" si="73"/>
        <v>800</v>
      </c>
      <c r="BP131" s="242">
        <f t="shared" si="73"/>
        <v>800</v>
      </c>
      <c r="BQ131" s="242">
        <f t="shared" si="72"/>
        <v>800</v>
      </c>
      <c r="BR131" s="242">
        <f t="shared" si="72"/>
        <v>800</v>
      </c>
      <c r="BS131" s="242">
        <f t="shared" si="72"/>
        <v>800</v>
      </c>
      <c r="BT131" s="242">
        <f t="shared" si="72"/>
        <v>800</v>
      </c>
      <c r="BU131" s="242">
        <f t="shared" si="72"/>
        <v>800</v>
      </c>
      <c r="BV131" s="242">
        <f t="shared" si="72"/>
        <v>800</v>
      </c>
      <c r="BW131" s="242">
        <f t="shared" si="72"/>
        <v>800</v>
      </c>
      <c r="BX131" s="242">
        <f t="shared" si="72"/>
        <v>800</v>
      </c>
      <c r="BY131" s="242">
        <f t="shared" si="72"/>
        <v>800</v>
      </c>
      <c r="BZ131" s="242">
        <f t="shared" si="72"/>
        <v>800</v>
      </c>
      <c r="CA131" s="242">
        <f t="shared" si="72"/>
        <v>800</v>
      </c>
      <c r="CB131" s="242">
        <f t="shared" si="72"/>
        <v>800</v>
      </c>
      <c r="CC131" s="242">
        <f t="shared" si="72"/>
        <v>800</v>
      </c>
      <c r="CD131" s="242">
        <f t="shared" si="72"/>
        <v>800</v>
      </c>
      <c r="CE131" s="242">
        <f t="shared" si="72"/>
        <v>800</v>
      </c>
      <c r="CF131" s="242">
        <f t="shared" si="72"/>
        <v>800</v>
      </c>
      <c r="CG131" s="242">
        <f t="shared" si="72"/>
        <v>800</v>
      </c>
      <c r="CH131" s="242">
        <f t="shared" si="72"/>
        <v>800</v>
      </c>
      <c r="CI131" s="242">
        <f t="shared" si="72"/>
        <v>800</v>
      </c>
      <c r="CJ131" s="242">
        <f t="shared" si="72"/>
        <v>800</v>
      </c>
      <c r="CK131" s="242">
        <f t="shared" si="72"/>
        <v>800</v>
      </c>
      <c r="CL131" s="242">
        <f t="shared" si="72"/>
        <v>800</v>
      </c>
      <c r="CM131" s="242">
        <f t="shared" si="72"/>
        <v>800</v>
      </c>
      <c r="CN131" s="242">
        <f t="shared" si="72"/>
        <v>800</v>
      </c>
      <c r="CO131" s="242">
        <f t="shared" si="72"/>
        <v>800</v>
      </c>
      <c r="CP131" s="242">
        <f t="shared" si="72"/>
        <v>800</v>
      </c>
      <c r="CQ131" s="242">
        <f t="shared" si="72"/>
        <v>800</v>
      </c>
      <c r="CR131" s="242">
        <f t="shared" si="72"/>
        <v>800</v>
      </c>
      <c r="CS131" s="242">
        <f t="shared" si="72"/>
        <v>800</v>
      </c>
      <c r="CT131" s="242">
        <f t="shared" si="72"/>
        <v>800</v>
      </c>
      <c r="CU131" s="242">
        <f t="shared" si="72"/>
        <v>800</v>
      </c>
      <c r="CV131" s="242">
        <f t="shared" si="72"/>
        <v>800</v>
      </c>
    </row>
    <row r="132" spans="1:113" outlineLevel="1" x14ac:dyDescent="0.3">
      <c r="A132" s="290"/>
      <c r="B132" s="154">
        <v>22</v>
      </c>
      <c r="C132" s="242" t="s">
        <v>191</v>
      </c>
      <c r="D132" s="143" t="s">
        <v>443</v>
      </c>
      <c r="E132" s="242">
        <f t="shared" si="73"/>
        <v>800</v>
      </c>
      <c r="F132" s="242">
        <f t="shared" si="73"/>
        <v>800</v>
      </c>
      <c r="G132" s="242">
        <f t="shared" si="73"/>
        <v>800</v>
      </c>
      <c r="H132" s="242">
        <f t="shared" si="73"/>
        <v>800</v>
      </c>
      <c r="I132" s="242">
        <f t="shared" si="73"/>
        <v>800</v>
      </c>
      <c r="J132" s="242">
        <f t="shared" si="73"/>
        <v>800</v>
      </c>
      <c r="K132" s="242">
        <f t="shared" si="73"/>
        <v>800</v>
      </c>
      <c r="L132" s="242">
        <f t="shared" si="73"/>
        <v>800</v>
      </c>
      <c r="M132" s="242">
        <f t="shared" si="73"/>
        <v>800</v>
      </c>
      <c r="N132" s="242">
        <f t="shared" si="73"/>
        <v>800</v>
      </c>
      <c r="O132" s="242">
        <f t="shared" si="73"/>
        <v>800</v>
      </c>
      <c r="P132" s="242">
        <f t="shared" si="73"/>
        <v>800</v>
      </c>
      <c r="Q132" s="242">
        <f t="shared" si="73"/>
        <v>800</v>
      </c>
      <c r="R132" s="242">
        <f t="shared" si="73"/>
        <v>800</v>
      </c>
      <c r="S132" s="242">
        <f t="shared" si="73"/>
        <v>800</v>
      </c>
      <c r="T132" s="242">
        <f t="shared" si="73"/>
        <v>800</v>
      </c>
      <c r="U132" s="242">
        <f t="shared" si="73"/>
        <v>800</v>
      </c>
      <c r="V132" s="242">
        <f t="shared" si="73"/>
        <v>800</v>
      </c>
      <c r="W132" s="242">
        <f t="shared" si="73"/>
        <v>800</v>
      </c>
      <c r="X132" s="242">
        <f t="shared" si="73"/>
        <v>800</v>
      </c>
      <c r="Y132" s="242">
        <f t="shared" si="73"/>
        <v>800</v>
      </c>
      <c r="Z132" s="242">
        <f t="shared" si="73"/>
        <v>800</v>
      </c>
      <c r="AA132" s="242">
        <f t="shared" si="73"/>
        <v>800</v>
      </c>
      <c r="AB132" s="242">
        <f t="shared" si="73"/>
        <v>800</v>
      </c>
      <c r="AC132" s="242">
        <f t="shared" si="73"/>
        <v>800</v>
      </c>
      <c r="AD132" s="242">
        <f t="shared" si="73"/>
        <v>800</v>
      </c>
      <c r="AE132" s="242">
        <f t="shared" si="73"/>
        <v>800</v>
      </c>
      <c r="AF132" s="242">
        <f t="shared" si="73"/>
        <v>800</v>
      </c>
      <c r="AG132" s="242">
        <f t="shared" si="73"/>
        <v>800</v>
      </c>
      <c r="AH132" s="242">
        <f t="shared" si="73"/>
        <v>800</v>
      </c>
      <c r="AI132" s="242">
        <f t="shared" si="73"/>
        <v>800</v>
      </c>
      <c r="AJ132" s="242">
        <f t="shared" si="73"/>
        <v>800</v>
      </c>
      <c r="AK132" s="242">
        <f t="shared" si="73"/>
        <v>800</v>
      </c>
      <c r="AL132" s="242">
        <f t="shared" si="73"/>
        <v>800</v>
      </c>
      <c r="AM132" s="242">
        <f t="shared" si="73"/>
        <v>800</v>
      </c>
      <c r="AN132" s="242">
        <f t="shared" si="73"/>
        <v>800</v>
      </c>
      <c r="AO132" s="242">
        <f t="shared" si="73"/>
        <v>800</v>
      </c>
      <c r="AP132" s="242">
        <f t="shared" si="73"/>
        <v>800</v>
      </c>
      <c r="AQ132" s="242">
        <f t="shared" si="73"/>
        <v>800</v>
      </c>
      <c r="AR132" s="242">
        <f t="shared" si="73"/>
        <v>800</v>
      </c>
      <c r="AS132" s="242">
        <f t="shared" si="73"/>
        <v>800</v>
      </c>
      <c r="AT132" s="242">
        <f t="shared" si="73"/>
        <v>800</v>
      </c>
      <c r="AU132" s="242">
        <f t="shared" si="73"/>
        <v>800</v>
      </c>
      <c r="AV132" s="242">
        <f t="shared" si="73"/>
        <v>800</v>
      </c>
      <c r="AW132" s="242">
        <f t="shared" si="73"/>
        <v>800</v>
      </c>
      <c r="AX132" s="242">
        <f t="shared" si="73"/>
        <v>800</v>
      </c>
      <c r="AY132" s="242">
        <f t="shared" si="73"/>
        <v>800</v>
      </c>
      <c r="AZ132" s="242">
        <f t="shared" si="73"/>
        <v>800</v>
      </c>
      <c r="BA132" s="242">
        <f t="shared" si="73"/>
        <v>800</v>
      </c>
      <c r="BB132" s="242">
        <f t="shared" si="73"/>
        <v>800</v>
      </c>
      <c r="BC132" s="242">
        <f t="shared" si="73"/>
        <v>800</v>
      </c>
      <c r="BD132" s="242">
        <f t="shared" si="73"/>
        <v>800</v>
      </c>
      <c r="BE132" s="242">
        <f t="shared" si="73"/>
        <v>800</v>
      </c>
      <c r="BF132" s="242">
        <f t="shared" si="73"/>
        <v>800</v>
      </c>
      <c r="BG132" s="242">
        <f t="shared" si="73"/>
        <v>800</v>
      </c>
      <c r="BH132" s="242">
        <f t="shared" si="73"/>
        <v>800</v>
      </c>
      <c r="BI132" s="242">
        <f t="shared" si="73"/>
        <v>800</v>
      </c>
      <c r="BJ132" s="242">
        <f t="shared" si="73"/>
        <v>800</v>
      </c>
      <c r="BK132" s="242">
        <f t="shared" si="73"/>
        <v>800</v>
      </c>
      <c r="BL132" s="242">
        <f t="shared" si="73"/>
        <v>800</v>
      </c>
      <c r="BM132" s="242">
        <f t="shared" si="73"/>
        <v>800</v>
      </c>
      <c r="BN132" s="242">
        <f t="shared" si="73"/>
        <v>800</v>
      </c>
      <c r="BO132" s="242">
        <f t="shared" si="73"/>
        <v>800</v>
      </c>
      <c r="BP132" s="242">
        <f t="shared" si="73"/>
        <v>800</v>
      </c>
      <c r="BQ132" s="242">
        <f t="shared" si="72"/>
        <v>800</v>
      </c>
      <c r="BR132" s="242">
        <f t="shared" si="72"/>
        <v>800</v>
      </c>
      <c r="BS132" s="242">
        <f t="shared" si="72"/>
        <v>800</v>
      </c>
      <c r="BT132" s="242">
        <f t="shared" si="72"/>
        <v>800</v>
      </c>
      <c r="BU132" s="242">
        <f t="shared" si="72"/>
        <v>800</v>
      </c>
      <c r="BV132" s="242">
        <f t="shared" si="72"/>
        <v>800</v>
      </c>
      <c r="BW132" s="242">
        <f t="shared" si="72"/>
        <v>800</v>
      </c>
      <c r="BX132" s="242">
        <f t="shared" si="72"/>
        <v>800</v>
      </c>
      <c r="BY132" s="242">
        <f t="shared" si="72"/>
        <v>800</v>
      </c>
      <c r="BZ132" s="242">
        <f t="shared" si="72"/>
        <v>800</v>
      </c>
      <c r="CA132" s="242">
        <f t="shared" si="72"/>
        <v>800</v>
      </c>
      <c r="CB132" s="242">
        <f t="shared" si="72"/>
        <v>800</v>
      </c>
      <c r="CC132" s="242">
        <f t="shared" si="72"/>
        <v>800</v>
      </c>
      <c r="CD132" s="242">
        <f t="shared" si="72"/>
        <v>800</v>
      </c>
      <c r="CE132" s="242">
        <f t="shared" si="72"/>
        <v>800</v>
      </c>
      <c r="CF132" s="242">
        <f t="shared" si="72"/>
        <v>800</v>
      </c>
      <c r="CG132" s="242">
        <f t="shared" si="72"/>
        <v>800</v>
      </c>
      <c r="CH132" s="242">
        <f t="shared" si="72"/>
        <v>800</v>
      </c>
      <c r="CI132" s="242">
        <f t="shared" si="72"/>
        <v>800</v>
      </c>
      <c r="CJ132" s="242">
        <f t="shared" si="72"/>
        <v>800</v>
      </c>
      <c r="CK132" s="242">
        <f t="shared" si="72"/>
        <v>800</v>
      </c>
      <c r="CL132" s="242">
        <f t="shared" si="72"/>
        <v>800</v>
      </c>
      <c r="CM132" s="242">
        <f t="shared" si="72"/>
        <v>800</v>
      </c>
      <c r="CN132" s="242">
        <f t="shared" si="72"/>
        <v>800</v>
      </c>
      <c r="CO132" s="242">
        <f t="shared" si="72"/>
        <v>800</v>
      </c>
      <c r="CP132" s="242">
        <f t="shared" si="72"/>
        <v>800</v>
      </c>
      <c r="CQ132" s="242">
        <f t="shared" si="72"/>
        <v>800</v>
      </c>
      <c r="CR132" s="242">
        <f t="shared" si="72"/>
        <v>800</v>
      </c>
      <c r="CS132" s="242">
        <f t="shared" si="72"/>
        <v>800</v>
      </c>
      <c r="CT132" s="242">
        <f t="shared" si="72"/>
        <v>800</v>
      </c>
      <c r="CU132" s="242">
        <f t="shared" si="72"/>
        <v>800</v>
      </c>
      <c r="CV132" s="242">
        <f t="shared" si="72"/>
        <v>800</v>
      </c>
    </row>
    <row r="133" spans="1:113" outlineLevel="1" x14ac:dyDescent="0.3">
      <c r="A133" s="290"/>
      <c r="B133" s="154">
        <v>23</v>
      </c>
      <c r="C133" s="242" t="s">
        <v>192</v>
      </c>
      <c r="D133" s="143" t="s">
        <v>443</v>
      </c>
      <c r="E133" s="242">
        <f t="shared" si="73"/>
        <v>800</v>
      </c>
      <c r="F133" s="242">
        <f t="shared" si="73"/>
        <v>800</v>
      </c>
      <c r="G133" s="242">
        <f t="shared" si="73"/>
        <v>800</v>
      </c>
      <c r="H133" s="242">
        <f t="shared" si="73"/>
        <v>800</v>
      </c>
      <c r="I133" s="242">
        <f t="shared" si="73"/>
        <v>800</v>
      </c>
      <c r="J133" s="242">
        <f t="shared" si="73"/>
        <v>800</v>
      </c>
      <c r="K133" s="242">
        <f t="shared" si="73"/>
        <v>800</v>
      </c>
      <c r="L133" s="242">
        <f t="shared" si="73"/>
        <v>800</v>
      </c>
      <c r="M133" s="242">
        <f t="shared" si="73"/>
        <v>800</v>
      </c>
      <c r="N133" s="242">
        <f t="shared" si="73"/>
        <v>800</v>
      </c>
      <c r="O133" s="242">
        <f t="shared" si="73"/>
        <v>800</v>
      </c>
      <c r="P133" s="242">
        <f t="shared" si="73"/>
        <v>800</v>
      </c>
      <c r="Q133" s="242">
        <f t="shared" si="73"/>
        <v>800</v>
      </c>
      <c r="R133" s="242">
        <f t="shared" si="73"/>
        <v>800</v>
      </c>
      <c r="S133" s="242">
        <f t="shared" si="73"/>
        <v>800</v>
      </c>
      <c r="T133" s="242">
        <f t="shared" si="73"/>
        <v>800</v>
      </c>
      <c r="U133" s="242">
        <f t="shared" si="73"/>
        <v>800</v>
      </c>
      <c r="V133" s="242">
        <f t="shared" si="73"/>
        <v>800</v>
      </c>
      <c r="W133" s="242">
        <f t="shared" si="73"/>
        <v>800</v>
      </c>
      <c r="X133" s="242">
        <f t="shared" si="73"/>
        <v>800</v>
      </c>
      <c r="Y133" s="242">
        <f t="shared" si="73"/>
        <v>800</v>
      </c>
      <c r="Z133" s="242">
        <f t="shared" si="73"/>
        <v>800</v>
      </c>
      <c r="AA133" s="242">
        <f t="shared" si="73"/>
        <v>800</v>
      </c>
      <c r="AB133" s="242">
        <f t="shared" si="73"/>
        <v>800</v>
      </c>
      <c r="AC133" s="242">
        <f t="shared" si="73"/>
        <v>800</v>
      </c>
      <c r="AD133" s="242">
        <f t="shared" si="73"/>
        <v>800</v>
      </c>
      <c r="AE133" s="242">
        <f t="shared" si="73"/>
        <v>800</v>
      </c>
      <c r="AF133" s="242">
        <f t="shared" si="73"/>
        <v>800</v>
      </c>
      <c r="AG133" s="242">
        <f t="shared" si="73"/>
        <v>800</v>
      </c>
      <c r="AH133" s="242">
        <f t="shared" si="73"/>
        <v>800</v>
      </c>
      <c r="AI133" s="242">
        <f t="shared" si="73"/>
        <v>800</v>
      </c>
      <c r="AJ133" s="242">
        <f t="shared" si="73"/>
        <v>800</v>
      </c>
      <c r="AK133" s="242">
        <f t="shared" si="73"/>
        <v>800</v>
      </c>
      <c r="AL133" s="242">
        <f t="shared" si="73"/>
        <v>800</v>
      </c>
      <c r="AM133" s="242">
        <f t="shared" si="73"/>
        <v>800</v>
      </c>
      <c r="AN133" s="242">
        <f t="shared" si="73"/>
        <v>800</v>
      </c>
      <c r="AO133" s="242">
        <f t="shared" si="73"/>
        <v>800</v>
      </c>
      <c r="AP133" s="242">
        <f t="shared" si="73"/>
        <v>800</v>
      </c>
      <c r="AQ133" s="242">
        <f t="shared" si="73"/>
        <v>800</v>
      </c>
      <c r="AR133" s="242">
        <f t="shared" si="73"/>
        <v>800</v>
      </c>
      <c r="AS133" s="242">
        <f t="shared" si="73"/>
        <v>800</v>
      </c>
      <c r="AT133" s="242">
        <f t="shared" si="73"/>
        <v>800</v>
      </c>
      <c r="AU133" s="242">
        <f t="shared" si="73"/>
        <v>800</v>
      </c>
      <c r="AV133" s="242">
        <f t="shared" si="73"/>
        <v>800</v>
      </c>
      <c r="AW133" s="242">
        <f t="shared" si="73"/>
        <v>800</v>
      </c>
      <c r="AX133" s="242">
        <f t="shared" si="73"/>
        <v>800</v>
      </c>
      <c r="AY133" s="242">
        <f t="shared" si="73"/>
        <v>800</v>
      </c>
      <c r="AZ133" s="242">
        <f t="shared" si="73"/>
        <v>800</v>
      </c>
      <c r="BA133" s="242">
        <f t="shared" si="73"/>
        <v>800</v>
      </c>
      <c r="BB133" s="242">
        <f t="shared" si="73"/>
        <v>800</v>
      </c>
      <c r="BC133" s="242">
        <f t="shared" si="73"/>
        <v>800</v>
      </c>
      <c r="BD133" s="242">
        <f t="shared" si="73"/>
        <v>800</v>
      </c>
      <c r="BE133" s="242">
        <f t="shared" si="73"/>
        <v>800</v>
      </c>
      <c r="BF133" s="242">
        <f t="shared" si="73"/>
        <v>800</v>
      </c>
      <c r="BG133" s="242">
        <f t="shared" si="73"/>
        <v>800</v>
      </c>
      <c r="BH133" s="242">
        <f t="shared" si="73"/>
        <v>800</v>
      </c>
      <c r="BI133" s="242">
        <f t="shared" si="73"/>
        <v>800</v>
      </c>
      <c r="BJ133" s="242">
        <f t="shared" si="73"/>
        <v>800</v>
      </c>
      <c r="BK133" s="242">
        <f t="shared" si="73"/>
        <v>800</v>
      </c>
      <c r="BL133" s="242">
        <f t="shared" si="73"/>
        <v>800</v>
      </c>
      <c r="BM133" s="242">
        <f t="shared" si="73"/>
        <v>800</v>
      </c>
      <c r="BN133" s="242">
        <f t="shared" si="73"/>
        <v>800</v>
      </c>
      <c r="BO133" s="242">
        <f t="shared" si="73"/>
        <v>800</v>
      </c>
      <c r="BP133" s="242">
        <f t="shared" si="73"/>
        <v>800</v>
      </c>
      <c r="BQ133" s="242">
        <f t="shared" si="72"/>
        <v>800</v>
      </c>
      <c r="BR133" s="242">
        <f t="shared" si="72"/>
        <v>800</v>
      </c>
      <c r="BS133" s="242">
        <f t="shared" si="72"/>
        <v>800</v>
      </c>
      <c r="BT133" s="242">
        <f t="shared" si="72"/>
        <v>800</v>
      </c>
      <c r="BU133" s="242">
        <f t="shared" si="72"/>
        <v>800</v>
      </c>
      <c r="BV133" s="242">
        <f t="shared" si="72"/>
        <v>800</v>
      </c>
      <c r="BW133" s="242">
        <f t="shared" si="72"/>
        <v>800</v>
      </c>
      <c r="BX133" s="242">
        <f t="shared" si="72"/>
        <v>800</v>
      </c>
      <c r="BY133" s="242">
        <f t="shared" si="72"/>
        <v>800</v>
      </c>
      <c r="BZ133" s="242">
        <f t="shared" si="72"/>
        <v>800</v>
      </c>
      <c r="CA133" s="242">
        <f t="shared" si="72"/>
        <v>800</v>
      </c>
      <c r="CB133" s="242">
        <f t="shared" si="72"/>
        <v>800</v>
      </c>
      <c r="CC133" s="242">
        <f t="shared" si="72"/>
        <v>800</v>
      </c>
      <c r="CD133" s="242">
        <f t="shared" si="72"/>
        <v>800</v>
      </c>
      <c r="CE133" s="242">
        <f t="shared" si="72"/>
        <v>800</v>
      </c>
      <c r="CF133" s="242">
        <f t="shared" si="72"/>
        <v>800</v>
      </c>
      <c r="CG133" s="242">
        <f t="shared" si="72"/>
        <v>800</v>
      </c>
      <c r="CH133" s="242">
        <f t="shared" si="72"/>
        <v>800</v>
      </c>
      <c r="CI133" s="242">
        <f t="shared" si="72"/>
        <v>800</v>
      </c>
      <c r="CJ133" s="242">
        <f t="shared" si="72"/>
        <v>800</v>
      </c>
      <c r="CK133" s="242">
        <f t="shared" si="72"/>
        <v>800</v>
      </c>
      <c r="CL133" s="242">
        <f t="shared" si="72"/>
        <v>800</v>
      </c>
      <c r="CM133" s="242">
        <f t="shared" si="72"/>
        <v>800</v>
      </c>
      <c r="CN133" s="242">
        <f t="shared" si="72"/>
        <v>800</v>
      </c>
      <c r="CO133" s="242">
        <f t="shared" si="72"/>
        <v>800</v>
      </c>
      <c r="CP133" s="242">
        <f t="shared" si="72"/>
        <v>800</v>
      </c>
      <c r="CQ133" s="242">
        <f t="shared" si="72"/>
        <v>800</v>
      </c>
      <c r="CR133" s="242">
        <f t="shared" si="72"/>
        <v>800</v>
      </c>
      <c r="CS133" s="242">
        <f t="shared" si="72"/>
        <v>800</v>
      </c>
      <c r="CT133" s="242">
        <f t="shared" si="72"/>
        <v>800</v>
      </c>
      <c r="CU133" s="242">
        <f t="shared" si="72"/>
        <v>800</v>
      </c>
      <c r="CV133" s="242">
        <f t="shared" si="72"/>
        <v>800</v>
      </c>
    </row>
    <row r="134" spans="1:113" outlineLevel="1" x14ac:dyDescent="0.3">
      <c r="A134" s="290"/>
      <c r="B134" s="154">
        <v>24</v>
      </c>
      <c r="C134" s="242" t="s">
        <v>363</v>
      </c>
      <c r="D134" s="143" t="s">
        <v>443</v>
      </c>
      <c r="E134" s="242">
        <f t="shared" si="73"/>
        <v>800</v>
      </c>
      <c r="F134" s="242">
        <f t="shared" si="73"/>
        <v>800</v>
      </c>
      <c r="G134" s="242">
        <f t="shared" si="73"/>
        <v>800</v>
      </c>
      <c r="H134" s="242">
        <f t="shared" si="73"/>
        <v>800</v>
      </c>
      <c r="I134" s="242">
        <f t="shared" si="73"/>
        <v>800</v>
      </c>
      <c r="J134" s="242">
        <f t="shared" si="73"/>
        <v>800</v>
      </c>
      <c r="K134" s="242">
        <f t="shared" si="73"/>
        <v>800</v>
      </c>
      <c r="L134" s="242">
        <f t="shared" si="73"/>
        <v>800</v>
      </c>
      <c r="M134" s="242">
        <f t="shared" si="73"/>
        <v>800</v>
      </c>
      <c r="N134" s="242">
        <f t="shared" si="73"/>
        <v>800</v>
      </c>
      <c r="O134" s="242">
        <f t="shared" si="73"/>
        <v>800</v>
      </c>
      <c r="P134" s="242">
        <f t="shared" si="73"/>
        <v>800</v>
      </c>
      <c r="Q134" s="242">
        <f t="shared" si="73"/>
        <v>800</v>
      </c>
      <c r="R134" s="242">
        <f t="shared" si="73"/>
        <v>800</v>
      </c>
      <c r="S134" s="242">
        <f t="shared" si="73"/>
        <v>800</v>
      </c>
      <c r="T134" s="242">
        <f t="shared" si="73"/>
        <v>800</v>
      </c>
      <c r="U134" s="242">
        <f t="shared" si="73"/>
        <v>800</v>
      </c>
      <c r="V134" s="242">
        <f t="shared" si="73"/>
        <v>800</v>
      </c>
      <c r="W134" s="242">
        <f t="shared" si="73"/>
        <v>800</v>
      </c>
      <c r="X134" s="242">
        <f t="shared" si="73"/>
        <v>800</v>
      </c>
      <c r="Y134" s="242">
        <f t="shared" si="73"/>
        <v>800</v>
      </c>
      <c r="Z134" s="242">
        <f t="shared" si="73"/>
        <v>800</v>
      </c>
      <c r="AA134" s="242">
        <f t="shared" si="73"/>
        <v>800</v>
      </c>
      <c r="AB134" s="242">
        <f t="shared" si="73"/>
        <v>800</v>
      </c>
      <c r="AC134" s="242">
        <f t="shared" si="73"/>
        <v>800</v>
      </c>
      <c r="AD134" s="242">
        <f t="shared" si="73"/>
        <v>800</v>
      </c>
      <c r="AE134" s="242">
        <f t="shared" si="73"/>
        <v>800</v>
      </c>
      <c r="AF134" s="242">
        <f t="shared" si="73"/>
        <v>800</v>
      </c>
      <c r="AG134" s="242">
        <f t="shared" si="73"/>
        <v>800</v>
      </c>
      <c r="AH134" s="242">
        <f t="shared" si="73"/>
        <v>800</v>
      </c>
      <c r="AI134" s="242">
        <f t="shared" si="73"/>
        <v>800</v>
      </c>
      <c r="AJ134" s="242">
        <f t="shared" si="73"/>
        <v>800</v>
      </c>
      <c r="AK134" s="242">
        <f t="shared" si="73"/>
        <v>800</v>
      </c>
      <c r="AL134" s="242">
        <f t="shared" si="73"/>
        <v>800</v>
      </c>
      <c r="AM134" s="242">
        <f t="shared" si="73"/>
        <v>800</v>
      </c>
      <c r="AN134" s="242">
        <f t="shared" si="73"/>
        <v>800</v>
      </c>
      <c r="AO134" s="242">
        <f t="shared" si="73"/>
        <v>800</v>
      </c>
      <c r="AP134" s="242">
        <f t="shared" si="73"/>
        <v>800</v>
      </c>
      <c r="AQ134" s="242">
        <f t="shared" si="73"/>
        <v>800</v>
      </c>
      <c r="AR134" s="242">
        <f t="shared" si="73"/>
        <v>800</v>
      </c>
      <c r="AS134" s="242">
        <f t="shared" si="73"/>
        <v>800</v>
      </c>
      <c r="AT134" s="242">
        <f t="shared" si="73"/>
        <v>800</v>
      </c>
      <c r="AU134" s="242">
        <f t="shared" si="73"/>
        <v>800</v>
      </c>
      <c r="AV134" s="242">
        <f t="shared" si="73"/>
        <v>800</v>
      </c>
      <c r="AW134" s="242">
        <f t="shared" si="73"/>
        <v>800</v>
      </c>
      <c r="AX134" s="242">
        <f t="shared" si="73"/>
        <v>800</v>
      </c>
      <c r="AY134" s="242">
        <f t="shared" si="73"/>
        <v>800</v>
      </c>
      <c r="AZ134" s="242">
        <f t="shared" si="73"/>
        <v>800</v>
      </c>
      <c r="BA134" s="242">
        <f t="shared" si="73"/>
        <v>800</v>
      </c>
      <c r="BB134" s="242">
        <f t="shared" si="73"/>
        <v>800</v>
      </c>
      <c r="BC134" s="242">
        <f t="shared" si="73"/>
        <v>800</v>
      </c>
      <c r="BD134" s="242">
        <f t="shared" si="73"/>
        <v>800</v>
      </c>
      <c r="BE134" s="242">
        <f t="shared" si="73"/>
        <v>800</v>
      </c>
      <c r="BF134" s="242">
        <f t="shared" si="73"/>
        <v>800</v>
      </c>
      <c r="BG134" s="242">
        <f t="shared" si="73"/>
        <v>800</v>
      </c>
      <c r="BH134" s="242">
        <f t="shared" si="73"/>
        <v>800</v>
      </c>
      <c r="BI134" s="242">
        <f t="shared" si="73"/>
        <v>800</v>
      </c>
      <c r="BJ134" s="242">
        <f t="shared" si="73"/>
        <v>800</v>
      </c>
      <c r="BK134" s="242">
        <f t="shared" si="73"/>
        <v>800</v>
      </c>
      <c r="BL134" s="242">
        <f t="shared" si="73"/>
        <v>800</v>
      </c>
      <c r="BM134" s="242">
        <f t="shared" si="73"/>
        <v>800</v>
      </c>
      <c r="BN134" s="242">
        <f t="shared" si="73"/>
        <v>800</v>
      </c>
      <c r="BO134" s="242">
        <f t="shared" si="73"/>
        <v>800</v>
      </c>
      <c r="BP134" s="242">
        <f t="shared" ref="BP134:CV136" si="74">BP168+BP202+BP236</f>
        <v>800</v>
      </c>
      <c r="BQ134" s="242">
        <f t="shared" si="74"/>
        <v>800</v>
      </c>
      <c r="BR134" s="242">
        <f t="shared" si="74"/>
        <v>800</v>
      </c>
      <c r="BS134" s="242">
        <f t="shared" si="74"/>
        <v>800</v>
      </c>
      <c r="BT134" s="242">
        <f t="shared" si="74"/>
        <v>800</v>
      </c>
      <c r="BU134" s="242">
        <f t="shared" si="74"/>
        <v>800</v>
      </c>
      <c r="BV134" s="242">
        <f t="shared" si="74"/>
        <v>800</v>
      </c>
      <c r="BW134" s="242">
        <f t="shared" si="74"/>
        <v>800</v>
      </c>
      <c r="BX134" s="242">
        <f t="shared" si="74"/>
        <v>800</v>
      </c>
      <c r="BY134" s="242">
        <f t="shared" si="74"/>
        <v>800</v>
      </c>
      <c r="BZ134" s="242">
        <f t="shared" si="74"/>
        <v>800</v>
      </c>
      <c r="CA134" s="242">
        <f t="shared" si="74"/>
        <v>800</v>
      </c>
      <c r="CB134" s="242">
        <f t="shared" si="74"/>
        <v>800</v>
      </c>
      <c r="CC134" s="242">
        <f t="shared" si="74"/>
        <v>800</v>
      </c>
      <c r="CD134" s="242">
        <f t="shared" si="74"/>
        <v>800</v>
      </c>
      <c r="CE134" s="242">
        <f t="shared" si="74"/>
        <v>800</v>
      </c>
      <c r="CF134" s="242">
        <f t="shared" si="74"/>
        <v>800</v>
      </c>
      <c r="CG134" s="242">
        <f t="shared" si="74"/>
        <v>800</v>
      </c>
      <c r="CH134" s="242">
        <f t="shared" si="74"/>
        <v>800</v>
      </c>
      <c r="CI134" s="242">
        <f t="shared" si="74"/>
        <v>800</v>
      </c>
      <c r="CJ134" s="242">
        <f t="shared" si="74"/>
        <v>800</v>
      </c>
      <c r="CK134" s="242">
        <f t="shared" si="74"/>
        <v>800</v>
      </c>
      <c r="CL134" s="242">
        <f t="shared" si="74"/>
        <v>800</v>
      </c>
      <c r="CM134" s="242">
        <f t="shared" si="74"/>
        <v>800</v>
      </c>
      <c r="CN134" s="242">
        <f t="shared" si="74"/>
        <v>800</v>
      </c>
      <c r="CO134" s="242">
        <f t="shared" si="74"/>
        <v>800</v>
      </c>
      <c r="CP134" s="242">
        <f t="shared" si="74"/>
        <v>800</v>
      </c>
      <c r="CQ134" s="242">
        <f t="shared" si="74"/>
        <v>800</v>
      </c>
      <c r="CR134" s="242">
        <f t="shared" si="74"/>
        <v>800</v>
      </c>
      <c r="CS134" s="242">
        <f t="shared" si="74"/>
        <v>800</v>
      </c>
      <c r="CT134" s="242">
        <f t="shared" si="74"/>
        <v>800</v>
      </c>
      <c r="CU134" s="242">
        <f t="shared" si="74"/>
        <v>800</v>
      </c>
      <c r="CV134" s="242">
        <f t="shared" si="74"/>
        <v>800</v>
      </c>
    </row>
    <row r="135" spans="1:113" outlineLevel="1" x14ac:dyDescent="0.3">
      <c r="A135" s="290"/>
      <c r="B135" s="154">
        <v>25</v>
      </c>
      <c r="C135" s="242" t="s">
        <v>194</v>
      </c>
      <c r="D135" s="143" t="s">
        <v>443</v>
      </c>
      <c r="E135" s="242">
        <f t="shared" ref="E135:BP136" si="75">E169+E203+E237</f>
        <v>800</v>
      </c>
      <c r="F135" s="242">
        <f t="shared" si="75"/>
        <v>800</v>
      </c>
      <c r="G135" s="242">
        <f t="shared" si="75"/>
        <v>800</v>
      </c>
      <c r="H135" s="242">
        <f t="shared" si="75"/>
        <v>800</v>
      </c>
      <c r="I135" s="242">
        <f t="shared" si="75"/>
        <v>800</v>
      </c>
      <c r="J135" s="242">
        <f t="shared" si="75"/>
        <v>800</v>
      </c>
      <c r="K135" s="242">
        <f t="shared" si="75"/>
        <v>800</v>
      </c>
      <c r="L135" s="242">
        <f t="shared" si="75"/>
        <v>800</v>
      </c>
      <c r="M135" s="242">
        <f t="shared" si="75"/>
        <v>800</v>
      </c>
      <c r="N135" s="242">
        <f t="shared" si="75"/>
        <v>800</v>
      </c>
      <c r="O135" s="242">
        <f t="shared" si="75"/>
        <v>800</v>
      </c>
      <c r="P135" s="242">
        <f t="shared" si="75"/>
        <v>800</v>
      </c>
      <c r="Q135" s="242">
        <f t="shared" si="75"/>
        <v>800</v>
      </c>
      <c r="R135" s="242">
        <f t="shared" si="75"/>
        <v>800</v>
      </c>
      <c r="S135" s="242">
        <f t="shared" si="75"/>
        <v>800</v>
      </c>
      <c r="T135" s="242">
        <f t="shared" si="75"/>
        <v>800</v>
      </c>
      <c r="U135" s="242">
        <f t="shared" si="75"/>
        <v>800</v>
      </c>
      <c r="V135" s="242">
        <f t="shared" si="75"/>
        <v>800</v>
      </c>
      <c r="W135" s="242">
        <f t="shared" si="75"/>
        <v>800</v>
      </c>
      <c r="X135" s="242">
        <f t="shared" si="75"/>
        <v>800</v>
      </c>
      <c r="Y135" s="242">
        <f t="shared" si="75"/>
        <v>800</v>
      </c>
      <c r="Z135" s="242">
        <f t="shared" si="75"/>
        <v>800</v>
      </c>
      <c r="AA135" s="242">
        <f t="shared" si="75"/>
        <v>800</v>
      </c>
      <c r="AB135" s="242">
        <f t="shared" si="75"/>
        <v>800</v>
      </c>
      <c r="AC135" s="242">
        <f t="shared" si="75"/>
        <v>800</v>
      </c>
      <c r="AD135" s="242">
        <f t="shared" si="75"/>
        <v>800</v>
      </c>
      <c r="AE135" s="242">
        <f t="shared" si="75"/>
        <v>800</v>
      </c>
      <c r="AF135" s="242">
        <f t="shared" si="75"/>
        <v>800</v>
      </c>
      <c r="AG135" s="242">
        <f t="shared" si="75"/>
        <v>800</v>
      </c>
      <c r="AH135" s="242">
        <f t="shared" si="75"/>
        <v>800</v>
      </c>
      <c r="AI135" s="242">
        <f t="shared" si="75"/>
        <v>800</v>
      </c>
      <c r="AJ135" s="242">
        <f t="shared" si="75"/>
        <v>800</v>
      </c>
      <c r="AK135" s="242">
        <f t="shared" si="75"/>
        <v>800</v>
      </c>
      <c r="AL135" s="242">
        <f t="shared" si="75"/>
        <v>800</v>
      </c>
      <c r="AM135" s="242">
        <f t="shared" si="75"/>
        <v>800</v>
      </c>
      <c r="AN135" s="242">
        <f t="shared" si="75"/>
        <v>800</v>
      </c>
      <c r="AO135" s="242">
        <f t="shared" si="75"/>
        <v>800</v>
      </c>
      <c r="AP135" s="242">
        <f t="shared" si="75"/>
        <v>800</v>
      </c>
      <c r="AQ135" s="242">
        <f t="shared" si="75"/>
        <v>800</v>
      </c>
      <c r="AR135" s="242">
        <f t="shared" si="75"/>
        <v>800</v>
      </c>
      <c r="AS135" s="242">
        <f t="shared" si="75"/>
        <v>800</v>
      </c>
      <c r="AT135" s="242">
        <f t="shared" si="75"/>
        <v>800</v>
      </c>
      <c r="AU135" s="242">
        <f t="shared" si="75"/>
        <v>800</v>
      </c>
      <c r="AV135" s="242">
        <f t="shared" si="75"/>
        <v>800</v>
      </c>
      <c r="AW135" s="242">
        <f t="shared" si="75"/>
        <v>800</v>
      </c>
      <c r="AX135" s="242">
        <f t="shared" si="75"/>
        <v>800</v>
      </c>
      <c r="AY135" s="242">
        <f t="shared" si="75"/>
        <v>800</v>
      </c>
      <c r="AZ135" s="242">
        <f t="shared" si="75"/>
        <v>800</v>
      </c>
      <c r="BA135" s="242">
        <f t="shared" si="75"/>
        <v>800</v>
      </c>
      <c r="BB135" s="242">
        <f t="shared" si="75"/>
        <v>800</v>
      </c>
      <c r="BC135" s="242">
        <f t="shared" si="75"/>
        <v>800</v>
      </c>
      <c r="BD135" s="242">
        <f t="shared" si="75"/>
        <v>800</v>
      </c>
      <c r="BE135" s="242">
        <f t="shared" si="75"/>
        <v>800</v>
      </c>
      <c r="BF135" s="242">
        <f t="shared" si="75"/>
        <v>800</v>
      </c>
      <c r="BG135" s="242">
        <f t="shared" si="75"/>
        <v>800</v>
      </c>
      <c r="BH135" s="242">
        <f t="shared" si="75"/>
        <v>800</v>
      </c>
      <c r="BI135" s="242">
        <f t="shared" si="75"/>
        <v>800</v>
      </c>
      <c r="BJ135" s="242">
        <f t="shared" si="75"/>
        <v>800</v>
      </c>
      <c r="BK135" s="242">
        <f t="shared" si="75"/>
        <v>800</v>
      </c>
      <c r="BL135" s="242">
        <f t="shared" si="75"/>
        <v>800</v>
      </c>
      <c r="BM135" s="242">
        <f t="shared" si="75"/>
        <v>800</v>
      </c>
      <c r="BN135" s="242">
        <f t="shared" si="75"/>
        <v>800</v>
      </c>
      <c r="BO135" s="242">
        <f t="shared" si="75"/>
        <v>800</v>
      </c>
      <c r="BP135" s="242">
        <f t="shared" si="75"/>
        <v>800</v>
      </c>
      <c r="BQ135" s="242">
        <f t="shared" si="74"/>
        <v>800</v>
      </c>
      <c r="BR135" s="242">
        <f t="shared" si="74"/>
        <v>800</v>
      </c>
      <c r="BS135" s="242">
        <f t="shared" si="74"/>
        <v>800</v>
      </c>
      <c r="BT135" s="242">
        <f t="shared" si="74"/>
        <v>800</v>
      </c>
      <c r="BU135" s="242">
        <f t="shared" si="74"/>
        <v>800</v>
      </c>
      <c r="BV135" s="242">
        <f t="shared" si="74"/>
        <v>800</v>
      </c>
      <c r="BW135" s="242">
        <f t="shared" si="74"/>
        <v>800</v>
      </c>
      <c r="BX135" s="242">
        <f t="shared" si="74"/>
        <v>800</v>
      </c>
      <c r="BY135" s="242">
        <f t="shared" si="74"/>
        <v>800</v>
      </c>
      <c r="BZ135" s="242">
        <f t="shared" si="74"/>
        <v>800</v>
      </c>
      <c r="CA135" s="242">
        <f t="shared" si="74"/>
        <v>800</v>
      </c>
      <c r="CB135" s="242">
        <f t="shared" si="74"/>
        <v>800</v>
      </c>
      <c r="CC135" s="242">
        <f t="shared" si="74"/>
        <v>800</v>
      </c>
      <c r="CD135" s="242">
        <f t="shared" si="74"/>
        <v>800</v>
      </c>
      <c r="CE135" s="242">
        <f t="shared" si="74"/>
        <v>800</v>
      </c>
      <c r="CF135" s="242">
        <f t="shared" si="74"/>
        <v>800</v>
      </c>
      <c r="CG135" s="242">
        <f t="shared" si="74"/>
        <v>800</v>
      </c>
      <c r="CH135" s="242">
        <f t="shared" si="74"/>
        <v>800</v>
      </c>
      <c r="CI135" s="242">
        <f t="shared" si="74"/>
        <v>800</v>
      </c>
      <c r="CJ135" s="242">
        <f t="shared" si="74"/>
        <v>800</v>
      </c>
      <c r="CK135" s="242">
        <f t="shared" si="74"/>
        <v>800</v>
      </c>
      <c r="CL135" s="242">
        <f t="shared" si="74"/>
        <v>800</v>
      </c>
      <c r="CM135" s="242">
        <f t="shared" si="74"/>
        <v>800</v>
      </c>
      <c r="CN135" s="242">
        <f t="shared" si="74"/>
        <v>800</v>
      </c>
      <c r="CO135" s="242">
        <f t="shared" si="74"/>
        <v>800</v>
      </c>
      <c r="CP135" s="242">
        <f t="shared" si="74"/>
        <v>800</v>
      </c>
      <c r="CQ135" s="242">
        <f t="shared" si="74"/>
        <v>800</v>
      </c>
      <c r="CR135" s="242">
        <f t="shared" si="74"/>
        <v>800</v>
      </c>
      <c r="CS135" s="242">
        <f t="shared" si="74"/>
        <v>800</v>
      </c>
      <c r="CT135" s="242">
        <f t="shared" si="74"/>
        <v>800</v>
      </c>
      <c r="CU135" s="242">
        <f t="shared" si="74"/>
        <v>800</v>
      </c>
      <c r="CV135" s="242">
        <f t="shared" si="74"/>
        <v>800</v>
      </c>
    </row>
    <row r="136" spans="1:113" outlineLevel="1" x14ac:dyDescent="0.3">
      <c r="A136" s="290"/>
      <c r="B136" s="154">
        <v>26</v>
      </c>
      <c r="C136" s="242" t="s">
        <v>442</v>
      </c>
      <c r="D136" s="143" t="s">
        <v>443</v>
      </c>
      <c r="E136" s="242">
        <f t="shared" si="75"/>
        <v>800</v>
      </c>
      <c r="F136" s="242">
        <f t="shared" si="75"/>
        <v>800</v>
      </c>
      <c r="G136" s="242">
        <f t="shared" si="75"/>
        <v>800</v>
      </c>
      <c r="H136" s="242">
        <f t="shared" si="75"/>
        <v>800</v>
      </c>
      <c r="I136" s="242">
        <f t="shared" si="75"/>
        <v>800</v>
      </c>
      <c r="J136" s="242">
        <f t="shared" si="75"/>
        <v>800</v>
      </c>
      <c r="K136" s="242">
        <f t="shared" si="75"/>
        <v>800</v>
      </c>
      <c r="L136" s="242">
        <f t="shared" si="75"/>
        <v>800</v>
      </c>
      <c r="M136" s="242">
        <f t="shared" si="75"/>
        <v>800</v>
      </c>
      <c r="N136" s="242">
        <f t="shared" si="75"/>
        <v>800</v>
      </c>
      <c r="O136" s="242">
        <f t="shared" si="75"/>
        <v>800</v>
      </c>
      <c r="P136" s="242">
        <f t="shared" si="75"/>
        <v>800</v>
      </c>
      <c r="Q136" s="242">
        <f t="shared" si="75"/>
        <v>800</v>
      </c>
      <c r="R136" s="242">
        <f t="shared" si="75"/>
        <v>800</v>
      </c>
      <c r="S136" s="242">
        <f t="shared" si="75"/>
        <v>800</v>
      </c>
      <c r="T136" s="242">
        <f t="shared" si="75"/>
        <v>800</v>
      </c>
      <c r="U136" s="242">
        <f t="shared" si="75"/>
        <v>800</v>
      </c>
      <c r="V136" s="242">
        <f t="shared" si="75"/>
        <v>800</v>
      </c>
      <c r="W136" s="242">
        <f t="shared" si="75"/>
        <v>800</v>
      </c>
      <c r="X136" s="242">
        <f t="shared" si="75"/>
        <v>800</v>
      </c>
      <c r="Y136" s="242">
        <f t="shared" si="75"/>
        <v>800</v>
      </c>
      <c r="Z136" s="242">
        <f t="shared" si="75"/>
        <v>800</v>
      </c>
      <c r="AA136" s="242">
        <f t="shared" si="75"/>
        <v>800</v>
      </c>
      <c r="AB136" s="242">
        <f t="shared" si="75"/>
        <v>800</v>
      </c>
      <c r="AC136" s="242">
        <f t="shared" si="75"/>
        <v>800</v>
      </c>
      <c r="AD136" s="242">
        <f t="shared" si="75"/>
        <v>800</v>
      </c>
      <c r="AE136" s="242">
        <f t="shared" si="75"/>
        <v>800</v>
      </c>
      <c r="AF136" s="242">
        <f t="shared" si="75"/>
        <v>800</v>
      </c>
      <c r="AG136" s="242">
        <f t="shared" si="75"/>
        <v>800</v>
      </c>
      <c r="AH136" s="242">
        <f t="shared" si="75"/>
        <v>800</v>
      </c>
      <c r="AI136" s="242">
        <f t="shared" si="75"/>
        <v>800</v>
      </c>
      <c r="AJ136" s="242">
        <f t="shared" si="75"/>
        <v>800</v>
      </c>
      <c r="AK136" s="242">
        <f t="shared" si="75"/>
        <v>800</v>
      </c>
      <c r="AL136" s="242">
        <f t="shared" si="75"/>
        <v>800</v>
      </c>
      <c r="AM136" s="242">
        <f t="shared" si="75"/>
        <v>800</v>
      </c>
      <c r="AN136" s="242">
        <f t="shared" si="75"/>
        <v>800</v>
      </c>
      <c r="AO136" s="242">
        <f t="shared" si="75"/>
        <v>800</v>
      </c>
      <c r="AP136" s="242">
        <f t="shared" si="75"/>
        <v>800</v>
      </c>
      <c r="AQ136" s="242">
        <f t="shared" si="75"/>
        <v>800</v>
      </c>
      <c r="AR136" s="242">
        <f t="shared" si="75"/>
        <v>800</v>
      </c>
      <c r="AS136" s="242">
        <f t="shared" si="75"/>
        <v>800</v>
      </c>
      <c r="AT136" s="242">
        <f t="shared" si="75"/>
        <v>800</v>
      </c>
      <c r="AU136" s="242">
        <f t="shared" si="75"/>
        <v>800</v>
      </c>
      <c r="AV136" s="242">
        <f t="shared" si="75"/>
        <v>800</v>
      </c>
      <c r="AW136" s="242">
        <f t="shared" si="75"/>
        <v>800</v>
      </c>
      <c r="AX136" s="242">
        <f t="shared" si="75"/>
        <v>800</v>
      </c>
      <c r="AY136" s="242">
        <f t="shared" si="75"/>
        <v>800</v>
      </c>
      <c r="AZ136" s="242">
        <f t="shared" si="75"/>
        <v>800</v>
      </c>
      <c r="BA136" s="242">
        <f t="shared" si="75"/>
        <v>800</v>
      </c>
      <c r="BB136" s="242">
        <f t="shared" si="75"/>
        <v>800</v>
      </c>
      <c r="BC136" s="242">
        <f t="shared" si="75"/>
        <v>800</v>
      </c>
      <c r="BD136" s="242">
        <f t="shared" si="75"/>
        <v>800</v>
      </c>
      <c r="BE136" s="242">
        <f t="shared" si="75"/>
        <v>800</v>
      </c>
      <c r="BF136" s="242">
        <f t="shared" si="75"/>
        <v>800</v>
      </c>
      <c r="BG136" s="242">
        <f t="shared" si="75"/>
        <v>800</v>
      </c>
      <c r="BH136" s="242">
        <f t="shared" si="75"/>
        <v>800</v>
      </c>
      <c r="BI136" s="242">
        <f t="shared" si="75"/>
        <v>800</v>
      </c>
      <c r="BJ136" s="242">
        <f t="shared" si="75"/>
        <v>800</v>
      </c>
      <c r="BK136" s="242">
        <f t="shared" si="75"/>
        <v>800</v>
      </c>
      <c r="BL136" s="242">
        <f t="shared" si="75"/>
        <v>800</v>
      </c>
      <c r="BM136" s="242">
        <f t="shared" si="75"/>
        <v>800</v>
      </c>
      <c r="BN136" s="242">
        <f t="shared" si="75"/>
        <v>800</v>
      </c>
      <c r="BO136" s="242">
        <f t="shared" si="75"/>
        <v>800</v>
      </c>
      <c r="BP136" s="242">
        <f t="shared" si="75"/>
        <v>800</v>
      </c>
      <c r="BQ136" s="242">
        <f t="shared" si="74"/>
        <v>800</v>
      </c>
      <c r="BR136" s="242">
        <f t="shared" si="74"/>
        <v>800</v>
      </c>
      <c r="BS136" s="242">
        <f t="shared" si="74"/>
        <v>800</v>
      </c>
      <c r="BT136" s="242">
        <f t="shared" si="74"/>
        <v>800</v>
      </c>
      <c r="BU136" s="242">
        <f t="shared" si="74"/>
        <v>800</v>
      </c>
      <c r="BV136" s="242">
        <f t="shared" si="74"/>
        <v>800</v>
      </c>
      <c r="BW136" s="242">
        <f t="shared" si="74"/>
        <v>800</v>
      </c>
      <c r="BX136" s="242">
        <f t="shared" si="74"/>
        <v>800</v>
      </c>
      <c r="BY136" s="242">
        <f t="shared" si="74"/>
        <v>800</v>
      </c>
      <c r="BZ136" s="242">
        <f t="shared" si="74"/>
        <v>800</v>
      </c>
      <c r="CA136" s="242">
        <f t="shared" si="74"/>
        <v>800</v>
      </c>
      <c r="CB136" s="242">
        <f t="shared" si="74"/>
        <v>800</v>
      </c>
      <c r="CC136" s="242">
        <f t="shared" si="74"/>
        <v>800</v>
      </c>
      <c r="CD136" s="242">
        <f t="shared" si="74"/>
        <v>800</v>
      </c>
      <c r="CE136" s="242">
        <f t="shared" si="74"/>
        <v>800</v>
      </c>
      <c r="CF136" s="242">
        <f t="shared" si="74"/>
        <v>800</v>
      </c>
      <c r="CG136" s="242">
        <f t="shared" si="74"/>
        <v>800</v>
      </c>
      <c r="CH136" s="242">
        <f t="shared" si="74"/>
        <v>800</v>
      </c>
      <c r="CI136" s="242">
        <f t="shared" si="74"/>
        <v>800</v>
      </c>
      <c r="CJ136" s="242">
        <f t="shared" si="74"/>
        <v>800</v>
      </c>
      <c r="CK136" s="242">
        <f t="shared" si="74"/>
        <v>800</v>
      </c>
      <c r="CL136" s="242">
        <f t="shared" si="74"/>
        <v>800</v>
      </c>
      <c r="CM136" s="242">
        <f t="shared" si="74"/>
        <v>800</v>
      </c>
      <c r="CN136" s="242">
        <f t="shared" si="74"/>
        <v>800</v>
      </c>
      <c r="CO136" s="242">
        <f t="shared" si="74"/>
        <v>800</v>
      </c>
      <c r="CP136" s="242">
        <f t="shared" si="74"/>
        <v>800</v>
      </c>
      <c r="CQ136" s="242">
        <f t="shared" si="74"/>
        <v>800</v>
      </c>
      <c r="CR136" s="242">
        <f t="shared" si="74"/>
        <v>800</v>
      </c>
      <c r="CS136" s="242">
        <f t="shared" si="74"/>
        <v>800</v>
      </c>
      <c r="CT136" s="242">
        <f t="shared" si="74"/>
        <v>800</v>
      </c>
      <c r="CU136" s="242">
        <f t="shared" si="74"/>
        <v>800</v>
      </c>
      <c r="CV136" s="242">
        <f t="shared" si="74"/>
        <v>800</v>
      </c>
    </row>
    <row r="137" spans="1:113" ht="12.75" customHeight="1" outlineLevel="1" x14ac:dyDescent="0.3">
      <c r="AA137" s="238"/>
      <c r="AB137" s="238"/>
      <c r="AC137" s="238"/>
      <c r="AD137" s="238"/>
      <c r="AE137" s="238"/>
      <c r="AF137" s="238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8"/>
      <c r="AX137" s="238"/>
      <c r="AY137" s="238"/>
      <c r="AZ137" s="238"/>
      <c r="BA137" s="238"/>
      <c r="BB137" s="238"/>
      <c r="BC137" s="238"/>
      <c r="BD137" s="238"/>
      <c r="BE137" s="238"/>
      <c r="BF137" s="238"/>
      <c r="BG137" s="238"/>
      <c r="BH137" s="238"/>
      <c r="BI137" s="238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  <c r="CO137" s="238"/>
      <c r="CP137" s="238"/>
      <c r="CQ137" s="238"/>
      <c r="CR137" s="238"/>
      <c r="CS137" s="238"/>
      <c r="CT137" s="238"/>
      <c r="CU137" s="238"/>
      <c r="CV137" s="238"/>
    </row>
    <row r="138" spans="1:113" outlineLevel="1" x14ac:dyDescent="0.3">
      <c r="C138" s="242" t="s">
        <v>515</v>
      </c>
      <c r="D138" s="143" t="s">
        <v>443</v>
      </c>
      <c r="E138" s="242">
        <f>SUM(E111:E136)</f>
        <v>20800</v>
      </c>
      <c r="F138" s="242">
        <f t="shared" ref="F138:BQ138" si="76">SUM(F111:F136)</f>
        <v>20800</v>
      </c>
      <c r="G138" s="242">
        <f t="shared" si="76"/>
        <v>20800</v>
      </c>
      <c r="H138" s="242">
        <f t="shared" si="76"/>
        <v>20800</v>
      </c>
      <c r="I138" s="242">
        <f t="shared" si="76"/>
        <v>20800</v>
      </c>
      <c r="J138" s="242">
        <f t="shared" si="76"/>
        <v>20800</v>
      </c>
      <c r="K138" s="242">
        <f t="shared" si="76"/>
        <v>20800</v>
      </c>
      <c r="L138" s="242">
        <f t="shared" si="76"/>
        <v>20800</v>
      </c>
      <c r="M138" s="242">
        <f t="shared" si="76"/>
        <v>20800</v>
      </c>
      <c r="N138" s="242">
        <f t="shared" si="76"/>
        <v>20800</v>
      </c>
      <c r="O138" s="242">
        <f t="shared" si="76"/>
        <v>20800</v>
      </c>
      <c r="P138" s="242">
        <f>SUM(P111:P136)</f>
        <v>20800</v>
      </c>
      <c r="Q138" s="242">
        <f t="shared" si="76"/>
        <v>20800</v>
      </c>
      <c r="R138" s="242">
        <f t="shared" si="76"/>
        <v>20800</v>
      </c>
      <c r="S138" s="242">
        <f t="shared" si="76"/>
        <v>20800</v>
      </c>
      <c r="T138" s="242">
        <f t="shared" si="76"/>
        <v>20800</v>
      </c>
      <c r="U138" s="242">
        <f t="shared" si="76"/>
        <v>20800</v>
      </c>
      <c r="V138" s="242">
        <f t="shared" si="76"/>
        <v>20800</v>
      </c>
      <c r="W138" s="242">
        <f t="shared" si="76"/>
        <v>20800</v>
      </c>
      <c r="X138" s="242">
        <f t="shared" si="76"/>
        <v>20800</v>
      </c>
      <c r="Y138" s="242">
        <f t="shared" si="76"/>
        <v>20800</v>
      </c>
      <c r="Z138" s="242">
        <f t="shared" si="76"/>
        <v>20800</v>
      </c>
      <c r="AA138" s="242">
        <f t="shared" si="76"/>
        <v>20800</v>
      </c>
      <c r="AB138" s="242">
        <f t="shared" si="76"/>
        <v>20800</v>
      </c>
      <c r="AC138" s="242">
        <f t="shared" si="76"/>
        <v>20800</v>
      </c>
      <c r="AD138" s="242">
        <f t="shared" si="76"/>
        <v>20800</v>
      </c>
      <c r="AE138" s="242">
        <f t="shared" si="76"/>
        <v>20800</v>
      </c>
      <c r="AF138" s="242">
        <f t="shared" si="76"/>
        <v>20800</v>
      </c>
      <c r="AG138" s="242">
        <f t="shared" si="76"/>
        <v>20800</v>
      </c>
      <c r="AH138" s="242">
        <f t="shared" si="76"/>
        <v>20800</v>
      </c>
      <c r="AI138" s="242">
        <f t="shared" si="76"/>
        <v>20800</v>
      </c>
      <c r="AJ138" s="242">
        <f t="shared" si="76"/>
        <v>20800</v>
      </c>
      <c r="AK138" s="242">
        <f t="shared" si="76"/>
        <v>20800</v>
      </c>
      <c r="AL138" s="242">
        <f t="shared" si="76"/>
        <v>20800</v>
      </c>
      <c r="AM138" s="242">
        <f t="shared" si="76"/>
        <v>20800</v>
      </c>
      <c r="AN138" s="242">
        <f t="shared" si="76"/>
        <v>20800</v>
      </c>
      <c r="AO138" s="242">
        <f t="shared" si="76"/>
        <v>20800</v>
      </c>
      <c r="AP138" s="242">
        <f t="shared" si="76"/>
        <v>20800</v>
      </c>
      <c r="AQ138" s="242">
        <f t="shared" si="76"/>
        <v>20800</v>
      </c>
      <c r="AR138" s="242">
        <f t="shared" si="76"/>
        <v>20800</v>
      </c>
      <c r="AS138" s="242">
        <f t="shared" si="76"/>
        <v>20800</v>
      </c>
      <c r="AT138" s="242">
        <f t="shared" si="76"/>
        <v>20800</v>
      </c>
      <c r="AU138" s="242">
        <f t="shared" si="76"/>
        <v>20800</v>
      </c>
      <c r="AV138" s="242">
        <f t="shared" si="76"/>
        <v>20800</v>
      </c>
      <c r="AW138" s="242">
        <f t="shared" si="76"/>
        <v>20800</v>
      </c>
      <c r="AX138" s="242">
        <f t="shared" si="76"/>
        <v>20800</v>
      </c>
      <c r="AY138" s="242">
        <f t="shared" si="76"/>
        <v>20800</v>
      </c>
      <c r="AZ138" s="242">
        <f t="shared" si="76"/>
        <v>20800</v>
      </c>
      <c r="BA138" s="242">
        <f t="shared" si="76"/>
        <v>20800</v>
      </c>
      <c r="BB138" s="242">
        <f t="shared" si="76"/>
        <v>20800</v>
      </c>
      <c r="BC138" s="242">
        <f t="shared" si="76"/>
        <v>20800</v>
      </c>
      <c r="BD138" s="242">
        <f t="shared" si="76"/>
        <v>20800</v>
      </c>
      <c r="BE138" s="242">
        <f t="shared" si="76"/>
        <v>20800</v>
      </c>
      <c r="BF138" s="242">
        <f t="shared" si="76"/>
        <v>20800</v>
      </c>
      <c r="BG138" s="242">
        <f t="shared" si="76"/>
        <v>20800</v>
      </c>
      <c r="BH138" s="242">
        <f t="shared" si="76"/>
        <v>20800</v>
      </c>
      <c r="BI138" s="242">
        <f t="shared" si="76"/>
        <v>20800</v>
      </c>
      <c r="BJ138" s="242">
        <f t="shared" si="76"/>
        <v>20800</v>
      </c>
      <c r="BK138" s="242">
        <f t="shared" si="76"/>
        <v>20800</v>
      </c>
      <c r="BL138" s="242">
        <f t="shared" si="76"/>
        <v>20800</v>
      </c>
      <c r="BM138" s="242">
        <f t="shared" si="76"/>
        <v>20800</v>
      </c>
      <c r="BN138" s="242">
        <f t="shared" si="76"/>
        <v>20800</v>
      </c>
      <c r="BO138" s="242">
        <f t="shared" si="76"/>
        <v>20800</v>
      </c>
      <c r="BP138" s="242">
        <f t="shared" si="76"/>
        <v>20800</v>
      </c>
      <c r="BQ138" s="242">
        <f t="shared" si="76"/>
        <v>20800</v>
      </c>
      <c r="BR138" s="242">
        <f t="shared" ref="BR138:CV138" si="77">SUM(BR111:BR136)</f>
        <v>20800</v>
      </c>
      <c r="BS138" s="242">
        <f t="shared" si="77"/>
        <v>20800</v>
      </c>
      <c r="BT138" s="242">
        <f t="shared" si="77"/>
        <v>20800</v>
      </c>
      <c r="BU138" s="242">
        <f t="shared" si="77"/>
        <v>20800</v>
      </c>
      <c r="BV138" s="242">
        <f t="shared" si="77"/>
        <v>20800</v>
      </c>
      <c r="BW138" s="242">
        <f t="shared" si="77"/>
        <v>20800</v>
      </c>
      <c r="BX138" s="242">
        <f t="shared" si="77"/>
        <v>20800</v>
      </c>
      <c r="BY138" s="242">
        <f t="shared" si="77"/>
        <v>20800</v>
      </c>
      <c r="BZ138" s="242">
        <f t="shared" si="77"/>
        <v>20800</v>
      </c>
      <c r="CA138" s="242">
        <f t="shared" si="77"/>
        <v>20800</v>
      </c>
      <c r="CB138" s="242">
        <f t="shared" si="77"/>
        <v>20800</v>
      </c>
      <c r="CC138" s="242">
        <f t="shared" si="77"/>
        <v>20800</v>
      </c>
      <c r="CD138" s="242">
        <f t="shared" si="77"/>
        <v>20800</v>
      </c>
      <c r="CE138" s="242">
        <f t="shared" si="77"/>
        <v>20800</v>
      </c>
      <c r="CF138" s="242">
        <f t="shared" si="77"/>
        <v>20800</v>
      </c>
      <c r="CG138" s="242">
        <f t="shared" si="77"/>
        <v>20800</v>
      </c>
      <c r="CH138" s="242">
        <f t="shared" si="77"/>
        <v>20800</v>
      </c>
      <c r="CI138" s="242">
        <f t="shared" si="77"/>
        <v>20800</v>
      </c>
      <c r="CJ138" s="242">
        <f t="shared" si="77"/>
        <v>20800</v>
      </c>
      <c r="CK138" s="242">
        <f t="shared" si="77"/>
        <v>20800</v>
      </c>
      <c r="CL138" s="242">
        <f t="shared" si="77"/>
        <v>20800</v>
      </c>
      <c r="CM138" s="242">
        <f t="shared" si="77"/>
        <v>20800</v>
      </c>
      <c r="CN138" s="242">
        <f t="shared" si="77"/>
        <v>20800</v>
      </c>
      <c r="CO138" s="242">
        <f t="shared" si="77"/>
        <v>20800</v>
      </c>
      <c r="CP138" s="242">
        <f t="shared" si="77"/>
        <v>20800</v>
      </c>
      <c r="CQ138" s="242">
        <f t="shared" si="77"/>
        <v>20800</v>
      </c>
      <c r="CR138" s="242">
        <f t="shared" si="77"/>
        <v>20800</v>
      </c>
      <c r="CS138" s="242">
        <f t="shared" si="77"/>
        <v>20800</v>
      </c>
      <c r="CT138" s="242">
        <f t="shared" si="77"/>
        <v>20800</v>
      </c>
      <c r="CU138" s="242">
        <f t="shared" si="77"/>
        <v>20800</v>
      </c>
      <c r="CV138" s="242">
        <f t="shared" si="77"/>
        <v>20800</v>
      </c>
      <c r="CW138" s="63" t="s">
        <v>513</v>
      </c>
      <c r="CX138" s="63"/>
    </row>
    <row r="139" spans="1:113" outlineLevel="1" x14ac:dyDescent="0.3">
      <c r="C139" s="242" t="s">
        <v>516</v>
      </c>
      <c r="D139" s="143" t="s">
        <v>443</v>
      </c>
      <c r="E139" s="242">
        <f>+E138</f>
        <v>20800</v>
      </c>
      <c r="F139" s="242">
        <f>(E138+F138)/2</f>
        <v>20800</v>
      </c>
      <c r="G139" s="242">
        <f t="shared" ref="G139:BR139" si="78">(F138+G138)/2</f>
        <v>20800</v>
      </c>
      <c r="H139" s="242">
        <f t="shared" si="78"/>
        <v>20800</v>
      </c>
      <c r="I139" s="242">
        <f t="shared" si="78"/>
        <v>20800</v>
      </c>
      <c r="J139" s="242">
        <f t="shared" si="78"/>
        <v>20800</v>
      </c>
      <c r="K139" s="242">
        <f t="shared" si="78"/>
        <v>20800</v>
      </c>
      <c r="L139" s="242">
        <f t="shared" si="78"/>
        <v>20800</v>
      </c>
      <c r="M139" s="242">
        <f t="shared" si="78"/>
        <v>20800</v>
      </c>
      <c r="N139" s="242">
        <f t="shared" si="78"/>
        <v>20800</v>
      </c>
      <c r="O139" s="242">
        <f t="shared" si="78"/>
        <v>20800</v>
      </c>
      <c r="P139" s="242">
        <f t="shared" si="78"/>
        <v>20800</v>
      </c>
      <c r="Q139" s="242">
        <f t="shared" si="78"/>
        <v>20800</v>
      </c>
      <c r="R139" s="242">
        <f t="shared" si="78"/>
        <v>20800</v>
      </c>
      <c r="S139" s="242">
        <f t="shared" si="78"/>
        <v>20800</v>
      </c>
      <c r="T139" s="242">
        <f t="shared" si="78"/>
        <v>20800</v>
      </c>
      <c r="U139" s="242">
        <f t="shared" si="78"/>
        <v>20800</v>
      </c>
      <c r="V139" s="242">
        <f t="shared" si="78"/>
        <v>20800</v>
      </c>
      <c r="W139" s="242">
        <f t="shared" si="78"/>
        <v>20800</v>
      </c>
      <c r="X139" s="242">
        <f t="shared" si="78"/>
        <v>20800</v>
      </c>
      <c r="Y139" s="242">
        <f t="shared" si="78"/>
        <v>20800</v>
      </c>
      <c r="Z139" s="242">
        <f t="shared" si="78"/>
        <v>20800</v>
      </c>
      <c r="AA139" s="242">
        <f t="shared" si="78"/>
        <v>20800</v>
      </c>
      <c r="AB139" s="242">
        <f t="shared" si="78"/>
        <v>20800</v>
      </c>
      <c r="AC139" s="242">
        <f t="shared" si="78"/>
        <v>20800</v>
      </c>
      <c r="AD139" s="242">
        <f t="shared" si="78"/>
        <v>20800</v>
      </c>
      <c r="AE139" s="242">
        <f t="shared" si="78"/>
        <v>20800</v>
      </c>
      <c r="AF139" s="242">
        <f t="shared" si="78"/>
        <v>20800</v>
      </c>
      <c r="AG139" s="242">
        <f t="shared" si="78"/>
        <v>20800</v>
      </c>
      <c r="AH139" s="242">
        <f t="shared" si="78"/>
        <v>20800</v>
      </c>
      <c r="AI139" s="242">
        <f t="shared" si="78"/>
        <v>20800</v>
      </c>
      <c r="AJ139" s="242">
        <f t="shared" si="78"/>
        <v>20800</v>
      </c>
      <c r="AK139" s="242">
        <f t="shared" si="78"/>
        <v>20800</v>
      </c>
      <c r="AL139" s="242">
        <f t="shared" si="78"/>
        <v>20800</v>
      </c>
      <c r="AM139" s="242">
        <f t="shared" si="78"/>
        <v>20800</v>
      </c>
      <c r="AN139" s="242">
        <f t="shared" si="78"/>
        <v>20800</v>
      </c>
      <c r="AO139" s="242">
        <f t="shared" si="78"/>
        <v>20800</v>
      </c>
      <c r="AP139" s="242">
        <f t="shared" si="78"/>
        <v>20800</v>
      </c>
      <c r="AQ139" s="242">
        <f t="shared" si="78"/>
        <v>20800</v>
      </c>
      <c r="AR139" s="242">
        <f t="shared" si="78"/>
        <v>20800</v>
      </c>
      <c r="AS139" s="242">
        <f t="shared" si="78"/>
        <v>20800</v>
      </c>
      <c r="AT139" s="242">
        <f t="shared" si="78"/>
        <v>20800</v>
      </c>
      <c r="AU139" s="242">
        <f t="shared" si="78"/>
        <v>20800</v>
      </c>
      <c r="AV139" s="242">
        <f t="shared" si="78"/>
        <v>20800</v>
      </c>
      <c r="AW139" s="242">
        <f t="shared" si="78"/>
        <v>20800</v>
      </c>
      <c r="AX139" s="242">
        <f t="shared" si="78"/>
        <v>20800</v>
      </c>
      <c r="AY139" s="242">
        <f t="shared" si="78"/>
        <v>20800</v>
      </c>
      <c r="AZ139" s="242">
        <f t="shared" si="78"/>
        <v>20800</v>
      </c>
      <c r="BA139" s="242">
        <f t="shared" si="78"/>
        <v>20800</v>
      </c>
      <c r="BB139" s="242">
        <f t="shared" si="78"/>
        <v>20800</v>
      </c>
      <c r="BC139" s="242">
        <f t="shared" si="78"/>
        <v>20800</v>
      </c>
      <c r="BD139" s="242">
        <f t="shared" si="78"/>
        <v>20800</v>
      </c>
      <c r="BE139" s="242">
        <f t="shared" si="78"/>
        <v>20800</v>
      </c>
      <c r="BF139" s="242">
        <f t="shared" si="78"/>
        <v>20800</v>
      </c>
      <c r="BG139" s="242">
        <f t="shared" si="78"/>
        <v>20800</v>
      </c>
      <c r="BH139" s="242">
        <f t="shared" si="78"/>
        <v>20800</v>
      </c>
      <c r="BI139" s="242">
        <f t="shared" si="78"/>
        <v>20800</v>
      </c>
      <c r="BJ139" s="242">
        <f t="shared" si="78"/>
        <v>20800</v>
      </c>
      <c r="BK139" s="242">
        <f t="shared" si="78"/>
        <v>20800</v>
      </c>
      <c r="BL139" s="242">
        <f t="shared" si="78"/>
        <v>20800</v>
      </c>
      <c r="BM139" s="242">
        <f t="shared" si="78"/>
        <v>20800</v>
      </c>
      <c r="BN139" s="242">
        <f t="shared" si="78"/>
        <v>20800</v>
      </c>
      <c r="BO139" s="242">
        <f t="shared" si="78"/>
        <v>20800</v>
      </c>
      <c r="BP139" s="242">
        <f t="shared" si="78"/>
        <v>20800</v>
      </c>
      <c r="BQ139" s="242">
        <f t="shared" si="78"/>
        <v>20800</v>
      </c>
      <c r="BR139" s="242">
        <f t="shared" si="78"/>
        <v>20800</v>
      </c>
      <c r="BS139" s="242">
        <f t="shared" ref="BS139:CV139" si="79">(BR138+BS138)/2</f>
        <v>20800</v>
      </c>
      <c r="BT139" s="242">
        <f t="shared" si="79"/>
        <v>20800</v>
      </c>
      <c r="BU139" s="242">
        <f t="shared" si="79"/>
        <v>20800</v>
      </c>
      <c r="BV139" s="242">
        <f t="shared" si="79"/>
        <v>20800</v>
      </c>
      <c r="BW139" s="242">
        <f t="shared" si="79"/>
        <v>20800</v>
      </c>
      <c r="BX139" s="242">
        <f t="shared" si="79"/>
        <v>20800</v>
      </c>
      <c r="BY139" s="242">
        <f t="shared" si="79"/>
        <v>20800</v>
      </c>
      <c r="BZ139" s="242">
        <f t="shared" si="79"/>
        <v>20800</v>
      </c>
      <c r="CA139" s="242">
        <f t="shared" si="79"/>
        <v>20800</v>
      </c>
      <c r="CB139" s="242">
        <f t="shared" si="79"/>
        <v>20800</v>
      </c>
      <c r="CC139" s="242">
        <f t="shared" si="79"/>
        <v>20800</v>
      </c>
      <c r="CD139" s="242">
        <f t="shared" si="79"/>
        <v>20800</v>
      </c>
      <c r="CE139" s="242">
        <f t="shared" si="79"/>
        <v>20800</v>
      </c>
      <c r="CF139" s="242">
        <f t="shared" si="79"/>
        <v>20800</v>
      </c>
      <c r="CG139" s="242">
        <f t="shared" si="79"/>
        <v>20800</v>
      </c>
      <c r="CH139" s="242">
        <f t="shared" si="79"/>
        <v>20800</v>
      </c>
      <c r="CI139" s="242">
        <f t="shared" si="79"/>
        <v>20800</v>
      </c>
      <c r="CJ139" s="242">
        <f t="shared" si="79"/>
        <v>20800</v>
      </c>
      <c r="CK139" s="242">
        <f t="shared" si="79"/>
        <v>20800</v>
      </c>
      <c r="CL139" s="242">
        <f t="shared" si="79"/>
        <v>20800</v>
      </c>
      <c r="CM139" s="242">
        <f t="shared" si="79"/>
        <v>20800</v>
      </c>
      <c r="CN139" s="242">
        <f t="shared" si="79"/>
        <v>20800</v>
      </c>
      <c r="CO139" s="242">
        <f t="shared" si="79"/>
        <v>20800</v>
      </c>
      <c r="CP139" s="242">
        <f t="shared" si="79"/>
        <v>20800</v>
      </c>
      <c r="CQ139" s="242">
        <f t="shared" si="79"/>
        <v>20800</v>
      </c>
      <c r="CR139" s="242">
        <f t="shared" si="79"/>
        <v>20800</v>
      </c>
      <c r="CS139" s="242">
        <f t="shared" si="79"/>
        <v>20800</v>
      </c>
      <c r="CT139" s="242">
        <f t="shared" si="79"/>
        <v>20800</v>
      </c>
      <c r="CU139" s="242">
        <f t="shared" si="79"/>
        <v>20800</v>
      </c>
      <c r="CV139" s="242">
        <f t="shared" si="79"/>
        <v>20800</v>
      </c>
      <c r="CW139" s="63" t="s">
        <v>514</v>
      </c>
      <c r="CX139" s="63"/>
    </row>
    <row r="141" spans="1:113" ht="16.2" thickBot="1" x14ac:dyDescent="0.35">
      <c r="B141" s="76" t="s">
        <v>365</v>
      </c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  <c r="CI141" s="76"/>
      <c r="CJ141" s="76"/>
      <c r="CK141" s="76"/>
      <c r="CL141" s="76"/>
      <c r="CM141" s="76"/>
      <c r="CN141" s="76"/>
      <c r="CO141" s="76"/>
      <c r="CP141" s="76"/>
      <c r="CQ141" s="76"/>
      <c r="CR141" s="76"/>
      <c r="CS141" s="76"/>
      <c r="CT141" s="76"/>
      <c r="CU141" s="76"/>
      <c r="CV141" s="76"/>
      <c r="CW141" s="76"/>
      <c r="CX141" s="76"/>
      <c r="CY141" s="76"/>
      <c r="CZ141" s="76"/>
      <c r="DA141" s="76"/>
      <c r="DB141" s="76"/>
      <c r="DC141" s="76"/>
      <c r="DD141" s="76"/>
      <c r="DE141" s="76"/>
      <c r="DF141" s="76"/>
      <c r="DG141" s="76"/>
      <c r="DH141" s="76"/>
      <c r="DI141" s="76"/>
    </row>
    <row r="142" spans="1:113" outlineLevel="1" x14ac:dyDescent="0.3">
      <c r="E142" s="460">
        <f t="shared" ref="E142:BP142" si="80">LN(E143)</f>
        <v>0</v>
      </c>
      <c r="F142" s="460">
        <f t="shared" si="80"/>
        <v>0.69314718055994529</v>
      </c>
      <c r="G142" s="460">
        <f t="shared" si="80"/>
        <v>1.0986122886681098</v>
      </c>
      <c r="H142" s="460">
        <f t="shared" si="80"/>
        <v>1.3862943611198906</v>
      </c>
      <c r="I142" s="460">
        <f t="shared" si="80"/>
        <v>1.6094379124341003</v>
      </c>
      <c r="J142" s="460">
        <f t="shared" si="80"/>
        <v>1.791759469228055</v>
      </c>
      <c r="K142" s="460">
        <f t="shared" si="80"/>
        <v>1.9459101490553132</v>
      </c>
      <c r="L142" s="460">
        <f t="shared" si="80"/>
        <v>2.0794415416798357</v>
      </c>
      <c r="M142" s="460">
        <f t="shared" si="80"/>
        <v>2.1972245773362196</v>
      </c>
      <c r="N142" s="460">
        <f t="shared" si="80"/>
        <v>2.3025850929940459</v>
      </c>
      <c r="O142" s="460">
        <f t="shared" si="80"/>
        <v>2.3978952727983707</v>
      </c>
      <c r="P142" s="460">
        <f t="shared" si="80"/>
        <v>2.4849066497880004</v>
      </c>
      <c r="Q142" s="460">
        <f t="shared" si="80"/>
        <v>2.5649493574615367</v>
      </c>
      <c r="R142" s="460">
        <f t="shared" si="80"/>
        <v>2.6390573296152584</v>
      </c>
      <c r="S142" s="460">
        <f t="shared" si="80"/>
        <v>2.7080502011022101</v>
      </c>
      <c r="T142" s="460">
        <f t="shared" si="80"/>
        <v>2.7725887222397811</v>
      </c>
      <c r="U142" s="460">
        <f t="shared" si="80"/>
        <v>2.8332133440562162</v>
      </c>
      <c r="V142" s="460">
        <f t="shared" si="80"/>
        <v>2.8903717578961645</v>
      </c>
      <c r="W142" s="460">
        <f t="shared" si="80"/>
        <v>2.9444389791664403</v>
      </c>
      <c r="X142" s="460">
        <f t="shared" si="80"/>
        <v>2.9957322735539909</v>
      </c>
      <c r="Y142" s="460">
        <f t="shared" si="80"/>
        <v>3.044522437723423</v>
      </c>
      <c r="Z142" s="460">
        <f t="shared" si="80"/>
        <v>3.0910424533583161</v>
      </c>
      <c r="AA142" s="460">
        <f t="shared" si="80"/>
        <v>3.1354942159291497</v>
      </c>
      <c r="AB142" s="460">
        <f t="shared" si="80"/>
        <v>3.1780538303479458</v>
      </c>
      <c r="AC142" s="460">
        <f t="shared" si="80"/>
        <v>3.2188758248682006</v>
      </c>
      <c r="AD142" s="460">
        <f t="shared" si="80"/>
        <v>3.2580965380214821</v>
      </c>
      <c r="AE142" s="460">
        <f t="shared" si="80"/>
        <v>3.2958368660043291</v>
      </c>
      <c r="AF142" s="460">
        <f t="shared" si="80"/>
        <v>3.3322045101752038</v>
      </c>
      <c r="AG142" s="460">
        <f t="shared" si="80"/>
        <v>3.3672958299864741</v>
      </c>
      <c r="AH142" s="460">
        <f t="shared" si="80"/>
        <v>3.4011973816621555</v>
      </c>
      <c r="AI142" s="460">
        <f t="shared" si="80"/>
        <v>3.4339872044851463</v>
      </c>
      <c r="AJ142" s="460">
        <f t="shared" si="80"/>
        <v>3.4657359027997265</v>
      </c>
      <c r="AK142" s="460">
        <f t="shared" si="80"/>
        <v>3.4965075614664802</v>
      </c>
      <c r="AL142" s="460">
        <f t="shared" si="80"/>
        <v>3.5263605246161616</v>
      </c>
      <c r="AM142" s="460">
        <f t="shared" si="80"/>
        <v>3.5553480614894135</v>
      </c>
      <c r="AN142" s="460">
        <f t="shared" si="80"/>
        <v>3.5835189384561099</v>
      </c>
      <c r="AO142" s="460">
        <f t="shared" si="80"/>
        <v>3.6109179126442243</v>
      </c>
      <c r="AP142" s="460">
        <f t="shared" si="80"/>
        <v>3.6375861597263857</v>
      </c>
      <c r="AQ142" s="460">
        <f t="shared" si="80"/>
        <v>3.6635616461296463</v>
      </c>
      <c r="AR142" s="460">
        <f t="shared" si="80"/>
        <v>3.6888794541139363</v>
      </c>
      <c r="AS142" s="460">
        <f t="shared" si="80"/>
        <v>3.713572066704308</v>
      </c>
      <c r="AT142" s="460">
        <f t="shared" si="80"/>
        <v>3.7376696182833684</v>
      </c>
      <c r="AU142" s="460">
        <f t="shared" si="80"/>
        <v>3.7612001156935624</v>
      </c>
      <c r="AV142" s="460">
        <f t="shared" si="80"/>
        <v>3.784189633918261</v>
      </c>
      <c r="AW142" s="460">
        <f t="shared" si="80"/>
        <v>3.8066624897703196</v>
      </c>
      <c r="AX142" s="460">
        <f t="shared" si="80"/>
        <v>3.8286413964890951</v>
      </c>
      <c r="AY142" s="460">
        <f t="shared" si="80"/>
        <v>3.8501476017100584</v>
      </c>
      <c r="AZ142" s="460">
        <f t="shared" si="80"/>
        <v>3.8712010109078911</v>
      </c>
      <c r="BA142" s="460">
        <f t="shared" si="80"/>
        <v>3.8918202981106265</v>
      </c>
      <c r="BB142" s="460">
        <f t="shared" si="80"/>
        <v>3.912023005428146</v>
      </c>
      <c r="BC142" s="460">
        <f t="shared" si="80"/>
        <v>3.9318256327243257</v>
      </c>
      <c r="BD142" s="460">
        <f t="shared" si="80"/>
        <v>3.9512437185814275</v>
      </c>
      <c r="BE142" s="460">
        <f t="shared" si="80"/>
        <v>3.970291913552122</v>
      </c>
      <c r="BF142" s="460">
        <f t="shared" si="80"/>
        <v>3.9889840465642745</v>
      </c>
      <c r="BG142" s="460">
        <f t="shared" si="80"/>
        <v>4.0073331852324712</v>
      </c>
      <c r="BH142" s="460">
        <f t="shared" si="80"/>
        <v>4.0253516907351496</v>
      </c>
      <c r="BI142" s="460">
        <f t="shared" si="80"/>
        <v>4.0430512678345503</v>
      </c>
      <c r="BJ142" s="460">
        <f t="shared" si="80"/>
        <v>4.0604430105464191</v>
      </c>
      <c r="BK142" s="460">
        <f t="shared" si="80"/>
        <v>4.0775374439057197</v>
      </c>
      <c r="BL142" s="460">
        <f t="shared" si="80"/>
        <v>4.0943445622221004</v>
      </c>
      <c r="BM142" s="460">
        <f t="shared" si="80"/>
        <v>4.1108738641733114</v>
      </c>
      <c r="BN142" s="460">
        <f t="shared" si="80"/>
        <v>4.1271343850450917</v>
      </c>
      <c r="BO142" s="460">
        <f t="shared" si="80"/>
        <v>4.1431347263915326</v>
      </c>
      <c r="BP142" s="460">
        <f t="shared" si="80"/>
        <v>4.1588830833596715</v>
      </c>
      <c r="BQ142" s="460">
        <f t="shared" ref="BQ142:CU142" si="81">LN(BQ143)</f>
        <v>4.1743872698956368</v>
      </c>
      <c r="BR142" s="460">
        <f t="shared" si="81"/>
        <v>4.1896547420264252</v>
      </c>
      <c r="BS142" s="460">
        <f t="shared" si="81"/>
        <v>4.2046926193909657</v>
      </c>
      <c r="BT142" s="460">
        <f t="shared" si="81"/>
        <v>4.219507705176107</v>
      </c>
      <c r="BU142" s="460">
        <f t="shared" si="81"/>
        <v>4.2341065045972597</v>
      </c>
      <c r="BV142" s="460">
        <f t="shared" si="81"/>
        <v>4.2484952420493594</v>
      </c>
      <c r="BW142" s="460">
        <f t="shared" si="81"/>
        <v>4.2626798770413155</v>
      </c>
      <c r="BX142" s="460">
        <f t="shared" si="81"/>
        <v>4.2766661190160553</v>
      </c>
      <c r="BY142" s="460">
        <f t="shared" si="81"/>
        <v>4.290459441148391</v>
      </c>
      <c r="BZ142" s="460">
        <f t="shared" si="81"/>
        <v>4.3040650932041702</v>
      </c>
      <c r="CA142" s="460">
        <f t="shared" si="81"/>
        <v>4.3174881135363101</v>
      </c>
      <c r="CB142" s="460">
        <f t="shared" si="81"/>
        <v>4.3307333402863311</v>
      </c>
      <c r="CC142" s="460">
        <f t="shared" si="81"/>
        <v>4.3438054218536841</v>
      </c>
      <c r="CD142" s="460">
        <f t="shared" si="81"/>
        <v>4.3567088266895917</v>
      </c>
      <c r="CE142" s="460">
        <f t="shared" si="81"/>
        <v>4.3694478524670215</v>
      </c>
      <c r="CF142" s="460">
        <f t="shared" si="81"/>
        <v>4.3820266346738812</v>
      </c>
      <c r="CG142" s="460">
        <f t="shared" si="81"/>
        <v>4.3944491546724391</v>
      </c>
      <c r="CH142" s="460">
        <f t="shared" si="81"/>
        <v>4.4067192472642533</v>
      </c>
      <c r="CI142" s="460">
        <f t="shared" si="81"/>
        <v>4.4188406077965983</v>
      </c>
      <c r="CJ142" s="460">
        <f t="shared" si="81"/>
        <v>4.4308167988433134</v>
      </c>
      <c r="CK142" s="460">
        <f t="shared" si="81"/>
        <v>4.4426512564903167</v>
      </c>
      <c r="CL142" s="460">
        <f t="shared" si="81"/>
        <v>4.4543472962535073</v>
      </c>
      <c r="CM142" s="460">
        <f t="shared" si="81"/>
        <v>4.4659081186545837</v>
      </c>
      <c r="CN142" s="460">
        <f t="shared" si="81"/>
        <v>4.4773368144782069</v>
      </c>
      <c r="CO142" s="460">
        <f t="shared" si="81"/>
        <v>4.4886363697321396</v>
      </c>
      <c r="CP142" s="460">
        <f t="shared" si="81"/>
        <v>4.499809670330265</v>
      </c>
      <c r="CQ142" s="460">
        <f t="shared" si="81"/>
        <v>4.5108595065168497</v>
      </c>
      <c r="CR142" s="460">
        <f t="shared" si="81"/>
        <v>4.5217885770490405</v>
      </c>
      <c r="CS142" s="460">
        <f t="shared" si="81"/>
        <v>4.5325994931532563</v>
      </c>
      <c r="CT142" s="460">
        <f t="shared" si="81"/>
        <v>4.5432947822700038</v>
      </c>
      <c r="CU142" s="460">
        <f t="shared" si="81"/>
        <v>4.5538768916005408</v>
      </c>
      <c r="CV142" s="460">
        <f>LN(CV143)</f>
        <v>4.5643481914678361</v>
      </c>
    </row>
    <row r="143" spans="1:113" outlineLevel="1" x14ac:dyDescent="0.3">
      <c r="E143" s="460">
        <v>1</v>
      </c>
      <c r="F143" s="460">
        <v>2</v>
      </c>
      <c r="G143" s="460">
        <v>3</v>
      </c>
      <c r="H143" s="460">
        <v>4</v>
      </c>
      <c r="I143" s="460">
        <v>5</v>
      </c>
      <c r="J143" s="460">
        <v>6</v>
      </c>
      <c r="K143" s="460">
        <v>7</v>
      </c>
      <c r="L143" s="460">
        <v>8</v>
      </c>
      <c r="M143" s="460">
        <v>9</v>
      </c>
      <c r="N143" s="460">
        <v>10</v>
      </c>
      <c r="O143" s="460">
        <v>11</v>
      </c>
      <c r="P143" s="460">
        <v>12</v>
      </c>
      <c r="Q143" s="460">
        <v>13</v>
      </c>
      <c r="R143" s="460">
        <v>14</v>
      </c>
      <c r="S143" s="460">
        <v>15</v>
      </c>
      <c r="T143" s="460">
        <v>16</v>
      </c>
      <c r="U143" s="460">
        <v>17</v>
      </c>
      <c r="V143" s="460">
        <v>18</v>
      </c>
      <c r="W143" s="460">
        <v>19</v>
      </c>
      <c r="X143" s="460">
        <v>20</v>
      </c>
      <c r="Y143" s="460">
        <v>21</v>
      </c>
      <c r="Z143" s="460">
        <v>22</v>
      </c>
      <c r="AA143" s="460">
        <v>23</v>
      </c>
      <c r="AB143" s="460">
        <v>24</v>
      </c>
      <c r="AC143" s="460">
        <v>25</v>
      </c>
      <c r="AD143" s="460">
        <v>26</v>
      </c>
      <c r="AE143" s="460">
        <v>27</v>
      </c>
      <c r="AF143" s="460">
        <v>28</v>
      </c>
      <c r="AG143" s="460">
        <v>29</v>
      </c>
      <c r="AH143" s="460">
        <v>30</v>
      </c>
      <c r="AI143" s="460">
        <v>31</v>
      </c>
      <c r="AJ143" s="460">
        <v>32</v>
      </c>
      <c r="AK143" s="460">
        <v>33</v>
      </c>
      <c r="AL143" s="460">
        <v>34</v>
      </c>
      <c r="AM143" s="460">
        <v>35</v>
      </c>
      <c r="AN143" s="460">
        <v>36</v>
      </c>
      <c r="AO143" s="460">
        <v>37</v>
      </c>
      <c r="AP143" s="460">
        <v>38</v>
      </c>
      <c r="AQ143" s="460">
        <v>39</v>
      </c>
      <c r="AR143" s="460">
        <v>40</v>
      </c>
      <c r="AS143" s="460">
        <v>41</v>
      </c>
      <c r="AT143" s="460">
        <v>42</v>
      </c>
      <c r="AU143" s="460">
        <v>43</v>
      </c>
      <c r="AV143" s="460">
        <v>44</v>
      </c>
      <c r="AW143" s="460">
        <v>45</v>
      </c>
      <c r="AX143" s="460">
        <v>46</v>
      </c>
      <c r="AY143" s="460">
        <v>47</v>
      </c>
      <c r="AZ143" s="460">
        <v>48</v>
      </c>
      <c r="BA143" s="460">
        <v>49</v>
      </c>
      <c r="BB143" s="460">
        <v>50</v>
      </c>
      <c r="BC143" s="460">
        <v>51</v>
      </c>
      <c r="BD143" s="460">
        <v>52</v>
      </c>
      <c r="BE143" s="460">
        <v>53</v>
      </c>
      <c r="BF143" s="460">
        <v>54</v>
      </c>
      <c r="BG143" s="460">
        <v>55</v>
      </c>
      <c r="BH143" s="460">
        <v>56</v>
      </c>
      <c r="BI143" s="460">
        <v>57</v>
      </c>
      <c r="BJ143" s="460">
        <v>58</v>
      </c>
      <c r="BK143" s="460">
        <v>59</v>
      </c>
      <c r="BL143" s="460">
        <v>60</v>
      </c>
      <c r="BM143" s="460">
        <v>61</v>
      </c>
      <c r="BN143" s="460">
        <v>62</v>
      </c>
      <c r="BO143" s="460">
        <v>63</v>
      </c>
      <c r="BP143" s="460">
        <v>64</v>
      </c>
      <c r="BQ143" s="460">
        <v>65</v>
      </c>
      <c r="BR143" s="460">
        <v>66</v>
      </c>
      <c r="BS143" s="460">
        <v>67</v>
      </c>
      <c r="BT143" s="460">
        <v>68</v>
      </c>
      <c r="BU143" s="460">
        <v>69</v>
      </c>
      <c r="BV143" s="460">
        <v>70</v>
      </c>
      <c r="BW143" s="460">
        <v>71</v>
      </c>
      <c r="BX143" s="460">
        <v>72</v>
      </c>
      <c r="BY143" s="460">
        <v>73</v>
      </c>
      <c r="BZ143" s="460">
        <v>74</v>
      </c>
      <c r="CA143" s="460">
        <v>75</v>
      </c>
      <c r="CB143" s="460">
        <v>76</v>
      </c>
      <c r="CC143" s="460">
        <v>77</v>
      </c>
      <c r="CD143" s="460">
        <v>78</v>
      </c>
      <c r="CE143" s="460">
        <v>79</v>
      </c>
      <c r="CF143" s="460">
        <v>80</v>
      </c>
      <c r="CG143" s="460">
        <v>81</v>
      </c>
      <c r="CH143" s="460">
        <v>82</v>
      </c>
      <c r="CI143" s="460">
        <v>83</v>
      </c>
      <c r="CJ143" s="460">
        <v>84</v>
      </c>
      <c r="CK143" s="460">
        <v>85</v>
      </c>
      <c r="CL143" s="460">
        <v>86</v>
      </c>
      <c r="CM143" s="460">
        <v>87</v>
      </c>
      <c r="CN143" s="460">
        <v>88</v>
      </c>
      <c r="CO143" s="460">
        <v>89</v>
      </c>
      <c r="CP143" s="460">
        <v>90</v>
      </c>
      <c r="CQ143" s="460">
        <v>91</v>
      </c>
      <c r="CR143" s="460">
        <v>92</v>
      </c>
      <c r="CS143" s="460">
        <v>93</v>
      </c>
      <c r="CT143" s="460">
        <v>94</v>
      </c>
      <c r="CU143" s="460">
        <v>95</v>
      </c>
      <c r="CV143" s="460">
        <v>96</v>
      </c>
      <c r="CZ143" s="457" t="s">
        <v>85</v>
      </c>
      <c r="DA143" s="458"/>
      <c r="DB143" s="459"/>
      <c r="DC143" s="457" t="s">
        <v>1624</v>
      </c>
      <c r="DD143" s="458"/>
      <c r="DE143" s="459"/>
      <c r="DF143" s="457" t="s">
        <v>1625</v>
      </c>
      <c r="DG143" s="458"/>
      <c r="DH143" s="459"/>
    </row>
    <row r="144" spans="1:113" outlineLevel="1" x14ac:dyDescent="0.3">
      <c r="B144" s="69" t="s">
        <v>79</v>
      </c>
      <c r="C144" s="69" t="s">
        <v>195</v>
      </c>
      <c r="E144" s="69">
        <v>201401</v>
      </c>
      <c r="F144" s="69">
        <v>201402</v>
      </c>
      <c r="G144" s="69">
        <v>201403</v>
      </c>
      <c r="H144" s="69">
        <v>201404</v>
      </c>
      <c r="I144" s="69">
        <v>201405</v>
      </c>
      <c r="J144" s="69">
        <v>201406</v>
      </c>
      <c r="K144" s="69">
        <v>201407</v>
      </c>
      <c r="L144" s="69">
        <v>201408</v>
      </c>
      <c r="M144" s="69">
        <v>201409</v>
      </c>
      <c r="N144" s="69">
        <v>201410</v>
      </c>
      <c r="O144" s="69">
        <v>201411</v>
      </c>
      <c r="P144" s="69">
        <v>201412</v>
      </c>
      <c r="Q144" s="69">
        <v>201501</v>
      </c>
      <c r="R144" s="69">
        <v>201502</v>
      </c>
      <c r="S144" s="69">
        <v>201503</v>
      </c>
      <c r="T144" s="69">
        <v>201504</v>
      </c>
      <c r="U144" s="69">
        <v>201505</v>
      </c>
      <c r="V144" s="69">
        <v>201506</v>
      </c>
      <c r="W144" s="69">
        <v>201507</v>
      </c>
      <c r="X144" s="69">
        <v>201508</v>
      </c>
      <c r="Y144" s="69">
        <v>201509</v>
      </c>
      <c r="Z144" s="69">
        <v>201510</v>
      </c>
      <c r="AA144" s="69">
        <v>201511</v>
      </c>
      <c r="AB144" s="69">
        <v>201512</v>
      </c>
      <c r="AC144" s="69">
        <v>201601</v>
      </c>
      <c r="AD144" s="69">
        <v>201602</v>
      </c>
      <c r="AE144" s="69">
        <v>201603</v>
      </c>
      <c r="AF144" s="69">
        <v>201604</v>
      </c>
      <c r="AG144" s="69">
        <v>201605</v>
      </c>
      <c r="AH144" s="69">
        <v>201606</v>
      </c>
      <c r="AI144" s="69">
        <v>201607</v>
      </c>
      <c r="AJ144" s="69">
        <v>201608</v>
      </c>
      <c r="AK144" s="69">
        <v>201609</v>
      </c>
      <c r="AL144" s="69">
        <v>201610</v>
      </c>
      <c r="AM144" s="69">
        <v>201611</v>
      </c>
      <c r="AN144" s="69">
        <v>201612</v>
      </c>
      <c r="AO144" s="69">
        <v>201701</v>
      </c>
      <c r="AP144" s="69">
        <v>201702</v>
      </c>
      <c r="AQ144" s="69">
        <v>201703</v>
      </c>
      <c r="AR144" s="69">
        <v>201704</v>
      </c>
      <c r="AS144" s="69">
        <v>201705</v>
      </c>
      <c r="AT144" s="69">
        <v>201706</v>
      </c>
      <c r="AU144" s="69">
        <v>201707</v>
      </c>
      <c r="AV144" s="69">
        <v>201708</v>
      </c>
      <c r="AW144" s="69">
        <v>201709</v>
      </c>
      <c r="AX144" s="69">
        <v>201710</v>
      </c>
      <c r="AY144" s="69">
        <v>201711</v>
      </c>
      <c r="AZ144" s="69">
        <v>201712</v>
      </c>
      <c r="BA144" s="69">
        <v>201801</v>
      </c>
      <c r="BB144" s="69">
        <v>201802</v>
      </c>
      <c r="BC144" s="69">
        <v>201803</v>
      </c>
      <c r="BD144" s="69">
        <v>201804</v>
      </c>
      <c r="BE144" s="69">
        <v>201805</v>
      </c>
      <c r="BF144" s="69">
        <v>201806</v>
      </c>
      <c r="BG144" s="69">
        <v>201807</v>
      </c>
      <c r="BH144" s="69">
        <v>201808</v>
      </c>
      <c r="BI144" s="69">
        <v>201809</v>
      </c>
      <c r="BJ144" s="69">
        <v>201810</v>
      </c>
      <c r="BK144" s="69">
        <v>201811</v>
      </c>
      <c r="BL144" s="69">
        <v>201812</v>
      </c>
      <c r="BM144" s="69">
        <v>201901</v>
      </c>
      <c r="BN144" s="69">
        <v>201902</v>
      </c>
      <c r="BO144" s="69">
        <v>201903</v>
      </c>
      <c r="BP144" s="69">
        <v>201904</v>
      </c>
      <c r="BQ144" s="69">
        <v>201905</v>
      </c>
      <c r="BR144" s="69">
        <v>201906</v>
      </c>
      <c r="BS144" s="69">
        <v>201907</v>
      </c>
      <c r="BT144" s="69">
        <v>201908</v>
      </c>
      <c r="BU144" s="69">
        <v>201909</v>
      </c>
      <c r="BV144" s="69">
        <v>201910</v>
      </c>
      <c r="BW144" s="69">
        <v>201911</v>
      </c>
      <c r="BX144" s="69">
        <v>201912</v>
      </c>
      <c r="BY144" s="69">
        <v>202001</v>
      </c>
      <c r="BZ144" s="69">
        <v>202002</v>
      </c>
      <c r="CA144" s="69">
        <v>202003</v>
      </c>
      <c r="CB144" s="69">
        <v>202004</v>
      </c>
      <c r="CC144" s="69">
        <v>202005</v>
      </c>
      <c r="CD144" s="69">
        <v>202006</v>
      </c>
      <c r="CE144" s="69">
        <v>202007</v>
      </c>
      <c r="CF144" s="69">
        <v>202008</v>
      </c>
      <c r="CG144" s="69">
        <v>202009</v>
      </c>
      <c r="CH144" s="69">
        <v>202010</v>
      </c>
      <c r="CI144" s="69">
        <v>202011</v>
      </c>
      <c r="CJ144" s="69">
        <v>202012</v>
      </c>
      <c r="CK144" s="69">
        <v>202101</v>
      </c>
      <c r="CL144" s="69">
        <v>202102</v>
      </c>
      <c r="CM144" s="69">
        <v>202103</v>
      </c>
      <c r="CN144" s="69">
        <v>202104</v>
      </c>
      <c r="CO144" s="69">
        <v>202105</v>
      </c>
      <c r="CP144" s="69">
        <v>202106</v>
      </c>
      <c r="CQ144" s="69">
        <v>202107</v>
      </c>
      <c r="CR144" s="69">
        <v>202108</v>
      </c>
      <c r="CS144" s="69">
        <v>202109</v>
      </c>
      <c r="CT144" s="69">
        <v>202110</v>
      </c>
      <c r="CU144" s="69">
        <v>202111</v>
      </c>
      <c r="CV144" s="69">
        <v>202112</v>
      </c>
      <c r="CX144" s="69" t="s">
        <v>1720</v>
      </c>
      <c r="CY144" s="69" t="s">
        <v>1721</v>
      </c>
      <c r="CZ144" s="452" t="s">
        <v>1621</v>
      </c>
      <c r="DA144" s="452" t="s">
        <v>1622</v>
      </c>
      <c r="DB144" s="452" t="s">
        <v>1623</v>
      </c>
      <c r="DC144" s="452" t="s">
        <v>1621</v>
      </c>
      <c r="DD144" s="452" t="s">
        <v>1622</v>
      </c>
      <c r="DE144" s="452" t="s">
        <v>1623</v>
      </c>
      <c r="DF144" s="452" t="s">
        <v>1621</v>
      </c>
      <c r="DG144" s="452" t="s">
        <v>1622</v>
      </c>
      <c r="DH144" s="452" t="s">
        <v>1623</v>
      </c>
    </row>
    <row r="145" spans="2:112" outlineLevel="1" x14ac:dyDescent="0.3">
      <c r="B145" s="154">
        <v>1</v>
      </c>
      <c r="C145" s="242" t="s">
        <v>170</v>
      </c>
      <c r="D145" s="143" t="s">
        <v>443</v>
      </c>
      <c r="E145" s="506">
        <v>500</v>
      </c>
      <c r="F145" s="506">
        <v>500</v>
      </c>
      <c r="G145" s="506">
        <v>500</v>
      </c>
      <c r="H145" s="506">
        <v>500</v>
      </c>
      <c r="I145" s="506">
        <v>500</v>
      </c>
      <c r="J145" s="506">
        <v>500</v>
      </c>
      <c r="K145" s="506">
        <v>500</v>
      </c>
      <c r="L145" s="506">
        <v>500</v>
      </c>
      <c r="M145" s="506">
        <v>500</v>
      </c>
      <c r="N145" s="506">
        <v>500</v>
      </c>
      <c r="O145" s="506">
        <v>500</v>
      </c>
      <c r="P145" s="506">
        <v>500</v>
      </c>
      <c r="Q145" s="506">
        <v>500</v>
      </c>
      <c r="R145" s="506">
        <v>500</v>
      </c>
      <c r="S145" s="506">
        <v>500</v>
      </c>
      <c r="T145" s="506">
        <v>500</v>
      </c>
      <c r="U145" s="506">
        <v>500</v>
      </c>
      <c r="V145" s="506">
        <v>500</v>
      </c>
      <c r="W145" s="506">
        <v>500</v>
      </c>
      <c r="X145" s="506">
        <v>500</v>
      </c>
      <c r="Y145" s="506">
        <v>500</v>
      </c>
      <c r="Z145" s="506">
        <v>500</v>
      </c>
      <c r="AA145" s="506">
        <v>500</v>
      </c>
      <c r="AB145" s="506">
        <v>500</v>
      </c>
      <c r="AC145" s="506">
        <v>500</v>
      </c>
      <c r="AD145" s="506">
        <v>500</v>
      </c>
      <c r="AE145" s="506">
        <v>500</v>
      </c>
      <c r="AF145" s="506">
        <v>500</v>
      </c>
      <c r="AG145" s="506">
        <v>500</v>
      </c>
      <c r="AH145" s="506">
        <v>500</v>
      </c>
      <c r="AI145" s="506">
        <v>500</v>
      </c>
      <c r="AJ145" s="506">
        <v>500</v>
      </c>
      <c r="AK145" s="506">
        <v>500</v>
      </c>
      <c r="AL145" s="294">
        <v>500</v>
      </c>
      <c r="AM145" s="294">
        <v>500</v>
      </c>
      <c r="AN145" s="294">
        <v>500</v>
      </c>
      <c r="AO145" s="294">
        <v>500</v>
      </c>
      <c r="AP145" s="294">
        <v>500</v>
      </c>
      <c r="AQ145" s="294">
        <v>500</v>
      </c>
      <c r="AR145" s="294">
        <v>500</v>
      </c>
      <c r="AS145" s="294">
        <v>500</v>
      </c>
      <c r="AT145" s="294">
        <v>500</v>
      </c>
      <c r="AU145" s="294">
        <v>500</v>
      </c>
      <c r="AV145" s="294">
        <v>500</v>
      </c>
      <c r="AW145" s="294">
        <v>500</v>
      </c>
      <c r="AX145" s="294">
        <v>500</v>
      </c>
      <c r="AY145" s="294">
        <v>500</v>
      </c>
      <c r="AZ145" s="294">
        <v>500</v>
      </c>
      <c r="BA145" s="294">
        <v>500</v>
      </c>
      <c r="BB145" s="294">
        <v>500</v>
      </c>
      <c r="BC145" s="294">
        <v>500</v>
      </c>
      <c r="BD145" s="294">
        <v>500</v>
      </c>
      <c r="BE145" s="294">
        <v>500</v>
      </c>
      <c r="BF145" s="294">
        <v>500</v>
      </c>
      <c r="BG145" s="294">
        <v>500</v>
      </c>
      <c r="BH145" s="294">
        <v>500</v>
      </c>
      <c r="BI145" s="294">
        <v>500</v>
      </c>
      <c r="BJ145" s="294">
        <v>500</v>
      </c>
      <c r="BK145" s="294">
        <v>500</v>
      </c>
      <c r="BL145" s="294">
        <v>500</v>
      </c>
      <c r="BM145" s="294">
        <v>500</v>
      </c>
      <c r="BN145" s="294">
        <v>500</v>
      </c>
      <c r="BO145" s="294">
        <v>500</v>
      </c>
      <c r="BP145" s="294">
        <v>500</v>
      </c>
      <c r="BQ145" s="294">
        <v>500</v>
      </c>
      <c r="BR145" s="294">
        <v>500</v>
      </c>
      <c r="BS145" s="294">
        <v>500</v>
      </c>
      <c r="BT145" s="294">
        <v>500</v>
      </c>
      <c r="BU145" s="294">
        <v>500</v>
      </c>
      <c r="BV145" s="294">
        <v>500</v>
      </c>
      <c r="BW145" s="294">
        <v>500</v>
      </c>
      <c r="BX145" s="294">
        <v>500</v>
      </c>
      <c r="BY145" s="294">
        <v>500</v>
      </c>
      <c r="BZ145" s="294">
        <v>500</v>
      </c>
      <c r="CA145" s="294">
        <v>500</v>
      </c>
      <c r="CB145" s="294">
        <v>500</v>
      </c>
      <c r="CC145" s="294">
        <v>500</v>
      </c>
      <c r="CD145" s="294">
        <v>500</v>
      </c>
      <c r="CE145" s="294">
        <v>500</v>
      </c>
      <c r="CF145" s="294">
        <v>500</v>
      </c>
      <c r="CG145" s="294">
        <v>500</v>
      </c>
      <c r="CH145" s="294">
        <v>500</v>
      </c>
      <c r="CI145" s="294">
        <v>500</v>
      </c>
      <c r="CJ145" s="294">
        <v>500</v>
      </c>
      <c r="CK145" s="294">
        <v>500</v>
      </c>
      <c r="CL145" s="294">
        <v>500</v>
      </c>
      <c r="CM145" s="294">
        <v>500</v>
      </c>
      <c r="CN145" s="294">
        <v>500</v>
      </c>
      <c r="CO145" s="294">
        <v>500</v>
      </c>
      <c r="CP145" s="294">
        <v>500</v>
      </c>
      <c r="CQ145" s="294">
        <v>500</v>
      </c>
      <c r="CR145" s="294">
        <v>500</v>
      </c>
      <c r="CS145" s="294">
        <v>500</v>
      </c>
      <c r="CT145" s="294">
        <v>500</v>
      </c>
      <c r="CU145" s="294">
        <v>500</v>
      </c>
      <c r="CV145" s="294">
        <v>500</v>
      </c>
      <c r="CX145" s="242" t="s">
        <v>1722</v>
      </c>
      <c r="CY145" s="242" t="str">
        <f>IF(AND($DB145&gt;$DE145,$DB145&gt;$DH145),"lineal",IF(AND($DE145&gt;$DB145,$DE145&gt;$DH145),"logaritmica",IF(AND($DH145&gt;$DB145,$DH145&gt;$DE145),"exponencial","-")))</f>
        <v>-</v>
      </c>
      <c r="CZ145" s="453">
        <f>$AK145-$DA145*$AK$143</f>
        <v>500</v>
      </c>
      <c r="DA145" s="453">
        <f>IFERROR(SLOPE($E145:$AK145,$E$143:$AK$143),0)</f>
        <v>0</v>
      </c>
      <c r="DB145" s="454">
        <f>IFERROR(RSQ($E145:$AK145,$E$143:$AK$143),0)</f>
        <v>0</v>
      </c>
      <c r="DC145" s="453">
        <f>$AK145-$DD145*$AK$143</f>
        <v>500</v>
      </c>
      <c r="DD145" s="453">
        <f>IFERROR(SLOPE($E145:$AK145,$E$142:$AK$142),0)</f>
        <v>0</v>
      </c>
      <c r="DE145" s="454">
        <f>IFERROR(RSQ($E145:$AK145,$E$142:$AK$142),0)</f>
        <v>0</v>
      </c>
      <c r="DF145" s="455">
        <f t="shared" ref="DF145:DF169" si="82">IFERROR(LN($AK145)-$DG145*$AK$143,0)</f>
        <v>6.2146080984221914</v>
      </c>
      <c r="DG145" s="456">
        <f>IFERROR(SLOPE(LN($E145:$AK145),$E$143:$AK$143),0)</f>
        <v>0</v>
      </c>
      <c r="DH145" s="454">
        <f>IFERROR(RSQ(LN($E145:$AK145),$E$143:$AK$143),0)</f>
        <v>0</v>
      </c>
    </row>
    <row r="146" spans="2:112" outlineLevel="1" x14ac:dyDescent="0.3">
      <c r="B146" s="154">
        <v>2</v>
      </c>
      <c r="C146" s="242" t="s">
        <v>171</v>
      </c>
      <c r="D146" s="143" t="s">
        <v>443</v>
      </c>
      <c r="E146" s="506">
        <v>500</v>
      </c>
      <c r="F146" s="506">
        <v>500</v>
      </c>
      <c r="G146" s="506">
        <v>500</v>
      </c>
      <c r="H146" s="506">
        <v>500</v>
      </c>
      <c r="I146" s="506">
        <v>500</v>
      </c>
      <c r="J146" s="506">
        <v>500</v>
      </c>
      <c r="K146" s="506">
        <v>500</v>
      </c>
      <c r="L146" s="506">
        <v>500</v>
      </c>
      <c r="M146" s="506">
        <v>500</v>
      </c>
      <c r="N146" s="506">
        <v>500</v>
      </c>
      <c r="O146" s="506">
        <v>500</v>
      </c>
      <c r="P146" s="506">
        <v>500</v>
      </c>
      <c r="Q146" s="506">
        <v>500</v>
      </c>
      <c r="R146" s="506">
        <v>500</v>
      </c>
      <c r="S146" s="506">
        <v>500</v>
      </c>
      <c r="T146" s="506">
        <v>500</v>
      </c>
      <c r="U146" s="506">
        <v>500</v>
      </c>
      <c r="V146" s="506">
        <v>500</v>
      </c>
      <c r="W146" s="506">
        <v>500</v>
      </c>
      <c r="X146" s="506">
        <v>500</v>
      </c>
      <c r="Y146" s="506">
        <v>500</v>
      </c>
      <c r="Z146" s="506">
        <v>500</v>
      </c>
      <c r="AA146" s="506">
        <v>500</v>
      </c>
      <c r="AB146" s="506">
        <v>500</v>
      </c>
      <c r="AC146" s="506">
        <v>500</v>
      </c>
      <c r="AD146" s="506">
        <v>500</v>
      </c>
      <c r="AE146" s="506">
        <v>500</v>
      </c>
      <c r="AF146" s="506">
        <v>500</v>
      </c>
      <c r="AG146" s="506">
        <v>500</v>
      </c>
      <c r="AH146" s="506">
        <v>500</v>
      </c>
      <c r="AI146" s="506">
        <v>500</v>
      </c>
      <c r="AJ146" s="506">
        <v>500</v>
      </c>
      <c r="AK146" s="506">
        <v>500</v>
      </c>
      <c r="AL146" s="294">
        <v>500</v>
      </c>
      <c r="AM146" s="294">
        <v>500</v>
      </c>
      <c r="AN146" s="294">
        <v>500</v>
      </c>
      <c r="AO146" s="294">
        <v>500</v>
      </c>
      <c r="AP146" s="294">
        <v>500</v>
      </c>
      <c r="AQ146" s="294">
        <v>500</v>
      </c>
      <c r="AR146" s="294">
        <v>500</v>
      </c>
      <c r="AS146" s="294">
        <v>500</v>
      </c>
      <c r="AT146" s="294">
        <v>500</v>
      </c>
      <c r="AU146" s="294">
        <v>500</v>
      </c>
      <c r="AV146" s="294">
        <v>500</v>
      </c>
      <c r="AW146" s="294">
        <v>500</v>
      </c>
      <c r="AX146" s="294">
        <v>500</v>
      </c>
      <c r="AY146" s="294">
        <v>500</v>
      </c>
      <c r="AZ146" s="294">
        <v>500</v>
      </c>
      <c r="BA146" s="294">
        <v>500</v>
      </c>
      <c r="BB146" s="294">
        <v>500</v>
      </c>
      <c r="BC146" s="294">
        <v>500</v>
      </c>
      <c r="BD146" s="294">
        <v>500</v>
      </c>
      <c r="BE146" s="294">
        <v>500</v>
      </c>
      <c r="BF146" s="294">
        <v>500</v>
      </c>
      <c r="BG146" s="294">
        <v>500</v>
      </c>
      <c r="BH146" s="294">
        <v>500</v>
      </c>
      <c r="BI146" s="294">
        <v>500</v>
      </c>
      <c r="BJ146" s="294">
        <v>500</v>
      </c>
      <c r="BK146" s="294">
        <v>500</v>
      </c>
      <c r="BL146" s="294">
        <v>500</v>
      </c>
      <c r="BM146" s="294">
        <v>500</v>
      </c>
      <c r="BN146" s="294">
        <v>500</v>
      </c>
      <c r="BO146" s="294">
        <v>500</v>
      </c>
      <c r="BP146" s="294">
        <v>500</v>
      </c>
      <c r="BQ146" s="294">
        <v>500</v>
      </c>
      <c r="BR146" s="294">
        <v>500</v>
      </c>
      <c r="BS146" s="294">
        <v>500</v>
      </c>
      <c r="BT146" s="294">
        <v>500</v>
      </c>
      <c r="BU146" s="294">
        <v>500</v>
      </c>
      <c r="BV146" s="294">
        <v>500</v>
      </c>
      <c r="BW146" s="294">
        <v>500</v>
      </c>
      <c r="BX146" s="294">
        <v>500</v>
      </c>
      <c r="BY146" s="294">
        <v>500</v>
      </c>
      <c r="BZ146" s="294">
        <v>500</v>
      </c>
      <c r="CA146" s="294">
        <v>500</v>
      </c>
      <c r="CB146" s="294">
        <v>500</v>
      </c>
      <c r="CC146" s="294">
        <v>500</v>
      </c>
      <c r="CD146" s="294">
        <v>500</v>
      </c>
      <c r="CE146" s="294">
        <v>500</v>
      </c>
      <c r="CF146" s="294">
        <v>500</v>
      </c>
      <c r="CG146" s="294">
        <v>500</v>
      </c>
      <c r="CH146" s="294">
        <v>500</v>
      </c>
      <c r="CI146" s="294">
        <v>500</v>
      </c>
      <c r="CJ146" s="294">
        <v>500</v>
      </c>
      <c r="CK146" s="294">
        <v>500</v>
      </c>
      <c r="CL146" s="294">
        <v>500</v>
      </c>
      <c r="CM146" s="294">
        <v>500</v>
      </c>
      <c r="CN146" s="294">
        <v>500</v>
      </c>
      <c r="CO146" s="294">
        <v>500</v>
      </c>
      <c r="CP146" s="294">
        <v>500</v>
      </c>
      <c r="CQ146" s="294">
        <v>500</v>
      </c>
      <c r="CR146" s="294">
        <v>500</v>
      </c>
      <c r="CS146" s="294">
        <v>500</v>
      </c>
      <c r="CT146" s="294">
        <v>500</v>
      </c>
      <c r="CU146" s="294">
        <v>500</v>
      </c>
      <c r="CV146" s="294">
        <v>500</v>
      </c>
      <c r="CX146" s="242" t="s">
        <v>1722</v>
      </c>
      <c r="CY146" s="242" t="str">
        <f t="shared" ref="CY146:CY170" si="83">IF(AND($DB146&gt;$DE146,$DB146&gt;$DH146),"lineal",IF(AND($DE146&gt;$DB146,$DE146&gt;$DH146),"logaritmica",IF(AND($DH146&gt;$DB146,$DH146&gt;$DE146),"exponencial","-")))</f>
        <v>-</v>
      </c>
      <c r="CZ146" s="453">
        <f t="shared" ref="CZ146:CZ170" si="84">$AK146-$DA146*$AK$143</f>
        <v>500</v>
      </c>
      <c r="DA146" s="453">
        <f t="shared" ref="DA146:DA170" si="85">IFERROR(SLOPE($E146:$AK146,$E$143:$AK$143),0)</f>
        <v>0</v>
      </c>
      <c r="DB146" s="454">
        <f t="shared" ref="DB146:DB170" si="86">IFERROR(RSQ($E146:$AK146,$E$143:$AK$143),0)</f>
        <v>0</v>
      </c>
      <c r="DC146" s="453">
        <f t="shared" ref="DC146:DC170" si="87">$AK146-$DD146*$AK$143</f>
        <v>500</v>
      </c>
      <c r="DD146" s="453">
        <f>IFERROR(SLOPE($E146:$AK146,$E$142:$AK$142),0)</f>
        <v>0</v>
      </c>
      <c r="DE146" s="454">
        <f>IFERROR(RSQ($E146:$AK146,$E$142:$AK$142),0)</f>
        <v>0</v>
      </c>
      <c r="DF146" s="455">
        <f t="shared" si="82"/>
        <v>6.2146080984221914</v>
      </c>
      <c r="DG146" s="456">
        <f t="shared" ref="DG146:DG170" si="88">IFERROR(SLOPE(LN($E146:$AK146),$E$143:$AK$143),0)</f>
        <v>0</v>
      </c>
      <c r="DH146" s="454">
        <f>IFERROR(RSQ(LN($E146:$AK146),$E$143:$AK$143),0)</f>
        <v>0</v>
      </c>
    </row>
    <row r="147" spans="2:112" outlineLevel="1" x14ac:dyDescent="0.3">
      <c r="B147" s="154">
        <v>3</v>
      </c>
      <c r="C147" s="242" t="s">
        <v>172</v>
      </c>
      <c r="D147" s="143" t="s">
        <v>443</v>
      </c>
      <c r="E147" s="506">
        <v>500</v>
      </c>
      <c r="F147" s="506">
        <v>500</v>
      </c>
      <c r="G147" s="506">
        <v>500</v>
      </c>
      <c r="H147" s="506">
        <v>500</v>
      </c>
      <c r="I147" s="506">
        <v>500</v>
      </c>
      <c r="J147" s="506">
        <v>500</v>
      </c>
      <c r="K147" s="506">
        <v>500</v>
      </c>
      <c r="L147" s="506">
        <v>500</v>
      </c>
      <c r="M147" s="506">
        <v>500</v>
      </c>
      <c r="N147" s="506">
        <v>500</v>
      </c>
      <c r="O147" s="506">
        <v>500</v>
      </c>
      <c r="P147" s="506">
        <v>500</v>
      </c>
      <c r="Q147" s="506">
        <v>500</v>
      </c>
      <c r="R147" s="506">
        <v>500</v>
      </c>
      <c r="S147" s="506">
        <v>500</v>
      </c>
      <c r="T147" s="506">
        <v>500</v>
      </c>
      <c r="U147" s="506">
        <v>500</v>
      </c>
      <c r="V147" s="506">
        <v>500</v>
      </c>
      <c r="W147" s="506">
        <v>500</v>
      </c>
      <c r="X147" s="506">
        <v>500</v>
      </c>
      <c r="Y147" s="506">
        <v>500</v>
      </c>
      <c r="Z147" s="506">
        <v>500</v>
      </c>
      <c r="AA147" s="506">
        <v>500</v>
      </c>
      <c r="AB147" s="506">
        <v>500</v>
      </c>
      <c r="AC147" s="506">
        <v>500</v>
      </c>
      <c r="AD147" s="506">
        <v>500</v>
      </c>
      <c r="AE147" s="506">
        <v>500</v>
      </c>
      <c r="AF147" s="506">
        <v>500</v>
      </c>
      <c r="AG147" s="506">
        <v>500</v>
      </c>
      <c r="AH147" s="506">
        <v>500</v>
      </c>
      <c r="AI147" s="506">
        <v>500</v>
      </c>
      <c r="AJ147" s="506">
        <v>500</v>
      </c>
      <c r="AK147" s="506">
        <v>500</v>
      </c>
      <c r="AL147" s="294">
        <v>500</v>
      </c>
      <c r="AM147" s="294">
        <v>500</v>
      </c>
      <c r="AN147" s="294">
        <v>500</v>
      </c>
      <c r="AO147" s="294">
        <v>500</v>
      </c>
      <c r="AP147" s="294">
        <v>500</v>
      </c>
      <c r="AQ147" s="294">
        <v>500</v>
      </c>
      <c r="AR147" s="294">
        <v>500</v>
      </c>
      <c r="AS147" s="294">
        <v>500</v>
      </c>
      <c r="AT147" s="294">
        <v>500</v>
      </c>
      <c r="AU147" s="294">
        <v>500</v>
      </c>
      <c r="AV147" s="294">
        <v>500</v>
      </c>
      <c r="AW147" s="294">
        <v>500</v>
      </c>
      <c r="AX147" s="294">
        <v>500</v>
      </c>
      <c r="AY147" s="294">
        <v>500</v>
      </c>
      <c r="AZ147" s="294">
        <v>500</v>
      </c>
      <c r="BA147" s="294">
        <v>500</v>
      </c>
      <c r="BB147" s="294">
        <v>500</v>
      </c>
      <c r="BC147" s="294">
        <v>500</v>
      </c>
      <c r="BD147" s="294">
        <v>500</v>
      </c>
      <c r="BE147" s="294">
        <v>500</v>
      </c>
      <c r="BF147" s="294">
        <v>500</v>
      </c>
      <c r="BG147" s="294">
        <v>500</v>
      </c>
      <c r="BH147" s="294">
        <v>500</v>
      </c>
      <c r="BI147" s="294">
        <v>500</v>
      </c>
      <c r="BJ147" s="294">
        <v>500</v>
      </c>
      <c r="BK147" s="294">
        <v>500</v>
      </c>
      <c r="BL147" s="294">
        <v>500</v>
      </c>
      <c r="BM147" s="294">
        <v>500</v>
      </c>
      <c r="BN147" s="294">
        <v>500</v>
      </c>
      <c r="BO147" s="294">
        <v>500</v>
      </c>
      <c r="BP147" s="294">
        <v>500</v>
      </c>
      <c r="BQ147" s="294">
        <v>500</v>
      </c>
      <c r="BR147" s="294">
        <v>500</v>
      </c>
      <c r="BS147" s="294">
        <v>500</v>
      </c>
      <c r="BT147" s="294">
        <v>500</v>
      </c>
      <c r="BU147" s="294">
        <v>500</v>
      </c>
      <c r="BV147" s="294">
        <v>500</v>
      </c>
      <c r="BW147" s="294">
        <v>500</v>
      </c>
      <c r="BX147" s="294">
        <v>500</v>
      </c>
      <c r="BY147" s="294">
        <v>500</v>
      </c>
      <c r="BZ147" s="294">
        <v>500</v>
      </c>
      <c r="CA147" s="294">
        <v>500</v>
      </c>
      <c r="CB147" s="294">
        <v>500</v>
      </c>
      <c r="CC147" s="294">
        <v>500</v>
      </c>
      <c r="CD147" s="294">
        <v>500</v>
      </c>
      <c r="CE147" s="294">
        <v>500</v>
      </c>
      <c r="CF147" s="294">
        <v>500</v>
      </c>
      <c r="CG147" s="294">
        <v>500</v>
      </c>
      <c r="CH147" s="294">
        <v>500</v>
      </c>
      <c r="CI147" s="294">
        <v>500</v>
      </c>
      <c r="CJ147" s="294">
        <v>500</v>
      </c>
      <c r="CK147" s="294">
        <v>500</v>
      </c>
      <c r="CL147" s="294">
        <v>500</v>
      </c>
      <c r="CM147" s="294">
        <v>500</v>
      </c>
      <c r="CN147" s="294">
        <v>500</v>
      </c>
      <c r="CO147" s="294">
        <v>500</v>
      </c>
      <c r="CP147" s="294">
        <v>500</v>
      </c>
      <c r="CQ147" s="294">
        <v>500</v>
      </c>
      <c r="CR147" s="294">
        <v>500</v>
      </c>
      <c r="CS147" s="294">
        <v>500</v>
      </c>
      <c r="CT147" s="294">
        <v>500</v>
      </c>
      <c r="CU147" s="294">
        <v>500</v>
      </c>
      <c r="CV147" s="294">
        <v>500</v>
      </c>
      <c r="CX147" s="242" t="s">
        <v>1722</v>
      </c>
      <c r="CY147" s="242" t="str">
        <f t="shared" si="83"/>
        <v>-</v>
      </c>
      <c r="CZ147" s="453">
        <f t="shared" si="84"/>
        <v>500</v>
      </c>
      <c r="DA147" s="453">
        <f t="shared" si="85"/>
        <v>0</v>
      </c>
      <c r="DB147" s="454">
        <f t="shared" si="86"/>
        <v>0</v>
      </c>
      <c r="DC147" s="453">
        <f t="shared" si="87"/>
        <v>500</v>
      </c>
      <c r="DD147" s="453">
        <f t="shared" ref="DD147:DD170" si="89">IFERROR(SLOPE($E147:$AK147,$E$142:$AK$142),0)</f>
        <v>0</v>
      </c>
      <c r="DE147" s="454">
        <f t="shared" ref="DE147:DE170" si="90">IFERROR(RSQ($E147:$AK147,$E$142:$AK$142),0)</f>
        <v>0</v>
      </c>
      <c r="DF147" s="455">
        <f t="shared" si="82"/>
        <v>6.2146080984221914</v>
      </c>
      <c r="DG147" s="456">
        <f t="shared" si="88"/>
        <v>0</v>
      </c>
      <c r="DH147" s="454">
        <f t="shared" ref="DH147:DH169" si="91">IFERROR(RSQ(LN($E147:$AK147),$E$143:$AK$143),0)</f>
        <v>0</v>
      </c>
    </row>
    <row r="148" spans="2:112" outlineLevel="1" x14ac:dyDescent="0.3">
      <c r="B148" s="154">
        <v>4</v>
      </c>
      <c r="C148" s="242" t="s">
        <v>173</v>
      </c>
      <c r="D148" s="143" t="s">
        <v>443</v>
      </c>
      <c r="E148" s="506">
        <v>500</v>
      </c>
      <c r="F148" s="506">
        <v>500</v>
      </c>
      <c r="G148" s="506">
        <v>500</v>
      </c>
      <c r="H148" s="506">
        <v>500</v>
      </c>
      <c r="I148" s="506">
        <v>500</v>
      </c>
      <c r="J148" s="506">
        <v>500</v>
      </c>
      <c r="K148" s="506">
        <v>500</v>
      </c>
      <c r="L148" s="506">
        <v>500</v>
      </c>
      <c r="M148" s="506">
        <v>500</v>
      </c>
      <c r="N148" s="506">
        <v>500</v>
      </c>
      <c r="O148" s="506">
        <v>500</v>
      </c>
      <c r="P148" s="506">
        <v>500</v>
      </c>
      <c r="Q148" s="506">
        <v>500</v>
      </c>
      <c r="R148" s="506">
        <v>500</v>
      </c>
      <c r="S148" s="506">
        <v>500</v>
      </c>
      <c r="T148" s="506">
        <v>500</v>
      </c>
      <c r="U148" s="506">
        <v>500</v>
      </c>
      <c r="V148" s="506">
        <v>500</v>
      </c>
      <c r="W148" s="506">
        <v>500</v>
      </c>
      <c r="X148" s="506">
        <v>500</v>
      </c>
      <c r="Y148" s="506">
        <v>500</v>
      </c>
      <c r="Z148" s="506">
        <v>500</v>
      </c>
      <c r="AA148" s="506">
        <v>500</v>
      </c>
      <c r="AB148" s="506">
        <v>500</v>
      </c>
      <c r="AC148" s="506">
        <v>500</v>
      </c>
      <c r="AD148" s="506">
        <v>500</v>
      </c>
      <c r="AE148" s="506">
        <v>500</v>
      </c>
      <c r="AF148" s="506">
        <v>500</v>
      </c>
      <c r="AG148" s="506">
        <v>500</v>
      </c>
      <c r="AH148" s="506">
        <v>500</v>
      </c>
      <c r="AI148" s="506">
        <v>500</v>
      </c>
      <c r="AJ148" s="506">
        <v>500</v>
      </c>
      <c r="AK148" s="506">
        <v>500</v>
      </c>
      <c r="AL148" s="294">
        <v>500</v>
      </c>
      <c r="AM148" s="294">
        <v>500</v>
      </c>
      <c r="AN148" s="294">
        <v>500</v>
      </c>
      <c r="AO148" s="294">
        <v>500</v>
      </c>
      <c r="AP148" s="294">
        <v>500</v>
      </c>
      <c r="AQ148" s="294">
        <v>500</v>
      </c>
      <c r="AR148" s="294">
        <v>500</v>
      </c>
      <c r="AS148" s="294">
        <v>500</v>
      </c>
      <c r="AT148" s="294">
        <v>500</v>
      </c>
      <c r="AU148" s="294">
        <v>500</v>
      </c>
      <c r="AV148" s="294">
        <v>500</v>
      </c>
      <c r="AW148" s="294">
        <v>500</v>
      </c>
      <c r="AX148" s="294">
        <v>500</v>
      </c>
      <c r="AY148" s="294">
        <v>500</v>
      </c>
      <c r="AZ148" s="294">
        <v>500</v>
      </c>
      <c r="BA148" s="294">
        <v>500</v>
      </c>
      <c r="BB148" s="294">
        <v>500</v>
      </c>
      <c r="BC148" s="294">
        <v>500</v>
      </c>
      <c r="BD148" s="294">
        <v>500</v>
      </c>
      <c r="BE148" s="294">
        <v>500</v>
      </c>
      <c r="BF148" s="294">
        <v>500</v>
      </c>
      <c r="BG148" s="294">
        <v>500</v>
      </c>
      <c r="BH148" s="294">
        <v>500</v>
      </c>
      <c r="BI148" s="294">
        <v>500</v>
      </c>
      <c r="BJ148" s="294">
        <v>500</v>
      </c>
      <c r="BK148" s="294">
        <v>500</v>
      </c>
      <c r="BL148" s="294">
        <v>500</v>
      </c>
      <c r="BM148" s="294">
        <v>500</v>
      </c>
      <c r="BN148" s="294">
        <v>500</v>
      </c>
      <c r="BO148" s="294">
        <v>500</v>
      </c>
      <c r="BP148" s="294">
        <v>500</v>
      </c>
      <c r="BQ148" s="294">
        <v>500</v>
      </c>
      <c r="BR148" s="294">
        <v>500</v>
      </c>
      <c r="BS148" s="294">
        <v>500</v>
      </c>
      <c r="BT148" s="294">
        <v>500</v>
      </c>
      <c r="BU148" s="294">
        <v>500</v>
      </c>
      <c r="BV148" s="294">
        <v>500</v>
      </c>
      <c r="BW148" s="294">
        <v>500</v>
      </c>
      <c r="BX148" s="294">
        <v>500</v>
      </c>
      <c r="BY148" s="294">
        <v>500</v>
      </c>
      <c r="BZ148" s="294">
        <v>500</v>
      </c>
      <c r="CA148" s="294">
        <v>500</v>
      </c>
      <c r="CB148" s="294">
        <v>500</v>
      </c>
      <c r="CC148" s="294">
        <v>500</v>
      </c>
      <c r="CD148" s="294">
        <v>500</v>
      </c>
      <c r="CE148" s="294">
        <v>500</v>
      </c>
      <c r="CF148" s="294">
        <v>500</v>
      </c>
      <c r="CG148" s="294">
        <v>500</v>
      </c>
      <c r="CH148" s="294">
        <v>500</v>
      </c>
      <c r="CI148" s="294">
        <v>500</v>
      </c>
      <c r="CJ148" s="294">
        <v>500</v>
      </c>
      <c r="CK148" s="294">
        <v>500</v>
      </c>
      <c r="CL148" s="294">
        <v>500</v>
      </c>
      <c r="CM148" s="294">
        <v>500</v>
      </c>
      <c r="CN148" s="294">
        <v>500</v>
      </c>
      <c r="CO148" s="294">
        <v>500</v>
      </c>
      <c r="CP148" s="294">
        <v>500</v>
      </c>
      <c r="CQ148" s="294">
        <v>500</v>
      </c>
      <c r="CR148" s="294">
        <v>500</v>
      </c>
      <c r="CS148" s="294">
        <v>500</v>
      </c>
      <c r="CT148" s="294">
        <v>500</v>
      </c>
      <c r="CU148" s="294">
        <v>500</v>
      </c>
      <c r="CV148" s="294">
        <v>500</v>
      </c>
      <c r="CX148" s="242" t="s">
        <v>1722</v>
      </c>
      <c r="CY148" s="242" t="str">
        <f t="shared" si="83"/>
        <v>-</v>
      </c>
      <c r="CZ148" s="453">
        <f t="shared" si="84"/>
        <v>500</v>
      </c>
      <c r="DA148" s="453">
        <f t="shared" si="85"/>
        <v>0</v>
      </c>
      <c r="DB148" s="454">
        <f t="shared" si="86"/>
        <v>0</v>
      </c>
      <c r="DC148" s="453">
        <f t="shared" si="87"/>
        <v>500</v>
      </c>
      <c r="DD148" s="453">
        <f t="shared" si="89"/>
        <v>0</v>
      </c>
      <c r="DE148" s="454">
        <f t="shared" si="90"/>
        <v>0</v>
      </c>
      <c r="DF148" s="455">
        <f t="shared" si="82"/>
        <v>6.2146080984221914</v>
      </c>
      <c r="DG148" s="456">
        <f t="shared" si="88"/>
        <v>0</v>
      </c>
      <c r="DH148" s="454">
        <f t="shared" si="91"/>
        <v>0</v>
      </c>
    </row>
    <row r="149" spans="2:112" outlineLevel="1" x14ac:dyDescent="0.3">
      <c r="B149" s="154">
        <v>5</v>
      </c>
      <c r="C149" s="242" t="s">
        <v>174</v>
      </c>
      <c r="D149" s="143" t="s">
        <v>443</v>
      </c>
      <c r="E149" s="506">
        <v>500</v>
      </c>
      <c r="F149" s="506">
        <v>500</v>
      </c>
      <c r="G149" s="506">
        <v>500</v>
      </c>
      <c r="H149" s="506">
        <v>500</v>
      </c>
      <c r="I149" s="506">
        <v>500</v>
      </c>
      <c r="J149" s="506">
        <v>500</v>
      </c>
      <c r="K149" s="506">
        <v>500</v>
      </c>
      <c r="L149" s="506">
        <v>500</v>
      </c>
      <c r="M149" s="506">
        <v>500</v>
      </c>
      <c r="N149" s="506">
        <v>500</v>
      </c>
      <c r="O149" s="506">
        <v>500</v>
      </c>
      <c r="P149" s="506">
        <v>500</v>
      </c>
      <c r="Q149" s="506">
        <v>500</v>
      </c>
      <c r="R149" s="506">
        <v>500</v>
      </c>
      <c r="S149" s="506">
        <v>500</v>
      </c>
      <c r="T149" s="506">
        <v>500</v>
      </c>
      <c r="U149" s="506">
        <v>500</v>
      </c>
      <c r="V149" s="506">
        <v>500</v>
      </c>
      <c r="W149" s="506">
        <v>500</v>
      </c>
      <c r="X149" s="506">
        <v>500</v>
      </c>
      <c r="Y149" s="506">
        <v>500</v>
      </c>
      <c r="Z149" s="506">
        <v>500</v>
      </c>
      <c r="AA149" s="506">
        <v>500</v>
      </c>
      <c r="AB149" s="506">
        <v>500</v>
      </c>
      <c r="AC149" s="506">
        <v>500</v>
      </c>
      <c r="AD149" s="506">
        <v>500</v>
      </c>
      <c r="AE149" s="506">
        <v>500</v>
      </c>
      <c r="AF149" s="506">
        <v>500</v>
      </c>
      <c r="AG149" s="506">
        <v>500</v>
      </c>
      <c r="AH149" s="506">
        <v>500</v>
      </c>
      <c r="AI149" s="506">
        <v>500</v>
      </c>
      <c r="AJ149" s="506">
        <v>500</v>
      </c>
      <c r="AK149" s="506">
        <v>500</v>
      </c>
      <c r="AL149" s="294">
        <v>500</v>
      </c>
      <c r="AM149" s="294">
        <v>500</v>
      </c>
      <c r="AN149" s="294">
        <v>500</v>
      </c>
      <c r="AO149" s="294">
        <v>500</v>
      </c>
      <c r="AP149" s="294">
        <v>500</v>
      </c>
      <c r="AQ149" s="294">
        <v>500</v>
      </c>
      <c r="AR149" s="294">
        <v>500</v>
      </c>
      <c r="AS149" s="294">
        <v>500</v>
      </c>
      <c r="AT149" s="294">
        <v>500</v>
      </c>
      <c r="AU149" s="294">
        <v>500</v>
      </c>
      <c r="AV149" s="294">
        <v>500</v>
      </c>
      <c r="AW149" s="294">
        <v>500</v>
      </c>
      <c r="AX149" s="294">
        <v>500</v>
      </c>
      <c r="AY149" s="294">
        <v>500</v>
      </c>
      <c r="AZ149" s="294">
        <v>500</v>
      </c>
      <c r="BA149" s="294">
        <v>500</v>
      </c>
      <c r="BB149" s="294">
        <v>500</v>
      </c>
      <c r="BC149" s="294">
        <v>500</v>
      </c>
      <c r="BD149" s="294">
        <v>500</v>
      </c>
      <c r="BE149" s="294">
        <v>500</v>
      </c>
      <c r="BF149" s="294">
        <v>500</v>
      </c>
      <c r="BG149" s="294">
        <v>500</v>
      </c>
      <c r="BH149" s="294">
        <v>500</v>
      </c>
      <c r="BI149" s="294">
        <v>500</v>
      </c>
      <c r="BJ149" s="294">
        <v>500</v>
      </c>
      <c r="BK149" s="294">
        <v>500</v>
      </c>
      <c r="BL149" s="294">
        <v>500</v>
      </c>
      <c r="BM149" s="294">
        <v>500</v>
      </c>
      <c r="BN149" s="294">
        <v>500</v>
      </c>
      <c r="BO149" s="294">
        <v>500</v>
      </c>
      <c r="BP149" s="294">
        <v>500</v>
      </c>
      <c r="BQ149" s="294">
        <v>500</v>
      </c>
      <c r="BR149" s="294">
        <v>500</v>
      </c>
      <c r="BS149" s="294">
        <v>500</v>
      </c>
      <c r="BT149" s="294">
        <v>500</v>
      </c>
      <c r="BU149" s="294">
        <v>500</v>
      </c>
      <c r="BV149" s="294">
        <v>500</v>
      </c>
      <c r="BW149" s="294">
        <v>500</v>
      </c>
      <c r="BX149" s="294">
        <v>500</v>
      </c>
      <c r="BY149" s="294">
        <v>500</v>
      </c>
      <c r="BZ149" s="294">
        <v>500</v>
      </c>
      <c r="CA149" s="294">
        <v>500</v>
      </c>
      <c r="CB149" s="294">
        <v>500</v>
      </c>
      <c r="CC149" s="294">
        <v>500</v>
      </c>
      <c r="CD149" s="294">
        <v>500</v>
      </c>
      <c r="CE149" s="294">
        <v>500</v>
      </c>
      <c r="CF149" s="294">
        <v>500</v>
      </c>
      <c r="CG149" s="294">
        <v>500</v>
      </c>
      <c r="CH149" s="294">
        <v>500</v>
      </c>
      <c r="CI149" s="294">
        <v>500</v>
      </c>
      <c r="CJ149" s="294">
        <v>500</v>
      </c>
      <c r="CK149" s="294">
        <v>500</v>
      </c>
      <c r="CL149" s="294">
        <v>500</v>
      </c>
      <c r="CM149" s="294">
        <v>500</v>
      </c>
      <c r="CN149" s="294">
        <v>500</v>
      </c>
      <c r="CO149" s="294">
        <v>500</v>
      </c>
      <c r="CP149" s="294">
        <v>500</v>
      </c>
      <c r="CQ149" s="294">
        <v>500</v>
      </c>
      <c r="CR149" s="294">
        <v>500</v>
      </c>
      <c r="CS149" s="294">
        <v>500</v>
      </c>
      <c r="CT149" s="294">
        <v>500</v>
      </c>
      <c r="CU149" s="294">
        <v>500</v>
      </c>
      <c r="CV149" s="294">
        <v>500</v>
      </c>
      <c r="CX149" s="242" t="s">
        <v>1722</v>
      </c>
      <c r="CY149" s="242" t="str">
        <f t="shared" si="83"/>
        <v>-</v>
      </c>
      <c r="CZ149" s="453">
        <f t="shared" si="84"/>
        <v>500</v>
      </c>
      <c r="DA149" s="453">
        <f t="shared" si="85"/>
        <v>0</v>
      </c>
      <c r="DB149" s="454">
        <f t="shared" si="86"/>
        <v>0</v>
      </c>
      <c r="DC149" s="453">
        <f t="shared" si="87"/>
        <v>500</v>
      </c>
      <c r="DD149" s="453">
        <f t="shared" si="89"/>
        <v>0</v>
      </c>
      <c r="DE149" s="454">
        <f t="shared" si="90"/>
        <v>0</v>
      </c>
      <c r="DF149" s="455">
        <f t="shared" si="82"/>
        <v>6.2146080984221914</v>
      </c>
      <c r="DG149" s="456">
        <f t="shared" si="88"/>
        <v>0</v>
      </c>
      <c r="DH149" s="454">
        <f t="shared" si="91"/>
        <v>0</v>
      </c>
    </row>
    <row r="150" spans="2:112" outlineLevel="1" x14ac:dyDescent="0.3">
      <c r="B150" s="154">
        <v>6</v>
      </c>
      <c r="C150" s="242" t="s">
        <v>175</v>
      </c>
      <c r="D150" s="143" t="s">
        <v>443</v>
      </c>
      <c r="E150" s="506">
        <v>500</v>
      </c>
      <c r="F150" s="506">
        <v>500</v>
      </c>
      <c r="G150" s="506">
        <v>500</v>
      </c>
      <c r="H150" s="506">
        <v>500</v>
      </c>
      <c r="I150" s="506">
        <v>500</v>
      </c>
      <c r="J150" s="506">
        <v>500</v>
      </c>
      <c r="K150" s="506">
        <v>500</v>
      </c>
      <c r="L150" s="506">
        <v>500</v>
      </c>
      <c r="M150" s="506">
        <v>500</v>
      </c>
      <c r="N150" s="506">
        <v>500</v>
      </c>
      <c r="O150" s="506">
        <v>500</v>
      </c>
      <c r="P150" s="506">
        <v>500</v>
      </c>
      <c r="Q150" s="506">
        <v>500</v>
      </c>
      <c r="R150" s="506">
        <v>500</v>
      </c>
      <c r="S150" s="506">
        <v>500</v>
      </c>
      <c r="T150" s="506">
        <v>500</v>
      </c>
      <c r="U150" s="506">
        <v>500</v>
      </c>
      <c r="V150" s="506">
        <v>500</v>
      </c>
      <c r="W150" s="506">
        <v>500</v>
      </c>
      <c r="X150" s="506">
        <v>500</v>
      </c>
      <c r="Y150" s="506">
        <v>500</v>
      </c>
      <c r="Z150" s="506">
        <v>500</v>
      </c>
      <c r="AA150" s="506">
        <v>500</v>
      </c>
      <c r="AB150" s="506">
        <v>500</v>
      </c>
      <c r="AC150" s="506">
        <v>500</v>
      </c>
      <c r="AD150" s="506">
        <v>500</v>
      </c>
      <c r="AE150" s="506">
        <v>500</v>
      </c>
      <c r="AF150" s="506">
        <v>500</v>
      </c>
      <c r="AG150" s="506">
        <v>500</v>
      </c>
      <c r="AH150" s="506">
        <v>500</v>
      </c>
      <c r="AI150" s="506">
        <v>500</v>
      </c>
      <c r="AJ150" s="506">
        <v>500</v>
      </c>
      <c r="AK150" s="506">
        <v>500</v>
      </c>
      <c r="AL150" s="294">
        <v>500</v>
      </c>
      <c r="AM150" s="294">
        <v>500</v>
      </c>
      <c r="AN150" s="294">
        <v>500</v>
      </c>
      <c r="AO150" s="294">
        <v>500</v>
      </c>
      <c r="AP150" s="294">
        <v>500</v>
      </c>
      <c r="AQ150" s="294">
        <v>500</v>
      </c>
      <c r="AR150" s="294">
        <v>500</v>
      </c>
      <c r="AS150" s="294">
        <v>500</v>
      </c>
      <c r="AT150" s="294">
        <v>500</v>
      </c>
      <c r="AU150" s="294">
        <v>500</v>
      </c>
      <c r="AV150" s="294">
        <v>500</v>
      </c>
      <c r="AW150" s="294">
        <v>500</v>
      </c>
      <c r="AX150" s="294">
        <v>500</v>
      </c>
      <c r="AY150" s="294">
        <v>500</v>
      </c>
      <c r="AZ150" s="294">
        <v>500</v>
      </c>
      <c r="BA150" s="294">
        <v>500</v>
      </c>
      <c r="BB150" s="294">
        <v>500</v>
      </c>
      <c r="BC150" s="294">
        <v>500</v>
      </c>
      <c r="BD150" s="294">
        <v>500</v>
      </c>
      <c r="BE150" s="294">
        <v>500</v>
      </c>
      <c r="BF150" s="294">
        <v>500</v>
      </c>
      <c r="BG150" s="294">
        <v>500</v>
      </c>
      <c r="BH150" s="294">
        <v>500</v>
      </c>
      <c r="BI150" s="294">
        <v>500</v>
      </c>
      <c r="BJ150" s="294">
        <v>500</v>
      </c>
      <c r="BK150" s="294">
        <v>500</v>
      </c>
      <c r="BL150" s="294">
        <v>500</v>
      </c>
      <c r="BM150" s="294">
        <v>500</v>
      </c>
      <c r="BN150" s="294">
        <v>500</v>
      </c>
      <c r="BO150" s="294">
        <v>500</v>
      </c>
      <c r="BP150" s="294">
        <v>500</v>
      </c>
      <c r="BQ150" s="294">
        <v>500</v>
      </c>
      <c r="BR150" s="294">
        <v>500</v>
      </c>
      <c r="BS150" s="294">
        <v>500</v>
      </c>
      <c r="BT150" s="294">
        <v>500</v>
      </c>
      <c r="BU150" s="294">
        <v>500</v>
      </c>
      <c r="BV150" s="294">
        <v>500</v>
      </c>
      <c r="BW150" s="294">
        <v>500</v>
      </c>
      <c r="BX150" s="294">
        <v>500</v>
      </c>
      <c r="BY150" s="294">
        <v>500</v>
      </c>
      <c r="BZ150" s="294">
        <v>500</v>
      </c>
      <c r="CA150" s="294">
        <v>500</v>
      </c>
      <c r="CB150" s="294">
        <v>500</v>
      </c>
      <c r="CC150" s="294">
        <v>500</v>
      </c>
      <c r="CD150" s="294">
        <v>500</v>
      </c>
      <c r="CE150" s="294">
        <v>500</v>
      </c>
      <c r="CF150" s="294">
        <v>500</v>
      </c>
      <c r="CG150" s="294">
        <v>500</v>
      </c>
      <c r="CH150" s="294">
        <v>500</v>
      </c>
      <c r="CI150" s="294">
        <v>500</v>
      </c>
      <c r="CJ150" s="294">
        <v>500</v>
      </c>
      <c r="CK150" s="294">
        <v>500</v>
      </c>
      <c r="CL150" s="294">
        <v>500</v>
      </c>
      <c r="CM150" s="294">
        <v>500</v>
      </c>
      <c r="CN150" s="294">
        <v>500</v>
      </c>
      <c r="CO150" s="294">
        <v>500</v>
      </c>
      <c r="CP150" s="294">
        <v>500</v>
      </c>
      <c r="CQ150" s="294">
        <v>500</v>
      </c>
      <c r="CR150" s="294">
        <v>500</v>
      </c>
      <c r="CS150" s="294">
        <v>500</v>
      </c>
      <c r="CT150" s="294">
        <v>500</v>
      </c>
      <c r="CU150" s="294">
        <v>500</v>
      </c>
      <c r="CV150" s="294">
        <v>500</v>
      </c>
      <c r="CX150" s="242" t="s">
        <v>1722</v>
      </c>
      <c r="CY150" s="242" t="str">
        <f t="shared" si="83"/>
        <v>-</v>
      </c>
      <c r="CZ150" s="453">
        <f t="shared" si="84"/>
        <v>500</v>
      </c>
      <c r="DA150" s="453">
        <f t="shared" si="85"/>
        <v>0</v>
      </c>
      <c r="DB150" s="454">
        <f t="shared" si="86"/>
        <v>0</v>
      </c>
      <c r="DC150" s="453">
        <f t="shared" si="87"/>
        <v>500</v>
      </c>
      <c r="DD150" s="453">
        <f t="shared" si="89"/>
        <v>0</v>
      </c>
      <c r="DE150" s="454">
        <f t="shared" si="90"/>
        <v>0</v>
      </c>
      <c r="DF150" s="455">
        <f t="shared" si="82"/>
        <v>6.2146080984221914</v>
      </c>
      <c r="DG150" s="456">
        <f t="shared" si="88"/>
        <v>0</v>
      </c>
      <c r="DH150" s="454">
        <f t="shared" si="91"/>
        <v>0</v>
      </c>
    </row>
    <row r="151" spans="2:112" outlineLevel="1" x14ac:dyDescent="0.3">
      <c r="B151" s="154">
        <v>7</v>
      </c>
      <c r="C151" s="242" t="s">
        <v>176</v>
      </c>
      <c r="D151" s="143" t="s">
        <v>443</v>
      </c>
      <c r="E151" s="506">
        <v>500</v>
      </c>
      <c r="F151" s="506">
        <v>500</v>
      </c>
      <c r="G151" s="506">
        <v>500</v>
      </c>
      <c r="H151" s="506">
        <v>500</v>
      </c>
      <c r="I151" s="506">
        <v>500</v>
      </c>
      <c r="J151" s="506">
        <v>500</v>
      </c>
      <c r="K151" s="506">
        <v>500</v>
      </c>
      <c r="L151" s="506">
        <v>500</v>
      </c>
      <c r="M151" s="506">
        <v>500</v>
      </c>
      <c r="N151" s="506">
        <v>500</v>
      </c>
      <c r="O151" s="506">
        <v>500</v>
      </c>
      <c r="P151" s="506">
        <v>500</v>
      </c>
      <c r="Q151" s="506">
        <v>500</v>
      </c>
      <c r="R151" s="506">
        <v>500</v>
      </c>
      <c r="S151" s="506">
        <v>500</v>
      </c>
      <c r="T151" s="506">
        <v>500</v>
      </c>
      <c r="U151" s="506">
        <v>500</v>
      </c>
      <c r="V151" s="506">
        <v>500</v>
      </c>
      <c r="W151" s="506">
        <v>500</v>
      </c>
      <c r="X151" s="506">
        <v>500</v>
      </c>
      <c r="Y151" s="506">
        <v>500</v>
      </c>
      <c r="Z151" s="506">
        <v>500</v>
      </c>
      <c r="AA151" s="506">
        <v>500</v>
      </c>
      <c r="AB151" s="506">
        <v>500</v>
      </c>
      <c r="AC151" s="506">
        <v>500</v>
      </c>
      <c r="AD151" s="506">
        <v>500</v>
      </c>
      <c r="AE151" s="506">
        <v>500</v>
      </c>
      <c r="AF151" s="506">
        <v>500</v>
      </c>
      <c r="AG151" s="506">
        <v>500</v>
      </c>
      <c r="AH151" s="506">
        <v>500</v>
      </c>
      <c r="AI151" s="506">
        <v>500</v>
      </c>
      <c r="AJ151" s="506">
        <v>500</v>
      </c>
      <c r="AK151" s="506">
        <v>500</v>
      </c>
      <c r="AL151" s="294">
        <v>500</v>
      </c>
      <c r="AM151" s="294">
        <v>500</v>
      </c>
      <c r="AN151" s="294">
        <v>500</v>
      </c>
      <c r="AO151" s="294">
        <v>500</v>
      </c>
      <c r="AP151" s="294">
        <v>500</v>
      </c>
      <c r="AQ151" s="294">
        <v>500</v>
      </c>
      <c r="AR151" s="294">
        <v>500</v>
      </c>
      <c r="AS151" s="294">
        <v>500</v>
      </c>
      <c r="AT151" s="294">
        <v>500</v>
      </c>
      <c r="AU151" s="294">
        <v>500</v>
      </c>
      <c r="AV151" s="294">
        <v>500</v>
      </c>
      <c r="AW151" s="294">
        <v>500</v>
      </c>
      <c r="AX151" s="294">
        <v>500</v>
      </c>
      <c r="AY151" s="294">
        <v>500</v>
      </c>
      <c r="AZ151" s="294">
        <v>500</v>
      </c>
      <c r="BA151" s="294">
        <v>500</v>
      </c>
      <c r="BB151" s="294">
        <v>500</v>
      </c>
      <c r="BC151" s="294">
        <v>500</v>
      </c>
      <c r="BD151" s="294">
        <v>500</v>
      </c>
      <c r="BE151" s="294">
        <v>500</v>
      </c>
      <c r="BF151" s="294">
        <v>500</v>
      </c>
      <c r="BG151" s="294">
        <v>500</v>
      </c>
      <c r="BH151" s="294">
        <v>500</v>
      </c>
      <c r="BI151" s="294">
        <v>500</v>
      </c>
      <c r="BJ151" s="294">
        <v>500</v>
      </c>
      <c r="BK151" s="294">
        <v>500</v>
      </c>
      <c r="BL151" s="294">
        <v>500</v>
      </c>
      <c r="BM151" s="294">
        <v>500</v>
      </c>
      <c r="BN151" s="294">
        <v>500</v>
      </c>
      <c r="BO151" s="294">
        <v>500</v>
      </c>
      <c r="BP151" s="294">
        <v>500</v>
      </c>
      <c r="BQ151" s="294">
        <v>500</v>
      </c>
      <c r="BR151" s="294">
        <v>500</v>
      </c>
      <c r="BS151" s="294">
        <v>500</v>
      </c>
      <c r="BT151" s="294">
        <v>500</v>
      </c>
      <c r="BU151" s="294">
        <v>500</v>
      </c>
      <c r="BV151" s="294">
        <v>500</v>
      </c>
      <c r="BW151" s="294">
        <v>500</v>
      </c>
      <c r="BX151" s="294">
        <v>500</v>
      </c>
      <c r="BY151" s="294">
        <v>500</v>
      </c>
      <c r="BZ151" s="294">
        <v>500</v>
      </c>
      <c r="CA151" s="294">
        <v>500</v>
      </c>
      <c r="CB151" s="294">
        <v>500</v>
      </c>
      <c r="CC151" s="294">
        <v>500</v>
      </c>
      <c r="CD151" s="294">
        <v>500</v>
      </c>
      <c r="CE151" s="294">
        <v>500</v>
      </c>
      <c r="CF151" s="294">
        <v>500</v>
      </c>
      <c r="CG151" s="294">
        <v>500</v>
      </c>
      <c r="CH151" s="294">
        <v>500</v>
      </c>
      <c r="CI151" s="294">
        <v>500</v>
      </c>
      <c r="CJ151" s="294">
        <v>500</v>
      </c>
      <c r="CK151" s="294">
        <v>500</v>
      </c>
      <c r="CL151" s="294">
        <v>500</v>
      </c>
      <c r="CM151" s="294">
        <v>500</v>
      </c>
      <c r="CN151" s="294">
        <v>500</v>
      </c>
      <c r="CO151" s="294">
        <v>500</v>
      </c>
      <c r="CP151" s="294">
        <v>500</v>
      </c>
      <c r="CQ151" s="294">
        <v>500</v>
      </c>
      <c r="CR151" s="294">
        <v>500</v>
      </c>
      <c r="CS151" s="294">
        <v>500</v>
      </c>
      <c r="CT151" s="294">
        <v>500</v>
      </c>
      <c r="CU151" s="294">
        <v>500</v>
      </c>
      <c r="CV151" s="294">
        <v>500</v>
      </c>
      <c r="CX151" s="242" t="s">
        <v>1722</v>
      </c>
      <c r="CY151" s="242" t="str">
        <f t="shared" si="83"/>
        <v>-</v>
      </c>
      <c r="CZ151" s="453">
        <f t="shared" si="84"/>
        <v>500</v>
      </c>
      <c r="DA151" s="453">
        <f t="shared" si="85"/>
        <v>0</v>
      </c>
      <c r="DB151" s="454">
        <f t="shared" si="86"/>
        <v>0</v>
      </c>
      <c r="DC151" s="453">
        <f t="shared" si="87"/>
        <v>500</v>
      </c>
      <c r="DD151" s="453">
        <f t="shared" si="89"/>
        <v>0</v>
      </c>
      <c r="DE151" s="454">
        <f t="shared" si="90"/>
        <v>0</v>
      </c>
      <c r="DF151" s="455">
        <f t="shared" si="82"/>
        <v>6.2146080984221914</v>
      </c>
      <c r="DG151" s="456">
        <f t="shared" si="88"/>
        <v>0</v>
      </c>
      <c r="DH151" s="454">
        <f t="shared" si="91"/>
        <v>0</v>
      </c>
    </row>
    <row r="152" spans="2:112" outlineLevel="1" x14ac:dyDescent="0.3">
      <c r="B152" s="154">
        <v>8</v>
      </c>
      <c r="C152" s="242" t="s">
        <v>177</v>
      </c>
      <c r="D152" s="143" t="s">
        <v>443</v>
      </c>
      <c r="E152" s="506">
        <v>500</v>
      </c>
      <c r="F152" s="506">
        <v>500</v>
      </c>
      <c r="G152" s="506">
        <v>500</v>
      </c>
      <c r="H152" s="506">
        <v>500</v>
      </c>
      <c r="I152" s="506">
        <v>500</v>
      </c>
      <c r="J152" s="506">
        <v>500</v>
      </c>
      <c r="K152" s="506">
        <v>500</v>
      </c>
      <c r="L152" s="506">
        <v>500</v>
      </c>
      <c r="M152" s="506">
        <v>500</v>
      </c>
      <c r="N152" s="506">
        <v>500</v>
      </c>
      <c r="O152" s="506">
        <v>500</v>
      </c>
      <c r="P152" s="506">
        <v>500</v>
      </c>
      <c r="Q152" s="506">
        <v>500</v>
      </c>
      <c r="R152" s="506">
        <v>500</v>
      </c>
      <c r="S152" s="506">
        <v>500</v>
      </c>
      <c r="T152" s="506">
        <v>500</v>
      </c>
      <c r="U152" s="506">
        <v>500</v>
      </c>
      <c r="V152" s="506">
        <v>500</v>
      </c>
      <c r="W152" s="506">
        <v>500</v>
      </c>
      <c r="X152" s="506">
        <v>500</v>
      </c>
      <c r="Y152" s="506">
        <v>500</v>
      </c>
      <c r="Z152" s="506">
        <v>500</v>
      </c>
      <c r="AA152" s="506">
        <v>500</v>
      </c>
      <c r="AB152" s="506">
        <v>500</v>
      </c>
      <c r="AC152" s="506">
        <v>500</v>
      </c>
      <c r="AD152" s="506">
        <v>500</v>
      </c>
      <c r="AE152" s="506">
        <v>500</v>
      </c>
      <c r="AF152" s="506">
        <v>500</v>
      </c>
      <c r="AG152" s="506">
        <v>500</v>
      </c>
      <c r="AH152" s="506">
        <v>500</v>
      </c>
      <c r="AI152" s="506">
        <v>500</v>
      </c>
      <c r="AJ152" s="506">
        <v>500</v>
      </c>
      <c r="AK152" s="506">
        <v>500</v>
      </c>
      <c r="AL152" s="294">
        <v>500</v>
      </c>
      <c r="AM152" s="294">
        <v>500</v>
      </c>
      <c r="AN152" s="294">
        <v>500</v>
      </c>
      <c r="AO152" s="294">
        <v>500</v>
      </c>
      <c r="AP152" s="294">
        <v>500</v>
      </c>
      <c r="AQ152" s="294">
        <v>500</v>
      </c>
      <c r="AR152" s="294">
        <v>500</v>
      </c>
      <c r="AS152" s="294">
        <v>500</v>
      </c>
      <c r="AT152" s="294">
        <v>500</v>
      </c>
      <c r="AU152" s="294">
        <v>500</v>
      </c>
      <c r="AV152" s="294">
        <v>500</v>
      </c>
      <c r="AW152" s="294">
        <v>500</v>
      </c>
      <c r="AX152" s="294">
        <v>500</v>
      </c>
      <c r="AY152" s="294">
        <v>500</v>
      </c>
      <c r="AZ152" s="294">
        <v>500</v>
      </c>
      <c r="BA152" s="294">
        <v>500</v>
      </c>
      <c r="BB152" s="294">
        <v>500</v>
      </c>
      <c r="BC152" s="294">
        <v>500</v>
      </c>
      <c r="BD152" s="294">
        <v>500</v>
      </c>
      <c r="BE152" s="294">
        <v>500</v>
      </c>
      <c r="BF152" s="294">
        <v>500</v>
      </c>
      <c r="BG152" s="294">
        <v>500</v>
      </c>
      <c r="BH152" s="294">
        <v>500</v>
      </c>
      <c r="BI152" s="294">
        <v>500</v>
      </c>
      <c r="BJ152" s="294">
        <v>500</v>
      </c>
      <c r="BK152" s="294">
        <v>500</v>
      </c>
      <c r="BL152" s="294">
        <v>500</v>
      </c>
      <c r="BM152" s="294">
        <v>500</v>
      </c>
      <c r="BN152" s="294">
        <v>500</v>
      </c>
      <c r="BO152" s="294">
        <v>500</v>
      </c>
      <c r="BP152" s="294">
        <v>500</v>
      </c>
      <c r="BQ152" s="294">
        <v>500</v>
      </c>
      <c r="BR152" s="294">
        <v>500</v>
      </c>
      <c r="BS152" s="294">
        <v>500</v>
      </c>
      <c r="BT152" s="294">
        <v>500</v>
      </c>
      <c r="BU152" s="294">
        <v>500</v>
      </c>
      <c r="BV152" s="294">
        <v>500</v>
      </c>
      <c r="BW152" s="294">
        <v>500</v>
      </c>
      <c r="BX152" s="294">
        <v>500</v>
      </c>
      <c r="BY152" s="294">
        <v>500</v>
      </c>
      <c r="BZ152" s="294">
        <v>500</v>
      </c>
      <c r="CA152" s="294">
        <v>500</v>
      </c>
      <c r="CB152" s="294">
        <v>500</v>
      </c>
      <c r="CC152" s="294">
        <v>500</v>
      </c>
      <c r="CD152" s="294">
        <v>500</v>
      </c>
      <c r="CE152" s="294">
        <v>500</v>
      </c>
      <c r="CF152" s="294">
        <v>500</v>
      </c>
      <c r="CG152" s="294">
        <v>500</v>
      </c>
      <c r="CH152" s="294">
        <v>500</v>
      </c>
      <c r="CI152" s="294">
        <v>500</v>
      </c>
      <c r="CJ152" s="294">
        <v>500</v>
      </c>
      <c r="CK152" s="294">
        <v>500</v>
      </c>
      <c r="CL152" s="294">
        <v>500</v>
      </c>
      <c r="CM152" s="294">
        <v>500</v>
      </c>
      <c r="CN152" s="294">
        <v>500</v>
      </c>
      <c r="CO152" s="294">
        <v>500</v>
      </c>
      <c r="CP152" s="294">
        <v>500</v>
      </c>
      <c r="CQ152" s="294">
        <v>500</v>
      </c>
      <c r="CR152" s="294">
        <v>500</v>
      </c>
      <c r="CS152" s="294">
        <v>500</v>
      </c>
      <c r="CT152" s="294">
        <v>500</v>
      </c>
      <c r="CU152" s="294">
        <v>500</v>
      </c>
      <c r="CV152" s="294">
        <v>500</v>
      </c>
      <c r="CX152" s="242" t="s">
        <v>1722</v>
      </c>
      <c r="CY152" s="242" t="str">
        <f t="shared" si="83"/>
        <v>-</v>
      </c>
      <c r="CZ152" s="453">
        <f t="shared" si="84"/>
        <v>500</v>
      </c>
      <c r="DA152" s="453">
        <f t="shared" si="85"/>
        <v>0</v>
      </c>
      <c r="DB152" s="454">
        <f t="shared" si="86"/>
        <v>0</v>
      </c>
      <c r="DC152" s="453">
        <f t="shared" si="87"/>
        <v>500</v>
      </c>
      <c r="DD152" s="453">
        <f t="shared" si="89"/>
        <v>0</v>
      </c>
      <c r="DE152" s="454">
        <f t="shared" si="90"/>
        <v>0</v>
      </c>
      <c r="DF152" s="455">
        <f t="shared" si="82"/>
        <v>6.2146080984221914</v>
      </c>
      <c r="DG152" s="456">
        <f t="shared" si="88"/>
        <v>0</v>
      </c>
      <c r="DH152" s="454">
        <f t="shared" si="91"/>
        <v>0</v>
      </c>
    </row>
    <row r="153" spans="2:112" outlineLevel="1" x14ac:dyDescent="0.3">
      <c r="B153" s="154">
        <v>9</v>
      </c>
      <c r="C153" s="242" t="s">
        <v>178</v>
      </c>
      <c r="D153" s="143" t="s">
        <v>443</v>
      </c>
      <c r="E153" s="506">
        <v>500</v>
      </c>
      <c r="F153" s="506">
        <v>500</v>
      </c>
      <c r="G153" s="506">
        <v>500</v>
      </c>
      <c r="H153" s="506">
        <v>500</v>
      </c>
      <c r="I153" s="506">
        <v>500</v>
      </c>
      <c r="J153" s="506">
        <v>500</v>
      </c>
      <c r="K153" s="506">
        <v>500</v>
      </c>
      <c r="L153" s="506">
        <v>500</v>
      </c>
      <c r="M153" s="506">
        <v>500</v>
      </c>
      <c r="N153" s="506">
        <v>500</v>
      </c>
      <c r="O153" s="506">
        <v>500</v>
      </c>
      <c r="P153" s="506">
        <v>500</v>
      </c>
      <c r="Q153" s="506">
        <v>500</v>
      </c>
      <c r="R153" s="506">
        <v>500</v>
      </c>
      <c r="S153" s="506">
        <v>500</v>
      </c>
      <c r="T153" s="506">
        <v>500</v>
      </c>
      <c r="U153" s="506">
        <v>500</v>
      </c>
      <c r="V153" s="506">
        <v>500</v>
      </c>
      <c r="W153" s="506">
        <v>500</v>
      </c>
      <c r="X153" s="506">
        <v>500</v>
      </c>
      <c r="Y153" s="506">
        <v>500</v>
      </c>
      <c r="Z153" s="506">
        <v>500</v>
      </c>
      <c r="AA153" s="506">
        <v>500</v>
      </c>
      <c r="AB153" s="506">
        <v>500</v>
      </c>
      <c r="AC153" s="506">
        <v>500</v>
      </c>
      <c r="AD153" s="506">
        <v>500</v>
      </c>
      <c r="AE153" s="506">
        <v>500</v>
      </c>
      <c r="AF153" s="506">
        <v>500</v>
      </c>
      <c r="AG153" s="506">
        <v>500</v>
      </c>
      <c r="AH153" s="506">
        <v>500</v>
      </c>
      <c r="AI153" s="506">
        <v>500</v>
      </c>
      <c r="AJ153" s="506">
        <v>500</v>
      </c>
      <c r="AK153" s="506">
        <v>500</v>
      </c>
      <c r="AL153" s="294">
        <v>500</v>
      </c>
      <c r="AM153" s="294">
        <v>500</v>
      </c>
      <c r="AN153" s="294">
        <v>500</v>
      </c>
      <c r="AO153" s="294">
        <v>500</v>
      </c>
      <c r="AP153" s="294">
        <v>500</v>
      </c>
      <c r="AQ153" s="294">
        <v>500</v>
      </c>
      <c r="AR153" s="294">
        <v>500</v>
      </c>
      <c r="AS153" s="294">
        <v>500</v>
      </c>
      <c r="AT153" s="294">
        <v>500</v>
      </c>
      <c r="AU153" s="294">
        <v>500</v>
      </c>
      <c r="AV153" s="294">
        <v>500</v>
      </c>
      <c r="AW153" s="294">
        <v>500</v>
      </c>
      <c r="AX153" s="294">
        <v>500</v>
      </c>
      <c r="AY153" s="294">
        <v>500</v>
      </c>
      <c r="AZ153" s="294">
        <v>500</v>
      </c>
      <c r="BA153" s="294">
        <v>500</v>
      </c>
      <c r="BB153" s="294">
        <v>500</v>
      </c>
      <c r="BC153" s="294">
        <v>500</v>
      </c>
      <c r="BD153" s="294">
        <v>500</v>
      </c>
      <c r="BE153" s="294">
        <v>500</v>
      </c>
      <c r="BF153" s="294">
        <v>500</v>
      </c>
      <c r="BG153" s="294">
        <v>500</v>
      </c>
      <c r="BH153" s="294">
        <v>500</v>
      </c>
      <c r="BI153" s="294">
        <v>500</v>
      </c>
      <c r="BJ153" s="294">
        <v>500</v>
      </c>
      <c r="BK153" s="294">
        <v>500</v>
      </c>
      <c r="BL153" s="294">
        <v>500</v>
      </c>
      <c r="BM153" s="294">
        <v>500</v>
      </c>
      <c r="BN153" s="294">
        <v>500</v>
      </c>
      <c r="BO153" s="294">
        <v>500</v>
      </c>
      <c r="BP153" s="294">
        <v>500</v>
      </c>
      <c r="BQ153" s="294">
        <v>500</v>
      </c>
      <c r="BR153" s="294">
        <v>500</v>
      </c>
      <c r="BS153" s="294">
        <v>500</v>
      </c>
      <c r="BT153" s="294">
        <v>500</v>
      </c>
      <c r="BU153" s="294">
        <v>500</v>
      </c>
      <c r="BV153" s="294">
        <v>500</v>
      </c>
      <c r="BW153" s="294">
        <v>500</v>
      </c>
      <c r="BX153" s="294">
        <v>500</v>
      </c>
      <c r="BY153" s="294">
        <v>500</v>
      </c>
      <c r="BZ153" s="294">
        <v>500</v>
      </c>
      <c r="CA153" s="294">
        <v>500</v>
      </c>
      <c r="CB153" s="294">
        <v>500</v>
      </c>
      <c r="CC153" s="294">
        <v>500</v>
      </c>
      <c r="CD153" s="294">
        <v>500</v>
      </c>
      <c r="CE153" s="294">
        <v>500</v>
      </c>
      <c r="CF153" s="294">
        <v>500</v>
      </c>
      <c r="CG153" s="294">
        <v>500</v>
      </c>
      <c r="CH153" s="294">
        <v>500</v>
      </c>
      <c r="CI153" s="294">
        <v>500</v>
      </c>
      <c r="CJ153" s="294">
        <v>500</v>
      </c>
      <c r="CK153" s="294">
        <v>500</v>
      </c>
      <c r="CL153" s="294">
        <v>500</v>
      </c>
      <c r="CM153" s="294">
        <v>500</v>
      </c>
      <c r="CN153" s="294">
        <v>500</v>
      </c>
      <c r="CO153" s="294">
        <v>500</v>
      </c>
      <c r="CP153" s="294">
        <v>500</v>
      </c>
      <c r="CQ153" s="294">
        <v>500</v>
      </c>
      <c r="CR153" s="294">
        <v>500</v>
      </c>
      <c r="CS153" s="294">
        <v>500</v>
      </c>
      <c r="CT153" s="294">
        <v>500</v>
      </c>
      <c r="CU153" s="294">
        <v>500</v>
      </c>
      <c r="CV153" s="294">
        <v>500</v>
      </c>
      <c r="CX153" s="242" t="s">
        <v>1722</v>
      </c>
      <c r="CY153" s="242" t="str">
        <f t="shared" si="83"/>
        <v>-</v>
      </c>
      <c r="CZ153" s="453">
        <f t="shared" si="84"/>
        <v>500</v>
      </c>
      <c r="DA153" s="453">
        <f t="shared" si="85"/>
        <v>0</v>
      </c>
      <c r="DB153" s="454">
        <f t="shared" si="86"/>
        <v>0</v>
      </c>
      <c r="DC153" s="453">
        <f t="shared" si="87"/>
        <v>500</v>
      </c>
      <c r="DD153" s="453">
        <f t="shared" si="89"/>
        <v>0</v>
      </c>
      <c r="DE153" s="454">
        <f t="shared" si="90"/>
        <v>0</v>
      </c>
      <c r="DF153" s="455">
        <f t="shared" si="82"/>
        <v>6.2146080984221914</v>
      </c>
      <c r="DG153" s="456">
        <f t="shared" si="88"/>
        <v>0</v>
      </c>
      <c r="DH153" s="454">
        <f t="shared" si="91"/>
        <v>0</v>
      </c>
    </row>
    <row r="154" spans="2:112" outlineLevel="1" x14ac:dyDescent="0.3">
      <c r="B154" s="154">
        <v>10</v>
      </c>
      <c r="C154" s="242" t="s">
        <v>179</v>
      </c>
      <c r="D154" s="143" t="s">
        <v>443</v>
      </c>
      <c r="E154" s="506">
        <v>500</v>
      </c>
      <c r="F154" s="506">
        <v>500</v>
      </c>
      <c r="G154" s="506">
        <v>500</v>
      </c>
      <c r="H154" s="506">
        <v>500</v>
      </c>
      <c r="I154" s="506">
        <v>500</v>
      </c>
      <c r="J154" s="506">
        <v>500</v>
      </c>
      <c r="K154" s="506">
        <v>500</v>
      </c>
      <c r="L154" s="506">
        <v>500</v>
      </c>
      <c r="M154" s="506">
        <v>500</v>
      </c>
      <c r="N154" s="506">
        <v>500</v>
      </c>
      <c r="O154" s="506">
        <v>500</v>
      </c>
      <c r="P154" s="506">
        <v>500</v>
      </c>
      <c r="Q154" s="506">
        <v>500</v>
      </c>
      <c r="R154" s="506">
        <v>500</v>
      </c>
      <c r="S154" s="506">
        <v>500</v>
      </c>
      <c r="T154" s="506">
        <v>500</v>
      </c>
      <c r="U154" s="506">
        <v>500</v>
      </c>
      <c r="V154" s="506">
        <v>500</v>
      </c>
      <c r="W154" s="506">
        <v>500</v>
      </c>
      <c r="X154" s="506">
        <v>500</v>
      </c>
      <c r="Y154" s="506">
        <v>500</v>
      </c>
      <c r="Z154" s="506">
        <v>500</v>
      </c>
      <c r="AA154" s="506">
        <v>500</v>
      </c>
      <c r="AB154" s="506">
        <v>500</v>
      </c>
      <c r="AC154" s="506">
        <v>500</v>
      </c>
      <c r="AD154" s="506">
        <v>500</v>
      </c>
      <c r="AE154" s="506">
        <v>500</v>
      </c>
      <c r="AF154" s="506">
        <v>500</v>
      </c>
      <c r="AG154" s="506">
        <v>500</v>
      </c>
      <c r="AH154" s="506">
        <v>500</v>
      </c>
      <c r="AI154" s="506">
        <v>500</v>
      </c>
      <c r="AJ154" s="506">
        <v>500</v>
      </c>
      <c r="AK154" s="506">
        <v>500</v>
      </c>
      <c r="AL154" s="294">
        <v>500</v>
      </c>
      <c r="AM154" s="294">
        <v>500</v>
      </c>
      <c r="AN154" s="294">
        <v>500</v>
      </c>
      <c r="AO154" s="294">
        <v>500</v>
      </c>
      <c r="AP154" s="294">
        <v>500</v>
      </c>
      <c r="AQ154" s="294">
        <v>500</v>
      </c>
      <c r="AR154" s="294">
        <v>500</v>
      </c>
      <c r="AS154" s="294">
        <v>500</v>
      </c>
      <c r="AT154" s="294">
        <v>500</v>
      </c>
      <c r="AU154" s="294">
        <v>500</v>
      </c>
      <c r="AV154" s="294">
        <v>500</v>
      </c>
      <c r="AW154" s="294">
        <v>500</v>
      </c>
      <c r="AX154" s="294">
        <v>500</v>
      </c>
      <c r="AY154" s="294">
        <v>500</v>
      </c>
      <c r="AZ154" s="294">
        <v>500</v>
      </c>
      <c r="BA154" s="294">
        <v>500</v>
      </c>
      <c r="BB154" s="294">
        <v>500</v>
      </c>
      <c r="BC154" s="294">
        <v>500</v>
      </c>
      <c r="BD154" s="294">
        <v>500</v>
      </c>
      <c r="BE154" s="294">
        <v>500</v>
      </c>
      <c r="BF154" s="294">
        <v>500</v>
      </c>
      <c r="BG154" s="294">
        <v>500</v>
      </c>
      <c r="BH154" s="294">
        <v>500</v>
      </c>
      <c r="BI154" s="294">
        <v>500</v>
      </c>
      <c r="BJ154" s="294">
        <v>500</v>
      </c>
      <c r="BK154" s="294">
        <v>500</v>
      </c>
      <c r="BL154" s="294">
        <v>500</v>
      </c>
      <c r="BM154" s="294">
        <v>500</v>
      </c>
      <c r="BN154" s="294">
        <v>500</v>
      </c>
      <c r="BO154" s="294">
        <v>500</v>
      </c>
      <c r="BP154" s="294">
        <v>500</v>
      </c>
      <c r="BQ154" s="294">
        <v>500</v>
      </c>
      <c r="BR154" s="294">
        <v>500</v>
      </c>
      <c r="BS154" s="294">
        <v>500</v>
      </c>
      <c r="BT154" s="294">
        <v>500</v>
      </c>
      <c r="BU154" s="294">
        <v>500</v>
      </c>
      <c r="BV154" s="294">
        <v>500</v>
      </c>
      <c r="BW154" s="294">
        <v>500</v>
      </c>
      <c r="BX154" s="294">
        <v>500</v>
      </c>
      <c r="BY154" s="294">
        <v>500</v>
      </c>
      <c r="BZ154" s="294">
        <v>500</v>
      </c>
      <c r="CA154" s="294">
        <v>500</v>
      </c>
      <c r="CB154" s="294">
        <v>500</v>
      </c>
      <c r="CC154" s="294">
        <v>500</v>
      </c>
      <c r="CD154" s="294">
        <v>500</v>
      </c>
      <c r="CE154" s="294">
        <v>500</v>
      </c>
      <c r="CF154" s="294">
        <v>500</v>
      </c>
      <c r="CG154" s="294">
        <v>500</v>
      </c>
      <c r="CH154" s="294">
        <v>500</v>
      </c>
      <c r="CI154" s="294">
        <v>500</v>
      </c>
      <c r="CJ154" s="294">
        <v>500</v>
      </c>
      <c r="CK154" s="294">
        <v>500</v>
      </c>
      <c r="CL154" s="294">
        <v>500</v>
      </c>
      <c r="CM154" s="294">
        <v>500</v>
      </c>
      <c r="CN154" s="294">
        <v>500</v>
      </c>
      <c r="CO154" s="294">
        <v>500</v>
      </c>
      <c r="CP154" s="294">
        <v>500</v>
      </c>
      <c r="CQ154" s="294">
        <v>500</v>
      </c>
      <c r="CR154" s="294">
        <v>500</v>
      </c>
      <c r="CS154" s="294">
        <v>500</v>
      </c>
      <c r="CT154" s="294">
        <v>500</v>
      </c>
      <c r="CU154" s="294">
        <v>500</v>
      </c>
      <c r="CV154" s="294">
        <v>500</v>
      </c>
      <c r="CX154" s="242" t="s">
        <v>1722</v>
      </c>
      <c r="CY154" s="242" t="str">
        <f t="shared" si="83"/>
        <v>-</v>
      </c>
      <c r="CZ154" s="453">
        <f t="shared" si="84"/>
        <v>500</v>
      </c>
      <c r="DA154" s="453">
        <f t="shared" si="85"/>
        <v>0</v>
      </c>
      <c r="DB154" s="454">
        <f t="shared" si="86"/>
        <v>0</v>
      </c>
      <c r="DC154" s="453">
        <f t="shared" si="87"/>
        <v>500</v>
      </c>
      <c r="DD154" s="453">
        <f t="shared" si="89"/>
        <v>0</v>
      </c>
      <c r="DE154" s="454">
        <f t="shared" si="90"/>
        <v>0</v>
      </c>
      <c r="DF154" s="455">
        <f t="shared" si="82"/>
        <v>6.2146080984221914</v>
      </c>
      <c r="DG154" s="456">
        <f t="shared" si="88"/>
        <v>0</v>
      </c>
      <c r="DH154" s="454">
        <f t="shared" si="91"/>
        <v>0</v>
      </c>
    </row>
    <row r="155" spans="2:112" outlineLevel="1" x14ac:dyDescent="0.3">
      <c r="B155" s="154">
        <v>11</v>
      </c>
      <c r="C155" s="242" t="s">
        <v>180</v>
      </c>
      <c r="D155" s="143" t="s">
        <v>443</v>
      </c>
      <c r="E155" s="506">
        <v>500</v>
      </c>
      <c r="F155" s="506">
        <v>500</v>
      </c>
      <c r="G155" s="506">
        <v>500</v>
      </c>
      <c r="H155" s="506">
        <v>500</v>
      </c>
      <c r="I155" s="506">
        <v>500</v>
      </c>
      <c r="J155" s="506">
        <v>500</v>
      </c>
      <c r="K155" s="506">
        <v>500</v>
      </c>
      <c r="L155" s="506">
        <v>500</v>
      </c>
      <c r="M155" s="506">
        <v>500</v>
      </c>
      <c r="N155" s="506">
        <v>500</v>
      </c>
      <c r="O155" s="506">
        <v>500</v>
      </c>
      <c r="P155" s="506">
        <v>500</v>
      </c>
      <c r="Q155" s="506">
        <v>500</v>
      </c>
      <c r="R155" s="506">
        <v>500</v>
      </c>
      <c r="S155" s="506">
        <v>500</v>
      </c>
      <c r="T155" s="506">
        <v>500</v>
      </c>
      <c r="U155" s="506">
        <v>500</v>
      </c>
      <c r="V155" s="506">
        <v>500</v>
      </c>
      <c r="W155" s="506">
        <v>500</v>
      </c>
      <c r="X155" s="506">
        <v>500</v>
      </c>
      <c r="Y155" s="506">
        <v>500</v>
      </c>
      <c r="Z155" s="506">
        <v>500</v>
      </c>
      <c r="AA155" s="506">
        <v>500</v>
      </c>
      <c r="AB155" s="506">
        <v>500</v>
      </c>
      <c r="AC155" s="506">
        <v>500</v>
      </c>
      <c r="AD155" s="506">
        <v>500</v>
      </c>
      <c r="AE155" s="506">
        <v>500</v>
      </c>
      <c r="AF155" s="506">
        <v>500</v>
      </c>
      <c r="AG155" s="506">
        <v>500</v>
      </c>
      <c r="AH155" s="506">
        <v>500</v>
      </c>
      <c r="AI155" s="506">
        <v>500</v>
      </c>
      <c r="AJ155" s="506">
        <v>500</v>
      </c>
      <c r="AK155" s="506">
        <v>500</v>
      </c>
      <c r="AL155" s="294">
        <v>500</v>
      </c>
      <c r="AM155" s="294">
        <v>500</v>
      </c>
      <c r="AN155" s="294">
        <v>500</v>
      </c>
      <c r="AO155" s="294">
        <v>500</v>
      </c>
      <c r="AP155" s="294">
        <v>500</v>
      </c>
      <c r="AQ155" s="294">
        <v>500</v>
      </c>
      <c r="AR155" s="294">
        <v>500</v>
      </c>
      <c r="AS155" s="294">
        <v>500</v>
      </c>
      <c r="AT155" s="294">
        <v>500</v>
      </c>
      <c r="AU155" s="294">
        <v>500</v>
      </c>
      <c r="AV155" s="294">
        <v>500</v>
      </c>
      <c r="AW155" s="294">
        <v>500</v>
      </c>
      <c r="AX155" s="294">
        <v>500</v>
      </c>
      <c r="AY155" s="294">
        <v>500</v>
      </c>
      <c r="AZ155" s="294">
        <v>500</v>
      </c>
      <c r="BA155" s="294">
        <v>500</v>
      </c>
      <c r="BB155" s="294">
        <v>500</v>
      </c>
      <c r="BC155" s="294">
        <v>500</v>
      </c>
      <c r="BD155" s="294">
        <v>500</v>
      </c>
      <c r="BE155" s="294">
        <v>500</v>
      </c>
      <c r="BF155" s="294">
        <v>500</v>
      </c>
      <c r="BG155" s="294">
        <v>500</v>
      </c>
      <c r="BH155" s="294">
        <v>500</v>
      </c>
      <c r="BI155" s="294">
        <v>500</v>
      </c>
      <c r="BJ155" s="294">
        <v>500</v>
      </c>
      <c r="BK155" s="294">
        <v>500</v>
      </c>
      <c r="BL155" s="294">
        <v>500</v>
      </c>
      <c r="BM155" s="294">
        <v>500</v>
      </c>
      <c r="BN155" s="294">
        <v>500</v>
      </c>
      <c r="BO155" s="294">
        <v>500</v>
      </c>
      <c r="BP155" s="294">
        <v>500</v>
      </c>
      <c r="BQ155" s="294">
        <v>500</v>
      </c>
      <c r="BR155" s="294">
        <v>500</v>
      </c>
      <c r="BS155" s="294">
        <v>500</v>
      </c>
      <c r="BT155" s="294">
        <v>500</v>
      </c>
      <c r="BU155" s="294">
        <v>500</v>
      </c>
      <c r="BV155" s="294">
        <v>500</v>
      </c>
      <c r="BW155" s="294">
        <v>500</v>
      </c>
      <c r="BX155" s="294">
        <v>500</v>
      </c>
      <c r="BY155" s="294">
        <v>500</v>
      </c>
      <c r="BZ155" s="294">
        <v>500</v>
      </c>
      <c r="CA155" s="294">
        <v>500</v>
      </c>
      <c r="CB155" s="294">
        <v>500</v>
      </c>
      <c r="CC155" s="294">
        <v>500</v>
      </c>
      <c r="CD155" s="294">
        <v>500</v>
      </c>
      <c r="CE155" s="294">
        <v>500</v>
      </c>
      <c r="CF155" s="294">
        <v>500</v>
      </c>
      <c r="CG155" s="294">
        <v>500</v>
      </c>
      <c r="CH155" s="294">
        <v>500</v>
      </c>
      <c r="CI155" s="294">
        <v>500</v>
      </c>
      <c r="CJ155" s="294">
        <v>500</v>
      </c>
      <c r="CK155" s="294">
        <v>500</v>
      </c>
      <c r="CL155" s="294">
        <v>500</v>
      </c>
      <c r="CM155" s="294">
        <v>500</v>
      </c>
      <c r="CN155" s="294">
        <v>500</v>
      </c>
      <c r="CO155" s="294">
        <v>500</v>
      </c>
      <c r="CP155" s="294">
        <v>500</v>
      </c>
      <c r="CQ155" s="294">
        <v>500</v>
      </c>
      <c r="CR155" s="294">
        <v>500</v>
      </c>
      <c r="CS155" s="294">
        <v>500</v>
      </c>
      <c r="CT155" s="294">
        <v>500</v>
      </c>
      <c r="CU155" s="294">
        <v>500</v>
      </c>
      <c r="CV155" s="294">
        <v>500</v>
      </c>
      <c r="CX155" s="242" t="s">
        <v>1722</v>
      </c>
      <c r="CY155" s="242" t="str">
        <f t="shared" si="83"/>
        <v>-</v>
      </c>
      <c r="CZ155" s="453">
        <f t="shared" si="84"/>
        <v>500</v>
      </c>
      <c r="DA155" s="453">
        <f t="shared" si="85"/>
        <v>0</v>
      </c>
      <c r="DB155" s="454">
        <f t="shared" si="86"/>
        <v>0</v>
      </c>
      <c r="DC155" s="453">
        <f t="shared" si="87"/>
        <v>500</v>
      </c>
      <c r="DD155" s="453">
        <f t="shared" si="89"/>
        <v>0</v>
      </c>
      <c r="DE155" s="454">
        <f t="shared" si="90"/>
        <v>0</v>
      </c>
      <c r="DF155" s="455">
        <f t="shared" si="82"/>
        <v>6.2146080984221914</v>
      </c>
      <c r="DG155" s="456">
        <f t="shared" si="88"/>
        <v>0</v>
      </c>
      <c r="DH155" s="454">
        <f t="shared" si="91"/>
        <v>0</v>
      </c>
    </row>
    <row r="156" spans="2:112" outlineLevel="1" x14ac:dyDescent="0.3">
      <c r="B156" s="154">
        <v>12</v>
      </c>
      <c r="C156" s="242" t="s">
        <v>181</v>
      </c>
      <c r="D156" s="143" t="s">
        <v>443</v>
      </c>
      <c r="E156" s="506">
        <v>500</v>
      </c>
      <c r="F156" s="506">
        <v>500</v>
      </c>
      <c r="G156" s="506">
        <v>500</v>
      </c>
      <c r="H156" s="506">
        <v>500</v>
      </c>
      <c r="I156" s="506">
        <v>500</v>
      </c>
      <c r="J156" s="506">
        <v>500</v>
      </c>
      <c r="K156" s="506">
        <v>500</v>
      </c>
      <c r="L156" s="506">
        <v>500</v>
      </c>
      <c r="M156" s="506">
        <v>500</v>
      </c>
      <c r="N156" s="506">
        <v>500</v>
      </c>
      <c r="O156" s="506">
        <v>500</v>
      </c>
      <c r="P156" s="506">
        <v>500</v>
      </c>
      <c r="Q156" s="506">
        <v>500</v>
      </c>
      <c r="R156" s="506">
        <v>500</v>
      </c>
      <c r="S156" s="506">
        <v>500</v>
      </c>
      <c r="T156" s="506">
        <v>500</v>
      </c>
      <c r="U156" s="506">
        <v>500</v>
      </c>
      <c r="V156" s="506">
        <v>500</v>
      </c>
      <c r="W156" s="506">
        <v>500</v>
      </c>
      <c r="X156" s="506">
        <v>500</v>
      </c>
      <c r="Y156" s="506">
        <v>500</v>
      </c>
      <c r="Z156" s="506">
        <v>500</v>
      </c>
      <c r="AA156" s="506">
        <v>500</v>
      </c>
      <c r="AB156" s="506">
        <v>500</v>
      </c>
      <c r="AC156" s="506">
        <v>500</v>
      </c>
      <c r="AD156" s="506">
        <v>500</v>
      </c>
      <c r="AE156" s="506">
        <v>500</v>
      </c>
      <c r="AF156" s="506">
        <v>500</v>
      </c>
      <c r="AG156" s="506">
        <v>500</v>
      </c>
      <c r="AH156" s="506">
        <v>500</v>
      </c>
      <c r="AI156" s="506">
        <v>500</v>
      </c>
      <c r="AJ156" s="506">
        <v>500</v>
      </c>
      <c r="AK156" s="506">
        <v>500</v>
      </c>
      <c r="AL156" s="294">
        <v>500</v>
      </c>
      <c r="AM156" s="294">
        <v>500</v>
      </c>
      <c r="AN156" s="294">
        <v>500</v>
      </c>
      <c r="AO156" s="294">
        <v>500</v>
      </c>
      <c r="AP156" s="294">
        <v>500</v>
      </c>
      <c r="AQ156" s="294">
        <v>500</v>
      </c>
      <c r="AR156" s="294">
        <v>500</v>
      </c>
      <c r="AS156" s="294">
        <v>500</v>
      </c>
      <c r="AT156" s="294">
        <v>500</v>
      </c>
      <c r="AU156" s="294">
        <v>500</v>
      </c>
      <c r="AV156" s="294">
        <v>500</v>
      </c>
      <c r="AW156" s="294">
        <v>500</v>
      </c>
      <c r="AX156" s="294">
        <v>500</v>
      </c>
      <c r="AY156" s="294">
        <v>500</v>
      </c>
      <c r="AZ156" s="294">
        <v>500</v>
      </c>
      <c r="BA156" s="294">
        <v>500</v>
      </c>
      <c r="BB156" s="294">
        <v>500</v>
      </c>
      <c r="BC156" s="294">
        <v>500</v>
      </c>
      <c r="BD156" s="294">
        <v>500</v>
      </c>
      <c r="BE156" s="294">
        <v>500</v>
      </c>
      <c r="BF156" s="294">
        <v>500</v>
      </c>
      <c r="BG156" s="294">
        <v>500</v>
      </c>
      <c r="BH156" s="294">
        <v>500</v>
      </c>
      <c r="BI156" s="294">
        <v>500</v>
      </c>
      <c r="BJ156" s="294">
        <v>500</v>
      </c>
      <c r="BK156" s="294">
        <v>500</v>
      </c>
      <c r="BL156" s="294">
        <v>500</v>
      </c>
      <c r="BM156" s="294">
        <v>500</v>
      </c>
      <c r="BN156" s="294">
        <v>500</v>
      </c>
      <c r="BO156" s="294">
        <v>500</v>
      </c>
      <c r="BP156" s="294">
        <v>500</v>
      </c>
      <c r="BQ156" s="294">
        <v>500</v>
      </c>
      <c r="BR156" s="294">
        <v>500</v>
      </c>
      <c r="BS156" s="294">
        <v>500</v>
      </c>
      <c r="BT156" s="294">
        <v>500</v>
      </c>
      <c r="BU156" s="294">
        <v>500</v>
      </c>
      <c r="BV156" s="294">
        <v>500</v>
      </c>
      <c r="BW156" s="294">
        <v>500</v>
      </c>
      <c r="BX156" s="294">
        <v>500</v>
      </c>
      <c r="BY156" s="294">
        <v>500</v>
      </c>
      <c r="BZ156" s="294">
        <v>500</v>
      </c>
      <c r="CA156" s="294">
        <v>500</v>
      </c>
      <c r="CB156" s="294">
        <v>500</v>
      </c>
      <c r="CC156" s="294">
        <v>500</v>
      </c>
      <c r="CD156" s="294">
        <v>500</v>
      </c>
      <c r="CE156" s="294">
        <v>500</v>
      </c>
      <c r="CF156" s="294">
        <v>500</v>
      </c>
      <c r="CG156" s="294">
        <v>500</v>
      </c>
      <c r="CH156" s="294">
        <v>500</v>
      </c>
      <c r="CI156" s="294">
        <v>500</v>
      </c>
      <c r="CJ156" s="294">
        <v>500</v>
      </c>
      <c r="CK156" s="294">
        <v>500</v>
      </c>
      <c r="CL156" s="294">
        <v>500</v>
      </c>
      <c r="CM156" s="294">
        <v>500</v>
      </c>
      <c r="CN156" s="294">
        <v>500</v>
      </c>
      <c r="CO156" s="294">
        <v>500</v>
      </c>
      <c r="CP156" s="294">
        <v>500</v>
      </c>
      <c r="CQ156" s="294">
        <v>500</v>
      </c>
      <c r="CR156" s="294">
        <v>500</v>
      </c>
      <c r="CS156" s="294">
        <v>500</v>
      </c>
      <c r="CT156" s="294">
        <v>500</v>
      </c>
      <c r="CU156" s="294">
        <v>500</v>
      </c>
      <c r="CV156" s="294">
        <v>500</v>
      </c>
      <c r="CX156" s="242" t="s">
        <v>1722</v>
      </c>
      <c r="CY156" s="242" t="str">
        <f t="shared" si="83"/>
        <v>-</v>
      </c>
      <c r="CZ156" s="453">
        <f t="shared" si="84"/>
        <v>500</v>
      </c>
      <c r="DA156" s="453">
        <f t="shared" si="85"/>
        <v>0</v>
      </c>
      <c r="DB156" s="454">
        <f t="shared" si="86"/>
        <v>0</v>
      </c>
      <c r="DC156" s="453">
        <f t="shared" si="87"/>
        <v>500</v>
      </c>
      <c r="DD156" s="453">
        <f t="shared" si="89"/>
        <v>0</v>
      </c>
      <c r="DE156" s="454">
        <f t="shared" si="90"/>
        <v>0</v>
      </c>
      <c r="DF156" s="455">
        <f t="shared" si="82"/>
        <v>6.2146080984221914</v>
      </c>
      <c r="DG156" s="456">
        <f t="shared" si="88"/>
        <v>0</v>
      </c>
      <c r="DH156" s="454">
        <f t="shared" si="91"/>
        <v>0</v>
      </c>
    </row>
    <row r="157" spans="2:112" outlineLevel="1" x14ac:dyDescent="0.3">
      <c r="B157" s="154">
        <v>13</v>
      </c>
      <c r="C157" s="242" t="s">
        <v>361</v>
      </c>
      <c r="D157" s="143" t="s">
        <v>443</v>
      </c>
      <c r="E157" s="506">
        <v>500</v>
      </c>
      <c r="F157" s="506">
        <v>500</v>
      </c>
      <c r="G157" s="506">
        <v>500</v>
      </c>
      <c r="H157" s="506">
        <v>500</v>
      </c>
      <c r="I157" s="506">
        <v>500</v>
      </c>
      <c r="J157" s="506">
        <v>500</v>
      </c>
      <c r="K157" s="506">
        <v>500</v>
      </c>
      <c r="L157" s="506">
        <v>500</v>
      </c>
      <c r="M157" s="506">
        <v>500</v>
      </c>
      <c r="N157" s="506">
        <v>500</v>
      </c>
      <c r="O157" s="506">
        <v>500</v>
      </c>
      <c r="P157" s="506">
        <v>500</v>
      </c>
      <c r="Q157" s="506">
        <v>500</v>
      </c>
      <c r="R157" s="506">
        <v>500</v>
      </c>
      <c r="S157" s="506">
        <v>500</v>
      </c>
      <c r="T157" s="506">
        <v>500</v>
      </c>
      <c r="U157" s="506">
        <v>500</v>
      </c>
      <c r="V157" s="506">
        <v>500</v>
      </c>
      <c r="W157" s="506">
        <v>500</v>
      </c>
      <c r="X157" s="506">
        <v>500</v>
      </c>
      <c r="Y157" s="506">
        <v>500</v>
      </c>
      <c r="Z157" s="506">
        <v>500</v>
      </c>
      <c r="AA157" s="506">
        <v>500</v>
      </c>
      <c r="AB157" s="506">
        <v>500</v>
      </c>
      <c r="AC157" s="506">
        <v>500</v>
      </c>
      <c r="AD157" s="506">
        <v>500</v>
      </c>
      <c r="AE157" s="506">
        <v>500</v>
      </c>
      <c r="AF157" s="506">
        <v>500</v>
      </c>
      <c r="AG157" s="506">
        <v>500</v>
      </c>
      <c r="AH157" s="506">
        <v>500</v>
      </c>
      <c r="AI157" s="506">
        <v>500</v>
      </c>
      <c r="AJ157" s="506">
        <v>500</v>
      </c>
      <c r="AK157" s="506">
        <v>500</v>
      </c>
      <c r="AL157" s="294">
        <v>500</v>
      </c>
      <c r="AM157" s="294">
        <v>500</v>
      </c>
      <c r="AN157" s="294">
        <v>500</v>
      </c>
      <c r="AO157" s="294">
        <v>500</v>
      </c>
      <c r="AP157" s="294">
        <v>500</v>
      </c>
      <c r="AQ157" s="294">
        <v>500</v>
      </c>
      <c r="AR157" s="294">
        <v>500</v>
      </c>
      <c r="AS157" s="294">
        <v>500</v>
      </c>
      <c r="AT157" s="294">
        <v>500</v>
      </c>
      <c r="AU157" s="294">
        <v>500</v>
      </c>
      <c r="AV157" s="294">
        <v>500</v>
      </c>
      <c r="AW157" s="294">
        <v>500</v>
      </c>
      <c r="AX157" s="294">
        <v>500</v>
      </c>
      <c r="AY157" s="294">
        <v>500</v>
      </c>
      <c r="AZ157" s="294">
        <v>500</v>
      </c>
      <c r="BA157" s="294">
        <v>500</v>
      </c>
      <c r="BB157" s="294">
        <v>500</v>
      </c>
      <c r="BC157" s="294">
        <v>500</v>
      </c>
      <c r="BD157" s="294">
        <v>500</v>
      </c>
      <c r="BE157" s="294">
        <v>500</v>
      </c>
      <c r="BF157" s="294">
        <v>500</v>
      </c>
      <c r="BG157" s="294">
        <v>500</v>
      </c>
      <c r="BH157" s="294">
        <v>500</v>
      </c>
      <c r="BI157" s="294">
        <v>500</v>
      </c>
      <c r="BJ157" s="294">
        <v>500</v>
      </c>
      <c r="BK157" s="294">
        <v>500</v>
      </c>
      <c r="BL157" s="294">
        <v>500</v>
      </c>
      <c r="BM157" s="294">
        <v>500</v>
      </c>
      <c r="BN157" s="294">
        <v>500</v>
      </c>
      <c r="BO157" s="294">
        <v>500</v>
      </c>
      <c r="BP157" s="294">
        <v>500</v>
      </c>
      <c r="BQ157" s="294">
        <v>500</v>
      </c>
      <c r="BR157" s="294">
        <v>500</v>
      </c>
      <c r="BS157" s="294">
        <v>500</v>
      </c>
      <c r="BT157" s="294">
        <v>500</v>
      </c>
      <c r="BU157" s="294">
        <v>500</v>
      </c>
      <c r="BV157" s="294">
        <v>500</v>
      </c>
      <c r="BW157" s="294">
        <v>500</v>
      </c>
      <c r="BX157" s="294">
        <v>500</v>
      </c>
      <c r="BY157" s="294">
        <v>500</v>
      </c>
      <c r="BZ157" s="294">
        <v>500</v>
      </c>
      <c r="CA157" s="294">
        <v>500</v>
      </c>
      <c r="CB157" s="294">
        <v>500</v>
      </c>
      <c r="CC157" s="294">
        <v>500</v>
      </c>
      <c r="CD157" s="294">
        <v>500</v>
      </c>
      <c r="CE157" s="294">
        <v>500</v>
      </c>
      <c r="CF157" s="294">
        <v>500</v>
      </c>
      <c r="CG157" s="294">
        <v>500</v>
      </c>
      <c r="CH157" s="294">
        <v>500</v>
      </c>
      <c r="CI157" s="294">
        <v>500</v>
      </c>
      <c r="CJ157" s="294">
        <v>500</v>
      </c>
      <c r="CK157" s="294">
        <v>500</v>
      </c>
      <c r="CL157" s="294">
        <v>500</v>
      </c>
      <c r="CM157" s="294">
        <v>500</v>
      </c>
      <c r="CN157" s="294">
        <v>500</v>
      </c>
      <c r="CO157" s="294">
        <v>500</v>
      </c>
      <c r="CP157" s="294">
        <v>500</v>
      </c>
      <c r="CQ157" s="294">
        <v>500</v>
      </c>
      <c r="CR157" s="294">
        <v>500</v>
      </c>
      <c r="CS157" s="294">
        <v>500</v>
      </c>
      <c r="CT157" s="294">
        <v>500</v>
      </c>
      <c r="CU157" s="294">
        <v>500</v>
      </c>
      <c r="CV157" s="294">
        <v>500</v>
      </c>
      <c r="CX157" s="242" t="s">
        <v>1722</v>
      </c>
      <c r="CY157" s="242" t="str">
        <f t="shared" si="83"/>
        <v>-</v>
      </c>
      <c r="CZ157" s="453">
        <f t="shared" si="84"/>
        <v>500</v>
      </c>
      <c r="DA157" s="453">
        <f t="shared" si="85"/>
        <v>0</v>
      </c>
      <c r="DB157" s="454">
        <f t="shared" si="86"/>
        <v>0</v>
      </c>
      <c r="DC157" s="453">
        <f t="shared" si="87"/>
        <v>500</v>
      </c>
      <c r="DD157" s="453">
        <f t="shared" si="89"/>
        <v>0</v>
      </c>
      <c r="DE157" s="454">
        <f t="shared" si="90"/>
        <v>0</v>
      </c>
      <c r="DF157" s="455">
        <f t="shared" si="82"/>
        <v>6.2146080984221914</v>
      </c>
      <c r="DG157" s="456">
        <f t="shared" si="88"/>
        <v>0</v>
      </c>
      <c r="DH157" s="454">
        <f t="shared" si="91"/>
        <v>0</v>
      </c>
    </row>
    <row r="158" spans="2:112" outlineLevel="1" x14ac:dyDescent="0.3">
      <c r="B158" s="154">
        <v>14</v>
      </c>
      <c r="C158" s="242" t="s">
        <v>183</v>
      </c>
      <c r="D158" s="143" t="s">
        <v>443</v>
      </c>
      <c r="E158" s="506">
        <v>500</v>
      </c>
      <c r="F158" s="506">
        <v>500</v>
      </c>
      <c r="G158" s="506">
        <v>500</v>
      </c>
      <c r="H158" s="506">
        <v>500</v>
      </c>
      <c r="I158" s="506">
        <v>500</v>
      </c>
      <c r="J158" s="506">
        <v>500</v>
      </c>
      <c r="K158" s="506">
        <v>500</v>
      </c>
      <c r="L158" s="506">
        <v>500</v>
      </c>
      <c r="M158" s="506">
        <v>500</v>
      </c>
      <c r="N158" s="506">
        <v>500</v>
      </c>
      <c r="O158" s="506">
        <v>500</v>
      </c>
      <c r="P158" s="506">
        <v>500</v>
      </c>
      <c r="Q158" s="506">
        <v>500</v>
      </c>
      <c r="R158" s="506">
        <v>500</v>
      </c>
      <c r="S158" s="506">
        <v>500</v>
      </c>
      <c r="T158" s="506">
        <v>500</v>
      </c>
      <c r="U158" s="506">
        <v>500</v>
      </c>
      <c r="V158" s="506">
        <v>500</v>
      </c>
      <c r="W158" s="506">
        <v>500</v>
      </c>
      <c r="X158" s="506">
        <v>500</v>
      </c>
      <c r="Y158" s="506">
        <v>500</v>
      </c>
      <c r="Z158" s="506">
        <v>500</v>
      </c>
      <c r="AA158" s="506">
        <v>500</v>
      </c>
      <c r="AB158" s="506">
        <v>500</v>
      </c>
      <c r="AC158" s="506">
        <v>500</v>
      </c>
      <c r="AD158" s="506">
        <v>500</v>
      </c>
      <c r="AE158" s="506">
        <v>500</v>
      </c>
      <c r="AF158" s="506">
        <v>500</v>
      </c>
      <c r="AG158" s="506">
        <v>500</v>
      </c>
      <c r="AH158" s="506">
        <v>500</v>
      </c>
      <c r="AI158" s="506">
        <v>500</v>
      </c>
      <c r="AJ158" s="506">
        <v>500</v>
      </c>
      <c r="AK158" s="506">
        <v>500</v>
      </c>
      <c r="AL158" s="294">
        <v>500</v>
      </c>
      <c r="AM158" s="294">
        <v>500</v>
      </c>
      <c r="AN158" s="294">
        <v>500</v>
      </c>
      <c r="AO158" s="294">
        <v>500</v>
      </c>
      <c r="AP158" s="294">
        <v>500</v>
      </c>
      <c r="AQ158" s="294">
        <v>500</v>
      </c>
      <c r="AR158" s="294">
        <v>500</v>
      </c>
      <c r="AS158" s="294">
        <v>500</v>
      </c>
      <c r="AT158" s="294">
        <v>500</v>
      </c>
      <c r="AU158" s="294">
        <v>500</v>
      </c>
      <c r="AV158" s="294">
        <v>500</v>
      </c>
      <c r="AW158" s="294">
        <v>500</v>
      </c>
      <c r="AX158" s="294">
        <v>500</v>
      </c>
      <c r="AY158" s="294">
        <v>500</v>
      </c>
      <c r="AZ158" s="294">
        <v>500</v>
      </c>
      <c r="BA158" s="294">
        <v>500</v>
      </c>
      <c r="BB158" s="294">
        <v>500</v>
      </c>
      <c r="BC158" s="294">
        <v>500</v>
      </c>
      <c r="BD158" s="294">
        <v>500</v>
      </c>
      <c r="BE158" s="294">
        <v>500</v>
      </c>
      <c r="BF158" s="294">
        <v>500</v>
      </c>
      <c r="BG158" s="294">
        <v>500</v>
      </c>
      <c r="BH158" s="294">
        <v>500</v>
      </c>
      <c r="BI158" s="294">
        <v>500</v>
      </c>
      <c r="BJ158" s="294">
        <v>500</v>
      </c>
      <c r="BK158" s="294">
        <v>500</v>
      </c>
      <c r="BL158" s="294">
        <v>500</v>
      </c>
      <c r="BM158" s="294">
        <v>500</v>
      </c>
      <c r="BN158" s="294">
        <v>500</v>
      </c>
      <c r="BO158" s="294">
        <v>500</v>
      </c>
      <c r="BP158" s="294">
        <v>500</v>
      </c>
      <c r="BQ158" s="294">
        <v>500</v>
      </c>
      <c r="BR158" s="294">
        <v>500</v>
      </c>
      <c r="BS158" s="294">
        <v>500</v>
      </c>
      <c r="BT158" s="294">
        <v>500</v>
      </c>
      <c r="BU158" s="294">
        <v>500</v>
      </c>
      <c r="BV158" s="294">
        <v>500</v>
      </c>
      <c r="BW158" s="294">
        <v>500</v>
      </c>
      <c r="BX158" s="294">
        <v>500</v>
      </c>
      <c r="BY158" s="294">
        <v>500</v>
      </c>
      <c r="BZ158" s="294">
        <v>500</v>
      </c>
      <c r="CA158" s="294">
        <v>500</v>
      </c>
      <c r="CB158" s="294">
        <v>500</v>
      </c>
      <c r="CC158" s="294">
        <v>500</v>
      </c>
      <c r="CD158" s="294">
        <v>500</v>
      </c>
      <c r="CE158" s="294">
        <v>500</v>
      </c>
      <c r="CF158" s="294">
        <v>500</v>
      </c>
      <c r="CG158" s="294">
        <v>500</v>
      </c>
      <c r="CH158" s="294">
        <v>500</v>
      </c>
      <c r="CI158" s="294">
        <v>500</v>
      </c>
      <c r="CJ158" s="294">
        <v>500</v>
      </c>
      <c r="CK158" s="294">
        <v>500</v>
      </c>
      <c r="CL158" s="294">
        <v>500</v>
      </c>
      <c r="CM158" s="294">
        <v>500</v>
      </c>
      <c r="CN158" s="294">
        <v>500</v>
      </c>
      <c r="CO158" s="294">
        <v>500</v>
      </c>
      <c r="CP158" s="294">
        <v>500</v>
      </c>
      <c r="CQ158" s="294">
        <v>500</v>
      </c>
      <c r="CR158" s="294">
        <v>500</v>
      </c>
      <c r="CS158" s="294">
        <v>500</v>
      </c>
      <c r="CT158" s="294">
        <v>500</v>
      </c>
      <c r="CU158" s="294">
        <v>500</v>
      </c>
      <c r="CV158" s="294">
        <v>500</v>
      </c>
      <c r="CX158" s="242" t="s">
        <v>1722</v>
      </c>
      <c r="CY158" s="242" t="str">
        <f t="shared" si="83"/>
        <v>-</v>
      </c>
      <c r="CZ158" s="453">
        <f t="shared" si="84"/>
        <v>500</v>
      </c>
      <c r="DA158" s="453">
        <f t="shared" si="85"/>
        <v>0</v>
      </c>
      <c r="DB158" s="454">
        <f t="shared" si="86"/>
        <v>0</v>
      </c>
      <c r="DC158" s="453">
        <f t="shared" si="87"/>
        <v>500</v>
      </c>
      <c r="DD158" s="453">
        <f t="shared" si="89"/>
        <v>0</v>
      </c>
      <c r="DE158" s="454">
        <f t="shared" si="90"/>
        <v>0</v>
      </c>
      <c r="DF158" s="455">
        <f t="shared" si="82"/>
        <v>6.2146080984221914</v>
      </c>
      <c r="DG158" s="456">
        <f t="shared" si="88"/>
        <v>0</v>
      </c>
      <c r="DH158" s="454">
        <f t="shared" si="91"/>
        <v>0</v>
      </c>
    </row>
    <row r="159" spans="2:112" outlineLevel="1" x14ac:dyDescent="0.3">
      <c r="B159" s="154">
        <v>15</v>
      </c>
      <c r="C159" s="242" t="s">
        <v>184</v>
      </c>
      <c r="D159" s="143" t="s">
        <v>443</v>
      </c>
      <c r="E159" s="506">
        <v>500</v>
      </c>
      <c r="F159" s="506">
        <v>500</v>
      </c>
      <c r="G159" s="506">
        <v>500</v>
      </c>
      <c r="H159" s="506">
        <v>500</v>
      </c>
      <c r="I159" s="506">
        <v>500</v>
      </c>
      <c r="J159" s="506">
        <v>500</v>
      </c>
      <c r="K159" s="506">
        <v>500</v>
      </c>
      <c r="L159" s="506">
        <v>500</v>
      </c>
      <c r="M159" s="506">
        <v>500</v>
      </c>
      <c r="N159" s="506">
        <v>500</v>
      </c>
      <c r="O159" s="506">
        <v>500</v>
      </c>
      <c r="P159" s="506">
        <v>500</v>
      </c>
      <c r="Q159" s="506">
        <v>500</v>
      </c>
      <c r="R159" s="506">
        <v>500</v>
      </c>
      <c r="S159" s="506">
        <v>500</v>
      </c>
      <c r="T159" s="506">
        <v>500</v>
      </c>
      <c r="U159" s="506">
        <v>500</v>
      </c>
      <c r="V159" s="506">
        <v>500</v>
      </c>
      <c r="W159" s="506">
        <v>500</v>
      </c>
      <c r="X159" s="506">
        <v>500</v>
      </c>
      <c r="Y159" s="506">
        <v>500</v>
      </c>
      <c r="Z159" s="506">
        <v>500</v>
      </c>
      <c r="AA159" s="506">
        <v>500</v>
      </c>
      <c r="AB159" s="506">
        <v>500</v>
      </c>
      <c r="AC159" s="506">
        <v>500</v>
      </c>
      <c r="AD159" s="506">
        <v>500</v>
      </c>
      <c r="AE159" s="506">
        <v>500</v>
      </c>
      <c r="AF159" s="506">
        <v>500</v>
      </c>
      <c r="AG159" s="506">
        <v>500</v>
      </c>
      <c r="AH159" s="506">
        <v>500</v>
      </c>
      <c r="AI159" s="506">
        <v>500</v>
      </c>
      <c r="AJ159" s="506">
        <v>500</v>
      </c>
      <c r="AK159" s="506">
        <v>500</v>
      </c>
      <c r="AL159" s="294">
        <v>500</v>
      </c>
      <c r="AM159" s="294">
        <v>500</v>
      </c>
      <c r="AN159" s="294">
        <v>500</v>
      </c>
      <c r="AO159" s="294">
        <v>500</v>
      </c>
      <c r="AP159" s="294">
        <v>500</v>
      </c>
      <c r="AQ159" s="294">
        <v>500</v>
      </c>
      <c r="AR159" s="294">
        <v>500</v>
      </c>
      <c r="AS159" s="294">
        <v>500</v>
      </c>
      <c r="AT159" s="294">
        <v>500</v>
      </c>
      <c r="AU159" s="294">
        <v>500</v>
      </c>
      <c r="AV159" s="294">
        <v>500</v>
      </c>
      <c r="AW159" s="294">
        <v>500</v>
      </c>
      <c r="AX159" s="294">
        <v>500</v>
      </c>
      <c r="AY159" s="294">
        <v>500</v>
      </c>
      <c r="AZ159" s="294">
        <v>500</v>
      </c>
      <c r="BA159" s="294">
        <v>500</v>
      </c>
      <c r="BB159" s="294">
        <v>500</v>
      </c>
      <c r="BC159" s="294">
        <v>500</v>
      </c>
      <c r="BD159" s="294">
        <v>500</v>
      </c>
      <c r="BE159" s="294">
        <v>500</v>
      </c>
      <c r="BF159" s="294">
        <v>500</v>
      </c>
      <c r="BG159" s="294">
        <v>500</v>
      </c>
      <c r="BH159" s="294">
        <v>500</v>
      </c>
      <c r="BI159" s="294">
        <v>500</v>
      </c>
      <c r="BJ159" s="294">
        <v>500</v>
      </c>
      <c r="BK159" s="294">
        <v>500</v>
      </c>
      <c r="BL159" s="294">
        <v>500</v>
      </c>
      <c r="BM159" s="294">
        <v>500</v>
      </c>
      <c r="BN159" s="294">
        <v>500</v>
      </c>
      <c r="BO159" s="294">
        <v>500</v>
      </c>
      <c r="BP159" s="294">
        <v>500</v>
      </c>
      <c r="BQ159" s="294">
        <v>500</v>
      </c>
      <c r="BR159" s="294">
        <v>500</v>
      </c>
      <c r="BS159" s="294">
        <v>500</v>
      </c>
      <c r="BT159" s="294">
        <v>500</v>
      </c>
      <c r="BU159" s="294">
        <v>500</v>
      </c>
      <c r="BV159" s="294">
        <v>500</v>
      </c>
      <c r="BW159" s="294">
        <v>500</v>
      </c>
      <c r="BX159" s="294">
        <v>500</v>
      </c>
      <c r="BY159" s="294">
        <v>500</v>
      </c>
      <c r="BZ159" s="294">
        <v>500</v>
      </c>
      <c r="CA159" s="294">
        <v>500</v>
      </c>
      <c r="CB159" s="294">
        <v>500</v>
      </c>
      <c r="CC159" s="294">
        <v>500</v>
      </c>
      <c r="CD159" s="294">
        <v>500</v>
      </c>
      <c r="CE159" s="294">
        <v>500</v>
      </c>
      <c r="CF159" s="294">
        <v>500</v>
      </c>
      <c r="CG159" s="294">
        <v>500</v>
      </c>
      <c r="CH159" s="294">
        <v>500</v>
      </c>
      <c r="CI159" s="294">
        <v>500</v>
      </c>
      <c r="CJ159" s="294">
        <v>500</v>
      </c>
      <c r="CK159" s="294">
        <v>500</v>
      </c>
      <c r="CL159" s="294">
        <v>500</v>
      </c>
      <c r="CM159" s="294">
        <v>500</v>
      </c>
      <c r="CN159" s="294">
        <v>500</v>
      </c>
      <c r="CO159" s="294">
        <v>500</v>
      </c>
      <c r="CP159" s="294">
        <v>500</v>
      </c>
      <c r="CQ159" s="294">
        <v>500</v>
      </c>
      <c r="CR159" s="294">
        <v>500</v>
      </c>
      <c r="CS159" s="294">
        <v>500</v>
      </c>
      <c r="CT159" s="294">
        <v>500</v>
      </c>
      <c r="CU159" s="294">
        <v>500</v>
      </c>
      <c r="CV159" s="294">
        <v>500</v>
      </c>
      <c r="CX159" s="242" t="s">
        <v>1722</v>
      </c>
      <c r="CY159" s="242" t="str">
        <f t="shared" si="83"/>
        <v>-</v>
      </c>
      <c r="CZ159" s="453">
        <f t="shared" si="84"/>
        <v>500</v>
      </c>
      <c r="DA159" s="453">
        <f t="shared" si="85"/>
        <v>0</v>
      </c>
      <c r="DB159" s="454">
        <f t="shared" si="86"/>
        <v>0</v>
      </c>
      <c r="DC159" s="453">
        <f t="shared" si="87"/>
        <v>500</v>
      </c>
      <c r="DD159" s="453">
        <f t="shared" si="89"/>
        <v>0</v>
      </c>
      <c r="DE159" s="454">
        <f t="shared" si="90"/>
        <v>0</v>
      </c>
      <c r="DF159" s="455">
        <f t="shared" si="82"/>
        <v>6.2146080984221914</v>
      </c>
      <c r="DG159" s="456">
        <f t="shared" si="88"/>
        <v>0</v>
      </c>
      <c r="DH159" s="454">
        <f t="shared" si="91"/>
        <v>0</v>
      </c>
    </row>
    <row r="160" spans="2:112" outlineLevel="1" x14ac:dyDescent="0.3">
      <c r="B160" s="154">
        <v>16</v>
      </c>
      <c r="C160" s="242" t="s">
        <v>185</v>
      </c>
      <c r="D160" s="143" t="s">
        <v>443</v>
      </c>
      <c r="E160" s="506">
        <v>500</v>
      </c>
      <c r="F160" s="506">
        <v>500</v>
      </c>
      <c r="G160" s="506">
        <v>500</v>
      </c>
      <c r="H160" s="506">
        <v>500</v>
      </c>
      <c r="I160" s="506">
        <v>500</v>
      </c>
      <c r="J160" s="506">
        <v>500</v>
      </c>
      <c r="K160" s="506">
        <v>500</v>
      </c>
      <c r="L160" s="506">
        <v>500</v>
      </c>
      <c r="M160" s="506">
        <v>500</v>
      </c>
      <c r="N160" s="506">
        <v>500</v>
      </c>
      <c r="O160" s="506">
        <v>500</v>
      </c>
      <c r="P160" s="506">
        <v>500</v>
      </c>
      <c r="Q160" s="506">
        <v>500</v>
      </c>
      <c r="R160" s="506">
        <v>500</v>
      </c>
      <c r="S160" s="506">
        <v>500</v>
      </c>
      <c r="T160" s="506">
        <v>500</v>
      </c>
      <c r="U160" s="506">
        <v>500</v>
      </c>
      <c r="V160" s="506">
        <v>500</v>
      </c>
      <c r="W160" s="506">
        <v>500</v>
      </c>
      <c r="X160" s="506">
        <v>500</v>
      </c>
      <c r="Y160" s="506">
        <v>500</v>
      </c>
      <c r="Z160" s="506">
        <v>500</v>
      </c>
      <c r="AA160" s="506">
        <v>500</v>
      </c>
      <c r="AB160" s="506">
        <v>500</v>
      </c>
      <c r="AC160" s="506">
        <v>500</v>
      </c>
      <c r="AD160" s="506">
        <v>500</v>
      </c>
      <c r="AE160" s="506">
        <v>500</v>
      </c>
      <c r="AF160" s="506">
        <v>500</v>
      </c>
      <c r="AG160" s="506">
        <v>500</v>
      </c>
      <c r="AH160" s="506">
        <v>500</v>
      </c>
      <c r="AI160" s="506">
        <v>500</v>
      </c>
      <c r="AJ160" s="506">
        <v>500</v>
      </c>
      <c r="AK160" s="506">
        <v>500</v>
      </c>
      <c r="AL160" s="294">
        <v>500</v>
      </c>
      <c r="AM160" s="294">
        <v>500</v>
      </c>
      <c r="AN160" s="294">
        <v>500</v>
      </c>
      <c r="AO160" s="294">
        <v>500</v>
      </c>
      <c r="AP160" s="294">
        <v>500</v>
      </c>
      <c r="AQ160" s="294">
        <v>500</v>
      </c>
      <c r="AR160" s="294">
        <v>500</v>
      </c>
      <c r="AS160" s="294">
        <v>500</v>
      </c>
      <c r="AT160" s="294">
        <v>500</v>
      </c>
      <c r="AU160" s="294">
        <v>500</v>
      </c>
      <c r="AV160" s="294">
        <v>500</v>
      </c>
      <c r="AW160" s="294">
        <v>500</v>
      </c>
      <c r="AX160" s="294">
        <v>500</v>
      </c>
      <c r="AY160" s="294">
        <v>500</v>
      </c>
      <c r="AZ160" s="294">
        <v>500</v>
      </c>
      <c r="BA160" s="294">
        <v>500</v>
      </c>
      <c r="BB160" s="294">
        <v>500</v>
      </c>
      <c r="BC160" s="294">
        <v>500</v>
      </c>
      <c r="BD160" s="294">
        <v>500</v>
      </c>
      <c r="BE160" s="294">
        <v>500</v>
      </c>
      <c r="BF160" s="294">
        <v>500</v>
      </c>
      <c r="BG160" s="294">
        <v>500</v>
      </c>
      <c r="BH160" s="294">
        <v>500</v>
      </c>
      <c r="BI160" s="294">
        <v>500</v>
      </c>
      <c r="BJ160" s="294">
        <v>500</v>
      </c>
      <c r="BK160" s="294">
        <v>500</v>
      </c>
      <c r="BL160" s="294">
        <v>500</v>
      </c>
      <c r="BM160" s="294">
        <v>500</v>
      </c>
      <c r="BN160" s="294">
        <v>500</v>
      </c>
      <c r="BO160" s="294">
        <v>500</v>
      </c>
      <c r="BP160" s="294">
        <v>500</v>
      </c>
      <c r="BQ160" s="294">
        <v>500</v>
      </c>
      <c r="BR160" s="294">
        <v>500</v>
      </c>
      <c r="BS160" s="294">
        <v>500</v>
      </c>
      <c r="BT160" s="294">
        <v>500</v>
      </c>
      <c r="BU160" s="294">
        <v>500</v>
      </c>
      <c r="BV160" s="294">
        <v>500</v>
      </c>
      <c r="BW160" s="294">
        <v>500</v>
      </c>
      <c r="BX160" s="294">
        <v>500</v>
      </c>
      <c r="BY160" s="294">
        <v>500</v>
      </c>
      <c r="BZ160" s="294">
        <v>500</v>
      </c>
      <c r="CA160" s="294">
        <v>500</v>
      </c>
      <c r="CB160" s="294">
        <v>500</v>
      </c>
      <c r="CC160" s="294">
        <v>500</v>
      </c>
      <c r="CD160" s="294">
        <v>500</v>
      </c>
      <c r="CE160" s="294">
        <v>500</v>
      </c>
      <c r="CF160" s="294">
        <v>500</v>
      </c>
      <c r="CG160" s="294">
        <v>500</v>
      </c>
      <c r="CH160" s="294">
        <v>500</v>
      </c>
      <c r="CI160" s="294">
        <v>500</v>
      </c>
      <c r="CJ160" s="294">
        <v>500</v>
      </c>
      <c r="CK160" s="294">
        <v>500</v>
      </c>
      <c r="CL160" s="294">
        <v>500</v>
      </c>
      <c r="CM160" s="294">
        <v>500</v>
      </c>
      <c r="CN160" s="294">
        <v>500</v>
      </c>
      <c r="CO160" s="294">
        <v>500</v>
      </c>
      <c r="CP160" s="294">
        <v>500</v>
      </c>
      <c r="CQ160" s="294">
        <v>500</v>
      </c>
      <c r="CR160" s="294">
        <v>500</v>
      </c>
      <c r="CS160" s="294">
        <v>500</v>
      </c>
      <c r="CT160" s="294">
        <v>500</v>
      </c>
      <c r="CU160" s="294">
        <v>500</v>
      </c>
      <c r="CV160" s="294">
        <v>500</v>
      </c>
      <c r="CX160" s="242" t="s">
        <v>1722</v>
      </c>
      <c r="CY160" s="242" t="str">
        <f t="shared" si="83"/>
        <v>-</v>
      </c>
      <c r="CZ160" s="453">
        <f t="shared" si="84"/>
        <v>500</v>
      </c>
      <c r="DA160" s="453">
        <f t="shared" si="85"/>
        <v>0</v>
      </c>
      <c r="DB160" s="454">
        <f t="shared" si="86"/>
        <v>0</v>
      </c>
      <c r="DC160" s="453">
        <f t="shared" si="87"/>
        <v>500</v>
      </c>
      <c r="DD160" s="453">
        <f t="shared" si="89"/>
        <v>0</v>
      </c>
      <c r="DE160" s="454">
        <f t="shared" si="90"/>
        <v>0</v>
      </c>
      <c r="DF160" s="455">
        <f t="shared" si="82"/>
        <v>6.2146080984221914</v>
      </c>
      <c r="DG160" s="456">
        <f t="shared" si="88"/>
        <v>0</v>
      </c>
      <c r="DH160" s="454">
        <f t="shared" si="91"/>
        <v>0</v>
      </c>
    </row>
    <row r="161" spans="2:113" outlineLevel="1" x14ac:dyDescent="0.3">
      <c r="B161" s="154">
        <v>17</v>
      </c>
      <c r="C161" s="242" t="s">
        <v>186</v>
      </c>
      <c r="D161" s="143" t="s">
        <v>443</v>
      </c>
      <c r="E161" s="506">
        <v>500</v>
      </c>
      <c r="F161" s="506">
        <v>500</v>
      </c>
      <c r="G161" s="506">
        <v>500</v>
      </c>
      <c r="H161" s="506">
        <v>500</v>
      </c>
      <c r="I161" s="506">
        <v>500</v>
      </c>
      <c r="J161" s="506">
        <v>500</v>
      </c>
      <c r="K161" s="506">
        <v>500</v>
      </c>
      <c r="L161" s="506">
        <v>500</v>
      </c>
      <c r="M161" s="506">
        <v>500</v>
      </c>
      <c r="N161" s="506">
        <v>500</v>
      </c>
      <c r="O161" s="506">
        <v>500</v>
      </c>
      <c r="P161" s="506">
        <v>500</v>
      </c>
      <c r="Q161" s="506">
        <v>500</v>
      </c>
      <c r="R161" s="506">
        <v>500</v>
      </c>
      <c r="S161" s="506">
        <v>500</v>
      </c>
      <c r="T161" s="506">
        <v>500</v>
      </c>
      <c r="U161" s="506">
        <v>500</v>
      </c>
      <c r="V161" s="506">
        <v>500</v>
      </c>
      <c r="W161" s="506">
        <v>500</v>
      </c>
      <c r="X161" s="506">
        <v>500</v>
      </c>
      <c r="Y161" s="506">
        <v>500</v>
      </c>
      <c r="Z161" s="506">
        <v>500</v>
      </c>
      <c r="AA161" s="506">
        <v>500</v>
      </c>
      <c r="AB161" s="506">
        <v>500</v>
      </c>
      <c r="AC161" s="506">
        <v>500</v>
      </c>
      <c r="AD161" s="506">
        <v>500</v>
      </c>
      <c r="AE161" s="506">
        <v>500</v>
      </c>
      <c r="AF161" s="506">
        <v>500</v>
      </c>
      <c r="AG161" s="506">
        <v>500</v>
      </c>
      <c r="AH161" s="506">
        <v>500</v>
      </c>
      <c r="AI161" s="506">
        <v>500</v>
      </c>
      <c r="AJ161" s="506">
        <v>500</v>
      </c>
      <c r="AK161" s="506">
        <v>500</v>
      </c>
      <c r="AL161" s="294">
        <v>500</v>
      </c>
      <c r="AM161" s="294">
        <v>500</v>
      </c>
      <c r="AN161" s="294">
        <v>500</v>
      </c>
      <c r="AO161" s="294">
        <v>500</v>
      </c>
      <c r="AP161" s="294">
        <v>500</v>
      </c>
      <c r="AQ161" s="294">
        <v>500</v>
      </c>
      <c r="AR161" s="294">
        <v>500</v>
      </c>
      <c r="AS161" s="294">
        <v>500</v>
      </c>
      <c r="AT161" s="294">
        <v>500</v>
      </c>
      <c r="AU161" s="294">
        <v>500</v>
      </c>
      <c r="AV161" s="294">
        <v>500</v>
      </c>
      <c r="AW161" s="294">
        <v>500</v>
      </c>
      <c r="AX161" s="294">
        <v>500</v>
      </c>
      <c r="AY161" s="294">
        <v>500</v>
      </c>
      <c r="AZ161" s="294">
        <v>500</v>
      </c>
      <c r="BA161" s="294">
        <v>500</v>
      </c>
      <c r="BB161" s="294">
        <v>500</v>
      </c>
      <c r="BC161" s="294">
        <v>500</v>
      </c>
      <c r="BD161" s="294">
        <v>500</v>
      </c>
      <c r="BE161" s="294">
        <v>500</v>
      </c>
      <c r="BF161" s="294">
        <v>500</v>
      </c>
      <c r="BG161" s="294">
        <v>500</v>
      </c>
      <c r="BH161" s="294">
        <v>500</v>
      </c>
      <c r="BI161" s="294">
        <v>500</v>
      </c>
      <c r="BJ161" s="294">
        <v>500</v>
      </c>
      <c r="BK161" s="294">
        <v>500</v>
      </c>
      <c r="BL161" s="294">
        <v>500</v>
      </c>
      <c r="BM161" s="294">
        <v>500</v>
      </c>
      <c r="BN161" s="294">
        <v>500</v>
      </c>
      <c r="BO161" s="294">
        <v>500</v>
      </c>
      <c r="BP161" s="294">
        <v>500</v>
      </c>
      <c r="BQ161" s="294">
        <v>500</v>
      </c>
      <c r="BR161" s="294">
        <v>500</v>
      </c>
      <c r="BS161" s="294">
        <v>500</v>
      </c>
      <c r="BT161" s="294">
        <v>500</v>
      </c>
      <c r="BU161" s="294">
        <v>500</v>
      </c>
      <c r="BV161" s="294">
        <v>500</v>
      </c>
      <c r="BW161" s="294">
        <v>500</v>
      </c>
      <c r="BX161" s="294">
        <v>500</v>
      </c>
      <c r="BY161" s="294">
        <v>500</v>
      </c>
      <c r="BZ161" s="294">
        <v>500</v>
      </c>
      <c r="CA161" s="294">
        <v>500</v>
      </c>
      <c r="CB161" s="294">
        <v>500</v>
      </c>
      <c r="CC161" s="294">
        <v>500</v>
      </c>
      <c r="CD161" s="294">
        <v>500</v>
      </c>
      <c r="CE161" s="294">
        <v>500</v>
      </c>
      <c r="CF161" s="294">
        <v>500</v>
      </c>
      <c r="CG161" s="294">
        <v>500</v>
      </c>
      <c r="CH161" s="294">
        <v>500</v>
      </c>
      <c r="CI161" s="294">
        <v>500</v>
      </c>
      <c r="CJ161" s="294">
        <v>500</v>
      </c>
      <c r="CK161" s="294">
        <v>500</v>
      </c>
      <c r="CL161" s="294">
        <v>500</v>
      </c>
      <c r="CM161" s="294">
        <v>500</v>
      </c>
      <c r="CN161" s="294">
        <v>500</v>
      </c>
      <c r="CO161" s="294">
        <v>500</v>
      </c>
      <c r="CP161" s="294">
        <v>500</v>
      </c>
      <c r="CQ161" s="294">
        <v>500</v>
      </c>
      <c r="CR161" s="294">
        <v>500</v>
      </c>
      <c r="CS161" s="294">
        <v>500</v>
      </c>
      <c r="CT161" s="294">
        <v>500</v>
      </c>
      <c r="CU161" s="294">
        <v>500</v>
      </c>
      <c r="CV161" s="294">
        <v>500</v>
      </c>
      <c r="CX161" s="242" t="s">
        <v>1722</v>
      </c>
      <c r="CY161" s="242" t="str">
        <f t="shared" si="83"/>
        <v>-</v>
      </c>
      <c r="CZ161" s="453">
        <f t="shared" si="84"/>
        <v>500</v>
      </c>
      <c r="DA161" s="453">
        <f t="shared" si="85"/>
        <v>0</v>
      </c>
      <c r="DB161" s="454">
        <f t="shared" si="86"/>
        <v>0</v>
      </c>
      <c r="DC161" s="453">
        <f t="shared" si="87"/>
        <v>500</v>
      </c>
      <c r="DD161" s="453">
        <f t="shared" si="89"/>
        <v>0</v>
      </c>
      <c r="DE161" s="454">
        <f t="shared" si="90"/>
        <v>0</v>
      </c>
      <c r="DF161" s="455">
        <f t="shared" si="82"/>
        <v>6.2146080984221914</v>
      </c>
      <c r="DG161" s="456">
        <f t="shared" si="88"/>
        <v>0</v>
      </c>
      <c r="DH161" s="454">
        <f t="shared" si="91"/>
        <v>0</v>
      </c>
    </row>
    <row r="162" spans="2:113" outlineLevel="1" x14ac:dyDescent="0.3">
      <c r="B162" s="154">
        <v>18</v>
      </c>
      <c r="C162" s="242" t="s">
        <v>187</v>
      </c>
      <c r="D162" s="143" t="s">
        <v>443</v>
      </c>
      <c r="E162" s="506">
        <v>500</v>
      </c>
      <c r="F162" s="506">
        <v>500</v>
      </c>
      <c r="G162" s="506">
        <v>500</v>
      </c>
      <c r="H162" s="506">
        <v>500</v>
      </c>
      <c r="I162" s="506">
        <v>500</v>
      </c>
      <c r="J162" s="506">
        <v>500</v>
      </c>
      <c r="K162" s="506">
        <v>500</v>
      </c>
      <c r="L162" s="506">
        <v>500</v>
      </c>
      <c r="M162" s="506">
        <v>500</v>
      </c>
      <c r="N162" s="506">
        <v>500</v>
      </c>
      <c r="O162" s="506">
        <v>500</v>
      </c>
      <c r="P162" s="506">
        <v>500</v>
      </c>
      <c r="Q162" s="506">
        <v>500</v>
      </c>
      <c r="R162" s="506">
        <v>500</v>
      </c>
      <c r="S162" s="506">
        <v>500</v>
      </c>
      <c r="T162" s="506">
        <v>500</v>
      </c>
      <c r="U162" s="506">
        <v>500</v>
      </c>
      <c r="V162" s="506">
        <v>500</v>
      </c>
      <c r="W162" s="506">
        <v>500</v>
      </c>
      <c r="X162" s="506">
        <v>500</v>
      </c>
      <c r="Y162" s="506">
        <v>500</v>
      </c>
      <c r="Z162" s="506">
        <v>500</v>
      </c>
      <c r="AA162" s="506">
        <v>500</v>
      </c>
      <c r="AB162" s="506">
        <v>500</v>
      </c>
      <c r="AC162" s="506">
        <v>500</v>
      </c>
      <c r="AD162" s="506">
        <v>500</v>
      </c>
      <c r="AE162" s="506">
        <v>500</v>
      </c>
      <c r="AF162" s="506">
        <v>500</v>
      </c>
      <c r="AG162" s="506">
        <v>500</v>
      </c>
      <c r="AH162" s="506">
        <v>500</v>
      </c>
      <c r="AI162" s="506">
        <v>500</v>
      </c>
      <c r="AJ162" s="506">
        <v>500</v>
      </c>
      <c r="AK162" s="506">
        <v>500</v>
      </c>
      <c r="AL162" s="294">
        <v>500</v>
      </c>
      <c r="AM162" s="294">
        <v>500</v>
      </c>
      <c r="AN162" s="294">
        <v>500</v>
      </c>
      <c r="AO162" s="294">
        <v>500</v>
      </c>
      <c r="AP162" s="294">
        <v>500</v>
      </c>
      <c r="AQ162" s="294">
        <v>500</v>
      </c>
      <c r="AR162" s="294">
        <v>500</v>
      </c>
      <c r="AS162" s="294">
        <v>500</v>
      </c>
      <c r="AT162" s="294">
        <v>500</v>
      </c>
      <c r="AU162" s="294">
        <v>500</v>
      </c>
      <c r="AV162" s="294">
        <v>500</v>
      </c>
      <c r="AW162" s="294">
        <v>500</v>
      </c>
      <c r="AX162" s="294">
        <v>500</v>
      </c>
      <c r="AY162" s="294">
        <v>500</v>
      </c>
      <c r="AZ162" s="294">
        <v>500</v>
      </c>
      <c r="BA162" s="294">
        <v>500</v>
      </c>
      <c r="BB162" s="294">
        <v>500</v>
      </c>
      <c r="BC162" s="294">
        <v>500</v>
      </c>
      <c r="BD162" s="294">
        <v>500</v>
      </c>
      <c r="BE162" s="294">
        <v>500</v>
      </c>
      <c r="BF162" s="294">
        <v>500</v>
      </c>
      <c r="BG162" s="294">
        <v>500</v>
      </c>
      <c r="BH162" s="294">
        <v>500</v>
      </c>
      <c r="BI162" s="294">
        <v>500</v>
      </c>
      <c r="BJ162" s="294">
        <v>500</v>
      </c>
      <c r="BK162" s="294">
        <v>500</v>
      </c>
      <c r="BL162" s="294">
        <v>500</v>
      </c>
      <c r="BM162" s="294">
        <v>500</v>
      </c>
      <c r="BN162" s="294">
        <v>500</v>
      </c>
      <c r="BO162" s="294">
        <v>500</v>
      </c>
      <c r="BP162" s="294">
        <v>500</v>
      </c>
      <c r="BQ162" s="294">
        <v>500</v>
      </c>
      <c r="BR162" s="294">
        <v>500</v>
      </c>
      <c r="BS162" s="294">
        <v>500</v>
      </c>
      <c r="BT162" s="294">
        <v>500</v>
      </c>
      <c r="BU162" s="294">
        <v>500</v>
      </c>
      <c r="BV162" s="294">
        <v>500</v>
      </c>
      <c r="BW162" s="294">
        <v>500</v>
      </c>
      <c r="BX162" s="294">
        <v>500</v>
      </c>
      <c r="BY162" s="294">
        <v>500</v>
      </c>
      <c r="BZ162" s="294">
        <v>500</v>
      </c>
      <c r="CA162" s="294">
        <v>500</v>
      </c>
      <c r="CB162" s="294">
        <v>500</v>
      </c>
      <c r="CC162" s="294">
        <v>500</v>
      </c>
      <c r="CD162" s="294">
        <v>500</v>
      </c>
      <c r="CE162" s="294">
        <v>500</v>
      </c>
      <c r="CF162" s="294">
        <v>500</v>
      </c>
      <c r="CG162" s="294">
        <v>500</v>
      </c>
      <c r="CH162" s="294">
        <v>500</v>
      </c>
      <c r="CI162" s="294">
        <v>500</v>
      </c>
      <c r="CJ162" s="294">
        <v>500</v>
      </c>
      <c r="CK162" s="294">
        <v>500</v>
      </c>
      <c r="CL162" s="294">
        <v>500</v>
      </c>
      <c r="CM162" s="294">
        <v>500</v>
      </c>
      <c r="CN162" s="294">
        <v>500</v>
      </c>
      <c r="CO162" s="294">
        <v>500</v>
      </c>
      <c r="CP162" s="294">
        <v>500</v>
      </c>
      <c r="CQ162" s="294">
        <v>500</v>
      </c>
      <c r="CR162" s="294">
        <v>500</v>
      </c>
      <c r="CS162" s="294">
        <v>500</v>
      </c>
      <c r="CT162" s="294">
        <v>500</v>
      </c>
      <c r="CU162" s="294">
        <v>500</v>
      </c>
      <c r="CV162" s="294">
        <v>500</v>
      </c>
      <c r="CX162" s="242" t="s">
        <v>1722</v>
      </c>
      <c r="CY162" s="242" t="str">
        <f t="shared" si="83"/>
        <v>-</v>
      </c>
      <c r="CZ162" s="453">
        <f t="shared" si="84"/>
        <v>500</v>
      </c>
      <c r="DA162" s="453">
        <f t="shared" si="85"/>
        <v>0</v>
      </c>
      <c r="DB162" s="454">
        <f t="shared" si="86"/>
        <v>0</v>
      </c>
      <c r="DC162" s="453">
        <f t="shared" si="87"/>
        <v>500</v>
      </c>
      <c r="DD162" s="453">
        <f t="shared" si="89"/>
        <v>0</v>
      </c>
      <c r="DE162" s="454">
        <f t="shared" si="90"/>
        <v>0</v>
      </c>
      <c r="DF162" s="455">
        <f t="shared" si="82"/>
        <v>6.2146080984221914</v>
      </c>
      <c r="DG162" s="456">
        <f t="shared" si="88"/>
        <v>0</v>
      </c>
      <c r="DH162" s="454">
        <f t="shared" si="91"/>
        <v>0</v>
      </c>
    </row>
    <row r="163" spans="2:113" outlineLevel="1" x14ac:dyDescent="0.3">
      <c r="B163" s="154">
        <v>19</v>
      </c>
      <c r="C163" s="242" t="s">
        <v>188</v>
      </c>
      <c r="D163" s="143" t="s">
        <v>443</v>
      </c>
      <c r="E163" s="506">
        <v>500</v>
      </c>
      <c r="F163" s="506">
        <v>500</v>
      </c>
      <c r="G163" s="506">
        <v>500</v>
      </c>
      <c r="H163" s="506">
        <v>500</v>
      </c>
      <c r="I163" s="506">
        <v>500</v>
      </c>
      <c r="J163" s="506">
        <v>500</v>
      </c>
      <c r="K163" s="506">
        <v>500</v>
      </c>
      <c r="L163" s="506">
        <v>500</v>
      </c>
      <c r="M163" s="506">
        <v>500</v>
      </c>
      <c r="N163" s="506">
        <v>500</v>
      </c>
      <c r="O163" s="506">
        <v>500</v>
      </c>
      <c r="P163" s="506">
        <v>500</v>
      </c>
      <c r="Q163" s="506">
        <v>500</v>
      </c>
      <c r="R163" s="506">
        <v>500</v>
      </c>
      <c r="S163" s="506">
        <v>500</v>
      </c>
      <c r="T163" s="506">
        <v>500</v>
      </c>
      <c r="U163" s="506">
        <v>500</v>
      </c>
      <c r="V163" s="506">
        <v>500</v>
      </c>
      <c r="W163" s="506">
        <v>500</v>
      </c>
      <c r="X163" s="506">
        <v>500</v>
      </c>
      <c r="Y163" s="506">
        <v>500</v>
      </c>
      <c r="Z163" s="506">
        <v>500</v>
      </c>
      <c r="AA163" s="506">
        <v>500</v>
      </c>
      <c r="AB163" s="506">
        <v>500</v>
      </c>
      <c r="AC163" s="506">
        <v>500</v>
      </c>
      <c r="AD163" s="506">
        <v>500</v>
      </c>
      <c r="AE163" s="506">
        <v>500</v>
      </c>
      <c r="AF163" s="506">
        <v>500</v>
      </c>
      <c r="AG163" s="506">
        <v>500</v>
      </c>
      <c r="AH163" s="506">
        <v>500</v>
      </c>
      <c r="AI163" s="506">
        <v>500</v>
      </c>
      <c r="AJ163" s="506">
        <v>500</v>
      </c>
      <c r="AK163" s="506">
        <v>500</v>
      </c>
      <c r="AL163" s="294">
        <v>500</v>
      </c>
      <c r="AM163" s="294">
        <v>500</v>
      </c>
      <c r="AN163" s="294">
        <v>500</v>
      </c>
      <c r="AO163" s="294">
        <v>500</v>
      </c>
      <c r="AP163" s="294">
        <v>500</v>
      </c>
      <c r="AQ163" s="294">
        <v>500</v>
      </c>
      <c r="AR163" s="294">
        <v>500</v>
      </c>
      <c r="AS163" s="294">
        <v>500</v>
      </c>
      <c r="AT163" s="294">
        <v>500</v>
      </c>
      <c r="AU163" s="294">
        <v>500</v>
      </c>
      <c r="AV163" s="294">
        <v>500</v>
      </c>
      <c r="AW163" s="294">
        <v>500</v>
      </c>
      <c r="AX163" s="294">
        <v>500</v>
      </c>
      <c r="AY163" s="294">
        <v>500</v>
      </c>
      <c r="AZ163" s="294">
        <v>500</v>
      </c>
      <c r="BA163" s="294">
        <v>500</v>
      </c>
      <c r="BB163" s="294">
        <v>500</v>
      </c>
      <c r="BC163" s="294">
        <v>500</v>
      </c>
      <c r="BD163" s="294">
        <v>500</v>
      </c>
      <c r="BE163" s="294">
        <v>500</v>
      </c>
      <c r="BF163" s="294">
        <v>500</v>
      </c>
      <c r="BG163" s="294">
        <v>500</v>
      </c>
      <c r="BH163" s="294">
        <v>500</v>
      </c>
      <c r="BI163" s="294">
        <v>500</v>
      </c>
      <c r="BJ163" s="294">
        <v>500</v>
      </c>
      <c r="BK163" s="294">
        <v>500</v>
      </c>
      <c r="BL163" s="294">
        <v>500</v>
      </c>
      <c r="BM163" s="294">
        <v>500</v>
      </c>
      <c r="BN163" s="294">
        <v>500</v>
      </c>
      <c r="BO163" s="294">
        <v>500</v>
      </c>
      <c r="BP163" s="294">
        <v>500</v>
      </c>
      <c r="BQ163" s="294">
        <v>500</v>
      </c>
      <c r="BR163" s="294">
        <v>500</v>
      </c>
      <c r="BS163" s="294">
        <v>500</v>
      </c>
      <c r="BT163" s="294">
        <v>500</v>
      </c>
      <c r="BU163" s="294">
        <v>500</v>
      </c>
      <c r="BV163" s="294">
        <v>500</v>
      </c>
      <c r="BW163" s="294">
        <v>500</v>
      </c>
      <c r="BX163" s="294">
        <v>500</v>
      </c>
      <c r="BY163" s="294">
        <v>500</v>
      </c>
      <c r="BZ163" s="294">
        <v>500</v>
      </c>
      <c r="CA163" s="294">
        <v>500</v>
      </c>
      <c r="CB163" s="294">
        <v>500</v>
      </c>
      <c r="CC163" s="294">
        <v>500</v>
      </c>
      <c r="CD163" s="294">
        <v>500</v>
      </c>
      <c r="CE163" s="294">
        <v>500</v>
      </c>
      <c r="CF163" s="294">
        <v>500</v>
      </c>
      <c r="CG163" s="294">
        <v>500</v>
      </c>
      <c r="CH163" s="294">
        <v>500</v>
      </c>
      <c r="CI163" s="294">
        <v>500</v>
      </c>
      <c r="CJ163" s="294">
        <v>500</v>
      </c>
      <c r="CK163" s="294">
        <v>500</v>
      </c>
      <c r="CL163" s="294">
        <v>500</v>
      </c>
      <c r="CM163" s="294">
        <v>500</v>
      </c>
      <c r="CN163" s="294">
        <v>500</v>
      </c>
      <c r="CO163" s="294">
        <v>500</v>
      </c>
      <c r="CP163" s="294">
        <v>500</v>
      </c>
      <c r="CQ163" s="294">
        <v>500</v>
      </c>
      <c r="CR163" s="294">
        <v>500</v>
      </c>
      <c r="CS163" s="294">
        <v>500</v>
      </c>
      <c r="CT163" s="294">
        <v>500</v>
      </c>
      <c r="CU163" s="294">
        <v>500</v>
      </c>
      <c r="CV163" s="294">
        <v>500</v>
      </c>
      <c r="CX163" s="242" t="str">
        <f t="shared" ref="CX163" si="92">+CY163</f>
        <v>-</v>
      </c>
      <c r="CY163" s="242" t="str">
        <f t="shared" si="83"/>
        <v>-</v>
      </c>
      <c r="CZ163" s="453">
        <f t="shared" si="84"/>
        <v>500</v>
      </c>
      <c r="DA163" s="453">
        <f t="shared" si="85"/>
        <v>0</v>
      </c>
      <c r="DB163" s="454">
        <f t="shared" si="86"/>
        <v>0</v>
      </c>
      <c r="DC163" s="453">
        <f t="shared" si="87"/>
        <v>500</v>
      </c>
      <c r="DD163" s="453">
        <f t="shared" si="89"/>
        <v>0</v>
      </c>
      <c r="DE163" s="454">
        <f t="shared" si="90"/>
        <v>0</v>
      </c>
      <c r="DF163" s="455">
        <f t="shared" si="82"/>
        <v>6.2146080984221914</v>
      </c>
      <c r="DG163" s="456">
        <f t="shared" si="88"/>
        <v>0</v>
      </c>
      <c r="DH163" s="454">
        <f t="shared" si="91"/>
        <v>0</v>
      </c>
    </row>
    <row r="164" spans="2:113" outlineLevel="1" x14ac:dyDescent="0.3">
      <c r="B164" s="154">
        <v>20</v>
      </c>
      <c r="C164" s="242" t="s">
        <v>189</v>
      </c>
      <c r="D164" s="143" t="s">
        <v>443</v>
      </c>
      <c r="E164" s="506">
        <v>500</v>
      </c>
      <c r="F164" s="506">
        <v>500</v>
      </c>
      <c r="G164" s="506">
        <v>500</v>
      </c>
      <c r="H164" s="506">
        <v>500</v>
      </c>
      <c r="I164" s="506">
        <v>500</v>
      </c>
      <c r="J164" s="506">
        <v>500</v>
      </c>
      <c r="K164" s="506">
        <v>500</v>
      </c>
      <c r="L164" s="506">
        <v>500</v>
      </c>
      <c r="M164" s="506">
        <v>500</v>
      </c>
      <c r="N164" s="506">
        <v>500</v>
      </c>
      <c r="O164" s="506">
        <v>500</v>
      </c>
      <c r="P164" s="506">
        <v>500</v>
      </c>
      <c r="Q164" s="506">
        <v>500</v>
      </c>
      <c r="R164" s="506">
        <v>500</v>
      </c>
      <c r="S164" s="506">
        <v>500</v>
      </c>
      <c r="T164" s="506">
        <v>500</v>
      </c>
      <c r="U164" s="506">
        <v>500</v>
      </c>
      <c r="V164" s="506">
        <v>500</v>
      </c>
      <c r="W164" s="506">
        <v>500</v>
      </c>
      <c r="X164" s="506">
        <v>500</v>
      </c>
      <c r="Y164" s="506">
        <v>500</v>
      </c>
      <c r="Z164" s="506">
        <v>500</v>
      </c>
      <c r="AA164" s="506">
        <v>500</v>
      </c>
      <c r="AB164" s="506">
        <v>500</v>
      </c>
      <c r="AC164" s="506">
        <v>500</v>
      </c>
      <c r="AD164" s="506">
        <v>500</v>
      </c>
      <c r="AE164" s="506">
        <v>500</v>
      </c>
      <c r="AF164" s="506">
        <v>500</v>
      </c>
      <c r="AG164" s="506">
        <v>500</v>
      </c>
      <c r="AH164" s="506">
        <v>500</v>
      </c>
      <c r="AI164" s="506">
        <v>500</v>
      </c>
      <c r="AJ164" s="506">
        <v>500</v>
      </c>
      <c r="AK164" s="506">
        <v>500</v>
      </c>
      <c r="AL164" s="294">
        <v>500</v>
      </c>
      <c r="AM164" s="294">
        <v>500</v>
      </c>
      <c r="AN164" s="294">
        <v>500</v>
      </c>
      <c r="AO164" s="294">
        <v>500</v>
      </c>
      <c r="AP164" s="294">
        <v>500</v>
      </c>
      <c r="AQ164" s="294">
        <v>500</v>
      </c>
      <c r="AR164" s="294">
        <v>500</v>
      </c>
      <c r="AS164" s="294">
        <v>500</v>
      </c>
      <c r="AT164" s="294">
        <v>500</v>
      </c>
      <c r="AU164" s="294">
        <v>500</v>
      </c>
      <c r="AV164" s="294">
        <v>500</v>
      </c>
      <c r="AW164" s="294">
        <v>500</v>
      </c>
      <c r="AX164" s="294">
        <v>500</v>
      </c>
      <c r="AY164" s="294">
        <v>500</v>
      </c>
      <c r="AZ164" s="294">
        <v>500</v>
      </c>
      <c r="BA164" s="294">
        <v>500</v>
      </c>
      <c r="BB164" s="294">
        <v>500</v>
      </c>
      <c r="BC164" s="294">
        <v>500</v>
      </c>
      <c r="BD164" s="294">
        <v>500</v>
      </c>
      <c r="BE164" s="294">
        <v>500</v>
      </c>
      <c r="BF164" s="294">
        <v>500</v>
      </c>
      <c r="BG164" s="294">
        <v>500</v>
      </c>
      <c r="BH164" s="294">
        <v>500</v>
      </c>
      <c r="BI164" s="294">
        <v>500</v>
      </c>
      <c r="BJ164" s="294">
        <v>500</v>
      </c>
      <c r="BK164" s="294">
        <v>500</v>
      </c>
      <c r="BL164" s="294">
        <v>500</v>
      </c>
      <c r="BM164" s="294">
        <v>500</v>
      </c>
      <c r="BN164" s="294">
        <v>500</v>
      </c>
      <c r="BO164" s="294">
        <v>500</v>
      </c>
      <c r="BP164" s="294">
        <v>500</v>
      </c>
      <c r="BQ164" s="294">
        <v>500</v>
      </c>
      <c r="BR164" s="294">
        <v>500</v>
      </c>
      <c r="BS164" s="294">
        <v>500</v>
      </c>
      <c r="BT164" s="294">
        <v>500</v>
      </c>
      <c r="BU164" s="294">
        <v>500</v>
      </c>
      <c r="BV164" s="294">
        <v>500</v>
      </c>
      <c r="BW164" s="294">
        <v>500</v>
      </c>
      <c r="BX164" s="294">
        <v>500</v>
      </c>
      <c r="BY164" s="294">
        <v>500</v>
      </c>
      <c r="BZ164" s="294">
        <v>500</v>
      </c>
      <c r="CA164" s="294">
        <v>500</v>
      </c>
      <c r="CB164" s="294">
        <v>500</v>
      </c>
      <c r="CC164" s="294">
        <v>500</v>
      </c>
      <c r="CD164" s="294">
        <v>500</v>
      </c>
      <c r="CE164" s="294">
        <v>500</v>
      </c>
      <c r="CF164" s="294">
        <v>500</v>
      </c>
      <c r="CG164" s="294">
        <v>500</v>
      </c>
      <c r="CH164" s="294">
        <v>500</v>
      </c>
      <c r="CI164" s="294">
        <v>500</v>
      </c>
      <c r="CJ164" s="294">
        <v>500</v>
      </c>
      <c r="CK164" s="294">
        <v>500</v>
      </c>
      <c r="CL164" s="294">
        <v>500</v>
      </c>
      <c r="CM164" s="294">
        <v>500</v>
      </c>
      <c r="CN164" s="294">
        <v>500</v>
      </c>
      <c r="CO164" s="294">
        <v>500</v>
      </c>
      <c r="CP164" s="294">
        <v>500</v>
      </c>
      <c r="CQ164" s="294">
        <v>500</v>
      </c>
      <c r="CR164" s="294">
        <v>500</v>
      </c>
      <c r="CS164" s="294">
        <v>500</v>
      </c>
      <c r="CT164" s="294">
        <v>500</v>
      </c>
      <c r="CU164" s="294">
        <v>500</v>
      </c>
      <c r="CV164" s="294">
        <v>500</v>
      </c>
      <c r="CX164" s="242" t="s">
        <v>1722</v>
      </c>
      <c r="CY164" s="242" t="str">
        <f t="shared" si="83"/>
        <v>-</v>
      </c>
      <c r="CZ164" s="453">
        <f t="shared" si="84"/>
        <v>500</v>
      </c>
      <c r="DA164" s="453">
        <f t="shared" si="85"/>
        <v>0</v>
      </c>
      <c r="DB164" s="454">
        <f t="shared" si="86"/>
        <v>0</v>
      </c>
      <c r="DC164" s="453">
        <f t="shared" si="87"/>
        <v>500</v>
      </c>
      <c r="DD164" s="453">
        <f t="shared" si="89"/>
        <v>0</v>
      </c>
      <c r="DE164" s="454">
        <f t="shared" si="90"/>
        <v>0</v>
      </c>
      <c r="DF164" s="455">
        <f t="shared" si="82"/>
        <v>6.2146080984221914</v>
      </c>
      <c r="DG164" s="456">
        <f t="shared" si="88"/>
        <v>0</v>
      </c>
      <c r="DH164" s="454">
        <f t="shared" si="91"/>
        <v>0</v>
      </c>
    </row>
    <row r="165" spans="2:113" outlineLevel="1" x14ac:dyDescent="0.3">
      <c r="B165" s="154">
        <v>21</v>
      </c>
      <c r="C165" s="242" t="s">
        <v>362</v>
      </c>
      <c r="D165" s="143" t="s">
        <v>443</v>
      </c>
      <c r="E165" s="506">
        <v>500</v>
      </c>
      <c r="F165" s="506">
        <v>500</v>
      </c>
      <c r="G165" s="506">
        <v>500</v>
      </c>
      <c r="H165" s="506">
        <v>500</v>
      </c>
      <c r="I165" s="506">
        <v>500</v>
      </c>
      <c r="J165" s="506">
        <v>500</v>
      </c>
      <c r="K165" s="506">
        <v>500</v>
      </c>
      <c r="L165" s="506">
        <v>500</v>
      </c>
      <c r="M165" s="506">
        <v>500</v>
      </c>
      <c r="N165" s="506">
        <v>500</v>
      </c>
      <c r="O165" s="506">
        <v>500</v>
      </c>
      <c r="P165" s="506">
        <v>500</v>
      </c>
      <c r="Q165" s="506">
        <v>500</v>
      </c>
      <c r="R165" s="506">
        <v>500</v>
      </c>
      <c r="S165" s="506">
        <v>500</v>
      </c>
      <c r="T165" s="506">
        <v>500</v>
      </c>
      <c r="U165" s="506">
        <v>500</v>
      </c>
      <c r="V165" s="506">
        <v>500</v>
      </c>
      <c r="W165" s="506">
        <v>500</v>
      </c>
      <c r="X165" s="506">
        <v>500</v>
      </c>
      <c r="Y165" s="506">
        <v>500</v>
      </c>
      <c r="Z165" s="506">
        <v>500</v>
      </c>
      <c r="AA165" s="506">
        <v>500</v>
      </c>
      <c r="AB165" s="506">
        <v>500</v>
      </c>
      <c r="AC165" s="506">
        <v>500</v>
      </c>
      <c r="AD165" s="506">
        <v>500</v>
      </c>
      <c r="AE165" s="506">
        <v>500</v>
      </c>
      <c r="AF165" s="506">
        <v>500</v>
      </c>
      <c r="AG165" s="506">
        <v>500</v>
      </c>
      <c r="AH165" s="506">
        <v>500</v>
      </c>
      <c r="AI165" s="506">
        <v>500</v>
      </c>
      <c r="AJ165" s="506">
        <v>500</v>
      </c>
      <c r="AK165" s="506">
        <v>500</v>
      </c>
      <c r="AL165" s="294">
        <v>500</v>
      </c>
      <c r="AM165" s="294">
        <v>500</v>
      </c>
      <c r="AN165" s="294">
        <v>500</v>
      </c>
      <c r="AO165" s="294">
        <v>500</v>
      </c>
      <c r="AP165" s="294">
        <v>500</v>
      </c>
      <c r="AQ165" s="294">
        <v>500</v>
      </c>
      <c r="AR165" s="294">
        <v>500</v>
      </c>
      <c r="AS165" s="294">
        <v>500</v>
      </c>
      <c r="AT165" s="294">
        <v>500</v>
      </c>
      <c r="AU165" s="294">
        <v>500</v>
      </c>
      <c r="AV165" s="294">
        <v>500</v>
      </c>
      <c r="AW165" s="294">
        <v>500</v>
      </c>
      <c r="AX165" s="294">
        <v>500</v>
      </c>
      <c r="AY165" s="294">
        <v>500</v>
      </c>
      <c r="AZ165" s="294">
        <v>500</v>
      </c>
      <c r="BA165" s="294">
        <v>500</v>
      </c>
      <c r="BB165" s="294">
        <v>500</v>
      </c>
      <c r="BC165" s="294">
        <v>500</v>
      </c>
      <c r="BD165" s="294">
        <v>500</v>
      </c>
      <c r="BE165" s="294">
        <v>500</v>
      </c>
      <c r="BF165" s="294">
        <v>500</v>
      </c>
      <c r="BG165" s="294">
        <v>500</v>
      </c>
      <c r="BH165" s="294">
        <v>500</v>
      </c>
      <c r="BI165" s="294">
        <v>500</v>
      </c>
      <c r="BJ165" s="294">
        <v>500</v>
      </c>
      <c r="BK165" s="294">
        <v>500</v>
      </c>
      <c r="BL165" s="294">
        <v>500</v>
      </c>
      <c r="BM165" s="294">
        <v>500</v>
      </c>
      <c r="BN165" s="294">
        <v>500</v>
      </c>
      <c r="BO165" s="294">
        <v>500</v>
      </c>
      <c r="BP165" s="294">
        <v>500</v>
      </c>
      <c r="BQ165" s="294">
        <v>500</v>
      </c>
      <c r="BR165" s="294">
        <v>500</v>
      </c>
      <c r="BS165" s="294">
        <v>500</v>
      </c>
      <c r="BT165" s="294">
        <v>500</v>
      </c>
      <c r="BU165" s="294">
        <v>500</v>
      </c>
      <c r="BV165" s="294">
        <v>500</v>
      </c>
      <c r="BW165" s="294">
        <v>500</v>
      </c>
      <c r="BX165" s="294">
        <v>500</v>
      </c>
      <c r="BY165" s="294">
        <v>500</v>
      </c>
      <c r="BZ165" s="294">
        <v>500</v>
      </c>
      <c r="CA165" s="294">
        <v>500</v>
      </c>
      <c r="CB165" s="294">
        <v>500</v>
      </c>
      <c r="CC165" s="294">
        <v>500</v>
      </c>
      <c r="CD165" s="294">
        <v>500</v>
      </c>
      <c r="CE165" s="294">
        <v>500</v>
      </c>
      <c r="CF165" s="294">
        <v>500</v>
      </c>
      <c r="CG165" s="294">
        <v>500</v>
      </c>
      <c r="CH165" s="294">
        <v>500</v>
      </c>
      <c r="CI165" s="294">
        <v>500</v>
      </c>
      <c r="CJ165" s="294">
        <v>500</v>
      </c>
      <c r="CK165" s="294">
        <v>500</v>
      </c>
      <c r="CL165" s="294">
        <v>500</v>
      </c>
      <c r="CM165" s="294">
        <v>500</v>
      </c>
      <c r="CN165" s="294">
        <v>500</v>
      </c>
      <c r="CO165" s="294">
        <v>500</v>
      </c>
      <c r="CP165" s="294">
        <v>500</v>
      </c>
      <c r="CQ165" s="294">
        <v>500</v>
      </c>
      <c r="CR165" s="294">
        <v>500</v>
      </c>
      <c r="CS165" s="294">
        <v>500</v>
      </c>
      <c r="CT165" s="294">
        <v>500</v>
      </c>
      <c r="CU165" s="294">
        <v>500</v>
      </c>
      <c r="CV165" s="294">
        <v>500</v>
      </c>
      <c r="CX165" s="242" t="s">
        <v>1722</v>
      </c>
      <c r="CY165" s="242" t="str">
        <f t="shared" si="83"/>
        <v>-</v>
      </c>
      <c r="CZ165" s="453">
        <f t="shared" si="84"/>
        <v>500</v>
      </c>
      <c r="DA165" s="453">
        <f t="shared" si="85"/>
        <v>0</v>
      </c>
      <c r="DB165" s="454">
        <f t="shared" si="86"/>
        <v>0</v>
      </c>
      <c r="DC165" s="453">
        <f t="shared" si="87"/>
        <v>500</v>
      </c>
      <c r="DD165" s="453">
        <f t="shared" si="89"/>
        <v>0</v>
      </c>
      <c r="DE165" s="454">
        <f t="shared" si="90"/>
        <v>0</v>
      </c>
      <c r="DF165" s="455">
        <f t="shared" si="82"/>
        <v>6.2146080984221914</v>
      </c>
      <c r="DG165" s="456">
        <f t="shared" si="88"/>
        <v>0</v>
      </c>
      <c r="DH165" s="454">
        <f t="shared" si="91"/>
        <v>0</v>
      </c>
    </row>
    <row r="166" spans="2:113" outlineLevel="1" x14ac:dyDescent="0.3">
      <c r="B166" s="154">
        <v>22</v>
      </c>
      <c r="C166" s="242" t="s">
        <v>191</v>
      </c>
      <c r="D166" s="143" t="s">
        <v>443</v>
      </c>
      <c r="E166" s="506">
        <v>500</v>
      </c>
      <c r="F166" s="506">
        <v>500</v>
      </c>
      <c r="G166" s="506">
        <v>500</v>
      </c>
      <c r="H166" s="506">
        <v>500</v>
      </c>
      <c r="I166" s="506">
        <v>500</v>
      </c>
      <c r="J166" s="506">
        <v>500</v>
      </c>
      <c r="K166" s="506">
        <v>500</v>
      </c>
      <c r="L166" s="506">
        <v>500</v>
      </c>
      <c r="M166" s="506">
        <v>500</v>
      </c>
      <c r="N166" s="506">
        <v>500</v>
      </c>
      <c r="O166" s="506">
        <v>500</v>
      </c>
      <c r="P166" s="506">
        <v>500</v>
      </c>
      <c r="Q166" s="506">
        <v>500</v>
      </c>
      <c r="R166" s="506">
        <v>500</v>
      </c>
      <c r="S166" s="506">
        <v>500</v>
      </c>
      <c r="T166" s="506">
        <v>500</v>
      </c>
      <c r="U166" s="506">
        <v>500</v>
      </c>
      <c r="V166" s="506">
        <v>500</v>
      </c>
      <c r="W166" s="506">
        <v>500</v>
      </c>
      <c r="X166" s="506">
        <v>500</v>
      </c>
      <c r="Y166" s="506">
        <v>500</v>
      </c>
      <c r="Z166" s="506">
        <v>500</v>
      </c>
      <c r="AA166" s="506">
        <v>500</v>
      </c>
      <c r="AB166" s="506">
        <v>500</v>
      </c>
      <c r="AC166" s="506">
        <v>500</v>
      </c>
      <c r="AD166" s="506">
        <v>500</v>
      </c>
      <c r="AE166" s="506">
        <v>500</v>
      </c>
      <c r="AF166" s="506">
        <v>500</v>
      </c>
      <c r="AG166" s="506">
        <v>500</v>
      </c>
      <c r="AH166" s="506">
        <v>500</v>
      </c>
      <c r="AI166" s="506">
        <v>500</v>
      </c>
      <c r="AJ166" s="506">
        <v>500</v>
      </c>
      <c r="AK166" s="506">
        <v>500</v>
      </c>
      <c r="AL166" s="294">
        <v>500</v>
      </c>
      <c r="AM166" s="294">
        <v>500</v>
      </c>
      <c r="AN166" s="294">
        <v>500</v>
      </c>
      <c r="AO166" s="294">
        <v>500</v>
      </c>
      <c r="AP166" s="294">
        <v>500</v>
      </c>
      <c r="AQ166" s="294">
        <v>500</v>
      </c>
      <c r="AR166" s="294">
        <v>500</v>
      </c>
      <c r="AS166" s="294">
        <v>500</v>
      </c>
      <c r="AT166" s="294">
        <v>500</v>
      </c>
      <c r="AU166" s="294">
        <v>500</v>
      </c>
      <c r="AV166" s="294">
        <v>500</v>
      </c>
      <c r="AW166" s="294">
        <v>500</v>
      </c>
      <c r="AX166" s="294">
        <v>500</v>
      </c>
      <c r="AY166" s="294">
        <v>500</v>
      </c>
      <c r="AZ166" s="294">
        <v>500</v>
      </c>
      <c r="BA166" s="294">
        <v>500</v>
      </c>
      <c r="BB166" s="294">
        <v>500</v>
      </c>
      <c r="BC166" s="294">
        <v>500</v>
      </c>
      <c r="BD166" s="294">
        <v>500</v>
      </c>
      <c r="BE166" s="294">
        <v>500</v>
      </c>
      <c r="BF166" s="294">
        <v>500</v>
      </c>
      <c r="BG166" s="294">
        <v>500</v>
      </c>
      <c r="BH166" s="294">
        <v>500</v>
      </c>
      <c r="BI166" s="294">
        <v>500</v>
      </c>
      <c r="BJ166" s="294">
        <v>500</v>
      </c>
      <c r="BK166" s="294">
        <v>500</v>
      </c>
      <c r="BL166" s="294">
        <v>500</v>
      </c>
      <c r="BM166" s="294">
        <v>500</v>
      </c>
      <c r="BN166" s="294">
        <v>500</v>
      </c>
      <c r="BO166" s="294">
        <v>500</v>
      </c>
      <c r="BP166" s="294">
        <v>500</v>
      </c>
      <c r="BQ166" s="294">
        <v>500</v>
      </c>
      <c r="BR166" s="294">
        <v>500</v>
      </c>
      <c r="BS166" s="294">
        <v>500</v>
      </c>
      <c r="BT166" s="294">
        <v>500</v>
      </c>
      <c r="BU166" s="294">
        <v>500</v>
      </c>
      <c r="BV166" s="294">
        <v>500</v>
      </c>
      <c r="BW166" s="294">
        <v>500</v>
      </c>
      <c r="BX166" s="294">
        <v>500</v>
      </c>
      <c r="BY166" s="294">
        <v>500</v>
      </c>
      <c r="BZ166" s="294">
        <v>500</v>
      </c>
      <c r="CA166" s="294">
        <v>500</v>
      </c>
      <c r="CB166" s="294">
        <v>500</v>
      </c>
      <c r="CC166" s="294">
        <v>500</v>
      </c>
      <c r="CD166" s="294">
        <v>500</v>
      </c>
      <c r="CE166" s="294">
        <v>500</v>
      </c>
      <c r="CF166" s="294">
        <v>500</v>
      </c>
      <c r="CG166" s="294">
        <v>500</v>
      </c>
      <c r="CH166" s="294">
        <v>500</v>
      </c>
      <c r="CI166" s="294">
        <v>500</v>
      </c>
      <c r="CJ166" s="294">
        <v>500</v>
      </c>
      <c r="CK166" s="294">
        <v>500</v>
      </c>
      <c r="CL166" s="294">
        <v>500</v>
      </c>
      <c r="CM166" s="294">
        <v>500</v>
      </c>
      <c r="CN166" s="294">
        <v>500</v>
      </c>
      <c r="CO166" s="294">
        <v>500</v>
      </c>
      <c r="CP166" s="294">
        <v>500</v>
      </c>
      <c r="CQ166" s="294">
        <v>500</v>
      </c>
      <c r="CR166" s="294">
        <v>500</v>
      </c>
      <c r="CS166" s="294">
        <v>500</v>
      </c>
      <c r="CT166" s="294">
        <v>500</v>
      </c>
      <c r="CU166" s="294">
        <v>500</v>
      </c>
      <c r="CV166" s="294">
        <v>500</v>
      </c>
      <c r="CX166" s="242" t="s">
        <v>1722</v>
      </c>
      <c r="CY166" s="242" t="str">
        <f t="shared" si="83"/>
        <v>-</v>
      </c>
      <c r="CZ166" s="453">
        <f t="shared" si="84"/>
        <v>500</v>
      </c>
      <c r="DA166" s="453">
        <f t="shared" si="85"/>
        <v>0</v>
      </c>
      <c r="DB166" s="454">
        <f t="shared" si="86"/>
        <v>0</v>
      </c>
      <c r="DC166" s="453">
        <f t="shared" si="87"/>
        <v>500</v>
      </c>
      <c r="DD166" s="453">
        <f t="shared" si="89"/>
        <v>0</v>
      </c>
      <c r="DE166" s="454">
        <f t="shared" si="90"/>
        <v>0</v>
      </c>
      <c r="DF166" s="455">
        <f t="shared" si="82"/>
        <v>6.2146080984221914</v>
      </c>
      <c r="DG166" s="456">
        <f t="shared" si="88"/>
        <v>0</v>
      </c>
      <c r="DH166" s="454">
        <f t="shared" si="91"/>
        <v>0</v>
      </c>
    </row>
    <row r="167" spans="2:113" outlineLevel="1" x14ac:dyDescent="0.3">
      <c r="B167" s="154">
        <v>23</v>
      </c>
      <c r="C167" s="242" t="s">
        <v>192</v>
      </c>
      <c r="D167" s="143" t="s">
        <v>443</v>
      </c>
      <c r="E167" s="506">
        <v>500</v>
      </c>
      <c r="F167" s="506">
        <v>500</v>
      </c>
      <c r="G167" s="506">
        <v>500</v>
      </c>
      <c r="H167" s="506">
        <v>500</v>
      </c>
      <c r="I167" s="506">
        <v>500</v>
      </c>
      <c r="J167" s="506">
        <v>500</v>
      </c>
      <c r="K167" s="506">
        <v>500</v>
      </c>
      <c r="L167" s="506">
        <v>500</v>
      </c>
      <c r="M167" s="506">
        <v>500</v>
      </c>
      <c r="N167" s="506">
        <v>500</v>
      </c>
      <c r="O167" s="506">
        <v>500</v>
      </c>
      <c r="P167" s="506">
        <v>500</v>
      </c>
      <c r="Q167" s="506">
        <v>500</v>
      </c>
      <c r="R167" s="506">
        <v>500</v>
      </c>
      <c r="S167" s="506">
        <v>500</v>
      </c>
      <c r="T167" s="506">
        <v>500</v>
      </c>
      <c r="U167" s="506">
        <v>500</v>
      </c>
      <c r="V167" s="506">
        <v>500</v>
      </c>
      <c r="W167" s="506">
        <v>500</v>
      </c>
      <c r="X167" s="506">
        <v>500</v>
      </c>
      <c r="Y167" s="506">
        <v>500</v>
      </c>
      <c r="Z167" s="506">
        <v>500</v>
      </c>
      <c r="AA167" s="506">
        <v>500</v>
      </c>
      <c r="AB167" s="506">
        <v>500</v>
      </c>
      <c r="AC167" s="506">
        <v>500</v>
      </c>
      <c r="AD167" s="506">
        <v>500</v>
      </c>
      <c r="AE167" s="506">
        <v>500</v>
      </c>
      <c r="AF167" s="506">
        <v>500</v>
      </c>
      <c r="AG167" s="506">
        <v>500</v>
      </c>
      <c r="AH167" s="506">
        <v>500</v>
      </c>
      <c r="AI167" s="506">
        <v>500</v>
      </c>
      <c r="AJ167" s="506">
        <v>500</v>
      </c>
      <c r="AK167" s="506">
        <v>500</v>
      </c>
      <c r="AL167" s="294">
        <v>500</v>
      </c>
      <c r="AM167" s="294">
        <v>500</v>
      </c>
      <c r="AN167" s="294">
        <v>500</v>
      </c>
      <c r="AO167" s="294">
        <v>500</v>
      </c>
      <c r="AP167" s="294">
        <v>500</v>
      </c>
      <c r="AQ167" s="294">
        <v>500</v>
      </c>
      <c r="AR167" s="294">
        <v>500</v>
      </c>
      <c r="AS167" s="294">
        <v>500</v>
      </c>
      <c r="AT167" s="294">
        <v>500</v>
      </c>
      <c r="AU167" s="294">
        <v>500</v>
      </c>
      <c r="AV167" s="294">
        <v>500</v>
      </c>
      <c r="AW167" s="294">
        <v>500</v>
      </c>
      <c r="AX167" s="294">
        <v>500</v>
      </c>
      <c r="AY167" s="294">
        <v>500</v>
      </c>
      <c r="AZ167" s="294">
        <v>500</v>
      </c>
      <c r="BA167" s="294">
        <v>500</v>
      </c>
      <c r="BB167" s="294">
        <v>500</v>
      </c>
      <c r="BC167" s="294">
        <v>500</v>
      </c>
      <c r="BD167" s="294">
        <v>500</v>
      </c>
      <c r="BE167" s="294">
        <v>500</v>
      </c>
      <c r="BF167" s="294">
        <v>500</v>
      </c>
      <c r="BG167" s="294">
        <v>500</v>
      </c>
      <c r="BH167" s="294">
        <v>500</v>
      </c>
      <c r="BI167" s="294">
        <v>500</v>
      </c>
      <c r="BJ167" s="294">
        <v>500</v>
      </c>
      <c r="BK167" s="294">
        <v>500</v>
      </c>
      <c r="BL167" s="294">
        <v>500</v>
      </c>
      <c r="BM167" s="294">
        <v>500</v>
      </c>
      <c r="BN167" s="294">
        <v>500</v>
      </c>
      <c r="BO167" s="294">
        <v>500</v>
      </c>
      <c r="BP167" s="294">
        <v>500</v>
      </c>
      <c r="BQ167" s="294">
        <v>500</v>
      </c>
      <c r="BR167" s="294">
        <v>500</v>
      </c>
      <c r="BS167" s="294">
        <v>500</v>
      </c>
      <c r="BT167" s="294">
        <v>500</v>
      </c>
      <c r="BU167" s="294">
        <v>500</v>
      </c>
      <c r="BV167" s="294">
        <v>500</v>
      </c>
      <c r="BW167" s="294">
        <v>500</v>
      </c>
      <c r="BX167" s="294">
        <v>500</v>
      </c>
      <c r="BY167" s="294">
        <v>500</v>
      </c>
      <c r="BZ167" s="294">
        <v>500</v>
      </c>
      <c r="CA167" s="294">
        <v>500</v>
      </c>
      <c r="CB167" s="294">
        <v>500</v>
      </c>
      <c r="CC167" s="294">
        <v>500</v>
      </c>
      <c r="CD167" s="294">
        <v>500</v>
      </c>
      <c r="CE167" s="294">
        <v>500</v>
      </c>
      <c r="CF167" s="294">
        <v>500</v>
      </c>
      <c r="CG167" s="294">
        <v>500</v>
      </c>
      <c r="CH167" s="294">
        <v>500</v>
      </c>
      <c r="CI167" s="294">
        <v>500</v>
      </c>
      <c r="CJ167" s="294">
        <v>500</v>
      </c>
      <c r="CK167" s="294">
        <v>500</v>
      </c>
      <c r="CL167" s="294">
        <v>500</v>
      </c>
      <c r="CM167" s="294">
        <v>500</v>
      </c>
      <c r="CN167" s="294">
        <v>500</v>
      </c>
      <c r="CO167" s="294">
        <v>500</v>
      </c>
      <c r="CP167" s="294">
        <v>500</v>
      </c>
      <c r="CQ167" s="294">
        <v>500</v>
      </c>
      <c r="CR167" s="294">
        <v>500</v>
      </c>
      <c r="CS167" s="294">
        <v>500</v>
      </c>
      <c r="CT167" s="294">
        <v>500</v>
      </c>
      <c r="CU167" s="294">
        <v>500</v>
      </c>
      <c r="CV167" s="294">
        <v>500</v>
      </c>
      <c r="CX167" s="242" t="s">
        <v>1722</v>
      </c>
      <c r="CY167" s="242" t="str">
        <f t="shared" si="83"/>
        <v>-</v>
      </c>
      <c r="CZ167" s="453">
        <f t="shared" si="84"/>
        <v>500</v>
      </c>
      <c r="DA167" s="453">
        <f t="shared" si="85"/>
        <v>0</v>
      </c>
      <c r="DB167" s="454">
        <f t="shared" si="86"/>
        <v>0</v>
      </c>
      <c r="DC167" s="453">
        <f t="shared" si="87"/>
        <v>500</v>
      </c>
      <c r="DD167" s="453">
        <f t="shared" si="89"/>
        <v>0</v>
      </c>
      <c r="DE167" s="454">
        <f t="shared" si="90"/>
        <v>0</v>
      </c>
      <c r="DF167" s="455">
        <f t="shared" si="82"/>
        <v>6.2146080984221914</v>
      </c>
      <c r="DG167" s="456">
        <f t="shared" si="88"/>
        <v>0</v>
      </c>
      <c r="DH167" s="454">
        <f t="shared" si="91"/>
        <v>0</v>
      </c>
    </row>
    <row r="168" spans="2:113" outlineLevel="1" x14ac:dyDescent="0.3">
      <c r="B168" s="154">
        <v>24</v>
      </c>
      <c r="C168" s="242" t="s">
        <v>363</v>
      </c>
      <c r="D168" s="143" t="s">
        <v>443</v>
      </c>
      <c r="E168" s="506">
        <v>500</v>
      </c>
      <c r="F168" s="506">
        <v>500</v>
      </c>
      <c r="G168" s="506">
        <v>500</v>
      </c>
      <c r="H168" s="506">
        <v>500</v>
      </c>
      <c r="I168" s="506">
        <v>500</v>
      </c>
      <c r="J168" s="506">
        <v>500</v>
      </c>
      <c r="K168" s="506">
        <v>500</v>
      </c>
      <c r="L168" s="506">
        <v>500</v>
      </c>
      <c r="M168" s="506">
        <v>500</v>
      </c>
      <c r="N168" s="506">
        <v>500</v>
      </c>
      <c r="O168" s="506">
        <v>500</v>
      </c>
      <c r="P168" s="506">
        <v>500</v>
      </c>
      <c r="Q168" s="506">
        <v>500</v>
      </c>
      <c r="R168" s="506">
        <v>500</v>
      </c>
      <c r="S168" s="506">
        <v>500</v>
      </c>
      <c r="T168" s="506">
        <v>500</v>
      </c>
      <c r="U168" s="506">
        <v>500</v>
      </c>
      <c r="V168" s="506">
        <v>500</v>
      </c>
      <c r="W168" s="506">
        <v>500</v>
      </c>
      <c r="X168" s="506">
        <v>500</v>
      </c>
      <c r="Y168" s="506">
        <v>500</v>
      </c>
      <c r="Z168" s="506">
        <v>500</v>
      </c>
      <c r="AA168" s="506">
        <v>500</v>
      </c>
      <c r="AB168" s="506">
        <v>500</v>
      </c>
      <c r="AC168" s="506">
        <v>500</v>
      </c>
      <c r="AD168" s="506">
        <v>500</v>
      </c>
      <c r="AE168" s="506">
        <v>500</v>
      </c>
      <c r="AF168" s="506">
        <v>500</v>
      </c>
      <c r="AG168" s="506">
        <v>500</v>
      </c>
      <c r="AH168" s="506">
        <v>500</v>
      </c>
      <c r="AI168" s="506">
        <v>500</v>
      </c>
      <c r="AJ168" s="506">
        <v>500</v>
      </c>
      <c r="AK168" s="506">
        <v>500</v>
      </c>
      <c r="AL168" s="294">
        <v>500</v>
      </c>
      <c r="AM168" s="294">
        <v>500</v>
      </c>
      <c r="AN168" s="294">
        <v>500</v>
      </c>
      <c r="AO168" s="294">
        <v>500</v>
      </c>
      <c r="AP168" s="294">
        <v>500</v>
      </c>
      <c r="AQ168" s="294">
        <v>500</v>
      </c>
      <c r="AR168" s="294">
        <v>500</v>
      </c>
      <c r="AS168" s="294">
        <v>500</v>
      </c>
      <c r="AT168" s="294">
        <v>500</v>
      </c>
      <c r="AU168" s="294">
        <v>500</v>
      </c>
      <c r="AV168" s="294">
        <v>500</v>
      </c>
      <c r="AW168" s="294">
        <v>500</v>
      </c>
      <c r="AX168" s="294">
        <v>500</v>
      </c>
      <c r="AY168" s="294">
        <v>500</v>
      </c>
      <c r="AZ168" s="294">
        <v>500</v>
      </c>
      <c r="BA168" s="294">
        <v>500</v>
      </c>
      <c r="BB168" s="294">
        <v>500</v>
      </c>
      <c r="BC168" s="294">
        <v>500</v>
      </c>
      <c r="BD168" s="294">
        <v>500</v>
      </c>
      <c r="BE168" s="294">
        <v>500</v>
      </c>
      <c r="BF168" s="294">
        <v>500</v>
      </c>
      <c r="BG168" s="294">
        <v>500</v>
      </c>
      <c r="BH168" s="294">
        <v>500</v>
      </c>
      <c r="BI168" s="294">
        <v>500</v>
      </c>
      <c r="BJ168" s="294">
        <v>500</v>
      </c>
      <c r="BK168" s="294">
        <v>500</v>
      </c>
      <c r="BL168" s="294">
        <v>500</v>
      </c>
      <c r="BM168" s="294">
        <v>500</v>
      </c>
      <c r="BN168" s="294">
        <v>500</v>
      </c>
      <c r="BO168" s="294">
        <v>500</v>
      </c>
      <c r="BP168" s="294">
        <v>500</v>
      </c>
      <c r="BQ168" s="294">
        <v>500</v>
      </c>
      <c r="BR168" s="294">
        <v>500</v>
      </c>
      <c r="BS168" s="294">
        <v>500</v>
      </c>
      <c r="BT168" s="294">
        <v>500</v>
      </c>
      <c r="BU168" s="294">
        <v>500</v>
      </c>
      <c r="BV168" s="294">
        <v>500</v>
      </c>
      <c r="BW168" s="294">
        <v>500</v>
      </c>
      <c r="BX168" s="294">
        <v>500</v>
      </c>
      <c r="BY168" s="294">
        <v>500</v>
      </c>
      <c r="BZ168" s="294">
        <v>500</v>
      </c>
      <c r="CA168" s="294">
        <v>500</v>
      </c>
      <c r="CB168" s="294">
        <v>500</v>
      </c>
      <c r="CC168" s="294">
        <v>500</v>
      </c>
      <c r="CD168" s="294">
        <v>500</v>
      </c>
      <c r="CE168" s="294">
        <v>500</v>
      </c>
      <c r="CF168" s="294">
        <v>500</v>
      </c>
      <c r="CG168" s="294">
        <v>500</v>
      </c>
      <c r="CH168" s="294">
        <v>500</v>
      </c>
      <c r="CI168" s="294">
        <v>500</v>
      </c>
      <c r="CJ168" s="294">
        <v>500</v>
      </c>
      <c r="CK168" s="294">
        <v>500</v>
      </c>
      <c r="CL168" s="294">
        <v>500</v>
      </c>
      <c r="CM168" s="294">
        <v>500</v>
      </c>
      <c r="CN168" s="294">
        <v>500</v>
      </c>
      <c r="CO168" s="294">
        <v>500</v>
      </c>
      <c r="CP168" s="294">
        <v>500</v>
      </c>
      <c r="CQ168" s="294">
        <v>500</v>
      </c>
      <c r="CR168" s="294">
        <v>500</v>
      </c>
      <c r="CS168" s="294">
        <v>500</v>
      </c>
      <c r="CT168" s="294">
        <v>500</v>
      </c>
      <c r="CU168" s="294">
        <v>500</v>
      </c>
      <c r="CV168" s="294">
        <v>500</v>
      </c>
      <c r="CX168" s="242" t="s">
        <v>1722</v>
      </c>
      <c r="CY168" s="242" t="str">
        <f t="shared" si="83"/>
        <v>-</v>
      </c>
      <c r="CZ168" s="453">
        <f t="shared" si="84"/>
        <v>500</v>
      </c>
      <c r="DA168" s="453">
        <f t="shared" si="85"/>
        <v>0</v>
      </c>
      <c r="DB168" s="454">
        <f t="shared" si="86"/>
        <v>0</v>
      </c>
      <c r="DC168" s="453">
        <f t="shared" si="87"/>
        <v>500</v>
      </c>
      <c r="DD168" s="453">
        <f t="shared" si="89"/>
        <v>0</v>
      </c>
      <c r="DE168" s="454">
        <f t="shared" si="90"/>
        <v>0</v>
      </c>
      <c r="DF168" s="455">
        <f t="shared" si="82"/>
        <v>6.2146080984221914</v>
      </c>
      <c r="DG168" s="456">
        <f t="shared" si="88"/>
        <v>0</v>
      </c>
      <c r="DH168" s="454">
        <f t="shared" si="91"/>
        <v>0</v>
      </c>
    </row>
    <row r="169" spans="2:113" outlineLevel="1" x14ac:dyDescent="0.3">
      <c r="B169" s="154">
        <v>25</v>
      </c>
      <c r="C169" s="242" t="s">
        <v>194</v>
      </c>
      <c r="D169" s="143" t="s">
        <v>443</v>
      </c>
      <c r="E169" s="506">
        <v>500</v>
      </c>
      <c r="F169" s="506">
        <v>500</v>
      </c>
      <c r="G169" s="506">
        <v>500</v>
      </c>
      <c r="H169" s="506">
        <v>500</v>
      </c>
      <c r="I169" s="506">
        <v>500</v>
      </c>
      <c r="J169" s="506">
        <v>500</v>
      </c>
      <c r="K169" s="506">
        <v>500</v>
      </c>
      <c r="L169" s="506">
        <v>500</v>
      </c>
      <c r="M169" s="506">
        <v>500</v>
      </c>
      <c r="N169" s="506">
        <v>500</v>
      </c>
      <c r="O169" s="506">
        <v>500</v>
      </c>
      <c r="P169" s="506">
        <v>500</v>
      </c>
      <c r="Q169" s="506">
        <v>500</v>
      </c>
      <c r="R169" s="506">
        <v>500</v>
      </c>
      <c r="S169" s="506">
        <v>500</v>
      </c>
      <c r="T169" s="506">
        <v>500</v>
      </c>
      <c r="U169" s="506">
        <v>500</v>
      </c>
      <c r="V169" s="506">
        <v>500</v>
      </c>
      <c r="W169" s="506">
        <v>500</v>
      </c>
      <c r="X169" s="506">
        <v>500</v>
      </c>
      <c r="Y169" s="506">
        <v>500</v>
      </c>
      <c r="Z169" s="506">
        <v>500</v>
      </c>
      <c r="AA169" s="506">
        <v>500</v>
      </c>
      <c r="AB169" s="506">
        <v>500</v>
      </c>
      <c r="AC169" s="506">
        <v>500</v>
      </c>
      <c r="AD169" s="506">
        <v>500</v>
      </c>
      <c r="AE169" s="506">
        <v>500</v>
      </c>
      <c r="AF169" s="506">
        <v>500</v>
      </c>
      <c r="AG169" s="506">
        <v>500</v>
      </c>
      <c r="AH169" s="506">
        <v>500</v>
      </c>
      <c r="AI169" s="506">
        <v>500</v>
      </c>
      <c r="AJ169" s="506">
        <v>500</v>
      </c>
      <c r="AK169" s="506">
        <v>500</v>
      </c>
      <c r="AL169" s="294">
        <v>500</v>
      </c>
      <c r="AM169" s="294">
        <v>500</v>
      </c>
      <c r="AN169" s="294">
        <v>500</v>
      </c>
      <c r="AO169" s="294">
        <v>500</v>
      </c>
      <c r="AP169" s="294">
        <v>500</v>
      </c>
      <c r="AQ169" s="294">
        <v>500</v>
      </c>
      <c r="AR169" s="294">
        <v>500</v>
      </c>
      <c r="AS169" s="294">
        <v>500</v>
      </c>
      <c r="AT169" s="294">
        <v>500</v>
      </c>
      <c r="AU169" s="294">
        <v>500</v>
      </c>
      <c r="AV169" s="294">
        <v>500</v>
      </c>
      <c r="AW169" s="294">
        <v>500</v>
      </c>
      <c r="AX169" s="294">
        <v>500</v>
      </c>
      <c r="AY169" s="294">
        <v>500</v>
      </c>
      <c r="AZ169" s="294">
        <v>500</v>
      </c>
      <c r="BA169" s="294">
        <v>500</v>
      </c>
      <c r="BB169" s="294">
        <v>500</v>
      </c>
      <c r="BC169" s="294">
        <v>500</v>
      </c>
      <c r="BD169" s="294">
        <v>500</v>
      </c>
      <c r="BE169" s="294">
        <v>500</v>
      </c>
      <c r="BF169" s="294">
        <v>500</v>
      </c>
      <c r="BG169" s="294">
        <v>500</v>
      </c>
      <c r="BH169" s="294">
        <v>500</v>
      </c>
      <c r="BI169" s="294">
        <v>500</v>
      </c>
      <c r="BJ169" s="294">
        <v>500</v>
      </c>
      <c r="BK169" s="294">
        <v>500</v>
      </c>
      <c r="BL169" s="294">
        <v>500</v>
      </c>
      <c r="BM169" s="294">
        <v>500</v>
      </c>
      <c r="BN169" s="294">
        <v>500</v>
      </c>
      <c r="BO169" s="294">
        <v>500</v>
      </c>
      <c r="BP169" s="294">
        <v>500</v>
      </c>
      <c r="BQ169" s="294">
        <v>500</v>
      </c>
      <c r="BR169" s="294">
        <v>500</v>
      </c>
      <c r="BS169" s="294">
        <v>500</v>
      </c>
      <c r="BT169" s="294">
        <v>500</v>
      </c>
      <c r="BU169" s="294">
        <v>500</v>
      </c>
      <c r="BV169" s="294">
        <v>500</v>
      </c>
      <c r="BW169" s="294">
        <v>500</v>
      </c>
      <c r="BX169" s="294">
        <v>500</v>
      </c>
      <c r="BY169" s="294">
        <v>500</v>
      </c>
      <c r="BZ169" s="294">
        <v>500</v>
      </c>
      <c r="CA169" s="294">
        <v>500</v>
      </c>
      <c r="CB169" s="294">
        <v>500</v>
      </c>
      <c r="CC169" s="294">
        <v>500</v>
      </c>
      <c r="CD169" s="294">
        <v>500</v>
      </c>
      <c r="CE169" s="294">
        <v>500</v>
      </c>
      <c r="CF169" s="294">
        <v>500</v>
      </c>
      <c r="CG169" s="294">
        <v>500</v>
      </c>
      <c r="CH169" s="294">
        <v>500</v>
      </c>
      <c r="CI169" s="294">
        <v>500</v>
      </c>
      <c r="CJ169" s="294">
        <v>500</v>
      </c>
      <c r="CK169" s="294">
        <v>500</v>
      </c>
      <c r="CL169" s="294">
        <v>500</v>
      </c>
      <c r="CM169" s="294">
        <v>500</v>
      </c>
      <c r="CN169" s="294">
        <v>500</v>
      </c>
      <c r="CO169" s="294">
        <v>500</v>
      </c>
      <c r="CP169" s="294">
        <v>500</v>
      </c>
      <c r="CQ169" s="294">
        <v>500</v>
      </c>
      <c r="CR169" s="294">
        <v>500</v>
      </c>
      <c r="CS169" s="294">
        <v>500</v>
      </c>
      <c r="CT169" s="294">
        <v>500</v>
      </c>
      <c r="CU169" s="294">
        <v>500</v>
      </c>
      <c r="CV169" s="294">
        <v>500</v>
      </c>
      <c r="CX169" s="242" t="s">
        <v>1722</v>
      </c>
      <c r="CY169" s="242" t="str">
        <f t="shared" si="83"/>
        <v>-</v>
      </c>
      <c r="CZ169" s="453">
        <f t="shared" si="84"/>
        <v>500</v>
      </c>
      <c r="DA169" s="453">
        <f t="shared" si="85"/>
        <v>0</v>
      </c>
      <c r="DB169" s="454">
        <f t="shared" si="86"/>
        <v>0</v>
      </c>
      <c r="DC169" s="453">
        <f t="shared" si="87"/>
        <v>500</v>
      </c>
      <c r="DD169" s="453">
        <f t="shared" si="89"/>
        <v>0</v>
      </c>
      <c r="DE169" s="454">
        <f t="shared" si="90"/>
        <v>0</v>
      </c>
      <c r="DF169" s="455">
        <f t="shared" si="82"/>
        <v>6.2146080984221914</v>
      </c>
      <c r="DG169" s="456">
        <f t="shared" si="88"/>
        <v>0</v>
      </c>
      <c r="DH169" s="454">
        <f t="shared" si="91"/>
        <v>0</v>
      </c>
    </row>
    <row r="170" spans="2:113" outlineLevel="1" x14ac:dyDescent="0.3">
      <c r="B170" s="154">
        <v>26</v>
      </c>
      <c r="C170" s="242" t="s">
        <v>442</v>
      </c>
      <c r="D170" s="143" t="s">
        <v>443</v>
      </c>
      <c r="E170" s="506">
        <v>500</v>
      </c>
      <c r="F170" s="506">
        <v>500</v>
      </c>
      <c r="G170" s="506">
        <v>500</v>
      </c>
      <c r="H170" s="506">
        <v>500</v>
      </c>
      <c r="I170" s="506">
        <v>500</v>
      </c>
      <c r="J170" s="506">
        <v>500</v>
      </c>
      <c r="K170" s="506">
        <v>500</v>
      </c>
      <c r="L170" s="506">
        <v>500</v>
      </c>
      <c r="M170" s="506">
        <v>500</v>
      </c>
      <c r="N170" s="506">
        <v>500</v>
      </c>
      <c r="O170" s="506">
        <v>500</v>
      </c>
      <c r="P170" s="506">
        <v>500</v>
      </c>
      <c r="Q170" s="506">
        <v>500</v>
      </c>
      <c r="R170" s="506">
        <v>500</v>
      </c>
      <c r="S170" s="506">
        <v>500</v>
      </c>
      <c r="T170" s="506">
        <v>500</v>
      </c>
      <c r="U170" s="506">
        <v>500</v>
      </c>
      <c r="V170" s="506">
        <v>500</v>
      </c>
      <c r="W170" s="506">
        <v>500</v>
      </c>
      <c r="X170" s="506">
        <v>500</v>
      </c>
      <c r="Y170" s="506">
        <v>500</v>
      </c>
      <c r="Z170" s="506">
        <v>500</v>
      </c>
      <c r="AA170" s="506">
        <v>500</v>
      </c>
      <c r="AB170" s="506">
        <v>500</v>
      </c>
      <c r="AC170" s="506">
        <v>500</v>
      </c>
      <c r="AD170" s="506">
        <v>500</v>
      </c>
      <c r="AE170" s="506">
        <v>500</v>
      </c>
      <c r="AF170" s="506">
        <v>500</v>
      </c>
      <c r="AG170" s="506">
        <v>500</v>
      </c>
      <c r="AH170" s="506">
        <v>500</v>
      </c>
      <c r="AI170" s="506">
        <v>500</v>
      </c>
      <c r="AJ170" s="506">
        <v>500</v>
      </c>
      <c r="AK170" s="506">
        <v>500</v>
      </c>
      <c r="AL170" s="294">
        <v>500</v>
      </c>
      <c r="AM170" s="294">
        <v>500</v>
      </c>
      <c r="AN170" s="294">
        <v>500</v>
      </c>
      <c r="AO170" s="294">
        <v>500</v>
      </c>
      <c r="AP170" s="294">
        <v>500</v>
      </c>
      <c r="AQ170" s="294">
        <v>500</v>
      </c>
      <c r="AR170" s="294">
        <v>500</v>
      </c>
      <c r="AS170" s="294">
        <v>500</v>
      </c>
      <c r="AT170" s="294">
        <v>500</v>
      </c>
      <c r="AU170" s="294">
        <v>500</v>
      </c>
      <c r="AV170" s="294">
        <v>500</v>
      </c>
      <c r="AW170" s="294">
        <v>500</v>
      </c>
      <c r="AX170" s="294">
        <v>500</v>
      </c>
      <c r="AY170" s="294">
        <v>500</v>
      </c>
      <c r="AZ170" s="294">
        <v>500</v>
      </c>
      <c r="BA170" s="294">
        <v>500</v>
      </c>
      <c r="BB170" s="294">
        <v>500</v>
      </c>
      <c r="BC170" s="294">
        <v>500</v>
      </c>
      <c r="BD170" s="294">
        <v>500</v>
      </c>
      <c r="BE170" s="294">
        <v>500</v>
      </c>
      <c r="BF170" s="294">
        <v>500</v>
      </c>
      <c r="BG170" s="294">
        <v>500</v>
      </c>
      <c r="BH170" s="294">
        <v>500</v>
      </c>
      <c r="BI170" s="294">
        <v>500</v>
      </c>
      <c r="BJ170" s="294">
        <v>500</v>
      </c>
      <c r="BK170" s="294">
        <v>500</v>
      </c>
      <c r="BL170" s="294">
        <v>500</v>
      </c>
      <c r="BM170" s="294">
        <v>500</v>
      </c>
      <c r="BN170" s="294">
        <v>500</v>
      </c>
      <c r="BO170" s="294">
        <v>500</v>
      </c>
      <c r="BP170" s="294">
        <v>500</v>
      </c>
      <c r="BQ170" s="294">
        <v>500</v>
      </c>
      <c r="BR170" s="294">
        <v>500</v>
      </c>
      <c r="BS170" s="294">
        <v>500</v>
      </c>
      <c r="BT170" s="294">
        <v>500</v>
      </c>
      <c r="BU170" s="294">
        <v>500</v>
      </c>
      <c r="BV170" s="294">
        <v>500</v>
      </c>
      <c r="BW170" s="294">
        <v>500</v>
      </c>
      <c r="BX170" s="294">
        <v>500</v>
      </c>
      <c r="BY170" s="294">
        <v>500</v>
      </c>
      <c r="BZ170" s="294">
        <v>500</v>
      </c>
      <c r="CA170" s="294">
        <v>500</v>
      </c>
      <c r="CB170" s="294">
        <v>500</v>
      </c>
      <c r="CC170" s="294">
        <v>500</v>
      </c>
      <c r="CD170" s="294">
        <v>500</v>
      </c>
      <c r="CE170" s="294">
        <v>500</v>
      </c>
      <c r="CF170" s="294">
        <v>500</v>
      </c>
      <c r="CG170" s="294">
        <v>500</v>
      </c>
      <c r="CH170" s="294">
        <v>500</v>
      </c>
      <c r="CI170" s="294">
        <v>500</v>
      </c>
      <c r="CJ170" s="294">
        <v>500</v>
      </c>
      <c r="CK170" s="294">
        <v>500</v>
      </c>
      <c r="CL170" s="294">
        <v>500</v>
      </c>
      <c r="CM170" s="294">
        <v>500</v>
      </c>
      <c r="CN170" s="294">
        <v>500</v>
      </c>
      <c r="CO170" s="294">
        <v>500</v>
      </c>
      <c r="CP170" s="294">
        <v>500</v>
      </c>
      <c r="CQ170" s="294">
        <v>500</v>
      </c>
      <c r="CR170" s="294">
        <v>500</v>
      </c>
      <c r="CS170" s="294">
        <v>500</v>
      </c>
      <c r="CT170" s="294">
        <v>500</v>
      </c>
      <c r="CU170" s="294">
        <v>500</v>
      </c>
      <c r="CV170" s="294">
        <v>500</v>
      </c>
      <c r="CX170" s="242" t="s">
        <v>1722</v>
      </c>
      <c r="CY170" s="242" t="str">
        <f t="shared" si="83"/>
        <v>-</v>
      </c>
      <c r="CZ170" s="453">
        <f t="shared" si="84"/>
        <v>500</v>
      </c>
      <c r="DA170" s="453">
        <f t="shared" si="85"/>
        <v>0</v>
      </c>
      <c r="DB170" s="454">
        <f t="shared" si="86"/>
        <v>0</v>
      </c>
      <c r="DC170" s="453">
        <f t="shared" si="87"/>
        <v>500</v>
      </c>
      <c r="DD170" s="453">
        <f t="shared" si="89"/>
        <v>0</v>
      </c>
      <c r="DE170" s="454">
        <f t="shared" si="90"/>
        <v>0</v>
      </c>
      <c r="DF170" s="455">
        <f>IFERROR(LN($AK170)-$DG170*$AK$143,0)</f>
        <v>6.2146080984221914</v>
      </c>
      <c r="DG170" s="456">
        <f t="shared" si="88"/>
        <v>0</v>
      </c>
      <c r="DH170" s="454">
        <f>IFERROR(RSQ(LN($E170:$AK170),$E$143:$AK$143),0)</f>
        <v>0</v>
      </c>
    </row>
    <row r="171" spans="2:113" outlineLevel="1" x14ac:dyDescent="0.3"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8"/>
      <c r="BB171" s="238"/>
      <c r="BC171" s="238"/>
      <c r="BD171" s="238"/>
      <c r="BE171" s="238"/>
      <c r="BF171" s="238"/>
      <c r="BG171" s="238"/>
      <c r="BH171" s="238"/>
      <c r="BI171" s="238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38"/>
      <c r="CS171" s="238"/>
      <c r="CT171" s="238"/>
      <c r="CU171" s="238"/>
      <c r="CV171" s="238"/>
    </row>
    <row r="172" spans="2:113" outlineLevel="1" x14ac:dyDescent="0.3">
      <c r="C172" s="242" t="s">
        <v>515</v>
      </c>
      <c r="D172" s="165" t="s">
        <v>443</v>
      </c>
      <c r="E172" s="242">
        <f>SUM(E145:E170)</f>
        <v>13000</v>
      </c>
      <c r="F172" s="242">
        <f t="shared" ref="F172:BQ172" si="93">SUM(F145:F170)</f>
        <v>13000</v>
      </c>
      <c r="G172" s="242">
        <f t="shared" si="93"/>
        <v>13000</v>
      </c>
      <c r="H172" s="242">
        <f t="shared" si="93"/>
        <v>13000</v>
      </c>
      <c r="I172" s="242">
        <f t="shared" si="93"/>
        <v>13000</v>
      </c>
      <c r="J172" s="242">
        <f t="shared" si="93"/>
        <v>13000</v>
      </c>
      <c r="K172" s="242">
        <f t="shared" si="93"/>
        <v>13000</v>
      </c>
      <c r="L172" s="242">
        <f t="shared" si="93"/>
        <v>13000</v>
      </c>
      <c r="M172" s="242">
        <f t="shared" si="93"/>
        <v>13000</v>
      </c>
      <c r="N172" s="242">
        <f t="shared" si="93"/>
        <v>13000</v>
      </c>
      <c r="O172" s="242">
        <f t="shared" si="93"/>
        <v>13000</v>
      </c>
      <c r="P172" s="242">
        <f t="shared" si="93"/>
        <v>13000</v>
      </c>
      <c r="Q172" s="242">
        <f t="shared" si="93"/>
        <v>13000</v>
      </c>
      <c r="R172" s="242">
        <f t="shared" si="93"/>
        <v>13000</v>
      </c>
      <c r="S172" s="242">
        <f t="shared" si="93"/>
        <v>13000</v>
      </c>
      <c r="T172" s="242">
        <f t="shared" si="93"/>
        <v>13000</v>
      </c>
      <c r="U172" s="242">
        <f t="shared" si="93"/>
        <v>13000</v>
      </c>
      <c r="V172" s="242">
        <f t="shared" si="93"/>
        <v>13000</v>
      </c>
      <c r="W172" s="242">
        <f t="shared" si="93"/>
        <v>13000</v>
      </c>
      <c r="X172" s="242">
        <f t="shared" si="93"/>
        <v>13000</v>
      </c>
      <c r="Y172" s="242">
        <f t="shared" si="93"/>
        <v>13000</v>
      </c>
      <c r="Z172" s="242">
        <f t="shared" si="93"/>
        <v>13000</v>
      </c>
      <c r="AA172" s="242">
        <f t="shared" si="93"/>
        <v>13000</v>
      </c>
      <c r="AB172" s="242">
        <f t="shared" si="93"/>
        <v>13000</v>
      </c>
      <c r="AC172" s="242">
        <f t="shared" si="93"/>
        <v>13000</v>
      </c>
      <c r="AD172" s="242">
        <f t="shared" si="93"/>
        <v>13000</v>
      </c>
      <c r="AE172" s="242">
        <f t="shared" si="93"/>
        <v>13000</v>
      </c>
      <c r="AF172" s="242">
        <f t="shared" si="93"/>
        <v>13000</v>
      </c>
      <c r="AG172" s="242">
        <f t="shared" si="93"/>
        <v>13000</v>
      </c>
      <c r="AH172" s="242">
        <f t="shared" si="93"/>
        <v>13000</v>
      </c>
      <c r="AI172" s="242">
        <f t="shared" si="93"/>
        <v>13000</v>
      </c>
      <c r="AJ172" s="242">
        <f t="shared" si="93"/>
        <v>13000</v>
      </c>
      <c r="AK172" s="242">
        <f t="shared" si="93"/>
        <v>13000</v>
      </c>
      <c r="AL172" s="242">
        <f t="shared" si="93"/>
        <v>13000</v>
      </c>
      <c r="AM172" s="242">
        <f t="shared" si="93"/>
        <v>13000</v>
      </c>
      <c r="AN172" s="242">
        <f t="shared" si="93"/>
        <v>13000</v>
      </c>
      <c r="AO172" s="242">
        <f t="shared" si="93"/>
        <v>13000</v>
      </c>
      <c r="AP172" s="242">
        <f t="shared" si="93"/>
        <v>13000</v>
      </c>
      <c r="AQ172" s="242">
        <f t="shared" si="93"/>
        <v>13000</v>
      </c>
      <c r="AR172" s="242">
        <f t="shared" si="93"/>
        <v>13000</v>
      </c>
      <c r="AS172" s="242">
        <f t="shared" si="93"/>
        <v>13000</v>
      </c>
      <c r="AT172" s="242">
        <f t="shared" si="93"/>
        <v>13000</v>
      </c>
      <c r="AU172" s="242">
        <f t="shared" si="93"/>
        <v>13000</v>
      </c>
      <c r="AV172" s="242">
        <f t="shared" si="93"/>
        <v>13000</v>
      </c>
      <c r="AW172" s="242">
        <f t="shared" si="93"/>
        <v>13000</v>
      </c>
      <c r="AX172" s="242">
        <f t="shared" si="93"/>
        <v>13000</v>
      </c>
      <c r="AY172" s="242">
        <f t="shared" si="93"/>
        <v>13000</v>
      </c>
      <c r="AZ172" s="242">
        <f t="shared" si="93"/>
        <v>13000</v>
      </c>
      <c r="BA172" s="242">
        <f t="shared" si="93"/>
        <v>13000</v>
      </c>
      <c r="BB172" s="242">
        <f t="shared" si="93"/>
        <v>13000</v>
      </c>
      <c r="BC172" s="242">
        <f t="shared" si="93"/>
        <v>13000</v>
      </c>
      <c r="BD172" s="242">
        <f t="shared" si="93"/>
        <v>13000</v>
      </c>
      <c r="BE172" s="242">
        <f t="shared" si="93"/>
        <v>13000</v>
      </c>
      <c r="BF172" s="242">
        <f t="shared" si="93"/>
        <v>13000</v>
      </c>
      <c r="BG172" s="242">
        <f t="shared" si="93"/>
        <v>13000</v>
      </c>
      <c r="BH172" s="242">
        <f t="shared" si="93"/>
        <v>13000</v>
      </c>
      <c r="BI172" s="242">
        <f t="shared" si="93"/>
        <v>13000</v>
      </c>
      <c r="BJ172" s="242">
        <f t="shared" si="93"/>
        <v>13000</v>
      </c>
      <c r="BK172" s="242">
        <f t="shared" si="93"/>
        <v>13000</v>
      </c>
      <c r="BL172" s="242">
        <f t="shared" si="93"/>
        <v>13000</v>
      </c>
      <c r="BM172" s="242">
        <f t="shared" si="93"/>
        <v>13000</v>
      </c>
      <c r="BN172" s="242">
        <f t="shared" si="93"/>
        <v>13000</v>
      </c>
      <c r="BO172" s="242">
        <f t="shared" si="93"/>
        <v>13000</v>
      </c>
      <c r="BP172" s="242">
        <f t="shared" si="93"/>
        <v>13000</v>
      </c>
      <c r="BQ172" s="242">
        <f t="shared" si="93"/>
        <v>13000</v>
      </c>
      <c r="BR172" s="242">
        <f t="shared" ref="BR172:CV172" si="94">SUM(BR145:BR170)</f>
        <v>13000</v>
      </c>
      <c r="BS172" s="242">
        <f t="shared" si="94"/>
        <v>13000</v>
      </c>
      <c r="BT172" s="242">
        <f t="shared" si="94"/>
        <v>13000</v>
      </c>
      <c r="BU172" s="242">
        <f t="shared" si="94"/>
        <v>13000</v>
      </c>
      <c r="BV172" s="242">
        <f t="shared" si="94"/>
        <v>13000</v>
      </c>
      <c r="BW172" s="242">
        <f t="shared" si="94"/>
        <v>13000</v>
      </c>
      <c r="BX172" s="242">
        <f t="shared" si="94"/>
        <v>13000</v>
      </c>
      <c r="BY172" s="242">
        <f t="shared" si="94"/>
        <v>13000</v>
      </c>
      <c r="BZ172" s="242">
        <f t="shared" si="94"/>
        <v>13000</v>
      </c>
      <c r="CA172" s="242">
        <f t="shared" si="94"/>
        <v>13000</v>
      </c>
      <c r="CB172" s="242">
        <f t="shared" si="94"/>
        <v>13000</v>
      </c>
      <c r="CC172" s="242">
        <f t="shared" si="94"/>
        <v>13000</v>
      </c>
      <c r="CD172" s="242">
        <f t="shared" si="94"/>
        <v>13000</v>
      </c>
      <c r="CE172" s="242">
        <f t="shared" si="94"/>
        <v>13000</v>
      </c>
      <c r="CF172" s="242">
        <f t="shared" si="94"/>
        <v>13000</v>
      </c>
      <c r="CG172" s="242">
        <f t="shared" si="94"/>
        <v>13000</v>
      </c>
      <c r="CH172" s="242">
        <f t="shared" si="94"/>
        <v>13000</v>
      </c>
      <c r="CI172" s="242">
        <f t="shared" si="94"/>
        <v>13000</v>
      </c>
      <c r="CJ172" s="242">
        <f t="shared" si="94"/>
        <v>13000</v>
      </c>
      <c r="CK172" s="242">
        <f t="shared" si="94"/>
        <v>13000</v>
      </c>
      <c r="CL172" s="242">
        <f t="shared" si="94"/>
        <v>13000</v>
      </c>
      <c r="CM172" s="242">
        <f t="shared" si="94"/>
        <v>13000</v>
      </c>
      <c r="CN172" s="242">
        <f t="shared" si="94"/>
        <v>13000</v>
      </c>
      <c r="CO172" s="242">
        <f t="shared" si="94"/>
        <v>13000</v>
      </c>
      <c r="CP172" s="242">
        <f t="shared" si="94"/>
        <v>13000</v>
      </c>
      <c r="CQ172" s="242">
        <f t="shared" si="94"/>
        <v>13000</v>
      </c>
      <c r="CR172" s="242">
        <f t="shared" si="94"/>
        <v>13000</v>
      </c>
      <c r="CS172" s="242">
        <f t="shared" si="94"/>
        <v>13000</v>
      </c>
      <c r="CT172" s="242">
        <f t="shared" si="94"/>
        <v>13000</v>
      </c>
      <c r="CU172" s="242">
        <f t="shared" si="94"/>
        <v>13000</v>
      </c>
      <c r="CV172" s="242">
        <f t="shared" si="94"/>
        <v>13000</v>
      </c>
      <c r="CW172" s="63" t="s">
        <v>517</v>
      </c>
      <c r="CX172" s="63"/>
    </row>
    <row r="173" spans="2:113" outlineLevel="1" x14ac:dyDescent="0.3">
      <c r="C173" s="242" t="s">
        <v>516</v>
      </c>
      <c r="D173" s="165" t="s">
        <v>443</v>
      </c>
      <c r="E173" s="242">
        <f>+E172</f>
        <v>13000</v>
      </c>
      <c r="F173" s="242">
        <f>(E172+F172)/2</f>
        <v>13000</v>
      </c>
      <c r="G173" s="242">
        <f t="shared" ref="G173:AM173" si="95">(F172+G172)/2</f>
        <v>13000</v>
      </c>
      <c r="H173" s="242">
        <f t="shared" si="95"/>
        <v>13000</v>
      </c>
      <c r="I173" s="242">
        <f t="shared" si="95"/>
        <v>13000</v>
      </c>
      <c r="J173" s="242">
        <f t="shared" si="95"/>
        <v>13000</v>
      </c>
      <c r="K173" s="242">
        <f t="shared" si="95"/>
        <v>13000</v>
      </c>
      <c r="L173" s="242">
        <f t="shared" si="95"/>
        <v>13000</v>
      </c>
      <c r="M173" s="242">
        <f t="shared" si="95"/>
        <v>13000</v>
      </c>
      <c r="N173" s="242">
        <f t="shared" si="95"/>
        <v>13000</v>
      </c>
      <c r="O173" s="242">
        <f t="shared" si="95"/>
        <v>13000</v>
      </c>
      <c r="P173" s="242">
        <f t="shared" si="95"/>
        <v>13000</v>
      </c>
      <c r="Q173" s="242">
        <f t="shared" si="95"/>
        <v>13000</v>
      </c>
      <c r="R173" s="242">
        <f t="shared" si="95"/>
        <v>13000</v>
      </c>
      <c r="S173" s="242">
        <f t="shared" si="95"/>
        <v>13000</v>
      </c>
      <c r="T173" s="242">
        <f t="shared" si="95"/>
        <v>13000</v>
      </c>
      <c r="U173" s="242">
        <f t="shared" si="95"/>
        <v>13000</v>
      </c>
      <c r="V173" s="242">
        <f t="shared" si="95"/>
        <v>13000</v>
      </c>
      <c r="W173" s="242">
        <f t="shared" si="95"/>
        <v>13000</v>
      </c>
      <c r="X173" s="242">
        <f t="shared" si="95"/>
        <v>13000</v>
      </c>
      <c r="Y173" s="242">
        <f t="shared" si="95"/>
        <v>13000</v>
      </c>
      <c r="Z173" s="242">
        <f t="shared" si="95"/>
        <v>13000</v>
      </c>
      <c r="AA173" s="242">
        <f t="shared" si="95"/>
        <v>13000</v>
      </c>
      <c r="AB173" s="242">
        <f t="shared" si="95"/>
        <v>13000</v>
      </c>
      <c r="AC173" s="242">
        <f t="shared" si="95"/>
        <v>13000</v>
      </c>
      <c r="AD173" s="242">
        <f t="shared" si="95"/>
        <v>13000</v>
      </c>
      <c r="AE173" s="242">
        <f t="shared" si="95"/>
        <v>13000</v>
      </c>
      <c r="AF173" s="242">
        <f t="shared" si="95"/>
        <v>13000</v>
      </c>
      <c r="AG173" s="242">
        <f t="shared" si="95"/>
        <v>13000</v>
      </c>
      <c r="AH173" s="242">
        <f t="shared" si="95"/>
        <v>13000</v>
      </c>
      <c r="AI173" s="242">
        <f t="shared" si="95"/>
        <v>13000</v>
      </c>
      <c r="AJ173" s="242">
        <f t="shared" si="95"/>
        <v>13000</v>
      </c>
      <c r="AK173" s="242">
        <f t="shared" si="95"/>
        <v>13000</v>
      </c>
      <c r="AL173" s="242">
        <f t="shared" si="95"/>
        <v>13000</v>
      </c>
      <c r="AM173" s="242">
        <f t="shared" si="95"/>
        <v>13000</v>
      </c>
      <c r="AN173" s="242">
        <f>(AM172+AN172)/2</f>
        <v>13000</v>
      </c>
      <c r="AO173" s="242">
        <f t="shared" ref="AO173:CU173" si="96">(AN172+AO172)/2</f>
        <v>13000</v>
      </c>
      <c r="AP173" s="242">
        <f t="shared" si="96"/>
        <v>13000</v>
      </c>
      <c r="AQ173" s="242">
        <f t="shared" si="96"/>
        <v>13000</v>
      </c>
      <c r="AR173" s="242">
        <f t="shared" si="96"/>
        <v>13000</v>
      </c>
      <c r="AS173" s="242">
        <f t="shared" si="96"/>
        <v>13000</v>
      </c>
      <c r="AT173" s="242">
        <f t="shared" si="96"/>
        <v>13000</v>
      </c>
      <c r="AU173" s="242">
        <f t="shared" si="96"/>
        <v>13000</v>
      </c>
      <c r="AV173" s="242">
        <f t="shared" si="96"/>
        <v>13000</v>
      </c>
      <c r="AW173" s="242">
        <f t="shared" si="96"/>
        <v>13000</v>
      </c>
      <c r="AX173" s="242">
        <f t="shared" si="96"/>
        <v>13000</v>
      </c>
      <c r="AY173" s="242">
        <f t="shared" si="96"/>
        <v>13000</v>
      </c>
      <c r="AZ173" s="242">
        <f t="shared" si="96"/>
        <v>13000</v>
      </c>
      <c r="BA173" s="242">
        <f t="shared" si="96"/>
        <v>13000</v>
      </c>
      <c r="BB173" s="242">
        <f t="shared" si="96"/>
        <v>13000</v>
      </c>
      <c r="BC173" s="242">
        <f t="shared" si="96"/>
        <v>13000</v>
      </c>
      <c r="BD173" s="242">
        <f t="shared" si="96"/>
        <v>13000</v>
      </c>
      <c r="BE173" s="242">
        <f t="shared" si="96"/>
        <v>13000</v>
      </c>
      <c r="BF173" s="242">
        <f t="shared" si="96"/>
        <v>13000</v>
      </c>
      <c r="BG173" s="242">
        <f t="shared" si="96"/>
        <v>13000</v>
      </c>
      <c r="BH173" s="242">
        <f t="shared" si="96"/>
        <v>13000</v>
      </c>
      <c r="BI173" s="242">
        <f t="shared" si="96"/>
        <v>13000</v>
      </c>
      <c r="BJ173" s="242">
        <f t="shared" si="96"/>
        <v>13000</v>
      </c>
      <c r="BK173" s="242">
        <f t="shared" si="96"/>
        <v>13000</v>
      </c>
      <c r="BL173" s="242">
        <f t="shared" si="96"/>
        <v>13000</v>
      </c>
      <c r="BM173" s="242">
        <f t="shared" si="96"/>
        <v>13000</v>
      </c>
      <c r="BN173" s="242">
        <f t="shared" si="96"/>
        <v>13000</v>
      </c>
      <c r="BO173" s="242">
        <f t="shared" si="96"/>
        <v>13000</v>
      </c>
      <c r="BP173" s="242">
        <f t="shared" si="96"/>
        <v>13000</v>
      </c>
      <c r="BQ173" s="242">
        <f t="shared" si="96"/>
        <v>13000</v>
      </c>
      <c r="BR173" s="242">
        <f t="shared" si="96"/>
        <v>13000</v>
      </c>
      <c r="BS173" s="242">
        <f t="shared" si="96"/>
        <v>13000</v>
      </c>
      <c r="BT173" s="242">
        <f t="shared" si="96"/>
        <v>13000</v>
      </c>
      <c r="BU173" s="242">
        <f t="shared" si="96"/>
        <v>13000</v>
      </c>
      <c r="BV173" s="242">
        <f t="shared" si="96"/>
        <v>13000</v>
      </c>
      <c r="BW173" s="242">
        <f t="shared" si="96"/>
        <v>13000</v>
      </c>
      <c r="BX173" s="242">
        <f t="shared" si="96"/>
        <v>13000</v>
      </c>
      <c r="BY173" s="242">
        <f t="shared" si="96"/>
        <v>13000</v>
      </c>
      <c r="BZ173" s="242">
        <f t="shared" si="96"/>
        <v>13000</v>
      </c>
      <c r="CA173" s="242">
        <f t="shared" si="96"/>
        <v>13000</v>
      </c>
      <c r="CB173" s="242">
        <f t="shared" si="96"/>
        <v>13000</v>
      </c>
      <c r="CC173" s="242">
        <f t="shared" si="96"/>
        <v>13000</v>
      </c>
      <c r="CD173" s="242">
        <f t="shared" si="96"/>
        <v>13000</v>
      </c>
      <c r="CE173" s="242">
        <f t="shared" si="96"/>
        <v>13000</v>
      </c>
      <c r="CF173" s="242">
        <f t="shared" si="96"/>
        <v>13000</v>
      </c>
      <c r="CG173" s="242">
        <f t="shared" si="96"/>
        <v>13000</v>
      </c>
      <c r="CH173" s="242">
        <f t="shared" si="96"/>
        <v>13000</v>
      </c>
      <c r="CI173" s="242">
        <f t="shared" si="96"/>
        <v>13000</v>
      </c>
      <c r="CJ173" s="242">
        <f t="shared" si="96"/>
        <v>13000</v>
      </c>
      <c r="CK173" s="242">
        <f t="shared" si="96"/>
        <v>13000</v>
      </c>
      <c r="CL173" s="242">
        <f t="shared" si="96"/>
        <v>13000</v>
      </c>
      <c r="CM173" s="242">
        <f t="shared" si="96"/>
        <v>13000</v>
      </c>
      <c r="CN173" s="242">
        <f t="shared" si="96"/>
        <v>13000</v>
      </c>
      <c r="CO173" s="242">
        <f t="shared" si="96"/>
        <v>13000</v>
      </c>
      <c r="CP173" s="242">
        <f t="shared" si="96"/>
        <v>13000</v>
      </c>
      <c r="CQ173" s="242">
        <f t="shared" si="96"/>
        <v>13000</v>
      </c>
      <c r="CR173" s="242">
        <f t="shared" si="96"/>
        <v>13000</v>
      </c>
      <c r="CS173" s="242">
        <f t="shared" si="96"/>
        <v>13000</v>
      </c>
      <c r="CT173" s="242">
        <f t="shared" si="96"/>
        <v>13000</v>
      </c>
      <c r="CU173" s="242">
        <f t="shared" si="96"/>
        <v>13000</v>
      </c>
      <c r="CV173" s="242">
        <f>(CU172+CV172)/2</f>
        <v>13000</v>
      </c>
      <c r="CW173" s="63" t="s">
        <v>518</v>
      </c>
      <c r="CX173" s="63"/>
    </row>
    <row r="174" spans="2:113" x14ac:dyDescent="0.3">
      <c r="AA174" s="238"/>
      <c r="AB174" s="238"/>
      <c r="AC174" s="238"/>
      <c r="AD174" s="238"/>
      <c r="AE174" s="238"/>
      <c r="AF174" s="238"/>
      <c r="AG174" s="238"/>
    </row>
    <row r="175" spans="2:113" ht="16.2" thickBot="1" x14ac:dyDescent="0.35">
      <c r="B175" s="76" t="s">
        <v>366</v>
      </c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  <c r="CZ175" s="76"/>
      <c r="DA175" s="76"/>
      <c r="DB175" s="76"/>
      <c r="DC175" s="76"/>
      <c r="DD175" s="76"/>
      <c r="DE175" s="76"/>
      <c r="DF175" s="76"/>
      <c r="DG175" s="76"/>
      <c r="DH175" s="76"/>
      <c r="DI175" s="76"/>
    </row>
    <row r="176" spans="2:113" outlineLevel="1" x14ac:dyDescent="0.3">
      <c r="AA176" s="238"/>
      <c r="AB176" s="238"/>
      <c r="AC176" s="238"/>
      <c r="AD176" s="238"/>
      <c r="AE176" s="238"/>
      <c r="AF176" s="238"/>
      <c r="AG176" s="238"/>
    </row>
    <row r="177" spans="2:112" outlineLevel="1" x14ac:dyDescent="0.3">
      <c r="AA177" s="238"/>
      <c r="AB177" s="238"/>
      <c r="AC177" s="238"/>
      <c r="AD177" s="238"/>
      <c r="AE177" s="238"/>
      <c r="AF177" s="238"/>
      <c r="AG177" s="238"/>
      <c r="CZ177" s="457" t="s">
        <v>85</v>
      </c>
      <c r="DA177" s="458"/>
      <c r="DB177" s="459"/>
      <c r="DC177" s="457" t="s">
        <v>1624</v>
      </c>
      <c r="DD177" s="458"/>
      <c r="DE177" s="459"/>
      <c r="DF177" s="457" t="s">
        <v>1625</v>
      </c>
      <c r="DG177" s="458"/>
      <c r="DH177" s="459"/>
    </row>
    <row r="178" spans="2:112" outlineLevel="1" x14ac:dyDescent="0.3">
      <c r="B178" s="69" t="s">
        <v>79</v>
      </c>
      <c r="C178" s="69" t="s">
        <v>195</v>
      </c>
      <c r="E178" s="69">
        <v>201401</v>
      </c>
      <c r="F178" s="69">
        <v>201402</v>
      </c>
      <c r="G178" s="69">
        <v>201403</v>
      </c>
      <c r="H178" s="69">
        <v>201404</v>
      </c>
      <c r="I178" s="69">
        <v>201405</v>
      </c>
      <c r="J178" s="69">
        <v>201406</v>
      </c>
      <c r="K178" s="69">
        <v>201407</v>
      </c>
      <c r="L178" s="69">
        <v>201408</v>
      </c>
      <c r="M178" s="69">
        <v>201409</v>
      </c>
      <c r="N178" s="69">
        <v>201410</v>
      </c>
      <c r="O178" s="69">
        <v>201411</v>
      </c>
      <c r="P178" s="69">
        <v>201412</v>
      </c>
      <c r="Q178" s="69">
        <v>201501</v>
      </c>
      <c r="R178" s="69">
        <v>201502</v>
      </c>
      <c r="S178" s="69">
        <v>201503</v>
      </c>
      <c r="T178" s="69">
        <v>201504</v>
      </c>
      <c r="U178" s="69">
        <v>201505</v>
      </c>
      <c r="V178" s="69">
        <v>201506</v>
      </c>
      <c r="W178" s="69">
        <v>201507</v>
      </c>
      <c r="X178" s="69">
        <v>201508</v>
      </c>
      <c r="Y178" s="69">
        <v>201509</v>
      </c>
      <c r="Z178" s="69">
        <v>201510</v>
      </c>
      <c r="AA178" s="69">
        <v>201511</v>
      </c>
      <c r="AB178" s="69">
        <v>201512</v>
      </c>
      <c r="AC178" s="69">
        <v>201601</v>
      </c>
      <c r="AD178" s="69">
        <v>201602</v>
      </c>
      <c r="AE178" s="69">
        <v>201603</v>
      </c>
      <c r="AF178" s="69">
        <v>201604</v>
      </c>
      <c r="AG178" s="69">
        <v>201605</v>
      </c>
      <c r="AH178" s="69">
        <v>201606</v>
      </c>
      <c r="AI178" s="69">
        <v>201607</v>
      </c>
      <c r="AJ178" s="69">
        <v>201608</v>
      </c>
      <c r="AK178" s="69">
        <v>201609</v>
      </c>
      <c r="AL178" s="69">
        <v>201610</v>
      </c>
      <c r="AM178" s="69">
        <v>201611</v>
      </c>
      <c r="AN178" s="69">
        <v>201612</v>
      </c>
      <c r="AO178" s="69">
        <v>201701</v>
      </c>
      <c r="AP178" s="69">
        <v>201702</v>
      </c>
      <c r="AQ178" s="69">
        <v>201703</v>
      </c>
      <c r="AR178" s="69">
        <v>201704</v>
      </c>
      <c r="AS178" s="69">
        <v>201705</v>
      </c>
      <c r="AT178" s="69">
        <v>201706</v>
      </c>
      <c r="AU178" s="69">
        <v>201707</v>
      </c>
      <c r="AV178" s="69">
        <v>201708</v>
      </c>
      <c r="AW178" s="69">
        <v>201709</v>
      </c>
      <c r="AX178" s="69">
        <v>201710</v>
      </c>
      <c r="AY178" s="69">
        <v>201711</v>
      </c>
      <c r="AZ178" s="69">
        <v>201712</v>
      </c>
      <c r="BA178" s="69">
        <v>201801</v>
      </c>
      <c r="BB178" s="69">
        <v>201802</v>
      </c>
      <c r="BC178" s="69">
        <v>201803</v>
      </c>
      <c r="BD178" s="69">
        <v>201804</v>
      </c>
      <c r="BE178" s="69">
        <v>201805</v>
      </c>
      <c r="BF178" s="69">
        <v>201806</v>
      </c>
      <c r="BG178" s="69">
        <v>201807</v>
      </c>
      <c r="BH178" s="69">
        <v>201808</v>
      </c>
      <c r="BI178" s="69">
        <v>201809</v>
      </c>
      <c r="BJ178" s="69">
        <v>201810</v>
      </c>
      <c r="BK178" s="69">
        <v>201811</v>
      </c>
      <c r="BL178" s="69">
        <v>201812</v>
      </c>
      <c r="BM178" s="69">
        <v>201901</v>
      </c>
      <c r="BN178" s="69">
        <v>201902</v>
      </c>
      <c r="BO178" s="69">
        <v>201903</v>
      </c>
      <c r="BP178" s="69">
        <v>201904</v>
      </c>
      <c r="BQ178" s="69">
        <v>201905</v>
      </c>
      <c r="BR178" s="69">
        <v>201906</v>
      </c>
      <c r="BS178" s="69">
        <v>201907</v>
      </c>
      <c r="BT178" s="69">
        <v>201908</v>
      </c>
      <c r="BU178" s="69">
        <v>201909</v>
      </c>
      <c r="BV178" s="69">
        <v>201910</v>
      </c>
      <c r="BW178" s="69">
        <v>201911</v>
      </c>
      <c r="BX178" s="69">
        <v>201912</v>
      </c>
      <c r="BY178" s="69">
        <v>202001</v>
      </c>
      <c r="BZ178" s="69">
        <v>202002</v>
      </c>
      <c r="CA178" s="69">
        <v>202003</v>
      </c>
      <c r="CB178" s="69">
        <v>202004</v>
      </c>
      <c r="CC178" s="69">
        <v>202005</v>
      </c>
      <c r="CD178" s="69">
        <v>202006</v>
      </c>
      <c r="CE178" s="69">
        <v>202007</v>
      </c>
      <c r="CF178" s="69">
        <v>202008</v>
      </c>
      <c r="CG178" s="69">
        <v>202009</v>
      </c>
      <c r="CH178" s="69">
        <v>202010</v>
      </c>
      <c r="CI178" s="69">
        <v>202011</v>
      </c>
      <c r="CJ178" s="69">
        <v>202012</v>
      </c>
      <c r="CK178" s="69">
        <v>202101</v>
      </c>
      <c r="CL178" s="69">
        <v>202102</v>
      </c>
      <c r="CM178" s="69">
        <v>202103</v>
      </c>
      <c r="CN178" s="69">
        <v>202104</v>
      </c>
      <c r="CO178" s="69">
        <v>202105</v>
      </c>
      <c r="CP178" s="69">
        <v>202106</v>
      </c>
      <c r="CQ178" s="69">
        <v>202107</v>
      </c>
      <c r="CR178" s="69">
        <v>202108</v>
      </c>
      <c r="CS178" s="69">
        <v>202109</v>
      </c>
      <c r="CT178" s="69">
        <v>202110</v>
      </c>
      <c r="CU178" s="69">
        <v>202111</v>
      </c>
      <c r="CV178" s="69">
        <v>202112</v>
      </c>
      <c r="CX178" s="69" t="s">
        <v>1720</v>
      </c>
      <c r="CY178" s="69" t="s">
        <v>1721</v>
      </c>
      <c r="CZ178" s="452" t="s">
        <v>1621</v>
      </c>
      <c r="DA178" s="452" t="s">
        <v>1622</v>
      </c>
      <c r="DB178" s="452" t="s">
        <v>1623</v>
      </c>
      <c r="DC178" s="452" t="s">
        <v>1621</v>
      </c>
      <c r="DD178" s="452" t="s">
        <v>1622</v>
      </c>
      <c r="DE178" s="452" t="s">
        <v>1623</v>
      </c>
      <c r="DF178" s="452" t="s">
        <v>1621</v>
      </c>
      <c r="DG178" s="452" t="s">
        <v>1622</v>
      </c>
      <c r="DH178" s="452" t="s">
        <v>1623</v>
      </c>
    </row>
    <row r="179" spans="2:112" outlineLevel="1" x14ac:dyDescent="0.3">
      <c r="B179" s="154">
        <v>1</v>
      </c>
      <c r="C179" s="242" t="s">
        <v>170</v>
      </c>
      <c r="D179" s="143" t="s">
        <v>443</v>
      </c>
      <c r="E179" s="506">
        <v>200</v>
      </c>
      <c r="F179" s="506">
        <v>200</v>
      </c>
      <c r="G179" s="506">
        <v>200</v>
      </c>
      <c r="H179" s="506">
        <v>200</v>
      </c>
      <c r="I179" s="506">
        <v>200</v>
      </c>
      <c r="J179" s="506">
        <v>200</v>
      </c>
      <c r="K179" s="506">
        <v>200</v>
      </c>
      <c r="L179" s="506">
        <v>200</v>
      </c>
      <c r="M179" s="506">
        <v>200</v>
      </c>
      <c r="N179" s="506">
        <v>200</v>
      </c>
      <c r="O179" s="506">
        <v>200</v>
      </c>
      <c r="P179" s="506">
        <v>200</v>
      </c>
      <c r="Q179" s="506">
        <v>200</v>
      </c>
      <c r="R179" s="506">
        <v>200</v>
      </c>
      <c r="S179" s="506">
        <v>200</v>
      </c>
      <c r="T179" s="506">
        <v>200</v>
      </c>
      <c r="U179" s="506">
        <v>200</v>
      </c>
      <c r="V179" s="506">
        <v>200</v>
      </c>
      <c r="W179" s="506">
        <v>200</v>
      </c>
      <c r="X179" s="506">
        <v>200</v>
      </c>
      <c r="Y179" s="506">
        <v>200</v>
      </c>
      <c r="Z179" s="506">
        <v>200</v>
      </c>
      <c r="AA179" s="506">
        <v>200</v>
      </c>
      <c r="AB179" s="506">
        <v>200</v>
      </c>
      <c r="AC179" s="506">
        <v>200</v>
      </c>
      <c r="AD179" s="506">
        <v>200</v>
      </c>
      <c r="AE179" s="506">
        <v>200</v>
      </c>
      <c r="AF179" s="506">
        <v>200</v>
      </c>
      <c r="AG179" s="506">
        <v>200</v>
      </c>
      <c r="AH179" s="506">
        <v>200</v>
      </c>
      <c r="AI179" s="506">
        <v>200</v>
      </c>
      <c r="AJ179" s="506">
        <v>200</v>
      </c>
      <c r="AK179" s="506">
        <v>200</v>
      </c>
      <c r="AL179" s="294">
        <v>200</v>
      </c>
      <c r="AM179" s="294">
        <v>200</v>
      </c>
      <c r="AN179" s="294">
        <v>200</v>
      </c>
      <c r="AO179" s="294">
        <v>200</v>
      </c>
      <c r="AP179" s="294">
        <v>200</v>
      </c>
      <c r="AQ179" s="294">
        <v>200</v>
      </c>
      <c r="AR179" s="294">
        <v>200</v>
      </c>
      <c r="AS179" s="294">
        <v>200</v>
      </c>
      <c r="AT179" s="294">
        <v>200</v>
      </c>
      <c r="AU179" s="294">
        <v>200</v>
      </c>
      <c r="AV179" s="294">
        <v>200</v>
      </c>
      <c r="AW179" s="294">
        <v>200</v>
      </c>
      <c r="AX179" s="294">
        <v>200</v>
      </c>
      <c r="AY179" s="294">
        <v>200</v>
      </c>
      <c r="AZ179" s="294">
        <v>200</v>
      </c>
      <c r="BA179" s="294">
        <v>200</v>
      </c>
      <c r="BB179" s="294">
        <v>200</v>
      </c>
      <c r="BC179" s="294">
        <v>200</v>
      </c>
      <c r="BD179" s="294">
        <v>200</v>
      </c>
      <c r="BE179" s="294">
        <v>200</v>
      </c>
      <c r="BF179" s="294">
        <v>200</v>
      </c>
      <c r="BG179" s="294">
        <v>200</v>
      </c>
      <c r="BH179" s="294">
        <v>200</v>
      </c>
      <c r="BI179" s="294">
        <v>200</v>
      </c>
      <c r="BJ179" s="294">
        <v>200</v>
      </c>
      <c r="BK179" s="294">
        <v>200</v>
      </c>
      <c r="BL179" s="294">
        <v>200</v>
      </c>
      <c r="BM179" s="294">
        <v>200</v>
      </c>
      <c r="BN179" s="294">
        <v>200</v>
      </c>
      <c r="BO179" s="294">
        <v>200</v>
      </c>
      <c r="BP179" s="294">
        <v>200</v>
      </c>
      <c r="BQ179" s="294">
        <v>200</v>
      </c>
      <c r="BR179" s="294">
        <v>200</v>
      </c>
      <c r="BS179" s="294">
        <v>200</v>
      </c>
      <c r="BT179" s="294">
        <v>200</v>
      </c>
      <c r="BU179" s="294">
        <v>200</v>
      </c>
      <c r="BV179" s="294">
        <v>200</v>
      </c>
      <c r="BW179" s="294">
        <v>200</v>
      </c>
      <c r="BX179" s="294">
        <v>200</v>
      </c>
      <c r="BY179" s="294">
        <v>200</v>
      </c>
      <c r="BZ179" s="294">
        <v>200</v>
      </c>
      <c r="CA179" s="294">
        <v>200</v>
      </c>
      <c r="CB179" s="294">
        <v>200</v>
      </c>
      <c r="CC179" s="294">
        <v>200</v>
      </c>
      <c r="CD179" s="294">
        <v>200</v>
      </c>
      <c r="CE179" s="294">
        <v>200</v>
      </c>
      <c r="CF179" s="294">
        <v>200</v>
      </c>
      <c r="CG179" s="294">
        <v>200</v>
      </c>
      <c r="CH179" s="294">
        <v>200</v>
      </c>
      <c r="CI179" s="294">
        <v>200</v>
      </c>
      <c r="CJ179" s="294">
        <v>200</v>
      </c>
      <c r="CK179" s="294">
        <v>200</v>
      </c>
      <c r="CL179" s="294">
        <v>200</v>
      </c>
      <c r="CM179" s="294">
        <v>200</v>
      </c>
      <c r="CN179" s="294">
        <v>200</v>
      </c>
      <c r="CO179" s="294">
        <v>200</v>
      </c>
      <c r="CP179" s="294">
        <v>200</v>
      </c>
      <c r="CQ179" s="294">
        <v>200</v>
      </c>
      <c r="CR179" s="294">
        <v>200</v>
      </c>
      <c r="CS179" s="294">
        <v>200</v>
      </c>
      <c r="CT179" s="294">
        <v>200</v>
      </c>
      <c r="CU179" s="294">
        <v>200</v>
      </c>
      <c r="CV179" s="294">
        <v>200</v>
      </c>
      <c r="CX179" s="242" t="s">
        <v>1722</v>
      </c>
      <c r="CY179" s="242" t="str">
        <f>IF(AND($DB179&gt;$DE179,$DB179&gt;$DH179),"lineal",IF(AND($DE179&gt;$DB179,$DE179&gt;$DH179),"logaritmica",IF(AND($DH179&gt;$DB179,$DH179&gt;$DE179),"exponencial","-")))</f>
        <v>-</v>
      </c>
      <c r="CZ179" s="453">
        <f>$AK179-$DA179*$AK$143</f>
        <v>200</v>
      </c>
      <c r="DA179" s="453">
        <f>IFERROR(SLOPE($E179:$AK179,$E$143:$AK$143),0)</f>
        <v>0</v>
      </c>
      <c r="DB179" s="454">
        <f>IFERROR(RSQ($E179:$AK179,$E$143:$AK$143),0)</f>
        <v>0</v>
      </c>
      <c r="DC179" s="453">
        <f>$AK179-$DD179*$AK$143</f>
        <v>200</v>
      </c>
      <c r="DD179" s="453">
        <f>IFERROR(SLOPE($E179:$AK179,$E$142:$AK$142),0)</f>
        <v>0</v>
      </c>
      <c r="DE179" s="454">
        <f>IFERROR(RSQ($E179:$AK179,$E$142:$AK$142),0)</f>
        <v>0</v>
      </c>
      <c r="DF179" s="455">
        <f t="shared" ref="DF179:DF203" si="97">IFERROR(LN($AK179)-$DG179*$AK$143,0)</f>
        <v>5.2983173665480363</v>
      </c>
      <c r="DG179" s="456">
        <f>IFERROR(SLOPE(LN($E179:$AK179),$E$143:$AK$143),0)</f>
        <v>0</v>
      </c>
      <c r="DH179" s="454">
        <f>IFERROR(RSQ(LN($E179:$AK179),$E$143:$AK$143),0)</f>
        <v>0</v>
      </c>
    </row>
    <row r="180" spans="2:112" outlineLevel="1" x14ac:dyDescent="0.3">
      <c r="B180" s="154">
        <v>2</v>
      </c>
      <c r="C180" s="242" t="s">
        <v>171</v>
      </c>
      <c r="D180" s="143" t="s">
        <v>443</v>
      </c>
      <c r="E180" s="506">
        <v>200</v>
      </c>
      <c r="F180" s="506">
        <v>200</v>
      </c>
      <c r="G180" s="506">
        <v>200</v>
      </c>
      <c r="H180" s="506">
        <v>200</v>
      </c>
      <c r="I180" s="506">
        <v>200</v>
      </c>
      <c r="J180" s="506">
        <v>200</v>
      </c>
      <c r="K180" s="506">
        <v>200</v>
      </c>
      <c r="L180" s="506">
        <v>200</v>
      </c>
      <c r="M180" s="506">
        <v>200</v>
      </c>
      <c r="N180" s="506">
        <v>200</v>
      </c>
      <c r="O180" s="506">
        <v>200</v>
      </c>
      <c r="P180" s="506">
        <v>200</v>
      </c>
      <c r="Q180" s="506">
        <v>200</v>
      </c>
      <c r="R180" s="506">
        <v>200</v>
      </c>
      <c r="S180" s="506">
        <v>200</v>
      </c>
      <c r="T180" s="506">
        <v>200</v>
      </c>
      <c r="U180" s="506">
        <v>200</v>
      </c>
      <c r="V180" s="506">
        <v>200</v>
      </c>
      <c r="W180" s="506">
        <v>200</v>
      </c>
      <c r="X180" s="506">
        <v>200</v>
      </c>
      <c r="Y180" s="506">
        <v>200</v>
      </c>
      <c r="Z180" s="506">
        <v>200</v>
      </c>
      <c r="AA180" s="506">
        <v>200</v>
      </c>
      <c r="AB180" s="506">
        <v>200</v>
      </c>
      <c r="AC180" s="506">
        <v>200</v>
      </c>
      <c r="AD180" s="506">
        <v>200</v>
      </c>
      <c r="AE180" s="506">
        <v>200</v>
      </c>
      <c r="AF180" s="506">
        <v>200</v>
      </c>
      <c r="AG180" s="506">
        <v>200</v>
      </c>
      <c r="AH180" s="506">
        <v>200</v>
      </c>
      <c r="AI180" s="506">
        <v>200</v>
      </c>
      <c r="AJ180" s="506">
        <v>200</v>
      </c>
      <c r="AK180" s="506">
        <v>200</v>
      </c>
      <c r="AL180" s="294">
        <v>200</v>
      </c>
      <c r="AM180" s="294">
        <v>200</v>
      </c>
      <c r="AN180" s="294">
        <v>200</v>
      </c>
      <c r="AO180" s="294">
        <v>200</v>
      </c>
      <c r="AP180" s="294">
        <v>200</v>
      </c>
      <c r="AQ180" s="294">
        <v>200</v>
      </c>
      <c r="AR180" s="294">
        <v>200</v>
      </c>
      <c r="AS180" s="294">
        <v>200</v>
      </c>
      <c r="AT180" s="294">
        <v>200</v>
      </c>
      <c r="AU180" s="294">
        <v>200</v>
      </c>
      <c r="AV180" s="294">
        <v>200</v>
      </c>
      <c r="AW180" s="294">
        <v>200</v>
      </c>
      <c r="AX180" s="294">
        <v>200</v>
      </c>
      <c r="AY180" s="294">
        <v>200</v>
      </c>
      <c r="AZ180" s="294">
        <v>200</v>
      </c>
      <c r="BA180" s="294">
        <v>200</v>
      </c>
      <c r="BB180" s="294">
        <v>200</v>
      </c>
      <c r="BC180" s="294">
        <v>200</v>
      </c>
      <c r="BD180" s="294">
        <v>200</v>
      </c>
      <c r="BE180" s="294">
        <v>200</v>
      </c>
      <c r="BF180" s="294">
        <v>200</v>
      </c>
      <c r="BG180" s="294">
        <v>200</v>
      </c>
      <c r="BH180" s="294">
        <v>200</v>
      </c>
      <c r="BI180" s="294">
        <v>200</v>
      </c>
      <c r="BJ180" s="294">
        <v>200</v>
      </c>
      <c r="BK180" s="294">
        <v>200</v>
      </c>
      <c r="BL180" s="294">
        <v>200</v>
      </c>
      <c r="BM180" s="294">
        <v>200</v>
      </c>
      <c r="BN180" s="294">
        <v>200</v>
      </c>
      <c r="BO180" s="294">
        <v>200</v>
      </c>
      <c r="BP180" s="294">
        <v>200</v>
      </c>
      <c r="BQ180" s="294">
        <v>200</v>
      </c>
      <c r="BR180" s="294">
        <v>200</v>
      </c>
      <c r="BS180" s="294">
        <v>200</v>
      </c>
      <c r="BT180" s="294">
        <v>200</v>
      </c>
      <c r="BU180" s="294">
        <v>200</v>
      </c>
      <c r="BV180" s="294">
        <v>200</v>
      </c>
      <c r="BW180" s="294">
        <v>200</v>
      </c>
      <c r="BX180" s="294">
        <v>200</v>
      </c>
      <c r="BY180" s="294">
        <v>200</v>
      </c>
      <c r="BZ180" s="294">
        <v>200</v>
      </c>
      <c r="CA180" s="294">
        <v>200</v>
      </c>
      <c r="CB180" s="294">
        <v>200</v>
      </c>
      <c r="CC180" s="294">
        <v>200</v>
      </c>
      <c r="CD180" s="294">
        <v>200</v>
      </c>
      <c r="CE180" s="294">
        <v>200</v>
      </c>
      <c r="CF180" s="294">
        <v>200</v>
      </c>
      <c r="CG180" s="294">
        <v>200</v>
      </c>
      <c r="CH180" s="294">
        <v>200</v>
      </c>
      <c r="CI180" s="294">
        <v>200</v>
      </c>
      <c r="CJ180" s="294">
        <v>200</v>
      </c>
      <c r="CK180" s="294">
        <v>200</v>
      </c>
      <c r="CL180" s="294">
        <v>200</v>
      </c>
      <c r="CM180" s="294">
        <v>200</v>
      </c>
      <c r="CN180" s="294">
        <v>200</v>
      </c>
      <c r="CO180" s="294">
        <v>200</v>
      </c>
      <c r="CP180" s="294">
        <v>200</v>
      </c>
      <c r="CQ180" s="294">
        <v>200</v>
      </c>
      <c r="CR180" s="294">
        <v>200</v>
      </c>
      <c r="CS180" s="294">
        <v>200</v>
      </c>
      <c r="CT180" s="294">
        <v>200</v>
      </c>
      <c r="CU180" s="294">
        <v>200</v>
      </c>
      <c r="CV180" s="294">
        <v>200</v>
      </c>
      <c r="CX180" s="242" t="s">
        <v>1722</v>
      </c>
      <c r="CY180" s="242" t="str">
        <f t="shared" ref="CY180:CY204" si="98">IF(AND($DB180&gt;$DE180,$DB180&gt;$DH180),"lineal",IF(AND($DE180&gt;$DB180,$DE180&gt;$DH180),"logaritmica",IF(AND($DH180&gt;$DB180,$DH180&gt;$DE180),"exponencial","-")))</f>
        <v>-</v>
      </c>
      <c r="CZ180" s="453">
        <f t="shared" ref="CZ180:CZ204" si="99">$AK180-$DA180*$AK$143</f>
        <v>200</v>
      </c>
      <c r="DA180" s="453">
        <f t="shared" ref="DA180:DA204" si="100">IFERROR(SLOPE($E180:$AK180,$E$143:$AK$143),0)</f>
        <v>0</v>
      </c>
      <c r="DB180" s="454">
        <f t="shared" ref="DB180:DB204" si="101">IFERROR(RSQ($E180:$AK180,$E$143:$AK$143),0)</f>
        <v>0</v>
      </c>
      <c r="DC180" s="453">
        <f t="shared" ref="DC180:DC204" si="102">$AK180-$DD180*$AK$143</f>
        <v>200</v>
      </c>
      <c r="DD180" s="453">
        <f>IFERROR(SLOPE($E180:$AK180,$E$142:$AK$142),0)</f>
        <v>0</v>
      </c>
      <c r="DE180" s="454">
        <f>IFERROR(RSQ($E180:$AK180,$E$142:$AK$142),0)</f>
        <v>0</v>
      </c>
      <c r="DF180" s="455">
        <f t="shared" si="97"/>
        <v>5.2983173665480363</v>
      </c>
      <c r="DG180" s="456">
        <f t="shared" ref="DG180:DG204" si="103">IFERROR(SLOPE(LN($E180:$AK180),$E$143:$AK$143),0)</f>
        <v>0</v>
      </c>
      <c r="DH180" s="454">
        <f>IFERROR(RSQ(LN($E180:$AK180),$E$143:$AK$143),0)</f>
        <v>0</v>
      </c>
    </row>
    <row r="181" spans="2:112" outlineLevel="1" x14ac:dyDescent="0.3">
      <c r="B181" s="154">
        <v>3</v>
      </c>
      <c r="C181" s="242" t="s">
        <v>172</v>
      </c>
      <c r="D181" s="143" t="s">
        <v>443</v>
      </c>
      <c r="E181" s="506">
        <v>200</v>
      </c>
      <c r="F181" s="506">
        <v>200</v>
      </c>
      <c r="G181" s="506">
        <v>200</v>
      </c>
      <c r="H181" s="506">
        <v>200</v>
      </c>
      <c r="I181" s="506">
        <v>200</v>
      </c>
      <c r="J181" s="506">
        <v>200</v>
      </c>
      <c r="K181" s="506">
        <v>200</v>
      </c>
      <c r="L181" s="506">
        <v>200</v>
      </c>
      <c r="M181" s="506">
        <v>200</v>
      </c>
      <c r="N181" s="506">
        <v>200</v>
      </c>
      <c r="O181" s="506">
        <v>200</v>
      </c>
      <c r="P181" s="506">
        <v>200</v>
      </c>
      <c r="Q181" s="506">
        <v>200</v>
      </c>
      <c r="R181" s="506">
        <v>200</v>
      </c>
      <c r="S181" s="506">
        <v>200</v>
      </c>
      <c r="T181" s="506">
        <v>200</v>
      </c>
      <c r="U181" s="506">
        <v>200</v>
      </c>
      <c r="V181" s="506">
        <v>200</v>
      </c>
      <c r="W181" s="506">
        <v>200</v>
      </c>
      <c r="X181" s="506">
        <v>200</v>
      </c>
      <c r="Y181" s="506">
        <v>200</v>
      </c>
      <c r="Z181" s="506">
        <v>200</v>
      </c>
      <c r="AA181" s="506">
        <v>200</v>
      </c>
      <c r="AB181" s="506">
        <v>200</v>
      </c>
      <c r="AC181" s="506">
        <v>200</v>
      </c>
      <c r="AD181" s="506">
        <v>200</v>
      </c>
      <c r="AE181" s="506">
        <v>200</v>
      </c>
      <c r="AF181" s="506">
        <v>200</v>
      </c>
      <c r="AG181" s="506">
        <v>200</v>
      </c>
      <c r="AH181" s="506">
        <v>200</v>
      </c>
      <c r="AI181" s="506">
        <v>200</v>
      </c>
      <c r="AJ181" s="506">
        <v>200</v>
      </c>
      <c r="AK181" s="506">
        <v>200</v>
      </c>
      <c r="AL181" s="294">
        <v>200</v>
      </c>
      <c r="AM181" s="294">
        <v>200</v>
      </c>
      <c r="AN181" s="294">
        <v>200</v>
      </c>
      <c r="AO181" s="294">
        <v>200</v>
      </c>
      <c r="AP181" s="294">
        <v>200</v>
      </c>
      <c r="AQ181" s="294">
        <v>200</v>
      </c>
      <c r="AR181" s="294">
        <v>200</v>
      </c>
      <c r="AS181" s="294">
        <v>200</v>
      </c>
      <c r="AT181" s="294">
        <v>200</v>
      </c>
      <c r="AU181" s="294">
        <v>200</v>
      </c>
      <c r="AV181" s="294">
        <v>200</v>
      </c>
      <c r="AW181" s="294">
        <v>200</v>
      </c>
      <c r="AX181" s="294">
        <v>200</v>
      </c>
      <c r="AY181" s="294">
        <v>200</v>
      </c>
      <c r="AZ181" s="294">
        <v>200</v>
      </c>
      <c r="BA181" s="294">
        <v>200</v>
      </c>
      <c r="BB181" s="294">
        <v>200</v>
      </c>
      <c r="BC181" s="294">
        <v>200</v>
      </c>
      <c r="BD181" s="294">
        <v>200</v>
      </c>
      <c r="BE181" s="294">
        <v>200</v>
      </c>
      <c r="BF181" s="294">
        <v>200</v>
      </c>
      <c r="BG181" s="294">
        <v>200</v>
      </c>
      <c r="BH181" s="294">
        <v>200</v>
      </c>
      <c r="BI181" s="294">
        <v>200</v>
      </c>
      <c r="BJ181" s="294">
        <v>200</v>
      </c>
      <c r="BK181" s="294">
        <v>200</v>
      </c>
      <c r="BL181" s="294">
        <v>200</v>
      </c>
      <c r="BM181" s="294">
        <v>200</v>
      </c>
      <c r="BN181" s="294">
        <v>200</v>
      </c>
      <c r="BO181" s="294">
        <v>200</v>
      </c>
      <c r="BP181" s="294">
        <v>200</v>
      </c>
      <c r="BQ181" s="294">
        <v>200</v>
      </c>
      <c r="BR181" s="294">
        <v>200</v>
      </c>
      <c r="BS181" s="294">
        <v>200</v>
      </c>
      <c r="BT181" s="294">
        <v>200</v>
      </c>
      <c r="BU181" s="294">
        <v>200</v>
      </c>
      <c r="BV181" s="294">
        <v>200</v>
      </c>
      <c r="BW181" s="294">
        <v>200</v>
      </c>
      <c r="BX181" s="294">
        <v>200</v>
      </c>
      <c r="BY181" s="294">
        <v>200</v>
      </c>
      <c r="BZ181" s="294">
        <v>200</v>
      </c>
      <c r="CA181" s="294">
        <v>200</v>
      </c>
      <c r="CB181" s="294">
        <v>200</v>
      </c>
      <c r="CC181" s="294">
        <v>200</v>
      </c>
      <c r="CD181" s="294">
        <v>200</v>
      </c>
      <c r="CE181" s="294">
        <v>200</v>
      </c>
      <c r="CF181" s="294">
        <v>200</v>
      </c>
      <c r="CG181" s="294">
        <v>200</v>
      </c>
      <c r="CH181" s="294">
        <v>200</v>
      </c>
      <c r="CI181" s="294">
        <v>200</v>
      </c>
      <c r="CJ181" s="294">
        <v>200</v>
      </c>
      <c r="CK181" s="294">
        <v>200</v>
      </c>
      <c r="CL181" s="294">
        <v>200</v>
      </c>
      <c r="CM181" s="294">
        <v>200</v>
      </c>
      <c r="CN181" s="294">
        <v>200</v>
      </c>
      <c r="CO181" s="294">
        <v>200</v>
      </c>
      <c r="CP181" s="294">
        <v>200</v>
      </c>
      <c r="CQ181" s="294">
        <v>200</v>
      </c>
      <c r="CR181" s="294">
        <v>200</v>
      </c>
      <c r="CS181" s="294">
        <v>200</v>
      </c>
      <c r="CT181" s="294">
        <v>200</v>
      </c>
      <c r="CU181" s="294">
        <v>200</v>
      </c>
      <c r="CV181" s="294">
        <v>200</v>
      </c>
      <c r="CX181" s="242" t="s">
        <v>1722</v>
      </c>
      <c r="CY181" s="242" t="str">
        <f t="shared" si="98"/>
        <v>-</v>
      </c>
      <c r="CZ181" s="453">
        <f t="shared" si="99"/>
        <v>200</v>
      </c>
      <c r="DA181" s="453">
        <f t="shared" si="100"/>
        <v>0</v>
      </c>
      <c r="DB181" s="454">
        <f t="shared" si="101"/>
        <v>0</v>
      </c>
      <c r="DC181" s="453">
        <f t="shared" si="102"/>
        <v>200</v>
      </c>
      <c r="DD181" s="453">
        <f t="shared" ref="DD181:DD204" si="104">IFERROR(SLOPE($E181:$AK181,$E$142:$AK$142),0)</f>
        <v>0</v>
      </c>
      <c r="DE181" s="454">
        <f t="shared" ref="DE181:DE204" si="105">IFERROR(RSQ($E181:$AK181,$E$142:$AK$142),0)</f>
        <v>0</v>
      </c>
      <c r="DF181" s="455">
        <f t="shared" si="97"/>
        <v>5.2983173665480363</v>
      </c>
      <c r="DG181" s="456">
        <f t="shared" si="103"/>
        <v>0</v>
      </c>
      <c r="DH181" s="454">
        <f t="shared" ref="DH181:DH203" si="106">IFERROR(RSQ(LN($E181:$AK181),$E$143:$AK$143),0)</f>
        <v>0</v>
      </c>
    </row>
    <row r="182" spans="2:112" outlineLevel="1" x14ac:dyDescent="0.3">
      <c r="B182" s="154">
        <v>4</v>
      </c>
      <c r="C182" s="242" t="s">
        <v>173</v>
      </c>
      <c r="D182" s="143" t="s">
        <v>443</v>
      </c>
      <c r="E182" s="506">
        <v>200</v>
      </c>
      <c r="F182" s="506">
        <v>200</v>
      </c>
      <c r="G182" s="506">
        <v>200</v>
      </c>
      <c r="H182" s="506">
        <v>200</v>
      </c>
      <c r="I182" s="506">
        <v>200</v>
      </c>
      <c r="J182" s="506">
        <v>200</v>
      </c>
      <c r="K182" s="506">
        <v>200</v>
      </c>
      <c r="L182" s="506">
        <v>200</v>
      </c>
      <c r="M182" s="506">
        <v>200</v>
      </c>
      <c r="N182" s="506">
        <v>200</v>
      </c>
      <c r="O182" s="506">
        <v>200</v>
      </c>
      <c r="P182" s="506">
        <v>200</v>
      </c>
      <c r="Q182" s="506">
        <v>200</v>
      </c>
      <c r="R182" s="506">
        <v>200</v>
      </c>
      <c r="S182" s="506">
        <v>200</v>
      </c>
      <c r="T182" s="506">
        <v>200</v>
      </c>
      <c r="U182" s="506">
        <v>200</v>
      </c>
      <c r="V182" s="506">
        <v>200</v>
      </c>
      <c r="W182" s="506">
        <v>200</v>
      </c>
      <c r="X182" s="506">
        <v>200</v>
      </c>
      <c r="Y182" s="506">
        <v>200</v>
      </c>
      <c r="Z182" s="506">
        <v>200</v>
      </c>
      <c r="AA182" s="506">
        <v>200</v>
      </c>
      <c r="AB182" s="506">
        <v>200</v>
      </c>
      <c r="AC182" s="506">
        <v>200</v>
      </c>
      <c r="AD182" s="506">
        <v>200</v>
      </c>
      <c r="AE182" s="506">
        <v>200</v>
      </c>
      <c r="AF182" s="506">
        <v>200</v>
      </c>
      <c r="AG182" s="506">
        <v>200</v>
      </c>
      <c r="AH182" s="506">
        <v>200</v>
      </c>
      <c r="AI182" s="506">
        <v>200</v>
      </c>
      <c r="AJ182" s="506">
        <v>200</v>
      </c>
      <c r="AK182" s="506">
        <v>200</v>
      </c>
      <c r="AL182" s="294">
        <v>200</v>
      </c>
      <c r="AM182" s="294">
        <v>200</v>
      </c>
      <c r="AN182" s="294">
        <v>200</v>
      </c>
      <c r="AO182" s="294">
        <v>200</v>
      </c>
      <c r="AP182" s="294">
        <v>200</v>
      </c>
      <c r="AQ182" s="294">
        <v>200</v>
      </c>
      <c r="AR182" s="294">
        <v>200</v>
      </c>
      <c r="AS182" s="294">
        <v>200</v>
      </c>
      <c r="AT182" s="294">
        <v>200</v>
      </c>
      <c r="AU182" s="294">
        <v>200</v>
      </c>
      <c r="AV182" s="294">
        <v>200</v>
      </c>
      <c r="AW182" s="294">
        <v>200</v>
      </c>
      <c r="AX182" s="294">
        <v>200</v>
      </c>
      <c r="AY182" s="294">
        <v>200</v>
      </c>
      <c r="AZ182" s="294">
        <v>200</v>
      </c>
      <c r="BA182" s="294">
        <v>200</v>
      </c>
      <c r="BB182" s="294">
        <v>200</v>
      </c>
      <c r="BC182" s="294">
        <v>200</v>
      </c>
      <c r="BD182" s="294">
        <v>200</v>
      </c>
      <c r="BE182" s="294">
        <v>200</v>
      </c>
      <c r="BF182" s="294">
        <v>200</v>
      </c>
      <c r="BG182" s="294">
        <v>200</v>
      </c>
      <c r="BH182" s="294">
        <v>200</v>
      </c>
      <c r="BI182" s="294">
        <v>200</v>
      </c>
      <c r="BJ182" s="294">
        <v>200</v>
      </c>
      <c r="BK182" s="294">
        <v>200</v>
      </c>
      <c r="BL182" s="294">
        <v>200</v>
      </c>
      <c r="BM182" s="294">
        <v>200</v>
      </c>
      <c r="BN182" s="294">
        <v>200</v>
      </c>
      <c r="BO182" s="294">
        <v>200</v>
      </c>
      <c r="BP182" s="294">
        <v>200</v>
      </c>
      <c r="BQ182" s="294">
        <v>200</v>
      </c>
      <c r="BR182" s="294">
        <v>200</v>
      </c>
      <c r="BS182" s="294">
        <v>200</v>
      </c>
      <c r="BT182" s="294">
        <v>200</v>
      </c>
      <c r="BU182" s="294">
        <v>200</v>
      </c>
      <c r="BV182" s="294">
        <v>200</v>
      </c>
      <c r="BW182" s="294">
        <v>200</v>
      </c>
      <c r="BX182" s="294">
        <v>200</v>
      </c>
      <c r="BY182" s="294">
        <v>200</v>
      </c>
      <c r="BZ182" s="294">
        <v>200</v>
      </c>
      <c r="CA182" s="294">
        <v>200</v>
      </c>
      <c r="CB182" s="294">
        <v>200</v>
      </c>
      <c r="CC182" s="294">
        <v>200</v>
      </c>
      <c r="CD182" s="294">
        <v>200</v>
      </c>
      <c r="CE182" s="294">
        <v>200</v>
      </c>
      <c r="CF182" s="294">
        <v>200</v>
      </c>
      <c r="CG182" s="294">
        <v>200</v>
      </c>
      <c r="CH182" s="294">
        <v>200</v>
      </c>
      <c r="CI182" s="294">
        <v>200</v>
      </c>
      <c r="CJ182" s="294">
        <v>200</v>
      </c>
      <c r="CK182" s="294">
        <v>200</v>
      </c>
      <c r="CL182" s="294">
        <v>200</v>
      </c>
      <c r="CM182" s="294">
        <v>200</v>
      </c>
      <c r="CN182" s="294">
        <v>200</v>
      </c>
      <c r="CO182" s="294">
        <v>200</v>
      </c>
      <c r="CP182" s="294">
        <v>200</v>
      </c>
      <c r="CQ182" s="294">
        <v>200</v>
      </c>
      <c r="CR182" s="294">
        <v>200</v>
      </c>
      <c r="CS182" s="294">
        <v>200</v>
      </c>
      <c r="CT182" s="294">
        <v>200</v>
      </c>
      <c r="CU182" s="294">
        <v>200</v>
      </c>
      <c r="CV182" s="294">
        <v>200</v>
      </c>
      <c r="CX182" s="242" t="s">
        <v>1722</v>
      </c>
      <c r="CY182" s="242" t="str">
        <f t="shared" si="98"/>
        <v>-</v>
      </c>
      <c r="CZ182" s="453">
        <f t="shared" si="99"/>
        <v>200</v>
      </c>
      <c r="DA182" s="453">
        <f t="shared" si="100"/>
        <v>0</v>
      </c>
      <c r="DB182" s="454">
        <f t="shared" si="101"/>
        <v>0</v>
      </c>
      <c r="DC182" s="453">
        <f t="shared" si="102"/>
        <v>200</v>
      </c>
      <c r="DD182" s="453">
        <f t="shared" si="104"/>
        <v>0</v>
      </c>
      <c r="DE182" s="454">
        <f t="shared" si="105"/>
        <v>0</v>
      </c>
      <c r="DF182" s="455">
        <f t="shared" si="97"/>
        <v>5.2983173665480363</v>
      </c>
      <c r="DG182" s="456">
        <f t="shared" si="103"/>
        <v>0</v>
      </c>
      <c r="DH182" s="454">
        <f t="shared" si="106"/>
        <v>0</v>
      </c>
    </row>
    <row r="183" spans="2:112" outlineLevel="1" x14ac:dyDescent="0.3">
      <c r="B183" s="154">
        <v>5</v>
      </c>
      <c r="C183" s="242" t="s">
        <v>174</v>
      </c>
      <c r="D183" s="143" t="s">
        <v>443</v>
      </c>
      <c r="E183" s="506">
        <v>200</v>
      </c>
      <c r="F183" s="506">
        <v>200</v>
      </c>
      <c r="G183" s="506">
        <v>200</v>
      </c>
      <c r="H183" s="506">
        <v>200</v>
      </c>
      <c r="I183" s="506">
        <v>200</v>
      </c>
      <c r="J183" s="506">
        <v>200</v>
      </c>
      <c r="K183" s="506">
        <v>200</v>
      </c>
      <c r="L183" s="506">
        <v>200</v>
      </c>
      <c r="M183" s="506">
        <v>200</v>
      </c>
      <c r="N183" s="506">
        <v>200</v>
      </c>
      <c r="O183" s="506">
        <v>200</v>
      </c>
      <c r="P183" s="506">
        <v>200</v>
      </c>
      <c r="Q183" s="506">
        <v>200</v>
      </c>
      <c r="R183" s="506">
        <v>200</v>
      </c>
      <c r="S183" s="506">
        <v>200</v>
      </c>
      <c r="T183" s="506">
        <v>200</v>
      </c>
      <c r="U183" s="506">
        <v>200</v>
      </c>
      <c r="V183" s="506">
        <v>200</v>
      </c>
      <c r="W183" s="506">
        <v>200</v>
      </c>
      <c r="X183" s="506">
        <v>200</v>
      </c>
      <c r="Y183" s="506">
        <v>200</v>
      </c>
      <c r="Z183" s="506">
        <v>200</v>
      </c>
      <c r="AA183" s="506">
        <v>200</v>
      </c>
      <c r="AB183" s="506">
        <v>200</v>
      </c>
      <c r="AC183" s="506">
        <v>200</v>
      </c>
      <c r="AD183" s="506">
        <v>200</v>
      </c>
      <c r="AE183" s="506">
        <v>200</v>
      </c>
      <c r="AF183" s="506">
        <v>200</v>
      </c>
      <c r="AG183" s="506">
        <v>200</v>
      </c>
      <c r="AH183" s="506">
        <v>200</v>
      </c>
      <c r="AI183" s="506">
        <v>200</v>
      </c>
      <c r="AJ183" s="506">
        <v>200</v>
      </c>
      <c r="AK183" s="506">
        <v>200</v>
      </c>
      <c r="AL183" s="294">
        <v>200</v>
      </c>
      <c r="AM183" s="294">
        <v>200</v>
      </c>
      <c r="AN183" s="294">
        <v>200</v>
      </c>
      <c r="AO183" s="294">
        <v>200</v>
      </c>
      <c r="AP183" s="294">
        <v>200</v>
      </c>
      <c r="AQ183" s="294">
        <v>200</v>
      </c>
      <c r="AR183" s="294">
        <v>200</v>
      </c>
      <c r="AS183" s="294">
        <v>200</v>
      </c>
      <c r="AT183" s="294">
        <v>200</v>
      </c>
      <c r="AU183" s="294">
        <v>200</v>
      </c>
      <c r="AV183" s="294">
        <v>200</v>
      </c>
      <c r="AW183" s="294">
        <v>200</v>
      </c>
      <c r="AX183" s="294">
        <v>200</v>
      </c>
      <c r="AY183" s="294">
        <v>200</v>
      </c>
      <c r="AZ183" s="294">
        <v>200</v>
      </c>
      <c r="BA183" s="294">
        <v>200</v>
      </c>
      <c r="BB183" s="294">
        <v>200</v>
      </c>
      <c r="BC183" s="294">
        <v>200</v>
      </c>
      <c r="BD183" s="294">
        <v>200</v>
      </c>
      <c r="BE183" s="294">
        <v>200</v>
      </c>
      <c r="BF183" s="294">
        <v>200</v>
      </c>
      <c r="BG183" s="294">
        <v>200</v>
      </c>
      <c r="BH183" s="294">
        <v>200</v>
      </c>
      <c r="BI183" s="294">
        <v>200</v>
      </c>
      <c r="BJ183" s="294">
        <v>200</v>
      </c>
      <c r="BK183" s="294">
        <v>200</v>
      </c>
      <c r="BL183" s="294">
        <v>200</v>
      </c>
      <c r="BM183" s="294">
        <v>200</v>
      </c>
      <c r="BN183" s="294">
        <v>200</v>
      </c>
      <c r="BO183" s="294">
        <v>200</v>
      </c>
      <c r="BP183" s="294">
        <v>200</v>
      </c>
      <c r="BQ183" s="294">
        <v>200</v>
      </c>
      <c r="BR183" s="294">
        <v>200</v>
      </c>
      <c r="BS183" s="294">
        <v>200</v>
      </c>
      <c r="BT183" s="294">
        <v>200</v>
      </c>
      <c r="BU183" s="294">
        <v>200</v>
      </c>
      <c r="BV183" s="294">
        <v>200</v>
      </c>
      <c r="BW183" s="294">
        <v>200</v>
      </c>
      <c r="BX183" s="294">
        <v>200</v>
      </c>
      <c r="BY183" s="294">
        <v>200</v>
      </c>
      <c r="BZ183" s="294">
        <v>200</v>
      </c>
      <c r="CA183" s="294">
        <v>200</v>
      </c>
      <c r="CB183" s="294">
        <v>200</v>
      </c>
      <c r="CC183" s="294">
        <v>200</v>
      </c>
      <c r="CD183" s="294">
        <v>200</v>
      </c>
      <c r="CE183" s="294">
        <v>200</v>
      </c>
      <c r="CF183" s="294">
        <v>200</v>
      </c>
      <c r="CG183" s="294">
        <v>200</v>
      </c>
      <c r="CH183" s="294">
        <v>200</v>
      </c>
      <c r="CI183" s="294">
        <v>200</v>
      </c>
      <c r="CJ183" s="294">
        <v>200</v>
      </c>
      <c r="CK183" s="294">
        <v>200</v>
      </c>
      <c r="CL183" s="294">
        <v>200</v>
      </c>
      <c r="CM183" s="294">
        <v>200</v>
      </c>
      <c r="CN183" s="294">
        <v>200</v>
      </c>
      <c r="CO183" s="294">
        <v>200</v>
      </c>
      <c r="CP183" s="294">
        <v>200</v>
      </c>
      <c r="CQ183" s="294">
        <v>200</v>
      </c>
      <c r="CR183" s="294">
        <v>200</v>
      </c>
      <c r="CS183" s="294">
        <v>200</v>
      </c>
      <c r="CT183" s="294">
        <v>200</v>
      </c>
      <c r="CU183" s="294">
        <v>200</v>
      </c>
      <c r="CV183" s="294">
        <v>200</v>
      </c>
      <c r="CX183" s="242" t="s">
        <v>1722</v>
      </c>
      <c r="CY183" s="242" t="str">
        <f t="shared" si="98"/>
        <v>-</v>
      </c>
      <c r="CZ183" s="453">
        <f t="shared" si="99"/>
        <v>200</v>
      </c>
      <c r="DA183" s="453">
        <f t="shared" si="100"/>
        <v>0</v>
      </c>
      <c r="DB183" s="454">
        <f t="shared" si="101"/>
        <v>0</v>
      </c>
      <c r="DC183" s="453">
        <f t="shared" si="102"/>
        <v>200</v>
      </c>
      <c r="DD183" s="453">
        <f t="shared" si="104"/>
        <v>0</v>
      </c>
      <c r="DE183" s="454">
        <f t="shared" si="105"/>
        <v>0</v>
      </c>
      <c r="DF183" s="455">
        <f t="shared" si="97"/>
        <v>5.2983173665480363</v>
      </c>
      <c r="DG183" s="456">
        <f t="shared" si="103"/>
        <v>0</v>
      </c>
      <c r="DH183" s="454">
        <f t="shared" si="106"/>
        <v>0</v>
      </c>
    </row>
    <row r="184" spans="2:112" outlineLevel="1" x14ac:dyDescent="0.3">
      <c r="B184" s="154">
        <v>6</v>
      </c>
      <c r="C184" s="242" t="s">
        <v>175</v>
      </c>
      <c r="D184" s="143" t="s">
        <v>443</v>
      </c>
      <c r="E184" s="506">
        <v>200</v>
      </c>
      <c r="F184" s="506">
        <v>200</v>
      </c>
      <c r="G184" s="506">
        <v>200</v>
      </c>
      <c r="H184" s="506">
        <v>200</v>
      </c>
      <c r="I184" s="506">
        <v>200</v>
      </c>
      <c r="J184" s="506">
        <v>200</v>
      </c>
      <c r="K184" s="506">
        <v>200</v>
      </c>
      <c r="L184" s="506">
        <v>200</v>
      </c>
      <c r="M184" s="506">
        <v>200</v>
      </c>
      <c r="N184" s="506">
        <v>200</v>
      </c>
      <c r="O184" s="506">
        <v>200</v>
      </c>
      <c r="P184" s="506">
        <v>200</v>
      </c>
      <c r="Q184" s="506">
        <v>200</v>
      </c>
      <c r="R184" s="506">
        <v>200</v>
      </c>
      <c r="S184" s="506">
        <v>200</v>
      </c>
      <c r="T184" s="506">
        <v>200</v>
      </c>
      <c r="U184" s="506">
        <v>200</v>
      </c>
      <c r="V184" s="506">
        <v>200</v>
      </c>
      <c r="W184" s="506">
        <v>200</v>
      </c>
      <c r="X184" s="506">
        <v>200</v>
      </c>
      <c r="Y184" s="506">
        <v>200</v>
      </c>
      <c r="Z184" s="506">
        <v>200</v>
      </c>
      <c r="AA184" s="506">
        <v>200</v>
      </c>
      <c r="AB184" s="506">
        <v>200</v>
      </c>
      <c r="AC184" s="506">
        <v>200</v>
      </c>
      <c r="AD184" s="506">
        <v>200</v>
      </c>
      <c r="AE184" s="506">
        <v>200</v>
      </c>
      <c r="AF184" s="506">
        <v>200</v>
      </c>
      <c r="AG184" s="506">
        <v>200</v>
      </c>
      <c r="AH184" s="506">
        <v>200</v>
      </c>
      <c r="AI184" s="506">
        <v>200</v>
      </c>
      <c r="AJ184" s="506">
        <v>200</v>
      </c>
      <c r="AK184" s="506">
        <v>200</v>
      </c>
      <c r="AL184" s="294">
        <v>200</v>
      </c>
      <c r="AM184" s="294">
        <v>200</v>
      </c>
      <c r="AN184" s="294">
        <v>200</v>
      </c>
      <c r="AO184" s="294">
        <v>200</v>
      </c>
      <c r="AP184" s="294">
        <v>200</v>
      </c>
      <c r="AQ184" s="294">
        <v>200</v>
      </c>
      <c r="AR184" s="294">
        <v>200</v>
      </c>
      <c r="AS184" s="294">
        <v>200</v>
      </c>
      <c r="AT184" s="294">
        <v>200</v>
      </c>
      <c r="AU184" s="294">
        <v>200</v>
      </c>
      <c r="AV184" s="294">
        <v>200</v>
      </c>
      <c r="AW184" s="294">
        <v>200</v>
      </c>
      <c r="AX184" s="294">
        <v>200</v>
      </c>
      <c r="AY184" s="294">
        <v>200</v>
      </c>
      <c r="AZ184" s="294">
        <v>200</v>
      </c>
      <c r="BA184" s="294">
        <v>200</v>
      </c>
      <c r="BB184" s="294">
        <v>200</v>
      </c>
      <c r="BC184" s="294">
        <v>200</v>
      </c>
      <c r="BD184" s="294">
        <v>200</v>
      </c>
      <c r="BE184" s="294">
        <v>200</v>
      </c>
      <c r="BF184" s="294">
        <v>200</v>
      </c>
      <c r="BG184" s="294">
        <v>200</v>
      </c>
      <c r="BH184" s="294">
        <v>200</v>
      </c>
      <c r="BI184" s="294">
        <v>200</v>
      </c>
      <c r="BJ184" s="294">
        <v>200</v>
      </c>
      <c r="BK184" s="294">
        <v>200</v>
      </c>
      <c r="BL184" s="294">
        <v>200</v>
      </c>
      <c r="BM184" s="294">
        <v>200</v>
      </c>
      <c r="BN184" s="294">
        <v>200</v>
      </c>
      <c r="BO184" s="294">
        <v>200</v>
      </c>
      <c r="BP184" s="294">
        <v>200</v>
      </c>
      <c r="BQ184" s="294">
        <v>200</v>
      </c>
      <c r="BR184" s="294">
        <v>200</v>
      </c>
      <c r="BS184" s="294">
        <v>200</v>
      </c>
      <c r="BT184" s="294">
        <v>200</v>
      </c>
      <c r="BU184" s="294">
        <v>200</v>
      </c>
      <c r="BV184" s="294">
        <v>200</v>
      </c>
      <c r="BW184" s="294">
        <v>200</v>
      </c>
      <c r="BX184" s="294">
        <v>200</v>
      </c>
      <c r="BY184" s="294">
        <v>200</v>
      </c>
      <c r="BZ184" s="294">
        <v>200</v>
      </c>
      <c r="CA184" s="294">
        <v>200</v>
      </c>
      <c r="CB184" s="294">
        <v>200</v>
      </c>
      <c r="CC184" s="294">
        <v>200</v>
      </c>
      <c r="CD184" s="294">
        <v>200</v>
      </c>
      <c r="CE184" s="294">
        <v>200</v>
      </c>
      <c r="CF184" s="294">
        <v>200</v>
      </c>
      <c r="CG184" s="294">
        <v>200</v>
      </c>
      <c r="CH184" s="294">
        <v>200</v>
      </c>
      <c r="CI184" s="294">
        <v>200</v>
      </c>
      <c r="CJ184" s="294">
        <v>200</v>
      </c>
      <c r="CK184" s="294">
        <v>200</v>
      </c>
      <c r="CL184" s="294">
        <v>200</v>
      </c>
      <c r="CM184" s="294">
        <v>200</v>
      </c>
      <c r="CN184" s="294">
        <v>200</v>
      </c>
      <c r="CO184" s="294">
        <v>200</v>
      </c>
      <c r="CP184" s="294">
        <v>200</v>
      </c>
      <c r="CQ184" s="294">
        <v>200</v>
      </c>
      <c r="CR184" s="294">
        <v>200</v>
      </c>
      <c r="CS184" s="294">
        <v>200</v>
      </c>
      <c r="CT184" s="294">
        <v>200</v>
      </c>
      <c r="CU184" s="294">
        <v>200</v>
      </c>
      <c r="CV184" s="294">
        <v>200</v>
      </c>
      <c r="CX184" s="242" t="s">
        <v>1722</v>
      </c>
      <c r="CY184" s="242" t="str">
        <f t="shared" si="98"/>
        <v>-</v>
      </c>
      <c r="CZ184" s="453">
        <f t="shared" si="99"/>
        <v>200</v>
      </c>
      <c r="DA184" s="453">
        <f t="shared" si="100"/>
        <v>0</v>
      </c>
      <c r="DB184" s="454">
        <f t="shared" si="101"/>
        <v>0</v>
      </c>
      <c r="DC184" s="453">
        <f t="shared" si="102"/>
        <v>200</v>
      </c>
      <c r="DD184" s="453">
        <f t="shared" si="104"/>
        <v>0</v>
      </c>
      <c r="DE184" s="454">
        <f t="shared" si="105"/>
        <v>0</v>
      </c>
      <c r="DF184" s="455">
        <f t="shared" si="97"/>
        <v>5.2983173665480363</v>
      </c>
      <c r="DG184" s="456">
        <f t="shared" si="103"/>
        <v>0</v>
      </c>
      <c r="DH184" s="454">
        <f t="shared" si="106"/>
        <v>0</v>
      </c>
    </row>
    <row r="185" spans="2:112" outlineLevel="1" x14ac:dyDescent="0.3">
      <c r="B185" s="154">
        <v>7</v>
      </c>
      <c r="C185" s="242" t="s">
        <v>176</v>
      </c>
      <c r="D185" s="143" t="s">
        <v>443</v>
      </c>
      <c r="E185" s="506">
        <v>200</v>
      </c>
      <c r="F185" s="506">
        <v>200</v>
      </c>
      <c r="G185" s="506">
        <v>200</v>
      </c>
      <c r="H185" s="506">
        <v>200</v>
      </c>
      <c r="I185" s="506">
        <v>200</v>
      </c>
      <c r="J185" s="506">
        <v>200</v>
      </c>
      <c r="K185" s="506">
        <v>200</v>
      </c>
      <c r="L185" s="506">
        <v>200</v>
      </c>
      <c r="M185" s="506">
        <v>200</v>
      </c>
      <c r="N185" s="506">
        <v>200</v>
      </c>
      <c r="O185" s="506">
        <v>200</v>
      </c>
      <c r="P185" s="506">
        <v>200</v>
      </c>
      <c r="Q185" s="506">
        <v>200</v>
      </c>
      <c r="R185" s="506">
        <v>200</v>
      </c>
      <c r="S185" s="506">
        <v>200</v>
      </c>
      <c r="T185" s="506">
        <v>200</v>
      </c>
      <c r="U185" s="506">
        <v>200</v>
      </c>
      <c r="V185" s="506">
        <v>200</v>
      </c>
      <c r="W185" s="506">
        <v>200</v>
      </c>
      <c r="X185" s="506">
        <v>200</v>
      </c>
      <c r="Y185" s="506">
        <v>200</v>
      </c>
      <c r="Z185" s="506">
        <v>200</v>
      </c>
      <c r="AA185" s="506">
        <v>200</v>
      </c>
      <c r="AB185" s="506">
        <v>200</v>
      </c>
      <c r="AC185" s="506">
        <v>200</v>
      </c>
      <c r="AD185" s="506">
        <v>200</v>
      </c>
      <c r="AE185" s="506">
        <v>200</v>
      </c>
      <c r="AF185" s="506">
        <v>200</v>
      </c>
      <c r="AG185" s="506">
        <v>200</v>
      </c>
      <c r="AH185" s="506">
        <v>200</v>
      </c>
      <c r="AI185" s="506">
        <v>200</v>
      </c>
      <c r="AJ185" s="506">
        <v>200</v>
      </c>
      <c r="AK185" s="506">
        <v>200</v>
      </c>
      <c r="AL185" s="294">
        <v>200</v>
      </c>
      <c r="AM185" s="294">
        <v>200</v>
      </c>
      <c r="AN185" s="294">
        <v>200</v>
      </c>
      <c r="AO185" s="294">
        <v>200</v>
      </c>
      <c r="AP185" s="294">
        <v>200</v>
      </c>
      <c r="AQ185" s="294">
        <v>200</v>
      </c>
      <c r="AR185" s="294">
        <v>200</v>
      </c>
      <c r="AS185" s="294">
        <v>200</v>
      </c>
      <c r="AT185" s="294">
        <v>200</v>
      </c>
      <c r="AU185" s="294">
        <v>200</v>
      </c>
      <c r="AV185" s="294">
        <v>200</v>
      </c>
      <c r="AW185" s="294">
        <v>200</v>
      </c>
      <c r="AX185" s="294">
        <v>200</v>
      </c>
      <c r="AY185" s="294">
        <v>200</v>
      </c>
      <c r="AZ185" s="294">
        <v>200</v>
      </c>
      <c r="BA185" s="294">
        <v>200</v>
      </c>
      <c r="BB185" s="294">
        <v>200</v>
      </c>
      <c r="BC185" s="294">
        <v>200</v>
      </c>
      <c r="BD185" s="294">
        <v>200</v>
      </c>
      <c r="BE185" s="294">
        <v>200</v>
      </c>
      <c r="BF185" s="294">
        <v>200</v>
      </c>
      <c r="BG185" s="294">
        <v>200</v>
      </c>
      <c r="BH185" s="294">
        <v>200</v>
      </c>
      <c r="BI185" s="294">
        <v>200</v>
      </c>
      <c r="BJ185" s="294">
        <v>200</v>
      </c>
      <c r="BK185" s="294">
        <v>200</v>
      </c>
      <c r="BL185" s="294">
        <v>200</v>
      </c>
      <c r="BM185" s="294">
        <v>200</v>
      </c>
      <c r="BN185" s="294">
        <v>200</v>
      </c>
      <c r="BO185" s="294">
        <v>200</v>
      </c>
      <c r="BP185" s="294">
        <v>200</v>
      </c>
      <c r="BQ185" s="294">
        <v>200</v>
      </c>
      <c r="BR185" s="294">
        <v>200</v>
      </c>
      <c r="BS185" s="294">
        <v>200</v>
      </c>
      <c r="BT185" s="294">
        <v>200</v>
      </c>
      <c r="BU185" s="294">
        <v>200</v>
      </c>
      <c r="BV185" s="294">
        <v>200</v>
      </c>
      <c r="BW185" s="294">
        <v>200</v>
      </c>
      <c r="BX185" s="294">
        <v>200</v>
      </c>
      <c r="BY185" s="294">
        <v>200</v>
      </c>
      <c r="BZ185" s="294">
        <v>200</v>
      </c>
      <c r="CA185" s="294">
        <v>200</v>
      </c>
      <c r="CB185" s="294">
        <v>200</v>
      </c>
      <c r="CC185" s="294">
        <v>200</v>
      </c>
      <c r="CD185" s="294">
        <v>200</v>
      </c>
      <c r="CE185" s="294">
        <v>200</v>
      </c>
      <c r="CF185" s="294">
        <v>200</v>
      </c>
      <c r="CG185" s="294">
        <v>200</v>
      </c>
      <c r="CH185" s="294">
        <v>200</v>
      </c>
      <c r="CI185" s="294">
        <v>200</v>
      </c>
      <c r="CJ185" s="294">
        <v>200</v>
      </c>
      <c r="CK185" s="294">
        <v>200</v>
      </c>
      <c r="CL185" s="294">
        <v>200</v>
      </c>
      <c r="CM185" s="294">
        <v>200</v>
      </c>
      <c r="CN185" s="294">
        <v>200</v>
      </c>
      <c r="CO185" s="294">
        <v>200</v>
      </c>
      <c r="CP185" s="294">
        <v>200</v>
      </c>
      <c r="CQ185" s="294">
        <v>200</v>
      </c>
      <c r="CR185" s="294">
        <v>200</v>
      </c>
      <c r="CS185" s="294">
        <v>200</v>
      </c>
      <c r="CT185" s="294">
        <v>200</v>
      </c>
      <c r="CU185" s="294">
        <v>200</v>
      </c>
      <c r="CV185" s="294">
        <v>200</v>
      </c>
      <c r="CX185" s="242" t="s">
        <v>1722</v>
      </c>
      <c r="CY185" s="242" t="str">
        <f t="shared" si="98"/>
        <v>-</v>
      </c>
      <c r="CZ185" s="453">
        <f t="shared" si="99"/>
        <v>200</v>
      </c>
      <c r="DA185" s="453">
        <f t="shared" si="100"/>
        <v>0</v>
      </c>
      <c r="DB185" s="454">
        <f t="shared" si="101"/>
        <v>0</v>
      </c>
      <c r="DC185" s="453">
        <f t="shared" si="102"/>
        <v>200</v>
      </c>
      <c r="DD185" s="453">
        <f t="shared" si="104"/>
        <v>0</v>
      </c>
      <c r="DE185" s="454">
        <f t="shared" si="105"/>
        <v>0</v>
      </c>
      <c r="DF185" s="455">
        <f t="shared" si="97"/>
        <v>5.2983173665480363</v>
      </c>
      <c r="DG185" s="456">
        <f t="shared" si="103"/>
        <v>0</v>
      </c>
      <c r="DH185" s="454">
        <f t="shared" si="106"/>
        <v>0</v>
      </c>
    </row>
    <row r="186" spans="2:112" outlineLevel="1" x14ac:dyDescent="0.3">
      <c r="B186" s="154">
        <v>8</v>
      </c>
      <c r="C186" s="242" t="s">
        <v>177</v>
      </c>
      <c r="D186" s="143" t="s">
        <v>443</v>
      </c>
      <c r="E186" s="506">
        <v>200</v>
      </c>
      <c r="F186" s="506">
        <v>200</v>
      </c>
      <c r="G186" s="506">
        <v>200</v>
      </c>
      <c r="H186" s="506">
        <v>200</v>
      </c>
      <c r="I186" s="506">
        <v>200</v>
      </c>
      <c r="J186" s="506">
        <v>200</v>
      </c>
      <c r="K186" s="506">
        <v>200</v>
      </c>
      <c r="L186" s="506">
        <v>200</v>
      </c>
      <c r="M186" s="506">
        <v>200</v>
      </c>
      <c r="N186" s="506">
        <v>200</v>
      </c>
      <c r="O186" s="506">
        <v>200</v>
      </c>
      <c r="P186" s="506">
        <v>200</v>
      </c>
      <c r="Q186" s="506">
        <v>200</v>
      </c>
      <c r="R186" s="506">
        <v>200</v>
      </c>
      <c r="S186" s="506">
        <v>200</v>
      </c>
      <c r="T186" s="506">
        <v>200</v>
      </c>
      <c r="U186" s="506">
        <v>200</v>
      </c>
      <c r="V186" s="506">
        <v>200</v>
      </c>
      <c r="W186" s="506">
        <v>200</v>
      </c>
      <c r="X186" s="506">
        <v>200</v>
      </c>
      <c r="Y186" s="506">
        <v>200</v>
      </c>
      <c r="Z186" s="506">
        <v>200</v>
      </c>
      <c r="AA186" s="506">
        <v>200</v>
      </c>
      <c r="AB186" s="506">
        <v>200</v>
      </c>
      <c r="AC186" s="506">
        <v>200</v>
      </c>
      <c r="AD186" s="506">
        <v>200</v>
      </c>
      <c r="AE186" s="506">
        <v>200</v>
      </c>
      <c r="AF186" s="506">
        <v>200</v>
      </c>
      <c r="AG186" s="506">
        <v>200</v>
      </c>
      <c r="AH186" s="506">
        <v>200</v>
      </c>
      <c r="AI186" s="506">
        <v>200</v>
      </c>
      <c r="AJ186" s="506">
        <v>200</v>
      </c>
      <c r="AK186" s="506">
        <v>200</v>
      </c>
      <c r="AL186" s="294">
        <v>200</v>
      </c>
      <c r="AM186" s="294">
        <v>200</v>
      </c>
      <c r="AN186" s="294">
        <v>200</v>
      </c>
      <c r="AO186" s="294">
        <v>200</v>
      </c>
      <c r="AP186" s="294">
        <v>200</v>
      </c>
      <c r="AQ186" s="294">
        <v>200</v>
      </c>
      <c r="AR186" s="294">
        <v>200</v>
      </c>
      <c r="AS186" s="294">
        <v>200</v>
      </c>
      <c r="AT186" s="294">
        <v>200</v>
      </c>
      <c r="AU186" s="294">
        <v>200</v>
      </c>
      <c r="AV186" s="294">
        <v>200</v>
      </c>
      <c r="AW186" s="294">
        <v>200</v>
      </c>
      <c r="AX186" s="294">
        <v>200</v>
      </c>
      <c r="AY186" s="294">
        <v>200</v>
      </c>
      <c r="AZ186" s="294">
        <v>200</v>
      </c>
      <c r="BA186" s="294">
        <v>200</v>
      </c>
      <c r="BB186" s="294">
        <v>200</v>
      </c>
      <c r="BC186" s="294">
        <v>200</v>
      </c>
      <c r="BD186" s="294">
        <v>200</v>
      </c>
      <c r="BE186" s="294">
        <v>200</v>
      </c>
      <c r="BF186" s="294">
        <v>200</v>
      </c>
      <c r="BG186" s="294">
        <v>200</v>
      </c>
      <c r="BH186" s="294">
        <v>200</v>
      </c>
      <c r="BI186" s="294">
        <v>200</v>
      </c>
      <c r="BJ186" s="294">
        <v>200</v>
      </c>
      <c r="BK186" s="294">
        <v>200</v>
      </c>
      <c r="BL186" s="294">
        <v>200</v>
      </c>
      <c r="BM186" s="294">
        <v>200</v>
      </c>
      <c r="BN186" s="294">
        <v>200</v>
      </c>
      <c r="BO186" s="294">
        <v>200</v>
      </c>
      <c r="BP186" s="294">
        <v>200</v>
      </c>
      <c r="BQ186" s="294">
        <v>200</v>
      </c>
      <c r="BR186" s="294">
        <v>200</v>
      </c>
      <c r="BS186" s="294">
        <v>200</v>
      </c>
      <c r="BT186" s="294">
        <v>200</v>
      </c>
      <c r="BU186" s="294">
        <v>200</v>
      </c>
      <c r="BV186" s="294">
        <v>200</v>
      </c>
      <c r="BW186" s="294">
        <v>200</v>
      </c>
      <c r="BX186" s="294">
        <v>200</v>
      </c>
      <c r="BY186" s="294">
        <v>200</v>
      </c>
      <c r="BZ186" s="294">
        <v>200</v>
      </c>
      <c r="CA186" s="294">
        <v>200</v>
      </c>
      <c r="CB186" s="294">
        <v>200</v>
      </c>
      <c r="CC186" s="294">
        <v>200</v>
      </c>
      <c r="CD186" s="294">
        <v>200</v>
      </c>
      <c r="CE186" s="294">
        <v>200</v>
      </c>
      <c r="CF186" s="294">
        <v>200</v>
      </c>
      <c r="CG186" s="294">
        <v>200</v>
      </c>
      <c r="CH186" s="294">
        <v>200</v>
      </c>
      <c r="CI186" s="294">
        <v>200</v>
      </c>
      <c r="CJ186" s="294">
        <v>200</v>
      </c>
      <c r="CK186" s="294">
        <v>200</v>
      </c>
      <c r="CL186" s="294">
        <v>200</v>
      </c>
      <c r="CM186" s="294">
        <v>200</v>
      </c>
      <c r="CN186" s="294">
        <v>200</v>
      </c>
      <c r="CO186" s="294">
        <v>200</v>
      </c>
      <c r="CP186" s="294">
        <v>200</v>
      </c>
      <c r="CQ186" s="294">
        <v>200</v>
      </c>
      <c r="CR186" s="294">
        <v>200</v>
      </c>
      <c r="CS186" s="294">
        <v>200</v>
      </c>
      <c r="CT186" s="294">
        <v>200</v>
      </c>
      <c r="CU186" s="294">
        <v>200</v>
      </c>
      <c r="CV186" s="294">
        <v>200</v>
      </c>
      <c r="CX186" s="242" t="s">
        <v>1722</v>
      </c>
      <c r="CY186" s="242" t="str">
        <f t="shared" si="98"/>
        <v>-</v>
      </c>
      <c r="CZ186" s="453">
        <f t="shared" si="99"/>
        <v>200</v>
      </c>
      <c r="DA186" s="453">
        <f t="shared" si="100"/>
        <v>0</v>
      </c>
      <c r="DB186" s="454">
        <f t="shared" si="101"/>
        <v>0</v>
      </c>
      <c r="DC186" s="453">
        <f t="shared" si="102"/>
        <v>200</v>
      </c>
      <c r="DD186" s="453">
        <f t="shared" si="104"/>
        <v>0</v>
      </c>
      <c r="DE186" s="454">
        <f t="shared" si="105"/>
        <v>0</v>
      </c>
      <c r="DF186" s="455">
        <f t="shared" si="97"/>
        <v>5.2983173665480363</v>
      </c>
      <c r="DG186" s="456">
        <f t="shared" si="103"/>
        <v>0</v>
      </c>
      <c r="DH186" s="454">
        <f t="shared" si="106"/>
        <v>0</v>
      </c>
    </row>
    <row r="187" spans="2:112" outlineLevel="1" x14ac:dyDescent="0.3">
      <c r="B187" s="154">
        <v>9</v>
      </c>
      <c r="C187" s="242" t="s">
        <v>178</v>
      </c>
      <c r="D187" s="143" t="s">
        <v>443</v>
      </c>
      <c r="E187" s="506">
        <v>200</v>
      </c>
      <c r="F187" s="506">
        <v>200</v>
      </c>
      <c r="G187" s="506">
        <v>200</v>
      </c>
      <c r="H187" s="506">
        <v>200</v>
      </c>
      <c r="I187" s="506">
        <v>200</v>
      </c>
      <c r="J187" s="506">
        <v>200</v>
      </c>
      <c r="K187" s="506">
        <v>200</v>
      </c>
      <c r="L187" s="506">
        <v>200</v>
      </c>
      <c r="M187" s="506">
        <v>200</v>
      </c>
      <c r="N187" s="506">
        <v>200</v>
      </c>
      <c r="O187" s="506">
        <v>200</v>
      </c>
      <c r="P187" s="506">
        <v>200</v>
      </c>
      <c r="Q187" s="506">
        <v>200</v>
      </c>
      <c r="R187" s="506">
        <v>200</v>
      </c>
      <c r="S187" s="506">
        <v>200</v>
      </c>
      <c r="T187" s="506">
        <v>200</v>
      </c>
      <c r="U187" s="506">
        <v>200</v>
      </c>
      <c r="V187" s="506">
        <v>200</v>
      </c>
      <c r="W187" s="506">
        <v>200</v>
      </c>
      <c r="X187" s="506">
        <v>200</v>
      </c>
      <c r="Y187" s="506">
        <v>200</v>
      </c>
      <c r="Z187" s="506">
        <v>200</v>
      </c>
      <c r="AA187" s="506">
        <v>200</v>
      </c>
      <c r="AB187" s="506">
        <v>200</v>
      </c>
      <c r="AC187" s="506">
        <v>200</v>
      </c>
      <c r="AD187" s="506">
        <v>200</v>
      </c>
      <c r="AE187" s="506">
        <v>200</v>
      </c>
      <c r="AF187" s="506">
        <v>200</v>
      </c>
      <c r="AG187" s="506">
        <v>200</v>
      </c>
      <c r="AH187" s="506">
        <v>200</v>
      </c>
      <c r="AI187" s="506">
        <v>200</v>
      </c>
      <c r="AJ187" s="506">
        <v>200</v>
      </c>
      <c r="AK187" s="506">
        <v>200</v>
      </c>
      <c r="AL187" s="294">
        <v>200</v>
      </c>
      <c r="AM187" s="294">
        <v>200</v>
      </c>
      <c r="AN187" s="294">
        <v>200</v>
      </c>
      <c r="AO187" s="294">
        <v>200</v>
      </c>
      <c r="AP187" s="294">
        <v>200</v>
      </c>
      <c r="AQ187" s="294">
        <v>200</v>
      </c>
      <c r="AR187" s="294">
        <v>200</v>
      </c>
      <c r="AS187" s="294">
        <v>200</v>
      </c>
      <c r="AT187" s="294">
        <v>200</v>
      </c>
      <c r="AU187" s="294">
        <v>200</v>
      </c>
      <c r="AV187" s="294">
        <v>200</v>
      </c>
      <c r="AW187" s="294">
        <v>200</v>
      </c>
      <c r="AX187" s="294">
        <v>200</v>
      </c>
      <c r="AY187" s="294">
        <v>200</v>
      </c>
      <c r="AZ187" s="294">
        <v>200</v>
      </c>
      <c r="BA187" s="294">
        <v>200</v>
      </c>
      <c r="BB187" s="294">
        <v>200</v>
      </c>
      <c r="BC187" s="294">
        <v>200</v>
      </c>
      <c r="BD187" s="294">
        <v>200</v>
      </c>
      <c r="BE187" s="294">
        <v>200</v>
      </c>
      <c r="BF187" s="294">
        <v>200</v>
      </c>
      <c r="BG187" s="294">
        <v>200</v>
      </c>
      <c r="BH187" s="294">
        <v>200</v>
      </c>
      <c r="BI187" s="294">
        <v>200</v>
      </c>
      <c r="BJ187" s="294">
        <v>200</v>
      </c>
      <c r="BK187" s="294">
        <v>200</v>
      </c>
      <c r="BL187" s="294">
        <v>200</v>
      </c>
      <c r="BM187" s="294">
        <v>200</v>
      </c>
      <c r="BN187" s="294">
        <v>200</v>
      </c>
      <c r="BO187" s="294">
        <v>200</v>
      </c>
      <c r="BP187" s="294">
        <v>200</v>
      </c>
      <c r="BQ187" s="294">
        <v>200</v>
      </c>
      <c r="BR187" s="294">
        <v>200</v>
      </c>
      <c r="BS187" s="294">
        <v>200</v>
      </c>
      <c r="BT187" s="294">
        <v>200</v>
      </c>
      <c r="BU187" s="294">
        <v>200</v>
      </c>
      <c r="BV187" s="294">
        <v>200</v>
      </c>
      <c r="BW187" s="294">
        <v>200</v>
      </c>
      <c r="BX187" s="294">
        <v>200</v>
      </c>
      <c r="BY187" s="294">
        <v>200</v>
      </c>
      <c r="BZ187" s="294">
        <v>200</v>
      </c>
      <c r="CA187" s="294">
        <v>200</v>
      </c>
      <c r="CB187" s="294">
        <v>200</v>
      </c>
      <c r="CC187" s="294">
        <v>200</v>
      </c>
      <c r="CD187" s="294">
        <v>200</v>
      </c>
      <c r="CE187" s="294">
        <v>200</v>
      </c>
      <c r="CF187" s="294">
        <v>200</v>
      </c>
      <c r="CG187" s="294">
        <v>200</v>
      </c>
      <c r="CH187" s="294">
        <v>200</v>
      </c>
      <c r="CI187" s="294">
        <v>200</v>
      </c>
      <c r="CJ187" s="294">
        <v>200</v>
      </c>
      <c r="CK187" s="294">
        <v>200</v>
      </c>
      <c r="CL187" s="294">
        <v>200</v>
      </c>
      <c r="CM187" s="294">
        <v>200</v>
      </c>
      <c r="CN187" s="294">
        <v>200</v>
      </c>
      <c r="CO187" s="294">
        <v>200</v>
      </c>
      <c r="CP187" s="294">
        <v>200</v>
      </c>
      <c r="CQ187" s="294">
        <v>200</v>
      </c>
      <c r="CR187" s="294">
        <v>200</v>
      </c>
      <c r="CS187" s="294">
        <v>200</v>
      </c>
      <c r="CT187" s="294">
        <v>200</v>
      </c>
      <c r="CU187" s="294">
        <v>200</v>
      </c>
      <c r="CV187" s="294">
        <v>200</v>
      </c>
      <c r="CX187" s="242" t="s">
        <v>1722</v>
      </c>
      <c r="CY187" s="242" t="str">
        <f t="shared" si="98"/>
        <v>-</v>
      </c>
      <c r="CZ187" s="453">
        <f t="shared" si="99"/>
        <v>200</v>
      </c>
      <c r="DA187" s="453">
        <f t="shared" si="100"/>
        <v>0</v>
      </c>
      <c r="DB187" s="454">
        <f t="shared" si="101"/>
        <v>0</v>
      </c>
      <c r="DC187" s="453">
        <f t="shared" si="102"/>
        <v>200</v>
      </c>
      <c r="DD187" s="453">
        <f t="shared" si="104"/>
        <v>0</v>
      </c>
      <c r="DE187" s="454">
        <f t="shared" si="105"/>
        <v>0</v>
      </c>
      <c r="DF187" s="455">
        <f t="shared" si="97"/>
        <v>5.2983173665480363</v>
      </c>
      <c r="DG187" s="456">
        <f t="shared" si="103"/>
        <v>0</v>
      </c>
      <c r="DH187" s="454">
        <f t="shared" si="106"/>
        <v>0</v>
      </c>
    </row>
    <row r="188" spans="2:112" outlineLevel="1" x14ac:dyDescent="0.3">
      <c r="B188" s="154">
        <v>10</v>
      </c>
      <c r="C188" s="242" t="s">
        <v>179</v>
      </c>
      <c r="D188" s="143" t="s">
        <v>443</v>
      </c>
      <c r="E188" s="506">
        <v>200</v>
      </c>
      <c r="F188" s="506">
        <v>200</v>
      </c>
      <c r="G188" s="506">
        <v>200</v>
      </c>
      <c r="H188" s="506">
        <v>200</v>
      </c>
      <c r="I188" s="506">
        <v>200</v>
      </c>
      <c r="J188" s="506">
        <v>200</v>
      </c>
      <c r="K188" s="506">
        <v>200</v>
      </c>
      <c r="L188" s="506">
        <v>200</v>
      </c>
      <c r="M188" s="506">
        <v>200</v>
      </c>
      <c r="N188" s="506">
        <v>200</v>
      </c>
      <c r="O188" s="506">
        <v>200</v>
      </c>
      <c r="P188" s="506">
        <v>200</v>
      </c>
      <c r="Q188" s="506">
        <v>200</v>
      </c>
      <c r="R188" s="506">
        <v>200</v>
      </c>
      <c r="S188" s="506">
        <v>200</v>
      </c>
      <c r="T188" s="506">
        <v>200</v>
      </c>
      <c r="U188" s="506">
        <v>200</v>
      </c>
      <c r="V188" s="506">
        <v>200</v>
      </c>
      <c r="W188" s="506">
        <v>200</v>
      </c>
      <c r="X188" s="506">
        <v>200</v>
      </c>
      <c r="Y188" s="506">
        <v>200</v>
      </c>
      <c r="Z188" s="506">
        <v>200</v>
      </c>
      <c r="AA188" s="506">
        <v>200</v>
      </c>
      <c r="AB188" s="506">
        <v>200</v>
      </c>
      <c r="AC188" s="506">
        <v>200</v>
      </c>
      <c r="AD188" s="506">
        <v>200</v>
      </c>
      <c r="AE188" s="506">
        <v>200</v>
      </c>
      <c r="AF188" s="506">
        <v>200</v>
      </c>
      <c r="AG188" s="506">
        <v>200</v>
      </c>
      <c r="AH188" s="506">
        <v>200</v>
      </c>
      <c r="AI188" s="506">
        <v>200</v>
      </c>
      <c r="AJ188" s="506">
        <v>200</v>
      </c>
      <c r="AK188" s="506">
        <v>200</v>
      </c>
      <c r="AL188" s="294">
        <v>200</v>
      </c>
      <c r="AM188" s="294">
        <v>200</v>
      </c>
      <c r="AN188" s="294">
        <v>200</v>
      </c>
      <c r="AO188" s="294">
        <v>200</v>
      </c>
      <c r="AP188" s="294">
        <v>200</v>
      </c>
      <c r="AQ188" s="294">
        <v>200</v>
      </c>
      <c r="AR188" s="294">
        <v>200</v>
      </c>
      <c r="AS188" s="294">
        <v>200</v>
      </c>
      <c r="AT188" s="294">
        <v>200</v>
      </c>
      <c r="AU188" s="294">
        <v>200</v>
      </c>
      <c r="AV188" s="294">
        <v>200</v>
      </c>
      <c r="AW188" s="294">
        <v>200</v>
      </c>
      <c r="AX188" s="294">
        <v>200</v>
      </c>
      <c r="AY188" s="294">
        <v>200</v>
      </c>
      <c r="AZ188" s="294">
        <v>200</v>
      </c>
      <c r="BA188" s="294">
        <v>200</v>
      </c>
      <c r="BB188" s="294">
        <v>200</v>
      </c>
      <c r="BC188" s="294">
        <v>200</v>
      </c>
      <c r="BD188" s="294">
        <v>200</v>
      </c>
      <c r="BE188" s="294">
        <v>200</v>
      </c>
      <c r="BF188" s="294">
        <v>200</v>
      </c>
      <c r="BG188" s="294">
        <v>200</v>
      </c>
      <c r="BH188" s="294">
        <v>200</v>
      </c>
      <c r="BI188" s="294">
        <v>200</v>
      </c>
      <c r="BJ188" s="294">
        <v>200</v>
      </c>
      <c r="BK188" s="294">
        <v>200</v>
      </c>
      <c r="BL188" s="294">
        <v>200</v>
      </c>
      <c r="BM188" s="294">
        <v>200</v>
      </c>
      <c r="BN188" s="294">
        <v>200</v>
      </c>
      <c r="BO188" s="294">
        <v>200</v>
      </c>
      <c r="BP188" s="294">
        <v>200</v>
      </c>
      <c r="BQ188" s="294">
        <v>200</v>
      </c>
      <c r="BR188" s="294">
        <v>200</v>
      </c>
      <c r="BS188" s="294">
        <v>200</v>
      </c>
      <c r="BT188" s="294">
        <v>200</v>
      </c>
      <c r="BU188" s="294">
        <v>200</v>
      </c>
      <c r="BV188" s="294">
        <v>200</v>
      </c>
      <c r="BW188" s="294">
        <v>200</v>
      </c>
      <c r="BX188" s="294">
        <v>200</v>
      </c>
      <c r="BY188" s="294">
        <v>200</v>
      </c>
      <c r="BZ188" s="294">
        <v>200</v>
      </c>
      <c r="CA188" s="294">
        <v>200</v>
      </c>
      <c r="CB188" s="294">
        <v>200</v>
      </c>
      <c r="CC188" s="294">
        <v>200</v>
      </c>
      <c r="CD188" s="294">
        <v>200</v>
      </c>
      <c r="CE188" s="294">
        <v>200</v>
      </c>
      <c r="CF188" s="294">
        <v>200</v>
      </c>
      <c r="CG188" s="294">
        <v>200</v>
      </c>
      <c r="CH188" s="294">
        <v>200</v>
      </c>
      <c r="CI188" s="294">
        <v>200</v>
      </c>
      <c r="CJ188" s="294">
        <v>200</v>
      </c>
      <c r="CK188" s="294">
        <v>200</v>
      </c>
      <c r="CL188" s="294">
        <v>200</v>
      </c>
      <c r="CM188" s="294">
        <v>200</v>
      </c>
      <c r="CN188" s="294">
        <v>200</v>
      </c>
      <c r="CO188" s="294">
        <v>200</v>
      </c>
      <c r="CP188" s="294">
        <v>200</v>
      </c>
      <c r="CQ188" s="294">
        <v>200</v>
      </c>
      <c r="CR188" s="294">
        <v>200</v>
      </c>
      <c r="CS188" s="294">
        <v>200</v>
      </c>
      <c r="CT188" s="294">
        <v>200</v>
      </c>
      <c r="CU188" s="294">
        <v>200</v>
      </c>
      <c r="CV188" s="294">
        <v>200</v>
      </c>
      <c r="CX188" s="242" t="s">
        <v>1722</v>
      </c>
      <c r="CY188" s="242" t="str">
        <f t="shared" si="98"/>
        <v>-</v>
      </c>
      <c r="CZ188" s="453">
        <f t="shared" si="99"/>
        <v>200</v>
      </c>
      <c r="DA188" s="453">
        <f t="shared" si="100"/>
        <v>0</v>
      </c>
      <c r="DB188" s="454">
        <f t="shared" si="101"/>
        <v>0</v>
      </c>
      <c r="DC188" s="453">
        <f t="shared" si="102"/>
        <v>200</v>
      </c>
      <c r="DD188" s="453">
        <f t="shared" si="104"/>
        <v>0</v>
      </c>
      <c r="DE188" s="454">
        <f t="shared" si="105"/>
        <v>0</v>
      </c>
      <c r="DF188" s="455">
        <f t="shared" si="97"/>
        <v>5.2983173665480363</v>
      </c>
      <c r="DG188" s="456">
        <f t="shared" si="103"/>
        <v>0</v>
      </c>
      <c r="DH188" s="454">
        <f t="shared" si="106"/>
        <v>0</v>
      </c>
    </row>
    <row r="189" spans="2:112" outlineLevel="1" x14ac:dyDescent="0.3">
      <c r="B189" s="154">
        <v>11</v>
      </c>
      <c r="C189" s="242" t="s">
        <v>180</v>
      </c>
      <c r="D189" s="143" t="s">
        <v>443</v>
      </c>
      <c r="E189" s="506">
        <v>200</v>
      </c>
      <c r="F189" s="506">
        <v>200</v>
      </c>
      <c r="G189" s="506">
        <v>200</v>
      </c>
      <c r="H189" s="506">
        <v>200</v>
      </c>
      <c r="I189" s="506">
        <v>200</v>
      </c>
      <c r="J189" s="506">
        <v>200</v>
      </c>
      <c r="K189" s="506">
        <v>200</v>
      </c>
      <c r="L189" s="506">
        <v>200</v>
      </c>
      <c r="M189" s="506">
        <v>200</v>
      </c>
      <c r="N189" s="506">
        <v>200</v>
      </c>
      <c r="O189" s="506">
        <v>200</v>
      </c>
      <c r="P189" s="506">
        <v>200</v>
      </c>
      <c r="Q189" s="506">
        <v>200</v>
      </c>
      <c r="R189" s="506">
        <v>200</v>
      </c>
      <c r="S189" s="506">
        <v>200</v>
      </c>
      <c r="T189" s="506">
        <v>200</v>
      </c>
      <c r="U189" s="506">
        <v>200</v>
      </c>
      <c r="V189" s="506">
        <v>200</v>
      </c>
      <c r="W189" s="506">
        <v>200</v>
      </c>
      <c r="X189" s="506">
        <v>200</v>
      </c>
      <c r="Y189" s="506">
        <v>200</v>
      </c>
      <c r="Z189" s="506">
        <v>200</v>
      </c>
      <c r="AA189" s="506">
        <v>200</v>
      </c>
      <c r="AB189" s="506">
        <v>200</v>
      </c>
      <c r="AC189" s="506">
        <v>200</v>
      </c>
      <c r="AD189" s="506">
        <v>200</v>
      </c>
      <c r="AE189" s="506">
        <v>200</v>
      </c>
      <c r="AF189" s="506">
        <v>200</v>
      </c>
      <c r="AG189" s="506">
        <v>200</v>
      </c>
      <c r="AH189" s="506">
        <v>200</v>
      </c>
      <c r="AI189" s="506">
        <v>200</v>
      </c>
      <c r="AJ189" s="506">
        <v>200</v>
      </c>
      <c r="AK189" s="506">
        <v>200</v>
      </c>
      <c r="AL189" s="294">
        <v>200</v>
      </c>
      <c r="AM189" s="294">
        <v>200</v>
      </c>
      <c r="AN189" s="294">
        <v>200</v>
      </c>
      <c r="AO189" s="294">
        <v>200</v>
      </c>
      <c r="AP189" s="294">
        <v>200</v>
      </c>
      <c r="AQ189" s="294">
        <v>200</v>
      </c>
      <c r="AR189" s="294">
        <v>200</v>
      </c>
      <c r="AS189" s="294">
        <v>200</v>
      </c>
      <c r="AT189" s="294">
        <v>200</v>
      </c>
      <c r="AU189" s="294">
        <v>200</v>
      </c>
      <c r="AV189" s="294">
        <v>200</v>
      </c>
      <c r="AW189" s="294">
        <v>200</v>
      </c>
      <c r="AX189" s="294">
        <v>200</v>
      </c>
      <c r="AY189" s="294">
        <v>200</v>
      </c>
      <c r="AZ189" s="294">
        <v>200</v>
      </c>
      <c r="BA189" s="294">
        <v>200</v>
      </c>
      <c r="BB189" s="294">
        <v>200</v>
      </c>
      <c r="BC189" s="294">
        <v>200</v>
      </c>
      <c r="BD189" s="294">
        <v>200</v>
      </c>
      <c r="BE189" s="294">
        <v>200</v>
      </c>
      <c r="BF189" s="294">
        <v>200</v>
      </c>
      <c r="BG189" s="294">
        <v>200</v>
      </c>
      <c r="BH189" s="294">
        <v>200</v>
      </c>
      <c r="BI189" s="294">
        <v>200</v>
      </c>
      <c r="BJ189" s="294">
        <v>200</v>
      </c>
      <c r="BK189" s="294">
        <v>200</v>
      </c>
      <c r="BL189" s="294">
        <v>200</v>
      </c>
      <c r="BM189" s="294">
        <v>200</v>
      </c>
      <c r="BN189" s="294">
        <v>200</v>
      </c>
      <c r="BO189" s="294">
        <v>200</v>
      </c>
      <c r="BP189" s="294">
        <v>200</v>
      </c>
      <c r="BQ189" s="294">
        <v>200</v>
      </c>
      <c r="BR189" s="294">
        <v>200</v>
      </c>
      <c r="BS189" s="294">
        <v>200</v>
      </c>
      <c r="BT189" s="294">
        <v>200</v>
      </c>
      <c r="BU189" s="294">
        <v>200</v>
      </c>
      <c r="BV189" s="294">
        <v>200</v>
      </c>
      <c r="BW189" s="294">
        <v>200</v>
      </c>
      <c r="BX189" s="294">
        <v>200</v>
      </c>
      <c r="BY189" s="294">
        <v>200</v>
      </c>
      <c r="BZ189" s="294">
        <v>200</v>
      </c>
      <c r="CA189" s="294">
        <v>200</v>
      </c>
      <c r="CB189" s="294">
        <v>200</v>
      </c>
      <c r="CC189" s="294">
        <v>200</v>
      </c>
      <c r="CD189" s="294">
        <v>200</v>
      </c>
      <c r="CE189" s="294">
        <v>200</v>
      </c>
      <c r="CF189" s="294">
        <v>200</v>
      </c>
      <c r="CG189" s="294">
        <v>200</v>
      </c>
      <c r="CH189" s="294">
        <v>200</v>
      </c>
      <c r="CI189" s="294">
        <v>200</v>
      </c>
      <c r="CJ189" s="294">
        <v>200</v>
      </c>
      <c r="CK189" s="294">
        <v>200</v>
      </c>
      <c r="CL189" s="294">
        <v>200</v>
      </c>
      <c r="CM189" s="294">
        <v>200</v>
      </c>
      <c r="CN189" s="294">
        <v>200</v>
      </c>
      <c r="CO189" s="294">
        <v>200</v>
      </c>
      <c r="CP189" s="294">
        <v>200</v>
      </c>
      <c r="CQ189" s="294">
        <v>200</v>
      </c>
      <c r="CR189" s="294">
        <v>200</v>
      </c>
      <c r="CS189" s="294">
        <v>200</v>
      </c>
      <c r="CT189" s="294">
        <v>200</v>
      </c>
      <c r="CU189" s="294">
        <v>200</v>
      </c>
      <c r="CV189" s="294">
        <v>200</v>
      </c>
      <c r="CX189" s="242" t="s">
        <v>1722</v>
      </c>
      <c r="CY189" s="242" t="str">
        <f t="shared" si="98"/>
        <v>-</v>
      </c>
      <c r="CZ189" s="453">
        <f t="shared" si="99"/>
        <v>200</v>
      </c>
      <c r="DA189" s="453">
        <f t="shared" si="100"/>
        <v>0</v>
      </c>
      <c r="DB189" s="454">
        <f t="shared" si="101"/>
        <v>0</v>
      </c>
      <c r="DC189" s="453">
        <f t="shared" si="102"/>
        <v>200</v>
      </c>
      <c r="DD189" s="453">
        <f t="shared" si="104"/>
        <v>0</v>
      </c>
      <c r="DE189" s="454">
        <f t="shared" si="105"/>
        <v>0</v>
      </c>
      <c r="DF189" s="455">
        <f t="shared" si="97"/>
        <v>5.2983173665480363</v>
      </c>
      <c r="DG189" s="456">
        <f t="shared" si="103"/>
        <v>0</v>
      </c>
      <c r="DH189" s="454">
        <f t="shared" si="106"/>
        <v>0</v>
      </c>
    </row>
    <row r="190" spans="2:112" outlineLevel="1" x14ac:dyDescent="0.3">
      <c r="B190" s="154">
        <v>12</v>
      </c>
      <c r="C190" s="242" t="s">
        <v>181</v>
      </c>
      <c r="D190" s="143" t="s">
        <v>443</v>
      </c>
      <c r="E190" s="506">
        <v>200</v>
      </c>
      <c r="F190" s="506">
        <v>200</v>
      </c>
      <c r="G190" s="506">
        <v>200</v>
      </c>
      <c r="H190" s="506">
        <v>200</v>
      </c>
      <c r="I190" s="506">
        <v>200</v>
      </c>
      <c r="J190" s="506">
        <v>200</v>
      </c>
      <c r="K190" s="506">
        <v>200</v>
      </c>
      <c r="L190" s="506">
        <v>200</v>
      </c>
      <c r="M190" s="506">
        <v>200</v>
      </c>
      <c r="N190" s="506">
        <v>200</v>
      </c>
      <c r="O190" s="506">
        <v>200</v>
      </c>
      <c r="P190" s="506">
        <v>200</v>
      </c>
      <c r="Q190" s="506">
        <v>200</v>
      </c>
      <c r="R190" s="506">
        <v>200</v>
      </c>
      <c r="S190" s="506">
        <v>200</v>
      </c>
      <c r="T190" s="506">
        <v>200</v>
      </c>
      <c r="U190" s="506">
        <v>200</v>
      </c>
      <c r="V190" s="506">
        <v>200</v>
      </c>
      <c r="W190" s="506">
        <v>200</v>
      </c>
      <c r="X190" s="506">
        <v>200</v>
      </c>
      <c r="Y190" s="506">
        <v>200</v>
      </c>
      <c r="Z190" s="506">
        <v>200</v>
      </c>
      <c r="AA190" s="506">
        <v>200</v>
      </c>
      <c r="AB190" s="506">
        <v>200</v>
      </c>
      <c r="AC190" s="506">
        <v>200</v>
      </c>
      <c r="AD190" s="506">
        <v>200</v>
      </c>
      <c r="AE190" s="506">
        <v>200</v>
      </c>
      <c r="AF190" s="506">
        <v>200</v>
      </c>
      <c r="AG190" s="506">
        <v>200</v>
      </c>
      <c r="AH190" s="506">
        <v>200</v>
      </c>
      <c r="AI190" s="506">
        <v>200</v>
      </c>
      <c r="AJ190" s="506">
        <v>200</v>
      </c>
      <c r="AK190" s="506">
        <v>200</v>
      </c>
      <c r="AL190" s="294">
        <v>200</v>
      </c>
      <c r="AM190" s="294">
        <v>200</v>
      </c>
      <c r="AN190" s="294">
        <v>200</v>
      </c>
      <c r="AO190" s="294">
        <v>200</v>
      </c>
      <c r="AP190" s="294">
        <v>200</v>
      </c>
      <c r="AQ190" s="294">
        <v>200</v>
      </c>
      <c r="AR190" s="294">
        <v>200</v>
      </c>
      <c r="AS190" s="294">
        <v>200</v>
      </c>
      <c r="AT190" s="294">
        <v>200</v>
      </c>
      <c r="AU190" s="294">
        <v>200</v>
      </c>
      <c r="AV190" s="294">
        <v>200</v>
      </c>
      <c r="AW190" s="294">
        <v>200</v>
      </c>
      <c r="AX190" s="294">
        <v>200</v>
      </c>
      <c r="AY190" s="294">
        <v>200</v>
      </c>
      <c r="AZ190" s="294">
        <v>200</v>
      </c>
      <c r="BA190" s="294">
        <v>200</v>
      </c>
      <c r="BB190" s="294">
        <v>200</v>
      </c>
      <c r="BC190" s="294">
        <v>200</v>
      </c>
      <c r="BD190" s="294">
        <v>200</v>
      </c>
      <c r="BE190" s="294">
        <v>200</v>
      </c>
      <c r="BF190" s="294">
        <v>200</v>
      </c>
      <c r="BG190" s="294">
        <v>200</v>
      </c>
      <c r="BH190" s="294">
        <v>200</v>
      </c>
      <c r="BI190" s="294">
        <v>200</v>
      </c>
      <c r="BJ190" s="294">
        <v>200</v>
      </c>
      <c r="BK190" s="294">
        <v>200</v>
      </c>
      <c r="BL190" s="294">
        <v>200</v>
      </c>
      <c r="BM190" s="294">
        <v>200</v>
      </c>
      <c r="BN190" s="294">
        <v>200</v>
      </c>
      <c r="BO190" s="294">
        <v>200</v>
      </c>
      <c r="BP190" s="294">
        <v>200</v>
      </c>
      <c r="BQ190" s="294">
        <v>200</v>
      </c>
      <c r="BR190" s="294">
        <v>200</v>
      </c>
      <c r="BS190" s="294">
        <v>200</v>
      </c>
      <c r="BT190" s="294">
        <v>200</v>
      </c>
      <c r="BU190" s="294">
        <v>200</v>
      </c>
      <c r="BV190" s="294">
        <v>200</v>
      </c>
      <c r="BW190" s="294">
        <v>200</v>
      </c>
      <c r="BX190" s="294">
        <v>200</v>
      </c>
      <c r="BY190" s="294">
        <v>200</v>
      </c>
      <c r="BZ190" s="294">
        <v>200</v>
      </c>
      <c r="CA190" s="294">
        <v>200</v>
      </c>
      <c r="CB190" s="294">
        <v>200</v>
      </c>
      <c r="CC190" s="294">
        <v>200</v>
      </c>
      <c r="CD190" s="294">
        <v>200</v>
      </c>
      <c r="CE190" s="294">
        <v>200</v>
      </c>
      <c r="CF190" s="294">
        <v>200</v>
      </c>
      <c r="CG190" s="294">
        <v>200</v>
      </c>
      <c r="CH190" s="294">
        <v>200</v>
      </c>
      <c r="CI190" s="294">
        <v>200</v>
      </c>
      <c r="CJ190" s="294">
        <v>200</v>
      </c>
      <c r="CK190" s="294">
        <v>200</v>
      </c>
      <c r="CL190" s="294">
        <v>200</v>
      </c>
      <c r="CM190" s="294">
        <v>200</v>
      </c>
      <c r="CN190" s="294">
        <v>200</v>
      </c>
      <c r="CO190" s="294">
        <v>200</v>
      </c>
      <c r="CP190" s="294">
        <v>200</v>
      </c>
      <c r="CQ190" s="294">
        <v>200</v>
      </c>
      <c r="CR190" s="294">
        <v>200</v>
      </c>
      <c r="CS190" s="294">
        <v>200</v>
      </c>
      <c r="CT190" s="294">
        <v>200</v>
      </c>
      <c r="CU190" s="294">
        <v>200</v>
      </c>
      <c r="CV190" s="294">
        <v>200</v>
      </c>
      <c r="CX190" s="242" t="s">
        <v>1722</v>
      </c>
      <c r="CY190" s="242" t="str">
        <f t="shared" si="98"/>
        <v>-</v>
      </c>
      <c r="CZ190" s="453">
        <f t="shared" si="99"/>
        <v>200</v>
      </c>
      <c r="DA190" s="453">
        <f t="shared" si="100"/>
        <v>0</v>
      </c>
      <c r="DB190" s="454">
        <f t="shared" si="101"/>
        <v>0</v>
      </c>
      <c r="DC190" s="453">
        <f t="shared" si="102"/>
        <v>200</v>
      </c>
      <c r="DD190" s="453">
        <f t="shared" si="104"/>
        <v>0</v>
      </c>
      <c r="DE190" s="454">
        <f t="shared" si="105"/>
        <v>0</v>
      </c>
      <c r="DF190" s="455">
        <f t="shared" si="97"/>
        <v>5.2983173665480363</v>
      </c>
      <c r="DG190" s="456">
        <f t="shared" si="103"/>
        <v>0</v>
      </c>
      <c r="DH190" s="454">
        <f t="shared" si="106"/>
        <v>0</v>
      </c>
    </row>
    <row r="191" spans="2:112" outlineLevel="1" x14ac:dyDescent="0.3">
      <c r="B191" s="154">
        <v>13</v>
      </c>
      <c r="C191" s="242" t="s">
        <v>361</v>
      </c>
      <c r="D191" s="143" t="s">
        <v>443</v>
      </c>
      <c r="E191" s="506">
        <v>200</v>
      </c>
      <c r="F191" s="506">
        <v>200</v>
      </c>
      <c r="G191" s="506">
        <v>200</v>
      </c>
      <c r="H191" s="506">
        <v>200</v>
      </c>
      <c r="I191" s="506">
        <v>200</v>
      </c>
      <c r="J191" s="506">
        <v>200</v>
      </c>
      <c r="K191" s="506">
        <v>200</v>
      </c>
      <c r="L191" s="506">
        <v>200</v>
      </c>
      <c r="M191" s="506">
        <v>200</v>
      </c>
      <c r="N191" s="506">
        <v>200</v>
      </c>
      <c r="O191" s="506">
        <v>200</v>
      </c>
      <c r="P191" s="506">
        <v>200</v>
      </c>
      <c r="Q191" s="506">
        <v>200</v>
      </c>
      <c r="R191" s="506">
        <v>200</v>
      </c>
      <c r="S191" s="506">
        <v>200</v>
      </c>
      <c r="T191" s="506">
        <v>200</v>
      </c>
      <c r="U191" s="506">
        <v>200</v>
      </c>
      <c r="V191" s="506">
        <v>200</v>
      </c>
      <c r="W191" s="506">
        <v>200</v>
      </c>
      <c r="X191" s="506">
        <v>200</v>
      </c>
      <c r="Y191" s="506">
        <v>200</v>
      </c>
      <c r="Z191" s="506">
        <v>200</v>
      </c>
      <c r="AA191" s="506">
        <v>200</v>
      </c>
      <c r="AB191" s="506">
        <v>200</v>
      </c>
      <c r="AC191" s="506">
        <v>200</v>
      </c>
      <c r="AD191" s="506">
        <v>200</v>
      </c>
      <c r="AE191" s="506">
        <v>200</v>
      </c>
      <c r="AF191" s="506">
        <v>200</v>
      </c>
      <c r="AG191" s="506">
        <v>200</v>
      </c>
      <c r="AH191" s="506">
        <v>200</v>
      </c>
      <c r="AI191" s="506">
        <v>200</v>
      </c>
      <c r="AJ191" s="506">
        <v>200</v>
      </c>
      <c r="AK191" s="506">
        <v>200</v>
      </c>
      <c r="AL191" s="294">
        <v>200</v>
      </c>
      <c r="AM191" s="294">
        <v>200</v>
      </c>
      <c r="AN191" s="294">
        <v>200</v>
      </c>
      <c r="AO191" s="294">
        <v>200</v>
      </c>
      <c r="AP191" s="294">
        <v>200</v>
      </c>
      <c r="AQ191" s="294">
        <v>200</v>
      </c>
      <c r="AR191" s="294">
        <v>200</v>
      </c>
      <c r="AS191" s="294">
        <v>200</v>
      </c>
      <c r="AT191" s="294">
        <v>200</v>
      </c>
      <c r="AU191" s="294">
        <v>200</v>
      </c>
      <c r="AV191" s="294">
        <v>200</v>
      </c>
      <c r="AW191" s="294">
        <v>200</v>
      </c>
      <c r="AX191" s="294">
        <v>200</v>
      </c>
      <c r="AY191" s="294">
        <v>200</v>
      </c>
      <c r="AZ191" s="294">
        <v>200</v>
      </c>
      <c r="BA191" s="294">
        <v>200</v>
      </c>
      <c r="BB191" s="294">
        <v>200</v>
      </c>
      <c r="BC191" s="294">
        <v>200</v>
      </c>
      <c r="BD191" s="294">
        <v>200</v>
      </c>
      <c r="BE191" s="294">
        <v>200</v>
      </c>
      <c r="BF191" s="294">
        <v>200</v>
      </c>
      <c r="BG191" s="294">
        <v>200</v>
      </c>
      <c r="BH191" s="294">
        <v>200</v>
      </c>
      <c r="BI191" s="294">
        <v>200</v>
      </c>
      <c r="BJ191" s="294">
        <v>200</v>
      </c>
      <c r="BK191" s="294">
        <v>200</v>
      </c>
      <c r="BL191" s="294">
        <v>200</v>
      </c>
      <c r="BM191" s="294">
        <v>200</v>
      </c>
      <c r="BN191" s="294">
        <v>200</v>
      </c>
      <c r="BO191" s="294">
        <v>200</v>
      </c>
      <c r="BP191" s="294">
        <v>200</v>
      </c>
      <c r="BQ191" s="294">
        <v>200</v>
      </c>
      <c r="BR191" s="294">
        <v>200</v>
      </c>
      <c r="BS191" s="294">
        <v>200</v>
      </c>
      <c r="BT191" s="294">
        <v>200</v>
      </c>
      <c r="BU191" s="294">
        <v>200</v>
      </c>
      <c r="BV191" s="294">
        <v>200</v>
      </c>
      <c r="BW191" s="294">
        <v>200</v>
      </c>
      <c r="BX191" s="294">
        <v>200</v>
      </c>
      <c r="BY191" s="294">
        <v>200</v>
      </c>
      <c r="BZ191" s="294">
        <v>200</v>
      </c>
      <c r="CA191" s="294">
        <v>200</v>
      </c>
      <c r="CB191" s="294">
        <v>200</v>
      </c>
      <c r="CC191" s="294">
        <v>200</v>
      </c>
      <c r="CD191" s="294">
        <v>200</v>
      </c>
      <c r="CE191" s="294">
        <v>200</v>
      </c>
      <c r="CF191" s="294">
        <v>200</v>
      </c>
      <c r="CG191" s="294">
        <v>200</v>
      </c>
      <c r="CH191" s="294">
        <v>200</v>
      </c>
      <c r="CI191" s="294">
        <v>200</v>
      </c>
      <c r="CJ191" s="294">
        <v>200</v>
      </c>
      <c r="CK191" s="294">
        <v>200</v>
      </c>
      <c r="CL191" s="294">
        <v>200</v>
      </c>
      <c r="CM191" s="294">
        <v>200</v>
      </c>
      <c r="CN191" s="294">
        <v>200</v>
      </c>
      <c r="CO191" s="294">
        <v>200</v>
      </c>
      <c r="CP191" s="294">
        <v>200</v>
      </c>
      <c r="CQ191" s="294">
        <v>200</v>
      </c>
      <c r="CR191" s="294">
        <v>200</v>
      </c>
      <c r="CS191" s="294">
        <v>200</v>
      </c>
      <c r="CT191" s="294">
        <v>200</v>
      </c>
      <c r="CU191" s="294">
        <v>200</v>
      </c>
      <c r="CV191" s="294">
        <v>200</v>
      </c>
      <c r="CX191" s="242" t="s">
        <v>1722</v>
      </c>
      <c r="CY191" s="242" t="str">
        <f t="shared" si="98"/>
        <v>-</v>
      </c>
      <c r="CZ191" s="453">
        <f t="shared" si="99"/>
        <v>200</v>
      </c>
      <c r="DA191" s="453">
        <f t="shared" si="100"/>
        <v>0</v>
      </c>
      <c r="DB191" s="454">
        <f t="shared" si="101"/>
        <v>0</v>
      </c>
      <c r="DC191" s="453">
        <f t="shared" si="102"/>
        <v>200</v>
      </c>
      <c r="DD191" s="453">
        <f t="shared" si="104"/>
        <v>0</v>
      </c>
      <c r="DE191" s="454">
        <f t="shared" si="105"/>
        <v>0</v>
      </c>
      <c r="DF191" s="455">
        <f t="shared" si="97"/>
        <v>5.2983173665480363</v>
      </c>
      <c r="DG191" s="456">
        <f t="shared" si="103"/>
        <v>0</v>
      </c>
      <c r="DH191" s="454">
        <f t="shared" si="106"/>
        <v>0</v>
      </c>
    </row>
    <row r="192" spans="2:112" outlineLevel="1" x14ac:dyDescent="0.3">
      <c r="B192" s="154">
        <v>14</v>
      </c>
      <c r="C192" s="242" t="s">
        <v>183</v>
      </c>
      <c r="D192" s="143" t="s">
        <v>443</v>
      </c>
      <c r="E192" s="506">
        <v>200</v>
      </c>
      <c r="F192" s="506">
        <v>200</v>
      </c>
      <c r="G192" s="506">
        <v>200</v>
      </c>
      <c r="H192" s="506">
        <v>200</v>
      </c>
      <c r="I192" s="506">
        <v>200</v>
      </c>
      <c r="J192" s="506">
        <v>200</v>
      </c>
      <c r="K192" s="506">
        <v>200</v>
      </c>
      <c r="L192" s="506">
        <v>200</v>
      </c>
      <c r="M192" s="506">
        <v>200</v>
      </c>
      <c r="N192" s="506">
        <v>200</v>
      </c>
      <c r="O192" s="506">
        <v>200</v>
      </c>
      <c r="P192" s="506">
        <v>200</v>
      </c>
      <c r="Q192" s="506">
        <v>200</v>
      </c>
      <c r="R192" s="506">
        <v>200</v>
      </c>
      <c r="S192" s="506">
        <v>200</v>
      </c>
      <c r="T192" s="506">
        <v>200</v>
      </c>
      <c r="U192" s="506">
        <v>200</v>
      </c>
      <c r="V192" s="506">
        <v>200</v>
      </c>
      <c r="W192" s="506">
        <v>200</v>
      </c>
      <c r="X192" s="506">
        <v>200</v>
      </c>
      <c r="Y192" s="506">
        <v>200</v>
      </c>
      <c r="Z192" s="506">
        <v>200</v>
      </c>
      <c r="AA192" s="506">
        <v>200</v>
      </c>
      <c r="AB192" s="506">
        <v>200</v>
      </c>
      <c r="AC192" s="506">
        <v>200</v>
      </c>
      <c r="AD192" s="506">
        <v>200</v>
      </c>
      <c r="AE192" s="506">
        <v>200</v>
      </c>
      <c r="AF192" s="506">
        <v>200</v>
      </c>
      <c r="AG192" s="506">
        <v>200</v>
      </c>
      <c r="AH192" s="506">
        <v>200</v>
      </c>
      <c r="AI192" s="506">
        <v>200</v>
      </c>
      <c r="AJ192" s="506">
        <v>200</v>
      </c>
      <c r="AK192" s="506">
        <v>200</v>
      </c>
      <c r="AL192" s="294">
        <v>200</v>
      </c>
      <c r="AM192" s="294">
        <v>200</v>
      </c>
      <c r="AN192" s="294">
        <v>200</v>
      </c>
      <c r="AO192" s="294">
        <v>200</v>
      </c>
      <c r="AP192" s="294">
        <v>200</v>
      </c>
      <c r="AQ192" s="294">
        <v>200</v>
      </c>
      <c r="AR192" s="294">
        <v>200</v>
      </c>
      <c r="AS192" s="294">
        <v>200</v>
      </c>
      <c r="AT192" s="294">
        <v>200</v>
      </c>
      <c r="AU192" s="294">
        <v>200</v>
      </c>
      <c r="AV192" s="294">
        <v>200</v>
      </c>
      <c r="AW192" s="294">
        <v>200</v>
      </c>
      <c r="AX192" s="294">
        <v>200</v>
      </c>
      <c r="AY192" s="294">
        <v>200</v>
      </c>
      <c r="AZ192" s="294">
        <v>200</v>
      </c>
      <c r="BA192" s="294">
        <v>200</v>
      </c>
      <c r="BB192" s="294">
        <v>200</v>
      </c>
      <c r="BC192" s="294">
        <v>200</v>
      </c>
      <c r="BD192" s="294">
        <v>200</v>
      </c>
      <c r="BE192" s="294">
        <v>200</v>
      </c>
      <c r="BF192" s="294">
        <v>200</v>
      </c>
      <c r="BG192" s="294">
        <v>200</v>
      </c>
      <c r="BH192" s="294">
        <v>200</v>
      </c>
      <c r="BI192" s="294">
        <v>200</v>
      </c>
      <c r="BJ192" s="294">
        <v>200</v>
      </c>
      <c r="BK192" s="294">
        <v>200</v>
      </c>
      <c r="BL192" s="294">
        <v>200</v>
      </c>
      <c r="BM192" s="294">
        <v>200</v>
      </c>
      <c r="BN192" s="294">
        <v>200</v>
      </c>
      <c r="BO192" s="294">
        <v>200</v>
      </c>
      <c r="BP192" s="294">
        <v>200</v>
      </c>
      <c r="BQ192" s="294">
        <v>200</v>
      </c>
      <c r="BR192" s="294">
        <v>200</v>
      </c>
      <c r="BS192" s="294">
        <v>200</v>
      </c>
      <c r="BT192" s="294">
        <v>200</v>
      </c>
      <c r="BU192" s="294">
        <v>200</v>
      </c>
      <c r="BV192" s="294">
        <v>200</v>
      </c>
      <c r="BW192" s="294">
        <v>200</v>
      </c>
      <c r="BX192" s="294">
        <v>200</v>
      </c>
      <c r="BY192" s="294">
        <v>200</v>
      </c>
      <c r="BZ192" s="294">
        <v>200</v>
      </c>
      <c r="CA192" s="294">
        <v>200</v>
      </c>
      <c r="CB192" s="294">
        <v>200</v>
      </c>
      <c r="CC192" s="294">
        <v>200</v>
      </c>
      <c r="CD192" s="294">
        <v>200</v>
      </c>
      <c r="CE192" s="294">
        <v>200</v>
      </c>
      <c r="CF192" s="294">
        <v>200</v>
      </c>
      <c r="CG192" s="294">
        <v>200</v>
      </c>
      <c r="CH192" s="294">
        <v>200</v>
      </c>
      <c r="CI192" s="294">
        <v>200</v>
      </c>
      <c r="CJ192" s="294">
        <v>200</v>
      </c>
      <c r="CK192" s="294">
        <v>200</v>
      </c>
      <c r="CL192" s="294">
        <v>200</v>
      </c>
      <c r="CM192" s="294">
        <v>200</v>
      </c>
      <c r="CN192" s="294">
        <v>200</v>
      </c>
      <c r="CO192" s="294">
        <v>200</v>
      </c>
      <c r="CP192" s="294">
        <v>200</v>
      </c>
      <c r="CQ192" s="294">
        <v>200</v>
      </c>
      <c r="CR192" s="294">
        <v>200</v>
      </c>
      <c r="CS192" s="294">
        <v>200</v>
      </c>
      <c r="CT192" s="294">
        <v>200</v>
      </c>
      <c r="CU192" s="294">
        <v>200</v>
      </c>
      <c r="CV192" s="294">
        <v>200</v>
      </c>
      <c r="CX192" s="242" t="s">
        <v>1722</v>
      </c>
      <c r="CY192" s="242" t="str">
        <f t="shared" si="98"/>
        <v>-</v>
      </c>
      <c r="CZ192" s="453">
        <f t="shared" si="99"/>
        <v>200</v>
      </c>
      <c r="DA192" s="453">
        <f t="shared" si="100"/>
        <v>0</v>
      </c>
      <c r="DB192" s="454">
        <f t="shared" si="101"/>
        <v>0</v>
      </c>
      <c r="DC192" s="453">
        <f t="shared" si="102"/>
        <v>200</v>
      </c>
      <c r="DD192" s="453">
        <f t="shared" si="104"/>
        <v>0</v>
      </c>
      <c r="DE192" s="454">
        <f t="shared" si="105"/>
        <v>0</v>
      </c>
      <c r="DF192" s="455">
        <f t="shared" si="97"/>
        <v>5.2983173665480363</v>
      </c>
      <c r="DG192" s="456">
        <f t="shared" si="103"/>
        <v>0</v>
      </c>
      <c r="DH192" s="454">
        <f t="shared" si="106"/>
        <v>0</v>
      </c>
    </row>
    <row r="193" spans="2:112" outlineLevel="1" x14ac:dyDescent="0.3">
      <c r="B193" s="154">
        <v>15</v>
      </c>
      <c r="C193" s="242" t="s">
        <v>184</v>
      </c>
      <c r="D193" s="143" t="s">
        <v>443</v>
      </c>
      <c r="E193" s="506">
        <v>200</v>
      </c>
      <c r="F193" s="506">
        <v>200</v>
      </c>
      <c r="G193" s="506">
        <v>200</v>
      </c>
      <c r="H193" s="506">
        <v>200</v>
      </c>
      <c r="I193" s="506">
        <v>200</v>
      </c>
      <c r="J193" s="506">
        <v>200</v>
      </c>
      <c r="K193" s="506">
        <v>200</v>
      </c>
      <c r="L193" s="506">
        <v>200</v>
      </c>
      <c r="M193" s="506">
        <v>200</v>
      </c>
      <c r="N193" s="506">
        <v>200</v>
      </c>
      <c r="O193" s="506">
        <v>200</v>
      </c>
      <c r="P193" s="506">
        <v>200</v>
      </c>
      <c r="Q193" s="506">
        <v>200</v>
      </c>
      <c r="R193" s="506">
        <v>200</v>
      </c>
      <c r="S193" s="506">
        <v>200</v>
      </c>
      <c r="T193" s="506">
        <v>200</v>
      </c>
      <c r="U193" s="506">
        <v>200</v>
      </c>
      <c r="V193" s="506">
        <v>200</v>
      </c>
      <c r="W193" s="506">
        <v>200</v>
      </c>
      <c r="X193" s="506">
        <v>200</v>
      </c>
      <c r="Y193" s="506">
        <v>200</v>
      </c>
      <c r="Z193" s="506">
        <v>200</v>
      </c>
      <c r="AA193" s="506">
        <v>200</v>
      </c>
      <c r="AB193" s="506">
        <v>200</v>
      </c>
      <c r="AC193" s="506">
        <v>200</v>
      </c>
      <c r="AD193" s="506">
        <v>200</v>
      </c>
      <c r="AE193" s="506">
        <v>200</v>
      </c>
      <c r="AF193" s="506">
        <v>200</v>
      </c>
      <c r="AG193" s="506">
        <v>200</v>
      </c>
      <c r="AH193" s="506">
        <v>200</v>
      </c>
      <c r="AI193" s="506">
        <v>200</v>
      </c>
      <c r="AJ193" s="506">
        <v>200</v>
      </c>
      <c r="AK193" s="506">
        <v>200</v>
      </c>
      <c r="AL193" s="294">
        <v>200</v>
      </c>
      <c r="AM193" s="294">
        <v>200</v>
      </c>
      <c r="AN193" s="294">
        <v>200</v>
      </c>
      <c r="AO193" s="294">
        <v>200</v>
      </c>
      <c r="AP193" s="294">
        <v>200</v>
      </c>
      <c r="AQ193" s="294">
        <v>200</v>
      </c>
      <c r="AR193" s="294">
        <v>200</v>
      </c>
      <c r="AS193" s="294">
        <v>200</v>
      </c>
      <c r="AT193" s="294">
        <v>200</v>
      </c>
      <c r="AU193" s="294">
        <v>200</v>
      </c>
      <c r="AV193" s="294">
        <v>200</v>
      </c>
      <c r="AW193" s="294">
        <v>200</v>
      </c>
      <c r="AX193" s="294">
        <v>200</v>
      </c>
      <c r="AY193" s="294">
        <v>200</v>
      </c>
      <c r="AZ193" s="294">
        <v>200</v>
      </c>
      <c r="BA193" s="294">
        <v>200</v>
      </c>
      <c r="BB193" s="294">
        <v>200</v>
      </c>
      <c r="BC193" s="294">
        <v>200</v>
      </c>
      <c r="BD193" s="294">
        <v>200</v>
      </c>
      <c r="BE193" s="294">
        <v>200</v>
      </c>
      <c r="BF193" s="294">
        <v>200</v>
      </c>
      <c r="BG193" s="294">
        <v>200</v>
      </c>
      <c r="BH193" s="294">
        <v>200</v>
      </c>
      <c r="BI193" s="294">
        <v>200</v>
      </c>
      <c r="BJ193" s="294">
        <v>200</v>
      </c>
      <c r="BK193" s="294">
        <v>200</v>
      </c>
      <c r="BL193" s="294">
        <v>200</v>
      </c>
      <c r="BM193" s="294">
        <v>200</v>
      </c>
      <c r="BN193" s="294">
        <v>200</v>
      </c>
      <c r="BO193" s="294">
        <v>200</v>
      </c>
      <c r="BP193" s="294">
        <v>200</v>
      </c>
      <c r="BQ193" s="294">
        <v>200</v>
      </c>
      <c r="BR193" s="294">
        <v>200</v>
      </c>
      <c r="BS193" s="294">
        <v>200</v>
      </c>
      <c r="BT193" s="294">
        <v>200</v>
      </c>
      <c r="BU193" s="294">
        <v>200</v>
      </c>
      <c r="BV193" s="294">
        <v>200</v>
      </c>
      <c r="BW193" s="294">
        <v>200</v>
      </c>
      <c r="BX193" s="294">
        <v>200</v>
      </c>
      <c r="BY193" s="294">
        <v>200</v>
      </c>
      <c r="BZ193" s="294">
        <v>200</v>
      </c>
      <c r="CA193" s="294">
        <v>200</v>
      </c>
      <c r="CB193" s="294">
        <v>200</v>
      </c>
      <c r="CC193" s="294">
        <v>200</v>
      </c>
      <c r="CD193" s="294">
        <v>200</v>
      </c>
      <c r="CE193" s="294">
        <v>200</v>
      </c>
      <c r="CF193" s="294">
        <v>200</v>
      </c>
      <c r="CG193" s="294">
        <v>200</v>
      </c>
      <c r="CH193" s="294">
        <v>200</v>
      </c>
      <c r="CI193" s="294">
        <v>200</v>
      </c>
      <c r="CJ193" s="294">
        <v>200</v>
      </c>
      <c r="CK193" s="294">
        <v>200</v>
      </c>
      <c r="CL193" s="294">
        <v>200</v>
      </c>
      <c r="CM193" s="294">
        <v>200</v>
      </c>
      <c r="CN193" s="294">
        <v>200</v>
      </c>
      <c r="CO193" s="294">
        <v>200</v>
      </c>
      <c r="CP193" s="294">
        <v>200</v>
      </c>
      <c r="CQ193" s="294">
        <v>200</v>
      </c>
      <c r="CR193" s="294">
        <v>200</v>
      </c>
      <c r="CS193" s="294">
        <v>200</v>
      </c>
      <c r="CT193" s="294">
        <v>200</v>
      </c>
      <c r="CU193" s="294">
        <v>200</v>
      </c>
      <c r="CV193" s="294">
        <v>200</v>
      </c>
      <c r="CX193" s="242" t="s">
        <v>1722</v>
      </c>
      <c r="CY193" s="242" t="str">
        <f t="shared" si="98"/>
        <v>-</v>
      </c>
      <c r="CZ193" s="453">
        <f t="shared" si="99"/>
        <v>200</v>
      </c>
      <c r="DA193" s="453">
        <f t="shared" si="100"/>
        <v>0</v>
      </c>
      <c r="DB193" s="454">
        <f t="shared" si="101"/>
        <v>0</v>
      </c>
      <c r="DC193" s="453">
        <f t="shared" si="102"/>
        <v>200</v>
      </c>
      <c r="DD193" s="453">
        <f t="shared" si="104"/>
        <v>0</v>
      </c>
      <c r="DE193" s="454">
        <f t="shared" si="105"/>
        <v>0</v>
      </c>
      <c r="DF193" s="455">
        <f t="shared" si="97"/>
        <v>5.2983173665480363</v>
      </c>
      <c r="DG193" s="456">
        <f t="shared" si="103"/>
        <v>0</v>
      </c>
      <c r="DH193" s="454">
        <f t="shared" si="106"/>
        <v>0</v>
      </c>
    </row>
    <row r="194" spans="2:112" outlineLevel="1" x14ac:dyDescent="0.3">
      <c r="B194" s="154">
        <v>16</v>
      </c>
      <c r="C194" s="242" t="s">
        <v>185</v>
      </c>
      <c r="D194" s="143" t="s">
        <v>443</v>
      </c>
      <c r="E194" s="506">
        <v>200</v>
      </c>
      <c r="F194" s="506">
        <v>200</v>
      </c>
      <c r="G194" s="506">
        <v>200</v>
      </c>
      <c r="H194" s="506">
        <v>200</v>
      </c>
      <c r="I194" s="506">
        <v>200</v>
      </c>
      <c r="J194" s="506">
        <v>200</v>
      </c>
      <c r="K194" s="506">
        <v>200</v>
      </c>
      <c r="L194" s="506">
        <v>200</v>
      </c>
      <c r="M194" s="506">
        <v>200</v>
      </c>
      <c r="N194" s="506">
        <v>200</v>
      </c>
      <c r="O194" s="506">
        <v>200</v>
      </c>
      <c r="P194" s="506">
        <v>200</v>
      </c>
      <c r="Q194" s="506">
        <v>200</v>
      </c>
      <c r="R194" s="506">
        <v>200</v>
      </c>
      <c r="S194" s="506">
        <v>200</v>
      </c>
      <c r="T194" s="506">
        <v>200</v>
      </c>
      <c r="U194" s="506">
        <v>200</v>
      </c>
      <c r="V194" s="506">
        <v>200</v>
      </c>
      <c r="W194" s="506">
        <v>200</v>
      </c>
      <c r="X194" s="506">
        <v>200</v>
      </c>
      <c r="Y194" s="506">
        <v>200</v>
      </c>
      <c r="Z194" s="506">
        <v>200</v>
      </c>
      <c r="AA194" s="506">
        <v>200</v>
      </c>
      <c r="AB194" s="506">
        <v>200</v>
      </c>
      <c r="AC194" s="506">
        <v>200</v>
      </c>
      <c r="AD194" s="506">
        <v>200</v>
      </c>
      <c r="AE194" s="506">
        <v>200</v>
      </c>
      <c r="AF194" s="506">
        <v>200</v>
      </c>
      <c r="AG194" s="506">
        <v>200</v>
      </c>
      <c r="AH194" s="506">
        <v>200</v>
      </c>
      <c r="AI194" s="506">
        <v>200</v>
      </c>
      <c r="AJ194" s="506">
        <v>200</v>
      </c>
      <c r="AK194" s="506">
        <v>200</v>
      </c>
      <c r="AL194" s="294">
        <v>200</v>
      </c>
      <c r="AM194" s="294">
        <v>200</v>
      </c>
      <c r="AN194" s="294">
        <v>200</v>
      </c>
      <c r="AO194" s="294">
        <v>200</v>
      </c>
      <c r="AP194" s="294">
        <v>200</v>
      </c>
      <c r="AQ194" s="294">
        <v>200</v>
      </c>
      <c r="AR194" s="294">
        <v>200</v>
      </c>
      <c r="AS194" s="294">
        <v>200</v>
      </c>
      <c r="AT194" s="294">
        <v>200</v>
      </c>
      <c r="AU194" s="294">
        <v>200</v>
      </c>
      <c r="AV194" s="294">
        <v>200</v>
      </c>
      <c r="AW194" s="294">
        <v>200</v>
      </c>
      <c r="AX194" s="294">
        <v>200</v>
      </c>
      <c r="AY194" s="294">
        <v>200</v>
      </c>
      <c r="AZ194" s="294">
        <v>200</v>
      </c>
      <c r="BA194" s="294">
        <v>200</v>
      </c>
      <c r="BB194" s="294">
        <v>200</v>
      </c>
      <c r="BC194" s="294">
        <v>200</v>
      </c>
      <c r="BD194" s="294">
        <v>200</v>
      </c>
      <c r="BE194" s="294">
        <v>200</v>
      </c>
      <c r="BF194" s="294">
        <v>200</v>
      </c>
      <c r="BG194" s="294">
        <v>200</v>
      </c>
      <c r="BH194" s="294">
        <v>200</v>
      </c>
      <c r="BI194" s="294">
        <v>200</v>
      </c>
      <c r="BJ194" s="294">
        <v>200</v>
      </c>
      <c r="BK194" s="294">
        <v>200</v>
      </c>
      <c r="BL194" s="294">
        <v>200</v>
      </c>
      <c r="BM194" s="294">
        <v>200</v>
      </c>
      <c r="BN194" s="294">
        <v>200</v>
      </c>
      <c r="BO194" s="294">
        <v>200</v>
      </c>
      <c r="BP194" s="294">
        <v>200</v>
      </c>
      <c r="BQ194" s="294">
        <v>200</v>
      </c>
      <c r="BR194" s="294">
        <v>200</v>
      </c>
      <c r="BS194" s="294">
        <v>200</v>
      </c>
      <c r="BT194" s="294">
        <v>200</v>
      </c>
      <c r="BU194" s="294">
        <v>200</v>
      </c>
      <c r="BV194" s="294">
        <v>200</v>
      </c>
      <c r="BW194" s="294">
        <v>200</v>
      </c>
      <c r="BX194" s="294">
        <v>200</v>
      </c>
      <c r="BY194" s="294">
        <v>200</v>
      </c>
      <c r="BZ194" s="294">
        <v>200</v>
      </c>
      <c r="CA194" s="294">
        <v>200</v>
      </c>
      <c r="CB194" s="294">
        <v>200</v>
      </c>
      <c r="CC194" s="294">
        <v>200</v>
      </c>
      <c r="CD194" s="294">
        <v>200</v>
      </c>
      <c r="CE194" s="294">
        <v>200</v>
      </c>
      <c r="CF194" s="294">
        <v>200</v>
      </c>
      <c r="CG194" s="294">
        <v>200</v>
      </c>
      <c r="CH194" s="294">
        <v>200</v>
      </c>
      <c r="CI194" s="294">
        <v>200</v>
      </c>
      <c r="CJ194" s="294">
        <v>200</v>
      </c>
      <c r="CK194" s="294">
        <v>200</v>
      </c>
      <c r="CL194" s="294">
        <v>200</v>
      </c>
      <c r="CM194" s="294">
        <v>200</v>
      </c>
      <c r="CN194" s="294">
        <v>200</v>
      </c>
      <c r="CO194" s="294">
        <v>200</v>
      </c>
      <c r="CP194" s="294">
        <v>200</v>
      </c>
      <c r="CQ194" s="294">
        <v>200</v>
      </c>
      <c r="CR194" s="294">
        <v>200</v>
      </c>
      <c r="CS194" s="294">
        <v>200</v>
      </c>
      <c r="CT194" s="294">
        <v>200</v>
      </c>
      <c r="CU194" s="294">
        <v>200</v>
      </c>
      <c r="CV194" s="294">
        <v>200</v>
      </c>
      <c r="CX194" s="242" t="s">
        <v>1722</v>
      </c>
      <c r="CY194" s="242" t="str">
        <f t="shared" si="98"/>
        <v>-</v>
      </c>
      <c r="CZ194" s="453">
        <f t="shared" si="99"/>
        <v>200</v>
      </c>
      <c r="DA194" s="453">
        <f t="shared" si="100"/>
        <v>0</v>
      </c>
      <c r="DB194" s="454">
        <f t="shared" si="101"/>
        <v>0</v>
      </c>
      <c r="DC194" s="453">
        <f t="shared" si="102"/>
        <v>200</v>
      </c>
      <c r="DD194" s="453">
        <f t="shared" si="104"/>
        <v>0</v>
      </c>
      <c r="DE194" s="454">
        <f t="shared" si="105"/>
        <v>0</v>
      </c>
      <c r="DF194" s="455">
        <f t="shared" si="97"/>
        <v>5.2983173665480363</v>
      </c>
      <c r="DG194" s="456">
        <f t="shared" si="103"/>
        <v>0</v>
      </c>
      <c r="DH194" s="454">
        <f t="shared" si="106"/>
        <v>0</v>
      </c>
    </row>
    <row r="195" spans="2:112" outlineLevel="1" x14ac:dyDescent="0.3">
      <c r="B195" s="154">
        <v>17</v>
      </c>
      <c r="C195" s="242" t="s">
        <v>186</v>
      </c>
      <c r="D195" s="143" t="s">
        <v>443</v>
      </c>
      <c r="E195" s="506">
        <v>200</v>
      </c>
      <c r="F195" s="506">
        <v>200</v>
      </c>
      <c r="G195" s="506">
        <v>200</v>
      </c>
      <c r="H195" s="506">
        <v>200</v>
      </c>
      <c r="I195" s="506">
        <v>200</v>
      </c>
      <c r="J195" s="506">
        <v>200</v>
      </c>
      <c r="K195" s="506">
        <v>200</v>
      </c>
      <c r="L195" s="506">
        <v>200</v>
      </c>
      <c r="M195" s="506">
        <v>200</v>
      </c>
      <c r="N195" s="506">
        <v>200</v>
      </c>
      <c r="O195" s="506">
        <v>200</v>
      </c>
      <c r="P195" s="506">
        <v>200</v>
      </c>
      <c r="Q195" s="506">
        <v>200</v>
      </c>
      <c r="R195" s="506">
        <v>200</v>
      </c>
      <c r="S195" s="506">
        <v>200</v>
      </c>
      <c r="T195" s="506">
        <v>200</v>
      </c>
      <c r="U195" s="506">
        <v>200</v>
      </c>
      <c r="V195" s="506">
        <v>200</v>
      </c>
      <c r="W195" s="506">
        <v>200</v>
      </c>
      <c r="X195" s="506">
        <v>200</v>
      </c>
      <c r="Y195" s="506">
        <v>200</v>
      </c>
      <c r="Z195" s="506">
        <v>200</v>
      </c>
      <c r="AA195" s="506">
        <v>200</v>
      </c>
      <c r="AB195" s="506">
        <v>200</v>
      </c>
      <c r="AC195" s="506">
        <v>200</v>
      </c>
      <c r="AD195" s="506">
        <v>200</v>
      </c>
      <c r="AE195" s="506">
        <v>200</v>
      </c>
      <c r="AF195" s="506">
        <v>200</v>
      </c>
      <c r="AG195" s="506">
        <v>200</v>
      </c>
      <c r="AH195" s="506">
        <v>200</v>
      </c>
      <c r="AI195" s="506">
        <v>200</v>
      </c>
      <c r="AJ195" s="506">
        <v>200</v>
      </c>
      <c r="AK195" s="506">
        <v>200</v>
      </c>
      <c r="AL195" s="294">
        <v>200</v>
      </c>
      <c r="AM195" s="294">
        <v>200</v>
      </c>
      <c r="AN195" s="294">
        <v>200</v>
      </c>
      <c r="AO195" s="294">
        <v>200</v>
      </c>
      <c r="AP195" s="294">
        <v>200</v>
      </c>
      <c r="AQ195" s="294">
        <v>200</v>
      </c>
      <c r="AR195" s="294">
        <v>200</v>
      </c>
      <c r="AS195" s="294">
        <v>200</v>
      </c>
      <c r="AT195" s="294">
        <v>200</v>
      </c>
      <c r="AU195" s="294">
        <v>200</v>
      </c>
      <c r="AV195" s="294">
        <v>200</v>
      </c>
      <c r="AW195" s="294">
        <v>200</v>
      </c>
      <c r="AX195" s="294">
        <v>200</v>
      </c>
      <c r="AY195" s="294">
        <v>200</v>
      </c>
      <c r="AZ195" s="294">
        <v>200</v>
      </c>
      <c r="BA195" s="294">
        <v>200</v>
      </c>
      <c r="BB195" s="294">
        <v>200</v>
      </c>
      <c r="BC195" s="294">
        <v>200</v>
      </c>
      <c r="BD195" s="294">
        <v>200</v>
      </c>
      <c r="BE195" s="294">
        <v>200</v>
      </c>
      <c r="BF195" s="294">
        <v>200</v>
      </c>
      <c r="BG195" s="294">
        <v>200</v>
      </c>
      <c r="BH195" s="294">
        <v>200</v>
      </c>
      <c r="BI195" s="294">
        <v>200</v>
      </c>
      <c r="BJ195" s="294">
        <v>200</v>
      </c>
      <c r="BK195" s="294">
        <v>200</v>
      </c>
      <c r="BL195" s="294">
        <v>200</v>
      </c>
      <c r="BM195" s="294">
        <v>200</v>
      </c>
      <c r="BN195" s="294">
        <v>200</v>
      </c>
      <c r="BO195" s="294">
        <v>200</v>
      </c>
      <c r="BP195" s="294">
        <v>200</v>
      </c>
      <c r="BQ195" s="294">
        <v>200</v>
      </c>
      <c r="BR195" s="294">
        <v>200</v>
      </c>
      <c r="BS195" s="294">
        <v>200</v>
      </c>
      <c r="BT195" s="294">
        <v>200</v>
      </c>
      <c r="BU195" s="294">
        <v>200</v>
      </c>
      <c r="BV195" s="294">
        <v>200</v>
      </c>
      <c r="BW195" s="294">
        <v>200</v>
      </c>
      <c r="BX195" s="294">
        <v>200</v>
      </c>
      <c r="BY195" s="294">
        <v>200</v>
      </c>
      <c r="BZ195" s="294">
        <v>200</v>
      </c>
      <c r="CA195" s="294">
        <v>200</v>
      </c>
      <c r="CB195" s="294">
        <v>200</v>
      </c>
      <c r="CC195" s="294">
        <v>200</v>
      </c>
      <c r="CD195" s="294">
        <v>200</v>
      </c>
      <c r="CE195" s="294">
        <v>200</v>
      </c>
      <c r="CF195" s="294">
        <v>200</v>
      </c>
      <c r="CG195" s="294">
        <v>200</v>
      </c>
      <c r="CH195" s="294">
        <v>200</v>
      </c>
      <c r="CI195" s="294">
        <v>200</v>
      </c>
      <c r="CJ195" s="294">
        <v>200</v>
      </c>
      <c r="CK195" s="294">
        <v>200</v>
      </c>
      <c r="CL195" s="294">
        <v>200</v>
      </c>
      <c r="CM195" s="294">
        <v>200</v>
      </c>
      <c r="CN195" s="294">
        <v>200</v>
      </c>
      <c r="CO195" s="294">
        <v>200</v>
      </c>
      <c r="CP195" s="294">
        <v>200</v>
      </c>
      <c r="CQ195" s="294">
        <v>200</v>
      </c>
      <c r="CR195" s="294">
        <v>200</v>
      </c>
      <c r="CS195" s="294">
        <v>200</v>
      </c>
      <c r="CT195" s="294">
        <v>200</v>
      </c>
      <c r="CU195" s="294">
        <v>200</v>
      </c>
      <c r="CV195" s="294">
        <v>200</v>
      </c>
      <c r="CX195" s="242" t="s">
        <v>1722</v>
      </c>
      <c r="CY195" s="242" t="str">
        <f t="shared" si="98"/>
        <v>-</v>
      </c>
      <c r="CZ195" s="453">
        <f t="shared" si="99"/>
        <v>200</v>
      </c>
      <c r="DA195" s="453">
        <f t="shared" si="100"/>
        <v>0</v>
      </c>
      <c r="DB195" s="454">
        <f t="shared" si="101"/>
        <v>0</v>
      </c>
      <c r="DC195" s="453">
        <f t="shared" si="102"/>
        <v>200</v>
      </c>
      <c r="DD195" s="453">
        <f t="shared" si="104"/>
        <v>0</v>
      </c>
      <c r="DE195" s="454">
        <f t="shared" si="105"/>
        <v>0</v>
      </c>
      <c r="DF195" s="455">
        <f t="shared" si="97"/>
        <v>5.2983173665480363</v>
      </c>
      <c r="DG195" s="456">
        <f t="shared" si="103"/>
        <v>0</v>
      </c>
      <c r="DH195" s="454">
        <f t="shared" si="106"/>
        <v>0</v>
      </c>
    </row>
    <row r="196" spans="2:112" outlineLevel="1" x14ac:dyDescent="0.3">
      <c r="B196" s="154">
        <v>18</v>
      </c>
      <c r="C196" s="242" t="s">
        <v>187</v>
      </c>
      <c r="D196" s="143" t="s">
        <v>443</v>
      </c>
      <c r="E196" s="506">
        <v>200</v>
      </c>
      <c r="F196" s="506">
        <v>200</v>
      </c>
      <c r="G196" s="506">
        <v>200</v>
      </c>
      <c r="H196" s="506">
        <v>200</v>
      </c>
      <c r="I196" s="506">
        <v>200</v>
      </c>
      <c r="J196" s="506">
        <v>200</v>
      </c>
      <c r="K196" s="506">
        <v>200</v>
      </c>
      <c r="L196" s="506">
        <v>200</v>
      </c>
      <c r="M196" s="506">
        <v>200</v>
      </c>
      <c r="N196" s="506">
        <v>200</v>
      </c>
      <c r="O196" s="506">
        <v>200</v>
      </c>
      <c r="P196" s="506">
        <v>200</v>
      </c>
      <c r="Q196" s="506">
        <v>200</v>
      </c>
      <c r="R196" s="506">
        <v>200</v>
      </c>
      <c r="S196" s="506">
        <v>200</v>
      </c>
      <c r="T196" s="506">
        <v>200</v>
      </c>
      <c r="U196" s="506">
        <v>200</v>
      </c>
      <c r="V196" s="506">
        <v>200</v>
      </c>
      <c r="W196" s="506">
        <v>200</v>
      </c>
      <c r="X196" s="506">
        <v>200</v>
      </c>
      <c r="Y196" s="506">
        <v>200</v>
      </c>
      <c r="Z196" s="506">
        <v>200</v>
      </c>
      <c r="AA196" s="506">
        <v>200</v>
      </c>
      <c r="AB196" s="506">
        <v>200</v>
      </c>
      <c r="AC196" s="506">
        <v>200</v>
      </c>
      <c r="AD196" s="506">
        <v>200</v>
      </c>
      <c r="AE196" s="506">
        <v>200</v>
      </c>
      <c r="AF196" s="506">
        <v>200</v>
      </c>
      <c r="AG196" s="506">
        <v>200</v>
      </c>
      <c r="AH196" s="506">
        <v>200</v>
      </c>
      <c r="AI196" s="506">
        <v>200</v>
      </c>
      <c r="AJ196" s="506">
        <v>200</v>
      </c>
      <c r="AK196" s="506">
        <v>200</v>
      </c>
      <c r="AL196" s="294">
        <v>200</v>
      </c>
      <c r="AM196" s="294">
        <v>200</v>
      </c>
      <c r="AN196" s="294">
        <v>200</v>
      </c>
      <c r="AO196" s="294">
        <v>200</v>
      </c>
      <c r="AP196" s="294">
        <v>200</v>
      </c>
      <c r="AQ196" s="294">
        <v>200</v>
      </c>
      <c r="AR196" s="294">
        <v>200</v>
      </c>
      <c r="AS196" s="294">
        <v>200</v>
      </c>
      <c r="AT196" s="294">
        <v>200</v>
      </c>
      <c r="AU196" s="294">
        <v>200</v>
      </c>
      <c r="AV196" s="294">
        <v>200</v>
      </c>
      <c r="AW196" s="294">
        <v>200</v>
      </c>
      <c r="AX196" s="294">
        <v>200</v>
      </c>
      <c r="AY196" s="294">
        <v>200</v>
      </c>
      <c r="AZ196" s="294">
        <v>200</v>
      </c>
      <c r="BA196" s="294">
        <v>200</v>
      </c>
      <c r="BB196" s="294">
        <v>200</v>
      </c>
      <c r="BC196" s="294">
        <v>200</v>
      </c>
      <c r="BD196" s="294">
        <v>200</v>
      </c>
      <c r="BE196" s="294">
        <v>200</v>
      </c>
      <c r="BF196" s="294">
        <v>200</v>
      </c>
      <c r="BG196" s="294">
        <v>200</v>
      </c>
      <c r="BH196" s="294">
        <v>200</v>
      </c>
      <c r="BI196" s="294">
        <v>200</v>
      </c>
      <c r="BJ196" s="294">
        <v>200</v>
      </c>
      <c r="BK196" s="294">
        <v>200</v>
      </c>
      <c r="BL196" s="294">
        <v>200</v>
      </c>
      <c r="BM196" s="294">
        <v>200</v>
      </c>
      <c r="BN196" s="294">
        <v>200</v>
      </c>
      <c r="BO196" s="294">
        <v>200</v>
      </c>
      <c r="BP196" s="294">
        <v>200</v>
      </c>
      <c r="BQ196" s="294">
        <v>200</v>
      </c>
      <c r="BR196" s="294">
        <v>200</v>
      </c>
      <c r="BS196" s="294">
        <v>200</v>
      </c>
      <c r="BT196" s="294">
        <v>200</v>
      </c>
      <c r="BU196" s="294">
        <v>200</v>
      </c>
      <c r="BV196" s="294">
        <v>200</v>
      </c>
      <c r="BW196" s="294">
        <v>200</v>
      </c>
      <c r="BX196" s="294">
        <v>200</v>
      </c>
      <c r="BY196" s="294">
        <v>200</v>
      </c>
      <c r="BZ196" s="294">
        <v>200</v>
      </c>
      <c r="CA196" s="294">
        <v>200</v>
      </c>
      <c r="CB196" s="294">
        <v>200</v>
      </c>
      <c r="CC196" s="294">
        <v>200</v>
      </c>
      <c r="CD196" s="294">
        <v>200</v>
      </c>
      <c r="CE196" s="294">
        <v>200</v>
      </c>
      <c r="CF196" s="294">
        <v>200</v>
      </c>
      <c r="CG196" s="294">
        <v>200</v>
      </c>
      <c r="CH196" s="294">
        <v>200</v>
      </c>
      <c r="CI196" s="294">
        <v>200</v>
      </c>
      <c r="CJ196" s="294">
        <v>200</v>
      </c>
      <c r="CK196" s="294">
        <v>200</v>
      </c>
      <c r="CL196" s="294">
        <v>200</v>
      </c>
      <c r="CM196" s="294">
        <v>200</v>
      </c>
      <c r="CN196" s="294">
        <v>200</v>
      </c>
      <c r="CO196" s="294">
        <v>200</v>
      </c>
      <c r="CP196" s="294">
        <v>200</v>
      </c>
      <c r="CQ196" s="294">
        <v>200</v>
      </c>
      <c r="CR196" s="294">
        <v>200</v>
      </c>
      <c r="CS196" s="294">
        <v>200</v>
      </c>
      <c r="CT196" s="294">
        <v>200</v>
      </c>
      <c r="CU196" s="294">
        <v>200</v>
      </c>
      <c r="CV196" s="294">
        <v>200</v>
      </c>
      <c r="CX196" s="242" t="s">
        <v>1722</v>
      </c>
      <c r="CY196" s="242" t="str">
        <f t="shared" si="98"/>
        <v>-</v>
      </c>
      <c r="CZ196" s="453">
        <f t="shared" si="99"/>
        <v>200</v>
      </c>
      <c r="DA196" s="453">
        <f t="shared" si="100"/>
        <v>0</v>
      </c>
      <c r="DB196" s="454">
        <f t="shared" si="101"/>
        <v>0</v>
      </c>
      <c r="DC196" s="453">
        <f t="shared" si="102"/>
        <v>200</v>
      </c>
      <c r="DD196" s="453">
        <f t="shared" si="104"/>
        <v>0</v>
      </c>
      <c r="DE196" s="454">
        <f t="shared" si="105"/>
        <v>0</v>
      </c>
      <c r="DF196" s="455">
        <f t="shared" si="97"/>
        <v>5.2983173665480363</v>
      </c>
      <c r="DG196" s="456">
        <f t="shared" si="103"/>
        <v>0</v>
      </c>
      <c r="DH196" s="454">
        <f t="shared" si="106"/>
        <v>0</v>
      </c>
    </row>
    <row r="197" spans="2:112" outlineLevel="1" x14ac:dyDescent="0.3">
      <c r="B197" s="154">
        <v>19</v>
      </c>
      <c r="C197" s="242" t="s">
        <v>188</v>
      </c>
      <c r="D197" s="143" t="s">
        <v>443</v>
      </c>
      <c r="E197" s="506">
        <v>200</v>
      </c>
      <c r="F197" s="506">
        <v>200</v>
      </c>
      <c r="G197" s="506">
        <v>200</v>
      </c>
      <c r="H197" s="506">
        <v>200</v>
      </c>
      <c r="I197" s="506">
        <v>200</v>
      </c>
      <c r="J197" s="506">
        <v>200</v>
      </c>
      <c r="K197" s="506">
        <v>200</v>
      </c>
      <c r="L197" s="506">
        <v>200</v>
      </c>
      <c r="M197" s="506">
        <v>200</v>
      </c>
      <c r="N197" s="506">
        <v>200</v>
      </c>
      <c r="O197" s="506">
        <v>200</v>
      </c>
      <c r="P197" s="506">
        <v>200</v>
      </c>
      <c r="Q197" s="506">
        <v>200</v>
      </c>
      <c r="R197" s="506">
        <v>200</v>
      </c>
      <c r="S197" s="506">
        <v>200</v>
      </c>
      <c r="T197" s="506">
        <v>200</v>
      </c>
      <c r="U197" s="506">
        <v>200</v>
      </c>
      <c r="V197" s="506">
        <v>200</v>
      </c>
      <c r="W197" s="506">
        <v>200</v>
      </c>
      <c r="X197" s="506">
        <v>200</v>
      </c>
      <c r="Y197" s="506">
        <v>200</v>
      </c>
      <c r="Z197" s="506">
        <v>200</v>
      </c>
      <c r="AA197" s="506">
        <v>200</v>
      </c>
      <c r="AB197" s="506">
        <v>200</v>
      </c>
      <c r="AC197" s="506">
        <v>200</v>
      </c>
      <c r="AD197" s="506">
        <v>200</v>
      </c>
      <c r="AE197" s="506">
        <v>200</v>
      </c>
      <c r="AF197" s="506">
        <v>200</v>
      </c>
      <c r="AG197" s="506">
        <v>200</v>
      </c>
      <c r="AH197" s="506">
        <v>200</v>
      </c>
      <c r="AI197" s="506">
        <v>200</v>
      </c>
      <c r="AJ197" s="506">
        <v>200</v>
      </c>
      <c r="AK197" s="506">
        <v>200</v>
      </c>
      <c r="AL197" s="294">
        <v>200</v>
      </c>
      <c r="AM197" s="294">
        <v>200</v>
      </c>
      <c r="AN197" s="294">
        <v>200</v>
      </c>
      <c r="AO197" s="294">
        <v>200</v>
      </c>
      <c r="AP197" s="294">
        <v>200</v>
      </c>
      <c r="AQ197" s="294">
        <v>200</v>
      </c>
      <c r="AR197" s="294">
        <v>200</v>
      </c>
      <c r="AS197" s="294">
        <v>200</v>
      </c>
      <c r="AT197" s="294">
        <v>200</v>
      </c>
      <c r="AU197" s="294">
        <v>200</v>
      </c>
      <c r="AV197" s="294">
        <v>200</v>
      </c>
      <c r="AW197" s="294">
        <v>200</v>
      </c>
      <c r="AX197" s="294">
        <v>200</v>
      </c>
      <c r="AY197" s="294">
        <v>200</v>
      </c>
      <c r="AZ197" s="294">
        <v>200</v>
      </c>
      <c r="BA197" s="294">
        <v>200</v>
      </c>
      <c r="BB197" s="294">
        <v>200</v>
      </c>
      <c r="BC197" s="294">
        <v>200</v>
      </c>
      <c r="BD197" s="294">
        <v>200</v>
      </c>
      <c r="BE197" s="294">
        <v>200</v>
      </c>
      <c r="BF197" s="294">
        <v>200</v>
      </c>
      <c r="BG197" s="294">
        <v>200</v>
      </c>
      <c r="BH197" s="294">
        <v>200</v>
      </c>
      <c r="BI197" s="294">
        <v>200</v>
      </c>
      <c r="BJ197" s="294">
        <v>200</v>
      </c>
      <c r="BK197" s="294">
        <v>200</v>
      </c>
      <c r="BL197" s="294">
        <v>200</v>
      </c>
      <c r="BM197" s="294">
        <v>200</v>
      </c>
      <c r="BN197" s="294">
        <v>200</v>
      </c>
      <c r="BO197" s="294">
        <v>200</v>
      </c>
      <c r="BP197" s="294">
        <v>200</v>
      </c>
      <c r="BQ197" s="294">
        <v>200</v>
      </c>
      <c r="BR197" s="294">
        <v>200</v>
      </c>
      <c r="BS197" s="294">
        <v>200</v>
      </c>
      <c r="BT197" s="294">
        <v>200</v>
      </c>
      <c r="BU197" s="294">
        <v>200</v>
      </c>
      <c r="BV197" s="294">
        <v>200</v>
      </c>
      <c r="BW197" s="294">
        <v>200</v>
      </c>
      <c r="BX197" s="294">
        <v>200</v>
      </c>
      <c r="BY197" s="294">
        <v>200</v>
      </c>
      <c r="BZ197" s="294">
        <v>200</v>
      </c>
      <c r="CA197" s="294">
        <v>200</v>
      </c>
      <c r="CB197" s="294">
        <v>200</v>
      </c>
      <c r="CC197" s="294">
        <v>200</v>
      </c>
      <c r="CD197" s="294">
        <v>200</v>
      </c>
      <c r="CE197" s="294">
        <v>200</v>
      </c>
      <c r="CF197" s="294">
        <v>200</v>
      </c>
      <c r="CG197" s="294">
        <v>200</v>
      </c>
      <c r="CH197" s="294">
        <v>200</v>
      </c>
      <c r="CI197" s="294">
        <v>200</v>
      </c>
      <c r="CJ197" s="294">
        <v>200</v>
      </c>
      <c r="CK197" s="294">
        <v>200</v>
      </c>
      <c r="CL197" s="294">
        <v>200</v>
      </c>
      <c r="CM197" s="294">
        <v>200</v>
      </c>
      <c r="CN197" s="294">
        <v>200</v>
      </c>
      <c r="CO197" s="294">
        <v>200</v>
      </c>
      <c r="CP197" s="294">
        <v>200</v>
      </c>
      <c r="CQ197" s="294">
        <v>200</v>
      </c>
      <c r="CR197" s="294">
        <v>200</v>
      </c>
      <c r="CS197" s="294">
        <v>200</v>
      </c>
      <c r="CT197" s="294">
        <v>200</v>
      </c>
      <c r="CU197" s="294">
        <v>200</v>
      </c>
      <c r="CV197" s="294">
        <v>200</v>
      </c>
      <c r="CX197" s="242" t="s">
        <v>1722</v>
      </c>
      <c r="CY197" s="242" t="str">
        <f t="shared" si="98"/>
        <v>-</v>
      </c>
      <c r="CZ197" s="453">
        <f t="shared" si="99"/>
        <v>200</v>
      </c>
      <c r="DA197" s="453">
        <f t="shared" si="100"/>
        <v>0</v>
      </c>
      <c r="DB197" s="454">
        <f t="shared" si="101"/>
        <v>0</v>
      </c>
      <c r="DC197" s="453">
        <f t="shared" si="102"/>
        <v>200</v>
      </c>
      <c r="DD197" s="453">
        <f t="shared" si="104"/>
        <v>0</v>
      </c>
      <c r="DE197" s="454">
        <f t="shared" si="105"/>
        <v>0</v>
      </c>
      <c r="DF197" s="455">
        <f t="shared" si="97"/>
        <v>5.2983173665480363</v>
      </c>
      <c r="DG197" s="456">
        <f t="shared" si="103"/>
        <v>0</v>
      </c>
      <c r="DH197" s="454">
        <f t="shared" si="106"/>
        <v>0</v>
      </c>
    </row>
    <row r="198" spans="2:112" outlineLevel="1" x14ac:dyDescent="0.3">
      <c r="B198" s="154">
        <v>20</v>
      </c>
      <c r="C198" s="242" t="s">
        <v>189</v>
      </c>
      <c r="D198" s="143" t="s">
        <v>443</v>
      </c>
      <c r="E198" s="506">
        <v>200</v>
      </c>
      <c r="F198" s="506">
        <v>200</v>
      </c>
      <c r="G198" s="506">
        <v>200</v>
      </c>
      <c r="H198" s="506">
        <v>200</v>
      </c>
      <c r="I198" s="506">
        <v>200</v>
      </c>
      <c r="J198" s="506">
        <v>200</v>
      </c>
      <c r="K198" s="506">
        <v>200</v>
      </c>
      <c r="L198" s="506">
        <v>200</v>
      </c>
      <c r="M198" s="506">
        <v>200</v>
      </c>
      <c r="N198" s="506">
        <v>200</v>
      </c>
      <c r="O198" s="506">
        <v>200</v>
      </c>
      <c r="P198" s="506">
        <v>200</v>
      </c>
      <c r="Q198" s="506">
        <v>200</v>
      </c>
      <c r="R198" s="506">
        <v>200</v>
      </c>
      <c r="S198" s="506">
        <v>200</v>
      </c>
      <c r="T198" s="506">
        <v>200</v>
      </c>
      <c r="U198" s="506">
        <v>200</v>
      </c>
      <c r="V198" s="506">
        <v>200</v>
      </c>
      <c r="W198" s="506">
        <v>200</v>
      </c>
      <c r="X198" s="506">
        <v>200</v>
      </c>
      <c r="Y198" s="506">
        <v>200</v>
      </c>
      <c r="Z198" s="506">
        <v>200</v>
      </c>
      <c r="AA198" s="506">
        <v>200</v>
      </c>
      <c r="AB198" s="506">
        <v>200</v>
      </c>
      <c r="AC198" s="506">
        <v>200</v>
      </c>
      <c r="AD198" s="506">
        <v>200</v>
      </c>
      <c r="AE198" s="506">
        <v>200</v>
      </c>
      <c r="AF198" s="506">
        <v>200</v>
      </c>
      <c r="AG198" s="506">
        <v>200</v>
      </c>
      <c r="AH198" s="506">
        <v>200</v>
      </c>
      <c r="AI198" s="506">
        <v>200</v>
      </c>
      <c r="AJ198" s="506">
        <v>200</v>
      </c>
      <c r="AK198" s="506">
        <v>200</v>
      </c>
      <c r="AL198" s="294">
        <v>200</v>
      </c>
      <c r="AM198" s="294">
        <v>200</v>
      </c>
      <c r="AN198" s="294">
        <v>200</v>
      </c>
      <c r="AO198" s="294">
        <v>200</v>
      </c>
      <c r="AP198" s="294">
        <v>200</v>
      </c>
      <c r="AQ198" s="294">
        <v>200</v>
      </c>
      <c r="AR198" s="294">
        <v>200</v>
      </c>
      <c r="AS198" s="294">
        <v>200</v>
      </c>
      <c r="AT198" s="294">
        <v>200</v>
      </c>
      <c r="AU198" s="294">
        <v>200</v>
      </c>
      <c r="AV198" s="294">
        <v>200</v>
      </c>
      <c r="AW198" s="294">
        <v>200</v>
      </c>
      <c r="AX198" s="294">
        <v>200</v>
      </c>
      <c r="AY198" s="294">
        <v>200</v>
      </c>
      <c r="AZ198" s="294">
        <v>200</v>
      </c>
      <c r="BA198" s="294">
        <v>200</v>
      </c>
      <c r="BB198" s="294">
        <v>200</v>
      </c>
      <c r="BC198" s="294">
        <v>200</v>
      </c>
      <c r="BD198" s="294">
        <v>200</v>
      </c>
      <c r="BE198" s="294">
        <v>200</v>
      </c>
      <c r="BF198" s="294">
        <v>200</v>
      </c>
      <c r="BG198" s="294">
        <v>200</v>
      </c>
      <c r="BH198" s="294">
        <v>200</v>
      </c>
      <c r="BI198" s="294">
        <v>200</v>
      </c>
      <c r="BJ198" s="294">
        <v>200</v>
      </c>
      <c r="BK198" s="294">
        <v>200</v>
      </c>
      <c r="BL198" s="294">
        <v>200</v>
      </c>
      <c r="BM198" s="294">
        <v>200</v>
      </c>
      <c r="BN198" s="294">
        <v>200</v>
      </c>
      <c r="BO198" s="294">
        <v>200</v>
      </c>
      <c r="BP198" s="294">
        <v>200</v>
      </c>
      <c r="BQ198" s="294">
        <v>200</v>
      </c>
      <c r="BR198" s="294">
        <v>200</v>
      </c>
      <c r="BS198" s="294">
        <v>200</v>
      </c>
      <c r="BT198" s="294">
        <v>200</v>
      </c>
      <c r="BU198" s="294">
        <v>200</v>
      </c>
      <c r="BV198" s="294">
        <v>200</v>
      </c>
      <c r="BW198" s="294">
        <v>200</v>
      </c>
      <c r="BX198" s="294">
        <v>200</v>
      </c>
      <c r="BY198" s="294">
        <v>200</v>
      </c>
      <c r="BZ198" s="294">
        <v>200</v>
      </c>
      <c r="CA198" s="294">
        <v>200</v>
      </c>
      <c r="CB198" s="294">
        <v>200</v>
      </c>
      <c r="CC198" s="294">
        <v>200</v>
      </c>
      <c r="CD198" s="294">
        <v>200</v>
      </c>
      <c r="CE198" s="294">
        <v>200</v>
      </c>
      <c r="CF198" s="294">
        <v>200</v>
      </c>
      <c r="CG198" s="294">
        <v>200</v>
      </c>
      <c r="CH198" s="294">
        <v>200</v>
      </c>
      <c r="CI198" s="294">
        <v>200</v>
      </c>
      <c r="CJ198" s="294">
        <v>200</v>
      </c>
      <c r="CK198" s="294">
        <v>200</v>
      </c>
      <c r="CL198" s="294">
        <v>200</v>
      </c>
      <c r="CM198" s="294">
        <v>200</v>
      </c>
      <c r="CN198" s="294">
        <v>200</v>
      </c>
      <c r="CO198" s="294">
        <v>200</v>
      </c>
      <c r="CP198" s="294">
        <v>200</v>
      </c>
      <c r="CQ198" s="294">
        <v>200</v>
      </c>
      <c r="CR198" s="294">
        <v>200</v>
      </c>
      <c r="CS198" s="294">
        <v>200</v>
      </c>
      <c r="CT198" s="294">
        <v>200</v>
      </c>
      <c r="CU198" s="294">
        <v>200</v>
      </c>
      <c r="CV198" s="294">
        <v>200</v>
      </c>
      <c r="CX198" s="242" t="s">
        <v>1722</v>
      </c>
      <c r="CY198" s="242" t="str">
        <f t="shared" si="98"/>
        <v>-</v>
      </c>
      <c r="CZ198" s="453">
        <f t="shared" si="99"/>
        <v>200</v>
      </c>
      <c r="DA198" s="453">
        <f t="shared" si="100"/>
        <v>0</v>
      </c>
      <c r="DB198" s="454">
        <f t="shared" si="101"/>
        <v>0</v>
      </c>
      <c r="DC198" s="453">
        <f t="shared" si="102"/>
        <v>200</v>
      </c>
      <c r="DD198" s="453">
        <f t="shared" si="104"/>
        <v>0</v>
      </c>
      <c r="DE198" s="454">
        <f t="shared" si="105"/>
        <v>0</v>
      </c>
      <c r="DF198" s="455">
        <f t="shared" si="97"/>
        <v>5.2983173665480363</v>
      </c>
      <c r="DG198" s="456">
        <f t="shared" si="103"/>
        <v>0</v>
      </c>
      <c r="DH198" s="454">
        <f t="shared" si="106"/>
        <v>0</v>
      </c>
    </row>
    <row r="199" spans="2:112" outlineLevel="1" x14ac:dyDescent="0.3">
      <c r="B199" s="154">
        <v>21</v>
      </c>
      <c r="C199" s="242" t="s">
        <v>362</v>
      </c>
      <c r="D199" s="143" t="s">
        <v>443</v>
      </c>
      <c r="E199" s="506">
        <v>200</v>
      </c>
      <c r="F199" s="506">
        <v>200</v>
      </c>
      <c r="G199" s="506">
        <v>200</v>
      </c>
      <c r="H199" s="506">
        <v>200</v>
      </c>
      <c r="I199" s="506">
        <v>200</v>
      </c>
      <c r="J199" s="506">
        <v>200</v>
      </c>
      <c r="K199" s="506">
        <v>200</v>
      </c>
      <c r="L199" s="506">
        <v>200</v>
      </c>
      <c r="M199" s="506">
        <v>200</v>
      </c>
      <c r="N199" s="506">
        <v>200</v>
      </c>
      <c r="O199" s="506">
        <v>200</v>
      </c>
      <c r="P199" s="506">
        <v>200</v>
      </c>
      <c r="Q199" s="506">
        <v>200</v>
      </c>
      <c r="R199" s="506">
        <v>200</v>
      </c>
      <c r="S199" s="506">
        <v>200</v>
      </c>
      <c r="T199" s="506">
        <v>200</v>
      </c>
      <c r="U199" s="506">
        <v>200</v>
      </c>
      <c r="V199" s="506">
        <v>200</v>
      </c>
      <c r="W199" s="506">
        <v>200</v>
      </c>
      <c r="X199" s="506">
        <v>200</v>
      </c>
      <c r="Y199" s="506">
        <v>200</v>
      </c>
      <c r="Z199" s="506">
        <v>200</v>
      </c>
      <c r="AA199" s="506">
        <v>200</v>
      </c>
      <c r="AB199" s="506">
        <v>200</v>
      </c>
      <c r="AC199" s="506">
        <v>200</v>
      </c>
      <c r="AD199" s="506">
        <v>200</v>
      </c>
      <c r="AE199" s="506">
        <v>200</v>
      </c>
      <c r="AF199" s="506">
        <v>200</v>
      </c>
      <c r="AG199" s="506">
        <v>200</v>
      </c>
      <c r="AH199" s="506">
        <v>200</v>
      </c>
      <c r="AI199" s="506">
        <v>200</v>
      </c>
      <c r="AJ199" s="506">
        <v>200</v>
      </c>
      <c r="AK199" s="506">
        <v>200</v>
      </c>
      <c r="AL199" s="294">
        <v>200</v>
      </c>
      <c r="AM199" s="294">
        <v>200</v>
      </c>
      <c r="AN199" s="294">
        <v>200</v>
      </c>
      <c r="AO199" s="294">
        <v>200</v>
      </c>
      <c r="AP199" s="294">
        <v>200</v>
      </c>
      <c r="AQ199" s="294">
        <v>200</v>
      </c>
      <c r="AR199" s="294">
        <v>200</v>
      </c>
      <c r="AS199" s="294">
        <v>200</v>
      </c>
      <c r="AT199" s="294">
        <v>200</v>
      </c>
      <c r="AU199" s="294">
        <v>200</v>
      </c>
      <c r="AV199" s="294">
        <v>200</v>
      </c>
      <c r="AW199" s="294">
        <v>200</v>
      </c>
      <c r="AX199" s="294">
        <v>200</v>
      </c>
      <c r="AY199" s="294">
        <v>200</v>
      </c>
      <c r="AZ199" s="294">
        <v>200</v>
      </c>
      <c r="BA199" s="294">
        <v>200</v>
      </c>
      <c r="BB199" s="294">
        <v>200</v>
      </c>
      <c r="BC199" s="294">
        <v>200</v>
      </c>
      <c r="BD199" s="294">
        <v>200</v>
      </c>
      <c r="BE199" s="294">
        <v>200</v>
      </c>
      <c r="BF199" s="294">
        <v>200</v>
      </c>
      <c r="BG199" s="294">
        <v>200</v>
      </c>
      <c r="BH199" s="294">
        <v>200</v>
      </c>
      <c r="BI199" s="294">
        <v>200</v>
      </c>
      <c r="BJ199" s="294">
        <v>200</v>
      </c>
      <c r="BK199" s="294">
        <v>200</v>
      </c>
      <c r="BL199" s="294">
        <v>200</v>
      </c>
      <c r="BM199" s="294">
        <v>200</v>
      </c>
      <c r="BN199" s="294">
        <v>200</v>
      </c>
      <c r="BO199" s="294">
        <v>200</v>
      </c>
      <c r="BP199" s="294">
        <v>200</v>
      </c>
      <c r="BQ199" s="294">
        <v>200</v>
      </c>
      <c r="BR199" s="294">
        <v>200</v>
      </c>
      <c r="BS199" s="294">
        <v>200</v>
      </c>
      <c r="BT199" s="294">
        <v>200</v>
      </c>
      <c r="BU199" s="294">
        <v>200</v>
      </c>
      <c r="BV199" s="294">
        <v>200</v>
      </c>
      <c r="BW199" s="294">
        <v>200</v>
      </c>
      <c r="BX199" s="294">
        <v>200</v>
      </c>
      <c r="BY199" s="294">
        <v>200</v>
      </c>
      <c r="BZ199" s="294">
        <v>200</v>
      </c>
      <c r="CA199" s="294">
        <v>200</v>
      </c>
      <c r="CB199" s="294">
        <v>200</v>
      </c>
      <c r="CC199" s="294">
        <v>200</v>
      </c>
      <c r="CD199" s="294">
        <v>200</v>
      </c>
      <c r="CE199" s="294">
        <v>200</v>
      </c>
      <c r="CF199" s="294">
        <v>200</v>
      </c>
      <c r="CG199" s="294">
        <v>200</v>
      </c>
      <c r="CH199" s="294">
        <v>200</v>
      </c>
      <c r="CI199" s="294">
        <v>200</v>
      </c>
      <c r="CJ199" s="294">
        <v>200</v>
      </c>
      <c r="CK199" s="294">
        <v>200</v>
      </c>
      <c r="CL199" s="294">
        <v>200</v>
      </c>
      <c r="CM199" s="294">
        <v>200</v>
      </c>
      <c r="CN199" s="294">
        <v>200</v>
      </c>
      <c r="CO199" s="294">
        <v>200</v>
      </c>
      <c r="CP199" s="294">
        <v>200</v>
      </c>
      <c r="CQ199" s="294">
        <v>200</v>
      </c>
      <c r="CR199" s="294">
        <v>200</v>
      </c>
      <c r="CS199" s="294">
        <v>200</v>
      </c>
      <c r="CT199" s="294">
        <v>200</v>
      </c>
      <c r="CU199" s="294">
        <v>200</v>
      </c>
      <c r="CV199" s="294">
        <v>200</v>
      </c>
      <c r="CX199" s="242" t="s">
        <v>1722</v>
      </c>
      <c r="CY199" s="242" t="str">
        <f t="shared" si="98"/>
        <v>-</v>
      </c>
      <c r="CZ199" s="453">
        <f t="shared" si="99"/>
        <v>200</v>
      </c>
      <c r="DA199" s="453">
        <f t="shared" si="100"/>
        <v>0</v>
      </c>
      <c r="DB199" s="454">
        <f t="shared" si="101"/>
        <v>0</v>
      </c>
      <c r="DC199" s="453">
        <f t="shared" si="102"/>
        <v>200</v>
      </c>
      <c r="DD199" s="453">
        <f t="shared" si="104"/>
        <v>0</v>
      </c>
      <c r="DE199" s="454">
        <f t="shared" si="105"/>
        <v>0</v>
      </c>
      <c r="DF199" s="455">
        <f t="shared" si="97"/>
        <v>5.2983173665480363</v>
      </c>
      <c r="DG199" s="456">
        <f t="shared" si="103"/>
        <v>0</v>
      </c>
      <c r="DH199" s="454">
        <f t="shared" si="106"/>
        <v>0</v>
      </c>
    </row>
    <row r="200" spans="2:112" outlineLevel="1" x14ac:dyDescent="0.3">
      <c r="B200" s="154">
        <v>22</v>
      </c>
      <c r="C200" s="242" t="s">
        <v>191</v>
      </c>
      <c r="D200" s="143" t="s">
        <v>443</v>
      </c>
      <c r="E200" s="506">
        <v>200</v>
      </c>
      <c r="F200" s="506">
        <v>200</v>
      </c>
      <c r="G200" s="506">
        <v>200</v>
      </c>
      <c r="H200" s="506">
        <v>200</v>
      </c>
      <c r="I200" s="506">
        <v>200</v>
      </c>
      <c r="J200" s="506">
        <v>200</v>
      </c>
      <c r="K200" s="506">
        <v>200</v>
      </c>
      <c r="L200" s="506">
        <v>200</v>
      </c>
      <c r="M200" s="506">
        <v>200</v>
      </c>
      <c r="N200" s="506">
        <v>200</v>
      </c>
      <c r="O200" s="506">
        <v>200</v>
      </c>
      <c r="P200" s="506">
        <v>200</v>
      </c>
      <c r="Q200" s="506">
        <v>200</v>
      </c>
      <c r="R200" s="506">
        <v>200</v>
      </c>
      <c r="S200" s="506">
        <v>200</v>
      </c>
      <c r="T200" s="506">
        <v>200</v>
      </c>
      <c r="U200" s="506">
        <v>200</v>
      </c>
      <c r="V200" s="506">
        <v>200</v>
      </c>
      <c r="W200" s="506">
        <v>200</v>
      </c>
      <c r="X200" s="506">
        <v>200</v>
      </c>
      <c r="Y200" s="506">
        <v>200</v>
      </c>
      <c r="Z200" s="506">
        <v>200</v>
      </c>
      <c r="AA200" s="506">
        <v>200</v>
      </c>
      <c r="AB200" s="506">
        <v>200</v>
      </c>
      <c r="AC200" s="506">
        <v>200</v>
      </c>
      <c r="AD200" s="506">
        <v>200</v>
      </c>
      <c r="AE200" s="506">
        <v>200</v>
      </c>
      <c r="AF200" s="506">
        <v>200</v>
      </c>
      <c r="AG200" s="506">
        <v>200</v>
      </c>
      <c r="AH200" s="506">
        <v>200</v>
      </c>
      <c r="AI200" s="506">
        <v>200</v>
      </c>
      <c r="AJ200" s="506">
        <v>200</v>
      </c>
      <c r="AK200" s="506">
        <v>200</v>
      </c>
      <c r="AL200" s="294">
        <v>200</v>
      </c>
      <c r="AM200" s="294">
        <v>200</v>
      </c>
      <c r="AN200" s="294">
        <v>200</v>
      </c>
      <c r="AO200" s="294">
        <v>200</v>
      </c>
      <c r="AP200" s="294">
        <v>200</v>
      </c>
      <c r="AQ200" s="294">
        <v>200</v>
      </c>
      <c r="AR200" s="294">
        <v>200</v>
      </c>
      <c r="AS200" s="294">
        <v>200</v>
      </c>
      <c r="AT200" s="294">
        <v>200</v>
      </c>
      <c r="AU200" s="294">
        <v>200</v>
      </c>
      <c r="AV200" s="294">
        <v>200</v>
      </c>
      <c r="AW200" s="294">
        <v>200</v>
      </c>
      <c r="AX200" s="294">
        <v>200</v>
      </c>
      <c r="AY200" s="294">
        <v>200</v>
      </c>
      <c r="AZ200" s="294">
        <v>200</v>
      </c>
      <c r="BA200" s="294">
        <v>200</v>
      </c>
      <c r="BB200" s="294">
        <v>200</v>
      </c>
      <c r="BC200" s="294">
        <v>200</v>
      </c>
      <c r="BD200" s="294">
        <v>200</v>
      </c>
      <c r="BE200" s="294">
        <v>200</v>
      </c>
      <c r="BF200" s="294">
        <v>200</v>
      </c>
      <c r="BG200" s="294">
        <v>200</v>
      </c>
      <c r="BH200" s="294">
        <v>200</v>
      </c>
      <c r="BI200" s="294">
        <v>200</v>
      </c>
      <c r="BJ200" s="294">
        <v>200</v>
      </c>
      <c r="BK200" s="294">
        <v>200</v>
      </c>
      <c r="BL200" s="294">
        <v>200</v>
      </c>
      <c r="BM200" s="294">
        <v>200</v>
      </c>
      <c r="BN200" s="294">
        <v>200</v>
      </c>
      <c r="BO200" s="294">
        <v>200</v>
      </c>
      <c r="BP200" s="294">
        <v>200</v>
      </c>
      <c r="BQ200" s="294">
        <v>200</v>
      </c>
      <c r="BR200" s="294">
        <v>200</v>
      </c>
      <c r="BS200" s="294">
        <v>200</v>
      </c>
      <c r="BT200" s="294">
        <v>200</v>
      </c>
      <c r="BU200" s="294">
        <v>200</v>
      </c>
      <c r="BV200" s="294">
        <v>200</v>
      </c>
      <c r="BW200" s="294">
        <v>200</v>
      </c>
      <c r="BX200" s="294">
        <v>200</v>
      </c>
      <c r="BY200" s="294">
        <v>200</v>
      </c>
      <c r="BZ200" s="294">
        <v>200</v>
      </c>
      <c r="CA200" s="294">
        <v>200</v>
      </c>
      <c r="CB200" s="294">
        <v>200</v>
      </c>
      <c r="CC200" s="294">
        <v>200</v>
      </c>
      <c r="CD200" s="294">
        <v>200</v>
      </c>
      <c r="CE200" s="294">
        <v>200</v>
      </c>
      <c r="CF200" s="294">
        <v>200</v>
      </c>
      <c r="CG200" s="294">
        <v>200</v>
      </c>
      <c r="CH200" s="294">
        <v>200</v>
      </c>
      <c r="CI200" s="294">
        <v>200</v>
      </c>
      <c r="CJ200" s="294">
        <v>200</v>
      </c>
      <c r="CK200" s="294">
        <v>200</v>
      </c>
      <c r="CL200" s="294">
        <v>200</v>
      </c>
      <c r="CM200" s="294">
        <v>200</v>
      </c>
      <c r="CN200" s="294">
        <v>200</v>
      </c>
      <c r="CO200" s="294">
        <v>200</v>
      </c>
      <c r="CP200" s="294">
        <v>200</v>
      </c>
      <c r="CQ200" s="294">
        <v>200</v>
      </c>
      <c r="CR200" s="294">
        <v>200</v>
      </c>
      <c r="CS200" s="294">
        <v>200</v>
      </c>
      <c r="CT200" s="294">
        <v>200</v>
      </c>
      <c r="CU200" s="294">
        <v>200</v>
      </c>
      <c r="CV200" s="294">
        <v>200</v>
      </c>
      <c r="CX200" s="242" t="s">
        <v>1722</v>
      </c>
      <c r="CY200" s="242" t="str">
        <f t="shared" si="98"/>
        <v>-</v>
      </c>
      <c r="CZ200" s="453">
        <f t="shared" si="99"/>
        <v>200</v>
      </c>
      <c r="DA200" s="453">
        <f t="shared" si="100"/>
        <v>0</v>
      </c>
      <c r="DB200" s="454">
        <f t="shared" si="101"/>
        <v>0</v>
      </c>
      <c r="DC200" s="453">
        <f t="shared" si="102"/>
        <v>200</v>
      </c>
      <c r="DD200" s="453">
        <f t="shared" si="104"/>
        <v>0</v>
      </c>
      <c r="DE200" s="454">
        <f t="shared" si="105"/>
        <v>0</v>
      </c>
      <c r="DF200" s="455">
        <f t="shared" si="97"/>
        <v>5.2983173665480363</v>
      </c>
      <c r="DG200" s="456">
        <f t="shared" si="103"/>
        <v>0</v>
      </c>
      <c r="DH200" s="454">
        <f t="shared" si="106"/>
        <v>0</v>
      </c>
    </row>
    <row r="201" spans="2:112" outlineLevel="1" x14ac:dyDescent="0.3">
      <c r="B201" s="154">
        <v>23</v>
      </c>
      <c r="C201" s="242" t="s">
        <v>192</v>
      </c>
      <c r="D201" s="143" t="s">
        <v>443</v>
      </c>
      <c r="E201" s="506">
        <v>200</v>
      </c>
      <c r="F201" s="506">
        <v>200</v>
      </c>
      <c r="G201" s="506">
        <v>200</v>
      </c>
      <c r="H201" s="506">
        <v>200</v>
      </c>
      <c r="I201" s="506">
        <v>200</v>
      </c>
      <c r="J201" s="506">
        <v>200</v>
      </c>
      <c r="K201" s="506">
        <v>200</v>
      </c>
      <c r="L201" s="506">
        <v>200</v>
      </c>
      <c r="M201" s="506">
        <v>200</v>
      </c>
      <c r="N201" s="506">
        <v>200</v>
      </c>
      <c r="O201" s="506">
        <v>200</v>
      </c>
      <c r="P201" s="506">
        <v>200</v>
      </c>
      <c r="Q201" s="506">
        <v>200</v>
      </c>
      <c r="R201" s="506">
        <v>200</v>
      </c>
      <c r="S201" s="506">
        <v>200</v>
      </c>
      <c r="T201" s="506">
        <v>200</v>
      </c>
      <c r="U201" s="506">
        <v>200</v>
      </c>
      <c r="V201" s="506">
        <v>200</v>
      </c>
      <c r="W201" s="506">
        <v>200</v>
      </c>
      <c r="X201" s="506">
        <v>200</v>
      </c>
      <c r="Y201" s="506">
        <v>200</v>
      </c>
      <c r="Z201" s="506">
        <v>200</v>
      </c>
      <c r="AA201" s="506">
        <v>200</v>
      </c>
      <c r="AB201" s="506">
        <v>200</v>
      </c>
      <c r="AC201" s="506">
        <v>200</v>
      </c>
      <c r="AD201" s="506">
        <v>200</v>
      </c>
      <c r="AE201" s="506">
        <v>200</v>
      </c>
      <c r="AF201" s="506">
        <v>200</v>
      </c>
      <c r="AG201" s="506">
        <v>200</v>
      </c>
      <c r="AH201" s="506">
        <v>200</v>
      </c>
      <c r="AI201" s="506">
        <v>200</v>
      </c>
      <c r="AJ201" s="506">
        <v>200</v>
      </c>
      <c r="AK201" s="506">
        <v>200</v>
      </c>
      <c r="AL201" s="294">
        <v>200</v>
      </c>
      <c r="AM201" s="294">
        <v>200</v>
      </c>
      <c r="AN201" s="294">
        <v>200</v>
      </c>
      <c r="AO201" s="294">
        <v>200</v>
      </c>
      <c r="AP201" s="294">
        <v>200</v>
      </c>
      <c r="AQ201" s="294">
        <v>200</v>
      </c>
      <c r="AR201" s="294">
        <v>200</v>
      </c>
      <c r="AS201" s="294">
        <v>200</v>
      </c>
      <c r="AT201" s="294">
        <v>200</v>
      </c>
      <c r="AU201" s="294">
        <v>200</v>
      </c>
      <c r="AV201" s="294">
        <v>200</v>
      </c>
      <c r="AW201" s="294">
        <v>200</v>
      </c>
      <c r="AX201" s="294">
        <v>200</v>
      </c>
      <c r="AY201" s="294">
        <v>200</v>
      </c>
      <c r="AZ201" s="294">
        <v>200</v>
      </c>
      <c r="BA201" s="294">
        <v>200</v>
      </c>
      <c r="BB201" s="294">
        <v>200</v>
      </c>
      <c r="BC201" s="294">
        <v>200</v>
      </c>
      <c r="BD201" s="294">
        <v>200</v>
      </c>
      <c r="BE201" s="294">
        <v>200</v>
      </c>
      <c r="BF201" s="294">
        <v>200</v>
      </c>
      <c r="BG201" s="294">
        <v>200</v>
      </c>
      <c r="BH201" s="294">
        <v>200</v>
      </c>
      <c r="BI201" s="294">
        <v>200</v>
      </c>
      <c r="BJ201" s="294">
        <v>200</v>
      </c>
      <c r="BK201" s="294">
        <v>200</v>
      </c>
      <c r="BL201" s="294">
        <v>200</v>
      </c>
      <c r="BM201" s="294">
        <v>200</v>
      </c>
      <c r="BN201" s="294">
        <v>200</v>
      </c>
      <c r="BO201" s="294">
        <v>200</v>
      </c>
      <c r="BP201" s="294">
        <v>200</v>
      </c>
      <c r="BQ201" s="294">
        <v>200</v>
      </c>
      <c r="BR201" s="294">
        <v>200</v>
      </c>
      <c r="BS201" s="294">
        <v>200</v>
      </c>
      <c r="BT201" s="294">
        <v>200</v>
      </c>
      <c r="BU201" s="294">
        <v>200</v>
      </c>
      <c r="BV201" s="294">
        <v>200</v>
      </c>
      <c r="BW201" s="294">
        <v>200</v>
      </c>
      <c r="BX201" s="294">
        <v>200</v>
      </c>
      <c r="BY201" s="294">
        <v>200</v>
      </c>
      <c r="BZ201" s="294">
        <v>200</v>
      </c>
      <c r="CA201" s="294">
        <v>200</v>
      </c>
      <c r="CB201" s="294">
        <v>200</v>
      </c>
      <c r="CC201" s="294">
        <v>200</v>
      </c>
      <c r="CD201" s="294">
        <v>200</v>
      </c>
      <c r="CE201" s="294">
        <v>200</v>
      </c>
      <c r="CF201" s="294">
        <v>200</v>
      </c>
      <c r="CG201" s="294">
        <v>200</v>
      </c>
      <c r="CH201" s="294">
        <v>200</v>
      </c>
      <c r="CI201" s="294">
        <v>200</v>
      </c>
      <c r="CJ201" s="294">
        <v>200</v>
      </c>
      <c r="CK201" s="294">
        <v>200</v>
      </c>
      <c r="CL201" s="294">
        <v>200</v>
      </c>
      <c r="CM201" s="294">
        <v>200</v>
      </c>
      <c r="CN201" s="294">
        <v>200</v>
      </c>
      <c r="CO201" s="294">
        <v>200</v>
      </c>
      <c r="CP201" s="294">
        <v>200</v>
      </c>
      <c r="CQ201" s="294">
        <v>200</v>
      </c>
      <c r="CR201" s="294">
        <v>200</v>
      </c>
      <c r="CS201" s="294">
        <v>200</v>
      </c>
      <c r="CT201" s="294">
        <v>200</v>
      </c>
      <c r="CU201" s="294">
        <v>200</v>
      </c>
      <c r="CV201" s="294">
        <v>200</v>
      </c>
      <c r="CX201" s="242" t="s">
        <v>1722</v>
      </c>
      <c r="CY201" s="242" t="str">
        <f t="shared" si="98"/>
        <v>-</v>
      </c>
      <c r="CZ201" s="453">
        <f t="shared" si="99"/>
        <v>200</v>
      </c>
      <c r="DA201" s="453">
        <f t="shared" si="100"/>
        <v>0</v>
      </c>
      <c r="DB201" s="454">
        <f t="shared" si="101"/>
        <v>0</v>
      </c>
      <c r="DC201" s="453">
        <f t="shared" si="102"/>
        <v>200</v>
      </c>
      <c r="DD201" s="453">
        <f t="shared" si="104"/>
        <v>0</v>
      </c>
      <c r="DE201" s="454">
        <f t="shared" si="105"/>
        <v>0</v>
      </c>
      <c r="DF201" s="455">
        <f t="shared" si="97"/>
        <v>5.2983173665480363</v>
      </c>
      <c r="DG201" s="456">
        <f t="shared" si="103"/>
        <v>0</v>
      </c>
      <c r="DH201" s="454">
        <f t="shared" si="106"/>
        <v>0</v>
      </c>
    </row>
    <row r="202" spans="2:112" outlineLevel="1" x14ac:dyDescent="0.3">
      <c r="B202" s="154">
        <v>24</v>
      </c>
      <c r="C202" s="242" t="s">
        <v>363</v>
      </c>
      <c r="D202" s="143" t="s">
        <v>443</v>
      </c>
      <c r="E202" s="506">
        <v>200</v>
      </c>
      <c r="F202" s="506">
        <v>200</v>
      </c>
      <c r="G202" s="506">
        <v>200</v>
      </c>
      <c r="H202" s="506">
        <v>200</v>
      </c>
      <c r="I202" s="506">
        <v>200</v>
      </c>
      <c r="J202" s="506">
        <v>200</v>
      </c>
      <c r="K202" s="506">
        <v>200</v>
      </c>
      <c r="L202" s="506">
        <v>200</v>
      </c>
      <c r="M202" s="506">
        <v>200</v>
      </c>
      <c r="N202" s="506">
        <v>200</v>
      </c>
      <c r="O202" s="506">
        <v>200</v>
      </c>
      <c r="P202" s="506">
        <v>200</v>
      </c>
      <c r="Q202" s="506">
        <v>200</v>
      </c>
      <c r="R202" s="506">
        <v>200</v>
      </c>
      <c r="S202" s="506">
        <v>200</v>
      </c>
      <c r="T202" s="506">
        <v>200</v>
      </c>
      <c r="U202" s="506">
        <v>200</v>
      </c>
      <c r="V202" s="506">
        <v>200</v>
      </c>
      <c r="W202" s="506">
        <v>200</v>
      </c>
      <c r="X202" s="506">
        <v>200</v>
      </c>
      <c r="Y202" s="506">
        <v>200</v>
      </c>
      <c r="Z202" s="506">
        <v>200</v>
      </c>
      <c r="AA202" s="506">
        <v>200</v>
      </c>
      <c r="AB202" s="506">
        <v>200</v>
      </c>
      <c r="AC202" s="506">
        <v>200</v>
      </c>
      <c r="AD202" s="506">
        <v>200</v>
      </c>
      <c r="AE202" s="506">
        <v>200</v>
      </c>
      <c r="AF202" s="506">
        <v>200</v>
      </c>
      <c r="AG202" s="506">
        <v>200</v>
      </c>
      <c r="AH202" s="506">
        <v>200</v>
      </c>
      <c r="AI202" s="506">
        <v>200</v>
      </c>
      <c r="AJ202" s="506">
        <v>200</v>
      </c>
      <c r="AK202" s="506">
        <v>200</v>
      </c>
      <c r="AL202" s="294">
        <v>200</v>
      </c>
      <c r="AM202" s="294">
        <v>200</v>
      </c>
      <c r="AN202" s="294">
        <v>200</v>
      </c>
      <c r="AO202" s="294">
        <v>200</v>
      </c>
      <c r="AP202" s="294">
        <v>200</v>
      </c>
      <c r="AQ202" s="294">
        <v>200</v>
      </c>
      <c r="AR202" s="294">
        <v>200</v>
      </c>
      <c r="AS202" s="294">
        <v>200</v>
      </c>
      <c r="AT202" s="294">
        <v>200</v>
      </c>
      <c r="AU202" s="294">
        <v>200</v>
      </c>
      <c r="AV202" s="294">
        <v>200</v>
      </c>
      <c r="AW202" s="294">
        <v>200</v>
      </c>
      <c r="AX202" s="294">
        <v>200</v>
      </c>
      <c r="AY202" s="294">
        <v>200</v>
      </c>
      <c r="AZ202" s="294">
        <v>200</v>
      </c>
      <c r="BA202" s="294">
        <v>200</v>
      </c>
      <c r="BB202" s="294">
        <v>200</v>
      </c>
      <c r="BC202" s="294">
        <v>200</v>
      </c>
      <c r="BD202" s="294">
        <v>200</v>
      </c>
      <c r="BE202" s="294">
        <v>200</v>
      </c>
      <c r="BF202" s="294">
        <v>200</v>
      </c>
      <c r="BG202" s="294">
        <v>200</v>
      </c>
      <c r="BH202" s="294">
        <v>200</v>
      </c>
      <c r="BI202" s="294">
        <v>200</v>
      </c>
      <c r="BJ202" s="294">
        <v>200</v>
      </c>
      <c r="BK202" s="294">
        <v>200</v>
      </c>
      <c r="BL202" s="294">
        <v>200</v>
      </c>
      <c r="BM202" s="294">
        <v>200</v>
      </c>
      <c r="BN202" s="294">
        <v>200</v>
      </c>
      <c r="BO202" s="294">
        <v>200</v>
      </c>
      <c r="BP202" s="294">
        <v>200</v>
      </c>
      <c r="BQ202" s="294">
        <v>200</v>
      </c>
      <c r="BR202" s="294">
        <v>200</v>
      </c>
      <c r="BS202" s="294">
        <v>200</v>
      </c>
      <c r="BT202" s="294">
        <v>200</v>
      </c>
      <c r="BU202" s="294">
        <v>200</v>
      </c>
      <c r="BV202" s="294">
        <v>200</v>
      </c>
      <c r="BW202" s="294">
        <v>200</v>
      </c>
      <c r="BX202" s="294">
        <v>200</v>
      </c>
      <c r="BY202" s="294">
        <v>200</v>
      </c>
      <c r="BZ202" s="294">
        <v>200</v>
      </c>
      <c r="CA202" s="294">
        <v>200</v>
      </c>
      <c r="CB202" s="294">
        <v>200</v>
      </c>
      <c r="CC202" s="294">
        <v>200</v>
      </c>
      <c r="CD202" s="294">
        <v>200</v>
      </c>
      <c r="CE202" s="294">
        <v>200</v>
      </c>
      <c r="CF202" s="294">
        <v>200</v>
      </c>
      <c r="CG202" s="294">
        <v>200</v>
      </c>
      <c r="CH202" s="294">
        <v>200</v>
      </c>
      <c r="CI202" s="294">
        <v>200</v>
      </c>
      <c r="CJ202" s="294">
        <v>200</v>
      </c>
      <c r="CK202" s="294">
        <v>200</v>
      </c>
      <c r="CL202" s="294">
        <v>200</v>
      </c>
      <c r="CM202" s="294">
        <v>200</v>
      </c>
      <c r="CN202" s="294">
        <v>200</v>
      </c>
      <c r="CO202" s="294">
        <v>200</v>
      </c>
      <c r="CP202" s="294">
        <v>200</v>
      </c>
      <c r="CQ202" s="294">
        <v>200</v>
      </c>
      <c r="CR202" s="294">
        <v>200</v>
      </c>
      <c r="CS202" s="294">
        <v>200</v>
      </c>
      <c r="CT202" s="294">
        <v>200</v>
      </c>
      <c r="CU202" s="294">
        <v>200</v>
      </c>
      <c r="CV202" s="294">
        <v>200</v>
      </c>
      <c r="CX202" s="242" t="s">
        <v>1722</v>
      </c>
      <c r="CY202" s="242" t="str">
        <f t="shared" si="98"/>
        <v>-</v>
      </c>
      <c r="CZ202" s="453">
        <f t="shared" si="99"/>
        <v>200</v>
      </c>
      <c r="DA202" s="453">
        <f t="shared" si="100"/>
        <v>0</v>
      </c>
      <c r="DB202" s="454">
        <f t="shared" si="101"/>
        <v>0</v>
      </c>
      <c r="DC202" s="453">
        <f t="shared" si="102"/>
        <v>200</v>
      </c>
      <c r="DD202" s="453">
        <f t="shared" si="104"/>
        <v>0</v>
      </c>
      <c r="DE202" s="454">
        <f t="shared" si="105"/>
        <v>0</v>
      </c>
      <c r="DF202" s="455">
        <f t="shared" si="97"/>
        <v>5.2983173665480363</v>
      </c>
      <c r="DG202" s="456">
        <f t="shared" si="103"/>
        <v>0</v>
      </c>
      <c r="DH202" s="454">
        <f t="shared" si="106"/>
        <v>0</v>
      </c>
    </row>
    <row r="203" spans="2:112" outlineLevel="1" x14ac:dyDescent="0.3">
      <c r="B203" s="154">
        <v>25</v>
      </c>
      <c r="C203" s="242" t="s">
        <v>194</v>
      </c>
      <c r="D203" s="143" t="s">
        <v>443</v>
      </c>
      <c r="E203" s="506">
        <v>200</v>
      </c>
      <c r="F203" s="506">
        <v>200</v>
      </c>
      <c r="G203" s="506">
        <v>200</v>
      </c>
      <c r="H203" s="506">
        <v>200</v>
      </c>
      <c r="I203" s="506">
        <v>200</v>
      </c>
      <c r="J203" s="506">
        <v>200</v>
      </c>
      <c r="K203" s="506">
        <v>200</v>
      </c>
      <c r="L203" s="506">
        <v>200</v>
      </c>
      <c r="M203" s="506">
        <v>200</v>
      </c>
      <c r="N203" s="506">
        <v>200</v>
      </c>
      <c r="O203" s="506">
        <v>200</v>
      </c>
      <c r="P203" s="506">
        <v>200</v>
      </c>
      <c r="Q203" s="506">
        <v>200</v>
      </c>
      <c r="R203" s="506">
        <v>200</v>
      </c>
      <c r="S203" s="506">
        <v>200</v>
      </c>
      <c r="T203" s="506">
        <v>200</v>
      </c>
      <c r="U203" s="506">
        <v>200</v>
      </c>
      <c r="V203" s="506">
        <v>200</v>
      </c>
      <c r="W203" s="506">
        <v>200</v>
      </c>
      <c r="X203" s="506">
        <v>200</v>
      </c>
      <c r="Y203" s="506">
        <v>200</v>
      </c>
      <c r="Z203" s="506">
        <v>200</v>
      </c>
      <c r="AA203" s="506">
        <v>200</v>
      </c>
      <c r="AB203" s="506">
        <v>200</v>
      </c>
      <c r="AC203" s="506">
        <v>200</v>
      </c>
      <c r="AD203" s="506">
        <v>200</v>
      </c>
      <c r="AE203" s="506">
        <v>200</v>
      </c>
      <c r="AF203" s="506">
        <v>200</v>
      </c>
      <c r="AG203" s="506">
        <v>200</v>
      </c>
      <c r="AH203" s="506">
        <v>200</v>
      </c>
      <c r="AI203" s="506">
        <v>200</v>
      </c>
      <c r="AJ203" s="506">
        <v>200</v>
      </c>
      <c r="AK203" s="506">
        <v>200</v>
      </c>
      <c r="AL203" s="294">
        <v>200</v>
      </c>
      <c r="AM203" s="294">
        <v>200</v>
      </c>
      <c r="AN203" s="294">
        <v>200</v>
      </c>
      <c r="AO203" s="294">
        <v>200</v>
      </c>
      <c r="AP203" s="294">
        <v>200</v>
      </c>
      <c r="AQ203" s="294">
        <v>200</v>
      </c>
      <c r="AR203" s="294">
        <v>200</v>
      </c>
      <c r="AS203" s="294">
        <v>200</v>
      </c>
      <c r="AT203" s="294">
        <v>200</v>
      </c>
      <c r="AU203" s="294">
        <v>200</v>
      </c>
      <c r="AV203" s="294">
        <v>200</v>
      </c>
      <c r="AW203" s="294">
        <v>200</v>
      </c>
      <c r="AX203" s="294">
        <v>200</v>
      </c>
      <c r="AY203" s="294">
        <v>200</v>
      </c>
      <c r="AZ203" s="294">
        <v>200</v>
      </c>
      <c r="BA203" s="294">
        <v>200</v>
      </c>
      <c r="BB203" s="294">
        <v>200</v>
      </c>
      <c r="BC203" s="294">
        <v>200</v>
      </c>
      <c r="BD203" s="294">
        <v>200</v>
      </c>
      <c r="BE203" s="294">
        <v>200</v>
      </c>
      <c r="BF203" s="294">
        <v>200</v>
      </c>
      <c r="BG203" s="294">
        <v>200</v>
      </c>
      <c r="BH203" s="294">
        <v>200</v>
      </c>
      <c r="BI203" s="294">
        <v>200</v>
      </c>
      <c r="BJ203" s="294">
        <v>200</v>
      </c>
      <c r="BK203" s="294">
        <v>200</v>
      </c>
      <c r="BL203" s="294">
        <v>200</v>
      </c>
      <c r="BM203" s="294">
        <v>200</v>
      </c>
      <c r="BN203" s="294">
        <v>200</v>
      </c>
      <c r="BO203" s="294">
        <v>200</v>
      </c>
      <c r="BP203" s="294">
        <v>200</v>
      </c>
      <c r="BQ203" s="294">
        <v>200</v>
      </c>
      <c r="BR203" s="294">
        <v>200</v>
      </c>
      <c r="BS203" s="294">
        <v>200</v>
      </c>
      <c r="BT203" s="294">
        <v>200</v>
      </c>
      <c r="BU203" s="294">
        <v>200</v>
      </c>
      <c r="BV203" s="294">
        <v>200</v>
      </c>
      <c r="BW203" s="294">
        <v>200</v>
      </c>
      <c r="BX203" s="294">
        <v>200</v>
      </c>
      <c r="BY203" s="294">
        <v>200</v>
      </c>
      <c r="BZ203" s="294">
        <v>200</v>
      </c>
      <c r="CA203" s="294">
        <v>200</v>
      </c>
      <c r="CB203" s="294">
        <v>200</v>
      </c>
      <c r="CC203" s="294">
        <v>200</v>
      </c>
      <c r="CD203" s="294">
        <v>200</v>
      </c>
      <c r="CE203" s="294">
        <v>200</v>
      </c>
      <c r="CF203" s="294">
        <v>200</v>
      </c>
      <c r="CG203" s="294">
        <v>200</v>
      </c>
      <c r="CH203" s="294">
        <v>200</v>
      </c>
      <c r="CI203" s="294">
        <v>200</v>
      </c>
      <c r="CJ203" s="294">
        <v>200</v>
      </c>
      <c r="CK203" s="294">
        <v>200</v>
      </c>
      <c r="CL203" s="294">
        <v>200</v>
      </c>
      <c r="CM203" s="294">
        <v>200</v>
      </c>
      <c r="CN203" s="294">
        <v>200</v>
      </c>
      <c r="CO203" s="294">
        <v>200</v>
      </c>
      <c r="CP203" s="294">
        <v>200</v>
      </c>
      <c r="CQ203" s="294">
        <v>200</v>
      </c>
      <c r="CR203" s="294">
        <v>200</v>
      </c>
      <c r="CS203" s="294">
        <v>200</v>
      </c>
      <c r="CT203" s="294">
        <v>200</v>
      </c>
      <c r="CU203" s="294">
        <v>200</v>
      </c>
      <c r="CV203" s="294">
        <v>200</v>
      </c>
      <c r="CX203" s="242" t="s">
        <v>1722</v>
      </c>
      <c r="CY203" s="242" t="str">
        <f t="shared" si="98"/>
        <v>-</v>
      </c>
      <c r="CZ203" s="453">
        <f t="shared" si="99"/>
        <v>200</v>
      </c>
      <c r="DA203" s="453">
        <f t="shared" si="100"/>
        <v>0</v>
      </c>
      <c r="DB203" s="454">
        <f t="shared" si="101"/>
        <v>0</v>
      </c>
      <c r="DC203" s="453">
        <f t="shared" si="102"/>
        <v>200</v>
      </c>
      <c r="DD203" s="453">
        <f t="shared" si="104"/>
        <v>0</v>
      </c>
      <c r="DE203" s="454">
        <f t="shared" si="105"/>
        <v>0</v>
      </c>
      <c r="DF203" s="455">
        <f t="shared" si="97"/>
        <v>5.2983173665480363</v>
      </c>
      <c r="DG203" s="456">
        <f t="shared" si="103"/>
        <v>0</v>
      </c>
      <c r="DH203" s="454">
        <f t="shared" si="106"/>
        <v>0</v>
      </c>
    </row>
    <row r="204" spans="2:112" outlineLevel="1" x14ac:dyDescent="0.3">
      <c r="B204" s="154">
        <v>26</v>
      </c>
      <c r="C204" s="242" t="s">
        <v>442</v>
      </c>
      <c r="D204" s="143" t="s">
        <v>443</v>
      </c>
      <c r="E204" s="506">
        <v>200</v>
      </c>
      <c r="F204" s="506">
        <v>200</v>
      </c>
      <c r="G204" s="506">
        <v>200</v>
      </c>
      <c r="H204" s="506">
        <v>200</v>
      </c>
      <c r="I204" s="506">
        <v>200</v>
      </c>
      <c r="J204" s="506">
        <v>200</v>
      </c>
      <c r="K204" s="506">
        <v>200</v>
      </c>
      <c r="L204" s="506">
        <v>200</v>
      </c>
      <c r="M204" s="506">
        <v>200</v>
      </c>
      <c r="N204" s="506">
        <v>200</v>
      </c>
      <c r="O204" s="506">
        <v>200</v>
      </c>
      <c r="P204" s="506">
        <v>200</v>
      </c>
      <c r="Q204" s="506">
        <v>200</v>
      </c>
      <c r="R204" s="506">
        <v>200</v>
      </c>
      <c r="S204" s="506">
        <v>200</v>
      </c>
      <c r="T204" s="506">
        <v>200</v>
      </c>
      <c r="U204" s="506">
        <v>200</v>
      </c>
      <c r="V204" s="506">
        <v>200</v>
      </c>
      <c r="W204" s="506">
        <v>200</v>
      </c>
      <c r="X204" s="506">
        <v>200</v>
      </c>
      <c r="Y204" s="506">
        <v>200</v>
      </c>
      <c r="Z204" s="506">
        <v>200</v>
      </c>
      <c r="AA204" s="506">
        <v>200</v>
      </c>
      <c r="AB204" s="506">
        <v>200</v>
      </c>
      <c r="AC204" s="506">
        <v>200</v>
      </c>
      <c r="AD204" s="506">
        <v>200</v>
      </c>
      <c r="AE204" s="506">
        <v>200</v>
      </c>
      <c r="AF204" s="506">
        <v>200</v>
      </c>
      <c r="AG204" s="506">
        <v>200</v>
      </c>
      <c r="AH204" s="506">
        <v>200</v>
      </c>
      <c r="AI204" s="506">
        <v>200</v>
      </c>
      <c r="AJ204" s="506">
        <v>200</v>
      </c>
      <c r="AK204" s="506">
        <v>200</v>
      </c>
      <c r="AL204" s="294">
        <v>200</v>
      </c>
      <c r="AM204" s="294">
        <v>200</v>
      </c>
      <c r="AN204" s="294">
        <v>200</v>
      </c>
      <c r="AO204" s="294">
        <v>200</v>
      </c>
      <c r="AP204" s="294">
        <v>200</v>
      </c>
      <c r="AQ204" s="294">
        <v>200</v>
      </c>
      <c r="AR204" s="294">
        <v>200</v>
      </c>
      <c r="AS204" s="294">
        <v>200</v>
      </c>
      <c r="AT204" s="294">
        <v>200</v>
      </c>
      <c r="AU204" s="294">
        <v>200</v>
      </c>
      <c r="AV204" s="294">
        <v>200</v>
      </c>
      <c r="AW204" s="294">
        <v>200</v>
      </c>
      <c r="AX204" s="294">
        <v>200</v>
      </c>
      <c r="AY204" s="294">
        <v>200</v>
      </c>
      <c r="AZ204" s="294">
        <v>200</v>
      </c>
      <c r="BA204" s="294">
        <v>200</v>
      </c>
      <c r="BB204" s="294">
        <v>200</v>
      </c>
      <c r="BC204" s="294">
        <v>200</v>
      </c>
      <c r="BD204" s="294">
        <v>200</v>
      </c>
      <c r="BE204" s="294">
        <v>200</v>
      </c>
      <c r="BF204" s="294">
        <v>200</v>
      </c>
      <c r="BG204" s="294">
        <v>200</v>
      </c>
      <c r="BH204" s="294">
        <v>200</v>
      </c>
      <c r="BI204" s="294">
        <v>200</v>
      </c>
      <c r="BJ204" s="294">
        <v>200</v>
      </c>
      <c r="BK204" s="294">
        <v>200</v>
      </c>
      <c r="BL204" s="294">
        <v>200</v>
      </c>
      <c r="BM204" s="294">
        <v>200</v>
      </c>
      <c r="BN204" s="294">
        <v>200</v>
      </c>
      <c r="BO204" s="294">
        <v>200</v>
      </c>
      <c r="BP204" s="294">
        <v>200</v>
      </c>
      <c r="BQ204" s="294">
        <v>200</v>
      </c>
      <c r="BR204" s="294">
        <v>200</v>
      </c>
      <c r="BS204" s="294">
        <v>200</v>
      </c>
      <c r="BT204" s="294">
        <v>200</v>
      </c>
      <c r="BU204" s="294">
        <v>200</v>
      </c>
      <c r="BV204" s="294">
        <v>200</v>
      </c>
      <c r="BW204" s="294">
        <v>200</v>
      </c>
      <c r="BX204" s="294">
        <v>200</v>
      </c>
      <c r="BY204" s="294">
        <v>200</v>
      </c>
      <c r="BZ204" s="294">
        <v>200</v>
      </c>
      <c r="CA204" s="294">
        <v>200</v>
      </c>
      <c r="CB204" s="294">
        <v>200</v>
      </c>
      <c r="CC204" s="294">
        <v>200</v>
      </c>
      <c r="CD204" s="294">
        <v>200</v>
      </c>
      <c r="CE204" s="294">
        <v>200</v>
      </c>
      <c r="CF204" s="294">
        <v>200</v>
      </c>
      <c r="CG204" s="294">
        <v>200</v>
      </c>
      <c r="CH204" s="294">
        <v>200</v>
      </c>
      <c r="CI204" s="294">
        <v>200</v>
      </c>
      <c r="CJ204" s="294">
        <v>200</v>
      </c>
      <c r="CK204" s="294">
        <v>200</v>
      </c>
      <c r="CL204" s="294">
        <v>200</v>
      </c>
      <c r="CM204" s="294">
        <v>200</v>
      </c>
      <c r="CN204" s="294">
        <v>200</v>
      </c>
      <c r="CO204" s="294">
        <v>200</v>
      </c>
      <c r="CP204" s="294">
        <v>200</v>
      </c>
      <c r="CQ204" s="294">
        <v>200</v>
      </c>
      <c r="CR204" s="294">
        <v>200</v>
      </c>
      <c r="CS204" s="294">
        <v>200</v>
      </c>
      <c r="CT204" s="294">
        <v>200</v>
      </c>
      <c r="CU204" s="294">
        <v>200</v>
      </c>
      <c r="CV204" s="294">
        <v>200</v>
      </c>
      <c r="CX204" s="242" t="s">
        <v>1722</v>
      </c>
      <c r="CY204" s="242" t="str">
        <f t="shared" si="98"/>
        <v>-</v>
      </c>
      <c r="CZ204" s="453">
        <f t="shared" si="99"/>
        <v>200</v>
      </c>
      <c r="DA204" s="453">
        <f t="shared" si="100"/>
        <v>0</v>
      </c>
      <c r="DB204" s="454">
        <f t="shared" si="101"/>
        <v>0</v>
      </c>
      <c r="DC204" s="453">
        <f t="shared" si="102"/>
        <v>200</v>
      </c>
      <c r="DD204" s="453">
        <f t="shared" si="104"/>
        <v>0</v>
      </c>
      <c r="DE204" s="454">
        <f t="shared" si="105"/>
        <v>0</v>
      </c>
      <c r="DF204" s="455">
        <f>IFERROR(LN($AK204)-$DG204*$AK$143,0)</f>
        <v>5.2983173665480363</v>
      </c>
      <c r="DG204" s="456">
        <f t="shared" si="103"/>
        <v>0</v>
      </c>
      <c r="DH204" s="454">
        <f>IFERROR(RSQ(LN($E204:$AK204),$E$143:$AK$143),0)</f>
        <v>0</v>
      </c>
    </row>
    <row r="205" spans="2:112" outlineLevel="1" x14ac:dyDescent="0.3">
      <c r="AA205" s="238"/>
      <c r="AB205" s="238"/>
      <c r="AC205" s="238"/>
      <c r="AD205" s="238"/>
      <c r="AE205" s="238"/>
      <c r="AF205" s="238"/>
      <c r="AG205" s="238"/>
      <c r="AH205" s="238"/>
      <c r="AI205" s="238"/>
      <c r="AJ205" s="238"/>
      <c r="AK205" s="238"/>
      <c r="AL205" s="238"/>
      <c r="AM205" s="238"/>
      <c r="AN205" s="238"/>
    </row>
    <row r="206" spans="2:112" outlineLevel="1" x14ac:dyDescent="0.3">
      <c r="C206" s="242" t="s">
        <v>515</v>
      </c>
      <c r="D206" s="165" t="s">
        <v>443</v>
      </c>
      <c r="E206" s="242">
        <f>SUM(E179:E204)</f>
        <v>5200</v>
      </c>
      <c r="F206" s="242">
        <f t="shared" ref="F206:BQ206" si="107">SUM(F179:F204)</f>
        <v>5200</v>
      </c>
      <c r="G206" s="242">
        <f t="shared" si="107"/>
        <v>5200</v>
      </c>
      <c r="H206" s="242">
        <f t="shared" si="107"/>
        <v>5200</v>
      </c>
      <c r="I206" s="242">
        <f t="shared" si="107"/>
        <v>5200</v>
      </c>
      <c r="J206" s="242">
        <f t="shared" si="107"/>
        <v>5200</v>
      </c>
      <c r="K206" s="242">
        <f t="shared" si="107"/>
        <v>5200</v>
      </c>
      <c r="L206" s="242">
        <f t="shared" si="107"/>
        <v>5200</v>
      </c>
      <c r="M206" s="242">
        <f t="shared" si="107"/>
        <v>5200</v>
      </c>
      <c r="N206" s="242">
        <f t="shared" si="107"/>
        <v>5200</v>
      </c>
      <c r="O206" s="242">
        <f t="shared" si="107"/>
        <v>5200</v>
      </c>
      <c r="P206" s="242">
        <f t="shared" si="107"/>
        <v>5200</v>
      </c>
      <c r="Q206" s="242">
        <f t="shared" si="107"/>
        <v>5200</v>
      </c>
      <c r="R206" s="242">
        <f t="shared" si="107"/>
        <v>5200</v>
      </c>
      <c r="S206" s="242">
        <f t="shared" si="107"/>
        <v>5200</v>
      </c>
      <c r="T206" s="242">
        <f t="shared" si="107"/>
        <v>5200</v>
      </c>
      <c r="U206" s="242">
        <f t="shared" si="107"/>
        <v>5200</v>
      </c>
      <c r="V206" s="242">
        <f t="shared" si="107"/>
        <v>5200</v>
      </c>
      <c r="W206" s="242">
        <f t="shared" si="107"/>
        <v>5200</v>
      </c>
      <c r="X206" s="242">
        <f t="shared" si="107"/>
        <v>5200</v>
      </c>
      <c r="Y206" s="242">
        <f t="shared" si="107"/>
        <v>5200</v>
      </c>
      <c r="Z206" s="242">
        <f t="shared" si="107"/>
        <v>5200</v>
      </c>
      <c r="AA206" s="242">
        <f t="shared" si="107"/>
        <v>5200</v>
      </c>
      <c r="AB206" s="242">
        <f t="shared" si="107"/>
        <v>5200</v>
      </c>
      <c r="AC206" s="242">
        <f t="shared" si="107"/>
        <v>5200</v>
      </c>
      <c r="AD206" s="242">
        <f t="shared" si="107"/>
        <v>5200</v>
      </c>
      <c r="AE206" s="242">
        <f t="shared" si="107"/>
        <v>5200</v>
      </c>
      <c r="AF206" s="242">
        <f t="shared" si="107"/>
        <v>5200</v>
      </c>
      <c r="AG206" s="242">
        <f t="shared" si="107"/>
        <v>5200</v>
      </c>
      <c r="AH206" s="242">
        <f t="shared" si="107"/>
        <v>5200</v>
      </c>
      <c r="AI206" s="242">
        <f t="shared" si="107"/>
        <v>5200</v>
      </c>
      <c r="AJ206" s="242">
        <f t="shared" si="107"/>
        <v>5200</v>
      </c>
      <c r="AK206" s="242">
        <f t="shared" si="107"/>
        <v>5200</v>
      </c>
      <c r="AL206" s="242">
        <f t="shared" si="107"/>
        <v>5200</v>
      </c>
      <c r="AM206" s="242">
        <f t="shared" si="107"/>
        <v>5200</v>
      </c>
      <c r="AN206" s="242">
        <f t="shared" si="107"/>
        <v>5200</v>
      </c>
      <c r="AO206" s="242">
        <f t="shared" si="107"/>
        <v>5200</v>
      </c>
      <c r="AP206" s="242">
        <f t="shared" si="107"/>
        <v>5200</v>
      </c>
      <c r="AQ206" s="242">
        <f t="shared" si="107"/>
        <v>5200</v>
      </c>
      <c r="AR206" s="242">
        <f t="shared" si="107"/>
        <v>5200</v>
      </c>
      <c r="AS206" s="242">
        <f t="shared" si="107"/>
        <v>5200</v>
      </c>
      <c r="AT206" s="242">
        <f t="shared" si="107"/>
        <v>5200</v>
      </c>
      <c r="AU206" s="242">
        <f t="shared" si="107"/>
        <v>5200</v>
      </c>
      <c r="AV206" s="242">
        <f t="shared" si="107"/>
        <v>5200</v>
      </c>
      <c r="AW206" s="242">
        <f t="shared" si="107"/>
        <v>5200</v>
      </c>
      <c r="AX206" s="242">
        <f t="shared" si="107"/>
        <v>5200</v>
      </c>
      <c r="AY206" s="242">
        <f t="shared" si="107"/>
        <v>5200</v>
      </c>
      <c r="AZ206" s="242">
        <f t="shared" si="107"/>
        <v>5200</v>
      </c>
      <c r="BA206" s="242">
        <f t="shared" si="107"/>
        <v>5200</v>
      </c>
      <c r="BB206" s="242">
        <f t="shared" si="107"/>
        <v>5200</v>
      </c>
      <c r="BC206" s="242">
        <f t="shared" si="107"/>
        <v>5200</v>
      </c>
      <c r="BD206" s="242">
        <f t="shared" si="107"/>
        <v>5200</v>
      </c>
      <c r="BE206" s="242">
        <f t="shared" si="107"/>
        <v>5200</v>
      </c>
      <c r="BF206" s="242">
        <f t="shared" si="107"/>
        <v>5200</v>
      </c>
      <c r="BG206" s="242">
        <f t="shared" si="107"/>
        <v>5200</v>
      </c>
      <c r="BH206" s="242">
        <f t="shared" si="107"/>
        <v>5200</v>
      </c>
      <c r="BI206" s="242">
        <f t="shared" si="107"/>
        <v>5200</v>
      </c>
      <c r="BJ206" s="242">
        <f t="shared" si="107"/>
        <v>5200</v>
      </c>
      <c r="BK206" s="242">
        <f t="shared" si="107"/>
        <v>5200</v>
      </c>
      <c r="BL206" s="242">
        <f t="shared" si="107"/>
        <v>5200</v>
      </c>
      <c r="BM206" s="242">
        <f t="shared" si="107"/>
        <v>5200</v>
      </c>
      <c r="BN206" s="242">
        <f t="shared" si="107"/>
        <v>5200</v>
      </c>
      <c r="BO206" s="242">
        <f t="shared" si="107"/>
        <v>5200</v>
      </c>
      <c r="BP206" s="242">
        <f t="shared" si="107"/>
        <v>5200</v>
      </c>
      <c r="BQ206" s="242">
        <f t="shared" si="107"/>
        <v>5200</v>
      </c>
      <c r="BR206" s="242">
        <f t="shared" ref="BR206:CV206" si="108">SUM(BR179:BR204)</f>
        <v>5200</v>
      </c>
      <c r="BS206" s="242">
        <f t="shared" si="108"/>
        <v>5200</v>
      </c>
      <c r="BT206" s="242">
        <f t="shared" si="108"/>
        <v>5200</v>
      </c>
      <c r="BU206" s="242">
        <f t="shared" si="108"/>
        <v>5200</v>
      </c>
      <c r="BV206" s="242">
        <f t="shared" si="108"/>
        <v>5200</v>
      </c>
      <c r="BW206" s="242">
        <f t="shared" si="108"/>
        <v>5200</v>
      </c>
      <c r="BX206" s="242">
        <f t="shared" si="108"/>
        <v>5200</v>
      </c>
      <c r="BY206" s="242">
        <f t="shared" si="108"/>
        <v>5200</v>
      </c>
      <c r="BZ206" s="242">
        <f t="shared" si="108"/>
        <v>5200</v>
      </c>
      <c r="CA206" s="242">
        <f t="shared" si="108"/>
        <v>5200</v>
      </c>
      <c r="CB206" s="242">
        <f t="shared" si="108"/>
        <v>5200</v>
      </c>
      <c r="CC206" s="242">
        <f t="shared" si="108"/>
        <v>5200</v>
      </c>
      <c r="CD206" s="242">
        <f t="shared" si="108"/>
        <v>5200</v>
      </c>
      <c r="CE206" s="242">
        <f t="shared" si="108"/>
        <v>5200</v>
      </c>
      <c r="CF206" s="242">
        <f t="shared" si="108"/>
        <v>5200</v>
      </c>
      <c r="CG206" s="242">
        <f t="shared" si="108"/>
        <v>5200</v>
      </c>
      <c r="CH206" s="242">
        <f t="shared" si="108"/>
        <v>5200</v>
      </c>
      <c r="CI206" s="242">
        <f t="shared" si="108"/>
        <v>5200</v>
      </c>
      <c r="CJ206" s="242">
        <f t="shared" si="108"/>
        <v>5200</v>
      </c>
      <c r="CK206" s="242">
        <f t="shared" si="108"/>
        <v>5200</v>
      </c>
      <c r="CL206" s="242">
        <f t="shared" si="108"/>
        <v>5200</v>
      </c>
      <c r="CM206" s="242">
        <f t="shared" si="108"/>
        <v>5200</v>
      </c>
      <c r="CN206" s="242">
        <f t="shared" si="108"/>
        <v>5200</v>
      </c>
      <c r="CO206" s="242">
        <f t="shared" si="108"/>
        <v>5200</v>
      </c>
      <c r="CP206" s="242">
        <f t="shared" si="108"/>
        <v>5200</v>
      </c>
      <c r="CQ206" s="242">
        <f t="shared" si="108"/>
        <v>5200</v>
      </c>
      <c r="CR206" s="242">
        <f t="shared" si="108"/>
        <v>5200</v>
      </c>
      <c r="CS206" s="242">
        <f t="shared" si="108"/>
        <v>5200</v>
      </c>
      <c r="CT206" s="242">
        <f t="shared" si="108"/>
        <v>5200</v>
      </c>
      <c r="CU206" s="242">
        <f t="shared" si="108"/>
        <v>5200</v>
      </c>
      <c r="CV206" s="242">
        <f t="shared" si="108"/>
        <v>5200</v>
      </c>
      <c r="CW206" s="63" t="s">
        <v>519</v>
      </c>
      <c r="CX206" s="63"/>
    </row>
    <row r="207" spans="2:112" outlineLevel="1" x14ac:dyDescent="0.3">
      <c r="C207" s="242" t="s">
        <v>516</v>
      </c>
      <c r="D207" s="165" t="s">
        <v>443</v>
      </c>
      <c r="E207" s="242">
        <f>+E206</f>
        <v>5200</v>
      </c>
      <c r="F207" s="242">
        <f>(E206+F206)/2</f>
        <v>5200</v>
      </c>
      <c r="G207" s="242">
        <f t="shared" ref="G207:BR207" si="109">(F206+G206)/2</f>
        <v>5200</v>
      </c>
      <c r="H207" s="242">
        <f t="shared" si="109"/>
        <v>5200</v>
      </c>
      <c r="I207" s="242">
        <f t="shared" si="109"/>
        <v>5200</v>
      </c>
      <c r="J207" s="242">
        <f t="shared" si="109"/>
        <v>5200</v>
      </c>
      <c r="K207" s="242">
        <f t="shared" si="109"/>
        <v>5200</v>
      </c>
      <c r="L207" s="242">
        <f t="shared" si="109"/>
        <v>5200</v>
      </c>
      <c r="M207" s="242">
        <f t="shared" si="109"/>
        <v>5200</v>
      </c>
      <c r="N207" s="242">
        <f t="shared" si="109"/>
        <v>5200</v>
      </c>
      <c r="O207" s="242">
        <f t="shared" si="109"/>
        <v>5200</v>
      </c>
      <c r="P207" s="242">
        <f t="shared" si="109"/>
        <v>5200</v>
      </c>
      <c r="Q207" s="242">
        <f t="shared" si="109"/>
        <v>5200</v>
      </c>
      <c r="R207" s="242">
        <f t="shared" si="109"/>
        <v>5200</v>
      </c>
      <c r="S207" s="242">
        <f t="shared" si="109"/>
        <v>5200</v>
      </c>
      <c r="T207" s="242">
        <f t="shared" si="109"/>
        <v>5200</v>
      </c>
      <c r="U207" s="242">
        <f t="shared" si="109"/>
        <v>5200</v>
      </c>
      <c r="V207" s="242">
        <f t="shared" si="109"/>
        <v>5200</v>
      </c>
      <c r="W207" s="242">
        <f t="shared" si="109"/>
        <v>5200</v>
      </c>
      <c r="X207" s="242">
        <f t="shared" si="109"/>
        <v>5200</v>
      </c>
      <c r="Y207" s="242">
        <f t="shared" si="109"/>
        <v>5200</v>
      </c>
      <c r="Z207" s="242">
        <f t="shared" si="109"/>
        <v>5200</v>
      </c>
      <c r="AA207" s="242">
        <f t="shared" si="109"/>
        <v>5200</v>
      </c>
      <c r="AB207" s="242">
        <f t="shared" si="109"/>
        <v>5200</v>
      </c>
      <c r="AC207" s="242">
        <f t="shared" si="109"/>
        <v>5200</v>
      </c>
      <c r="AD207" s="242">
        <f t="shared" si="109"/>
        <v>5200</v>
      </c>
      <c r="AE207" s="242">
        <f t="shared" si="109"/>
        <v>5200</v>
      </c>
      <c r="AF207" s="242">
        <f t="shared" si="109"/>
        <v>5200</v>
      </c>
      <c r="AG207" s="242">
        <f t="shared" si="109"/>
        <v>5200</v>
      </c>
      <c r="AH207" s="242">
        <f t="shared" si="109"/>
        <v>5200</v>
      </c>
      <c r="AI207" s="242">
        <f t="shared" si="109"/>
        <v>5200</v>
      </c>
      <c r="AJ207" s="242">
        <f t="shared" si="109"/>
        <v>5200</v>
      </c>
      <c r="AK207" s="242">
        <f t="shared" si="109"/>
        <v>5200</v>
      </c>
      <c r="AL207" s="242">
        <f t="shared" si="109"/>
        <v>5200</v>
      </c>
      <c r="AM207" s="242">
        <f t="shared" si="109"/>
        <v>5200</v>
      </c>
      <c r="AN207" s="242">
        <f t="shared" si="109"/>
        <v>5200</v>
      </c>
      <c r="AO207" s="242">
        <f t="shared" si="109"/>
        <v>5200</v>
      </c>
      <c r="AP207" s="242">
        <f t="shared" si="109"/>
        <v>5200</v>
      </c>
      <c r="AQ207" s="242">
        <f t="shared" si="109"/>
        <v>5200</v>
      </c>
      <c r="AR207" s="242">
        <f t="shared" si="109"/>
        <v>5200</v>
      </c>
      <c r="AS207" s="242">
        <f t="shared" si="109"/>
        <v>5200</v>
      </c>
      <c r="AT207" s="242">
        <f t="shared" si="109"/>
        <v>5200</v>
      </c>
      <c r="AU207" s="242">
        <f t="shared" si="109"/>
        <v>5200</v>
      </c>
      <c r="AV207" s="242">
        <f t="shared" si="109"/>
        <v>5200</v>
      </c>
      <c r="AW207" s="242">
        <f t="shared" si="109"/>
        <v>5200</v>
      </c>
      <c r="AX207" s="242">
        <f t="shared" si="109"/>
        <v>5200</v>
      </c>
      <c r="AY207" s="242">
        <f t="shared" si="109"/>
        <v>5200</v>
      </c>
      <c r="AZ207" s="242">
        <f t="shared" si="109"/>
        <v>5200</v>
      </c>
      <c r="BA207" s="242">
        <f t="shared" si="109"/>
        <v>5200</v>
      </c>
      <c r="BB207" s="242">
        <f t="shared" si="109"/>
        <v>5200</v>
      </c>
      <c r="BC207" s="242">
        <f t="shared" si="109"/>
        <v>5200</v>
      </c>
      <c r="BD207" s="242">
        <f t="shared" si="109"/>
        <v>5200</v>
      </c>
      <c r="BE207" s="242">
        <f t="shared" si="109"/>
        <v>5200</v>
      </c>
      <c r="BF207" s="242">
        <f t="shared" si="109"/>
        <v>5200</v>
      </c>
      <c r="BG207" s="242">
        <f t="shared" si="109"/>
        <v>5200</v>
      </c>
      <c r="BH207" s="242">
        <f t="shared" si="109"/>
        <v>5200</v>
      </c>
      <c r="BI207" s="242">
        <f t="shared" si="109"/>
        <v>5200</v>
      </c>
      <c r="BJ207" s="242">
        <f t="shared" si="109"/>
        <v>5200</v>
      </c>
      <c r="BK207" s="242">
        <f t="shared" si="109"/>
        <v>5200</v>
      </c>
      <c r="BL207" s="242">
        <f t="shared" si="109"/>
        <v>5200</v>
      </c>
      <c r="BM207" s="242">
        <f t="shared" si="109"/>
        <v>5200</v>
      </c>
      <c r="BN207" s="242">
        <f t="shared" si="109"/>
        <v>5200</v>
      </c>
      <c r="BO207" s="242">
        <f t="shared" si="109"/>
        <v>5200</v>
      </c>
      <c r="BP207" s="242">
        <f t="shared" si="109"/>
        <v>5200</v>
      </c>
      <c r="BQ207" s="242">
        <f t="shared" si="109"/>
        <v>5200</v>
      </c>
      <c r="BR207" s="242">
        <f t="shared" si="109"/>
        <v>5200</v>
      </c>
      <c r="BS207" s="242">
        <f t="shared" ref="BS207:CU207" si="110">(BR206+BS206)/2</f>
        <v>5200</v>
      </c>
      <c r="BT207" s="242">
        <f t="shared" si="110"/>
        <v>5200</v>
      </c>
      <c r="BU207" s="242">
        <f t="shared" si="110"/>
        <v>5200</v>
      </c>
      <c r="BV207" s="242">
        <f t="shared" si="110"/>
        <v>5200</v>
      </c>
      <c r="BW207" s="242">
        <f t="shared" si="110"/>
        <v>5200</v>
      </c>
      <c r="BX207" s="242">
        <f t="shared" si="110"/>
        <v>5200</v>
      </c>
      <c r="BY207" s="242">
        <f t="shared" si="110"/>
        <v>5200</v>
      </c>
      <c r="BZ207" s="242">
        <f t="shared" si="110"/>
        <v>5200</v>
      </c>
      <c r="CA207" s="242">
        <f t="shared" si="110"/>
        <v>5200</v>
      </c>
      <c r="CB207" s="242">
        <f t="shared" si="110"/>
        <v>5200</v>
      </c>
      <c r="CC207" s="242">
        <f t="shared" si="110"/>
        <v>5200</v>
      </c>
      <c r="CD207" s="242">
        <f t="shared" si="110"/>
        <v>5200</v>
      </c>
      <c r="CE207" s="242">
        <f t="shared" si="110"/>
        <v>5200</v>
      </c>
      <c r="CF207" s="242">
        <f t="shared" si="110"/>
        <v>5200</v>
      </c>
      <c r="CG207" s="242">
        <f t="shared" si="110"/>
        <v>5200</v>
      </c>
      <c r="CH207" s="242">
        <f t="shared" si="110"/>
        <v>5200</v>
      </c>
      <c r="CI207" s="242">
        <f t="shared" si="110"/>
        <v>5200</v>
      </c>
      <c r="CJ207" s="242">
        <f t="shared" si="110"/>
        <v>5200</v>
      </c>
      <c r="CK207" s="242">
        <f t="shared" si="110"/>
        <v>5200</v>
      </c>
      <c r="CL207" s="242">
        <f t="shared" si="110"/>
        <v>5200</v>
      </c>
      <c r="CM207" s="242">
        <f t="shared" si="110"/>
        <v>5200</v>
      </c>
      <c r="CN207" s="242">
        <f t="shared" si="110"/>
        <v>5200</v>
      </c>
      <c r="CO207" s="242">
        <f t="shared" si="110"/>
        <v>5200</v>
      </c>
      <c r="CP207" s="242">
        <f t="shared" si="110"/>
        <v>5200</v>
      </c>
      <c r="CQ207" s="242">
        <f t="shared" si="110"/>
        <v>5200</v>
      </c>
      <c r="CR207" s="242">
        <f t="shared" si="110"/>
        <v>5200</v>
      </c>
      <c r="CS207" s="242">
        <f t="shared" si="110"/>
        <v>5200</v>
      </c>
      <c r="CT207" s="242">
        <f t="shared" si="110"/>
        <v>5200</v>
      </c>
      <c r="CU207" s="242">
        <f t="shared" si="110"/>
        <v>5200</v>
      </c>
      <c r="CV207" s="242">
        <f>(CU206+CV206)/2</f>
        <v>5200</v>
      </c>
      <c r="CW207" s="63" t="s">
        <v>520</v>
      </c>
      <c r="CX207" s="63"/>
    </row>
    <row r="208" spans="2:112" x14ac:dyDescent="0.3">
      <c r="AA208" s="238"/>
      <c r="AB208" s="238"/>
      <c r="AC208" s="238"/>
      <c r="AD208" s="238"/>
      <c r="AE208" s="238"/>
      <c r="AF208" s="238"/>
      <c r="AG208" s="238"/>
    </row>
    <row r="209" spans="1:113" ht="16.2" thickBot="1" x14ac:dyDescent="0.35">
      <c r="B209" s="76" t="s">
        <v>364</v>
      </c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  <c r="CI209" s="76"/>
      <c r="CJ209" s="76"/>
      <c r="CK209" s="76"/>
      <c r="CL209" s="76"/>
      <c r="CM209" s="76"/>
      <c r="CN209" s="76"/>
      <c r="CO209" s="76"/>
      <c r="CP209" s="76"/>
      <c r="CQ209" s="76"/>
      <c r="CR209" s="76"/>
      <c r="CS209" s="76"/>
      <c r="CT209" s="76"/>
      <c r="CU209" s="76"/>
      <c r="CV209" s="76"/>
      <c r="CW209" s="76"/>
      <c r="CX209" s="76"/>
      <c r="CY209" s="76"/>
      <c r="CZ209" s="76"/>
      <c r="DA209" s="76"/>
      <c r="DB209" s="76"/>
      <c r="DC209" s="76"/>
      <c r="DD209" s="76"/>
      <c r="DE209" s="76"/>
      <c r="DF209" s="76"/>
      <c r="DG209" s="76"/>
      <c r="DH209" s="76"/>
      <c r="DI209" s="76"/>
    </row>
    <row r="210" spans="1:113" outlineLevel="1" x14ac:dyDescent="0.3">
      <c r="AA210" s="238"/>
      <c r="AB210" s="238"/>
      <c r="AC210" s="238"/>
      <c r="AD210" s="238"/>
      <c r="AE210" s="238"/>
      <c r="AF210" s="238"/>
      <c r="AG210" s="238"/>
    </row>
    <row r="211" spans="1:113" outlineLevel="1" x14ac:dyDescent="0.3">
      <c r="AA211" s="238"/>
      <c r="AB211" s="238"/>
      <c r="AC211" s="238"/>
      <c r="AD211" s="238"/>
      <c r="AE211" s="238"/>
      <c r="AF211" s="238"/>
      <c r="AG211" s="238"/>
      <c r="CZ211" s="457" t="s">
        <v>85</v>
      </c>
      <c r="DA211" s="458"/>
      <c r="DB211" s="459"/>
      <c r="DC211" s="457" t="s">
        <v>1624</v>
      </c>
      <c r="DD211" s="458"/>
      <c r="DE211" s="459"/>
      <c r="DF211" s="457" t="s">
        <v>1625</v>
      </c>
      <c r="DG211" s="458"/>
      <c r="DH211" s="459"/>
    </row>
    <row r="212" spans="1:113" outlineLevel="1" x14ac:dyDescent="0.3">
      <c r="B212" s="69" t="s">
        <v>79</v>
      </c>
      <c r="C212" s="69" t="s">
        <v>195</v>
      </c>
      <c r="E212" s="69">
        <v>201401</v>
      </c>
      <c r="F212" s="69">
        <v>201402</v>
      </c>
      <c r="G212" s="69">
        <v>201403</v>
      </c>
      <c r="H212" s="69">
        <v>201404</v>
      </c>
      <c r="I212" s="69">
        <v>201405</v>
      </c>
      <c r="J212" s="69">
        <v>201406</v>
      </c>
      <c r="K212" s="69">
        <v>201407</v>
      </c>
      <c r="L212" s="69">
        <v>201408</v>
      </c>
      <c r="M212" s="69">
        <v>201409</v>
      </c>
      <c r="N212" s="69">
        <v>201410</v>
      </c>
      <c r="O212" s="69">
        <v>201411</v>
      </c>
      <c r="P212" s="69">
        <v>201412</v>
      </c>
      <c r="Q212" s="69">
        <v>201501</v>
      </c>
      <c r="R212" s="69">
        <v>201502</v>
      </c>
      <c r="S212" s="69">
        <v>201503</v>
      </c>
      <c r="T212" s="69">
        <v>201504</v>
      </c>
      <c r="U212" s="69">
        <v>201505</v>
      </c>
      <c r="V212" s="69">
        <v>201506</v>
      </c>
      <c r="W212" s="69">
        <v>201507</v>
      </c>
      <c r="X212" s="69">
        <v>201508</v>
      </c>
      <c r="Y212" s="69">
        <v>201509</v>
      </c>
      <c r="Z212" s="69">
        <v>201510</v>
      </c>
      <c r="AA212" s="69">
        <v>201511</v>
      </c>
      <c r="AB212" s="69">
        <v>201512</v>
      </c>
      <c r="AC212" s="69">
        <v>201601</v>
      </c>
      <c r="AD212" s="69">
        <v>201602</v>
      </c>
      <c r="AE212" s="69">
        <v>201603</v>
      </c>
      <c r="AF212" s="69">
        <v>201604</v>
      </c>
      <c r="AG212" s="69">
        <v>201605</v>
      </c>
      <c r="AH212" s="69">
        <v>201606</v>
      </c>
      <c r="AI212" s="69">
        <v>201607</v>
      </c>
      <c r="AJ212" s="69">
        <v>201608</v>
      </c>
      <c r="AK212" s="69">
        <v>201609</v>
      </c>
      <c r="AL212" s="69">
        <v>201610</v>
      </c>
      <c r="AM212" s="69">
        <v>201611</v>
      </c>
      <c r="AN212" s="69">
        <v>201612</v>
      </c>
      <c r="AO212" s="69">
        <v>201701</v>
      </c>
      <c r="AP212" s="69">
        <v>201702</v>
      </c>
      <c r="AQ212" s="69">
        <v>201703</v>
      </c>
      <c r="AR212" s="69">
        <v>201704</v>
      </c>
      <c r="AS212" s="69">
        <v>201705</v>
      </c>
      <c r="AT212" s="69">
        <v>201706</v>
      </c>
      <c r="AU212" s="69">
        <v>201707</v>
      </c>
      <c r="AV212" s="69">
        <v>201708</v>
      </c>
      <c r="AW212" s="69">
        <v>201709</v>
      </c>
      <c r="AX212" s="69">
        <v>201710</v>
      </c>
      <c r="AY212" s="69">
        <v>201711</v>
      </c>
      <c r="AZ212" s="69">
        <v>201712</v>
      </c>
      <c r="BA212" s="69">
        <v>201801</v>
      </c>
      <c r="BB212" s="69">
        <v>201802</v>
      </c>
      <c r="BC212" s="69">
        <v>201803</v>
      </c>
      <c r="BD212" s="69">
        <v>201804</v>
      </c>
      <c r="BE212" s="69">
        <v>201805</v>
      </c>
      <c r="BF212" s="69">
        <v>201806</v>
      </c>
      <c r="BG212" s="69">
        <v>201807</v>
      </c>
      <c r="BH212" s="69">
        <v>201808</v>
      </c>
      <c r="BI212" s="69">
        <v>201809</v>
      </c>
      <c r="BJ212" s="69">
        <v>201810</v>
      </c>
      <c r="BK212" s="69">
        <v>201811</v>
      </c>
      <c r="BL212" s="69">
        <v>201812</v>
      </c>
      <c r="BM212" s="69">
        <v>201901</v>
      </c>
      <c r="BN212" s="69">
        <v>201902</v>
      </c>
      <c r="BO212" s="69">
        <v>201903</v>
      </c>
      <c r="BP212" s="69">
        <v>201904</v>
      </c>
      <c r="BQ212" s="69">
        <v>201905</v>
      </c>
      <c r="BR212" s="69">
        <v>201906</v>
      </c>
      <c r="BS212" s="69">
        <v>201907</v>
      </c>
      <c r="BT212" s="69">
        <v>201908</v>
      </c>
      <c r="BU212" s="69">
        <v>201909</v>
      </c>
      <c r="BV212" s="69">
        <v>201910</v>
      </c>
      <c r="BW212" s="69">
        <v>201911</v>
      </c>
      <c r="BX212" s="69">
        <v>201912</v>
      </c>
      <c r="BY212" s="69">
        <v>202001</v>
      </c>
      <c r="BZ212" s="69">
        <v>202002</v>
      </c>
      <c r="CA212" s="69">
        <v>202003</v>
      </c>
      <c r="CB212" s="69">
        <v>202004</v>
      </c>
      <c r="CC212" s="69">
        <v>202005</v>
      </c>
      <c r="CD212" s="69">
        <v>202006</v>
      </c>
      <c r="CE212" s="69">
        <v>202007</v>
      </c>
      <c r="CF212" s="69">
        <v>202008</v>
      </c>
      <c r="CG212" s="69">
        <v>202009</v>
      </c>
      <c r="CH212" s="69">
        <v>202010</v>
      </c>
      <c r="CI212" s="69">
        <v>202011</v>
      </c>
      <c r="CJ212" s="69">
        <v>202012</v>
      </c>
      <c r="CK212" s="69">
        <v>202101</v>
      </c>
      <c r="CL212" s="69">
        <v>202102</v>
      </c>
      <c r="CM212" s="69">
        <v>202103</v>
      </c>
      <c r="CN212" s="69">
        <v>202104</v>
      </c>
      <c r="CO212" s="69">
        <v>202105</v>
      </c>
      <c r="CP212" s="69">
        <v>202106</v>
      </c>
      <c r="CQ212" s="69">
        <v>202107</v>
      </c>
      <c r="CR212" s="69">
        <v>202108</v>
      </c>
      <c r="CS212" s="69">
        <v>202109</v>
      </c>
      <c r="CT212" s="69">
        <v>202110</v>
      </c>
      <c r="CU212" s="69">
        <v>202111</v>
      </c>
      <c r="CV212" s="69">
        <v>202112</v>
      </c>
      <c r="CX212" s="69" t="s">
        <v>1720</v>
      </c>
      <c r="CY212" s="69" t="s">
        <v>1721</v>
      </c>
      <c r="CZ212" s="452" t="s">
        <v>1621</v>
      </c>
      <c r="DA212" s="452" t="s">
        <v>1622</v>
      </c>
      <c r="DB212" s="452" t="s">
        <v>1623</v>
      </c>
      <c r="DC212" s="452" t="s">
        <v>1621</v>
      </c>
      <c r="DD212" s="452" t="s">
        <v>1622</v>
      </c>
      <c r="DE212" s="452" t="s">
        <v>1623</v>
      </c>
      <c r="DF212" s="452" t="s">
        <v>1621</v>
      </c>
      <c r="DG212" s="452" t="s">
        <v>1622</v>
      </c>
      <c r="DH212" s="452" t="s">
        <v>1623</v>
      </c>
    </row>
    <row r="213" spans="1:113" outlineLevel="1" x14ac:dyDescent="0.3">
      <c r="A213" s="290"/>
      <c r="B213" s="154">
        <v>1</v>
      </c>
      <c r="C213" s="242" t="s">
        <v>170</v>
      </c>
      <c r="D213" s="143" t="s">
        <v>443</v>
      </c>
      <c r="E213" s="506">
        <v>100</v>
      </c>
      <c r="F213" s="506">
        <v>100</v>
      </c>
      <c r="G213" s="506">
        <v>100</v>
      </c>
      <c r="H213" s="506">
        <v>100</v>
      </c>
      <c r="I213" s="506">
        <v>100</v>
      </c>
      <c r="J213" s="506">
        <v>100</v>
      </c>
      <c r="K213" s="506">
        <v>100</v>
      </c>
      <c r="L213" s="506">
        <v>100</v>
      </c>
      <c r="M213" s="506">
        <v>100</v>
      </c>
      <c r="N213" s="506">
        <v>100</v>
      </c>
      <c r="O213" s="506">
        <v>100</v>
      </c>
      <c r="P213" s="506">
        <v>100</v>
      </c>
      <c r="Q213" s="506">
        <v>100</v>
      </c>
      <c r="R213" s="506">
        <v>100</v>
      </c>
      <c r="S213" s="506">
        <v>100</v>
      </c>
      <c r="T213" s="506">
        <v>100</v>
      </c>
      <c r="U213" s="506">
        <v>100</v>
      </c>
      <c r="V213" s="506">
        <v>100</v>
      </c>
      <c r="W213" s="506">
        <v>100</v>
      </c>
      <c r="X213" s="506">
        <v>100</v>
      </c>
      <c r="Y213" s="506">
        <v>100</v>
      </c>
      <c r="Z213" s="506">
        <v>100</v>
      </c>
      <c r="AA213" s="506">
        <v>100</v>
      </c>
      <c r="AB213" s="506">
        <v>100</v>
      </c>
      <c r="AC213" s="506">
        <v>100</v>
      </c>
      <c r="AD213" s="506">
        <v>100</v>
      </c>
      <c r="AE213" s="506">
        <v>100</v>
      </c>
      <c r="AF213" s="506">
        <v>100</v>
      </c>
      <c r="AG213" s="506">
        <v>100</v>
      </c>
      <c r="AH213" s="506">
        <v>100</v>
      </c>
      <c r="AI213" s="506">
        <v>100</v>
      </c>
      <c r="AJ213" s="506">
        <v>100</v>
      </c>
      <c r="AK213" s="506">
        <v>100</v>
      </c>
      <c r="AL213" s="506">
        <v>100</v>
      </c>
      <c r="AM213" s="506">
        <v>100</v>
      </c>
      <c r="AN213" s="506">
        <v>100</v>
      </c>
      <c r="AO213" s="506">
        <v>100</v>
      </c>
      <c r="AP213" s="506">
        <v>100</v>
      </c>
      <c r="AQ213" s="506">
        <v>100</v>
      </c>
      <c r="AR213" s="506">
        <v>100</v>
      </c>
      <c r="AS213" s="506">
        <v>100</v>
      </c>
      <c r="AT213" s="506">
        <v>100</v>
      </c>
      <c r="AU213" s="506">
        <v>100</v>
      </c>
      <c r="AV213" s="506">
        <v>100</v>
      </c>
      <c r="AW213" s="506">
        <v>100</v>
      </c>
      <c r="AX213" s="506">
        <v>100</v>
      </c>
      <c r="AY213" s="506">
        <v>100</v>
      </c>
      <c r="AZ213" s="506">
        <v>100</v>
      </c>
      <c r="BA213" s="506">
        <v>100</v>
      </c>
      <c r="BB213" s="506">
        <v>100</v>
      </c>
      <c r="BC213" s="506">
        <v>100</v>
      </c>
      <c r="BD213" s="506">
        <v>100</v>
      </c>
      <c r="BE213" s="506">
        <v>100</v>
      </c>
      <c r="BF213" s="506">
        <v>100</v>
      </c>
      <c r="BG213" s="506">
        <v>100</v>
      </c>
      <c r="BH213" s="506">
        <v>100</v>
      </c>
      <c r="BI213" s="506">
        <v>100</v>
      </c>
      <c r="BJ213" s="506">
        <v>100</v>
      </c>
      <c r="BK213" s="506">
        <v>100</v>
      </c>
      <c r="BL213" s="506">
        <v>100</v>
      </c>
      <c r="BM213" s="506">
        <v>100</v>
      </c>
      <c r="BN213" s="506">
        <v>100</v>
      </c>
      <c r="BO213" s="506">
        <v>100</v>
      </c>
      <c r="BP213" s="506">
        <v>100</v>
      </c>
      <c r="BQ213" s="506">
        <v>100</v>
      </c>
      <c r="BR213" s="506">
        <v>100</v>
      </c>
      <c r="BS213" s="506">
        <v>100</v>
      </c>
      <c r="BT213" s="506">
        <v>100</v>
      </c>
      <c r="BU213" s="506">
        <v>100</v>
      </c>
      <c r="BV213" s="506">
        <v>100</v>
      </c>
      <c r="BW213" s="506">
        <v>100</v>
      </c>
      <c r="BX213" s="506">
        <v>100</v>
      </c>
      <c r="BY213" s="506">
        <v>100</v>
      </c>
      <c r="BZ213" s="506">
        <v>100</v>
      </c>
      <c r="CA213" s="506">
        <v>100</v>
      </c>
      <c r="CB213" s="506">
        <v>100</v>
      </c>
      <c r="CC213" s="506">
        <v>100</v>
      </c>
      <c r="CD213" s="506">
        <v>100</v>
      </c>
      <c r="CE213" s="506">
        <v>100</v>
      </c>
      <c r="CF213" s="506">
        <v>100</v>
      </c>
      <c r="CG213" s="506">
        <v>100</v>
      </c>
      <c r="CH213" s="506">
        <v>100</v>
      </c>
      <c r="CI213" s="506">
        <v>100</v>
      </c>
      <c r="CJ213" s="506">
        <v>100</v>
      </c>
      <c r="CK213" s="506">
        <v>100</v>
      </c>
      <c r="CL213" s="506">
        <v>100</v>
      </c>
      <c r="CM213" s="506">
        <v>100</v>
      </c>
      <c r="CN213" s="506">
        <v>100</v>
      </c>
      <c r="CO213" s="506">
        <v>100</v>
      </c>
      <c r="CP213" s="506">
        <v>100</v>
      </c>
      <c r="CQ213" s="506">
        <v>100</v>
      </c>
      <c r="CR213" s="506">
        <v>100</v>
      </c>
      <c r="CS213" s="506">
        <v>100</v>
      </c>
      <c r="CT213" s="506">
        <v>100</v>
      </c>
      <c r="CU213" s="506">
        <v>100</v>
      </c>
      <c r="CV213" s="506">
        <v>100</v>
      </c>
      <c r="CX213" s="242" t="s">
        <v>1722</v>
      </c>
      <c r="CY213" s="242" t="str">
        <f>IF(AND($DB213&gt;$DE213,$DB213&gt;$DH213),"lineal",IF(AND($DE213&gt;$DB213,$DE213&gt;$DH213),"logaritmica",IF(AND($DH213&gt;$DB213,$DH213&gt;$DE213),"exponencial","-")))</f>
        <v>-</v>
      </c>
      <c r="CZ213" s="453">
        <f>$AK213-$DA213*$AK$143</f>
        <v>100</v>
      </c>
      <c r="DA213" s="453">
        <f>IFERROR(SLOPE($E213:$AK213,$E$143:$AK$143),0)</f>
        <v>0</v>
      </c>
      <c r="DB213" s="454">
        <f>IFERROR(RSQ($E213:$AK213,$E$143:$AK$143),0)</f>
        <v>0</v>
      </c>
      <c r="DC213" s="453">
        <f>$AK213-$DD213*$AK$143</f>
        <v>100</v>
      </c>
      <c r="DD213" s="453">
        <f>IFERROR(SLOPE($E213:$AK213,$E$142:$AK$142),0)</f>
        <v>0</v>
      </c>
      <c r="DE213" s="454">
        <f>IFERROR(RSQ($E213:$AK213,$E$142:$AK$142),0)</f>
        <v>0</v>
      </c>
      <c r="DF213" s="455">
        <f t="shared" ref="DF213:DF237" si="111">IFERROR(LN($AK213)-$DG213*$AK$143,0)</f>
        <v>4.6051701859880918</v>
      </c>
      <c r="DG213" s="456">
        <f>IFERROR(SLOPE(LN($E213:$AK213),$E$143:$AK$143),0)</f>
        <v>0</v>
      </c>
      <c r="DH213" s="454">
        <f>IFERROR(RSQ(LN($E213:$AK213),$E$143:$AK$143),0)</f>
        <v>0</v>
      </c>
    </row>
    <row r="214" spans="1:113" outlineLevel="1" x14ac:dyDescent="0.3">
      <c r="A214" s="290"/>
      <c r="B214" s="154">
        <v>2</v>
      </c>
      <c r="C214" s="242" t="s">
        <v>171</v>
      </c>
      <c r="D214" s="143" t="s">
        <v>443</v>
      </c>
      <c r="E214" s="506">
        <v>100</v>
      </c>
      <c r="F214" s="506">
        <v>100</v>
      </c>
      <c r="G214" s="506">
        <v>100</v>
      </c>
      <c r="H214" s="506">
        <v>100</v>
      </c>
      <c r="I214" s="506">
        <v>100</v>
      </c>
      <c r="J214" s="506">
        <v>100</v>
      </c>
      <c r="K214" s="506">
        <v>100</v>
      </c>
      <c r="L214" s="506">
        <v>100</v>
      </c>
      <c r="M214" s="506">
        <v>100</v>
      </c>
      <c r="N214" s="506">
        <v>100</v>
      </c>
      <c r="O214" s="506">
        <v>100</v>
      </c>
      <c r="P214" s="506">
        <v>100</v>
      </c>
      <c r="Q214" s="506">
        <v>100</v>
      </c>
      <c r="R214" s="506">
        <v>100</v>
      </c>
      <c r="S214" s="506">
        <v>100</v>
      </c>
      <c r="T214" s="506">
        <v>100</v>
      </c>
      <c r="U214" s="506">
        <v>100</v>
      </c>
      <c r="V214" s="506">
        <v>100</v>
      </c>
      <c r="W214" s="506">
        <v>100</v>
      </c>
      <c r="X214" s="506">
        <v>100</v>
      </c>
      <c r="Y214" s="506">
        <v>100</v>
      </c>
      <c r="Z214" s="506">
        <v>100</v>
      </c>
      <c r="AA214" s="506">
        <v>100</v>
      </c>
      <c r="AB214" s="506">
        <v>100</v>
      </c>
      <c r="AC214" s="506">
        <v>100</v>
      </c>
      <c r="AD214" s="506">
        <v>100</v>
      </c>
      <c r="AE214" s="506">
        <v>100</v>
      </c>
      <c r="AF214" s="506">
        <v>100</v>
      </c>
      <c r="AG214" s="506">
        <v>100</v>
      </c>
      <c r="AH214" s="506">
        <v>100</v>
      </c>
      <c r="AI214" s="506">
        <v>100</v>
      </c>
      <c r="AJ214" s="506">
        <v>100</v>
      </c>
      <c r="AK214" s="506">
        <v>100</v>
      </c>
      <c r="AL214" s="506">
        <v>100</v>
      </c>
      <c r="AM214" s="506">
        <v>100</v>
      </c>
      <c r="AN214" s="506">
        <v>100</v>
      </c>
      <c r="AO214" s="506">
        <v>100</v>
      </c>
      <c r="AP214" s="506">
        <v>100</v>
      </c>
      <c r="AQ214" s="506">
        <v>100</v>
      </c>
      <c r="AR214" s="506">
        <v>100</v>
      </c>
      <c r="AS214" s="506">
        <v>100</v>
      </c>
      <c r="AT214" s="506">
        <v>100</v>
      </c>
      <c r="AU214" s="506">
        <v>100</v>
      </c>
      <c r="AV214" s="506">
        <v>100</v>
      </c>
      <c r="AW214" s="506">
        <v>100</v>
      </c>
      <c r="AX214" s="506">
        <v>100</v>
      </c>
      <c r="AY214" s="506">
        <v>100</v>
      </c>
      <c r="AZ214" s="506">
        <v>100</v>
      </c>
      <c r="BA214" s="506">
        <v>100</v>
      </c>
      <c r="BB214" s="506">
        <v>100</v>
      </c>
      <c r="BC214" s="506">
        <v>100</v>
      </c>
      <c r="BD214" s="506">
        <v>100</v>
      </c>
      <c r="BE214" s="506">
        <v>100</v>
      </c>
      <c r="BF214" s="506">
        <v>100</v>
      </c>
      <c r="BG214" s="506">
        <v>100</v>
      </c>
      <c r="BH214" s="506">
        <v>100</v>
      </c>
      <c r="BI214" s="506">
        <v>100</v>
      </c>
      <c r="BJ214" s="506">
        <v>100</v>
      </c>
      <c r="BK214" s="506">
        <v>100</v>
      </c>
      <c r="BL214" s="506">
        <v>100</v>
      </c>
      <c r="BM214" s="506">
        <v>100</v>
      </c>
      <c r="BN214" s="506">
        <v>100</v>
      </c>
      <c r="BO214" s="506">
        <v>100</v>
      </c>
      <c r="BP214" s="506">
        <v>100</v>
      </c>
      <c r="BQ214" s="506">
        <v>100</v>
      </c>
      <c r="BR214" s="506">
        <v>100</v>
      </c>
      <c r="BS214" s="506">
        <v>100</v>
      </c>
      <c r="BT214" s="506">
        <v>100</v>
      </c>
      <c r="BU214" s="506">
        <v>100</v>
      </c>
      <c r="BV214" s="506">
        <v>100</v>
      </c>
      <c r="BW214" s="506">
        <v>100</v>
      </c>
      <c r="BX214" s="506">
        <v>100</v>
      </c>
      <c r="BY214" s="506">
        <v>100</v>
      </c>
      <c r="BZ214" s="506">
        <v>100</v>
      </c>
      <c r="CA214" s="506">
        <v>100</v>
      </c>
      <c r="CB214" s="506">
        <v>100</v>
      </c>
      <c r="CC214" s="506">
        <v>100</v>
      </c>
      <c r="CD214" s="506">
        <v>100</v>
      </c>
      <c r="CE214" s="506">
        <v>100</v>
      </c>
      <c r="CF214" s="506">
        <v>100</v>
      </c>
      <c r="CG214" s="506">
        <v>100</v>
      </c>
      <c r="CH214" s="506">
        <v>100</v>
      </c>
      <c r="CI214" s="506">
        <v>100</v>
      </c>
      <c r="CJ214" s="506">
        <v>100</v>
      </c>
      <c r="CK214" s="506">
        <v>100</v>
      </c>
      <c r="CL214" s="506">
        <v>100</v>
      </c>
      <c r="CM214" s="506">
        <v>100</v>
      </c>
      <c r="CN214" s="506">
        <v>100</v>
      </c>
      <c r="CO214" s="506">
        <v>100</v>
      </c>
      <c r="CP214" s="506">
        <v>100</v>
      </c>
      <c r="CQ214" s="506">
        <v>100</v>
      </c>
      <c r="CR214" s="506">
        <v>100</v>
      </c>
      <c r="CS214" s="506">
        <v>100</v>
      </c>
      <c r="CT214" s="506">
        <v>100</v>
      </c>
      <c r="CU214" s="506">
        <v>100</v>
      </c>
      <c r="CV214" s="506">
        <v>100</v>
      </c>
      <c r="CX214" s="242" t="s">
        <v>1722</v>
      </c>
      <c r="CY214" s="242" t="str">
        <f t="shared" ref="CY214:CY237" si="112">IF(AND($DB214&gt;$DE214,$DB214&gt;$DH214),"lineal",IF(AND($DE214&gt;$DB214,$DE214&gt;$DH214),"logaritmica",IF(AND($DH214&gt;$DB214,$DH214&gt;$DE214),"exponencial","-")))</f>
        <v>-</v>
      </c>
      <c r="CZ214" s="453">
        <f t="shared" ref="CZ214:CZ238" si="113">$AK214-$DA214*$AK$143</f>
        <v>100</v>
      </c>
      <c r="DA214" s="453">
        <f t="shared" ref="DA214:DA238" si="114">IFERROR(SLOPE($E214:$AK214,$E$143:$AK$143),0)</f>
        <v>0</v>
      </c>
      <c r="DB214" s="454">
        <f t="shared" ref="DB214:DB238" si="115">IFERROR(RSQ($E214:$AK214,$E$143:$AK$143),0)</f>
        <v>0</v>
      </c>
      <c r="DC214" s="453">
        <f t="shared" ref="DC214:DC238" si="116">$AK214-$DD214*$AK$143</f>
        <v>100</v>
      </c>
      <c r="DD214" s="453">
        <f>IFERROR(SLOPE($E214:$AK214,$E$142:$AK$142),0)</f>
        <v>0</v>
      </c>
      <c r="DE214" s="454">
        <f>IFERROR(RSQ($E214:$AK214,$E$142:$AK$142),0)</f>
        <v>0</v>
      </c>
      <c r="DF214" s="455">
        <f t="shared" si="111"/>
        <v>4.6051701859880918</v>
      </c>
      <c r="DG214" s="456">
        <f t="shared" ref="DG214:DG238" si="117">IFERROR(SLOPE(LN($E214:$AK214),$E$143:$AK$143),0)</f>
        <v>0</v>
      </c>
      <c r="DH214" s="454">
        <f>IFERROR(RSQ(LN($E214:$AK214),$E$143:$AK$143),0)</f>
        <v>0</v>
      </c>
    </row>
    <row r="215" spans="1:113" outlineLevel="1" x14ac:dyDescent="0.3">
      <c r="A215" s="290"/>
      <c r="B215" s="154">
        <v>3</v>
      </c>
      <c r="C215" s="242" t="s">
        <v>172</v>
      </c>
      <c r="D215" s="143" t="s">
        <v>443</v>
      </c>
      <c r="E215" s="506">
        <v>100</v>
      </c>
      <c r="F215" s="506">
        <v>100</v>
      </c>
      <c r="G215" s="506">
        <v>100</v>
      </c>
      <c r="H215" s="506">
        <v>100</v>
      </c>
      <c r="I215" s="506">
        <v>100</v>
      </c>
      <c r="J215" s="506">
        <v>100</v>
      </c>
      <c r="K215" s="506">
        <v>100</v>
      </c>
      <c r="L215" s="506">
        <v>100</v>
      </c>
      <c r="M215" s="506">
        <v>100</v>
      </c>
      <c r="N215" s="506">
        <v>100</v>
      </c>
      <c r="O215" s="506">
        <v>100</v>
      </c>
      <c r="P215" s="506">
        <v>100</v>
      </c>
      <c r="Q215" s="506">
        <v>100</v>
      </c>
      <c r="R215" s="506">
        <v>100</v>
      </c>
      <c r="S215" s="506">
        <v>100</v>
      </c>
      <c r="T215" s="506">
        <v>100</v>
      </c>
      <c r="U215" s="506">
        <v>100</v>
      </c>
      <c r="V215" s="506">
        <v>100</v>
      </c>
      <c r="W215" s="506">
        <v>100</v>
      </c>
      <c r="X215" s="506">
        <v>100</v>
      </c>
      <c r="Y215" s="506">
        <v>100</v>
      </c>
      <c r="Z215" s="506">
        <v>100</v>
      </c>
      <c r="AA215" s="506">
        <v>100</v>
      </c>
      <c r="AB215" s="506">
        <v>100</v>
      </c>
      <c r="AC215" s="506">
        <v>100</v>
      </c>
      <c r="AD215" s="506">
        <v>100</v>
      </c>
      <c r="AE215" s="506">
        <v>100</v>
      </c>
      <c r="AF215" s="506">
        <v>100</v>
      </c>
      <c r="AG215" s="506">
        <v>100</v>
      </c>
      <c r="AH215" s="506">
        <v>100</v>
      </c>
      <c r="AI215" s="506">
        <v>100</v>
      </c>
      <c r="AJ215" s="506">
        <v>100</v>
      </c>
      <c r="AK215" s="506">
        <v>100</v>
      </c>
      <c r="AL215" s="506">
        <v>100</v>
      </c>
      <c r="AM215" s="506">
        <v>100</v>
      </c>
      <c r="AN215" s="506">
        <v>100</v>
      </c>
      <c r="AO215" s="506">
        <v>100</v>
      </c>
      <c r="AP215" s="506">
        <v>100</v>
      </c>
      <c r="AQ215" s="506">
        <v>100</v>
      </c>
      <c r="AR215" s="506">
        <v>100</v>
      </c>
      <c r="AS215" s="506">
        <v>100</v>
      </c>
      <c r="AT215" s="506">
        <v>100</v>
      </c>
      <c r="AU215" s="506">
        <v>100</v>
      </c>
      <c r="AV215" s="506">
        <v>100</v>
      </c>
      <c r="AW215" s="506">
        <v>100</v>
      </c>
      <c r="AX215" s="506">
        <v>100</v>
      </c>
      <c r="AY215" s="506">
        <v>100</v>
      </c>
      <c r="AZ215" s="506">
        <v>100</v>
      </c>
      <c r="BA215" s="506">
        <v>100</v>
      </c>
      <c r="BB215" s="506">
        <v>100</v>
      </c>
      <c r="BC215" s="506">
        <v>100</v>
      </c>
      <c r="BD215" s="506">
        <v>100</v>
      </c>
      <c r="BE215" s="506">
        <v>100</v>
      </c>
      <c r="BF215" s="506">
        <v>100</v>
      </c>
      <c r="BG215" s="506">
        <v>100</v>
      </c>
      <c r="BH215" s="506">
        <v>100</v>
      </c>
      <c r="BI215" s="506">
        <v>100</v>
      </c>
      <c r="BJ215" s="506">
        <v>100</v>
      </c>
      <c r="BK215" s="506">
        <v>100</v>
      </c>
      <c r="BL215" s="506">
        <v>100</v>
      </c>
      <c r="BM215" s="506">
        <v>100</v>
      </c>
      <c r="BN215" s="506">
        <v>100</v>
      </c>
      <c r="BO215" s="506">
        <v>100</v>
      </c>
      <c r="BP215" s="506">
        <v>100</v>
      </c>
      <c r="BQ215" s="506">
        <v>100</v>
      </c>
      <c r="BR215" s="506">
        <v>100</v>
      </c>
      <c r="BS215" s="506">
        <v>100</v>
      </c>
      <c r="BT215" s="506">
        <v>100</v>
      </c>
      <c r="BU215" s="506">
        <v>100</v>
      </c>
      <c r="BV215" s="506">
        <v>100</v>
      </c>
      <c r="BW215" s="506">
        <v>100</v>
      </c>
      <c r="BX215" s="506">
        <v>100</v>
      </c>
      <c r="BY215" s="506">
        <v>100</v>
      </c>
      <c r="BZ215" s="506">
        <v>100</v>
      </c>
      <c r="CA215" s="506">
        <v>100</v>
      </c>
      <c r="CB215" s="506">
        <v>100</v>
      </c>
      <c r="CC215" s="506">
        <v>100</v>
      </c>
      <c r="CD215" s="506">
        <v>100</v>
      </c>
      <c r="CE215" s="506">
        <v>100</v>
      </c>
      <c r="CF215" s="506">
        <v>100</v>
      </c>
      <c r="CG215" s="506">
        <v>100</v>
      </c>
      <c r="CH215" s="506">
        <v>100</v>
      </c>
      <c r="CI215" s="506">
        <v>100</v>
      </c>
      <c r="CJ215" s="506">
        <v>100</v>
      </c>
      <c r="CK215" s="506">
        <v>100</v>
      </c>
      <c r="CL215" s="506">
        <v>100</v>
      </c>
      <c r="CM215" s="506">
        <v>100</v>
      </c>
      <c r="CN215" s="506">
        <v>100</v>
      </c>
      <c r="CO215" s="506">
        <v>100</v>
      </c>
      <c r="CP215" s="506">
        <v>100</v>
      </c>
      <c r="CQ215" s="506">
        <v>100</v>
      </c>
      <c r="CR215" s="506">
        <v>100</v>
      </c>
      <c r="CS215" s="506">
        <v>100</v>
      </c>
      <c r="CT215" s="506">
        <v>100</v>
      </c>
      <c r="CU215" s="506">
        <v>100</v>
      </c>
      <c r="CV215" s="506">
        <v>100</v>
      </c>
      <c r="CX215" s="242" t="s">
        <v>1722</v>
      </c>
      <c r="CY215" s="242" t="str">
        <f t="shared" si="112"/>
        <v>-</v>
      </c>
      <c r="CZ215" s="453">
        <f t="shared" si="113"/>
        <v>100</v>
      </c>
      <c r="DA215" s="453">
        <f t="shared" si="114"/>
        <v>0</v>
      </c>
      <c r="DB215" s="454">
        <f t="shared" si="115"/>
        <v>0</v>
      </c>
      <c r="DC215" s="453">
        <f t="shared" si="116"/>
        <v>100</v>
      </c>
      <c r="DD215" s="453">
        <f t="shared" ref="DD215:DD238" si="118">IFERROR(SLOPE($E215:$AK215,$E$142:$AK$142),0)</f>
        <v>0</v>
      </c>
      <c r="DE215" s="454">
        <f t="shared" ref="DE215:DE238" si="119">IFERROR(RSQ($E215:$AK215,$E$142:$AK$142),0)</f>
        <v>0</v>
      </c>
      <c r="DF215" s="455">
        <f t="shared" si="111"/>
        <v>4.6051701859880918</v>
      </c>
      <c r="DG215" s="456">
        <f t="shared" si="117"/>
        <v>0</v>
      </c>
      <c r="DH215" s="454">
        <f t="shared" ref="DH215:DH237" si="120">IFERROR(RSQ(LN($E215:$AK215),$E$143:$AK$143),0)</f>
        <v>0</v>
      </c>
    </row>
    <row r="216" spans="1:113" outlineLevel="1" x14ac:dyDescent="0.3">
      <c r="A216" s="290"/>
      <c r="B216" s="154">
        <v>4</v>
      </c>
      <c r="C216" s="242" t="s">
        <v>173</v>
      </c>
      <c r="D216" s="143" t="s">
        <v>443</v>
      </c>
      <c r="E216" s="506">
        <v>100</v>
      </c>
      <c r="F216" s="506">
        <v>100</v>
      </c>
      <c r="G216" s="506">
        <v>100</v>
      </c>
      <c r="H216" s="506">
        <v>100</v>
      </c>
      <c r="I216" s="506">
        <v>100</v>
      </c>
      <c r="J216" s="506">
        <v>100</v>
      </c>
      <c r="K216" s="506">
        <v>100</v>
      </c>
      <c r="L216" s="506">
        <v>100</v>
      </c>
      <c r="M216" s="506">
        <v>100</v>
      </c>
      <c r="N216" s="506">
        <v>100</v>
      </c>
      <c r="O216" s="506">
        <v>100</v>
      </c>
      <c r="P216" s="506">
        <v>100</v>
      </c>
      <c r="Q216" s="506">
        <v>100</v>
      </c>
      <c r="R216" s="506">
        <v>100</v>
      </c>
      <c r="S216" s="506">
        <v>100</v>
      </c>
      <c r="T216" s="506">
        <v>100</v>
      </c>
      <c r="U216" s="506">
        <v>100</v>
      </c>
      <c r="V216" s="506">
        <v>100</v>
      </c>
      <c r="W216" s="506">
        <v>100</v>
      </c>
      <c r="X216" s="506">
        <v>100</v>
      </c>
      <c r="Y216" s="506">
        <v>100</v>
      </c>
      <c r="Z216" s="506">
        <v>100</v>
      </c>
      <c r="AA216" s="506">
        <v>100</v>
      </c>
      <c r="AB216" s="506">
        <v>100</v>
      </c>
      <c r="AC216" s="506">
        <v>100</v>
      </c>
      <c r="AD216" s="506">
        <v>100</v>
      </c>
      <c r="AE216" s="506">
        <v>100</v>
      </c>
      <c r="AF216" s="506">
        <v>100</v>
      </c>
      <c r="AG216" s="506">
        <v>100</v>
      </c>
      <c r="AH216" s="506">
        <v>100</v>
      </c>
      <c r="AI216" s="506">
        <v>100</v>
      </c>
      <c r="AJ216" s="506">
        <v>100</v>
      </c>
      <c r="AK216" s="506">
        <v>100</v>
      </c>
      <c r="AL216" s="506">
        <v>100</v>
      </c>
      <c r="AM216" s="506">
        <v>100</v>
      </c>
      <c r="AN216" s="506">
        <v>100</v>
      </c>
      <c r="AO216" s="506">
        <v>100</v>
      </c>
      <c r="AP216" s="506">
        <v>100</v>
      </c>
      <c r="AQ216" s="506">
        <v>100</v>
      </c>
      <c r="AR216" s="506">
        <v>100</v>
      </c>
      <c r="AS216" s="506">
        <v>100</v>
      </c>
      <c r="AT216" s="506">
        <v>100</v>
      </c>
      <c r="AU216" s="506">
        <v>100</v>
      </c>
      <c r="AV216" s="506">
        <v>100</v>
      </c>
      <c r="AW216" s="506">
        <v>100</v>
      </c>
      <c r="AX216" s="506">
        <v>100</v>
      </c>
      <c r="AY216" s="506">
        <v>100</v>
      </c>
      <c r="AZ216" s="506">
        <v>100</v>
      </c>
      <c r="BA216" s="506">
        <v>100</v>
      </c>
      <c r="BB216" s="506">
        <v>100</v>
      </c>
      <c r="BC216" s="506">
        <v>100</v>
      </c>
      <c r="BD216" s="506">
        <v>100</v>
      </c>
      <c r="BE216" s="506">
        <v>100</v>
      </c>
      <c r="BF216" s="506">
        <v>100</v>
      </c>
      <c r="BG216" s="506">
        <v>100</v>
      </c>
      <c r="BH216" s="506">
        <v>100</v>
      </c>
      <c r="BI216" s="506">
        <v>100</v>
      </c>
      <c r="BJ216" s="506">
        <v>100</v>
      </c>
      <c r="BK216" s="506">
        <v>100</v>
      </c>
      <c r="BL216" s="506">
        <v>100</v>
      </c>
      <c r="BM216" s="506">
        <v>100</v>
      </c>
      <c r="BN216" s="506">
        <v>100</v>
      </c>
      <c r="BO216" s="506">
        <v>100</v>
      </c>
      <c r="BP216" s="506">
        <v>100</v>
      </c>
      <c r="BQ216" s="506">
        <v>100</v>
      </c>
      <c r="BR216" s="506">
        <v>100</v>
      </c>
      <c r="BS216" s="506">
        <v>100</v>
      </c>
      <c r="BT216" s="506">
        <v>100</v>
      </c>
      <c r="BU216" s="506">
        <v>100</v>
      </c>
      <c r="BV216" s="506">
        <v>100</v>
      </c>
      <c r="BW216" s="506">
        <v>100</v>
      </c>
      <c r="BX216" s="506">
        <v>100</v>
      </c>
      <c r="BY216" s="506">
        <v>100</v>
      </c>
      <c r="BZ216" s="506">
        <v>100</v>
      </c>
      <c r="CA216" s="506">
        <v>100</v>
      </c>
      <c r="CB216" s="506">
        <v>100</v>
      </c>
      <c r="CC216" s="506">
        <v>100</v>
      </c>
      <c r="CD216" s="506">
        <v>100</v>
      </c>
      <c r="CE216" s="506">
        <v>100</v>
      </c>
      <c r="CF216" s="506">
        <v>100</v>
      </c>
      <c r="CG216" s="506">
        <v>100</v>
      </c>
      <c r="CH216" s="506">
        <v>100</v>
      </c>
      <c r="CI216" s="506">
        <v>100</v>
      </c>
      <c r="CJ216" s="506">
        <v>100</v>
      </c>
      <c r="CK216" s="506">
        <v>100</v>
      </c>
      <c r="CL216" s="506">
        <v>100</v>
      </c>
      <c r="CM216" s="506">
        <v>100</v>
      </c>
      <c r="CN216" s="506">
        <v>100</v>
      </c>
      <c r="CO216" s="506">
        <v>100</v>
      </c>
      <c r="CP216" s="506">
        <v>100</v>
      </c>
      <c r="CQ216" s="506">
        <v>100</v>
      </c>
      <c r="CR216" s="506">
        <v>100</v>
      </c>
      <c r="CS216" s="506">
        <v>100</v>
      </c>
      <c r="CT216" s="506">
        <v>100</v>
      </c>
      <c r="CU216" s="506">
        <v>100</v>
      </c>
      <c r="CV216" s="506">
        <v>100</v>
      </c>
      <c r="CX216" s="242" t="s">
        <v>1722</v>
      </c>
      <c r="CY216" s="242" t="str">
        <f t="shared" si="112"/>
        <v>-</v>
      </c>
      <c r="CZ216" s="453">
        <f t="shared" si="113"/>
        <v>100</v>
      </c>
      <c r="DA216" s="453">
        <f t="shared" si="114"/>
        <v>0</v>
      </c>
      <c r="DB216" s="454">
        <f t="shared" si="115"/>
        <v>0</v>
      </c>
      <c r="DC216" s="453">
        <f t="shared" si="116"/>
        <v>100</v>
      </c>
      <c r="DD216" s="453">
        <f t="shared" si="118"/>
        <v>0</v>
      </c>
      <c r="DE216" s="454">
        <f t="shared" si="119"/>
        <v>0</v>
      </c>
      <c r="DF216" s="455">
        <f t="shared" si="111"/>
        <v>4.6051701859880918</v>
      </c>
      <c r="DG216" s="456">
        <f t="shared" si="117"/>
        <v>0</v>
      </c>
      <c r="DH216" s="454">
        <f t="shared" si="120"/>
        <v>0</v>
      </c>
    </row>
    <row r="217" spans="1:113" outlineLevel="1" x14ac:dyDescent="0.3">
      <c r="A217" s="290"/>
      <c r="B217" s="154">
        <v>5</v>
      </c>
      <c r="C217" s="242" t="s">
        <v>174</v>
      </c>
      <c r="D217" s="143" t="s">
        <v>443</v>
      </c>
      <c r="E217" s="506">
        <v>100</v>
      </c>
      <c r="F217" s="506">
        <v>100</v>
      </c>
      <c r="G217" s="506">
        <v>100</v>
      </c>
      <c r="H217" s="506">
        <v>100</v>
      </c>
      <c r="I217" s="506">
        <v>100</v>
      </c>
      <c r="J217" s="506">
        <v>100</v>
      </c>
      <c r="K217" s="506">
        <v>100</v>
      </c>
      <c r="L217" s="506">
        <v>100</v>
      </c>
      <c r="M217" s="506">
        <v>100</v>
      </c>
      <c r="N217" s="506">
        <v>100</v>
      </c>
      <c r="O217" s="506">
        <v>100</v>
      </c>
      <c r="P217" s="506">
        <v>100</v>
      </c>
      <c r="Q217" s="506">
        <v>100</v>
      </c>
      <c r="R217" s="506">
        <v>100</v>
      </c>
      <c r="S217" s="506">
        <v>100</v>
      </c>
      <c r="T217" s="506">
        <v>100</v>
      </c>
      <c r="U217" s="506">
        <v>100</v>
      </c>
      <c r="V217" s="506">
        <v>100</v>
      </c>
      <c r="W217" s="506">
        <v>100</v>
      </c>
      <c r="X217" s="506">
        <v>100</v>
      </c>
      <c r="Y217" s="506">
        <v>100</v>
      </c>
      <c r="Z217" s="506">
        <v>100</v>
      </c>
      <c r="AA217" s="506">
        <v>100</v>
      </c>
      <c r="AB217" s="506">
        <v>100</v>
      </c>
      <c r="AC217" s="506">
        <v>100</v>
      </c>
      <c r="AD217" s="506">
        <v>100</v>
      </c>
      <c r="AE217" s="506">
        <v>100</v>
      </c>
      <c r="AF217" s="506">
        <v>100</v>
      </c>
      <c r="AG217" s="506">
        <v>100</v>
      </c>
      <c r="AH217" s="506">
        <v>100</v>
      </c>
      <c r="AI217" s="506">
        <v>100</v>
      </c>
      <c r="AJ217" s="506">
        <v>100</v>
      </c>
      <c r="AK217" s="506">
        <v>100</v>
      </c>
      <c r="AL217" s="506">
        <v>100</v>
      </c>
      <c r="AM217" s="506">
        <v>100</v>
      </c>
      <c r="AN217" s="506">
        <v>100</v>
      </c>
      <c r="AO217" s="506">
        <v>100</v>
      </c>
      <c r="AP217" s="506">
        <v>100</v>
      </c>
      <c r="AQ217" s="506">
        <v>100</v>
      </c>
      <c r="AR217" s="506">
        <v>100</v>
      </c>
      <c r="AS217" s="506">
        <v>100</v>
      </c>
      <c r="AT217" s="506">
        <v>100</v>
      </c>
      <c r="AU217" s="506">
        <v>100</v>
      </c>
      <c r="AV217" s="506">
        <v>100</v>
      </c>
      <c r="AW217" s="506">
        <v>100</v>
      </c>
      <c r="AX217" s="506">
        <v>100</v>
      </c>
      <c r="AY217" s="506">
        <v>100</v>
      </c>
      <c r="AZ217" s="506">
        <v>100</v>
      </c>
      <c r="BA217" s="506">
        <v>100</v>
      </c>
      <c r="BB217" s="506">
        <v>100</v>
      </c>
      <c r="BC217" s="506">
        <v>100</v>
      </c>
      <c r="BD217" s="506">
        <v>100</v>
      </c>
      <c r="BE217" s="506">
        <v>100</v>
      </c>
      <c r="BF217" s="506">
        <v>100</v>
      </c>
      <c r="BG217" s="506">
        <v>100</v>
      </c>
      <c r="BH217" s="506">
        <v>100</v>
      </c>
      <c r="BI217" s="506">
        <v>100</v>
      </c>
      <c r="BJ217" s="506">
        <v>100</v>
      </c>
      <c r="BK217" s="506">
        <v>100</v>
      </c>
      <c r="BL217" s="506">
        <v>100</v>
      </c>
      <c r="BM217" s="506">
        <v>100</v>
      </c>
      <c r="BN217" s="506">
        <v>100</v>
      </c>
      <c r="BO217" s="506">
        <v>100</v>
      </c>
      <c r="BP217" s="506">
        <v>100</v>
      </c>
      <c r="BQ217" s="506">
        <v>100</v>
      </c>
      <c r="BR217" s="506">
        <v>100</v>
      </c>
      <c r="BS217" s="506">
        <v>100</v>
      </c>
      <c r="BT217" s="506">
        <v>100</v>
      </c>
      <c r="BU217" s="506">
        <v>100</v>
      </c>
      <c r="BV217" s="506">
        <v>100</v>
      </c>
      <c r="BW217" s="506">
        <v>100</v>
      </c>
      <c r="BX217" s="506">
        <v>100</v>
      </c>
      <c r="BY217" s="506">
        <v>100</v>
      </c>
      <c r="BZ217" s="506">
        <v>100</v>
      </c>
      <c r="CA217" s="506">
        <v>100</v>
      </c>
      <c r="CB217" s="506">
        <v>100</v>
      </c>
      <c r="CC217" s="506">
        <v>100</v>
      </c>
      <c r="CD217" s="506">
        <v>100</v>
      </c>
      <c r="CE217" s="506">
        <v>100</v>
      </c>
      <c r="CF217" s="506">
        <v>100</v>
      </c>
      <c r="CG217" s="506">
        <v>100</v>
      </c>
      <c r="CH217" s="506">
        <v>100</v>
      </c>
      <c r="CI217" s="506">
        <v>100</v>
      </c>
      <c r="CJ217" s="506">
        <v>100</v>
      </c>
      <c r="CK217" s="506">
        <v>100</v>
      </c>
      <c r="CL217" s="506">
        <v>100</v>
      </c>
      <c r="CM217" s="506">
        <v>100</v>
      </c>
      <c r="CN217" s="506">
        <v>100</v>
      </c>
      <c r="CO217" s="506">
        <v>100</v>
      </c>
      <c r="CP217" s="506">
        <v>100</v>
      </c>
      <c r="CQ217" s="506">
        <v>100</v>
      </c>
      <c r="CR217" s="506">
        <v>100</v>
      </c>
      <c r="CS217" s="506">
        <v>100</v>
      </c>
      <c r="CT217" s="506">
        <v>100</v>
      </c>
      <c r="CU217" s="506">
        <v>100</v>
      </c>
      <c r="CV217" s="506">
        <v>100</v>
      </c>
      <c r="CX217" s="242" t="s">
        <v>1722</v>
      </c>
      <c r="CY217" s="242" t="str">
        <f t="shared" si="112"/>
        <v>-</v>
      </c>
      <c r="CZ217" s="453">
        <f t="shared" si="113"/>
        <v>100</v>
      </c>
      <c r="DA217" s="453">
        <f t="shared" si="114"/>
        <v>0</v>
      </c>
      <c r="DB217" s="454">
        <f t="shared" si="115"/>
        <v>0</v>
      </c>
      <c r="DC217" s="453">
        <f t="shared" si="116"/>
        <v>100</v>
      </c>
      <c r="DD217" s="453">
        <f t="shared" si="118"/>
        <v>0</v>
      </c>
      <c r="DE217" s="454">
        <f t="shared" si="119"/>
        <v>0</v>
      </c>
      <c r="DF217" s="455">
        <f t="shared" si="111"/>
        <v>4.6051701859880918</v>
      </c>
      <c r="DG217" s="456">
        <f t="shared" si="117"/>
        <v>0</v>
      </c>
      <c r="DH217" s="454">
        <f t="shared" si="120"/>
        <v>0</v>
      </c>
    </row>
    <row r="218" spans="1:113" outlineLevel="1" x14ac:dyDescent="0.3">
      <c r="A218" s="290"/>
      <c r="B218" s="154">
        <v>6</v>
      </c>
      <c r="C218" s="242" t="s">
        <v>175</v>
      </c>
      <c r="D218" s="143" t="s">
        <v>443</v>
      </c>
      <c r="E218" s="506">
        <v>100</v>
      </c>
      <c r="F218" s="506">
        <v>100</v>
      </c>
      <c r="G218" s="506">
        <v>100</v>
      </c>
      <c r="H218" s="506">
        <v>100</v>
      </c>
      <c r="I218" s="506">
        <v>100</v>
      </c>
      <c r="J218" s="506">
        <v>100</v>
      </c>
      <c r="K218" s="506">
        <v>100</v>
      </c>
      <c r="L218" s="506">
        <v>100</v>
      </c>
      <c r="M218" s="506">
        <v>100</v>
      </c>
      <c r="N218" s="506">
        <v>100</v>
      </c>
      <c r="O218" s="506">
        <v>100</v>
      </c>
      <c r="P218" s="506">
        <v>100</v>
      </c>
      <c r="Q218" s="506">
        <v>100</v>
      </c>
      <c r="R218" s="506">
        <v>100</v>
      </c>
      <c r="S218" s="506">
        <v>100</v>
      </c>
      <c r="T218" s="506">
        <v>100</v>
      </c>
      <c r="U218" s="506">
        <v>100</v>
      </c>
      <c r="V218" s="506">
        <v>100</v>
      </c>
      <c r="W218" s="506">
        <v>100</v>
      </c>
      <c r="X218" s="506">
        <v>100</v>
      </c>
      <c r="Y218" s="506">
        <v>100</v>
      </c>
      <c r="Z218" s="506">
        <v>100</v>
      </c>
      <c r="AA218" s="506">
        <v>100</v>
      </c>
      <c r="AB218" s="506">
        <v>100</v>
      </c>
      <c r="AC218" s="506">
        <v>100</v>
      </c>
      <c r="AD218" s="506">
        <v>100</v>
      </c>
      <c r="AE218" s="506">
        <v>100</v>
      </c>
      <c r="AF218" s="506">
        <v>100</v>
      </c>
      <c r="AG218" s="506">
        <v>100</v>
      </c>
      <c r="AH218" s="506">
        <v>100</v>
      </c>
      <c r="AI218" s="506">
        <v>100</v>
      </c>
      <c r="AJ218" s="506">
        <v>100</v>
      </c>
      <c r="AK218" s="506">
        <v>100</v>
      </c>
      <c r="AL218" s="506">
        <v>100</v>
      </c>
      <c r="AM218" s="506">
        <v>100</v>
      </c>
      <c r="AN218" s="506">
        <v>100</v>
      </c>
      <c r="AO218" s="506">
        <v>100</v>
      </c>
      <c r="AP218" s="506">
        <v>100</v>
      </c>
      <c r="AQ218" s="506">
        <v>100</v>
      </c>
      <c r="AR218" s="506">
        <v>100</v>
      </c>
      <c r="AS218" s="506">
        <v>100</v>
      </c>
      <c r="AT218" s="506">
        <v>100</v>
      </c>
      <c r="AU218" s="506">
        <v>100</v>
      </c>
      <c r="AV218" s="506">
        <v>100</v>
      </c>
      <c r="AW218" s="506">
        <v>100</v>
      </c>
      <c r="AX218" s="506">
        <v>100</v>
      </c>
      <c r="AY218" s="506">
        <v>100</v>
      </c>
      <c r="AZ218" s="506">
        <v>100</v>
      </c>
      <c r="BA218" s="506">
        <v>100</v>
      </c>
      <c r="BB218" s="506">
        <v>100</v>
      </c>
      <c r="BC218" s="506">
        <v>100</v>
      </c>
      <c r="BD218" s="506">
        <v>100</v>
      </c>
      <c r="BE218" s="506">
        <v>100</v>
      </c>
      <c r="BF218" s="506">
        <v>100</v>
      </c>
      <c r="BG218" s="506">
        <v>100</v>
      </c>
      <c r="BH218" s="506">
        <v>100</v>
      </c>
      <c r="BI218" s="506">
        <v>100</v>
      </c>
      <c r="BJ218" s="506">
        <v>100</v>
      </c>
      <c r="BK218" s="506">
        <v>100</v>
      </c>
      <c r="BL218" s="506">
        <v>100</v>
      </c>
      <c r="BM218" s="506">
        <v>100</v>
      </c>
      <c r="BN218" s="506">
        <v>100</v>
      </c>
      <c r="BO218" s="506">
        <v>100</v>
      </c>
      <c r="BP218" s="506">
        <v>100</v>
      </c>
      <c r="BQ218" s="506">
        <v>100</v>
      </c>
      <c r="BR218" s="506">
        <v>100</v>
      </c>
      <c r="BS218" s="506">
        <v>100</v>
      </c>
      <c r="BT218" s="506">
        <v>100</v>
      </c>
      <c r="BU218" s="506">
        <v>100</v>
      </c>
      <c r="BV218" s="506">
        <v>100</v>
      </c>
      <c r="BW218" s="506">
        <v>100</v>
      </c>
      <c r="BX218" s="506">
        <v>100</v>
      </c>
      <c r="BY218" s="506">
        <v>100</v>
      </c>
      <c r="BZ218" s="506">
        <v>100</v>
      </c>
      <c r="CA218" s="506">
        <v>100</v>
      </c>
      <c r="CB218" s="506">
        <v>100</v>
      </c>
      <c r="CC218" s="506">
        <v>100</v>
      </c>
      <c r="CD218" s="506">
        <v>100</v>
      </c>
      <c r="CE218" s="506">
        <v>100</v>
      </c>
      <c r="CF218" s="506">
        <v>100</v>
      </c>
      <c r="CG218" s="506">
        <v>100</v>
      </c>
      <c r="CH218" s="506">
        <v>100</v>
      </c>
      <c r="CI218" s="506">
        <v>100</v>
      </c>
      <c r="CJ218" s="506">
        <v>100</v>
      </c>
      <c r="CK218" s="506">
        <v>100</v>
      </c>
      <c r="CL218" s="506">
        <v>100</v>
      </c>
      <c r="CM218" s="506">
        <v>100</v>
      </c>
      <c r="CN218" s="506">
        <v>100</v>
      </c>
      <c r="CO218" s="506">
        <v>100</v>
      </c>
      <c r="CP218" s="506">
        <v>100</v>
      </c>
      <c r="CQ218" s="506">
        <v>100</v>
      </c>
      <c r="CR218" s="506">
        <v>100</v>
      </c>
      <c r="CS218" s="506">
        <v>100</v>
      </c>
      <c r="CT218" s="506">
        <v>100</v>
      </c>
      <c r="CU218" s="506">
        <v>100</v>
      </c>
      <c r="CV218" s="506">
        <v>100</v>
      </c>
      <c r="CX218" s="242" t="s">
        <v>1722</v>
      </c>
      <c r="CY218" s="242" t="str">
        <f t="shared" si="112"/>
        <v>-</v>
      </c>
      <c r="CZ218" s="453">
        <f t="shared" si="113"/>
        <v>100</v>
      </c>
      <c r="DA218" s="453">
        <f t="shared" si="114"/>
        <v>0</v>
      </c>
      <c r="DB218" s="454">
        <f t="shared" si="115"/>
        <v>0</v>
      </c>
      <c r="DC218" s="453">
        <f t="shared" si="116"/>
        <v>100</v>
      </c>
      <c r="DD218" s="453">
        <f t="shared" si="118"/>
        <v>0</v>
      </c>
      <c r="DE218" s="454">
        <f t="shared" si="119"/>
        <v>0</v>
      </c>
      <c r="DF218" s="455">
        <f t="shared" si="111"/>
        <v>4.6051701859880918</v>
      </c>
      <c r="DG218" s="456">
        <f t="shared" si="117"/>
        <v>0</v>
      </c>
      <c r="DH218" s="454">
        <f t="shared" si="120"/>
        <v>0</v>
      </c>
    </row>
    <row r="219" spans="1:113" outlineLevel="1" x14ac:dyDescent="0.3">
      <c r="A219" s="290"/>
      <c r="B219" s="154">
        <v>7</v>
      </c>
      <c r="C219" s="242" t="s">
        <v>176</v>
      </c>
      <c r="D219" s="143" t="s">
        <v>443</v>
      </c>
      <c r="E219" s="506">
        <v>100</v>
      </c>
      <c r="F219" s="506">
        <v>100</v>
      </c>
      <c r="G219" s="506">
        <v>100</v>
      </c>
      <c r="H219" s="506">
        <v>100</v>
      </c>
      <c r="I219" s="506">
        <v>100</v>
      </c>
      <c r="J219" s="506">
        <v>100</v>
      </c>
      <c r="K219" s="506">
        <v>100</v>
      </c>
      <c r="L219" s="506">
        <v>100</v>
      </c>
      <c r="M219" s="506">
        <v>100</v>
      </c>
      <c r="N219" s="506">
        <v>100</v>
      </c>
      <c r="O219" s="506">
        <v>100</v>
      </c>
      <c r="P219" s="506">
        <v>100</v>
      </c>
      <c r="Q219" s="506">
        <v>100</v>
      </c>
      <c r="R219" s="506">
        <v>100</v>
      </c>
      <c r="S219" s="506">
        <v>100</v>
      </c>
      <c r="T219" s="506">
        <v>100</v>
      </c>
      <c r="U219" s="506">
        <v>100</v>
      </c>
      <c r="V219" s="506">
        <v>100</v>
      </c>
      <c r="W219" s="506">
        <v>100</v>
      </c>
      <c r="X219" s="506">
        <v>100</v>
      </c>
      <c r="Y219" s="506">
        <v>100</v>
      </c>
      <c r="Z219" s="506">
        <v>100</v>
      </c>
      <c r="AA219" s="506">
        <v>100</v>
      </c>
      <c r="AB219" s="506">
        <v>100</v>
      </c>
      <c r="AC219" s="506">
        <v>100</v>
      </c>
      <c r="AD219" s="506">
        <v>100</v>
      </c>
      <c r="AE219" s="506">
        <v>100</v>
      </c>
      <c r="AF219" s="506">
        <v>100</v>
      </c>
      <c r="AG219" s="506">
        <v>100</v>
      </c>
      <c r="AH219" s="506">
        <v>100</v>
      </c>
      <c r="AI219" s="506">
        <v>100</v>
      </c>
      <c r="AJ219" s="506">
        <v>100</v>
      </c>
      <c r="AK219" s="506">
        <v>100</v>
      </c>
      <c r="AL219" s="506">
        <v>100</v>
      </c>
      <c r="AM219" s="506">
        <v>100</v>
      </c>
      <c r="AN219" s="506">
        <v>100</v>
      </c>
      <c r="AO219" s="506">
        <v>100</v>
      </c>
      <c r="AP219" s="506">
        <v>100</v>
      </c>
      <c r="AQ219" s="506">
        <v>100</v>
      </c>
      <c r="AR219" s="506">
        <v>100</v>
      </c>
      <c r="AS219" s="506">
        <v>100</v>
      </c>
      <c r="AT219" s="506">
        <v>100</v>
      </c>
      <c r="AU219" s="506">
        <v>100</v>
      </c>
      <c r="AV219" s="506">
        <v>100</v>
      </c>
      <c r="AW219" s="506">
        <v>100</v>
      </c>
      <c r="AX219" s="506">
        <v>100</v>
      </c>
      <c r="AY219" s="506">
        <v>100</v>
      </c>
      <c r="AZ219" s="506">
        <v>100</v>
      </c>
      <c r="BA219" s="506">
        <v>100</v>
      </c>
      <c r="BB219" s="506">
        <v>100</v>
      </c>
      <c r="BC219" s="506">
        <v>100</v>
      </c>
      <c r="BD219" s="506">
        <v>100</v>
      </c>
      <c r="BE219" s="506">
        <v>100</v>
      </c>
      <c r="BF219" s="506">
        <v>100</v>
      </c>
      <c r="BG219" s="506">
        <v>100</v>
      </c>
      <c r="BH219" s="506">
        <v>100</v>
      </c>
      <c r="BI219" s="506">
        <v>100</v>
      </c>
      <c r="BJ219" s="506">
        <v>100</v>
      </c>
      <c r="BK219" s="506">
        <v>100</v>
      </c>
      <c r="BL219" s="506">
        <v>100</v>
      </c>
      <c r="BM219" s="506">
        <v>100</v>
      </c>
      <c r="BN219" s="506">
        <v>100</v>
      </c>
      <c r="BO219" s="506">
        <v>100</v>
      </c>
      <c r="BP219" s="506">
        <v>100</v>
      </c>
      <c r="BQ219" s="506">
        <v>100</v>
      </c>
      <c r="BR219" s="506">
        <v>100</v>
      </c>
      <c r="BS219" s="506">
        <v>100</v>
      </c>
      <c r="BT219" s="506">
        <v>100</v>
      </c>
      <c r="BU219" s="506">
        <v>100</v>
      </c>
      <c r="BV219" s="506">
        <v>100</v>
      </c>
      <c r="BW219" s="506">
        <v>100</v>
      </c>
      <c r="BX219" s="506">
        <v>100</v>
      </c>
      <c r="BY219" s="506">
        <v>100</v>
      </c>
      <c r="BZ219" s="506">
        <v>100</v>
      </c>
      <c r="CA219" s="506">
        <v>100</v>
      </c>
      <c r="CB219" s="506">
        <v>100</v>
      </c>
      <c r="CC219" s="506">
        <v>100</v>
      </c>
      <c r="CD219" s="506">
        <v>100</v>
      </c>
      <c r="CE219" s="506">
        <v>100</v>
      </c>
      <c r="CF219" s="506">
        <v>100</v>
      </c>
      <c r="CG219" s="506">
        <v>100</v>
      </c>
      <c r="CH219" s="506">
        <v>100</v>
      </c>
      <c r="CI219" s="506">
        <v>100</v>
      </c>
      <c r="CJ219" s="506">
        <v>100</v>
      </c>
      <c r="CK219" s="506">
        <v>100</v>
      </c>
      <c r="CL219" s="506">
        <v>100</v>
      </c>
      <c r="CM219" s="506">
        <v>100</v>
      </c>
      <c r="CN219" s="506">
        <v>100</v>
      </c>
      <c r="CO219" s="506">
        <v>100</v>
      </c>
      <c r="CP219" s="506">
        <v>100</v>
      </c>
      <c r="CQ219" s="506">
        <v>100</v>
      </c>
      <c r="CR219" s="506">
        <v>100</v>
      </c>
      <c r="CS219" s="506">
        <v>100</v>
      </c>
      <c r="CT219" s="506">
        <v>100</v>
      </c>
      <c r="CU219" s="506">
        <v>100</v>
      </c>
      <c r="CV219" s="506">
        <v>100</v>
      </c>
      <c r="CX219" s="242" t="s">
        <v>1722</v>
      </c>
      <c r="CY219" s="242" t="str">
        <f t="shared" si="112"/>
        <v>-</v>
      </c>
      <c r="CZ219" s="453">
        <f t="shared" si="113"/>
        <v>100</v>
      </c>
      <c r="DA219" s="453">
        <f t="shared" si="114"/>
        <v>0</v>
      </c>
      <c r="DB219" s="454">
        <f t="shared" si="115"/>
        <v>0</v>
      </c>
      <c r="DC219" s="453">
        <f t="shared" si="116"/>
        <v>100</v>
      </c>
      <c r="DD219" s="453">
        <f t="shared" si="118"/>
        <v>0</v>
      </c>
      <c r="DE219" s="454">
        <f t="shared" si="119"/>
        <v>0</v>
      </c>
      <c r="DF219" s="455">
        <f t="shared" si="111"/>
        <v>4.6051701859880918</v>
      </c>
      <c r="DG219" s="456">
        <f t="shared" si="117"/>
        <v>0</v>
      </c>
      <c r="DH219" s="454">
        <f t="shared" si="120"/>
        <v>0</v>
      </c>
    </row>
    <row r="220" spans="1:113" outlineLevel="1" x14ac:dyDescent="0.3">
      <c r="A220" s="290"/>
      <c r="B220" s="154">
        <v>8</v>
      </c>
      <c r="C220" s="242" t="s">
        <v>177</v>
      </c>
      <c r="D220" s="143" t="s">
        <v>443</v>
      </c>
      <c r="E220" s="506">
        <v>100</v>
      </c>
      <c r="F220" s="506">
        <v>100</v>
      </c>
      <c r="G220" s="506">
        <v>100</v>
      </c>
      <c r="H220" s="506">
        <v>100</v>
      </c>
      <c r="I220" s="506">
        <v>100</v>
      </c>
      <c r="J220" s="506">
        <v>100</v>
      </c>
      <c r="K220" s="506">
        <v>100</v>
      </c>
      <c r="L220" s="506">
        <v>100</v>
      </c>
      <c r="M220" s="506">
        <v>100</v>
      </c>
      <c r="N220" s="506">
        <v>100</v>
      </c>
      <c r="O220" s="506">
        <v>100</v>
      </c>
      <c r="P220" s="506">
        <v>100</v>
      </c>
      <c r="Q220" s="506">
        <v>100</v>
      </c>
      <c r="R220" s="506">
        <v>100</v>
      </c>
      <c r="S220" s="506">
        <v>100</v>
      </c>
      <c r="T220" s="506">
        <v>100</v>
      </c>
      <c r="U220" s="506">
        <v>100</v>
      </c>
      <c r="V220" s="506">
        <v>100</v>
      </c>
      <c r="W220" s="506">
        <v>100</v>
      </c>
      <c r="X220" s="506">
        <v>100</v>
      </c>
      <c r="Y220" s="506">
        <v>100</v>
      </c>
      <c r="Z220" s="506">
        <v>100</v>
      </c>
      <c r="AA220" s="506">
        <v>100</v>
      </c>
      <c r="AB220" s="506">
        <v>100</v>
      </c>
      <c r="AC220" s="506">
        <v>100</v>
      </c>
      <c r="AD220" s="506">
        <v>100</v>
      </c>
      <c r="AE220" s="506">
        <v>100</v>
      </c>
      <c r="AF220" s="506">
        <v>100</v>
      </c>
      <c r="AG220" s="506">
        <v>100</v>
      </c>
      <c r="AH220" s="506">
        <v>100</v>
      </c>
      <c r="AI220" s="506">
        <v>100</v>
      </c>
      <c r="AJ220" s="506">
        <v>100</v>
      </c>
      <c r="AK220" s="506">
        <v>100</v>
      </c>
      <c r="AL220" s="506">
        <v>100</v>
      </c>
      <c r="AM220" s="506">
        <v>100</v>
      </c>
      <c r="AN220" s="506">
        <v>100</v>
      </c>
      <c r="AO220" s="506">
        <v>100</v>
      </c>
      <c r="AP220" s="506">
        <v>100</v>
      </c>
      <c r="AQ220" s="506">
        <v>100</v>
      </c>
      <c r="AR220" s="506">
        <v>100</v>
      </c>
      <c r="AS220" s="506">
        <v>100</v>
      </c>
      <c r="AT220" s="506">
        <v>100</v>
      </c>
      <c r="AU220" s="506">
        <v>100</v>
      </c>
      <c r="AV220" s="506">
        <v>100</v>
      </c>
      <c r="AW220" s="506">
        <v>100</v>
      </c>
      <c r="AX220" s="506">
        <v>100</v>
      </c>
      <c r="AY220" s="506">
        <v>100</v>
      </c>
      <c r="AZ220" s="506">
        <v>100</v>
      </c>
      <c r="BA220" s="506">
        <v>100</v>
      </c>
      <c r="BB220" s="506">
        <v>100</v>
      </c>
      <c r="BC220" s="506">
        <v>100</v>
      </c>
      <c r="BD220" s="506">
        <v>100</v>
      </c>
      <c r="BE220" s="506">
        <v>100</v>
      </c>
      <c r="BF220" s="506">
        <v>100</v>
      </c>
      <c r="BG220" s="506">
        <v>100</v>
      </c>
      <c r="BH220" s="506">
        <v>100</v>
      </c>
      <c r="BI220" s="506">
        <v>100</v>
      </c>
      <c r="BJ220" s="506">
        <v>100</v>
      </c>
      <c r="BK220" s="506">
        <v>100</v>
      </c>
      <c r="BL220" s="506">
        <v>100</v>
      </c>
      <c r="BM220" s="506">
        <v>100</v>
      </c>
      <c r="BN220" s="506">
        <v>100</v>
      </c>
      <c r="BO220" s="506">
        <v>100</v>
      </c>
      <c r="BP220" s="506">
        <v>100</v>
      </c>
      <c r="BQ220" s="506">
        <v>100</v>
      </c>
      <c r="BR220" s="506">
        <v>100</v>
      </c>
      <c r="BS220" s="506">
        <v>100</v>
      </c>
      <c r="BT220" s="506">
        <v>100</v>
      </c>
      <c r="BU220" s="506">
        <v>100</v>
      </c>
      <c r="BV220" s="506">
        <v>100</v>
      </c>
      <c r="BW220" s="506">
        <v>100</v>
      </c>
      <c r="BX220" s="506">
        <v>100</v>
      </c>
      <c r="BY220" s="506">
        <v>100</v>
      </c>
      <c r="BZ220" s="506">
        <v>100</v>
      </c>
      <c r="CA220" s="506">
        <v>100</v>
      </c>
      <c r="CB220" s="506">
        <v>100</v>
      </c>
      <c r="CC220" s="506">
        <v>100</v>
      </c>
      <c r="CD220" s="506">
        <v>100</v>
      </c>
      <c r="CE220" s="506">
        <v>100</v>
      </c>
      <c r="CF220" s="506">
        <v>100</v>
      </c>
      <c r="CG220" s="506">
        <v>100</v>
      </c>
      <c r="CH220" s="506">
        <v>100</v>
      </c>
      <c r="CI220" s="506">
        <v>100</v>
      </c>
      <c r="CJ220" s="506">
        <v>100</v>
      </c>
      <c r="CK220" s="506">
        <v>100</v>
      </c>
      <c r="CL220" s="506">
        <v>100</v>
      </c>
      <c r="CM220" s="506">
        <v>100</v>
      </c>
      <c r="CN220" s="506">
        <v>100</v>
      </c>
      <c r="CO220" s="506">
        <v>100</v>
      </c>
      <c r="CP220" s="506">
        <v>100</v>
      </c>
      <c r="CQ220" s="506">
        <v>100</v>
      </c>
      <c r="CR220" s="506">
        <v>100</v>
      </c>
      <c r="CS220" s="506">
        <v>100</v>
      </c>
      <c r="CT220" s="506">
        <v>100</v>
      </c>
      <c r="CU220" s="506">
        <v>100</v>
      </c>
      <c r="CV220" s="506">
        <v>100</v>
      </c>
      <c r="CX220" s="242" t="s">
        <v>1722</v>
      </c>
      <c r="CY220" s="242" t="str">
        <f t="shared" si="112"/>
        <v>-</v>
      </c>
      <c r="CZ220" s="453">
        <f t="shared" si="113"/>
        <v>100</v>
      </c>
      <c r="DA220" s="453">
        <f t="shared" si="114"/>
        <v>0</v>
      </c>
      <c r="DB220" s="454">
        <f t="shared" si="115"/>
        <v>0</v>
      </c>
      <c r="DC220" s="453">
        <f t="shared" si="116"/>
        <v>100</v>
      </c>
      <c r="DD220" s="453">
        <f t="shared" si="118"/>
        <v>0</v>
      </c>
      <c r="DE220" s="454">
        <f t="shared" si="119"/>
        <v>0</v>
      </c>
      <c r="DF220" s="455">
        <f t="shared" si="111"/>
        <v>4.6051701859880918</v>
      </c>
      <c r="DG220" s="456">
        <f t="shared" si="117"/>
        <v>0</v>
      </c>
      <c r="DH220" s="454">
        <f t="shared" si="120"/>
        <v>0</v>
      </c>
    </row>
    <row r="221" spans="1:113" outlineLevel="1" x14ac:dyDescent="0.3">
      <c r="A221" s="290"/>
      <c r="B221" s="154">
        <v>9</v>
      </c>
      <c r="C221" s="242" t="s">
        <v>178</v>
      </c>
      <c r="D221" s="143" t="s">
        <v>443</v>
      </c>
      <c r="E221" s="506">
        <v>100</v>
      </c>
      <c r="F221" s="506">
        <v>100</v>
      </c>
      <c r="G221" s="506">
        <v>100</v>
      </c>
      <c r="H221" s="506">
        <v>100</v>
      </c>
      <c r="I221" s="506">
        <v>100</v>
      </c>
      <c r="J221" s="506">
        <v>100</v>
      </c>
      <c r="K221" s="506">
        <v>100</v>
      </c>
      <c r="L221" s="506">
        <v>100</v>
      </c>
      <c r="M221" s="506">
        <v>100</v>
      </c>
      <c r="N221" s="506">
        <v>100</v>
      </c>
      <c r="O221" s="506">
        <v>100</v>
      </c>
      <c r="P221" s="506">
        <v>100</v>
      </c>
      <c r="Q221" s="506">
        <v>100</v>
      </c>
      <c r="R221" s="506">
        <v>100</v>
      </c>
      <c r="S221" s="506">
        <v>100</v>
      </c>
      <c r="T221" s="506">
        <v>100</v>
      </c>
      <c r="U221" s="506">
        <v>100</v>
      </c>
      <c r="V221" s="506">
        <v>100</v>
      </c>
      <c r="W221" s="506">
        <v>100</v>
      </c>
      <c r="X221" s="506">
        <v>100</v>
      </c>
      <c r="Y221" s="506">
        <v>100</v>
      </c>
      <c r="Z221" s="506">
        <v>100</v>
      </c>
      <c r="AA221" s="506">
        <v>100</v>
      </c>
      <c r="AB221" s="506">
        <v>100</v>
      </c>
      <c r="AC221" s="506">
        <v>100</v>
      </c>
      <c r="AD221" s="506">
        <v>100</v>
      </c>
      <c r="AE221" s="506">
        <v>100</v>
      </c>
      <c r="AF221" s="506">
        <v>100</v>
      </c>
      <c r="AG221" s="506">
        <v>100</v>
      </c>
      <c r="AH221" s="506">
        <v>100</v>
      </c>
      <c r="AI221" s="506">
        <v>100</v>
      </c>
      <c r="AJ221" s="506">
        <v>100</v>
      </c>
      <c r="AK221" s="506">
        <v>100</v>
      </c>
      <c r="AL221" s="506">
        <v>100</v>
      </c>
      <c r="AM221" s="506">
        <v>100</v>
      </c>
      <c r="AN221" s="506">
        <v>100</v>
      </c>
      <c r="AO221" s="506">
        <v>100</v>
      </c>
      <c r="AP221" s="506">
        <v>100</v>
      </c>
      <c r="AQ221" s="506">
        <v>100</v>
      </c>
      <c r="AR221" s="506">
        <v>100</v>
      </c>
      <c r="AS221" s="506">
        <v>100</v>
      </c>
      <c r="AT221" s="506">
        <v>100</v>
      </c>
      <c r="AU221" s="506">
        <v>100</v>
      </c>
      <c r="AV221" s="506">
        <v>100</v>
      </c>
      <c r="AW221" s="506">
        <v>100</v>
      </c>
      <c r="AX221" s="506">
        <v>100</v>
      </c>
      <c r="AY221" s="506">
        <v>100</v>
      </c>
      <c r="AZ221" s="506">
        <v>100</v>
      </c>
      <c r="BA221" s="506">
        <v>100</v>
      </c>
      <c r="BB221" s="506">
        <v>100</v>
      </c>
      <c r="BC221" s="506">
        <v>100</v>
      </c>
      <c r="BD221" s="506">
        <v>100</v>
      </c>
      <c r="BE221" s="506">
        <v>100</v>
      </c>
      <c r="BF221" s="506">
        <v>100</v>
      </c>
      <c r="BG221" s="506">
        <v>100</v>
      </c>
      <c r="BH221" s="506">
        <v>100</v>
      </c>
      <c r="BI221" s="506">
        <v>100</v>
      </c>
      <c r="BJ221" s="506">
        <v>100</v>
      </c>
      <c r="BK221" s="506">
        <v>100</v>
      </c>
      <c r="BL221" s="506">
        <v>100</v>
      </c>
      <c r="BM221" s="506">
        <v>100</v>
      </c>
      <c r="BN221" s="506">
        <v>100</v>
      </c>
      <c r="BO221" s="506">
        <v>100</v>
      </c>
      <c r="BP221" s="506">
        <v>100</v>
      </c>
      <c r="BQ221" s="506">
        <v>100</v>
      </c>
      <c r="BR221" s="506">
        <v>100</v>
      </c>
      <c r="BS221" s="506">
        <v>100</v>
      </c>
      <c r="BT221" s="506">
        <v>100</v>
      </c>
      <c r="BU221" s="506">
        <v>100</v>
      </c>
      <c r="BV221" s="506">
        <v>100</v>
      </c>
      <c r="BW221" s="506">
        <v>100</v>
      </c>
      <c r="BX221" s="506">
        <v>100</v>
      </c>
      <c r="BY221" s="506">
        <v>100</v>
      </c>
      <c r="BZ221" s="506">
        <v>100</v>
      </c>
      <c r="CA221" s="506">
        <v>100</v>
      </c>
      <c r="CB221" s="506">
        <v>100</v>
      </c>
      <c r="CC221" s="506">
        <v>100</v>
      </c>
      <c r="CD221" s="506">
        <v>100</v>
      </c>
      <c r="CE221" s="506">
        <v>100</v>
      </c>
      <c r="CF221" s="506">
        <v>100</v>
      </c>
      <c r="CG221" s="506">
        <v>100</v>
      </c>
      <c r="CH221" s="506">
        <v>100</v>
      </c>
      <c r="CI221" s="506">
        <v>100</v>
      </c>
      <c r="CJ221" s="506">
        <v>100</v>
      </c>
      <c r="CK221" s="506">
        <v>100</v>
      </c>
      <c r="CL221" s="506">
        <v>100</v>
      </c>
      <c r="CM221" s="506">
        <v>100</v>
      </c>
      <c r="CN221" s="506">
        <v>100</v>
      </c>
      <c r="CO221" s="506">
        <v>100</v>
      </c>
      <c r="CP221" s="506">
        <v>100</v>
      </c>
      <c r="CQ221" s="506">
        <v>100</v>
      </c>
      <c r="CR221" s="506">
        <v>100</v>
      </c>
      <c r="CS221" s="506">
        <v>100</v>
      </c>
      <c r="CT221" s="506">
        <v>100</v>
      </c>
      <c r="CU221" s="506">
        <v>100</v>
      </c>
      <c r="CV221" s="506">
        <v>100</v>
      </c>
      <c r="CX221" s="242" t="s">
        <v>1722</v>
      </c>
      <c r="CY221" s="242" t="str">
        <f t="shared" si="112"/>
        <v>-</v>
      </c>
      <c r="CZ221" s="453">
        <f t="shared" si="113"/>
        <v>100</v>
      </c>
      <c r="DA221" s="453">
        <f t="shared" si="114"/>
        <v>0</v>
      </c>
      <c r="DB221" s="454">
        <f t="shared" si="115"/>
        <v>0</v>
      </c>
      <c r="DC221" s="453">
        <f t="shared" si="116"/>
        <v>100</v>
      </c>
      <c r="DD221" s="453">
        <f t="shared" si="118"/>
        <v>0</v>
      </c>
      <c r="DE221" s="454">
        <f t="shared" si="119"/>
        <v>0</v>
      </c>
      <c r="DF221" s="455">
        <f t="shared" si="111"/>
        <v>4.6051701859880918</v>
      </c>
      <c r="DG221" s="456">
        <f t="shared" si="117"/>
        <v>0</v>
      </c>
      <c r="DH221" s="454">
        <f t="shared" si="120"/>
        <v>0</v>
      </c>
    </row>
    <row r="222" spans="1:113" outlineLevel="1" x14ac:dyDescent="0.3">
      <c r="A222" s="290"/>
      <c r="B222" s="154">
        <v>10</v>
      </c>
      <c r="C222" s="242" t="s">
        <v>179</v>
      </c>
      <c r="D222" s="143" t="s">
        <v>443</v>
      </c>
      <c r="E222" s="506">
        <v>100</v>
      </c>
      <c r="F222" s="506">
        <v>100</v>
      </c>
      <c r="G222" s="506">
        <v>100</v>
      </c>
      <c r="H222" s="506">
        <v>100</v>
      </c>
      <c r="I222" s="506">
        <v>100</v>
      </c>
      <c r="J222" s="506">
        <v>100</v>
      </c>
      <c r="K222" s="506">
        <v>100</v>
      </c>
      <c r="L222" s="506">
        <v>100</v>
      </c>
      <c r="M222" s="506">
        <v>100</v>
      </c>
      <c r="N222" s="506">
        <v>100</v>
      </c>
      <c r="O222" s="506">
        <v>100</v>
      </c>
      <c r="P222" s="506">
        <v>100</v>
      </c>
      <c r="Q222" s="506">
        <v>100</v>
      </c>
      <c r="R222" s="506">
        <v>100</v>
      </c>
      <c r="S222" s="506">
        <v>100</v>
      </c>
      <c r="T222" s="506">
        <v>100</v>
      </c>
      <c r="U222" s="506">
        <v>100</v>
      </c>
      <c r="V222" s="506">
        <v>100</v>
      </c>
      <c r="W222" s="506">
        <v>100</v>
      </c>
      <c r="X222" s="506">
        <v>100</v>
      </c>
      <c r="Y222" s="506">
        <v>100</v>
      </c>
      <c r="Z222" s="506">
        <v>100</v>
      </c>
      <c r="AA222" s="506">
        <v>100</v>
      </c>
      <c r="AB222" s="506">
        <v>100</v>
      </c>
      <c r="AC222" s="506">
        <v>100</v>
      </c>
      <c r="AD222" s="506">
        <v>100</v>
      </c>
      <c r="AE222" s="506">
        <v>100</v>
      </c>
      <c r="AF222" s="506">
        <v>100</v>
      </c>
      <c r="AG222" s="506">
        <v>100</v>
      </c>
      <c r="AH222" s="506">
        <v>100</v>
      </c>
      <c r="AI222" s="506">
        <v>100</v>
      </c>
      <c r="AJ222" s="506">
        <v>100</v>
      </c>
      <c r="AK222" s="506">
        <v>100</v>
      </c>
      <c r="AL222" s="506">
        <v>100</v>
      </c>
      <c r="AM222" s="506">
        <v>100</v>
      </c>
      <c r="AN222" s="506">
        <v>100</v>
      </c>
      <c r="AO222" s="506">
        <v>100</v>
      </c>
      <c r="AP222" s="506">
        <v>100</v>
      </c>
      <c r="AQ222" s="506">
        <v>100</v>
      </c>
      <c r="AR222" s="506">
        <v>100</v>
      </c>
      <c r="AS222" s="506">
        <v>100</v>
      </c>
      <c r="AT222" s="506">
        <v>100</v>
      </c>
      <c r="AU222" s="506">
        <v>100</v>
      </c>
      <c r="AV222" s="506">
        <v>100</v>
      </c>
      <c r="AW222" s="506">
        <v>100</v>
      </c>
      <c r="AX222" s="506">
        <v>100</v>
      </c>
      <c r="AY222" s="506">
        <v>100</v>
      </c>
      <c r="AZ222" s="506">
        <v>100</v>
      </c>
      <c r="BA222" s="506">
        <v>100</v>
      </c>
      <c r="BB222" s="506">
        <v>100</v>
      </c>
      <c r="BC222" s="506">
        <v>100</v>
      </c>
      <c r="BD222" s="506">
        <v>100</v>
      </c>
      <c r="BE222" s="506">
        <v>100</v>
      </c>
      <c r="BF222" s="506">
        <v>100</v>
      </c>
      <c r="BG222" s="506">
        <v>100</v>
      </c>
      <c r="BH222" s="506">
        <v>100</v>
      </c>
      <c r="BI222" s="506">
        <v>100</v>
      </c>
      <c r="BJ222" s="506">
        <v>100</v>
      </c>
      <c r="BK222" s="506">
        <v>100</v>
      </c>
      <c r="BL222" s="506">
        <v>100</v>
      </c>
      <c r="BM222" s="506">
        <v>100</v>
      </c>
      <c r="BN222" s="506">
        <v>100</v>
      </c>
      <c r="BO222" s="506">
        <v>100</v>
      </c>
      <c r="BP222" s="506">
        <v>100</v>
      </c>
      <c r="BQ222" s="506">
        <v>100</v>
      </c>
      <c r="BR222" s="506">
        <v>100</v>
      </c>
      <c r="BS222" s="506">
        <v>100</v>
      </c>
      <c r="BT222" s="506">
        <v>100</v>
      </c>
      <c r="BU222" s="506">
        <v>100</v>
      </c>
      <c r="BV222" s="506">
        <v>100</v>
      </c>
      <c r="BW222" s="506">
        <v>100</v>
      </c>
      <c r="BX222" s="506">
        <v>100</v>
      </c>
      <c r="BY222" s="506">
        <v>100</v>
      </c>
      <c r="BZ222" s="506">
        <v>100</v>
      </c>
      <c r="CA222" s="506">
        <v>100</v>
      </c>
      <c r="CB222" s="506">
        <v>100</v>
      </c>
      <c r="CC222" s="506">
        <v>100</v>
      </c>
      <c r="CD222" s="506">
        <v>100</v>
      </c>
      <c r="CE222" s="506">
        <v>100</v>
      </c>
      <c r="CF222" s="506">
        <v>100</v>
      </c>
      <c r="CG222" s="506">
        <v>100</v>
      </c>
      <c r="CH222" s="506">
        <v>100</v>
      </c>
      <c r="CI222" s="506">
        <v>100</v>
      </c>
      <c r="CJ222" s="506">
        <v>100</v>
      </c>
      <c r="CK222" s="506">
        <v>100</v>
      </c>
      <c r="CL222" s="506">
        <v>100</v>
      </c>
      <c r="CM222" s="506">
        <v>100</v>
      </c>
      <c r="CN222" s="506">
        <v>100</v>
      </c>
      <c r="CO222" s="506">
        <v>100</v>
      </c>
      <c r="CP222" s="506">
        <v>100</v>
      </c>
      <c r="CQ222" s="506">
        <v>100</v>
      </c>
      <c r="CR222" s="506">
        <v>100</v>
      </c>
      <c r="CS222" s="506">
        <v>100</v>
      </c>
      <c r="CT222" s="506">
        <v>100</v>
      </c>
      <c r="CU222" s="506">
        <v>100</v>
      </c>
      <c r="CV222" s="506">
        <v>100</v>
      </c>
      <c r="CX222" s="242" t="s">
        <v>1722</v>
      </c>
      <c r="CY222" s="242" t="str">
        <f t="shared" si="112"/>
        <v>-</v>
      </c>
      <c r="CZ222" s="453">
        <f t="shared" si="113"/>
        <v>100</v>
      </c>
      <c r="DA222" s="453">
        <f t="shared" si="114"/>
        <v>0</v>
      </c>
      <c r="DB222" s="454">
        <f t="shared" si="115"/>
        <v>0</v>
      </c>
      <c r="DC222" s="453">
        <f t="shared" si="116"/>
        <v>100</v>
      </c>
      <c r="DD222" s="453">
        <f t="shared" si="118"/>
        <v>0</v>
      </c>
      <c r="DE222" s="454">
        <f t="shared" si="119"/>
        <v>0</v>
      </c>
      <c r="DF222" s="455">
        <f t="shared" si="111"/>
        <v>4.6051701859880918</v>
      </c>
      <c r="DG222" s="456">
        <f t="shared" si="117"/>
        <v>0</v>
      </c>
      <c r="DH222" s="454">
        <f t="shared" si="120"/>
        <v>0</v>
      </c>
    </row>
    <row r="223" spans="1:113" outlineLevel="1" x14ac:dyDescent="0.3">
      <c r="A223" s="290"/>
      <c r="B223" s="154">
        <v>11</v>
      </c>
      <c r="C223" s="242" t="s">
        <v>180</v>
      </c>
      <c r="D223" s="143" t="s">
        <v>443</v>
      </c>
      <c r="E223" s="506">
        <v>100</v>
      </c>
      <c r="F223" s="506">
        <v>100</v>
      </c>
      <c r="G223" s="506">
        <v>100</v>
      </c>
      <c r="H223" s="506">
        <v>100</v>
      </c>
      <c r="I223" s="506">
        <v>100</v>
      </c>
      <c r="J223" s="506">
        <v>100</v>
      </c>
      <c r="K223" s="506">
        <v>100</v>
      </c>
      <c r="L223" s="506">
        <v>100</v>
      </c>
      <c r="M223" s="506">
        <v>100</v>
      </c>
      <c r="N223" s="506">
        <v>100</v>
      </c>
      <c r="O223" s="506">
        <v>100</v>
      </c>
      <c r="P223" s="506">
        <v>100</v>
      </c>
      <c r="Q223" s="506">
        <v>100</v>
      </c>
      <c r="R223" s="506">
        <v>100</v>
      </c>
      <c r="S223" s="506">
        <v>100</v>
      </c>
      <c r="T223" s="506">
        <v>100</v>
      </c>
      <c r="U223" s="506">
        <v>100</v>
      </c>
      <c r="V223" s="506">
        <v>100</v>
      </c>
      <c r="W223" s="506">
        <v>100</v>
      </c>
      <c r="X223" s="506">
        <v>100</v>
      </c>
      <c r="Y223" s="506">
        <v>100</v>
      </c>
      <c r="Z223" s="506">
        <v>100</v>
      </c>
      <c r="AA223" s="506">
        <v>100</v>
      </c>
      <c r="AB223" s="506">
        <v>100</v>
      </c>
      <c r="AC223" s="506">
        <v>100</v>
      </c>
      <c r="AD223" s="506">
        <v>100</v>
      </c>
      <c r="AE223" s="506">
        <v>100</v>
      </c>
      <c r="AF223" s="506">
        <v>100</v>
      </c>
      <c r="AG223" s="506">
        <v>100</v>
      </c>
      <c r="AH223" s="506">
        <v>100</v>
      </c>
      <c r="AI223" s="506">
        <v>100</v>
      </c>
      <c r="AJ223" s="506">
        <v>100</v>
      </c>
      <c r="AK223" s="506">
        <v>100</v>
      </c>
      <c r="AL223" s="506">
        <v>100</v>
      </c>
      <c r="AM223" s="506">
        <v>100</v>
      </c>
      <c r="AN223" s="506">
        <v>100</v>
      </c>
      <c r="AO223" s="506">
        <v>100</v>
      </c>
      <c r="AP223" s="506">
        <v>100</v>
      </c>
      <c r="AQ223" s="506">
        <v>100</v>
      </c>
      <c r="AR223" s="506">
        <v>100</v>
      </c>
      <c r="AS223" s="506">
        <v>100</v>
      </c>
      <c r="AT223" s="506">
        <v>100</v>
      </c>
      <c r="AU223" s="506">
        <v>100</v>
      </c>
      <c r="AV223" s="506">
        <v>100</v>
      </c>
      <c r="AW223" s="506">
        <v>100</v>
      </c>
      <c r="AX223" s="506">
        <v>100</v>
      </c>
      <c r="AY223" s="506">
        <v>100</v>
      </c>
      <c r="AZ223" s="506">
        <v>100</v>
      </c>
      <c r="BA223" s="506">
        <v>100</v>
      </c>
      <c r="BB223" s="506">
        <v>100</v>
      </c>
      <c r="BC223" s="506">
        <v>100</v>
      </c>
      <c r="BD223" s="506">
        <v>100</v>
      </c>
      <c r="BE223" s="506">
        <v>100</v>
      </c>
      <c r="BF223" s="506">
        <v>100</v>
      </c>
      <c r="BG223" s="506">
        <v>100</v>
      </c>
      <c r="BH223" s="506">
        <v>100</v>
      </c>
      <c r="BI223" s="506">
        <v>100</v>
      </c>
      <c r="BJ223" s="506">
        <v>100</v>
      </c>
      <c r="BK223" s="506">
        <v>100</v>
      </c>
      <c r="BL223" s="506">
        <v>100</v>
      </c>
      <c r="BM223" s="506">
        <v>100</v>
      </c>
      <c r="BN223" s="506">
        <v>100</v>
      </c>
      <c r="BO223" s="506">
        <v>100</v>
      </c>
      <c r="BP223" s="506">
        <v>100</v>
      </c>
      <c r="BQ223" s="506">
        <v>100</v>
      </c>
      <c r="BR223" s="506">
        <v>100</v>
      </c>
      <c r="BS223" s="506">
        <v>100</v>
      </c>
      <c r="BT223" s="506">
        <v>100</v>
      </c>
      <c r="BU223" s="506">
        <v>100</v>
      </c>
      <c r="BV223" s="506">
        <v>100</v>
      </c>
      <c r="BW223" s="506">
        <v>100</v>
      </c>
      <c r="BX223" s="506">
        <v>100</v>
      </c>
      <c r="BY223" s="506">
        <v>100</v>
      </c>
      <c r="BZ223" s="506">
        <v>100</v>
      </c>
      <c r="CA223" s="506">
        <v>100</v>
      </c>
      <c r="CB223" s="506">
        <v>100</v>
      </c>
      <c r="CC223" s="506">
        <v>100</v>
      </c>
      <c r="CD223" s="506">
        <v>100</v>
      </c>
      <c r="CE223" s="506">
        <v>100</v>
      </c>
      <c r="CF223" s="506">
        <v>100</v>
      </c>
      <c r="CG223" s="506">
        <v>100</v>
      </c>
      <c r="CH223" s="506">
        <v>100</v>
      </c>
      <c r="CI223" s="506">
        <v>100</v>
      </c>
      <c r="CJ223" s="506">
        <v>100</v>
      </c>
      <c r="CK223" s="506">
        <v>100</v>
      </c>
      <c r="CL223" s="506">
        <v>100</v>
      </c>
      <c r="CM223" s="506">
        <v>100</v>
      </c>
      <c r="CN223" s="506">
        <v>100</v>
      </c>
      <c r="CO223" s="506">
        <v>100</v>
      </c>
      <c r="CP223" s="506">
        <v>100</v>
      </c>
      <c r="CQ223" s="506">
        <v>100</v>
      </c>
      <c r="CR223" s="506">
        <v>100</v>
      </c>
      <c r="CS223" s="506">
        <v>100</v>
      </c>
      <c r="CT223" s="506">
        <v>100</v>
      </c>
      <c r="CU223" s="506">
        <v>100</v>
      </c>
      <c r="CV223" s="506">
        <v>100</v>
      </c>
      <c r="CX223" s="242" t="s">
        <v>1722</v>
      </c>
      <c r="CY223" s="242" t="str">
        <f t="shared" si="112"/>
        <v>-</v>
      </c>
      <c r="CZ223" s="453">
        <f t="shared" si="113"/>
        <v>100</v>
      </c>
      <c r="DA223" s="453">
        <f t="shared" si="114"/>
        <v>0</v>
      </c>
      <c r="DB223" s="454">
        <f t="shared" si="115"/>
        <v>0</v>
      </c>
      <c r="DC223" s="453">
        <f t="shared" si="116"/>
        <v>100</v>
      </c>
      <c r="DD223" s="453">
        <f t="shared" si="118"/>
        <v>0</v>
      </c>
      <c r="DE223" s="454">
        <f t="shared" si="119"/>
        <v>0</v>
      </c>
      <c r="DF223" s="455">
        <f t="shared" si="111"/>
        <v>4.6051701859880918</v>
      </c>
      <c r="DG223" s="456">
        <f t="shared" si="117"/>
        <v>0</v>
      </c>
      <c r="DH223" s="454">
        <f t="shared" si="120"/>
        <v>0</v>
      </c>
    </row>
    <row r="224" spans="1:113" outlineLevel="1" x14ac:dyDescent="0.3">
      <c r="A224" s="290"/>
      <c r="B224" s="154">
        <v>12</v>
      </c>
      <c r="C224" s="242" t="s">
        <v>181</v>
      </c>
      <c r="D224" s="143" t="s">
        <v>443</v>
      </c>
      <c r="E224" s="506">
        <v>100</v>
      </c>
      <c r="F224" s="506">
        <v>100</v>
      </c>
      <c r="G224" s="506">
        <v>100</v>
      </c>
      <c r="H224" s="506">
        <v>100</v>
      </c>
      <c r="I224" s="506">
        <v>100</v>
      </c>
      <c r="J224" s="506">
        <v>100</v>
      </c>
      <c r="K224" s="506">
        <v>100</v>
      </c>
      <c r="L224" s="506">
        <v>100</v>
      </c>
      <c r="M224" s="506">
        <v>100</v>
      </c>
      <c r="N224" s="506">
        <v>100</v>
      </c>
      <c r="O224" s="506">
        <v>100</v>
      </c>
      <c r="P224" s="506">
        <v>100</v>
      </c>
      <c r="Q224" s="506">
        <v>100</v>
      </c>
      <c r="R224" s="506">
        <v>100</v>
      </c>
      <c r="S224" s="506">
        <v>100</v>
      </c>
      <c r="T224" s="506">
        <v>100</v>
      </c>
      <c r="U224" s="506">
        <v>100</v>
      </c>
      <c r="V224" s="506">
        <v>100</v>
      </c>
      <c r="W224" s="506">
        <v>100</v>
      </c>
      <c r="X224" s="506">
        <v>100</v>
      </c>
      <c r="Y224" s="506">
        <v>100</v>
      </c>
      <c r="Z224" s="506">
        <v>100</v>
      </c>
      <c r="AA224" s="506">
        <v>100</v>
      </c>
      <c r="AB224" s="506">
        <v>100</v>
      </c>
      <c r="AC224" s="506">
        <v>100</v>
      </c>
      <c r="AD224" s="506">
        <v>100</v>
      </c>
      <c r="AE224" s="506">
        <v>100</v>
      </c>
      <c r="AF224" s="506">
        <v>100</v>
      </c>
      <c r="AG224" s="506">
        <v>100</v>
      </c>
      <c r="AH224" s="506">
        <v>100</v>
      </c>
      <c r="AI224" s="506">
        <v>100</v>
      </c>
      <c r="AJ224" s="506">
        <v>100</v>
      </c>
      <c r="AK224" s="506">
        <v>100</v>
      </c>
      <c r="AL224" s="506">
        <v>100</v>
      </c>
      <c r="AM224" s="506">
        <v>100</v>
      </c>
      <c r="AN224" s="506">
        <v>100</v>
      </c>
      <c r="AO224" s="506">
        <v>100</v>
      </c>
      <c r="AP224" s="506">
        <v>100</v>
      </c>
      <c r="AQ224" s="506">
        <v>100</v>
      </c>
      <c r="AR224" s="506">
        <v>100</v>
      </c>
      <c r="AS224" s="506">
        <v>100</v>
      </c>
      <c r="AT224" s="506">
        <v>100</v>
      </c>
      <c r="AU224" s="506">
        <v>100</v>
      </c>
      <c r="AV224" s="506">
        <v>100</v>
      </c>
      <c r="AW224" s="506">
        <v>100</v>
      </c>
      <c r="AX224" s="506">
        <v>100</v>
      </c>
      <c r="AY224" s="506">
        <v>100</v>
      </c>
      <c r="AZ224" s="506">
        <v>100</v>
      </c>
      <c r="BA224" s="506">
        <v>100</v>
      </c>
      <c r="BB224" s="506">
        <v>100</v>
      </c>
      <c r="BC224" s="506">
        <v>100</v>
      </c>
      <c r="BD224" s="506">
        <v>100</v>
      </c>
      <c r="BE224" s="506">
        <v>100</v>
      </c>
      <c r="BF224" s="506">
        <v>100</v>
      </c>
      <c r="BG224" s="506">
        <v>100</v>
      </c>
      <c r="BH224" s="506">
        <v>100</v>
      </c>
      <c r="BI224" s="506">
        <v>100</v>
      </c>
      <c r="BJ224" s="506">
        <v>100</v>
      </c>
      <c r="BK224" s="506">
        <v>100</v>
      </c>
      <c r="BL224" s="506">
        <v>100</v>
      </c>
      <c r="BM224" s="506">
        <v>100</v>
      </c>
      <c r="BN224" s="506">
        <v>100</v>
      </c>
      <c r="BO224" s="506">
        <v>100</v>
      </c>
      <c r="BP224" s="506">
        <v>100</v>
      </c>
      <c r="BQ224" s="506">
        <v>100</v>
      </c>
      <c r="BR224" s="506">
        <v>100</v>
      </c>
      <c r="BS224" s="506">
        <v>100</v>
      </c>
      <c r="BT224" s="506">
        <v>100</v>
      </c>
      <c r="BU224" s="506">
        <v>100</v>
      </c>
      <c r="BV224" s="506">
        <v>100</v>
      </c>
      <c r="BW224" s="506">
        <v>100</v>
      </c>
      <c r="BX224" s="506">
        <v>100</v>
      </c>
      <c r="BY224" s="506">
        <v>100</v>
      </c>
      <c r="BZ224" s="506">
        <v>100</v>
      </c>
      <c r="CA224" s="506">
        <v>100</v>
      </c>
      <c r="CB224" s="506">
        <v>100</v>
      </c>
      <c r="CC224" s="506">
        <v>100</v>
      </c>
      <c r="CD224" s="506">
        <v>100</v>
      </c>
      <c r="CE224" s="506">
        <v>100</v>
      </c>
      <c r="CF224" s="506">
        <v>100</v>
      </c>
      <c r="CG224" s="506">
        <v>100</v>
      </c>
      <c r="CH224" s="506">
        <v>100</v>
      </c>
      <c r="CI224" s="506">
        <v>100</v>
      </c>
      <c r="CJ224" s="506">
        <v>100</v>
      </c>
      <c r="CK224" s="506">
        <v>100</v>
      </c>
      <c r="CL224" s="506">
        <v>100</v>
      </c>
      <c r="CM224" s="506">
        <v>100</v>
      </c>
      <c r="CN224" s="506">
        <v>100</v>
      </c>
      <c r="CO224" s="506">
        <v>100</v>
      </c>
      <c r="CP224" s="506">
        <v>100</v>
      </c>
      <c r="CQ224" s="506">
        <v>100</v>
      </c>
      <c r="CR224" s="506">
        <v>100</v>
      </c>
      <c r="CS224" s="506">
        <v>100</v>
      </c>
      <c r="CT224" s="506">
        <v>100</v>
      </c>
      <c r="CU224" s="506">
        <v>100</v>
      </c>
      <c r="CV224" s="506">
        <v>100</v>
      </c>
      <c r="CX224" s="242" t="s">
        <v>1722</v>
      </c>
      <c r="CY224" s="242" t="str">
        <f t="shared" si="112"/>
        <v>-</v>
      </c>
      <c r="CZ224" s="453">
        <f t="shared" si="113"/>
        <v>100</v>
      </c>
      <c r="DA224" s="453">
        <f t="shared" si="114"/>
        <v>0</v>
      </c>
      <c r="DB224" s="454">
        <f t="shared" si="115"/>
        <v>0</v>
      </c>
      <c r="DC224" s="453">
        <f t="shared" si="116"/>
        <v>100</v>
      </c>
      <c r="DD224" s="453">
        <f t="shared" si="118"/>
        <v>0</v>
      </c>
      <c r="DE224" s="454">
        <f t="shared" si="119"/>
        <v>0</v>
      </c>
      <c r="DF224" s="455">
        <f t="shared" si="111"/>
        <v>4.6051701859880918</v>
      </c>
      <c r="DG224" s="456">
        <f t="shared" si="117"/>
        <v>0</v>
      </c>
      <c r="DH224" s="454">
        <f t="shared" si="120"/>
        <v>0</v>
      </c>
    </row>
    <row r="225" spans="1:112" outlineLevel="1" x14ac:dyDescent="0.3">
      <c r="A225" s="290"/>
      <c r="B225" s="154">
        <v>13</v>
      </c>
      <c r="C225" s="242" t="s">
        <v>361</v>
      </c>
      <c r="D225" s="143" t="s">
        <v>443</v>
      </c>
      <c r="E225" s="506">
        <v>100</v>
      </c>
      <c r="F225" s="506">
        <v>100</v>
      </c>
      <c r="G225" s="506">
        <v>100</v>
      </c>
      <c r="H225" s="506">
        <v>100</v>
      </c>
      <c r="I225" s="506">
        <v>100</v>
      </c>
      <c r="J225" s="506">
        <v>100</v>
      </c>
      <c r="K225" s="506">
        <v>100</v>
      </c>
      <c r="L225" s="506">
        <v>100</v>
      </c>
      <c r="M225" s="506">
        <v>100</v>
      </c>
      <c r="N225" s="506">
        <v>100</v>
      </c>
      <c r="O225" s="506">
        <v>100</v>
      </c>
      <c r="P225" s="506">
        <v>100</v>
      </c>
      <c r="Q225" s="506">
        <v>100</v>
      </c>
      <c r="R225" s="506">
        <v>100</v>
      </c>
      <c r="S225" s="506">
        <v>100</v>
      </c>
      <c r="T225" s="506">
        <v>100</v>
      </c>
      <c r="U225" s="506">
        <v>100</v>
      </c>
      <c r="V225" s="506">
        <v>100</v>
      </c>
      <c r="W225" s="506">
        <v>100</v>
      </c>
      <c r="X225" s="506">
        <v>100</v>
      </c>
      <c r="Y225" s="506">
        <v>100</v>
      </c>
      <c r="Z225" s="506">
        <v>100</v>
      </c>
      <c r="AA225" s="506">
        <v>100</v>
      </c>
      <c r="AB225" s="506">
        <v>100</v>
      </c>
      <c r="AC225" s="506">
        <v>100</v>
      </c>
      <c r="AD225" s="506">
        <v>100</v>
      </c>
      <c r="AE225" s="506">
        <v>100</v>
      </c>
      <c r="AF225" s="506">
        <v>100</v>
      </c>
      <c r="AG225" s="506">
        <v>100</v>
      </c>
      <c r="AH225" s="506">
        <v>100</v>
      </c>
      <c r="AI225" s="506">
        <v>100</v>
      </c>
      <c r="AJ225" s="506">
        <v>100</v>
      </c>
      <c r="AK225" s="506">
        <v>100</v>
      </c>
      <c r="AL225" s="506">
        <v>100</v>
      </c>
      <c r="AM225" s="506">
        <v>100</v>
      </c>
      <c r="AN225" s="506">
        <v>100</v>
      </c>
      <c r="AO225" s="506">
        <v>100</v>
      </c>
      <c r="AP225" s="506">
        <v>100</v>
      </c>
      <c r="AQ225" s="506">
        <v>100</v>
      </c>
      <c r="AR225" s="506">
        <v>100</v>
      </c>
      <c r="AS225" s="506">
        <v>100</v>
      </c>
      <c r="AT225" s="506">
        <v>100</v>
      </c>
      <c r="AU225" s="506">
        <v>100</v>
      </c>
      <c r="AV225" s="506">
        <v>100</v>
      </c>
      <c r="AW225" s="506">
        <v>100</v>
      </c>
      <c r="AX225" s="506">
        <v>100</v>
      </c>
      <c r="AY225" s="506">
        <v>100</v>
      </c>
      <c r="AZ225" s="506">
        <v>100</v>
      </c>
      <c r="BA225" s="506">
        <v>100</v>
      </c>
      <c r="BB225" s="506">
        <v>100</v>
      </c>
      <c r="BC225" s="506">
        <v>100</v>
      </c>
      <c r="BD225" s="506">
        <v>100</v>
      </c>
      <c r="BE225" s="506">
        <v>100</v>
      </c>
      <c r="BF225" s="506">
        <v>100</v>
      </c>
      <c r="BG225" s="506">
        <v>100</v>
      </c>
      <c r="BH225" s="506">
        <v>100</v>
      </c>
      <c r="BI225" s="506">
        <v>100</v>
      </c>
      <c r="BJ225" s="506">
        <v>100</v>
      </c>
      <c r="BK225" s="506">
        <v>100</v>
      </c>
      <c r="BL225" s="506">
        <v>100</v>
      </c>
      <c r="BM225" s="506">
        <v>100</v>
      </c>
      <c r="BN225" s="506">
        <v>100</v>
      </c>
      <c r="BO225" s="506">
        <v>100</v>
      </c>
      <c r="BP225" s="506">
        <v>100</v>
      </c>
      <c r="BQ225" s="506">
        <v>100</v>
      </c>
      <c r="BR225" s="506">
        <v>100</v>
      </c>
      <c r="BS225" s="506">
        <v>100</v>
      </c>
      <c r="BT225" s="506">
        <v>100</v>
      </c>
      <c r="BU225" s="506">
        <v>100</v>
      </c>
      <c r="BV225" s="506">
        <v>100</v>
      </c>
      <c r="BW225" s="506">
        <v>100</v>
      </c>
      <c r="BX225" s="506">
        <v>100</v>
      </c>
      <c r="BY225" s="506">
        <v>100</v>
      </c>
      <c r="BZ225" s="506">
        <v>100</v>
      </c>
      <c r="CA225" s="506">
        <v>100</v>
      </c>
      <c r="CB225" s="506">
        <v>100</v>
      </c>
      <c r="CC225" s="506">
        <v>100</v>
      </c>
      <c r="CD225" s="506">
        <v>100</v>
      </c>
      <c r="CE225" s="506">
        <v>100</v>
      </c>
      <c r="CF225" s="506">
        <v>100</v>
      </c>
      <c r="CG225" s="506">
        <v>100</v>
      </c>
      <c r="CH225" s="506">
        <v>100</v>
      </c>
      <c r="CI225" s="506">
        <v>100</v>
      </c>
      <c r="CJ225" s="506">
        <v>100</v>
      </c>
      <c r="CK225" s="506">
        <v>100</v>
      </c>
      <c r="CL225" s="506">
        <v>100</v>
      </c>
      <c r="CM225" s="506">
        <v>100</v>
      </c>
      <c r="CN225" s="506">
        <v>100</v>
      </c>
      <c r="CO225" s="506">
        <v>100</v>
      </c>
      <c r="CP225" s="506">
        <v>100</v>
      </c>
      <c r="CQ225" s="506">
        <v>100</v>
      </c>
      <c r="CR225" s="506">
        <v>100</v>
      </c>
      <c r="CS225" s="506">
        <v>100</v>
      </c>
      <c r="CT225" s="506">
        <v>100</v>
      </c>
      <c r="CU225" s="506">
        <v>100</v>
      </c>
      <c r="CV225" s="506">
        <v>100</v>
      </c>
      <c r="CX225" s="242" t="s">
        <v>1722</v>
      </c>
      <c r="CY225" s="242" t="str">
        <f t="shared" si="112"/>
        <v>-</v>
      </c>
      <c r="CZ225" s="453">
        <f t="shared" si="113"/>
        <v>100</v>
      </c>
      <c r="DA225" s="453">
        <f t="shared" si="114"/>
        <v>0</v>
      </c>
      <c r="DB225" s="454">
        <f t="shared" si="115"/>
        <v>0</v>
      </c>
      <c r="DC225" s="453">
        <f t="shared" si="116"/>
        <v>100</v>
      </c>
      <c r="DD225" s="453">
        <f t="shared" si="118"/>
        <v>0</v>
      </c>
      <c r="DE225" s="454">
        <f t="shared" si="119"/>
        <v>0</v>
      </c>
      <c r="DF225" s="455">
        <f t="shared" si="111"/>
        <v>4.6051701859880918</v>
      </c>
      <c r="DG225" s="456">
        <f t="shared" si="117"/>
        <v>0</v>
      </c>
      <c r="DH225" s="454">
        <f t="shared" si="120"/>
        <v>0</v>
      </c>
    </row>
    <row r="226" spans="1:112" outlineLevel="1" x14ac:dyDescent="0.3">
      <c r="A226" s="290"/>
      <c r="B226" s="154">
        <v>14</v>
      </c>
      <c r="C226" s="242" t="s">
        <v>183</v>
      </c>
      <c r="D226" s="143" t="s">
        <v>443</v>
      </c>
      <c r="E226" s="506">
        <v>100</v>
      </c>
      <c r="F226" s="506">
        <v>100</v>
      </c>
      <c r="G226" s="506">
        <v>100</v>
      </c>
      <c r="H226" s="506">
        <v>100</v>
      </c>
      <c r="I226" s="506">
        <v>100</v>
      </c>
      <c r="J226" s="506">
        <v>100</v>
      </c>
      <c r="K226" s="506">
        <v>100</v>
      </c>
      <c r="L226" s="506">
        <v>100</v>
      </c>
      <c r="M226" s="506">
        <v>100</v>
      </c>
      <c r="N226" s="506">
        <v>100</v>
      </c>
      <c r="O226" s="506">
        <v>100</v>
      </c>
      <c r="P226" s="506">
        <v>100</v>
      </c>
      <c r="Q226" s="506">
        <v>100</v>
      </c>
      <c r="R226" s="506">
        <v>100</v>
      </c>
      <c r="S226" s="506">
        <v>100</v>
      </c>
      <c r="T226" s="506">
        <v>100</v>
      </c>
      <c r="U226" s="506">
        <v>100</v>
      </c>
      <c r="V226" s="506">
        <v>100</v>
      </c>
      <c r="W226" s="506">
        <v>100</v>
      </c>
      <c r="X226" s="506">
        <v>100</v>
      </c>
      <c r="Y226" s="506">
        <v>100</v>
      </c>
      <c r="Z226" s="506">
        <v>100</v>
      </c>
      <c r="AA226" s="506">
        <v>100</v>
      </c>
      <c r="AB226" s="506">
        <v>100</v>
      </c>
      <c r="AC226" s="506">
        <v>100</v>
      </c>
      <c r="AD226" s="506">
        <v>100</v>
      </c>
      <c r="AE226" s="506">
        <v>100</v>
      </c>
      <c r="AF226" s="506">
        <v>100</v>
      </c>
      <c r="AG226" s="506">
        <v>100</v>
      </c>
      <c r="AH226" s="506">
        <v>100</v>
      </c>
      <c r="AI226" s="506">
        <v>100</v>
      </c>
      <c r="AJ226" s="506">
        <v>100</v>
      </c>
      <c r="AK226" s="506">
        <v>100</v>
      </c>
      <c r="AL226" s="506">
        <v>100</v>
      </c>
      <c r="AM226" s="506">
        <v>100</v>
      </c>
      <c r="AN226" s="506">
        <v>100</v>
      </c>
      <c r="AO226" s="506">
        <v>100</v>
      </c>
      <c r="AP226" s="506">
        <v>100</v>
      </c>
      <c r="AQ226" s="506">
        <v>100</v>
      </c>
      <c r="AR226" s="506">
        <v>100</v>
      </c>
      <c r="AS226" s="506">
        <v>100</v>
      </c>
      <c r="AT226" s="506">
        <v>100</v>
      </c>
      <c r="AU226" s="506">
        <v>100</v>
      </c>
      <c r="AV226" s="506">
        <v>100</v>
      </c>
      <c r="AW226" s="506">
        <v>100</v>
      </c>
      <c r="AX226" s="506">
        <v>100</v>
      </c>
      <c r="AY226" s="506">
        <v>100</v>
      </c>
      <c r="AZ226" s="506">
        <v>100</v>
      </c>
      <c r="BA226" s="506">
        <v>100</v>
      </c>
      <c r="BB226" s="506">
        <v>100</v>
      </c>
      <c r="BC226" s="506">
        <v>100</v>
      </c>
      <c r="BD226" s="506">
        <v>100</v>
      </c>
      <c r="BE226" s="506">
        <v>100</v>
      </c>
      <c r="BF226" s="506">
        <v>100</v>
      </c>
      <c r="BG226" s="506">
        <v>100</v>
      </c>
      <c r="BH226" s="506">
        <v>100</v>
      </c>
      <c r="BI226" s="506">
        <v>100</v>
      </c>
      <c r="BJ226" s="506">
        <v>100</v>
      </c>
      <c r="BK226" s="506">
        <v>100</v>
      </c>
      <c r="BL226" s="506">
        <v>100</v>
      </c>
      <c r="BM226" s="506">
        <v>100</v>
      </c>
      <c r="BN226" s="506">
        <v>100</v>
      </c>
      <c r="BO226" s="506">
        <v>100</v>
      </c>
      <c r="BP226" s="506">
        <v>100</v>
      </c>
      <c r="BQ226" s="506">
        <v>100</v>
      </c>
      <c r="BR226" s="506">
        <v>100</v>
      </c>
      <c r="BS226" s="506">
        <v>100</v>
      </c>
      <c r="BT226" s="506">
        <v>100</v>
      </c>
      <c r="BU226" s="506">
        <v>100</v>
      </c>
      <c r="BV226" s="506">
        <v>100</v>
      </c>
      <c r="BW226" s="506">
        <v>100</v>
      </c>
      <c r="BX226" s="506">
        <v>100</v>
      </c>
      <c r="BY226" s="506">
        <v>100</v>
      </c>
      <c r="BZ226" s="506">
        <v>100</v>
      </c>
      <c r="CA226" s="506">
        <v>100</v>
      </c>
      <c r="CB226" s="506">
        <v>100</v>
      </c>
      <c r="CC226" s="506">
        <v>100</v>
      </c>
      <c r="CD226" s="506">
        <v>100</v>
      </c>
      <c r="CE226" s="506">
        <v>100</v>
      </c>
      <c r="CF226" s="506">
        <v>100</v>
      </c>
      <c r="CG226" s="506">
        <v>100</v>
      </c>
      <c r="CH226" s="506">
        <v>100</v>
      </c>
      <c r="CI226" s="506">
        <v>100</v>
      </c>
      <c r="CJ226" s="506">
        <v>100</v>
      </c>
      <c r="CK226" s="506">
        <v>100</v>
      </c>
      <c r="CL226" s="506">
        <v>100</v>
      </c>
      <c r="CM226" s="506">
        <v>100</v>
      </c>
      <c r="CN226" s="506">
        <v>100</v>
      </c>
      <c r="CO226" s="506">
        <v>100</v>
      </c>
      <c r="CP226" s="506">
        <v>100</v>
      </c>
      <c r="CQ226" s="506">
        <v>100</v>
      </c>
      <c r="CR226" s="506">
        <v>100</v>
      </c>
      <c r="CS226" s="506">
        <v>100</v>
      </c>
      <c r="CT226" s="506">
        <v>100</v>
      </c>
      <c r="CU226" s="506">
        <v>100</v>
      </c>
      <c r="CV226" s="506">
        <v>100</v>
      </c>
      <c r="CX226" s="242" t="s">
        <v>1722</v>
      </c>
      <c r="CY226" s="242" t="str">
        <f t="shared" si="112"/>
        <v>-</v>
      </c>
      <c r="CZ226" s="453">
        <f t="shared" si="113"/>
        <v>100</v>
      </c>
      <c r="DA226" s="453">
        <f t="shared" si="114"/>
        <v>0</v>
      </c>
      <c r="DB226" s="454">
        <f t="shared" si="115"/>
        <v>0</v>
      </c>
      <c r="DC226" s="453">
        <f t="shared" si="116"/>
        <v>100</v>
      </c>
      <c r="DD226" s="453">
        <f t="shared" si="118"/>
        <v>0</v>
      </c>
      <c r="DE226" s="454">
        <f t="shared" si="119"/>
        <v>0</v>
      </c>
      <c r="DF226" s="455">
        <f t="shared" si="111"/>
        <v>4.6051701859880918</v>
      </c>
      <c r="DG226" s="456">
        <f t="shared" si="117"/>
        <v>0</v>
      </c>
      <c r="DH226" s="454">
        <f t="shared" si="120"/>
        <v>0</v>
      </c>
    </row>
    <row r="227" spans="1:112" outlineLevel="1" x14ac:dyDescent="0.3">
      <c r="A227" s="290"/>
      <c r="B227" s="154">
        <v>15</v>
      </c>
      <c r="C227" s="242" t="s">
        <v>184</v>
      </c>
      <c r="D227" s="143" t="s">
        <v>443</v>
      </c>
      <c r="E227" s="506">
        <v>100</v>
      </c>
      <c r="F227" s="506">
        <v>100</v>
      </c>
      <c r="G227" s="506">
        <v>100</v>
      </c>
      <c r="H227" s="506">
        <v>100</v>
      </c>
      <c r="I227" s="506">
        <v>100</v>
      </c>
      <c r="J227" s="506">
        <v>100</v>
      </c>
      <c r="K227" s="506">
        <v>100</v>
      </c>
      <c r="L227" s="506">
        <v>100</v>
      </c>
      <c r="M227" s="506">
        <v>100</v>
      </c>
      <c r="N227" s="506">
        <v>100</v>
      </c>
      <c r="O227" s="506">
        <v>100</v>
      </c>
      <c r="P227" s="506">
        <v>100</v>
      </c>
      <c r="Q227" s="506">
        <v>100</v>
      </c>
      <c r="R227" s="506">
        <v>100</v>
      </c>
      <c r="S227" s="506">
        <v>100</v>
      </c>
      <c r="T227" s="506">
        <v>100</v>
      </c>
      <c r="U227" s="506">
        <v>100</v>
      </c>
      <c r="V227" s="506">
        <v>100</v>
      </c>
      <c r="W227" s="506">
        <v>100</v>
      </c>
      <c r="X227" s="506">
        <v>100</v>
      </c>
      <c r="Y227" s="506">
        <v>100</v>
      </c>
      <c r="Z227" s="506">
        <v>100</v>
      </c>
      <c r="AA227" s="506">
        <v>100</v>
      </c>
      <c r="AB227" s="506">
        <v>100</v>
      </c>
      <c r="AC227" s="506">
        <v>100</v>
      </c>
      <c r="AD227" s="506">
        <v>100</v>
      </c>
      <c r="AE227" s="506">
        <v>100</v>
      </c>
      <c r="AF227" s="506">
        <v>100</v>
      </c>
      <c r="AG227" s="506">
        <v>100</v>
      </c>
      <c r="AH227" s="506">
        <v>100</v>
      </c>
      <c r="AI227" s="506">
        <v>100</v>
      </c>
      <c r="AJ227" s="506">
        <v>100</v>
      </c>
      <c r="AK227" s="506">
        <v>100</v>
      </c>
      <c r="AL227" s="506">
        <v>100</v>
      </c>
      <c r="AM227" s="506">
        <v>100</v>
      </c>
      <c r="AN227" s="506">
        <v>100</v>
      </c>
      <c r="AO227" s="506">
        <v>100</v>
      </c>
      <c r="AP227" s="506">
        <v>100</v>
      </c>
      <c r="AQ227" s="506">
        <v>100</v>
      </c>
      <c r="AR227" s="506">
        <v>100</v>
      </c>
      <c r="AS227" s="506">
        <v>100</v>
      </c>
      <c r="AT227" s="506">
        <v>100</v>
      </c>
      <c r="AU227" s="506">
        <v>100</v>
      </c>
      <c r="AV227" s="506">
        <v>100</v>
      </c>
      <c r="AW227" s="506">
        <v>100</v>
      </c>
      <c r="AX227" s="506">
        <v>100</v>
      </c>
      <c r="AY227" s="506">
        <v>100</v>
      </c>
      <c r="AZ227" s="506">
        <v>100</v>
      </c>
      <c r="BA227" s="506">
        <v>100</v>
      </c>
      <c r="BB227" s="506">
        <v>100</v>
      </c>
      <c r="BC227" s="506">
        <v>100</v>
      </c>
      <c r="BD227" s="506">
        <v>100</v>
      </c>
      <c r="BE227" s="506">
        <v>100</v>
      </c>
      <c r="BF227" s="506">
        <v>100</v>
      </c>
      <c r="BG227" s="506">
        <v>100</v>
      </c>
      <c r="BH227" s="506">
        <v>100</v>
      </c>
      <c r="BI227" s="506">
        <v>100</v>
      </c>
      <c r="BJ227" s="506">
        <v>100</v>
      </c>
      <c r="BK227" s="506">
        <v>100</v>
      </c>
      <c r="BL227" s="506">
        <v>100</v>
      </c>
      <c r="BM227" s="506">
        <v>100</v>
      </c>
      <c r="BN227" s="506">
        <v>100</v>
      </c>
      <c r="BO227" s="506">
        <v>100</v>
      </c>
      <c r="BP227" s="506">
        <v>100</v>
      </c>
      <c r="BQ227" s="506">
        <v>100</v>
      </c>
      <c r="BR227" s="506">
        <v>100</v>
      </c>
      <c r="BS227" s="506">
        <v>100</v>
      </c>
      <c r="BT227" s="506">
        <v>100</v>
      </c>
      <c r="BU227" s="506">
        <v>100</v>
      </c>
      <c r="BV227" s="506">
        <v>100</v>
      </c>
      <c r="BW227" s="506">
        <v>100</v>
      </c>
      <c r="BX227" s="506">
        <v>100</v>
      </c>
      <c r="BY227" s="506">
        <v>100</v>
      </c>
      <c r="BZ227" s="506">
        <v>100</v>
      </c>
      <c r="CA227" s="506">
        <v>100</v>
      </c>
      <c r="CB227" s="506">
        <v>100</v>
      </c>
      <c r="CC227" s="506">
        <v>100</v>
      </c>
      <c r="CD227" s="506">
        <v>100</v>
      </c>
      <c r="CE227" s="506">
        <v>100</v>
      </c>
      <c r="CF227" s="506">
        <v>100</v>
      </c>
      <c r="CG227" s="506">
        <v>100</v>
      </c>
      <c r="CH227" s="506">
        <v>100</v>
      </c>
      <c r="CI227" s="506">
        <v>100</v>
      </c>
      <c r="CJ227" s="506">
        <v>100</v>
      </c>
      <c r="CK227" s="506">
        <v>100</v>
      </c>
      <c r="CL227" s="506">
        <v>100</v>
      </c>
      <c r="CM227" s="506">
        <v>100</v>
      </c>
      <c r="CN227" s="506">
        <v>100</v>
      </c>
      <c r="CO227" s="506">
        <v>100</v>
      </c>
      <c r="CP227" s="506">
        <v>100</v>
      </c>
      <c r="CQ227" s="506">
        <v>100</v>
      </c>
      <c r="CR227" s="506">
        <v>100</v>
      </c>
      <c r="CS227" s="506">
        <v>100</v>
      </c>
      <c r="CT227" s="506">
        <v>100</v>
      </c>
      <c r="CU227" s="506">
        <v>100</v>
      </c>
      <c r="CV227" s="506">
        <v>100</v>
      </c>
      <c r="CX227" s="242" t="s">
        <v>1722</v>
      </c>
      <c r="CY227" s="242" t="str">
        <f t="shared" si="112"/>
        <v>-</v>
      </c>
      <c r="CZ227" s="453">
        <f t="shared" si="113"/>
        <v>100</v>
      </c>
      <c r="DA227" s="453">
        <f t="shared" si="114"/>
        <v>0</v>
      </c>
      <c r="DB227" s="454">
        <f t="shared" si="115"/>
        <v>0</v>
      </c>
      <c r="DC227" s="453">
        <f t="shared" si="116"/>
        <v>100</v>
      </c>
      <c r="DD227" s="453">
        <f t="shared" si="118"/>
        <v>0</v>
      </c>
      <c r="DE227" s="454">
        <f t="shared" si="119"/>
        <v>0</v>
      </c>
      <c r="DF227" s="455">
        <f t="shared" si="111"/>
        <v>4.6051701859880918</v>
      </c>
      <c r="DG227" s="456">
        <f t="shared" si="117"/>
        <v>0</v>
      </c>
      <c r="DH227" s="454">
        <f t="shared" si="120"/>
        <v>0</v>
      </c>
    </row>
    <row r="228" spans="1:112" outlineLevel="1" x14ac:dyDescent="0.3">
      <c r="A228" s="290"/>
      <c r="B228" s="154">
        <v>16</v>
      </c>
      <c r="C228" s="242" t="s">
        <v>185</v>
      </c>
      <c r="D228" s="143" t="s">
        <v>443</v>
      </c>
      <c r="E228" s="506">
        <v>100</v>
      </c>
      <c r="F228" s="506">
        <v>100</v>
      </c>
      <c r="G228" s="506">
        <v>100</v>
      </c>
      <c r="H228" s="506">
        <v>100</v>
      </c>
      <c r="I228" s="506">
        <v>100</v>
      </c>
      <c r="J228" s="506">
        <v>100</v>
      </c>
      <c r="K228" s="506">
        <v>100</v>
      </c>
      <c r="L228" s="506">
        <v>100</v>
      </c>
      <c r="M228" s="506">
        <v>100</v>
      </c>
      <c r="N228" s="506">
        <v>100</v>
      </c>
      <c r="O228" s="506">
        <v>100</v>
      </c>
      <c r="P228" s="506">
        <v>100</v>
      </c>
      <c r="Q228" s="506">
        <v>100</v>
      </c>
      <c r="R228" s="506">
        <v>100</v>
      </c>
      <c r="S228" s="506">
        <v>100</v>
      </c>
      <c r="T228" s="506">
        <v>100</v>
      </c>
      <c r="U228" s="506">
        <v>100</v>
      </c>
      <c r="V228" s="506">
        <v>100</v>
      </c>
      <c r="W228" s="506">
        <v>100</v>
      </c>
      <c r="X228" s="506">
        <v>100</v>
      </c>
      <c r="Y228" s="506">
        <v>100</v>
      </c>
      <c r="Z228" s="506">
        <v>100</v>
      </c>
      <c r="AA228" s="506">
        <v>100</v>
      </c>
      <c r="AB228" s="506">
        <v>100</v>
      </c>
      <c r="AC228" s="506">
        <v>100</v>
      </c>
      <c r="AD228" s="506">
        <v>100</v>
      </c>
      <c r="AE228" s="506">
        <v>100</v>
      </c>
      <c r="AF228" s="506">
        <v>100</v>
      </c>
      <c r="AG228" s="506">
        <v>100</v>
      </c>
      <c r="AH228" s="506">
        <v>100</v>
      </c>
      <c r="AI228" s="506">
        <v>100</v>
      </c>
      <c r="AJ228" s="506">
        <v>100</v>
      </c>
      <c r="AK228" s="506">
        <v>100</v>
      </c>
      <c r="AL228" s="506">
        <v>100</v>
      </c>
      <c r="AM228" s="506">
        <v>100</v>
      </c>
      <c r="AN228" s="506">
        <v>100</v>
      </c>
      <c r="AO228" s="506">
        <v>100</v>
      </c>
      <c r="AP228" s="506">
        <v>100</v>
      </c>
      <c r="AQ228" s="506">
        <v>100</v>
      </c>
      <c r="AR228" s="506">
        <v>100</v>
      </c>
      <c r="AS228" s="506">
        <v>100</v>
      </c>
      <c r="AT228" s="506">
        <v>100</v>
      </c>
      <c r="AU228" s="506">
        <v>100</v>
      </c>
      <c r="AV228" s="506">
        <v>100</v>
      </c>
      <c r="AW228" s="506">
        <v>100</v>
      </c>
      <c r="AX228" s="506">
        <v>100</v>
      </c>
      <c r="AY228" s="506">
        <v>100</v>
      </c>
      <c r="AZ228" s="506">
        <v>100</v>
      </c>
      <c r="BA228" s="506">
        <v>100</v>
      </c>
      <c r="BB228" s="506">
        <v>100</v>
      </c>
      <c r="BC228" s="506">
        <v>100</v>
      </c>
      <c r="BD228" s="506">
        <v>100</v>
      </c>
      <c r="BE228" s="506">
        <v>100</v>
      </c>
      <c r="BF228" s="506">
        <v>100</v>
      </c>
      <c r="BG228" s="506">
        <v>100</v>
      </c>
      <c r="BH228" s="506">
        <v>100</v>
      </c>
      <c r="BI228" s="506">
        <v>100</v>
      </c>
      <c r="BJ228" s="506">
        <v>100</v>
      </c>
      <c r="BK228" s="506">
        <v>100</v>
      </c>
      <c r="BL228" s="506">
        <v>100</v>
      </c>
      <c r="BM228" s="506">
        <v>100</v>
      </c>
      <c r="BN228" s="506">
        <v>100</v>
      </c>
      <c r="BO228" s="506">
        <v>100</v>
      </c>
      <c r="BP228" s="506">
        <v>100</v>
      </c>
      <c r="BQ228" s="506">
        <v>100</v>
      </c>
      <c r="BR228" s="506">
        <v>100</v>
      </c>
      <c r="BS228" s="506">
        <v>100</v>
      </c>
      <c r="BT228" s="506">
        <v>100</v>
      </c>
      <c r="BU228" s="506">
        <v>100</v>
      </c>
      <c r="BV228" s="506">
        <v>100</v>
      </c>
      <c r="BW228" s="506">
        <v>100</v>
      </c>
      <c r="BX228" s="506">
        <v>100</v>
      </c>
      <c r="BY228" s="506">
        <v>100</v>
      </c>
      <c r="BZ228" s="506">
        <v>100</v>
      </c>
      <c r="CA228" s="506">
        <v>100</v>
      </c>
      <c r="CB228" s="506">
        <v>100</v>
      </c>
      <c r="CC228" s="506">
        <v>100</v>
      </c>
      <c r="CD228" s="506">
        <v>100</v>
      </c>
      <c r="CE228" s="506">
        <v>100</v>
      </c>
      <c r="CF228" s="506">
        <v>100</v>
      </c>
      <c r="CG228" s="506">
        <v>100</v>
      </c>
      <c r="CH228" s="506">
        <v>100</v>
      </c>
      <c r="CI228" s="506">
        <v>100</v>
      </c>
      <c r="CJ228" s="506">
        <v>100</v>
      </c>
      <c r="CK228" s="506">
        <v>100</v>
      </c>
      <c r="CL228" s="506">
        <v>100</v>
      </c>
      <c r="CM228" s="506">
        <v>100</v>
      </c>
      <c r="CN228" s="506">
        <v>100</v>
      </c>
      <c r="CO228" s="506">
        <v>100</v>
      </c>
      <c r="CP228" s="506">
        <v>100</v>
      </c>
      <c r="CQ228" s="506">
        <v>100</v>
      </c>
      <c r="CR228" s="506">
        <v>100</v>
      </c>
      <c r="CS228" s="506">
        <v>100</v>
      </c>
      <c r="CT228" s="506">
        <v>100</v>
      </c>
      <c r="CU228" s="506">
        <v>100</v>
      </c>
      <c r="CV228" s="506">
        <v>100</v>
      </c>
      <c r="CX228" s="242" t="s">
        <v>1722</v>
      </c>
      <c r="CY228" s="242" t="str">
        <f t="shared" si="112"/>
        <v>-</v>
      </c>
      <c r="CZ228" s="453">
        <f t="shared" si="113"/>
        <v>100</v>
      </c>
      <c r="DA228" s="453">
        <f t="shared" si="114"/>
        <v>0</v>
      </c>
      <c r="DB228" s="454">
        <f t="shared" si="115"/>
        <v>0</v>
      </c>
      <c r="DC228" s="453">
        <f t="shared" si="116"/>
        <v>100</v>
      </c>
      <c r="DD228" s="453">
        <f t="shared" si="118"/>
        <v>0</v>
      </c>
      <c r="DE228" s="454">
        <f t="shared" si="119"/>
        <v>0</v>
      </c>
      <c r="DF228" s="455">
        <f t="shared" si="111"/>
        <v>4.6051701859880918</v>
      </c>
      <c r="DG228" s="456">
        <f t="shared" si="117"/>
        <v>0</v>
      </c>
      <c r="DH228" s="454">
        <f t="shared" si="120"/>
        <v>0</v>
      </c>
    </row>
    <row r="229" spans="1:112" outlineLevel="1" x14ac:dyDescent="0.3">
      <c r="A229" s="290"/>
      <c r="B229" s="154">
        <v>17</v>
      </c>
      <c r="C229" s="242" t="s">
        <v>186</v>
      </c>
      <c r="D229" s="143" t="s">
        <v>443</v>
      </c>
      <c r="E229" s="506">
        <v>100</v>
      </c>
      <c r="F229" s="506">
        <v>100</v>
      </c>
      <c r="G229" s="506">
        <v>100</v>
      </c>
      <c r="H229" s="506">
        <v>100</v>
      </c>
      <c r="I229" s="506">
        <v>100</v>
      </c>
      <c r="J229" s="506">
        <v>100</v>
      </c>
      <c r="K229" s="506">
        <v>100</v>
      </c>
      <c r="L229" s="506">
        <v>100</v>
      </c>
      <c r="M229" s="506">
        <v>100</v>
      </c>
      <c r="N229" s="506">
        <v>100</v>
      </c>
      <c r="O229" s="506">
        <v>100</v>
      </c>
      <c r="P229" s="506">
        <v>100</v>
      </c>
      <c r="Q229" s="506">
        <v>100</v>
      </c>
      <c r="R229" s="506">
        <v>100</v>
      </c>
      <c r="S229" s="506">
        <v>100</v>
      </c>
      <c r="T229" s="506">
        <v>100</v>
      </c>
      <c r="U229" s="506">
        <v>100</v>
      </c>
      <c r="V229" s="506">
        <v>100</v>
      </c>
      <c r="W229" s="506">
        <v>100</v>
      </c>
      <c r="X229" s="506">
        <v>100</v>
      </c>
      <c r="Y229" s="506">
        <v>100</v>
      </c>
      <c r="Z229" s="506">
        <v>100</v>
      </c>
      <c r="AA229" s="506">
        <v>100</v>
      </c>
      <c r="AB229" s="506">
        <v>100</v>
      </c>
      <c r="AC229" s="506">
        <v>100</v>
      </c>
      <c r="AD229" s="506">
        <v>100</v>
      </c>
      <c r="AE229" s="506">
        <v>100</v>
      </c>
      <c r="AF229" s="506">
        <v>100</v>
      </c>
      <c r="AG229" s="506">
        <v>100</v>
      </c>
      <c r="AH229" s="506">
        <v>100</v>
      </c>
      <c r="AI229" s="506">
        <v>100</v>
      </c>
      <c r="AJ229" s="506">
        <v>100</v>
      </c>
      <c r="AK229" s="506">
        <v>100</v>
      </c>
      <c r="AL229" s="506">
        <v>100</v>
      </c>
      <c r="AM229" s="506">
        <v>100</v>
      </c>
      <c r="AN229" s="506">
        <v>100</v>
      </c>
      <c r="AO229" s="506">
        <v>100</v>
      </c>
      <c r="AP229" s="506">
        <v>100</v>
      </c>
      <c r="AQ229" s="506">
        <v>100</v>
      </c>
      <c r="AR229" s="506">
        <v>100</v>
      </c>
      <c r="AS229" s="506">
        <v>100</v>
      </c>
      <c r="AT229" s="506">
        <v>100</v>
      </c>
      <c r="AU229" s="506">
        <v>100</v>
      </c>
      <c r="AV229" s="506">
        <v>100</v>
      </c>
      <c r="AW229" s="506">
        <v>100</v>
      </c>
      <c r="AX229" s="506">
        <v>100</v>
      </c>
      <c r="AY229" s="506">
        <v>100</v>
      </c>
      <c r="AZ229" s="506">
        <v>100</v>
      </c>
      <c r="BA229" s="506">
        <v>100</v>
      </c>
      <c r="BB229" s="506">
        <v>100</v>
      </c>
      <c r="BC229" s="506">
        <v>100</v>
      </c>
      <c r="BD229" s="506">
        <v>100</v>
      </c>
      <c r="BE229" s="506">
        <v>100</v>
      </c>
      <c r="BF229" s="506">
        <v>100</v>
      </c>
      <c r="BG229" s="506">
        <v>100</v>
      </c>
      <c r="BH229" s="506">
        <v>100</v>
      </c>
      <c r="BI229" s="506">
        <v>100</v>
      </c>
      <c r="BJ229" s="506">
        <v>100</v>
      </c>
      <c r="BK229" s="506">
        <v>100</v>
      </c>
      <c r="BL229" s="506">
        <v>100</v>
      </c>
      <c r="BM229" s="506">
        <v>100</v>
      </c>
      <c r="BN229" s="506">
        <v>100</v>
      </c>
      <c r="BO229" s="506">
        <v>100</v>
      </c>
      <c r="BP229" s="506">
        <v>100</v>
      </c>
      <c r="BQ229" s="506">
        <v>100</v>
      </c>
      <c r="BR229" s="506">
        <v>100</v>
      </c>
      <c r="BS229" s="506">
        <v>100</v>
      </c>
      <c r="BT229" s="506">
        <v>100</v>
      </c>
      <c r="BU229" s="506">
        <v>100</v>
      </c>
      <c r="BV229" s="506">
        <v>100</v>
      </c>
      <c r="BW229" s="506">
        <v>100</v>
      </c>
      <c r="BX229" s="506">
        <v>100</v>
      </c>
      <c r="BY229" s="506">
        <v>100</v>
      </c>
      <c r="BZ229" s="506">
        <v>100</v>
      </c>
      <c r="CA229" s="506">
        <v>100</v>
      </c>
      <c r="CB229" s="506">
        <v>100</v>
      </c>
      <c r="CC229" s="506">
        <v>100</v>
      </c>
      <c r="CD229" s="506">
        <v>100</v>
      </c>
      <c r="CE229" s="506">
        <v>100</v>
      </c>
      <c r="CF229" s="506">
        <v>100</v>
      </c>
      <c r="CG229" s="506">
        <v>100</v>
      </c>
      <c r="CH229" s="506">
        <v>100</v>
      </c>
      <c r="CI229" s="506">
        <v>100</v>
      </c>
      <c r="CJ229" s="506">
        <v>100</v>
      </c>
      <c r="CK229" s="506">
        <v>100</v>
      </c>
      <c r="CL229" s="506">
        <v>100</v>
      </c>
      <c r="CM229" s="506">
        <v>100</v>
      </c>
      <c r="CN229" s="506">
        <v>100</v>
      </c>
      <c r="CO229" s="506">
        <v>100</v>
      </c>
      <c r="CP229" s="506">
        <v>100</v>
      </c>
      <c r="CQ229" s="506">
        <v>100</v>
      </c>
      <c r="CR229" s="506">
        <v>100</v>
      </c>
      <c r="CS229" s="506">
        <v>100</v>
      </c>
      <c r="CT229" s="506">
        <v>100</v>
      </c>
      <c r="CU229" s="506">
        <v>100</v>
      </c>
      <c r="CV229" s="506">
        <v>100</v>
      </c>
      <c r="CX229" s="242" t="s">
        <v>1722</v>
      </c>
      <c r="CY229" s="242" t="str">
        <f t="shared" si="112"/>
        <v>-</v>
      </c>
      <c r="CZ229" s="453">
        <f t="shared" si="113"/>
        <v>100</v>
      </c>
      <c r="DA229" s="453">
        <f t="shared" si="114"/>
        <v>0</v>
      </c>
      <c r="DB229" s="454">
        <f t="shared" si="115"/>
        <v>0</v>
      </c>
      <c r="DC229" s="453">
        <f t="shared" si="116"/>
        <v>100</v>
      </c>
      <c r="DD229" s="453">
        <f t="shared" si="118"/>
        <v>0</v>
      </c>
      <c r="DE229" s="454">
        <f t="shared" si="119"/>
        <v>0</v>
      </c>
      <c r="DF229" s="455">
        <f t="shared" si="111"/>
        <v>4.6051701859880918</v>
      </c>
      <c r="DG229" s="456">
        <f t="shared" si="117"/>
        <v>0</v>
      </c>
      <c r="DH229" s="454">
        <f t="shared" si="120"/>
        <v>0</v>
      </c>
    </row>
    <row r="230" spans="1:112" outlineLevel="1" x14ac:dyDescent="0.3">
      <c r="A230" s="290"/>
      <c r="B230" s="154">
        <v>18</v>
      </c>
      <c r="C230" s="242" t="s">
        <v>187</v>
      </c>
      <c r="D230" s="143" t="s">
        <v>443</v>
      </c>
      <c r="E230" s="506">
        <v>100</v>
      </c>
      <c r="F230" s="506">
        <v>100</v>
      </c>
      <c r="G230" s="506">
        <v>100</v>
      </c>
      <c r="H230" s="506">
        <v>100</v>
      </c>
      <c r="I230" s="506">
        <v>100</v>
      </c>
      <c r="J230" s="506">
        <v>100</v>
      </c>
      <c r="K230" s="506">
        <v>100</v>
      </c>
      <c r="L230" s="506">
        <v>100</v>
      </c>
      <c r="M230" s="506">
        <v>100</v>
      </c>
      <c r="N230" s="506">
        <v>100</v>
      </c>
      <c r="O230" s="506">
        <v>100</v>
      </c>
      <c r="P230" s="506">
        <v>100</v>
      </c>
      <c r="Q230" s="506">
        <v>100</v>
      </c>
      <c r="R230" s="506">
        <v>100</v>
      </c>
      <c r="S230" s="506">
        <v>100</v>
      </c>
      <c r="T230" s="506">
        <v>100</v>
      </c>
      <c r="U230" s="506">
        <v>100</v>
      </c>
      <c r="V230" s="506">
        <v>100</v>
      </c>
      <c r="W230" s="506">
        <v>100</v>
      </c>
      <c r="X230" s="506">
        <v>100</v>
      </c>
      <c r="Y230" s="506">
        <v>100</v>
      </c>
      <c r="Z230" s="506">
        <v>100</v>
      </c>
      <c r="AA230" s="506">
        <v>100</v>
      </c>
      <c r="AB230" s="506">
        <v>100</v>
      </c>
      <c r="AC230" s="506">
        <v>100</v>
      </c>
      <c r="AD230" s="506">
        <v>100</v>
      </c>
      <c r="AE230" s="506">
        <v>100</v>
      </c>
      <c r="AF230" s="506">
        <v>100</v>
      </c>
      <c r="AG230" s="506">
        <v>100</v>
      </c>
      <c r="AH230" s="506">
        <v>100</v>
      </c>
      <c r="AI230" s="506">
        <v>100</v>
      </c>
      <c r="AJ230" s="506">
        <v>100</v>
      </c>
      <c r="AK230" s="506">
        <v>100</v>
      </c>
      <c r="AL230" s="506">
        <v>100</v>
      </c>
      <c r="AM230" s="506">
        <v>100</v>
      </c>
      <c r="AN230" s="506">
        <v>100</v>
      </c>
      <c r="AO230" s="506">
        <v>100</v>
      </c>
      <c r="AP230" s="506">
        <v>100</v>
      </c>
      <c r="AQ230" s="506">
        <v>100</v>
      </c>
      <c r="AR230" s="506">
        <v>100</v>
      </c>
      <c r="AS230" s="506">
        <v>100</v>
      </c>
      <c r="AT230" s="506">
        <v>100</v>
      </c>
      <c r="AU230" s="506">
        <v>100</v>
      </c>
      <c r="AV230" s="506">
        <v>100</v>
      </c>
      <c r="AW230" s="506">
        <v>100</v>
      </c>
      <c r="AX230" s="506">
        <v>100</v>
      </c>
      <c r="AY230" s="506">
        <v>100</v>
      </c>
      <c r="AZ230" s="506">
        <v>100</v>
      </c>
      <c r="BA230" s="506">
        <v>100</v>
      </c>
      <c r="BB230" s="506">
        <v>100</v>
      </c>
      <c r="BC230" s="506">
        <v>100</v>
      </c>
      <c r="BD230" s="506">
        <v>100</v>
      </c>
      <c r="BE230" s="506">
        <v>100</v>
      </c>
      <c r="BF230" s="506">
        <v>100</v>
      </c>
      <c r="BG230" s="506">
        <v>100</v>
      </c>
      <c r="BH230" s="506">
        <v>100</v>
      </c>
      <c r="BI230" s="506">
        <v>100</v>
      </c>
      <c r="BJ230" s="506">
        <v>100</v>
      </c>
      <c r="BK230" s="506">
        <v>100</v>
      </c>
      <c r="BL230" s="506">
        <v>100</v>
      </c>
      <c r="BM230" s="506">
        <v>100</v>
      </c>
      <c r="BN230" s="506">
        <v>100</v>
      </c>
      <c r="BO230" s="506">
        <v>100</v>
      </c>
      <c r="BP230" s="506">
        <v>100</v>
      </c>
      <c r="BQ230" s="506">
        <v>100</v>
      </c>
      <c r="BR230" s="506">
        <v>100</v>
      </c>
      <c r="BS230" s="506">
        <v>100</v>
      </c>
      <c r="BT230" s="506">
        <v>100</v>
      </c>
      <c r="BU230" s="506">
        <v>100</v>
      </c>
      <c r="BV230" s="506">
        <v>100</v>
      </c>
      <c r="BW230" s="506">
        <v>100</v>
      </c>
      <c r="BX230" s="506">
        <v>100</v>
      </c>
      <c r="BY230" s="506">
        <v>100</v>
      </c>
      <c r="BZ230" s="506">
        <v>100</v>
      </c>
      <c r="CA230" s="506">
        <v>100</v>
      </c>
      <c r="CB230" s="506">
        <v>100</v>
      </c>
      <c r="CC230" s="506">
        <v>100</v>
      </c>
      <c r="CD230" s="506">
        <v>100</v>
      </c>
      <c r="CE230" s="506">
        <v>100</v>
      </c>
      <c r="CF230" s="506">
        <v>100</v>
      </c>
      <c r="CG230" s="506">
        <v>100</v>
      </c>
      <c r="CH230" s="506">
        <v>100</v>
      </c>
      <c r="CI230" s="506">
        <v>100</v>
      </c>
      <c r="CJ230" s="506">
        <v>100</v>
      </c>
      <c r="CK230" s="506">
        <v>100</v>
      </c>
      <c r="CL230" s="506">
        <v>100</v>
      </c>
      <c r="CM230" s="506">
        <v>100</v>
      </c>
      <c r="CN230" s="506">
        <v>100</v>
      </c>
      <c r="CO230" s="506">
        <v>100</v>
      </c>
      <c r="CP230" s="506">
        <v>100</v>
      </c>
      <c r="CQ230" s="506">
        <v>100</v>
      </c>
      <c r="CR230" s="506">
        <v>100</v>
      </c>
      <c r="CS230" s="506">
        <v>100</v>
      </c>
      <c r="CT230" s="506">
        <v>100</v>
      </c>
      <c r="CU230" s="506">
        <v>100</v>
      </c>
      <c r="CV230" s="506">
        <v>100</v>
      </c>
      <c r="CX230" s="242" t="s">
        <v>1722</v>
      </c>
      <c r="CY230" s="242" t="str">
        <f t="shared" si="112"/>
        <v>-</v>
      </c>
      <c r="CZ230" s="453">
        <f t="shared" si="113"/>
        <v>100</v>
      </c>
      <c r="DA230" s="453">
        <f t="shared" si="114"/>
        <v>0</v>
      </c>
      <c r="DB230" s="454">
        <f t="shared" si="115"/>
        <v>0</v>
      </c>
      <c r="DC230" s="453">
        <f t="shared" si="116"/>
        <v>100</v>
      </c>
      <c r="DD230" s="453">
        <f t="shared" si="118"/>
        <v>0</v>
      </c>
      <c r="DE230" s="454">
        <f t="shared" si="119"/>
        <v>0</v>
      </c>
      <c r="DF230" s="455">
        <f t="shared" si="111"/>
        <v>4.6051701859880918</v>
      </c>
      <c r="DG230" s="456">
        <f t="shared" si="117"/>
        <v>0</v>
      </c>
      <c r="DH230" s="454">
        <f t="shared" si="120"/>
        <v>0</v>
      </c>
    </row>
    <row r="231" spans="1:112" outlineLevel="1" x14ac:dyDescent="0.3">
      <c r="A231" s="290"/>
      <c r="B231" s="154">
        <v>19</v>
      </c>
      <c r="C231" s="242" t="s">
        <v>188</v>
      </c>
      <c r="D231" s="143" t="s">
        <v>443</v>
      </c>
      <c r="E231" s="506">
        <v>100</v>
      </c>
      <c r="F231" s="506">
        <v>100</v>
      </c>
      <c r="G231" s="506">
        <v>100</v>
      </c>
      <c r="H231" s="506">
        <v>100</v>
      </c>
      <c r="I231" s="506">
        <v>100</v>
      </c>
      <c r="J231" s="506">
        <v>100</v>
      </c>
      <c r="K231" s="506">
        <v>100</v>
      </c>
      <c r="L231" s="506">
        <v>100</v>
      </c>
      <c r="M231" s="506">
        <v>100</v>
      </c>
      <c r="N231" s="506">
        <v>100</v>
      </c>
      <c r="O231" s="506">
        <v>100</v>
      </c>
      <c r="P231" s="506">
        <v>100</v>
      </c>
      <c r="Q231" s="506">
        <v>100</v>
      </c>
      <c r="R231" s="506">
        <v>100</v>
      </c>
      <c r="S231" s="506">
        <v>100</v>
      </c>
      <c r="T231" s="506">
        <v>100</v>
      </c>
      <c r="U231" s="506">
        <v>100</v>
      </c>
      <c r="V231" s="506">
        <v>100</v>
      </c>
      <c r="W231" s="506">
        <v>100</v>
      </c>
      <c r="X231" s="506">
        <v>100</v>
      </c>
      <c r="Y231" s="506">
        <v>100</v>
      </c>
      <c r="Z231" s="506">
        <v>100</v>
      </c>
      <c r="AA231" s="506">
        <v>100</v>
      </c>
      <c r="AB231" s="506">
        <v>100</v>
      </c>
      <c r="AC231" s="506">
        <v>100</v>
      </c>
      <c r="AD231" s="506">
        <v>100</v>
      </c>
      <c r="AE231" s="506">
        <v>100</v>
      </c>
      <c r="AF231" s="506">
        <v>100</v>
      </c>
      <c r="AG231" s="506">
        <v>100</v>
      </c>
      <c r="AH231" s="506">
        <v>100</v>
      </c>
      <c r="AI231" s="506">
        <v>100</v>
      </c>
      <c r="AJ231" s="506">
        <v>100</v>
      </c>
      <c r="AK231" s="506">
        <v>100</v>
      </c>
      <c r="AL231" s="506">
        <v>100</v>
      </c>
      <c r="AM231" s="506">
        <v>100</v>
      </c>
      <c r="AN231" s="506">
        <v>100</v>
      </c>
      <c r="AO231" s="506">
        <v>100</v>
      </c>
      <c r="AP231" s="506">
        <v>100</v>
      </c>
      <c r="AQ231" s="506">
        <v>100</v>
      </c>
      <c r="AR231" s="506">
        <v>100</v>
      </c>
      <c r="AS231" s="506">
        <v>100</v>
      </c>
      <c r="AT231" s="506">
        <v>100</v>
      </c>
      <c r="AU231" s="506">
        <v>100</v>
      </c>
      <c r="AV231" s="506">
        <v>100</v>
      </c>
      <c r="AW231" s="506">
        <v>100</v>
      </c>
      <c r="AX231" s="506">
        <v>100</v>
      </c>
      <c r="AY231" s="506">
        <v>100</v>
      </c>
      <c r="AZ231" s="506">
        <v>100</v>
      </c>
      <c r="BA231" s="506">
        <v>100</v>
      </c>
      <c r="BB231" s="506">
        <v>100</v>
      </c>
      <c r="BC231" s="506">
        <v>100</v>
      </c>
      <c r="BD231" s="506">
        <v>100</v>
      </c>
      <c r="BE231" s="506">
        <v>100</v>
      </c>
      <c r="BF231" s="506">
        <v>100</v>
      </c>
      <c r="BG231" s="506">
        <v>100</v>
      </c>
      <c r="BH231" s="506">
        <v>100</v>
      </c>
      <c r="BI231" s="506">
        <v>100</v>
      </c>
      <c r="BJ231" s="506">
        <v>100</v>
      </c>
      <c r="BK231" s="506">
        <v>100</v>
      </c>
      <c r="BL231" s="506">
        <v>100</v>
      </c>
      <c r="BM231" s="506">
        <v>100</v>
      </c>
      <c r="BN231" s="506">
        <v>100</v>
      </c>
      <c r="BO231" s="506">
        <v>100</v>
      </c>
      <c r="BP231" s="506">
        <v>100</v>
      </c>
      <c r="BQ231" s="506">
        <v>100</v>
      </c>
      <c r="BR231" s="506">
        <v>100</v>
      </c>
      <c r="BS231" s="506">
        <v>100</v>
      </c>
      <c r="BT231" s="506">
        <v>100</v>
      </c>
      <c r="BU231" s="506">
        <v>100</v>
      </c>
      <c r="BV231" s="506">
        <v>100</v>
      </c>
      <c r="BW231" s="506">
        <v>100</v>
      </c>
      <c r="BX231" s="506">
        <v>100</v>
      </c>
      <c r="BY231" s="506">
        <v>100</v>
      </c>
      <c r="BZ231" s="506">
        <v>100</v>
      </c>
      <c r="CA231" s="506">
        <v>100</v>
      </c>
      <c r="CB231" s="506">
        <v>100</v>
      </c>
      <c r="CC231" s="506">
        <v>100</v>
      </c>
      <c r="CD231" s="506">
        <v>100</v>
      </c>
      <c r="CE231" s="506">
        <v>100</v>
      </c>
      <c r="CF231" s="506">
        <v>100</v>
      </c>
      <c r="CG231" s="506">
        <v>100</v>
      </c>
      <c r="CH231" s="506">
        <v>100</v>
      </c>
      <c r="CI231" s="506">
        <v>100</v>
      </c>
      <c r="CJ231" s="506">
        <v>100</v>
      </c>
      <c r="CK231" s="506">
        <v>100</v>
      </c>
      <c r="CL231" s="506">
        <v>100</v>
      </c>
      <c r="CM231" s="506">
        <v>100</v>
      </c>
      <c r="CN231" s="506">
        <v>100</v>
      </c>
      <c r="CO231" s="506">
        <v>100</v>
      </c>
      <c r="CP231" s="506">
        <v>100</v>
      </c>
      <c r="CQ231" s="506">
        <v>100</v>
      </c>
      <c r="CR231" s="506">
        <v>100</v>
      </c>
      <c r="CS231" s="506">
        <v>100</v>
      </c>
      <c r="CT231" s="506">
        <v>100</v>
      </c>
      <c r="CU231" s="506">
        <v>100</v>
      </c>
      <c r="CV231" s="506">
        <v>100</v>
      </c>
      <c r="CX231" s="242" t="s">
        <v>1722</v>
      </c>
      <c r="CY231" s="242" t="str">
        <f t="shared" si="112"/>
        <v>-</v>
      </c>
      <c r="CZ231" s="453">
        <f t="shared" si="113"/>
        <v>100</v>
      </c>
      <c r="DA231" s="453">
        <f t="shared" si="114"/>
        <v>0</v>
      </c>
      <c r="DB231" s="454">
        <f t="shared" si="115"/>
        <v>0</v>
      </c>
      <c r="DC231" s="453">
        <f t="shared" si="116"/>
        <v>100</v>
      </c>
      <c r="DD231" s="453">
        <f t="shared" si="118"/>
        <v>0</v>
      </c>
      <c r="DE231" s="454">
        <f t="shared" si="119"/>
        <v>0</v>
      </c>
      <c r="DF231" s="455">
        <f t="shared" si="111"/>
        <v>4.6051701859880918</v>
      </c>
      <c r="DG231" s="456">
        <f t="shared" si="117"/>
        <v>0</v>
      </c>
      <c r="DH231" s="454">
        <f t="shared" si="120"/>
        <v>0</v>
      </c>
    </row>
    <row r="232" spans="1:112" outlineLevel="1" x14ac:dyDescent="0.3">
      <c r="A232" s="290"/>
      <c r="B232" s="154">
        <v>20</v>
      </c>
      <c r="C232" s="242" t="s">
        <v>189</v>
      </c>
      <c r="D232" s="143" t="s">
        <v>443</v>
      </c>
      <c r="E232" s="506">
        <v>100</v>
      </c>
      <c r="F232" s="506">
        <v>100</v>
      </c>
      <c r="G232" s="506">
        <v>100</v>
      </c>
      <c r="H232" s="506">
        <v>100</v>
      </c>
      <c r="I232" s="506">
        <v>100</v>
      </c>
      <c r="J232" s="506">
        <v>100</v>
      </c>
      <c r="K232" s="506">
        <v>100</v>
      </c>
      <c r="L232" s="506">
        <v>100</v>
      </c>
      <c r="M232" s="506">
        <v>100</v>
      </c>
      <c r="N232" s="506">
        <v>100</v>
      </c>
      <c r="O232" s="506">
        <v>100</v>
      </c>
      <c r="P232" s="506">
        <v>100</v>
      </c>
      <c r="Q232" s="506">
        <v>100</v>
      </c>
      <c r="R232" s="506">
        <v>100</v>
      </c>
      <c r="S232" s="506">
        <v>100</v>
      </c>
      <c r="T232" s="506">
        <v>100</v>
      </c>
      <c r="U232" s="506">
        <v>100</v>
      </c>
      <c r="V232" s="506">
        <v>100</v>
      </c>
      <c r="W232" s="506">
        <v>100</v>
      </c>
      <c r="X232" s="506">
        <v>100</v>
      </c>
      <c r="Y232" s="506">
        <v>100</v>
      </c>
      <c r="Z232" s="506">
        <v>100</v>
      </c>
      <c r="AA232" s="506">
        <v>100</v>
      </c>
      <c r="AB232" s="506">
        <v>100</v>
      </c>
      <c r="AC232" s="506">
        <v>100</v>
      </c>
      <c r="AD232" s="506">
        <v>100</v>
      </c>
      <c r="AE232" s="506">
        <v>100</v>
      </c>
      <c r="AF232" s="506">
        <v>100</v>
      </c>
      <c r="AG232" s="506">
        <v>100</v>
      </c>
      <c r="AH232" s="506">
        <v>100</v>
      </c>
      <c r="AI232" s="506">
        <v>100</v>
      </c>
      <c r="AJ232" s="506">
        <v>100</v>
      </c>
      <c r="AK232" s="506">
        <v>100</v>
      </c>
      <c r="AL232" s="506">
        <v>100</v>
      </c>
      <c r="AM232" s="506">
        <v>100</v>
      </c>
      <c r="AN232" s="506">
        <v>100</v>
      </c>
      <c r="AO232" s="506">
        <v>100</v>
      </c>
      <c r="AP232" s="506">
        <v>100</v>
      </c>
      <c r="AQ232" s="506">
        <v>100</v>
      </c>
      <c r="AR232" s="506">
        <v>100</v>
      </c>
      <c r="AS232" s="506">
        <v>100</v>
      </c>
      <c r="AT232" s="506">
        <v>100</v>
      </c>
      <c r="AU232" s="506">
        <v>100</v>
      </c>
      <c r="AV232" s="506">
        <v>100</v>
      </c>
      <c r="AW232" s="506">
        <v>100</v>
      </c>
      <c r="AX232" s="506">
        <v>100</v>
      </c>
      <c r="AY232" s="506">
        <v>100</v>
      </c>
      <c r="AZ232" s="506">
        <v>100</v>
      </c>
      <c r="BA232" s="506">
        <v>100</v>
      </c>
      <c r="BB232" s="506">
        <v>100</v>
      </c>
      <c r="BC232" s="506">
        <v>100</v>
      </c>
      <c r="BD232" s="506">
        <v>100</v>
      </c>
      <c r="BE232" s="506">
        <v>100</v>
      </c>
      <c r="BF232" s="506">
        <v>100</v>
      </c>
      <c r="BG232" s="506">
        <v>100</v>
      </c>
      <c r="BH232" s="506">
        <v>100</v>
      </c>
      <c r="BI232" s="506">
        <v>100</v>
      </c>
      <c r="BJ232" s="506">
        <v>100</v>
      </c>
      <c r="BK232" s="506">
        <v>100</v>
      </c>
      <c r="BL232" s="506">
        <v>100</v>
      </c>
      <c r="BM232" s="506">
        <v>100</v>
      </c>
      <c r="BN232" s="506">
        <v>100</v>
      </c>
      <c r="BO232" s="506">
        <v>100</v>
      </c>
      <c r="BP232" s="506">
        <v>100</v>
      </c>
      <c r="BQ232" s="506">
        <v>100</v>
      </c>
      <c r="BR232" s="506">
        <v>100</v>
      </c>
      <c r="BS232" s="506">
        <v>100</v>
      </c>
      <c r="BT232" s="506">
        <v>100</v>
      </c>
      <c r="BU232" s="506">
        <v>100</v>
      </c>
      <c r="BV232" s="506">
        <v>100</v>
      </c>
      <c r="BW232" s="506">
        <v>100</v>
      </c>
      <c r="BX232" s="506">
        <v>100</v>
      </c>
      <c r="BY232" s="506">
        <v>100</v>
      </c>
      <c r="BZ232" s="506">
        <v>100</v>
      </c>
      <c r="CA232" s="506">
        <v>100</v>
      </c>
      <c r="CB232" s="506">
        <v>100</v>
      </c>
      <c r="CC232" s="506">
        <v>100</v>
      </c>
      <c r="CD232" s="506">
        <v>100</v>
      </c>
      <c r="CE232" s="506">
        <v>100</v>
      </c>
      <c r="CF232" s="506">
        <v>100</v>
      </c>
      <c r="CG232" s="506">
        <v>100</v>
      </c>
      <c r="CH232" s="506">
        <v>100</v>
      </c>
      <c r="CI232" s="506">
        <v>100</v>
      </c>
      <c r="CJ232" s="506">
        <v>100</v>
      </c>
      <c r="CK232" s="506">
        <v>100</v>
      </c>
      <c r="CL232" s="506">
        <v>100</v>
      </c>
      <c r="CM232" s="506">
        <v>100</v>
      </c>
      <c r="CN232" s="506">
        <v>100</v>
      </c>
      <c r="CO232" s="506">
        <v>100</v>
      </c>
      <c r="CP232" s="506">
        <v>100</v>
      </c>
      <c r="CQ232" s="506">
        <v>100</v>
      </c>
      <c r="CR232" s="506">
        <v>100</v>
      </c>
      <c r="CS232" s="506">
        <v>100</v>
      </c>
      <c r="CT232" s="506">
        <v>100</v>
      </c>
      <c r="CU232" s="506">
        <v>100</v>
      </c>
      <c r="CV232" s="506">
        <v>100</v>
      </c>
      <c r="CX232" s="242" t="s">
        <v>1722</v>
      </c>
      <c r="CY232" s="242" t="str">
        <f t="shared" si="112"/>
        <v>-</v>
      </c>
      <c r="CZ232" s="453">
        <f t="shared" si="113"/>
        <v>100</v>
      </c>
      <c r="DA232" s="453">
        <f t="shared" si="114"/>
        <v>0</v>
      </c>
      <c r="DB232" s="454">
        <f t="shared" si="115"/>
        <v>0</v>
      </c>
      <c r="DC232" s="453">
        <f t="shared" si="116"/>
        <v>100</v>
      </c>
      <c r="DD232" s="453">
        <f t="shared" si="118"/>
        <v>0</v>
      </c>
      <c r="DE232" s="454">
        <f t="shared" si="119"/>
        <v>0</v>
      </c>
      <c r="DF232" s="455">
        <f t="shared" si="111"/>
        <v>4.6051701859880918</v>
      </c>
      <c r="DG232" s="456">
        <f t="shared" si="117"/>
        <v>0</v>
      </c>
      <c r="DH232" s="454">
        <f t="shared" si="120"/>
        <v>0</v>
      </c>
    </row>
    <row r="233" spans="1:112" outlineLevel="1" x14ac:dyDescent="0.3">
      <c r="A233" s="290"/>
      <c r="B233" s="154">
        <v>21</v>
      </c>
      <c r="C233" s="242" t="s">
        <v>362</v>
      </c>
      <c r="D233" s="143" t="s">
        <v>443</v>
      </c>
      <c r="E233" s="506">
        <v>100</v>
      </c>
      <c r="F233" s="506">
        <v>100</v>
      </c>
      <c r="G233" s="506">
        <v>100</v>
      </c>
      <c r="H233" s="506">
        <v>100</v>
      </c>
      <c r="I233" s="506">
        <v>100</v>
      </c>
      <c r="J233" s="506">
        <v>100</v>
      </c>
      <c r="K233" s="506">
        <v>100</v>
      </c>
      <c r="L233" s="506">
        <v>100</v>
      </c>
      <c r="M233" s="506">
        <v>100</v>
      </c>
      <c r="N233" s="506">
        <v>100</v>
      </c>
      <c r="O233" s="506">
        <v>100</v>
      </c>
      <c r="P233" s="506">
        <v>100</v>
      </c>
      <c r="Q233" s="506">
        <v>100</v>
      </c>
      <c r="R233" s="506">
        <v>100</v>
      </c>
      <c r="S233" s="506">
        <v>100</v>
      </c>
      <c r="T233" s="506">
        <v>100</v>
      </c>
      <c r="U233" s="506">
        <v>100</v>
      </c>
      <c r="V233" s="506">
        <v>100</v>
      </c>
      <c r="W233" s="506">
        <v>100</v>
      </c>
      <c r="X233" s="506">
        <v>100</v>
      </c>
      <c r="Y233" s="506">
        <v>100</v>
      </c>
      <c r="Z233" s="506">
        <v>100</v>
      </c>
      <c r="AA233" s="506">
        <v>100</v>
      </c>
      <c r="AB233" s="506">
        <v>100</v>
      </c>
      <c r="AC233" s="506">
        <v>100</v>
      </c>
      <c r="AD233" s="506">
        <v>100</v>
      </c>
      <c r="AE233" s="506">
        <v>100</v>
      </c>
      <c r="AF233" s="506">
        <v>100</v>
      </c>
      <c r="AG233" s="506">
        <v>100</v>
      </c>
      <c r="AH233" s="506">
        <v>100</v>
      </c>
      <c r="AI233" s="506">
        <v>100</v>
      </c>
      <c r="AJ233" s="506">
        <v>100</v>
      </c>
      <c r="AK233" s="506">
        <v>100</v>
      </c>
      <c r="AL233" s="506">
        <v>100</v>
      </c>
      <c r="AM233" s="506">
        <v>100</v>
      </c>
      <c r="AN233" s="506">
        <v>100</v>
      </c>
      <c r="AO233" s="506">
        <v>100</v>
      </c>
      <c r="AP233" s="506">
        <v>100</v>
      </c>
      <c r="AQ233" s="506">
        <v>100</v>
      </c>
      <c r="AR233" s="506">
        <v>100</v>
      </c>
      <c r="AS233" s="506">
        <v>100</v>
      </c>
      <c r="AT233" s="506">
        <v>100</v>
      </c>
      <c r="AU233" s="506">
        <v>100</v>
      </c>
      <c r="AV233" s="506">
        <v>100</v>
      </c>
      <c r="AW233" s="506">
        <v>100</v>
      </c>
      <c r="AX233" s="506">
        <v>100</v>
      </c>
      <c r="AY233" s="506">
        <v>100</v>
      </c>
      <c r="AZ233" s="506">
        <v>100</v>
      </c>
      <c r="BA233" s="506">
        <v>100</v>
      </c>
      <c r="BB233" s="506">
        <v>100</v>
      </c>
      <c r="BC233" s="506">
        <v>100</v>
      </c>
      <c r="BD233" s="506">
        <v>100</v>
      </c>
      <c r="BE233" s="506">
        <v>100</v>
      </c>
      <c r="BF233" s="506">
        <v>100</v>
      </c>
      <c r="BG233" s="506">
        <v>100</v>
      </c>
      <c r="BH233" s="506">
        <v>100</v>
      </c>
      <c r="BI233" s="506">
        <v>100</v>
      </c>
      <c r="BJ233" s="506">
        <v>100</v>
      </c>
      <c r="BK233" s="506">
        <v>100</v>
      </c>
      <c r="BL233" s="506">
        <v>100</v>
      </c>
      <c r="BM233" s="506">
        <v>100</v>
      </c>
      <c r="BN233" s="506">
        <v>100</v>
      </c>
      <c r="BO233" s="506">
        <v>100</v>
      </c>
      <c r="BP233" s="506">
        <v>100</v>
      </c>
      <c r="BQ233" s="506">
        <v>100</v>
      </c>
      <c r="BR233" s="506">
        <v>100</v>
      </c>
      <c r="BS233" s="506">
        <v>100</v>
      </c>
      <c r="BT233" s="506">
        <v>100</v>
      </c>
      <c r="BU233" s="506">
        <v>100</v>
      </c>
      <c r="BV233" s="506">
        <v>100</v>
      </c>
      <c r="BW233" s="506">
        <v>100</v>
      </c>
      <c r="BX233" s="506">
        <v>100</v>
      </c>
      <c r="BY233" s="506">
        <v>100</v>
      </c>
      <c r="BZ233" s="506">
        <v>100</v>
      </c>
      <c r="CA233" s="506">
        <v>100</v>
      </c>
      <c r="CB233" s="506">
        <v>100</v>
      </c>
      <c r="CC233" s="506">
        <v>100</v>
      </c>
      <c r="CD233" s="506">
        <v>100</v>
      </c>
      <c r="CE233" s="506">
        <v>100</v>
      </c>
      <c r="CF233" s="506">
        <v>100</v>
      </c>
      <c r="CG233" s="506">
        <v>100</v>
      </c>
      <c r="CH233" s="506">
        <v>100</v>
      </c>
      <c r="CI233" s="506">
        <v>100</v>
      </c>
      <c r="CJ233" s="506">
        <v>100</v>
      </c>
      <c r="CK233" s="506">
        <v>100</v>
      </c>
      <c r="CL233" s="506">
        <v>100</v>
      </c>
      <c r="CM233" s="506">
        <v>100</v>
      </c>
      <c r="CN233" s="506">
        <v>100</v>
      </c>
      <c r="CO233" s="506">
        <v>100</v>
      </c>
      <c r="CP233" s="506">
        <v>100</v>
      </c>
      <c r="CQ233" s="506">
        <v>100</v>
      </c>
      <c r="CR233" s="506">
        <v>100</v>
      </c>
      <c r="CS233" s="506">
        <v>100</v>
      </c>
      <c r="CT233" s="506">
        <v>100</v>
      </c>
      <c r="CU233" s="506">
        <v>100</v>
      </c>
      <c r="CV233" s="506">
        <v>100</v>
      </c>
      <c r="CX233" s="242" t="s">
        <v>1722</v>
      </c>
      <c r="CY233" s="242" t="str">
        <f t="shared" si="112"/>
        <v>-</v>
      </c>
      <c r="CZ233" s="453">
        <f t="shared" si="113"/>
        <v>100</v>
      </c>
      <c r="DA233" s="453">
        <f t="shared" si="114"/>
        <v>0</v>
      </c>
      <c r="DB233" s="454">
        <f t="shared" si="115"/>
        <v>0</v>
      </c>
      <c r="DC233" s="453">
        <f t="shared" si="116"/>
        <v>100</v>
      </c>
      <c r="DD233" s="453">
        <f t="shared" si="118"/>
        <v>0</v>
      </c>
      <c r="DE233" s="454">
        <f t="shared" si="119"/>
        <v>0</v>
      </c>
      <c r="DF233" s="455">
        <f t="shared" si="111"/>
        <v>4.6051701859880918</v>
      </c>
      <c r="DG233" s="456">
        <f t="shared" si="117"/>
        <v>0</v>
      </c>
      <c r="DH233" s="454">
        <f t="shared" si="120"/>
        <v>0</v>
      </c>
    </row>
    <row r="234" spans="1:112" outlineLevel="1" x14ac:dyDescent="0.3">
      <c r="A234" s="290"/>
      <c r="B234" s="154">
        <v>22</v>
      </c>
      <c r="C234" s="242" t="s">
        <v>191</v>
      </c>
      <c r="D234" s="143" t="s">
        <v>443</v>
      </c>
      <c r="E234" s="506">
        <v>100</v>
      </c>
      <c r="F234" s="506">
        <v>100</v>
      </c>
      <c r="G234" s="506">
        <v>100</v>
      </c>
      <c r="H234" s="506">
        <v>100</v>
      </c>
      <c r="I234" s="506">
        <v>100</v>
      </c>
      <c r="J234" s="506">
        <v>100</v>
      </c>
      <c r="K234" s="506">
        <v>100</v>
      </c>
      <c r="L234" s="506">
        <v>100</v>
      </c>
      <c r="M234" s="506">
        <v>100</v>
      </c>
      <c r="N234" s="506">
        <v>100</v>
      </c>
      <c r="O234" s="506">
        <v>100</v>
      </c>
      <c r="P234" s="506">
        <v>100</v>
      </c>
      <c r="Q234" s="506">
        <v>100</v>
      </c>
      <c r="R234" s="506">
        <v>100</v>
      </c>
      <c r="S234" s="506">
        <v>100</v>
      </c>
      <c r="T234" s="506">
        <v>100</v>
      </c>
      <c r="U234" s="506">
        <v>100</v>
      </c>
      <c r="V234" s="506">
        <v>100</v>
      </c>
      <c r="W234" s="506">
        <v>100</v>
      </c>
      <c r="X234" s="506">
        <v>100</v>
      </c>
      <c r="Y234" s="506">
        <v>100</v>
      </c>
      <c r="Z234" s="506">
        <v>100</v>
      </c>
      <c r="AA234" s="506">
        <v>100</v>
      </c>
      <c r="AB234" s="506">
        <v>100</v>
      </c>
      <c r="AC234" s="506">
        <v>100</v>
      </c>
      <c r="AD234" s="506">
        <v>100</v>
      </c>
      <c r="AE234" s="506">
        <v>100</v>
      </c>
      <c r="AF234" s="506">
        <v>100</v>
      </c>
      <c r="AG234" s="506">
        <v>100</v>
      </c>
      <c r="AH234" s="506">
        <v>100</v>
      </c>
      <c r="AI234" s="506">
        <v>100</v>
      </c>
      <c r="AJ234" s="506">
        <v>100</v>
      </c>
      <c r="AK234" s="506">
        <v>100</v>
      </c>
      <c r="AL234" s="506">
        <v>100</v>
      </c>
      <c r="AM234" s="506">
        <v>100</v>
      </c>
      <c r="AN234" s="506">
        <v>100</v>
      </c>
      <c r="AO234" s="506">
        <v>100</v>
      </c>
      <c r="AP234" s="506">
        <v>100</v>
      </c>
      <c r="AQ234" s="506">
        <v>100</v>
      </c>
      <c r="AR234" s="506">
        <v>100</v>
      </c>
      <c r="AS234" s="506">
        <v>100</v>
      </c>
      <c r="AT234" s="506">
        <v>100</v>
      </c>
      <c r="AU234" s="506">
        <v>100</v>
      </c>
      <c r="AV234" s="506">
        <v>100</v>
      </c>
      <c r="AW234" s="506">
        <v>100</v>
      </c>
      <c r="AX234" s="506">
        <v>100</v>
      </c>
      <c r="AY234" s="506">
        <v>100</v>
      </c>
      <c r="AZ234" s="506">
        <v>100</v>
      </c>
      <c r="BA234" s="506">
        <v>100</v>
      </c>
      <c r="BB234" s="506">
        <v>100</v>
      </c>
      <c r="BC234" s="506">
        <v>100</v>
      </c>
      <c r="BD234" s="506">
        <v>100</v>
      </c>
      <c r="BE234" s="506">
        <v>100</v>
      </c>
      <c r="BF234" s="506">
        <v>100</v>
      </c>
      <c r="BG234" s="506">
        <v>100</v>
      </c>
      <c r="BH234" s="506">
        <v>100</v>
      </c>
      <c r="BI234" s="506">
        <v>100</v>
      </c>
      <c r="BJ234" s="506">
        <v>100</v>
      </c>
      <c r="BK234" s="506">
        <v>100</v>
      </c>
      <c r="BL234" s="506">
        <v>100</v>
      </c>
      <c r="BM234" s="506">
        <v>100</v>
      </c>
      <c r="BN234" s="506">
        <v>100</v>
      </c>
      <c r="BO234" s="506">
        <v>100</v>
      </c>
      <c r="BP234" s="506">
        <v>100</v>
      </c>
      <c r="BQ234" s="506">
        <v>100</v>
      </c>
      <c r="BR234" s="506">
        <v>100</v>
      </c>
      <c r="BS234" s="506">
        <v>100</v>
      </c>
      <c r="BT234" s="506">
        <v>100</v>
      </c>
      <c r="BU234" s="506">
        <v>100</v>
      </c>
      <c r="BV234" s="506">
        <v>100</v>
      </c>
      <c r="BW234" s="506">
        <v>100</v>
      </c>
      <c r="BX234" s="506">
        <v>100</v>
      </c>
      <c r="BY234" s="506">
        <v>100</v>
      </c>
      <c r="BZ234" s="506">
        <v>100</v>
      </c>
      <c r="CA234" s="506">
        <v>100</v>
      </c>
      <c r="CB234" s="506">
        <v>100</v>
      </c>
      <c r="CC234" s="506">
        <v>100</v>
      </c>
      <c r="CD234" s="506">
        <v>100</v>
      </c>
      <c r="CE234" s="506">
        <v>100</v>
      </c>
      <c r="CF234" s="506">
        <v>100</v>
      </c>
      <c r="CG234" s="506">
        <v>100</v>
      </c>
      <c r="CH234" s="506">
        <v>100</v>
      </c>
      <c r="CI234" s="506">
        <v>100</v>
      </c>
      <c r="CJ234" s="506">
        <v>100</v>
      </c>
      <c r="CK234" s="506">
        <v>100</v>
      </c>
      <c r="CL234" s="506">
        <v>100</v>
      </c>
      <c r="CM234" s="506">
        <v>100</v>
      </c>
      <c r="CN234" s="506">
        <v>100</v>
      </c>
      <c r="CO234" s="506">
        <v>100</v>
      </c>
      <c r="CP234" s="506">
        <v>100</v>
      </c>
      <c r="CQ234" s="506">
        <v>100</v>
      </c>
      <c r="CR234" s="506">
        <v>100</v>
      </c>
      <c r="CS234" s="506">
        <v>100</v>
      </c>
      <c r="CT234" s="506">
        <v>100</v>
      </c>
      <c r="CU234" s="506">
        <v>100</v>
      </c>
      <c r="CV234" s="506">
        <v>100</v>
      </c>
      <c r="CX234" s="242" t="s">
        <v>1722</v>
      </c>
      <c r="CY234" s="242" t="str">
        <f t="shared" si="112"/>
        <v>-</v>
      </c>
      <c r="CZ234" s="453">
        <f t="shared" si="113"/>
        <v>100</v>
      </c>
      <c r="DA234" s="453">
        <f t="shared" si="114"/>
        <v>0</v>
      </c>
      <c r="DB234" s="454">
        <f t="shared" si="115"/>
        <v>0</v>
      </c>
      <c r="DC234" s="453">
        <f t="shared" si="116"/>
        <v>100</v>
      </c>
      <c r="DD234" s="453">
        <f t="shared" si="118"/>
        <v>0</v>
      </c>
      <c r="DE234" s="454">
        <f t="shared" si="119"/>
        <v>0</v>
      </c>
      <c r="DF234" s="455">
        <f t="shared" si="111"/>
        <v>4.6051701859880918</v>
      </c>
      <c r="DG234" s="456">
        <f t="shared" si="117"/>
        <v>0</v>
      </c>
      <c r="DH234" s="454">
        <f t="shared" si="120"/>
        <v>0</v>
      </c>
    </row>
    <row r="235" spans="1:112" outlineLevel="1" x14ac:dyDescent="0.3">
      <c r="A235" s="290"/>
      <c r="B235" s="154">
        <v>23</v>
      </c>
      <c r="C235" s="242" t="s">
        <v>192</v>
      </c>
      <c r="D235" s="143" t="s">
        <v>443</v>
      </c>
      <c r="E235" s="506">
        <v>100</v>
      </c>
      <c r="F235" s="506">
        <v>100</v>
      </c>
      <c r="G235" s="506">
        <v>100</v>
      </c>
      <c r="H235" s="506">
        <v>100</v>
      </c>
      <c r="I235" s="506">
        <v>100</v>
      </c>
      <c r="J235" s="506">
        <v>100</v>
      </c>
      <c r="K235" s="506">
        <v>100</v>
      </c>
      <c r="L235" s="506">
        <v>100</v>
      </c>
      <c r="M235" s="506">
        <v>100</v>
      </c>
      <c r="N235" s="506">
        <v>100</v>
      </c>
      <c r="O235" s="506">
        <v>100</v>
      </c>
      <c r="P235" s="506">
        <v>100</v>
      </c>
      <c r="Q235" s="506">
        <v>100</v>
      </c>
      <c r="R235" s="506">
        <v>100</v>
      </c>
      <c r="S235" s="506">
        <v>100</v>
      </c>
      <c r="T235" s="506">
        <v>100</v>
      </c>
      <c r="U235" s="506">
        <v>100</v>
      </c>
      <c r="V235" s="506">
        <v>100</v>
      </c>
      <c r="W235" s="506">
        <v>100</v>
      </c>
      <c r="X235" s="506">
        <v>100</v>
      </c>
      <c r="Y235" s="506">
        <v>100</v>
      </c>
      <c r="Z235" s="506">
        <v>100</v>
      </c>
      <c r="AA235" s="506">
        <v>100</v>
      </c>
      <c r="AB235" s="506">
        <v>100</v>
      </c>
      <c r="AC235" s="506">
        <v>100</v>
      </c>
      <c r="AD235" s="506">
        <v>100</v>
      </c>
      <c r="AE235" s="506">
        <v>100</v>
      </c>
      <c r="AF235" s="506">
        <v>100</v>
      </c>
      <c r="AG235" s="506">
        <v>100</v>
      </c>
      <c r="AH235" s="506">
        <v>100</v>
      </c>
      <c r="AI235" s="506">
        <v>100</v>
      </c>
      <c r="AJ235" s="506">
        <v>100</v>
      </c>
      <c r="AK235" s="506">
        <v>100</v>
      </c>
      <c r="AL235" s="506">
        <v>100</v>
      </c>
      <c r="AM235" s="506">
        <v>100</v>
      </c>
      <c r="AN235" s="506">
        <v>100</v>
      </c>
      <c r="AO235" s="506">
        <v>100</v>
      </c>
      <c r="AP235" s="506">
        <v>100</v>
      </c>
      <c r="AQ235" s="506">
        <v>100</v>
      </c>
      <c r="AR235" s="506">
        <v>100</v>
      </c>
      <c r="AS235" s="506">
        <v>100</v>
      </c>
      <c r="AT235" s="506">
        <v>100</v>
      </c>
      <c r="AU235" s="506">
        <v>100</v>
      </c>
      <c r="AV235" s="506">
        <v>100</v>
      </c>
      <c r="AW235" s="506">
        <v>100</v>
      </c>
      <c r="AX235" s="506">
        <v>100</v>
      </c>
      <c r="AY235" s="506">
        <v>100</v>
      </c>
      <c r="AZ235" s="506">
        <v>100</v>
      </c>
      <c r="BA235" s="506">
        <v>100</v>
      </c>
      <c r="BB235" s="506">
        <v>100</v>
      </c>
      <c r="BC235" s="506">
        <v>100</v>
      </c>
      <c r="BD235" s="506">
        <v>100</v>
      </c>
      <c r="BE235" s="506">
        <v>100</v>
      </c>
      <c r="BF235" s="506">
        <v>100</v>
      </c>
      <c r="BG235" s="506">
        <v>100</v>
      </c>
      <c r="BH235" s="506">
        <v>100</v>
      </c>
      <c r="BI235" s="506">
        <v>100</v>
      </c>
      <c r="BJ235" s="506">
        <v>100</v>
      </c>
      <c r="BK235" s="506">
        <v>100</v>
      </c>
      <c r="BL235" s="506">
        <v>100</v>
      </c>
      <c r="BM235" s="506">
        <v>100</v>
      </c>
      <c r="BN235" s="506">
        <v>100</v>
      </c>
      <c r="BO235" s="506">
        <v>100</v>
      </c>
      <c r="BP235" s="506">
        <v>100</v>
      </c>
      <c r="BQ235" s="506">
        <v>100</v>
      </c>
      <c r="BR235" s="506">
        <v>100</v>
      </c>
      <c r="BS235" s="506">
        <v>100</v>
      </c>
      <c r="BT235" s="506">
        <v>100</v>
      </c>
      <c r="BU235" s="506">
        <v>100</v>
      </c>
      <c r="BV235" s="506">
        <v>100</v>
      </c>
      <c r="BW235" s="506">
        <v>100</v>
      </c>
      <c r="BX235" s="506">
        <v>100</v>
      </c>
      <c r="BY235" s="506">
        <v>100</v>
      </c>
      <c r="BZ235" s="506">
        <v>100</v>
      </c>
      <c r="CA235" s="506">
        <v>100</v>
      </c>
      <c r="CB235" s="506">
        <v>100</v>
      </c>
      <c r="CC235" s="506">
        <v>100</v>
      </c>
      <c r="CD235" s="506">
        <v>100</v>
      </c>
      <c r="CE235" s="506">
        <v>100</v>
      </c>
      <c r="CF235" s="506">
        <v>100</v>
      </c>
      <c r="CG235" s="506">
        <v>100</v>
      </c>
      <c r="CH235" s="506">
        <v>100</v>
      </c>
      <c r="CI235" s="506">
        <v>100</v>
      </c>
      <c r="CJ235" s="506">
        <v>100</v>
      </c>
      <c r="CK235" s="506">
        <v>100</v>
      </c>
      <c r="CL235" s="506">
        <v>100</v>
      </c>
      <c r="CM235" s="506">
        <v>100</v>
      </c>
      <c r="CN235" s="506">
        <v>100</v>
      </c>
      <c r="CO235" s="506">
        <v>100</v>
      </c>
      <c r="CP235" s="506">
        <v>100</v>
      </c>
      <c r="CQ235" s="506">
        <v>100</v>
      </c>
      <c r="CR235" s="506">
        <v>100</v>
      </c>
      <c r="CS235" s="506">
        <v>100</v>
      </c>
      <c r="CT235" s="506">
        <v>100</v>
      </c>
      <c r="CU235" s="506">
        <v>100</v>
      </c>
      <c r="CV235" s="506">
        <v>100</v>
      </c>
      <c r="CX235" s="242" t="s">
        <v>1722</v>
      </c>
      <c r="CY235" s="242" t="str">
        <f t="shared" si="112"/>
        <v>-</v>
      </c>
      <c r="CZ235" s="453">
        <f t="shared" si="113"/>
        <v>100</v>
      </c>
      <c r="DA235" s="453">
        <f t="shared" si="114"/>
        <v>0</v>
      </c>
      <c r="DB235" s="454">
        <f t="shared" si="115"/>
        <v>0</v>
      </c>
      <c r="DC235" s="453">
        <f t="shared" si="116"/>
        <v>100</v>
      </c>
      <c r="DD235" s="453">
        <f t="shared" si="118"/>
        <v>0</v>
      </c>
      <c r="DE235" s="454">
        <f t="shared" si="119"/>
        <v>0</v>
      </c>
      <c r="DF235" s="455">
        <f t="shared" si="111"/>
        <v>4.6051701859880918</v>
      </c>
      <c r="DG235" s="456">
        <f t="shared" si="117"/>
        <v>0</v>
      </c>
      <c r="DH235" s="454">
        <f t="shared" si="120"/>
        <v>0</v>
      </c>
    </row>
    <row r="236" spans="1:112" outlineLevel="1" x14ac:dyDescent="0.3">
      <c r="A236" s="290"/>
      <c r="B236" s="154">
        <v>24</v>
      </c>
      <c r="C236" s="242" t="s">
        <v>363</v>
      </c>
      <c r="D236" s="143" t="s">
        <v>443</v>
      </c>
      <c r="E236" s="506">
        <v>100</v>
      </c>
      <c r="F236" s="506">
        <v>100</v>
      </c>
      <c r="G236" s="506">
        <v>100</v>
      </c>
      <c r="H236" s="506">
        <v>100</v>
      </c>
      <c r="I236" s="506">
        <v>100</v>
      </c>
      <c r="J236" s="506">
        <v>100</v>
      </c>
      <c r="K236" s="506">
        <v>100</v>
      </c>
      <c r="L236" s="506">
        <v>100</v>
      </c>
      <c r="M236" s="506">
        <v>100</v>
      </c>
      <c r="N236" s="506">
        <v>100</v>
      </c>
      <c r="O236" s="506">
        <v>100</v>
      </c>
      <c r="P236" s="506">
        <v>100</v>
      </c>
      <c r="Q236" s="506">
        <v>100</v>
      </c>
      <c r="R236" s="506">
        <v>100</v>
      </c>
      <c r="S236" s="506">
        <v>100</v>
      </c>
      <c r="T236" s="506">
        <v>100</v>
      </c>
      <c r="U236" s="506">
        <v>100</v>
      </c>
      <c r="V236" s="506">
        <v>100</v>
      </c>
      <c r="W236" s="506">
        <v>100</v>
      </c>
      <c r="X236" s="506">
        <v>100</v>
      </c>
      <c r="Y236" s="506">
        <v>100</v>
      </c>
      <c r="Z236" s="506">
        <v>100</v>
      </c>
      <c r="AA236" s="506">
        <v>100</v>
      </c>
      <c r="AB236" s="506">
        <v>100</v>
      </c>
      <c r="AC236" s="506">
        <v>100</v>
      </c>
      <c r="AD236" s="506">
        <v>100</v>
      </c>
      <c r="AE236" s="506">
        <v>100</v>
      </c>
      <c r="AF236" s="506">
        <v>100</v>
      </c>
      <c r="AG236" s="506">
        <v>100</v>
      </c>
      <c r="AH236" s="506">
        <v>100</v>
      </c>
      <c r="AI236" s="506">
        <v>100</v>
      </c>
      <c r="AJ236" s="506">
        <v>100</v>
      </c>
      <c r="AK236" s="506">
        <v>100</v>
      </c>
      <c r="AL236" s="506">
        <v>100</v>
      </c>
      <c r="AM236" s="506">
        <v>100</v>
      </c>
      <c r="AN236" s="506">
        <v>100</v>
      </c>
      <c r="AO236" s="506">
        <v>100</v>
      </c>
      <c r="AP236" s="506">
        <v>100</v>
      </c>
      <c r="AQ236" s="506">
        <v>100</v>
      </c>
      <c r="AR236" s="506">
        <v>100</v>
      </c>
      <c r="AS236" s="506">
        <v>100</v>
      </c>
      <c r="AT236" s="506">
        <v>100</v>
      </c>
      <c r="AU236" s="506">
        <v>100</v>
      </c>
      <c r="AV236" s="506">
        <v>100</v>
      </c>
      <c r="AW236" s="506">
        <v>100</v>
      </c>
      <c r="AX236" s="506">
        <v>100</v>
      </c>
      <c r="AY236" s="506">
        <v>100</v>
      </c>
      <c r="AZ236" s="506">
        <v>100</v>
      </c>
      <c r="BA236" s="506">
        <v>100</v>
      </c>
      <c r="BB236" s="506">
        <v>100</v>
      </c>
      <c r="BC236" s="506">
        <v>100</v>
      </c>
      <c r="BD236" s="506">
        <v>100</v>
      </c>
      <c r="BE236" s="506">
        <v>100</v>
      </c>
      <c r="BF236" s="506">
        <v>100</v>
      </c>
      <c r="BG236" s="506">
        <v>100</v>
      </c>
      <c r="BH236" s="506">
        <v>100</v>
      </c>
      <c r="BI236" s="506">
        <v>100</v>
      </c>
      <c r="BJ236" s="506">
        <v>100</v>
      </c>
      <c r="BK236" s="506">
        <v>100</v>
      </c>
      <c r="BL236" s="506">
        <v>100</v>
      </c>
      <c r="BM236" s="506">
        <v>100</v>
      </c>
      <c r="BN236" s="506">
        <v>100</v>
      </c>
      <c r="BO236" s="506">
        <v>100</v>
      </c>
      <c r="BP236" s="506">
        <v>100</v>
      </c>
      <c r="BQ236" s="506">
        <v>100</v>
      </c>
      <c r="BR236" s="506">
        <v>100</v>
      </c>
      <c r="BS236" s="506">
        <v>100</v>
      </c>
      <c r="BT236" s="506">
        <v>100</v>
      </c>
      <c r="BU236" s="506">
        <v>100</v>
      </c>
      <c r="BV236" s="506">
        <v>100</v>
      </c>
      <c r="BW236" s="506">
        <v>100</v>
      </c>
      <c r="BX236" s="506">
        <v>100</v>
      </c>
      <c r="BY236" s="506">
        <v>100</v>
      </c>
      <c r="BZ236" s="506">
        <v>100</v>
      </c>
      <c r="CA236" s="506">
        <v>100</v>
      </c>
      <c r="CB236" s="506">
        <v>100</v>
      </c>
      <c r="CC236" s="506">
        <v>100</v>
      </c>
      <c r="CD236" s="506">
        <v>100</v>
      </c>
      <c r="CE236" s="506">
        <v>100</v>
      </c>
      <c r="CF236" s="506">
        <v>100</v>
      </c>
      <c r="CG236" s="506">
        <v>100</v>
      </c>
      <c r="CH236" s="506">
        <v>100</v>
      </c>
      <c r="CI236" s="506">
        <v>100</v>
      </c>
      <c r="CJ236" s="506">
        <v>100</v>
      </c>
      <c r="CK236" s="506">
        <v>100</v>
      </c>
      <c r="CL236" s="506">
        <v>100</v>
      </c>
      <c r="CM236" s="506">
        <v>100</v>
      </c>
      <c r="CN236" s="506">
        <v>100</v>
      </c>
      <c r="CO236" s="506">
        <v>100</v>
      </c>
      <c r="CP236" s="506">
        <v>100</v>
      </c>
      <c r="CQ236" s="506">
        <v>100</v>
      </c>
      <c r="CR236" s="506">
        <v>100</v>
      </c>
      <c r="CS236" s="506">
        <v>100</v>
      </c>
      <c r="CT236" s="506">
        <v>100</v>
      </c>
      <c r="CU236" s="506">
        <v>100</v>
      </c>
      <c r="CV236" s="506">
        <v>100</v>
      </c>
      <c r="CX236" s="242" t="s">
        <v>1722</v>
      </c>
      <c r="CY236" s="242" t="str">
        <f t="shared" si="112"/>
        <v>-</v>
      </c>
      <c r="CZ236" s="453">
        <f t="shared" si="113"/>
        <v>100</v>
      </c>
      <c r="DA236" s="453">
        <f t="shared" si="114"/>
        <v>0</v>
      </c>
      <c r="DB236" s="454">
        <f t="shared" si="115"/>
        <v>0</v>
      </c>
      <c r="DC236" s="453">
        <f t="shared" si="116"/>
        <v>100</v>
      </c>
      <c r="DD236" s="453">
        <f t="shared" si="118"/>
        <v>0</v>
      </c>
      <c r="DE236" s="454">
        <f t="shared" si="119"/>
        <v>0</v>
      </c>
      <c r="DF236" s="455">
        <f t="shared" si="111"/>
        <v>4.6051701859880918</v>
      </c>
      <c r="DG236" s="456">
        <f t="shared" si="117"/>
        <v>0</v>
      </c>
      <c r="DH236" s="454">
        <f t="shared" si="120"/>
        <v>0</v>
      </c>
    </row>
    <row r="237" spans="1:112" outlineLevel="1" x14ac:dyDescent="0.3">
      <c r="A237" s="290"/>
      <c r="B237" s="154">
        <v>25</v>
      </c>
      <c r="C237" s="242" t="s">
        <v>194</v>
      </c>
      <c r="D237" s="143" t="s">
        <v>443</v>
      </c>
      <c r="E237" s="506">
        <v>100</v>
      </c>
      <c r="F237" s="506">
        <v>100</v>
      </c>
      <c r="G237" s="506">
        <v>100</v>
      </c>
      <c r="H237" s="506">
        <v>100</v>
      </c>
      <c r="I237" s="506">
        <v>100</v>
      </c>
      <c r="J237" s="506">
        <v>100</v>
      </c>
      <c r="K237" s="506">
        <v>100</v>
      </c>
      <c r="L237" s="506">
        <v>100</v>
      </c>
      <c r="M237" s="506">
        <v>100</v>
      </c>
      <c r="N237" s="506">
        <v>100</v>
      </c>
      <c r="O237" s="506">
        <v>100</v>
      </c>
      <c r="P237" s="506">
        <v>100</v>
      </c>
      <c r="Q237" s="506">
        <v>100</v>
      </c>
      <c r="R237" s="506">
        <v>100</v>
      </c>
      <c r="S237" s="506">
        <v>100</v>
      </c>
      <c r="T237" s="506">
        <v>100</v>
      </c>
      <c r="U237" s="506">
        <v>100</v>
      </c>
      <c r="V237" s="506">
        <v>100</v>
      </c>
      <c r="W237" s="506">
        <v>100</v>
      </c>
      <c r="X237" s="506">
        <v>100</v>
      </c>
      <c r="Y237" s="506">
        <v>100</v>
      </c>
      <c r="Z237" s="506">
        <v>100</v>
      </c>
      <c r="AA237" s="506">
        <v>100</v>
      </c>
      <c r="AB237" s="506">
        <v>100</v>
      </c>
      <c r="AC237" s="506">
        <v>100</v>
      </c>
      <c r="AD237" s="506">
        <v>100</v>
      </c>
      <c r="AE237" s="506">
        <v>100</v>
      </c>
      <c r="AF237" s="506">
        <v>100</v>
      </c>
      <c r="AG237" s="506">
        <v>100</v>
      </c>
      <c r="AH237" s="506">
        <v>100</v>
      </c>
      <c r="AI237" s="506">
        <v>100</v>
      </c>
      <c r="AJ237" s="506">
        <v>100</v>
      </c>
      <c r="AK237" s="506">
        <v>100</v>
      </c>
      <c r="AL237" s="506">
        <v>100</v>
      </c>
      <c r="AM237" s="506">
        <v>100</v>
      </c>
      <c r="AN237" s="506">
        <v>100</v>
      </c>
      <c r="AO237" s="506">
        <v>100</v>
      </c>
      <c r="AP237" s="506">
        <v>100</v>
      </c>
      <c r="AQ237" s="506">
        <v>100</v>
      </c>
      <c r="AR237" s="506">
        <v>100</v>
      </c>
      <c r="AS237" s="506">
        <v>100</v>
      </c>
      <c r="AT237" s="506">
        <v>100</v>
      </c>
      <c r="AU237" s="506">
        <v>100</v>
      </c>
      <c r="AV237" s="506">
        <v>100</v>
      </c>
      <c r="AW237" s="506">
        <v>100</v>
      </c>
      <c r="AX237" s="506">
        <v>100</v>
      </c>
      <c r="AY237" s="506">
        <v>100</v>
      </c>
      <c r="AZ237" s="506">
        <v>100</v>
      </c>
      <c r="BA237" s="506">
        <v>100</v>
      </c>
      <c r="BB237" s="506">
        <v>100</v>
      </c>
      <c r="BC237" s="506">
        <v>100</v>
      </c>
      <c r="BD237" s="506">
        <v>100</v>
      </c>
      <c r="BE237" s="506">
        <v>100</v>
      </c>
      <c r="BF237" s="506">
        <v>100</v>
      </c>
      <c r="BG237" s="506">
        <v>100</v>
      </c>
      <c r="BH237" s="506">
        <v>100</v>
      </c>
      <c r="BI237" s="506">
        <v>100</v>
      </c>
      <c r="BJ237" s="506">
        <v>100</v>
      </c>
      <c r="BK237" s="506">
        <v>100</v>
      </c>
      <c r="BL237" s="506">
        <v>100</v>
      </c>
      <c r="BM237" s="506">
        <v>100</v>
      </c>
      <c r="BN237" s="506">
        <v>100</v>
      </c>
      <c r="BO237" s="506">
        <v>100</v>
      </c>
      <c r="BP237" s="506">
        <v>100</v>
      </c>
      <c r="BQ237" s="506">
        <v>100</v>
      </c>
      <c r="BR237" s="506">
        <v>100</v>
      </c>
      <c r="BS237" s="506">
        <v>100</v>
      </c>
      <c r="BT237" s="506">
        <v>100</v>
      </c>
      <c r="BU237" s="506">
        <v>100</v>
      </c>
      <c r="BV237" s="506">
        <v>100</v>
      </c>
      <c r="BW237" s="506">
        <v>100</v>
      </c>
      <c r="BX237" s="506">
        <v>100</v>
      </c>
      <c r="BY237" s="506">
        <v>100</v>
      </c>
      <c r="BZ237" s="506">
        <v>100</v>
      </c>
      <c r="CA237" s="506">
        <v>100</v>
      </c>
      <c r="CB237" s="506">
        <v>100</v>
      </c>
      <c r="CC237" s="506">
        <v>100</v>
      </c>
      <c r="CD237" s="506">
        <v>100</v>
      </c>
      <c r="CE237" s="506">
        <v>100</v>
      </c>
      <c r="CF237" s="506">
        <v>100</v>
      </c>
      <c r="CG237" s="506">
        <v>100</v>
      </c>
      <c r="CH237" s="506">
        <v>100</v>
      </c>
      <c r="CI237" s="506">
        <v>100</v>
      </c>
      <c r="CJ237" s="506">
        <v>100</v>
      </c>
      <c r="CK237" s="506">
        <v>100</v>
      </c>
      <c r="CL237" s="506">
        <v>100</v>
      </c>
      <c r="CM237" s="506">
        <v>100</v>
      </c>
      <c r="CN237" s="506">
        <v>100</v>
      </c>
      <c r="CO237" s="506">
        <v>100</v>
      </c>
      <c r="CP237" s="506">
        <v>100</v>
      </c>
      <c r="CQ237" s="506">
        <v>100</v>
      </c>
      <c r="CR237" s="506">
        <v>100</v>
      </c>
      <c r="CS237" s="506">
        <v>100</v>
      </c>
      <c r="CT237" s="506">
        <v>100</v>
      </c>
      <c r="CU237" s="506">
        <v>100</v>
      </c>
      <c r="CV237" s="506">
        <v>100</v>
      </c>
      <c r="CX237" s="242" t="s">
        <v>1722</v>
      </c>
      <c r="CY237" s="242" t="str">
        <f t="shared" si="112"/>
        <v>-</v>
      </c>
      <c r="CZ237" s="453">
        <f t="shared" si="113"/>
        <v>100</v>
      </c>
      <c r="DA237" s="453">
        <f t="shared" si="114"/>
        <v>0</v>
      </c>
      <c r="DB237" s="454">
        <f t="shared" si="115"/>
        <v>0</v>
      </c>
      <c r="DC237" s="453">
        <f t="shared" si="116"/>
        <v>100</v>
      </c>
      <c r="DD237" s="453">
        <f t="shared" si="118"/>
        <v>0</v>
      </c>
      <c r="DE237" s="454">
        <f t="shared" si="119"/>
        <v>0</v>
      </c>
      <c r="DF237" s="455">
        <f t="shared" si="111"/>
        <v>4.6051701859880918</v>
      </c>
      <c r="DG237" s="456">
        <f t="shared" si="117"/>
        <v>0</v>
      </c>
      <c r="DH237" s="454">
        <f t="shared" si="120"/>
        <v>0</v>
      </c>
    </row>
    <row r="238" spans="1:112" outlineLevel="1" x14ac:dyDescent="0.3">
      <c r="A238" s="290"/>
      <c r="B238" s="154">
        <v>26</v>
      </c>
      <c r="C238" s="242" t="s">
        <v>442</v>
      </c>
      <c r="D238" s="143" t="s">
        <v>443</v>
      </c>
      <c r="E238" s="506">
        <v>100</v>
      </c>
      <c r="F238" s="506">
        <v>100</v>
      </c>
      <c r="G238" s="506">
        <v>100</v>
      </c>
      <c r="H238" s="506">
        <v>100</v>
      </c>
      <c r="I238" s="506">
        <v>100</v>
      </c>
      <c r="J238" s="506">
        <v>100</v>
      </c>
      <c r="K238" s="506">
        <v>100</v>
      </c>
      <c r="L238" s="506">
        <v>100</v>
      </c>
      <c r="M238" s="506">
        <v>100</v>
      </c>
      <c r="N238" s="506">
        <v>100</v>
      </c>
      <c r="O238" s="506">
        <v>100</v>
      </c>
      <c r="P238" s="506">
        <v>100</v>
      </c>
      <c r="Q238" s="506">
        <v>100</v>
      </c>
      <c r="R238" s="506">
        <v>100</v>
      </c>
      <c r="S238" s="506">
        <v>100</v>
      </c>
      <c r="T238" s="506">
        <v>100</v>
      </c>
      <c r="U238" s="506">
        <v>100</v>
      </c>
      <c r="V238" s="506">
        <v>100</v>
      </c>
      <c r="W238" s="506">
        <v>100</v>
      </c>
      <c r="X238" s="506">
        <v>100</v>
      </c>
      <c r="Y238" s="506">
        <v>100</v>
      </c>
      <c r="Z238" s="506">
        <v>100</v>
      </c>
      <c r="AA238" s="506">
        <v>100</v>
      </c>
      <c r="AB238" s="506">
        <v>100</v>
      </c>
      <c r="AC238" s="506">
        <v>100</v>
      </c>
      <c r="AD238" s="506">
        <v>100</v>
      </c>
      <c r="AE238" s="506">
        <v>100</v>
      </c>
      <c r="AF238" s="506">
        <v>100</v>
      </c>
      <c r="AG238" s="506">
        <v>100</v>
      </c>
      <c r="AH238" s="506">
        <v>100</v>
      </c>
      <c r="AI238" s="506">
        <v>100</v>
      </c>
      <c r="AJ238" s="506">
        <v>100</v>
      </c>
      <c r="AK238" s="506">
        <v>100</v>
      </c>
      <c r="AL238" s="506">
        <v>100</v>
      </c>
      <c r="AM238" s="506">
        <v>100</v>
      </c>
      <c r="AN238" s="506">
        <v>100</v>
      </c>
      <c r="AO238" s="506">
        <v>100</v>
      </c>
      <c r="AP238" s="506">
        <v>100</v>
      </c>
      <c r="AQ238" s="506">
        <v>100</v>
      </c>
      <c r="AR238" s="506">
        <v>100</v>
      </c>
      <c r="AS238" s="506">
        <v>100</v>
      </c>
      <c r="AT238" s="506">
        <v>100</v>
      </c>
      <c r="AU238" s="506">
        <v>100</v>
      </c>
      <c r="AV238" s="506">
        <v>100</v>
      </c>
      <c r="AW238" s="506">
        <v>100</v>
      </c>
      <c r="AX238" s="506">
        <v>100</v>
      </c>
      <c r="AY238" s="506">
        <v>100</v>
      </c>
      <c r="AZ238" s="506">
        <v>100</v>
      </c>
      <c r="BA238" s="506">
        <v>100</v>
      </c>
      <c r="BB238" s="506">
        <v>100</v>
      </c>
      <c r="BC238" s="506">
        <v>100</v>
      </c>
      <c r="BD238" s="506">
        <v>100</v>
      </c>
      <c r="BE238" s="506">
        <v>100</v>
      </c>
      <c r="BF238" s="506">
        <v>100</v>
      </c>
      <c r="BG238" s="506">
        <v>100</v>
      </c>
      <c r="BH238" s="506">
        <v>100</v>
      </c>
      <c r="BI238" s="506">
        <v>100</v>
      </c>
      <c r="BJ238" s="506">
        <v>100</v>
      </c>
      <c r="BK238" s="506">
        <v>100</v>
      </c>
      <c r="BL238" s="506">
        <v>100</v>
      </c>
      <c r="BM238" s="506">
        <v>100</v>
      </c>
      <c r="BN238" s="506">
        <v>100</v>
      </c>
      <c r="BO238" s="506">
        <v>100</v>
      </c>
      <c r="BP238" s="506">
        <v>100</v>
      </c>
      <c r="BQ238" s="506">
        <v>100</v>
      </c>
      <c r="BR238" s="506">
        <v>100</v>
      </c>
      <c r="BS238" s="506">
        <v>100</v>
      </c>
      <c r="BT238" s="506">
        <v>100</v>
      </c>
      <c r="BU238" s="506">
        <v>100</v>
      </c>
      <c r="BV238" s="506">
        <v>100</v>
      </c>
      <c r="BW238" s="506">
        <v>100</v>
      </c>
      <c r="BX238" s="506">
        <v>100</v>
      </c>
      <c r="BY238" s="506">
        <v>100</v>
      </c>
      <c r="BZ238" s="506">
        <v>100</v>
      </c>
      <c r="CA238" s="506">
        <v>100</v>
      </c>
      <c r="CB238" s="506">
        <v>100</v>
      </c>
      <c r="CC238" s="506">
        <v>100</v>
      </c>
      <c r="CD238" s="506">
        <v>100</v>
      </c>
      <c r="CE238" s="506">
        <v>100</v>
      </c>
      <c r="CF238" s="506">
        <v>100</v>
      </c>
      <c r="CG238" s="506">
        <v>100</v>
      </c>
      <c r="CH238" s="506">
        <v>100</v>
      </c>
      <c r="CI238" s="506">
        <v>100</v>
      </c>
      <c r="CJ238" s="506">
        <v>100</v>
      </c>
      <c r="CK238" s="506">
        <v>100</v>
      </c>
      <c r="CL238" s="506">
        <v>100</v>
      </c>
      <c r="CM238" s="506">
        <v>100</v>
      </c>
      <c r="CN238" s="506">
        <v>100</v>
      </c>
      <c r="CO238" s="506">
        <v>100</v>
      </c>
      <c r="CP238" s="506">
        <v>100</v>
      </c>
      <c r="CQ238" s="506">
        <v>100</v>
      </c>
      <c r="CR238" s="506">
        <v>100</v>
      </c>
      <c r="CS238" s="506">
        <v>100</v>
      </c>
      <c r="CT238" s="506">
        <v>100</v>
      </c>
      <c r="CU238" s="506">
        <v>100</v>
      </c>
      <c r="CV238" s="506">
        <v>100</v>
      </c>
      <c r="CX238" s="242" t="s">
        <v>1722</v>
      </c>
      <c r="CY238" s="242" t="str">
        <f>IF(AND($DB238&gt;$DE238,$DB238&gt;$DH238),"lineal",IF(AND($DE238&gt;$DB238,$DE238&gt;$DH238),"logaritmica",IF(AND($DH238&gt;$DB238,$DH238&gt;$DE238),"exponencial","-")))</f>
        <v>-</v>
      </c>
      <c r="CZ238" s="453">
        <f t="shared" si="113"/>
        <v>100</v>
      </c>
      <c r="DA238" s="453">
        <f t="shared" si="114"/>
        <v>0</v>
      </c>
      <c r="DB238" s="454">
        <f t="shared" si="115"/>
        <v>0</v>
      </c>
      <c r="DC238" s="453">
        <f t="shared" si="116"/>
        <v>100</v>
      </c>
      <c r="DD238" s="453">
        <f t="shared" si="118"/>
        <v>0</v>
      </c>
      <c r="DE238" s="454">
        <f t="shared" si="119"/>
        <v>0</v>
      </c>
      <c r="DF238" s="455">
        <f>IFERROR(LN($AK238)-$DG238*$AK$143,0)</f>
        <v>4.6051701859880918</v>
      </c>
      <c r="DG238" s="456">
        <f t="shared" si="117"/>
        <v>0</v>
      </c>
      <c r="DH238" s="454">
        <f>IFERROR(RSQ(LN($E238:$AK238),$E$143:$AK$143),0)</f>
        <v>0</v>
      </c>
    </row>
    <row r="239" spans="1:112" outlineLevel="1" x14ac:dyDescent="0.3">
      <c r="A239" s="290"/>
      <c r="AA239" s="238"/>
      <c r="AB239" s="238"/>
      <c r="AC239" s="238"/>
      <c r="AD239" s="238"/>
      <c r="AE239" s="238"/>
      <c r="AF239" s="238"/>
      <c r="AG239" s="238"/>
      <c r="AH239" s="238"/>
      <c r="AI239" s="238"/>
      <c r="AJ239" s="238"/>
      <c r="AK239" s="238"/>
      <c r="AL239" s="238"/>
      <c r="AM239" s="238"/>
      <c r="AN239" s="238"/>
    </row>
    <row r="240" spans="1:112" outlineLevel="1" x14ac:dyDescent="0.3">
      <c r="A240" s="290"/>
      <c r="C240" s="242" t="s">
        <v>515</v>
      </c>
      <c r="D240" s="165" t="s">
        <v>443</v>
      </c>
      <c r="E240" s="242">
        <f>SUM(E213:E238)</f>
        <v>2600</v>
      </c>
      <c r="F240" s="242">
        <f t="shared" ref="F240:BQ240" si="121">SUM(F213:F238)</f>
        <v>2600</v>
      </c>
      <c r="G240" s="242">
        <f t="shared" si="121"/>
        <v>2600</v>
      </c>
      <c r="H240" s="242">
        <f t="shared" si="121"/>
        <v>2600</v>
      </c>
      <c r="I240" s="242">
        <f t="shared" si="121"/>
        <v>2600</v>
      </c>
      <c r="J240" s="242">
        <f t="shared" si="121"/>
        <v>2600</v>
      </c>
      <c r="K240" s="242">
        <f t="shared" si="121"/>
        <v>2600</v>
      </c>
      <c r="L240" s="242">
        <f t="shared" si="121"/>
        <v>2600</v>
      </c>
      <c r="M240" s="242">
        <f t="shared" si="121"/>
        <v>2600</v>
      </c>
      <c r="N240" s="242">
        <f t="shared" si="121"/>
        <v>2600</v>
      </c>
      <c r="O240" s="242">
        <f t="shared" si="121"/>
        <v>2600</v>
      </c>
      <c r="P240" s="242">
        <f t="shared" si="121"/>
        <v>2600</v>
      </c>
      <c r="Q240" s="242">
        <f t="shared" si="121"/>
        <v>2600</v>
      </c>
      <c r="R240" s="242">
        <f t="shared" si="121"/>
        <v>2600</v>
      </c>
      <c r="S240" s="242">
        <f t="shared" si="121"/>
        <v>2600</v>
      </c>
      <c r="T240" s="242">
        <f t="shared" si="121"/>
        <v>2600</v>
      </c>
      <c r="U240" s="242">
        <f t="shared" si="121"/>
        <v>2600</v>
      </c>
      <c r="V240" s="242">
        <f t="shared" si="121"/>
        <v>2600</v>
      </c>
      <c r="W240" s="242">
        <f t="shared" si="121"/>
        <v>2600</v>
      </c>
      <c r="X240" s="242">
        <f t="shared" si="121"/>
        <v>2600</v>
      </c>
      <c r="Y240" s="242">
        <f t="shared" si="121"/>
        <v>2600</v>
      </c>
      <c r="Z240" s="242">
        <f t="shared" si="121"/>
        <v>2600</v>
      </c>
      <c r="AA240" s="242">
        <f t="shared" si="121"/>
        <v>2600</v>
      </c>
      <c r="AB240" s="242">
        <f t="shared" si="121"/>
        <v>2600</v>
      </c>
      <c r="AC240" s="242">
        <f t="shared" si="121"/>
        <v>2600</v>
      </c>
      <c r="AD240" s="242">
        <f t="shared" si="121"/>
        <v>2600</v>
      </c>
      <c r="AE240" s="242">
        <f t="shared" si="121"/>
        <v>2600</v>
      </c>
      <c r="AF240" s="242">
        <f t="shared" si="121"/>
        <v>2600</v>
      </c>
      <c r="AG240" s="242">
        <f t="shared" si="121"/>
        <v>2600</v>
      </c>
      <c r="AH240" s="242">
        <f t="shared" si="121"/>
        <v>2600</v>
      </c>
      <c r="AI240" s="242">
        <f t="shared" si="121"/>
        <v>2600</v>
      </c>
      <c r="AJ240" s="242">
        <f t="shared" si="121"/>
        <v>2600</v>
      </c>
      <c r="AK240" s="242">
        <f t="shared" si="121"/>
        <v>2600</v>
      </c>
      <c r="AL240" s="242">
        <f t="shared" si="121"/>
        <v>2600</v>
      </c>
      <c r="AM240" s="242">
        <f t="shared" si="121"/>
        <v>2600</v>
      </c>
      <c r="AN240" s="242">
        <f t="shared" si="121"/>
        <v>2600</v>
      </c>
      <c r="AO240" s="242">
        <f t="shared" si="121"/>
        <v>2600</v>
      </c>
      <c r="AP240" s="242">
        <f t="shared" si="121"/>
        <v>2600</v>
      </c>
      <c r="AQ240" s="242">
        <f t="shared" si="121"/>
        <v>2600</v>
      </c>
      <c r="AR240" s="242">
        <f t="shared" si="121"/>
        <v>2600</v>
      </c>
      <c r="AS240" s="242">
        <f t="shared" si="121"/>
        <v>2600</v>
      </c>
      <c r="AT240" s="242">
        <f t="shared" si="121"/>
        <v>2600</v>
      </c>
      <c r="AU240" s="242">
        <f t="shared" si="121"/>
        <v>2600</v>
      </c>
      <c r="AV240" s="242">
        <f t="shared" si="121"/>
        <v>2600</v>
      </c>
      <c r="AW240" s="242">
        <f t="shared" si="121"/>
        <v>2600</v>
      </c>
      <c r="AX240" s="242">
        <f t="shared" si="121"/>
        <v>2600</v>
      </c>
      <c r="AY240" s="242">
        <f t="shared" si="121"/>
        <v>2600</v>
      </c>
      <c r="AZ240" s="242">
        <f t="shared" si="121"/>
        <v>2600</v>
      </c>
      <c r="BA240" s="242">
        <f t="shared" si="121"/>
        <v>2600</v>
      </c>
      <c r="BB240" s="242">
        <f t="shared" si="121"/>
        <v>2600</v>
      </c>
      <c r="BC240" s="242">
        <f t="shared" si="121"/>
        <v>2600</v>
      </c>
      <c r="BD240" s="242">
        <f t="shared" si="121"/>
        <v>2600</v>
      </c>
      <c r="BE240" s="242">
        <f t="shared" si="121"/>
        <v>2600</v>
      </c>
      <c r="BF240" s="242">
        <f t="shared" si="121"/>
        <v>2600</v>
      </c>
      <c r="BG240" s="242">
        <f t="shared" si="121"/>
        <v>2600</v>
      </c>
      <c r="BH240" s="242">
        <f t="shared" si="121"/>
        <v>2600</v>
      </c>
      <c r="BI240" s="242">
        <f t="shared" si="121"/>
        <v>2600</v>
      </c>
      <c r="BJ240" s="242">
        <f t="shared" si="121"/>
        <v>2600</v>
      </c>
      <c r="BK240" s="242">
        <f t="shared" si="121"/>
        <v>2600</v>
      </c>
      <c r="BL240" s="242">
        <f t="shared" si="121"/>
        <v>2600</v>
      </c>
      <c r="BM240" s="242">
        <f t="shared" si="121"/>
        <v>2600</v>
      </c>
      <c r="BN240" s="242">
        <f t="shared" si="121"/>
        <v>2600</v>
      </c>
      <c r="BO240" s="242">
        <f t="shared" si="121"/>
        <v>2600</v>
      </c>
      <c r="BP240" s="242">
        <f t="shared" si="121"/>
        <v>2600</v>
      </c>
      <c r="BQ240" s="242">
        <f t="shared" si="121"/>
        <v>2600</v>
      </c>
      <c r="BR240" s="242">
        <f t="shared" ref="BR240:CV240" si="122">SUM(BR213:BR238)</f>
        <v>2600</v>
      </c>
      <c r="BS240" s="242">
        <f t="shared" si="122"/>
        <v>2600</v>
      </c>
      <c r="BT240" s="242">
        <f t="shared" si="122"/>
        <v>2600</v>
      </c>
      <c r="BU240" s="242">
        <f t="shared" si="122"/>
        <v>2600</v>
      </c>
      <c r="BV240" s="242">
        <f t="shared" si="122"/>
        <v>2600</v>
      </c>
      <c r="BW240" s="242">
        <f t="shared" si="122"/>
        <v>2600</v>
      </c>
      <c r="BX240" s="242">
        <f t="shared" si="122"/>
        <v>2600</v>
      </c>
      <c r="BY240" s="242">
        <f t="shared" si="122"/>
        <v>2600</v>
      </c>
      <c r="BZ240" s="242">
        <f t="shared" si="122"/>
        <v>2600</v>
      </c>
      <c r="CA240" s="242">
        <f t="shared" si="122"/>
        <v>2600</v>
      </c>
      <c r="CB240" s="242">
        <f t="shared" si="122"/>
        <v>2600</v>
      </c>
      <c r="CC240" s="242">
        <f t="shared" si="122"/>
        <v>2600</v>
      </c>
      <c r="CD240" s="242">
        <f t="shared" si="122"/>
        <v>2600</v>
      </c>
      <c r="CE240" s="242">
        <f t="shared" si="122"/>
        <v>2600</v>
      </c>
      <c r="CF240" s="242">
        <f t="shared" si="122"/>
        <v>2600</v>
      </c>
      <c r="CG240" s="242">
        <f t="shared" si="122"/>
        <v>2600</v>
      </c>
      <c r="CH240" s="242">
        <f t="shared" si="122"/>
        <v>2600</v>
      </c>
      <c r="CI240" s="242">
        <f t="shared" si="122"/>
        <v>2600</v>
      </c>
      <c r="CJ240" s="242">
        <f t="shared" si="122"/>
        <v>2600</v>
      </c>
      <c r="CK240" s="242">
        <f t="shared" si="122"/>
        <v>2600</v>
      </c>
      <c r="CL240" s="242">
        <f t="shared" si="122"/>
        <v>2600</v>
      </c>
      <c r="CM240" s="242">
        <f t="shared" si="122"/>
        <v>2600</v>
      </c>
      <c r="CN240" s="242">
        <f t="shared" si="122"/>
        <v>2600</v>
      </c>
      <c r="CO240" s="242">
        <f t="shared" si="122"/>
        <v>2600</v>
      </c>
      <c r="CP240" s="242">
        <f t="shared" si="122"/>
        <v>2600</v>
      </c>
      <c r="CQ240" s="242">
        <f t="shared" si="122"/>
        <v>2600</v>
      </c>
      <c r="CR240" s="242">
        <f t="shared" si="122"/>
        <v>2600</v>
      </c>
      <c r="CS240" s="242">
        <f t="shared" si="122"/>
        <v>2600</v>
      </c>
      <c r="CT240" s="242">
        <f t="shared" si="122"/>
        <v>2600</v>
      </c>
      <c r="CU240" s="242">
        <f t="shared" si="122"/>
        <v>2600</v>
      </c>
      <c r="CV240" s="242">
        <f t="shared" si="122"/>
        <v>2600</v>
      </c>
      <c r="CW240" s="63" t="s">
        <v>521</v>
      </c>
      <c r="CX240" s="63"/>
    </row>
    <row r="241" spans="1:103" outlineLevel="1" x14ac:dyDescent="0.3">
      <c r="A241" s="290"/>
      <c r="C241" s="242" t="s">
        <v>516</v>
      </c>
      <c r="D241" s="165" t="s">
        <v>443</v>
      </c>
      <c r="E241" s="242">
        <f>+E240</f>
        <v>2600</v>
      </c>
      <c r="F241" s="242">
        <f>(E240+F240)/2</f>
        <v>2600</v>
      </c>
      <c r="G241" s="242">
        <f t="shared" ref="G241:BR241" si="123">(F240+G240)/2</f>
        <v>2600</v>
      </c>
      <c r="H241" s="242">
        <f t="shared" si="123"/>
        <v>2600</v>
      </c>
      <c r="I241" s="242">
        <f t="shared" si="123"/>
        <v>2600</v>
      </c>
      <c r="J241" s="242">
        <f t="shared" si="123"/>
        <v>2600</v>
      </c>
      <c r="K241" s="242">
        <f t="shared" si="123"/>
        <v>2600</v>
      </c>
      <c r="L241" s="242">
        <f t="shared" si="123"/>
        <v>2600</v>
      </c>
      <c r="M241" s="242">
        <f t="shared" si="123"/>
        <v>2600</v>
      </c>
      <c r="N241" s="242">
        <f t="shared" si="123"/>
        <v>2600</v>
      </c>
      <c r="O241" s="242">
        <f t="shared" si="123"/>
        <v>2600</v>
      </c>
      <c r="P241" s="242">
        <f t="shared" si="123"/>
        <v>2600</v>
      </c>
      <c r="Q241" s="242">
        <f t="shared" si="123"/>
        <v>2600</v>
      </c>
      <c r="R241" s="242">
        <f t="shared" si="123"/>
        <v>2600</v>
      </c>
      <c r="S241" s="242">
        <f t="shared" si="123"/>
        <v>2600</v>
      </c>
      <c r="T241" s="242">
        <f t="shared" si="123"/>
        <v>2600</v>
      </c>
      <c r="U241" s="242">
        <f t="shared" si="123"/>
        <v>2600</v>
      </c>
      <c r="V241" s="242">
        <f t="shared" si="123"/>
        <v>2600</v>
      </c>
      <c r="W241" s="242">
        <f t="shared" si="123"/>
        <v>2600</v>
      </c>
      <c r="X241" s="242">
        <f t="shared" si="123"/>
        <v>2600</v>
      </c>
      <c r="Y241" s="242">
        <f t="shared" si="123"/>
        <v>2600</v>
      </c>
      <c r="Z241" s="242">
        <f t="shared" si="123"/>
        <v>2600</v>
      </c>
      <c r="AA241" s="242">
        <f t="shared" si="123"/>
        <v>2600</v>
      </c>
      <c r="AB241" s="242">
        <f t="shared" si="123"/>
        <v>2600</v>
      </c>
      <c r="AC241" s="242">
        <f t="shared" si="123"/>
        <v>2600</v>
      </c>
      <c r="AD241" s="242">
        <f t="shared" si="123"/>
        <v>2600</v>
      </c>
      <c r="AE241" s="242">
        <f t="shared" si="123"/>
        <v>2600</v>
      </c>
      <c r="AF241" s="242">
        <f t="shared" si="123"/>
        <v>2600</v>
      </c>
      <c r="AG241" s="242">
        <f t="shared" si="123"/>
        <v>2600</v>
      </c>
      <c r="AH241" s="242">
        <f t="shared" si="123"/>
        <v>2600</v>
      </c>
      <c r="AI241" s="242">
        <f t="shared" si="123"/>
        <v>2600</v>
      </c>
      <c r="AJ241" s="242">
        <f t="shared" si="123"/>
        <v>2600</v>
      </c>
      <c r="AK241" s="242">
        <f t="shared" si="123"/>
        <v>2600</v>
      </c>
      <c r="AL241" s="242">
        <f t="shared" si="123"/>
        <v>2600</v>
      </c>
      <c r="AM241" s="242">
        <f t="shared" si="123"/>
        <v>2600</v>
      </c>
      <c r="AN241" s="242">
        <f t="shared" si="123"/>
        <v>2600</v>
      </c>
      <c r="AO241" s="242">
        <f t="shared" si="123"/>
        <v>2600</v>
      </c>
      <c r="AP241" s="242">
        <f t="shared" si="123"/>
        <v>2600</v>
      </c>
      <c r="AQ241" s="242">
        <f t="shared" si="123"/>
        <v>2600</v>
      </c>
      <c r="AR241" s="242">
        <f t="shared" si="123"/>
        <v>2600</v>
      </c>
      <c r="AS241" s="242">
        <f t="shared" si="123"/>
        <v>2600</v>
      </c>
      <c r="AT241" s="242">
        <f t="shared" si="123"/>
        <v>2600</v>
      </c>
      <c r="AU241" s="242">
        <f t="shared" si="123"/>
        <v>2600</v>
      </c>
      <c r="AV241" s="242">
        <f t="shared" si="123"/>
        <v>2600</v>
      </c>
      <c r="AW241" s="242">
        <f t="shared" si="123"/>
        <v>2600</v>
      </c>
      <c r="AX241" s="242">
        <f t="shared" si="123"/>
        <v>2600</v>
      </c>
      <c r="AY241" s="242">
        <f t="shared" si="123"/>
        <v>2600</v>
      </c>
      <c r="AZ241" s="242">
        <f t="shared" si="123"/>
        <v>2600</v>
      </c>
      <c r="BA241" s="242">
        <f t="shared" si="123"/>
        <v>2600</v>
      </c>
      <c r="BB241" s="242">
        <f t="shared" si="123"/>
        <v>2600</v>
      </c>
      <c r="BC241" s="242">
        <f t="shared" si="123"/>
        <v>2600</v>
      </c>
      <c r="BD241" s="242">
        <f t="shared" si="123"/>
        <v>2600</v>
      </c>
      <c r="BE241" s="242">
        <f t="shared" si="123"/>
        <v>2600</v>
      </c>
      <c r="BF241" s="242">
        <f t="shared" si="123"/>
        <v>2600</v>
      </c>
      <c r="BG241" s="242">
        <f t="shared" si="123"/>
        <v>2600</v>
      </c>
      <c r="BH241" s="242">
        <f t="shared" si="123"/>
        <v>2600</v>
      </c>
      <c r="BI241" s="242">
        <f t="shared" si="123"/>
        <v>2600</v>
      </c>
      <c r="BJ241" s="242">
        <f t="shared" si="123"/>
        <v>2600</v>
      </c>
      <c r="BK241" s="242">
        <f t="shared" si="123"/>
        <v>2600</v>
      </c>
      <c r="BL241" s="242">
        <f t="shared" si="123"/>
        <v>2600</v>
      </c>
      <c r="BM241" s="242">
        <f t="shared" si="123"/>
        <v>2600</v>
      </c>
      <c r="BN241" s="242">
        <f t="shared" si="123"/>
        <v>2600</v>
      </c>
      <c r="BO241" s="242">
        <f t="shared" si="123"/>
        <v>2600</v>
      </c>
      <c r="BP241" s="242">
        <f t="shared" si="123"/>
        <v>2600</v>
      </c>
      <c r="BQ241" s="242">
        <f t="shared" si="123"/>
        <v>2600</v>
      </c>
      <c r="BR241" s="242">
        <f t="shared" si="123"/>
        <v>2600</v>
      </c>
      <c r="BS241" s="242">
        <f t="shared" ref="BS241:CU241" si="124">(BR240+BS240)/2</f>
        <v>2600</v>
      </c>
      <c r="BT241" s="242">
        <f t="shared" si="124"/>
        <v>2600</v>
      </c>
      <c r="BU241" s="242">
        <f t="shared" si="124"/>
        <v>2600</v>
      </c>
      <c r="BV241" s="242">
        <f t="shared" si="124"/>
        <v>2600</v>
      </c>
      <c r="BW241" s="242">
        <f t="shared" si="124"/>
        <v>2600</v>
      </c>
      <c r="BX241" s="242">
        <f t="shared" si="124"/>
        <v>2600</v>
      </c>
      <c r="BY241" s="242">
        <f t="shared" si="124"/>
        <v>2600</v>
      </c>
      <c r="BZ241" s="242">
        <f t="shared" si="124"/>
        <v>2600</v>
      </c>
      <c r="CA241" s="242">
        <f t="shared" si="124"/>
        <v>2600</v>
      </c>
      <c r="CB241" s="242">
        <f t="shared" si="124"/>
        <v>2600</v>
      </c>
      <c r="CC241" s="242">
        <f t="shared" si="124"/>
        <v>2600</v>
      </c>
      <c r="CD241" s="242">
        <f t="shared" si="124"/>
        <v>2600</v>
      </c>
      <c r="CE241" s="242">
        <f t="shared" si="124"/>
        <v>2600</v>
      </c>
      <c r="CF241" s="242">
        <f t="shared" si="124"/>
        <v>2600</v>
      </c>
      <c r="CG241" s="242">
        <f t="shared" si="124"/>
        <v>2600</v>
      </c>
      <c r="CH241" s="242">
        <f t="shared" si="124"/>
        <v>2600</v>
      </c>
      <c r="CI241" s="242">
        <f t="shared" si="124"/>
        <v>2600</v>
      </c>
      <c r="CJ241" s="242">
        <f t="shared" si="124"/>
        <v>2600</v>
      </c>
      <c r="CK241" s="242">
        <f t="shared" si="124"/>
        <v>2600</v>
      </c>
      <c r="CL241" s="242">
        <f t="shared" si="124"/>
        <v>2600</v>
      </c>
      <c r="CM241" s="242">
        <f t="shared" si="124"/>
        <v>2600</v>
      </c>
      <c r="CN241" s="242">
        <f t="shared" si="124"/>
        <v>2600</v>
      </c>
      <c r="CO241" s="242">
        <f t="shared" si="124"/>
        <v>2600</v>
      </c>
      <c r="CP241" s="242">
        <f t="shared" si="124"/>
        <v>2600</v>
      </c>
      <c r="CQ241" s="242">
        <f t="shared" si="124"/>
        <v>2600</v>
      </c>
      <c r="CR241" s="242">
        <f t="shared" si="124"/>
        <v>2600</v>
      </c>
      <c r="CS241" s="242">
        <f t="shared" si="124"/>
        <v>2600</v>
      </c>
      <c r="CT241" s="242">
        <f t="shared" si="124"/>
        <v>2600</v>
      </c>
      <c r="CU241" s="242">
        <f t="shared" si="124"/>
        <v>2600</v>
      </c>
      <c r="CV241" s="242">
        <f>(CU240+CV240)/2</f>
        <v>2600</v>
      </c>
      <c r="CW241" s="63" t="s">
        <v>522</v>
      </c>
      <c r="CX241" s="63"/>
    </row>
    <row r="243" spans="1:103" ht="16.2" thickBot="1" x14ac:dyDescent="0.35">
      <c r="B243" s="76" t="s">
        <v>546</v>
      </c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  <c r="CI243" s="76"/>
      <c r="CJ243" s="76"/>
      <c r="CK243" s="76"/>
      <c r="CL243" s="76"/>
      <c r="CM243" s="76"/>
      <c r="CN243" s="76"/>
      <c r="CO243" s="76"/>
      <c r="CP243" s="76"/>
      <c r="CQ243" s="76"/>
      <c r="CR243" s="76"/>
      <c r="CS243" s="76"/>
      <c r="CT243" s="76"/>
      <c r="CU243" s="76"/>
      <c r="CV243" s="76"/>
      <c r="CW243" s="76"/>
      <c r="CX243" s="76"/>
    </row>
    <row r="244" spans="1:103" outlineLevel="1" x14ac:dyDescent="0.3"/>
    <row r="245" spans="1:103" outlineLevel="1" x14ac:dyDescent="0.3">
      <c r="B245" s="69" t="s">
        <v>79</v>
      </c>
      <c r="C245" s="69" t="s">
        <v>481</v>
      </c>
      <c r="E245" s="69">
        <v>201401</v>
      </c>
      <c r="F245" s="69">
        <v>201402</v>
      </c>
      <c r="G245" s="69">
        <v>201403</v>
      </c>
      <c r="H245" s="69">
        <v>201404</v>
      </c>
      <c r="I245" s="69">
        <v>201405</v>
      </c>
      <c r="J245" s="69">
        <v>201406</v>
      </c>
      <c r="K245" s="69">
        <v>201407</v>
      </c>
      <c r="L245" s="69">
        <v>201408</v>
      </c>
      <c r="M245" s="69">
        <v>201409</v>
      </c>
      <c r="N245" s="69">
        <v>201410</v>
      </c>
      <c r="O245" s="69">
        <v>201411</v>
      </c>
      <c r="P245" s="69">
        <v>201412</v>
      </c>
      <c r="Q245" s="69">
        <v>201501</v>
      </c>
      <c r="R245" s="69">
        <v>201502</v>
      </c>
      <c r="S245" s="69">
        <v>201503</v>
      </c>
      <c r="T245" s="69">
        <v>201504</v>
      </c>
      <c r="U245" s="69">
        <v>201505</v>
      </c>
      <c r="V245" s="69">
        <v>201506</v>
      </c>
      <c r="W245" s="69">
        <v>201507</v>
      </c>
      <c r="X245" s="69">
        <v>201508</v>
      </c>
      <c r="Y245" s="69">
        <v>201509</v>
      </c>
      <c r="Z245" s="69">
        <v>201510</v>
      </c>
      <c r="AA245" s="69">
        <v>201511</v>
      </c>
      <c r="AB245" s="69">
        <v>201512</v>
      </c>
      <c r="AC245" s="69">
        <v>201601</v>
      </c>
      <c r="AD245" s="69">
        <v>201602</v>
      </c>
      <c r="AE245" s="69">
        <v>201603</v>
      </c>
      <c r="AF245" s="69">
        <v>201604</v>
      </c>
      <c r="AG245" s="69">
        <v>201605</v>
      </c>
      <c r="AH245" s="69">
        <v>201606</v>
      </c>
      <c r="AI245" s="69">
        <v>201607</v>
      </c>
      <c r="AJ245" s="69">
        <v>201608</v>
      </c>
      <c r="AK245" s="69">
        <v>201609</v>
      </c>
      <c r="AL245" s="69">
        <v>201610</v>
      </c>
      <c r="AM245" s="69">
        <v>201611</v>
      </c>
      <c r="AN245" s="69">
        <v>201612</v>
      </c>
      <c r="AO245" s="69">
        <v>201701</v>
      </c>
      <c r="AP245" s="69">
        <v>201702</v>
      </c>
      <c r="AQ245" s="69">
        <v>201703</v>
      </c>
      <c r="AR245" s="69">
        <v>201704</v>
      </c>
      <c r="AS245" s="69">
        <v>201705</v>
      </c>
      <c r="AT245" s="69">
        <v>201706</v>
      </c>
      <c r="AU245" s="69">
        <v>201707</v>
      </c>
      <c r="AV245" s="69">
        <v>201708</v>
      </c>
      <c r="AW245" s="69">
        <v>201709</v>
      </c>
      <c r="AX245" s="69">
        <v>201710</v>
      </c>
      <c r="AY245" s="69">
        <v>201711</v>
      </c>
      <c r="AZ245" s="69">
        <v>201712</v>
      </c>
      <c r="BA245" s="69">
        <v>201801</v>
      </c>
      <c r="BB245" s="69">
        <v>201802</v>
      </c>
      <c r="BC245" s="69">
        <v>201803</v>
      </c>
      <c r="BD245" s="69">
        <v>201804</v>
      </c>
      <c r="BE245" s="69">
        <v>201805</v>
      </c>
      <c r="BF245" s="69">
        <v>201806</v>
      </c>
      <c r="BG245" s="69">
        <v>201807</v>
      </c>
      <c r="BH245" s="69">
        <v>201808</v>
      </c>
      <c r="BI245" s="69">
        <v>201809</v>
      </c>
      <c r="BJ245" s="69">
        <v>201810</v>
      </c>
      <c r="BK245" s="69">
        <v>201811</v>
      </c>
      <c r="BL245" s="69">
        <v>201812</v>
      </c>
      <c r="BM245" s="69">
        <v>201901</v>
      </c>
      <c r="BN245" s="69">
        <v>201902</v>
      </c>
      <c r="BO245" s="69">
        <v>201903</v>
      </c>
      <c r="BP245" s="69">
        <v>201904</v>
      </c>
      <c r="BQ245" s="69">
        <v>201905</v>
      </c>
      <c r="BR245" s="69">
        <v>201906</v>
      </c>
      <c r="BS245" s="69">
        <v>201907</v>
      </c>
      <c r="BT245" s="69">
        <v>201908</v>
      </c>
      <c r="BU245" s="69">
        <v>201909</v>
      </c>
      <c r="BV245" s="69">
        <v>201910</v>
      </c>
      <c r="BW245" s="69">
        <v>201911</v>
      </c>
      <c r="BX245" s="69">
        <v>201912</v>
      </c>
      <c r="BY245" s="69">
        <v>202001</v>
      </c>
      <c r="BZ245" s="69">
        <v>202002</v>
      </c>
      <c r="CA245" s="69">
        <v>202003</v>
      </c>
      <c r="CB245" s="69">
        <v>202004</v>
      </c>
      <c r="CC245" s="69">
        <v>202005</v>
      </c>
      <c r="CD245" s="69">
        <v>202006</v>
      </c>
      <c r="CE245" s="69">
        <v>202007</v>
      </c>
      <c r="CF245" s="69">
        <v>202008</v>
      </c>
      <c r="CG245" s="69">
        <v>202009</v>
      </c>
      <c r="CH245" s="69">
        <v>202010</v>
      </c>
      <c r="CI245" s="69">
        <v>202011</v>
      </c>
      <c r="CJ245" s="69">
        <v>202012</v>
      </c>
      <c r="CK245" s="69">
        <v>202101</v>
      </c>
      <c r="CL245" s="69">
        <v>202102</v>
      </c>
      <c r="CM245" s="69">
        <v>202103</v>
      </c>
      <c r="CN245" s="69">
        <v>202104</v>
      </c>
      <c r="CO245" s="69">
        <v>202105</v>
      </c>
      <c r="CP245" s="69">
        <v>202106</v>
      </c>
      <c r="CQ245" s="69">
        <v>202107</v>
      </c>
      <c r="CR245" s="69">
        <v>202108</v>
      </c>
      <c r="CS245" s="69">
        <v>202109</v>
      </c>
      <c r="CT245" s="69">
        <v>202110</v>
      </c>
      <c r="CU245" s="69">
        <v>202111</v>
      </c>
      <c r="CV245" s="69">
        <v>202112</v>
      </c>
    </row>
    <row r="246" spans="1:103" outlineLevel="1" x14ac:dyDescent="0.3">
      <c r="B246" s="154">
        <v>1</v>
      </c>
      <c r="C246" s="242" t="s">
        <v>544</v>
      </c>
      <c r="D246" s="143" t="s">
        <v>78</v>
      </c>
      <c r="E246" s="518">
        <v>0.15</v>
      </c>
      <c r="F246" s="518">
        <v>0.15</v>
      </c>
      <c r="G246" s="518">
        <v>0.15</v>
      </c>
      <c r="H246" s="518">
        <v>0.15</v>
      </c>
      <c r="I246" s="518">
        <v>0.15</v>
      </c>
      <c r="J246" s="518">
        <v>0.15</v>
      </c>
      <c r="K246" s="518">
        <v>0.15</v>
      </c>
      <c r="L246" s="518">
        <v>0.15</v>
      </c>
      <c r="M246" s="518">
        <v>0.15</v>
      </c>
      <c r="N246" s="518">
        <v>0.15</v>
      </c>
      <c r="O246" s="518">
        <v>0.15</v>
      </c>
      <c r="P246" s="518">
        <v>0.15</v>
      </c>
      <c r="Q246" s="516">
        <v>0.15</v>
      </c>
      <c r="R246" s="516">
        <v>0.15</v>
      </c>
      <c r="S246" s="516">
        <v>0.15</v>
      </c>
      <c r="T246" s="516">
        <v>0.15</v>
      </c>
      <c r="U246" s="516">
        <v>0.15</v>
      </c>
      <c r="V246" s="516">
        <v>0.15</v>
      </c>
      <c r="W246" s="516">
        <v>0.15</v>
      </c>
      <c r="X246" s="516">
        <v>0.15</v>
      </c>
      <c r="Y246" s="516">
        <v>0.15</v>
      </c>
      <c r="Z246" s="516">
        <v>0.15</v>
      </c>
      <c r="AA246" s="516">
        <v>0.15</v>
      </c>
      <c r="AB246" s="516">
        <v>0.15</v>
      </c>
      <c r="AC246" s="516">
        <v>0.15</v>
      </c>
      <c r="AD246" s="516">
        <v>0.15</v>
      </c>
      <c r="AE246" s="516">
        <v>0.15</v>
      </c>
      <c r="AF246" s="516">
        <v>0.15</v>
      </c>
      <c r="AG246" s="516">
        <v>0.15</v>
      </c>
      <c r="AH246" s="516">
        <v>0.15</v>
      </c>
      <c r="AI246" s="516">
        <v>0.15</v>
      </c>
      <c r="AJ246" s="516">
        <v>0.15</v>
      </c>
      <c r="AK246" s="516">
        <v>0.15</v>
      </c>
      <c r="AL246" s="516">
        <v>0.15</v>
      </c>
      <c r="AM246" s="516">
        <v>0.15</v>
      </c>
      <c r="AN246" s="516">
        <v>0.15</v>
      </c>
      <c r="AO246" s="516">
        <v>0.15</v>
      </c>
      <c r="AP246" s="516">
        <v>0.15</v>
      </c>
      <c r="AQ246" s="516">
        <v>0.15</v>
      </c>
      <c r="AR246" s="516">
        <v>0.15</v>
      </c>
      <c r="AS246" s="516">
        <v>0.15</v>
      </c>
      <c r="AT246" s="516">
        <v>0.15</v>
      </c>
      <c r="AU246" s="516">
        <v>0.15</v>
      </c>
      <c r="AV246" s="516">
        <v>0.15</v>
      </c>
      <c r="AW246" s="516">
        <v>0.15</v>
      </c>
      <c r="AX246" s="516">
        <v>0.15</v>
      </c>
      <c r="AY246" s="516">
        <v>0.15</v>
      </c>
      <c r="AZ246" s="516">
        <v>0.15</v>
      </c>
      <c r="BA246" s="516">
        <v>0.15</v>
      </c>
      <c r="BB246" s="516">
        <v>0.15</v>
      </c>
      <c r="BC246" s="516">
        <v>0.15</v>
      </c>
      <c r="BD246" s="516">
        <v>0.15</v>
      </c>
      <c r="BE246" s="516">
        <v>0.15</v>
      </c>
      <c r="BF246" s="516">
        <v>0.15</v>
      </c>
      <c r="BG246" s="516">
        <v>0.15</v>
      </c>
      <c r="BH246" s="516">
        <v>0.15</v>
      </c>
      <c r="BI246" s="516">
        <v>0.15</v>
      </c>
      <c r="BJ246" s="516">
        <v>0.15</v>
      </c>
      <c r="BK246" s="516">
        <v>0.15</v>
      </c>
      <c r="BL246" s="516">
        <v>0.15</v>
      </c>
      <c r="BM246" s="516">
        <v>0.15</v>
      </c>
      <c r="BN246" s="516">
        <v>0.15</v>
      </c>
      <c r="BO246" s="516">
        <v>0.15</v>
      </c>
      <c r="BP246" s="516">
        <v>0.15</v>
      </c>
      <c r="BQ246" s="516">
        <v>0.15</v>
      </c>
      <c r="BR246" s="516">
        <v>0.15</v>
      </c>
      <c r="BS246" s="516">
        <v>0.15</v>
      </c>
      <c r="BT246" s="516">
        <v>0.15</v>
      </c>
      <c r="BU246" s="516">
        <v>0.15</v>
      </c>
      <c r="BV246" s="516">
        <v>0.15</v>
      </c>
      <c r="BW246" s="516">
        <v>0.15</v>
      </c>
      <c r="BX246" s="516">
        <v>0.15</v>
      </c>
      <c r="BY246" s="516">
        <v>0.15</v>
      </c>
      <c r="BZ246" s="516">
        <v>0.15</v>
      </c>
      <c r="CA246" s="516">
        <v>0.15</v>
      </c>
      <c r="CB246" s="516">
        <v>0.15</v>
      </c>
      <c r="CC246" s="516">
        <v>0.15</v>
      </c>
      <c r="CD246" s="516">
        <v>0.15</v>
      </c>
      <c r="CE246" s="516">
        <v>0.15</v>
      </c>
      <c r="CF246" s="516">
        <v>0.15</v>
      </c>
      <c r="CG246" s="516">
        <v>0.15</v>
      </c>
      <c r="CH246" s="516">
        <v>0.15</v>
      </c>
      <c r="CI246" s="516">
        <v>0.15</v>
      </c>
      <c r="CJ246" s="516">
        <v>0.15</v>
      </c>
      <c r="CK246" s="516">
        <v>0.15</v>
      </c>
      <c r="CL246" s="516">
        <v>0.15</v>
      </c>
      <c r="CM246" s="516">
        <v>0.15</v>
      </c>
      <c r="CN246" s="516">
        <v>0.15</v>
      </c>
      <c r="CO246" s="516">
        <v>0.15</v>
      </c>
      <c r="CP246" s="516">
        <v>0.15</v>
      </c>
      <c r="CQ246" s="516">
        <v>0.15</v>
      </c>
      <c r="CR246" s="516">
        <v>0.15</v>
      </c>
      <c r="CS246" s="516">
        <v>0.15</v>
      </c>
      <c r="CT246" s="516">
        <v>0.15</v>
      </c>
      <c r="CU246" s="516">
        <v>0.15</v>
      </c>
      <c r="CV246" s="516">
        <v>0.15</v>
      </c>
    </row>
    <row r="247" spans="1:103" outlineLevel="1" x14ac:dyDescent="0.3">
      <c r="B247" s="154">
        <v>2</v>
      </c>
      <c r="C247" s="242" t="s">
        <v>592</v>
      </c>
      <c r="D247" s="143" t="s">
        <v>78</v>
      </c>
      <c r="E247" s="518">
        <v>0.75</v>
      </c>
      <c r="F247" s="518">
        <v>0.75</v>
      </c>
      <c r="G247" s="518">
        <v>0.75</v>
      </c>
      <c r="H247" s="518">
        <v>0.75</v>
      </c>
      <c r="I247" s="518">
        <v>0.75</v>
      </c>
      <c r="J247" s="518">
        <v>0.75</v>
      </c>
      <c r="K247" s="518">
        <v>0.75</v>
      </c>
      <c r="L247" s="518">
        <v>0.75</v>
      </c>
      <c r="M247" s="518">
        <v>0.75</v>
      </c>
      <c r="N247" s="518">
        <v>0.75</v>
      </c>
      <c r="O247" s="518">
        <v>0.75</v>
      </c>
      <c r="P247" s="518">
        <v>0.75</v>
      </c>
      <c r="Q247" s="516">
        <v>0.75</v>
      </c>
      <c r="R247" s="516">
        <v>0.75</v>
      </c>
      <c r="S247" s="516">
        <v>0.75</v>
      </c>
      <c r="T247" s="516">
        <v>0.75</v>
      </c>
      <c r="U247" s="516">
        <v>0.75</v>
      </c>
      <c r="V247" s="516">
        <v>0.75</v>
      </c>
      <c r="W247" s="516">
        <v>0.75</v>
      </c>
      <c r="X247" s="516">
        <v>0.75</v>
      </c>
      <c r="Y247" s="516">
        <v>0.75</v>
      </c>
      <c r="Z247" s="516">
        <v>0.75</v>
      </c>
      <c r="AA247" s="516">
        <v>0.75</v>
      </c>
      <c r="AB247" s="516">
        <v>0.75</v>
      </c>
      <c r="AC247" s="516">
        <v>0.75</v>
      </c>
      <c r="AD247" s="516">
        <v>0.75</v>
      </c>
      <c r="AE247" s="516">
        <v>0.75</v>
      </c>
      <c r="AF247" s="516">
        <v>0.75</v>
      </c>
      <c r="AG247" s="516">
        <v>0.75</v>
      </c>
      <c r="AH247" s="516">
        <v>0.75</v>
      </c>
      <c r="AI247" s="516">
        <v>0.75</v>
      </c>
      <c r="AJ247" s="516">
        <v>0.75</v>
      </c>
      <c r="AK247" s="516">
        <v>0.75</v>
      </c>
      <c r="AL247" s="516">
        <v>0.75</v>
      </c>
      <c r="AM247" s="516">
        <v>0.75</v>
      </c>
      <c r="AN247" s="517">
        <v>0.75</v>
      </c>
      <c r="AO247" s="517">
        <v>0.75</v>
      </c>
      <c r="AP247" s="517">
        <v>0.75</v>
      </c>
      <c r="AQ247" s="517">
        <v>0.75</v>
      </c>
      <c r="AR247" s="517">
        <v>0.75</v>
      </c>
      <c r="AS247" s="517">
        <v>0.75</v>
      </c>
      <c r="AT247" s="517">
        <v>0.75</v>
      </c>
      <c r="AU247" s="517">
        <v>0.75</v>
      </c>
      <c r="AV247" s="517">
        <v>0.75</v>
      </c>
      <c r="AW247" s="517">
        <v>0.75</v>
      </c>
      <c r="AX247" s="517">
        <v>0.75</v>
      </c>
      <c r="AY247" s="517">
        <v>0.75</v>
      </c>
      <c r="AZ247" s="517">
        <v>0.75</v>
      </c>
      <c r="BA247" s="517">
        <v>0.75</v>
      </c>
      <c r="BB247" s="517">
        <v>0.75</v>
      </c>
      <c r="BC247" s="516">
        <v>0.75</v>
      </c>
      <c r="BD247" s="516">
        <v>0.75</v>
      </c>
      <c r="BE247" s="516">
        <v>0.75</v>
      </c>
      <c r="BF247" s="516">
        <v>0.75</v>
      </c>
      <c r="BG247" s="516">
        <v>0.75</v>
      </c>
      <c r="BH247" s="516">
        <v>0.75</v>
      </c>
      <c r="BI247" s="516">
        <v>0.75</v>
      </c>
      <c r="BJ247" s="516">
        <v>0.75</v>
      </c>
      <c r="BK247" s="516">
        <v>0.75</v>
      </c>
      <c r="BL247" s="516">
        <v>0.75</v>
      </c>
      <c r="BM247" s="516">
        <v>0.75</v>
      </c>
      <c r="BN247" s="516">
        <v>0.75</v>
      </c>
      <c r="BO247" s="516">
        <v>0.75</v>
      </c>
      <c r="BP247" s="516">
        <v>0.75</v>
      </c>
      <c r="BQ247" s="516">
        <v>0.75</v>
      </c>
      <c r="BR247" s="516">
        <v>0.75</v>
      </c>
      <c r="BS247" s="516">
        <v>0.75</v>
      </c>
      <c r="BT247" s="516">
        <v>0.75</v>
      </c>
      <c r="BU247" s="516">
        <v>0.75</v>
      </c>
      <c r="BV247" s="516">
        <v>0.75</v>
      </c>
      <c r="BW247" s="516">
        <v>0.75</v>
      </c>
      <c r="BX247" s="516">
        <v>0.75</v>
      </c>
      <c r="BY247" s="516">
        <v>0.75</v>
      </c>
      <c r="BZ247" s="516">
        <v>0.75</v>
      </c>
      <c r="CA247" s="516">
        <v>0.75</v>
      </c>
      <c r="CB247" s="516">
        <v>0.75</v>
      </c>
      <c r="CC247" s="516">
        <v>0.75</v>
      </c>
      <c r="CD247" s="516">
        <v>0.75</v>
      </c>
      <c r="CE247" s="516">
        <v>0.75</v>
      </c>
      <c r="CF247" s="516">
        <v>0.75</v>
      </c>
      <c r="CG247" s="516">
        <v>0.75</v>
      </c>
      <c r="CH247" s="516">
        <v>0.75</v>
      </c>
      <c r="CI247" s="516">
        <v>0.75</v>
      </c>
      <c r="CJ247" s="516">
        <v>0.75</v>
      </c>
      <c r="CK247" s="516">
        <v>0.75</v>
      </c>
      <c r="CL247" s="516">
        <v>0.75</v>
      </c>
      <c r="CM247" s="516">
        <v>0.75</v>
      </c>
      <c r="CN247" s="516">
        <v>0.75</v>
      </c>
      <c r="CO247" s="516">
        <v>0.75</v>
      </c>
      <c r="CP247" s="516">
        <v>0.75</v>
      </c>
      <c r="CQ247" s="516">
        <v>0.75</v>
      </c>
      <c r="CR247" s="516">
        <v>0.75</v>
      </c>
      <c r="CS247" s="516">
        <v>0.75</v>
      </c>
      <c r="CT247" s="516">
        <v>0.75</v>
      </c>
      <c r="CU247" s="516">
        <v>0.75</v>
      </c>
      <c r="CV247" s="516">
        <v>0.75</v>
      </c>
    </row>
    <row r="248" spans="1:103" outlineLevel="1" x14ac:dyDescent="0.3">
      <c r="B248" s="154">
        <v>3</v>
      </c>
      <c r="C248" s="242" t="s">
        <v>545</v>
      </c>
      <c r="D248" s="143" t="s">
        <v>78</v>
      </c>
      <c r="E248" s="518">
        <v>0.1</v>
      </c>
      <c r="F248" s="518">
        <v>0.1</v>
      </c>
      <c r="G248" s="518">
        <v>0.1</v>
      </c>
      <c r="H248" s="518">
        <v>0.1</v>
      </c>
      <c r="I248" s="518">
        <v>0.1</v>
      </c>
      <c r="J248" s="518">
        <v>0.1</v>
      </c>
      <c r="K248" s="518">
        <v>0.1</v>
      </c>
      <c r="L248" s="518">
        <v>0.1</v>
      </c>
      <c r="M248" s="518">
        <v>0.1</v>
      </c>
      <c r="N248" s="518">
        <v>0.1</v>
      </c>
      <c r="O248" s="518">
        <v>0.1</v>
      </c>
      <c r="P248" s="518">
        <v>0.1</v>
      </c>
      <c r="Q248" s="516">
        <v>0.1</v>
      </c>
      <c r="R248" s="516">
        <v>0.1</v>
      </c>
      <c r="S248" s="516">
        <v>0.1</v>
      </c>
      <c r="T248" s="516">
        <v>0.1</v>
      </c>
      <c r="U248" s="516">
        <v>0.1</v>
      </c>
      <c r="V248" s="516">
        <v>0.1</v>
      </c>
      <c r="W248" s="516">
        <v>0.1</v>
      </c>
      <c r="X248" s="516">
        <v>0.1</v>
      </c>
      <c r="Y248" s="516">
        <v>0.1</v>
      </c>
      <c r="Z248" s="516">
        <v>0.1</v>
      </c>
      <c r="AA248" s="516">
        <v>0.1</v>
      </c>
      <c r="AB248" s="516">
        <v>0.1</v>
      </c>
      <c r="AC248" s="516">
        <v>0.1</v>
      </c>
      <c r="AD248" s="516">
        <v>0.1</v>
      </c>
      <c r="AE248" s="516">
        <v>0.1</v>
      </c>
      <c r="AF248" s="516">
        <v>0.1</v>
      </c>
      <c r="AG248" s="516">
        <v>0.1</v>
      </c>
      <c r="AH248" s="516">
        <v>0.1</v>
      </c>
      <c r="AI248" s="516">
        <v>0.1</v>
      </c>
      <c r="AJ248" s="516">
        <v>0.1</v>
      </c>
      <c r="AK248" s="516">
        <v>0.1</v>
      </c>
      <c r="AL248" s="516">
        <v>0.1</v>
      </c>
      <c r="AM248" s="516">
        <v>0.1</v>
      </c>
      <c r="AN248" s="516">
        <v>0.1</v>
      </c>
      <c r="AO248" s="516">
        <v>0.1</v>
      </c>
      <c r="AP248" s="516">
        <v>0.1</v>
      </c>
      <c r="AQ248" s="516">
        <v>0.1</v>
      </c>
      <c r="AR248" s="516">
        <v>0.1</v>
      </c>
      <c r="AS248" s="516">
        <v>0.1</v>
      </c>
      <c r="AT248" s="516">
        <v>0.1</v>
      </c>
      <c r="AU248" s="516">
        <v>0.1</v>
      </c>
      <c r="AV248" s="516">
        <v>0.1</v>
      </c>
      <c r="AW248" s="516">
        <v>0.1</v>
      </c>
      <c r="AX248" s="516">
        <v>0.1</v>
      </c>
      <c r="AY248" s="516">
        <v>0.1</v>
      </c>
      <c r="AZ248" s="516">
        <v>0.1</v>
      </c>
      <c r="BA248" s="516">
        <v>0.1</v>
      </c>
      <c r="BB248" s="516">
        <v>0.1</v>
      </c>
      <c r="BC248" s="516">
        <v>0.1</v>
      </c>
      <c r="BD248" s="516">
        <v>0.1</v>
      </c>
      <c r="BE248" s="516">
        <v>0.1</v>
      </c>
      <c r="BF248" s="516">
        <v>0.1</v>
      </c>
      <c r="BG248" s="516">
        <v>0.1</v>
      </c>
      <c r="BH248" s="516">
        <v>0.1</v>
      </c>
      <c r="BI248" s="516">
        <v>0.1</v>
      </c>
      <c r="BJ248" s="516">
        <v>0.1</v>
      </c>
      <c r="BK248" s="516">
        <v>0.1</v>
      </c>
      <c r="BL248" s="516">
        <v>0.1</v>
      </c>
      <c r="BM248" s="516">
        <v>0.1</v>
      </c>
      <c r="BN248" s="516">
        <v>0.1</v>
      </c>
      <c r="BO248" s="516">
        <v>0.1</v>
      </c>
      <c r="BP248" s="516">
        <v>0.1</v>
      </c>
      <c r="BQ248" s="516">
        <v>0.1</v>
      </c>
      <c r="BR248" s="516">
        <v>0.1</v>
      </c>
      <c r="BS248" s="516">
        <v>0.1</v>
      </c>
      <c r="BT248" s="516">
        <v>0.1</v>
      </c>
      <c r="BU248" s="516">
        <v>0.1</v>
      </c>
      <c r="BV248" s="516">
        <v>0.1</v>
      </c>
      <c r="BW248" s="516">
        <v>0.1</v>
      </c>
      <c r="BX248" s="516">
        <v>0.1</v>
      </c>
      <c r="BY248" s="516">
        <v>0.1</v>
      </c>
      <c r="BZ248" s="516">
        <v>0.1</v>
      </c>
      <c r="CA248" s="516">
        <v>0.1</v>
      </c>
      <c r="CB248" s="516">
        <v>0.1</v>
      </c>
      <c r="CC248" s="516">
        <v>0.1</v>
      </c>
      <c r="CD248" s="516">
        <v>0.1</v>
      </c>
      <c r="CE248" s="516">
        <v>0.1</v>
      </c>
      <c r="CF248" s="516">
        <v>0.1</v>
      </c>
      <c r="CG248" s="516">
        <v>0.1</v>
      </c>
      <c r="CH248" s="516">
        <v>0.1</v>
      </c>
      <c r="CI248" s="516">
        <v>0.1</v>
      </c>
      <c r="CJ248" s="516">
        <v>0.1</v>
      </c>
      <c r="CK248" s="516">
        <v>0.1</v>
      </c>
      <c r="CL248" s="516">
        <v>0.1</v>
      </c>
      <c r="CM248" s="516">
        <v>0.1</v>
      </c>
      <c r="CN248" s="516">
        <v>0.1</v>
      </c>
      <c r="CO248" s="516">
        <v>0.1</v>
      </c>
      <c r="CP248" s="516">
        <v>0.1</v>
      </c>
      <c r="CQ248" s="516">
        <v>0.1</v>
      </c>
      <c r="CR248" s="516">
        <v>0.1</v>
      </c>
      <c r="CS248" s="516">
        <v>0.1</v>
      </c>
      <c r="CT248" s="516">
        <v>0.1</v>
      </c>
      <c r="CU248" s="516">
        <v>0.1</v>
      </c>
      <c r="CV248" s="516">
        <v>0.1</v>
      </c>
      <c r="CW248" s="63" t="s">
        <v>547</v>
      </c>
      <c r="CX248" s="63"/>
      <c r="CY248" s="63"/>
    </row>
    <row r="249" spans="1:103" outlineLevel="1" x14ac:dyDescent="0.3">
      <c r="D249" s="143"/>
    </row>
    <row r="250" spans="1:103" outlineLevel="1" x14ac:dyDescent="0.3">
      <c r="C250" s="242" t="s">
        <v>23</v>
      </c>
      <c r="D250" s="143" t="s">
        <v>78</v>
      </c>
      <c r="E250" s="291">
        <f>SUM(E246:E248)</f>
        <v>1</v>
      </c>
      <c r="F250" s="291">
        <f t="shared" ref="F250:AA250" si="125">SUM(F246:F248)</f>
        <v>1</v>
      </c>
      <c r="G250" s="291">
        <f t="shared" si="125"/>
        <v>1</v>
      </c>
      <c r="H250" s="291">
        <f t="shared" si="125"/>
        <v>1</v>
      </c>
      <c r="I250" s="291">
        <f t="shared" si="125"/>
        <v>1</v>
      </c>
      <c r="J250" s="291">
        <f t="shared" si="125"/>
        <v>1</v>
      </c>
      <c r="K250" s="291">
        <f t="shared" si="125"/>
        <v>1</v>
      </c>
      <c r="L250" s="291">
        <f t="shared" si="125"/>
        <v>1</v>
      </c>
      <c r="M250" s="291">
        <f t="shared" si="125"/>
        <v>1</v>
      </c>
      <c r="N250" s="291">
        <f t="shared" si="125"/>
        <v>1</v>
      </c>
      <c r="O250" s="291">
        <f t="shared" si="125"/>
        <v>1</v>
      </c>
      <c r="P250" s="291">
        <f t="shared" si="125"/>
        <v>1</v>
      </c>
      <c r="Q250" s="291">
        <f>SUM(Q246:Q248)</f>
        <v>1</v>
      </c>
      <c r="R250" s="291">
        <f t="shared" si="125"/>
        <v>1</v>
      </c>
      <c r="S250" s="291">
        <f t="shared" si="125"/>
        <v>1</v>
      </c>
      <c r="T250" s="291">
        <f t="shared" si="125"/>
        <v>1</v>
      </c>
      <c r="U250" s="291">
        <f t="shared" si="125"/>
        <v>1</v>
      </c>
      <c r="V250" s="291">
        <f t="shared" si="125"/>
        <v>1</v>
      </c>
      <c r="W250" s="291">
        <f t="shared" si="125"/>
        <v>1</v>
      </c>
      <c r="X250" s="291">
        <f t="shared" si="125"/>
        <v>1</v>
      </c>
      <c r="Y250" s="291">
        <f t="shared" si="125"/>
        <v>1</v>
      </c>
      <c r="Z250" s="291">
        <f t="shared" si="125"/>
        <v>1</v>
      </c>
      <c r="AA250" s="291">
        <f t="shared" si="125"/>
        <v>1</v>
      </c>
      <c r="AB250" s="291">
        <f>SUM(AB246:AB248)</f>
        <v>1</v>
      </c>
      <c r="AC250" s="291">
        <f t="shared" ref="AC250:CN250" si="126">SUM(AC246:AC248)</f>
        <v>1</v>
      </c>
      <c r="AD250" s="291">
        <f t="shared" si="126"/>
        <v>1</v>
      </c>
      <c r="AE250" s="291">
        <f t="shared" si="126"/>
        <v>1</v>
      </c>
      <c r="AF250" s="291">
        <f t="shared" si="126"/>
        <v>1</v>
      </c>
      <c r="AG250" s="291">
        <f t="shared" si="126"/>
        <v>1</v>
      </c>
      <c r="AH250" s="291">
        <f t="shared" si="126"/>
        <v>1</v>
      </c>
      <c r="AI250" s="291">
        <f t="shared" si="126"/>
        <v>1</v>
      </c>
      <c r="AJ250" s="291">
        <f t="shared" si="126"/>
        <v>1</v>
      </c>
      <c r="AK250" s="291">
        <f t="shared" si="126"/>
        <v>1</v>
      </c>
      <c r="AL250" s="291">
        <f t="shared" si="126"/>
        <v>1</v>
      </c>
      <c r="AM250" s="291">
        <f t="shared" si="126"/>
        <v>1</v>
      </c>
      <c r="AN250" s="291">
        <f t="shared" si="126"/>
        <v>1</v>
      </c>
      <c r="AO250" s="291">
        <f t="shared" si="126"/>
        <v>1</v>
      </c>
      <c r="AP250" s="291">
        <f t="shared" si="126"/>
        <v>1</v>
      </c>
      <c r="AQ250" s="291">
        <f t="shared" si="126"/>
        <v>1</v>
      </c>
      <c r="AR250" s="291">
        <f t="shared" si="126"/>
        <v>1</v>
      </c>
      <c r="AS250" s="291">
        <f t="shared" si="126"/>
        <v>1</v>
      </c>
      <c r="AT250" s="291">
        <f t="shared" si="126"/>
        <v>1</v>
      </c>
      <c r="AU250" s="291">
        <f t="shared" si="126"/>
        <v>1</v>
      </c>
      <c r="AV250" s="291">
        <f t="shared" si="126"/>
        <v>1</v>
      </c>
      <c r="AW250" s="291">
        <f t="shared" si="126"/>
        <v>1</v>
      </c>
      <c r="AX250" s="291">
        <f t="shared" si="126"/>
        <v>1</v>
      </c>
      <c r="AY250" s="291">
        <f t="shared" si="126"/>
        <v>1</v>
      </c>
      <c r="AZ250" s="291">
        <f t="shared" si="126"/>
        <v>1</v>
      </c>
      <c r="BA250" s="291">
        <f t="shared" si="126"/>
        <v>1</v>
      </c>
      <c r="BB250" s="291">
        <f t="shared" si="126"/>
        <v>1</v>
      </c>
      <c r="BC250" s="478">
        <f t="shared" si="126"/>
        <v>1</v>
      </c>
      <c r="BD250" s="291">
        <f t="shared" si="126"/>
        <v>1</v>
      </c>
      <c r="BE250" s="291">
        <f t="shared" si="126"/>
        <v>1</v>
      </c>
      <c r="BF250" s="291">
        <f t="shared" si="126"/>
        <v>1</v>
      </c>
      <c r="BG250" s="291">
        <f t="shared" si="126"/>
        <v>1</v>
      </c>
      <c r="BH250" s="291">
        <f t="shared" si="126"/>
        <v>1</v>
      </c>
      <c r="BI250" s="291">
        <f t="shared" si="126"/>
        <v>1</v>
      </c>
      <c r="BJ250" s="291">
        <f t="shared" si="126"/>
        <v>1</v>
      </c>
      <c r="BK250" s="291">
        <f t="shared" si="126"/>
        <v>1</v>
      </c>
      <c r="BL250" s="291">
        <f t="shared" si="126"/>
        <v>1</v>
      </c>
      <c r="BM250" s="291">
        <f t="shared" si="126"/>
        <v>1</v>
      </c>
      <c r="BN250" s="291">
        <f t="shared" si="126"/>
        <v>1</v>
      </c>
      <c r="BO250" s="291">
        <f t="shared" si="126"/>
        <v>1</v>
      </c>
      <c r="BP250" s="291">
        <f t="shared" si="126"/>
        <v>1</v>
      </c>
      <c r="BQ250" s="291">
        <f t="shared" si="126"/>
        <v>1</v>
      </c>
      <c r="BR250" s="291">
        <f t="shared" si="126"/>
        <v>1</v>
      </c>
      <c r="BS250" s="291">
        <f t="shared" si="126"/>
        <v>1</v>
      </c>
      <c r="BT250" s="291">
        <f t="shared" si="126"/>
        <v>1</v>
      </c>
      <c r="BU250" s="291">
        <f t="shared" si="126"/>
        <v>1</v>
      </c>
      <c r="BV250" s="291">
        <f t="shared" si="126"/>
        <v>1</v>
      </c>
      <c r="BW250" s="291">
        <f t="shared" si="126"/>
        <v>1</v>
      </c>
      <c r="BX250" s="291">
        <f t="shared" si="126"/>
        <v>1</v>
      </c>
      <c r="BY250" s="291">
        <f t="shared" si="126"/>
        <v>1</v>
      </c>
      <c r="BZ250" s="291">
        <f t="shared" si="126"/>
        <v>1</v>
      </c>
      <c r="CA250" s="291">
        <f t="shared" si="126"/>
        <v>1</v>
      </c>
      <c r="CB250" s="291">
        <f t="shared" si="126"/>
        <v>1</v>
      </c>
      <c r="CC250" s="291">
        <f t="shared" si="126"/>
        <v>1</v>
      </c>
      <c r="CD250" s="291">
        <f t="shared" si="126"/>
        <v>1</v>
      </c>
      <c r="CE250" s="291">
        <f t="shared" si="126"/>
        <v>1</v>
      </c>
      <c r="CF250" s="291">
        <f t="shared" si="126"/>
        <v>1</v>
      </c>
      <c r="CG250" s="291">
        <f t="shared" si="126"/>
        <v>1</v>
      </c>
      <c r="CH250" s="291">
        <f t="shared" si="126"/>
        <v>1</v>
      </c>
      <c r="CI250" s="291">
        <f t="shared" si="126"/>
        <v>1</v>
      </c>
      <c r="CJ250" s="291">
        <f t="shared" si="126"/>
        <v>1</v>
      </c>
      <c r="CK250" s="291">
        <f t="shared" si="126"/>
        <v>1</v>
      </c>
      <c r="CL250" s="291">
        <f t="shared" si="126"/>
        <v>1</v>
      </c>
      <c r="CM250" s="291">
        <f t="shared" si="126"/>
        <v>1</v>
      </c>
      <c r="CN250" s="291">
        <f t="shared" si="126"/>
        <v>1</v>
      </c>
      <c r="CO250" s="291">
        <f t="shared" ref="CO250:CV250" si="127">SUM(CO246:CO248)</f>
        <v>1</v>
      </c>
      <c r="CP250" s="291">
        <f t="shared" si="127"/>
        <v>1</v>
      </c>
      <c r="CQ250" s="291">
        <f t="shared" si="127"/>
        <v>1</v>
      </c>
      <c r="CR250" s="291">
        <f t="shared" si="127"/>
        <v>1</v>
      </c>
      <c r="CS250" s="291">
        <f t="shared" si="127"/>
        <v>1</v>
      </c>
      <c r="CT250" s="291">
        <f t="shared" si="127"/>
        <v>1</v>
      </c>
      <c r="CU250" s="291">
        <f t="shared" si="127"/>
        <v>1</v>
      </c>
      <c r="CV250" s="291">
        <f t="shared" si="127"/>
        <v>1</v>
      </c>
    </row>
    <row r="252" spans="1:103" ht="18" thickBot="1" x14ac:dyDescent="0.35">
      <c r="B252" s="75" t="s">
        <v>445</v>
      </c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75"/>
      <c r="CL252" s="75"/>
      <c r="CM252" s="75"/>
      <c r="CN252" s="75"/>
      <c r="CO252" s="75"/>
      <c r="CP252" s="75"/>
      <c r="CQ252" s="75"/>
      <c r="CR252" s="75"/>
      <c r="CS252" s="75"/>
      <c r="CT252" s="75"/>
      <c r="CU252" s="75"/>
      <c r="CV252" s="75"/>
      <c r="CW252" s="75"/>
      <c r="CX252" s="75"/>
    </row>
    <row r="253" spans="1:103" outlineLevel="1" x14ac:dyDescent="0.3">
      <c r="AA253" s="238"/>
      <c r="AB253" s="238"/>
      <c r="AC253" s="238"/>
      <c r="AD253" s="238"/>
      <c r="AE253" s="238"/>
      <c r="AF253" s="238"/>
      <c r="AG253" s="238"/>
    </row>
    <row r="254" spans="1:103" outlineLevel="1" x14ac:dyDescent="0.3">
      <c r="AA254" s="238"/>
      <c r="AB254" s="238"/>
      <c r="AC254" s="238"/>
    </row>
    <row r="255" spans="1:103" outlineLevel="1" x14ac:dyDescent="0.3">
      <c r="B255" s="69" t="s">
        <v>79</v>
      </c>
      <c r="C255" s="69" t="s">
        <v>195</v>
      </c>
      <c r="E255" s="69">
        <v>201401</v>
      </c>
      <c r="F255" s="69">
        <v>201402</v>
      </c>
      <c r="G255" s="69">
        <v>201403</v>
      </c>
      <c r="H255" s="69">
        <v>201404</v>
      </c>
      <c r="I255" s="69">
        <v>201405</v>
      </c>
      <c r="J255" s="69">
        <v>201406</v>
      </c>
      <c r="K255" s="69">
        <v>201407</v>
      </c>
      <c r="L255" s="69">
        <v>201408</v>
      </c>
      <c r="M255" s="69">
        <v>201409</v>
      </c>
      <c r="N255" s="69">
        <v>201410</v>
      </c>
      <c r="O255" s="69">
        <v>201411</v>
      </c>
      <c r="P255" s="69">
        <v>201412</v>
      </c>
      <c r="Q255" s="69">
        <v>201501</v>
      </c>
      <c r="R255" s="69">
        <v>201502</v>
      </c>
      <c r="S255" s="69">
        <v>201503</v>
      </c>
      <c r="T255" s="69">
        <v>201504</v>
      </c>
      <c r="U255" s="69">
        <v>201505</v>
      </c>
      <c r="V255" s="69">
        <v>201506</v>
      </c>
      <c r="W255" s="69">
        <v>201507</v>
      </c>
      <c r="X255" s="69">
        <v>201508</v>
      </c>
      <c r="Y255" s="69">
        <v>201509</v>
      </c>
      <c r="Z255" s="69">
        <v>201510</v>
      </c>
      <c r="AA255" s="69">
        <v>201511</v>
      </c>
      <c r="AB255" s="69">
        <v>201512</v>
      </c>
      <c r="AC255" s="69">
        <v>201601</v>
      </c>
      <c r="AD255" s="69">
        <v>201602</v>
      </c>
      <c r="AE255" s="69">
        <v>201603</v>
      </c>
      <c r="AF255" s="69">
        <v>201604</v>
      </c>
      <c r="AG255" s="69">
        <v>201605</v>
      </c>
      <c r="AH255" s="69">
        <v>201606</v>
      </c>
      <c r="AI255" s="69">
        <v>201607</v>
      </c>
      <c r="AJ255" s="69">
        <v>201608</v>
      </c>
      <c r="AK255" s="69">
        <v>201609</v>
      </c>
      <c r="AL255" s="69">
        <v>201610</v>
      </c>
      <c r="AM255" s="69">
        <v>201611</v>
      </c>
      <c r="AN255" s="69">
        <v>201612</v>
      </c>
      <c r="AO255" s="69">
        <v>201701</v>
      </c>
      <c r="AP255" s="69">
        <v>201702</v>
      </c>
      <c r="AQ255" s="69">
        <v>201703</v>
      </c>
      <c r="AR255" s="69">
        <v>201704</v>
      </c>
      <c r="AS255" s="69">
        <v>201705</v>
      </c>
      <c r="AT255" s="69">
        <v>201706</v>
      </c>
      <c r="AU255" s="69">
        <v>201707</v>
      </c>
      <c r="AV255" s="69">
        <v>201708</v>
      </c>
      <c r="AW255" s="69">
        <v>201709</v>
      </c>
      <c r="AX255" s="69">
        <v>201710</v>
      </c>
      <c r="AY255" s="69">
        <v>201711</v>
      </c>
      <c r="AZ255" s="69">
        <v>201712</v>
      </c>
      <c r="BA255" s="69">
        <v>201801</v>
      </c>
      <c r="BB255" s="69">
        <v>201802</v>
      </c>
      <c r="BC255" s="69">
        <v>201803</v>
      </c>
      <c r="BD255" s="69">
        <v>201804</v>
      </c>
      <c r="BE255" s="69">
        <v>201805</v>
      </c>
      <c r="BF255" s="69">
        <v>201806</v>
      </c>
      <c r="BG255" s="69">
        <v>201807</v>
      </c>
      <c r="BH255" s="69">
        <v>201808</v>
      </c>
      <c r="BI255" s="69">
        <v>201809</v>
      </c>
      <c r="BJ255" s="69">
        <v>201810</v>
      </c>
      <c r="BK255" s="69">
        <v>201811</v>
      </c>
      <c r="BL255" s="69">
        <v>201812</v>
      </c>
      <c r="BM255" s="69">
        <v>201901</v>
      </c>
      <c r="BN255" s="69">
        <v>201902</v>
      </c>
      <c r="BO255" s="69">
        <v>201903</v>
      </c>
      <c r="BP255" s="69">
        <v>201904</v>
      </c>
      <c r="BQ255" s="69">
        <v>201905</v>
      </c>
      <c r="BR255" s="69">
        <v>201906</v>
      </c>
      <c r="BS255" s="69">
        <v>201907</v>
      </c>
      <c r="BT255" s="69">
        <v>201908</v>
      </c>
      <c r="BU255" s="69">
        <v>201909</v>
      </c>
      <c r="BV255" s="69">
        <v>201910</v>
      </c>
      <c r="BW255" s="69">
        <v>201911</v>
      </c>
      <c r="BX255" s="69">
        <v>201912</v>
      </c>
      <c r="BY255" s="69">
        <v>202001</v>
      </c>
      <c r="BZ255" s="69">
        <v>202002</v>
      </c>
      <c r="CA255" s="69">
        <v>202003</v>
      </c>
      <c r="CB255" s="69">
        <v>202004</v>
      </c>
      <c r="CC255" s="69">
        <v>202005</v>
      </c>
      <c r="CD255" s="69">
        <v>202006</v>
      </c>
      <c r="CE255" s="69">
        <v>202007</v>
      </c>
      <c r="CF255" s="69">
        <v>202008</v>
      </c>
      <c r="CG255" s="69">
        <v>202009</v>
      </c>
      <c r="CH255" s="69">
        <v>202010</v>
      </c>
      <c r="CI255" s="69">
        <v>202011</v>
      </c>
      <c r="CJ255" s="69">
        <v>202012</v>
      </c>
      <c r="CK255" s="69">
        <v>202101</v>
      </c>
      <c r="CL255" s="69">
        <v>202102</v>
      </c>
      <c r="CM255" s="69">
        <v>202103</v>
      </c>
      <c r="CN255" s="69">
        <v>202104</v>
      </c>
      <c r="CO255" s="69">
        <v>202105</v>
      </c>
      <c r="CP255" s="69">
        <v>202106</v>
      </c>
      <c r="CQ255" s="69">
        <v>202107</v>
      </c>
      <c r="CR255" s="69">
        <v>202108</v>
      </c>
      <c r="CS255" s="69">
        <v>202109</v>
      </c>
      <c r="CT255" s="69">
        <v>202110</v>
      </c>
      <c r="CU255" s="69">
        <v>202111</v>
      </c>
      <c r="CV255" s="69">
        <v>202112</v>
      </c>
    </row>
    <row r="256" spans="1:103" outlineLevel="1" x14ac:dyDescent="0.3">
      <c r="A256" s="290"/>
      <c r="B256" s="154">
        <v>1</v>
      </c>
      <c r="C256" s="242" t="s">
        <v>170</v>
      </c>
      <c r="D256" s="143" t="s">
        <v>443</v>
      </c>
      <c r="E256" s="242">
        <f t="shared" ref="E256:BP259" si="128">E290+E324+E358</f>
        <v>960</v>
      </c>
      <c r="F256" s="242">
        <f t="shared" si="128"/>
        <v>960</v>
      </c>
      <c r="G256" s="242">
        <f t="shared" si="128"/>
        <v>960</v>
      </c>
      <c r="H256" s="242">
        <f t="shared" si="128"/>
        <v>960</v>
      </c>
      <c r="I256" s="242">
        <f t="shared" si="128"/>
        <v>960</v>
      </c>
      <c r="J256" s="242">
        <f t="shared" si="128"/>
        <v>960</v>
      </c>
      <c r="K256" s="242">
        <f t="shared" si="128"/>
        <v>960</v>
      </c>
      <c r="L256" s="242">
        <f t="shared" si="128"/>
        <v>960</v>
      </c>
      <c r="M256" s="242">
        <f t="shared" si="128"/>
        <v>960</v>
      </c>
      <c r="N256" s="242">
        <f t="shared" si="128"/>
        <v>960</v>
      </c>
      <c r="O256" s="242">
        <f t="shared" si="128"/>
        <v>960</v>
      </c>
      <c r="P256" s="242">
        <f t="shared" si="128"/>
        <v>960</v>
      </c>
      <c r="Q256" s="242">
        <f t="shared" si="128"/>
        <v>960</v>
      </c>
      <c r="R256" s="242">
        <f t="shared" si="128"/>
        <v>960</v>
      </c>
      <c r="S256" s="242">
        <f t="shared" si="128"/>
        <v>960</v>
      </c>
      <c r="T256" s="242">
        <f t="shared" si="128"/>
        <v>960</v>
      </c>
      <c r="U256" s="242">
        <f t="shared" si="128"/>
        <v>960</v>
      </c>
      <c r="V256" s="242">
        <f t="shared" si="128"/>
        <v>960</v>
      </c>
      <c r="W256" s="242">
        <f t="shared" si="128"/>
        <v>960</v>
      </c>
      <c r="X256" s="242">
        <f t="shared" si="128"/>
        <v>960</v>
      </c>
      <c r="Y256" s="242">
        <f t="shared" si="128"/>
        <v>960</v>
      </c>
      <c r="Z256" s="242">
        <f t="shared" si="128"/>
        <v>960</v>
      </c>
      <c r="AA256" s="242">
        <f t="shared" si="128"/>
        <v>960</v>
      </c>
      <c r="AB256" s="242">
        <f t="shared" si="128"/>
        <v>960</v>
      </c>
      <c r="AC256" s="242">
        <f t="shared" si="128"/>
        <v>960</v>
      </c>
      <c r="AD256" s="242">
        <f t="shared" si="128"/>
        <v>960</v>
      </c>
      <c r="AE256" s="242">
        <f t="shared" si="128"/>
        <v>960</v>
      </c>
      <c r="AF256" s="242">
        <f t="shared" si="128"/>
        <v>960</v>
      </c>
      <c r="AG256" s="242">
        <f t="shared" si="128"/>
        <v>960</v>
      </c>
      <c r="AH256" s="242">
        <f t="shared" si="128"/>
        <v>960</v>
      </c>
      <c r="AI256" s="242">
        <f t="shared" si="128"/>
        <v>960</v>
      </c>
      <c r="AJ256" s="242">
        <f t="shared" si="128"/>
        <v>960</v>
      </c>
      <c r="AK256" s="242">
        <f t="shared" si="128"/>
        <v>960</v>
      </c>
      <c r="AL256" s="242">
        <f t="shared" si="128"/>
        <v>960</v>
      </c>
      <c r="AM256" s="242">
        <f t="shared" si="128"/>
        <v>960</v>
      </c>
      <c r="AN256" s="242">
        <f t="shared" si="128"/>
        <v>960</v>
      </c>
      <c r="AO256" s="242">
        <f t="shared" si="128"/>
        <v>960</v>
      </c>
      <c r="AP256" s="242">
        <f t="shared" si="128"/>
        <v>960</v>
      </c>
      <c r="AQ256" s="242">
        <f t="shared" si="128"/>
        <v>960</v>
      </c>
      <c r="AR256" s="242">
        <f t="shared" si="128"/>
        <v>960</v>
      </c>
      <c r="AS256" s="242">
        <f t="shared" si="128"/>
        <v>960</v>
      </c>
      <c r="AT256" s="242">
        <f t="shared" si="128"/>
        <v>960</v>
      </c>
      <c r="AU256" s="242">
        <f t="shared" si="128"/>
        <v>960</v>
      </c>
      <c r="AV256" s="242">
        <f t="shared" si="128"/>
        <v>960</v>
      </c>
      <c r="AW256" s="242">
        <f t="shared" si="128"/>
        <v>960</v>
      </c>
      <c r="AX256" s="242">
        <f t="shared" si="128"/>
        <v>960</v>
      </c>
      <c r="AY256" s="242">
        <f t="shared" si="128"/>
        <v>960</v>
      </c>
      <c r="AZ256" s="242">
        <f t="shared" si="128"/>
        <v>960</v>
      </c>
      <c r="BA256" s="242">
        <f t="shared" si="128"/>
        <v>960</v>
      </c>
      <c r="BB256" s="242">
        <f t="shared" si="128"/>
        <v>960</v>
      </c>
      <c r="BC256" s="242">
        <f t="shared" si="128"/>
        <v>960</v>
      </c>
      <c r="BD256" s="242">
        <f t="shared" si="128"/>
        <v>960</v>
      </c>
      <c r="BE256" s="242">
        <f t="shared" si="128"/>
        <v>960</v>
      </c>
      <c r="BF256" s="242">
        <f t="shared" si="128"/>
        <v>960</v>
      </c>
      <c r="BG256" s="242">
        <f t="shared" si="128"/>
        <v>960</v>
      </c>
      <c r="BH256" s="242">
        <f t="shared" si="128"/>
        <v>960</v>
      </c>
      <c r="BI256" s="242">
        <f t="shared" si="128"/>
        <v>960</v>
      </c>
      <c r="BJ256" s="242">
        <f t="shared" si="128"/>
        <v>960</v>
      </c>
      <c r="BK256" s="242">
        <f t="shared" si="128"/>
        <v>960</v>
      </c>
      <c r="BL256" s="242">
        <f t="shared" si="128"/>
        <v>960</v>
      </c>
      <c r="BM256" s="242">
        <f t="shared" si="128"/>
        <v>960</v>
      </c>
      <c r="BN256" s="242">
        <f t="shared" si="128"/>
        <v>960</v>
      </c>
      <c r="BO256" s="242">
        <f t="shared" si="128"/>
        <v>960</v>
      </c>
      <c r="BP256" s="242">
        <f t="shared" si="128"/>
        <v>960</v>
      </c>
      <c r="BQ256" s="242">
        <f t="shared" ref="BQ256:CV263" si="129">BQ290+BQ324+BQ358</f>
        <v>960</v>
      </c>
      <c r="BR256" s="242">
        <f t="shared" si="129"/>
        <v>960</v>
      </c>
      <c r="BS256" s="242">
        <f t="shared" si="129"/>
        <v>960</v>
      </c>
      <c r="BT256" s="242">
        <f t="shared" si="129"/>
        <v>960</v>
      </c>
      <c r="BU256" s="242">
        <f t="shared" si="129"/>
        <v>960</v>
      </c>
      <c r="BV256" s="242">
        <f t="shared" si="129"/>
        <v>960</v>
      </c>
      <c r="BW256" s="242">
        <f t="shared" si="129"/>
        <v>960</v>
      </c>
      <c r="BX256" s="242">
        <f t="shared" si="129"/>
        <v>960</v>
      </c>
      <c r="BY256" s="242">
        <f t="shared" si="129"/>
        <v>960</v>
      </c>
      <c r="BZ256" s="242">
        <f t="shared" si="129"/>
        <v>960</v>
      </c>
      <c r="CA256" s="242">
        <f t="shared" si="129"/>
        <v>960</v>
      </c>
      <c r="CB256" s="242">
        <f t="shared" si="129"/>
        <v>960</v>
      </c>
      <c r="CC256" s="242">
        <f t="shared" si="129"/>
        <v>960</v>
      </c>
      <c r="CD256" s="242">
        <f t="shared" si="129"/>
        <v>960</v>
      </c>
      <c r="CE256" s="242">
        <f t="shared" si="129"/>
        <v>960</v>
      </c>
      <c r="CF256" s="242">
        <f t="shared" si="129"/>
        <v>960</v>
      </c>
      <c r="CG256" s="242">
        <f t="shared" si="129"/>
        <v>960</v>
      </c>
      <c r="CH256" s="242">
        <f t="shared" si="129"/>
        <v>960</v>
      </c>
      <c r="CI256" s="242">
        <f t="shared" si="129"/>
        <v>960</v>
      </c>
      <c r="CJ256" s="242">
        <f t="shared" si="129"/>
        <v>960</v>
      </c>
      <c r="CK256" s="242">
        <f t="shared" si="129"/>
        <v>960</v>
      </c>
      <c r="CL256" s="242">
        <f t="shared" si="129"/>
        <v>960</v>
      </c>
      <c r="CM256" s="242">
        <f t="shared" si="129"/>
        <v>960</v>
      </c>
      <c r="CN256" s="242">
        <f t="shared" si="129"/>
        <v>960</v>
      </c>
      <c r="CO256" s="242">
        <f t="shared" si="129"/>
        <v>960</v>
      </c>
      <c r="CP256" s="242">
        <f t="shared" si="129"/>
        <v>960</v>
      </c>
      <c r="CQ256" s="242">
        <f t="shared" si="129"/>
        <v>960</v>
      </c>
      <c r="CR256" s="242">
        <f t="shared" si="129"/>
        <v>960</v>
      </c>
      <c r="CS256" s="242">
        <f t="shared" si="129"/>
        <v>960</v>
      </c>
      <c r="CT256" s="242">
        <f t="shared" si="129"/>
        <v>960</v>
      </c>
      <c r="CU256" s="242">
        <f t="shared" si="129"/>
        <v>960</v>
      </c>
      <c r="CV256" s="242">
        <f t="shared" si="129"/>
        <v>960</v>
      </c>
    </row>
    <row r="257" spans="1:100" outlineLevel="1" x14ac:dyDescent="0.3">
      <c r="A257" s="290"/>
      <c r="B257" s="154">
        <v>2</v>
      </c>
      <c r="C257" s="242" t="s">
        <v>171</v>
      </c>
      <c r="D257" s="143" t="s">
        <v>443</v>
      </c>
      <c r="E257" s="242">
        <f t="shared" si="128"/>
        <v>960</v>
      </c>
      <c r="F257" s="242">
        <f t="shared" si="128"/>
        <v>960</v>
      </c>
      <c r="G257" s="242">
        <f t="shared" si="128"/>
        <v>960</v>
      </c>
      <c r="H257" s="242">
        <f t="shared" si="128"/>
        <v>960</v>
      </c>
      <c r="I257" s="242">
        <f t="shared" si="128"/>
        <v>960</v>
      </c>
      <c r="J257" s="242">
        <f t="shared" si="128"/>
        <v>960</v>
      </c>
      <c r="K257" s="242">
        <f t="shared" si="128"/>
        <v>960</v>
      </c>
      <c r="L257" s="242">
        <f t="shared" si="128"/>
        <v>960</v>
      </c>
      <c r="M257" s="242">
        <f t="shared" si="128"/>
        <v>960</v>
      </c>
      <c r="N257" s="242">
        <f t="shared" si="128"/>
        <v>960</v>
      </c>
      <c r="O257" s="242">
        <f t="shared" si="128"/>
        <v>960</v>
      </c>
      <c r="P257" s="242">
        <f t="shared" si="128"/>
        <v>960</v>
      </c>
      <c r="Q257" s="242">
        <f t="shared" si="128"/>
        <v>960</v>
      </c>
      <c r="R257" s="242">
        <f t="shared" si="128"/>
        <v>960</v>
      </c>
      <c r="S257" s="242">
        <f t="shared" si="128"/>
        <v>960</v>
      </c>
      <c r="T257" s="242">
        <f t="shared" si="128"/>
        <v>960</v>
      </c>
      <c r="U257" s="242">
        <f t="shared" si="128"/>
        <v>960</v>
      </c>
      <c r="V257" s="242">
        <f t="shared" si="128"/>
        <v>960</v>
      </c>
      <c r="W257" s="242">
        <f t="shared" si="128"/>
        <v>960</v>
      </c>
      <c r="X257" s="242">
        <f t="shared" si="128"/>
        <v>960</v>
      </c>
      <c r="Y257" s="242">
        <f t="shared" si="128"/>
        <v>960</v>
      </c>
      <c r="Z257" s="242">
        <f t="shared" si="128"/>
        <v>960</v>
      </c>
      <c r="AA257" s="242">
        <f t="shared" si="128"/>
        <v>960</v>
      </c>
      <c r="AB257" s="242">
        <f t="shared" si="128"/>
        <v>960</v>
      </c>
      <c r="AC257" s="242">
        <f t="shared" si="128"/>
        <v>960</v>
      </c>
      <c r="AD257" s="242">
        <f t="shared" si="128"/>
        <v>960</v>
      </c>
      <c r="AE257" s="242">
        <f t="shared" si="128"/>
        <v>960</v>
      </c>
      <c r="AF257" s="242">
        <f t="shared" si="128"/>
        <v>960</v>
      </c>
      <c r="AG257" s="242">
        <f t="shared" si="128"/>
        <v>960</v>
      </c>
      <c r="AH257" s="242">
        <f t="shared" si="128"/>
        <v>960</v>
      </c>
      <c r="AI257" s="242">
        <f t="shared" si="128"/>
        <v>960</v>
      </c>
      <c r="AJ257" s="242">
        <f t="shared" si="128"/>
        <v>960</v>
      </c>
      <c r="AK257" s="242">
        <f t="shared" si="128"/>
        <v>960</v>
      </c>
      <c r="AL257" s="242">
        <f t="shared" si="128"/>
        <v>960</v>
      </c>
      <c r="AM257" s="242">
        <f t="shared" si="128"/>
        <v>960</v>
      </c>
      <c r="AN257" s="242">
        <f t="shared" si="128"/>
        <v>960</v>
      </c>
      <c r="AO257" s="242">
        <f t="shared" si="128"/>
        <v>960</v>
      </c>
      <c r="AP257" s="242">
        <f t="shared" si="128"/>
        <v>960</v>
      </c>
      <c r="AQ257" s="242">
        <f t="shared" si="128"/>
        <v>960</v>
      </c>
      <c r="AR257" s="242">
        <f t="shared" si="128"/>
        <v>960</v>
      </c>
      <c r="AS257" s="242">
        <f t="shared" si="128"/>
        <v>960</v>
      </c>
      <c r="AT257" s="242">
        <f t="shared" si="128"/>
        <v>960</v>
      </c>
      <c r="AU257" s="242">
        <f t="shared" si="128"/>
        <v>960</v>
      </c>
      <c r="AV257" s="242">
        <f t="shared" si="128"/>
        <v>960</v>
      </c>
      <c r="AW257" s="242">
        <f t="shared" si="128"/>
        <v>960</v>
      </c>
      <c r="AX257" s="242">
        <f t="shared" si="128"/>
        <v>960</v>
      </c>
      <c r="AY257" s="242">
        <f t="shared" si="128"/>
        <v>960</v>
      </c>
      <c r="AZ257" s="242">
        <f t="shared" si="128"/>
        <v>960</v>
      </c>
      <c r="BA257" s="242">
        <f t="shared" si="128"/>
        <v>960</v>
      </c>
      <c r="BB257" s="242">
        <f t="shared" si="128"/>
        <v>960</v>
      </c>
      <c r="BC257" s="242">
        <f t="shared" si="128"/>
        <v>960</v>
      </c>
      <c r="BD257" s="242">
        <f t="shared" si="128"/>
        <v>960</v>
      </c>
      <c r="BE257" s="242">
        <f t="shared" si="128"/>
        <v>960</v>
      </c>
      <c r="BF257" s="242">
        <f t="shared" si="128"/>
        <v>960</v>
      </c>
      <c r="BG257" s="242">
        <f t="shared" si="128"/>
        <v>960</v>
      </c>
      <c r="BH257" s="242">
        <f t="shared" si="128"/>
        <v>960</v>
      </c>
      <c r="BI257" s="242">
        <f t="shared" si="128"/>
        <v>960</v>
      </c>
      <c r="BJ257" s="242">
        <f t="shared" si="128"/>
        <v>960</v>
      </c>
      <c r="BK257" s="242">
        <f t="shared" si="128"/>
        <v>960</v>
      </c>
      <c r="BL257" s="242">
        <f t="shared" si="128"/>
        <v>960</v>
      </c>
      <c r="BM257" s="242">
        <f t="shared" si="128"/>
        <v>960</v>
      </c>
      <c r="BN257" s="242">
        <f t="shared" si="128"/>
        <v>960</v>
      </c>
      <c r="BO257" s="242">
        <f t="shared" si="128"/>
        <v>960</v>
      </c>
      <c r="BP257" s="242">
        <f t="shared" si="128"/>
        <v>960</v>
      </c>
      <c r="BQ257" s="242">
        <f t="shared" si="129"/>
        <v>960</v>
      </c>
      <c r="BR257" s="242">
        <f t="shared" si="129"/>
        <v>960</v>
      </c>
      <c r="BS257" s="242">
        <f t="shared" si="129"/>
        <v>960</v>
      </c>
      <c r="BT257" s="242">
        <f t="shared" si="129"/>
        <v>960</v>
      </c>
      <c r="BU257" s="242">
        <f t="shared" si="129"/>
        <v>960</v>
      </c>
      <c r="BV257" s="242">
        <f t="shared" si="129"/>
        <v>960</v>
      </c>
      <c r="BW257" s="242">
        <f t="shared" si="129"/>
        <v>960</v>
      </c>
      <c r="BX257" s="242">
        <f t="shared" si="129"/>
        <v>960</v>
      </c>
      <c r="BY257" s="242">
        <f t="shared" si="129"/>
        <v>960</v>
      </c>
      <c r="BZ257" s="242">
        <f t="shared" si="129"/>
        <v>960</v>
      </c>
      <c r="CA257" s="242">
        <f t="shared" si="129"/>
        <v>960</v>
      </c>
      <c r="CB257" s="242">
        <f t="shared" si="129"/>
        <v>960</v>
      </c>
      <c r="CC257" s="242">
        <f t="shared" si="129"/>
        <v>960</v>
      </c>
      <c r="CD257" s="242">
        <f t="shared" si="129"/>
        <v>960</v>
      </c>
      <c r="CE257" s="242">
        <f t="shared" si="129"/>
        <v>960</v>
      </c>
      <c r="CF257" s="242">
        <f t="shared" si="129"/>
        <v>960</v>
      </c>
      <c r="CG257" s="242">
        <f t="shared" si="129"/>
        <v>960</v>
      </c>
      <c r="CH257" s="242">
        <f t="shared" si="129"/>
        <v>960</v>
      </c>
      <c r="CI257" s="242">
        <f t="shared" si="129"/>
        <v>960</v>
      </c>
      <c r="CJ257" s="242">
        <f t="shared" si="129"/>
        <v>960</v>
      </c>
      <c r="CK257" s="242">
        <f t="shared" si="129"/>
        <v>960</v>
      </c>
      <c r="CL257" s="242">
        <f t="shared" si="129"/>
        <v>960</v>
      </c>
      <c r="CM257" s="242">
        <f t="shared" si="129"/>
        <v>960</v>
      </c>
      <c r="CN257" s="242">
        <f t="shared" si="129"/>
        <v>960</v>
      </c>
      <c r="CO257" s="242">
        <f t="shared" si="129"/>
        <v>960</v>
      </c>
      <c r="CP257" s="242">
        <f t="shared" si="129"/>
        <v>960</v>
      </c>
      <c r="CQ257" s="242">
        <f t="shared" si="129"/>
        <v>960</v>
      </c>
      <c r="CR257" s="242">
        <f t="shared" si="129"/>
        <v>960</v>
      </c>
      <c r="CS257" s="242">
        <f t="shared" si="129"/>
        <v>960</v>
      </c>
      <c r="CT257" s="242">
        <f t="shared" si="129"/>
        <v>960</v>
      </c>
      <c r="CU257" s="242">
        <f t="shared" si="129"/>
        <v>960</v>
      </c>
      <c r="CV257" s="242">
        <f t="shared" si="129"/>
        <v>960</v>
      </c>
    </row>
    <row r="258" spans="1:100" outlineLevel="1" x14ac:dyDescent="0.3">
      <c r="A258" s="290"/>
      <c r="B258" s="154">
        <v>3</v>
      </c>
      <c r="C258" s="242" t="s">
        <v>172</v>
      </c>
      <c r="D258" s="143" t="s">
        <v>443</v>
      </c>
      <c r="E258" s="242">
        <f t="shared" si="128"/>
        <v>960</v>
      </c>
      <c r="F258" s="242">
        <f t="shared" si="128"/>
        <v>960</v>
      </c>
      <c r="G258" s="242">
        <f t="shared" si="128"/>
        <v>960</v>
      </c>
      <c r="H258" s="242">
        <f t="shared" si="128"/>
        <v>960</v>
      </c>
      <c r="I258" s="242">
        <f t="shared" si="128"/>
        <v>960</v>
      </c>
      <c r="J258" s="242">
        <f t="shared" si="128"/>
        <v>960</v>
      </c>
      <c r="K258" s="242">
        <f t="shared" si="128"/>
        <v>960</v>
      </c>
      <c r="L258" s="242">
        <f t="shared" si="128"/>
        <v>960</v>
      </c>
      <c r="M258" s="242">
        <f t="shared" si="128"/>
        <v>960</v>
      </c>
      <c r="N258" s="242">
        <f t="shared" si="128"/>
        <v>960</v>
      </c>
      <c r="O258" s="242">
        <f t="shared" si="128"/>
        <v>960</v>
      </c>
      <c r="P258" s="242">
        <f t="shared" si="128"/>
        <v>960</v>
      </c>
      <c r="Q258" s="242">
        <f t="shared" si="128"/>
        <v>960</v>
      </c>
      <c r="R258" s="242">
        <f t="shared" si="128"/>
        <v>960</v>
      </c>
      <c r="S258" s="242">
        <f t="shared" si="128"/>
        <v>960</v>
      </c>
      <c r="T258" s="242">
        <f t="shared" si="128"/>
        <v>960</v>
      </c>
      <c r="U258" s="242">
        <f t="shared" si="128"/>
        <v>960</v>
      </c>
      <c r="V258" s="242">
        <f t="shared" si="128"/>
        <v>960</v>
      </c>
      <c r="W258" s="242">
        <f t="shared" si="128"/>
        <v>960</v>
      </c>
      <c r="X258" s="242">
        <f t="shared" si="128"/>
        <v>960</v>
      </c>
      <c r="Y258" s="242">
        <f t="shared" si="128"/>
        <v>960</v>
      </c>
      <c r="Z258" s="242">
        <f t="shared" si="128"/>
        <v>960</v>
      </c>
      <c r="AA258" s="242">
        <f t="shared" si="128"/>
        <v>960</v>
      </c>
      <c r="AB258" s="242">
        <f t="shared" si="128"/>
        <v>960</v>
      </c>
      <c r="AC258" s="242">
        <f t="shared" si="128"/>
        <v>960</v>
      </c>
      <c r="AD258" s="242">
        <f t="shared" si="128"/>
        <v>960</v>
      </c>
      <c r="AE258" s="242">
        <f t="shared" si="128"/>
        <v>960</v>
      </c>
      <c r="AF258" s="242">
        <f t="shared" si="128"/>
        <v>960</v>
      </c>
      <c r="AG258" s="242">
        <f t="shared" si="128"/>
        <v>960</v>
      </c>
      <c r="AH258" s="242">
        <f t="shared" si="128"/>
        <v>960</v>
      </c>
      <c r="AI258" s="242">
        <f t="shared" si="128"/>
        <v>960</v>
      </c>
      <c r="AJ258" s="242">
        <f t="shared" si="128"/>
        <v>960</v>
      </c>
      <c r="AK258" s="242">
        <f t="shared" si="128"/>
        <v>960</v>
      </c>
      <c r="AL258" s="242">
        <f t="shared" si="128"/>
        <v>960</v>
      </c>
      <c r="AM258" s="242">
        <f t="shared" si="128"/>
        <v>960</v>
      </c>
      <c r="AN258" s="242">
        <f t="shared" si="128"/>
        <v>960</v>
      </c>
      <c r="AO258" s="242">
        <f t="shared" si="128"/>
        <v>960</v>
      </c>
      <c r="AP258" s="242">
        <f t="shared" si="128"/>
        <v>960</v>
      </c>
      <c r="AQ258" s="242">
        <f t="shared" si="128"/>
        <v>960</v>
      </c>
      <c r="AR258" s="242">
        <f t="shared" si="128"/>
        <v>960</v>
      </c>
      <c r="AS258" s="242">
        <f t="shared" si="128"/>
        <v>960</v>
      </c>
      <c r="AT258" s="242">
        <f t="shared" si="128"/>
        <v>960</v>
      </c>
      <c r="AU258" s="242">
        <f t="shared" si="128"/>
        <v>960</v>
      </c>
      <c r="AV258" s="242">
        <f t="shared" si="128"/>
        <v>960</v>
      </c>
      <c r="AW258" s="242">
        <f t="shared" si="128"/>
        <v>960</v>
      </c>
      <c r="AX258" s="242">
        <f t="shared" si="128"/>
        <v>960</v>
      </c>
      <c r="AY258" s="242">
        <f t="shared" si="128"/>
        <v>960</v>
      </c>
      <c r="AZ258" s="242">
        <f t="shared" si="128"/>
        <v>960</v>
      </c>
      <c r="BA258" s="242">
        <f t="shared" si="128"/>
        <v>960</v>
      </c>
      <c r="BB258" s="242">
        <f t="shared" si="128"/>
        <v>960</v>
      </c>
      <c r="BC258" s="242">
        <f t="shared" si="128"/>
        <v>960</v>
      </c>
      <c r="BD258" s="242">
        <f t="shared" si="128"/>
        <v>960</v>
      </c>
      <c r="BE258" s="242">
        <f t="shared" si="128"/>
        <v>960</v>
      </c>
      <c r="BF258" s="242">
        <f t="shared" si="128"/>
        <v>960</v>
      </c>
      <c r="BG258" s="242">
        <f t="shared" si="128"/>
        <v>960</v>
      </c>
      <c r="BH258" s="242">
        <f t="shared" si="128"/>
        <v>960</v>
      </c>
      <c r="BI258" s="242">
        <f t="shared" si="128"/>
        <v>960</v>
      </c>
      <c r="BJ258" s="242">
        <f t="shared" si="128"/>
        <v>960</v>
      </c>
      <c r="BK258" s="242">
        <f t="shared" si="128"/>
        <v>960</v>
      </c>
      <c r="BL258" s="242">
        <f t="shared" si="128"/>
        <v>960</v>
      </c>
      <c r="BM258" s="242">
        <f t="shared" si="128"/>
        <v>960</v>
      </c>
      <c r="BN258" s="242">
        <f t="shared" si="128"/>
        <v>960</v>
      </c>
      <c r="BO258" s="242">
        <f t="shared" si="128"/>
        <v>960</v>
      </c>
      <c r="BP258" s="242">
        <f t="shared" si="128"/>
        <v>960</v>
      </c>
      <c r="BQ258" s="242">
        <f t="shared" si="129"/>
        <v>960</v>
      </c>
      <c r="BR258" s="242">
        <f t="shared" si="129"/>
        <v>960</v>
      </c>
      <c r="BS258" s="242">
        <f t="shared" si="129"/>
        <v>960</v>
      </c>
      <c r="BT258" s="242">
        <f t="shared" si="129"/>
        <v>960</v>
      </c>
      <c r="BU258" s="242">
        <f t="shared" si="129"/>
        <v>960</v>
      </c>
      <c r="BV258" s="242">
        <f t="shared" si="129"/>
        <v>960</v>
      </c>
      <c r="BW258" s="242">
        <f t="shared" si="129"/>
        <v>960</v>
      </c>
      <c r="BX258" s="242">
        <f t="shared" si="129"/>
        <v>960</v>
      </c>
      <c r="BY258" s="242">
        <f t="shared" si="129"/>
        <v>960</v>
      </c>
      <c r="BZ258" s="242">
        <f t="shared" si="129"/>
        <v>960</v>
      </c>
      <c r="CA258" s="242">
        <f t="shared" si="129"/>
        <v>960</v>
      </c>
      <c r="CB258" s="242">
        <f t="shared" si="129"/>
        <v>960</v>
      </c>
      <c r="CC258" s="242">
        <f t="shared" si="129"/>
        <v>960</v>
      </c>
      <c r="CD258" s="242">
        <f t="shared" si="129"/>
        <v>960</v>
      </c>
      <c r="CE258" s="242">
        <f t="shared" si="129"/>
        <v>960</v>
      </c>
      <c r="CF258" s="242">
        <f t="shared" si="129"/>
        <v>960</v>
      </c>
      <c r="CG258" s="242">
        <f t="shared" si="129"/>
        <v>960</v>
      </c>
      <c r="CH258" s="242">
        <f t="shared" si="129"/>
        <v>960</v>
      </c>
      <c r="CI258" s="242">
        <f t="shared" si="129"/>
        <v>960</v>
      </c>
      <c r="CJ258" s="242">
        <f t="shared" si="129"/>
        <v>960</v>
      </c>
      <c r="CK258" s="242">
        <f t="shared" si="129"/>
        <v>960</v>
      </c>
      <c r="CL258" s="242">
        <f t="shared" si="129"/>
        <v>960</v>
      </c>
      <c r="CM258" s="242">
        <f t="shared" si="129"/>
        <v>960</v>
      </c>
      <c r="CN258" s="242">
        <f t="shared" si="129"/>
        <v>960</v>
      </c>
      <c r="CO258" s="242">
        <f t="shared" si="129"/>
        <v>960</v>
      </c>
      <c r="CP258" s="242">
        <f t="shared" si="129"/>
        <v>960</v>
      </c>
      <c r="CQ258" s="242">
        <f t="shared" si="129"/>
        <v>960</v>
      </c>
      <c r="CR258" s="242">
        <f t="shared" si="129"/>
        <v>960</v>
      </c>
      <c r="CS258" s="242">
        <f t="shared" si="129"/>
        <v>960</v>
      </c>
      <c r="CT258" s="242">
        <f t="shared" si="129"/>
        <v>960</v>
      </c>
      <c r="CU258" s="242">
        <f t="shared" si="129"/>
        <v>960</v>
      </c>
      <c r="CV258" s="242">
        <f t="shared" si="129"/>
        <v>960</v>
      </c>
    </row>
    <row r="259" spans="1:100" outlineLevel="1" x14ac:dyDescent="0.3">
      <c r="A259" s="290"/>
      <c r="B259" s="154">
        <v>4</v>
      </c>
      <c r="C259" s="242" t="s">
        <v>173</v>
      </c>
      <c r="D259" s="143" t="s">
        <v>443</v>
      </c>
      <c r="E259" s="242">
        <f t="shared" si="128"/>
        <v>960</v>
      </c>
      <c r="F259" s="242">
        <f t="shared" si="128"/>
        <v>960</v>
      </c>
      <c r="G259" s="242">
        <f t="shared" si="128"/>
        <v>960</v>
      </c>
      <c r="H259" s="242">
        <f t="shared" si="128"/>
        <v>960</v>
      </c>
      <c r="I259" s="242">
        <f t="shared" si="128"/>
        <v>960</v>
      </c>
      <c r="J259" s="242">
        <f t="shared" si="128"/>
        <v>960</v>
      </c>
      <c r="K259" s="242">
        <f t="shared" si="128"/>
        <v>960</v>
      </c>
      <c r="L259" s="242">
        <f t="shared" si="128"/>
        <v>960</v>
      </c>
      <c r="M259" s="242">
        <f t="shared" si="128"/>
        <v>960</v>
      </c>
      <c r="N259" s="242">
        <f t="shared" si="128"/>
        <v>960</v>
      </c>
      <c r="O259" s="242">
        <f t="shared" si="128"/>
        <v>960</v>
      </c>
      <c r="P259" s="242">
        <f t="shared" si="128"/>
        <v>960</v>
      </c>
      <c r="Q259" s="242">
        <f t="shared" si="128"/>
        <v>960</v>
      </c>
      <c r="R259" s="242">
        <f t="shared" si="128"/>
        <v>960</v>
      </c>
      <c r="S259" s="242">
        <f t="shared" si="128"/>
        <v>960</v>
      </c>
      <c r="T259" s="242">
        <f t="shared" si="128"/>
        <v>960</v>
      </c>
      <c r="U259" s="242">
        <f t="shared" si="128"/>
        <v>960</v>
      </c>
      <c r="V259" s="242">
        <f t="shared" si="128"/>
        <v>960</v>
      </c>
      <c r="W259" s="242">
        <f t="shared" si="128"/>
        <v>960</v>
      </c>
      <c r="X259" s="242">
        <f t="shared" si="128"/>
        <v>960</v>
      </c>
      <c r="Y259" s="242">
        <f t="shared" si="128"/>
        <v>960</v>
      </c>
      <c r="Z259" s="242">
        <f t="shared" si="128"/>
        <v>960</v>
      </c>
      <c r="AA259" s="242">
        <f t="shared" si="128"/>
        <v>960</v>
      </c>
      <c r="AB259" s="242">
        <f t="shared" si="128"/>
        <v>960</v>
      </c>
      <c r="AC259" s="242">
        <f t="shared" si="128"/>
        <v>960</v>
      </c>
      <c r="AD259" s="242">
        <f t="shared" si="128"/>
        <v>960</v>
      </c>
      <c r="AE259" s="242">
        <f t="shared" si="128"/>
        <v>960</v>
      </c>
      <c r="AF259" s="242">
        <f t="shared" si="128"/>
        <v>960</v>
      </c>
      <c r="AG259" s="242">
        <f t="shared" si="128"/>
        <v>960</v>
      </c>
      <c r="AH259" s="242">
        <f t="shared" si="128"/>
        <v>960</v>
      </c>
      <c r="AI259" s="242">
        <f t="shared" si="128"/>
        <v>960</v>
      </c>
      <c r="AJ259" s="242">
        <f t="shared" si="128"/>
        <v>960</v>
      </c>
      <c r="AK259" s="242">
        <f t="shared" si="128"/>
        <v>960</v>
      </c>
      <c r="AL259" s="242">
        <f t="shared" si="128"/>
        <v>960</v>
      </c>
      <c r="AM259" s="242">
        <f t="shared" si="128"/>
        <v>960</v>
      </c>
      <c r="AN259" s="242">
        <f t="shared" si="128"/>
        <v>960</v>
      </c>
      <c r="AO259" s="242">
        <f t="shared" si="128"/>
        <v>960</v>
      </c>
      <c r="AP259" s="242">
        <f t="shared" si="128"/>
        <v>960</v>
      </c>
      <c r="AQ259" s="242">
        <f t="shared" si="128"/>
        <v>960</v>
      </c>
      <c r="AR259" s="242">
        <f t="shared" si="128"/>
        <v>960</v>
      </c>
      <c r="AS259" s="242">
        <f t="shared" si="128"/>
        <v>960</v>
      </c>
      <c r="AT259" s="242">
        <f t="shared" si="128"/>
        <v>960</v>
      </c>
      <c r="AU259" s="242">
        <f t="shared" si="128"/>
        <v>960</v>
      </c>
      <c r="AV259" s="242">
        <f t="shared" si="128"/>
        <v>960</v>
      </c>
      <c r="AW259" s="242">
        <f t="shared" si="128"/>
        <v>960</v>
      </c>
      <c r="AX259" s="242">
        <f t="shared" si="128"/>
        <v>960</v>
      </c>
      <c r="AY259" s="242">
        <f t="shared" si="128"/>
        <v>960</v>
      </c>
      <c r="AZ259" s="242">
        <f t="shared" si="128"/>
        <v>960</v>
      </c>
      <c r="BA259" s="242">
        <f t="shared" si="128"/>
        <v>960</v>
      </c>
      <c r="BB259" s="242">
        <f t="shared" si="128"/>
        <v>960</v>
      </c>
      <c r="BC259" s="242">
        <f t="shared" si="128"/>
        <v>960</v>
      </c>
      <c r="BD259" s="242">
        <f t="shared" si="128"/>
        <v>960</v>
      </c>
      <c r="BE259" s="242">
        <f t="shared" si="128"/>
        <v>960</v>
      </c>
      <c r="BF259" s="242">
        <f t="shared" si="128"/>
        <v>960</v>
      </c>
      <c r="BG259" s="242">
        <f t="shared" si="128"/>
        <v>960</v>
      </c>
      <c r="BH259" s="242">
        <f t="shared" si="128"/>
        <v>960</v>
      </c>
      <c r="BI259" s="242">
        <f t="shared" si="128"/>
        <v>960</v>
      </c>
      <c r="BJ259" s="242">
        <f t="shared" si="128"/>
        <v>960</v>
      </c>
      <c r="BK259" s="242">
        <f t="shared" si="128"/>
        <v>960</v>
      </c>
      <c r="BL259" s="242">
        <f t="shared" si="128"/>
        <v>960</v>
      </c>
      <c r="BM259" s="242">
        <f t="shared" si="128"/>
        <v>960</v>
      </c>
      <c r="BN259" s="242">
        <f t="shared" si="128"/>
        <v>960</v>
      </c>
      <c r="BO259" s="242">
        <f t="shared" si="128"/>
        <v>960</v>
      </c>
      <c r="BP259" s="242">
        <f t="shared" ref="BP259" si="130">BP293+BP327+BP361</f>
        <v>960</v>
      </c>
      <c r="BQ259" s="242">
        <f t="shared" si="129"/>
        <v>960</v>
      </c>
      <c r="BR259" s="242">
        <f t="shared" si="129"/>
        <v>960</v>
      </c>
      <c r="BS259" s="242">
        <f t="shared" si="129"/>
        <v>960</v>
      </c>
      <c r="BT259" s="242">
        <f t="shared" si="129"/>
        <v>960</v>
      </c>
      <c r="BU259" s="242">
        <f t="shared" si="129"/>
        <v>960</v>
      </c>
      <c r="BV259" s="242">
        <f t="shared" si="129"/>
        <v>960</v>
      </c>
      <c r="BW259" s="242">
        <f t="shared" si="129"/>
        <v>960</v>
      </c>
      <c r="BX259" s="242">
        <f t="shared" si="129"/>
        <v>960</v>
      </c>
      <c r="BY259" s="242">
        <f t="shared" si="129"/>
        <v>960</v>
      </c>
      <c r="BZ259" s="242">
        <f t="shared" si="129"/>
        <v>960</v>
      </c>
      <c r="CA259" s="242">
        <f t="shared" si="129"/>
        <v>960</v>
      </c>
      <c r="CB259" s="242">
        <f t="shared" si="129"/>
        <v>960</v>
      </c>
      <c r="CC259" s="242">
        <f t="shared" si="129"/>
        <v>960</v>
      </c>
      <c r="CD259" s="242">
        <f t="shared" si="129"/>
        <v>960</v>
      </c>
      <c r="CE259" s="242">
        <f t="shared" si="129"/>
        <v>960</v>
      </c>
      <c r="CF259" s="242">
        <f t="shared" si="129"/>
        <v>960</v>
      </c>
      <c r="CG259" s="242">
        <f t="shared" si="129"/>
        <v>960</v>
      </c>
      <c r="CH259" s="242">
        <f t="shared" si="129"/>
        <v>960</v>
      </c>
      <c r="CI259" s="242">
        <f t="shared" si="129"/>
        <v>960</v>
      </c>
      <c r="CJ259" s="242">
        <f t="shared" si="129"/>
        <v>960</v>
      </c>
      <c r="CK259" s="242">
        <f t="shared" si="129"/>
        <v>960</v>
      </c>
      <c r="CL259" s="242">
        <f t="shared" si="129"/>
        <v>960</v>
      </c>
      <c r="CM259" s="242">
        <f t="shared" si="129"/>
        <v>960</v>
      </c>
      <c r="CN259" s="242">
        <f t="shared" si="129"/>
        <v>960</v>
      </c>
      <c r="CO259" s="242">
        <f t="shared" si="129"/>
        <v>960</v>
      </c>
      <c r="CP259" s="242">
        <f t="shared" si="129"/>
        <v>960</v>
      </c>
      <c r="CQ259" s="242">
        <f t="shared" si="129"/>
        <v>960</v>
      </c>
      <c r="CR259" s="242">
        <f t="shared" si="129"/>
        <v>960</v>
      </c>
      <c r="CS259" s="242">
        <f t="shared" si="129"/>
        <v>960</v>
      </c>
      <c r="CT259" s="242">
        <f t="shared" si="129"/>
        <v>960</v>
      </c>
      <c r="CU259" s="242">
        <f t="shared" si="129"/>
        <v>960</v>
      </c>
      <c r="CV259" s="242">
        <f t="shared" si="129"/>
        <v>960</v>
      </c>
    </row>
    <row r="260" spans="1:100" outlineLevel="1" x14ac:dyDescent="0.3">
      <c r="A260" s="290"/>
      <c r="B260" s="154">
        <v>5</v>
      </c>
      <c r="C260" s="242" t="s">
        <v>174</v>
      </c>
      <c r="D260" s="143" t="s">
        <v>443</v>
      </c>
      <c r="E260" s="242">
        <f t="shared" ref="E260:BP263" si="131">E294+E328+E362</f>
        <v>960</v>
      </c>
      <c r="F260" s="242">
        <f t="shared" si="131"/>
        <v>960</v>
      </c>
      <c r="G260" s="242">
        <f t="shared" si="131"/>
        <v>960</v>
      </c>
      <c r="H260" s="242">
        <f t="shared" si="131"/>
        <v>960</v>
      </c>
      <c r="I260" s="242">
        <f t="shared" si="131"/>
        <v>960</v>
      </c>
      <c r="J260" s="242">
        <f t="shared" si="131"/>
        <v>960</v>
      </c>
      <c r="K260" s="242">
        <f t="shared" si="131"/>
        <v>960</v>
      </c>
      <c r="L260" s="242">
        <f t="shared" si="131"/>
        <v>960</v>
      </c>
      <c r="M260" s="242">
        <f t="shared" si="131"/>
        <v>960</v>
      </c>
      <c r="N260" s="242">
        <f t="shared" si="131"/>
        <v>960</v>
      </c>
      <c r="O260" s="242">
        <f t="shared" si="131"/>
        <v>960</v>
      </c>
      <c r="P260" s="242">
        <f t="shared" si="131"/>
        <v>960</v>
      </c>
      <c r="Q260" s="242">
        <f t="shared" si="131"/>
        <v>960</v>
      </c>
      <c r="R260" s="242">
        <f t="shared" si="131"/>
        <v>960</v>
      </c>
      <c r="S260" s="242">
        <f t="shared" si="131"/>
        <v>960</v>
      </c>
      <c r="T260" s="242">
        <f t="shared" si="131"/>
        <v>960</v>
      </c>
      <c r="U260" s="242">
        <f t="shared" si="131"/>
        <v>960</v>
      </c>
      <c r="V260" s="242">
        <f t="shared" si="131"/>
        <v>960</v>
      </c>
      <c r="W260" s="242">
        <f t="shared" si="131"/>
        <v>960</v>
      </c>
      <c r="X260" s="242">
        <f t="shared" si="131"/>
        <v>960</v>
      </c>
      <c r="Y260" s="242">
        <f t="shared" si="131"/>
        <v>960</v>
      </c>
      <c r="Z260" s="242">
        <f t="shared" si="131"/>
        <v>960</v>
      </c>
      <c r="AA260" s="242">
        <f t="shared" si="131"/>
        <v>960</v>
      </c>
      <c r="AB260" s="242">
        <f t="shared" si="131"/>
        <v>960</v>
      </c>
      <c r="AC260" s="242">
        <f t="shared" si="131"/>
        <v>960</v>
      </c>
      <c r="AD260" s="242">
        <f t="shared" si="131"/>
        <v>960</v>
      </c>
      <c r="AE260" s="242">
        <f t="shared" si="131"/>
        <v>960</v>
      </c>
      <c r="AF260" s="242">
        <f t="shared" si="131"/>
        <v>960</v>
      </c>
      <c r="AG260" s="242">
        <f t="shared" si="131"/>
        <v>960</v>
      </c>
      <c r="AH260" s="242">
        <f t="shared" si="131"/>
        <v>960</v>
      </c>
      <c r="AI260" s="242">
        <f t="shared" si="131"/>
        <v>960</v>
      </c>
      <c r="AJ260" s="242">
        <f t="shared" si="131"/>
        <v>960</v>
      </c>
      <c r="AK260" s="242">
        <f t="shared" si="131"/>
        <v>960</v>
      </c>
      <c r="AL260" s="242">
        <f t="shared" si="131"/>
        <v>960</v>
      </c>
      <c r="AM260" s="242">
        <f t="shared" si="131"/>
        <v>960</v>
      </c>
      <c r="AN260" s="242">
        <f t="shared" si="131"/>
        <v>960</v>
      </c>
      <c r="AO260" s="242">
        <f t="shared" si="131"/>
        <v>960</v>
      </c>
      <c r="AP260" s="242">
        <f t="shared" si="131"/>
        <v>960</v>
      </c>
      <c r="AQ260" s="242">
        <f t="shared" si="131"/>
        <v>960</v>
      </c>
      <c r="AR260" s="242">
        <f t="shared" si="131"/>
        <v>960</v>
      </c>
      <c r="AS260" s="242">
        <f t="shared" si="131"/>
        <v>960</v>
      </c>
      <c r="AT260" s="242">
        <f t="shared" si="131"/>
        <v>960</v>
      </c>
      <c r="AU260" s="242">
        <f t="shared" si="131"/>
        <v>960</v>
      </c>
      <c r="AV260" s="242">
        <f t="shared" si="131"/>
        <v>960</v>
      </c>
      <c r="AW260" s="242">
        <f t="shared" si="131"/>
        <v>960</v>
      </c>
      <c r="AX260" s="242">
        <f t="shared" si="131"/>
        <v>960</v>
      </c>
      <c r="AY260" s="242">
        <f t="shared" si="131"/>
        <v>960</v>
      </c>
      <c r="AZ260" s="242">
        <f t="shared" si="131"/>
        <v>960</v>
      </c>
      <c r="BA260" s="242">
        <f t="shared" si="131"/>
        <v>960</v>
      </c>
      <c r="BB260" s="242">
        <f t="shared" si="131"/>
        <v>960</v>
      </c>
      <c r="BC260" s="242">
        <f t="shared" si="131"/>
        <v>960</v>
      </c>
      <c r="BD260" s="242">
        <f t="shared" si="131"/>
        <v>960</v>
      </c>
      <c r="BE260" s="242">
        <f t="shared" si="131"/>
        <v>960</v>
      </c>
      <c r="BF260" s="242">
        <f t="shared" si="131"/>
        <v>960</v>
      </c>
      <c r="BG260" s="242">
        <f t="shared" si="131"/>
        <v>960</v>
      </c>
      <c r="BH260" s="242">
        <f t="shared" si="131"/>
        <v>960</v>
      </c>
      <c r="BI260" s="242">
        <f t="shared" si="131"/>
        <v>960</v>
      </c>
      <c r="BJ260" s="242">
        <f t="shared" si="131"/>
        <v>960</v>
      </c>
      <c r="BK260" s="242">
        <f t="shared" si="131"/>
        <v>960</v>
      </c>
      <c r="BL260" s="242">
        <f t="shared" si="131"/>
        <v>960</v>
      </c>
      <c r="BM260" s="242">
        <f t="shared" si="131"/>
        <v>960</v>
      </c>
      <c r="BN260" s="242">
        <f t="shared" si="131"/>
        <v>960</v>
      </c>
      <c r="BO260" s="242">
        <f t="shared" si="131"/>
        <v>960</v>
      </c>
      <c r="BP260" s="242">
        <f t="shared" si="131"/>
        <v>960</v>
      </c>
      <c r="BQ260" s="242">
        <f t="shared" si="129"/>
        <v>960</v>
      </c>
      <c r="BR260" s="242">
        <f t="shared" si="129"/>
        <v>960</v>
      </c>
      <c r="BS260" s="242">
        <f t="shared" si="129"/>
        <v>960</v>
      </c>
      <c r="BT260" s="242">
        <f t="shared" si="129"/>
        <v>960</v>
      </c>
      <c r="BU260" s="242">
        <f t="shared" si="129"/>
        <v>960</v>
      </c>
      <c r="BV260" s="242">
        <f t="shared" si="129"/>
        <v>960</v>
      </c>
      <c r="BW260" s="242">
        <f t="shared" si="129"/>
        <v>960</v>
      </c>
      <c r="BX260" s="242">
        <f t="shared" si="129"/>
        <v>960</v>
      </c>
      <c r="BY260" s="242">
        <f t="shared" si="129"/>
        <v>960</v>
      </c>
      <c r="BZ260" s="242">
        <f t="shared" si="129"/>
        <v>960</v>
      </c>
      <c r="CA260" s="242">
        <f t="shared" si="129"/>
        <v>960</v>
      </c>
      <c r="CB260" s="242">
        <f t="shared" si="129"/>
        <v>960</v>
      </c>
      <c r="CC260" s="242">
        <f t="shared" si="129"/>
        <v>960</v>
      </c>
      <c r="CD260" s="242">
        <f t="shared" si="129"/>
        <v>960</v>
      </c>
      <c r="CE260" s="242">
        <f t="shared" si="129"/>
        <v>960</v>
      </c>
      <c r="CF260" s="242">
        <f t="shared" si="129"/>
        <v>960</v>
      </c>
      <c r="CG260" s="242">
        <f t="shared" si="129"/>
        <v>960</v>
      </c>
      <c r="CH260" s="242">
        <f t="shared" si="129"/>
        <v>960</v>
      </c>
      <c r="CI260" s="242">
        <f t="shared" si="129"/>
        <v>960</v>
      </c>
      <c r="CJ260" s="242">
        <f t="shared" si="129"/>
        <v>960</v>
      </c>
      <c r="CK260" s="242">
        <f t="shared" si="129"/>
        <v>960</v>
      </c>
      <c r="CL260" s="242">
        <f t="shared" si="129"/>
        <v>960</v>
      </c>
      <c r="CM260" s="242">
        <f t="shared" si="129"/>
        <v>960</v>
      </c>
      <c r="CN260" s="242">
        <f t="shared" si="129"/>
        <v>960</v>
      </c>
      <c r="CO260" s="242">
        <f t="shared" si="129"/>
        <v>960</v>
      </c>
      <c r="CP260" s="242">
        <f t="shared" si="129"/>
        <v>960</v>
      </c>
      <c r="CQ260" s="242">
        <f t="shared" si="129"/>
        <v>960</v>
      </c>
      <c r="CR260" s="242">
        <f t="shared" si="129"/>
        <v>960</v>
      </c>
      <c r="CS260" s="242">
        <f t="shared" si="129"/>
        <v>960</v>
      </c>
      <c r="CT260" s="242">
        <f t="shared" si="129"/>
        <v>960</v>
      </c>
      <c r="CU260" s="242">
        <f t="shared" si="129"/>
        <v>960</v>
      </c>
      <c r="CV260" s="242">
        <f t="shared" si="129"/>
        <v>960</v>
      </c>
    </row>
    <row r="261" spans="1:100" outlineLevel="1" x14ac:dyDescent="0.3">
      <c r="A261" s="290"/>
      <c r="B261" s="154">
        <v>6</v>
      </c>
      <c r="C261" s="242" t="s">
        <v>175</v>
      </c>
      <c r="D261" s="143" t="s">
        <v>443</v>
      </c>
      <c r="E261" s="242">
        <f t="shared" si="131"/>
        <v>960</v>
      </c>
      <c r="F261" s="242">
        <f t="shared" si="131"/>
        <v>960</v>
      </c>
      <c r="G261" s="242">
        <f t="shared" si="131"/>
        <v>960</v>
      </c>
      <c r="H261" s="242">
        <f t="shared" si="131"/>
        <v>960</v>
      </c>
      <c r="I261" s="242">
        <f t="shared" si="131"/>
        <v>960</v>
      </c>
      <c r="J261" s="242">
        <f t="shared" si="131"/>
        <v>960</v>
      </c>
      <c r="K261" s="242">
        <f t="shared" si="131"/>
        <v>960</v>
      </c>
      <c r="L261" s="242">
        <f t="shared" si="131"/>
        <v>960</v>
      </c>
      <c r="M261" s="242">
        <f t="shared" si="131"/>
        <v>960</v>
      </c>
      <c r="N261" s="242">
        <f t="shared" si="131"/>
        <v>960</v>
      </c>
      <c r="O261" s="242">
        <f t="shared" si="131"/>
        <v>960</v>
      </c>
      <c r="P261" s="242">
        <f t="shared" si="131"/>
        <v>960</v>
      </c>
      <c r="Q261" s="242">
        <f t="shared" si="131"/>
        <v>960</v>
      </c>
      <c r="R261" s="242">
        <f t="shared" si="131"/>
        <v>960</v>
      </c>
      <c r="S261" s="242">
        <f t="shared" si="131"/>
        <v>960</v>
      </c>
      <c r="T261" s="242">
        <f t="shared" si="131"/>
        <v>960</v>
      </c>
      <c r="U261" s="242">
        <f t="shared" si="131"/>
        <v>960</v>
      </c>
      <c r="V261" s="242">
        <f t="shared" si="131"/>
        <v>960</v>
      </c>
      <c r="W261" s="242">
        <f t="shared" si="131"/>
        <v>960</v>
      </c>
      <c r="X261" s="242">
        <f t="shared" si="131"/>
        <v>960</v>
      </c>
      <c r="Y261" s="242">
        <f t="shared" si="131"/>
        <v>960</v>
      </c>
      <c r="Z261" s="242">
        <f t="shared" si="131"/>
        <v>960</v>
      </c>
      <c r="AA261" s="242">
        <f t="shared" si="131"/>
        <v>960</v>
      </c>
      <c r="AB261" s="242">
        <f t="shared" si="131"/>
        <v>960</v>
      </c>
      <c r="AC261" s="242">
        <f t="shared" si="131"/>
        <v>960</v>
      </c>
      <c r="AD261" s="242">
        <f t="shared" si="131"/>
        <v>960</v>
      </c>
      <c r="AE261" s="242">
        <f t="shared" si="131"/>
        <v>960</v>
      </c>
      <c r="AF261" s="242">
        <f t="shared" si="131"/>
        <v>960</v>
      </c>
      <c r="AG261" s="242">
        <f t="shared" si="131"/>
        <v>960</v>
      </c>
      <c r="AH261" s="242">
        <f t="shared" si="131"/>
        <v>960</v>
      </c>
      <c r="AI261" s="242">
        <f t="shared" si="131"/>
        <v>960</v>
      </c>
      <c r="AJ261" s="242">
        <f t="shared" si="131"/>
        <v>960</v>
      </c>
      <c r="AK261" s="242">
        <f t="shared" si="131"/>
        <v>960</v>
      </c>
      <c r="AL261" s="242">
        <f t="shared" si="131"/>
        <v>960</v>
      </c>
      <c r="AM261" s="242">
        <f t="shared" si="131"/>
        <v>960</v>
      </c>
      <c r="AN261" s="242">
        <f t="shared" si="131"/>
        <v>960</v>
      </c>
      <c r="AO261" s="242">
        <f t="shared" si="131"/>
        <v>960</v>
      </c>
      <c r="AP261" s="242">
        <f t="shared" si="131"/>
        <v>960</v>
      </c>
      <c r="AQ261" s="242">
        <f t="shared" si="131"/>
        <v>960</v>
      </c>
      <c r="AR261" s="242">
        <f t="shared" si="131"/>
        <v>960</v>
      </c>
      <c r="AS261" s="242">
        <f t="shared" si="131"/>
        <v>960</v>
      </c>
      <c r="AT261" s="242">
        <f t="shared" si="131"/>
        <v>960</v>
      </c>
      <c r="AU261" s="242">
        <f t="shared" si="131"/>
        <v>960</v>
      </c>
      <c r="AV261" s="242">
        <f t="shared" si="131"/>
        <v>960</v>
      </c>
      <c r="AW261" s="242">
        <f t="shared" si="131"/>
        <v>960</v>
      </c>
      <c r="AX261" s="242">
        <f t="shared" si="131"/>
        <v>960</v>
      </c>
      <c r="AY261" s="242">
        <f t="shared" si="131"/>
        <v>960</v>
      </c>
      <c r="AZ261" s="242">
        <f t="shared" si="131"/>
        <v>960</v>
      </c>
      <c r="BA261" s="242">
        <f t="shared" si="131"/>
        <v>960</v>
      </c>
      <c r="BB261" s="242">
        <f t="shared" si="131"/>
        <v>960</v>
      </c>
      <c r="BC261" s="242">
        <f t="shared" si="131"/>
        <v>960</v>
      </c>
      <c r="BD261" s="242">
        <f t="shared" si="131"/>
        <v>960</v>
      </c>
      <c r="BE261" s="242">
        <f t="shared" si="131"/>
        <v>960</v>
      </c>
      <c r="BF261" s="242">
        <f t="shared" si="131"/>
        <v>960</v>
      </c>
      <c r="BG261" s="242">
        <f t="shared" si="131"/>
        <v>960</v>
      </c>
      <c r="BH261" s="242">
        <f t="shared" si="131"/>
        <v>960</v>
      </c>
      <c r="BI261" s="242">
        <f t="shared" si="131"/>
        <v>960</v>
      </c>
      <c r="BJ261" s="242">
        <f t="shared" si="131"/>
        <v>960</v>
      </c>
      <c r="BK261" s="242">
        <f t="shared" si="131"/>
        <v>960</v>
      </c>
      <c r="BL261" s="242">
        <f t="shared" si="131"/>
        <v>960</v>
      </c>
      <c r="BM261" s="242">
        <f t="shared" si="131"/>
        <v>960</v>
      </c>
      <c r="BN261" s="242">
        <f t="shared" si="131"/>
        <v>960</v>
      </c>
      <c r="BO261" s="242">
        <f t="shared" si="131"/>
        <v>960</v>
      </c>
      <c r="BP261" s="242">
        <f t="shared" si="131"/>
        <v>960</v>
      </c>
      <c r="BQ261" s="242">
        <f t="shared" si="129"/>
        <v>960</v>
      </c>
      <c r="BR261" s="242">
        <f t="shared" si="129"/>
        <v>960</v>
      </c>
      <c r="BS261" s="242">
        <f t="shared" si="129"/>
        <v>960</v>
      </c>
      <c r="BT261" s="242">
        <f t="shared" si="129"/>
        <v>960</v>
      </c>
      <c r="BU261" s="242">
        <f t="shared" si="129"/>
        <v>960</v>
      </c>
      <c r="BV261" s="242">
        <f t="shared" si="129"/>
        <v>960</v>
      </c>
      <c r="BW261" s="242">
        <f t="shared" si="129"/>
        <v>960</v>
      </c>
      <c r="BX261" s="242">
        <f t="shared" si="129"/>
        <v>960</v>
      </c>
      <c r="BY261" s="242">
        <f t="shared" si="129"/>
        <v>960</v>
      </c>
      <c r="BZ261" s="242">
        <f t="shared" si="129"/>
        <v>960</v>
      </c>
      <c r="CA261" s="242">
        <f t="shared" si="129"/>
        <v>960</v>
      </c>
      <c r="CB261" s="242">
        <f t="shared" si="129"/>
        <v>960</v>
      </c>
      <c r="CC261" s="242">
        <f t="shared" si="129"/>
        <v>960</v>
      </c>
      <c r="CD261" s="242">
        <f t="shared" si="129"/>
        <v>960</v>
      </c>
      <c r="CE261" s="242">
        <f t="shared" si="129"/>
        <v>960</v>
      </c>
      <c r="CF261" s="242">
        <f t="shared" si="129"/>
        <v>960</v>
      </c>
      <c r="CG261" s="242">
        <f t="shared" si="129"/>
        <v>960</v>
      </c>
      <c r="CH261" s="242">
        <f t="shared" si="129"/>
        <v>960</v>
      </c>
      <c r="CI261" s="242">
        <f t="shared" si="129"/>
        <v>960</v>
      </c>
      <c r="CJ261" s="242">
        <f t="shared" si="129"/>
        <v>960</v>
      </c>
      <c r="CK261" s="242">
        <f t="shared" si="129"/>
        <v>960</v>
      </c>
      <c r="CL261" s="242">
        <f t="shared" si="129"/>
        <v>960</v>
      </c>
      <c r="CM261" s="242">
        <f t="shared" si="129"/>
        <v>960</v>
      </c>
      <c r="CN261" s="242">
        <f t="shared" si="129"/>
        <v>960</v>
      </c>
      <c r="CO261" s="242">
        <f t="shared" si="129"/>
        <v>960</v>
      </c>
      <c r="CP261" s="242">
        <f t="shared" si="129"/>
        <v>960</v>
      </c>
      <c r="CQ261" s="242">
        <f t="shared" si="129"/>
        <v>960</v>
      </c>
      <c r="CR261" s="242">
        <f t="shared" si="129"/>
        <v>960</v>
      </c>
      <c r="CS261" s="242">
        <f t="shared" si="129"/>
        <v>960</v>
      </c>
      <c r="CT261" s="242">
        <f t="shared" si="129"/>
        <v>960</v>
      </c>
      <c r="CU261" s="242">
        <f t="shared" si="129"/>
        <v>960</v>
      </c>
      <c r="CV261" s="242">
        <f t="shared" si="129"/>
        <v>960</v>
      </c>
    </row>
    <row r="262" spans="1:100" outlineLevel="1" x14ac:dyDescent="0.3">
      <c r="A262" s="290"/>
      <c r="B262" s="154">
        <v>7</v>
      </c>
      <c r="C262" s="242" t="s">
        <v>176</v>
      </c>
      <c r="D262" s="143" t="s">
        <v>443</v>
      </c>
      <c r="E262" s="242">
        <f t="shared" si="131"/>
        <v>960</v>
      </c>
      <c r="F262" s="242">
        <f t="shared" si="131"/>
        <v>960</v>
      </c>
      <c r="G262" s="242">
        <f t="shared" si="131"/>
        <v>960</v>
      </c>
      <c r="H262" s="242">
        <f t="shared" si="131"/>
        <v>960</v>
      </c>
      <c r="I262" s="242">
        <f t="shared" si="131"/>
        <v>960</v>
      </c>
      <c r="J262" s="242">
        <f t="shared" si="131"/>
        <v>960</v>
      </c>
      <c r="K262" s="242">
        <f t="shared" si="131"/>
        <v>960</v>
      </c>
      <c r="L262" s="242">
        <f t="shared" si="131"/>
        <v>960</v>
      </c>
      <c r="M262" s="242">
        <f t="shared" si="131"/>
        <v>960</v>
      </c>
      <c r="N262" s="242">
        <f t="shared" si="131"/>
        <v>960</v>
      </c>
      <c r="O262" s="242">
        <f t="shared" si="131"/>
        <v>960</v>
      </c>
      <c r="P262" s="242">
        <f t="shared" si="131"/>
        <v>960</v>
      </c>
      <c r="Q262" s="242">
        <f t="shared" si="131"/>
        <v>960</v>
      </c>
      <c r="R262" s="242">
        <f t="shared" si="131"/>
        <v>960</v>
      </c>
      <c r="S262" s="242">
        <f t="shared" si="131"/>
        <v>960</v>
      </c>
      <c r="T262" s="242">
        <f t="shared" si="131"/>
        <v>960</v>
      </c>
      <c r="U262" s="242">
        <f t="shared" si="131"/>
        <v>960</v>
      </c>
      <c r="V262" s="242">
        <f t="shared" si="131"/>
        <v>960</v>
      </c>
      <c r="W262" s="242">
        <f t="shared" si="131"/>
        <v>960</v>
      </c>
      <c r="X262" s="242">
        <f t="shared" si="131"/>
        <v>960</v>
      </c>
      <c r="Y262" s="242">
        <f t="shared" si="131"/>
        <v>960</v>
      </c>
      <c r="Z262" s="242">
        <f t="shared" si="131"/>
        <v>960</v>
      </c>
      <c r="AA262" s="242">
        <f t="shared" si="131"/>
        <v>960</v>
      </c>
      <c r="AB262" s="242">
        <f t="shared" si="131"/>
        <v>960</v>
      </c>
      <c r="AC262" s="242">
        <f t="shared" si="131"/>
        <v>960</v>
      </c>
      <c r="AD262" s="242">
        <f t="shared" si="131"/>
        <v>960</v>
      </c>
      <c r="AE262" s="242">
        <f t="shared" si="131"/>
        <v>960</v>
      </c>
      <c r="AF262" s="242">
        <f t="shared" si="131"/>
        <v>960</v>
      </c>
      <c r="AG262" s="242">
        <f t="shared" si="131"/>
        <v>960</v>
      </c>
      <c r="AH262" s="242">
        <f t="shared" si="131"/>
        <v>960</v>
      </c>
      <c r="AI262" s="242">
        <f t="shared" si="131"/>
        <v>960</v>
      </c>
      <c r="AJ262" s="242">
        <f t="shared" si="131"/>
        <v>960</v>
      </c>
      <c r="AK262" s="242">
        <f t="shared" si="131"/>
        <v>960</v>
      </c>
      <c r="AL262" s="242">
        <f t="shared" si="131"/>
        <v>960</v>
      </c>
      <c r="AM262" s="242">
        <f t="shared" si="131"/>
        <v>960</v>
      </c>
      <c r="AN262" s="242">
        <f t="shared" si="131"/>
        <v>960</v>
      </c>
      <c r="AO262" s="242">
        <f t="shared" si="131"/>
        <v>960</v>
      </c>
      <c r="AP262" s="242">
        <f t="shared" si="131"/>
        <v>960</v>
      </c>
      <c r="AQ262" s="242">
        <f t="shared" si="131"/>
        <v>960</v>
      </c>
      <c r="AR262" s="242">
        <f t="shared" si="131"/>
        <v>960</v>
      </c>
      <c r="AS262" s="242">
        <f t="shared" si="131"/>
        <v>960</v>
      </c>
      <c r="AT262" s="242">
        <f t="shared" si="131"/>
        <v>960</v>
      </c>
      <c r="AU262" s="242">
        <f t="shared" si="131"/>
        <v>960</v>
      </c>
      <c r="AV262" s="242">
        <f t="shared" si="131"/>
        <v>960</v>
      </c>
      <c r="AW262" s="242">
        <f t="shared" si="131"/>
        <v>960</v>
      </c>
      <c r="AX262" s="242">
        <f t="shared" si="131"/>
        <v>960</v>
      </c>
      <c r="AY262" s="242">
        <f t="shared" si="131"/>
        <v>960</v>
      </c>
      <c r="AZ262" s="242">
        <f t="shared" si="131"/>
        <v>960</v>
      </c>
      <c r="BA262" s="242">
        <f t="shared" si="131"/>
        <v>960</v>
      </c>
      <c r="BB262" s="242">
        <f t="shared" si="131"/>
        <v>960</v>
      </c>
      <c r="BC262" s="242">
        <f t="shared" si="131"/>
        <v>960</v>
      </c>
      <c r="BD262" s="242">
        <f t="shared" si="131"/>
        <v>960</v>
      </c>
      <c r="BE262" s="242">
        <f t="shared" si="131"/>
        <v>960</v>
      </c>
      <c r="BF262" s="242">
        <f t="shared" si="131"/>
        <v>960</v>
      </c>
      <c r="BG262" s="242">
        <f t="shared" si="131"/>
        <v>960</v>
      </c>
      <c r="BH262" s="242">
        <f t="shared" si="131"/>
        <v>960</v>
      </c>
      <c r="BI262" s="242">
        <f t="shared" si="131"/>
        <v>960</v>
      </c>
      <c r="BJ262" s="242">
        <f t="shared" si="131"/>
        <v>960</v>
      </c>
      <c r="BK262" s="242">
        <f t="shared" si="131"/>
        <v>960</v>
      </c>
      <c r="BL262" s="242">
        <f t="shared" si="131"/>
        <v>960</v>
      </c>
      <c r="BM262" s="242">
        <f t="shared" si="131"/>
        <v>960</v>
      </c>
      <c r="BN262" s="242">
        <f t="shared" si="131"/>
        <v>960</v>
      </c>
      <c r="BO262" s="242">
        <f t="shared" si="131"/>
        <v>960</v>
      </c>
      <c r="BP262" s="242">
        <f t="shared" si="131"/>
        <v>960</v>
      </c>
      <c r="BQ262" s="242">
        <f t="shared" si="129"/>
        <v>960</v>
      </c>
      <c r="BR262" s="242">
        <f t="shared" si="129"/>
        <v>960</v>
      </c>
      <c r="BS262" s="242">
        <f t="shared" si="129"/>
        <v>960</v>
      </c>
      <c r="BT262" s="242">
        <f t="shared" si="129"/>
        <v>960</v>
      </c>
      <c r="BU262" s="242">
        <f t="shared" si="129"/>
        <v>960</v>
      </c>
      <c r="BV262" s="242">
        <f t="shared" si="129"/>
        <v>960</v>
      </c>
      <c r="BW262" s="242">
        <f t="shared" si="129"/>
        <v>960</v>
      </c>
      <c r="BX262" s="242">
        <f t="shared" si="129"/>
        <v>960</v>
      </c>
      <c r="BY262" s="242">
        <f t="shared" si="129"/>
        <v>960</v>
      </c>
      <c r="BZ262" s="242">
        <f t="shared" si="129"/>
        <v>960</v>
      </c>
      <c r="CA262" s="242">
        <f t="shared" si="129"/>
        <v>960</v>
      </c>
      <c r="CB262" s="242">
        <f t="shared" si="129"/>
        <v>960</v>
      </c>
      <c r="CC262" s="242">
        <f t="shared" si="129"/>
        <v>960</v>
      </c>
      <c r="CD262" s="242">
        <f t="shared" si="129"/>
        <v>960</v>
      </c>
      <c r="CE262" s="242">
        <f t="shared" si="129"/>
        <v>960</v>
      </c>
      <c r="CF262" s="242">
        <f t="shared" si="129"/>
        <v>960</v>
      </c>
      <c r="CG262" s="242">
        <f t="shared" si="129"/>
        <v>960</v>
      </c>
      <c r="CH262" s="242">
        <f t="shared" si="129"/>
        <v>960</v>
      </c>
      <c r="CI262" s="242">
        <f t="shared" si="129"/>
        <v>960</v>
      </c>
      <c r="CJ262" s="242">
        <f t="shared" si="129"/>
        <v>960</v>
      </c>
      <c r="CK262" s="242">
        <f t="shared" si="129"/>
        <v>960</v>
      </c>
      <c r="CL262" s="242">
        <f t="shared" si="129"/>
        <v>960</v>
      </c>
      <c r="CM262" s="242">
        <f t="shared" si="129"/>
        <v>960</v>
      </c>
      <c r="CN262" s="242">
        <f t="shared" si="129"/>
        <v>960</v>
      </c>
      <c r="CO262" s="242">
        <f t="shared" si="129"/>
        <v>960</v>
      </c>
      <c r="CP262" s="242">
        <f t="shared" si="129"/>
        <v>960</v>
      </c>
      <c r="CQ262" s="242">
        <f t="shared" si="129"/>
        <v>960</v>
      </c>
      <c r="CR262" s="242">
        <f t="shared" si="129"/>
        <v>960</v>
      </c>
      <c r="CS262" s="242">
        <f t="shared" si="129"/>
        <v>960</v>
      </c>
      <c r="CT262" s="242">
        <f t="shared" si="129"/>
        <v>960</v>
      </c>
      <c r="CU262" s="242">
        <f t="shared" si="129"/>
        <v>960</v>
      </c>
      <c r="CV262" s="242">
        <f t="shared" si="129"/>
        <v>960</v>
      </c>
    </row>
    <row r="263" spans="1:100" outlineLevel="1" x14ac:dyDescent="0.3">
      <c r="A263" s="290"/>
      <c r="B263" s="154">
        <v>8</v>
      </c>
      <c r="C263" s="242" t="s">
        <v>177</v>
      </c>
      <c r="D263" s="143" t="s">
        <v>443</v>
      </c>
      <c r="E263" s="242">
        <f t="shared" si="131"/>
        <v>960</v>
      </c>
      <c r="F263" s="242">
        <f t="shared" si="131"/>
        <v>960</v>
      </c>
      <c r="G263" s="242">
        <f t="shared" si="131"/>
        <v>960</v>
      </c>
      <c r="H263" s="242">
        <f t="shared" si="131"/>
        <v>960</v>
      </c>
      <c r="I263" s="242">
        <f t="shared" si="131"/>
        <v>960</v>
      </c>
      <c r="J263" s="242">
        <f t="shared" si="131"/>
        <v>960</v>
      </c>
      <c r="K263" s="242">
        <f t="shared" si="131"/>
        <v>960</v>
      </c>
      <c r="L263" s="242">
        <f t="shared" si="131"/>
        <v>960</v>
      </c>
      <c r="M263" s="242">
        <f t="shared" si="131"/>
        <v>960</v>
      </c>
      <c r="N263" s="242">
        <f t="shared" si="131"/>
        <v>960</v>
      </c>
      <c r="O263" s="242">
        <f t="shared" si="131"/>
        <v>960</v>
      </c>
      <c r="P263" s="242">
        <f t="shared" si="131"/>
        <v>960</v>
      </c>
      <c r="Q263" s="242">
        <f t="shared" si="131"/>
        <v>960</v>
      </c>
      <c r="R263" s="242">
        <f t="shared" si="131"/>
        <v>960</v>
      </c>
      <c r="S263" s="242">
        <f t="shared" si="131"/>
        <v>960</v>
      </c>
      <c r="T263" s="242">
        <f t="shared" si="131"/>
        <v>960</v>
      </c>
      <c r="U263" s="242">
        <f t="shared" si="131"/>
        <v>960</v>
      </c>
      <c r="V263" s="242">
        <f t="shared" si="131"/>
        <v>960</v>
      </c>
      <c r="W263" s="242">
        <f t="shared" si="131"/>
        <v>960</v>
      </c>
      <c r="X263" s="242">
        <f t="shared" si="131"/>
        <v>960</v>
      </c>
      <c r="Y263" s="242">
        <f t="shared" si="131"/>
        <v>960</v>
      </c>
      <c r="Z263" s="242">
        <f t="shared" si="131"/>
        <v>960</v>
      </c>
      <c r="AA263" s="242">
        <f t="shared" si="131"/>
        <v>960</v>
      </c>
      <c r="AB263" s="242">
        <f t="shared" si="131"/>
        <v>960</v>
      </c>
      <c r="AC263" s="242">
        <f t="shared" si="131"/>
        <v>960</v>
      </c>
      <c r="AD263" s="242">
        <f t="shared" si="131"/>
        <v>960</v>
      </c>
      <c r="AE263" s="242">
        <f t="shared" si="131"/>
        <v>960</v>
      </c>
      <c r="AF263" s="242">
        <f t="shared" si="131"/>
        <v>960</v>
      </c>
      <c r="AG263" s="242">
        <f t="shared" si="131"/>
        <v>960</v>
      </c>
      <c r="AH263" s="242">
        <f t="shared" si="131"/>
        <v>960</v>
      </c>
      <c r="AI263" s="242">
        <f t="shared" si="131"/>
        <v>960</v>
      </c>
      <c r="AJ263" s="242">
        <f t="shared" si="131"/>
        <v>960</v>
      </c>
      <c r="AK263" s="242">
        <f t="shared" si="131"/>
        <v>960</v>
      </c>
      <c r="AL263" s="242">
        <f t="shared" si="131"/>
        <v>960</v>
      </c>
      <c r="AM263" s="242">
        <f t="shared" si="131"/>
        <v>960</v>
      </c>
      <c r="AN263" s="242">
        <f t="shared" si="131"/>
        <v>960</v>
      </c>
      <c r="AO263" s="242">
        <f t="shared" si="131"/>
        <v>960</v>
      </c>
      <c r="AP263" s="242">
        <f t="shared" si="131"/>
        <v>960</v>
      </c>
      <c r="AQ263" s="242">
        <f t="shared" si="131"/>
        <v>960</v>
      </c>
      <c r="AR263" s="242">
        <f t="shared" si="131"/>
        <v>960</v>
      </c>
      <c r="AS263" s="242">
        <f t="shared" si="131"/>
        <v>960</v>
      </c>
      <c r="AT263" s="242">
        <f t="shared" si="131"/>
        <v>960</v>
      </c>
      <c r="AU263" s="242">
        <f t="shared" si="131"/>
        <v>960</v>
      </c>
      <c r="AV263" s="242">
        <f t="shared" si="131"/>
        <v>960</v>
      </c>
      <c r="AW263" s="242">
        <f t="shared" si="131"/>
        <v>960</v>
      </c>
      <c r="AX263" s="242">
        <f t="shared" si="131"/>
        <v>960</v>
      </c>
      <c r="AY263" s="242">
        <f t="shared" si="131"/>
        <v>960</v>
      </c>
      <c r="AZ263" s="242">
        <f t="shared" si="131"/>
        <v>960</v>
      </c>
      <c r="BA263" s="242">
        <f t="shared" si="131"/>
        <v>960</v>
      </c>
      <c r="BB263" s="242">
        <f t="shared" si="131"/>
        <v>960</v>
      </c>
      <c r="BC263" s="242">
        <f t="shared" si="131"/>
        <v>960</v>
      </c>
      <c r="BD263" s="242">
        <f t="shared" si="131"/>
        <v>960</v>
      </c>
      <c r="BE263" s="242">
        <f t="shared" si="131"/>
        <v>960</v>
      </c>
      <c r="BF263" s="242">
        <f t="shared" si="131"/>
        <v>960</v>
      </c>
      <c r="BG263" s="242">
        <f t="shared" si="131"/>
        <v>960</v>
      </c>
      <c r="BH263" s="242">
        <f t="shared" si="131"/>
        <v>960</v>
      </c>
      <c r="BI263" s="242">
        <f t="shared" si="131"/>
        <v>960</v>
      </c>
      <c r="BJ263" s="242">
        <f t="shared" si="131"/>
        <v>960</v>
      </c>
      <c r="BK263" s="242">
        <f t="shared" si="131"/>
        <v>960</v>
      </c>
      <c r="BL263" s="242">
        <f t="shared" si="131"/>
        <v>960</v>
      </c>
      <c r="BM263" s="242">
        <f t="shared" si="131"/>
        <v>960</v>
      </c>
      <c r="BN263" s="242">
        <f t="shared" si="131"/>
        <v>960</v>
      </c>
      <c r="BO263" s="242">
        <f t="shared" si="131"/>
        <v>960</v>
      </c>
      <c r="BP263" s="242">
        <f t="shared" ref="BP263" si="132">BP297+BP331+BP365</f>
        <v>960</v>
      </c>
      <c r="BQ263" s="242">
        <f t="shared" si="129"/>
        <v>960</v>
      </c>
      <c r="BR263" s="242">
        <f t="shared" si="129"/>
        <v>960</v>
      </c>
      <c r="BS263" s="242">
        <f t="shared" si="129"/>
        <v>960</v>
      </c>
      <c r="BT263" s="242">
        <f t="shared" si="129"/>
        <v>960</v>
      </c>
      <c r="BU263" s="242">
        <f t="shared" si="129"/>
        <v>960</v>
      </c>
      <c r="BV263" s="242">
        <f t="shared" si="129"/>
        <v>960</v>
      </c>
      <c r="BW263" s="242">
        <f t="shared" si="129"/>
        <v>960</v>
      </c>
      <c r="BX263" s="242">
        <f t="shared" si="129"/>
        <v>960</v>
      </c>
      <c r="BY263" s="242">
        <f t="shared" si="129"/>
        <v>960</v>
      </c>
      <c r="BZ263" s="242">
        <f t="shared" si="129"/>
        <v>960</v>
      </c>
      <c r="CA263" s="242">
        <f t="shared" si="129"/>
        <v>960</v>
      </c>
      <c r="CB263" s="242">
        <f t="shared" si="129"/>
        <v>960</v>
      </c>
      <c r="CC263" s="242">
        <f t="shared" si="129"/>
        <v>960</v>
      </c>
      <c r="CD263" s="242">
        <f t="shared" si="129"/>
        <v>960</v>
      </c>
      <c r="CE263" s="242">
        <f t="shared" si="129"/>
        <v>960</v>
      </c>
      <c r="CF263" s="242">
        <f t="shared" si="129"/>
        <v>960</v>
      </c>
      <c r="CG263" s="242">
        <f t="shared" si="129"/>
        <v>960</v>
      </c>
      <c r="CH263" s="242">
        <f t="shared" si="129"/>
        <v>960</v>
      </c>
      <c r="CI263" s="242">
        <f t="shared" si="129"/>
        <v>960</v>
      </c>
      <c r="CJ263" s="242">
        <f t="shared" si="129"/>
        <v>960</v>
      </c>
      <c r="CK263" s="242">
        <f t="shared" si="129"/>
        <v>960</v>
      </c>
      <c r="CL263" s="242">
        <f t="shared" si="129"/>
        <v>960</v>
      </c>
      <c r="CM263" s="242">
        <f t="shared" si="129"/>
        <v>960</v>
      </c>
      <c r="CN263" s="242">
        <f t="shared" si="129"/>
        <v>960</v>
      </c>
      <c r="CO263" s="242">
        <f t="shared" si="129"/>
        <v>960</v>
      </c>
      <c r="CP263" s="242">
        <f t="shared" si="129"/>
        <v>960</v>
      </c>
      <c r="CQ263" s="242">
        <f t="shared" si="129"/>
        <v>960</v>
      </c>
      <c r="CR263" s="242">
        <f t="shared" si="129"/>
        <v>960</v>
      </c>
      <c r="CS263" s="242">
        <f t="shared" si="129"/>
        <v>960</v>
      </c>
      <c r="CT263" s="242">
        <f t="shared" si="129"/>
        <v>960</v>
      </c>
      <c r="CU263" s="242">
        <f t="shared" si="129"/>
        <v>960</v>
      </c>
      <c r="CV263" s="242">
        <f t="shared" ref="CV263" si="133">CV297+CV331+CV365</f>
        <v>960</v>
      </c>
    </row>
    <row r="264" spans="1:100" outlineLevel="1" x14ac:dyDescent="0.3">
      <c r="A264" s="290"/>
      <c r="B264" s="154">
        <v>9</v>
      </c>
      <c r="C264" s="242" t="s">
        <v>178</v>
      </c>
      <c r="D264" s="143" t="s">
        <v>443</v>
      </c>
      <c r="E264" s="242">
        <f t="shared" ref="E264:BP267" si="134">E298+E332+E366</f>
        <v>960</v>
      </c>
      <c r="F264" s="242">
        <f t="shared" si="134"/>
        <v>960</v>
      </c>
      <c r="G264" s="242">
        <f t="shared" si="134"/>
        <v>960</v>
      </c>
      <c r="H264" s="242">
        <f t="shared" si="134"/>
        <v>960</v>
      </c>
      <c r="I264" s="242">
        <f t="shared" si="134"/>
        <v>960</v>
      </c>
      <c r="J264" s="242">
        <f t="shared" si="134"/>
        <v>960</v>
      </c>
      <c r="K264" s="242">
        <f t="shared" si="134"/>
        <v>960</v>
      </c>
      <c r="L264" s="242">
        <f t="shared" si="134"/>
        <v>960</v>
      </c>
      <c r="M264" s="242">
        <f t="shared" si="134"/>
        <v>960</v>
      </c>
      <c r="N264" s="242">
        <f t="shared" si="134"/>
        <v>960</v>
      </c>
      <c r="O264" s="242">
        <f t="shared" si="134"/>
        <v>960</v>
      </c>
      <c r="P264" s="242">
        <f t="shared" si="134"/>
        <v>960</v>
      </c>
      <c r="Q264" s="242">
        <f t="shared" si="134"/>
        <v>960</v>
      </c>
      <c r="R264" s="242">
        <f t="shared" si="134"/>
        <v>960</v>
      </c>
      <c r="S264" s="242">
        <f t="shared" si="134"/>
        <v>960</v>
      </c>
      <c r="T264" s="242">
        <f t="shared" si="134"/>
        <v>960</v>
      </c>
      <c r="U264" s="242">
        <f t="shared" si="134"/>
        <v>960</v>
      </c>
      <c r="V264" s="242">
        <f t="shared" si="134"/>
        <v>960</v>
      </c>
      <c r="W264" s="242">
        <f t="shared" si="134"/>
        <v>960</v>
      </c>
      <c r="X264" s="242">
        <f t="shared" si="134"/>
        <v>960</v>
      </c>
      <c r="Y264" s="242">
        <f t="shared" si="134"/>
        <v>960</v>
      </c>
      <c r="Z264" s="242">
        <f t="shared" si="134"/>
        <v>960</v>
      </c>
      <c r="AA264" s="242">
        <f t="shared" si="134"/>
        <v>960</v>
      </c>
      <c r="AB264" s="242">
        <f t="shared" si="134"/>
        <v>960</v>
      </c>
      <c r="AC264" s="242">
        <f t="shared" si="134"/>
        <v>960</v>
      </c>
      <c r="AD264" s="242">
        <f t="shared" si="134"/>
        <v>960</v>
      </c>
      <c r="AE264" s="242">
        <f t="shared" si="134"/>
        <v>960</v>
      </c>
      <c r="AF264" s="242">
        <f t="shared" si="134"/>
        <v>960</v>
      </c>
      <c r="AG264" s="242">
        <f t="shared" si="134"/>
        <v>960</v>
      </c>
      <c r="AH264" s="242">
        <f t="shared" si="134"/>
        <v>960</v>
      </c>
      <c r="AI264" s="242">
        <f t="shared" si="134"/>
        <v>960</v>
      </c>
      <c r="AJ264" s="242">
        <f t="shared" si="134"/>
        <v>960</v>
      </c>
      <c r="AK264" s="242">
        <f t="shared" si="134"/>
        <v>960</v>
      </c>
      <c r="AL264" s="242">
        <f t="shared" si="134"/>
        <v>960</v>
      </c>
      <c r="AM264" s="242">
        <f t="shared" si="134"/>
        <v>960</v>
      </c>
      <c r="AN264" s="242">
        <f t="shared" si="134"/>
        <v>960</v>
      </c>
      <c r="AO264" s="242">
        <f t="shared" si="134"/>
        <v>960</v>
      </c>
      <c r="AP264" s="242">
        <f t="shared" si="134"/>
        <v>960</v>
      </c>
      <c r="AQ264" s="242">
        <f t="shared" si="134"/>
        <v>960</v>
      </c>
      <c r="AR264" s="242">
        <f t="shared" si="134"/>
        <v>960</v>
      </c>
      <c r="AS264" s="242">
        <f t="shared" si="134"/>
        <v>960</v>
      </c>
      <c r="AT264" s="242">
        <f t="shared" si="134"/>
        <v>960</v>
      </c>
      <c r="AU264" s="242">
        <f t="shared" si="134"/>
        <v>960</v>
      </c>
      <c r="AV264" s="242">
        <f t="shared" si="134"/>
        <v>960</v>
      </c>
      <c r="AW264" s="242">
        <f t="shared" si="134"/>
        <v>960</v>
      </c>
      <c r="AX264" s="242">
        <f t="shared" si="134"/>
        <v>960</v>
      </c>
      <c r="AY264" s="242">
        <f t="shared" si="134"/>
        <v>960</v>
      </c>
      <c r="AZ264" s="242">
        <f t="shared" si="134"/>
        <v>960</v>
      </c>
      <c r="BA264" s="242">
        <f t="shared" si="134"/>
        <v>960</v>
      </c>
      <c r="BB264" s="242">
        <f t="shared" si="134"/>
        <v>960</v>
      </c>
      <c r="BC264" s="242">
        <f t="shared" si="134"/>
        <v>960</v>
      </c>
      <c r="BD264" s="242">
        <f t="shared" si="134"/>
        <v>960</v>
      </c>
      <c r="BE264" s="242">
        <f t="shared" si="134"/>
        <v>960</v>
      </c>
      <c r="BF264" s="242">
        <f t="shared" si="134"/>
        <v>960</v>
      </c>
      <c r="BG264" s="242">
        <f t="shared" si="134"/>
        <v>960</v>
      </c>
      <c r="BH264" s="242">
        <f t="shared" si="134"/>
        <v>960</v>
      </c>
      <c r="BI264" s="242">
        <f t="shared" si="134"/>
        <v>960</v>
      </c>
      <c r="BJ264" s="242">
        <f t="shared" si="134"/>
        <v>960</v>
      </c>
      <c r="BK264" s="242">
        <f t="shared" si="134"/>
        <v>960</v>
      </c>
      <c r="BL264" s="242">
        <f t="shared" si="134"/>
        <v>960</v>
      </c>
      <c r="BM264" s="242">
        <f t="shared" si="134"/>
        <v>960</v>
      </c>
      <c r="BN264" s="242">
        <f t="shared" si="134"/>
        <v>960</v>
      </c>
      <c r="BO264" s="242">
        <f t="shared" si="134"/>
        <v>960</v>
      </c>
      <c r="BP264" s="242">
        <f t="shared" si="134"/>
        <v>960</v>
      </c>
      <c r="BQ264" s="242">
        <f t="shared" ref="BQ264:CV271" si="135">BQ298+BQ332+BQ366</f>
        <v>960</v>
      </c>
      <c r="BR264" s="242">
        <f t="shared" si="135"/>
        <v>960</v>
      </c>
      <c r="BS264" s="242">
        <f t="shared" si="135"/>
        <v>960</v>
      </c>
      <c r="BT264" s="242">
        <f t="shared" si="135"/>
        <v>960</v>
      </c>
      <c r="BU264" s="242">
        <f t="shared" si="135"/>
        <v>960</v>
      </c>
      <c r="BV264" s="242">
        <f t="shared" si="135"/>
        <v>960</v>
      </c>
      <c r="BW264" s="242">
        <f t="shared" si="135"/>
        <v>960</v>
      </c>
      <c r="BX264" s="242">
        <f t="shared" si="135"/>
        <v>960</v>
      </c>
      <c r="BY264" s="242">
        <f t="shared" si="135"/>
        <v>960</v>
      </c>
      <c r="BZ264" s="242">
        <f t="shared" si="135"/>
        <v>960</v>
      </c>
      <c r="CA264" s="242">
        <f t="shared" si="135"/>
        <v>960</v>
      </c>
      <c r="CB264" s="242">
        <f t="shared" si="135"/>
        <v>960</v>
      </c>
      <c r="CC264" s="242">
        <f t="shared" si="135"/>
        <v>960</v>
      </c>
      <c r="CD264" s="242">
        <f t="shared" si="135"/>
        <v>960</v>
      </c>
      <c r="CE264" s="242">
        <f t="shared" si="135"/>
        <v>960</v>
      </c>
      <c r="CF264" s="242">
        <f t="shared" si="135"/>
        <v>960</v>
      </c>
      <c r="CG264" s="242">
        <f t="shared" si="135"/>
        <v>960</v>
      </c>
      <c r="CH264" s="242">
        <f t="shared" si="135"/>
        <v>960</v>
      </c>
      <c r="CI264" s="242">
        <f t="shared" si="135"/>
        <v>960</v>
      </c>
      <c r="CJ264" s="242">
        <f t="shared" si="135"/>
        <v>960</v>
      </c>
      <c r="CK264" s="242">
        <f t="shared" si="135"/>
        <v>960</v>
      </c>
      <c r="CL264" s="242">
        <f t="shared" si="135"/>
        <v>960</v>
      </c>
      <c r="CM264" s="242">
        <f t="shared" si="135"/>
        <v>960</v>
      </c>
      <c r="CN264" s="242">
        <f t="shared" si="135"/>
        <v>960</v>
      </c>
      <c r="CO264" s="242">
        <f t="shared" si="135"/>
        <v>960</v>
      </c>
      <c r="CP264" s="242">
        <f t="shared" si="135"/>
        <v>960</v>
      </c>
      <c r="CQ264" s="242">
        <f t="shared" si="135"/>
        <v>960</v>
      </c>
      <c r="CR264" s="242">
        <f t="shared" si="135"/>
        <v>960</v>
      </c>
      <c r="CS264" s="242">
        <f t="shared" si="135"/>
        <v>960</v>
      </c>
      <c r="CT264" s="242">
        <f t="shared" si="135"/>
        <v>960</v>
      </c>
      <c r="CU264" s="242">
        <f t="shared" si="135"/>
        <v>960</v>
      </c>
      <c r="CV264" s="242">
        <f t="shared" si="135"/>
        <v>960</v>
      </c>
    </row>
    <row r="265" spans="1:100" outlineLevel="1" x14ac:dyDescent="0.3">
      <c r="A265" s="290"/>
      <c r="B265" s="154">
        <v>10</v>
      </c>
      <c r="C265" s="242" t="s">
        <v>179</v>
      </c>
      <c r="D265" s="143" t="s">
        <v>443</v>
      </c>
      <c r="E265" s="242">
        <f t="shared" si="134"/>
        <v>960</v>
      </c>
      <c r="F265" s="242">
        <f t="shared" si="134"/>
        <v>960</v>
      </c>
      <c r="G265" s="242">
        <f t="shared" si="134"/>
        <v>960</v>
      </c>
      <c r="H265" s="242">
        <f t="shared" si="134"/>
        <v>960</v>
      </c>
      <c r="I265" s="242">
        <f t="shared" si="134"/>
        <v>960</v>
      </c>
      <c r="J265" s="242">
        <f t="shared" si="134"/>
        <v>960</v>
      </c>
      <c r="K265" s="242">
        <f t="shared" si="134"/>
        <v>960</v>
      </c>
      <c r="L265" s="242">
        <f t="shared" si="134"/>
        <v>960</v>
      </c>
      <c r="M265" s="242">
        <f t="shared" si="134"/>
        <v>960</v>
      </c>
      <c r="N265" s="242">
        <f t="shared" si="134"/>
        <v>960</v>
      </c>
      <c r="O265" s="242">
        <f t="shared" si="134"/>
        <v>960</v>
      </c>
      <c r="P265" s="242">
        <f t="shared" si="134"/>
        <v>960</v>
      </c>
      <c r="Q265" s="242">
        <f t="shared" si="134"/>
        <v>960</v>
      </c>
      <c r="R265" s="242">
        <f t="shared" si="134"/>
        <v>960</v>
      </c>
      <c r="S265" s="242">
        <f t="shared" si="134"/>
        <v>960</v>
      </c>
      <c r="T265" s="242">
        <f t="shared" si="134"/>
        <v>960</v>
      </c>
      <c r="U265" s="242">
        <f t="shared" si="134"/>
        <v>960</v>
      </c>
      <c r="V265" s="242">
        <f t="shared" si="134"/>
        <v>960</v>
      </c>
      <c r="W265" s="242">
        <f t="shared" si="134"/>
        <v>960</v>
      </c>
      <c r="X265" s="242">
        <f t="shared" si="134"/>
        <v>960</v>
      </c>
      <c r="Y265" s="242">
        <f t="shared" si="134"/>
        <v>960</v>
      </c>
      <c r="Z265" s="242">
        <f t="shared" si="134"/>
        <v>960</v>
      </c>
      <c r="AA265" s="242">
        <f t="shared" si="134"/>
        <v>960</v>
      </c>
      <c r="AB265" s="242">
        <f t="shared" si="134"/>
        <v>960</v>
      </c>
      <c r="AC265" s="242">
        <f t="shared" si="134"/>
        <v>960</v>
      </c>
      <c r="AD265" s="242">
        <f t="shared" si="134"/>
        <v>960</v>
      </c>
      <c r="AE265" s="242">
        <f t="shared" si="134"/>
        <v>960</v>
      </c>
      <c r="AF265" s="242">
        <f t="shared" si="134"/>
        <v>960</v>
      </c>
      <c r="AG265" s="242">
        <f t="shared" si="134"/>
        <v>960</v>
      </c>
      <c r="AH265" s="242">
        <f t="shared" si="134"/>
        <v>960</v>
      </c>
      <c r="AI265" s="242">
        <f t="shared" si="134"/>
        <v>960</v>
      </c>
      <c r="AJ265" s="242">
        <f t="shared" si="134"/>
        <v>960</v>
      </c>
      <c r="AK265" s="242">
        <f t="shared" si="134"/>
        <v>960</v>
      </c>
      <c r="AL265" s="242">
        <f t="shared" si="134"/>
        <v>960</v>
      </c>
      <c r="AM265" s="242">
        <f t="shared" si="134"/>
        <v>960</v>
      </c>
      <c r="AN265" s="242">
        <f t="shared" si="134"/>
        <v>960</v>
      </c>
      <c r="AO265" s="242">
        <f t="shared" si="134"/>
        <v>960</v>
      </c>
      <c r="AP265" s="242">
        <f t="shared" si="134"/>
        <v>960</v>
      </c>
      <c r="AQ265" s="242">
        <f t="shared" si="134"/>
        <v>960</v>
      </c>
      <c r="AR265" s="242">
        <f t="shared" si="134"/>
        <v>960</v>
      </c>
      <c r="AS265" s="242">
        <f t="shared" si="134"/>
        <v>960</v>
      </c>
      <c r="AT265" s="242">
        <f t="shared" si="134"/>
        <v>960</v>
      </c>
      <c r="AU265" s="242">
        <f t="shared" si="134"/>
        <v>960</v>
      </c>
      <c r="AV265" s="242">
        <f t="shared" si="134"/>
        <v>960</v>
      </c>
      <c r="AW265" s="242">
        <f t="shared" si="134"/>
        <v>960</v>
      </c>
      <c r="AX265" s="242">
        <f t="shared" si="134"/>
        <v>960</v>
      </c>
      <c r="AY265" s="242">
        <f t="shared" si="134"/>
        <v>960</v>
      </c>
      <c r="AZ265" s="242">
        <f t="shared" si="134"/>
        <v>960</v>
      </c>
      <c r="BA265" s="242">
        <f t="shared" si="134"/>
        <v>960</v>
      </c>
      <c r="BB265" s="242">
        <f t="shared" si="134"/>
        <v>960</v>
      </c>
      <c r="BC265" s="242">
        <f t="shared" si="134"/>
        <v>960</v>
      </c>
      <c r="BD265" s="242">
        <f t="shared" si="134"/>
        <v>960</v>
      </c>
      <c r="BE265" s="242">
        <f t="shared" si="134"/>
        <v>960</v>
      </c>
      <c r="BF265" s="242">
        <f t="shared" si="134"/>
        <v>960</v>
      </c>
      <c r="BG265" s="242">
        <f t="shared" si="134"/>
        <v>960</v>
      </c>
      <c r="BH265" s="242">
        <f t="shared" si="134"/>
        <v>960</v>
      </c>
      <c r="BI265" s="242">
        <f t="shared" si="134"/>
        <v>960</v>
      </c>
      <c r="BJ265" s="242">
        <f t="shared" si="134"/>
        <v>960</v>
      </c>
      <c r="BK265" s="242">
        <f t="shared" si="134"/>
        <v>960</v>
      </c>
      <c r="BL265" s="242">
        <f t="shared" si="134"/>
        <v>960</v>
      </c>
      <c r="BM265" s="242">
        <f t="shared" si="134"/>
        <v>960</v>
      </c>
      <c r="BN265" s="242">
        <f t="shared" si="134"/>
        <v>960</v>
      </c>
      <c r="BO265" s="242">
        <f t="shared" si="134"/>
        <v>960</v>
      </c>
      <c r="BP265" s="242">
        <f t="shared" si="134"/>
        <v>960</v>
      </c>
      <c r="BQ265" s="242">
        <f t="shared" si="135"/>
        <v>960</v>
      </c>
      <c r="BR265" s="242">
        <f t="shared" si="135"/>
        <v>960</v>
      </c>
      <c r="BS265" s="242">
        <f t="shared" si="135"/>
        <v>960</v>
      </c>
      <c r="BT265" s="242">
        <f t="shared" si="135"/>
        <v>960</v>
      </c>
      <c r="BU265" s="242">
        <f t="shared" si="135"/>
        <v>960</v>
      </c>
      <c r="BV265" s="242">
        <f t="shared" si="135"/>
        <v>960</v>
      </c>
      <c r="BW265" s="242">
        <f t="shared" si="135"/>
        <v>960</v>
      </c>
      <c r="BX265" s="242">
        <f t="shared" si="135"/>
        <v>960</v>
      </c>
      <c r="BY265" s="242">
        <f t="shared" si="135"/>
        <v>960</v>
      </c>
      <c r="BZ265" s="242">
        <f t="shared" si="135"/>
        <v>960</v>
      </c>
      <c r="CA265" s="242">
        <f t="shared" si="135"/>
        <v>960</v>
      </c>
      <c r="CB265" s="242">
        <f t="shared" si="135"/>
        <v>960</v>
      </c>
      <c r="CC265" s="242">
        <f t="shared" si="135"/>
        <v>960</v>
      </c>
      <c r="CD265" s="242">
        <f t="shared" si="135"/>
        <v>960</v>
      </c>
      <c r="CE265" s="242">
        <f t="shared" si="135"/>
        <v>960</v>
      </c>
      <c r="CF265" s="242">
        <f t="shared" si="135"/>
        <v>960</v>
      </c>
      <c r="CG265" s="242">
        <f t="shared" si="135"/>
        <v>960</v>
      </c>
      <c r="CH265" s="242">
        <f t="shared" si="135"/>
        <v>960</v>
      </c>
      <c r="CI265" s="242">
        <f t="shared" si="135"/>
        <v>960</v>
      </c>
      <c r="CJ265" s="242">
        <f t="shared" si="135"/>
        <v>960</v>
      </c>
      <c r="CK265" s="242">
        <f t="shared" si="135"/>
        <v>960</v>
      </c>
      <c r="CL265" s="242">
        <f t="shared" si="135"/>
        <v>960</v>
      </c>
      <c r="CM265" s="242">
        <f t="shared" si="135"/>
        <v>960</v>
      </c>
      <c r="CN265" s="242">
        <f t="shared" si="135"/>
        <v>960</v>
      </c>
      <c r="CO265" s="242">
        <f t="shared" si="135"/>
        <v>960</v>
      </c>
      <c r="CP265" s="242">
        <f t="shared" si="135"/>
        <v>960</v>
      </c>
      <c r="CQ265" s="242">
        <f t="shared" si="135"/>
        <v>960</v>
      </c>
      <c r="CR265" s="242">
        <f t="shared" si="135"/>
        <v>960</v>
      </c>
      <c r="CS265" s="242">
        <f t="shared" si="135"/>
        <v>960</v>
      </c>
      <c r="CT265" s="242">
        <f t="shared" si="135"/>
        <v>960</v>
      </c>
      <c r="CU265" s="242">
        <f t="shared" si="135"/>
        <v>960</v>
      </c>
      <c r="CV265" s="242">
        <f t="shared" si="135"/>
        <v>960</v>
      </c>
    </row>
    <row r="266" spans="1:100" outlineLevel="1" x14ac:dyDescent="0.3">
      <c r="A266" s="290"/>
      <c r="B266" s="154">
        <v>11</v>
      </c>
      <c r="C266" s="242" t="s">
        <v>180</v>
      </c>
      <c r="D266" s="143" t="s">
        <v>443</v>
      </c>
      <c r="E266" s="242">
        <f t="shared" si="134"/>
        <v>960</v>
      </c>
      <c r="F266" s="242">
        <f t="shared" si="134"/>
        <v>960</v>
      </c>
      <c r="G266" s="242">
        <f t="shared" si="134"/>
        <v>960</v>
      </c>
      <c r="H266" s="242">
        <f t="shared" si="134"/>
        <v>960</v>
      </c>
      <c r="I266" s="242">
        <f t="shared" si="134"/>
        <v>960</v>
      </c>
      <c r="J266" s="242">
        <f t="shared" si="134"/>
        <v>960</v>
      </c>
      <c r="K266" s="242">
        <f t="shared" si="134"/>
        <v>960</v>
      </c>
      <c r="L266" s="242">
        <f t="shared" si="134"/>
        <v>960</v>
      </c>
      <c r="M266" s="242">
        <f t="shared" si="134"/>
        <v>960</v>
      </c>
      <c r="N266" s="242">
        <f t="shared" si="134"/>
        <v>960</v>
      </c>
      <c r="O266" s="242">
        <f t="shared" si="134"/>
        <v>960</v>
      </c>
      <c r="P266" s="242">
        <f t="shared" si="134"/>
        <v>960</v>
      </c>
      <c r="Q266" s="242">
        <f t="shared" si="134"/>
        <v>960</v>
      </c>
      <c r="R266" s="242">
        <f t="shared" si="134"/>
        <v>960</v>
      </c>
      <c r="S266" s="242">
        <f t="shared" si="134"/>
        <v>960</v>
      </c>
      <c r="T266" s="242">
        <f t="shared" si="134"/>
        <v>960</v>
      </c>
      <c r="U266" s="242">
        <f t="shared" si="134"/>
        <v>960</v>
      </c>
      <c r="V266" s="242">
        <f t="shared" si="134"/>
        <v>960</v>
      </c>
      <c r="W266" s="242">
        <f t="shared" si="134"/>
        <v>960</v>
      </c>
      <c r="X266" s="242">
        <f t="shared" si="134"/>
        <v>960</v>
      </c>
      <c r="Y266" s="242">
        <f t="shared" si="134"/>
        <v>960</v>
      </c>
      <c r="Z266" s="242">
        <f t="shared" si="134"/>
        <v>960</v>
      </c>
      <c r="AA266" s="242">
        <f t="shared" si="134"/>
        <v>960</v>
      </c>
      <c r="AB266" s="242">
        <f t="shared" si="134"/>
        <v>960</v>
      </c>
      <c r="AC266" s="242">
        <f t="shared" si="134"/>
        <v>960</v>
      </c>
      <c r="AD266" s="242">
        <f t="shared" si="134"/>
        <v>960</v>
      </c>
      <c r="AE266" s="242">
        <f t="shared" si="134"/>
        <v>960</v>
      </c>
      <c r="AF266" s="242">
        <f t="shared" si="134"/>
        <v>960</v>
      </c>
      <c r="AG266" s="242">
        <f t="shared" si="134"/>
        <v>960</v>
      </c>
      <c r="AH266" s="242">
        <f t="shared" si="134"/>
        <v>960</v>
      </c>
      <c r="AI266" s="242">
        <f t="shared" si="134"/>
        <v>960</v>
      </c>
      <c r="AJ266" s="242">
        <f t="shared" si="134"/>
        <v>960</v>
      </c>
      <c r="AK266" s="242">
        <f t="shared" si="134"/>
        <v>960</v>
      </c>
      <c r="AL266" s="242">
        <f t="shared" si="134"/>
        <v>960</v>
      </c>
      <c r="AM266" s="242">
        <f t="shared" si="134"/>
        <v>960</v>
      </c>
      <c r="AN266" s="242">
        <f t="shared" si="134"/>
        <v>960</v>
      </c>
      <c r="AO266" s="242">
        <f t="shared" si="134"/>
        <v>960</v>
      </c>
      <c r="AP266" s="242">
        <f t="shared" si="134"/>
        <v>960</v>
      </c>
      <c r="AQ266" s="242">
        <f t="shared" si="134"/>
        <v>960</v>
      </c>
      <c r="AR266" s="242">
        <f t="shared" si="134"/>
        <v>960</v>
      </c>
      <c r="AS266" s="242">
        <f t="shared" si="134"/>
        <v>960</v>
      </c>
      <c r="AT266" s="242">
        <f t="shared" si="134"/>
        <v>960</v>
      </c>
      <c r="AU266" s="242">
        <f t="shared" si="134"/>
        <v>960</v>
      </c>
      <c r="AV266" s="242">
        <f t="shared" si="134"/>
        <v>960</v>
      </c>
      <c r="AW266" s="242">
        <f t="shared" si="134"/>
        <v>960</v>
      </c>
      <c r="AX266" s="242">
        <f t="shared" si="134"/>
        <v>960</v>
      </c>
      <c r="AY266" s="242">
        <f t="shared" si="134"/>
        <v>960</v>
      </c>
      <c r="AZ266" s="242">
        <f t="shared" si="134"/>
        <v>960</v>
      </c>
      <c r="BA266" s="242">
        <f t="shared" si="134"/>
        <v>960</v>
      </c>
      <c r="BB266" s="242">
        <f t="shared" si="134"/>
        <v>960</v>
      </c>
      <c r="BC266" s="242">
        <f t="shared" si="134"/>
        <v>960</v>
      </c>
      <c r="BD266" s="242">
        <f t="shared" si="134"/>
        <v>960</v>
      </c>
      <c r="BE266" s="242">
        <f t="shared" si="134"/>
        <v>960</v>
      </c>
      <c r="BF266" s="242">
        <f t="shared" si="134"/>
        <v>960</v>
      </c>
      <c r="BG266" s="242">
        <f t="shared" si="134"/>
        <v>960</v>
      </c>
      <c r="BH266" s="242">
        <f t="shared" si="134"/>
        <v>960</v>
      </c>
      <c r="BI266" s="242">
        <f t="shared" si="134"/>
        <v>960</v>
      </c>
      <c r="BJ266" s="242">
        <f t="shared" si="134"/>
        <v>960</v>
      </c>
      <c r="BK266" s="242">
        <f t="shared" si="134"/>
        <v>960</v>
      </c>
      <c r="BL266" s="242">
        <f t="shared" si="134"/>
        <v>960</v>
      </c>
      <c r="BM266" s="242">
        <f t="shared" si="134"/>
        <v>960</v>
      </c>
      <c r="BN266" s="242">
        <f t="shared" si="134"/>
        <v>960</v>
      </c>
      <c r="BO266" s="242">
        <f t="shared" si="134"/>
        <v>960</v>
      </c>
      <c r="BP266" s="242">
        <f t="shared" si="134"/>
        <v>960</v>
      </c>
      <c r="BQ266" s="242">
        <f t="shared" si="135"/>
        <v>960</v>
      </c>
      <c r="BR266" s="242">
        <f t="shared" si="135"/>
        <v>960</v>
      </c>
      <c r="BS266" s="242">
        <f t="shared" si="135"/>
        <v>960</v>
      </c>
      <c r="BT266" s="242">
        <f t="shared" si="135"/>
        <v>960</v>
      </c>
      <c r="BU266" s="242">
        <f t="shared" si="135"/>
        <v>960</v>
      </c>
      <c r="BV266" s="242">
        <f t="shared" si="135"/>
        <v>960</v>
      </c>
      <c r="BW266" s="242">
        <f t="shared" si="135"/>
        <v>960</v>
      </c>
      <c r="BX266" s="242">
        <f t="shared" si="135"/>
        <v>960</v>
      </c>
      <c r="BY266" s="242">
        <f t="shared" si="135"/>
        <v>960</v>
      </c>
      <c r="BZ266" s="242">
        <f t="shared" si="135"/>
        <v>960</v>
      </c>
      <c r="CA266" s="242">
        <f t="shared" si="135"/>
        <v>960</v>
      </c>
      <c r="CB266" s="242">
        <f t="shared" si="135"/>
        <v>960</v>
      </c>
      <c r="CC266" s="242">
        <f t="shared" si="135"/>
        <v>960</v>
      </c>
      <c r="CD266" s="242">
        <f t="shared" si="135"/>
        <v>960</v>
      </c>
      <c r="CE266" s="242">
        <f t="shared" si="135"/>
        <v>960</v>
      </c>
      <c r="CF266" s="242">
        <f t="shared" si="135"/>
        <v>960</v>
      </c>
      <c r="CG266" s="242">
        <f t="shared" si="135"/>
        <v>960</v>
      </c>
      <c r="CH266" s="242">
        <f t="shared" si="135"/>
        <v>960</v>
      </c>
      <c r="CI266" s="242">
        <f t="shared" si="135"/>
        <v>960</v>
      </c>
      <c r="CJ266" s="242">
        <f t="shared" si="135"/>
        <v>960</v>
      </c>
      <c r="CK266" s="242">
        <f t="shared" si="135"/>
        <v>960</v>
      </c>
      <c r="CL266" s="242">
        <f t="shared" si="135"/>
        <v>960</v>
      </c>
      <c r="CM266" s="242">
        <f t="shared" si="135"/>
        <v>960</v>
      </c>
      <c r="CN266" s="242">
        <f t="shared" si="135"/>
        <v>960</v>
      </c>
      <c r="CO266" s="242">
        <f t="shared" si="135"/>
        <v>960</v>
      </c>
      <c r="CP266" s="242">
        <f t="shared" si="135"/>
        <v>960</v>
      </c>
      <c r="CQ266" s="242">
        <f t="shared" si="135"/>
        <v>960</v>
      </c>
      <c r="CR266" s="242">
        <f t="shared" si="135"/>
        <v>960</v>
      </c>
      <c r="CS266" s="242">
        <f t="shared" si="135"/>
        <v>960</v>
      </c>
      <c r="CT266" s="242">
        <f t="shared" si="135"/>
        <v>960</v>
      </c>
      <c r="CU266" s="242">
        <f t="shared" si="135"/>
        <v>960</v>
      </c>
      <c r="CV266" s="242">
        <f t="shared" si="135"/>
        <v>960</v>
      </c>
    </row>
    <row r="267" spans="1:100" outlineLevel="1" x14ac:dyDescent="0.3">
      <c r="A267" s="290"/>
      <c r="B267" s="154">
        <v>12</v>
      </c>
      <c r="C267" s="242" t="s">
        <v>181</v>
      </c>
      <c r="D267" s="143" t="s">
        <v>443</v>
      </c>
      <c r="E267" s="242">
        <f t="shared" si="134"/>
        <v>960</v>
      </c>
      <c r="F267" s="242">
        <f t="shared" si="134"/>
        <v>960</v>
      </c>
      <c r="G267" s="242">
        <f t="shared" si="134"/>
        <v>960</v>
      </c>
      <c r="H267" s="242">
        <f t="shared" si="134"/>
        <v>960</v>
      </c>
      <c r="I267" s="242">
        <f t="shared" si="134"/>
        <v>960</v>
      </c>
      <c r="J267" s="242">
        <f t="shared" si="134"/>
        <v>960</v>
      </c>
      <c r="K267" s="242">
        <f t="shared" si="134"/>
        <v>960</v>
      </c>
      <c r="L267" s="242">
        <f t="shared" si="134"/>
        <v>960</v>
      </c>
      <c r="M267" s="242">
        <f t="shared" si="134"/>
        <v>960</v>
      </c>
      <c r="N267" s="242">
        <f t="shared" si="134"/>
        <v>960</v>
      </c>
      <c r="O267" s="242">
        <f t="shared" si="134"/>
        <v>960</v>
      </c>
      <c r="P267" s="242">
        <f t="shared" si="134"/>
        <v>960</v>
      </c>
      <c r="Q267" s="242">
        <f t="shared" si="134"/>
        <v>960</v>
      </c>
      <c r="R267" s="242">
        <f t="shared" si="134"/>
        <v>960</v>
      </c>
      <c r="S267" s="242">
        <f t="shared" si="134"/>
        <v>960</v>
      </c>
      <c r="T267" s="242">
        <f t="shared" si="134"/>
        <v>960</v>
      </c>
      <c r="U267" s="242">
        <f t="shared" si="134"/>
        <v>960</v>
      </c>
      <c r="V267" s="242">
        <f t="shared" si="134"/>
        <v>960</v>
      </c>
      <c r="W267" s="242">
        <f t="shared" si="134"/>
        <v>960</v>
      </c>
      <c r="X267" s="242">
        <f t="shared" si="134"/>
        <v>960</v>
      </c>
      <c r="Y267" s="242">
        <f t="shared" si="134"/>
        <v>960</v>
      </c>
      <c r="Z267" s="242">
        <f t="shared" si="134"/>
        <v>960</v>
      </c>
      <c r="AA267" s="242">
        <f t="shared" si="134"/>
        <v>960</v>
      </c>
      <c r="AB267" s="242">
        <f t="shared" si="134"/>
        <v>960</v>
      </c>
      <c r="AC267" s="242">
        <f t="shared" si="134"/>
        <v>960</v>
      </c>
      <c r="AD267" s="242">
        <f t="shared" si="134"/>
        <v>960</v>
      </c>
      <c r="AE267" s="242">
        <f t="shared" si="134"/>
        <v>960</v>
      </c>
      <c r="AF267" s="242">
        <f t="shared" si="134"/>
        <v>960</v>
      </c>
      <c r="AG267" s="242">
        <f t="shared" si="134"/>
        <v>960</v>
      </c>
      <c r="AH267" s="242">
        <f t="shared" si="134"/>
        <v>960</v>
      </c>
      <c r="AI267" s="242">
        <f t="shared" si="134"/>
        <v>960</v>
      </c>
      <c r="AJ267" s="242">
        <f t="shared" si="134"/>
        <v>960</v>
      </c>
      <c r="AK267" s="242">
        <f t="shared" si="134"/>
        <v>960</v>
      </c>
      <c r="AL267" s="242">
        <f t="shared" si="134"/>
        <v>960</v>
      </c>
      <c r="AM267" s="242">
        <f t="shared" si="134"/>
        <v>960</v>
      </c>
      <c r="AN267" s="242">
        <f t="shared" si="134"/>
        <v>960</v>
      </c>
      <c r="AO267" s="242">
        <f t="shared" si="134"/>
        <v>960</v>
      </c>
      <c r="AP267" s="242">
        <f t="shared" si="134"/>
        <v>960</v>
      </c>
      <c r="AQ267" s="242">
        <f t="shared" si="134"/>
        <v>960</v>
      </c>
      <c r="AR267" s="242">
        <f t="shared" si="134"/>
        <v>960</v>
      </c>
      <c r="AS267" s="242">
        <f t="shared" si="134"/>
        <v>960</v>
      </c>
      <c r="AT267" s="242">
        <f t="shared" si="134"/>
        <v>960</v>
      </c>
      <c r="AU267" s="242">
        <f t="shared" si="134"/>
        <v>960</v>
      </c>
      <c r="AV267" s="242">
        <f t="shared" si="134"/>
        <v>960</v>
      </c>
      <c r="AW267" s="242">
        <f t="shared" si="134"/>
        <v>960</v>
      </c>
      <c r="AX267" s="242">
        <f t="shared" si="134"/>
        <v>960</v>
      </c>
      <c r="AY267" s="242">
        <f t="shared" si="134"/>
        <v>960</v>
      </c>
      <c r="AZ267" s="242">
        <f t="shared" si="134"/>
        <v>960</v>
      </c>
      <c r="BA267" s="242">
        <f t="shared" si="134"/>
        <v>960</v>
      </c>
      <c r="BB267" s="242">
        <f t="shared" si="134"/>
        <v>960</v>
      </c>
      <c r="BC267" s="242">
        <f t="shared" si="134"/>
        <v>960</v>
      </c>
      <c r="BD267" s="242">
        <f t="shared" si="134"/>
        <v>960</v>
      </c>
      <c r="BE267" s="242">
        <f t="shared" si="134"/>
        <v>960</v>
      </c>
      <c r="BF267" s="242">
        <f t="shared" si="134"/>
        <v>960</v>
      </c>
      <c r="BG267" s="242">
        <f t="shared" si="134"/>
        <v>960</v>
      </c>
      <c r="BH267" s="242">
        <f t="shared" si="134"/>
        <v>960</v>
      </c>
      <c r="BI267" s="242">
        <f t="shared" si="134"/>
        <v>960</v>
      </c>
      <c r="BJ267" s="242">
        <f t="shared" si="134"/>
        <v>960</v>
      </c>
      <c r="BK267" s="242">
        <f t="shared" si="134"/>
        <v>960</v>
      </c>
      <c r="BL267" s="242">
        <f t="shared" si="134"/>
        <v>960</v>
      </c>
      <c r="BM267" s="242">
        <f t="shared" si="134"/>
        <v>960</v>
      </c>
      <c r="BN267" s="242">
        <f t="shared" si="134"/>
        <v>960</v>
      </c>
      <c r="BO267" s="242">
        <f t="shared" si="134"/>
        <v>960</v>
      </c>
      <c r="BP267" s="242">
        <f t="shared" ref="BP267" si="136">BP301+BP335+BP369</f>
        <v>960</v>
      </c>
      <c r="BQ267" s="242">
        <f t="shared" si="135"/>
        <v>960</v>
      </c>
      <c r="BR267" s="242">
        <f t="shared" si="135"/>
        <v>960</v>
      </c>
      <c r="BS267" s="242">
        <f t="shared" si="135"/>
        <v>960</v>
      </c>
      <c r="BT267" s="242">
        <f t="shared" si="135"/>
        <v>960</v>
      </c>
      <c r="BU267" s="242">
        <f t="shared" si="135"/>
        <v>960</v>
      </c>
      <c r="BV267" s="242">
        <f t="shared" si="135"/>
        <v>960</v>
      </c>
      <c r="BW267" s="242">
        <f t="shared" si="135"/>
        <v>960</v>
      </c>
      <c r="BX267" s="242">
        <f t="shared" si="135"/>
        <v>960</v>
      </c>
      <c r="BY267" s="242">
        <f t="shared" si="135"/>
        <v>960</v>
      </c>
      <c r="BZ267" s="242">
        <f t="shared" si="135"/>
        <v>960</v>
      </c>
      <c r="CA267" s="242">
        <f t="shared" si="135"/>
        <v>960</v>
      </c>
      <c r="CB267" s="242">
        <f t="shared" si="135"/>
        <v>960</v>
      </c>
      <c r="CC267" s="242">
        <f t="shared" si="135"/>
        <v>960</v>
      </c>
      <c r="CD267" s="242">
        <f t="shared" si="135"/>
        <v>960</v>
      </c>
      <c r="CE267" s="242">
        <f t="shared" si="135"/>
        <v>960</v>
      </c>
      <c r="CF267" s="242">
        <f t="shared" si="135"/>
        <v>960</v>
      </c>
      <c r="CG267" s="242">
        <f t="shared" si="135"/>
        <v>960</v>
      </c>
      <c r="CH267" s="242">
        <f t="shared" si="135"/>
        <v>960</v>
      </c>
      <c r="CI267" s="242">
        <f t="shared" si="135"/>
        <v>960</v>
      </c>
      <c r="CJ267" s="242">
        <f t="shared" si="135"/>
        <v>960</v>
      </c>
      <c r="CK267" s="242">
        <f t="shared" si="135"/>
        <v>960</v>
      </c>
      <c r="CL267" s="242">
        <f t="shared" si="135"/>
        <v>960</v>
      </c>
      <c r="CM267" s="242">
        <f t="shared" si="135"/>
        <v>960</v>
      </c>
      <c r="CN267" s="242">
        <f t="shared" si="135"/>
        <v>960</v>
      </c>
      <c r="CO267" s="242">
        <f t="shared" si="135"/>
        <v>960</v>
      </c>
      <c r="CP267" s="242">
        <f t="shared" si="135"/>
        <v>960</v>
      </c>
      <c r="CQ267" s="242">
        <f t="shared" si="135"/>
        <v>960</v>
      </c>
      <c r="CR267" s="242">
        <f t="shared" si="135"/>
        <v>960</v>
      </c>
      <c r="CS267" s="242">
        <f t="shared" si="135"/>
        <v>960</v>
      </c>
      <c r="CT267" s="242">
        <f t="shared" si="135"/>
        <v>960</v>
      </c>
      <c r="CU267" s="242">
        <f t="shared" si="135"/>
        <v>960</v>
      </c>
      <c r="CV267" s="242">
        <f t="shared" si="135"/>
        <v>960</v>
      </c>
    </row>
    <row r="268" spans="1:100" outlineLevel="1" x14ac:dyDescent="0.3">
      <c r="A268" s="290"/>
      <c r="B268" s="154">
        <v>13</v>
      </c>
      <c r="C268" s="242" t="s">
        <v>361</v>
      </c>
      <c r="D268" s="143" t="s">
        <v>443</v>
      </c>
      <c r="E268" s="242">
        <f t="shared" ref="E268:BP271" si="137">E302+E336+E370</f>
        <v>960</v>
      </c>
      <c r="F268" s="242">
        <f t="shared" si="137"/>
        <v>960</v>
      </c>
      <c r="G268" s="242">
        <f t="shared" si="137"/>
        <v>960</v>
      </c>
      <c r="H268" s="242">
        <f t="shared" si="137"/>
        <v>960</v>
      </c>
      <c r="I268" s="242">
        <f t="shared" si="137"/>
        <v>960</v>
      </c>
      <c r="J268" s="242">
        <f t="shared" si="137"/>
        <v>960</v>
      </c>
      <c r="K268" s="242">
        <f t="shared" si="137"/>
        <v>960</v>
      </c>
      <c r="L268" s="242">
        <f t="shared" si="137"/>
        <v>960</v>
      </c>
      <c r="M268" s="242">
        <f t="shared" si="137"/>
        <v>960</v>
      </c>
      <c r="N268" s="242">
        <f t="shared" si="137"/>
        <v>960</v>
      </c>
      <c r="O268" s="242">
        <f t="shared" si="137"/>
        <v>960</v>
      </c>
      <c r="P268" s="242">
        <f t="shared" si="137"/>
        <v>960</v>
      </c>
      <c r="Q268" s="242">
        <f t="shared" si="137"/>
        <v>960</v>
      </c>
      <c r="R268" s="242">
        <f t="shared" si="137"/>
        <v>960</v>
      </c>
      <c r="S268" s="242">
        <f t="shared" si="137"/>
        <v>960</v>
      </c>
      <c r="T268" s="242">
        <f t="shared" si="137"/>
        <v>960</v>
      </c>
      <c r="U268" s="242">
        <f t="shared" si="137"/>
        <v>960</v>
      </c>
      <c r="V268" s="242">
        <f t="shared" si="137"/>
        <v>960</v>
      </c>
      <c r="W268" s="242">
        <f t="shared" si="137"/>
        <v>960</v>
      </c>
      <c r="X268" s="242">
        <f t="shared" si="137"/>
        <v>960</v>
      </c>
      <c r="Y268" s="242">
        <f t="shared" si="137"/>
        <v>960</v>
      </c>
      <c r="Z268" s="242">
        <f t="shared" si="137"/>
        <v>960</v>
      </c>
      <c r="AA268" s="242">
        <f t="shared" si="137"/>
        <v>960</v>
      </c>
      <c r="AB268" s="242">
        <f t="shared" si="137"/>
        <v>960</v>
      </c>
      <c r="AC268" s="242">
        <f t="shared" si="137"/>
        <v>960</v>
      </c>
      <c r="AD268" s="242">
        <f t="shared" si="137"/>
        <v>960</v>
      </c>
      <c r="AE268" s="242">
        <f t="shared" si="137"/>
        <v>960</v>
      </c>
      <c r="AF268" s="242">
        <f t="shared" si="137"/>
        <v>960</v>
      </c>
      <c r="AG268" s="242">
        <f t="shared" si="137"/>
        <v>960</v>
      </c>
      <c r="AH268" s="242">
        <f t="shared" si="137"/>
        <v>960</v>
      </c>
      <c r="AI268" s="242">
        <f t="shared" si="137"/>
        <v>960</v>
      </c>
      <c r="AJ268" s="242">
        <f t="shared" si="137"/>
        <v>960</v>
      </c>
      <c r="AK268" s="242">
        <f t="shared" si="137"/>
        <v>960</v>
      </c>
      <c r="AL268" s="242">
        <f t="shared" si="137"/>
        <v>960</v>
      </c>
      <c r="AM268" s="242">
        <f t="shared" si="137"/>
        <v>960</v>
      </c>
      <c r="AN268" s="242">
        <f t="shared" si="137"/>
        <v>960</v>
      </c>
      <c r="AO268" s="242">
        <f t="shared" si="137"/>
        <v>960</v>
      </c>
      <c r="AP268" s="242">
        <f t="shared" si="137"/>
        <v>960</v>
      </c>
      <c r="AQ268" s="242">
        <f t="shared" si="137"/>
        <v>960</v>
      </c>
      <c r="AR268" s="242">
        <f t="shared" si="137"/>
        <v>960</v>
      </c>
      <c r="AS268" s="242">
        <f t="shared" si="137"/>
        <v>960</v>
      </c>
      <c r="AT268" s="242">
        <f t="shared" si="137"/>
        <v>960</v>
      </c>
      <c r="AU268" s="242">
        <f t="shared" si="137"/>
        <v>960</v>
      </c>
      <c r="AV268" s="242">
        <f t="shared" si="137"/>
        <v>960</v>
      </c>
      <c r="AW268" s="242">
        <f t="shared" si="137"/>
        <v>960</v>
      </c>
      <c r="AX268" s="242">
        <f t="shared" si="137"/>
        <v>960</v>
      </c>
      <c r="AY268" s="242">
        <f t="shared" si="137"/>
        <v>960</v>
      </c>
      <c r="AZ268" s="242">
        <f t="shared" si="137"/>
        <v>960</v>
      </c>
      <c r="BA268" s="242">
        <f t="shared" si="137"/>
        <v>960</v>
      </c>
      <c r="BB268" s="242">
        <f t="shared" si="137"/>
        <v>960</v>
      </c>
      <c r="BC268" s="242">
        <f t="shared" si="137"/>
        <v>960</v>
      </c>
      <c r="BD268" s="242">
        <f t="shared" si="137"/>
        <v>960</v>
      </c>
      <c r="BE268" s="242">
        <f t="shared" si="137"/>
        <v>960</v>
      </c>
      <c r="BF268" s="242">
        <f t="shared" si="137"/>
        <v>960</v>
      </c>
      <c r="BG268" s="242">
        <f t="shared" si="137"/>
        <v>960</v>
      </c>
      <c r="BH268" s="242">
        <f t="shared" si="137"/>
        <v>960</v>
      </c>
      <c r="BI268" s="242">
        <f t="shared" si="137"/>
        <v>960</v>
      </c>
      <c r="BJ268" s="242">
        <f t="shared" si="137"/>
        <v>960</v>
      </c>
      <c r="BK268" s="242">
        <f t="shared" si="137"/>
        <v>960</v>
      </c>
      <c r="BL268" s="242">
        <f t="shared" si="137"/>
        <v>960</v>
      </c>
      <c r="BM268" s="242">
        <f t="shared" si="137"/>
        <v>960</v>
      </c>
      <c r="BN268" s="242">
        <f t="shared" si="137"/>
        <v>960</v>
      </c>
      <c r="BO268" s="242">
        <f t="shared" si="137"/>
        <v>960</v>
      </c>
      <c r="BP268" s="242">
        <f t="shared" si="137"/>
        <v>960</v>
      </c>
      <c r="BQ268" s="242">
        <f t="shared" si="135"/>
        <v>960</v>
      </c>
      <c r="BR268" s="242">
        <f t="shared" si="135"/>
        <v>960</v>
      </c>
      <c r="BS268" s="242">
        <f t="shared" si="135"/>
        <v>960</v>
      </c>
      <c r="BT268" s="242">
        <f t="shared" si="135"/>
        <v>960</v>
      </c>
      <c r="BU268" s="242">
        <f t="shared" si="135"/>
        <v>960</v>
      </c>
      <c r="BV268" s="242">
        <f t="shared" si="135"/>
        <v>960</v>
      </c>
      <c r="BW268" s="242">
        <f t="shared" si="135"/>
        <v>960</v>
      </c>
      <c r="BX268" s="242">
        <f t="shared" si="135"/>
        <v>960</v>
      </c>
      <c r="BY268" s="242">
        <f t="shared" si="135"/>
        <v>960</v>
      </c>
      <c r="BZ268" s="242">
        <f t="shared" si="135"/>
        <v>960</v>
      </c>
      <c r="CA268" s="242">
        <f t="shared" si="135"/>
        <v>960</v>
      </c>
      <c r="CB268" s="242">
        <f t="shared" si="135"/>
        <v>960</v>
      </c>
      <c r="CC268" s="242">
        <f t="shared" si="135"/>
        <v>960</v>
      </c>
      <c r="CD268" s="242">
        <f t="shared" si="135"/>
        <v>960</v>
      </c>
      <c r="CE268" s="242">
        <f t="shared" si="135"/>
        <v>960</v>
      </c>
      <c r="CF268" s="242">
        <f t="shared" si="135"/>
        <v>960</v>
      </c>
      <c r="CG268" s="242">
        <f t="shared" si="135"/>
        <v>960</v>
      </c>
      <c r="CH268" s="242">
        <f t="shared" si="135"/>
        <v>960</v>
      </c>
      <c r="CI268" s="242">
        <f t="shared" si="135"/>
        <v>960</v>
      </c>
      <c r="CJ268" s="242">
        <f t="shared" si="135"/>
        <v>960</v>
      </c>
      <c r="CK268" s="242">
        <f t="shared" si="135"/>
        <v>960</v>
      </c>
      <c r="CL268" s="242">
        <f t="shared" si="135"/>
        <v>960</v>
      </c>
      <c r="CM268" s="242">
        <f t="shared" si="135"/>
        <v>960</v>
      </c>
      <c r="CN268" s="242">
        <f t="shared" si="135"/>
        <v>960</v>
      </c>
      <c r="CO268" s="242">
        <f t="shared" si="135"/>
        <v>960</v>
      </c>
      <c r="CP268" s="242">
        <f t="shared" si="135"/>
        <v>960</v>
      </c>
      <c r="CQ268" s="242">
        <f t="shared" si="135"/>
        <v>960</v>
      </c>
      <c r="CR268" s="242">
        <f t="shared" si="135"/>
        <v>960</v>
      </c>
      <c r="CS268" s="242">
        <f t="shared" si="135"/>
        <v>960</v>
      </c>
      <c r="CT268" s="242">
        <f t="shared" si="135"/>
        <v>960</v>
      </c>
      <c r="CU268" s="242">
        <f t="shared" si="135"/>
        <v>960</v>
      </c>
      <c r="CV268" s="242">
        <f t="shared" si="135"/>
        <v>960</v>
      </c>
    </row>
    <row r="269" spans="1:100" outlineLevel="1" x14ac:dyDescent="0.3">
      <c r="A269" s="290"/>
      <c r="B269" s="154">
        <v>14</v>
      </c>
      <c r="C269" s="242" t="s">
        <v>183</v>
      </c>
      <c r="D269" s="143" t="s">
        <v>443</v>
      </c>
      <c r="E269" s="242">
        <f t="shared" si="137"/>
        <v>960</v>
      </c>
      <c r="F269" s="242">
        <f t="shared" si="137"/>
        <v>960</v>
      </c>
      <c r="G269" s="242">
        <f t="shared" si="137"/>
        <v>960</v>
      </c>
      <c r="H269" s="242">
        <f t="shared" si="137"/>
        <v>960</v>
      </c>
      <c r="I269" s="242">
        <f t="shared" si="137"/>
        <v>960</v>
      </c>
      <c r="J269" s="242">
        <f t="shared" si="137"/>
        <v>960</v>
      </c>
      <c r="K269" s="242">
        <f t="shared" si="137"/>
        <v>960</v>
      </c>
      <c r="L269" s="242">
        <f t="shared" si="137"/>
        <v>960</v>
      </c>
      <c r="M269" s="242">
        <f t="shared" si="137"/>
        <v>960</v>
      </c>
      <c r="N269" s="242">
        <f t="shared" si="137"/>
        <v>960</v>
      </c>
      <c r="O269" s="242">
        <f t="shared" si="137"/>
        <v>960</v>
      </c>
      <c r="P269" s="242">
        <f t="shared" si="137"/>
        <v>960</v>
      </c>
      <c r="Q269" s="242">
        <f t="shared" si="137"/>
        <v>960</v>
      </c>
      <c r="R269" s="242">
        <f t="shared" si="137"/>
        <v>960</v>
      </c>
      <c r="S269" s="242">
        <f t="shared" si="137"/>
        <v>960</v>
      </c>
      <c r="T269" s="242">
        <f t="shared" si="137"/>
        <v>960</v>
      </c>
      <c r="U269" s="242">
        <f t="shared" si="137"/>
        <v>960</v>
      </c>
      <c r="V269" s="242">
        <f t="shared" si="137"/>
        <v>960</v>
      </c>
      <c r="W269" s="242">
        <f t="shared" si="137"/>
        <v>960</v>
      </c>
      <c r="X269" s="242">
        <f t="shared" si="137"/>
        <v>960</v>
      </c>
      <c r="Y269" s="242">
        <f t="shared" si="137"/>
        <v>960</v>
      </c>
      <c r="Z269" s="242">
        <f t="shared" si="137"/>
        <v>960</v>
      </c>
      <c r="AA269" s="242">
        <f t="shared" si="137"/>
        <v>960</v>
      </c>
      <c r="AB269" s="242">
        <f t="shared" si="137"/>
        <v>960</v>
      </c>
      <c r="AC269" s="242">
        <f t="shared" si="137"/>
        <v>960</v>
      </c>
      <c r="AD269" s="242">
        <f t="shared" si="137"/>
        <v>960</v>
      </c>
      <c r="AE269" s="242">
        <f t="shared" si="137"/>
        <v>960</v>
      </c>
      <c r="AF269" s="242">
        <f t="shared" si="137"/>
        <v>960</v>
      </c>
      <c r="AG269" s="242">
        <f t="shared" si="137"/>
        <v>960</v>
      </c>
      <c r="AH269" s="242">
        <f t="shared" si="137"/>
        <v>960</v>
      </c>
      <c r="AI269" s="242">
        <f t="shared" si="137"/>
        <v>960</v>
      </c>
      <c r="AJ269" s="242">
        <f t="shared" si="137"/>
        <v>960</v>
      </c>
      <c r="AK269" s="242">
        <f t="shared" si="137"/>
        <v>960</v>
      </c>
      <c r="AL269" s="242">
        <f t="shared" si="137"/>
        <v>960</v>
      </c>
      <c r="AM269" s="242">
        <f t="shared" si="137"/>
        <v>960</v>
      </c>
      <c r="AN269" s="242">
        <f t="shared" si="137"/>
        <v>960</v>
      </c>
      <c r="AO269" s="242">
        <f t="shared" si="137"/>
        <v>960</v>
      </c>
      <c r="AP269" s="242">
        <f t="shared" si="137"/>
        <v>960</v>
      </c>
      <c r="AQ269" s="242">
        <f t="shared" si="137"/>
        <v>960</v>
      </c>
      <c r="AR269" s="242">
        <f t="shared" si="137"/>
        <v>960</v>
      </c>
      <c r="AS269" s="242">
        <f t="shared" si="137"/>
        <v>960</v>
      </c>
      <c r="AT269" s="242">
        <f t="shared" si="137"/>
        <v>960</v>
      </c>
      <c r="AU269" s="242">
        <f t="shared" si="137"/>
        <v>960</v>
      </c>
      <c r="AV269" s="242">
        <f t="shared" si="137"/>
        <v>960</v>
      </c>
      <c r="AW269" s="242">
        <f t="shared" si="137"/>
        <v>960</v>
      </c>
      <c r="AX269" s="242">
        <f t="shared" si="137"/>
        <v>960</v>
      </c>
      <c r="AY269" s="242">
        <f t="shared" si="137"/>
        <v>960</v>
      </c>
      <c r="AZ269" s="242">
        <f t="shared" si="137"/>
        <v>960</v>
      </c>
      <c r="BA269" s="242">
        <f t="shared" si="137"/>
        <v>960</v>
      </c>
      <c r="BB269" s="242">
        <f t="shared" si="137"/>
        <v>960</v>
      </c>
      <c r="BC269" s="242">
        <f t="shared" si="137"/>
        <v>960</v>
      </c>
      <c r="BD269" s="242">
        <f t="shared" si="137"/>
        <v>960</v>
      </c>
      <c r="BE269" s="242">
        <f t="shared" si="137"/>
        <v>960</v>
      </c>
      <c r="BF269" s="242">
        <f t="shared" si="137"/>
        <v>960</v>
      </c>
      <c r="BG269" s="242">
        <f t="shared" si="137"/>
        <v>960</v>
      </c>
      <c r="BH269" s="242">
        <f t="shared" si="137"/>
        <v>960</v>
      </c>
      <c r="BI269" s="242">
        <f t="shared" si="137"/>
        <v>960</v>
      </c>
      <c r="BJ269" s="242">
        <f t="shared" si="137"/>
        <v>960</v>
      </c>
      <c r="BK269" s="242">
        <f t="shared" si="137"/>
        <v>960</v>
      </c>
      <c r="BL269" s="242">
        <f t="shared" si="137"/>
        <v>960</v>
      </c>
      <c r="BM269" s="242">
        <f t="shared" si="137"/>
        <v>960</v>
      </c>
      <c r="BN269" s="242">
        <f t="shared" si="137"/>
        <v>960</v>
      </c>
      <c r="BO269" s="242">
        <f t="shared" si="137"/>
        <v>960</v>
      </c>
      <c r="BP269" s="242">
        <f t="shared" si="137"/>
        <v>960</v>
      </c>
      <c r="BQ269" s="242">
        <f t="shared" si="135"/>
        <v>960</v>
      </c>
      <c r="BR269" s="242">
        <f t="shared" si="135"/>
        <v>960</v>
      </c>
      <c r="BS269" s="242">
        <f t="shared" si="135"/>
        <v>960</v>
      </c>
      <c r="BT269" s="242">
        <f t="shared" si="135"/>
        <v>960</v>
      </c>
      <c r="BU269" s="242">
        <f t="shared" si="135"/>
        <v>960</v>
      </c>
      <c r="BV269" s="242">
        <f t="shared" si="135"/>
        <v>960</v>
      </c>
      <c r="BW269" s="242">
        <f t="shared" si="135"/>
        <v>960</v>
      </c>
      <c r="BX269" s="242">
        <f t="shared" si="135"/>
        <v>960</v>
      </c>
      <c r="BY269" s="242">
        <f t="shared" si="135"/>
        <v>960</v>
      </c>
      <c r="BZ269" s="242">
        <f t="shared" si="135"/>
        <v>960</v>
      </c>
      <c r="CA269" s="242">
        <f t="shared" si="135"/>
        <v>960</v>
      </c>
      <c r="CB269" s="242">
        <f t="shared" si="135"/>
        <v>960</v>
      </c>
      <c r="CC269" s="242">
        <f t="shared" si="135"/>
        <v>960</v>
      </c>
      <c r="CD269" s="242">
        <f t="shared" si="135"/>
        <v>960</v>
      </c>
      <c r="CE269" s="242">
        <f t="shared" si="135"/>
        <v>960</v>
      </c>
      <c r="CF269" s="242">
        <f t="shared" si="135"/>
        <v>960</v>
      </c>
      <c r="CG269" s="242">
        <f t="shared" si="135"/>
        <v>960</v>
      </c>
      <c r="CH269" s="242">
        <f t="shared" si="135"/>
        <v>960</v>
      </c>
      <c r="CI269" s="242">
        <f t="shared" si="135"/>
        <v>960</v>
      </c>
      <c r="CJ269" s="242">
        <f t="shared" si="135"/>
        <v>960</v>
      </c>
      <c r="CK269" s="242">
        <f t="shared" si="135"/>
        <v>960</v>
      </c>
      <c r="CL269" s="242">
        <f t="shared" si="135"/>
        <v>960</v>
      </c>
      <c r="CM269" s="242">
        <f t="shared" si="135"/>
        <v>960</v>
      </c>
      <c r="CN269" s="242">
        <f t="shared" si="135"/>
        <v>960</v>
      </c>
      <c r="CO269" s="242">
        <f t="shared" si="135"/>
        <v>960</v>
      </c>
      <c r="CP269" s="242">
        <f t="shared" si="135"/>
        <v>960</v>
      </c>
      <c r="CQ269" s="242">
        <f t="shared" si="135"/>
        <v>960</v>
      </c>
      <c r="CR269" s="242">
        <f t="shared" si="135"/>
        <v>960</v>
      </c>
      <c r="CS269" s="242">
        <f t="shared" si="135"/>
        <v>960</v>
      </c>
      <c r="CT269" s="242">
        <f t="shared" si="135"/>
        <v>960</v>
      </c>
      <c r="CU269" s="242">
        <f t="shared" si="135"/>
        <v>960</v>
      </c>
      <c r="CV269" s="242">
        <f t="shared" si="135"/>
        <v>960</v>
      </c>
    </row>
    <row r="270" spans="1:100" outlineLevel="1" x14ac:dyDescent="0.3">
      <c r="A270" s="290"/>
      <c r="B270" s="154">
        <v>15</v>
      </c>
      <c r="C270" s="242" t="s">
        <v>184</v>
      </c>
      <c r="D270" s="143" t="s">
        <v>443</v>
      </c>
      <c r="E270" s="242">
        <f t="shared" si="137"/>
        <v>960</v>
      </c>
      <c r="F270" s="242">
        <f t="shared" si="137"/>
        <v>960</v>
      </c>
      <c r="G270" s="242">
        <f t="shared" si="137"/>
        <v>960</v>
      </c>
      <c r="H270" s="242">
        <f t="shared" si="137"/>
        <v>960</v>
      </c>
      <c r="I270" s="242">
        <f t="shared" si="137"/>
        <v>960</v>
      </c>
      <c r="J270" s="242">
        <f t="shared" si="137"/>
        <v>960</v>
      </c>
      <c r="K270" s="242">
        <f t="shared" si="137"/>
        <v>960</v>
      </c>
      <c r="L270" s="242">
        <f t="shared" si="137"/>
        <v>960</v>
      </c>
      <c r="M270" s="242">
        <f t="shared" si="137"/>
        <v>960</v>
      </c>
      <c r="N270" s="242">
        <f t="shared" si="137"/>
        <v>960</v>
      </c>
      <c r="O270" s="242">
        <f t="shared" si="137"/>
        <v>960</v>
      </c>
      <c r="P270" s="242">
        <f t="shared" si="137"/>
        <v>960</v>
      </c>
      <c r="Q270" s="242">
        <f t="shared" si="137"/>
        <v>960</v>
      </c>
      <c r="R270" s="242">
        <f t="shared" si="137"/>
        <v>960</v>
      </c>
      <c r="S270" s="242">
        <f t="shared" si="137"/>
        <v>960</v>
      </c>
      <c r="T270" s="242">
        <f t="shared" si="137"/>
        <v>960</v>
      </c>
      <c r="U270" s="242">
        <f t="shared" si="137"/>
        <v>960</v>
      </c>
      <c r="V270" s="242">
        <f t="shared" si="137"/>
        <v>960</v>
      </c>
      <c r="W270" s="242">
        <f t="shared" si="137"/>
        <v>960</v>
      </c>
      <c r="X270" s="242">
        <f t="shared" si="137"/>
        <v>960</v>
      </c>
      <c r="Y270" s="242">
        <f t="shared" si="137"/>
        <v>960</v>
      </c>
      <c r="Z270" s="242">
        <f t="shared" si="137"/>
        <v>960</v>
      </c>
      <c r="AA270" s="242">
        <f t="shared" si="137"/>
        <v>960</v>
      </c>
      <c r="AB270" s="242">
        <f t="shared" si="137"/>
        <v>960</v>
      </c>
      <c r="AC270" s="242">
        <f t="shared" si="137"/>
        <v>960</v>
      </c>
      <c r="AD270" s="242">
        <f t="shared" si="137"/>
        <v>960</v>
      </c>
      <c r="AE270" s="242">
        <f t="shared" si="137"/>
        <v>960</v>
      </c>
      <c r="AF270" s="242">
        <f t="shared" si="137"/>
        <v>960</v>
      </c>
      <c r="AG270" s="242">
        <f t="shared" si="137"/>
        <v>960</v>
      </c>
      <c r="AH270" s="242">
        <f t="shared" si="137"/>
        <v>960</v>
      </c>
      <c r="AI270" s="242">
        <f t="shared" si="137"/>
        <v>960</v>
      </c>
      <c r="AJ270" s="242">
        <f t="shared" si="137"/>
        <v>960</v>
      </c>
      <c r="AK270" s="242">
        <f t="shared" si="137"/>
        <v>960</v>
      </c>
      <c r="AL270" s="242">
        <f t="shared" si="137"/>
        <v>960</v>
      </c>
      <c r="AM270" s="242">
        <f t="shared" si="137"/>
        <v>960</v>
      </c>
      <c r="AN270" s="242">
        <f t="shared" si="137"/>
        <v>960</v>
      </c>
      <c r="AO270" s="242">
        <f t="shared" si="137"/>
        <v>960</v>
      </c>
      <c r="AP270" s="242">
        <f t="shared" si="137"/>
        <v>960</v>
      </c>
      <c r="AQ270" s="242">
        <f t="shared" si="137"/>
        <v>960</v>
      </c>
      <c r="AR270" s="242">
        <f t="shared" si="137"/>
        <v>960</v>
      </c>
      <c r="AS270" s="242">
        <f t="shared" si="137"/>
        <v>960</v>
      </c>
      <c r="AT270" s="242">
        <f t="shared" si="137"/>
        <v>960</v>
      </c>
      <c r="AU270" s="242">
        <f t="shared" si="137"/>
        <v>960</v>
      </c>
      <c r="AV270" s="242">
        <f t="shared" si="137"/>
        <v>960</v>
      </c>
      <c r="AW270" s="242">
        <f t="shared" si="137"/>
        <v>960</v>
      </c>
      <c r="AX270" s="242">
        <f t="shared" si="137"/>
        <v>960</v>
      </c>
      <c r="AY270" s="242">
        <f t="shared" si="137"/>
        <v>960</v>
      </c>
      <c r="AZ270" s="242">
        <f t="shared" si="137"/>
        <v>960</v>
      </c>
      <c r="BA270" s="242">
        <f t="shared" si="137"/>
        <v>960</v>
      </c>
      <c r="BB270" s="242">
        <f t="shared" si="137"/>
        <v>960</v>
      </c>
      <c r="BC270" s="242">
        <f t="shared" si="137"/>
        <v>960</v>
      </c>
      <c r="BD270" s="242">
        <f t="shared" si="137"/>
        <v>960</v>
      </c>
      <c r="BE270" s="242">
        <f t="shared" si="137"/>
        <v>960</v>
      </c>
      <c r="BF270" s="242">
        <f t="shared" si="137"/>
        <v>960</v>
      </c>
      <c r="BG270" s="242">
        <f t="shared" si="137"/>
        <v>960</v>
      </c>
      <c r="BH270" s="242">
        <f t="shared" si="137"/>
        <v>960</v>
      </c>
      <c r="BI270" s="242">
        <f t="shared" si="137"/>
        <v>960</v>
      </c>
      <c r="BJ270" s="242">
        <f t="shared" si="137"/>
        <v>960</v>
      </c>
      <c r="BK270" s="242">
        <f t="shared" si="137"/>
        <v>960</v>
      </c>
      <c r="BL270" s="242">
        <f t="shared" si="137"/>
        <v>960</v>
      </c>
      <c r="BM270" s="242">
        <f t="shared" si="137"/>
        <v>960</v>
      </c>
      <c r="BN270" s="242">
        <f t="shared" si="137"/>
        <v>960</v>
      </c>
      <c r="BO270" s="242">
        <f t="shared" si="137"/>
        <v>960</v>
      </c>
      <c r="BP270" s="242">
        <f t="shared" si="137"/>
        <v>960</v>
      </c>
      <c r="BQ270" s="242">
        <f t="shared" si="135"/>
        <v>960</v>
      </c>
      <c r="BR270" s="242">
        <f t="shared" si="135"/>
        <v>960</v>
      </c>
      <c r="BS270" s="242">
        <f t="shared" si="135"/>
        <v>960</v>
      </c>
      <c r="BT270" s="242">
        <f t="shared" si="135"/>
        <v>960</v>
      </c>
      <c r="BU270" s="242">
        <f t="shared" si="135"/>
        <v>960</v>
      </c>
      <c r="BV270" s="242">
        <f t="shared" si="135"/>
        <v>960</v>
      </c>
      <c r="BW270" s="242">
        <f t="shared" si="135"/>
        <v>960</v>
      </c>
      <c r="BX270" s="242">
        <f t="shared" si="135"/>
        <v>960</v>
      </c>
      <c r="BY270" s="242">
        <f t="shared" si="135"/>
        <v>960</v>
      </c>
      <c r="BZ270" s="242">
        <f t="shared" si="135"/>
        <v>960</v>
      </c>
      <c r="CA270" s="242">
        <f t="shared" si="135"/>
        <v>960</v>
      </c>
      <c r="CB270" s="242">
        <f t="shared" si="135"/>
        <v>960</v>
      </c>
      <c r="CC270" s="242">
        <f t="shared" si="135"/>
        <v>960</v>
      </c>
      <c r="CD270" s="242">
        <f t="shared" si="135"/>
        <v>960</v>
      </c>
      <c r="CE270" s="242">
        <f t="shared" si="135"/>
        <v>960</v>
      </c>
      <c r="CF270" s="242">
        <f t="shared" si="135"/>
        <v>960</v>
      </c>
      <c r="CG270" s="242">
        <f t="shared" si="135"/>
        <v>960</v>
      </c>
      <c r="CH270" s="242">
        <f t="shared" si="135"/>
        <v>960</v>
      </c>
      <c r="CI270" s="242">
        <f t="shared" si="135"/>
        <v>960</v>
      </c>
      <c r="CJ270" s="242">
        <f t="shared" si="135"/>
        <v>960</v>
      </c>
      <c r="CK270" s="242">
        <f t="shared" si="135"/>
        <v>960</v>
      </c>
      <c r="CL270" s="242">
        <f t="shared" si="135"/>
        <v>960</v>
      </c>
      <c r="CM270" s="242">
        <f t="shared" si="135"/>
        <v>960</v>
      </c>
      <c r="CN270" s="242">
        <f t="shared" si="135"/>
        <v>960</v>
      </c>
      <c r="CO270" s="242">
        <f t="shared" si="135"/>
        <v>960</v>
      </c>
      <c r="CP270" s="242">
        <f t="shared" si="135"/>
        <v>960</v>
      </c>
      <c r="CQ270" s="242">
        <f t="shared" si="135"/>
        <v>960</v>
      </c>
      <c r="CR270" s="242">
        <f t="shared" si="135"/>
        <v>960</v>
      </c>
      <c r="CS270" s="242">
        <f t="shared" si="135"/>
        <v>960</v>
      </c>
      <c r="CT270" s="242">
        <f t="shared" si="135"/>
        <v>960</v>
      </c>
      <c r="CU270" s="242">
        <f t="shared" si="135"/>
        <v>960</v>
      </c>
      <c r="CV270" s="242">
        <f t="shared" si="135"/>
        <v>960</v>
      </c>
    </row>
    <row r="271" spans="1:100" outlineLevel="1" x14ac:dyDescent="0.3">
      <c r="A271" s="290"/>
      <c r="B271" s="154">
        <v>16</v>
      </c>
      <c r="C271" s="242" t="s">
        <v>185</v>
      </c>
      <c r="D271" s="143" t="s">
        <v>443</v>
      </c>
      <c r="E271" s="242">
        <f t="shared" si="137"/>
        <v>960</v>
      </c>
      <c r="F271" s="242">
        <f t="shared" si="137"/>
        <v>960</v>
      </c>
      <c r="G271" s="242">
        <f t="shared" si="137"/>
        <v>960</v>
      </c>
      <c r="H271" s="242">
        <f t="shared" si="137"/>
        <v>960</v>
      </c>
      <c r="I271" s="242">
        <f t="shared" si="137"/>
        <v>960</v>
      </c>
      <c r="J271" s="242">
        <f t="shared" si="137"/>
        <v>960</v>
      </c>
      <c r="K271" s="242">
        <f t="shared" si="137"/>
        <v>960</v>
      </c>
      <c r="L271" s="242">
        <f t="shared" si="137"/>
        <v>960</v>
      </c>
      <c r="M271" s="242">
        <f t="shared" si="137"/>
        <v>960</v>
      </c>
      <c r="N271" s="242">
        <f t="shared" si="137"/>
        <v>960</v>
      </c>
      <c r="O271" s="242">
        <f t="shared" si="137"/>
        <v>960</v>
      </c>
      <c r="P271" s="242">
        <f t="shared" si="137"/>
        <v>960</v>
      </c>
      <c r="Q271" s="242">
        <f t="shared" si="137"/>
        <v>960</v>
      </c>
      <c r="R271" s="242">
        <f t="shared" si="137"/>
        <v>960</v>
      </c>
      <c r="S271" s="242">
        <f t="shared" si="137"/>
        <v>960</v>
      </c>
      <c r="T271" s="242">
        <f t="shared" si="137"/>
        <v>960</v>
      </c>
      <c r="U271" s="242">
        <f t="shared" si="137"/>
        <v>960</v>
      </c>
      <c r="V271" s="242">
        <f t="shared" si="137"/>
        <v>960</v>
      </c>
      <c r="W271" s="242">
        <f t="shared" si="137"/>
        <v>960</v>
      </c>
      <c r="X271" s="242">
        <f t="shared" si="137"/>
        <v>960</v>
      </c>
      <c r="Y271" s="242">
        <f t="shared" si="137"/>
        <v>960</v>
      </c>
      <c r="Z271" s="242">
        <f t="shared" si="137"/>
        <v>960</v>
      </c>
      <c r="AA271" s="242">
        <f t="shared" si="137"/>
        <v>960</v>
      </c>
      <c r="AB271" s="242">
        <f t="shared" si="137"/>
        <v>960</v>
      </c>
      <c r="AC271" s="242">
        <f t="shared" si="137"/>
        <v>960</v>
      </c>
      <c r="AD271" s="242">
        <f t="shared" si="137"/>
        <v>960</v>
      </c>
      <c r="AE271" s="242">
        <f t="shared" si="137"/>
        <v>960</v>
      </c>
      <c r="AF271" s="242">
        <f t="shared" si="137"/>
        <v>960</v>
      </c>
      <c r="AG271" s="242">
        <f t="shared" si="137"/>
        <v>960</v>
      </c>
      <c r="AH271" s="242">
        <f t="shared" si="137"/>
        <v>960</v>
      </c>
      <c r="AI271" s="242">
        <f t="shared" si="137"/>
        <v>960</v>
      </c>
      <c r="AJ271" s="242">
        <f t="shared" si="137"/>
        <v>960</v>
      </c>
      <c r="AK271" s="242">
        <f t="shared" si="137"/>
        <v>960</v>
      </c>
      <c r="AL271" s="242">
        <f t="shared" si="137"/>
        <v>960</v>
      </c>
      <c r="AM271" s="242">
        <f t="shared" si="137"/>
        <v>960</v>
      </c>
      <c r="AN271" s="242">
        <f t="shared" si="137"/>
        <v>960</v>
      </c>
      <c r="AO271" s="242">
        <f t="shared" si="137"/>
        <v>960</v>
      </c>
      <c r="AP271" s="242">
        <f t="shared" si="137"/>
        <v>960</v>
      </c>
      <c r="AQ271" s="242">
        <f t="shared" si="137"/>
        <v>960</v>
      </c>
      <c r="AR271" s="242">
        <f t="shared" si="137"/>
        <v>960</v>
      </c>
      <c r="AS271" s="242">
        <f t="shared" si="137"/>
        <v>960</v>
      </c>
      <c r="AT271" s="242">
        <f t="shared" si="137"/>
        <v>960</v>
      </c>
      <c r="AU271" s="242">
        <f t="shared" si="137"/>
        <v>960</v>
      </c>
      <c r="AV271" s="242">
        <f t="shared" si="137"/>
        <v>960</v>
      </c>
      <c r="AW271" s="242">
        <f t="shared" si="137"/>
        <v>960</v>
      </c>
      <c r="AX271" s="242">
        <f t="shared" si="137"/>
        <v>960</v>
      </c>
      <c r="AY271" s="242">
        <f t="shared" si="137"/>
        <v>960</v>
      </c>
      <c r="AZ271" s="242">
        <f t="shared" si="137"/>
        <v>960</v>
      </c>
      <c r="BA271" s="242">
        <f t="shared" si="137"/>
        <v>960</v>
      </c>
      <c r="BB271" s="242">
        <f t="shared" si="137"/>
        <v>960</v>
      </c>
      <c r="BC271" s="242">
        <f t="shared" si="137"/>
        <v>960</v>
      </c>
      <c r="BD271" s="242">
        <f t="shared" si="137"/>
        <v>960</v>
      </c>
      <c r="BE271" s="242">
        <f t="shared" si="137"/>
        <v>960</v>
      </c>
      <c r="BF271" s="242">
        <f t="shared" si="137"/>
        <v>960</v>
      </c>
      <c r="BG271" s="242">
        <f t="shared" si="137"/>
        <v>960</v>
      </c>
      <c r="BH271" s="242">
        <f t="shared" si="137"/>
        <v>960</v>
      </c>
      <c r="BI271" s="242">
        <f t="shared" si="137"/>
        <v>960</v>
      </c>
      <c r="BJ271" s="242">
        <f t="shared" si="137"/>
        <v>960</v>
      </c>
      <c r="BK271" s="242">
        <f t="shared" si="137"/>
        <v>960</v>
      </c>
      <c r="BL271" s="242">
        <f t="shared" si="137"/>
        <v>960</v>
      </c>
      <c r="BM271" s="242">
        <f t="shared" si="137"/>
        <v>960</v>
      </c>
      <c r="BN271" s="242">
        <f t="shared" si="137"/>
        <v>960</v>
      </c>
      <c r="BO271" s="242">
        <f t="shared" si="137"/>
        <v>960</v>
      </c>
      <c r="BP271" s="242">
        <f t="shared" ref="BP271" si="138">BP305+BP339+BP373</f>
        <v>960</v>
      </c>
      <c r="BQ271" s="242">
        <f t="shared" si="135"/>
        <v>960</v>
      </c>
      <c r="BR271" s="242">
        <f t="shared" si="135"/>
        <v>960</v>
      </c>
      <c r="BS271" s="242">
        <f t="shared" si="135"/>
        <v>960</v>
      </c>
      <c r="BT271" s="242">
        <f t="shared" si="135"/>
        <v>960</v>
      </c>
      <c r="BU271" s="242">
        <f t="shared" si="135"/>
        <v>960</v>
      </c>
      <c r="BV271" s="242">
        <f t="shared" si="135"/>
        <v>960</v>
      </c>
      <c r="BW271" s="242">
        <f t="shared" si="135"/>
        <v>960</v>
      </c>
      <c r="BX271" s="242">
        <f t="shared" si="135"/>
        <v>960</v>
      </c>
      <c r="BY271" s="242">
        <f t="shared" si="135"/>
        <v>960</v>
      </c>
      <c r="BZ271" s="242">
        <f t="shared" si="135"/>
        <v>960</v>
      </c>
      <c r="CA271" s="242">
        <f t="shared" si="135"/>
        <v>960</v>
      </c>
      <c r="CB271" s="242">
        <f t="shared" si="135"/>
        <v>960</v>
      </c>
      <c r="CC271" s="242">
        <f t="shared" si="135"/>
        <v>960</v>
      </c>
      <c r="CD271" s="242">
        <f t="shared" si="135"/>
        <v>960</v>
      </c>
      <c r="CE271" s="242">
        <f t="shared" si="135"/>
        <v>960</v>
      </c>
      <c r="CF271" s="242">
        <f t="shared" si="135"/>
        <v>960</v>
      </c>
      <c r="CG271" s="242">
        <f t="shared" si="135"/>
        <v>960</v>
      </c>
      <c r="CH271" s="242">
        <f t="shared" si="135"/>
        <v>960</v>
      </c>
      <c r="CI271" s="242">
        <f t="shared" si="135"/>
        <v>960</v>
      </c>
      <c r="CJ271" s="242">
        <f t="shared" si="135"/>
        <v>960</v>
      </c>
      <c r="CK271" s="242">
        <f t="shared" si="135"/>
        <v>960</v>
      </c>
      <c r="CL271" s="242">
        <f t="shared" si="135"/>
        <v>960</v>
      </c>
      <c r="CM271" s="242">
        <f t="shared" si="135"/>
        <v>960</v>
      </c>
      <c r="CN271" s="242">
        <f t="shared" si="135"/>
        <v>960</v>
      </c>
      <c r="CO271" s="242">
        <f t="shared" si="135"/>
        <v>960</v>
      </c>
      <c r="CP271" s="242">
        <f t="shared" si="135"/>
        <v>960</v>
      </c>
      <c r="CQ271" s="242">
        <f t="shared" si="135"/>
        <v>960</v>
      </c>
      <c r="CR271" s="242">
        <f t="shared" si="135"/>
        <v>960</v>
      </c>
      <c r="CS271" s="242">
        <f t="shared" si="135"/>
        <v>960</v>
      </c>
      <c r="CT271" s="242">
        <f t="shared" si="135"/>
        <v>960</v>
      </c>
      <c r="CU271" s="242">
        <f t="shared" si="135"/>
        <v>960</v>
      </c>
      <c r="CV271" s="242">
        <f t="shared" ref="CV271" si="139">CV305+CV339+CV373</f>
        <v>960</v>
      </c>
    </row>
    <row r="272" spans="1:100" outlineLevel="1" x14ac:dyDescent="0.3">
      <c r="A272" s="290"/>
      <c r="B272" s="154">
        <v>17</v>
      </c>
      <c r="C272" s="242" t="s">
        <v>186</v>
      </c>
      <c r="D272" s="143" t="s">
        <v>443</v>
      </c>
      <c r="E272" s="242">
        <f t="shared" ref="E272:BP275" si="140">E306+E340+E374</f>
        <v>960</v>
      </c>
      <c r="F272" s="242">
        <f t="shared" si="140"/>
        <v>960</v>
      </c>
      <c r="G272" s="242">
        <f t="shared" si="140"/>
        <v>960</v>
      </c>
      <c r="H272" s="242">
        <f t="shared" si="140"/>
        <v>960</v>
      </c>
      <c r="I272" s="242">
        <f t="shared" si="140"/>
        <v>960</v>
      </c>
      <c r="J272" s="242">
        <f t="shared" si="140"/>
        <v>960</v>
      </c>
      <c r="K272" s="242">
        <f t="shared" si="140"/>
        <v>960</v>
      </c>
      <c r="L272" s="242">
        <f t="shared" si="140"/>
        <v>960</v>
      </c>
      <c r="M272" s="242">
        <f t="shared" si="140"/>
        <v>960</v>
      </c>
      <c r="N272" s="242">
        <f t="shared" si="140"/>
        <v>960</v>
      </c>
      <c r="O272" s="242">
        <f t="shared" si="140"/>
        <v>960</v>
      </c>
      <c r="P272" s="242">
        <f t="shared" si="140"/>
        <v>960</v>
      </c>
      <c r="Q272" s="242">
        <f t="shared" si="140"/>
        <v>960</v>
      </c>
      <c r="R272" s="242">
        <f t="shared" si="140"/>
        <v>960</v>
      </c>
      <c r="S272" s="242">
        <f t="shared" si="140"/>
        <v>960</v>
      </c>
      <c r="T272" s="242">
        <f t="shared" si="140"/>
        <v>960</v>
      </c>
      <c r="U272" s="242">
        <f t="shared" si="140"/>
        <v>960</v>
      </c>
      <c r="V272" s="242">
        <f t="shared" si="140"/>
        <v>960</v>
      </c>
      <c r="W272" s="242">
        <f t="shared" si="140"/>
        <v>960</v>
      </c>
      <c r="X272" s="242">
        <f t="shared" si="140"/>
        <v>960</v>
      </c>
      <c r="Y272" s="242">
        <f t="shared" si="140"/>
        <v>960</v>
      </c>
      <c r="Z272" s="242">
        <f t="shared" si="140"/>
        <v>960</v>
      </c>
      <c r="AA272" s="242">
        <f t="shared" si="140"/>
        <v>960</v>
      </c>
      <c r="AB272" s="242">
        <f t="shared" si="140"/>
        <v>960</v>
      </c>
      <c r="AC272" s="242">
        <f t="shared" si="140"/>
        <v>960</v>
      </c>
      <c r="AD272" s="242">
        <f t="shared" si="140"/>
        <v>960</v>
      </c>
      <c r="AE272" s="242">
        <f t="shared" si="140"/>
        <v>960</v>
      </c>
      <c r="AF272" s="242">
        <f t="shared" si="140"/>
        <v>960</v>
      </c>
      <c r="AG272" s="242">
        <f t="shared" si="140"/>
        <v>960</v>
      </c>
      <c r="AH272" s="242">
        <f t="shared" si="140"/>
        <v>960</v>
      </c>
      <c r="AI272" s="242">
        <f t="shared" si="140"/>
        <v>960</v>
      </c>
      <c r="AJ272" s="242">
        <f t="shared" si="140"/>
        <v>960</v>
      </c>
      <c r="AK272" s="242">
        <f t="shared" si="140"/>
        <v>960</v>
      </c>
      <c r="AL272" s="242">
        <f t="shared" si="140"/>
        <v>960</v>
      </c>
      <c r="AM272" s="242">
        <f t="shared" si="140"/>
        <v>960</v>
      </c>
      <c r="AN272" s="242">
        <f t="shared" si="140"/>
        <v>960</v>
      </c>
      <c r="AO272" s="242">
        <f t="shared" si="140"/>
        <v>960</v>
      </c>
      <c r="AP272" s="242">
        <f t="shared" si="140"/>
        <v>960</v>
      </c>
      <c r="AQ272" s="242">
        <f t="shared" si="140"/>
        <v>960</v>
      </c>
      <c r="AR272" s="242">
        <f t="shared" si="140"/>
        <v>960</v>
      </c>
      <c r="AS272" s="242">
        <f t="shared" si="140"/>
        <v>960</v>
      </c>
      <c r="AT272" s="242">
        <f t="shared" si="140"/>
        <v>960</v>
      </c>
      <c r="AU272" s="242">
        <f t="shared" si="140"/>
        <v>960</v>
      </c>
      <c r="AV272" s="242">
        <f t="shared" si="140"/>
        <v>960</v>
      </c>
      <c r="AW272" s="242">
        <f t="shared" si="140"/>
        <v>960</v>
      </c>
      <c r="AX272" s="242">
        <f t="shared" si="140"/>
        <v>960</v>
      </c>
      <c r="AY272" s="242">
        <f t="shared" si="140"/>
        <v>960</v>
      </c>
      <c r="AZ272" s="242">
        <f t="shared" si="140"/>
        <v>960</v>
      </c>
      <c r="BA272" s="242">
        <f t="shared" si="140"/>
        <v>960</v>
      </c>
      <c r="BB272" s="242">
        <f t="shared" si="140"/>
        <v>960</v>
      </c>
      <c r="BC272" s="242">
        <f t="shared" si="140"/>
        <v>960</v>
      </c>
      <c r="BD272" s="242">
        <f t="shared" si="140"/>
        <v>960</v>
      </c>
      <c r="BE272" s="242">
        <f t="shared" si="140"/>
        <v>960</v>
      </c>
      <c r="BF272" s="242">
        <f t="shared" si="140"/>
        <v>960</v>
      </c>
      <c r="BG272" s="242">
        <f t="shared" si="140"/>
        <v>960</v>
      </c>
      <c r="BH272" s="242">
        <f t="shared" si="140"/>
        <v>960</v>
      </c>
      <c r="BI272" s="242">
        <f t="shared" si="140"/>
        <v>960</v>
      </c>
      <c r="BJ272" s="242">
        <f t="shared" si="140"/>
        <v>960</v>
      </c>
      <c r="BK272" s="242">
        <f t="shared" si="140"/>
        <v>960</v>
      </c>
      <c r="BL272" s="242">
        <f t="shared" si="140"/>
        <v>960</v>
      </c>
      <c r="BM272" s="242">
        <f t="shared" si="140"/>
        <v>960</v>
      </c>
      <c r="BN272" s="242">
        <f t="shared" si="140"/>
        <v>960</v>
      </c>
      <c r="BO272" s="242">
        <f t="shared" si="140"/>
        <v>960</v>
      </c>
      <c r="BP272" s="242">
        <f t="shared" si="140"/>
        <v>960</v>
      </c>
      <c r="BQ272" s="242">
        <f t="shared" ref="BQ272:CV279" si="141">BQ306+BQ340+BQ374</f>
        <v>960</v>
      </c>
      <c r="BR272" s="242">
        <f t="shared" si="141"/>
        <v>960</v>
      </c>
      <c r="BS272" s="242">
        <f t="shared" si="141"/>
        <v>960</v>
      </c>
      <c r="BT272" s="242">
        <f t="shared" si="141"/>
        <v>960</v>
      </c>
      <c r="BU272" s="242">
        <f t="shared" si="141"/>
        <v>960</v>
      </c>
      <c r="BV272" s="242">
        <f t="shared" si="141"/>
        <v>960</v>
      </c>
      <c r="BW272" s="242">
        <f t="shared" si="141"/>
        <v>960</v>
      </c>
      <c r="BX272" s="242">
        <f t="shared" si="141"/>
        <v>960</v>
      </c>
      <c r="BY272" s="242">
        <f t="shared" si="141"/>
        <v>960</v>
      </c>
      <c r="BZ272" s="242">
        <f t="shared" si="141"/>
        <v>960</v>
      </c>
      <c r="CA272" s="242">
        <f t="shared" si="141"/>
        <v>960</v>
      </c>
      <c r="CB272" s="242">
        <f t="shared" si="141"/>
        <v>960</v>
      </c>
      <c r="CC272" s="242">
        <f t="shared" si="141"/>
        <v>960</v>
      </c>
      <c r="CD272" s="242">
        <f t="shared" si="141"/>
        <v>960</v>
      </c>
      <c r="CE272" s="242">
        <f t="shared" si="141"/>
        <v>960</v>
      </c>
      <c r="CF272" s="242">
        <f t="shared" si="141"/>
        <v>960</v>
      </c>
      <c r="CG272" s="242">
        <f t="shared" si="141"/>
        <v>960</v>
      </c>
      <c r="CH272" s="242">
        <f t="shared" si="141"/>
        <v>960</v>
      </c>
      <c r="CI272" s="242">
        <f t="shared" si="141"/>
        <v>960</v>
      </c>
      <c r="CJ272" s="242">
        <f t="shared" si="141"/>
        <v>960</v>
      </c>
      <c r="CK272" s="242">
        <f t="shared" si="141"/>
        <v>960</v>
      </c>
      <c r="CL272" s="242">
        <f t="shared" si="141"/>
        <v>960</v>
      </c>
      <c r="CM272" s="242">
        <f t="shared" si="141"/>
        <v>960</v>
      </c>
      <c r="CN272" s="242">
        <f t="shared" si="141"/>
        <v>960</v>
      </c>
      <c r="CO272" s="242">
        <f t="shared" si="141"/>
        <v>960</v>
      </c>
      <c r="CP272" s="242">
        <f t="shared" si="141"/>
        <v>960</v>
      </c>
      <c r="CQ272" s="242">
        <f t="shared" si="141"/>
        <v>960</v>
      </c>
      <c r="CR272" s="242">
        <f t="shared" si="141"/>
        <v>960</v>
      </c>
      <c r="CS272" s="242">
        <f t="shared" si="141"/>
        <v>960</v>
      </c>
      <c r="CT272" s="242">
        <f t="shared" si="141"/>
        <v>960</v>
      </c>
      <c r="CU272" s="242">
        <f t="shared" si="141"/>
        <v>960</v>
      </c>
      <c r="CV272" s="242">
        <f t="shared" si="141"/>
        <v>960</v>
      </c>
    </row>
    <row r="273" spans="1:113" outlineLevel="1" x14ac:dyDescent="0.3">
      <c r="A273" s="290"/>
      <c r="B273" s="154">
        <v>18</v>
      </c>
      <c r="C273" s="242" t="s">
        <v>187</v>
      </c>
      <c r="D273" s="143" t="s">
        <v>443</v>
      </c>
      <c r="E273" s="242">
        <f t="shared" si="140"/>
        <v>960</v>
      </c>
      <c r="F273" s="242">
        <f t="shared" si="140"/>
        <v>960</v>
      </c>
      <c r="G273" s="242">
        <f t="shared" si="140"/>
        <v>960</v>
      </c>
      <c r="H273" s="242">
        <f t="shared" si="140"/>
        <v>960</v>
      </c>
      <c r="I273" s="242">
        <f t="shared" si="140"/>
        <v>960</v>
      </c>
      <c r="J273" s="242">
        <f t="shared" si="140"/>
        <v>960</v>
      </c>
      <c r="K273" s="242">
        <f t="shared" si="140"/>
        <v>960</v>
      </c>
      <c r="L273" s="242">
        <f t="shared" si="140"/>
        <v>960</v>
      </c>
      <c r="M273" s="242">
        <f t="shared" si="140"/>
        <v>960</v>
      </c>
      <c r="N273" s="242">
        <f t="shared" si="140"/>
        <v>960</v>
      </c>
      <c r="O273" s="242">
        <f t="shared" si="140"/>
        <v>960</v>
      </c>
      <c r="P273" s="242">
        <f t="shared" si="140"/>
        <v>960</v>
      </c>
      <c r="Q273" s="242">
        <f t="shared" si="140"/>
        <v>960</v>
      </c>
      <c r="R273" s="242">
        <f t="shared" si="140"/>
        <v>960</v>
      </c>
      <c r="S273" s="242">
        <f t="shared" si="140"/>
        <v>960</v>
      </c>
      <c r="T273" s="242">
        <f t="shared" si="140"/>
        <v>960</v>
      </c>
      <c r="U273" s="242">
        <f t="shared" si="140"/>
        <v>960</v>
      </c>
      <c r="V273" s="242">
        <f t="shared" si="140"/>
        <v>960</v>
      </c>
      <c r="W273" s="242">
        <f t="shared" si="140"/>
        <v>960</v>
      </c>
      <c r="X273" s="242">
        <f t="shared" si="140"/>
        <v>960</v>
      </c>
      <c r="Y273" s="242">
        <f t="shared" si="140"/>
        <v>960</v>
      </c>
      <c r="Z273" s="242">
        <f t="shared" si="140"/>
        <v>960</v>
      </c>
      <c r="AA273" s="242">
        <f t="shared" si="140"/>
        <v>960</v>
      </c>
      <c r="AB273" s="242">
        <f t="shared" si="140"/>
        <v>960</v>
      </c>
      <c r="AC273" s="242">
        <f t="shared" si="140"/>
        <v>960</v>
      </c>
      <c r="AD273" s="242">
        <f t="shared" si="140"/>
        <v>960</v>
      </c>
      <c r="AE273" s="242">
        <f t="shared" si="140"/>
        <v>960</v>
      </c>
      <c r="AF273" s="242">
        <f t="shared" si="140"/>
        <v>960</v>
      </c>
      <c r="AG273" s="242">
        <f t="shared" si="140"/>
        <v>960</v>
      </c>
      <c r="AH273" s="242">
        <f t="shared" si="140"/>
        <v>960</v>
      </c>
      <c r="AI273" s="242">
        <f t="shared" si="140"/>
        <v>960</v>
      </c>
      <c r="AJ273" s="242">
        <f t="shared" si="140"/>
        <v>960</v>
      </c>
      <c r="AK273" s="242">
        <f t="shared" si="140"/>
        <v>960</v>
      </c>
      <c r="AL273" s="242">
        <f t="shared" si="140"/>
        <v>960</v>
      </c>
      <c r="AM273" s="242">
        <f t="shared" si="140"/>
        <v>960</v>
      </c>
      <c r="AN273" s="242">
        <f t="shared" si="140"/>
        <v>960</v>
      </c>
      <c r="AO273" s="242">
        <f t="shared" si="140"/>
        <v>960</v>
      </c>
      <c r="AP273" s="242">
        <f t="shared" si="140"/>
        <v>960</v>
      </c>
      <c r="AQ273" s="242">
        <f t="shared" si="140"/>
        <v>960</v>
      </c>
      <c r="AR273" s="242">
        <f t="shared" si="140"/>
        <v>960</v>
      </c>
      <c r="AS273" s="242">
        <f t="shared" si="140"/>
        <v>960</v>
      </c>
      <c r="AT273" s="242">
        <f t="shared" si="140"/>
        <v>960</v>
      </c>
      <c r="AU273" s="242">
        <f t="shared" si="140"/>
        <v>960</v>
      </c>
      <c r="AV273" s="242">
        <f t="shared" si="140"/>
        <v>960</v>
      </c>
      <c r="AW273" s="242">
        <f t="shared" si="140"/>
        <v>960</v>
      </c>
      <c r="AX273" s="242">
        <f t="shared" si="140"/>
        <v>960</v>
      </c>
      <c r="AY273" s="242">
        <f t="shared" si="140"/>
        <v>960</v>
      </c>
      <c r="AZ273" s="242">
        <f t="shared" si="140"/>
        <v>960</v>
      </c>
      <c r="BA273" s="242">
        <f t="shared" si="140"/>
        <v>960</v>
      </c>
      <c r="BB273" s="242">
        <f t="shared" si="140"/>
        <v>960</v>
      </c>
      <c r="BC273" s="242">
        <f t="shared" si="140"/>
        <v>960</v>
      </c>
      <c r="BD273" s="242">
        <f t="shared" si="140"/>
        <v>960</v>
      </c>
      <c r="BE273" s="242">
        <f t="shared" si="140"/>
        <v>960</v>
      </c>
      <c r="BF273" s="242">
        <f t="shared" si="140"/>
        <v>960</v>
      </c>
      <c r="BG273" s="242">
        <f t="shared" si="140"/>
        <v>960</v>
      </c>
      <c r="BH273" s="242">
        <f t="shared" si="140"/>
        <v>960</v>
      </c>
      <c r="BI273" s="242">
        <f t="shared" si="140"/>
        <v>960</v>
      </c>
      <c r="BJ273" s="242">
        <f t="shared" si="140"/>
        <v>960</v>
      </c>
      <c r="BK273" s="242">
        <f t="shared" si="140"/>
        <v>960</v>
      </c>
      <c r="BL273" s="242">
        <f t="shared" si="140"/>
        <v>960</v>
      </c>
      <c r="BM273" s="242">
        <f t="shared" si="140"/>
        <v>960</v>
      </c>
      <c r="BN273" s="242">
        <f t="shared" si="140"/>
        <v>960</v>
      </c>
      <c r="BO273" s="242">
        <f t="shared" si="140"/>
        <v>960</v>
      </c>
      <c r="BP273" s="242">
        <f t="shared" si="140"/>
        <v>960</v>
      </c>
      <c r="BQ273" s="242">
        <f t="shared" si="141"/>
        <v>960</v>
      </c>
      <c r="BR273" s="242">
        <f t="shared" si="141"/>
        <v>960</v>
      </c>
      <c r="BS273" s="242">
        <f t="shared" si="141"/>
        <v>960</v>
      </c>
      <c r="BT273" s="242">
        <f t="shared" si="141"/>
        <v>960</v>
      </c>
      <c r="BU273" s="242">
        <f t="shared" si="141"/>
        <v>960</v>
      </c>
      <c r="BV273" s="242">
        <f t="shared" si="141"/>
        <v>960</v>
      </c>
      <c r="BW273" s="242">
        <f t="shared" si="141"/>
        <v>960</v>
      </c>
      <c r="BX273" s="242">
        <f t="shared" si="141"/>
        <v>960</v>
      </c>
      <c r="BY273" s="242">
        <f t="shared" si="141"/>
        <v>960</v>
      </c>
      <c r="BZ273" s="242">
        <f t="shared" si="141"/>
        <v>960</v>
      </c>
      <c r="CA273" s="242">
        <f t="shared" si="141"/>
        <v>960</v>
      </c>
      <c r="CB273" s="242">
        <f t="shared" si="141"/>
        <v>960</v>
      </c>
      <c r="CC273" s="242">
        <f t="shared" si="141"/>
        <v>960</v>
      </c>
      <c r="CD273" s="242">
        <f t="shared" si="141"/>
        <v>960</v>
      </c>
      <c r="CE273" s="242">
        <f t="shared" si="141"/>
        <v>960</v>
      </c>
      <c r="CF273" s="242">
        <f t="shared" si="141"/>
        <v>960</v>
      </c>
      <c r="CG273" s="242">
        <f t="shared" si="141"/>
        <v>960</v>
      </c>
      <c r="CH273" s="242">
        <f t="shared" si="141"/>
        <v>960</v>
      </c>
      <c r="CI273" s="242">
        <f t="shared" si="141"/>
        <v>960</v>
      </c>
      <c r="CJ273" s="242">
        <f t="shared" si="141"/>
        <v>960</v>
      </c>
      <c r="CK273" s="242">
        <f t="shared" si="141"/>
        <v>960</v>
      </c>
      <c r="CL273" s="242">
        <f t="shared" si="141"/>
        <v>960</v>
      </c>
      <c r="CM273" s="242">
        <f t="shared" si="141"/>
        <v>960</v>
      </c>
      <c r="CN273" s="242">
        <f t="shared" si="141"/>
        <v>960</v>
      </c>
      <c r="CO273" s="242">
        <f t="shared" si="141"/>
        <v>960</v>
      </c>
      <c r="CP273" s="242">
        <f t="shared" si="141"/>
        <v>960</v>
      </c>
      <c r="CQ273" s="242">
        <f t="shared" si="141"/>
        <v>960</v>
      </c>
      <c r="CR273" s="242">
        <f t="shared" si="141"/>
        <v>960</v>
      </c>
      <c r="CS273" s="242">
        <f t="shared" si="141"/>
        <v>960</v>
      </c>
      <c r="CT273" s="242">
        <f t="shared" si="141"/>
        <v>960</v>
      </c>
      <c r="CU273" s="242">
        <f t="shared" si="141"/>
        <v>960</v>
      </c>
      <c r="CV273" s="242">
        <f t="shared" si="141"/>
        <v>960</v>
      </c>
    </row>
    <row r="274" spans="1:113" ht="12.75" customHeight="1" outlineLevel="1" x14ac:dyDescent="0.3">
      <c r="A274" s="290"/>
      <c r="B274" s="154">
        <v>19</v>
      </c>
      <c r="C274" s="242" t="s">
        <v>188</v>
      </c>
      <c r="D274" s="143" t="s">
        <v>443</v>
      </c>
      <c r="E274" s="242">
        <f t="shared" si="140"/>
        <v>960</v>
      </c>
      <c r="F274" s="242">
        <f t="shared" si="140"/>
        <v>960</v>
      </c>
      <c r="G274" s="242">
        <f t="shared" si="140"/>
        <v>960</v>
      </c>
      <c r="H274" s="242">
        <f t="shared" si="140"/>
        <v>960</v>
      </c>
      <c r="I274" s="242">
        <f t="shared" si="140"/>
        <v>960</v>
      </c>
      <c r="J274" s="242">
        <f t="shared" si="140"/>
        <v>960</v>
      </c>
      <c r="K274" s="242">
        <f t="shared" si="140"/>
        <v>960</v>
      </c>
      <c r="L274" s="242">
        <f t="shared" si="140"/>
        <v>960</v>
      </c>
      <c r="M274" s="242">
        <f t="shared" si="140"/>
        <v>960</v>
      </c>
      <c r="N274" s="242">
        <f t="shared" si="140"/>
        <v>960</v>
      </c>
      <c r="O274" s="242">
        <f t="shared" si="140"/>
        <v>960</v>
      </c>
      <c r="P274" s="242">
        <f t="shared" si="140"/>
        <v>960</v>
      </c>
      <c r="Q274" s="242">
        <f t="shared" si="140"/>
        <v>960</v>
      </c>
      <c r="R274" s="242">
        <f t="shared" si="140"/>
        <v>960</v>
      </c>
      <c r="S274" s="242">
        <f t="shared" si="140"/>
        <v>960</v>
      </c>
      <c r="T274" s="242">
        <f t="shared" si="140"/>
        <v>960</v>
      </c>
      <c r="U274" s="242">
        <f t="shared" si="140"/>
        <v>960</v>
      </c>
      <c r="V274" s="242">
        <f t="shared" si="140"/>
        <v>960</v>
      </c>
      <c r="W274" s="242">
        <f t="shared" si="140"/>
        <v>960</v>
      </c>
      <c r="X274" s="242">
        <f t="shared" si="140"/>
        <v>960</v>
      </c>
      <c r="Y274" s="242">
        <f t="shared" si="140"/>
        <v>960</v>
      </c>
      <c r="Z274" s="242">
        <f t="shared" si="140"/>
        <v>960</v>
      </c>
      <c r="AA274" s="242">
        <f t="shared" si="140"/>
        <v>960</v>
      </c>
      <c r="AB274" s="242">
        <f t="shared" si="140"/>
        <v>960</v>
      </c>
      <c r="AC274" s="242">
        <f t="shared" si="140"/>
        <v>960</v>
      </c>
      <c r="AD274" s="242">
        <f t="shared" si="140"/>
        <v>960</v>
      </c>
      <c r="AE274" s="242">
        <f t="shared" si="140"/>
        <v>960</v>
      </c>
      <c r="AF274" s="242">
        <f t="shared" si="140"/>
        <v>960</v>
      </c>
      <c r="AG274" s="242">
        <f t="shared" si="140"/>
        <v>960</v>
      </c>
      <c r="AH274" s="242">
        <f t="shared" si="140"/>
        <v>960</v>
      </c>
      <c r="AI274" s="242">
        <f t="shared" si="140"/>
        <v>960</v>
      </c>
      <c r="AJ274" s="242">
        <f t="shared" si="140"/>
        <v>960</v>
      </c>
      <c r="AK274" s="242">
        <f t="shared" si="140"/>
        <v>960</v>
      </c>
      <c r="AL274" s="242">
        <f t="shared" si="140"/>
        <v>960</v>
      </c>
      <c r="AM274" s="242">
        <f t="shared" si="140"/>
        <v>960</v>
      </c>
      <c r="AN274" s="242">
        <f t="shared" si="140"/>
        <v>960</v>
      </c>
      <c r="AO274" s="242">
        <f t="shared" si="140"/>
        <v>960</v>
      </c>
      <c r="AP274" s="242">
        <f t="shared" si="140"/>
        <v>960</v>
      </c>
      <c r="AQ274" s="242">
        <f t="shared" si="140"/>
        <v>960</v>
      </c>
      <c r="AR274" s="242">
        <f t="shared" si="140"/>
        <v>960</v>
      </c>
      <c r="AS274" s="242">
        <f t="shared" si="140"/>
        <v>960</v>
      </c>
      <c r="AT274" s="242">
        <f t="shared" si="140"/>
        <v>960</v>
      </c>
      <c r="AU274" s="242">
        <f t="shared" si="140"/>
        <v>960</v>
      </c>
      <c r="AV274" s="242">
        <f t="shared" si="140"/>
        <v>960</v>
      </c>
      <c r="AW274" s="242">
        <f t="shared" si="140"/>
        <v>960</v>
      </c>
      <c r="AX274" s="242">
        <f t="shared" si="140"/>
        <v>960</v>
      </c>
      <c r="AY274" s="242">
        <f t="shared" si="140"/>
        <v>960</v>
      </c>
      <c r="AZ274" s="242">
        <f t="shared" si="140"/>
        <v>960</v>
      </c>
      <c r="BA274" s="242">
        <f t="shared" si="140"/>
        <v>960</v>
      </c>
      <c r="BB274" s="242">
        <f t="shared" si="140"/>
        <v>960</v>
      </c>
      <c r="BC274" s="242">
        <f t="shared" si="140"/>
        <v>960</v>
      </c>
      <c r="BD274" s="242">
        <f t="shared" si="140"/>
        <v>960</v>
      </c>
      <c r="BE274" s="242">
        <f t="shared" si="140"/>
        <v>960</v>
      </c>
      <c r="BF274" s="242">
        <f t="shared" si="140"/>
        <v>960</v>
      </c>
      <c r="BG274" s="242">
        <f t="shared" si="140"/>
        <v>960</v>
      </c>
      <c r="BH274" s="242">
        <f t="shared" si="140"/>
        <v>960</v>
      </c>
      <c r="BI274" s="242">
        <f t="shared" si="140"/>
        <v>960</v>
      </c>
      <c r="BJ274" s="242">
        <f t="shared" si="140"/>
        <v>960</v>
      </c>
      <c r="BK274" s="242">
        <f t="shared" si="140"/>
        <v>960</v>
      </c>
      <c r="BL274" s="242">
        <f t="shared" si="140"/>
        <v>960</v>
      </c>
      <c r="BM274" s="242">
        <f t="shared" si="140"/>
        <v>960</v>
      </c>
      <c r="BN274" s="242">
        <f t="shared" si="140"/>
        <v>960</v>
      </c>
      <c r="BO274" s="242">
        <f t="shared" si="140"/>
        <v>960</v>
      </c>
      <c r="BP274" s="242">
        <f t="shared" si="140"/>
        <v>960</v>
      </c>
      <c r="BQ274" s="242">
        <f t="shared" si="141"/>
        <v>960</v>
      </c>
      <c r="BR274" s="242">
        <f t="shared" si="141"/>
        <v>960</v>
      </c>
      <c r="BS274" s="242">
        <f t="shared" si="141"/>
        <v>960</v>
      </c>
      <c r="BT274" s="242">
        <f t="shared" si="141"/>
        <v>960</v>
      </c>
      <c r="BU274" s="242">
        <f t="shared" si="141"/>
        <v>960</v>
      </c>
      <c r="BV274" s="242">
        <f t="shared" si="141"/>
        <v>960</v>
      </c>
      <c r="BW274" s="242">
        <f t="shared" si="141"/>
        <v>960</v>
      </c>
      <c r="BX274" s="242">
        <f t="shared" si="141"/>
        <v>960</v>
      </c>
      <c r="BY274" s="242">
        <f t="shared" si="141"/>
        <v>960</v>
      </c>
      <c r="BZ274" s="242">
        <f t="shared" si="141"/>
        <v>960</v>
      </c>
      <c r="CA274" s="242">
        <f t="shared" si="141"/>
        <v>960</v>
      </c>
      <c r="CB274" s="242">
        <f t="shared" si="141"/>
        <v>960</v>
      </c>
      <c r="CC274" s="242">
        <f t="shared" si="141"/>
        <v>960</v>
      </c>
      <c r="CD274" s="242">
        <f t="shared" si="141"/>
        <v>960</v>
      </c>
      <c r="CE274" s="242">
        <f t="shared" si="141"/>
        <v>960</v>
      </c>
      <c r="CF274" s="242">
        <f t="shared" si="141"/>
        <v>960</v>
      </c>
      <c r="CG274" s="242">
        <f t="shared" si="141"/>
        <v>960</v>
      </c>
      <c r="CH274" s="242">
        <f t="shared" si="141"/>
        <v>960</v>
      </c>
      <c r="CI274" s="242">
        <f t="shared" si="141"/>
        <v>960</v>
      </c>
      <c r="CJ274" s="242">
        <f t="shared" si="141"/>
        <v>960</v>
      </c>
      <c r="CK274" s="242">
        <f t="shared" si="141"/>
        <v>960</v>
      </c>
      <c r="CL274" s="242">
        <f t="shared" si="141"/>
        <v>960</v>
      </c>
      <c r="CM274" s="242">
        <f t="shared" si="141"/>
        <v>960</v>
      </c>
      <c r="CN274" s="242">
        <f t="shared" si="141"/>
        <v>960</v>
      </c>
      <c r="CO274" s="242">
        <f t="shared" si="141"/>
        <v>960</v>
      </c>
      <c r="CP274" s="242">
        <f t="shared" si="141"/>
        <v>960</v>
      </c>
      <c r="CQ274" s="242">
        <f t="shared" si="141"/>
        <v>960</v>
      </c>
      <c r="CR274" s="242">
        <f t="shared" si="141"/>
        <v>960</v>
      </c>
      <c r="CS274" s="242">
        <f t="shared" si="141"/>
        <v>960</v>
      </c>
      <c r="CT274" s="242">
        <f t="shared" si="141"/>
        <v>960</v>
      </c>
      <c r="CU274" s="242">
        <f t="shared" si="141"/>
        <v>960</v>
      </c>
      <c r="CV274" s="242">
        <f t="shared" si="141"/>
        <v>960</v>
      </c>
    </row>
    <row r="275" spans="1:113" outlineLevel="1" x14ac:dyDescent="0.3">
      <c r="A275" s="290"/>
      <c r="B275" s="154">
        <v>20</v>
      </c>
      <c r="C275" s="242" t="s">
        <v>189</v>
      </c>
      <c r="D275" s="143" t="s">
        <v>443</v>
      </c>
      <c r="E275" s="242">
        <f t="shared" si="140"/>
        <v>960</v>
      </c>
      <c r="F275" s="242">
        <f t="shared" si="140"/>
        <v>960</v>
      </c>
      <c r="G275" s="242">
        <f t="shared" si="140"/>
        <v>960</v>
      </c>
      <c r="H275" s="242">
        <f t="shared" si="140"/>
        <v>960</v>
      </c>
      <c r="I275" s="242">
        <f t="shared" si="140"/>
        <v>960</v>
      </c>
      <c r="J275" s="242">
        <f t="shared" si="140"/>
        <v>960</v>
      </c>
      <c r="K275" s="242">
        <f t="shared" si="140"/>
        <v>960</v>
      </c>
      <c r="L275" s="242">
        <f t="shared" si="140"/>
        <v>960</v>
      </c>
      <c r="M275" s="242">
        <f t="shared" si="140"/>
        <v>960</v>
      </c>
      <c r="N275" s="242">
        <f t="shared" si="140"/>
        <v>960</v>
      </c>
      <c r="O275" s="242">
        <f t="shared" si="140"/>
        <v>960</v>
      </c>
      <c r="P275" s="242">
        <f t="shared" si="140"/>
        <v>960</v>
      </c>
      <c r="Q275" s="242">
        <f t="shared" si="140"/>
        <v>960</v>
      </c>
      <c r="R275" s="242">
        <f t="shared" si="140"/>
        <v>960</v>
      </c>
      <c r="S275" s="242">
        <f t="shared" si="140"/>
        <v>960</v>
      </c>
      <c r="T275" s="242">
        <f t="shared" si="140"/>
        <v>960</v>
      </c>
      <c r="U275" s="242">
        <f t="shared" si="140"/>
        <v>960</v>
      </c>
      <c r="V275" s="242">
        <f t="shared" si="140"/>
        <v>960</v>
      </c>
      <c r="W275" s="242">
        <f t="shared" si="140"/>
        <v>960</v>
      </c>
      <c r="X275" s="242">
        <f t="shared" si="140"/>
        <v>960</v>
      </c>
      <c r="Y275" s="242">
        <f t="shared" si="140"/>
        <v>960</v>
      </c>
      <c r="Z275" s="242">
        <f t="shared" si="140"/>
        <v>960</v>
      </c>
      <c r="AA275" s="242">
        <f t="shared" si="140"/>
        <v>960</v>
      </c>
      <c r="AB275" s="242">
        <f t="shared" si="140"/>
        <v>960</v>
      </c>
      <c r="AC275" s="242">
        <f t="shared" si="140"/>
        <v>960</v>
      </c>
      <c r="AD275" s="242">
        <f t="shared" si="140"/>
        <v>960</v>
      </c>
      <c r="AE275" s="242">
        <f t="shared" si="140"/>
        <v>960</v>
      </c>
      <c r="AF275" s="242">
        <f t="shared" si="140"/>
        <v>960</v>
      </c>
      <c r="AG275" s="242">
        <f t="shared" si="140"/>
        <v>960</v>
      </c>
      <c r="AH275" s="242">
        <f t="shared" si="140"/>
        <v>960</v>
      </c>
      <c r="AI275" s="242">
        <f t="shared" si="140"/>
        <v>960</v>
      </c>
      <c r="AJ275" s="242">
        <f t="shared" si="140"/>
        <v>960</v>
      </c>
      <c r="AK275" s="242">
        <f t="shared" si="140"/>
        <v>960</v>
      </c>
      <c r="AL275" s="242">
        <f t="shared" si="140"/>
        <v>960</v>
      </c>
      <c r="AM275" s="242">
        <f t="shared" si="140"/>
        <v>960</v>
      </c>
      <c r="AN275" s="242">
        <f t="shared" si="140"/>
        <v>960</v>
      </c>
      <c r="AO275" s="242">
        <f t="shared" si="140"/>
        <v>960</v>
      </c>
      <c r="AP275" s="242">
        <f t="shared" si="140"/>
        <v>960</v>
      </c>
      <c r="AQ275" s="242">
        <f t="shared" si="140"/>
        <v>960</v>
      </c>
      <c r="AR275" s="242">
        <f t="shared" si="140"/>
        <v>960</v>
      </c>
      <c r="AS275" s="242">
        <f t="shared" si="140"/>
        <v>960</v>
      </c>
      <c r="AT275" s="242">
        <f t="shared" si="140"/>
        <v>960</v>
      </c>
      <c r="AU275" s="242">
        <f t="shared" si="140"/>
        <v>960</v>
      </c>
      <c r="AV275" s="242">
        <f t="shared" si="140"/>
        <v>960</v>
      </c>
      <c r="AW275" s="242">
        <f t="shared" si="140"/>
        <v>960</v>
      </c>
      <c r="AX275" s="242">
        <f t="shared" si="140"/>
        <v>960</v>
      </c>
      <c r="AY275" s="242">
        <f t="shared" si="140"/>
        <v>960</v>
      </c>
      <c r="AZ275" s="242">
        <f t="shared" si="140"/>
        <v>960</v>
      </c>
      <c r="BA275" s="242">
        <f t="shared" si="140"/>
        <v>960</v>
      </c>
      <c r="BB275" s="242">
        <f t="shared" si="140"/>
        <v>960</v>
      </c>
      <c r="BC275" s="242">
        <f t="shared" si="140"/>
        <v>960</v>
      </c>
      <c r="BD275" s="242">
        <f t="shared" si="140"/>
        <v>960</v>
      </c>
      <c r="BE275" s="242">
        <f t="shared" si="140"/>
        <v>960</v>
      </c>
      <c r="BF275" s="242">
        <f t="shared" si="140"/>
        <v>960</v>
      </c>
      <c r="BG275" s="242">
        <f t="shared" si="140"/>
        <v>960</v>
      </c>
      <c r="BH275" s="242">
        <f t="shared" si="140"/>
        <v>960</v>
      </c>
      <c r="BI275" s="242">
        <f t="shared" si="140"/>
        <v>960</v>
      </c>
      <c r="BJ275" s="242">
        <f t="shared" si="140"/>
        <v>960</v>
      </c>
      <c r="BK275" s="242">
        <f t="shared" si="140"/>
        <v>960</v>
      </c>
      <c r="BL275" s="242">
        <f t="shared" si="140"/>
        <v>960</v>
      </c>
      <c r="BM275" s="242">
        <f t="shared" si="140"/>
        <v>960</v>
      </c>
      <c r="BN275" s="242">
        <f t="shared" si="140"/>
        <v>960</v>
      </c>
      <c r="BO275" s="242">
        <f t="shared" si="140"/>
        <v>960</v>
      </c>
      <c r="BP275" s="242">
        <f t="shared" ref="BP275" si="142">BP309+BP343+BP377</f>
        <v>960</v>
      </c>
      <c r="BQ275" s="242">
        <f t="shared" si="141"/>
        <v>960</v>
      </c>
      <c r="BR275" s="242">
        <f t="shared" si="141"/>
        <v>960</v>
      </c>
      <c r="BS275" s="242">
        <f t="shared" si="141"/>
        <v>960</v>
      </c>
      <c r="BT275" s="242">
        <f t="shared" si="141"/>
        <v>960</v>
      </c>
      <c r="BU275" s="242">
        <f t="shared" si="141"/>
        <v>960</v>
      </c>
      <c r="BV275" s="242">
        <f t="shared" si="141"/>
        <v>960</v>
      </c>
      <c r="BW275" s="242">
        <f t="shared" si="141"/>
        <v>960</v>
      </c>
      <c r="BX275" s="242">
        <f t="shared" si="141"/>
        <v>960</v>
      </c>
      <c r="BY275" s="242">
        <f t="shared" si="141"/>
        <v>960</v>
      </c>
      <c r="BZ275" s="242">
        <f t="shared" si="141"/>
        <v>960</v>
      </c>
      <c r="CA275" s="242">
        <f t="shared" si="141"/>
        <v>960</v>
      </c>
      <c r="CB275" s="242">
        <f t="shared" si="141"/>
        <v>960</v>
      </c>
      <c r="CC275" s="242">
        <f t="shared" si="141"/>
        <v>960</v>
      </c>
      <c r="CD275" s="242">
        <f t="shared" si="141"/>
        <v>960</v>
      </c>
      <c r="CE275" s="242">
        <f t="shared" si="141"/>
        <v>960</v>
      </c>
      <c r="CF275" s="242">
        <f t="shared" si="141"/>
        <v>960</v>
      </c>
      <c r="CG275" s="242">
        <f t="shared" si="141"/>
        <v>960</v>
      </c>
      <c r="CH275" s="242">
        <f t="shared" si="141"/>
        <v>960</v>
      </c>
      <c r="CI275" s="242">
        <f t="shared" si="141"/>
        <v>960</v>
      </c>
      <c r="CJ275" s="242">
        <f t="shared" si="141"/>
        <v>960</v>
      </c>
      <c r="CK275" s="242">
        <f t="shared" si="141"/>
        <v>960</v>
      </c>
      <c r="CL275" s="242">
        <f t="shared" si="141"/>
        <v>960</v>
      </c>
      <c r="CM275" s="242">
        <f t="shared" si="141"/>
        <v>960</v>
      </c>
      <c r="CN275" s="242">
        <f t="shared" si="141"/>
        <v>960</v>
      </c>
      <c r="CO275" s="242">
        <f t="shared" si="141"/>
        <v>960</v>
      </c>
      <c r="CP275" s="242">
        <f t="shared" si="141"/>
        <v>960</v>
      </c>
      <c r="CQ275" s="242">
        <f t="shared" si="141"/>
        <v>960</v>
      </c>
      <c r="CR275" s="242">
        <f t="shared" si="141"/>
        <v>960</v>
      </c>
      <c r="CS275" s="242">
        <f t="shared" si="141"/>
        <v>960</v>
      </c>
      <c r="CT275" s="242">
        <f t="shared" si="141"/>
        <v>960</v>
      </c>
      <c r="CU275" s="242">
        <f t="shared" si="141"/>
        <v>960</v>
      </c>
      <c r="CV275" s="242">
        <f t="shared" si="141"/>
        <v>960</v>
      </c>
    </row>
    <row r="276" spans="1:113" outlineLevel="1" x14ac:dyDescent="0.3">
      <c r="A276" s="290"/>
      <c r="B276" s="154">
        <v>21</v>
      </c>
      <c r="C276" s="242" t="s">
        <v>362</v>
      </c>
      <c r="D276" s="143" t="s">
        <v>443</v>
      </c>
      <c r="E276" s="242">
        <f t="shared" ref="E276:BP279" si="143">E310+E344+E378</f>
        <v>960</v>
      </c>
      <c r="F276" s="242">
        <f t="shared" si="143"/>
        <v>960</v>
      </c>
      <c r="G276" s="242">
        <f t="shared" si="143"/>
        <v>960</v>
      </c>
      <c r="H276" s="242">
        <f t="shared" si="143"/>
        <v>960</v>
      </c>
      <c r="I276" s="242">
        <f t="shared" si="143"/>
        <v>960</v>
      </c>
      <c r="J276" s="242">
        <f t="shared" si="143"/>
        <v>960</v>
      </c>
      <c r="K276" s="242">
        <f t="shared" si="143"/>
        <v>960</v>
      </c>
      <c r="L276" s="242">
        <f t="shared" si="143"/>
        <v>960</v>
      </c>
      <c r="M276" s="242">
        <f t="shared" si="143"/>
        <v>960</v>
      </c>
      <c r="N276" s="242">
        <f t="shared" si="143"/>
        <v>960</v>
      </c>
      <c r="O276" s="242">
        <f t="shared" si="143"/>
        <v>960</v>
      </c>
      <c r="P276" s="242">
        <f t="shared" si="143"/>
        <v>960</v>
      </c>
      <c r="Q276" s="242">
        <f t="shared" si="143"/>
        <v>960</v>
      </c>
      <c r="R276" s="242">
        <f t="shared" si="143"/>
        <v>960</v>
      </c>
      <c r="S276" s="242">
        <f t="shared" si="143"/>
        <v>960</v>
      </c>
      <c r="T276" s="242">
        <f t="shared" si="143"/>
        <v>960</v>
      </c>
      <c r="U276" s="242">
        <f t="shared" si="143"/>
        <v>960</v>
      </c>
      <c r="V276" s="242">
        <f t="shared" si="143"/>
        <v>960</v>
      </c>
      <c r="W276" s="242">
        <f t="shared" si="143"/>
        <v>960</v>
      </c>
      <c r="X276" s="242">
        <f t="shared" si="143"/>
        <v>960</v>
      </c>
      <c r="Y276" s="242">
        <f t="shared" si="143"/>
        <v>960</v>
      </c>
      <c r="Z276" s="242">
        <f t="shared" si="143"/>
        <v>960</v>
      </c>
      <c r="AA276" s="242">
        <f t="shared" si="143"/>
        <v>960</v>
      </c>
      <c r="AB276" s="242">
        <f t="shared" si="143"/>
        <v>960</v>
      </c>
      <c r="AC276" s="242">
        <f t="shared" si="143"/>
        <v>960</v>
      </c>
      <c r="AD276" s="242">
        <f t="shared" si="143"/>
        <v>960</v>
      </c>
      <c r="AE276" s="242">
        <f t="shared" si="143"/>
        <v>960</v>
      </c>
      <c r="AF276" s="242">
        <f t="shared" si="143"/>
        <v>960</v>
      </c>
      <c r="AG276" s="242">
        <f t="shared" si="143"/>
        <v>960</v>
      </c>
      <c r="AH276" s="242">
        <f t="shared" si="143"/>
        <v>960</v>
      </c>
      <c r="AI276" s="242">
        <f t="shared" si="143"/>
        <v>960</v>
      </c>
      <c r="AJ276" s="242">
        <f t="shared" si="143"/>
        <v>960</v>
      </c>
      <c r="AK276" s="242">
        <f t="shared" si="143"/>
        <v>960</v>
      </c>
      <c r="AL276" s="242">
        <f t="shared" si="143"/>
        <v>960</v>
      </c>
      <c r="AM276" s="242">
        <f t="shared" si="143"/>
        <v>960</v>
      </c>
      <c r="AN276" s="242">
        <f t="shared" si="143"/>
        <v>960</v>
      </c>
      <c r="AO276" s="242">
        <f t="shared" si="143"/>
        <v>960</v>
      </c>
      <c r="AP276" s="242">
        <f t="shared" si="143"/>
        <v>960</v>
      </c>
      <c r="AQ276" s="242">
        <f t="shared" si="143"/>
        <v>960</v>
      </c>
      <c r="AR276" s="242">
        <f t="shared" si="143"/>
        <v>960</v>
      </c>
      <c r="AS276" s="242">
        <f t="shared" si="143"/>
        <v>960</v>
      </c>
      <c r="AT276" s="242">
        <f t="shared" si="143"/>
        <v>960</v>
      </c>
      <c r="AU276" s="242">
        <f t="shared" si="143"/>
        <v>960</v>
      </c>
      <c r="AV276" s="242">
        <f t="shared" si="143"/>
        <v>960</v>
      </c>
      <c r="AW276" s="242">
        <f t="shared" si="143"/>
        <v>960</v>
      </c>
      <c r="AX276" s="242">
        <f t="shared" si="143"/>
        <v>960</v>
      </c>
      <c r="AY276" s="242">
        <f t="shared" si="143"/>
        <v>960</v>
      </c>
      <c r="AZ276" s="242">
        <f t="shared" si="143"/>
        <v>960</v>
      </c>
      <c r="BA276" s="242">
        <f t="shared" si="143"/>
        <v>960</v>
      </c>
      <c r="BB276" s="242">
        <f t="shared" si="143"/>
        <v>960</v>
      </c>
      <c r="BC276" s="242">
        <f t="shared" si="143"/>
        <v>960</v>
      </c>
      <c r="BD276" s="242">
        <f t="shared" si="143"/>
        <v>960</v>
      </c>
      <c r="BE276" s="242">
        <f t="shared" si="143"/>
        <v>960</v>
      </c>
      <c r="BF276" s="242">
        <f t="shared" si="143"/>
        <v>960</v>
      </c>
      <c r="BG276" s="242">
        <f t="shared" si="143"/>
        <v>960</v>
      </c>
      <c r="BH276" s="242">
        <f t="shared" si="143"/>
        <v>960</v>
      </c>
      <c r="BI276" s="242">
        <f t="shared" si="143"/>
        <v>960</v>
      </c>
      <c r="BJ276" s="242">
        <f t="shared" si="143"/>
        <v>960</v>
      </c>
      <c r="BK276" s="242">
        <f t="shared" si="143"/>
        <v>960</v>
      </c>
      <c r="BL276" s="242">
        <f t="shared" si="143"/>
        <v>960</v>
      </c>
      <c r="BM276" s="242">
        <f t="shared" si="143"/>
        <v>960</v>
      </c>
      <c r="BN276" s="242">
        <f t="shared" si="143"/>
        <v>960</v>
      </c>
      <c r="BO276" s="242">
        <f t="shared" si="143"/>
        <v>960</v>
      </c>
      <c r="BP276" s="242">
        <f t="shared" si="143"/>
        <v>960</v>
      </c>
      <c r="BQ276" s="242">
        <f t="shared" si="141"/>
        <v>960</v>
      </c>
      <c r="BR276" s="242">
        <f t="shared" si="141"/>
        <v>960</v>
      </c>
      <c r="BS276" s="242">
        <f t="shared" si="141"/>
        <v>960</v>
      </c>
      <c r="BT276" s="242">
        <f t="shared" si="141"/>
        <v>960</v>
      </c>
      <c r="BU276" s="242">
        <f t="shared" si="141"/>
        <v>960</v>
      </c>
      <c r="BV276" s="242">
        <f t="shared" si="141"/>
        <v>960</v>
      </c>
      <c r="BW276" s="242">
        <f t="shared" si="141"/>
        <v>960</v>
      </c>
      <c r="BX276" s="242">
        <f t="shared" si="141"/>
        <v>960</v>
      </c>
      <c r="BY276" s="242">
        <f t="shared" si="141"/>
        <v>960</v>
      </c>
      <c r="BZ276" s="242">
        <f t="shared" si="141"/>
        <v>960</v>
      </c>
      <c r="CA276" s="242">
        <f t="shared" si="141"/>
        <v>960</v>
      </c>
      <c r="CB276" s="242">
        <f t="shared" si="141"/>
        <v>960</v>
      </c>
      <c r="CC276" s="242">
        <f t="shared" si="141"/>
        <v>960</v>
      </c>
      <c r="CD276" s="242">
        <f t="shared" si="141"/>
        <v>960</v>
      </c>
      <c r="CE276" s="242">
        <f t="shared" si="141"/>
        <v>960</v>
      </c>
      <c r="CF276" s="242">
        <f t="shared" si="141"/>
        <v>960</v>
      </c>
      <c r="CG276" s="242">
        <f t="shared" si="141"/>
        <v>960</v>
      </c>
      <c r="CH276" s="242">
        <f t="shared" si="141"/>
        <v>960</v>
      </c>
      <c r="CI276" s="242">
        <f t="shared" si="141"/>
        <v>960</v>
      </c>
      <c r="CJ276" s="242">
        <f t="shared" si="141"/>
        <v>960</v>
      </c>
      <c r="CK276" s="242">
        <f t="shared" si="141"/>
        <v>960</v>
      </c>
      <c r="CL276" s="242">
        <f t="shared" si="141"/>
        <v>960</v>
      </c>
      <c r="CM276" s="242">
        <f t="shared" si="141"/>
        <v>960</v>
      </c>
      <c r="CN276" s="242">
        <f t="shared" si="141"/>
        <v>960</v>
      </c>
      <c r="CO276" s="242">
        <f t="shared" si="141"/>
        <v>960</v>
      </c>
      <c r="CP276" s="242">
        <f t="shared" si="141"/>
        <v>960</v>
      </c>
      <c r="CQ276" s="242">
        <f t="shared" si="141"/>
        <v>960</v>
      </c>
      <c r="CR276" s="242">
        <f t="shared" si="141"/>
        <v>960</v>
      </c>
      <c r="CS276" s="242">
        <f t="shared" si="141"/>
        <v>960</v>
      </c>
      <c r="CT276" s="242">
        <f t="shared" si="141"/>
        <v>960</v>
      </c>
      <c r="CU276" s="242">
        <f t="shared" si="141"/>
        <v>960</v>
      </c>
      <c r="CV276" s="242">
        <f t="shared" si="141"/>
        <v>960</v>
      </c>
    </row>
    <row r="277" spans="1:113" outlineLevel="1" x14ac:dyDescent="0.3">
      <c r="A277" s="290"/>
      <c r="B277" s="154">
        <v>22</v>
      </c>
      <c r="C277" s="242" t="s">
        <v>191</v>
      </c>
      <c r="D277" s="143" t="s">
        <v>443</v>
      </c>
      <c r="E277" s="242">
        <f t="shared" si="143"/>
        <v>960</v>
      </c>
      <c r="F277" s="242">
        <f t="shared" si="143"/>
        <v>960</v>
      </c>
      <c r="G277" s="242">
        <f t="shared" si="143"/>
        <v>960</v>
      </c>
      <c r="H277" s="242">
        <f t="shared" si="143"/>
        <v>960</v>
      </c>
      <c r="I277" s="242">
        <f t="shared" si="143"/>
        <v>960</v>
      </c>
      <c r="J277" s="242">
        <f t="shared" si="143"/>
        <v>960</v>
      </c>
      <c r="K277" s="242">
        <f t="shared" si="143"/>
        <v>960</v>
      </c>
      <c r="L277" s="242">
        <f t="shared" si="143"/>
        <v>960</v>
      </c>
      <c r="M277" s="242">
        <f t="shared" si="143"/>
        <v>960</v>
      </c>
      <c r="N277" s="242">
        <f t="shared" si="143"/>
        <v>960</v>
      </c>
      <c r="O277" s="242">
        <f t="shared" si="143"/>
        <v>960</v>
      </c>
      <c r="P277" s="242">
        <f t="shared" si="143"/>
        <v>960</v>
      </c>
      <c r="Q277" s="242">
        <f t="shared" si="143"/>
        <v>960</v>
      </c>
      <c r="R277" s="242">
        <f t="shared" si="143"/>
        <v>960</v>
      </c>
      <c r="S277" s="242">
        <f t="shared" si="143"/>
        <v>960</v>
      </c>
      <c r="T277" s="242">
        <f t="shared" si="143"/>
        <v>960</v>
      </c>
      <c r="U277" s="242">
        <f t="shared" si="143"/>
        <v>960</v>
      </c>
      <c r="V277" s="242">
        <f t="shared" si="143"/>
        <v>960</v>
      </c>
      <c r="W277" s="242">
        <f t="shared" si="143"/>
        <v>960</v>
      </c>
      <c r="X277" s="242">
        <f t="shared" si="143"/>
        <v>960</v>
      </c>
      <c r="Y277" s="242">
        <f t="shared" si="143"/>
        <v>960</v>
      </c>
      <c r="Z277" s="242">
        <f t="shared" si="143"/>
        <v>960</v>
      </c>
      <c r="AA277" s="242">
        <f t="shared" si="143"/>
        <v>960</v>
      </c>
      <c r="AB277" s="242">
        <f t="shared" si="143"/>
        <v>960</v>
      </c>
      <c r="AC277" s="242">
        <f t="shared" si="143"/>
        <v>960</v>
      </c>
      <c r="AD277" s="242">
        <f t="shared" si="143"/>
        <v>960</v>
      </c>
      <c r="AE277" s="242">
        <f t="shared" si="143"/>
        <v>960</v>
      </c>
      <c r="AF277" s="242">
        <f t="shared" si="143"/>
        <v>960</v>
      </c>
      <c r="AG277" s="242">
        <f t="shared" si="143"/>
        <v>960</v>
      </c>
      <c r="AH277" s="242">
        <f t="shared" si="143"/>
        <v>960</v>
      </c>
      <c r="AI277" s="242">
        <f t="shared" si="143"/>
        <v>960</v>
      </c>
      <c r="AJ277" s="242">
        <f t="shared" si="143"/>
        <v>960</v>
      </c>
      <c r="AK277" s="242">
        <f t="shared" si="143"/>
        <v>960</v>
      </c>
      <c r="AL277" s="242">
        <f t="shared" si="143"/>
        <v>960</v>
      </c>
      <c r="AM277" s="242">
        <f t="shared" si="143"/>
        <v>960</v>
      </c>
      <c r="AN277" s="242">
        <f t="shared" si="143"/>
        <v>960</v>
      </c>
      <c r="AO277" s="242">
        <f t="shared" si="143"/>
        <v>960</v>
      </c>
      <c r="AP277" s="242">
        <f t="shared" si="143"/>
        <v>960</v>
      </c>
      <c r="AQ277" s="242">
        <f t="shared" si="143"/>
        <v>960</v>
      </c>
      <c r="AR277" s="242">
        <f t="shared" si="143"/>
        <v>960</v>
      </c>
      <c r="AS277" s="242">
        <f t="shared" si="143"/>
        <v>960</v>
      </c>
      <c r="AT277" s="242">
        <f t="shared" si="143"/>
        <v>960</v>
      </c>
      <c r="AU277" s="242">
        <f t="shared" si="143"/>
        <v>960</v>
      </c>
      <c r="AV277" s="242">
        <f t="shared" si="143"/>
        <v>960</v>
      </c>
      <c r="AW277" s="242">
        <f t="shared" si="143"/>
        <v>960</v>
      </c>
      <c r="AX277" s="242">
        <f t="shared" si="143"/>
        <v>960</v>
      </c>
      <c r="AY277" s="242">
        <f t="shared" si="143"/>
        <v>960</v>
      </c>
      <c r="AZ277" s="242">
        <f t="shared" si="143"/>
        <v>960</v>
      </c>
      <c r="BA277" s="242">
        <f t="shared" si="143"/>
        <v>960</v>
      </c>
      <c r="BB277" s="242">
        <f t="shared" si="143"/>
        <v>960</v>
      </c>
      <c r="BC277" s="242">
        <f t="shared" si="143"/>
        <v>960</v>
      </c>
      <c r="BD277" s="242">
        <f t="shared" si="143"/>
        <v>960</v>
      </c>
      <c r="BE277" s="242">
        <f t="shared" si="143"/>
        <v>960</v>
      </c>
      <c r="BF277" s="242">
        <f t="shared" si="143"/>
        <v>960</v>
      </c>
      <c r="BG277" s="242">
        <f t="shared" si="143"/>
        <v>960</v>
      </c>
      <c r="BH277" s="242">
        <f t="shared" si="143"/>
        <v>960</v>
      </c>
      <c r="BI277" s="242">
        <f t="shared" si="143"/>
        <v>960</v>
      </c>
      <c r="BJ277" s="242">
        <f t="shared" si="143"/>
        <v>960</v>
      </c>
      <c r="BK277" s="242">
        <f t="shared" si="143"/>
        <v>960</v>
      </c>
      <c r="BL277" s="242">
        <f t="shared" si="143"/>
        <v>960</v>
      </c>
      <c r="BM277" s="242">
        <f t="shared" si="143"/>
        <v>960</v>
      </c>
      <c r="BN277" s="242">
        <f t="shared" si="143"/>
        <v>960</v>
      </c>
      <c r="BO277" s="242">
        <f t="shared" si="143"/>
        <v>960</v>
      </c>
      <c r="BP277" s="242">
        <f t="shared" si="143"/>
        <v>960</v>
      </c>
      <c r="BQ277" s="242">
        <f t="shared" si="141"/>
        <v>960</v>
      </c>
      <c r="BR277" s="242">
        <f t="shared" si="141"/>
        <v>960</v>
      </c>
      <c r="BS277" s="242">
        <f t="shared" si="141"/>
        <v>960</v>
      </c>
      <c r="BT277" s="242">
        <f t="shared" si="141"/>
        <v>960</v>
      </c>
      <c r="BU277" s="242">
        <f t="shared" si="141"/>
        <v>960</v>
      </c>
      <c r="BV277" s="242">
        <f t="shared" si="141"/>
        <v>960</v>
      </c>
      <c r="BW277" s="242">
        <f t="shared" si="141"/>
        <v>960</v>
      </c>
      <c r="BX277" s="242">
        <f t="shared" si="141"/>
        <v>960</v>
      </c>
      <c r="BY277" s="242">
        <f t="shared" si="141"/>
        <v>960</v>
      </c>
      <c r="BZ277" s="242">
        <f t="shared" si="141"/>
        <v>960</v>
      </c>
      <c r="CA277" s="242">
        <f t="shared" si="141"/>
        <v>960</v>
      </c>
      <c r="CB277" s="242">
        <f t="shared" si="141"/>
        <v>960</v>
      </c>
      <c r="CC277" s="242">
        <f t="shared" si="141"/>
        <v>960</v>
      </c>
      <c r="CD277" s="242">
        <f t="shared" si="141"/>
        <v>960</v>
      </c>
      <c r="CE277" s="242">
        <f t="shared" si="141"/>
        <v>960</v>
      </c>
      <c r="CF277" s="242">
        <f t="shared" si="141"/>
        <v>960</v>
      </c>
      <c r="CG277" s="242">
        <f t="shared" si="141"/>
        <v>960</v>
      </c>
      <c r="CH277" s="242">
        <f t="shared" si="141"/>
        <v>960</v>
      </c>
      <c r="CI277" s="242">
        <f t="shared" si="141"/>
        <v>960</v>
      </c>
      <c r="CJ277" s="242">
        <f t="shared" si="141"/>
        <v>960</v>
      </c>
      <c r="CK277" s="242">
        <f t="shared" si="141"/>
        <v>960</v>
      </c>
      <c r="CL277" s="242">
        <f t="shared" si="141"/>
        <v>960</v>
      </c>
      <c r="CM277" s="242">
        <f t="shared" si="141"/>
        <v>960</v>
      </c>
      <c r="CN277" s="242">
        <f t="shared" si="141"/>
        <v>960</v>
      </c>
      <c r="CO277" s="242">
        <f t="shared" si="141"/>
        <v>960</v>
      </c>
      <c r="CP277" s="242">
        <f t="shared" si="141"/>
        <v>960</v>
      </c>
      <c r="CQ277" s="242">
        <f t="shared" si="141"/>
        <v>960</v>
      </c>
      <c r="CR277" s="242">
        <f t="shared" si="141"/>
        <v>960</v>
      </c>
      <c r="CS277" s="242">
        <f t="shared" si="141"/>
        <v>960</v>
      </c>
      <c r="CT277" s="242">
        <f t="shared" si="141"/>
        <v>960</v>
      </c>
      <c r="CU277" s="242">
        <f t="shared" si="141"/>
        <v>960</v>
      </c>
      <c r="CV277" s="242">
        <f t="shared" si="141"/>
        <v>960</v>
      </c>
    </row>
    <row r="278" spans="1:113" outlineLevel="1" x14ac:dyDescent="0.3">
      <c r="A278" s="290"/>
      <c r="B278" s="154">
        <v>23</v>
      </c>
      <c r="C278" s="242" t="s">
        <v>192</v>
      </c>
      <c r="D278" s="143" t="s">
        <v>443</v>
      </c>
      <c r="E278" s="242">
        <f t="shared" si="143"/>
        <v>960</v>
      </c>
      <c r="F278" s="242">
        <f t="shared" si="143"/>
        <v>960</v>
      </c>
      <c r="G278" s="242">
        <f t="shared" si="143"/>
        <v>960</v>
      </c>
      <c r="H278" s="242">
        <f t="shared" si="143"/>
        <v>960</v>
      </c>
      <c r="I278" s="242">
        <f t="shared" si="143"/>
        <v>960</v>
      </c>
      <c r="J278" s="242">
        <f t="shared" si="143"/>
        <v>960</v>
      </c>
      <c r="K278" s="242">
        <f t="shared" si="143"/>
        <v>960</v>
      </c>
      <c r="L278" s="242">
        <f t="shared" si="143"/>
        <v>960</v>
      </c>
      <c r="M278" s="242">
        <f t="shared" si="143"/>
        <v>960</v>
      </c>
      <c r="N278" s="242">
        <f t="shared" si="143"/>
        <v>960</v>
      </c>
      <c r="O278" s="242">
        <f t="shared" si="143"/>
        <v>960</v>
      </c>
      <c r="P278" s="242">
        <f t="shared" si="143"/>
        <v>960</v>
      </c>
      <c r="Q278" s="242">
        <f t="shared" si="143"/>
        <v>960</v>
      </c>
      <c r="R278" s="242">
        <f t="shared" si="143"/>
        <v>960</v>
      </c>
      <c r="S278" s="242">
        <f t="shared" si="143"/>
        <v>960</v>
      </c>
      <c r="T278" s="242">
        <f t="shared" si="143"/>
        <v>960</v>
      </c>
      <c r="U278" s="242">
        <f t="shared" si="143"/>
        <v>960</v>
      </c>
      <c r="V278" s="242">
        <f t="shared" si="143"/>
        <v>960</v>
      </c>
      <c r="W278" s="242">
        <f t="shared" si="143"/>
        <v>960</v>
      </c>
      <c r="X278" s="242">
        <f t="shared" si="143"/>
        <v>960</v>
      </c>
      <c r="Y278" s="242">
        <f t="shared" si="143"/>
        <v>960</v>
      </c>
      <c r="Z278" s="242">
        <f t="shared" si="143"/>
        <v>960</v>
      </c>
      <c r="AA278" s="242">
        <f t="shared" si="143"/>
        <v>960</v>
      </c>
      <c r="AB278" s="242">
        <f t="shared" si="143"/>
        <v>960</v>
      </c>
      <c r="AC278" s="242">
        <f t="shared" si="143"/>
        <v>960</v>
      </c>
      <c r="AD278" s="242">
        <f t="shared" si="143"/>
        <v>960</v>
      </c>
      <c r="AE278" s="242">
        <f t="shared" si="143"/>
        <v>960</v>
      </c>
      <c r="AF278" s="242">
        <f t="shared" si="143"/>
        <v>960</v>
      </c>
      <c r="AG278" s="242">
        <f t="shared" si="143"/>
        <v>960</v>
      </c>
      <c r="AH278" s="242">
        <f t="shared" si="143"/>
        <v>960</v>
      </c>
      <c r="AI278" s="242">
        <f t="shared" si="143"/>
        <v>960</v>
      </c>
      <c r="AJ278" s="242">
        <f t="shared" si="143"/>
        <v>960</v>
      </c>
      <c r="AK278" s="242">
        <f t="shared" si="143"/>
        <v>960</v>
      </c>
      <c r="AL278" s="242">
        <f t="shared" si="143"/>
        <v>960</v>
      </c>
      <c r="AM278" s="242">
        <f t="shared" si="143"/>
        <v>960</v>
      </c>
      <c r="AN278" s="242">
        <f t="shared" si="143"/>
        <v>960</v>
      </c>
      <c r="AO278" s="242">
        <f t="shared" si="143"/>
        <v>960</v>
      </c>
      <c r="AP278" s="242">
        <f t="shared" si="143"/>
        <v>960</v>
      </c>
      <c r="AQ278" s="242">
        <f t="shared" si="143"/>
        <v>960</v>
      </c>
      <c r="AR278" s="242">
        <f t="shared" si="143"/>
        <v>960</v>
      </c>
      <c r="AS278" s="242">
        <f t="shared" si="143"/>
        <v>960</v>
      </c>
      <c r="AT278" s="242">
        <f t="shared" si="143"/>
        <v>960</v>
      </c>
      <c r="AU278" s="242">
        <f t="shared" si="143"/>
        <v>960</v>
      </c>
      <c r="AV278" s="242">
        <f t="shared" si="143"/>
        <v>960</v>
      </c>
      <c r="AW278" s="242">
        <f t="shared" si="143"/>
        <v>960</v>
      </c>
      <c r="AX278" s="242">
        <f t="shared" si="143"/>
        <v>960</v>
      </c>
      <c r="AY278" s="242">
        <f t="shared" si="143"/>
        <v>960</v>
      </c>
      <c r="AZ278" s="242">
        <f t="shared" si="143"/>
        <v>960</v>
      </c>
      <c r="BA278" s="242">
        <f t="shared" si="143"/>
        <v>960</v>
      </c>
      <c r="BB278" s="242">
        <f t="shared" si="143"/>
        <v>960</v>
      </c>
      <c r="BC278" s="242">
        <f t="shared" si="143"/>
        <v>960</v>
      </c>
      <c r="BD278" s="242">
        <f t="shared" si="143"/>
        <v>960</v>
      </c>
      <c r="BE278" s="242">
        <f t="shared" si="143"/>
        <v>960</v>
      </c>
      <c r="BF278" s="242">
        <f t="shared" si="143"/>
        <v>960</v>
      </c>
      <c r="BG278" s="242">
        <f t="shared" si="143"/>
        <v>960</v>
      </c>
      <c r="BH278" s="242">
        <f t="shared" si="143"/>
        <v>960</v>
      </c>
      <c r="BI278" s="242">
        <f t="shared" si="143"/>
        <v>960</v>
      </c>
      <c r="BJ278" s="242">
        <f t="shared" si="143"/>
        <v>960</v>
      </c>
      <c r="BK278" s="242">
        <f t="shared" si="143"/>
        <v>960</v>
      </c>
      <c r="BL278" s="242">
        <f t="shared" si="143"/>
        <v>960</v>
      </c>
      <c r="BM278" s="242">
        <f t="shared" si="143"/>
        <v>960</v>
      </c>
      <c r="BN278" s="242">
        <f t="shared" si="143"/>
        <v>960</v>
      </c>
      <c r="BO278" s="242">
        <f t="shared" si="143"/>
        <v>960</v>
      </c>
      <c r="BP278" s="242">
        <f t="shared" si="143"/>
        <v>960</v>
      </c>
      <c r="BQ278" s="242">
        <f t="shared" si="141"/>
        <v>960</v>
      </c>
      <c r="BR278" s="242">
        <f t="shared" si="141"/>
        <v>960</v>
      </c>
      <c r="BS278" s="242">
        <f t="shared" si="141"/>
        <v>960</v>
      </c>
      <c r="BT278" s="242">
        <f t="shared" si="141"/>
        <v>960</v>
      </c>
      <c r="BU278" s="242">
        <f t="shared" si="141"/>
        <v>960</v>
      </c>
      <c r="BV278" s="242">
        <f t="shared" si="141"/>
        <v>960</v>
      </c>
      <c r="BW278" s="242">
        <f t="shared" si="141"/>
        <v>960</v>
      </c>
      <c r="BX278" s="242">
        <f t="shared" si="141"/>
        <v>960</v>
      </c>
      <c r="BY278" s="242">
        <f t="shared" si="141"/>
        <v>960</v>
      </c>
      <c r="BZ278" s="242">
        <f t="shared" si="141"/>
        <v>960</v>
      </c>
      <c r="CA278" s="242">
        <f t="shared" si="141"/>
        <v>960</v>
      </c>
      <c r="CB278" s="242">
        <f t="shared" si="141"/>
        <v>960</v>
      </c>
      <c r="CC278" s="242">
        <f t="shared" si="141"/>
        <v>960</v>
      </c>
      <c r="CD278" s="242">
        <f t="shared" si="141"/>
        <v>960</v>
      </c>
      <c r="CE278" s="242">
        <f t="shared" si="141"/>
        <v>960</v>
      </c>
      <c r="CF278" s="242">
        <f t="shared" si="141"/>
        <v>960</v>
      </c>
      <c r="CG278" s="242">
        <f t="shared" si="141"/>
        <v>960</v>
      </c>
      <c r="CH278" s="242">
        <f t="shared" si="141"/>
        <v>960</v>
      </c>
      <c r="CI278" s="242">
        <f t="shared" si="141"/>
        <v>960</v>
      </c>
      <c r="CJ278" s="242">
        <f t="shared" si="141"/>
        <v>960</v>
      </c>
      <c r="CK278" s="242">
        <f t="shared" si="141"/>
        <v>960</v>
      </c>
      <c r="CL278" s="242">
        <f t="shared" si="141"/>
        <v>960</v>
      </c>
      <c r="CM278" s="242">
        <f t="shared" si="141"/>
        <v>960</v>
      </c>
      <c r="CN278" s="242">
        <f t="shared" si="141"/>
        <v>960</v>
      </c>
      <c r="CO278" s="242">
        <f t="shared" si="141"/>
        <v>960</v>
      </c>
      <c r="CP278" s="242">
        <f t="shared" si="141"/>
        <v>960</v>
      </c>
      <c r="CQ278" s="242">
        <f t="shared" si="141"/>
        <v>960</v>
      </c>
      <c r="CR278" s="242">
        <f t="shared" si="141"/>
        <v>960</v>
      </c>
      <c r="CS278" s="242">
        <f t="shared" si="141"/>
        <v>960</v>
      </c>
      <c r="CT278" s="242">
        <f t="shared" si="141"/>
        <v>960</v>
      </c>
      <c r="CU278" s="242">
        <f t="shared" si="141"/>
        <v>960</v>
      </c>
      <c r="CV278" s="242">
        <f t="shared" si="141"/>
        <v>960</v>
      </c>
    </row>
    <row r="279" spans="1:113" outlineLevel="1" x14ac:dyDescent="0.3">
      <c r="A279" s="290"/>
      <c r="B279" s="154">
        <v>24</v>
      </c>
      <c r="C279" s="242" t="s">
        <v>363</v>
      </c>
      <c r="D279" s="143" t="s">
        <v>443</v>
      </c>
      <c r="E279" s="242">
        <f t="shared" si="143"/>
        <v>960</v>
      </c>
      <c r="F279" s="242">
        <f t="shared" si="143"/>
        <v>960</v>
      </c>
      <c r="G279" s="242">
        <f t="shared" si="143"/>
        <v>960</v>
      </c>
      <c r="H279" s="242">
        <f t="shared" si="143"/>
        <v>960</v>
      </c>
      <c r="I279" s="242">
        <f t="shared" si="143"/>
        <v>960</v>
      </c>
      <c r="J279" s="242">
        <f t="shared" si="143"/>
        <v>960</v>
      </c>
      <c r="K279" s="242">
        <f t="shared" si="143"/>
        <v>960</v>
      </c>
      <c r="L279" s="242">
        <f t="shared" si="143"/>
        <v>960</v>
      </c>
      <c r="M279" s="242">
        <f t="shared" si="143"/>
        <v>960</v>
      </c>
      <c r="N279" s="242">
        <f t="shared" si="143"/>
        <v>960</v>
      </c>
      <c r="O279" s="242">
        <f t="shared" si="143"/>
        <v>960</v>
      </c>
      <c r="P279" s="242">
        <f t="shared" si="143"/>
        <v>960</v>
      </c>
      <c r="Q279" s="242">
        <f t="shared" si="143"/>
        <v>960</v>
      </c>
      <c r="R279" s="242">
        <f t="shared" si="143"/>
        <v>960</v>
      </c>
      <c r="S279" s="242">
        <f t="shared" si="143"/>
        <v>960</v>
      </c>
      <c r="T279" s="242">
        <f t="shared" si="143"/>
        <v>960</v>
      </c>
      <c r="U279" s="242">
        <f t="shared" si="143"/>
        <v>960</v>
      </c>
      <c r="V279" s="242">
        <f t="shared" si="143"/>
        <v>960</v>
      </c>
      <c r="W279" s="242">
        <f t="shared" si="143"/>
        <v>960</v>
      </c>
      <c r="X279" s="242">
        <f t="shared" si="143"/>
        <v>960</v>
      </c>
      <c r="Y279" s="242">
        <f t="shared" si="143"/>
        <v>960</v>
      </c>
      <c r="Z279" s="242">
        <f t="shared" si="143"/>
        <v>960</v>
      </c>
      <c r="AA279" s="242">
        <f t="shared" si="143"/>
        <v>960</v>
      </c>
      <c r="AB279" s="242">
        <f t="shared" si="143"/>
        <v>960</v>
      </c>
      <c r="AC279" s="242">
        <f t="shared" si="143"/>
        <v>960</v>
      </c>
      <c r="AD279" s="242">
        <f t="shared" si="143"/>
        <v>960</v>
      </c>
      <c r="AE279" s="242">
        <f t="shared" si="143"/>
        <v>960</v>
      </c>
      <c r="AF279" s="242">
        <f t="shared" si="143"/>
        <v>960</v>
      </c>
      <c r="AG279" s="242">
        <f t="shared" si="143"/>
        <v>960</v>
      </c>
      <c r="AH279" s="242">
        <f t="shared" si="143"/>
        <v>960</v>
      </c>
      <c r="AI279" s="242">
        <f t="shared" si="143"/>
        <v>960</v>
      </c>
      <c r="AJ279" s="242">
        <f t="shared" si="143"/>
        <v>960</v>
      </c>
      <c r="AK279" s="242">
        <f t="shared" si="143"/>
        <v>960</v>
      </c>
      <c r="AL279" s="242">
        <f t="shared" si="143"/>
        <v>960</v>
      </c>
      <c r="AM279" s="242">
        <f t="shared" si="143"/>
        <v>960</v>
      </c>
      <c r="AN279" s="242">
        <f t="shared" si="143"/>
        <v>960</v>
      </c>
      <c r="AO279" s="242">
        <f t="shared" si="143"/>
        <v>960</v>
      </c>
      <c r="AP279" s="242">
        <f t="shared" si="143"/>
        <v>960</v>
      </c>
      <c r="AQ279" s="242">
        <f t="shared" si="143"/>
        <v>960</v>
      </c>
      <c r="AR279" s="242">
        <f t="shared" si="143"/>
        <v>960</v>
      </c>
      <c r="AS279" s="242">
        <f t="shared" si="143"/>
        <v>960</v>
      </c>
      <c r="AT279" s="242">
        <f t="shared" si="143"/>
        <v>960</v>
      </c>
      <c r="AU279" s="242">
        <f t="shared" si="143"/>
        <v>960</v>
      </c>
      <c r="AV279" s="242">
        <f t="shared" si="143"/>
        <v>960</v>
      </c>
      <c r="AW279" s="242">
        <f t="shared" si="143"/>
        <v>960</v>
      </c>
      <c r="AX279" s="242">
        <f t="shared" si="143"/>
        <v>960</v>
      </c>
      <c r="AY279" s="242">
        <f t="shared" si="143"/>
        <v>960</v>
      </c>
      <c r="AZ279" s="242">
        <f t="shared" si="143"/>
        <v>960</v>
      </c>
      <c r="BA279" s="242">
        <f t="shared" si="143"/>
        <v>960</v>
      </c>
      <c r="BB279" s="242">
        <f t="shared" si="143"/>
        <v>960</v>
      </c>
      <c r="BC279" s="242">
        <f t="shared" si="143"/>
        <v>960</v>
      </c>
      <c r="BD279" s="242">
        <f t="shared" si="143"/>
        <v>960</v>
      </c>
      <c r="BE279" s="242">
        <f t="shared" si="143"/>
        <v>960</v>
      </c>
      <c r="BF279" s="242">
        <f t="shared" si="143"/>
        <v>960</v>
      </c>
      <c r="BG279" s="242">
        <f t="shared" si="143"/>
        <v>960</v>
      </c>
      <c r="BH279" s="242">
        <f t="shared" si="143"/>
        <v>960</v>
      </c>
      <c r="BI279" s="242">
        <f t="shared" si="143"/>
        <v>960</v>
      </c>
      <c r="BJ279" s="242">
        <f t="shared" si="143"/>
        <v>960</v>
      </c>
      <c r="BK279" s="242">
        <f t="shared" si="143"/>
        <v>960</v>
      </c>
      <c r="BL279" s="242">
        <f t="shared" si="143"/>
        <v>960</v>
      </c>
      <c r="BM279" s="242">
        <f t="shared" si="143"/>
        <v>960</v>
      </c>
      <c r="BN279" s="242">
        <f t="shared" si="143"/>
        <v>960</v>
      </c>
      <c r="BO279" s="242">
        <f t="shared" si="143"/>
        <v>960</v>
      </c>
      <c r="BP279" s="242">
        <f t="shared" ref="BP279" si="144">BP313+BP347+BP381</f>
        <v>960</v>
      </c>
      <c r="BQ279" s="242">
        <f t="shared" si="141"/>
        <v>960</v>
      </c>
      <c r="BR279" s="242">
        <f t="shared" si="141"/>
        <v>960</v>
      </c>
      <c r="BS279" s="242">
        <f t="shared" si="141"/>
        <v>960</v>
      </c>
      <c r="BT279" s="242">
        <f t="shared" si="141"/>
        <v>960</v>
      </c>
      <c r="BU279" s="242">
        <f t="shared" si="141"/>
        <v>960</v>
      </c>
      <c r="BV279" s="242">
        <f t="shared" si="141"/>
        <v>960</v>
      </c>
      <c r="BW279" s="242">
        <f t="shared" si="141"/>
        <v>960</v>
      </c>
      <c r="BX279" s="242">
        <f t="shared" si="141"/>
        <v>960</v>
      </c>
      <c r="BY279" s="242">
        <f t="shared" si="141"/>
        <v>960</v>
      </c>
      <c r="BZ279" s="242">
        <f t="shared" si="141"/>
        <v>960</v>
      </c>
      <c r="CA279" s="242">
        <f t="shared" si="141"/>
        <v>960</v>
      </c>
      <c r="CB279" s="242">
        <f t="shared" si="141"/>
        <v>960</v>
      </c>
      <c r="CC279" s="242">
        <f t="shared" si="141"/>
        <v>960</v>
      </c>
      <c r="CD279" s="242">
        <f t="shared" si="141"/>
        <v>960</v>
      </c>
      <c r="CE279" s="242">
        <f t="shared" si="141"/>
        <v>960</v>
      </c>
      <c r="CF279" s="242">
        <f t="shared" si="141"/>
        <v>960</v>
      </c>
      <c r="CG279" s="242">
        <f t="shared" si="141"/>
        <v>960</v>
      </c>
      <c r="CH279" s="242">
        <f t="shared" si="141"/>
        <v>960</v>
      </c>
      <c r="CI279" s="242">
        <f t="shared" si="141"/>
        <v>960</v>
      </c>
      <c r="CJ279" s="242">
        <f t="shared" si="141"/>
        <v>960</v>
      </c>
      <c r="CK279" s="242">
        <f t="shared" si="141"/>
        <v>960</v>
      </c>
      <c r="CL279" s="242">
        <f t="shared" si="141"/>
        <v>960</v>
      </c>
      <c r="CM279" s="242">
        <f t="shared" si="141"/>
        <v>960</v>
      </c>
      <c r="CN279" s="242">
        <f t="shared" si="141"/>
        <v>960</v>
      </c>
      <c r="CO279" s="242">
        <f t="shared" si="141"/>
        <v>960</v>
      </c>
      <c r="CP279" s="242">
        <f t="shared" si="141"/>
        <v>960</v>
      </c>
      <c r="CQ279" s="242">
        <f t="shared" si="141"/>
        <v>960</v>
      </c>
      <c r="CR279" s="242">
        <f t="shared" si="141"/>
        <v>960</v>
      </c>
      <c r="CS279" s="242">
        <f t="shared" si="141"/>
        <v>960</v>
      </c>
      <c r="CT279" s="242">
        <f t="shared" si="141"/>
        <v>960</v>
      </c>
      <c r="CU279" s="242">
        <f t="shared" si="141"/>
        <v>960</v>
      </c>
      <c r="CV279" s="242">
        <f t="shared" ref="CV279" si="145">CV313+CV347+CV381</f>
        <v>960</v>
      </c>
    </row>
    <row r="280" spans="1:113" outlineLevel="1" x14ac:dyDescent="0.3">
      <c r="A280" s="290"/>
      <c r="B280" s="154">
        <v>25</v>
      </c>
      <c r="C280" s="242" t="s">
        <v>194</v>
      </c>
      <c r="D280" s="143" t="s">
        <v>443</v>
      </c>
      <c r="E280" s="242">
        <f t="shared" ref="E280:BP281" si="146">E314+E348+E382</f>
        <v>960</v>
      </c>
      <c r="F280" s="242">
        <f t="shared" si="146"/>
        <v>960</v>
      </c>
      <c r="G280" s="242">
        <f t="shared" si="146"/>
        <v>960</v>
      </c>
      <c r="H280" s="242">
        <f t="shared" si="146"/>
        <v>960</v>
      </c>
      <c r="I280" s="242">
        <f t="shared" si="146"/>
        <v>960</v>
      </c>
      <c r="J280" s="242">
        <f t="shared" si="146"/>
        <v>960</v>
      </c>
      <c r="K280" s="242">
        <f t="shared" si="146"/>
        <v>960</v>
      </c>
      <c r="L280" s="242">
        <f t="shared" si="146"/>
        <v>960</v>
      </c>
      <c r="M280" s="242">
        <f t="shared" si="146"/>
        <v>960</v>
      </c>
      <c r="N280" s="242">
        <f t="shared" si="146"/>
        <v>960</v>
      </c>
      <c r="O280" s="242">
        <f t="shared" si="146"/>
        <v>960</v>
      </c>
      <c r="P280" s="242">
        <f t="shared" si="146"/>
        <v>960</v>
      </c>
      <c r="Q280" s="242">
        <f t="shared" si="146"/>
        <v>960</v>
      </c>
      <c r="R280" s="242">
        <f t="shared" si="146"/>
        <v>960</v>
      </c>
      <c r="S280" s="242">
        <f t="shared" si="146"/>
        <v>960</v>
      </c>
      <c r="T280" s="242">
        <f t="shared" si="146"/>
        <v>960</v>
      </c>
      <c r="U280" s="242">
        <f t="shared" si="146"/>
        <v>960</v>
      </c>
      <c r="V280" s="242">
        <f t="shared" si="146"/>
        <v>960</v>
      </c>
      <c r="W280" s="242">
        <f t="shared" si="146"/>
        <v>960</v>
      </c>
      <c r="X280" s="242">
        <f t="shared" si="146"/>
        <v>960</v>
      </c>
      <c r="Y280" s="242">
        <f t="shared" si="146"/>
        <v>960</v>
      </c>
      <c r="Z280" s="242">
        <f t="shared" si="146"/>
        <v>960</v>
      </c>
      <c r="AA280" s="242">
        <f t="shared" si="146"/>
        <v>960</v>
      </c>
      <c r="AB280" s="242">
        <f t="shared" si="146"/>
        <v>960</v>
      </c>
      <c r="AC280" s="242">
        <f t="shared" si="146"/>
        <v>960</v>
      </c>
      <c r="AD280" s="242">
        <f t="shared" si="146"/>
        <v>960</v>
      </c>
      <c r="AE280" s="242">
        <f t="shared" si="146"/>
        <v>960</v>
      </c>
      <c r="AF280" s="242">
        <f t="shared" si="146"/>
        <v>960</v>
      </c>
      <c r="AG280" s="242">
        <f t="shared" si="146"/>
        <v>960</v>
      </c>
      <c r="AH280" s="242">
        <f t="shared" si="146"/>
        <v>960</v>
      </c>
      <c r="AI280" s="242">
        <f t="shared" si="146"/>
        <v>960</v>
      </c>
      <c r="AJ280" s="242">
        <f t="shared" si="146"/>
        <v>960</v>
      </c>
      <c r="AK280" s="242">
        <f t="shared" si="146"/>
        <v>960</v>
      </c>
      <c r="AL280" s="242">
        <f t="shared" si="146"/>
        <v>960</v>
      </c>
      <c r="AM280" s="242">
        <f t="shared" si="146"/>
        <v>960</v>
      </c>
      <c r="AN280" s="242">
        <f t="shared" si="146"/>
        <v>960</v>
      </c>
      <c r="AO280" s="242">
        <f t="shared" si="146"/>
        <v>960</v>
      </c>
      <c r="AP280" s="242">
        <f t="shared" si="146"/>
        <v>960</v>
      </c>
      <c r="AQ280" s="242">
        <f t="shared" si="146"/>
        <v>960</v>
      </c>
      <c r="AR280" s="242">
        <f t="shared" si="146"/>
        <v>960</v>
      </c>
      <c r="AS280" s="242">
        <f t="shared" si="146"/>
        <v>960</v>
      </c>
      <c r="AT280" s="242">
        <f t="shared" si="146"/>
        <v>960</v>
      </c>
      <c r="AU280" s="242">
        <f t="shared" si="146"/>
        <v>960</v>
      </c>
      <c r="AV280" s="242">
        <f t="shared" si="146"/>
        <v>960</v>
      </c>
      <c r="AW280" s="242">
        <f t="shared" si="146"/>
        <v>960</v>
      </c>
      <c r="AX280" s="242">
        <f t="shared" si="146"/>
        <v>960</v>
      </c>
      <c r="AY280" s="242">
        <f t="shared" si="146"/>
        <v>960</v>
      </c>
      <c r="AZ280" s="242">
        <f t="shared" si="146"/>
        <v>960</v>
      </c>
      <c r="BA280" s="242">
        <f t="shared" si="146"/>
        <v>960</v>
      </c>
      <c r="BB280" s="242">
        <f t="shared" si="146"/>
        <v>960</v>
      </c>
      <c r="BC280" s="242">
        <f t="shared" si="146"/>
        <v>960</v>
      </c>
      <c r="BD280" s="242">
        <f t="shared" si="146"/>
        <v>960</v>
      </c>
      <c r="BE280" s="242">
        <f t="shared" si="146"/>
        <v>960</v>
      </c>
      <c r="BF280" s="242">
        <f t="shared" si="146"/>
        <v>960</v>
      </c>
      <c r="BG280" s="242">
        <f t="shared" si="146"/>
        <v>960</v>
      </c>
      <c r="BH280" s="242">
        <f t="shared" si="146"/>
        <v>960</v>
      </c>
      <c r="BI280" s="242">
        <f t="shared" si="146"/>
        <v>960</v>
      </c>
      <c r="BJ280" s="242">
        <f t="shared" si="146"/>
        <v>960</v>
      </c>
      <c r="BK280" s="242">
        <f t="shared" si="146"/>
        <v>960</v>
      </c>
      <c r="BL280" s="242">
        <f t="shared" si="146"/>
        <v>960</v>
      </c>
      <c r="BM280" s="242">
        <f t="shared" si="146"/>
        <v>960</v>
      </c>
      <c r="BN280" s="242">
        <f t="shared" si="146"/>
        <v>960</v>
      </c>
      <c r="BO280" s="242">
        <f t="shared" si="146"/>
        <v>960</v>
      </c>
      <c r="BP280" s="242">
        <f t="shared" si="146"/>
        <v>960</v>
      </c>
      <c r="BQ280" s="242">
        <f t="shared" ref="BQ280:CV281" si="147">BQ314+BQ348+BQ382</f>
        <v>960</v>
      </c>
      <c r="BR280" s="242">
        <f t="shared" si="147"/>
        <v>960</v>
      </c>
      <c r="BS280" s="242">
        <f t="shared" si="147"/>
        <v>960</v>
      </c>
      <c r="BT280" s="242">
        <f t="shared" si="147"/>
        <v>960</v>
      </c>
      <c r="BU280" s="242">
        <f t="shared" si="147"/>
        <v>960</v>
      </c>
      <c r="BV280" s="242">
        <f t="shared" si="147"/>
        <v>960</v>
      </c>
      <c r="BW280" s="242">
        <f t="shared" si="147"/>
        <v>960</v>
      </c>
      <c r="BX280" s="242">
        <f t="shared" si="147"/>
        <v>960</v>
      </c>
      <c r="BY280" s="242">
        <f t="shared" si="147"/>
        <v>960</v>
      </c>
      <c r="BZ280" s="242">
        <f t="shared" si="147"/>
        <v>960</v>
      </c>
      <c r="CA280" s="242">
        <f t="shared" si="147"/>
        <v>960</v>
      </c>
      <c r="CB280" s="242">
        <f t="shared" si="147"/>
        <v>960</v>
      </c>
      <c r="CC280" s="242">
        <f t="shared" si="147"/>
        <v>960</v>
      </c>
      <c r="CD280" s="242">
        <f t="shared" si="147"/>
        <v>960</v>
      </c>
      <c r="CE280" s="242">
        <f t="shared" si="147"/>
        <v>960</v>
      </c>
      <c r="CF280" s="242">
        <f t="shared" si="147"/>
        <v>960</v>
      </c>
      <c r="CG280" s="242">
        <f t="shared" si="147"/>
        <v>960</v>
      </c>
      <c r="CH280" s="242">
        <f t="shared" si="147"/>
        <v>960</v>
      </c>
      <c r="CI280" s="242">
        <f t="shared" si="147"/>
        <v>960</v>
      </c>
      <c r="CJ280" s="242">
        <f t="shared" si="147"/>
        <v>960</v>
      </c>
      <c r="CK280" s="242">
        <f t="shared" si="147"/>
        <v>960</v>
      </c>
      <c r="CL280" s="242">
        <f t="shared" si="147"/>
        <v>960</v>
      </c>
      <c r="CM280" s="242">
        <f t="shared" si="147"/>
        <v>960</v>
      </c>
      <c r="CN280" s="242">
        <f t="shared" si="147"/>
        <v>960</v>
      </c>
      <c r="CO280" s="242">
        <f t="shared" si="147"/>
        <v>960</v>
      </c>
      <c r="CP280" s="242">
        <f t="shared" si="147"/>
        <v>960</v>
      </c>
      <c r="CQ280" s="242">
        <f t="shared" si="147"/>
        <v>960</v>
      </c>
      <c r="CR280" s="242">
        <f t="shared" si="147"/>
        <v>960</v>
      </c>
      <c r="CS280" s="242">
        <f t="shared" si="147"/>
        <v>960</v>
      </c>
      <c r="CT280" s="242">
        <f t="shared" si="147"/>
        <v>960</v>
      </c>
      <c r="CU280" s="242">
        <f t="shared" si="147"/>
        <v>960</v>
      </c>
      <c r="CV280" s="242">
        <f t="shared" si="147"/>
        <v>960</v>
      </c>
    </row>
    <row r="281" spans="1:113" outlineLevel="1" x14ac:dyDescent="0.3">
      <c r="A281" s="290"/>
      <c r="B281" s="154">
        <v>26</v>
      </c>
      <c r="C281" s="242" t="s">
        <v>442</v>
      </c>
      <c r="D281" s="143" t="s">
        <v>443</v>
      </c>
      <c r="E281" s="242">
        <f t="shared" si="146"/>
        <v>960</v>
      </c>
      <c r="F281" s="242">
        <f t="shared" si="146"/>
        <v>960</v>
      </c>
      <c r="G281" s="242">
        <f t="shared" si="146"/>
        <v>960</v>
      </c>
      <c r="H281" s="242">
        <f t="shared" si="146"/>
        <v>960</v>
      </c>
      <c r="I281" s="242">
        <f t="shared" si="146"/>
        <v>960</v>
      </c>
      <c r="J281" s="242">
        <f t="shared" si="146"/>
        <v>960</v>
      </c>
      <c r="K281" s="242">
        <f t="shared" si="146"/>
        <v>960</v>
      </c>
      <c r="L281" s="242">
        <f t="shared" si="146"/>
        <v>960</v>
      </c>
      <c r="M281" s="242">
        <f t="shared" si="146"/>
        <v>960</v>
      </c>
      <c r="N281" s="242">
        <f t="shared" si="146"/>
        <v>960</v>
      </c>
      <c r="O281" s="242">
        <f t="shared" si="146"/>
        <v>960</v>
      </c>
      <c r="P281" s="242">
        <f t="shared" si="146"/>
        <v>960</v>
      </c>
      <c r="Q281" s="242">
        <f t="shared" si="146"/>
        <v>960</v>
      </c>
      <c r="R281" s="242">
        <f t="shared" si="146"/>
        <v>960</v>
      </c>
      <c r="S281" s="242">
        <f t="shared" si="146"/>
        <v>960</v>
      </c>
      <c r="T281" s="242">
        <f t="shared" si="146"/>
        <v>960</v>
      </c>
      <c r="U281" s="242">
        <f t="shared" si="146"/>
        <v>960</v>
      </c>
      <c r="V281" s="242">
        <f t="shared" si="146"/>
        <v>960</v>
      </c>
      <c r="W281" s="242">
        <f t="shared" si="146"/>
        <v>960</v>
      </c>
      <c r="X281" s="242">
        <f t="shared" si="146"/>
        <v>960</v>
      </c>
      <c r="Y281" s="242">
        <f t="shared" si="146"/>
        <v>960</v>
      </c>
      <c r="Z281" s="242">
        <f t="shared" si="146"/>
        <v>960</v>
      </c>
      <c r="AA281" s="242">
        <f t="shared" si="146"/>
        <v>960</v>
      </c>
      <c r="AB281" s="242">
        <f t="shared" si="146"/>
        <v>960</v>
      </c>
      <c r="AC281" s="242">
        <f t="shared" si="146"/>
        <v>960</v>
      </c>
      <c r="AD281" s="242">
        <f t="shared" si="146"/>
        <v>960</v>
      </c>
      <c r="AE281" s="242">
        <f t="shared" si="146"/>
        <v>960</v>
      </c>
      <c r="AF281" s="242">
        <f t="shared" si="146"/>
        <v>960</v>
      </c>
      <c r="AG281" s="242">
        <f t="shared" si="146"/>
        <v>960</v>
      </c>
      <c r="AH281" s="242">
        <f t="shared" si="146"/>
        <v>960</v>
      </c>
      <c r="AI281" s="242">
        <f t="shared" si="146"/>
        <v>960</v>
      </c>
      <c r="AJ281" s="242">
        <f t="shared" si="146"/>
        <v>960</v>
      </c>
      <c r="AK281" s="242">
        <f t="shared" si="146"/>
        <v>960</v>
      </c>
      <c r="AL281" s="242">
        <f t="shared" si="146"/>
        <v>960</v>
      </c>
      <c r="AM281" s="242">
        <f t="shared" si="146"/>
        <v>960</v>
      </c>
      <c r="AN281" s="242">
        <f t="shared" si="146"/>
        <v>960</v>
      </c>
      <c r="AO281" s="242">
        <f t="shared" si="146"/>
        <v>960</v>
      </c>
      <c r="AP281" s="242">
        <f t="shared" si="146"/>
        <v>960</v>
      </c>
      <c r="AQ281" s="242">
        <f t="shared" si="146"/>
        <v>960</v>
      </c>
      <c r="AR281" s="242">
        <f t="shared" si="146"/>
        <v>960</v>
      </c>
      <c r="AS281" s="242">
        <f t="shared" si="146"/>
        <v>960</v>
      </c>
      <c r="AT281" s="242">
        <f t="shared" si="146"/>
        <v>960</v>
      </c>
      <c r="AU281" s="242">
        <f t="shared" si="146"/>
        <v>960</v>
      </c>
      <c r="AV281" s="242">
        <f t="shared" si="146"/>
        <v>960</v>
      </c>
      <c r="AW281" s="242">
        <f t="shared" si="146"/>
        <v>960</v>
      </c>
      <c r="AX281" s="242">
        <f t="shared" si="146"/>
        <v>960</v>
      </c>
      <c r="AY281" s="242">
        <f t="shared" si="146"/>
        <v>960</v>
      </c>
      <c r="AZ281" s="242">
        <f t="shared" si="146"/>
        <v>960</v>
      </c>
      <c r="BA281" s="242">
        <f t="shared" si="146"/>
        <v>960</v>
      </c>
      <c r="BB281" s="242">
        <f t="shared" si="146"/>
        <v>960</v>
      </c>
      <c r="BC281" s="242">
        <f t="shared" si="146"/>
        <v>960</v>
      </c>
      <c r="BD281" s="242">
        <f t="shared" si="146"/>
        <v>960</v>
      </c>
      <c r="BE281" s="242">
        <f t="shared" si="146"/>
        <v>960</v>
      </c>
      <c r="BF281" s="242">
        <f t="shared" si="146"/>
        <v>960</v>
      </c>
      <c r="BG281" s="242">
        <f t="shared" si="146"/>
        <v>960</v>
      </c>
      <c r="BH281" s="242">
        <f t="shared" si="146"/>
        <v>960</v>
      </c>
      <c r="BI281" s="242">
        <f t="shared" si="146"/>
        <v>960</v>
      </c>
      <c r="BJ281" s="242">
        <f t="shared" si="146"/>
        <v>960</v>
      </c>
      <c r="BK281" s="242">
        <f t="shared" si="146"/>
        <v>960</v>
      </c>
      <c r="BL281" s="242">
        <f t="shared" si="146"/>
        <v>960</v>
      </c>
      <c r="BM281" s="242">
        <f t="shared" si="146"/>
        <v>960</v>
      </c>
      <c r="BN281" s="242">
        <f t="shared" si="146"/>
        <v>960</v>
      </c>
      <c r="BO281" s="242">
        <f t="shared" si="146"/>
        <v>960</v>
      </c>
      <c r="BP281" s="242">
        <f t="shared" si="146"/>
        <v>960</v>
      </c>
      <c r="BQ281" s="242">
        <f t="shared" si="147"/>
        <v>960</v>
      </c>
      <c r="BR281" s="242">
        <f t="shared" si="147"/>
        <v>960</v>
      </c>
      <c r="BS281" s="242">
        <f t="shared" si="147"/>
        <v>960</v>
      </c>
      <c r="BT281" s="242">
        <f t="shared" si="147"/>
        <v>960</v>
      </c>
      <c r="BU281" s="242">
        <f t="shared" si="147"/>
        <v>960</v>
      </c>
      <c r="BV281" s="242">
        <f t="shared" si="147"/>
        <v>960</v>
      </c>
      <c r="BW281" s="242">
        <f t="shared" si="147"/>
        <v>960</v>
      </c>
      <c r="BX281" s="242">
        <f t="shared" si="147"/>
        <v>960</v>
      </c>
      <c r="BY281" s="242">
        <f t="shared" si="147"/>
        <v>960</v>
      </c>
      <c r="BZ281" s="242">
        <f t="shared" si="147"/>
        <v>960</v>
      </c>
      <c r="CA281" s="242">
        <f t="shared" si="147"/>
        <v>960</v>
      </c>
      <c r="CB281" s="242">
        <f t="shared" si="147"/>
        <v>960</v>
      </c>
      <c r="CC281" s="242">
        <f t="shared" si="147"/>
        <v>960</v>
      </c>
      <c r="CD281" s="242">
        <f t="shared" si="147"/>
        <v>960</v>
      </c>
      <c r="CE281" s="242">
        <f t="shared" si="147"/>
        <v>960</v>
      </c>
      <c r="CF281" s="242">
        <f t="shared" si="147"/>
        <v>960</v>
      </c>
      <c r="CG281" s="242">
        <f t="shared" si="147"/>
        <v>960</v>
      </c>
      <c r="CH281" s="242">
        <f t="shared" si="147"/>
        <v>960</v>
      </c>
      <c r="CI281" s="242">
        <f t="shared" si="147"/>
        <v>960</v>
      </c>
      <c r="CJ281" s="242">
        <f t="shared" si="147"/>
        <v>960</v>
      </c>
      <c r="CK281" s="242">
        <f t="shared" si="147"/>
        <v>960</v>
      </c>
      <c r="CL281" s="242">
        <f t="shared" si="147"/>
        <v>960</v>
      </c>
      <c r="CM281" s="242">
        <f t="shared" si="147"/>
        <v>960</v>
      </c>
      <c r="CN281" s="242">
        <f t="shared" si="147"/>
        <v>960</v>
      </c>
      <c r="CO281" s="242">
        <f t="shared" si="147"/>
        <v>960</v>
      </c>
      <c r="CP281" s="242">
        <f t="shared" si="147"/>
        <v>960</v>
      </c>
      <c r="CQ281" s="242">
        <f t="shared" si="147"/>
        <v>960</v>
      </c>
      <c r="CR281" s="242">
        <f t="shared" si="147"/>
        <v>960</v>
      </c>
      <c r="CS281" s="242">
        <f t="shared" si="147"/>
        <v>960</v>
      </c>
      <c r="CT281" s="242">
        <f t="shared" si="147"/>
        <v>960</v>
      </c>
      <c r="CU281" s="242">
        <f t="shared" si="147"/>
        <v>960</v>
      </c>
      <c r="CV281" s="242">
        <f t="shared" si="147"/>
        <v>960</v>
      </c>
    </row>
    <row r="282" spans="1:113" outlineLevel="1" x14ac:dyDescent="0.3"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</row>
    <row r="283" spans="1:113" outlineLevel="1" x14ac:dyDescent="0.3">
      <c r="C283" s="242" t="s">
        <v>515</v>
      </c>
      <c r="D283" s="165" t="s">
        <v>443</v>
      </c>
      <c r="E283" s="242">
        <f>SUM(E256:E281)</f>
        <v>24960</v>
      </c>
      <c r="F283" s="242">
        <f t="shared" ref="F283:BQ283" si="148">SUM(F256:F281)</f>
        <v>24960</v>
      </c>
      <c r="G283" s="242">
        <f t="shared" si="148"/>
        <v>24960</v>
      </c>
      <c r="H283" s="242">
        <f t="shared" si="148"/>
        <v>24960</v>
      </c>
      <c r="I283" s="242">
        <f t="shared" si="148"/>
        <v>24960</v>
      </c>
      <c r="J283" s="242">
        <f t="shared" si="148"/>
        <v>24960</v>
      </c>
      <c r="K283" s="242">
        <f t="shared" si="148"/>
        <v>24960</v>
      </c>
      <c r="L283" s="242">
        <f t="shared" si="148"/>
        <v>24960</v>
      </c>
      <c r="M283" s="242">
        <f t="shared" si="148"/>
        <v>24960</v>
      </c>
      <c r="N283" s="242">
        <f t="shared" si="148"/>
        <v>24960</v>
      </c>
      <c r="O283" s="242">
        <f t="shared" si="148"/>
        <v>24960</v>
      </c>
      <c r="P283" s="242">
        <f t="shared" si="148"/>
        <v>24960</v>
      </c>
      <c r="Q283" s="242">
        <f t="shared" si="148"/>
        <v>24960</v>
      </c>
      <c r="R283" s="242">
        <f t="shared" si="148"/>
        <v>24960</v>
      </c>
      <c r="S283" s="242">
        <f t="shared" si="148"/>
        <v>24960</v>
      </c>
      <c r="T283" s="242">
        <f t="shared" si="148"/>
        <v>24960</v>
      </c>
      <c r="U283" s="242">
        <f t="shared" si="148"/>
        <v>24960</v>
      </c>
      <c r="V283" s="242">
        <f t="shared" si="148"/>
        <v>24960</v>
      </c>
      <c r="W283" s="242">
        <f t="shared" si="148"/>
        <v>24960</v>
      </c>
      <c r="X283" s="242">
        <f t="shared" si="148"/>
        <v>24960</v>
      </c>
      <c r="Y283" s="242">
        <f t="shared" si="148"/>
        <v>24960</v>
      </c>
      <c r="Z283" s="242">
        <f t="shared" si="148"/>
        <v>24960</v>
      </c>
      <c r="AA283" s="242">
        <f t="shared" si="148"/>
        <v>24960</v>
      </c>
      <c r="AB283" s="242">
        <f t="shared" si="148"/>
        <v>24960</v>
      </c>
      <c r="AC283" s="242">
        <f t="shared" si="148"/>
        <v>24960</v>
      </c>
      <c r="AD283" s="242">
        <f t="shared" si="148"/>
        <v>24960</v>
      </c>
      <c r="AE283" s="242">
        <f t="shared" si="148"/>
        <v>24960</v>
      </c>
      <c r="AF283" s="242">
        <f t="shared" si="148"/>
        <v>24960</v>
      </c>
      <c r="AG283" s="242">
        <f t="shared" si="148"/>
        <v>24960</v>
      </c>
      <c r="AH283" s="242">
        <f t="shared" si="148"/>
        <v>24960</v>
      </c>
      <c r="AI283" s="242">
        <f t="shared" si="148"/>
        <v>24960</v>
      </c>
      <c r="AJ283" s="242">
        <f t="shared" si="148"/>
        <v>24960</v>
      </c>
      <c r="AK283" s="242">
        <f t="shared" si="148"/>
        <v>24960</v>
      </c>
      <c r="AL283" s="242">
        <f>SUM(AL256:AL281)</f>
        <v>24960</v>
      </c>
      <c r="AM283" s="242">
        <f t="shared" si="148"/>
        <v>24960</v>
      </c>
      <c r="AN283" s="242">
        <f t="shared" si="148"/>
        <v>24960</v>
      </c>
      <c r="AO283" s="242">
        <f t="shared" si="148"/>
        <v>24960</v>
      </c>
      <c r="AP283" s="242">
        <f t="shared" si="148"/>
        <v>24960</v>
      </c>
      <c r="AQ283" s="242">
        <f t="shared" si="148"/>
        <v>24960</v>
      </c>
      <c r="AR283" s="242">
        <f t="shared" si="148"/>
        <v>24960</v>
      </c>
      <c r="AS283" s="242">
        <f t="shared" si="148"/>
        <v>24960</v>
      </c>
      <c r="AT283" s="242">
        <f t="shared" si="148"/>
        <v>24960</v>
      </c>
      <c r="AU283" s="242">
        <f t="shared" si="148"/>
        <v>24960</v>
      </c>
      <c r="AV283" s="242">
        <f t="shared" si="148"/>
        <v>24960</v>
      </c>
      <c r="AW283" s="242">
        <f t="shared" si="148"/>
        <v>24960</v>
      </c>
      <c r="AX283" s="242">
        <f t="shared" si="148"/>
        <v>24960</v>
      </c>
      <c r="AY283" s="242">
        <f t="shared" si="148"/>
        <v>24960</v>
      </c>
      <c r="AZ283" s="242">
        <f t="shared" si="148"/>
        <v>24960</v>
      </c>
      <c r="BA283" s="242">
        <f t="shared" si="148"/>
        <v>24960</v>
      </c>
      <c r="BB283" s="242">
        <f t="shared" si="148"/>
        <v>24960</v>
      </c>
      <c r="BC283" s="242">
        <f t="shared" si="148"/>
        <v>24960</v>
      </c>
      <c r="BD283" s="242">
        <f t="shared" si="148"/>
        <v>24960</v>
      </c>
      <c r="BE283" s="242">
        <f t="shared" si="148"/>
        <v>24960</v>
      </c>
      <c r="BF283" s="242">
        <f t="shared" si="148"/>
        <v>24960</v>
      </c>
      <c r="BG283" s="242">
        <f t="shared" si="148"/>
        <v>24960</v>
      </c>
      <c r="BH283" s="242">
        <f t="shared" si="148"/>
        <v>24960</v>
      </c>
      <c r="BI283" s="242">
        <f t="shared" si="148"/>
        <v>24960</v>
      </c>
      <c r="BJ283" s="242">
        <f t="shared" si="148"/>
        <v>24960</v>
      </c>
      <c r="BK283" s="242">
        <f t="shared" si="148"/>
        <v>24960</v>
      </c>
      <c r="BL283" s="242">
        <f t="shared" si="148"/>
        <v>24960</v>
      </c>
      <c r="BM283" s="242">
        <f t="shared" si="148"/>
        <v>24960</v>
      </c>
      <c r="BN283" s="242">
        <f t="shared" si="148"/>
        <v>24960</v>
      </c>
      <c r="BO283" s="242">
        <f t="shared" si="148"/>
        <v>24960</v>
      </c>
      <c r="BP283" s="242">
        <f t="shared" si="148"/>
        <v>24960</v>
      </c>
      <c r="BQ283" s="242">
        <f t="shared" si="148"/>
        <v>24960</v>
      </c>
      <c r="BR283" s="242">
        <f t="shared" ref="BR283:CV283" si="149">SUM(BR256:BR281)</f>
        <v>24960</v>
      </c>
      <c r="BS283" s="242">
        <f t="shared" si="149"/>
        <v>24960</v>
      </c>
      <c r="BT283" s="242">
        <f t="shared" si="149"/>
        <v>24960</v>
      </c>
      <c r="BU283" s="242">
        <f t="shared" si="149"/>
        <v>24960</v>
      </c>
      <c r="BV283" s="242">
        <f t="shared" si="149"/>
        <v>24960</v>
      </c>
      <c r="BW283" s="242">
        <f t="shared" si="149"/>
        <v>24960</v>
      </c>
      <c r="BX283" s="242">
        <f t="shared" si="149"/>
        <v>24960</v>
      </c>
      <c r="BY283" s="242">
        <f t="shared" si="149"/>
        <v>24960</v>
      </c>
      <c r="BZ283" s="242">
        <f t="shared" si="149"/>
        <v>24960</v>
      </c>
      <c r="CA283" s="242">
        <f t="shared" si="149"/>
        <v>24960</v>
      </c>
      <c r="CB283" s="242">
        <f t="shared" si="149"/>
        <v>24960</v>
      </c>
      <c r="CC283" s="242">
        <f t="shared" si="149"/>
        <v>24960</v>
      </c>
      <c r="CD283" s="242">
        <f t="shared" si="149"/>
        <v>24960</v>
      </c>
      <c r="CE283" s="242">
        <f t="shared" si="149"/>
        <v>24960</v>
      </c>
      <c r="CF283" s="242">
        <f t="shared" si="149"/>
        <v>24960</v>
      </c>
      <c r="CG283" s="242">
        <f t="shared" si="149"/>
        <v>24960</v>
      </c>
      <c r="CH283" s="242">
        <f t="shared" si="149"/>
        <v>24960</v>
      </c>
      <c r="CI283" s="242">
        <f t="shared" si="149"/>
        <v>24960</v>
      </c>
      <c r="CJ283" s="242">
        <f t="shared" si="149"/>
        <v>24960</v>
      </c>
      <c r="CK283" s="242">
        <f t="shared" si="149"/>
        <v>24960</v>
      </c>
      <c r="CL283" s="242">
        <f t="shared" si="149"/>
        <v>24960</v>
      </c>
      <c r="CM283" s="242">
        <f t="shared" si="149"/>
        <v>24960</v>
      </c>
      <c r="CN283" s="242">
        <f t="shared" si="149"/>
        <v>24960</v>
      </c>
      <c r="CO283" s="242">
        <f t="shared" si="149"/>
        <v>24960</v>
      </c>
      <c r="CP283" s="242">
        <f t="shared" si="149"/>
        <v>24960</v>
      </c>
      <c r="CQ283" s="242">
        <f t="shared" si="149"/>
        <v>24960</v>
      </c>
      <c r="CR283" s="242">
        <f t="shared" si="149"/>
        <v>24960</v>
      </c>
      <c r="CS283" s="242">
        <f t="shared" si="149"/>
        <v>24960</v>
      </c>
      <c r="CT283" s="242">
        <f t="shared" si="149"/>
        <v>24960</v>
      </c>
      <c r="CU283" s="242">
        <f t="shared" si="149"/>
        <v>24960</v>
      </c>
      <c r="CV283" s="242">
        <f t="shared" si="149"/>
        <v>24960</v>
      </c>
      <c r="CW283" s="63" t="s">
        <v>525</v>
      </c>
      <c r="CX283" s="63"/>
    </row>
    <row r="284" spans="1:113" outlineLevel="1" x14ac:dyDescent="0.3">
      <c r="C284" s="242" t="s">
        <v>516</v>
      </c>
      <c r="D284" s="165" t="s">
        <v>443</v>
      </c>
      <c r="E284" s="242">
        <f>+E283</f>
        <v>24960</v>
      </c>
      <c r="F284" s="242">
        <f>(E283+F283)/2</f>
        <v>24960</v>
      </c>
      <c r="G284" s="242">
        <f t="shared" ref="G284:AK284" si="150">(F283+G283)/2</f>
        <v>24960</v>
      </c>
      <c r="H284" s="242">
        <f t="shared" si="150"/>
        <v>24960</v>
      </c>
      <c r="I284" s="242">
        <f t="shared" si="150"/>
        <v>24960</v>
      </c>
      <c r="J284" s="242">
        <f t="shared" si="150"/>
        <v>24960</v>
      </c>
      <c r="K284" s="242">
        <f t="shared" si="150"/>
        <v>24960</v>
      </c>
      <c r="L284" s="242">
        <f t="shared" si="150"/>
        <v>24960</v>
      </c>
      <c r="M284" s="242">
        <f t="shared" si="150"/>
        <v>24960</v>
      </c>
      <c r="N284" s="242">
        <f t="shared" si="150"/>
        <v>24960</v>
      </c>
      <c r="O284" s="242">
        <f t="shared" si="150"/>
        <v>24960</v>
      </c>
      <c r="P284" s="242">
        <f t="shared" si="150"/>
        <v>24960</v>
      </c>
      <c r="Q284" s="242">
        <f t="shared" si="150"/>
        <v>24960</v>
      </c>
      <c r="R284" s="242">
        <f t="shared" si="150"/>
        <v>24960</v>
      </c>
      <c r="S284" s="242">
        <f t="shared" si="150"/>
        <v>24960</v>
      </c>
      <c r="T284" s="242">
        <f t="shared" si="150"/>
        <v>24960</v>
      </c>
      <c r="U284" s="242">
        <f t="shared" si="150"/>
        <v>24960</v>
      </c>
      <c r="V284" s="242">
        <f t="shared" si="150"/>
        <v>24960</v>
      </c>
      <c r="W284" s="242">
        <f t="shared" si="150"/>
        <v>24960</v>
      </c>
      <c r="X284" s="242">
        <f t="shared" si="150"/>
        <v>24960</v>
      </c>
      <c r="Y284" s="242">
        <f t="shared" si="150"/>
        <v>24960</v>
      </c>
      <c r="Z284" s="242">
        <f t="shared" si="150"/>
        <v>24960</v>
      </c>
      <c r="AA284" s="242">
        <f t="shared" si="150"/>
        <v>24960</v>
      </c>
      <c r="AB284" s="242">
        <f t="shared" si="150"/>
        <v>24960</v>
      </c>
      <c r="AC284" s="242">
        <f t="shared" si="150"/>
        <v>24960</v>
      </c>
      <c r="AD284" s="242">
        <f t="shared" si="150"/>
        <v>24960</v>
      </c>
      <c r="AE284" s="242">
        <f t="shared" si="150"/>
        <v>24960</v>
      </c>
      <c r="AF284" s="242">
        <f t="shared" si="150"/>
        <v>24960</v>
      </c>
      <c r="AG284" s="242">
        <f t="shared" si="150"/>
        <v>24960</v>
      </c>
      <c r="AH284" s="242">
        <f t="shared" si="150"/>
        <v>24960</v>
      </c>
      <c r="AI284" s="242">
        <f t="shared" si="150"/>
        <v>24960</v>
      </c>
      <c r="AJ284" s="242">
        <f t="shared" si="150"/>
        <v>24960</v>
      </c>
      <c r="AK284" s="242">
        <f t="shared" si="150"/>
        <v>24960</v>
      </c>
      <c r="AL284" s="242">
        <f>(AK283+AL283)/2</f>
        <v>24960</v>
      </c>
      <c r="AM284" s="242">
        <f t="shared" ref="AM284:CU284" si="151">(AL283+AM283)/2</f>
        <v>24960</v>
      </c>
      <c r="AN284" s="242">
        <f t="shared" si="151"/>
        <v>24960</v>
      </c>
      <c r="AO284" s="242">
        <f t="shared" si="151"/>
        <v>24960</v>
      </c>
      <c r="AP284" s="242">
        <f t="shared" si="151"/>
        <v>24960</v>
      </c>
      <c r="AQ284" s="242">
        <f t="shared" si="151"/>
        <v>24960</v>
      </c>
      <c r="AR284" s="242">
        <f t="shared" si="151"/>
        <v>24960</v>
      </c>
      <c r="AS284" s="242">
        <f t="shared" si="151"/>
        <v>24960</v>
      </c>
      <c r="AT284" s="242">
        <f t="shared" si="151"/>
        <v>24960</v>
      </c>
      <c r="AU284" s="242">
        <f t="shared" si="151"/>
        <v>24960</v>
      </c>
      <c r="AV284" s="242">
        <f t="shared" si="151"/>
        <v>24960</v>
      </c>
      <c r="AW284" s="242">
        <f t="shared" si="151"/>
        <v>24960</v>
      </c>
      <c r="AX284" s="242">
        <f t="shared" si="151"/>
        <v>24960</v>
      </c>
      <c r="AY284" s="242">
        <f t="shared" si="151"/>
        <v>24960</v>
      </c>
      <c r="AZ284" s="242">
        <f t="shared" si="151"/>
        <v>24960</v>
      </c>
      <c r="BA284" s="242">
        <f t="shared" si="151"/>
        <v>24960</v>
      </c>
      <c r="BB284" s="242">
        <f t="shared" si="151"/>
        <v>24960</v>
      </c>
      <c r="BC284" s="242">
        <f t="shared" si="151"/>
        <v>24960</v>
      </c>
      <c r="BD284" s="242">
        <f t="shared" si="151"/>
        <v>24960</v>
      </c>
      <c r="BE284" s="242">
        <f t="shared" si="151"/>
        <v>24960</v>
      </c>
      <c r="BF284" s="242">
        <f t="shared" si="151"/>
        <v>24960</v>
      </c>
      <c r="BG284" s="242">
        <f t="shared" si="151"/>
        <v>24960</v>
      </c>
      <c r="BH284" s="242">
        <f t="shared" si="151"/>
        <v>24960</v>
      </c>
      <c r="BI284" s="242">
        <f t="shared" si="151"/>
        <v>24960</v>
      </c>
      <c r="BJ284" s="242">
        <f t="shared" si="151"/>
        <v>24960</v>
      </c>
      <c r="BK284" s="242">
        <f t="shared" si="151"/>
        <v>24960</v>
      </c>
      <c r="BL284" s="242">
        <f t="shared" si="151"/>
        <v>24960</v>
      </c>
      <c r="BM284" s="242">
        <f t="shared" si="151"/>
        <v>24960</v>
      </c>
      <c r="BN284" s="242">
        <f t="shared" si="151"/>
        <v>24960</v>
      </c>
      <c r="BO284" s="242">
        <f t="shared" si="151"/>
        <v>24960</v>
      </c>
      <c r="BP284" s="242">
        <f t="shared" si="151"/>
        <v>24960</v>
      </c>
      <c r="BQ284" s="242">
        <f t="shared" si="151"/>
        <v>24960</v>
      </c>
      <c r="BR284" s="242">
        <f t="shared" si="151"/>
        <v>24960</v>
      </c>
      <c r="BS284" s="242">
        <f t="shared" si="151"/>
        <v>24960</v>
      </c>
      <c r="BT284" s="242">
        <f t="shared" si="151"/>
        <v>24960</v>
      </c>
      <c r="BU284" s="242">
        <f t="shared" si="151"/>
        <v>24960</v>
      </c>
      <c r="BV284" s="242">
        <f t="shared" si="151"/>
        <v>24960</v>
      </c>
      <c r="BW284" s="242">
        <f t="shared" si="151"/>
        <v>24960</v>
      </c>
      <c r="BX284" s="242">
        <f t="shared" si="151"/>
        <v>24960</v>
      </c>
      <c r="BY284" s="242">
        <f t="shared" si="151"/>
        <v>24960</v>
      </c>
      <c r="BZ284" s="242">
        <f t="shared" si="151"/>
        <v>24960</v>
      </c>
      <c r="CA284" s="242">
        <f t="shared" si="151"/>
        <v>24960</v>
      </c>
      <c r="CB284" s="242">
        <f t="shared" si="151"/>
        <v>24960</v>
      </c>
      <c r="CC284" s="242">
        <f t="shared" si="151"/>
        <v>24960</v>
      </c>
      <c r="CD284" s="242">
        <f t="shared" si="151"/>
        <v>24960</v>
      </c>
      <c r="CE284" s="242">
        <f t="shared" si="151"/>
        <v>24960</v>
      </c>
      <c r="CF284" s="242">
        <f t="shared" si="151"/>
        <v>24960</v>
      </c>
      <c r="CG284" s="242">
        <f t="shared" si="151"/>
        <v>24960</v>
      </c>
      <c r="CH284" s="242">
        <f t="shared" si="151"/>
        <v>24960</v>
      </c>
      <c r="CI284" s="242">
        <f t="shared" si="151"/>
        <v>24960</v>
      </c>
      <c r="CJ284" s="242">
        <f t="shared" si="151"/>
        <v>24960</v>
      </c>
      <c r="CK284" s="242">
        <f t="shared" si="151"/>
        <v>24960</v>
      </c>
      <c r="CL284" s="242">
        <f t="shared" si="151"/>
        <v>24960</v>
      </c>
      <c r="CM284" s="242">
        <f t="shared" si="151"/>
        <v>24960</v>
      </c>
      <c r="CN284" s="242">
        <f t="shared" si="151"/>
        <v>24960</v>
      </c>
      <c r="CO284" s="242">
        <f t="shared" si="151"/>
        <v>24960</v>
      </c>
      <c r="CP284" s="242">
        <f t="shared" si="151"/>
        <v>24960</v>
      </c>
      <c r="CQ284" s="242">
        <f t="shared" si="151"/>
        <v>24960</v>
      </c>
      <c r="CR284" s="242">
        <f t="shared" si="151"/>
        <v>24960</v>
      </c>
      <c r="CS284" s="242">
        <f t="shared" si="151"/>
        <v>24960</v>
      </c>
      <c r="CT284" s="242">
        <f t="shared" si="151"/>
        <v>24960</v>
      </c>
      <c r="CU284" s="242">
        <f t="shared" si="151"/>
        <v>24960</v>
      </c>
      <c r="CV284" s="242">
        <f>(CU283+CV283)/2</f>
        <v>24960</v>
      </c>
      <c r="CW284" s="63" t="s">
        <v>524</v>
      </c>
      <c r="CX284" s="63"/>
    </row>
    <row r="286" spans="1:113" ht="16.2" thickBot="1" x14ac:dyDescent="0.35">
      <c r="B286" s="76" t="s">
        <v>365</v>
      </c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76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76"/>
      <c r="BG286" s="76"/>
      <c r="BH286" s="76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  <c r="CI286" s="76"/>
      <c r="CJ286" s="76"/>
      <c r="CK286" s="76"/>
      <c r="CL286" s="76"/>
      <c r="CM286" s="76"/>
      <c r="CN286" s="76"/>
      <c r="CO286" s="76"/>
      <c r="CP286" s="76"/>
      <c r="CQ286" s="76"/>
      <c r="CR286" s="76"/>
      <c r="CS286" s="76"/>
      <c r="CT286" s="76"/>
      <c r="CU286" s="76"/>
      <c r="CV286" s="76"/>
      <c r="CW286" s="76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</row>
    <row r="287" spans="1:113" outlineLevel="1" x14ac:dyDescent="0.3">
      <c r="AA287" s="238"/>
      <c r="AB287" s="238"/>
      <c r="AC287" s="238"/>
      <c r="AD287" s="238"/>
      <c r="AE287" s="238"/>
      <c r="AF287" s="238"/>
      <c r="AG287" s="238"/>
    </row>
    <row r="288" spans="1:113" outlineLevel="1" x14ac:dyDescent="0.3">
      <c r="E288" s="238"/>
      <c r="F288" s="238"/>
      <c r="G288" s="238"/>
      <c r="H288" s="238"/>
      <c r="AA288" s="238"/>
      <c r="AB288" s="238"/>
      <c r="AC288" s="238"/>
      <c r="AD288" s="238"/>
      <c r="AE288" s="238"/>
      <c r="AF288" s="238"/>
      <c r="AG288" s="238"/>
      <c r="CZ288" s="457" t="s">
        <v>85</v>
      </c>
      <c r="DA288" s="458"/>
      <c r="DB288" s="459"/>
      <c r="DC288" s="457" t="s">
        <v>1624</v>
      </c>
      <c r="DD288" s="458"/>
      <c r="DE288" s="459"/>
      <c r="DF288" s="457" t="s">
        <v>1625</v>
      </c>
      <c r="DG288" s="458"/>
      <c r="DH288" s="459"/>
    </row>
    <row r="289" spans="2:112" outlineLevel="1" x14ac:dyDescent="0.3">
      <c r="B289" s="69" t="s">
        <v>79</v>
      </c>
      <c r="C289" s="69" t="s">
        <v>195</v>
      </c>
      <c r="E289" s="69">
        <v>201401</v>
      </c>
      <c r="F289" s="69">
        <v>201402</v>
      </c>
      <c r="G289" s="69">
        <v>201403</v>
      </c>
      <c r="H289" s="69">
        <v>201404</v>
      </c>
      <c r="I289" s="69">
        <v>201405</v>
      </c>
      <c r="J289" s="69">
        <v>201406</v>
      </c>
      <c r="K289" s="69">
        <v>201407</v>
      </c>
      <c r="L289" s="69">
        <v>201408</v>
      </c>
      <c r="M289" s="69">
        <v>201409</v>
      </c>
      <c r="N289" s="69">
        <v>201410</v>
      </c>
      <c r="O289" s="69">
        <v>201411</v>
      </c>
      <c r="P289" s="69">
        <v>201412</v>
      </c>
      <c r="Q289" s="69">
        <v>201501</v>
      </c>
      <c r="R289" s="69">
        <v>201502</v>
      </c>
      <c r="S289" s="69">
        <v>201503</v>
      </c>
      <c r="T289" s="69">
        <v>201504</v>
      </c>
      <c r="U289" s="69">
        <v>201505</v>
      </c>
      <c r="V289" s="69">
        <v>201506</v>
      </c>
      <c r="W289" s="69">
        <v>201507</v>
      </c>
      <c r="X289" s="69">
        <v>201508</v>
      </c>
      <c r="Y289" s="69">
        <v>201509</v>
      </c>
      <c r="Z289" s="69">
        <v>201510</v>
      </c>
      <c r="AA289" s="69">
        <v>201511</v>
      </c>
      <c r="AB289" s="69">
        <v>201512</v>
      </c>
      <c r="AC289" s="69">
        <v>201601</v>
      </c>
      <c r="AD289" s="69">
        <v>201602</v>
      </c>
      <c r="AE289" s="69">
        <v>201603</v>
      </c>
      <c r="AF289" s="69">
        <v>201604</v>
      </c>
      <c r="AG289" s="69">
        <v>201605</v>
      </c>
      <c r="AH289" s="69">
        <v>201606</v>
      </c>
      <c r="AI289" s="69">
        <v>201607</v>
      </c>
      <c r="AJ289" s="69">
        <v>201608</v>
      </c>
      <c r="AK289" s="69">
        <v>201609</v>
      </c>
      <c r="AL289" s="69">
        <v>201610</v>
      </c>
      <c r="AM289" s="69">
        <v>201611</v>
      </c>
      <c r="AN289" s="69">
        <v>201612</v>
      </c>
      <c r="AO289" s="69">
        <v>201701</v>
      </c>
      <c r="AP289" s="69">
        <v>201702</v>
      </c>
      <c r="AQ289" s="69">
        <v>201703</v>
      </c>
      <c r="AR289" s="69">
        <v>201704</v>
      </c>
      <c r="AS289" s="69">
        <v>201705</v>
      </c>
      <c r="AT289" s="69">
        <v>201706</v>
      </c>
      <c r="AU289" s="69">
        <v>201707</v>
      </c>
      <c r="AV289" s="69">
        <v>201708</v>
      </c>
      <c r="AW289" s="69">
        <v>201709</v>
      </c>
      <c r="AX289" s="69">
        <v>201710</v>
      </c>
      <c r="AY289" s="69">
        <v>201711</v>
      </c>
      <c r="AZ289" s="69">
        <v>201712</v>
      </c>
      <c r="BA289" s="69">
        <v>201801</v>
      </c>
      <c r="BB289" s="69">
        <v>201802</v>
      </c>
      <c r="BC289" s="69">
        <v>201803</v>
      </c>
      <c r="BD289" s="69">
        <v>201804</v>
      </c>
      <c r="BE289" s="69">
        <v>201805</v>
      </c>
      <c r="BF289" s="69">
        <v>201806</v>
      </c>
      <c r="BG289" s="69">
        <v>201807</v>
      </c>
      <c r="BH289" s="69">
        <v>201808</v>
      </c>
      <c r="BI289" s="69">
        <v>201809</v>
      </c>
      <c r="BJ289" s="69">
        <v>201810</v>
      </c>
      <c r="BK289" s="69">
        <v>201811</v>
      </c>
      <c r="BL289" s="69">
        <v>201812</v>
      </c>
      <c r="BM289" s="69">
        <v>201901</v>
      </c>
      <c r="BN289" s="69">
        <v>201902</v>
      </c>
      <c r="BO289" s="69">
        <v>201903</v>
      </c>
      <c r="BP289" s="69">
        <v>201904</v>
      </c>
      <c r="BQ289" s="69">
        <v>201905</v>
      </c>
      <c r="BR289" s="69">
        <v>201906</v>
      </c>
      <c r="BS289" s="69">
        <v>201907</v>
      </c>
      <c r="BT289" s="69">
        <v>201908</v>
      </c>
      <c r="BU289" s="69">
        <v>201909</v>
      </c>
      <c r="BV289" s="69">
        <v>201910</v>
      </c>
      <c r="BW289" s="69">
        <v>201911</v>
      </c>
      <c r="BX289" s="69">
        <v>201912</v>
      </c>
      <c r="BY289" s="69">
        <v>202001</v>
      </c>
      <c r="BZ289" s="69">
        <v>202002</v>
      </c>
      <c r="CA289" s="69">
        <v>202003</v>
      </c>
      <c r="CB289" s="69">
        <v>202004</v>
      </c>
      <c r="CC289" s="69">
        <v>202005</v>
      </c>
      <c r="CD289" s="69">
        <v>202006</v>
      </c>
      <c r="CE289" s="69">
        <v>202007</v>
      </c>
      <c r="CF289" s="69">
        <v>202008</v>
      </c>
      <c r="CG289" s="69">
        <v>202009</v>
      </c>
      <c r="CH289" s="69">
        <v>202010</v>
      </c>
      <c r="CI289" s="69">
        <v>202011</v>
      </c>
      <c r="CJ289" s="69">
        <v>202012</v>
      </c>
      <c r="CK289" s="69">
        <v>202101</v>
      </c>
      <c r="CL289" s="69">
        <v>202102</v>
      </c>
      <c r="CM289" s="69">
        <v>202103</v>
      </c>
      <c r="CN289" s="69">
        <v>202104</v>
      </c>
      <c r="CO289" s="69">
        <v>202105</v>
      </c>
      <c r="CP289" s="69">
        <v>202106</v>
      </c>
      <c r="CQ289" s="69">
        <v>202107</v>
      </c>
      <c r="CR289" s="69">
        <v>202108</v>
      </c>
      <c r="CS289" s="69">
        <v>202109</v>
      </c>
      <c r="CT289" s="69">
        <v>202110</v>
      </c>
      <c r="CU289" s="69">
        <v>202111</v>
      </c>
      <c r="CV289" s="69">
        <v>202112</v>
      </c>
      <c r="CX289" s="69" t="s">
        <v>1720</v>
      </c>
      <c r="CY289" s="69" t="s">
        <v>1721</v>
      </c>
      <c r="CZ289" s="452" t="s">
        <v>1621</v>
      </c>
      <c r="DA289" s="452" t="s">
        <v>1622</v>
      </c>
      <c r="DB289" s="452" t="s">
        <v>1623</v>
      </c>
      <c r="DC289" s="452" t="s">
        <v>1621</v>
      </c>
      <c r="DD289" s="452" t="s">
        <v>1622</v>
      </c>
      <c r="DE289" s="452" t="s">
        <v>1623</v>
      </c>
      <c r="DF289" s="452" t="s">
        <v>1621</v>
      </c>
      <c r="DG289" s="452" t="s">
        <v>1622</v>
      </c>
      <c r="DH289" s="452" t="s">
        <v>1623</v>
      </c>
    </row>
    <row r="290" spans="2:112" outlineLevel="1" x14ac:dyDescent="0.3">
      <c r="B290" s="154">
        <v>1</v>
      </c>
      <c r="C290" s="242" t="s">
        <v>170</v>
      </c>
      <c r="D290" s="143" t="s">
        <v>443</v>
      </c>
      <c r="E290" s="506">
        <v>350</v>
      </c>
      <c r="F290" s="506">
        <v>350</v>
      </c>
      <c r="G290" s="506">
        <v>350</v>
      </c>
      <c r="H290" s="506">
        <v>350</v>
      </c>
      <c r="I290" s="506">
        <v>350</v>
      </c>
      <c r="J290" s="506">
        <v>350</v>
      </c>
      <c r="K290" s="506">
        <v>350</v>
      </c>
      <c r="L290" s="506">
        <v>350</v>
      </c>
      <c r="M290" s="506">
        <v>350</v>
      </c>
      <c r="N290" s="506">
        <v>350</v>
      </c>
      <c r="O290" s="506">
        <v>350</v>
      </c>
      <c r="P290" s="506">
        <v>350</v>
      </c>
      <c r="Q290" s="506">
        <v>350</v>
      </c>
      <c r="R290" s="506">
        <v>350</v>
      </c>
      <c r="S290" s="506">
        <v>350</v>
      </c>
      <c r="T290" s="506">
        <v>350</v>
      </c>
      <c r="U290" s="506">
        <v>350</v>
      </c>
      <c r="V290" s="506">
        <v>350</v>
      </c>
      <c r="W290" s="506">
        <v>350</v>
      </c>
      <c r="X290" s="506">
        <v>350</v>
      </c>
      <c r="Y290" s="506">
        <v>350</v>
      </c>
      <c r="Z290" s="506">
        <v>350</v>
      </c>
      <c r="AA290" s="506">
        <v>350</v>
      </c>
      <c r="AB290" s="506">
        <v>350</v>
      </c>
      <c r="AC290" s="506">
        <v>350</v>
      </c>
      <c r="AD290" s="506">
        <v>350</v>
      </c>
      <c r="AE290" s="506">
        <v>350</v>
      </c>
      <c r="AF290" s="506">
        <v>350</v>
      </c>
      <c r="AG290" s="506">
        <v>350</v>
      </c>
      <c r="AH290" s="506">
        <v>350</v>
      </c>
      <c r="AI290" s="506">
        <v>350</v>
      </c>
      <c r="AJ290" s="506">
        <v>350</v>
      </c>
      <c r="AK290" s="506">
        <v>350</v>
      </c>
      <c r="AL290" s="294">
        <v>350</v>
      </c>
      <c r="AM290" s="294">
        <v>350</v>
      </c>
      <c r="AN290" s="294">
        <v>350</v>
      </c>
      <c r="AO290" s="294">
        <v>350</v>
      </c>
      <c r="AP290" s="294">
        <v>350</v>
      </c>
      <c r="AQ290" s="294">
        <v>350</v>
      </c>
      <c r="AR290" s="294">
        <v>350</v>
      </c>
      <c r="AS290" s="294">
        <v>350</v>
      </c>
      <c r="AT290" s="294">
        <v>350</v>
      </c>
      <c r="AU290" s="294">
        <v>350</v>
      </c>
      <c r="AV290" s="294">
        <v>350</v>
      </c>
      <c r="AW290" s="294">
        <v>350</v>
      </c>
      <c r="AX290" s="294">
        <v>350</v>
      </c>
      <c r="AY290" s="294">
        <v>350</v>
      </c>
      <c r="AZ290" s="294">
        <v>350</v>
      </c>
      <c r="BA290" s="294">
        <v>350</v>
      </c>
      <c r="BB290" s="294">
        <v>350</v>
      </c>
      <c r="BC290" s="294">
        <v>350</v>
      </c>
      <c r="BD290" s="294">
        <v>350</v>
      </c>
      <c r="BE290" s="294">
        <v>350</v>
      </c>
      <c r="BF290" s="294">
        <v>350</v>
      </c>
      <c r="BG290" s="294">
        <v>350</v>
      </c>
      <c r="BH290" s="294">
        <v>350</v>
      </c>
      <c r="BI290" s="294">
        <v>350</v>
      </c>
      <c r="BJ290" s="294">
        <v>350</v>
      </c>
      <c r="BK290" s="294">
        <v>350</v>
      </c>
      <c r="BL290" s="294">
        <v>350</v>
      </c>
      <c r="BM290" s="294">
        <v>350</v>
      </c>
      <c r="BN290" s="294">
        <v>350</v>
      </c>
      <c r="BO290" s="294">
        <v>350</v>
      </c>
      <c r="BP290" s="294">
        <v>350</v>
      </c>
      <c r="BQ290" s="294">
        <v>350</v>
      </c>
      <c r="BR290" s="294">
        <v>350</v>
      </c>
      <c r="BS290" s="294">
        <v>350</v>
      </c>
      <c r="BT290" s="294">
        <v>350</v>
      </c>
      <c r="BU290" s="294">
        <v>350</v>
      </c>
      <c r="BV290" s="294">
        <v>350</v>
      </c>
      <c r="BW290" s="294">
        <v>350</v>
      </c>
      <c r="BX290" s="294">
        <v>350</v>
      </c>
      <c r="BY290" s="294">
        <v>350</v>
      </c>
      <c r="BZ290" s="294">
        <v>350</v>
      </c>
      <c r="CA290" s="294">
        <v>350</v>
      </c>
      <c r="CB290" s="294">
        <v>350</v>
      </c>
      <c r="CC290" s="294">
        <v>350</v>
      </c>
      <c r="CD290" s="294">
        <v>350</v>
      </c>
      <c r="CE290" s="294">
        <v>350</v>
      </c>
      <c r="CF290" s="294">
        <v>350</v>
      </c>
      <c r="CG290" s="294">
        <v>350</v>
      </c>
      <c r="CH290" s="294">
        <v>350</v>
      </c>
      <c r="CI290" s="294">
        <v>350</v>
      </c>
      <c r="CJ290" s="294">
        <v>350</v>
      </c>
      <c r="CK290" s="294">
        <v>350</v>
      </c>
      <c r="CL290" s="294">
        <v>350</v>
      </c>
      <c r="CM290" s="294">
        <v>350</v>
      </c>
      <c r="CN290" s="294">
        <v>350</v>
      </c>
      <c r="CO290" s="294">
        <v>350</v>
      </c>
      <c r="CP290" s="294">
        <v>350</v>
      </c>
      <c r="CQ290" s="294">
        <v>350</v>
      </c>
      <c r="CR290" s="294">
        <v>350</v>
      </c>
      <c r="CS290" s="294">
        <v>350</v>
      </c>
      <c r="CT290" s="294">
        <v>350</v>
      </c>
      <c r="CU290" s="294">
        <v>350</v>
      </c>
      <c r="CV290" s="294">
        <v>350</v>
      </c>
      <c r="CX290" s="242" t="s">
        <v>1723</v>
      </c>
      <c r="CY290" s="242" t="str">
        <f>IF(AND($DB290&gt;$DE290,$DB290&gt;$DH290),"lineal",IF(AND($DE290&gt;$DB290,$DE290&gt;$DH290),"logaritmica",IF(AND($DH290&gt;$DB290,$DH290&gt;$DE290),"exponencial","-")))</f>
        <v>-</v>
      </c>
      <c r="CZ290" s="453">
        <f>$AK290-$DA290*$AK$143</f>
        <v>350</v>
      </c>
      <c r="DA290" s="453">
        <f>IFERROR(SLOPE($E290:$AK290,$E$143:$AK$143),0)</f>
        <v>0</v>
      </c>
      <c r="DB290" s="454">
        <f>IFERROR(RSQ($E290:$AK290,$E$143:$AK$143),0)</f>
        <v>0</v>
      </c>
      <c r="DC290" s="453">
        <f>$AK290-$DD290*$AK$143</f>
        <v>350</v>
      </c>
      <c r="DD290" s="453">
        <f>IFERROR(SLOPE($E290:$AK290,$E$142:$AK$142),0)</f>
        <v>0</v>
      </c>
      <c r="DE290" s="454">
        <f>IFERROR(RSQ($E290:$AK290,$E$142:$AK$142),0)</f>
        <v>0</v>
      </c>
      <c r="DF290" s="455">
        <f t="shared" ref="DF290:DF314" si="152">IFERROR(LN($AK290)-$DG290*$AK$143,0)</f>
        <v>5.857933154483459</v>
      </c>
      <c r="DG290" s="456">
        <f>IFERROR(SLOPE(LN($E290:$AK290),$E$143:$AK$143),0)</f>
        <v>0</v>
      </c>
      <c r="DH290" s="454">
        <f>IFERROR(RSQ(LN($E290:$AK290),$E$143:$AK$143),0)</f>
        <v>0</v>
      </c>
    </row>
    <row r="291" spans="2:112" outlineLevel="1" x14ac:dyDescent="0.3">
      <c r="B291" s="154">
        <v>2</v>
      </c>
      <c r="C291" s="242" t="s">
        <v>171</v>
      </c>
      <c r="D291" s="143" t="s">
        <v>443</v>
      </c>
      <c r="E291" s="506">
        <v>350</v>
      </c>
      <c r="F291" s="506">
        <v>350</v>
      </c>
      <c r="G291" s="506">
        <v>350</v>
      </c>
      <c r="H291" s="506">
        <v>350</v>
      </c>
      <c r="I291" s="506">
        <v>350</v>
      </c>
      <c r="J291" s="506">
        <v>350</v>
      </c>
      <c r="K291" s="506">
        <v>350</v>
      </c>
      <c r="L291" s="506">
        <v>350</v>
      </c>
      <c r="M291" s="506">
        <v>350</v>
      </c>
      <c r="N291" s="506">
        <v>350</v>
      </c>
      <c r="O291" s="506">
        <v>350</v>
      </c>
      <c r="P291" s="506">
        <v>350</v>
      </c>
      <c r="Q291" s="506">
        <v>350</v>
      </c>
      <c r="R291" s="506">
        <v>350</v>
      </c>
      <c r="S291" s="506">
        <v>350</v>
      </c>
      <c r="T291" s="506">
        <v>350</v>
      </c>
      <c r="U291" s="506">
        <v>350</v>
      </c>
      <c r="V291" s="506">
        <v>350</v>
      </c>
      <c r="W291" s="506">
        <v>350</v>
      </c>
      <c r="X291" s="506">
        <v>350</v>
      </c>
      <c r="Y291" s="506">
        <v>350</v>
      </c>
      <c r="Z291" s="506">
        <v>350</v>
      </c>
      <c r="AA291" s="506">
        <v>350</v>
      </c>
      <c r="AB291" s="506">
        <v>350</v>
      </c>
      <c r="AC291" s="506">
        <v>350</v>
      </c>
      <c r="AD291" s="506">
        <v>350</v>
      </c>
      <c r="AE291" s="506">
        <v>350</v>
      </c>
      <c r="AF291" s="506">
        <v>350</v>
      </c>
      <c r="AG291" s="506">
        <v>350</v>
      </c>
      <c r="AH291" s="506">
        <v>350</v>
      </c>
      <c r="AI291" s="506">
        <v>350</v>
      </c>
      <c r="AJ291" s="506">
        <v>350</v>
      </c>
      <c r="AK291" s="506">
        <v>350</v>
      </c>
      <c r="AL291" s="294">
        <v>350</v>
      </c>
      <c r="AM291" s="294">
        <v>350</v>
      </c>
      <c r="AN291" s="294">
        <v>350</v>
      </c>
      <c r="AO291" s="294">
        <v>350</v>
      </c>
      <c r="AP291" s="294">
        <v>350</v>
      </c>
      <c r="AQ291" s="294">
        <v>350</v>
      </c>
      <c r="AR291" s="294">
        <v>350</v>
      </c>
      <c r="AS291" s="294">
        <v>350</v>
      </c>
      <c r="AT291" s="294">
        <v>350</v>
      </c>
      <c r="AU291" s="294">
        <v>350</v>
      </c>
      <c r="AV291" s="294">
        <v>350</v>
      </c>
      <c r="AW291" s="294">
        <v>350</v>
      </c>
      <c r="AX291" s="294">
        <v>350</v>
      </c>
      <c r="AY291" s="294">
        <v>350</v>
      </c>
      <c r="AZ291" s="294">
        <v>350</v>
      </c>
      <c r="BA291" s="294">
        <v>350</v>
      </c>
      <c r="BB291" s="294">
        <v>350</v>
      </c>
      <c r="BC291" s="294">
        <v>350</v>
      </c>
      <c r="BD291" s="294">
        <v>350</v>
      </c>
      <c r="BE291" s="294">
        <v>350</v>
      </c>
      <c r="BF291" s="294">
        <v>350</v>
      </c>
      <c r="BG291" s="294">
        <v>350</v>
      </c>
      <c r="BH291" s="294">
        <v>350</v>
      </c>
      <c r="BI291" s="294">
        <v>350</v>
      </c>
      <c r="BJ291" s="294">
        <v>350</v>
      </c>
      <c r="BK291" s="294">
        <v>350</v>
      </c>
      <c r="BL291" s="294">
        <v>350</v>
      </c>
      <c r="BM291" s="294">
        <v>350</v>
      </c>
      <c r="BN291" s="294">
        <v>350</v>
      </c>
      <c r="BO291" s="294">
        <v>350</v>
      </c>
      <c r="BP291" s="294">
        <v>350</v>
      </c>
      <c r="BQ291" s="294">
        <v>350</v>
      </c>
      <c r="BR291" s="294">
        <v>350</v>
      </c>
      <c r="BS291" s="294">
        <v>350</v>
      </c>
      <c r="BT291" s="294">
        <v>350</v>
      </c>
      <c r="BU291" s="294">
        <v>350</v>
      </c>
      <c r="BV291" s="294">
        <v>350</v>
      </c>
      <c r="BW291" s="294">
        <v>350</v>
      </c>
      <c r="BX291" s="294">
        <v>350</v>
      </c>
      <c r="BY291" s="294">
        <v>350</v>
      </c>
      <c r="BZ291" s="294">
        <v>350</v>
      </c>
      <c r="CA291" s="294">
        <v>350</v>
      </c>
      <c r="CB291" s="294">
        <v>350</v>
      </c>
      <c r="CC291" s="294">
        <v>350</v>
      </c>
      <c r="CD291" s="294">
        <v>350</v>
      </c>
      <c r="CE291" s="294">
        <v>350</v>
      </c>
      <c r="CF291" s="294">
        <v>350</v>
      </c>
      <c r="CG291" s="294">
        <v>350</v>
      </c>
      <c r="CH291" s="294">
        <v>350</v>
      </c>
      <c r="CI291" s="294">
        <v>350</v>
      </c>
      <c r="CJ291" s="294">
        <v>350</v>
      </c>
      <c r="CK291" s="294">
        <v>350</v>
      </c>
      <c r="CL291" s="294">
        <v>350</v>
      </c>
      <c r="CM291" s="294">
        <v>350</v>
      </c>
      <c r="CN291" s="294">
        <v>350</v>
      </c>
      <c r="CO291" s="294">
        <v>350</v>
      </c>
      <c r="CP291" s="294">
        <v>350</v>
      </c>
      <c r="CQ291" s="294">
        <v>350</v>
      </c>
      <c r="CR291" s="294">
        <v>350</v>
      </c>
      <c r="CS291" s="294">
        <v>350</v>
      </c>
      <c r="CT291" s="294">
        <v>350</v>
      </c>
      <c r="CU291" s="294">
        <v>350</v>
      </c>
      <c r="CV291" s="294">
        <v>350</v>
      </c>
      <c r="CX291" s="242" t="s">
        <v>1723</v>
      </c>
      <c r="CY291" s="242" t="str">
        <f t="shared" ref="CY291:CY314" si="153">IF(AND($DB291&gt;$DE291,$DB291&gt;$DH291),"lineal",IF(AND($DE291&gt;$DB291,$DE291&gt;$DH291),"logaritmica",IF(AND($DH291&gt;$DB291,$DH291&gt;$DE291),"exponencial","-")))</f>
        <v>-</v>
      </c>
      <c r="CZ291" s="453">
        <f t="shared" ref="CZ291:CZ315" si="154">$AK291-$DA291*$AK$143</f>
        <v>350</v>
      </c>
      <c r="DA291" s="453">
        <f t="shared" ref="DA291:DA315" si="155">IFERROR(SLOPE($E291:$AK291,$E$143:$AK$143),0)</f>
        <v>0</v>
      </c>
      <c r="DB291" s="454">
        <f t="shared" ref="DB291:DB315" si="156">IFERROR(RSQ($E291:$AK291,$E$143:$AK$143),0)</f>
        <v>0</v>
      </c>
      <c r="DC291" s="453">
        <f t="shared" ref="DC291:DC315" si="157">$AK291-$DD291*$AK$143</f>
        <v>350</v>
      </c>
      <c r="DD291" s="453">
        <f>IFERROR(SLOPE($E291:$AK291,$E$142:$AK$142),0)</f>
        <v>0</v>
      </c>
      <c r="DE291" s="454">
        <f>IFERROR(RSQ($E291:$AK291,$E$142:$AK$142),0)</f>
        <v>0</v>
      </c>
      <c r="DF291" s="455">
        <f t="shared" si="152"/>
        <v>5.857933154483459</v>
      </c>
      <c r="DG291" s="456">
        <f t="shared" ref="DG291:DG315" si="158">IFERROR(SLOPE(LN($E291:$AK291),$E$143:$AK$143),0)</f>
        <v>0</v>
      </c>
      <c r="DH291" s="454">
        <f>IFERROR(RSQ(LN($E291:$AK291),$E$143:$AK$143),0)</f>
        <v>0</v>
      </c>
    </row>
    <row r="292" spans="2:112" outlineLevel="1" x14ac:dyDescent="0.3">
      <c r="B292" s="154">
        <v>3</v>
      </c>
      <c r="C292" s="242" t="s">
        <v>172</v>
      </c>
      <c r="D292" s="143" t="s">
        <v>443</v>
      </c>
      <c r="E292" s="506">
        <v>350</v>
      </c>
      <c r="F292" s="506">
        <v>350</v>
      </c>
      <c r="G292" s="506">
        <v>350</v>
      </c>
      <c r="H292" s="506">
        <v>350</v>
      </c>
      <c r="I292" s="506">
        <v>350</v>
      </c>
      <c r="J292" s="506">
        <v>350</v>
      </c>
      <c r="K292" s="506">
        <v>350</v>
      </c>
      <c r="L292" s="506">
        <v>350</v>
      </c>
      <c r="M292" s="506">
        <v>350</v>
      </c>
      <c r="N292" s="506">
        <v>350</v>
      </c>
      <c r="O292" s="506">
        <v>350</v>
      </c>
      <c r="P292" s="506">
        <v>350</v>
      </c>
      <c r="Q292" s="506">
        <v>350</v>
      </c>
      <c r="R292" s="506">
        <v>350</v>
      </c>
      <c r="S292" s="506">
        <v>350</v>
      </c>
      <c r="T292" s="506">
        <v>350</v>
      </c>
      <c r="U292" s="506">
        <v>350</v>
      </c>
      <c r="V292" s="506">
        <v>350</v>
      </c>
      <c r="W292" s="506">
        <v>350</v>
      </c>
      <c r="X292" s="506">
        <v>350</v>
      </c>
      <c r="Y292" s="506">
        <v>350</v>
      </c>
      <c r="Z292" s="506">
        <v>350</v>
      </c>
      <c r="AA292" s="506">
        <v>350</v>
      </c>
      <c r="AB292" s="506">
        <v>350</v>
      </c>
      <c r="AC292" s="506">
        <v>350</v>
      </c>
      <c r="AD292" s="506">
        <v>350</v>
      </c>
      <c r="AE292" s="506">
        <v>350</v>
      </c>
      <c r="AF292" s="506">
        <v>350</v>
      </c>
      <c r="AG292" s="506">
        <v>350</v>
      </c>
      <c r="AH292" s="506">
        <v>350</v>
      </c>
      <c r="AI292" s="506">
        <v>350</v>
      </c>
      <c r="AJ292" s="506">
        <v>350</v>
      </c>
      <c r="AK292" s="506">
        <v>350</v>
      </c>
      <c r="AL292" s="294">
        <v>350</v>
      </c>
      <c r="AM292" s="294">
        <v>350</v>
      </c>
      <c r="AN292" s="294">
        <v>350</v>
      </c>
      <c r="AO292" s="294">
        <v>350</v>
      </c>
      <c r="AP292" s="294">
        <v>350</v>
      </c>
      <c r="AQ292" s="294">
        <v>350</v>
      </c>
      <c r="AR292" s="294">
        <v>350</v>
      </c>
      <c r="AS292" s="294">
        <v>350</v>
      </c>
      <c r="AT292" s="294">
        <v>350</v>
      </c>
      <c r="AU292" s="294">
        <v>350</v>
      </c>
      <c r="AV292" s="294">
        <v>350</v>
      </c>
      <c r="AW292" s="294">
        <v>350</v>
      </c>
      <c r="AX292" s="294">
        <v>350</v>
      </c>
      <c r="AY292" s="294">
        <v>350</v>
      </c>
      <c r="AZ292" s="294">
        <v>350</v>
      </c>
      <c r="BA292" s="294">
        <v>350</v>
      </c>
      <c r="BB292" s="294">
        <v>350</v>
      </c>
      <c r="BC292" s="294">
        <v>350</v>
      </c>
      <c r="BD292" s="294">
        <v>350</v>
      </c>
      <c r="BE292" s="294">
        <v>350</v>
      </c>
      <c r="BF292" s="294">
        <v>350</v>
      </c>
      <c r="BG292" s="294">
        <v>350</v>
      </c>
      <c r="BH292" s="294">
        <v>350</v>
      </c>
      <c r="BI292" s="294">
        <v>350</v>
      </c>
      <c r="BJ292" s="294">
        <v>350</v>
      </c>
      <c r="BK292" s="294">
        <v>350</v>
      </c>
      <c r="BL292" s="294">
        <v>350</v>
      </c>
      <c r="BM292" s="294">
        <v>350</v>
      </c>
      <c r="BN292" s="294">
        <v>350</v>
      </c>
      <c r="BO292" s="294">
        <v>350</v>
      </c>
      <c r="BP292" s="294">
        <v>350</v>
      </c>
      <c r="BQ292" s="294">
        <v>350</v>
      </c>
      <c r="BR292" s="294">
        <v>350</v>
      </c>
      <c r="BS292" s="294">
        <v>350</v>
      </c>
      <c r="BT292" s="294">
        <v>350</v>
      </c>
      <c r="BU292" s="294">
        <v>350</v>
      </c>
      <c r="BV292" s="294">
        <v>350</v>
      </c>
      <c r="BW292" s="294">
        <v>350</v>
      </c>
      <c r="BX292" s="294">
        <v>350</v>
      </c>
      <c r="BY292" s="294">
        <v>350</v>
      </c>
      <c r="BZ292" s="294">
        <v>350</v>
      </c>
      <c r="CA292" s="294">
        <v>350</v>
      </c>
      <c r="CB292" s="294">
        <v>350</v>
      </c>
      <c r="CC292" s="294">
        <v>350</v>
      </c>
      <c r="CD292" s="294">
        <v>350</v>
      </c>
      <c r="CE292" s="294">
        <v>350</v>
      </c>
      <c r="CF292" s="294">
        <v>350</v>
      </c>
      <c r="CG292" s="294">
        <v>350</v>
      </c>
      <c r="CH292" s="294">
        <v>350</v>
      </c>
      <c r="CI292" s="294">
        <v>350</v>
      </c>
      <c r="CJ292" s="294">
        <v>350</v>
      </c>
      <c r="CK292" s="294">
        <v>350</v>
      </c>
      <c r="CL292" s="294">
        <v>350</v>
      </c>
      <c r="CM292" s="294">
        <v>350</v>
      </c>
      <c r="CN292" s="294">
        <v>350</v>
      </c>
      <c r="CO292" s="294">
        <v>350</v>
      </c>
      <c r="CP292" s="294">
        <v>350</v>
      </c>
      <c r="CQ292" s="294">
        <v>350</v>
      </c>
      <c r="CR292" s="294">
        <v>350</v>
      </c>
      <c r="CS292" s="294">
        <v>350</v>
      </c>
      <c r="CT292" s="294">
        <v>350</v>
      </c>
      <c r="CU292" s="294">
        <v>350</v>
      </c>
      <c r="CV292" s="294">
        <v>350</v>
      </c>
      <c r="CX292" s="242" t="s">
        <v>1723</v>
      </c>
      <c r="CY292" s="242" t="str">
        <f t="shared" si="153"/>
        <v>-</v>
      </c>
      <c r="CZ292" s="453">
        <f t="shared" si="154"/>
        <v>350</v>
      </c>
      <c r="DA292" s="453">
        <f t="shared" si="155"/>
        <v>0</v>
      </c>
      <c r="DB292" s="454">
        <f t="shared" si="156"/>
        <v>0</v>
      </c>
      <c r="DC292" s="453">
        <f t="shared" si="157"/>
        <v>350</v>
      </c>
      <c r="DD292" s="453">
        <f t="shared" ref="DD292:DD315" si="159">IFERROR(SLOPE($E292:$AK292,$E$142:$AK$142),0)</f>
        <v>0</v>
      </c>
      <c r="DE292" s="454">
        <f t="shared" ref="DE292:DE315" si="160">IFERROR(RSQ($E292:$AK292,$E$142:$AK$142),0)</f>
        <v>0</v>
      </c>
      <c r="DF292" s="455">
        <f t="shared" si="152"/>
        <v>5.857933154483459</v>
      </c>
      <c r="DG292" s="456">
        <f t="shared" si="158"/>
        <v>0</v>
      </c>
      <c r="DH292" s="454">
        <f t="shared" ref="DH292:DH314" si="161">IFERROR(RSQ(LN($E292:$AK292),$E$143:$AK$143),0)</f>
        <v>0</v>
      </c>
    </row>
    <row r="293" spans="2:112" outlineLevel="1" x14ac:dyDescent="0.3">
      <c r="B293" s="154">
        <v>4</v>
      </c>
      <c r="C293" s="242" t="s">
        <v>173</v>
      </c>
      <c r="D293" s="143" t="s">
        <v>443</v>
      </c>
      <c r="E293" s="506">
        <v>350</v>
      </c>
      <c r="F293" s="506">
        <v>350</v>
      </c>
      <c r="G293" s="506">
        <v>350</v>
      </c>
      <c r="H293" s="506">
        <v>350</v>
      </c>
      <c r="I293" s="506">
        <v>350</v>
      </c>
      <c r="J293" s="506">
        <v>350</v>
      </c>
      <c r="K293" s="506">
        <v>350</v>
      </c>
      <c r="L293" s="506">
        <v>350</v>
      </c>
      <c r="M293" s="506">
        <v>350</v>
      </c>
      <c r="N293" s="506">
        <v>350</v>
      </c>
      <c r="O293" s="506">
        <v>350</v>
      </c>
      <c r="P293" s="506">
        <v>350</v>
      </c>
      <c r="Q293" s="506">
        <v>350</v>
      </c>
      <c r="R293" s="506">
        <v>350</v>
      </c>
      <c r="S293" s="506">
        <v>350</v>
      </c>
      <c r="T293" s="506">
        <v>350</v>
      </c>
      <c r="U293" s="506">
        <v>350</v>
      </c>
      <c r="V293" s="506">
        <v>350</v>
      </c>
      <c r="W293" s="506">
        <v>350</v>
      </c>
      <c r="X293" s="506">
        <v>350</v>
      </c>
      <c r="Y293" s="506">
        <v>350</v>
      </c>
      <c r="Z293" s="506">
        <v>350</v>
      </c>
      <c r="AA293" s="506">
        <v>350</v>
      </c>
      <c r="AB293" s="506">
        <v>350</v>
      </c>
      <c r="AC293" s="506">
        <v>350</v>
      </c>
      <c r="AD293" s="506">
        <v>350</v>
      </c>
      <c r="AE293" s="506">
        <v>350</v>
      </c>
      <c r="AF293" s="506">
        <v>350</v>
      </c>
      <c r="AG293" s="506">
        <v>350</v>
      </c>
      <c r="AH293" s="506">
        <v>350</v>
      </c>
      <c r="AI293" s="506">
        <v>350</v>
      </c>
      <c r="AJ293" s="506">
        <v>350</v>
      </c>
      <c r="AK293" s="506">
        <v>350</v>
      </c>
      <c r="AL293" s="294">
        <v>350</v>
      </c>
      <c r="AM293" s="294">
        <v>350</v>
      </c>
      <c r="AN293" s="294">
        <v>350</v>
      </c>
      <c r="AO293" s="294">
        <v>350</v>
      </c>
      <c r="AP293" s="294">
        <v>350</v>
      </c>
      <c r="AQ293" s="294">
        <v>350</v>
      </c>
      <c r="AR293" s="294">
        <v>350</v>
      </c>
      <c r="AS293" s="294">
        <v>350</v>
      </c>
      <c r="AT293" s="294">
        <v>350</v>
      </c>
      <c r="AU293" s="294">
        <v>350</v>
      </c>
      <c r="AV293" s="294">
        <v>350</v>
      </c>
      <c r="AW293" s="294">
        <v>350</v>
      </c>
      <c r="AX293" s="294">
        <v>350</v>
      </c>
      <c r="AY293" s="294">
        <v>350</v>
      </c>
      <c r="AZ293" s="294">
        <v>350</v>
      </c>
      <c r="BA293" s="294">
        <v>350</v>
      </c>
      <c r="BB293" s="294">
        <v>350</v>
      </c>
      <c r="BC293" s="294">
        <v>350</v>
      </c>
      <c r="BD293" s="294">
        <v>350</v>
      </c>
      <c r="BE293" s="294">
        <v>350</v>
      </c>
      <c r="BF293" s="294">
        <v>350</v>
      </c>
      <c r="BG293" s="294">
        <v>350</v>
      </c>
      <c r="BH293" s="294">
        <v>350</v>
      </c>
      <c r="BI293" s="294">
        <v>350</v>
      </c>
      <c r="BJ293" s="294">
        <v>350</v>
      </c>
      <c r="BK293" s="294">
        <v>350</v>
      </c>
      <c r="BL293" s="294">
        <v>350</v>
      </c>
      <c r="BM293" s="294">
        <v>350</v>
      </c>
      <c r="BN293" s="294">
        <v>350</v>
      </c>
      <c r="BO293" s="294">
        <v>350</v>
      </c>
      <c r="BP293" s="294">
        <v>350</v>
      </c>
      <c r="BQ293" s="294">
        <v>350</v>
      </c>
      <c r="BR293" s="294">
        <v>350</v>
      </c>
      <c r="BS293" s="294">
        <v>350</v>
      </c>
      <c r="BT293" s="294">
        <v>350</v>
      </c>
      <c r="BU293" s="294">
        <v>350</v>
      </c>
      <c r="BV293" s="294">
        <v>350</v>
      </c>
      <c r="BW293" s="294">
        <v>350</v>
      </c>
      <c r="BX293" s="294">
        <v>350</v>
      </c>
      <c r="BY293" s="294">
        <v>350</v>
      </c>
      <c r="BZ293" s="294">
        <v>350</v>
      </c>
      <c r="CA293" s="294">
        <v>350</v>
      </c>
      <c r="CB293" s="294">
        <v>350</v>
      </c>
      <c r="CC293" s="294">
        <v>350</v>
      </c>
      <c r="CD293" s="294">
        <v>350</v>
      </c>
      <c r="CE293" s="294">
        <v>350</v>
      </c>
      <c r="CF293" s="294">
        <v>350</v>
      </c>
      <c r="CG293" s="294">
        <v>350</v>
      </c>
      <c r="CH293" s="294">
        <v>350</v>
      </c>
      <c r="CI293" s="294">
        <v>350</v>
      </c>
      <c r="CJ293" s="294">
        <v>350</v>
      </c>
      <c r="CK293" s="294">
        <v>350</v>
      </c>
      <c r="CL293" s="294">
        <v>350</v>
      </c>
      <c r="CM293" s="294">
        <v>350</v>
      </c>
      <c r="CN293" s="294">
        <v>350</v>
      </c>
      <c r="CO293" s="294">
        <v>350</v>
      </c>
      <c r="CP293" s="294">
        <v>350</v>
      </c>
      <c r="CQ293" s="294">
        <v>350</v>
      </c>
      <c r="CR293" s="294">
        <v>350</v>
      </c>
      <c r="CS293" s="294">
        <v>350</v>
      </c>
      <c r="CT293" s="294">
        <v>350</v>
      </c>
      <c r="CU293" s="294">
        <v>350</v>
      </c>
      <c r="CV293" s="294">
        <v>350</v>
      </c>
      <c r="CX293" s="242" t="s">
        <v>1723</v>
      </c>
      <c r="CY293" s="242" t="str">
        <f t="shared" si="153"/>
        <v>-</v>
      </c>
      <c r="CZ293" s="453">
        <f t="shared" si="154"/>
        <v>350</v>
      </c>
      <c r="DA293" s="453">
        <f t="shared" si="155"/>
        <v>0</v>
      </c>
      <c r="DB293" s="454">
        <f t="shared" si="156"/>
        <v>0</v>
      </c>
      <c r="DC293" s="453">
        <f t="shared" si="157"/>
        <v>350</v>
      </c>
      <c r="DD293" s="453">
        <f t="shared" si="159"/>
        <v>0</v>
      </c>
      <c r="DE293" s="454">
        <f t="shared" si="160"/>
        <v>0</v>
      </c>
      <c r="DF293" s="455">
        <f t="shared" si="152"/>
        <v>5.857933154483459</v>
      </c>
      <c r="DG293" s="456">
        <f t="shared" si="158"/>
        <v>0</v>
      </c>
      <c r="DH293" s="454">
        <f t="shared" si="161"/>
        <v>0</v>
      </c>
    </row>
    <row r="294" spans="2:112" outlineLevel="1" x14ac:dyDescent="0.3">
      <c r="B294" s="154">
        <v>5</v>
      </c>
      <c r="C294" s="242" t="s">
        <v>174</v>
      </c>
      <c r="D294" s="143" t="s">
        <v>443</v>
      </c>
      <c r="E294" s="506">
        <v>350</v>
      </c>
      <c r="F294" s="506">
        <v>350</v>
      </c>
      <c r="G294" s="506">
        <v>350</v>
      </c>
      <c r="H294" s="506">
        <v>350</v>
      </c>
      <c r="I294" s="506">
        <v>350</v>
      </c>
      <c r="J294" s="506">
        <v>350</v>
      </c>
      <c r="K294" s="506">
        <v>350</v>
      </c>
      <c r="L294" s="506">
        <v>350</v>
      </c>
      <c r="M294" s="506">
        <v>350</v>
      </c>
      <c r="N294" s="506">
        <v>350</v>
      </c>
      <c r="O294" s="506">
        <v>350</v>
      </c>
      <c r="P294" s="506">
        <v>350</v>
      </c>
      <c r="Q294" s="506">
        <v>350</v>
      </c>
      <c r="R294" s="506">
        <v>350</v>
      </c>
      <c r="S294" s="506">
        <v>350</v>
      </c>
      <c r="T294" s="506">
        <v>350</v>
      </c>
      <c r="U294" s="506">
        <v>350</v>
      </c>
      <c r="V294" s="506">
        <v>350</v>
      </c>
      <c r="W294" s="506">
        <v>350</v>
      </c>
      <c r="X294" s="506">
        <v>350</v>
      </c>
      <c r="Y294" s="506">
        <v>350</v>
      </c>
      <c r="Z294" s="506">
        <v>350</v>
      </c>
      <c r="AA294" s="506">
        <v>350</v>
      </c>
      <c r="AB294" s="506">
        <v>350</v>
      </c>
      <c r="AC294" s="506">
        <v>350</v>
      </c>
      <c r="AD294" s="506">
        <v>350</v>
      </c>
      <c r="AE294" s="506">
        <v>350</v>
      </c>
      <c r="AF294" s="506">
        <v>350</v>
      </c>
      <c r="AG294" s="506">
        <v>350</v>
      </c>
      <c r="AH294" s="506">
        <v>350</v>
      </c>
      <c r="AI294" s="506">
        <v>350</v>
      </c>
      <c r="AJ294" s="506">
        <v>350</v>
      </c>
      <c r="AK294" s="506">
        <v>350</v>
      </c>
      <c r="AL294" s="294">
        <v>350</v>
      </c>
      <c r="AM294" s="294">
        <v>350</v>
      </c>
      <c r="AN294" s="294">
        <v>350</v>
      </c>
      <c r="AO294" s="294">
        <v>350</v>
      </c>
      <c r="AP294" s="294">
        <v>350</v>
      </c>
      <c r="AQ294" s="294">
        <v>350</v>
      </c>
      <c r="AR294" s="294">
        <v>350</v>
      </c>
      <c r="AS294" s="294">
        <v>350</v>
      </c>
      <c r="AT294" s="294">
        <v>350</v>
      </c>
      <c r="AU294" s="294">
        <v>350</v>
      </c>
      <c r="AV294" s="294">
        <v>350</v>
      </c>
      <c r="AW294" s="294">
        <v>350</v>
      </c>
      <c r="AX294" s="294">
        <v>350</v>
      </c>
      <c r="AY294" s="294">
        <v>350</v>
      </c>
      <c r="AZ294" s="294">
        <v>350</v>
      </c>
      <c r="BA294" s="294">
        <v>350</v>
      </c>
      <c r="BB294" s="294">
        <v>350</v>
      </c>
      <c r="BC294" s="294">
        <v>350</v>
      </c>
      <c r="BD294" s="294">
        <v>350</v>
      </c>
      <c r="BE294" s="294">
        <v>350</v>
      </c>
      <c r="BF294" s="294">
        <v>350</v>
      </c>
      <c r="BG294" s="294">
        <v>350</v>
      </c>
      <c r="BH294" s="294">
        <v>350</v>
      </c>
      <c r="BI294" s="294">
        <v>350</v>
      </c>
      <c r="BJ294" s="294">
        <v>350</v>
      </c>
      <c r="BK294" s="294">
        <v>350</v>
      </c>
      <c r="BL294" s="294">
        <v>350</v>
      </c>
      <c r="BM294" s="294">
        <v>350</v>
      </c>
      <c r="BN294" s="294">
        <v>350</v>
      </c>
      <c r="BO294" s="294">
        <v>350</v>
      </c>
      <c r="BP294" s="294">
        <v>350</v>
      </c>
      <c r="BQ294" s="294">
        <v>350</v>
      </c>
      <c r="BR294" s="294">
        <v>350</v>
      </c>
      <c r="BS294" s="294">
        <v>350</v>
      </c>
      <c r="BT294" s="294">
        <v>350</v>
      </c>
      <c r="BU294" s="294">
        <v>350</v>
      </c>
      <c r="BV294" s="294">
        <v>350</v>
      </c>
      <c r="BW294" s="294">
        <v>350</v>
      </c>
      <c r="BX294" s="294">
        <v>350</v>
      </c>
      <c r="BY294" s="294">
        <v>350</v>
      </c>
      <c r="BZ294" s="294">
        <v>350</v>
      </c>
      <c r="CA294" s="294">
        <v>350</v>
      </c>
      <c r="CB294" s="294">
        <v>350</v>
      </c>
      <c r="CC294" s="294">
        <v>350</v>
      </c>
      <c r="CD294" s="294">
        <v>350</v>
      </c>
      <c r="CE294" s="294">
        <v>350</v>
      </c>
      <c r="CF294" s="294">
        <v>350</v>
      </c>
      <c r="CG294" s="294">
        <v>350</v>
      </c>
      <c r="CH294" s="294">
        <v>350</v>
      </c>
      <c r="CI294" s="294">
        <v>350</v>
      </c>
      <c r="CJ294" s="294">
        <v>350</v>
      </c>
      <c r="CK294" s="294">
        <v>350</v>
      </c>
      <c r="CL294" s="294">
        <v>350</v>
      </c>
      <c r="CM294" s="294">
        <v>350</v>
      </c>
      <c r="CN294" s="294">
        <v>350</v>
      </c>
      <c r="CO294" s="294">
        <v>350</v>
      </c>
      <c r="CP294" s="294">
        <v>350</v>
      </c>
      <c r="CQ294" s="294">
        <v>350</v>
      </c>
      <c r="CR294" s="294">
        <v>350</v>
      </c>
      <c r="CS294" s="294">
        <v>350</v>
      </c>
      <c r="CT294" s="294">
        <v>350</v>
      </c>
      <c r="CU294" s="294">
        <v>350</v>
      </c>
      <c r="CV294" s="294">
        <v>350</v>
      </c>
      <c r="CX294" s="242" t="s">
        <v>1723</v>
      </c>
      <c r="CY294" s="242" t="str">
        <f t="shared" si="153"/>
        <v>-</v>
      </c>
      <c r="CZ294" s="453">
        <f t="shared" si="154"/>
        <v>350</v>
      </c>
      <c r="DA294" s="453">
        <f t="shared" si="155"/>
        <v>0</v>
      </c>
      <c r="DB294" s="454">
        <f t="shared" si="156"/>
        <v>0</v>
      </c>
      <c r="DC294" s="453">
        <f t="shared" si="157"/>
        <v>350</v>
      </c>
      <c r="DD294" s="453">
        <f t="shared" si="159"/>
        <v>0</v>
      </c>
      <c r="DE294" s="454">
        <f t="shared" si="160"/>
        <v>0</v>
      </c>
      <c r="DF294" s="455">
        <f t="shared" si="152"/>
        <v>5.857933154483459</v>
      </c>
      <c r="DG294" s="456">
        <f t="shared" si="158"/>
        <v>0</v>
      </c>
      <c r="DH294" s="454">
        <f t="shared" si="161"/>
        <v>0</v>
      </c>
    </row>
    <row r="295" spans="2:112" outlineLevel="1" x14ac:dyDescent="0.3">
      <c r="B295" s="154">
        <v>6</v>
      </c>
      <c r="C295" s="242" t="s">
        <v>175</v>
      </c>
      <c r="D295" s="143" t="s">
        <v>443</v>
      </c>
      <c r="E295" s="506">
        <v>350</v>
      </c>
      <c r="F295" s="506">
        <v>350</v>
      </c>
      <c r="G295" s="506">
        <v>350</v>
      </c>
      <c r="H295" s="506">
        <v>350</v>
      </c>
      <c r="I295" s="506">
        <v>350</v>
      </c>
      <c r="J295" s="506">
        <v>350</v>
      </c>
      <c r="K295" s="506">
        <v>350</v>
      </c>
      <c r="L295" s="506">
        <v>350</v>
      </c>
      <c r="M295" s="506">
        <v>350</v>
      </c>
      <c r="N295" s="506">
        <v>350</v>
      </c>
      <c r="O295" s="506">
        <v>350</v>
      </c>
      <c r="P295" s="506">
        <v>350</v>
      </c>
      <c r="Q295" s="506">
        <v>350</v>
      </c>
      <c r="R295" s="506">
        <v>350</v>
      </c>
      <c r="S295" s="506">
        <v>350</v>
      </c>
      <c r="T295" s="506">
        <v>350</v>
      </c>
      <c r="U295" s="506">
        <v>350</v>
      </c>
      <c r="V295" s="506">
        <v>350</v>
      </c>
      <c r="W295" s="506">
        <v>350</v>
      </c>
      <c r="X295" s="506">
        <v>350</v>
      </c>
      <c r="Y295" s="506">
        <v>350</v>
      </c>
      <c r="Z295" s="506">
        <v>350</v>
      </c>
      <c r="AA295" s="506">
        <v>350</v>
      </c>
      <c r="AB295" s="506">
        <v>350</v>
      </c>
      <c r="AC295" s="506">
        <v>350</v>
      </c>
      <c r="AD295" s="506">
        <v>350</v>
      </c>
      <c r="AE295" s="506">
        <v>350</v>
      </c>
      <c r="AF295" s="506">
        <v>350</v>
      </c>
      <c r="AG295" s="506">
        <v>350</v>
      </c>
      <c r="AH295" s="506">
        <v>350</v>
      </c>
      <c r="AI295" s="506">
        <v>350</v>
      </c>
      <c r="AJ295" s="506">
        <v>350</v>
      </c>
      <c r="AK295" s="506">
        <v>350</v>
      </c>
      <c r="AL295" s="294">
        <v>350</v>
      </c>
      <c r="AM295" s="294">
        <v>350</v>
      </c>
      <c r="AN295" s="294">
        <v>350</v>
      </c>
      <c r="AO295" s="294">
        <v>350</v>
      </c>
      <c r="AP295" s="294">
        <v>350</v>
      </c>
      <c r="AQ295" s="294">
        <v>350</v>
      </c>
      <c r="AR295" s="294">
        <v>350</v>
      </c>
      <c r="AS295" s="294">
        <v>350</v>
      </c>
      <c r="AT295" s="294">
        <v>350</v>
      </c>
      <c r="AU295" s="294">
        <v>350</v>
      </c>
      <c r="AV295" s="294">
        <v>350</v>
      </c>
      <c r="AW295" s="294">
        <v>350</v>
      </c>
      <c r="AX295" s="294">
        <v>350</v>
      </c>
      <c r="AY295" s="294">
        <v>350</v>
      </c>
      <c r="AZ295" s="294">
        <v>350</v>
      </c>
      <c r="BA295" s="294">
        <v>350</v>
      </c>
      <c r="BB295" s="294">
        <v>350</v>
      </c>
      <c r="BC295" s="294">
        <v>350</v>
      </c>
      <c r="BD295" s="294">
        <v>350</v>
      </c>
      <c r="BE295" s="294">
        <v>350</v>
      </c>
      <c r="BF295" s="294">
        <v>350</v>
      </c>
      <c r="BG295" s="294">
        <v>350</v>
      </c>
      <c r="BH295" s="294">
        <v>350</v>
      </c>
      <c r="BI295" s="294">
        <v>350</v>
      </c>
      <c r="BJ295" s="294">
        <v>350</v>
      </c>
      <c r="BK295" s="294">
        <v>350</v>
      </c>
      <c r="BL295" s="294">
        <v>350</v>
      </c>
      <c r="BM295" s="294">
        <v>350</v>
      </c>
      <c r="BN295" s="294">
        <v>350</v>
      </c>
      <c r="BO295" s="294">
        <v>350</v>
      </c>
      <c r="BP295" s="294">
        <v>350</v>
      </c>
      <c r="BQ295" s="294">
        <v>350</v>
      </c>
      <c r="BR295" s="294">
        <v>350</v>
      </c>
      <c r="BS295" s="294">
        <v>350</v>
      </c>
      <c r="BT295" s="294">
        <v>350</v>
      </c>
      <c r="BU295" s="294">
        <v>350</v>
      </c>
      <c r="BV295" s="294">
        <v>350</v>
      </c>
      <c r="BW295" s="294">
        <v>350</v>
      </c>
      <c r="BX295" s="294">
        <v>350</v>
      </c>
      <c r="BY295" s="294">
        <v>350</v>
      </c>
      <c r="BZ295" s="294">
        <v>350</v>
      </c>
      <c r="CA295" s="294">
        <v>350</v>
      </c>
      <c r="CB295" s="294">
        <v>350</v>
      </c>
      <c r="CC295" s="294">
        <v>350</v>
      </c>
      <c r="CD295" s="294">
        <v>350</v>
      </c>
      <c r="CE295" s="294">
        <v>350</v>
      </c>
      <c r="CF295" s="294">
        <v>350</v>
      </c>
      <c r="CG295" s="294">
        <v>350</v>
      </c>
      <c r="CH295" s="294">
        <v>350</v>
      </c>
      <c r="CI295" s="294">
        <v>350</v>
      </c>
      <c r="CJ295" s="294">
        <v>350</v>
      </c>
      <c r="CK295" s="294">
        <v>350</v>
      </c>
      <c r="CL295" s="294">
        <v>350</v>
      </c>
      <c r="CM295" s="294">
        <v>350</v>
      </c>
      <c r="CN295" s="294">
        <v>350</v>
      </c>
      <c r="CO295" s="294">
        <v>350</v>
      </c>
      <c r="CP295" s="294">
        <v>350</v>
      </c>
      <c r="CQ295" s="294">
        <v>350</v>
      </c>
      <c r="CR295" s="294">
        <v>350</v>
      </c>
      <c r="CS295" s="294">
        <v>350</v>
      </c>
      <c r="CT295" s="294">
        <v>350</v>
      </c>
      <c r="CU295" s="294">
        <v>350</v>
      </c>
      <c r="CV295" s="294">
        <v>350</v>
      </c>
      <c r="CX295" s="242" t="s">
        <v>1723</v>
      </c>
      <c r="CY295" s="242" t="str">
        <f t="shared" si="153"/>
        <v>-</v>
      </c>
      <c r="CZ295" s="453">
        <f t="shared" si="154"/>
        <v>350</v>
      </c>
      <c r="DA295" s="453">
        <f t="shared" si="155"/>
        <v>0</v>
      </c>
      <c r="DB295" s="454">
        <f t="shared" si="156"/>
        <v>0</v>
      </c>
      <c r="DC295" s="453">
        <f t="shared" si="157"/>
        <v>350</v>
      </c>
      <c r="DD295" s="453">
        <f t="shared" si="159"/>
        <v>0</v>
      </c>
      <c r="DE295" s="454">
        <f t="shared" si="160"/>
        <v>0</v>
      </c>
      <c r="DF295" s="455">
        <f t="shared" si="152"/>
        <v>5.857933154483459</v>
      </c>
      <c r="DG295" s="456">
        <f t="shared" si="158"/>
        <v>0</v>
      </c>
      <c r="DH295" s="454">
        <f t="shared" si="161"/>
        <v>0</v>
      </c>
    </row>
    <row r="296" spans="2:112" outlineLevel="1" x14ac:dyDescent="0.3">
      <c r="B296" s="154">
        <v>7</v>
      </c>
      <c r="C296" s="242" t="s">
        <v>176</v>
      </c>
      <c r="D296" s="143" t="s">
        <v>443</v>
      </c>
      <c r="E296" s="506">
        <v>350</v>
      </c>
      <c r="F296" s="506">
        <v>350</v>
      </c>
      <c r="G296" s="506">
        <v>350</v>
      </c>
      <c r="H296" s="506">
        <v>350</v>
      </c>
      <c r="I296" s="506">
        <v>350</v>
      </c>
      <c r="J296" s="506">
        <v>350</v>
      </c>
      <c r="K296" s="506">
        <v>350</v>
      </c>
      <c r="L296" s="506">
        <v>350</v>
      </c>
      <c r="M296" s="506">
        <v>350</v>
      </c>
      <c r="N296" s="506">
        <v>350</v>
      </c>
      <c r="O296" s="506">
        <v>350</v>
      </c>
      <c r="P296" s="506">
        <v>350</v>
      </c>
      <c r="Q296" s="506">
        <v>350</v>
      </c>
      <c r="R296" s="506">
        <v>350</v>
      </c>
      <c r="S296" s="506">
        <v>350</v>
      </c>
      <c r="T296" s="506">
        <v>350</v>
      </c>
      <c r="U296" s="506">
        <v>350</v>
      </c>
      <c r="V296" s="506">
        <v>350</v>
      </c>
      <c r="W296" s="506">
        <v>350</v>
      </c>
      <c r="X296" s="506">
        <v>350</v>
      </c>
      <c r="Y296" s="506">
        <v>350</v>
      </c>
      <c r="Z296" s="506">
        <v>350</v>
      </c>
      <c r="AA296" s="506">
        <v>350</v>
      </c>
      <c r="AB296" s="506">
        <v>350</v>
      </c>
      <c r="AC296" s="506">
        <v>350</v>
      </c>
      <c r="AD296" s="506">
        <v>350</v>
      </c>
      <c r="AE296" s="506">
        <v>350</v>
      </c>
      <c r="AF296" s="506">
        <v>350</v>
      </c>
      <c r="AG296" s="506">
        <v>350</v>
      </c>
      <c r="AH296" s="506">
        <v>350</v>
      </c>
      <c r="AI296" s="506">
        <v>350</v>
      </c>
      <c r="AJ296" s="506">
        <v>350</v>
      </c>
      <c r="AK296" s="506">
        <v>350</v>
      </c>
      <c r="AL296" s="294">
        <v>350</v>
      </c>
      <c r="AM296" s="294">
        <v>350</v>
      </c>
      <c r="AN296" s="294">
        <v>350</v>
      </c>
      <c r="AO296" s="294">
        <v>350</v>
      </c>
      <c r="AP296" s="294">
        <v>350</v>
      </c>
      <c r="AQ296" s="294">
        <v>350</v>
      </c>
      <c r="AR296" s="294">
        <v>350</v>
      </c>
      <c r="AS296" s="294">
        <v>350</v>
      </c>
      <c r="AT296" s="294">
        <v>350</v>
      </c>
      <c r="AU296" s="294">
        <v>350</v>
      </c>
      <c r="AV296" s="294">
        <v>350</v>
      </c>
      <c r="AW296" s="294">
        <v>350</v>
      </c>
      <c r="AX296" s="294">
        <v>350</v>
      </c>
      <c r="AY296" s="294">
        <v>350</v>
      </c>
      <c r="AZ296" s="294">
        <v>350</v>
      </c>
      <c r="BA296" s="294">
        <v>350</v>
      </c>
      <c r="BB296" s="294">
        <v>350</v>
      </c>
      <c r="BC296" s="294">
        <v>350</v>
      </c>
      <c r="BD296" s="294">
        <v>350</v>
      </c>
      <c r="BE296" s="294">
        <v>350</v>
      </c>
      <c r="BF296" s="294">
        <v>350</v>
      </c>
      <c r="BG296" s="294">
        <v>350</v>
      </c>
      <c r="BH296" s="294">
        <v>350</v>
      </c>
      <c r="BI296" s="294">
        <v>350</v>
      </c>
      <c r="BJ296" s="294">
        <v>350</v>
      </c>
      <c r="BK296" s="294">
        <v>350</v>
      </c>
      <c r="BL296" s="294">
        <v>350</v>
      </c>
      <c r="BM296" s="294">
        <v>350</v>
      </c>
      <c r="BN296" s="294">
        <v>350</v>
      </c>
      <c r="BO296" s="294">
        <v>350</v>
      </c>
      <c r="BP296" s="294">
        <v>350</v>
      </c>
      <c r="BQ296" s="294">
        <v>350</v>
      </c>
      <c r="BR296" s="294">
        <v>350</v>
      </c>
      <c r="BS296" s="294">
        <v>350</v>
      </c>
      <c r="BT296" s="294">
        <v>350</v>
      </c>
      <c r="BU296" s="294">
        <v>350</v>
      </c>
      <c r="BV296" s="294">
        <v>350</v>
      </c>
      <c r="BW296" s="294">
        <v>350</v>
      </c>
      <c r="BX296" s="294">
        <v>350</v>
      </c>
      <c r="BY296" s="294">
        <v>350</v>
      </c>
      <c r="BZ296" s="294">
        <v>350</v>
      </c>
      <c r="CA296" s="294">
        <v>350</v>
      </c>
      <c r="CB296" s="294">
        <v>350</v>
      </c>
      <c r="CC296" s="294">
        <v>350</v>
      </c>
      <c r="CD296" s="294">
        <v>350</v>
      </c>
      <c r="CE296" s="294">
        <v>350</v>
      </c>
      <c r="CF296" s="294">
        <v>350</v>
      </c>
      <c r="CG296" s="294">
        <v>350</v>
      </c>
      <c r="CH296" s="294">
        <v>350</v>
      </c>
      <c r="CI296" s="294">
        <v>350</v>
      </c>
      <c r="CJ296" s="294">
        <v>350</v>
      </c>
      <c r="CK296" s="294">
        <v>350</v>
      </c>
      <c r="CL296" s="294">
        <v>350</v>
      </c>
      <c r="CM296" s="294">
        <v>350</v>
      </c>
      <c r="CN296" s="294">
        <v>350</v>
      </c>
      <c r="CO296" s="294">
        <v>350</v>
      </c>
      <c r="CP296" s="294">
        <v>350</v>
      </c>
      <c r="CQ296" s="294">
        <v>350</v>
      </c>
      <c r="CR296" s="294">
        <v>350</v>
      </c>
      <c r="CS296" s="294">
        <v>350</v>
      </c>
      <c r="CT296" s="294">
        <v>350</v>
      </c>
      <c r="CU296" s="294">
        <v>350</v>
      </c>
      <c r="CV296" s="294">
        <v>350</v>
      </c>
      <c r="CX296" s="242" t="s">
        <v>1723</v>
      </c>
      <c r="CY296" s="242" t="str">
        <f t="shared" si="153"/>
        <v>-</v>
      </c>
      <c r="CZ296" s="453">
        <f t="shared" si="154"/>
        <v>350</v>
      </c>
      <c r="DA296" s="453">
        <f t="shared" si="155"/>
        <v>0</v>
      </c>
      <c r="DB296" s="454">
        <f t="shared" si="156"/>
        <v>0</v>
      </c>
      <c r="DC296" s="453">
        <f t="shared" si="157"/>
        <v>350</v>
      </c>
      <c r="DD296" s="453">
        <f t="shared" si="159"/>
        <v>0</v>
      </c>
      <c r="DE296" s="454">
        <f t="shared" si="160"/>
        <v>0</v>
      </c>
      <c r="DF296" s="455">
        <f t="shared" si="152"/>
        <v>5.857933154483459</v>
      </c>
      <c r="DG296" s="456">
        <f t="shared" si="158"/>
        <v>0</v>
      </c>
      <c r="DH296" s="454">
        <f t="shared" si="161"/>
        <v>0</v>
      </c>
    </row>
    <row r="297" spans="2:112" outlineLevel="1" x14ac:dyDescent="0.3">
      <c r="B297" s="154">
        <v>8</v>
      </c>
      <c r="C297" s="242" t="s">
        <v>177</v>
      </c>
      <c r="D297" s="143" t="s">
        <v>443</v>
      </c>
      <c r="E297" s="506">
        <v>350</v>
      </c>
      <c r="F297" s="506">
        <v>350</v>
      </c>
      <c r="G297" s="506">
        <v>350</v>
      </c>
      <c r="H297" s="506">
        <v>350</v>
      </c>
      <c r="I297" s="506">
        <v>350</v>
      </c>
      <c r="J297" s="506">
        <v>350</v>
      </c>
      <c r="K297" s="506">
        <v>350</v>
      </c>
      <c r="L297" s="506">
        <v>350</v>
      </c>
      <c r="M297" s="506">
        <v>350</v>
      </c>
      <c r="N297" s="506">
        <v>350</v>
      </c>
      <c r="O297" s="506">
        <v>350</v>
      </c>
      <c r="P297" s="506">
        <v>350</v>
      </c>
      <c r="Q297" s="506">
        <v>350</v>
      </c>
      <c r="R297" s="506">
        <v>350</v>
      </c>
      <c r="S297" s="506">
        <v>350</v>
      </c>
      <c r="T297" s="506">
        <v>350</v>
      </c>
      <c r="U297" s="506">
        <v>350</v>
      </c>
      <c r="V297" s="506">
        <v>350</v>
      </c>
      <c r="W297" s="506">
        <v>350</v>
      </c>
      <c r="X297" s="506">
        <v>350</v>
      </c>
      <c r="Y297" s="506">
        <v>350</v>
      </c>
      <c r="Z297" s="506">
        <v>350</v>
      </c>
      <c r="AA297" s="506">
        <v>350</v>
      </c>
      <c r="AB297" s="506">
        <v>350</v>
      </c>
      <c r="AC297" s="506">
        <v>350</v>
      </c>
      <c r="AD297" s="506">
        <v>350</v>
      </c>
      <c r="AE297" s="506">
        <v>350</v>
      </c>
      <c r="AF297" s="506">
        <v>350</v>
      </c>
      <c r="AG297" s="506">
        <v>350</v>
      </c>
      <c r="AH297" s="506">
        <v>350</v>
      </c>
      <c r="AI297" s="506">
        <v>350</v>
      </c>
      <c r="AJ297" s="506">
        <v>350</v>
      </c>
      <c r="AK297" s="506">
        <v>350</v>
      </c>
      <c r="AL297" s="294">
        <v>350</v>
      </c>
      <c r="AM297" s="294">
        <v>350</v>
      </c>
      <c r="AN297" s="294">
        <v>350</v>
      </c>
      <c r="AO297" s="294">
        <v>350</v>
      </c>
      <c r="AP297" s="294">
        <v>350</v>
      </c>
      <c r="AQ297" s="294">
        <v>350</v>
      </c>
      <c r="AR297" s="294">
        <v>350</v>
      </c>
      <c r="AS297" s="294">
        <v>350</v>
      </c>
      <c r="AT297" s="294">
        <v>350</v>
      </c>
      <c r="AU297" s="294">
        <v>350</v>
      </c>
      <c r="AV297" s="294">
        <v>350</v>
      </c>
      <c r="AW297" s="294">
        <v>350</v>
      </c>
      <c r="AX297" s="294">
        <v>350</v>
      </c>
      <c r="AY297" s="294">
        <v>350</v>
      </c>
      <c r="AZ297" s="294">
        <v>350</v>
      </c>
      <c r="BA297" s="294">
        <v>350</v>
      </c>
      <c r="BB297" s="294">
        <v>350</v>
      </c>
      <c r="BC297" s="294">
        <v>350</v>
      </c>
      <c r="BD297" s="294">
        <v>350</v>
      </c>
      <c r="BE297" s="294">
        <v>350</v>
      </c>
      <c r="BF297" s="294">
        <v>350</v>
      </c>
      <c r="BG297" s="294">
        <v>350</v>
      </c>
      <c r="BH297" s="294">
        <v>350</v>
      </c>
      <c r="BI297" s="294">
        <v>350</v>
      </c>
      <c r="BJ297" s="294">
        <v>350</v>
      </c>
      <c r="BK297" s="294">
        <v>350</v>
      </c>
      <c r="BL297" s="294">
        <v>350</v>
      </c>
      <c r="BM297" s="294">
        <v>350</v>
      </c>
      <c r="BN297" s="294">
        <v>350</v>
      </c>
      <c r="BO297" s="294">
        <v>350</v>
      </c>
      <c r="BP297" s="294">
        <v>350</v>
      </c>
      <c r="BQ297" s="294">
        <v>350</v>
      </c>
      <c r="BR297" s="294">
        <v>350</v>
      </c>
      <c r="BS297" s="294">
        <v>350</v>
      </c>
      <c r="BT297" s="294">
        <v>350</v>
      </c>
      <c r="BU297" s="294">
        <v>350</v>
      </c>
      <c r="BV297" s="294">
        <v>350</v>
      </c>
      <c r="BW297" s="294">
        <v>350</v>
      </c>
      <c r="BX297" s="294">
        <v>350</v>
      </c>
      <c r="BY297" s="294">
        <v>350</v>
      </c>
      <c r="BZ297" s="294">
        <v>350</v>
      </c>
      <c r="CA297" s="294">
        <v>350</v>
      </c>
      <c r="CB297" s="294">
        <v>350</v>
      </c>
      <c r="CC297" s="294">
        <v>350</v>
      </c>
      <c r="CD297" s="294">
        <v>350</v>
      </c>
      <c r="CE297" s="294">
        <v>350</v>
      </c>
      <c r="CF297" s="294">
        <v>350</v>
      </c>
      <c r="CG297" s="294">
        <v>350</v>
      </c>
      <c r="CH297" s="294">
        <v>350</v>
      </c>
      <c r="CI297" s="294">
        <v>350</v>
      </c>
      <c r="CJ297" s="294">
        <v>350</v>
      </c>
      <c r="CK297" s="294">
        <v>350</v>
      </c>
      <c r="CL297" s="294">
        <v>350</v>
      </c>
      <c r="CM297" s="294">
        <v>350</v>
      </c>
      <c r="CN297" s="294">
        <v>350</v>
      </c>
      <c r="CO297" s="294">
        <v>350</v>
      </c>
      <c r="CP297" s="294">
        <v>350</v>
      </c>
      <c r="CQ297" s="294">
        <v>350</v>
      </c>
      <c r="CR297" s="294">
        <v>350</v>
      </c>
      <c r="CS297" s="294">
        <v>350</v>
      </c>
      <c r="CT297" s="294">
        <v>350</v>
      </c>
      <c r="CU297" s="294">
        <v>350</v>
      </c>
      <c r="CV297" s="294">
        <v>350</v>
      </c>
      <c r="CX297" s="242" t="s">
        <v>1723</v>
      </c>
      <c r="CY297" s="242" t="str">
        <f t="shared" si="153"/>
        <v>-</v>
      </c>
      <c r="CZ297" s="453">
        <f t="shared" si="154"/>
        <v>350</v>
      </c>
      <c r="DA297" s="453">
        <f t="shared" si="155"/>
        <v>0</v>
      </c>
      <c r="DB297" s="454">
        <f t="shared" si="156"/>
        <v>0</v>
      </c>
      <c r="DC297" s="453">
        <f t="shared" si="157"/>
        <v>350</v>
      </c>
      <c r="DD297" s="453">
        <f t="shared" si="159"/>
        <v>0</v>
      </c>
      <c r="DE297" s="454">
        <f t="shared" si="160"/>
        <v>0</v>
      </c>
      <c r="DF297" s="455">
        <f t="shared" si="152"/>
        <v>5.857933154483459</v>
      </c>
      <c r="DG297" s="456">
        <f t="shared" si="158"/>
        <v>0</v>
      </c>
      <c r="DH297" s="454">
        <f t="shared" si="161"/>
        <v>0</v>
      </c>
    </row>
    <row r="298" spans="2:112" outlineLevel="1" x14ac:dyDescent="0.3">
      <c r="B298" s="154">
        <v>9</v>
      </c>
      <c r="C298" s="242" t="s">
        <v>178</v>
      </c>
      <c r="D298" s="143" t="s">
        <v>443</v>
      </c>
      <c r="E298" s="506">
        <v>350</v>
      </c>
      <c r="F298" s="506">
        <v>350</v>
      </c>
      <c r="G298" s="506">
        <v>350</v>
      </c>
      <c r="H298" s="506">
        <v>350</v>
      </c>
      <c r="I298" s="506">
        <v>350</v>
      </c>
      <c r="J298" s="506">
        <v>350</v>
      </c>
      <c r="K298" s="506">
        <v>350</v>
      </c>
      <c r="L298" s="506">
        <v>350</v>
      </c>
      <c r="M298" s="506">
        <v>350</v>
      </c>
      <c r="N298" s="506">
        <v>350</v>
      </c>
      <c r="O298" s="506">
        <v>350</v>
      </c>
      <c r="P298" s="506">
        <v>350</v>
      </c>
      <c r="Q298" s="506">
        <v>350</v>
      </c>
      <c r="R298" s="506">
        <v>350</v>
      </c>
      <c r="S298" s="506">
        <v>350</v>
      </c>
      <c r="T298" s="506">
        <v>350</v>
      </c>
      <c r="U298" s="506">
        <v>350</v>
      </c>
      <c r="V298" s="506">
        <v>350</v>
      </c>
      <c r="W298" s="506">
        <v>350</v>
      </c>
      <c r="X298" s="506">
        <v>350</v>
      </c>
      <c r="Y298" s="506">
        <v>350</v>
      </c>
      <c r="Z298" s="506">
        <v>350</v>
      </c>
      <c r="AA298" s="506">
        <v>350</v>
      </c>
      <c r="AB298" s="506">
        <v>350</v>
      </c>
      <c r="AC298" s="506">
        <v>350</v>
      </c>
      <c r="AD298" s="506">
        <v>350</v>
      </c>
      <c r="AE298" s="506">
        <v>350</v>
      </c>
      <c r="AF298" s="506">
        <v>350</v>
      </c>
      <c r="AG298" s="506">
        <v>350</v>
      </c>
      <c r="AH298" s="506">
        <v>350</v>
      </c>
      <c r="AI298" s="506">
        <v>350</v>
      </c>
      <c r="AJ298" s="506">
        <v>350</v>
      </c>
      <c r="AK298" s="506">
        <v>350</v>
      </c>
      <c r="AL298" s="294">
        <v>350</v>
      </c>
      <c r="AM298" s="294">
        <v>350</v>
      </c>
      <c r="AN298" s="294">
        <v>350</v>
      </c>
      <c r="AO298" s="294">
        <v>350</v>
      </c>
      <c r="AP298" s="294">
        <v>350</v>
      </c>
      <c r="AQ298" s="294">
        <v>350</v>
      </c>
      <c r="AR298" s="294">
        <v>350</v>
      </c>
      <c r="AS298" s="294">
        <v>350</v>
      </c>
      <c r="AT298" s="294">
        <v>350</v>
      </c>
      <c r="AU298" s="294">
        <v>350</v>
      </c>
      <c r="AV298" s="294">
        <v>350</v>
      </c>
      <c r="AW298" s="294">
        <v>350</v>
      </c>
      <c r="AX298" s="294">
        <v>350</v>
      </c>
      <c r="AY298" s="294">
        <v>350</v>
      </c>
      <c r="AZ298" s="294">
        <v>350</v>
      </c>
      <c r="BA298" s="294">
        <v>350</v>
      </c>
      <c r="BB298" s="294">
        <v>350</v>
      </c>
      <c r="BC298" s="294">
        <v>350</v>
      </c>
      <c r="BD298" s="294">
        <v>350</v>
      </c>
      <c r="BE298" s="294">
        <v>350</v>
      </c>
      <c r="BF298" s="294">
        <v>350</v>
      </c>
      <c r="BG298" s="294">
        <v>350</v>
      </c>
      <c r="BH298" s="294">
        <v>350</v>
      </c>
      <c r="BI298" s="294">
        <v>350</v>
      </c>
      <c r="BJ298" s="294">
        <v>350</v>
      </c>
      <c r="BK298" s="294">
        <v>350</v>
      </c>
      <c r="BL298" s="294">
        <v>350</v>
      </c>
      <c r="BM298" s="294">
        <v>350</v>
      </c>
      <c r="BN298" s="294">
        <v>350</v>
      </c>
      <c r="BO298" s="294">
        <v>350</v>
      </c>
      <c r="BP298" s="294">
        <v>350</v>
      </c>
      <c r="BQ298" s="294">
        <v>350</v>
      </c>
      <c r="BR298" s="294">
        <v>350</v>
      </c>
      <c r="BS298" s="294">
        <v>350</v>
      </c>
      <c r="BT298" s="294">
        <v>350</v>
      </c>
      <c r="BU298" s="294">
        <v>350</v>
      </c>
      <c r="BV298" s="294">
        <v>350</v>
      </c>
      <c r="BW298" s="294">
        <v>350</v>
      </c>
      <c r="BX298" s="294">
        <v>350</v>
      </c>
      <c r="BY298" s="294">
        <v>350</v>
      </c>
      <c r="BZ298" s="294">
        <v>350</v>
      </c>
      <c r="CA298" s="294">
        <v>350</v>
      </c>
      <c r="CB298" s="294">
        <v>350</v>
      </c>
      <c r="CC298" s="294">
        <v>350</v>
      </c>
      <c r="CD298" s="294">
        <v>350</v>
      </c>
      <c r="CE298" s="294">
        <v>350</v>
      </c>
      <c r="CF298" s="294">
        <v>350</v>
      </c>
      <c r="CG298" s="294">
        <v>350</v>
      </c>
      <c r="CH298" s="294">
        <v>350</v>
      </c>
      <c r="CI298" s="294">
        <v>350</v>
      </c>
      <c r="CJ298" s="294">
        <v>350</v>
      </c>
      <c r="CK298" s="294">
        <v>350</v>
      </c>
      <c r="CL298" s="294">
        <v>350</v>
      </c>
      <c r="CM298" s="294">
        <v>350</v>
      </c>
      <c r="CN298" s="294">
        <v>350</v>
      </c>
      <c r="CO298" s="294">
        <v>350</v>
      </c>
      <c r="CP298" s="294">
        <v>350</v>
      </c>
      <c r="CQ298" s="294">
        <v>350</v>
      </c>
      <c r="CR298" s="294">
        <v>350</v>
      </c>
      <c r="CS298" s="294">
        <v>350</v>
      </c>
      <c r="CT298" s="294">
        <v>350</v>
      </c>
      <c r="CU298" s="294">
        <v>350</v>
      </c>
      <c r="CV298" s="294">
        <v>350</v>
      </c>
      <c r="CX298" s="242" t="s">
        <v>1723</v>
      </c>
      <c r="CY298" s="242" t="str">
        <f t="shared" si="153"/>
        <v>-</v>
      </c>
      <c r="CZ298" s="453">
        <f t="shared" si="154"/>
        <v>350</v>
      </c>
      <c r="DA298" s="453">
        <f t="shared" si="155"/>
        <v>0</v>
      </c>
      <c r="DB298" s="454">
        <f t="shared" si="156"/>
        <v>0</v>
      </c>
      <c r="DC298" s="453">
        <f t="shared" si="157"/>
        <v>350</v>
      </c>
      <c r="DD298" s="453">
        <f t="shared" si="159"/>
        <v>0</v>
      </c>
      <c r="DE298" s="454">
        <f t="shared" si="160"/>
        <v>0</v>
      </c>
      <c r="DF298" s="455">
        <f t="shared" si="152"/>
        <v>5.857933154483459</v>
      </c>
      <c r="DG298" s="456">
        <f t="shared" si="158"/>
        <v>0</v>
      </c>
      <c r="DH298" s="454">
        <f t="shared" si="161"/>
        <v>0</v>
      </c>
    </row>
    <row r="299" spans="2:112" outlineLevel="1" x14ac:dyDescent="0.3">
      <c r="B299" s="154">
        <v>10</v>
      </c>
      <c r="C299" s="242" t="s">
        <v>179</v>
      </c>
      <c r="D299" s="143" t="s">
        <v>443</v>
      </c>
      <c r="E299" s="506">
        <v>350</v>
      </c>
      <c r="F299" s="506">
        <v>350</v>
      </c>
      <c r="G299" s="506">
        <v>350</v>
      </c>
      <c r="H299" s="506">
        <v>350</v>
      </c>
      <c r="I299" s="506">
        <v>350</v>
      </c>
      <c r="J299" s="506">
        <v>350</v>
      </c>
      <c r="K299" s="506">
        <v>350</v>
      </c>
      <c r="L299" s="506">
        <v>350</v>
      </c>
      <c r="M299" s="506">
        <v>350</v>
      </c>
      <c r="N299" s="506">
        <v>350</v>
      </c>
      <c r="O299" s="506">
        <v>350</v>
      </c>
      <c r="P299" s="506">
        <v>350</v>
      </c>
      <c r="Q299" s="506">
        <v>350</v>
      </c>
      <c r="R299" s="506">
        <v>350</v>
      </c>
      <c r="S299" s="506">
        <v>350</v>
      </c>
      <c r="T299" s="506">
        <v>350</v>
      </c>
      <c r="U299" s="506">
        <v>350</v>
      </c>
      <c r="V299" s="506">
        <v>350</v>
      </c>
      <c r="W299" s="506">
        <v>350</v>
      </c>
      <c r="X299" s="506">
        <v>350</v>
      </c>
      <c r="Y299" s="506">
        <v>350</v>
      </c>
      <c r="Z299" s="506">
        <v>350</v>
      </c>
      <c r="AA299" s="506">
        <v>350</v>
      </c>
      <c r="AB299" s="506">
        <v>350</v>
      </c>
      <c r="AC299" s="506">
        <v>350</v>
      </c>
      <c r="AD299" s="506">
        <v>350</v>
      </c>
      <c r="AE299" s="506">
        <v>350</v>
      </c>
      <c r="AF299" s="506">
        <v>350</v>
      </c>
      <c r="AG299" s="506">
        <v>350</v>
      </c>
      <c r="AH299" s="506">
        <v>350</v>
      </c>
      <c r="AI299" s="506">
        <v>350</v>
      </c>
      <c r="AJ299" s="506">
        <v>350</v>
      </c>
      <c r="AK299" s="506">
        <v>350</v>
      </c>
      <c r="AL299" s="294">
        <v>350</v>
      </c>
      <c r="AM299" s="294">
        <v>350</v>
      </c>
      <c r="AN299" s="294">
        <v>350</v>
      </c>
      <c r="AO299" s="294">
        <v>350</v>
      </c>
      <c r="AP299" s="294">
        <v>350</v>
      </c>
      <c r="AQ299" s="294">
        <v>350</v>
      </c>
      <c r="AR299" s="294">
        <v>350</v>
      </c>
      <c r="AS299" s="294">
        <v>350</v>
      </c>
      <c r="AT299" s="294">
        <v>350</v>
      </c>
      <c r="AU299" s="294">
        <v>350</v>
      </c>
      <c r="AV299" s="294">
        <v>350</v>
      </c>
      <c r="AW299" s="294">
        <v>350</v>
      </c>
      <c r="AX299" s="294">
        <v>350</v>
      </c>
      <c r="AY299" s="294">
        <v>350</v>
      </c>
      <c r="AZ299" s="294">
        <v>350</v>
      </c>
      <c r="BA299" s="294">
        <v>350</v>
      </c>
      <c r="BB299" s="294">
        <v>350</v>
      </c>
      <c r="BC299" s="294">
        <v>350</v>
      </c>
      <c r="BD299" s="294">
        <v>350</v>
      </c>
      <c r="BE299" s="294">
        <v>350</v>
      </c>
      <c r="BF299" s="294">
        <v>350</v>
      </c>
      <c r="BG299" s="294">
        <v>350</v>
      </c>
      <c r="BH299" s="294">
        <v>350</v>
      </c>
      <c r="BI299" s="294">
        <v>350</v>
      </c>
      <c r="BJ299" s="294">
        <v>350</v>
      </c>
      <c r="BK299" s="294">
        <v>350</v>
      </c>
      <c r="BL299" s="294">
        <v>350</v>
      </c>
      <c r="BM299" s="294">
        <v>350</v>
      </c>
      <c r="BN299" s="294">
        <v>350</v>
      </c>
      <c r="BO299" s="294">
        <v>350</v>
      </c>
      <c r="BP299" s="294">
        <v>350</v>
      </c>
      <c r="BQ299" s="294">
        <v>350</v>
      </c>
      <c r="BR299" s="294">
        <v>350</v>
      </c>
      <c r="BS299" s="294">
        <v>350</v>
      </c>
      <c r="BT299" s="294">
        <v>350</v>
      </c>
      <c r="BU299" s="294">
        <v>350</v>
      </c>
      <c r="BV299" s="294">
        <v>350</v>
      </c>
      <c r="BW299" s="294">
        <v>350</v>
      </c>
      <c r="BX299" s="294">
        <v>350</v>
      </c>
      <c r="BY299" s="294">
        <v>350</v>
      </c>
      <c r="BZ299" s="294">
        <v>350</v>
      </c>
      <c r="CA299" s="294">
        <v>350</v>
      </c>
      <c r="CB299" s="294">
        <v>350</v>
      </c>
      <c r="CC299" s="294">
        <v>350</v>
      </c>
      <c r="CD299" s="294">
        <v>350</v>
      </c>
      <c r="CE299" s="294">
        <v>350</v>
      </c>
      <c r="CF299" s="294">
        <v>350</v>
      </c>
      <c r="CG299" s="294">
        <v>350</v>
      </c>
      <c r="CH299" s="294">
        <v>350</v>
      </c>
      <c r="CI299" s="294">
        <v>350</v>
      </c>
      <c r="CJ299" s="294">
        <v>350</v>
      </c>
      <c r="CK299" s="294">
        <v>350</v>
      </c>
      <c r="CL299" s="294">
        <v>350</v>
      </c>
      <c r="CM299" s="294">
        <v>350</v>
      </c>
      <c r="CN299" s="294">
        <v>350</v>
      </c>
      <c r="CO299" s="294">
        <v>350</v>
      </c>
      <c r="CP299" s="294">
        <v>350</v>
      </c>
      <c r="CQ299" s="294">
        <v>350</v>
      </c>
      <c r="CR299" s="294">
        <v>350</v>
      </c>
      <c r="CS299" s="294">
        <v>350</v>
      </c>
      <c r="CT299" s="294">
        <v>350</v>
      </c>
      <c r="CU299" s="294">
        <v>350</v>
      </c>
      <c r="CV299" s="294">
        <v>350</v>
      </c>
      <c r="CX299" s="242" t="s">
        <v>1723</v>
      </c>
      <c r="CY299" s="242" t="str">
        <f t="shared" si="153"/>
        <v>-</v>
      </c>
      <c r="CZ299" s="453">
        <f t="shared" si="154"/>
        <v>350</v>
      </c>
      <c r="DA299" s="453">
        <f t="shared" si="155"/>
        <v>0</v>
      </c>
      <c r="DB299" s="454">
        <f t="shared" si="156"/>
        <v>0</v>
      </c>
      <c r="DC299" s="453">
        <f t="shared" si="157"/>
        <v>350</v>
      </c>
      <c r="DD299" s="453">
        <f t="shared" si="159"/>
        <v>0</v>
      </c>
      <c r="DE299" s="454">
        <f t="shared" si="160"/>
        <v>0</v>
      </c>
      <c r="DF299" s="455">
        <f t="shared" si="152"/>
        <v>5.857933154483459</v>
      </c>
      <c r="DG299" s="456">
        <f t="shared" si="158"/>
        <v>0</v>
      </c>
      <c r="DH299" s="454">
        <f t="shared" si="161"/>
        <v>0</v>
      </c>
    </row>
    <row r="300" spans="2:112" outlineLevel="1" x14ac:dyDescent="0.3">
      <c r="B300" s="154">
        <v>11</v>
      </c>
      <c r="C300" s="242" t="s">
        <v>180</v>
      </c>
      <c r="D300" s="143" t="s">
        <v>443</v>
      </c>
      <c r="E300" s="506">
        <v>350</v>
      </c>
      <c r="F300" s="506">
        <v>350</v>
      </c>
      <c r="G300" s="506">
        <v>350</v>
      </c>
      <c r="H300" s="506">
        <v>350</v>
      </c>
      <c r="I300" s="506">
        <v>350</v>
      </c>
      <c r="J300" s="506">
        <v>350</v>
      </c>
      <c r="K300" s="506">
        <v>350</v>
      </c>
      <c r="L300" s="506">
        <v>350</v>
      </c>
      <c r="M300" s="506">
        <v>350</v>
      </c>
      <c r="N300" s="506">
        <v>350</v>
      </c>
      <c r="O300" s="506">
        <v>350</v>
      </c>
      <c r="P300" s="506">
        <v>350</v>
      </c>
      <c r="Q300" s="506">
        <v>350</v>
      </c>
      <c r="R300" s="506">
        <v>350</v>
      </c>
      <c r="S300" s="506">
        <v>350</v>
      </c>
      <c r="T300" s="506">
        <v>350</v>
      </c>
      <c r="U300" s="506">
        <v>350</v>
      </c>
      <c r="V300" s="506">
        <v>350</v>
      </c>
      <c r="W300" s="506">
        <v>350</v>
      </c>
      <c r="X300" s="506">
        <v>350</v>
      </c>
      <c r="Y300" s="506">
        <v>350</v>
      </c>
      <c r="Z300" s="506">
        <v>350</v>
      </c>
      <c r="AA300" s="506">
        <v>350</v>
      </c>
      <c r="AB300" s="506">
        <v>350</v>
      </c>
      <c r="AC300" s="506">
        <v>350</v>
      </c>
      <c r="AD300" s="506">
        <v>350</v>
      </c>
      <c r="AE300" s="506">
        <v>350</v>
      </c>
      <c r="AF300" s="506">
        <v>350</v>
      </c>
      <c r="AG300" s="506">
        <v>350</v>
      </c>
      <c r="AH300" s="506">
        <v>350</v>
      </c>
      <c r="AI300" s="506">
        <v>350</v>
      </c>
      <c r="AJ300" s="506">
        <v>350</v>
      </c>
      <c r="AK300" s="506">
        <v>350</v>
      </c>
      <c r="AL300" s="294">
        <v>350</v>
      </c>
      <c r="AM300" s="294">
        <v>350</v>
      </c>
      <c r="AN300" s="294">
        <v>350</v>
      </c>
      <c r="AO300" s="294">
        <v>350</v>
      </c>
      <c r="AP300" s="294">
        <v>350</v>
      </c>
      <c r="AQ300" s="294">
        <v>350</v>
      </c>
      <c r="AR300" s="294">
        <v>350</v>
      </c>
      <c r="AS300" s="294">
        <v>350</v>
      </c>
      <c r="AT300" s="294">
        <v>350</v>
      </c>
      <c r="AU300" s="294">
        <v>350</v>
      </c>
      <c r="AV300" s="294">
        <v>350</v>
      </c>
      <c r="AW300" s="294">
        <v>350</v>
      </c>
      <c r="AX300" s="294">
        <v>350</v>
      </c>
      <c r="AY300" s="294">
        <v>350</v>
      </c>
      <c r="AZ300" s="294">
        <v>350</v>
      </c>
      <c r="BA300" s="294">
        <v>350</v>
      </c>
      <c r="BB300" s="294">
        <v>350</v>
      </c>
      <c r="BC300" s="294">
        <v>350</v>
      </c>
      <c r="BD300" s="294">
        <v>350</v>
      </c>
      <c r="BE300" s="294">
        <v>350</v>
      </c>
      <c r="BF300" s="294">
        <v>350</v>
      </c>
      <c r="BG300" s="294">
        <v>350</v>
      </c>
      <c r="BH300" s="294">
        <v>350</v>
      </c>
      <c r="BI300" s="294">
        <v>350</v>
      </c>
      <c r="BJ300" s="294">
        <v>350</v>
      </c>
      <c r="BK300" s="294">
        <v>350</v>
      </c>
      <c r="BL300" s="294">
        <v>350</v>
      </c>
      <c r="BM300" s="294">
        <v>350</v>
      </c>
      <c r="BN300" s="294">
        <v>350</v>
      </c>
      <c r="BO300" s="294">
        <v>350</v>
      </c>
      <c r="BP300" s="294">
        <v>350</v>
      </c>
      <c r="BQ300" s="294">
        <v>350</v>
      </c>
      <c r="BR300" s="294">
        <v>350</v>
      </c>
      <c r="BS300" s="294">
        <v>350</v>
      </c>
      <c r="BT300" s="294">
        <v>350</v>
      </c>
      <c r="BU300" s="294">
        <v>350</v>
      </c>
      <c r="BV300" s="294">
        <v>350</v>
      </c>
      <c r="BW300" s="294">
        <v>350</v>
      </c>
      <c r="BX300" s="294">
        <v>350</v>
      </c>
      <c r="BY300" s="294">
        <v>350</v>
      </c>
      <c r="BZ300" s="294">
        <v>350</v>
      </c>
      <c r="CA300" s="294">
        <v>350</v>
      </c>
      <c r="CB300" s="294">
        <v>350</v>
      </c>
      <c r="CC300" s="294">
        <v>350</v>
      </c>
      <c r="CD300" s="294">
        <v>350</v>
      </c>
      <c r="CE300" s="294">
        <v>350</v>
      </c>
      <c r="CF300" s="294">
        <v>350</v>
      </c>
      <c r="CG300" s="294">
        <v>350</v>
      </c>
      <c r="CH300" s="294">
        <v>350</v>
      </c>
      <c r="CI300" s="294">
        <v>350</v>
      </c>
      <c r="CJ300" s="294">
        <v>350</v>
      </c>
      <c r="CK300" s="294">
        <v>350</v>
      </c>
      <c r="CL300" s="294">
        <v>350</v>
      </c>
      <c r="CM300" s="294">
        <v>350</v>
      </c>
      <c r="CN300" s="294">
        <v>350</v>
      </c>
      <c r="CO300" s="294">
        <v>350</v>
      </c>
      <c r="CP300" s="294">
        <v>350</v>
      </c>
      <c r="CQ300" s="294">
        <v>350</v>
      </c>
      <c r="CR300" s="294">
        <v>350</v>
      </c>
      <c r="CS300" s="294">
        <v>350</v>
      </c>
      <c r="CT300" s="294">
        <v>350</v>
      </c>
      <c r="CU300" s="294">
        <v>350</v>
      </c>
      <c r="CV300" s="294">
        <v>350</v>
      </c>
      <c r="CX300" s="242" t="s">
        <v>1723</v>
      </c>
      <c r="CY300" s="242" t="str">
        <f t="shared" si="153"/>
        <v>-</v>
      </c>
      <c r="CZ300" s="453">
        <f t="shared" si="154"/>
        <v>350</v>
      </c>
      <c r="DA300" s="453">
        <f t="shared" si="155"/>
        <v>0</v>
      </c>
      <c r="DB300" s="454">
        <f t="shared" si="156"/>
        <v>0</v>
      </c>
      <c r="DC300" s="453">
        <f t="shared" si="157"/>
        <v>350</v>
      </c>
      <c r="DD300" s="453">
        <f t="shared" si="159"/>
        <v>0</v>
      </c>
      <c r="DE300" s="454">
        <f t="shared" si="160"/>
        <v>0</v>
      </c>
      <c r="DF300" s="455">
        <f t="shared" si="152"/>
        <v>5.857933154483459</v>
      </c>
      <c r="DG300" s="456">
        <f t="shared" si="158"/>
        <v>0</v>
      </c>
      <c r="DH300" s="454">
        <f t="shared" si="161"/>
        <v>0</v>
      </c>
    </row>
    <row r="301" spans="2:112" outlineLevel="1" x14ac:dyDescent="0.3">
      <c r="B301" s="154">
        <v>12</v>
      </c>
      <c r="C301" s="242" t="s">
        <v>181</v>
      </c>
      <c r="D301" s="143" t="s">
        <v>443</v>
      </c>
      <c r="E301" s="506">
        <v>350</v>
      </c>
      <c r="F301" s="506">
        <v>350</v>
      </c>
      <c r="G301" s="506">
        <v>350</v>
      </c>
      <c r="H301" s="506">
        <v>350</v>
      </c>
      <c r="I301" s="506">
        <v>350</v>
      </c>
      <c r="J301" s="506">
        <v>350</v>
      </c>
      <c r="K301" s="506">
        <v>350</v>
      </c>
      <c r="L301" s="506">
        <v>350</v>
      </c>
      <c r="M301" s="506">
        <v>350</v>
      </c>
      <c r="N301" s="506">
        <v>350</v>
      </c>
      <c r="O301" s="506">
        <v>350</v>
      </c>
      <c r="P301" s="506">
        <v>350</v>
      </c>
      <c r="Q301" s="506">
        <v>350</v>
      </c>
      <c r="R301" s="506">
        <v>350</v>
      </c>
      <c r="S301" s="506">
        <v>350</v>
      </c>
      <c r="T301" s="506">
        <v>350</v>
      </c>
      <c r="U301" s="506">
        <v>350</v>
      </c>
      <c r="V301" s="506">
        <v>350</v>
      </c>
      <c r="W301" s="506">
        <v>350</v>
      </c>
      <c r="X301" s="506">
        <v>350</v>
      </c>
      <c r="Y301" s="506">
        <v>350</v>
      </c>
      <c r="Z301" s="506">
        <v>350</v>
      </c>
      <c r="AA301" s="506">
        <v>350</v>
      </c>
      <c r="AB301" s="506">
        <v>350</v>
      </c>
      <c r="AC301" s="506">
        <v>350</v>
      </c>
      <c r="AD301" s="506">
        <v>350</v>
      </c>
      <c r="AE301" s="506">
        <v>350</v>
      </c>
      <c r="AF301" s="506">
        <v>350</v>
      </c>
      <c r="AG301" s="506">
        <v>350</v>
      </c>
      <c r="AH301" s="506">
        <v>350</v>
      </c>
      <c r="AI301" s="506">
        <v>350</v>
      </c>
      <c r="AJ301" s="506">
        <v>350</v>
      </c>
      <c r="AK301" s="506">
        <v>350</v>
      </c>
      <c r="AL301" s="294">
        <v>350</v>
      </c>
      <c r="AM301" s="294">
        <v>350</v>
      </c>
      <c r="AN301" s="294">
        <v>350</v>
      </c>
      <c r="AO301" s="294">
        <v>350</v>
      </c>
      <c r="AP301" s="294">
        <v>350</v>
      </c>
      <c r="AQ301" s="294">
        <v>350</v>
      </c>
      <c r="AR301" s="294">
        <v>350</v>
      </c>
      <c r="AS301" s="294">
        <v>350</v>
      </c>
      <c r="AT301" s="294">
        <v>350</v>
      </c>
      <c r="AU301" s="294">
        <v>350</v>
      </c>
      <c r="AV301" s="294">
        <v>350</v>
      </c>
      <c r="AW301" s="294">
        <v>350</v>
      </c>
      <c r="AX301" s="294">
        <v>350</v>
      </c>
      <c r="AY301" s="294">
        <v>350</v>
      </c>
      <c r="AZ301" s="294">
        <v>350</v>
      </c>
      <c r="BA301" s="294">
        <v>350</v>
      </c>
      <c r="BB301" s="294">
        <v>350</v>
      </c>
      <c r="BC301" s="294">
        <v>350</v>
      </c>
      <c r="BD301" s="294">
        <v>350</v>
      </c>
      <c r="BE301" s="294">
        <v>350</v>
      </c>
      <c r="BF301" s="294">
        <v>350</v>
      </c>
      <c r="BG301" s="294">
        <v>350</v>
      </c>
      <c r="BH301" s="294">
        <v>350</v>
      </c>
      <c r="BI301" s="294">
        <v>350</v>
      </c>
      <c r="BJ301" s="294">
        <v>350</v>
      </c>
      <c r="BK301" s="294">
        <v>350</v>
      </c>
      <c r="BL301" s="294">
        <v>350</v>
      </c>
      <c r="BM301" s="294">
        <v>350</v>
      </c>
      <c r="BN301" s="294">
        <v>350</v>
      </c>
      <c r="BO301" s="294">
        <v>350</v>
      </c>
      <c r="BP301" s="294">
        <v>350</v>
      </c>
      <c r="BQ301" s="294">
        <v>350</v>
      </c>
      <c r="BR301" s="294">
        <v>350</v>
      </c>
      <c r="BS301" s="294">
        <v>350</v>
      </c>
      <c r="BT301" s="294">
        <v>350</v>
      </c>
      <c r="BU301" s="294">
        <v>350</v>
      </c>
      <c r="BV301" s="294">
        <v>350</v>
      </c>
      <c r="BW301" s="294">
        <v>350</v>
      </c>
      <c r="BX301" s="294">
        <v>350</v>
      </c>
      <c r="BY301" s="294">
        <v>350</v>
      </c>
      <c r="BZ301" s="294">
        <v>350</v>
      </c>
      <c r="CA301" s="294">
        <v>350</v>
      </c>
      <c r="CB301" s="294">
        <v>350</v>
      </c>
      <c r="CC301" s="294">
        <v>350</v>
      </c>
      <c r="CD301" s="294">
        <v>350</v>
      </c>
      <c r="CE301" s="294">
        <v>350</v>
      </c>
      <c r="CF301" s="294">
        <v>350</v>
      </c>
      <c r="CG301" s="294">
        <v>350</v>
      </c>
      <c r="CH301" s="294">
        <v>350</v>
      </c>
      <c r="CI301" s="294">
        <v>350</v>
      </c>
      <c r="CJ301" s="294">
        <v>350</v>
      </c>
      <c r="CK301" s="294">
        <v>350</v>
      </c>
      <c r="CL301" s="294">
        <v>350</v>
      </c>
      <c r="CM301" s="294">
        <v>350</v>
      </c>
      <c r="CN301" s="294">
        <v>350</v>
      </c>
      <c r="CO301" s="294">
        <v>350</v>
      </c>
      <c r="CP301" s="294">
        <v>350</v>
      </c>
      <c r="CQ301" s="294">
        <v>350</v>
      </c>
      <c r="CR301" s="294">
        <v>350</v>
      </c>
      <c r="CS301" s="294">
        <v>350</v>
      </c>
      <c r="CT301" s="294">
        <v>350</v>
      </c>
      <c r="CU301" s="294">
        <v>350</v>
      </c>
      <c r="CV301" s="294">
        <v>350</v>
      </c>
      <c r="CX301" s="242" t="s">
        <v>1723</v>
      </c>
      <c r="CY301" s="242" t="str">
        <f t="shared" si="153"/>
        <v>-</v>
      </c>
      <c r="CZ301" s="453">
        <f t="shared" si="154"/>
        <v>350</v>
      </c>
      <c r="DA301" s="453">
        <f t="shared" si="155"/>
        <v>0</v>
      </c>
      <c r="DB301" s="454">
        <f t="shared" si="156"/>
        <v>0</v>
      </c>
      <c r="DC301" s="453">
        <f t="shared" si="157"/>
        <v>350</v>
      </c>
      <c r="DD301" s="453">
        <f t="shared" si="159"/>
        <v>0</v>
      </c>
      <c r="DE301" s="454">
        <f t="shared" si="160"/>
        <v>0</v>
      </c>
      <c r="DF301" s="455">
        <f t="shared" si="152"/>
        <v>5.857933154483459</v>
      </c>
      <c r="DG301" s="456">
        <f t="shared" si="158"/>
        <v>0</v>
      </c>
      <c r="DH301" s="454">
        <f t="shared" si="161"/>
        <v>0</v>
      </c>
    </row>
    <row r="302" spans="2:112" outlineLevel="1" x14ac:dyDescent="0.3">
      <c r="B302" s="154">
        <v>13</v>
      </c>
      <c r="C302" s="242" t="s">
        <v>361</v>
      </c>
      <c r="D302" s="143" t="s">
        <v>443</v>
      </c>
      <c r="E302" s="506">
        <v>350</v>
      </c>
      <c r="F302" s="506">
        <v>350</v>
      </c>
      <c r="G302" s="506">
        <v>350</v>
      </c>
      <c r="H302" s="506">
        <v>350</v>
      </c>
      <c r="I302" s="506">
        <v>350</v>
      </c>
      <c r="J302" s="506">
        <v>350</v>
      </c>
      <c r="K302" s="506">
        <v>350</v>
      </c>
      <c r="L302" s="506">
        <v>350</v>
      </c>
      <c r="M302" s="506">
        <v>350</v>
      </c>
      <c r="N302" s="506">
        <v>350</v>
      </c>
      <c r="O302" s="506">
        <v>350</v>
      </c>
      <c r="P302" s="506">
        <v>350</v>
      </c>
      <c r="Q302" s="506">
        <v>350</v>
      </c>
      <c r="R302" s="506">
        <v>350</v>
      </c>
      <c r="S302" s="506">
        <v>350</v>
      </c>
      <c r="T302" s="506">
        <v>350</v>
      </c>
      <c r="U302" s="506">
        <v>350</v>
      </c>
      <c r="V302" s="506">
        <v>350</v>
      </c>
      <c r="W302" s="506">
        <v>350</v>
      </c>
      <c r="X302" s="506">
        <v>350</v>
      </c>
      <c r="Y302" s="506">
        <v>350</v>
      </c>
      <c r="Z302" s="506">
        <v>350</v>
      </c>
      <c r="AA302" s="506">
        <v>350</v>
      </c>
      <c r="AB302" s="506">
        <v>350</v>
      </c>
      <c r="AC302" s="506">
        <v>350</v>
      </c>
      <c r="AD302" s="506">
        <v>350</v>
      </c>
      <c r="AE302" s="506">
        <v>350</v>
      </c>
      <c r="AF302" s="506">
        <v>350</v>
      </c>
      <c r="AG302" s="506">
        <v>350</v>
      </c>
      <c r="AH302" s="506">
        <v>350</v>
      </c>
      <c r="AI302" s="506">
        <v>350</v>
      </c>
      <c r="AJ302" s="506">
        <v>350</v>
      </c>
      <c r="AK302" s="506">
        <v>350</v>
      </c>
      <c r="AL302" s="294">
        <v>350</v>
      </c>
      <c r="AM302" s="294">
        <v>350</v>
      </c>
      <c r="AN302" s="294">
        <v>350</v>
      </c>
      <c r="AO302" s="294">
        <v>350</v>
      </c>
      <c r="AP302" s="294">
        <v>350</v>
      </c>
      <c r="AQ302" s="294">
        <v>350</v>
      </c>
      <c r="AR302" s="294">
        <v>350</v>
      </c>
      <c r="AS302" s="294">
        <v>350</v>
      </c>
      <c r="AT302" s="294">
        <v>350</v>
      </c>
      <c r="AU302" s="294">
        <v>350</v>
      </c>
      <c r="AV302" s="294">
        <v>350</v>
      </c>
      <c r="AW302" s="294">
        <v>350</v>
      </c>
      <c r="AX302" s="294">
        <v>350</v>
      </c>
      <c r="AY302" s="294">
        <v>350</v>
      </c>
      <c r="AZ302" s="294">
        <v>350</v>
      </c>
      <c r="BA302" s="294">
        <v>350</v>
      </c>
      <c r="BB302" s="294">
        <v>350</v>
      </c>
      <c r="BC302" s="294">
        <v>350</v>
      </c>
      <c r="BD302" s="294">
        <v>350</v>
      </c>
      <c r="BE302" s="294">
        <v>350</v>
      </c>
      <c r="BF302" s="294">
        <v>350</v>
      </c>
      <c r="BG302" s="294">
        <v>350</v>
      </c>
      <c r="BH302" s="294">
        <v>350</v>
      </c>
      <c r="BI302" s="294">
        <v>350</v>
      </c>
      <c r="BJ302" s="294">
        <v>350</v>
      </c>
      <c r="BK302" s="294">
        <v>350</v>
      </c>
      <c r="BL302" s="294">
        <v>350</v>
      </c>
      <c r="BM302" s="294">
        <v>350</v>
      </c>
      <c r="BN302" s="294">
        <v>350</v>
      </c>
      <c r="BO302" s="294">
        <v>350</v>
      </c>
      <c r="BP302" s="294">
        <v>350</v>
      </c>
      <c r="BQ302" s="294">
        <v>350</v>
      </c>
      <c r="BR302" s="294">
        <v>350</v>
      </c>
      <c r="BS302" s="294">
        <v>350</v>
      </c>
      <c r="BT302" s="294">
        <v>350</v>
      </c>
      <c r="BU302" s="294">
        <v>350</v>
      </c>
      <c r="BV302" s="294">
        <v>350</v>
      </c>
      <c r="BW302" s="294">
        <v>350</v>
      </c>
      <c r="BX302" s="294">
        <v>350</v>
      </c>
      <c r="BY302" s="294">
        <v>350</v>
      </c>
      <c r="BZ302" s="294">
        <v>350</v>
      </c>
      <c r="CA302" s="294">
        <v>350</v>
      </c>
      <c r="CB302" s="294">
        <v>350</v>
      </c>
      <c r="CC302" s="294">
        <v>350</v>
      </c>
      <c r="CD302" s="294">
        <v>350</v>
      </c>
      <c r="CE302" s="294">
        <v>350</v>
      </c>
      <c r="CF302" s="294">
        <v>350</v>
      </c>
      <c r="CG302" s="294">
        <v>350</v>
      </c>
      <c r="CH302" s="294">
        <v>350</v>
      </c>
      <c r="CI302" s="294">
        <v>350</v>
      </c>
      <c r="CJ302" s="294">
        <v>350</v>
      </c>
      <c r="CK302" s="294">
        <v>350</v>
      </c>
      <c r="CL302" s="294">
        <v>350</v>
      </c>
      <c r="CM302" s="294">
        <v>350</v>
      </c>
      <c r="CN302" s="294">
        <v>350</v>
      </c>
      <c r="CO302" s="294">
        <v>350</v>
      </c>
      <c r="CP302" s="294">
        <v>350</v>
      </c>
      <c r="CQ302" s="294">
        <v>350</v>
      </c>
      <c r="CR302" s="294">
        <v>350</v>
      </c>
      <c r="CS302" s="294">
        <v>350</v>
      </c>
      <c r="CT302" s="294">
        <v>350</v>
      </c>
      <c r="CU302" s="294">
        <v>350</v>
      </c>
      <c r="CV302" s="294">
        <v>350</v>
      </c>
      <c r="CX302" s="242" t="s">
        <v>1723</v>
      </c>
      <c r="CY302" s="242" t="str">
        <f t="shared" si="153"/>
        <v>-</v>
      </c>
      <c r="CZ302" s="453">
        <f t="shared" si="154"/>
        <v>350</v>
      </c>
      <c r="DA302" s="453">
        <f t="shared" si="155"/>
        <v>0</v>
      </c>
      <c r="DB302" s="454">
        <f t="shared" si="156"/>
        <v>0</v>
      </c>
      <c r="DC302" s="453">
        <f t="shared" si="157"/>
        <v>350</v>
      </c>
      <c r="DD302" s="453">
        <f t="shared" si="159"/>
        <v>0</v>
      </c>
      <c r="DE302" s="454">
        <f t="shared" si="160"/>
        <v>0</v>
      </c>
      <c r="DF302" s="455">
        <f t="shared" si="152"/>
        <v>5.857933154483459</v>
      </c>
      <c r="DG302" s="456">
        <f t="shared" si="158"/>
        <v>0</v>
      </c>
      <c r="DH302" s="454">
        <f t="shared" si="161"/>
        <v>0</v>
      </c>
    </row>
    <row r="303" spans="2:112" outlineLevel="1" x14ac:dyDescent="0.3">
      <c r="B303" s="154">
        <v>14</v>
      </c>
      <c r="C303" s="242" t="s">
        <v>183</v>
      </c>
      <c r="D303" s="143" t="s">
        <v>443</v>
      </c>
      <c r="E303" s="506">
        <v>350</v>
      </c>
      <c r="F303" s="506">
        <v>350</v>
      </c>
      <c r="G303" s="506">
        <v>350</v>
      </c>
      <c r="H303" s="506">
        <v>350</v>
      </c>
      <c r="I303" s="506">
        <v>350</v>
      </c>
      <c r="J303" s="506">
        <v>350</v>
      </c>
      <c r="K303" s="506">
        <v>350</v>
      </c>
      <c r="L303" s="506">
        <v>350</v>
      </c>
      <c r="M303" s="506">
        <v>350</v>
      </c>
      <c r="N303" s="506">
        <v>350</v>
      </c>
      <c r="O303" s="506">
        <v>350</v>
      </c>
      <c r="P303" s="506">
        <v>350</v>
      </c>
      <c r="Q303" s="506">
        <v>350</v>
      </c>
      <c r="R303" s="506">
        <v>350</v>
      </c>
      <c r="S303" s="506">
        <v>350</v>
      </c>
      <c r="T303" s="506">
        <v>350</v>
      </c>
      <c r="U303" s="506">
        <v>350</v>
      </c>
      <c r="V303" s="506">
        <v>350</v>
      </c>
      <c r="W303" s="506">
        <v>350</v>
      </c>
      <c r="X303" s="506">
        <v>350</v>
      </c>
      <c r="Y303" s="506">
        <v>350</v>
      </c>
      <c r="Z303" s="506">
        <v>350</v>
      </c>
      <c r="AA303" s="506">
        <v>350</v>
      </c>
      <c r="AB303" s="506">
        <v>350</v>
      </c>
      <c r="AC303" s="506">
        <v>350</v>
      </c>
      <c r="AD303" s="506">
        <v>350</v>
      </c>
      <c r="AE303" s="506">
        <v>350</v>
      </c>
      <c r="AF303" s="506">
        <v>350</v>
      </c>
      <c r="AG303" s="506">
        <v>350</v>
      </c>
      <c r="AH303" s="506">
        <v>350</v>
      </c>
      <c r="AI303" s="506">
        <v>350</v>
      </c>
      <c r="AJ303" s="506">
        <v>350</v>
      </c>
      <c r="AK303" s="506">
        <v>350</v>
      </c>
      <c r="AL303" s="294">
        <v>350</v>
      </c>
      <c r="AM303" s="294">
        <v>350</v>
      </c>
      <c r="AN303" s="294">
        <v>350</v>
      </c>
      <c r="AO303" s="294">
        <v>350</v>
      </c>
      <c r="AP303" s="294">
        <v>350</v>
      </c>
      <c r="AQ303" s="294">
        <v>350</v>
      </c>
      <c r="AR303" s="294">
        <v>350</v>
      </c>
      <c r="AS303" s="294">
        <v>350</v>
      </c>
      <c r="AT303" s="294">
        <v>350</v>
      </c>
      <c r="AU303" s="294">
        <v>350</v>
      </c>
      <c r="AV303" s="294">
        <v>350</v>
      </c>
      <c r="AW303" s="294">
        <v>350</v>
      </c>
      <c r="AX303" s="294">
        <v>350</v>
      </c>
      <c r="AY303" s="294">
        <v>350</v>
      </c>
      <c r="AZ303" s="294">
        <v>350</v>
      </c>
      <c r="BA303" s="294">
        <v>350</v>
      </c>
      <c r="BB303" s="294">
        <v>350</v>
      </c>
      <c r="BC303" s="294">
        <v>350</v>
      </c>
      <c r="BD303" s="294">
        <v>350</v>
      </c>
      <c r="BE303" s="294">
        <v>350</v>
      </c>
      <c r="BF303" s="294">
        <v>350</v>
      </c>
      <c r="BG303" s="294">
        <v>350</v>
      </c>
      <c r="BH303" s="294">
        <v>350</v>
      </c>
      <c r="BI303" s="294">
        <v>350</v>
      </c>
      <c r="BJ303" s="294">
        <v>350</v>
      </c>
      <c r="BK303" s="294">
        <v>350</v>
      </c>
      <c r="BL303" s="294">
        <v>350</v>
      </c>
      <c r="BM303" s="294">
        <v>350</v>
      </c>
      <c r="BN303" s="294">
        <v>350</v>
      </c>
      <c r="BO303" s="294">
        <v>350</v>
      </c>
      <c r="BP303" s="294">
        <v>350</v>
      </c>
      <c r="BQ303" s="294">
        <v>350</v>
      </c>
      <c r="BR303" s="294">
        <v>350</v>
      </c>
      <c r="BS303" s="294">
        <v>350</v>
      </c>
      <c r="BT303" s="294">
        <v>350</v>
      </c>
      <c r="BU303" s="294">
        <v>350</v>
      </c>
      <c r="BV303" s="294">
        <v>350</v>
      </c>
      <c r="BW303" s="294">
        <v>350</v>
      </c>
      <c r="BX303" s="294">
        <v>350</v>
      </c>
      <c r="BY303" s="294">
        <v>350</v>
      </c>
      <c r="BZ303" s="294">
        <v>350</v>
      </c>
      <c r="CA303" s="294">
        <v>350</v>
      </c>
      <c r="CB303" s="294">
        <v>350</v>
      </c>
      <c r="CC303" s="294">
        <v>350</v>
      </c>
      <c r="CD303" s="294">
        <v>350</v>
      </c>
      <c r="CE303" s="294">
        <v>350</v>
      </c>
      <c r="CF303" s="294">
        <v>350</v>
      </c>
      <c r="CG303" s="294">
        <v>350</v>
      </c>
      <c r="CH303" s="294">
        <v>350</v>
      </c>
      <c r="CI303" s="294">
        <v>350</v>
      </c>
      <c r="CJ303" s="294">
        <v>350</v>
      </c>
      <c r="CK303" s="294">
        <v>350</v>
      </c>
      <c r="CL303" s="294">
        <v>350</v>
      </c>
      <c r="CM303" s="294">
        <v>350</v>
      </c>
      <c r="CN303" s="294">
        <v>350</v>
      </c>
      <c r="CO303" s="294">
        <v>350</v>
      </c>
      <c r="CP303" s="294">
        <v>350</v>
      </c>
      <c r="CQ303" s="294">
        <v>350</v>
      </c>
      <c r="CR303" s="294">
        <v>350</v>
      </c>
      <c r="CS303" s="294">
        <v>350</v>
      </c>
      <c r="CT303" s="294">
        <v>350</v>
      </c>
      <c r="CU303" s="294">
        <v>350</v>
      </c>
      <c r="CV303" s="294">
        <v>350</v>
      </c>
      <c r="CX303" s="242" t="s">
        <v>1723</v>
      </c>
      <c r="CY303" s="242" t="str">
        <f t="shared" si="153"/>
        <v>-</v>
      </c>
      <c r="CZ303" s="453">
        <f t="shared" si="154"/>
        <v>350</v>
      </c>
      <c r="DA303" s="453">
        <f t="shared" si="155"/>
        <v>0</v>
      </c>
      <c r="DB303" s="454">
        <f t="shared" si="156"/>
        <v>0</v>
      </c>
      <c r="DC303" s="453">
        <f t="shared" si="157"/>
        <v>350</v>
      </c>
      <c r="DD303" s="453">
        <f t="shared" si="159"/>
        <v>0</v>
      </c>
      <c r="DE303" s="454">
        <f t="shared" si="160"/>
        <v>0</v>
      </c>
      <c r="DF303" s="455">
        <f t="shared" si="152"/>
        <v>5.857933154483459</v>
      </c>
      <c r="DG303" s="456">
        <f t="shared" si="158"/>
        <v>0</v>
      </c>
      <c r="DH303" s="454">
        <f t="shared" si="161"/>
        <v>0</v>
      </c>
    </row>
    <row r="304" spans="2:112" outlineLevel="1" x14ac:dyDescent="0.3">
      <c r="B304" s="154">
        <v>15</v>
      </c>
      <c r="C304" s="242" t="s">
        <v>184</v>
      </c>
      <c r="D304" s="143" t="s">
        <v>443</v>
      </c>
      <c r="E304" s="506">
        <v>350</v>
      </c>
      <c r="F304" s="506">
        <v>350</v>
      </c>
      <c r="G304" s="506">
        <v>350</v>
      </c>
      <c r="H304" s="506">
        <v>350</v>
      </c>
      <c r="I304" s="506">
        <v>350</v>
      </c>
      <c r="J304" s="506">
        <v>350</v>
      </c>
      <c r="K304" s="506">
        <v>350</v>
      </c>
      <c r="L304" s="506">
        <v>350</v>
      </c>
      <c r="M304" s="506">
        <v>350</v>
      </c>
      <c r="N304" s="506">
        <v>350</v>
      </c>
      <c r="O304" s="506">
        <v>350</v>
      </c>
      <c r="P304" s="506">
        <v>350</v>
      </c>
      <c r="Q304" s="506">
        <v>350</v>
      </c>
      <c r="R304" s="506">
        <v>350</v>
      </c>
      <c r="S304" s="506">
        <v>350</v>
      </c>
      <c r="T304" s="506">
        <v>350</v>
      </c>
      <c r="U304" s="506">
        <v>350</v>
      </c>
      <c r="V304" s="506">
        <v>350</v>
      </c>
      <c r="W304" s="506">
        <v>350</v>
      </c>
      <c r="X304" s="506">
        <v>350</v>
      </c>
      <c r="Y304" s="506">
        <v>350</v>
      </c>
      <c r="Z304" s="506">
        <v>350</v>
      </c>
      <c r="AA304" s="506">
        <v>350</v>
      </c>
      <c r="AB304" s="506">
        <v>350</v>
      </c>
      <c r="AC304" s="506">
        <v>350</v>
      </c>
      <c r="AD304" s="506">
        <v>350</v>
      </c>
      <c r="AE304" s="506">
        <v>350</v>
      </c>
      <c r="AF304" s="506">
        <v>350</v>
      </c>
      <c r="AG304" s="506">
        <v>350</v>
      </c>
      <c r="AH304" s="506">
        <v>350</v>
      </c>
      <c r="AI304" s="506">
        <v>350</v>
      </c>
      <c r="AJ304" s="506">
        <v>350</v>
      </c>
      <c r="AK304" s="506">
        <v>350</v>
      </c>
      <c r="AL304" s="294">
        <v>350</v>
      </c>
      <c r="AM304" s="294">
        <v>350</v>
      </c>
      <c r="AN304" s="294">
        <v>350</v>
      </c>
      <c r="AO304" s="294">
        <v>350</v>
      </c>
      <c r="AP304" s="294">
        <v>350</v>
      </c>
      <c r="AQ304" s="294">
        <v>350</v>
      </c>
      <c r="AR304" s="294">
        <v>350</v>
      </c>
      <c r="AS304" s="294">
        <v>350</v>
      </c>
      <c r="AT304" s="294">
        <v>350</v>
      </c>
      <c r="AU304" s="294">
        <v>350</v>
      </c>
      <c r="AV304" s="294">
        <v>350</v>
      </c>
      <c r="AW304" s="294">
        <v>350</v>
      </c>
      <c r="AX304" s="294">
        <v>350</v>
      </c>
      <c r="AY304" s="294">
        <v>350</v>
      </c>
      <c r="AZ304" s="294">
        <v>350</v>
      </c>
      <c r="BA304" s="294">
        <v>350</v>
      </c>
      <c r="BB304" s="294">
        <v>350</v>
      </c>
      <c r="BC304" s="294">
        <v>350</v>
      </c>
      <c r="BD304" s="294">
        <v>350</v>
      </c>
      <c r="BE304" s="294">
        <v>350</v>
      </c>
      <c r="BF304" s="294">
        <v>350</v>
      </c>
      <c r="BG304" s="294">
        <v>350</v>
      </c>
      <c r="BH304" s="294">
        <v>350</v>
      </c>
      <c r="BI304" s="294">
        <v>350</v>
      </c>
      <c r="BJ304" s="294">
        <v>350</v>
      </c>
      <c r="BK304" s="294">
        <v>350</v>
      </c>
      <c r="BL304" s="294">
        <v>350</v>
      </c>
      <c r="BM304" s="294">
        <v>350</v>
      </c>
      <c r="BN304" s="294">
        <v>350</v>
      </c>
      <c r="BO304" s="294">
        <v>350</v>
      </c>
      <c r="BP304" s="294">
        <v>350</v>
      </c>
      <c r="BQ304" s="294">
        <v>350</v>
      </c>
      <c r="BR304" s="294">
        <v>350</v>
      </c>
      <c r="BS304" s="294">
        <v>350</v>
      </c>
      <c r="BT304" s="294">
        <v>350</v>
      </c>
      <c r="BU304" s="294">
        <v>350</v>
      </c>
      <c r="BV304" s="294">
        <v>350</v>
      </c>
      <c r="BW304" s="294">
        <v>350</v>
      </c>
      <c r="BX304" s="294">
        <v>350</v>
      </c>
      <c r="BY304" s="294">
        <v>350</v>
      </c>
      <c r="BZ304" s="294">
        <v>350</v>
      </c>
      <c r="CA304" s="294">
        <v>350</v>
      </c>
      <c r="CB304" s="294">
        <v>350</v>
      </c>
      <c r="CC304" s="294">
        <v>350</v>
      </c>
      <c r="CD304" s="294">
        <v>350</v>
      </c>
      <c r="CE304" s="294">
        <v>350</v>
      </c>
      <c r="CF304" s="294">
        <v>350</v>
      </c>
      <c r="CG304" s="294">
        <v>350</v>
      </c>
      <c r="CH304" s="294">
        <v>350</v>
      </c>
      <c r="CI304" s="294">
        <v>350</v>
      </c>
      <c r="CJ304" s="294">
        <v>350</v>
      </c>
      <c r="CK304" s="294">
        <v>350</v>
      </c>
      <c r="CL304" s="294">
        <v>350</v>
      </c>
      <c r="CM304" s="294">
        <v>350</v>
      </c>
      <c r="CN304" s="294">
        <v>350</v>
      </c>
      <c r="CO304" s="294">
        <v>350</v>
      </c>
      <c r="CP304" s="294">
        <v>350</v>
      </c>
      <c r="CQ304" s="294">
        <v>350</v>
      </c>
      <c r="CR304" s="294">
        <v>350</v>
      </c>
      <c r="CS304" s="294">
        <v>350</v>
      </c>
      <c r="CT304" s="294">
        <v>350</v>
      </c>
      <c r="CU304" s="294">
        <v>350</v>
      </c>
      <c r="CV304" s="294">
        <v>350</v>
      </c>
      <c r="CX304" s="242" t="s">
        <v>1723</v>
      </c>
      <c r="CY304" s="242" t="str">
        <f t="shared" si="153"/>
        <v>-</v>
      </c>
      <c r="CZ304" s="453">
        <f t="shared" si="154"/>
        <v>350</v>
      </c>
      <c r="DA304" s="453">
        <f t="shared" si="155"/>
        <v>0</v>
      </c>
      <c r="DB304" s="454">
        <f t="shared" si="156"/>
        <v>0</v>
      </c>
      <c r="DC304" s="453">
        <f t="shared" si="157"/>
        <v>350</v>
      </c>
      <c r="DD304" s="453">
        <f t="shared" si="159"/>
        <v>0</v>
      </c>
      <c r="DE304" s="454">
        <f t="shared" si="160"/>
        <v>0</v>
      </c>
      <c r="DF304" s="455">
        <f t="shared" si="152"/>
        <v>5.857933154483459</v>
      </c>
      <c r="DG304" s="456">
        <f t="shared" si="158"/>
        <v>0</v>
      </c>
      <c r="DH304" s="454">
        <f t="shared" si="161"/>
        <v>0</v>
      </c>
    </row>
    <row r="305" spans="2:113" outlineLevel="1" x14ac:dyDescent="0.3">
      <c r="B305" s="154">
        <v>16</v>
      </c>
      <c r="C305" s="242" t="s">
        <v>185</v>
      </c>
      <c r="D305" s="143" t="s">
        <v>443</v>
      </c>
      <c r="E305" s="506">
        <v>350</v>
      </c>
      <c r="F305" s="506">
        <v>350</v>
      </c>
      <c r="G305" s="506">
        <v>350</v>
      </c>
      <c r="H305" s="506">
        <v>350</v>
      </c>
      <c r="I305" s="506">
        <v>350</v>
      </c>
      <c r="J305" s="506">
        <v>350</v>
      </c>
      <c r="K305" s="506">
        <v>350</v>
      </c>
      <c r="L305" s="506">
        <v>350</v>
      </c>
      <c r="M305" s="506">
        <v>350</v>
      </c>
      <c r="N305" s="506">
        <v>350</v>
      </c>
      <c r="O305" s="506">
        <v>350</v>
      </c>
      <c r="P305" s="506">
        <v>350</v>
      </c>
      <c r="Q305" s="506">
        <v>350</v>
      </c>
      <c r="R305" s="506">
        <v>350</v>
      </c>
      <c r="S305" s="506">
        <v>350</v>
      </c>
      <c r="T305" s="506">
        <v>350</v>
      </c>
      <c r="U305" s="506">
        <v>350</v>
      </c>
      <c r="V305" s="506">
        <v>350</v>
      </c>
      <c r="W305" s="506">
        <v>350</v>
      </c>
      <c r="X305" s="506">
        <v>350</v>
      </c>
      <c r="Y305" s="506">
        <v>350</v>
      </c>
      <c r="Z305" s="506">
        <v>350</v>
      </c>
      <c r="AA305" s="506">
        <v>350</v>
      </c>
      <c r="AB305" s="506">
        <v>350</v>
      </c>
      <c r="AC305" s="506">
        <v>350</v>
      </c>
      <c r="AD305" s="506">
        <v>350</v>
      </c>
      <c r="AE305" s="506">
        <v>350</v>
      </c>
      <c r="AF305" s="506">
        <v>350</v>
      </c>
      <c r="AG305" s="506">
        <v>350</v>
      </c>
      <c r="AH305" s="506">
        <v>350</v>
      </c>
      <c r="AI305" s="506">
        <v>350</v>
      </c>
      <c r="AJ305" s="506">
        <v>350</v>
      </c>
      <c r="AK305" s="506">
        <v>350</v>
      </c>
      <c r="AL305" s="294">
        <v>350</v>
      </c>
      <c r="AM305" s="294">
        <v>350</v>
      </c>
      <c r="AN305" s="294">
        <v>350</v>
      </c>
      <c r="AO305" s="294">
        <v>350</v>
      </c>
      <c r="AP305" s="294">
        <v>350</v>
      </c>
      <c r="AQ305" s="294">
        <v>350</v>
      </c>
      <c r="AR305" s="294">
        <v>350</v>
      </c>
      <c r="AS305" s="294">
        <v>350</v>
      </c>
      <c r="AT305" s="294">
        <v>350</v>
      </c>
      <c r="AU305" s="294">
        <v>350</v>
      </c>
      <c r="AV305" s="294">
        <v>350</v>
      </c>
      <c r="AW305" s="294">
        <v>350</v>
      </c>
      <c r="AX305" s="294">
        <v>350</v>
      </c>
      <c r="AY305" s="294">
        <v>350</v>
      </c>
      <c r="AZ305" s="294">
        <v>350</v>
      </c>
      <c r="BA305" s="294">
        <v>350</v>
      </c>
      <c r="BB305" s="294">
        <v>350</v>
      </c>
      <c r="BC305" s="294">
        <v>350</v>
      </c>
      <c r="BD305" s="294">
        <v>350</v>
      </c>
      <c r="BE305" s="294">
        <v>350</v>
      </c>
      <c r="BF305" s="294">
        <v>350</v>
      </c>
      <c r="BG305" s="294">
        <v>350</v>
      </c>
      <c r="BH305" s="294">
        <v>350</v>
      </c>
      <c r="BI305" s="294">
        <v>350</v>
      </c>
      <c r="BJ305" s="294">
        <v>350</v>
      </c>
      <c r="BK305" s="294">
        <v>350</v>
      </c>
      <c r="BL305" s="294">
        <v>350</v>
      </c>
      <c r="BM305" s="294">
        <v>350</v>
      </c>
      <c r="BN305" s="294">
        <v>350</v>
      </c>
      <c r="BO305" s="294">
        <v>350</v>
      </c>
      <c r="BP305" s="294">
        <v>350</v>
      </c>
      <c r="BQ305" s="294">
        <v>350</v>
      </c>
      <c r="BR305" s="294">
        <v>350</v>
      </c>
      <c r="BS305" s="294">
        <v>350</v>
      </c>
      <c r="BT305" s="294">
        <v>350</v>
      </c>
      <c r="BU305" s="294">
        <v>350</v>
      </c>
      <c r="BV305" s="294">
        <v>350</v>
      </c>
      <c r="BW305" s="294">
        <v>350</v>
      </c>
      <c r="BX305" s="294">
        <v>350</v>
      </c>
      <c r="BY305" s="294">
        <v>350</v>
      </c>
      <c r="BZ305" s="294">
        <v>350</v>
      </c>
      <c r="CA305" s="294">
        <v>350</v>
      </c>
      <c r="CB305" s="294">
        <v>350</v>
      </c>
      <c r="CC305" s="294">
        <v>350</v>
      </c>
      <c r="CD305" s="294">
        <v>350</v>
      </c>
      <c r="CE305" s="294">
        <v>350</v>
      </c>
      <c r="CF305" s="294">
        <v>350</v>
      </c>
      <c r="CG305" s="294">
        <v>350</v>
      </c>
      <c r="CH305" s="294">
        <v>350</v>
      </c>
      <c r="CI305" s="294">
        <v>350</v>
      </c>
      <c r="CJ305" s="294">
        <v>350</v>
      </c>
      <c r="CK305" s="294">
        <v>350</v>
      </c>
      <c r="CL305" s="294">
        <v>350</v>
      </c>
      <c r="CM305" s="294">
        <v>350</v>
      </c>
      <c r="CN305" s="294">
        <v>350</v>
      </c>
      <c r="CO305" s="294">
        <v>350</v>
      </c>
      <c r="CP305" s="294">
        <v>350</v>
      </c>
      <c r="CQ305" s="294">
        <v>350</v>
      </c>
      <c r="CR305" s="294">
        <v>350</v>
      </c>
      <c r="CS305" s="294">
        <v>350</v>
      </c>
      <c r="CT305" s="294">
        <v>350</v>
      </c>
      <c r="CU305" s="294">
        <v>350</v>
      </c>
      <c r="CV305" s="294">
        <v>350</v>
      </c>
      <c r="CX305" s="242" t="s">
        <v>1723</v>
      </c>
      <c r="CY305" s="242" t="str">
        <f t="shared" si="153"/>
        <v>-</v>
      </c>
      <c r="CZ305" s="453">
        <f t="shared" si="154"/>
        <v>350</v>
      </c>
      <c r="DA305" s="453">
        <f t="shared" si="155"/>
        <v>0</v>
      </c>
      <c r="DB305" s="454">
        <f t="shared" si="156"/>
        <v>0</v>
      </c>
      <c r="DC305" s="453">
        <f t="shared" si="157"/>
        <v>350</v>
      </c>
      <c r="DD305" s="453">
        <f t="shared" si="159"/>
        <v>0</v>
      </c>
      <c r="DE305" s="454">
        <f t="shared" si="160"/>
        <v>0</v>
      </c>
      <c r="DF305" s="455">
        <f t="shared" si="152"/>
        <v>5.857933154483459</v>
      </c>
      <c r="DG305" s="456">
        <f t="shared" si="158"/>
        <v>0</v>
      </c>
      <c r="DH305" s="454">
        <f t="shared" si="161"/>
        <v>0</v>
      </c>
    </row>
    <row r="306" spans="2:113" outlineLevel="1" x14ac:dyDescent="0.3">
      <c r="B306" s="154">
        <v>17</v>
      </c>
      <c r="C306" s="242" t="s">
        <v>186</v>
      </c>
      <c r="D306" s="143" t="s">
        <v>443</v>
      </c>
      <c r="E306" s="506">
        <v>350</v>
      </c>
      <c r="F306" s="506">
        <v>350</v>
      </c>
      <c r="G306" s="506">
        <v>350</v>
      </c>
      <c r="H306" s="506">
        <v>350</v>
      </c>
      <c r="I306" s="506">
        <v>350</v>
      </c>
      <c r="J306" s="506">
        <v>350</v>
      </c>
      <c r="K306" s="506">
        <v>350</v>
      </c>
      <c r="L306" s="506">
        <v>350</v>
      </c>
      <c r="M306" s="506">
        <v>350</v>
      </c>
      <c r="N306" s="506">
        <v>350</v>
      </c>
      <c r="O306" s="506">
        <v>350</v>
      </c>
      <c r="P306" s="506">
        <v>350</v>
      </c>
      <c r="Q306" s="506">
        <v>350</v>
      </c>
      <c r="R306" s="506">
        <v>350</v>
      </c>
      <c r="S306" s="506">
        <v>350</v>
      </c>
      <c r="T306" s="506">
        <v>350</v>
      </c>
      <c r="U306" s="506">
        <v>350</v>
      </c>
      <c r="V306" s="506">
        <v>350</v>
      </c>
      <c r="W306" s="506">
        <v>350</v>
      </c>
      <c r="X306" s="506">
        <v>350</v>
      </c>
      <c r="Y306" s="506">
        <v>350</v>
      </c>
      <c r="Z306" s="506">
        <v>350</v>
      </c>
      <c r="AA306" s="506">
        <v>350</v>
      </c>
      <c r="AB306" s="506">
        <v>350</v>
      </c>
      <c r="AC306" s="506">
        <v>350</v>
      </c>
      <c r="AD306" s="506">
        <v>350</v>
      </c>
      <c r="AE306" s="506">
        <v>350</v>
      </c>
      <c r="AF306" s="506">
        <v>350</v>
      </c>
      <c r="AG306" s="506">
        <v>350</v>
      </c>
      <c r="AH306" s="506">
        <v>350</v>
      </c>
      <c r="AI306" s="506">
        <v>350</v>
      </c>
      <c r="AJ306" s="506">
        <v>350</v>
      </c>
      <c r="AK306" s="506">
        <v>350</v>
      </c>
      <c r="AL306" s="294">
        <v>350</v>
      </c>
      <c r="AM306" s="294">
        <v>350</v>
      </c>
      <c r="AN306" s="294">
        <v>350</v>
      </c>
      <c r="AO306" s="294">
        <v>350</v>
      </c>
      <c r="AP306" s="294">
        <v>350</v>
      </c>
      <c r="AQ306" s="294">
        <v>350</v>
      </c>
      <c r="AR306" s="294">
        <v>350</v>
      </c>
      <c r="AS306" s="294">
        <v>350</v>
      </c>
      <c r="AT306" s="294">
        <v>350</v>
      </c>
      <c r="AU306" s="294">
        <v>350</v>
      </c>
      <c r="AV306" s="294">
        <v>350</v>
      </c>
      <c r="AW306" s="294">
        <v>350</v>
      </c>
      <c r="AX306" s="294">
        <v>350</v>
      </c>
      <c r="AY306" s="294">
        <v>350</v>
      </c>
      <c r="AZ306" s="294">
        <v>350</v>
      </c>
      <c r="BA306" s="294">
        <v>350</v>
      </c>
      <c r="BB306" s="294">
        <v>350</v>
      </c>
      <c r="BC306" s="294">
        <v>350</v>
      </c>
      <c r="BD306" s="294">
        <v>350</v>
      </c>
      <c r="BE306" s="294">
        <v>350</v>
      </c>
      <c r="BF306" s="294">
        <v>350</v>
      </c>
      <c r="BG306" s="294">
        <v>350</v>
      </c>
      <c r="BH306" s="294">
        <v>350</v>
      </c>
      <c r="BI306" s="294">
        <v>350</v>
      </c>
      <c r="BJ306" s="294">
        <v>350</v>
      </c>
      <c r="BK306" s="294">
        <v>350</v>
      </c>
      <c r="BL306" s="294">
        <v>350</v>
      </c>
      <c r="BM306" s="294">
        <v>350</v>
      </c>
      <c r="BN306" s="294">
        <v>350</v>
      </c>
      <c r="BO306" s="294">
        <v>350</v>
      </c>
      <c r="BP306" s="294">
        <v>350</v>
      </c>
      <c r="BQ306" s="294">
        <v>350</v>
      </c>
      <c r="BR306" s="294">
        <v>350</v>
      </c>
      <c r="BS306" s="294">
        <v>350</v>
      </c>
      <c r="BT306" s="294">
        <v>350</v>
      </c>
      <c r="BU306" s="294">
        <v>350</v>
      </c>
      <c r="BV306" s="294">
        <v>350</v>
      </c>
      <c r="BW306" s="294">
        <v>350</v>
      </c>
      <c r="BX306" s="294">
        <v>350</v>
      </c>
      <c r="BY306" s="294">
        <v>350</v>
      </c>
      <c r="BZ306" s="294">
        <v>350</v>
      </c>
      <c r="CA306" s="294">
        <v>350</v>
      </c>
      <c r="CB306" s="294">
        <v>350</v>
      </c>
      <c r="CC306" s="294">
        <v>350</v>
      </c>
      <c r="CD306" s="294">
        <v>350</v>
      </c>
      <c r="CE306" s="294">
        <v>350</v>
      </c>
      <c r="CF306" s="294">
        <v>350</v>
      </c>
      <c r="CG306" s="294">
        <v>350</v>
      </c>
      <c r="CH306" s="294">
        <v>350</v>
      </c>
      <c r="CI306" s="294">
        <v>350</v>
      </c>
      <c r="CJ306" s="294">
        <v>350</v>
      </c>
      <c r="CK306" s="294">
        <v>350</v>
      </c>
      <c r="CL306" s="294">
        <v>350</v>
      </c>
      <c r="CM306" s="294">
        <v>350</v>
      </c>
      <c r="CN306" s="294">
        <v>350</v>
      </c>
      <c r="CO306" s="294">
        <v>350</v>
      </c>
      <c r="CP306" s="294">
        <v>350</v>
      </c>
      <c r="CQ306" s="294">
        <v>350</v>
      </c>
      <c r="CR306" s="294">
        <v>350</v>
      </c>
      <c r="CS306" s="294">
        <v>350</v>
      </c>
      <c r="CT306" s="294">
        <v>350</v>
      </c>
      <c r="CU306" s="294">
        <v>350</v>
      </c>
      <c r="CV306" s="294">
        <v>350</v>
      </c>
      <c r="CX306" s="242" t="s">
        <v>1723</v>
      </c>
      <c r="CY306" s="242" t="str">
        <f t="shared" si="153"/>
        <v>-</v>
      </c>
      <c r="CZ306" s="453">
        <f t="shared" si="154"/>
        <v>350</v>
      </c>
      <c r="DA306" s="453">
        <f t="shared" si="155"/>
        <v>0</v>
      </c>
      <c r="DB306" s="454">
        <f t="shared" si="156"/>
        <v>0</v>
      </c>
      <c r="DC306" s="453">
        <f t="shared" si="157"/>
        <v>350</v>
      </c>
      <c r="DD306" s="453">
        <f t="shared" si="159"/>
        <v>0</v>
      </c>
      <c r="DE306" s="454">
        <f t="shared" si="160"/>
        <v>0</v>
      </c>
      <c r="DF306" s="455">
        <f t="shared" si="152"/>
        <v>5.857933154483459</v>
      </c>
      <c r="DG306" s="456">
        <f t="shared" si="158"/>
        <v>0</v>
      </c>
      <c r="DH306" s="454">
        <f t="shared" si="161"/>
        <v>0</v>
      </c>
    </row>
    <row r="307" spans="2:113" outlineLevel="1" x14ac:dyDescent="0.3">
      <c r="B307" s="154">
        <v>18</v>
      </c>
      <c r="C307" s="242" t="s">
        <v>187</v>
      </c>
      <c r="D307" s="143" t="s">
        <v>443</v>
      </c>
      <c r="E307" s="506">
        <v>350</v>
      </c>
      <c r="F307" s="506">
        <v>350</v>
      </c>
      <c r="G307" s="506">
        <v>350</v>
      </c>
      <c r="H307" s="506">
        <v>350</v>
      </c>
      <c r="I307" s="506">
        <v>350</v>
      </c>
      <c r="J307" s="506">
        <v>350</v>
      </c>
      <c r="K307" s="506">
        <v>350</v>
      </c>
      <c r="L307" s="506">
        <v>350</v>
      </c>
      <c r="M307" s="506">
        <v>350</v>
      </c>
      <c r="N307" s="506">
        <v>350</v>
      </c>
      <c r="O307" s="506">
        <v>350</v>
      </c>
      <c r="P307" s="506">
        <v>350</v>
      </c>
      <c r="Q307" s="506">
        <v>350</v>
      </c>
      <c r="R307" s="506">
        <v>350</v>
      </c>
      <c r="S307" s="506">
        <v>350</v>
      </c>
      <c r="T307" s="506">
        <v>350</v>
      </c>
      <c r="U307" s="506">
        <v>350</v>
      </c>
      <c r="V307" s="506">
        <v>350</v>
      </c>
      <c r="W307" s="506">
        <v>350</v>
      </c>
      <c r="X307" s="506">
        <v>350</v>
      </c>
      <c r="Y307" s="506">
        <v>350</v>
      </c>
      <c r="Z307" s="506">
        <v>350</v>
      </c>
      <c r="AA307" s="506">
        <v>350</v>
      </c>
      <c r="AB307" s="506">
        <v>350</v>
      </c>
      <c r="AC307" s="506">
        <v>350</v>
      </c>
      <c r="AD307" s="506">
        <v>350</v>
      </c>
      <c r="AE307" s="506">
        <v>350</v>
      </c>
      <c r="AF307" s="506">
        <v>350</v>
      </c>
      <c r="AG307" s="506">
        <v>350</v>
      </c>
      <c r="AH307" s="506">
        <v>350</v>
      </c>
      <c r="AI307" s="506">
        <v>350</v>
      </c>
      <c r="AJ307" s="506">
        <v>350</v>
      </c>
      <c r="AK307" s="506">
        <v>350</v>
      </c>
      <c r="AL307" s="294">
        <v>350</v>
      </c>
      <c r="AM307" s="294">
        <v>350</v>
      </c>
      <c r="AN307" s="294">
        <v>350</v>
      </c>
      <c r="AO307" s="294">
        <v>350</v>
      </c>
      <c r="AP307" s="294">
        <v>350</v>
      </c>
      <c r="AQ307" s="294">
        <v>350</v>
      </c>
      <c r="AR307" s="294">
        <v>350</v>
      </c>
      <c r="AS307" s="294">
        <v>350</v>
      </c>
      <c r="AT307" s="294">
        <v>350</v>
      </c>
      <c r="AU307" s="294">
        <v>350</v>
      </c>
      <c r="AV307" s="294">
        <v>350</v>
      </c>
      <c r="AW307" s="294">
        <v>350</v>
      </c>
      <c r="AX307" s="294">
        <v>350</v>
      </c>
      <c r="AY307" s="294">
        <v>350</v>
      </c>
      <c r="AZ307" s="294">
        <v>350</v>
      </c>
      <c r="BA307" s="294">
        <v>350</v>
      </c>
      <c r="BB307" s="294">
        <v>350</v>
      </c>
      <c r="BC307" s="294">
        <v>350</v>
      </c>
      <c r="BD307" s="294">
        <v>350</v>
      </c>
      <c r="BE307" s="294">
        <v>350</v>
      </c>
      <c r="BF307" s="294">
        <v>350</v>
      </c>
      <c r="BG307" s="294">
        <v>350</v>
      </c>
      <c r="BH307" s="294">
        <v>350</v>
      </c>
      <c r="BI307" s="294">
        <v>350</v>
      </c>
      <c r="BJ307" s="294">
        <v>350</v>
      </c>
      <c r="BK307" s="294">
        <v>350</v>
      </c>
      <c r="BL307" s="294">
        <v>350</v>
      </c>
      <c r="BM307" s="294">
        <v>350</v>
      </c>
      <c r="BN307" s="294">
        <v>350</v>
      </c>
      <c r="BO307" s="294">
        <v>350</v>
      </c>
      <c r="BP307" s="294">
        <v>350</v>
      </c>
      <c r="BQ307" s="294">
        <v>350</v>
      </c>
      <c r="BR307" s="294">
        <v>350</v>
      </c>
      <c r="BS307" s="294">
        <v>350</v>
      </c>
      <c r="BT307" s="294">
        <v>350</v>
      </c>
      <c r="BU307" s="294">
        <v>350</v>
      </c>
      <c r="BV307" s="294">
        <v>350</v>
      </c>
      <c r="BW307" s="294">
        <v>350</v>
      </c>
      <c r="BX307" s="294">
        <v>350</v>
      </c>
      <c r="BY307" s="294">
        <v>350</v>
      </c>
      <c r="BZ307" s="294">
        <v>350</v>
      </c>
      <c r="CA307" s="294">
        <v>350</v>
      </c>
      <c r="CB307" s="294">
        <v>350</v>
      </c>
      <c r="CC307" s="294">
        <v>350</v>
      </c>
      <c r="CD307" s="294">
        <v>350</v>
      </c>
      <c r="CE307" s="294">
        <v>350</v>
      </c>
      <c r="CF307" s="294">
        <v>350</v>
      </c>
      <c r="CG307" s="294">
        <v>350</v>
      </c>
      <c r="CH307" s="294">
        <v>350</v>
      </c>
      <c r="CI307" s="294">
        <v>350</v>
      </c>
      <c r="CJ307" s="294">
        <v>350</v>
      </c>
      <c r="CK307" s="294">
        <v>350</v>
      </c>
      <c r="CL307" s="294">
        <v>350</v>
      </c>
      <c r="CM307" s="294">
        <v>350</v>
      </c>
      <c r="CN307" s="294">
        <v>350</v>
      </c>
      <c r="CO307" s="294">
        <v>350</v>
      </c>
      <c r="CP307" s="294">
        <v>350</v>
      </c>
      <c r="CQ307" s="294">
        <v>350</v>
      </c>
      <c r="CR307" s="294">
        <v>350</v>
      </c>
      <c r="CS307" s="294">
        <v>350</v>
      </c>
      <c r="CT307" s="294">
        <v>350</v>
      </c>
      <c r="CU307" s="294">
        <v>350</v>
      </c>
      <c r="CV307" s="294">
        <v>350</v>
      </c>
      <c r="CX307" s="242" t="s">
        <v>1723</v>
      </c>
      <c r="CY307" s="242" t="str">
        <f t="shared" si="153"/>
        <v>-</v>
      </c>
      <c r="CZ307" s="453">
        <f t="shared" si="154"/>
        <v>350</v>
      </c>
      <c r="DA307" s="453">
        <f t="shared" si="155"/>
        <v>0</v>
      </c>
      <c r="DB307" s="454">
        <f t="shared" si="156"/>
        <v>0</v>
      </c>
      <c r="DC307" s="453">
        <f t="shared" si="157"/>
        <v>350</v>
      </c>
      <c r="DD307" s="453">
        <f t="shared" si="159"/>
        <v>0</v>
      </c>
      <c r="DE307" s="454">
        <f t="shared" si="160"/>
        <v>0</v>
      </c>
      <c r="DF307" s="455">
        <f t="shared" si="152"/>
        <v>5.857933154483459</v>
      </c>
      <c r="DG307" s="456">
        <f t="shared" si="158"/>
        <v>0</v>
      </c>
      <c r="DH307" s="454">
        <f t="shared" si="161"/>
        <v>0</v>
      </c>
    </row>
    <row r="308" spans="2:113" outlineLevel="1" x14ac:dyDescent="0.3">
      <c r="B308" s="154">
        <v>19</v>
      </c>
      <c r="C308" s="242" t="s">
        <v>188</v>
      </c>
      <c r="D308" s="143" t="s">
        <v>443</v>
      </c>
      <c r="E308" s="506">
        <v>350</v>
      </c>
      <c r="F308" s="506">
        <v>350</v>
      </c>
      <c r="G308" s="506">
        <v>350</v>
      </c>
      <c r="H308" s="506">
        <v>350</v>
      </c>
      <c r="I308" s="506">
        <v>350</v>
      </c>
      <c r="J308" s="506">
        <v>350</v>
      </c>
      <c r="K308" s="506">
        <v>350</v>
      </c>
      <c r="L308" s="506">
        <v>350</v>
      </c>
      <c r="M308" s="506">
        <v>350</v>
      </c>
      <c r="N308" s="506">
        <v>350</v>
      </c>
      <c r="O308" s="506">
        <v>350</v>
      </c>
      <c r="P308" s="506">
        <v>350</v>
      </c>
      <c r="Q308" s="506">
        <v>350</v>
      </c>
      <c r="R308" s="506">
        <v>350</v>
      </c>
      <c r="S308" s="506">
        <v>350</v>
      </c>
      <c r="T308" s="506">
        <v>350</v>
      </c>
      <c r="U308" s="506">
        <v>350</v>
      </c>
      <c r="V308" s="506">
        <v>350</v>
      </c>
      <c r="W308" s="506">
        <v>350</v>
      </c>
      <c r="X308" s="506">
        <v>350</v>
      </c>
      <c r="Y308" s="506">
        <v>350</v>
      </c>
      <c r="Z308" s="506">
        <v>350</v>
      </c>
      <c r="AA308" s="506">
        <v>350</v>
      </c>
      <c r="AB308" s="506">
        <v>350</v>
      </c>
      <c r="AC308" s="506">
        <v>350</v>
      </c>
      <c r="AD308" s="506">
        <v>350</v>
      </c>
      <c r="AE308" s="506">
        <v>350</v>
      </c>
      <c r="AF308" s="506">
        <v>350</v>
      </c>
      <c r="AG308" s="506">
        <v>350</v>
      </c>
      <c r="AH308" s="506">
        <v>350</v>
      </c>
      <c r="AI308" s="506">
        <v>350</v>
      </c>
      <c r="AJ308" s="506">
        <v>350</v>
      </c>
      <c r="AK308" s="506">
        <v>350</v>
      </c>
      <c r="AL308" s="294">
        <v>350</v>
      </c>
      <c r="AM308" s="294">
        <v>350</v>
      </c>
      <c r="AN308" s="294">
        <v>350</v>
      </c>
      <c r="AO308" s="294">
        <v>350</v>
      </c>
      <c r="AP308" s="294">
        <v>350</v>
      </c>
      <c r="AQ308" s="294">
        <v>350</v>
      </c>
      <c r="AR308" s="294">
        <v>350</v>
      </c>
      <c r="AS308" s="294">
        <v>350</v>
      </c>
      <c r="AT308" s="294">
        <v>350</v>
      </c>
      <c r="AU308" s="294">
        <v>350</v>
      </c>
      <c r="AV308" s="294">
        <v>350</v>
      </c>
      <c r="AW308" s="294">
        <v>350</v>
      </c>
      <c r="AX308" s="294">
        <v>350</v>
      </c>
      <c r="AY308" s="294">
        <v>350</v>
      </c>
      <c r="AZ308" s="294">
        <v>350</v>
      </c>
      <c r="BA308" s="294">
        <v>350</v>
      </c>
      <c r="BB308" s="294">
        <v>350</v>
      </c>
      <c r="BC308" s="294">
        <v>350</v>
      </c>
      <c r="BD308" s="294">
        <v>350</v>
      </c>
      <c r="BE308" s="294">
        <v>350</v>
      </c>
      <c r="BF308" s="294">
        <v>350</v>
      </c>
      <c r="BG308" s="294">
        <v>350</v>
      </c>
      <c r="BH308" s="294">
        <v>350</v>
      </c>
      <c r="BI308" s="294">
        <v>350</v>
      </c>
      <c r="BJ308" s="294">
        <v>350</v>
      </c>
      <c r="BK308" s="294">
        <v>350</v>
      </c>
      <c r="BL308" s="294">
        <v>350</v>
      </c>
      <c r="BM308" s="294">
        <v>350</v>
      </c>
      <c r="BN308" s="294">
        <v>350</v>
      </c>
      <c r="BO308" s="294">
        <v>350</v>
      </c>
      <c r="BP308" s="294">
        <v>350</v>
      </c>
      <c r="BQ308" s="294">
        <v>350</v>
      </c>
      <c r="BR308" s="294">
        <v>350</v>
      </c>
      <c r="BS308" s="294">
        <v>350</v>
      </c>
      <c r="BT308" s="294">
        <v>350</v>
      </c>
      <c r="BU308" s="294">
        <v>350</v>
      </c>
      <c r="BV308" s="294">
        <v>350</v>
      </c>
      <c r="BW308" s="294">
        <v>350</v>
      </c>
      <c r="BX308" s="294">
        <v>350</v>
      </c>
      <c r="BY308" s="294">
        <v>350</v>
      </c>
      <c r="BZ308" s="294">
        <v>350</v>
      </c>
      <c r="CA308" s="294">
        <v>350</v>
      </c>
      <c r="CB308" s="294">
        <v>350</v>
      </c>
      <c r="CC308" s="294">
        <v>350</v>
      </c>
      <c r="CD308" s="294">
        <v>350</v>
      </c>
      <c r="CE308" s="294">
        <v>350</v>
      </c>
      <c r="CF308" s="294">
        <v>350</v>
      </c>
      <c r="CG308" s="294">
        <v>350</v>
      </c>
      <c r="CH308" s="294">
        <v>350</v>
      </c>
      <c r="CI308" s="294">
        <v>350</v>
      </c>
      <c r="CJ308" s="294">
        <v>350</v>
      </c>
      <c r="CK308" s="294">
        <v>350</v>
      </c>
      <c r="CL308" s="294">
        <v>350</v>
      </c>
      <c r="CM308" s="294">
        <v>350</v>
      </c>
      <c r="CN308" s="294">
        <v>350</v>
      </c>
      <c r="CO308" s="294">
        <v>350</v>
      </c>
      <c r="CP308" s="294">
        <v>350</v>
      </c>
      <c r="CQ308" s="294">
        <v>350</v>
      </c>
      <c r="CR308" s="294">
        <v>350</v>
      </c>
      <c r="CS308" s="294">
        <v>350</v>
      </c>
      <c r="CT308" s="294">
        <v>350</v>
      </c>
      <c r="CU308" s="294">
        <v>350</v>
      </c>
      <c r="CV308" s="294">
        <v>350</v>
      </c>
      <c r="CX308" s="242" t="s">
        <v>1723</v>
      </c>
      <c r="CY308" s="242" t="str">
        <f t="shared" si="153"/>
        <v>-</v>
      </c>
      <c r="CZ308" s="453">
        <f t="shared" si="154"/>
        <v>350</v>
      </c>
      <c r="DA308" s="453">
        <f t="shared" si="155"/>
        <v>0</v>
      </c>
      <c r="DB308" s="454">
        <f t="shared" si="156"/>
        <v>0</v>
      </c>
      <c r="DC308" s="453">
        <f t="shared" si="157"/>
        <v>350</v>
      </c>
      <c r="DD308" s="453">
        <f t="shared" si="159"/>
        <v>0</v>
      </c>
      <c r="DE308" s="454">
        <f t="shared" si="160"/>
        <v>0</v>
      </c>
      <c r="DF308" s="455">
        <f t="shared" si="152"/>
        <v>5.857933154483459</v>
      </c>
      <c r="DG308" s="456">
        <f t="shared" si="158"/>
        <v>0</v>
      </c>
      <c r="DH308" s="454">
        <f t="shared" si="161"/>
        <v>0</v>
      </c>
    </row>
    <row r="309" spans="2:113" outlineLevel="1" x14ac:dyDescent="0.3">
      <c r="B309" s="154">
        <v>20</v>
      </c>
      <c r="C309" s="242" t="s">
        <v>189</v>
      </c>
      <c r="D309" s="143" t="s">
        <v>443</v>
      </c>
      <c r="E309" s="506">
        <v>350</v>
      </c>
      <c r="F309" s="506">
        <v>350</v>
      </c>
      <c r="G309" s="506">
        <v>350</v>
      </c>
      <c r="H309" s="506">
        <v>350</v>
      </c>
      <c r="I309" s="506">
        <v>350</v>
      </c>
      <c r="J309" s="506">
        <v>350</v>
      </c>
      <c r="K309" s="506">
        <v>350</v>
      </c>
      <c r="L309" s="506">
        <v>350</v>
      </c>
      <c r="M309" s="506">
        <v>350</v>
      </c>
      <c r="N309" s="506">
        <v>350</v>
      </c>
      <c r="O309" s="506">
        <v>350</v>
      </c>
      <c r="P309" s="506">
        <v>350</v>
      </c>
      <c r="Q309" s="506">
        <v>350</v>
      </c>
      <c r="R309" s="506">
        <v>350</v>
      </c>
      <c r="S309" s="506">
        <v>350</v>
      </c>
      <c r="T309" s="506">
        <v>350</v>
      </c>
      <c r="U309" s="506">
        <v>350</v>
      </c>
      <c r="V309" s="506">
        <v>350</v>
      </c>
      <c r="W309" s="506">
        <v>350</v>
      </c>
      <c r="X309" s="506">
        <v>350</v>
      </c>
      <c r="Y309" s="506">
        <v>350</v>
      </c>
      <c r="Z309" s="506">
        <v>350</v>
      </c>
      <c r="AA309" s="506">
        <v>350</v>
      </c>
      <c r="AB309" s="506">
        <v>350</v>
      </c>
      <c r="AC309" s="506">
        <v>350</v>
      </c>
      <c r="AD309" s="506">
        <v>350</v>
      </c>
      <c r="AE309" s="506">
        <v>350</v>
      </c>
      <c r="AF309" s="506">
        <v>350</v>
      </c>
      <c r="AG309" s="506">
        <v>350</v>
      </c>
      <c r="AH309" s="506">
        <v>350</v>
      </c>
      <c r="AI309" s="506">
        <v>350</v>
      </c>
      <c r="AJ309" s="506">
        <v>350</v>
      </c>
      <c r="AK309" s="506">
        <v>350</v>
      </c>
      <c r="AL309" s="294">
        <v>350</v>
      </c>
      <c r="AM309" s="294">
        <v>350</v>
      </c>
      <c r="AN309" s="294">
        <v>350</v>
      </c>
      <c r="AO309" s="294">
        <v>350</v>
      </c>
      <c r="AP309" s="294">
        <v>350</v>
      </c>
      <c r="AQ309" s="294">
        <v>350</v>
      </c>
      <c r="AR309" s="294">
        <v>350</v>
      </c>
      <c r="AS309" s="294">
        <v>350</v>
      </c>
      <c r="AT309" s="294">
        <v>350</v>
      </c>
      <c r="AU309" s="294">
        <v>350</v>
      </c>
      <c r="AV309" s="294">
        <v>350</v>
      </c>
      <c r="AW309" s="294">
        <v>350</v>
      </c>
      <c r="AX309" s="294">
        <v>350</v>
      </c>
      <c r="AY309" s="294">
        <v>350</v>
      </c>
      <c r="AZ309" s="294">
        <v>350</v>
      </c>
      <c r="BA309" s="294">
        <v>350</v>
      </c>
      <c r="BB309" s="294">
        <v>350</v>
      </c>
      <c r="BC309" s="294">
        <v>350</v>
      </c>
      <c r="BD309" s="294">
        <v>350</v>
      </c>
      <c r="BE309" s="294">
        <v>350</v>
      </c>
      <c r="BF309" s="294">
        <v>350</v>
      </c>
      <c r="BG309" s="294">
        <v>350</v>
      </c>
      <c r="BH309" s="294">
        <v>350</v>
      </c>
      <c r="BI309" s="294">
        <v>350</v>
      </c>
      <c r="BJ309" s="294">
        <v>350</v>
      </c>
      <c r="BK309" s="294">
        <v>350</v>
      </c>
      <c r="BL309" s="294">
        <v>350</v>
      </c>
      <c r="BM309" s="294">
        <v>350</v>
      </c>
      <c r="BN309" s="294">
        <v>350</v>
      </c>
      <c r="BO309" s="294">
        <v>350</v>
      </c>
      <c r="BP309" s="294">
        <v>350</v>
      </c>
      <c r="BQ309" s="294">
        <v>350</v>
      </c>
      <c r="BR309" s="294">
        <v>350</v>
      </c>
      <c r="BS309" s="294">
        <v>350</v>
      </c>
      <c r="BT309" s="294">
        <v>350</v>
      </c>
      <c r="BU309" s="294">
        <v>350</v>
      </c>
      <c r="BV309" s="294">
        <v>350</v>
      </c>
      <c r="BW309" s="294">
        <v>350</v>
      </c>
      <c r="BX309" s="294">
        <v>350</v>
      </c>
      <c r="BY309" s="294">
        <v>350</v>
      </c>
      <c r="BZ309" s="294">
        <v>350</v>
      </c>
      <c r="CA309" s="294">
        <v>350</v>
      </c>
      <c r="CB309" s="294">
        <v>350</v>
      </c>
      <c r="CC309" s="294">
        <v>350</v>
      </c>
      <c r="CD309" s="294">
        <v>350</v>
      </c>
      <c r="CE309" s="294">
        <v>350</v>
      </c>
      <c r="CF309" s="294">
        <v>350</v>
      </c>
      <c r="CG309" s="294">
        <v>350</v>
      </c>
      <c r="CH309" s="294">
        <v>350</v>
      </c>
      <c r="CI309" s="294">
        <v>350</v>
      </c>
      <c r="CJ309" s="294">
        <v>350</v>
      </c>
      <c r="CK309" s="294">
        <v>350</v>
      </c>
      <c r="CL309" s="294">
        <v>350</v>
      </c>
      <c r="CM309" s="294">
        <v>350</v>
      </c>
      <c r="CN309" s="294">
        <v>350</v>
      </c>
      <c r="CO309" s="294">
        <v>350</v>
      </c>
      <c r="CP309" s="294">
        <v>350</v>
      </c>
      <c r="CQ309" s="294">
        <v>350</v>
      </c>
      <c r="CR309" s="294">
        <v>350</v>
      </c>
      <c r="CS309" s="294">
        <v>350</v>
      </c>
      <c r="CT309" s="294">
        <v>350</v>
      </c>
      <c r="CU309" s="294">
        <v>350</v>
      </c>
      <c r="CV309" s="294">
        <v>350</v>
      </c>
      <c r="CX309" s="242" t="s">
        <v>1723</v>
      </c>
      <c r="CY309" s="242" t="str">
        <f t="shared" si="153"/>
        <v>-</v>
      </c>
      <c r="CZ309" s="453">
        <f t="shared" si="154"/>
        <v>350</v>
      </c>
      <c r="DA309" s="453">
        <f t="shared" si="155"/>
        <v>0</v>
      </c>
      <c r="DB309" s="454">
        <f t="shared" si="156"/>
        <v>0</v>
      </c>
      <c r="DC309" s="453">
        <f t="shared" si="157"/>
        <v>350</v>
      </c>
      <c r="DD309" s="453">
        <f t="shared" si="159"/>
        <v>0</v>
      </c>
      <c r="DE309" s="454">
        <f t="shared" si="160"/>
        <v>0</v>
      </c>
      <c r="DF309" s="455">
        <f t="shared" si="152"/>
        <v>5.857933154483459</v>
      </c>
      <c r="DG309" s="456">
        <f t="shared" si="158"/>
        <v>0</v>
      </c>
      <c r="DH309" s="454">
        <f t="shared" si="161"/>
        <v>0</v>
      </c>
    </row>
    <row r="310" spans="2:113" outlineLevel="1" x14ac:dyDescent="0.3">
      <c r="B310" s="154">
        <v>21</v>
      </c>
      <c r="C310" s="242" t="s">
        <v>362</v>
      </c>
      <c r="D310" s="143" t="s">
        <v>443</v>
      </c>
      <c r="E310" s="506">
        <v>350</v>
      </c>
      <c r="F310" s="506">
        <v>350</v>
      </c>
      <c r="G310" s="506">
        <v>350</v>
      </c>
      <c r="H310" s="506">
        <v>350</v>
      </c>
      <c r="I310" s="506">
        <v>350</v>
      </c>
      <c r="J310" s="506">
        <v>350</v>
      </c>
      <c r="K310" s="506">
        <v>350</v>
      </c>
      <c r="L310" s="506">
        <v>350</v>
      </c>
      <c r="M310" s="506">
        <v>350</v>
      </c>
      <c r="N310" s="506">
        <v>350</v>
      </c>
      <c r="O310" s="506">
        <v>350</v>
      </c>
      <c r="P310" s="506">
        <v>350</v>
      </c>
      <c r="Q310" s="506">
        <v>350</v>
      </c>
      <c r="R310" s="506">
        <v>350</v>
      </c>
      <c r="S310" s="506">
        <v>350</v>
      </c>
      <c r="T310" s="506">
        <v>350</v>
      </c>
      <c r="U310" s="506">
        <v>350</v>
      </c>
      <c r="V310" s="506">
        <v>350</v>
      </c>
      <c r="W310" s="506">
        <v>350</v>
      </c>
      <c r="X310" s="506">
        <v>350</v>
      </c>
      <c r="Y310" s="506">
        <v>350</v>
      </c>
      <c r="Z310" s="506">
        <v>350</v>
      </c>
      <c r="AA310" s="506">
        <v>350</v>
      </c>
      <c r="AB310" s="506">
        <v>350</v>
      </c>
      <c r="AC310" s="506">
        <v>350</v>
      </c>
      <c r="AD310" s="506">
        <v>350</v>
      </c>
      <c r="AE310" s="506">
        <v>350</v>
      </c>
      <c r="AF310" s="506">
        <v>350</v>
      </c>
      <c r="AG310" s="506">
        <v>350</v>
      </c>
      <c r="AH310" s="506">
        <v>350</v>
      </c>
      <c r="AI310" s="506">
        <v>350</v>
      </c>
      <c r="AJ310" s="506">
        <v>350</v>
      </c>
      <c r="AK310" s="506">
        <v>350</v>
      </c>
      <c r="AL310" s="294">
        <v>350</v>
      </c>
      <c r="AM310" s="294">
        <v>350</v>
      </c>
      <c r="AN310" s="294">
        <v>350</v>
      </c>
      <c r="AO310" s="294">
        <v>350</v>
      </c>
      <c r="AP310" s="294">
        <v>350</v>
      </c>
      <c r="AQ310" s="294">
        <v>350</v>
      </c>
      <c r="AR310" s="294">
        <v>350</v>
      </c>
      <c r="AS310" s="294">
        <v>350</v>
      </c>
      <c r="AT310" s="294">
        <v>350</v>
      </c>
      <c r="AU310" s="294">
        <v>350</v>
      </c>
      <c r="AV310" s="294">
        <v>350</v>
      </c>
      <c r="AW310" s="294">
        <v>350</v>
      </c>
      <c r="AX310" s="294">
        <v>350</v>
      </c>
      <c r="AY310" s="294">
        <v>350</v>
      </c>
      <c r="AZ310" s="294">
        <v>350</v>
      </c>
      <c r="BA310" s="294">
        <v>350</v>
      </c>
      <c r="BB310" s="294">
        <v>350</v>
      </c>
      <c r="BC310" s="294">
        <v>350</v>
      </c>
      <c r="BD310" s="294">
        <v>350</v>
      </c>
      <c r="BE310" s="294">
        <v>350</v>
      </c>
      <c r="BF310" s="294">
        <v>350</v>
      </c>
      <c r="BG310" s="294">
        <v>350</v>
      </c>
      <c r="BH310" s="294">
        <v>350</v>
      </c>
      <c r="BI310" s="294">
        <v>350</v>
      </c>
      <c r="BJ310" s="294">
        <v>350</v>
      </c>
      <c r="BK310" s="294">
        <v>350</v>
      </c>
      <c r="BL310" s="294">
        <v>350</v>
      </c>
      <c r="BM310" s="294">
        <v>350</v>
      </c>
      <c r="BN310" s="294">
        <v>350</v>
      </c>
      <c r="BO310" s="294">
        <v>350</v>
      </c>
      <c r="BP310" s="294">
        <v>350</v>
      </c>
      <c r="BQ310" s="294">
        <v>350</v>
      </c>
      <c r="BR310" s="294">
        <v>350</v>
      </c>
      <c r="BS310" s="294">
        <v>350</v>
      </c>
      <c r="BT310" s="294">
        <v>350</v>
      </c>
      <c r="BU310" s="294">
        <v>350</v>
      </c>
      <c r="BV310" s="294">
        <v>350</v>
      </c>
      <c r="BW310" s="294">
        <v>350</v>
      </c>
      <c r="BX310" s="294">
        <v>350</v>
      </c>
      <c r="BY310" s="294">
        <v>350</v>
      </c>
      <c r="BZ310" s="294">
        <v>350</v>
      </c>
      <c r="CA310" s="294">
        <v>350</v>
      </c>
      <c r="CB310" s="294">
        <v>350</v>
      </c>
      <c r="CC310" s="294">
        <v>350</v>
      </c>
      <c r="CD310" s="294">
        <v>350</v>
      </c>
      <c r="CE310" s="294">
        <v>350</v>
      </c>
      <c r="CF310" s="294">
        <v>350</v>
      </c>
      <c r="CG310" s="294">
        <v>350</v>
      </c>
      <c r="CH310" s="294">
        <v>350</v>
      </c>
      <c r="CI310" s="294">
        <v>350</v>
      </c>
      <c r="CJ310" s="294">
        <v>350</v>
      </c>
      <c r="CK310" s="294">
        <v>350</v>
      </c>
      <c r="CL310" s="294">
        <v>350</v>
      </c>
      <c r="CM310" s="294">
        <v>350</v>
      </c>
      <c r="CN310" s="294">
        <v>350</v>
      </c>
      <c r="CO310" s="294">
        <v>350</v>
      </c>
      <c r="CP310" s="294">
        <v>350</v>
      </c>
      <c r="CQ310" s="294">
        <v>350</v>
      </c>
      <c r="CR310" s="294">
        <v>350</v>
      </c>
      <c r="CS310" s="294">
        <v>350</v>
      </c>
      <c r="CT310" s="294">
        <v>350</v>
      </c>
      <c r="CU310" s="294">
        <v>350</v>
      </c>
      <c r="CV310" s="294">
        <v>350</v>
      </c>
      <c r="CX310" s="242" t="s">
        <v>1723</v>
      </c>
      <c r="CY310" s="242" t="str">
        <f t="shared" si="153"/>
        <v>-</v>
      </c>
      <c r="CZ310" s="453">
        <f t="shared" si="154"/>
        <v>350</v>
      </c>
      <c r="DA310" s="453">
        <f t="shared" si="155"/>
        <v>0</v>
      </c>
      <c r="DB310" s="454">
        <f t="shared" si="156"/>
        <v>0</v>
      </c>
      <c r="DC310" s="453">
        <f t="shared" si="157"/>
        <v>350</v>
      </c>
      <c r="DD310" s="453">
        <f t="shared" si="159"/>
        <v>0</v>
      </c>
      <c r="DE310" s="454">
        <f t="shared" si="160"/>
        <v>0</v>
      </c>
      <c r="DF310" s="455">
        <f t="shared" si="152"/>
        <v>5.857933154483459</v>
      </c>
      <c r="DG310" s="456">
        <f t="shared" si="158"/>
        <v>0</v>
      </c>
      <c r="DH310" s="454">
        <f t="shared" si="161"/>
        <v>0</v>
      </c>
    </row>
    <row r="311" spans="2:113" outlineLevel="1" x14ac:dyDescent="0.3">
      <c r="B311" s="154">
        <v>22</v>
      </c>
      <c r="C311" s="242" t="s">
        <v>191</v>
      </c>
      <c r="D311" s="143" t="s">
        <v>443</v>
      </c>
      <c r="E311" s="506">
        <v>350</v>
      </c>
      <c r="F311" s="506">
        <v>350</v>
      </c>
      <c r="G311" s="506">
        <v>350</v>
      </c>
      <c r="H311" s="506">
        <v>350</v>
      </c>
      <c r="I311" s="506">
        <v>350</v>
      </c>
      <c r="J311" s="506">
        <v>350</v>
      </c>
      <c r="K311" s="506">
        <v>350</v>
      </c>
      <c r="L311" s="506">
        <v>350</v>
      </c>
      <c r="M311" s="506">
        <v>350</v>
      </c>
      <c r="N311" s="506">
        <v>350</v>
      </c>
      <c r="O311" s="506">
        <v>350</v>
      </c>
      <c r="P311" s="506">
        <v>350</v>
      </c>
      <c r="Q311" s="506">
        <v>350</v>
      </c>
      <c r="R311" s="506">
        <v>350</v>
      </c>
      <c r="S311" s="506">
        <v>350</v>
      </c>
      <c r="T311" s="506">
        <v>350</v>
      </c>
      <c r="U311" s="506">
        <v>350</v>
      </c>
      <c r="V311" s="506">
        <v>350</v>
      </c>
      <c r="W311" s="506">
        <v>350</v>
      </c>
      <c r="X311" s="506">
        <v>350</v>
      </c>
      <c r="Y311" s="506">
        <v>350</v>
      </c>
      <c r="Z311" s="506">
        <v>350</v>
      </c>
      <c r="AA311" s="506">
        <v>350</v>
      </c>
      <c r="AB311" s="506">
        <v>350</v>
      </c>
      <c r="AC311" s="506">
        <v>350</v>
      </c>
      <c r="AD311" s="506">
        <v>350</v>
      </c>
      <c r="AE311" s="506">
        <v>350</v>
      </c>
      <c r="AF311" s="506">
        <v>350</v>
      </c>
      <c r="AG311" s="506">
        <v>350</v>
      </c>
      <c r="AH311" s="506">
        <v>350</v>
      </c>
      <c r="AI311" s="506">
        <v>350</v>
      </c>
      <c r="AJ311" s="506">
        <v>350</v>
      </c>
      <c r="AK311" s="506">
        <v>350</v>
      </c>
      <c r="AL311" s="294">
        <v>350</v>
      </c>
      <c r="AM311" s="294">
        <v>350</v>
      </c>
      <c r="AN311" s="294">
        <v>350</v>
      </c>
      <c r="AO311" s="294">
        <v>350</v>
      </c>
      <c r="AP311" s="294">
        <v>350</v>
      </c>
      <c r="AQ311" s="294">
        <v>350</v>
      </c>
      <c r="AR311" s="294">
        <v>350</v>
      </c>
      <c r="AS311" s="294">
        <v>350</v>
      </c>
      <c r="AT311" s="294">
        <v>350</v>
      </c>
      <c r="AU311" s="294">
        <v>350</v>
      </c>
      <c r="AV311" s="294">
        <v>350</v>
      </c>
      <c r="AW311" s="294">
        <v>350</v>
      </c>
      <c r="AX311" s="294">
        <v>350</v>
      </c>
      <c r="AY311" s="294">
        <v>350</v>
      </c>
      <c r="AZ311" s="294">
        <v>350</v>
      </c>
      <c r="BA311" s="294">
        <v>350</v>
      </c>
      <c r="BB311" s="294">
        <v>350</v>
      </c>
      <c r="BC311" s="294">
        <v>350</v>
      </c>
      <c r="BD311" s="294">
        <v>350</v>
      </c>
      <c r="BE311" s="294">
        <v>350</v>
      </c>
      <c r="BF311" s="294">
        <v>350</v>
      </c>
      <c r="BG311" s="294">
        <v>350</v>
      </c>
      <c r="BH311" s="294">
        <v>350</v>
      </c>
      <c r="BI311" s="294">
        <v>350</v>
      </c>
      <c r="BJ311" s="294">
        <v>350</v>
      </c>
      <c r="BK311" s="294">
        <v>350</v>
      </c>
      <c r="BL311" s="294">
        <v>350</v>
      </c>
      <c r="BM311" s="294">
        <v>350</v>
      </c>
      <c r="BN311" s="294">
        <v>350</v>
      </c>
      <c r="BO311" s="294">
        <v>350</v>
      </c>
      <c r="BP311" s="294">
        <v>350</v>
      </c>
      <c r="BQ311" s="294">
        <v>350</v>
      </c>
      <c r="BR311" s="294">
        <v>350</v>
      </c>
      <c r="BS311" s="294">
        <v>350</v>
      </c>
      <c r="BT311" s="294">
        <v>350</v>
      </c>
      <c r="BU311" s="294">
        <v>350</v>
      </c>
      <c r="BV311" s="294">
        <v>350</v>
      </c>
      <c r="BW311" s="294">
        <v>350</v>
      </c>
      <c r="BX311" s="294">
        <v>350</v>
      </c>
      <c r="BY311" s="294">
        <v>350</v>
      </c>
      <c r="BZ311" s="294">
        <v>350</v>
      </c>
      <c r="CA311" s="294">
        <v>350</v>
      </c>
      <c r="CB311" s="294">
        <v>350</v>
      </c>
      <c r="CC311" s="294">
        <v>350</v>
      </c>
      <c r="CD311" s="294">
        <v>350</v>
      </c>
      <c r="CE311" s="294">
        <v>350</v>
      </c>
      <c r="CF311" s="294">
        <v>350</v>
      </c>
      <c r="CG311" s="294">
        <v>350</v>
      </c>
      <c r="CH311" s="294">
        <v>350</v>
      </c>
      <c r="CI311" s="294">
        <v>350</v>
      </c>
      <c r="CJ311" s="294">
        <v>350</v>
      </c>
      <c r="CK311" s="294">
        <v>350</v>
      </c>
      <c r="CL311" s="294">
        <v>350</v>
      </c>
      <c r="CM311" s="294">
        <v>350</v>
      </c>
      <c r="CN311" s="294">
        <v>350</v>
      </c>
      <c r="CO311" s="294">
        <v>350</v>
      </c>
      <c r="CP311" s="294">
        <v>350</v>
      </c>
      <c r="CQ311" s="294">
        <v>350</v>
      </c>
      <c r="CR311" s="294">
        <v>350</v>
      </c>
      <c r="CS311" s="294">
        <v>350</v>
      </c>
      <c r="CT311" s="294">
        <v>350</v>
      </c>
      <c r="CU311" s="294">
        <v>350</v>
      </c>
      <c r="CV311" s="294">
        <v>350</v>
      </c>
      <c r="CX311" s="242" t="s">
        <v>1723</v>
      </c>
      <c r="CY311" s="242" t="str">
        <f t="shared" si="153"/>
        <v>-</v>
      </c>
      <c r="CZ311" s="453">
        <f t="shared" si="154"/>
        <v>350</v>
      </c>
      <c r="DA311" s="453">
        <f t="shared" si="155"/>
        <v>0</v>
      </c>
      <c r="DB311" s="454">
        <f t="shared" si="156"/>
        <v>0</v>
      </c>
      <c r="DC311" s="453">
        <f t="shared" si="157"/>
        <v>350</v>
      </c>
      <c r="DD311" s="453">
        <f t="shared" si="159"/>
        <v>0</v>
      </c>
      <c r="DE311" s="454">
        <f t="shared" si="160"/>
        <v>0</v>
      </c>
      <c r="DF311" s="455">
        <f t="shared" si="152"/>
        <v>5.857933154483459</v>
      </c>
      <c r="DG311" s="456">
        <f t="shared" si="158"/>
        <v>0</v>
      </c>
      <c r="DH311" s="454">
        <f t="shared" si="161"/>
        <v>0</v>
      </c>
    </row>
    <row r="312" spans="2:113" outlineLevel="1" x14ac:dyDescent="0.3">
      <c r="B312" s="154">
        <v>23</v>
      </c>
      <c r="C312" s="242" t="s">
        <v>192</v>
      </c>
      <c r="D312" s="143" t="s">
        <v>443</v>
      </c>
      <c r="E312" s="506">
        <v>350</v>
      </c>
      <c r="F312" s="506">
        <v>350</v>
      </c>
      <c r="G312" s="506">
        <v>350</v>
      </c>
      <c r="H312" s="506">
        <v>350</v>
      </c>
      <c r="I312" s="506">
        <v>350</v>
      </c>
      <c r="J312" s="506">
        <v>350</v>
      </c>
      <c r="K312" s="506">
        <v>350</v>
      </c>
      <c r="L312" s="506">
        <v>350</v>
      </c>
      <c r="M312" s="506">
        <v>350</v>
      </c>
      <c r="N312" s="506">
        <v>350</v>
      </c>
      <c r="O312" s="506">
        <v>350</v>
      </c>
      <c r="P312" s="506">
        <v>350</v>
      </c>
      <c r="Q312" s="506">
        <v>350</v>
      </c>
      <c r="R312" s="506">
        <v>350</v>
      </c>
      <c r="S312" s="506">
        <v>350</v>
      </c>
      <c r="T312" s="506">
        <v>350</v>
      </c>
      <c r="U312" s="506">
        <v>350</v>
      </c>
      <c r="V312" s="506">
        <v>350</v>
      </c>
      <c r="W312" s="506">
        <v>350</v>
      </c>
      <c r="X312" s="506">
        <v>350</v>
      </c>
      <c r="Y312" s="506">
        <v>350</v>
      </c>
      <c r="Z312" s="506">
        <v>350</v>
      </c>
      <c r="AA312" s="506">
        <v>350</v>
      </c>
      <c r="AB312" s="506">
        <v>350</v>
      </c>
      <c r="AC312" s="506">
        <v>350</v>
      </c>
      <c r="AD312" s="506">
        <v>350</v>
      </c>
      <c r="AE312" s="506">
        <v>350</v>
      </c>
      <c r="AF312" s="506">
        <v>350</v>
      </c>
      <c r="AG312" s="506">
        <v>350</v>
      </c>
      <c r="AH312" s="506">
        <v>350</v>
      </c>
      <c r="AI312" s="506">
        <v>350</v>
      </c>
      <c r="AJ312" s="506">
        <v>350</v>
      </c>
      <c r="AK312" s="506">
        <v>350</v>
      </c>
      <c r="AL312" s="294">
        <v>350</v>
      </c>
      <c r="AM312" s="294">
        <v>350</v>
      </c>
      <c r="AN312" s="294">
        <v>350</v>
      </c>
      <c r="AO312" s="294">
        <v>350</v>
      </c>
      <c r="AP312" s="294">
        <v>350</v>
      </c>
      <c r="AQ312" s="294">
        <v>350</v>
      </c>
      <c r="AR312" s="294">
        <v>350</v>
      </c>
      <c r="AS312" s="294">
        <v>350</v>
      </c>
      <c r="AT312" s="294">
        <v>350</v>
      </c>
      <c r="AU312" s="294">
        <v>350</v>
      </c>
      <c r="AV312" s="294">
        <v>350</v>
      </c>
      <c r="AW312" s="294">
        <v>350</v>
      </c>
      <c r="AX312" s="294">
        <v>350</v>
      </c>
      <c r="AY312" s="294">
        <v>350</v>
      </c>
      <c r="AZ312" s="294">
        <v>350</v>
      </c>
      <c r="BA312" s="294">
        <v>350</v>
      </c>
      <c r="BB312" s="294">
        <v>350</v>
      </c>
      <c r="BC312" s="294">
        <v>350</v>
      </c>
      <c r="BD312" s="294">
        <v>350</v>
      </c>
      <c r="BE312" s="294">
        <v>350</v>
      </c>
      <c r="BF312" s="294">
        <v>350</v>
      </c>
      <c r="BG312" s="294">
        <v>350</v>
      </c>
      <c r="BH312" s="294">
        <v>350</v>
      </c>
      <c r="BI312" s="294">
        <v>350</v>
      </c>
      <c r="BJ312" s="294">
        <v>350</v>
      </c>
      <c r="BK312" s="294">
        <v>350</v>
      </c>
      <c r="BL312" s="294">
        <v>350</v>
      </c>
      <c r="BM312" s="294">
        <v>350</v>
      </c>
      <c r="BN312" s="294">
        <v>350</v>
      </c>
      <c r="BO312" s="294">
        <v>350</v>
      </c>
      <c r="BP312" s="294">
        <v>350</v>
      </c>
      <c r="BQ312" s="294">
        <v>350</v>
      </c>
      <c r="BR312" s="294">
        <v>350</v>
      </c>
      <c r="BS312" s="294">
        <v>350</v>
      </c>
      <c r="BT312" s="294">
        <v>350</v>
      </c>
      <c r="BU312" s="294">
        <v>350</v>
      </c>
      <c r="BV312" s="294">
        <v>350</v>
      </c>
      <c r="BW312" s="294">
        <v>350</v>
      </c>
      <c r="BX312" s="294">
        <v>350</v>
      </c>
      <c r="BY312" s="294">
        <v>350</v>
      </c>
      <c r="BZ312" s="294">
        <v>350</v>
      </c>
      <c r="CA312" s="294">
        <v>350</v>
      </c>
      <c r="CB312" s="294">
        <v>350</v>
      </c>
      <c r="CC312" s="294">
        <v>350</v>
      </c>
      <c r="CD312" s="294">
        <v>350</v>
      </c>
      <c r="CE312" s="294">
        <v>350</v>
      </c>
      <c r="CF312" s="294">
        <v>350</v>
      </c>
      <c r="CG312" s="294">
        <v>350</v>
      </c>
      <c r="CH312" s="294">
        <v>350</v>
      </c>
      <c r="CI312" s="294">
        <v>350</v>
      </c>
      <c r="CJ312" s="294">
        <v>350</v>
      </c>
      <c r="CK312" s="294">
        <v>350</v>
      </c>
      <c r="CL312" s="294">
        <v>350</v>
      </c>
      <c r="CM312" s="294">
        <v>350</v>
      </c>
      <c r="CN312" s="294">
        <v>350</v>
      </c>
      <c r="CO312" s="294">
        <v>350</v>
      </c>
      <c r="CP312" s="294">
        <v>350</v>
      </c>
      <c r="CQ312" s="294">
        <v>350</v>
      </c>
      <c r="CR312" s="294">
        <v>350</v>
      </c>
      <c r="CS312" s="294">
        <v>350</v>
      </c>
      <c r="CT312" s="294">
        <v>350</v>
      </c>
      <c r="CU312" s="294">
        <v>350</v>
      </c>
      <c r="CV312" s="294">
        <v>350</v>
      </c>
      <c r="CX312" s="242" t="s">
        <v>1723</v>
      </c>
      <c r="CY312" s="242" t="str">
        <f t="shared" si="153"/>
        <v>-</v>
      </c>
      <c r="CZ312" s="453">
        <f t="shared" si="154"/>
        <v>350</v>
      </c>
      <c r="DA312" s="453">
        <f t="shared" si="155"/>
        <v>0</v>
      </c>
      <c r="DB312" s="454">
        <f t="shared" si="156"/>
        <v>0</v>
      </c>
      <c r="DC312" s="453">
        <f t="shared" si="157"/>
        <v>350</v>
      </c>
      <c r="DD312" s="453">
        <f t="shared" si="159"/>
        <v>0</v>
      </c>
      <c r="DE312" s="454">
        <f t="shared" si="160"/>
        <v>0</v>
      </c>
      <c r="DF312" s="455">
        <f t="shared" si="152"/>
        <v>5.857933154483459</v>
      </c>
      <c r="DG312" s="456">
        <f t="shared" si="158"/>
        <v>0</v>
      </c>
      <c r="DH312" s="454">
        <f t="shared" si="161"/>
        <v>0</v>
      </c>
    </row>
    <row r="313" spans="2:113" outlineLevel="1" x14ac:dyDescent="0.3">
      <c r="B313" s="154">
        <v>24</v>
      </c>
      <c r="C313" s="242" t="s">
        <v>363</v>
      </c>
      <c r="D313" s="143" t="s">
        <v>443</v>
      </c>
      <c r="E313" s="506">
        <v>350</v>
      </c>
      <c r="F313" s="506">
        <v>350</v>
      </c>
      <c r="G313" s="506">
        <v>350</v>
      </c>
      <c r="H313" s="506">
        <v>350</v>
      </c>
      <c r="I313" s="506">
        <v>350</v>
      </c>
      <c r="J313" s="506">
        <v>350</v>
      </c>
      <c r="K313" s="506">
        <v>350</v>
      </c>
      <c r="L313" s="506">
        <v>350</v>
      </c>
      <c r="M313" s="506">
        <v>350</v>
      </c>
      <c r="N313" s="506">
        <v>350</v>
      </c>
      <c r="O313" s="506">
        <v>350</v>
      </c>
      <c r="P313" s="506">
        <v>350</v>
      </c>
      <c r="Q313" s="506">
        <v>350</v>
      </c>
      <c r="R313" s="506">
        <v>350</v>
      </c>
      <c r="S313" s="506">
        <v>350</v>
      </c>
      <c r="T313" s="506">
        <v>350</v>
      </c>
      <c r="U313" s="506">
        <v>350</v>
      </c>
      <c r="V313" s="506">
        <v>350</v>
      </c>
      <c r="W313" s="506">
        <v>350</v>
      </c>
      <c r="X313" s="506">
        <v>350</v>
      </c>
      <c r="Y313" s="506">
        <v>350</v>
      </c>
      <c r="Z313" s="506">
        <v>350</v>
      </c>
      <c r="AA313" s="506">
        <v>350</v>
      </c>
      <c r="AB313" s="506">
        <v>350</v>
      </c>
      <c r="AC313" s="506">
        <v>350</v>
      </c>
      <c r="AD313" s="506">
        <v>350</v>
      </c>
      <c r="AE313" s="506">
        <v>350</v>
      </c>
      <c r="AF313" s="506">
        <v>350</v>
      </c>
      <c r="AG313" s="506">
        <v>350</v>
      </c>
      <c r="AH313" s="506">
        <v>350</v>
      </c>
      <c r="AI313" s="506">
        <v>350</v>
      </c>
      <c r="AJ313" s="506">
        <v>350</v>
      </c>
      <c r="AK313" s="506">
        <v>350</v>
      </c>
      <c r="AL313" s="294">
        <v>350</v>
      </c>
      <c r="AM313" s="294">
        <v>350</v>
      </c>
      <c r="AN313" s="294">
        <v>350</v>
      </c>
      <c r="AO313" s="294">
        <v>350</v>
      </c>
      <c r="AP313" s="294">
        <v>350</v>
      </c>
      <c r="AQ313" s="294">
        <v>350</v>
      </c>
      <c r="AR313" s="294">
        <v>350</v>
      </c>
      <c r="AS313" s="294">
        <v>350</v>
      </c>
      <c r="AT313" s="294">
        <v>350</v>
      </c>
      <c r="AU313" s="294">
        <v>350</v>
      </c>
      <c r="AV313" s="294">
        <v>350</v>
      </c>
      <c r="AW313" s="294">
        <v>350</v>
      </c>
      <c r="AX313" s="294">
        <v>350</v>
      </c>
      <c r="AY313" s="294">
        <v>350</v>
      </c>
      <c r="AZ313" s="294">
        <v>350</v>
      </c>
      <c r="BA313" s="294">
        <v>350</v>
      </c>
      <c r="BB313" s="294">
        <v>350</v>
      </c>
      <c r="BC313" s="294">
        <v>350</v>
      </c>
      <c r="BD313" s="294">
        <v>350</v>
      </c>
      <c r="BE313" s="294">
        <v>350</v>
      </c>
      <c r="BF313" s="294">
        <v>350</v>
      </c>
      <c r="BG313" s="294">
        <v>350</v>
      </c>
      <c r="BH313" s="294">
        <v>350</v>
      </c>
      <c r="BI313" s="294">
        <v>350</v>
      </c>
      <c r="BJ313" s="294">
        <v>350</v>
      </c>
      <c r="BK313" s="294">
        <v>350</v>
      </c>
      <c r="BL313" s="294">
        <v>350</v>
      </c>
      <c r="BM313" s="294">
        <v>350</v>
      </c>
      <c r="BN313" s="294">
        <v>350</v>
      </c>
      <c r="BO313" s="294">
        <v>350</v>
      </c>
      <c r="BP313" s="294">
        <v>350</v>
      </c>
      <c r="BQ313" s="294">
        <v>350</v>
      </c>
      <c r="BR313" s="294">
        <v>350</v>
      </c>
      <c r="BS313" s="294">
        <v>350</v>
      </c>
      <c r="BT313" s="294">
        <v>350</v>
      </c>
      <c r="BU313" s="294">
        <v>350</v>
      </c>
      <c r="BV313" s="294">
        <v>350</v>
      </c>
      <c r="BW313" s="294">
        <v>350</v>
      </c>
      <c r="BX313" s="294">
        <v>350</v>
      </c>
      <c r="BY313" s="294">
        <v>350</v>
      </c>
      <c r="BZ313" s="294">
        <v>350</v>
      </c>
      <c r="CA313" s="294">
        <v>350</v>
      </c>
      <c r="CB313" s="294">
        <v>350</v>
      </c>
      <c r="CC313" s="294">
        <v>350</v>
      </c>
      <c r="CD313" s="294">
        <v>350</v>
      </c>
      <c r="CE313" s="294">
        <v>350</v>
      </c>
      <c r="CF313" s="294">
        <v>350</v>
      </c>
      <c r="CG313" s="294">
        <v>350</v>
      </c>
      <c r="CH313" s="294">
        <v>350</v>
      </c>
      <c r="CI313" s="294">
        <v>350</v>
      </c>
      <c r="CJ313" s="294">
        <v>350</v>
      </c>
      <c r="CK313" s="294">
        <v>350</v>
      </c>
      <c r="CL313" s="294">
        <v>350</v>
      </c>
      <c r="CM313" s="294">
        <v>350</v>
      </c>
      <c r="CN313" s="294">
        <v>350</v>
      </c>
      <c r="CO313" s="294">
        <v>350</v>
      </c>
      <c r="CP313" s="294">
        <v>350</v>
      </c>
      <c r="CQ313" s="294">
        <v>350</v>
      </c>
      <c r="CR313" s="294">
        <v>350</v>
      </c>
      <c r="CS313" s="294">
        <v>350</v>
      </c>
      <c r="CT313" s="294">
        <v>350</v>
      </c>
      <c r="CU313" s="294">
        <v>350</v>
      </c>
      <c r="CV313" s="294">
        <v>350</v>
      </c>
      <c r="CX313" s="242" t="s">
        <v>1723</v>
      </c>
      <c r="CY313" s="242" t="str">
        <f t="shared" si="153"/>
        <v>-</v>
      </c>
      <c r="CZ313" s="453">
        <f t="shared" si="154"/>
        <v>350</v>
      </c>
      <c r="DA313" s="453">
        <f t="shared" si="155"/>
        <v>0</v>
      </c>
      <c r="DB313" s="454">
        <f t="shared" si="156"/>
        <v>0</v>
      </c>
      <c r="DC313" s="453">
        <f t="shared" si="157"/>
        <v>350</v>
      </c>
      <c r="DD313" s="453">
        <f t="shared" si="159"/>
        <v>0</v>
      </c>
      <c r="DE313" s="454">
        <f t="shared" si="160"/>
        <v>0</v>
      </c>
      <c r="DF313" s="455">
        <f t="shared" si="152"/>
        <v>5.857933154483459</v>
      </c>
      <c r="DG313" s="456">
        <f t="shared" si="158"/>
        <v>0</v>
      </c>
      <c r="DH313" s="454">
        <f t="shared" si="161"/>
        <v>0</v>
      </c>
    </row>
    <row r="314" spans="2:113" outlineLevel="1" x14ac:dyDescent="0.3">
      <c r="B314" s="154">
        <v>25</v>
      </c>
      <c r="C314" s="242" t="s">
        <v>194</v>
      </c>
      <c r="D314" s="143" t="s">
        <v>443</v>
      </c>
      <c r="E314" s="506">
        <v>350</v>
      </c>
      <c r="F314" s="506">
        <v>350</v>
      </c>
      <c r="G314" s="506">
        <v>350</v>
      </c>
      <c r="H314" s="506">
        <v>350</v>
      </c>
      <c r="I314" s="506">
        <v>350</v>
      </c>
      <c r="J314" s="506">
        <v>350</v>
      </c>
      <c r="K314" s="506">
        <v>350</v>
      </c>
      <c r="L314" s="506">
        <v>350</v>
      </c>
      <c r="M314" s="506">
        <v>350</v>
      </c>
      <c r="N314" s="506">
        <v>350</v>
      </c>
      <c r="O314" s="506">
        <v>350</v>
      </c>
      <c r="P314" s="506">
        <v>350</v>
      </c>
      <c r="Q314" s="506">
        <v>350</v>
      </c>
      <c r="R314" s="506">
        <v>350</v>
      </c>
      <c r="S314" s="506">
        <v>350</v>
      </c>
      <c r="T314" s="506">
        <v>350</v>
      </c>
      <c r="U314" s="506">
        <v>350</v>
      </c>
      <c r="V314" s="506">
        <v>350</v>
      </c>
      <c r="W314" s="506">
        <v>350</v>
      </c>
      <c r="X314" s="506">
        <v>350</v>
      </c>
      <c r="Y314" s="506">
        <v>350</v>
      </c>
      <c r="Z314" s="506">
        <v>350</v>
      </c>
      <c r="AA314" s="506">
        <v>350</v>
      </c>
      <c r="AB314" s="506">
        <v>350</v>
      </c>
      <c r="AC314" s="506">
        <v>350</v>
      </c>
      <c r="AD314" s="506">
        <v>350</v>
      </c>
      <c r="AE314" s="506">
        <v>350</v>
      </c>
      <c r="AF314" s="506">
        <v>350</v>
      </c>
      <c r="AG314" s="506">
        <v>350</v>
      </c>
      <c r="AH314" s="506">
        <v>350</v>
      </c>
      <c r="AI314" s="506">
        <v>350</v>
      </c>
      <c r="AJ314" s="506">
        <v>350</v>
      </c>
      <c r="AK314" s="506">
        <v>350</v>
      </c>
      <c r="AL314" s="294">
        <v>350</v>
      </c>
      <c r="AM314" s="294">
        <v>350</v>
      </c>
      <c r="AN314" s="294">
        <v>350</v>
      </c>
      <c r="AO314" s="294">
        <v>350</v>
      </c>
      <c r="AP314" s="294">
        <v>350</v>
      </c>
      <c r="AQ314" s="294">
        <v>350</v>
      </c>
      <c r="AR314" s="294">
        <v>350</v>
      </c>
      <c r="AS314" s="294">
        <v>350</v>
      </c>
      <c r="AT314" s="294">
        <v>350</v>
      </c>
      <c r="AU314" s="294">
        <v>350</v>
      </c>
      <c r="AV314" s="294">
        <v>350</v>
      </c>
      <c r="AW314" s="294">
        <v>350</v>
      </c>
      <c r="AX314" s="294">
        <v>350</v>
      </c>
      <c r="AY314" s="294">
        <v>350</v>
      </c>
      <c r="AZ314" s="294">
        <v>350</v>
      </c>
      <c r="BA314" s="294">
        <v>350</v>
      </c>
      <c r="BB314" s="294">
        <v>350</v>
      </c>
      <c r="BC314" s="294">
        <v>350</v>
      </c>
      <c r="BD314" s="294">
        <v>350</v>
      </c>
      <c r="BE314" s="294">
        <v>350</v>
      </c>
      <c r="BF314" s="294">
        <v>350</v>
      </c>
      <c r="BG314" s="294">
        <v>350</v>
      </c>
      <c r="BH314" s="294">
        <v>350</v>
      </c>
      <c r="BI314" s="294">
        <v>350</v>
      </c>
      <c r="BJ314" s="294">
        <v>350</v>
      </c>
      <c r="BK314" s="294">
        <v>350</v>
      </c>
      <c r="BL314" s="294">
        <v>350</v>
      </c>
      <c r="BM314" s="294">
        <v>350</v>
      </c>
      <c r="BN314" s="294">
        <v>350</v>
      </c>
      <c r="BO314" s="294">
        <v>350</v>
      </c>
      <c r="BP314" s="294">
        <v>350</v>
      </c>
      <c r="BQ314" s="294">
        <v>350</v>
      </c>
      <c r="BR314" s="294">
        <v>350</v>
      </c>
      <c r="BS314" s="294">
        <v>350</v>
      </c>
      <c r="BT314" s="294">
        <v>350</v>
      </c>
      <c r="BU314" s="294">
        <v>350</v>
      </c>
      <c r="BV314" s="294">
        <v>350</v>
      </c>
      <c r="BW314" s="294">
        <v>350</v>
      </c>
      <c r="BX314" s="294">
        <v>350</v>
      </c>
      <c r="BY314" s="294">
        <v>350</v>
      </c>
      <c r="BZ314" s="294">
        <v>350</v>
      </c>
      <c r="CA314" s="294">
        <v>350</v>
      </c>
      <c r="CB314" s="294">
        <v>350</v>
      </c>
      <c r="CC314" s="294">
        <v>350</v>
      </c>
      <c r="CD314" s="294">
        <v>350</v>
      </c>
      <c r="CE314" s="294">
        <v>350</v>
      </c>
      <c r="CF314" s="294">
        <v>350</v>
      </c>
      <c r="CG314" s="294">
        <v>350</v>
      </c>
      <c r="CH314" s="294">
        <v>350</v>
      </c>
      <c r="CI314" s="294">
        <v>350</v>
      </c>
      <c r="CJ314" s="294">
        <v>350</v>
      </c>
      <c r="CK314" s="294">
        <v>350</v>
      </c>
      <c r="CL314" s="294">
        <v>350</v>
      </c>
      <c r="CM314" s="294">
        <v>350</v>
      </c>
      <c r="CN314" s="294">
        <v>350</v>
      </c>
      <c r="CO314" s="294">
        <v>350</v>
      </c>
      <c r="CP314" s="294">
        <v>350</v>
      </c>
      <c r="CQ314" s="294">
        <v>350</v>
      </c>
      <c r="CR314" s="294">
        <v>350</v>
      </c>
      <c r="CS314" s="294">
        <v>350</v>
      </c>
      <c r="CT314" s="294">
        <v>350</v>
      </c>
      <c r="CU314" s="294">
        <v>350</v>
      </c>
      <c r="CV314" s="294">
        <v>350</v>
      </c>
      <c r="CX314" s="242" t="s">
        <v>1723</v>
      </c>
      <c r="CY314" s="242" t="str">
        <f t="shared" si="153"/>
        <v>-</v>
      </c>
      <c r="CZ314" s="453">
        <f t="shared" si="154"/>
        <v>350</v>
      </c>
      <c r="DA314" s="453">
        <f t="shared" si="155"/>
        <v>0</v>
      </c>
      <c r="DB314" s="454">
        <f t="shared" si="156"/>
        <v>0</v>
      </c>
      <c r="DC314" s="453">
        <f t="shared" si="157"/>
        <v>350</v>
      </c>
      <c r="DD314" s="453">
        <f t="shared" si="159"/>
        <v>0</v>
      </c>
      <c r="DE314" s="454">
        <f t="shared" si="160"/>
        <v>0</v>
      </c>
      <c r="DF314" s="455">
        <f t="shared" si="152"/>
        <v>5.857933154483459</v>
      </c>
      <c r="DG314" s="456">
        <f t="shared" si="158"/>
        <v>0</v>
      </c>
      <c r="DH314" s="454">
        <f t="shared" si="161"/>
        <v>0</v>
      </c>
    </row>
    <row r="315" spans="2:113" outlineLevel="1" x14ac:dyDescent="0.3">
      <c r="B315" s="154">
        <v>26</v>
      </c>
      <c r="C315" s="242" t="s">
        <v>442</v>
      </c>
      <c r="D315" s="143" t="s">
        <v>443</v>
      </c>
      <c r="E315" s="506">
        <v>350</v>
      </c>
      <c r="F315" s="506">
        <v>350</v>
      </c>
      <c r="G315" s="506">
        <v>350</v>
      </c>
      <c r="H315" s="506">
        <v>350</v>
      </c>
      <c r="I315" s="506">
        <v>350</v>
      </c>
      <c r="J315" s="506">
        <v>350</v>
      </c>
      <c r="K315" s="506">
        <v>350</v>
      </c>
      <c r="L315" s="506">
        <v>350</v>
      </c>
      <c r="M315" s="506">
        <v>350</v>
      </c>
      <c r="N315" s="506">
        <v>350</v>
      </c>
      <c r="O315" s="506">
        <v>350</v>
      </c>
      <c r="P315" s="506">
        <v>350</v>
      </c>
      <c r="Q315" s="506">
        <v>350</v>
      </c>
      <c r="R315" s="506">
        <v>350</v>
      </c>
      <c r="S315" s="506">
        <v>350</v>
      </c>
      <c r="T315" s="506">
        <v>350</v>
      </c>
      <c r="U315" s="506">
        <v>350</v>
      </c>
      <c r="V315" s="506">
        <v>350</v>
      </c>
      <c r="W315" s="506">
        <v>350</v>
      </c>
      <c r="X315" s="506">
        <v>350</v>
      </c>
      <c r="Y315" s="506">
        <v>350</v>
      </c>
      <c r="Z315" s="506">
        <v>350</v>
      </c>
      <c r="AA315" s="506">
        <v>350</v>
      </c>
      <c r="AB315" s="506">
        <v>350</v>
      </c>
      <c r="AC315" s="506">
        <v>350</v>
      </c>
      <c r="AD315" s="506">
        <v>350</v>
      </c>
      <c r="AE315" s="506">
        <v>350</v>
      </c>
      <c r="AF315" s="506">
        <v>350</v>
      </c>
      <c r="AG315" s="506">
        <v>350</v>
      </c>
      <c r="AH315" s="506">
        <v>350</v>
      </c>
      <c r="AI315" s="506">
        <v>350</v>
      </c>
      <c r="AJ315" s="506">
        <v>350</v>
      </c>
      <c r="AK315" s="506">
        <v>350</v>
      </c>
      <c r="AL315" s="294">
        <v>350</v>
      </c>
      <c r="AM315" s="294">
        <v>350</v>
      </c>
      <c r="AN315" s="294">
        <v>350</v>
      </c>
      <c r="AO315" s="294">
        <v>350</v>
      </c>
      <c r="AP315" s="294">
        <v>350</v>
      </c>
      <c r="AQ315" s="294">
        <v>350</v>
      </c>
      <c r="AR315" s="294">
        <v>350</v>
      </c>
      <c r="AS315" s="294">
        <v>350</v>
      </c>
      <c r="AT315" s="294">
        <v>350</v>
      </c>
      <c r="AU315" s="294">
        <v>350</v>
      </c>
      <c r="AV315" s="294">
        <v>350</v>
      </c>
      <c r="AW315" s="294">
        <v>350</v>
      </c>
      <c r="AX315" s="294">
        <v>350</v>
      </c>
      <c r="AY315" s="294">
        <v>350</v>
      </c>
      <c r="AZ315" s="294">
        <v>350</v>
      </c>
      <c r="BA315" s="294">
        <v>350</v>
      </c>
      <c r="BB315" s="294">
        <v>350</v>
      </c>
      <c r="BC315" s="294">
        <v>350</v>
      </c>
      <c r="BD315" s="294">
        <v>350</v>
      </c>
      <c r="BE315" s="294">
        <v>350</v>
      </c>
      <c r="BF315" s="294">
        <v>350</v>
      </c>
      <c r="BG315" s="294">
        <v>350</v>
      </c>
      <c r="BH315" s="294">
        <v>350</v>
      </c>
      <c r="BI315" s="294">
        <v>350</v>
      </c>
      <c r="BJ315" s="294">
        <v>350</v>
      </c>
      <c r="BK315" s="294">
        <v>350</v>
      </c>
      <c r="BL315" s="294">
        <v>350</v>
      </c>
      <c r="BM315" s="294">
        <v>350</v>
      </c>
      <c r="BN315" s="294">
        <v>350</v>
      </c>
      <c r="BO315" s="294">
        <v>350</v>
      </c>
      <c r="BP315" s="294">
        <v>350</v>
      </c>
      <c r="BQ315" s="294">
        <v>350</v>
      </c>
      <c r="BR315" s="294">
        <v>350</v>
      </c>
      <c r="BS315" s="294">
        <v>350</v>
      </c>
      <c r="BT315" s="294">
        <v>350</v>
      </c>
      <c r="BU315" s="294">
        <v>350</v>
      </c>
      <c r="BV315" s="294">
        <v>350</v>
      </c>
      <c r="BW315" s="294">
        <v>350</v>
      </c>
      <c r="BX315" s="294">
        <v>350</v>
      </c>
      <c r="BY315" s="294">
        <v>350</v>
      </c>
      <c r="BZ315" s="294">
        <v>350</v>
      </c>
      <c r="CA315" s="294">
        <v>350</v>
      </c>
      <c r="CB315" s="294">
        <v>350</v>
      </c>
      <c r="CC315" s="294">
        <v>350</v>
      </c>
      <c r="CD315" s="294">
        <v>350</v>
      </c>
      <c r="CE315" s="294">
        <v>350</v>
      </c>
      <c r="CF315" s="294">
        <v>350</v>
      </c>
      <c r="CG315" s="294">
        <v>350</v>
      </c>
      <c r="CH315" s="294">
        <v>350</v>
      </c>
      <c r="CI315" s="294">
        <v>350</v>
      </c>
      <c r="CJ315" s="294">
        <v>350</v>
      </c>
      <c r="CK315" s="294">
        <v>350</v>
      </c>
      <c r="CL315" s="294">
        <v>350</v>
      </c>
      <c r="CM315" s="294">
        <v>350</v>
      </c>
      <c r="CN315" s="294">
        <v>350</v>
      </c>
      <c r="CO315" s="294">
        <v>350</v>
      </c>
      <c r="CP315" s="294">
        <v>350</v>
      </c>
      <c r="CQ315" s="294">
        <v>350</v>
      </c>
      <c r="CR315" s="294">
        <v>350</v>
      </c>
      <c r="CS315" s="294">
        <v>350</v>
      </c>
      <c r="CT315" s="294">
        <v>350</v>
      </c>
      <c r="CU315" s="294">
        <v>350</v>
      </c>
      <c r="CV315" s="294">
        <v>350</v>
      </c>
      <c r="CX315" s="242" t="s">
        <v>1723</v>
      </c>
      <c r="CY315" s="242" t="str">
        <f>IF(AND($DB315&gt;$DE315,$DB315&gt;$DH315),"lineal",IF(AND($DE315&gt;$DB315,$DE315&gt;$DH315),"logaritmica",IF(AND($DH315&gt;$DB315,$DH315&gt;$DE315),"exponencial","-")))</f>
        <v>-</v>
      </c>
      <c r="CZ315" s="453">
        <f t="shared" si="154"/>
        <v>350</v>
      </c>
      <c r="DA315" s="453">
        <f t="shared" si="155"/>
        <v>0</v>
      </c>
      <c r="DB315" s="454">
        <f t="shared" si="156"/>
        <v>0</v>
      </c>
      <c r="DC315" s="453">
        <f t="shared" si="157"/>
        <v>350</v>
      </c>
      <c r="DD315" s="453">
        <f t="shared" si="159"/>
        <v>0</v>
      </c>
      <c r="DE315" s="454">
        <f t="shared" si="160"/>
        <v>0</v>
      </c>
      <c r="DF315" s="455">
        <f>IFERROR(LN($AK315)-$DG315*$AK$143,0)</f>
        <v>5.857933154483459</v>
      </c>
      <c r="DG315" s="456">
        <f t="shared" si="158"/>
        <v>0</v>
      </c>
      <c r="DH315" s="454">
        <f>IFERROR(RSQ(LN($E315:$AK315),$E$143:$AK$143),0)</f>
        <v>0</v>
      </c>
    </row>
    <row r="316" spans="2:113" outlineLevel="1" x14ac:dyDescent="0.3"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</row>
    <row r="317" spans="2:113" outlineLevel="1" x14ac:dyDescent="0.3">
      <c r="C317" s="242" t="s">
        <v>515</v>
      </c>
      <c r="D317" s="165" t="s">
        <v>443</v>
      </c>
      <c r="E317" s="242">
        <f>SUM(E290:E315)</f>
        <v>9100</v>
      </c>
      <c r="F317" s="242">
        <f t="shared" ref="F317:AK317" si="162">SUM(F290:F315)</f>
        <v>9100</v>
      </c>
      <c r="G317" s="242">
        <f t="shared" si="162"/>
        <v>9100</v>
      </c>
      <c r="H317" s="242">
        <f t="shared" si="162"/>
        <v>9100</v>
      </c>
      <c r="I317" s="242">
        <f t="shared" si="162"/>
        <v>9100</v>
      </c>
      <c r="J317" s="242">
        <f t="shared" si="162"/>
        <v>9100</v>
      </c>
      <c r="K317" s="242">
        <f t="shared" si="162"/>
        <v>9100</v>
      </c>
      <c r="L317" s="242">
        <f t="shared" si="162"/>
        <v>9100</v>
      </c>
      <c r="M317" s="242">
        <f t="shared" si="162"/>
        <v>9100</v>
      </c>
      <c r="N317" s="242">
        <f t="shared" si="162"/>
        <v>9100</v>
      </c>
      <c r="O317" s="242">
        <f t="shared" si="162"/>
        <v>9100</v>
      </c>
      <c r="P317" s="242">
        <f t="shared" si="162"/>
        <v>9100</v>
      </c>
      <c r="Q317" s="242">
        <f t="shared" si="162"/>
        <v>9100</v>
      </c>
      <c r="R317" s="242">
        <f t="shared" si="162"/>
        <v>9100</v>
      </c>
      <c r="S317" s="242">
        <f t="shared" si="162"/>
        <v>9100</v>
      </c>
      <c r="T317" s="242">
        <f t="shared" si="162"/>
        <v>9100</v>
      </c>
      <c r="U317" s="242">
        <f t="shared" si="162"/>
        <v>9100</v>
      </c>
      <c r="V317" s="242">
        <f t="shared" si="162"/>
        <v>9100</v>
      </c>
      <c r="W317" s="242">
        <f t="shared" si="162"/>
        <v>9100</v>
      </c>
      <c r="X317" s="242">
        <f t="shared" si="162"/>
        <v>9100</v>
      </c>
      <c r="Y317" s="242">
        <f t="shared" si="162"/>
        <v>9100</v>
      </c>
      <c r="Z317" s="242">
        <f t="shared" si="162"/>
        <v>9100</v>
      </c>
      <c r="AA317" s="242">
        <f t="shared" si="162"/>
        <v>9100</v>
      </c>
      <c r="AB317" s="242">
        <f t="shared" si="162"/>
        <v>9100</v>
      </c>
      <c r="AC317" s="242">
        <f t="shared" si="162"/>
        <v>9100</v>
      </c>
      <c r="AD317" s="242">
        <f t="shared" si="162"/>
        <v>9100</v>
      </c>
      <c r="AE317" s="242">
        <f t="shared" si="162"/>
        <v>9100</v>
      </c>
      <c r="AF317" s="242">
        <f t="shared" si="162"/>
        <v>9100</v>
      </c>
      <c r="AG317" s="242">
        <f t="shared" si="162"/>
        <v>9100</v>
      </c>
      <c r="AH317" s="242">
        <f t="shared" si="162"/>
        <v>9100</v>
      </c>
      <c r="AI317" s="242">
        <f t="shared" si="162"/>
        <v>9100</v>
      </c>
      <c r="AJ317" s="242">
        <f t="shared" si="162"/>
        <v>9100</v>
      </c>
      <c r="AK317" s="242">
        <f t="shared" si="162"/>
        <v>9100</v>
      </c>
      <c r="AL317" s="242">
        <f>SUM(AL290:AL315)</f>
        <v>9100</v>
      </c>
      <c r="AM317" s="242">
        <f t="shared" ref="AM317:CV317" si="163">SUM(AM290:AM315)</f>
        <v>9100</v>
      </c>
      <c r="AN317" s="242">
        <f t="shared" si="163"/>
        <v>9100</v>
      </c>
      <c r="AO317" s="242">
        <f t="shared" si="163"/>
        <v>9100</v>
      </c>
      <c r="AP317" s="242">
        <f t="shared" si="163"/>
        <v>9100</v>
      </c>
      <c r="AQ317" s="242">
        <f t="shared" si="163"/>
        <v>9100</v>
      </c>
      <c r="AR317" s="242">
        <f t="shared" si="163"/>
        <v>9100</v>
      </c>
      <c r="AS317" s="242">
        <f t="shared" si="163"/>
        <v>9100</v>
      </c>
      <c r="AT317" s="242">
        <f t="shared" si="163"/>
        <v>9100</v>
      </c>
      <c r="AU317" s="242">
        <f t="shared" si="163"/>
        <v>9100</v>
      </c>
      <c r="AV317" s="242">
        <f t="shared" si="163"/>
        <v>9100</v>
      </c>
      <c r="AW317" s="242">
        <f t="shared" si="163"/>
        <v>9100</v>
      </c>
      <c r="AX317" s="242">
        <f t="shared" si="163"/>
        <v>9100</v>
      </c>
      <c r="AY317" s="242">
        <f t="shared" si="163"/>
        <v>9100</v>
      </c>
      <c r="AZ317" s="242">
        <f t="shared" si="163"/>
        <v>9100</v>
      </c>
      <c r="BA317" s="242">
        <f t="shared" si="163"/>
        <v>9100</v>
      </c>
      <c r="BB317" s="242">
        <f t="shared" si="163"/>
        <v>9100</v>
      </c>
      <c r="BC317" s="242">
        <f t="shared" si="163"/>
        <v>9100</v>
      </c>
      <c r="BD317" s="242">
        <f t="shared" si="163"/>
        <v>9100</v>
      </c>
      <c r="BE317" s="242">
        <f t="shared" si="163"/>
        <v>9100</v>
      </c>
      <c r="BF317" s="242">
        <f t="shared" si="163"/>
        <v>9100</v>
      </c>
      <c r="BG317" s="242">
        <f t="shared" si="163"/>
        <v>9100</v>
      </c>
      <c r="BH317" s="242">
        <f t="shared" si="163"/>
        <v>9100</v>
      </c>
      <c r="BI317" s="242">
        <f t="shared" si="163"/>
        <v>9100</v>
      </c>
      <c r="BJ317" s="242">
        <f t="shared" si="163"/>
        <v>9100</v>
      </c>
      <c r="BK317" s="242">
        <f t="shared" si="163"/>
        <v>9100</v>
      </c>
      <c r="BL317" s="242">
        <f t="shared" si="163"/>
        <v>9100</v>
      </c>
      <c r="BM317" s="242">
        <f t="shared" si="163"/>
        <v>9100</v>
      </c>
      <c r="BN317" s="242">
        <f t="shared" si="163"/>
        <v>9100</v>
      </c>
      <c r="BO317" s="242">
        <f t="shared" si="163"/>
        <v>9100</v>
      </c>
      <c r="BP317" s="242">
        <f t="shared" si="163"/>
        <v>9100</v>
      </c>
      <c r="BQ317" s="242">
        <f t="shared" si="163"/>
        <v>9100</v>
      </c>
      <c r="BR317" s="242">
        <f t="shared" si="163"/>
        <v>9100</v>
      </c>
      <c r="BS317" s="242">
        <f t="shared" si="163"/>
        <v>9100</v>
      </c>
      <c r="BT317" s="242">
        <f t="shared" si="163"/>
        <v>9100</v>
      </c>
      <c r="BU317" s="242">
        <f t="shared" si="163"/>
        <v>9100</v>
      </c>
      <c r="BV317" s="242">
        <f t="shared" si="163"/>
        <v>9100</v>
      </c>
      <c r="BW317" s="242">
        <f t="shared" si="163"/>
        <v>9100</v>
      </c>
      <c r="BX317" s="242">
        <f t="shared" si="163"/>
        <v>9100</v>
      </c>
      <c r="BY317" s="242">
        <f t="shared" si="163"/>
        <v>9100</v>
      </c>
      <c r="BZ317" s="242">
        <f t="shared" si="163"/>
        <v>9100</v>
      </c>
      <c r="CA317" s="242">
        <f t="shared" si="163"/>
        <v>9100</v>
      </c>
      <c r="CB317" s="242">
        <f t="shared" si="163"/>
        <v>9100</v>
      </c>
      <c r="CC317" s="242">
        <f t="shared" si="163"/>
        <v>9100</v>
      </c>
      <c r="CD317" s="242">
        <f t="shared" si="163"/>
        <v>9100</v>
      </c>
      <c r="CE317" s="242">
        <f t="shared" si="163"/>
        <v>9100</v>
      </c>
      <c r="CF317" s="242">
        <f t="shared" si="163"/>
        <v>9100</v>
      </c>
      <c r="CG317" s="242">
        <f t="shared" si="163"/>
        <v>9100</v>
      </c>
      <c r="CH317" s="242">
        <f t="shared" si="163"/>
        <v>9100</v>
      </c>
      <c r="CI317" s="242">
        <f t="shared" si="163"/>
        <v>9100</v>
      </c>
      <c r="CJ317" s="242">
        <f t="shared" si="163"/>
        <v>9100</v>
      </c>
      <c r="CK317" s="242">
        <f t="shared" si="163"/>
        <v>9100</v>
      </c>
      <c r="CL317" s="242">
        <f t="shared" si="163"/>
        <v>9100</v>
      </c>
      <c r="CM317" s="242">
        <f t="shared" si="163"/>
        <v>9100</v>
      </c>
      <c r="CN317" s="242">
        <f t="shared" si="163"/>
        <v>9100</v>
      </c>
      <c r="CO317" s="242">
        <f t="shared" si="163"/>
        <v>9100</v>
      </c>
      <c r="CP317" s="242">
        <f t="shared" si="163"/>
        <v>9100</v>
      </c>
      <c r="CQ317" s="242">
        <f t="shared" si="163"/>
        <v>9100</v>
      </c>
      <c r="CR317" s="242">
        <f t="shared" si="163"/>
        <v>9100</v>
      </c>
      <c r="CS317" s="242">
        <f t="shared" si="163"/>
        <v>9100</v>
      </c>
      <c r="CT317" s="242">
        <f t="shared" si="163"/>
        <v>9100</v>
      </c>
      <c r="CU317" s="242">
        <f t="shared" si="163"/>
        <v>9100</v>
      </c>
      <c r="CV317" s="242">
        <f t="shared" si="163"/>
        <v>9100</v>
      </c>
      <c r="CW317" s="63" t="s">
        <v>526</v>
      </c>
      <c r="CX317" s="63"/>
    </row>
    <row r="318" spans="2:113" outlineLevel="1" x14ac:dyDescent="0.3">
      <c r="C318" s="242" t="s">
        <v>516</v>
      </c>
      <c r="D318" s="165" t="s">
        <v>443</v>
      </c>
      <c r="E318" s="242">
        <f>+E317</f>
        <v>9100</v>
      </c>
      <c r="F318" s="242">
        <f>(E317+F317)/2</f>
        <v>9100</v>
      </c>
      <c r="G318" s="242">
        <f t="shared" ref="G318:AK318" si="164">(F317+G317)/2</f>
        <v>9100</v>
      </c>
      <c r="H318" s="242">
        <f t="shared" si="164"/>
        <v>9100</v>
      </c>
      <c r="I318" s="242">
        <f t="shared" si="164"/>
        <v>9100</v>
      </c>
      <c r="J318" s="242">
        <f t="shared" si="164"/>
        <v>9100</v>
      </c>
      <c r="K318" s="242">
        <f t="shared" si="164"/>
        <v>9100</v>
      </c>
      <c r="L318" s="242">
        <f t="shared" si="164"/>
        <v>9100</v>
      </c>
      <c r="M318" s="242">
        <f t="shared" si="164"/>
        <v>9100</v>
      </c>
      <c r="N318" s="242">
        <f t="shared" si="164"/>
        <v>9100</v>
      </c>
      <c r="O318" s="242">
        <f t="shared" si="164"/>
        <v>9100</v>
      </c>
      <c r="P318" s="242">
        <f t="shared" si="164"/>
        <v>9100</v>
      </c>
      <c r="Q318" s="242">
        <f t="shared" si="164"/>
        <v>9100</v>
      </c>
      <c r="R318" s="242">
        <f t="shared" si="164"/>
        <v>9100</v>
      </c>
      <c r="S318" s="242">
        <f t="shared" si="164"/>
        <v>9100</v>
      </c>
      <c r="T318" s="242">
        <f t="shared" si="164"/>
        <v>9100</v>
      </c>
      <c r="U318" s="242">
        <f t="shared" si="164"/>
        <v>9100</v>
      </c>
      <c r="V318" s="242">
        <f t="shared" si="164"/>
        <v>9100</v>
      </c>
      <c r="W318" s="242">
        <f t="shared" si="164"/>
        <v>9100</v>
      </c>
      <c r="X318" s="242">
        <f t="shared" si="164"/>
        <v>9100</v>
      </c>
      <c r="Y318" s="242">
        <f t="shared" si="164"/>
        <v>9100</v>
      </c>
      <c r="Z318" s="242">
        <f t="shared" si="164"/>
        <v>9100</v>
      </c>
      <c r="AA318" s="242">
        <f t="shared" si="164"/>
        <v>9100</v>
      </c>
      <c r="AB318" s="242">
        <f t="shared" si="164"/>
        <v>9100</v>
      </c>
      <c r="AC318" s="242">
        <f t="shared" si="164"/>
        <v>9100</v>
      </c>
      <c r="AD318" s="242">
        <f t="shared" si="164"/>
        <v>9100</v>
      </c>
      <c r="AE318" s="242">
        <f t="shared" si="164"/>
        <v>9100</v>
      </c>
      <c r="AF318" s="242">
        <f t="shared" si="164"/>
        <v>9100</v>
      </c>
      <c r="AG318" s="242">
        <f t="shared" si="164"/>
        <v>9100</v>
      </c>
      <c r="AH318" s="242">
        <f t="shared" si="164"/>
        <v>9100</v>
      </c>
      <c r="AI318" s="242">
        <f t="shared" si="164"/>
        <v>9100</v>
      </c>
      <c r="AJ318" s="242">
        <f t="shared" si="164"/>
        <v>9100</v>
      </c>
      <c r="AK318" s="242">
        <f t="shared" si="164"/>
        <v>9100</v>
      </c>
      <c r="AL318" s="242">
        <f>(AK317+AL317)/2</f>
        <v>9100</v>
      </c>
      <c r="AM318" s="242">
        <f t="shared" ref="AM318:CU318" si="165">(AL317+AM317)/2</f>
        <v>9100</v>
      </c>
      <c r="AN318" s="242">
        <f t="shared" si="165"/>
        <v>9100</v>
      </c>
      <c r="AO318" s="242">
        <f t="shared" si="165"/>
        <v>9100</v>
      </c>
      <c r="AP318" s="242">
        <f t="shared" si="165"/>
        <v>9100</v>
      </c>
      <c r="AQ318" s="242">
        <f t="shared" si="165"/>
        <v>9100</v>
      </c>
      <c r="AR318" s="242">
        <f t="shared" si="165"/>
        <v>9100</v>
      </c>
      <c r="AS318" s="242">
        <f t="shared" si="165"/>
        <v>9100</v>
      </c>
      <c r="AT318" s="242">
        <f t="shared" si="165"/>
        <v>9100</v>
      </c>
      <c r="AU318" s="242">
        <f t="shared" si="165"/>
        <v>9100</v>
      </c>
      <c r="AV318" s="242">
        <f t="shared" si="165"/>
        <v>9100</v>
      </c>
      <c r="AW318" s="242">
        <f t="shared" si="165"/>
        <v>9100</v>
      </c>
      <c r="AX318" s="242">
        <f t="shared" si="165"/>
        <v>9100</v>
      </c>
      <c r="AY318" s="242">
        <f t="shared" si="165"/>
        <v>9100</v>
      </c>
      <c r="AZ318" s="242">
        <f t="shared" si="165"/>
        <v>9100</v>
      </c>
      <c r="BA318" s="242">
        <f t="shared" si="165"/>
        <v>9100</v>
      </c>
      <c r="BB318" s="242">
        <f t="shared" si="165"/>
        <v>9100</v>
      </c>
      <c r="BC318" s="242">
        <f t="shared" si="165"/>
        <v>9100</v>
      </c>
      <c r="BD318" s="242">
        <f t="shared" si="165"/>
        <v>9100</v>
      </c>
      <c r="BE318" s="242">
        <f t="shared" si="165"/>
        <v>9100</v>
      </c>
      <c r="BF318" s="242">
        <f t="shared" si="165"/>
        <v>9100</v>
      </c>
      <c r="BG318" s="242">
        <f t="shared" si="165"/>
        <v>9100</v>
      </c>
      <c r="BH318" s="242">
        <f t="shared" si="165"/>
        <v>9100</v>
      </c>
      <c r="BI318" s="242">
        <f t="shared" si="165"/>
        <v>9100</v>
      </c>
      <c r="BJ318" s="242">
        <f t="shared" si="165"/>
        <v>9100</v>
      </c>
      <c r="BK318" s="242">
        <f t="shared" si="165"/>
        <v>9100</v>
      </c>
      <c r="BL318" s="242">
        <f t="shared" si="165"/>
        <v>9100</v>
      </c>
      <c r="BM318" s="242">
        <f t="shared" si="165"/>
        <v>9100</v>
      </c>
      <c r="BN318" s="242">
        <f t="shared" si="165"/>
        <v>9100</v>
      </c>
      <c r="BO318" s="242">
        <f t="shared" si="165"/>
        <v>9100</v>
      </c>
      <c r="BP318" s="242">
        <f t="shared" si="165"/>
        <v>9100</v>
      </c>
      <c r="BQ318" s="242">
        <f t="shared" si="165"/>
        <v>9100</v>
      </c>
      <c r="BR318" s="242">
        <f t="shared" si="165"/>
        <v>9100</v>
      </c>
      <c r="BS318" s="242">
        <f t="shared" si="165"/>
        <v>9100</v>
      </c>
      <c r="BT318" s="242">
        <f t="shared" si="165"/>
        <v>9100</v>
      </c>
      <c r="BU318" s="242">
        <f t="shared" si="165"/>
        <v>9100</v>
      </c>
      <c r="BV318" s="242">
        <f t="shared" si="165"/>
        <v>9100</v>
      </c>
      <c r="BW318" s="242">
        <f t="shared" si="165"/>
        <v>9100</v>
      </c>
      <c r="BX318" s="242">
        <f t="shared" si="165"/>
        <v>9100</v>
      </c>
      <c r="BY318" s="242">
        <f t="shared" si="165"/>
        <v>9100</v>
      </c>
      <c r="BZ318" s="242">
        <f t="shared" si="165"/>
        <v>9100</v>
      </c>
      <c r="CA318" s="242">
        <f t="shared" si="165"/>
        <v>9100</v>
      </c>
      <c r="CB318" s="242">
        <f t="shared" si="165"/>
        <v>9100</v>
      </c>
      <c r="CC318" s="242">
        <f t="shared" si="165"/>
        <v>9100</v>
      </c>
      <c r="CD318" s="242">
        <f t="shared" si="165"/>
        <v>9100</v>
      </c>
      <c r="CE318" s="242">
        <f t="shared" si="165"/>
        <v>9100</v>
      </c>
      <c r="CF318" s="242">
        <f t="shared" si="165"/>
        <v>9100</v>
      </c>
      <c r="CG318" s="242">
        <f t="shared" si="165"/>
        <v>9100</v>
      </c>
      <c r="CH318" s="242">
        <f t="shared" si="165"/>
        <v>9100</v>
      </c>
      <c r="CI318" s="242">
        <f t="shared" si="165"/>
        <v>9100</v>
      </c>
      <c r="CJ318" s="242">
        <f t="shared" si="165"/>
        <v>9100</v>
      </c>
      <c r="CK318" s="242">
        <f t="shared" si="165"/>
        <v>9100</v>
      </c>
      <c r="CL318" s="242">
        <f t="shared" si="165"/>
        <v>9100</v>
      </c>
      <c r="CM318" s="242">
        <f t="shared" si="165"/>
        <v>9100</v>
      </c>
      <c r="CN318" s="242">
        <f t="shared" si="165"/>
        <v>9100</v>
      </c>
      <c r="CO318" s="242">
        <f t="shared" si="165"/>
        <v>9100</v>
      </c>
      <c r="CP318" s="242">
        <f t="shared" si="165"/>
        <v>9100</v>
      </c>
      <c r="CQ318" s="242">
        <f t="shared" si="165"/>
        <v>9100</v>
      </c>
      <c r="CR318" s="242">
        <f t="shared" si="165"/>
        <v>9100</v>
      </c>
      <c r="CS318" s="242">
        <f t="shared" si="165"/>
        <v>9100</v>
      </c>
      <c r="CT318" s="242">
        <f t="shared" si="165"/>
        <v>9100</v>
      </c>
      <c r="CU318" s="242">
        <f t="shared" si="165"/>
        <v>9100</v>
      </c>
      <c r="CV318" s="242">
        <f>(CU317+CV317)/2</f>
        <v>9100</v>
      </c>
      <c r="CW318" s="63" t="s">
        <v>527</v>
      </c>
      <c r="CX318" s="63"/>
    </row>
    <row r="319" spans="2:113" x14ac:dyDescent="0.3">
      <c r="AA319" s="238"/>
      <c r="AB319" s="238"/>
      <c r="AC319" s="238"/>
      <c r="AD319" s="238"/>
      <c r="AE319" s="238"/>
      <c r="AF319" s="238"/>
      <c r="AG319" s="238"/>
    </row>
    <row r="320" spans="2:113" ht="16.2" thickBot="1" x14ac:dyDescent="0.35">
      <c r="B320" s="76" t="s">
        <v>366</v>
      </c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  <c r="CI320" s="76"/>
      <c r="CJ320" s="76"/>
      <c r="CK320" s="76"/>
      <c r="CL320" s="76"/>
      <c r="CM320" s="76"/>
      <c r="CN320" s="76"/>
      <c r="CO320" s="76"/>
      <c r="CP320" s="76"/>
      <c r="CQ320" s="76"/>
      <c r="CR320" s="76"/>
      <c r="CS320" s="76"/>
      <c r="CT320" s="76"/>
      <c r="CU320" s="76"/>
      <c r="CV320" s="76"/>
      <c r="CW320" s="76"/>
      <c r="CX320" s="76"/>
      <c r="CY320" s="76"/>
      <c r="CZ320" s="76"/>
      <c r="DA320" s="76"/>
      <c r="DB320" s="76"/>
      <c r="DC320" s="76"/>
      <c r="DD320" s="76"/>
      <c r="DE320" s="76"/>
      <c r="DF320" s="76"/>
      <c r="DG320" s="76"/>
      <c r="DH320" s="76"/>
      <c r="DI320" s="76"/>
    </row>
    <row r="321" spans="2:112" outlineLevel="1" x14ac:dyDescent="0.3">
      <c r="AA321" s="238"/>
      <c r="AB321" s="238"/>
      <c r="AC321" s="238"/>
      <c r="AD321" s="238"/>
      <c r="AE321" s="238"/>
      <c r="AF321" s="238"/>
      <c r="AG321" s="238"/>
    </row>
    <row r="322" spans="2:112" outlineLevel="1" x14ac:dyDescent="0.3">
      <c r="AA322" s="238"/>
      <c r="AB322" s="238"/>
      <c r="AC322" s="238"/>
      <c r="AD322" s="238"/>
      <c r="AE322" s="238"/>
      <c r="AF322" s="238"/>
      <c r="AG322" s="238"/>
      <c r="CZ322" s="457" t="s">
        <v>85</v>
      </c>
      <c r="DA322" s="458"/>
      <c r="DB322" s="459"/>
      <c r="DC322" s="457" t="s">
        <v>1624</v>
      </c>
      <c r="DD322" s="458"/>
      <c r="DE322" s="459"/>
      <c r="DF322" s="457" t="s">
        <v>1625</v>
      </c>
      <c r="DG322" s="458"/>
      <c r="DH322" s="459"/>
    </row>
    <row r="323" spans="2:112" outlineLevel="1" x14ac:dyDescent="0.3">
      <c r="B323" s="69" t="s">
        <v>79</v>
      </c>
      <c r="C323" s="69" t="s">
        <v>195</v>
      </c>
      <c r="E323" s="69">
        <v>201401</v>
      </c>
      <c r="F323" s="69">
        <v>201402</v>
      </c>
      <c r="G323" s="69">
        <v>201403</v>
      </c>
      <c r="H323" s="69">
        <v>201404</v>
      </c>
      <c r="I323" s="69">
        <v>201405</v>
      </c>
      <c r="J323" s="69">
        <v>201406</v>
      </c>
      <c r="K323" s="69">
        <v>201407</v>
      </c>
      <c r="L323" s="69">
        <v>201408</v>
      </c>
      <c r="M323" s="69">
        <v>201409</v>
      </c>
      <c r="N323" s="69">
        <v>201410</v>
      </c>
      <c r="O323" s="69">
        <v>201411</v>
      </c>
      <c r="P323" s="69">
        <v>201412</v>
      </c>
      <c r="Q323" s="69">
        <v>201501</v>
      </c>
      <c r="R323" s="69">
        <v>201502</v>
      </c>
      <c r="S323" s="69">
        <v>201503</v>
      </c>
      <c r="T323" s="69">
        <v>201504</v>
      </c>
      <c r="U323" s="69">
        <v>201505</v>
      </c>
      <c r="V323" s="69">
        <v>201506</v>
      </c>
      <c r="W323" s="69">
        <v>201507</v>
      </c>
      <c r="X323" s="69">
        <v>201508</v>
      </c>
      <c r="Y323" s="69">
        <v>201509</v>
      </c>
      <c r="Z323" s="69">
        <v>201510</v>
      </c>
      <c r="AA323" s="69">
        <v>201511</v>
      </c>
      <c r="AB323" s="69">
        <v>201512</v>
      </c>
      <c r="AC323" s="69">
        <v>201601</v>
      </c>
      <c r="AD323" s="69">
        <v>201602</v>
      </c>
      <c r="AE323" s="69">
        <v>201603</v>
      </c>
      <c r="AF323" s="69">
        <v>201604</v>
      </c>
      <c r="AG323" s="69">
        <v>201605</v>
      </c>
      <c r="AH323" s="69">
        <v>201606</v>
      </c>
      <c r="AI323" s="69">
        <v>201607</v>
      </c>
      <c r="AJ323" s="69">
        <v>201608</v>
      </c>
      <c r="AK323" s="69">
        <v>201609</v>
      </c>
      <c r="AL323" s="69">
        <v>201610</v>
      </c>
      <c r="AM323" s="69">
        <v>201611</v>
      </c>
      <c r="AN323" s="69">
        <v>201612</v>
      </c>
      <c r="AO323" s="69">
        <v>201701</v>
      </c>
      <c r="AP323" s="69">
        <v>201702</v>
      </c>
      <c r="AQ323" s="69">
        <v>201703</v>
      </c>
      <c r="AR323" s="69">
        <v>201704</v>
      </c>
      <c r="AS323" s="69">
        <v>201705</v>
      </c>
      <c r="AT323" s="69">
        <v>201706</v>
      </c>
      <c r="AU323" s="69">
        <v>201707</v>
      </c>
      <c r="AV323" s="69">
        <v>201708</v>
      </c>
      <c r="AW323" s="69">
        <v>201709</v>
      </c>
      <c r="AX323" s="69">
        <v>201710</v>
      </c>
      <c r="AY323" s="69">
        <v>201711</v>
      </c>
      <c r="AZ323" s="69">
        <v>201712</v>
      </c>
      <c r="BA323" s="69">
        <v>201801</v>
      </c>
      <c r="BB323" s="69">
        <v>201802</v>
      </c>
      <c r="BC323" s="69">
        <v>201803</v>
      </c>
      <c r="BD323" s="69">
        <v>201804</v>
      </c>
      <c r="BE323" s="69">
        <v>201805</v>
      </c>
      <c r="BF323" s="69">
        <v>201806</v>
      </c>
      <c r="BG323" s="69">
        <v>201807</v>
      </c>
      <c r="BH323" s="69">
        <v>201808</v>
      </c>
      <c r="BI323" s="69">
        <v>201809</v>
      </c>
      <c r="BJ323" s="69">
        <v>201810</v>
      </c>
      <c r="BK323" s="69">
        <v>201811</v>
      </c>
      <c r="BL323" s="69">
        <v>201812</v>
      </c>
      <c r="BM323" s="69">
        <v>201901</v>
      </c>
      <c r="BN323" s="69">
        <v>201902</v>
      </c>
      <c r="BO323" s="69">
        <v>201903</v>
      </c>
      <c r="BP323" s="69">
        <v>201904</v>
      </c>
      <c r="BQ323" s="69">
        <v>201905</v>
      </c>
      <c r="BR323" s="69">
        <v>201906</v>
      </c>
      <c r="BS323" s="69">
        <v>201907</v>
      </c>
      <c r="BT323" s="69">
        <v>201908</v>
      </c>
      <c r="BU323" s="69">
        <v>201909</v>
      </c>
      <c r="BV323" s="69">
        <v>201910</v>
      </c>
      <c r="BW323" s="69">
        <v>201911</v>
      </c>
      <c r="BX323" s="69">
        <v>201912</v>
      </c>
      <c r="BY323" s="69">
        <v>202001</v>
      </c>
      <c r="BZ323" s="69">
        <v>202002</v>
      </c>
      <c r="CA323" s="69">
        <v>202003</v>
      </c>
      <c r="CB323" s="69">
        <v>202004</v>
      </c>
      <c r="CC323" s="69">
        <v>202005</v>
      </c>
      <c r="CD323" s="69">
        <v>202006</v>
      </c>
      <c r="CE323" s="69">
        <v>202007</v>
      </c>
      <c r="CF323" s="69">
        <v>202008</v>
      </c>
      <c r="CG323" s="69">
        <v>202009</v>
      </c>
      <c r="CH323" s="69">
        <v>202010</v>
      </c>
      <c r="CI323" s="69">
        <v>202011</v>
      </c>
      <c r="CJ323" s="69">
        <v>202012</v>
      </c>
      <c r="CK323" s="69">
        <v>202101</v>
      </c>
      <c r="CL323" s="69">
        <v>202102</v>
      </c>
      <c r="CM323" s="69">
        <v>202103</v>
      </c>
      <c r="CN323" s="69">
        <v>202104</v>
      </c>
      <c r="CO323" s="69">
        <v>202105</v>
      </c>
      <c r="CP323" s="69">
        <v>202106</v>
      </c>
      <c r="CQ323" s="69">
        <v>202107</v>
      </c>
      <c r="CR323" s="69">
        <v>202108</v>
      </c>
      <c r="CS323" s="69">
        <v>202109</v>
      </c>
      <c r="CT323" s="69">
        <v>202110</v>
      </c>
      <c r="CU323" s="69">
        <v>202111</v>
      </c>
      <c r="CV323" s="69">
        <v>202112</v>
      </c>
      <c r="CX323" s="69" t="s">
        <v>1720</v>
      </c>
      <c r="CY323" s="69" t="s">
        <v>1721</v>
      </c>
      <c r="CZ323" s="452" t="s">
        <v>1621</v>
      </c>
      <c r="DA323" s="452" t="s">
        <v>1622</v>
      </c>
      <c r="DB323" s="452" t="s">
        <v>1623</v>
      </c>
      <c r="DC323" s="452" t="s">
        <v>1621</v>
      </c>
      <c r="DD323" s="452" t="s">
        <v>1622</v>
      </c>
      <c r="DE323" s="452" t="s">
        <v>1623</v>
      </c>
      <c r="DF323" s="452" t="s">
        <v>1621</v>
      </c>
      <c r="DG323" s="452" t="s">
        <v>1622</v>
      </c>
      <c r="DH323" s="452" t="s">
        <v>1623</v>
      </c>
    </row>
    <row r="324" spans="2:112" outlineLevel="1" x14ac:dyDescent="0.3">
      <c r="B324" s="154">
        <v>1</v>
      </c>
      <c r="C324" s="242" t="s">
        <v>170</v>
      </c>
      <c r="D324" s="143" t="s">
        <v>443</v>
      </c>
      <c r="E324" s="506">
        <v>250</v>
      </c>
      <c r="F324" s="506">
        <v>250</v>
      </c>
      <c r="G324" s="506">
        <v>250</v>
      </c>
      <c r="H324" s="506">
        <v>250</v>
      </c>
      <c r="I324" s="506">
        <v>250</v>
      </c>
      <c r="J324" s="506">
        <v>250</v>
      </c>
      <c r="K324" s="506">
        <v>250</v>
      </c>
      <c r="L324" s="506">
        <v>250</v>
      </c>
      <c r="M324" s="506">
        <v>250</v>
      </c>
      <c r="N324" s="506">
        <v>250</v>
      </c>
      <c r="O324" s="506">
        <v>250</v>
      </c>
      <c r="P324" s="506">
        <v>250</v>
      </c>
      <c r="Q324" s="506">
        <v>250</v>
      </c>
      <c r="R324" s="506">
        <v>250</v>
      </c>
      <c r="S324" s="506">
        <v>250</v>
      </c>
      <c r="T324" s="506">
        <v>250</v>
      </c>
      <c r="U324" s="506">
        <v>250</v>
      </c>
      <c r="V324" s="506">
        <v>250</v>
      </c>
      <c r="W324" s="506">
        <v>250</v>
      </c>
      <c r="X324" s="506">
        <v>250</v>
      </c>
      <c r="Y324" s="506">
        <v>250</v>
      </c>
      <c r="Z324" s="506">
        <v>250</v>
      </c>
      <c r="AA324" s="506">
        <v>250</v>
      </c>
      <c r="AB324" s="506">
        <v>250</v>
      </c>
      <c r="AC324" s="506">
        <v>250</v>
      </c>
      <c r="AD324" s="506">
        <v>250</v>
      </c>
      <c r="AE324" s="506">
        <v>250</v>
      </c>
      <c r="AF324" s="506">
        <v>250</v>
      </c>
      <c r="AG324" s="506">
        <v>250</v>
      </c>
      <c r="AH324" s="506">
        <v>250</v>
      </c>
      <c r="AI324" s="506">
        <v>250</v>
      </c>
      <c r="AJ324" s="506">
        <v>250</v>
      </c>
      <c r="AK324" s="506">
        <v>250</v>
      </c>
      <c r="AL324" s="294">
        <v>250</v>
      </c>
      <c r="AM324" s="294">
        <v>250</v>
      </c>
      <c r="AN324" s="294">
        <v>250</v>
      </c>
      <c r="AO324" s="294">
        <v>250</v>
      </c>
      <c r="AP324" s="294">
        <v>250</v>
      </c>
      <c r="AQ324" s="294">
        <v>250</v>
      </c>
      <c r="AR324" s="294">
        <v>250</v>
      </c>
      <c r="AS324" s="294">
        <v>250</v>
      </c>
      <c r="AT324" s="294">
        <v>250</v>
      </c>
      <c r="AU324" s="294">
        <v>250</v>
      </c>
      <c r="AV324" s="294">
        <v>250</v>
      </c>
      <c r="AW324" s="294">
        <v>250</v>
      </c>
      <c r="AX324" s="294">
        <v>250</v>
      </c>
      <c r="AY324" s="294">
        <v>250</v>
      </c>
      <c r="AZ324" s="294">
        <v>250</v>
      </c>
      <c r="BA324" s="294">
        <v>250</v>
      </c>
      <c r="BB324" s="294">
        <v>250</v>
      </c>
      <c r="BC324" s="294">
        <v>250</v>
      </c>
      <c r="BD324" s="294">
        <v>250</v>
      </c>
      <c r="BE324" s="294">
        <v>250</v>
      </c>
      <c r="BF324" s="294">
        <v>250</v>
      </c>
      <c r="BG324" s="294">
        <v>250</v>
      </c>
      <c r="BH324" s="294">
        <v>250</v>
      </c>
      <c r="BI324" s="294">
        <v>250</v>
      </c>
      <c r="BJ324" s="294">
        <v>250</v>
      </c>
      <c r="BK324" s="294">
        <v>250</v>
      </c>
      <c r="BL324" s="294">
        <v>250</v>
      </c>
      <c r="BM324" s="294">
        <v>250</v>
      </c>
      <c r="BN324" s="294">
        <v>250</v>
      </c>
      <c r="BO324" s="294">
        <v>250</v>
      </c>
      <c r="BP324" s="294">
        <v>250</v>
      </c>
      <c r="BQ324" s="294">
        <v>250</v>
      </c>
      <c r="BR324" s="294">
        <v>250</v>
      </c>
      <c r="BS324" s="294">
        <v>250</v>
      </c>
      <c r="BT324" s="294">
        <v>250</v>
      </c>
      <c r="BU324" s="294">
        <v>250</v>
      </c>
      <c r="BV324" s="294">
        <v>250</v>
      </c>
      <c r="BW324" s="294">
        <v>250</v>
      </c>
      <c r="BX324" s="294">
        <v>250</v>
      </c>
      <c r="BY324" s="294">
        <v>250</v>
      </c>
      <c r="BZ324" s="294">
        <v>250</v>
      </c>
      <c r="CA324" s="294">
        <v>250</v>
      </c>
      <c r="CB324" s="294">
        <v>250</v>
      </c>
      <c r="CC324" s="294">
        <v>250</v>
      </c>
      <c r="CD324" s="294">
        <v>250</v>
      </c>
      <c r="CE324" s="294">
        <v>250</v>
      </c>
      <c r="CF324" s="294">
        <v>250</v>
      </c>
      <c r="CG324" s="294">
        <v>250</v>
      </c>
      <c r="CH324" s="294">
        <v>250</v>
      </c>
      <c r="CI324" s="294">
        <v>250</v>
      </c>
      <c r="CJ324" s="294">
        <v>250</v>
      </c>
      <c r="CK324" s="294">
        <v>250</v>
      </c>
      <c r="CL324" s="294">
        <v>250</v>
      </c>
      <c r="CM324" s="294">
        <v>250</v>
      </c>
      <c r="CN324" s="294">
        <v>250</v>
      </c>
      <c r="CO324" s="294">
        <v>250</v>
      </c>
      <c r="CP324" s="294">
        <v>250</v>
      </c>
      <c r="CQ324" s="294">
        <v>250</v>
      </c>
      <c r="CR324" s="294">
        <v>250</v>
      </c>
      <c r="CS324" s="294">
        <v>250</v>
      </c>
      <c r="CT324" s="294">
        <v>250</v>
      </c>
      <c r="CU324" s="294">
        <v>250</v>
      </c>
      <c r="CV324" s="294">
        <v>250</v>
      </c>
      <c r="CX324" s="242" t="s">
        <v>1723</v>
      </c>
      <c r="CY324" s="242" t="str">
        <f>IF(AND($DB324&gt;$DE324,$DB324&gt;$DH324),"lineal",IF(AND($DE324&gt;$DB324,$DE324&gt;$DH324),"logaritmica",IF(AND($DH324&gt;$DB324,$DH324&gt;$DE324),"exponencial","-")))</f>
        <v>-</v>
      </c>
      <c r="CZ324" s="453">
        <f>$AK324-$DA324*$AK$143</f>
        <v>250</v>
      </c>
      <c r="DA324" s="453">
        <f>IFERROR(SLOPE($E324:$AK324,$E$143:$AK$143),0)</f>
        <v>0</v>
      </c>
      <c r="DB324" s="454">
        <f>IFERROR(RSQ($E324:$AK324,$E$143:$AK$143),0)</f>
        <v>0</v>
      </c>
      <c r="DC324" s="453">
        <f>$AK324-$DD324*$AK$143</f>
        <v>250</v>
      </c>
      <c r="DD324" s="453">
        <f>IFERROR(SLOPE($E324:$AK324,$E$142:$AK$142),0)</f>
        <v>0</v>
      </c>
      <c r="DE324" s="454">
        <f>IFERROR(RSQ($E324:$AK324,$E$142:$AK$142),0)</f>
        <v>0</v>
      </c>
      <c r="DF324" s="455">
        <f t="shared" ref="DF324:DF348" si="166">IFERROR(LN($AK324)-$DG324*$AK$143,0)</f>
        <v>5.521460917862246</v>
      </c>
      <c r="DG324" s="456">
        <f>IFERROR(SLOPE(LN($E324:$AK324),$E$143:$AK$143),0)</f>
        <v>0</v>
      </c>
      <c r="DH324" s="454">
        <f>IFERROR(RSQ(LN($E324:$AK324),$E$143:$AK$143),0)</f>
        <v>0</v>
      </c>
    </row>
    <row r="325" spans="2:112" outlineLevel="1" x14ac:dyDescent="0.3">
      <c r="B325" s="154">
        <v>2</v>
      </c>
      <c r="C325" s="242" t="s">
        <v>171</v>
      </c>
      <c r="D325" s="143" t="s">
        <v>443</v>
      </c>
      <c r="E325" s="506">
        <v>250</v>
      </c>
      <c r="F325" s="506">
        <v>250</v>
      </c>
      <c r="G325" s="506">
        <v>250</v>
      </c>
      <c r="H325" s="506">
        <v>250</v>
      </c>
      <c r="I325" s="506">
        <v>250</v>
      </c>
      <c r="J325" s="506">
        <v>250</v>
      </c>
      <c r="K325" s="506">
        <v>250</v>
      </c>
      <c r="L325" s="506">
        <v>250</v>
      </c>
      <c r="M325" s="506">
        <v>250</v>
      </c>
      <c r="N325" s="506">
        <v>250</v>
      </c>
      <c r="O325" s="506">
        <v>250</v>
      </c>
      <c r="P325" s="506">
        <v>250</v>
      </c>
      <c r="Q325" s="506">
        <v>250</v>
      </c>
      <c r="R325" s="506">
        <v>250</v>
      </c>
      <c r="S325" s="506">
        <v>250</v>
      </c>
      <c r="T325" s="506">
        <v>250</v>
      </c>
      <c r="U325" s="506">
        <v>250</v>
      </c>
      <c r="V325" s="506">
        <v>250</v>
      </c>
      <c r="W325" s="506">
        <v>250</v>
      </c>
      <c r="X325" s="506">
        <v>250</v>
      </c>
      <c r="Y325" s="506">
        <v>250</v>
      </c>
      <c r="Z325" s="506">
        <v>250</v>
      </c>
      <c r="AA325" s="506">
        <v>250</v>
      </c>
      <c r="AB325" s="506">
        <v>250</v>
      </c>
      <c r="AC325" s="506">
        <v>250</v>
      </c>
      <c r="AD325" s="506">
        <v>250</v>
      </c>
      <c r="AE325" s="506">
        <v>250</v>
      </c>
      <c r="AF325" s="506">
        <v>250</v>
      </c>
      <c r="AG325" s="506">
        <v>250</v>
      </c>
      <c r="AH325" s="506">
        <v>250</v>
      </c>
      <c r="AI325" s="506">
        <v>250</v>
      </c>
      <c r="AJ325" s="506">
        <v>250</v>
      </c>
      <c r="AK325" s="506">
        <v>250</v>
      </c>
      <c r="AL325" s="294">
        <v>250</v>
      </c>
      <c r="AM325" s="294">
        <v>250</v>
      </c>
      <c r="AN325" s="294">
        <v>250</v>
      </c>
      <c r="AO325" s="294">
        <v>250</v>
      </c>
      <c r="AP325" s="294">
        <v>250</v>
      </c>
      <c r="AQ325" s="294">
        <v>250</v>
      </c>
      <c r="AR325" s="294">
        <v>250</v>
      </c>
      <c r="AS325" s="294">
        <v>250</v>
      </c>
      <c r="AT325" s="294">
        <v>250</v>
      </c>
      <c r="AU325" s="294">
        <v>250</v>
      </c>
      <c r="AV325" s="294">
        <v>250</v>
      </c>
      <c r="AW325" s="294">
        <v>250</v>
      </c>
      <c r="AX325" s="294">
        <v>250</v>
      </c>
      <c r="AY325" s="294">
        <v>250</v>
      </c>
      <c r="AZ325" s="294">
        <v>250</v>
      </c>
      <c r="BA325" s="294">
        <v>250</v>
      </c>
      <c r="BB325" s="294">
        <v>250</v>
      </c>
      <c r="BC325" s="294">
        <v>250</v>
      </c>
      <c r="BD325" s="294">
        <v>250</v>
      </c>
      <c r="BE325" s="294">
        <v>250</v>
      </c>
      <c r="BF325" s="294">
        <v>250</v>
      </c>
      <c r="BG325" s="294">
        <v>250</v>
      </c>
      <c r="BH325" s="294">
        <v>250</v>
      </c>
      <c r="BI325" s="294">
        <v>250</v>
      </c>
      <c r="BJ325" s="294">
        <v>250</v>
      </c>
      <c r="BK325" s="294">
        <v>250</v>
      </c>
      <c r="BL325" s="294">
        <v>250</v>
      </c>
      <c r="BM325" s="294">
        <v>250</v>
      </c>
      <c r="BN325" s="294">
        <v>250</v>
      </c>
      <c r="BO325" s="294">
        <v>250</v>
      </c>
      <c r="BP325" s="294">
        <v>250</v>
      </c>
      <c r="BQ325" s="294">
        <v>250</v>
      </c>
      <c r="BR325" s="294">
        <v>250</v>
      </c>
      <c r="BS325" s="294">
        <v>250</v>
      </c>
      <c r="BT325" s="294">
        <v>250</v>
      </c>
      <c r="BU325" s="294">
        <v>250</v>
      </c>
      <c r="BV325" s="294">
        <v>250</v>
      </c>
      <c r="BW325" s="294">
        <v>250</v>
      </c>
      <c r="BX325" s="294">
        <v>250</v>
      </c>
      <c r="BY325" s="294">
        <v>250</v>
      </c>
      <c r="BZ325" s="294">
        <v>250</v>
      </c>
      <c r="CA325" s="294">
        <v>250</v>
      </c>
      <c r="CB325" s="294">
        <v>250</v>
      </c>
      <c r="CC325" s="294">
        <v>250</v>
      </c>
      <c r="CD325" s="294">
        <v>250</v>
      </c>
      <c r="CE325" s="294">
        <v>250</v>
      </c>
      <c r="CF325" s="294">
        <v>250</v>
      </c>
      <c r="CG325" s="294">
        <v>250</v>
      </c>
      <c r="CH325" s="294">
        <v>250</v>
      </c>
      <c r="CI325" s="294">
        <v>250</v>
      </c>
      <c r="CJ325" s="294">
        <v>250</v>
      </c>
      <c r="CK325" s="294">
        <v>250</v>
      </c>
      <c r="CL325" s="294">
        <v>250</v>
      </c>
      <c r="CM325" s="294">
        <v>250</v>
      </c>
      <c r="CN325" s="294">
        <v>250</v>
      </c>
      <c r="CO325" s="294">
        <v>250</v>
      </c>
      <c r="CP325" s="294">
        <v>250</v>
      </c>
      <c r="CQ325" s="294">
        <v>250</v>
      </c>
      <c r="CR325" s="294">
        <v>250</v>
      </c>
      <c r="CS325" s="294">
        <v>250</v>
      </c>
      <c r="CT325" s="294">
        <v>250</v>
      </c>
      <c r="CU325" s="294">
        <v>250</v>
      </c>
      <c r="CV325" s="294">
        <v>250</v>
      </c>
      <c r="CX325" s="242" t="s">
        <v>1723</v>
      </c>
      <c r="CY325" s="242" t="str">
        <f t="shared" ref="CY325:CY348" si="167">IF(AND($DB325&gt;$DE325,$DB325&gt;$DH325),"lineal",IF(AND($DE325&gt;$DB325,$DE325&gt;$DH325),"logaritmica",IF(AND($DH325&gt;$DB325,$DH325&gt;$DE325),"exponencial","-")))</f>
        <v>-</v>
      </c>
      <c r="CZ325" s="453">
        <f t="shared" ref="CZ325:CZ349" si="168">$AK325-$DA325*$AK$143</f>
        <v>250</v>
      </c>
      <c r="DA325" s="453">
        <f t="shared" ref="DA325:DA349" si="169">IFERROR(SLOPE($E325:$AK325,$E$143:$AK$143),0)</f>
        <v>0</v>
      </c>
      <c r="DB325" s="454">
        <f t="shared" ref="DB325:DB349" si="170">IFERROR(RSQ($E325:$AK325,$E$143:$AK$143),0)</f>
        <v>0</v>
      </c>
      <c r="DC325" s="453">
        <f t="shared" ref="DC325:DC349" si="171">$AK325-$DD325*$AK$143</f>
        <v>250</v>
      </c>
      <c r="DD325" s="453">
        <f>IFERROR(SLOPE($E325:$AK325,$E$142:$AK$142),0)</f>
        <v>0</v>
      </c>
      <c r="DE325" s="454">
        <f>IFERROR(RSQ($E325:$AK325,$E$142:$AK$142),0)</f>
        <v>0</v>
      </c>
      <c r="DF325" s="455">
        <f t="shared" si="166"/>
        <v>5.521460917862246</v>
      </c>
      <c r="DG325" s="456">
        <f t="shared" ref="DG325:DG349" si="172">IFERROR(SLOPE(LN($E325:$AK325),$E$143:$AK$143),0)</f>
        <v>0</v>
      </c>
      <c r="DH325" s="454">
        <f>IFERROR(RSQ(LN($E325:$AK325),$E$143:$AK$143),0)</f>
        <v>0</v>
      </c>
    </row>
    <row r="326" spans="2:112" outlineLevel="1" x14ac:dyDescent="0.3">
      <c r="B326" s="154">
        <v>3</v>
      </c>
      <c r="C326" s="242" t="s">
        <v>172</v>
      </c>
      <c r="D326" s="143" t="s">
        <v>443</v>
      </c>
      <c r="E326" s="506">
        <v>250</v>
      </c>
      <c r="F326" s="506">
        <v>250</v>
      </c>
      <c r="G326" s="506">
        <v>250</v>
      </c>
      <c r="H326" s="506">
        <v>250</v>
      </c>
      <c r="I326" s="506">
        <v>250</v>
      </c>
      <c r="J326" s="506">
        <v>250</v>
      </c>
      <c r="K326" s="506">
        <v>250</v>
      </c>
      <c r="L326" s="506">
        <v>250</v>
      </c>
      <c r="M326" s="506">
        <v>250</v>
      </c>
      <c r="N326" s="506">
        <v>250</v>
      </c>
      <c r="O326" s="506">
        <v>250</v>
      </c>
      <c r="P326" s="506">
        <v>250</v>
      </c>
      <c r="Q326" s="506">
        <v>250</v>
      </c>
      <c r="R326" s="506">
        <v>250</v>
      </c>
      <c r="S326" s="506">
        <v>250</v>
      </c>
      <c r="T326" s="506">
        <v>250</v>
      </c>
      <c r="U326" s="506">
        <v>250</v>
      </c>
      <c r="V326" s="506">
        <v>250</v>
      </c>
      <c r="W326" s="506">
        <v>250</v>
      </c>
      <c r="X326" s="506">
        <v>250</v>
      </c>
      <c r="Y326" s="506">
        <v>250</v>
      </c>
      <c r="Z326" s="506">
        <v>250</v>
      </c>
      <c r="AA326" s="506">
        <v>250</v>
      </c>
      <c r="AB326" s="506">
        <v>250</v>
      </c>
      <c r="AC326" s="506">
        <v>250</v>
      </c>
      <c r="AD326" s="506">
        <v>250</v>
      </c>
      <c r="AE326" s="506">
        <v>250</v>
      </c>
      <c r="AF326" s="506">
        <v>250</v>
      </c>
      <c r="AG326" s="506">
        <v>250</v>
      </c>
      <c r="AH326" s="506">
        <v>250</v>
      </c>
      <c r="AI326" s="506">
        <v>250</v>
      </c>
      <c r="AJ326" s="506">
        <v>250</v>
      </c>
      <c r="AK326" s="506">
        <v>250</v>
      </c>
      <c r="AL326" s="294">
        <v>250</v>
      </c>
      <c r="AM326" s="294">
        <v>250</v>
      </c>
      <c r="AN326" s="294">
        <v>250</v>
      </c>
      <c r="AO326" s="294">
        <v>250</v>
      </c>
      <c r="AP326" s="294">
        <v>250</v>
      </c>
      <c r="AQ326" s="294">
        <v>250</v>
      </c>
      <c r="AR326" s="294">
        <v>250</v>
      </c>
      <c r="AS326" s="294">
        <v>250</v>
      </c>
      <c r="AT326" s="294">
        <v>250</v>
      </c>
      <c r="AU326" s="294">
        <v>250</v>
      </c>
      <c r="AV326" s="294">
        <v>250</v>
      </c>
      <c r="AW326" s="294">
        <v>250</v>
      </c>
      <c r="AX326" s="294">
        <v>250</v>
      </c>
      <c r="AY326" s="294">
        <v>250</v>
      </c>
      <c r="AZ326" s="294">
        <v>250</v>
      </c>
      <c r="BA326" s="294">
        <v>250</v>
      </c>
      <c r="BB326" s="294">
        <v>250</v>
      </c>
      <c r="BC326" s="294">
        <v>250</v>
      </c>
      <c r="BD326" s="294">
        <v>250</v>
      </c>
      <c r="BE326" s="294">
        <v>250</v>
      </c>
      <c r="BF326" s="294">
        <v>250</v>
      </c>
      <c r="BG326" s="294">
        <v>250</v>
      </c>
      <c r="BH326" s="294">
        <v>250</v>
      </c>
      <c r="BI326" s="294">
        <v>250</v>
      </c>
      <c r="BJ326" s="294">
        <v>250</v>
      </c>
      <c r="BK326" s="294">
        <v>250</v>
      </c>
      <c r="BL326" s="294">
        <v>250</v>
      </c>
      <c r="BM326" s="294">
        <v>250</v>
      </c>
      <c r="BN326" s="294">
        <v>250</v>
      </c>
      <c r="BO326" s="294">
        <v>250</v>
      </c>
      <c r="BP326" s="294">
        <v>250</v>
      </c>
      <c r="BQ326" s="294">
        <v>250</v>
      </c>
      <c r="BR326" s="294">
        <v>250</v>
      </c>
      <c r="BS326" s="294">
        <v>250</v>
      </c>
      <c r="BT326" s="294">
        <v>250</v>
      </c>
      <c r="BU326" s="294">
        <v>250</v>
      </c>
      <c r="BV326" s="294">
        <v>250</v>
      </c>
      <c r="BW326" s="294">
        <v>250</v>
      </c>
      <c r="BX326" s="294">
        <v>250</v>
      </c>
      <c r="BY326" s="294">
        <v>250</v>
      </c>
      <c r="BZ326" s="294">
        <v>250</v>
      </c>
      <c r="CA326" s="294">
        <v>250</v>
      </c>
      <c r="CB326" s="294">
        <v>250</v>
      </c>
      <c r="CC326" s="294">
        <v>250</v>
      </c>
      <c r="CD326" s="294">
        <v>250</v>
      </c>
      <c r="CE326" s="294">
        <v>250</v>
      </c>
      <c r="CF326" s="294">
        <v>250</v>
      </c>
      <c r="CG326" s="294">
        <v>250</v>
      </c>
      <c r="CH326" s="294">
        <v>250</v>
      </c>
      <c r="CI326" s="294">
        <v>250</v>
      </c>
      <c r="CJ326" s="294">
        <v>250</v>
      </c>
      <c r="CK326" s="294">
        <v>250</v>
      </c>
      <c r="CL326" s="294">
        <v>250</v>
      </c>
      <c r="CM326" s="294">
        <v>250</v>
      </c>
      <c r="CN326" s="294">
        <v>250</v>
      </c>
      <c r="CO326" s="294">
        <v>250</v>
      </c>
      <c r="CP326" s="294">
        <v>250</v>
      </c>
      <c r="CQ326" s="294">
        <v>250</v>
      </c>
      <c r="CR326" s="294">
        <v>250</v>
      </c>
      <c r="CS326" s="294">
        <v>250</v>
      </c>
      <c r="CT326" s="294">
        <v>250</v>
      </c>
      <c r="CU326" s="294">
        <v>250</v>
      </c>
      <c r="CV326" s="294">
        <v>250</v>
      </c>
      <c r="CX326" s="242" t="s">
        <v>1723</v>
      </c>
      <c r="CY326" s="242" t="str">
        <f t="shared" si="167"/>
        <v>-</v>
      </c>
      <c r="CZ326" s="453">
        <f t="shared" si="168"/>
        <v>250</v>
      </c>
      <c r="DA326" s="453">
        <f t="shared" si="169"/>
        <v>0</v>
      </c>
      <c r="DB326" s="454">
        <f t="shared" si="170"/>
        <v>0</v>
      </c>
      <c r="DC326" s="453">
        <f t="shared" si="171"/>
        <v>250</v>
      </c>
      <c r="DD326" s="453">
        <f t="shared" ref="DD326:DD349" si="173">IFERROR(SLOPE($E326:$AK326,$E$142:$AK$142),0)</f>
        <v>0</v>
      </c>
      <c r="DE326" s="454">
        <f t="shared" ref="DE326:DE349" si="174">IFERROR(RSQ($E326:$AK326,$E$142:$AK$142),0)</f>
        <v>0</v>
      </c>
      <c r="DF326" s="455">
        <f t="shared" si="166"/>
        <v>5.521460917862246</v>
      </c>
      <c r="DG326" s="456">
        <f t="shared" si="172"/>
        <v>0</v>
      </c>
      <c r="DH326" s="454">
        <f t="shared" ref="DH326:DH348" si="175">IFERROR(RSQ(LN($E326:$AK326),$E$143:$AK$143),0)</f>
        <v>0</v>
      </c>
    </row>
    <row r="327" spans="2:112" outlineLevel="1" x14ac:dyDescent="0.3">
      <c r="B327" s="154">
        <v>4</v>
      </c>
      <c r="C327" s="242" t="s">
        <v>173</v>
      </c>
      <c r="D327" s="143" t="s">
        <v>443</v>
      </c>
      <c r="E327" s="506">
        <v>250</v>
      </c>
      <c r="F327" s="506">
        <v>250</v>
      </c>
      <c r="G327" s="506">
        <v>250</v>
      </c>
      <c r="H327" s="506">
        <v>250</v>
      </c>
      <c r="I327" s="506">
        <v>250</v>
      </c>
      <c r="J327" s="506">
        <v>250</v>
      </c>
      <c r="K327" s="506">
        <v>250</v>
      </c>
      <c r="L327" s="506">
        <v>250</v>
      </c>
      <c r="M327" s="506">
        <v>250</v>
      </c>
      <c r="N327" s="506">
        <v>250</v>
      </c>
      <c r="O327" s="506">
        <v>250</v>
      </c>
      <c r="P327" s="506">
        <v>250</v>
      </c>
      <c r="Q327" s="506">
        <v>250</v>
      </c>
      <c r="R327" s="506">
        <v>250</v>
      </c>
      <c r="S327" s="506">
        <v>250</v>
      </c>
      <c r="T327" s="506">
        <v>250</v>
      </c>
      <c r="U327" s="506">
        <v>250</v>
      </c>
      <c r="V327" s="506">
        <v>250</v>
      </c>
      <c r="W327" s="506">
        <v>250</v>
      </c>
      <c r="X327" s="506">
        <v>250</v>
      </c>
      <c r="Y327" s="506">
        <v>250</v>
      </c>
      <c r="Z327" s="506">
        <v>250</v>
      </c>
      <c r="AA327" s="506">
        <v>250</v>
      </c>
      <c r="AB327" s="506">
        <v>250</v>
      </c>
      <c r="AC327" s="506">
        <v>250</v>
      </c>
      <c r="AD327" s="506">
        <v>250</v>
      </c>
      <c r="AE327" s="506">
        <v>250</v>
      </c>
      <c r="AF327" s="506">
        <v>250</v>
      </c>
      <c r="AG327" s="506">
        <v>250</v>
      </c>
      <c r="AH327" s="506">
        <v>250</v>
      </c>
      <c r="AI327" s="506">
        <v>250</v>
      </c>
      <c r="AJ327" s="506">
        <v>250</v>
      </c>
      <c r="AK327" s="506">
        <v>250</v>
      </c>
      <c r="AL327" s="294">
        <v>250</v>
      </c>
      <c r="AM327" s="294">
        <v>250</v>
      </c>
      <c r="AN327" s="294">
        <v>250</v>
      </c>
      <c r="AO327" s="294">
        <v>250</v>
      </c>
      <c r="AP327" s="294">
        <v>250</v>
      </c>
      <c r="AQ327" s="294">
        <v>250</v>
      </c>
      <c r="AR327" s="294">
        <v>250</v>
      </c>
      <c r="AS327" s="294">
        <v>250</v>
      </c>
      <c r="AT327" s="294">
        <v>250</v>
      </c>
      <c r="AU327" s="294">
        <v>250</v>
      </c>
      <c r="AV327" s="294">
        <v>250</v>
      </c>
      <c r="AW327" s="294">
        <v>250</v>
      </c>
      <c r="AX327" s="294">
        <v>250</v>
      </c>
      <c r="AY327" s="294">
        <v>250</v>
      </c>
      <c r="AZ327" s="294">
        <v>250</v>
      </c>
      <c r="BA327" s="294">
        <v>250</v>
      </c>
      <c r="BB327" s="294">
        <v>250</v>
      </c>
      <c r="BC327" s="294">
        <v>250</v>
      </c>
      <c r="BD327" s="294">
        <v>250</v>
      </c>
      <c r="BE327" s="294">
        <v>250</v>
      </c>
      <c r="BF327" s="294">
        <v>250</v>
      </c>
      <c r="BG327" s="294">
        <v>250</v>
      </c>
      <c r="BH327" s="294">
        <v>250</v>
      </c>
      <c r="BI327" s="294">
        <v>250</v>
      </c>
      <c r="BJ327" s="294">
        <v>250</v>
      </c>
      <c r="BK327" s="294">
        <v>250</v>
      </c>
      <c r="BL327" s="294">
        <v>250</v>
      </c>
      <c r="BM327" s="294">
        <v>250</v>
      </c>
      <c r="BN327" s="294">
        <v>250</v>
      </c>
      <c r="BO327" s="294">
        <v>250</v>
      </c>
      <c r="BP327" s="294">
        <v>250</v>
      </c>
      <c r="BQ327" s="294">
        <v>250</v>
      </c>
      <c r="BR327" s="294">
        <v>250</v>
      </c>
      <c r="BS327" s="294">
        <v>250</v>
      </c>
      <c r="BT327" s="294">
        <v>250</v>
      </c>
      <c r="BU327" s="294">
        <v>250</v>
      </c>
      <c r="BV327" s="294">
        <v>250</v>
      </c>
      <c r="BW327" s="294">
        <v>250</v>
      </c>
      <c r="BX327" s="294">
        <v>250</v>
      </c>
      <c r="BY327" s="294">
        <v>250</v>
      </c>
      <c r="BZ327" s="294">
        <v>250</v>
      </c>
      <c r="CA327" s="294">
        <v>250</v>
      </c>
      <c r="CB327" s="294">
        <v>250</v>
      </c>
      <c r="CC327" s="294">
        <v>250</v>
      </c>
      <c r="CD327" s="294">
        <v>250</v>
      </c>
      <c r="CE327" s="294">
        <v>250</v>
      </c>
      <c r="CF327" s="294">
        <v>250</v>
      </c>
      <c r="CG327" s="294">
        <v>250</v>
      </c>
      <c r="CH327" s="294">
        <v>250</v>
      </c>
      <c r="CI327" s="294">
        <v>250</v>
      </c>
      <c r="CJ327" s="294">
        <v>250</v>
      </c>
      <c r="CK327" s="294">
        <v>250</v>
      </c>
      <c r="CL327" s="294">
        <v>250</v>
      </c>
      <c r="CM327" s="294">
        <v>250</v>
      </c>
      <c r="CN327" s="294">
        <v>250</v>
      </c>
      <c r="CO327" s="294">
        <v>250</v>
      </c>
      <c r="CP327" s="294">
        <v>250</v>
      </c>
      <c r="CQ327" s="294">
        <v>250</v>
      </c>
      <c r="CR327" s="294">
        <v>250</v>
      </c>
      <c r="CS327" s="294">
        <v>250</v>
      </c>
      <c r="CT327" s="294">
        <v>250</v>
      </c>
      <c r="CU327" s="294">
        <v>250</v>
      </c>
      <c r="CV327" s="294">
        <v>250</v>
      </c>
      <c r="CX327" s="242" t="s">
        <v>1723</v>
      </c>
      <c r="CY327" s="242" t="str">
        <f t="shared" si="167"/>
        <v>-</v>
      </c>
      <c r="CZ327" s="453">
        <f t="shared" si="168"/>
        <v>250</v>
      </c>
      <c r="DA327" s="453">
        <f t="shared" si="169"/>
        <v>0</v>
      </c>
      <c r="DB327" s="454">
        <f t="shared" si="170"/>
        <v>0</v>
      </c>
      <c r="DC327" s="453">
        <f t="shared" si="171"/>
        <v>250</v>
      </c>
      <c r="DD327" s="453">
        <f t="shared" si="173"/>
        <v>0</v>
      </c>
      <c r="DE327" s="454">
        <f t="shared" si="174"/>
        <v>0</v>
      </c>
      <c r="DF327" s="455">
        <f t="shared" si="166"/>
        <v>5.521460917862246</v>
      </c>
      <c r="DG327" s="456">
        <f t="shared" si="172"/>
        <v>0</v>
      </c>
      <c r="DH327" s="454">
        <f t="shared" si="175"/>
        <v>0</v>
      </c>
    </row>
    <row r="328" spans="2:112" outlineLevel="1" x14ac:dyDescent="0.3">
      <c r="B328" s="154">
        <v>5</v>
      </c>
      <c r="C328" s="242" t="s">
        <v>174</v>
      </c>
      <c r="D328" s="143" t="s">
        <v>443</v>
      </c>
      <c r="E328" s="506">
        <v>250</v>
      </c>
      <c r="F328" s="506">
        <v>250</v>
      </c>
      <c r="G328" s="506">
        <v>250</v>
      </c>
      <c r="H328" s="506">
        <v>250</v>
      </c>
      <c r="I328" s="506">
        <v>250</v>
      </c>
      <c r="J328" s="506">
        <v>250</v>
      </c>
      <c r="K328" s="506">
        <v>250</v>
      </c>
      <c r="L328" s="506">
        <v>250</v>
      </c>
      <c r="M328" s="506">
        <v>250</v>
      </c>
      <c r="N328" s="506">
        <v>250</v>
      </c>
      <c r="O328" s="506">
        <v>250</v>
      </c>
      <c r="P328" s="506">
        <v>250</v>
      </c>
      <c r="Q328" s="506">
        <v>250</v>
      </c>
      <c r="R328" s="506">
        <v>250</v>
      </c>
      <c r="S328" s="506">
        <v>250</v>
      </c>
      <c r="T328" s="506">
        <v>250</v>
      </c>
      <c r="U328" s="506">
        <v>250</v>
      </c>
      <c r="V328" s="506">
        <v>250</v>
      </c>
      <c r="W328" s="506">
        <v>250</v>
      </c>
      <c r="X328" s="506">
        <v>250</v>
      </c>
      <c r="Y328" s="506">
        <v>250</v>
      </c>
      <c r="Z328" s="506">
        <v>250</v>
      </c>
      <c r="AA328" s="506">
        <v>250</v>
      </c>
      <c r="AB328" s="506">
        <v>250</v>
      </c>
      <c r="AC328" s="506">
        <v>250</v>
      </c>
      <c r="AD328" s="506">
        <v>250</v>
      </c>
      <c r="AE328" s="506">
        <v>250</v>
      </c>
      <c r="AF328" s="506">
        <v>250</v>
      </c>
      <c r="AG328" s="506">
        <v>250</v>
      </c>
      <c r="AH328" s="506">
        <v>250</v>
      </c>
      <c r="AI328" s="506">
        <v>250</v>
      </c>
      <c r="AJ328" s="506">
        <v>250</v>
      </c>
      <c r="AK328" s="506">
        <v>250</v>
      </c>
      <c r="AL328" s="294">
        <v>250</v>
      </c>
      <c r="AM328" s="294">
        <v>250</v>
      </c>
      <c r="AN328" s="294">
        <v>250</v>
      </c>
      <c r="AO328" s="294">
        <v>250</v>
      </c>
      <c r="AP328" s="294">
        <v>250</v>
      </c>
      <c r="AQ328" s="294">
        <v>250</v>
      </c>
      <c r="AR328" s="294">
        <v>250</v>
      </c>
      <c r="AS328" s="294">
        <v>250</v>
      </c>
      <c r="AT328" s="294">
        <v>250</v>
      </c>
      <c r="AU328" s="294">
        <v>250</v>
      </c>
      <c r="AV328" s="294">
        <v>250</v>
      </c>
      <c r="AW328" s="294">
        <v>250</v>
      </c>
      <c r="AX328" s="294">
        <v>250</v>
      </c>
      <c r="AY328" s="294">
        <v>250</v>
      </c>
      <c r="AZ328" s="294">
        <v>250</v>
      </c>
      <c r="BA328" s="294">
        <v>250</v>
      </c>
      <c r="BB328" s="294">
        <v>250</v>
      </c>
      <c r="BC328" s="294">
        <v>250</v>
      </c>
      <c r="BD328" s="294">
        <v>250</v>
      </c>
      <c r="BE328" s="294">
        <v>250</v>
      </c>
      <c r="BF328" s="294">
        <v>250</v>
      </c>
      <c r="BG328" s="294">
        <v>250</v>
      </c>
      <c r="BH328" s="294">
        <v>250</v>
      </c>
      <c r="BI328" s="294">
        <v>250</v>
      </c>
      <c r="BJ328" s="294">
        <v>250</v>
      </c>
      <c r="BK328" s="294">
        <v>250</v>
      </c>
      <c r="BL328" s="294">
        <v>250</v>
      </c>
      <c r="BM328" s="294">
        <v>250</v>
      </c>
      <c r="BN328" s="294">
        <v>250</v>
      </c>
      <c r="BO328" s="294">
        <v>250</v>
      </c>
      <c r="BP328" s="294">
        <v>250</v>
      </c>
      <c r="BQ328" s="294">
        <v>250</v>
      </c>
      <c r="BR328" s="294">
        <v>250</v>
      </c>
      <c r="BS328" s="294">
        <v>250</v>
      </c>
      <c r="BT328" s="294">
        <v>250</v>
      </c>
      <c r="BU328" s="294">
        <v>250</v>
      </c>
      <c r="BV328" s="294">
        <v>250</v>
      </c>
      <c r="BW328" s="294">
        <v>250</v>
      </c>
      <c r="BX328" s="294">
        <v>250</v>
      </c>
      <c r="BY328" s="294">
        <v>250</v>
      </c>
      <c r="BZ328" s="294">
        <v>250</v>
      </c>
      <c r="CA328" s="294">
        <v>250</v>
      </c>
      <c r="CB328" s="294">
        <v>250</v>
      </c>
      <c r="CC328" s="294">
        <v>250</v>
      </c>
      <c r="CD328" s="294">
        <v>250</v>
      </c>
      <c r="CE328" s="294">
        <v>250</v>
      </c>
      <c r="CF328" s="294">
        <v>250</v>
      </c>
      <c r="CG328" s="294">
        <v>250</v>
      </c>
      <c r="CH328" s="294">
        <v>250</v>
      </c>
      <c r="CI328" s="294">
        <v>250</v>
      </c>
      <c r="CJ328" s="294">
        <v>250</v>
      </c>
      <c r="CK328" s="294">
        <v>250</v>
      </c>
      <c r="CL328" s="294">
        <v>250</v>
      </c>
      <c r="CM328" s="294">
        <v>250</v>
      </c>
      <c r="CN328" s="294">
        <v>250</v>
      </c>
      <c r="CO328" s="294">
        <v>250</v>
      </c>
      <c r="CP328" s="294">
        <v>250</v>
      </c>
      <c r="CQ328" s="294">
        <v>250</v>
      </c>
      <c r="CR328" s="294">
        <v>250</v>
      </c>
      <c r="CS328" s="294">
        <v>250</v>
      </c>
      <c r="CT328" s="294">
        <v>250</v>
      </c>
      <c r="CU328" s="294">
        <v>250</v>
      </c>
      <c r="CV328" s="294">
        <v>250</v>
      </c>
      <c r="CX328" s="242" t="s">
        <v>1723</v>
      </c>
      <c r="CY328" s="242" t="str">
        <f t="shared" si="167"/>
        <v>-</v>
      </c>
      <c r="CZ328" s="453">
        <f t="shared" si="168"/>
        <v>250</v>
      </c>
      <c r="DA328" s="453">
        <f t="shared" si="169"/>
        <v>0</v>
      </c>
      <c r="DB328" s="454">
        <f t="shared" si="170"/>
        <v>0</v>
      </c>
      <c r="DC328" s="453">
        <f t="shared" si="171"/>
        <v>250</v>
      </c>
      <c r="DD328" s="453">
        <f t="shared" si="173"/>
        <v>0</v>
      </c>
      <c r="DE328" s="454">
        <f t="shared" si="174"/>
        <v>0</v>
      </c>
      <c r="DF328" s="455">
        <f t="shared" si="166"/>
        <v>5.521460917862246</v>
      </c>
      <c r="DG328" s="456">
        <f t="shared" si="172"/>
        <v>0</v>
      </c>
      <c r="DH328" s="454">
        <f t="shared" si="175"/>
        <v>0</v>
      </c>
    </row>
    <row r="329" spans="2:112" outlineLevel="1" x14ac:dyDescent="0.3">
      <c r="B329" s="154">
        <v>6</v>
      </c>
      <c r="C329" s="242" t="s">
        <v>175</v>
      </c>
      <c r="D329" s="143" t="s">
        <v>443</v>
      </c>
      <c r="E329" s="506">
        <v>250</v>
      </c>
      <c r="F329" s="506">
        <v>250</v>
      </c>
      <c r="G329" s="506">
        <v>250</v>
      </c>
      <c r="H329" s="506">
        <v>250</v>
      </c>
      <c r="I329" s="506">
        <v>250</v>
      </c>
      <c r="J329" s="506">
        <v>250</v>
      </c>
      <c r="K329" s="506">
        <v>250</v>
      </c>
      <c r="L329" s="506">
        <v>250</v>
      </c>
      <c r="M329" s="506">
        <v>250</v>
      </c>
      <c r="N329" s="506">
        <v>250</v>
      </c>
      <c r="O329" s="506">
        <v>250</v>
      </c>
      <c r="P329" s="506">
        <v>250</v>
      </c>
      <c r="Q329" s="506">
        <v>250</v>
      </c>
      <c r="R329" s="506">
        <v>250</v>
      </c>
      <c r="S329" s="506">
        <v>250</v>
      </c>
      <c r="T329" s="506">
        <v>250</v>
      </c>
      <c r="U329" s="506">
        <v>250</v>
      </c>
      <c r="V329" s="506">
        <v>250</v>
      </c>
      <c r="W329" s="506">
        <v>250</v>
      </c>
      <c r="X329" s="506">
        <v>250</v>
      </c>
      <c r="Y329" s="506">
        <v>250</v>
      </c>
      <c r="Z329" s="506">
        <v>250</v>
      </c>
      <c r="AA329" s="506">
        <v>250</v>
      </c>
      <c r="AB329" s="506">
        <v>250</v>
      </c>
      <c r="AC329" s="506">
        <v>250</v>
      </c>
      <c r="AD329" s="506">
        <v>250</v>
      </c>
      <c r="AE329" s="506">
        <v>250</v>
      </c>
      <c r="AF329" s="506">
        <v>250</v>
      </c>
      <c r="AG329" s="506">
        <v>250</v>
      </c>
      <c r="AH329" s="506">
        <v>250</v>
      </c>
      <c r="AI329" s="506">
        <v>250</v>
      </c>
      <c r="AJ329" s="506">
        <v>250</v>
      </c>
      <c r="AK329" s="506">
        <v>250</v>
      </c>
      <c r="AL329" s="294">
        <v>250</v>
      </c>
      <c r="AM329" s="294">
        <v>250</v>
      </c>
      <c r="AN329" s="294">
        <v>250</v>
      </c>
      <c r="AO329" s="294">
        <v>250</v>
      </c>
      <c r="AP329" s="294">
        <v>250</v>
      </c>
      <c r="AQ329" s="294">
        <v>250</v>
      </c>
      <c r="AR329" s="294">
        <v>250</v>
      </c>
      <c r="AS329" s="294">
        <v>250</v>
      </c>
      <c r="AT329" s="294">
        <v>250</v>
      </c>
      <c r="AU329" s="294">
        <v>250</v>
      </c>
      <c r="AV329" s="294">
        <v>250</v>
      </c>
      <c r="AW329" s="294">
        <v>250</v>
      </c>
      <c r="AX329" s="294">
        <v>250</v>
      </c>
      <c r="AY329" s="294">
        <v>250</v>
      </c>
      <c r="AZ329" s="294">
        <v>250</v>
      </c>
      <c r="BA329" s="294">
        <v>250</v>
      </c>
      <c r="BB329" s="294">
        <v>250</v>
      </c>
      <c r="BC329" s="294">
        <v>250</v>
      </c>
      <c r="BD329" s="294">
        <v>250</v>
      </c>
      <c r="BE329" s="294">
        <v>250</v>
      </c>
      <c r="BF329" s="294">
        <v>250</v>
      </c>
      <c r="BG329" s="294">
        <v>250</v>
      </c>
      <c r="BH329" s="294">
        <v>250</v>
      </c>
      <c r="BI329" s="294">
        <v>250</v>
      </c>
      <c r="BJ329" s="294">
        <v>250</v>
      </c>
      <c r="BK329" s="294">
        <v>250</v>
      </c>
      <c r="BL329" s="294">
        <v>250</v>
      </c>
      <c r="BM329" s="294">
        <v>250</v>
      </c>
      <c r="BN329" s="294">
        <v>250</v>
      </c>
      <c r="BO329" s="294">
        <v>250</v>
      </c>
      <c r="BP329" s="294">
        <v>250</v>
      </c>
      <c r="BQ329" s="294">
        <v>250</v>
      </c>
      <c r="BR329" s="294">
        <v>250</v>
      </c>
      <c r="BS329" s="294">
        <v>250</v>
      </c>
      <c r="BT329" s="294">
        <v>250</v>
      </c>
      <c r="BU329" s="294">
        <v>250</v>
      </c>
      <c r="BV329" s="294">
        <v>250</v>
      </c>
      <c r="BW329" s="294">
        <v>250</v>
      </c>
      <c r="BX329" s="294">
        <v>250</v>
      </c>
      <c r="BY329" s="294">
        <v>250</v>
      </c>
      <c r="BZ329" s="294">
        <v>250</v>
      </c>
      <c r="CA329" s="294">
        <v>250</v>
      </c>
      <c r="CB329" s="294">
        <v>250</v>
      </c>
      <c r="CC329" s="294">
        <v>250</v>
      </c>
      <c r="CD329" s="294">
        <v>250</v>
      </c>
      <c r="CE329" s="294">
        <v>250</v>
      </c>
      <c r="CF329" s="294">
        <v>250</v>
      </c>
      <c r="CG329" s="294">
        <v>250</v>
      </c>
      <c r="CH329" s="294">
        <v>250</v>
      </c>
      <c r="CI329" s="294">
        <v>250</v>
      </c>
      <c r="CJ329" s="294">
        <v>250</v>
      </c>
      <c r="CK329" s="294">
        <v>250</v>
      </c>
      <c r="CL329" s="294">
        <v>250</v>
      </c>
      <c r="CM329" s="294">
        <v>250</v>
      </c>
      <c r="CN329" s="294">
        <v>250</v>
      </c>
      <c r="CO329" s="294">
        <v>250</v>
      </c>
      <c r="CP329" s="294">
        <v>250</v>
      </c>
      <c r="CQ329" s="294">
        <v>250</v>
      </c>
      <c r="CR329" s="294">
        <v>250</v>
      </c>
      <c r="CS329" s="294">
        <v>250</v>
      </c>
      <c r="CT329" s="294">
        <v>250</v>
      </c>
      <c r="CU329" s="294">
        <v>250</v>
      </c>
      <c r="CV329" s="294">
        <v>250</v>
      </c>
      <c r="CX329" s="242" t="s">
        <v>1723</v>
      </c>
      <c r="CY329" s="242" t="str">
        <f t="shared" si="167"/>
        <v>-</v>
      </c>
      <c r="CZ329" s="453">
        <f t="shared" si="168"/>
        <v>250</v>
      </c>
      <c r="DA329" s="453">
        <f t="shared" si="169"/>
        <v>0</v>
      </c>
      <c r="DB329" s="454">
        <f t="shared" si="170"/>
        <v>0</v>
      </c>
      <c r="DC329" s="453">
        <f t="shared" si="171"/>
        <v>250</v>
      </c>
      <c r="DD329" s="453">
        <f t="shared" si="173"/>
        <v>0</v>
      </c>
      <c r="DE329" s="454">
        <f t="shared" si="174"/>
        <v>0</v>
      </c>
      <c r="DF329" s="455">
        <f t="shared" si="166"/>
        <v>5.521460917862246</v>
      </c>
      <c r="DG329" s="456">
        <f t="shared" si="172"/>
        <v>0</v>
      </c>
      <c r="DH329" s="454">
        <f t="shared" si="175"/>
        <v>0</v>
      </c>
    </row>
    <row r="330" spans="2:112" outlineLevel="1" x14ac:dyDescent="0.3">
      <c r="B330" s="154">
        <v>7</v>
      </c>
      <c r="C330" s="242" t="s">
        <v>176</v>
      </c>
      <c r="D330" s="143" t="s">
        <v>443</v>
      </c>
      <c r="E330" s="506">
        <v>250</v>
      </c>
      <c r="F330" s="506">
        <v>250</v>
      </c>
      <c r="G330" s="506">
        <v>250</v>
      </c>
      <c r="H330" s="506">
        <v>250</v>
      </c>
      <c r="I330" s="506">
        <v>250</v>
      </c>
      <c r="J330" s="506">
        <v>250</v>
      </c>
      <c r="K330" s="506">
        <v>250</v>
      </c>
      <c r="L330" s="506">
        <v>250</v>
      </c>
      <c r="M330" s="506">
        <v>250</v>
      </c>
      <c r="N330" s="506">
        <v>250</v>
      </c>
      <c r="O330" s="506">
        <v>250</v>
      </c>
      <c r="P330" s="506">
        <v>250</v>
      </c>
      <c r="Q330" s="506">
        <v>250</v>
      </c>
      <c r="R330" s="506">
        <v>250</v>
      </c>
      <c r="S330" s="506">
        <v>250</v>
      </c>
      <c r="T330" s="506">
        <v>250</v>
      </c>
      <c r="U330" s="506">
        <v>250</v>
      </c>
      <c r="V330" s="506">
        <v>250</v>
      </c>
      <c r="W330" s="506">
        <v>250</v>
      </c>
      <c r="X330" s="506">
        <v>250</v>
      </c>
      <c r="Y330" s="506">
        <v>250</v>
      </c>
      <c r="Z330" s="506">
        <v>250</v>
      </c>
      <c r="AA330" s="506">
        <v>250</v>
      </c>
      <c r="AB330" s="506">
        <v>250</v>
      </c>
      <c r="AC330" s="506">
        <v>250</v>
      </c>
      <c r="AD330" s="506">
        <v>250</v>
      </c>
      <c r="AE330" s="506">
        <v>250</v>
      </c>
      <c r="AF330" s="506">
        <v>250</v>
      </c>
      <c r="AG330" s="506">
        <v>250</v>
      </c>
      <c r="AH330" s="506">
        <v>250</v>
      </c>
      <c r="AI330" s="506">
        <v>250</v>
      </c>
      <c r="AJ330" s="506">
        <v>250</v>
      </c>
      <c r="AK330" s="506">
        <v>250</v>
      </c>
      <c r="AL330" s="294">
        <v>250</v>
      </c>
      <c r="AM330" s="294">
        <v>250</v>
      </c>
      <c r="AN330" s="294">
        <v>250</v>
      </c>
      <c r="AO330" s="294">
        <v>250</v>
      </c>
      <c r="AP330" s="294">
        <v>250</v>
      </c>
      <c r="AQ330" s="294">
        <v>250</v>
      </c>
      <c r="AR330" s="294">
        <v>250</v>
      </c>
      <c r="AS330" s="294">
        <v>250</v>
      </c>
      <c r="AT330" s="294">
        <v>250</v>
      </c>
      <c r="AU330" s="294">
        <v>250</v>
      </c>
      <c r="AV330" s="294">
        <v>250</v>
      </c>
      <c r="AW330" s="294">
        <v>250</v>
      </c>
      <c r="AX330" s="294">
        <v>250</v>
      </c>
      <c r="AY330" s="294">
        <v>250</v>
      </c>
      <c r="AZ330" s="294">
        <v>250</v>
      </c>
      <c r="BA330" s="294">
        <v>250</v>
      </c>
      <c r="BB330" s="294">
        <v>250</v>
      </c>
      <c r="BC330" s="294">
        <v>250</v>
      </c>
      <c r="BD330" s="294">
        <v>250</v>
      </c>
      <c r="BE330" s="294">
        <v>250</v>
      </c>
      <c r="BF330" s="294">
        <v>250</v>
      </c>
      <c r="BG330" s="294">
        <v>250</v>
      </c>
      <c r="BH330" s="294">
        <v>250</v>
      </c>
      <c r="BI330" s="294">
        <v>250</v>
      </c>
      <c r="BJ330" s="294">
        <v>250</v>
      </c>
      <c r="BK330" s="294">
        <v>250</v>
      </c>
      <c r="BL330" s="294">
        <v>250</v>
      </c>
      <c r="BM330" s="294">
        <v>250</v>
      </c>
      <c r="BN330" s="294">
        <v>250</v>
      </c>
      <c r="BO330" s="294">
        <v>250</v>
      </c>
      <c r="BP330" s="294">
        <v>250</v>
      </c>
      <c r="BQ330" s="294">
        <v>250</v>
      </c>
      <c r="BR330" s="294">
        <v>250</v>
      </c>
      <c r="BS330" s="294">
        <v>250</v>
      </c>
      <c r="BT330" s="294">
        <v>250</v>
      </c>
      <c r="BU330" s="294">
        <v>250</v>
      </c>
      <c r="BV330" s="294">
        <v>250</v>
      </c>
      <c r="BW330" s="294">
        <v>250</v>
      </c>
      <c r="BX330" s="294">
        <v>250</v>
      </c>
      <c r="BY330" s="294">
        <v>250</v>
      </c>
      <c r="BZ330" s="294">
        <v>250</v>
      </c>
      <c r="CA330" s="294">
        <v>250</v>
      </c>
      <c r="CB330" s="294">
        <v>250</v>
      </c>
      <c r="CC330" s="294">
        <v>250</v>
      </c>
      <c r="CD330" s="294">
        <v>250</v>
      </c>
      <c r="CE330" s="294">
        <v>250</v>
      </c>
      <c r="CF330" s="294">
        <v>250</v>
      </c>
      <c r="CG330" s="294">
        <v>250</v>
      </c>
      <c r="CH330" s="294">
        <v>250</v>
      </c>
      <c r="CI330" s="294">
        <v>250</v>
      </c>
      <c r="CJ330" s="294">
        <v>250</v>
      </c>
      <c r="CK330" s="294">
        <v>250</v>
      </c>
      <c r="CL330" s="294">
        <v>250</v>
      </c>
      <c r="CM330" s="294">
        <v>250</v>
      </c>
      <c r="CN330" s="294">
        <v>250</v>
      </c>
      <c r="CO330" s="294">
        <v>250</v>
      </c>
      <c r="CP330" s="294">
        <v>250</v>
      </c>
      <c r="CQ330" s="294">
        <v>250</v>
      </c>
      <c r="CR330" s="294">
        <v>250</v>
      </c>
      <c r="CS330" s="294">
        <v>250</v>
      </c>
      <c r="CT330" s="294">
        <v>250</v>
      </c>
      <c r="CU330" s="294">
        <v>250</v>
      </c>
      <c r="CV330" s="294">
        <v>250</v>
      </c>
      <c r="CX330" s="242" t="s">
        <v>1723</v>
      </c>
      <c r="CY330" s="242" t="str">
        <f t="shared" si="167"/>
        <v>-</v>
      </c>
      <c r="CZ330" s="453">
        <f t="shared" si="168"/>
        <v>250</v>
      </c>
      <c r="DA330" s="453">
        <f t="shared" si="169"/>
        <v>0</v>
      </c>
      <c r="DB330" s="454">
        <f t="shared" si="170"/>
        <v>0</v>
      </c>
      <c r="DC330" s="453">
        <f t="shared" si="171"/>
        <v>250</v>
      </c>
      <c r="DD330" s="453">
        <f t="shared" si="173"/>
        <v>0</v>
      </c>
      <c r="DE330" s="454">
        <f t="shared" si="174"/>
        <v>0</v>
      </c>
      <c r="DF330" s="455">
        <f t="shared" si="166"/>
        <v>5.521460917862246</v>
      </c>
      <c r="DG330" s="456">
        <f t="shared" si="172"/>
        <v>0</v>
      </c>
      <c r="DH330" s="454">
        <f t="shared" si="175"/>
        <v>0</v>
      </c>
    </row>
    <row r="331" spans="2:112" outlineLevel="1" x14ac:dyDescent="0.3">
      <c r="B331" s="154">
        <v>8</v>
      </c>
      <c r="C331" s="242" t="s">
        <v>177</v>
      </c>
      <c r="D331" s="143" t="s">
        <v>443</v>
      </c>
      <c r="E331" s="506">
        <v>250</v>
      </c>
      <c r="F331" s="506">
        <v>250</v>
      </c>
      <c r="G331" s="506">
        <v>250</v>
      </c>
      <c r="H331" s="506">
        <v>250</v>
      </c>
      <c r="I331" s="506">
        <v>250</v>
      </c>
      <c r="J331" s="506">
        <v>250</v>
      </c>
      <c r="K331" s="506">
        <v>250</v>
      </c>
      <c r="L331" s="506">
        <v>250</v>
      </c>
      <c r="M331" s="506">
        <v>250</v>
      </c>
      <c r="N331" s="506">
        <v>250</v>
      </c>
      <c r="O331" s="506">
        <v>250</v>
      </c>
      <c r="P331" s="506">
        <v>250</v>
      </c>
      <c r="Q331" s="506">
        <v>250</v>
      </c>
      <c r="R331" s="506">
        <v>250</v>
      </c>
      <c r="S331" s="506">
        <v>250</v>
      </c>
      <c r="T331" s="506">
        <v>250</v>
      </c>
      <c r="U331" s="506">
        <v>250</v>
      </c>
      <c r="V331" s="506">
        <v>250</v>
      </c>
      <c r="W331" s="506">
        <v>250</v>
      </c>
      <c r="X331" s="506">
        <v>250</v>
      </c>
      <c r="Y331" s="506">
        <v>250</v>
      </c>
      <c r="Z331" s="506">
        <v>250</v>
      </c>
      <c r="AA331" s="506">
        <v>250</v>
      </c>
      <c r="AB331" s="506">
        <v>250</v>
      </c>
      <c r="AC331" s="506">
        <v>250</v>
      </c>
      <c r="AD331" s="506">
        <v>250</v>
      </c>
      <c r="AE331" s="506">
        <v>250</v>
      </c>
      <c r="AF331" s="506">
        <v>250</v>
      </c>
      <c r="AG331" s="506">
        <v>250</v>
      </c>
      <c r="AH331" s="506">
        <v>250</v>
      </c>
      <c r="AI331" s="506">
        <v>250</v>
      </c>
      <c r="AJ331" s="506">
        <v>250</v>
      </c>
      <c r="AK331" s="506">
        <v>250</v>
      </c>
      <c r="AL331" s="294">
        <v>250</v>
      </c>
      <c r="AM331" s="294">
        <v>250</v>
      </c>
      <c r="AN331" s="294">
        <v>250</v>
      </c>
      <c r="AO331" s="294">
        <v>250</v>
      </c>
      <c r="AP331" s="294">
        <v>250</v>
      </c>
      <c r="AQ331" s="294">
        <v>250</v>
      </c>
      <c r="AR331" s="294">
        <v>250</v>
      </c>
      <c r="AS331" s="294">
        <v>250</v>
      </c>
      <c r="AT331" s="294">
        <v>250</v>
      </c>
      <c r="AU331" s="294">
        <v>250</v>
      </c>
      <c r="AV331" s="294">
        <v>250</v>
      </c>
      <c r="AW331" s="294">
        <v>250</v>
      </c>
      <c r="AX331" s="294">
        <v>250</v>
      </c>
      <c r="AY331" s="294">
        <v>250</v>
      </c>
      <c r="AZ331" s="294">
        <v>250</v>
      </c>
      <c r="BA331" s="294">
        <v>250</v>
      </c>
      <c r="BB331" s="294">
        <v>250</v>
      </c>
      <c r="BC331" s="294">
        <v>250</v>
      </c>
      <c r="BD331" s="294">
        <v>250</v>
      </c>
      <c r="BE331" s="294">
        <v>250</v>
      </c>
      <c r="BF331" s="294">
        <v>250</v>
      </c>
      <c r="BG331" s="294">
        <v>250</v>
      </c>
      <c r="BH331" s="294">
        <v>250</v>
      </c>
      <c r="BI331" s="294">
        <v>250</v>
      </c>
      <c r="BJ331" s="294">
        <v>250</v>
      </c>
      <c r="BK331" s="294">
        <v>250</v>
      </c>
      <c r="BL331" s="294">
        <v>250</v>
      </c>
      <c r="BM331" s="294">
        <v>250</v>
      </c>
      <c r="BN331" s="294">
        <v>250</v>
      </c>
      <c r="BO331" s="294">
        <v>250</v>
      </c>
      <c r="BP331" s="294">
        <v>250</v>
      </c>
      <c r="BQ331" s="294">
        <v>250</v>
      </c>
      <c r="BR331" s="294">
        <v>250</v>
      </c>
      <c r="BS331" s="294">
        <v>250</v>
      </c>
      <c r="BT331" s="294">
        <v>250</v>
      </c>
      <c r="BU331" s="294">
        <v>250</v>
      </c>
      <c r="BV331" s="294">
        <v>250</v>
      </c>
      <c r="BW331" s="294">
        <v>250</v>
      </c>
      <c r="BX331" s="294">
        <v>250</v>
      </c>
      <c r="BY331" s="294">
        <v>250</v>
      </c>
      <c r="BZ331" s="294">
        <v>250</v>
      </c>
      <c r="CA331" s="294">
        <v>250</v>
      </c>
      <c r="CB331" s="294">
        <v>250</v>
      </c>
      <c r="CC331" s="294">
        <v>250</v>
      </c>
      <c r="CD331" s="294">
        <v>250</v>
      </c>
      <c r="CE331" s="294">
        <v>250</v>
      </c>
      <c r="CF331" s="294">
        <v>250</v>
      </c>
      <c r="CG331" s="294">
        <v>250</v>
      </c>
      <c r="CH331" s="294">
        <v>250</v>
      </c>
      <c r="CI331" s="294">
        <v>250</v>
      </c>
      <c r="CJ331" s="294">
        <v>250</v>
      </c>
      <c r="CK331" s="294">
        <v>250</v>
      </c>
      <c r="CL331" s="294">
        <v>250</v>
      </c>
      <c r="CM331" s="294">
        <v>250</v>
      </c>
      <c r="CN331" s="294">
        <v>250</v>
      </c>
      <c r="CO331" s="294">
        <v>250</v>
      </c>
      <c r="CP331" s="294">
        <v>250</v>
      </c>
      <c r="CQ331" s="294">
        <v>250</v>
      </c>
      <c r="CR331" s="294">
        <v>250</v>
      </c>
      <c r="CS331" s="294">
        <v>250</v>
      </c>
      <c r="CT331" s="294">
        <v>250</v>
      </c>
      <c r="CU331" s="294">
        <v>250</v>
      </c>
      <c r="CV331" s="294">
        <v>250</v>
      </c>
      <c r="CX331" s="242" t="s">
        <v>1723</v>
      </c>
      <c r="CY331" s="242" t="str">
        <f t="shared" si="167"/>
        <v>-</v>
      </c>
      <c r="CZ331" s="453">
        <f t="shared" si="168"/>
        <v>250</v>
      </c>
      <c r="DA331" s="453">
        <f t="shared" si="169"/>
        <v>0</v>
      </c>
      <c r="DB331" s="454">
        <f t="shared" si="170"/>
        <v>0</v>
      </c>
      <c r="DC331" s="453">
        <f t="shared" si="171"/>
        <v>250</v>
      </c>
      <c r="DD331" s="453">
        <f t="shared" si="173"/>
        <v>0</v>
      </c>
      <c r="DE331" s="454">
        <f t="shared" si="174"/>
        <v>0</v>
      </c>
      <c r="DF331" s="455">
        <f t="shared" si="166"/>
        <v>5.521460917862246</v>
      </c>
      <c r="DG331" s="456">
        <f t="shared" si="172"/>
        <v>0</v>
      </c>
      <c r="DH331" s="454">
        <f t="shared" si="175"/>
        <v>0</v>
      </c>
    </row>
    <row r="332" spans="2:112" outlineLevel="1" x14ac:dyDescent="0.3">
      <c r="B332" s="154">
        <v>9</v>
      </c>
      <c r="C332" s="242" t="s">
        <v>178</v>
      </c>
      <c r="D332" s="143" t="s">
        <v>443</v>
      </c>
      <c r="E332" s="506">
        <v>250</v>
      </c>
      <c r="F332" s="506">
        <v>250</v>
      </c>
      <c r="G332" s="506">
        <v>250</v>
      </c>
      <c r="H332" s="506">
        <v>250</v>
      </c>
      <c r="I332" s="506">
        <v>250</v>
      </c>
      <c r="J332" s="506">
        <v>250</v>
      </c>
      <c r="K332" s="506">
        <v>250</v>
      </c>
      <c r="L332" s="506">
        <v>250</v>
      </c>
      <c r="M332" s="506">
        <v>250</v>
      </c>
      <c r="N332" s="506">
        <v>250</v>
      </c>
      <c r="O332" s="506">
        <v>250</v>
      </c>
      <c r="P332" s="506">
        <v>250</v>
      </c>
      <c r="Q332" s="506">
        <v>250</v>
      </c>
      <c r="R332" s="506">
        <v>250</v>
      </c>
      <c r="S332" s="506">
        <v>250</v>
      </c>
      <c r="T332" s="506">
        <v>250</v>
      </c>
      <c r="U332" s="506">
        <v>250</v>
      </c>
      <c r="V332" s="506">
        <v>250</v>
      </c>
      <c r="W332" s="506">
        <v>250</v>
      </c>
      <c r="X332" s="506">
        <v>250</v>
      </c>
      <c r="Y332" s="506">
        <v>250</v>
      </c>
      <c r="Z332" s="506">
        <v>250</v>
      </c>
      <c r="AA332" s="506">
        <v>250</v>
      </c>
      <c r="AB332" s="506">
        <v>250</v>
      </c>
      <c r="AC332" s="506">
        <v>250</v>
      </c>
      <c r="AD332" s="506">
        <v>250</v>
      </c>
      <c r="AE332" s="506">
        <v>250</v>
      </c>
      <c r="AF332" s="506">
        <v>250</v>
      </c>
      <c r="AG332" s="506">
        <v>250</v>
      </c>
      <c r="AH332" s="506">
        <v>250</v>
      </c>
      <c r="AI332" s="506">
        <v>250</v>
      </c>
      <c r="AJ332" s="506">
        <v>250</v>
      </c>
      <c r="AK332" s="506">
        <v>250</v>
      </c>
      <c r="AL332" s="294">
        <v>250</v>
      </c>
      <c r="AM332" s="294">
        <v>250</v>
      </c>
      <c r="AN332" s="294">
        <v>250</v>
      </c>
      <c r="AO332" s="294">
        <v>250</v>
      </c>
      <c r="AP332" s="294">
        <v>250</v>
      </c>
      <c r="AQ332" s="294">
        <v>250</v>
      </c>
      <c r="AR332" s="294">
        <v>250</v>
      </c>
      <c r="AS332" s="294">
        <v>250</v>
      </c>
      <c r="AT332" s="294">
        <v>250</v>
      </c>
      <c r="AU332" s="294">
        <v>250</v>
      </c>
      <c r="AV332" s="294">
        <v>250</v>
      </c>
      <c r="AW332" s="294">
        <v>250</v>
      </c>
      <c r="AX332" s="294">
        <v>250</v>
      </c>
      <c r="AY332" s="294">
        <v>250</v>
      </c>
      <c r="AZ332" s="294">
        <v>250</v>
      </c>
      <c r="BA332" s="294">
        <v>250</v>
      </c>
      <c r="BB332" s="294">
        <v>250</v>
      </c>
      <c r="BC332" s="294">
        <v>250</v>
      </c>
      <c r="BD332" s="294">
        <v>250</v>
      </c>
      <c r="BE332" s="294">
        <v>250</v>
      </c>
      <c r="BF332" s="294">
        <v>250</v>
      </c>
      <c r="BG332" s="294">
        <v>250</v>
      </c>
      <c r="BH332" s="294">
        <v>250</v>
      </c>
      <c r="BI332" s="294">
        <v>250</v>
      </c>
      <c r="BJ332" s="294">
        <v>250</v>
      </c>
      <c r="BK332" s="294">
        <v>250</v>
      </c>
      <c r="BL332" s="294">
        <v>250</v>
      </c>
      <c r="BM332" s="294">
        <v>250</v>
      </c>
      <c r="BN332" s="294">
        <v>250</v>
      </c>
      <c r="BO332" s="294">
        <v>250</v>
      </c>
      <c r="BP332" s="294">
        <v>250</v>
      </c>
      <c r="BQ332" s="294">
        <v>250</v>
      </c>
      <c r="BR332" s="294">
        <v>250</v>
      </c>
      <c r="BS332" s="294">
        <v>250</v>
      </c>
      <c r="BT332" s="294">
        <v>250</v>
      </c>
      <c r="BU332" s="294">
        <v>250</v>
      </c>
      <c r="BV332" s="294">
        <v>250</v>
      </c>
      <c r="BW332" s="294">
        <v>250</v>
      </c>
      <c r="BX332" s="294">
        <v>250</v>
      </c>
      <c r="BY332" s="294">
        <v>250</v>
      </c>
      <c r="BZ332" s="294">
        <v>250</v>
      </c>
      <c r="CA332" s="294">
        <v>250</v>
      </c>
      <c r="CB332" s="294">
        <v>250</v>
      </c>
      <c r="CC332" s="294">
        <v>250</v>
      </c>
      <c r="CD332" s="294">
        <v>250</v>
      </c>
      <c r="CE332" s="294">
        <v>250</v>
      </c>
      <c r="CF332" s="294">
        <v>250</v>
      </c>
      <c r="CG332" s="294">
        <v>250</v>
      </c>
      <c r="CH332" s="294">
        <v>250</v>
      </c>
      <c r="CI332" s="294">
        <v>250</v>
      </c>
      <c r="CJ332" s="294">
        <v>250</v>
      </c>
      <c r="CK332" s="294">
        <v>250</v>
      </c>
      <c r="CL332" s="294">
        <v>250</v>
      </c>
      <c r="CM332" s="294">
        <v>250</v>
      </c>
      <c r="CN332" s="294">
        <v>250</v>
      </c>
      <c r="CO332" s="294">
        <v>250</v>
      </c>
      <c r="CP332" s="294">
        <v>250</v>
      </c>
      <c r="CQ332" s="294">
        <v>250</v>
      </c>
      <c r="CR332" s="294">
        <v>250</v>
      </c>
      <c r="CS332" s="294">
        <v>250</v>
      </c>
      <c r="CT332" s="294">
        <v>250</v>
      </c>
      <c r="CU332" s="294">
        <v>250</v>
      </c>
      <c r="CV332" s="294">
        <v>250</v>
      </c>
      <c r="CX332" s="242" t="s">
        <v>1723</v>
      </c>
      <c r="CY332" s="242" t="str">
        <f t="shared" si="167"/>
        <v>-</v>
      </c>
      <c r="CZ332" s="453">
        <f t="shared" si="168"/>
        <v>250</v>
      </c>
      <c r="DA332" s="453">
        <f t="shared" si="169"/>
        <v>0</v>
      </c>
      <c r="DB332" s="454">
        <f t="shared" si="170"/>
        <v>0</v>
      </c>
      <c r="DC332" s="453">
        <f t="shared" si="171"/>
        <v>250</v>
      </c>
      <c r="DD332" s="453">
        <f t="shared" si="173"/>
        <v>0</v>
      </c>
      <c r="DE332" s="454">
        <f t="shared" si="174"/>
        <v>0</v>
      </c>
      <c r="DF332" s="455">
        <f t="shared" si="166"/>
        <v>5.521460917862246</v>
      </c>
      <c r="DG332" s="456">
        <f t="shared" si="172"/>
        <v>0</v>
      </c>
      <c r="DH332" s="454">
        <f t="shared" si="175"/>
        <v>0</v>
      </c>
    </row>
    <row r="333" spans="2:112" outlineLevel="1" x14ac:dyDescent="0.3">
      <c r="B333" s="154">
        <v>10</v>
      </c>
      <c r="C333" s="242" t="s">
        <v>179</v>
      </c>
      <c r="D333" s="143" t="s">
        <v>443</v>
      </c>
      <c r="E333" s="506">
        <v>250</v>
      </c>
      <c r="F333" s="506">
        <v>250</v>
      </c>
      <c r="G333" s="506">
        <v>250</v>
      </c>
      <c r="H333" s="506">
        <v>250</v>
      </c>
      <c r="I333" s="506">
        <v>250</v>
      </c>
      <c r="J333" s="506">
        <v>250</v>
      </c>
      <c r="K333" s="506">
        <v>250</v>
      </c>
      <c r="L333" s="506">
        <v>250</v>
      </c>
      <c r="M333" s="506">
        <v>250</v>
      </c>
      <c r="N333" s="506">
        <v>250</v>
      </c>
      <c r="O333" s="506">
        <v>250</v>
      </c>
      <c r="P333" s="506">
        <v>250</v>
      </c>
      <c r="Q333" s="506">
        <v>250</v>
      </c>
      <c r="R333" s="506">
        <v>250</v>
      </c>
      <c r="S333" s="506">
        <v>250</v>
      </c>
      <c r="T333" s="506">
        <v>250</v>
      </c>
      <c r="U333" s="506">
        <v>250</v>
      </c>
      <c r="V333" s="506">
        <v>250</v>
      </c>
      <c r="W333" s="506">
        <v>250</v>
      </c>
      <c r="X333" s="506">
        <v>250</v>
      </c>
      <c r="Y333" s="506">
        <v>250</v>
      </c>
      <c r="Z333" s="506">
        <v>250</v>
      </c>
      <c r="AA333" s="506">
        <v>250</v>
      </c>
      <c r="AB333" s="506">
        <v>250</v>
      </c>
      <c r="AC333" s="506">
        <v>250</v>
      </c>
      <c r="AD333" s="506">
        <v>250</v>
      </c>
      <c r="AE333" s="506">
        <v>250</v>
      </c>
      <c r="AF333" s="506">
        <v>250</v>
      </c>
      <c r="AG333" s="506">
        <v>250</v>
      </c>
      <c r="AH333" s="506">
        <v>250</v>
      </c>
      <c r="AI333" s="506">
        <v>250</v>
      </c>
      <c r="AJ333" s="506">
        <v>250</v>
      </c>
      <c r="AK333" s="506">
        <v>250</v>
      </c>
      <c r="AL333" s="294">
        <v>250</v>
      </c>
      <c r="AM333" s="294">
        <v>250</v>
      </c>
      <c r="AN333" s="294">
        <v>250</v>
      </c>
      <c r="AO333" s="294">
        <v>250</v>
      </c>
      <c r="AP333" s="294">
        <v>250</v>
      </c>
      <c r="AQ333" s="294">
        <v>250</v>
      </c>
      <c r="AR333" s="294">
        <v>250</v>
      </c>
      <c r="AS333" s="294">
        <v>250</v>
      </c>
      <c r="AT333" s="294">
        <v>250</v>
      </c>
      <c r="AU333" s="294">
        <v>250</v>
      </c>
      <c r="AV333" s="294">
        <v>250</v>
      </c>
      <c r="AW333" s="294">
        <v>250</v>
      </c>
      <c r="AX333" s="294">
        <v>250</v>
      </c>
      <c r="AY333" s="294">
        <v>250</v>
      </c>
      <c r="AZ333" s="294">
        <v>250</v>
      </c>
      <c r="BA333" s="294">
        <v>250</v>
      </c>
      <c r="BB333" s="294">
        <v>250</v>
      </c>
      <c r="BC333" s="294">
        <v>250</v>
      </c>
      <c r="BD333" s="294">
        <v>250</v>
      </c>
      <c r="BE333" s="294">
        <v>250</v>
      </c>
      <c r="BF333" s="294">
        <v>250</v>
      </c>
      <c r="BG333" s="294">
        <v>250</v>
      </c>
      <c r="BH333" s="294">
        <v>250</v>
      </c>
      <c r="BI333" s="294">
        <v>250</v>
      </c>
      <c r="BJ333" s="294">
        <v>250</v>
      </c>
      <c r="BK333" s="294">
        <v>250</v>
      </c>
      <c r="BL333" s="294">
        <v>250</v>
      </c>
      <c r="BM333" s="294">
        <v>250</v>
      </c>
      <c r="BN333" s="294">
        <v>250</v>
      </c>
      <c r="BO333" s="294">
        <v>250</v>
      </c>
      <c r="BP333" s="294">
        <v>250</v>
      </c>
      <c r="BQ333" s="294">
        <v>250</v>
      </c>
      <c r="BR333" s="294">
        <v>250</v>
      </c>
      <c r="BS333" s="294">
        <v>250</v>
      </c>
      <c r="BT333" s="294">
        <v>250</v>
      </c>
      <c r="BU333" s="294">
        <v>250</v>
      </c>
      <c r="BV333" s="294">
        <v>250</v>
      </c>
      <c r="BW333" s="294">
        <v>250</v>
      </c>
      <c r="BX333" s="294">
        <v>250</v>
      </c>
      <c r="BY333" s="294">
        <v>250</v>
      </c>
      <c r="BZ333" s="294">
        <v>250</v>
      </c>
      <c r="CA333" s="294">
        <v>250</v>
      </c>
      <c r="CB333" s="294">
        <v>250</v>
      </c>
      <c r="CC333" s="294">
        <v>250</v>
      </c>
      <c r="CD333" s="294">
        <v>250</v>
      </c>
      <c r="CE333" s="294">
        <v>250</v>
      </c>
      <c r="CF333" s="294">
        <v>250</v>
      </c>
      <c r="CG333" s="294">
        <v>250</v>
      </c>
      <c r="CH333" s="294">
        <v>250</v>
      </c>
      <c r="CI333" s="294">
        <v>250</v>
      </c>
      <c r="CJ333" s="294">
        <v>250</v>
      </c>
      <c r="CK333" s="294">
        <v>250</v>
      </c>
      <c r="CL333" s="294">
        <v>250</v>
      </c>
      <c r="CM333" s="294">
        <v>250</v>
      </c>
      <c r="CN333" s="294">
        <v>250</v>
      </c>
      <c r="CO333" s="294">
        <v>250</v>
      </c>
      <c r="CP333" s="294">
        <v>250</v>
      </c>
      <c r="CQ333" s="294">
        <v>250</v>
      </c>
      <c r="CR333" s="294">
        <v>250</v>
      </c>
      <c r="CS333" s="294">
        <v>250</v>
      </c>
      <c r="CT333" s="294">
        <v>250</v>
      </c>
      <c r="CU333" s="294">
        <v>250</v>
      </c>
      <c r="CV333" s="294">
        <v>250</v>
      </c>
      <c r="CX333" s="242" t="s">
        <v>1723</v>
      </c>
      <c r="CY333" s="242" t="str">
        <f t="shared" si="167"/>
        <v>-</v>
      </c>
      <c r="CZ333" s="453">
        <f t="shared" si="168"/>
        <v>250</v>
      </c>
      <c r="DA333" s="453">
        <f t="shared" si="169"/>
        <v>0</v>
      </c>
      <c r="DB333" s="454">
        <f t="shared" si="170"/>
        <v>0</v>
      </c>
      <c r="DC333" s="453">
        <f t="shared" si="171"/>
        <v>250</v>
      </c>
      <c r="DD333" s="453">
        <f t="shared" si="173"/>
        <v>0</v>
      </c>
      <c r="DE333" s="454">
        <f t="shared" si="174"/>
        <v>0</v>
      </c>
      <c r="DF333" s="455">
        <f t="shared" si="166"/>
        <v>5.521460917862246</v>
      </c>
      <c r="DG333" s="456">
        <f t="shared" si="172"/>
        <v>0</v>
      </c>
      <c r="DH333" s="454">
        <f t="shared" si="175"/>
        <v>0</v>
      </c>
    </row>
    <row r="334" spans="2:112" outlineLevel="1" x14ac:dyDescent="0.3">
      <c r="B334" s="154">
        <v>11</v>
      </c>
      <c r="C334" s="242" t="s">
        <v>180</v>
      </c>
      <c r="D334" s="143" t="s">
        <v>443</v>
      </c>
      <c r="E334" s="506">
        <v>250</v>
      </c>
      <c r="F334" s="506">
        <v>250</v>
      </c>
      <c r="G334" s="506">
        <v>250</v>
      </c>
      <c r="H334" s="506">
        <v>250</v>
      </c>
      <c r="I334" s="506">
        <v>250</v>
      </c>
      <c r="J334" s="506">
        <v>250</v>
      </c>
      <c r="K334" s="506">
        <v>250</v>
      </c>
      <c r="L334" s="506">
        <v>250</v>
      </c>
      <c r="M334" s="506">
        <v>250</v>
      </c>
      <c r="N334" s="506">
        <v>250</v>
      </c>
      <c r="O334" s="506">
        <v>250</v>
      </c>
      <c r="P334" s="506">
        <v>250</v>
      </c>
      <c r="Q334" s="506">
        <v>250</v>
      </c>
      <c r="R334" s="506">
        <v>250</v>
      </c>
      <c r="S334" s="506">
        <v>250</v>
      </c>
      <c r="T334" s="506">
        <v>250</v>
      </c>
      <c r="U334" s="506">
        <v>250</v>
      </c>
      <c r="V334" s="506">
        <v>250</v>
      </c>
      <c r="W334" s="506">
        <v>250</v>
      </c>
      <c r="X334" s="506">
        <v>250</v>
      </c>
      <c r="Y334" s="506">
        <v>250</v>
      </c>
      <c r="Z334" s="506">
        <v>250</v>
      </c>
      <c r="AA334" s="506">
        <v>250</v>
      </c>
      <c r="AB334" s="506">
        <v>250</v>
      </c>
      <c r="AC334" s="506">
        <v>250</v>
      </c>
      <c r="AD334" s="506">
        <v>250</v>
      </c>
      <c r="AE334" s="506">
        <v>250</v>
      </c>
      <c r="AF334" s="506">
        <v>250</v>
      </c>
      <c r="AG334" s="506">
        <v>250</v>
      </c>
      <c r="AH334" s="506">
        <v>250</v>
      </c>
      <c r="AI334" s="506">
        <v>250</v>
      </c>
      <c r="AJ334" s="506">
        <v>250</v>
      </c>
      <c r="AK334" s="506">
        <v>250</v>
      </c>
      <c r="AL334" s="294">
        <v>250</v>
      </c>
      <c r="AM334" s="294">
        <v>250</v>
      </c>
      <c r="AN334" s="294">
        <v>250</v>
      </c>
      <c r="AO334" s="294">
        <v>250</v>
      </c>
      <c r="AP334" s="294">
        <v>250</v>
      </c>
      <c r="AQ334" s="294">
        <v>250</v>
      </c>
      <c r="AR334" s="294">
        <v>250</v>
      </c>
      <c r="AS334" s="294">
        <v>250</v>
      </c>
      <c r="AT334" s="294">
        <v>250</v>
      </c>
      <c r="AU334" s="294">
        <v>250</v>
      </c>
      <c r="AV334" s="294">
        <v>250</v>
      </c>
      <c r="AW334" s="294">
        <v>250</v>
      </c>
      <c r="AX334" s="294">
        <v>250</v>
      </c>
      <c r="AY334" s="294">
        <v>250</v>
      </c>
      <c r="AZ334" s="294">
        <v>250</v>
      </c>
      <c r="BA334" s="294">
        <v>250</v>
      </c>
      <c r="BB334" s="294">
        <v>250</v>
      </c>
      <c r="BC334" s="294">
        <v>250</v>
      </c>
      <c r="BD334" s="294">
        <v>250</v>
      </c>
      <c r="BE334" s="294">
        <v>250</v>
      </c>
      <c r="BF334" s="294">
        <v>250</v>
      </c>
      <c r="BG334" s="294">
        <v>250</v>
      </c>
      <c r="BH334" s="294">
        <v>250</v>
      </c>
      <c r="BI334" s="294">
        <v>250</v>
      </c>
      <c r="BJ334" s="294">
        <v>250</v>
      </c>
      <c r="BK334" s="294">
        <v>250</v>
      </c>
      <c r="BL334" s="294">
        <v>250</v>
      </c>
      <c r="BM334" s="294">
        <v>250</v>
      </c>
      <c r="BN334" s="294">
        <v>250</v>
      </c>
      <c r="BO334" s="294">
        <v>250</v>
      </c>
      <c r="BP334" s="294">
        <v>250</v>
      </c>
      <c r="BQ334" s="294">
        <v>250</v>
      </c>
      <c r="BR334" s="294">
        <v>250</v>
      </c>
      <c r="BS334" s="294">
        <v>250</v>
      </c>
      <c r="BT334" s="294">
        <v>250</v>
      </c>
      <c r="BU334" s="294">
        <v>250</v>
      </c>
      <c r="BV334" s="294">
        <v>250</v>
      </c>
      <c r="BW334" s="294">
        <v>250</v>
      </c>
      <c r="BX334" s="294">
        <v>250</v>
      </c>
      <c r="BY334" s="294">
        <v>250</v>
      </c>
      <c r="BZ334" s="294">
        <v>250</v>
      </c>
      <c r="CA334" s="294">
        <v>250</v>
      </c>
      <c r="CB334" s="294">
        <v>250</v>
      </c>
      <c r="CC334" s="294">
        <v>250</v>
      </c>
      <c r="CD334" s="294">
        <v>250</v>
      </c>
      <c r="CE334" s="294">
        <v>250</v>
      </c>
      <c r="CF334" s="294">
        <v>250</v>
      </c>
      <c r="CG334" s="294">
        <v>250</v>
      </c>
      <c r="CH334" s="294">
        <v>250</v>
      </c>
      <c r="CI334" s="294">
        <v>250</v>
      </c>
      <c r="CJ334" s="294">
        <v>250</v>
      </c>
      <c r="CK334" s="294">
        <v>250</v>
      </c>
      <c r="CL334" s="294">
        <v>250</v>
      </c>
      <c r="CM334" s="294">
        <v>250</v>
      </c>
      <c r="CN334" s="294">
        <v>250</v>
      </c>
      <c r="CO334" s="294">
        <v>250</v>
      </c>
      <c r="CP334" s="294">
        <v>250</v>
      </c>
      <c r="CQ334" s="294">
        <v>250</v>
      </c>
      <c r="CR334" s="294">
        <v>250</v>
      </c>
      <c r="CS334" s="294">
        <v>250</v>
      </c>
      <c r="CT334" s="294">
        <v>250</v>
      </c>
      <c r="CU334" s="294">
        <v>250</v>
      </c>
      <c r="CV334" s="294">
        <v>250</v>
      </c>
      <c r="CX334" s="242" t="s">
        <v>1723</v>
      </c>
      <c r="CY334" s="242" t="str">
        <f t="shared" si="167"/>
        <v>-</v>
      </c>
      <c r="CZ334" s="453">
        <f t="shared" si="168"/>
        <v>250</v>
      </c>
      <c r="DA334" s="453">
        <f t="shared" si="169"/>
        <v>0</v>
      </c>
      <c r="DB334" s="454">
        <f t="shared" si="170"/>
        <v>0</v>
      </c>
      <c r="DC334" s="453">
        <f t="shared" si="171"/>
        <v>250</v>
      </c>
      <c r="DD334" s="453">
        <f t="shared" si="173"/>
        <v>0</v>
      </c>
      <c r="DE334" s="454">
        <f t="shared" si="174"/>
        <v>0</v>
      </c>
      <c r="DF334" s="455">
        <f t="shared" si="166"/>
        <v>5.521460917862246</v>
      </c>
      <c r="DG334" s="456">
        <f t="shared" si="172"/>
        <v>0</v>
      </c>
      <c r="DH334" s="454">
        <f t="shared" si="175"/>
        <v>0</v>
      </c>
    </row>
    <row r="335" spans="2:112" outlineLevel="1" x14ac:dyDescent="0.3">
      <c r="B335" s="154">
        <v>12</v>
      </c>
      <c r="C335" s="242" t="s">
        <v>181</v>
      </c>
      <c r="D335" s="143" t="s">
        <v>443</v>
      </c>
      <c r="E335" s="506">
        <v>250</v>
      </c>
      <c r="F335" s="506">
        <v>250</v>
      </c>
      <c r="G335" s="506">
        <v>250</v>
      </c>
      <c r="H335" s="506">
        <v>250</v>
      </c>
      <c r="I335" s="506">
        <v>250</v>
      </c>
      <c r="J335" s="506">
        <v>250</v>
      </c>
      <c r="K335" s="506">
        <v>250</v>
      </c>
      <c r="L335" s="506">
        <v>250</v>
      </c>
      <c r="M335" s="506">
        <v>250</v>
      </c>
      <c r="N335" s="506">
        <v>250</v>
      </c>
      <c r="O335" s="506">
        <v>250</v>
      </c>
      <c r="P335" s="506">
        <v>250</v>
      </c>
      <c r="Q335" s="506">
        <v>250</v>
      </c>
      <c r="R335" s="506">
        <v>250</v>
      </c>
      <c r="S335" s="506">
        <v>250</v>
      </c>
      <c r="T335" s="506">
        <v>250</v>
      </c>
      <c r="U335" s="506">
        <v>250</v>
      </c>
      <c r="V335" s="506">
        <v>250</v>
      </c>
      <c r="W335" s="506">
        <v>250</v>
      </c>
      <c r="X335" s="506">
        <v>250</v>
      </c>
      <c r="Y335" s="506">
        <v>250</v>
      </c>
      <c r="Z335" s="506">
        <v>250</v>
      </c>
      <c r="AA335" s="506">
        <v>250</v>
      </c>
      <c r="AB335" s="506">
        <v>250</v>
      </c>
      <c r="AC335" s="506">
        <v>250</v>
      </c>
      <c r="AD335" s="506">
        <v>250</v>
      </c>
      <c r="AE335" s="506">
        <v>250</v>
      </c>
      <c r="AF335" s="506">
        <v>250</v>
      </c>
      <c r="AG335" s="506">
        <v>250</v>
      </c>
      <c r="AH335" s="506">
        <v>250</v>
      </c>
      <c r="AI335" s="506">
        <v>250</v>
      </c>
      <c r="AJ335" s="506">
        <v>250</v>
      </c>
      <c r="AK335" s="506">
        <v>250</v>
      </c>
      <c r="AL335" s="294">
        <v>250</v>
      </c>
      <c r="AM335" s="294">
        <v>250</v>
      </c>
      <c r="AN335" s="294">
        <v>250</v>
      </c>
      <c r="AO335" s="294">
        <v>250</v>
      </c>
      <c r="AP335" s="294">
        <v>250</v>
      </c>
      <c r="AQ335" s="294">
        <v>250</v>
      </c>
      <c r="AR335" s="294">
        <v>250</v>
      </c>
      <c r="AS335" s="294">
        <v>250</v>
      </c>
      <c r="AT335" s="294">
        <v>250</v>
      </c>
      <c r="AU335" s="294">
        <v>250</v>
      </c>
      <c r="AV335" s="294">
        <v>250</v>
      </c>
      <c r="AW335" s="294">
        <v>250</v>
      </c>
      <c r="AX335" s="294">
        <v>250</v>
      </c>
      <c r="AY335" s="294">
        <v>250</v>
      </c>
      <c r="AZ335" s="294">
        <v>250</v>
      </c>
      <c r="BA335" s="294">
        <v>250</v>
      </c>
      <c r="BB335" s="294">
        <v>250</v>
      </c>
      <c r="BC335" s="294">
        <v>250</v>
      </c>
      <c r="BD335" s="294">
        <v>250</v>
      </c>
      <c r="BE335" s="294">
        <v>250</v>
      </c>
      <c r="BF335" s="294">
        <v>250</v>
      </c>
      <c r="BG335" s="294">
        <v>250</v>
      </c>
      <c r="BH335" s="294">
        <v>250</v>
      </c>
      <c r="BI335" s="294">
        <v>250</v>
      </c>
      <c r="BJ335" s="294">
        <v>250</v>
      </c>
      <c r="BK335" s="294">
        <v>250</v>
      </c>
      <c r="BL335" s="294">
        <v>250</v>
      </c>
      <c r="BM335" s="294">
        <v>250</v>
      </c>
      <c r="BN335" s="294">
        <v>250</v>
      </c>
      <c r="BO335" s="294">
        <v>250</v>
      </c>
      <c r="BP335" s="294">
        <v>250</v>
      </c>
      <c r="BQ335" s="294">
        <v>250</v>
      </c>
      <c r="BR335" s="294">
        <v>250</v>
      </c>
      <c r="BS335" s="294">
        <v>250</v>
      </c>
      <c r="BT335" s="294">
        <v>250</v>
      </c>
      <c r="BU335" s="294">
        <v>250</v>
      </c>
      <c r="BV335" s="294">
        <v>250</v>
      </c>
      <c r="BW335" s="294">
        <v>250</v>
      </c>
      <c r="BX335" s="294">
        <v>250</v>
      </c>
      <c r="BY335" s="294">
        <v>250</v>
      </c>
      <c r="BZ335" s="294">
        <v>250</v>
      </c>
      <c r="CA335" s="294">
        <v>250</v>
      </c>
      <c r="CB335" s="294">
        <v>250</v>
      </c>
      <c r="CC335" s="294">
        <v>250</v>
      </c>
      <c r="CD335" s="294">
        <v>250</v>
      </c>
      <c r="CE335" s="294">
        <v>250</v>
      </c>
      <c r="CF335" s="294">
        <v>250</v>
      </c>
      <c r="CG335" s="294">
        <v>250</v>
      </c>
      <c r="CH335" s="294">
        <v>250</v>
      </c>
      <c r="CI335" s="294">
        <v>250</v>
      </c>
      <c r="CJ335" s="294">
        <v>250</v>
      </c>
      <c r="CK335" s="294">
        <v>250</v>
      </c>
      <c r="CL335" s="294">
        <v>250</v>
      </c>
      <c r="CM335" s="294">
        <v>250</v>
      </c>
      <c r="CN335" s="294">
        <v>250</v>
      </c>
      <c r="CO335" s="294">
        <v>250</v>
      </c>
      <c r="CP335" s="294">
        <v>250</v>
      </c>
      <c r="CQ335" s="294">
        <v>250</v>
      </c>
      <c r="CR335" s="294">
        <v>250</v>
      </c>
      <c r="CS335" s="294">
        <v>250</v>
      </c>
      <c r="CT335" s="294">
        <v>250</v>
      </c>
      <c r="CU335" s="294">
        <v>250</v>
      </c>
      <c r="CV335" s="294">
        <v>250</v>
      </c>
      <c r="CX335" s="242" t="s">
        <v>1723</v>
      </c>
      <c r="CY335" s="242" t="str">
        <f t="shared" si="167"/>
        <v>-</v>
      </c>
      <c r="CZ335" s="453">
        <f t="shared" si="168"/>
        <v>250</v>
      </c>
      <c r="DA335" s="453">
        <f t="shared" si="169"/>
        <v>0</v>
      </c>
      <c r="DB335" s="454">
        <f t="shared" si="170"/>
        <v>0</v>
      </c>
      <c r="DC335" s="453">
        <f t="shared" si="171"/>
        <v>250</v>
      </c>
      <c r="DD335" s="453">
        <f t="shared" si="173"/>
        <v>0</v>
      </c>
      <c r="DE335" s="454">
        <f t="shared" si="174"/>
        <v>0</v>
      </c>
      <c r="DF335" s="455">
        <f t="shared" si="166"/>
        <v>5.521460917862246</v>
      </c>
      <c r="DG335" s="456">
        <f t="shared" si="172"/>
        <v>0</v>
      </c>
      <c r="DH335" s="454">
        <f t="shared" si="175"/>
        <v>0</v>
      </c>
    </row>
    <row r="336" spans="2:112" outlineLevel="1" x14ac:dyDescent="0.3">
      <c r="B336" s="154">
        <v>13</v>
      </c>
      <c r="C336" s="242" t="s">
        <v>361</v>
      </c>
      <c r="D336" s="143" t="s">
        <v>443</v>
      </c>
      <c r="E336" s="506">
        <v>250</v>
      </c>
      <c r="F336" s="506">
        <v>250</v>
      </c>
      <c r="G336" s="506">
        <v>250</v>
      </c>
      <c r="H336" s="506">
        <v>250</v>
      </c>
      <c r="I336" s="506">
        <v>250</v>
      </c>
      <c r="J336" s="506">
        <v>250</v>
      </c>
      <c r="K336" s="506">
        <v>250</v>
      </c>
      <c r="L336" s="506">
        <v>250</v>
      </c>
      <c r="M336" s="506">
        <v>250</v>
      </c>
      <c r="N336" s="506">
        <v>250</v>
      </c>
      <c r="O336" s="506">
        <v>250</v>
      </c>
      <c r="P336" s="506">
        <v>250</v>
      </c>
      <c r="Q336" s="506">
        <v>250</v>
      </c>
      <c r="R336" s="506">
        <v>250</v>
      </c>
      <c r="S336" s="506">
        <v>250</v>
      </c>
      <c r="T336" s="506">
        <v>250</v>
      </c>
      <c r="U336" s="506">
        <v>250</v>
      </c>
      <c r="V336" s="506">
        <v>250</v>
      </c>
      <c r="W336" s="506">
        <v>250</v>
      </c>
      <c r="X336" s="506">
        <v>250</v>
      </c>
      <c r="Y336" s="506">
        <v>250</v>
      </c>
      <c r="Z336" s="506">
        <v>250</v>
      </c>
      <c r="AA336" s="506">
        <v>250</v>
      </c>
      <c r="AB336" s="506">
        <v>250</v>
      </c>
      <c r="AC336" s="506">
        <v>250</v>
      </c>
      <c r="AD336" s="506">
        <v>250</v>
      </c>
      <c r="AE336" s="506">
        <v>250</v>
      </c>
      <c r="AF336" s="506">
        <v>250</v>
      </c>
      <c r="AG336" s="506">
        <v>250</v>
      </c>
      <c r="AH336" s="506">
        <v>250</v>
      </c>
      <c r="AI336" s="506">
        <v>250</v>
      </c>
      <c r="AJ336" s="506">
        <v>250</v>
      </c>
      <c r="AK336" s="506">
        <v>250</v>
      </c>
      <c r="AL336" s="294">
        <v>250</v>
      </c>
      <c r="AM336" s="294">
        <v>250</v>
      </c>
      <c r="AN336" s="294">
        <v>250</v>
      </c>
      <c r="AO336" s="294">
        <v>250</v>
      </c>
      <c r="AP336" s="294">
        <v>250</v>
      </c>
      <c r="AQ336" s="294">
        <v>250</v>
      </c>
      <c r="AR336" s="294">
        <v>250</v>
      </c>
      <c r="AS336" s="294">
        <v>250</v>
      </c>
      <c r="AT336" s="294">
        <v>250</v>
      </c>
      <c r="AU336" s="294">
        <v>250</v>
      </c>
      <c r="AV336" s="294">
        <v>250</v>
      </c>
      <c r="AW336" s="294">
        <v>250</v>
      </c>
      <c r="AX336" s="294">
        <v>250</v>
      </c>
      <c r="AY336" s="294">
        <v>250</v>
      </c>
      <c r="AZ336" s="294">
        <v>250</v>
      </c>
      <c r="BA336" s="294">
        <v>250</v>
      </c>
      <c r="BB336" s="294">
        <v>250</v>
      </c>
      <c r="BC336" s="294">
        <v>250</v>
      </c>
      <c r="BD336" s="294">
        <v>250</v>
      </c>
      <c r="BE336" s="294">
        <v>250</v>
      </c>
      <c r="BF336" s="294">
        <v>250</v>
      </c>
      <c r="BG336" s="294">
        <v>250</v>
      </c>
      <c r="BH336" s="294">
        <v>250</v>
      </c>
      <c r="BI336" s="294">
        <v>250</v>
      </c>
      <c r="BJ336" s="294">
        <v>250</v>
      </c>
      <c r="BK336" s="294">
        <v>250</v>
      </c>
      <c r="BL336" s="294">
        <v>250</v>
      </c>
      <c r="BM336" s="294">
        <v>250</v>
      </c>
      <c r="BN336" s="294">
        <v>250</v>
      </c>
      <c r="BO336" s="294">
        <v>250</v>
      </c>
      <c r="BP336" s="294">
        <v>250</v>
      </c>
      <c r="BQ336" s="294">
        <v>250</v>
      </c>
      <c r="BR336" s="294">
        <v>250</v>
      </c>
      <c r="BS336" s="294">
        <v>250</v>
      </c>
      <c r="BT336" s="294">
        <v>250</v>
      </c>
      <c r="BU336" s="294">
        <v>250</v>
      </c>
      <c r="BV336" s="294">
        <v>250</v>
      </c>
      <c r="BW336" s="294">
        <v>250</v>
      </c>
      <c r="BX336" s="294">
        <v>250</v>
      </c>
      <c r="BY336" s="294">
        <v>250</v>
      </c>
      <c r="BZ336" s="294">
        <v>250</v>
      </c>
      <c r="CA336" s="294">
        <v>250</v>
      </c>
      <c r="CB336" s="294">
        <v>250</v>
      </c>
      <c r="CC336" s="294">
        <v>250</v>
      </c>
      <c r="CD336" s="294">
        <v>250</v>
      </c>
      <c r="CE336" s="294">
        <v>250</v>
      </c>
      <c r="CF336" s="294">
        <v>250</v>
      </c>
      <c r="CG336" s="294">
        <v>250</v>
      </c>
      <c r="CH336" s="294">
        <v>250</v>
      </c>
      <c r="CI336" s="294">
        <v>250</v>
      </c>
      <c r="CJ336" s="294">
        <v>250</v>
      </c>
      <c r="CK336" s="294">
        <v>250</v>
      </c>
      <c r="CL336" s="294">
        <v>250</v>
      </c>
      <c r="CM336" s="294">
        <v>250</v>
      </c>
      <c r="CN336" s="294">
        <v>250</v>
      </c>
      <c r="CO336" s="294">
        <v>250</v>
      </c>
      <c r="CP336" s="294">
        <v>250</v>
      </c>
      <c r="CQ336" s="294">
        <v>250</v>
      </c>
      <c r="CR336" s="294">
        <v>250</v>
      </c>
      <c r="CS336" s="294">
        <v>250</v>
      </c>
      <c r="CT336" s="294">
        <v>250</v>
      </c>
      <c r="CU336" s="294">
        <v>250</v>
      </c>
      <c r="CV336" s="294">
        <v>250</v>
      </c>
      <c r="CX336" s="242" t="s">
        <v>1723</v>
      </c>
      <c r="CY336" s="242" t="str">
        <f t="shared" si="167"/>
        <v>-</v>
      </c>
      <c r="CZ336" s="453">
        <f t="shared" si="168"/>
        <v>250</v>
      </c>
      <c r="DA336" s="453">
        <f t="shared" si="169"/>
        <v>0</v>
      </c>
      <c r="DB336" s="454">
        <f t="shared" si="170"/>
        <v>0</v>
      </c>
      <c r="DC336" s="453">
        <f t="shared" si="171"/>
        <v>250</v>
      </c>
      <c r="DD336" s="453">
        <f t="shared" si="173"/>
        <v>0</v>
      </c>
      <c r="DE336" s="454">
        <f t="shared" si="174"/>
        <v>0</v>
      </c>
      <c r="DF336" s="455">
        <f t="shared" si="166"/>
        <v>5.521460917862246</v>
      </c>
      <c r="DG336" s="456">
        <f t="shared" si="172"/>
        <v>0</v>
      </c>
      <c r="DH336" s="454">
        <f t="shared" si="175"/>
        <v>0</v>
      </c>
    </row>
    <row r="337" spans="2:112" outlineLevel="1" x14ac:dyDescent="0.3">
      <c r="B337" s="154">
        <v>14</v>
      </c>
      <c r="C337" s="242" t="s">
        <v>183</v>
      </c>
      <c r="D337" s="143" t="s">
        <v>443</v>
      </c>
      <c r="E337" s="506">
        <v>250</v>
      </c>
      <c r="F337" s="506">
        <v>250</v>
      </c>
      <c r="G337" s="506">
        <v>250</v>
      </c>
      <c r="H337" s="506">
        <v>250</v>
      </c>
      <c r="I337" s="506">
        <v>250</v>
      </c>
      <c r="J337" s="506">
        <v>250</v>
      </c>
      <c r="K337" s="506">
        <v>250</v>
      </c>
      <c r="L337" s="506">
        <v>250</v>
      </c>
      <c r="M337" s="506">
        <v>250</v>
      </c>
      <c r="N337" s="506">
        <v>250</v>
      </c>
      <c r="O337" s="506">
        <v>250</v>
      </c>
      <c r="P337" s="506">
        <v>250</v>
      </c>
      <c r="Q337" s="506">
        <v>250</v>
      </c>
      <c r="R337" s="506">
        <v>250</v>
      </c>
      <c r="S337" s="506">
        <v>250</v>
      </c>
      <c r="T337" s="506">
        <v>250</v>
      </c>
      <c r="U337" s="506">
        <v>250</v>
      </c>
      <c r="V337" s="506">
        <v>250</v>
      </c>
      <c r="W337" s="506">
        <v>250</v>
      </c>
      <c r="X337" s="506">
        <v>250</v>
      </c>
      <c r="Y337" s="506">
        <v>250</v>
      </c>
      <c r="Z337" s="506">
        <v>250</v>
      </c>
      <c r="AA337" s="506">
        <v>250</v>
      </c>
      <c r="AB337" s="506">
        <v>250</v>
      </c>
      <c r="AC337" s="506">
        <v>250</v>
      </c>
      <c r="AD337" s="506">
        <v>250</v>
      </c>
      <c r="AE337" s="506">
        <v>250</v>
      </c>
      <c r="AF337" s="506">
        <v>250</v>
      </c>
      <c r="AG337" s="506">
        <v>250</v>
      </c>
      <c r="AH337" s="506">
        <v>250</v>
      </c>
      <c r="AI337" s="506">
        <v>250</v>
      </c>
      <c r="AJ337" s="506">
        <v>250</v>
      </c>
      <c r="AK337" s="506">
        <v>250</v>
      </c>
      <c r="AL337" s="294">
        <v>250</v>
      </c>
      <c r="AM337" s="294">
        <v>250</v>
      </c>
      <c r="AN337" s="294">
        <v>250</v>
      </c>
      <c r="AO337" s="294">
        <v>250</v>
      </c>
      <c r="AP337" s="294">
        <v>250</v>
      </c>
      <c r="AQ337" s="294">
        <v>250</v>
      </c>
      <c r="AR337" s="294">
        <v>250</v>
      </c>
      <c r="AS337" s="294">
        <v>250</v>
      </c>
      <c r="AT337" s="294">
        <v>250</v>
      </c>
      <c r="AU337" s="294">
        <v>250</v>
      </c>
      <c r="AV337" s="294">
        <v>250</v>
      </c>
      <c r="AW337" s="294">
        <v>250</v>
      </c>
      <c r="AX337" s="294">
        <v>250</v>
      </c>
      <c r="AY337" s="294">
        <v>250</v>
      </c>
      <c r="AZ337" s="294">
        <v>250</v>
      </c>
      <c r="BA337" s="294">
        <v>250</v>
      </c>
      <c r="BB337" s="294">
        <v>250</v>
      </c>
      <c r="BC337" s="294">
        <v>250</v>
      </c>
      <c r="BD337" s="294">
        <v>250</v>
      </c>
      <c r="BE337" s="294">
        <v>250</v>
      </c>
      <c r="BF337" s="294">
        <v>250</v>
      </c>
      <c r="BG337" s="294">
        <v>250</v>
      </c>
      <c r="BH337" s="294">
        <v>250</v>
      </c>
      <c r="BI337" s="294">
        <v>250</v>
      </c>
      <c r="BJ337" s="294">
        <v>250</v>
      </c>
      <c r="BK337" s="294">
        <v>250</v>
      </c>
      <c r="BL337" s="294">
        <v>250</v>
      </c>
      <c r="BM337" s="294">
        <v>250</v>
      </c>
      <c r="BN337" s="294">
        <v>250</v>
      </c>
      <c r="BO337" s="294">
        <v>250</v>
      </c>
      <c r="BP337" s="294">
        <v>250</v>
      </c>
      <c r="BQ337" s="294">
        <v>250</v>
      </c>
      <c r="BR337" s="294">
        <v>250</v>
      </c>
      <c r="BS337" s="294">
        <v>250</v>
      </c>
      <c r="BT337" s="294">
        <v>250</v>
      </c>
      <c r="BU337" s="294">
        <v>250</v>
      </c>
      <c r="BV337" s="294">
        <v>250</v>
      </c>
      <c r="BW337" s="294">
        <v>250</v>
      </c>
      <c r="BX337" s="294">
        <v>250</v>
      </c>
      <c r="BY337" s="294">
        <v>250</v>
      </c>
      <c r="BZ337" s="294">
        <v>250</v>
      </c>
      <c r="CA337" s="294">
        <v>250</v>
      </c>
      <c r="CB337" s="294">
        <v>250</v>
      </c>
      <c r="CC337" s="294">
        <v>250</v>
      </c>
      <c r="CD337" s="294">
        <v>250</v>
      </c>
      <c r="CE337" s="294">
        <v>250</v>
      </c>
      <c r="CF337" s="294">
        <v>250</v>
      </c>
      <c r="CG337" s="294">
        <v>250</v>
      </c>
      <c r="CH337" s="294">
        <v>250</v>
      </c>
      <c r="CI337" s="294">
        <v>250</v>
      </c>
      <c r="CJ337" s="294">
        <v>250</v>
      </c>
      <c r="CK337" s="294">
        <v>250</v>
      </c>
      <c r="CL337" s="294">
        <v>250</v>
      </c>
      <c r="CM337" s="294">
        <v>250</v>
      </c>
      <c r="CN337" s="294">
        <v>250</v>
      </c>
      <c r="CO337" s="294">
        <v>250</v>
      </c>
      <c r="CP337" s="294">
        <v>250</v>
      </c>
      <c r="CQ337" s="294">
        <v>250</v>
      </c>
      <c r="CR337" s="294">
        <v>250</v>
      </c>
      <c r="CS337" s="294">
        <v>250</v>
      </c>
      <c r="CT337" s="294">
        <v>250</v>
      </c>
      <c r="CU337" s="294">
        <v>250</v>
      </c>
      <c r="CV337" s="294">
        <v>250</v>
      </c>
      <c r="CX337" s="242" t="s">
        <v>1723</v>
      </c>
      <c r="CY337" s="242" t="str">
        <f t="shared" si="167"/>
        <v>-</v>
      </c>
      <c r="CZ337" s="453">
        <f t="shared" si="168"/>
        <v>250</v>
      </c>
      <c r="DA337" s="453">
        <f t="shared" si="169"/>
        <v>0</v>
      </c>
      <c r="DB337" s="454">
        <f t="shared" si="170"/>
        <v>0</v>
      </c>
      <c r="DC337" s="453">
        <f t="shared" si="171"/>
        <v>250</v>
      </c>
      <c r="DD337" s="453">
        <f t="shared" si="173"/>
        <v>0</v>
      </c>
      <c r="DE337" s="454">
        <f t="shared" si="174"/>
        <v>0</v>
      </c>
      <c r="DF337" s="455">
        <f t="shared" si="166"/>
        <v>5.521460917862246</v>
      </c>
      <c r="DG337" s="456">
        <f t="shared" si="172"/>
        <v>0</v>
      </c>
      <c r="DH337" s="454">
        <f t="shared" si="175"/>
        <v>0</v>
      </c>
    </row>
    <row r="338" spans="2:112" outlineLevel="1" x14ac:dyDescent="0.3">
      <c r="B338" s="154">
        <v>15</v>
      </c>
      <c r="C338" s="242" t="s">
        <v>184</v>
      </c>
      <c r="D338" s="143" t="s">
        <v>443</v>
      </c>
      <c r="E338" s="506">
        <v>250</v>
      </c>
      <c r="F338" s="506">
        <v>250</v>
      </c>
      <c r="G338" s="506">
        <v>250</v>
      </c>
      <c r="H338" s="506">
        <v>250</v>
      </c>
      <c r="I338" s="506">
        <v>250</v>
      </c>
      <c r="J338" s="506">
        <v>250</v>
      </c>
      <c r="K338" s="506">
        <v>250</v>
      </c>
      <c r="L338" s="506">
        <v>250</v>
      </c>
      <c r="M338" s="506">
        <v>250</v>
      </c>
      <c r="N338" s="506">
        <v>250</v>
      </c>
      <c r="O338" s="506">
        <v>250</v>
      </c>
      <c r="P338" s="506">
        <v>250</v>
      </c>
      <c r="Q338" s="506">
        <v>250</v>
      </c>
      <c r="R338" s="506">
        <v>250</v>
      </c>
      <c r="S338" s="506">
        <v>250</v>
      </c>
      <c r="T338" s="506">
        <v>250</v>
      </c>
      <c r="U338" s="506">
        <v>250</v>
      </c>
      <c r="V338" s="506">
        <v>250</v>
      </c>
      <c r="W338" s="506">
        <v>250</v>
      </c>
      <c r="X338" s="506">
        <v>250</v>
      </c>
      <c r="Y338" s="506">
        <v>250</v>
      </c>
      <c r="Z338" s="506">
        <v>250</v>
      </c>
      <c r="AA338" s="506">
        <v>250</v>
      </c>
      <c r="AB338" s="506">
        <v>250</v>
      </c>
      <c r="AC338" s="506">
        <v>250</v>
      </c>
      <c r="AD338" s="506">
        <v>250</v>
      </c>
      <c r="AE338" s="506">
        <v>250</v>
      </c>
      <c r="AF338" s="506">
        <v>250</v>
      </c>
      <c r="AG338" s="506">
        <v>250</v>
      </c>
      <c r="AH338" s="506">
        <v>250</v>
      </c>
      <c r="AI338" s="506">
        <v>250</v>
      </c>
      <c r="AJ338" s="506">
        <v>250</v>
      </c>
      <c r="AK338" s="506">
        <v>250</v>
      </c>
      <c r="AL338" s="294">
        <v>250</v>
      </c>
      <c r="AM338" s="294">
        <v>250</v>
      </c>
      <c r="AN338" s="294">
        <v>250</v>
      </c>
      <c r="AO338" s="294">
        <v>250</v>
      </c>
      <c r="AP338" s="294">
        <v>250</v>
      </c>
      <c r="AQ338" s="294">
        <v>250</v>
      </c>
      <c r="AR338" s="294">
        <v>250</v>
      </c>
      <c r="AS338" s="294">
        <v>250</v>
      </c>
      <c r="AT338" s="294">
        <v>250</v>
      </c>
      <c r="AU338" s="294">
        <v>250</v>
      </c>
      <c r="AV338" s="294">
        <v>250</v>
      </c>
      <c r="AW338" s="294">
        <v>250</v>
      </c>
      <c r="AX338" s="294">
        <v>250</v>
      </c>
      <c r="AY338" s="294">
        <v>250</v>
      </c>
      <c r="AZ338" s="294">
        <v>250</v>
      </c>
      <c r="BA338" s="294">
        <v>250</v>
      </c>
      <c r="BB338" s="294">
        <v>250</v>
      </c>
      <c r="BC338" s="294">
        <v>250</v>
      </c>
      <c r="BD338" s="294">
        <v>250</v>
      </c>
      <c r="BE338" s="294">
        <v>250</v>
      </c>
      <c r="BF338" s="294">
        <v>250</v>
      </c>
      <c r="BG338" s="294">
        <v>250</v>
      </c>
      <c r="BH338" s="294">
        <v>250</v>
      </c>
      <c r="BI338" s="294">
        <v>250</v>
      </c>
      <c r="BJ338" s="294">
        <v>250</v>
      </c>
      <c r="BK338" s="294">
        <v>250</v>
      </c>
      <c r="BL338" s="294">
        <v>250</v>
      </c>
      <c r="BM338" s="294">
        <v>250</v>
      </c>
      <c r="BN338" s="294">
        <v>250</v>
      </c>
      <c r="BO338" s="294">
        <v>250</v>
      </c>
      <c r="BP338" s="294">
        <v>250</v>
      </c>
      <c r="BQ338" s="294">
        <v>250</v>
      </c>
      <c r="BR338" s="294">
        <v>250</v>
      </c>
      <c r="BS338" s="294">
        <v>250</v>
      </c>
      <c r="BT338" s="294">
        <v>250</v>
      </c>
      <c r="BU338" s="294">
        <v>250</v>
      </c>
      <c r="BV338" s="294">
        <v>250</v>
      </c>
      <c r="BW338" s="294">
        <v>250</v>
      </c>
      <c r="BX338" s="294">
        <v>250</v>
      </c>
      <c r="BY338" s="294">
        <v>250</v>
      </c>
      <c r="BZ338" s="294">
        <v>250</v>
      </c>
      <c r="CA338" s="294">
        <v>250</v>
      </c>
      <c r="CB338" s="294">
        <v>250</v>
      </c>
      <c r="CC338" s="294">
        <v>250</v>
      </c>
      <c r="CD338" s="294">
        <v>250</v>
      </c>
      <c r="CE338" s="294">
        <v>250</v>
      </c>
      <c r="CF338" s="294">
        <v>250</v>
      </c>
      <c r="CG338" s="294">
        <v>250</v>
      </c>
      <c r="CH338" s="294">
        <v>250</v>
      </c>
      <c r="CI338" s="294">
        <v>250</v>
      </c>
      <c r="CJ338" s="294">
        <v>250</v>
      </c>
      <c r="CK338" s="294">
        <v>250</v>
      </c>
      <c r="CL338" s="294">
        <v>250</v>
      </c>
      <c r="CM338" s="294">
        <v>250</v>
      </c>
      <c r="CN338" s="294">
        <v>250</v>
      </c>
      <c r="CO338" s="294">
        <v>250</v>
      </c>
      <c r="CP338" s="294">
        <v>250</v>
      </c>
      <c r="CQ338" s="294">
        <v>250</v>
      </c>
      <c r="CR338" s="294">
        <v>250</v>
      </c>
      <c r="CS338" s="294">
        <v>250</v>
      </c>
      <c r="CT338" s="294">
        <v>250</v>
      </c>
      <c r="CU338" s="294">
        <v>250</v>
      </c>
      <c r="CV338" s="294">
        <v>250</v>
      </c>
      <c r="CX338" s="242" t="s">
        <v>1723</v>
      </c>
      <c r="CY338" s="242" t="str">
        <f t="shared" si="167"/>
        <v>-</v>
      </c>
      <c r="CZ338" s="453">
        <f t="shared" si="168"/>
        <v>250</v>
      </c>
      <c r="DA338" s="453">
        <f t="shared" si="169"/>
        <v>0</v>
      </c>
      <c r="DB338" s="454">
        <f t="shared" si="170"/>
        <v>0</v>
      </c>
      <c r="DC338" s="453">
        <f t="shared" si="171"/>
        <v>250</v>
      </c>
      <c r="DD338" s="453">
        <f t="shared" si="173"/>
        <v>0</v>
      </c>
      <c r="DE338" s="454">
        <f t="shared" si="174"/>
        <v>0</v>
      </c>
      <c r="DF338" s="455">
        <f t="shared" si="166"/>
        <v>5.521460917862246</v>
      </c>
      <c r="DG338" s="456">
        <f t="shared" si="172"/>
        <v>0</v>
      </c>
      <c r="DH338" s="454">
        <f t="shared" si="175"/>
        <v>0</v>
      </c>
    </row>
    <row r="339" spans="2:112" outlineLevel="1" x14ac:dyDescent="0.3">
      <c r="B339" s="154">
        <v>16</v>
      </c>
      <c r="C339" s="242" t="s">
        <v>185</v>
      </c>
      <c r="D339" s="143" t="s">
        <v>443</v>
      </c>
      <c r="E339" s="506">
        <v>250</v>
      </c>
      <c r="F339" s="506">
        <v>250</v>
      </c>
      <c r="G339" s="506">
        <v>250</v>
      </c>
      <c r="H339" s="506">
        <v>250</v>
      </c>
      <c r="I339" s="506">
        <v>250</v>
      </c>
      <c r="J339" s="506">
        <v>250</v>
      </c>
      <c r="K339" s="506">
        <v>250</v>
      </c>
      <c r="L339" s="506">
        <v>250</v>
      </c>
      <c r="M339" s="506">
        <v>250</v>
      </c>
      <c r="N339" s="506">
        <v>250</v>
      </c>
      <c r="O339" s="506">
        <v>250</v>
      </c>
      <c r="P339" s="506">
        <v>250</v>
      </c>
      <c r="Q339" s="506">
        <v>250</v>
      </c>
      <c r="R339" s="506">
        <v>250</v>
      </c>
      <c r="S339" s="506">
        <v>250</v>
      </c>
      <c r="T339" s="506">
        <v>250</v>
      </c>
      <c r="U339" s="506">
        <v>250</v>
      </c>
      <c r="V339" s="506">
        <v>250</v>
      </c>
      <c r="W339" s="506">
        <v>250</v>
      </c>
      <c r="X339" s="506">
        <v>250</v>
      </c>
      <c r="Y339" s="506">
        <v>250</v>
      </c>
      <c r="Z339" s="506">
        <v>250</v>
      </c>
      <c r="AA339" s="506">
        <v>250</v>
      </c>
      <c r="AB339" s="506">
        <v>250</v>
      </c>
      <c r="AC339" s="506">
        <v>250</v>
      </c>
      <c r="AD339" s="506">
        <v>250</v>
      </c>
      <c r="AE339" s="506">
        <v>250</v>
      </c>
      <c r="AF339" s="506">
        <v>250</v>
      </c>
      <c r="AG339" s="506">
        <v>250</v>
      </c>
      <c r="AH339" s="506">
        <v>250</v>
      </c>
      <c r="AI339" s="506">
        <v>250</v>
      </c>
      <c r="AJ339" s="506">
        <v>250</v>
      </c>
      <c r="AK339" s="506">
        <v>250</v>
      </c>
      <c r="AL339" s="294">
        <v>250</v>
      </c>
      <c r="AM339" s="294">
        <v>250</v>
      </c>
      <c r="AN339" s="294">
        <v>250</v>
      </c>
      <c r="AO339" s="294">
        <v>250</v>
      </c>
      <c r="AP339" s="294">
        <v>250</v>
      </c>
      <c r="AQ339" s="294">
        <v>250</v>
      </c>
      <c r="AR339" s="294">
        <v>250</v>
      </c>
      <c r="AS339" s="294">
        <v>250</v>
      </c>
      <c r="AT339" s="294">
        <v>250</v>
      </c>
      <c r="AU339" s="294">
        <v>250</v>
      </c>
      <c r="AV339" s="294">
        <v>250</v>
      </c>
      <c r="AW339" s="294">
        <v>250</v>
      </c>
      <c r="AX339" s="294">
        <v>250</v>
      </c>
      <c r="AY339" s="294">
        <v>250</v>
      </c>
      <c r="AZ339" s="294">
        <v>250</v>
      </c>
      <c r="BA339" s="294">
        <v>250</v>
      </c>
      <c r="BB339" s="294">
        <v>250</v>
      </c>
      <c r="BC339" s="294">
        <v>250</v>
      </c>
      <c r="BD339" s="294">
        <v>250</v>
      </c>
      <c r="BE339" s="294">
        <v>250</v>
      </c>
      <c r="BF339" s="294">
        <v>250</v>
      </c>
      <c r="BG339" s="294">
        <v>250</v>
      </c>
      <c r="BH339" s="294">
        <v>250</v>
      </c>
      <c r="BI339" s="294">
        <v>250</v>
      </c>
      <c r="BJ339" s="294">
        <v>250</v>
      </c>
      <c r="BK339" s="294">
        <v>250</v>
      </c>
      <c r="BL339" s="294">
        <v>250</v>
      </c>
      <c r="BM339" s="294">
        <v>250</v>
      </c>
      <c r="BN339" s="294">
        <v>250</v>
      </c>
      <c r="BO339" s="294">
        <v>250</v>
      </c>
      <c r="BP339" s="294">
        <v>250</v>
      </c>
      <c r="BQ339" s="294">
        <v>250</v>
      </c>
      <c r="BR339" s="294">
        <v>250</v>
      </c>
      <c r="BS339" s="294">
        <v>250</v>
      </c>
      <c r="BT339" s="294">
        <v>250</v>
      </c>
      <c r="BU339" s="294">
        <v>250</v>
      </c>
      <c r="BV339" s="294">
        <v>250</v>
      </c>
      <c r="BW339" s="294">
        <v>250</v>
      </c>
      <c r="BX339" s="294">
        <v>250</v>
      </c>
      <c r="BY339" s="294">
        <v>250</v>
      </c>
      <c r="BZ339" s="294">
        <v>250</v>
      </c>
      <c r="CA339" s="294">
        <v>250</v>
      </c>
      <c r="CB339" s="294">
        <v>250</v>
      </c>
      <c r="CC339" s="294">
        <v>250</v>
      </c>
      <c r="CD339" s="294">
        <v>250</v>
      </c>
      <c r="CE339" s="294">
        <v>250</v>
      </c>
      <c r="CF339" s="294">
        <v>250</v>
      </c>
      <c r="CG339" s="294">
        <v>250</v>
      </c>
      <c r="CH339" s="294">
        <v>250</v>
      </c>
      <c r="CI339" s="294">
        <v>250</v>
      </c>
      <c r="CJ339" s="294">
        <v>250</v>
      </c>
      <c r="CK339" s="294">
        <v>250</v>
      </c>
      <c r="CL339" s="294">
        <v>250</v>
      </c>
      <c r="CM339" s="294">
        <v>250</v>
      </c>
      <c r="CN339" s="294">
        <v>250</v>
      </c>
      <c r="CO339" s="294">
        <v>250</v>
      </c>
      <c r="CP339" s="294">
        <v>250</v>
      </c>
      <c r="CQ339" s="294">
        <v>250</v>
      </c>
      <c r="CR339" s="294">
        <v>250</v>
      </c>
      <c r="CS339" s="294">
        <v>250</v>
      </c>
      <c r="CT339" s="294">
        <v>250</v>
      </c>
      <c r="CU339" s="294">
        <v>250</v>
      </c>
      <c r="CV339" s="294">
        <v>250</v>
      </c>
      <c r="CX339" s="242" t="s">
        <v>1723</v>
      </c>
      <c r="CY339" s="242" t="str">
        <f t="shared" si="167"/>
        <v>-</v>
      </c>
      <c r="CZ339" s="453">
        <f t="shared" si="168"/>
        <v>250</v>
      </c>
      <c r="DA339" s="453">
        <f t="shared" si="169"/>
        <v>0</v>
      </c>
      <c r="DB339" s="454">
        <f t="shared" si="170"/>
        <v>0</v>
      </c>
      <c r="DC339" s="453">
        <f t="shared" si="171"/>
        <v>250</v>
      </c>
      <c r="DD339" s="453">
        <f t="shared" si="173"/>
        <v>0</v>
      </c>
      <c r="DE339" s="454">
        <f t="shared" si="174"/>
        <v>0</v>
      </c>
      <c r="DF339" s="455">
        <f t="shared" si="166"/>
        <v>5.521460917862246</v>
      </c>
      <c r="DG339" s="456">
        <f t="shared" si="172"/>
        <v>0</v>
      </c>
      <c r="DH339" s="454">
        <f t="shared" si="175"/>
        <v>0</v>
      </c>
    </row>
    <row r="340" spans="2:112" outlineLevel="1" x14ac:dyDescent="0.3">
      <c r="B340" s="154">
        <v>17</v>
      </c>
      <c r="C340" s="242" t="s">
        <v>186</v>
      </c>
      <c r="D340" s="143" t="s">
        <v>443</v>
      </c>
      <c r="E340" s="506">
        <v>250</v>
      </c>
      <c r="F340" s="506">
        <v>250</v>
      </c>
      <c r="G340" s="506">
        <v>250</v>
      </c>
      <c r="H340" s="506">
        <v>250</v>
      </c>
      <c r="I340" s="506">
        <v>250</v>
      </c>
      <c r="J340" s="506">
        <v>250</v>
      </c>
      <c r="K340" s="506">
        <v>250</v>
      </c>
      <c r="L340" s="506">
        <v>250</v>
      </c>
      <c r="M340" s="506">
        <v>250</v>
      </c>
      <c r="N340" s="506">
        <v>250</v>
      </c>
      <c r="O340" s="506">
        <v>250</v>
      </c>
      <c r="P340" s="506">
        <v>250</v>
      </c>
      <c r="Q340" s="506">
        <v>250</v>
      </c>
      <c r="R340" s="506">
        <v>250</v>
      </c>
      <c r="S340" s="506">
        <v>250</v>
      </c>
      <c r="T340" s="506">
        <v>250</v>
      </c>
      <c r="U340" s="506">
        <v>250</v>
      </c>
      <c r="V340" s="506">
        <v>250</v>
      </c>
      <c r="W340" s="506">
        <v>250</v>
      </c>
      <c r="X340" s="506">
        <v>250</v>
      </c>
      <c r="Y340" s="506">
        <v>250</v>
      </c>
      <c r="Z340" s="506">
        <v>250</v>
      </c>
      <c r="AA340" s="506">
        <v>250</v>
      </c>
      <c r="AB340" s="506">
        <v>250</v>
      </c>
      <c r="AC340" s="506">
        <v>250</v>
      </c>
      <c r="AD340" s="506">
        <v>250</v>
      </c>
      <c r="AE340" s="506">
        <v>250</v>
      </c>
      <c r="AF340" s="506">
        <v>250</v>
      </c>
      <c r="AG340" s="506">
        <v>250</v>
      </c>
      <c r="AH340" s="506">
        <v>250</v>
      </c>
      <c r="AI340" s="506">
        <v>250</v>
      </c>
      <c r="AJ340" s="506">
        <v>250</v>
      </c>
      <c r="AK340" s="506">
        <v>250</v>
      </c>
      <c r="AL340" s="294">
        <v>250</v>
      </c>
      <c r="AM340" s="294">
        <v>250</v>
      </c>
      <c r="AN340" s="294">
        <v>250</v>
      </c>
      <c r="AO340" s="294">
        <v>250</v>
      </c>
      <c r="AP340" s="294">
        <v>250</v>
      </c>
      <c r="AQ340" s="294">
        <v>250</v>
      </c>
      <c r="AR340" s="294">
        <v>250</v>
      </c>
      <c r="AS340" s="294">
        <v>250</v>
      </c>
      <c r="AT340" s="294">
        <v>250</v>
      </c>
      <c r="AU340" s="294">
        <v>250</v>
      </c>
      <c r="AV340" s="294">
        <v>250</v>
      </c>
      <c r="AW340" s="294">
        <v>250</v>
      </c>
      <c r="AX340" s="294">
        <v>250</v>
      </c>
      <c r="AY340" s="294">
        <v>250</v>
      </c>
      <c r="AZ340" s="294">
        <v>250</v>
      </c>
      <c r="BA340" s="294">
        <v>250</v>
      </c>
      <c r="BB340" s="294">
        <v>250</v>
      </c>
      <c r="BC340" s="294">
        <v>250</v>
      </c>
      <c r="BD340" s="294">
        <v>250</v>
      </c>
      <c r="BE340" s="294">
        <v>250</v>
      </c>
      <c r="BF340" s="294">
        <v>250</v>
      </c>
      <c r="BG340" s="294">
        <v>250</v>
      </c>
      <c r="BH340" s="294">
        <v>250</v>
      </c>
      <c r="BI340" s="294">
        <v>250</v>
      </c>
      <c r="BJ340" s="294">
        <v>250</v>
      </c>
      <c r="BK340" s="294">
        <v>250</v>
      </c>
      <c r="BL340" s="294">
        <v>250</v>
      </c>
      <c r="BM340" s="294">
        <v>250</v>
      </c>
      <c r="BN340" s="294">
        <v>250</v>
      </c>
      <c r="BO340" s="294">
        <v>250</v>
      </c>
      <c r="BP340" s="294">
        <v>250</v>
      </c>
      <c r="BQ340" s="294">
        <v>250</v>
      </c>
      <c r="BR340" s="294">
        <v>250</v>
      </c>
      <c r="BS340" s="294">
        <v>250</v>
      </c>
      <c r="BT340" s="294">
        <v>250</v>
      </c>
      <c r="BU340" s="294">
        <v>250</v>
      </c>
      <c r="BV340" s="294">
        <v>250</v>
      </c>
      <c r="BW340" s="294">
        <v>250</v>
      </c>
      <c r="BX340" s="294">
        <v>250</v>
      </c>
      <c r="BY340" s="294">
        <v>250</v>
      </c>
      <c r="BZ340" s="294">
        <v>250</v>
      </c>
      <c r="CA340" s="294">
        <v>250</v>
      </c>
      <c r="CB340" s="294">
        <v>250</v>
      </c>
      <c r="CC340" s="294">
        <v>250</v>
      </c>
      <c r="CD340" s="294">
        <v>250</v>
      </c>
      <c r="CE340" s="294">
        <v>250</v>
      </c>
      <c r="CF340" s="294">
        <v>250</v>
      </c>
      <c r="CG340" s="294">
        <v>250</v>
      </c>
      <c r="CH340" s="294">
        <v>250</v>
      </c>
      <c r="CI340" s="294">
        <v>250</v>
      </c>
      <c r="CJ340" s="294">
        <v>250</v>
      </c>
      <c r="CK340" s="294">
        <v>250</v>
      </c>
      <c r="CL340" s="294">
        <v>250</v>
      </c>
      <c r="CM340" s="294">
        <v>250</v>
      </c>
      <c r="CN340" s="294">
        <v>250</v>
      </c>
      <c r="CO340" s="294">
        <v>250</v>
      </c>
      <c r="CP340" s="294">
        <v>250</v>
      </c>
      <c r="CQ340" s="294">
        <v>250</v>
      </c>
      <c r="CR340" s="294">
        <v>250</v>
      </c>
      <c r="CS340" s="294">
        <v>250</v>
      </c>
      <c r="CT340" s="294">
        <v>250</v>
      </c>
      <c r="CU340" s="294">
        <v>250</v>
      </c>
      <c r="CV340" s="294">
        <v>250</v>
      </c>
      <c r="CX340" s="242" t="s">
        <v>1723</v>
      </c>
      <c r="CY340" s="242" t="str">
        <f t="shared" si="167"/>
        <v>-</v>
      </c>
      <c r="CZ340" s="453">
        <f t="shared" si="168"/>
        <v>250</v>
      </c>
      <c r="DA340" s="453">
        <f t="shared" si="169"/>
        <v>0</v>
      </c>
      <c r="DB340" s="454">
        <f t="shared" si="170"/>
        <v>0</v>
      </c>
      <c r="DC340" s="453">
        <f t="shared" si="171"/>
        <v>250</v>
      </c>
      <c r="DD340" s="453">
        <f t="shared" si="173"/>
        <v>0</v>
      </c>
      <c r="DE340" s="454">
        <f t="shared" si="174"/>
        <v>0</v>
      </c>
      <c r="DF340" s="455">
        <f t="shared" si="166"/>
        <v>5.521460917862246</v>
      </c>
      <c r="DG340" s="456">
        <f t="shared" si="172"/>
        <v>0</v>
      </c>
      <c r="DH340" s="454">
        <f t="shared" si="175"/>
        <v>0</v>
      </c>
    </row>
    <row r="341" spans="2:112" outlineLevel="1" x14ac:dyDescent="0.3">
      <c r="B341" s="154">
        <v>18</v>
      </c>
      <c r="C341" s="242" t="s">
        <v>187</v>
      </c>
      <c r="D341" s="143" t="s">
        <v>443</v>
      </c>
      <c r="E341" s="506">
        <v>250</v>
      </c>
      <c r="F341" s="506">
        <v>250</v>
      </c>
      <c r="G341" s="506">
        <v>250</v>
      </c>
      <c r="H341" s="506">
        <v>250</v>
      </c>
      <c r="I341" s="506">
        <v>250</v>
      </c>
      <c r="J341" s="506">
        <v>250</v>
      </c>
      <c r="K341" s="506">
        <v>250</v>
      </c>
      <c r="L341" s="506">
        <v>250</v>
      </c>
      <c r="M341" s="506">
        <v>250</v>
      </c>
      <c r="N341" s="506">
        <v>250</v>
      </c>
      <c r="O341" s="506">
        <v>250</v>
      </c>
      <c r="P341" s="506">
        <v>250</v>
      </c>
      <c r="Q341" s="506">
        <v>250</v>
      </c>
      <c r="R341" s="506">
        <v>250</v>
      </c>
      <c r="S341" s="506">
        <v>250</v>
      </c>
      <c r="T341" s="506">
        <v>250</v>
      </c>
      <c r="U341" s="506">
        <v>250</v>
      </c>
      <c r="V341" s="506">
        <v>250</v>
      </c>
      <c r="W341" s="506">
        <v>250</v>
      </c>
      <c r="X341" s="506">
        <v>250</v>
      </c>
      <c r="Y341" s="506">
        <v>250</v>
      </c>
      <c r="Z341" s="506">
        <v>250</v>
      </c>
      <c r="AA341" s="506">
        <v>250</v>
      </c>
      <c r="AB341" s="506">
        <v>250</v>
      </c>
      <c r="AC341" s="506">
        <v>250</v>
      </c>
      <c r="AD341" s="506">
        <v>250</v>
      </c>
      <c r="AE341" s="506">
        <v>250</v>
      </c>
      <c r="AF341" s="506">
        <v>250</v>
      </c>
      <c r="AG341" s="506">
        <v>250</v>
      </c>
      <c r="AH341" s="506">
        <v>250</v>
      </c>
      <c r="AI341" s="506">
        <v>250</v>
      </c>
      <c r="AJ341" s="506">
        <v>250</v>
      </c>
      <c r="AK341" s="506">
        <v>250</v>
      </c>
      <c r="AL341" s="294">
        <v>250</v>
      </c>
      <c r="AM341" s="294">
        <v>250</v>
      </c>
      <c r="AN341" s="294">
        <v>250</v>
      </c>
      <c r="AO341" s="294">
        <v>250</v>
      </c>
      <c r="AP341" s="294">
        <v>250</v>
      </c>
      <c r="AQ341" s="294">
        <v>250</v>
      </c>
      <c r="AR341" s="294">
        <v>250</v>
      </c>
      <c r="AS341" s="294">
        <v>250</v>
      </c>
      <c r="AT341" s="294">
        <v>250</v>
      </c>
      <c r="AU341" s="294">
        <v>250</v>
      </c>
      <c r="AV341" s="294">
        <v>250</v>
      </c>
      <c r="AW341" s="294">
        <v>250</v>
      </c>
      <c r="AX341" s="294">
        <v>250</v>
      </c>
      <c r="AY341" s="294">
        <v>250</v>
      </c>
      <c r="AZ341" s="294">
        <v>250</v>
      </c>
      <c r="BA341" s="294">
        <v>250</v>
      </c>
      <c r="BB341" s="294">
        <v>250</v>
      </c>
      <c r="BC341" s="294">
        <v>250</v>
      </c>
      <c r="BD341" s="294">
        <v>250</v>
      </c>
      <c r="BE341" s="294">
        <v>250</v>
      </c>
      <c r="BF341" s="294">
        <v>250</v>
      </c>
      <c r="BG341" s="294">
        <v>250</v>
      </c>
      <c r="BH341" s="294">
        <v>250</v>
      </c>
      <c r="BI341" s="294">
        <v>250</v>
      </c>
      <c r="BJ341" s="294">
        <v>250</v>
      </c>
      <c r="BK341" s="294">
        <v>250</v>
      </c>
      <c r="BL341" s="294">
        <v>250</v>
      </c>
      <c r="BM341" s="294">
        <v>250</v>
      </c>
      <c r="BN341" s="294">
        <v>250</v>
      </c>
      <c r="BO341" s="294">
        <v>250</v>
      </c>
      <c r="BP341" s="294">
        <v>250</v>
      </c>
      <c r="BQ341" s="294">
        <v>250</v>
      </c>
      <c r="BR341" s="294">
        <v>250</v>
      </c>
      <c r="BS341" s="294">
        <v>250</v>
      </c>
      <c r="BT341" s="294">
        <v>250</v>
      </c>
      <c r="BU341" s="294">
        <v>250</v>
      </c>
      <c r="BV341" s="294">
        <v>250</v>
      </c>
      <c r="BW341" s="294">
        <v>250</v>
      </c>
      <c r="BX341" s="294">
        <v>250</v>
      </c>
      <c r="BY341" s="294">
        <v>250</v>
      </c>
      <c r="BZ341" s="294">
        <v>250</v>
      </c>
      <c r="CA341" s="294">
        <v>250</v>
      </c>
      <c r="CB341" s="294">
        <v>250</v>
      </c>
      <c r="CC341" s="294">
        <v>250</v>
      </c>
      <c r="CD341" s="294">
        <v>250</v>
      </c>
      <c r="CE341" s="294">
        <v>250</v>
      </c>
      <c r="CF341" s="294">
        <v>250</v>
      </c>
      <c r="CG341" s="294">
        <v>250</v>
      </c>
      <c r="CH341" s="294">
        <v>250</v>
      </c>
      <c r="CI341" s="294">
        <v>250</v>
      </c>
      <c r="CJ341" s="294">
        <v>250</v>
      </c>
      <c r="CK341" s="294">
        <v>250</v>
      </c>
      <c r="CL341" s="294">
        <v>250</v>
      </c>
      <c r="CM341" s="294">
        <v>250</v>
      </c>
      <c r="CN341" s="294">
        <v>250</v>
      </c>
      <c r="CO341" s="294">
        <v>250</v>
      </c>
      <c r="CP341" s="294">
        <v>250</v>
      </c>
      <c r="CQ341" s="294">
        <v>250</v>
      </c>
      <c r="CR341" s="294">
        <v>250</v>
      </c>
      <c r="CS341" s="294">
        <v>250</v>
      </c>
      <c r="CT341" s="294">
        <v>250</v>
      </c>
      <c r="CU341" s="294">
        <v>250</v>
      </c>
      <c r="CV341" s="294">
        <v>250</v>
      </c>
      <c r="CX341" s="242" t="s">
        <v>1723</v>
      </c>
      <c r="CY341" s="242" t="str">
        <f t="shared" si="167"/>
        <v>-</v>
      </c>
      <c r="CZ341" s="453">
        <f t="shared" si="168"/>
        <v>250</v>
      </c>
      <c r="DA341" s="453">
        <f t="shared" si="169"/>
        <v>0</v>
      </c>
      <c r="DB341" s="454">
        <f t="shared" si="170"/>
        <v>0</v>
      </c>
      <c r="DC341" s="453">
        <f t="shared" si="171"/>
        <v>250</v>
      </c>
      <c r="DD341" s="453">
        <f t="shared" si="173"/>
        <v>0</v>
      </c>
      <c r="DE341" s="454">
        <f t="shared" si="174"/>
        <v>0</v>
      </c>
      <c r="DF341" s="455">
        <f t="shared" si="166"/>
        <v>5.521460917862246</v>
      </c>
      <c r="DG341" s="456">
        <f t="shared" si="172"/>
        <v>0</v>
      </c>
      <c r="DH341" s="454">
        <f t="shared" si="175"/>
        <v>0</v>
      </c>
    </row>
    <row r="342" spans="2:112" outlineLevel="1" x14ac:dyDescent="0.3">
      <c r="B342" s="154">
        <v>19</v>
      </c>
      <c r="C342" s="242" t="s">
        <v>188</v>
      </c>
      <c r="D342" s="143" t="s">
        <v>443</v>
      </c>
      <c r="E342" s="506">
        <v>250</v>
      </c>
      <c r="F342" s="506">
        <v>250</v>
      </c>
      <c r="G342" s="506">
        <v>250</v>
      </c>
      <c r="H342" s="506">
        <v>250</v>
      </c>
      <c r="I342" s="506">
        <v>250</v>
      </c>
      <c r="J342" s="506">
        <v>250</v>
      </c>
      <c r="K342" s="506">
        <v>250</v>
      </c>
      <c r="L342" s="506">
        <v>250</v>
      </c>
      <c r="M342" s="506">
        <v>250</v>
      </c>
      <c r="N342" s="506">
        <v>250</v>
      </c>
      <c r="O342" s="506">
        <v>250</v>
      </c>
      <c r="P342" s="506">
        <v>250</v>
      </c>
      <c r="Q342" s="506">
        <v>250</v>
      </c>
      <c r="R342" s="506">
        <v>250</v>
      </c>
      <c r="S342" s="506">
        <v>250</v>
      </c>
      <c r="T342" s="506">
        <v>250</v>
      </c>
      <c r="U342" s="506">
        <v>250</v>
      </c>
      <c r="V342" s="506">
        <v>250</v>
      </c>
      <c r="W342" s="506">
        <v>250</v>
      </c>
      <c r="X342" s="506">
        <v>250</v>
      </c>
      <c r="Y342" s="506">
        <v>250</v>
      </c>
      <c r="Z342" s="506">
        <v>250</v>
      </c>
      <c r="AA342" s="506">
        <v>250</v>
      </c>
      <c r="AB342" s="506">
        <v>250</v>
      </c>
      <c r="AC342" s="506">
        <v>250</v>
      </c>
      <c r="AD342" s="506">
        <v>250</v>
      </c>
      <c r="AE342" s="506">
        <v>250</v>
      </c>
      <c r="AF342" s="506">
        <v>250</v>
      </c>
      <c r="AG342" s="506">
        <v>250</v>
      </c>
      <c r="AH342" s="506">
        <v>250</v>
      </c>
      <c r="AI342" s="506">
        <v>250</v>
      </c>
      <c r="AJ342" s="506">
        <v>250</v>
      </c>
      <c r="AK342" s="506">
        <v>250</v>
      </c>
      <c r="AL342" s="294">
        <v>250</v>
      </c>
      <c r="AM342" s="294">
        <v>250</v>
      </c>
      <c r="AN342" s="294">
        <v>250</v>
      </c>
      <c r="AO342" s="294">
        <v>250</v>
      </c>
      <c r="AP342" s="294">
        <v>250</v>
      </c>
      <c r="AQ342" s="294">
        <v>250</v>
      </c>
      <c r="AR342" s="294">
        <v>250</v>
      </c>
      <c r="AS342" s="294">
        <v>250</v>
      </c>
      <c r="AT342" s="294">
        <v>250</v>
      </c>
      <c r="AU342" s="294">
        <v>250</v>
      </c>
      <c r="AV342" s="294">
        <v>250</v>
      </c>
      <c r="AW342" s="294">
        <v>250</v>
      </c>
      <c r="AX342" s="294">
        <v>250</v>
      </c>
      <c r="AY342" s="294">
        <v>250</v>
      </c>
      <c r="AZ342" s="294">
        <v>250</v>
      </c>
      <c r="BA342" s="294">
        <v>250</v>
      </c>
      <c r="BB342" s="294">
        <v>250</v>
      </c>
      <c r="BC342" s="294">
        <v>250</v>
      </c>
      <c r="BD342" s="294">
        <v>250</v>
      </c>
      <c r="BE342" s="294">
        <v>250</v>
      </c>
      <c r="BF342" s="294">
        <v>250</v>
      </c>
      <c r="BG342" s="294">
        <v>250</v>
      </c>
      <c r="BH342" s="294">
        <v>250</v>
      </c>
      <c r="BI342" s="294">
        <v>250</v>
      </c>
      <c r="BJ342" s="294">
        <v>250</v>
      </c>
      <c r="BK342" s="294">
        <v>250</v>
      </c>
      <c r="BL342" s="294">
        <v>250</v>
      </c>
      <c r="BM342" s="294">
        <v>250</v>
      </c>
      <c r="BN342" s="294">
        <v>250</v>
      </c>
      <c r="BO342" s="294">
        <v>250</v>
      </c>
      <c r="BP342" s="294">
        <v>250</v>
      </c>
      <c r="BQ342" s="294">
        <v>250</v>
      </c>
      <c r="BR342" s="294">
        <v>250</v>
      </c>
      <c r="BS342" s="294">
        <v>250</v>
      </c>
      <c r="BT342" s="294">
        <v>250</v>
      </c>
      <c r="BU342" s="294">
        <v>250</v>
      </c>
      <c r="BV342" s="294">
        <v>250</v>
      </c>
      <c r="BW342" s="294">
        <v>250</v>
      </c>
      <c r="BX342" s="294">
        <v>250</v>
      </c>
      <c r="BY342" s="294">
        <v>250</v>
      </c>
      <c r="BZ342" s="294">
        <v>250</v>
      </c>
      <c r="CA342" s="294">
        <v>250</v>
      </c>
      <c r="CB342" s="294">
        <v>250</v>
      </c>
      <c r="CC342" s="294">
        <v>250</v>
      </c>
      <c r="CD342" s="294">
        <v>250</v>
      </c>
      <c r="CE342" s="294">
        <v>250</v>
      </c>
      <c r="CF342" s="294">
        <v>250</v>
      </c>
      <c r="CG342" s="294">
        <v>250</v>
      </c>
      <c r="CH342" s="294">
        <v>250</v>
      </c>
      <c r="CI342" s="294">
        <v>250</v>
      </c>
      <c r="CJ342" s="294">
        <v>250</v>
      </c>
      <c r="CK342" s="294">
        <v>250</v>
      </c>
      <c r="CL342" s="294">
        <v>250</v>
      </c>
      <c r="CM342" s="294">
        <v>250</v>
      </c>
      <c r="CN342" s="294">
        <v>250</v>
      </c>
      <c r="CO342" s="294">
        <v>250</v>
      </c>
      <c r="CP342" s="294">
        <v>250</v>
      </c>
      <c r="CQ342" s="294">
        <v>250</v>
      </c>
      <c r="CR342" s="294">
        <v>250</v>
      </c>
      <c r="CS342" s="294">
        <v>250</v>
      </c>
      <c r="CT342" s="294">
        <v>250</v>
      </c>
      <c r="CU342" s="294">
        <v>250</v>
      </c>
      <c r="CV342" s="294">
        <v>250</v>
      </c>
      <c r="CX342" s="242" t="s">
        <v>1723</v>
      </c>
      <c r="CY342" s="242" t="str">
        <f t="shared" si="167"/>
        <v>-</v>
      </c>
      <c r="CZ342" s="453">
        <f t="shared" si="168"/>
        <v>250</v>
      </c>
      <c r="DA342" s="453">
        <f t="shared" si="169"/>
        <v>0</v>
      </c>
      <c r="DB342" s="454">
        <f t="shared" si="170"/>
        <v>0</v>
      </c>
      <c r="DC342" s="453">
        <f t="shared" si="171"/>
        <v>250</v>
      </c>
      <c r="DD342" s="453">
        <f t="shared" si="173"/>
        <v>0</v>
      </c>
      <c r="DE342" s="454">
        <f t="shared" si="174"/>
        <v>0</v>
      </c>
      <c r="DF342" s="455">
        <f t="shared" si="166"/>
        <v>5.521460917862246</v>
      </c>
      <c r="DG342" s="456">
        <f t="shared" si="172"/>
        <v>0</v>
      </c>
      <c r="DH342" s="454">
        <f t="shared" si="175"/>
        <v>0</v>
      </c>
    </row>
    <row r="343" spans="2:112" outlineLevel="1" x14ac:dyDescent="0.3">
      <c r="B343" s="154">
        <v>20</v>
      </c>
      <c r="C343" s="242" t="s">
        <v>189</v>
      </c>
      <c r="D343" s="143" t="s">
        <v>443</v>
      </c>
      <c r="E343" s="506">
        <v>250</v>
      </c>
      <c r="F343" s="506">
        <v>250</v>
      </c>
      <c r="G343" s="506">
        <v>250</v>
      </c>
      <c r="H343" s="506">
        <v>250</v>
      </c>
      <c r="I343" s="506">
        <v>250</v>
      </c>
      <c r="J343" s="506">
        <v>250</v>
      </c>
      <c r="K343" s="506">
        <v>250</v>
      </c>
      <c r="L343" s="506">
        <v>250</v>
      </c>
      <c r="M343" s="506">
        <v>250</v>
      </c>
      <c r="N343" s="506">
        <v>250</v>
      </c>
      <c r="O343" s="506">
        <v>250</v>
      </c>
      <c r="P343" s="506">
        <v>250</v>
      </c>
      <c r="Q343" s="506">
        <v>250</v>
      </c>
      <c r="R343" s="506">
        <v>250</v>
      </c>
      <c r="S343" s="506">
        <v>250</v>
      </c>
      <c r="T343" s="506">
        <v>250</v>
      </c>
      <c r="U343" s="506">
        <v>250</v>
      </c>
      <c r="V343" s="506">
        <v>250</v>
      </c>
      <c r="W343" s="506">
        <v>250</v>
      </c>
      <c r="X343" s="506">
        <v>250</v>
      </c>
      <c r="Y343" s="506">
        <v>250</v>
      </c>
      <c r="Z343" s="506">
        <v>250</v>
      </c>
      <c r="AA343" s="506">
        <v>250</v>
      </c>
      <c r="AB343" s="506">
        <v>250</v>
      </c>
      <c r="AC343" s="506">
        <v>250</v>
      </c>
      <c r="AD343" s="506">
        <v>250</v>
      </c>
      <c r="AE343" s="506">
        <v>250</v>
      </c>
      <c r="AF343" s="506">
        <v>250</v>
      </c>
      <c r="AG343" s="506">
        <v>250</v>
      </c>
      <c r="AH343" s="506">
        <v>250</v>
      </c>
      <c r="AI343" s="506">
        <v>250</v>
      </c>
      <c r="AJ343" s="506">
        <v>250</v>
      </c>
      <c r="AK343" s="506">
        <v>250</v>
      </c>
      <c r="AL343" s="294">
        <v>250</v>
      </c>
      <c r="AM343" s="294">
        <v>250</v>
      </c>
      <c r="AN343" s="294">
        <v>250</v>
      </c>
      <c r="AO343" s="294">
        <v>250</v>
      </c>
      <c r="AP343" s="294">
        <v>250</v>
      </c>
      <c r="AQ343" s="294">
        <v>250</v>
      </c>
      <c r="AR343" s="294">
        <v>250</v>
      </c>
      <c r="AS343" s="294">
        <v>250</v>
      </c>
      <c r="AT343" s="294">
        <v>250</v>
      </c>
      <c r="AU343" s="294">
        <v>250</v>
      </c>
      <c r="AV343" s="294">
        <v>250</v>
      </c>
      <c r="AW343" s="294">
        <v>250</v>
      </c>
      <c r="AX343" s="294">
        <v>250</v>
      </c>
      <c r="AY343" s="294">
        <v>250</v>
      </c>
      <c r="AZ343" s="294">
        <v>250</v>
      </c>
      <c r="BA343" s="294">
        <v>250</v>
      </c>
      <c r="BB343" s="294">
        <v>250</v>
      </c>
      <c r="BC343" s="294">
        <v>250</v>
      </c>
      <c r="BD343" s="294">
        <v>250</v>
      </c>
      <c r="BE343" s="294">
        <v>250</v>
      </c>
      <c r="BF343" s="294">
        <v>250</v>
      </c>
      <c r="BG343" s="294">
        <v>250</v>
      </c>
      <c r="BH343" s="294">
        <v>250</v>
      </c>
      <c r="BI343" s="294">
        <v>250</v>
      </c>
      <c r="BJ343" s="294">
        <v>250</v>
      </c>
      <c r="BK343" s="294">
        <v>250</v>
      </c>
      <c r="BL343" s="294">
        <v>250</v>
      </c>
      <c r="BM343" s="294">
        <v>250</v>
      </c>
      <c r="BN343" s="294">
        <v>250</v>
      </c>
      <c r="BO343" s="294">
        <v>250</v>
      </c>
      <c r="BP343" s="294">
        <v>250</v>
      </c>
      <c r="BQ343" s="294">
        <v>250</v>
      </c>
      <c r="BR343" s="294">
        <v>250</v>
      </c>
      <c r="BS343" s="294">
        <v>250</v>
      </c>
      <c r="BT343" s="294">
        <v>250</v>
      </c>
      <c r="BU343" s="294">
        <v>250</v>
      </c>
      <c r="BV343" s="294">
        <v>250</v>
      </c>
      <c r="BW343" s="294">
        <v>250</v>
      </c>
      <c r="BX343" s="294">
        <v>250</v>
      </c>
      <c r="BY343" s="294">
        <v>250</v>
      </c>
      <c r="BZ343" s="294">
        <v>250</v>
      </c>
      <c r="CA343" s="294">
        <v>250</v>
      </c>
      <c r="CB343" s="294">
        <v>250</v>
      </c>
      <c r="CC343" s="294">
        <v>250</v>
      </c>
      <c r="CD343" s="294">
        <v>250</v>
      </c>
      <c r="CE343" s="294">
        <v>250</v>
      </c>
      <c r="CF343" s="294">
        <v>250</v>
      </c>
      <c r="CG343" s="294">
        <v>250</v>
      </c>
      <c r="CH343" s="294">
        <v>250</v>
      </c>
      <c r="CI343" s="294">
        <v>250</v>
      </c>
      <c r="CJ343" s="294">
        <v>250</v>
      </c>
      <c r="CK343" s="294">
        <v>250</v>
      </c>
      <c r="CL343" s="294">
        <v>250</v>
      </c>
      <c r="CM343" s="294">
        <v>250</v>
      </c>
      <c r="CN343" s="294">
        <v>250</v>
      </c>
      <c r="CO343" s="294">
        <v>250</v>
      </c>
      <c r="CP343" s="294">
        <v>250</v>
      </c>
      <c r="CQ343" s="294">
        <v>250</v>
      </c>
      <c r="CR343" s="294">
        <v>250</v>
      </c>
      <c r="CS343" s="294">
        <v>250</v>
      </c>
      <c r="CT343" s="294">
        <v>250</v>
      </c>
      <c r="CU343" s="294">
        <v>250</v>
      </c>
      <c r="CV343" s="294">
        <v>250</v>
      </c>
      <c r="CX343" s="242" t="s">
        <v>1723</v>
      </c>
      <c r="CY343" s="242" t="str">
        <f t="shared" si="167"/>
        <v>-</v>
      </c>
      <c r="CZ343" s="453">
        <f t="shared" si="168"/>
        <v>250</v>
      </c>
      <c r="DA343" s="453">
        <f t="shared" si="169"/>
        <v>0</v>
      </c>
      <c r="DB343" s="454">
        <f t="shared" si="170"/>
        <v>0</v>
      </c>
      <c r="DC343" s="453">
        <f t="shared" si="171"/>
        <v>250</v>
      </c>
      <c r="DD343" s="453">
        <f t="shared" si="173"/>
        <v>0</v>
      </c>
      <c r="DE343" s="454">
        <f t="shared" si="174"/>
        <v>0</v>
      </c>
      <c r="DF343" s="455">
        <f t="shared" si="166"/>
        <v>5.521460917862246</v>
      </c>
      <c r="DG343" s="456">
        <f t="shared" si="172"/>
        <v>0</v>
      </c>
      <c r="DH343" s="454">
        <f t="shared" si="175"/>
        <v>0</v>
      </c>
    </row>
    <row r="344" spans="2:112" outlineLevel="1" x14ac:dyDescent="0.3">
      <c r="B344" s="154">
        <v>21</v>
      </c>
      <c r="C344" s="242" t="s">
        <v>362</v>
      </c>
      <c r="D344" s="143" t="s">
        <v>443</v>
      </c>
      <c r="E344" s="506">
        <v>250</v>
      </c>
      <c r="F344" s="506">
        <v>250</v>
      </c>
      <c r="G344" s="506">
        <v>250</v>
      </c>
      <c r="H344" s="506">
        <v>250</v>
      </c>
      <c r="I344" s="506">
        <v>250</v>
      </c>
      <c r="J344" s="506">
        <v>250</v>
      </c>
      <c r="K344" s="506">
        <v>250</v>
      </c>
      <c r="L344" s="506">
        <v>250</v>
      </c>
      <c r="M344" s="506">
        <v>250</v>
      </c>
      <c r="N344" s="506">
        <v>250</v>
      </c>
      <c r="O344" s="506">
        <v>250</v>
      </c>
      <c r="P344" s="506">
        <v>250</v>
      </c>
      <c r="Q344" s="506">
        <v>250</v>
      </c>
      <c r="R344" s="506">
        <v>250</v>
      </c>
      <c r="S344" s="506">
        <v>250</v>
      </c>
      <c r="T344" s="506">
        <v>250</v>
      </c>
      <c r="U344" s="506">
        <v>250</v>
      </c>
      <c r="V344" s="506">
        <v>250</v>
      </c>
      <c r="W344" s="506">
        <v>250</v>
      </c>
      <c r="X344" s="506">
        <v>250</v>
      </c>
      <c r="Y344" s="506">
        <v>250</v>
      </c>
      <c r="Z344" s="506">
        <v>250</v>
      </c>
      <c r="AA344" s="506">
        <v>250</v>
      </c>
      <c r="AB344" s="506">
        <v>250</v>
      </c>
      <c r="AC344" s="506">
        <v>250</v>
      </c>
      <c r="AD344" s="506">
        <v>250</v>
      </c>
      <c r="AE344" s="506">
        <v>250</v>
      </c>
      <c r="AF344" s="506">
        <v>250</v>
      </c>
      <c r="AG344" s="506">
        <v>250</v>
      </c>
      <c r="AH344" s="506">
        <v>250</v>
      </c>
      <c r="AI344" s="506">
        <v>250</v>
      </c>
      <c r="AJ344" s="506">
        <v>250</v>
      </c>
      <c r="AK344" s="506">
        <v>250</v>
      </c>
      <c r="AL344" s="294">
        <v>250</v>
      </c>
      <c r="AM344" s="294">
        <v>250</v>
      </c>
      <c r="AN344" s="294">
        <v>250</v>
      </c>
      <c r="AO344" s="294">
        <v>250</v>
      </c>
      <c r="AP344" s="294">
        <v>250</v>
      </c>
      <c r="AQ344" s="294">
        <v>250</v>
      </c>
      <c r="AR344" s="294">
        <v>250</v>
      </c>
      <c r="AS344" s="294">
        <v>250</v>
      </c>
      <c r="AT344" s="294">
        <v>250</v>
      </c>
      <c r="AU344" s="294">
        <v>250</v>
      </c>
      <c r="AV344" s="294">
        <v>250</v>
      </c>
      <c r="AW344" s="294">
        <v>250</v>
      </c>
      <c r="AX344" s="294">
        <v>250</v>
      </c>
      <c r="AY344" s="294">
        <v>250</v>
      </c>
      <c r="AZ344" s="294">
        <v>250</v>
      </c>
      <c r="BA344" s="294">
        <v>250</v>
      </c>
      <c r="BB344" s="294">
        <v>250</v>
      </c>
      <c r="BC344" s="294">
        <v>250</v>
      </c>
      <c r="BD344" s="294">
        <v>250</v>
      </c>
      <c r="BE344" s="294">
        <v>250</v>
      </c>
      <c r="BF344" s="294">
        <v>250</v>
      </c>
      <c r="BG344" s="294">
        <v>250</v>
      </c>
      <c r="BH344" s="294">
        <v>250</v>
      </c>
      <c r="BI344" s="294">
        <v>250</v>
      </c>
      <c r="BJ344" s="294">
        <v>250</v>
      </c>
      <c r="BK344" s="294">
        <v>250</v>
      </c>
      <c r="BL344" s="294">
        <v>250</v>
      </c>
      <c r="BM344" s="294">
        <v>250</v>
      </c>
      <c r="BN344" s="294">
        <v>250</v>
      </c>
      <c r="BO344" s="294">
        <v>250</v>
      </c>
      <c r="BP344" s="294">
        <v>250</v>
      </c>
      <c r="BQ344" s="294">
        <v>250</v>
      </c>
      <c r="BR344" s="294">
        <v>250</v>
      </c>
      <c r="BS344" s="294">
        <v>250</v>
      </c>
      <c r="BT344" s="294">
        <v>250</v>
      </c>
      <c r="BU344" s="294">
        <v>250</v>
      </c>
      <c r="BV344" s="294">
        <v>250</v>
      </c>
      <c r="BW344" s="294">
        <v>250</v>
      </c>
      <c r="BX344" s="294">
        <v>250</v>
      </c>
      <c r="BY344" s="294">
        <v>250</v>
      </c>
      <c r="BZ344" s="294">
        <v>250</v>
      </c>
      <c r="CA344" s="294">
        <v>250</v>
      </c>
      <c r="CB344" s="294">
        <v>250</v>
      </c>
      <c r="CC344" s="294">
        <v>250</v>
      </c>
      <c r="CD344" s="294">
        <v>250</v>
      </c>
      <c r="CE344" s="294">
        <v>250</v>
      </c>
      <c r="CF344" s="294">
        <v>250</v>
      </c>
      <c r="CG344" s="294">
        <v>250</v>
      </c>
      <c r="CH344" s="294">
        <v>250</v>
      </c>
      <c r="CI344" s="294">
        <v>250</v>
      </c>
      <c r="CJ344" s="294">
        <v>250</v>
      </c>
      <c r="CK344" s="294">
        <v>250</v>
      </c>
      <c r="CL344" s="294">
        <v>250</v>
      </c>
      <c r="CM344" s="294">
        <v>250</v>
      </c>
      <c r="CN344" s="294">
        <v>250</v>
      </c>
      <c r="CO344" s="294">
        <v>250</v>
      </c>
      <c r="CP344" s="294">
        <v>250</v>
      </c>
      <c r="CQ344" s="294">
        <v>250</v>
      </c>
      <c r="CR344" s="294">
        <v>250</v>
      </c>
      <c r="CS344" s="294">
        <v>250</v>
      </c>
      <c r="CT344" s="294">
        <v>250</v>
      </c>
      <c r="CU344" s="294">
        <v>250</v>
      </c>
      <c r="CV344" s="294">
        <v>250</v>
      </c>
      <c r="CX344" s="242" t="s">
        <v>1723</v>
      </c>
      <c r="CY344" s="242" t="str">
        <f t="shared" si="167"/>
        <v>-</v>
      </c>
      <c r="CZ344" s="453">
        <f t="shared" si="168"/>
        <v>250</v>
      </c>
      <c r="DA344" s="453">
        <f t="shared" si="169"/>
        <v>0</v>
      </c>
      <c r="DB344" s="454">
        <f t="shared" si="170"/>
        <v>0</v>
      </c>
      <c r="DC344" s="453">
        <f t="shared" si="171"/>
        <v>250</v>
      </c>
      <c r="DD344" s="453">
        <f t="shared" si="173"/>
        <v>0</v>
      </c>
      <c r="DE344" s="454">
        <f t="shared" si="174"/>
        <v>0</v>
      </c>
      <c r="DF344" s="455">
        <f t="shared" si="166"/>
        <v>5.521460917862246</v>
      </c>
      <c r="DG344" s="456">
        <f t="shared" si="172"/>
        <v>0</v>
      </c>
      <c r="DH344" s="454">
        <f t="shared" si="175"/>
        <v>0</v>
      </c>
    </row>
    <row r="345" spans="2:112" outlineLevel="1" x14ac:dyDescent="0.3">
      <c r="B345" s="154">
        <v>22</v>
      </c>
      <c r="C345" s="242" t="s">
        <v>191</v>
      </c>
      <c r="D345" s="143" t="s">
        <v>443</v>
      </c>
      <c r="E345" s="506">
        <v>250</v>
      </c>
      <c r="F345" s="506">
        <v>250</v>
      </c>
      <c r="G345" s="506">
        <v>250</v>
      </c>
      <c r="H345" s="506">
        <v>250</v>
      </c>
      <c r="I345" s="506">
        <v>250</v>
      </c>
      <c r="J345" s="506">
        <v>250</v>
      </c>
      <c r="K345" s="506">
        <v>250</v>
      </c>
      <c r="L345" s="506">
        <v>250</v>
      </c>
      <c r="M345" s="506">
        <v>250</v>
      </c>
      <c r="N345" s="506">
        <v>250</v>
      </c>
      <c r="O345" s="506">
        <v>250</v>
      </c>
      <c r="P345" s="506">
        <v>250</v>
      </c>
      <c r="Q345" s="506">
        <v>250</v>
      </c>
      <c r="R345" s="506">
        <v>250</v>
      </c>
      <c r="S345" s="506">
        <v>250</v>
      </c>
      <c r="T345" s="506">
        <v>250</v>
      </c>
      <c r="U345" s="506">
        <v>250</v>
      </c>
      <c r="V345" s="506">
        <v>250</v>
      </c>
      <c r="W345" s="506">
        <v>250</v>
      </c>
      <c r="X345" s="506">
        <v>250</v>
      </c>
      <c r="Y345" s="506">
        <v>250</v>
      </c>
      <c r="Z345" s="506">
        <v>250</v>
      </c>
      <c r="AA345" s="506">
        <v>250</v>
      </c>
      <c r="AB345" s="506">
        <v>250</v>
      </c>
      <c r="AC345" s="506">
        <v>250</v>
      </c>
      <c r="AD345" s="506">
        <v>250</v>
      </c>
      <c r="AE345" s="506">
        <v>250</v>
      </c>
      <c r="AF345" s="506">
        <v>250</v>
      </c>
      <c r="AG345" s="506">
        <v>250</v>
      </c>
      <c r="AH345" s="506">
        <v>250</v>
      </c>
      <c r="AI345" s="506">
        <v>250</v>
      </c>
      <c r="AJ345" s="506">
        <v>250</v>
      </c>
      <c r="AK345" s="506">
        <v>250</v>
      </c>
      <c r="AL345" s="294">
        <v>250</v>
      </c>
      <c r="AM345" s="294">
        <v>250</v>
      </c>
      <c r="AN345" s="294">
        <v>250</v>
      </c>
      <c r="AO345" s="294">
        <v>250</v>
      </c>
      <c r="AP345" s="294">
        <v>250</v>
      </c>
      <c r="AQ345" s="294">
        <v>250</v>
      </c>
      <c r="AR345" s="294">
        <v>250</v>
      </c>
      <c r="AS345" s="294">
        <v>250</v>
      </c>
      <c r="AT345" s="294">
        <v>250</v>
      </c>
      <c r="AU345" s="294">
        <v>250</v>
      </c>
      <c r="AV345" s="294">
        <v>250</v>
      </c>
      <c r="AW345" s="294">
        <v>250</v>
      </c>
      <c r="AX345" s="294">
        <v>250</v>
      </c>
      <c r="AY345" s="294">
        <v>250</v>
      </c>
      <c r="AZ345" s="294">
        <v>250</v>
      </c>
      <c r="BA345" s="294">
        <v>250</v>
      </c>
      <c r="BB345" s="294">
        <v>250</v>
      </c>
      <c r="BC345" s="294">
        <v>250</v>
      </c>
      <c r="BD345" s="294">
        <v>250</v>
      </c>
      <c r="BE345" s="294">
        <v>250</v>
      </c>
      <c r="BF345" s="294">
        <v>250</v>
      </c>
      <c r="BG345" s="294">
        <v>250</v>
      </c>
      <c r="BH345" s="294">
        <v>250</v>
      </c>
      <c r="BI345" s="294">
        <v>250</v>
      </c>
      <c r="BJ345" s="294">
        <v>250</v>
      </c>
      <c r="BK345" s="294">
        <v>250</v>
      </c>
      <c r="BL345" s="294">
        <v>250</v>
      </c>
      <c r="BM345" s="294">
        <v>250</v>
      </c>
      <c r="BN345" s="294">
        <v>250</v>
      </c>
      <c r="BO345" s="294">
        <v>250</v>
      </c>
      <c r="BP345" s="294">
        <v>250</v>
      </c>
      <c r="BQ345" s="294">
        <v>250</v>
      </c>
      <c r="BR345" s="294">
        <v>250</v>
      </c>
      <c r="BS345" s="294">
        <v>250</v>
      </c>
      <c r="BT345" s="294">
        <v>250</v>
      </c>
      <c r="BU345" s="294">
        <v>250</v>
      </c>
      <c r="BV345" s="294">
        <v>250</v>
      </c>
      <c r="BW345" s="294">
        <v>250</v>
      </c>
      <c r="BX345" s="294">
        <v>250</v>
      </c>
      <c r="BY345" s="294">
        <v>250</v>
      </c>
      <c r="BZ345" s="294">
        <v>250</v>
      </c>
      <c r="CA345" s="294">
        <v>250</v>
      </c>
      <c r="CB345" s="294">
        <v>250</v>
      </c>
      <c r="CC345" s="294">
        <v>250</v>
      </c>
      <c r="CD345" s="294">
        <v>250</v>
      </c>
      <c r="CE345" s="294">
        <v>250</v>
      </c>
      <c r="CF345" s="294">
        <v>250</v>
      </c>
      <c r="CG345" s="294">
        <v>250</v>
      </c>
      <c r="CH345" s="294">
        <v>250</v>
      </c>
      <c r="CI345" s="294">
        <v>250</v>
      </c>
      <c r="CJ345" s="294">
        <v>250</v>
      </c>
      <c r="CK345" s="294">
        <v>250</v>
      </c>
      <c r="CL345" s="294">
        <v>250</v>
      </c>
      <c r="CM345" s="294">
        <v>250</v>
      </c>
      <c r="CN345" s="294">
        <v>250</v>
      </c>
      <c r="CO345" s="294">
        <v>250</v>
      </c>
      <c r="CP345" s="294">
        <v>250</v>
      </c>
      <c r="CQ345" s="294">
        <v>250</v>
      </c>
      <c r="CR345" s="294">
        <v>250</v>
      </c>
      <c r="CS345" s="294">
        <v>250</v>
      </c>
      <c r="CT345" s="294">
        <v>250</v>
      </c>
      <c r="CU345" s="294">
        <v>250</v>
      </c>
      <c r="CV345" s="294">
        <v>250</v>
      </c>
      <c r="CX345" s="242" t="s">
        <v>1723</v>
      </c>
      <c r="CY345" s="242" t="str">
        <f t="shared" si="167"/>
        <v>-</v>
      </c>
      <c r="CZ345" s="453">
        <f t="shared" si="168"/>
        <v>250</v>
      </c>
      <c r="DA345" s="453">
        <f t="shared" si="169"/>
        <v>0</v>
      </c>
      <c r="DB345" s="454">
        <f t="shared" si="170"/>
        <v>0</v>
      </c>
      <c r="DC345" s="453">
        <f t="shared" si="171"/>
        <v>250</v>
      </c>
      <c r="DD345" s="453">
        <f t="shared" si="173"/>
        <v>0</v>
      </c>
      <c r="DE345" s="454">
        <f t="shared" si="174"/>
        <v>0</v>
      </c>
      <c r="DF345" s="455">
        <f t="shared" si="166"/>
        <v>5.521460917862246</v>
      </c>
      <c r="DG345" s="456">
        <f t="shared" si="172"/>
        <v>0</v>
      </c>
      <c r="DH345" s="454">
        <f t="shared" si="175"/>
        <v>0</v>
      </c>
    </row>
    <row r="346" spans="2:112" outlineLevel="1" x14ac:dyDescent="0.3">
      <c r="B346" s="154">
        <v>23</v>
      </c>
      <c r="C346" s="242" t="s">
        <v>192</v>
      </c>
      <c r="D346" s="143" t="s">
        <v>443</v>
      </c>
      <c r="E346" s="506">
        <v>250</v>
      </c>
      <c r="F346" s="506">
        <v>250</v>
      </c>
      <c r="G346" s="506">
        <v>250</v>
      </c>
      <c r="H346" s="506">
        <v>250</v>
      </c>
      <c r="I346" s="506">
        <v>250</v>
      </c>
      <c r="J346" s="506">
        <v>250</v>
      </c>
      <c r="K346" s="506">
        <v>250</v>
      </c>
      <c r="L346" s="506">
        <v>250</v>
      </c>
      <c r="M346" s="506">
        <v>250</v>
      </c>
      <c r="N346" s="506">
        <v>250</v>
      </c>
      <c r="O346" s="506">
        <v>250</v>
      </c>
      <c r="P346" s="506">
        <v>250</v>
      </c>
      <c r="Q346" s="506">
        <v>250</v>
      </c>
      <c r="R346" s="506">
        <v>250</v>
      </c>
      <c r="S346" s="506">
        <v>250</v>
      </c>
      <c r="T346" s="506">
        <v>250</v>
      </c>
      <c r="U346" s="506">
        <v>250</v>
      </c>
      <c r="V346" s="506">
        <v>250</v>
      </c>
      <c r="W346" s="506">
        <v>250</v>
      </c>
      <c r="X346" s="506">
        <v>250</v>
      </c>
      <c r="Y346" s="506">
        <v>250</v>
      </c>
      <c r="Z346" s="506">
        <v>250</v>
      </c>
      <c r="AA346" s="506">
        <v>250</v>
      </c>
      <c r="AB346" s="506">
        <v>250</v>
      </c>
      <c r="AC346" s="506">
        <v>250</v>
      </c>
      <c r="AD346" s="506">
        <v>250</v>
      </c>
      <c r="AE346" s="506">
        <v>250</v>
      </c>
      <c r="AF346" s="506">
        <v>250</v>
      </c>
      <c r="AG346" s="506">
        <v>250</v>
      </c>
      <c r="AH346" s="506">
        <v>250</v>
      </c>
      <c r="AI346" s="506">
        <v>250</v>
      </c>
      <c r="AJ346" s="506">
        <v>250</v>
      </c>
      <c r="AK346" s="506">
        <v>250</v>
      </c>
      <c r="AL346" s="294">
        <v>250</v>
      </c>
      <c r="AM346" s="294">
        <v>250</v>
      </c>
      <c r="AN346" s="294">
        <v>250</v>
      </c>
      <c r="AO346" s="294">
        <v>250</v>
      </c>
      <c r="AP346" s="294">
        <v>250</v>
      </c>
      <c r="AQ346" s="294">
        <v>250</v>
      </c>
      <c r="AR346" s="294">
        <v>250</v>
      </c>
      <c r="AS346" s="294">
        <v>250</v>
      </c>
      <c r="AT346" s="294">
        <v>250</v>
      </c>
      <c r="AU346" s="294">
        <v>250</v>
      </c>
      <c r="AV346" s="294">
        <v>250</v>
      </c>
      <c r="AW346" s="294">
        <v>250</v>
      </c>
      <c r="AX346" s="294">
        <v>250</v>
      </c>
      <c r="AY346" s="294">
        <v>250</v>
      </c>
      <c r="AZ346" s="294">
        <v>250</v>
      </c>
      <c r="BA346" s="294">
        <v>250</v>
      </c>
      <c r="BB346" s="294">
        <v>250</v>
      </c>
      <c r="BC346" s="294">
        <v>250</v>
      </c>
      <c r="BD346" s="294">
        <v>250</v>
      </c>
      <c r="BE346" s="294">
        <v>250</v>
      </c>
      <c r="BF346" s="294">
        <v>250</v>
      </c>
      <c r="BG346" s="294">
        <v>250</v>
      </c>
      <c r="BH346" s="294">
        <v>250</v>
      </c>
      <c r="BI346" s="294">
        <v>250</v>
      </c>
      <c r="BJ346" s="294">
        <v>250</v>
      </c>
      <c r="BK346" s="294">
        <v>250</v>
      </c>
      <c r="BL346" s="294">
        <v>250</v>
      </c>
      <c r="BM346" s="294">
        <v>250</v>
      </c>
      <c r="BN346" s="294">
        <v>250</v>
      </c>
      <c r="BO346" s="294">
        <v>250</v>
      </c>
      <c r="BP346" s="294">
        <v>250</v>
      </c>
      <c r="BQ346" s="294">
        <v>250</v>
      </c>
      <c r="BR346" s="294">
        <v>250</v>
      </c>
      <c r="BS346" s="294">
        <v>250</v>
      </c>
      <c r="BT346" s="294">
        <v>250</v>
      </c>
      <c r="BU346" s="294">
        <v>250</v>
      </c>
      <c r="BV346" s="294">
        <v>250</v>
      </c>
      <c r="BW346" s="294">
        <v>250</v>
      </c>
      <c r="BX346" s="294">
        <v>250</v>
      </c>
      <c r="BY346" s="294">
        <v>250</v>
      </c>
      <c r="BZ346" s="294">
        <v>250</v>
      </c>
      <c r="CA346" s="294">
        <v>250</v>
      </c>
      <c r="CB346" s="294">
        <v>250</v>
      </c>
      <c r="CC346" s="294">
        <v>250</v>
      </c>
      <c r="CD346" s="294">
        <v>250</v>
      </c>
      <c r="CE346" s="294">
        <v>250</v>
      </c>
      <c r="CF346" s="294">
        <v>250</v>
      </c>
      <c r="CG346" s="294">
        <v>250</v>
      </c>
      <c r="CH346" s="294">
        <v>250</v>
      </c>
      <c r="CI346" s="294">
        <v>250</v>
      </c>
      <c r="CJ346" s="294">
        <v>250</v>
      </c>
      <c r="CK346" s="294">
        <v>250</v>
      </c>
      <c r="CL346" s="294">
        <v>250</v>
      </c>
      <c r="CM346" s="294">
        <v>250</v>
      </c>
      <c r="CN346" s="294">
        <v>250</v>
      </c>
      <c r="CO346" s="294">
        <v>250</v>
      </c>
      <c r="CP346" s="294">
        <v>250</v>
      </c>
      <c r="CQ346" s="294">
        <v>250</v>
      </c>
      <c r="CR346" s="294">
        <v>250</v>
      </c>
      <c r="CS346" s="294">
        <v>250</v>
      </c>
      <c r="CT346" s="294">
        <v>250</v>
      </c>
      <c r="CU346" s="294">
        <v>250</v>
      </c>
      <c r="CV346" s="294">
        <v>250</v>
      </c>
      <c r="CX346" s="242" t="s">
        <v>1723</v>
      </c>
      <c r="CY346" s="242" t="str">
        <f t="shared" si="167"/>
        <v>-</v>
      </c>
      <c r="CZ346" s="453">
        <f t="shared" si="168"/>
        <v>250</v>
      </c>
      <c r="DA346" s="453">
        <f t="shared" si="169"/>
        <v>0</v>
      </c>
      <c r="DB346" s="454">
        <f t="shared" si="170"/>
        <v>0</v>
      </c>
      <c r="DC346" s="453">
        <f t="shared" si="171"/>
        <v>250</v>
      </c>
      <c r="DD346" s="453">
        <f t="shared" si="173"/>
        <v>0</v>
      </c>
      <c r="DE346" s="454">
        <f t="shared" si="174"/>
        <v>0</v>
      </c>
      <c r="DF346" s="455">
        <f t="shared" si="166"/>
        <v>5.521460917862246</v>
      </c>
      <c r="DG346" s="456">
        <f t="shared" si="172"/>
        <v>0</v>
      </c>
      <c r="DH346" s="454">
        <f t="shared" si="175"/>
        <v>0</v>
      </c>
    </row>
    <row r="347" spans="2:112" outlineLevel="1" x14ac:dyDescent="0.3">
      <c r="B347" s="154">
        <v>24</v>
      </c>
      <c r="C347" s="242" t="s">
        <v>363</v>
      </c>
      <c r="D347" s="143" t="s">
        <v>443</v>
      </c>
      <c r="E347" s="506">
        <v>250</v>
      </c>
      <c r="F347" s="506">
        <v>250</v>
      </c>
      <c r="G347" s="506">
        <v>250</v>
      </c>
      <c r="H347" s="506">
        <v>250</v>
      </c>
      <c r="I347" s="506">
        <v>250</v>
      </c>
      <c r="J347" s="506">
        <v>250</v>
      </c>
      <c r="K347" s="506">
        <v>250</v>
      </c>
      <c r="L347" s="506">
        <v>250</v>
      </c>
      <c r="M347" s="506">
        <v>250</v>
      </c>
      <c r="N347" s="506">
        <v>250</v>
      </c>
      <c r="O347" s="506">
        <v>250</v>
      </c>
      <c r="P347" s="506">
        <v>250</v>
      </c>
      <c r="Q347" s="506">
        <v>250</v>
      </c>
      <c r="R347" s="506">
        <v>250</v>
      </c>
      <c r="S347" s="506">
        <v>250</v>
      </c>
      <c r="T347" s="506">
        <v>250</v>
      </c>
      <c r="U347" s="506">
        <v>250</v>
      </c>
      <c r="V347" s="506">
        <v>250</v>
      </c>
      <c r="W347" s="506">
        <v>250</v>
      </c>
      <c r="X347" s="506">
        <v>250</v>
      </c>
      <c r="Y347" s="506">
        <v>250</v>
      </c>
      <c r="Z347" s="506">
        <v>250</v>
      </c>
      <c r="AA347" s="506">
        <v>250</v>
      </c>
      <c r="AB347" s="506">
        <v>250</v>
      </c>
      <c r="AC347" s="506">
        <v>250</v>
      </c>
      <c r="AD347" s="506">
        <v>250</v>
      </c>
      <c r="AE347" s="506">
        <v>250</v>
      </c>
      <c r="AF347" s="506">
        <v>250</v>
      </c>
      <c r="AG347" s="506">
        <v>250</v>
      </c>
      <c r="AH347" s="506">
        <v>250</v>
      </c>
      <c r="AI347" s="506">
        <v>250</v>
      </c>
      <c r="AJ347" s="506">
        <v>250</v>
      </c>
      <c r="AK347" s="506">
        <v>250</v>
      </c>
      <c r="AL347" s="294">
        <v>250</v>
      </c>
      <c r="AM347" s="294">
        <v>250</v>
      </c>
      <c r="AN347" s="294">
        <v>250</v>
      </c>
      <c r="AO347" s="294">
        <v>250</v>
      </c>
      <c r="AP347" s="294">
        <v>250</v>
      </c>
      <c r="AQ347" s="294">
        <v>250</v>
      </c>
      <c r="AR347" s="294">
        <v>250</v>
      </c>
      <c r="AS347" s="294">
        <v>250</v>
      </c>
      <c r="AT347" s="294">
        <v>250</v>
      </c>
      <c r="AU347" s="294">
        <v>250</v>
      </c>
      <c r="AV347" s="294">
        <v>250</v>
      </c>
      <c r="AW347" s="294">
        <v>250</v>
      </c>
      <c r="AX347" s="294">
        <v>250</v>
      </c>
      <c r="AY347" s="294">
        <v>250</v>
      </c>
      <c r="AZ347" s="294">
        <v>250</v>
      </c>
      <c r="BA347" s="294">
        <v>250</v>
      </c>
      <c r="BB347" s="294">
        <v>250</v>
      </c>
      <c r="BC347" s="294">
        <v>250</v>
      </c>
      <c r="BD347" s="294">
        <v>250</v>
      </c>
      <c r="BE347" s="294">
        <v>250</v>
      </c>
      <c r="BF347" s="294">
        <v>250</v>
      </c>
      <c r="BG347" s="294">
        <v>250</v>
      </c>
      <c r="BH347" s="294">
        <v>250</v>
      </c>
      <c r="BI347" s="294">
        <v>250</v>
      </c>
      <c r="BJ347" s="294">
        <v>250</v>
      </c>
      <c r="BK347" s="294">
        <v>250</v>
      </c>
      <c r="BL347" s="294">
        <v>250</v>
      </c>
      <c r="BM347" s="294">
        <v>250</v>
      </c>
      <c r="BN347" s="294">
        <v>250</v>
      </c>
      <c r="BO347" s="294">
        <v>250</v>
      </c>
      <c r="BP347" s="294">
        <v>250</v>
      </c>
      <c r="BQ347" s="294">
        <v>250</v>
      </c>
      <c r="BR347" s="294">
        <v>250</v>
      </c>
      <c r="BS347" s="294">
        <v>250</v>
      </c>
      <c r="BT347" s="294">
        <v>250</v>
      </c>
      <c r="BU347" s="294">
        <v>250</v>
      </c>
      <c r="BV347" s="294">
        <v>250</v>
      </c>
      <c r="BW347" s="294">
        <v>250</v>
      </c>
      <c r="BX347" s="294">
        <v>250</v>
      </c>
      <c r="BY347" s="294">
        <v>250</v>
      </c>
      <c r="BZ347" s="294">
        <v>250</v>
      </c>
      <c r="CA347" s="294">
        <v>250</v>
      </c>
      <c r="CB347" s="294">
        <v>250</v>
      </c>
      <c r="CC347" s="294">
        <v>250</v>
      </c>
      <c r="CD347" s="294">
        <v>250</v>
      </c>
      <c r="CE347" s="294">
        <v>250</v>
      </c>
      <c r="CF347" s="294">
        <v>250</v>
      </c>
      <c r="CG347" s="294">
        <v>250</v>
      </c>
      <c r="CH347" s="294">
        <v>250</v>
      </c>
      <c r="CI347" s="294">
        <v>250</v>
      </c>
      <c r="CJ347" s="294">
        <v>250</v>
      </c>
      <c r="CK347" s="294">
        <v>250</v>
      </c>
      <c r="CL347" s="294">
        <v>250</v>
      </c>
      <c r="CM347" s="294">
        <v>250</v>
      </c>
      <c r="CN347" s="294">
        <v>250</v>
      </c>
      <c r="CO347" s="294">
        <v>250</v>
      </c>
      <c r="CP347" s="294">
        <v>250</v>
      </c>
      <c r="CQ347" s="294">
        <v>250</v>
      </c>
      <c r="CR347" s="294">
        <v>250</v>
      </c>
      <c r="CS347" s="294">
        <v>250</v>
      </c>
      <c r="CT347" s="294">
        <v>250</v>
      </c>
      <c r="CU347" s="294">
        <v>250</v>
      </c>
      <c r="CV347" s="294">
        <v>250</v>
      </c>
      <c r="CX347" s="242" t="s">
        <v>1723</v>
      </c>
      <c r="CY347" s="242" t="str">
        <f t="shared" si="167"/>
        <v>-</v>
      </c>
      <c r="CZ347" s="453">
        <f t="shared" si="168"/>
        <v>250</v>
      </c>
      <c r="DA347" s="453">
        <f t="shared" si="169"/>
        <v>0</v>
      </c>
      <c r="DB347" s="454">
        <f t="shared" si="170"/>
        <v>0</v>
      </c>
      <c r="DC347" s="453">
        <f t="shared" si="171"/>
        <v>250</v>
      </c>
      <c r="DD347" s="453">
        <f t="shared" si="173"/>
        <v>0</v>
      </c>
      <c r="DE347" s="454">
        <f t="shared" si="174"/>
        <v>0</v>
      </c>
      <c r="DF347" s="455">
        <f t="shared" si="166"/>
        <v>5.521460917862246</v>
      </c>
      <c r="DG347" s="456">
        <f t="shared" si="172"/>
        <v>0</v>
      </c>
      <c r="DH347" s="454">
        <f t="shared" si="175"/>
        <v>0</v>
      </c>
    </row>
    <row r="348" spans="2:112" outlineLevel="1" x14ac:dyDescent="0.3">
      <c r="B348" s="154">
        <v>25</v>
      </c>
      <c r="C348" s="242" t="s">
        <v>194</v>
      </c>
      <c r="D348" s="143" t="s">
        <v>443</v>
      </c>
      <c r="E348" s="506">
        <v>250</v>
      </c>
      <c r="F348" s="506">
        <v>250</v>
      </c>
      <c r="G348" s="506">
        <v>250</v>
      </c>
      <c r="H348" s="506">
        <v>250</v>
      </c>
      <c r="I348" s="506">
        <v>250</v>
      </c>
      <c r="J348" s="506">
        <v>250</v>
      </c>
      <c r="K348" s="506">
        <v>250</v>
      </c>
      <c r="L348" s="506">
        <v>250</v>
      </c>
      <c r="M348" s="506">
        <v>250</v>
      </c>
      <c r="N348" s="506">
        <v>250</v>
      </c>
      <c r="O348" s="506">
        <v>250</v>
      </c>
      <c r="P348" s="506">
        <v>250</v>
      </c>
      <c r="Q348" s="506">
        <v>250</v>
      </c>
      <c r="R348" s="506">
        <v>250</v>
      </c>
      <c r="S348" s="506">
        <v>250</v>
      </c>
      <c r="T348" s="506">
        <v>250</v>
      </c>
      <c r="U348" s="506">
        <v>250</v>
      </c>
      <c r="V348" s="506">
        <v>250</v>
      </c>
      <c r="W348" s="506">
        <v>250</v>
      </c>
      <c r="X348" s="506">
        <v>250</v>
      </c>
      <c r="Y348" s="506">
        <v>250</v>
      </c>
      <c r="Z348" s="506">
        <v>250</v>
      </c>
      <c r="AA348" s="506">
        <v>250</v>
      </c>
      <c r="AB348" s="506">
        <v>250</v>
      </c>
      <c r="AC348" s="506">
        <v>250</v>
      </c>
      <c r="AD348" s="506">
        <v>250</v>
      </c>
      <c r="AE348" s="506">
        <v>250</v>
      </c>
      <c r="AF348" s="506">
        <v>250</v>
      </c>
      <c r="AG348" s="506">
        <v>250</v>
      </c>
      <c r="AH348" s="506">
        <v>250</v>
      </c>
      <c r="AI348" s="506">
        <v>250</v>
      </c>
      <c r="AJ348" s="506">
        <v>250</v>
      </c>
      <c r="AK348" s="506">
        <v>250</v>
      </c>
      <c r="AL348" s="294">
        <v>250</v>
      </c>
      <c r="AM348" s="294">
        <v>250</v>
      </c>
      <c r="AN348" s="294">
        <v>250</v>
      </c>
      <c r="AO348" s="294">
        <v>250</v>
      </c>
      <c r="AP348" s="294">
        <v>250</v>
      </c>
      <c r="AQ348" s="294">
        <v>250</v>
      </c>
      <c r="AR348" s="294">
        <v>250</v>
      </c>
      <c r="AS348" s="294">
        <v>250</v>
      </c>
      <c r="AT348" s="294">
        <v>250</v>
      </c>
      <c r="AU348" s="294">
        <v>250</v>
      </c>
      <c r="AV348" s="294">
        <v>250</v>
      </c>
      <c r="AW348" s="294">
        <v>250</v>
      </c>
      <c r="AX348" s="294">
        <v>250</v>
      </c>
      <c r="AY348" s="294">
        <v>250</v>
      </c>
      <c r="AZ348" s="294">
        <v>250</v>
      </c>
      <c r="BA348" s="294">
        <v>250</v>
      </c>
      <c r="BB348" s="294">
        <v>250</v>
      </c>
      <c r="BC348" s="294">
        <v>250</v>
      </c>
      <c r="BD348" s="294">
        <v>250</v>
      </c>
      <c r="BE348" s="294">
        <v>250</v>
      </c>
      <c r="BF348" s="294">
        <v>250</v>
      </c>
      <c r="BG348" s="294">
        <v>250</v>
      </c>
      <c r="BH348" s="294">
        <v>250</v>
      </c>
      <c r="BI348" s="294">
        <v>250</v>
      </c>
      <c r="BJ348" s="294">
        <v>250</v>
      </c>
      <c r="BK348" s="294">
        <v>250</v>
      </c>
      <c r="BL348" s="294">
        <v>250</v>
      </c>
      <c r="BM348" s="294">
        <v>250</v>
      </c>
      <c r="BN348" s="294">
        <v>250</v>
      </c>
      <c r="BO348" s="294">
        <v>250</v>
      </c>
      <c r="BP348" s="294">
        <v>250</v>
      </c>
      <c r="BQ348" s="294">
        <v>250</v>
      </c>
      <c r="BR348" s="294">
        <v>250</v>
      </c>
      <c r="BS348" s="294">
        <v>250</v>
      </c>
      <c r="BT348" s="294">
        <v>250</v>
      </c>
      <c r="BU348" s="294">
        <v>250</v>
      </c>
      <c r="BV348" s="294">
        <v>250</v>
      </c>
      <c r="BW348" s="294">
        <v>250</v>
      </c>
      <c r="BX348" s="294">
        <v>250</v>
      </c>
      <c r="BY348" s="294">
        <v>250</v>
      </c>
      <c r="BZ348" s="294">
        <v>250</v>
      </c>
      <c r="CA348" s="294">
        <v>250</v>
      </c>
      <c r="CB348" s="294">
        <v>250</v>
      </c>
      <c r="CC348" s="294">
        <v>250</v>
      </c>
      <c r="CD348" s="294">
        <v>250</v>
      </c>
      <c r="CE348" s="294">
        <v>250</v>
      </c>
      <c r="CF348" s="294">
        <v>250</v>
      </c>
      <c r="CG348" s="294">
        <v>250</v>
      </c>
      <c r="CH348" s="294">
        <v>250</v>
      </c>
      <c r="CI348" s="294">
        <v>250</v>
      </c>
      <c r="CJ348" s="294">
        <v>250</v>
      </c>
      <c r="CK348" s="294">
        <v>250</v>
      </c>
      <c r="CL348" s="294">
        <v>250</v>
      </c>
      <c r="CM348" s="294">
        <v>250</v>
      </c>
      <c r="CN348" s="294">
        <v>250</v>
      </c>
      <c r="CO348" s="294">
        <v>250</v>
      </c>
      <c r="CP348" s="294">
        <v>250</v>
      </c>
      <c r="CQ348" s="294">
        <v>250</v>
      </c>
      <c r="CR348" s="294">
        <v>250</v>
      </c>
      <c r="CS348" s="294">
        <v>250</v>
      </c>
      <c r="CT348" s="294">
        <v>250</v>
      </c>
      <c r="CU348" s="294">
        <v>250</v>
      </c>
      <c r="CV348" s="294">
        <v>250</v>
      </c>
      <c r="CX348" s="242" t="s">
        <v>1723</v>
      </c>
      <c r="CY348" s="242" t="str">
        <f t="shared" si="167"/>
        <v>-</v>
      </c>
      <c r="CZ348" s="453">
        <f t="shared" si="168"/>
        <v>250</v>
      </c>
      <c r="DA348" s="453">
        <f t="shared" si="169"/>
        <v>0</v>
      </c>
      <c r="DB348" s="454">
        <f t="shared" si="170"/>
        <v>0</v>
      </c>
      <c r="DC348" s="453">
        <f t="shared" si="171"/>
        <v>250</v>
      </c>
      <c r="DD348" s="453">
        <f t="shared" si="173"/>
        <v>0</v>
      </c>
      <c r="DE348" s="454">
        <f t="shared" si="174"/>
        <v>0</v>
      </c>
      <c r="DF348" s="455">
        <f t="shared" si="166"/>
        <v>5.521460917862246</v>
      </c>
      <c r="DG348" s="456">
        <f t="shared" si="172"/>
        <v>0</v>
      </c>
      <c r="DH348" s="454">
        <f t="shared" si="175"/>
        <v>0</v>
      </c>
    </row>
    <row r="349" spans="2:112" outlineLevel="1" x14ac:dyDescent="0.3">
      <c r="B349" s="154">
        <v>26</v>
      </c>
      <c r="C349" s="242" t="s">
        <v>442</v>
      </c>
      <c r="D349" s="143" t="s">
        <v>443</v>
      </c>
      <c r="E349" s="506">
        <v>250</v>
      </c>
      <c r="F349" s="506">
        <v>250</v>
      </c>
      <c r="G349" s="506">
        <v>250</v>
      </c>
      <c r="H349" s="506">
        <v>250</v>
      </c>
      <c r="I349" s="506">
        <v>250</v>
      </c>
      <c r="J349" s="506">
        <v>250</v>
      </c>
      <c r="K349" s="506">
        <v>250</v>
      </c>
      <c r="L349" s="506">
        <v>250</v>
      </c>
      <c r="M349" s="506">
        <v>250</v>
      </c>
      <c r="N349" s="506">
        <v>250</v>
      </c>
      <c r="O349" s="506">
        <v>250</v>
      </c>
      <c r="P349" s="506">
        <v>250</v>
      </c>
      <c r="Q349" s="506">
        <v>250</v>
      </c>
      <c r="R349" s="506">
        <v>250</v>
      </c>
      <c r="S349" s="506">
        <v>250</v>
      </c>
      <c r="T349" s="506">
        <v>250</v>
      </c>
      <c r="U349" s="506">
        <v>250</v>
      </c>
      <c r="V349" s="506">
        <v>250</v>
      </c>
      <c r="W349" s="506">
        <v>250</v>
      </c>
      <c r="X349" s="506">
        <v>250</v>
      </c>
      <c r="Y349" s="506">
        <v>250</v>
      </c>
      <c r="Z349" s="506">
        <v>250</v>
      </c>
      <c r="AA349" s="506">
        <v>250</v>
      </c>
      <c r="AB349" s="506">
        <v>250</v>
      </c>
      <c r="AC349" s="506">
        <v>250</v>
      </c>
      <c r="AD349" s="506">
        <v>250</v>
      </c>
      <c r="AE349" s="506">
        <v>250</v>
      </c>
      <c r="AF349" s="506">
        <v>250</v>
      </c>
      <c r="AG349" s="506">
        <v>250</v>
      </c>
      <c r="AH349" s="506">
        <v>250</v>
      </c>
      <c r="AI349" s="506">
        <v>250</v>
      </c>
      <c r="AJ349" s="506">
        <v>250</v>
      </c>
      <c r="AK349" s="506">
        <v>250</v>
      </c>
      <c r="AL349" s="294">
        <v>250</v>
      </c>
      <c r="AM349" s="294">
        <v>250</v>
      </c>
      <c r="AN349" s="294">
        <v>250</v>
      </c>
      <c r="AO349" s="294">
        <v>250</v>
      </c>
      <c r="AP349" s="294">
        <v>250</v>
      </c>
      <c r="AQ349" s="294">
        <v>250</v>
      </c>
      <c r="AR349" s="294">
        <v>250</v>
      </c>
      <c r="AS349" s="294">
        <v>250</v>
      </c>
      <c r="AT349" s="294">
        <v>250</v>
      </c>
      <c r="AU349" s="294">
        <v>250</v>
      </c>
      <c r="AV349" s="294">
        <v>250</v>
      </c>
      <c r="AW349" s="294">
        <v>250</v>
      </c>
      <c r="AX349" s="294">
        <v>250</v>
      </c>
      <c r="AY349" s="294">
        <v>250</v>
      </c>
      <c r="AZ349" s="294">
        <v>250</v>
      </c>
      <c r="BA349" s="294">
        <v>250</v>
      </c>
      <c r="BB349" s="294">
        <v>250</v>
      </c>
      <c r="BC349" s="294">
        <v>250</v>
      </c>
      <c r="BD349" s="294">
        <v>250</v>
      </c>
      <c r="BE349" s="294">
        <v>250</v>
      </c>
      <c r="BF349" s="294">
        <v>250</v>
      </c>
      <c r="BG349" s="294">
        <v>250</v>
      </c>
      <c r="BH349" s="294">
        <v>250</v>
      </c>
      <c r="BI349" s="294">
        <v>250</v>
      </c>
      <c r="BJ349" s="294">
        <v>250</v>
      </c>
      <c r="BK349" s="294">
        <v>250</v>
      </c>
      <c r="BL349" s="294">
        <v>250</v>
      </c>
      <c r="BM349" s="294">
        <v>250</v>
      </c>
      <c r="BN349" s="294">
        <v>250</v>
      </c>
      <c r="BO349" s="294">
        <v>250</v>
      </c>
      <c r="BP349" s="294">
        <v>250</v>
      </c>
      <c r="BQ349" s="294">
        <v>250</v>
      </c>
      <c r="BR349" s="294">
        <v>250</v>
      </c>
      <c r="BS349" s="294">
        <v>250</v>
      </c>
      <c r="BT349" s="294">
        <v>250</v>
      </c>
      <c r="BU349" s="294">
        <v>250</v>
      </c>
      <c r="BV349" s="294">
        <v>250</v>
      </c>
      <c r="BW349" s="294">
        <v>250</v>
      </c>
      <c r="BX349" s="294">
        <v>250</v>
      </c>
      <c r="BY349" s="294">
        <v>250</v>
      </c>
      <c r="BZ349" s="294">
        <v>250</v>
      </c>
      <c r="CA349" s="294">
        <v>250</v>
      </c>
      <c r="CB349" s="294">
        <v>250</v>
      </c>
      <c r="CC349" s="294">
        <v>250</v>
      </c>
      <c r="CD349" s="294">
        <v>250</v>
      </c>
      <c r="CE349" s="294">
        <v>250</v>
      </c>
      <c r="CF349" s="294">
        <v>250</v>
      </c>
      <c r="CG349" s="294">
        <v>250</v>
      </c>
      <c r="CH349" s="294">
        <v>250</v>
      </c>
      <c r="CI349" s="294">
        <v>250</v>
      </c>
      <c r="CJ349" s="294">
        <v>250</v>
      </c>
      <c r="CK349" s="294">
        <v>250</v>
      </c>
      <c r="CL349" s="294">
        <v>250</v>
      </c>
      <c r="CM349" s="294">
        <v>250</v>
      </c>
      <c r="CN349" s="294">
        <v>250</v>
      </c>
      <c r="CO349" s="294">
        <v>250</v>
      </c>
      <c r="CP349" s="294">
        <v>250</v>
      </c>
      <c r="CQ349" s="294">
        <v>250</v>
      </c>
      <c r="CR349" s="294">
        <v>250</v>
      </c>
      <c r="CS349" s="294">
        <v>250</v>
      </c>
      <c r="CT349" s="294">
        <v>250</v>
      </c>
      <c r="CU349" s="294">
        <v>250</v>
      </c>
      <c r="CV349" s="294">
        <v>250</v>
      </c>
      <c r="CX349" s="242" t="s">
        <v>1723</v>
      </c>
      <c r="CY349" s="242" t="str">
        <f>IF(AND($DB349&gt;$DE349,$DB349&gt;$DH349),"lineal",IF(AND($DE349&gt;$DB349,$DE349&gt;$DH349),"logaritmica",IF(AND($DH349&gt;$DB349,$DH349&gt;$DE349),"exponencial","-")))</f>
        <v>-</v>
      </c>
      <c r="CZ349" s="453">
        <f t="shared" si="168"/>
        <v>250</v>
      </c>
      <c r="DA349" s="453">
        <f t="shared" si="169"/>
        <v>0</v>
      </c>
      <c r="DB349" s="454">
        <f t="shared" si="170"/>
        <v>0</v>
      </c>
      <c r="DC349" s="453">
        <f t="shared" si="171"/>
        <v>250</v>
      </c>
      <c r="DD349" s="453">
        <f t="shared" si="173"/>
        <v>0</v>
      </c>
      <c r="DE349" s="454">
        <f t="shared" si="174"/>
        <v>0</v>
      </c>
      <c r="DF349" s="455">
        <f>IFERROR(LN($AK349)-$DG349*$AK$143,0)</f>
        <v>5.521460917862246</v>
      </c>
      <c r="DG349" s="456">
        <f t="shared" si="172"/>
        <v>0</v>
      </c>
      <c r="DH349" s="454">
        <f>IFERROR(RSQ(LN($E349:$AK349),$E$143:$AK$143),0)</f>
        <v>0</v>
      </c>
    </row>
    <row r="350" spans="2:112" outlineLevel="1" x14ac:dyDescent="0.3"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</row>
    <row r="351" spans="2:112" outlineLevel="1" x14ac:dyDescent="0.3">
      <c r="C351" s="242" t="s">
        <v>515</v>
      </c>
      <c r="D351" s="165" t="s">
        <v>443</v>
      </c>
      <c r="E351" s="242">
        <f>SUM(E324:E349)</f>
        <v>6500</v>
      </c>
      <c r="F351" s="242">
        <f t="shared" ref="F351:AK351" si="176">SUM(F324:F349)</f>
        <v>6500</v>
      </c>
      <c r="G351" s="242">
        <f t="shared" si="176"/>
        <v>6500</v>
      </c>
      <c r="H351" s="242">
        <f t="shared" si="176"/>
        <v>6500</v>
      </c>
      <c r="I351" s="242">
        <f t="shared" si="176"/>
        <v>6500</v>
      </c>
      <c r="J351" s="242">
        <f t="shared" si="176"/>
        <v>6500</v>
      </c>
      <c r="K351" s="242">
        <f t="shared" si="176"/>
        <v>6500</v>
      </c>
      <c r="L351" s="242">
        <f t="shared" si="176"/>
        <v>6500</v>
      </c>
      <c r="M351" s="242">
        <f t="shared" si="176"/>
        <v>6500</v>
      </c>
      <c r="N351" s="242">
        <f t="shared" si="176"/>
        <v>6500</v>
      </c>
      <c r="O351" s="242">
        <f t="shared" si="176"/>
        <v>6500</v>
      </c>
      <c r="P351" s="242">
        <f t="shared" si="176"/>
        <v>6500</v>
      </c>
      <c r="Q351" s="242">
        <f t="shared" si="176"/>
        <v>6500</v>
      </c>
      <c r="R351" s="242">
        <f t="shared" si="176"/>
        <v>6500</v>
      </c>
      <c r="S351" s="242">
        <f t="shared" si="176"/>
        <v>6500</v>
      </c>
      <c r="T351" s="242">
        <f t="shared" si="176"/>
        <v>6500</v>
      </c>
      <c r="U351" s="242">
        <f t="shared" si="176"/>
        <v>6500</v>
      </c>
      <c r="V351" s="242">
        <f t="shared" si="176"/>
        <v>6500</v>
      </c>
      <c r="W351" s="242">
        <f t="shared" si="176"/>
        <v>6500</v>
      </c>
      <c r="X351" s="242">
        <f t="shared" si="176"/>
        <v>6500</v>
      </c>
      <c r="Y351" s="242">
        <f t="shared" si="176"/>
        <v>6500</v>
      </c>
      <c r="Z351" s="242">
        <f t="shared" si="176"/>
        <v>6500</v>
      </c>
      <c r="AA351" s="242">
        <f t="shared" si="176"/>
        <v>6500</v>
      </c>
      <c r="AB351" s="242">
        <f t="shared" si="176"/>
        <v>6500</v>
      </c>
      <c r="AC351" s="242">
        <f t="shared" si="176"/>
        <v>6500</v>
      </c>
      <c r="AD351" s="242">
        <f t="shared" si="176"/>
        <v>6500</v>
      </c>
      <c r="AE351" s="242">
        <f t="shared" si="176"/>
        <v>6500</v>
      </c>
      <c r="AF351" s="242">
        <f t="shared" si="176"/>
        <v>6500</v>
      </c>
      <c r="AG351" s="242">
        <f t="shared" si="176"/>
        <v>6500</v>
      </c>
      <c r="AH351" s="242">
        <f t="shared" si="176"/>
        <v>6500</v>
      </c>
      <c r="AI351" s="242">
        <f t="shared" si="176"/>
        <v>6500</v>
      </c>
      <c r="AJ351" s="242">
        <f t="shared" si="176"/>
        <v>6500</v>
      </c>
      <c r="AK351" s="242">
        <f t="shared" si="176"/>
        <v>6500</v>
      </c>
      <c r="AL351" s="242">
        <f>SUM(AL324:AL349)</f>
        <v>6500</v>
      </c>
      <c r="AM351" s="242">
        <f t="shared" ref="AM351:CV351" si="177">SUM(AM324:AM349)</f>
        <v>6500</v>
      </c>
      <c r="AN351" s="242">
        <f t="shared" si="177"/>
        <v>6500</v>
      </c>
      <c r="AO351" s="242">
        <f t="shared" si="177"/>
        <v>6500</v>
      </c>
      <c r="AP351" s="242">
        <f t="shared" si="177"/>
        <v>6500</v>
      </c>
      <c r="AQ351" s="242">
        <f t="shared" si="177"/>
        <v>6500</v>
      </c>
      <c r="AR351" s="242">
        <f t="shared" si="177"/>
        <v>6500</v>
      </c>
      <c r="AS351" s="242">
        <f t="shared" si="177"/>
        <v>6500</v>
      </c>
      <c r="AT351" s="242">
        <f t="shared" si="177"/>
        <v>6500</v>
      </c>
      <c r="AU351" s="242">
        <f t="shared" si="177"/>
        <v>6500</v>
      </c>
      <c r="AV351" s="242">
        <f t="shared" si="177"/>
        <v>6500</v>
      </c>
      <c r="AW351" s="242">
        <f t="shared" si="177"/>
        <v>6500</v>
      </c>
      <c r="AX351" s="242">
        <f t="shared" si="177"/>
        <v>6500</v>
      </c>
      <c r="AY351" s="242">
        <f t="shared" si="177"/>
        <v>6500</v>
      </c>
      <c r="AZ351" s="242">
        <f t="shared" si="177"/>
        <v>6500</v>
      </c>
      <c r="BA351" s="242">
        <f t="shared" si="177"/>
        <v>6500</v>
      </c>
      <c r="BB351" s="242">
        <f t="shared" si="177"/>
        <v>6500</v>
      </c>
      <c r="BC351" s="242">
        <f t="shared" si="177"/>
        <v>6500</v>
      </c>
      <c r="BD351" s="242">
        <f t="shared" si="177"/>
        <v>6500</v>
      </c>
      <c r="BE351" s="242">
        <f t="shared" si="177"/>
        <v>6500</v>
      </c>
      <c r="BF351" s="242">
        <f t="shared" si="177"/>
        <v>6500</v>
      </c>
      <c r="BG351" s="242">
        <f t="shared" si="177"/>
        <v>6500</v>
      </c>
      <c r="BH351" s="242">
        <f t="shared" si="177"/>
        <v>6500</v>
      </c>
      <c r="BI351" s="242">
        <f t="shared" si="177"/>
        <v>6500</v>
      </c>
      <c r="BJ351" s="242">
        <f t="shared" si="177"/>
        <v>6500</v>
      </c>
      <c r="BK351" s="242">
        <f t="shared" si="177"/>
        <v>6500</v>
      </c>
      <c r="BL351" s="242">
        <f t="shared" si="177"/>
        <v>6500</v>
      </c>
      <c r="BM351" s="242">
        <f t="shared" si="177"/>
        <v>6500</v>
      </c>
      <c r="BN351" s="242">
        <f t="shared" si="177"/>
        <v>6500</v>
      </c>
      <c r="BO351" s="242">
        <f t="shared" si="177"/>
        <v>6500</v>
      </c>
      <c r="BP351" s="242">
        <f t="shared" si="177"/>
        <v>6500</v>
      </c>
      <c r="BQ351" s="242">
        <f t="shared" si="177"/>
        <v>6500</v>
      </c>
      <c r="BR351" s="242">
        <f t="shared" si="177"/>
        <v>6500</v>
      </c>
      <c r="BS351" s="242">
        <f t="shared" si="177"/>
        <v>6500</v>
      </c>
      <c r="BT351" s="242">
        <f t="shared" si="177"/>
        <v>6500</v>
      </c>
      <c r="BU351" s="242">
        <f t="shared" si="177"/>
        <v>6500</v>
      </c>
      <c r="BV351" s="242">
        <f t="shared" si="177"/>
        <v>6500</v>
      </c>
      <c r="BW351" s="242">
        <f t="shared" si="177"/>
        <v>6500</v>
      </c>
      <c r="BX351" s="242">
        <f t="shared" si="177"/>
        <v>6500</v>
      </c>
      <c r="BY351" s="242">
        <f t="shared" si="177"/>
        <v>6500</v>
      </c>
      <c r="BZ351" s="242">
        <f t="shared" si="177"/>
        <v>6500</v>
      </c>
      <c r="CA351" s="242">
        <f t="shared" si="177"/>
        <v>6500</v>
      </c>
      <c r="CB351" s="242">
        <f t="shared" si="177"/>
        <v>6500</v>
      </c>
      <c r="CC351" s="242">
        <f t="shared" si="177"/>
        <v>6500</v>
      </c>
      <c r="CD351" s="242">
        <f t="shared" si="177"/>
        <v>6500</v>
      </c>
      <c r="CE351" s="242">
        <f t="shared" si="177"/>
        <v>6500</v>
      </c>
      <c r="CF351" s="242">
        <f t="shared" si="177"/>
        <v>6500</v>
      </c>
      <c r="CG351" s="242">
        <f t="shared" si="177"/>
        <v>6500</v>
      </c>
      <c r="CH351" s="242">
        <f t="shared" si="177"/>
        <v>6500</v>
      </c>
      <c r="CI351" s="242">
        <f t="shared" si="177"/>
        <v>6500</v>
      </c>
      <c r="CJ351" s="242">
        <f t="shared" si="177"/>
        <v>6500</v>
      </c>
      <c r="CK351" s="242">
        <f t="shared" si="177"/>
        <v>6500</v>
      </c>
      <c r="CL351" s="242">
        <f t="shared" si="177"/>
        <v>6500</v>
      </c>
      <c r="CM351" s="242">
        <f t="shared" si="177"/>
        <v>6500</v>
      </c>
      <c r="CN351" s="242">
        <f t="shared" si="177"/>
        <v>6500</v>
      </c>
      <c r="CO351" s="242">
        <f t="shared" si="177"/>
        <v>6500</v>
      </c>
      <c r="CP351" s="242">
        <f t="shared" si="177"/>
        <v>6500</v>
      </c>
      <c r="CQ351" s="242">
        <f t="shared" si="177"/>
        <v>6500</v>
      </c>
      <c r="CR351" s="242">
        <f t="shared" si="177"/>
        <v>6500</v>
      </c>
      <c r="CS351" s="242">
        <f t="shared" si="177"/>
        <v>6500</v>
      </c>
      <c r="CT351" s="242">
        <f t="shared" si="177"/>
        <v>6500</v>
      </c>
      <c r="CU351" s="242">
        <f t="shared" si="177"/>
        <v>6500</v>
      </c>
      <c r="CV351" s="242">
        <f t="shared" si="177"/>
        <v>6500</v>
      </c>
      <c r="CW351" s="63" t="s">
        <v>528</v>
      </c>
      <c r="CX351" s="63"/>
    </row>
    <row r="352" spans="2:112" outlineLevel="1" x14ac:dyDescent="0.3">
      <c r="C352" s="242" t="s">
        <v>516</v>
      </c>
      <c r="D352" s="165" t="s">
        <v>443</v>
      </c>
      <c r="E352" s="242">
        <f>+E351</f>
        <v>6500</v>
      </c>
      <c r="F352" s="242">
        <f>(E351+F351)/2</f>
        <v>6500</v>
      </c>
      <c r="G352" s="242">
        <f t="shared" ref="G352:AK352" si="178">(F351+G351)/2</f>
        <v>6500</v>
      </c>
      <c r="H352" s="242">
        <f t="shared" si="178"/>
        <v>6500</v>
      </c>
      <c r="I352" s="242">
        <f t="shared" si="178"/>
        <v>6500</v>
      </c>
      <c r="J352" s="242">
        <f t="shared" si="178"/>
        <v>6500</v>
      </c>
      <c r="K352" s="242">
        <f t="shared" si="178"/>
        <v>6500</v>
      </c>
      <c r="L352" s="242">
        <f t="shared" si="178"/>
        <v>6500</v>
      </c>
      <c r="M352" s="242">
        <f t="shared" si="178"/>
        <v>6500</v>
      </c>
      <c r="N352" s="242">
        <f t="shared" si="178"/>
        <v>6500</v>
      </c>
      <c r="O352" s="242">
        <f t="shared" si="178"/>
        <v>6500</v>
      </c>
      <c r="P352" s="242">
        <f t="shared" si="178"/>
        <v>6500</v>
      </c>
      <c r="Q352" s="242">
        <f t="shared" si="178"/>
        <v>6500</v>
      </c>
      <c r="R352" s="242">
        <f t="shared" si="178"/>
        <v>6500</v>
      </c>
      <c r="S352" s="242">
        <f t="shared" si="178"/>
        <v>6500</v>
      </c>
      <c r="T352" s="242">
        <f t="shared" si="178"/>
        <v>6500</v>
      </c>
      <c r="U352" s="242">
        <f t="shared" si="178"/>
        <v>6500</v>
      </c>
      <c r="V352" s="242">
        <f t="shared" si="178"/>
        <v>6500</v>
      </c>
      <c r="W352" s="242">
        <f t="shared" si="178"/>
        <v>6500</v>
      </c>
      <c r="X352" s="242">
        <f t="shared" si="178"/>
        <v>6500</v>
      </c>
      <c r="Y352" s="242">
        <f t="shared" si="178"/>
        <v>6500</v>
      </c>
      <c r="Z352" s="242">
        <f t="shared" si="178"/>
        <v>6500</v>
      </c>
      <c r="AA352" s="242">
        <f t="shared" si="178"/>
        <v>6500</v>
      </c>
      <c r="AB352" s="242">
        <f t="shared" si="178"/>
        <v>6500</v>
      </c>
      <c r="AC352" s="242">
        <f t="shared" si="178"/>
        <v>6500</v>
      </c>
      <c r="AD352" s="242">
        <f t="shared" si="178"/>
        <v>6500</v>
      </c>
      <c r="AE352" s="242">
        <f t="shared" si="178"/>
        <v>6500</v>
      </c>
      <c r="AF352" s="242">
        <f t="shared" si="178"/>
        <v>6500</v>
      </c>
      <c r="AG352" s="242">
        <f t="shared" si="178"/>
        <v>6500</v>
      </c>
      <c r="AH352" s="242">
        <f t="shared" si="178"/>
        <v>6500</v>
      </c>
      <c r="AI352" s="242">
        <f t="shared" si="178"/>
        <v>6500</v>
      </c>
      <c r="AJ352" s="242">
        <f t="shared" si="178"/>
        <v>6500</v>
      </c>
      <c r="AK352" s="242">
        <f t="shared" si="178"/>
        <v>6500</v>
      </c>
      <c r="AL352" s="242">
        <f>(AK351+AL351)/2</f>
        <v>6500</v>
      </c>
      <c r="AM352" s="242">
        <f t="shared" ref="AM352:CU352" si="179">(AL351+AM351)/2</f>
        <v>6500</v>
      </c>
      <c r="AN352" s="242">
        <f t="shared" si="179"/>
        <v>6500</v>
      </c>
      <c r="AO352" s="242">
        <f t="shared" si="179"/>
        <v>6500</v>
      </c>
      <c r="AP352" s="242">
        <f t="shared" si="179"/>
        <v>6500</v>
      </c>
      <c r="AQ352" s="242">
        <f t="shared" si="179"/>
        <v>6500</v>
      </c>
      <c r="AR352" s="242">
        <f t="shared" si="179"/>
        <v>6500</v>
      </c>
      <c r="AS352" s="242">
        <f t="shared" si="179"/>
        <v>6500</v>
      </c>
      <c r="AT352" s="242">
        <f t="shared" si="179"/>
        <v>6500</v>
      </c>
      <c r="AU352" s="242">
        <f t="shared" si="179"/>
        <v>6500</v>
      </c>
      <c r="AV352" s="242">
        <f t="shared" si="179"/>
        <v>6500</v>
      </c>
      <c r="AW352" s="242">
        <f t="shared" si="179"/>
        <v>6500</v>
      </c>
      <c r="AX352" s="242">
        <f t="shared" si="179"/>
        <v>6500</v>
      </c>
      <c r="AY352" s="242">
        <f t="shared" si="179"/>
        <v>6500</v>
      </c>
      <c r="AZ352" s="242">
        <f t="shared" si="179"/>
        <v>6500</v>
      </c>
      <c r="BA352" s="242">
        <f t="shared" si="179"/>
        <v>6500</v>
      </c>
      <c r="BB352" s="242">
        <f t="shared" si="179"/>
        <v>6500</v>
      </c>
      <c r="BC352" s="242">
        <f t="shared" si="179"/>
        <v>6500</v>
      </c>
      <c r="BD352" s="242">
        <f t="shared" si="179"/>
        <v>6500</v>
      </c>
      <c r="BE352" s="242">
        <f t="shared" si="179"/>
        <v>6500</v>
      </c>
      <c r="BF352" s="242">
        <f t="shared" si="179"/>
        <v>6500</v>
      </c>
      <c r="BG352" s="242">
        <f t="shared" si="179"/>
        <v>6500</v>
      </c>
      <c r="BH352" s="242">
        <f t="shared" si="179"/>
        <v>6500</v>
      </c>
      <c r="BI352" s="242">
        <f t="shared" si="179"/>
        <v>6500</v>
      </c>
      <c r="BJ352" s="242">
        <f t="shared" si="179"/>
        <v>6500</v>
      </c>
      <c r="BK352" s="242">
        <f t="shared" si="179"/>
        <v>6500</v>
      </c>
      <c r="BL352" s="242">
        <f t="shared" si="179"/>
        <v>6500</v>
      </c>
      <c r="BM352" s="242">
        <f t="shared" si="179"/>
        <v>6500</v>
      </c>
      <c r="BN352" s="242">
        <f t="shared" si="179"/>
        <v>6500</v>
      </c>
      <c r="BO352" s="242">
        <f t="shared" si="179"/>
        <v>6500</v>
      </c>
      <c r="BP352" s="242">
        <f t="shared" si="179"/>
        <v>6500</v>
      </c>
      <c r="BQ352" s="242">
        <f t="shared" si="179"/>
        <v>6500</v>
      </c>
      <c r="BR352" s="242">
        <f t="shared" si="179"/>
        <v>6500</v>
      </c>
      <c r="BS352" s="242">
        <f t="shared" si="179"/>
        <v>6500</v>
      </c>
      <c r="BT352" s="242">
        <f t="shared" si="179"/>
        <v>6500</v>
      </c>
      <c r="BU352" s="242">
        <f t="shared" si="179"/>
        <v>6500</v>
      </c>
      <c r="BV352" s="242">
        <f t="shared" si="179"/>
        <v>6500</v>
      </c>
      <c r="BW352" s="242">
        <f t="shared" si="179"/>
        <v>6500</v>
      </c>
      <c r="BX352" s="242">
        <f t="shared" si="179"/>
        <v>6500</v>
      </c>
      <c r="BY352" s="242">
        <f t="shared" si="179"/>
        <v>6500</v>
      </c>
      <c r="BZ352" s="242">
        <f t="shared" si="179"/>
        <v>6500</v>
      </c>
      <c r="CA352" s="242">
        <f t="shared" si="179"/>
        <v>6500</v>
      </c>
      <c r="CB352" s="242">
        <f t="shared" si="179"/>
        <v>6500</v>
      </c>
      <c r="CC352" s="242">
        <f t="shared" si="179"/>
        <v>6500</v>
      </c>
      <c r="CD352" s="242">
        <f t="shared" si="179"/>
        <v>6500</v>
      </c>
      <c r="CE352" s="242">
        <f t="shared" si="179"/>
        <v>6500</v>
      </c>
      <c r="CF352" s="242">
        <f t="shared" si="179"/>
        <v>6500</v>
      </c>
      <c r="CG352" s="242">
        <f t="shared" si="179"/>
        <v>6500</v>
      </c>
      <c r="CH352" s="242">
        <f t="shared" si="179"/>
        <v>6500</v>
      </c>
      <c r="CI352" s="242">
        <f t="shared" si="179"/>
        <v>6500</v>
      </c>
      <c r="CJ352" s="242">
        <f t="shared" si="179"/>
        <v>6500</v>
      </c>
      <c r="CK352" s="242">
        <f t="shared" si="179"/>
        <v>6500</v>
      </c>
      <c r="CL352" s="242">
        <f t="shared" si="179"/>
        <v>6500</v>
      </c>
      <c r="CM352" s="242">
        <f t="shared" si="179"/>
        <v>6500</v>
      </c>
      <c r="CN352" s="242">
        <f t="shared" si="179"/>
        <v>6500</v>
      </c>
      <c r="CO352" s="242">
        <f t="shared" si="179"/>
        <v>6500</v>
      </c>
      <c r="CP352" s="242">
        <f t="shared" si="179"/>
        <v>6500</v>
      </c>
      <c r="CQ352" s="242">
        <f t="shared" si="179"/>
        <v>6500</v>
      </c>
      <c r="CR352" s="242">
        <f t="shared" si="179"/>
        <v>6500</v>
      </c>
      <c r="CS352" s="242">
        <f t="shared" si="179"/>
        <v>6500</v>
      </c>
      <c r="CT352" s="242">
        <f t="shared" si="179"/>
        <v>6500</v>
      </c>
      <c r="CU352" s="242">
        <f t="shared" si="179"/>
        <v>6500</v>
      </c>
      <c r="CV352" s="242">
        <f>(CU351+CV351)/2</f>
        <v>6500</v>
      </c>
      <c r="CW352" s="63" t="s">
        <v>529</v>
      </c>
      <c r="CX352" s="63"/>
    </row>
    <row r="353" spans="1:113" x14ac:dyDescent="0.3">
      <c r="AA353" s="238"/>
      <c r="AB353" s="238"/>
      <c r="AC353" s="238"/>
      <c r="AD353" s="238"/>
      <c r="AE353" s="238"/>
      <c r="AF353" s="238"/>
      <c r="AG353" s="238"/>
    </row>
    <row r="354" spans="1:113" ht="16.2" thickBot="1" x14ac:dyDescent="0.35">
      <c r="B354" s="76" t="s">
        <v>364</v>
      </c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  <c r="CZ354" s="76"/>
      <c r="DA354" s="76"/>
      <c r="DB354" s="76"/>
      <c r="DC354" s="76"/>
      <c r="DD354" s="76"/>
      <c r="DE354" s="76"/>
      <c r="DF354" s="76"/>
      <c r="DG354" s="76"/>
      <c r="DH354" s="76"/>
      <c r="DI354" s="76"/>
    </row>
    <row r="355" spans="1:113" outlineLevel="1" x14ac:dyDescent="0.3">
      <c r="AA355" s="238"/>
      <c r="AB355" s="238"/>
      <c r="AC355" s="238"/>
      <c r="AD355" s="238"/>
      <c r="AE355" s="238"/>
      <c r="AF355" s="238"/>
      <c r="AG355" s="238"/>
    </row>
    <row r="356" spans="1:113" outlineLevel="1" x14ac:dyDescent="0.3">
      <c r="AA356" s="238"/>
      <c r="AB356" s="238"/>
      <c r="AC356" s="238"/>
      <c r="AD356" s="238"/>
      <c r="AE356" s="238"/>
      <c r="AF356" s="238"/>
      <c r="AG356" s="238"/>
      <c r="CZ356" s="457" t="s">
        <v>85</v>
      </c>
      <c r="DA356" s="458"/>
      <c r="DB356" s="459"/>
      <c r="DC356" s="457" t="s">
        <v>1624</v>
      </c>
      <c r="DD356" s="458"/>
      <c r="DE356" s="459"/>
      <c r="DF356" s="457" t="s">
        <v>1625</v>
      </c>
      <c r="DG356" s="458"/>
      <c r="DH356" s="459"/>
    </row>
    <row r="357" spans="1:113" outlineLevel="1" x14ac:dyDescent="0.3">
      <c r="B357" s="69" t="s">
        <v>79</v>
      </c>
      <c r="C357" s="69" t="s">
        <v>195</v>
      </c>
      <c r="E357" s="69">
        <v>201401</v>
      </c>
      <c r="F357" s="69">
        <v>201402</v>
      </c>
      <c r="G357" s="69">
        <v>201403</v>
      </c>
      <c r="H357" s="69">
        <v>201404</v>
      </c>
      <c r="I357" s="69">
        <v>201405</v>
      </c>
      <c r="J357" s="69">
        <v>201406</v>
      </c>
      <c r="K357" s="69">
        <v>201407</v>
      </c>
      <c r="L357" s="69">
        <v>201408</v>
      </c>
      <c r="M357" s="69">
        <v>201409</v>
      </c>
      <c r="N357" s="69">
        <v>201410</v>
      </c>
      <c r="O357" s="69">
        <v>201411</v>
      </c>
      <c r="P357" s="69">
        <v>201412</v>
      </c>
      <c r="Q357" s="69">
        <v>201501</v>
      </c>
      <c r="R357" s="69">
        <v>201502</v>
      </c>
      <c r="S357" s="69">
        <v>201503</v>
      </c>
      <c r="T357" s="69">
        <v>201504</v>
      </c>
      <c r="U357" s="69">
        <v>201505</v>
      </c>
      <c r="V357" s="69">
        <v>201506</v>
      </c>
      <c r="W357" s="69">
        <v>201507</v>
      </c>
      <c r="X357" s="69">
        <v>201508</v>
      </c>
      <c r="Y357" s="69">
        <v>201509</v>
      </c>
      <c r="Z357" s="69">
        <v>201510</v>
      </c>
      <c r="AA357" s="69">
        <v>201511</v>
      </c>
      <c r="AB357" s="69">
        <v>201512</v>
      </c>
      <c r="AC357" s="69">
        <v>201601</v>
      </c>
      <c r="AD357" s="69">
        <v>201602</v>
      </c>
      <c r="AE357" s="69">
        <v>201603</v>
      </c>
      <c r="AF357" s="69">
        <v>201604</v>
      </c>
      <c r="AG357" s="69">
        <v>201605</v>
      </c>
      <c r="AH357" s="69">
        <v>201606</v>
      </c>
      <c r="AI357" s="69">
        <v>201607</v>
      </c>
      <c r="AJ357" s="69">
        <v>201608</v>
      </c>
      <c r="AK357" s="69">
        <v>201609</v>
      </c>
      <c r="AL357" s="69">
        <v>201610</v>
      </c>
      <c r="AM357" s="69">
        <v>201611</v>
      </c>
      <c r="AN357" s="69">
        <v>201612</v>
      </c>
      <c r="AO357" s="69">
        <v>201701</v>
      </c>
      <c r="AP357" s="69">
        <v>201702</v>
      </c>
      <c r="AQ357" s="69">
        <v>201703</v>
      </c>
      <c r="AR357" s="69">
        <v>201704</v>
      </c>
      <c r="AS357" s="69">
        <v>201705</v>
      </c>
      <c r="AT357" s="69">
        <v>201706</v>
      </c>
      <c r="AU357" s="69">
        <v>201707</v>
      </c>
      <c r="AV357" s="69">
        <v>201708</v>
      </c>
      <c r="AW357" s="69">
        <v>201709</v>
      </c>
      <c r="AX357" s="69">
        <v>201710</v>
      </c>
      <c r="AY357" s="69">
        <v>201711</v>
      </c>
      <c r="AZ357" s="69">
        <v>201712</v>
      </c>
      <c r="BA357" s="69">
        <v>201801</v>
      </c>
      <c r="BB357" s="69">
        <v>201802</v>
      </c>
      <c r="BC357" s="69">
        <v>201803</v>
      </c>
      <c r="BD357" s="69">
        <v>201804</v>
      </c>
      <c r="BE357" s="69">
        <v>201805</v>
      </c>
      <c r="BF357" s="69">
        <v>201806</v>
      </c>
      <c r="BG357" s="69">
        <v>201807</v>
      </c>
      <c r="BH357" s="69">
        <v>201808</v>
      </c>
      <c r="BI357" s="69">
        <v>201809</v>
      </c>
      <c r="BJ357" s="69">
        <v>201810</v>
      </c>
      <c r="BK357" s="69">
        <v>201811</v>
      </c>
      <c r="BL357" s="69">
        <v>201812</v>
      </c>
      <c r="BM357" s="69">
        <v>201901</v>
      </c>
      <c r="BN357" s="69">
        <v>201902</v>
      </c>
      <c r="BO357" s="69">
        <v>201903</v>
      </c>
      <c r="BP357" s="69">
        <v>201904</v>
      </c>
      <c r="BQ357" s="69">
        <v>201905</v>
      </c>
      <c r="BR357" s="69">
        <v>201906</v>
      </c>
      <c r="BS357" s="69">
        <v>201907</v>
      </c>
      <c r="BT357" s="69">
        <v>201908</v>
      </c>
      <c r="BU357" s="69">
        <v>201909</v>
      </c>
      <c r="BV357" s="69">
        <v>201910</v>
      </c>
      <c r="BW357" s="69">
        <v>201911</v>
      </c>
      <c r="BX357" s="69">
        <v>201912</v>
      </c>
      <c r="BY357" s="69">
        <v>202001</v>
      </c>
      <c r="BZ357" s="69">
        <v>202002</v>
      </c>
      <c r="CA357" s="69">
        <v>202003</v>
      </c>
      <c r="CB357" s="69">
        <v>202004</v>
      </c>
      <c r="CC357" s="69">
        <v>202005</v>
      </c>
      <c r="CD357" s="69">
        <v>202006</v>
      </c>
      <c r="CE357" s="69">
        <v>202007</v>
      </c>
      <c r="CF357" s="69">
        <v>202008</v>
      </c>
      <c r="CG357" s="69">
        <v>202009</v>
      </c>
      <c r="CH357" s="69">
        <v>202010</v>
      </c>
      <c r="CI357" s="69">
        <v>202011</v>
      </c>
      <c r="CJ357" s="69">
        <v>202012</v>
      </c>
      <c r="CK357" s="69">
        <v>202101</v>
      </c>
      <c r="CL357" s="69">
        <v>202102</v>
      </c>
      <c r="CM357" s="69">
        <v>202103</v>
      </c>
      <c r="CN357" s="69">
        <v>202104</v>
      </c>
      <c r="CO357" s="69">
        <v>202105</v>
      </c>
      <c r="CP357" s="69">
        <v>202106</v>
      </c>
      <c r="CQ357" s="69">
        <v>202107</v>
      </c>
      <c r="CR357" s="69">
        <v>202108</v>
      </c>
      <c r="CS357" s="69">
        <v>202109</v>
      </c>
      <c r="CT357" s="69">
        <v>202110</v>
      </c>
      <c r="CU357" s="69">
        <v>202111</v>
      </c>
      <c r="CV357" s="69">
        <v>202112</v>
      </c>
      <c r="CX357" s="69" t="s">
        <v>1720</v>
      </c>
      <c r="CY357" s="69" t="s">
        <v>1721</v>
      </c>
      <c r="CZ357" s="452" t="s">
        <v>1621</v>
      </c>
      <c r="DA357" s="452" t="s">
        <v>1622</v>
      </c>
      <c r="DB357" s="452" t="s">
        <v>1623</v>
      </c>
      <c r="DC357" s="452" t="s">
        <v>1621</v>
      </c>
      <c r="DD357" s="452" t="s">
        <v>1622</v>
      </c>
      <c r="DE357" s="452" t="s">
        <v>1623</v>
      </c>
      <c r="DF357" s="452" t="s">
        <v>1621</v>
      </c>
      <c r="DG357" s="452" t="s">
        <v>1622</v>
      </c>
      <c r="DH357" s="452" t="s">
        <v>1623</v>
      </c>
    </row>
    <row r="358" spans="1:113" outlineLevel="1" x14ac:dyDescent="0.3">
      <c r="A358" s="290"/>
      <c r="B358" s="154">
        <v>1</v>
      </c>
      <c r="C358" s="242" t="s">
        <v>170</v>
      </c>
      <c r="D358" s="143" t="s">
        <v>443</v>
      </c>
      <c r="E358" s="506">
        <v>360</v>
      </c>
      <c r="F358" s="506">
        <v>360</v>
      </c>
      <c r="G358" s="506">
        <v>360</v>
      </c>
      <c r="H358" s="506">
        <v>360</v>
      </c>
      <c r="I358" s="506">
        <v>360</v>
      </c>
      <c r="J358" s="506">
        <v>360</v>
      </c>
      <c r="K358" s="506">
        <v>360</v>
      </c>
      <c r="L358" s="506">
        <v>360</v>
      </c>
      <c r="M358" s="506">
        <v>360</v>
      </c>
      <c r="N358" s="506">
        <v>360</v>
      </c>
      <c r="O358" s="506">
        <v>360</v>
      </c>
      <c r="P358" s="506">
        <v>360</v>
      </c>
      <c r="Q358" s="506">
        <v>360</v>
      </c>
      <c r="R358" s="506">
        <v>360</v>
      </c>
      <c r="S358" s="506">
        <v>360</v>
      </c>
      <c r="T358" s="506">
        <v>360</v>
      </c>
      <c r="U358" s="506">
        <v>360</v>
      </c>
      <c r="V358" s="506">
        <v>360</v>
      </c>
      <c r="W358" s="506">
        <v>360</v>
      </c>
      <c r="X358" s="506">
        <v>360</v>
      </c>
      <c r="Y358" s="506">
        <v>360</v>
      </c>
      <c r="Z358" s="506">
        <v>360</v>
      </c>
      <c r="AA358" s="506">
        <v>360</v>
      </c>
      <c r="AB358" s="506">
        <v>360</v>
      </c>
      <c r="AC358" s="506">
        <v>360</v>
      </c>
      <c r="AD358" s="506">
        <v>360</v>
      </c>
      <c r="AE358" s="506">
        <v>360</v>
      </c>
      <c r="AF358" s="506">
        <v>360</v>
      </c>
      <c r="AG358" s="506">
        <v>360</v>
      </c>
      <c r="AH358" s="506">
        <v>360</v>
      </c>
      <c r="AI358" s="506">
        <v>360</v>
      </c>
      <c r="AJ358" s="506">
        <v>360</v>
      </c>
      <c r="AK358" s="506">
        <v>360</v>
      </c>
      <c r="AL358" s="294">
        <v>360.00000000000006</v>
      </c>
      <c r="AM358" s="294">
        <v>360.00000000000006</v>
      </c>
      <c r="AN358" s="294">
        <v>360.00000000000006</v>
      </c>
      <c r="AO358" s="294">
        <v>360.00000000000006</v>
      </c>
      <c r="AP358" s="294">
        <v>360.00000000000006</v>
      </c>
      <c r="AQ358" s="294">
        <v>360.00000000000006</v>
      </c>
      <c r="AR358" s="294">
        <v>360.00000000000006</v>
      </c>
      <c r="AS358" s="294">
        <v>360.00000000000006</v>
      </c>
      <c r="AT358" s="294">
        <v>360.00000000000006</v>
      </c>
      <c r="AU358" s="294">
        <v>360.00000000000006</v>
      </c>
      <c r="AV358" s="294">
        <v>360.00000000000006</v>
      </c>
      <c r="AW358" s="294">
        <v>360.00000000000006</v>
      </c>
      <c r="AX358" s="294">
        <v>360.00000000000006</v>
      </c>
      <c r="AY358" s="294">
        <v>360.00000000000006</v>
      </c>
      <c r="AZ358" s="294">
        <v>360.00000000000006</v>
      </c>
      <c r="BA358" s="294">
        <v>360.00000000000006</v>
      </c>
      <c r="BB358" s="294">
        <v>360.00000000000006</v>
      </c>
      <c r="BC358" s="294">
        <v>360.00000000000006</v>
      </c>
      <c r="BD358" s="294">
        <v>360.00000000000006</v>
      </c>
      <c r="BE358" s="294">
        <v>360.00000000000006</v>
      </c>
      <c r="BF358" s="294">
        <v>360.00000000000006</v>
      </c>
      <c r="BG358" s="294">
        <v>360.00000000000006</v>
      </c>
      <c r="BH358" s="294">
        <v>360.00000000000006</v>
      </c>
      <c r="BI358" s="294">
        <v>360.00000000000006</v>
      </c>
      <c r="BJ358" s="294">
        <v>360.00000000000006</v>
      </c>
      <c r="BK358" s="294">
        <v>360.00000000000006</v>
      </c>
      <c r="BL358" s="294">
        <v>360.00000000000006</v>
      </c>
      <c r="BM358" s="294">
        <v>360.00000000000006</v>
      </c>
      <c r="BN358" s="294">
        <v>360.00000000000006</v>
      </c>
      <c r="BO358" s="294">
        <v>360.00000000000006</v>
      </c>
      <c r="BP358" s="294">
        <v>360.00000000000006</v>
      </c>
      <c r="BQ358" s="294">
        <v>360.00000000000006</v>
      </c>
      <c r="BR358" s="294">
        <v>360.00000000000006</v>
      </c>
      <c r="BS358" s="294">
        <v>360.00000000000006</v>
      </c>
      <c r="BT358" s="294">
        <v>360.00000000000006</v>
      </c>
      <c r="BU358" s="294">
        <v>360.00000000000006</v>
      </c>
      <c r="BV358" s="294">
        <v>360.00000000000006</v>
      </c>
      <c r="BW358" s="294">
        <v>360.00000000000006</v>
      </c>
      <c r="BX358" s="294">
        <v>360.00000000000006</v>
      </c>
      <c r="BY358" s="294">
        <v>360.00000000000006</v>
      </c>
      <c r="BZ358" s="294">
        <v>360.00000000000006</v>
      </c>
      <c r="CA358" s="294">
        <v>360.00000000000006</v>
      </c>
      <c r="CB358" s="294">
        <v>360.00000000000006</v>
      </c>
      <c r="CC358" s="294">
        <v>360.00000000000006</v>
      </c>
      <c r="CD358" s="294">
        <v>360.00000000000006</v>
      </c>
      <c r="CE358" s="294">
        <v>360.00000000000006</v>
      </c>
      <c r="CF358" s="294">
        <v>360.00000000000006</v>
      </c>
      <c r="CG358" s="294">
        <v>360.00000000000006</v>
      </c>
      <c r="CH358" s="294">
        <v>360.00000000000006</v>
      </c>
      <c r="CI358" s="294">
        <v>360.00000000000006</v>
      </c>
      <c r="CJ358" s="294">
        <v>360.00000000000006</v>
      </c>
      <c r="CK358" s="294">
        <v>360.00000000000006</v>
      </c>
      <c r="CL358" s="294">
        <v>360.00000000000006</v>
      </c>
      <c r="CM358" s="294">
        <v>360.00000000000006</v>
      </c>
      <c r="CN358" s="294">
        <v>360.00000000000006</v>
      </c>
      <c r="CO358" s="294">
        <v>360.00000000000006</v>
      </c>
      <c r="CP358" s="294">
        <v>360.00000000000006</v>
      </c>
      <c r="CQ358" s="294">
        <v>360.00000000000006</v>
      </c>
      <c r="CR358" s="294">
        <v>360.00000000000006</v>
      </c>
      <c r="CS358" s="294">
        <v>360.00000000000006</v>
      </c>
      <c r="CT358" s="294">
        <v>360.00000000000006</v>
      </c>
      <c r="CU358" s="294">
        <v>360.00000000000006</v>
      </c>
      <c r="CV358" s="294">
        <v>360.00000000000006</v>
      </c>
      <c r="CX358" s="242" t="s">
        <v>1723</v>
      </c>
      <c r="CY358" s="242" t="str">
        <f>IF(AND($DB358&gt;$DE358,$DB358&gt;$DH358),"lineal",IF(AND($DE358&gt;$DB358,$DE358&gt;$DH358),"logaritmica",IF(AND($DH358&gt;$DB358,$DH358&gt;$DE358),"exponencial","-")))</f>
        <v>-</v>
      </c>
      <c r="CZ358" s="453">
        <f>$AK358-$DA358*$AK$143</f>
        <v>360</v>
      </c>
      <c r="DA358" s="453">
        <f>IFERROR(SLOPE($E358:$AK358,$E$143:$AK$143),0)</f>
        <v>0</v>
      </c>
      <c r="DB358" s="454">
        <f>IFERROR(RSQ($E358:$AK358,$E$143:$AK$143),0)</f>
        <v>0</v>
      </c>
      <c r="DC358" s="453">
        <f>$AK358-$DD358*$AK$143</f>
        <v>360</v>
      </c>
      <c r="DD358" s="453">
        <f>IFERROR(SLOPE($E358:$AK358,$E$142:$AK$142),0)</f>
        <v>0</v>
      </c>
      <c r="DE358" s="454">
        <f>IFERROR(RSQ($E358:$AK358,$E$142:$AK$142),0)</f>
        <v>0</v>
      </c>
      <c r="DF358" s="455">
        <f t="shared" ref="DF358:DF382" si="180">IFERROR(LN($AK358)-$DG358*$AK$143,0)</f>
        <v>5.8861040314501558</v>
      </c>
      <c r="DG358" s="456">
        <f>IFERROR(SLOPE(LN($E358:$AK358),$E$143:$AK$143),0)</f>
        <v>0</v>
      </c>
      <c r="DH358" s="454">
        <f>IFERROR(RSQ(LN($E358:$AK358),$E$143:$AK$143),0)</f>
        <v>0</v>
      </c>
    </row>
    <row r="359" spans="1:113" outlineLevel="1" x14ac:dyDescent="0.3">
      <c r="A359" s="290"/>
      <c r="B359" s="154">
        <v>2</v>
      </c>
      <c r="C359" s="242" t="s">
        <v>171</v>
      </c>
      <c r="D359" s="143" t="s">
        <v>443</v>
      </c>
      <c r="E359" s="506">
        <v>360</v>
      </c>
      <c r="F359" s="506">
        <v>360</v>
      </c>
      <c r="G359" s="506">
        <v>360</v>
      </c>
      <c r="H359" s="506">
        <v>360</v>
      </c>
      <c r="I359" s="506">
        <v>360</v>
      </c>
      <c r="J359" s="506">
        <v>360</v>
      </c>
      <c r="K359" s="506">
        <v>360</v>
      </c>
      <c r="L359" s="506">
        <v>360</v>
      </c>
      <c r="M359" s="506">
        <v>360</v>
      </c>
      <c r="N359" s="506">
        <v>360</v>
      </c>
      <c r="O359" s="506">
        <v>360</v>
      </c>
      <c r="P359" s="506">
        <v>360</v>
      </c>
      <c r="Q359" s="506">
        <v>360</v>
      </c>
      <c r="R359" s="506">
        <v>360</v>
      </c>
      <c r="S359" s="506">
        <v>360</v>
      </c>
      <c r="T359" s="506">
        <v>360</v>
      </c>
      <c r="U359" s="506">
        <v>360</v>
      </c>
      <c r="V359" s="506">
        <v>360</v>
      </c>
      <c r="W359" s="506">
        <v>360</v>
      </c>
      <c r="X359" s="506">
        <v>360</v>
      </c>
      <c r="Y359" s="506">
        <v>360</v>
      </c>
      <c r="Z359" s="506">
        <v>360</v>
      </c>
      <c r="AA359" s="506">
        <v>360</v>
      </c>
      <c r="AB359" s="506">
        <v>360</v>
      </c>
      <c r="AC359" s="506">
        <v>360</v>
      </c>
      <c r="AD359" s="506">
        <v>360</v>
      </c>
      <c r="AE359" s="506">
        <v>360</v>
      </c>
      <c r="AF359" s="506">
        <v>360</v>
      </c>
      <c r="AG359" s="506">
        <v>360</v>
      </c>
      <c r="AH359" s="506">
        <v>360</v>
      </c>
      <c r="AI359" s="506">
        <v>360</v>
      </c>
      <c r="AJ359" s="506">
        <v>360</v>
      </c>
      <c r="AK359" s="506">
        <v>360</v>
      </c>
      <c r="AL359" s="294">
        <v>360.00000000000006</v>
      </c>
      <c r="AM359" s="294">
        <v>360.00000000000006</v>
      </c>
      <c r="AN359" s="294">
        <v>360.00000000000006</v>
      </c>
      <c r="AO359" s="294">
        <v>360.00000000000006</v>
      </c>
      <c r="AP359" s="294">
        <v>360.00000000000006</v>
      </c>
      <c r="AQ359" s="294">
        <v>360.00000000000006</v>
      </c>
      <c r="AR359" s="294">
        <v>360.00000000000006</v>
      </c>
      <c r="AS359" s="294">
        <v>360.00000000000006</v>
      </c>
      <c r="AT359" s="294">
        <v>360.00000000000006</v>
      </c>
      <c r="AU359" s="294">
        <v>360.00000000000006</v>
      </c>
      <c r="AV359" s="294">
        <v>360.00000000000006</v>
      </c>
      <c r="AW359" s="294">
        <v>360.00000000000006</v>
      </c>
      <c r="AX359" s="294">
        <v>360.00000000000006</v>
      </c>
      <c r="AY359" s="294">
        <v>360.00000000000006</v>
      </c>
      <c r="AZ359" s="294">
        <v>360.00000000000006</v>
      </c>
      <c r="BA359" s="294">
        <v>360.00000000000006</v>
      </c>
      <c r="BB359" s="294">
        <v>360.00000000000006</v>
      </c>
      <c r="BC359" s="294">
        <v>360.00000000000006</v>
      </c>
      <c r="BD359" s="294">
        <v>360.00000000000006</v>
      </c>
      <c r="BE359" s="294">
        <v>360.00000000000006</v>
      </c>
      <c r="BF359" s="294">
        <v>360.00000000000006</v>
      </c>
      <c r="BG359" s="294">
        <v>360.00000000000006</v>
      </c>
      <c r="BH359" s="294">
        <v>360.00000000000006</v>
      </c>
      <c r="BI359" s="294">
        <v>360.00000000000006</v>
      </c>
      <c r="BJ359" s="294">
        <v>360.00000000000006</v>
      </c>
      <c r="BK359" s="294">
        <v>360.00000000000006</v>
      </c>
      <c r="BL359" s="294">
        <v>360.00000000000006</v>
      </c>
      <c r="BM359" s="294">
        <v>360.00000000000006</v>
      </c>
      <c r="BN359" s="294">
        <v>360.00000000000006</v>
      </c>
      <c r="BO359" s="294">
        <v>360.00000000000006</v>
      </c>
      <c r="BP359" s="294">
        <v>360.00000000000006</v>
      </c>
      <c r="BQ359" s="294">
        <v>360.00000000000006</v>
      </c>
      <c r="BR359" s="294">
        <v>360.00000000000006</v>
      </c>
      <c r="BS359" s="294">
        <v>360.00000000000006</v>
      </c>
      <c r="BT359" s="294">
        <v>360.00000000000006</v>
      </c>
      <c r="BU359" s="294">
        <v>360.00000000000006</v>
      </c>
      <c r="BV359" s="294">
        <v>360.00000000000006</v>
      </c>
      <c r="BW359" s="294">
        <v>360.00000000000006</v>
      </c>
      <c r="BX359" s="294">
        <v>360.00000000000006</v>
      </c>
      <c r="BY359" s="294">
        <v>360.00000000000006</v>
      </c>
      <c r="BZ359" s="294">
        <v>360.00000000000006</v>
      </c>
      <c r="CA359" s="294">
        <v>360.00000000000006</v>
      </c>
      <c r="CB359" s="294">
        <v>360.00000000000006</v>
      </c>
      <c r="CC359" s="294">
        <v>360.00000000000006</v>
      </c>
      <c r="CD359" s="294">
        <v>360.00000000000006</v>
      </c>
      <c r="CE359" s="294">
        <v>360.00000000000006</v>
      </c>
      <c r="CF359" s="294">
        <v>360.00000000000006</v>
      </c>
      <c r="CG359" s="294">
        <v>360.00000000000006</v>
      </c>
      <c r="CH359" s="294">
        <v>360.00000000000006</v>
      </c>
      <c r="CI359" s="294">
        <v>360.00000000000006</v>
      </c>
      <c r="CJ359" s="294">
        <v>360.00000000000006</v>
      </c>
      <c r="CK359" s="294">
        <v>360.00000000000006</v>
      </c>
      <c r="CL359" s="294">
        <v>360.00000000000006</v>
      </c>
      <c r="CM359" s="294">
        <v>360.00000000000006</v>
      </c>
      <c r="CN359" s="294">
        <v>360.00000000000006</v>
      </c>
      <c r="CO359" s="294">
        <v>360.00000000000006</v>
      </c>
      <c r="CP359" s="294">
        <v>360.00000000000006</v>
      </c>
      <c r="CQ359" s="294">
        <v>360.00000000000006</v>
      </c>
      <c r="CR359" s="294">
        <v>360.00000000000006</v>
      </c>
      <c r="CS359" s="294">
        <v>360.00000000000006</v>
      </c>
      <c r="CT359" s="294">
        <v>360.00000000000006</v>
      </c>
      <c r="CU359" s="294">
        <v>360.00000000000006</v>
      </c>
      <c r="CV359" s="294">
        <v>360.00000000000006</v>
      </c>
      <c r="CX359" s="242" t="s">
        <v>1723</v>
      </c>
      <c r="CY359" s="242" t="str">
        <f t="shared" ref="CY359:CY382" si="181">IF(AND($DB359&gt;$DE359,$DB359&gt;$DH359),"lineal",IF(AND($DE359&gt;$DB359,$DE359&gt;$DH359),"logaritmica",IF(AND($DH359&gt;$DB359,$DH359&gt;$DE359),"exponencial","-")))</f>
        <v>-</v>
      </c>
      <c r="CZ359" s="453">
        <f t="shared" ref="CZ359:CZ383" si="182">$AK359-$DA359*$AK$143</f>
        <v>360</v>
      </c>
      <c r="DA359" s="453">
        <f t="shared" ref="DA359:DA383" si="183">IFERROR(SLOPE($E359:$AK359,$E$143:$AK$143),0)</f>
        <v>0</v>
      </c>
      <c r="DB359" s="454">
        <f t="shared" ref="DB359:DB383" si="184">IFERROR(RSQ($E359:$AK359,$E$143:$AK$143),0)</f>
        <v>0</v>
      </c>
      <c r="DC359" s="453">
        <f t="shared" ref="DC359:DC383" si="185">$AK359-$DD359*$AK$143</f>
        <v>360</v>
      </c>
      <c r="DD359" s="453">
        <f>IFERROR(SLOPE($E359:$AK359,$E$142:$AK$142),0)</f>
        <v>0</v>
      </c>
      <c r="DE359" s="454">
        <f>IFERROR(RSQ($E359:$AK359,$E$142:$AK$142),0)</f>
        <v>0</v>
      </c>
      <c r="DF359" s="455">
        <f t="shared" si="180"/>
        <v>5.8861040314501558</v>
      </c>
      <c r="DG359" s="456">
        <f t="shared" ref="DG359:DG383" si="186">IFERROR(SLOPE(LN($E359:$AK359),$E$143:$AK$143),0)</f>
        <v>0</v>
      </c>
      <c r="DH359" s="454">
        <f>IFERROR(RSQ(LN($E359:$AK359),$E$143:$AK$143),0)</f>
        <v>0</v>
      </c>
    </row>
    <row r="360" spans="1:113" outlineLevel="1" x14ac:dyDescent="0.3">
      <c r="A360" s="290"/>
      <c r="B360" s="154">
        <v>3</v>
      </c>
      <c r="C360" s="242" t="s">
        <v>172</v>
      </c>
      <c r="D360" s="143" t="s">
        <v>443</v>
      </c>
      <c r="E360" s="506">
        <v>360</v>
      </c>
      <c r="F360" s="506">
        <v>360</v>
      </c>
      <c r="G360" s="506">
        <v>360</v>
      </c>
      <c r="H360" s="506">
        <v>360</v>
      </c>
      <c r="I360" s="506">
        <v>360</v>
      </c>
      <c r="J360" s="506">
        <v>360</v>
      </c>
      <c r="K360" s="506">
        <v>360</v>
      </c>
      <c r="L360" s="506">
        <v>360</v>
      </c>
      <c r="M360" s="506">
        <v>360</v>
      </c>
      <c r="N360" s="506">
        <v>360</v>
      </c>
      <c r="O360" s="506">
        <v>360</v>
      </c>
      <c r="P360" s="506">
        <v>360</v>
      </c>
      <c r="Q360" s="506">
        <v>360</v>
      </c>
      <c r="R360" s="506">
        <v>360</v>
      </c>
      <c r="S360" s="506">
        <v>360</v>
      </c>
      <c r="T360" s="506">
        <v>360</v>
      </c>
      <c r="U360" s="506">
        <v>360</v>
      </c>
      <c r="V360" s="506">
        <v>360</v>
      </c>
      <c r="W360" s="506">
        <v>360</v>
      </c>
      <c r="X360" s="506">
        <v>360</v>
      </c>
      <c r="Y360" s="506">
        <v>360</v>
      </c>
      <c r="Z360" s="506">
        <v>360</v>
      </c>
      <c r="AA360" s="506">
        <v>360</v>
      </c>
      <c r="AB360" s="506">
        <v>360</v>
      </c>
      <c r="AC360" s="506">
        <v>360</v>
      </c>
      <c r="AD360" s="506">
        <v>360</v>
      </c>
      <c r="AE360" s="506">
        <v>360</v>
      </c>
      <c r="AF360" s="506">
        <v>360</v>
      </c>
      <c r="AG360" s="506">
        <v>360</v>
      </c>
      <c r="AH360" s="506">
        <v>360</v>
      </c>
      <c r="AI360" s="506">
        <v>360</v>
      </c>
      <c r="AJ360" s="506">
        <v>360</v>
      </c>
      <c r="AK360" s="506">
        <v>360</v>
      </c>
      <c r="AL360" s="294">
        <v>360.00000000000006</v>
      </c>
      <c r="AM360" s="294">
        <v>360.00000000000006</v>
      </c>
      <c r="AN360" s="294">
        <v>360.00000000000006</v>
      </c>
      <c r="AO360" s="294">
        <v>360.00000000000006</v>
      </c>
      <c r="AP360" s="294">
        <v>360.00000000000006</v>
      </c>
      <c r="AQ360" s="294">
        <v>360.00000000000006</v>
      </c>
      <c r="AR360" s="294">
        <v>360.00000000000006</v>
      </c>
      <c r="AS360" s="294">
        <v>360.00000000000006</v>
      </c>
      <c r="AT360" s="294">
        <v>360.00000000000006</v>
      </c>
      <c r="AU360" s="294">
        <v>360.00000000000006</v>
      </c>
      <c r="AV360" s="294">
        <v>360.00000000000006</v>
      </c>
      <c r="AW360" s="294">
        <v>360.00000000000006</v>
      </c>
      <c r="AX360" s="294">
        <v>360.00000000000006</v>
      </c>
      <c r="AY360" s="294">
        <v>360.00000000000006</v>
      </c>
      <c r="AZ360" s="294">
        <v>360.00000000000006</v>
      </c>
      <c r="BA360" s="294">
        <v>360.00000000000006</v>
      </c>
      <c r="BB360" s="294">
        <v>360.00000000000006</v>
      </c>
      <c r="BC360" s="294">
        <v>360.00000000000006</v>
      </c>
      <c r="BD360" s="294">
        <v>360.00000000000006</v>
      </c>
      <c r="BE360" s="294">
        <v>360.00000000000006</v>
      </c>
      <c r="BF360" s="294">
        <v>360.00000000000006</v>
      </c>
      <c r="BG360" s="294">
        <v>360.00000000000006</v>
      </c>
      <c r="BH360" s="294">
        <v>360.00000000000006</v>
      </c>
      <c r="BI360" s="294">
        <v>360.00000000000006</v>
      </c>
      <c r="BJ360" s="294">
        <v>360.00000000000006</v>
      </c>
      <c r="BK360" s="294">
        <v>360.00000000000006</v>
      </c>
      <c r="BL360" s="294">
        <v>360.00000000000006</v>
      </c>
      <c r="BM360" s="294">
        <v>360.00000000000006</v>
      </c>
      <c r="BN360" s="294">
        <v>360.00000000000006</v>
      </c>
      <c r="BO360" s="294">
        <v>360.00000000000006</v>
      </c>
      <c r="BP360" s="294">
        <v>360.00000000000006</v>
      </c>
      <c r="BQ360" s="294">
        <v>360.00000000000006</v>
      </c>
      <c r="BR360" s="294">
        <v>360.00000000000006</v>
      </c>
      <c r="BS360" s="294">
        <v>360.00000000000006</v>
      </c>
      <c r="BT360" s="294">
        <v>360.00000000000006</v>
      </c>
      <c r="BU360" s="294">
        <v>360.00000000000006</v>
      </c>
      <c r="BV360" s="294">
        <v>360.00000000000006</v>
      </c>
      <c r="BW360" s="294">
        <v>360.00000000000006</v>
      </c>
      <c r="BX360" s="294">
        <v>360.00000000000006</v>
      </c>
      <c r="BY360" s="294">
        <v>360.00000000000006</v>
      </c>
      <c r="BZ360" s="294">
        <v>360.00000000000006</v>
      </c>
      <c r="CA360" s="294">
        <v>360.00000000000006</v>
      </c>
      <c r="CB360" s="294">
        <v>360.00000000000006</v>
      </c>
      <c r="CC360" s="294">
        <v>360.00000000000006</v>
      </c>
      <c r="CD360" s="294">
        <v>360.00000000000006</v>
      </c>
      <c r="CE360" s="294">
        <v>360.00000000000006</v>
      </c>
      <c r="CF360" s="294">
        <v>360.00000000000006</v>
      </c>
      <c r="CG360" s="294">
        <v>360.00000000000006</v>
      </c>
      <c r="CH360" s="294">
        <v>360.00000000000006</v>
      </c>
      <c r="CI360" s="294">
        <v>360.00000000000006</v>
      </c>
      <c r="CJ360" s="294">
        <v>360.00000000000006</v>
      </c>
      <c r="CK360" s="294">
        <v>360.00000000000006</v>
      </c>
      <c r="CL360" s="294">
        <v>360.00000000000006</v>
      </c>
      <c r="CM360" s="294">
        <v>360.00000000000006</v>
      </c>
      <c r="CN360" s="294">
        <v>360.00000000000006</v>
      </c>
      <c r="CO360" s="294">
        <v>360.00000000000006</v>
      </c>
      <c r="CP360" s="294">
        <v>360.00000000000006</v>
      </c>
      <c r="CQ360" s="294">
        <v>360.00000000000006</v>
      </c>
      <c r="CR360" s="294">
        <v>360.00000000000006</v>
      </c>
      <c r="CS360" s="294">
        <v>360.00000000000006</v>
      </c>
      <c r="CT360" s="294">
        <v>360.00000000000006</v>
      </c>
      <c r="CU360" s="294">
        <v>360.00000000000006</v>
      </c>
      <c r="CV360" s="294">
        <v>360.00000000000006</v>
      </c>
      <c r="CX360" s="242" t="s">
        <v>1723</v>
      </c>
      <c r="CY360" s="242" t="str">
        <f t="shared" si="181"/>
        <v>-</v>
      </c>
      <c r="CZ360" s="453">
        <f t="shared" si="182"/>
        <v>360</v>
      </c>
      <c r="DA360" s="453">
        <f t="shared" si="183"/>
        <v>0</v>
      </c>
      <c r="DB360" s="454">
        <f t="shared" si="184"/>
        <v>0</v>
      </c>
      <c r="DC360" s="453">
        <f t="shared" si="185"/>
        <v>360</v>
      </c>
      <c r="DD360" s="453">
        <f t="shared" ref="DD360:DD383" si="187">IFERROR(SLOPE($E360:$AK360,$E$142:$AK$142),0)</f>
        <v>0</v>
      </c>
      <c r="DE360" s="454">
        <f t="shared" ref="DE360:DE383" si="188">IFERROR(RSQ($E360:$AK360,$E$142:$AK$142),0)</f>
        <v>0</v>
      </c>
      <c r="DF360" s="455">
        <f t="shared" si="180"/>
        <v>5.8861040314501558</v>
      </c>
      <c r="DG360" s="456">
        <f t="shared" si="186"/>
        <v>0</v>
      </c>
      <c r="DH360" s="454">
        <f t="shared" ref="DH360:DH382" si="189">IFERROR(RSQ(LN($E360:$AK360),$E$143:$AK$143),0)</f>
        <v>0</v>
      </c>
    </row>
    <row r="361" spans="1:113" outlineLevel="1" x14ac:dyDescent="0.3">
      <c r="A361" s="290"/>
      <c r="B361" s="154">
        <v>4</v>
      </c>
      <c r="C361" s="242" t="s">
        <v>173</v>
      </c>
      <c r="D361" s="143" t="s">
        <v>443</v>
      </c>
      <c r="E361" s="506">
        <v>360</v>
      </c>
      <c r="F361" s="506">
        <v>360</v>
      </c>
      <c r="G361" s="506">
        <v>360</v>
      </c>
      <c r="H361" s="506">
        <v>360</v>
      </c>
      <c r="I361" s="506">
        <v>360</v>
      </c>
      <c r="J361" s="506">
        <v>360</v>
      </c>
      <c r="K361" s="506">
        <v>360</v>
      </c>
      <c r="L361" s="506">
        <v>360</v>
      </c>
      <c r="M361" s="506">
        <v>360</v>
      </c>
      <c r="N361" s="506">
        <v>360</v>
      </c>
      <c r="O361" s="506">
        <v>360</v>
      </c>
      <c r="P361" s="506">
        <v>360</v>
      </c>
      <c r="Q361" s="506">
        <v>360</v>
      </c>
      <c r="R361" s="506">
        <v>360</v>
      </c>
      <c r="S361" s="506">
        <v>360</v>
      </c>
      <c r="T361" s="506">
        <v>360</v>
      </c>
      <c r="U361" s="506">
        <v>360</v>
      </c>
      <c r="V361" s="506">
        <v>360</v>
      </c>
      <c r="W361" s="506">
        <v>360</v>
      </c>
      <c r="X361" s="506">
        <v>360</v>
      </c>
      <c r="Y361" s="506">
        <v>360</v>
      </c>
      <c r="Z361" s="506">
        <v>360</v>
      </c>
      <c r="AA361" s="506">
        <v>360</v>
      </c>
      <c r="AB361" s="506">
        <v>360</v>
      </c>
      <c r="AC361" s="506">
        <v>360</v>
      </c>
      <c r="AD361" s="506">
        <v>360</v>
      </c>
      <c r="AE361" s="506">
        <v>360</v>
      </c>
      <c r="AF361" s="506">
        <v>360</v>
      </c>
      <c r="AG361" s="506">
        <v>360</v>
      </c>
      <c r="AH361" s="506">
        <v>360</v>
      </c>
      <c r="AI361" s="506">
        <v>360</v>
      </c>
      <c r="AJ361" s="506">
        <v>360</v>
      </c>
      <c r="AK361" s="506">
        <v>360</v>
      </c>
      <c r="AL361" s="294">
        <v>360.00000000000006</v>
      </c>
      <c r="AM361" s="294">
        <v>360.00000000000006</v>
      </c>
      <c r="AN361" s="294">
        <v>360.00000000000006</v>
      </c>
      <c r="AO361" s="294">
        <v>360.00000000000006</v>
      </c>
      <c r="AP361" s="294">
        <v>360.00000000000006</v>
      </c>
      <c r="AQ361" s="294">
        <v>360.00000000000006</v>
      </c>
      <c r="AR361" s="294">
        <v>360.00000000000006</v>
      </c>
      <c r="AS361" s="294">
        <v>360.00000000000006</v>
      </c>
      <c r="AT361" s="294">
        <v>360.00000000000006</v>
      </c>
      <c r="AU361" s="294">
        <v>360.00000000000006</v>
      </c>
      <c r="AV361" s="294">
        <v>360.00000000000006</v>
      </c>
      <c r="AW361" s="294">
        <v>360.00000000000006</v>
      </c>
      <c r="AX361" s="294">
        <v>360.00000000000006</v>
      </c>
      <c r="AY361" s="294">
        <v>360.00000000000006</v>
      </c>
      <c r="AZ361" s="294">
        <v>360.00000000000006</v>
      </c>
      <c r="BA361" s="294">
        <v>360.00000000000006</v>
      </c>
      <c r="BB361" s="294">
        <v>360.00000000000006</v>
      </c>
      <c r="BC361" s="294">
        <v>360.00000000000006</v>
      </c>
      <c r="BD361" s="294">
        <v>360.00000000000006</v>
      </c>
      <c r="BE361" s="294">
        <v>360.00000000000006</v>
      </c>
      <c r="BF361" s="294">
        <v>360.00000000000006</v>
      </c>
      <c r="BG361" s="294">
        <v>360.00000000000006</v>
      </c>
      <c r="BH361" s="294">
        <v>360.00000000000006</v>
      </c>
      <c r="BI361" s="294">
        <v>360.00000000000006</v>
      </c>
      <c r="BJ361" s="294">
        <v>360.00000000000006</v>
      </c>
      <c r="BK361" s="294">
        <v>360.00000000000006</v>
      </c>
      <c r="BL361" s="294">
        <v>360.00000000000006</v>
      </c>
      <c r="BM361" s="294">
        <v>360.00000000000006</v>
      </c>
      <c r="BN361" s="294">
        <v>360.00000000000006</v>
      </c>
      <c r="BO361" s="294">
        <v>360.00000000000006</v>
      </c>
      <c r="BP361" s="294">
        <v>360.00000000000006</v>
      </c>
      <c r="BQ361" s="294">
        <v>360.00000000000006</v>
      </c>
      <c r="BR361" s="294">
        <v>360.00000000000006</v>
      </c>
      <c r="BS361" s="294">
        <v>360.00000000000006</v>
      </c>
      <c r="BT361" s="294">
        <v>360.00000000000006</v>
      </c>
      <c r="BU361" s="294">
        <v>360.00000000000006</v>
      </c>
      <c r="BV361" s="294">
        <v>360.00000000000006</v>
      </c>
      <c r="BW361" s="294">
        <v>360.00000000000006</v>
      </c>
      <c r="BX361" s="294">
        <v>360.00000000000006</v>
      </c>
      <c r="BY361" s="294">
        <v>360.00000000000006</v>
      </c>
      <c r="BZ361" s="294">
        <v>360.00000000000006</v>
      </c>
      <c r="CA361" s="294">
        <v>360.00000000000006</v>
      </c>
      <c r="CB361" s="294">
        <v>360.00000000000006</v>
      </c>
      <c r="CC361" s="294">
        <v>360.00000000000006</v>
      </c>
      <c r="CD361" s="294">
        <v>360.00000000000006</v>
      </c>
      <c r="CE361" s="294">
        <v>360.00000000000006</v>
      </c>
      <c r="CF361" s="294">
        <v>360.00000000000006</v>
      </c>
      <c r="CG361" s="294">
        <v>360.00000000000006</v>
      </c>
      <c r="CH361" s="294">
        <v>360.00000000000006</v>
      </c>
      <c r="CI361" s="294">
        <v>360.00000000000006</v>
      </c>
      <c r="CJ361" s="294">
        <v>360.00000000000006</v>
      </c>
      <c r="CK361" s="294">
        <v>360.00000000000006</v>
      </c>
      <c r="CL361" s="294">
        <v>360.00000000000006</v>
      </c>
      <c r="CM361" s="294">
        <v>360.00000000000006</v>
      </c>
      <c r="CN361" s="294">
        <v>360.00000000000006</v>
      </c>
      <c r="CO361" s="294">
        <v>360.00000000000006</v>
      </c>
      <c r="CP361" s="294">
        <v>360.00000000000006</v>
      </c>
      <c r="CQ361" s="294">
        <v>360.00000000000006</v>
      </c>
      <c r="CR361" s="294">
        <v>360.00000000000006</v>
      </c>
      <c r="CS361" s="294">
        <v>360.00000000000006</v>
      </c>
      <c r="CT361" s="294">
        <v>360.00000000000006</v>
      </c>
      <c r="CU361" s="294">
        <v>360.00000000000006</v>
      </c>
      <c r="CV361" s="294">
        <v>360.00000000000006</v>
      </c>
      <c r="CX361" s="242" t="s">
        <v>1723</v>
      </c>
      <c r="CY361" s="242" t="str">
        <f t="shared" si="181"/>
        <v>-</v>
      </c>
      <c r="CZ361" s="453">
        <f t="shared" si="182"/>
        <v>360</v>
      </c>
      <c r="DA361" s="453">
        <f t="shared" si="183"/>
        <v>0</v>
      </c>
      <c r="DB361" s="454">
        <f t="shared" si="184"/>
        <v>0</v>
      </c>
      <c r="DC361" s="453">
        <f t="shared" si="185"/>
        <v>360</v>
      </c>
      <c r="DD361" s="453">
        <f t="shared" si="187"/>
        <v>0</v>
      </c>
      <c r="DE361" s="454">
        <f t="shared" si="188"/>
        <v>0</v>
      </c>
      <c r="DF361" s="455">
        <f t="shared" si="180"/>
        <v>5.8861040314501558</v>
      </c>
      <c r="DG361" s="456">
        <f t="shared" si="186"/>
        <v>0</v>
      </c>
      <c r="DH361" s="454">
        <f t="shared" si="189"/>
        <v>0</v>
      </c>
    </row>
    <row r="362" spans="1:113" outlineLevel="1" x14ac:dyDescent="0.3">
      <c r="A362" s="290"/>
      <c r="B362" s="154">
        <v>5</v>
      </c>
      <c r="C362" s="242" t="s">
        <v>174</v>
      </c>
      <c r="D362" s="143" t="s">
        <v>443</v>
      </c>
      <c r="E362" s="506">
        <v>360</v>
      </c>
      <c r="F362" s="506">
        <v>360</v>
      </c>
      <c r="G362" s="506">
        <v>360</v>
      </c>
      <c r="H362" s="506">
        <v>360</v>
      </c>
      <c r="I362" s="506">
        <v>360</v>
      </c>
      <c r="J362" s="506">
        <v>360</v>
      </c>
      <c r="K362" s="506">
        <v>360</v>
      </c>
      <c r="L362" s="506">
        <v>360</v>
      </c>
      <c r="M362" s="506">
        <v>360</v>
      </c>
      <c r="N362" s="506">
        <v>360</v>
      </c>
      <c r="O362" s="506">
        <v>360</v>
      </c>
      <c r="P362" s="506">
        <v>360</v>
      </c>
      <c r="Q362" s="506">
        <v>360</v>
      </c>
      <c r="R362" s="506">
        <v>360</v>
      </c>
      <c r="S362" s="506">
        <v>360</v>
      </c>
      <c r="T362" s="506">
        <v>360</v>
      </c>
      <c r="U362" s="506">
        <v>360</v>
      </c>
      <c r="V362" s="506">
        <v>360</v>
      </c>
      <c r="W362" s="506">
        <v>360</v>
      </c>
      <c r="X362" s="506">
        <v>360</v>
      </c>
      <c r="Y362" s="506">
        <v>360</v>
      </c>
      <c r="Z362" s="506">
        <v>360</v>
      </c>
      <c r="AA362" s="506">
        <v>360</v>
      </c>
      <c r="AB362" s="506">
        <v>360</v>
      </c>
      <c r="AC362" s="506">
        <v>360</v>
      </c>
      <c r="AD362" s="506">
        <v>360</v>
      </c>
      <c r="AE362" s="506">
        <v>360</v>
      </c>
      <c r="AF362" s="506">
        <v>360</v>
      </c>
      <c r="AG362" s="506">
        <v>360</v>
      </c>
      <c r="AH362" s="506">
        <v>360</v>
      </c>
      <c r="AI362" s="506">
        <v>360</v>
      </c>
      <c r="AJ362" s="506">
        <v>360</v>
      </c>
      <c r="AK362" s="506">
        <v>360</v>
      </c>
      <c r="AL362" s="294">
        <v>360.00000000000006</v>
      </c>
      <c r="AM362" s="294">
        <v>360.00000000000006</v>
      </c>
      <c r="AN362" s="294">
        <v>360.00000000000006</v>
      </c>
      <c r="AO362" s="294">
        <v>360.00000000000006</v>
      </c>
      <c r="AP362" s="294">
        <v>360.00000000000006</v>
      </c>
      <c r="AQ362" s="294">
        <v>360.00000000000006</v>
      </c>
      <c r="AR362" s="294">
        <v>360.00000000000006</v>
      </c>
      <c r="AS362" s="294">
        <v>360.00000000000006</v>
      </c>
      <c r="AT362" s="294">
        <v>360.00000000000006</v>
      </c>
      <c r="AU362" s="294">
        <v>360.00000000000006</v>
      </c>
      <c r="AV362" s="294">
        <v>360.00000000000006</v>
      </c>
      <c r="AW362" s="294">
        <v>360.00000000000006</v>
      </c>
      <c r="AX362" s="294">
        <v>360.00000000000006</v>
      </c>
      <c r="AY362" s="294">
        <v>360.00000000000006</v>
      </c>
      <c r="AZ362" s="294">
        <v>360.00000000000006</v>
      </c>
      <c r="BA362" s="294">
        <v>360.00000000000006</v>
      </c>
      <c r="BB362" s="294">
        <v>360.00000000000006</v>
      </c>
      <c r="BC362" s="294">
        <v>360.00000000000006</v>
      </c>
      <c r="BD362" s="294">
        <v>360.00000000000006</v>
      </c>
      <c r="BE362" s="294">
        <v>360.00000000000006</v>
      </c>
      <c r="BF362" s="294">
        <v>360.00000000000006</v>
      </c>
      <c r="BG362" s="294">
        <v>360.00000000000006</v>
      </c>
      <c r="BH362" s="294">
        <v>360.00000000000006</v>
      </c>
      <c r="BI362" s="294">
        <v>360.00000000000006</v>
      </c>
      <c r="BJ362" s="294">
        <v>360.00000000000006</v>
      </c>
      <c r="BK362" s="294">
        <v>360.00000000000006</v>
      </c>
      <c r="BL362" s="294">
        <v>360.00000000000006</v>
      </c>
      <c r="BM362" s="294">
        <v>360.00000000000006</v>
      </c>
      <c r="BN362" s="294">
        <v>360.00000000000006</v>
      </c>
      <c r="BO362" s="294">
        <v>360.00000000000006</v>
      </c>
      <c r="BP362" s="294">
        <v>360.00000000000006</v>
      </c>
      <c r="BQ362" s="294">
        <v>360.00000000000006</v>
      </c>
      <c r="BR362" s="294">
        <v>360.00000000000006</v>
      </c>
      <c r="BS362" s="294">
        <v>360.00000000000006</v>
      </c>
      <c r="BT362" s="294">
        <v>360.00000000000006</v>
      </c>
      <c r="BU362" s="294">
        <v>360.00000000000006</v>
      </c>
      <c r="BV362" s="294">
        <v>360.00000000000006</v>
      </c>
      <c r="BW362" s="294">
        <v>360.00000000000006</v>
      </c>
      <c r="BX362" s="294">
        <v>360.00000000000006</v>
      </c>
      <c r="BY362" s="294">
        <v>360.00000000000006</v>
      </c>
      <c r="BZ362" s="294">
        <v>360.00000000000006</v>
      </c>
      <c r="CA362" s="294">
        <v>360.00000000000006</v>
      </c>
      <c r="CB362" s="294">
        <v>360.00000000000006</v>
      </c>
      <c r="CC362" s="294">
        <v>360.00000000000006</v>
      </c>
      <c r="CD362" s="294">
        <v>360.00000000000006</v>
      </c>
      <c r="CE362" s="294">
        <v>360.00000000000006</v>
      </c>
      <c r="CF362" s="294">
        <v>360.00000000000006</v>
      </c>
      <c r="CG362" s="294">
        <v>360.00000000000006</v>
      </c>
      <c r="CH362" s="294">
        <v>360.00000000000006</v>
      </c>
      <c r="CI362" s="294">
        <v>360.00000000000006</v>
      </c>
      <c r="CJ362" s="294">
        <v>360.00000000000006</v>
      </c>
      <c r="CK362" s="294">
        <v>360.00000000000006</v>
      </c>
      <c r="CL362" s="294">
        <v>360.00000000000006</v>
      </c>
      <c r="CM362" s="294">
        <v>360.00000000000006</v>
      </c>
      <c r="CN362" s="294">
        <v>360.00000000000006</v>
      </c>
      <c r="CO362" s="294">
        <v>360.00000000000006</v>
      </c>
      <c r="CP362" s="294">
        <v>360.00000000000006</v>
      </c>
      <c r="CQ362" s="294">
        <v>360.00000000000006</v>
      </c>
      <c r="CR362" s="294">
        <v>360.00000000000006</v>
      </c>
      <c r="CS362" s="294">
        <v>360.00000000000006</v>
      </c>
      <c r="CT362" s="294">
        <v>360.00000000000006</v>
      </c>
      <c r="CU362" s="294">
        <v>360.00000000000006</v>
      </c>
      <c r="CV362" s="294">
        <v>360.00000000000006</v>
      </c>
      <c r="CX362" s="242" t="s">
        <v>1723</v>
      </c>
      <c r="CY362" s="242" t="str">
        <f t="shared" si="181"/>
        <v>-</v>
      </c>
      <c r="CZ362" s="453">
        <f t="shared" si="182"/>
        <v>360</v>
      </c>
      <c r="DA362" s="453">
        <f t="shared" si="183"/>
        <v>0</v>
      </c>
      <c r="DB362" s="454">
        <f t="shared" si="184"/>
        <v>0</v>
      </c>
      <c r="DC362" s="453">
        <f t="shared" si="185"/>
        <v>360</v>
      </c>
      <c r="DD362" s="453">
        <f t="shared" si="187"/>
        <v>0</v>
      </c>
      <c r="DE362" s="454">
        <f t="shared" si="188"/>
        <v>0</v>
      </c>
      <c r="DF362" s="455">
        <f t="shared" si="180"/>
        <v>5.8861040314501558</v>
      </c>
      <c r="DG362" s="456">
        <f t="shared" si="186"/>
        <v>0</v>
      </c>
      <c r="DH362" s="454">
        <f t="shared" si="189"/>
        <v>0</v>
      </c>
    </row>
    <row r="363" spans="1:113" outlineLevel="1" x14ac:dyDescent="0.3">
      <c r="A363" s="290"/>
      <c r="B363" s="154">
        <v>6</v>
      </c>
      <c r="C363" s="242" t="s">
        <v>175</v>
      </c>
      <c r="D363" s="143" t="s">
        <v>443</v>
      </c>
      <c r="E363" s="506">
        <v>360</v>
      </c>
      <c r="F363" s="506">
        <v>360</v>
      </c>
      <c r="G363" s="506">
        <v>360</v>
      </c>
      <c r="H363" s="506">
        <v>360</v>
      </c>
      <c r="I363" s="506">
        <v>360</v>
      </c>
      <c r="J363" s="506">
        <v>360</v>
      </c>
      <c r="K363" s="506">
        <v>360</v>
      </c>
      <c r="L363" s="506">
        <v>360</v>
      </c>
      <c r="M363" s="506">
        <v>360</v>
      </c>
      <c r="N363" s="506">
        <v>360</v>
      </c>
      <c r="O363" s="506">
        <v>360</v>
      </c>
      <c r="P363" s="506">
        <v>360</v>
      </c>
      <c r="Q363" s="506">
        <v>360</v>
      </c>
      <c r="R363" s="506">
        <v>360</v>
      </c>
      <c r="S363" s="506">
        <v>360</v>
      </c>
      <c r="T363" s="506">
        <v>360</v>
      </c>
      <c r="U363" s="506">
        <v>360</v>
      </c>
      <c r="V363" s="506">
        <v>360</v>
      </c>
      <c r="W363" s="506">
        <v>360</v>
      </c>
      <c r="X363" s="506">
        <v>360</v>
      </c>
      <c r="Y363" s="506">
        <v>360</v>
      </c>
      <c r="Z363" s="506">
        <v>360</v>
      </c>
      <c r="AA363" s="506">
        <v>360</v>
      </c>
      <c r="AB363" s="506">
        <v>360</v>
      </c>
      <c r="AC363" s="506">
        <v>360</v>
      </c>
      <c r="AD363" s="506">
        <v>360</v>
      </c>
      <c r="AE363" s="506">
        <v>360</v>
      </c>
      <c r="AF363" s="506">
        <v>360</v>
      </c>
      <c r="AG363" s="506">
        <v>360</v>
      </c>
      <c r="AH363" s="506">
        <v>360</v>
      </c>
      <c r="AI363" s="506">
        <v>360</v>
      </c>
      <c r="AJ363" s="506">
        <v>360</v>
      </c>
      <c r="AK363" s="506">
        <v>360</v>
      </c>
      <c r="AL363" s="294">
        <v>360.00000000000006</v>
      </c>
      <c r="AM363" s="294">
        <v>360.00000000000006</v>
      </c>
      <c r="AN363" s="294">
        <v>360.00000000000006</v>
      </c>
      <c r="AO363" s="294">
        <v>360.00000000000006</v>
      </c>
      <c r="AP363" s="294">
        <v>360.00000000000006</v>
      </c>
      <c r="AQ363" s="294">
        <v>360.00000000000006</v>
      </c>
      <c r="AR363" s="294">
        <v>360.00000000000006</v>
      </c>
      <c r="AS363" s="294">
        <v>360.00000000000006</v>
      </c>
      <c r="AT363" s="294">
        <v>360.00000000000006</v>
      </c>
      <c r="AU363" s="294">
        <v>360.00000000000006</v>
      </c>
      <c r="AV363" s="294">
        <v>360.00000000000006</v>
      </c>
      <c r="AW363" s="294">
        <v>360.00000000000006</v>
      </c>
      <c r="AX363" s="294">
        <v>360.00000000000006</v>
      </c>
      <c r="AY363" s="294">
        <v>360.00000000000006</v>
      </c>
      <c r="AZ363" s="294">
        <v>360.00000000000006</v>
      </c>
      <c r="BA363" s="294">
        <v>360.00000000000006</v>
      </c>
      <c r="BB363" s="294">
        <v>360.00000000000006</v>
      </c>
      <c r="BC363" s="294">
        <v>360.00000000000006</v>
      </c>
      <c r="BD363" s="294">
        <v>360.00000000000006</v>
      </c>
      <c r="BE363" s="294">
        <v>360.00000000000006</v>
      </c>
      <c r="BF363" s="294">
        <v>360.00000000000006</v>
      </c>
      <c r="BG363" s="294">
        <v>360.00000000000006</v>
      </c>
      <c r="BH363" s="294">
        <v>360.00000000000006</v>
      </c>
      <c r="BI363" s="294">
        <v>360.00000000000006</v>
      </c>
      <c r="BJ363" s="294">
        <v>360.00000000000006</v>
      </c>
      <c r="BK363" s="294">
        <v>360.00000000000006</v>
      </c>
      <c r="BL363" s="294">
        <v>360.00000000000006</v>
      </c>
      <c r="BM363" s="294">
        <v>360.00000000000006</v>
      </c>
      <c r="BN363" s="294">
        <v>360.00000000000006</v>
      </c>
      <c r="BO363" s="294">
        <v>360.00000000000006</v>
      </c>
      <c r="BP363" s="294">
        <v>360.00000000000006</v>
      </c>
      <c r="BQ363" s="294">
        <v>360.00000000000006</v>
      </c>
      <c r="BR363" s="294">
        <v>360.00000000000006</v>
      </c>
      <c r="BS363" s="294">
        <v>360.00000000000006</v>
      </c>
      <c r="BT363" s="294">
        <v>360.00000000000006</v>
      </c>
      <c r="BU363" s="294">
        <v>360.00000000000006</v>
      </c>
      <c r="BV363" s="294">
        <v>360.00000000000006</v>
      </c>
      <c r="BW363" s="294">
        <v>360.00000000000006</v>
      </c>
      <c r="BX363" s="294">
        <v>360.00000000000006</v>
      </c>
      <c r="BY363" s="294">
        <v>360.00000000000006</v>
      </c>
      <c r="BZ363" s="294">
        <v>360.00000000000006</v>
      </c>
      <c r="CA363" s="294">
        <v>360.00000000000006</v>
      </c>
      <c r="CB363" s="294">
        <v>360.00000000000006</v>
      </c>
      <c r="CC363" s="294">
        <v>360.00000000000006</v>
      </c>
      <c r="CD363" s="294">
        <v>360.00000000000006</v>
      </c>
      <c r="CE363" s="294">
        <v>360.00000000000006</v>
      </c>
      <c r="CF363" s="294">
        <v>360.00000000000006</v>
      </c>
      <c r="CG363" s="294">
        <v>360.00000000000006</v>
      </c>
      <c r="CH363" s="294">
        <v>360.00000000000006</v>
      </c>
      <c r="CI363" s="294">
        <v>360.00000000000006</v>
      </c>
      <c r="CJ363" s="294">
        <v>360.00000000000006</v>
      </c>
      <c r="CK363" s="294">
        <v>360.00000000000006</v>
      </c>
      <c r="CL363" s="294">
        <v>360.00000000000006</v>
      </c>
      <c r="CM363" s="294">
        <v>360.00000000000006</v>
      </c>
      <c r="CN363" s="294">
        <v>360.00000000000006</v>
      </c>
      <c r="CO363" s="294">
        <v>360.00000000000006</v>
      </c>
      <c r="CP363" s="294">
        <v>360.00000000000006</v>
      </c>
      <c r="CQ363" s="294">
        <v>360.00000000000006</v>
      </c>
      <c r="CR363" s="294">
        <v>360.00000000000006</v>
      </c>
      <c r="CS363" s="294">
        <v>360.00000000000006</v>
      </c>
      <c r="CT363" s="294">
        <v>360.00000000000006</v>
      </c>
      <c r="CU363" s="294">
        <v>360.00000000000006</v>
      </c>
      <c r="CV363" s="294">
        <v>360.00000000000006</v>
      </c>
      <c r="CX363" s="242" t="s">
        <v>1723</v>
      </c>
      <c r="CY363" s="242" t="str">
        <f t="shared" si="181"/>
        <v>-</v>
      </c>
      <c r="CZ363" s="453">
        <f t="shared" si="182"/>
        <v>360</v>
      </c>
      <c r="DA363" s="453">
        <f t="shared" si="183"/>
        <v>0</v>
      </c>
      <c r="DB363" s="454">
        <f t="shared" si="184"/>
        <v>0</v>
      </c>
      <c r="DC363" s="453">
        <f t="shared" si="185"/>
        <v>360</v>
      </c>
      <c r="DD363" s="453">
        <f t="shared" si="187"/>
        <v>0</v>
      </c>
      <c r="DE363" s="454">
        <f t="shared" si="188"/>
        <v>0</v>
      </c>
      <c r="DF363" s="455">
        <f t="shared" si="180"/>
        <v>5.8861040314501558</v>
      </c>
      <c r="DG363" s="456">
        <f t="shared" si="186"/>
        <v>0</v>
      </c>
      <c r="DH363" s="454">
        <f t="shared" si="189"/>
        <v>0</v>
      </c>
    </row>
    <row r="364" spans="1:113" outlineLevel="1" x14ac:dyDescent="0.3">
      <c r="A364" s="290"/>
      <c r="B364" s="154">
        <v>7</v>
      </c>
      <c r="C364" s="242" t="s">
        <v>176</v>
      </c>
      <c r="D364" s="143" t="s">
        <v>443</v>
      </c>
      <c r="E364" s="506">
        <v>360</v>
      </c>
      <c r="F364" s="506">
        <v>360</v>
      </c>
      <c r="G364" s="506">
        <v>360</v>
      </c>
      <c r="H364" s="506">
        <v>360</v>
      </c>
      <c r="I364" s="506">
        <v>360</v>
      </c>
      <c r="J364" s="506">
        <v>360</v>
      </c>
      <c r="K364" s="506">
        <v>360</v>
      </c>
      <c r="L364" s="506">
        <v>360</v>
      </c>
      <c r="M364" s="506">
        <v>360</v>
      </c>
      <c r="N364" s="506">
        <v>360</v>
      </c>
      <c r="O364" s="506">
        <v>360</v>
      </c>
      <c r="P364" s="506">
        <v>360</v>
      </c>
      <c r="Q364" s="506">
        <v>360</v>
      </c>
      <c r="R364" s="506">
        <v>360</v>
      </c>
      <c r="S364" s="506">
        <v>360</v>
      </c>
      <c r="T364" s="506">
        <v>360</v>
      </c>
      <c r="U364" s="506">
        <v>360</v>
      </c>
      <c r="V364" s="506">
        <v>360</v>
      </c>
      <c r="W364" s="506">
        <v>360</v>
      </c>
      <c r="X364" s="506">
        <v>360</v>
      </c>
      <c r="Y364" s="506">
        <v>360</v>
      </c>
      <c r="Z364" s="506">
        <v>360</v>
      </c>
      <c r="AA364" s="506">
        <v>360</v>
      </c>
      <c r="AB364" s="506">
        <v>360</v>
      </c>
      <c r="AC364" s="506">
        <v>360</v>
      </c>
      <c r="AD364" s="506">
        <v>360</v>
      </c>
      <c r="AE364" s="506">
        <v>360</v>
      </c>
      <c r="AF364" s="506">
        <v>360</v>
      </c>
      <c r="AG364" s="506">
        <v>360</v>
      </c>
      <c r="AH364" s="506">
        <v>360</v>
      </c>
      <c r="AI364" s="506">
        <v>360</v>
      </c>
      <c r="AJ364" s="506">
        <v>360</v>
      </c>
      <c r="AK364" s="506">
        <v>360</v>
      </c>
      <c r="AL364" s="294">
        <v>360.00000000000006</v>
      </c>
      <c r="AM364" s="294">
        <v>360.00000000000006</v>
      </c>
      <c r="AN364" s="294">
        <v>360.00000000000006</v>
      </c>
      <c r="AO364" s="294">
        <v>360.00000000000006</v>
      </c>
      <c r="AP364" s="294">
        <v>360.00000000000006</v>
      </c>
      <c r="AQ364" s="294">
        <v>360.00000000000006</v>
      </c>
      <c r="AR364" s="294">
        <v>360.00000000000006</v>
      </c>
      <c r="AS364" s="294">
        <v>360.00000000000006</v>
      </c>
      <c r="AT364" s="294">
        <v>360.00000000000006</v>
      </c>
      <c r="AU364" s="294">
        <v>360.00000000000006</v>
      </c>
      <c r="AV364" s="294">
        <v>360.00000000000006</v>
      </c>
      <c r="AW364" s="294">
        <v>360.00000000000006</v>
      </c>
      <c r="AX364" s="294">
        <v>360.00000000000006</v>
      </c>
      <c r="AY364" s="294">
        <v>360.00000000000006</v>
      </c>
      <c r="AZ364" s="294">
        <v>360.00000000000006</v>
      </c>
      <c r="BA364" s="294">
        <v>360.00000000000006</v>
      </c>
      <c r="BB364" s="294">
        <v>360.00000000000006</v>
      </c>
      <c r="BC364" s="294">
        <v>360.00000000000006</v>
      </c>
      <c r="BD364" s="294">
        <v>360.00000000000006</v>
      </c>
      <c r="BE364" s="294">
        <v>360.00000000000006</v>
      </c>
      <c r="BF364" s="294">
        <v>360.00000000000006</v>
      </c>
      <c r="BG364" s="294">
        <v>360.00000000000006</v>
      </c>
      <c r="BH364" s="294">
        <v>360.00000000000006</v>
      </c>
      <c r="BI364" s="294">
        <v>360.00000000000006</v>
      </c>
      <c r="BJ364" s="294">
        <v>360.00000000000006</v>
      </c>
      <c r="BK364" s="294">
        <v>360.00000000000006</v>
      </c>
      <c r="BL364" s="294">
        <v>360.00000000000006</v>
      </c>
      <c r="BM364" s="294">
        <v>360.00000000000006</v>
      </c>
      <c r="BN364" s="294">
        <v>360.00000000000006</v>
      </c>
      <c r="BO364" s="294">
        <v>360.00000000000006</v>
      </c>
      <c r="BP364" s="294">
        <v>360.00000000000006</v>
      </c>
      <c r="BQ364" s="294">
        <v>360.00000000000006</v>
      </c>
      <c r="BR364" s="294">
        <v>360.00000000000006</v>
      </c>
      <c r="BS364" s="294">
        <v>360.00000000000006</v>
      </c>
      <c r="BT364" s="294">
        <v>360.00000000000006</v>
      </c>
      <c r="BU364" s="294">
        <v>360.00000000000006</v>
      </c>
      <c r="BV364" s="294">
        <v>360.00000000000006</v>
      </c>
      <c r="BW364" s="294">
        <v>360.00000000000006</v>
      </c>
      <c r="BX364" s="294">
        <v>360.00000000000006</v>
      </c>
      <c r="BY364" s="294">
        <v>360.00000000000006</v>
      </c>
      <c r="BZ364" s="294">
        <v>360.00000000000006</v>
      </c>
      <c r="CA364" s="294">
        <v>360.00000000000006</v>
      </c>
      <c r="CB364" s="294">
        <v>360.00000000000006</v>
      </c>
      <c r="CC364" s="294">
        <v>360.00000000000006</v>
      </c>
      <c r="CD364" s="294">
        <v>360.00000000000006</v>
      </c>
      <c r="CE364" s="294">
        <v>360.00000000000006</v>
      </c>
      <c r="CF364" s="294">
        <v>360.00000000000006</v>
      </c>
      <c r="CG364" s="294">
        <v>360.00000000000006</v>
      </c>
      <c r="CH364" s="294">
        <v>360.00000000000006</v>
      </c>
      <c r="CI364" s="294">
        <v>360.00000000000006</v>
      </c>
      <c r="CJ364" s="294">
        <v>360.00000000000006</v>
      </c>
      <c r="CK364" s="294">
        <v>360.00000000000006</v>
      </c>
      <c r="CL364" s="294">
        <v>360.00000000000006</v>
      </c>
      <c r="CM364" s="294">
        <v>360.00000000000006</v>
      </c>
      <c r="CN364" s="294">
        <v>360.00000000000006</v>
      </c>
      <c r="CO364" s="294">
        <v>360.00000000000006</v>
      </c>
      <c r="CP364" s="294">
        <v>360.00000000000006</v>
      </c>
      <c r="CQ364" s="294">
        <v>360.00000000000006</v>
      </c>
      <c r="CR364" s="294">
        <v>360.00000000000006</v>
      </c>
      <c r="CS364" s="294">
        <v>360.00000000000006</v>
      </c>
      <c r="CT364" s="294">
        <v>360.00000000000006</v>
      </c>
      <c r="CU364" s="294">
        <v>360.00000000000006</v>
      </c>
      <c r="CV364" s="294">
        <v>360.00000000000006</v>
      </c>
      <c r="CX364" s="242" t="s">
        <v>1723</v>
      </c>
      <c r="CY364" s="242" t="str">
        <f t="shared" si="181"/>
        <v>-</v>
      </c>
      <c r="CZ364" s="453">
        <f t="shared" si="182"/>
        <v>360</v>
      </c>
      <c r="DA364" s="453">
        <f t="shared" si="183"/>
        <v>0</v>
      </c>
      <c r="DB364" s="454">
        <f t="shared" si="184"/>
        <v>0</v>
      </c>
      <c r="DC364" s="453">
        <f t="shared" si="185"/>
        <v>360</v>
      </c>
      <c r="DD364" s="453">
        <f t="shared" si="187"/>
        <v>0</v>
      </c>
      <c r="DE364" s="454">
        <f t="shared" si="188"/>
        <v>0</v>
      </c>
      <c r="DF364" s="455">
        <f t="shared" si="180"/>
        <v>5.8861040314501558</v>
      </c>
      <c r="DG364" s="456">
        <f t="shared" si="186"/>
        <v>0</v>
      </c>
      <c r="DH364" s="454">
        <f t="shared" si="189"/>
        <v>0</v>
      </c>
    </row>
    <row r="365" spans="1:113" outlineLevel="1" x14ac:dyDescent="0.3">
      <c r="A365" s="290"/>
      <c r="B365" s="154">
        <v>8</v>
      </c>
      <c r="C365" s="242" t="s">
        <v>177</v>
      </c>
      <c r="D365" s="143" t="s">
        <v>443</v>
      </c>
      <c r="E365" s="506">
        <v>360</v>
      </c>
      <c r="F365" s="506">
        <v>360</v>
      </c>
      <c r="G365" s="506">
        <v>360</v>
      </c>
      <c r="H365" s="506">
        <v>360</v>
      </c>
      <c r="I365" s="506">
        <v>360</v>
      </c>
      <c r="J365" s="506">
        <v>360</v>
      </c>
      <c r="K365" s="506">
        <v>360</v>
      </c>
      <c r="L365" s="506">
        <v>360</v>
      </c>
      <c r="M365" s="506">
        <v>360</v>
      </c>
      <c r="N365" s="506">
        <v>360</v>
      </c>
      <c r="O365" s="506">
        <v>360</v>
      </c>
      <c r="P365" s="506">
        <v>360</v>
      </c>
      <c r="Q365" s="506">
        <v>360</v>
      </c>
      <c r="R365" s="506">
        <v>360</v>
      </c>
      <c r="S365" s="506">
        <v>360</v>
      </c>
      <c r="T365" s="506">
        <v>360</v>
      </c>
      <c r="U365" s="506">
        <v>360</v>
      </c>
      <c r="V365" s="506">
        <v>360</v>
      </c>
      <c r="W365" s="506">
        <v>360</v>
      </c>
      <c r="X365" s="506">
        <v>360</v>
      </c>
      <c r="Y365" s="506">
        <v>360</v>
      </c>
      <c r="Z365" s="506">
        <v>360</v>
      </c>
      <c r="AA365" s="506">
        <v>360</v>
      </c>
      <c r="AB365" s="506">
        <v>360</v>
      </c>
      <c r="AC365" s="506">
        <v>360</v>
      </c>
      <c r="AD365" s="506">
        <v>360</v>
      </c>
      <c r="AE365" s="506">
        <v>360</v>
      </c>
      <c r="AF365" s="506">
        <v>360</v>
      </c>
      <c r="AG365" s="506">
        <v>360</v>
      </c>
      <c r="AH365" s="506">
        <v>360</v>
      </c>
      <c r="AI365" s="506">
        <v>360</v>
      </c>
      <c r="AJ365" s="506">
        <v>360</v>
      </c>
      <c r="AK365" s="506">
        <v>360</v>
      </c>
      <c r="AL365" s="294">
        <v>360.00000000000006</v>
      </c>
      <c r="AM365" s="294">
        <v>360.00000000000006</v>
      </c>
      <c r="AN365" s="294">
        <v>360.00000000000006</v>
      </c>
      <c r="AO365" s="294">
        <v>360.00000000000006</v>
      </c>
      <c r="AP365" s="294">
        <v>360.00000000000006</v>
      </c>
      <c r="AQ365" s="294">
        <v>360.00000000000006</v>
      </c>
      <c r="AR365" s="294">
        <v>360.00000000000006</v>
      </c>
      <c r="AS365" s="294">
        <v>360.00000000000006</v>
      </c>
      <c r="AT365" s="294">
        <v>360.00000000000006</v>
      </c>
      <c r="AU365" s="294">
        <v>360.00000000000006</v>
      </c>
      <c r="AV365" s="294">
        <v>360.00000000000006</v>
      </c>
      <c r="AW365" s="294">
        <v>360.00000000000006</v>
      </c>
      <c r="AX365" s="294">
        <v>360.00000000000006</v>
      </c>
      <c r="AY365" s="294">
        <v>360.00000000000006</v>
      </c>
      <c r="AZ365" s="294">
        <v>360.00000000000006</v>
      </c>
      <c r="BA365" s="294">
        <v>360.00000000000006</v>
      </c>
      <c r="BB365" s="294">
        <v>360.00000000000006</v>
      </c>
      <c r="BC365" s="294">
        <v>360.00000000000006</v>
      </c>
      <c r="BD365" s="294">
        <v>360.00000000000006</v>
      </c>
      <c r="BE365" s="294">
        <v>360.00000000000006</v>
      </c>
      <c r="BF365" s="294">
        <v>360.00000000000006</v>
      </c>
      <c r="BG365" s="294">
        <v>360.00000000000006</v>
      </c>
      <c r="BH365" s="294">
        <v>360.00000000000006</v>
      </c>
      <c r="BI365" s="294">
        <v>360.00000000000006</v>
      </c>
      <c r="BJ365" s="294">
        <v>360.00000000000006</v>
      </c>
      <c r="BK365" s="294">
        <v>360.00000000000006</v>
      </c>
      <c r="BL365" s="294">
        <v>360.00000000000006</v>
      </c>
      <c r="BM365" s="294">
        <v>360.00000000000006</v>
      </c>
      <c r="BN365" s="294">
        <v>360.00000000000006</v>
      </c>
      <c r="BO365" s="294">
        <v>360.00000000000006</v>
      </c>
      <c r="BP365" s="294">
        <v>360.00000000000006</v>
      </c>
      <c r="BQ365" s="294">
        <v>360.00000000000006</v>
      </c>
      <c r="BR365" s="294">
        <v>360.00000000000006</v>
      </c>
      <c r="BS365" s="294">
        <v>360.00000000000006</v>
      </c>
      <c r="BT365" s="294">
        <v>360.00000000000006</v>
      </c>
      <c r="BU365" s="294">
        <v>360.00000000000006</v>
      </c>
      <c r="BV365" s="294">
        <v>360.00000000000006</v>
      </c>
      <c r="BW365" s="294">
        <v>360.00000000000006</v>
      </c>
      <c r="BX365" s="294">
        <v>360.00000000000006</v>
      </c>
      <c r="BY365" s="294">
        <v>360.00000000000006</v>
      </c>
      <c r="BZ365" s="294">
        <v>360.00000000000006</v>
      </c>
      <c r="CA365" s="294">
        <v>360.00000000000006</v>
      </c>
      <c r="CB365" s="294">
        <v>360.00000000000006</v>
      </c>
      <c r="CC365" s="294">
        <v>360.00000000000006</v>
      </c>
      <c r="CD365" s="294">
        <v>360.00000000000006</v>
      </c>
      <c r="CE365" s="294">
        <v>360.00000000000006</v>
      </c>
      <c r="CF365" s="294">
        <v>360.00000000000006</v>
      </c>
      <c r="CG365" s="294">
        <v>360.00000000000006</v>
      </c>
      <c r="CH365" s="294">
        <v>360.00000000000006</v>
      </c>
      <c r="CI365" s="294">
        <v>360.00000000000006</v>
      </c>
      <c r="CJ365" s="294">
        <v>360.00000000000006</v>
      </c>
      <c r="CK365" s="294">
        <v>360.00000000000006</v>
      </c>
      <c r="CL365" s="294">
        <v>360.00000000000006</v>
      </c>
      <c r="CM365" s="294">
        <v>360.00000000000006</v>
      </c>
      <c r="CN365" s="294">
        <v>360.00000000000006</v>
      </c>
      <c r="CO365" s="294">
        <v>360.00000000000006</v>
      </c>
      <c r="CP365" s="294">
        <v>360.00000000000006</v>
      </c>
      <c r="CQ365" s="294">
        <v>360.00000000000006</v>
      </c>
      <c r="CR365" s="294">
        <v>360.00000000000006</v>
      </c>
      <c r="CS365" s="294">
        <v>360.00000000000006</v>
      </c>
      <c r="CT365" s="294">
        <v>360.00000000000006</v>
      </c>
      <c r="CU365" s="294">
        <v>360.00000000000006</v>
      </c>
      <c r="CV365" s="294">
        <v>360.00000000000006</v>
      </c>
      <c r="CX365" s="242" t="s">
        <v>1723</v>
      </c>
      <c r="CY365" s="242" t="str">
        <f t="shared" si="181"/>
        <v>-</v>
      </c>
      <c r="CZ365" s="453">
        <f t="shared" si="182"/>
        <v>360</v>
      </c>
      <c r="DA365" s="453">
        <f t="shared" si="183"/>
        <v>0</v>
      </c>
      <c r="DB365" s="454">
        <f t="shared" si="184"/>
        <v>0</v>
      </c>
      <c r="DC365" s="453">
        <f t="shared" si="185"/>
        <v>360</v>
      </c>
      <c r="DD365" s="453">
        <f t="shared" si="187"/>
        <v>0</v>
      </c>
      <c r="DE365" s="454">
        <f t="shared" si="188"/>
        <v>0</v>
      </c>
      <c r="DF365" s="455">
        <f t="shared" si="180"/>
        <v>5.8861040314501558</v>
      </c>
      <c r="DG365" s="456">
        <f t="shared" si="186"/>
        <v>0</v>
      </c>
      <c r="DH365" s="454">
        <f t="shared" si="189"/>
        <v>0</v>
      </c>
    </row>
    <row r="366" spans="1:113" outlineLevel="1" x14ac:dyDescent="0.3">
      <c r="A366" s="290"/>
      <c r="B366" s="154">
        <v>9</v>
      </c>
      <c r="C366" s="242" t="s">
        <v>178</v>
      </c>
      <c r="D366" s="143" t="s">
        <v>443</v>
      </c>
      <c r="E366" s="506">
        <v>360</v>
      </c>
      <c r="F366" s="506">
        <v>360</v>
      </c>
      <c r="G366" s="506">
        <v>360</v>
      </c>
      <c r="H366" s="506">
        <v>360</v>
      </c>
      <c r="I366" s="506">
        <v>360</v>
      </c>
      <c r="J366" s="506">
        <v>360</v>
      </c>
      <c r="K366" s="506">
        <v>360</v>
      </c>
      <c r="L366" s="506">
        <v>360</v>
      </c>
      <c r="M366" s="506">
        <v>360</v>
      </c>
      <c r="N366" s="506">
        <v>360</v>
      </c>
      <c r="O366" s="506">
        <v>360</v>
      </c>
      <c r="P366" s="506">
        <v>360</v>
      </c>
      <c r="Q366" s="506">
        <v>360</v>
      </c>
      <c r="R366" s="506">
        <v>360</v>
      </c>
      <c r="S366" s="506">
        <v>360</v>
      </c>
      <c r="T366" s="506">
        <v>360</v>
      </c>
      <c r="U366" s="506">
        <v>360</v>
      </c>
      <c r="V366" s="506">
        <v>360</v>
      </c>
      <c r="W366" s="506">
        <v>360</v>
      </c>
      <c r="X366" s="506">
        <v>360</v>
      </c>
      <c r="Y366" s="506">
        <v>360</v>
      </c>
      <c r="Z366" s="506">
        <v>360</v>
      </c>
      <c r="AA366" s="506">
        <v>360</v>
      </c>
      <c r="AB366" s="506">
        <v>360</v>
      </c>
      <c r="AC366" s="506">
        <v>360</v>
      </c>
      <c r="AD366" s="506">
        <v>360</v>
      </c>
      <c r="AE366" s="506">
        <v>360</v>
      </c>
      <c r="AF366" s="506">
        <v>360</v>
      </c>
      <c r="AG366" s="506">
        <v>360</v>
      </c>
      <c r="AH366" s="506">
        <v>360</v>
      </c>
      <c r="AI366" s="506">
        <v>360</v>
      </c>
      <c r="AJ366" s="506">
        <v>360</v>
      </c>
      <c r="AK366" s="506">
        <v>360</v>
      </c>
      <c r="AL366" s="294">
        <v>360.00000000000006</v>
      </c>
      <c r="AM366" s="294">
        <v>360.00000000000006</v>
      </c>
      <c r="AN366" s="294">
        <v>360.00000000000006</v>
      </c>
      <c r="AO366" s="294">
        <v>360.00000000000006</v>
      </c>
      <c r="AP366" s="294">
        <v>360.00000000000006</v>
      </c>
      <c r="AQ366" s="294">
        <v>360.00000000000006</v>
      </c>
      <c r="AR366" s="294">
        <v>360.00000000000006</v>
      </c>
      <c r="AS366" s="294">
        <v>360.00000000000006</v>
      </c>
      <c r="AT366" s="294">
        <v>360.00000000000006</v>
      </c>
      <c r="AU366" s="294">
        <v>360.00000000000006</v>
      </c>
      <c r="AV366" s="294">
        <v>360.00000000000006</v>
      </c>
      <c r="AW366" s="294">
        <v>360.00000000000006</v>
      </c>
      <c r="AX366" s="294">
        <v>360.00000000000006</v>
      </c>
      <c r="AY366" s="294">
        <v>360.00000000000006</v>
      </c>
      <c r="AZ366" s="294">
        <v>360.00000000000006</v>
      </c>
      <c r="BA366" s="294">
        <v>360.00000000000006</v>
      </c>
      <c r="BB366" s="294">
        <v>360.00000000000006</v>
      </c>
      <c r="BC366" s="294">
        <v>360.00000000000006</v>
      </c>
      <c r="BD366" s="294">
        <v>360.00000000000006</v>
      </c>
      <c r="BE366" s="294">
        <v>360.00000000000006</v>
      </c>
      <c r="BF366" s="294">
        <v>360.00000000000006</v>
      </c>
      <c r="BG366" s="294">
        <v>360.00000000000006</v>
      </c>
      <c r="BH366" s="294">
        <v>360.00000000000006</v>
      </c>
      <c r="BI366" s="294">
        <v>360.00000000000006</v>
      </c>
      <c r="BJ366" s="294">
        <v>360.00000000000006</v>
      </c>
      <c r="BK366" s="294">
        <v>360.00000000000006</v>
      </c>
      <c r="BL366" s="294">
        <v>360.00000000000006</v>
      </c>
      <c r="BM366" s="294">
        <v>360.00000000000006</v>
      </c>
      <c r="BN366" s="294">
        <v>360.00000000000006</v>
      </c>
      <c r="BO366" s="294">
        <v>360.00000000000006</v>
      </c>
      <c r="BP366" s="294">
        <v>360.00000000000006</v>
      </c>
      <c r="BQ366" s="294">
        <v>360.00000000000006</v>
      </c>
      <c r="BR366" s="294">
        <v>360.00000000000006</v>
      </c>
      <c r="BS366" s="294">
        <v>360.00000000000006</v>
      </c>
      <c r="BT366" s="294">
        <v>360.00000000000006</v>
      </c>
      <c r="BU366" s="294">
        <v>360.00000000000006</v>
      </c>
      <c r="BV366" s="294">
        <v>360.00000000000006</v>
      </c>
      <c r="BW366" s="294">
        <v>360.00000000000006</v>
      </c>
      <c r="BX366" s="294">
        <v>360.00000000000006</v>
      </c>
      <c r="BY366" s="294">
        <v>360.00000000000006</v>
      </c>
      <c r="BZ366" s="294">
        <v>360.00000000000006</v>
      </c>
      <c r="CA366" s="294">
        <v>360.00000000000006</v>
      </c>
      <c r="CB366" s="294">
        <v>360.00000000000006</v>
      </c>
      <c r="CC366" s="294">
        <v>360.00000000000006</v>
      </c>
      <c r="CD366" s="294">
        <v>360.00000000000006</v>
      </c>
      <c r="CE366" s="294">
        <v>360.00000000000006</v>
      </c>
      <c r="CF366" s="294">
        <v>360.00000000000006</v>
      </c>
      <c r="CG366" s="294">
        <v>360.00000000000006</v>
      </c>
      <c r="CH366" s="294">
        <v>360.00000000000006</v>
      </c>
      <c r="CI366" s="294">
        <v>360.00000000000006</v>
      </c>
      <c r="CJ366" s="294">
        <v>360.00000000000006</v>
      </c>
      <c r="CK366" s="294">
        <v>360.00000000000006</v>
      </c>
      <c r="CL366" s="294">
        <v>360.00000000000006</v>
      </c>
      <c r="CM366" s="294">
        <v>360.00000000000006</v>
      </c>
      <c r="CN366" s="294">
        <v>360.00000000000006</v>
      </c>
      <c r="CO366" s="294">
        <v>360.00000000000006</v>
      </c>
      <c r="CP366" s="294">
        <v>360.00000000000006</v>
      </c>
      <c r="CQ366" s="294">
        <v>360.00000000000006</v>
      </c>
      <c r="CR366" s="294">
        <v>360.00000000000006</v>
      </c>
      <c r="CS366" s="294">
        <v>360.00000000000006</v>
      </c>
      <c r="CT366" s="294">
        <v>360.00000000000006</v>
      </c>
      <c r="CU366" s="294">
        <v>360.00000000000006</v>
      </c>
      <c r="CV366" s="294">
        <v>360.00000000000006</v>
      </c>
      <c r="CX366" s="242" t="s">
        <v>1723</v>
      </c>
      <c r="CY366" s="242" t="str">
        <f t="shared" si="181"/>
        <v>-</v>
      </c>
      <c r="CZ366" s="453">
        <f t="shared" si="182"/>
        <v>360</v>
      </c>
      <c r="DA366" s="453">
        <f t="shared" si="183"/>
        <v>0</v>
      </c>
      <c r="DB366" s="454">
        <f t="shared" si="184"/>
        <v>0</v>
      </c>
      <c r="DC366" s="453">
        <f t="shared" si="185"/>
        <v>360</v>
      </c>
      <c r="DD366" s="453">
        <f t="shared" si="187"/>
        <v>0</v>
      </c>
      <c r="DE366" s="454">
        <f t="shared" si="188"/>
        <v>0</v>
      </c>
      <c r="DF366" s="455">
        <f t="shared" si="180"/>
        <v>5.8861040314501558</v>
      </c>
      <c r="DG366" s="456">
        <f t="shared" si="186"/>
        <v>0</v>
      </c>
      <c r="DH366" s="454">
        <f t="shared" si="189"/>
        <v>0</v>
      </c>
    </row>
    <row r="367" spans="1:113" outlineLevel="1" x14ac:dyDescent="0.3">
      <c r="A367" s="290"/>
      <c r="B367" s="154">
        <v>10</v>
      </c>
      <c r="C367" s="242" t="s">
        <v>179</v>
      </c>
      <c r="D367" s="143" t="s">
        <v>443</v>
      </c>
      <c r="E367" s="506">
        <v>360</v>
      </c>
      <c r="F367" s="506">
        <v>360</v>
      </c>
      <c r="G367" s="506">
        <v>360</v>
      </c>
      <c r="H367" s="506">
        <v>360</v>
      </c>
      <c r="I367" s="506">
        <v>360</v>
      </c>
      <c r="J367" s="506">
        <v>360</v>
      </c>
      <c r="K367" s="506">
        <v>360</v>
      </c>
      <c r="L367" s="506">
        <v>360</v>
      </c>
      <c r="M367" s="506">
        <v>360</v>
      </c>
      <c r="N367" s="506">
        <v>360</v>
      </c>
      <c r="O367" s="506">
        <v>360</v>
      </c>
      <c r="P367" s="506">
        <v>360</v>
      </c>
      <c r="Q367" s="506">
        <v>360</v>
      </c>
      <c r="R367" s="506">
        <v>360</v>
      </c>
      <c r="S367" s="506">
        <v>360</v>
      </c>
      <c r="T367" s="506">
        <v>360</v>
      </c>
      <c r="U367" s="506">
        <v>360</v>
      </c>
      <c r="V367" s="506">
        <v>360</v>
      </c>
      <c r="W367" s="506">
        <v>360</v>
      </c>
      <c r="X367" s="506">
        <v>360</v>
      </c>
      <c r="Y367" s="506">
        <v>360</v>
      </c>
      <c r="Z367" s="506">
        <v>360</v>
      </c>
      <c r="AA367" s="506">
        <v>360</v>
      </c>
      <c r="AB367" s="506">
        <v>360</v>
      </c>
      <c r="AC367" s="506">
        <v>360</v>
      </c>
      <c r="AD367" s="506">
        <v>360</v>
      </c>
      <c r="AE367" s="506">
        <v>360</v>
      </c>
      <c r="AF367" s="506">
        <v>360</v>
      </c>
      <c r="AG367" s="506">
        <v>360</v>
      </c>
      <c r="AH367" s="506">
        <v>360</v>
      </c>
      <c r="AI367" s="506">
        <v>360</v>
      </c>
      <c r="AJ367" s="506">
        <v>360</v>
      </c>
      <c r="AK367" s="506">
        <v>360</v>
      </c>
      <c r="AL367" s="294">
        <v>360.00000000000006</v>
      </c>
      <c r="AM367" s="294">
        <v>360.00000000000006</v>
      </c>
      <c r="AN367" s="294">
        <v>360.00000000000006</v>
      </c>
      <c r="AO367" s="294">
        <v>360.00000000000006</v>
      </c>
      <c r="AP367" s="294">
        <v>360.00000000000006</v>
      </c>
      <c r="AQ367" s="294">
        <v>360.00000000000006</v>
      </c>
      <c r="AR367" s="294">
        <v>360.00000000000006</v>
      </c>
      <c r="AS367" s="294">
        <v>360.00000000000006</v>
      </c>
      <c r="AT367" s="294">
        <v>360.00000000000006</v>
      </c>
      <c r="AU367" s="294">
        <v>360.00000000000006</v>
      </c>
      <c r="AV367" s="294">
        <v>360.00000000000006</v>
      </c>
      <c r="AW367" s="294">
        <v>360.00000000000006</v>
      </c>
      <c r="AX367" s="294">
        <v>360.00000000000006</v>
      </c>
      <c r="AY367" s="294">
        <v>360.00000000000006</v>
      </c>
      <c r="AZ367" s="294">
        <v>360.00000000000006</v>
      </c>
      <c r="BA367" s="294">
        <v>360.00000000000006</v>
      </c>
      <c r="BB367" s="294">
        <v>360.00000000000006</v>
      </c>
      <c r="BC367" s="294">
        <v>360.00000000000006</v>
      </c>
      <c r="BD367" s="294">
        <v>360.00000000000006</v>
      </c>
      <c r="BE367" s="294">
        <v>360.00000000000006</v>
      </c>
      <c r="BF367" s="294">
        <v>360.00000000000006</v>
      </c>
      <c r="BG367" s="294">
        <v>360.00000000000006</v>
      </c>
      <c r="BH367" s="294">
        <v>360.00000000000006</v>
      </c>
      <c r="BI367" s="294">
        <v>360.00000000000006</v>
      </c>
      <c r="BJ367" s="294">
        <v>360.00000000000006</v>
      </c>
      <c r="BK367" s="294">
        <v>360.00000000000006</v>
      </c>
      <c r="BL367" s="294">
        <v>360.00000000000006</v>
      </c>
      <c r="BM367" s="294">
        <v>360.00000000000006</v>
      </c>
      <c r="BN367" s="294">
        <v>360.00000000000006</v>
      </c>
      <c r="BO367" s="294">
        <v>360.00000000000006</v>
      </c>
      <c r="BP367" s="294">
        <v>360.00000000000006</v>
      </c>
      <c r="BQ367" s="294">
        <v>360.00000000000006</v>
      </c>
      <c r="BR367" s="294">
        <v>360.00000000000006</v>
      </c>
      <c r="BS367" s="294">
        <v>360.00000000000006</v>
      </c>
      <c r="BT367" s="294">
        <v>360.00000000000006</v>
      </c>
      <c r="BU367" s="294">
        <v>360.00000000000006</v>
      </c>
      <c r="BV367" s="294">
        <v>360.00000000000006</v>
      </c>
      <c r="BW367" s="294">
        <v>360.00000000000006</v>
      </c>
      <c r="BX367" s="294">
        <v>360.00000000000006</v>
      </c>
      <c r="BY367" s="294">
        <v>360.00000000000006</v>
      </c>
      <c r="BZ367" s="294">
        <v>360.00000000000006</v>
      </c>
      <c r="CA367" s="294">
        <v>360.00000000000006</v>
      </c>
      <c r="CB367" s="294">
        <v>360.00000000000006</v>
      </c>
      <c r="CC367" s="294">
        <v>360.00000000000006</v>
      </c>
      <c r="CD367" s="294">
        <v>360.00000000000006</v>
      </c>
      <c r="CE367" s="294">
        <v>360.00000000000006</v>
      </c>
      <c r="CF367" s="294">
        <v>360.00000000000006</v>
      </c>
      <c r="CG367" s="294">
        <v>360.00000000000006</v>
      </c>
      <c r="CH367" s="294">
        <v>360.00000000000006</v>
      </c>
      <c r="CI367" s="294">
        <v>360.00000000000006</v>
      </c>
      <c r="CJ367" s="294">
        <v>360.00000000000006</v>
      </c>
      <c r="CK367" s="294">
        <v>360.00000000000006</v>
      </c>
      <c r="CL367" s="294">
        <v>360.00000000000006</v>
      </c>
      <c r="CM367" s="294">
        <v>360.00000000000006</v>
      </c>
      <c r="CN367" s="294">
        <v>360.00000000000006</v>
      </c>
      <c r="CO367" s="294">
        <v>360.00000000000006</v>
      </c>
      <c r="CP367" s="294">
        <v>360.00000000000006</v>
      </c>
      <c r="CQ367" s="294">
        <v>360.00000000000006</v>
      </c>
      <c r="CR367" s="294">
        <v>360.00000000000006</v>
      </c>
      <c r="CS367" s="294">
        <v>360.00000000000006</v>
      </c>
      <c r="CT367" s="294">
        <v>360.00000000000006</v>
      </c>
      <c r="CU367" s="294">
        <v>360.00000000000006</v>
      </c>
      <c r="CV367" s="294">
        <v>360.00000000000006</v>
      </c>
      <c r="CX367" s="242" t="s">
        <v>1723</v>
      </c>
      <c r="CY367" s="242" t="str">
        <f t="shared" si="181"/>
        <v>-</v>
      </c>
      <c r="CZ367" s="453">
        <f t="shared" si="182"/>
        <v>360</v>
      </c>
      <c r="DA367" s="453">
        <f t="shared" si="183"/>
        <v>0</v>
      </c>
      <c r="DB367" s="454">
        <f t="shared" si="184"/>
        <v>0</v>
      </c>
      <c r="DC367" s="453">
        <f t="shared" si="185"/>
        <v>360</v>
      </c>
      <c r="DD367" s="453">
        <f t="shared" si="187"/>
        <v>0</v>
      </c>
      <c r="DE367" s="454">
        <f t="shared" si="188"/>
        <v>0</v>
      </c>
      <c r="DF367" s="455">
        <f t="shared" si="180"/>
        <v>5.8861040314501558</v>
      </c>
      <c r="DG367" s="456">
        <f t="shared" si="186"/>
        <v>0</v>
      </c>
      <c r="DH367" s="454">
        <f t="shared" si="189"/>
        <v>0</v>
      </c>
    </row>
    <row r="368" spans="1:113" outlineLevel="1" x14ac:dyDescent="0.3">
      <c r="A368" s="290"/>
      <c r="B368" s="154">
        <v>11</v>
      </c>
      <c r="C368" s="242" t="s">
        <v>180</v>
      </c>
      <c r="D368" s="143" t="s">
        <v>443</v>
      </c>
      <c r="E368" s="506">
        <v>360</v>
      </c>
      <c r="F368" s="506">
        <v>360</v>
      </c>
      <c r="G368" s="506">
        <v>360</v>
      </c>
      <c r="H368" s="506">
        <v>360</v>
      </c>
      <c r="I368" s="506">
        <v>360</v>
      </c>
      <c r="J368" s="506">
        <v>360</v>
      </c>
      <c r="K368" s="506">
        <v>360</v>
      </c>
      <c r="L368" s="506">
        <v>360</v>
      </c>
      <c r="M368" s="506">
        <v>360</v>
      </c>
      <c r="N368" s="506">
        <v>360</v>
      </c>
      <c r="O368" s="506">
        <v>360</v>
      </c>
      <c r="P368" s="506">
        <v>360</v>
      </c>
      <c r="Q368" s="506">
        <v>360</v>
      </c>
      <c r="R368" s="506">
        <v>360</v>
      </c>
      <c r="S368" s="506">
        <v>360</v>
      </c>
      <c r="T368" s="506">
        <v>360</v>
      </c>
      <c r="U368" s="506">
        <v>360</v>
      </c>
      <c r="V368" s="506">
        <v>360</v>
      </c>
      <c r="W368" s="506">
        <v>360</v>
      </c>
      <c r="X368" s="506">
        <v>360</v>
      </c>
      <c r="Y368" s="506">
        <v>360</v>
      </c>
      <c r="Z368" s="506">
        <v>360</v>
      </c>
      <c r="AA368" s="506">
        <v>360</v>
      </c>
      <c r="AB368" s="506">
        <v>360</v>
      </c>
      <c r="AC368" s="506">
        <v>360</v>
      </c>
      <c r="AD368" s="506">
        <v>360</v>
      </c>
      <c r="AE368" s="506">
        <v>360</v>
      </c>
      <c r="AF368" s="506">
        <v>360</v>
      </c>
      <c r="AG368" s="506">
        <v>360</v>
      </c>
      <c r="AH368" s="506">
        <v>360</v>
      </c>
      <c r="AI368" s="506">
        <v>360</v>
      </c>
      <c r="AJ368" s="506">
        <v>360</v>
      </c>
      <c r="AK368" s="506">
        <v>360</v>
      </c>
      <c r="AL368" s="294">
        <v>360.00000000000006</v>
      </c>
      <c r="AM368" s="294">
        <v>360.00000000000006</v>
      </c>
      <c r="AN368" s="294">
        <v>360.00000000000006</v>
      </c>
      <c r="AO368" s="294">
        <v>360.00000000000006</v>
      </c>
      <c r="AP368" s="294">
        <v>360.00000000000006</v>
      </c>
      <c r="AQ368" s="294">
        <v>360.00000000000006</v>
      </c>
      <c r="AR368" s="294">
        <v>360.00000000000006</v>
      </c>
      <c r="AS368" s="294">
        <v>360.00000000000006</v>
      </c>
      <c r="AT368" s="294">
        <v>360.00000000000006</v>
      </c>
      <c r="AU368" s="294">
        <v>360.00000000000006</v>
      </c>
      <c r="AV368" s="294">
        <v>360.00000000000006</v>
      </c>
      <c r="AW368" s="294">
        <v>360.00000000000006</v>
      </c>
      <c r="AX368" s="294">
        <v>360.00000000000006</v>
      </c>
      <c r="AY368" s="294">
        <v>360.00000000000006</v>
      </c>
      <c r="AZ368" s="294">
        <v>360.00000000000006</v>
      </c>
      <c r="BA368" s="294">
        <v>360.00000000000006</v>
      </c>
      <c r="BB368" s="294">
        <v>360.00000000000006</v>
      </c>
      <c r="BC368" s="294">
        <v>360.00000000000006</v>
      </c>
      <c r="BD368" s="294">
        <v>360.00000000000006</v>
      </c>
      <c r="BE368" s="294">
        <v>360.00000000000006</v>
      </c>
      <c r="BF368" s="294">
        <v>360.00000000000006</v>
      </c>
      <c r="BG368" s="294">
        <v>360.00000000000006</v>
      </c>
      <c r="BH368" s="294">
        <v>360.00000000000006</v>
      </c>
      <c r="BI368" s="294">
        <v>360.00000000000006</v>
      </c>
      <c r="BJ368" s="294">
        <v>360.00000000000006</v>
      </c>
      <c r="BK368" s="294">
        <v>360.00000000000006</v>
      </c>
      <c r="BL368" s="294">
        <v>360.00000000000006</v>
      </c>
      <c r="BM368" s="294">
        <v>360.00000000000006</v>
      </c>
      <c r="BN368" s="294">
        <v>360.00000000000006</v>
      </c>
      <c r="BO368" s="294">
        <v>360.00000000000006</v>
      </c>
      <c r="BP368" s="294">
        <v>360.00000000000006</v>
      </c>
      <c r="BQ368" s="294">
        <v>360.00000000000006</v>
      </c>
      <c r="BR368" s="294">
        <v>360.00000000000006</v>
      </c>
      <c r="BS368" s="294">
        <v>360.00000000000006</v>
      </c>
      <c r="BT368" s="294">
        <v>360.00000000000006</v>
      </c>
      <c r="BU368" s="294">
        <v>360.00000000000006</v>
      </c>
      <c r="BV368" s="294">
        <v>360.00000000000006</v>
      </c>
      <c r="BW368" s="294">
        <v>360.00000000000006</v>
      </c>
      <c r="BX368" s="294">
        <v>360.00000000000006</v>
      </c>
      <c r="BY368" s="294">
        <v>360.00000000000006</v>
      </c>
      <c r="BZ368" s="294">
        <v>360.00000000000006</v>
      </c>
      <c r="CA368" s="294">
        <v>360.00000000000006</v>
      </c>
      <c r="CB368" s="294">
        <v>360.00000000000006</v>
      </c>
      <c r="CC368" s="294">
        <v>360.00000000000006</v>
      </c>
      <c r="CD368" s="294">
        <v>360.00000000000006</v>
      </c>
      <c r="CE368" s="294">
        <v>360.00000000000006</v>
      </c>
      <c r="CF368" s="294">
        <v>360.00000000000006</v>
      </c>
      <c r="CG368" s="294">
        <v>360.00000000000006</v>
      </c>
      <c r="CH368" s="294">
        <v>360.00000000000006</v>
      </c>
      <c r="CI368" s="294">
        <v>360.00000000000006</v>
      </c>
      <c r="CJ368" s="294">
        <v>360.00000000000006</v>
      </c>
      <c r="CK368" s="294">
        <v>360.00000000000006</v>
      </c>
      <c r="CL368" s="294">
        <v>360.00000000000006</v>
      </c>
      <c r="CM368" s="294">
        <v>360.00000000000006</v>
      </c>
      <c r="CN368" s="294">
        <v>360.00000000000006</v>
      </c>
      <c r="CO368" s="294">
        <v>360.00000000000006</v>
      </c>
      <c r="CP368" s="294">
        <v>360.00000000000006</v>
      </c>
      <c r="CQ368" s="294">
        <v>360.00000000000006</v>
      </c>
      <c r="CR368" s="294">
        <v>360.00000000000006</v>
      </c>
      <c r="CS368" s="294">
        <v>360.00000000000006</v>
      </c>
      <c r="CT368" s="294">
        <v>360.00000000000006</v>
      </c>
      <c r="CU368" s="294">
        <v>360.00000000000006</v>
      </c>
      <c r="CV368" s="294">
        <v>360.00000000000006</v>
      </c>
      <c r="CX368" s="242" t="s">
        <v>1723</v>
      </c>
      <c r="CY368" s="242" t="str">
        <f t="shared" si="181"/>
        <v>-</v>
      </c>
      <c r="CZ368" s="453">
        <f t="shared" si="182"/>
        <v>360</v>
      </c>
      <c r="DA368" s="453">
        <f t="shared" si="183"/>
        <v>0</v>
      </c>
      <c r="DB368" s="454">
        <f t="shared" si="184"/>
        <v>0</v>
      </c>
      <c r="DC368" s="453">
        <f t="shared" si="185"/>
        <v>360</v>
      </c>
      <c r="DD368" s="453">
        <f t="shared" si="187"/>
        <v>0</v>
      </c>
      <c r="DE368" s="454">
        <f t="shared" si="188"/>
        <v>0</v>
      </c>
      <c r="DF368" s="455">
        <f t="shared" si="180"/>
        <v>5.8861040314501558</v>
      </c>
      <c r="DG368" s="456">
        <f t="shared" si="186"/>
        <v>0</v>
      </c>
      <c r="DH368" s="454">
        <f t="shared" si="189"/>
        <v>0</v>
      </c>
    </row>
    <row r="369" spans="1:112" outlineLevel="1" x14ac:dyDescent="0.3">
      <c r="A369" s="290"/>
      <c r="B369" s="154">
        <v>12</v>
      </c>
      <c r="C369" s="242" t="s">
        <v>181</v>
      </c>
      <c r="D369" s="143" t="s">
        <v>443</v>
      </c>
      <c r="E369" s="506">
        <v>360</v>
      </c>
      <c r="F369" s="506">
        <v>360</v>
      </c>
      <c r="G369" s="506">
        <v>360</v>
      </c>
      <c r="H369" s="506">
        <v>360</v>
      </c>
      <c r="I369" s="506">
        <v>360</v>
      </c>
      <c r="J369" s="506">
        <v>360</v>
      </c>
      <c r="K369" s="506">
        <v>360</v>
      </c>
      <c r="L369" s="506">
        <v>360</v>
      </c>
      <c r="M369" s="506">
        <v>360</v>
      </c>
      <c r="N369" s="506">
        <v>360</v>
      </c>
      <c r="O369" s="506">
        <v>360</v>
      </c>
      <c r="P369" s="506">
        <v>360</v>
      </c>
      <c r="Q369" s="506">
        <v>360</v>
      </c>
      <c r="R369" s="506">
        <v>360</v>
      </c>
      <c r="S369" s="506">
        <v>360</v>
      </c>
      <c r="T369" s="506">
        <v>360</v>
      </c>
      <c r="U369" s="506">
        <v>360</v>
      </c>
      <c r="V369" s="506">
        <v>360</v>
      </c>
      <c r="W369" s="506">
        <v>360</v>
      </c>
      <c r="X369" s="506">
        <v>360</v>
      </c>
      <c r="Y369" s="506">
        <v>360</v>
      </c>
      <c r="Z369" s="506">
        <v>360</v>
      </c>
      <c r="AA369" s="506">
        <v>360</v>
      </c>
      <c r="AB369" s="506">
        <v>360</v>
      </c>
      <c r="AC369" s="506">
        <v>360</v>
      </c>
      <c r="AD369" s="506">
        <v>360</v>
      </c>
      <c r="AE369" s="506">
        <v>360</v>
      </c>
      <c r="AF369" s="506">
        <v>360</v>
      </c>
      <c r="AG369" s="506">
        <v>360</v>
      </c>
      <c r="AH369" s="506">
        <v>360</v>
      </c>
      <c r="AI369" s="506">
        <v>360</v>
      </c>
      <c r="AJ369" s="506">
        <v>360</v>
      </c>
      <c r="AK369" s="506">
        <v>360</v>
      </c>
      <c r="AL369" s="294">
        <v>360.00000000000006</v>
      </c>
      <c r="AM369" s="294">
        <v>360.00000000000006</v>
      </c>
      <c r="AN369" s="294">
        <v>360.00000000000006</v>
      </c>
      <c r="AO369" s="294">
        <v>360.00000000000006</v>
      </c>
      <c r="AP369" s="294">
        <v>360.00000000000006</v>
      </c>
      <c r="AQ369" s="294">
        <v>360.00000000000006</v>
      </c>
      <c r="AR369" s="294">
        <v>360.00000000000006</v>
      </c>
      <c r="AS369" s="294">
        <v>360.00000000000006</v>
      </c>
      <c r="AT369" s="294">
        <v>360.00000000000006</v>
      </c>
      <c r="AU369" s="294">
        <v>360.00000000000006</v>
      </c>
      <c r="AV369" s="294">
        <v>360.00000000000006</v>
      </c>
      <c r="AW369" s="294">
        <v>360.00000000000006</v>
      </c>
      <c r="AX369" s="294">
        <v>360.00000000000006</v>
      </c>
      <c r="AY369" s="294">
        <v>360.00000000000006</v>
      </c>
      <c r="AZ369" s="294">
        <v>360.00000000000006</v>
      </c>
      <c r="BA369" s="294">
        <v>360.00000000000006</v>
      </c>
      <c r="BB369" s="294">
        <v>360.00000000000006</v>
      </c>
      <c r="BC369" s="294">
        <v>360.00000000000006</v>
      </c>
      <c r="BD369" s="294">
        <v>360.00000000000006</v>
      </c>
      <c r="BE369" s="294">
        <v>360.00000000000006</v>
      </c>
      <c r="BF369" s="294">
        <v>360.00000000000006</v>
      </c>
      <c r="BG369" s="294">
        <v>360.00000000000006</v>
      </c>
      <c r="BH369" s="294">
        <v>360.00000000000006</v>
      </c>
      <c r="BI369" s="294">
        <v>360.00000000000006</v>
      </c>
      <c r="BJ369" s="294">
        <v>360.00000000000006</v>
      </c>
      <c r="BK369" s="294">
        <v>360.00000000000006</v>
      </c>
      <c r="BL369" s="294">
        <v>360.00000000000006</v>
      </c>
      <c r="BM369" s="294">
        <v>360.00000000000006</v>
      </c>
      <c r="BN369" s="294">
        <v>360.00000000000006</v>
      </c>
      <c r="BO369" s="294">
        <v>360.00000000000006</v>
      </c>
      <c r="BP369" s="294">
        <v>360.00000000000006</v>
      </c>
      <c r="BQ369" s="294">
        <v>360.00000000000006</v>
      </c>
      <c r="BR369" s="294">
        <v>360.00000000000006</v>
      </c>
      <c r="BS369" s="294">
        <v>360.00000000000006</v>
      </c>
      <c r="BT369" s="294">
        <v>360.00000000000006</v>
      </c>
      <c r="BU369" s="294">
        <v>360.00000000000006</v>
      </c>
      <c r="BV369" s="294">
        <v>360.00000000000006</v>
      </c>
      <c r="BW369" s="294">
        <v>360.00000000000006</v>
      </c>
      <c r="BX369" s="294">
        <v>360.00000000000006</v>
      </c>
      <c r="BY369" s="294">
        <v>360.00000000000006</v>
      </c>
      <c r="BZ369" s="294">
        <v>360.00000000000006</v>
      </c>
      <c r="CA369" s="294">
        <v>360.00000000000006</v>
      </c>
      <c r="CB369" s="294">
        <v>360.00000000000006</v>
      </c>
      <c r="CC369" s="294">
        <v>360.00000000000006</v>
      </c>
      <c r="CD369" s="294">
        <v>360.00000000000006</v>
      </c>
      <c r="CE369" s="294">
        <v>360.00000000000006</v>
      </c>
      <c r="CF369" s="294">
        <v>360.00000000000006</v>
      </c>
      <c r="CG369" s="294">
        <v>360.00000000000006</v>
      </c>
      <c r="CH369" s="294">
        <v>360.00000000000006</v>
      </c>
      <c r="CI369" s="294">
        <v>360.00000000000006</v>
      </c>
      <c r="CJ369" s="294">
        <v>360.00000000000006</v>
      </c>
      <c r="CK369" s="294">
        <v>360.00000000000006</v>
      </c>
      <c r="CL369" s="294">
        <v>360.00000000000006</v>
      </c>
      <c r="CM369" s="294">
        <v>360.00000000000006</v>
      </c>
      <c r="CN369" s="294">
        <v>360.00000000000006</v>
      </c>
      <c r="CO369" s="294">
        <v>360.00000000000006</v>
      </c>
      <c r="CP369" s="294">
        <v>360.00000000000006</v>
      </c>
      <c r="CQ369" s="294">
        <v>360.00000000000006</v>
      </c>
      <c r="CR369" s="294">
        <v>360.00000000000006</v>
      </c>
      <c r="CS369" s="294">
        <v>360.00000000000006</v>
      </c>
      <c r="CT369" s="294">
        <v>360.00000000000006</v>
      </c>
      <c r="CU369" s="294">
        <v>360.00000000000006</v>
      </c>
      <c r="CV369" s="294">
        <v>360.00000000000006</v>
      </c>
      <c r="CX369" s="242" t="s">
        <v>1723</v>
      </c>
      <c r="CY369" s="242" t="str">
        <f t="shared" si="181"/>
        <v>-</v>
      </c>
      <c r="CZ369" s="453">
        <f t="shared" si="182"/>
        <v>360</v>
      </c>
      <c r="DA369" s="453">
        <f t="shared" si="183"/>
        <v>0</v>
      </c>
      <c r="DB369" s="454">
        <f t="shared" si="184"/>
        <v>0</v>
      </c>
      <c r="DC369" s="453">
        <f t="shared" si="185"/>
        <v>360</v>
      </c>
      <c r="DD369" s="453">
        <f t="shared" si="187"/>
        <v>0</v>
      </c>
      <c r="DE369" s="454">
        <f t="shared" si="188"/>
        <v>0</v>
      </c>
      <c r="DF369" s="455">
        <f t="shared" si="180"/>
        <v>5.8861040314501558</v>
      </c>
      <c r="DG369" s="456">
        <f t="shared" si="186"/>
        <v>0</v>
      </c>
      <c r="DH369" s="454">
        <f t="shared" si="189"/>
        <v>0</v>
      </c>
    </row>
    <row r="370" spans="1:112" outlineLevel="1" x14ac:dyDescent="0.3">
      <c r="A370" s="290"/>
      <c r="B370" s="154">
        <v>13</v>
      </c>
      <c r="C370" s="242" t="s">
        <v>361</v>
      </c>
      <c r="D370" s="143" t="s">
        <v>443</v>
      </c>
      <c r="E370" s="506">
        <v>360</v>
      </c>
      <c r="F370" s="506">
        <v>360</v>
      </c>
      <c r="G370" s="506">
        <v>360</v>
      </c>
      <c r="H370" s="506">
        <v>360</v>
      </c>
      <c r="I370" s="506">
        <v>360</v>
      </c>
      <c r="J370" s="506">
        <v>360</v>
      </c>
      <c r="K370" s="506">
        <v>360</v>
      </c>
      <c r="L370" s="506">
        <v>360</v>
      </c>
      <c r="M370" s="506">
        <v>360</v>
      </c>
      <c r="N370" s="506">
        <v>360</v>
      </c>
      <c r="O370" s="506">
        <v>360</v>
      </c>
      <c r="P370" s="506">
        <v>360</v>
      </c>
      <c r="Q370" s="506">
        <v>360</v>
      </c>
      <c r="R370" s="506">
        <v>360</v>
      </c>
      <c r="S370" s="506">
        <v>360</v>
      </c>
      <c r="T370" s="506">
        <v>360</v>
      </c>
      <c r="U370" s="506">
        <v>360</v>
      </c>
      <c r="V370" s="506">
        <v>360</v>
      </c>
      <c r="W370" s="506">
        <v>360</v>
      </c>
      <c r="X370" s="506">
        <v>360</v>
      </c>
      <c r="Y370" s="506">
        <v>360</v>
      </c>
      <c r="Z370" s="506">
        <v>360</v>
      </c>
      <c r="AA370" s="506">
        <v>360</v>
      </c>
      <c r="AB370" s="506">
        <v>360</v>
      </c>
      <c r="AC370" s="506">
        <v>360</v>
      </c>
      <c r="AD370" s="506">
        <v>360</v>
      </c>
      <c r="AE370" s="506">
        <v>360</v>
      </c>
      <c r="AF370" s="506">
        <v>360</v>
      </c>
      <c r="AG370" s="506">
        <v>360</v>
      </c>
      <c r="AH370" s="506">
        <v>360</v>
      </c>
      <c r="AI370" s="506">
        <v>360</v>
      </c>
      <c r="AJ370" s="506">
        <v>360</v>
      </c>
      <c r="AK370" s="506">
        <v>360</v>
      </c>
      <c r="AL370" s="294">
        <v>360.00000000000006</v>
      </c>
      <c r="AM370" s="294">
        <v>360.00000000000006</v>
      </c>
      <c r="AN370" s="294">
        <v>360.00000000000006</v>
      </c>
      <c r="AO370" s="294">
        <v>360.00000000000006</v>
      </c>
      <c r="AP370" s="294">
        <v>360.00000000000006</v>
      </c>
      <c r="AQ370" s="294">
        <v>360.00000000000006</v>
      </c>
      <c r="AR370" s="294">
        <v>360.00000000000006</v>
      </c>
      <c r="AS370" s="294">
        <v>360.00000000000006</v>
      </c>
      <c r="AT370" s="294">
        <v>360.00000000000006</v>
      </c>
      <c r="AU370" s="294">
        <v>360.00000000000006</v>
      </c>
      <c r="AV370" s="294">
        <v>360.00000000000006</v>
      </c>
      <c r="AW370" s="294">
        <v>360.00000000000006</v>
      </c>
      <c r="AX370" s="294">
        <v>360.00000000000006</v>
      </c>
      <c r="AY370" s="294">
        <v>360.00000000000006</v>
      </c>
      <c r="AZ370" s="294">
        <v>360.00000000000006</v>
      </c>
      <c r="BA370" s="294">
        <v>360.00000000000006</v>
      </c>
      <c r="BB370" s="294">
        <v>360.00000000000006</v>
      </c>
      <c r="BC370" s="294">
        <v>360.00000000000006</v>
      </c>
      <c r="BD370" s="294">
        <v>360.00000000000006</v>
      </c>
      <c r="BE370" s="294">
        <v>360.00000000000006</v>
      </c>
      <c r="BF370" s="294">
        <v>360.00000000000006</v>
      </c>
      <c r="BG370" s="294">
        <v>360.00000000000006</v>
      </c>
      <c r="BH370" s="294">
        <v>360.00000000000006</v>
      </c>
      <c r="BI370" s="294">
        <v>360.00000000000006</v>
      </c>
      <c r="BJ370" s="294">
        <v>360.00000000000006</v>
      </c>
      <c r="BK370" s="294">
        <v>360.00000000000006</v>
      </c>
      <c r="BL370" s="294">
        <v>360.00000000000006</v>
      </c>
      <c r="BM370" s="294">
        <v>360.00000000000006</v>
      </c>
      <c r="BN370" s="294">
        <v>360.00000000000006</v>
      </c>
      <c r="BO370" s="294">
        <v>360.00000000000006</v>
      </c>
      <c r="BP370" s="294">
        <v>360.00000000000006</v>
      </c>
      <c r="BQ370" s="294">
        <v>360.00000000000006</v>
      </c>
      <c r="BR370" s="294">
        <v>360.00000000000006</v>
      </c>
      <c r="BS370" s="294">
        <v>360.00000000000006</v>
      </c>
      <c r="BT370" s="294">
        <v>360.00000000000006</v>
      </c>
      <c r="BU370" s="294">
        <v>360.00000000000006</v>
      </c>
      <c r="BV370" s="294">
        <v>360.00000000000006</v>
      </c>
      <c r="BW370" s="294">
        <v>360.00000000000006</v>
      </c>
      <c r="BX370" s="294">
        <v>360.00000000000006</v>
      </c>
      <c r="BY370" s="294">
        <v>360.00000000000006</v>
      </c>
      <c r="BZ370" s="294">
        <v>360.00000000000006</v>
      </c>
      <c r="CA370" s="294">
        <v>360.00000000000006</v>
      </c>
      <c r="CB370" s="294">
        <v>360.00000000000006</v>
      </c>
      <c r="CC370" s="294">
        <v>360.00000000000006</v>
      </c>
      <c r="CD370" s="294">
        <v>360.00000000000006</v>
      </c>
      <c r="CE370" s="294">
        <v>360.00000000000006</v>
      </c>
      <c r="CF370" s="294">
        <v>360.00000000000006</v>
      </c>
      <c r="CG370" s="294">
        <v>360.00000000000006</v>
      </c>
      <c r="CH370" s="294">
        <v>360.00000000000006</v>
      </c>
      <c r="CI370" s="294">
        <v>360.00000000000006</v>
      </c>
      <c r="CJ370" s="294">
        <v>360.00000000000006</v>
      </c>
      <c r="CK370" s="294">
        <v>360.00000000000006</v>
      </c>
      <c r="CL370" s="294">
        <v>360.00000000000006</v>
      </c>
      <c r="CM370" s="294">
        <v>360.00000000000006</v>
      </c>
      <c r="CN370" s="294">
        <v>360.00000000000006</v>
      </c>
      <c r="CO370" s="294">
        <v>360.00000000000006</v>
      </c>
      <c r="CP370" s="294">
        <v>360.00000000000006</v>
      </c>
      <c r="CQ370" s="294">
        <v>360.00000000000006</v>
      </c>
      <c r="CR370" s="294">
        <v>360.00000000000006</v>
      </c>
      <c r="CS370" s="294">
        <v>360.00000000000006</v>
      </c>
      <c r="CT370" s="294">
        <v>360.00000000000006</v>
      </c>
      <c r="CU370" s="294">
        <v>360.00000000000006</v>
      </c>
      <c r="CV370" s="294">
        <v>360.00000000000006</v>
      </c>
      <c r="CX370" s="242" t="s">
        <v>1723</v>
      </c>
      <c r="CY370" s="242" t="str">
        <f t="shared" si="181"/>
        <v>-</v>
      </c>
      <c r="CZ370" s="453">
        <f t="shared" si="182"/>
        <v>360</v>
      </c>
      <c r="DA370" s="453">
        <f t="shared" si="183"/>
        <v>0</v>
      </c>
      <c r="DB370" s="454">
        <f t="shared" si="184"/>
        <v>0</v>
      </c>
      <c r="DC370" s="453">
        <f t="shared" si="185"/>
        <v>360</v>
      </c>
      <c r="DD370" s="453">
        <f t="shared" si="187"/>
        <v>0</v>
      </c>
      <c r="DE370" s="454">
        <f t="shared" si="188"/>
        <v>0</v>
      </c>
      <c r="DF370" s="455">
        <f t="shared" si="180"/>
        <v>5.8861040314501558</v>
      </c>
      <c r="DG370" s="456">
        <f t="shared" si="186"/>
        <v>0</v>
      </c>
      <c r="DH370" s="454">
        <f t="shared" si="189"/>
        <v>0</v>
      </c>
    </row>
    <row r="371" spans="1:112" outlineLevel="1" x14ac:dyDescent="0.3">
      <c r="A371" s="290"/>
      <c r="B371" s="154">
        <v>14</v>
      </c>
      <c r="C371" s="242" t="s">
        <v>183</v>
      </c>
      <c r="D371" s="143" t="s">
        <v>443</v>
      </c>
      <c r="E371" s="506">
        <v>360</v>
      </c>
      <c r="F371" s="506">
        <v>360</v>
      </c>
      <c r="G371" s="506">
        <v>360</v>
      </c>
      <c r="H371" s="506">
        <v>360</v>
      </c>
      <c r="I371" s="506">
        <v>360</v>
      </c>
      <c r="J371" s="506">
        <v>360</v>
      </c>
      <c r="K371" s="506">
        <v>360</v>
      </c>
      <c r="L371" s="506">
        <v>360</v>
      </c>
      <c r="M371" s="506">
        <v>360</v>
      </c>
      <c r="N371" s="506">
        <v>360</v>
      </c>
      <c r="O371" s="506">
        <v>360</v>
      </c>
      <c r="P371" s="506">
        <v>360</v>
      </c>
      <c r="Q371" s="506">
        <v>360</v>
      </c>
      <c r="R371" s="506">
        <v>360</v>
      </c>
      <c r="S371" s="506">
        <v>360</v>
      </c>
      <c r="T371" s="506">
        <v>360</v>
      </c>
      <c r="U371" s="506">
        <v>360</v>
      </c>
      <c r="V371" s="506">
        <v>360</v>
      </c>
      <c r="W371" s="506">
        <v>360</v>
      </c>
      <c r="X371" s="506">
        <v>360</v>
      </c>
      <c r="Y371" s="506">
        <v>360</v>
      </c>
      <c r="Z371" s="506">
        <v>360</v>
      </c>
      <c r="AA371" s="506">
        <v>360</v>
      </c>
      <c r="AB371" s="506">
        <v>360</v>
      </c>
      <c r="AC371" s="506">
        <v>360</v>
      </c>
      <c r="AD371" s="506">
        <v>360</v>
      </c>
      <c r="AE371" s="506">
        <v>360</v>
      </c>
      <c r="AF371" s="506">
        <v>360</v>
      </c>
      <c r="AG371" s="506">
        <v>360</v>
      </c>
      <c r="AH371" s="506">
        <v>360</v>
      </c>
      <c r="AI371" s="506">
        <v>360</v>
      </c>
      <c r="AJ371" s="506">
        <v>360</v>
      </c>
      <c r="AK371" s="506">
        <v>360</v>
      </c>
      <c r="AL371" s="294">
        <v>360.00000000000006</v>
      </c>
      <c r="AM371" s="294">
        <v>360.00000000000006</v>
      </c>
      <c r="AN371" s="294">
        <v>360.00000000000006</v>
      </c>
      <c r="AO371" s="294">
        <v>360.00000000000006</v>
      </c>
      <c r="AP371" s="294">
        <v>360.00000000000006</v>
      </c>
      <c r="AQ371" s="294">
        <v>360.00000000000006</v>
      </c>
      <c r="AR371" s="294">
        <v>360.00000000000006</v>
      </c>
      <c r="AS371" s="294">
        <v>360.00000000000006</v>
      </c>
      <c r="AT371" s="294">
        <v>360.00000000000006</v>
      </c>
      <c r="AU371" s="294">
        <v>360.00000000000006</v>
      </c>
      <c r="AV371" s="294">
        <v>360.00000000000006</v>
      </c>
      <c r="AW371" s="294">
        <v>360.00000000000006</v>
      </c>
      <c r="AX371" s="294">
        <v>360.00000000000006</v>
      </c>
      <c r="AY371" s="294">
        <v>360.00000000000006</v>
      </c>
      <c r="AZ371" s="294">
        <v>360.00000000000006</v>
      </c>
      <c r="BA371" s="294">
        <v>360.00000000000006</v>
      </c>
      <c r="BB371" s="294">
        <v>360.00000000000006</v>
      </c>
      <c r="BC371" s="294">
        <v>360.00000000000006</v>
      </c>
      <c r="BD371" s="294">
        <v>360.00000000000006</v>
      </c>
      <c r="BE371" s="294">
        <v>360.00000000000006</v>
      </c>
      <c r="BF371" s="294">
        <v>360.00000000000006</v>
      </c>
      <c r="BG371" s="294">
        <v>360.00000000000006</v>
      </c>
      <c r="BH371" s="294">
        <v>360.00000000000006</v>
      </c>
      <c r="BI371" s="294">
        <v>360.00000000000006</v>
      </c>
      <c r="BJ371" s="294">
        <v>360.00000000000006</v>
      </c>
      <c r="BK371" s="294">
        <v>360.00000000000006</v>
      </c>
      <c r="BL371" s="294">
        <v>360.00000000000006</v>
      </c>
      <c r="BM371" s="294">
        <v>360.00000000000006</v>
      </c>
      <c r="BN371" s="294">
        <v>360.00000000000006</v>
      </c>
      <c r="BO371" s="294">
        <v>360.00000000000006</v>
      </c>
      <c r="BP371" s="294">
        <v>360.00000000000006</v>
      </c>
      <c r="BQ371" s="294">
        <v>360.00000000000006</v>
      </c>
      <c r="BR371" s="294">
        <v>360.00000000000006</v>
      </c>
      <c r="BS371" s="294">
        <v>360.00000000000006</v>
      </c>
      <c r="BT371" s="294">
        <v>360.00000000000006</v>
      </c>
      <c r="BU371" s="294">
        <v>360.00000000000006</v>
      </c>
      <c r="BV371" s="294">
        <v>360.00000000000006</v>
      </c>
      <c r="BW371" s="294">
        <v>360.00000000000006</v>
      </c>
      <c r="BX371" s="294">
        <v>360.00000000000006</v>
      </c>
      <c r="BY371" s="294">
        <v>360.00000000000006</v>
      </c>
      <c r="BZ371" s="294">
        <v>360.00000000000006</v>
      </c>
      <c r="CA371" s="294">
        <v>360.00000000000006</v>
      </c>
      <c r="CB371" s="294">
        <v>360.00000000000006</v>
      </c>
      <c r="CC371" s="294">
        <v>360.00000000000006</v>
      </c>
      <c r="CD371" s="294">
        <v>360.00000000000006</v>
      </c>
      <c r="CE371" s="294">
        <v>360.00000000000006</v>
      </c>
      <c r="CF371" s="294">
        <v>360.00000000000006</v>
      </c>
      <c r="CG371" s="294">
        <v>360.00000000000006</v>
      </c>
      <c r="CH371" s="294">
        <v>360.00000000000006</v>
      </c>
      <c r="CI371" s="294">
        <v>360.00000000000006</v>
      </c>
      <c r="CJ371" s="294">
        <v>360.00000000000006</v>
      </c>
      <c r="CK371" s="294">
        <v>360.00000000000006</v>
      </c>
      <c r="CL371" s="294">
        <v>360.00000000000006</v>
      </c>
      <c r="CM371" s="294">
        <v>360.00000000000006</v>
      </c>
      <c r="CN371" s="294">
        <v>360.00000000000006</v>
      </c>
      <c r="CO371" s="294">
        <v>360.00000000000006</v>
      </c>
      <c r="CP371" s="294">
        <v>360.00000000000006</v>
      </c>
      <c r="CQ371" s="294">
        <v>360.00000000000006</v>
      </c>
      <c r="CR371" s="294">
        <v>360.00000000000006</v>
      </c>
      <c r="CS371" s="294">
        <v>360.00000000000006</v>
      </c>
      <c r="CT371" s="294">
        <v>360.00000000000006</v>
      </c>
      <c r="CU371" s="294">
        <v>360.00000000000006</v>
      </c>
      <c r="CV371" s="294">
        <v>360.00000000000006</v>
      </c>
      <c r="CX371" s="242" t="s">
        <v>1723</v>
      </c>
      <c r="CY371" s="242" t="str">
        <f t="shared" si="181"/>
        <v>-</v>
      </c>
      <c r="CZ371" s="453">
        <f t="shared" si="182"/>
        <v>360</v>
      </c>
      <c r="DA371" s="453">
        <f t="shared" si="183"/>
        <v>0</v>
      </c>
      <c r="DB371" s="454">
        <f t="shared" si="184"/>
        <v>0</v>
      </c>
      <c r="DC371" s="453">
        <f t="shared" si="185"/>
        <v>360</v>
      </c>
      <c r="DD371" s="453">
        <f t="shared" si="187"/>
        <v>0</v>
      </c>
      <c r="DE371" s="454">
        <f t="shared" si="188"/>
        <v>0</v>
      </c>
      <c r="DF371" s="455">
        <f t="shared" si="180"/>
        <v>5.8861040314501558</v>
      </c>
      <c r="DG371" s="456">
        <f t="shared" si="186"/>
        <v>0</v>
      </c>
      <c r="DH371" s="454">
        <f t="shared" si="189"/>
        <v>0</v>
      </c>
    </row>
    <row r="372" spans="1:112" outlineLevel="1" x14ac:dyDescent="0.3">
      <c r="A372" s="290"/>
      <c r="B372" s="154">
        <v>15</v>
      </c>
      <c r="C372" s="242" t="s">
        <v>184</v>
      </c>
      <c r="D372" s="143" t="s">
        <v>443</v>
      </c>
      <c r="E372" s="506">
        <v>360</v>
      </c>
      <c r="F372" s="506">
        <v>360</v>
      </c>
      <c r="G372" s="506">
        <v>360</v>
      </c>
      <c r="H372" s="506">
        <v>360</v>
      </c>
      <c r="I372" s="506">
        <v>360</v>
      </c>
      <c r="J372" s="506">
        <v>360</v>
      </c>
      <c r="K372" s="506">
        <v>360</v>
      </c>
      <c r="L372" s="506">
        <v>360</v>
      </c>
      <c r="M372" s="506">
        <v>360</v>
      </c>
      <c r="N372" s="506">
        <v>360</v>
      </c>
      <c r="O372" s="506">
        <v>360</v>
      </c>
      <c r="P372" s="506">
        <v>360</v>
      </c>
      <c r="Q372" s="506">
        <v>360</v>
      </c>
      <c r="R372" s="506">
        <v>360</v>
      </c>
      <c r="S372" s="506">
        <v>360</v>
      </c>
      <c r="T372" s="506">
        <v>360</v>
      </c>
      <c r="U372" s="506">
        <v>360</v>
      </c>
      <c r="V372" s="506">
        <v>360</v>
      </c>
      <c r="W372" s="506">
        <v>360</v>
      </c>
      <c r="X372" s="506">
        <v>360</v>
      </c>
      <c r="Y372" s="506">
        <v>360</v>
      </c>
      <c r="Z372" s="506">
        <v>360</v>
      </c>
      <c r="AA372" s="506">
        <v>360</v>
      </c>
      <c r="AB372" s="506">
        <v>360</v>
      </c>
      <c r="AC372" s="506">
        <v>360</v>
      </c>
      <c r="AD372" s="506">
        <v>360</v>
      </c>
      <c r="AE372" s="506">
        <v>360</v>
      </c>
      <c r="AF372" s="506">
        <v>360</v>
      </c>
      <c r="AG372" s="506">
        <v>360</v>
      </c>
      <c r="AH372" s="506">
        <v>360</v>
      </c>
      <c r="AI372" s="506">
        <v>360</v>
      </c>
      <c r="AJ372" s="506">
        <v>360</v>
      </c>
      <c r="AK372" s="506">
        <v>360</v>
      </c>
      <c r="AL372" s="294">
        <v>360.00000000000006</v>
      </c>
      <c r="AM372" s="294">
        <v>360.00000000000006</v>
      </c>
      <c r="AN372" s="294">
        <v>360.00000000000006</v>
      </c>
      <c r="AO372" s="294">
        <v>360.00000000000006</v>
      </c>
      <c r="AP372" s="294">
        <v>360.00000000000006</v>
      </c>
      <c r="AQ372" s="294">
        <v>360.00000000000006</v>
      </c>
      <c r="AR372" s="294">
        <v>360.00000000000006</v>
      </c>
      <c r="AS372" s="294">
        <v>360.00000000000006</v>
      </c>
      <c r="AT372" s="294">
        <v>360.00000000000006</v>
      </c>
      <c r="AU372" s="294">
        <v>360.00000000000006</v>
      </c>
      <c r="AV372" s="294">
        <v>360.00000000000006</v>
      </c>
      <c r="AW372" s="294">
        <v>360.00000000000006</v>
      </c>
      <c r="AX372" s="294">
        <v>360.00000000000006</v>
      </c>
      <c r="AY372" s="294">
        <v>360.00000000000006</v>
      </c>
      <c r="AZ372" s="294">
        <v>360.00000000000006</v>
      </c>
      <c r="BA372" s="294">
        <v>360.00000000000006</v>
      </c>
      <c r="BB372" s="294">
        <v>360.00000000000006</v>
      </c>
      <c r="BC372" s="294">
        <v>360.00000000000006</v>
      </c>
      <c r="BD372" s="294">
        <v>360.00000000000006</v>
      </c>
      <c r="BE372" s="294">
        <v>360.00000000000006</v>
      </c>
      <c r="BF372" s="294">
        <v>360.00000000000006</v>
      </c>
      <c r="BG372" s="294">
        <v>360.00000000000006</v>
      </c>
      <c r="BH372" s="294">
        <v>360.00000000000006</v>
      </c>
      <c r="BI372" s="294">
        <v>360.00000000000006</v>
      </c>
      <c r="BJ372" s="294">
        <v>360.00000000000006</v>
      </c>
      <c r="BK372" s="294">
        <v>360.00000000000006</v>
      </c>
      <c r="BL372" s="294">
        <v>360.00000000000006</v>
      </c>
      <c r="BM372" s="294">
        <v>360.00000000000006</v>
      </c>
      <c r="BN372" s="294">
        <v>360.00000000000006</v>
      </c>
      <c r="BO372" s="294">
        <v>360.00000000000006</v>
      </c>
      <c r="BP372" s="294">
        <v>360.00000000000006</v>
      </c>
      <c r="BQ372" s="294">
        <v>360.00000000000006</v>
      </c>
      <c r="BR372" s="294">
        <v>360.00000000000006</v>
      </c>
      <c r="BS372" s="294">
        <v>360.00000000000006</v>
      </c>
      <c r="BT372" s="294">
        <v>360.00000000000006</v>
      </c>
      <c r="BU372" s="294">
        <v>360.00000000000006</v>
      </c>
      <c r="BV372" s="294">
        <v>360.00000000000006</v>
      </c>
      <c r="BW372" s="294">
        <v>360.00000000000006</v>
      </c>
      <c r="BX372" s="294">
        <v>360.00000000000006</v>
      </c>
      <c r="BY372" s="294">
        <v>360.00000000000006</v>
      </c>
      <c r="BZ372" s="294">
        <v>360.00000000000006</v>
      </c>
      <c r="CA372" s="294">
        <v>360.00000000000006</v>
      </c>
      <c r="CB372" s="294">
        <v>360.00000000000006</v>
      </c>
      <c r="CC372" s="294">
        <v>360.00000000000006</v>
      </c>
      <c r="CD372" s="294">
        <v>360.00000000000006</v>
      </c>
      <c r="CE372" s="294">
        <v>360.00000000000006</v>
      </c>
      <c r="CF372" s="294">
        <v>360.00000000000006</v>
      </c>
      <c r="CG372" s="294">
        <v>360.00000000000006</v>
      </c>
      <c r="CH372" s="294">
        <v>360.00000000000006</v>
      </c>
      <c r="CI372" s="294">
        <v>360.00000000000006</v>
      </c>
      <c r="CJ372" s="294">
        <v>360.00000000000006</v>
      </c>
      <c r="CK372" s="294">
        <v>360.00000000000006</v>
      </c>
      <c r="CL372" s="294">
        <v>360.00000000000006</v>
      </c>
      <c r="CM372" s="294">
        <v>360.00000000000006</v>
      </c>
      <c r="CN372" s="294">
        <v>360.00000000000006</v>
      </c>
      <c r="CO372" s="294">
        <v>360.00000000000006</v>
      </c>
      <c r="CP372" s="294">
        <v>360.00000000000006</v>
      </c>
      <c r="CQ372" s="294">
        <v>360.00000000000006</v>
      </c>
      <c r="CR372" s="294">
        <v>360.00000000000006</v>
      </c>
      <c r="CS372" s="294">
        <v>360.00000000000006</v>
      </c>
      <c r="CT372" s="294">
        <v>360.00000000000006</v>
      </c>
      <c r="CU372" s="294">
        <v>360.00000000000006</v>
      </c>
      <c r="CV372" s="294">
        <v>360.00000000000006</v>
      </c>
      <c r="CX372" s="242" t="s">
        <v>1723</v>
      </c>
      <c r="CY372" s="242" t="str">
        <f t="shared" si="181"/>
        <v>-</v>
      </c>
      <c r="CZ372" s="453">
        <f t="shared" si="182"/>
        <v>360</v>
      </c>
      <c r="DA372" s="453">
        <f t="shared" si="183"/>
        <v>0</v>
      </c>
      <c r="DB372" s="454">
        <f t="shared" si="184"/>
        <v>0</v>
      </c>
      <c r="DC372" s="453">
        <f t="shared" si="185"/>
        <v>360</v>
      </c>
      <c r="DD372" s="453">
        <f t="shared" si="187"/>
        <v>0</v>
      </c>
      <c r="DE372" s="454">
        <f t="shared" si="188"/>
        <v>0</v>
      </c>
      <c r="DF372" s="455">
        <f t="shared" si="180"/>
        <v>5.8861040314501558</v>
      </c>
      <c r="DG372" s="456">
        <f t="shared" si="186"/>
        <v>0</v>
      </c>
      <c r="DH372" s="454">
        <f t="shared" si="189"/>
        <v>0</v>
      </c>
    </row>
    <row r="373" spans="1:112" outlineLevel="1" x14ac:dyDescent="0.3">
      <c r="A373" s="290"/>
      <c r="B373" s="154">
        <v>16</v>
      </c>
      <c r="C373" s="242" t="s">
        <v>185</v>
      </c>
      <c r="D373" s="143" t="s">
        <v>443</v>
      </c>
      <c r="E373" s="506">
        <v>360</v>
      </c>
      <c r="F373" s="506">
        <v>360</v>
      </c>
      <c r="G373" s="506">
        <v>360</v>
      </c>
      <c r="H373" s="506">
        <v>360</v>
      </c>
      <c r="I373" s="506">
        <v>360</v>
      </c>
      <c r="J373" s="506">
        <v>360</v>
      </c>
      <c r="K373" s="506">
        <v>360</v>
      </c>
      <c r="L373" s="506">
        <v>360</v>
      </c>
      <c r="M373" s="506">
        <v>360</v>
      </c>
      <c r="N373" s="506">
        <v>360</v>
      </c>
      <c r="O373" s="506">
        <v>360</v>
      </c>
      <c r="P373" s="506">
        <v>360</v>
      </c>
      <c r="Q373" s="506">
        <v>360</v>
      </c>
      <c r="R373" s="506">
        <v>360</v>
      </c>
      <c r="S373" s="506">
        <v>360</v>
      </c>
      <c r="T373" s="506">
        <v>360</v>
      </c>
      <c r="U373" s="506">
        <v>360</v>
      </c>
      <c r="V373" s="506">
        <v>360</v>
      </c>
      <c r="W373" s="506">
        <v>360</v>
      </c>
      <c r="X373" s="506">
        <v>360</v>
      </c>
      <c r="Y373" s="506">
        <v>360</v>
      </c>
      <c r="Z373" s="506">
        <v>360</v>
      </c>
      <c r="AA373" s="506">
        <v>360</v>
      </c>
      <c r="AB373" s="506">
        <v>360</v>
      </c>
      <c r="AC373" s="506">
        <v>360</v>
      </c>
      <c r="AD373" s="506">
        <v>360</v>
      </c>
      <c r="AE373" s="506">
        <v>360</v>
      </c>
      <c r="AF373" s="506">
        <v>360</v>
      </c>
      <c r="AG373" s="506">
        <v>360</v>
      </c>
      <c r="AH373" s="506">
        <v>360</v>
      </c>
      <c r="AI373" s="506">
        <v>360</v>
      </c>
      <c r="AJ373" s="506">
        <v>360</v>
      </c>
      <c r="AK373" s="506">
        <v>360</v>
      </c>
      <c r="AL373" s="294">
        <v>360.00000000000006</v>
      </c>
      <c r="AM373" s="294">
        <v>360.00000000000006</v>
      </c>
      <c r="AN373" s="294">
        <v>360.00000000000006</v>
      </c>
      <c r="AO373" s="294">
        <v>360.00000000000006</v>
      </c>
      <c r="AP373" s="294">
        <v>360.00000000000006</v>
      </c>
      <c r="AQ373" s="294">
        <v>360.00000000000006</v>
      </c>
      <c r="AR373" s="294">
        <v>360.00000000000006</v>
      </c>
      <c r="AS373" s="294">
        <v>360.00000000000006</v>
      </c>
      <c r="AT373" s="294">
        <v>360.00000000000006</v>
      </c>
      <c r="AU373" s="294">
        <v>360.00000000000006</v>
      </c>
      <c r="AV373" s="294">
        <v>360.00000000000006</v>
      </c>
      <c r="AW373" s="294">
        <v>360.00000000000006</v>
      </c>
      <c r="AX373" s="294">
        <v>360.00000000000006</v>
      </c>
      <c r="AY373" s="294">
        <v>360.00000000000006</v>
      </c>
      <c r="AZ373" s="294">
        <v>360.00000000000006</v>
      </c>
      <c r="BA373" s="294">
        <v>360.00000000000006</v>
      </c>
      <c r="BB373" s="294">
        <v>360.00000000000006</v>
      </c>
      <c r="BC373" s="294">
        <v>360.00000000000006</v>
      </c>
      <c r="BD373" s="294">
        <v>360.00000000000006</v>
      </c>
      <c r="BE373" s="294">
        <v>360.00000000000006</v>
      </c>
      <c r="BF373" s="294">
        <v>360.00000000000006</v>
      </c>
      <c r="BG373" s="294">
        <v>360.00000000000006</v>
      </c>
      <c r="BH373" s="294">
        <v>360.00000000000006</v>
      </c>
      <c r="BI373" s="294">
        <v>360.00000000000006</v>
      </c>
      <c r="BJ373" s="294">
        <v>360.00000000000006</v>
      </c>
      <c r="BK373" s="294">
        <v>360.00000000000006</v>
      </c>
      <c r="BL373" s="294">
        <v>360.00000000000006</v>
      </c>
      <c r="BM373" s="294">
        <v>360.00000000000006</v>
      </c>
      <c r="BN373" s="294">
        <v>360.00000000000006</v>
      </c>
      <c r="BO373" s="294">
        <v>360.00000000000006</v>
      </c>
      <c r="BP373" s="294">
        <v>360.00000000000006</v>
      </c>
      <c r="BQ373" s="294">
        <v>360.00000000000006</v>
      </c>
      <c r="BR373" s="294">
        <v>360.00000000000006</v>
      </c>
      <c r="BS373" s="294">
        <v>360.00000000000006</v>
      </c>
      <c r="BT373" s="294">
        <v>360.00000000000006</v>
      </c>
      <c r="BU373" s="294">
        <v>360.00000000000006</v>
      </c>
      <c r="BV373" s="294">
        <v>360.00000000000006</v>
      </c>
      <c r="BW373" s="294">
        <v>360.00000000000006</v>
      </c>
      <c r="BX373" s="294">
        <v>360.00000000000006</v>
      </c>
      <c r="BY373" s="294">
        <v>360.00000000000006</v>
      </c>
      <c r="BZ373" s="294">
        <v>360.00000000000006</v>
      </c>
      <c r="CA373" s="294">
        <v>360.00000000000006</v>
      </c>
      <c r="CB373" s="294">
        <v>360.00000000000006</v>
      </c>
      <c r="CC373" s="294">
        <v>360.00000000000006</v>
      </c>
      <c r="CD373" s="294">
        <v>360.00000000000006</v>
      </c>
      <c r="CE373" s="294">
        <v>360.00000000000006</v>
      </c>
      <c r="CF373" s="294">
        <v>360.00000000000006</v>
      </c>
      <c r="CG373" s="294">
        <v>360.00000000000006</v>
      </c>
      <c r="CH373" s="294">
        <v>360.00000000000006</v>
      </c>
      <c r="CI373" s="294">
        <v>360.00000000000006</v>
      </c>
      <c r="CJ373" s="294">
        <v>360.00000000000006</v>
      </c>
      <c r="CK373" s="294">
        <v>360.00000000000006</v>
      </c>
      <c r="CL373" s="294">
        <v>360.00000000000006</v>
      </c>
      <c r="CM373" s="294">
        <v>360.00000000000006</v>
      </c>
      <c r="CN373" s="294">
        <v>360.00000000000006</v>
      </c>
      <c r="CO373" s="294">
        <v>360.00000000000006</v>
      </c>
      <c r="CP373" s="294">
        <v>360.00000000000006</v>
      </c>
      <c r="CQ373" s="294">
        <v>360.00000000000006</v>
      </c>
      <c r="CR373" s="294">
        <v>360.00000000000006</v>
      </c>
      <c r="CS373" s="294">
        <v>360.00000000000006</v>
      </c>
      <c r="CT373" s="294">
        <v>360.00000000000006</v>
      </c>
      <c r="CU373" s="294">
        <v>360.00000000000006</v>
      </c>
      <c r="CV373" s="294">
        <v>360.00000000000006</v>
      </c>
      <c r="CX373" s="242" t="s">
        <v>1723</v>
      </c>
      <c r="CY373" s="242" t="str">
        <f t="shared" si="181"/>
        <v>-</v>
      </c>
      <c r="CZ373" s="453">
        <f t="shared" si="182"/>
        <v>360</v>
      </c>
      <c r="DA373" s="453">
        <f t="shared" si="183"/>
        <v>0</v>
      </c>
      <c r="DB373" s="454">
        <f t="shared" si="184"/>
        <v>0</v>
      </c>
      <c r="DC373" s="453">
        <f t="shared" si="185"/>
        <v>360</v>
      </c>
      <c r="DD373" s="453">
        <f t="shared" si="187"/>
        <v>0</v>
      </c>
      <c r="DE373" s="454">
        <f t="shared" si="188"/>
        <v>0</v>
      </c>
      <c r="DF373" s="455">
        <f t="shared" si="180"/>
        <v>5.8861040314501558</v>
      </c>
      <c r="DG373" s="456">
        <f t="shared" si="186"/>
        <v>0</v>
      </c>
      <c r="DH373" s="454">
        <f t="shared" si="189"/>
        <v>0</v>
      </c>
    </row>
    <row r="374" spans="1:112" outlineLevel="1" x14ac:dyDescent="0.3">
      <c r="A374" s="290"/>
      <c r="B374" s="154">
        <v>17</v>
      </c>
      <c r="C374" s="242" t="s">
        <v>186</v>
      </c>
      <c r="D374" s="143" t="s">
        <v>443</v>
      </c>
      <c r="E374" s="506">
        <v>360</v>
      </c>
      <c r="F374" s="506">
        <v>360</v>
      </c>
      <c r="G374" s="506">
        <v>360</v>
      </c>
      <c r="H374" s="506">
        <v>360</v>
      </c>
      <c r="I374" s="506">
        <v>360</v>
      </c>
      <c r="J374" s="506">
        <v>360</v>
      </c>
      <c r="K374" s="506">
        <v>360</v>
      </c>
      <c r="L374" s="506">
        <v>360</v>
      </c>
      <c r="M374" s="506">
        <v>360</v>
      </c>
      <c r="N374" s="506">
        <v>360</v>
      </c>
      <c r="O374" s="506">
        <v>360</v>
      </c>
      <c r="P374" s="506">
        <v>360</v>
      </c>
      <c r="Q374" s="506">
        <v>360</v>
      </c>
      <c r="R374" s="506">
        <v>360</v>
      </c>
      <c r="S374" s="506">
        <v>360</v>
      </c>
      <c r="T374" s="506">
        <v>360</v>
      </c>
      <c r="U374" s="506">
        <v>360</v>
      </c>
      <c r="V374" s="506">
        <v>360</v>
      </c>
      <c r="W374" s="506">
        <v>360</v>
      </c>
      <c r="X374" s="506">
        <v>360</v>
      </c>
      <c r="Y374" s="506">
        <v>360</v>
      </c>
      <c r="Z374" s="506">
        <v>360</v>
      </c>
      <c r="AA374" s="506">
        <v>360</v>
      </c>
      <c r="AB374" s="506">
        <v>360</v>
      </c>
      <c r="AC374" s="506">
        <v>360</v>
      </c>
      <c r="AD374" s="506">
        <v>360</v>
      </c>
      <c r="AE374" s="506">
        <v>360</v>
      </c>
      <c r="AF374" s="506">
        <v>360</v>
      </c>
      <c r="AG374" s="506">
        <v>360</v>
      </c>
      <c r="AH374" s="506">
        <v>360</v>
      </c>
      <c r="AI374" s="506">
        <v>360</v>
      </c>
      <c r="AJ374" s="506">
        <v>360</v>
      </c>
      <c r="AK374" s="506">
        <v>360</v>
      </c>
      <c r="AL374" s="294">
        <v>360.00000000000006</v>
      </c>
      <c r="AM374" s="294">
        <v>360.00000000000006</v>
      </c>
      <c r="AN374" s="294">
        <v>360.00000000000006</v>
      </c>
      <c r="AO374" s="294">
        <v>360.00000000000006</v>
      </c>
      <c r="AP374" s="294">
        <v>360.00000000000006</v>
      </c>
      <c r="AQ374" s="294">
        <v>360.00000000000006</v>
      </c>
      <c r="AR374" s="294">
        <v>360.00000000000006</v>
      </c>
      <c r="AS374" s="294">
        <v>360.00000000000006</v>
      </c>
      <c r="AT374" s="294">
        <v>360.00000000000006</v>
      </c>
      <c r="AU374" s="294">
        <v>360.00000000000006</v>
      </c>
      <c r="AV374" s="294">
        <v>360.00000000000006</v>
      </c>
      <c r="AW374" s="294">
        <v>360.00000000000006</v>
      </c>
      <c r="AX374" s="294">
        <v>360.00000000000006</v>
      </c>
      <c r="AY374" s="294">
        <v>360.00000000000006</v>
      </c>
      <c r="AZ374" s="294">
        <v>360.00000000000006</v>
      </c>
      <c r="BA374" s="294">
        <v>360.00000000000006</v>
      </c>
      <c r="BB374" s="294">
        <v>360.00000000000006</v>
      </c>
      <c r="BC374" s="294">
        <v>360.00000000000006</v>
      </c>
      <c r="BD374" s="294">
        <v>360.00000000000006</v>
      </c>
      <c r="BE374" s="294">
        <v>360.00000000000006</v>
      </c>
      <c r="BF374" s="294">
        <v>360.00000000000006</v>
      </c>
      <c r="BG374" s="294">
        <v>360.00000000000006</v>
      </c>
      <c r="BH374" s="294">
        <v>360.00000000000006</v>
      </c>
      <c r="BI374" s="294">
        <v>360.00000000000006</v>
      </c>
      <c r="BJ374" s="294">
        <v>360.00000000000006</v>
      </c>
      <c r="BK374" s="294">
        <v>360.00000000000006</v>
      </c>
      <c r="BL374" s="294">
        <v>360.00000000000006</v>
      </c>
      <c r="BM374" s="294">
        <v>360.00000000000006</v>
      </c>
      <c r="BN374" s="294">
        <v>360.00000000000006</v>
      </c>
      <c r="BO374" s="294">
        <v>360.00000000000006</v>
      </c>
      <c r="BP374" s="294">
        <v>360.00000000000006</v>
      </c>
      <c r="BQ374" s="294">
        <v>360.00000000000006</v>
      </c>
      <c r="BR374" s="294">
        <v>360.00000000000006</v>
      </c>
      <c r="BS374" s="294">
        <v>360.00000000000006</v>
      </c>
      <c r="BT374" s="294">
        <v>360.00000000000006</v>
      </c>
      <c r="BU374" s="294">
        <v>360.00000000000006</v>
      </c>
      <c r="BV374" s="294">
        <v>360.00000000000006</v>
      </c>
      <c r="BW374" s="294">
        <v>360.00000000000006</v>
      </c>
      <c r="BX374" s="294">
        <v>360.00000000000006</v>
      </c>
      <c r="BY374" s="294">
        <v>360.00000000000006</v>
      </c>
      <c r="BZ374" s="294">
        <v>360.00000000000006</v>
      </c>
      <c r="CA374" s="294">
        <v>360.00000000000006</v>
      </c>
      <c r="CB374" s="294">
        <v>360.00000000000006</v>
      </c>
      <c r="CC374" s="294">
        <v>360.00000000000006</v>
      </c>
      <c r="CD374" s="294">
        <v>360.00000000000006</v>
      </c>
      <c r="CE374" s="294">
        <v>360.00000000000006</v>
      </c>
      <c r="CF374" s="294">
        <v>360.00000000000006</v>
      </c>
      <c r="CG374" s="294">
        <v>360.00000000000006</v>
      </c>
      <c r="CH374" s="294">
        <v>360.00000000000006</v>
      </c>
      <c r="CI374" s="294">
        <v>360.00000000000006</v>
      </c>
      <c r="CJ374" s="294">
        <v>360.00000000000006</v>
      </c>
      <c r="CK374" s="294">
        <v>360.00000000000006</v>
      </c>
      <c r="CL374" s="294">
        <v>360.00000000000006</v>
      </c>
      <c r="CM374" s="294">
        <v>360.00000000000006</v>
      </c>
      <c r="CN374" s="294">
        <v>360.00000000000006</v>
      </c>
      <c r="CO374" s="294">
        <v>360.00000000000006</v>
      </c>
      <c r="CP374" s="294">
        <v>360.00000000000006</v>
      </c>
      <c r="CQ374" s="294">
        <v>360.00000000000006</v>
      </c>
      <c r="CR374" s="294">
        <v>360.00000000000006</v>
      </c>
      <c r="CS374" s="294">
        <v>360.00000000000006</v>
      </c>
      <c r="CT374" s="294">
        <v>360.00000000000006</v>
      </c>
      <c r="CU374" s="294">
        <v>360.00000000000006</v>
      </c>
      <c r="CV374" s="294">
        <v>360.00000000000006</v>
      </c>
      <c r="CX374" s="242" t="s">
        <v>1723</v>
      </c>
      <c r="CY374" s="242" t="str">
        <f t="shared" si="181"/>
        <v>-</v>
      </c>
      <c r="CZ374" s="453">
        <f t="shared" si="182"/>
        <v>360</v>
      </c>
      <c r="DA374" s="453">
        <f t="shared" si="183"/>
        <v>0</v>
      </c>
      <c r="DB374" s="454">
        <f t="shared" si="184"/>
        <v>0</v>
      </c>
      <c r="DC374" s="453">
        <f t="shared" si="185"/>
        <v>360</v>
      </c>
      <c r="DD374" s="453">
        <f t="shared" si="187"/>
        <v>0</v>
      </c>
      <c r="DE374" s="454">
        <f t="shared" si="188"/>
        <v>0</v>
      </c>
      <c r="DF374" s="455">
        <f t="shared" si="180"/>
        <v>5.8861040314501558</v>
      </c>
      <c r="DG374" s="456">
        <f t="shared" si="186"/>
        <v>0</v>
      </c>
      <c r="DH374" s="454">
        <f t="shared" si="189"/>
        <v>0</v>
      </c>
    </row>
    <row r="375" spans="1:112" outlineLevel="1" x14ac:dyDescent="0.3">
      <c r="A375" s="290"/>
      <c r="B375" s="154">
        <v>18</v>
      </c>
      <c r="C375" s="242" t="s">
        <v>187</v>
      </c>
      <c r="D375" s="143" t="s">
        <v>443</v>
      </c>
      <c r="E375" s="506">
        <v>360</v>
      </c>
      <c r="F375" s="506">
        <v>360</v>
      </c>
      <c r="G375" s="506">
        <v>360</v>
      </c>
      <c r="H375" s="506">
        <v>360</v>
      </c>
      <c r="I375" s="506">
        <v>360</v>
      </c>
      <c r="J375" s="506">
        <v>360</v>
      </c>
      <c r="K375" s="506">
        <v>360</v>
      </c>
      <c r="L375" s="506">
        <v>360</v>
      </c>
      <c r="M375" s="506">
        <v>360</v>
      </c>
      <c r="N375" s="506">
        <v>360</v>
      </c>
      <c r="O375" s="506">
        <v>360</v>
      </c>
      <c r="P375" s="506">
        <v>360</v>
      </c>
      <c r="Q375" s="506">
        <v>360</v>
      </c>
      <c r="R375" s="506">
        <v>360</v>
      </c>
      <c r="S375" s="506">
        <v>360</v>
      </c>
      <c r="T375" s="506">
        <v>360</v>
      </c>
      <c r="U375" s="506">
        <v>360</v>
      </c>
      <c r="V375" s="506">
        <v>360</v>
      </c>
      <c r="W375" s="506">
        <v>360</v>
      </c>
      <c r="X375" s="506">
        <v>360</v>
      </c>
      <c r="Y375" s="506">
        <v>360</v>
      </c>
      <c r="Z375" s="506">
        <v>360</v>
      </c>
      <c r="AA375" s="506">
        <v>360</v>
      </c>
      <c r="AB375" s="506">
        <v>360</v>
      </c>
      <c r="AC375" s="506">
        <v>360</v>
      </c>
      <c r="AD375" s="506">
        <v>360</v>
      </c>
      <c r="AE375" s="506">
        <v>360</v>
      </c>
      <c r="AF375" s="506">
        <v>360</v>
      </c>
      <c r="AG375" s="506">
        <v>360</v>
      </c>
      <c r="AH375" s="506">
        <v>360</v>
      </c>
      <c r="AI375" s="506">
        <v>360</v>
      </c>
      <c r="AJ375" s="506">
        <v>360</v>
      </c>
      <c r="AK375" s="506">
        <v>360</v>
      </c>
      <c r="AL375" s="294">
        <v>360.00000000000006</v>
      </c>
      <c r="AM375" s="294">
        <v>360.00000000000006</v>
      </c>
      <c r="AN375" s="294">
        <v>360.00000000000006</v>
      </c>
      <c r="AO375" s="294">
        <v>360.00000000000006</v>
      </c>
      <c r="AP375" s="294">
        <v>360.00000000000006</v>
      </c>
      <c r="AQ375" s="294">
        <v>360.00000000000006</v>
      </c>
      <c r="AR375" s="294">
        <v>360.00000000000006</v>
      </c>
      <c r="AS375" s="294">
        <v>360.00000000000006</v>
      </c>
      <c r="AT375" s="294">
        <v>360.00000000000006</v>
      </c>
      <c r="AU375" s="294">
        <v>360.00000000000006</v>
      </c>
      <c r="AV375" s="294">
        <v>360.00000000000006</v>
      </c>
      <c r="AW375" s="294">
        <v>360.00000000000006</v>
      </c>
      <c r="AX375" s="294">
        <v>360.00000000000006</v>
      </c>
      <c r="AY375" s="294">
        <v>360.00000000000006</v>
      </c>
      <c r="AZ375" s="294">
        <v>360.00000000000006</v>
      </c>
      <c r="BA375" s="294">
        <v>360.00000000000006</v>
      </c>
      <c r="BB375" s="294">
        <v>360.00000000000006</v>
      </c>
      <c r="BC375" s="294">
        <v>360.00000000000006</v>
      </c>
      <c r="BD375" s="294">
        <v>360.00000000000006</v>
      </c>
      <c r="BE375" s="294">
        <v>360.00000000000006</v>
      </c>
      <c r="BF375" s="294">
        <v>360.00000000000006</v>
      </c>
      <c r="BG375" s="294">
        <v>360.00000000000006</v>
      </c>
      <c r="BH375" s="294">
        <v>360.00000000000006</v>
      </c>
      <c r="BI375" s="294">
        <v>360.00000000000006</v>
      </c>
      <c r="BJ375" s="294">
        <v>360.00000000000006</v>
      </c>
      <c r="BK375" s="294">
        <v>360.00000000000006</v>
      </c>
      <c r="BL375" s="294">
        <v>360.00000000000006</v>
      </c>
      <c r="BM375" s="294">
        <v>360.00000000000006</v>
      </c>
      <c r="BN375" s="294">
        <v>360.00000000000006</v>
      </c>
      <c r="BO375" s="294">
        <v>360.00000000000006</v>
      </c>
      <c r="BP375" s="294">
        <v>360.00000000000006</v>
      </c>
      <c r="BQ375" s="294">
        <v>360.00000000000006</v>
      </c>
      <c r="BR375" s="294">
        <v>360.00000000000006</v>
      </c>
      <c r="BS375" s="294">
        <v>360.00000000000006</v>
      </c>
      <c r="BT375" s="294">
        <v>360.00000000000006</v>
      </c>
      <c r="BU375" s="294">
        <v>360.00000000000006</v>
      </c>
      <c r="BV375" s="294">
        <v>360.00000000000006</v>
      </c>
      <c r="BW375" s="294">
        <v>360.00000000000006</v>
      </c>
      <c r="BX375" s="294">
        <v>360.00000000000006</v>
      </c>
      <c r="BY375" s="294">
        <v>360.00000000000006</v>
      </c>
      <c r="BZ375" s="294">
        <v>360.00000000000006</v>
      </c>
      <c r="CA375" s="294">
        <v>360.00000000000006</v>
      </c>
      <c r="CB375" s="294">
        <v>360.00000000000006</v>
      </c>
      <c r="CC375" s="294">
        <v>360.00000000000006</v>
      </c>
      <c r="CD375" s="294">
        <v>360.00000000000006</v>
      </c>
      <c r="CE375" s="294">
        <v>360.00000000000006</v>
      </c>
      <c r="CF375" s="294">
        <v>360.00000000000006</v>
      </c>
      <c r="CG375" s="294">
        <v>360.00000000000006</v>
      </c>
      <c r="CH375" s="294">
        <v>360.00000000000006</v>
      </c>
      <c r="CI375" s="294">
        <v>360.00000000000006</v>
      </c>
      <c r="CJ375" s="294">
        <v>360.00000000000006</v>
      </c>
      <c r="CK375" s="294">
        <v>360.00000000000006</v>
      </c>
      <c r="CL375" s="294">
        <v>360.00000000000006</v>
      </c>
      <c r="CM375" s="294">
        <v>360.00000000000006</v>
      </c>
      <c r="CN375" s="294">
        <v>360.00000000000006</v>
      </c>
      <c r="CO375" s="294">
        <v>360.00000000000006</v>
      </c>
      <c r="CP375" s="294">
        <v>360.00000000000006</v>
      </c>
      <c r="CQ375" s="294">
        <v>360.00000000000006</v>
      </c>
      <c r="CR375" s="294">
        <v>360.00000000000006</v>
      </c>
      <c r="CS375" s="294">
        <v>360.00000000000006</v>
      </c>
      <c r="CT375" s="294">
        <v>360.00000000000006</v>
      </c>
      <c r="CU375" s="294">
        <v>360.00000000000006</v>
      </c>
      <c r="CV375" s="294">
        <v>360.00000000000006</v>
      </c>
      <c r="CX375" s="242" t="s">
        <v>1723</v>
      </c>
      <c r="CY375" s="242" t="str">
        <f t="shared" si="181"/>
        <v>-</v>
      </c>
      <c r="CZ375" s="453">
        <f t="shared" si="182"/>
        <v>360</v>
      </c>
      <c r="DA375" s="453">
        <f t="shared" si="183"/>
        <v>0</v>
      </c>
      <c r="DB375" s="454">
        <f t="shared" si="184"/>
        <v>0</v>
      </c>
      <c r="DC375" s="453">
        <f t="shared" si="185"/>
        <v>360</v>
      </c>
      <c r="DD375" s="453">
        <f t="shared" si="187"/>
        <v>0</v>
      </c>
      <c r="DE375" s="454">
        <f t="shared" si="188"/>
        <v>0</v>
      </c>
      <c r="DF375" s="455">
        <f t="shared" si="180"/>
        <v>5.8861040314501558</v>
      </c>
      <c r="DG375" s="456">
        <f t="shared" si="186"/>
        <v>0</v>
      </c>
      <c r="DH375" s="454">
        <f t="shared" si="189"/>
        <v>0</v>
      </c>
    </row>
    <row r="376" spans="1:112" outlineLevel="1" x14ac:dyDescent="0.3">
      <c r="A376" s="290"/>
      <c r="B376" s="154">
        <v>19</v>
      </c>
      <c r="C376" s="242" t="s">
        <v>188</v>
      </c>
      <c r="D376" s="143" t="s">
        <v>443</v>
      </c>
      <c r="E376" s="506">
        <v>360</v>
      </c>
      <c r="F376" s="506">
        <v>360</v>
      </c>
      <c r="G376" s="506">
        <v>360</v>
      </c>
      <c r="H376" s="506">
        <v>360</v>
      </c>
      <c r="I376" s="506">
        <v>360</v>
      </c>
      <c r="J376" s="506">
        <v>360</v>
      </c>
      <c r="K376" s="506">
        <v>360</v>
      </c>
      <c r="L376" s="506">
        <v>360</v>
      </c>
      <c r="M376" s="506">
        <v>360</v>
      </c>
      <c r="N376" s="506">
        <v>360</v>
      </c>
      <c r="O376" s="506">
        <v>360</v>
      </c>
      <c r="P376" s="506">
        <v>360</v>
      </c>
      <c r="Q376" s="506">
        <v>360</v>
      </c>
      <c r="R376" s="506">
        <v>360</v>
      </c>
      <c r="S376" s="506">
        <v>360</v>
      </c>
      <c r="T376" s="506">
        <v>360</v>
      </c>
      <c r="U376" s="506">
        <v>360</v>
      </c>
      <c r="V376" s="506">
        <v>360</v>
      </c>
      <c r="W376" s="506">
        <v>360</v>
      </c>
      <c r="X376" s="506">
        <v>360</v>
      </c>
      <c r="Y376" s="506">
        <v>360</v>
      </c>
      <c r="Z376" s="506">
        <v>360</v>
      </c>
      <c r="AA376" s="506">
        <v>360</v>
      </c>
      <c r="AB376" s="506">
        <v>360</v>
      </c>
      <c r="AC376" s="506">
        <v>360</v>
      </c>
      <c r="AD376" s="506">
        <v>360</v>
      </c>
      <c r="AE376" s="506">
        <v>360</v>
      </c>
      <c r="AF376" s="506">
        <v>360</v>
      </c>
      <c r="AG376" s="506">
        <v>360</v>
      </c>
      <c r="AH376" s="506">
        <v>360</v>
      </c>
      <c r="AI376" s="506">
        <v>360</v>
      </c>
      <c r="AJ376" s="506">
        <v>360</v>
      </c>
      <c r="AK376" s="506">
        <v>360</v>
      </c>
      <c r="AL376" s="294">
        <v>360.00000000000006</v>
      </c>
      <c r="AM376" s="294">
        <v>360.00000000000006</v>
      </c>
      <c r="AN376" s="294">
        <v>360.00000000000006</v>
      </c>
      <c r="AO376" s="294">
        <v>360.00000000000006</v>
      </c>
      <c r="AP376" s="294">
        <v>360.00000000000006</v>
      </c>
      <c r="AQ376" s="294">
        <v>360.00000000000006</v>
      </c>
      <c r="AR376" s="294">
        <v>360.00000000000006</v>
      </c>
      <c r="AS376" s="294">
        <v>360.00000000000006</v>
      </c>
      <c r="AT376" s="294">
        <v>360.00000000000006</v>
      </c>
      <c r="AU376" s="294">
        <v>360.00000000000006</v>
      </c>
      <c r="AV376" s="294">
        <v>360.00000000000006</v>
      </c>
      <c r="AW376" s="294">
        <v>360.00000000000006</v>
      </c>
      <c r="AX376" s="294">
        <v>360.00000000000006</v>
      </c>
      <c r="AY376" s="294">
        <v>360.00000000000006</v>
      </c>
      <c r="AZ376" s="294">
        <v>360.00000000000006</v>
      </c>
      <c r="BA376" s="294">
        <v>360.00000000000006</v>
      </c>
      <c r="BB376" s="294">
        <v>360.00000000000006</v>
      </c>
      <c r="BC376" s="294">
        <v>360.00000000000006</v>
      </c>
      <c r="BD376" s="294">
        <v>360.00000000000006</v>
      </c>
      <c r="BE376" s="294">
        <v>360.00000000000006</v>
      </c>
      <c r="BF376" s="294">
        <v>360.00000000000006</v>
      </c>
      <c r="BG376" s="294">
        <v>360.00000000000006</v>
      </c>
      <c r="BH376" s="294">
        <v>360.00000000000006</v>
      </c>
      <c r="BI376" s="294">
        <v>360.00000000000006</v>
      </c>
      <c r="BJ376" s="294">
        <v>360.00000000000006</v>
      </c>
      <c r="BK376" s="294">
        <v>360.00000000000006</v>
      </c>
      <c r="BL376" s="294">
        <v>360.00000000000006</v>
      </c>
      <c r="BM376" s="294">
        <v>360.00000000000006</v>
      </c>
      <c r="BN376" s="294">
        <v>360.00000000000006</v>
      </c>
      <c r="BO376" s="294">
        <v>360.00000000000006</v>
      </c>
      <c r="BP376" s="294">
        <v>360.00000000000006</v>
      </c>
      <c r="BQ376" s="294">
        <v>360.00000000000006</v>
      </c>
      <c r="BR376" s="294">
        <v>360.00000000000006</v>
      </c>
      <c r="BS376" s="294">
        <v>360.00000000000006</v>
      </c>
      <c r="BT376" s="294">
        <v>360.00000000000006</v>
      </c>
      <c r="BU376" s="294">
        <v>360.00000000000006</v>
      </c>
      <c r="BV376" s="294">
        <v>360.00000000000006</v>
      </c>
      <c r="BW376" s="294">
        <v>360.00000000000006</v>
      </c>
      <c r="BX376" s="294">
        <v>360.00000000000006</v>
      </c>
      <c r="BY376" s="294">
        <v>360.00000000000006</v>
      </c>
      <c r="BZ376" s="294">
        <v>360.00000000000006</v>
      </c>
      <c r="CA376" s="294">
        <v>360.00000000000006</v>
      </c>
      <c r="CB376" s="294">
        <v>360.00000000000006</v>
      </c>
      <c r="CC376" s="294">
        <v>360.00000000000006</v>
      </c>
      <c r="CD376" s="294">
        <v>360.00000000000006</v>
      </c>
      <c r="CE376" s="294">
        <v>360.00000000000006</v>
      </c>
      <c r="CF376" s="294">
        <v>360.00000000000006</v>
      </c>
      <c r="CG376" s="294">
        <v>360.00000000000006</v>
      </c>
      <c r="CH376" s="294">
        <v>360.00000000000006</v>
      </c>
      <c r="CI376" s="294">
        <v>360.00000000000006</v>
      </c>
      <c r="CJ376" s="294">
        <v>360.00000000000006</v>
      </c>
      <c r="CK376" s="294">
        <v>360.00000000000006</v>
      </c>
      <c r="CL376" s="294">
        <v>360.00000000000006</v>
      </c>
      <c r="CM376" s="294">
        <v>360.00000000000006</v>
      </c>
      <c r="CN376" s="294">
        <v>360.00000000000006</v>
      </c>
      <c r="CO376" s="294">
        <v>360.00000000000006</v>
      </c>
      <c r="CP376" s="294">
        <v>360.00000000000006</v>
      </c>
      <c r="CQ376" s="294">
        <v>360.00000000000006</v>
      </c>
      <c r="CR376" s="294">
        <v>360.00000000000006</v>
      </c>
      <c r="CS376" s="294">
        <v>360.00000000000006</v>
      </c>
      <c r="CT376" s="294">
        <v>360.00000000000006</v>
      </c>
      <c r="CU376" s="294">
        <v>360.00000000000006</v>
      </c>
      <c r="CV376" s="294">
        <v>360.00000000000006</v>
      </c>
      <c r="CX376" s="242" t="s">
        <v>1723</v>
      </c>
      <c r="CY376" s="242" t="str">
        <f t="shared" si="181"/>
        <v>-</v>
      </c>
      <c r="CZ376" s="453">
        <f t="shared" si="182"/>
        <v>360</v>
      </c>
      <c r="DA376" s="453">
        <f t="shared" si="183"/>
        <v>0</v>
      </c>
      <c r="DB376" s="454">
        <f t="shared" si="184"/>
        <v>0</v>
      </c>
      <c r="DC376" s="453">
        <f t="shared" si="185"/>
        <v>360</v>
      </c>
      <c r="DD376" s="453">
        <f t="shared" si="187"/>
        <v>0</v>
      </c>
      <c r="DE376" s="454">
        <f t="shared" si="188"/>
        <v>0</v>
      </c>
      <c r="DF376" s="455">
        <f t="shared" si="180"/>
        <v>5.8861040314501558</v>
      </c>
      <c r="DG376" s="456">
        <f t="shared" si="186"/>
        <v>0</v>
      </c>
      <c r="DH376" s="454">
        <f t="shared" si="189"/>
        <v>0</v>
      </c>
    </row>
    <row r="377" spans="1:112" outlineLevel="1" x14ac:dyDescent="0.3">
      <c r="A377" s="290"/>
      <c r="B377" s="154">
        <v>20</v>
      </c>
      <c r="C377" s="242" t="s">
        <v>189</v>
      </c>
      <c r="D377" s="143" t="s">
        <v>443</v>
      </c>
      <c r="E377" s="506">
        <v>360</v>
      </c>
      <c r="F377" s="506">
        <v>360</v>
      </c>
      <c r="G377" s="506">
        <v>360</v>
      </c>
      <c r="H377" s="506">
        <v>360</v>
      </c>
      <c r="I377" s="506">
        <v>360</v>
      </c>
      <c r="J377" s="506">
        <v>360</v>
      </c>
      <c r="K377" s="506">
        <v>360</v>
      </c>
      <c r="L377" s="506">
        <v>360</v>
      </c>
      <c r="M377" s="506">
        <v>360</v>
      </c>
      <c r="N377" s="506">
        <v>360</v>
      </c>
      <c r="O377" s="506">
        <v>360</v>
      </c>
      <c r="P377" s="506">
        <v>360</v>
      </c>
      <c r="Q377" s="506">
        <v>360</v>
      </c>
      <c r="R377" s="506">
        <v>360</v>
      </c>
      <c r="S377" s="506">
        <v>360</v>
      </c>
      <c r="T377" s="506">
        <v>360</v>
      </c>
      <c r="U377" s="506">
        <v>360</v>
      </c>
      <c r="V377" s="506">
        <v>360</v>
      </c>
      <c r="W377" s="506">
        <v>360</v>
      </c>
      <c r="X377" s="506">
        <v>360</v>
      </c>
      <c r="Y377" s="506">
        <v>360</v>
      </c>
      <c r="Z377" s="506">
        <v>360</v>
      </c>
      <c r="AA377" s="506">
        <v>360</v>
      </c>
      <c r="AB377" s="506">
        <v>360</v>
      </c>
      <c r="AC377" s="506">
        <v>360</v>
      </c>
      <c r="AD377" s="506">
        <v>360</v>
      </c>
      <c r="AE377" s="506">
        <v>360</v>
      </c>
      <c r="AF377" s="506">
        <v>360</v>
      </c>
      <c r="AG377" s="506">
        <v>360</v>
      </c>
      <c r="AH377" s="506">
        <v>360</v>
      </c>
      <c r="AI377" s="506">
        <v>360</v>
      </c>
      <c r="AJ377" s="506">
        <v>360</v>
      </c>
      <c r="AK377" s="506">
        <v>360</v>
      </c>
      <c r="AL377" s="294">
        <v>360.00000000000006</v>
      </c>
      <c r="AM377" s="294">
        <v>360.00000000000006</v>
      </c>
      <c r="AN377" s="294">
        <v>360.00000000000006</v>
      </c>
      <c r="AO377" s="294">
        <v>360.00000000000006</v>
      </c>
      <c r="AP377" s="294">
        <v>360.00000000000006</v>
      </c>
      <c r="AQ377" s="294">
        <v>360.00000000000006</v>
      </c>
      <c r="AR377" s="294">
        <v>360.00000000000006</v>
      </c>
      <c r="AS377" s="294">
        <v>360.00000000000006</v>
      </c>
      <c r="AT377" s="294">
        <v>360.00000000000006</v>
      </c>
      <c r="AU377" s="294">
        <v>360.00000000000006</v>
      </c>
      <c r="AV377" s="294">
        <v>360.00000000000006</v>
      </c>
      <c r="AW377" s="294">
        <v>360.00000000000006</v>
      </c>
      <c r="AX377" s="294">
        <v>360.00000000000006</v>
      </c>
      <c r="AY377" s="294">
        <v>360.00000000000006</v>
      </c>
      <c r="AZ377" s="294">
        <v>360.00000000000006</v>
      </c>
      <c r="BA377" s="294">
        <v>360.00000000000006</v>
      </c>
      <c r="BB377" s="294">
        <v>360.00000000000006</v>
      </c>
      <c r="BC377" s="294">
        <v>360.00000000000006</v>
      </c>
      <c r="BD377" s="294">
        <v>360.00000000000006</v>
      </c>
      <c r="BE377" s="294">
        <v>360.00000000000006</v>
      </c>
      <c r="BF377" s="294">
        <v>360.00000000000006</v>
      </c>
      <c r="BG377" s="294">
        <v>360.00000000000006</v>
      </c>
      <c r="BH377" s="294">
        <v>360.00000000000006</v>
      </c>
      <c r="BI377" s="294">
        <v>360.00000000000006</v>
      </c>
      <c r="BJ377" s="294">
        <v>360.00000000000006</v>
      </c>
      <c r="BK377" s="294">
        <v>360.00000000000006</v>
      </c>
      <c r="BL377" s="294">
        <v>360.00000000000006</v>
      </c>
      <c r="BM377" s="294">
        <v>360.00000000000006</v>
      </c>
      <c r="BN377" s="294">
        <v>360.00000000000006</v>
      </c>
      <c r="BO377" s="294">
        <v>360.00000000000006</v>
      </c>
      <c r="BP377" s="294">
        <v>360.00000000000006</v>
      </c>
      <c r="BQ377" s="294">
        <v>360.00000000000006</v>
      </c>
      <c r="BR377" s="294">
        <v>360.00000000000006</v>
      </c>
      <c r="BS377" s="294">
        <v>360.00000000000006</v>
      </c>
      <c r="BT377" s="294">
        <v>360.00000000000006</v>
      </c>
      <c r="BU377" s="294">
        <v>360.00000000000006</v>
      </c>
      <c r="BV377" s="294">
        <v>360.00000000000006</v>
      </c>
      <c r="BW377" s="294">
        <v>360.00000000000006</v>
      </c>
      <c r="BX377" s="294">
        <v>360.00000000000006</v>
      </c>
      <c r="BY377" s="294">
        <v>360.00000000000006</v>
      </c>
      <c r="BZ377" s="294">
        <v>360.00000000000006</v>
      </c>
      <c r="CA377" s="294">
        <v>360.00000000000006</v>
      </c>
      <c r="CB377" s="294">
        <v>360.00000000000006</v>
      </c>
      <c r="CC377" s="294">
        <v>360.00000000000006</v>
      </c>
      <c r="CD377" s="294">
        <v>360.00000000000006</v>
      </c>
      <c r="CE377" s="294">
        <v>360.00000000000006</v>
      </c>
      <c r="CF377" s="294">
        <v>360.00000000000006</v>
      </c>
      <c r="CG377" s="294">
        <v>360.00000000000006</v>
      </c>
      <c r="CH377" s="294">
        <v>360.00000000000006</v>
      </c>
      <c r="CI377" s="294">
        <v>360.00000000000006</v>
      </c>
      <c r="CJ377" s="294">
        <v>360.00000000000006</v>
      </c>
      <c r="CK377" s="294">
        <v>360.00000000000006</v>
      </c>
      <c r="CL377" s="294">
        <v>360.00000000000006</v>
      </c>
      <c r="CM377" s="294">
        <v>360.00000000000006</v>
      </c>
      <c r="CN377" s="294">
        <v>360.00000000000006</v>
      </c>
      <c r="CO377" s="294">
        <v>360.00000000000006</v>
      </c>
      <c r="CP377" s="294">
        <v>360.00000000000006</v>
      </c>
      <c r="CQ377" s="294">
        <v>360.00000000000006</v>
      </c>
      <c r="CR377" s="294">
        <v>360.00000000000006</v>
      </c>
      <c r="CS377" s="294">
        <v>360.00000000000006</v>
      </c>
      <c r="CT377" s="294">
        <v>360.00000000000006</v>
      </c>
      <c r="CU377" s="294">
        <v>360.00000000000006</v>
      </c>
      <c r="CV377" s="294">
        <v>360.00000000000006</v>
      </c>
      <c r="CX377" s="242" t="s">
        <v>1723</v>
      </c>
      <c r="CY377" s="242" t="str">
        <f t="shared" si="181"/>
        <v>-</v>
      </c>
      <c r="CZ377" s="453">
        <f t="shared" si="182"/>
        <v>360</v>
      </c>
      <c r="DA377" s="453">
        <f t="shared" si="183"/>
        <v>0</v>
      </c>
      <c r="DB377" s="454">
        <f t="shared" si="184"/>
        <v>0</v>
      </c>
      <c r="DC377" s="453">
        <f t="shared" si="185"/>
        <v>360</v>
      </c>
      <c r="DD377" s="453">
        <f t="shared" si="187"/>
        <v>0</v>
      </c>
      <c r="DE377" s="454">
        <f t="shared" si="188"/>
        <v>0</v>
      </c>
      <c r="DF377" s="455">
        <f t="shared" si="180"/>
        <v>5.8861040314501558</v>
      </c>
      <c r="DG377" s="456">
        <f t="shared" si="186"/>
        <v>0</v>
      </c>
      <c r="DH377" s="454">
        <f t="shared" si="189"/>
        <v>0</v>
      </c>
    </row>
    <row r="378" spans="1:112" outlineLevel="1" x14ac:dyDescent="0.3">
      <c r="A378" s="290"/>
      <c r="B378" s="154">
        <v>21</v>
      </c>
      <c r="C378" s="242" t="s">
        <v>362</v>
      </c>
      <c r="D378" s="143" t="s">
        <v>443</v>
      </c>
      <c r="E378" s="506">
        <v>360</v>
      </c>
      <c r="F378" s="506">
        <v>360</v>
      </c>
      <c r="G378" s="506">
        <v>360</v>
      </c>
      <c r="H378" s="506">
        <v>360</v>
      </c>
      <c r="I378" s="506">
        <v>360</v>
      </c>
      <c r="J378" s="506">
        <v>360</v>
      </c>
      <c r="K378" s="506">
        <v>360</v>
      </c>
      <c r="L378" s="506">
        <v>360</v>
      </c>
      <c r="M378" s="506">
        <v>360</v>
      </c>
      <c r="N378" s="506">
        <v>360</v>
      </c>
      <c r="O378" s="506">
        <v>360</v>
      </c>
      <c r="P378" s="506">
        <v>360</v>
      </c>
      <c r="Q378" s="506">
        <v>360</v>
      </c>
      <c r="R378" s="506">
        <v>360</v>
      </c>
      <c r="S378" s="506">
        <v>360</v>
      </c>
      <c r="T378" s="506">
        <v>360</v>
      </c>
      <c r="U378" s="506">
        <v>360</v>
      </c>
      <c r="V378" s="506">
        <v>360</v>
      </c>
      <c r="W378" s="506">
        <v>360</v>
      </c>
      <c r="X378" s="506">
        <v>360</v>
      </c>
      <c r="Y378" s="506">
        <v>360</v>
      </c>
      <c r="Z378" s="506">
        <v>360</v>
      </c>
      <c r="AA378" s="506">
        <v>360</v>
      </c>
      <c r="AB378" s="506">
        <v>360</v>
      </c>
      <c r="AC378" s="506">
        <v>360</v>
      </c>
      <c r="AD378" s="506">
        <v>360</v>
      </c>
      <c r="AE378" s="506">
        <v>360</v>
      </c>
      <c r="AF378" s="506">
        <v>360</v>
      </c>
      <c r="AG378" s="506">
        <v>360</v>
      </c>
      <c r="AH378" s="506">
        <v>360</v>
      </c>
      <c r="AI378" s="506">
        <v>360</v>
      </c>
      <c r="AJ378" s="506">
        <v>360</v>
      </c>
      <c r="AK378" s="506">
        <v>360</v>
      </c>
      <c r="AL378" s="294">
        <v>360.00000000000006</v>
      </c>
      <c r="AM378" s="294">
        <v>360.00000000000006</v>
      </c>
      <c r="AN378" s="294">
        <v>360.00000000000006</v>
      </c>
      <c r="AO378" s="294">
        <v>360.00000000000006</v>
      </c>
      <c r="AP378" s="294">
        <v>360.00000000000006</v>
      </c>
      <c r="AQ378" s="294">
        <v>360.00000000000006</v>
      </c>
      <c r="AR378" s="294">
        <v>360.00000000000006</v>
      </c>
      <c r="AS378" s="294">
        <v>360.00000000000006</v>
      </c>
      <c r="AT378" s="294">
        <v>360.00000000000006</v>
      </c>
      <c r="AU378" s="294">
        <v>360.00000000000006</v>
      </c>
      <c r="AV378" s="294">
        <v>360.00000000000006</v>
      </c>
      <c r="AW378" s="294">
        <v>360.00000000000006</v>
      </c>
      <c r="AX378" s="294">
        <v>360.00000000000006</v>
      </c>
      <c r="AY378" s="294">
        <v>360.00000000000006</v>
      </c>
      <c r="AZ378" s="294">
        <v>360.00000000000006</v>
      </c>
      <c r="BA378" s="294">
        <v>360.00000000000006</v>
      </c>
      <c r="BB378" s="294">
        <v>360.00000000000006</v>
      </c>
      <c r="BC378" s="294">
        <v>360.00000000000006</v>
      </c>
      <c r="BD378" s="294">
        <v>360.00000000000006</v>
      </c>
      <c r="BE378" s="294">
        <v>360.00000000000006</v>
      </c>
      <c r="BF378" s="294">
        <v>360.00000000000006</v>
      </c>
      <c r="BG378" s="294">
        <v>360.00000000000006</v>
      </c>
      <c r="BH378" s="294">
        <v>360.00000000000006</v>
      </c>
      <c r="BI378" s="294">
        <v>360.00000000000006</v>
      </c>
      <c r="BJ378" s="294">
        <v>360.00000000000006</v>
      </c>
      <c r="BK378" s="294">
        <v>360.00000000000006</v>
      </c>
      <c r="BL378" s="294">
        <v>360.00000000000006</v>
      </c>
      <c r="BM378" s="294">
        <v>360.00000000000006</v>
      </c>
      <c r="BN378" s="294">
        <v>360.00000000000006</v>
      </c>
      <c r="BO378" s="294">
        <v>360.00000000000006</v>
      </c>
      <c r="BP378" s="294">
        <v>360.00000000000006</v>
      </c>
      <c r="BQ378" s="294">
        <v>360.00000000000006</v>
      </c>
      <c r="BR378" s="294">
        <v>360.00000000000006</v>
      </c>
      <c r="BS378" s="294">
        <v>360.00000000000006</v>
      </c>
      <c r="BT378" s="294">
        <v>360.00000000000006</v>
      </c>
      <c r="BU378" s="294">
        <v>360.00000000000006</v>
      </c>
      <c r="BV378" s="294">
        <v>360.00000000000006</v>
      </c>
      <c r="BW378" s="294">
        <v>360.00000000000006</v>
      </c>
      <c r="BX378" s="294">
        <v>360.00000000000006</v>
      </c>
      <c r="BY378" s="294">
        <v>360.00000000000006</v>
      </c>
      <c r="BZ378" s="294">
        <v>360.00000000000006</v>
      </c>
      <c r="CA378" s="294">
        <v>360.00000000000006</v>
      </c>
      <c r="CB378" s="294">
        <v>360.00000000000006</v>
      </c>
      <c r="CC378" s="294">
        <v>360.00000000000006</v>
      </c>
      <c r="CD378" s="294">
        <v>360.00000000000006</v>
      </c>
      <c r="CE378" s="294">
        <v>360.00000000000006</v>
      </c>
      <c r="CF378" s="294">
        <v>360.00000000000006</v>
      </c>
      <c r="CG378" s="294">
        <v>360.00000000000006</v>
      </c>
      <c r="CH378" s="294">
        <v>360.00000000000006</v>
      </c>
      <c r="CI378" s="294">
        <v>360.00000000000006</v>
      </c>
      <c r="CJ378" s="294">
        <v>360.00000000000006</v>
      </c>
      <c r="CK378" s="294">
        <v>360.00000000000006</v>
      </c>
      <c r="CL378" s="294">
        <v>360.00000000000006</v>
      </c>
      <c r="CM378" s="294">
        <v>360.00000000000006</v>
      </c>
      <c r="CN378" s="294">
        <v>360.00000000000006</v>
      </c>
      <c r="CO378" s="294">
        <v>360.00000000000006</v>
      </c>
      <c r="CP378" s="294">
        <v>360.00000000000006</v>
      </c>
      <c r="CQ378" s="294">
        <v>360.00000000000006</v>
      </c>
      <c r="CR378" s="294">
        <v>360.00000000000006</v>
      </c>
      <c r="CS378" s="294">
        <v>360.00000000000006</v>
      </c>
      <c r="CT378" s="294">
        <v>360.00000000000006</v>
      </c>
      <c r="CU378" s="294">
        <v>360.00000000000006</v>
      </c>
      <c r="CV378" s="294">
        <v>360.00000000000006</v>
      </c>
      <c r="CX378" s="242" t="s">
        <v>1723</v>
      </c>
      <c r="CY378" s="242" t="str">
        <f t="shared" si="181"/>
        <v>-</v>
      </c>
      <c r="CZ378" s="453">
        <f t="shared" si="182"/>
        <v>360</v>
      </c>
      <c r="DA378" s="453">
        <f t="shared" si="183"/>
        <v>0</v>
      </c>
      <c r="DB378" s="454">
        <f t="shared" si="184"/>
        <v>0</v>
      </c>
      <c r="DC378" s="453">
        <f t="shared" si="185"/>
        <v>360</v>
      </c>
      <c r="DD378" s="453">
        <f t="shared" si="187"/>
        <v>0</v>
      </c>
      <c r="DE378" s="454">
        <f t="shared" si="188"/>
        <v>0</v>
      </c>
      <c r="DF378" s="455">
        <f t="shared" si="180"/>
        <v>5.8861040314501558</v>
      </c>
      <c r="DG378" s="456">
        <f t="shared" si="186"/>
        <v>0</v>
      </c>
      <c r="DH378" s="454">
        <f t="shared" si="189"/>
        <v>0</v>
      </c>
    </row>
    <row r="379" spans="1:112" outlineLevel="1" x14ac:dyDescent="0.3">
      <c r="A379" s="290"/>
      <c r="B379" s="154">
        <v>22</v>
      </c>
      <c r="C379" s="242" t="s">
        <v>191</v>
      </c>
      <c r="D379" s="143" t="s">
        <v>443</v>
      </c>
      <c r="E379" s="506">
        <v>360</v>
      </c>
      <c r="F379" s="506">
        <v>360</v>
      </c>
      <c r="G379" s="506">
        <v>360</v>
      </c>
      <c r="H379" s="506">
        <v>360</v>
      </c>
      <c r="I379" s="506">
        <v>360</v>
      </c>
      <c r="J379" s="506">
        <v>360</v>
      </c>
      <c r="K379" s="506">
        <v>360</v>
      </c>
      <c r="L379" s="506">
        <v>360</v>
      </c>
      <c r="M379" s="506">
        <v>360</v>
      </c>
      <c r="N379" s="506">
        <v>360</v>
      </c>
      <c r="O379" s="506">
        <v>360</v>
      </c>
      <c r="P379" s="506">
        <v>360</v>
      </c>
      <c r="Q379" s="506">
        <v>360</v>
      </c>
      <c r="R379" s="506">
        <v>360</v>
      </c>
      <c r="S379" s="506">
        <v>360</v>
      </c>
      <c r="T379" s="506">
        <v>360</v>
      </c>
      <c r="U379" s="506">
        <v>360</v>
      </c>
      <c r="V379" s="506">
        <v>360</v>
      </c>
      <c r="W379" s="506">
        <v>360</v>
      </c>
      <c r="X379" s="506">
        <v>360</v>
      </c>
      <c r="Y379" s="506">
        <v>360</v>
      </c>
      <c r="Z379" s="506">
        <v>360</v>
      </c>
      <c r="AA379" s="506">
        <v>360</v>
      </c>
      <c r="AB379" s="506">
        <v>360</v>
      </c>
      <c r="AC379" s="506">
        <v>360</v>
      </c>
      <c r="AD379" s="506">
        <v>360</v>
      </c>
      <c r="AE379" s="506">
        <v>360</v>
      </c>
      <c r="AF379" s="506">
        <v>360</v>
      </c>
      <c r="AG379" s="506">
        <v>360</v>
      </c>
      <c r="AH379" s="506">
        <v>360</v>
      </c>
      <c r="AI379" s="506">
        <v>360</v>
      </c>
      <c r="AJ379" s="506">
        <v>360</v>
      </c>
      <c r="AK379" s="506">
        <v>360</v>
      </c>
      <c r="AL379" s="294">
        <v>360.00000000000006</v>
      </c>
      <c r="AM379" s="294">
        <v>360.00000000000006</v>
      </c>
      <c r="AN379" s="294">
        <v>360.00000000000006</v>
      </c>
      <c r="AO379" s="294">
        <v>360.00000000000006</v>
      </c>
      <c r="AP379" s="294">
        <v>360.00000000000006</v>
      </c>
      <c r="AQ379" s="294">
        <v>360.00000000000006</v>
      </c>
      <c r="AR379" s="294">
        <v>360.00000000000006</v>
      </c>
      <c r="AS379" s="294">
        <v>360.00000000000006</v>
      </c>
      <c r="AT379" s="294">
        <v>360.00000000000006</v>
      </c>
      <c r="AU379" s="294">
        <v>360.00000000000006</v>
      </c>
      <c r="AV379" s="294">
        <v>360.00000000000006</v>
      </c>
      <c r="AW379" s="294">
        <v>360.00000000000006</v>
      </c>
      <c r="AX379" s="294">
        <v>360.00000000000006</v>
      </c>
      <c r="AY379" s="294">
        <v>360.00000000000006</v>
      </c>
      <c r="AZ379" s="294">
        <v>360.00000000000006</v>
      </c>
      <c r="BA379" s="294">
        <v>360.00000000000006</v>
      </c>
      <c r="BB379" s="294">
        <v>360.00000000000006</v>
      </c>
      <c r="BC379" s="294">
        <v>360.00000000000006</v>
      </c>
      <c r="BD379" s="294">
        <v>360.00000000000006</v>
      </c>
      <c r="BE379" s="294">
        <v>360.00000000000006</v>
      </c>
      <c r="BF379" s="294">
        <v>360.00000000000006</v>
      </c>
      <c r="BG379" s="294">
        <v>360.00000000000006</v>
      </c>
      <c r="BH379" s="294">
        <v>360.00000000000006</v>
      </c>
      <c r="BI379" s="294">
        <v>360.00000000000006</v>
      </c>
      <c r="BJ379" s="294">
        <v>360.00000000000006</v>
      </c>
      <c r="BK379" s="294">
        <v>360.00000000000006</v>
      </c>
      <c r="BL379" s="294">
        <v>360.00000000000006</v>
      </c>
      <c r="BM379" s="294">
        <v>360.00000000000006</v>
      </c>
      <c r="BN379" s="294">
        <v>360.00000000000006</v>
      </c>
      <c r="BO379" s="294">
        <v>360.00000000000006</v>
      </c>
      <c r="BP379" s="294">
        <v>360.00000000000006</v>
      </c>
      <c r="BQ379" s="294">
        <v>360.00000000000006</v>
      </c>
      <c r="BR379" s="294">
        <v>360.00000000000006</v>
      </c>
      <c r="BS379" s="294">
        <v>360.00000000000006</v>
      </c>
      <c r="BT379" s="294">
        <v>360.00000000000006</v>
      </c>
      <c r="BU379" s="294">
        <v>360.00000000000006</v>
      </c>
      <c r="BV379" s="294">
        <v>360.00000000000006</v>
      </c>
      <c r="BW379" s="294">
        <v>360.00000000000006</v>
      </c>
      <c r="BX379" s="294">
        <v>360.00000000000006</v>
      </c>
      <c r="BY379" s="294">
        <v>360.00000000000006</v>
      </c>
      <c r="BZ379" s="294">
        <v>360.00000000000006</v>
      </c>
      <c r="CA379" s="294">
        <v>360.00000000000006</v>
      </c>
      <c r="CB379" s="294">
        <v>360.00000000000006</v>
      </c>
      <c r="CC379" s="294">
        <v>360.00000000000006</v>
      </c>
      <c r="CD379" s="294">
        <v>360.00000000000006</v>
      </c>
      <c r="CE379" s="294">
        <v>360.00000000000006</v>
      </c>
      <c r="CF379" s="294">
        <v>360.00000000000006</v>
      </c>
      <c r="CG379" s="294">
        <v>360.00000000000006</v>
      </c>
      <c r="CH379" s="294">
        <v>360.00000000000006</v>
      </c>
      <c r="CI379" s="294">
        <v>360.00000000000006</v>
      </c>
      <c r="CJ379" s="294">
        <v>360.00000000000006</v>
      </c>
      <c r="CK379" s="294">
        <v>360.00000000000006</v>
      </c>
      <c r="CL379" s="294">
        <v>360.00000000000006</v>
      </c>
      <c r="CM379" s="294">
        <v>360.00000000000006</v>
      </c>
      <c r="CN379" s="294">
        <v>360.00000000000006</v>
      </c>
      <c r="CO379" s="294">
        <v>360.00000000000006</v>
      </c>
      <c r="CP379" s="294">
        <v>360.00000000000006</v>
      </c>
      <c r="CQ379" s="294">
        <v>360.00000000000006</v>
      </c>
      <c r="CR379" s="294">
        <v>360.00000000000006</v>
      </c>
      <c r="CS379" s="294">
        <v>360.00000000000006</v>
      </c>
      <c r="CT379" s="294">
        <v>360.00000000000006</v>
      </c>
      <c r="CU379" s="294">
        <v>360.00000000000006</v>
      </c>
      <c r="CV379" s="294">
        <v>360.00000000000006</v>
      </c>
      <c r="CX379" s="242" t="s">
        <v>1723</v>
      </c>
      <c r="CY379" s="242" t="str">
        <f t="shared" si="181"/>
        <v>-</v>
      </c>
      <c r="CZ379" s="453">
        <f t="shared" si="182"/>
        <v>360</v>
      </c>
      <c r="DA379" s="453">
        <f t="shared" si="183"/>
        <v>0</v>
      </c>
      <c r="DB379" s="454">
        <f t="shared" si="184"/>
        <v>0</v>
      </c>
      <c r="DC379" s="453">
        <f t="shared" si="185"/>
        <v>360</v>
      </c>
      <c r="DD379" s="453">
        <f t="shared" si="187"/>
        <v>0</v>
      </c>
      <c r="DE379" s="454">
        <f t="shared" si="188"/>
        <v>0</v>
      </c>
      <c r="DF379" s="455">
        <f t="shared" si="180"/>
        <v>5.8861040314501558</v>
      </c>
      <c r="DG379" s="456">
        <f t="shared" si="186"/>
        <v>0</v>
      </c>
      <c r="DH379" s="454">
        <f t="shared" si="189"/>
        <v>0</v>
      </c>
    </row>
    <row r="380" spans="1:112" outlineLevel="1" x14ac:dyDescent="0.3">
      <c r="A380" s="290"/>
      <c r="B380" s="154">
        <v>23</v>
      </c>
      <c r="C380" s="242" t="s">
        <v>192</v>
      </c>
      <c r="D380" s="143" t="s">
        <v>443</v>
      </c>
      <c r="E380" s="506">
        <v>360</v>
      </c>
      <c r="F380" s="506">
        <v>360</v>
      </c>
      <c r="G380" s="506">
        <v>360</v>
      </c>
      <c r="H380" s="506">
        <v>360</v>
      </c>
      <c r="I380" s="506">
        <v>360</v>
      </c>
      <c r="J380" s="506">
        <v>360</v>
      </c>
      <c r="K380" s="506">
        <v>360</v>
      </c>
      <c r="L380" s="506">
        <v>360</v>
      </c>
      <c r="M380" s="506">
        <v>360</v>
      </c>
      <c r="N380" s="506">
        <v>360</v>
      </c>
      <c r="O380" s="506">
        <v>360</v>
      </c>
      <c r="P380" s="506">
        <v>360</v>
      </c>
      <c r="Q380" s="506">
        <v>360</v>
      </c>
      <c r="R380" s="506">
        <v>360</v>
      </c>
      <c r="S380" s="506">
        <v>360</v>
      </c>
      <c r="T380" s="506">
        <v>360</v>
      </c>
      <c r="U380" s="506">
        <v>360</v>
      </c>
      <c r="V380" s="506">
        <v>360</v>
      </c>
      <c r="W380" s="506">
        <v>360</v>
      </c>
      <c r="X380" s="506">
        <v>360</v>
      </c>
      <c r="Y380" s="506">
        <v>360</v>
      </c>
      <c r="Z380" s="506">
        <v>360</v>
      </c>
      <c r="AA380" s="506">
        <v>360</v>
      </c>
      <c r="AB380" s="506">
        <v>360</v>
      </c>
      <c r="AC380" s="506">
        <v>360</v>
      </c>
      <c r="AD380" s="506">
        <v>360</v>
      </c>
      <c r="AE380" s="506">
        <v>360</v>
      </c>
      <c r="AF380" s="506">
        <v>360</v>
      </c>
      <c r="AG380" s="506">
        <v>360</v>
      </c>
      <c r="AH380" s="506">
        <v>360</v>
      </c>
      <c r="AI380" s="506">
        <v>360</v>
      </c>
      <c r="AJ380" s="506">
        <v>360</v>
      </c>
      <c r="AK380" s="506">
        <v>360</v>
      </c>
      <c r="AL380" s="294">
        <v>360.00000000000006</v>
      </c>
      <c r="AM380" s="294">
        <v>360.00000000000006</v>
      </c>
      <c r="AN380" s="294">
        <v>360.00000000000006</v>
      </c>
      <c r="AO380" s="294">
        <v>360.00000000000006</v>
      </c>
      <c r="AP380" s="294">
        <v>360.00000000000006</v>
      </c>
      <c r="AQ380" s="294">
        <v>360.00000000000006</v>
      </c>
      <c r="AR380" s="294">
        <v>360.00000000000006</v>
      </c>
      <c r="AS380" s="294">
        <v>360.00000000000006</v>
      </c>
      <c r="AT380" s="294">
        <v>360.00000000000006</v>
      </c>
      <c r="AU380" s="294">
        <v>360.00000000000006</v>
      </c>
      <c r="AV380" s="294">
        <v>360.00000000000006</v>
      </c>
      <c r="AW380" s="294">
        <v>360.00000000000006</v>
      </c>
      <c r="AX380" s="294">
        <v>360.00000000000006</v>
      </c>
      <c r="AY380" s="294">
        <v>360.00000000000006</v>
      </c>
      <c r="AZ380" s="294">
        <v>360.00000000000006</v>
      </c>
      <c r="BA380" s="294">
        <v>360.00000000000006</v>
      </c>
      <c r="BB380" s="294">
        <v>360.00000000000006</v>
      </c>
      <c r="BC380" s="294">
        <v>360.00000000000006</v>
      </c>
      <c r="BD380" s="294">
        <v>360.00000000000006</v>
      </c>
      <c r="BE380" s="294">
        <v>360.00000000000006</v>
      </c>
      <c r="BF380" s="294">
        <v>360.00000000000006</v>
      </c>
      <c r="BG380" s="294">
        <v>360.00000000000006</v>
      </c>
      <c r="BH380" s="294">
        <v>360.00000000000006</v>
      </c>
      <c r="BI380" s="294">
        <v>360.00000000000006</v>
      </c>
      <c r="BJ380" s="294">
        <v>360.00000000000006</v>
      </c>
      <c r="BK380" s="294">
        <v>360.00000000000006</v>
      </c>
      <c r="BL380" s="294">
        <v>360.00000000000006</v>
      </c>
      <c r="BM380" s="294">
        <v>360.00000000000006</v>
      </c>
      <c r="BN380" s="294">
        <v>360.00000000000006</v>
      </c>
      <c r="BO380" s="294">
        <v>360.00000000000006</v>
      </c>
      <c r="BP380" s="294">
        <v>360.00000000000006</v>
      </c>
      <c r="BQ380" s="294">
        <v>360.00000000000006</v>
      </c>
      <c r="BR380" s="294">
        <v>360.00000000000006</v>
      </c>
      <c r="BS380" s="294">
        <v>360.00000000000006</v>
      </c>
      <c r="BT380" s="294">
        <v>360.00000000000006</v>
      </c>
      <c r="BU380" s="294">
        <v>360.00000000000006</v>
      </c>
      <c r="BV380" s="294">
        <v>360.00000000000006</v>
      </c>
      <c r="BW380" s="294">
        <v>360.00000000000006</v>
      </c>
      <c r="BX380" s="294">
        <v>360.00000000000006</v>
      </c>
      <c r="BY380" s="294">
        <v>360.00000000000006</v>
      </c>
      <c r="BZ380" s="294">
        <v>360.00000000000006</v>
      </c>
      <c r="CA380" s="294">
        <v>360.00000000000006</v>
      </c>
      <c r="CB380" s="294">
        <v>360.00000000000006</v>
      </c>
      <c r="CC380" s="294">
        <v>360.00000000000006</v>
      </c>
      <c r="CD380" s="294">
        <v>360.00000000000006</v>
      </c>
      <c r="CE380" s="294">
        <v>360.00000000000006</v>
      </c>
      <c r="CF380" s="294">
        <v>360.00000000000006</v>
      </c>
      <c r="CG380" s="294">
        <v>360.00000000000006</v>
      </c>
      <c r="CH380" s="294">
        <v>360.00000000000006</v>
      </c>
      <c r="CI380" s="294">
        <v>360.00000000000006</v>
      </c>
      <c r="CJ380" s="294">
        <v>360.00000000000006</v>
      </c>
      <c r="CK380" s="294">
        <v>360.00000000000006</v>
      </c>
      <c r="CL380" s="294">
        <v>360.00000000000006</v>
      </c>
      <c r="CM380" s="294">
        <v>360.00000000000006</v>
      </c>
      <c r="CN380" s="294">
        <v>360.00000000000006</v>
      </c>
      <c r="CO380" s="294">
        <v>360.00000000000006</v>
      </c>
      <c r="CP380" s="294">
        <v>360.00000000000006</v>
      </c>
      <c r="CQ380" s="294">
        <v>360.00000000000006</v>
      </c>
      <c r="CR380" s="294">
        <v>360.00000000000006</v>
      </c>
      <c r="CS380" s="294">
        <v>360.00000000000006</v>
      </c>
      <c r="CT380" s="294">
        <v>360.00000000000006</v>
      </c>
      <c r="CU380" s="294">
        <v>360.00000000000006</v>
      </c>
      <c r="CV380" s="294">
        <v>360.00000000000006</v>
      </c>
      <c r="CX380" s="242" t="s">
        <v>1723</v>
      </c>
      <c r="CY380" s="242" t="str">
        <f t="shared" si="181"/>
        <v>-</v>
      </c>
      <c r="CZ380" s="453">
        <f t="shared" si="182"/>
        <v>360</v>
      </c>
      <c r="DA380" s="453">
        <f t="shared" si="183"/>
        <v>0</v>
      </c>
      <c r="DB380" s="454">
        <f t="shared" si="184"/>
        <v>0</v>
      </c>
      <c r="DC380" s="453">
        <f t="shared" si="185"/>
        <v>360</v>
      </c>
      <c r="DD380" s="453">
        <f t="shared" si="187"/>
        <v>0</v>
      </c>
      <c r="DE380" s="454">
        <f t="shared" si="188"/>
        <v>0</v>
      </c>
      <c r="DF380" s="455">
        <f t="shared" si="180"/>
        <v>5.8861040314501558</v>
      </c>
      <c r="DG380" s="456">
        <f t="shared" si="186"/>
        <v>0</v>
      </c>
      <c r="DH380" s="454">
        <f t="shared" si="189"/>
        <v>0</v>
      </c>
    </row>
    <row r="381" spans="1:112" outlineLevel="1" x14ac:dyDescent="0.3">
      <c r="A381" s="290"/>
      <c r="B381" s="154">
        <v>24</v>
      </c>
      <c r="C381" s="242" t="s">
        <v>363</v>
      </c>
      <c r="D381" s="143" t="s">
        <v>443</v>
      </c>
      <c r="E381" s="506">
        <v>360</v>
      </c>
      <c r="F381" s="506">
        <v>360</v>
      </c>
      <c r="G381" s="506">
        <v>360</v>
      </c>
      <c r="H381" s="506">
        <v>360</v>
      </c>
      <c r="I381" s="506">
        <v>360</v>
      </c>
      <c r="J381" s="506">
        <v>360</v>
      </c>
      <c r="K381" s="506">
        <v>360</v>
      </c>
      <c r="L381" s="506">
        <v>360</v>
      </c>
      <c r="M381" s="506">
        <v>360</v>
      </c>
      <c r="N381" s="506">
        <v>360</v>
      </c>
      <c r="O381" s="506">
        <v>360</v>
      </c>
      <c r="P381" s="506">
        <v>360</v>
      </c>
      <c r="Q381" s="506">
        <v>360</v>
      </c>
      <c r="R381" s="506">
        <v>360</v>
      </c>
      <c r="S381" s="506">
        <v>360</v>
      </c>
      <c r="T381" s="506">
        <v>360</v>
      </c>
      <c r="U381" s="506">
        <v>360</v>
      </c>
      <c r="V381" s="506">
        <v>360</v>
      </c>
      <c r="W381" s="506">
        <v>360</v>
      </c>
      <c r="X381" s="506">
        <v>360</v>
      </c>
      <c r="Y381" s="506">
        <v>360</v>
      </c>
      <c r="Z381" s="506">
        <v>360</v>
      </c>
      <c r="AA381" s="506">
        <v>360</v>
      </c>
      <c r="AB381" s="506">
        <v>360</v>
      </c>
      <c r="AC381" s="506">
        <v>360</v>
      </c>
      <c r="AD381" s="506">
        <v>360</v>
      </c>
      <c r="AE381" s="506">
        <v>360</v>
      </c>
      <c r="AF381" s="506">
        <v>360</v>
      </c>
      <c r="AG381" s="506">
        <v>360</v>
      </c>
      <c r="AH381" s="506">
        <v>360</v>
      </c>
      <c r="AI381" s="506">
        <v>360</v>
      </c>
      <c r="AJ381" s="506">
        <v>360</v>
      </c>
      <c r="AK381" s="506">
        <v>360</v>
      </c>
      <c r="AL381" s="294">
        <v>360.00000000000006</v>
      </c>
      <c r="AM381" s="294">
        <v>360.00000000000006</v>
      </c>
      <c r="AN381" s="294">
        <v>360.00000000000006</v>
      </c>
      <c r="AO381" s="294">
        <v>360.00000000000006</v>
      </c>
      <c r="AP381" s="294">
        <v>360.00000000000006</v>
      </c>
      <c r="AQ381" s="294">
        <v>360.00000000000006</v>
      </c>
      <c r="AR381" s="294">
        <v>360.00000000000006</v>
      </c>
      <c r="AS381" s="294">
        <v>360.00000000000006</v>
      </c>
      <c r="AT381" s="294">
        <v>360.00000000000006</v>
      </c>
      <c r="AU381" s="294">
        <v>360.00000000000006</v>
      </c>
      <c r="AV381" s="294">
        <v>360.00000000000006</v>
      </c>
      <c r="AW381" s="294">
        <v>360.00000000000006</v>
      </c>
      <c r="AX381" s="294">
        <v>360.00000000000006</v>
      </c>
      <c r="AY381" s="294">
        <v>360.00000000000006</v>
      </c>
      <c r="AZ381" s="294">
        <v>360.00000000000006</v>
      </c>
      <c r="BA381" s="294">
        <v>360.00000000000006</v>
      </c>
      <c r="BB381" s="294">
        <v>360.00000000000006</v>
      </c>
      <c r="BC381" s="294">
        <v>360.00000000000006</v>
      </c>
      <c r="BD381" s="294">
        <v>360.00000000000006</v>
      </c>
      <c r="BE381" s="294">
        <v>360.00000000000006</v>
      </c>
      <c r="BF381" s="294">
        <v>360.00000000000006</v>
      </c>
      <c r="BG381" s="294">
        <v>360.00000000000006</v>
      </c>
      <c r="BH381" s="294">
        <v>360.00000000000006</v>
      </c>
      <c r="BI381" s="294">
        <v>360.00000000000006</v>
      </c>
      <c r="BJ381" s="294">
        <v>360.00000000000006</v>
      </c>
      <c r="BK381" s="294">
        <v>360.00000000000006</v>
      </c>
      <c r="BL381" s="294">
        <v>360.00000000000006</v>
      </c>
      <c r="BM381" s="294">
        <v>360.00000000000006</v>
      </c>
      <c r="BN381" s="294">
        <v>360.00000000000006</v>
      </c>
      <c r="BO381" s="294">
        <v>360.00000000000006</v>
      </c>
      <c r="BP381" s="294">
        <v>360.00000000000006</v>
      </c>
      <c r="BQ381" s="294">
        <v>360.00000000000006</v>
      </c>
      <c r="BR381" s="294">
        <v>360.00000000000006</v>
      </c>
      <c r="BS381" s="294">
        <v>360.00000000000006</v>
      </c>
      <c r="BT381" s="294">
        <v>360.00000000000006</v>
      </c>
      <c r="BU381" s="294">
        <v>360.00000000000006</v>
      </c>
      <c r="BV381" s="294">
        <v>360.00000000000006</v>
      </c>
      <c r="BW381" s="294">
        <v>360.00000000000006</v>
      </c>
      <c r="BX381" s="294">
        <v>360.00000000000006</v>
      </c>
      <c r="BY381" s="294">
        <v>360.00000000000006</v>
      </c>
      <c r="BZ381" s="294">
        <v>360.00000000000006</v>
      </c>
      <c r="CA381" s="294">
        <v>360.00000000000006</v>
      </c>
      <c r="CB381" s="294">
        <v>360.00000000000006</v>
      </c>
      <c r="CC381" s="294">
        <v>360.00000000000006</v>
      </c>
      <c r="CD381" s="294">
        <v>360.00000000000006</v>
      </c>
      <c r="CE381" s="294">
        <v>360.00000000000006</v>
      </c>
      <c r="CF381" s="294">
        <v>360.00000000000006</v>
      </c>
      <c r="CG381" s="294">
        <v>360.00000000000006</v>
      </c>
      <c r="CH381" s="294">
        <v>360.00000000000006</v>
      </c>
      <c r="CI381" s="294">
        <v>360.00000000000006</v>
      </c>
      <c r="CJ381" s="294">
        <v>360.00000000000006</v>
      </c>
      <c r="CK381" s="294">
        <v>360.00000000000006</v>
      </c>
      <c r="CL381" s="294">
        <v>360.00000000000006</v>
      </c>
      <c r="CM381" s="294">
        <v>360.00000000000006</v>
      </c>
      <c r="CN381" s="294">
        <v>360.00000000000006</v>
      </c>
      <c r="CO381" s="294">
        <v>360.00000000000006</v>
      </c>
      <c r="CP381" s="294">
        <v>360.00000000000006</v>
      </c>
      <c r="CQ381" s="294">
        <v>360.00000000000006</v>
      </c>
      <c r="CR381" s="294">
        <v>360.00000000000006</v>
      </c>
      <c r="CS381" s="294">
        <v>360.00000000000006</v>
      </c>
      <c r="CT381" s="294">
        <v>360.00000000000006</v>
      </c>
      <c r="CU381" s="294">
        <v>360.00000000000006</v>
      </c>
      <c r="CV381" s="294">
        <v>360.00000000000006</v>
      </c>
      <c r="CX381" s="242" t="s">
        <v>1723</v>
      </c>
      <c r="CY381" s="242" t="str">
        <f t="shared" si="181"/>
        <v>-</v>
      </c>
      <c r="CZ381" s="453">
        <f t="shared" si="182"/>
        <v>360</v>
      </c>
      <c r="DA381" s="453">
        <f t="shared" si="183"/>
        <v>0</v>
      </c>
      <c r="DB381" s="454">
        <f t="shared" si="184"/>
        <v>0</v>
      </c>
      <c r="DC381" s="453">
        <f t="shared" si="185"/>
        <v>360</v>
      </c>
      <c r="DD381" s="453">
        <f t="shared" si="187"/>
        <v>0</v>
      </c>
      <c r="DE381" s="454">
        <f t="shared" si="188"/>
        <v>0</v>
      </c>
      <c r="DF381" s="455">
        <f t="shared" si="180"/>
        <v>5.8861040314501558</v>
      </c>
      <c r="DG381" s="456">
        <f t="shared" si="186"/>
        <v>0</v>
      </c>
      <c r="DH381" s="454">
        <f t="shared" si="189"/>
        <v>0</v>
      </c>
    </row>
    <row r="382" spans="1:112" outlineLevel="1" x14ac:dyDescent="0.3">
      <c r="A382" s="290"/>
      <c r="B382" s="154">
        <v>25</v>
      </c>
      <c r="C382" s="242" t="s">
        <v>194</v>
      </c>
      <c r="D382" s="143" t="s">
        <v>443</v>
      </c>
      <c r="E382" s="506">
        <v>360</v>
      </c>
      <c r="F382" s="506">
        <v>360</v>
      </c>
      <c r="G382" s="506">
        <v>360</v>
      </c>
      <c r="H382" s="506">
        <v>360</v>
      </c>
      <c r="I382" s="506">
        <v>360</v>
      </c>
      <c r="J382" s="506">
        <v>360</v>
      </c>
      <c r="K382" s="506">
        <v>360</v>
      </c>
      <c r="L382" s="506">
        <v>360</v>
      </c>
      <c r="M382" s="506">
        <v>360</v>
      </c>
      <c r="N382" s="506">
        <v>360</v>
      </c>
      <c r="O382" s="506">
        <v>360</v>
      </c>
      <c r="P382" s="506">
        <v>360</v>
      </c>
      <c r="Q382" s="506">
        <v>360</v>
      </c>
      <c r="R382" s="506">
        <v>360</v>
      </c>
      <c r="S382" s="506">
        <v>360</v>
      </c>
      <c r="T382" s="506">
        <v>360</v>
      </c>
      <c r="U382" s="506">
        <v>360</v>
      </c>
      <c r="V382" s="506">
        <v>360</v>
      </c>
      <c r="W382" s="506">
        <v>360</v>
      </c>
      <c r="X382" s="506">
        <v>360</v>
      </c>
      <c r="Y382" s="506">
        <v>360</v>
      </c>
      <c r="Z382" s="506">
        <v>360</v>
      </c>
      <c r="AA382" s="506">
        <v>360</v>
      </c>
      <c r="AB382" s="506">
        <v>360</v>
      </c>
      <c r="AC382" s="506">
        <v>360</v>
      </c>
      <c r="AD382" s="506">
        <v>360</v>
      </c>
      <c r="AE382" s="506">
        <v>360</v>
      </c>
      <c r="AF382" s="506">
        <v>360</v>
      </c>
      <c r="AG382" s="506">
        <v>360</v>
      </c>
      <c r="AH382" s="506">
        <v>360</v>
      </c>
      <c r="AI382" s="506">
        <v>360</v>
      </c>
      <c r="AJ382" s="506">
        <v>360</v>
      </c>
      <c r="AK382" s="506">
        <v>360</v>
      </c>
      <c r="AL382" s="294">
        <v>360.00000000000006</v>
      </c>
      <c r="AM382" s="294">
        <v>360.00000000000006</v>
      </c>
      <c r="AN382" s="294">
        <v>360.00000000000006</v>
      </c>
      <c r="AO382" s="294">
        <v>360.00000000000006</v>
      </c>
      <c r="AP382" s="294">
        <v>360.00000000000006</v>
      </c>
      <c r="AQ382" s="294">
        <v>360.00000000000006</v>
      </c>
      <c r="AR382" s="294">
        <v>360.00000000000006</v>
      </c>
      <c r="AS382" s="294">
        <v>360.00000000000006</v>
      </c>
      <c r="AT382" s="294">
        <v>360.00000000000006</v>
      </c>
      <c r="AU382" s="294">
        <v>360.00000000000006</v>
      </c>
      <c r="AV382" s="294">
        <v>360.00000000000006</v>
      </c>
      <c r="AW382" s="294">
        <v>360.00000000000006</v>
      </c>
      <c r="AX382" s="294">
        <v>360.00000000000006</v>
      </c>
      <c r="AY382" s="294">
        <v>360.00000000000006</v>
      </c>
      <c r="AZ382" s="294">
        <v>360.00000000000006</v>
      </c>
      <c r="BA382" s="294">
        <v>360.00000000000006</v>
      </c>
      <c r="BB382" s="294">
        <v>360.00000000000006</v>
      </c>
      <c r="BC382" s="294">
        <v>360.00000000000006</v>
      </c>
      <c r="BD382" s="294">
        <v>360.00000000000006</v>
      </c>
      <c r="BE382" s="294">
        <v>360.00000000000006</v>
      </c>
      <c r="BF382" s="294">
        <v>360.00000000000006</v>
      </c>
      <c r="BG382" s="294">
        <v>360.00000000000006</v>
      </c>
      <c r="BH382" s="294">
        <v>360.00000000000006</v>
      </c>
      <c r="BI382" s="294">
        <v>360.00000000000006</v>
      </c>
      <c r="BJ382" s="294">
        <v>360.00000000000006</v>
      </c>
      <c r="BK382" s="294">
        <v>360.00000000000006</v>
      </c>
      <c r="BL382" s="294">
        <v>360.00000000000006</v>
      </c>
      <c r="BM382" s="294">
        <v>360.00000000000006</v>
      </c>
      <c r="BN382" s="294">
        <v>360.00000000000006</v>
      </c>
      <c r="BO382" s="294">
        <v>360.00000000000006</v>
      </c>
      <c r="BP382" s="294">
        <v>360.00000000000006</v>
      </c>
      <c r="BQ382" s="294">
        <v>360.00000000000006</v>
      </c>
      <c r="BR382" s="294">
        <v>360.00000000000006</v>
      </c>
      <c r="BS382" s="294">
        <v>360.00000000000006</v>
      </c>
      <c r="BT382" s="294">
        <v>360.00000000000006</v>
      </c>
      <c r="BU382" s="294">
        <v>360.00000000000006</v>
      </c>
      <c r="BV382" s="294">
        <v>360.00000000000006</v>
      </c>
      <c r="BW382" s="294">
        <v>360.00000000000006</v>
      </c>
      <c r="BX382" s="294">
        <v>360.00000000000006</v>
      </c>
      <c r="BY382" s="294">
        <v>360.00000000000006</v>
      </c>
      <c r="BZ382" s="294">
        <v>360.00000000000006</v>
      </c>
      <c r="CA382" s="294">
        <v>360.00000000000006</v>
      </c>
      <c r="CB382" s="294">
        <v>360.00000000000006</v>
      </c>
      <c r="CC382" s="294">
        <v>360.00000000000006</v>
      </c>
      <c r="CD382" s="294">
        <v>360.00000000000006</v>
      </c>
      <c r="CE382" s="294">
        <v>360.00000000000006</v>
      </c>
      <c r="CF382" s="294">
        <v>360.00000000000006</v>
      </c>
      <c r="CG382" s="294">
        <v>360.00000000000006</v>
      </c>
      <c r="CH382" s="294">
        <v>360.00000000000006</v>
      </c>
      <c r="CI382" s="294">
        <v>360.00000000000006</v>
      </c>
      <c r="CJ382" s="294">
        <v>360.00000000000006</v>
      </c>
      <c r="CK382" s="294">
        <v>360.00000000000006</v>
      </c>
      <c r="CL382" s="294">
        <v>360.00000000000006</v>
      </c>
      <c r="CM382" s="294">
        <v>360.00000000000006</v>
      </c>
      <c r="CN382" s="294">
        <v>360.00000000000006</v>
      </c>
      <c r="CO382" s="294">
        <v>360.00000000000006</v>
      </c>
      <c r="CP382" s="294">
        <v>360.00000000000006</v>
      </c>
      <c r="CQ382" s="294">
        <v>360.00000000000006</v>
      </c>
      <c r="CR382" s="294">
        <v>360.00000000000006</v>
      </c>
      <c r="CS382" s="294">
        <v>360.00000000000006</v>
      </c>
      <c r="CT382" s="294">
        <v>360.00000000000006</v>
      </c>
      <c r="CU382" s="294">
        <v>360.00000000000006</v>
      </c>
      <c r="CV382" s="294">
        <v>360.00000000000006</v>
      </c>
      <c r="CX382" s="242" t="s">
        <v>1723</v>
      </c>
      <c r="CY382" s="242" t="str">
        <f t="shared" si="181"/>
        <v>-</v>
      </c>
      <c r="CZ382" s="453">
        <f t="shared" si="182"/>
        <v>360</v>
      </c>
      <c r="DA382" s="453">
        <f t="shared" si="183"/>
        <v>0</v>
      </c>
      <c r="DB382" s="454">
        <f t="shared" si="184"/>
        <v>0</v>
      </c>
      <c r="DC382" s="453">
        <f t="shared" si="185"/>
        <v>360</v>
      </c>
      <c r="DD382" s="453">
        <f t="shared" si="187"/>
        <v>0</v>
      </c>
      <c r="DE382" s="454">
        <f t="shared" si="188"/>
        <v>0</v>
      </c>
      <c r="DF382" s="455">
        <f t="shared" si="180"/>
        <v>5.8861040314501558</v>
      </c>
      <c r="DG382" s="456">
        <f t="shared" si="186"/>
        <v>0</v>
      </c>
      <c r="DH382" s="454">
        <f t="shared" si="189"/>
        <v>0</v>
      </c>
    </row>
    <row r="383" spans="1:112" outlineLevel="1" x14ac:dyDescent="0.3">
      <c r="A383" s="290"/>
      <c r="B383" s="154">
        <v>26</v>
      </c>
      <c r="C383" s="242" t="s">
        <v>442</v>
      </c>
      <c r="D383" s="143" t="s">
        <v>443</v>
      </c>
      <c r="E383" s="506">
        <v>360</v>
      </c>
      <c r="F383" s="506">
        <v>360</v>
      </c>
      <c r="G383" s="506">
        <v>360</v>
      </c>
      <c r="H383" s="506">
        <v>360</v>
      </c>
      <c r="I383" s="506">
        <v>360</v>
      </c>
      <c r="J383" s="506">
        <v>360</v>
      </c>
      <c r="K383" s="506">
        <v>360</v>
      </c>
      <c r="L383" s="506">
        <v>360</v>
      </c>
      <c r="M383" s="506">
        <v>360</v>
      </c>
      <c r="N383" s="506">
        <v>360</v>
      </c>
      <c r="O383" s="506">
        <v>360</v>
      </c>
      <c r="P383" s="506">
        <v>360</v>
      </c>
      <c r="Q383" s="506">
        <v>360</v>
      </c>
      <c r="R383" s="506">
        <v>360</v>
      </c>
      <c r="S383" s="506">
        <v>360</v>
      </c>
      <c r="T383" s="506">
        <v>360</v>
      </c>
      <c r="U383" s="506">
        <v>360</v>
      </c>
      <c r="V383" s="506">
        <v>360</v>
      </c>
      <c r="W383" s="506">
        <v>360</v>
      </c>
      <c r="X383" s="506">
        <v>360</v>
      </c>
      <c r="Y383" s="506">
        <v>360</v>
      </c>
      <c r="Z383" s="506">
        <v>360</v>
      </c>
      <c r="AA383" s="506">
        <v>360</v>
      </c>
      <c r="AB383" s="506">
        <v>360</v>
      </c>
      <c r="AC383" s="506">
        <v>360</v>
      </c>
      <c r="AD383" s="506">
        <v>360</v>
      </c>
      <c r="AE383" s="506">
        <v>360</v>
      </c>
      <c r="AF383" s="506">
        <v>360</v>
      </c>
      <c r="AG383" s="506">
        <v>360</v>
      </c>
      <c r="AH383" s="506">
        <v>360</v>
      </c>
      <c r="AI383" s="506">
        <v>360</v>
      </c>
      <c r="AJ383" s="506">
        <v>360</v>
      </c>
      <c r="AK383" s="506">
        <v>360</v>
      </c>
      <c r="AL383" s="294">
        <v>360.00000000000006</v>
      </c>
      <c r="AM383" s="294">
        <v>360.00000000000006</v>
      </c>
      <c r="AN383" s="294">
        <v>360.00000000000006</v>
      </c>
      <c r="AO383" s="294">
        <v>360.00000000000006</v>
      </c>
      <c r="AP383" s="294">
        <v>360.00000000000006</v>
      </c>
      <c r="AQ383" s="294">
        <v>360.00000000000006</v>
      </c>
      <c r="AR383" s="294">
        <v>360.00000000000006</v>
      </c>
      <c r="AS383" s="294">
        <v>360.00000000000006</v>
      </c>
      <c r="AT383" s="294">
        <v>360.00000000000006</v>
      </c>
      <c r="AU383" s="294">
        <v>360.00000000000006</v>
      </c>
      <c r="AV383" s="294">
        <v>360.00000000000006</v>
      </c>
      <c r="AW383" s="294">
        <v>360.00000000000006</v>
      </c>
      <c r="AX383" s="294">
        <v>360.00000000000006</v>
      </c>
      <c r="AY383" s="294">
        <v>360.00000000000006</v>
      </c>
      <c r="AZ383" s="294">
        <v>360.00000000000006</v>
      </c>
      <c r="BA383" s="294">
        <v>360.00000000000006</v>
      </c>
      <c r="BB383" s="294">
        <v>360.00000000000006</v>
      </c>
      <c r="BC383" s="294">
        <v>360.00000000000006</v>
      </c>
      <c r="BD383" s="294">
        <v>360.00000000000006</v>
      </c>
      <c r="BE383" s="294">
        <v>360.00000000000006</v>
      </c>
      <c r="BF383" s="294">
        <v>360.00000000000006</v>
      </c>
      <c r="BG383" s="294">
        <v>360.00000000000006</v>
      </c>
      <c r="BH383" s="294">
        <v>360.00000000000006</v>
      </c>
      <c r="BI383" s="294">
        <v>360.00000000000006</v>
      </c>
      <c r="BJ383" s="294">
        <v>360.00000000000006</v>
      </c>
      <c r="BK383" s="294">
        <v>360.00000000000006</v>
      </c>
      <c r="BL383" s="294">
        <v>360.00000000000006</v>
      </c>
      <c r="BM383" s="294">
        <v>360.00000000000006</v>
      </c>
      <c r="BN383" s="294">
        <v>360.00000000000006</v>
      </c>
      <c r="BO383" s="294">
        <v>360.00000000000006</v>
      </c>
      <c r="BP383" s="294">
        <v>360.00000000000006</v>
      </c>
      <c r="BQ383" s="294">
        <v>360.00000000000006</v>
      </c>
      <c r="BR383" s="294">
        <v>360.00000000000006</v>
      </c>
      <c r="BS383" s="294">
        <v>360.00000000000006</v>
      </c>
      <c r="BT383" s="294">
        <v>360.00000000000006</v>
      </c>
      <c r="BU383" s="294">
        <v>360.00000000000006</v>
      </c>
      <c r="BV383" s="294">
        <v>360.00000000000006</v>
      </c>
      <c r="BW383" s="294">
        <v>360.00000000000006</v>
      </c>
      <c r="BX383" s="294">
        <v>360.00000000000006</v>
      </c>
      <c r="BY383" s="294">
        <v>360.00000000000006</v>
      </c>
      <c r="BZ383" s="294">
        <v>360.00000000000006</v>
      </c>
      <c r="CA383" s="294">
        <v>360.00000000000006</v>
      </c>
      <c r="CB383" s="294">
        <v>360.00000000000006</v>
      </c>
      <c r="CC383" s="294">
        <v>360.00000000000006</v>
      </c>
      <c r="CD383" s="294">
        <v>360.00000000000006</v>
      </c>
      <c r="CE383" s="294">
        <v>360.00000000000006</v>
      </c>
      <c r="CF383" s="294">
        <v>360.00000000000006</v>
      </c>
      <c r="CG383" s="294">
        <v>360.00000000000006</v>
      </c>
      <c r="CH383" s="294">
        <v>360.00000000000006</v>
      </c>
      <c r="CI383" s="294">
        <v>360.00000000000006</v>
      </c>
      <c r="CJ383" s="294">
        <v>360.00000000000006</v>
      </c>
      <c r="CK383" s="294">
        <v>360.00000000000006</v>
      </c>
      <c r="CL383" s="294">
        <v>360.00000000000006</v>
      </c>
      <c r="CM383" s="294">
        <v>360.00000000000006</v>
      </c>
      <c r="CN383" s="294">
        <v>360.00000000000006</v>
      </c>
      <c r="CO383" s="294">
        <v>360.00000000000006</v>
      </c>
      <c r="CP383" s="294">
        <v>360.00000000000006</v>
      </c>
      <c r="CQ383" s="294">
        <v>360.00000000000006</v>
      </c>
      <c r="CR383" s="294">
        <v>360.00000000000006</v>
      </c>
      <c r="CS383" s="294">
        <v>360.00000000000006</v>
      </c>
      <c r="CT383" s="294">
        <v>360.00000000000006</v>
      </c>
      <c r="CU383" s="294">
        <v>360.00000000000006</v>
      </c>
      <c r="CV383" s="294">
        <v>360.00000000000006</v>
      </c>
      <c r="CX383" s="242" t="s">
        <v>1723</v>
      </c>
      <c r="CY383" s="242" t="str">
        <f>IF(AND($DB383&gt;$DE383,$DB383&gt;$DH383),"lineal",IF(AND($DE383&gt;$DB383,$DE383&gt;$DH383),"logaritmica",IF(AND($DH383&gt;$DB383,$DH383&gt;$DE383),"exponencial","-")))</f>
        <v>-</v>
      </c>
      <c r="CZ383" s="453">
        <f t="shared" si="182"/>
        <v>360</v>
      </c>
      <c r="DA383" s="453">
        <f t="shared" si="183"/>
        <v>0</v>
      </c>
      <c r="DB383" s="454">
        <f t="shared" si="184"/>
        <v>0</v>
      </c>
      <c r="DC383" s="453">
        <f t="shared" si="185"/>
        <v>360</v>
      </c>
      <c r="DD383" s="453">
        <f t="shared" si="187"/>
        <v>0</v>
      </c>
      <c r="DE383" s="454">
        <f t="shared" si="188"/>
        <v>0</v>
      </c>
      <c r="DF383" s="455">
        <f>IFERROR(LN($AK383)-$DG383*$AK$143,0)</f>
        <v>5.8861040314501558</v>
      </c>
      <c r="DG383" s="456">
        <f t="shared" si="186"/>
        <v>0</v>
      </c>
      <c r="DH383" s="454">
        <f>IFERROR(RSQ(LN($E383:$AK383),$E$143:$AK$143),0)</f>
        <v>0</v>
      </c>
    </row>
    <row r="384" spans="1:112" outlineLevel="1" x14ac:dyDescent="0.3">
      <c r="A384" s="290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</row>
    <row r="385" spans="1:102" outlineLevel="1" x14ac:dyDescent="0.3">
      <c r="A385" s="290"/>
      <c r="C385" s="242" t="s">
        <v>515</v>
      </c>
      <c r="D385" s="165" t="s">
        <v>443</v>
      </c>
      <c r="E385" s="242">
        <f>SUM(E358:E383)</f>
        <v>9360</v>
      </c>
      <c r="F385" s="242">
        <f t="shared" ref="F385:AK385" si="190">SUM(F358:F383)</f>
        <v>9360</v>
      </c>
      <c r="G385" s="242">
        <f t="shared" si="190"/>
        <v>9360</v>
      </c>
      <c r="H385" s="242">
        <f t="shared" si="190"/>
        <v>9360</v>
      </c>
      <c r="I385" s="242">
        <f t="shared" si="190"/>
        <v>9360</v>
      </c>
      <c r="J385" s="242">
        <f t="shared" si="190"/>
        <v>9360</v>
      </c>
      <c r="K385" s="242">
        <f t="shared" si="190"/>
        <v>9360</v>
      </c>
      <c r="L385" s="242">
        <f t="shared" si="190"/>
        <v>9360</v>
      </c>
      <c r="M385" s="242">
        <f t="shared" si="190"/>
        <v>9360</v>
      </c>
      <c r="N385" s="242">
        <f t="shared" si="190"/>
        <v>9360</v>
      </c>
      <c r="O385" s="242">
        <f t="shared" si="190"/>
        <v>9360</v>
      </c>
      <c r="P385" s="242">
        <f t="shared" si="190"/>
        <v>9360</v>
      </c>
      <c r="Q385" s="242">
        <f t="shared" si="190"/>
        <v>9360</v>
      </c>
      <c r="R385" s="242">
        <f t="shared" si="190"/>
        <v>9360</v>
      </c>
      <c r="S385" s="242">
        <f t="shared" si="190"/>
        <v>9360</v>
      </c>
      <c r="T385" s="242">
        <f t="shared" si="190"/>
        <v>9360</v>
      </c>
      <c r="U385" s="242">
        <f t="shared" si="190"/>
        <v>9360</v>
      </c>
      <c r="V385" s="242">
        <f t="shared" si="190"/>
        <v>9360</v>
      </c>
      <c r="W385" s="242">
        <f t="shared" si="190"/>
        <v>9360</v>
      </c>
      <c r="X385" s="242">
        <f t="shared" si="190"/>
        <v>9360</v>
      </c>
      <c r="Y385" s="242">
        <f t="shared" si="190"/>
        <v>9360</v>
      </c>
      <c r="Z385" s="242">
        <f t="shared" si="190"/>
        <v>9360</v>
      </c>
      <c r="AA385" s="242">
        <f t="shared" si="190"/>
        <v>9360</v>
      </c>
      <c r="AB385" s="242">
        <f t="shared" si="190"/>
        <v>9360</v>
      </c>
      <c r="AC385" s="242">
        <f t="shared" si="190"/>
        <v>9360</v>
      </c>
      <c r="AD385" s="242">
        <f t="shared" si="190"/>
        <v>9360</v>
      </c>
      <c r="AE385" s="242">
        <f t="shared" si="190"/>
        <v>9360</v>
      </c>
      <c r="AF385" s="242">
        <f t="shared" si="190"/>
        <v>9360</v>
      </c>
      <c r="AG385" s="242">
        <f t="shared" si="190"/>
        <v>9360</v>
      </c>
      <c r="AH385" s="242">
        <f t="shared" si="190"/>
        <v>9360</v>
      </c>
      <c r="AI385" s="242">
        <f t="shared" si="190"/>
        <v>9360</v>
      </c>
      <c r="AJ385" s="242">
        <f t="shared" si="190"/>
        <v>9360</v>
      </c>
      <c r="AK385" s="242">
        <f t="shared" si="190"/>
        <v>9360</v>
      </c>
      <c r="AL385" s="242">
        <f>SUM(AL358:AL383)</f>
        <v>9360.0000000000018</v>
      </c>
      <c r="AM385" s="242">
        <f t="shared" ref="AM385:CV385" si="191">SUM(AM358:AM383)</f>
        <v>9360.0000000000018</v>
      </c>
      <c r="AN385" s="242">
        <f t="shared" si="191"/>
        <v>9360.0000000000018</v>
      </c>
      <c r="AO385" s="242">
        <f t="shared" si="191"/>
        <v>9360.0000000000018</v>
      </c>
      <c r="AP385" s="242">
        <f t="shared" si="191"/>
        <v>9360.0000000000018</v>
      </c>
      <c r="AQ385" s="242">
        <f t="shared" si="191"/>
        <v>9360.0000000000018</v>
      </c>
      <c r="AR385" s="242">
        <f t="shared" si="191"/>
        <v>9360.0000000000018</v>
      </c>
      <c r="AS385" s="242">
        <f t="shared" si="191"/>
        <v>9360.0000000000018</v>
      </c>
      <c r="AT385" s="242">
        <f t="shared" si="191"/>
        <v>9360.0000000000018</v>
      </c>
      <c r="AU385" s="242">
        <f t="shared" si="191"/>
        <v>9360.0000000000018</v>
      </c>
      <c r="AV385" s="242">
        <f t="shared" si="191"/>
        <v>9360.0000000000018</v>
      </c>
      <c r="AW385" s="242">
        <f t="shared" si="191"/>
        <v>9360.0000000000018</v>
      </c>
      <c r="AX385" s="242">
        <f t="shared" si="191"/>
        <v>9360.0000000000018</v>
      </c>
      <c r="AY385" s="242">
        <f t="shared" si="191"/>
        <v>9360.0000000000018</v>
      </c>
      <c r="AZ385" s="242">
        <f t="shared" si="191"/>
        <v>9360.0000000000018</v>
      </c>
      <c r="BA385" s="242">
        <f t="shared" si="191"/>
        <v>9360.0000000000018</v>
      </c>
      <c r="BB385" s="242">
        <f t="shared" si="191"/>
        <v>9360.0000000000018</v>
      </c>
      <c r="BC385" s="242">
        <f t="shared" si="191"/>
        <v>9360.0000000000018</v>
      </c>
      <c r="BD385" s="242">
        <f t="shared" si="191"/>
        <v>9360.0000000000018</v>
      </c>
      <c r="BE385" s="242">
        <f t="shared" si="191"/>
        <v>9360.0000000000018</v>
      </c>
      <c r="BF385" s="242">
        <f t="shared" si="191"/>
        <v>9360.0000000000018</v>
      </c>
      <c r="BG385" s="242">
        <f t="shared" si="191"/>
        <v>9360.0000000000018</v>
      </c>
      <c r="BH385" s="242">
        <f t="shared" si="191"/>
        <v>9360.0000000000018</v>
      </c>
      <c r="BI385" s="242">
        <f t="shared" si="191"/>
        <v>9360.0000000000018</v>
      </c>
      <c r="BJ385" s="242">
        <f t="shared" si="191"/>
        <v>9360.0000000000018</v>
      </c>
      <c r="BK385" s="242">
        <f t="shared" si="191"/>
        <v>9360.0000000000018</v>
      </c>
      <c r="BL385" s="242">
        <f t="shared" si="191"/>
        <v>9360.0000000000018</v>
      </c>
      <c r="BM385" s="242">
        <f t="shared" si="191"/>
        <v>9360.0000000000018</v>
      </c>
      <c r="BN385" s="242">
        <f t="shared" si="191"/>
        <v>9360.0000000000018</v>
      </c>
      <c r="BO385" s="242">
        <f t="shared" si="191"/>
        <v>9360.0000000000018</v>
      </c>
      <c r="BP385" s="242">
        <f t="shared" si="191"/>
        <v>9360.0000000000018</v>
      </c>
      <c r="BQ385" s="242">
        <f t="shared" si="191"/>
        <v>9360.0000000000018</v>
      </c>
      <c r="BR385" s="242">
        <f t="shared" si="191"/>
        <v>9360.0000000000018</v>
      </c>
      <c r="BS385" s="242">
        <f t="shared" si="191"/>
        <v>9360.0000000000018</v>
      </c>
      <c r="BT385" s="242">
        <f t="shared" si="191"/>
        <v>9360.0000000000018</v>
      </c>
      <c r="BU385" s="242">
        <f t="shared" si="191"/>
        <v>9360.0000000000018</v>
      </c>
      <c r="BV385" s="242">
        <f t="shared" si="191"/>
        <v>9360.0000000000018</v>
      </c>
      <c r="BW385" s="242">
        <f t="shared" si="191"/>
        <v>9360.0000000000018</v>
      </c>
      <c r="BX385" s="242">
        <f t="shared" si="191"/>
        <v>9360.0000000000018</v>
      </c>
      <c r="BY385" s="242">
        <f t="shared" si="191"/>
        <v>9360.0000000000018</v>
      </c>
      <c r="BZ385" s="242">
        <f t="shared" si="191"/>
        <v>9360.0000000000018</v>
      </c>
      <c r="CA385" s="242">
        <f t="shared" si="191"/>
        <v>9360.0000000000018</v>
      </c>
      <c r="CB385" s="242">
        <f t="shared" si="191"/>
        <v>9360.0000000000018</v>
      </c>
      <c r="CC385" s="242">
        <f t="shared" si="191"/>
        <v>9360.0000000000018</v>
      </c>
      <c r="CD385" s="242">
        <f t="shared" si="191"/>
        <v>9360.0000000000018</v>
      </c>
      <c r="CE385" s="242">
        <f t="shared" si="191"/>
        <v>9360.0000000000018</v>
      </c>
      <c r="CF385" s="242">
        <f t="shared" si="191"/>
        <v>9360.0000000000018</v>
      </c>
      <c r="CG385" s="242">
        <f t="shared" si="191"/>
        <v>9360.0000000000018</v>
      </c>
      <c r="CH385" s="242">
        <f t="shared" si="191"/>
        <v>9360.0000000000018</v>
      </c>
      <c r="CI385" s="242">
        <f t="shared" si="191"/>
        <v>9360.0000000000018</v>
      </c>
      <c r="CJ385" s="242">
        <f t="shared" si="191"/>
        <v>9360.0000000000018</v>
      </c>
      <c r="CK385" s="242">
        <f t="shared" si="191"/>
        <v>9360.0000000000018</v>
      </c>
      <c r="CL385" s="242">
        <f t="shared" si="191"/>
        <v>9360.0000000000018</v>
      </c>
      <c r="CM385" s="242">
        <f t="shared" si="191"/>
        <v>9360.0000000000018</v>
      </c>
      <c r="CN385" s="242">
        <f t="shared" si="191"/>
        <v>9360.0000000000018</v>
      </c>
      <c r="CO385" s="242">
        <f t="shared" si="191"/>
        <v>9360.0000000000018</v>
      </c>
      <c r="CP385" s="242">
        <f t="shared" si="191"/>
        <v>9360.0000000000018</v>
      </c>
      <c r="CQ385" s="242">
        <f t="shared" si="191"/>
        <v>9360.0000000000018</v>
      </c>
      <c r="CR385" s="242">
        <f t="shared" si="191"/>
        <v>9360.0000000000018</v>
      </c>
      <c r="CS385" s="242">
        <f t="shared" si="191"/>
        <v>9360.0000000000018</v>
      </c>
      <c r="CT385" s="242">
        <f t="shared" si="191"/>
        <v>9360.0000000000018</v>
      </c>
      <c r="CU385" s="242">
        <f t="shared" si="191"/>
        <v>9360.0000000000018</v>
      </c>
      <c r="CV385" s="242">
        <f t="shared" si="191"/>
        <v>9360.0000000000018</v>
      </c>
      <c r="CW385" s="63" t="s">
        <v>523</v>
      </c>
      <c r="CX385" s="63"/>
    </row>
    <row r="386" spans="1:102" outlineLevel="1" x14ac:dyDescent="0.3">
      <c r="A386" s="290"/>
      <c r="C386" s="242" t="s">
        <v>516</v>
      </c>
      <c r="D386" s="165" t="s">
        <v>443</v>
      </c>
      <c r="E386" s="242">
        <f>+E385</f>
        <v>9360</v>
      </c>
      <c r="F386" s="242">
        <f>(E385+F385)/2</f>
        <v>9360</v>
      </c>
      <c r="G386" s="242">
        <f t="shared" ref="G386:AK386" si="192">(F385+G385)/2</f>
        <v>9360</v>
      </c>
      <c r="H386" s="242">
        <f t="shared" si="192"/>
        <v>9360</v>
      </c>
      <c r="I386" s="242">
        <f t="shared" si="192"/>
        <v>9360</v>
      </c>
      <c r="J386" s="242">
        <f t="shared" si="192"/>
        <v>9360</v>
      </c>
      <c r="K386" s="242">
        <f t="shared" si="192"/>
        <v>9360</v>
      </c>
      <c r="L386" s="242">
        <f t="shared" si="192"/>
        <v>9360</v>
      </c>
      <c r="M386" s="242">
        <f t="shared" si="192"/>
        <v>9360</v>
      </c>
      <c r="N386" s="242">
        <f t="shared" si="192"/>
        <v>9360</v>
      </c>
      <c r="O386" s="242">
        <f t="shared" si="192"/>
        <v>9360</v>
      </c>
      <c r="P386" s="242">
        <f t="shared" si="192"/>
        <v>9360</v>
      </c>
      <c r="Q386" s="242">
        <f t="shared" si="192"/>
        <v>9360</v>
      </c>
      <c r="R386" s="242">
        <f t="shared" si="192"/>
        <v>9360</v>
      </c>
      <c r="S386" s="242">
        <f t="shared" si="192"/>
        <v>9360</v>
      </c>
      <c r="T386" s="242">
        <f t="shared" si="192"/>
        <v>9360</v>
      </c>
      <c r="U386" s="242">
        <f t="shared" si="192"/>
        <v>9360</v>
      </c>
      <c r="V386" s="242">
        <f t="shared" si="192"/>
        <v>9360</v>
      </c>
      <c r="W386" s="242">
        <f t="shared" si="192"/>
        <v>9360</v>
      </c>
      <c r="X386" s="242">
        <f t="shared" si="192"/>
        <v>9360</v>
      </c>
      <c r="Y386" s="242">
        <f t="shared" si="192"/>
        <v>9360</v>
      </c>
      <c r="Z386" s="242">
        <f t="shared" si="192"/>
        <v>9360</v>
      </c>
      <c r="AA386" s="242">
        <f t="shared" si="192"/>
        <v>9360</v>
      </c>
      <c r="AB386" s="242">
        <f t="shared" si="192"/>
        <v>9360</v>
      </c>
      <c r="AC386" s="242">
        <f t="shared" si="192"/>
        <v>9360</v>
      </c>
      <c r="AD386" s="242">
        <f t="shared" si="192"/>
        <v>9360</v>
      </c>
      <c r="AE386" s="242">
        <f t="shared" si="192"/>
        <v>9360</v>
      </c>
      <c r="AF386" s="242">
        <f t="shared" si="192"/>
        <v>9360</v>
      </c>
      <c r="AG386" s="242">
        <f t="shared" si="192"/>
        <v>9360</v>
      </c>
      <c r="AH386" s="242">
        <f t="shared" si="192"/>
        <v>9360</v>
      </c>
      <c r="AI386" s="242">
        <f t="shared" si="192"/>
        <v>9360</v>
      </c>
      <c r="AJ386" s="242">
        <f t="shared" si="192"/>
        <v>9360</v>
      </c>
      <c r="AK386" s="242">
        <f t="shared" si="192"/>
        <v>9360</v>
      </c>
      <c r="AL386" s="242">
        <f>(AK385+AL385)/2</f>
        <v>9360</v>
      </c>
      <c r="AM386" s="242">
        <f t="shared" ref="AM386:CU386" si="193">(AL385+AM385)/2</f>
        <v>9360.0000000000018</v>
      </c>
      <c r="AN386" s="242">
        <f t="shared" si="193"/>
        <v>9360.0000000000018</v>
      </c>
      <c r="AO386" s="242">
        <f t="shared" si="193"/>
        <v>9360.0000000000018</v>
      </c>
      <c r="AP386" s="242">
        <f t="shared" si="193"/>
        <v>9360.0000000000018</v>
      </c>
      <c r="AQ386" s="242">
        <f t="shared" si="193"/>
        <v>9360.0000000000018</v>
      </c>
      <c r="AR386" s="242">
        <f t="shared" si="193"/>
        <v>9360.0000000000018</v>
      </c>
      <c r="AS386" s="242">
        <f t="shared" si="193"/>
        <v>9360.0000000000018</v>
      </c>
      <c r="AT386" s="242">
        <f t="shared" si="193"/>
        <v>9360.0000000000018</v>
      </c>
      <c r="AU386" s="242">
        <f t="shared" si="193"/>
        <v>9360.0000000000018</v>
      </c>
      <c r="AV386" s="242">
        <f t="shared" si="193"/>
        <v>9360.0000000000018</v>
      </c>
      <c r="AW386" s="242">
        <f t="shared" si="193"/>
        <v>9360.0000000000018</v>
      </c>
      <c r="AX386" s="242">
        <f t="shared" si="193"/>
        <v>9360.0000000000018</v>
      </c>
      <c r="AY386" s="242">
        <f t="shared" si="193"/>
        <v>9360.0000000000018</v>
      </c>
      <c r="AZ386" s="242">
        <f t="shared" si="193"/>
        <v>9360.0000000000018</v>
      </c>
      <c r="BA386" s="242">
        <f t="shared" si="193"/>
        <v>9360.0000000000018</v>
      </c>
      <c r="BB386" s="242">
        <f t="shared" si="193"/>
        <v>9360.0000000000018</v>
      </c>
      <c r="BC386" s="242">
        <f t="shared" si="193"/>
        <v>9360.0000000000018</v>
      </c>
      <c r="BD386" s="242">
        <f t="shared" si="193"/>
        <v>9360.0000000000018</v>
      </c>
      <c r="BE386" s="242">
        <f t="shared" si="193"/>
        <v>9360.0000000000018</v>
      </c>
      <c r="BF386" s="242">
        <f t="shared" si="193"/>
        <v>9360.0000000000018</v>
      </c>
      <c r="BG386" s="242">
        <f t="shared" si="193"/>
        <v>9360.0000000000018</v>
      </c>
      <c r="BH386" s="242">
        <f t="shared" si="193"/>
        <v>9360.0000000000018</v>
      </c>
      <c r="BI386" s="242">
        <f t="shared" si="193"/>
        <v>9360.0000000000018</v>
      </c>
      <c r="BJ386" s="242">
        <f t="shared" si="193"/>
        <v>9360.0000000000018</v>
      </c>
      <c r="BK386" s="242">
        <f t="shared" si="193"/>
        <v>9360.0000000000018</v>
      </c>
      <c r="BL386" s="242">
        <f t="shared" si="193"/>
        <v>9360.0000000000018</v>
      </c>
      <c r="BM386" s="242">
        <f t="shared" si="193"/>
        <v>9360.0000000000018</v>
      </c>
      <c r="BN386" s="242">
        <f t="shared" si="193"/>
        <v>9360.0000000000018</v>
      </c>
      <c r="BO386" s="242">
        <f t="shared" si="193"/>
        <v>9360.0000000000018</v>
      </c>
      <c r="BP386" s="242">
        <f t="shared" si="193"/>
        <v>9360.0000000000018</v>
      </c>
      <c r="BQ386" s="242">
        <f t="shared" si="193"/>
        <v>9360.0000000000018</v>
      </c>
      <c r="BR386" s="242">
        <f t="shared" si="193"/>
        <v>9360.0000000000018</v>
      </c>
      <c r="BS386" s="242">
        <f t="shared" si="193"/>
        <v>9360.0000000000018</v>
      </c>
      <c r="BT386" s="242">
        <f t="shared" si="193"/>
        <v>9360.0000000000018</v>
      </c>
      <c r="BU386" s="242">
        <f t="shared" si="193"/>
        <v>9360.0000000000018</v>
      </c>
      <c r="BV386" s="242">
        <f t="shared" si="193"/>
        <v>9360.0000000000018</v>
      </c>
      <c r="BW386" s="242">
        <f t="shared" si="193"/>
        <v>9360.0000000000018</v>
      </c>
      <c r="BX386" s="242">
        <f t="shared" si="193"/>
        <v>9360.0000000000018</v>
      </c>
      <c r="BY386" s="242">
        <f t="shared" si="193"/>
        <v>9360.0000000000018</v>
      </c>
      <c r="BZ386" s="242">
        <f t="shared" si="193"/>
        <v>9360.0000000000018</v>
      </c>
      <c r="CA386" s="242">
        <f t="shared" si="193"/>
        <v>9360.0000000000018</v>
      </c>
      <c r="CB386" s="242">
        <f t="shared" si="193"/>
        <v>9360.0000000000018</v>
      </c>
      <c r="CC386" s="242">
        <f t="shared" si="193"/>
        <v>9360.0000000000018</v>
      </c>
      <c r="CD386" s="242">
        <f t="shared" si="193"/>
        <v>9360.0000000000018</v>
      </c>
      <c r="CE386" s="242">
        <f t="shared" si="193"/>
        <v>9360.0000000000018</v>
      </c>
      <c r="CF386" s="242">
        <f t="shared" si="193"/>
        <v>9360.0000000000018</v>
      </c>
      <c r="CG386" s="242">
        <f t="shared" si="193"/>
        <v>9360.0000000000018</v>
      </c>
      <c r="CH386" s="242">
        <f t="shared" si="193"/>
        <v>9360.0000000000018</v>
      </c>
      <c r="CI386" s="242">
        <f t="shared" si="193"/>
        <v>9360.0000000000018</v>
      </c>
      <c r="CJ386" s="242">
        <f t="shared" si="193"/>
        <v>9360.0000000000018</v>
      </c>
      <c r="CK386" s="242">
        <f t="shared" si="193"/>
        <v>9360.0000000000018</v>
      </c>
      <c r="CL386" s="242">
        <f t="shared" si="193"/>
        <v>9360.0000000000018</v>
      </c>
      <c r="CM386" s="242">
        <f t="shared" si="193"/>
        <v>9360.0000000000018</v>
      </c>
      <c r="CN386" s="242">
        <f t="shared" si="193"/>
        <v>9360.0000000000018</v>
      </c>
      <c r="CO386" s="242">
        <f t="shared" si="193"/>
        <v>9360.0000000000018</v>
      </c>
      <c r="CP386" s="242">
        <f t="shared" si="193"/>
        <v>9360.0000000000018</v>
      </c>
      <c r="CQ386" s="242">
        <f t="shared" si="193"/>
        <v>9360.0000000000018</v>
      </c>
      <c r="CR386" s="242">
        <f t="shared" si="193"/>
        <v>9360.0000000000018</v>
      </c>
      <c r="CS386" s="242">
        <f t="shared" si="193"/>
        <v>9360.0000000000018</v>
      </c>
      <c r="CT386" s="242">
        <f t="shared" si="193"/>
        <v>9360.0000000000018</v>
      </c>
      <c r="CU386" s="242">
        <f t="shared" si="193"/>
        <v>9360.0000000000018</v>
      </c>
      <c r="CV386" s="242">
        <f>(CU385+CV385)/2</f>
        <v>9360.0000000000018</v>
      </c>
      <c r="CW386" s="63" t="s">
        <v>530</v>
      </c>
      <c r="CX386" s="63"/>
    </row>
    <row r="388" spans="1:102" ht="18" thickBot="1" x14ac:dyDescent="0.35">
      <c r="B388" s="75" t="s">
        <v>446</v>
      </c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75"/>
      <c r="CL388" s="75"/>
      <c r="CM388" s="75"/>
      <c r="CN388" s="75"/>
      <c r="CO388" s="75"/>
      <c r="CP388" s="75"/>
      <c r="CQ388" s="75"/>
      <c r="CR388" s="75"/>
      <c r="CS388" s="75"/>
      <c r="CT388" s="75"/>
      <c r="CU388" s="75"/>
      <c r="CV388" s="75"/>
      <c r="CW388" s="75"/>
      <c r="CX388" s="75"/>
    </row>
    <row r="389" spans="1:102" outlineLevel="1" x14ac:dyDescent="0.3">
      <c r="AA389" s="238"/>
      <c r="AB389" s="238"/>
      <c r="AC389" s="238"/>
      <c r="AD389" s="238"/>
      <c r="AE389" s="238"/>
      <c r="AF389" s="238"/>
      <c r="AG389" s="238"/>
    </row>
    <row r="390" spans="1:102" outlineLevel="1" x14ac:dyDescent="0.3">
      <c r="AA390" s="238"/>
      <c r="AB390" s="238"/>
      <c r="AC390" s="238"/>
    </row>
    <row r="391" spans="1:102" outlineLevel="1" x14ac:dyDescent="0.3">
      <c r="B391" s="69" t="s">
        <v>79</v>
      </c>
      <c r="C391" s="69" t="s">
        <v>195</v>
      </c>
      <c r="E391" s="69">
        <v>201401</v>
      </c>
      <c r="F391" s="69">
        <v>201402</v>
      </c>
      <c r="G391" s="69">
        <v>201403</v>
      </c>
      <c r="H391" s="69">
        <v>201404</v>
      </c>
      <c r="I391" s="69">
        <v>201405</v>
      </c>
      <c r="J391" s="69">
        <v>201406</v>
      </c>
      <c r="K391" s="69">
        <v>201407</v>
      </c>
      <c r="L391" s="69">
        <v>201408</v>
      </c>
      <c r="M391" s="69">
        <v>201409</v>
      </c>
      <c r="N391" s="69">
        <v>201410</v>
      </c>
      <c r="O391" s="69">
        <v>201411</v>
      </c>
      <c r="P391" s="69">
        <v>201412</v>
      </c>
      <c r="Q391" s="69">
        <v>201501</v>
      </c>
      <c r="R391" s="69">
        <v>201502</v>
      </c>
      <c r="S391" s="69">
        <v>201503</v>
      </c>
      <c r="T391" s="69">
        <v>201504</v>
      </c>
      <c r="U391" s="69">
        <v>201505</v>
      </c>
      <c r="V391" s="69">
        <v>201506</v>
      </c>
      <c r="W391" s="69">
        <v>201507</v>
      </c>
      <c r="X391" s="69">
        <v>201508</v>
      </c>
      <c r="Y391" s="69">
        <v>201509</v>
      </c>
      <c r="Z391" s="69">
        <v>201510</v>
      </c>
      <c r="AA391" s="69">
        <v>201511</v>
      </c>
      <c r="AB391" s="69">
        <v>201512</v>
      </c>
      <c r="AC391" s="69">
        <v>201601</v>
      </c>
      <c r="AD391" s="69">
        <v>201602</v>
      </c>
      <c r="AE391" s="69">
        <v>201603</v>
      </c>
      <c r="AF391" s="69">
        <v>201604</v>
      </c>
      <c r="AG391" s="69">
        <v>201605</v>
      </c>
      <c r="AH391" s="69">
        <v>201606</v>
      </c>
      <c r="AI391" s="69">
        <v>201607</v>
      </c>
      <c r="AJ391" s="69">
        <v>201608</v>
      </c>
      <c r="AK391" s="69">
        <v>201609</v>
      </c>
      <c r="AL391" s="69">
        <v>201610</v>
      </c>
      <c r="AM391" s="69">
        <v>201611</v>
      </c>
      <c r="AN391" s="69">
        <v>201612</v>
      </c>
      <c r="AO391" s="69">
        <v>201701</v>
      </c>
      <c r="AP391" s="69">
        <v>201702</v>
      </c>
      <c r="AQ391" s="69">
        <v>201703</v>
      </c>
      <c r="AR391" s="69">
        <v>201704</v>
      </c>
      <c r="AS391" s="69">
        <v>201705</v>
      </c>
      <c r="AT391" s="69">
        <v>201706</v>
      </c>
      <c r="AU391" s="69">
        <v>201707</v>
      </c>
      <c r="AV391" s="69">
        <v>201708</v>
      </c>
      <c r="AW391" s="69">
        <v>201709</v>
      </c>
      <c r="AX391" s="69">
        <v>201710</v>
      </c>
      <c r="AY391" s="69">
        <v>201711</v>
      </c>
      <c r="AZ391" s="69">
        <v>201712</v>
      </c>
      <c r="BA391" s="69">
        <v>201801</v>
      </c>
      <c r="BB391" s="69">
        <v>201802</v>
      </c>
      <c r="BC391" s="69">
        <v>201803</v>
      </c>
      <c r="BD391" s="69">
        <v>201804</v>
      </c>
      <c r="BE391" s="69">
        <v>201805</v>
      </c>
      <c r="BF391" s="69">
        <v>201806</v>
      </c>
      <c r="BG391" s="69">
        <v>201807</v>
      </c>
      <c r="BH391" s="69">
        <v>201808</v>
      </c>
      <c r="BI391" s="69">
        <v>201809</v>
      </c>
      <c r="BJ391" s="69">
        <v>201810</v>
      </c>
      <c r="BK391" s="69">
        <v>201811</v>
      </c>
      <c r="BL391" s="69">
        <v>201812</v>
      </c>
      <c r="BM391" s="69">
        <v>201901</v>
      </c>
      <c r="BN391" s="69">
        <v>201902</v>
      </c>
      <c r="BO391" s="69">
        <v>201903</v>
      </c>
      <c r="BP391" s="69">
        <v>201904</v>
      </c>
      <c r="BQ391" s="69">
        <v>201905</v>
      </c>
      <c r="BR391" s="69">
        <v>201906</v>
      </c>
      <c r="BS391" s="69">
        <v>201907</v>
      </c>
      <c r="BT391" s="69">
        <v>201908</v>
      </c>
      <c r="BU391" s="69">
        <v>201909</v>
      </c>
      <c r="BV391" s="69">
        <v>201910</v>
      </c>
      <c r="BW391" s="69">
        <v>201911</v>
      </c>
      <c r="BX391" s="69">
        <v>201912</v>
      </c>
      <c r="BY391" s="69">
        <v>202001</v>
      </c>
      <c r="BZ391" s="69">
        <v>202002</v>
      </c>
      <c r="CA391" s="69">
        <v>202003</v>
      </c>
      <c r="CB391" s="69">
        <v>202004</v>
      </c>
      <c r="CC391" s="69">
        <v>202005</v>
      </c>
      <c r="CD391" s="69">
        <v>202006</v>
      </c>
      <c r="CE391" s="69">
        <v>202007</v>
      </c>
      <c r="CF391" s="69">
        <v>202008</v>
      </c>
      <c r="CG391" s="69">
        <v>202009</v>
      </c>
      <c r="CH391" s="69">
        <v>202010</v>
      </c>
      <c r="CI391" s="69">
        <v>202011</v>
      </c>
      <c r="CJ391" s="69">
        <v>202012</v>
      </c>
      <c r="CK391" s="69">
        <v>202101</v>
      </c>
      <c r="CL391" s="69">
        <v>202102</v>
      </c>
      <c r="CM391" s="69">
        <v>202103</v>
      </c>
      <c r="CN391" s="69">
        <v>202104</v>
      </c>
      <c r="CO391" s="69">
        <v>202105</v>
      </c>
      <c r="CP391" s="69">
        <v>202106</v>
      </c>
      <c r="CQ391" s="69">
        <v>202107</v>
      </c>
      <c r="CR391" s="69">
        <v>202108</v>
      </c>
      <c r="CS391" s="69">
        <v>202109</v>
      </c>
      <c r="CT391" s="69">
        <v>202110</v>
      </c>
      <c r="CU391" s="69">
        <v>202111</v>
      </c>
      <c r="CV391" s="69">
        <v>202112</v>
      </c>
    </row>
    <row r="392" spans="1:102" outlineLevel="1" x14ac:dyDescent="0.3">
      <c r="A392" s="290"/>
      <c r="B392" s="154">
        <v>1</v>
      </c>
      <c r="C392" s="242" t="s">
        <v>170</v>
      </c>
      <c r="D392" s="143" t="s">
        <v>443</v>
      </c>
      <c r="E392" s="242">
        <f t="shared" ref="E392:BP395" si="194">E426+E460+E494</f>
        <v>600</v>
      </c>
      <c r="F392" s="242">
        <f t="shared" si="194"/>
        <v>600</v>
      </c>
      <c r="G392" s="242">
        <f t="shared" si="194"/>
        <v>600</v>
      </c>
      <c r="H392" s="242">
        <f t="shared" si="194"/>
        <v>598</v>
      </c>
      <c r="I392" s="242">
        <f t="shared" si="194"/>
        <v>597</v>
      </c>
      <c r="J392" s="242">
        <f t="shared" si="194"/>
        <v>595</v>
      </c>
      <c r="K392" s="242">
        <f t="shared" si="194"/>
        <v>595</v>
      </c>
      <c r="L392" s="242">
        <f t="shared" si="194"/>
        <v>595</v>
      </c>
      <c r="M392" s="242">
        <f t="shared" si="194"/>
        <v>595</v>
      </c>
      <c r="N392" s="242">
        <f t="shared" si="194"/>
        <v>595</v>
      </c>
      <c r="O392" s="242">
        <f t="shared" si="194"/>
        <v>595</v>
      </c>
      <c r="P392" s="242">
        <f t="shared" si="194"/>
        <v>595</v>
      </c>
      <c r="Q392" s="242">
        <f t="shared" si="194"/>
        <v>595</v>
      </c>
      <c r="R392" s="242">
        <f t="shared" si="194"/>
        <v>599</v>
      </c>
      <c r="S392" s="242">
        <f t="shared" si="194"/>
        <v>603</v>
      </c>
      <c r="T392" s="242">
        <f t="shared" si="194"/>
        <v>611</v>
      </c>
      <c r="U392" s="242">
        <f t="shared" si="194"/>
        <v>612</v>
      </c>
      <c r="V392" s="242">
        <f t="shared" si="194"/>
        <v>619</v>
      </c>
      <c r="W392" s="242">
        <f t="shared" si="194"/>
        <v>626</v>
      </c>
      <c r="X392" s="242">
        <f t="shared" si="194"/>
        <v>630</v>
      </c>
      <c r="Y392" s="242">
        <f t="shared" si="194"/>
        <v>631</v>
      </c>
      <c r="Z392" s="242">
        <f t="shared" si="194"/>
        <v>631</v>
      </c>
      <c r="AA392" s="242">
        <f t="shared" si="194"/>
        <v>616</v>
      </c>
      <c r="AB392" s="242">
        <f t="shared" si="194"/>
        <v>612</v>
      </c>
      <c r="AC392" s="242">
        <f t="shared" si="194"/>
        <v>618</v>
      </c>
      <c r="AD392" s="242">
        <f t="shared" si="194"/>
        <v>622</v>
      </c>
      <c r="AE392" s="242">
        <f t="shared" si="194"/>
        <v>634</v>
      </c>
      <c r="AF392" s="242">
        <f t="shared" si="194"/>
        <v>643</v>
      </c>
      <c r="AG392" s="242">
        <f t="shared" si="194"/>
        <v>630</v>
      </c>
      <c r="AH392" s="242">
        <f t="shared" si="194"/>
        <v>644</v>
      </c>
      <c r="AI392" s="242">
        <f t="shared" si="194"/>
        <v>657</v>
      </c>
      <c r="AJ392" s="242">
        <f t="shared" si="194"/>
        <v>668</v>
      </c>
      <c r="AK392" s="242">
        <f t="shared" si="194"/>
        <v>686</v>
      </c>
      <c r="AL392" s="242">
        <f t="shared" si="194"/>
        <v>687.92707979626493</v>
      </c>
      <c r="AM392" s="242">
        <f t="shared" si="194"/>
        <v>689.85415959252975</v>
      </c>
      <c r="AN392" s="242">
        <f t="shared" si="194"/>
        <v>691.78123938879457</v>
      </c>
      <c r="AO392" s="242">
        <f t="shared" si="194"/>
        <v>693.70831918505951</v>
      </c>
      <c r="AP392" s="242">
        <f t="shared" si="194"/>
        <v>695.63539898132433</v>
      </c>
      <c r="AQ392" s="242">
        <f t="shared" si="194"/>
        <v>697.56247877758915</v>
      </c>
      <c r="AR392" s="242">
        <f t="shared" si="194"/>
        <v>699.48955857385408</v>
      </c>
      <c r="AS392" s="242">
        <f t="shared" si="194"/>
        <v>701.4166383701189</v>
      </c>
      <c r="AT392" s="242">
        <f t="shared" si="194"/>
        <v>703.34371816638372</v>
      </c>
      <c r="AU392" s="242">
        <f t="shared" si="194"/>
        <v>705.27079796264866</v>
      </c>
      <c r="AV392" s="242">
        <f t="shared" si="194"/>
        <v>707.19787775891348</v>
      </c>
      <c r="AW392" s="242">
        <f t="shared" si="194"/>
        <v>709.1249575551783</v>
      </c>
      <c r="AX392" s="242">
        <f t="shared" si="194"/>
        <v>711.05203735144323</v>
      </c>
      <c r="AY392" s="242">
        <f t="shared" si="194"/>
        <v>712.97911714770794</v>
      </c>
      <c r="AZ392" s="242">
        <f t="shared" si="194"/>
        <v>714.90619694397287</v>
      </c>
      <c r="BA392" s="242">
        <f t="shared" si="194"/>
        <v>716.83327674023781</v>
      </c>
      <c r="BB392" s="242">
        <f t="shared" si="194"/>
        <v>718.76035653650251</v>
      </c>
      <c r="BC392" s="242">
        <f t="shared" si="194"/>
        <v>720.68743633276745</v>
      </c>
      <c r="BD392" s="242">
        <f t="shared" si="194"/>
        <v>722.61451612903238</v>
      </c>
      <c r="BE392" s="242">
        <f t="shared" si="194"/>
        <v>724.54159592529709</v>
      </c>
      <c r="BF392" s="242">
        <f t="shared" si="194"/>
        <v>726.46867572156202</v>
      </c>
      <c r="BG392" s="242">
        <f t="shared" si="194"/>
        <v>728.39575551782696</v>
      </c>
      <c r="BH392" s="242">
        <f t="shared" si="194"/>
        <v>730.32283531409166</v>
      </c>
      <c r="BI392" s="242">
        <f t="shared" si="194"/>
        <v>732.2499151103566</v>
      </c>
      <c r="BJ392" s="242">
        <f t="shared" si="194"/>
        <v>734.17699490662142</v>
      </c>
      <c r="BK392" s="242">
        <f t="shared" si="194"/>
        <v>736.10407470288624</v>
      </c>
      <c r="BL392" s="242">
        <f t="shared" si="194"/>
        <v>738.03115449915117</v>
      </c>
      <c r="BM392" s="242">
        <f t="shared" si="194"/>
        <v>739.95823429541599</v>
      </c>
      <c r="BN392" s="242">
        <f t="shared" si="194"/>
        <v>741.88531409168081</v>
      </c>
      <c r="BO392" s="242">
        <f t="shared" si="194"/>
        <v>743.81239388794575</v>
      </c>
      <c r="BP392" s="242">
        <f t="shared" si="194"/>
        <v>745.73947368421057</v>
      </c>
      <c r="BQ392" s="242">
        <f t="shared" ref="BQ392:CV399" si="195">BQ426+BQ460+BQ494</f>
        <v>747.66655348047539</v>
      </c>
      <c r="BR392" s="242">
        <f t="shared" si="195"/>
        <v>749.59363327674032</v>
      </c>
      <c r="BS392" s="242">
        <f t="shared" si="195"/>
        <v>751.52071307300514</v>
      </c>
      <c r="BT392" s="242">
        <f t="shared" si="195"/>
        <v>753.44779286926996</v>
      </c>
      <c r="BU392" s="242">
        <f t="shared" si="195"/>
        <v>755.37487266553489</v>
      </c>
      <c r="BV392" s="242">
        <f t="shared" si="195"/>
        <v>757.30195246179971</v>
      </c>
      <c r="BW392" s="242">
        <f t="shared" si="195"/>
        <v>759.22903225806454</v>
      </c>
      <c r="BX392" s="242">
        <f t="shared" si="195"/>
        <v>761.15611205432947</v>
      </c>
      <c r="BY392" s="242">
        <f t="shared" si="195"/>
        <v>763.08319185059429</v>
      </c>
      <c r="BZ392" s="242">
        <f t="shared" si="195"/>
        <v>765.01027164685911</v>
      </c>
      <c r="CA392" s="242">
        <f t="shared" si="195"/>
        <v>766.93735144312404</v>
      </c>
      <c r="CB392" s="242">
        <f t="shared" si="195"/>
        <v>768.86443123938875</v>
      </c>
      <c r="CC392" s="242">
        <f t="shared" si="195"/>
        <v>770.79151103565368</v>
      </c>
      <c r="CD392" s="242">
        <f t="shared" si="195"/>
        <v>772.71859083191862</v>
      </c>
      <c r="CE392" s="242">
        <f t="shared" si="195"/>
        <v>774.64567062818332</v>
      </c>
      <c r="CF392" s="242">
        <f t="shared" si="195"/>
        <v>776.57275042444826</v>
      </c>
      <c r="CG392" s="242">
        <f t="shared" si="195"/>
        <v>778.49983022071308</v>
      </c>
      <c r="CH392" s="242">
        <f t="shared" si="195"/>
        <v>780.4269100169779</v>
      </c>
      <c r="CI392" s="242">
        <f t="shared" si="195"/>
        <v>782.35398981324283</v>
      </c>
      <c r="CJ392" s="242">
        <f t="shared" si="195"/>
        <v>784.28106960950765</v>
      </c>
      <c r="CK392" s="242">
        <f t="shared" si="195"/>
        <v>786.20814940577247</v>
      </c>
      <c r="CL392" s="242">
        <f t="shared" si="195"/>
        <v>788.13522920203741</v>
      </c>
      <c r="CM392" s="242">
        <f t="shared" si="195"/>
        <v>790.06230899830223</v>
      </c>
      <c r="CN392" s="242">
        <f t="shared" si="195"/>
        <v>791.98938879456705</v>
      </c>
      <c r="CO392" s="242">
        <f t="shared" si="195"/>
        <v>793.91646859083198</v>
      </c>
      <c r="CP392" s="242">
        <f t="shared" si="195"/>
        <v>795.8435483870968</v>
      </c>
      <c r="CQ392" s="242">
        <f t="shared" si="195"/>
        <v>797.77062818336162</v>
      </c>
      <c r="CR392" s="242">
        <f t="shared" si="195"/>
        <v>799.69770797962656</v>
      </c>
      <c r="CS392" s="242">
        <f t="shared" si="195"/>
        <v>801.62478777589138</v>
      </c>
      <c r="CT392" s="242">
        <f t="shared" si="195"/>
        <v>803.5518675721562</v>
      </c>
      <c r="CU392" s="242">
        <f t="shared" si="195"/>
        <v>805.47894736842113</v>
      </c>
      <c r="CV392" s="242">
        <f t="shared" si="195"/>
        <v>807.40602716468595</v>
      </c>
    </row>
    <row r="393" spans="1:102" outlineLevel="1" x14ac:dyDescent="0.3">
      <c r="A393" s="290"/>
      <c r="B393" s="154">
        <v>2</v>
      </c>
      <c r="C393" s="242" t="s">
        <v>171</v>
      </c>
      <c r="D393" s="143" t="s">
        <v>443</v>
      </c>
      <c r="E393" s="242">
        <f t="shared" si="194"/>
        <v>5559</v>
      </c>
      <c r="F393" s="242">
        <f t="shared" si="194"/>
        <v>5366</v>
      </c>
      <c r="G393" s="242">
        <f t="shared" si="194"/>
        <v>5231</v>
      </c>
      <c r="H393" s="242">
        <f t="shared" si="194"/>
        <v>5006</v>
      </c>
      <c r="I393" s="242">
        <f t="shared" si="194"/>
        <v>4090</v>
      </c>
      <c r="J393" s="242">
        <f t="shared" si="194"/>
        <v>2727</v>
      </c>
      <c r="K393" s="242">
        <f t="shared" si="194"/>
        <v>2187</v>
      </c>
      <c r="L393" s="242">
        <f t="shared" si="194"/>
        <v>716</v>
      </c>
      <c r="M393" s="242">
        <f t="shared" si="194"/>
        <v>687</v>
      </c>
      <c r="N393" s="242">
        <f t="shared" si="194"/>
        <v>709</v>
      </c>
      <c r="O393" s="242">
        <f t="shared" si="194"/>
        <v>685</v>
      </c>
      <c r="P393" s="242">
        <f t="shared" si="194"/>
        <v>677</v>
      </c>
      <c r="Q393" s="242">
        <f t="shared" si="194"/>
        <v>714</v>
      </c>
      <c r="R393" s="242">
        <f t="shared" si="194"/>
        <v>787</v>
      </c>
      <c r="S393" s="242">
        <f t="shared" si="194"/>
        <v>898</v>
      </c>
      <c r="T393" s="242">
        <f t="shared" si="194"/>
        <v>1007</v>
      </c>
      <c r="U393" s="242">
        <f t="shared" si="194"/>
        <v>1132</v>
      </c>
      <c r="V393" s="242">
        <f t="shared" si="194"/>
        <v>1337</v>
      </c>
      <c r="W393" s="242">
        <f t="shared" si="194"/>
        <v>1626</v>
      </c>
      <c r="X393" s="242">
        <f t="shared" si="194"/>
        <v>1646</v>
      </c>
      <c r="Y393" s="242">
        <f t="shared" si="194"/>
        <v>1568</v>
      </c>
      <c r="Z393" s="242">
        <f t="shared" si="194"/>
        <v>1393</v>
      </c>
      <c r="AA393" s="242">
        <f t="shared" si="194"/>
        <v>866</v>
      </c>
      <c r="AB393" s="242">
        <f t="shared" si="194"/>
        <v>828</v>
      </c>
      <c r="AC393" s="242">
        <f t="shared" si="194"/>
        <v>850</v>
      </c>
      <c r="AD393" s="242">
        <f t="shared" si="194"/>
        <v>866</v>
      </c>
      <c r="AE393" s="242">
        <f t="shared" si="194"/>
        <v>837</v>
      </c>
      <c r="AF393" s="242">
        <f t="shared" si="194"/>
        <v>881</v>
      </c>
      <c r="AG393" s="242">
        <f t="shared" si="194"/>
        <v>795</v>
      </c>
      <c r="AH393" s="242">
        <f t="shared" si="194"/>
        <v>786</v>
      </c>
      <c r="AI393" s="242">
        <f t="shared" si="194"/>
        <v>784</v>
      </c>
      <c r="AJ393" s="242">
        <f t="shared" si="194"/>
        <v>753</v>
      </c>
      <c r="AK393" s="242">
        <f t="shared" si="194"/>
        <v>760</v>
      </c>
      <c r="AL393" s="242">
        <f t="shared" si="194"/>
        <v>748.73872376094573</v>
      </c>
      <c r="AM393" s="242">
        <f t="shared" si="194"/>
        <v>738.24603141602688</v>
      </c>
      <c r="AN393" s="242">
        <f t="shared" si="194"/>
        <v>728.46946699224441</v>
      </c>
      <c r="AO393" s="242">
        <f t="shared" si="194"/>
        <v>719.36015464509887</v>
      </c>
      <c r="AP393" s="242">
        <f t="shared" si="194"/>
        <v>710.87255431425081</v>
      </c>
      <c r="AQ393" s="242">
        <f t="shared" si="194"/>
        <v>702.96423405572</v>
      </c>
      <c r="AR393" s="242">
        <f t="shared" si="194"/>
        <v>695.59565791245109</v>
      </c>
      <c r="AS393" s="242">
        <f t="shared" si="194"/>
        <v>688.72998826274511</v>
      </c>
      <c r="AT393" s="242">
        <f t="shared" si="194"/>
        <v>682.33290165844153</v>
      </c>
      <c r="AU393" s="242">
        <f t="shared" si="194"/>
        <v>676.37241723217562</v>
      </c>
      <c r="AV393" s="242">
        <f t="shared" si="194"/>
        <v>670.81873681586603</v>
      </c>
      <c r="AW393" s="242">
        <f t="shared" si="194"/>
        <v>665.64409597114104</v>
      </c>
      <c r="AX393" s="242">
        <f t="shared" si="194"/>
        <v>660.82262518696371</v>
      </c>
      <c r="AY393" s="242">
        <f t="shared" si="194"/>
        <v>656.3302205505388</v>
      </c>
      <c r="AZ393" s="242">
        <f t="shared" si="194"/>
        <v>652.14442324495246</v>
      </c>
      <c r="BA393" s="242">
        <f t="shared" si="194"/>
        <v>648.24430727111712</v>
      </c>
      <c r="BB393" s="242">
        <f t="shared" si="194"/>
        <v>644.61037483271025</v>
      </c>
      <c r="BC393" s="242">
        <f t="shared" si="194"/>
        <v>641.22445886110927</v>
      </c>
      <c r="BD393" s="242">
        <f t="shared" si="194"/>
        <v>638.06963219301383</v>
      </c>
      <c r="BE393" s="242">
        <f t="shared" si="194"/>
        <v>635.1301229467108</v>
      </c>
      <c r="BF393" s="242">
        <f t="shared" si="194"/>
        <v>632.39123567392221</v>
      </c>
      <c r="BG393" s="242">
        <f t="shared" si="194"/>
        <v>629.83927789305187</v>
      </c>
      <c r="BH393" s="242">
        <f t="shared" si="194"/>
        <v>627.46149163654991</v>
      </c>
      <c r="BI393" s="242">
        <f t="shared" si="194"/>
        <v>625.24598967018051</v>
      </c>
      <c r="BJ393" s="242">
        <f t="shared" si="194"/>
        <v>623.18169606533525</v>
      </c>
      <c r="BK393" s="242">
        <f t="shared" si="194"/>
        <v>621.25829082729399</v>
      </c>
      <c r="BL393" s="242">
        <f t="shared" si="194"/>
        <v>619.46615830261771</v>
      </c>
      <c r="BM393" s="242">
        <f t="shared" si="194"/>
        <v>617.79633910774373</v>
      </c>
      <c r="BN393" s="242">
        <f t="shared" si="194"/>
        <v>616.24048533846224</v>
      </c>
      <c r="BO393" s="242">
        <f t="shared" si="194"/>
        <v>614.79081883635308</v>
      </c>
      <c r="BP393" s="242">
        <f t="shared" si="194"/>
        <v>613.4400923035455</v>
      </c>
      <c r="BQ393" s="242">
        <f t="shared" si="195"/>
        <v>612.1815530714008</v>
      </c>
      <c r="BR393" s="242">
        <f t="shared" si="195"/>
        <v>611.00890934198867</v>
      </c>
      <c r="BS393" s="242">
        <f t="shared" si="195"/>
        <v>609.91629873358795</v>
      </c>
      <c r="BT393" s="242">
        <f t="shared" si="195"/>
        <v>608.89825897296259</v>
      </c>
      <c r="BU393" s="242">
        <f t="shared" si="195"/>
        <v>607.94970058789318</v>
      </c>
      <c r="BV393" s="242">
        <f t="shared" si="195"/>
        <v>607.06588146344893</v>
      </c>
      <c r="BW393" s="242">
        <f t="shared" si="195"/>
        <v>606.24238313479691</v>
      </c>
      <c r="BX393" s="242">
        <f t="shared" si="195"/>
        <v>605.47508869803187</v>
      </c>
      <c r="BY393" s="242">
        <f t="shared" si="195"/>
        <v>604.76016222859471</v>
      </c>
      <c r="BZ393" s="242">
        <f t="shared" si="195"/>
        <v>604.09402960438752</v>
      </c>
      <c r="CA393" s="242">
        <f t="shared" si="195"/>
        <v>603.47336063771399</v>
      </c>
      <c r="CB393" s="242">
        <f t="shared" si="195"/>
        <v>602.89505242671748</v>
      </c>
      <c r="CC393" s="242">
        <f t="shared" si="195"/>
        <v>602.35621384308661</v>
      </c>
      <c r="CD393" s="242">
        <f t="shared" si="195"/>
        <v>601.85415107847723</v>
      </c>
      <c r="CE393" s="242">
        <f t="shared" si="195"/>
        <v>601.38635417739272</v>
      </c>
      <c r="CF393" s="242">
        <f t="shared" si="195"/>
        <v>600.95048448919852</v>
      </c>
      <c r="CG393" s="242">
        <f t="shared" si="195"/>
        <v>600.5443629765374</v>
      </c>
      <c r="CH393" s="242">
        <f t="shared" si="195"/>
        <v>600.16595932169878</v>
      </c>
      <c r="CI393" s="242">
        <f t="shared" si="195"/>
        <v>599.81338177647842</v>
      </c>
      <c r="CJ393" s="242">
        <f t="shared" si="195"/>
        <v>599.4848677047878</v>
      </c>
      <c r="CK393" s="242">
        <f t="shared" si="195"/>
        <v>599.17877477073193</v>
      </c>
      <c r="CL393" s="242">
        <f t="shared" si="195"/>
        <v>598.89357272810162</v>
      </c>
      <c r="CM393" s="242">
        <f t="shared" si="195"/>
        <v>598.62783577023492</v>
      </c>
      <c r="CN393" s="242">
        <f t="shared" si="195"/>
        <v>598.38023540200129</v>
      </c>
      <c r="CO393" s="242">
        <f t="shared" si="195"/>
        <v>598.14953379827432</v>
      </c>
      <c r="CP393" s="242">
        <f t="shared" si="195"/>
        <v>597.9345776156888</v>
      </c>
      <c r="CQ393" s="242">
        <f t="shared" si="195"/>
        <v>597.73429222674804</v>
      </c>
      <c r="CR393" s="242">
        <f t="shared" si="195"/>
        <v>597.54767634745292</v>
      </c>
      <c r="CS393" s="242">
        <f t="shared" si="195"/>
        <v>597.37379703159604</v>
      </c>
      <c r="CT393" s="242">
        <f t="shared" si="195"/>
        <v>597.2117850066976</v>
      </c>
      <c r="CU393" s="242">
        <f t="shared" si="195"/>
        <v>597.06083032826234</v>
      </c>
      <c r="CV393" s="242">
        <f t="shared" si="195"/>
        <v>596.92017833063574</v>
      </c>
    </row>
    <row r="394" spans="1:102" outlineLevel="1" x14ac:dyDescent="0.3">
      <c r="A394" s="290"/>
      <c r="B394" s="154">
        <v>3</v>
      </c>
      <c r="C394" s="242" t="s">
        <v>172</v>
      </c>
      <c r="D394" s="143" t="s">
        <v>443</v>
      </c>
      <c r="E394" s="242">
        <f t="shared" si="194"/>
        <v>600</v>
      </c>
      <c r="F394" s="242">
        <f t="shared" si="194"/>
        <v>600</v>
      </c>
      <c r="G394" s="242">
        <f t="shared" si="194"/>
        <v>598</v>
      </c>
      <c r="H394" s="242">
        <f t="shared" si="194"/>
        <v>598</v>
      </c>
      <c r="I394" s="242">
        <f t="shared" si="194"/>
        <v>595</v>
      </c>
      <c r="J394" s="242">
        <f t="shared" si="194"/>
        <v>595</v>
      </c>
      <c r="K394" s="242">
        <f t="shared" si="194"/>
        <v>595</v>
      </c>
      <c r="L394" s="242">
        <f t="shared" si="194"/>
        <v>595</v>
      </c>
      <c r="M394" s="242">
        <f t="shared" si="194"/>
        <v>595</v>
      </c>
      <c r="N394" s="242">
        <f t="shared" si="194"/>
        <v>595</v>
      </c>
      <c r="O394" s="242">
        <f t="shared" si="194"/>
        <v>595</v>
      </c>
      <c r="P394" s="242">
        <f t="shared" si="194"/>
        <v>597</v>
      </c>
      <c r="Q394" s="242">
        <f t="shared" si="194"/>
        <v>597</v>
      </c>
      <c r="R394" s="242">
        <f t="shared" si="194"/>
        <v>598</v>
      </c>
      <c r="S394" s="242">
        <f t="shared" si="194"/>
        <v>601</v>
      </c>
      <c r="T394" s="242">
        <f t="shared" si="194"/>
        <v>606</v>
      </c>
      <c r="U394" s="242">
        <f t="shared" si="194"/>
        <v>607</v>
      </c>
      <c r="V394" s="242">
        <f t="shared" si="194"/>
        <v>610</v>
      </c>
      <c r="W394" s="242">
        <f t="shared" si="194"/>
        <v>608</v>
      </c>
      <c r="X394" s="242">
        <f t="shared" si="194"/>
        <v>611</v>
      </c>
      <c r="Y394" s="242">
        <f t="shared" si="194"/>
        <v>616</v>
      </c>
      <c r="Z394" s="242">
        <f t="shared" si="194"/>
        <v>617</v>
      </c>
      <c r="AA394" s="242">
        <f t="shared" si="194"/>
        <v>609</v>
      </c>
      <c r="AB394" s="242">
        <f t="shared" si="194"/>
        <v>609</v>
      </c>
      <c r="AC394" s="242">
        <f t="shared" si="194"/>
        <v>606</v>
      </c>
      <c r="AD394" s="242">
        <f t="shared" si="194"/>
        <v>602</v>
      </c>
      <c r="AE394" s="242">
        <f t="shared" si="194"/>
        <v>603</v>
      </c>
      <c r="AF394" s="242">
        <f t="shared" si="194"/>
        <v>605</v>
      </c>
      <c r="AG394" s="242">
        <f t="shared" si="194"/>
        <v>606</v>
      </c>
      <c r="AH394" s="242">
        <f t="shared" si="194"/>
        <v>613</v>
      </c>
      <c r="AI394" s="242">
        <f t="shared" si="194"/>
        <v>614</v>
      </c>
      <c r="AJ394" s="242">
        <f t="shared" si="194"/>
        <v>619</v>
      </c>
      <c r="AK394" s="242">
        <f t="shared" si="194"/>
        <v>623</v>
      </c>
      <c r="AL394" s="242">
        <f t="shared" si="194"/>
        <v>623.54617586070981</v>
      </c>
      <c r="AM394" s="242">
        <f t="shared" si="194"/>
        <v>624.09235172141962</v>
      </c>
      <c r="AN394" s="242">
        <f t="shared" si="194"/>
        <v>624.63852758212943</v>
      </c>
      <c r="AO394" s="242">
        <f t="shared" si="194"/>
        <v>625.18470344283935</v>
      </c>
      <c r="AP394" s="242">
        <f t="shared" si="194"/>
        <v>625.73087930354916</v>
      </c>
      <c r="AQ394" s="242">
        <f t="shared" si="194"/>
        <v>626.27705516425897</v>
      </c>
      <c r="AR394" s="242">
        <f t="shared" si="194"/>
        <v>626.82323102496878</v>
      </c>
      <c r="AS394" s="242">
        <f t="shared" si="194"/>
        <v>627.36940688567859</v>
      </c>
      <c r="AT394" s="242">
        <f t="shared" si="194"/>
        <v>627.91558274638851</v>
      </c>
      <c r="AU394" s="242">
        <f t="shared" si="194"/>
        <v>628.46175860709832</v>
      </c>
      <c r="AV394" s="242">
        <f t="shared" si="194"/>
        <v>629.00793446780813</v>
      </c>
      <c r="AW394" s="242">
        <f t="shared" si="194"/>
        <v>629.55411032851794</v>
      </c>
      <c r="AX394" s="242">
        <f t="shared" si="194"/>
        <v>630.10028618922775</v>
      </c>
      <c r="AY394" s="242">
        <f t="shared" si="194"/>
        <v>630.64646204993755</v>
      </c>
      <c r="AZ394" s="242">
        <f t="shared" si="194"/>
        <v>631.19263791064736</v>
      </c>
      <c r="BA394" s="242">
        <f t="shared" si="194"/>
        <v>631.73881377135717</v>
      </c>
      <c r="BB394" s="242">
        <f t="shared" si="194"/>
        <v>632.28498963206698</v>
      </c>
      <c r="BC394" s="242">
        <f t="shared" si="194"/>
        <v>632.83116549277679</v>
      </c>
      <c r="BD394" s="242">
        <f t="shared" si="194"/>
        <v>633.3773413534866</v>
      </c>
      <c r="BE394" s="242">
        <f t="shared" si="194"/>
        <v>633.92351721419641</v>
      </c>
      <c r="BF394" s="242">
        <f t="shared" si="194"/>
        <v>634.46969307490622</v>
      </c>
      <c r="BG394" s="242">
        <f t="shared" si="194"/>
        <v>635.01586893561603</v>
      </c>
      <c r="BH394" s="242">
        <f t="shared" si="194"/>
        <v>635.56204479632584</v>
      </c>
      <c r="BI394" s="242">
        <f t="shared" si="194"/>
        <v>636.10822065703564</v>
      </c>
      <c r="BJ394" s="242">
        <f t="shared" si="194"/>
        <v>636.65439651774545</v>
      </c>
      <c r="BK394" s="242">
        <f t="shared" si="194"/>
        <v>637.20057237845526</v>
      </c>
      <c r="BL394" s="242">
        <f t="shared" si="194"/>
        <v>637.74674823916507</v>
      </c>
      <c r="BM394" s="242">
        <f t="shared" si="194"/>
        <v>638.29292409987488</v>
      </c>
      <c r="BN394" s="242">
        <f t="shared" si="194"/>
        <v>638.83909996058469</v>
      </c>
      <c r="BO394" s="242">
        <f t="shared" si="194"/>
        <v>639.38527582129461</v>
      </c>
      <c r="BP394" s="242">
        <f t="shared" si="194"/>
        <v>639.93145168200442</v>
      </c>
      <c r="BQ394" s="242">
        <f t="shared" si="195"/>
        <v>640.47762754271423</v>
      </c>
      <c r="BR394" s="242">
        <f t="shared" si="195"/>
        <v>641.02380340342404</v>
      </c>
      <c r="BS394" s="242">
        <f t="shared" si="195"/>
        <v>641.56997926413385</v>
      </c>
      <c r="BT394" s="242">
        <f t="shared" si="195"/>
        <v>642.11615512484377</v>
      </c>
      <c r="BU394" s="242">
        <f t="shared" si="195"/>
        <v>642.66233098555358</v>
      </c>
      <c r="BV394" s="242">
        <f t="shared" si="195"/>
        <v>643.20850684626339</v>
      </c>
      <c r="BW394" s="242">
        <f t="shared" si="195"/>
        <v>643.7546827069732</v>
      </c>
      <c r="BX394" s="242">
        <f t="shared" si="195"/>
        <v>644.30085856768301</v>
      </c>
      <c r="BY394" s="242">
        <f t="shared" si="195"/>
        <v>644.84703442839282</v>
      </c>
      <c r="BZ394" s="242">
        <f t="shared" si="195"/>
        <v>645.39321028910263</v>
      </c>
      <c r="CA394" s="242">
        <f t="shared" si="195"/>
        <v>645.93938614981244</v>
      </c>
      <c r="CB394" s="242">
        <f t="shared" si="195"/>
        <v>646.48556201052224</v>
      </c>
      <c r="CC394" s="242">
        <f t="shared" si="195"/>
        <v>647.03173787123205</v>
      </c>
      <c r="CD394" s="242">
        <f t="shared" si="195"/>
        <v>647.57791373194186</v>
      </c>
      <c r="CE394" s="242">
        <f t="shared" si="195"/>
        <v>648.12408959265167</v>
      </c>
      <c r="CF394" s="242">
        <f t="shared" si="195"/>
        <v>648.67026545336148</v>
      </c>
      <c r="CG394" s="242">
        <f t="shared" si="195"/>
        <v>649.21644131407129</v>
      </c>
      <c r="CH394" s="242">
        <f t="shared" si="195"/>
        <v>649.7626171747811</v>
      </c>
      <c r="CI394" s="242">
        <f t="shared" si="195"/>
        <v>650.30879303549091</v>
      </c>
      <c r="CJ394" s="242">
        <f t="shared" si="195"/>
        <v>650.85496889620072</v>
      </c>
      <c r="CK394" s="242">
        <f t="shared" si="195"/>
        <v>651.40114475691053</v>
      </c>
      <c r="CL394" s="242">
        <f t="shared" si="195"/>
        <v>651.94732061762033</v>
      </c>
      <c r="CM394" s="242">
        <f t="shared" si="195"/>
        <v>652.49349647833014</v>
      </c>
      <c r="CN394" s="242">
        <f t="shared" si="195"/>
        <v>653.03967233903995</v>
      </c>
      <c r="CO394" s="242">
        <f t="shared" si="195"/>
        <v>653.58584819974988</v>
      </c>
      <c r="CP394" s="242">
        <f t="shared" si="195"/>
        <v>654.13202406045968</v>
      </c>
      <c r="CQ394" s="242">
        <f t="shared" si="195"/>
        <v>654.67819992116949</v>
      </c>
      <c r="CR394" s="242">
        <f t="shared" si="195"/>
        <v>655.2243757818793</v>
      </c>
      <c r="CS394" s="242">
        <f t="shared" si="195"/>
        <v>655.77055164258911</v>
      </c>
      <c r="CT394" s="242">
        <f t="shared" si="195"/>
        <v>656.31672750329903</v>
      </c>
      <c r="CU394" s="242">
        <f t="shared" si="195"/>
        <v>656.86290336400884</v>
      </c>
      <c r="CV394" s="242">
        <f t="shared" si="195"/>
        <v>657.40907922471865</v>
      </c>
    </row>
    <row r="395" spans="1:102" outlineLevel="1" x14ac:dyDescent="0.3">
      <c r="A395" s="290"/>
      <c r="B395" s="154">
        <v>4</v>
      </c>
      <c r="C395" s="242" t="s">
        <v>173</v>
      </c>
      <c r="D395" s="143" t="s">
        <v>443</v>
      </c>
      <c r="E395" s="242">
        <f t="shared" si="194"/>
        <v>3142</v>
      </c>
      <c r="F395" s="242">
        <f t="shared" si="194"/>
        <v>3067</v>
      </c>
      <c r="G395" s="242">
        <f t="shared" si="194"/>
        <v>3036</v>
      </c>
      <c r="H395" s="242">
        <f t="shared" si="194"/>
        <v>2831</v>
      </c>
      <c r="I395" s="242">
        <f t="shared" si="194"/>
        <v>2391</v>
      </c>
      <c r="J395" s="242">
        <f t="shared" si="194"/>
        <v>1831</v>
      </c>
      <c r="K395" s="242">
        <f t="shared" si="194"/>
        <v>1590</v>
      </c>
      <c r="L395" s="242">
        <f t="shared" si="194"/>
        <v>711</v>
      </c>
      <c r="M395" s="242">
        <f t="shared" si="194"/>
        <v>695</v>
      </c>
      <c r="N395" s="242">
        <f t="shared" si="194"/>
        <v>734</v>
      </c>
      <c r="O395" s="242">
        <f t="shared" si="194"/>
        <v>703</v>
      </c>
      <c r="P395" s="242">
        <f t="shared" si="194"/>
        <v>716</v>
      </c>
      <c r="Q395" s="242">
        <f t="shared" si="194"/>
        <v>751</v>
      </c>
      <c r="R395" s="242">
        <f t="shared" si="194"/>
        <v>839</v>
      </c>
      <c r="S395" s="242">
        <f t="shared" si="194"/>
        <v>988</v>
      </c>
      <c r="T395" s="242">
        <f t="shared" si="194"/>
        <v>1146</v>
      </c>
      <c r="U395" s="242">
        <f t="shared" si="194"/>
        <v>1312</v>
      </c>
      <c r="V395" s="242">
        <f t="shared" si="194"/>
        <v>1628</v>
      </c>
      <c r="W395" s="242">
        <f t="shared" si="194"/>
        <v>1787</v>
      </c>
      <c r="X395" s="242">
        <f t="shared" si="194"/>
        <v>2133</v>
      </c>
      <c r="Y395" s="242">
        <f t="shared" si="194"/>
        <v>2325</v>
      </c>
      <c r="Z395" s="242">
        <f t="shared" si="194"/>
        <v>2096</v>
      </c>
      <c r="AA395" s="242">
        <f t="shared" si="194"/>
        <v>1330</v>
      </c>
      <c r="AB395" s="242">
        <f t="shared" si="194"/>
        <v>1144</v>
      </c>
      <c r="AC395" s="242">
        <f t="shared" si="194"/>
        <v>1112</v>
      </c>
      <c r="AD395" s="242">
        <f t="shared" si="194"/>
        <v>1051</v>
      </c>
      <c r="AE395" s="242">
        <f t="shared" si="194"/>
        <v>1018</v>
      </c>
      <c r="AF395" s="242">
        <f t="shared" si="194"/>
        <v>1066</v>
      </c>
      <c r="AG395" s="242">
        <f t="shared" si="194"/>
        <v>874</v>
      </c>
      <c r="AH395" s="242">
        <f t="shared" si="194"/>
        <v>881</v>
      </c>
      <c r="AI395" s="242">
        <f t="shared" si="194"/>
        <v>867</v>
      </c>
      <c r="AJ395" s="242">
        <f t="shared" si="194"/>
        <v>855</v>
      </c>
      <c r="AK395" s="242">
        <f t="shared" si="194"/>
        <v>881</v>
      </c>
      <c r="AL395" s="242">
        <f t="shared" si="194"/>
        <v>872.47280310792007</v>
      </c>
      <c r="AM395" s="242">
        <f t="shared" si="194"/>
        <v>864.19984777820468</v>
      </c>
      <c r="AN395" s="242">
        <f t="shared" si="194"/>
        <v>856.17355370364976</v>
      </c>
      <c r="AO395" s="242">
        <f t="shared" si="194"/>
        <v>848.38656658674336</v>
      </c>
      <c r="AP395" s="242">
        <f t="shared" si="194"/>
        <v>840.83175140110245</v>
      </c>
      <c r="AQ395" s="242">
        <f t="shared" si="194"/>
        <v>833.50218585382254</v>
      </c>
      <c r="AR395" s="242">
        <f t="shared" si="194"/>
        <v>826.39115404274912</v>
      </c>
      <c r="AS395" s="242">
        <f t="shared" si="194"/>
        <v>819.49214030286055</v>
      </c>
      <c r="AT395" s="242">
        <f t="shared" si="194"/>
        <v>812.7988232361231</v>
      </c>
      <c r="AU395" s="242">
        <f t="shared" si="194"/>
        <v>806.30506991934772</v>
      </c>
      <c r="AV395" s="242">
        <f t="shared" si="194"/>
        <v>800.00493028474295</v>
      </c>
      <c r="AW395" s="242">
        <f t="shared" si="194"/>
        <v>793.89263166801175</v>
      </c>
      <c r="AX395" s="242">
        <f t="shared" si="194"/>
        <v>787.9625735190009</v>
      </c>
      <c r="AY395" s="242">
        <f t="shared" si="194"/>
        <v>782.20932227005346</v>
      </c>
      <c r="AZ395" s="242">
        <f t="shared" si="194"/>
        <v>776.62760635736254</v>
      </c>
      <c r="BA395" s="242">
        <f t="shared" si="194"/>
        <v>771.21231139076667</v>
      </c>
      <c r="BB395" s="242">
        <f t="shared" si="194"/>
        <v>765.9584754675584</v>
      </c>
      <c r="BC395" s="242">
        <f t="shared" si="194"/>
        <v>760.86128462601414</v>
      </c>
      <c r="BD395" s="242">
        <f t="shared" si="194"/>
        <v>755.91606843447789</v>
      </c>
      <c r="BE395" s="242">
        <f t="shared" si="194"/>
        <v>751.11829571195972</v>
      </c>
      <c r="BF395" s="242">
        <f t="shared" si="194"/>
        <v>746.46357037632401</v>
      </c>
      <c r="BG395" s="242">
        <f t="shared" si="194"/>
        <v>741.94762741626687</v>
      </c>
      <c r="BH395" s="242">
        <f t="shared" si="194"/>
        <v>737.56632898339092</v>
      </c>
      <c r="BI395" s="242">
        <f t="shared" si="194"/>
        <v>733.31566060079513</v>
      </c>
      <c r="BJ395" s="242">
        <f t="shared" si="194"/>
        <v>729.19172748470737</v>
      </c>
      <c r="BK395" s="242">
        <f t="shared" si="194"/>
        <v>725.1907509757898</v>
      </c>
      <c r="BL395" s="242">
        <f t="shared" si="194"/>
        <v>721.30906507684449</v>
      </c>
      <c r="BM395" s="242">
        <f t="shared" si="194"/>
        <v>717.54311309375089</v>
      </c>
      <c r="BN395" s="242">
        <f t="shared" si="194"/>
        <v>713.88944437655209</v>
      </c>
      <c r="BO395" s="242">
        <f t="shared" si="194"/>
        <v>710.34471115771009</v>
      </c>
      <c r="BP395" s="242">
        <f t="shared" ref="BP395" si="196">BP429+BP463+BP497</f>
        <v>706.90566548462652</v>
      </c>
      <c r="BQ395" s="242">
        <f t="shared" si="195"/>
        <v>703.56915624362432</v>
      </c>
      <c r="BR395" s="242">
        <f t="shared" si="195"/>
        <v>700.33212627265789</v>
      </c>
      <c r="BS395" s="242">
        <f t="shared" si="195"/>
        <v>697.19160956011115</v>
      </c>
      <c r="BT395" s="242">
        <f t="shared" si="195"/>
        <v>694.14472852711242</v>
      </c>
      <c r="BU395" s="242">
        <f t="shared" si="195"/>
        <v>691.18869139087997</v>
      </c>
      <c r="BV395" s="242">
        <f t="shared" si="195"/>
        <v>688.32078960667877</v>
      </c>
      <c r="BW395" s="242">
        <f t="shared" si="195"/>
        <v>685.53839538604757</v>
      </c>
      <c r="BX395" s="242">
        <f t="shared" si="195"/>
        <v>682.83895928902029</v>
      </c>
      <c r="BY395" s="242">
        <f t="shared" si="195"/>
        <v>680.22000788813602</v>
      </c>
      <c r="BZ395" s="242">
        <f t="shared" si="195"/>
        <v>677.67914150209845</v>
      </c>
      <c r="CA395" s="242">
        <f t="shared" si="195"/>
        <v>675.2140319970058</v>
      </c>
      <c r="CB395" s="242">
        <f t="shared" si="195"/>
        <v>672.82242065313835</v>
      </c>
      <c r="CC395" s="242">
        <f t="shared" si="195"/>
        <v>670.50211609534961</v>
      </c>
      <c r="CD395" s="242">
        <f t="shared" si="195"/>
        <v>668.25099228516183</v>
      </c>
      <c r="CE395" s="242">
        <f t="shared" si="195"/>
        <v>666.06698657272887</v>
      </c>
      <c r="CF395" s="242">
        <f t="shared" si="195"/>
        <v>663.94809780688115</v>
      </c>
      <c r="CG395" s="242">
        <f t="shared" si="195"/>
        <v>661.89238450151856</v>
      </c>
      <c r="CH395" s="242">
        <f t="shared" si="195"/>
        <v>659.89796305667539</v>
      </c>
      <c r="CI395" s="242">
        <f t="shared" si="195"/>
        <v>657.96300603262227</v>
      </c>
      <c r="CJ395" s="242">
        <f t="shared" si="195"/>
        <v>656.08574047542857</v>
      </c>
      <c r="CK395" s="242">
        <f t="shared" si="195"/>
        <v>654.26444629244793</v>
      </c>
      <c r="CL395" s="242">
        <f t="shared" si="195"/>
        <v>652.49745467623882</v>
      </c>
      <c r="CM395" s="242">
        <f t="shared" si="195"/>
        <v>650.78314657547753</v>
      </c>
      <c r="CN395" s="242">
        <f t="shared" si="195"/>
        <v>649.1199512114606</v>
      </c>
      <c r="CO395" s="242">
        <f t="shared" si="195"/>
        <v>647.50634463883853</v>
      </c>
      <c r="CP395" s="242">
        <f t="shared" si="195"/>
        <v>645.94084834926252</v>
      </c>
      <c r="CQ395" s="242">
        <f t="shared" si="195"/>
        <v>644.42202791666193</v>
      </c>
      <c r="CR395" s="242">
        <f t="shared" si="195"/>
        <v>642.94849168291626</v>
      </c>
      <c r="CS395" s="242">
        <f t="shared" si="195"/>
        <v>641.51888948271176</v>
      </c>
      <c r="CT395" s="242">
        <f t="shared" si="195"/>
        <v>640.13191140641811</v>
      </c>
      <c r="CU395" s="242">
        <f t="shared" si="195"/>
        <v>638.7862865998502</v>
      </c>
      <c r="CV395" s="242">
        <f t="shared" si="195"/>
        <v>637.48078209981531</v>
      </c>
    </row>
    <row r="396" spans="1:102" outlineLevel="1" x14ac:dyDescent="0.3">
      <c r="A396" s="290"/>
      <c r="B396" s="154">
        <v>5</v>
      </c>
      <c r="C396" s="242" t="s">
        <v>174</v>
      </c>
      <c r="D396" s="143" t="s">
        <v>443</v>
      </c>
      <c r="E396" s="242">
        <f t="shared" ref="E396:BP399" si="197">E430+E464+E498</f>
        <v>611</v>
      </c>
      <c r="F396" s="242">
        <f t="shared" si="197"/>
        <v>611</v>
      </c>
      <c r="G396" s="242">
        <f t="shared" si="197"/>
        <v>606</v>
      </c>
      <c r="H396" s="242">
        <f t="shared" si="197"/>
        <v>604</v>
      </c>
      <c r="I396" s="242">
        <f t="shared" si="197"/>
        <v>602</v>
      </c>
      <c r="J396" s="242">
        <f t="shared" si="197"/>
        <v>597</v>
      </c>
      <c r="K396" s="242">
        <f t="shared" si="197"/>
        <v>598</v>
      </c>
      <c r="L396" s="242">
        <f t="shared" si="197"/>
        <v>598</v>
      </c>
      <c r="M396" s="242">
        <f t="shared" si="197"/>
        <v>597</v>
      </c>
      <c r="N396" s="242">
        <f t="shared" si="197"/>
        <v>597</v>
      </c>
      <c r="O396" s="242">
        <f t="shared" si="197"/>
        <v>596</v>
      </c>
      <c r="P396" s="242">
        <f t="shared" si="197"/>
        <v>595</v>
      </c>
      <c r="Q396" s="242">
        <f t="shared" si="197"/>
        <v>595</v>
      </c>
      <c r="R396" s="242">
        <f t="shared" si="197"/>
        <v>598</v>
      </c>
      <c r="S396" s="242">
        <f t="shared" si="197"/>
        <v>598</v>
      </c>
      <c r="T396" s="242">
        <f t="shared" si="197"/>
        <v>598</v>
      </c>
      <c r="U396" s="242">
        <f t="shared" si="197"/>
        <v>601</v>
      </c>
      <c r="V396" s="242">
        <f t="shared" si="197"/>
        <v>604</v>
      </c>
      <c r="W396" s="242">
        <f t="shared" si="197"/>
        <v>607</v>
      </c>
      <c r="X396" s="242">
        <f t="shared" si="197"/>
        <v>611</v>
      </c>
      <c r="Y396" s="242">
        <f t="shared" si="197"/>
        <v>614</v>
      </c>
      <c r="Z396" s="242">
        <f t="shared" si="197"/>
        <v>618</v>
      </c>
      <c r="AA396" s="242">
        <f t="shared" si="197"/>
        <v>609</v>
      </c>
      <c r="AB396" s="242">
        <f t="shared" si="197"/>
        <v>608</v>
      </c>
      <c r="AC396" s="242">
        <f t="shared" si="197"/>
        <v>617</v>
      </c>
      <c r="AD396" s="242">
        <f t="shared" si="197"/>
        <v>618</v>
      </c>
      <c r="AE396" s="242">
        <f t="shared" si="197"/>
        <v>613</v>
      </c>
      <c r="AF396" s="242">
        <f t="shared" si="197"/>
        <v>621</v>
      </c>
      <c r="AG396" s="242">
        <f t="shared" si="197"/>
        <v>617</v>
      </c>
      <c r="AH396" s="242">
        <f t="shared" si="197"/>
        <v>621</v>
      </c>
      <c r="AI396" s="242">
        <f t="shared" si="197"/>
        <v>628</v>
      </c>
      <c r="AJ396" s="242">
        <f t="shared" si="197"/>
        <v>625</v>
      </c>
      <c r="AK396" s="242">
        <f t="shared" si="197"/>
        <v>628</v>
      </c>
      <c r="AL396" s="242">
        <f t="shared" si="197"/>
        <v>628.75645514223197</v>
      </c>
      <c r="AM396" s="242">
        <f t="shared" si="197"/>
        <v>629.51291028446394</v>
      </c>
      <c r="AN396" s="242">
        <f t="shared" si="197"/>
        <v>630.26936542669591</v>
      </c>
      <c r="AO396" s="242">
        <f t="shared" si="197"/>
        <v>631.02582056892788</v>
      </c>
      <c r="AP396" s="242">
        <f t="shared" si="197"/>
        <v>631.78227571115985</v>
      </c>
      <c r="AQ396" s="242">
        <f t="shared" si="197"/>
        <v>632.53873085339183</v>
      </c>
      <c r="AR396" s="242">
        <f t="shared" si="197"/>
        <v>633.29518599562368</v>
      </c>
      <c r="AS396" s="242">
        <f t="shared" si="197"/>
        <v>634.05164113785565</v>
      </c>
      <c r="AT396" s="242">
        <f t="shared" si="197"/>
        <v>634.80809628008751</v>
      </c>
      <c r="AU396" s="242">
        <f t="shared" si="197"/>
        <v>635.56455142231948</v>
      </c>
      <c r="AV396" s="242">
        <f t="shared" si="197"/>
        <v>636.32100656455145</v>
      </c>
      <c r="AW396" s="242">
        <f t="shared" si="197"/>
        <v>637.07746170678342</v>
      </c>
      <c r="AX396" s="242">
        <f t="shared" si="197"/>
        <v>637.8339168490154</v>
      </c>
      <c r="AY396" s="242">
        <f t="shared" si="197"/>
        <v>638.59037199124737</v>
      </c>
      <c r="AZ396" s="242">
        <f t="shared" si="197"/>
        <v>639.34682713347934</v>
      </c>
      <c r="BA396" s="242">
        <f t="shared" si="197"/>
        <v>640.10328227571119</v>
      </c>
      <c r="BB396" s="242">
        <f t="shared" si="197"/>
        <v>640.85973741794317</v>
      </c>
      <c r="BC396" s="242">
        <f t="shared" si="197"/>
        <v>641.61619256017502</v>
      </c>
      <c r="BD396" s="242">
        <f t="shared" si="197"/>
        <v>642.37264770240699</v>
      </c>
      <c r="BE396" s="242">
        <f t="shared" si="197"/>
        <v>643.12910284463896</v>
      </c>
      <c r="BF396" s="242">
        <f t="shared" si="197"/>
        <v>643.88555798687094</v>
      </c>
      <c r="BG396" s="242">
        <f t="shared" si="197"/>
        <v>644.64201312910291</v>
      </c>
      <c r="BH396" s="242">
        <f t="shared" si="197"/>
        <v>645.39846827133488</v>
      </c>
      <c r="BI396" s="242">
        <f t="shared" si="197"/>
        <v>646.15492341356685</v>
      </c>
      <c r="BJ396" s="242">
        <f t="shared" si="197"/>
        <v>646.91137855579882</v>
      </c>
      <c r="BK396" s="242">
        <f t="shared" si="197"/>
        <v>647.66783369803068</v>
      </c>
      <c r="BL396" s="242">
        <f t="shared" si="197"/>
        <v>648.42428884026265</v>
      </c>
      <c r="BM396" s="242">
        <f t="shared" si="197"/>
        <v>649.1807439824945</v>
      </c>
      <c r="BN396" s="242">
        <f t="shared" si="197"/>
        <v>649.93719912472648</v>
      </c>
      <c r="BO396" s="242">
        <f t="shared" si="197"/>
        <v>650.69365426695845</v>
      </c>
      <c r="BP396" s="242">
        <f t="shared" si="197"/>
        <v>651.45010940919042</v>
      </c>
      <c r="BQ396" s="242">
        <f t="shared" si="195"/>
        <v>652.20656455142239</v>
      </c>
      <c r="BR396" s="242">
        <f t="shared" si="195"/>
        <v>652.96301969365436</v>
      </c>
      <c r="BS396" s="242">
        <f t="shared" si="195"/>
        <v>653.71947483588633</v>
      </c>
      <c r="BT396" s="242">
        <f t="shared" si="195"/>
        <v>654.4759299781183</v>
      </c>
      <c r="BU396" s="242">
        <f t="shared" si="195"/>
        <v>655.23238512035016</v>
      </c>
      <c r="BV396" s="242">
        <f t="shared" si="195"/>
        <v>655.98884026258202</v>
      </c>
      <c r="BW396" s="242">
        <f t="shared" si="195"/>
        <v>656.74529540481399</v>
      </c>
      <c r="BX396" s="242">
        <f t="shared" si="195"/>
        <v>657.50175054704596</v>
      </c>
      <c r="BY396" s="242">
        <f t="shared" si="195"/>
        <v>658.25820568927793</v>
      </c>
      <c r="BZ396" s="242">
        <f t="shared" si="195"/>
        <v>659.0146608315099</v>
      </c>
      <c r="CA396" s="242">
        <f t="shared" si="195"/>
        <v>659.77111597374187</v>
      </c>
      <c r="CB396" s="242">
        <f t="shared" si="195"/>
        <v>660.52757111597384</v>
      </c>
      <c r="CC396" s="242">
        <f t="shared" si="195"/>
        <v>661.28402625820581</v>
      </c>
      <c r="CD396" s="242">
        <f t="shared" si="195"/>
        <v>662.04048140043767</v>
      </c>
      <c r="CE396" s="242">
        <f t="shared" si="195"/>
        <v>662.79693654266964</v>
      </c>
      <c r="CF396" s="242">
        <f t="shared" si="195"/>
        <v>663.5533916849015</v>
      </c>
      <c r="CG396" s="242">
        <f t="shared" si="195"/>
        <v>664.30984682713347</v>
      </c>
      <c r="CH396" s="242">
        <f t="shared" si="195"/>
        <v>665.06630196936544</v>
      </c>
      <c r="CI396" s="242">
        <f t="shared" si="195"/>
        <v>665.82275711159741</v>
      </c>
      <c r="CJ396" s="242">
        <f t="shared" si="195"/>
        <v>666.57921225382938</v>
      </c>
      <c r="CK396" s="242">
        <f t="shared" si="195"/>
        <v>667.33566739606135</v>
      </c>
      <c r="CL396" s="242">
        <f t="shared" si="195"/>
        <v>668.09212253829332</v>
      </c>
      <c r="CM396" s="242">
        <f t="shared" si="195"/>
        <v>668.8485776805253</v>
      </c>
      <c r="CN396" s="242">
        <f t="shared" si="195"/>
        <v>669.60503282275715</v>
      </c>
      <c r="CO396" s="242">
        <f t="shared" si="195"/>
        <v>670.36148796498901</v>
      </c>
      <c r="CP396" s="242">
        <f t="shared" si="195"/>
        <v>671.11794310722098</v>
      </c>
      <c r="CQ396" s="242">
        <f t="shared" si="195"/>
        <v>671.87439824945295</v>
      </c>
      <c r="CR396" s="242">
        <f t="shared" si="195"/>
        <v>672.63085339168492</v>
      </c>
      <c r="CS396" s="242">
        <f t="shared" si="195"/>
        <v>673.38730853391689</v>
      </c>
      <c r="CT396" s="242">
        <f t="shared" si="195"/>
        <v>674.14376367614886</v>
      </c>
      <c r="CU396" s="242">
        <f t="shared" si="195"/>
        <v>674.90021881838084</v>
      </c>
      <c r="CV396" s="242">
        <f t="shared" si="195"/>
        <v>675.65667396061281</v>
      </c>
    </row>
    <row r="397" spans="1:102" outlineLevel="1" x14ac:dyDescent="0.3">
      <c r="A397" s="290"/>
      <c r="B397" s="154">
        <v>6</v>
      </c>
      <c r="C397" s="242" t="s">
        <v>175</v>
      </c>
      <c r="D397" s="143" t="s">
        <v>443</v>
      </c>
      <c r="E397" s="242">
        <f t="shared" si="197"/>
        <v>685</v>
      </c>
      <c r="F397" s="242">
        <f t="shared" si="197"/>
        <v>676</v>
      </c>
      <c r="G397" s="242">
        <f t="shared" si="197"/>
        <v>674</v>
      </c>
      <c r="H397" s="242">
        <f t="shared" si="197"/>
        <v>669</v>
      </c>
      <c r="I397" s="242">
        <f t="shared" si="197"/>
        <v>650</v>
      </c>
      <c r="J397" s="242">
        <f t="shared" si="197"/>
        <v>631</v>
      </c>
      <c r="K397" s="242">
        <f t="shared" si="197"/>
        <v>627</v>
      </c>
      <c r="L397" s="242">
        <f t="shared" si="197"/>
        <v>602</v>
      </c>
      <c r="M397" s="242">
        <f t="shared" si="197"/>
        <v>602</v>
      </c>
      <c r="N397" s="242">
        <f t="shared" si="197"/>
        <v>605</v>
      </c>
      <c r="O397" s="242">
        <f t="shared" si="197"/>
        <v>606</v>
      </c>
      <c r="P397" s="242">
        <f t="shared" si="197"/>
        <v>604</v>
      </c>
      <c r="Q397" s="242">
        <f t="shared" si="197"/>
        <v>616</v>
      </c>
      <c r="R397" s="242">
        <f t="shared" si="197"/>
        <v>662</v>
      </c>
      <c r="S397" s="242">
        <f t="shared" si="197"/>
        <v>730</v>
      </c>
      <c r="T397" s="242">
        <f t="shared" si="197"/>
        <v>788</v>
      </c>
      <c r="U397" s="242">
        <f t="shared" si="197"/>
        <v>848</v>
      </c>
      <c r="V397" s="242">
        <f t="shared" si="197"/>
        <v>910</v>
      </c>
      <c r="W397" s="242">
        <f t="shared" si="197"/>
        <v>1008</v>
      </c>
      <c r="X397" s="242">
        <f t="shared" si="197"/>
        <v>1040</v>
      </c>
      <c r="Y397" s="242">
        <f t="shared" si="197"/>
        <v>1043</v>
      </c>
      <c r="Z397" s="242">
        <f t="shared" si="197"/>
        <v>988</v>
      </c>
      <c r="AA397" s="242">
        <f t="shared" si="197"/>
        <v>756</v>
      </c>
      <c r="AB397" s="242">
        <f t="shared" si="197"/>
        <v>780</v>
      </c>
      <c r="AC397" s="242">
        <f t="shared" si="197"/>
        <v>838</v>
      </c>
      <c r="AD397" s="242">
        <f t="shared" si="197"/>
        <v>808</v>
      </c>
      <c r="AE397" s="242">
        <f t="shared" si="197"/>
        <v>794</v>
      </c>
      <c r="AF397" s="242">
        <f t="shared" si="197"/>
        <v>792</v>
      </c>
      <c r="AG397" s="242">
        <f t="shared" si="197"/>
        <v>717</v>
      </c>
      <c r="AH397" s="242">
        <f t="shared" si="197"/>
        <v>726</v>
      </c>
      <c r="AI397" s="242">
        <f t="shared" si="197"/>
        <v>741</v>
      </c>
      <c r="AJ397" s="242">
        <f t="shared" si="197"/>
        <v>738</v>
      </c>
      <c r="AK397" s="242">
        <f t="shared" si="197"/>
        <v>746</v>
      </c>
      <c r="AL397" s="242">
        <f t="shared" si="197"/>
        <v>752.39605614973266</v>
      </c>
      <c r="AM397" s="242">
        <f t="shared" si="197"/>
        <v>758.79211229946532</v>
      </c>
      <c r="AN397" s="242">
        <f t="shared" si="197"/>
        <v>765.18816844919797</v>
      </c>
      <c r="AO397" s="242">
        <f t="shared" si="197"/>
        <v>771.58422459893052</v>
      </c>
      <c r="AP397" s="242">
        <f t="shared" si="197"/>
        <v>777.98028074866306</v>
      </c>
      <c r="AQ397" s="242">
        <f t="shared" si="197"/>
        <v>784.37633689839572</v>
      </c>
      <c r="AR397" s="242">
        <f t="shared" si="197"/>
        <v>790.77239304812838</v>
      </c>
      <c r="AS397" s="242">
        <f t="shared" si="197"/>
        <v>797.16844919786104</v>
      </c>
      <c r="AT397" s="242">
        <f t="shared" si="197"/>
        <v>803.56450534759369</v>
      </c>
      <c r="AU397" s="242">
        <f t="shared" si="197"/>
        <v>809.96056149732635</v>
      </c>
      <c r="AV397" s="242">
        <f t="shared" si="197"/>
        <v>816.35661764705878</v>
      </c>
      <c r="AW397" s="242">
        <f t="shared" si="197"/>
        <v>822.75267379679144</v>
      </c>
      <c r="AX397" s="242">
        <f t="shared" si="197"/>
        <v>829.1487299465241</v>
      </c>
      <c r="AY397" s="242">
        <f t="shared" si="197"/>
        <v>835.54478609625676</v>
      </c>
      <c r="AZ397" s="242">
        <f t="shared" si="197"/>
        <v>841.94084224598942</v>
      </c>
      <c r="BA397" s="242">
        <f t="shared" si="197"/>
        <v>848.33689839572207</v>
      </c>
      <c r="BB397" s="242">
        <f t="shared" si="197"/>
        <v>854.7329545454545</v>
      </c>
      <c r="BC397" s="242">
        <f t="shared" si="197"/>
        <v>861.12901069518716</v>
      </c>
      <c r="BD397" s="242">
        <f t="shared" si="197"/>
        <v>867.52506684491982</v>
      </c>
      <c r="BE397" s="242">
        <f t="shared" si="197"/>
        <v>873.92112299465248</v>
      </c>
      <c r="BF397" s="242">
        <f t="shared" si="197"/>
        <v>880.31717914438514</v>
      </c>
      <c r="BG397" s="242">
        <f t="shared" si="197"/>
        <v>886.71323529411779</v>
      </c>
      <c r="BH397" s="242">
        <f t="shared" si="197"/>
        <v>893.10929144385022</v>
      </c>
      <c r="BI397" s="242">
        <f t="shared" si="197"/>
        <v>899.50534759358288</v>
      </c>
      <c r="BJ397" s="242">
        <f t="shared" si="197"/>
        <v>905.90140374331554</v>
      </c>
      <c r="BK397" s="242">
        <f t="shared" si="197"/>
        <v>912.2974598930482</v>
      </c>
      <c r="BL397" s="242">
        <f t="shared" si="197"/>
        <v>918.69351604278086</v>
      </c>
      <c r="BM397" s="242">
        <f t="shared" si="197"/>
        <v>925.08957219251351</v>
      </c>
      <c r="BN397" s="242">
        <f t="shared" si="197"/>
        <v>931.48562834224595</v>
      </c>
      <c r="BO397" s="242">
        <f t="shared" si="197"/>
        <v>937.8816844919786</v>
      </c>
      <c r="BP397" s="242">
        <f t="shared" si="197"/>
        <v>944.27774064171126</v>
      </c>
      <c r="BQ397" s="242">
        <f t="shared" si="195"/>
        <v>950.67379679144392</v>
      </c>
      <c r="BR397" s="242">
        <f t="shared" si="195"/>
        <v>957.06985294117658</v>
      </c>
      <c r="BS397" s="242">
        <f t="shared" si="195"/>
        <v>963.46590909090924</v>
      </c>
      <c r="BT397" s="242">
        <f t="shared" si="195"/>
        <v>969.86196524064167</v>
      </c>
      <c r="BU397" s="242">
        <f t="shared" si="195"/>
        <v>976.25802139037432</v>
      </c>
      <c r="BV397" s="242">
        <f t="shared" si="195"/>
        <v>982.65407754010698</v>
      </c>
      <c r="BW397" s="242">
        <f t="shared" si="195"/>
        <v>989.05013368983964</v>
      </c>
      <c r="BX397" s="242">
        <f t="shared" si="195"/>
        <v>995.4461898395723</v>
      </c>
      <c r="BY397" s="242">
        <f t="shared" si="195"/>
        <v>1001.842245989305</v>
      </c>
      <c r="BZ397" s="242">
        <f t="shared" si="195"/>
        <v>1008.2383021390374</v>
      </c>
      <c r="CA397" s="242">
        <f t="shared" si="195"/>
        <v>1014.63435828877</v>
      </c>
      <c r="CB397" s="242">
        <f t="shared" si="195"/>
        <v>1021.0304144385027</v>
      </c>
      <c r="CC397" s="242">
        <f t="shared" si="195"/>
        <v>1027.4264705882354</v>
      </c>
      <c r="CD397" s="242">
        <f t="shared" si="195"/>
        <v>1033.822526737968</v>
      </c>
      <c r="CE397" s="242">
        <f t="shared" si="195"/>
        <v>1040.2185828877007</v>
      </c>
      <c r="CF397" s="242">
        <f t="shared" si="195"/>
        <v>1046.6146390374333</v>
      </c>
      <c r="CG397" s="242">
        <f t="shared" si="195"/>
        <v>1053.0106951871658</v>
      </c>
      <c r="CH397" s="242">
        <f t="shared" si="195"/>
        <v>1059.4067513368984</v>
      </c>
      <c r="CI397" s="242">
        <f t="shared" si="195"/>
        <v>1065.8028074866311</v>
      </c>
      <c r="CJ397" s="242">
        <f t="shared" si="195"/>
        <v>1072.1988636363637</v>
      </c>
      <c r="CK397" s="242">
        <f t="shared" si="195"/>
        <v>1078.5949197860964</v>
      </c>
      <c r="CL397" s="242">
        <f t="shared" si="195"/>
        <v>1084.9909759358291</v>
      </c>
      <c r="CM397" s="242">
        <f t="shared" si="195"/>
        <v>1091.3870320855615</v>
      </c>
      <c r="CN397" s="242">
        <f t="shared" si="195"/>
        <v>1097.7830882352941</v>
      </c>
      <c r="CO397" s="242">
        <f t="shared" si="195"/>
        <v>1104.1791443850268</v>
      </c>
      <c r="CP397" s="242">
        <f t="shared" si="195"/>
        <v>1110.5752005347595</v>
      </c>
      <c r="CQ397" s="242">
        <f t="shared" si="195"/>
        <v>1116.9712566844921</v>
      </c>
      <c r="CR397" s="242">
        <f t="shared" si="195"/>
        <v>1123.3673128342248</v>
      </c>
      <c r="CS397" s="242">
        <f t="shared" si="195"/>
        <v>1129.7633689839572</v>
      </c>
      <c r="CT397" s="242">
        <f t="shared" si="195"/>
        <v>1136.1594251336899</v>
      </c>
      <c r="CU397" s="242">
        <f t="shared" si="195"/>
        <v>1142.5554812834225</v>
      </c>
      <c r="CV397" s="242">
        <f t="shared" si="195"/>
        <v>1148.9515374331552</v>
      </c>
    </row>
    <row r="398" spans="1:102" outlineLevel="1" x14ac:dyDescent="0.3">
      <c r="A398" s="290"/>
      <c r="B398" s="154">
        <v>7</v>
      </c>
      <c r="C398" s="242" t="s">
        <v>176</v>
      </c>
      <c r="D398" s="143" t="s">
        <v>443</v>
      </c>
      <c r="E398" s="242">
        <f t="shared" si="197"/>
        <v>32203</v>
      </c>
      <c r="F398" s="242">
        <f t="shared" si="197"/>
        <v>28992</v>
      </c>
      <c r="G398" s="242">
        <f t="shared" si="197"/>
        <v>26292</v>
      </c>
      <c r="H398" s="242">
        <f t="shared" si="197"/>
        <v>22792</v>
      </c>
      <c r="I398" s="242">
        <f t="shared" si="197"/>
        <v>17660</v>
      </c>
      <c r="J398" s="242">
        <f t="shared" si="197"/>
        <v>9960</v>
      </c>
      <c r="K398" s="242">
        <f t="shared" si="197"/>
        <v>7714</v>
      </c>
      <c r="L398" s="242">
        <f t="shared" si="197"/>
        <v>1020</v>
      </c>
      <c r="M398" s="242">
        <f t="shared" si="197"/>
        <v>910</v>
      </c>
      <c r="N398" s="242">
        <f t="shared" si="197"/>
        <v>988</v>
      </c>
      <c r="O398" s="242">
        <f t="shared" si="197"/>
        <v>880</v>
      </c>
      <c r="P398" s="242">
        <f t="shared" si="197"/>
        <v>843</v>
      </c>
      <c r="Q398" s="242">
        <f t="shared" si="197"/>
        <v>892</v>
      </c>
      <c r="R398" s="242">
        <f t="shared" si="197"/>
        <v>1043</v>
      </c>
      <c r="S398" s="242">
        <f t="shared" si="197"/>
        <v>1176</v>
      </c>
      <c r="T398" s="242">
        <f t="shared" si="197"/>
        <v>1331</v>
      </c>
      <c r="U398" s="242">
        <f t="shared" si="197"/>
        <v>1501</v>
      </c>
      <c r="V398" s="242">
        <f t="shared" si="197"/>
        <v>1656</v>
      </c>
      <c r="W398" s="242">
        <f t="shared" si="197"/>
        <v>1857</v>
      </c>
      <c r="X398" s="242">
        <f t="shared" si="197"/>
        <v>2005</v>
      </c>
      <c r="Y398" s="242">
        <f t="shared" si="197"/>
        <v>2193</v>
      </c>
      <c r="Z398" s="242">
        <f t="shared" si="197"/>
        <v>1942</v>
      </c>
      <c r="AA398" s="242">
        <f t="shared" si="197"/>
        <v>1268</v>
      </c>
      <c r="AB398" s="242">
        <f t="shared" si="197"/>
        <v>1207</v>
      </c>
      <c r="AC398" s="242">
        <f t="shared" si="197"/>
        <v>1219</v>
      </c>
      <c r="AD398" s="242">
        <f t="shared" si="197"/>
        <v>1227</v>
      </c>
      <c r="AE398" s="242">
        <f t="shared" si="197"/>
        <v>1261</v>
      </c>
      <c r="AF398" s="242">
        <f t="shared" si="197"/>
        <v>1271</v>
      </c>
      <c r="AG398" s="242">
        <f t="shared" si="197"/>
        <v>941</v>
      </c>
      <c r="AH398" s="242">
        <f t="shared" si="197"/>
        <v>922</v>
      </c>
      <c r="AI398" s="242">
        <f t="shared" si="197"/>
        <v>938</v>
      </c>
      <c r="AJ398" s="242">
        <f t="shared" si="197"/>
        <v>941</v>
      </c>
      <c r="AK398" s="242">
        <f t="shared" si="197"/>
        <v>973</v>
      </c>
      <c r="AL398" s="242">
        <f t="shared" si="197"/>
        <v>935.37085564139284</v>
      </c>
      <c r="AM398" s="242">
        <f t="shared" si="197"/>
        <v>901.48761738109488</v>
      </c>
      <c r="AN398" s="242">
        <f t="shared" si="197"/>
        <v>870.97738775527796</v>
      </c>
      <c r="AO398" s="242">
        <f t="shared" si="197"/>
        <v>843.50439049719671</v>
      </c>
      <c r="AP398" s="242">
        <f t="shared" si="197"/>
        <v>818.76627519622662</v>
      </c>
      <c r="AQ398" s="242">
        <f t="shared" si="197"/>
        <v>796.4907898207066</v>
      </c>
      <c r="AR398" s="242">
        <f t="shared" si="197"/>
        <v>776.4327844844812</v>
      </c>
      <c r="AS398" s="242">
        <f t="shared" si="197"/>
        <v>758.3715134824954</v>
      </c>
      <c r="AT398" s="242">
        <f t="shared" si="197"/>
        <v>742.10820590334993</v>
      </c>
      <c r="AU398" s="242">
        <f t="shared" si="197"/>
        <v>727.46387808252234</v>
      </c>
      <c r="AV398" s="242">
        <f t="shared" si="197"/>
        <v>714.27736382149544</v>
      </c>
      <c r="AW398" s="242">
        <f t="shared" si="197"/>
        <v>702.40354069463524</v>
      </c>
      <c r="AX398" s="242">
        <f t="shared" si="197"/>
        <v>691.71173292367234</v>
      </c>
      <c r="AY398" s="242">
        <f t="shared" si="197"/>
        <v>682.0842732428365</v>
      </c>
      <c r="AZ398" s="242">
        <f t="shared" si="197"/>
        <v>673.415207927442</v>
      </c>
      <c r="BA398" s="242">
        <f t="shared" si="197"/>
        <v>665.60913073428878</v>
      </c>
      <c r="BB398" s="242">
        <f t="shared" si="197"/>
        <v>658.5801329209653</v>
      </c>
      <c r="BC398" s="242">
        <f t="shared" si="197"/>
        <v>652.25085778863081</v>
      </c>
      <c r="BD398" s="242">
        <f t="shared" si="197"/>
        <v>646.5516493431744</v>
      </c>
      <c r="BE398" s="242">
        <f t="shared" si="197"/>
        <v>641.41978570545325</v>
      </c>
      <c r="BF398" s="242">
        <f t="shared" si="197"/>
        <v>636.79878883400852</v>
      </c>
      <c r="BG398" s="242">
        <f t="shared" si="197"/>
        <v>632.63780296350637</v>
      </c>
      <c r="BH398" s="242">
        <f t="shared" si="197"/>
        <v>628.89103491838841</v>
      </c>
      <c r="BI398" s="242">
        <f t="shared" si="197"/>
        <v>625.51725014218027</v>
      </c>
      <c r="BJ398" s="242">
        <f t="shared" si="197"/>
        <v>622.47931889607503</v>
      </c>
      <c r="BK398" s="242">
        <f t="shared" si="197"/>
        <v>619.74380763253896</v>
      </c>
      <c r="BL398" s="242">
        <f t="shared" si="197"/>
        <v>617.2806110468606</v>
      </c>
      <c r="BM398" s="242">
        <f t="shared" si="197"/>
        <v>615.06262075723021</v>
      </c>
      <c r="BN398" s="242">
        <f t="shared" si="197"/>
        <v>613.06542696705617</v>
      </c>
      <c r="BO398" s="242">
        <f t="shared" si="197"/>
        <v>611.26704982620106</v>
      </c>
      <c r="BP398" s="242">
        <f t="shared" si="197"/>
        <v>609.64769753466987</v>
      </c>
      <c r="BQ398" s="242">
        <f t="shared" si="195"/>
        <v>608.18954852659238</v>
      </c>
      <c r="BR398" s="242">
        <f t="shared" si="195"/>
        <v>606.87655533735426</v>
      </c>
      <c r="BS398" s="242">
        <f t="shared" si="195"/>
        <v>605.69426799536404</v>
      </c>
      <c r="BT398" s="242">
        <f t="shared" si="195"/>
        <v>604.62967499481601</v>
      </c>
      <c r="BU398" s="242">
        <f t="shared" si="195"/>
        <v>603.67106009929637</v>
      </c>
      <c r="BV398" s="242">
        <f t="shared" si="195"/>
        <v>602.80787340030543</v>
      </c>
      <c r="BW398" s="242">
        <f t="shared" si="195"/>
        <v>602.03061521164454</v>
      </c>
      <c r="BX398" s="242">
        <f t="shared" si="195"/>
        <v>601.33073152188581</v>
      </c>
      <c r="BY398" s="242">
        <f t="shared" si="195"/>
        <v>600.70051985433918</v>
      </c>
      <c r="BZ398" s="242">
        <f t="shared" si="195"/>
        <v>600.13304449847146</v>
      </c>
      <c r="CA398" s="242">
        <f t="shared" si="195"/>
        <v>599.62206017986784</v>
      </c>
      <c r="CB398" s="242">
        <f t="shared" si="195"/>
        <v>599.16194332869748</v>
      </c>
      <c r="CC398" s="242">
        <f t="shared" si="195"/>
        <v>598.74763019026386</v>
      </c>
      <c r="CD398" s="242">
        <f t="shared" si="195"/>
        <v>598.37456109652817</v>
      </c>
      <c r="CE398" s="242">
        <f t="shared" si="195"/>
        <v>598.03863028528951</v>
      </c>
      <c r="CF398" s="242">
        <f t="shared" si="195"/>
        <v>597.73614071476675</v>
      </c>
      <c r="CG398" s="242">
        <f t="shared" si="195"/>
        <v>597.46376337629738</v>
      </c>
      <c r="CH398" s="242">
        <f t="shared" si="195"/>
        <v>597.21850065737635</v>
      </c>
      <c r="CI398" s="242">
        <f t="shared" si="195"/>
        <v>596.99765335183122</v>
      </c>
      <c r="CJ398" s="242">
        <f t="shared" si="195"/>
        <v>596.79879095406795</v>
      </c>
      <c r="CK398" s="242">
        <f t="shared" si="195"/>
        <v>596.61972491046595</v>
      </c>
      <c r="CL398" s="242">
        <f t="shared" si="195"/>
        <v>596.45848453354222</v>
      </c>
      <c r="CM398" s="242">
        <f t="shared" si="195"/>
        <v>596.31329531381357</v>
      </c>
      <c r="CN398" s="242">
        <f t="shared" si="195"/>
        <v>596.18255939066808</v>
      </c>
      <c r="CO398" s="242">
        <f t="shared" si="195"/>
        <v>596.06483796732391</v>
      </c>
      <c r="CP398" s="242">
        <f t="shared" si="195"/>
        <v>595.95883547634264</v>
      </c>
      <c r="CQ398" s="242">
        <f t="shared" si="195"/>
        <v>595.86338532143395</v>
      </c>
      <c r="CR398" s="242">
        <f t="shared" si="195"/>
        <v>595.77743703863678</v>
      </c>
      <c r="CS398" s="242">
        <f t="shared" si="195"/>
        <v>595.70004473557708</v>
      </c>
      <c r="CT398" s="242">
        <f t="shared" si="195"/>
        <v>595.63035668157568</v>
      </c>
      <c r="CU398" s="242">
        <f t="shared" si="195"/>
        <v>595.56760593404022</v>
      </c>
      <c r="CV398" s="242">
        <f t="shared" si="195"/>
        <v>595.51110189797987</v>
      </c>
    </row>
    <row r="399" spans="1:102" outlineLevel="1" x14ac:dyDescent="0.3">
      <c r="A399" s="290"/>
      <c r="B399" s="154">
        <v>8</v>
      </c>
      <c r="C399" s="242" t="s">
        <v>177</v>
      </c>
      <c r="D399" s="143" t="s">
        <v>443</v>
      </c>
      <c r="E399" s="242">
        <f t="shared" si="197"/>
        <v>964</v>
      </c>
      <c r="F399" s="242">
        <f t="shared" si="197"/>
        <v>950</v>
      </c>
      <c r="G399" s="242">
        <f t="shared" si="197"/>
        <v>937</v>
      </c>
      <c r="H399" s="242">
        <f t="shared" si="197"/>
        <v>820</v>
      </c>
      <c r="I399" s="242">
        <f t="shared" si="197"/>
        <v>773</v>
      </c>
      <c r="J399" s="242">
        <f t="shared" si="197"/>
        <v>721</v>
      </c>
      <c r="K399" s="242">
        <f t="shared" si="197"/>
        <v>691</v>
      </c>
      <c r="L399" s="242">
        <f t="shared" si="197"/>
        <v>639</v>
      </c>
      <c r="M399" s="242">
        <f t="shared" si="197"/>
        <v>641</v>
      </c>
      <c r="N399" s="242">
        <f t="shared" si="197"/>
        <v>656</v>
      </c>
      <c r="O399" s="242">
        <f t="shared" si="197"/>
        <v>640</v>
      </c>
      <c r="P399" s="242">
        <f t="shared" si="197"/>
        <v>632</v>
      </c>
      <c r="Q399" s="242">
        <f t="shared" si="197"/>
        <v>637</v>
      </c>
      <c r="R399" s="242">
        <f t="shared" si="197"/>
        <v>654</v>
      </c>
      <c r="S399" s="242">
        <f t="shared" si="197"/>
        <v>675</v>
      </c>
      <c r="T399" s="242">
        <f t="shared" si="197"/>
        <v>689</v>
      </c>
      <c r="U399" s="242">
        <f t="shared" si="197"/>
        <v>723</v>
      </c>
      <c r="V399" s="242">
        <f t="shared" si="197"/>
        <v>755</v>
      </c>
      <c r="W399" s="242">
        <f t="shared" si="197"/>
        <v>788</v>
      </c>
      <c r="X399" s="242">
        <f t="shared" si="197"/>
        <v>829</v>
      </c>
      <c r="Y399" s="242">
        <f t="shared" si="197"/>
        <v>881</v>
      </c>
      <c r="Z399" s="242">
        <f t="shared" si="197"/>
        <v>871</v>
      </c>
      <c r="AA399" s="242">
        <f t="shared" si="197"/>
        <v>785</v>
      </c>
      <c r="AB399" s="242">
        <f t="shared" si="197"/>
        <v>765</v>
      </c>
      <c r="AC399" s="242">
        <f t="shared" si="197"/>
        <v>786</v>
      </c>
      <c r="AD399" s="242">
        <f t="shared" si="197"/>
        <v>774</v>
      </c>
      <c r="AE399" s="242">
        <f t="shared" si="197"/>
        <v>782</v>
      </c>
      <c r="AF399" s="242">
        <f t="shared" si="197"/>
        <v>809</v>
      </c>
      <c r="AG399" s="242">
        <f t="shared" si="197"/>
        <v>726</v>
      </c>
      <c r="AH399" s="242">
        <f t="shared" si="197"/>
        <v>742</v>
      </c>
      <c r="AI399" s="242">
        <f t="shared" si="197"/>
        <v>757</v>
      </c>
      <c r="AJ399" s="242">
        <f t="shared" si="197"/>
        <v>758</v>
      </c>
      <c r="AK399" s="242">
        <f t="shared" si="197"/>
        <v>768</v>
      </c>
      <c r="AL399" s="242">
        <f t="shared" si="197"/>
        <v>769.91903839746851</v>
      </c>
      <c r="AM399" s="242">
        <f t="shared" si="197"/>
        <v>771.85936412656076</v>
      </c>
      <c r="AN399" s="242">
        <f t="shared" si="197"/>
        <v>773.82121332142037</v>
      </c>
      <c r="AO399" s="242">
        <f t="shared" si="197"/>
        <v>775.80482473555708</v>
      </c>
      <c r="AP399" s="242">
        <f t="shared" si="197"/>
        <v>777.8104397709044</v>
      </c>
      <c r="AQ399" s="242">
        <f t="shared" si="197"/>
        <v>779.83830250719586</v>
      </c>
      <c r="AR399" s="242">
        <f t="shared" si="197"/>
        <v>781.88865973167094</v>
      </c>
      <c r="AS399" s="242">
        <f t="shared" si="197"/>
        <v>783.96176096910699</v>
      </c>
      <c r="AT399" s="242">
        <f t="shared" si="197"/>
        <v>786.05785851218775</v>
      </c>
      <c r="AU399" s="242">
        <f t="shared" si="197"/>
        <v>788.17720745220493</v>
      </c>
      <c r="AV399" s="242">
        <f t="shared" si="197"/>
        <v>790.32006571010368</v>
      </c>
      <c r="AW399" s="242">
        <f t="shared" si="197"/>
        <v>792.48669406787076</v>
      </c>
      <c r="AX399" s="242">
        <f t="shared" si="197"/>
        <v>794.67735620027156</v>
      </c>
      <c r="AY399" s="242">
        <f t="shared" si="197"/>
        <v>796.89231870693789</v>
      </c>
      <c r="AZ399" s="242">
        <f t="shared" si="197"/>
        <v>799.13185114481371</v>
      </c>
      <c r="BA399" s="242">
        <f t="shared" si="197"/>
        <v>801.39622606095941</v>
      </c>
      <c r="BB399" s="242">
        <f t="shared" si="197"/>
        <v>803.68571902571966</v>
      </c>
      <c r="BC399" s="242">
        <f t="shared" si="197"/>
        <v>806.00060866626086</v>
      </c>
      <c r="BD399" s="242">
        <f t="shared" si="197"/>
        <v>808.34117670047908</v>
      </c>
      <c r="BE399" s="242">
        <f t="shared" si="197"/>
        <v>810.70770797128421</v>
      </c>
      <c r="BF399" s="242">
        <f t="shared" si="197"/>
        <v>813.10049048126552</v>
      </c>
      <c r="BG399" s="242">
        <f t="shared" si="197"/>
        <v>815.5198154277407</v>
      </c>
      <c r="BH399" s="242">
        <f t="shared" si="197"/>
        <v>817.96597723819423</v>
      </c>
      <c r="BI399" s="242">
        <f t="shared" si="197"/>
        <v>820.43927360610837</v>
      </c>
      <c r="BJ399" s="242">
        <f t="shared" si="197"/>
        <v>822.94000552719217</v>
      </c>
      <c r="BK399" s="242">
        <f t="shared" si="197"/>
        <v>825.46847733601192</v>
      </c>
      <c r="BL399" s="242">
        <f t="shared" si="197"/>
        <v>828.0249967430284</v>
      </c>
      <c r="BM399" s="242">
        <f t="shared" si="197"/>
        <v>830.60987487204488</v>
      </c>
      <c r="BN399" s="242">
        <f t="shared" si="197"/>
        <v>833.22342629806894</v>
      </c>
      <c r="BO399" s="242">
        <f t="shared" si="197"/>
        <v>835.8659690855975</v>
      </c>
      <c r="BP399" s="242">
        <f t="shared" ref="BP399" si="198">BP433+BP467+BP501</f>
        <v>838.5378248273239</v>
      </c>
      <c r="BQ399" s="242">
        <f t="shared" si="195"/>
        <v>841.23931868327509</v>
      </c>
      <c r="BR399" s="242">
        <f t="shared" si="195"/>
        <v>843.97077942038277</v>
      </c>
      <c r="BS399" s="242">
        <f t="shared" si="195"/>
        <v>846.73253945249462</v>
      </c>
      <c r="BT399" s="242">
        <f t="shared" si="195"/>
        <v>849.52493488082723</v>
      </c>
      <c r="BU399" s="242">
        <f t="shared" si="195"/>
        <v>852.34830553487018</v>
      </c>
      <c r="BV399" s="242">
        <f t="shared" si="195"/>
        <v>855.20299501374188</v>
      </c>
      <c r="BW399" s="242">
        <f t="shared" si="195"/>
        <v>858.08935072800568</v>
      </c>
      <c r="BX399" s="242">
        <f t="shared" si="195"/>
        <v>861.00772394194814</v>
      </c>
      <c r="BY399" s="242">
        <f t="shared" si="195"/>
        <v>863.95846981632826</v>
      </c>
      <c r="BZ399" s="242">
        <f t="shared" si="195"/>
        <v>866.94194745159905</v>
      </c>
      <c r="CA399" s="242">
        <f t="shared" si="195"/>
        <v>869.95851993161023</v>
      </c>
      <c r="CB399" s="242">
        <f t="shared" si="195"/>
        <v>873.0085543677942</v>
      </c>
      <c r="CC399" s="242">
        <f t="shared" si="195"/>
        <v>876.09242194384319</v>
      </c>
      <c r="CD399" s="242">
        <f t="shared" si="195"/>
        <v>879.21049796088141</v>
      </c>
      <c r="CE399" s="242">
        <f t="shared" si="195"/>
        <v>882.36316188313867</v>
      </c>
      <c r="CF399" s="242">
        <f t="shared" si="195"/>
        <v>885.55079738413087</v>
      </c>
      <c r="CG399" s="242">
        <f t="shared" si="195"/>
        <v>888.77379239335141</v>
      </c>
      <c r="CH399" s="242">
        <f t="shared" si="195"/>
        <v>892.03253914348284</v>
      </c>
      <c r="CI399" s="242">
        <f t="shared" si="195"/>
        <v>895.32743421812938</v>
      </c>
      <c r="CJ399" s="242">
        <f t="shared" si="195"/>
        <v>898.65887860008161</v>
      </c>
      <c r="CK399" s="242">
        <f t="shared" si="195"/>
        <v>902.02727772011463</v>
      </c>
      <c r="CL399" s="242">
        <f t="shared" si="195"/>
        <v>905.43304150632889</v>
      </c>
      <c r="CM399" s="242">
        <f t="shared" si="195"/>
        <v>908.87658443403711</v>
      </c>
      <c r="CN399" s="242">
        <f t="shared" si="195"/>
        <v>912.35832557620552</v>
      </c>
      <c r="CO399" s="242">
        <f t="shared" si="195"/>
        <v>915.87868865445398</v>
      </c>
      <c r="CP399" s="242">
        <f t="shared" si="195"/>
        <v>919.43810209062258</v>
      </c>
      <c r="CQ399" s="242">
        <f t="shared" si="195"/>
        <v>923.03699905890949</v>
      </c>
      <c r="CR399" s="242">
        <f t="shared" si="195"/>
        <v>926.67581753858781</v>
      </c>
      <c r="CS399" s="242">
        <f t="shared" si="195"/>
        <v>930.35500036730582</v>
      </c>
      <c r="CT399" s="242">
        <f t="shared" si="195"/>
        <v>934.07499529498136</v>
      </c>
      <c r="CU399" s="242">
        <f t="shared" si="195"/>
        <v>937.83625503829035</v>
      </c>
      <c r="CV399" s="242">
        <f t="shared" ref="CV399" si="199">CV433+CV467+CV501</f>
        <v>941.6392373357628</v>
      </c>
    </row>
    <row r="400" spans="1:102" outlineLevel="1" x14ac:dyDescent="0.3">
      <c r="A400" s="290"/>
      <c r="B400" s="154">
        <v>9</v>
      </c>
      <c r="C400" s="242" t="s">
        <v>178</v>
      </c>
      <c r="D400" s="143" t="s">
        <v>443</v>
      </c>
      <c r="E400" s="242">
        <f t="shared" ref="E400:BP403" si="200">E434+E468+E502</f>
        <v>603</v>
      </c>
      <c r="F400" s="242">
        <f t="shared" si="200"/>
        <v>602</v>
      </c>
      <c r="G400" s="242">
        <f t="shared" si="200"/>
        <v>601</v>
      </c>
      <c r="H400" s="242">
        <f t="shared" si="200"/>
        <v>601</v>
      </c>
      <c r="I400" s="242">
        <f t="shared" si="200"/>
        <v>598</v>
      </c>
      <c r="J400" s="242">
        <f t="shared" si="200"/>
        <v>598</v>
      </c>
      <c r="K400" s="242">
        <f t="shared" si="200"/>
        <v>598</v>
      </c>
      <c r="L400" s="242">
        <f t="shared" si="200"/>
        <v>595</v>
      </c>
      <c r="M400" s="242">
        <f t="shared" si="200"/>
        <v>597</v>
      </c>
      <c r="N400" s="242">
        <f t="shared" si="200"/>
        <v>597</v>
      </c>
      <c r="O400" s="242">
        <f t="shared" si="200"/>
        <v>597</v>
      </c>
      <c r="P400" s="242">
        <f t="shared" si="200"/>
        <v>597</v>
      </c>
      <c r="Q400" s="242">
        <f t="shared" si="200"/>
        <v>596</v>
      </c>
      <c r="R400" s="242">
        <f t="shared" si="200"/>
        <v>596</v>
      </c>
      <c r="S400" s="242">
        <f t="shared" si="200"/>
        <v>599</v>
      </c>
      <c r="T400" s="242">
        <f t="shared" si="200"/>
        <v>601</v>
      </c>
      <c r="U400" s="242">
        <f t="shared" si="200"/>
        <v>604</v>
      </c>
      <c r="V400" s="242">
        <f t="shared" si="200"/>
        <v>613</v>
      </c>
      <c r="W400" s="242">
        <f t="shared" si="200"/>
        <v>620</v>
      </c>
      <c r="X400" s="242">
        <f t="shared" si="200"/>
        <v>623</v>
      </c>
      <c r="Y400" s="242">
        <f t="shared" si="200"/>
        <v>629</v>
      </c>
      <c r="Z400" s="242">
        <f t="shared" si="200"/>
        <v>630</v>
      </c>
      <c r="AA400" s="242">
        <f t="shared" si="200"/>
        <v>613</v>
      </c>
      <c r="AB400" s="242">
        <f t="shared" si="200"/>
        <v>611</v>
      </c>
      <c r="AC400" s="242">
        <f t="shared" si="200"/>
        <v>620</v>
      </c>
      <c r="AD400" s="242">
        <f t="shared" si="200"/>
        <v>618</v>
      </c>
      <c r="AE400" s="242">
        <f t="shared" si="200"/>
        <v>614</v>
      </c>
      <c r="AF400" s="242">
        <f t="shared" si="200"/>
        <v>618</v>
      </c>
      <c r="AG400" s="242">
        <f t="shared" si="200"/>
        <v>612</v>
      </c>
      <c r="AH400" s="242">
        <f t="shared" si="200"/>
        <v>609</v>
      </c>
      <c r="AI400" s="242">
        <f t="shared" si="200"/>
        <v>612</v>
      </c>
      <c r="AJ400" s="242">
        <f t="shared" si="200"/>
        <v>610</v>
      </c>
      <c r="AK400" s="242">
        <f t="shared" si="200"/>
        <v>612</v>
      </c>
      <c r="AL400" s="242">
        <f t="shared" si="200"/>
        <v>612.67800926174641</v>
      </c>
      <c r="AM400" s="242">
        <f t="shared" si="200"/>
        <v>613.35601852349282</v>
      </c>
      <c r="AN400" s="242">
        <f t="shared" si="200"/>
        <v>614.03402778523923</v>
      </c>
      <c r="AO400" s="242">
        <f t="shared" si="200"/>
        <v>614.71203704698564</v>
      </c>
      <c r="AP400" s="242">
        <f t="shared" si="200"/>
        <v>615.39004630873205</v>
      </c>
      <c r="AQ400" s="242">
        <f t="shared" si="200"/>
        <v>616.06805557047846</v>
      </c>
      <c r="AR400" s="242">
        <f t="shared" si="200"/>
        <v>616.74606483222487</v>
      </c>
      <c r="AS400" s="242">
        <f t="shared" si="200"/>
        <v>617.42407409397129</v>
      </c>
      <c r="AT400" s="242">
        <f t="shared" si="200"/>
        <v>618.1020833557177</v>
      </c>
      <c r="AU400" s="242">
        <f t="shared" si="200"/>
        <v>618.78009261746411</v>
      </c>
      <c r="AV400" s="242">
        <f t="shared" si="200"/>
        <v>619.45810187921052</v>
      </c>
      <c r="AW400" s="242">
        <f t="shared" si="200"/>
        <v>620.13611114095693</v>
      </c>
      <c r="AX400" s="242">
        <f t="shared" si="200"/>
        <v>620.81412040270334</v>
      </c>
      <c r="AY400" s="242">
        <f t="shared" si="200"/>
        <v>621.49212966444975</v>
      </c>
      <c r="AZ400" s="242">
        <f t="shared" si="200"/>
        <v>622.17013892619616</v>
      </c>
      <c r="BA400" s="242">
        <f t="shared" si="200"/>
        <v>622.84814818794257</v>
      </c>
      <c r="BB400" s="242">
        <f t="shared" si="200"/>
        <v>623.52615744968898</v>
      </c>
      <c r="BC400" s="242">
        <f t="shared" si="200"/>
        <v>624.20416671143539</v>
      </c>
      <c r="BD400" s="242">
        <f t="shared" si="200"/>
        <v>624.8821759731818</v>
      </c>
      <c r="BE400" s="242">
        <f t="shared" si="200"/>
        <v>625.56018523492821</v>
      </c>
      <c r="BF400" s="242">
        <f t="shared" si="200"/>
        <v>626.23819449667462</v>
      </c>
      <c r="BG400" s="242">
        <f t="shared" si="200"/>
        <v>626.91620375842103</v>
      </c>
      <c r="BH400" s="242">
        <f t="shared" si="200"/>
        <v>627.59421302016744</v>
      </c>
      <c r="BI400" s="242">
        <f t="shared" si="200"/>
        <v>628.27222228191386</v>
      </c>
      <c r="BJ400" s="242">
        <f t="shared" si="200"/>
        <v>628.95023154366027</v>
      </c>
      <c r="BK400" s="242">
        <f t="shared" si="200"/>
        <v>629.62824080540668</v>
      </c>
      <c r="BL400" s="242">
        <f t="shared" si="200"/>
        <v>630.30625006715309</v>
      </c>
      <c r="BM400" s="242">
        <f t="shared" si="200"/>
        <v>630.9842593288995</v>
      </c>
      <c r="BN400" s="242">
        <f t="shared" si="200"/>
        <v>631.66226859064591</v>
      </c>
      <c r="BO400" s="242">
        <f t="shared" si="200"/>
        <v>632.34027785239232</v>
      </c>
      <c r="BP400" s="242">
        <f t="shared" si="200"/>
        <v>633.01828711413873</v>
      </c>
      <c r="BQ400" s="242">
        <f t="shared" ref="BQ400:CV407" si="201">BQ434+BQ468+BQ502</f>
        <v>633.69629637588514</v>
      </c>
      <c r="BR400" s="242">
        <f t="shared" si="201"/>
        <v>634.37430563763155</v>
      </c>
      <c r="BS400" s="242">
        <f t="shared" si="201"/>
        <v>635.05231489937796</v>
      </c>
      <c r="BT400" s="242">
        <f t="shared" si="201"/>
        <v>635.73032416112437</v>
      </c>
      <c r="BU400" s="242">
        <f t="shared" si="201"/>
        <v>636.40833342287078</v>
      </c>
      <c r="BV400" s="242">
        <f t="shared" si="201"/>
        <v>637.08634268461719</v>
      </c>
      <c r="BW400" s="242">
        <f t="shared" si="201"/>
        <v>637.7643519463636</v>
      </c>
      <c r="BX400" s="242">
        <f t="shared" si="201"/>
        <v>638.44236120811001</v>
      </c>
      <c r="BY400" s="242">
        <f t="shared" si="201"/>
        <v>639.12037046985643</v>
      </c>
      <c r="BZ400" s="242">
        <f t="shared" si="201"/>
        <v>639.79837973160284</v>
      </c>
      <c r="CA400" s="242">
        <f t="shared" si="201"/>
        <v>640.47638899334925</v>
      </c>
      <c r="CB400" s="242">
        <f t="shared" si="201"/>
        <v>641.15439825509566</v>
      </c>
      <c r="CC400" s="242">
        <f t="shared" si="201"/>
        <v>641.83240751684207</v>
      </c>
      <c r="CD400" s="242">
        <f t="shared" si="201"/>
        <v>642.51041677858848</v>
      </c>
      <c r="CE400" s="242">
        <f t="shared" si="201"/>
        <v>643.18842604033489</v>
      </c>
      <c r="CF400" s="242">
        <f t="shared" si="201"/>
        <v>643.8664353020813</v>
      </c>
      <c r="CG400" s="242">
        <f t="shared" si="201"/>
        <v>644.54444456382771</v>
      </c>
      <c r="CH400" s="242">
        <f t="shared" si="201"/>
        <v>645.22245382557412</v>
      </c>
      <c r="CI400" s="242">
        <f t="shared" si="201"/>
        <v>645.90046308732053</v>
      </c>
      <c r="CJ400" s="242">
        <f t="shared" si="201"/>
        <v>646.57847234906694</v>
      </c>
      <c r="CK400" s="242">
        <f t="shared" si="201"/>
        <v>647.25648161081335</v>
      </c>
      <c r="CL400" s="242">
        <f t="shared" si="201"/>
        <v>647.93449087255976</v>
      </c>
      <c r="CM400" s="242">
        <f t="shared" si="201"/>
        <v>648.61250013430617</v>
      </c>
      <c r="CN400" s="242">
        <f t="shared" si="201"/>
        <v>649.29050939605258</v>
      </c>
      <c r="CO400" s="242">
        <f t="shared" si="201"/>
        <v>649.968518657799</v>
      </c>
      <c r="CP400" s="242">
        <f t="shared" si="201"/>
        <v>650.64652791954541</v>
      </c>
      <c r="CQ400" s="242">
        <f t="shared" si="201"/>
        <v>651.32453718129182</v>
      </c>
      <c r="CR400" s="242">
        <f t="shared" si="201"/>
        <v>652.00254644303823</v>
      </c>
      <c r="CS400" s="242">
        <f t="shared" si="201"/>
        <v>652.68055570478464</v>
      </c>
      <c r="CT400" s="242">
        <f t="shared" si="201"/>
        <v>653.35856496653105</v>
      </c>
      <c r="CU400" s="242">
        <f t="shared" si="201"/>
        <v>654.03657422827746</v>
      </c>
      <c r="CV400" s="242">
        <f t="shared" si="201"/>
        <v>654.71458349002387</v>
      </c>
    </row>
    <row r="401" spans="1:100" outlineLevel="1" x14ac:dyDescent="0.3">
      <c r="A401" s="290"/>
      <c r="B401" s="154">
        <v>10</v>
      </c>
      <c r="C401" s="242" t="s">
        <v>179</v>
      </c>
      <c r="D401" s="143" t="s">
        <v>443</v>
      </c>
      <c r="E401" s="242">
        <f t="shared" si="200"/>
        <v>646</v>
      </c>
      <c r="F401" s="242">
        <f t="shared" si="200"/>
        <v>643</v>
      </c>
      <c r="G401" s="242">
        <f t="shared" si="200"/>
        <v>640</v>
      </c>
      <c r="H401" s="242">
        <f t="shared" si="200"/>
        <v>627</v>
      </c>
      <c r="I401" s="242">
        <f t="shared" si="200"/>
        <v>620</v>
      </c>
      <c r="J401" s="242">
        <f t="shared" si="200"/>
        <v>605</v>
      </c>
      <c r="K401" s="242">
        <f t="shared" si="200"/>
        <v>600</v>
      </c>
      <c r="L401" s="242">
        <f t="shared" si="200"/>
        <v>598</v>
      </c>
      <c r="M401" s="242">
        <f t="shared" si="200"/>
        <v>598</v>
      </c>
      <c r="N401" s="242">
        <f t="shared" si="200"/>
        <v>598</v>
      </c>
      <c r="O401" s="242">
        <f t="shared" si="200"/>
        <v>595</v>
      </c>
      <c r="P401" s="242">
        <f t="shared" si="200"/>
        <v>595</v>
      </c>
      <c r="Q401" s="242">
        <f t="shared" si="200"/>
        <v>595</v>
      </c>
      <c r="R401" s="242">
        <f t="shared" si="200"/>
        <v>599</v>
      </c>
      <c r="S401" s="242">
        <f t="shared" si="200"/>
        <v>603</v>
      </c>
      <c r="T401" s="242">
        <f t="shared" si="200"/>
        <v>605</v>
      </c>
      <c r="U401" s="242">
        <f t="shared" si="200"/>
        <v>607</v>
      </c>
      <c r="V401" s="242">
        <f t="shared" si="200"/>
        <v>611</v>
      </c>
      <c r="W401" s="242">
        <f t="shared" si="200"/>
        <v>615</v>
      </c>
      <c r="X401" s="242">
        <f t="shared" si="200"/>
        <v>618</v>
      </c>
      <c r="Y401" s="242">
        <f t="shared" si="200"/>
        <v>625</v>
      </c>
      <c r="Z401" s="242">
        <f t="shared" si="200"/>
        <v>630</v>
      </c>
      <c r="AA401" s="242">
        <f t="shared" si="200"/>
        <v>621</v>
      </c>
      <c r="AB401" s="242">
        <f t="shared" si="200"/>
        <v>638</v>
      </c>
      <c r="AC401" s="242">
        <f t="shared" si="200"/>
        <v>665</v>
      </c>
      <c r="AD401" s="242">
        <f t="shared" si="200"/>
        <v>672</v>
      </c>
      <c r="AE401" s="242">
        <f t="shared" si="200"/>
        <v>665</v>
      </c>
      <c r="AF401" s="242">
        <f t="shared" si="200"/>
        <v>661</v>
      </c>
      <c r="AG401" s="242">
        <f t="shared" si="200"/>
        <v>635</v>
      </c>
      <c r="AH401" s="242">
        <f t="shared" si="200"/>
        <v>638</v>
      </c>
      <c r="AI401" s="242">
        <f t="shared" si="200"/>
        <v>644</v>
      </c>
      <c r="AJ401" s="242">
        <f t="shared" si="200"/>
        <v>659</v>
      </c>
      <c r="AK401" s="242">
        <f t="shared" si="200"/>
        <v>669</v>
      </c>
      <c r="AL401" s="242">
        <f t="shared" si="200"/>
        <v>670.296818572657</v>
      </c>
      <c r="AM401" s="242">
        <f t="shared" si="200"/>
        <v>671.59363714531389</v>
      </c>
      <c r="AN401" s="242">
        <f t="shared" si="200"/>
        <v>672.89045571797078</v>
      </c>
      <c r="AO401" s="242">
        <f t="shared" si="200"/>
        <v>674.18727429062778</v>
      </c>
      <c r="AP401" s="242">
        <f t="shared" si="200"/>
        <v>675.48409286328467</v>
      </c>
      <c r="AQ401" s="242">
        <f t="shared" si="200"/>
        <v>676.78091143594156</v>
      </c>
      <c r="AR401" s="242">
        <f t="shared" si="200"/>
        <v>678.07773000859856</v>
      </c>
      <c r="AS401" s="242">
        <f t="shared" si="200"/>
        <v>679.37454858125534</v>
      </c>
      <c r="AT401" s="242">
        <f t="shared" si="200"/>
        <v>680.67136715391234</v>
      </c>
      <c r="AU401" s="242">
        <f t="shared" si="200"/>
        <v>681.96818572656935</v>
      </c>
      <c r="AV401" s="242">
        <f t="shared" si="200"/>
        <v>683.26500429922612</v>
      </c>
      <c r="AW401" s="242">
        <f t="shared" si="200"/>
        <v>684.56182287188312</v>
      </c>
      <c r="AX401" s="242">
        <f t="shared" si="200"/>
        <v>685.85864144454013</v>
      </c>
      <c r="AY401" s="242">
        <f t="shared" si="200"/>
        <v>687.1554600171969</v>
      </c>
      <c r="AZ401" s="242">
        <f t="shared" si="200"/>
        <v>688.4522785898539</v>
      </c>
      <c r="BA401" s="242">
        <f t="shared" si="200"/>
        <v>689.74909716251079</v>
      </c>
      <c r="BB401" s="242">
        <f t="shared" si="200"/>
        <v>691.04591573516768</v>
      </c>
      <c r="BC401" s="242">
        <f t="shared" si="200"/>
        <v>692.34273430782468</v>
      </c>
      <c r="BD401" s="242">
        <f t="shared" si="200"/>
        <v>693.63955288048157</v>
      </c>
      <c r="BE401" s="242">
        <f t="shared" si="200"/>
        <v>694.93637145313846</v>
      </c>
      <c r="BF401" s="242">
        <f t="shared" si="200"/>
        <v>696.23319002579547</v>
      </c>
      <c r="BG401" s="242">
        <f t="shared" si="200"/>
        <v>697.53000859845224</v>
      </c>
      <c r="BH401" s="242">
        <f t="shared" si="200"/>
        <v>698.82682717110924</v>
      </c>
      <c r="BI401" s="242">
        <f t="shared" si="200"/>
        <v>700.12364574376625</v>
      </c>
      <c r="BJ401" s="242">
        <f t="shared" si="200"/>
        <v>701.42046431642302</v>
      </c>
      <c r="BK401" s="242">
        <f t="shared" si="200"/>
        <v>702.71728288908002</v>
      </c>
      <c r="BL401" s="242">
        <f t="shared" si="200"/>
        <v>704.01410146173703</v>
      </c>
      <c r="BM401" s="242">
        <f t="shared" si="200"/>
        <v>705.3109200343938</v>
      </c>
      <c r="BN401" s="242">
        <f t="shared" si="200"/>
        <v>706.60773860705081</v>
      </c>
      <c r="BO401" s="242">
        <f t="shared" si="200"/>
        <v>707.90455717970769</v>
      </c>
      <c r="BP401" s="242">
        <f t="shared" si="200"/>
        <v>709.20137575236458</v>
      </c>
      <c r="BQ401" s="242">
        <f t="shared" si="201"/>
        <v>710.49819432502159</v>
      </c>
      <c r="BR401" s="242">
        <f t="shared" si="201"/>
        <v>711.79501289767848</v>
      </c>
      <c r="BS401" s="242">
        <f t="shared" si="201"/>
        <v>713.09183147033536</v>
      </c>
      <c r="BT401" s="242">
        <f t="shared" si="201"/>
        <v>714.38865004299237</v>
      </c>
      <c r="BU401" s="242">
        <f t="shared" si="201"/>
        <v>715.68546861564914</v>
      </c>
      <c r="BV401" s="242">
        <f t="shared" si="201"/>
        <v>716.98228718830615</v>
      </c>
      <c r="BW401" s="242">
        <f t="shared" si="201"/>
        <v>718.27910576096315</v>
      </c>
      <c r="BX401" s="242">
        <f t="shared" si="201"/>
        <v>719.57592433361992</v>
      </c>
      <c r="BY401" s="242">
        <f t="shared" si="201"/>
        <v>720.87274290627693</v>
      </c>
      <c r="BZ401" s="242">
        <f t="shared" si="201"/>
        <v>722.16956147893393</v>
      </c>
      <c r="CA401" s="242">
        <f t="shared" si="201"/>
        <v>723.4663800515907</v>
      </c>
      <c r="CB401" s="242">
        <f t="shared" si="201"/>
        <v>724.76319862424771</v>
      </c>
      <c r="CC401" s="242">
        <f t="shared" si="201"/>
        <v>726.0600171969046</v>
      </c>
      <c r="CD401" s="242">
        <f t="shared" si="201"/>
        <v>727.35683576956148</v>
      </c>
      <c r="CE401" s="242">
        <f t="shared" si="201"/>
        <v>728.65365434221849</v>
      </c>
      <c r="CF401" s="242">
        <f t="shared" si="201"/>
        <v>729.95047291487538</v>
      </c>
      <c r="CG401" s="242">
        <f t="shared" si="201"/>
        <v>731.24729148753227</v>
      </c>
      <c r="CH401" s="242">
        <f t="shared" si="201"/>
        <v>732.54411006018927</v>
      </c>
      <c r="CI401" s="242">
        <f t="shared" si="201"/>
        <v>733.84092863284616</v>
      </c>
      <c r="CJ401" s="242">
        <f t="shared" si="201"/>
        <v>735.13774720550305</v>
      </c>
      <c r="CK401" s="242">
        <f t="shared" si="201"/>
        <v>736.43456577816005</v>
      </c>
      <c r="CL401" s="242">
        <f t="shared" si="201"/>
        <v>737.73138435081682</v>
      </c>
      <c r="CM401" s="242">
        <f t="shared" si="201"/>
        <v>739.02820292347383</v>
      </c>
      <c r="CN401" s="242">
        <f t="shared" si="201"/>
        <v>740.32502149613083</v>
      </c>
      <c r="CO401" s="242">
        <f t="shared" si="201"/>
        <v>741.62184006878761</v>
      </c>
      <c r="CP401" s="242">
        <f t="shared" si="201"/>
        <v>742.91865864144461</v>
      </c>
      <c r="CQ401" s="242">
        <f t="shared" si="201"/>
        <v>744.2154772141015</v>
      </c>
      <c r="CR401" s="242">
        <f t="shared" si="201"/>
        <v>745.51229578675839</v>
      </c>
      <c r="CS401" s="242">
        <f t="shared" si="201"/>
        <v>746.80911435941539</v>
      </c>
      <c r="CT401" s="242">
        <f t="shared" si="201"/>
        <v>748.10593293207228</v>
      </c>
      <c r="CU401" s="242">
        <f t="shared" si="201"/>
        <v>749.40275150472917</v>
      </c>
      <c r="CV401" s="242">
        <f t="shared" si="201"/>
        <v>750.69957007738617</v>
      </c>
    </row>
    <row r="402" spans="1:100" ht="12.75" customHeight="1" outlineLevel="1" x14ac:dyDescent="0.3">
      <c r="A402" s="290"/>
      <c r="B402" s="154">
        <v>11</v>
      </c>
      <c r="C402" s="242" t="s">
        <v>180</v>
      </c>
      <c r="D402" s="143" t="s">
        <v>443</v>
      </c>
      <c r="E402" s="242">
        <f t="shared" si="200"/>
        <v>10492</v>
      </c>
      <c r="F402" s="242">
        <f t="shared" si="200"/>
        <v>9478</v>
      </c>
      <c r="G402" s="242">
        <f t="shared" si="200"/>
        <v>8658</v>
      </c>
      <c r="H402" s="242">
        <f t="shared" si="200"/>
        <v>7584</v>
      </c>
      <c r="I402" s="242">
        <f t="shared" si="200"/>
        <v>6046</v>
      </c>
      <c r="J402" s="242">
        <f t="shared" si="200"/>
        <v>4180</v>
      </c>
      <c r="K402" s="242">
        <f t="shared" si="200"/>
        <v>3526</v>
      </c>
      <c r="L402" s="242">
        <f t="shared" si="200"/>
        <v>805</v>
      </c>
      <c r="M402" s="242">
        <f t="shared" si="200"/>
        <v>757</v>
      </c>
      <c r="N402" s="242">
        <f t="shared" si="200"/>
        <v>790</v>
      </c>
      <c r="O402" s="242">
        <f t="shared" si="200"/>
        <v>758</v>
      </c>
      <c r="P402" s="242">
        <f t="shared" si="200"/>
        <v>740</v>
      </c>
      <c r="Q402" s="242">
        <f t="shared" si="200"/>
        <v>753</v>
      </c>
      <c r="R402" s="242">
        <f t="shared" si="200"/>
        <v>903</v>
      </c>
      <c r="S402" s="242">
        <f t="shared" si="200"/>
        <v>1065</v>
      </c>
      <c r="T402" s="242">
        <f t="shared" si="200"/>
        <v>1228</v>
      </c>
      <c r="U402" s="242">
        <f t="shared" si="200"/>
        <v>1375</v>
      </c>
      <c r="V402" s="242">
        <f t="shared" si="200"/>
        <v>1502</v>
      </c>
      <c r="W402" s="242">
        <f t="shared" si="200"/>
        <v>1628</v>
      </c>
      <c r="X402" s="242">
        <f t="shared" si="200"/>
        <v>1747</v>
      </c>
      <c r="Y402" s="242">
        <f t="shared" si="200"/>
        <v>1863</v>
      </c>
      <c r="Z402" s="242">
        <f t="shared" si="200"/>
        <v>1647</v>
      </c>
      <c r="AA402" s="242">
        <f t="shared" si="200"/>
        <v>1106</v>
      </c>
      <c r="AB402" s="242">
        <f t="shared" si="200"/>
        <v>1083</v>
      </c>
      <c r="AC402" s="242">
        <f t="shared" si="200"/>
        <v>1095</v>
      </c>
      <c r="AD402" s="242">
        <f t="shared" si="200"/>
        <v>1061</v>
      </c>
      <c r="AE402" s="242">
        <f t="shared" si="200"/>
        <v>999</v>
      </c>
      <c r="AF402" s="242">
        <f t="shared" si="200"/>
        <v>1007</v>
      </c>
      <c r="AG402" s="242">
        <f t="shared" si="200"/>
        <v>857</v>
      </c>
      <c r="AH402" s="242">
        <f t="shared" si="200"/>
        <v>887</v>
      </c>
      <c r="AI402" s="242">
        <f t="shared" si="200"/>
        <v>910</v>
      </c>
      <c r="AJ402" s="242">
        <f t="shared" si="200"/>
        <v>871</v>
      </c>
      <c r="AK402" s="242">
        <f t="shared" si="200"/>
        <v>851</v>
      </c>
      <c r="AL402" s="242">
        <f t="shared" si="200"/>
        <v>832.56082176883842</v>
      </c>
      <c r="AM402" s="242">
        <f t="shared" si="200"/>
        <v>815.44978140424109</v>
      </c>
      <c r="AN402" s="242">
        <f t="shared" si="200"/>
        <v>799.57121573887616</v>
      </c>
      <c r="AO402" s="242">
        <f t="shared" si="200"/>
        <v>784.8363520358505</v>
      </c>
      <c r="AP402" s="242">
        <f t="shared" si="200"/>
        <v>771.16281168451201</v>
      </c>
      <c r="AQ402" s="242">
        <f t="shared" si="200"/>
        <v>758.47414964406948</v>
      </c>
      <c r="AR402" s="242">
        <f t="shared" si="200"/>
        <v>746.69942706018423</v>
      </c>
      <c r="AS402" s="242">
        <f t="shared" si="200"/>
        <v>735.77281466515342</v>
      </c>
      <c r="AT402" s="242">
        <f t="shared" si="200"/>
        <v>725.63322474439929</v>
      </c>
      <c r="AU402" s="242">
        <f t="shared" si="200"/>
        <v>716.22396961169068</v>
      </c>
      <c r="AV402" s="242">
        <f t="shared" si="200"/>
        <v>707.49244468372626</v>
      </c>
      <c r="AW402" s="242">
        <f t="shared" si="200"/>
        <v>699.38983438223272</v>
      </c>
      <c r="AX402" s="242">
        <f t="shared" si="200"/>
        <v>691.87083921935982</v>
      </c>
      <c r="AY402" s="242">
        <f t="shared" si="200"/>
        <v>684.89342254057863</v>
      </c>
      <c r="AZ402" s="242">
        <f t="shared" si="200"/>
        <v>678.41857550919235</v>
      </c>
      <c r="BA402" s="242">
        <f t="shared" si="200"/>
        <v>672.41009901855318</v>
      </c>
      <c r="BB402" s="242">
        <f t="shared" si="200"/>
        <v>666.83440131271345</v>
      </c>
      <c r="BC402" s="242">
        <f t="shared" si="200"/>
        <v>661.66031018406534</v>
      </c>
      <c r="BD402" s="242">
        <f t="shared" si="200"/>
        <v>656.85889869801645</v>
      </c>
      <c r="BE402" s="242">
        <f t="shared" si="200"/>
        <v>652.40332347037543</v>
      </c>
      <c r="BF402" s="242">
        <f t="shared" si="200"/>
        <v>648.26867459330003</v>
      </c>
      <c r="BG402" s="242">
        <f t="shared" si="200"/>
        <v>644.43183637078596</v>
      </c>
      <c r="BH402" s="242">
        <f t="shared" si="200"/>
        <v>640.87135808510402</v>
      </c>
      <c r="BI402" s="242">
        <f t="shared" si="200"/>
        <v>637.56733407167962</v>
      </c>
      <c r="BJ402" s="242">
        <f t="shared" si="200"/>
        <v>634.5012924319409</v>
      </c>
      <c r="BK402" s="242">
        <f t="shared" si="200"/>
        <v>631.65609176196517</v>
      </c>
      <c r="BL402" s="242">
        <f t="shared" si="200"/>
        <v>629.01582531955614</v>
      </c>
      <c r="BM402" s="242">
        <f t="shared" si="200"/>
        <v>626.5657320939805</v>
      </c>
      <c r="BN402" s="242">
        <f t="shared" si="200"/>
        <v>624.29211428117583</v>
      </c>
      <c r="BO402" s="242">
        <f t="shared" si="200"/>
        <v>622.18226070305798</v>
      </c>
      <c r="BP402" s="242">
        <f t="shared" si="200"/>
        <v>620.22437574278615</v>
      </c>
      <c r="BQ402" s="242">
        <f t="shared" si="201"/>
        <v>618.40751339868052</v>
      </c>
      <c r="BR402" s="242">
        <f t="shared" si="201"/>
        <v>616.72151608810805</v>
      </c>
      <c r="BS402" s="242">
        <f t="shared" si="201"/>
        <v>615.15695785920298</v>
      </c>
      <c r="BT402" s="242">
        <f t="shared" si="201"/>
        <v>613.70509169293791</v>
      </c>
      <c r="BU402" s="242">
        <f t="shared" si="201"/>
        <v>612.35780060092111</v>
      </c>
      <c r="BV402" s="242">
        <f t="shared" si="201"/>
        <v>611.1075522455252</v>
      </c>
      <c r="BW402" s="242">
        <f t="shared" si="201"/>
        <v>609.94735682863848</v>
      </c>
      <c r="BX402" s="242">
        <f t="shared" si="201"/>
        <v>608.87072801360716</v>
      </c>
      <c r="BY402" s="242">
        <f t="shared" si="201"/>
        <v>607.87164666189278</v>
      </c>
      <c r="BZ402" s="242">
        <f t="shared" si="201"/>
        <v>606.94452718170851</v>
      </c>
      <c r="CA402" s="242">
        <f t="shared" si="201"/>
        <v>606.08418630049573</v>
      </c>
      <c r="CB402" s="242">
        <f t="shared" si="201"/>
        <v>605.28581408665877</v>
      </c>
      <c r="CC402" s="242">
        <f t="shared" si="201"/>
        <v>604.54494705854745</v>
      </c>
      <c r="CD402" s="242">
        <f t="shared" si="201"/>
        <v>603.85744323034612</v>
      </c>
      <c r="CE402" s="242">
        <f t="shared" si="201"/>
        <v>603.21945895535873</v>
      </c>
      <c r="CF402" s="242">
        <f t="shared" si="201"/>
        <v>602.62742743722765</v>
      </c>
      <c r="CG402" s="242">
        <f t="shared" si="201"/>
        <v>602.07803878894526</v>
      </c>
      <c r="CH402" s="242">
        <f t="shared" si="201"/>
        <v>601.5682215281779</v>
      </c>
      <c r="CI402" s="242">
        <f t="shared" si="201"/>
        <v>601.09512540544415</v>
      </c>
      <c r="CJ402" s="242">
        <f t="shared" si="201"/>
        <v>600.65610546914627</v>
      </c>
      <c r="CK402" s="242">
        <f t="shared" si="201"/>
        <v>600.24870727836571</v>
      </c>
      <c r="CL402" s="242">
        <f t="shared" si="201"/>
        <v>599.87065318075247</v>
      </c>
      <c r="CM402" s="242">
        <f t="shared" si="201"/>
        <v>599.51982957879125</v>
      </c>
      <c r="CN402" s="242">
        <f t="shared" si="201"/>
        <v>599.19427511325296</v>
      </c>
      <c r="CO402" s="242">
        <f t="shared" si="201"/>
        <v>598.89216969776942</v>
      </c>
      <c r="CP402" s="242">
        <f t="shared" si="201"/>
        <v>598.61182434322609</v>
      </c>
      <c r="CQ402" s="242">
        <f t="shared" si="201"/>
        <v>598.35167171508385</v>
      </c>
      <c r="CR402" s="242">
        <f t="shared" si="201"/>
        <v>598.11025737083867</v>
      </c>
      <c r="CS402" s="242">
        <f t="shared" si="201"/>
        <v>597.88623162862905</v>
      </c>
      <c r="CT402" s="242">
        <f t="shared" si="201"/>
        <v>597.67834202153244</v>
      </c>
      <c r="CU402" s="242">
        <f t="shared" si="201"/>
        <v>597.48542629536428</v>
      </c>
      <c r="CV402" s="242">
        <f t="shared" si="201"/>
        <v>597.30640591083056</v>
      </c>
    </row>
    <row r="403" spans="1:100" outlineLevel="1" x14ac:dyDescent="0.3">
      <c r="A403" s="290"/>
      <c r="B403" s="154">
        <v>12</v>
      </c>
      <c r="C403" s="242" t="s">
        <v>181</v>
      </c>
      <c r="D403" s="143" t="s">
        <v>443</v>
      </c>
      <c r="E403" s="242">
        <f t="shared" si="200"/>
        <v>1353</v>
      </c>
      <c r="F403" s="242">
        <f t="shared" si="200"/>
        <v>1327</v>
      </c>
      <c r="G403" s="242">
        <f t="shared" si="200"/>
        <v>1308</v>
      </c>
      <c r="H403" s="242">
        <f t="shared" si="200"/>
        <v>1300</v>
      </c>
      <c r="I403" s="242">
        <f t="shared" si="200"/>
        <v>1274</v>
      </c>
      <c r="J403" s="242">
        <f t="shared" si="200"/>
        <v>1071</v>
      </c>
      <c r="K403" s="242">
        <f t="shared" si="200"/>
        <v>971</v>
      </c>
      <c r="L403" s="242">
        <f t="shared" si="200"/>
        <v>656</v>
      </c>
      <c r="M403" s="242">
        <f t="shared" si="200"/>
        <v>651</v>
      </c>
      <c r="N403" s="242">
        <f t="shared" si="200"/>
        <v>667</v>
      </c>
      <c r="O403" s="242">
        <f t="shared" si="200"/>
        <v>663</v>
      </c>
      <c r="P403" s="242">
        <f t="shared" si="200"/>
        <v>662</v>
      </c>
      <c r="Q403" s="242">
        <f t="shared" si="200"/>
        <v>696</v>
      </c>
      <c r="R403" s="242">
        <f t="shared" si="200"/>
        <v>848</v>
      </c>
      <c r="S403" s="242">
        <f t="shared" si="200"/>
        <v>1017</v>
      </c>
      <c r="T403" s="242">
        <f t="shared" si="200"/>
        <v>1161</v>
      </c>
      <c r="U403" s="242">
        <f t="shared" si="200"/>
        <v>1275</v>
      </c>
      <c r="V403" s="242">
        <f t="shared" si="200"/>
        <v>1435</v>
      </c>
      <c r="W403" s="242">
        <f t="shared" si="200"/>
        <v>1515</v>
      </c>
      <c r="X403" s="242">
        <f t="shared" si="200"/>
        <v>1612</v>
      </c>
      <c r="Y403" s="242">
        <f t="shared" si="200"/>
        <v>1619</v>
      </c>
      <c r="Z403" s="242">
        <f t="shared" si="200"/>
        <v>1445</v>
      </c>
      <c r="AA403" s="242">
        <f t="shared" si="200"/>
        <v>953</v>
      </c>
      <c r="AB403" s="242">
        <f t="shared" si="200"/>
        <v>878</v>
      </c>
      <c r="AC403" s="242">
        <f t="shared" si="200"/>
        <v>890</v>
      </c>
      <c r="AD403" s="242">
        <f t="shared" si="200"/>
        <v>878</v>
      </c>
      <c r="AE403" s="242">
        <f t="shared" si="200"/>
        <v>869</v>
      </c>
      <c r="AF403" s="242">
        <f t="shared" si="200"/>
        <v>886</v>
      </c>
      <c r="AG403" s="242">
        <f t="shared" si="200"/>
        <v>771</v>
      </c>
      <c r="AH403" s="242">
        <f t="shared" si="200"/>
        <v>775</v>
      </c>
      <c r="AI403" s="242">
        <f t="shared" si="200"/>
        <v>785</v>
      </c>
      <c r="AJ403" s="242">
        <f t="shared" si="200"/>
        <v>787</v>
      </c>
      <c r="AK403" s="242">
        <f t="shared" si="200"/>
        <v>810</v>
      </c>
      <c r="AL403" s="242">
        <f t="shared" si="200"/>
        <v>808.10204564562662</v>
      </c>
      <c r="AM403" s="242">
        <f t="shared" si="200"/>
        <v>806.22084585279413</v>
      </c>
      <c r="AN403" s="242">
        <f t="shared" si="200"/>
        <v>804.35625271734875</v>
      </c>
      <c r="AO403" s="242">
        <f t="shared" si="200"/>
        <v>802.50811964079003</v>
      </c>
      <c r="AP403" s="242">
        <f t="shared" si="200"/>
        <v>800.67630131874307</v>
      </c>
      <c r="AQ403" s="242">
        <f t="shared" si="200"/>
        <v>798.86065372953703</v>
      </c>
      <c r="AR403" s="242">
        <f t="shared" si="200"/>
        <v>797.06103412287939</v>
      </c>
      <c r="AS403" s="242">
        <f t="shared" si="200"/>
        <v>795.27730100863448</v>
      </c>
      <c r="AT403" s="242">
        <f t="shared" si="200"/>
        <v>793.50931414569732</v>
      </c>
      <c r="AU403" s="242">
        <f t="shared" si="200"/>
        <v>791.75693453096937</v>
      </c>
      <c r="AV403" s="242">
        <f t="shared" si="200"/>
        <v>790.02002438842896</v>
      </c>
      <c r="AW403" s="242">
        <f t="shared" si="200"/>
        <v>788.29844715829881</v>
      </c>
      <c r="AX403" s="242">
        <f t="shared" si="200"/>
        <v>786.59206748630947</v>
      </c>
      <c r="AY403" s="242">
        <f t="shared" si="200"/>
        <v>784.90075121305813</v>
      </c>
      <c r="AZ403" s="242">
        <f t="shared" si="200"/>
        <v>783.22436536346004</v>
      </c>
      <c r="BA403" s="242">
        <f t="shared" si="200"/>
        <v>781.5627781362939</v>
      </c>
      <c r="BB403" s="242">
        <f t="shared" si="200"/>
        <v>779.91585889383919</v>
      </c>
      <c r="BC403" s="242">
        <f t="shared" si="200"/>
        <v>778.28347815160532</v>
      </c>
      <c r="BD403" s="242">
        <f t="shared" si="200"/>
        <v>776.66550756815172</v>
      </c>
      <c r="BE403" s="242">
        <f t="shared" si="200"/>
        <v>775.06181993499649</v>
      </c>
      <c r="BF403" s="242">
        <f t="shared" si="200"/>
        <v>773.47228916661493</v>
      </c>
      <c r="BG403" s="242">
        <f t="shared" si="200"/>
        <v>771.89679029052763</v>
      </c>
      <c r="BH403" s="242">
        <f t="shared" si="200"/>
        <v>770.33519943747388</v>
      </c>
      <c r="BI403" s="242">
        <f t="shared" si="200"/>
        <v>768.78739383167272</v>
      </c>
      <c r="BJ403" s="242">
        <f t="shared" si="200"/>
        <v>767.25325178117032</v>
      </c>
      <c r="BK403" s="242">
        <f t="shared" si="200"/>
        <v>765.73265266827241</v>
      </c>
      <c r="BL403" s="242">
        <f t="shared" si="200"/>
        <v>764.22547694006107</v>
      </c>
      <c r="BM403" s="242">
        <f t="shared" si="200"/>
        <v>762.73160609899458</v>
      </c>
      <c r="BN403" s="242">
        <f t="shared" si="200"/>
        <v>761.25092269359175</v>
      </c>
      <c r="BO403" s="242">
        <f t="shared" si="200"/>
        <v>759.78331030919685</v>
      </c>
      <c r="BP403" s="242">
        <f t="shared" ref="BP403" si="202">BP437+BP471+BP505</f>
        <v>758.32865355882745</v>
      </c>
      <c r="BQ403" s="242">
        <f t="shared" si="201"/>
        <v>756.88683807410246</v>
      </c>
      <c r="BR403" s="242">
        <f t="shared" si="201"/>
        <v>755.45775049624899</v>
      </c>
      <c r="BS403" s="242">
        <f t="shared" si="201"/>
        <v>754.04127846719189</v>
      </c>
      <c r="BT403" s="242">
        <f t="shared" si="201"/>
        <v>752.63731062071793</v>
      </c>
      <c r="BU403" s="242">
        <f t="shared" si="201"/>
        <v>751.24573657372116</v>
      </c>
      <c r="BV403" s="242">
        <f t="shared" si="201"/>
        <v>749.86644691752417</v>
      </c>
      <c r="BW403" s="242">
        <f t="shared" si="201"/>
        <v>748.49933320927551</v>
      </c>
      <c r="BX403" s="242">
        <f t="shared" si="201"/>
        <v>747.14428796342463</v>
      </c>
      <c r="BY403" s="242">
        <f t="shared" si="201"/>
        <v>745.80120464327024</v>
      </c>
      <c r="BZ403" s="242">
        <f t="shared" si="201"/>
        <v>744.46997765258448</v>
      </c>
      <c r="CA403" s="242">
        <f t="shared" si="201"/>
        <v>743.15050232731085</v>
      </c>
      <c r="CB403" s="242">
        <f t="shared" si="201"/>
        <v>741.84267492733557</v>
      </c>
      <c r="CC403" s="242">
        <f t="shared" si="201"/>
        <v>740.54639262833007</v>
      </c>
      <c r="CD403" s="242">
        <f t="shared" si="201"/>
        <v>739.26155351366833</v>
      </c>
      <c r="CE403" s="242">
        <f t="shared" si="201"/>
        <v>737.98805656641275</v>
      </c>
      <c r="CF403" s="242">
        <f t="shared" si="201"/>
        <v>736.725801661373</v>
      </c>
      <c r="CG403" s="242">
        <f t="shared" si="201"/>
        <v>735.47468955723218</v>
      </c>
      <c r="CH403" s="242">
        <f t="shared" si="201"/>
        <v>734.23462188874669</v>
      </c>
      <c r="CI403" s="242">
        <f t="shared" si="201"/>
        <v>733.00550115901046</v>
      </c>
      <c r="CJ403" s="242">
        <f t="shared" si="201"/>
        <v>731.78723073179094</v>
      </c>
      <c r="CK403" s="242">
        <f t="shared" si="201"/>
        <v>730.57971482393009</v>
      </c>
      <c r="CL403" s="242">
        <f t="shared" si="201"/>
        <v>729.38285849781482</v>
      </c>
      <c r="CM403" s="242">
        <f t="shared" si="201"/>
        <v>728.19656765391221</v>
      </c>
      <c r="CN403" s="242">
        <f t="shared" si="201"/>
        <v>727.02074902337131</v>
      </c>
      <c r="CO403" s="242">
        <f t="shared" si="201"/>
        <v>725.85531016068967</v>
      </c>
      <c r="CP403" s="242">
        <f t="shared" si="201"/>
        <v>724.70015943644603</v>
      </c>
      <c r="CQ403" s="242">
        <f t="shared" si="201"/>
        <v>723.55520603009586</v>
      </c>
      <c r="CR403" s="242">
        <f t="shared" si="201"/>
        <v>722.4203599228299</v>
      </c>
      <c r="CS403" s="242">
        <f t="shared" si="201"/>
        <v>721.29553189049807</v>
      </c>
      <c r="CT403" s="242">
        <f t="shared" si="201"/>
        <v>720.18063349659349</v>
      </c>
      <c r="CU403" s="242">
        <f t="shared" si="201"/>
        <v>719.0755770853001</v>
      </c>
      <c r="CV403" s="242">
        <f t="shared" si="201"/>
        <v>717.98027577460061</v>
      </c>
    </row>
    <row r="404" spans="1:100" outlineLevel="1" x14ac:dyDescent="0.3">
      <c r="A404" s="290"/>
      <c r="B404" s="154">
        <v>13</v>
      </c>
      <c r="C404" s="242" t="s">
        <v>361</v>
      </c>
      <c r="D404" s="143" t="s">
        <v>443</v>
      </c>
      <c r="E404" s="242">
        <f t="shared" ref="E404:BP407" si="203">E438+E472+E506</f>
        <v>4595</v>
      </c>
      <c r="F404" s="242">
        <f t="shared" si="203"/>
        <v>4484</v>
      </c>
      <c r="G404" s="242">
        <f t="shared" si="203"/>
        <v>4410</v>
      </c>
      <c r="H404" s="242">
        <f t="shared" si="203"/>
        <v>4217</v>
      </c>
      <c r="I404" s="242">
        <f t="shared" si="203"/>
        <v>3285</v>
      </c>
      <c r="J404" s="242">
        <f t="shared" si="203"/>
        <v>2224</v>
      </c>
      <c r="K404" s="242">
        <f t="shared" si="203"/>
        <v>1937</v>
      </c>
      <c r="L404" s="242">
        <f t="shared" si="203"/>
        <v>747</v>
      </c>
      <c r="M404" s="242">
        <f t="shared" si="203"/>
        <v>713</v>
      </c>
      <c r="N404" s="242">
        <f t="shared" si="203"/>
        <v>750</v>
      </c>
      <c r="O404" s="242">
        <f t="shared" si="203"/>
        <v>715</v>
      </c>
      <c r="P404" s="242">
        <f t="shared" si="203"/>
        <v>718</v>
      </c>
      <c r="Q404" s="242">
        <f t="shared" si="203"/>
        <v>768</v>
      </c>
      <c r="R404" s="242">
        <f t="shared" si="203"/>
        <v>924</v>
      </c>
      <c r="S404" s="242">
        <f t="shared" si="203"/>
        <v>1082</v>
      </c>
      <c r="T404" s="242">
        <f t="shared" si="203"/>
        <v>1199</v>
      </c>
      <c r="U404" s="242">
        <f t="shared" si="203"/>
        <v>1282</v>
      </c>
      <c r="V404" s="242">
        <f t="shared" si="203"/>
        <v>1523</v>
      </c>
      <c r="W404" s="242">
        <f t="shared" si="203"/>
        <v>1812</v>
      </c>
      <c r="X404" s="242">
        <f t="shared" si="203"/>
        <v>1859</v>
      </c>
      <c r="Y404" s="242">
        <f t="shared" si="203"/>
        <v>1841</v>
      </c>
      <c r="Z404" s="242">
        <f t="shared" si="203"/>
        <v>1630</v>
      </c>
      <c r="AA404" s="242">
        <f t="shared" si="203"/>
        <v>1002</v>
      </c>
      <c r="AB404" s="242">
        <f t="shared" si="203"/>
        <v>974</v>
      </c>
      <c r="AC404" s="242">
        <f t="shared" si="203"/>
        <v>1028</v>
      </c>
      <c r="AD404" s="242">
        <f t="shared" si="203"/>
        <v>1009</v>
      </c>
      <c r="AE404" s="242">
        <f t="shared" si="203"/>
        <v>1023</v>
      </c>
      <c r="AF404" s="242">
        <f t="shared" si="203"/>
        <v>1034</v>
      </c>
      <c r="AG404" s="242">
        <f t="shared" si="203"/>
        <v>852</v>
      </c>
      <c r="AH404" s="242">
        <f t="shared" si="203"/>
        <v>868</v>
      </c>
      <c r="AI404" s="242">
        <f t="shared" si="203"/>
        <v>880</v>
      </c>
      <c r="AJ404" s="242">
        <f t="shared" si="203"/>
        <v>856</v>
      </c>
      <c r="AK404" s="242">
        <f t="shared" si="203"/>
        <v>867</v>
      </c>
      <c r="AL404" s="242">
        <f t="shared" si="203"/>
        <v>853.73102372825633</v>
      </c>
      <c r="AM404" s="242">
        <f t="shared" si="203"/>
        <v>841.10934793923343</v>
      </c>
      <c r="AN404" s="242">
        <f t="shared" si="203"/>
        <v>829.1033953728363</v>
      </c>
      <c r="AO404" s="242">
        <f t="shared" si="203"/>
        <v>817.68312920248036</v>
      </c>
      <c r="AP404" s="242">
        <f t="shared" si="203"/>
        <v>806.81997788812237</v>
      </c>
      <c r="AQ404" s="242">
        <f t="shared" si="203"/>
        <v>796.48676369518557</v>
      </c>
      <c r="AR404" s="242">
        <f t="shared" si="203"/>
        <v>786.6576347005464</v>
      </c>
      <c r="AS404" s="242">
        <f t="shared" si="203"/>
        <v>777.30800011547262</v>
      </c>
      <c r="AT404" s="242">
        <f t="shared" si="203"/>
        <v>768.4144687637031</v>
      </c>
      <c r="AU404" s="242">
        <f t="shared" si="203"/>
        <v>759.95479056075214</v>
      </c>
      <c r="AV404" s="242">
        <f t="shared" si="203"/>
        <v>751.90780084802748</v>
      </c>
      <c r="AW404" s="242">
        <f t="shared" si="203"/>
        <v>744.25336744249807</v>
      </c>
      <c r="AX404" s="242">
        <f t="shared" si="203"/>
        <v>736.97234026943806</v>
      </c>
      <c r="AY404" s="242">
        <f t="shared" si="203"/>
        <v>730.04650345223536</v>
      </c>
      <c r="AZ404" s="242">
        <f t="shared" si="203"/>
        <v>723.45852973940578</v>
      </c>
      <c r="BA404" s="242">
        <f t="shared" si="203"/>
        <v>717.19193715479082</v>
      </c>
      <c r="BB404" s="242">
        <f t="shared" si="203"/>
        <v>711.2310477624917</v>
      </c>
      <c r="BC404" s="242">
        <f t="shared" si="203"/>
        <v>705.56094844337247</v>
      </c>
      <c r="BD404" s="242">
        <f t="shared" si="203"/>
        <v>700.1674535850027</v>
      </c>
      <c r="BE404" s="242">
        <f t="shared" si="203"/>
        <v>695.03706959169699</v>
      </c>
      <c r="BF404" s="242">
        <f t="shared" si="203"/>
        <v>690.15696112586238</v>
      </c>
      <c r="BG404" s="242">
        <f t="shared" si="203"/>
        <v>685.51491899619214</v>
      </c>
      <c r="BH404" s="242">
        <f t="shared" si="203"/>
        <v>681.09932961237132</v>
      </c>
      <c r="BI404" s="242">
        <f t="shared" si="203"/>
        <v>676.8991459298727</v>
      </c>
      <c r="BJ404" s="242">
        <f t="shared" si="203"/>
        <v>672.90385981215377</v>
      </c>
      <c r="BK404" s="242">
        <f t="shared" si="203"/>
        <v>669.10347574110688</v>
      </c>
      <c r="BL404" s="242">
        <f t="shared" si="203"/>
        <v>665.48848580999493</v>
      </c>
      <c r="BM404" s="242">
        <f t="shared" si="203"/>
        <v>662.04984593630377</v>
      </c>
      <c r="BN404" s="242">
        <f t="shared" si="203"/>
        <v>658.77895323500638</v>
      </c>
      <c r="BO404" s="242">
        <f t="shared" si="203"/>
        <v>655.66762449562407</v>
      </c>
      <c r="BP404" s="242">
        <f t="shared" si="203"/>
        <v>652.70807570924353</v>
      </c>
      <c r="BQ404" s="242">
        <f t="shared" si="201"/>
        <v>649.89290259426593</v>
      </c>
      <c r="BR404" s="242">
        <f t="shared" si="201"/>
        <v>647.21506207216862</v>
      </c>
      <c r="BS404" s="242">
        <f t="shared" si="201"/>
        <v>644.66785464693612</v>
      </c>
      <c r="BT404" s="242">
        <f t="shared" si="201"/>
        <v>642.24490764407358</v>
      </c>
      <c r="BU404" s="242">
        <f t="shared" si="201"/>
        <v>639.94015926727229</v>
      </c>
      <c r="BV404" s="242">
        <f t="shared" si="201"/>
        <v>637.74784343283909</v>
      </c>
      <c r="BW404" s="242">
        <f t="shared" si="201"/>
        <v>635.66247534394734</v>
      </c>
      <c r="BX404" s="242">
        <f t="shared" si="201"/>
        <v>633.67883776861936</v>
      </c>
      <c r="BY404" s="242">
        <f t="shared" si="201"/>
        <v>631.79196798711041</v>
      </c>
      <c r="BZ404" s="242">
        <f t="shared" si="201"/>
        <v>629.99714537603791</v>
      </c>
      <c r="CA404" s="242">
        <f t="shared" si="201"/>
        <v>628.28987959819449</v>
      </c>
      <c r="CB404" s="242">
        <f t="shared" si="201"/>
        <v>626.66589936849721</v>
      </c>
      <c r="CC404" s="242">
        <f t="shared" si="201"/>
        <v>625.12114176796774</v>
      </c>
      <c r="CD404" s="242">
        <f t="shared" si="201"/>
        <v>623.65174207900827</v>
      </c>
      <c r="CE404" s="242">
        <f t="shared" si="201"/>
        <v>622.25402411654318</v>
      </c>
      <c r="CF404" s="242">
        <f t="shared" si="201"/>
        <v>620.92449103083754</v>
      </c>
      <c r="CG404" s="242">
        <f t="shared" si="201"/>
        <v>619.65981655898008</v>
      </c>
      <c r="CH404" s="242">
        <f t="shared" si="201"/>
        <v>618.45683670314679</v>
      </c>
      <c r="CI404" s="242">
        <f t="shared" si="201"/>
        <v>617.31254181482245</v>
      </c>
      <c r="CJ404" s="242">
        <f t="shared" si="201"/>
        <v>616.22406906517836</v>
      </c>
      <c r="CK404" s="242">
        <f t="shared" si="201"/>
        <v>615.18869528276775</v>
      </c>
      <c r="CL404" s="242">
        <f t="shared" si="201"/>
        <v>614.20383014061883</v>
      </c>
      <c r="CM404" s="242">
        <f t="shared" si="201"/>
        <v>613.26700967568331</v>
      </c>
      <c r="CN404" s="242">
        <f t="shared" si="201"/>
        <v>612.37589012442459</v>
      </c>
      <c r="CO404" s="242">
        <f t="shared" si="201"/>
        <v>611.5282420591252</v>
      </c>
      <c r="CP404" s="242">
        <f t="shared" si="201"/>
        <v>610.72194481024235</v>
      </c>
      <c r="CQ404" s="242">
        <f t="shared" si="201"/>
        <v>609.95498116085707</v>
      </c>
      <c r="CR404" s="242">
        <f t="shared" si="201"/>
        <v>609.22543229994608</v>
      </c>
      <c r="CS404" s="242">
        <f t="shared" si="201"/>
        <v>608.53147302184584</v>
      </c>
      <c r="CT404" s="242">
        <f t="shared" si="201"/>
        <v>607.87136715990232</v>
      </c>
      <c r="CU404" s="242">
        <f t="shared" si="201"/>
        <v>607.2434632428816</v>
      </c>
      <c r="CV404" s="242">
        <f t="shared" si="201"/>
        <v>606.64619036327224</v>
      </c>
    </row>
    <row r="405" spans="1:100" outlineLevel="1" x14ac:dyDescent="0.3">
      <c r="A405" s="290"/>
      <c r="B405" s="154">
        <v>14</v>
      </c>
      <c r="C405" s="242" t="s">
        <v>183</v>
      </c>
      <c r="D405" s="143" t="s">
        <v>443</v>
      </c>
      <c r="E405" s="242">
        <f t="shared" si="203"/>
        <v>2546</v>
      </c>
      <c r="F405" s="242">
        <f t="shared" si="203"/>
        <v>2494</v>
      </c>
      <c r="G405" s="242">
        <f t="shared" si="203"/>
        <v>2450</v>
      </c>
      <c r="H405" s="242">
        <f t="shared" si="203"/>
        <v>2330</v>
      </c>
      <c r="I405" s="242">
        <f t="shared" si="203"/>
        <v>1859</v>
      </c>
      <c r="J405" s="242">
        <f t="shared" si="203"/>
        <v>1435</v>
      </c>
      <c r="K405" s="242">
        <f t="shared" si="203"/>
        <v>1238</v>
      </c>
      <c r="L405" s="242">
        <f t="shared" si="203"/>
        <v>656</v>
      </c>
      <c r="M405" s="242">
        <f t="shared" si="203"/>
        <v>654</v>
      </c>
      <c r="N405" s="242">
        <f t="shared" si="203"/>
        <v>667</v>
      </c>
      <c r="O405" s="242">
        <f t="shared" si="203"/>
        <v>649</v>
      </c>
      <c r="P405" s="242">
        <f t="shared" si="203"/>
        <v>647</v>
      </c>
      <c r="Q405" s="242">
        <f t="shared" si="203"/>
        <v>657</v>
      </c>
      <c r="R405" s="242">
        <f t="shared" si="203"/>
        <v>752</v>
      </c>
      <c r="S405" s="242">
        <f t="shared" si="203"/>
        <v>860</v>
      </c>
      <c r="T405" s="242">
        <f t="shared" si="203"/>
        <v>911</v>
      </c>
      <c r="U405" s="242">
        <f t="shared" si="203"/>
        <v>976</v>
      </c>
      <c r="V405" s="242">
        <f t="shared" si="203"/>
        <v>1110</v>
      </c>
      <c r="W405" s="242">
        <f t="shared" si="203"/>
        <v>1309</v>
      </c>
      <c r="X405" s="242">
        <f t="shared" si="203"/>
        <v>1357</v>
      </c>
      <c r="Y405" s="242">
        <f t="shared" si="203"/>
        <v>1315</v>
      </c>
      <c r="Z405" s="242">
        <f t="shared" si="203"/>
        <v>1222</v>
      </c>
      <c r="AA405" s="242">
        <f t="shared" si="203"/>
        <v>856</v>
      </c>
      <c r="AB405" s="242">
        <f t="shared" si="203"/>
        <v>817</v>
      </c>
      <c r="AC405" s="242">
        <f t="shared" si="203"/>
        <v>837</v>
      </c>
      <c r="AD405" s="242">
        <f t="shared" si="203"/>
        <v>824</v>
      </c>
      <c r="AE405" s="242">
        <f t="shared" si="203"/>
        <v>808</v>
      </c>
      <c r="AF405" s="242">
        <f t="shared" si="203"/>
        <v>805</v>
      </c>
      <c r="AG405" s="242">
        <f t="shared" si="203"/>
        <v>716</v>
      </c>
      <c r="AH405" s="242">
        <f t="shared" si="203"/>
        <v>723</v>
      </c>
      <c r="AI405" s="242">
        <f t="shared" si="203"/>
        <v>729</v>
      </c>
      <c r="AJ405" s="242">
        <f t="shared" si="203"/>
        <v>737</v>
      </c>
      <c r="AK405" s="242">
        <f t="shared" si="203"/>
        <v>744</v>
      </c>
      <c r="AL405" s="242">
        <f t="shared" si="203"/>
        <v>737.41774048559228</v>
      </c>
      <c r="AM405" s="242">
        <f t="shared" si="203"/>
        <v>731.12626043638602</v>
      </c>
      <c r="AN405" s="242">
        <f t="shared" si="203"/>
        <v>725.11271430941861</v>
      </c>
      <c r="AO405" s="242">
        <f t="shared" si="203"/>
        <v>719.36482402949503</v>
      </c>
      <c r="AP405" s="242">
        <f t="shared" si="203"/>
        <v>713.87085392059703</v>
      </c>
      <c r="AQ405" s="242">
        <f t="shared" si="203"/>
        <v>708.61958674472714</v>
      </c>
      <c r="AR405" s="242">
        <f t="shared" si="203"/>
        <v>703.60030079926696</v>
      </c>
      <c r="AS405" s="242">
        <f t="shared" si="203"/>
        <v>698.80274802608903</v>
      </c>
      <c r="AT405" s="242">
        <f t="shared" si="203"/>
        <v>694.21713308772382</v>
      </c>
      <c r="AU405" s="242">
        <f t="shared" si="203"/>
        <v>689.83409336786531</v>
      </c>
      <c r="AV405" s="242">
        <f t="shared" si="203"/>
        <v>685.64467985537635</v>
      </c>
      <c r="AW405" s="242">
        <f t="shared" si="203"/>
        <v>681.64033887276889</v>
      </c>
      <c r="AX405" s="242">
        <f t="shared" si="203"/>
        <v>677.81289461185088</v>
      </c>
      <c r="AY405" s="242">
        <f t="shared" si="203"/>
        <v>674.15453244088098</v>
      </c>
      <c r="AZ405" s="242">
        <f t="shared" si="203"/>
        <v>670.65778294915299</v>
      </c>
      <c r="BA405" s="242">
        <f t="shared" si="203"/>
        <v>667.31550669642763</v>
      </c>
      <c r="BB405" s="242">
        <f t="shared" si="203"/>
        <v>664.12087963608019</v>
      </c>
      <c r="BC405" s="242">
        <f t="shared" si="203"/>
        <v>661.06737918219551</v>
      </c>
      <c r="BD405" s="242">
        <f t="shared" si="203"/>
        <v>658.14877089216861</v>
      </c>
      <c r="BE405" s="242">
        <f t="shared" si="203"/>
        <v>655.35909573761751</v>
      </c>
      <c r="BF405" s="242">
        <f t="shared" si="203"/>
        <v>652.69265793761747</v>
      </c>
      <c r="BG405" s="242">
        <f t="shared" si="203"/>
        <v>650.14401332942043</v>
      </c>
      <c r="BH405" s="242">
        <f t="shared" si="203"/>
        <v>647.70795825290907</v>
      </c>
      <c r="BI405" s="242">
        <f t="shared" si="203"/>
        <v>645.37951892609544</v>
      </c>
      <c r="BJ405" s="242">
        <f t="shared" si="203"/>
        <v>643.15394128997082</v>
      </c>
      <c r="BK405" s="242">
        <f t="shared" si="203"/>
        <v>641.0266813019698</v>
      </c>
      <c r="BL405" s="242">
        <f t="shared" si="203"/>
        <v>638.99339565823493</v>
      </c>
      <c r="BM405" s="242">
        <f t="shared" si="203"/>
        <v>637.04993292573477</v>
      </c>
      <c r="BN405" s="242">
        <f t="shared" si="203"/>
        <v>635.19232506613321</v>
      </c>
      <c r="BO405" s="242">
        <f t="shared" si="203"/>
        <v>633.41677933410153</v>
      </c>
      <c r="BP405" s="242">
        <f t="shared" si="203"/>
        <v>631.71967053353251</v>
      </c>
      <c r="BQ405" s="242">
        <f t="shared" si="201"/>
        <v>630.09753361584615</v>
      </c>
      <c r="BR405" s="242">
        <f t="shared" si="201"/>
        <v>628.54705660527463</v>
      </c>
      <c r="BS405" s="242">
        <f t="shared" si="201"/>
        <v>627.06507383668099</v>
      </c>
      <c r="BT405" s="242">
        <f t="shared" si="201"/>
        <v>625.64855949210596</v>
      </c>
      <c r="BU405" s="242">
        <f t="shared" si="201"/>
        <v>624.29462142284558</v>
      </c>
      <c r="BV405" s="242">
        <f t="shared" si="201"/>
        <v>623.00049524444626</v>
      </c>
      <c r="BW405" s="242">
        <f t="shared" si="201"/>
        <v>621.76353869256104</v>
      </c>
      <c r="BX405" s="242">
        <f t="shared" si="201"/>
        <v>620.58122622814278</v>
      </c>
      <c r="BY405" s="242">
        <f t="shared" si="201"/>
        <v>619.45114388095885</v>
      </c>
      <c r="BZ405" s="242">
        <f t="shared" si="201"/>
        <v>618.37098432090113</v>
      </c>
      <c r="CA405" s="242">
        <f t="shared" si="201"/>
        <v>617.33854214702649</v>
      </c>
      <c r="CB405" s="242">
        <f t="shared" si="201"/>
        <v>616.35170938470924</v>
      </c>
      <c r="CC405" s="242">
        <f t="shared" si="201"/>
        <v>615.40847118171348</v>
      </c>
      <c r="CD405" s="242">
        <f t="shared" si="201"/>
        <v>614.50690169439565</v>
      </c>
      <c r="CE405" s="242">
        <f t="shared" si="201"/>
        <v>613.64516015564027</v>
      </c>
      <c r="CF405" s="242">
        <f t="shared" si="201"/>
        <v>612.82148711649859</v>
      </c>
      <c r="CG405" s="242">
        <f t="shared" si="201"/>
        <v>612.03420085385778</v>
      </c>
      <c r="CH405" s="242">
        <f t="shared" si="201"/>
        <v>611.28169393680651</v>
      </c>
      <c r="CI405" s="242">
        <f t="shared" si="201"/>
        <v>610.56242994468425</v>
      </c>
      <c r="CJ405" s="242">
        <f t="shared" si="201"/>
        <v>609.87494033011581</v>
      </c>
      <c r="CK405" s="242">
        <f t="shared" si="201"/>
        <v>609.21782142062489</v>
      </c>
      <c r="CL405" s="242">
        <f t="shared" si="201"/>
        <v>608.58973155270496</v>
      </c>
      <c r="CM405" s="242">
        <f t="shared" si="201"/>
        <v>607.98938833249667</v>
      </c>
      <c r="CN405" s="242">
        <f t="shared" si="201"/>
        <v>607.41556601747709</v>
      </c>
      <c r="CO405" s="242">
        <f t="shared" si="201"/>
        <v>606.86709301381745</v>
      </c>
      <c r="CP405" s="242">
        <f t="shared" si="201"/>
        <v>606.34284948429683</v>
      </c>
      <c r="CQ405" s="242">
        <f t="shared" si="201"/>
        <v>605.84176506189078</v>
      </c>
      <c r="CR405" s="242">
        <f t="shared" si="201"/>
        <v>605.36281666436321</v>
      </c>
      <c r="CS405" s="242">
        <f t="shared" si="201"/>
        <v>604.90502640540308</v>
      </c>
      <c r="CT405" s="242">
        <f t="shared" si="201"/>
        <v>604.46745959803775</v>
      </c>
      <c r="CU405" s="242">
        <f t="shared" si="201"/>
        <v>604.04922284624945</v>
      </c>
      <c r="CV405" s="242">
        <f t="shared" si="201"/>
        <v>603.64946222089566</v>
      </c>
    </row>
    <row r="406" spans="1:100" outlineLevel="1" x14ac:dyDescent="0.3">
      <c r="A406" s="290"/>
      <c r="B406" s="154">
        <v>15</v>
      </c>
      <c r="C406" s="242" t="s">
        <v>184</v>
      </c>
      <c r="D406" s="143" t="s">
        <v>443</v>
      </c>
      <c r="E406" s="242">
        <f t="shared" si="203"/>
        <v>206594</v>
      </c>
      <c r="F406" s="242">
        <f t="shared" si="203"/>
        <v>185116</v>
      </c>
      <c r="G406" s="242">
        <f t="shared" si="203"/>
        <v>169663</v>
      </c>
      <c r="H406" s="242">
        <f t="shared" si="203"/>
        <v>147441</v>
      </c>
      <c r="I406" s="242">
        <f t="shared" si="203"/>
        <v>114800</v>
      </c>
      <c r="J406" s="242">
        <f t="shared" si="203"/>
        <v>62258</v>
      </c>
      <c r="K406" s="242">
        <f t="shared" si="203"/>
        <v>47234</v>
      </c>
      <c r="L406" s="242">
        <f t="shared" si="203"/>
        <v>4388</v>
      </c>
      <c r="M406" s="242">
        <f t="shared" si="203"/>
        <v>3584</v>
      </c>
      <c r="N406" s="242">
        <f t="shared" si="203"/>
        <v>4425</v>
      </c>
      <c r="O406" s="242">
        <f t="shared" si="203"/>
        <v>3323</v>
      </c>
      <c r="P406" s="242">
        <f t="shared" si="203"/>
        <v>3250</v>
      </c>
      <c r="Q406" s="242">
        <f t="shared" si="203"/>
        <v>3799</v>
      </c>
      <c r="R406" s="242">
        <f t="shared" si="203"/>
        <v>5502</v>
      </c>
      <c r="S406" s="242">
        <f t="shared" si="203"/>
        <v>6863</v>
      </c>
      <c r="T406" s="242">
        <f t="shared" si="203"/>
        <v>8477</v>
      </c>
      <c r="U406" s="242">
        <f t="shared" si="203"/>
        <v>10233</v>
      </c>
      <c r="V406" s="242">
        <f t="shared" si="203"/>
        <v>12042</v>
      </c>
      <c r="W406" s="242">
        <f t="shared" si="203"/>
        <v>13461</v>
      </c>
      <c r="X406" s="242">
        <f t="shared" si="203"/>
        <v>15117</v>
      </c>
      <c r="Y406" s="242">
        <f t="shared" si="203"/>
        <v>16307</v>
      </c>
      <c r="Z406" s="242">
        <f t="shared" si="203"/>
        <v>13754</v>
      </c>
      <c r="AA406" s="242">
        <f t="shared" si="203"/>
        <v>7166</v>
      </c>
      <c r="AB406" s="242">
        <f t="shared" si="203"/>
        <v>6693</v>
      </c>
      <c r="AC406" s="242">
        <f t="shared" si="203"/>
        <v>7328</v>
      </c>
      <c r="AD406" s="242">
        <f t="shared" si="203"/>
        <v>6953</v>
      </c>
      <c r="AE406" s="242">
        <f t="shared" si="203"/>
        <v>7019</v>
      </c>
      <c r="AF406" s="242">
        <f t="shared" si="203"/>
        <v>7125</v>
      </c>
      <c r="AG406" s="242">
        <f t="shared" si="203"/>
        <v>4146</v>
      </c>
      <c r="AH406" s="242">
        <f t="shared" si="203"/>
        <v>4257</v>
      </c>
      <c r="AI406" s="242">
        <f t="shared" si="203"/>
        <v>4425</v>
      </c>
      <c r="AJ406" s="242">
        <f t="shared" si="203"/>
        <v>4600</v>
      </c>
      <c r="AK406" s="242">
        <f t="shared" si="203"/>
        <v>4938</v>
      </c>
      <c r="AL406" s="242">
        <f t="shared" si="203"/>
        <v>4566.8577237168347</v>
      </c>
      <c r="AM406" s="242">
        <f t="shared" si="203"/>
        <v>4227.4323687425958</v>
      </c>
      <c r="AN406" s="242">
        <f t="shared" si="203"/>
        <v>3917.0134836908373</v>
      </c>
      <c r="AO406" s="242">
        <f t="shared" si="203"/>
        <v>3633.1222457952827</v>
      </c>
      <c r="AP406" s="242">
        <f t="shared" si="203"/>
        <v>3373.4916664881262</v>
      </c>
      <c r="AQ406" s="242">
        <f t="shared" si="203"/>
        <v>3136.0484885617607</v>
      </c>
      <c r="AR406" s="242">
        <f t="shared" si="203"/>
        <v>2918.896630355287</v>
      </c>
      <c r="AS406" s="242">
        <f t="shared" si="203"/>
        <v>2720.3020447608028</v>
      </c>
      <c r="AT406" s="242">
        <f t="shared" si="203"/>
        <v>2538.6788721423854</v>
      </c>
      <c r="AU406" s="242">
        <f t="shared" si="203"/>
        <v>2372.5767765931296</v>
      </c>
      <c r="AV406" s="242">
        <f t="shared" si="203"/>
        <v>2220.6693644050406</v>
      </c>
      <c r="AW406" s="242">
        <f t="shared" si="203"/>
        <v>2081.7435922684763</v>
      </c>
      <c r="AX406" s="242">
        <f t="shared" si="203"/>
        <v>1954.6900806212439</v>
      </c>
      <c r="AY406" s="242">
        <f t="shared" si="203"/>
        <v>1838.4942547954533</v>
      </c>
      <c r="AZ406" s="242">
        <f t="shared" si="203"/>
        <v>1732.2282432205452</v>
      </c>
      <c r="BA406" s="242">
        <f t="shared" si="203"/>
        <v>1635.0434679862876</v>
      </c>
      <c r="BB406" s="242">
        <f t="shared" si="203"/>
        <v>1546.1638685983376</v>
      </c>
      <c r="BC406" s="242">
        <f t="shared" si="203"/>
        <v>1464.8797048152642</v>
      </c>
      <c r="BD406" s="242">
        <f t="shared" si="203"/>
        <v>1390.5418890801348</v>
      </c>
      <c r="BE406" s="242">
        <f t="shared" si="203"/>
        <v>1322.5568032887893</v>
      </c>
      <c r="BF406" s="242">
        <f t="shared" si="203"/>
        <v>1260.3815585045611</v>
      </c>
      <c r="BG406" s="242">
        <f t="shared" si="203"/>
        <v>1203.5196597663105</v>
      </c>
      <c r="BH406" s="242">
        <f t="shared" si="203"/>
        <v>1151.517041371485</v>
      </c>
      <c r="BI406" s="242">
        <f t="shared" si="203"/>
        <v>1103.958440974297</v>
      </c>
      <c r="BJ406" s="242">
        <f t="shared" si="203"/>
        <v>1060.4640835447021</v>
      </c>
      <c r="BK406" s="242">
        <f t="shared" si="203"/>
        <v>1020.6866487082209</v>
      </c>
      <c r="BL406" s="242">
        <f t="shared" si="203"/>
        <v>984.30849724956965</v>
      </c>
      <c r="BM406" s="242">
        <f t="shared" si="203"/>
        <v>951.03913463258027</v>
      </c>
      <c r="BN406" s="242">
        <f t="shared" si="203"/>
        <v>920.61289128157318</v>
      </c>
      <c r="BO406" s="242">
        <f t="shared" si="203"/>
        <v>892.78680110027335</v>
      </c>
      <c r="BP406" s="242">
        <f t="shared" si="203"/>
        <v>867.33866128737009</v>
      </c>
      <c r="BQ406" s="242">
        <f t="shared" si="201"/>
        <v>844.06525795554762</v>
      </c>
      <c r="BR406" s="242">
        <f t="shared" si="201"/>
        <v>822.78074338481883</v>
      </c>
      <c r="BS406" s="242">
        <f t="shared" si="201"/>
        <v>803.31515195186626</v>
      </c>
      <c r="BT406" s="242">
        <f t="shared" si="201"/>
        <v>785.51304288447272</v>
      </c>
      <c r="BU406" s="242">
        <f t="shared" si="201"/>
        <v>769.23225900287571</v>
      </c>
      <c r="BV406" s="242">
        <f t="shared" si="201"/>
        <v>754.34279153608213</v>
      </c>
      <c r="BW406" s="242">
        <f t="shared" si="201"/>
        <v>740.72574194823596</v>
      </c>
      <c r="BX406" s="242">
        <f t="shared" si="201"/>
        <v>728.2723724847956</v>
      </c>
      <c r="BY406" s="242">
        <f t="shared" si="201"/>
        <v>716.88323785673538</v>
      </c>
      <c r="BZ406" s="242">
        <f t="shared" si="201"/>
        <v>706.46739112891805</v>
      </c>
      <c r="CA406" s="242">
        <f t="shared" si="201"/>
        <v>696.94165747132365</v>
      </c>
      <c r="CB406" s="242">
        <f t="shared" si="201"/>
        <v>688.22996997374457</v>
      </c>
      <c r="CC406" s="242">
        <f t="shared" si="201"/>
        <v>680.26276222014872</v>
      </c>
      <c r="CD406" s="242">
        <f t="shared" si="201"/>
        <v>672.97641277216894</v>
      </c>
      <c r="CE406" s="242">
        <f t="shared" si="201"/>
        <v>666.31273712568986</v>
      </c>
      <c r="CF406" s="242">
        <f t="shared" si="201"/>
        <v>660.21852308359644</v>
      </c>
      <c r="CG406" s="242">
        <f t="shared" si="201"/>
        <v>654.64510583444326</v>
      </c>
      <c r="CH406" s="242">
        <f t="shared" si="201"/>
        <v>649.54797934387329</v>
      </c>
      <c r="CI406" s="242">
        <f t="shared" si="201"/>
        <v>644.88644095558584</v>
      </c>
      <c r="CJ406" s="242">
        <f t="shared" si="201"/>
        <v>640.62326636384705</v>
      </c>
      <c r="CK406" s="242">
        <f t="shared" si="201"/>
        <v>636.72441236206214</v>
      </c>
      <c r="CL406" s="242">
        <f t="shared" si="201"/>
        <v>633.15874499373774</v>
      </c>
      <c r="CM406" s="242">
        <f t="shared" si="201"/>
        <v>629.89779093500306</v>
      </c>
      <c r="CN406" s="242">
        <f t="shared" si="201"/>
        <v>626.91551012338186</v>
      </c>
      <c r="CO406" s="242">
        <f t="shared" si="201"/>
        <v>624.18808781715791</v>
      </c>
      <c r="CP406" s="242">
        <f t="shared" si="201"/>
        <v>621.69374442484548</v>
      </c>
      <c r="CQ406" s="242">
        <f t="shared" si="201"/>
        <v>619.41256158617216</v>
      </c>
      <c r="CR406" s="242">
        <f t="shared" si="201"/>
        <v>617.32632311576117</v>
      </c>
      <c r="CS406" s="242">
        <f t="shared" si="201"/>
        <v>615.4183695393815</v>
      </c>
      <c r="CT406" s="242">
        <f t="shared" si="201"/>
        <v>613.67346506117815</v>
      </c>
      <c r="CU406" s="242">
        <f t="shared" si="201"/>
        <v>612.07767589956188</v>
      </c>
      <c r="CV406" s="242">
        <f t="shared" si="201"/>
        <v>610.61825902021815</v>
      </c>
    </row>
    <row r="407" spans="1:100" outlineLevel="1" x14ac:dyDescent="0.3">
      <c r="A407" s="290"/>
      <c r="B407" s="154">
        <v>16</v>
      </c>
      <c r="C407" s="242" t="s">
        <v>185</v>
      </c>
      <c r="D407" s="143" t="s">
        <v>443</v>
      </c>
      <c r="E407" s="242">
        <f t="shared" si="203"/>
        <v>614</v>
      </c>
      <c r="F407" s="242">
        <f t="shared" si="203"/>
        <v>612</v>
      </c>
      <c r="G407" s="242">
        <f t="shared" si="203"/>
        <v>612</v>
      </c>
      <c r="H407" s="242">
        <f t="shared" si="203"/>
        <v>608</v>
      </c>
      <c r="I407" s="242">
        <f t="shared" si="203"/>
        <v>597</v>
      </c>
      <c r="J407" s="242">
        <f t="shared" si="203"/>
        <v>596</v>
      </c>
      <c r="K407" s="242">
        <f t="shared" si="203"/>
        <v>596</v>
      </c>
      <c r="L407" s="242">
        <f t="shared" si="203"/>
        <v>595</v>
      </c>
      <c r="M407" s="242">
        <f t="shared" si="203"/>
        <v>595</v>
      </c>
      <c r="N407" s="242">
        <f t="shared" si="203"/>
        <v>595</v>
      </c>
      <c r="O407" s="242">
        <f t="shared" si="203"/>
        <v>595</v>
      </c>
      <c r="P407" s="242">
        <f t="shared" si="203"/>
        <v>596</v>
      </c>
      <c r="Q407" s="242">
        <f t="shared" si="203"/>
        <v>596</v>
      </c>
      <c r="R407" s="242">
        <f t="shared" si="203"/>
        <v>598</v>
      </c>
      <c r="S407" s="242">
        <f t="shared" si="203"/>
        <v>604</v>
      </c>
      <c r="T407" s="242">
        <f t="shared" si="203"/>
        <v>604</v>
      </c>
      <c r="U407" s="242">
        <f t="shared" si="203"/>
        <v>605</v>
      </c>
      <c r="V407" s="242">
        <f t="shared" si="203"/>
        <v>611</v>
      </c>
      <c r="W407" s="242">
        <f t="shared" si="203"/>
        <v>613</v>
      </c>
      <c r="X407" s="242">
        <f t="shared" si="203"/>
        <v>612</v>
      </c>
      <c r="Y407" s="242">
        <f t="shared" si="203"/>
        <v>624</v>
      </c>
      <c r="Z407" s="242">
        <f t="shared" si="203"/>
        <v>631</v>
      </c>
      <c r="AA407" s="242">
        <f t="shared" si="203"/>
        <v>645</v>
      </c>
      <c r="AB407" s="242">
        <f t="shared" si="203"/>
        <v>662</v>
      </c>
      <c r="AC407" s="242">
        <f t="shared" si="203"/>
        <v>683</v>
      </c>
      <c r="AD407" s="242">
        <f t="shared" si="203"/>
        <v>713</v>
      </c>
      <c r="AE407" s="242">
        <f t="shared" si="203"/>
        <v>719</v>
      </c>
      <c r="AF407" s="242">
        <f t="shared" si="203"/>
        <v>736</v>
      </c>
      <c r="AG407" s="242">
        <f t="shared" si="203"/>
        <v>681</v>
      </c>
      <c r="AH407" s="242">
        <f t="shared" si="203"/>
        <v>687</v>
      </c>
      <c r="AI407" s="242">
        <f t="shared" si="203"/>
        <v>702</v>
      </c>
      <c r="AJ407" s="242">
        <f t="shared" si="203"/>
        <v>715</v>
      </c>
      <c r="AK407" s="242">
        <f t="shared" si="203"/>
        <v>716</v>
      </c>
      <c r="AL407" s="242">
        <f t="shared" si="203"/>
        <v>719.93708174448852</v>
      </c>
      <c r="AM407" s="242">
        <f t="shared" si="203"/>
        <v>723.87416348897705</v>
      </c>
      <c r="AN407" s="242">
        <f t="shared" si="203"/>
        <v>727.81124523346557</v>
      </c>
      <c r="AO407" s="242">
        <f t="shared" si="203"/>
        <v>731.74832697795409</v>
      </c>
      <c r="AP407" s="242">
        <f t="shared" si="203"/>
        <v>735.68540872244262</v>
      </c>
      <c r="AQ407" s="242">
        <f t="shared" si="203"/>
        <v>739.62249046693103</v>
      </c>
      <c r="AR407" s="242">
        <f t="shared" si="203"/>
        <v>743.55957221141944</v>
      </c>
      <c r="AS407" s="242">
        <f t="shared" si="203"/>
        <v>747.49665395590796</v>
      </c>
      <c r="AT407" s="242">
        <f t="shared" si="203"/>
        <v>751.43373570039648</v>
      </c>
      <c r="AU407" s="242">
        <f t="shared" si="203"/>
        <v>755.37081744488501</v>
      </c>
      <c r="AV407" s="242">
        <f t="shared" si="203"/>
        <v>759.30789918937353</v>
      </c>
      <c r="AW407" s="242">
        <f t="shared" si="203"/>
        <v>763.24498093386205</v>
      </c>
      <c r="AX407" s="242">
        <f t="shared" si="203"/>
        <v>767.18206267835058</v>
      </c>
      <c r="AY407" s="242">
        <f t="shared" si="203"/>
        <v>771.11914442283899</v>
      </c>
      <c r="AZ407" s="242">
        <f t="shared" si="203"/>
        <v>775.05622616732751</v>
      </c>
      <c r="BA407" s="242">
        <f t="shared" si="203"/>
        <v>778.99330791181592</v>
      </c>
      <c r="BB407" s="242">
        <f t="shared" si="203"/>
        <v>782.93038965630444</v>
      </c>
      <c r="BC407" s="242">
        <f t="shared" si="203"/>
        <v>786.86747140079297</v>
      </c>
      <c r="BD407" s="242">
        <f t="shared" si="203"/>
        <v>790.80455314528149</v>
      </c>
      <c r="BE407" s="242">
        <f t="shared" si="203"/>
        <v>794.74163488977001</v>
      </c>
      <c r="BF407" s="242">
        <f t="shared" si="203"/>
        <v>798.67871663425854</v>
      </c>
      <c r="BG407" s="242">
        <f t="shared" si="203"/>
        <v>802.61579837874706</v>
      </c>
      <c r="BH407" s="242">
        <f t="shared" si="203"/>
        <v>806.55288012323547</v>
      </c>
      <c r="BI407" s="242">
        <f t="shared" si="203"/>
        <v>810.48996186772388</v>
      </c>
      <c r="BJ407" s="242">
        <f t="shared" si="203"/>
        <v>814.4270436122124</v>
      </c>
      <c r="BK407" s="242">
        <f t="shared" si="203"/>
        <v>818.36412535670092</v>
      </c>
      <c r="BL407" s="242">
        <f t="shared" si="203"/>
        <v>822.30120710118945</v>
      </c>
      <c r="BM407" s="242">
        <f t="shared" si="203"/>
        <v>826.23828884567797</v>
      </c>
      <c r="BN407" s="242">
        <f t="shared" si="203"/>
        <v>830.17537059016649</v>
      </c>
      <c r="BO407" s="242">
        <f t="shared" si="203"/>
        <v>834.11245233465502</v>
      </c>
      <c r="BP407" s="242">
        <f t="shared" ref="BP407" si="204">BP441+BP475+BP509</f>
        <v>838.04953407914343</v>
      </c>
      <c r="BQ407" s="242">
        <f t="shared" si="201"/>
        <v>841.98661582363184</v>
      </c>
      <c r="BR407" s="242">
        <f t="shared" si="201"/>
        <v>845.92369756812036</v>
      </c>
      <c r="BS407" s="242">
        <f t="shared" si="201"/>
        <v>849.86077931260888</v>
      </c>
      <c r="BT407" s="242">
        <f t="shared" si="201"/>
        <v>853.79786105709741</v>
      </c>
      <c r="BU407" s="242">
        <f t="shared" si="201"/>
        <v>857.73494280158593</v>
      </c>
      <c r="BV407" s="242">
        <f t="shared" si="201"/>
        <v>861.67202454607445</v>
      </c>
      <c r="BW407" s="242">
        <f t="shared" si="201"/>
        <v>865.60910629056298</v>
      </c>
      <c r="BX407" s="242">
        <f t="shared" si="201"/>
        <v>869.54618803505139</v>
      </c>
      <c r="BY407" s="242">
        <f t="shared" si="201"/>
        <v>873.4832697795398</v>
      </c>
      <c r="BZ407" s="242">
        <f t="shared" si="201"/>
        <v>877.42035152402832</v>
      </c>
      <c r="CA407" s="242">
        <f t="shared" si="201"/>
        <v>881.35743326851684</v>
      </c>
      <c r="CB407" s="242">
        <f t="shared" si="201"/>
        <v>885.29451501300537</v>
      </c>
      <c r="CC407" s="242">
        <f t="shared" si="201"/>
        <v>889.23159675749389</v>
      </c>
      <c r="CD407" s="242">
        <f t="shared" si="201"/>
        <v>893.16867850198241</v>
      </c>
      <c r="CE407" s="242">
        <f t="shared" si="201"/>
        <v>897.10576024647094</v>
      </c>
      <c r="CF407" s="242">
        <f t="shared" si="201"/>
        <v>901.04284199095923</v>
      </c>
      <c r="CG407" s="242">
        <f t="shared" si="201"/>
        <v>904.97992373544776</v>
      </c>
      <c r="CH407" s="242">
        <f t="shared" si="201"/>
        <v>908.91700547993628</v>
      </c>
      <c r="CI407" s="242">
        <f t="shared" si="201"/>
        <v>912.8540872244248</v>
      </c>
      <c r="CJ407" s="242">
        <f t="shared" si="201"/>
        <v>916.79116896891333</v>
      </c>
      <c r="CK407" s="242">
        <f t="shared" si="201"/>
        <v>920.72825071340185</v>
      </c>
      <c r="CL407" s="242">
        <f t="shared" si="201"/>
        <v>924.66533245789037</v>
      </c>
      <c r="CM407" s="242">
        <f t="shared" si="201"/>
        <v>928.6024142023789</v>
      </c>
      <c r="CN407" s="242">
        <f t="shared" si="201"/>
        <v>932.53949594686719</v>
      </c>
      <c r="CO407" s="242">
        <f t="shared" si="201"/>
        <v>936.47657769135571</v>
      </c>
      <c r="CP407" s="242">
        <f t="shared" si="201"/>
        <v>940.41365943584424</v>
      </c>
      <c r="CQ407" s="242">
        <f t="shared" si="201"/>
        <v>944.35074118033276</v>
      </c>
      <c r="CR407" s="242">
        <f t="shared" si="201"/>
        <v>948.28782292482128</v>
      </c>
      <c r="CS407" s="242">
        <f t="shared" si="201"/>
        <v>952.22490466930981</v>
      </c>
      <c r="CT407" s="242">
        <f t="shared" si="201"/>
        <v>956.16198641379833</v>
      </c>
      <c r="CU407" s="242">
        <f t="shared" si="201"/>
        <v>960.09906815828685</v>
      </c>
      <c r="CV407" s="242">
        <f t="shared" ref="CV407" si="205">CV441+CV475+CV509</f>
        <v>964.03614990277538</v>
      </c>
    </row>
    <row r="408" spans="1:100" outlineLevel="1" x14ac:dyDescent="0.3">
      <c r="A408" s="290"/>
      <c r="B408" s="154">
        <v>17</v>
      </c>
      <c r="C408" s="242" t="s">
        <v>186</v>
      </c>
      <c r="D408" s="143" t="s">
        <v>443</v>
      </c>
      <c r="E408" s="242">
        <f t="shared" ref="E408:BP411" si="206">E442+E476+E510</f>
        <v>598</v>
      </c>
      <c r="F408" s="242">
        <f t="shared" si="206"/>
        <v>598</v>
      </c>
      <c r="G408" s="242">
        <f t="shared" si="206"/>
        <v>596</v>
      </c>
      <c r="H408" s="242">
        <f t="shared" si="206"/>
        <v>596</v>
      </c>
      <c r="I408" s="242">
        <f t="shared" si="206"/>
        <v>595</v>
      </c>
      <c r="J408" s="242">
        <f t="shared" si="206"/>
        <v>595</v>
      </c>
      <c r="K408" s="242">
        <f t="shared" si="206"/>
        <v>595</v>
      </c>
      <c r="L408" s="242">
        <f t="shared" si="206"/>
        <v>595</v>
      </c>
      <c r="M408" s="242">
        <f t="shared" si="206"/>
        <v>595</v>
      </c>
      <c r="N408" s="242">
        <f t="shared" si="206"/>
        <v>595</v>
      </c>
      <c r="O408" s="242">
        <f t="shared" si="206"/>
        <v>595</v>
      </c>
      <c r="P408" s="242">
        <f t="shared" si="206"/>
        <v>595</v>
      </c>
      <c r="Q408" s="242">
        <f t="shared" si="206"/>
        <v>595</v>
      </c>
      <c r="R408" s="242">
        <f t="shared" si="206"/>
        <v>595</v>
      </c>
      <c r="S408" s="242">
        <f t="shared" si="206"/>
        <v>595</v>
      </c>
      <c r="T408" s="242">
        <f t="shared" si="206"/>
        <v>595</v>
      </c>
      <c r="U408" s="242">
        <f t="shared" si="206"/>
        <v>595</v>
      </c>
      <c r="V408" s="242">
        <f t="shared" si="206"/>
        <v>596</v>
      </c>
      <c r="W408" s="242">
        <f t="shared" si="206"/>
        <v>597</v>
      </c>
      <c r="X408" s="242">
        <f t="shared" si="206"/>
        <v>599</v>
      </c>
      <c r="Y408" s="242">
        <f t="shared" si="206"/>
        <v>602</v>
      </c>
      <c r="Z408" s="242">
        <f t="shared" si="206"/>
        <v>603</v>
      </c>
      <c r="AA408" s="242">
        <f t="shared" si="206"/>
        <v>606</v>
      </c>
      <c r="AB408" s="242">
        <f t="shared" si="206"/>
        <v>607</v>
      </c>
      <c r="AC408" s="242">
        <f t="shared" si="206"/>
        <v>614</v>
      </c>
      <c r="AD408" s="242">
        <f t="shared" si="206"/>
        <v>613</v>
      </c>
      <c r="AE408" s="242">
        <f t="shared" si="206"/>
        <v>616</v>
      </c>
      <c r="AF408" s="242">
        <f t="shared" si="206"/>
        <v>617</v>
      </c>
      <c r="AG408" s="242">
        <f t="shared" si="206"/>
        <v>612</v>
      </c>
      <c r="AH408" s="242">
        <f t="shared" si="206"/>
        <v>618</v>
      </c>
      <c r="AI408" s="242">
        <f t="shared" si="206"/>
        <v>623</v>
      </c>
      <c r="AJ408" s="242">
        <f t="shared" si="206"/>
        <v>623</v>
      </c>
      <c r="AK408" s="242">
        <f t="shared" si="206"/>
        <v>621</v>
      </c>
      <c r="AL408" s="242">
        <f t="shared" si="206"/>
        <v>621.79374815978019</v>
      </c>
      <c r="AM408" s="242">
        <f t="shared" si="206"/>
        <v>622.58749631956039</v>
      </c>
      <c r="AN408" s="242">
        <f t="shared" si="206"/>
        <v>623.38124447934047</v>
      </c>
      <c r="AO408" s="242">
        <f t="shared" si="206"/>
        <v>624.17499263912066</v>
      </c>
      <c r="AP408" s="242">
        <f t="shared" si="206"/>
        <v>624.96874079890085</v>
      </c>
      <c r="AQ408" s="242">
        <f t="shared" si="206"/>
        <v>625.76248895868093</v>
      </c>
      <c r="AR408" s="242">
        <f t="shared" si="206"/>
        <v>626.55623711846113</v>
      </c>
      <c r="AS408" s="242">
        <f t="shared" si="206"/>
        <v>627.34998527824132</v>
      </c>
      <c r="AT408" s="242">
        <f t="shared" si="206"/>
        <v>628.1437334380214</v>
      </c>
      <c r="AU408" s="242">
        <f t="shared" si="206"/>
        <v>628.93748159780159</v>
      </c>
      <c r="AV408" s="242">
        <f t="shared" si="206"/>
        <v>629.73122975758179</v>
      </c>
      <c r="AW408" s="242">
        <f t="shared" si="206"/>
        <v>630.52497791736187</v>
      </c>
      <c r="AX408" s="242">
        <f t="shared" si="206"/>
        <v>631.31872607714206</v>
      </c>
      <c r="AY408" s="242">
        <f t="shared" si="206"/>
        <v>632.11247423692225</v>
      </c>
      <c r="AZ408" s="242">
        <f t="shared" si="206"/>
        <v>632.90622239670233</v>
      </c>
      <c r="BA408" s="242">
        <f t="shared" si="206"/>
        <v>633.69997055648253</v>
      </c>
      <c r="BB408" s="242">
        <f t="shared" si="206"/>
        <v>634.49371871626272</v>
      </c>
      <c r="BC408" s="242">
        <f t="shared" si="206"/>
        <v>635.2874668760428</v>
      </c>
      <c r="BD408" s="242">
        <f t="shared" si="206"/>
        <v>636.08121503582299</v>
      </c>
      <c r="BE408" s="242">
        <f t="shared" si="206"/>
        <v>636.87496319560319</v>
      </c>
      <c r="BF408" s="242">
        <f t="shared" si="206"/>
        <v>637.66871135538327</v>
      </c>
      <c r="BG408" s="242">
        <f t="shared" si="206"/>
        <v>638.46245951516346</v>
      </c>
      <c r="BH408" s="242">
        <f t="shared" si="206"/>
        <v>639.25620767494365</v>
      </c>
      <c r="BI408" s="242">
        <f t="shared" si="206"/>
        <v>640.04995583472373</v>
      </c>
      <c r="BJ408" s="242">
        <f t="shared" si="206"/>
        <v>640.84370399450393</v>
      </c>
      <c r="BK408" s="242">
        <f t="shared" si="206"/>
        <v>641.63745215428412</v>
      </c>
      <c r="BL408" s="242">
        <f t="shared" si="206"/>
        <v>642.4312003140642</v>
      </c>
      <c r="BM408" s="242">
        <f t="shared" si="206"/>
        <v>643.22494847384439</v>
      </c>
      <c r="BN408" s="242">
        <f t="shared" si="206"/>
        <v>644.01869663362459</v>
      </c>
      <c r="BO408" s="242">
        <f t="shared" si="206"/>
        <v>644.81244479340467</v>
      </c>
      <c r="BP408" s="242">
        <f t="shared" si="206"/>
        <v>645.60619295318486</v>
      </c>
      <c r="BQ408" s="242">
        <f t="shared" ref="BQ408:CV415" si="207">BQ442+BQ476+BQ510</f>
        <v>646.39994111296505</v>
      </c>
      <c r="BR408" s="242">
        <f t="shared" si="207"/>
        <v>647.19368927274513</v>
      </c>
      <c r="BS408" s="242">
        <f t="shared" si="207"/>
        <v>647.98743743252533</v>
      </c>
      <c r="BT408" s="242">
        <f t="shared" si="207"/>
        <v>648.78118559230552</v>
      </c>
      <c r="BU408" s="242">
        <f t="shared" si="207"/>
        <v>649.5749337520856</v>
      </c>
      <c r="BV408" s="242">
        <f t="shared" si="207"/>
        <v>650.36868191186579</v>
      </c>
      <c r="BW408" s="242">
        <f t="shared" si="207"/>
        <v>651.16243007164599</v>
      </c>
      <c r="BX408" s="242">
        <f t="shared" si="207"/>
        <v>651.95617823142607</v>
      </c>
      <c r="BY408" s="242">
        <f t="shared" si="207"/>
        <v>652.74992639120626</v>
      </c>
      <c r="BZ408" s="242">
        <f t="shared" si="207"/>
        <v>653.54367455098645</v>
      </c>
      <c r="CA408" s="242">
        <f t="shared" si="207"/>
        <v>654.33742271076653</v>
      </c>
      <c r="CB408" s="242">
        <f t="shared" si="207"/>
        <v>655.13117087054673</v>
      </c>
      <c r="CC408" s="242">
        <f t="shared" si="207"/>
        <v>655.92491903032692</v>
      </c>
      <c r="CD408" s="242">
        <f t="shared" si="207"/>
        <v>656.718667190107</v>
      </c>
      <c r="CE408" s="242">
        <f t="shared" si="207"/>
        <v>657.51241534988719</v>
      </c>
      <c r="CF408" s="242">
        <f t="shared" si="207"/>
        <v>658.30616350966739</v>
      </c>
      <c r="CG408" s="242">
        <f t="shared" si="207"/>
        <v>659.09991166944747</v>
      </c>
      <c r="CH408" s="242">
        <f t="shared" si="207"/>
        <v>659.89365982922766</v>
      </c>
      <c r="CI408" s="242">
        <f t="shared" si="207"/>
        <v>660.68740798900785</v>
      </c>
      <c r="CJ408" s="242">
        <f t="shared" si="207"/>
        <v>661.48115614878793</v>
      </c>
      <c r="CK408" s="242">
        <f t="shared" si="207"/>
        <v>662.27490430856813</v>
      </c>
      <c r="CL408" s="242">
        <f t="shared" si="207"/>
        <v>663.06865246834832</v>
      </c>
      <c r="CM408" s="242">
        <f t="shared" si="207"/>
        <v>663.8624006281284</v>
      </c>
      <c r="CN408" s="242">
        <f t="shared" si="207"/>
        <v>664.65614878790859</v>
      </c>
      <c r="CO408" s="242">
        <f t="shared" si="207"/>
        <v>665.44989694768879</v>
      </c>
      <c r="CP408" s="242">
        <f t="shared" si="207"/>
        <v>666.24364510746886</v>
      </c>
      <c r="CQ408" s="242">
        <f t="shared" si="207"/>
        <v>667.03739326724906</v>
      </c>
      <c r="CR408" s="242">
        <f t="shared" si="207"/>
        <v>667.83114142702925</v>
      </c>
      <c r="CS408" s="242">
        <f t="shared" si="207"/>
        <v>668.62488958680933</v>
      </c>
      <c r="CT408" s="242">
        <f t="shared" si="207"/>
        <v>669.41863774658952</v>
      </c>
      <c r="CU408" s="242">
        <f t="shared" si="207"/>
        <v>670.21238590636972</v>
      </c>
      <c r="CV408" s="242">
        <f t="shared" si="207"/>
        <v>671.0061340661498</v>
      </c>
    </row>
    <row r="409" spans="1:100" outlineLevel="1" x14ac:dyDescent="0.3">
      <c r="A409" s="290"/>
      <c r="B409" s="154">
        <v>18</v>
      </c>
      <c r="C409" s="242" t="s">
        <v>187</v>
      </c>
      <c r="D409" s="143" t="s">
        <v>443</v>
      </c>
      <c r="E409" s="242">
        <f t="shared" si="206"/>
        <v>957</v>
      </c>
      <c r="F409" s="242">
        <f t="shared" si="206"/>
        <v>940</v>
      </c>
      <c r="G409" s="242">
        <f t="shared" si="206"/>
        <v>930</v>
      </c>
      <c r="H409" s="242">
        <f t="shared" si="206"/>
        <v>881</v>
      </c>
      <c r="I409" s="242">
        <f t="shared" si="206"/>
        <v>836</v>
      </c>
      <c r="J409" s="242">
        <f t="shared" si="206"/>
        <v>739</v>
      </c>
      <c r="K409" s="242">
        <f t="shared" si="206"/>
        <v>719</v>
      </c>
      <c r="L409" s="242">
        <f t="shared" si="206"/>
        <v>610</v>
      </c>
      <c r="M409" s="242">
        <f t="shared" si="206"/>
        <v>607</v>
      </c>
      <c r="N409" s="242">
        <f t="shared" si="206"/>
        <v>612</v>
      </c>
      <c r="O409" s="242">
        <f t="shared" si="206"/>
        <v>606</v>
      </c>
      <c r="P409" s="242">
        <f t="shared" si="206"/>
        <v>610</v>
      </c>
      <c r="Q409" s="242">
        <f t="shared" si="206"/>
        <v>619</v>
      </c>
      <c r="R409" s="242">
        <f t="shared" si="206"/>
        <v>634</v>
      </c>
      <c r="S409" s="242">
        <f t="shared" si="206"/>
        <v>639</v>
      </c>
      <c r="T409" s="242">
        <f t="shared" si="206"/>
        <v>653</v>
      </c>
      <c r="U409" s="242">
        <f t="shared" si="206"/>
        <v>656</v>
      </c>
      <c r="V409" s="242">
        <f t="shared" si="206"/>
        <v>680</v>
      </c>
      <c r="W409" s="242">
        <f t="shared" si="206"/>
        <v>693</v>
      </c>
      <c r="X409" s="242">
        <f t="shared" si="206"/>
        <v>709</v>
      </c>
      <c r="Y409" s="242">
        <f t="shared" si="206"/>
        <v>705</v>
      </c>
      <c r="Z409" s="242">
        <f t="shared" si="206"/>
        <v>695</v>
      </c>
      <c r="AA409" s="242">
        <f t="shared" si="206"/>
        <v>638</v>
      </c>
      <c r="AB409" s="242">
        <f t="shared" si="206"/>
        <v>629</v>
      </c>
      <c r="AC409" s="242">
        <f t="shared" si="206"/>
        <v>628</v>
      </c>
      <c r="AD409" s="242">
        <f t="shared" si="206"/>
        <v>631</v>
      </c>
      <c r="AE409" s="242">
        <f t="shared" si="206"/>
        <v>632</v>
      </c>
      <c r="AF409" s="242">
        <f t="shared" si="206"/>
        <v>657</v>
      </c>
      <c r="AG409" s="242">
        <f t="shared" si="206"/>
        <v>635</v>
      </c>
      <c r="AH409" s="242">
        <f t="shared" si="206"/>
        <v>638</v>
      </c>
      <c r="AI409" s="242">
        <f t="shared" si="206"/>
        <v>639</v>
      </c>
      <c r="AJ409" s="242">
        <f t="shared" si="206"/>
        <v>634</v>
      </c>
      <c r="AK409" s="242">
        <f t="shared" si="206"/>
        <v>639</v>
      </c>
      <c r="AL409" s="242">
        <f t="shared" si="206"/>
        <v>637.37483610887489</v>
      </c>
      <c r="AM409" s="242">
        <f t="shared" si="206"/>
        <v>635.80969852850012</v>
      </c>
      <c r="AN409" s="242">
        <f t="shared" si="206"/>
        <v>634.30237015449507</v>
      </c>
      <c r="AO409" s="242">
        <f t="shared" si="206"/>
        <v>632.8507157724332</v>
      </c>
      <c r="AP409" s="242">
        <f t="shared" si="206"/>
        <v>631.45267903319223</v>
      </c>
      <c r="AQ409" s="242">
        <f t="shared" si="206"/>
        <v>630.10627954002132</v>
      </c>
      <c r="AR409" s="242">
        <f t="shared" si="206"/>
        <v>628.80961004319875</v>
      </c>
      <c r="AS409" s="242">
        <f t="shared" si="206"/>
        <v>627.56083373830722</v>
      </c>
      <c r="AT409" s="242">
        <f t="shared" si="206"/>
        <v>626.35818166429749</v>
      </c>
      <c r="AU409" s="242">
        <f t="shared" si="206"/>
        <v>625.19995019765747</v>
      </c>
      <c r="AV409" s="242">
        <f t="shared" si="206"/>
        <v>624.08449863913461</v>
      </c>
      <c r="AW409" s="242">
        <f t="shared" si="206"/>
        <v>623.01024688959365</v>
      </c>
      <c r="AX409" s="242">
        <f t="shared" si="206"/>
        <v>621.97567321171937</v>
      </c>
      <c r="AY409" s="242">
        <f t="shared" si="206"/>
        <v>620.97931207439024</v>
      </c>
      <c r="AZ409" s="242">
        <f t="shared" si="206"/>
        <v>620.01975207667272</v>
      </c>
      <c r="BA409" s="242">
        <f t="shared" si="206"/>
        <v>619.09563394849283</v>
      </c>
      <c r="BB409" s="242">
        <f t="shared" si="206"/>
        <v>618.20564862515516</v>
      </c>
      <c r="BC409" s="242">
        <f t="shared" si="206"/>
        <v>617.34853539297922</v>
      </c>
      <c r="BD409" s="242">
        <f t="shared" si="206"/>
        <v>616.52308010342915</v>
      </c>
      <c r="BE409" s="242">
        <f t="shared" si="206"/>
        <v>615.7281134532044</v>
      </c>
      <c r="BF409" s="242">
        <f t="shared" si="206"/>
        <v>614.96250932785688</v>
      </c>
      <c r="BG409" s="242">
        <f t="shared" si="206"/>
        <v>614.22518320658673</v>
      </c>
      <c r="BH409" s="242">
        <f t="shared" si="206"/>
        <v>613.51509062595926</v>
      </c>
      <c r="BI409" s="242">
        <f t="shared" si="206"/>
        <v>612.83122570036335</v>
      </c>
      <c r="BJ409" s="242">
        <f t="shared" si="206"/>
        <v>612.17261969711944</v>
      </c>
      <c r="BK409" s="242">
        <f t="shared" si="206"/>
        <v>611.5383396642153</v>
      </c>
      <c r="BL409" s="242">
        <f t="shared" si="206"/>
        <v>610.92748710872786</v>
      </c>
      <c r="BM409" s="242">
        <f t="shared" si="206"/>
        <v>610.33919672405818</v>
      </c>
      <c r="BN409" s="242">
        <f t="shared" si="206"/>
        <v>609.77263516417622</v>
      </c>
      <c r="BO409" s="242">
        <f t="shared" si="206"/>
        <v>609.22699986314024</v>
      </c>
      <c r="BP409" s="242">
        <f t="shared" si="206"/>
        <v>608.70151789821705</v>
      </c>
      <c r="BQ409" s="242">
        <f t="shared" si="207"/>
        <v>608.19544489499458</v>
      </c>
      <c r="BR409" s="242">
        <f t="shared" si="207"/>
        <v>607.7080639729337</v>
      </c>
      <c r="BS409" s="242">
        <f t="shared" si="207"/>
        <v>607.23868472986737</v>
      </c>
      <c r="BT409" s="242">
        <f t="shared" si="207"/>
        <v>606.78664226400724</v>
      </c>
      <c r="BU409" s="242">
        <f t="shared" si="207"/>
        <v>606.35129623207376</v>
      </c>
      <c r="BV409" s="242">
        <f t="shared" si="207"/>
        <v>605.93202994221394</v>
      </c>
      <c r="BW409" s="242">
        <f t="shared" si="207"/>
        <v>605.52824948042337</v>
      </c>
      <c r="BX409" s="242">
        <f t="shared" si="207"/>
        <v>605.13938286923371</v>
      </c>
      <c r="BY409" s="242">
        <f t="shared" si="207"/>
        <v>604.76487925747529</v>
      </c>
      <c r="BZ409" s="242">
        <f t="shared" si="207"/>
        <v>604.40420813996514</v>
      </c>
      <c r="CA409" s="242">
        <f t="shared" si="207"/>
        <v>604.0568586060175</v>
      </c>
      <c r="CB409" s="242">
        <f t="shared" si="207"/>
        <v>603.7223386157101</v>
      </c>
      <c r="CC409" s="242">
        <f t="shared" si="207"/>
        <v>603.40017430288242</v>
      </c>
      <c r="CD409" s="242">
        <f t="shared" si="207"/>
        <v>603.08990930387779</v>
      </c>
      <c r="CE409" s="242">
        <f t="shared" si="207"/>
        <v>602.79110411107922</v>
      </c>
      <c r="CF409" s="242">
        <f t="shared" si="207"/>
        <v>602.50333545032186</v>
      </c>
      <c r="CG409" s="242">
        <f t="shared" si="207"/>
        <v>602.22619568130222</v>
      </c>
      <c r="CH409" s="242">
        <f t="shared" si="207"/>
        <v>601.95929222013274</v>
      </c>
      <c r="CI409" s="242">
        <f t="shared" si="207"/>
        <v>601.70224698322488</v>
      </c>
      <c r="CJ409" s="242">
        <f t="shared" si="207"/>
        <v>601.45469585171259</v>
      </c>
      <c r="CK409" s="242">
        <f t="shared" si="207"/>
        <v>601.21628815565805</v>
      </c>
      <c r="CL409" s="242">
        <f t="shared" si="207"/>
        <v>600.986686177308</v>
      </c>
      <c r="CM409" s="242">
        <f t="shared" si="207"/>
        <v>600.76556467269756</v>
      </c>
      <c r="CN409" s="242">
        <f t="shared" si="207"/>
        <v>600.55261041092444</v>
      </c>
      <c r="CO409" s="242">
        <f t="shared" si="207"/>
        <v>600.34752173043989</v>
      </c>
      <c r="CP409" s="242">
        <f t="shared" si="207"/>
        <v>600.15000811172808</v>
      </c>
      <c r="CQ409" s="242">
        <f t="shared" si="207"/>
        <v>599.95978976576941</v>
      </c>
      <c r="CR409" s="242">
        <f t="shared" si="207"/>
        <v>599.77659723770353</v>
      </c>
      <c r="CS409" s="242">
        <f t="shared" si="207"/>
        <v>599.60017102513166</v>
      </c>
      <c r="CT409" s="242">
        <f t="shared" si="207"/>
        <v>599.43026121051696</v>
      </c>
      <c r="CU409" s="242">
        <f t="shared" si="207"/>
        <v>599.26662710716278</v>
      </c>
      <c r="CV409" s="242">
        <f t="shared" si="207"/>
        <v>599.10903691826604</v>
      </c>
    </row>
    <row r="410" spans="1:100" outlineLevel="1" x14ac:dyDescent="0.3">
      <c r="A410" s="290"/>
      <c r="B410" s="154">
        <v>19</v>
      </c>
      <c r="C410" s="242" t="s">
        <v>188</v>
      </c>
      <c r="D410" s="143" t="s">
        <v>443</v>
      </c>
      <c r="E410" s="242">
        <f t="shared" si="206"/>
        <v>597</v>
      </c>
      <c r="F410" s="242">
        <f t="shared" si="206"/>
        <v>596</v>
      </c>
      <c r="G410" s="242">
        <f t="shared" si="206"/>
        <v>596</v>
      </c>
      <c r="H410" s="242">
        <f t="shared" si="206"/>
        <v>596</v>
      </c>
      <c r="I410" s="242">
        <f t="shared" si="206"/>
        <v>596</v>
      </c>
      <c r="J410" s="242">
        <f t="shared" si="206"/>
        <v>596</v>
      </c>
      <c r="K410" s="242">
        <f t="shared" si="206"/>
        <v>596</v>
      </c>
      <c r="L410" s="242">
        <f t="shared" si="206"/>
        <v>595</v>
      </c>
      <c r="M410" s="242">
        <f t="shared" si="206"/>
        <v>595</v>
      </c>
      <c r="N410" s="242">
        <f t="shared" si="206"/>
        <v>595</v>
      </c>
      <c r="O410" s="242">
        <f t="shared" si="206"/>
        <v>595</v>
      </c>
      <c r="P410" s="242">
        <f t="shared" si="206"/>
        <v>595</v>
      </c>
      <c r="Q410" s="242">
        <f t="shared" si="206"/>
        <v>595</v>
      </c>
      <c r="R410" s="242">
        <f t="shared" si="206"/>
        <v>596</v>
      </c>
      <c r="S410" s="242">
        <f t="shared" si="206"/>
        <v>600</v>
      </c>
      <c r="T410" s="242">
        <f t="shared" si="206"/>
        <v>602</v>
      </c>
      <c r="U410" s="242">
        <f t="shared" si="206"/>
        <v>604</v>
      </c>
      <c r="V410" s="242">
        <f t="shared" si="206"/>
        <v>603</v>
      </c>
      <c r="W410" s="242">
        <f t="shared" si="206"/>
        <v>606</v>
      </c>
      <c r="X410" s="242">
        <f t="shared" si="206"/>
        <v>606</v>
      </c>
      <c r="Y410" s="242">
        <f t="shared" si="206"/>
        <v>606</v>
      </c>
      <c r="Z410" s="242">
        <f t="shared" si="206"/>
        <v>610</v>
      </c>
      <c r="AA410" s="242">
        <f t="shared" si="206"/>
        <v>603</v>
      </c>
      <c r="AB410" s="242">
        <f t="shared" si="206"/>
        <v>602</v>
      </c>
      <c r="AC410" s="242">
        <f t="shared" si="206"/>
        <v>611</v>
      </c>
      <c r="AD410" s="242">
        <f t="shared" si="206"/>
        <v>614</v>
      </c>
      <c r="AE410" s="242">
        <f t="shared" si="206"/>
        <v>614</v>
      </c>
      <c r="AF410" s="242">
        <f t="shared" si="206"/>
        <v>621</v>
      </c>
      <c r="AG410" s="242">
        <f t="shared" si="206"/>
        <v>608</v>
      </c>
      <c r="AH410" s="242">
        <f t="shared" si="206"/>
        <v>610</v>
      </c>
      <c r="AI410" s="242">
        <f t="shared" si="206"/>
        <v>611</v>
      </c>
      <c r="AJ410" s="242">
        <f t="shared" si="206"/>
        <v>615</v>
      </c>
      <c r="AK410" s="242">
        <f t="shared" si="206"/>
        <v>618</v>
      </c>
      <c r="AL410" s="242">
        <f t="shared" si="206"/>
        <v>618.66908514719375</v>
      </c>
      <c r="AM410" s="242">
        <f t="shared" si="206"/>
        <v>619.33817029438751</v>
      </c>
      <c r="AN410" s="242">
        <f t="shared" si="206"/>
        <v>620.00725544158126</v>
      </c>
      <c r="AO410" s="242">
        <f t="shared" si="206"/>
        <v>620.67634058877502</v>
      </c>
      <c r="AP410" s="242">
        <f t="shared" si="206"/>
        <v>621.34542573596877</v>
      </c>
      <c r="AQ410" s="242">
        <f t="shared" si="206"/>
        <v>622.01451088316242</v>
      </c>
      <c r="AR410" s="242">
        <f t="shared" si="206"/>
        <v>622.68359603035617</v>
      </c>
      <c r="AS410" s="242">
        <f t="shared" si="206"/>
        <v>623.35268117754981</v>
      </c>
      <c r="AT410" s="242">
        <f t="shared" si="206"/>
        <v>624.02176632474357</v>
      </c>
      <c r="AU410" s="242">
        <f t="shared" si="206"/>
        <v>624.69085147193732</v>
      </c>
      <c r="AV410" s="242">
        <f t="shared" si="206"/>
        <v>625.35993661913108</v>
      </c>
      <c r="AW410" s="242">
        <f t="shared" si="206"/>
        <v>626.02902176632483</v>
      </c>
      <c r="AX410" s="242">
        <f t="shared" si="206"/>
        <v>626.69810691351859</v>
      </c>
      <c r="AY410" s="242">
        <f t="shared" si="206"/>
        <v>627.36719206071234</v>
      </c>
      <c r="AZ410" s="242">
        <f t="shared" si="206"/>
        <v>628.03627720790598</v>
      </c>
      <c r="BA410" s="242">
        <f t="shared" si="206"/>
        <v>628.70536235509962</v>
      </c>
      <c r="BB410" s="242">
        <f t="shared" si="206"/>
        <v>629.37444750229338</v>
      </c>
      <c r="BC410" s="242">
        <f t="shared" si="206"/>
        <v>630.04353264948713</v>
      </c>
      <c r="BD410" s="242">
        <f t="shared" si="206"/>
        <v>630.71261779668089</v>
      </c>
      <c r="BE410" s="242">
        <f t="shared" si="206"/>
        <v>631.38170294387464</v>
      </c>
      <c r="BF410" s="242">
        <f t="shared" si="206"/>
        <v>632.0507880910684</v>
      </c>
      <c r="BG410" s="242">
        <f t="shared" si="206"/>
        <v>632.71987323826215</v>
      </c>
      <c r="BH410" s="242">
        <f t="shared" si="206"/>
        <v>633.38895838545591</v>
      </c>
      <c r="BI410" s="242">
        <f t="shared" si="206"/>
        <v>634.05804353264955</v>
      </c>
      <c r="BJ410" s="242">
        <f t="shared" si="206"/>
        <v>634.72712867984319</v>
      </c>
      <c r="BK410" s="242">
        <f t="shared" si="206"/>
        <v>635.39621382703695</v>
      </c>
      <c r="BL410" s="242">
        <f t="shared" si="206"/>
        <v>636.0652989742307</v>
      </c>
      <c r="BM410" s="242">
        <f t="shared" si="206"/>
        <v>636.73438412142445</v>
      </c>
      <c r="BN410" s="242">
        <f t="shared" si="206"/>
        <v>637.40346926861821</v>
      </c>
      <c r="BO410" s="242">
        <f t="shared" si="206"/>
        <v>638.07255441581196</v>
      </c>
      <c r="BP410" s="242">
        <f t="shared" si="206"/>
        <v>638.74163956300572</v>
      </c>
      <c r="BQ410" s="242">
        <f t="shared" si="207"/>
        <v>639.41072471019936</v>
      </c>
      <c r="BR410" s="242">
        <f t="shared" si="207"/>
        <v>640.07980985739312</v>
      </c>
      <c r="BS410" s="242">
        <f t="shared" si="207"/>
        <v>640.74889500458676</v>
      </c>
      <c r="BT410" s="242">
        <f t="shared" si="207"/>
        <v>641.41798015178051</v>
      </c>
      <c r="BU410" s="242">
        <f t="shared" si="207"/>
        <v>642.08706529897427</v>
      </c>
      <c r="BV410" s="242">
        <f t="shared" si="207"/>
        <v>642.75615044616802</v>
      </c>
      <c r="BW410" s="242">
        <f t="shared" si="207"/>
        <v>643.42523559336178</v>
      </c>
      <c r="BX410" s="242">
        <f t="shared" si="207"/>
        <v>644.09432074055553</v>
      </c>
      <c r="BY410" s="242">
        <f t="shared" si="207"/>
        <v>644.76340588774929</v>
      </c>
      <c r="BZ410" s="242">
        <f t="shared" si="207"/>
        <v>645.43249103494293</v>
      </c>
      <c r="CA410" s="242">
        <f t="shared" si="207"/>
        <v>646.10157618213657</v>
      </c>
      <c r="CB410" s="242">
        <f t="shared" si="207"/>
        <v>646.77066132933032</v>
      </c>
      <c r="CC410" s="242">
        <f t="shared" si="207"/>
        <v>647.43974647652408</v>
      </c>
      <c r="CD410" s="242">
        <f t="shared" si="207"/>
        <v>648.10883162371783</v>
      </c>
      <c r="CE410" s="242">
        <f t="shared" si="207"/>
        <v>648.77791677091159</v>
      </c>
      <c r="CF410" s="242">
        <f t="shared" si="207"/>
        <v>649.44700191810534</v>
      </c>
      <c r="CG410" s="242">
        <f t="shared" si="207"/>
        <v>650.1160870652991</v>
      </c>
      <c r="CH410" s="242">
        <f t="shared" si="207"/>
        <v>650.78517221249285</v>
      </c>
      <c r="CI410" s="242">
        <f t="shared" si="207"/>
        <v>651.45425735968649</v>
      </c>
      <c r="CJ410" s="242">
        <f t="shared" si="207"/>
        <v>652.12334250688014</v>
      </c>
      <c r="CK410" s="242">
        <f t="shared" si="207"/>
        <v>652.79242765407389</v>
      </c>
      <c r="CL410" s="242">
        <f t="shared" si="207"/>
        <v>653.46151280126765</v>
      </c>
      <c r="CM410" s="242">
        <f t="shared" si="207"/>
        <v>654.1305979484614</v>
      </c>
      <c r="CN410" s="242">
        <f t="shared" si="207"/>
        <v>654.79968309565515</v>
      </c>
      <c r="CO410" s="242">
        <f t="shared" si="207"/>
        <v>655.46876824284891</v>
      </c>
      <c r="CP410" s="242">
        <f t="shared" si="207"/>
        <v>656.13785339004266</v>
      </c>
      <c r="CQ410" s="242">
        <f t="shared" si="207"/>
        <v>656.80693853723631</v>
      </c>
      <c r="CR410" s="242">
        <f t="shared" si="207"/>
        <v>657.47602368443006</v>
      </c>
      <c r="CS410" s="242">
        <f t="shared" si="207"/>
        <v>658.1451088316237</v>
      </c>
      <c r="CT410" s="242">
        <f t="shared" si="207"/>
        <v>658.81419397881746</v>
      </c>
      <c r="CU410" s="242">
        <f t="shared" si="207"/>
        <v>659.48327912601121</v>
      </c>
      <c r="CV410" s="242">
        <f t="shared" si="207"/>
        <v>660.15236427320497</v>
      </c>
    </row>
    <row r="411" spans="1:100" outlineLevel="1" x14ac:dyDescent="0.3">
      <c r="A411" s="290"/>
      <c r="B411" s="154">
        <v>20</v>
      </c>
      <c r="C411" s="242" t="s">
        <v>189</v>
      </c>
      <c r="D411" s="143" t="s">
        <v>443</v>
      </c>
      <c r="E411" s="242">
        <f t="shared" si="206"/>
        <v>5430</v>
      </c>
      <c r="F411" s="242">
        <f t="shared" si="206"/>
        <v>5254</v>
      </c>
      <c r="G411" s="242">
        <f t="shared" si="206"/>
        <v>5162</v>
      </c>
      <c r="H411" s="242">
        <f t="shared" si="206"/>
        <v>4864</v>
      </c>
      <c r="I411" s="242">
        <f t="shared" si="206"/>
        <v>4032</v>
      </c>
      <c r="J411" s="242">
        <f t="shared" si="206"/>
        <v>2912</v>
      </c>
      <c r="K411" s="242">
        <f t="shared" si="206"/>
        <v>2374</v>
      </c>
      <c r="L411" s="242">
        <f t="shared" si="206"/>
        <v>885</v>
      </c>
      <c r="M411" s="242">
        <f t="shared" si="206"/>
        <v>817</v>
      </c>
      <c r="N411" s="242">
        <f t="shared" si="206"/>
        <v>896</v>
      </c>
      <c r="O411" s="242">
        <f t="shared" si="206"/>
        <v>810</v>
      </c>
      <c r="P411" s="242">
        <f t="shared" si="206"/>
        <v>793</v>
      </c>
      <c r="Q411" s="242">
        <f t="shared" si="206"/>
        <v>801</v>
      </c>
      <c r="R411" s="242">
        <f t="shared" si="206"/>
        <v>986</v>
      </c>
      <c r="S411" s="242">
        <f t="shared" si="206"/>
        <v>1110</v>
      </c>
      <c r="T411" s="242">
        <f t="shared" si="206"/>
        <v>1254</v>
      </c>
      <c r="U411" s="242">
        <f t="shared" si="206"/>
        <v>1377</v>
      </c>
      <c r="V411" s="242">
        <f t="shared" si="206"/>
        <v>1711</v>
      </c>
      <c r="W411" s="242">
        <f t="shared" si="206"/>
        <v>2108</v>
      </c>
      <c r="X411" s="242">
        <f t="shared" si="206"/>
        <v>2187</v>
      </c>
      <c r="Y411" s="242">
        <f t="shared" si="206"/>
        <v>2071</v>
      </c>
      <c r="Z411" s="242">
        <f t="shared" si="206"/>
        <v>1803</v>
      </c>
      <c r="AA411" s="242">
        <f t="shared" si="206"/>
        <v>1101</v>
      </c>
      <c r="AB411" s="242">
        <f t="shared" si="206"/>
        <v>1026</v>
      </c>
      <c r="AC411" s="242">
        <f t="shared" si="206"/>
        <v>1054</v>
      </c>
      <c r="AD411" s="242">
        <f t="shared" si="206"/>
        <v>1018</v>
      </c>
      <c r="AE411" s="242">
        <f t="shared" si="206"/>
        <v>1025</v>
      </c>
      <c r="AF411" s="242">
        <f t="shared" si="206"/>
        <v>1088</v>
      </c>
      <c r="AG411" s="242">
        <f t="shared" si="206"/>
        <v>902</v>
      </c>
      <c r="AH411" s="242">
        <f t="shared" si="206"/>
        <v>945</v>
      </c>
      <c r="AI411" s="242">
        <f t="shared" si="206"/>
        <v>965</v>
      </c>
      <c r="AJ411" s="242">
        <f t="shared" si="206"/>
        <v>977</v>
      </c>
      <c r="AK411" s="242">
        <f t="shared" si="206"/>
        <v>996</v>
      </c>
      <c r="AL411" s="242">
        <f t="shared" si="206"/>
        <v>974.53676317995928</v>
      </c>
      <c r="AM411" s="242">
        <f t="shared" si="206"/>
        <v>954.2223306860858</v>
      </c>
      <c r="AN411" s="242">
        <f t="shared" si="206"/>
        <v>934.99521359241339</v>
      </c>
      <c r="AO411" s="242">
        <f t="shared" si="206"/>
        <v>916.79721412354979</v>
      </c>
      <c r="AP411" s="242">
        <f t="shared" si="206"/>
        <v>899.57324949820531</v>
      </c>
      <c r="AQ411" s="242">
        <f t="shared" si="206"/>
        <v>883.27118520137378</v>
      </c>
      <c r="AR411" s="242">
        <f t="shared" si="206"/>
        <v>867.84167718049855</v>
      </c>
      <c r="AS411" s="242">
        <f t="shared" si="206"/>
        <v>853.23802248797438</v>
      </c>
      <c r="AT411" s="242">
        <f t="shared" si="206"/>
        <v>839.41601791790322</v>
      </c>
      <c r="AU411" s="242">
        <f t="shared" si="206"/>
        <v>826.3338262092168</v>
      </c>
      <c r="AV411" s="242">
        <f t="shared" si="206"/>
        <v>813.95184941017783</v>
      </c>
      <c r="AW411" s="242">
        <f t="shared" si="206"/>
        <v>802.23260902095933</v>
      </c>
      <c r="AX411" s="242">
        <f t="shared" si="206"/>
        <v>791.14063255150359</v>
      </c>
      <c r="AY411" s="242">
        <f t="shared" si="206"/>
        <v>780.64234615129021</v>
      </c>
      <c r="AZ411" s="242">
        <f t="shared" si="206"/>
        <v>770.70597298602036</v>
      </c>
      <c r="BA411" s="242">
        <f t="shared" si="206"/>
        <v>761.30143705361479</v>
      </c>
      <c r="BB411" s="242">
        <f t="shared" si="206"/>
        <v>752.40027214839074</v>
      </c>
      <c r="BC411" s="242">
        <f t="shared" si="206"/>
        <v>743.97553569786737</v>
      </c>
      <c r="BD411" s="242">
        <f t="shared" si="206"/>
        <v>736.00172721139415</v>
      </c>
      <c r="BE411" s="242">
        <f t="shared" si="206"/>
        <v>728.4547110937558</v>
      </c>
      <c r="BF411" s="242">
        <f t="shared" si="206"/>
        <v>721.31164359012632</v>
      </c>
      <c r="BG411" s="242">
        <f t="shared" si="206"/>
        <v>714.55090364123976</v>
      </c>
      <c r="BH411" s="242">
        <f t="shared" si="206"/>
        <v>708.15202743948964</v>
      </c>
      <c r="BI411" s="242">
        <f t="shared" si="206"/>
        <v>702.09564648786477</v>
      </c>
      <c r="BJ411" s="242">
        <f t="shared" si="206"/>
        <v>696.36342897423788</v>
      </c>
      <c r="BK411" s="242">
        <f t="shared" si="206"/>
        <v>690.93802428355093</v>
      </c>
      <c r="BL411" s="242">
        <f t="shared" si="206"/>
        <v>685.80301047994817</v>
      </c>
      <c r="BM411" s="242">
        <f t="shared" si="206"/>
        <v>680.94284459988876</v>
      </c>
      <c r="BN411" s="242">
        <f t="shared" si="206"/>
        <v>676.34281560578563</v>
      </c>
      <c r="BO411" s="242">
        <f t="shared" si="206"/>
        <v>671.98899985776586</v>
      </c>
      <c r="BP411" s="242">
        <f t="shared" ref="BP411" si="208">BP445+BP479+BP513</f>
        <v>667.86821896877507</v>
      </c>
      <c r="BQ411" s="242">
        <f t="shared" si="207"/>
        <v>663.96799991545481</v>
      </c>
      <c r="BR411" s="242">
        <f t="shared" si="207"/>
        <v>660.27653728405835</v>
      </c>
      <c r="BS411" s="242">
        <f t="shared" si="207"/>
        <v>656.78265753712571</v>
      </c>
      <c r="BT411" s="242">
        <f t="shared" si="207"/>
        <v>653.47578519275964</v>
      </c>
      <c r="BU411" s="242">
        <f t="shared" si="207"/>
        <v>650.345910814131</v>
      </c>
      <c r="BV411" s="242">
        <f t="shared" si="207"/>
        <v>647.3835607123242</v>
      </c>
      <c r="BW411" s="242">
        <f t="shared" si="207"/>
        <v>644.57976827081393</v>
      </c>
      <c r="BX411" s="242">
        <f t="shared" si="207"/>
        <v>641.92604680478098</v>
      </c>
      <c r="BY411" s="242">
        <f t="shared" si="207"/>
        <v>639.41436387311182</v>
      </c>
      <c r="BZ411" s="242">
        <f t="shared" si="207"/>
        <v>637.03711696533105</v>
      </c>
      <c r="CA411" s="242">
        <f t="shared" si="207"/>
        <v>634.78711048987304</v>
      </c>
      <c r="CB411" s="242">
        <f t="shared" si="207"/>
        <v>632.65753399403945</v>
      </c>
      <c r="CC411" s="242">
        <f t="shared" si="207"/>
        <v>630.64194154971824</v>
      </c>
      <c r="CD411" s="242">
        <f t="shared" si="207"/>
        <v>628.73423224246721</v>
      </c>
      <c r="CE411" s="242">
        <f t="shared" si="207"/>
        <v>626.92863170490523</v>
      </c>
      <c r="CF411" s="242">
        <f t="shared" si="207"/>
        <v>625.2196746385157</v>
      </c>
      <c r="CG411" s="242">
        <f t="shared" si="207"/>
        <v>623.60218827095696</v>
      </c>
      <c r="CH411" s="242">
        <f t="shared" si="207"/>
        <v>622.07127669880992</v>
      </c>
      <c r="CI411" s="242">
        <f t="shared" si="207"/>
        <v>620.62230606836749</v>
      </c>
      <c r="CJ411" s="242">
        <f t="shared" si="207"/>
        <v>619.250890549612</v>
      </c>
      <c r="CK411" s="242">
        <f t="shared" si="207"/>
        <v>617.95287906092562</v>
      </c>
      <c r="CL411" s="242">
        <f t="shared" si="207"/>
        <v>616.7243427043511</v>
      </c>
      <c r="CM411" s="242">
        <f t="shared" si="207"/>
        <v>615.56156287337058</v>
      </c>
      <c r="CN411" s="242">
        <f t="shared" si="207"/>
        <v>614.46101999720759</v>
      </c>
      <c r="CO411" s="242">
        <f t="shared" si="207"/>
        <v>613.41938288758274</v>
      </c>
      <c r="CP411" s="242">
        <f t="shared" si="207"/>
        <v>612.43349865567438</v>
      </c>
      <c r="CQ411" s="242">
        <f t="shared" si="207"/>
        <v>611.50038316877021</v>
      </c>
      <c r="CR411" s="242">
        <f t="shared" si="207"/>
        <v>610.61721201771604</v>
      </c>
      <c r="CS411" s="242">
        <f t="shared" si="207"/>
        <v>609.78131196782817</v>
      </c>
      <c r="CT411" s="242">
        <f t="shared" si="207"/>
        <v>608.99015286738825</v>
      </c>
      <c r="CU411" s="242">
        <f t="shared" si="207"/>
        <v>608.24133998923037</v>
      </c>
      <c r="CV411" s="242">
        <f t="shared" si="207"/>
        <v>607.53260678223899</v>
      </c>
    </row>
    <row r="412" spans="1:100" outlineLevel="1" x14ac:dyDescent="0.3">
      <c r="A412" s="290"/>
      <c r="B412" s="154">
        <v>21</v>
      </c>
      <c r="C412" s="242" t="s">
        <v>362</v>
      </c>
      <c r="D412" s="143" t="s">
        <v>443</v>
      </c>
      <c r="E412" s="242">
        <f t="shared" ref="E412:BP415" si="209">E446+E480+E514</f>
        <v>1169</v>
      </c>
      <c r="F412" s="242">
        <f t="shared" si="209"/>
        <v>1151</v>
      </c>
      <c r="G412" s="242">
        <f t="shared" si="209"/>
        <v>1141</v>
      </c>
      <c r="H412" s="242">
        <f t="shared" si="209"/>
        <v>1101</v>
      </c>
      <c r="I412" s="242">
        <f t="shared" si="209"/>
        <v>1044</v>
      </c>
      <c r="J412" s="242">
        <f t="shared" si="209"/>
        <v>964</v>
      </c>
      <c r="K412" s="242">
        <f t="shared" si="209"/>
        <v>916</v>
      </c>
      <c r="L412" s="242">
        <f t="shared" si="209"/>
        <v>650</v>
      </c>
      <c r="M412" s="242">
        <f t="shared" si="209"/>
        <v>639</v>
      </c>
      <c r="N412" s="242">
        <f t="shared" si="209"/>
        <v>652</v>
      </c>
      <c r="O412" s="242">
        <f t="shared" si="209"/>
        <v>638</v>
      </c>
      <c r="P412" s="242">
        <f t="shared" si="209"/>
        <v>631</v>
      </c>
      <c r="Q412" s="242">
        <f t="shared" si="209"/>
        <v>636</v>
      </c>
      <c r="R412" s="242">
        <f t="shared" si="209"/>
        <v>659</v>
      </c>
      <c r="S412" s="242">
        <f t="shared" si="209"/>
        <v>680</v>
      </c>
      <c r="T412" s="242">
        <f t="shared" si="209"/>
        <v>705</v>
      </c>
      <c r="U412" s="242">
        <f t="shared" si="209"/>
        <v>727</v>
      </c>
      <c r="V412" s="242">
        <f t="shared" si="209"/>
        <v>780</v>
      </c>
      <c r="W412" s="242">
        <f t="shared" si="209"/>
        <v>794</v>
      </c>
      <c r="X412" s="242">
        <f t="shared" si="209"/>
        <v>825</v>
      </c>
      <c r="Y412" s="242">
        <f t="shared" si="209"/>
        <v>831</v>
      </c>
      <c r="Z412" s="242">
        <f t="shared" si="209"/>
        <v>805</v>
      </c>
      <c r="AA412" s="242">
        <f t="shared" si="209"/>
        <v>706</v>
      </c>
      <c r="AB412" s="242">
        <f t="shared" si="209"/>
        <v>691</v>
      </c>
      <c r="AC412" s="242">
        <f t="shared" si="209"/>
        <v>701</v>
      </c>
      <c r="AD412" s="242">
        <f t="shared" si="209"/>
        <v>711</v>
      </c>
      <c r="AE412" s="242">
        <f t="shared" si="209"/>
        <v>713</v>
      </c>
      <c r="AF412" s="242">
        <f t="shared" si="209"/>
        <v>737</v>
      </c>
      <c r="AG412" s="242">
        <f t="shared" si="209"/>
        <v>684</v>
      </c>
      <c r="AH412" s="242">
        <f t="shared" si="209"/>
        <v>684</v>
      </c>
      <c r="AI412" s="242">
        <f t="shared" si="209"/>
        <v>691</v>
      </c>
      <c r="AJ412" s="242">
        <f t="shared" si="209"/>
        <v>702</v>
      </c>
      <c r="AK412" s="242">
        <f t="shared" si="209"/>
        <v>716</v>
      </c>
      <c r="AL412" s="242">
        <f t="shared" si="209"/>
        <v>712.35474887944395</v>
      </c>
      <c r="AM412" s="242">
        <f t="shared" si="209"/>
        <v>708.81931474840781</v>
      </c>
      <c r="AN412" s="242">
        <f t="shared" si="209"/>
        <v>705.39038925561806</v>
      </c>
      <c r="AO412" s="242">
        <f t="shared" si="209"/>
        <v>702.06476371733152</v>
      </c>
      <c r="AP412" s="242">
        <f t="shared" si="209"/>
        <v>698.83932611474745</v>
      </c>
      <c r="AQ412" s="242">
        <f t="shared" si="209"/>
        <v>695.71105818187493</v>
      </c>
      <c r="AR412" s="242">
        <f t="shared" si="209"/>
        <v>692.67703258113215</v>
      </c>
      <c r="AS412" s="242">
        <f t="shared" si="209"/>
        <v>689.73441016403331</v>
      </c>
      <c r="AT412" s="242">
        <f t="shared" si="209"/>
        <v>686.88043731439973</v>
      </c>
      <c r="AU412" s="242">
        <f t="shared" si="209"/>
        <v>684.11244337161054</v>
      </c>
      <c r="AV412" s="242">
        <f t="shared" si="209"/>
        <v>681.42783813147958</v>
      </c>
      <c r="AW412" s="242">
        <f t="shared" si="209"/>
        <v>678.82410942242154</v>
      </c>
      <c r="AX412" s="242">
        <f t="shared" si="209"/>
        <v>676.29882075463888</v>
      </c>
      <c r="AY412" s="242">
        <f t="shared" si="209"/>
        <v>673.8496090401286</v>
      </c>
      <c r="AZ412" s="242">
        <f t="shared" si="209"/>
        <v>671.4741823813772</v>
      </c>
      <c r="BA412" s="242">
        <f t="shared" si="209"/>
        <v>669.17031792667194</v>
      </c>
      <c r="BB412" s="242">
        <f t="shared" si="209"/>
        <v>666.93585979002557</v>
      </c>
      <c r="BC412" s="242">
        <f t="shared" si="209"/>
        <v>664.7687170337631</v>
      </c>
      <c r="BD412" s="242">
        <f t="shared" si="209"/>
        <v>662.66686171188644</v>
      </c>
      <c r="BE412" s="242">
        <f t="shared" si="209"/>
        <v>660.62832697238423</v>
      </c>
      <c r="BF412" s="242">
        <f t="shared" si="209"/>
        <v>658.65120521671224</v>
      </c>
      <c r="BG412" s="242">
        <f t="shared" si="209"/>
        <v>656.73364631472077</v>
      </c>
      <c r="BH412" s="242">
        <f t="shared" si="209"/>
        <v>654.87385587335928</v>
      </c>
      <c r="BI412" s="242">
        <f t="shared" si="209"/>
        <v>653.07009355753792</v>
      </c>
      <c r="BJ412" s="242">
        <f t="shared" si="209"/>
        <v>651.3206714615759</v>
      </c>
      <c r="BK412" s="242">
        <f t="shared" si="209"/>
        <v>649.62395252970987</v>
      </c>
      <c r="BL412" s="242">
        <f t="shared" si="209"/>
        <v>647.97834902418822</v>
      </c>
      <c r="BM412" s="242">
        <f t="shared" si="209"/>
        <v>646.3823210395135</v>
      </c>
      <c r="BN412" s="242">
        <f t="shared" si="209"/>
        <v>644.83437506144696</v>
      </c>
      <c r="BO412" s="242">
        <f t="shared" si="209"/>
        <v>643.33306256942251</v>
      </c>
      <c r="BP412" s="242">
        <f t="shared" si="209"/>
        <v>641.87697868106636</v>
      </c>
      <c r="BQ412" s="242">
        <f t="shared" si="207"/>
        <v>640.46476083755033</v>
      </c>
      <c r="BR412" s="242">
        <f t="shared" si="207"/>
        <v>639.09508752855118</v>
      </c>
      <c r="BS412" s="242">
        <f t="shared" si="207"/>
        <v>637.7666770556217</v>
      </c>
      <c r="BT412" s="242">
        <f t="shared" si="207"/>
        <v>636.4782863328162</v>
      </c>
      <c r="BU412" s="242">
        <f t="shared" si="207"/>
        <v>635.2287097234489</v>
      </c>
      <c r="BV412" s="242">
        <f t="shared" si="207"/>
        <v>634.01677791189582</v>
      </c>
      <c r="BW412" s="242">
        <f t="shared" si="207"/>
        <v>632.84135680938482</v>
      </c>
      <c r="BX412" s="242">
        <f t="shared" si="207"/>
        <v>631.7013464927503</v>
      </c>
      <c r="BY412" s="242">
        <f t="shared" si="207"/>
        <v>630.59568017515846</v>
      </c>
      <c r="BZ412" s="242">
        <f t="shared" si="207"/>
        <v>629.52332320784069</v>
      </c>
      <c r="CA412" s="242">
        <f t="shared" si="207"/>
        <v>628.48327211190099</v>
      </c>
      <c r="CB412" s="242">
        <f t="shared" si="207"/>
        <v>627.47455363929112</v>
      </c>
      <c r="CC412" s="242">
        <f t="shared" si="207"/>
        <v>626.49622386207466</v>
      </c>
      <c r="CD412" s="242">
        <f t="shared" si="207"/>
        <v>625.54736728912837</v>
      </c>
      <c r="CE412" s="242">
        <f t="shared" si="207"/>
        <v>624.62709600945288</v>
      </c>
      <c r="CF412" s="242">
        <f t="shared" si="207"/>
        <v>623.73454886129343</v>
      </c>
      <c r="CG412" s="242">
        <f t="shared" si="207"/>
        <v>622.86889062629098</v>
      </c>
      <c r="CH412" s="242">
        <f t="shared" si="207"/>
        <v>622.02931124790962</v>
      </c>
      <c r="CI412" s="242">
        <f t="shared" si="207"/>
        <v>621.21502507341131</v>
      </c>
      <c r="CJ412" s="242">
        <f t="shared" si="207"/>
        <v>620.42527011866537</v>
      </c>
      <c r="CK412" s="242">
        <f t="shared" si="207"/>
        <v>619.65930735510744</v>
      </c>
      <c r="CL412" s="242">
        <f t="shared" si="207"/>
        <v>618.916420018179</v>
      </c>
      <c r="CM412" s="242">
        <f t="shared" si="207"/>
        <v>618.19591293660085</v>
      </c>
      <c r="CN412" s="242">
        <f t="shared" si="207"/>
        <v>617.49711188185324</v>
      </c>
      <c r="CO412" s="242">
        <f t="shared" si="207"/>
        <v>616.81936293725312</v>
      </c>
      <c r="CP412" s="242">
        <f t="shared" si="207"/>
        <v>616.16203188603959</v>
      </c>
      <c r="CQ412" s="242">
        <f t="shared" si="207"/>
        <v>615.52450361789226</v>
      </c>
      <c r="CR412" s="242">
        <f t="shared" si="207"/>
        <v>614.9061815533305</v>
      </c>
      <c r="CS412" s="242">
        <f t="shared" si="207"/>
        <v>614.3064870854522</v>
      </c>
      <c r="CT412" s="242">
        <f t="shared" si="207"/>
        <v>613.72485903849145</v>
      </c>
      <c r="CU412" s="242">
        <f t="shared" si="207"/>
        <v>613.16075314268721</v>
      </c>
      <c r="CV412" s="242">
        <f t="shared" si="207"/>
        <v>612.61364152497208</v>
      </c>
    </row>
    <row r="413" spans="1:100" outlineLevel="1" x14ac:dyDescent="0.3">
      <c r="A413" s="290"/>
      <c r="B413" s="154">
        <v>22</v>
      </c>
      <c r="C413" s="242" t="s">
        <v>191</v>
      </c>
      <c r="D413" s="143" t="s">
        <v>443</v>
      </c>
      <c r="E413" s="242">
        <f t="shared" si="209"/>
        <v>604</v>
      </c>
      <c r="F413" s="242">
        <f t="shared" si="209"/>
        <v>602</v>
      </c>
      <c r="G413" s="242">
        <f t="shared" si="209"/>
        <v>601</v>
      </c>
      <c r="H413" s="242">
        <f t="shared" si="209"/>
        <v>601</v>
      </c>
      <c r="I413" s="242">
        <f t="shared" si="209"/>
        <v>601</v>
      </c>
      <c r="J413" s="242">
        <f t="shared" si="209"/>
        <v>597</v>
      </c>
      <c r="K413" s="242">
        <f t="shared" si="209"/>
        <v>596</v>
      </c>
      <c r="L413" s="242">
        <f t="shared" si="209"/>
        <v>595</v>
      </c>
      <c r="M413" s="242">
        <f t="shared" si="209"/>
        <v>595</v>
      </c>
      <c r="N413" s="242">
        <f t="shared" si="209"/>
        <v>595</v>
      </c>
      <c r="O413" s="242">
        <f t="shared" si="209"/>
        <v>595</v>
      </c>
      <c r="P413" s="242">
        <f t="shared" si="209"/>
        <v>595</v>
      </c>
      <c r="Q413" s="242">
        <f t="shared" si="209"/>
        <v>595</v>
      </c>
      <c r="R413" s="242">
        <f t="shared" si="209"/>
        <v>597</v>
      </c>
      <c r="S413" s="242">
        <f t="shared" si="209"/>
        <v>597</v>
      </c>
      <c r="T413" s="242">
        <f t="shared" si="209"/>
        <v>601</v>
      </c>
      <c r="U413" s="242">
        <f t="shared" si="209"/>
        <v>610</v>
      </c>
      <c r="V413" s="242">
        <f t="shared" si="209"/>
        <v>613</v>
      </c>
      <c r="W413" s="242">
        <f t="shared" si="209"/>
        <v>620</v>
      </c>
      <c r="X413" s="242">
        <f t="shared" si="209"/>
        <v>620</v>
      </c>
      <c r="Y413" s="242">
        <f t="shared" si="209"/>
        <v>619</v>
      </c>
      <c r="Z413" s="242">
        <f t="shared" si="209"/>
        <v>623</v>
      </c>
      <c r="AA413" s="242">
        <f t="shared" si="209"/>
        <v>604</v>
      </c>
      <c r="AB413" s="242">
        <f t="shared" si="209"/>
        <v>605</v>
      </c>
      <c r="AC413" s="242">
        <f t="shared" si="209"/>
        <v>621</v>
      </c>
      <c r="AD413" s="242">
        <f t="shared" si="209"/>
        <v>626</v>
      </c>
      <c r="AE413" s="242">
        <f t="shared" si="209"/>
        <v>620</v>
      </c>
      <c r="AF413" s="242">
        <f t="shared" si="209"/>
        <v>615</v>
      </c>
      <c r="AG413" s="242">
        <f t="shared" si="209"/>
        <v>607</v>
      </c>
      <c r="AH413" s="242">
        <f t="shared" si="209"/>
        <v>615</v>
      </c>
      <c r="AI413" s="242">
        <f t="shared" si="209"/>
        <v>630</v>
      </c>
      <c r="AJ413" s="242">
        <f t="shared" si="209"/>
        <v>646</v>
      </c>
      <c r="AK413" s="242">
        <f t="shared" si="209"/>
        <v>662</v>
      </c>
      <c r="AL413" s="242">
        <f t="shared" si="209"/>
        <v>663.10899841547825</v>
      </c>
      <c r="AM413" s="242">
        <f t="shared" si="209"/>
        <v>664.21799683095662</v>
      </c>
      <c r="AN413" s="242">
        <f t="shared" si="209"/>
        <v>665.32699524643488</v>
      </c>
      <c r="AO413" s="242">
        <f t="shared" si="209"/>
        <v>666.43599366191324</v>
      </c>
      <c r="AP413" s="242">
        <f t="shared" si="209"/>
        <v>667.5449920773915</v>
      </c>
      <c r="AQ413" s="242">
        <f t="shared" si="209"/>
        <v>668.65399049286975</v>
      </c>
      <c r="AR413" s="242">
        <f t="shared" si="209"/>
        <v>669.76298890834801</v>
      </c>
      <c r="AS413" s="242">
        <f t="shared" si="209"/>
        <v>670.87198732382626</v>
      </c>
      <c r="AT413" s="242">
        <f t="shared" si="209"/>
        <v>671.98098573930451</v>
      </c>
      <c r="AU413" s="242">
        <f t="shared" si="209"/>
        <v>673.08998415478277</v>
      </c>
      <c r="AV413" s="242">
        <f t="shared" si="209"/>
        <v>674.19898257026102</v>
      </c>
      <c r="AW413" s="242">
        <f t="shared" si="209"/>
        <v>675.30798098573928</v>
      </c>
      <c r="AX413" s="242">
        <f t="shared" si="209"/>
        <v>676.41697940121765</v>
      </c>
      <c r="AY413" s="242">
        <f t="shared" si="209"/>
        <v>677.5259778166959</v>
      </c>
      <c r="AZ413" s="242">
        <f t="shared" si="209"/>
        <v>678.63497623217427</v>
      </c>
      <c r="BA413" s="242">
        <f t="shared" si="209"/>
        <v>679.74397464765252</v>
      </c>
      <c r="BB413" s="242">
        <f t="shared" si="209"/>
        <v>680.85297306313078</v>
      </c>
      <c r="BC413" s="242">
        <f t="shared" si="209"/>
        <v>681.96197147860903</v>
      </c>
      <c r="BD413" s="242">
        <f t="shared" si="209"/>
        <v>683.07096989408728</v>
      </c>
      <c r="BE413" s="242">
        <f t="shared" si="209"/>
        <v>684.17996830956554</v>
      </c>
      <c r="BF413" s="242">
        <f t="shared" si="209"/>
        <v>685.28896672504379</v>
      </c>
      <c r="BG413" s="242">
        <f t="shared" si="209"/>
        <v>686.39796514052205</v>
      </c>
      <c r="BH413" s="242">
        <f t="shared" si="209"/>
        <v>687.50696355600041</v>
      </c>
      <c r="BI413" s="242">
        <f t="shared" si="209"/>
        <v>688.61596197147867</v>
      </c>
      <c r="BJ413" s="242">
        <f t="shared" si="209"/>
        <v>689.72496038695704</v>
      </c>
      <c r="BK413" s="242">
        <f t="shared" si="209"/>
        <v>690.83395880243529</v>
      </c>
      <c r="BL413" s="242">
        <f t="shared" si="209"/>
        <v>691.94295721791354</v>
      </c>
      <c r="BM413" s="242">
        <f t="shared" si="209"/>
        <v>693.0519556333918</v>
      </c>
      <c r="BN413" s="242">
        <f t="shared" si="209"/>
        <v>694.16095404887005</v>
      </c>
      <c r="BO413" s="242">
        <f t="shared" si="209"/>
        <v>695.26995246434831</v>
      </c>
      <c r="BP413" s="242">
        <f t="shared" si="209"/>
        <v>696.37895087982656</v>
      </c>
      <c r="BQ413" s="242">
        <f t="shared" si="207"/>
        <v>697.48794929530482</v>
      </c>
      <c r="BR413" s="242">
        <f t="shared" si="207"/>
        <v>698.59694771078307</v>
      </c>
      <c r="BS413" s="242">
        <f t="shared" si="207"/>
        <v>699.70594612626144</v>
      </c>
      <c r="BT413" s="242">
        <f t="shared" si="207"/>
        <v>700.81494454173969</v>
      </c>
      <c r="BU413" s="242">
        <f t="shared" si="207"/>
        <v>701.92394295721806</v>
      </c>
      <c r="BV413" s="242">
        <f t="shared" si="207"/>
        <v>703.03294137269631</v>
      </c>
      <c r="BW413" s="242">
        <f t="shared" si="207"/>
        <v>704.14193978817457</v>
      </c>
      <c r="BX413" s="242">
        <f t="shared" si="207"/>
        <v>705.25093820365282</v>
      </c>
      <c r="BY413" s="242">
        <f t="shared" si="207"/>
        <v>706.35993661913108</v>
      </c>
      <c r="BZ413" s="242">
        <f t="shared" si="207"/>
        <v>707.46893503460933</v>
      </c>
      <c r="CA413" s="242">
        <f t="shared" si="207"/>
        <v>708.57793345008758</v>
      </c>
      <c r="CB413" s="242">
        <f t="shared" si="207"/>
        <v>709.68693186556584</v>
      </c>
      <c r="CC413" s="242">
        <f t="shared" si="207"/>
        <v>710.79593028104421</v>
      </c>
      <c r="CD413" s="242">
        <f t="shared" si="207"/>
        <v>711.90492869652246</v>
      </c>
      <c r="CE413" s="242">
        <f t="shared" si="207"/>
        <v>713.01392711200083</v>
      </c>
      <c r="CF413" s="242">
        <f t="shared" si="207"/>
        <v>714.12292552747908</v>
      </c>
      <c r="CG413" s="242">
        <f t="shared" si="207"/>
        <v>715.23192394295734</v>
      </c>
      <c r="CH413" s="242">
        <f t="shared" si="207"/>
        <v>716.34092235843559</v>
      </c>
      <c r="CI413" s="242">
        <f t="shared" si="207"/>
        <v>717.44992077391385</v>
      </c>
      <c r="CJ413" s="242">
        <f t="shared" si="207"/>
        <v>718.5589191893921</v>
      </c>
      <c r="CK413" s="242">
        <f t="shared" si="207"/>
        <v>719.66791760487035</v>
      </c>
      <c r="CL413" s="242">
        <f t="shared" si="207"/>
        <v>720.77691602034861</v>
      </c>
      <c r="CM413" s="242">
        <f t="shared" si="207"/>
        <v>721.88591443582686</v>
      </c>
      <c r="CN413" s="242">
        <f t="shared" si="207"/>
        <v>722.99491285130523</v>
      </c>
      <c r="CO413" s="242">
        <f t="shared" si="207"/>
        <v>724.10391126678348</v>
      </c>
      <c r="CP413" s="242">
        <f t="shared" si="207"/>
        <v>725.21290968226185</v>
      </c>
      <c r="CQ413" s="242">
        <f t="shared" si="207"/>
        <v>726.32190809774011</v>
      </c>
      <c r="CR413" s="242">
        <f t="shared" si="207"/>
        <v>727.43090651321836</v>
      </c>
      <c r="CS413" s="242">
        <f t="shared" si="207"/>
        <v>728.53990492869661</v>
      </c>
      <c r="CT413" s="242">
        <f t="shared" si="207"/>
        <v>729.64890334417487</v>
      </c>
      <c r="CU413" s="242">
        <f t="shared" si="207"/>
        <v>730.75790175965312</v>
      </c>
      <c r="CV413" s="242">
        <f t="shared" si="207"/>
        <v>731.86690017513138</v>
      </c>
    </row>
    <row r="414" spans="1:100" outlineLevel="1" x14ac:dyDescent="0.3">
      <c r="A414" s="290"/>
      <c r="B414" s="154">
        <v>23</v>
      </c>
      <c r="C414" s="242" t="s">
        <v>192</v>
      </c>
      <c r="D414" s="143" t="s">
        <v>443</v>
      </c>
      <c r="E414" s="242">
        <f t="shared" si="209"/>
        <v>1201</v>
      </c>
      <c r="F414" s="242">
        <f t="shared" si="209"/>
        <v>1135</v>
      </c>
      <c r="G414" s="242">
        <f t="shared" si="209"/>
        <v>1118</v>
      </c>
      <c r="H414" s="242">
        <f t="shared" si="209"/>
        <v>1042</v>
      </c>
      <c r="I414" s="242">
        <f t="shared" si="209"/>
        <v>964</v>
      </c>
      <c r="J414" s="242">
        <f t="shared" si="209"/>
        <v>871</v>
      </c>
      <c r="K414" s="242">
        <f t="shared" si="209"/>
        <v>815</v>
      </c>
      <c r="L414" s="242">
        <f t="shared" si="209"/>
        <v>619</v>
      </c>
      <c r="M414" s="242">
        <f t="shared" si="209"/>
        <v>617</v>
      </c>
      <c r="N414" s="242">
        <f t="shared" si="209"/>
        <v>623</v>
      </c>
      <c r="O414" s="242">
        <f t="shared" si="209"/>
        <v>616</v>
      </c>
      <c r="P414" s="242">
        <f t="shared" si="209"/>
        <v>620</v>
      </c>
      <c r="Q414" s="242">
        <f t="shared" si="209"/>
        <v>631</v>
      </c>
      <c r="R414" s="242">
        <f t="shared" si="209"/>
        <v>651</v>
      </c>
      <c r="S414" s="242">
        <f t="shared" si="209"/>
        <v>661</v>
      </c>
      <c r="T414" s="242">
        <f t="shared" si="209"/>
        <v>675</v>
      </c>
      <c r="U414" s="242">
        <f t="shared" si="209"/>
        <v>691</v>
      </c>
      <c r="V414" s="242">
        <f t="shared" si="209"/>
        <v>750</v>
      </c>
      <c r="W414" s="242">
        <f t="shared" si="209"/>
        <v>759</v>
      </c>
      <c r="X414" s="242">
        <f t="shared" si="209"/>
        <v>755</v>
      </c>
      <c r="Y414" s="242">
        <f t="shared" si="209"/>
        <v>720</v>
      </c>
      <c r="Z414" s="242">
        <f t="shared" si="209"/>
        <v>708</v>
      </c>
      <c r="AA414" s="242">
        <f t="shared" si="209"/>
        <v>642</v>
      </c>
      <c r="AB414" s="242">
        <f t="shared" si="209"/>
        <v>644</v>
      </c>
      <c r="AC414" s="242">
        <f t="shared" si="209"/>
        <v>668</v>
      </c>
      <c r="AD414" s="242">
        <f t="shared" si="209"/>
        <v>665</v>
      </c>
      <c r="AE414" s="242">
        <f t="shared" si="209"/>
        <v>663</v>
      </c>
      <c r="AF414" s="242">
        <f t="shared" si="209"/>
        <v>663</v>
      </c>
      <c r="AG414" s="242">
        <f t="shared" si="209"/>
        <v>633</v>
      </c>
      <c r="AH414" s="242">
        <f t="shared" si="209"/>
        <v>636</v>
      </c>
      <c r="AI414" s="242">
        <f t="shared" si="209"/>
        <v>632</v>
      </c>
      <c r="AJ414" s="242">
        <f t="shared" si="209"/>
        <v>643</v>
      </c>
      <c r="AK414" s="242">
        <f t="shared" si="209"/>
        <v>646</v>
      </c>
      <c r="AL414" s="242">
        <f t="shared" si="209"/>
        <v>643.46828359432061</v>
      </c>
      <c r="AM414" s="242">
        <f t="shared" si="209"/>
        <v>641.06224538391166</v>
      </c>
      <c r="AN414" s="242">
        <f t="shared" si="209"/>
        <v>638.77564651487478</v>
      </c>
      <c r="AO414" s="242">
        <f t="shared" si="209"/>
        <v>636.60255783936634</v>
      </c>
      <c r="AP414" s="242">
        <f t="shared" si="209"/>
        <v>634.53734454132416</v>
      </c>
      <c r="AQ414" s="242">
        <f t="shared" si="209"/>
        <v>632.57465152539726</v>
      </c>
      <c r="AR414" s="242">
        <f t="shared" si="209"/>
        <v>630.70938953119071</v>
      </c>
      <c r="AS414" s="242">
        <f t="shared" si="209"/>
        <v>628.93672193681994</v>
      </c>
      <c r="AT414" s="242">
        <f t="shared" si="209"/>
        <v>627.25205221755664</v>
      </c>
      <c r="AU414" s="242">
        <f t="shared" si="209"/>
        <v>625.65101202704659</v>
      </c>
      <c r="AV414" s="242">
        <f t="shared" si="209"/>
        <v>624.12944987019262</v>
      </c>
      <c r="AW414" s="242">
        <f t="shared" si="209"/>
        <v>622.68342033833414</v>
      </c>
      <c r="AX414" s="242">
        <f t="shared" si="209"/>
        <v>621.30917387880709</v>
      </c>
      <c r="AY414" s="242">
        <f t="shared" si="209"/>
        <v>620.00314707235907</v>
      </c>
      <c r="AZ414" s="242">
        <f t="shared" si="209"/>
        <v>618.76195339320793</v>
      </c>
      <c r="BA414" s="242">
        <f t="shared" si="209"/>
        <v>617.582374427785</v>
      </c>
      <c r="BB414" s="242">
        <f t="shared" si="209"/>
        <v>616.46135152939246</v>
      </c>
      <c r="BC414" s="242">
        <f t="shared" si="209"/>
        <v>615.39597788713729</v>
      </c>
      <c r="BD414" s="242">
        <f t="shared" si="209"/>
        <v>614.38349098857384</v>
      </c>
      <c r="BE414" s="242">
        <f t="shared" si="209"/>
        <v>613.42126545651274</v>
      </c>
      <c r="BF414" s="242">
        <f t="shared" si="209"/>
        <v>612.50680624142205</v>
      </c>
      <c r="BG414" s="242">
        <f t="shared" si="209"/>
        <v>611.63774215176602</v>
      </c>
      <c r="BH414" s="242">
        <f t="shared" si="209"/>
        <v>610.81181970550938</v>
      </c>
      <c r="BI414" s="242">
        <f t="shared" si="209"/>
        <v>610.02689728684106</v>
      </c>
      <c r="BJ414" s="242">
        <f t="shared" si="209"/>
        <v>609.28093959296746</v>
      </c>
      <c r="BK414" s="242">
        <f t="shared" si="209"/>
        <v>608.57201235657465</v>
      </c>
      <c r="BL414" s="242">
        <f t="shared" si="209"/>
        <v>607.89827733027619</v>
      </c>
      <c r="BM414" s="242">
        <f t="shared" si="209"/>
        <v>607.25798752003959</v>
      </c>
      <c r="BN414" s="242">
        <f t="shared" si="209"/>
        <v>606.64948265523378</v>
      </c>
      <c r="BO414" s="242">
        <f t="shared" si="209"/>
        <v>606.07118488354877</v>
      </c>
      <c r="BP414" s="242">
        <f t="shared" si="209"/>
        <v>605.52159467962747</v>
      </c>
      <c r="BQ414" s="242">
        <f t="shared" si="207"/>
        <v>604.99928695679762</v>
      </c>
      <c r="BR414" s="242">
        <f t="shared" si="207"/>
        <v>604.50290737182468</v>
      </c>
      <c r="BS414" s="242">
        <f t="shared" si="207"/>
        <v>604.0311688131012</v>
      </c>
      <c r="BT414" s="242">
        <f t="shared" si="207"/>
        <v>603.58284806316806</v>
      </c>
      <c r="BU414" s="242">
        <f t="shared" si="207"/>
        <v>603.15678262691358</v>
      </c>
      <c r="BV414" s="242">
        <f t="shared" si="207"/>
        <v>602.75186771722497</v>
      </c>
      <c r="BW414" s="242">
        <f t="shared" si="207"/>
        <v>602.36705339027685</v>
      </c>
      <c r="BX414" s="242">
        <f t="shared" si="207"/>
        <v>602.00134182302827</v>
      </c>
      <c r="BY414" s="242">
        <f t="shared" si="207"/>
        <v>601.65378472586883</v>
      </c>
      <c r="BZ414" s="242">
        <f t="shared" si="207"/>
        <v>601.32348088370532</v>
      </c>
      <c r="CA414" s="242">
        <f t="shared" si="207"/>
        <v>601.00957381911167</v>
      </c>
      <c r="CB414" s="242">
        <f t="shared" si="207"/>
        <v>600.71124957148447</v>
      </c>
      <c r="CC414" s="242">
        <f t="shared" si="207"/>
        <v>600.4277345864441</v>
      </c>
      <c r="CD414" s="242">
        <f t="shared" si="207"/>
        <v>600.15829371000939</v>
      </c>
      <c r="CE414" s="242">
        <f t="shared" si="207"/>
        <v>599.9022282823438</v>
      </c>
      <c r="CF414" s="242">
        <f t="shared" si="207"/>
        <v>599.65887432613215</v>
      </c>
      <c r="CG414" s="242">
        <f t="shared" si="207"/>
        <v>599.42760082488769</v>
      </c>
      <c r="CH414" s="242">
        <f t="shared" si="207"/>
        <v>599.20780808672748</v>
      </c>
      <c r="CI414" s="242">
        <f t="shared" si="207"/>
        <v>598.99892618937224</v>
      </c>
      <c r="CJ414" s="242">
        <f t="shared" si="207"/>
        <v>598.80041350233819</v>
      </c>
      <c r="CK414" s="242">
        <f t="shared" si="207"/>
        <v>598.61175528249055</v>
      </c>
      <c r="CL414" s="242">
        <f t="shared" si="207"/>
        <v>598.43246233931438</v>
      </c>
      <c r="CM414" s="242">
        <f t="shared" si="207"/>
        <v>598.26206976644539</v>
      </c>
      <c r="CN414" s="242">
        <f t="shared" si="207"/>
        <v>598.10013573616743</v>
      </c>
      <c r="CO414" s="242">
        <f t="shared" si="207"/>
        <v>597.94624035375386</v>
      </c>
      <c r="CP414" s="242">
        <f t="shared" si="207"/>
        <v>597.79998456868191</v>
      </c>
      <c r="CQ414" s="242">
        <f t="shared" si="207"/>
        <v>597.66098913989401</v>
      </c>
      <c r="CR414" s="242">
        <f t="shared" si="207"/>
        <v>597.52889365242731</v>
      </c>
      <c r="CS414" s="242">
        <f t="shared" si="207"/>
        <v>597.40335558285733</v>
      </c>
      <c r="CT414" s="242">
        <f t="shared" si="207"/>
        <v>597.2840494111357</v>
      </c>
      <c r="CU414" s="242">
        <f t="shared" si="207"/>
        <v>597.17066577651701</v>
      </c>
      <c r="CV414" s="242">
        <f t="shared" si="207"/>
        <v>597.06291067538655</v>
      </c>
    </row>
    <row r="415" spans="1:100" outlineLevel="1" x14ac:dyDescent="0.3">
      <c r="A415" s="290"/>
      <c r="B415" s="154">
        <v>24</v>
      </c>
      <c r="C415" s="242" t="s">
        <v>363</v>
      </c>
      <c r="D415" s="143" t="s">
        <v>443</v>
      </c>
      <c r="E415" s="242">
        <f t="shared" si="209"/>
        <v>994</v>
      </c>
      <c r="F415" s="242">
        <f t="shared" si="209"/>
        <v>970</v>
      </c>
      <c r="G415" s="242">
        <f t="shared" si="209"/>
        <v>956</v>
      </c>
      <c r="H415" s="242">
        <f t="shared" si="209"/>
        <v>930</v>
      </c>
      <c r="I415" s="242">
        <f t="shared" si="209"/>
        <v>860</v>
      </c>
      <c r="J415" s="242">
        <f t="shared" si="209"/>
        <v>752</v>
      </c>
      <c r="K415" s="242">
        <f t="shared" si="209"/>
        <v>718</v>
      </c>
      <c r="L415" s="242">
        <f t="shared" si="209"/>
        <v>600</v>
      </c>
      <c r="M415" s="242">
        <f t="shared" si="209"/>
        <v>601</v>
      </c>
      <c r="N415" s="242">
        <f t="shared" si="209"/>
        <v>603</v>
      </c>
      <c r="O415" s="242">
        <f t="shared" si="209"/>
        <v>603</v>
      </c>
      <c r="P415" s="242">
        <f t="shared" si="209"/>
        <v>602</v>
      </c>
      <c r="Q415" s="242">
        <f t="shared" si="209"/>
        <v>604</v>
      </c>
      <c r="R415" s="242">
        <f t="shared" si="209"/>
        <v>627</v>
      </c>
      <c r="S415" s="242">
        <f t="shared" si="209"/>
        <v>629</v>
      </c>
      <c r="T415" s="242">
        <f t="shared" si="209"/>
        <v>636</v>
      </c>
      <c r="U415" s="242">
        <f t="shared" si="209"/>
        <v>648</v>
      </c>
      <c r="V415" s="242">
        <f t="shared" si="209"/>
        <v>673</v>
      </c>
      <c r="W415" s="242">
        <f t="shared" si="209"/>
        <v>695</v>
      </c>
      <c r="X415" s="242">
        <f t="shared" si="209"/>
        <v>697</v>
      </c>
      <c r="Y415" s="242">
        <f t="shared" si="209"/>
        <v>694</v>
      </c>
      <c r="Z415" s="242">
        <f t="shared" si="209"/>
        <v>671</v>
      </c>
      <c r="AA415" s="242">
        <f t="shared" si="209"/>
        <v>627</v>
      </c>
      <c r="AB415" s="242">
        <f t="shared" si="209"/>
        <v>630</v>
      </c>
      <c r="AC415" s="242">
        <f t="shared" si="209"/>
        <v>631</v>
      </c>
      <c r="AD415" s="242">
        <f t="shared" si="209"/>
        <v>628</v>
      </c>
      <c r="AE415" s="242">
        <f t="shared" si="209"/>
        <v>625</v>
      </c>
      <c r="AF415" s="242">
        <f t="shared" si="209"/>
        <v>625</v>
      </c>
      <c r="AG415" s="242">
        <f t="shared" si="209"/>
        <v>609</v>
      </c>
      <c r="AH415" s="242">
        <f t="shared" si="209"/>
        <v>611</v>
      </c>
      <c r="AI415" s="242">
        <f t="shared" si="209"/>
        <v>611</v>
      </c>
      <c r="AJ415" s="242">
        <f t="shared" si="209"/>
        <v>613</v>
      </c>
      <c r="AK415" s="242">
        <f t="shared" si="209"/>
        <v>620</v>
      </c>
      <c r="AL415" s="242">
        <f t="shared" si="209"/>
        <v>618.67541651184888</v>
      </c>
      <c r="AM415" s="242">
        <f t="shared" si="209"/>
        <v>617.421013880381</v>
      </c>
      <c r="AN415" s="242">
        <f t="shared" si="209"/>
        <v>616.2330736894387</v>
      </c>
      <c r="AO415" s="242">
        <f t="shared" si="209"/>
        <v>615.10807453696953</v>
      </c>
      <c r="AP415" s="242">
        <f t="shared" si="209"/>
        <v>614.04268159656226</v>
      </c>
      <c r="AQ415" s="242">
        <f t="shared" si="209"/>
        <v>613.03373673204533</v>
      </c>
      <c r="AR415" s="242">
        <f t="shared" si="209"/>
        <v>612.07824913584795</v>
      </c>
      <c r="AS415" s="242">
        <f t="shared" si="209"/>
        <v>611.17338646337294</v>
      </c>
      <c r="AT415" s="242">
        <f t="shared" si="209"/>
        <v>610.31646643709814</v>
      </c>
      <c r="AU415" s="242">
        <f t="shared" si="209"/>
        <v>609.50494889552203</v>
      </c>
      <c r="AV415" s="242">
        <f t="shared" si="209"/>
        <v>608.73642826338266</v>
      </c>
      <c r="AW415" s="242">
        <f t="shared" si="209"/>
        <v>608.0086264208287</v>
      </c>
      <c r="AX415" s="242">
        <f t="shared" si="209"/>
        <v>607.31938595040651</v>
      </c>
      <c r="AY415" s="242">
        <f t="shared" si="209"/>
        <v>606.66666374184365</v>
      </c>
      <c r="AZ415" s="242">
        <f t="shared" si="209"/>
        <v>606.04852493567341</v>
      </c>
      <c r="BA415" s="242">
        <f t="shared" si="209"/>
        <v>605.46313718774468</v>
      </c>
      <c r="BB415" s="242">
        <f t="shared" si="209"/>
        <v>604.90876523761881</v>
      </c>
      <c r="BC415" s="242">
        <f t="shared" si="209"/>
        <v>604.38376576475014</v>
      </c>
      <c r="BD415" s="242">
        <f t="shared" si="209"/>
        <v>603.88658251720346</v>
      </c>
      <c r="BE415" s="242">
        <f t="shared" si="209"/>
        <v>603.41574169846831</v>
      </c>
      <c r="BF415" s="242">
        <f t="shared" si="209"/>
        <v>602.96984759869486</v>
      </c>
      <c r="BG415" s="242">
        <f t="shared" si="209"/>
        <v>602.54757845740232</v>
      </c>
      <c r="BH415" s="242">
        <f t="shared" si="209"/>
        <v>602.14768254539433</v>
      </c>
      <c r="BI415" s="242">
        <f t="shared" si="209"/>
        <v>601.76897445426732</v>
      </c>
      <c r="BJ415" s="242">
        <f t="shared" si="209"/>
        <v>601.41033158251378</v>
      </c>
      <c r="BK415" s="242">
        <f t="shared" si="209"/>
        <v>601.07069080780286</v>
      </c>
      <c r="BL415" s="242">
        <f t="shared" si="209"/>
        <v>600.74904533557537</v>
      </c>
      <c r="BM415" s="242">
        <f t="shared" si="209"/>
        <v>600.44444171460998</v>
      </c>
      <c r="BN415" s="242">
        <f t="shared" si="209"/>
        <v>600.15597701071511</v>
      </c>
      <c r="BO415" s="242">
        <f t="shared" si="209"/>
        <v>599.88279613016789</v>
      </c>
      <c r="BP415" s="242">
        <f t="shared" ref="BP415" si="210">BP449+BP483+BP517</f>
        <v>599.62408928496666</v>
      </c>
      <c r="BQ415" s="242">
        <f t="shared" si="207"/>
        <v>599.37908959238257</v>
      </c>
      <c r="BR415" s="242">
        <f t="shared" si="207"/>
        <v>599.14707080169444</v>
      </c>
      <c r="BS415" s="242">
        <f t="shared" si="207"/>
        <v>598.92734514136964</v>
      </c>
      <c r="BT415" s="242">
        <f t="shared" si="207"/>
        <v>598.7192612803085</v>
      </c>
      <c r="BU415" s="242">
        <f t="shared" si="207"/>
        <v>598.52220239710789</v>
      </c>
      <c r="BV415" s="242">
        <f t="shared" si="207"/>
        <v>598.3355843516224</v>
      </c>
      <c r="BW415" s="242">
        <f t="shared" si="207"/>
        <v>598.15885395340274</v>
      </c>
      <c r="BX415" s="242">
        <f t="shared" si="207"/>
        <v>597.99148732187632</v>
      </c>
      <c r="BY415" s="242">
        <f t="shared" si="207"/>
        <v>597.83298833341348</v>
      </c>
      <c r="BZ415" s="242">
        <f t="shared" si="207"/>
        <v>597.68288715067092</v>
      </c>
      <c r="CA415" s="242">
        <f t="shared" si="207"/>
        <v>597.54073882985688</v>
      </c>
      <c r="CB415" s="242">
        <f t="shared" si="207"/>
        <v>597.40612200178759</v>
      </c>
      <c r="CC415" s="242">
        <f t="shared" si="207"/>
        <v>597.27863762282573</v>
      </c>
      <c r="CD415" s="242">
        <f t="shared" si="207"/>
        <v>597.15790779199881</v>
      </c>
      <c r="CE415" s="242">
        <f t="shared" si="207"/>
        <v>597.04357463078941</v>
      </c>
      <c r="CF415" s="242">
        <f t="shared" si="207"/>
        <v>596.93529922227947</v>
      </c>
      <c r="CG415" s="242">
        <f t="shared" si="207"/>
        <v>596.83276060650098</v>
      </c>
      <c r="CH415" s="242">
        <f t="shared" si="207"/>
        <v>596.73565482901677</v>
      </c>
      <c r="CI415" s="242">
        <f t="shared" si="207"/>
        <v>596.643694039911</v>
      </c>
      <c r="CJ415" s="242">
        <f t="shared" si="207"/>
        <v>596.55660564051743</v>
      </c>
      <c r="CK415" s="242">
        <f t="shared" si="207"/>
        <v>596.47413147535769</v>
      </c>
      <c r="CL415" s="242">
        <f t="shared" si="207"/>
        <v>596.39602706689288</v>
      </c>
      <c r="CM415" s="242">
        <f t="shared" si="207"/>
        <v>596.32206089082013</v>
      </c>
      <c r="CN415" s="242">
        <f t="shared" si="207"/>
        <v>596.25201368976764</v>
      </c>
      <c r="CO415" s="242">
        <f t="shared" si="207"/>
        <v>596.1856778233514</v>
      </c>
      <c r="CP415" s="242">
        <f t="shared" si="207"/>
        <v>596.12285665266836</v>
      </c>
      <c r="CQ415" s="242">
        <f t="shared" si="207"/>
        <v>596.06336395740095</v>
      </c>
      <c r="CR415" s="242">
        <f t="shared" si="207"/>
        <v>596.0070233838062</v>
      </c>
      <c r="CS415" s="242">
        <f t="shared" si="207"/>
        <v>595.95366792195136</v>
      </c>
      <c r="CT415" s="242">
        <f t="shared" si="207"/>
        <v>595.90313941064744</v>
      </c>
      <c r="CU415" s="242">
        <f t="shared" si="207"/>
        <v>595.85528806861385</v>
      </c>
      <c r="CV415" s="242">
        <f t="shared" ref="CV415" si="211">CV449+CV483+CV517</f>
        <v>595.80997205048186</v>
      </c>
    </row>
    <row r="416" spans="1:100" outlineLevel="1" x14ac:dyDescent="0.3">
      <c r="A416" s="290"/>
      <c r="B416" s="154">
        <v>25</v>
      </c>
      <c r="C416" s="242" t="s">
        <v>194</v>
      </c>
      <c r="D416" s="143" t="s">
        <v>443</v>
      </c>
      <c r="E416" s="242">
        <f t="shared" ref="E416:BP417" si="212">E450+E484+E518</f>
        <v>616</v>
      </c>
      <c r="F416" s="242">
        <f t="shared" si="212"/>
        <v>614</v>
      </c>
      <c r="G416" s="242">
        <f t="shared" si="212"/>
        <v>610</v>
      </c>
      <c r="H416" s="242">
        <f t="shared" si="212"/>
        <v>607</v>
      </c>
      <c r="I416" s="242">
        <f t="shared" si="212"/>
        <v>605</v>
      </c>
      <c r="J416" s="242">
        <f t="shared" si="212"/>
        <v>600</v>
      </c>
      <c r="K416" s="242">
        <f t="shared" si="212"/>
        <v>597</v>
      </c>
      <c r="L416" s="242">
        <f t="shared" si="212"/>
        <v>596</v>
      </c>
      <c r="M416" s="242">
        <f t="shared" si="212"/>
        <v>595</v>
      </c>
      <c r="N416" s="242">
        <f t="shared" si="212"/>
        <v>596</v>
      </c>
      <c r="O416" s="242">
        <f t="shared" si="212"/>
        <v>596</v>
      </c>
      <c r="P416" s="242">
        <f t="shared" si="212"/>
        <v>596</v>
      </c>
      <c r="Q416" s="242">
        <f t="shared" si="212"/>
        <v>596</v>
      </c>
      <c r="R416" s="242">
        <f t="shared" si="212"/>
        <v>596</v>
      </c>
      <c r="S416" s="242">
        <f t="shared" si="212"/>
        <v>599</v>
      </c>
      <c r="T416" s="242">
        <f t="shared" si="212"/>
        <v>599</v>
      </c>
      <c r="U416" s="242">
        <f t="shared" si="212"/>
        <v>610</v>
      </c>
      <c r="V416" s="242">
        <f t="shared" si="212"/>
        <v>633</v>
      </c>
      <c r="W416" s="242">
        <f t="shared" si="212"/>
        <v>656</v>
      </c>
      <c r="X416" s="242">
        <f t="shared" si="212"/>
        <v>665</v>
      </c>
      <c r="Y416" s="242">
        <f t="shared" si="212"/>
        <v>668</v>
      </c>
      <c r="Z416" s="242">
        <f t="shared" si="212"/>
        <v>661</v>
      </c>
      <c r="AA416" s="242">
        <f t="shared" si="212"/>
        <v>649</v>
      </c>
      <c r="AB416" s="242">
        <f t="shared" si="212"/>
        <v>646</v>
      </c>
      <c r="AC416" s="242">
        <f t="shared" si="212"/>
        <v>650</v>
      </c>
      <c r="AD416" s="242">
        <f t="shared" si="212"/>
        <v>647</v>
      </c>
      <c r="AE416" s="242">
        <f t="shared" si="212"/>
        <v>653</v>
      </c>
      <c r="AF416" s="242">
        <f t="shared" si="212"/>
        <v>664</v>
      </c>
      <c r="AG416" s="242">
        <f t="shared" si="212"/>
        <v>640</v>
      </c>
      <c r="AH416" s="242">
        <f t="shared" si="212"/>
        <v>647</v>
      </c>
      <c r="AI416" s="242">
        <f t="shared" si="212"/>
        <v>658</v>
      </c>
      <c r="AJ416" s="242">
        <f t="shared" si="212"/>
        <v>656</v>
      </c>
      <c r="AK416" s="242">
        <f t="shared" si="212"/>
        <v>666</v>
      </c>
      <c r="AL416" s="242">
        <f t="shared" si="212"/>
        <v>668.24812030075191</v>
      </c>
      <c r="AM416" s="242">
        <f t="shared" si="212"/>
        <v>670.49624060150381</v>
      </c>
      <c r="AN416" s="242">
        <f t="shared" si="212"/>
        <v>672.74436090225572</v>
      </c>
      <c r="AO416" s="242">
        <f t="shared" si="212"/>
        <v>674.99248120300763</v>
      </c>
      <c r="AP416" s="242">
        <f t="shared" si="212"/>
        <v>677.24060150375954</v>
      </c>
      <c r="AQ416" s="242">
        <f t="shared" si="212"/>
        <v>679.48872180451133</v>
      </c>
      <c r="AR416" s="242">
        <f t="shared" si="212"/>
        <v>681.73684210526312</v>
      </c>
      <c r="AS416" s="242">
        <f t="shared" si="212"/>
        <v>683.98496240601503</v>
      </c>
      <c r="AT416" s="242">
        <f t="shared" si="212"/>
        <v>686.23308270676694</v>
      </c>
      <c r="AU416" s="242">
        <f t="shared" si="212"/>
        <v>688.48120300751884</v>
      </c>
      <c r="AV416" s="242">
        <f t="shared" si="212"/>
        <v>690.72932330827075</v>
      </c>
      <c r="AW416" s="242">
        <f t="shared" si="212"/>
        <v>692.97744360902266</v>
      </c>
      <c r="AX416" s="242">
        <f t="shared" si="212"/>
        <v>695.22556390977456</v>
      </c>
      <c r="AY416" s="242">
        <f t="shared" si="212"/>
        <v>697.47368421052636</v>
      </c>
      <c r="AZ416" s="242">
        <f t="shared" si="212"/>
        <v>699.72180451127826</v>
      </c>
      <c r="BA416" s="242">
        <f t="shared" si="212"/>
        <v>701.96992481203006</v>
      </c>
      <c r="BB416" s="242">
        <f t="shared" si="212"/>
        <v>704.21804511278197</v>
      </c>
      <c r="BC416" s="242">
        <f t="shared" si="212"/>
        <v>706.46616541353387</v>
      </c>
      <c r="BD416" s="242">
        <f t="shared" si="212"/>
        <v>708.71428571428578</v>
      </c>
      <c r="BE416" s="242">
        <f t="shared" si="212"/>
        <v>710.96240601503769</v>
      </c>
      <c r="BF416" s="242">
        <f t="shared" si="212"/>
        <v>713.21052631578959</v>
      </c>
      <c r="BG416" s="242">
        <f t="shared" si="212"/>
        <v>715.45864661654139</v>
      </c>
      <c r="BH416" s="242">
        <f t="shared" si="212"/>
        <v>717.70676691729329</v>
      </c>
      <c r="BI416" s="242">
        <f t="shared" si="212"/>
        <v>719.95488721804509</v>
      </c>
      <c r="BJ416" s="242">
        <f t="shared" si="212"/>
        <v>722.20300751879699</v>
      </c>
      <c r="BK416" s="242">
        <f t="shared" si="212"/>
        <v>724.4511278195489</v>
      </c>
      <c r="BL416" s="242">
        <f t="shared" si="212"/>
        <v>726.69924812030081</v>
      </c>
      <c r="BM416" s="242">
        <f t="shared" si="212"/>
        <v>728.94736842105272</v>
      </c>
      <c r="BN416" s="242">
        <f t="shared" si="212"/>
        <v>731.19548872180462</v>
      </c>
      <c r="BO416" s="242">
        <f t="shared" si="212"/>
        <v>733.44360902255653</v>
      </c>
      <c r="BP416" s="242">
        <f t="shared" si="212"/>
        <v>735.69172932330832</v>
      </c>
      <c r="BQ416" s="242">
        <f t="shared" ref="BQ416:CV417" si="213">BQ450+BQ484+BQ518</f>
        <v>737.93984962406012</v>
      </c>
      <c r="BR416" s="242">
        <f t="shared" si="213"/>
        <v>740.18796992481202</v>
      </c>
      <c r="BS416" s="242">
        <f t="shared" si="213"/>
        <v>742.43609022556393</v>
      </c>
      <c r="BT416" s="242">
        <f t="shared" si="213"/>
        <v>744.68421052631584</v>
      </c>
      <c r="BU416" s="242">
        <f t="shared" si="213"/>
        <v>746.93233082706774</v>
      </c>
      <c r="BV416" s="242">
        <f t="shared" si="213"/>
        <v>749.18045112781965</v>
      </c>
      <c r="BW416" s="242">
        <f t="shared" si="213"/>
        <v>751.42857142857156</v>
      </c>
      <c r="BX416" s="242">
        <f t="shared" si="213"/>
        <v>753.67669172932335</v>
      </c>
      <c r="BY416" s="242">
        <f t="shared" si="213"/>
        <v>755.92481203007515</v>
      </c>
      <c r="BZ416" s="242">
        <f t="shared" si="213"/>
        <v>758.17293233082705</v>
      </c>
      <c r="CA416" s="242">
        <f t="shared" si="213"/>
        <v>760.42105263157896</v>
      </c>
      <c r="CB416" s="242">
        <f t="shared" si="213"/>
        <v>762.66917293233087</v>
      </c>
      <c r="CC416" s="242">
        <f t="shared" si="213"/>
        <v>764.91729323308277</v>
      </c>
      <c r="CD416" s="242">
        <f t="shared" si="213"/>
        <v>767.16541353383468</v>
      </c>
      <c r="CE416" s="242">
        <f t="shared" si="213"/>
        <v>769.41353383458659</v>
      </c>
      <c r="CF416" s="242">
        <f t="shared" si="213"/>
        <v>771.66165413533838</v>
      </c>
      <c r="CG416" s="242">
        <f t="shared" si="213"/>
        <v>773.90977443609029</v>
      </c>
      <c r="CH416" s="242">
        <f t="shared" si="213"/>
        <v>776.15789473684208</v>
      </c>
      <c r="CI416" s="242">
        <f t="shared" si="213"/>
        <v>778.40601503759399</v>
      </c>
      <c r="CJ416" s="242">
        <f t="shared" si="213"/>
        <v>780.6541353383459</v>
      </c>
      <c r="CK416" s="242">
        <f t="shared" si="213"/>
        <v>782.9022556390978</v>
      </c>
      <c r="CL416" s="242">
        <f t="shared" si="213"/>
        <v>785.15037593984971</v>
      </c>
      <c r="CM416" s="242">
        <f t="shared" si="213"/>
        <v>787.39849624060162</v>
      </c>
      <c r="CN416" s="242">
        <f t="shared" si="213"/>
        <v>789.64661654135352</v>
      </c>
      <c r="CO416" s="242">
        <f t="shared" si="213"/>
        <v>791.89473684210532</v>
      </c>
      <c r="CP416" s="242">
        <f t="shared" si="213"/>
        <v>794.14285714285711</v>
      </c>
      <c r="CQ416" s="242">
        <f t="shared" si="213"/>
        <v>796.39097744360902</v>
      </c>
      <c r="CR416" s="242">
        <f t="shared" si="213"/>
        <v>798.63909774436092</v>
      </c>
      <c r="CS416" s="242">
        <f t="shared" si="213"/>
        <v>800.88721804511283</v>
      </c>
      <c r="CT416" s="242">
        <f t="shared" si="213"/>
        <v>803.13533834586474</v>
      </c>
      <c r="CU416" s="242">
        <f t="shared" si="213"/>
        <v>805.38345864661665</v>
      </c>
      <c r="CV416" s="242">
        <f t="shared" si="213"/>
        <v>807.63157894736855</v>
      </c>
    </row>
    <row r="417" spans="1:113" outlineLevel="1" x14ac:dyDescent="0.3">
      <c r="A417" s="290"/>
      <c r="B417" s="154">
        <v>26</v>
      </c>
      <c r="C417" s="242" t="s">
        <v>442</v>
      </c>
      <c r="D417" s="143" t="s">
        <v>443</v>
      </c>
      <c r="E417" s="242">
        <f t="shared" si="212"/>
        <v>595</v>
      </c>
      <c r="F417" s="242">
        <f t="shared" si="212"/>
        <v>596</v>
      </c>
      <c r="G417" s="242">
        <f t="shared" si="212"/>
        <v>596</v>
      </c>
      <c r="H417" s="242">
        <f t="shared" si="212"/>
        <v>596</v>
      </c>
      <c r="I417" s="242">
        <f t="shared" si="212"/>
        <v>595</v>
      </c>
      <c r="J417" s="242">
        <f t="shared" si="212"/>
        <v>598</v>
      </c>
      <c r="K417" s="242">
        <f t="shared" si="212"/>
        <v>595</v>
      </c>
      <c r="L417" s="242">
        <f t="shared" si="212"/>
        <v>595</v>
      </c>
      <c r="M417" s="242">
        <f t="shared" si="212"/>
        <v>595</v>
      </c>
      <c r="N417" s="242">
        <f t="shared" si="212"/>
        <v>595</v>
      </c>
      <c r="O417" s="242">
        <f t="shared" si="212"/>
        <v>595</v>
      </c>
      <c r="P417" s="242">
        <f t="shared" si="212"/>
        <v>595</v>
      </c>
      <c r="Q417" s="242">
        <f t="shared" si="212"/>
        <v>595</v>
      </c>
      <c r="R417" s="242">
        <f t="shared" si="212"/>
        <v>595</v>
      </c>
      <c r="S417" s="242">
        <f t="shared" si="212"/>
        <v>595</v>
      </c>
      <c r="T417" s="242">
        <f t="shared" si="212"/>
        <v>595</v>
      </c>
      <c r="U417" s="242">
        <f t="shared" si="212"/>
        <v>595</v>
      </c>
      <c r="V417" s="242">
        <f t="shared" si="212"/>
        <v>595</v>
      </c>
      <c r="W417" s="242">
        <f t="shared" si="212"/>
        <v>595</v>
      </c>
      <c r="X417" s="242">
        <f t="shared" si="212"/>
        <v>595</v>
      </c>
      <c r="Y417" s="242">
        <f t="shared" si="212"/>
        <v>595</v>
      </c>
      <c r="Z417" s="242">
        <f t="shared" si="212"/>
        <v>595</v>
      </c>
      <c r="AA417" s="242">
        <f t="shared" si="212"/>
        <v>595</v>
      </c>
      <c r="AB417" s="242">
        <f t="shared" si="212"/>
        <v>598</v>
      </c>
      <c r="AC417" s="242">
        <f t="shared" si="212"/>
        <v>608</v>
      </c>
      <c r="AD417" s="242">
        <f t="shared" si="212"/>
        <v>608</v>
      </c>
      <c r="AE417" s="242">
        <f t="shared" si="212"/>
        <v>602</v>
      </c>
      <c r="AF417" s="242">
        <f t="shared" si="212"/>
        <v>600</v>
      </c>
      <c r="AG417" s="242">
        <f t="shared" si="212"/>
        <v>596</v>
      </c>
      <c r="AH417" s="242">
        <f t="shared" si="212"/>
        <v>596</v>
      </c>
      <c r="AI417" s="242">
        <f t="shared" si="212"/>
        <v>596</v>
      </c>
      <c r="AJ417" s="242">
        <f t="shared" si="212"/>
        <v>596</v>
      </c>
      <c r="AK417" s="242">
        <f t="shared" si="212"/>
        <v>595</v>
      </c>
      <c r="AL417" s="242">
        <f t="shared" si="212"/>
        <v>596</v>
      </c>
      <c r="AM417" s="242">
        <f t="shared" si="212"/>
        <v>596</v>
      </c>
      <c r="AN417" s="242">
        <f t="shared" si="212"/>
        <v>596</v>
      </c>
      <c r="AO417" s="242">
        <f t="shared" si="212"/>
        <v>596</v>
      </c>
      <c r="AP417" s="242">
        <f t="shared" si="212"/>
        <v>596</v>
      </c>
      <c r="AQ417" s="242">
        <f t="shared" si="212"/>
        <v>596</v>
      </c>
      <c r="AR417" s="242">
        <f t="shared" si="212"/>
        <v>596</v>
      </c>
      <c r="AS417" s="242">
        <f t="shared" si="212"/>
        <v>596</v>
      </c>
      <c r="AT417" s="242">
        <f t="shared" si="212"/>
        <v>596</v>
      </c>
      <c r="AU417" s="242">
        <f t="shared" si="212"/>
        <v>596</v>
      </c>
      <c r="AV417" s="242">
        <f t="shared" si="212"/>
        <v>596</v>
      </c>
      <c r="AW417" s="242">
        <f t="shared" si="212"/>
        <v>596</v>
      </c>
      <c r="AX417" s="242">
        <f t="shared" si="212"/>
        <v>596</v>
      </c>
      <c r="AY417" s="242">
        <f t="shared" si="212"/>
        <v>596</v>
      </c>
      <c r="AZ417" s="242">
        <f t="shared" si="212"/>
        <v>596</v>
      </c>
      <c r="BA417" s="242">
        <f t="shared" si="212"/>
        <v>596</v>
      </c>
      <c r="BB417" s="242">
        <f t="shared" si="212"/>
        <v>596</v>
      </c>
      <c r="BC417" s="242">
        <f t="shared" si="212"/>
        <v>596</v>
      </c>
      <c r="BD417" s="242">
        <f t="shared" si="212"/>
        <v>596</v>
      </c>
      <c r="BE417" s="242">
        <f t="shared" si="212"/>
        <v>596</v>
      </c>
      <c r="BF417" s="242">
        <f t="shared" si="212"/>
        <v>596</v>
      </c>
      <c r="BG417" s="242">
        <f t="shared" si="212"/>
        <v>596</v>
      </c>
      <c r="BH417" s="242">
        <f t="shared" si="212"/>
        <v>596</v>
      </c>
      <c r="BI417" s="242">
        <f t="shared" si="212"/>
        <v>596</v>
      </c>
      <c r="BJ417" s="242">
        <f t="shared" si="212"/>
        <v>596</v>
      </c>
      <c r="BK417" s="242">
        <f t="shared" si="212"/>
        <v>596</v>
      </c>
      <c r="BL417" s="242">
        <f t="shared" si="212"/>
        <v>596</v>
      </c>
      <c r="BM417" s="242">
        <f t="shared" si="212"/>
        <v>596</v>
      </c>
      <c r="BN417" s="242">
        <f t="shared" si="212"/>
        <v>596</v>
      </c>
      <c r="BO417" s="242">
        <f t="shared" si="212"/>
        <v>596</v>
      </c>
      <c r="BP417" s="242">
        <f t="shared" si="212"/>
        <v>596</v>
      </c>
      <c r="BQ417" s="242">
        <f t="shared" si="213"/>
        <v>596</v>
      </c>
      <c r="BR417" s="242">
        <f t="shared" si="213"/>
        <v>596</v>
      </c>
      <c r="BS417" s="242">
        <f t="shared" si="213"/>
        <v>596</v>
      </c>
      <c r="BT417" s="242">
        <f t="shared" si="213"/>
        <v>596</v>
      </c>
      <c r="BU417" s="242">
        <f t="shared" si="213"/>
        <v>596</v>
      </c>
      <c r="BV417" s="242">
        <f t="shared" si="213"/>
        <v>596</v>
      </c>
      <c r="BW417" s="242">
        <f t="shared" si="213"/>
        <v>596</v>
      </c>
      <c r="BX417" s="242">
        <f t="shared" si="213"/>
        <v>596</v>
      </c>
      <c r="BY417" s="242">
        <f t="shared" si="213"/>
        <v>596</v>
      </c>
      <c r="BZ417" s="242">
        <f t="shared" si="213"/>
        <v>596</v>
      </c>
      <c r="CA417" s="242">
        <f t="shared" si="213"/>
        <v>596</v>
      </c>
      <c r="CB417" s="242">
        <f t="shared" si="213"/>
        <v>596</v>
      </c>
      <c r="CC417" s="242">
        <f t="shared" si="213"/>
        <v>596</v>
      </c>
      <c r="CD417" s="242">
        <f t="shared" si="213"/>
        <v>596</v>
      </c>
      <c r="CE417" s="242">
        <f t="shared" si="213"/>
        <v>596</v>
      </c>
      <c r="CF417" s="242">
        <f t="shared" si="213"/>
        <v>596</v>
      </c>
      <c r="CG417" s="242">
        <f t="shared" si="213"/>
        <v>596</v>
      </c>
      <c r="CH417" s="242">
        <f t="shared" si="213"/>
        <v>596</v>
      </c>
      <c r="CI417" s="242">
        <f t="shared" si="213"/>
        <v>596</v>
      </c>
      <c r="CJ417" s="242">
        <f t="shared" si="213"/>
        <v>596</v>
      </c>
      <c r="CK417" s="242">
        <f t="shared" si="213"/>
        <v>596</v>
      </c>
      <c r="CL417" s="242">
        <f t="shared" si="213"/>
        <v>596</v>
      </c>
      <c r="CM417" s="242">
        <f t="shared" si="213"/>
        <v>596</v>
      </c>
      <c r="CN417" s="242">
        <f t="shared" si="213"/>
        <v>596</v>
      </c>
      <c r="CO417" s="242">
        <f t="shared" si="213"/>
        <v>596</v>
      </c>
      <c r="CP417" s="242">
        <f t="shared" si="213"/>
        <v>596</v>
      </c>
      <c r="CQ417" s="242">
        <f t="shared" si="213"/>
        <v>596</v>
      </c>
      <c r="CR417" s="242">
        <f t="shared" si="213"/>
        <v>596</v>
      </c>
      <c r="CS417" s="242">
        <f t="shared" si="213"/>
        <v>596</v>
      </c>
      <c r="CT417" s="242">
        <f t="shared" si="213"/>
        <v>596</v>
      </c>
      <c r="CU417" s="242">
        <f t="shared" si="213"/>
        <v>596</v>
      </c>
      <c r="CV417" s="242">
        <f t="shared" si="213"/>
        <v>596</v>
      </c>
    </row>
    <row r="418" spans="1:113" outlineLevel="1" x14ac:dyDescent="0.3"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</row>
    <row r="419" spans="1:113" outlineLevel="1" x14ac:dyDescent="0.3">
      <c r="C419" s="242" t="s">
        <v>515</v>
      </c>
      <c r="D419" s="165" t="s">
        <v>443</v>
      </c>
      <c r="E419" s="242">
        <f>SUM(E392:E417)</f>
        <v>284568</v>
      </c>
      <c r="F419" s="242">
        <f t="shared" ref="F419:AK419" si="214">SUM(F392:F417)</f>
        <v>258074</v>
      </c>
      <c r="G419" s="242">
        <f t="shared" si="214"/>
        <v>238622</v>
      </c>
      <c r="H419" s="242">
        <f t="shared" si="214"/>
        <v>210440</v>
      </c>
      <c r="I419" s="242">
        <f t="shared" si="214"/>
        <v>167165</v>
      </c>
      <c r="J419" s="242">
        <f t="shared" si="214"/>
        <v>99848</v>
      </c>
      <c r="K419" s="242">
        <f t="shared" si="214"/>
        <v>79818</v>
      </c>
      <c r="L419" s="242">
        <f t="shared" si="214"/>
        <v>20856</v>
      </c>
      <c r="M419" s="242">
        <f t="shared" si="214"/>
        <v>19727</v>
      </c>
      <c r="N419" s="242">
        <f t="shared" si="214"/>
        <v>20930</v>
      </c>
      <c r="O419" s="242">
        <f t="shared" si="214"/>
        <v>19444</v>
      </c>
      <c r="P419" s="242">
        <f t="shared" si="214"/>
        <v>19296</v>
      </c>
      <c r="Q419" s="242">
        <f t="shared" si="214"/>
        <v>20124</v>
      </c>
      <c r="R419" s="242">
        <f t="shared" si="214"/>
        <v>23038</v>
      </c>
      <c r="S419" s="242">
        <f t="shared" si="214"/>
        <v>25667</v>
      </c>
      <c r="T419" s="242">
        <f t="shared" si="214"/>
        <v>28477</v>
      </c>
      <c r="U419" s="242">
        <f t="shared" si="214"/>
        <v>31406</v>
      </c>
      <c r="V419" s="242">
        <f t="shared" si="214"/>
        <v>35200</v>
      </c>
      <c r="W419" s="242">
        <f t="shared" si="214"/>
        <v>38603</v>
      </c>
      <c r="X419" s="242">
        <f t="shared" si="214"/>
        <v>41308</v>
      </c>
      <c r="Y419" s="242">
        <f t="shared" si="214"/>
        <v>42805</v>
      </c>
      <c r="Z419" s="242">
        <f t="shared" si="214"/>
        <v>38519</v>
      </c>
      <c r="AA419" s="242">
        <f t="shared" si="214"/>
        <v>26572</v>
      </c>
      <c r="AB419" s="242">
        <f t="shared" si="214"/>
        <v>25587</v>
      </c>
      <c r="AC419" s="242">
        <f t="shared" si="214"/>
        <v>26578</v>
      </c>
      <c r="AD419" s="242">
        <f t="shared" si="214"/>
        <v>26057</v>
      </c>
      <c r="AE419" s="242">
        <f t="shared" si="214"/>
        <v>26021</v>
      </c>
      <c r="AF419" s="242">
        <f t="shared" si="214"/>
        <v>26447</v>
      </c>
      <c r="AG419" s="242">
        <f t="shared" si="214"/>
        <v>21702</v>
      </c>
      <c r="AH419" s="242">
        <f t="shared" si="214"/>
        <v>21979</v>
      </c>
      <c r="AI419" s="242">
        <f t="shared" si="214"/>
        <v>22329</v>
      </c>
      <c r="AJ419" s="242">
        <f t="shared" si="214"/>
        <v>22497</v>
      </c>
      <c r="AK419" s="242">
        <f t="shared" si="214"/>
        <v>23051</v>
      </c>
      <c r="AL419" s="242">
        <f>SUM(AL392:AL417)</f>
        <v>22574.938453078361</v>
      </c>
      <c r="AM419" s="242">
        <f t="shared" ref="AM419:CV419" si="215">SUM(AM392:AM417)</f>
        <v>22138.181325406498</v>
      </c>
      <c r="AN419" s="242">
        <f t="shared" si="215"/>
        <v>21738.368262461856</v>
      </c>
      <c r="AO419" s="242">
        <f t="shared" si="215"/>
        <v>21372.424447362289</v>
      </c>
      <c r="AP419" s="242">
        <f t="shared" si="215"/>
        <v>21037.536055521789</v>
      </c>
      <c r="AQ419" s="242">
        <f t="shared" si="215"/>
        <v>20731.127837099644</v>
      </c>
      <c r="AR419" s="242">
        <f t="shared" si="215"/>
        <v>20450.842641538631</v>
      </c>
      <c r="AS419" s="242">
        <f t="shared" si="215"/>
        <v>20194.522714792151</v>
      </c>
      <c r="AT419" s="242">
        <f t="shared" si="215"/>
        <v>19960.192614704589</v>
      </c>
      <c r="AU419" s="242">
        <f t="shared" si="215"/>
        <v>19746.043603562066</v>
      </c>
      <c r="AV419" s="242">
        <f t="shared" si="215"/>
        <v>19550.419389188562</v>
      </c>
      <c r="AW419" s="242">
        <f t="shared" si="215"/>
        <v>19371.803097230488</v>
      </c>
      <c r="AX419" s="242">
        <f t="shared" si="215"/>
        <v>19208.805367548641</v>
      </c>
      <c r="AY419" s="242">
        <f t="shared" si="215"/>
        <v>19060.153477007072</v>
      </c>
      <c r="AZ419" s="242">
        <f t="shared" si="215"/>
        <v>18924.681399494806</v>
      </c>
      <c r="BA419" s="242">
        <f t="shared" si="215"/>
        <v>18801.32072181036</v>
      </c>
      <c r="BB419" s="242">
        <f t="shared" si="215"/>
        <v>18689.0923411486</v>
      </c>
      <c r="BC419" s="242">
        <f t="shared" si="215"/>
        <v>18587.098876413645</v>
      </c>
      <c r="BD419" s="242">
        <f t="shared" si="215"/>
        <v>18494.517731496773</v>
      </c>
      <c r="BE419" s="242">
        <f t="shared" si="215"/>
        <v>18410.594754053913</v>
      </c>
      <c r="BF419" s="242">
        <f t="shared" si="215"/>
        <v>18334.638438240028</v>
      </c>
      <c r="BG419" s="242">
        <f t="shared" si="215"/>
        <v>18266.014624348292</v>
      </c>
      <c r="BH419" s="242">
        <f t="shared" si="215"/>
        <v>18204.14165239939</v>
      </c>
      <c r="BI419" s="242">
        <f t="shared" si="215"/>
        <v>18148.485930464602</v>
      </c>
      <c r="BJ419" s="242">
        <f t="shared" si="215"/>
        <v>18098.557881917539</v>
      </c>
      <c r="BK419" s="242">
        <f t="shared" si="215"/>
        <v>18053.908238921937</v>
      </c>
      <c r="BL419" s="242">
        <f t="shared" si="215"/>
        <v>18014.124652303432</v>
      </c>
      <c r="BM419" s="242">
        <f t="shared" si="215"/>
        <v>17978.828590545458</v>
      </c>
      <c r="BN419" s="242">
        <f t="shared" si="215"/>
        <v>17947.672503014997</v>
      </c>
      <c r="BO419" s="242">
        <f t="shared" si="215"/>
        <v>17920.337224683215</v>
      </c>
      <c r="BP419" s="242">
        <f t="shared" si="215"/>
        <v>17896.529601576669</v>
      </c>
      <c r="BQ419" s="242">
        <f t="shared" si="215"/>
        <v>17875.980317993639</v>
      </c>
      <c r="BR419" s="242">
        <f t="shared" si="215"/>
        <v>17858.441908162225</v>
      </c>
      <c r="BS419" s="242">
        <f t="shared" si="215"/>
        <v>17843.686936515714</v>
      </c>
      <c r="BT419" s="242">
        <f t="shared" si="215"/>
        <v>17831.506332129316</v>
      </c>
      <c r="BU419" s="242">
        <f t="shared" si="215"/>
        <v>17821.707864111515</v>
      </c>
      <c r="BV419" s="242">
        <f t="shared" si="215"/>
        <v>17814.114745884177</v>
      </c>
      <c r="BW419" s="242">
        <f t="shared" si="215"/>
        <v>17808.564357326792</v>
      </c>
      <c r="BX419" s="242">
        <f t="shared" si="215"/>
        <v>17804.907074711515</v>
      </c>
      <c r="BY419" s="242">
        <f t="shared" si="215"/>
        <v>17803.005199223797</v>
      </c>
      <c r="BZ419" s="242">
        <f t="shared" si="215"/>
        <v>17802.731975656661</v>
      </c>
      <c r="CA419" s="242">
        <f t="shared" si="215"/>
        <v>17803.970693590785</v>
      </c>
      <c r="CB419" s="242">
        <f t="shared" si="215"/>
        <v>17806.613864034116</v>
      </c>
      <c r="CC419" s="242">
        <f t="shared" si="215"/>
        <v>17810.562465098745</v>
      </c>
      <c r="CD419" s="242">
        <f t="shared" si="215"/>
        <v>17815.725250844695</v>
      </c>
      <c r="CE419" s="242">
        <f t="shared" si="215"/>
        <v>17822.018117924385</v>
      </c>
      <c r="CF419" s="242">
        <f t="shared" si="215"/>
        <v>17829.363525121706</v>
      </c>
      <c r="CG419" s="242">
        <f t="shared" si="215"/>
        <v>17837.689961300788</v>
      </c>
      <c r="CH419" s="242">
        <f t="shared" si="215"/>
        <v>17846.931457663297</v>
      </c>
      <c r="CI419" s="242">
        <f t="shared" si="215"/>
        <v>17857.027140564653</v>
      </c>
      <c r="CJ419" s="242">
        <f t="shared" si="215"/>
        <v>17867.920821460084</v>
      </c>
      <c r="CK419" s="242">
        <f t="shared" si="215"/>
        <v>17879.560620844881</v>
      </c>
      <c r="CL419" s="242">
        <f t="shared" si="215"/>
        <v>17891.898623320751</v>
      </c>
      <c r="CM419" s="242">
        <f t="shared" si="215"/>
        <v>17904.890561165281</v>
      </c>
      <c r="CN419" s="242">
        <f t="shared" si="215"/>
        <v>17918.495524005095</v>
      </c>
      <c r="CO419" s="242">
        <f t="shared" si="215"/>
        <v>17932.675692397799</v>
      </c>
      <c r="CP419" s="242">
        <f t="shared" si="215"/>
        <v>17947.396093314772</v>
      </c>
      <c r="CQ419" s="242">
        <f t="shared" si="215"/>
        <v>17962.624375687621</v>
      </c>
      <c r="CR419" s="242">
        <f t="shared" si="215"/>
        <v>17978.330604337389</v>
      </c>
      <c r="CS419" s="242">
        <f t="shared" si="215"/>
        <v>17994.487070748281</v>
      </c>
      <c r="CT419" s="242">
        <f t="shared" si="215"/>
        <v>18011.068119278239</v>
      </c>
      <c r="CU419" s="242">
        <f t="shared" si="215"/>
        <v>18028.049987518189</v>
      </c>
      <c r="CV419" s="242">
        <f t="shared" si="215"/>
        <v>18045.410659620571</v>
      </c>
      <c r="CW419" s="63" t="s">
        <v>533</v>
      </c>
      <c r="CX419" s="63"/>
    </row>
    <row r="420" spans="1:113" outlineLevel="1" x14ac:dyDescent="0.3">
      <c r="C420" s="242" t="s">
        <v>516</v>
      </c>
      <c r="D420" s="165" t="s">
        <v>443</v>
      </c>
      <c r="E420" s="242">
        <f>+E419</f>
        <v>284568</v>
      </c>
      <c r="F420" s="242">
        <f>(E419+F419)/2</f>
        <v>271321</v>
      </c>
      <c r="G420" s="242">
        <f t="shared" ref="G420:AK420" si="216">(F419+G419)/2</f>
        <v>248348</v>
      </c>
      <c r="H420" s="242">
        <f t="shared" si="216"/>
        <v>224531</v>
      </c>
      <c r="I420" s="242">
        <f t="shared" si="216"/>
        <v>188802.5</v>
      </c>
      <c r="J420" s="242">
        <f t="shared" si="216"/>
        <v>133506.5</v>
      </c>
      <c r="K420" s="242">
        <f t="shared" si="216"/>
        <v>89833</v>
      </c>
      <c r="L420" s="242">
        <f t="shared" si="216"/>
        <v>50337</v>
      </c>
      <c r="M420" s="242">
        <f t="shared" si="216"/>
        <v>20291.5</v>
      </c>
      <c r="N420" s="242">
        <f t="shared" si="216"/>
        <v>20328.5</v>
      </c>
      <c r="O420" s="242">
        <f t="shared" si="216"/>
        <v>20187</v>
      </c>
      <c r="P420" s="242">
        <f t="shared" si="216"/>
        <v>19370</v>
      </c>
      <c r="Q420" s="242">
        <f t="shared" si="216"/>
        <v>19710</v>
      </c>
      <c r="R420" s="242">
        <f t="shared" si="216"/>
        <v>21581</v>
      </c>
      <c r="S420" s="242">
        <f t="shared" si="216"/>
        <v>24352.5</v>
      </c>
      <c r="T420" s="242">
        <f t="shared" si="216"/>
        <v>27072</v>
      </c>
      <c r="U420" s="242">
        <f t="shared" si="216"/>
        <v>29941.5</v>
      </c>
      <c r="V420" s="242">
        <f t="shared" si="216"/>
        <v>33303</v>
      </c>
      <c r="W420" s="242">
        <f t="shared" si="216"/>
        <v>36901.5</v>
      </c>
      <c r="X420" s="242">
        <f t="shared" si="216"/>
        <v>39955.5</v>
      </c>
      <c r="Y420" s="242">
        <f t="shared" si="216"/>
        <v>42056.5</v>
      </c>
      <c r="Z420" s="242">
        <f t="shared" si="216"/>
        <v>40662</v>
      </c>
      <c r="AA420" s="242">
        <f t="shared" si="216"/>
        <v>32545.5</v>
      </c>
      <c r="AB420" s="242">
        <f t="shared" si="216"/>
        <v>26079.5</v>
      </c>
      <c r="AC420" s="242">
        <f t="shared" si="216"/>
        <v>26082.5</v>
      </c>
      <c r="AD420" s="242">
        <f t="shared" si="216"/>
        <v>26317.5</v>
      </c>
      <c r="AE420" s="242">
        <f t="shared" si="216"/>
        <v>26039</v>
      </c>
      <c r="AF420" s="242">
        <f t="shared" si="216"/>
        <v>26234</v>
      </c>
      <c r="AG420" s="242">
        <f t="shared" si="216"/>
        <v>24074.5</v>
      </c>
      <c r="AH420" s="242">
        <f t="shared" si="216"/>
        <v>21840.5</v>
      </c>
      <c r="AI420" s="242">
        <f t="shared" si="216"/>
        <v>22154</v>
      </c>
      <c r="AJ420" s="242">
        <f t="shared" si="216"/>
        <v>22413</v>
      </c>
      <c r="AK420" s="242">
        <f t="shared" si="216"/>
        <v>22774</v>
      </c>
      <c r="AL420" s="242">
        <f>(AK419+AL419)/2</f>
        <v>22812.969226539179</v>
      </c>
      <c r="AM420" s="242">
        <f t="shared" ref="AM420:CU420" si="217">(AL419+AM419)/2</f>
        <v>22356.559889242431</v>
      </c>
      <c r="AN420" s="242">
        <f t="shared" si="217"/>
        <v>21938.274793934179</v>
      </c>
      <c r="AO420" s="242">
        <f t="shared" si="217"/>
        <v>21555.396354912074</v>
      </c>
      <c r="AP420" s="242">
        <f t="shared" si="217"/>
        <v>21204.980251442037</v>
      </c>
      <c r="AQ420" s="242">
        <f t="shared" si="217"/>
        <v>20884.331946310718</v>
      </c>
      <c r="AR420" s="242">
        <f t="shared" si="217"/>
        <v>20590.98523931914</v>
      </c>
      <c r="AS420" s="242">
        <f t="shared" si="217"/>
        <v>20322.682678165391</v>
      </c>
      <c r="AT420" s="242">
        <f t="shared" si="217"/>
        <v>20077.357664748371</v>
      </c>
      <c r="AU420" s="242">
        <f t="shared" si="217"/>
        <v>19853.118109133327</v>
      </c>
      <c r="AV420" s="242">
        <f t="shared" si="217"/>
        <v>19648.231496375316</v>
      </c>
      <c r="AW420" s="242">
        <f t="shared" si="217"/>
        <v>19461.111243209525</v>
      </c>
      <c r="AX420" s="242">
        <f t="shared" si="217"/>
        <v>19290.304232389564</v>
      </c>
      <c r="AY420" s="242">
        <f t="shared" si="217"/>
        <v>19134.479422277858</v>
      </c>
      <c r="AZ420" s="242">
        <f t="shared" si="217"/>
        <v>18992.417438250937</v>
      </c>
      <c r="BA420" s="242">
        <f t="shared" si="217"/>
        <v>18863.001060652583</v>
      </c>
      <c r="BB420" s="242">
        <f t="shared" si="217"/>
        <v>18745.206531479482</v>
      </c>
      <c r="BC420" s="242">
        <f t="shared" si="217"/>
        <v>18638.095608781121</v>
      </c>
      <c r="BD420" s="242">
        <f t="shared" si="217"/>
        <v>18540.808303955208</v>
      </c>
      <c r="BE420" s="242">
        <f t="shared" si="217"/>
        <v>18452.556242775343</v>
      </c>
      <c r="BF420" s="242">
        <f t="shared" si="217"/>
        <v>18372.616596146971</v>
      </c>
      <c r="BG420" s="242">
        <f t="shared" si="217"/>
        <v>18300.326531294158</v>
      </c>
      <c r="BH420" s="242">
        <f t="shared" si="217"/>
        <v>18235.078138373843</v>
      </c>
      <c r="BI420" s="242">
        <f t="shared" si="217"/>
        <v>18176.313791431996</v>
      </c>
      <c r="BJ420" s="242">
        <f t="shared" si="217"/>
        <v>18123.521906191068</v>
      </c>
      <c r="BK420" s="242">
        <f t="shared" si="217"/>
        <v>18076.233060419738</v>
      </c>
      <c r="BL420" s="242">
        <f t="shared" si="217"/>
        <v>18034.016445612684</v>
      </c>
      <c r="BM420" s="242">
        <f t="shared" si="217"/>
        <v>17996.476621424445</v>
      </c>
      <c r="BN420" s="242">
        <f t="shared" si="217"/>
        <v>17963.250546780226</v>
      </c>
      <c r="BO420" s="242">
        <f t="shared" si="217"/>
        <v>17934.004863849106</v>
      </c>
      <c r="BP420" s="242">
        <f t="shared" si="217"/>
        <v>17908.43341312994</v>
      </c>
      <c r="BQ420" s="242">
        <f t="shared" si="217"/>
        <v>17886.254959785154</v>
      </c>
      <c r="BR420" s="242">
        <f t="shared" si="217"/>
        <v>17867.21111307793</v>
      </c>
      <c r="BS420" s="242">
        <f t="shared" si="217"/>
        <v>17851.064422338968</v>
      </c>
      <c r="BT420" s="242">
        <f t="shared" si="217"/>
        <v>17837.596634322515</v>
      </c>
      <c r="BU420" s="242">
        <f t="shared" si="217"/>
        <v>17826.607098120418</v>
      </c>
      <c r="BV420" s="242">
        <f t="shared" si="217"/>
        <v>17817.911304997848</v>
      </c>
      <c r="BW420" s="242">
        <f t="shared" si="217"/>
        <v>17811.339551605484</v>
      </c>
      <c r="BX420" s="242">
        <f t="shared" si="217"/>
        <v>17806.735716019153</v>
      </c>
      <c r="BY420" s="242">
        <f t="shared" si="217"/>
        <v>17803.956136967656</v>
      </c>
      <c r="BZ420" s="242">
        <f t="shared" si="217"/>
        <v>17802.868587440229</v>
      </c>
      <c r="CA420" s="242">
        <f t="shared" si="217"/>
        <v>17803.351334623723</v>
      </c>
      <c r="CB420" s="242">
        <f t="shared" si="217"/>
        <v>17805.292278812449</v>
      </c>
      <c r="CC420" s="242">
        <f t="shared" si="217"/>
        <v>17808.58816456643</v>
      </c>
      <c r="CD420" s="242">
        <f t="shared" si="217"/>
        <v>17813.143857971721</v>
      </c>
      <c r="CE420" s="242">
        <f t="shared" si="217"/>
        <v>17818.87168438454</v>
      </c>
      <c r="CF420" s="242">
        <f t="shared" si="217"/>
        <v>17825.690821523043</v>
      </c>
      <c r="CG420" s="242">
        <f t="shared" si="217"/>
        <v>17833.526743211245</v>
      </c>
      <c r="CH420" s="242">
        <f t="shared" si="217"/>
        <v>17842.310709482044</v>
      </c>
      <c r="CI420" s="242">
        <f t="shared" si="217"/>
        <v>17851.979299113977</v>
      </c>
      <c r="CJ420" s="242">
        <f t="shared" si="217"/>
        <v>17862.473981012368</v>
      </c>
      <c r="CK420" s="242">
        <f t="shared" si="217"/>
        <v>17873.740721152484</v>
      </c>
      <c r="CL420" s="242">
        <f t="shared" si="217"/>
        <v>17885.729622082814</v>
      </c>
      <c r="CM420" s="242">
        <f t="shared" si="217"/>
        <v>17898.394592243014</v>
      </c>
      <c r="CN420" s="242">
        <f t="shared" si="217"/>
        <v>17911.69304258519</v>
      </c>
      <c r="CO420" s="242">
        <f t="shared" si="217"/>
        <v>17925.585608201447</v>
      </c>
      <c r="CP420" s="242">
        <f t="shared" si="217"/>
        <v>17940.035892856285</v>
      </c>
      <c r="CQ420" s="242">
        <f t="shared" si="217"/>
        <v>17955.010234501198</v>
      </c>
      <c r="CR420" s="242">
        <f t="shared" si="217"/>
        <v>17970.477490012505</v>
      </c>
      <c r="CS420" s="242">
        <f t="shared" si="217"/>
        <v>17986.408837542833</v>
      </c>
      <c r="CT420" s="242">
        <f t="shared" si="217"/>
        <v>18002.77759501326</v>
      </c>
      <c r="CU420" s="242">
        <f t="shared" si="217"/>
        <v>18019.559053398214</v>
      </c>
      <c r="CV420" s="242">
        <f>(CU419+CV419)/2</f>
        <v>18036.73032356938</v>
      </c>
      <c r="CW420" s="63" t="s">
        <v>534</v>
      </c>
      <c r="CX420" s="63"/>
    </row>
    <row r="422" spans="1:113" ht="16.2" thickBot="1" x14ac:dyDescent="0.35">
      <c r="B422" s="76" t="s">
        <v>365</v>
      </c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  <c r="CI422" s="76"/>
      <c r="CJ422" s="76"/>
      <c r="CK422" s="76"/>
      <c r="CL422" s="76"/>
      <c r="CM422" s="76"/>
      <c r="CN422" s="76"/>
      <c r="CO422" s="76"/>
      <c r="CP422" s="76"/>
      <c r="CQ422" s="76"/>
      <c r="CR422" s="76"/>
      <c r="CS422" s="76"/>
      <c r="CT422" s="76"/>
      <c r="CU422" s="76"/>
      <c r="CV422" s="76"/>
      <c r="CW422" s="76"/>
      <c r="CX422" s="76"/>
      <c r="CY422" s="76"/>
      <c r="CZ422" s="76"/>
      <c r="DA422" s="76"/>
      <c r="DB422" s="76"/>
      <c r="DC422" s="76"/>
      <c r="DD422" s="76"/>
      <c r="DE422" s="76"/>
      <c r="DF422" s="76"/>
      <c r="DG422" s="76"/>
      <c r="DH422" s="76"/>
      <c r="DI422" s="76"/>
    </row>
    <row r="423" spans="1:113" outlineLevel="1" x14ac:dyDescent="0.3">
      <c r="AA423" s="238"/>
      <c r="AB423" s="238"/>
      <c r="AC423" s="238"/>
      <c r="AD423" s="238"/>
      <c r="AE423" s="238"/>
      <c r="AF423" s="238"/>
      <c r="AG423" s="238"/>
    </row>
    <row r="424" spans="1:113" outlineLevel="1" x14ac:dyDescent="0.3">
      <c r="E424" s="238"/>
      <c r="F424" s="238"/>
      <c r="G424" s="238"/>
      <c r="H424" s="238"/>
      <c r="AA424" s="238"/>
      <c r="AB424" s="238"/>
      <c r="AC424" s="238"/>
      <c r="AD424" s="238"/>
      <c r="AE424" s="238"/>
      <c r="AF424" s="238"/>
      <c r="AG424" s="238"/>
      <c r="CZ424" s="457" t="s">
        <v>85</v>
      </c>
      <c r="DA424" s="458"/>
      <c r="DB424" s="459"/>
      <c r="DC424" s="457" t="s">
        <v>1624</v>
      </c>
      <c r="DD424" s="458"/>
      <c r="DE424" s="459"/>
      <c r="DF424" s="457" t="s">
        <v>1625</v>
      </c>
      <c r="DG424" s="458"/>
      <c r="DH424" s="459"/>
    </row>
    <row r="425" spans="1:113" outlineLevel="1" x14ac:dyDescent="0.3">
      <c r="B425" s="69" t="s">
        <v>79</v>
      </c>
      <c r="C425" s="69" t="s">
        <v>195</v>
      </c>
      <c r="E425" s="69">
        <v>201401</v>
      </c>
      <c r="F425" s="69">
        <v>201402</v>
      </c>
      <c r="G425" s="69">
        <v>201403</v>
      </c>
      <c r="H425" s="69">
        <v>201404</v>
      </c>
      <c r="I425" s="69">
        <v>201405</v>
      </c>
      <c r="J425" s="69">
        <v>201406</v>
      </c>
      <c r="K425" s="69">
        <v>201407</v>
      </c>
      <c r="L425" s="69">
        <v>201408</v>
      </c>
      <c r="M425" s="69">
        <v>201409</v>
      </c>
      <c r="N425" s="69">
        <v>201410</v>
      </c>
      <c r="O425" s="69">
        <v>201411</v>
      </c>
      <c r="P425" s="69">
        <v>201412</v>
      </c>
      <c r="Q425" s="69">
        <v>201501</v>
      </c>
      <c r="R425" s="69">
        <v>201502</v>
      </c>
      <c r="S425" s="69">
        <v>201503</v>
      </c>
      <c r="T425" s="69">
        <v>201504</v>
      </c>
      <c r="U425" s="69">
        <v>201505</v>
      </c>
      <c r="V425" s="69">
        <v>201506</v>
      </c>
      <c r="W425" s="69">
        <v>201507</v>
      </c>
      <c r="X425" s="69">
        <v>201508</v>
      </c>
      <c r="Y425" s="69">
        <v>201509</v>
      </c>
      <c r="Z425" s="69">
        <v>201510</v>
      </c>
      <c r="AA425" s="69">
        <v>201511</v>
      </c>
      <c r="AB425" s="69">
        <v>201512</v>
      </c>
      <c r="AC425" s="69">
        <v>201601</v>
      </c>
      <c r="AD425" s="69">
        <v>201602</v>
      </c>
      <c r="AE425" s="69">
        <v>201603</v>
      </c>
      <c r="AF425" s="69">
        <v>201604</v>
      </c>
      <c r="AG425" s="69">
        <v>201605</v>
      </c>
      <c r="AH425" s="69">
        <v>201606</v>
      </c>
      <c r="AI425" s="69">
        <v>201607</v>
      </c>
      <c r="AJ425" s="69">
        <v>201608</v>
      </c>
      <c r="AK425" s="69">
        <v>201609</v>
      </c>
      <c r="AL425" s="69">
        <v>201610</v>
      </c>
      <c r="AM425" s="69">
        <v>201611</v>
      </c>
      <c r="AN425" s="69">
        <v>201612</v>
      </c>
      <c r="AO425" s="69">
        <v>201701</v>
      </c>
      <c r="AP425" s="69">
        <v>201702</v>
      </c>
      <c r="AQ425" s="69">
        <v>201703</v>
      </c>
      <c r="AR425" s="69">
        <v>201704</v>
      </c>
      <c r="AS425" s="69">
        <v>201705</v>
      </c>
      <c r="AT425" s="69">
        <v>201706</v>
      </c>
      <c r="AU425" s="69">
        <v>201707</v>
      </c>
      <c r="AV425" s="69">
        <v>201708</v>
      </c>
      <c r="AW425" s="69">
        <v>201709</v>
      </c>
      <c r="AX425" s="69">
        <v>201710</v>
      </c>
      <c r="AY425" s="69">
        <v>201711</v>
      </c>
      <c r="AZ425" s="69">
        <v>201712</v>
      </c>
      <c r="BA425" s="69">
        <v>201801</v>
      </c>
      <c r="BB425" s="69">
        <v>201802</v>
      </c>
      <c r="BC425" s="69">
        <v>201803</v>
      </c>
      <c r="BD425" s="69">
        <v>201804</v>
      </c>
      <c r="BE425" s="69">
        <v>201805</v>
      </c>
      <c r="BF425" s="69">
        <v>201806</v>
      </c>
      <c r="BG425" s="69">
        <v>201807</v>
      </c>
      <c r="BH425" s="69">
        <v>201808</v>
      </c>
      <c r="BI425" s="69">
        <v>201809</v>
      </c>
      <c r="BJ425" s="69">
        <v>201810</v>
      </c>
      <c r="BK425" s="69">
        <v>201811</v>
      </c>
      <c r="BL425" s="69">
        <v>201812</v>
      </c>
      <c r="BM425" s="69">
        <v>201901</v>
      </c>
      <c r="BN425" s="69">
        <v>201902</v>
      </c>
      <c r="BO425" s="69">
        <v>201903</v>
      </c>
      <c r="BP425" s="69">
        <v>201904</v>
      </c>
      <c r="BQ425" s="69">
        <v>201905</v>
      </c>
      <c r="BR425" s="69">
        <v>201906</v>
      </c>
      <c r="BS425" s="69">
        <v>201907</v>
      </c>
      <c r="BT425" s="69">
        <v>201908</v>
      </c>
      <c r="BU425" s="69">
        <v>201909</v>
      </c>
      <c r="BV425" s="69">
        <v>201910</v>
      </c>
      <c r="BW425" s="69">
        <v>201911</v>
      </c>
      <c r="BX425" s="69">
        <v>201912</v>
      </c>
      <c r="BY425" s="69">
        <v>202001</v>
      </c>
      <c r="BZ425" s="69">
        <v>202002</v>
      </c>
      <c r="CA425" s="69">
        <v>202003</v>
      </c>
      <c r="CB425" s="69">
        <v>202004</v>
      </c>
      <c r="CC425" s="69">
        <v>202005</v>
      </c>
      <c r="CD425" s="69">
        <v>202006</v>
      </c>
      <c r="CE425" s="69">
        <v>202007</v>
      </c>
      <c r="CF425" s="69">
        <v>202008</v>
      </c>
      <c r="CG425" s="69">
        <v>202009</v>
      </c>
      <c r="CH425" s="69">
        <v>202010</v>
      </c>
      <c r="CI425" s="69">
        <v>202011</v>
      </c>
      <c r="CJ425" s="69">
        <v>202012</v>
      </c>
      <c r="CK425" s="69">
        <v>202101</v>
      </c>
      <c r="CL425" s="69">
        <v>202102</v>
      </c>
      <c r="CM425" s="69">
        <v>202103</v>
      </c>
      <c r="CN425" s="69">
        <v>202104</v>
      </c>
      <c r="CO425" s="69">
        <v>202105</v>
      </c>
      <c r="CP425" s="69">
        <v>202106</v>
      </c>
      <c r="CQ425" s="69">
        <v>202107</v>
      </c>
      <c r="CR425" s="69">
        <v>202108</v>
      </c>
      <c r="CS425" s="69">
        <v>202109</v>
      </c>
      <c r="CT425" s="69">
        <v>202110</v>
      </c>
      <c r="CU425" s="69">
        <v>202111</v>
      </c>
      <c r="CV425" s="69">
        <v>202112</v>
      </c>
      <c r="CX425" s="69" t="s">
        <v>1720</v>
      </c>
      <c r="CY425" s="69" t="s">
        <v>1721</v>
      </c>
      <c r="CZ425" s="452" t="s">
        <v>1621</v>
      </c>
      <c r="DA425" s="452" t="s">
        <v>1622</v>
      </c>
      <c r="DB425" s="452" t="s">
        <v>1623</v>
      </c>
      <c r="DC425" s="452" t="s">
        <v>1621</v>
      </c>
      <c r="DD425" s="452" t="s">
        <v>1622</v>
      </c>
      <c r="DE425" s="452" t="s">
        <v>1623</v>
      </c>
      <c r="DF425" s="452" t="s">
        <v>1621</v>
      </c>
      <c r="DG425" s="452" t="s">
        <v>1622</v>
      </c>
      <c r="DH425" s="452" t="s">
        <v>1623</v>
      </c>
    </row>
    <row r="426" spans="1:113" outlineLevel="1" x14ac:dyDescent="0.3">
      <c r="B426" s="154">
        <v>1</v>
      </c>
      <c r="C426" s="242" t="s">
        <v>170</v>
      </c>
      <c r="D426" s="143" t="s">
        <v>443</v>
      </c>
      <c r="E426" s="506">
        <v>5</v>
      </c>
      <c r="F426" s="506">
        <v>5</v>
      </c>
      <c r="G426" s="506">
        <v>5</v>
      </c>
      <c r="H426" s="506">
        <v>3</v>
      </c>
      <c r="I426" s="506">
        <v>2</v>
      </c>
      <c r="J426" s="506"/>
      <c r="K426" s="506"/>
      <c r="L426" s="506"/>
      <c r="M426" s="506"/>
      <c r="N426" s="506"/>
      <c r="O426" s="506"/>
      <c r="P426" s="506"/>
      <c r="Q426" s="506"/>
      <c r="R426" s="506">
        <v>4</v>
      </c>
      <c r="S426" s="506">
        <v>8</v>
      </c>
      <c r="T426" s="506">
        <v>16</v>
      </c>
      <c r="U426" s="506">
        <v>17</v>
      </c>
      <c r="V426" s="506">
        <v>24</v>
      </c>
      <c r="W426" s="506">
        <v>31</v>
      </c>
      <c r="X426" s="506">
        <v>35</v>
      </c>
      <c r="Y426" s="506">
        <v>36</v>
      </c>
      <c r="Z426" s="506">
        <v>36</v>
      </c>
      <c r="AA426" s="506">
        <v>21</v>
      </c>
      <c r="AB426" s="506">
        <v>17</v>
      </c>
      <c r="AC426" s="506">
        <v>23</v>
      </c>
      <c r="AD426" s="506">
        <v>27</v>
      </c>
      <c r="AE426" s="506">
        <v>39</v>
      </c>
      <c r="AF426" s="506">
        <v>48</v>
      </c>
      <c r="AG426" s="506">
        <v>35</v>
      </c>
      <c r="AH426" s="506">
        <v>49</v>
      </c>
      <c r="AI426" s="506">
        <v>62</v>
      </c>
      <c r="AJ426" s="506">
        <v>73</v>
      </c>
      <c r="AK426" s="506">
        <v>91</v>
      </c>
      <c r="AL426" s="242">
        <f>IF($CX426="lineal",$CZ426+$DA426*AL$143,IF($CX426="logaritmica",$DC426+$DD426*AL$142,IF($CX426="exponencial",EXP($DF426+$DG426*AL$143),"-")))</f>
        <v>92.927079796264849</v>
      </c>
      <c r="AM426" s="242">
        <f t="shared" ref="AM426:CV430" si="218">IF($CX426="lineal",$CZ426+$DA426*AM$143,IF($CX426="logaritmica",$DC426+$DD426*AM$142,IF($CX426="exponencial",EXP($DF426+$DG426*AM$143),"-")))</f>
        <v>94.854159592529712</v>
      </c>
      <c r="AN426" s="242">
        <f t="shared" si="218"/>
        <v>96.78123938879456</v>
      </c>
      <c r="AO426" s="242">
        <f t="shared" si="218"/>
        <v>98.708319185059423</v>
      </c>
      <c r="AP426" s="242">
        <f t="shared" si="218"/>
        <v>100.63539898132427</v>
      </c>
      <c r="AQ426" s="242">
        <f t="shared" si="218"/>
        <v>102.56247877758913</v>
      </c>
      <c r="AR426" s="242">
        <f t="shared" si="218"/>
        <v>104.48955857385398</v>
      </c>
      <c r="AS426" s="242">
        <f t="shared" si="218"/>
        <v>106.41663837011885</v>
      </c>
      <c r="AT426" s="242">
        <f t="shared" si="218"/>
        <v>108.3437181663837</v>
      </c>
      <c r="AU426" s="242">
        <f t="shared" si="218"/>
        <v>110.27079796264854</v>
      </c>
      <c r="AV426" s="242">
        <f t="shared" si="218"/>
        <v>112.19787775891341</v>
      </c>
      <c r="AW426" s="242">
        <f t="shared" si="218"/>
        <v>114.12495755517826</v>
      </c>
      <c r="AX426" s="242">
        <f t="shared" si="218"/>
        <v>116.05203735144312</v>
      </c>
      <c r="AY426" s="242">
        <f t="shared" si="218"/>
        <v>117.97911714770797</v>
      </c>
      <c r="AZ426" s="242">
        <f t="shared" si="218"/>
        <v>119.90619694397283</v>
      </c>
      <c r="BA426" s="242">
        <f t="shared" si="218"/>
        <v>121.83327674023768</v>
      </c>
      <c r="BB426" s="242">
        <f t="shared" si="218"/>
        <v>123.76035653650254</v>
      </c>
      <c r="BC426" s="242">
        <f t="shared" si="218"/>
        <v>125.68743633276739</v>
      </c>
      <c r="BD426" s="242">
        <f t="shared" si="218"/>
        <v>127.61451612903225</v>
      </c>
      <c r="BE426" s="242">
        <f t="shared" si="218"/>
        <v>129.54159592529709</v>
      </c>
      <c r="BF426" s="242">
        <f t="shared" si="218"/>
        <v>131.46867572156197</v>
      </c>
      <c r="BG426" s="242">
        <f t="shared" si="218"/>
        <v>133.39575551782681</v>
      </c>
      <c r="BH426" s="242">
        <f t="shared" si="218"/>
        <v>135.32283531409166</v>
      </c>
      <c r="BI426" s="242">
        <f t="shared" si="218"/>
        <v>137.24991511035654</v>
      </c>
      <c r="BJ426" s="242">
        <f t="shared" si="218"/>
        <v>139.17699490662136</v>
      </c>
      <c r="BK426" s="242">
        <f t="shared" si="218"/>
        <v>141.10407470288624</v>
      </c>
      <c r="BL426" s="242">
        <f t="shared" si="218"/>
        <v>143.03115449915109</v>
      </c>
      <c r="BM426" s="242">
        <f t="shared" si="218"/>
        <v>144.95823429541593</v>
      </c>
      <c r="BN426" s="242">
        <f t="shared" si="218"/>
        <v>146.88531409168081</v>
      </c>
      <c r="BO426" s="242">
        <f t="shared" si="218"/>
        <v>148.81239388794566</v>
      </c>
      <c r="BP426" s="242">
        <f t="shared" si="218"/>
        <v>150.73947368421051</v>
      </c>
      <c r="BQ426" s="242">
        <f t="shared" si="218"/>
        <v>152.66655348047536</v>
      </c>
      <c r="BR426" s="242">
        <f t="shared" si="218"/>
        <v>154.59363327674021</v>
      </c>
      <c r="BS426" s="242">
        <f t="shared" si="218"/>
        <v>156.52071307300508</v>
      </c>
      <c r="BT426" s="242">
        <f t="shared" si="218"/>
        <v>158.4477928692699</v>
      </c>
      <c r="BU426" s="242">
        <f t="shared" si="218"/>
        <v>160.37487266553478</v>
      </c>
      <c r="BV426" s="242">
        <f t="shared" si="218"/>
        <v>162.30195246179966</v>
      </c>
      <c r="BW426" s="242">
        <f t="shared" si="218"/>
        <v>164.22903225806448</v>
      </c>
      <c r="BX426" s="242">
        <f t="shared" si="218"/>
        <v>166.15611205432936</v>
      </c>
      <c r="BY426" s="242">
        <f t="shared" si="218"/>
        <v>168.08319185059423</v>
      </c>
      <c r="BZ426" s="242">
        <f t="shared" si="218"/>
        <v>170.01027164685905</v>
      </c>
      <c r="CA426" s="242">
        <f t="shared" si="218"/>
        <v>171.93735144312393</v>
      </c>
      <c r="CB426" s="242">
        <f t="shared" si="218"/>
        <v>173.86443123938875</v>
      </c>
      <c r="CC426" s="242">
        <f t="shared" si="218"/>
        <v>175.79151103565363</v>
      </c>
      <c r="CD426" s="242">
        <f t="shared" si="218"/>
        <v>177.7185908319185</v>
      </c>
      <c r="CE426" s="242">
        <f t="shared" si="218"/>
        <v>179.64567062818332</v>
      </c>
      <c r="CF426" s="242">
        <f t="shared" si="218"/>
        <v>181.5727504244482</v>
      </c>
      <c r="CG426" s="242">
        <f t="shared" si="218"/>
        <v>183.49983022071302</v>
      </c>
      <c r="CH426" s="242">
        <f t="shared" si="218"/>
        <v>185.4269100169779</v>
      </c>
      <c r="CI426" s="242">
        <f t="shared" si="218"/>
        <v>187.35398981324278</v>
      </c>
      <c r="CJ426" s="242">
        <f t="shared" si="218"/>
        <v>189.2810696095076</v>
      </c>
      <c r="CK426" s="242">
        <f t="shared" si="218"/>
        <v>191.20814940577247</v>
      </c>
      <c r="CL426" s="242">
        <f t="shared" si="218"/>
        <v>193.13522920203729</v>
      </c>
      <c r="CM426" s="242">
        <f t="shared" si="218"/>
        <v>195.06230899830217</v>
      </c>
      <c r="CN426" s="242">
        <f t="shared" si="218"/>
        <v>196.98938879456705</v>
      </c>
      <c r="CO426" s="242">
        <f t="shared" si="218"/>
        <v>198.91646859083187</v>
      </c>
      <c r="CP426" s="242">
        <f t="shared" si="218"/>
        <v>200.84354838709675</v>
      </c>
      <c r="CQ426" s="242">
        <f t="shared" si="218"/>
        <v>202.77062818336162</v>
      </c>
      <c r="CR426" s="242">
        <f t="shared" si="218"/>
        <v>204.69770797962644</v>
      </c>
      <c r="CS426" s="242">
        <f t="shared" si="218"/>
        <v>206.62478777589132</v>
      </c>
      <c r="CT426" s="242">
        <f t="shared" si="218"/>
        <v>208.55186757215614</v>
      </c>
      <c r="CU426" s="242">
        <f t="shared" si="218"/>
        <v>210.47894736842102</v>
      </c>
      <c r="CV426" s="242">
        <f t="shared" si="218"/>
        <v>212.4060271646859</v>
      </c>
      <c r="CX426" s="242" t="str">
        <f>+CY426</f>
        <v>lineal</v>
      </c>
      <c r="CY426" s="242" t="str">
        <f>IF(AND($DB426&gt;$DE426,$DB426&gt;$DH426),"lineal",IF(AND($DE426&gt;$DB426,$DE426&gt;$DH426),"logaritmica",IF(AND($DH426&gt;$DB426,$DH426&gt;$DE426),"exponencial","-")))</f>
        <v>lineal</v>
      </c>
      <c r="CZ426" s="453">
        <f>$AK426-$DA426*$AK$143</f>
        <v>27.406366723259779</v>
      </c>
      <c r="DA426" s="453">
        <f>IFERROR(SLOPE($E426:$AK426,$E$143:$AK$143),0)</f>
        <v>1.9270797962648551</v>
      </c>
      <c r="DB426" s="454">
        <f>IFERROR(RSQ($E426:$AK426,$E$143:$AK$143),0)</f>
        <v>0.68988819727443229</v>
      </c>
      <c r="DC426" s="453">
        <f>$AK426-$DD426*$AK$143</f>
        <v>-440.60371497167966</v>
      </c>
      <c r="DD426" s="453">
        <f>IFERROR(SLOPE($E426:$AK426,$E$142:$AK$142),0)</f>
        <v>16.109203483990292</v>
      </c>
      <c r="DE426" s="454">
        <f>IFERROR(RSQ($E426:$AK426,$E$142:$AK$142),0)</f>
        <v>0.4445863084760886</v>
      </c>
      <c r="DF426" s="455">
        <f t="shared" ref="DF426:DF450" si="219">IFERROR(LN($AK426)-$DG426*$AK$143,0)</f>
        <v>4.5108595065168497</v>
      </c>
      <c r="DG426" s="456">
        <f>IFERROR(SLOPE(LN($E426:$AK426),$E$143:$AK$143),0)</f>
        <v>0</v>
      </c>
      <c r="DH426" s="454">
        <f>IFERROR(RSQ(LN($E426:$AK426),$E$143:$AK$143),0)</f>
        <v>0</v>
      </c>
    </row>
    <row r="427" spans="1:113" outlineLevel="1" x14ac:dyDescent="0.3">
      <c r="B427" s="154">
        <v>2</v>
      </c>
      <c r="C427" s="242" t="s">
        <v>171</v>
      </c>
      <c r="D427" s="143" t="s">
        <v>443</v>
      </c>
      <c r="E427" s="506">
        <v>4964</v>
      </c>
      <c r="F427" s="506">
        <v>4771</v>
      </c>
      <c r="G427" s="506">
        <v>4636</v>
      </c>
      <c r="H427" s="506">
        <v>4411</v>
      </c>
      <c r="I427" s="506">
        <v>3495</v>
      </c>
      <c r="J427" s="506">
        <v>2132</v>
      </c>
      <c r="K427" s="506">
        <v>1592</v>
      </c>
      <c r="L427" s="506">
        <v>121</v>
      </c>
      <c r="M427" s="506">
        <v>92</v>
      </c>
      <c r="N427" s="506">
        <v>114</v>
      </c>
      <c r="O427" s="506">
        <v>90</v>
      </c>
      <c r="P427" s="506">
        <v>82</v>
      </c>
      <c r="Q427" s="506">
        <v>119</v>
      </c>
      <c r="R427" s="506">
        <v>192</v>
      </c>
      <c r="S427" s="506">
        <v>303</v>
      </c>
      <c r="T427" s="506">
        <v>412</v>
      </c>
      <c r="U427" s="506">
        <v>537</v>
      </c>
      <c r="V427" s="506">
        <v>742</v>
      </c>
      <c r="W427" s="506">
        <v>1031</v>
      </c>
      <c r="X427" s="506">
        <v>1051</v>
      </c>
      <c r="Y427" s="506">
        <v>973</v>
      </c>
      <c r="Z427" s="506">
        <v>798</v>
      </c>
      <c r="AA427" s="506">
        <v>271</v>
      </c>
      <c r="AB427" s="506">
        <v>233</v>
      </c>
      <c r="AC427" s="506">
        <v>255</v>
      </c>
      <c r="AD427" s="506">
        <v>271</v>
      </c>
      <c r="AE427" s="506">
        <v>242</v>
      </c>
      <c r="AF427" s="506">
        <v>286</v>
      </c>
      <c r="AG427" s="506">
        <v>200</v>
      </c>
      <c r="AH427" s="506">
        <v>191</v>
      </c>
      <c r="AI427" s="506">
        <v>189</v>
      </c>
      <c r="AJ427" s="506">
        <v>158</v>
      </c>
      <c r="AK427" s="506">
        <v>165</v>
      </c>
      <c r="AL427" s="242">
        <f t="shared" ref="AL427:BA445" si="220">IF($CX427="lineal",$CZ427+$DA427*AL$143,IF($CX427="logaritmica",$DC427+$DD427*AL$142,IF($CX427="exponencial",EXP($DF427+$DG427*AL$143),"-")))</f>
        <v>153.73872376094576</v>
      </c>
      <c r="AM427" s="242">
        <f t="shared" si="220"/>
        <v>143.24603141602677</v>
      </c>
      <c r="AN427" s="242">
        <f t="shared" si="220"/>
        <v>133.46946699224426</v>
      </c>
      <c r="AO427" s="242">
        <f t="shared" si="220"/>
        <v>124.36015464509887</v>
      </c>
      <c r="AP427" s="242">
        <f t="shared" si="220"/>
        <v>115.87255431425075</v>
      </c>
      <c r="AQ427" s="242">
        <f t="shared" si="220"/>
        <v>107.9642340557199</v>
      </c>
      <c r="AR427" s="242">
        <f t="shared" si="220"/>
        <v>100.59565791245103</v>
      </c>
      <c r="AS427" s="242">
        <f t="shared" si="220"/>
        <v>93.729988262744996</v>
      </c>
      <c r="AT427" s="242">
        <f t="shared" si="220"/>
        <v>87.332901658441486</v>
      </c>
      <c r="AU427" s="242">
        <f t="shared" si="220"/>
        <v>81.372417232175636</v>
      </c>
      <c r="AV427" s="242">
        <f t="shared" si="220"/>
        <v>75.818736815865989</v>
      </c>
      <c r="AW427" s="242">
        <f t="shared" si="220"/>
        <v>70.644095971141041</v>
      </c>
      <c r="AX427" s="242">
        <f t="shared" si="220"/>
        <v>65.82262518696362</v>
      </c>
      <c r="AY427" s="242">
        <f t="shared" si="220"/>
        <v>61.330220550538684</v>
      </c>
      <c r="AZ427" s="242">
        <f t="shared" si="220"/>
        <v>57.144423244952414</v>
      </c>
      <c r="BA427" s="242">
        <f t="shared" si="220"/>
        <v>53.244307271117023</v>
      </c>
      <c r="BB427" s="242">
        <f t="shared" si="218"/>
        <v>49.610374832710193</v>
      </c>
      <c r="BC427" s="242">
        <f t="shared" si="218"/>
        <v>46.224458861109156</v>
      </c>
      <c r="BD427" s="242">
        <f t="shared" si="218"/>
        <v>43.069632193013739</v>
      </c>
      <c r="BE427" s="242">
        <f t="shared" si="218"/>
        <v>40.130122946710792</v>
      </c>
      <c r="BF427" s="242">
        <f t="shared" si="218"/>
        <v>37.391235673922196</v>
      </c>
      <c r="BG427" s="242">
        <f t="shared" si="218"/>
        <v>34.839277893051815</v>
      </c>
      <c r="BH427" s="242">
        <f t="shared" si="218"/>
        <v>32.461491636549823</v>
      </c>
      <c r="BI427" s="242">
        <f t="shared" si="218"/>
        <v>30.245989670180535</v>
      </c>
      <c r="BJ427" s="242">
        <f t="shared" si="218"/>
        <v>28.181696065335185</v>
      </c>
      <c r="BK427" s="242">
        <f t="shared" si="218"/>
        <v>26.258290827293933</v>
      </c>
      <c r="BL427" s="242">
        <f t="shared" si="218"/>
        <v>24.466158302617714</v>
      </c>
      <c r="BM427" s="242">
        <f t="shared" si="218"/>
        <v>22.79633910774373</v>
      </c>
      <c r="BN427" s="242">
        <f t="shared" si="218"/>
        <v>21.240485338462175</v>
      </c>
      <c r="BO427" s="242">
        <f t="shared" si="218"/>
        <v>19.790818836353083</v>
      </c>
      <c r="BP427" s="242">
        <f t="shared" si="218"/>
        <v>18.440092303545512</v>
      </c>
      <c r="BQ427" s="242">
        <f t="shared" si="218"/>
        <v>17.181553071400764</v>
      </c>
      <c r="BR427" s="242">
        <f t="shared" si="218"/>
        <v>16.008909341988574</v>
      </c>
      <c r="BS427" s="242">
        <f t="shared" si="218"/>
        <v>14.916298733587913</v>
      </c>
      <c r="BT427" s="242">
        <f t="shared" si="218"/>
        <v>13.898258972962534</v>
      </c>
      <c r="BU427" s="242">
        <f t="shared" si="218"/>
        <v>12.949700587893183</v>
      </c>
      <c r="BV427" s="242">
        <f t="shared" si="218"/>
        <v>12.065881463448894</v>
      </c>
      <c r="BW427" s="242">
        <f t="shared" si="218"/>
        <v>11.242383134796885</v>
      </c>
      <c r="BX427" s="242">
        <f t="shared" si="218"/>
        <v>10.475088698031852</v>
      </c>
      <c r="BY427" s="242">
        <f t="shared" si="218"/>
        <v>9.7601622285946927</v>
      </c>
      <c r="BZ427" s="242">
        <f t="shared" si="218"/>
        <v>9.0940296043874955</v>
      </c>
      <c r="CA427" s="242">
        <f t="shared" si="218"/>
        <v>8.4733606377139008</v>
      </c>
      <c r="CB427" s="242">
        <f t="shared" si="218"/>
        <v>7.8950524267173874</v>
      </c>
      <c r="CC427" s="242">
        <f t="shared" si="218"/>
        <v>7.3562138430866018</v>
      </c>
      <c r="CD427" s="242">
        <f t="shared" si="218"/>
        <v>6.8541510784771971</v>
      </c>
      <c r="CE427" s="242">
        <f t="shared" si="218"/>
        <v>6.3863541773926942</v>
      </c>
      <c r="CF427" s="242">
        <f t="shared" si="218"/>
        <v>5.9504844891984101</v>
      </c>
      <c r="CG427" s="242">
        <f t="shared" si="218"/>
        <v>5.5443629765373812</v>
      </c>
      <c r="CH427" s="242">
        <f t="shared" si="218"/>
        <v>5.1659593216987618</v>
      </c>
      <c r="CI427" s="242">
        <f t="shared" si="218"/>
        <v>4.8133817764783569</v>
      </c>
      <c r="CJ427" s="242">
        <f t="shared" si="218"/>
        <v>4.4848677047877414</v>
      </c>
      <c r="CK427" s="242">
        <f t="shared" si="218"/>
        <v>4.1787747707318159</v>
      </c>
      <c r="CL427" s="242">
        <f t="shared" si="218"/>
        <v>3.8935727281015047</v>
      </c>
      <c r="CM427" s="242">
        <f t="shared" si="218"/>
        <v>3.627835770234848</v>
      </c>
      <c r="CN427" s="242">
        <f t="shared" si="218"/>
        <v>3.380235402001293</v>
      </c>
      <c r="CO427" s="242">
        <f t="shared" si="218"/>
        <v>3.1495337982742204</v>
      </c>
      <c r="CP427" s="242">
        <f t="shared" si="218"/>
        <v>2.9345776156887466</v>
      </c>
      <c r="CQ427" s="242">
        <f t="shared" si="218"/>
        <v>2.7342922267480434</v>
      </c>
      <c r="CR427" s="242">
        <f t="shared" si="218"/>
        <v>2.5476763474528417</v>
      </c>
      <c r="CS427" s="242">
        <f t="shared" si="218"/>
        <v>2.3737970315960495</v>
      </c>
      <c r="CT427" s="242">
        <f t="shared" si="218"/>
        <v>2.2117850066975646</v>
      </c>
      <c r="CU427" s="242">
        <f t="shared" si="218"/>
        <v>2.0608303282622944</v>
      </c>
      <c r="CV427" s="242">
        <f t="shared" si="218"/>
        <v>1.9201783306357356</v>
      </c>
      <c r="CX427" s="242" t="s">
        <v>1723</v>
      </c>
      <c r="CY427" s="242" t="str">
        <f t="shared" ref="CY427:CY450" si="221">IF(AND($DB427&gt;$DE427,$DB427&gt;$DH427),"lineal",IF(AND($DE427&gt;$DB427,$DE427&gt;$DH427),"logaritmica",IF(AND($DH427&gt;$DB427,$DH427&gt;$DE427),"exponencial","-")))</f>
        <v>logaritmica</v>
      </c>
      <c r="CZ427" s="453">
        <f t="shared" ref="CZ427:CZ451" si="222">$AK427-$DA427*$AK$143</f>
        <v>3700.0477941176478</v>
      </c>
      <c r="DA427" s="453">
        <f t="shared" ref="DA427:DA451" si="223">IFERROR(SLOPE($E427:$AK427,$E$143:$AK$143),0)</f>
        <v>-107.1226604278075</v>
      </c>
      <c r="DB427" s="454">
        <f t="shared" ref="DB427:DB451" si="224">IFERROR(RSQ($E427:$AK427,$E$143:$AK$143),0)</f>
        <v>0.4529641126840005</v>
      </c>
      <c r="DC427" s="453">
        <f t="shared" ref="DC427:DC451" si="225">$AK427-$DD427*$AK$143</f>
        <v>50728.201775986512</v>
      </c>
      <c r="DD427" s="453">
        <f>IFERROR(SLOPE($E427:$AK427,$E$142:$AK$142),0)</f>
        <v>-1532.2182356359549</v>
      </c>
      <c r="DE427" s="454">
        <f>IFERROR(RSQ($E427:$AK427,$E$142:$AK$142),0)</f>
        <v>0.73028223466918907</v>
      </c>
      <c r="DF427" s="455">
        <f t="shared" si="219"/>
        <v>7.438745546661548</v>
      </c>
      <c r="DG427" s="456">
        <f t="shared" ref="DG427:DG451" si="226">IFERROR(SLOPE(LN($E427:$AK427),$E$143:$AK$143),0)</f>
        <v>-7.0690911295786904E-2</v>
      </c>
      <c r="DH427" s="454">
        <f>IFERROR(RSQ(LN($E427:$AK427),$E$143:$AK$143),0)</f>
        <v>0.28103830539063257</v>
      </c>
    </row>
    <row r="428" spans="1:113" outlineLevel="1" x14ac:dyDescent="0.3">
      <c r="B428" s="154">
        <v>3</v>
      </c>
      <c r="C428" s="242" t="s">
        <v>172</v>
      </c>
      <c r="D428" s="143" t="s">
        <v>443</v>
      </c>
      <c r="E428" s="506">
        <v>5</v>
      </c>
      <c r="F428" s="506">
        <v>5</v>
      </c>
      <c r="G428" s="506">
        <v>3</v>
      </c>
      <c r="H428" s="506">
        <v>3</v>
      </c>
      <c r="I428" s="506"/>
      <c r="J428" s="506"/>
      <c r="K428" s="506"/>
      <c r="L428" s="506"/>
      <c r="M428" s="506"/>
      <c r="N428" s="506"/>
      <c r="O428" s="506"/>
      <c r="P428" s="506">
        <v>2</v>
      </c>
      <c r="Q428" s="506">
        <v>2</v>
      </c>
      <c r="R428" s="506">
        <v>3</v>
      </c>
      <c r="S428" s="506">
        <v>6</v>
      </c>
      <c r="T428" s="506">
        <v>11</v>
      </c>
      <c r="U428" s="506">
        <v>12</v>
      </c>
      <c r="V428" s="506">
        <v>15</v>
      </c>
      <c r="W428" s="506">
        <v>13</v>
      </c>
      <c r="X428" s="506">
        <v>16</v>
      </c>
      <c r="Y428" s="506">
        <v>21</v>
      </c>
      <c r="Z428" s="506">
        <v>22</v>
      </c>
      <c r="AA428" s="506">
        <v>14</v>
      </c>
      <c r="AB428" s="506">
        <v>14</v>
      </c>
      <c r="AC428" s="506">
        <v>11</v>
      </c>
      <c r="AD428" s="506">
        <v>7</v>
      </c>
      <c r="AE428" s="506">
        <v>8</v>
      </c>
      <c r="AF428" s="506">
        <v>10</v>
      </c>
      <c r="AG428" s="506">
        <v>11</v>
      </c>
      <c r="AH428" s="506">
        <v>18</v>
      </c>
      <c r="AI428" s="506">
        <v>19</v>
      </c>
      <c r="AJ428" s="506">
        <v>24</v>
      </c>
      <c r="AK428" s="506">
        <v>28</v>
      </c>
      <c r="AL428" s="242">
        <f t="shared" si="220"/>
        <v>28.54617586070982</v>
      </c>
      <c r="AM428" s="242">
        <f t="shared" si="218"/>
        <v>29.092351721419636</v>
      </c>
      <c r="AN428" s="242">
        <f t="shared" si="218"/>
        <v>29.638527582129456</v>
      </c>
      <c r="AO428" s="242">
        <f t="shared" si="218"/>
        <v>30.184703442839272</v>
      </c>
      <c r="AP428" s="242">
        <f t="shared" si="218"/>
        <v>30.730879303549091</v>
      </c>
      <c r="AQ428" s="242">
        <f t="shared" si="218"/>
        <v>31.277055164258908</v>
      </c>
      <c r="AR428" s="242">
        <f t="shared" si="218"/>
        <v>31.823231024968727</v>
      </c>
      <c r="AS428" s="242">
        <f t="shared" si="218"/>
        <v>32.369406885678544</v>
      </c>
      <c r="AT428" s="242">
        <f t="shared" si="218"/>
        <v>32.915582746388367</v>
      </c>
      <c r="AU428" s="242">
        <f t="shared" si="218"/>
        <v>33.461758607098176</v>
      </c>
      <c r="AV428" s="242">
        <f t="shared" si="218"/>
        <v>34.007934467807999</v>
      </c>
      <c r="AW428" s="242">
        <f t="shared" si="218"/>
        <v>34.554110328517815</v>
      </c>
      <c r="AX428" s="242">
        <f t="shared" si="218"/>
        <v>35.100286189227631</v>
      </c>
      <c r="AY428" s="242">
        <f t="shared" si="218"/>
        <v>35.646462049937455</v>
      </c>
      <c r="AZ428" s="242">
        <f t="shared" si="218"/>
        <v>36.192637910647264</v>
      </c>
      <c r="BA428" s="242">
        <f t="shared" si="218"/>
        <v>36.738813771357087</v>
      </c>
      <c r="BB428" s="242">
        <f t="shared" si="218"/>
        <v>37.284989632066903</v>
      </c>
      <c r="BC428" s="242">
        <f t="shared" si="218"/>
        <v>37.831165492776719</v>
      </c>
      <c r="BD428" s="242">
        <f t="shared" si="218"/>
        <v>38.377341353486543</v>
      </c>
      <c r="BE428" s="242">
        <f t="shared" si="218"/>
        <v>38.923517214196359</v>
      </c>
      <c r="BF428" s="242">
        <f t="shared" si="218"/>
        <v>39.469693074906175</v>
      </c>
      <c r="BG428" s="242">
        <f t="shared" si="218"/>
        <v>40.015868935615998</v>
      </c>
      <c r="BH428" s="242">
        <f t="shared" si="218"/>
        <v>40.562044796325807</v>
      </c>
      <c r="BI428" s="242">
        <f t="shared" si="218"/>
        <v>41.108220657035631</v>
      </c>
      <c r="BJ428" s="242">
        <f t="shared" si="218"/>
        <v>41.654396517745447</v>
      </c>
      <c r="BK428" s="242">
        <f t="shared" si="218"/>
        <v>42.200572378455263</v>
      </c>
      <c r="BL428" s="242">
        <f t="shared" si="218"/>
        <v>42.746748239165086</v>
      </c>
      <c r="BM428" s="242">
        <f t="shared" si="218"/>
        <v>43.292924099874895</v>
      </c>
      <c r="BN428" s="242">
        <f t="shared" si="218"/>
        <v>43.839099960584718</v>
      </c>
      <c r="BO428" s="242">
        <f t="shared" si="218"/>
        <v>44.385275821294542</v>
      </c>
      <c r="BP428" s="242">
        <f t="shared" si="218"/>
        <v>44.931451682004351</v>
      </c>
      <c r="BQ428" s="242">
        <f t="shared" si="218"/>
        <v>45.477627542714174</v>
      </c>
      <c r="BR428" s="242">
        <f t="shared" si="218"/>
        <v>46.023803403423983</v>
      </c>
      <c r="BS428" s="242">
        <f t="shared" si="218"/>
        <v>46.569979264133806</v>
      </c>
      <c r="BT428" s="242">
        <f t="shared" si="218"/>
        <v>47.11615512484363</v>
      </c>
      <c r="BU428" s="242">
        <f t="shared" si="218"/>
        <v>47.662330985553439</v>
      </c>
      <c r="BV428" s="242">
        <f t="shared" si="218"/>
        <v>48.208506846263262</v>
      </c>
      <c r="BW428" s="242">
        <f t="shared" si="218"/>
        <v>48.754682706973085</v>
      </c>
      <c r="BX428" s="242">
        <f t="shared" si="218"/>
        <v>49.300858567682894</v>
      </c>
      <c r="BY428" s="242">
        <f t="shared" si="218"/>
        <v>49.847034428392718</v>
      </c>
      <c r="BZ428" s="242">
        <f t="shared" si="218"/>
        <v>50.393210289102527</v>
      </c>
      <c r="CA428" s="242">
        <f t="shared" si="218"/>
        <v>50.93938614981235</v>
      </c>
      <c r="CB428" s="242">
        <f t="shared" si="218"/>
        <v>51.485562010522173</v>
      </c>
      <c r="CC428" s="242">
        <f t="shared" si="218"/>
        <v>52.031737871231982</v>
      </c>
      <c r="CD428" s="242">
        <f t="shared" si="218"/>
        <v>52.577913731941806</v>
      </c>
      <c r="CE428" s="242">
        <f t="shared" si="218"/>
        <v>53.124089592651629</v>
      </c>
      <c r="CF428" s="242">
        <f t="shared" si="218"/>
        <v>53.670265453361438</v>
      </c>
      <c r="CG428" s="242">
        <f t="shared" si="218"/>
        <v>54.216441314071261</v>
      </c>
      <c r="CH428" s="242">
        <f t="shared" si="218"/>
        <v>54.76261717478107</v>
      </c>
      <c r="CI428" s="242">
        <f t="shared" si="218"/>
        <v>55.308793035490893</v>
      </c>
      <c r="CJ428" s="242">
        <f t="shared" si="218"/>
        <v>55.854968896200717</v>
      </c>
      <c r="CK428" s="242">
        <f t="shared" si="218"/>
        <v>56.401144756910526</v>
      </c>
      <c r="CL428" s="242">
        <f t="shared" si="218"/>
        <v>56.947320617620349</v>
      </c>
      <c r="CM428" s="242">
        <f t="shared" si="218"/>
        <v>57.493496478330158</v>
      </c>
      <c r="CN428" s="242">
        <f t="shared" si="218"/>
        <v>58.039672339039981</v>
      </c>
      <c r="CO428" s="242">
        <f t="shared" si="218"/>
        <v>58.585848199749805</v>
      </c>
      <c r="CP428" s="242">
        <f t="shared" si="218"/>
        <v>59.132024060459614</v>
      </c>
      <c r="CQ428" s="242">
        <f t="shared" si="218"/>
        <v>59.678199921169437</v>
      </c>
      <c r="CR428" s="242">
        <f t="shared" si="218"/>
        <v>60.22437578187926</v>
      </c>
      <c r="CS428" s="242">
        <f t="shared" si="218"/>
        <v>60.770551642589069</v>
      </c>
      <c r="CT428" s="242">
        <f t="shared" si="218"/>
        <v>61.316727503298893</v>
      </c>
      <c r="CU428" s="242">
        <f t="shared" si="218"/>
        <v>61.862903364008702</v>
      </c>
      <c r="CV428" s="242">
        <f t="shared" si="218"/>
        <v>62.409079224718525</v>
      </c>
      <c r="CX428" s="242" t="str">
        <f t="shared" ref="CX428:CX450" si="227">+CY428</f>
        <v>lineal</v>
      </c>
      <c r="CY428" s="242" t="str">
        <f t="shared" si="221"/>
        <v>lineal</v>
      </c>
      <c r="CZ428" s="453">
        <f t="shared" si="222"/>
        <v>9.9761965965760133</v>
      </c>
      <c r="DA428" s="453">
        <f t="shared" si="223"/>
        <v>0.54617586070981783</v>
      </c>
      <c r="DB428" s="454">
        <f t="shared" si="224"/>
        <v>0.50647882849901382</v>
      </c>
      <c r="DC428" s="453">
        <f t="shared" si="225"/>
        <v>-128.69928524704372</v>
      </c>
      <c r="DD428" s="453">
        <f t="shared" ref="DD428:DD451" si="228">IFERROR(SLOPE($E428:$AK428,$E$142:$AK$142),0)</f>
        <v>4.7484631893043554</v>
      </c>
      <c r="DE428" s="454">
        <f t="shared" ref="DE428:DE451" si="229">IFERROR(RSQ($E428:$AK428,$E$142:$AK$142),0)</f>
        <v>0.35126866503610288</v>
      </c>
      <c r="DF428" s="455">
        <f t="shared" si="219"/>
        <v>3.3322045101752038</v>
      </c>
      <c r="DG428" s="456">
        <f t="shared" si="226"/>
        <v>0</v>
      </c>
      <c r="DH428" s="454">
        <f t="shared" ref="DH428:DH450" si="230">IFERROR(RSQ(LN($E428:$AK428),$E$143:$AK$143),0)</f>
        <v>0</v>
      </c>
    </row>
    <row r="429" spans="1:113" outlineLevel="1" x14ac:dyDescent="0.3">
      <c r="B429" s="154">
        <v>4</v>
      </c>
      <c r="C429" s="242" t="s">
        <v>173</v>
      </c>
      <c r="D429" s="143" t="s">
        <v>443</v>
      </c>
      <c r="E429" s="506">
        <v>2547</v>
      </c>
      <c r="F429" s="506">
        <v>2472</v>
      </c>
      <c r="G429" s="506">
        <v>2441</v>
      </c>
      <c r="H429" s="506">
        <v>2236</v>
      </c>
      <c r="I429" s="506">
        <v>1796</v>
      </c>
      <c r="J429" s="506">
        <v>1236</v>
      </c>
      <c r="K429" s="506">
        <v>995</v>
      </c>
      <c r="L429" s="506">
        <v>116</v>
      </c>
      <c r="M429" s="506">
        <v>100</v>
      </c>
      <c r="N429" s="506">
        <v>139</v>
      </c>
      <c r="O429" s="506">
        <v>108</v>
      </c>
      <c r="P429" s="506">
        <v>121</v>
      </c>
      <c r="Q429" s="506">
        <v>156</v>
      </c>
      <c r="R429" s="506">
        <v>244</v>
      </c>
      <c r="S429" s="506">
        <v>393</v>
      </c>
      <c r="T429" s="506">
        <v>551</v>
      </c>
      <c r="U429" s="506">
        <v>717</v>
      </c>
      <c r="V429" s="506">
        <v>1033</v>
      </c>
      <c r="W429" s="506">
        <v>1192</v>
      </c>
      <c r="X429" s="506">
        <v>1538</v>
      </c>
      <c r="Y429" s="506">
        <v>1730</v>
      </c>
      <c r="Z429" s="506">
        <v>1501</v>
      </c>
      <c r="AA429" s="506">
        <v>735</v>
      </c>
      <c r="AB429" s="506">
        <v>549</v>
      </c>
      <c r="AC429" s="506">
        <v>517</v>
      </c>
      <c r="AD429" s="506">
        <v>456</v>
      </c>
      <c r="AE429" s="506">
        <v>423</v>
      </c>
      <c r="AF429" s="506">
        <v>471</v>
      </c>
      <c r="AG429" s="506">
        <v>279</v>
      </c>
      <c r="AH429" s="506">
        <v>286</v>
      </c>
      <c r="AI429" s="506">
        <v>272</v>
      </c>
      <c r="AJ429" s="506">
        <v>260</v>
      </c>
      <c r="AK429" s="506">
        <v>286</v>
      </c>
      <c r="AL429" s="242">
        <f t="shared" si="220"/>
        <v>277.47280310791996</v>
      </c>
      <c r="AM429" s="242">
        <f t="shared" si="218"/>
        <v>269.19984777820468</v>
      </c>
      <c r="AN429" s="242">
        <f t="shared" si="218"/>
        <v>261.17355370364976</v>
      </c>
      <c r="AO429" s="242">
        <f t="shared" si="218"/>
        <v>253.38656658674327</v>
      </c>
      <c r="AP429" s="242">
        <f t="shared" si="218"/>
        <v>245.83175140110239</v>
      </c>
      <c r="AQ429" s="242">
        <f t="shared" si="218"/>
        <v>238.50218585382245</v>
      </c>
      <c r="AR429" s="242">
        <f t="shared" si="218"/>
        <v>231.39115404274906</v>
      </c>
      <c r="AS429" s="242">
        <f t="shared" si="218"/>
        <v>224.49214030286049</v>
      </c>
      <c r="AT429" s="242">
        <f t="shared" si="218"/>
        <v>217.79882323612296</v>
      </c>
      <c r="AU429" s="242">
        <f t="shared" si="218"/>
        <v>211.30506991934763</v>
      </c>
      <c r="AV429" s="242">
        <f t="shared" si="218"/>
        <v>205.0049302847429</v>
      </c>
      <c r="AW429" s="242">
        <f t="shared" si="218"/>
        <v>198.89263166801166</v>
      </c>
      <c r="AX429" s="242">
        <f t="shared" si="218"/>
        <v>192.9625735190009</v>
      </c>
      <c r="AY429" s="242">
        <f t="shared" si="218"/>
        <v>187.20932227005343</v>
      </c>
      <c r="AZ429" s="242">
        <f t="shared" si="218"/>
        <v>181.62760635736254</v>
      </c>
      <c r="BA429" s="242">
        <f t="shared" si="218"/>
        <v>176.21231139076662</v>
      </c>
      <c r="BB429" s="242">
        <f t="shared" si="218"/>
        <v>170.95847546755832</v>
      </c>
      <c r="BC429" s="242">
        <f t="shared" si="218"/>
        <v>165.86128462601408</v>
      </c>
      <c r="BD429" s="242">
        <f t="shared" si="218"/>
        <v>160.91606843447792</v>
      </c>
      <c r="BE429" s="242">
        <f t="shared" si="218"/>
        <v>156.11829571195972</v>
      </c>
      <c r="BF429" s="242">
        <f t="shared" si="218"/>
        <v>151.4635703763239</v>
      </c>
      <c r="BG429" s="242">
        <f t="shared" si="218"/>
        <v>146.94762741626681</v>
      </c>
      <c r="BH429" s="242">
        <f t="shared" si="218"/>
        <v>142.56632898339086</v>
      </c>
      <c r="BI429" s="242">
        <f t="shared" si="218"/>
        <v>138.31566060079498</v>
      </c>
      <c r="BJ429" s="242">
        <f t="shared" si="218"/>
        <v>134.19172748470726</v>
      </c>
      <c r="BK429" s="242">
        <f t="shared" si="218"/>
        <v>130.19075097578965</v>
      </c>
      <c r="BL429" s="242">
        <f t="shared" si="218"/>
        <v>126.3090650768445</v>
      </c>
      <c r="BM429" s="242">
        <f t="shared" si="218"/>
        <v>122.5431130937508</v>
      </c>
      <c r="BN429" s="242">
        <f t="shared" si="218"/>
        <v>118.88944437655208</v>
      </c>
      <c r="BO429" s="242">
        <f t="shared" si="218"/>
        <v>115.34471115771005</v>
      </c>
      <c r="BP429" s="242">
        <f t="shared" si="218"/>
        <v>111.90566548462652</v>
      </c>
      <c r="BQ429" s="242">
        <f t="shared" si="218"/>
        <v>108.56915624362425</v>
      </c>
      <c r="BR429" s="242">
        <f t="shared" si="218"/>
        <v>105.3321262726579</v>
      </c>
      <c r="BS429" s="242">
        <f t="shared" si="218"/>
        <v>102.1916095601111</v>
      </c>
      <c r="BT429" s="242">
        <f t="shared" si="218"/>
        <v>99.144728527112392</v>
      </c>
      <c r="BU429" s="242">
        <f t="shared" si="218"/>
        <v>96.188691390879939</v>
      </c>
      <c r="BV429" s="242">
        <f t="shared" si="218"/>
        <v>93.320789606678701</v>
      </c>
      <c r="BW429" s="242">
        <f t="shared" si="218"/>
        <v>90.538395386047526</v>
      </c>
      <c r="BX429" s="242">
        <f t="shared" si="218"/>
        <v>87.838959289020195</v>
      </c>
      <c r="BY429" s="242">
        <f t="shared" si="218"/>
        <v>85.220007888136024</v>
      </c>
      <c r="BZ429" s="242">
        <f t="shared" si="218"/>
        <v>82.67914150209846</v>
      </c>
      <c r="CA429" s="242">
        <f t="shared" si="218"/>
        <v>80.214031997005677</v>
      </c>
      <c r="CB429" s="242">
        <f t="shared" si="218"/>
        <v>77.822420653138309</v>
      </c>
      <c r="CC429" s="242">
        <f t="shared" si="218"/>
        <v>75.50211609534955</v>
      </c>
      <c r="CD429" s="242">
        <f t="shared" si="218"/>
        <v>73.250992285161701</v>
      </c>
      <c r="CE429" s="242">
        <f t="shared" si="218"/>
        <v>71.066986572728808</v>
      </c>
      <c r="CF429" s="242">
        <f t="shared" si="218"/>
        <v>68.948097806881037</v>
      </c>
      <c r="CG429" s="242">
        <f t="shared" si="218"/>
        <v>66.892384501518592</v>
      </c>
      <c r="CH429" s="242">
        <f t="shared" si="218"/>
        <v>64.897963056675337</v>
      </c>
      <c r="CI429" s="242">
        <f t="shared" si="218"/>
        <v>62.963006032622239</v>
      </c>
      <c r="CJ429" s="242">
        <f t="shared" si="218"/>
        <v>61.085740475428572</v>
      </c>
      <c r="CK429" s="242">
        <f t="shared" si="218"/>
        <v>59.264446292447879</v>
      </c>
      <c r="CL429" s="242">
        <f t="shared" si="218"/>
        <v>57.497454676238775</v>
      </c>
      <c r="CM429" s="242">
        <f t="shared" si="218"/>
        <v>55.783146575477474</v>
      </c>
      <c r="CN429" s="242">
        <f t="shared" si="218"/>
        <v>54.119951211460524</v>
      </c>
      <c r="CO429" s="242">
        <f t="shared" si="218"/>
        <v>52.506344638838549</v>
      </c>
      <c r="CP429" s="242">
        <f t="shared" si="218"/>
        <v>50.940848349262382</v>
      </c>
      <c r="CQ429" s="242">
        <f t="shared" si="218"/>
        <v>49.422027916661861</v>
      </c>
      <c r="CR429" s="242">
        <f t="shared" si="218"/>
        <v>47.948491682916234</v>
      </c>
      <c r="CS429" s="242">
        <f t="shared" si="218"/>
        <v>46.518889482711764</v>
      </c>
      <c r="CT429" s="242">
        <f t="shared" si="218"/>
        <v>45.131911406418084</v>
      </c>
      <c r="CU429" s="242">
        <f t="shared" si="218"/>
        <v>43.786286599850122</v>
      </c>
      <c r="CV429" s="242">
        <f t="shared" si="218"/>
        <v>42.480782099815279</v>
      </c>
      <c r="CX429" s="242" t="s">
        <v>1723</v>
      </c>
      <c r="CY429" s="242" t="str">
        <f t="shared" si="221"/>
        <v>logaritmica</v>
      </c>
      <c r="CZ429" s="453">
        <f t="shared" si="222"/>
        <v>1667.1580882352941</v>
      </c>
      <c r="DA429" s="453">
        <f t="shared" si="223"/>
        <v>-41.853275401069517</v>
      </c>
      <c r="DB429" s="454">
        <f t="shared" si="224"/>
        <v>0.27522155749809279</v>
      </c>
      <c r="DC429" s="453">
        <f t="shared" si="225"/>
        <v>20489.550869518032</v>
      </c>
      <c r="DD429" s="453">
        <f t="shared" si="228"/>
        <v>-612.22881422781916</v>
      </c>
      <c r="DE429" s="454">
        <f t="shared" si="229"/>
        <v>0.46408706515511478</v>
      </c>
      <c r="DF429" s="455">
        <f t="shared" si="219"/>
        <v>6.6548651562233534</v>
      </c>
      <c r="DG429" s="456">
        <f t="shared" si="226"/>
        <v>-3.026888925465156E-2</v>
      </c>
      <c r="DH429" s="454">
        <f t="shared" si="230"/>
        <v>8.3708383243532747E-2</v>
      </c>
    </row>
    <row r="430" spans="1:113" outlineLevel="1" x14ac:dyDescent="0.3">
      <c r="B430" s="154">
        <v>5</v>
      </c>
      <c r="C430" s="242" t="s">
        <v>174</v>
      </c>
      <c r="D430" s="143" t="s">
        <v>443</v>
      </c>
      <c r="E430" s="506">
        <v>16</v>
      </c>
      <c r="F430" s="506">
        <v>16</v>
      </c>
      <c r="G430" s="506">
        <v>11</v>
      </c>
      <c r="H430" s="506">
        <v>9</v>
      </c>
      <c r="I430" s="506">
        <v>7</v>
      </c>
      <c r="J430" s="506">
        <v>2</v>
      </c>
      <c r="K430" s="506">
        <v>3</v>
      </c>
      <c r="L430" s="506">
        <v>3</v>
      </c>
      <c r="M430" s="506">
        <v>2</v>
      </c>
      <c r="N430" s="506">
        <v>2</v>
      </c>
      <c r="O430" s="506">
        <v>1</v>
      </c>
      <c r="P430" s="506"/>
      <c r="Q430" s="506"/>
      <c r="R430" s="506">
        <v>3</v>
      </c>
      <c r="S430" s="506">
        <v>3</v>
      </c>
      <c r="T430" s="506">
        <v>3</v>
      </c>
      <c r="U430" s="506">
        <v>6</v>
      </c>
      <c r="V430" s="506">
        <v>9</v>
      </c>
      <c r="W430" s="506">
        <v>12</v>
      </c>
      <c r="X430" s="506">
        <v>16</v>
      </c>
      <c r="Y430" s="506">
        <v>19</v>
      </c>
      <c r="Z430" s="506">
        <v>23</v>
      </c>
      <c r="AA430" s="506">
        <v>14</v>
      </c>
      <c r="AB430" s="506">
        <v>13</v>
      </c>
      <c r="AC430" s="506">
        <v>22</v>
      </c>
      <c r="AD430" s="506">
        <v>23</v>
      </c>
      <c r="AE430" s="506">
        <v>18</v>
      </c>
      <c r="AF430" s="506">
        <v>26</v>
      </c>
      <c r="AG430" s="506">
        <v>22</v>
      </c>
      <c r="AH430" s="506">
        <v>26</v>
      </c>
      <c r="AI430" s="506">
        <v>33</v>
      </c>
      <c r="AJ430" s="506">
        <v>30</v>
      </c>
      <c r="AK430" s="506">
        <v>33</v>
      </c>
      <c r="AL430" s="242">
        <f t="shared" si="220"/>
        <v>33.75645514223195</v>
      </c>
      <c r="AM430" s="242">
        <f t="shared" si="218"/>
        <v>34.512910284463899</v>
      </c>
      <c r="AN430" s="242">
        <f t="shared" si="218"/>
        <v>35.269365426695842</v>
      </c>
      <c r="AO430" s="242">
        <f t="shared" si="218"/>
        <v>36.025820568927791</v>
      </c>
      <c r="AP430" s="242">
        <f t="shared" si="218"/>
        <v>36.782275711159741</v>
      </c>
      <c r="AQ430" s="242">
        <f t="shared" si="218"/>
        <v>37.538730853391684</v>
      </c>
      <c r="AR430" s="242">
        <f t="shared" si="218"/>
        <v>38.295185995623626</v>
      </c>
      <c r="AS430" s="242">
        <f t="shared" si="218"/>
        <v>39.051641137855583</v>
      </c>
      <c r="AT430" s="242">
        <f t="shared" si="218"/>
        <v>39.808096280087526</v>
      </c>
      <c r="AU430" s="242">
        <f t="shared" si="218"/>
        <v>40.564551422319468</v>
      </c>
      <c r="AV430" s="242">
        <f t="shared" si="218"/>
        <v>41.321006564551425</v>
      </c>
      <c r="AW430" s="242">
        <f t="shared" si="218"/>
        <v>42.077461706783367</v>
      </c>
      <c r="AX430" s="242">
        <f t="shared" si="218"/>
        <v>42.83391684901531</v>
      </c>
      <c r="AY430" s="242">
        <f t="shared" si="218"/>
        <v>43.590371991247267</v>
      </c>
      <c r="AZ430" s="242">
        <f t="shared" si="218"/>
        <v>44.346827133479209</v>
      </c>
      <c r="BA430" s="242">
        <f t="shared" si="218"/>
        <v>45.103282275711152</v>
      </c>
      <c r="BB430" s="242">
        <f t="shared" si="218"/>
        <v>45.859737417943109</v>
      </c>
      <c r="BC430" s="242">
        <f t="shared" si="218"/>
        <v>46.616192560175051</v>
      </c>
      <c r="BD430" s="242">
        <f t="shared" si="218"/>
        <v>47.372647702406994</v>
      </c>
      <c r="BE430" s="242">
        <f t="shared" si="218"/>
        <v>48.12910284463895</v>
      </c>
      <c r="BF430" s="242">
        <f t="shared" si="218"/>
        <v>48.885557986870893</v>
      </c>
      <c r="BG430" s="242">
        <f t="shared" si="218"/>
        <v>49.642013129102835</v>
      </c>
      <c r="BH430" s="242">
        <f t="shared" si="218"/>
        <v>50.398468271334792</v>
      </c>
      <c r="BI430" s="242">
        <f t="shared" ref="BI430:CV430" si="231">IF($CX430="lineal",$CZ430+$DA430*BI$143,IF($CX430="logaritmica",$DC430+$DD430*BI$142,IF($CX430="exponencial",EXP($DF430+$DG430*BI$143),"-")))</f>
        <v>51.154923413566735</v>
      </c>
      <c r="BJ430" s="242">
        <f t="shared" si="231"/>
        <v>51.911378555798677</v>
      </c>
      <c r="BK430" s="242">
        <f t="shared" si="231"/>
        <v>52.667833698030634</v>
      </c>
      <c r="BL430" s="242">
        <f t="shared" si="231"/>
        <v>53.424288840262577</v>
      </c>
      <c r="BM430" s="242">
        <f t="shared" si="231"/>
        <v>54.180743982494519</v>
      </c>
      <c r="BN430" s="242">
        <f t="shared" si="231"/>
        <v>54.937199124726476</v>
      </c>
      <c r="BO430" s="242">
        <f t="shared" si="231"/>
        <v>55.693654266958418</v>
      </c>
      <c r="BP430" s="242">
        <f t="shared" si="231"/>
        <v>56.450109409190361</v>
      </c>
      <c r="BQ430" s="242">
        <f t="shared" si="231"/>
        <v>57.206564551422318</v>
      </c>
      <c r="BR430" s="242">
        <f t="shared" si="231"/>
        <v>57.96301969365426</v>
      </c>
      <c r="BS430" s="242">
        <f t="shared" si="231"/>
        <v>58.719474835886203</v>
      </c>
      <c r="BT430" s="242">
        <f t="shared" si="231"/>
        <v>59.47592997811816</v>
      </c>
      <c r="BU430" s="242">
        <f t="shared" si="231"/>
        <v>60.232385120350102</v>
      </c>
      <c r="BV430" s="242">
        <f t="shared" si="231"/>
        <v>60.988840262582045</v>
      </c>
      <c r="BW430" s="242">
        <f t="shared" si="231"/>
        <v>61.745295404814001</v>
      </c>
      <c r="BX430" s="242">
        <f t="shared" si="231"/>
        <v>62.501750547045944</v>
      </c>
      <c r="BY430" s="242">
        <f t="shared" si="231"/>
        <v>63.258205689277887</v>
      </c>
      <c r="BZ430" s="242">
        <f t="shared" si="231"/>
        <v>64.014660831509843</v>
      </c>
      <c r="CA430" s="242">
        <f t="shared" si="231"/>
        <v>64.771115973741786</v>
      </c>
      <c r="CB430" s="242">
        <f t="shared" si="231"/>
        <v>65.527571115973728</v>
      </c>
      <c r="CC430" s="242">
        <f t="shared" si="231"/>
        <v>66.284026258205685</v>
      </c>
      <c r="CD430" s="242">
        <f t="shared" si="231"/>
        <v>67.040481400437628</v>
      </c>
      <c r="CE430" s="242">
        <f t="shared" si="231"/>
        <v>67.79693654266957</v>
      </c>
      <c r="CF430" s="242">
        <f t="shared" si="231"/>
        <v>68.553391684901513</v>
      </c>
      <c r="CG430" s="242">
        <f t="shared" si="231"/>
        <v>69.30984682713347</v>
      </c>
      <c r="CH430" s="242">
        <f t="shared" si="231"/>
        <v>70.066301969365412</v>
      </c>
      <c r="CI430" s="242">
        <f t="shared" si="231"/>
        <v>70.822757111597355</v>
      </c>
      <c r="CJ430" s="242">
        <f t="shared" si="231"/>
        <v>71.579212253829311</v>
      </c>
      <c r="CK430" s="242">
        <f t="shared" si="231"/>
        <v>72.335667396061254</v>
      </c>
      <c r="CL430" s="242">
        <f t="shared" si="231"/>
        <v>73.092122538293196</v>
      </c>
      <c r="CM430" s="242">
        <f t="shared" si="231"/>
        <v>73.848577680525153</v>
      </c>
      <c r="CN430" s="242">
        <f t="shared" si="231"/>
        <v>74.605032822757096</v>
      </c>
      <c r="CO430" s="242">
        <f t="shared" si="231"/>
        <v>75.361487964989038</v>
      </c>
      <c r="CP430" s="242">
        <f t="shared" si="231"/>
        <v>76.117943107220995</v>
      </c>
      <c r="CQ430" s="242">
        <f t="shared" si="231"/>
        <v>76.874398249452938</v>
      </c>
      <c r="CR430" s="242">
        <f t="shared" si="231"/>
        <v>77.63085339168488</v>
      </c>
      <c r="CS430" s="242">
        <f t="shared" si="231"/>
        <v>78.387308533916837</v>
      </c>
      <c r="CT430" s="242">
        <f t="shared" si="231"/>
        <v>79.143763676148779</v>
      </c>
      <c r="CU430" s="242">
        <f t="shared" si="231"/>
        <v>79.900218818380722</v>
      </c>
      <c r="CV430" s="242">
        <f t="shared" si="231"/>
        <v>80.656673960612679</v>
      </c>
      <c r="CX430" s="242" t="str">
        <f t="shared" si="227"/>
        <v>lineal</v>
      </c>
      <c r="CY430" s="242" t="str">
        <f t="shared" si="221"/>
        <v>lineal</v>
      </c>
      <c r="CZ430" s="453">
        <f t="shared" si="222"/>
        <v>8.0369803063457432</v>
      </c>
      <c r="DA430" s="453">
        <f t="shared" si="223"/>
        <v>0.75645514223194721</v>
      </c>
      <c r="DB430" s="454">
        <f t="shared" si="224"/>
        <v>0.5642727055704817</v>
      </c>
      <c r="DC430" s="453">
        <f t="shared" si="225"/>
        <v>-143.76584340157532</v>
      </c>
      <c r="DD430" s="453">
        <f t="shared" si="228"/>
        <v>5.3565407091386463</v>
      </c>
      <c r="DE430" s="454">
        <f t="shared" si="229"/>
        <v>0.2261777795600956</v>
      </c>
      <c r="DF430" s="455">
        <f t="shared" si="219"/>
        <v>3.4965075614664802</v>
      </c>
      <c r="DG430" s="456">
        <f t="shared" si="226"/>
        <v>0</v>
      </c>
      <c r="DH430" s="454">
        <f t="shared" si="230"/>
        <v>0</v>
      </c>
    </row>
    <row r="431" spans="1:113" outlineLevel="1" x14ac:dyDescent="0.3">
      <c r="B431" s="154">
        <v>6</v>
      </c>
      <c r="C431" s="242" t="s">
        <v>175</v>
      </c>
      <c r="D431" s="143" t="s">
        <v>443</v>
      </c>
      <c r="E431" s="506">
        <v>90</v>
      </c>
      <c r="F431" s="506">
        <v>81</v>
      </c>
      <c r="G431" s="506">
        <v>79</v>
      </c>
      <c r="H431" s="506">
        <v>74</v>
      </c>
      <c r="I431" s="506">
        <v>55</v>
      </c>
      <c r="J431" s="506">
        <v>36</v>
      </c>
      <c r="K431" s="506">
        <v>32</v>
      </c>
      <c r="L431" s="506">
        <v>7</v>
      </c>
      <c r="M431" s="506">
        <v>7</v>
      </c>
      <c r="N431" s="506">
        <v>10</v>
      </c>
      <c r="O431" s="506">
        <v>11</v>
      </c>
      <c r="P431" s="506">
        <v>9</v>
      </c>
      <c r="Q431" s="506">
        <v>21</v>
      </c>
      <c r="R431" s="506">
        <v>67</v>
      </c>
      <c r="S431" s="506">
        <v>135</v>
      </c>
      <c r="T431" s="506">
        <v>193</v>
      </c>
      <c r="U431" s="506">
        <v>253</v>
      </c>
      <c r="V431" s="506">
        <v>315</v>
      </c>
      <c r="W431" s="506">
        <v>413</v>
      </c>
      <c r="X431" s="506">
        <v>445</v>
      </c>
      <c r="Y431" s="506">
        <v>448</v>
      </c>
      <c r="Z431" s="506">
        <v>393</v>
      </c>
      <c r="AA431" s="506">
        <v>161</v>
      </c>
      <c r="AB431" s="506">
        <v>185</v>
      </c>
      <c r="AC431" s="506">
        <v>243</v>
      </c>
      <c r="AD431" s="506">
        <v>213</v>
      </c>
      <c r="AE431" s="506">
        <v>199</v>
      </c>
      <c r="AF431" s="506">
        <v>197</v>
      </c>
      <c r="AG431" s="506">
        <v>122</v>
      </c>
      <c r="AH431" s="506">
        <v>131</v>
      </c>
      <c r="AI431" s="506">
        <v>146</v>
      </c>
      <c r="AJ431" s="506">
        <v>143</v>
      </c>
      <c r="AK431" s="506">
        <v>151</v>
      </c>
      <c r="AL431" s="242">
        <f t="shared" si="220"/>
        <v>157.3960561497326</v>
      </c>
      <c r="AM431" s="242">
        <f t="shared" si="220"/>
        <v>163.79211229946523</v>
      </c>
      <c r="AN431" s="242">
        <f t="shared" si="220"/>
        <v>170.18816844919786</v>
      </c>
      <c r="AO431" s="242">
        <f t="shared" si="220"/>
        <v>176.58422459893046</v>
      </c>
      <c r="AP431" s="242">
        <f t="shared" si="220"/>
        <v>182.98028074866309</v>
      </c>
      <c r="AQ431" s="242">
        <f t="shared" si="220"/>
        <v>189.37633689839572</v>
      </c>
      <c r="AR431" s="242">
        <f t="shared" si="220"/>
        <v>195.77239304812835</v>
      </c>
      <c r="AS431" s="242">
        <f t="shared" si="220"/>
        <v>202.16844919786095</v>
      </c>
      <c r="AT431" s="242">
        <f t="shared" si="220"/>
        <v>208.56450534759355</v>
      </c>
      <c r="AU431" s="242">
        <f t="shared" si="220"/>
        <v>214.96056149732621</v>
      </c>
      <c r="AV431" s="242">
        <f t="shared" si="220"/>
        <v>221.35661764705881</v>
      </c>
      <c r="AW431" s="242">
        <f t="shared" si="220"/>
        <v>227.75267379679141</v>
      </c>
      <c r="AX431" s="242">
        <f t="shared" si="220"/>
        <v>234.14872994652407</v>
      </c>
      <c r="AY431" s="242">
        <f t="shared" si="220"/>
        <v>240.54478609625667</v>
      </c>
      <c r="AZ431" s="242">
        <f t="shared" si="220"/>
        <v>246.94084224598927</v>
      </c>
      <c r="BA431" s="242">
        <f t="shared" si="220"/>
        <v>253.33689839572193</v>
      </c>
      <c r="BB431" s="242">
        <f t="shared" ref="BB431:CV436" si="232">IF($CX431="lineal",$CZ431+$DA431*BB$143,IF($CX431="logaritmica",$DC431+$DD431*BB$142,IF($CX431="exponencial",EXP($DF431+$DG431*BB$143),"-")))</f>
        <v>259.7329545454545</v>
      </c>
      <c r="BC431" s="242">
        <f t="shared" si="232"/>
        <v>266.12901069518716</v>
      </c>
      <c r="BD431" s="242">
        <f t="shared" si="232"/>
        <v>272.52506684491982</v>
      </c>
      <c r="BE431" s="242">
        <f t="shared" si="232"/>
        <v>278.92112299465236</v>
      </c>
      <c r="BF431" s="242">
        <f t="shared" si="232"/>
        <v>285.31717914438502</v>
      </c>
      <c r="BG431" s="242">
        <f t="shared" si="232"/>
        <v>291.71323529411768</v>
      </c>
      <c r="BH431" s="242">
        <f t="shared" si="232"/>
        <v>298.10929144385022</v>
      </c>
      <c r="BI431" s="242">
        <f t="shared" si="232"/>
        <v>304.50534759358288</v>
      </c>
      <c r="BJ431" s="242">
        <f t="shared" si="232"/>
        <v>310.90140374331554</v>
      </c>
      <c r="BK431" s="242">
        <f t="shared" si="232"/>
        <v>317.29745989304809</v>
      </c>
      <c r="BL431" s="242">
        <f t="shared" si="232"/>
        <v>323.69351604278074</v>
      </c>
      <c r="BM431" s="242">
        <f t="shared" si="232"/>
        <v>330.0895721925134</v>
      </c>
      <c r="BN431" s="242">
        <f t="shared" si="232"/>
        <v>336.48562834224595</v>
      </c>
      <c r="BO431" s="242">
        <f t="shared" si="232"/>
        <v>342.8816844919786</v>
      </c>
      <c r="BP431" s="242">
        <f t="shared" si="232"/>
        <v>349.27774064171126</v>
      </c>
      <c r="BQ431" s="242">
        <f t="shared" si="232"/>
        <v>355.67379679144381</v>
      </c>
      <c r="BR431" s="242">
        <f t="shared" si="232"/>
        <v>362.06985294117646</v>
      </c>
      <c r="BS431" s="242">
        <f t="shared" si="232"/>
        <v>368.46590909090912</v>
      </c>
      <c r="BT431" s="242">
        <f t="shared" si="232"/>
        <v>374.86196524064167</v>
      </c>
      <c r="BU431" s="242">
        <f t="shared" si="232"/>
        <v>381.25802139037432</v>
      </c>
      <c r="BV431" s="242">
        <f t="shared" si="232"/>
        <v>387.65407754010698</v>
      </c>
      <c r="BW431" s="242">
        <f t="shared" si="232"/>
        <v>394.05013368983953</v>
      </c>
      <c r="BX431" s="242">
        <f t="shared" si="232"/>
        <v>400.44618983957218</v>
      </c>
      <c r="BY431" s="242">
        <f t="shared" si="232"/>
        <v>406.84224598930484</v>
      </c>
      <c r="BZ431" s="242">
        <f t="shared" si="232"/>
        <v>413.23830213903739</v>
      </c>
      <c r="CA431" s="242">
        <f t="shared" si="232"/>
        <v>419.63435828877004</v>
      </c>
      <c r="CB431" s="242">
        <f t="shared" si="232"/>
        <v>426.0304144385027</v>
      </c>
      <c r="CC431" s="242">
        <f t="shared" si="232"/>
        <v>432.42647058823525</v>
      </c>
      <c r="CD431" s="242">
        <f t="shared" si="232"/>
        <v>438.82252673796791</v>
      </c>
      <c r="CE431" s="242">
        <f t="shared" si="232"/>
        <v>445.21858288770056</v>
      </c>
      <c r="CF431" s="242">
        <f t="shared" si="232"/>
        <v>451.61463903743322</v>
      </c>
      <c r="CG431" s="242">
        <f t="shared" si="232"/>
        <v>458.01069518716577</v>
      </c>
      <c r="CH431" s="242">
        <f t="shared" si="232"/>
        <v>464.40675133689842</v>
      </c>
      <c r="CI431" s="242">
        <f t="shared" si="232"/>
        <v>470.80280748663108</v>
      </c>
      <c r="CJ431" s="242">
        <f t="shared" si="232"/>
        <v>477.19886363636363</v>
      </c>
      <c r="CK431" s="242">
        <f t="shared" si="232"/>
        <v>483.59491978609628</v>
      </c>
      <c r="CL431" s="242">
        <f t="shared" si="232"/>
        <v>489.99097593582894</v>
      </c>
      <c r="CM431" s="242">
        <f t="shared" si="232"/>
        <v>496.38703208556149</v>
      </c>
      <c r="CN431" s="242">
        <f t="shared" si="232"/>
        <v>502.78308823529414</v>
      </c>
      <c r="CO431" s="242">
        <f t="shared" si="232"/>
        <v>509.1791443850268</v>
      </c>
      <c r="CP431" s="242">
        <f t="shared" si="232"/>
        <v>515.57520053475935</v>
      </c>
      <c r="CQ431" s="242">
        <f t="shared" si="232"/>
        <v>521.971256684492</v>
      </c>
      <c r="CR431" s="242">
        <f t="shared" si="232"/>
        <v>528.36731283422466</v>
      </c>
      <c r="CS431" s="242">
        <f t="shared" si="232"/>
        <v>534.76336898395721</v>
      </c>
      <c r="CT431" s="242">
        <f t="shared" si="232"/>
        <v>541.15942513368987</v>
      </c>
      <c r="CU431" s="242">
        <f t="shared" si="232"/>
        <v>547.55548128342252</v>
      </c>
      <c r="CV431" s="242">
        <f t="shared" si="232"/>
        <v>553.95153743315507</v>
      </c>
      <c r="CX431" s="242" t="s">
        <v>1722</v>
      </c>
      <c r="CY431" s="242" t="str">
        <f t="shared" si="221"/>
        <v>exponencial</v>
      </c>
      <c r="CZ431" s="453">
        <f t="shared" si="222"/>
        <v>-60.069852941176492</v>
      </c>
      <c r="DA431" s="453">
        <f t="shared" si="223"/>
        <v>6.3960561497326207</v>
      </c>
      <c r="DB431" s="454">
        <f t="shared" si="224"/>
        <v>0.22596101060936175</v>
      </c>
      <c r="DC431" s="453">
        <f t="shared" si="225"/>
        <v>-2168.1443782695183</v>
      </c>
      <c r="DD431" s="453">
        <f t="shared" si="228"/>
        <v>70.277102371803579</v>
      </c>
      <c r="DE431" s="454">
        <f t="shared" si="229"/>
        <v>0.21497356238704526</v>
      </c>
      <c r="DF431" s="455">
        <f t="shared" si="219"/>
        <v>2.6511141855223284</v>
      </c>
      <c r="DG431" s="456">
        <f t="shared" si="226"/>
        <v>7.1701989433108973E-2</v>
      </c>
      <c r="DH431" s="454">
        <f t="shared" si="230"/>
        <v>0.30887118905350908</v>
      </c>
    </row>
    <row r="432" spans="1:113" outlineLevel="1" x14ac:dyDescent="0.3">
      <c r="B432" s="154">
        <v>7</v>
      </c>
      <c r="C432" s="242" t="s">
        <v>176</v>
      </c>
      <c r="D432" s="143" t="s">
        <v>443</v>
      </c>
      <c r="E432" s="506">
        <v>31608</v>
      </c>
      <c r="F432" s="506">
        <v>28397</v>
      </c>
      <c r="G432" s="506">
        <v>25697</v>
      </c>
      <c r="H432" s="506">
        <v>22197</v>
      </c>
      <c r="I432" s="506">
        <v>17065</v>
      </c>
      <c r="J432" s="506">
        <v>9365</v>
      </c>
      <c r="K432" s="506">
        <v>7119</v>
      </c>
      <c r="L432" s="506">
        <v>425</v>
      </c>
      <c r="M432" s="506">
        <v>315</v>
      </c>
      <c r="N432" s="506">
        <v>393</v>
      </c>
      <c r="O432" s="506">
        <v>285</v>
      </c>
      <c r="P432" s="506">
        <v>248</v>
      </c>
      <c r="Q432" s="506">
        <v>297</v>
      </c>
      <c r="R432" s="506">
        <v>448</v>
      </c>
      <c r="S432" s="506">
        <v>581</v>
      </c>
      <c r="T432" s="506">
        <v>736</v>
      </c>
      <c r="U432" s="506">
        <v>906</v>
      </c>
      <c r="V432" s="506">
        <v>1061</v>
      </c>
      <c r="W432" s="506">
        <v>1262</v>
      </c>
      <c r="X432" s="506">
        <v>1410</v>
      </c>
      <c r="Y432" s="506">
        <v>1598</v>
      </c>
      <c r="Z432" s="506">
        <v>1347</v>
      </c>
      <c r="AA432" s="506">
        <v>673</v>
      </c>
      <c r="AB432" s="506">
        <v>612</v>
      </c>
      <c r="AC432" s="506">
        <v>624</v>
      </c>
      <c r="AD432" s="506">
        <v>632</v>
      </c>
      <c r="AE432" s="506">
        <v>666</v>
      </c>
      <c r="AF432" s="506">
        <v>676</v>
      </c>
      <c r="AG432" s="506">
        <v>346</v>
      </c>
      <c r="AH432" s="506">
        <v>327</v>
      </c>
      <c r="AI432" s="506">
        <v>343</v>
      </c>
      <c r="AJ432" s="506">
        <v>346</v>
      </c>
      <c r="AK432" s="506">
        <v>378</v>
      </c>
      <c r="AL432" s="242">
        <f t="shared" si="220"/>
        <v>340.37085564139284</v>
      </c>
      <c r="AM432" s="242">
        <f t="shared" si="220"/>
        <v>306.48761738109482</v>
      </c>
      <c r="AN432" s="242">
        <f t="shared" si="220"/>
        <v>275.97738775527785</v>
      </c>
      <c r="AO432" s="242">
        <f t="shared" si="220"/>
        <v>248.50439049719668</v>
      </c>
      <c r="AP432" s="242">
        <f t="shared" si="220"/>
        <v>223.7662751962265</v>
      </c>
      <c r="AQ432" s="242">
        <f t="shared" si="220"/>
        <v>201.49078982070645</v>
      </c>
      <c r="AR432" s="242">
        <f t="shared" si="220"/>
        <v>181.43278448448115</v>
      </c>
      <c r="AS432" s="242">
        <f t="shared" si="220"/>
        <v>163.37151348249537</v>
      </c>
      <c r="AT432" s="242">
        <f t="shared" si="220"/>
        <v>147.10820590334995</v>
      </c>
      <c r="AU432" s="242">
        <f t="shared" si="220"/>
        <v>132.46387808252223</v>
      </c>
      <c r="AV432" s="242">
        <f t="shared" si="220"/>
        <v>119.2773638214954</v>
      </c>
      <c r="AW432" s="242">
        <f t="shared" si="220"/>
        <v>107.40354069463515</v>
      </c>
      <c r="AX432" s="242">
        <f t="shared" si="220"/>
        <v>96.711732923672258</v>
      </c>
      <c r="AY432" s="242">
        <f t="shared" si="220"/>
        <v>87.084273242836446</v>
      </c>
      <c r="AZ432" s="242">
        <f t="shared" si="220"/>
        <v>78.415207927442026</v>
      </c>
      <c r="BA432" s="242">
        <f t="shared" si="220"/>
        <v>70.609130734288783</v>
      </c>
      <c r="BB432" s="242">
        <f t="shared" si="232"/>
        <v>63.580132920965227</v>
      </c>
      <c r="BC432" s="242">
        <f t="shared" si="232"/>
        <v>57.250857788630732</v>
      </c>
      <c r="BD432" s="242">
        <f t="shared" si="232"/>
        <v>51.551649343174432</v>
      </c>
      <c r="BE432" s="242">
        <f t="shared" si="232"/>
        <v>46.419785705453236</v>
      </c>
      <c r="BF432" s="242">
        <f t="shared" si="232"/>
        <v>41.798788834008491</v>
      </c>
      <c r="BG432" s="242">
        <f t="shared" si="232"/>
        <v>37.637802963506246</v>
      </c>
      <c r="BH432" s="242">
        <f t="shared" si="232"/>
        <v>33.891034918388307</v>
      </c>
      <c r="BI432" s="242">
        <f t="shared" si="232"/>
        <v>30.517250142180281</v>
      </c>
      <c r="BJ432" s="242">
        <f t="shared" si="232"/>
        <v>27.479318896074911</v>
      </c>
      <c r="BK432" s="242">
        <f t="shared" si="232"/>
        <v>24.743807632538914</v>
      </c>
      <c r="BL432" s="242">
        <f t="shared" si="232"/>
        <v>22.280611046860564</v>
      </c>
      <c r="BM432" s="242">
        <f t="shared" si="232"/>
        <v>20.062620757230153</v>
      </c>
      <c r="BN432" s="242">
        <f t="shared" si="232"/>
        <v>18.065426967056084</v>
      </c>
      <c r="BO432" s="242">
        <f t="shared" si="232"/>
        <v>16.267049826200978</v>
      </c>
      <c r="BP432" s="242">
        <f t="shared" si="232"/>
        <v>14.647697534669829</v>
      </c>
      <c r="BQ432" s="242">
        <f t="shared" si="232"/>
        <v>13.189548526592297</v>
      </c>
      <c r="BR432" s="242">
        <f t="shared" si="232"/>
        <v>11.87655533735421</v>
      </c>
      <c r="BS432" s="242">
        <f t="shared" si="232"/>
        <v>10.694267995364035</v>
      </c>
      <c r="BT432" s="242">
        <f t="shared" si="232"/>
        <v>9.6296749948159217</v>
      </c>
      <c r="BU432" s="242">
        <f t="shared" si="232"/>
        <v>8.6710600992963478</v>
      </c>
      <c r="BV432" s="242">
        <f t="shared" si="232"/>
        <v>7.8078734003053905</v>
      </c>
      <c r="BW432" s="242">
        <f t="shared" si="232"/>
        <v>7.0306152116444878</v>
      </c>
      <c r="BX432" s="242">
        <f t="shared" si="232"/>
        <v>6.3307315218857818</v>
      </c>
      <c r="BY432" s="242">
        <f t="shared" si="232"/>
        <v>5.7005198543391584</v>
      </c>
      <c r="BZ432" s="242">
        <f t="shared" si="232"/>
        <v>5.1330444984713406</v>
      </c>
      <c r="CA432" s="242">
        <f t="shared" si="232"/>
        <v>4.6220601798678143</v>
      </c>
      <c r="CB432" s="242">
        <f t="shared" si="232"/>
        <v>4.1619433286974008</v>
      </c>
      <c r="CC432" s="242">
        <f t="shared" si="232"/>
        <v>3.7476301902638145</v>
      </c>
      <c r="CD432" s="242">
        <f t="shared" si="232"/>
        <v>3.3745610965280686</v>
      </c>
      <c r="CE432" s="242">
        <f t="shared" si="232"/>
        <v>3.0386302852894582</v>
      </c>
      <c r="CF432" s="242">
        <f t="shared" si="232"/>
        <v>2.7361407147667252</v>
      </c>
      <c r="CG432" s="242">
        <f t="shared" si="232"/>
        <v>2.4637633762973601</v>
      </c>
      <c r="CH432" s="242">
        <f t="shared" si="232"/>
        <v>2.2185006573763468</v>
      </c>
      <c r="CI432" s="242">
        <f t="shared" si="232"/>
        <v>1.9976533518311625</v>
      </c>
      <c r="CJ432" s="242">
        <f t="shared" si="232"/>
        <v>1.7987909540679072</v>
      </c>
      <c r="CK432" s="242">
        <f t="shared" si="232"/>
        <v>1.6197249104658487</v>
      </c>
      <c r="CL432" s="242">
        <f t="shared" si="232"/>
        <v>1.458484533542167</v>
      </c>
      <c r="CM432" s="242">
        <f t="shared" si="232"/>
        <v>1.3132953138134522</v>
      </c>
      <c r="CN432" s="242">
        <f t="shared" si="232"/>
        <v>1.1825593906680341</v>
      </c>
      <c r="CO432" s="242">
        <f t="shared" si="232"/>
        <v>1.0648379673239228</v>
      </c>
      <c r="CP432" s="242">
        <f t="shared" si="232"/>
        <v>0.95883547634255273</v>
      </c>
      <c r="CQ432" s="242">
        <f t="shared" si="232"/>
        <v>0.86338532143396052</v>
      </c>
      <c r="CR432" s="242">
        <f t="shared" si="232"/>
        <v>0.77743703863676195</v>
      </c>
      <c r="CS432" s="242">
        <f t="shared" si="232"/>
        <v>0.70004473557699776</v>
      </c>
      <c r="CT432" s="242">
        <f t="shared" si="232"/>
        <v>0.63035668157564884</v>
      </c>
      <c r="CU432" s="242">
        <f t="shared" si="232"/>
        <v>0.56760593404013893</v>
      </c>
      <c r="CV432" s="242">
        <f t="shared" si="232"/>
        <v>0.51110189797982541</v>
      </c>
      <c r="CX432" s="242" t="s">
        <v>1723</v>
      </c>
      <c r="CY432" s="242" t="str">
        <f t="shared" si="221"/>
        <v>logaritmica</v>
      </c>
      <c r="CZ432" s="453">
        <f t="shared" si="222"/>
        <v>21300.573529411766</v>
      </c>
      <c r="DA432" s="453">
        <f t="shared" si="223"/>
        <v>-634.01737967914437</v>
      </c>
      <c r="DB432" s="454">
        <f t="shared" si="224"/>
        <v>0.45510915622523318</v>
      </c>
      <c r="DC432" s="453">
        <f t="shared" si="225"/>
        <v>309615.03543541447</v>
      </c>
      <c r="DD432" s="453">
        <f t="shared" si="228"/>
        <v>-9370.8192556186204</v>
      </c>
      <c r="DE432" s="454">
        <f t="shared" si="229"/>
        <v>0.78345987123621219</v>
      </c>
      <c r="DF432" s="455">
        <f t="shared" si="219"/>
        <v>9.3952220741178518</v>
      </c>
      <c r="DG432" s="456">
        <f t="shared" si="226"/>
        <v>-0.10485842056055346</v>
      </c>
      <c r="DH432" s="454">
        <f t="shared" si="230"/>
        <v>0.43524756392100589</v>
      </c>
    </row>
    <row r="433" spans="2:112" outlineLevel="1" x14ac:dyDescent="0.3">
      <c r="B433" s="154">
        <v>8</v>
      </c>
      <c r="C433" s="242" t="s">
        <v>177</v>
      </c>
      <c r="D433" s="143" t="s">
        <v>443</v>
      </c>
      <c r="E433" s="506">
        <v>369</v>
      </c>
      <c r="F433" s="506">
        <v>355</v>
      </c>
      <c r="G433" s="506">
        <v>342</v>
      </c>
      <c r="H433" s="506">
        <v>225</v>
      </c>
      <c r="I433" s="506">
        <v>178</v>
      </c>
      <c r="J433" s="506">
        <v>126</v>
      </c>
      <c r="K433" s="506">
        <v>96</v>
      </c>
      <c r="L433" s="506">
        <v>44</v>
      </c>
      <c r="M433" s="506">
        <v>46</v>
      </c>
      <c r="N433" s="506">
        <v>61</v>
      </c>
      <c r="O433" s="506">
        <v>45</v>
      </c>
      <c r="P433" s="506">
        <v>37</v>
      </c>
      <c r="Q433" s="506">
        <v>42</v>
      </c>
      <c r="R433" s="506">
        <v>59</v>
      </c>
      <c r="S433" s="506">
        <v>80</v>
      </c>
      <c r="T433" s="506">
        <v>94</v>
      </c>
      <c r="U433" s="506">
        <v>128</v>
      </c>
      <c r="V433" s="506">
        <v>160</v>
      </c>
      <c r="W433" s="506">
        <v>193</v>
      </c>
      <c r="X433" s="506">
        <v>234</v>
      </c>
      <c r="Y433" s="506">
        <v>286</v>
      </c>
      <c r="Z433" s="506">
        <v>276</v>
      </c>
      <c r="AA433" s="506">
        <v>190</v>
      </c>
      <c r="AB433" s="506">
        <v>170</v>
      </c>
      <c r="AC433" s="506">
        <v>191</v>
      </c>
      <c r="AD433" s="506">
        <v>179</v>
      </c>
      <c r="AE433" s="506">
        <v>187</v>
      </c>
      <c r="AF433" s="506">
        <v>214</v>
      </c>
      <c r="AG433" s="506">
        <v>131</v>
      </c>
      <c r="AH433" s="506">
        <v>147</v>
      </c>
      <c r="AI433" s="506">
        <v>162</v>
      </c>
      <c r="AJ433" s="506">
        <v>163</v>
      </c>
      <c r="AK433" s="506">
        <v>173</v>
      </c>
      <c r="AL433" s="242">
        <f t="shared" si="220"/>
        <v>174.91903839746837</v>
      </c>
      <c r="AM433" s="242">
        <f t="shared" si="220"/>
        <v>176.85936412656071</v>
      </c>
      <c r="AN433" s="242">
        <f t="shared" si="220"/>
        <v>178.82121332142026</v>
      </c>
      <c r="AO433" s="242">
        <f t="shared" si="220"/>
        <v>180.8048247355571</v>
      </c>
      <c r="AP433" s="242">
        <f t="shared" si="220"/>
        <v>182.81043977090428</v>
      </c>
      <c r="AQ433" s="242">
        <f t="shared" si="220"/>
        <v>184.83830250719581</v>
      </c>
      <c r="AR433" s="242">
        <f t="shared" si="220"/>
        <v>186.8886597316708</v>
      </c>
      <c r="AS433" s="242">
        <f t="shared" si="220"/>
        <v>188.96176096910702</v>
      </c>
      <c r="AT433" s="242">
        <f t="shared" si="220"/>
        <v>191.05785851218761</v>
      </c>
      <c r="AU433" s="242">
        <f t="shared" si="220"/>
        <v>193.17720745220487</v>
      </c>
      <c r="AV433" s="242">
        <f t="shared" si="220"/>
        <v>195.32006571010362</v>
      </c>
      <c r="AW433" s="242">
        <f t="shared" si="220"/>
        <v>197.48669406787079</v>
      </c>
      <c r="AX433" s="242">
        <f t="shared" si="220"/>
        <v>199.6773562002715</v>
      </c>
      <c r="AY433" s="242">
        <f t="shared" si="220"/>
        <v>201.89231870693783</v>
      </c>
      <c r="AZ433" s="242">
        <f t="shared" si="220"/>
        <v>204.13185114481368</v>
      </c>
      <c r="BA433" s="242">
        <f t="shared" si="220"/>
        <v>206.39622606095926</v>
      </c>
      <c r="BB433" s="242">
        <f t="shared" si="232"/>
        <v>208.68571902571955</v>
      </c>
      <c r="BC433" s="242">
        <f t="shared" si="232"/>
        <v>211.0006086662608</v>
      </c>
      <c r="BD433" s="242">
        <f t="shared" si="232"/>
        <v>213.34117670047897</v>
      </c>
      <c r="BE433" s="242">
        <f t="shared" si="232"/>
        <v>215.70770797128409</v>
      </c>
      <c r="BF433" s="242">
        <f t="shared" si="232"/>
        <v>218.10049048126547</v>
      </c>
      <c r="BG433" s="242">
        <f t="shared" si="232"/>
        <v>220.51981542774072</v>
      </c>
      <c r="BH433" s="242">
        <f t="shared" si="232"/>
        <v>222.96597723819426</v>
      </c>
      <c r="BI433" s="242">
        <f t="shared" si="232"/>
        <v>225.43927360610834</v>
      </c>
      <c r="BJ433" s="242">
        <f t="shared" si="232"/>
        <v>227.94000552719208</v>
      </c>
      <c r="BK433" s="242">
        <f t="shared" si="232"/>
        <v>230.46847733601186</v>
      </c>
      <c r="BL433" s="242">
        <f t="shared" si="232"/>
        <v>233.0249967430284</v>
      </c>
      <c r="BM433" s="242">
        <f t="shared" si="232"/>
        <v>235.60987487204477</v>
      </c>
      <c r="BN433" s="242">
        <f t="shared" si="232"/>
        <v>238.2234262980688</v>
      </c>
      <c r="BO433" s="242">
        <f t="shared" si="232"/>
        <v>240.86596908559747</v>
      </c>
      <c r="BP433" s="242">
        <f t="shared" si="232"/>
        <v>243.5378248273239</v>
      </c>
      <c r="BQ433" s="242">
        <f t="shared" si="232"/>
        <v>246.23931868327506</v>
      </c>
      <c r="BR433" s="242">
        <f t="shared" si="232"/>
        <v>248.9707794203828</v>
      </c>
      <c r="BS433" s="242">
        <f t="shared" si="232"/>
        <v>251.73253945249451</v>
      </c>
      <c r="BT433" s="242">
        <f t="shared" si="232"/>
        <v>254.52493488082712</v>
      </c>
      <c r="BU433" s="242">
        <f t="shared" si="232"/>
        <v>257.34830553487006</v>
      </c>
      <c r="BV433" s="242">
        <f t="shared" si="232"/>
        <v>260.20299501374188</v>
      </c>
      <c r="BW433" s="242">
        <f t="shared" si="232"/>
        <v>263.08935072800563</v>
      </c>
      <c r="BX433" s="242">
        <f t="shared" si="232"/>
        <v>266.00772394194809</v>
      </c>
      <c r="BY433" s="242">
        <f t="shared" si="232"/>
        <v>268.95846981632815</v>
      </c>
      <c r="BZ433" s="242">
        <f t="shared" si="232"/>
        <v>271.94194745159899</v>
      </c>
      <c r="CA433" s="242">
        <f t="shared" si="232"/>
        <v>274.95851993161011</v>
      </c>
      <c r="CB433" s="242">
        <f t="shared" si="232"/>
        <v>278.00855436779426</v>
      </c>
      <c r="CC433" s="242">
        <f t="shared" si="232"/>
        <v>281.09242194384314</v>
      </c>
      <c r="CD433" s="242">
        <f t="shared" si="232"/>
        <v>284.2104979608813</v>
      </c>
      <c r="CE433" s="242">
        <f t="shared" si="232"/>
        <v>287.36316188313862</v>
      </c>
      <c r="CF433" s="242">
        <f t="shared" si="232"/>
        <v>290.55079738413076</v>
      </c>
      <c r="CG433" s="242">
        <f t="shared" si="232"/>
        <v>293.77379239335147</v>
      </c>
      <c r="CH433" s="242">
        <f t="shared" si="232"/>
        <v>297.03253914348284</v>
      </c>
      <c r="CI433" s="242">
        <f t="shared" si="232"/>
        <v>300.32743421812938</v>
      </c>
      <c r="CJ433" s="242">
        <f t="shared" si="232"/>
        <v>303.65887860008155</v>
      </c>
      <c r="CK433" s="242">
        <f t="shared" si="232"/>
        <v>307.02727772011468</v>
      </c>
      <c r="CL433" s="242">
        <f t="shared" si="232"/>
        <v>310.43304150632895</v>
      </c>
      <c r="CM433" s="242">
        <f t="shared" si="232"/>
        <v>313.87658443403711</v>
      </c>
      <c r="CN433" s="242">
        <f t="shared" si="232"/>
        <v>317.35832557620546</v>
      </c>
      <c r="CO433" s="242">
        <f t="shared" si="232"/>
        <v>320.87868865445392</v>
      </c>
      <c r="CP433" s="242">
        <f t="shared" si="232"/>
        <v>324.43810209062258</v>
      </c>
      <c r="CQ433" s="242">
        <f t="shared" si="232"/>
        <v>328.03699905890954</v>
      </c>
      <c r="CR433" s="242">
        <f t="shared" si="232"/>
        <v>331.67581753858775</v>
      </c>
      <c r="CS433" s="242">
        <f t="shared" si="232"/>
        <v>335.35500036730588</v>
      </c>
      <c r="CT433" s="242">
        <f t="shared" si="232"/>
        <v>339.07499529498136</v>
      </c>
      <c r="CU433" s="242">
        <f t="shared" si="232"/>
        <v>342.8362550382904</v>
      </c>
      <c r="CV433" s="242">
        <f t="shared" si="232"/>
        <v>346.63923733576274</v>
      </c>
      <c r="CX433" s="242" t="s">
        <v>1723</v>
      </c>
      <c r="CY433" s="242" t="str">
        <f t="shared" si="221"/>
        <v>logaritmica</v>
      </c>
      <c r="CZ433" s="453">
        <f t="shared" si="222"/>
        <v>186.67647058823525</v>
      </c>
      <c r="DA433" s="453">
        <f t="shared" si="223"/>
        <v>-0.41443850267379556</v>
      </c>
      <c r="DB433" s="454">
        <f t="shared" si="224"/>
        <v>1.9184280659943923E-3</v>
      </c>
      <c r="DC433" s="453">
        <f t="shared" si="225"/>
        <v>1319.2285795088824</v>
      </c>
      <c r="DD433" s="453">
        <f t="shared" si="228"/>
        <v>-34.734199379057038</v>
      </c>
      <c r="DE433" s="454">
        <f t="shared" si="229"/>
        <v>0.10619114418306957</v>
      </c>
      <c r="DF433" s="455">
        <f t="shared" si="219"/>
        <v>4.7892476511424737</v>
      </c>
      <c r="DG433" s="456">
        <f t="shared" si="226"/>
        <v>1.1031634647130469E-2</v>
      </c>
      <c r="DH433" s="454">
        <f t="shared" si="230"/>
        <v>2.5982705457853299E-2</v>
      </c>
    </row>
    <row r="434" spans="2:112" outlineLevel="1" x14ac:dyDescent="0.3">
      <c r="B434" s="154">
        <v>9</v>
      </c>
      <c r="C434" s="242" t="s">
        <v>178</v>
      </c>
      <c r="D434" s="143" t="s">
        <v>443</v>
      </c>
      <c r="E434" s="506">
        <v>8</v>
      </c>
      <c r="F434" s="506">
        <v>7</v>
      </c>
      <c r="G434" s="506">
        <v>6</v>
      </c>
      <c r="H434" s="506">
        <v>6</v>
      </c>
      <c r="I434" s="506">
        <v>3</v>
      </c>
      <c r="J434" s="506">
        <v>3</v>
      </c>
      <c r="K434" s="506">
        <v>3</v>
      </c>
      <c r="L434" s="506"/>
      <c r="M434" s="506">
        <v>2</v>
      </c>
      <c r="N434" s="506">
        <v>2</v>
      </c>
      <c r="O434" s="506">
        <v>2</v>
      </c>
      <c r="P434" s="506">
        <v>2</v>
      </c>
      <c r="Q434" s="506">
        <v>1</v>
      </c>
      <c r="R434" s="506">
        <v>1</v>
      </c>
      <c r="S434" s="506">
        <v>4</v>
      </c>
      <c r="T434" s="506">
        <v>6</v>
      </c>
      <c r="U434" s="506">
        <v>9</v>
      </c>
      <c r="V434" s="506">
        <v>18</v>
      </c>
      <c r="W434" s="506">
        <v>25</v>
      </c>
      <c r="X434" s="506">
        <v>28</v>
      </c>
      <c r="Y434" s="506">
        <v>34</v>
      </c>
      <c r="Z434" s="506">
        <v>35</v>
      </c>
      <c r="AA434" s="506">
        <v>18</v>
      </c>
      <c r="AB434" s="506">
        <v>16</v>
      </c>
      <c r="AC434" s="506">
        <v>25</v>
      </c>
      <c r="AD434" s="506">
        <v>23</v>
      </c>
      <c r="AE434" s="506">
        <v>19</v>
      </c>
      <c r="AF434" s="506">
        <v>23</v>
      </c>
      <c r="AG434" s="506">
        <v>17</v>
      </c>
      <c r="AH434" s="506">
        <v>14</v>
      </c>
      <c r="AI434" s="506">
        <v>17</v>
      </c>
      <c r="AJ434" s="506">
        <v>15</v>
      </c>
      <c r="AK434" s="506">
        <v>17</v>
      </c>
      <c r="AL434" s="242">
        <f t="shared" si="220"/>
        <v>17.678009261746411</v>
      </c>
      <c r="AM434" s="242">
        <f t="shared" si="220"/>
        <v>18.356018523492818</v>
      </c>
      <c r="AN434" s="242">
        <f t="shared" si="220"/>
        <v>19.034027785239228</v>
      </c>
      <c r="AO434" s="242">
        <f t="shared" si="220"/>
        <v>19.712037046985635</v>
      </c>
      <c r="AP434" s="242">
        <f t="shared" si="220"/>
        <v>20.390046308732046</v>
      </c>
      <c r="AQ434" s="242">
        <f t="shared" si="220"/>
        <v>21.068055570478453</v>
      </c>
      <c r="AR434" s="242">
        <f t="shared" si="220"/>
        <v>21.746064832224864</v>
      </c>
      <c r="AS434" s="242">
        <f t="shared" si="220"/>
        <v>22.424074093971271</v>
      </c>
      <c r="AT434" s="242">
        <f t="shared" si="220"/>
        <v>23.102083355717678</v>
      </c>
      <c r="AU434" s="242">
        <f t="shared" si="220"/>
        <v>23.780092617464089</v>
      </c>
      <c r="AV434" s="242">
        <f t="shared" si="220"/>
        <v>24.458101879210496</v>
      </c>
      <c r="AW434" s="242">
        <f t="shared" si="220"/>
        <v>25.136111140956906</v>
      </c>
      <c r="AX434" s="242">
        <f t="shared" si="220"/>
        <v>25.814120402703313</v>
      </c>
      <c r="AY434" s="242">
        <f t="shared" si="220"/>
        <v>26.492129664449724</v>
      </c>
      <c r="AZ434" s="242">
        <f t="shared" si="220"/>
        <v>27.170138926196127</v>
      </c>
      <c r="BA434" s="242">
        <f t="shared" si="220"/>
        <v>27.848148187942538</v>
      </c>
      <c r="BB434" s="242">
        <f t="shared" si="232"/>
        <v>28.526157449688949</v>
      </c>
      <c r="BC434" s="242">
        <f t="shared" si="232"/>
        <v>29.204166711435359</v>
      </c>
      <c r="BD434" s="242">
        <f t="shared" si="232"/>
        <v>29.882175973181763</v>
      </c>
      <c r="BE434" s="242">
        <f t="shared" si="232"/>
        <v>30.560185234928174</v>
      </c>
      <c r="BF434" s="242">
        <f t="shared" si="232"/>
        <v>31.238194496674584</v>
      </c>
      <c r="BG434" s="242">
        <f t="shared" si="232"/>
        <v>31.916203758420995</v>
      </c>
      <c r="BH434" s="242">
        <f t="shared" si="232"/>
        <v>32.594213020167402</v>
      </c>
      <c r="BI434" s="242">
        <f t="shared" si="232"/>
        <v>33.272222281913812</v>
      </c>
      <c r="BJ434" s="242">
        <f t="shared" si="232"/>
        <v>33.950231543660223</v>
      </c>
      <c r="BK434" s="242">
        <f t="shared" si="232"/>
        <v>34.62824080540662</v>
      </c>
      <c r="BL434" s="242">
        <f t="shared" si="232"/>
        <v>35.30625006715303</v>
      </c>
      <c r="BM434" s="242">
        <f t="shared" si="232"/>
        <v>35.984259328899441</v>
      </c>
      <c r="BN434" s="242">
        <f t="shared" si="232"/>
        <v>36.662268590645851</v>
      </c>
      <c r="BO434" s="242">
        <f t="shared" si="232"/>
        <v>37.340277852392262</v>
      </c>
      <c r="BP434" s="242">
        <f t="shared" si="232"/>
        <v>38.018287114138673</v>
      </c>
      <c r="BQ434" s="242">
        <f t="shared" si="232"/>
        <v>38.696296375885083</v>
      </c>
      <c r="BR434" s="242">
        <f t="shared" si="232"/>
        <v>39.37430563763148</v>
      </c>
      <c r="BS434" s="242">
        <f t="shared" si="232"/>
        <v>40.05231489937789</v>
      </c>
      <c r="BT434" s="242">
        <f t="shared" si="232"/>
        <v>40.730324161124301</v>
      </c>
      <c r="BU434" s="242">
        <f t="shared" si="232"/>
        <v>41.408333422870712</v>
      </c>
      <c r="BV434" s="242">
        <f t="shared" si="232"/>
        <v>42.086342684617122</v>
      </c>
      <c r="BW434" s="242">
        <f t="shared" si="232"/>
        <v>42.764351946363533</v>
      </c>
      <c r="BX434" s="242">
        <f t="shared" si="232"/>
        <v>43.442361208109944</v>
      </c>
      <c r="BY434" s="242">
        <f t="shared" si="232"/>
        <v>44.12037046985634</v>
      </c>
      <c r="BZ434" s="242">
        <f t="shared" si="232"/>
        <v>44.798379731602751</v>
      </c>
      <c r="CA434" s="242">
        <f t="shared" si="232"/>
        <v>45.476388993349161</v>
      </c>
      <c r="CB434" s="242">
        <f t="shared" si="232"/>
        <v>46.154398255095572</v>
      </c>
      <c r="CC434" s="242">
        <f t="shared" si="232"/>
        <v>46.832407516841982</v>
      </c>
      <c r="CD434" s="242">
        <f t="shared" si="232"/>
        <v>47.510416778588393</v>
      </c>
      <c r="CE434" s="242">
        <f t="shared" si="232"/>
        <v>48.188426040334804</v>
      </c>
      <c r="CF434" s="242">
        <f t="shared" si="232"/>
        <v>48.866435302081214</v>
      </c>
      <c r="CG434" s="242">
        <f t="shared" si="232"/>
        <v>49.544444563827611</v>
      </c>
      <c r="CH434" s="242">
        <f t="shared" si="232"/>
        <v>50.222453825574021</v>
      </c>
      <c r="CI434" s="242">
        <f t="shared" si="232"/>
        <v>50.900463087320432</v>
      </c>
      <c r="CJ434" s="242">
        <f t="shared" si="232"/>
        <v>51.578472349066843</v>
      </c>
      <c r="CK434" s="242">
        <f t="shared" si="232"/>
        <v>52.256481610813253</v>
      </c>
      <c r="CL434" s="242">
        <f t="shared" si="232"/>
        <v>52.934490872559664</v>
      </c>
      <c r="CM434" s="242">
        <f t="shared" si="232"/>
        <v>53.612500134306075</v>
      </c>
      <c r="CN434" s="242">
        <f t="shared" si="232"/>
        <v>54.290509396052471</v>
      </c>
      <c r="CO434" s="242">
        <f t="shared" si="232"/>
        <v>54.968518657798882</v>
      </c>
      <c r="CP434" s="242">
        <f t="shared" si="232"/>
        <v>55.646527919545292</v>
      </c>
      <c r="CQ434" s="242">
        <f t="shared" si="232"/>
        <v>56.324537181291703</v>
      </c>
      <c r="CR434" s="242">
        <f t="shared" si="232"/>
        <v>57.002546443038113</v>
      </c>
      <c r="CS434" s="242">
        <f t="shared" si="232"/>
        <v>57.680555704784524</v>
      </c>
      <c r="CT434" s="242">
        <f t="shared" si="232"/>
        <v>58.358564966530935</v>
      </c>
      <c r="CU434" s="242">
        <f t="shared" si="232"/>
        <v>59.036574228277345</v>
      </c>
      <c r="CV434" s="242">
        <f t="shared" si="232"/>
        <v>59.714583490023742</v>
      </c>
      <c r="CX434" s="242" t="str">
        <f t="shared" si="227"/>
        <v>lineal</v>
      </c>
      <c r="CY434" s="242" t="str">
        <f t="shared" si="221"/>
        <v>lineal</v>
      </c>
      <c r="CZ434" s="453">
        <f t="shared" si="222"/>
        <v>-5.3743056376314833</v>
      </c>
      <c r="DA434" s="453">
        <f t="shared" si="223"/>
        <v>0.67800926174640863</v>
      </c>
      <c r="DB434" s="454">
        <f t="shared" si="224"/>
        <v>0.42290883829691134</v>
      </c>
      <c r="DC434" s="453">
        <f t="shared" si="225"/>
        <v>-195.32011242903792</v>
      </c>
      <c r="DD434" s="453">
        <f t="shared" si="228"/>
        <v>6.4339428008799366</v>
      </c>
      <c r="DE434" s="454">
        <f t="shared" si="229"/>
        <v>0.30537927041119578</v>
      </c>
      <c r="DF434" s="455">
        <f t="shared" si="219"/>
        <v>2.8332133440562162</v>
      </c>
      <c r="DG434" s="456">
        <f t="shared" si="226"/>
        <v>0</v>
      </c>
      <c r="DH434" s="454">
        <f t="shared" si="230"/>
        <v>0</v>
      </c>
    </row>
    <row r="435" spans="2:112" outlineLevel="1" x14ac:dyDescent="0.3">
      <c r="B435" s="154">
        <v>10</v>
      </c>
      <c r="C435" s="242" t="s">
        <v>179</v>
      </c>
      <c r="D435" s="143" t="s">
        <v>443</v>
      </c>
      <c r="E435" s="506">
        <v>51</v>
      </c>
      <c r="F435" s="506">
        <v>48</v>
      </c>
      <c r="G435" s="506">
        <v>45</v>
      </c>
      <c r="H435" s="506">
        <v>32</v>
      </c>
      <c r="I435" s="506">
        <v>25</v>
      </c>
      <c r="J435" s="506">
        <v>10</v>
      </c>
      <c r="K435" s="506">
        <v>5</v>
      </c>
      <c r="L435" s="506">
        <v>3</v>
      </c>
      <c r="M435" s="506">
        <v>3</v>
      </c>
      <c r="N435" s="506">
        <v>3</v>
      </c>
      <c r="O435" s="506"/>
      <c r="P435" s="506"/>
      <c r="Q435" s="506"/>
      <c r="R435" s="506">
        <v>4</v>
      </c>
      <c r="S435" s="506">
        <v>8</v>
      </c>
      <c r="T435" s="506">
        <v>10</v>
      </c>
      <c r="U435" s="506">
        <v>12</v>
      </c>
      <c r="V435" s="506">
        <v>16</v>
      </c>
      <c r="W435" s="506">
        <v>20</v>
      </c>
      <c r="X435" s="506">
        <v>23</v>
      </c>
      <c r="Y435" s="506">
        <v>30</v>
      </c>
      <c r="Z435" s="506">
        <v>35</v>
      </c>
      <c r="AA435" s="506">
        <v>26</v>
      </c>
      <c r="AB435" s="506">
        <v>43</v>
      </c>
      <c r="AC435" s="506">
        <v>70</v>
      </c>
      <c r="AD435" s="506">
        <v>77</v>
      </c>
      <c r="AE435" s="506">
        <v>70</v>
      </c>
      <c r="AF435" s="506">
        <v>66</v>
      </c>
      <c r="AG435" s="506">
        <v>40</v>
      </c>
      <c r="AH435" s="506">
        <v>43</v>
      </c>
      <c r="AI435" s="506">
        <v>49</v>
      </c>
      <c r="AJ435" s="506">
        <v>64</v>
      </c>
      <c r="AK435" s="506">
        <v>74</v>
      </c>
      <c r="AL435" s="242">
        <f t="shared" si="220"/>
        <v>75.296818572656917</v>
      </c>
      <c r="AM435" s="242">
        <f t="shared" si="220"/>
        <v>76.593637145313835</v>
      </c>
      <c r="AN435" s="242">
        <f t="shared" si="220"/>
        <v>77.890455717970752</v>
      </c>
      <c r="AO435" s="242">
        <f t="shared" si="220"/>
        <v>79.187274290627684</v>
      </c>
      <c r="AP435" s="242">
        <f t="shared" si="220"/>
        <v>80.484092863284616</v>
      </c>
      <c r="AQ435" s="242">
        <f t="shared" si="220"/>
        <v>81.780911435941533</v>
      </c>
      <c r="AR435" s="242">
        <f t="shared" si="220"/>
        <v>83.077730008598451</v>
      </c>
      <c r="AS435" s="242">
        <f t="shared" si="220"/>
        <v>84.374548581255368</v>
      </c>
      <c r="AT435" s="242">
        <f t="shared" si="220"/>
        <v>85.671367153912286</v>
      </c>
      <c r="AU435" s="242">
        <f t="shared" si="220"/>
        <v>86.968185726569217</v>
      </c>
      <c r="AV435" s="242">
        <f t="shared" si="220"/>
        <v>88.265004299226135</v>
      </c>
      <c r="AW435" s="242">
        <f t="shared" si="220"/>
        <v>89.561822871883066</v>
      </c>
      <c r="AX435" s="242">
        <f t="shared" si="220"/>
        <v>90.858641444539984</v>
      </c>
      <c r="AY435" s="242">
        <f t="shared" si="220"/>
        <v>92.155460017196901</v>
      </c>
      <c r="AZ435" s="242">
        <f t="shared" si="220"/>
        <v>93.452278589853819</v>
      </c>
      <c r="BA435" s="242">
        <f t="shared" si="220"/>
        <v>94.749097162510736</v>
      </c>
      <c r="BB435" s="242">
        <f t="shared" si="232"/>
        <v>96.045915735167668</v>
      </c>
      <c r="BC435" s="242">
        <f t="shared" si="232"/>
        <v>97.342734307824585</v>
      </c>
      <c r="BD435" s="242">
        <f t="shared" si="232"/>
        <v>98.639552880481503</v>
      </c>
      <c r="BE435" s="242">
        <f t="shared" si="232"/>
        <v>99.936371453138435</v>
      </c>
      <c r="BF435" s="242">
        <f t="shared" si="232"/>
        <v>101.23319002579535</v>
      </c>
      <c r="BG435" s="242">
        <f t="shared" si="232"/>
        <v>102.53000859845227</v>
      </c>
      <c r="BH435" s="242">
        <f t="shared" si="232"/>
        <v>103.8268271711092</v>
      </c>
      <c r="BI435" s="242">
        <f t="shared" si="232"/>
        <v>105.12364574376612</v>
      </c>
      <c r="BJ435" s="242">
        <f t="shared" si="232"/>
        <v>106.42046431642304</v>
      </c>
      <c r="BK435" s="242">
        <f t="shared" si="232"/>
        <v>107.71728288907997</v>
      </c>
      <c r="BL435" s="242">
        <f t="shared" si="232"/>
        <v>109.01410146173689</v>
      </c>
      <c r="BM435" s="242">
        <f t="shared" si="232"/>
        <v>110.3109200343938</v>
      </c>
      <c r="BN435" s="242">
        <f t="shared" si="232"/>
        <v>111.60773860705072</v>
      </c>
      <c r="BO435" s="242">
        <f t="shared" si="232"/>
        <v>112.90455717970765</v>
      </c>
      <c r="BP435" s="242">
        <f t="shared" si="232"/>
        <v>114.20137575236457</v>
      </c>
      <c r="BQ435" s="242">
        <f t="shared" si="232"/>
        <v>115.49819432502149</v>
      </c>
      <c r="BR435" s="242">
        <f t="shared" si="232"/>
        <v>116.79501289767842</v>
      </c>
      <c r="BS435" s="242">
        <f t="shared" si="232"/>
        <v>118.09183147033534</v>
      </c>
      <c r="BT435" s="242">
        <f t="shared" si="232"/>
        <v>119.38865004299225</v>
      </c>
      <c r="BU435" s="242">
        <f t="shared" si="232"/>
        <v>120.68546861564917</v>
      </c>
      <c r="BV435" s="242">
        <f t="shared" si="232"/>
        <v>121.9822871883061</v>
      </c>
      <c r="BW435" s="242">
        <f t="shared" si="232"/>
        <v>123.27910576096302</v>
      </c>
      <c r="BX435" s="242">
        <f t="shared" si="232"/>
        <v>124.57592433361994</v>
      </c>
      <c r="BY435" s="242">
        <f t="shared" si="232"/>
        <v>125.87274290627687</v>
      </c>
      <c r="BZ435" s="242">
        <f t="shared" si="232"/>
        <v>127.16956147893379</v>
      </c>
      <c r="CA435" s="242">
        <f t="shared" si="232"/>
        <v>128.4663800515907</v>
      </c>
      <c r="CB435" s="242">
        <f t="shared" si="232"/>
        <v>129.76319862424765</v>
      </c>
      <c r="CC435" s="242">
        <f t="shared" si="232"/>
        <v>131.06001719690454</v>
      </c>
      <c r="CD435" s="242">
        <f t="shared" si="232"/>
        <v>132.35683576956148</v>
      </c>
      <c r="CE435" s="242">
        <f t="shared" si="232"/>
        <v>133.65365434221837</v>
      </c>
      <c r="CF435" s="242">
        <f t="shared" si="232"/>
        <v>134.95047291487532</v>
      </c>
      <c r="CG435" s="242">
        <f t="shared" si="232"/>
        <v>136.24729148753224</v>
      </c>
      <c r="CH435" s="242">
        <f t="shared" si="232"/>
        <v>137.54411006018915</v>
      </c>
      <c r="CI435" s="242">
        <f t="shared" si="232"/>
        <v>138.8409286328461</v>
      </c>
      <c r="CJ435" s="242">
        <f t="shared" si="232"/>
        <v>140.13774720550299</v>
      </c>
      <c r="CK435" s="242">
        <f t="shared" si="232"/>
        <v>141.43456577815994</v>
      </c>
      <c r="CL435" s="242">
        <f t="shared" si="232"/>
        <v>142.73138435081685</v>
      </c>
      <c r="CM435" s="242">
        <f t="shared" si="232"/>
        <v>144.02820292347377</v>
      </c>
      <c r="CN435" s="242">
        <f t="shared" si="232"/>
        <v>145.32502149613069</v>
      </c>
      <c r="CO435" s="242">
        <f t="shared" si="232"/>
        <v>146.62184006878761</v>
      </c>
      <c r="CP435" s="242">
        <f t="shared" si="232"/>
        <v>147.91865864144455</v>
      </c>
      <c r="CQ435" s="242">
        <f t="shared" si="232"/>
        <v>149.21547721410144</v>
      </c>
      <c r="CR435" s="242">
        <f t="shared" si="232"/>
        <v>150.51229578675839</v>
      </c>
      <c r="CS435" s="242">
        <f t="shared" si="232"/>
        <v>151.8091143594153</v>
      </c>
      <c r="CT435" s="242">
        <f t="shared" si="232"/>
        <v>153.10593293207222</v>
      </c>
      <c r="CU435" s="242">
        <f t="shared" si="232"/>
        <v>154.40275150472914</v>
      </c>
      <c r="CV435" s="242">
        <f t="shared" si="232"/>
        <v>155.69957007738606</v>
      </c>
      <c r="CX435" s="242" t="str">
        <f t="shared" si="227"/>
        <v>lineal</v>
      </c>
      <c r="CY435" s="242" t="str">
        <f t="shared" si="221"/>
        <v>lineal</v>
      </c>
      <c r="CZ435" s="453">
        <f t="shared" si="222"/>
        <v>31.204987102321581</v>
      </c>
      <c r="DA435" s="453">
        <f t="shared" si="223"/>
        <v>1.2968185726569217</v>
      </c>
      <c r="DB435" s="454">
        <f t="shared" si="224"/>
        <v>0.29227737996968978</v>
      </c>
      <c r="DC435" s="453">
        <f t="shared" si="225"/>
        <v>-146.33398275425509</v>
      </c>
      <c r="DD435" s="453">
        <f t="shared" si="228"/>
        <v>6.6767873561895481</v>
      </c>
      <c r="DE435" s="454">
        <f t="shared" si="229"/>
        <v>6.2713010415987369E-2</v>
      </c>
      <c r="DF435" s="455">
        <f t="shared" si="219"/>
        <v>4.3040650932041702</v>
      </c>
      <c r="DG435" s="456">
        <f t="shared" si="226"/>
        <v>0</v>
      </c>
      <c r="DH435" s="454">
        <f t="shared" si="230"/>
        <v>0</v>
      </c>
    </row>
    <row r="436" spans="2:112" outlineLevel="1" x14ac:dyDescent="0.3">
      <c r="B436" s="154">
        <v>11</v>
      </c>
      <c r="C436" s="242" t="s">
        <v>180</v>
      </c>
      <c r="D436" s="143" t="s">
        <v>443</v>
      </c>
      <c r="E436" s="506">
        <v>9897</v>
      </c>
      <c r="F436" s="506">
        <v>8883</v>
      </c>
      <c r="G436" s="506">
        <v>8063</v>
      </c>
      <c r="H436" s="506">
        <v>6989</v>
      </c>
      <c r="I436" s="506">
        <v>5451</v>
      </c>
      <c r="J436" s="506">
        <v>3585</v>
      </c>
      <c r="K436" s="506">
        <v>2931</v>
      </c>
      <c r="L436" s="506">
        <v>210</v>
      </c>
      <c r="M436" s="506">
        <v>162</v>
      </c>
      <c r="N436" s="506">
        <v>195</v>
      </c>
      <c r="O436" s="506">
        <v>163</v>
      </c>
      <c r="P436" s="506">
        <v>145</v>
      </c>
      <c r="Q436" s="506">
        <v>158</v>
      </c>
      <c r="R436" s="506">
        <v>308</v>
      </c>
      <c r="S436" s="506">
        <v>470</v>
      </c>
      <c r="T436" s="506">
        <v>633</v>
      </c>
      <c r="U436" s="506">
        <v>780</v>
      </c>
      <c r="V436" s="506">
        <v>907</v>
      </c>
      <c r="W436" s="506">
        <v>1033</v>
      </c>
      <c r="X436" s="506">
        <v>1152</v>
      </c>
      <c r="Y436" s="506">
        <v>1268</v>
      </c>
      <c r="Z436" s="506">
        <v>1052</v>
      </c>
      <c r="AA436" s="506">
        <v>511</v>
      </c>
      <c r="AB436" s="506">
        <v>488</v>
      </c>
      <c r="AC436" s="506">
        <v>500</v>
      </c>
      <c r="AD436" s="506">
        <v>466</v>
      </c>
      <c r="AE436" s="506">
        <v>404</v>
      </c>
      <c r="AF436" s="506">
        <v>412</v>
      </c>
      <c r="AG436" s="506">
        <v>262</v>
      </c>
      <c r="AH436" s="506">
        <v>292</v>
      </c>
      <c r="AI436" s="506">
        <v>315</v>
      </c>
      <c r="AJ436" s="506">
        <v>276</v>
      </c>
      <c r="AK436" s="506">
        <v>256</v>
      </c>
      <c r="AL436" s="242">
        <f t="shared" si="220"/>
        <v>237.56082176883831</v>
      </c>
      <c r="AM436" s="242">
        <f t="shared" si="220"/>
        <v>220.44978140424109</v>
      </c>
      <c r="AN436" s="242">
        <f t="shared" si="220"/>
        <v>204.57121573887616</v>
      </c>
      <c r="AO436" s="242">
        <f t="shared" si="220"/>
        <v>189.83635203585038</v>
      </c>
      <c r="AP436" s="242">
        <f t="shared" si="220"/>
        <v>176.16281168451198</v>
      </c>
      <c r="AQ436" s="242">
        <f t="shared" si="220"/>
        <v>163.47414964406946</v>
      </c>
      <c r="AR436" s="242">
        <f t="shared" si="220"/>
        <v>151.69942706018421</v>
      </c>
      <c r="AS436" s="242">
        <f t="shared" si="220"/>
        <v>140.77281466515345</v>
      </c>
      <c r="AT436" s="242">
        <f t="shared" si="220"/>
        <v>130.63322474439923</v>
      </c>
      <c r="AU436" s="242">
        <f t="shared" si="220"/>
        <v>121.22396961169063</v>
      </c>
      <c r="AV436" s="242">
        <f t="shared" si="220"/>
        <v>112.49244468372613</v>
      </c>
      <c r="AW436" s="242">
        <f t="shared" si="220"/>
        <v>104.38983438223261</v>
      </c>
      <c r="AX436" s="242">
        <f t="shared" si="220"/>
        <v>96.870839219359738</v>
      </c>
      <c r="AY436" s="242">
        <f t="shared" si="220"/>
        <v>89.893422540578584</v>
      </c>
      <c r="AZ436" s="242">
        <f t="shared" si="220"/>
        <v>83.418575509192365</v>
      </c>
      <c r="BA436" s="242">
        <f t="shared" si="220"/>
        <v>77.410099018553183</v>
      </c>
      <c r="BB436" s="242">
        <f t="shared" si="232"/>
        <v>71.834401312713439</v>
      </c>
      <c r="BC436" s="242">
        <f t="shared" si="232"/>
        <v>66.660310184065267</v>
      </c>
      <c r="BD436" s="242">
        <f t="shared" si="232"/>
        <v>61.85889869801639</v>
      </c>
      <c r="BE436" s="242">
        <f t="shared" si="232"/>
        <v>57.403323470375334</v>
      </c>
      <c r="BF436" s="242">
        <f t="shared" si="232"/>
        <v>53.268674593299991</v>
      </c>
      <c r="BG436" s="242">
        <f t="shared" si="232"/>
        <v>49.431836370785845</v>
      </c>
      <c r="BH436" s="242">
        <f t="shared" si="232"/>
        <v>45.871358085104013</v>
      </c>
      <c r="BI436" s="242">
        <f t="shared" si="232"/>
        <v>42.567334071679518</v>
      </c>
      <c r="BJ436" s="242">
        <f t="shared" si="232"/>
        <v>39.501292431940819</v>
      </c>
      <c r="BK436" s="242">
        <f t="shared" si="232"/>
        <v>36.65609176196503</v>
      </c>
      <c r="BL436" s="242">
        <f t="shared" si="232"/>
        <v>34.015825319556058</v>
      </c>
      <c r="BM436" s="242">
        <f t="shared" si="232"/>
        <v>31.565732093980422</v>
      </c>
      <c r="BN436" s="242">
        <f t="shared" si="232"/>
        <v>29.292114281175717</v>
      </c>
      <c r="BO436" s="242">
        <f t="shared" si="232"/>
        <v>27.182260703057903</v>
      </c>
      <c r="BP436" s="242">
        <f t="shared" si="232"/>
        <v>25.224375742786059</v>
      </c>
      <c r="BQ436" s="242">
        <f t="shared" si="232"/>
        <v>23.407513398680482</v>
      </c>
      <c r="BR436" s="242">
        <f t="shared" si="232"/>
        <v>21.721516088107908</v>
      </c>
      <c r="BS436" s="242">
        <f t="shared" si="232"/>
        <v>20.156957859202961</v>
      </c>
      <c r="BT436" s="242">
        <f t="shared" si="232"/>
        <v>18.705091692937874</v>
      </c>
      <c r="BU436" s="242">
        <f t="shared" si="232"/>
        <v>17.357800600921053</v>
      </c>
      <c r="BV436" s="242">
        <f t="shared" ref="BV436:CV436" si="233">IF($CX436="lineal",$CZ436+$DA436*BV$143,IF($CX436="logaritmica",$DC436+$DD436*BV$142,IF($CX436="exponencial",EXP($DF436+$DG436*BV$143),"-")))</f>
        <v>16.107552245525145</v>
      </c>
      <c r="BW436" s="242">
        <f t="shared" si="233"/>
        <v>14.947356828638469</v>
      </c>
      <c r="BX436" s="242">
        <f t="shared" si="233"/>
        <v>13.870728013607078</v>
      </c>
      <c r="BY436" s="242">
        <f t="shared" si="233"/>
        <v>12.87164666189274</v>
      </c>
      <c r="BZ436" s="242">
        <f t="shared" si="233"/>
        <v>11.944527181708445</v>
      </c>
      <c r="CA436" s="242">
        <f t="shared" si="233"/>
        <v>11.084186300495634</v>
      </c>
      <c r="CB436" s="242">
        <f t="shared" si="233"/>
        <v>10.285814086658753</v>
      </c>
      <c r="CC436" s="242">
        <f t="shared" si="233"/>
        <v>9.5449470585474394</v>
      </c>
      <c r="CD436" s="242">
        <f t="shared" si="233"/>
        <v>8.8574432303460391</v>
      </c>
      <c r="CE436" s="242">
        <f t="shared" si="233"/>
        <v>8.2194589553587409</v>
      </c>
      <c r="CF436" s="242">
        <f t="shared" si="233"/>
        <v>7.6274274372275714</v>
      </c>
      <c r="CG436" s="242">
        <f t="shared" si="233"/>
        <v>7.0780387889451761</v>
      </c>
      <c r="CH436" s="242">
        <f t="shared" si="233"/>
        <v>6.5682215281778431</v>
      </c>
      <c r="CI436" s="242">
        <f t="shared" si="233"/>
        <v>6.095125405444155</v>
      </c>
      <c r="CJ436" s="242">
        <f t="shared" si="233"/>
        <v>5.6561054691462349</v>
      </c>
      <c r="CK436" s="242">
        <f t="shared" si="233"/>
        <v>5.2487072783656226</v>
      </c>
      <c r="CL436" s="242">
        <f t="shared" si="233"/>
        <v>4.8706531807524192</v>
      </c>
      <c r="CM436" s="242">
        <f t="shared" si="233"/>
        <v>4.5198295787912111</v>
      </c>
      <c r="CN436" s="242">
        <f t="shared" si="233"/>
        <v>4.194275113252897</v>
      </c>
      <c r="CO436" s="242">
        <f t="shared" si="233"/>
        <v>3.8921696977693192</v>
      </c>
      <c r="CP436" s="242">
        <f t="shared" si="233"/>
        <v>3.611824343225976</v>
      </c>
      <c r="CQ436" s="242">
        <f t="shared" si="233"/>
        <v>3.3516717150838162</v>
      </c>
      <c r="CR436" s="242">
        <f t="shared" si="233"/>
        <v>3.1102573708386037</v>
      </c>
      <c r="CS436" s="242">
        <f t="shared" si="233"/>
        <v>2.8862316286289245</v>
      </c>
      <c r="CT436" s="242">
        <f t="shared" si="233"/>
        <v>2.6783420215324218</v>
      </c>
      <c r="CU436" s="242">
        <f t="shared" si="233"/>
        <v>2.4854262953642707</v>
      </c>
      <c r="CV436" s="242">
        <f t="shared" si="233"/>
        <v>2.3064059108305281</v>
      </c>
      <c r="CX436" s="242" t="s">
        <v>1723</v>
      </c>
      <c r="CY436" s="242" t="str">
        <f t="shared" si="221"/>
        <v>logaritmica</v>
      </c>
      <c r="CZ436" s="453">
        <f t="shared" si="222"/>
        <v>6645.1286764705892</v>
      </c>
      <c r="DA436" s="453">
        <f t="shared" si="223"/>
        <v>-193.60995989304817</v>
      </c>
      <c r="DB436" s="454">
        <f t="shared" si="224"/>
        <v>0.45427975055875919</v>
      </c>
      <c r="DC436" s="453">
        <f t="shared" si="225"/>
        <v>94038.626640300921</v>
      </c>
      <c r="DD436" s="453">
        <f t="shared" si="228"/>
        <v>-2841.8977769788157</v>
      </c>
      <c r="DE436" s="454">
        <f t="shared" si="229"/>
        <v>0.77131766939720725</v>
      </c>
      <c r="DF436" s="455">
        <f t="shared" si="219"/>
        <v>8.0120515948511368</v>
      </c>
      <c r="DG436" s="456">
        <f t="shared" si="226"/>
        <v>-7.4753762132471924E-2</v>
      </c>
      <c r="DH436" s="454">
        <f t="shared" si="230"/>
        <v>0.31614743511584847</v>
      </c>
    </row>
    <row r="437" spans="2:112" outlineLevel="1" x14ac:dyDescent="0.3">
      <c r="B437" s="154">
        <v>12</v>
      </c>
      <c r="C437" s="242" t="s">
        <v>181</v>
      </c>
      <c r="D437" s="143" t="s">
        <v>443</v>
      </c>
      <c r="E437" s="506">
        <v>758</v>
      </c>
      <c r="F437" s="506">
        <v>732</v>
      </c>
      <c r="G437" s="506">
        <v>713</v>
      </c>
      <c r="H437" s="506">
        <v>705</v>
      </c>
      <c r="I437" s="506">
        <v>679</v>
      </c>
      <c r="J437" s="506">
        <v>476</v>
      </c>
      <c r="K437" s="506">
        <v>376</v>
      </c>
      <c r="L437" s="506">
        <v>61</v>
      </c>
      <c r="M437" s="506">
        <v>56</v>
      </c>
      <c r="N437" s="506">
        <v>72</v>
      </c>
      <c r="O437" s="506">
        <v>68</v>
      </c>
      <c r="P437" s="506">
        <v>67</v>
      </c>
      <c r="Q437" s="506">
        <v>101</v>
      </c>
      <c r="R437" s="506">
        <v>253</v>
      </c>
      <c r="S437" s="506">
        <v>422</v>
      </c>
      <c r="T437" s="506">
        <v>566</v>
      </c>
      <c r="U437" s="506">
        <v>680</v>
      </c>
      <c r="V437" s="506">
        <v>840</v>
      </c>
      <c r="W437" s="506">
        <v>920</v>
      </c>
      <c r="X437" s="506">
        <v>1017</v>
      </c>
      <c r="Y437" s="506">
        <v>1024</v>
      </c>
      <c r="Z437" s="506">
        <v>850</v>
      </c>
      <c r="AA437" s="506">
        <v>358</v>
      </c>
      <c r="AB437" s="506">
        <v>283</v>
      </c>
      <c r="AC437" s="506">
        <v>295</v>
      </c>
      <c r="AD437" s="506">
        <v>283</v>
      </c>
      <c r="AE437" s="506">
        <v>274</v>
      </c>
      <c r="AF437" s="506">
        <v>291</v>
      </c>
      <c r="AG437" s="506">
        <v>176</v>
      </c>
      <c r="AH437" s="506">
        <v>180</v>
      </c>
      <c r="AI437" s="506">
        <v>190</v>
      </c>
      <c r="AJ437" s="506">
        <v>192</v>
      </c>
      <c r="AK437" s="506">
        <v>215</v>
      </c>
      <c r="AL437" s="242">
        <f t="shared" si="220"/>
        <v>213.10204564562656</v>
      </c>
      <c r="AM437" s="242">
        <f t="shared" si="220"/>
        <v>211.22084585279404</v>
      </c>
      <c r="AN437" s="242">
        <f t="shared" si="220"/>
        <v>209.35625271734875</v>
      </c>
      <c r="AO437" s="242">
        <f t="shared" si="220"/>
        <v>207.50811964078994</v>
      </c>
      <c r="AP437" s="242">
        <f t="shared" si="220"/>
        <v>205.6763013187431</v>
      </c>
      <c r="AQ437" s="242">
        <f t="shared" si="220"/>
        <v>203.86065372953698</v>
      </c>
      <c r="AR437" s="242">
        <f t="shared" si="220"/>
        <v>202.06103412287939</v>
      </c>
      <c r="AS437" s="242">
        <f t="shared" si="220"/>
        <v>200.27730100863442</v>
      </c>
      <c r="AT437" s="242">
        <f t="shared" si="220"/>
        <v>198.50931414569729</v>
      </c>
      <c r="AU437" s="242">
        <f t="shared" si="220"/>
        <v>196.7569345309694</v>
      </c>
      <c r="AV437" s="242">
        <f t="shared" si="220"/>
        <v>195.02002438842888</v>
      </c>
      <c r="AW437" s="242">
        <f t="shared" si="220"/>
        <v>193.29844715829873</v>
      </c>
      <c r="AX437" s="242">
        <f t="shared" si="220"/>
        <v>191.59206748630942</v>
      </c>
      <c r="AY437" s="242">
        <f t="shared" si="220"/>
        <v>189.90075121305807</v>
      </c>
      <c r="AZ437" s="242">
        <f t="shared" si="220"/>
        <v>188.22436536345995</v>
      </c>
      <c r="BA437" s="242">
        <f t="shared" si="220"/>
        <v>186.56277813629384</v>
      </c>
      <c r="BB437" s="242">
        <f t="shared" ref="BB437:CV442" si="234">IF($CX437="lineal",$CZ437+$DA437*BB$143,IF($CX437="logaritmica",$DC437+$DD437*BB$142,IF($CX437="exponencial",EXP($DF437+$DG437*BB$143),"-")))</f>
        <v>184.9158588938391</v>
      </c>
      <c r="BC437" s="242">
        <f t="shared" si="234"/>
        <v>183.28347815160535</v>
      </c>
      <c r="BD437" s="242">
        <f t="shared" si="234"/>
        <v>181.6655075681517</v>
      </c>
      <c r="BE437" s="242">
        <f t="shared" si="234"/>
        <v>180.06181993499641</v>
      </c>
      <c r="BF437" s="242">
        <f t="shared" si="234"/>
        <v>178.4722891666149</v>
      </c>
      <c r="BG437" s="242">
        <f t="shared" si="234"/>
        <v>176.89679029052766</v>
      </c>
      <c r="BH437" s="242">
        <f t="shared" si="234"/>
        <v>175.33519943747379</v>
      </c>
      <c r="BI437" s="242">
        <f t="shared" si="234"/>
        <v>173.78739383167266</v>
      </c>
      <c r="BJ437" s="242">
        <f t="shared" si="234"/>
        <v>172.25325178117023</v>
      </c>
      <c r="BK437" s="242">
        <f t="shared" si="234"/>
        <v>170.73265266827235</v>
      </c>
      <c r="BL437" s="242">
        <f t="shared" si="234"/>
        <v>169.22547694006101</v>
      </c>
      <c r="BM437" s="242">
        <f t="shared" si="234"/>
        <v>167.73160609899452</v>
      </c>
      <c r="BN437" s="242">
        <f t="shared" si="234"/>
        <v>166.2509226935916</v>
      </c>
      <c r="BO437" s="242">
        <f t="shared" si="234"/>
        <v>164.78331030919676</v>
      </c>
      <c r="BP437" s="242">
        <f t="shared" si="234"/>
        <v>163.32865355882745</v>
      </c>
      <c r="BQ437" s="242">
        <f t="shared" si="234"/>
        <v>161.8868380741024</v>
      </c>
      <c r="BR437" s="242">
        <f t="shared" si="234"/>
        <v>160.45775049624902</v>
      </c>
      <c r="BS437" s="242">
        <f t="shared" si="234"/>
        <v>159.04127846719174</v>
      </c>
      <c r="BT437" s="242">
        <f t="shared" si="234"/>
        <v>157.63731062071787</v>
      </c>
      <c r="BU437" s="242">
        <f t="shared" si="234"/>
        <v>156.2457365737211</v>
      </c>
      <c r="BV437" s="242">
        <f t="shared" si="234"/>
        <v>154.86644691752406</v>
      </c>
      <c r="BW437" s="242">
        <f t="shared" si="234"/>
        <v>153.49933320927545</v>
      </c>
      <c r="BX437" s="242">
        <f t="shared" si="234"/>
        <v>152.14428796342452</v>
      </c>
      <c r="BY437" s="242">
        <f t="shared" si="234"/>
        <v>150.80120464327015</v>
      </c>
      <c r="BZ437" s="242">
        <f t="shared" si="234"/>
        <v>149.46997765258436</v>
      </c>
      <c r="CA437" s="242">
        <f t="shared" si="234"/>
        <v>148.15050232731079</v>
      </c>
      <c r="CB437" s="242">
        <f t="shared" si="234"/>
        <v>146.84267492733548</v>
      </c>
      <c r="CC437" s="242">
        <f t="shared" si="234"/>
        <v>145.54639262833004</v>
      </c>
      <c r="CD437" s="242">
        <f t="shared" si="234"/>
        <v>144.2615535136683</v>
      </c>
      <c r="CE437" s="242">
        <f t="shared" si="234"/>
        <v>142.98805656641278</v>
      </c>
      <c r="CF437" s="242">
        <f t="shared" si="234"/>
        <v>141.72580166137286</v>
      </c>
      <c r="CG437" s="242">
        <f t="shared" si="234"/>
        <v>140.47468955723213</v>
      </c>
      <c r="CH437" s="242">
        <f t="shared" si="234"/>
        <v>139.23462188874655</v>
      </c>
      <c r="CI437" s="242">
        <f t="shared" si="234"/>
        <v>138.00550115901038</v>
      </c>
      <c r="CJ437" s="242">
        <f t="shared" si="234"/>
        <v>136.78723073179086</v>
      </c>
      <c r="CK437" s="242">
        <f t="shared" si="234"/>
        <v>135.57971482393003</v>
      </c>
      <c r="CL437" s="242">
        <f t="shared" si="234"/>
        <v>134.38285849781479</v>
      </c>
      <c r="CM437" s="242">
        <f t="shared" si="234"/>
        <v>133.19656765391215</v>
      </c>
      <c r="CN437" s="242">
        <f t="shared" si="234"/>
        <v>132.0207490233712</v>
      </c>
      <c r="CO437" s="242">
        <f t="shared" si="234"/>
        <v>130.85531016068961</v>
      </c>
      <c r="CP437" s="242">
        <f t="shared" si="234"/>
        <v>129.70015943644606</v>
      </c>
      <c r="CQ437" s="242">
        <f t="shared" si="234"/>
        <v>128.55520603009583</v>
      </c>
      <c r="CR437" s="242">
        <f t="shared" si="234"/>
        <v>127.42035992282986</v>
      </c>
      <c r="CS437" s="242">
        <f t="shared" si="234"/>
        <v>126.29553189049795</v>
      </c>
      <c r="CT437" s="242">
        <f t="shared" si="234"/>
        <v>125.18063349659344</v>
      </c>
      <c r="CU437" s="242">
        <f t="shared" si="234"/>
        <v>124.07557708530005</v>
      </c>
      <c r="CV437" s="242">
        <f t="shared" si="234"/>
        <v>122.98027577460047</v>
      </c>
      <c r="CX437" s="242" t="s">
        <v>1723</v>
      </c>
      <c r="CY437" s="242" t="str">
        <f t="shared" si="221"/>
        <v>logaritmica</v>
      </c>
      <c r="CZ437" s="453">
        <f t="shared" si="222"/>
        <v>454.66911764705878</v>
      </c>
      <c r="DA437" s="453">
        <f t="shared" si="223"/>
        <v>-7.2627005347593574</v>
      </c>
      <c r="DB437" s="454">
        <f t="shared" si="224"/>
        <v>5.2800744952110276E-2</v>
      </c>
      <c r="DC437" s="453">
        <f t="shared" si="225"/>
        <v>3440.2898207013354</v>
      </c>
      <c r="DD437" s="453">
        <f t="shared" si="228"/>
        <v>-97.736055172767735</v>
      </c>
      <c r="DE437" s="454">
        <f t="shared" si="229"/>
        <v>7.5353212961227586E-2</v>
      </c>
      <c r="DF437" s="455">
        <f t="shared" si="219"/>
        <v>5.6632453851216322</v>
      </c>
      <c r="DG437" s="456">
        <f t="shared" si="226"/>
        <v>-8.8668896058778854E-3</v>
      </c>
      <c r="DH437" s="454">
        <f t="shared" si="230"/>
        <v>9.1254769263041796E-3</v>
      </c>
    </row>
    <row r="438" spans="2:112" outlineLevel="1" x14ac:dyDescent="0.3">
      <c r="B438" s="154">
        <v>13</v>
      </c>
      <c r="C438" s="242" t="s">
        <v>361</v>
      </c>
      <c r="D438" s="143" t="s">
        <v>443</v>
      </c>
      <c r="E438" s="506">
        <v>4000</v>
      </c>
      <c r="F438" s="506">
        <v>3889</v>
      </c>
      <c r="G438" s="506">
        <v>3815</v>
      </c>
      <c r="H438" s="506">
        <v>3622</v>
      </c>
      <c r="I438" s="506">
        <v>2690</v>
      </c>
      <c r="J438" s="506">
        <v>1629</v>
      </c>
      <c r="K438" s="506">
        <v>1342</v>
      </c>
      <c r="L438" s="506">
        <v>152</v>
      </c>
      <c r="M438" s="506">
        <v>118</v>
      </c>
      <c r="N438" s="506">
        <v>155</v>
      </c>
      <c r="O438" s="506">
        <v>120</v>
      </c>
      <c r="P438" s="506">
        <v>123</v>
      </c>
      <c r="Q438" s="506">
        <v>173</v>
      </c>
      <c r="R438" s="506">
        <v>329</v>
      </c>
      <c r="S438" s="506">
        <v>487</v>
      </c>
      <c r="T438" s="506">
        <v>604</v>
      </c>
      <c r="U438" s="506">
        <v>687</v>
      </c>
      <c r="V438" s="506">
        <v>928</v>
      </c>
      <c r="W438" s="506">
        <v>1217</v>
      </c>
      <c r="X438" s="506">
        <v>1264</v>
      </c>
      <c r="Y438" s="506">
        <v>1246</v>
      </c>
      <c r="Z438" s="506">
        <v>1035</v>
      </c>
      <c r="AA438" s="506">
        <v>407</v>
      </c>
      <c r="AB438" s="506">
        <v>379</v>
      </c>
      <c r="AC438" s="506">
        <v>433</v>
      </c>
      <c r="AD438" s="506">
        <v>414</v>
      </c>
      <c r="AE438" s="506">
        <v>428</v>
      </c>
      <c r="AF438" s="506">
        <v>439</v>
      </c>
      <c r="AG438" s="506">
        <v>257</v>
      </c>
      <c r="AH438" s="506">
        <v>273</v>
      </c>
      <c r="AI438" s="506">
        <v>285</v>
      </c>
      <c r="AJ438" s="506">
        <v>261</v>
      </c>
      <c r="AK438" s="506">
        <v>272</v>
      </c>
      <c r="AL438" s="242">
        <f t="shared" si="220"/>
        <v>258.73102372825633</v>
      </c>
      <c r="AM438" s="242">
        <f t="shared" si="220"/>
        <v>246.10934793923329</v>
      </c>
      <c r="AN438" s="242">
        <f t="shared" si="220"/>
        <v>234.10339537283616</v>
      </c>
      <c r="AO438" s="242">
        <f t="shared" si="220"/>
        <v>222.68312920248022</v>
      </c>
      <c r="AP438" s="242">
        <f t="shared" si="220"/>
        <v>211.81997788812225</v>
      </c>
      <c r="AQ438" s="242">
        <f t="shared" si="220"/>
        <v>201.48676369518554</v>
      </c>
      <c r="AR438" s="242">
        <f t="shared" si="220"/>
        <v>191.65763470054634</v>
      </c>
      <c r="AS438" s="242">
        <f t="shared" si="220"/>
        <v>182.30800011547248</v>
      </c>
      <c r="AT438" s="242">
        <f t="shared" si="220"/>
        <v>173.41446876370296</v>
      </c>
      <c r="AU438" s="242">
        <f t="shared" si="220"/>
        <v>164.95479056075214</v>
      </c>
      <c r="AV438" s="242">
        <f t="shared" si="220"/>
        <v>156.90780084802742</v>
      </c>
      <c r="AW438" s="242">
        <f t="shared" si="220"/>
        <v>149.2533674424981</v>
      </c>
      <c r="AX438" s="242">
        <f t="shared" si="220"/>
        <v>141.97234026943795</v>
      </c>
      <c r="AY438" s="242">
        <f t="shared" si="220"/>
        <v>135.04650345223536</v>
      </c>
      <c r="AZ438" s="242">
        <f t="shared" si="220"/>
        <v>128.45852973940566</v>
      </c>
      <c r="BA438" s="242">
        <f t="shared" si="220"/>
        <v>122.19193715479071</v>
      </c>
      <c r="BB438" s="242">
        <f t="shared" si="234"/>
        <v>116.23104776249171</v>
      </c>
      <c r="BC438" s="242">
        <f t="shared" si="234"/>
        <v>110.56094844337242</v>
      </c>
      <c r="BD438" s="242">
        <f t="shared" si="234"/>
        <v>105.16745358500259</v>
      </c>
      <c r="BE438" s="242">
        <f t="shared" si="234"/>
        <v>100.03706959169702</v>
      </c>
      <c r="BF438" s="242">
        <f t="shared" si="234"/>
        <v>95.156961125862338</v>
      </c>
      <c r="BG438" s="242">
        <f t="shared" si="234"/>
        <v>90.51491899619208</v>
      </c>
      <c r="BH438" s="242">
        <f t="shared" si="234"/>
        <v>86.099329612371179</v>
      </c>
      <c r="BI438" s="242">
        <f t="shared" si="234"/>
        <v>81.89914592987266</v>
      </c>
      <c r="BJ438" s="242">
        <f t="shared" si="234"/>
        <v>77.903859812153684</v>
      </c>
      <c r="BK438" s="242">
        <f t="shared" si="234"/>
        <v>74.103475741106905</v>
      </c>
      <c r="BL438" s="242">
        <f t="shared" si="234"/>
        <v>70.488485809994813</v>
      </c>
      <c r="BM438" s="242">
        <f t="shared" si="234"/>
        <v>67.049845936303697</v>
      </c>
      <c r="BN438" s="242">
        <f t="shared" si="234"/>
        <v>63.778953235006306</v>
      </c>
      <c r="BO438" s="242">
        <f t="shared" si="234"/>
        <v>60.667624495624068</v>
      </c>
      <c r="BP438" s="242">
        <f t="shared" si="234"/>
        <v>57.708075709243559</v>
      </c>
      <c r="BQ438" s="242">
        <f t="shared" si="234"/>
        <v>54.892902594265813</v>
      </c>
      <c r="BR438" s="242">
        <f t="shared" si="234"/>
        <v>52.21506207216855</v>
      </c>
      <c r="BS438" s="242">
        <f t="shared" si="234"/>
        <v>49.667854646936078</v>
      </c>
      <c r="BT438" s="242">
        <f t="shared" si="234"/>
        <v>47.244907644073507</v>
      </c>
      <c r="BU438" s="242">
        <f t="shared" si="234"/>
        <v>44.940159267272264</v>
      </c>
      <c r="BV438" s="242">
        <f t="shared" si="234"/>
        <v>42.747843432839076</v>
      </c>
      <c r="BW438" s="242">
        <f t="shared" si="234"/>
        <v>40.662475343947314</v>
      </c>
      <c r="BX438" s="242">
        <f t="shared" si="234"/>
        <v>38.67883776861936</v>
      </c>
      <c r="BY438" s="242">
        <f t="shared" si="234"/>
        <v>36.791967987110382</v>
      </c>
      <c r="BZ438" s="242">
        <f t="shared" si="234"/>
        <v>34.997145376037864</v>
      </c>
      <c r="CA438" s="242">
        <f t="shared" si="234"/>
        <v>33.289879598194418</v>
      </c>
      <c r="CB438" s="242">
        <f t="shared" si="234"/>
        <v>31.665899368497175</v>
      </c>
      <c r="CC438" s="242">
        <f t="shared" si="234"/>
        <v>30.121141767967707</v>
      </c>
      <c r="CD438" s="242">
        <f t="shared" si="234"/>
        <v>28.651742079008159</v>
      </c>
      <c r="CE438" s="242">
        <f t="shared" si="234"/>
        <v>27.254024116543153</v>
      </c>
      <c r="CF438" s="242">
        <f t="shared" si="234"/>
        <v>25.924491030837466</v>
      </c>
      <c r="CG438" s="242">
        <f t="shared" si="234"/>
        <v>24.659816558980051</v>
      </c>
      <c r="CH438" s="242">
        <f t="shared" si="234"/>
        <v>23.456836703146738</v>
      </c>
      <c r="CI438" s="242">
        <f t="shared" si="234"/>
        <v>22.312541814822371</v>
      </c>
      <c r="CJ438" s="242">
        <f t="shared" si="234"/>
        <v>21.224069065178366</v>
      </c>
      <c r="CK438" s="242">
        <f t="shared" si="234"/>
        <v>20.188695282767693</v>
      </c>
      <c r="CL438" s="242">
        <f t="shared" si="234"/>
        <v>19.203830140618759</v>
      </c>
      <c r="CM438" s="242">
        <f t="shared" si="234"/>
        <v>18.267009675683216</v>
      </c>
      <c r="CN438" s="242">
        <f t="shared" si="234"/>
        <v>17.375890124424544</v>
      </c>
      <c r="CO438" s="242">
        <f t="shared" si="234"/>
        <v>16.528242059125219</v>
      </c>
      <c r="CP438" s="242">
        <f t="shared" si="234"/>
        <v>15.72194481024224</v>
      </c>
      <c r="CQ438" s="242">
        <f t="shared" si="234"/>
        <v>14.954981160857058</v>
      </c>
      <c r="CR438" s="242">
        <f t="shared" si="234"/>
        <v>14.225432299946075</v>
      </c>
      <c r="CS438" s="242">
        <f t="shared" si="234"/>
        <v>13.531473021845761</v>
      </c>
      <c r="CT438" s="242">
        <f t="shared" si="234"/>
        <v>12.871367159902332</v>
      </c>
      <c r="CU438" s="242">
        <f t="shared" si="234"/>
        <v>12.243463242881575</v>
      </c>
      <c r="CV438" s="242">
        <f t="shared" si="234"/>
        <v>11.646190363272153</v>
      </c>
      <c r="CX438" s="242" t="s">
        <v>1723</v>
      </c>
      <c r="CY438" s="242" t="str">
        <f t="shared" si="221"/>
        <v>logaritmica</v>
      </c>
      <c r="CZ438" s="453">
        <f t="shared" si="222"/>
        <v>2884.2279411764707</v>
      </c>
      <c r="DA438" s="453">
        <f t="shared" si="223"/>
        <v>-79.158422459893046</v>
      </c>
      <c r="DB438" s="454">
        <f t="shared" si="224"/>
        <v>0.40925862447402184</v>
      </c>
      <c r="DC438" s="453">
        <f t="shared" si="225"/>
        <v>38003.263693303663</v>
      </c>
      <c r="DD438" s="453">
        <f t="shared" si="228"/>
        <v>-1143.371627069808</v>
      </c>
      <c r="DE438" s="454">
        <f t="shared" si="229"/>
        <v>0.6728632174670145</v>
      </c>
      <c r="DF438" s="455">
        <f t="shared" si="219"/>
        <v>7.2562331338807908</v>
      </c>
      <c r="DG438" s="456">
        <f t="shared" si="226"/>
        <v>-5.0013062654084638E-2</v>
      </c>
      <c r="DH438" s="454">
        <f t="shared" si="230"/>
        <v>0.20179436151942759</v>
      </c>
    </row>
    <row r="439" spans="2:112" outlineLevel="1" x14ac:dyDescent="0.3">
      <c r="B439" s="154">
        <v>14</v>
      </c>
      <c r="C439" s="242" t="s">
        <v>183</v>
      </c>
      <c r="D439" s="143" t="s">
        <v>443</v>
      </c>
      <c r="E439" s="506">
        <v>1951</v>
      </c>
      <c r="F439" s="506">
        <v>1899</v>
      </c>
      <c r="G439" s="506">
        <v>1855</v>
      </c>
      <c r="H439" s="506">
        <v>1735</v>
      </c>
      <c r="I439" s="506">
        <v>1264</v>
      </c>
      <c r="J439" s="506">
        <v>840</v>
      </c>
      <c r="K439" s="506">
        <v>643</v>
      </c>
      <c r="L439" s="506">
        <v>61</v>
      </c>
      <c r="M439" s="506">
        <v>59</v>
      </c>
      <c r="N439" s="506">
        <v>72</v>
      </c>
      <c r="O439" s="506">
        <v>54</v>
      </c>
      <c r="P439" s="506">
        <v>52</v>
      </c>
      <c r="Q439" s="506">
        <v>62</v>
      </c>
      <c r="R439" s="506">
        <v>157</v>
      </c>
      <c r="S439" s="506">
        <v>265</v>
      </c>
      <c r="T439" s="506">
        <v>316</v>
      </c>
      <c r="U439" s="506">
        <v>381</v>
      </c>
      <c r="V439" s="506">
        <v>515</v>
      </c>
      <c r="W439" s="506">
        <v>714</v>
      </c>
      <c r="X439" s="506">
        <v>762</v>
      </c>
      <c r="Y439" s="506">
        <v>720</v>
      </c>
      <c r="Z439" s="506">
        <v>627</v>
      </c>
      <c r="AA439" s="506">
        <v>261</v>
      </c>
      <c r="AB439" s="506">
        <v>222</v>
      </c>
      <c r="AC439" s="506">
        <v>242</v>
      </c>
      <c r="AD439" s="506">
        <v>229</v>
      </c>
      <c r="AE439" s="506">
        <v>213</v>
      </c>
      <c r="AF439" s="506">
        <v>210</v>
      </c>
      <c r="AG439" s="506">
        <v>121</v>
      </c>
      <c r="AH439" s="506">
        <v>128</v>
      </c>
      <c r="AI439" s="506">
        <v>134</v>
      </c>
      <c r="AJ439" s="506">
        <v>142</v>
      </c>
      <c r="AK439" s="506">
        <v>149</v>
      </c>
      <c r="AL439" s="242">
        <f t="shared" si="220"/>
        <v>142.41774048559225</v>
      </c>
      <c r="AM439" s="242">
        <f t="shared" si="220"/>
        <v>136.12626043638591</v>
      </c>
      <c r="AN439" s="242">
        <f t="shared" si="220"/>
        <v>130.11271430941846</v>
      </c>
      <c r="AO439" s="242">
        <f t="shared" si="220"/>
        <v>124.36482402949495</v>
      </c>
      <c r="AP439" s="242">
        <f t="shared" si="220"/>
        <v>118.87085392059704</v>
      </c>
      <c r="AQ439" s="242">
        <f t="shared" si="220"/>
        <v>113.61958674472707</v>
      </c>
      <c r="AR439" s="242">
        <f t="shared" si="220"/>
        <v>108.60030079926696</v>
      </c>
      <c r="AS439" s="242">
        <f t="shared" si="220"/>
        <v>103.80274802608898</v>
      </c>
      <c r="AT439" s="242">
        <f t="shared" si="220"/>
        <v>99.217133087723823</v>
      </c>
      <c r="AU439" s="242">
        <f t="shared" si="220"/>
        <v>94.834093367865222</v>
      </c>
      <c r="AV439" s="242">
        <f t="shared" si="220"/>
        <v>90.644679855376211</v>
      </c>
      <c r="AW439" s="242">
        <f t="shared" si="220"/>
        <v>86.640338872768851</v>
      </c>
      <c r="AX439" s="242">
        <f t="shared" si="220"/>
        <v>82.812894611850766</v>
      </c>
      <c r="AY439" s="242">
        <f t="shared" si="220"/>
        <v>79.154532440880885</v>
      </c>
      <c r="AZ439" s="242">
        <f t="shared" si="220"/>
        <v>75.65778294915286</v>
      </c>
      <c r="BA439" s="242">
        <f t="shared" si="220"/>
        <v>72.315506696427576</v>
      </c>
      <c r="BB439" s="242">
        <f t="shared" si="234"/>
        <v>69.120879636080076</v>
      </c>
      <c r="BC439" s="242">
        <f t="shared" si="234"/>
        <v>66.067379182195367</v>
      </c>
      <c r="BD439" s="242">
        <f t="shared" si="234"/>
        <v>63.148770892168528</v>
      </c>
      <c r="BE439" s="242">
        <f t="shared" si="234"/>
        <v>60.359095737617366</v>
      </c>
      <c r="BF439" s="242">
        <f t="shared" si="234"/>
        <v>57.69265793761744</v>
      </c>
      <c r="BG439" s="242">
        <f t="shared" si="234"/>
        <v>55.144013329420432</v>
      </c>
      <c r="BH439" s="242">
        <f t="shared" si="234"/>
        <v>52.707958252908988</v>
      </c>
      <c r="BI439" s="242">
        <f t="shared" si="234"/>
        <v>50.37951892609545</v>
      </c>
      <c r="BJ439" s="242">
        <f t="shared" si="234"/>
        <v>48.153941289970746</v>
      </c>
      <c r="BK439" s="242">
        <f t="shared" si="234"/>
        <v>46.026681301969788</v>
      </c>
      <c r="BL439" s="242">
        <f t="shared" si="234"/>
        <v>43.993395658234846</v>
      </c>
      <c r="BM439" s="242">
        <f t="shared" si="234"/>
        <v>42.049932925734701</v>
      </c>
      <c r="BN439" s="242">
        <f t="shared" si="234"/>
        <v>40.192325066133193</v>
      </c>
      <c r="BO439" s="242">
        <f t="shared" si="234"/>
        <v>38.416779334101463</v>
      </c>
      <c r="BP439" s="242">
        <f t="shared" si="234"/>
        <v>36.719670533532387</v>
      </c>
      <c r="BQ439" s="242">
        <f t="shared" si="234"/>
        <v>35.097533615846068</v>
      </c>
      <c r="BR439" s="242">
        <f t="shared" si="234"/>
        <v>33.547056605274584</v>
      </c>
      <c r="BS439" s="242">
        <f t="shared" si="234"/>
        <v>32.065073836681002</v>
      </c>
      <c r="BT439" s="242">
        <f t="shared" si="234"/>
        <v>30.64855949210596</v>
      </c>
      <c r="BU439" s="242">
        <f t="shared" si="234"/>
        <v>29.294621422845502</v>
      </c>
      <c r="BV439" s="242">
        <f t="shared" si="234"/>
        <v>28.000495244446185</v>
      </c>
      <c r="BW439" s="242">
        <f t="shared" si="234"/>
        <v>26.763538692561038</v>
      </c>
      <c r="BX439" s="242">
        <f t="shared" si="234"/>
        <v>25.581226228142715</v>
      </c>
      <c r="BY439" s="242">
        <f t="shared" si="234"/>
        <v>24.45114388095876</v>
      </c>
      <c r="BZ439" s="242">
        <f t="shared" si="234"/>
        <v>23.370984320901073</v>
      </c>
      <c r="CA439" s="242">
        <f t="shared" si="234"/>
        <v>22.338542147026406</v>
      </c>
      <c r="CB439" s="242">
        <f t="shared" si="234"/>
        <v>21.351709384709203</v>
      </c>
      <c r="CC439" s="242">
        <f t="shared" si="234"/>
        <v>20.408471181713409</v>
      </c>
      <c r="CD439" s="242">
        <f t="shared" si="234"/>
        <v>19.506901694395626</v>
      </c>
      <c r="CE439" s="242">
        <f t="shared" si="234"/>
        <v>18.645160155640244</v>
      </c>
      <c r="CF439" s="242">
        <f t="shared" si="234"/>
        <v>17.821487116498496</v>
      </c>
      <c r="CG439" s="242">
        <f t="shared" si="234"/>
        <v>17.034200853857772</v>
      </c>
      <c r="CH439" s="242">
        <f t="shared" si="234"/>
        <v>16.281693936806512</v>
      </c>
      <c r="CI439" s="242">
        <f t="shared" si="234"/>
        <v>15.562429944684224</v>
      </c>
      <c r="CJ439" s="242">
        <f t="shared" si="234"/>
        <v>14.874940330115756</v>
      </c>
      <c r="CK439" s="242">
        <f t="shared" si="234"/>
        <v>14.217821420624794</v>
      </c>
      <c r="CL439" s="242">
        <f t="shared" si="234"/>
        <v>13.589731552704944</v>
      </c>
      <c r="CM439" s="242">
        <f t="shared" si="234"/>
        <v>12.989388332496626</v>
      </c>
      <c r="CN439" s="242">
        <f t="shared" si="234"/>
        <v>12.415566017477069</v>
      </c>
      <c r="CO439" s="242">
        <f t="shared" si="234"/>
        <v>11.867093013817364</v>
      </c>
      <c r="CP439" s="242">
        <f t="shared" si="234"/>
        <v>11.342849484296819</v>
      </c>
      <c r="CQ439" s="242">
        <f t="shared" si="234"/>
        <v>10.841765061890726</v>
      </c>
      <c r="CR439" s="242">
        <f t="shared" si="234"/>
        <v>10.362816664363175</v>
      </c>
      <c r="CS439" s="242">
        <f t="shared" si="234"/>
        <v>9.9050264054029888</v>
      </c>
      <c r="CT439" s="242">
        <f t="shared" si="234"/>
        <v>9.4674595980377276</v>
      </c>
      <c r="CU439" s="242">
        <f t="shared" si="234"/>
        <v>9.0492228462494406</v>
      </c>
      <c r="CV439" s="242">
        <f t="shared" si="234"/>
        <v>8.6494622208956056</v>
      </c>
      <c r="CX439" s="242" t="s">
        <v>1723</v>
      </c>
      <c r="CY439" s="242" t="str">
        <f t="shared" si="221"/>
        <v>logaritmica</v>
      </c>
      <c r="CZ439" s="453">
        <f t="shared" si="222"/>
        <v>1378.0183823529412</v>
      </c>
      <c r="DA439" s="453">
        <f t="shared" si="223"/>
        <v>-37.242981283422459</v>
      </c>
      <c r="DB439" s="454">
        <f t="shared" si="224"/>
        <v>0.38410405463684633</v>
      </c>
      <c r="DC439" s="453">
        <f t="shared" si="225"/>
        <v>17937.240773086567</v>
      </c>
      <c r="DD439" s="453">
        <f t="shared" si="228"/>
        <v>-539.03759918444143</v>
      </c>
      <c r="DE439" s="454">
        <f t="shared" si="229"/>
        <v>0.63408359873226183</v>
      </c>
      <c r="DF439" s="455">
        <f t="shared" si="219"/>
        <v>6.4949434839083189</v>
      </c>
      <c r="DG439" s="456">
        <f t="shared" si="226"/>
        <v>-4.5181732665541201E-2</v>
      </c>
      <c r="DH439" s="454">
        <f t="shared" si="230"/>
        <v>0.15223186952370013</v>
      </c>
    </row>
    <row r="440" spans="2:112" outlineLevel="1" x14ac:dyDescent="0.3">
      <c r="B440" s="154">
        <v>15</v>
      </c>
      <c r="C440" s="242" t="s">
        <v>184</v>
      </c>
      <c r="D440" s="143" t="s">
        <v>443</v>
      </c>
      <c r="E440" s="506">
        <v>205999</v>
      </c>
      <c r="F440" s="506">
        <v>184521</v>
      </c>
      <c r="G440" s="506">
        <v>169068</v>
      </c>
      <c r="H440" s="506">
        <v>146846</v>
      </c>
      <c r="I440" s="506">
        <v>114205</v>
      </c>
      <c r="J440" s="506">
        <v>61663</v>
      </c>
      <c r="K440" s="506">
        <v>46639</v>
      </c>
      <c r="L440" s="506">
        <v>3793</v>
      </c>
      <c r="M440" s="506">
        <v>2989</v>
      </c>
      <c r="N440" s="506">
        <v>3830</v>
      </c>
      <c r="O440" s="506">
        <v>2728</v>
      </c>
      <c r="P440" s="506">
        <v>2655</v>
      </c>
      <c r="Q440" s="506">
        <v>3204</v>
      </c>
      <c r="R440" s="506">
        <v>4907</v>
      </c>
      <c r="S440" s="506">
        <v>6268</v>
      </c>
      <c r="T440" s="506">
        <v>7882</v>
      </c>
      <c r="U440" s="506">
        <v>9638</v>
      </c>
      <c r="V440" s="506">
        <v>11447</v>
      </c>
      <c r="W440" s="506">
        <v>12866</v>
      </c>
      <c r="X440" s="506">
        <v>14522</v>
      </c>
      <c r="Y440" s="506">
        <v>15712</v>
      </c>
      <c r="Z440" s="506">
        <v>13159</v>
      </c>
      <c r="AA440" s="506">
        <v>6571</v>
      </c>
      <c r="AB440" s="506">
        <v>6098</v>
      </c>
      <c r="AC440" s="506">
        <v>6733</v>
      </c>
      <c r="AD440" s="506">
        <v>6358</v>
      </c>
      <c r="AE440" s="506">
        <v>6424</v>
      </c>
      <c r="AF440" s="506">
        <v>6530</v>
      </c>
      <c r="AG440" s="506">
        <v>3551</v>
      </c>
      <c r="AH440" s="506">
        <v>3662</v>
      </c>
      <c r="AI440" s="506">
        <v>3830</v>
      </c>
      <c r="AJ440" s="506">
        <v>4005</v>
      </c>
      <c r="AK440" s="506">
        <v>4343</v>
      </c>
      <c r="AL440" s="242">
        <f t="shared" si="220"/>
        <v>3971.8577237168347</v>
      </c>
      <c r="AM440" s="242">
        <f t="shared" si="220"/>
        <v>3632.4323687425958</v>
      </c>
      <c r="AN440" s="242">
        <f t="shared" si="220"/>
        <v>3322.0134836908373</v>
      </c>
      <c r="AO440" s="242">
        <f t="shared" si="220"/>
        <v>3038.1222457952827</v>
      </c>
      <c r="AP440" s="242">
        <f t="shared" si="220"/>
        <v>2778.4916664881262</v>
      </c>
      <c r="AQ440" s="242">
        <f t="shared" si="220"/>
        <v>2541.0484885617607</v>
      </c>
      <c r="AR440" s="242">
        <f t="shared" si="220"/>
        <v>2323.896630355287</v>
      </c>
      <c r="AS440" s="242">
        <f t="shared" si="220"/>
        <v>2125.3020447608028</v>
      </c>
      <c r="AT440" s="242">
        <f t="shared" si="220"/>
        <v>1943.6788721423852</v>
      </c>
      <c r="AU440" s="242">
        <f t="shared" si="220"/>
        <v>1777.5767765931294</v>
      </c>
      <c r="AV440" s="242">
        <f t="shared" si="220"/>
        <v>1625.6693644050404</v>
      </c>
      <c r="AW440" s="242">
        <f t="shared" si="220"/>
        <v>1486.7435922684763</v>
      </c>
      <c r="AX440" s="242">
        <f t="shared" si="220"/>
        <v>1359.6900806212439</v>
      </c>
      <c r="AY440" s="242">
        <f t="shared" si="220"/>
        <v>1243.4942547954533</v>
      </c>
      <c r="AZ440" s="242">
        <f t="shared" si="220"/>
        <v>1137.2282432205452</v>
      </c>
      <c r="BA440" s="242">
        <f t="shared" si="220"/>
        <v>1040.0434679862876</v>
      </c>
      <c r="BB440" s="242">
        <f t="shared" si="234"/>
        <v>951.16386859833744</v>
      </c>
      <c r="BC440" s="242">
        <f t="shared" si="234"/>
        <v>869.87970481526406</v>
      </c>
      <c r="BD440" s="242">
        <f t="shared" si="234"/>
        <v>795.54188908013464</v>
      </c>
      <c r="BE440" s="242">
        <f t="shared" si="234"/>
        <v>727.5568032887893</v>
      </c>
      <c r="BF440" s="242">
        <f t="shared" si="234"/>
        <v>665.38155850456099</v>
      </c>
      <c r="BG440" s="242">
        <f t="shared" si="234"/>
        <v>608.51965976631038</v>
      </c>
      <c r="BH440" s="242">
        <f t="shared" si="234"/>
        <v>556.51704137148488</v>
      </c>
      <c r="BI440" s="242">
        <f t="shared" si="234"/>
        <v>508.95844097429705</v>
      </c>
      <c r="BJ440" s="242">
        <f t="shared" si="234"/>
        <v>465.46408354470202</v>
      </c>
      <c r="BK440" s="242">
        <f t="shared" si="234"/>
        <v>425.68664870822084</v>
      </c>
      <c r="BL440" s="242">
        <f t="shared" si="234"/>
        <v>389.30849724956965</v>
      </c>
      <c r="BM440" s="242">
        <f t="shared" si="234"/>
        <v>356.03913463258027</v>
      </c>
      <c r="BN440" s="242">
        <f t="shared" si="234"/>
        <v>325.61289128157318</v>
      </c>
      <c r="BO440" s="242">
        <f t="shared" si="234"/>
        <v>297.78680110027324</v>
      </c>
      <c r="BP440" s="242">
        <f t="shared" si="234"/>
        <v>272.33866128737009</v>
      </c>
      <c r="BQ440" s="242">
        <f t="shared" si="234"/>
        <v>249.06525795554759</v>
      </c>
      <c r="BR440" s="242">
        <f t="shared" si="234"/>
        <v>227.78074338481875</v>
      </c>
      <c r="BS440" s="242">
        <f t="shared" si="234"/>
        <v>208.31515195186617</v>
      </c>
      <c r="BT440" s="242">
        <f t="shared" si="234"/>
        <v>190.51304288447275</v>
      </c>
      <c r="BU440" s="242">
        <f t="shared" si="234"/>
        <v>174.23225900287571</v>
      </c>
      <c r="BV440" s="242">
        <f t="shared" si="234"/>
        <v>159.34279153608199</v>
      </c>
      <c r="BW440" s="242">
        <f t="shared" si="234"/>
        <v>145.72574194823599</v>
      </c>
      <c r="BX440" s="242">
        <f t="shared" si="234"/>
        <v>133.27237248479554</v>
      </c>
      <c r="BY440" s="242">
        <f t="shared" si="234"/>
        <v>121.88323785673539</v>
      </c>
      <c r="BZ440" s="242">
        <f t="shared" si="234"/>
        <v>111.46739112891795</v>
      </c>
      <c r="CA440" s="242">
        <f t="shared" si="234"/>
        <v>101.94165747132357</v>
      </c>
      <c r="CB440" s="242">
        <f t="shared" si="234"/>
        <v>93.229969973744474</v>
      </c>
      <c r="CC440" s="242">
        <f t="shared" si="234"/>
        <v>85.262762220148588</v>
      </c>
      <c r="CD440" s="242">
        <f t="shared" si="234"/>
        <v>77.976412772168814</v>
      </c>
      <c r="CE440" s="242">
        <f t="shared" si="234"/>
        <v>71.312737125689807</v>
      </c>
      <c r="CF440" s="242">
        <f t="shared" si="234"/>
        <v>65.218523083596395</v>
      </c>
      <c r="CG440" s="242">
        <f t="shared" si="234"/>
        <v>59.645105834443207</v>
      </c>
      <c r="CH440" s="242">
        <f t="shared" si="234"/>
        <v>54.547979343873209</v>
      </c>
      <c r="CI440" s="242">
        <f t="shared" si="234"/>
        <v>49.886440955585819</v>
      </c>
      <c r="CJ440" s="242">
        <f t="shared" si="234"/>
        <v>45.623266363846938</v>
      </c>
      <c r="CK440" s="242">
        <f t="shared" si="234"/>
        <v>41.724412362062125</v>
      </c>
      <c r="CL440" s="242">
        <f t="shared" si="234"/>
        <v>38.158744993737663</v>
      </c>
      <c r="CM440" s="242">
        <f t="shared" si="234"/>
        <v>34.897790935003009</v>
      </c>
      <c r="CN440" s="242">
        <f t="shared" si="234"/>
        <v>31.91551012338175</v>
      </c>
      <c r="CO440" s="242">
        <f t="shared" si="234"/>
        <v>29.188087817157854</v>
      </c>
      <c r="CP440" s="242">
        <f t="shared" si="234"/>
        <v>26.693744424845406</v>
      </c>
      <c r="CQ440" s="242">
        <f t="shared" si="234"/>
        <v>24.412561586172124</v>
      </c>
      <c r="CR440" s="242">
        <f t="shared" si="234"/>
        <v>22.326323115761131</v>
      </c>
      <c r="CS440" s="242">
        <f t="shared" si="234"/>
        <v>20.418369539381416</v>
      </c>
      <c r="CT440" s="242">
        <f t="shared" si="234"/>
        <v>18.673465061178153</v>
      </c>
      <c r="CU440" s="242">
        <f t="shared" si="234"/>
        <v>17.07767589956179</v>
      </c>
      <c r="CV440" s="242">
        <f t="shared" si="234"/>
        <v>15.618259020218121</v>
      </c>
      <c r="CX440" s="242" t="s">
        <v>1723</v>
      </c>
      <c r="CY440" s="242" t="str">
        <f t="shared" si="221"/>
        <v>logaritmica</v>
      </c>
      <c r="CZ440" s="453">
        <f t="shared" si="222"/>
        <v>138960.1911764706</v>
      </c>
      <c r="DA440" s="453">
        <f t="shared" si="223"/>
        <v>-4079.3088235294122</v>
      </c>
      <c r="DB440" s="454">
        <f t="shared" si="224"/>
        <v>0.45122340518993403</v>
      </c>
      <c r="DC440" s="453">
        <f t="shared" si="225"/>
        <v>1993285.1184733983</v>
      </c>
      <c r="DD440" s="453">
        <f t="shared" si="228"/>
        <v>-60270.973287072673</v>
      </c>
      <c r="DE440" s="454">
        <f t="shared" si="229"/>
        <v>0.7762171708685387</v>
      </c>
      <c r="DF440" s="455">
        <f t="shared" si="219"/>
        <v>11.324257750619939</v>
      </c>
      <c r="DG440" s="456">
        <f t="shared" si="226"/>
        <v>-8.9331427820761089E-2</v>
      </c>
      <c r="DH440" s="454">
        <f t="shared" si="230"/>
        <v>0.40302305105836056</v>
      </c>
    </row>
    <row r="441" spans="2:112" outlineLevel="1" x14ac:dyDescent="0.3">
      <c r="B441" s="154">
        <v>16</v>
      </c>
      <c r="C441" s="242" t="s">
        <v>185</v>
      </c>
      <c r="D441" s="143" t="s">
        <v>443</v>
      </c>
      <c r="E441" s="506">
        <v>19</v>
      </c>
      <c r="F441" s="506">
        <v>17</v>
      </c>
      <c r="G441" s="506">
        <v>17</v>
      </c>
      <c r="H441" s="506">
        <v>13</v>
      </c>
      <c r="I441" s="506">
        <v>2</v>
      </c>
      <c r="J441" s="506">
        <v>1</v>
      </c>
      <c r="K441" s="506">
        <v>1</v>
      </c>
      <c r="L441" s="506"/>
      <c r="M441" s="506"/>
      <c r="N441" s="506"/>
      <c r="O441" s="506"/>
      <c r="P441" s="506">
        <v>1</v>
      </c>
      <c r="Q441" s="506">
        <v>1</v>
      </c>
      <c r="R441" s="506">
        <v>3</v>
      </c>
      <c r="S441" s="506">
        <v>9</v>
      </c>
      <c r="T441" s="506">
        <v>9</v>
      </c>
      <c r="U441" s="506">
        <v>10</v>
      </c>
      <c r="V441" s="506">
        <v>16</v>
      </c>
      <c r="W441" s="506">
        <v>18</v>
      </c>
      <c r="X441" s="506">
        <v>17</v>
      </c>
      <c r="Y441" s="506">
        <v>29</v>
      </c>
      <c r="Z441" s="506">
        <v>36</v>
      </c>
      <c r="AA441" s="506">
        <v>50</v>
      </c>
      <c r="AB441" s="506">
        <v>67</v>
      </c>
      <c r="AC441" s="506">
        <v>88</v>
      </c>
      <c r="AD441" s="506">
        <v>118</v>
      </c>
      <c r="AE441" s="506">
        <v>124</v>
      </c>
      <c r="AF441" s="506">
        <v>141</v>
      </c>
      <c r="AG441" s="506">
        <v>86</v>
      </c>
      <c r="AH441" s="506">
        <v>92</v>
      </c>
      <c r="AI441" s="506">
        <v>107</v>
      </c>
      <c r="AJ441" s="506">
        <v>120</v>
      </c>
      <c r="AK441" s="506">
        <v>121</v>
      </c>
      <c r="AL441" s="242">
        <f t="shared" si="220"/>
        <v>124.93708174448849</v>
      </c>
      <c r="AM441" s="242">
        <f t="shared" si="220"/>
        <v>128.87416348897699</v>
      </c>
      <c r="AN441" s="242">
        <f t="shared" si="220"/>
        <v>132.81124523346548</v>
      </c>
      <c r="AO441" s="242">
        <f t="shared" si="220"/>
        <v>136.74832697795398</v>
      </c>
      <c r="AP441" s="242">
        <f t="shared" si="220"/>
        <v>140.68540872244247</v>
      </c>
      <c r="AQ441" s="242">
        <f t="shared" si="220"/>
        <v>144.62249046693097</v>
      </c>
      <c r="AR441" s="242">
        <f t="shared" si="220"/>
        <v>148.55957221141946</v>
      </c>
      <c r="AS441" s="242">
        <f t="shared" si="220"/>
        <v>152.49665395590796</v>
      </c>
      <c r="AT441" s="242">
        <f t="shared" si="220"/>
        <v>156.43373570039645</v>
      </c>
      <c r="AU441" s="242">
        <f t="shared" si="220"/>
        <v>160.37081744488495</v>
      </c>
      <c r="AV441" s="242">
        <f t="shared" si="220"/>
        <v>164.30789918937344</v>
      </c>
      <c r="AW441" s="242">
        <f t="shared" si="220"/>
        <v>168.24498093386194</v>
      </c>
      <c r="AX441" s="242">
        <f t="shared" si="220"/>
        <v>172.18206267835043</v>
      </c>
      <c r="AY441" s="242">
        <f t="shared" si="220"/>
        <v>176.11914442283893</v>
      </c>
      <c r="AZ441" s="242">
        <f t="shared" si="220"/>
        <v>180.05622616732745</v>
      </c>
      <c r="BA441" s="242">
        <f t="shared" si="220"/>
        <v>183.99330791181595</v>
      </c>
      <c r="BB441" s="242">
        <f t="shared" si="234"/>
        <v>187.93038965630444</v>
      </c>
      <c r="BC441" s="242">
        <f t="shared" si="234"/>
        <v>191.86747140079294</v>
      </c>
      <c r="BD441" s="242">
        <f t="shared" si="234"/>
        <v>195.80455314528143</v>
      </c>
      <c r="BE441" s="242">
        <f t="shared" si="234"/>
        <v>199.74163488976993</v>
      </c>
      <c r="BF441" s="242">
        <f t="shared" si="234"/>
        <v>203.67871663425842</v>
      </c>
      <c r="BG441" s="242">
        <f t="shared" si="234"/>
        <v>207.61579837874692</v>
      </c>
      <c r="BH441" s="242">
        <f t="shared" si="234"/>
        <v>211.55288012323541</v>
      </c>
      <c r="BI441" s="242">
        <f t="shared" si="234"/>
        <v>215.48996186772391</v>
      </c>
      <c r="BJ441" s="242">
        <f t="shared" si="234"/>
        <v>219.4270436122124</v>
      </c>
      <c r="BK441" s="242">
        <f t="shared" si="234"/>
        <v>223.3641253567009</v>
      </c>
      <c r="BL441" s="242">
        <f t="shared" si="234"/>
        <v>227.30120710118939</v>
      </c>
      <c r="BM441" s="242">
        <f t="shared" si="234"/>
        <v>231.23828884567789</v>
      </c>
      <c r="BN441" s="242">
        <f t="shared" si="234"/>
        <v>235.17537059016638</v>
      </c>
      <c r="BO441" s="242">
        <f t="shared" si="234"/>
        <v>239.11245233465488</v>
      </c>
      <c r="BP441" s="242">
        <f t="shared" si="234"/>
        <v>243.04953407914337</v>
      </c>
      <c r="BQ441" s="242">
        <f t="shared" si="234"/>
        <v>246.98661582363187</v>
      </c>
      <c r="BR441" s="242">
        <f t="shared" si="234"/>
        <v>250.92369756812036</v>
      </c>
      <c r="BS441" s="242">
        <f t="shared" si="234"/>
        <v>254.86077931260888</v>
      </c>
      <c r="BT441" s="242">
        <f t="shared" si="234"/>
        <v>258.79786105709735</v>
      </c>
      <c r="BU441" s="242">
        <f t="shared" si="234"/>
        <v>262.73494280158587</v>
      </c>
      <c r="BV441" s="242">
        <f t="shared" si="234"/>
        <v>266.67202454607434</v>
      </c>
      <c r="BW441" s="242">
        <f t="shared" si="234"/>
        <v>270.60910629056286</v>
      </c>
      <c r="BX441" s="242">
        <f t="shared" si="234"/>
        <v>274.54618803505133</v>
      </c>
      <c r="BY441" s="242">
        <f t="shared" si="234"/>
        <v>278.48326977953985</v>
      </c>
      <c r="BZ441" s="242">
        <f t="shared" si="234"/>
        <v>282.42035152402832</v>
      </c>
      <c r="CA441" s="242">
        <f t="shared" si="234"/>
        <v>286.35743326851684</v>
      </c>
      <c r="CB441" s="242">
        <f t="shared" si="234"/>
        <v>290.29451501300531</v>
      </c>
      <c r="CC441" s="242">
        <f t="shared" si="234"/>
        <v>294.23159675749383</v>
      </c>
      <c r="CD441" s="242">
        <f t="shared" si="234"/>
        <v>298.1686785019823</v>
      </c>
      <c r="CE441" s="242">
        <f t="shared" si="234"/>
        <v>302.10576024647082</v>
      </c>
      <c r="CF441" s="242">
        <f t="shared" si="234"/>
        <v>306.04284199095929</v>
      </c>
      <c r="CG441" s="242">
        <f t="shared" si="234"/>
        <v>309.97992373544781</v>
      </c>
      <c r="CH441" s="242">
        <f t="shared" si="234"/>
        <v>313.91700547993628</v>
      </c>
      <c r="CI441" s="242">
        <f t="shared" si="234"/>
        <v>317.8540872244248</v>
      </c>
      <c r="CJ441" s="242">
        <f t="shared" si="234"/>
        <v>321.79116896891327</v>
      </c>
      <c r="CK441" s="242">
        <f t="shared" si="234"/>
        <v>325.72825071340179</v>
      </c>
      <c r="CL441" s="242">
        <f t="shared" si="234"/>
        <v>329.66533245789026</v>
      </c>
      <c r="CM441" s="242">
        <f t="shared" si="234"/>
        <v>333.60241420237878</v>
      </c>
      <c r="CN441" s="242">
        <f t="shared" si="234"/>
        <v>337.53949594686725</v>
      </c>
      <c r="CO441" s="242">
        <f t="shared" si="234"/>
        <v>341.47657769135577</v>
      </c>
      <c r="CP441" s="242">
        <f t="shared" si="234"/>
        <v>345.41365943584424</v>
      </c>
      <c r="CQ441" s="242">
        <f t="shared" si="234"/>
        <v>349.35074118033276</v>
      </c>
      <c r="CR441" s="242">
        <f t="shared" si="234"/>
        <v>353.28782292482123</v>
      </c>
      <c r="CS441" s="242">
        <f t="shared" si="234"/>
        <v>357.22490466930975</v>
      </c>
      <c r="CT441" s="242">
        <f t="shared" si="234"/>
        <v>361.16198641379822</v>
      </c>
      <c r="CU441" s="242">
        <f t="shared" si="234"/>
        <v>365.09906815828674</v>
      </c>
      <c r="CV441" s="242">
        <f t="shared" si="234"/>
        <v>369.03614990277526</v>
      </c>
      <c r="CX441" s="242" t="str">
        <f t="shared" si="227"/>
        <v>lineal</v>
      </c>
      <c r="CY441" s="242" t="str">
        <f t="shared" si="221"/>
        <v>lineal</v>
      </c>
      <c r="CZ441" s="453">
        <f t="shared" si="222"/>
        <v>-8.9236975681203603</v>
      </c>
      <c r="DA441" s="453">
        <f t="shared" si="223"/>
        <v>3.9370817444884958</v>
      </c>
      <c r="DB441" s="454">
        <f t="shared" si="224"/>
        <v>0.66784983367491313</v>
      </c>
      <c r="DC441" s="453">
        <f t="shared" si="225"/>
        <v>-916.62442165815423</v>
      </c>
      <c r="DD441" s="453">
        <f t="shared" si="228"/>
        <v>31.443164292671337</v>
      </c>
      <c r="DE441" s="454">
        <f t="shared" si="229"/>
        <v>0.35901189412590162</v>
      </c>
      <c r="DF441" s="455">
        <f t="shared" si="219"/>
        <v>4.7957905455967413</v>
      </c>
      <c r="DG441" s="456">
        <f t="shared" si="226"/>
        <v>0</v>
      </c>
      <c r="DH441" s="454">
        <f t="shared" si="230"/>
        <v>0</v>
      </c>
    </row>
    <row r="442" spans="2:112" outlineLevel="1" x14ac:dyDescent="0.3">
      <c r="B442" s="154">
        <v>17</v>
      </c>
      <c r="C442" s="242" t="s">
        <v>186</v>
      </c>
      <c r="D442" s="143" t="s">
        <v>443</v>
      </c>
      <c r="E442" s="506">
        <v>3</v>
      </c>
      <c r="F442" s="506">
        <v>3</v>
      </c>
      <c r="G442" s="506">
        <v>1</v>
      </c>
      <c r="H442" s="506">
        <v>1</v>
      </c>
      <c r="I442" s="506"/>
      <c r="J442" s="506"/>
      <c r="K442" s="506"/>
      <c r="L442" s="506"/>
      <c r="M442" s="506"/>
      <c r="N442" s="506"/>
      <c r="O442" s="506"/>
      <c r="P442" s="506"/>
      <c r="Q442" s="506"/>
      <c r="R442" s="506"/>
      <c r="S442" s="506"/>
      <c r="T442" s="506"/>
      <c r="U442" s="506"/>
      <c r="V442" s="506">
        <v>1</v>
      </c>
      <c r="W442" s="506">
        <v>2</v>
      </c>
      <c r="X442" s="506">
        <v>4</v>
      </c>
      <c r="Y442" s="506">
        <v>7</v>
      </c>
      <c r="Z442" s="506">
        <v>8</v>
      </c>
      <c r="AA442" s="506">
        <v>11</v>
      </c>
      <c r="AB442" s="506">
        <v>12</v>
      </c>
      <c r="AC442" s="506">
        <v>19</v>
      </c>
      <c r="AD442" s="506">
        <v>18</v>
      </c>
      <c r="AE442" s="506">
        <v>21</v>
      </c>
      <c r="AF442" s="506">
        <v>22</v>
      </c>
      <c r="AG442" s="506">
        <v>17</v>
      </c>
      <c r="AH442" s="506">
        <v>23</v>
      </c>
      <c r="AI442" s="506">
        <v>28</v>
      </c>
      <c r="AJ442" s="506">
        <v>28</v>
      </c>
      <c r="AK442" s="506">
        <v>26</v>
      </c>
      <c r="AL442" s="242">
        <f t="shared" si="220"/>
        <v>26.793748159780158</v>
      </c>
      <c r="AM442" s="242">
        <f t="shared" si="220"/>
        <v>27.587496319560312</v>
      </c>
      <c r="AN442" s="242">
        <f t="shared" si="220"/>
        <v>28.381244479340467</v>
      </c>
      <c r="AO442" s="242">
        <f t="shared" si="220"/>
        <v>29.174992639120621</v>
      </c>
      <c r="AP442" s="242">
        <f t="shared" si="220"/>
        <v>29.968740798900779</v>
      </c>
      <c r="AQ442" s="242">
        <f t="shared" si="220"/>
        <v>30.762488958680933</v>
      </c>
      <c r="AR442" s="242">
        <f t="shared" si="220"/>
        <v>31.556237118461087</v>
      </c>
      <c r="AS442" s="242">
        <f t="shared" si="220"/>
        <v>32.349985278241242</v>
      </c>
      <c r="AT442" s="242">
        <f t="shared" si="220"/>
        <v>33.1437334380214</v>
      </c>
      <c r="AU442" s="242">
        <f t="shared" si="220"/>
        <v>33.937481597801558</v>
      </c>
      <c r="AV442" s="242">
        <f t="shared" si="220"/>
        <v>34.731229757581708</v>
      </c>
      <c r="AW442" s="242">
        <f t="shared" si="220"/>
        <v>35.524977917361866</v>
      </c>
      <c r="AX442" s="242">
        <f t="shared" si="220"/>
        <v>36.318726077142017</v>
      </c>
      <c r="AY442" s="242">
        <f t="shared" si="220"/>
        <v>37.112474236922175</v>
      </c>
      <c r="AZ442" s="242">
        <f t="shared" si="220"/>
        <v>37.906222396702333</v>
      </c>
      <c r="BA442" s="242">
        <f t="shared" si="220"/>
        <v>38.699970556482484</v>
      </c>
      <c r="BB442" s="242">
        <f t="shared" si="234"/>
        <v>39.493718716262642</v>
      </c>
      <c r="BC442" s="242">
        <f t="shared" si="234"/>
        <v>40.287466876042799</v>
      </c>
      <c r="BD442" s="242">
        <f t="shared" si="234"/>
        <v>41.08121503582295</v>
      </c>
      <c r="BE442" s="242">
        <f t="shared" si="234"/>
        <v>41.874963195603108</v>
      </c>
      <c r="BF442" s="242">
        <f t="shared" si="234"/>
        <v>42.668711355383266</v>
      </c>
      <c r="BG442" s="242">
        <f t="shared" si="234"/>
        <v>43.462459515163417</v>
      </c>
      <c r="BH442" s="242">
        <f t="shared" si="234"/>
        <v>44.256207674943575</v>
      </c>
      <c r="BI442" s="242">
        <f t="shared" si="234"/>
        <v>45.049955834723733</v>
      </c>
      <c r="BJ442" s="242">
        <f t="shared" si="234"/>
        <v>45.843703994503883</v>
      </c>
      <c r="BK442" s="242">
        <f t="shared" si="234"/>
        <v>46.637452154284041</v>
      </c>
      <c r="BL442" s="242">
        <f t="shared" si="234"/>
        <v>47.431200314064192</v>
      </c>
      <c r="BM442" s="242">
        <f t="shared" si="234"/>
        <v>48.22494847384435</v>
      </c>
      <c r="BN442" s="242">
        <f t="shared" si="234"/>
        <v>49.018696633624508</v>
      </c>
      <c r="BO442" s="242">
        <f t="shared" si="234"/>
        <v>49.812444793404659</v>
      </c>
      <c r="BP442" s="242">
        <f t="shared" si="234"/>
        <v>50.606192953184816</v>
      </c>
      <c r="BQ442" s="242">
        <f t="shared" si="234"/>
        <v>51.399941112964974</v>
      </c>
      <c r="BR442" s="242">
        <f t="shared" si="234"/>
        <v>52.193689272745125</v>
      </c>
      <c r="BS442" s="242">
        <f t="shared" si="234"/>
        <v>52.987437432525283</v>
      </c>
      <c r="BT442" s="242">
        <f t="shared" si="234"/>
        <v>53.781185592305441</v>
      </c>
      <c r="BU442" s="242">
        <f t="shared" si="234"/>
        <v>54.574933752085592</v>
      </c>
      <c r="BV442" s="242">
        <f t="shared" ref="BV442:CV442" si="235">IF($CX442="lineal",$CZ442+$DA442*BV$143,IF($CX442="logaritmica",$DC442+$DD442*BV$142,IF($CX442="exponencial",EXP($DF442+$DG442*BV$143),"-")))</f>
        <v>55.36868191186575</v>
      </c>
      <c r="BW442" s="242">
        <f t="shared" si="235"/>
        <v>56.1624300716459</v>
      </c>
      <c r="BX442" s="242">
        <f t="shared" si="235"/>
        <v>56.956178231426058</v>
      </c>
      <c r="BY442" s="242">
        <f t="shared" si="235"/>
        <v>57.749926391206216</v>
      </c>
      <c r="BZ442" s="242">
        <f t="shared" si="235"/>
        <v>58.543674550986367</v>
      </c>
      <c r="CA442" s="242">
        <f t="shared" si="235"/>
        <v>59.337422710766525</v>
      </c>
      <c r="CB442" s="242">
        <f t="shared" si="235"/>
        <v>60.131170870546683</v>
      </c>
      <c r="CC442" s="242">
        <f t="shared" si="235"/>
        <v>60.924919030326834</v>
      </c>
      <c r="CD442" s="242">
        <f t="shared" si="235"/>
        <v>61.718667190106991</v>
      </c>
      <c r="CE442" s="242">
        <f t="shared" si="235"/>
        <v>62.512415349887149</v>
      </c>
      <c r="CF442" s="242">
        <f t="shared" si="235"/>
        <v>63.3061635096673</v>
      </c>
      <c r="CG442" s="242">
        <f t="shared" si="235"/>
        <v>64.099911669447465</v>
      </c>
      <c r="CH442" s="242">
        <f t="shared" si="235"/>
        <v>64.893659829227602</v>
      </c>
      <c r="CI442" s="242">
        <f t="shared" si="235"/>
        <v>65.687407989007767</v>
      </c>
      <c r="CJ442" s="242">
        <f t="shared" si="235"/>
        <v>66.481156148787932</v>
      </c>
      <c r="CK442" s="242">
        <f t="shared" si="235"/>
        <v>67.274904308568068</v>
      </c>
      <c r="CL442" s="242">
        <f t="shared" si="235"/>
        <v>68.068652468348233</v>
      </c>
      <c r="CM442" s="242">
        <f t="shared" si="235"/>
        <v>68.862400628128398</v>
      </c>
      <c r="CN442" s="242">
        <f t="shared" si="235"/>
        <v>69.656148787908535</v>
      </c>
      <c r="CO442" s="242">
        <f t="shared" si="235"/>
        <v>70.4498969476887</v>
      </c>
      <c r="CP442" s="242">
        <f t="shared" si="235"/>
        <v>71.243645107468865</v>
      </c>
      <c r="CQ442" s="242">
        <f t="shared" si="235"/>
        <v>72.037393267249001</v>
      </c>
      <c r="CR442" s="242">
        <f t="shared" si="235"/>
        <v>72.831141427029166</v>
      </c>
      <c r="CS442" s="242">
        <f t="shared" si="235"/>
        <v>73.624889586809331</v>
      </c>
      <c r="CT442" s="242">
        <f t="shared" si="235"/>
        <v>74.418637746589468</v>
      </c>
      <c r="CU442" s="242">
        <f t="shared" si="235"/>
        <v>75.212385906369633</v>
      </c>
      <c r="CV442" s="242">
        <f t="shared" si="235"/>
        <v>76.006134066149798</v>
      </c>
      <c r="CX442" s="242" t="str">
        <f t="shared" si="227"/>
        <v>lineal</v>
      </c>
      <c r="CY442" s="242" t="str">
        <f t="shared" si="221"/>
        <v>lineal</v>
      </c>
      <c r="CZ442" s="453">
        <f t="shared" si="222"/>
        <v>-0.19368927274512515</v>
      </c>
      <c r="DA442" s="453">
        <f t="shared" si="223"/>
        <v>0.79374815978015534</v>
      </c>
      <c r="DB442" s="454">
        <f t="shared" si="224"/>
        <v>0.69785984424209879</v>
      </c>
      <c r="DC442" s="453">
        <f t="shared" si="225"/>
        <v>-180.37425249688437</v>
      </c>
      <c r="DD442" s="453">
        <f t="shared" si="228"/>
        <v>6.253765227178314</v>
      </c>
      <c r="DE442" s="454">
        <f t="shared" si="229"/>
        <v>0.43550176102338611</v>
      </c>
      <c r="DF442" s="455">
        <f t="shared" si="219"/>
        <v>3.2580965380214821</v>
      </c>
      <c r="DG442" s="456">
        <f t="shared" si="226"/>
        <v>0</v>
      </c>
      <c r="DH442" s="454">
        <f t="shared" si="230"/>
        <v>0</v>
      </c>
    </row>
    <row r="443" spans="2:112" outlineLevel="1" x14ac:dyDescent="0.3">
      <c r="B443" s="154">
        <v>18</v>
      </c>
      <c r="C443" s="242" t="s">
        <v>187</v>
      </c>
      <c r="D443" s="143" t="s">
        <v>443</v>
      </c>
      <c r="E443" s="506">
        <v>362</v>
      </c>
      <c r="F443" s="506">
        <v>345</v>
      </c>
      <c r="G443" s="506">
        <v>335</v>
      </c>
      <c r="H443" s="506">
        <v>286</v>
      </c>
      <c r="I443" s="506">
        <v>241</v>
      </c>
      <c r="J443" s="506">
        <v>144</v>
      </c>
      <c r="K443" s="506">
        <v>124</v>
      </c>
      <c r="L443" s="506">
        <v>15</v>
      </c>
      <c r="M443" s="506">
        <v>12</v>
      </c>
      <c r="N443" s="506">
        <v>17</v>
      </c>
      <c r="O443" s="506">
        <v>11</v>
      </c>
      <c r="P443" s="506">
        <v>15</v>
      </c>
      <c r="Q443" s="506">
        <v>24</v>
      </c>
      <c r="R443" s="506">
        <v>39</v>
      </c>
      <c r="S443" s="506">
        <v>44</v>
      </c>
      <c r="T443" s="506">
        <v>58</v>
      </c>
      <c r="U443" s="506">
        <v>61</v>
      </c>
      <c r="V443" s="506">
        <v>85</v>
      </c>
      <c r="W443" s="506">
        <v>98</v>
      </c>
      <c r="X443" s="506">
        <v>114</v>
      </c>
      <c r="Y443" s="506">
        <v>110</v>
      </c>
      <c r="Z443" s="506">
        <v>100</v>
      </c>
      <c r="AA443" s="506">
        <v>43</v>
      </c>
      <c r="AB443" s="506">
        <v>34</v>
      </c>
      <c r="AC443" s="506">
        <v>33</v>
      </c>
      <c r="AD443" s="506">
        <v>36</v>
      </c>
      <c r="AE443" s="506">
        <v>37</v>
      </c>
      <c r="AF443" s="506">
        <v>62</v>
      </c>
      <c r="AG443" s="506">
        <v>40</v>
      </c>
      <c r="AH443" s="506">
        <v>43</v>
      </c>
      <c r="AI443" s="506">
        <v>44</v>
      </c>
      <c r="AJ443" s="506">
        <v>39</v>
      </c>
      <c r="AK443" s="506">
        <v>44</v>
      </c>
      <c r="AL443" s="242">
        <f t="shared" si="220"/>
        <v>42.374836108874796</v>
      </c>
      <c r="AM443" s="242">
        <f t="shared" si="220"/>
        <v>40.809698528500007</v>
      </c>
      <c r="AN443" s="242">
        <f t="shared" si="220"/>
        <v>39.302370154494952</v>
      </c>
      <c r="AO443" s="242">
        <f t="shared" si="220"/>
        <v>37.850715772433112</v>
      </c>
      <c r="AP443" s="242">
        <f t="shared" si="220"/>
        <v>36.452679033192176</v>
      </c>
      <c r="AQ443" s="242">
        <f t="shared" si="220"/>
        <v>35.106279540021269</v>
      </c>
      <c r="AR443" s="242">
        <f t="shared" si="220"/>
        <v>33.809610043198774</v>
      </c>
      <c r="AS443" s="242">
        <f t="shared" si="220"/>
        <v>32.560833738307188</v>
      </c>
      <c r="AT443" s="242">
        <f t="shared" si="220"/>
        <v>31.358181664297476</v>
      </c>
      <c r="AU443" s="242">
        <f t="shared" si="220"/>
        <v>30.199950197657465</v>
      </c>
      <c r="AV443" s="242">
        <f t="shared" si="220"/>
        <v>29.084498639134477</v>
      </c>
      <c r="AW443" s="242">
        <f t="shared" si="220"/>
        <v>28.010246889593539</v>
      </c>
      <c r="AX443" s="242">
        <f t="shared" si="220"/>
        <v>26.975673211719247</v>
      </c>
      <c r="AY443" s="242">
        <f t="shared" si="220"/>
        <v>25.979312074390183</v>
      </c>
      <c r="AZ443" s="242">
        <f t="shared" si="220"/>
        <v>25.019752076672642</v>
      </c>
      <c r="BA443" s="242">
        <f t="shared" si="220"/>
        <v>24.095633948492811</v>
      </c>
      <c r="BB443" s="242">
        <f t="shared" ref="BB443:CV444" si="236">IF($CX443="lineal",$CZ443+$DA443*BB$143,IF($CX443="logaritmica",$DC443+$DD443*BB$142,IF($CX443="exponencial",EXP($DF443+$DG443*BB$143),"-")))</f>
        <v>23.205648625155064</v>
      </c>
      <c r="BC443" s="242">
        <f t="shared" si="236"/>
        <v>22.348535392979141</v>
      </c>
      <c r="BD443" s="242">
        <f t="shared" si="236"/>
        <v>21.523080103429077</v>
      </c>
      <c r="BE443" s="242">
        <f t="shared" si="236"/>
        <v>20.728113453204358</v>
      </c>
      <c r="BF443" s="242">
        <f t="shared" si="236"/>
        <v>19.962509327856765</v>
      </c>
      <c r="BG443" s="242">
        <f t="shared" si="236"/>
        <v>19.22518320658671</v>
      </c>
      <c r="BH443" s="242">
        <f t="shared" si="236"/>
        <v>18.515090625959182</v>
      </c>
      <c r="BI443" s="242">
        <f t="shared" si="236"/>
        <v>17.831225700363294</v>
      </c>
      <c r="BJ443" s="242">
        <f t="shared" si="236"/>
        <v>17.172619697119337</v>
      </c>
      <c r="BK443" s="242">
        <f t="shared" si="236"/>
        <v>16.538339664215172</v>
      </c>
      <c r="BL443" s="242">
        <f t="shared" si="236"/>
        <v>15.927487108727767</v>
      </c>
      <c r="BM443" s="242">
        <f t="shared" si="236"/>
        <v>15.339196724058075</v>
      </c>
      <c r="BN443" s="242">
        <f t="shared" si="236"/>
        <v>14.772635164176149</v>
      </c>
      <c r="BO443" s="242">
        <f t="shared" si="236"/>
        <v>14.226999863140117</v>
      </c>
      <c r="BP443" s="242">
        <f t="shared" si="236"/>
        <v>13.701517898216977</v>
      </c>
      <c r="BQ443" s="242">
        <f t="shared" si="236"/>
        <v>13.195444894994532</v>
      </c>
      <c r="BR443" s="242">
        <f t="shared" si="236"/>
        <v>12.708063972933681</v>
      </c>
      <c r="BS443" s="242">
        <f t="shared" si="236"/>
        <v>12.238684729867304</v>
      </c>
      <c r="BT443" s="242">
        <f t="shared" si="236"/>
        <v>11.786642264007176</v>
      </c>
      <c r="BU443" s="242">
        <f t="shared" si="236"/>
        <v>11.351296232073667</v>
      </c>
      <c r="BV443" s="242">
        <f t="shared" si="236"/>
        <v>10.932029942213862</v>
      </c>
      <c r="BW443" s="242">
        <f t="shared" si="236"/>
        <v>10.528249480423284</v>
      </c>
      <c r="BX443" s="242">
        <f t="shared" si="236"/>
        <v>10.139382869233708</v>
      </c>
      <c r="BY443" s="242">
        <f t="shared" si="236"/>
        <v>9.7648792574752541</v>
      </c>
      <c r="BZ443" s="242">
        <f t="shared" si="236"/>
        <v>9.4042081399651174</v>
      </c>
      <c r="CA443" s="242">
        <f t="shared" si="236"/>
        <v>9.0568586060174621</v>
      </c>
      <c r="CB443" s="242">
        <f t="shared" si="236"/>
        <v>8.7223386157100524</v>
      </c>
      <c r="CC443" s="242">
        <f t="shared" si="236"/>
        <v>8.4001743028823537</v>
      </c>
      <c r="CD443" s="242">
        <f t="shared" si="236"/>
        <v>8.0899093038777625</v>
      </c>
      <c r="CE443" s="242">
        <f t="shared" si="236"/>
        <v>7.7911041110791279</v>
      </c>
      <c r="CF443" s="242">
        <f t="shared" si="236"/>
        <v>7.5033354503217931</v>
      </c>
      <c r="CG443" s="242">
        <f t="shared" si="236"/>
        <v>7.2261956813021886</v>
      </c>
      <c r="CH443" s="242">
        <f t="shared" si="236"/>
        <v>6.9592922201327116</v>
      </c>
      <c r="CI443" s="242">
        <f t="shared" si="236"/>
        <v>6.7022469832248008</v>
      </c>
      <c r="CJ443" s="242">
        <f t="shared" si="236"/>
        <v>6.4546958517125343</v>
      </c>
      <c r="CK443" s="242">
        <f t="shared" si="236"/>
        <v>6.2162881556580185</v>
      </c>
      <c r="CL443" s="242">
        <f t="shared" si="236"/>
        <v>5.986686177307913</v>
      </c>
      <c r="CM443" s="242">
        <f t="shared" si="236"/>
        <v>5.7655646726974803</v>
      </c>
      <c r="CN443" s="242">
        <f t="shared" si="236"/>
        <v>5.5526104109244141</v>
      </c>
      <c r="CO443" s="242">
        <f t="shared" si="236"/>
        <v>5.3475217304398646</v>
      </c>
      <c r="CP443" s="242">
        <f t="shared" si="236"/>
        <v>5.1500081117280896</v>
      </c>
      <c r="CQ443" s="242">
        <f t="shared" si="236"/>
        <v>4.9597897657693997</v>
      </c>
      <c r="CR443" s="242">
        <f t="shared" si="236"/>
        <v>4.7765972377034762</v>
      </c>
      <c r="CS443" s="242">
        <f t="shared" si="236"/>
        <v>4.6001710251315684</v>
      </c>
      <c r="CT443" s="242">
        <f t="shared" si="236"/>
        <v>4.4302612105169272</v>
      </c>
      <c r="CU443" s="242">
        <f t="shared" si="236"/>
        <v>4.2666271071627317</v>
      </c>
      <c r="CV443" s="242">
        <f t="shared" si="236"/>
        <v>4.1090369182659856</v>
      </c>
      <c r="CX443" s="242" t="s">
        <v>1723</v>
      </c>
      <c r="CY443" s="242" t="str">
        <f t="shared" si="221"/>
        <v>logaritmica</v>
      </c>
      <c r="CZ443" s="453">
        <f t="shared" si="222"/>
        <v>256.84558823529414</v>
      </c>
      <c r="DA443" s="453">
        <f t="shared" si="223"/>
        <v>-6.4498663101604281</v>
      </c>
      <c r="DB443" s="454">
        <f t="shared" si="224"/>
        <v>0.37547194919029614</v>
      </c>
      <c r="DC443" s="453">
        <f t="shared" si="225"/>
        <v>3225.127819324392</v>
      </c>
      <c r="DD443" s="453">
        <f t="shared" si="228"/>
        <v>-96.397812706799755</v>
      </c>
      <c r="DE443" s="454">
        <f t="shared" si="229"/>
        <v>0.66093510251875764</v>
      </c>
      <c r="DF443" s="455">
        <f t="shared" si="219"/>
        <v>5.026142517374117</v>
      </c>
      <c r="DG443" s="456">
        <f t="shared" si="226"/>
        <v>-3.7634935862298664E-2</v>
      </c>
      <c r="DH443" s="454">
        <f t="shared" si="230"/>
        <v>0.14005220899177212</v>
      </c>
    </row>
    <row r="444" spans="2:112" outlineLevel="1" x14ac:dyDescent="0.3">
      <c r="B444" s="154">
        <v>19</v>
      </c>
      <c r="C444" s="242" t="s">
        <v>188</v>
      </c>
      <c r="D444" s="143" t="s">
        <v>443</v>
      </c>
      <c r="E444" s="506">
        <v>2</v>
      </c>
      <c r="F444" s="506">
        <v>1</v>
      </c>
      <c r="G444" s="506">
        <v>1</v>
      </c>
      <c r="H444" s="506">
        <v>1</v>
      </c>
      <c r="I444" s="506">
        <v>1</v>
      </c>
      <c r="J444" s="506">
        <v>1</v>
      </c>
      <c r="K444" s="506">
        <v>1</v>
      </c>
      <c r="L444" s="506"/>
      <c r="M444" s="506"/>
      <c r="N444" s="506"/>
      <c r="O444" s="506"/>
      <c r="P444" s="506"/>
      <c r="Q444" s="506"/>
      <c r="R444" s="506">
        <v>1</v>
      </c>
      <c r="S444" s="506">
        <v>5</v>
      </c>
      <c r="T444" s="506">
        <v>7</v>
      </c>
      <c r="U444" s="506">
        <v>9</v>
      </c>
      <c r="V444" s="506">
        <v>8</v>
      </c>
      <c r="W444" s="506">
        <v>11</v>
      </c>
      <c r="X444" s="506">
        <v>11</v>
      </c>
      <c r="Y444" s="506">
        <v>11</v>
      </c>
      <c r="Z444" s="506">
        <v>15</v>
      </c>
      <c r="AA444" s="506">
        <v>8</v>
      </c>
      <c r="AB444" s="506">
        <v>7</v>
      </c>
      <c r="AC444" s="506">
        <v>16</v>
      </c>
      <c r="AD444" s="506">
        <v>19</v>
      </c>
      <c r="AE444" s="506">
        <v>19</v>
      </c>
      <c r="AF444" s="506">
        <v>26</v>
      </c>
      <c r="AG444" s="506">
        <v>13</v>
      </c>
      <c r="AH444" s="506">
        <v>15</v>
      </c>
      <c r="AI444" s="506">
        <v>16</v>
      </c>
      <c r="AJ444" s="506">
        <v>20</v>
      </c>
      <c r="AK444" s="506">
        <v>23</v>
      </c>
      <c r="AL444" s="242">
        <f t="shared" si="220"/>
        <v>23.669085147193726</v>
      </c>
      <c r="AM444" s="242">
        <f t="shared" si="220"/>
        <v>24.338170294387456</v>
      </c>
      <c r="AN444" s="242">
        <f t="shared" si="220"/>
        <v>25.007255441581183</v>
      </c>
      <c r="AO444" s="242">
        <f t="shared" si="220"/>
        <v>25.676340588774913</v>
      </c>
      <c r="AP444" s="242">
        <f t="shared" si="220"/>
        <v>26.345425735968643</v>
      </c>
      <c r="AQ444" s="242">
        <f t="shared" si="220"/>
        <v>27.014510883162369</v>
      </c>
      <c r="AR444" s="242">
        <f t="shared" si="220"/>
        <v>27.6835960303561</v>
      </c>
      <c r="AS444" s="242">
        <f t="shared" si="220"/>
        <v>28.35268117754983</v>
      </c>
      <c r="AT444" s="242">
        <f t="shared" si="220"/>
        <v>29.021766324743556</v>
      </c>
      <c r="AU444" s="242">
        <f t="shared" si="220"/>
        <v>29.690851471937286</v>
      </c>
      <c r="AV444" s="242">
        <f t="shared" si="220"/>
        <v>30.359936619131016</v>
      </c>
      <c r="AW444" s="242">
        <f t="shared" si="220"/>
        <v>31.029021766324743</v>
      </c>
      <c r="AX444" s="242">
        <f t="shared" si="220"/>
        <v>31.698106913518473</v>
      </c>
      <c r="AY444" s="242">
        <f t="shared" si="220"/>
        <v>32.367192060712199</v>
      </c>
      <c r="AZ444" s="242">
        <f t="shared" si="220"/>
        <v>33.036277207905925</v>
      </c>
      <c r="BA444" s="242">
        <f t="shared" si="220"/>
        <v>33.705362355099652</v>
      </c>
      <c r="BB444" s="242">
        <f t="shared" si="236"/>
        <v>34.374447502293393</v>
      </c>
      <c r="BC444" s="242">
        <f t="shared" si="236"/>
        <v>35.043532649487119</v>
      </c>
      <c r="BD444" s="242">
        <f t="shared" si="236"/>
        <v>35.712617796680846</v>
      </c>
      <c r="BE444" s="242">
        <f t="shared" si="236"/>
        <v>36.381702943874572</v>
      </c>
      <c r="BF444" s="242">
        <f t="shared" si="236"/>
        <v>37.050788091068299</v>
      </c>
      <c r="BG444" s="242">
        <f t="shared" si="236"/>
        <v>37.719873238262025</v>
      </c>
      <c r="BH444" s="242">
        <f t="shared" si="236"/>
        <v>38.388958385455766</v>
      </c>
      <c r="BI444" s="242">
        <f t="shared" si="236"/>
        <v>39.058043532649492</v>
      </c>
      <c r="BJ444" s="242">
        <f t="shared" si="236"/>
        <v>39.727128679843219</v>
      </c>
      <c r="BK444" s="242">
        <f t="shared" si="236"/>
        <v>40.396213827036945</v>
      </c>
      <c r="BL444" s="242">
        <f t="shared" si="236"/>
        <v>41.065298974230672</v>
      </c>
      <c r="BM444" s="242">
        <f t="shared" si="236"/>
        <v>41.734384121424398</v>
      </c>
      <c r="BN444" s="242">
        <f t="shared" si="236"/>
        <v>42.403469268618124</v>
      </c>
      <c r="BO444" s="242">
        <f t="shared" si="236"/>
        <v>43.072554415811865</v>
      </c>
      <c r="BP444" s="242">
        <f t="shared" si="236"/>
        <v>43.741639563005592</v>
      </c>
      <c r="BQ444" s="242">
        <f t="shared" si="236"/>
        <v>44.410724710199318</v>
      </c>
      <c r="BR444" s="242">
        <f t="shared" si="236"/>
        <v>45.079809857393045</v>
      </c>
      <c r="BS444" s="242">
        <f t="shared" si="236"/>
        <v>45.748895004586771</v>
      </c>
      <c r="BT444" s="242">
        <f t="shared" si="236"/>
        <v>46.417980151780498</v>
      </c>
      <c r="BU444" s="242">
        <f t="shared" si="236"/>
        <v>47.087065298974238</v>
      </c>
      <c r="BV444" s="242">
        <f t="shared" si="236"/>
        <v>47.756150446167965</v>
      </c>
      <c r="BW444" s="242">
        <f t="shared" si="236"/>
        <v>48.425235593361691</v>
      </c>
      <c r="BX444" s="242">
        <f t="shared" si="236"/>
        <v>49.094320740555418</v>
      </c>
      <c r="BY444" s="242">
        <f t="shared" si="236"/>
        <v>49.763405887749144</v>
      </c>
      <c r="BZ444" s="242">
        <f t="shared" si="236"/>
        <v>50.432491034942871</v>
      </c>
      <c r="CA444" s="242">
        <f t="shared" si="236"/>
        <v>51.101576182136597</v>
      </c>
      <c r="CB444" s="242">
        <f t="shared" si="236"/>
        <v>51.770661329330338</v>
      </c>
      <c r="CC444" s="242">
        <f t="shared" si="236"/>
        <v>52.439746476524064</v>
      </c>
      <c r="CD444" s="242">
        <f t="shared" si="236"/>
        <v>53.108831623717791</v>
      </c>
      <c r="CE444" s="242">
        <f t="shared" si="236"/>
        <v>53.777916770911517</v>
      </c>
      <c r="CF444" s="242">
        <f t="shared" si="236"/>
        <v>54.447001918105244</v>
      </c>
      <c r="CG444" s="242">
        <f t="shared" si="236"/>
        <v>55.11608706529897</v>
      </c>
      <c r="CH444" s="242">
        <f t="shared" si="236"/>
        <v>55.785172212492711</v>
      </c>
      <c r="CI444" s="242">
        <f t="shared" si="236"/>
        <v>56.454257359686437</v>
      </c>
      <c r="CJ444" s="242">
        <f t="shared" si="236"/>
        <v>57.123342506880164</v>
      </c>
      <c r="CK444" s="242">
        <f t="shared" si="236"/>
        <v>57.79242765407389</v>
      </c>
      <c r="CL444" s="242">
        <f t="shared" si="236"/>
        <v>58.461512801267617</v>
      </c>
      <c r="CM444" s="242">
        <f t="shared" si="236"/>
        <v>59.130597948461343</v>
      </c>
      <c r="CN444" s="242">
        <f t="shared" si="236"/>
        <v>59.799683095655084</v>
      </c>
      <c r="CO444" s="242">
        <f t="shared" si="236"/>
        <v>60.46876824284881</v>
      </c>
      <c r="CP444" s="242">
        <f t="shared" si="236"/>
        <v>61.137853390042537</v>
      </c>
      <c r="CQ444" s="242">
        <f t="shared" si="236"/>
        <v>61.806938537236263</v>
      </c>
      <c r="CR444" s="242">
        <f t="shared" si="236"/>
        <v>62.47602368442999</v>
      </c>
      <c r="CS444" s="242">
        <f t="shared" si="236"/>
        <v>63.145108831623716</v>
      </c>
      <c r="CT444" s="242">
        <f t="shared" si="236"/>
        <v>63.814193978817443</v>
      </c>
      <c r="CU444" s="242">
        <f t="shared" si="236"/>
        <v>64.483279126011183</v>
      </c>
      <c r="CV444" s="242">
        <f t="shared" si="236"/>
        <v>65.15236427320491</v>
      </c>
      <c r="CX444" s="242" t="str">
        <f t="shared" si="227"/>
        <v>lineal</v>
      </c>
      <c r="CY444" s="242" t="str">
        <f t="shared" si="221"/>
        <v>lineal</v>
      </c>
      <c r="CZ444" s="453">
        <f t="shared" si="222"/>
        <v>0.92019014260695187</v>
      </c>
      <c r="DA444" s="453">
        <f t="shared" si="223"/>
        <v>0.66908514719372869</v>
      </c>
      <c r="DB444" s="454">
        <f t="shared" si="224"/>
        <v>0.79323270652181299</v>
      </c>
      <c r="DC444" s="453">
        <f t="shared" si="225"/>
        <v>-181.35499029455718</v>
      </c>
      <c r="DD444" s="453">
        <f t="shared" si="228"/>
        <v>6.1925754634714298</v>
      </c>
      <c r="DE444" s="454">
        <f t="shared" si="229"/>
        <v>0.58630932576585315</v>
      </c>
      <c r="DF444" s="455">
        <f t="shared" si="219"/>
        <v>3.1354942159291497</v>
      </c>
      <c r="DG444" s="456">
        <f t="shared" si="226"/>
        <v>0</v>
      </c>
      <c r="DH444" s="454">
        <f t="shared" si="230"/>
        <v>0</v>
      </c>
    </row>
    <row r="445" spans="2:112" outlineLevel="1" x14ac:dyDescent="0.3">
      <c r="B445" s="154">
        <v>20</v>
      </c>
      <c r="C445" s="242" t="s">
        <v>189</v>
      </c>
      <c r="D445" s="143" t="s">
        <v>443</v>
      </c>
      <c r="E445" s="506">
        <v>4835</v>
      </c>
      <c r="F445" s="506">
        <v>4659</v>
      </c>
      <c r="G445" s="506">
        <v>4567</v>
      </c>
      <c r="H445" s="506">
        <v>4269</v>
      </c>
      <c r="I445" s="506">
        <v>3437</v>
      </c>
      <c r="J445" s="506">
        <v>2317</v>
      </c>
      <c r="K445" s="506">
        <v>1779</v>
      </c>
      <c r="L445" s="506">
        <v>290</v>
      </c>
      <c r="M445" s="506">
        <v>222</v>
      </c>
      <c r="N445" s="506">
        <v>301</v>
      </c>
      <c r="O445" s="506">
        <v>215</v>
      </c>
      <c r="P445" s="506">
        <v>198</v>
      </c>
      <c r="Q445" s="506">
        <v>206</v>
      </c>
      <c r="R445" s="506">
        <v>391</v>
      </c>
      <c r="S445" s="506">
        <v>515</v>
      </c>
      <c r="T445" s="506">
        <v>659</v>
      </c>
      <c r="U445" s="506">
        <v>782</v>
      </c>
      <c r="V445" s="506">
        <v>1116</v>
      </c>
      <c r="W445" s="506">
        <v>1513</v>
      </c>
      <c r="X445" s="506">
        <v>1592</v>
      </c>
      <c r="Y445" s="506">
        <v>1476</v>
      </c>
      <c r="Z445" s="506">
        <v>1208</v>
      </c>
      <c r="AA445" s="506">
        <v>506</v>
      </c>
      <c r="AB445" s="506">
        <v>431</v>
      </c>
      <c r="AC445" s="506">
        <v>459</v>
      </c>
      <c r="AD445" s="506">
        <v>423</v>
      </c>
      <c r="AE445" s="506">
        <v>430</v>
      </c>
      <c r="AF445" s="506">
        <v>493</v>
      </c>
      <c r="AG445" s="506">
        <v>307</v>
      </c>
      <c r="AH445" s="506">
        <v>350</v>
      </c>
      <c r="AI445" s="506">
        <v>370</v>
      </c>
      <c r="AJ445" s="506">
        <v>382</v>
      </c>
      <c r="AK445" s="506">
        <v>401</v>
      </c>
      <c r="AL445" s="242">
        <f t="shared" si="220"/>
        <v>379.53676317995922</v>
      </c>
      <c r="AM445" s="242">
        <f t="shared" si="220"/>
        <v>359.2223306860858</v>
      </c>
      <c r="AN445" s="242">
        <f t="shared" si="220"/>
        <v>339.99521359241345</v>
      </c>
      <c r="AO445" s="242">
        <f t="shared" si="220"/>
        <v>321.79721412354979</v>
      </c>
      <c r="AP445" s="242">
        <f t="shared" si="220"/>
        <v>304.57324949820526</v>
      </c>
      <c r="AQ445" s="242">
        <f t="shared" si="220"/>
        <v>288.27118520137367</v>
      </c>
      <c r="AR445" s="242">
        <f t="shared" si="220"/>
        <v>272.84167718049849</v>
      </c>
      <c r="AS445" s="242">
        <f t="shared" si="220"/>
        <v>258.23802248797438</v>
      </c>
      <c r="AT445" s="242">
        <f t="shared" si="220"/>
        <v>244.41601791790325</v>
      </c>
      <c r="AU445" s="242">
        <f t="shared" si="220"/>
        <v>231.33382620921671</v>
      </c>
      <c r="AV445" s="242">
        <f t="shared" si="220"/>
        <v>218.95184941017783</v>
      </c>
      <c r="AW445" s="242">
        <f t="shared" si="220"/>
        <v>207.23260902095927</v>
      </c>
      <c r="AX445" s="242">
        <f t="shared" ref="AX445:CV450" si="237">IF($CX445="lineal",$CZ445+$DA445*AX$143,IF($CX445="logaritmica",$DC445+$DD445*AX$142,IF($CX445="exponencial",EXP($DF445+$DG445*AX$143),"-")))</f>
        <v>196.14063255150344</v>
      </c>
      <c r="AY445" s="242">
        <f t="shared" si="237"/>
        <v>185.64234615129016</v>
      </c>
      <c r="AZ445" s="242">
        <f t="shared" si="237"/>
        <v>175.7059729860203</v>
      </c>
      <c r="BA445" s="242">
        <f t="shared" si="237"/>
        <v>166.30143705361468</v>
      </c>
      <c r="BB445" s="242">
        <f t="shared" si="237"/>
        <v>157.40027214839063</v>
      </c>
      <c r="BC445" s="242">
        <f t="shared" si="237"/>
        <v>148.97553569786734</v>
      </c>
      <c r="BD445" s="242">
        <f t="shared" si="237"/>
        <v>141.00172721139407</v>
      </c>
      <c r="BE445" s="242">
        <f t="shared" si="237"/>
        <v>133.4547110937558</v>
      </c>
      <c r="BF445" s="242">
        <f t="shared" si="237"/>
        <v>126.31164359012622</v>
      </c>
      <c r="BG445" s="242">
        <f t="shared" si="237"/>
        <v>119.55090364123974</v>
      </c>
      <c r="BH445" s="242">
        <f t="shared" si="237"/>
        <v>113.15202743948959</v>
      </c>
      <c r="BI445" s="242">
        <f t="shared" si="237"/>
        <v>107.09564648786474</v>
      </c>
      <c r="BJ445" s="242">
        <f t="shared" si="237"/>
        <v>101.36342897423776</v>
      </c>
      <c r="BK445" s="242">
        <f t="shared" si="237"/>
        <v>95.938024283550845</v>
      </c>
      <c r="BL445" s="242">
        <f t="shared" si="237"/>
        <v>90.803010479948057</v>
      </c>
      <c r="BM445" s="242">
        <f t="shared" si="237"/>
        <v>85.942844599888772</v>
      </c>
      <c r="BN445" s="242">
        <f t="shared" si="237"/>
        <v>81.342815605785574</v>
      </c>
      <c r="BO445" s="242">
        <f t="shared" si="237"/>
        <v>76.988999857765819</v>
      </c>
      <c r="BP445" s="242">
        <f t="shared" si="237"/>
        <v>72.868218968774997</v>
      </c>
      <c r="BQ445" s="242">
        <f t="shared" si="237"/>
        <v>68.967999915454769</v>
      </c>
      <c r="BR445" s="242">
        <f t="shared" si="237"/>
        <v>65.276537284058293</v>
      </c>
      <c r="BS445" s="242">
        <f t="shared" si="237"/>
        <v>61.782657537125708</v>
      </c>
      <c r="BT445" s="242">
        <f t="shared" si="237"/>
        <v>58.475785192759595</v>
      </c>
      <c r="BU445" s="242">
        <f t="shared" si="237"/>
        <v>55.345910814131024</v>
      </c>
      <c r="BV445" s="242">
        <f t="shared" si="237"/>
        <v>52.383560712324154</v>
      </c>
      <c r="BW445" s="242">
        <f t="shared" si="237"/>
        <v>49.579768270813901</v>
      </c>
      <c r="BX445" s="242">
        <f t="shared" si="237"/>
        <v>46.926046804780917</v>
      </c>
      <c r="BY445" s="242">
        <f t="shared" si="237"/>
        <v>44.414363873111739</v>
      </c>
      <c r="BZ445" s="242">
        <f t="shared" si="237"/>
        <v>42.03711696533103</v>
      </c>
      <c r="CA445" s="242">
        <f t="shared" si="237"/>
        <v>39.787110489872994</v>
      </c>
      <c r="CB445" s="242">
        <f t="shared" si="237"/>
        <v>37.65753399403939</v>
      </c>
      <c r="CC445" s="242">
        <f t="shared" si="237"/>
        <v>35.641941549718176</v>
      </c>
      <c r="CD445" s="242">
        <f t="shared" si="237"/>
        <v>33.734232242467137</v>
      </c>
      <c r="CE445" s="242">
        <f t="shared" si="237"/>
        <v>31.928631704905214</v>
      </c>
      <c r="CF445" s="242">
        <f t="shared" si="237"/>
        <v>30.219674638515578</v>
      </c>
      <c r="CG445" s="242">
        <f t="shared" si="237"/>
        <v>28.602188270956841</v>
      </c>
      <c r="CH445" s="242">
        <f t="shared" si="237"/>
        <v>27.071276698809854</v>
      </c>
      <c r="CI445" s="242">
        <f t="shared" si="237"/>
        <v>25.622306068367436</v>
      </c>
      <c r="CJ445" s="242">
        <f t="shared" si="237"/>
        <v>24.250890549611952</v>
      </c>
      <c r="CK445" s="242">
        <f t="shared" si="237"/>
        <v>22.952879060925639</v>
      </c>
      <c r="CL445" s="242">
        <f t="shared" si="237"/>
        <v>21.724342704351066</v>
      </c>
      <c r="CM445" s="242">
        <f t="shared" si="237"/>
        <v>20.561562873370466</v>
      </c>
      <c r="CN445" s="242">
        <f t="shared" si="237"/>
        <v>19.461019997207597</v>
      </c>
      <c r="CO445" s="242">
        <f t="shared" si="237"/>
        <v>18.419382887582614</v>
      </c>
      <c r="CP445" s="242">
        <f t="shared" si="237"/>
        <v>17.433498655674388</v>
      </c>
      <c r="CQ445" s="242">
        <f t="shared" si="237"/>
        <v>16.500383168770139</v>
      </c>
      <c r="CR445" s="242">
        <f t="shared" si="237"/>
        <v>15.61721201771595</v>
      </c>
      <c r="CS445" s="242">
        <f t="shared" si="237"/>
        <v>14.781311967828092</v>
      </c>
      <c r="CT445" s="242">
        <f t="shared" si="237"/>
        <v>13.990152867388197</v>
      </c>
      <c r="CU445" s="242">
        <f t="shared" si="237"/>
        <v>13.241339989230275</v>
      </c>
      <c r="CV445" s="242">
        <f t="shared" si="237"/>
        <v>12.532606782238926</v>
      </c>
      <c r="CX445" s="242" t="s">
        <v>1723</v>
      </c>
      <c r="CY445" s="242" t="str">
        <f t="shared" si="221"/>
        <v>logaritmica</v>
      </c>
      <c r="CZ445" s="453">
        <f t="shared" si="222"/>
        <v>3643.4595588235293</v>
      </c>
      <c r="DA445" s="453">
        <f t="shared" si="223"/>
        <v>-98.256350267379673</v>
      </c>
      <c r="DB445" s="454">
        <f t="shared" si="224"/>
        <v>0.43262536643743493</v>
      </c>
      <c r="DC445" s="453">
        <f t="shared" si="225"/>
        <v>46671.64346507076</v>
      </c>
      <c r="DD445" s="453">
        <f t="shared" si="228"/>
        <v>-1402.1407110627504</v>
      </c>
      <c r="DE445" s="454">
        <f t="shared" si="229"/>
        <v>0.69426026406766039</v>
      </c>
      <c r="DF445" s="455">
        <f t="shared" si="219"/>
        <v>7.8092901894196523</v>
      </c>
      <c r="DG445" s="456">
        <f t="shared" si="226"/>
        <v>-5.5009962488275235E-2</v>
      </c>
      <c r="DH445" s="454">
        <f t="shared" si="230"/>
        <v>0.2798324198176676</v>
      </c>
    </row>
    <row r="446" spans="2:112" outlineLevel="1" x14ac:dyDescent="0.3">
      <c r="B446" s="154">
        <v>21</v>
      </c>
      <c r="C446" s="242" t="s">
        <v>362</v>
      </c>
      <c r="D446" s="143" t="s">
        <v>443</v>
      </c>
      <c r="E446" s="506">
        <v>574</v>
      </c>
      <c r="F446" s="506">
        <v>556</v>
      </c>
      <c r="G446" s="506">
        <v>546</v>
      </c>
      <c r="H446" s="506">
        <v>506</v>
      </c>
      <c r="I446" s="506">
        <v>449</v>
      </c>
      <c r="J446" s="506">
        <v>369</v>
      </c>
      <c r="K446" s="506">
        <v>321</v>
      </c>
      <c r="L446" s="506">
        <v>55</v>
      </c>
      <c r="M446" s="506">
        <v>44</v>
      </c>
      <c r="N446" s="506">
        <v>57</v>
      </c>
      <c r="O446" s="506">
        <v>43</v>
      </c>
      <c r="P446" s="506">
        <v>36</v>
      </c>
      <c r="Q446" s="506">
        <v>41</v>
      </c>
      <c r="R446" s="506">
        <v>64</v>
      </c>
      <c r="S446" s="506">
        <v>85</v>
      </c>
      <c r="T446" s="506">
        <v>110</v>
      </c>
      <c r="U446" s="506">
        <v>132</v>
      </c>
      <c r="V446" s="506">
        <v>185</v>
      </c>
      <c r="W446" s="506">
        <v>199</v>
      </c>
      <c r="X446" s="506">
        <v>230</v>
      </c>
      <c r="Y446" s="506">
        <v>236</v>
      </c>
      <c r="Z446" s="506">
        <v>210</v>
      </c>
      <c r="AA446" s="506">
        <v>111</v>
      </c>
      <c r="AB446" s="506">
        <v>96</v>
      </c>
      <c r="AC446" s="506">
        <v>106</v>
      </c>
      <c r="AD446" s="506">
        <v>116</v>
      </c>
      <c r="AE446" s="506">
        <v>118</v>
      </c>
      <c r="AF446" s="506">
        <v>142</v>
      </c>
      <c r="AG446" s="506">
        <v>89</v>
      </c>
      <c r="AH446" s="506">
        <v>89</v>
      </c>
      <c r="AI446" s="506">
        <v>96</v>
      </c>
      <c r="AJ446" s="506">
        <v>107</v>
      </c>
      <c r="AK446" s="506">
        <v>121</v>
      </c>
      <c r="AL446" s="242">
        <f t="shared" ref="AL446:BA451" si="238">IF($CX446="lineal",$CZ446+$DA446*AL$143,IF($CX446="logaritmica",$DC446+$DD446*AL$142,IF($CX446="exponencial",EXP($DF446+$DG446*AL$143),"-")))</f>
        <v>117.35474887944387</v>
      </c>
      <c r="AM446" s="242">
        <f t="shared" si="238"/>
        <v>113.81931474840769</v>
      </c>
      <c r="AN446" s="242">
        <f t="shared" si="238"/>
        <v>110.39038925561799</v>
      </c>
      <c r="AO446" s="242">
        <f t="shared" si="238"/>
        <v>107.06476371733154</v>
      </c>
      <c r="AP446" s="242">
        <f t="shared" si="238"/>
        <v>103.83932611474739</v>
      </c>
      <c r="AQ446" s="242">
        <f t="shared" si="238"/>
        <v>100.71105818187493</v>
      </c>
      <c r="AR446" s="242">
        <f t="shared" si="238"/>
        <v>97.677032581132167</v>
      </c>
      <c r="AS446" s="242">
        <f t="shared" si="238"/>
        <v>94.734410164033307</v>
      </c>
      <c r="AT446" s="242">
        <f t="shared" si="238"/>
        <v>91.880437314399686</v>
      </c>
      <c r="AU446" s="242">
        <f t="shared" si="238"/>
        <v>89.112443371610482</v>
      </c>
      <c r="AV446" s="242">
        <f t="shared" si="238"/>
        <v>86.427838131479476</v>
      </c>
      <c r="AW446" s="242">
        <f t="shared" si="238"/>
        <v>83.824109422421458</v>
      </c>
      <c r="AX446" s="242">
        <f t="shared" si="238"/>
        <v>81.298820754638783</v>
      </c>
      <c r="AY446" s="242">
        <f t="shared" si="238"/>
        <v>78.849609040128598</v>
      </c>
      <c r="AZ446" s="242">
        <f t="shared" si="238"/>
        <v>76.474182381377076</v>
      </c>
      <c r="BA446" s="242">
        <f t="shared" si="238"/>
        <v>74.170317926671871</v>
      </c>
      <c r="BB446" s="242">
        <f t="shared" si="237"/>
        <v>71.935859790025532</v>
      </c>
      <c r="BC446" s="242">
        <f t="shared" si="237"/>
        <v>69.76871703376311</v>
      </c>
      <c r="BD446" s="242">
        <f t="shared" si="237"/>
        <v>67.666861711886398</v>
      </c>
      <c r="BE446" s="242">
        <f t="shared" si="237"/>
        <v>65.628326972384144</v>
      </c>
      <c r="BF446" s="242">
        <f t="shared" si="237"/>
        <v>63.651205216712228</v>
      </c>
      <c r="BG446" s="242">
        <f t="shared" si="237"/>
        <v>61.733646314720744</v>
      </c>
      <c r="BH446" s="242">
        <f t="shared" si="237"/>
        <v>59.873855873359204</v>
      </c>
      <c r="BI446" s="242">
        <f t="shared" si="237"/>
        <v>58.070093557537881</v>
      </c>
      <c r="BJ446" s="242">
        <f t="shared" si="237"/>
        <v>56.32067146157582</v>
      </c>
      <c r="BK446" s="242">
        <f t="shared" si="237"/>
        <v>54.62395252970984</v>
      </c>
      <c r="BL446" s="242">
        <f t="shared" si="237"/>
        <v>52.978349024188141</v>
      </c>
      <c r="BM446" s="242">
        <f t="shared" si="237"/>
        <v>51.382321039513485</v>
      </c>
      <c r="BN446" s="242">
        <f t="shared" si="237"/>
        <v>49.834375061446877</v>
      </c>
      <c r="BO446" s="242">
        <f t="shared" si="237"/>
        <v>48.333062569422481</v>
      </c>
      <c r="BP446" s="242">
        <f t="shared" si="237"/>
        <v>46.876978681066319</v>
      </c>
      <c r="BQ446" s="242">
        <f t="shared" si="237"/>
        <v>45.464760837550273</v>
      </c>
      <c r="BR446" s="242">
        <f t="shared" si="237"/>
        <v>44.09508752855114</v>
      </c>
      <c r="BS446" s="242">
        <f t="shared" si="237"/>
        <v>42.766677055621635</v>
      </c>
      <c r="BT446" s="242">
        <f t="shared" si="237"/>
        <v>41.478286332816133</v>
      </c>
      <c r="BU446" s="242">
        <f t="shared" si="237"/>
        <v>40.228709723448823</v>
      </c>
      <c r="BV446" s="242">
        <f t="shared" si="237"/>
        <v>39.016777911895701</v>
      </c>
      <c r="BW446" s="242">
        <f t="shared" si="237"/>
        <v>37.841356809384742</v>
      </c>
      <c r="BX446" s="242">
        <f t="shared" si="237"/>
        <v>36.701346492750254</v>
      </c>
      <c r="BY446" s="242">
        <f t="shared" si="237"/>
        <v>35.595680175158407</v>
      </c>
      <c r="BZ446" s="242">
        <f t="shared" si="237"/>
        <v>34.523323207840619</v>
      </c>
      <c r="CA446" s="242">
        <f t="shared" si="237"/>
        <v>33.483272111900938</v>
      </c>
      <c r="CB446" s="242">
        <f t="shared" si="237"/>
        <v>32.474553639291088</v>
      </c>
      <c r="CC446" s="242">
        <f t="shared" si="237"/>
        <v>31.496223862074682</v>
      </c>
      <c r="CD446" s="242">
        <f t="shared" si="237"/>
        <v>30.547367289128292</v>
      </c>
      <c r="CE446" s="242">
        <f t="shared" si="237"/>
        <v>29.627096009452806</v>
      </c>
      <c r="CF446" s="242">
        <f t="shared" si="237"/>
        <v>28.734548861293462</v>
      </c>
      <c r="CG446" s="242">
        <f t="shared" si="237"/>
        <v>27.868890626290948</v>
      </c>
      <c r="CH446" s="242">
        <f t="shared" si="237"/>
        <v>27.029311247909607</v>
      </c>
      <c r="CI446" s="242">
        <f t="shared" si="237"/>
        <v>26.215025073411244</v>
      </c>
      <c r="CJ446" s="242">
        <f t="shared" si="237"/>
        <v>25.425270118665306</v>
      </c>
      <c r="CK446" s="242">
        <f t="shared" si="237"/>
        <v>24.659307355107401</v>
      </c>
      <c r="CL446" s="242">
        <f t="shared" si="237"/>
        <v>23.916420018178954</v>
      </c>
      <c r="CM446" s="242">
        <f t="shared" si="237"/>
        <v>23.195912936600795</v>
      </c>
      <c r="CN446" s="242">
        <f t="shared" si="237"/>
        <v>22.497111881853154</v>
      </c>
      <c r="CO446" s="242">
        <f t="shared" si="237"/>
        <v>21.819362937253146</v>
      </c>
      <c r="CP446" s="242">
        <f t="shared" si="237"/>
        <v>21.162031886039571</v>
      </c>
      <c r="CQ446" s="242">
        <f t="shared" si="237"/>
        <v>20.524503617892222</v>
      </c>
      <c r="CR446" s="242">
        <f t="shared" si="237"/>
        <v>19.906181553330409</v>
      </c>
      <c r="CS446" s="242">
        <f t="shared" si="237"/>
        <v>19.306487085452137</v>
      </c>
      <c r="CT446" s="242">
        <f t="shared" si="237"/>
        <v>18.724859038491424</v>
      </c>
      <c r="CU446" s="242">
        <f t="shared" si="237"/>
        <v>18.160753142687163</v>
      </c>
      <c r="CV446" s="242">
        <f t="shared" si="237"/>
        <v>17.613641524972095</v>
      </c>
      <c r="CX446" s="242" t="s">
        <v>1723</v>
      </c>
      <c r="CY446" s="242" t="str">
        <f t="shared" si="221"/>
        <v>logaritmica</v>
      </c>
      <c r="CZ446" s="453">
        <f t="shared" si="222"/>
        <v>456.00735294117646</v>
      </c>
      <c r="DA446" s="453">
        <f t="shared" si="223"/>
        <v>-10.151737967914439</v>
      </c>
      <c r="DB446" s="454">
        <f t="shared" si="224"/>
        <v>0.35610800059365688</v>
      </c>
      <c r="DC446" s="453">
        <f t="shared" si="225"/>
        <v>5061.0426269350228</v>
      </c>
      <c r="DD446" s="453">
        <f t="shared" si="228"/>
        <v>-149.69826142227342</v>
      </c>
      <c r="DE446" s="454">
        <f t="shared" si="229"/>
        <v>0.61021493424485029</v>
      </c>
      <c r="DF446" s="455">
        <f t="shared" si="219"/>
        <v>5.8052327088558489</v>
      </c>
      <c r="DG446" s="456">
        <f t="shared" si="226"/>
        <v>-3.058915646239721E-2</v>
      </c>
      <c r="DH446" s="454">
        <f t="shared" si="230"/>
        <v>0.13381752304897893</v>
      </c>
    </row>
    <row r="447" spans="2:112" outlineLevel="1" x14ac:dyDescent="0.3">
      <c r="B447" s="154">
        <v>22</v>
      </c>
      <c r="C447" s="242" t="s">
        <v>191</v>
      </c>
      <c r="D447" s="143" t="s">
        <v>443</v>
      </c>
      <c r="E447" s="506">
        <v>9</v>
      </c>
      <c r="F447" s="506">
        <v>7</v>
      </c>
      <c r="G447" s="506">
        <v>6</v>
      </c>
      <c r="H447" s="506">
        <v>6</v>
      </c>
      <c r="I447" s="506">
        <v>6</v>
      </c>
      <c r="J447" s="506">
        <v>2</v>
      </c>
      <c r="K447" s="506">
        <v>1</v>
      </c>
      <c r="L447" s="506"/>
      <c r="M447" s="506"/>
      <c r="N447" s="506"/>
      <c r="O447" s="506"/>
      <c r="P447" s="506"/>
      <c r="Q447" s="506"/>
      <c r="R447" s="506">
        <v>2</v>
      </c>
      <c r="S447" s="506">
        <v>2</v>
      </c>
      <c r="T447" s="506">
        <v>6</v>
      </c>
      <c r="U447" s="506">
        <v>15</v>
      </c>
      <c r="V447" s="506">
        <v>18</v>
      </c>
      <c r="W447" s="506">
        <v>25</v>
      </c>
      <c r="X447" s="506">
        <v>25</v>
      </c>
      <c r="Y447" s="506">
        <v>24</v>
      </c>
      <c r="Z447" s="506">
        <v>28</v>
      </c>
      <c r="AA447" s="506">
        <v>9</v>
      </c>
      <c r="AB447" s="506">
        <v>10</v>
      </c>
      <c r="AC447" s="506">
        <v>26</v>
      </c>
      <c r="AD447" s="506">
        <v>31</v>
      </c>
      <c r="AE447" s="506">
        <v>25</v>
      </c>
      <c r="AF447" s="506">
        <v>20</v>
      </c>
      <c r="AG447" s="506">
        <v>12</v>
      </c>
      <c r="AH447" s="506">
        <v>20</v>
      </c>
      <c r="AI447" s="506">
        <v>35</v>
      </c>
      <c r="AJ447" s="506">
        <v>51</v>
      </c>
      <c r="AK447" s="506">
        <v>67</v>
      </c>
      <c r="AL447" s="242">
        <f t="shared" si="238"/>
        <v>68.108998415478283</v>
      </c>
      <c r="AM447" s="242">
        <f t="shared" si="238"/>
        <v>69.217996830956551</v>
      </c>
      <c r="AN447" s="242">
        <f t="shared" si="238"/>
        <v>70.326995246434819</v>
      </c>
      <c r="AO447" s="242">
        <f t="shared" si="238"/>
        <v>71.435993661913102</v>
      </c>
      <c r="AP447" s="242">
        <f t="shared" si="238"/>
        <v>72.544992077391385</v>
      </c>
      <c r="AQ447" s="242">
        <f t="shared" si="238"/>
        <v>73.653990492869653</v>
      </c>
      <c r="AR447" s="242">
        <f t="shared" si="238"/>
        <v>74.762988908347921</v>
      </c>
      <c r="AS447" s="242">
        <f t="shared" si="238"/>
        <v>75.871987323826204</v>
      </c>
      <c r="AT447" s="242">
        <f t="shared" si="238"/>
        <v>76.980985739304487</v>
      </c>
      <c r="AU447" s="242">
        <f t="shared" si="238"/>
        <v>78.089984154782755</v>
      </c>
      <c r="AV447" s="242">
        <f t="shared" si="238"/>
        <v>79.198982570261023</v>
      </c>
      <c r="AW447" s="242">
        <f t="shared" si="238"/>
        <v>80.307980985739306</v>
      </c>
      <c r="AX447" s="242">
        <f t="shared" si="238"/>
        <v>81.416979401217588</v>
      </c>
      <c r="AY447" s="242">
        <f t="shared" si="238"/>
        <v>82.525977816695857</v>
      </c>
      <c r="AZ447" s="242">
        <f t="shared" si="238"/>
        <v>83.634976232174139</v>
      </c>
      <c r="BA447" s="242">
        <f t="shared" si="238"/>
        <v>84.743974647652408</v>
      </c>
      <c r="BB447" s="242">
        <f t="shared" si="237"/>
        <v>85.85297306313069</v>
      </c>
      <c r="BC447" s="242">
        <f t="shared" si="237"/>
        <v>86.961971478608973</v>
      </c>
      <c r="BD447" s="242">
        <f t="shared" si="237"/>
        <v>88.070969894087241</v>
      </c>
      <c r="BE447" s="242">
        <f t="shared" si="237"/>
        <v>89.17996830956551</v>
      </c>
      <c r="BF447" s="242">
        <f t="shared" si="237"/>
        <v>90.288966725043792</v>
      </c>
      <c r="BG447" s="242">
        <f t="shared" si="237"/>
        <v>91.397965140522075</v>
      </c>
      <c r="BH447" s="242">
        <f t="shared" si="237"/>
        <v>92.506963556000343</v>
      </c>
      <c r="BI447" s="242">
        <f t="shared" si="237"/>
        <v>93.615961971478612</v>
      </c>
      <c r="BJ447" s="242">
        <f t="shared" si="237"/>
        <v>94.724960386956894</v>
      </c>
      <c r="BK447" s="242">
        <f t="shared" si="237"/>
        <v>95.833958802435163</v>
      </c>
      <c r="BL447" s="242">
        <f t="shared" si="237"/>
        <v>96.942957217913445</v>
      </c>
      <c r="BM447" s="242">
        <f t="shared" si="237"/>
        <v>98.051955633391714</v>
      </c>
      <c r="BN447" s="242">
        <f t="shared" si="237"/>
        <v>99.160954048869996</v>
      </c>
      <c r="BO447" s="242">
        <f t="shared" si="237"/>
        <v>100.26995246434826</v>
      </c>
      <c r="BP447" s="242">
        <f t="shared" si="237"/>
        <v>101.37895087982655</v>
      </c>
      <c r="BQ447" s="242">
        <f t="shared" si="237"/>
        <v>102.48794929530483</v>
      </c>
      <c r="BR447" s="242">
        <f t="shared" si="237"/>
        <v>103.5969477107831</v>
      </c>
      <c r="BS447" s="242">
        <f t="shared" si="237"/>
        <v>104.70594612626138</v>
      </c>
      <c r="BT447" s="242">
        <f t="shared" si="237"/>
        <v>105.81494454173965</v>
      </c>
      <c r="BU447" s="242">
        <f t="shared" si="237"/>
        <v>106.92394295721793</v>
      </c>
      <c r="BV447" s="242">
        <f t="shared" si="237"/>
        <v>108.0329413726962</v>
      </c>
      <c r="BW447" s="242">
        <f t="shared" si="237"/>
        <v>109.14193978817448</v>
      </c>
      <c r="BX447" s="242">
        <f t="shared" si="237"/>
        <v>110.25093820365275</v>
      </c>
      <c r="BY447" s="242">
        <f t="shared" si="237"/>
        <v>111.35993661913103</v>
      </c>
      <c r="BZ447" s="242">
        <f t="shared" si="237"/>
        <v>112.4689350346093</v>
      </c>
      <c r="CA447" s="242">
        <f t="shared" si="237"/>
        <v>113.57793345008758</v>
      </c>
      <c r="CB447" s="242">
        <f t="shared" si="237"/>
        <v>114.68693186556585</v>
      </c>
      <c r="CC447" s="242">
        <f t="shared" si="237"/>
        <v>115.79593028104414</v>
      </c>
      <c r="CD447" s="242">
        <f t="shared" si="237"/>
        <v>116.9049286965224</v>
      </c>
      <c r="CE447" s="242">
        <f t="shared" si="237"/>
        <v>118.01392711200069</v>
      </c>
      <c r="CF447" s="242">
        <f t="shared" si="237"/>
        <v>119.12292552747896</v>
      </c>
      <c r="CG447" s="242">
        <f t="shared" si="237"/>
        <v>120.23192394295724</v>
      </c>
      <c r="CH447" s="242">
        <f t="shared" si="237"/>
        <v>121.34092235843551</v>
      </c>
      <c r="CI447" s="242">
        <f t="shared" si="237"/>
        <v>122.44992077391379</v>
      </c>
      <c r="CJ447" s="242">
        <f t="shared" si="237"/>
        <v>123.55891918939206</v>
      </c>
      <c r="CK447" s="242">
        <f t="shared" si="237"/>
        <v>124.66791760487034</v>
      </c>
      <c r="CL447" s="242">
        <f t="shared" si="237"/>
        <v>125.77691602034861</v>
      </c>
      <c r="CM447" s="242">
        <f t="shared" si="237"/>
        <v>126.88591443582689</v>
      </c>
      <c r="CN447" s="242">
        <f t="shared" si="237"/>
        <v>127.99491285130516</v>
      </c>
      <c r="CO447" s="242">
        <f t="shared" si="237"/>
        <v>129.10391126678343</v>
      </c>
      <c r="CP447" s="242">
        <f t="shared" si="237"/>
        <v>130.21290968226171</v>
      </c>
      <c r="CQ447" s="242">
        <f t="shared" si="237"/>
        <v>131.32190809773999</v>
      </c>
      <c r="CR447" s="242">
        <f t="shared" si="237"/>
        <v>132.43090651321825</v>
      </c>
      <c r="CS447" s="242">
        <f t="shared" si="237"/>
        <v>133.53990492869656</v>
      </c>
      <c r="CT447" s="242">
        <f t="shared" si="237"/>
        <v>134.64890334417481</v>
      </c>
      <c r="CU447" s="242">
        <f t="shared" si="237"/>
        <v>135.75790175965309</v>
      </c>
      <c r="CV447" s="242">
        <f t="shared" si="237"/>
        <v>136.86690017513138</v>
      </c>
      <c r="CX447" s="242" t="str">
        <f t="shared" si="227"/>
        <v>lineal</v>
      </c>
      <c r="CY447" s="242" t="str">
        <f t="shared" si="221"/>
        <v>lineal</v>
      </c>
      <c r="CZ447" s="453">
        <f t="shared" si="222"/>
        <v>30.403052289216902</v>
      </c>
      <c r="DA447" s="453">
        <f t="shared" si="223"/>
        <v>1.1089984154782757</v>
      </c>
      <c r="DB447" s="454">
        <f t="shared" si="224"/>
        <v>0.51790301298305386</v>
      </c>
      <c r="DC447" s="453">
        <f t="shared" si="225"/>
        <v>-240.91632101557121</v>
      </c>
      <c r="DD447" s="453">
        <f t="shared" si="228"/>
        <v>9.3307976065324603</v>
      </c>
      <c r="DE447" s="454">
        <f t="shared" si="229"/>
        <v>0.31635192203618118</v>
      </c>
      <c r="DF447" s="455">
        <f t="shared" si="219"/>
        <v>4.2046926193909657</v>
      </c>
      <c r="DG447" s="456">
        <f t="shared" si="226"/>
        <v>0</v>
      </c>
      <c r="DH447" s="454">
        <f t="shared" si="230"/>
        <v>0</v>
      </c>
    </row>
    <row r="448" spans="2:112" outlineLevel="1" x14ac:dyDescent="0.3">
      <c r="B448" s="154">
        <v>23</v>
      </c>
      <c r="C448" s="242" t="s">
        <v>192</v>
      </c>
      <c r="D448" s="143" t="s">
        <v>443</v>
      </c>
      <c r="E448" s="506">
        <v>606</v>
      </c>
      <c r="F448" s="506">
        <v>540</v>
      </c>
      <c r="G448" s="506">
        <v>523</v>
      </c>
      <c r="H448" s="506">
        <v>447</v>
      </c>
      <c r="I448" s="506">
        <v>369</v>
      </c>
      <c r="J448" s="506">
        <v>276</v>
      </c>
      <c r="K448" s="506">
        <v>220</v>
      </c>
      <c r="L448" s="506">
        <v>24</v>
      </c>
      <c r="M448" s="506">
        <v>22</v>
      </c>
      <c r="N448" s="506">
        <v>28</v>
      </c>
      <c r="O448" s="506">
        <v>21</v>
      </c>
      <c r="P448" s="506">
        <v>25</v>
      </c>
      <c r="Q448" s="506">
        <v>36</v>
      </c>
      <c r="R448" s="506">
        <v>56</v>
      </c>
      <c r="S448" s="506">
        <v>66</v>
      </c>
      <c r="T448" s="506">
        <v>80</v>
      </c>
      <c r="U448" s="506">
        <v>96</v>
      </c>
      <c r="V448" s="506">
        <v>155</v>
      </c>
      <c r="W448" s="506">
        <v>164</v>
      </c>
      <c r="X448" s="506">
        <v>160</v>
      </c>
      <c r="Y448" s="506">
        <v>125</v>
      </c>
      <c r="Z448" s="506">
        <v>113</v>
      </c>
      <c r="AA448" s="506">
        <v>47</v>
      </c>
      <c r="AB448" s="506">
        <v>49</v>
      </c>
      <c r="AC448" s="506">
        <v>73</v>
      </c>
      <c r="AD448" s="506">
        <v>70</v>
      </c>
      <c r="AE448" s="506">
        <v>68</v>
      </c>
      <c r="AF448" s="506">
        <v>68</v>
      </c>
      <c r="AG448" s="506">
        <v>38</v>
      </c>
      <c r="AH448" s="506">
        <v>41</v>
      </c>
      <c r="AI448" s="506">
        <v>37</v>
      </c>
      <c r="AJ448" s="506">
        <v>48</v>
      </c>
      <c r="AK448" s="506">
        <v>51</v>
      </c>
      <c r="AL448" s="242">
        <f t="shared" si="238"/>
        <v>48.468283594320624</v>
      </c>
      <c r="AM448" s="242">
        <f t="shared" si="238"/>
        <v>46.062245383911545</v>
      </c>
      <c r="AN448" s="242">
        <f t="shared" si="238"/>
        <v>43.775646514874701</v>
      </c>
      <c r="AO448" s="242">
        <f t="shared" si="238"/>
        <v>41.602557839366263</v>
      </c>
      <c r="AP448" s="242">
        <f t="shared" si="238"/>
        <v>39.537344541324117</v>
      </c>
      <c r="AQ448" s="242">
        <f t="shared" si="238"/>
        <v>37.574651525397272</v>
      </c>
      <c r="AR448" s="242">
        <f t="shared" si="238"/>
        <v>35.709389531190709</v>
      </c>
      <c r="AS448" s="242">
        <f t="shared" si="238"/>
        <v>33.936721936819893</v>
      </c>
      <c r="AT448" s="242">
        <f t="shared" si="238"/>
        <v>32.252052217556624</v>
      </c>
      <c r="AU448" s="242">
        <f t="shared" si="238"/>
        <v>30.651012027046495</v>
      </c>
      <c r="AV448" s="242">
        <f t="shared" si="238"/>
        <v>29.12944987019257</v>
      </c>
      <c r="AW448" s="242">
        <f t="shared" si="238"/>
        <v>27.683420338334098</v>
      </c>
      <c r="AX448" s="242">
        <f t="shared" si="238"/>
        <v>26.309173878807059</v>
      </c>
      <c r="AY448" s="242">
        <f t="shared" si="238"/>
        <v>25.003147072359063</v>
      </c>
      <c r="AZ448" s="242">
        <f t="shared" si="238"/>
        <v>23.761953393207961</v>
      </c>
      <c r="BA448" s="242">
        <f t="shared" si="238"/>
        <v>22.582374427784945</v>
      </c>
      <c r="BB448" s="242">
        <f t="shared" si="237"/>
        <v>21.461351529392438</v>
      </c>
      <c r="BC448" s="242">
        <f t="shared" si="237"/>
        <v>20.395977887137231</v>
      </c>
      <c r="BD448" s="242">
        <f t="shared" si="237"/>
        <v>19.383490988573712</v>
      </c>
      <c r="BE448" s="242">
        <f t="shared" si="237"/>
        <v>18.421265456512714</v>
      </c>
      <c r="BF448" s="242">
        <f t="shared" si="237"/>
        <v>17.50680624142197</v>
      </c>
      <c r="BG448" s="242">
        <f t="shared" si="237"/>
        <v>16.637742151765924</v>
      </c>
      <c r="BH448" s="242">
        <f t="shared" si="237"/>
        <v>15.811819705509267</v>
      </c>
      <c r="BI448" s="242">
        <f t="shared" si="237"/>
        <v>15.026897286840981</v>
      </c>
      <c r="BJ448" s="242">
        <f t="shared" si="237"/>
        <v>14.280939592967364</v>
      </c>
      <c r="BK448" s="242">
        <f t="shared" si="237"/>
        <v>13.57201235657458</v>
      </c>
      <c r="BL448" s="242">
        <f t="shared" si="237"/>
        <v>12.898277330276084</v>
      </c>
      <c r="BM448" s="242">
        <f t="shared" si="237"/>
        <v>12.257987520039562</v>
      </c>
      <c r="BN448" s="242">
        <f t="shared" si="237"/>
        <v>11.649482655233729</v>
      </c>
      <c r="BO448" s="242">
        <f t="shared" si="237"/>
        <v>11.071184883548773</v>
      </c>
      <c r="BP448" s="242">
        <f t="shared" si="237"/>
        <v>10.521594679627396</v>
      </c>
      <c r="BQ448" s="242">
        <f t="shared" si="237"/>
        <v>9.9992869567975582</v>
      </c>
      <c r="BR448" s="242">
        <f t="shared" si="237"/>
        <v>9.5029073718246106</v>
      </c>
      <c r="BS448" s="242">
        <f t="shared" si="237"/>
        <v>9.0311688131010808</v>
      </c>
      <c r="BT448" s="242">
        <f t="shared" si="237"/>
        <v>8.5828480631679795</v>
      </c>
      <c r="BU448" s="242">
        <f t="shared" si="237"/>
        <v>8.1567826269135484</v>
      </c>
      <c r="BV448" s="242">
        <f t="shared" si="237"/>
        <v>7.7518677172249655</v>
      </c>
      <c r="BW448" s="242">
        <f t="shared" si="237"/>
        <v>7.3670533902768298</v>
      </c>
      <c r="BX448" s="242">
        <f t="shared" si="237"/>
        <v>7.0013418230282047</v>
      </c>
      <c r="BY448" s="242">
        <f t="shared" si="237"/>
        <v>6.653784725868797</v>
      </c>
      <c r="BZ448" s="242">
        <f t="shared" si="237"/>
        <v>6.3234808837052476</v>
      </c>
      <c r="CA448" s="242">
        <f t="shared" si="237"/>
        <v>6.0095738191115906</v>
      </c>
      <c r="CB448" s="242">
        <f t="shared" si="237"/>
        <v>5.7112495714844105</v>
      </c>
      <c r="CC448" s="242">
        <f t="shared" si="237"/>
        <v>5.4277345864440871</v>
      </c>
      <c r="CD448" s="242">
        <f t="shared" si="237"/>
        <v>5.1582937100093034</v>
      </c>
      <c r="CE448" s="242">
        <f t="shared" si="237"/>
        <v>4.9022282823437466</v>
      </c>
      <c r="CF448" s="242">
        <f t="shared" si="237"/>
        <v>4.658874326132076</v>
      </c>
      <c r="CG448" s="242">
        <f t="shared" si="237"/>
        <v>4.4276008248876231</v>
      </c>
      <c r="CH448" s="242">
        <f t="shared" si="237"/>
        <v>4.2078080867274732</v>
      </c>
      <c r="CI448" s="242">
        <f t="shared" si="237"/>
        <v>3.9989261893722112</v>
      </c>
      <c r="CJ448" s="242">
        <f t="shared" si="237"/>
        <v>3.8004135023381989</v>
      </c>
      <c r="CK448" s="242">
        <f t="shared" si="237"/>
        <v>3.6117552824904515</v>
      </c>
      <c r="CL448" s="242">
        <f t="shared" si="237"/>
        <v>3.4324623393143674</v>
      </c>
      <c r="CM448" s="242">
        <f t="shared" si="237"/>
        <v>3.2620697664453702</v>
      </c>
      <c r="CN448" s="242">
        <f t="shared" si="237"/>
        <v>3.1001357361673212</v>
      </c>
      <c r="CO448" s="242">
        <f t="shared" si="237"/>
        <v>2.9462403537538351</v>
      </c>
      <c r="CP448" s="242">
        <f t="shared" si="237"/>
        <v>2.7999845686818108</v>
      </c>
      <c r="CQ448" s="242">
        <f t="shared" si="237"/>
        <v>2.66098913989395</v>
      </c>
      <c r="CR448" s="242">
        <f t="shared" si="237"/>
        <v>2.5288936524272008</v>
      </c>
      <c r="CS448" s="242">
        <f t="shared" si="237"/>
        <v>2.4033555828572313</v>
      </c>
      <c r="CT448" s="242">
        <f t="shared" si="237"/>
        <v>2.2840494111356469</v>
      </c>
      <c r="CU448" s="242">
        <f t="shared" si="237"/>
        <v>2.1706657765169313</v>
      </c>
      <c r="CV448" s="242">
        <f t="shared" si="237"/>
        <v>2.0629106753864468</v>
      </c>
      <c r="CX448" s="242" t="s">
        <v>1723</v>
      </c>
      <c r="CY448" s="242" t="str">
        <f t="shared" si="221"/>
        <v>logaritmica</v>
      </c>
      <c r="CZ448" s="453">
        <f t="shared" si="222"/>
        <v>421.78676470588238</v>
      </c>
      <c r="DA448" s="453">
        <f t="shared" si="223"/>
        <v>-11.23596256684492</v>
      </c>
      <c r="DB448" s="454">
        <f t="shared" si="224"/>
        <v>0.43060207887546431</v>
      </c>
      <c r="DC448" s="453">
        <f t="shared" si="225"/>
        <v>5443.8179692757931</v>
      </c>
      <c r="DD448" s="453">
        <f t="shared" si="228"/>
        <v>-163.4187263416907</v>
      </c>
      <c r="DE448" s="454">
        <f t="shared" si="229"/>
        <v>0.71780682714889799</v>
      </c>
      <c r="DF448" s="455">
        <f t="shared" si="219"/>
        <v>5.6120534745231492</v>
      </c>
      <c r="DG448" s="456">
        <f t="shared" si="226"/>
        <v>-5.0915995206024946E-2</v>
      </c>
      <c r="DH448" s="454">
        <f t="shared" si="230"/>
        <v>0.24560744969257237</v>
      </c>
    </row>
    <row r="449" spans="2:113" outlineLevel="1" x14ac:dyDescent="0.3">
      <c r="B449" s="154">
        <v>24</v>
      </c>
      <c r="C449" s="242" t="s">
        <v>363</v>
      </c>
      <c r="D449" s="143" t="s">
        <v>443</v>
      </c>
      <c r="E449" s="506">
        <v>399</v>
      </c>
      <c r="F449" s="506">
        <v>375</v>
      </c>
      <c r="G449" s="506">
        <v>361</v>
      </c>
      <c r="H449" s="506">
        <v>335</v>
      </c>
      <c r="I449" s="506">
        <v>265</v>
      </c>
      <c r="J449" s="506">
        <v>157</v>
      </c>
      <c r="K449" s="506">
        <v>123</v>
      </c>
      <c r="L449" s="506">
        <v>5</v>
      </c>
      <c r="M449" s="506">
        <v>6</v>
      </c>
      <c r="N449" s="506">
        <v>8</v>
      </c>
      <c r="O449" s="506">
        <v>8</v>
      </c>
      <c r="P449" s="506">
        <v>7</v>
      </c>
      <c r="Q449" s="506">
        <v>9</v>
      </c>
      <c r="R449" s="506">
        <v>32</v>
      </c>
      <c r="S449" s="506">
        <v>34</v>
      </c>
      <c r="T449" s="506">
        <v>41</v>
      </c>
      <c r="U449" s="506">
        <v>53</v>
      </c>
      <c r="V449" s="506">
        <v>78</v>
      </c>
      <c r="W449" s="506">
        <v>100</v>
      </c>
      <c r="X449" s="506">
        <v>102</v>
      </c>
      <c r="Y449" s="506">
        <v>99</v>
      </c>
      <c r="Z449" s="506">
        <v>76</v>
      </c>
      <c r="AA449" s="506">
        <v>32</v>
      </c>
      <c r="AB449" s="506">
        <v>35</v>
      </c>
      <c r="AC449" s="506">
        <v>36</v>
      </c>
      <c r="AD449" s="506">
        <v>33</v>
      </c>
      <c r="AE449" s="506">
        <v>30</v>
      </c>
      <c r="AF449" s="506">
        <v>30</v>
      </c>
      <c r="AG449" s="506">
        <v>14</v>
      </c>
      <c r="AH449" s="506">
        <v>16</v>
      </c>
      <c r="AI449" s="506">
        <v>16</v>
      </c>
      <c r="AJ449" s="506">
        <v>18</v>
      </c>
      <c r="AK449" s="506">
        <v>25</v>
      </c>
      <c r="AL449" s="242">
        <f t="shared" si="238"/>
        <v>23.675416511848855</v>
      </c>
      <c r="AM449" s="242">
        <f t="shared" si="238"/>
        <v>22.421013880381022</v>
      </c>
      <c r="AN449" s="242">
        <f t="shared" si="238"/>
        <v>21.233073689438612</v>
      </c>
      <c r="AO449" s="242">
        <f t="shared" si="238"/>
        <v>20.108074536969532</v>
      </c>
      <c r="AP449" s="242">
        <f t="shared" si="238"/>
        <v>19.04268159656224</v>
      </c>
      <c r="AQ449" s="242">
        <f t="shared" si="238"/>
        <v>18.033736732045202</v>
      </c>
      <c r="AR449" s="242">
        <f t="shared" si="238"/>
        <v>17.078249135847933</v>
      </c>
      <c r="AS449" s="242">
        <f t="shared" si="238"/>
        <v>16.1733864633729</v>
      </c>
      <c r="AT449" s="242">
        <f t="shared" si="238"/>
        <v>15.316466437098063</v>
      </c>
      <c r="AU449" s="242">
        <f t="shared" si="238"/>
        <v>14.504948895522013</v>
      </c>
      <c r="AV449" s="242">
        <f t="shared" si="238"/>
        <v>13.73642826338263</v>
      </c>
      <c r="AW449" s="242">
        <f t="shared" si="238"/>
        <v>13.008626420828653</v>
      </c>
      <c r="AX449" s="242">
        <f t="shared" si="238"/>
        <v>12.319385950406401</v>
      </c>
      <c r="AY449" s="242">
        <f t="shared" si="238"/>
        <v>11.666663741843623</v>
      </c>
      <c r="AZ449" s="242">
        <f t="shared" si="238"/>
        <v>11.048524935673317</v>
      </c>
      <c r="BA449" s="242">
        <f t="shared" si="238"/>
        <v>10.463137187744556</v>
      </c>
      <c r="BB449" s="242">
        <f t="shared" si="237"/>
        <v>9.9087652376186881</v>
      </c>
      <c r="BC449" s="242">
        <f t="shared" si="237"/>
        <v>9.3837657647500592</v>
      </c>
      <c r="BD449" s="242">
        <f t="shared" si="237"/>
        <v>8.8865825172034221</v>
      </c>
      <c r="BE449" s="242">
        <f t="shared" si="237"/>
        <v>8.4157416984682136</v>
      </c>
      <c r="BF449" s="242">
        <f t="shared" si="237"/>
        <v>7.9698475986947681</v>
      </c>
      <c r="BG449" s="242">
        <f t="shared" si="237"/>
        <v>7.5475784574022837</v>
      </c>
      <c r="BH449" s="242">
        <f t="shared" si="237"/>
        <v>7.1476825453942707</v>
      </c>
      <c r="BI449" s="242">
        <f t="shared" si="237"/>
        <v>6.7689744542672567</v>
      </c>
      <c r="BJ449" s="242">
        <f t="shared" si="237"/>
        <v>6.410331582513682</v>
      </c>
      <c r="BK449" s="242">
        <f t="shared" si="237"/>
        <v>6.0706908078028263</v>
      </c>
      <c r="BL449" s="242">
        <f t="shared" si="237"/>
        <v>5.7490453355753655</v>
      </c>
      <c r="BM449" s="242">
        <f t="shared" si="237"/>
        <v>5.4444417146099466</v>
      </c>
      <c r="BN449" s="242">
        <f t="shared" si="237"/>
        <v>5.1559770107149996</v>
      </c>
      <c r="BO449" s="242">
        <f t="shared" si="237"/>
        <v>4.8827961301678009</v>
      </c>
      <c r="BP449" s="242">
        <f t="shared" si="237"/>
        <v>4.6240892849666588</v>
      </c>
      <c r="BQ449" s="242">
        <f t="shared" si="237"/>
        <v>4.3790895923825204</v>
      </c>
      <c r="BR449" s="242">
        <f t="shared" si="237"/>
        <v>4.1470708016943449</v>
      </c>
      <c r="BS449" s="242">
        <f t="shared" si="237"/>
        <v>3.9273451413696217</v>
      </c>
      <c r="BT449" s="242">
        <f t="shared" si="237"/>
        <v>3.7192612803084693</v>
      </c>
      <c r="BU449" s="242">
        <f t="shared" si="237"/>
        <v>3.5222023971078107</v>
      </c>
      <c r="BV449" s="242">
        <f t="shared" si="237"/>
        <v>3.3355843516223955</v>
      </c>
      <c r="BW449" s="242">
        <f t="shared" si="237"/>
        <v>3.1588539534026201</v>
      </c>
      <c r="BX449" s="242">
        <f t="shared" si="237"/>
        <v>2.9914873218762974</v>
      </c>
      <c r="BY449" s="242">
        <f t="shared" si="237"/>
        <v>2.8329883334134647</v>
      </c>
      <c r="BZ449" s="242">
        <f t="shared" si="237"/>
        <v>2.6828871506708918</v>
      </c>
      <c r="CA449" s="242">
        <f t="shared" si="237"/>
        <v>2.5407388298568319</v>
      </c>
      <c r="CB449" s="242">
        <f t="shared" si="237"/>
        <v>2.4061220017875184</v>
      </c>
      <c r="CC449" s="242">
        <f t="shared" si="237"/>
        <v>2.278637622825721</v>
      </c>
      <c r="CD449" s="242">
        <f t="shared" si="237"/>
        <v>2.1579077919987251</v>
      </c>
      <c r="CE449" s="242">
        <f t="shared" si="237"/>
        <v>2.0435746307893563</v>
      </c>
      <c r="CF449" s="242">
        <f t="shared" si="237"/>
        <v>1.9352992222794316</v>
      </c>
      <c r="CG449" s="242">
        <f t="shared" si="237"/>
        <v>1.8327606065009077</v>
      </c>
      <c r="CH449" s="242">
        <f t="shared" si="237"/>
        <v>1.735654829016708</v>
      </c>
      <c r="CI449" s="242">
        <f t="shared" si="237"/>
        <v>1.6436940399108957</v>
      </c>
      <c r="CJ449" s="242">
        <f t="shared" si="237"/>
        <v>1.5566056405173585</v>
      </c>
      <c r="CK449" s="242">
        <f t="shared" si="237"/>
        <v>1.4741314753576702</v>
      </c>
      <c r="CL449" s="242">
        <f t="shared" si="237"/>
        <v>1.3960270668927637</v>
      </c>
      <c r="CM449" s="242">
        <f t="shared" si="237"/>
        <v>1.3220608908200342</v>
      </c>
      <c r="CN449" s="242">
        <f t="shared" si="237"/>
        <v>1.2520136897676104</v>
      </c>
      <c r="CO449" s="242">
        <f t="shared" si="237"/>
        <v>1.1856778233513956</v>
      </c>
      <c r="CP449" s="242">
        <f t="shared" si="237"/>
        <v>1.1228566526682653</v>
      </c>
      <c r="CQ449" s="242">
        <f t="shared" si="237"/>
        <v>1.063363957400864</v>
      </c>
      <c r="CR449" s="242">
        <f t="shared" si="237"/>
        <v>1.007023383806134</v>
      </c>
      <c r="CS449" s="242">
        <f t="shared" si="237"/>
        <v>0.95366792195126671</v>
      </c>
      <c r="CT449" s="242">
        <f t="shared" si="237"/>
        <v>0.90313941064742398</v>
      </c>
      <c r="CU449" s="242">
        <f t="shared" si="237"/>
        <v>0.85528806861373841</v>
      </c>
      <c r="CV449" s="242">
        <f t="shared" si="237"/>
        <v>0.80997205048180132</v>
      </c>
      <c r="CX449" s="242" t="s">
        <v>1723</v>
      </c>
      <c r="CY449" s="242" t="str">
        <f t="shared" si="221"/>
        <v>logaritmica</v>
      </c>
      <c r="CZ449" s="453">
        <f t="shared" si="222"/>
        <v>286.90441176470591</v>
      </c>
      <c r="DA449" s="453">
        <f t="shared" si="223"/>
        <v>-7.9364973262032095</v>
      </c>
      <c r="DB449" s="454">
        <f t="shared" si="224"/>
        <v>0.42410080590872662</v>
      </c>
      <c r="DC449" s="453">
        <f t="shared" si="225"/>
        <v>3820.6686677724992</v>
      </c>
      <c r="DD449" s="453">
        <f t="shared" si="228"/>
        <v>-115.0202626597727</v>
      </c>
      <c r="DE449" s="454">
        <f t="shared" si="229"/>
        <v>0.70195366562180717</v>
      </c>
      <c r="DF449" s="455">
        <f t="shared" si="219"/>
        <v>5.0153493956267381</v>
      </c>
      <c r="DG449" s="456">
        <f t="shared" si="226"/>
        <v>-5.4438593053289012E-2</v>
      </c>
      <c r="DH449" s="454">
        <f t="shared" si="230"/>
        <v>0.17005997914310536</v>
      </c>
    </row>
    <row r="450" spans="2:113" outlineLevel="1" x14ac:dyDescent="0.3">
      <c r="B450" s="154">
        <v>25</v>
      </c>
      <c r="C450" s="242" t="s">
        <v>194</v>
      </c>
      <c r="D450" s="143" t="s">
        <v>443</v>
      </c>
      <c r="E450" s="506">
        <v>21</v>
      </c>
      <c r="F450" s="506">
        <v>19</v>
      </c>
      <c r="G450" s="506">
        <v>15</v>
      </c>
      <c r="H450" s="506">
        <v>12</v>
      </c>
      <c r="I450" s="506">
        <v>10</v>
      </c>
      <c r="J450" s="506">
        <v>5</v>
      </c>
      <c r="K450" s="506">
        <v>2</v>
      </c>
      <c r="L450" s="506">
        <v>1</v>
      </c>
      <c r="M450" s="506"/>
      <c r="N450" s="506">
        <v>1</v>
      </c>
      <c r="O450" s="506">
        <v>1</v>
      </c>
      <c r="P450" s="506">
        <v>1</v>
      </c>
      <c r="Q450" s="506">
        <v>1</v>
      </c>
      <c r="R450" s="506">
        <v>1</v>
      </c>
      <c r="S450" s="506">
        <v>4</v>
      </c>
      <c r="T450" s="506">
        <v>4</v>
      </c>
      <c r="U450" s="506">
        <v>15</v>
      </c>
      <c r="V450" s="506">
        <v>38</v>
      </c>
      <c r="W450" s="506">
        <v>61</v>
      </c>
      <c r="X450" s="506">
        <v>70</v>
      </c>
      <c r="Y450" s="506">
        <v>73</v>
      </c>
      <c r="Z450" s="506">
        <v>66</v>
      </c>
      <c r="AA450" s="506">
        <v>54</v>
      </c>
      <c r="AB450" s="506">
        <v>51</v>
      </c>
      <c r="AC450" s="506">
        <v>55</v>
      </c>
      <c r="AD450" s="506">
        <v>52</v>
      </c>
      <c r="AE450" s="506">
        <v>58</v>
      </c>
      <c r="AF450" s="506">
        <v>69</v>
      </c>
      <c r="AG450" s="506">
        <v>45</v>
      </c>
      <c r="AH450" s="506">
        <v>52</v>
      </c>
      <c r="AI450" s="506">
        <v>63</v>
      </c>
      <c r="AJ450" s="506">
        <v>61</v>
      </c>
      <c r="AK450" s="506">
        <v>71</v>
      </c>
      <c r="AL450" s="242">
        <f t="shared" si="238"/>
        <v>73.248120300751879</v>
      </c>
      <c r="AM450" s="242">
        <f t="shared" si="238"/>
        <v>75.496240601503757</v>
      </c>
      <c r="AN450" s="242">
        <f t="shared" si="238"/>
        <v>77.744360902255636</v>
      </c>
      <c r="AO450" s="242">
        <f t="shared" si="238"/>
        <v>79.992481203007515</v>
      </c>
      <c r="AP450" s="242">
        <f t="shared" si="238"/>
        <v>82.240601503759393</v>
      </c>
      <c r="AQ450" s="242">
        <f t="shared" si="238"/>
        <v>84.488721804511272</v>
      </c>
      <c r="AR450" s="242">
        <f t="shared" si="238"/>
        <v>86.73684210526315</v>
      </c>
      <c r="AS450" s="242">
        <f t="shared" si="238"/>
        <v>88.984962406015043</v>
      </c>
      <c r="AT450" s="242">
        <f t="shared" si="238"/>
        <v>91.233082706766922</v>
      </c>
      <c r="AU450" s="242">
        <f t="shared" si="238"/>
        <v>93.481203007518801</v>
      </c>
      <c r="AV450" s="242">
        <f t="shared" si="238"/>
        <v>95.729323308270679</v>
      </c>
      <c r="AW450" s="242">
        <f t="shared" si="238"/>
        <v>97.977443609022558</v>
      </c>
      <c r="AX450" s="242">
        <f t="shared" si="238"/>
        <v>100.22556390977444</v>
      </c>
      <c r="AY450" s="242">
        <f t="shared" si="238"/>
        <v>102.47368421052632</v>
      </c>
      <c r="AZ450" s="242">
        <f t="shared" si="238"/>
        <v>104.72180451127819</v>
      </c>
      <c r="BA450" s="242">
        <f t="shared" si="238"/>
        <v>106.96992481203007</v>
      </c>
      <c r="BB450" s="242">
        <f t="shared" si="237"/>
        <v>109.21804511278195</v>
      </c>
      <c r="BC450" s="242">
        <f t="shared" si="237"/>
        <v>111.46616541353383</v>
      </c>
      <c r="BD450" s="242">
        <f t="shared" si="237"/>
        <v>113.71428571428571</v>
      </c>
      <c r="BE450" s="242">
        <f t="shared" si="237"/>
        <v>115.96240601503759</v>
      </c>
      <c r="BF450" s="242">
        <f t="shared" si="237"/>
        <v>118.21052631578947</v>
      </c>
      <c r="BG450" s="242">
        <f t="shared" si="237"/>
        <v>120.45864661654134</v>
      </c>
      <c r="BH450" s="242">
        <f t="shared" si="237"/>
        <v>122.70676691729324</v>
      </c>
      <c r="BI450" s="242">
        <f t="shared" si="237"/>
        <v>124.95488721804512</v>
      </c>
      <c r="BJ450" s="242">
        <f t="shared" si="237"/>
        <v>127.20300751879699</v>
      </c>
      <c r="BK450" s="242">
        <f t="shared" si="237"/>
        <v>129.45112781954887</v>
      </c>
      <c r="BL450" s="242">
        <f t="shared" si="237"/>
        <v>131.69924812030075</v>
      </c>
      <c r="BM450" s="242">
        <f t="shared" si="237"/>
        <v>133.94736842105263</v>
      </c>
      <c r="BN450" s="242">
        <f t="shared" si="237"/>
        <v>136.19548872180451</v>
      </c>
      <c r="BO450" s="242">
        <f t="shared" si="237"/>
        <v>138.44360902255639</v>
      </c>
      <c r="BP450" s="242">
        <f t="shared" si="237"/>
        <v>140.69172932330827</v>
      </c>
      <c r="BQ450" s="242">
        <f t="shared" si="237"/>
        <v>142.93984962406014</v>
      </c>
      <c r="BR450" s="242">
        <f t="shared" ref="BR450:CV450" si="239">IF($CX450="lineal",$CZ450+$DA450*BR$143,IF($CX450="logaritmica",$DC450+$DD450*BR$142,IF($CX450="exponencial",EXP($DF450+$DG450*BR$143),"-")))</f>
        <v>145.18796992481202</v>
      </c>
      <c r="BS450" s="242">
        <f t="shared" si="239"/>
        <v>147.4360902255639</v>
      </c>
      <c r="BT450" s="242">
        <f t="shared" si="239"/>
        <v>149.68421052631578</v>
      </c>
      <c r="BU450" s="242">
        <f t="shared" si="239"/>
        <v>151.93233082706766</v>
      </c>
      <c r="BV450" s="242">
        <f t="shared" si="239"/>
        <v>154.18045112781954</v>
      </c>
      <c r="BW450" s="242">
        <f t="shared" si="239"/>
        <v>156.42857142857142</v>
      </c>
      <c r="BX450" s="242">
        <f t="shared" si="239"/>
        <v>158.6766917293233</v>
      </c>
      <c r="BY450" s="242">
        <f t="shared" si="239"/>
        <v>160.92481203007517</v>
      </c>
      <c r="BZ450" s="242">
        <f t="shared" si="239"/>
        <v>163.17293233082705</v>
      </c>
      <c r="CA450" s="242">
        <f t="shared" si="239"/>
        <v>165.42105263157893</v>
      </c>
      <c r="CB450" s="242">
        <f t="shared" si="239"/>
        <v>167.66917293233081</v>
      </c>
      <c r="CC450" s="242">
        <f t="shared" si="239"/>
        <v>169.91729323308269</v>
      </c>
      <c r="CD450" s="242">
        <f t="shared" si="239"/>
        <v>172.16541353383457</v>
      </c>
      <c r="CE450" s="242">
        <f t="shared" si="239"/>
        <v>174.41353383458645</v>
      </c>
      <c r="CF450" s="242">
        <f t="shared" si="239"/>
        <v>176.66165413533832</v>
      </c>
      <c r="CG450" s="242">
        <f t="shared" si="239"/>
        <v>178.90977443609023</v>
      </c>
      <c r="CH450" s="242">
        <f t="shared" si="239"/>
        <v>181.15789473684211</v>
      </c>
      <c r="CI450" s="242">
        <f t="shared" si="239"/>
        <v>183.40601503759399</v>
      </c>
      <c r="CJ450" s="242">
        <f t="shared" si="239"/>
        <v>185.65413533834587</v>
      </c>
      <c r="CK450" s="242">
        <f t="shared" si="239"/>
        <v>187.90225563909775</v>
      </c>
      <c r="CL450" s="242">
        <f t="shared" si="239"/>
        <v>190.15037593984962</v>
      </c>
      <c r="CM450" s="242">
        <f t="shared" si="239"/>
        <v>192.3984962406015</v>
      </c>
      <c r="CN450" s="242">
        <f t="shared" si="239"/>
        <v>194.64661654135338</v>
      </c>
      <c r="CO450" s="242">
        <f t="shared" si="239"/>
        <v>196.89473684210526</v>
      </c>
      <c r="CP450" s="242">
        <f t="shared" si="239"/>
        <v>199.14285714285714</v>
      </c>
      <c r="CQ450" s="242">
        <f t="shared" si="239"/>
        <v>201.39097744360902</v>
      </c>
      <c r="CR450" s="242">
        <f t="shared" si="239"/>
        <v>203.6390977443609</v>
      </c>
      <c r="CS450" s="242">
        <f t="shared" si="239"/>
        <v>205.88721804511277</v>
      </c>
      <c r="CT450" s="242">
        <f t="shared" si="239"/>
        <v>208.13533834586465</v>
      </c>
      <c r="CU450" s="242">
        <f t="shared" si="239"/>
        <v>210.38345864661653</v>
      </c>
      <c r="CV450" s="242">
        <f t="shared" si="239"/>
        <v>212.63157894736841</v>
      </c>
      <c r="CX450" s="242" t="str">
        <f t="shared" si="227"/>
        <v>lineal</v>
      </c>
      <c r="CY450" s="242" t="str">
        <f t="shared" si="221"/>
        <v>lineal</v>
      </c>
      <c r="CZ450" s="453">
        <f t="shared" si="222"/>
        <v>-3.1879699248120232</v>
      </c>
      <c r="DA450" s="453">
        <f t="shared" si="223"/>
        <v>2.2481203007518795</v>
      </c>
      <c r="DB450" s="454">
        <f t="shared" si="224"/>
        <v>0.62769308934170354</v>
      </c>
      <c r="DC450" s="453">
        <f t="shared" si="225"/>
        <v>-575.39551673905862</v>
      </c>
      <c r="DD450" s="453">
        <f t="shared" si="228"/>
        <v>19.587742931486623</v>
      </c>
      <c r="DE450" s="454">
        <f t="shared" si="229"/>
        <v>0.38155615337501014</v>
      </c>
      <c r="DF450" s="455">
        <f t="shared" si="219"/>
        <v>4.2626798770413155</v>
      </c>
      <c r="DG450" s="456">
        <f t="shared" si="226"/>
        <v>0</v>
      </c>
      <c r="DH450" s="454">
        <f t="shared" si="230"/>
        <v>0</v>
      </c>
    </row>
    <row r="451" spans="2:113" outlineLevel="1" x14ac:dyDescent="0.3">
      <c r="B451" s="154">
        <v>26</v>
      </c>
      <c r="C451" s="242" t="s">
        <v>442</v>
      </c>
      <c r="D451" s="143" t="s">
        <v>443</v>
      </c>
      <c r="E451" s="506"/>
      <c r="F451" s="506">
        <v>1</v>
      </c>
      <c r="G451" s="506">
        <v>1</v>
      </c>
      <c r="H451" s="506">
        <v>1</v>
      </c>
      <c r="I451" s="506"/>
      <c r="J451" s="506">
        <v>3</v>
      </c>
      <c r="K451" s="506"/>
      <c r="L451" s="506"/>
      <c r="M451" s="506"/>
      <c r="N451" s="506"/>
      <c r="O451" s="506"/>
      <c r="P451" s="506"/>
      <c r="Q451" s="506"/>
      <c r="R451" s="506"/>
      <c r="S451" s="506"/>
      <c r="T451" s="506"/>
      <c r="U451" s="506"/>
      <c r="V451" s="506"/>
      <c r="W451" s="506"/>
      <c r="X451" s="506"/>
      <c r="Y451" s="506"/>
      <c r="Z451" s="506"/>
      <c r="AA451" s="506"/>
      <c r="AB451" s="506">
        <v>3</v>
      </c>
      <c r="AC451" s="506">
        <v>13</v>
      </c>
      <c r="AD451" s="506">
        <v>13</v>
      </c>
      <c r="AE451" s="506">
        <v>7</v>
      </c>
      <c r="AF451" s="506">
        <v>5</v>
      </c>
      <c r="AG451" s="506">
        <v>1</v>
      </c>
      <c r="AH451" s="506">
        <v>1</v>
      </c>
      <c r="AI451" s="506">
        <v>1</v>
      </c>
      <c r="AJ451" s="506">
        <v>1</v>
      </c>
      <c r="AK451" s="506"/>
      <c r="AL451" s="242">
        <f t="shared" si="238"/>
        <v>1</v>
      </c>
      <c r="AM451" s="242">
        <f t="shared" si="238"/>
        <v>1</v>
      </c>
      <c r="AN451" s="242">
        <f t="shared" si="238"/>
        <v>1</v>
      </c>
      <c r="AO451" s="242">
        <f t="shared" si="238"/>
        <v>1</v>
      </c>
      <c r="AP451" s="242">
        <f t="shared" si="238"/>
        <v>1</v>
      </c>
      <c r="AQ451" s="242">
        <f t="shared" si="238"/>
        <v>1</v>
      </c>
      <c r="AR451" s="242">
        <f t="shared" si="238"/>
        <v>1</v>
      </c>
      <c r="AS451" s="242">
        <f t="shared" si="238"/>
        <v>1</v>
      </c>
      <c r="AT451" s="242">
        <f t="shared" si="238"/>
        <v>1</v>
      </c>
      <c r="AU451" s="242">
        <f t="shared" si="238"/>
        <v>1</v>
      </c>
      <c r="AV451" s="242">
        <f t="shared" si="238"/>
        <v>1</v>
      </c>
      <c r="AW451" s="242">
        <f t="shared" si="238"/>
        <v>1</v>
      </c>
      <c r="AX451" s="242">
        <f t="shared" si="238"/>
        <v>1</v>
      </c>
      <c r="AY451" s="242">
        <f t="shared" si="238"/>
        <v>1</v>
      </c>
      <c r="AZ451" s="242">
        <f t="shared" si="238"/>
        <v>1</v>
      </c>
      <c r="BA451" s="242">
        <f t="shared" si="238"/>
        <v>1</v>
      </c>
      <c r="BB451" s="242">
        <f t="shared" ref="BB451:CV451" si="240">IF($CX451="lineal",$CZ451+$DA451*BB$143,IF($CX451="logaritmica",$DC451+$DD451*BB$142,IF($CX451="exponencial",EXP($DF451+$DG451*BB$143),"-")))</f>
        <v>1</v>
      </c>
      <c r="BC451" s="242">
        <f t="shared" si="240"/>
        <v>1</v>
      </c>
      <c r="BD451" s="242">
        <f t="shared" si="240"/>
        <v>1</v>
      </c>
      <c r="BE451" s="242">
        <f t="shared" si="240"/>
        <v>1</v>
      </c>
      <c r="BF451" s="242">
        <f t="shared" si="240"/>
        <v>1</v>
      </c>
      <c r="BG451" s="242">
        <f t="shared" si="240"/>
        <v>1</v>
      </c>
      <c r="BH451" s="242">
        <f t="shared" si="240"/>
        <v>1</v>
      </c>
      <c r="BI451" s="242">
        <f t="shared" si="240"/>
        <v>1</v>
      </c>
      <c r="BJ451" s="242">
        <f t="shared" si="240"/>
        <v>1</v>
      </c>
      <c r="BK451" s="242">
        <f t="shared" si="240"/>
        <v>1</v>
      </c>
      <c r="BL451" s="242">
        <f t="shared" si="240"/>
        <v>1</v>
      </c>
      <c r="BM451" s="242">
        <f t="shared" si="240"/>
        <v>1</v>
      </c>
      <c r="BN451" s="242">
        <f t="shared" si="240"/>
        <v>1</v>
      </c>
      <c r="BO451" s="242">
        <f t="shared" si="240"/>
        <v>1</v>
      </c>
      <c r="BP451" s="242">
        <f t="shared" si="240"/>
        <v>1</v>
      </c>
      <c r="BQ451" s="242">
        <f t="shared" si="240"/>
        <v>1</v>
      </c>
      <c r="BR451" s="242">
        <f t="shared" si="240"/>
        <v>1</v>
      </c>
      <c r="BS451" s="242">
        <f t="shared" si="240"/>
        <v>1</v>
      </c>
      <c r="BT451" s="242">
        <f t="shared" si="240"/>
        <v>1</v>
      </c>
      <c r="BU451" s="242">
        <f t="shared" si="240"/>
        <v>1</v>
      </c>
      <c r="BV451" s="242">
        <f t="shared" si="240"/>
        <v>1</v>
      </c>
      <c r="BW451" s="242">
        <f t="shared" si="240"/>
        <v>1</v>
      </c>
      <c r="BX451" s="242">
        <f t="shared" si="240"/>
        <v>1</v>
      </c>
      <c r="BY451" s="242">
        <f t="shared" si="240"/>
        <v>1</v>
      </c>
      <c r="BZ451" s="242">
        <f t="shared" si="240"/>
        <v>1</v>
      </c>
      <c r="CA451" s="242">
        <f t="shared" si="240"/>
        <v>1</v>
      </c>
      <c r="CB451" s="242">
        <f t="shared" si="240"/>
        <v>1</v>
      </c>
      <c r="CC451" s="242">
        <f t="shared" si="240"/>
        <v>1</v>
      </c>
      <c r="CD451" s="242">
        <f t="shared" si="240"/>
        <v>1</v>
      </c>
      <c r="CE451" s="242">
        <f t="shared" si="240"/>
        <v>1</v>
      </c>
      <c r="CF451" s="242">
        <f t="shared" si="240"/>
        <v>1</v>
      </c>
      <c r="CG451" s="242">
        <f t="shared" si="240"/>
        <v>1</v>
      </c>
      <c r="CH451" s="242">
        <f t="shared" si="240"/>
        <v>1</v>
      </c>
      <c r="CI451" s="242">
        <f t="shared" si="240"/>
        <v>1</v>
      </c>
      <c r="CJ451" s="242">
        <f t="shared" si="240"/>
        <v>1</v>
      </c>
      <c r="CK451" s="242">
        <f t="shared" si="240"/>
        <v>1</v>
      </c>
      <c r="CL451" s="242">
        <f t="shared" si="240"/>
        <v>1</v>
      </c>
      <c r="CM451" s="242">
        <f t="shared" si="240"/>
        <v>1</v>
      </c>
      <c r="CN451" s="242">
        <f t="shared" si="240"/>
        <v>1</v>
      </c>
      <c r="CO451" s="242">
        <f t="shared" si="240"/>
        <v>1</v>
      </c>
      <c r="CP451" s="242">
        <f t="shared" si="240"/>
        <v>1</v>
      </c>
      <c r="CQ451" s="242">
        <f t="shared" si="240"/>
        <v>1</v>
      </c>
      <c r="CR451" s="242">
        <f t="shared" si="240"/>
        <v>1</v>
      </c>
      <c r="CS451" s="242">
        <f t="shared" si="240"/>
        <v>1</v>
      </c>
      <c r="CT451" s="242">
        <f t="shared" si="240"/>
        <v>1</v>
      </c>
      <c r="CU451" s="242">
        <f t="shared" si="240"/>
        <v>1</v>
      </c>
      <c r="CV451" s="242">
        <f t="shared" si="240"/>
        <v>1</v>
      </c>
      <c r="CX451" s="242" t="s">
        <v>1723</v>
      </c>
      <c r="CY451" s="242" t="str">
        <f>IF(AND($DB451&gt;$DE451,$DB451&gt;$DH451),"lineal",IF(AND($DE451&gt;$DB451,$DE451&gt;$DH451),"logaritmica",IF(AND($DH451&gt;$DB451,$DH451&gt;$DE451),"exponencial","-")))</f>
        <v>logaritmica</v>
      </c>
      <c r="CZ451" s="453">
        <f t="shared" si="222"/>
        <v>-3.2186366932559829</v>
      </c>
      <c r="DA451" s="453">
        <f t="shared" si="223"/>
        <v>9.7534445250181304E-2</v>
      </c>
      <c r="DB451" s="454">
        <f t="shared" si="224"/>
        <v>6.8147443564412394E-2</v>
      </c>
      <c r="DC451" s="453">
        <f t="shared" si="225"/>
        <v>-48.313108308275886</v>
      </c>
      <c r="DD451" s="453">
        <f t="shared" si="228"/>
        <v>1.4640335850992692</v>
      </c>
      <c r="DE451" s="454">
        <f t="shared" si="229"/>
        <v>0.11549278550739775</v>
      </c>
      <c r="DF451" s="455">
        <f>IFERROR(LN($AK451)-$DG451*$AK$143,0)</f>
        <v>0</v>
      </c>
      <c r="DG451" s="456">
        <f t="shared" si="226"/>
        <v>0</v>
      </c>
      <c r="DH451" s="454">
        <f>IFERROR(RSQ(LN($E451:$AK451),$E$143:$AK$143),0)</f>
        <v>0</v>
      </c>
    </row>
    <row r="452" spans="2:113" outlineLevel="1" x14ac:dyDescent="0.3">
      <c r="AA452" s="238"/>
      <c r="AB452" s="238"/>
      <c r="AC452" s="238"/>
      <c r="AD452" s="238"/>
      <c r="AE452" s="238"/>
      <c r="AF452" s="238"/>
      <c r="AG452" s="238"/>
      <c r="AH452" s="238"/>
      <c r="AI452" s="238"/>
      <c r="AJ452" s="238"/>
      <c r="AK452" s="238"/>
      <c r="AL452" s="238"/>
      <c r="AM452" s="238"/>
      <c r="AN452" s="238"/>
    </row>
    <row r="453" spans="2:113" outlineLevel="1" x14ac:dyDescent="0.3">
      <c r="C453" s="242" t="s">
        <v>515</v>
      </c>
      <c r="D453" s="165" t="s">
        <v>443</v>
      </c>
      <c r="E453" s="242">
        <f>SUM(E426:E451)</f>
        <v>269098</v>
      </c>
      <c r="F453" s="242">
        <f t="shared" ref="F453:AK453" si="241">SUM(F426:F451)</f>
        <v>242604</v>
      </c>
      <c r="G453" s="242">
        <f t="shared" si="241"/>
        <v>223152</v>
      </c>
      <c r="H453" s="242">
        <f t="shared" si="241"/>
        <v>194970</v>
      </c>
      <c r="I453" s="242">
        <f t="shared" si="241"/>
        <v>151695</v>
      </c>
      <c r="J453" s="242">
        <f t="shared" si="241"/>
        <v>84378</v>
      </c>
      <c r="K453" s="242">
        <f t="shared" si="241"/>
        <v>64348</v>
      </c>
      <c r="L453" s="242">
        <f t="shared" si="241"/>
        <v>5386</v>
      </c>
      <c r="M453" s="242">
        <f t="shared" si="241"/>
        <v>4257</v>
      </c>
      <c r="N453" s="242">
        <f t="shared" si="241"/>
        <v>5460</v>
      </c>
      <c r="O453" s="242">
        <f t="shared" si="241"/>
        <v>3974</v>
      </c>
      <c r="P453" s="242">
        <f t="shared" si="241"/>
        <v>3826</v>
      </c>
      <c r="Q453" s="242">
        <f t="shared" si="241"/>
        <v>4654</v>
      </c>
      <c r="R453" s="242">
        <f t="shared" si="241"/>
        <v>7568</v>
      </c>
      <c r="S453" s="242">
        <f t="shared" si="241"/>
        <v>10197</v>
      </c>
      <c r="T453" s="242">
        <f t="shared" si="241"/>
        <v>13007</v>
      </c>
      <c r="U453" s="242">
        <f t="shared" si="241"/>
        <v>15936</v>
      </c>
      <c r="V453" s="242">
        <f t="shared" si="241"/>
        <v>19730</v>
      </c>
      <c r="W453" s="242">
        <f t="shared" si="241"/>
        <v>23133</v>
      </c>
      <c r="X453" s="242">
        <f t="shared" si="241"/>
        <v>25838</v>
      </c>
      <c r="Y453" s="242">
        <f t="shared" si="241"/>
        <v>27335</v>
      </c>
      <c r="Z453" s="242">
        <f t="shared" si="241"/>
        <v>23049</v>
      </c>
      <c r="AA453" s="242">
        <f t="shared" si="241"/>
        <v>11102</v>
      </c>
      <c r="AB453" s="242">
        <f t="shared" si="241"/>
        <v>10117</v>
      </c>
      <c r="AC453" s="242">
        <f t="shared" si="241"/>
        <v>11108</v>
      </c>
      <c r="AD453" s="242">
        <f t="shared" si="241"/>
        <v>10587</v>
      </c>
      <c r="AE453" s="242">
        <f t="shared" si="241"/>
        <v>10551</v>
      </c>
      <c r="AF453" s="242">
        <f t="shared" si="241"/>
        <v>10977</v>
      </c>
      <c r="AG453" s="242">
        <f t="shared" si="241"/>
        <v>6232</v>
      </c>
      <c r="AH453" s="242">
        <f t="shared" si="241"/>
        <v>6509</v>
      </c>
      <c r="AI453" s="242">
        <f t="shared" si="241"/>
        <v>6859</v>
      </c>
      <c r="AJ453" s="242">
        <f t="shared" si="241"/>
        <v>7027</v>
      </c>
      <c r="AK453" s="242">
        <f t="shared" si="241"/>
        <v>7581</v>
      </c>
      <c r="AL453" s="242">
        <f>SUM(AL426:AL451)</f>
        <v>7104.9384530783573</v>
      </c>
      <c r="AM453" s="242">
        <f t="shared" ref="AM453:CV453" si="242">SUM(AM426:AM451)</f>
        <v>6668.1813254064928</v>
      </c>
      <c r="AN453" s="242">
        <f t="shared" si="242"/>
        <v>6268.3682624618541</v>
      </c>
      <c r="AO453" s="242">
        <f t="shared" si="242"/>
        <v>5902.4244473622848</v>
      </c>
      <c r="AP453" s="242">
        <f t="shared" si="242"/>
        <v>5567.5360555217912</v>
      </c>
      <c r="AQ453" s="242">
        <f t="shared" si="242"/>
        <v>5261.1278370996479</v>
      </c>
      <c r="AR453" s="242">
        <f t="shared" si="242"/>
        <v>4980.8426415386302</v>
      </c>
      <c r="AS453" s="242">
        <f t="shared" si="242"/>
        <v>4724.5227147921478</v>
      </c>
      <c r="AT453" s="242">
        <f t="shared" si="242"/>
        <v>4490.1926147045806</v>
      </c>
      <c r="AU453" s="242">
        <f t="shared" si="242"/>
        <v>4276.0436035620614</v>
      </c>
      <c r="AV453" s="242">
        <f t="shared" si="242"/>
        <v>4080.4193891885593</v>
      </c>
      <c r="AW453" s="242">
        <f t="shared" si="242"/>
        <v>3901.8030972304909</v>
      </c>
      <c r="AX453" s="242">
        <f t="shared" si="242"/>
        <v>3738.8053675486417</v>
      </c>
      <c r="AY453" s="242">
        <f t="shared" si="242"/>
        <v>3590.1534770070753</v>
      </c>
      <c r="AZ453" s="242">
        <f t="shared" si="242"/>
        <v>3454.6813994948052</v>
      </c>
      <c r="BA453" s="242">
        <f t="shared" si="242"/>
        <v>3331.3207218103557</v>
      </c>
      <c r="BB453" s="242">
        <f t="shared" si="242"/>
        <v>3219.0923411485942</v>
      </c>
      <c r="BC453" s="242">
        <f t="shared" si="242"/>
        <v>3117.0988764136459</v>
      </c>
      <c r="BD453" s="242">
        <f t="shared" si="242"/>
        <v>3024.5177314967723</v>
      </c>
      <c r="BE453" s="242">
        <f t="shared" si="242"/>
        <v>2940.5947540539105</v>
      </c>
      <c r="BF453" s="242">
        <f t="shared" si="242"/>
        <v>2864.6384382400252</v>
      </c>
      <c r="BG453" s="242">
        <f t="shared" si="242"/>
        <v>2796.0146243482905</v>
      </c>
      <c r="BH453" s="242">
        <f t="shared" si="242"/>
        <v>2734.1416523993853</v>
      </c>
      <c r="BI453" s="242">
        <f t="shared" si="242"/>
        <v>2678.4859304645984</v>
      </c>
      <c r="BJ453" s="242">
        <f t="shared" si="242"/>
        <v>2628.5578819175389</v>
      </c>
      <c r="BK453" s="242">
        <f t="shared" si="242"/>
        <v>2583.9082389219343</v>
      </c>
      <c r="BL453" s="242">
        <f t="shared" si="242"/>
        <v>2544.1246523034306</v>
      </c>
      <c r="BM453" s="242">
        <f t="shared" si="242"/>
        <v>2508.8285905454559</v>
      </c>
      <c r="BN453" s="242">
        <f t="shared" si="242"/>
        <v>2477.6725030149951</v>
      </c>
      <c r="BO453" s="242">
        <f t="shared" si="242"/>
        <v>2450.3372246832128</v>
      </c>
      <c r="BP453" s="242">
        <f t="shared" si="242"/>
        <v>2426.5296015766658</v>
      </c>
      <c r="BQ453" s="242">
        <f t="shared" si="242"/>
        <v>2405.980317993638</v>
      </c>
      <c r="BR453" s="242">
        <f t="shared" si="242"/>
        <v>2388.4419081622232</v>
      </c>
      <c r="BS453" s="242">
        <f t="shared" si="242"/>
        <v>2373.6869365157145</v>
      </c>
      <c r="BT453" s="242">
        <f t="shared" si="242"/>
        <v>2361.5063321293142</v>
      </c>
      <c r="BU453" s="242">
        <f t="shared" si="242"/>
        <v>2351.707864111514</v>
      </c>
      <c r="BV453" s="242">
        <f t="shared" si="242"/>
        <v>2344.1147458841715</v>
      </c>
      <c r="BW453" s="242">
        <f t="shared" si="242"/>
        <v>2338.5643573267889</v>
      </c>
      <c r="BX453" s="242">
        <f t="shared" si="242"/>
        <v>2334.9070747115143</v>
      </c>
      <c r="BY453" s="242">
        <f t="shared" si="242"/>
        <v>2333.0051992237982</v>
      </c>
      <c r="BZ453" s="242">
        <f t="shared" si="242"/>
        <v>2332.7319756566585</v>
      </c>
      <c r="CA453" s="242">
        <f t="shared" si="242"/>
        <v>2333.9706935907825</v>
      </c>
      <c r="CB453" s="242">
        <f t="shared" si="242"/>
        <v>2336.6138640341146</v>
      </c>
      <c r="CC453" s="242">
        <f t="shared" si="242"/>
        <v>2340.5624650987397</v>
      </c>
      <c r="CD453" s="242">
        <f t="shared" si="242"/>
        <v>2345.7252508446959</v>
      </c>
      <c r="CE453" s="242">
        <f t="shared" si="242"/>
        <v>2352.0181179243796</v>
      </c>
      <c r="CF453" s="242">
        <f t="shared" si="242"/>
        <v>2359.3635251217024</v>
      </c>
      <c r="CG453" s="242">
        <f t="shared" si="242"/>
        <v>2367.6899613007863</v>
      </c>
      <c r="CH453" s="242">
        <f t="shared" si="242"/>
        <v>2376.9314576633005</v>
      </c>
      <c r="CI453" s="242">
        <f t="shared" si="242"/>
        <v>2387.0271405646499</v>
      </c>
      <c r="CJ453" s="242">
        <f t="shared" si="242"/>
        <v>2397.9208214600799</v>
      </c>
      <c r="CK453" s="242">
        <f t="shared" si="242"/>
        <v>2409.5606208448753</v>
      </c>
      <c r="CL453" s="242">
        <f t="shared" si="242"/>
        <v>2421.8986233207456</v>
      </c>
      <c r="CM453" s="242">
        <f t="shared" si="242"/>
        <v>2434.8905611652795</v>
      </c>
      <c r="CN453" s="242">
        <f t="shared" si="242"/>
        <v>2448.4955240050936</v>
      </c>
      <c r="CO453" s="242">
        <f t="shared" si="242"/>
        <v>2462.6756923977973</v>
      </c>
      <c r="CP453" s="242">
        <f t="shared" si="242"/>
        <v>2477.3960933147664</v>
      </c>
      <c r="CQ453" s="242">
        <f t="shared" si="242"/>
        <v>2492.6243756876156</v>
      </c>
      <c r="CR453" s="242">
        <f t="shared" si="242"/>
        <v>2508.3306043373864</v>
      </c>
      <c r="CS453" s="242">
        <f t="shared" si="242"/>
        <v>2524.4870707482746</v>
      </c>
      <c r="CT453" s="242">
        <f t="shared" si="242"/>
        <v>2541.0681192782376</v>
      </c>
      <c r="CU453" s="242">
        <f t="shared" si="242"/>
        <v>2558.0499875181868</v>
      </c>
      <c r="CV453" s="242">
        <f t="shared" si="242"/>
        <v>2575.4106596205675</v>
      </c>
      <c r="CW453" s="63" t="s">
        <v>535</v>
      </c>
      <c r="CX453" s="63"/>
    </row>
    <row r="454" spans="2:113" outlineLevel="1" x14ac:dyDescent="0.3">
      <c r="C454" s="242" t="s">
        <v>516</v>
      </c>
      <c r="D454" s="165" t="s">
        <v>443</v>
      </c>
      <c r="E454" s="242">
        <f>+E453</f>
        <v>269098</v>
      </c>
      <c r="F454" s="242">
        <f>(E453+F453)/2</f>
        <v>255851</v>
      </c>
      <c r="G454" s="242">
        <f t="shared" ref="G454:AK454" si="243">(F453+G453)/2</f>
        <v>232878</v>
      </c>
      <c r="H454" s="242">
        <f t="shared" si="243"/>
        <v>209061</v>
      </c>
      <c r="I454" s="242">
        <f t="shared" si="243"/>
        <v>173332.5</v>
      </c>
      <c r="J454" s="242">
        <f t="shared" si="243"/>
        <v>118036.5</v>
      </c>
      <c r="K454" s="242">
        <f t="shared" si="243"/>
        <v>74363</v>
      </c>
      <c r="L454" s="242">
        <f t="shared" si="243"/>
        <v>34867</v>
      </c>
      <c r="M454" s="242">
        <f t="shared" si="243"/>
        <v>4821.5</v>
      </c>
      <c r="N454" s="242">
        <f t="shared" si="243"/>
        <v>4858.5</v>
      </c>
      <c r="O454" s="242">
        <f t="shared" si="243"/>
        <v>4717</v>
      </c>
      <c r="P454" s="242">
        <f t="shared" si="243"/>
        <v>3900</v>
      </c>
      <c r="Q454" s="242">
        <f t="shared" si="243"/>
        <v>4240</v>
      </c>
      <c r="R454" s="242">
        <f t="shared" si="243"/>
        <v>6111</v>
      </c>
      <c r="S454" s="242">
        <f t="shared" si="243"/>
        <v>8882.5</v>
      </c>
      <c r="T454" s="242">
        <f t="shared" si="243"/>
        <v>11602</v>
      </c>
      <c r="U454" s="242">
        <f t="shared" si="243"/>
        <v>14471.5</v>
      </c>
      <c r="V454" s="242">
        <f t="shared" si="243"/>
        <v>17833</v>
      </c>
      <c r="W454" s="242">
        <f t="shared" si="243"/>
        <v>21431.5</v>
      </c>
      <c r="X454" s="242">
        <f t="shared" si="243"/>
        <v>24485.5</v>
      </c>
      <c r="Y454" s="242">
        <f t="shared" si="243"/>
        <v>26586.5</v>
      </c>
      <c r="Z454" s="242">
        <f t="shared" si="243"/>
        <v>25192</v>
      </c>
      <c r="AA454" s="242">
        <f t="shared" si="243"/>
        <v>17075.5</v>
      </c>
      <c r="AB454" s="242">
        <f t="shared" si="243"/>
        <v>10609.5</v>
      </c>
      <c r="AC454" s="242">
        <f t="shared" si="243"/>
        <v>10612.5</v>
      </c>
      <c r="AD454" s="242">
        <f t="shared" si="243"/>
        <v>10847.5</v>
      </c>
      <c r="AE454" s="242">
        <f t="shared" si="243"/>
        <v>10569</v>
      </c>
      <c r="AF454" s="242">
        <f t="shared" si="243"/>
        <v>10764</v>
      </c>
      <c r="AG454" s="242">
        <f t="shared" si="243"/>
        <v>8604.5</v>
      </c>
      <c r="AH454" s="242">
        <f t="shared" si="243"/>
        <v>6370.5</v>
      </c>
      <c r="AI454" s="242">
        <f t="shared" si="243"/>
        <v>6684</v>
      </c>
      <c r="AJ454" s="242">
        <f t="shared" si="243"/>
        <v>6943</v>
      </c>
      <c r="AK454" s="242">
        <f t="shared" si="243"/>
        <v>7304</v>
      </c>
      <c r="AL454" s="242">
        <f>(AK453+AL453)/2</f>
        <v>7342.9692265391786</v>
      </c>
      <c r="AM454" s="242">
        <f t="shared" ref="AM454:CU454" si="244">(AL453+AM453)/2</f>
        <v>6886.559889242425</v>
      </c>
      <c r="AN454" s="242">
        <f t="shared" si="244"/>
        <v>6468.2747939341734</v>
      </c>
      <c r="AO454" s="242">
        <f t="shared" si="244"/>
        <v>6085.396354912069</v>
      </c>
      <c r="AP454" s="242">
        <f t="shared" si="244"/>
        <v>5734.980251442038</v>
      </c>
      <c r="AQ454" s="242">
        <f t="shared" si="244"/>
        <v>5414.33194631072</v>
      </c>
      <c r="AR454" s="242">
        <f t="shared" si="244"/>
        <v>5120.9852393191395</v>
      </c>
      <c r="AS454" s="242">
        <f t="shared" si="244"/>
        <v>4852.682678165389</v>
      </c>
      <c r="AT454" s="242">
        <f t="shared" si="244"/>
        <v>4607.3576647483642</v>
      </c>
      <c r="AU454" s="242">
        <f t="shared" si="244"/>
        <v>4383.118109133321</v>
      </c>
      <c r="AV454" s="242">
        <f t="shared" si="244"/>
        <v>4178.2314963753106</v>
      </c>
      <c r="AW454" s="242">
        <f t="shared" si="244"/>
        <v>3991.1112432095251</v>
      </c>
      <c r="AX454" s="242">
        <f t="shared" si="244"/>
        <v>3820.3042323895661</v>
      </c>
      <c r="AY454" s="242">
        <f t="shared" si="244"/>
        <v>3664.4794222778582</v>
      </c>
      <c r="AZ454" s="242">
        <f t="shared" si="244"/>
        <v>3522.41743825094</v>
      </c>
      <c r="BA454" s="242">
        <f t="shared" si="244"/>
        <v>3393.0010606525802</v>
      </c>
      <c r="BB454" s="242">
        <f t="shared" si="244"/>
        <v>3275.206531479475</v>
      </c>
      <c r="BC454" s="242">
        <f t="shared" si="244"/>
        <v>3168.0956087811201</v>
      </c>
      <c r="BD454" s="242">
        <f t="shared" si="244"/>
        <v>3070.8083039552093</v>
      </c>
      <c r="BE454" s="242">
        <f t="shared" si="244"/>
        <v>2982.5562427753412</v>
      </c>
      <c r="BF454" s="242">
        <f t="shared" si="244"/>
        <v>2902.6165961469678</v>
      </c>
      <c r="BG454" s="242">
        <f t="shared" si="244"/>
        <v>2830.3265312941576</v>
      </c>
      <c r="BH454" s="242">
        <f t="shared" si="244"/>
        <v>2765.0781383738376</v>
      </c>
      <c r="BI454" s="242">
        <f t="shared" si="244"/>
        <v>2706.3137914319918</v>
      </c>
      <c r="BJ454" s="242">
        <f t="shared" si="244"/>
        <v>2653.5219061910684</v>
      </c>
      <c r="BK454" s="242">
        <f t="shared" si="244"/>
        <v>2606.2330604197368</v>
      </c>
      <c r="BL454" s="242">
        <f t="shared" si="244"/>
        <v>2564.0164456126822</v>
      </c>
      <c r="BM454" s="242">
        <f t="shared" si="244"/>
        <v>2526.4766214244432</v>
      </c>
      <c r="BN454" s="242">
        <f t="shared" si="244"/>
        <v>2493.2505467802257</v>
      </c>
      <c r="BO454" s="242">
        <f t="shared" si="244"/>
        <v>2464.0048638491039</v>
      </c>
      <c r="BP454" s="242">
        <f t="shared" si="244"/>
        <v>2438.4334131299393</v>
      </c>
      <c r="BQ454" s="242">
        <f t="shared" si="244"/>
        <v>2416.2549597851521</v>
      </c>
      <c r="BR454" s="242">
        <f t="shared" si="244"/>
        <v>2397.2111130779303</v>
      </c>
      <c r="BS454" s="242">
        <f t="shared" si="244"/>
        <v>2381.0644223389691</v>
      </c>
      <c r="BT454" s="242">
        <f t="shared" si="244"/>
        <v>2367.5966343225145</v>
      </c>
      <c r="BU454" s="242">
        <f t="shared" si="244"/>
        <v>2356.6070981204139</v>
      </c>
      <c r="BV454" s="242">
        <f t="shared" si="244"/>
        <v>2347.9113049978428</v>
      </c>
      <c r="BW454" s="242">
        <f t="shared" si="244"/>
        <v>2341.3395516054802</v>
      </c>
      <c r="BX454" s="242">
        <f t="shared" si="244"/>
        <v>2336.7357160191514</v>
      </c>
      <c r="BY454" s="242">
        <f t="shared" si="244"/>
        <v>2333.9561369676562</v>
      </c>
      <c r="BZ454" s="242">
        <f t="shared" si="244"/>
        <v>2332.8685874402281</v>
      </c>
      <c r="CA454" s="242">
        <f t="shared" si="244"/>
        <v>2333.3513346237205</v>
      </c>
      <c r="CB454" s="242">
        <f t="shared" si="244"/>
        <v>2335.2922788124488</v>
      </c>
      <c r="CC454" s="242">
        <f t="shared" si="244"/>
        <v>2338.5881645664272</v>
      </c>
      <c r="CD454" s="242">
        <f t="shared" si="244"/>
        <v>2343.1438579717178</v>
      </c>
      <c r="CE454" s="242">
        <f t="shared" si="244"/>
        <v>2348.8716843845377</v>
      </c>
      <c r="CF454" s="242">
        <f t="shared" si="244"/>
        <v>2355.690821523041</v>
      </c>
      <c r="CG454" s="242">
        <f t="shared" si="244"/>
        <v>2363.5267432112441</v>
      </c>
      <c r="CH454" s="242">
        <f t="shared" si="244"/>
        <v>2372.3107094820434</v>
      </c>
      <c r="CI454" s="242">
        <f t="shared" si="244"/>
        <v>2381.9792991139752</v>
      </c>
      <c r="CJ454" s="242">
        <f t="shared" si="244"/>
        <v>2392.4739810123647</v>
      </c>
      <c r="CK454" s="242">
        <f t="shared" si="244"/>
        <v>2403.7407211524778</v>
      </c>
      <c r="CL454" s="242">
        <f t="shared" si="244"/>
        <v>2415.7296220828102</v>
      </c>
      <c r="CM454" s="242">
        <f t="shared" si="244"/>
        <v>2428.3945922430125</v>
      </c>
      <c r="CN454" s="242">
        <f t="shared" si="244"/>
        <v>2441.6930425851865</v>
      </c>
      <c r="CO454" s="242">
        <f t="shared" si="244"/>
        <v>2455.5856082014452</v>
      </c>
      <c r="CP454" s="242">
        <f t="shared" si="244"/>
        <v>2470.0358928562819</v>
      </c>
      <c r="CQ454" s="242">
        <f t="shared" si="244"/>
        <v>2485.010234501191</v>
      </c>
      <c r="CR454" s="242">
        <f t="shared" si="244"/>
        <v>2500.4774900125012</v>
      </c>
      <c r="CS454" s="242">
        <f t="shared" si="244"/>
        <v>2516.4088375428305</v>
      </c>
      <c r="CT454" s="242">
        <f t="shared" si="244"/>
        <v>2532.7775950132564</v>
      </c>
      <c r="CU454" s="242">
        <f t="shared" si="244"/>
        <v>2549.5590533982122</v>
      </c>
      <c r="CV454" s="242">
        <f>(CU453+CV453)/2</f>
        <v>2566.7303235693771</v>
      </c>
      <c r="CW454" s="63" t="s">
        <v>536</v>
      </c>
      <c r="CX454" s="63"/>
    </row>
    <row r="455" spans="2:113" x14ac:dyDescent="0.3">
      <c r="AA455" s="238"/>
      <c r="AB455" s="238"/>
      <c r="AC455" s="238"/>
      <c r="AD455" s="238"/>
      <c r="AE455" s="238"/>
      <c r="AF455" s="238"/>
      <c r="AG455" s="238"/>
    </row>
    <row r="456" spans="2:113" ht="16.2" thickBot="1" x14ac:dyDescent="0.35">
      <c r="B456" s="76" t="s">
        <v>366</v>
      </c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  <c r="CI456" s="76"/>
      <c r="CJ456" s="76"/>
      <c r="CK456" s="76"/>
      <c r="CL456" s="76"/>
      <c r="CM456" s="76"/>
      <c r="CN456" s="76"/>
      <c r="CO456" s="76"/>
      <c r="CP456" s="76"/>
      <c r="CQ456" s="76"/>
      <c r="CR456" s="76"/>
      <c r="CS456" s="76"/>
      <c r="CT456" s="76"/>
      <c r="CU456" s="76"/>
      <c r="CV456" s="76"/>
      <c r="CW456" s="76"/>
      <c r="CX456" s="76"/>
      <c r="CY456" s="76"/>
      <c r="CZ456" s="76"/>
      <c r="DA456" s="76"/>
      <c r="DB456" s="76"/>
      <c r="DC456" s="76"/>
      <c r="DD456" s="76"/>
      <c r="DE456" s="76"/>
      <c r="DF456" s="76"/>
      <c r="DG456" s="76"/>
      <c r="DH456" s="76"/>
      <c r="DI456" s="76"/>
    </row>
    <row r="457" spans="2:113" outlineLevel="1" x14ac:dyDescent="0.3">
      <c r="AA457" s="238"/>
      <c r="AB457" s="238"/>
      <c r="AC457" s="238"/>
      <c r="AD457" s="238"/>
      <c r="AE457" s="238"/>
      <c r="AF457" s="238"/>
      <c r="AG457" s="238"/>
    </row>
    <row r="458" spans="2:113" outlineLevel="1" x14ac:dyDescent="0.3">
      <c r="AA458" s="238"/>
      <c r="AB458" s="238"/>
      <c r="AC458" s="238"/>
      <c r="AD458" s="238"/>
      <c r="AE458" s="238"/>
      <c r="AF458" s="238"/>
      <c r="AG458" s="238"/>
      <c r="CZ458" s="457" t="s">
        <v>85</v>
      </c>
      <c r="DA458" s="458"/>
      <c r="DB458" s="459"/>
      <c r="DC458" s="457" t="s">
        <v>1624</v>
      </c>
      <c r="DD458" s="458"/>
      <c r="DE458" s="459"/>
      <c r="DF458" s="457" t="s">
        <v>1625</v>
      </c>
      <c r="DG458" s="458"/>
      <c r="DH458" s="459"/>
    </row>
    <row r="459" spans="2:113" outlineLevel="1" x14ac:dyDescent="0.3">
      <c r="B459" s="69" t="s">
        <v>79</v>
      </c>
      <c r="C459" s="69" t="s">
        <v>195</v>
      </c>
      <c r="E459" s="69">
        <v>201401</v>
      </c>
      <c r="F459" s="69">
        <v>201402</v>
      </c>
      <c r="G459" s="69">
        <v>201403</v>
      </c>
      <c r="H459" s="69">
        <v>201404</v>
      </c>
      <c r="I459" s="69">
        <v>201405</v>
      </c>
      <c r="J459" s="69">
        <v>201406</v>
      </c>
      <c r="K459" s="69">
        <v>201407</v>
      </c>
      <c r="L459" s="69">
        <v>201408</v>
      </c>
      <c r="M459" s="69">
        <v>201409</v>
      </c>
      <c r="N459" s="69">
        <v>201410</v>
      </c>
      <c r="O459" s="69">
        <v>201411</v>
      </c>
      <c r="P459" s="69">
        <v>201412</v>
      </c>
      <c r="Q459" s="69">
        <v>201501</v>
      </c>
      <c r="R459" s="69">
        <v>201502</v>
      </c>
      <c r="S459" s="69">
        <v>201503</v>
      </c>
      <c r="T459" s="69">
        <v>201504</v>
      </c>
      <c r="U459" s="69">
        <v>201505</v>
      </c>
      <c r="V459" s="69">
        <v>201506</v>
      </c>
      <c r="W459" s="69">
        <v>201507</v>
      </c>
      <c r="X459" s="69">
        <v>201508</v>
      </c>
      <c r="Y459" s="69">
        <v>201509</v>
      </c>
      <c r="Z459" s="69">
        <v>201510</v>
      </c>
      <c r="AA459" s="69">
        <v>201511</v>
      </c>
      <c r="AB459" s="69">
        <v>201512</v>
      </c>
      <c r="AC459" s="69">
        <v>201601</v>
      </c>
      <c r="AD459" s="69">
        <v>201602</v>
      </c>
      <c r="AE459" s="69">
        <v>201603</v>
      </c>
      <c r="AF459" s="69">
        <v>201604</v>
      </c>
      <c r="AG459" s="69">
        <v>201605</v>
      </c>
      <c r="AH459" s="69">
        <v>201606</v>
      </c>
      <c r="AI459" s="69">
        <v>201607</v>
      </c>
      <c r="AJ459" s="69">
        <v>201608</v>
      </c>
      <c r="AK459" s="69">
        <v>201609</v>
      </c>
      <c r="AL459" s="69">
        <v>201610</v>
      </c>
      <c r="AM459" s="69">
        <v>201611</v>
      </c>
      <c r="AN459" s="69">
        <v>201612</v>
      </c>
      <c r="AO459" s="69">
        <v>201701</v>
      </c>
      <c r="AP459" s="69">
        <v>201702</v>
      </c>
      <c r="AQ459" s="69">
        <v>201703</v>
      </c>
      <c r="AR459" s="69">
        <v>201704</v>
      </c>
      <c r="AS459" s="69">
        <v>201705</v>
      </c>
      <c r="AT459" s="69">
        <v>201706</v>
      </c>
      <c r="AU459" s="69">
        <v>201707</v>
      </c>
      <c r="AV459" s="69">
        <v>201708</v>
      </c>
      <c r="AW459" s="69">
        <v>201709</v>
      </c>
      <c r="AX459" s="69">
        <v>201710</v>
      </c>
      <c r="AY459" s="69">
        <v>201711</v>
      </c>
      <c r="AZ459" s="69">
        <v>201712</v>
      </c>
      <c r="BA459" s="69">
        <v>201801</v>
      </c>
      <c r="BB459" s="69">
        <v>201802</v>
      </c>
      <c r="BC459" s="69">
        <v>201803</v>
      </c>
      <c r="BD459" s="69">
        <v>201804</v>
      </c>
      <c r="BE459" s="69">
        <v>201805</v>
      </c>
      <c r="BF459" s="69">
        <v>201806</v>
      </c>
      <c r="BG459" s="69">
        <v>201807</v>
      </c>
      <c r="BH459" s="69">
        <v>201808</v>
      </c>
      <c r="BI459" s="69">
        <v>201809</v>
      </c>
      <c r="BJ459" s="69">
        <v>201810</v>
      </c>
      <c r="BK459" s="69">
        <v>201811</v>
      </c>
      <c r="BL459" s="69">
        <v>201812</v>
      </c>
      <c r="BM459" s="69">
        <v>201901</v>
      </c>
      <c r="BN459" s="69">
        <v>201902</v>
      </c>
      <c r="BO459" s="69">
        <v>201903</v>
      </c>
      <c r="BP459" s="69">
        <v>201904</v>
      </c>
      <c r="BQ459" s="69">
        <v>201905</v>
      </c>
      <c r="BR459" s="69">
        <v>201906</v>
      </c>
      <c r="BS459" s="69">
        <v>201907</v>
      </c>
      <c r="BT459" s="69">
        <v>201908</v>
      </c>
      <c r="BU459" s="69">
        <v>201909</v>
      </c>
      <c r="BV459" s="69">
        <v>201910</v>
      </c>
      <c r="BW459" s="69">
        <v>201911</v>
      </c>
      <c r="BX459" s="69">
        <v>201912</v>
      </c>
      <c r="BY459" s="69">
        <v>202001</v>
      </c>
      <c r="BZ459" s="69">
        <v>202002</v>
      </c>
      <c r="CA459" s="69">
        <v>202003</v>
      </c>
      <c r="CB459" s="69">
        <v>202004</v>
      </c>
      <c r="CC459" s="69">
        <v>202005</v>
      </c>
      <c r="CD459" s="69">
        <v>202006</v>
      </c>
      <c r="CE459" s="69">
        <v>202007</v>
      </c>
      <c r="CF459" s="69">
        <v>202008</v>
      </c>
      <c r="CG459" s="69">
        <v>202009</v>
      </c>
      <c r="CH459" s="69">
        <v>202010</v>
      </c>
      <c r="CI459" s="69">
        <v>202011</v>
      </c>
      <c r="CJ459" s="69">
        <v>202012</v>
      </c>
      <c r="CK459" s="69">
        <v>202101</v>
      </c>
      <c r="CL459" s="69">
        <v>202102</v>
      </c>
      <c r="CM459" s="69">
        <v>202103</v>
      </c>
      <c r="CN459" s="69">
        <v>202104</v>
      </c>
      <c r="CO459" s="69">
        <v>202105</v>
      </c>
      <c r="CP459" s="69">
        <v>202106</v>
      </c>
      <c r="CQ459" s="69">
        <v>202107</v>
      </c>
      <c r="CR459" s="69">
        <v>202108</v>
      </c>
      <c r="CS459" s="69">
        <v>202109</v>
      </c>
      <c r="CT459" s="69">
        <v>202110</v>
      </c>
      <c r="CU459" s="69">
        <v>202111</v>
      </c>
      <c r="CV459" s="69">
        <v>202112</v>
      </c>
      <c r="CX459" s="69" t="s">
        <v>1720</v>
      </c>
      <c r="CY459" s="69" t="s">
        <v>1721</v>
      </c>
      <c r="CZ459" s="452" t="s">
        <v>1621</v>
      </c>
      <c r="DA459" s="452" t="s">
        <v>1622</v>
      </c>
      <c r="DB459" s="452" t="s">
        <v>1623</v>
      </c>
      <c r="DC459" s="452" t="s">
        <v>1621</v>
      </c>
      <c r="DD459" s="452" t="s">
        <v>1622</v>
      </c>
      <c r="DE459" s="452" t="s">
        <v>1623</v>
      </c>
      <c r="DF459" s="452" t="s">
        <v>1621</v>
      </c>
      <c r="DG459" s="452" t="s">
        <v>1622</v>
      </c>
      <c r="DH459" s="452" t="s">
        <v>1623</v>
      </c>
    </row>
    <row r="460" spans="2:113" outlineLevel="1" x14ac:dyDescent="0.3">
      <c r="B460" s="154">
        <v>1</v>
      </c>
      <c r="C460" s="242" t="s">
        <v>170</v>
      </c>
      <c r="D460" s="143" t="s">
        <v>443</v>
      </c>
      <c r="E460" s="506">
        <v>235</v>
      </c>
      <c r="F460" s="506">
        <v>235</v>
      </c>
      <c r="G460" s="506">
        <v>235</v>
      </c>
      <c r="H460" s="506">
        <v>235</v>
      </c>
      <c r="I460" s="506">
        <v>235</v>
      </c>
      <c r="J460" s="506">
        <v>235</v>
      </c>
      <c r="K460" s="506">
        <v>235</v>
      </c>
      <c r="L460" s="506">
        <v>235</v>
      </c>
      <c r="M460" s="506">
        <v>235</v>
      </c>
      <c r="N460" s="506">
        <v>235</v>
      </c>
      <c r="O460" s="506">
        <v>235</v>
      </c>
      <c r="P460" s="506">
        <v>235</v>
      </c>
      <c r="Q460" s="506">
        <v>235</v>
      </c>
      <c r="R460" s="506">
        <v>235</v>
      </c>
      <c r="S460" s="506">
        <v>235</v>
      </c>
      <c r="T460" s="506">
        <v>235</v>
      </c>
      <c r="U460" s="506">
        <v>235</v>
      </c>
      <c r="V460" s="506">
        <v>235</v>
      </c>
      <c r="W460" s="506">
        <v>235</v>
      </c>
      <c r="X460" s="506">
        <v>235</v>
      </c>
      <c r="Y460" s="506">
        <v>235</v>
      </c>
      <c r="Z460" s="506">
        <v>235</v>
      </c>
      <c r="AA460" s="506">
        <v>235</v>
      </c>
      <c r="AB460" s="506">
        <v>235</v>
      </c>
      <c r="AC460" s="506">
        <v>235</v>
      </c>
      <c r="AD460" s="506">
        <v>235</v>
      </c>
      <c r="AE460" s="506">
        <v>235</v>
      </c>
      <c r="AF460" s="506">
        <v>235</v>
      </c>
      <c r="AG460" s="506">
        <v>235</v>
      </c>
      <c r="AH460" s="506">
        <v>235</v>
      </c>
      <c r="AI460" s="506">
        <v>235</v>
      </c>
      <c r="AJ460" s="506">
        <v>235</v>
      </c>
      <c r="AK460" s="506">
        <v>235</v>
      </c>
      <c r="AL460" s="242">
        <v>235</v>
      </c>
      <c r="AM460" s="242">
        <v>235</v>
      </c>
      <c r="AN460" s="242">
        <v>235</v>
      </c>
      <c r="AO460" s="242">
        <v>235</v>
      </c>
      <c r="AP460" s="242">
        <v>235</v>
      </c>
      <c r="AQ460" s="242">
        <v>235</v>
      </c>
      <c r="AR460" s="242">
        <v>235</v>
      </c>
      <c r="AS460" s="242">
        <v>235</v>
      </c>
      <c r="AT460" s="242">
        <v>235</v>
      </c>
      <c r="AU460" s="242">
        <v>235</v>
      </c>
      <c r="AV460" s="242">
        <v>235</v>
      </c>
      <c r="AW460" s="242">
        <v>235</v>
      </c>
      <c r="AX460" s="242">
        <v>235</v>
      </c>
      <c r="AY460" s="242">
        <v>235</v>
      </c>
      <c r="AZ460" s="242">
        <v>235</v>
      </c>
      <c r="BA460" s="242">
        <v>235</v>
      </c>
      <c r="BB460" s="242">
        <v>235</v>
      </c>
      <c r="BC460" s="242">
        <v>235</v>
      </c>
      <c r="BD460" s="242">
        <v>235</v>
      </c>
      <c r="BE460" s="242">
        <v>235</v>
      </c>
      <c r="BF460" s="242">
        <v>235</v>
      </c>
      <c r="BG460" s="242">
        <v>235</v>
      </c>
      <c r="BH460" s="242">
        <v>235</v>
      </c>
      <c r="BI460" s="242">
        <v>235</v>
      </c>
      <c r="BJ460" s="242">
        <v>235</v>
      </c>
      <c r="BK460" s="242">
        <v>235</v>
      </c>
      <c r="BL460" s="242">
        <v>235</v>
      </c>
      <c r="BM460" s="242">
        <v>235</v>
      </c>
      <c r="BN460" s="242">
        <v>235</v>
      </c>
      <c r="BO460" s="242">
        <v>235</v>
      </c>
      <c r="BP460" s="242">
        <v>235</v>
      </c>
      <c r="BQ460" s="242">
        <v>235</v>
      </c>
      <c r="BR460" s="242">
        <v>235</v>
      </c>
      <c r="BS460" s="242">
        <v>235</v>
      </c>
      <c r="BT460" s="242">
        <v>235</v>
      </c>
      <c r="BU460" s="242">
        <v>235</v>
      </c>
      <c r="BV460" s="242">
        <v>235</v>
      </c>
      <c r="BW460" s="242">
        <v>235</v>
      </c>
      <c r="BX460" s="242">
        <v>235</v>
      </c>
      <c r="BY460" s="242">
        <v>235</v>
      </c>
      <c r="BZ460" s="242">
        <v>235</v>
      </c>
      <c r="CA460" s="242">
        <v>235</v>
      </c>
      <c r="CB460" s="242">
        <v>235</v>
      </c>
      <c r="CC460" s="242">
        <v>235</v>
      </c>
      <c r="CD460" s="242">
        <v>235</v>
      </c>
      <c r="CE460" s="242">
        <v>235</v>
      </c>
      <c r="CF460" s="242">
        <v>235</v>
      </c>
      <c r="CG460" s="242">
        <v>235</v>
      </c>
      <c r="CH460" s="242">
        <v>235</v>
      </c>
      <c r="CI460" s="242">
        <v>235</v>
      </c>
      <c r="CJ460" s="242">
        <v>235</v>
      </c>
      <c r="CK460" s="242">
        <v>235</v>
      </c>
      <c r="CL460" s="242">
        <v>235</v>
      </c>
      <c r="CM460" s="242">
        <v>235</v>
      </c>
      <c r="CN460" s="242">
        <v>235</v>
      </c>
      <c r="CO460" s="242">
        <v>235</v>
      </c>
      <c r="CP460" s="242">
        <v>235</v>
      </c>
      <c r="CQ460" s="242">
        <v>235</v>
      </c>
      <c r="CR460" s="242">
        <v>235</v>
      </c>
      <c r="CS460" s="242">
        <v>235</v>
      </c>
      <c r="CT460" s="242">
        <v>235</v>
      </c>
      <c r="CU460" s="242">
        <v>235</v>
      </c>
      <c r="CV460" s="242">
        <v>235</v>
      </c>
      <c r="CX460" s="242" t="str">
        <f>+CY460</f>
        <v>-</v>
      </c>
      <c r="CY460" s="242" t="str">
        <f>IF(AND($DB460&gt;$DE460,$DB460&gt;$DH460),"lineal",IF(AND($DE460&gt;$DB460,$DE460&gt;$DH460),"logaritmica",IF(AND($DH460&gt;$DB460,$DH460&gt;$DE460),"exponencial","-")))</f>
        <v>-</v>
      </c>
      <c r="CZ460" s="453">
        <f>$AK460-$DA460*$AK$143</f>
        <v>235</v>
      </c>
      <c r="DA460" s="453">
        <f>IFERROR(SLOPE($E460:$AK460,$E$143:$AK$143),0)</f>
        <v>0</v>
      </c>
      <c r="DB460" s="454">
        <f>IFERROR(RSQ($E460:$AK460,$E$143:$AK$143),0)</f>
        <v>0</v>
      </c>
      <c r="DC460" s="453">
        <f>$AK460-$DD460*$AK$143</f>
        <v>235</v>
      </c>
      <c r="DD460" s="453">
        <f>IFERROR(SLOPE($E460:$AK460,$E$142:$AK$142),0)</f>
        <v>0</v>
      </c>
      <c r="DE460" s="454">
        <f>IFERROR(RSQ($E460:$AK460,$E$142:$AK$142),0)</f>
        <v>0</v>
      </c>
      <c r="DF460" s="455">
        <f t="shared" ref="DF460:DF484" si="245">IFERROR(LN($AK460)-$DG460*$AK$143,0)</f>
        <v>5.4595855141441589</v>
      </c>
      <c r="DG460" s="456">
        <f>IFERROR(SLOPE(LN($E460:$AK460),$E$143:$AK$143),0)</f>
        <v>0</v>
      </c>
      <c r="DH460" s="454">
        <f>IFERROR(RSQ(LN($E460:$AK460),$E$143:$AK$143),0)</f>
        <v>0</v>
      </c>
    </row>
    <row r="461" spans="2:113" outlineLevel="1" x14ac:dyDescent="0.3">
      <c r="B461" s="154">
        <v>2</v>
      </c>
      <c r="C461" s="242" t="s">
        <v>171</v>
      </c>
      <c r="D461" s="143" t="s">
        <v>443</v>
      </c>
      <c r="E461" s="506">
        <v>235</v>
      </c>
      <c r="F461" s="506">
        <v>235</v>
      </c>
      <c r="G461" s="506">
        <v>235</v>
      </c>
      <c r="H461" s="506">
        <v>235</v>
      </c>
      <c r="I461" s="506">
        <v>235</v>
      </c>
      <c r="J461" s="506">
        <v>235</v>
      </c>
      <c r="K461" s="506">
        <v>235</v>
      </c>
      <c r="L461" s="506">
        <v>235</v>
      </c>
      <c r="M461" s="506">
        <v>235</v>
      </c>
      <c r="N461" s="506">
        <v>235</v>
      </c>
      <c r="O461" s="506">
        <v>235</v>
      </c>
      <c r="P461" s="506">
        <v>235</v>
      </c>
      <c r="Q461" s="506">
        <v>235</v>
      </c>
      <c r="R461" s="506">
        <v>235</v>
      </c>
      <c r="S461" s="506">
        <v>235</v>
      </c>
      <c r="T461" s="506">
        <v>235</v>
      </c>
      <c r="U461" s="506">
        <v>235</v>
      </c>
      <c r="V461" s="506">
        <v>235</v>
      </c>
      <c r="W461" s="506">
        <v>235</v>
      </c>
      <c r="X461" s="506">
        <v>235</v>
      </c>
      <c r="Y461" s="506">
        <v>235</v>
      </c>
      <c r="Z461" s="506">
        <v>235</v>
      </c>
      <c r="AA461" s="506">
        <v>235</v>
      </c>
      <c r="AB461" s="506">
        <v>235</v>
      </c>
      <c r="AC461" s="506">
        <v>235</v>
      </c>
      <c r="AD461" s="506">
        <v>235</v>
      </c>
      <c r="AE461" s="506">
        <v>235</v>
      </c>
      <c r="AF461" s="506">
        <v>235</v>
      </c>
      <c r="AG461" s="506">
        <v>235</v>
      </c>
      <c r="AH461" s="506">
        <v>235</v>
      </c>
      <c r="AI461" s="506">
        <v>235</v>
      </c>
      <c r="AJ461" s="506">
        <v>235</v>
      </c>
      <c r="AK461" s="506">
        <v>235</v>
      </c>
      <c r="AL461" s="242">
        <v>235</v>
      </c>
      <c r="AM461" s="242">
        <v>235</v>
      </c>
      <c r="AN461" s="242">
        <v>235</v>
      </c>
      <c r="AO461" s="242">
        <v>235</v>
      </c>
      <c r="AP461" s="242">
        <v>235</v>
      </c>
      <c r="AQ461" s="242">
        <v>235</v>
      </c>
      <c r="AR461" s="242">
        <v>235</v>
      </c>
      <c r="AS461" s="242">
        <v>235</v>
      </c>
      <c r="AT461" s="242">
        <v>235</v>
      </c>
      <c r="AU461" s="242">
        <v>235</v>
      </c>
      <c r="AV461" s="242">
        <v>235</v>
      </c>
      <c r="AW461" s="242">
        <v>235</v>
      </c>
      <c r="AX461" s="242">
        <v>235</v>
      </c>
      <c r="AY461" s="242">
        <v>235</v>
      </c>
      <c r="AZ461" s="242">
        <v>235</v>
      </c>
      <c r="BA461" s="242">
        <v>235</v>
      </c>
      <c r="BB461" s="242">
        <v>235</v>
      </c>
      <c r="BC461" s="242">
        <v>235</v>
      </c>
      <c r="BD461" s="242">
        <v>235</v>
      </c>
      <c r="BE461" s="242">
        <v>235</v>
      </c>
      <c r="BF461" s="242">
        <v>235</v>
      </c>
      <c r="BG461" s="242">
        <v>235</v>
      </c>
      <c r="BH461" s="242">
        <v>235</v>
      </c>
      <c r="BI461" s="242">
        <v>235</v>
      </c>
      <c r="BJ461" s="242">
        <v>235</v>
      </c>
      <c r="BK461" s="242">
        <v>235</v>
      </c>
      <c r="BL461" s="242">
        <v>235</v>
      </c>
      <c r="BM461" s="242">
        <v>235</v>
      </c>
      <c r="BN461" s="242">
        <v>235</v>
      </c>
      <c r="BO461" s="242">
        <v>235</v>
      </c>
      <c r="BP461" s="242">
        <v>235</v>
      </c>
      <c r="BQ461" s="242">
        <v>235</v>
      </c>
      <c r="BR461" s="242">
        <v>235</v>
      </c>
      <c r="BS461" s="242">
        <v>235</v>
      </c>
      <c r="BT461" s="242">
        <v>235</v>
      </c>
      <c r="BU461" s="242">
        <v>235</v>
      </c>
      <c r="BV461" s="242">
        <v>235</v>
      </c>
      <c r="BW461" s="242">
        <v>235</v>
      </c>
      <c r="BX461" s="242">
        <v>235</v>
      </c>
      <c r="BY461" s="242">
        <v>235</v>
      </c>
      <c r="BZ461" s="242">
        <v>235</v>
      </c>
      <c r="CA461" s="242">
        <v>235</v>
      </c>
      <c r="CB461" s="242">
        <v>235</v>
      </c>
      <c r="CC461" s="242">
        <v>235</v>
      </c>
      <c r="CD461" s="242">
        <v>235</v>
      </c>
      <c r="CE461" s="242">
        <v>235</v>
      </c>
      <c r="CF461" s="242">
        <v>235</v>
      </c>
      <c r="CG461" s="242">
        <v>235</v>
      </c>
      <c r="CH461" s="242">
        <v>235</v>
      </c>
      <c r="CI461" s="242">
        <v>235</v>
      </c>
      <c r="CJ461" s="242">
        <v>235</v>
      </c>
      <c r="CK461" s="242">
        <v>235</v>
      </c>
      <c r="CL461" s="242">
        <v>235</v>
      </c>
      <c r="CM461" s="242">
        <v>235</v>
      </c>
      <c r="CN461" s="242">
        <v>235</v>
      </c>
      <c r="CO461" s="242">
        <v>235</v>
      </c>
      <c r="CP461" s="242">
        <v>235</v>
      </c>
      <c r="CQ461" s="242">
        <v>235</v>
      </c>
      <c r="CR461" s="242">
        <v>235</v>
      </c>
      <c r="CS461" s="242">
        <v>235</v>
      </c>
      <c r="CT461" s="242">
        <v>235</v>
      </c>
      <c r="CU461" s="242">
        <v>235</v>
      </c>
      <c r="CV461" s="242">
        <v>235</v>
      </c>
      <c r="CX461" s="242" t="str">
        <f t="shared" ref="CX461:CX483" si="246">+CY461</f>
        <v>-</v>
      </c>
      <c r="CY461" s="242" t="str">
        <f t="shared" ref="CY461:CY484" si="247">IF(AND($DB461&gt;$DE461,$DB461&gt;$DH461),"lineal",IF(AND($DE461&gt;$DB461,$DE461&gt;$DH461),"logaritmica",IF(AND($DH461&gt;$DB461,$DH461&gt;$DE461),"exponencial","-")))</f>
        <v>-</v>
      </c>
      <c r="CZ461" s="453">
        <f t="shared" ref="CZ461:CZ485" si="248">$AK461-$DA461*$AK$143</f>
        <v>235</v>
      </c>
      <c r="DA461" s="453">
        <f t="shared" ref="DA461:DA485" si="249">IFERROR(SLOPE($E461:$AK461,$E$143:$AK$143),0)</f>
        <v>0</v>
      </c>
      <c r="DB461" s="454">
        <f t="shared" ref="DB461:DB485" si="250">IFERROR(RSQ($E461:$AK461,$E$143:$AK$143),0)</f>
        <v>0</v>
      </c>
      <c r="DC461" s="453">
        <f t="shared" ref="DC461:DC485" si="251">$AK461-$DD461*$AK$143</f>
        <v>235</v>
      </c>
      <c r="DD461" s="453">
        <f>IFERROR(SLOPE($E461:$AK461,$E$142:$AK$142),0)</f>
        <v>0</v>
      </c>
      <c r="DE461" s="454">
        <f>IFERROR(RSQ($E461:$AK461,$E$142:$AK$142),0)</f>
        <v>0</v>
      </c>
      <c r="DF461" s="455">
        <f t="shared" si="245"/>
        <v>5.4595855141441589</v>
      </c>
      <c r="DG461" s="456">
        <f t="shared" ref="DG461:DG485" si="252">IFERROR(SLOPE(LN($E461:$AK461),$E$143:$AK$143),0)</f>
        <v>0</v>
      </c>
      <c r="DH461" s="454">
        <f>IFERROR(RSQ(LN($E461:$AK461),$E$143:$AK$143),0)</f>
        <v>0</v>
      </c>
    </row>
    <row r="462" spans="2:113" outlineLevel="1" x14ac:dyDescent="0.3">
      <c r="B462" s="154">
        <v>3</v>
      </c>
      <c r="C462" s="242" t="s">
        <v>172</v>
      </c>
      <c r="D462" s="143" t="s">
        <v>443</v>
      </c>
      <c r="E462" s="506">
        <v>235</v>
      </c>
      <c r="F462" s="506">
        <v>235</v>
      </c>
      <c r="G462" s="506">
        <v>235</v>
      </c>
      <c r="H462" s="506">
        <v>235</v>
      </c>
      <c r="I462" s="506">
        <v>235</v>
      </c>
      <c r="J462" s="506">
        <v>235</v>
      </c>
      <c r="K462" s="506">
        <v>235</v>
      </c>
      <c r="L462" s="506">
        <v>235</v>
      </c>
      <c r="M462" s="506">
        <v>235</v>
      </c>
      <c r="N462" s="506">
        <v>235</v>
      </c>
      <c r="O462" s="506">
        <v>235</v>
      </c>
      <c r="P462" s="506">
        <v>235</v>
      </c>
      <c r="Q462" s="506">
        <v>235</v>
      </c>
      <c r="R462" s="506">
        <v>235</v>
      </c>
      <c r="S462" s="506">
        <v>235</v>
      </c>
      <c r="T462" s="506">
        <v>235</v>
      </c>
      <c r="U462" s="506">
        <v>235</v>
      </c>
      <c r="V462" s="506">
        <v>235</v>
      </c>
      <c r="W462" s="506">
        <v>235</v>
      </c>
      <c r="X462" s="506">
        <v>235</v>
      </c>
      <c r="Y462" s="506">
        <v>235</v>
      </c>
      <c r="Z462" s="506">
        <v>235</v>
      </c>
      <c r="AA462" s="506">
        <v>235</v>
      </c>
      <c r="AB462" s="506">
        <v>235</v>
      </c>
      <c r="AC462" s="506">
        <v>235</v>
      </c>
      <c r="AD462" s="506">
        <v>235</v>
      </c>
      <c r="AE462" s="506">
        <v>235</v>
      </c>
      <c r="AF462" s="506">
        <v>235</v>
      </c>
      <c r="AG462" s="506">
        <v>235</v>
      </c>
      <c r="AH462" s="506">
        <v>235</v>
      </c>
      <c r="AI462" s="506">
        <v>235</v>
      </c>
      <c r="AJ462" s="506">
        <v>235</v>
      </c>
      <c r="AK462" s="506">
        <v>235</v>
      </c>
      <c r="AL462" s="242">
        <v>235</v>
      </c>
      <c r="AM462" s="242">
        <v>235</v>
      </c>
      <c r="AN462" s="242">
        <v>235</v>
      </c>
      <c r="AO462" s="242">
        <v>235</v>
      </c>
      <c r="AP462" s="242">
        <v>235</v>
      </c>
      <c r="AQ462" s="242">
        <v>235</v>
      </c>
      <c r="AR462" s="242">
        <v>235</v>
      </c>
      <c r="AS462" s="242">
        <v>235</v>
      </c>
      <c r="AT462" s="242">
        <v>235</v>
      </c>
      <c r="AU462" s="242">
        <v>235</v>
      </c>
      <c r="AV462" s="242">
        <v>235</v>
      </c>
      <c r="AW462" s="242">
        <v>235</v>
      </c>
      <c r="AX462" s="242">
        <v>235</v>
      </c>
      <c r="AY462" s="242">
        <v>235</v>
      </c>
      <c r="AZ462" s="242">
        <v>235</v>
      </c>
      <c r="BA462" s="242">
        <v>235</v>
      </c>
      <c r="BB462" s="242">
        <v>235</v>
      </c>
      <c r="BC462" s="242">
        <v>235</v>
      </c>
      <c r="BD462" s="242">
        <v>235</v>
      </c>
      <c r="BE462" s="242">
        <v>235</v>
      </c>
      <c r="BF462" s="242">
        <v>235</v>
      </c>
      <c r="BG462" s="242">
        <v>235</v>
      </c>
      <c r="BH462" s="242">
        <v>235</v>
      </c>
      <c r="BI462" s="242">
        <v>235</v>
      </c>
      <c r="BJ462" s="242">
        <v>235</v>
      </c>
      <c r="BK462" s="242">
        <v>235</v>
      </c>
      <c r="BL462" s="242">
        <v>235</v>
      </c>
      <c r="BM462" s="242">
        <v>235</v>
      </c>
      <c r="BN462" s="242">
        <v>235</v>
      </c>
      <c r="BO462" s="242">
        <v>235</v>
      </c>
      <c r="BP462" s="242">
        <v>235</v>
      </c>
      <c r="BQ462" s="242">
        <v>235</v>
      </c>
      <c r="BR462" s="242">
        <v>235</v>
      </c>
      <c r="BS462" s="242">
        <v>235</v>
      </c>
      <c r="BT462" s="242">
        <v>235</v>
      </c>
      <c r="BU462" s="242">
        <v>235</v>
      </c>
      <c r="BV462" s="242">
        <v>235</v>
      </c>
      <c r="BW462" s="242">
        <v>235</v>
      </c>
      <c r="BX462" s="242">
        <v>235</v>
      </c>
      <c r="BY462" s="242">
        <v>235</v>
      </c>
      <c r="BZ462" s="242">
        <v>235</v>
      </c>
      <c r="CA462" s="242">
        <v>235</v>
      </c>
      <c r="CB462" s="242">
        <v>235</v>
      </c>
      <c r="CC462" s="242">
        <v>235</v>
      </c>
      <c r="CD462" s="242">
        <v>235</v>
      </c>
      <c r="CE462" s="242">
        <v>235</v>
      </c>
      <c r="CF462" s="242">
        <v>235</v>
      </c>
      <c r="CG462" s="242">
        <v>235</v>
      </c>
      <c r="CH462" s="242">
        <v>235</v>
      </c>
      <c r="CI462" s="242">
        <v>235</v>
      </c>
      <c r="CJ462" s="242">
        <v>235</v>
      </c>
      <c r="CK462" s="242">
        <v>235</v>
      </c>
      <c r="CL462" s="242">
        <v>235</v>
      </c>
      <c r="CM462" s="242">
        <v>235</v>
      </c>
      <c r="CN462" s="242">
        <v>235</v>
      </c>
      <c r="CO462" s="242">
        <v>235</v>
      </c>
      <c r="CP462" s="242">
        <v>235</v>
      </c>
      <c r="CQ462" s="242">
        <v>235</v>
      </c>
      <c r="CR462" s="242">
        <v>235</v>
      </c>
      <c r="CS462" s="242">
        <v>235</v>
      </c>
      <c r="CT462" s="242">
        <v>235</v>
      </c>
      <c r="CU462" s="242">
        <v>235</v>
      </c>
      <c r="CV462" s="242">
        <v>235</v>
      </c>
      <c r="CX462" s="242" t="str">
        <f t="shared" si="246"/>
        <v>-</v>
      </c>
      <c r="CY462" s="242" t="str">
        <f t="shared" si="247"/>
        <v>-</v>
      </c>
      <c r="CZ462" s="453">
        <f t="shared" si="248"/>
        <v>235</v>
      </c>
      <c r="DA462" s="453">
        <f t="shared" si="249"/>
        <v>0</v>
      </c>
      <c r="DB462" s="454">
        <f t="shared" si="250"/>
        <v>0</v>
      </c>
      <c r="DC462" s="453">
        <f t="shared" si="251"/>
        <v>235</v>
      </c>
      <c r="DD462" s="453">
        <f t="shared" ref="DD462:DD485" si="253">IFERROR(SLOPE($E462:$AK462,$E$142:$AK$142),0)</f>
        <v>0</v>
      </c>
      <c r="DE462" s="454">
        <f t="shared" ref="DE462:DE485" si="254">IFERROR(RSQ($E462:$AK462,$E$142:$AK$142),0)</f>
        <v>0</v>
      </c>
      <c r="DF462" s="455">
        <f t="shared" si="245"/>
        <v>5.4595855141441589</v>
      </c>
      <c r="DG462" s="456">
        <f t="shared" si="252"/>
        <v>0</v>
      </c>
      <c r="DH462" s="454">
        <f t="shared" ref="DH462:DH484" si="255">IFERROR(RSQ(LN($E462:$AK462),$E$143:$AK$143),0)</f>
        <v>0</v>
      </c>
    </row>
    <row r="463" spans="2:113" outlineLevel="1" x14ac:dyDescent="0.3">
      <c r="B463" s="154">
        <v>4</v>
      </c>
      <c r="C463" s="242" t="s">
        <v>173</v>
      </c>
      <c r="D463" s="143" t="s">
        <v>443</v>
      </c>
      <c r="E463" s="506">
        <v>235</v>
      </c>
      <c r="F463" s="506">
        <v>235</v>
      </c>
      <c r="G463" s="506">
        <v>235</v>
      </c>
      <c r="H463" s="506">
        <v>235</v>
      </c>
      <c r="I463" s="506">
        <v>235</v>
      </c>
      <c r="J463" s="506">
        <v>235</v>
      </c>
      <c r="K463" s="506">
        <v>235</v>
      </c>
      <c r="L463" s="506">
        <v>235</v>
      </c>
      <c r="M463" s="506">
        <v>235</v>
      </c>
      <c r="N463" s="506">
        <v>235</v>
      </c>
      <c r="O463" s="506">
        <v>235</v>
      </c>
      <c r="P463" s="506">
        <v>235</v>
      </c>
      <c r="Q463" s="506">
        <v>235</v>
      </c>
      <c r="R463" s="506">
        <v>235</v>
      </c>
      <c r="S463" s="506">
        <v>235</v>
      </c>
      <c r="T463" s="506">
        <v>235</v>
      </c>
      <c r="U463" s="506">
        <v>235</v>
      </c>
      <c r="V463" s="506">
        <v>235</v>
      </c>
      <c r="W463" s="506">
        <v>235</v>
      </c>
      <c r="X463" s="506">
        <v>235</v>
      </c>
      <c r="Y463" s="506">
        <v>235</v>
      </c>
      <c r="Z463" s="506">
        <v>235</v>
      </c>
      <c r="AA463" s="506">
        <v>235</v>
      </c>
      <c r="AB463" s="506">
        <v>235</v>
      </c>
      <c r="AC463" s="506">
        <v>235</v>
      </c>
      <c r="AD463" s="506">
        <v>235</v>
      </c>
      <c r="AE463" s="506">
        <v>235</v>
      </c>
      <c r="AF463" s="506">
        <v>235</v>
      </c>
      <c r="AG463" s="506">
        <v>235</v>
      </c>
      <c r="AH463" s="506">
        <v>235</v>
      </c>
      <c r="AI463" s="506">
        <v>235</v>
      </c>
      <c r="AJ463" s="506">
        <v>235</v>
      </c>
      <c r="AK463" s="506">
        <v>235</v>
      </c>
      <c r="AL463" s="242">
        <v>235</v>
      </c>
      <c r="AM463" s="242">
        <v>235</v>
      </c>
      <c r="AN463" s="242">
        <v>235</v>
      </c>
      <c r="AO463" s="242">
        <v>235</v>
      </c>
      <c r="AP463" s="242">
        <v>235</v>
      </c>
      <c r="AQ463" s="242">
        <v>235</v>
      </c>
      <c r="AR463" s="242">
        <v>235</v>
      </c>
      <c r="AS463" s="242">
        <v>235</v>
      </c>
      <c r="AT463" s="242">
        <v>235</v>
      </c>
      <c r="AU463" s="242">
        <v>235</v>
      </c>
      <c r="AV463" s="242">
        <v>235</v>
      </c>
      <c r="AW463" s="242">
        <v>235</v>
      </c>
      <c r="AX463" s="242">
        <v>235</v>
      </c>
      <c r="AY463" s="242">
        <v>235</v>
      </c>
      <c r="AZ463" s="242">
        <v>235</v>
      </c>
      <c r="BA463" s="242">
        <v>235</v>
      </c>
      <c r="BB463" s="242">
        <v>235</v>
      </c>
      <c r="BC463" s="242">
        <v>235</v>
      </c>
      <c r="BD463" s="242">
        <v>235</v>
      </c>
      <c r="BE463" s="242">
        <v>235</v>
      </c>
      <c r="BF463" s="242">
        <v>235</v>
      </c>
      <c r="BG463" s="242">
        <v>235</v>
      </c>
      <c r="BH463" s="242">
        <v>235</v>
      </c>
      <c r="BI463" s="242">
        <v>235</v>
      </c>
      <c r="BJ463" s="242">
        <v>235</v>
      </c>
      <c r="BK463" s="242">
        <v>235</v>
      </c>
      <c r="BL463" s="242">
        <v>235</v>
      </c>
      <c r="BM463" s="242">
        <v>235</v>
      </c>
      <c r="BN463" s="242">
        <v>235</v>
      </c>
      <c r="BO463" s="242">
        <v>235</v>
      </c>
      <c r="BP463" s="242">
        <v>235</v>
      </c>
      <c r="BQ463" s="242">
        <v>235</v>
      </c>
      <c r="BR463" s="242">
        <v>235</v>
      </c>
      <c r="BS463" s="242">
        <v>235</v>
      </c>
      <c r="BT463" s="242">
        <v>235</v>
      </c>
      <c r="BU463" s="242">
        <v>235</v>
      </c>
      <c r="BV463" s="242">
        <v>235</v>
      </c>
      <c r="BW463" s="242">
        <v>235</v>
      </c>
      <c r="BX463" s="242">
        <v>235</v>
      </c>
      <c r="BY463" s="242">
        <v>235</v>
      </c>
      <c r="BZ463" s="242">
        <v>235</v>
      </c>
      <c r="CA463" s="242">
        <v>235</v>
      </c>
      <c r="CB463" s="242">
        <v>235</v>
      </c>
      <c r="CC463" s="242">
        <v>235</v>
      </c>
      <c r="CD463" s="242">
        <v>235</v>
      </c>
      <c r="CE463" s="242">
        <v>235</v>
      </c>
      <c r="CF463" s="242">
        <v>235</v>
      </c>
      <c r="CG463" s="242">
        <v>235</v>
      </c>
      <c r="CH463" s="242">
        <v>235</v>
      </c>
      <c r="CI463" s="242">
        <v>235</v>
      </c>
      <c r="CJ463" s="242">
        <v>235</v>
      </c>
      <c r="CK463" s="242">
        <v>235</v>
      </c>
      <c r="CL463" s="242">
        <v>235</v>
      </c>
      <c r="CM463" s="242">
        <v>235</v>
      </c>
      <c r="CN463" s="242">
        <v>235</v>
      </c>
      <c r="CO463" s="242">
        <v>235</v>
      </c>
      <c r="CP463" s="242">
        <v>235</v>
      </c>
      <c r="CQ463" s="242">
        <v>235</v>
      </c>
      <c r="CR463" s="242">
        <v>235</v>
      </c>
      <c r="CS463" s="242">
        <v>235</v>
      </c>
      <c r="CT463" s="242">
        <v>235</v>
      </c>
      <c r="CU463" s="242">
        <v>235</v>
      </c>
      <c r="CV463" s="242">
        <v>235</v>
      </c>
      <c r="CX463" s="242" t="str">
        <f t="shared" si="246"/>
        <v>-</v>
      </c>
      <c r="CY463" s="242" t="str">
        <f t="shared" si="247"/>
        <v>-</v>
      </c>
      <c r="CZ463" s="453">
        <f t="shared" si="248"/>
        <v>235</v>
      </c>
      <c r="DA463" s="453">
        <f t="shared" si="249"/>
        <v>0</v>
      </c>
      <c r="DB463" s="454">
        <f t="shared" si="250"/>
        <v>0</v>
      </c>
      <c r="DC463" s="453">
        <f t="shared" si="251"/>
        <v>235</v>
      </c>
      <c r="DD463" s="453">
        <f t="shared" si="253"/>
        <v>0</v>
      </c>
      <c r="DE463" s="454">
        <f t="shared" si="254"/>
        <v>0</v>
      </c>
      <c r="DF463" s="455">
        <f t="shared" si="245"/>
        <v>5.4595855141441589</v>
      </c>
      <c r="DG463" s="456">
        <f t="shared" si="252"/>
        <v>0</v>
      </c>
      <c r="DH463" s="454">
        <f t="shared" si="255"/>
        <v>0</v>
      </c>
    </row>
    <row r="464" spans="2:113" outlineLevel="1" x14ac:dyDescent="0.3">
      <c r="B464" s="154">
        <v>5</v>
      </c>
      <c r="C464" s="242" t="s">
        <v>174</v>
      </c>
      <c r="D464" s="143" t="s">
        <v>443</v>
      </c>
      <c r="E464" s="506">
        <v>235</v>
      </c>
      <c r="F464" s="506">
        <v>235</v>
      </c>
      <c r="G464" s="506">
        <v>235</v>
      </c>
      <c r="H464" s="506">
        <v>235</v>
      </c>
      <c r="I464" s="506">
        <v>235</v>
      </c>
      <c r="J464" s="506">
        <v>235</v>
      </c>
      <c r="K464" s="506">
        <v>235</v>
      </c>
      <c r="L464" s="506">
        <v>235</v>
      </c>
      <c r="M464" s="506">
        <v>235</v>
      </c>
      <c r="N464" s="506">
        <v>235</v>
      </c>
      <c r="O464" s="506">
        <v>235</v>
      </c>
      <c r="P464" s="506">
        <v>235</v>
      </c>
      <c r="Q464" s="506">
        <v>235</v>
      </c>
      <c r="R464" s="506">
        <v>235</v>
      </c>
      <c r="S464" s="506">
        <v>235</v>
      </c>
      <c r="T464" s="506">
        <v>235</v>
      </c>
      <c r="U464" s="506">
        <v>235</v>
      </c>
      <c r="V464" s="506">
        <v>235</v>
      </c>
      <c r="W464" s="506">
        <v>235</v>
      </c>
      <c r="X464" s="506">
        <v>235</v>
      </c>
      <c r="Y464" s="506">
        <v>235</v>
      </c>
      <c r="Z464" s="506">
        <v>235</v>
      </c>
      <c r="AA464" s="506">
        <v>235</v>
      </c>
      <c r="AB464" s="506">
        <v>235</v>
      </c>
      <c r="AC464" s="506">
        <v>235</v>
      </c>
      <c r="AD464" s="506">
        <v>235</v>
      </c>
      <c r="AE464" s="506">
        <v>235</v>
      </c>
      <c r="AF464" s="506">
        <v>235</v>
      </c>
      <c r="AG464" s="506">
        <v>235</v>
      </c>
      <c r="AH464" s="506">
        <v>235</v>
      </c>
      <c r="AI464" s="506">
        <v>235</v>
      </c>
      <c r="AJ464" s="506">
        <v>235</v>
      </c>
      <c r="AK464" s="506">
        <v>235</v>
      </c>
      <c r="AL464" s="242">
        <v>235</v>
      </c>
      <c r="AM464" s="242">
        <v>235</v>
      </c>
      <c r="AN464" s="242">
        <v>235</v>
      </c>
      <c r="AO464" s="242">
        <v>235</v>
      </c>
      <c r="AP464" s="242">
        <v>235</v>
      </c>
      <c r="AQ464" s="242">
        <v>235</v>
      </c>
      <c r="AR464" s="242">
        <v>235</v>
      </c>
      <c r="AS464" s="242">
        <v>235</v>
      </c>
      <c r="AT464" s="242">
        <v>235</v>
      </c>
      <c r="AU464" s="242">
        <v>235</v>
      </c>
      <c r="AV464" s="242">
        <v>235</v>
      </c>
      <c r="AW464" s="242">
        <v>235</v>
      </c>
      <c r="AX464" s="242">
        <v>235</v>
      </c>
      <c r="AY464" s="242">
        <v>235</v>
      </c>
      <c r="AZ464" s="242">
        <v>235</v>
      </c>
      <c r="BA464" s="242">
        <v>235</v>
      </c>
      <c r="BB464" s="242">
        <v>235</v>
      </c>
      <c r="BC464" s="242">
        <v>235</v>
      </c>
      <c r="BD464" s="242">
        <v>235</v>
      </c>
      <c r="BE464" s="242">
        <v>235</v>
      </c>
      <c r="BF464" s="242">
        <v>235</v>
      </c>
      <c r="BG464" s="242">
        <v>235</v>
      </c>
      <c r="BH464" s="242">
        <v>235</v>
      </c>
      <c r="BI464" s="242">
        <v>235</v>
      </c>
      <c r="BJ464" s="242">
        <v>235</v>
      </c>
      <c r="BK464" s="242">
        <v>235</v>
      </c>
      <c r="BL464" s="242">
        <v>235</v>
      </c>
      <c r="BM464" s="242">
        <v>235</v>
      </c>
      <c r="BN464" s="242">
        <v>235</v>
      </c>
      <c r="BO464" s="242">
        <v>235</v>
      </c>
      <c r="BP464" s="242">
        <v>235</v>
      </c>
      <c r="BQ464" s="242">
        <v>235</v>
      </c>
      <c r="BR464" s="242">
        <v>235</v>
      </c>
      <c r="BS464" s="242">
        <v>235</v>
      </c>
      <c r="BT464" s="242">
        <v>235</v>
      </c>
      <c r="BU464" s="242">
        <v>235</v>
      </c>
      <c r="BV464" s="242">
        <v>235</v>
      </c>
      <c r="BW464" s="242">
        <v>235</v>
      </c>
      <c r="BX464" s="242">
        <v>235</v>
      </c>
      <c r="BY464" s="242">
        <v>235</v>
      </c>
      <c r="BZ464" s="242">
        <v>235</v>
      </c>
      <c r="CA464" s="242">
        <v>235</v>
      </c>
      <c r="CB464" s="242">
        <v>235</v>
      </c>
      <c r="CC464" s="242">
        <v>235</v>
      </c>
      <c r="CD464" s="242">
        <v>235</v>
      </c>
      <c r="CE464" s="242">
        <v>235</v>
      </c>
      <c r="CF464" s="242">
        <v>235</v>
      </c>
      <c r="CG464" s="242">
        <v>235</v>
      </c>
      <c r="CH464" s="242">
        <v>235</v>
      </c>
      <c r="CI464" s="242">
        <v>235</v>
      </c>
      <c r="CJ464" s="242">
        <v>235</v>
      </c>
      <c r="CK464" s="242">
        <v>235</v>
      </c>
      <c r="CL464" s="242">
        <v>235</v>
      </c>
      <c r="CM464" s="242">
        <v>235</v>
      </c>
      <c r="CN464" s="242">
        <v>235</v>
      </c>
      <c r="CO464" s="242">
        <v>235</v>
      </c>
      <c r="CP464" s="242">
        <v>235</v>
      </c>
      <c r="CQ464" s="242">
        <v>235</v>
      </c>
      <c r="CR464" s="242">
        <v>235</v>
      </c>
      <c r="CS464" s="242">
        <v>235</v>
      </c>
      <c r="CT464" s="242">
        <v>235</v>
      </c>
      <c r="CU464" s="242">
        <v>235</v>
      </c>
      <c r="CV464" s="242">
        <v>235</v>
      </c>
      <c r="CX464" s="242" t="str">
        <f t="shared" si="246"/>
        <v>-</v>
      </c>
      <c r="CY464" s="242" t="str">
        <f t="shared" si="247"/>
        <v>-</v>
      </c>
      <c r="CZ464" s="453">
        <f t="shared" si="248"/>
        <v>235</v>
      </c>
      <c r="DA464" s="453">
        <f t="shared" si="249"/>
        <v>0</v>
      </c>
      <c r="DB464" s="454">
        <f t="shared" si="250"/>
        <v>0</v>
      </c>
      <c r="DC464" s="453">
        <f t="shared" si="251"/>
        <v>235</v>
      </c>
      <c r="DD464" s="453">
        <f t="shared" si="253"/>
        <v>0</v>
      </c>
      <c r="DE464" s="454">
        <f t="shared" si="254"/>
        <v>0</v>
      </c>
      <c r="DF464" s="455">
        <f t="shared" si="245"/>
        <v>5.4595855141441589</v>
      </c>
      <c r="DG464" s="456">
        <f t="shared" si="252"/>
        <v>0</v>
      </c>
      <c r="DH464" s="454">
        <f t="shared" si="255"/>
        <v>0</v>
      </c>
    </row>
    <row r="465" spans="2:112" outlineLevel="1" x14ac:dyDescent="0.3">
      <c r="B465" s="154">
        <v>6</v>
      </c>
      <c r="C465" s="242" t="s">
        <v>175</v>
      </c>
      <c r="D465" s="143" t="s">
        <v>443</v>
      </c>
      <c r="E465" s="506">
        <v>235</v>
      </c>
      <c r="F465" s="506">
        <v>235</v>
      </c>
      <c r="G465" s="506">
        <v>235</v>
      </c>
      <c r="H465" s="506">
        <v>235</v>
      </c>
      <c r="I465" s="506">
        <v>235</v>
      </c>
      <c r="J465" s="506">
        <v>235</v>
      </c>
      <c r="K465" s="506">
        <v>235</v>
      </c>
      <c r="L465" s="506">
        <v>235</v>
      </c>
      <c r="M465" s="506">
        <v>235</v>
      </c>
      <c r="N465" s="506">
        <v>235</v>
      </c>
      <c r="O465" s="506">
        <v>235</v>
      </c>
      <c r="P465" s="506">
        <v>235</v>
      </c>
      <c r="Q465" s="506">
        <v>235</v>
      </c>
      <c r="R465" s="506">
        <v>235</v>
      </c>
      <c r="S465" s="506">
        <v>235</v>
      </c>
      <c r="T465" s="506">
        <v>235</v>
      </c>
      <c r="U465" s="506">
        <v>235</v>
      </c>
      <c r="V465" s="506">
        <v>235</v>
      </c>
      <c r="W465" s="506">
        <v>235</v>
      </c>
      <c r="X465" s="506">
        <v>235</v>
      </c>
      <c r="Y465" s="506">
        <v>235</v>
      </c>
      <c r="Z465" s="506">
        <v>235</v>
      </c>
      <c r="AA465" s="506">
        <v>235</v>
      </c>
      <c r="AB465" s="506">
        <v>235</v>
      </c>
      <c r="AC465" s="506">
        <v>235</v>
      </c>
      <c r="AD465" s="506">
        <v>235</v>
      </c>
      <c r="AE465" s="506">
        <v>235</v>
      </c>
      <c r="AF465" s="506">
        <v>235</v>
      </c>
      <c r="AG465" s="506">
        <v>235</v>
      </c>
      <c r="AH465" s="506">
        <v>235</v>
      </c>
      <c r="AI465" s="506">
        <v>235</v>
      </c>
      <c r="AJ465" s="506">
        <v>235</v>
      </c>
      <c r="AK465" s="506">
        <v>235</v>
      </c>
      <c r="AL465" s="242">
        <v>235</v>
      </c>
      <c r="AM465" s="242">
        <v>235</v>
      </c>
      <c r="AN465" s="242">
        <v>235</v>
      </c>
      <c r="AO465" s="242">
        <v>235</v>
      </c>
      <c r="AP465" s="242">
        <v>235</v>
      </c>
      <c r="AQ465" s="242">
        <v>235</v>
      </c>
      <c r="AR465" s="242">
        <v>235</v>
      </c>
      <c r="AS465" s="242">
        <v>235</v>
      </c>
      <c r="AT465" s="242">
        <v>235</v>
      </c>
      <c r="AU465" s="242">
        <v>235</v>
      </c>
      <c r="AV465" s="242">
        <v>235</v>
      </c>
      <c r="AW465" s="242">
        <v>235</v>
      </c>
      <c r="AX465" s="242">
        <v>235</v>
      </c>
      <c r="AY465" s="242">
        <v>235</v>
      </c>
      <c r="AZ465" s="242">
        <v>235</v>
      </c>
      <c r="BA465" s="242">
        <v>235</v>
      </c>
      <c r="BB465" s="242">
        <v>235</v>
      </c>
      <c r="BC465" s="242">
        <v>235</v>
      </c>
      <c r="BD465" s="242">
        <v>235</v>
      </c>
      <c r="BE465" s="242">
        <v>235</v>
      </c>
      <c r="BF465" s="242">
        <v>235</v>
      </c>
      <c r="BG465" s="242">
        <v>235</v>
      </c>
      <c r="BH465" s="242">
        <v>235</v>
      </c>
      <c r="BI465" s="242">
        <v>235</v>
      </c>
      <c r="BJ465" s="242">
        <v>235</v>
      </c>
      <c r="BK465" s="242">
        <v>235</v>
      </c>
      <c r="BL465" s="242">
        <v>235</v>
      </c>
      <c r="BM465" s="242">
        <v>235</v>
      </c>
      <c r="BN465" s="242">
        <v>235</v>
      </c>
      <c r="BO465" s="242">
        <v>235</v>
      </c>
      <c r="BP465" s="242">
        <v>235</v>
      </c>
      <c r="BQ465" s="242">
        <v>235</v>
      </c>
      <c r="BR465" s="242">
        <v>235</v>
      </c>
      <c r="BS465" s="242">
        <v>235</v>
      </c>
      <c r="BT465" s="242">
        <v>235</v>
      </c>
      <c r="BU465" s="242">
        <v>235</v>
      </c>
      <c r="BV465" s="242">
        <v>235</v>
      </c>
      <c r="BW465" s="242">
        <v>235</v>
      </c>
      <c r="BX465" s="242">
        <v>235</v>
      </c>
      <c r="BY465" s="242">
        <v>235</v>
      </c>
      <c r="BZ465" s="242">
        <v>235</v>
      </c>
      <c r="CA465" s="242">
        <v>235</v>
      </c>
      <c r="CB465" s="242">
        <v>235</v>
      </c>
      <c r="CC465" s="242">
        <v>235</v>
      </c>
      <c r="CD465" s="242">
        <v>235</v>
      </c>
      <c r="CE465" s="242">
        <v>235</v>
      </c>
      <c r="CF465" s="242">
        <v>235</v>
      </c>
      <c r="CG465" s="242">
        <v>235</v>
      </c>
      <c r="CH465" s="242">
        <v>235</v>
      </c>
      <c r="CI465" s="242">
        <v>235</v>
      </c>
      <c r="CJ465" s="242">
        <v>235</v>
      </c>
      <c r="CK465" s="242">
        <v>235</v>
      </c>
      <c r="CL465" s="242">
        <v>235</v>
      </c>
      <c r="CM465" s="242">
        <v>235</v>
      </c>
      <c r="CN465" s="242">
        <v>235</v>
      </c>
      <c r="CO465" s="242">
        <v>235</v>
      </c>
      <c r="CP465" s="242">
        <v>235</v>
      </c>
      <c r="CQ465" s="242">
        <v>235</v>
      </c>
      <c r="CR465" s="242">
        <v>235</v>
      </c>
      <c r="CS465" s="242">
        <v>235</v>
      </c>
      <c r="CT465" s="242">
        <v>235</v>
      </c>
      <c r="CU465" s="242">
        <v>235</v>
      </c>
      <c r="CV465" s="242">
        <v>235</v>
      </c>
      <c r="CX465" s="242" t="str">
        <f t="shared" si="246"/>
        <v>-</v>
      </c>
      <c r="CY465" s="242" t="str">
        <f t="shared" si="247"/>
        <v>-</v>
      </c>
      <c r="CZ465" s="453">
        <f t="shared" si="248"/>
        <v>235</v>
      </c>
      <c r="DA465" s="453">
        <f t="shared" si="249"/>
        <v>0</v>
      </c>
      <c r="DB465" s="454">
        <f t="shared" si="250"/>
        <v>0</v>
      </c>
      <c r="DC465" s="453">
        <f t="shared" si="251"/>
        <v>235</v>
      </c>
      <c r="DD465" s="453">
        <f t="shared" si="253"/>
        <v>0</v>
      </c>
      <c r="DE465" s="454">
        <f t="shared" si="254"/>
        <v>0</v>
      </c>
      <c r="DF465" s="455">
        <f t="shared" si="245"/>
        <v>5.4595855141441589</v>
      </c>
      <c r="DG465" s="456">
        <f t="shared" si="252"/>
        <v>0</v>
      </c>
      <c r="DH465" s="454">
        <f t="shared" si="255"/>
        <v>0</v>
      </c>
    </row>
    <row r="466" spans="2:112" outlineLevel="1" x14ac:dyDescent="0.3">
      <c r="B466" s="154">
        <v>7</v>
      </c>
      <c r="C466" s="242" t="s">
        <v>176</v>
      </c>
      <c r="D466" s="143" t="s">
        <v>443</v>
      </c>
      <c r="E466" s="506">
        <v>235</v>
      </c>
      <c r="F466" s="506">
        <v>235</v>
      </c>
      <c r="G466" s="506">
        <v>235</v>
      </c>
      <c r="H466" s="506">
        <v>235</v>
      </c>
      <c r="I466" s="506">
        <v>235</v>
      </c>
      <c r="J466" s="506">
        <v>235</v>
      </c>
      <c r="K466" s="506">
        <v>235</v>
      </c>
      <c r="L466" s="506">
        <v>235</v>
      </c>
      <c r="M466" s="506">
        <v>235</v>
      </c>
      <c r="N466" s="506">
        <v>235</v>
      </c>
      <c r="O466" s="506">
        <v>235</v>
      </c>
      <c r="P466" s="506">
        <v>235</v>
      </c>
      <c r="Q466" s="506">
        <v>235</v>
      </c>
      <c r="R466" s="506">
        <v>235</v>
      </c>
      <c r="S466" s="506">
        <v>235</v>
      </c>
      <c r="T466" s="506">
        <v>235</v>
      </c>
      <c r="U466" s="506">
        <v>235</v>
      </c>
      <c r="V466" s="506">
        <v>235</v>
      </c>
      <c r="W466" s="506">
        <v>235</v>
      </c>
      <c r="X466" s="506">
        <v>235</v>
      </c>
      <c r="Y466" s="506">
        <v>235</v>
      </c>
      <c r="Z466" s="506">
        <v>235</v>
      </c>
      <c r="AA466" s="506">
        <v>235</v>
      </c>
      <c r="AB466" s="506">
        <v>235</v>
      </c>
      <c r="AC466" s="506">
        <v>235</v>
      </c>
      <c r="AD466" s="506">
        <v>235</v>
      </c>
      <c r="AE466" s="506">
        <v>235</v>
      </c>
      <c r="AF466" s="506">
        <v>235</v>
      </c>
      <c r="AG466" s="506">
        <v>235</v>
      </c>
      <c r="AH466" s="506">
        <v>235</v>
      </c>
      <c r="AI466" s="506">
        <v>235</v>
      </c>
      <c r="AJ466" s="506">
        <v>235</v>
      </c>
      <c r="AK466" s="506">
        <v>235</v>
      </c>
      <c r="AL466" s="242">
        <v>235</v>
      </c>
      <c r="AM466" s="242">
        <v>235</v>
      </c>
      <c r="AN466" s="242">
        <v>235</v>
      </c>
      <c r="AO466" s="242">
        <v>235</v>
      </c>
      <c r="AP466" s="242">
        <v>235</v>
      </c>
      <c r="AQ466" s="242">
        <v>235</v>
      </c>
      <c r="AR466" s="242">
        <v>235</v>
      </c>
      <c r="AS466" s="242">
        <v>235</v>
      </c>
      <c r="AT466" s="242">
        <v>235</v>
      </c>
      <c r="AU466" s="242">
        <v>235</v>
      </c>
      <c r="AV466" s="242">
        <v>235</v>
      </c>
      <c r="AW466" s="242">
        <v>235</v>
      </c>
      <c r="AX466" s="242">
        <v>235</v>
      </c>
      <c r="AY466" s="242">
        <v>235</v>
      </c>
      <c r="AZ466" s="242">
        <v>235</v>
      </c>
      <c r="BA466" s="242">
        <v>235</v>
      </c>
      <c r="BB466" s="242">
        <v>235</v>
      </c>
      <c r="BC466" s="242">
        <v>235</v>
      </c>
      <c r="BD466" s="242">
        <v>235</v>
      </c>
      <c r="BE466" s="242">
        <v>235</v>
      </c>
      <c r="BF466" s="242">
        <v>235</v>
      </c>
      <c r="BG466" s="242">
        <v>235</v>
      </c>
      <c r="BH466" s="242">
        <v>235</v>
      </c>
      <c r="BI466" s="242">
        <v>235</v>
      </c>
      <c r="BJ466" s="242">
        <v>235</v>
      </c>
      <c r="BK466" s="242">
        <v>235</v>
      </c>
      <c r="BL466" s="242">
        <v>235</v>
      </c>
      <c r="BM466" s="242">
        <v>235</v>
      </c>
      <c r="BN466" s="242">
        <v>235</v>
      </c>
      <c r="BO466" s="242">
        <v>235</v>
      </c>
      <c r="BP466" s="242">
        <v>235</v>
      </c>
      <c r="BQ466" s="242">
        <v>235</v>
      </c>
      <c r="BR466" s="242">
        <v>235</v>
      </c>
      <c r="BS466" s="242">
        <v>235</v>
      </c>
      <c r="BT466" s="242">
        <v>235</v>
      </c>
      <c r="BU466" s="242">
        <v>235</v>
      </c>
      <c r="BV466" s="242">
        <v>235</v>
      </c>
      <c r="BW466" s="242">
        <v>235</v>
      </c>
      <c r="BX466" s="242">
        <v>235</v>
      </c>
      <c r="BY466" s="242">
        <v>235</v>
      </c>
      <c r="BZ466" s="242">
        <v>235</v>
      </c>
      <c r="CA466" s="242">
        <v>235</v>
      </c>
      <c r="CB466" s="242">
        <v>235</v>
      </c>
      <c r="CC466" s="242">
        <v>235</v>
      </c>
      <c r="CD466" s="242">
        <v>235</v>
      </c>
      <c r="CE466" s="242">
        <v>235</v>
      </c>
      <c r="CF466" s="242">
        <v>235</v>
      </c>
      <c r="CG466" s="242">
        <v>235</v>
      </c>
      <c r="CH466" s="242">
        <v>235</v>
      </c>
      <c r="CI466" s="242">
        <v>235</v>
      </c>
      <c r="CJ466" s="242">
        <v>235</v>
      </c>
      <c r="CK466" s="242">
        <v>235</v>
      </c>
      <c r="CL466" s="242">
        <v>235</v>
      </c>
      <c r="CM466" s="242">
        <v>235</v>
      </c>
      <c r="CN466" s="242">
        <v>235</v>
      </c>
      <c r="CO466" s="242">
        <v>235</v>
      </c>
      <c r="CP466" s="242">
        <v>235</v>
      </c>
      <c r="CQ466" s="242">
        <v>235</v>
      </c>
      <c r="CR466" s="242">
        <v>235</v>
      </c>
      <c r="CS466" s="242">
        <v>235</v>
      </c>
      <c r="CT466" s="242">
        <v>235</v>
      </c>
      <c r="CU466" s="242">
        <v>235</v>
      </c>
      <c r="CV466" s="242">
        <v>235</v>
      </c>
      <c r="CX466" s="242" t="str">
        <f t="shared" si="246"/>
        <v>-</v>
      </c>
      <c r="CY466" s="242" t="str">
        <f t="shared" si="247"/>
        <v>-</v>
      </c>
      <c r="CZ466" s="453">
        <f t="shared" si="248"/>
        <v>235</v>
      </c>
      <c r="DA466" s="453">
        <f t="shared" si="249"/>
        <v>0</v>
      </c>
      <c r="DB466" s="454">
        <f t="shared" si="250"/>
        <v>0</v>
      </c>
      <c r="DC466" s="453">
        <f t="shared" si="251"/>
        <v>235</v>
      </c>
      <c r="DD466" s="453">
        <f t="shared" si="253"/>
        <v>0</v>
      </c>
      <c r="DE466" s="454">
        <f t="shared" si="254"/>
        <v>0</v>
      </c>
      <c r="DF466" s="455">
        <f t="shared" si="245"/>
        <v>5.4595855141441589</v>
      </c>
      <c r="DG466" s="456">
        <f t="shared" si="252"/>
        <v>0</v>
      </c>
      <c r="DH466" s="454">
        <f t="shared" si="255"/>
        <v>0</v>
      </c>
    </row>
    <row r="467" spans="2:112" outlineLevel="1" x14ac:dyDescent="0.3">
      <c r="B467" s="154">
        <v>8</v>
      </c>
      <c r="C467" s="242" t="s">
        <v>177</v>
      </c>
      <c r="D467" s="143" t="s">
        <v>443</v>
      </c>
      <c r="E467" s="506">
        <v>235</v>
      </c>
      <c r="F467" s="506">
        <v>235</v>
      </c>
      <c r="G467" s="506">
        <v>235</v>
      </c>
      <c r="H467" s="506">
        <v>235</v>
      </c>
      <c r="I467" s="506">
        <v>235</v>
      </c>
      <c r="J467" s="506">
        <v>235</v>
      </c>
      <c r="K467" s="506">
        <v>235</v>
      </c>
      <c r="L467" s="506">
        <v>235</v>
      </c>
      <c r="M467" s="506">
        <v>235</v>
      </c>
      <c r="N467" s="506">
        <v>235</v>
      </c>
      <c r="O467" s="506">
        <v>235</v>
      </c>
      <c r="P467" s="506">
        <v>235</v>
      </c>
      <c r="Q467" s="506">
        <v>235</v>
      </c>
      <c r="R467" s="506">
        <v>235</v>
      </c>
      <c r="S467" s="506">
        <v>235</v>
      </c>
      <c r="T467" s="506">
        <v>235</v>
      </c>
      <c r="U467" s="506">
        <v>235</v>
      </c>
      <c r="V467" s="506">
        <v>235</v>
      </c>
      <c r="W467" s="506">
        <v>235</v>
      </c>
      <c r="X467" s="506">
        <v>235</v>
      </c>
      <c r="Y467" s="506">
        <v>235</v>
      </c>
      <c r="Z467" s="506">
        <v>235</v>
      </c>
      <c r="AA467" s="506">
        <v>235</v>
      </c>
      <c r="AB467" s="506">
        <v>235</v>
      </c>
      <c r="AC467" s="506">
        <v>235</v>
      </c>
      <c r="AD467" s="506">
        <v>235</v>
      </c>
      <c r="AE467" s="506">
        <v>235</v>
      </c>
      <c r="AF467" s="506">
        <v>235</v>
      </c>
      <c r="AG467" s="506">
        <v>235</v>
      </c>
      <c r="AH467" s="506">
        <v>235</v>
      </c>
      <c r="AI467" s="506">
        <v>235</v>
      </c>
      <c r="AJ467" s="506">
        <v>235</v>
      </c>
      <c r="AK467" s="506">
        <v>235</v>
      </c>
      <c r="AL467" s="242">
        <v>235</v>
      </c>
      <c r="AM467" s="242">
        <v>235</v>
      </c>
      <c r="AN467" s="242">
        <v>235</v>
      </c>
      <c r="AO467" s="242">
        <v>235</v>
      </c>
      <c r="AP467" s="242">
        <v>235</v>
      </c>
      <c r="AQ467" s="242">
        <v>235</v>
      </c>
      <c r="AR467" s="242">
        <v>235</v>
      </c>
      <c r="AS467" s="242">
        <v>235</v>
      </c>
      <c r="AT467" s="242">
        <v>235</v>
      </c>
      <c r="AU467" s="242">
        <v>235</v>
      </c>
      <c r="AV467" s="242">
        <v>235</v>
      </c>
      <c r="AW467" s="242">
        <v>235</v>
      </c>
      <c r="AX467" s="242">
        <v>235</v>
      </c>
      <c r="AY467" s="242">
        <v>235</v>
      </c>
      <c r="AZ467" s="242">
        <v>235</v>
      </c>
      <c r="BA467" s="242">
        <v>235</v>
      </c>
      <c r="BB467" s="242">
        <v>235</v>
      </c>
      <c r="BC467" s="242">
        <v>235</v>
      </c>
      <c r="BD467" s="242">
        <v>235</v>
      </c>
      <c r="BE467" s="242">
        <v>235</v>
      </c>
      <c r="BF467" s="242">
        <v>235</v>
      </c>
      <c r="BG467" s="242">
        <v>235</v>
      </c>
      <c r="BH467" s="242">
        <v>235</v>
      </c>
      <c r="BI467" s="242">
        <v>235</v>
      </c>
      <c r="BJ467" s="242">
        <v>235</v>
      </c>
      <c r="BK467" s="242">
        <v>235</v>
      </c>
      <c r="BL467" s="242">
        <v>235</v>
      </c>
      <c r="BM467" s="242">
        <v>235</v>
      </c>
      <c r="BN467" s="242">
        <v>235</v>
      </c>
      <c r="BO467" s="242">
        <v>235</v>
      </c>
      <c r="BP467" s="242">
        <v>235</v>
      </c>
      <c r="BQ467" s="242">
        <v>235</v>
      </c>
      <c r="BR467" s="242">
        <v>235</v>
      </c>
      <c r="BS467" s="242">
        <v>235</v>
      </c>
      <c r="BT467" s="242">
        <v>235</v>
      </c>
      <c r="BU467" s="242">
        <v>235</v>
      </c>
      <c r="BV467" s="242">
        <v>235</v>
      </c>
      <c r="BW467" s="242">
        <v>235</v>
      </c>
      <c r="BX467" s="242">
        <v>235</v>
      </c>
      <c r="BY467" s="242">
        <v>235</v>
      </c>
      <c r="BZ467" s="242">
        <v>235</v>
      </c>
      <c r="CA467" s="242">
        <v>235</v>
      </c>
      <c r="CB467" s="242">
        <v>235</v>
      </c>
      <c r="CC467" s="242">
        <v>235</v>
      </c>
      <c r="CD467" s="242">
        <v>235</v>
      </c>
      <c r="CE467" s="242">
        <v>235</v>
      </c>
      <c r="CF467" s="242">
        <v>235</v>
      </c>
      <c r="CG467" s="242">
        <v>235</v>
      </c>
      <c r="CH467" s="242">
        <v>235</v>
      </c>
      <c r="CI467" s="242">
        <v>235</v>
      </c>
      <c r="CJ467" s="242">
        <v>235</v>
      </c>
      <c r="CK467" s="242">
        <v>235</v>
      </c>
      <c r="CL467" s="242">
        <v>235</v>
      </c>
      <c r="CM467" s="242">
        <v>235</v>
      </c>
      <c r="CN467" s="242">
        <v>235</v>
      </c>
      <c r="CO467" s="242">
        <v>235</v>
      </c>
      <c r="CP467" s="242">
        <v>235</v>
      </c>
      <c r="CQ467" s="242">
        <v>235</v>
      </c>
      <c r="CR467" s="242">
        <v>235</v>
      </c>
      <c r="CS467" s="242">
        <v>235</v>
      </c>
      <c r="CT467" s="242">
        <v>235</v>
      </c>
      <c r="CU467" s="242">
        <v>235</v>
      </c>
      <c r="CV467" s="242">
        <v>235</v>
      </c>
      <c r="CX467" s="242" t="s">
        <v>1722</v>
      </c>
      <c r="CY467" s="242" t="str">
        <f t="shared" si="247"/>
        <v>-</v>
      </c>
      <c r="CZ467" s="453">
        <f t="shared" si="248"/>
        <v>235</v>
      </c>
      <c r="DA467" s="453">
        <f t="shared" si="249"/>
        <v>0</v>
      </c>
      <c r="DB467" s="454">
        <f t="shared" si="250"/>
        <v>0</v>
      </c>
      <c r="DC467" s="453">
        <f t="shared" si="251"/>
        <v>235</v>
      </c>
      <c r="DD467" s="453">
        <f t="shared" si="253"/>
        <v>0</v>
      </c>
      <c r="DE467" s="454">
        <f t="shared" si="254"/>
        <v>0</v>
      </c>
      <c r="DF467" s="455">
        <f t="shared" si="245"/>
        <v>5.4595855141441589</v>
      </c>
      <c r="DG467" s="456">
        <f t="shared" si="252"/>
        <v>0</v>
      </c>
      <c r="DH467" s="454">
        <f t="shared" si="255"/>
        <v>0</v>
      </c>
    </row>
    <row r="468" spans="2:112" outlineLevel="1" x14ac:dyDescent="0.3">
      <c r="B468" s="154">
        <v>9</v>
      </c>
      <c r="C468" s="242" t="s">
        <v>178</v>
      </c>
      <c r="D468" s="143" t="s">
        <v>443</v>
      </c>
      <c r="E468" s="506">
        <v>235</v>
      </c>
      <c r="F468" s="506">
        <v>235</v>
      </c>
      <c r="G468" s="506">
        <v>235</v>
      </c>
      <c r="H468" s="506">
        <v>235</v>
      </c>
      <c r="I468" s="506">
        <v>235</v>
      </c>
      <c r="J468" s="506">
        <v>235</v>
      </c>
      <c r="K468" s="506">
        <v>235</v>
      </c>
      <c r="L468" s="506">
        <v>235</v>
      </c>
      <c r="M468" s="506">
        <v>235</v>
      </c>
      <c r="N468" s="506">
        <v>235</v>
      </c>
      <c r="O468" s="506">
        <v>235</v>
      </c>
      <c r="P468" s="506">
        <v>235</v>
      </c>
      <c r="Q468" s="506">
        <v>235</v>
      </c>
      <c r="R468" s="506">
        <v>235</v>
      </c>
      <c r="S468" s="506">
        <v>235</v>
      </c>
      <c r="T468" s="506">
        <v>235</v>
      </c>
      <c r="U468" s="506">
        <v>235</v>
      </c>
      <c r="V468" s="506">
        <v>235</v>
      </c>
      <c r="W468" s="506">
        <v>235</v>
      </c>
      <c r="X468" s="506">
        <v>235</v>
      </c>
      <c r="Y468" s="506">
        <v>235</v>
      </c>
      <c r="Z468" s="506">
        <v>235</v>
      </c>
      <c r="AA468" s="506">
        <v>235</v>
      </c>
      <c r="AB468" s="506">
        <v>235</v>
      </c>
      <c r="AC468" s="506">
        <v>235</v>
      </c>
      <c r="AD468" s="506">
        <v>235</v>
      </c>
      <c r="AE468" s="506">
        <v>235</v>
      </c>
      <c r="AF468" s="506">
        <v>235</v>
      </c>
      <c r="AG468" s="506">
        <v>235</v>
      </c>
      <c r="AH468" s="506">
        <v>235</v>
      </c>
      <c r="AI468" s="506">
        <v>235</v>
      </c>
      <c r="AJ468" s="506">
        <v>235</v>
      </c>
      <c r="AK468" s="506">
        <v>235</v>
      </c>
      <c r="AL468" s="242">
        <v>235</v>
      </c>
      <c r="AM468" s="242">
        <v>235</v>
      </c>
      <c r="AN468" s="242">
        <v>235</v>
      </c>
      <c r="AO468" s="242">
        <v>235</v>
      </c>
      <c r="AP468" s="242">
        <v>235</v>
      </c>
      <c r="AQ468" s="242">
        <v>235</v>
      </c>
      <c r="AR468" s="242">
        <v>235</v>
      </c>
      <c r="AS468" s="242">
        <v>235</v>
      </c>
      <c r="AT468" s="242">
        <v>235</v>
      </c>
      <c r="AU468" s="242">
        <v>235</v>
      </c>
      <c r="AV468" s="242">
        <v>235</v>
      </c>
      <c r="AW468" s="242">
        <v>235</v>
      </c>
      <c r="AX468" s="242">
        <v>235</v>
      </c>
      <c r="AY468" s="242">
        <v>235</v>
      </c>
      <c r="AZ468" s="242">
        <v>235</v>
      </c>
      <c r="BA468" s="242">
        <v>235</v>
      </c>
      <c r="BB468" s="242">
        <v>235</v>
      </c>
      <c r="BC468" s="242">
        <v>235</v>
      </c>
      <c r="BD468" s="242">
        <v>235</v>
      </c>
      <c r="BE468" s="242">
        <v>235</v>
      </c>
      <c r="BF468" s="242">
        <v>235</v>
      </c>
      <c r="BG468" s="242">
        <v>235</v>
      </c>
      <c r="BH468" s="242">
        <v>235</v>
      </c>
      <c r="BI468" s="242">
        <v>235</v>
      </c>
      <c r="BJ468" s="242">
        <v>235</v>
      </c>
      <c r="BK468" s="242">
        <v>235</v>
      </c>
      <c r="BL468" s="242">
        <v>235</v>
      </c>
      <c r="BM468" s="242">
        <v>235</v>
      </c>
      <c r="BN468" s="242">
        <v>235</v>
      </c>
      <c r="BO468" s="242">
        <v>235</v>
      </c>
      <c r="BP468" s="242">
        <v>235</v>
      </c>
      <c r="BQ468" s="242">
        <v>235</v>
      </c>
      <c r="BR468" s="242">
        <v>235</v>
      </c>
      <c r="BS468" s="242">
        <v>235</v>
      </c>
      <c r="BT468" s="242">
        <v>235</v>
      </c>
      <c r="BU468" s="242">
        <v>235</v>
      </c>
      <c r="BV468" s="242">
        <v>235</v>
      </c>
      <c r="BW468" s="242">
        <v>235</v>
      </c>
      <c r="BX468" s="242">
        <v>235</v>
      </c>
      <c r="BY468" s="242">
        <v>235</v>
      </c>
      <c r="BZ468" s="242">
        <v>235</v>
      </c>
      <c r="CA468" s="242">
        <v>235</v>
      </c>
      <c r="CB468" s="242">
        <v>235</v>
      </c>
      <c r="CC468" s="242">
        <v>235</v>
      </c>
      <c r="CD468" s="242">
        <v>235</v>
      </c>
      <c r="CE468" s="242">
        <v>235</v>
      </c>
      <c r="CF468" s="242">
        <v>235</v>
      </c>
      <c r="CG468" s="242">
        <v>235</v>
      </c>
      <c r="CH468" s="242">
        <v>235</v>
      </c>
      <c r="CI468" s="242">
        <v>235</v>
      </c>
      <c r="CJ468" s="242">
        <v>235</v>
      </c>
      <c r="CK468" s="242">
        <v>235</v>
      </c>
      <c r="CL468" s="242">
        <v>235</v>
      </c>
      <c r="CM468" s="242">
        <v>235</v>
      </c>
      <c r="CN468" s="242">
        <v>235</v>
      </c>
      <c r="CO468" s="242">
        <v>235</v>
      </c>
      <c r="CP468" s="242">
        <v>235</v>
      </c>
      <c r="CQ468" s="242">
        <v>235</v>
      </c>
      <c r="CR468" s="242">
        <v>235</v>
      </c>
      <c r="CS468" s="242">
        <v>235</v>
      </c>
      <c r="CT468" s="242">
        <v>235</v>
      </c>
      <c r="CU468" s="242">
        <v>235</v>
      </c>
      <c r="CV468" s="242">
        <v>235</v>
      </c>
      <c r="CX468" s="242" t="str">
        <f t="shared" si="246"/>
        <v>-</v>
      </c>
      <c r="CY468" s="242" t="str">
        <f t="shared" si="247"/>
        <v>-</v>
      </c>
      <c r="CZ468" s="453">
        <f t="shared" si="248"/>
        <v>235</v>
      </c>
      <c r="DA468" s="453">
        <f t="shared" si="249"/>
        <v>0</v>
      </c>
      <c r="DB468" s="454">
        <f t="shared" si="250"/>
        <v>0</v>
      </c>
      <c r="DC468" s="453">
        <f t="shared" si="251"/>
        <v>235</v>
      </c>
      <c r="DD468" s="453">
        <f t="shared" si="253"/>
        <v>0</v>
      </c>
      <c r="DE468" s="454">
        <f t="shared" si="254"/>
        <v>0</v>
      </c>
      <c r="DF468" s="455">
        <f t="shared" si="245"/>
        <v>5.4595855141441589</v>
      </c>
      <c r="DG468" s="456">
        <f t="shared" si="252"/>
        <v>0</v>
      </c>
      <c r="DH468" s="454">
        <f t="shared" si="255"/>
        <v>0</v>
      </c>
    </row>
    <row r="469" spans="2:112" outlineLevel="1" x14ac:dyDescent="0.3">
      <c r="B469" s="154">
        <v>10</v>
      </c>
      <c r="C469" s="242" t="s">
        <v>179</v>
      </c>
      <c r="D469" s="143" t="s">
        <v>443</v>
      </c>
      <c r="E469" s="506">
        <v>235</v>
      </c>
      <c r="F469" s="506">
        <v>235</v>
      </c>
      <c r="G469" s="506">
        <v>235</v>
      </c>
      <c r="H469" s="506">
        <v>235</v>
      </c>
      <c r="I469" s="506">
        <v>235</v>
      </c>
      <c r="J469" s="506">
        <v>235</v>
      </c>
      <c r="K469" s="506">
        <v>235</v>
      </c>
      <c r="L469" s="506">
        <v>235</v>
      </c>
      <c r="M469" s="506">
        <v>235</v>
      </c>
      <c r="N469" s="506">
        <v>235</v>
      </c>
      <c r="O469" s="506">
        <v>235</v>
      </c>
      <c r="P469" s="506">
        <v>235</v>
      </c>
      <c r="Q469" s="506">
        <v>235</v>
      </c>
      <c r="R469" s="506">
        <v>235</v>
      </c>
      <c r="S469" s="506">
        <v>235</v>
      </c>
      <c r="T469" s="506">
        <v>235</v>
      </c>
      <c r="U469" s="506">
        <v>235</v>
      </c>
      <c r="V469" s="506">
        <v>235</v>
      </c>
      <c r="W469" s="506">
        <v>235</v>
      </c>
      <c r="X469" s="506">
        <v>235</v>
      </c>
      <c r="Y469" s="506">
        <v>235</v>
      </c>
      <c r="Z469" s="506">
        <v>235</v>
      </c>
      <c r="AA469" s="506">
        <v>235</v>
      </c>
      <c r="AB469" s="506">
        <v>235</v>
      </c>
      <c r="AC469" s="506">
        <v>235</v>
      </c>
      <c r="AD469" s="506">
        <v>235</v>
      </c>
      <c r="AE469" s="506">
        <v>235</v>
      </c>
      <c r="AF469" s="506">
        <v>235</v>
      </c>
      <c r="AG469" s="506">
        <v>235</v>
      </c>
      <c r="AH469" s="506">
        <v>235</v>
      </c>
      <c r="AI469" s="506">
        <v>235</v>
      </c>
      <c r="AJ469" s="506">
        <v>235</v>
      </c>
      <c r="AK469" s="506">
        <v>235</v>
      </c>
      <c r="AL469" s="242">
        <v>235</v>
      </c>
      <c r="AM469" s="242">
        <v>235</v>
      </c>
      <c r="AN469" s="242">
        <v>235</v>
      </c>
      <c r="AO469" s="242">
        <v>235</v>
      </c>
      <c r="AP469" s="242">
        <v>235</v>
      </c>
      <c r="AQ469" s="242">
        <v>235</v>
      </c>
      <c r="AR469" s="242">
        <v>235</v>
      </c>
      <c r="AS469" s="242">
        <v>235</v>
      </c>
      <c r="AT469" s="242">
        <v>235</v>
      </c>
      <c r="AU469" s="242">
        <v>235</v>
      </c>
      <c r="AV469" s="242">
        <v>235</v>
      </c>
      <c r="AW469" s="242">
        <v>235</v>
      </c>
      <c r="AX469" s="242">
        <v>235</v>
      </c>
      <c r="AY469" s="242">
        <v>235</v>
      </c>
      <c r="AZ469" s="242">
        <v>235</v>
      </c>
      <c r="BA469" s="242">
        <v>235</v>
      </c>
      <c r="BB469" s="242">
        <v>235</v>
      </c>
      <c r="BC469" s="242">
        <v>235</v>
      </c>
      <c r="BD469" s="242">
        <v>235</v>
      </c>
      <c r="BE469" s="242">
        <v>235</v>
      </c>
      <c r="BF469" s="242">
        <v>235</v>
      </c>
      <c r="BG469" s="242">
        <v>235</v>
      </c>
      <c r="BH469" s="242">
        <v>235</v>
      </c>
      <c r="BI469" s="242">
        <v>235</v>
      </c>
      <c r="BJ469" s="242">
        <v>235</v>
      </c>
      <c r="BK469" s="242">
        <v>235</v>
      </c>
      <c r="BL469" s="242">
        <v>235</v>
      </c>
      <c r="BM469" s="242">
        <v>235</v>
      </c>
      <c r="BN469" s="242">
        <v>235</v>
      </c>
      <c r="BO469" s="242">
        <v>235</v>
      </c>
      <c r="BP469" s="242">
        <v>235</v>
      </c>
      <c r="BQ469" s="242">
        <v>235</v>
      </c>
      <c r="BR469" s="242">
        <v>235</v>
      </c>
      <c r="BS469" s="242">
        <v>235</v>
      </c>
      <c r="BT469" s="242">
        <v>235</v>
      </c>
      <c r="BU469" s="242">
        <v>235</v>
      </c>
      <c r="BV469" s="242">
        <v>235</v>
      </c>
      <c r="BW469" s="242">
        <v>235</v>
      </c>
      <c r="BX469" s="242">
        <v>235</v>
      </c>
      <c r="BY469" s="242">
        <v>235</v>
      </c>
      <c r="BZ469" s="242">
        <v>235</v>
      </c>
      <c r="CA469" s="242">
        <v>235</v>
      </c>
      <c r="CB469" s="242">
        <v>235</v>
      </c>
      <c r="CC469" s="242">
        <v>235</v>
      </c>
      <c r="CD469" s="242">
        <v>235</v>
      </c>
      <c r="CE469" s="242">
        <v>235</v>
      </c>
      <c r="CF469" s="242">
        <v>235</v>
      </c>
      <c r="CG469" s="242">
        <v>235</v>
      </c>
      <c r="CH469" s="242">
        <v>235</v>
      </c>
      <c r="CI469" s="242">
        <v>235</v>
      </c>
      <c r="CJ469" s="242">
        <v>235</v>
      </c>
      <c r="CK469" s="242">
        <v>235</v>
      </c>
      <c r="CL469" s="242">
        <v>235</v>
      </c>
      <c r="CM469" s="242">
        <v>235</v>
      </c>
      <c r="CN469" s="242">
        <v>235</v>
      </c>
      <c r="CO469" s="242">
        <v>235</v>
      </c>
      <c r="CP469" s="242">
        <v>235</v>
      </c>
      <c r="CQ469" s="242">
        <v>235</v>
      </c>
      <c r="CR469" s="242">
        <v>235</v>
      </c>
      <c r="CS469" s="242">
        <v>235</v>
      </c>
      <c r="CT469" s="242">
        <v>235</v>
      </c>
      <c r="CU469" s="242">
        <v>235</v>
      </c>
      <c r="CV469" s="242">
        <v>235</v>
      </c>
      <c r="CX469" s="242" t="str">
        <f t="shared" si="246"/>
        <v>-</v>
      </c>
      <c r="CY469" s="242" t="str">
        <f t="shared" si="247"/>
        <v>-</v>
      </c>
      <c r="CZ469" s="453">
        <f t="shared" si="248"/>
        <v>235</v>
      </c>
      <c r="DA469" s="453">
        <f t="shared" si="249"/>
        <v>0</v>
      </c>
      <c r="DB469" s="454">
        <f t="shared" si="250"/>
        <v>0</v>
      </c>
      <c r="DC469" s="453">
        <f t="shared" si="251"/>
        <v>235</v>
      </c>
      <c r="DD469" s="453">
        <f t="shared" si="253"/>
        <v>0</v>
      </c>
      <c r="DE469" s="454">
        <f t="shared" si="254"/>
        <v>0</v>
      </c>
      <c r="DF469" s="455">
        <f t="shared" si="245"/>
        <v>5.4595855141441589</v>
      </c>
      <c r="DG469" s="456">
        <f t="shared" si="252"/>
        <v>0</v>
      </c>
      <c r="DH469" s="454">
        <f t="shared" si="255"/>
        <v>0</v>
      </c>
    </row>
    <row r="470" spans="2:112" outlineLevel="1" x14ac:dyDescent="0.3">
      <c r="B470" s="154">
        <v>11</v>
      </c>
      <c r="C470" s="242" t="s">
        <v>180</v>
      </c>
      <c r="D470" s="143" t="s">
        <v>443</v>
      </c>
      <c r="E470" s="506">
        <v>235</v>
      </c>
      <c r="F470" s="506">
        <v>235</v>
      </c>
      <c r="G470" s="506">
        <v>235</v>
      </c>
      <c r="H470" s="506">
        <v>235</v>
      </c>
      <c r="I470" s="506">
        <v>235</v>
      </c>
      <c r="J470" s="506">
        <v>235</v>
      </c>
      <c r="K470" s="506">
        <v>235</v>
      </c>
      <c r="L470" s="506">
        <v>235</v>
      </c>
      <c r="M470" s="506">
        <v>235</v>
      </c>
      <c r="N470" s="506">
        <v>235</v>
      </c>
      <c r="O470" s="506">
        <v>235</v>
      </c>
      <c r="P470" s="506">
        <v>235</v>
      </c>
      <c r="Q470" s="506">
        <v>235</v>
      </c>
      <c r="R470" s="506">
        <v>235</v>
      </c>
      <c r="S470" s="506">
        <v>235</v>
      </c>
      <c r="T470" s="506">
        <v>235</v>
      </c>
      <c r="U470" s="506">
        <v>235</v>
      </c>
      <c r="V470" s="506">
        <v>235</v>
      </c>
      <c r="W470" s="506">
        <v>235</v>
      </c>
      <c r="X470" s="506">
        <v>235</v>
      </c>
      <c r="Y470" s="506">
        <v>235</v>
      </c>
      <c r="Z470" s="506">
        <v>235</v>
      </c>
      <c r="AA470" s="506">
        <v>235</v>
      </c>
      <c r="AB470" s="506">
        <v>235</v>
      </c>
      <c r="AC470" s="506">
        <v>235</v>
      </c>
      <c r="AD470" s="506">
        <v>235</v>
      </c>
      <c r="AE470" s="506">
        <v>235</v>
      </c>
      <c r="AF470" s="506">
        <v>235</v>
      </c>
      <c r="AG470" s="506">
        <v>235</v>
      </c>
      <c r="AH470" s="506">
        <v>235</v>
      </c>
      <c r="AI470" s="506">
        <v>235</v>
      </c>
      <c r="AJ470" s="506">
        <v>235</v>
      </c>
      <c r="AK470" s="506">
        <v>235</v>
      </c>
      <c r="AL470" s="242">
        <v>235</v>
      </c>
      <c r="AM470" s="242">
        <v>235</v>
      </c>
      <c r="AN470" s="242">
        <v>235</v>
      </c>
      <c r="AO470" s="242">
        <v>235</v>
      </c>
      <c r="AP470" s="242">
        <v>235</v>
      </c>
      <c r="AQ470" s="242">
        <v>235</v>
      </c>
      <c r="AR470" s="242">
        <v>235</v>
      </c>
      <c r="AS470" s="242">
        <v>235</v>
      </c>
      <c r="AT470" s="242">
        <v>235</v>
      </c>
      <c r="AU470" s="242">
        <v>235</v>
      </c>
      <c r="AV470" s="242">
        <v>235</v>
      </c>
      <c r="AW470" s="242">
        <v>235</v>
      </c>
      <c r="AX470" s="242">
        <v>235</v>
      </c>
      <c r="AY470" s="242">
        <v>235</v>
      </c>
      <c r="AZ470" s="242">
        <v>235</v>
      </c>
      <c r="BA470" s="242">
        <v>235</v>
      </c>
      <c r="BB470" s="242">
        <v>235</v>
      </c>
      <c r="BC470" s="242">
        <v>235</v>
      </c>
      <c r="BD470" s="242">
        <v>235</v>
      </c>
      <c r="BE470" s="242">
        <v>235</v>
      </c>
      <c r="BF470" s="242">
        <v>235</v>
      </c>
      <c r="BG470" s="242">
        <v>235</v>
      </c>
      <c r="BH470" s="242">
        <v>235</v>
      </c>
      <c r="BI470" s="242">
        <v>235</v>
      </c>
      <c r="BJ470" s="242">
        <v>235</v>
      </c>
      <c r="BK470" s="242">
        <v>235</v>
      </c>
      <c r="BL470" s="242">
        <v>235</v>
      </c>
      <c r="BM470" s="242">
        <v>235</v>
      </c>
      <c r="BN470" s="242">
        <v>235</v>
      </c>
      <c r="BO470" s="242">
        <v>235</v>
      </c>
      <c r="BP470" s="242">
        <v>235</v>
      </c>
      <c r="BQ470" s="242">
        <v>235</v>
      </c>
      <c r="BR470" s="242">
        <v>235</v>
      </c>
      <c r="BS470" s="242">
        <v>235</v>
      </c>
      <c r="BT470" s="242">
        <v>235</v>
      </c>
      <c r="BU470" s="242">
        <v>235</v>
      </c>
      <c r="BV470" s="242">
        <v>235</v>
      </c>
      <c r="BW470" s="242">
        <v>235</v>
      </c>
      <c r="BX470" s="242">
        <v>235</v>
      </c>
      <c r="BY470" s="242">
        <v>235</v>
      </c>
      <c r="BZ470" s="242">
        <v>235</v>
      </c>
      <c r="CA470" s="242">
        <v>235</v>
      </c>
      <c r="CB470" s="242">
        <v>235</v>
      </c>
      <c r="CC470" s="242">
        <v>235</v>
      </c>
      <c r="CD470" s="242">
        <v>235</v>
      </c>
      <c r="CE470" s="242">
        <v>235</v>
      </c>
      <c r="CF470" s="242">
        <v>235</v>
      </c>
      <c r="CG470" s="242">
        <v>235</v>
      </c>
      <c r="CH470" s="242">
        <v>235</v>
      </c>
      <c r="CI470" s="242">
        <v>235</v>
      </c>
      <c r="CJ470" s="242">
        <v>235</v>
      </c>
      <c r="CK470" s="242">
        <v>235</v>
      </c>
      <c r="CL470" s="242">
        <v>235</v>
      </c>
      <c r="CM470" s="242">
        <v>235</v>
      </c>
      <c r="CN470" s="242">
        <v>235</v>
      </c>
      <c r="CO470" s="242">
        <v>235</v>
      </c>
      <c r="CP470" s="242">
        <v>235</v>
      </c>
      <c r="CQ470" s="242">
        <v>235</v>
      </c>
      <c r="CR470" s="242">
        <v>235</v>
      </c>
      <c r="CS470" s="242">
        <v>235</v>
      </c>
      <c r="CT470" s="242">
        <v>235</v>
      </c>
      <c r="CU470" s="242">
        <v>235</v>
      </c>
      <c r="CV470" s="242">
        <v>235</v>
      </c>
      <c r="CX470" s="242" t="str">
        <f t="shared" si="246"/>
        <v>-</v>
      </c>
      <c r="CY470" s="242" t="str">
        <f t="shared" si="247"/>
        <v>-</v>
      </c>
      <c r="CZ470" s="453">
        <f t="shared" si="248"/>
        <v>235</v>
      </c>
      <c r="DA470" s="453">
        <f t="shared" si="249"/>
        <v>0</v>
      </c>
      <c r="DB470" s="454">
        <f t="shared" si="250"/>
        <v>0</v>
      </c>
      <c r="DC470" s="453">
        <f t="shared" si="251"/>
        <v>235</v>
      </c>
      <c r="DD470" s="453">
        <f t="shared" si="253"/>
        <v>0</v>
      </c>
      <c r="DE470" s="454">
        <f t="shared" si="254"/>
        <v>0</v>
      </c>
      <c r="DF470" s="455">
        <f t="shared" si="245"/>
        <v>5.4595855141441589</v>
      </c>
      <c r="DG470" s="456">
        <f t="shared" si="252"/>
        <v>0</v>
      </c>
      <c r="DH470" s="454">
        <f t="shared" si="255"/>
        <v>0</v>
      </c>
    </row>
    <row r="471" spans="2:112" outlineLevel="1" x14ac:dyDescent="0.3">
      <c r="B471" s="154">
        <v>12</v>
      </c>
      <c r="C471" s="242" t="s">
        <v>181</v>
      </c>
      <c r="D471" s="143" t="s">
        <v>443</v>
      </c>
      <c r="E471" s="506">
        <v>235</v>
      </c>
      <c r="F471" s="506">
        <v>235</v>
      </c>
      <c r="G471" s="506">
        <v>235</v>
      </c>
      <c r="H471" s="506">
        <v>235</v>
      </c>
      <c r="I471" s="506">
        <v>235</v>
      </c>
      <c r="J471" s="506">
        <v>235</v>
      </c>
      <c r="K471" s="506">
        <v>235</v>
      </c>
      <c r="L471" s="506">
        <v>235</v>
      </c>
      <c r="M471" s="506">
        <v>235</v>
      </c>
      <c r="N471" s="506">
        <v>235</v>
      </c>
      <c r="O471" s="506">
        <v>235</v>
      </c>
      <c r="P471" s="506">
        <v>235</v>
      </c>
      <c r="Q471" s="506">
        <v>235</v>
      </c>
      <c r="R471" s="506">
        <v>235</v>
      </c>
      <c r="S471" s="506">
        <v>235</v>
      </c>
      <c r="T471" s="506">
        <v>235</v>
      </c>
      <c r="U471" s="506">
        <v>235</v>
      </c>
      <c r="V471" s="506">
        <v>235</v>
      </c>
      <c r="W471" s="506">
        <v>235</v>
      </c>
      <c r="X471" s="506">
        <v>235</v>
      </c>
      <c r="Y471" s="506">
        <v>235</v>
      </c>
      <c r="Z471" s="506">
        <v>235</v>
      </c>
      <c r="AA471" s="506">
        <v>235</v>
      </c>
      <c r="AB471" s="506">
        <v>235</v>
      </c>
      <c r="AC471" s="506">
        <v>235</v>
      </c>
      <c r="AD471" s="506">
        <v>235</v>
      </c>
      <c r="AE471" s="506">
        <v>235</v>
      </c>
      <c r="AF471" s="506">
        <v>235</v>
      </c>
      <c r="AG471" s="506">
        <v>235</v>
      </c>
      <c r="AH471" s="506">
        <v>235</v>
      </c>
      <c r="AI471" s="506">
        <v>235</v>
      </c>
      <c r="AJ471" s="506">
        <v>235</v>
      </c>
      <c r="AK471" s="506">
        <v>235</v>
      </c>
      <c r="AL471" s="242">
        <v>235</v>
      </c>
      <c r="AM471" s="242">
        <v>235</v>
      </c>
      <c r="AN471" s="242">
        <v>235</v>
      </c>
      <c r="AO471" s="242">
        <v>235</v>
      </c>
      <c r="AP471" s="242">
        <v>235</v>
      </c>
      <c r="AQ471" s="242">
        <v>235</v>
      </c>
      <c r="AR471" s="242">
        <v>235</v>
      </c>
      <c r="AS471" s="242">
        <v>235</v>
      </c>
      <c r="AT471" s="242">
        <v>235</v>
      </c>
      <c r="AU471" s="242">
        <v>235</v>
      </c>
      <c r="AV471" s="242">
        <v>235</v>
      </c>
      <c r="AW471" s="242">
        <v>235</v>
      </c>
      <c r="AX471" s="242">
        <v>235</v>
      </c>
      <c r="AY471" s="242">
        <v>235</v>
      </c>
      <c r="AZ471" s="242">
        <v>235</v>
      </c>
      <c r="BA471" s="242">
        <v>235</v>
      </c>
      <c r="BB471" s="242">
        <v>235</v>
      </c>
      <c r="BC471" s="242">
        <v>235</v>
      </c>
      <c r="BD471" s="242">
        <v>235</v>
      </c>
      <c r="BE471" s="242">
        <v>235</v>
      </c>
      <c r="BF471" s="242">
        <v>235</v>
      </c>
      <c r="BG471" s="242">
        <v>235</v>
      </c>
      <c r="BH471" s="242">
        <v>235</v>
      </c>
      <c r="BI471" s="242">
        <v>235</v>
      </c>
      <c r="BJ471" s="242">
        <v>235</v>
      </c>
      <c r="BK471" s="242">
        <v>235</v>
      </c>
      <c r="BL471" s="242">
        <v>235</v>
      </c>
      <c r="BM471" s="242">
        <v>235</v>
      </c>
      <c r="BN471" s="242">
        <v>235</v>
      </c>
      <c r="BO471" s="242">
        <v>235</v>
      </c>
      <c r="BP471" s="242">
        <v>235</v>
      </c>
      <c r="BQ471" s="242">
        <v>235</v>
      </c>
      <c r="BR471" s="242">
        <v>235</v>
      </c>
      <c r="BS471" s="242">
        <v>235</v>
      </c>
      <c r="BT471" s="242">
        <v>235</v>
      </c>
      <c r="BU471" s="242">
        <v>235</v>
      </c>
      <c r="BV471" s="242">
        <v>235</v>
      </c>
      <c r="BW471" s="242">
        <v>235</v>
      </c>
      <c r="BX471" s="242">
        <v>235</v>
      </c>
      <c r="BY471" s="242">
        <v>235</v>
      </c>
      <c r="BZ471" s="242">
        <v>235</v>
      </c>
      <c r="CA471" s="242">
        <v>235</v>
      </c>
      <c r="CB471" s="242">
        <v>235</v>
      </c>
      <c r="CC471" s="242">
        <v>235</v>
      </c>
      <c r="CD471" s="242">
        <v>235</v>
      </c>
      <c r="CE471" s="242">
        <v>235</v>
      </c>
      <c r="CF471" s="242">
        <v>235</v>
      </c>
      <c r="CG471" s="242">
        <v>235</v>
      </c>
      <c r="CH471" s="242">
        <v>235</v>
      </c>
      <c r="CI471" s="242">
        <v>235</v>
      </c>
      <c r="CJ471" s="242">
        <v>235</v>
      </c>
      <c r="CK471" s="242">
        <v>235</v>
      </c>
      <c r="CL471" s="242">
        <v>235</v>
      </c>
      <c r="CM471" s="242">
        <v>235</v>
      </c>
      <c r="CN471" s="242">
        <v>235</v>
      </c>
      <c r="CO471" s="242">
        <v>235</v>
      </c>
      <c r="CP471" s="242">
        <v>235</v>
      </c>
      <c r="CQ471" s="242">
        <v>235</v>
      </c>
      <c r="CR471" s="242">
        <v>235</v>
      </c>
      <c r="CS471" s="242">
        <v>235</v>
      </c>
      <c r="CT471" s="242">
        <v>235</v>
      </c>
      <c r="CU471" s="242">
        <v>235</v>
      </c>
      <c r="CV471" s="242">
        <v>235</v>
      </c>
      <c r="CX471" s="242" t="s">
        <v>1722</v>
      </c>
      <c r="CY471" s="242" t="str">
        <f t="shared" si="247"/>
        <v>-</v>
      </c>
      <c r="CZ471" s="453">
        <f t="shared" si="248"/>
        <v>235</v>
      </c>
      <c r="DA471" s="453">
        <f t="shared" si="249"/>
        <v>0</v>
      </c>
      <c r="DB471" s="454">
        <f t="shared" si="250"/>
        <v>0</v>
      </c>
      <c r="DC471" s="453">
        <f t="shared" si="251"/>
        <v>235</v>
      </c>
      <c r="DD471" s="453">
        <f t="shared" si="253"/>
        <v>0</v>
      </c>
      <c r="DE471" s="454">
        <f t="shared" si="254"/>
        <v>0</v>
      </c>
      <c r="DF471" s="455">
        <f t="shared" si="245"/>
        <v>5.4595855141441589</v>
      </c>
      <c r="DG471" s="456">
        <f t="shared" si="252"/>
        <v>0</v>
      </c>
      <c r="DH471" s="454">
        <f t="shared" si="255"/>
        <v>0</v>
      </c>
    </row>
    <row r="472" spans="2:112" outlineLevel="1" x14ac:dyDescent="0.3">
      <c r="B472" s="154">
        <v>13</v>
      </c>
      <c r="C472" s="242" t="s">
        <v>361</v>
      </c>
      <c r="D472" s="143" t="s">
        <v>443</v>
      </c>
      <c r="E472" s="506">
        <v>235</v>
      </c>
      <c r="F472" s="506">
        <v>235</v>
      </c>
      <c r="G472" s="506">
        <v>235</v>
      </c>
      <c r="H472" s="506">
        <v>235</v>
      </c>
      <c r="I472" s="506">
        <v>235</v>
      </c>
      <c r="J472" s="506">
        <v>235</v>
      </c>
      <c r="K472" s="506">
        <v>235</v>
      </c>
      <c r="L472" s="506">
        <v>235</v>
      </c>
      <c r="M472" s="506">
        <v>235</v>
      </c>
      <c r="N472" s="506">
        <v>235</v>
      </c>
      <c r="O472" s="506">
        <v>235</v>
      </c>
      <c r="P472" s="506">
        <v>235</v>
      </c>
      <c r="Q472" s="506">
        <v>235</v>
      </c>
      <c r="R472" s="506">
        <v>235</v>
      </c>
      <c r="S472" s="506">
        <v>235</v>
      </c>
      <c r="T472" s="506">
        <v>235</v>
      </c>
      <c r="U472" s="506">
        <v>235</v>
      </c>
      <c r="V472" s="506">
        <v>235</v>
      </c>
      <c r="W472" s="506">
        <v>235</v>
      </c>
      <c r="X472" s="506">
        <v>235</v>
      </c>
      <c r="Y472" s="506">
        <v>235</v>
      </c>
      <c r="Z472" s="506">
        <v>235</v>
      </c>
      <c r="AA472" s="506">
        <v>235</v>
      </c>
      <c r="AB472" s="506">
        <v>235</v>
      </c>
      <c r="AC472" s="506">
        <v>235</v>
      </c>
      <c r="AD472" s="506">
        <v>235</v>
      </c>
      <c r="AE472" s="506">
        <v>235</v>
      </c>
      <c r="AF472" s="506">
        <v>235</v>
      </c>
      <c r="AG472" s="506">
        <v>235</v>
      </c>
      <c r="AH472" s="506">
        <v>235</v>
      </c>
      <c r="AI472" s="506">
        <v>235</v>
      </c>
      <c r="AJ472" s="506">
        <v>235</v>
      </c>
      <c r="AK472" s="506">
        <v>235</v>
      </c>
      <c r="AL472" s="242">
        <v>235</v>
      </c>
      <c r="AM472" s="242">
        <v>235</v>
      </c>
      <c r="AN472" s="242">
        <v>235</v>
      </c>
      <c r="AO472" s="242">
        <v>235</v>
      </c>
      <c r="AP472" s="242">
        <v>235</v>
      </c>
      <c r="AQ472" s="242">
        <v>235</v>
      </c>
      <c r="AR472" s="242">
        <v>235</v>
      </c>
      <c r="AS472" s="242">
        <v>235</v>
      </c>
      <c r="AT472" s="242">
        <v>235</v>
      </c>
      <c r="AU472" s="242">
        <v>235</v>
      </c>
      <c r="AV472" s="242">
        <v>235</v>
      </c>
      <c r="AW472" s="242">
        <v>235</v>
      </c>
      <c r="AX472" s="242">
        <v>235</v>
      </c>
      <c r="AY472" s="242">
        <v>235</v>
      </c>
      <c r="AZ472" s="242">
        <v>235</v>
      </c>
      <c r="BA472" s="242">
        <v>235</v>
      </c>
      <c r="BB472" s="242">
        <v>235</v>
      </c>
      <c r="BC472" s="242">
        <v>235</v>
      </c>
      <c r="BD472" s="242">
        <v>235</v>
      </c>
      <c r="BE472" s="242">
        <v>235</v>
      </c>
      <c r="BF472" s="242">
        <v>235</v>
      </c>
      <c r="BG472" s="242">
        <v>235</v>
      </c>
      <c r="BH472" s="242">
        <v>235</v>
      </c>
      <c r="BI472" s="242">
        <v>235</v>
      </c>
      <c r="BJ472" s="242">
        <v>235</v>
      </c>
      <c r="BK472" s="242">
        <v>235</v>
      </c>
      <c r="BL472" s="242">
        <v>235</v>
      </c>
      <c r="BM472" s="242">
        <v>235</v>
      </c>
      <c r="BN472" s="242">
        <v>235</v>
      </c>
      <c r="BO472" s="242">
        <v>235</v>
      </c>
      <c r="BP472" s="242">
        <v>235</v>
      </c>
      <c r="BQ472" s="242">
        <v>235</v>
      </c>
      <c r="BR472" s="242">
        <v>235</v>
      </c>
      <c r="BS472" s="242">
        <v>235</v>
      </c>
      <c r="BT472" s="242">
        <v>235</v>
      </c>
      <c r="BU472" s="242">
        <v>235</v>
      </c>
      <c r="BV472" s="242">
        <v>235</v>
      </c>
      <c r="BW472" s="242">
        <v>235</v>
      </c>
      <c r="BX472" s="242">
        <v>235</v>
      </c>
      <c r="BY472" s="242">
        <v>235</v>
      </c>
      <c r="BZ472" s="242">
        <v>235</v>
      </c>
      <c r="CA472" s="242">
        <v>235</v>
      </c>
      <c r="CB472" s="242">
        <v>235</v>
      </c>
      <c r="CC472" s="242">
        <v>235</v>
      </c>
      <c r="CD472" s="242">
        <v>235</v>
      </c>
      <c r="CE472" s="242">
        <v>235</v>
      </c>
      <c r="CF472" s="242">
        <v>235</v>
      </c>
      <c r="CG472" s="242">
        <v>235</v>
      </c>
      <c r="CH472" s="242">
        <v>235</v>
      </c>
      <c r="CI472" s="242">
        <v>235</v>
      </c>
      <c r="CJ472" s="242">
        <v>235</v>
      </c>
      <c r="CK472" s="242">
        <v>235</v>
      </c>
      <c r="CL472" s="242">
        <v>235</v>
      </c>
      <c r="CM472" s="242">
        <v>235</v>
      </c>
      <c r="CN472" s="242">
        <v>235</v>
      </c>
      <c r="CO472" s="242">
        <v>235</v>
      </c>
      <c r="CP472" s="242">
        <v>235</v>
      </c>
      <c r="CQ472" s="242">
        <v>235</v>
      </c>
      <c r="CR472" s="242">
        <v>235</v>
      </c>
      <c r="CS472" s="242">
        <v>235</v>
      </c>
      <c r="CT472" s="242">
        <v>235</v>
      </c>
      <c r="CU472" s="242">
        <v>235</v>
      </c>
      <c r="CV472" s="242">
        <v>235</v>
      </c>
      <c r="CX472" s="242" t="s">
        <v>1722</v>
      </c>
      <c r="CY472" s="242" t="str">
        <f t="shared" si="247"/>
        <v>-</v>
      </c>
      <c r="CZ472" s="453">
        <f t="shared" si="248"/>
        <v>235</v>
      </c>
      <c r="DA472" s="453">
        <f t="shared" si="249"/>
        <v>0</v>
      </c>
      <c r="DB472" s="454">
        <f t="shared" si="250"/>
        <v>0</v>
      </c>
      <c r="DC472" s="453">
        <f t="shared" si="251"/>
        <v>235</v>
      </c>
      <c r="DD472" s="453">
        <f t="shared" si="253"/>
        <v>0</v>
      </c>
      <c r="DE472" s="454">
        <f t="shared" si="254"/>
        <v>0</v>
      </c>
      <c r="DF472" s="455">
        <f t="shared" si="245"/>
        <v>5.4595855141441589</v>
      </c>
      <c r="DG472" s="456">
        <f t="shared" si="252"/>
        <v>0</v>
      </c>
      <c r="DH472" s="454">
        <f t="shared" si="255"/>
        <v>0</v>
      </c>
    </row>
    <row r="473" spans="2:112" outlineLevel="1" x14ac:dyDescent="0.3">
      <c r="B473" s="154">
        <v>14</v>
      </c>
      <c r="C473" s="242" t="s">
        <v>183</v>
      </c>
      <c r="D473" s="143" t="s">
        <v>443</v>
      </c>
      <c r="E473" s="506">
        <v>235</v>
      </c>
      <c r="F473" s="506">
        <v>235</v>
      </c>
      <c r="G473" s="506">
        <v>235</v>
      </c>
      <c r="H473" s="506">
        <v>235</v>
      </c>
      <c r="I473" s="506">
        <v>235</v>
      </c>
      <c r="J473" s="506">
        <v>235</v>
      </c>
      <c r="K473" s="506">
        <v>235</v>
      </c>
      <c r="L473" s="506">
        <v>235</v>
      </c>
      <c r="M473" s="506">
        <v>235</v>
      </c>
      <c r="N473" s="506">
        <v>235</v>
      </c>
      <c r="O473" s="506">
        <v>235</v>
      </c>
      <c r="P473" s="506">
        <v>235</v>
      </c>
      <c r="Q473" s="506">
        <v>235</v>
      </c>
      <c r="R473" s="506">
        <v>235</v>
      </c>
      <c r="S473" s="506">
        <v>235</v>
      </c>
      <c r="T473" s="506">
        <v>235</v>
      </c>
      <c r="U473" s="506">
        <v>235</v>
      </c>
      <c r="V473" s="506">
        <v>235</v>
      </c>
      <c r="W473" s="506">
        <v>235</v>
      </c>
      <c r="X473" s="506">
        <v>235</v>
      </c>
      <c r="Y473" s="506">
        <v>235</v>
      </c>
      <c r="Z473" s="506">
        <v>235</v>
      </c>
      <c r="AA473" s="506">
        <v>235</v>
      </c>
      <c r="AB473" s="506">
        <v>235</v>
      </c>
      <c r="AC473" s="506">
        <v>235</v>
      </c>
      <c r="AD473" s="506">
        <v>235</v>
      </c>
      <c r="AE473" s="506">
        <v>235</v>
      </c>
      <c r="AF473" s="506">
        <v>235</v>
      </c>
      <c r="AG473" s="506">
        <v>235</v>
      </c>
      <c r="AH473" s="506">
        <v>235</v>
      </c>
      <c r="AI473" s="506">
        <v>235</v>
      </c>
      <c r="AJ473" s="506">
        <v>235</v>
      </c>
      <c r="AK473" s="506">
        <v>235</v>
      </c>
      <c r="AL473" s="242">
        <v>235</v>
      </c>
      <c r="AM473" s="242">
        <v>235</v>
      </c>
      <c r="AN473" s="242">
        <v>235</v>
      </c>
      <c r="AO473" s="242">
        <v>235</v>
      </c>
      <c r="AP473" s="242">
        <v>235</v>
      </c>
      <c r="AQ473" s="242">
        <v>235</v>
      </c>
      <c r="AR473" s="242">
        <v>235</v>
      </c>
      <c r="AS473" s="242">
        <v>235</v>
      </c>
      <c r="AT473" s="242">
        <v>235</v>
      </c>
      <c r="AU473" s="242">
        <v>235</v>
      </c>
      <c r="AV473" s="242">
        <v>235</v>
      </c>
      <c r="AW473" s="242">
        <v>235</v>
      </c>
      <c r="AX473" s="242">
        <v>235</v>
      </c>
      <c r="AY473" s="242">
        <v>235</v>
      </c>
      <c r="AZ473" s="242">
        <v>235</v>
      </c>
      <c r="BA473" s="242">
        <v>235</v>
      </c>
      <c r="BB473" s="242">
        <v>235</v>
      </c>
      <c r="BC473" s="242">
        <v>235</v>
      </c>
      <c r="BD473" s="242">
        <v>235</v>
      </c>
      <c r="BE473" s="242">
        <v>235</v>
      </c>
      <c r="BF473" s="242">
        <v>235</v>
      </c>
      <c r="BG473" s="242">
        <v>235</v>
      </c>
      <c r="BH473" s="242">
        <v>235</v>
      </c>
      <c r="BI473" s="242">
        <v>235</v>
      </c>
      <c r="BJ473" s="242">
        <v>235</v>
      </c>
      <c r="BK473" s="242">
        <v>235</v>
      </c>
      <c r="BL473" s="242">
        <v>235</v>
      </c>
      <c r="BM473" s="242">
        <v>235</v>
      </c>
      <c r="BN473" s="242">
        <v>235</v>
      </c>
      <c r="BO473" s="242">
        <v>235</v>
      </c>
      <c r="BP473" s="242">
        <v>235</v>
      </c>
      <c r="BQ473" s="242">
        <v>235</v>
      </c>
      <c r="BR473" s="242">
        <v>235</v>
      </c>
      <c r="BS473" s="242">
        <v>235</v>
      </c>
      <c r="BT473" s="242">
        <v>235</v>
      </c>
      <c r="BU473" s="242">
        <v>235</v>
      </c>
      <c r="BV473" s="242">
        <v>235</v>
      </c>
      <c r="BW473" s="242">
        <v>235</v>
      </c>
      <c r="BX473" s="242">
        <v>235</v>
      </c>
      <c r="BY473" s="242">
        <v>235</v>
      </c>
      <c r="BZ473" s="242">
        <v>235</v>
      </c>
      <c r="CA473" s="242">
        <v>235</v>
      </c>
      <c r="CB473" s="242">
        <v>235</v>
      </c>
      <c r="CC473" s="242">
        <v>235</v>
      </c>
      <c r="CD473" s="242">
        <v>235</v>
      </c>
      <c r="CE473" s="242">
        <v>235</v>
      </c>
      <c r="CF473" s="242">
        <v>235</v>
      </c>
      <c r="CG473" s="242">
        <v>235</v>
      </c>
      <c r="CH473" s="242">
        <v>235</v>
      </c>
      <c r="CI473" s="242">
        <v>235</v>
      </c>
      <c r="CJ473" s="242">
        <v>235</v>
      </c>
      <c r="CK473" s="242">
        <v>235</v>
      </c>
      <c r="CL473" s="242">
        <v>235</v>
      </c>
      <c r="CM473" s="242">
        <v>235</v>
      </c>
      <c r="CN473" s="242">
        <v>235</v>
      </c>
      <c r="CO473" s="242">
        <v>235</v>
      </c>
      <c r="CP473" s="242">
        <v>235</v>
      </c>
      <c r="CQ473" s="242">
        <v>235</v>
      </c>
      <c r="CR473" s="242">
        <v>235</v>
      </c>
      <c r="CS473" s="242">
        <v>235</v>
      </c>
      <c r="CT473" s="242">
        <v>235</v>
      </c>
      <c r="CU473" s="242">
        <v>235</v>
      </c>
      <c r="CV473" s="242">
        <v>235</v>
      </c>
      <c r="CX473" s="242" t="s">
        <v>1722</v>
      </c>
      <c r="CY473" s="242" t="str">
        <f t="shared" si="247"/>
        <v>-</v>
      </c>
      <c r="CZ473" s="453">
        <f t="shared" si="248"/>
        <v>235</v>
      </c>
      <c r="DA473" s="453">
        <f t="shared" si="249"/>
        <v>0</v>
      </c>
      <c r="DB473" s="454">
        <f t="shared" si="250"/>
        <v>0</v>
      </c>
      <c r="DC473" s="453">
        <f t="shared" si="251"/>
        <v>235</v>
      </c>
      <c r="DD473" s="453">
        <f t="shared" si="253"/>
        <v>0</v>
      </c>
      <c r="DE473" s="454">
        <f t="shared" si="254"/>
        <v>0</v>
      </c>
      <c r="DF473" s="455">
        <f t="shared" si="245"/>
        <v>5.4595855141441589</v>
      </c>
      <c r="DG473" s="456">
        <f t="shared" si="252"/>
        <v>0</v>
      </c>
      <c r="DH473" s="454">
        <f t="shared" si="255"/>
        <v>0</v>
      </c>
    </row>
    <row r="474" spans="2:112" outlineLevel="1" x14ac:dyDescent="0.3">
      <c r="B474" s="154">
        <v>15</v>
      </c>
      <c r="C474" s="242" t="s">
        <v>184</v>
      </c>
      <c r="D474" s="143" t="s">
        <v>443</v>
      </c>
      <c r="E474" s="506">
        <v>235</v>
      </c>
      <c r="F474" s="506">
        <v>235</v>
      </c>
      <c r="G474" s="506">
        <v>235</v>
      </c>
      <c r="H474" s="506">
        <v>235</v>
      </c>
      <c r="I474" s="506">
        <v>235</v>
      </c>
      <c r="J474" s="506">
        <v>235</v>
      </c>
      <c r="K474" s="506">
        <v>235</v>
      </c>
      <c r="L474" s="506">
        <v>235</v>
      </c>
      <c r="M474" s="506">
        <v>235</v>
      </c>
      <c r="N474" s="506">
        <v>235</v>
      </c>
      <c r="O474" s="506">
        <v>235</v>
      </c>
      <c r="P474" s="506">
        <v>235</v>
      </c>
      <c r="Q474" s="506">
        <v>235</v>
      </c>
      <c r="R474" s="506">
        <v>235</v>
      </c>
      <c r="S474" s="506">
        <v>235</v>
      </c>
      <c r="T474" s="506">
        <v>235</v>
      </c>
      <c r="U474" s="506">
        <v>235</v>
      </c>
      <c r="V474" s="506">
        <v>235</v>
      </c>
      <c r="W474" s="506">
        <v>235</v>
      </c>
      <c r="X474" s="506">
        <v>235</v>
      </c>
      <c r="Y474" s="506">
        <v>235</v>
      </c>
      <c r="Z474" s="506">
        <v>235</v>
      </c>
      <c r="AA474" s="506">
        <v>235</v>
      </c>
      <c r="AB474" s="506">
        <v>235</v>
      </c>
      <c r="AC474" s="506">
        <v>235</v>
      </c>
      <c r="AD474" s="506">
        <v>235</v>
      </c>
      <c r="AE474" s="506">
        <v>235</v>
      </c>
      <c r="AF474" s="506">
        <v>235</v>
      </c>
      <c r="AG474" s="506">
        <v>235</v>
      </c>
      <c r="AH474" s="506">
        <v>235</v>
      </c>
      <c r="AI474" s="506">
        <v>235</v>
      </c>
      <c r="AJ474" s="506">
        <v>235</v>
      </c>
      <c r="AK474" s="506">
        <v>235</v>
      </c>
      <c r="AL474" s="242">
        <v>235</v>
      </c>
      <c r="AM474" s="242">
        <v>235</v>
      </c>
      <c r="AN474" s="242">
        <v>235</v>
      </c>
      <c r="AO474" s="242">
        <v>235</v>
      </c>
      <c r="AP474" s="242">
        <v>235</v>
      </c>
      <c r="AQ474" s="242">
        <v>235</v>
      </c>
      <c r="AR474" s="242">
        <v>235</v>
      </c>
      <c r="AS474" s="242">
        <v>235</v>
      </c>
      <c r="AT474" s="242">
        <v>235</v>
      </c>
      <c r="AU474" s="242">
        <v>235</v>
      </c>
      <c r="AV474" s="242">
        <v>235</v>
      </c>
      <c r="AW474" s="242">
        <v>235</v>
      </c>
      <c r="AX474" s="242">
        <v>235</v>
      </c>
      <c r="AY474" s="242">
        <v>235</v>
      </c>
      <c r="AZ474" s="242">
        <v>235</v>
      </c>
      <c r="BA474" s="242">
        <v>235</v>
      </c>
      <c r="BB474" s="242">
        <v>235</v>
      </c>
      <c r="BC474" s="242">
        <v>235</v>
      </c>
      <c r="BD474" s="242">
        <v>235</v>
      </c>
      <c r="BE474" s="242">
        <v>235</v>
      </c>
      <c r="BF474" s="242">
        <v>235</v>
      </c>
      <c r="BG474" s="242">
        <v>235</v>
      </c>
      <c r="BH474" s="242">
        <v>235</v>
      </c>
      <c r="BI474" s="242">
        <v>235</v>
      </c>
      <c r="BJ474" s="242">
        <v>235</v>
      </c>
      <c r="BK474" s="242">
        <v>235</v>
      </c>
      <c r="BL474" s="242">
        <v>235</v>
      </c>
      <c r="BM474" s="242">
        <v>235</v>
      </c>
      <c r="BN474" s="242">
        <v>235</v>
      </c>
      <c r="BO474" s="242">
        <v>235</v>
      </c>
      <c r="BP474" s="242">
        <v>235</v>
      </c>
      <c r="BQ474" s="242">
        <v>235</v>
      </c>
      <c r="BR474" s="242">
        <v>235</v>
      </c>
      <c r="BS474" s="242">
        <v>235</v>
      </c>
      <c r="BT474" s="242">
        <v>235</v>
      </c>
      <c r="BU474" s="242">
        <v>235</v>
      </c>
      <c r="BV474" s="242">
        <v>235</v>
      </c>
      <c r="BW474" s="242">
        <v>235</v>
      </c>
      <c r="BX474" s="242">
        <v>235</v>
      </c>
      <c r="BY474" s="242">
        <v>235</v>
      </c>
      <c r="BZ474" s="242">
        <v>235</v>
      </c>
      <c r="CA474" s="242">
        <v>235</v>
      </c>
      <c r="CB474" s="242">
        <v>235</v>
      </c>
      <c r="CC474" s="242">
        <v>235</v>
      </c>
      <c r="CD474" s="242">
        <v>235</v>
      </c>
      <c r="CE474" s="242">
        <v>235</v>
      </c>
      <c r="CF474" s="242">
        <v>235</v>
      </c>
      <c r="CG474" s="242">
        <v>235</v>
      </c>
      <c r="CH474" s="242">
        <v>235</v>
      </c>
      <c r="CI474" s="242">
        <v>235</v>
      </c>
      <c r="CJ474" s="242">
        <v>235</v>
      </c>
      <c r="CK474" s="242">
        <v>235</v>
      </c>
      <c r="CL474" s="242">
        <v>235</v>
      </c>
      <c r="CM474" s="242">
        <v>235</v>
      </c>
      <c r="CN474" s="242">
        <v>235</v>
      </c>
      <c r="CO474" s="242">
        <v>235</v>
      </c>
      <c r="CP474" s="242">
        <v>235</v>
      </c>
      <c r="CQ474" s="242">
        <v>235</v>
      </c>
      <c r="CR474" s="242">
        <v>235</v>
      </c>
      <c r="CS474" s="242">
        <v>235</v>
      </c>
      <c r="CT474" s="242">
        <v>235</v>
      </c>
      <c r="CU474" s="242">
        <v>235</v>
      </c>
      <c r="CV474" s="242">
        <v>235</v>
      </c>
      <c r="CX474" s="242" t="s">
        <v>1722</v>
      </c>
      <c r="CY474" s="242" t="str">
        <f t="shared" si="247"/>
        <v>-</v>
      </c>
      <c r="CZ474" s="453">
        <f t="shared" si="248"/>
        <v>235</v>
      </c>
      <c r="DA474" s="453">
        <f t="shared" si="249"/>
        <v>0</v>
      </c>
      <c r="DB474" s="454">
        <f t="shared" si="250"/>
        <v>0</v>
      </c>
      <c r="DC474" s="453">
        <f t="shared" si="251"/>
        <v>235</v>
      </c>
      <c r="DD474" s="453">
        <f t="shared" si="253"/>
        <v>0</v>
      </c>
      <c r="DE474" s="454">
        <f t="shared" si="254"/>
        <v>0</v>
      </c>
      <c r="DF474" s="455">
        <f t="shared" si="245"/>
        <v>5.4595855141441589</v>
      </c>
      <c r="DG474" s="456">
        <f t="shared" si="252"/>
        <v>0</v>
      </c>
      <c r="DH474" s="454">
        <f t="shared" si="255"/>
        <v>0</v>
      </c>
    </row>
    <row r="475" spans="2:112" outlineLevel="1" x14ac:dyDescent="0.3">
      <c r="B475" s="154">
        <v>16</v>
      </c>
      <c r="C475" s="242" t="s">
        <v>185</v>
      </c>
      <c r="D475" s="143" t="s">
        <v>443</v>
      </c>
      <c r="E475" s="506">
        <v>235</v>
      </c>
      <c r="F475" s="506">
        <v>235</v>
      </c>
      <c r="G475" s="506">
        <v>235</v>
      </c>
      <c r="H475" s="506">
        <v>235</v>
      </c>
      <c r="I475" s="506">
        <v>235</v>
      </c>
      <c r="J475" s="506">
        <v>235</v>
      </c>
      <c r="K475" s="506">
        <v>235</v>
      </c>
      <c r="L475" s="506">
        <v>235</v>
      </c>
      <c r="M475" s="506">
        <v>235</v>
      </c>
      <c r="N475" s="506">
        <v>235</v>
      </c>
      <c r="O475" s="506">
        <v>235</v>
      </c>
      <c r="P475" s="506">
        <v>235</v>
      </c>
      <c r="Q475" s="506">
        <v>235</v>
      </c>
      <c r="R475" s="506">
        <v>235</v>
      </c>
      <c r="S475" s="506">
        <v>235</v>
      </c>
      <c r="T475" s="506">
        <v>235</v>
      </c>
      <c r="U475" s="506">
        <v>235</v>
      </c>
      <c r="V475" s="506">
        <v>235</v>
      </c>
      <c r="W475" s="506">
        <v>235</v>
      </c>
      <c r="X475" s="506">
        <v>235</v>
      </c>
      <c r="Y475" s="506">
        <v>235</v>
      </c>
      <c r="Z475" s="506">
        <v>235</v>
      </c>
      <c r="AA475" s="506">
        <v>235</v>
      </c>
      <c r="AB475" s="506">
        <v>235</v>
      </c>
      <c r="AC475" s="506">
        <v>235</v>
      </c>
      <c r="AD475" s="506">
        <v>235</v>
      </c>
      <c r="AE475" s="506">
        <v>235</v>
      </c>
      <c r="AF475" s="506">
        <v>235</v>
      </c>
      <c r="AG475" s="506">
        <v>235</v>
      </c>
      <c r="AH475" s="506">
        <v>235</v>
      </c>
      <c r="AI475" s="506">
        <v>235</v>
      </c>
      <c r="AJ475" s="506">
        <v>235</v>
      </c>
      <c r="AK475" s="506">
        <v>235</v>
      </c>
      <c r="AL475" s="242">
        <v>235</v>
      </c>
      <c r="AM475" s="242">
        <v>235</v>
      </c>
      <c r="AN475" s="242">
        <v>235</v>
      </c>
      <c r="AO475" s="242">
        <v>235</v>
      </c>
      <c r="AP475" s="242">
        <v>235</v>
      </c>
      <c r="AQ475" s="242">
        <v>235</v>
      </c>
      <c r="AR475" s="242">
        <v>235</v>
      </c>
      <c r="AS475" s="242">
        <v>235</v>
      </c>
      <c r="AT475" s="242">
        <v>235</v>
      </c>
      <c r="AU475" s="242">
        <v>235</v>
      </c>
      <c r="AV475" s="242">
        <v>235</v>
      </c>
      <c r="AW475" s="242">
        <v>235</v>
      </c>
      <c r="AX475" s="242">
        <v>235</v>
      </c>
      <c r="AY475" s="242">
        <v>235</v>
      </c>
      <c r="AZ475" s="242">
        <v>235</v>
      </c>
      <c r="BA475" s="242">
        <v>235</v>
      </c>
      <c r="BB475" s="242">
        <v>235</v>
      </c>
      <c r="BC475" s="242">
        <v>235</v>
      </c>
      <c r="BD475" s="242">
        <v>235</v>
      </c>
      <c r="BE475" s="242">
        <v>235</v>
      </c>
      <c r="BF475" s="242">
        <v>235</v>
      </c>
      <c r="BG475" s="242">
        <v>235</v>
      </c>
      <c r="BH475" s="242">
        <v>235</v>
      </c>
      <c r="BI475" s="242">
        <v>235</v>
      </c>
      <c r="BJ475" s="242">
        <v>235</v>
      </c>
      <c r="BK475" s="242">
        <v>235</v>
      </c>
      <c r="BL475" s="242">
        <v>235</v>
      </c>
      <c r="BM475" s="242">
        <v>235</v>
      </c>
      <c r="BN475" s="242">
        <v>235</v>
      </c>
      <c r="BO475" s="242">
        <v>235</v>
      </c>
      <c r="BP475" s="242">
        <v>235</v>
      </c>
      <c r="BQ475" s="242">
        <v>235</v>
      </c>
      <c r="BR475" s="242">
        <v>235</v>
      </c>
      <c r="BS475" s="242">
        <v>235</v>
      </c>
      <c r="BT475" s="242">
        <v>235</v>
      </c>
      <c r="BU475" s="242">
        <v>235</v>
      </c>
      <c r="BV475" s="242">
        <v>235</v>
      </c>
      <c r="BW475" s="242">
        <v>235</v>
      </c>
      <c r="BX475" s="242">
        <v>235</v>
      </c>
      <c r="BY475" s="242">
        <v>235</v>
      </c>
      <c r="BZ475" s="242">
        <v>235</v>
      </c>
      <c r="CA475" s="242">
        <v>235</v>
      </c>
      <c r="CB475" s="242">
        <v>235</v>
      </c>
      <c r="CC475" s="242">
        <v>235</v>
      </c>
      <c r="CD475" s="242">
        <v>235</v>
      </c>
      <c r="CE475" s="242">
        <v>235</v>
      </c>
      <c r="CF475" s="242">
        <v>235</v>
      </c>
      <c r="CG475" s="242">
        <v>235</v>
      </c>
      <c r="CH475" s="242">
        <v>235</v>
      </c>
      <c r="CI475" s="242">
        <v>235</v>
      </c>
      <c r="CJ475" s="242">
        <v>235</v>
      </c>
      <c r="CK475" s="242">
        <v>235</v>
      </c>
      <c r="CL475" s="242">
        <v>235</v>
      </c>
      <c r="CM475" s="242">
        <v>235</v>
      </c>
      <c r="CN475" s="242">
        <v>235</v>
      </c>
      <c r="CO475" s="242">
        <v>235</v>
      </c>
      <c r="CP475" s="242">
        <v>235</v>
      </c>
      <c r="CQ475" s="242">
        <v>235</v>
      </c>
      <c r="CR475" s="242">
        <v>235</v>
      </c>
      <c r="CS475" s="242">
        <v>235</v>
      </c>
      <c r="CT475" s="242">
        <v>235</v>
      </c>
      <c r="CU475" s="242">
        <v>235</v>
      </c>
      <c r="CV475" s="242">
        <v>235</v>
      </c>
      <c r="CX475" s="242" t="str">
        <f t="shared" si="246"/>
        <v>-</v>
      </c>
      <c r="CY475" s="242" t="str">
        <f t="shared" si="247"/>
        <v>-</v>
      </c>
      <c r="CZ475" s="453">
        <f t="shared" si="248"/>
        <v>235</v>
      </c>
      <c r="DA475" s="453">
        <f t="shared" si="249"/>
        <v>0</v>
      </c>
      <c r="DB475" s="454">
        <f t="shared" si="250"/>
        <v>0</v>
      </c>
      <c r="DC475" s="453">
        <f t="shared" si="251"/>
        <v>235</v>
      </c>
      <c r="DD475" s="453">
        <f t="shared" si="253"/>
        <v>0</v>
      </c>
      <c r="DE475" s="454">
        <f t="shared" si="254"/>
        <v>0</v>
      </c>
      <c r="DF475" s="455">
        <f t="shared" si="245"/>
        <v>5.4595855141441589</v>
      </c>
      <c r="DG475" s="456">
        <f t="shared" si="252"/>
        <v>0</v>
      </c>
      <c r="DH475" s="454">
        <f t="shared" si="255"/>
        <v>0</v>
      </c>
    </row>
    <row r="476" spans="2:112" outlineLevel="1" x14ac:dyDescent="0.3">
      <c r="B476" s="154">
        <v>17</v>
      </c>
      <c r="C476" s="242" t="s">
        <v>186</v>
      </c>
      <c r="D476" s="143" t="s">
        <v>443</v>
      </c>
      <c r="E476" s="506">
        <v>235</v>
      </c>
      <c r="F476" s="506">
        <v>235</v>
      </c>
      <c r="G476" s="506">
        <v>235</v>
      </c>
      <c r="H476" s="506">
        <v>235</v>
      </c>
      <c r="I476" s="506">
        <v>235</v>
      </c>
      <c r="J476" s="506">
        <v>235</v>
      </c>
      <c r="K476" s="506">
        <v>235</v>
      </c>
      <c r="L476" s="506">
        <v>235</v>
      </c>
      <c r="M476" s="506">
        <v>235</v>
      </c>
      <c r="N476" s="506">
        <v>235</v>
      </c>
      <c r="O476" s="506">
        <v>235</v>
      </c>
      <c r="P476" s="506">
        <v>235</v>
      </c>
      <c r="Q476" s="506">
        <v>235</v>
      </c>
      <c r="R476" s="506">
        <v>235</v>
      </c>
      <c r="S476" s="506">
        <v>235</v>
      </c>
      <c r="T476" s="506">
        <v>235</v>
      </c>
      <c r="U476" s="506">
        <v>235</v>
      </c>
      <c r="V476" s="506">
        <v>235</v>
      </c>
      <c r="W476" s="506">
        <v>235</v>
      </c>
      <c r="X476" s="506">
        <v>235</v>
      </c>
      <c r="Y476" s="506">
        <v>235</v>
      </c>
      <c r="Z476" s="506">
        <v>235</v>
      </c>
      <c r="AA476" s="506">
        <v>235</v>
      </c>
      <c r="AB476" s="506">
        <v>235</v>
      </c>
      <c r="AC476" s="506">
        <v>235</v>
      </c>
      <c r="AD476" s="506">
        <v>235</v>
      </c>
      <c r="AE476" s="506">
        <v>235</v>
      </c>
      <c r="AF476" s="506">
        <v>235</v>
      </c>
      <c r="AG476" s="506">
        <v>235</v>
      </c>
      <c r="AH476" s="506">
        <v>235</v>
      </c>
      <c r="AI476" s="506">
        <v>235</v>
      </c>
      <c r="AJ476" s="506">
        <v>235</v>
      </c>
      <c r="AK476" s="506">
        <v>235</v>
      </c>
      <c r="AL476" s="242">
        <v>235</v>
      </c>
      <c r="AM476" s="242">
        <v>235</v>
      </c>
      <c r="AN476" s="242">
        <v>235</v>
      </c>
      <c r="AO476" s="242">
        <v>235</v>
      </c>
      <c r="AP476" s="242">
        <v>235</v>
      </c>
      <c r="AQ476" s="242">
        <v>235</v>
      </c>
      <c r="AR476" s="242">
        <v>235</v>
      </c>
      <c r="AS476" s="242">
        <v>235</v>
      </c>
      <c r="AT476" s="242">
        <v>235</v>
      </c>
      <c r="AU476" s="242">
        <v>235</v>
      </c>
      <c r="AV476" s="242">
        <v>235</v>
      </c>
      <c r="AW476" s="242">
        <v>235</v>
      </c>
      <c r="AX476" s="242">
        <v>235</v>
      </c>
      <c r="AY476" s="242">
        <v>235</v>
      </c>
      <c r="AZ476" s="242">
        <v>235</v>
      </c>
      <c r="BA476" s="242">
        <v>235</v>
      </c>
      <c r="BB476" s="242">
        <v>235</v>
      </c>
      <c r="BC476" s="242">
        <v>235</v>
      </c>
      <c r="BD476" s="242">
        <v>235</v>
      </c>
      <c r="BE476" s="242">
        <v>235</v>
      </c>
      <c r="BF476" s="242">
        <v>235</v>
      </c>
      <c r="BG476" s="242">
        <v>235</v>
      </c>
      <c r="BH476" s="242">
        <v>235</v>
      </c>
      <c r="BI476" s="242">
        <v>235</v>
      </c>
      <c r="BJ476" s="242">
        <v>235</v>
      </c>
      <c r="BK476" s="242">
        <v>235</v>
      </c>
      <c r="BL476" s="242">
        <v>235</v>
      </c>
      <c r="BM476" s="242">
        <v>235</v>
      </c>
      <c r="BN476" s="242">
        <v>235</v>
      </c>
      <c r="BO476" s="242">
        <v>235</v>
      </c>
      <c r="BP476" s="242">
        <v>235</v>
      </c>
      <c r="BQ476" s="242">
        <v>235</v>
      </c>
      <c r="BR476" s="242">
        <v>235</v>
      </c>
      <c r="BS476" s="242">
        <v>235</v>
      </c>
      <c r="BT476" s="242">
        <v>235</v>
      </c>
      <c r="BU476" s="242">
        <v>235</v>
      </c>
      <c r="BV476" s="242">
        <v>235</v>
      </c>
      <c r="BW476" s="242">
        <v>235</v>
      </c>
      <c r="BX476" s="242">
        <v>235</v>
      </c>
      <c r="BY476" s="242">
        <v>235</v>
      </c>
      <c r="BZ476" s="242">
        <v>235</v>
      </c>
      <c r="CA476" s="242">
        <v>235</v>
      </c>
      <c r="CB476" s="242">
        <v>235</v>
      </c>
      <c r="CC476" s="242">
        <v>235</v>
      </c>
      <c r="CD476" s="242">
        <v>235</v>
      </c>
      <c r="CE476" s="242">
        <v>235</v>
      </c>
      <c r="CF476" s="242">
        <v>235</v>
      </c>
      <c r="CG476" s="242">
        <v>235</v>
      </c>
      <c r="CH476" s="242">
        <v>235</v>
      </c>
      <c r="CI476" s="242">
        <v>235</v>
      </c>
      <c r="CJ476" s="242">
        <v>235</v>
      </c>
      <c r="CK476" s="242">
        <v>235</v>
      </c>
      <c r="CL476" s="242">
        <v>235</v>
      </c>
      <c r="CM476" s="242">
        <v>235</v>
      </c>
      <c r="CN476" s="242">
        <v>235</v>
      </c>
      <c r="CO476" s="242">
        <v>235</v>
      </c>
      <c r="CP476" s="242">
        <v>235</v>
      </c>
      <c r="CQ476" s="242">
        <v>235</v>
      </c>
      <c r="CR476" s="242">
        <v>235</v>
      </c>
      <c r="CS476" s="242">
        <v>235</v>
      </c>
      <c r="CT476" s="242">
        <v>235</v>
      </c>
      <c r="CU476" s="242">
        <v>235</v>
      </c>
      <c r="CV476" s="242">
        <v>235</v>
      </c>
      <c r="CX476" s="242" t="str">
        <f t="shared" si="246"/>
        <v>-</v>
      </c>
      <c r="CY476" s="242" t="str">
        <f t="shared" si="247"/>
        <v>-</v>
      </c>
      <c r="CZ476" s="453">
        <f t="shared" si="248"/>
        <v>235</v>
      </c>
      <c r="DA476" s="453">
        <f t="shared" si="249"/>
        <v>0</v>
      </c>
      <c r="DB476" s="454">
        <f t="shared" si="250"/>
        <v>0</v>
      </c>
      <c r="DC476" s="453">
        <f t="shared" si="251"/>
        <v>235</v>
      </c>
      <c r="DD476" s="453">
        <f t="shared" si="253"/>
        <v>0</v>
      </c>
      <c r="DE476" s="454">
        <f t="shared" si="254"/>
        <v>0</v>
      </c>
      <c r="DF476" s="455">
        <f t="shared" si="245"/>
        <v>5.4595855141441589</v>
      </c>
      <c r="DG476" s="456">
        <f t="shared" si="252"/>
        <v>0</v>
      </c>
      <c r="DH476" s="454">
        <f t="shared" si="255"/>
        <v>0</v>
      </c>
    </row>
    <row r="477" spans="2:112" outlineLevel="1" x14ac:dyDescent="0.3">
      <c r="B477" s="154">
        <v>18</v>
      </c>
      <c r="C477" s="242" t="s">
        <v>187</v>
      </c>
      <c r="D477" s="143" t="s">
        <v>443</v>
      </c>
      <c r="E477" s="506">
        <v>235</v>
      </c>
      <c r="F477" s="506">
        <v>235</v>
      </c>
      <c r="G477" s="506">
        <v>235</v>
      </c>
      <c r="H477" s="506">
        <v>235</v>
      </c>
      <c r="I477" s="506">
        <v>235</v>
      </c>
      <c r="J477" s="506">
        <v>235</v>
      </c>
      <c r="K477" s="506">
        <v>235</v>
      </c>
      <c r="L477" s="506">
        <v>235</v>
      </c>
      <c r="M477" s="506">
        <v>235</v>
      </c>
      <c r="N477" s="506">
        <v>235</v>
      </c>
      <c r="O477" s="506">
        <v>235</v>
      </c>
      <c r="P477" s="506">
        <v>235</v>
      </c>
      <c r="Q477" s="506">
        <v>235</v>
      </c>
      <c r="R477" s="506">
        <v>235</v>
      </c>
      <c r="S477" s="506">
        <v>235</v>
      </c>
      <c r="T477" s="506">
        <v>235</v>
      </c>
      <c r="U477" s="506">
        <v>235</v>
      </c>
      <c r="V477" s="506">
        <v>235</v>
      </c>
      <c r="W477" s="506">
        <v>235</v>
      </c>
      <c r="X477" s="506">
        <v>235</v>
      </c>
      <c r="Y477" s="506">
        <v>235</v>
      </c>
      <c r="Z477" s="506">
        <v>235</v>
      </c>
      <c r="AA477" s="506">
        <v>235</v>
      </c>
      <c r="AB477" s="506">
        <v>235</v>
      </c>
      <c r="AC477" s="506">
        <v>235</v>
      </c>
      <c r="AD477" s="506">
        <v>235</v>
      </c>
      <c r="AE477" s="506">
        <v>235</v>
      </c>
      <c r="AF477" s="506">
        <v>235</v>
      </c>
      <c r="AG477" s="506">
        <v>235</v>
      </c>
      <c r="AH477" s="506">
        <v>235</v>
      </c>
      <c r="AI477" s="506">
        <v>235</v>
      </c>
      <c r="AJ477" s="506">
        <v>235</v>
      </c>
      <c r="AK477" s="506">
        <v>235</v>
      </c>
      <c r="AL477" s="242">
        <v>235</v>
      </c>
      <c r="AM477" s="242">
        <v>235</v>
      </c>
      <c r="AN477" s="242">
        <v>235</v>
      </c>
      <c r="AO477" s="242">
        <v>235</v>
      </c>
      <c r="AP477" s="242">
        <v>235</v>
      </c>
      <c r="AQ477" s="242">
        <v>235</v>
      </c>
      <c r="AR477" s="242">
        <v>235</v>
      </c>
      <c r="AS477" s="242">
        <v>235</v>
      </c>
      <c r="AT477" s="242">
        <v>235</v>
      </c>
      <c r="AU477" s="242">
        <v>235</v>
      </c>
      <c r="AV477" s="242">
        <v>235</v>
      </c>
      <c r="AW477" s="242">
        <v>235</v>
      </c>
      <c r="AX477" s="242">
        <v>235</v>
      </c>
      <c r="AY477" s="242">
        <v>235</v>
      </c>
      <c r="AZ477" s="242">
        <v>235</v>
      </c>
      <c r="BA477" s="242">
        <v>235</v>
      </c>
      <c r="BB477" s="242">
        <v>235</v>
      </c>
      <c r="BC477" s="242">
        <v>235</v>
      </c>
      <c r="BD477" s="242">
        <v>235</v>
      </c>
      <c r="BE477" s="242">
        <v>235</v>
      </c>
      <c r="BF477" s="242">
        <v>235</v>
      </c>
      <c r="BG477" s="242">
        <v>235</v>
      </c>
      <c r="BH477" s="242">
        <v>235</v>
      </c>
      <c r="BI477" s="242">
        <v>235</v>
      </c>
      <c r="BJ477" s="242">
        <v>235</v>
      </c>
      <c r="BK477" s="242">
        <v>235</v>
      </c>
      <c r="BL477" s="242">
        <v>235</v>
      </c>
      <c r="BM477" s="242">
        <v>235</v>
      </c>
      <c r="BN477" s="242">
        <v>235</v>
      </c>
      <c r="BO477" s="242">
        <v>235</v>
      </c>
      <c r="BP477" s="242">
        <v>235</v>
      </c>
      <c r="BQ477" s="242">
        <v>235</v>
      </c>
      <c r="BR477" s="242">
        <v>235</v>
      </c>
      <c r="BS477" s="242">
        <v>235</v>
      </c>
      <c r="BT477" s="242">
        <v>235</v>
      </c>
      <c r="BU477" s="242">
        <v>235</v>
      </c>
      <c r="BV477" s="242">
        <v>235</v>
      </c>
      <c r="BW477" s="242">
        <v>235</v>
      </c>
      <c r="BX477" s="242">
        <v>235</v>
      </c>
      <c r="BY477" s="242">
        <v>235</v>
      </c>
      <c r="BZ477" s="242">
        <v>235</v>
      </c>
      <c r="CA477" s="242">
        <v>235</v>
      </c>
      <c r="CB477" s="242">
        <v>235</v>
      </c>
      <c r="CC477" s="242">
        <v>235</v>
      </c>
      <c r="CD477" s="242">
        <v>235</v>
      </c>
      <c r="CE477" s="242">
        <v>235</v>
      </c>
      <c r="CF477" s="242">
        <v>235</v>
      </c>
      <c r="CG477" s="242">
        <v>235</v>
      </c>
      <c r="CH477" s="242">
        <v>235</v>
      </c>
      <c r="CI477" s="242">
        <v>235</v>
      </c>
      <c r="CJ477" s="242">
        <v>235</v>
      </c>
      <c r="CK477" s="242">
        <v>235</v>
      </c>
      <c r="CL477" s="242">
        <v>235</v>
      </c>
      <c r="CM477" s="242">
        <v>235</v>
      </c>
      <c r="CN477" s="242">
        <v>235</v>
      </c>
      <c r="CO477" s="242">
        <v>235</v>
      </c>
      <c r="CP477" s="242">
        <v>235</v>
      </c>
      <c r="CQ477" s="242">
        <v>235</v>
      </c>
      <c r="CR477" s="242">
        <v>235</v>
      </c>
      <c r="CS477" s="242">
        <v>235</v>
      </c>
      <c r="CT477" s="242">
        <v>235</v>
      </c>
      <c r="CU477" s="242">
        <v>235</v>
      </c>
      <c r="CV477" s="242">
        <v>235</v>
      </c>
      <c r="CX477" s="242" t="str">
        <f t="shared" si="246"/>
        <v>-</v>
      </c>
      <c r="CY477" s="242" t="str">
        <f t="shared" si="247"/>
        <v>-</v>
      </c>
      <c r="CZ477" s="453">
        <f t="shared" si="248"/>
        <v>235</v>
      </c>
      <c r="DA477" s="453">
        <f t="shared" si="249"/>
        <v>0</v>
      </c>
      <c r="DB477" s="454">
        <f t="shared" si="250"/>
        <v>0</v>
      </c>
      <c r="DC477" s="453">
        <f t="shared" si="251"/>
        <v>235</v>
      </c>
      <c r="DD477" s="453">
        <f t="shared" si="253"/>
        <v>0</v>
      </c>
      <c r="DE477" s="454">
        <f t="shared" si="254"/>
        <v>0</v>
      </c>
      <c r="DF477" s="455">
        <f t="shared" si="245"/>
        <v>5.4595855141441589</v>
      </c>
      <c r="DG477" s="456">
        <f t="shared" si="252"/>
        <v>0</v>
      </c>
      <c r="DH477" s="454">
        <f t="shared" si="255"/>
        <v>0</v>
      </c>
    </row>
    <row r="478" spans="2:112" outlineLevel="1" x14ac:dyDescent="0.3">
      <c r="B478" s="154">
        <v>19</v>
      </c>
      <c r="C478" s="242" t="s">
        <v>188</v>
      </c>
      <c r="D478" s="143" t="s">
        <v>443</v>
      </c>
      <c r="E478" s="506">
        <v>235</v>
      </c>
      <c r="F478" s="506">
        <v>235</v>
      </c>
      <c r="G478" s="506">
        <v>235</v>
      </c>
      <c r="H478" s="506">
        <v>235</v>
      </c>
      <c r="I478" s="506">
        <v>235</v>
      </c>
      <c r="J478" s="506">
        <v>235</v>
      </c>
      <c r="K478" s="506">
        <v>235</v>
      </c>
      <c r="L478" s="506">
        <v>235</v>
      </c>
      <c r="M478" s="506">
        <v>235</v>
      </c>
      <c r="N478" s="506">
        <v>235</v>
      </c>
      <c r="O478" s="506">
        <v>235</v>
      </c>
      <c r="P478" s="506">
        <v>235</v>
      </c>
      <c r="Q478" s="506">
        <v>235</v>
      </c>
      <c r="R478" s="506">
        <v>235</v>
      </c>
      <c r="S478" s="506">
        <v>235</v>
      </c>
      <c r="T478" s="506">
        <v>235</v>
      </c>
      <c r="U478" s="506">
        <v>235</v>
      </c>
      <c r="V478" s="506">
        <v>235</v>
      </c>
      <c r="W478" s="506">
        <v>235</v>
      </c>
      <c r="X478" s="506">
        <v>235</v>
      </c>
      <c r="Y478" s="506">
        <v>235</v>
      </c>
      <c r="Z478" s="506">
        <v>235</v>
      </c>
      <c r="AA478" s="506">
        <v>235</v>
      </c>
      <c r="AB478" s="506">
        <v>235</v>
      </c>
      <c r="AC478" s="506">
        <v>235</v>
      </c>
      <c r="AD478" s="506">
        <v>235</v>
      </c>
      <c r="AE478" s="506">
        <v>235</v>
      </c>
      <c r="AF478" s="506">
        <v>235</v>
      </c>
      <c r="AG478" s="506">
        <v>235</v>
      </c>
      <c r="AH478" s="506">
        <v>235</v>
      </c>
      <c r="AI478" s="506">
        <v>235</v>
      </c>
      <c r="AJ478" s="506">
        <v>235</v>
      </c>
      <c r="AK478" s="506">
        <v>235</v>
      </c>
      <c r="AL478" s="242">
        <v>235</v>
      </c>
      <c r="AM478" s="242">
        <v>235</v>
      </c>
      <c r="AN478" s="242">
        <v>235</v>
      </c>
      <c r="AO478" s="242">
        <v>235</v>
      </c>
      <c r="AP478" s="242">
        <v>235</v>
      </c>
      <c r="AQ478" s="242">
        <v>235</v>
      </c>
      <c r="AR478" s="242">
        <v>235</v>
      </c>
      <c r="AS478" s="242">
        <v>235</v>
      </c>
      <c r="AT478" s="242">
        <v>235</v>
      </c>
      <c r="AU478" s="242">
        <v>235</v>
      </c>
      <c r="AV478" s="242">
        <v>235</v>
      </c>
      <c r="AW478" s="242">
        <v>235</v>
      </c>
      <c r="AX478" s="242">
        <v>235</v>
      </c>
      <c r="AY478" s="242">
        <v>235</v>
      </c>
      <c r="AZ478" s="242">
        <v>235</v>
      </c>
      <c r="BA478" s="242">
        <v>235</v>
      </c>
      <c r="BB478" s="242">
        <v>235</v>
      </c>
      <c r="BC478" s="242">
        <v>235</v>
      </c>
      <c r="BD478" s="242">
        <v>235</v>
      </c>
      <c r="BE478" s="242">
        <v>235</v>
      </c>
      <c r="BF478" s="242">
        <v>235</v>
      </c>
      <c r="BG478" s="242">
        <v>235</v>
      </c>
      <c r="BH478" s="242">
        <v>235</v>
      </c>
      <c r="BI478" s="242">
        <v>235</v>
      </c>
      <c r="BJ478" s="242">
        <v>235</v>
      </c>
      <c r="BK478" s="242">
        <v>235</v>
      </c>
      <c r="BL478" s="242">
        <v>235</v>
      </c>
      <c r="BM478" s="242">
        <v>235</v>
      </c>
      <c r="BN478" s="242">
        <v>235</v>
      </c>
      <c r="BO478" s="242">
        <v>235</v>
      </c>
      <c r="BP478" s="242">
        <v>235</v>
      </c>
      <c r="BQ478" s="242">
        <v>235</v>
      </c>
      <c r="BR478" s="242">
        <v>235</v>
      </c>
      <c r="BS478" s="242">
        <v>235</v>
      </c>
      <c r="BT478" s="242">
        <v>235</v>
      </c>
      <c r="BU478" s="242">
        <v>235</v>
      </c>
      <c r="BV478" s="242">
        <v>235</v>
      </c>
      <c r="BW478" s="242">
        <v>235</v>
      </c>
      <c r="BX478" s="242">
        <v>235</v>
      </c>
      <c r="BY478" s="242">
        <v>235</v>
      </c>
      <c r="BZ478" s="242">
        <v>235</v>
      </c>
      <c r="CA478" s="242">
        <v>235</v>
      </c>
      <c r="CB478" s="242">
        <v>235</v>
      </c>
      <c r="CC478" s="242">
        <v>235</v>
      </c>
      <c r="CD478" s="242">
        <v>235</v>
      </c>
      <c r="CE478" s="242">
        <v>235</v>
      </c>
      <c r="CF478" s="242">
        <v>235</v>
      </c>
      <c r="CG478" s="242">
        <v>235</v>
      </c>
      <c r="CH478" s="242">
        <v>235</v>
      </c>
      <c r="CI478" s="242">
        <v>235</v>
      </c>
      <c r="CJ478" s="242">
        <v>235</v>
      </c>
      <c r="CK478" s="242">
        <v>235</v>
      </c>
      <c r="CL478" s="242">
        <v>235</v>
      </c>
      <c r="CM478" s="242">
        <v>235</v>
      </c>
      <c r="CN478" s="242">
        <v>235</v>
      </c>
      <c r="CO478" s="242">
        <v>235</v>
      </c>
      <c r="CP478" s="242">
        <v>235</v>
      </c>
      <c r="CQ478" s="242">
        <v>235</v>
      </c>
      <c r="CR478" s="242">
        <v>235</v>
      </c>
      <c r="CS478" s="242">
        <v>235</v>
      </c>
      <c r="CT478" s="242">
        <v>235</v>
      </c>
      <c r="CU478" s="242">
        <v>235</v>
      </c>
      <c r="CV478" s="242">
        <v>235</v>
      </c>
      <c r="CX478" s="242" t="str">
        <f t="shared" si="246"/>
        <v>-</v>
      </c>
      <c r="CY478" s="242" t="str">
        <f t="shared" si="247"/>
        <v>-</v>
      </c>
      <c r="CZ478" s="453">
        <f t="shared" si="248"/>
        <v>235</v>
      </c>
      <c r="DA478" s="453">
        <f t="shared" si="249"/>
        <v>0</v>
      </c>
      <c r="DB478" s="454">
        <f t="shared" si="250"/>
        <v>0</v>
      </c>
      <c r="DC478" s="453">
        <f t="shared" si="251"/>
        <v>235</v>
      </c>
      <c r="DD478" s="453">
        <f t="shared" si="253"/>
        <v>0</v>
      </c>
      <c r="DE478" s="454">
        <f t="shared" si="254"/>
        <v>0</v>
      </c>
      <c r="DF478" s="455">
        <f t="shared" si="245"/>
        <v>5.4595855141441589</v>
      </c>
      <c r="DG478" s="456">
        <f t="shared" si="252"/>
        <v>0</v>
      </c>
      <c r="DH478" s="454">
        <f t="shared" si="255"/>
        <v>0</v>
      </c>
    </row>
    <row r="479" spans="2:112" outlineLevel="1" x14ac:dyDescent="0.3">
      <c r="B479" s="154">
        <v>20</v>
      </c>
      <c r="C479" s="242" t="s">
        <v>189</v>
      </c>
      <c r="D479" s="143" t="s">
        <v>443</v>
      </c>
      <c r="E479" s="506">
        <v>235</v>
      </c>
      <c r="F479" s="506">
        <v>235</v>
      </c>
      <c r="G479" s="506">
        <v>235</v>
      </c>
      <c r="H479" s="506">
        <v>235</v>
      </c>
      <c r="I479" s="506">
        <v>235</v>
      </c>
      <c r="J479" s="506">
        <v>235</v>
      </c>
      <c r="K479" s="506">
        <v>235</v>
      </c>
      <c r="L479" s="506">
        <v>235</v>
      </c>
      <c r="M479" s="506">
        <v>235</v>
      </c>
      <c r="N479" s="506">
        <v>235</v>
      </c>
      <c r="O479" s="506">
        <v>235</v>
      </c>
      <c r="P479" s="506">
        <v>235</v>
      </c>
      <c r="Q479" s="506">
        <v>235</v>
      </c>
      <c r="R479" s="506">
        <v>235</v>
      </c>
      <c r="S479" s="506">
        <v>235</v>
      </c>
      <c r="T479" s="506">
        <v>235</v>
      </c>
      <c r="U479" s="506">
        <v>235</v>
      </c>
      <c r="V479" s="506">
        <v>235</v>
      </c>
      <c r="W479" s="506">
        <v>235</v>
      </c>
      <c r="X479" s="506">
        <v>235</v>
      </c>
      <c r="Y479" s="506">
        <v>235</v>
      </c>
      <c r="Z479" s="506">
        <v>235</v>
      </c>
      <c r="AA479" s="506">
        <v>235</v>
      </c>
      <c r="AB479" s="506">
        <v>235</v>
      </c>
      <c r="AC479" s="506">
        <v>235</v>
      </c>
      <c r="AD479" s="506">
        <v>235</v>
      </c>
      <c r="AE479" s="506">
        <v>235</v>
      </c>
      <c r="AF479" s="506">
        <v>235</v>
      </c>
      <c r="AG479" s="506">
        <v>235</v>
      </c>
      <c r="AH479" s="506">
        <v>235</v>
      </c>
      <c r="AI479" s="506">
        <v>235</v>
      </c>
      <c r="AJ479" s="506">
        <v>235</v>
      </c>
      <c r="AK479" s="506">
        <v>235</v>
      </c>
      <c r="AL479" s="242">
        <v>235</v>
      </c>
      <c r="AM479" s="242">
        <v>235</v>
      </c>
      <c r="AN479" s="242">
        <v>235</v>
      </c>
      <c r="AO479" s="242">
        <v>235</v>
      </c>
      <c r="AP479" s="242">
        <v>235</v>
      </c>
      <c r="AQ479" s="242">
        <v>235</v>
      </c>
      <c r="AR479" s="242">
        <v>235</v>
      </c>
      <c r="AS479" s="242">
        <v>235</v>
      </c>
      <c r="AT479" s="242">
        <v>235</v>
      </c>
      <c r="AU479" s="242">
        <v>235</v>
      </c>
      <c r="AV479" s="242">
        <v>235</v>
      </c>
      <c r="AW479" s="242">
        <v>235</v>
      </c>
      <c r="AX479" s="242">
        <v>235</v>
      </c>
      <c r="AY479" s="242">
        <v>235</v>
      </c>
      <c r="AZ479" s="242">
        <v>235</v>
      </c>
      <c r="BA479" s="242">
        <v>235</v>
      </c>
      <c r="BB479" s="242">
        <v>235</v>
      </c>
      <c r="BC479" s="242">
        <v>235</v>
      </c>
      <c r="BD479" s="242">
        <v>235</v>
      </c>
      <c r="BE479" s="242">
        <v>235</v>
      </c>
      <c r="BF479" s="242">
        <v>235</v>
      </c>
      <c r="BG479" s="242">
        <v>235</v>
      </c>
      <c r="BH479" s="242">
        <v>235</v>
      </c>
      <c r="BI479" s="242">
        <v>235</v>
      </c>
      <c r="BJ479" s="242">
        <v>235</v>
      </c>
      <c r="BK479" s="242">
        <v>235</v>
      </c>
      <c r="BL479" s="242">
        <v>235</v>
      </c>
      <c r="BM479" s="242">
        <v>235</v>
      </c>
      <c r="BN479" s="242">
        <v>235</v>
      </c>
      <c r="BO479" s="242">
        <v>235</v>
      </c>
      <c r="BP479" s="242">
        <v>235</v>
      </c>
      <c r="BQ479" s="242">
        <v>235</v>
      </c>
      <c r="BR479" s="242">
        <v>235</v>
      </c>
      <c r="BS479" s="242">
        <v>235</v>
      </c>
      <c r="BT479" s="242">
        <v>235</v>
      </c>
      <c r="BU479" s="242">
        <v>235</v>
      </c>
      <c r="BV479" s="242">
        <v>235</v>
      </c>
      <c r="BW479" s="242">
        <v>235</v>
      </c>
      <c r="BX479" s="242">
        <v>235</v>
      </c>
      <c r="BY479" s="242">
        <v>235</v>
      </c>
      <c r="BZ479" s="242">
        <v>235</v>
      </c>
      <c r="CA479" s="242">
        <v>235</v>
      </c>
      <c r="CB479" s="242">
        <v>235</v>
      </c>
      <c r="CC479" s="242">
        <v>235</v>
      </c>
      <c r="CD479" s="242">
        <v>235</v>
      </c>
      <c r="CE479" s="242">
        <v>235</v>
      </c>
      <c r="CF479" s="242">
        <v>235</v>
      </c>
      <c r="CG479" s="242">
        <v>235</v>
      </c>
      <c r="CH479" s="242">
        <v>235</v>
      </c>
      <c r="CI479" s="242">
        <v>235</v>
      </c>
      <c r="CJ479" s="242">
        <v>235</v>
      </c>
      <c r="CK479" s="242">
        <v>235</v>
      </c>
      <c r="CL479" s="242">
        <v>235</v>
      </c>
      <c r="CM479" s="242">
        <v>235</v>
      </c>
      <c r="CN479" s="242">
        <v>235</v>
      </c>
      <c r="CO479" s="242">
        <v>235</v>
      </c>
      <c r="CP479" s="242">
        <v>235</v>
      </c>
      <c r="CQ479" s="242">
        <v>235</v>
      </c>
      <c r="CR479" s="242">
        <v>235</v>
      </c>
      <c r="CS479" s="242">
        <v>235</v>
      </c>
      <c r="CT479" s="242">
        <v>235</v>
      </c>
      <c r="CU479" s="242">
        <v>235</v>
      </c>
      <c r="CV479" s="242">
        <v>235</v>
      </c>
      <c r="CX479" s="242" t="str">
        <f t="shared" si="246"/>
        <v>-</v>
      </c>
      <c r="CY479" s="242" t="str">
        <f t="shared" si="247"/>
        <v>-</v>
      </c>
      <c r="CZ479" s="453">
        <f t="shared" si="248"/>
        <v>235</v>
      </c>
      <c r="DA479" s="453">
        <f t="shared" si="249"/>
        <v>0</v>
      </c>
      <c r="DB479" s="454">
        <f t="shared" si="250"/>
        <v>0</v>
      </c>
      <c r="DC479" s="453">
        <f t="shared" si="251"/>
        <v>235</v>
      </c>
      <c r="DD479" s="453">
        <f t="shared" si="253"/>
        <v>0</v>
      </c>
      <c r="DE479" s="454">
        <f t="shared" si="254"/>
        <v>0</v>
      </c>
      <c r="DF479" s="455">
        <f t="shared" si="245"/>
        <v>5.4595855141441589</v>
      </c>
      <c r="DG479" s="456">
        <f t="shared" si="252"/>
        <v>0</v>
      </c>
      <c r="DH479" s="454">
        <f t="shared" si="255"/>
        <v>0</v>
      </c>
    </row>
    <row r="480" spans="2:112" outlineLevel="1" x14ac:dyDescent="0.3">
      <c r="B480" s="154">
        <v>21</v>
      </c>
      <c r="C480" s="242" t="s">
        <v>362</v>
      </c>
      <c r="D480" s="143" t="s">
        <v>443</v>
      </c>
      <c r="E480" s="506">
        <v>235</v>
      </c>
      <c r="F480" s="506">
        <v>235</v>
      </c>
      <c r="G480" s="506">
        <v>235</v>
      </c>
      <c r="H480" s="506">
        <v>235</v>
      </c>
      <c r="I480" s="506">
        <v>235</v>
      </c>
      <c r="J480" s="506">
        <v>235</v>
      </c>
      <c r="K480" s="506">
        <v>235</v>
      </c>
      <c r="L480" s="506">
        <v>235</v>
      </c>
      <c r="M480" s="506">
        <v>235</v>
      </c>
      <c r="N480" s="506">
        <v>235</v>
      </c>
      <c r="O480" s="506">
        <v>235</v>
      </c>
      <c r="P480" s="506">
        <v>235</v>
      </c>
      <c r="Q480" s="506">
        <v>235</v>
      </c>
      <c r="R480" s="506">
        <v>235</v>
      </c>
      <c r="S480" s="506">
        <v>235</v>
      </c>
      <c r="T480" s="506">
        <v>235</v>
      </c>
      <c r="U480" s="506">
        <v>235</v>
      </c>
      <c r="V480" s="506">
        <v>235</v>
      </c>
      <c r="W480" s="506">
        <v>235</v>
      </c>
      <c r="X480" s="506">
        <v>235</v>
      </c>
      <c r="Y480" s="506">
        <v>235</v>
      </c>
      <c r="Z480" s="506">
        <v>235</v>
      </c>
      <c r="AA480" s="506">
        <v>235</v>
      </c>
      <c r="AB480" s="506">
        <v>235</v>
      </c>
      <c r="AC480" s="506">
        <v>235</v>
      </c>
      <c r="AD480" s="506">
        <v>235</v>
      </c>
      <c r="AE480" s="506">
        <v>235</v>
      </c>
      <c r="AF480" s="506">
        <v>235</v>
      </c>
      <c r="AG480" s="506">
        <v>235</v>
      </c>
      <c r="AH480" s="506">
        <v>235</v>
      </c>
      <c r="AI480" s="506">
        <v>235</v>
      </c>
      <c r="AJ480" s="506">
        <v>235</v>
      </c>
      <c r="AK480" s="506">
        <v>235</v>
      </c>
      <c r="AL480" s="242">
        <v>235</v>
      </c>
      <c r="AM480" s="242">
        <v>235</v>
      </c>
      <c r="AN480" s="242">
        <v>235</v>
      </c>
      <c r="AO480" s="242">
        <v>235</v>
      </c>
      <c r="AP480" s="242">
        <v>235</v>
      </c>
      <c r="AQ480" s="242">
        <v>235</v>
      </c>
      <c r="AR480" s="242">
        <v>235</v>
      </c>
      <c r="AS480" s="242">
        <v>235</v>
      </c>
      <c r="AT480" s="242">
        <v>235</v>
      </c>
      <c r="AU480" s="242">
        <v>235</v>
      </c>
      <c r="AV480" s="242">
        <v>235</v>
      </c>
      <c r="AW480" s="242">
        <v>235</v>
      </c>
      <c r="AX480" s="242">
        <v>235</v>
      </c>
      <c r="AY480" s="242">
        <v>235</v>
      </c>
      <c r="AZ480" s="242">
        <v>235</v>
      </c>
      <c r="BA480" s="242">
        <v>235</v>
      </c>
      <c r="BB480" s="242">
        <v>235</v>
      </c>
      <c r="BC480" s="242">
        <v>235</v>
      </c>
      <c r="BD480" s="242">
        <v>235</v>
      </c>
      <c r="BE480" s="242">
        <v>235</v>
      </c>
      <c r="BF480" s="242">
        <v>235</v>
      </c>
      <c r="BG480" s="242">
        <v>235</v>
      </c>
      <c r="BH480" s="242">
        <v>235</v>
      </c>
      <c r="BI480" s="242">
        <v>235</v>
      </c>
      <c r="BJ480" s="242">
        <v>235</v>
      </c>
      <c r="BK480" s="242">
        <v>235</v>
      </c>
      <c r="BL480" s="242">
        <v>235</v>
      </c>
      <c r="BM480" s="242">
        <v>235</v>
      </c>
      <c r="BN480" s="242">
        <v>235</v>
      </c>
      <c r="BO480" s="242">
        <v>235</v>
      </c>
      <c r="BP480" s="242">
        <v>235</v>
      </c>
      <c r="BQ480" s="242">
        <v>235</v>
      </c>
      <c r="BR480" s="242">
        <v>235</v>
      </c>
      <c r="BS480" s="242">
        <v>235</v>
      </c>
      <c r="BT480" s="242">
        <v>235</v>
      </c>
      <c r="BU480" s="242">
        <v>235</v>
      </c>
      <c r="BV480" s="242">
        <v>235</v>
      </c>
      <c r="BW480" s="242">
        <v>235</v>
      </c>
      <c r="BX480" s="242">
        <v>235</v>
      </c>
      <c r="BY480" s="242">
        <v>235</v>
      </c>
      <c r="BZ480" s="242">
        <v>235</v>
      </c>
      <c r="CA480" s="242">
        <v>235</v>
      </c>
      <c r="CB480" s="242">
        <v>235</v>
      </c>
      <c r="CC480" s="242">
        <v>235</v>
      </c>
      <c r="CD480" s="242">
        <v>235</v>
      </c>
      <c r="CE480" s="242">
        <v>235</v>
      </c>
      <c r="CF480" s="242">
        <v>235</v>
      </c>
      <c r="CG480" s="242">
        <v>235</v>
      </c>
      <c r="CH480" s="242">
        <v>235</v>
      </c>
      <c r="CI480" s="242">
        <v>235</v>
      </c>
      <c r="CJ480" s="242">
        <v>235</v>
      </c>
      <c r="CK480" s="242">
        <v>235</v>
      </c>
      <c r="CL480" s="242">
        <v>235</v>
      </c>
      <c r="CM480" s="242">
        <v>235</v>
      </c>
      <c r="CN480" s="242">
        <v>235</v>
      </c>
      <c r="CO480" s="242">
        <v>235</v>
      </c>
      <c r="CP480" s="242">
        <v>235</v>
      </c>
      <c r="CQ480" s="242">
        <v>235</v>
      </c>
      <c r="CR480" s="242">
        <v>235</v>
      </c>
      <c r="CS480" s="242">
        <v>235</v>
      </c>
      <c r="CT480" s="242">
        <v>235</v>
      </c>
      <c r="CU480" s="242">
        <v>235</v>
      </c>
      <c r="CV480" s="242">
        <v>235</v>
      </c>
      <c r="CX480" s="242" t="str">
        <f t="shared" si="246"/>
        <v>-</v>
      </c>
      <c r="CY480" s="242" t="str">
        <f t="shared" si="247"/>
        <v>-</v>
      </c>
      <c r="CZ480" s="453">
        <f t="shared" si="248"/>
        <v>235</v>
      </c>
      <c r="DA480" s="453">
        <f t="shared" si="249"/>
        <v>0</v>
      </c>
      <c r="DB480" s="454">
        <f t="shared" si="250"/>
        <v>0</v>
      </c>
      <c r="DC480" s="453">
        <f t="shared" si="251"/>
        <v>235</v>
      </c>
      <c r="DD480" s="453">
        <f t="shared" si="253"/>
        <v>0</v>
      </c>
      <c r="DE480" s="454">
        <f t="shared" si="254"/>
        <v>0</v>
      </c>
      <c r="DF480" s="455">
        <f t="shared" si="245"/>
        <v>5.4595855141441589</v>
      </c>
      <c r="DG480" s="456">
        <f t="shared" si="252"/>
        <v>0</v>
      </c>
      <c r="DH480" s="454">
        <f t="shared" si="255"/>
        <v>0</v>
      </c>
    </row>
    <row r="481" spans="1:113" outlineLevel="1" x14ac:dyDescent="0.3">
      <c r="B481" s="154">
        <v>22</v>
      </c>
      <c r="C481" s="242" t="s">
        <v>191</v>
      </c>
      <c r="D481" s="143" t="s">
        <v>443</v>
      </c>
      <c r="E481" s="506">
        <v>235</v>
      </c>
      <c r="F481" s="506">
        <v>235</v>
      </c>
      <c r="G481" s="506">
        <v>235</v>
      </c>
      <c r="H481" s="506">
        <v>235</v>
      </c>
      <c r="I481" s="506">
        <v>235</v>
      </c>
      <c r="J481" s="506">
        <v>235</v>
      </c>
      <c r="K481" s="506">
        <v>235</v>
      </c>
      <c r="L481" s="506">
        <v>235</v>
      </c>
      <c r="M481" s="506">
        <v>235</v>
      </c>
      <c r="N481" s="506">
        <v>235</v>
      </c>
      <c r="O481" s="506">
        <v>235</v>
      </c>
      <c r="P481" s="506">
        <v>235</v>
      </c>
      <c r="Q481" s="506">
        <v>235</v>
      </c>
      <c r="R481" s="506">
        <v>235</v>
      </c>
      <c r="S481" s="506">
        <v>235</v>
      </c>
      <c r="T481" s="506">
        <v>235</v>
      </c>
      <c r="U481" s="506">
        <v>235</v>
      </c>
      <c r="V481" s="506">
        <v>235</v>
      </c>
      <c r="W481" s="506">
        <v>235</v>
      </c>
      <c r="X481" s="506">
        <v>235</v>
      </c>
      <c r="Y481" s="506">
        <v>235</v>
      </c>
      <c r="Z481" s="506">
        <v>235</v>
      </c>
      <c r="AA481" s="506">
        <v>235</v>
      </c>
      <c r="AB481" s="506">
        <v>235</v>
      </c>
      <c r="AC481" s="506">
        <v>235</v>
      </c>
      <c r="AD481" s="506">
        <v>235</v>
      </c>
      <c r="AE481" s="506">
        <v>235</v>
      </c>
      <c r="AF481" s="506">
        <v>235</v>
      </c>
      <c r="AG481" s="506">
        <v>235</v>
      </c>
      <c r="AH481" s="506">
        <v>235</v>
      </c>
      <c r="AI481" s="506">
        <v>235</v>
      </c>
      <c r="AJ481" s="506">
        <v>235</v>
      </c>
      <c r="AK481" s="506">
        <v>235</v>
      </c>
      <c r="AL481" s="242">
        <v>235</v>
      </c>
      <c r="AM481" s="242">
        <v>235</v>
      </c>
      <c r="AN481" s="242">
        <v>235</v>
      </c>
      <c r="AO481" s="242">
        <v>235</v>
      </c>
      <c r="AP481" s="242">
        <v>235</v>
      </c>
      <c r="AQ481" s="242">
        <v>235</v>
      </c>
      <c r="AR481" s="242">
        <v>235</v>
      </c>
      <c r="AS481" s="242">
        <v>235</v>
      </c>
      <c r="AT481" s="242">
        <v>235</v>
      </c>
      <c r="AU481" s="242">
        <v>235</v>
      </c>
      <c r="AV481" s="242">
        <v>235</v>
      </c>
      <c r="AW481" s="242">
        <v>235</v>
      </c>
      <c r="AX481" s="242">
        <v>235</v>
      </c>
      <c r="AY481" s="242">
        <v>235</v>
      </c>
      <c r="AZ481" s="242">
        <v>235</v>
      </c>
      <c r="BA481" s="242">
        <v>235</v>
      </c>
      <c r="BB481" s="242">
        <v>235</v>
      </c>
      <c r="BC481" s="242">
        <v>235</v>
      </c>
      <c r="BD481" s="242">
        <v>235</v>
      </c>
      <c r="BE481" s="242">
        <v>235</v>
      </c>
      <c r="BF481" s="242">
        <v>235</v>
      </c>
      <c r="BG481" s="242">
        <v>235</v>
      </c>
      <c r="BH481" s="242">
        <v>235</v>
      </c>
      <c r="BI481" s="242">
        <v>235</v>
      </c>
      <c r="BJ481" s="242">
        <v>235</v>
      </c>
      <c r="BK481" s="242">
        <v>235</v>
      </c>
      <c r="BL481" s="242">
        <v>235</v>
      </c>
      <c r="BM481" s="242">
        <v>235</v>
      </c>
      <c r="BN481" s="242">
        <v>235</v>
      </c>
      <c r="BO481" s="242">
        <v>235</v>
      </c>
      <c r="BP481" s="242">
        <v>235</v>
      </c>
      <c r="BQ481" s="242">
        <v>235</v>
      </c>
      <c r="BR481" s="242">
        <v>235</v>
      </c>
      <c r="BS481" s="242">
        <v>235</v>
      </c>
      <c r="BT481" s="242">
        <v>235</v>
      </c>
      <c r="BU481" s="242">
        <v>235</v>
      </c>
      <c r="BV481" s="242">
        <v>235</v>
      </c>
      <c r="BW481" s="242">
        <v>235</v>
      </c>
      <c r="BX481" s="242">
        <v>235</v>
      </c>
      <c r="BY481" s="242">
        <v>235</v>
      </c>
      <c r="BZ481" s="242">
        <v>235</v>
      </c>
      <c r="CA481" s="242">
        <v>235</v>
      </c>
      <c r="CB481" s="242">
        <v>235</v>
      </c>
      <c r="CC481" s="242">
        <v>235</v>
      </c>
      <c r="CD481" s="242">
        <v>235</v>
      </c>
      <c r="CE481" s="242">
        <v>235</v>
      </c>
      <c r="CF481" s="242">
        <v>235</v>
      </c>
      <c r="CG481" s="242">
        <v>235</v>
      </c>
      <c r="CH481" s="242">
        <v>235</v>
      </c>
      <c r="CI481" s="242">
        <v>235</v>
      </c>
      <c r="CJ481" s="242">
        <v>235</v>
      </c>
      <c r="CK481" s="242">
        <v>235</v>
      </c>
      <c r="CL481" s="242">
        <v>235</v>
      </c>
      <c r="CM481" s="242">
        <v>235</v>
      </c>
      <c r="CN481" s="242">
        <v>235</v>
      </c>
      <c r="CO481" s="242">
        <v>235</v>
      </c>
      <c r="CP481" s="242">
        <v>235</v>
      </c>
      <c r="CQ481" s="242">
        <v>235</v>
      </c>
      <c r="CR481" s="242">
        <v>235</v>
      </c>
      <c r="CS481" s="242">
        <v>235</v>
      </c>
      <c r="CT481" s="242">
        <v>235</v>
      </c>
      <c r="CU481" s="242">
        <v>235</v>
      </c>
      <c r="CV481" s="242">
        <v>235</v>
      </c>
      <c r="CX481" s="242" t="str">
        <f t="shared" si="246"/>
        <v>-</v>
      </c>
      <c r="CY481" s="242" t="str">
        <f t="shared" si="247"/>
        <v>-</v>
      </c>
      <c r="CZ481" s="453">
        <f t="shared" si="248"/>
        <v>235</v>
      </c>
      <c r="DA481" s="453">
        <f t="shared" si="249"/>
        <v>0</v>
      </c>
      <c r="DB481" s="454">
        <f t="shared" si="250"/>
        <v>0</v>
      </c>
      <c r="DC481" s="453">
        <f t="shared" si="251"/>
        <v>235</v>
      </c>
      <c r="DD481" s="453">
        <f t="shared" si="253"/>
        <v>0</v>
      </c>
      <c r="DE481" s="454">
        <f t="shared" si="254"/>
        <v>0</v>
      </c>
      <c r="DF481" s="455">
        <f t="shared" si="245"/>
        <v>5.4595855141441589</v>
      </c>
      <c r="DG481" s="456">
        <f t="shared" si="252"/>
        <v>0</v>
      </c>
      <c r="DH481" s="454">
        <f t="shared" si="255"/>
        <v>0</v>
      </c>
    </row>
    <row r="482" spans="1:113" outlineLevel="1" x14ac:dyDescent="0.3">
      <c r="B482" s="154">
        <v>23</v>
      </c>
      <c r="C482" s="242" t="s">
        <v>192</v>
      </c>
      <c r="D482" s="143" t="s">
        <v>443</v>
      </c>
      <c r="E482" s="506">
        <v>235</v>
      </c>
      <c r="F482" s="506">
        <v>235</v>
      </c>
      <c r="G482" s="506">
        <v>235</v>
      </c>
      <c r="H482" s="506">
        <v>235</v>
      </c>
      <c r="I482" s="506">
        <v>235</v>
      </c>
      <c r="J482" s="506">
        <v>235</v>
      </c>
      <c r="K482" s="506">
        <v>235</v>
      </c>
      <c r="L482" s="506">
        <v>235</v>
      </c>
      <c r="M482" s="506">
        <v>235</v>
      </c>
      <c r="N482" s="506">
        <v>235</v>
      </c>
      <c r="O482" s="506">
        <v>235</v>
      </c>
      <c r="P482" s="506">
        <v>235</v>
      </c>
      <c r="Q482" s="506">
        <v>235</v>
      </c>
      <c r="R482" s="506">
        <v>235</v>
      </c>
      <c r="S482" s="506">
        <v>235</v>
      </c>
      <c r="T482" s="506">
        <v>235</v>
      </c>
      <c r="U482" s="506">
        <v>235</v>
      </c>
      <c r="V482" s="506">
        <v>235</v>
      </c>
      <c r="W482" s="506">
        <v>235</v>
      </c>
      <c r="X482" s="506">
        <v>235</v>
      </c>
      <c r="Y482" s="506">
        <v>235</v>
      </c>
      <c r="Z482" s="506">
        <v>235</v>
      </c>
      <c r="AA482" s="506">
        <v>235</v>
      </c>
      <c r="AB482" s="506">
        <v>235</v>
      </c>
      <c r="AC482" s="506">
        <v>235</v>
      </c>
      <c r="AD482" s="506">
        <v>235</v>
      </c>
      <c r="AE482" s="506">
        <v>235</v>
      </c>
      <c r="AF482" s="506">
        <v>235</v>
      </c>
      <c r="AG482" s="506">
        <v>235</v>
      </c>
      <c r="AH482" s="506">
        <v>235</v>
      </c>
      <c r="AI482" s="506">
        <v>235</v>
      </c>
      <c r="AJ482" s="506">
        <v>235</v>
      </c>
      <c r="AK482" s="506">
        <v>235</v>
      </c>
      <c r="AL482" s="242">
        <v>235</v>
      </c>
      <c r="AM482" s="242">
        <v>235</v>
      </c>
      <c r="AN482" s="242">
        <v>235</v>
      </c>
      <c r="AO482" s="242">
        <v>235</v>
      </c>
      <c r="AP482" s="242">
        <v>235</v>
      </c>
      <c r="AQ482" s="242">
        <v>235</v>
      </c>
      <c r="AR482" s="242">
        <v>235</v>
      </c>
      <c r="AS482" s="242">
        <v>235</v>
      </c>
      <c r="AT482" s="242">
        <v>235</v>
      </c>
      <c r="AU482" s="242">
        <v>235</v>
      </c>
      <c r="AV482" s="242">
        <v>235</v>
      </c>
      <c r="AW482" s="242">
        <v>235</v>
      </c>
      <c r="AX482" s="242">
        <v>235</v>
      </c>
      <c r="AY482" s="242">
        <v>235</v>
      </c>
      <c r="AZ482" s="242">
        <v>235</v>
      </c>
      <c r="BA482" s="242">
        <v>235</v>
      </c>
      <c r="BB482" s="242">
        <v>235</v>
      </c>
      <c r="BC482" s="242">
        <v>235</v>
      </c>
      <c r="BD482" s="242">
        <v>235</v>
      </c>
      <c r="BE482" s="242">
        <v>235</v>
      </c>
      <c r="BF482" s="242">
        <v>235</v>
      </c>
      <c r="BG482" s="242">
        <v>235</v>
      </c>
      <c r="BH482" s="242">
        <v>235</v>
      </c>
      <c r="BI482" s="242">
        <v>235</v>
      </c>
      <c r="BJ482" s="242">
        <v>235</v>
      </c>
      <c r="BK482" s="242">
        <v>235</v>
      </c>
      <c r="BL482" s="242">
        <v>235</v>
      </c>
      <c r="BM482" s="242">
        <v>235</v>
      </c>
      <c r="BN482" s="242">
        <v>235</v>
      </c>
      <c r="BO482" s="242">
        <v>235</v>
      </c>
      <c r="BP482" s="242">
        <v>235</v>
      </c>
      <c r="BQ482" s="242">
        <v>235</v>
      </c>
      <c r="BR482" s="242">
        <v>235</v>
      </c>
      <c r="BS482" s="242">
        <v>235</v>
      </c>
      <c r="BT482" s="242">
        <v>235</v>
      </c>
      <c r="BU482" s="242">
        <v>235</v>
      </c>
      <c r="BV482" s="242">
        <v>235</v>
      </c>
      <c r="BW482" s="242">
        <v>235</v>
      </c>
      <c r="BX482" s="242">
        <v>235</v>
      </c>
      <c r="BY482" s="242">
        <v>235</v>
      </c>
      <c r="BZ482" s="242">
        <v>235</v>
      </c>
      <c r="CA482" s="242">
        <v>235</v>
      </c>
      <c r="CB482" s="242">
        <v>235</v>
      </c>
      <c r="CC482" s="242">
        <v>235</v>
      </c>
      <c r="CD482" s="242">
        <v>235</v>
      </c>
      <c r="CE482" s="242">
        <v>235</v>
      </c>
      <c r="CF482" s="242">
        <v>235</v>
      </c>
      <c r="CG482" s="242">
        <v>235</v>
      </c>
      <c r="CH482" s="242">
        <v>235</v>
      </c>
      <c r="CI482" s="242">
        <v>235</v>
      </c>
      <c r="CJ482" s="242">
        <v>235</v>
      </c>
      <c r="CK482" s="242">
        <v>235</v>
      </c>
      <c r="CL482" s="242">
        <v>235</v>
      </c>
      <c r="CM482" s="242">
        <v>235</v>
      </c>
      <c r="CN482" s="242">
        <v>235</v>
      </c>
      <c r="CO482" s="242">
        <v>235</v>
      </c>
      <c r="CP482" s="242">
        <v>235</v>
      </c>
      <c r="CQ482" s="242">
        <v>235</v>
      </c>
      <c r="CR482" s="242">
        <v>235</v>
      </c>
      <c r="CS482" s="242">
        <v>235</v>
      </c>
      <c r="CT482" s="242">
        <v>235</v>
      </c>
      <c r="CU482" s="242">
        <v>235</v>
      </c>
      <c r="CV482" s="242">
        <v>235</v>
      </c>
      <c r="CX482" s="242" t="str">
        <f t="shared" si="246"/>
        <v>-</v>
      </c>
      <c r="CY482" s="242" t="str">
        <f t="shared" si="247"/>
        <v>-</v>
      </c>
      <c r="CZ482" s="453">
        <f t="shared" si="248"/>
        <v>235</v>
      </c>
      <c r="DA482" s="453">
        <f t="shared" si="249"/>
        <v>0</v>
      </c>
      <c r="DB482" s="454">
        <f t="shared" si="250"/>
        <v>0</v>
      </c>
      <c r="DC482" s="453">
        <f t="shared" si="251"/>
        <v>235</v>
      </c>
      <c r="DD482" s="453">
        <f t="shared" si="253"/>
        <v>0</v>
      </c>
      <c r="DE482" s="454">
        <f t="shared" si="254"/>
        <v>0</v>
      </c>
      <c r="DF482" s="455">
        <f t="shared" si="245"/>
        <v>5.4595855141441589</v>
      </c>
      <c r="DG482" s="456">
        <f t="shared" si="252"/>
        <v>0</v>
      </c>
      <c r="DH482" s="454">
        <f t="shared" si="255"/>
        <v>0</v>
      </c>
    </row>
    <row r="483" spans="1:113" outlineLevel="1" x14ac:dyDescent="0.3">
      <c r="B483" s="154">
        <v>24</v>
      </c>
      <c r="C483" s="242" t="s">
        <v>363</v>
      </c>
      <c r="D483" s="143" t="s">
        <v>443</v>
      </c>
      <c r="E483" s="506">
        <v>235</v>
      </c>
      <c r="F483" s="506">
        <v>235</v>
      </c>
      <c r="G483" s="506">
        <v>235</v>
      </c>
      <c r="H483" s="506">
        <v>235</v>
      </c>
      <c r="I483" s="506">
        <v>235</v>
      </c>
      <c r="J483" s="506">
        <v>235</v>
      </c>
      <c r="K483" s="506">
        <v>235</v>
      </c>
      <c r="L483" s="506">
        <v>235</v>
      </c>
      <c r="M483" s="506">
        <v>235</v>
      </c>
      <c r="N483" s="506">
        <v>235</v>
      </c>
      <c r="O483" s="506">
        <v>235</v>
      </c>
      <c r="P483" s="506">
        <v>235</v>
      </c>
      <c r="Q483" s="506">
        <v>235</v>
      </c>
      <c r="R483" s="506">
        <v>235</v>
      </c>
      <c r="S483" s="506">
        <v>235</v>
      </c>
      <c r="T483" s="506">
        <v>235</v>
      </c>
      <c r="U483" s="506">
        <v>235</v>
      </c>
      <c r="V483" s="506">
        <v>235</v>
      </c>
      <c r="W483" s="506">
        <v>235</v>
      </c>
      <c r="X483" s="506">
        <v>235</v>
      </c>
      <c r="Y483" s="506">
        <v>235</v>
      </c>
      <c r="Z483" s="506">
        <v>235</v>
      </c>
      <c r="AA483" s="506">
        <v>235</v>
      </c>
      <c r="AB483" s="506">
        <v>235</v>
      </c>
      <c r="AC483" s="506">
        <v>235</v>
      </c>
      <c r="AD483" s="506">
        <v>235</v>
      </c>
      <c r="AE483" s="506">
        <v>235</v>
      </c>
      <c r="AF483" s="506">
        <v>235</v>
      </c>
      <c r="AG483" s="506">
        <v>235</v>
      </c>
      <c r="AH483" s="506">
        <v>235</v>
      </c>
      <c r="AI483" s="506">
        <v>235</v>
      </c>
      <c r="AJ483" s="506">
        <v>235</v>
      </c>
      <c r="AK483" s="506">
        <v>235</v>
      </c>
      <c r="AL483" s="242">
        <v>235</v>
      </c>
      <c r="AM483" s="242">
        <v>235</v>
      </c>
      <c r="AN483" s="242">
        <v>235</v>
      </c>
      <c r="AO483" s="242">
        <v>235</v>
      </c>
      <c r="AP483" s="242">
        <v>235</v>
      </c>
      <c r="AQ483" s="242">
        <v>235</v>
      </c>
      <c r="AR483" s="242">
        <v>235</v>
      </c>
      <c r="AS483" s="242">
        <v>235</v>
      </c>
      <c r="AT483" s="242">
        <v>235</v>
      </c>
      <c r="AU483" s="242">
        <v>235</v>
      </c>
      <c r="AV483" s="242">
        <v>235</v>
      </c>
      <c r="AW483" s="242">
        <v>235</v>
      </c>
      <c r="AX483" s="242">
        <v>235</v>
      </c>
      <c r="AY483" s="242">
        <v>235</v>
      </c>
      <c r="AZ483" s="242">
        <v>235</v>
      </c>
      <c r="BA483" s="242">
        <v>235</v>
      </c>
      <c r="BB483" s="242">
        <v>235</v>
      </c>
      <c r="BC483" s="242">
        <v>235</v>
      </c>
      <c r="BD483" s="242">
        <v>235</v>
      </c>
      <c r="BE483" s="242">
        <v>235</v>
      </c>
      <c r="BF483" s="242">
        <v>235</v>
      </c>
      <c r="BG483" s="242">
        <v>235</v>
      </c>
      <c r="BH483" s="242">
        <v>235</v>
      </c>
      <c r="BI483" s="242">
        <v>235</v>
      </c>
      <c r="BJ483" s="242">
        <v>235</v>
      </c>
      <c r="BK483" s="242">
        <v>235</v>
      </c>
      <c r="BL483" s="242">
        <v>235</v>
      </c>
      <c r="BM483" s="242">
        <v>235</v>
      </c>
      <c r="BN483" s="242">
        <v>235</v>
      </c>
      <c r="BO483" s="242">
        <v>235</v>
      </c>
      <c r="BP483" s="242">
        <v>235</v>
      </c>
      <c r="BQ483" s="242">
        <v>235</v>
      </c>
      <c r="BR483" s="242">
        <v>235</v>
      </c>
      <c r="BS483" s="242">
        <v>235</v>
      </c>
      <c r="BT483" s="242">
        <v>235</v>
      </c>
      <c r="BU483" s="242">
        <v>235</v>
      </c>
      <c r="BV483" s="242">
        <v>235</v>
      </c>
      <c r="BW483" s="242">
        <v>235</v>
      </c>
      <c r="BX483" s="242">
        <v>235</v>
      </c>
      <c r="BY483" s="242">
        <v>235</v>
      </c>
      <c r="BZ483" s="242">
        <v>235</v>
      </c>
      <c r="CA483" s="242">
        <v>235</v>
      </c>
      <c r="CB483" s="242">
        <v>235</v>
      </c>
      <c r="CC483" s="242">
        <v>235</v>
      </c>
      <c r="CD483" s="242">
        <v>235</v>
      </c>
      <c r="CE483" s="242">
        <v>235</v>
      </c>
      <c r="CF483" s="242">
        <v>235</v>
      </c>
      <c r="CG483" s="242">
        <v>235</v>
      </c>
      <c r="CH483" s="242">
        <v>235</v>
      </c>
      <c r="CI483" s="242">
        <v>235</v>
      </c>
      <c r="CJ483" s="242">
        <v>235</v>
      </c>
      <c r="CK483" s="242">
        <v>235</v>
      </c>
      <c r="CL483" s="242">
        <v>235</v>
      </c>
      <c r="CM483" s="242">
        <v>235</v>
      </c>
      <c r="CN483" s="242">
        <v>235</v>
      </c>
      <c r="CO483" s="242">
        <v>235</v>
      </c>
      <c r="CP483" s="242">
        <v>235</v>
      </c>
      <c r="CQ483" s="242">
        <v>235</v>
      </c>
      <c r="CR483" s="242">
        <v>235</v>
      </c>
      <c r="CS483" s="242">
        <v>235</v>
      </c>
      <c r="CT483" s="242">
        <v>235</v>
      </c>
      <c r="CU483" s="242">
        <v>235</v>
      </c>
      <c r="CV483" s="242">
        <v>235</v>
      </c>
      <c r="CX483" s="242" t="str">
        <f t="shared" si="246"/>
        <v>-</v>
      </c>
      <c r="CY483" s="242" t="str">
        <f t="shared" si="247"/>
        <v>-</v>
      </c>
      <c r="CZ483" s="453">
        <f t="shared" si="248"/>
        <v>235</v>
      </c>
      <c r="DA483" s="453">
        <f t="shared" si="249"/>
        <v>0</v>
      </c>
      <c r="DB483" s="454">
        <f t="shared" si="250"/>
        <v>0</v>
      </c>
      <c r="DC483" s="453">
        <f t="shared" si="251"/>
        <v>235</v>
      </c>
      <c r="DD483" s="453">
        <f t="shared" si="253"/>
        <v>0</v>
      </c>
      <c r="DE483" s="454">
        <f t="shared" si="254"/>
        <v>0</v>
      </c>
      <c r="DF483" s="455">
        <f t="shared" si="245"/>
        <v>5.4595855141441589</v>
      </c>
      <c r="DG483" s="456">
        <f t="shared" si="252"/>
        <v>0</v>
      </c>
      <c r="DH483" s="454">
        <f t="shared" si="255"/>
        <v>0</v>
      </c>
    </row>
    <row r="484" spans="1:113" outlineLevel="1" x14ac:dyDescent="0.3">
      <c r="B484" s="154">
        <v>25</v>
      </c>
      <c r="C484" s="242" t="s">
        <v>194</v>
      </c>
      <c r="D484" s="143" t="s">
        <v>443</v>
      </c>
      <c r="E484" s="506">
        <v>235</v>
      </c>
      <c r="F484" s="506">
        <v>235</v>
      </c>
      <c r="G484" s="506">
        <v>235</v>
      </c>
      <c r="H484" s="506">
        <v>235</v>
      </c>
      <c r="I484" s="506">
        <v>235</v>
      </c>
      <c r="J484" s="506">
        <v>235</v>
      </c>
      <c r="K484" s="506">
        <v>235</v>
      </c>
      <c r="L484" s="506">
        <v>235</v>
      </c>
      <c r="M484" s="506">
        <v>235</v>
      </c>
      <c r="N484" s="506">
        <v>235</v>
      </c>
      <c r="O484" s="506">
        <v>235</v>
      </c>
      <c r="P484" s="506">
        <v>235</v>
      </c>
      <c r="Q484" s="506">
        <v>235</v>
      </c>
      <c r="R484" s="506">
        <v>235</v>
      </c>
      <c r="S484" s="506">
        <v>235</v>
      </c>
      <c r="T484" s="506">
        <v>235</v>
      </c>
      <c r="U484" s="506">
        <v>235</v>
      </c>
      <c r="V484" s="506">
        <v>235</v>
      </c>
      <c r="W484" s="506">
        <v>235</v>
      </c>
      <c r="X484" s="506">
        <v>235</v>
      </c>
      <c r="Y484" s="506">
        <v>235</v>
      </c>
      <c r="Z484" s="506">
        <v>235</v>
      </c>
      <c r="AA484" s="506">
        <v>235</v>
      </c>
      <c r="AB484" s="506">
        <v>235</v>
      </c>
      <c r="AC484" s="506">
        <v>235</v>
      </c>
      <c r="AD484" s="506">
        <v>235</v>
      </c>
      <c r="AE484" s="506">
        <v>235</v>
      </c>
      <c r="AF484" s="506">
        <v>235</v>
      </c>
      <c r="AG484" s="506">
        <v>235</v>
      </c>
      <c r="AH484" s="506">
        <v>235</v>
      </c>
      <c r="AI484" s="506">
        <v>235</v>
      </c>
      <c r="AJ484" s="506">
        <v>235</v>
      </c>
      <c r="AK484" s="506">
        <v>235</v>
      </c>
      <c r="AL484" s="242">
        <v>235</v>
      </c>
      <c r="AM484" s="242">
        <v>235</v>
      </c>
      <c r="AN484" s="242">
        <v>235</v>
      </c>
      <c r="AO484" s="242">
        <v>235</v>
      </c>
      <c r="AP484" s="242">
        <v>235</v>
      </c>
      <c r="AQ484" s="242">
        <v>235</v>
      </c>
      <c r="AR484" s="242">
        <v>235</v>
      </c>
      <c r="AS484" s="242">
        <v>235</v>
      </c>
      <c r="AT484" s="242">
        <v>235</v>
      </c>
      <c r="AU484" s="242">
        <v>235</v>
      </c>
      <c r="AV484" s="242">
        <v>235</v>
      </c>
      <c r="AW484" s="242">
        <v>235</v>
      </c>
      <c r="AX484" s="242">
        <v>235</v>
      </c>
      <c r="AY484" s="242">
        <v>235</v>
      </c>
      <c r="AZ484" s="242">
        <v>235</v>
      </c>
      <c r="BA484" s="242">
        <v>235</v>
      </c>
      <c r="BB484" s="242">
        <v>235</v>
      </c>
      <c r="BC484" s="242">
        <v>235</v>
      </c>
      <c r="BD484" s="242">
        <v>235</v>
      </c>
      <c r="BE484" s="242">
        <v>235</v>
      </c>
      <c r="BF484" s="242">
        <v>235</v>
      </c>
      <c r="BG484" s="242">
        <v>235</v>
      </c>
      <c r="BH484" s="242">
        <v>235</v>
      </c>
      <c r="BI484" s="242">
        <v>235</v>
      </c>
      <c r="BJ484" s="242">
        <v>235</v>
      </c>
      <c r="BK484" s="242">
        <v>235</v>
      </c>
      <c r="BL484" s="242">
        <v>235</v>
      </c>
      <c r="BM484" s="242">
        <v>235</v>
      </c>
      <c r="BN484" s="242">
        <v>235</v>
      </c>
      <c r="BO484" s="242">
        <v>235</v>
      </c>
      <c r="BP484" s="242">
        <v>235</v>
      </c>
      <c r="BQ484" s="242">
        <v>235</v>
      </c>
      <c r="BR484" s="242">
        <v>235</v>
      </c>
      <c r="BS484" s="242">
        <v>235</v>
      </c>
      <c r="BT484" s="242">
        <v>235</v>
      </c>
      <c r="BU484" s="242">
        <v>235</v>
      </c>
      <c r="BV484" s="242">
        <v>235</v>
      </c>
      <c r="BW484" s="242">
        <v>235</v>
      </c>
      <c r="BX484" s="242">
        <v>235</v>
      </c>
      <c r="BY484" s="242">
        <v>235</v>
      </c>
      <c r="BZ484" s="242">
        <v>235</v>
      </c>
      <c r="CA484" s="242">
        <v>235</v>
      </c>
      <c r="CB484" s="242">
        <v>235</v>
      </c>
      <c r="CC484" s="242">
        <v>235</v>
      </c>
      <c r="CD484" s="242">
        <v>235</v>
      </c>
      <c r="CE484" s="242">
        <v>235</v>
      </c>
      <c r="CF484" s="242">
        <v>235</v>
      </c>
      <c r="CG484" s="242">
        <v>235</v>
      </c>
      <c r="CH484" s="242">
        <v>235</v>
      </c>
      <c r="CI484" s="242">
        <v>235</v>
      </c>
      <c r="CJ484" s="242">
        <v>235</v>
      </c>
      <c r="CK484" s="242">
        <v>235</v>
      </c>
      <c r="CL484" s="242">
        <v>235</v>
      </c>
      <c r="CM484" s="242">
        <v>235</v>
      </c>
      <c r="CN484" s="242">
        <v>235</v>
      </c>
      <c r="CO484" s="242">
        <v>235</v>
      </c>
      <c r="CP484" s="242">
        <v>235</v>
      </c>
      <c r="CQ484" s="242">
        <v>235</v>
      </c>
      <c r="CR484" s="242">
        <v>235</v>
      </c>
      <c r="CS484" s="242">
        <v>235</v>
      </c>
      <c r="CT484" s="242">
        <v>235</v>
      </c>
      <c r="CU484" s="242">
        <v>235</v>
      </c>
      <c r="CV484" s="242">
        <v>235</v>
      </c>
      <c r="CX484" s="242" t="s">
        <v>1722</v>
      </c>
      <c r="CY484" s="242" t="str">
        <f t="shared" si="247"/>
        <v>-</v>
      </c>
      <c r="CZ484" s="453">
        <f t="shared" si="248"/>
        <v>235</v>
      </c>
      <c r="DA484" s="453">
        <f t="shared" si="249"/>
        <v>0</v>
      </c>
      <c r="DB484" s="454">
        <f t="shared" si="250"/>
        <v>0</v>
      </c>
      <c r="DC484" s="453">
        <f t="shared" si="251"/>
        <v>235</v>
      </c>
      <c r="DD484" s="453">
        <f t="shared" si="253"/>
        <v>0</v>
      </c>
      <c r="DE484" s="454">
        <f t="shared" si="254"/>
        <v>0</v>
      </c>
      <c r="DF484" s="455">
        <f t="shared" si="245"/>
        <v>5.4595855141441589</v>
      </c>
      <c r="DG484" s="456">
        <f t="shared" si="252"/>
        <v>0</v>
      </c>
      <c r="DH484" s="454">
        <f t="shared" si="255"/>
        <v>0</v>
      </c>
    </row>
    <row r="485" spans="1:113" outlineLevel="1" x14ac:dyDescent="0.3">
      <c r="B485" s="154">
        <v>26</v>
      </c>
      <c r="C485" s="242" t="s">
        <v>442</v>
      </c>
      <c r="D485" s="143" t="s">
        <v>443</v>
      </c>
      <c r="E485" s="506">
        <v>235</v>
      </c>
      <c r="F485" s="506">
        <v>235</v>
      </c>
      <c r="G485" s="506">
        <v>235</v>
      </c>
      <c r="H485" s="506">
        <v>235</v>
      </c>
      <c r="I485" s="506">
        <v>235</v>
      </c>
      <c r="J485" s="506">
        <v>235</v>
      </c>
      <c r="K485" s="506">
        <v>235</v>
      </c>
      <c r="L485" s="506">
        <v>235</v>
      </c>
      <c r="M485" s="506">
        <v>235</v>
      </c>
      <c r="N485" s="506">
        <v>235</v>
      </c>
      <c r="O485" s="506">
        <v>235</v>
      </c>
      <c r="P485" s="506">
        <v>235</v>
      </c>
      <c r="Q485" s="506">
        <v>235</v>
      </c>
      <c r="R485" s="506">
        <v>235</v>
      </c>
      <c r="S485" s="506">
        <v>235</v>
      </c>
      <c r="T485" s="506">
        <v>235</v>
      </c>
      <c r="U485" s="506">
        <v>235</v>
      </c>
      <c r="V485" s="506">
        <v>235</v>
      </c>
      <c r="W485" s="506">
        <v>235</v>
      </c>
      <c r="X485" s="506">
        <v>235</v>
      </c>
      <c r="Y485" s="506">
        <v>235</v>
      </c>
      <c r="Z485" s="506">
        <v>235</v>
      </c>
      <c r="AA485" s="506">
        <v>235</v>
      </c>
      <c r="AB485" s="506">
        <v>235</v>
      </c>
      <c r="AC485" s="506">
        <v>235</v>
      </c>
      <c r="AD485" s="506">
        <v>235</v>
      </c>
      <c r="AE485" s="506">
        <v>235</v>
      </c>
      <c r="AF485" s="506">
        <v>235</v>
      </c>
      <c r="AG485" s="506">
        <v>235</v>
      </c>
      <c r="AH485" s="506">
        <v>235</v>
      </c>
      <c r="AI485" s="506">
        <v>235</v>
      </c>
      <c r="AJ485" s="506">
        <v>235</v>
      </c>
      <c r="AK485" s="506">
        <v>235</v>
      </c>
      <c r="AL485" s="242">
        <v>235</v>
      </c>
      <c r="AM485" s="242">
        <v>235</v>
      </c>
      <c r="AN485" s="242">
        <v>235</v>
      </c>
      <c r="AO485" s="242">
        <v>235</v>
      </c>
      <c r="AP485" s="242">
        <v>235</v>
      </c>
      <c r="AQ485" s="242">
        <v>235</v>
      </c>
      <c r="AR485" s="242">
        <v>235</v>
      </c>
      <c r="AS485" s="242">
        <v>235</v>
      </c>
      <c r="AT485" s="242">
        <v>235</v>
      </c>
      <c r="AU485" s="242">
        <v>235</v>
      </c>
      <c r="AV485" s="242">
        <v>235</v>
      </c>
      <c r="AW485" s="242">
        <v>235</v>
      </c>
      <c r="AX485" s="242">
        <v>235</v>
      </c>
      <c r="AY485" s="242">
        <v>235</v>
      </c>
      <c r="AZ485" s="242">
        <v>235</v>
      </c>
      <c r="BA485" s="242">
        <v>235</v>
      </c>
      <c r="BB485" s="242">
        <v>235</v>
      </c>
      <c r="BC485" s="242">
        <v>235</v>
      </c>
      <c r="BD485" s="242">
        <v>235</v>
      </c>
      <c r="BE485" s="242">
        <v>235</v>
      </c>
      <c r="BF485" s="242">
        <v>235</v>
      </c>
      <c r="BG485" s="242">
        <v>235</v>
      </c>
      <c r="BH485" s="242">
        <v>235</v>
      </c>
      <c r="BI485" s="242">
        <v>235</v>
      </c>
      <c r="BJ485" s="242">
        <v>235</v>
      </c>
      <c r="BK485" s="242">
        <v>235</v>
      </c>
      <c r="BL485" s="242">
        <v>235</v>
      </c>
      <c r="BM485" s="242">
        <v>235</v>
      </c>
      <c r="BN485" s="242">
        <v>235</v>
      </c>
      <c r="BO485" s="242">
        <v>235</v>
      </c>
      <c r="BP485" s="242">
        <v>235</v>
      </c>
      <c r="BQ485" s="242">
        <v>235</v>
      </c>
      <c r="BR485" s="242">
        <v>235</v>
      </c>
      <c r="BS485" s="242">
        <v>235</v>
      </c>
      <c r="BT485" s="242">
        <v>235</v>
      </c>
      <c r="BU485" s="242">
        <v>235</v>
      </c>
      <c r="BV485" s="242">
        <v>235</v>
      </c>
      <c r="BW485" s="242">
        <v>235</v>
      </c>
      <c r="BX485" s="242">
        <v>235</v>
      </c>
      <c r="BY485" s="242">
        <v>235</v>
      </c>
      <c r="BZ485" s="242">
        <v>235</v>
      </c>
      <c r="CA485" s="242">
        <v>235</v>
      </c>
      <c r="CB485" s="242">
        <v>235</v>
      </c>
      <c r="CC485" s="242">
        <v>235</v>
      </c>
      <c r="CD485" s="242">
        <v>235</v>
      </c>
      <c r="CE485" s="242">
        <v>235</v>
      </c>
      <c r="CF485" s="242">
        <v>235</v>
      </c>
      <c r="CG485" s="242">
        <v>235</v>
      </c>
      <c r="CH485" s="242">
        <v>235</v>
      </c>
      <c r="CI485" s="242">
        <v>235</v>
      </c>
      <c r="CJ485" s="242">
        <v>235</v>
      </c>
      <c r="CK485" s="242">
        <v>235</v>
      </c>
      <c r="CL485" s="242">
        <v>235</v>
      </c>
      <c r="CM485" s="242">
        <v>235</v>
      </c>
      <c r="CN485" s="242">
        <v>235</v>
      </c>
      <c r="CO485" s="242">
        <v>235</v>
      </c>
      <c r="CP485" s="242">
        <v>235</v>
      </c>
      <c r="CQ485" s="242">
        <v>235</v>
      </c>
      <c r="CR485" s="242">
        <v>235</v>
      </c>
      <c r="CS485" s="242">
        <v>235</v>
      </c>
      <c r="CT485" s="242">
        <v>235</v>
      </c>
      <c r="CU485" s="242">
        <v>235</v>
      </c>
      <c r="CV485" s="242">
        <v>235</v>
      </c>
      <c r="CX485" s="242" t="s">
        <v>1722</v>
      </c>
      <c r="CY485" s="242" t="str">
        <f>IF(AND($DB485&gt;$DE485,$DB485&gt;$DH485),"lineal",IF(AND($DE485&gt;$DB485,$DE485&gt;$DH485),"logaritmica",IF(AND($DH485&gt;$DB485,$DH485&gt;$DE485),"exponencial","-")))</f>
        <v>-</v>
      </c>
      <c r="CZ485" s="453">
        <f t="shared" si="248"/>
        <v>235</v>
      </c>
      <c r="DA485" s="453">
        <f t="shared" si="249"/>
        <v>0</v>
      </c>
      <c r="DB485" s="454">
        <f t="shared" si="250"/>
        <v>0</v>
      </c>
      <c r="DC485" s="453">
        <f t="shared" si="251"/>
        <v>235</v>
      </c>
      <c r="DD485" s="453">
        <f t="shared" si="253"/>
        <v>0</v>
      </c>
      <c r="DE485" s="454">
        <f t="shared" si="254"/>
        <v>0</v>
      </c>
      <c r="DF485" s="455">
        <f>IFERROR(LN($AK485)-$DG485*$AK$143,0)</f>
        <v>5.4595855141441589</v>
      </c>
      <c r="DG485" s="456">
        <f t="shared" si="252"/>
        <v>0</v>
      </c>
      <c r="DH485" s="454">
        <f>IFERROR(RSQ(LN($E485:$AK485),$E$143:$AK$143),0)</f>
        <v>0</v>
      </c>
    </row>
    <row r="486" spans="1:113" outlineLevel="1" x14ac:dyDescent="0.3">
      <c r="AA486" s="238"/>
      <c r="AB486" s="238"/>
      <c r="AC486" s="238"/>
      <c r="AD486" s="238"/>
      <c r="AE486" s="238"/>
      <c r="AF486" s="238"/>
      <c r="AG486" s="238"/>
      <c r="AH486" s="238"/>
      <c r="AI486" s="238"/>
      <c r="AJ486" s="238"/>
      <c r="AK486" s="238"/>
      <c r="AL486" s="238"/>
      <c r="AM486" s="238"/>
      <c r="AN486" s="238"/>
    </row>
    <row r="487" spans="1:113" outlineLevel="1" x14ac:dyDescent="0.3">
      <c r="C487" s="242" t="s">
        <v>515</v>
      </c>
      <c r="D487" s="165" t="s">
        <v>443</v>
      </c>
      <c r="E487" s="242">
        <f>SUM(E460:E485)</f>
        <v>6110</v>
      </c>
      <c r="F487" s="242">
        <f t="shared" ref="F487:AK487" si="256">SUM(F460:F485)</f>
        <v>6110</v>
      </c>
      <c r="G487" s="242">
        <f t="shared" si="256"/>
        <v>6110</v>
      </c>
      <c r="H487" s="242">
        <f t="shared" si="256"/>
        <v>6110</v>
      </c>
      <c r="I487" s="242">
        <f t="shared" si="256"/>
        <v>6110</v>
      </c>
      <c r="J487" s="242">
        <f t="shared" si="256"/>
        <v>6110</v>
      </c>
      <c r="K487" s="242">
        <f t="shared" si="256"/>
        <v>6110</v>
      </c>
      <c r="L487" s="242">
        <f t="shared" si="256"/>
        <v>6110</v>
      </c>
      <c r="M487" s="242">
        <f t="shared" si="256"/>
        <v>6110</v>
      </c>
      <c r="N487" s="242">
        <f t="shared" si="256"/>
        <v>6110</v>
      </c>
      <c r="O487" s="242">
        <f t="shared" si="256"/>
        <v>6110</v>
      </c>
      <c r="P487" s="242">
        <f t="shared" si="256"/>
        <v>6110</v>
      </c>
      <c r="Q487" s="242">
        <f t="shared" si="256"/>
        <v>6110</v>
      </c>
      <c r="R487" s="242">
        <f t="shared" si="256"/>
        <v>6110</v>
      </c>
      <c r="S487" s="242">
        <f t="shared" si="256"/>
        <v>6110</v>
      </c>
      <c r="T487" s="242">
        <f t="shared" si="256"/>
        <v>6110</v>
      </c>
      <c r="U487" s="242">
        <f t="shared" si="256"/>
        <v>6110</v>
      </c>
      <c r="V487" s="242">
        <f t="shared" si="256"/>
        <v>6110</v>
      </c>
      <c r="W487" s="242">
        <f t="shared" si="256"/>
        <v>6110</v>
      </c>
      <c r="X487" s="242">
        <f t="shared" si="256"/>
        <v>6110</v>
      </c>
      <c r="Y487" s="242">
        <f t="shared" si="256"/>
        <v>6110</v>
      </c>
      <c r="Z487" s="242">
        <f t="shared" si="256"/>
        <v>6110</v>
      </c>
      <c r="AA487" s="242">
        <f t="shared" si="256"/>
        <v>6110</v>
      </c>
      <c r="AB487" s="242">
        <f t="shared" si="256"/>
        <v>6110</v>
      </c>
      <c r="AC487" s="242">
        <f t="shared" si="256"/>
        <v>6110</v>
      </c>
      <c r="AD487" s="242">
        <f t="shared" si="256"/>
        <v>6110</v>
      </c>
      <c r="AE487" s="242">
        <f t="shared" si="256"/>
        <v>6110</v>
      </c>
      <c r="AF487" s="242">
        <f t="shared" si="256"/>
        <v>6110</v>
      </c>
      <c r="AG487" s="242">
        <f t="shared" si="256"/>
        <v>6110</v>
      </c>
      <c r="AH487" s="242">
        <f t="shared" si="256"/>
        <v>6110</v>
      </c>
      <c r="AI487" s="242">
        <f t="shared" si="256"/>
        <v>6110</v>
      </c>
      <c r="AJ487" s="242">
        <f t="shared" si="256"/>
        <v>6110</v>
      </c>
      <c r="AK487" s="242">
        <f t="shared" si="256"/>
        <v>6110</v>
      </c>
      <c r="AL487" s="242">
        <f>SUM(AL460:AL485)</f>
        <v>6110</v>
      </c>
      <c r="AM487" s="242">
        <f t="shared" ref="AM487:CV487" si="257">SUM(AM460:AM485)</f>
        <v>6110</v>
      </c>
      <c r="AN487" s="242">
        <f t="shared" si="257"/>
        <v>6110</v>
      </c>
      <c r="AO487" s="242">
        <f t="shared" si="257"/>
        <v>6110</v>
      </c>
      <c r="AP487" s="242">
        <f t="shared" si="257"/>
        <v>6110</v>
      </c>
      <c r="AQ487" s="242">
        <f t="shared" si="257"/>
        <v>6110</v>
      </c>
      <c r="AR487" s="242">
        <f t="shared" si="257"/>
        <v>6110</v>
      </c>
      <c r="AS487" s="242">
        <f t="shared" si="257"/>
        <v>6110</v>
      </c>
      <c r="AT487" s="242">
        <f t="shared" si="257"/>
        <v>6110</v>
      </c>
      <c r="AU487" s="242">
        <f t="shared" si="257"/>
        <v>6110</v>
      </c>
      <c r="AV487" s="242">
        <f t="shared" si="257"/>
        <v>6110</v>
      </c>
      <c r="AW487" s="242">
        <f t="shared" si="257"/>
        <v>6110</v>
      </c>
      <c r="AX487" s="242">
        <f t="shared" si="257"/>
        <v>6110</v>
      </c>
      <c r="AY487" s="242">
        <f t="shared" si="257"/>
        <v>6110</v>
      </c>
      <c r="AZ487" s="242">
        <f t="shared" si="257"/>
        <v>6110</v>
      </c>
      <c r="BA487" s="242">
        <f t="shared" si="257"/>
        <v>6110</v>
      </c>
      <c r="BB487" s="242">
        <f t="shared" si="257"/>
        <v>6110</v>
      </c>
      <c r="BC487" s="242">
        <f t="shared" si="257"/>
        <v>6110</v>
      </c>
      <c r="BD487" s="242">
        <f t="shared" si="257"/>
        <v>6110</v>
      </c>
      <c r="BE487" s="242">
        <f t="shared" si="257"/>
        <v>6110</v>
      </c>
      <c r="BF487" s="242">
        <f t="shared" si="257"/>
        <v>6110</v>
      </c>
      <c r="BG487" s="242">
        <f t="shared" si="257"/>
        <v>6110</v>
      </c>
      <c r="BH487" s="242">
        <f t="shared" si="257"/>
        <v>6110</v>
      </c>
      <c r="BI487" s="242">
        <f t="shared" si="257"/>
        <v>6110</v>
      </c>
      <c r="BJ487" s="242">
        <f t="shared" si="257"/>
        <v>6110</v>
      </c>
      <c r="BK487" s="242">
        <f t="shared" si="257"/>
        <v>6110</v>
      </c>
      <c r="BL487" s="242">
        <f t="shared" si="257"/>
        <v>6110</v>
      </c>
      <c r="BM487" s="242">
        <f t="shared" si="257"/>
        <v>6110</v>
      </c>
      <c r="BN487" s="242">
        <f t="shared" si="257"/>
        <v>6110</v>
      </c>
      <c r="BO487" s="242">
        <f t="shared" si="257"/>
        <v>6110</v>
      </c>
      <c r="BP487" s="242">
        <f t="shared" si="257"/>
        <v>6110</v>
      </c>
      <c r="BQ487" s="242">
        <f t="shared" si="257"/>
        <v>6110</v>
      </c>
      <c r="BR487" s="242">
        <f t="shared" si="257"/>
        <v>6110</v>
      </c>
      <c r="BS487" s="242">
        <f t="shared" si="257"/>
        <v>6110</v>
      </c>
      <c r="BT487" s="242">
        <f t="shared" si="257"/>
        <v>6110</v>
      </c>
      <c r="BU487" s="242">
        <f t="shared" si="257"/>
        <v>6110</v>
      </c>
      <c r="BV487" s="242">
        <f t="shared" si="257"/>
        <v>6110</v>
      </c>
      <c r="BW487" s="242">
        <f t="shared" si="257"/>
        <v>6110</v>
      </c>
      <c r="BX487" s="242">
        <f t="shared" si="257"/>
        <v>6110</v>
      </c>
      <c r="BY487" s="242">
        <f t="shared" si="257"/>
        <v>6110</v>
      </c>
      <c r="BZ487" s="242">
        <f t="shared" si="257"/>
        <v>6110</v>
      </c>
      <c r="CA487" s="242">
        <f t="shared" si="257"/>
        <v>6110</v>
      </c>
      <c r="CB487" s="242">
        <f t="shared" si="257"/>
        <v>6110</v>
      </c>
      <c r="CC487" s="242">
        <f t="shared" si="257"/>
        <v>6110</v>
      </c>
      <c r="CD487" s="242">
        <f t="shared" si="257"/>
        <v>6110</v>
      </c>
      <c r="CE487" s="242">
        <f t="shared" si="257"/>
        <v>6110</v>
      </c>
      <c r="CF487" s="242">
        <f t="shared" si="257"/>
        <v>6110</v>
      </c>
      <c r="CG487" s="242">
        <f t="shared" si="257"/>
        <v>6110</v>
      </c>
      <c r="CH487" s="242">
        <f t="shared" si="257"/>
        <v>6110</v>
      </c>
      <c r="CI487" s="242">
        <f t="shared" si="257"/>
        <v>6110</v>
      </c>
      <c r="CJ487" s="242">
        <f t="shared" si="257"/>
        <v>6110</v>
      </c>
      <c r="CK487" s="242">
        <f t="shared" si="257"/>
        <v>6110</v>
      </c>
      <c r="CL487" s="242">
        <f t="shared" si="257"/>
        <v>6110</v>
      </c>
      <c r="CM487" s="242">
        <f t="shared" si="257"/>
        <v>6110</v>
      </c>
      <c r="CN487" s="242">
        <f t="shared" si="257"/>
        <v>6110</v>
      </c>
      <c r="CO487" s="242">
        <f t="shared" si="257"/>
        <v>6110</v>
      </c>
      <c r="CP487" s="242">
        <f t="shared" si="257"/>
        <v>6110</v>
      </c>
      <c r="CQ487" s="242">
        <f t="shared" si="257"/>
        <v>6110</v>
      </c>
      <c r="CR487" s="242">
        <f t="shared" si="257"/>
        <v>6110</v>
      </c>
      <c r="CS487" s="242">
        <f t="shared" si="257"/>
        <v>6110</v>
      </c>
      <c r="CT487" s="242">
        <f t="shared" si="257"/>
        <v>6110</v>
      </c>
      <c r="CU487" s="242">
        <f t="shared" si="257"/>
        <v>6110</v>
      </c>
      <c r="CV487" s="242">
        <f t="shared" si="257"/>
        <v>6110</v>
      </c>
      <c r="CW487" s="63" t="s">
        <v>537</v>
      </c>
      <c r="CX487" s="63"/>
    </row>
    <row r="488" spans="1:113" outlineLevel="1" x14ac:dyDescent="0.3">
      <c r="C488" s="242" t="s">
        <v>516</v>
      </c>
      <c r="D488" s="165" t="s">
        <v>443</v>
      </c>
      <c r="E488" s="242">
        <f>+E487</f>
        <v>6110</v>
      </c>
      <c r="F488" s="242">
        <f>(E487+F487)/2</f>
        <v>6110</v>
      </c>
      <c r="G488" s="242">
        <f t="shared" ref="G488:AK488" si="258">(F487+G487)/2</f>
        <v>6110</v>
      </c>
      <c r="H488" s="242">
        <f t="shared" si="258"/>
        <v>6110</v>
      </c>
      <c r="I488" s="242">
        <f t="shared" si="258"/>
        <v>6110</v>
      </c>
      <c r="J488" s="242">
        <f t="shared" si="258"/>
        <v>6110</v>
      </c>
      <c r="K488" s="242">
        <f t="shared" si="258"/>
        <v>6110</v>
      </c>
      <c r="L488" s="242">
        <f t="shared" si="258"/>
        <v>6110</v>
      </c>
      <c r="M488" s="242">
        <f t="shared" si="258"/>
        <v>6110</v>
      </c>
      <c r="N488" s="242">
        <f t="shared" si="258"/>
        <v>6110</v>
      </c>
      <c r="O488" s="242">
        <f t="shared" si="258"/>
        <v>6110</v>
      </c>
      <c r="P488" s="242">
        <f t="shared" si="258"/>
        <v>6110</v>
      </c>
      <c r="Q488" s="242">
        <f t="shared" si="258"/>
        <v>6110</v>
      </c>
      <c r="R488" s="242">
        <f t="shared" si="258"/>
        <v>6110</v>
      </c>
      <c r="S488" s="242">
        <f t="shared" si="258"/>
        <v>6110</v>
      </c>
      <c r="T488" s="242">
        <f t="shared" si="258"/>
        <v>6110</v>
      </c>
      <c r="U488" s="242">
        <f t="shared" si="258"/>
        <v>6110</v>
      </c>
      <c r="V488" s="242">
        <f t="shared" si="258"/>
        <v>6110</v>
      </c>
      <c r="W488" s="242">
        <f t="shared" si="258"/>
        <v>6110</v>
      </c>
      <c r="X488" s="242">
        <f t="shared" si="258"/>
        <v>6110</v>
      </c>
      <c r="Y488" s="242">
        <f t="shared" si="258"/>
        <v>6110</v>
      </c>
      <c r="Z488" s="242">
        <f t="shared" si="258"/>
        <v>6110</v>
      </c>
      <c r="AA488" s="242">
        <f t="shared" si="258"/>
        <v>6110</v>
      </c>
      <c r="AB488" s="242">
        <f t="shared" si="258"/>
        <v>6110</v>
      </c>
      <c r="AC488" s="242">
        <f t="shared" si="258"/>
        <v>6110</v>
      </c>
      <c r="AD488" s="242">
        <f t="shared" si="258"/>
        <v>6110</v>
      </c>
      <c r="AE488" s="242">
        <f t="shared" si="258"/>
        <v>6110</v>
      </c>
      <c r="AF488" s="242">
        <f t="shared" si="258"/>
        <v>6110</v>
      </c>
      <c r="AG488" s="242">
        <f t="shared" si="258"/>
        <v>6110</v>
      </c>
      <c r="AH488" s="242">
        <f t="shared" si="258"/>
        <v>6110</v>
      </c>
      <c r="AI488" s="242">
        <f t="shared" si="258"/>
        <v>6110</v>
      </c>
      <c r="AJ488" s="242">
        <f t="shared" si="258"/>
        <v>6110</v>
      </c>
      <c r="AK488" s="242">
        <f t="shared" si="258"/>
        <v>6110</v>
      </c>
      <c r="AL488" s="242">
        <f>(AK487+AL487)/2</f>
        <v>6110</v>
      </c>
      <c r="AM488" s="242">
        <f t="shared" ref="AM488:CU488" si="259">(AL487+AM487)/2</f>
        <v>6110</v>
      </c>
      <c r="AN488" s="242">
        <f t="shared" si="259"/>
        <v>6110</v>
      </c>
      <c r="AO488" s="242">
        <f t="shared" si="259"/>
        <v>6110</v>
      </c>
      <c r="AP488" s="242">
        <f t="shared" si="259"/>
        <v>6110</v>
      </c>
      <c r="AQ488" s="242">
        <f t="shared" si="259"/>
        <v>6110</v>
      </c>
      <c r="AR488" s="242">
        <f t="shared" si="259"/>
        <v>6110</v>
      </c>
      <c r="AS488" s="242">
        <f t="shared" si="259"/>
        <v>6110</v>
      </c>
      <c r="AT488" s="242">
        <f t="shared" si="259"/>
        <v>6110</v>
      </c>
      <c r="AU488" s="242">
        <f t="shared" si="259"/>
        <v>6110</v>
      </c>
      <c r="AV488" s="242">
        <f t="shared" si="259"/>
        <v>6110</v>
      </c>
      <c r="AW488" s="242">
        <f t="shared" si="259"/>
        <v>6110</v>
      </c>
      <c r="AX488" s="242">
        <f t="shared" si="259"/>
        <v>6110</v>
      </c>
      <c r="AY488" s="242">
        <f t="shared" si="259"/>
        <v>6110</v>
      </c>
      <c r="AZ488" s="242">
        <f t="shared" si="259"/>
        <v>6110</v>
      </c>
      <c r="BA488" s="242">
        <f t="shared" si="259"/>
        <v>6110</v>
      </c>
      <c r="BB488" s="242">
        <f t="shared" si="259"/>
        <v>6110</v>
      </c>
      <c r="BC488" s="242">
        <f t="shared" si="259"/>
        <v>6110</v>
      </c>
      <c r="BD488" s="242">
        <f t="shared" si="259"/>
        <v>6110</v>
      </c>
      <c r="BE488" s="242">
        <f t="shared" si="259"/>
        <v>6110</v>
      </c>
      <c r="BF488" s="242">
        <f t="shared" si="259"/>
        <v>6110</v>
      </c>
      <c r="BG488" s="242">
        <f t="shared" si="259"/>
        <v>6110</v>
      </c>
      <c r="BH488" s="242">
        <f t="shared" si="259"/>
        <v>6110</v>
      </c>
      <c r="BI488" s="242">
        <f t="shared" si="259"/>
        <v>6110</v>
      </c>
      <c r="BJ488" s="242">
        <f t="shared" si="259"/>
        <v>6110</v>
      </c>
      <c r="BK488" s="242">
        <f t="shared" si="259"/>
        <v>6110</v>
      </c>
      <c r="BL488" s="242">
        <f t="shared" si="259"/>
        <v>6110</v>
      </c>
      <c r="BM488" s="242">
        <f t="shared" si="259"/>
        <v>6110</v>
      </c>
      <c r="BN488" s="242">
        <f t="shared" si="259"/>
        <v>6110</v>
      </c>
      <c r="BO488" s="242">
        <f t="shared" si="259"/>
        <v>6110</v>
      </c>
      <c r="BP488" s="242">
        <f t="shared" si="259"/>
        <v>6110</v>
      </c>
      <c r="BQ488" s="242">
        <f t="shared" si="259"/>
        <v>6110</v>
      </c>
      <c r="BR488" s="242">
        <f t="shared" si="259"/>
        <v>6110</v>
      </c>
      <c r="BS488" s="242">
        <f t="shared" si="259"/>
        <v>6110</v>
      </c>
      <c r="BT488" s="242">
        <f t="shared" si="259"/>
        <v>6110</v>
      </c>
      <c r="BU488" s="242">
        <f t="shared" si="259"/>
        <v>6110</v>
      </c>
      <c r="BV488" s="242">
        <f t="shared" si="259"/>
        <v>6110</v>
      </c>
      <c r="BW488" s="242">
        <f t="shared" si="259"/>
        <v>6110</v>
      </c>
      <c r="BX488" s="242">
        <f t="shared" si="259"/>
        <v>6110</v>
      </c>
      <c r="BY488" s="242">
        <f t="shared" si="259"/>
        <v>6110</v>
      </c>
      <c r="BZ488" s="242">
        <f t="shared" si="259"/>
        <v>6110</v>
      </c>
      <c r="CA488" s="242">
        <f t="shared" si="259"/>
        <v>6110</v>
      </c>
      <c r="CB488" s="242">
        <f t="shared" si="259"/>
        <v>6110</v>
      </c>
      <c r="CC488" s="242">
        <f t="shared" si="259"/>
        <v>6110</v>
      </c>
      <c r="CD488" s="242">
        <f t="shared" si="259"/>
        <v>6110</v>
      </c>
      <c r="CE488" s="242">
        <f t="shared" si="259"/>
        <v>6110</v>
      </c>
      <c r="CF488" s="242">
        <f t="shared" si="259"/>
        <v>6110</v>
      </c>
      <c r="CG488" s="242">
        <f t="shared" si="259"/>
        <v>6110</v>
      </c>
      <c r="CH488" s="242">
        <f t="shared" si="259"/>
        <v>6110</v>
      </c>
      <c r="CI488" s="242">
        <f t="shared" si="259"/>
        <v>6110</v>
      </c>
      <c r="CJ488" s="242">
        <f t="shared" si="259"/>
        <v>6110</v>
      </c>
      <c r="CK488" s="242">
        <f t="shared" si="259"/>
        <v>6110</v>
      </c>
      <c r="CL488" s="242">
        <f t="shared" si="259"/>
        <v>6110</v>
      </c>
      <c r="CM488" s="242">
        <f t="shared" si="259"/>
        <v>6110</v>
      </c>
      <c r="CN488" s="242">
        <f t="shared" si="259"/>
        <v>6110</v>
      </c>
      <c r="CO488" s="242">
        <f t="shared" si="259"/>
        <v>6110</v>
      </c>
      <c r="CP488" s="242">
        <f t="shared" si="259"/>
        <v>6110</v>
      </c>
      <c r="CQ488" s="242">
        <f t="shared" si="259"/>
        <v>6110</v>
      </c>
      <c r="CR488" s="242">
        <f t="shared" si="259"/>
        <v>6110</v>
      </c>
      <c r="CS488" s="242">
        <f t="shared" si="259"/>
        <v>6110</v>
      </c>
      <c r="CT488" s="242">
        <f t="shared" si="259"/>
        <v>6110</v>
      </c>
      <c r="CU488" s="242">
        <f t="shared" si="259"/>
        <v>6110</v>
      </c>
      <c r="CV488" s="242">
        <f>(CU487+CV487)/2</f>
        <v>6110</v>
      </c>
      <c r="CW488" s="63" t="s">
        <v>538</v>
      </c>
      <c r="CX488" s="63"/>
    </row>
    <row r="489" spans="1:113" x14ac:dyDescent="0.3">
      <c r="AA489" s="238"/>
      <c r="AB489" s="238"/>
      <c r="AC489" s="238"/>
      <c r="AD489" s="238"/>
      <c r="AE489" s="238"/>
      <c r="AF489" s="238"/>
      <c r="AG489" s="238"/>
    </row>
    <row r="490" spans="1:113" ht="16.2" thickBot="1" x14ac:dyDescent="0.35">
      <c r="B490" s="76" t="s">
        <v>364</v>
      </c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76"/>
      <c r="AJ490" s="76"/>
      <c r="AK490" s="76"/>
      <c r="AL490" s="76"/>
      <c r="AM490" s="76"/>
      <c r="AN490" s="76"/>
      <c r="AO490" s="76"/>
      <c r="AP490" s="76"/>
      <c r="AQ490" s="76"/>
      <c r="AR490" s="76"/>
      <c r="AS490" s="76"/>
      <c r="AT490" s="76"/>
      <c r="AU490" s="76"/>
      <c r="AV490" s="76"/>
      <c r="AW490" s="76"/>
      <c r="AX490" s="76"/>
      <c r="AY490" s="76"/>
      <c r="AZ490" s="76"/>
      <c r="BA490" s="76"/>
      <c r="BB490" s="76"/>
      <c r="BC490" s="76"/>
      <c r="BD490" s="76"/>
      <c r="BE490" s="76"/>
      <c r="BF490" s="76"/>
      <c r="BG490" s="76"/>
      <c r="BH490" s="76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  <c r="CI490" s="76"/>
      <c r="CJ490" s="76"/>
      <c r="CK490" s="76"/>
      <c r="CL490" s="76"/>
      <c r="CM490" s="76"/>
      <c r="CN490" s="76"/>
      <c r="CO490" s="76"/>
      <c r="CP490" s="76"/>
      <c r="CQ490" s="76"/>
      <c r="CR490" s="76"/>
      <c r="CS490" s="76"/>
      <c r="CT490" s="76"/>
      <c r="CU490" s="76"/>
      <c r="CV490" s="76"/>
      <c r="CW490" s="76"/>
      <c r="CX490" s="76"/>
      <c r="CY490" s="76"/>
      <c r="CZ490" s="76"/>
      <c r="DA490" s="76"/>
      <c r="DB490" s="76"/>
      <c r="DC490" s="76"/>
      <c r="DD490" s="76"/>
      <c r="DE490" s="76"/>
      <c r="DF490" s="76"/>
      <c r="DG490" s="76"/>
      <c r="DH490" s="76"/>
      <c r="DI490" s="76"/>
    </row>
    <row r="491" spans="1:113" outlineLevel="1" x14ac:dyDescent="0.3">
      <c r="AA491" s="238"/>
      <c r="AB491" s="238"/>
      <c r="AC491" s="238"/>
      <c r="AD491" s="238"/>
      <c r="AE491" s="238"/>
      <c r="AF491" s="238"/>
      <c r="AG491" s="238"/>
    </row>
    <row r="492" spans="1:113" outlineLevel="1" x14ac:dyDescent="0.3">
      <c r="AA492" s="238"/>
      <c r="AB492" s="238"/>
      <c r="AC492" s="238"/>
      <c r="AD492" s="238"/>
      <c r="AE492" s="238"/>
      <c r="AF492" s="238"/>
      <c r="AG492" s="238"/>
      <c r="CZ492" s="457" t="s">
        <v>85</v>
      </c>
      <c r="DA492" s="458"/>
      <c r="DB492" s="459"/>
      <c r="DC492" s="457" t="s">
        <v>1624</v>
      </c>
      <c r="DD492" s="458"/>
      <c r="DE492" s="459"/>
      <c r="DF492" s="457" t="s">
        <v>1625</v>
      </c>
      <c r="DG492" s="458"/>
      <c r="DH492" s="459"/>
    </row>
    <row r="493" spans="1:113" outlineLevel="1" x14ac:dyDescent="0.3">
      <c r="B493" s="69" t="s">
        <v>79</v>
      </c>
      <c r="C493" s="69" t="s">
        <v>195</v>
      </c>
      <c r="E493" s="69">
        <v>201401</v>
      </c>
      <c r="F493" s="69">
        <v>201402</v>
      </c>
      <c r="G493" s="69">
        <v>201403</v>
      </c>
      <c r="H493" s="69">
        <v>201404</v>
      </c>
      <c r="I493" s="69">
        <v>201405</v>
      </c>
      <c r="J493" s="69">
        <v>201406</v>
      </c>
      <c r="K493" s="69">
        <v>201407</v>
      </c>
      <c r="L493" s="69">
        <v>201408</v>
      </c>
      <c r="M493" s="69">
        <v>201409</v>
      </c>
      <c r="N493" s="69">
        <v>201410</v>
      </c>
      <c r="O493" s="69">
        <v>201411</v>
      </c>
      <c r="P493" s="69">
        <v>201412</v>
      </c>
      <c r="Q493" s="69">
        <v>201501</v>
      </c>
      <c r="R493" s="69">
        <v>201502</v>
      </c>
      <c r="S493" s="69">
        <v>201503</v>
      </c>
      <c r="T493" s="69">
        <v>201504</v>
      </c>
      <c r="U493" s="69">
        <v>201505</v>
      </c>
      <c r="V493" s="69">
        <v>201506</v>
      </c>
      <c r="W493" s="69">
        <v>201507</v>
      </c>
      <c r="X493" s="69">
        <v>201508</v>
      </c>
      <c r="Y493" s="69">
        <v>201509</v>
      </c>
      <c r="Z493" s="69">
        <v>201510</v>
      </c>
      <c r="AA493" s="69">
        <v>201511</v>
      </c>
      <c r="AB493" s="69">
        <v>201512</v>
      </c>
      <c r="AC493" s="69">
        <v>201601</v>
      </c>
      <c r="AD493" s="69">
        <v>201602</v>
      </c>
      <c r="AE493" s="69">
        <v>201603</v>
      </c>
      <c r="AF493" s="69">
        <v>201604</v>
      </c>
      <c r="AG493" s="69">
        <v>201605</v>
      </c>
      <c r="AH493" s="69">
        <v>201606</v>
      </c>
      <c r="AI493" s="69">
        <v>201607</v>
      </c>
      <c r="AJ493" s="69">
        <v>201608</v>
      </c>
      <c r="AK493" s="69">
        <v>201609</v>
      </c>
      <c r="AL493" s="69">
        <v>201610</v>
      </c>
      <c r="AM493" s="69">
        <v>201611</v>
      </c>
      <c r="AN493" s="69">
        <v>201612</v>
      </c>
      <c r="AO493" s="69">
        <v>201701</v>
      </c>
      <c r="AP493" s="69">
        <v>201702</v>
      </c>
      <c r="AQ493" s="69">
        <v>201703</v>
      </c>
      <c r="AR493" s="69">
        <v>201704</v>
      </c>
      <c r="AS493" s="69">
        <v>201705</v>
      </c>
      <c r="AT493" s="69">
        <v>201706</v>
      </c>
      <c r="AU493" s="69">
        <v>201707</v>
      </c>
      <c r="AV493" s="69">
        <v>201708</v>
      </c>
      <c r="AW493" s="69">
        <v>201709</v>
      </c>
      <c r="AX493" s="69">
        <v>201710</v>
      </c>
      <c r="AY493" s="69">
        <v>201711</v>
      </c>
      <c r="AZ493" s="69">
        <v>201712</v>
      </c>
      <c r="BA493" s="69">
        <v>201801</v>
      </c>
      <c r="BB493" s="69">
        <v>201802</v>
      </c>
      <c r="BC493" s="69">
        <v>201803</v>
      </c>
      <c r="BD493" s="69">
        <v>201804</v>
      </c>
      <c r="BE493" s="69">
        <v>201805</v>
      </c>
      <c r="BF493" s="69">
        <v>201806</v>
      </c>
      <c r="BG493" s="69">
        <v>201807</v>
      </c>
      <c r="BH493" s="69">
        <v>201808</v>
      </c>
      <c r="BI493" s="69">
        <v>201809</v>
      </c>
      <c r="BJ493" s="69">
        <v>201810</v>
      </c>
      <c r="BK493" s="69">
        <v>201811</v>
      </c>
      <c r="BL493" s="69">
        <v>201812</v>
      </c>
      <c r="BM493" s="69">
        <v>201901</v>
      </c>
      <c r="BN493" s="69">
        <v>201902</v>
      </c>
      <c r="BO493" s="69">
        <v>201903</v>
      </c>
      <c r="BP493" s="69">
        <v>201904</v>
      </c>
      <c r="BQ493" s="69">
        <v>201905</v>
      </c>
      <c r="BR493" s="69">
        <v>201906</v>
      </c>
      <c r="BS493" s="69">
        <v>201907</v>
      </c>
      <c r="BT493" s="69">
        <v>201908</v>
      </c>
      <c r="BU493" s="69">
        <v>201909</v>
      </c>
      <c r="BV493" s="69">
        <v>201910</v>
      </c>
      <c r="BW493" s="69">
        <v>201911</v>
      </c>
      <c r="BX493" s="69">
        <v>201912</v>
      </c>
      <c r="BY493" s="69">
        <v>202001</v>
      </c>
      <c r="BZ493" s="69">
        <v>202002</v>
      </c>
      <c r="CA493" s="69">
        <v>202003</v>
      </c>
      <c r="CB493" s="69">
        <v>202004</v>
      </c>
      <c r="CC493" s="69">
        <v>202005</v>
      </c>
      <c r="CD493" s="69">
        <v>202006</v>
      </c>
      <c r="CE493" s="69">
        <v>202007</v>
      </c>
      <c r="CF493" s="69">
        <v>202008</v>
      </c>
      <c r="CG493" s="69">
        <v>202009</v>
      </c>
      <c r="CH493" s="69">
        <v>202010</v>
      </c>
      <c r="CI493" s="69">
        <v>202011</v>
      </c>
      <c r="CJ493" s="69">
        <v>202012</v>
      </c>
      <c r="CK493" s="69">
        <v>202101</v>
      </c>
      <c r="CL493" s="69">
        <v>202102</v>
      </c>
      <c r="CM493" s="69">
        <v>202103</v>
      </c>
      <c r="CN493" s="69">
        <v>202104</v>
      </c>
      <c r="CO493" s="69">
        <v>202105</v>
      </c>
      <c r="CP493" s="69">
        <v>202106</v>
      </c>
      <c r="CQ493" s="69">
        <v>202107</v>
      </c>
      <c r="CR493" s="69">
        <v>202108</v>
      </c>
      <c r="CS493" s="69">
        <v>202109</v>
      </c>
      <c r="CT493" s="69">
        <v>202110</v>
      </c>
      <c r="CU493" s="69">
        <v>202111</v>
      </c>
      <c r="CV493" s="69">
        <v>202112</v>
      </c>
      <c r="CX493" s="69" t="s">
        <v>1720</v>
      </c>
      <c r="CY493" s="69" t="s">
        <v>1721</v>
      </c>
      <c r="CZ493" s="452" t="s">
        <v>1621</v>
      </c>
      <c r="DA493" s="452" t="s">
        <v>1622</v>
      </c>
      <c r="DB493" s="452" t="s">
        <v>1623</v>
      </c>
      <c r="DC493" s="452" t="s">
        <v>1621</v>
      </c>
      <c r="DD493" s="452" t="s">
        <v>1622</v>
      </c>
      <c r="DE493" s="452" t="s">
        <v>1623</v>
      </c>
      <c r="DF493" s="452" t="s">
        <v>1621</v>
      </c>
      <c r="DG493" s="452" t="s">
        <v>1622</v>
      </c>
      <c r="DH493" s="452" t="s">
        <v>1623</v>
      </c>
    </row>
    <row r="494" spans="1:113" outlineLevel="1" x14ac:dyDescent="0.3">
      <c r="A494" s="290"/>
      <c r="B494" s="154">
        <v>1</v>
      </c>
      <c r="C494" s="242" t="s">
        <v>170</v>
      </c>
      <c r="D494" s="143" t="s">
        <v>443</v>
      </c>
      <c r="E494" s="506">
        <v>360</v>
      </c>
      <c r="F494" s="506">
        <v>360</v>
      </c>
      <c r="G494" s="506">
        <v>360</v>
      </c>
      <c r="H494" s="506">
        <v>360</v>
      </c>
      <c r="I494" s="506">
        <v>360</v>
      </c>
      <c r="J494" s="506">
        <v>360</v>
      </c>
      <c r="K494" s="506">
        <v>360</v>
      </c>
      <c r="L494" s="506">
        <v>360</v>
      </c>
      <c r="M494" s="506">
        <v>360</v>
      </c>
      <c r="N494" s="506">
        <v>360</v>
      </c>
      <c r="O494" s="506">
        <v>360</v>
      </c>
      <c r="P494" s="506">
        <v>360</v>
      </c>
      <c r="Q494" s="506">
        <v>360</v>
      </c>
      <c r="R494" s="506">
        <v>360</v>
      </c>
      <c r="S494" s="506">
        <v>360</v>
      </c>
      <c r="T494" s="506">
        <v>360</v>
      </c>
      <c r="U494" s="506">
        <v>360</v>
      </c>
      <c r="V494" s="506">
        <v>360</v>
      </c>
      <c r="W494" s="506">
        <v>360</v>
      </c>
      <c r="X494" s="506">
        <v>360</v>
      </c>
      <c r="Y494" s="506">
        <v>360</v>
      </c>
      <c r="Z494" s="506">
        <v>360</v>
      </c>
      <c r="AA494" s="506">
        <v>360</v>
      </c>
      <c r="AB494" s="506">
        <v>360</v>
      </c>
      <c r="AC494" s="506">
        <v>360</v>
      </c>
      <c r="AD494" s="506">
        <v>360</v>
      </c>
      <c r="AE494" s="506">
        <v>360</v>
      </c>
      <c r="AF494" s="506">
        <v>360</v>
      </c>
      <c r="AG494" s="506">
        <v>360</v>
      </c>
      <c r="AH494" s="506">
        <v>360</v>
      </c>
      <c r="AI494" s="506">
        <v>360</v>
      </c>
      <c r="AJ494" s="506">
        <v>360</v>
      </c>
      <c r="AK494" s="506">
        <v>360</v>
      </c>
      <c r="AL494" s="242">
        <v>360.00000000000006</v>
      </c>
      <c r="AM494" s="242">
        <v>360.00000000000006</v>
      </c>
      <c r="AN494" s="242">
        <v>360.00000000000006</v>
      </c>
      <c r="AO494" s="242">
        <v>360.00000000000006</v>
      </c>
      <c r="AP494" s="242">
        <v>360.00000000000006</v>
      </c>
      <c r="AQ494" s="242">
        <v>360.00000000000006</v>
      </c>
      <c r="AR494" s="242">
        <v>360.00000000000006</v>
      </c>
      <c r="AS494" s="242">
        <v>360.00000000000006</v>
      </c>
      <c r="AT494" s="242">
        <v>360.00000000000006</v>
      </c>
      <c r="AU494" s="242">
        <v>360.00000000000006</v>
      </c>
      <c r="AV494" s="242">
        <v>360.00000000000006</v>
      </c>
      <c r="AW494" s="242">
        <v>360.00000000000006</v>
      </c>
      <c r="AX494" s="242">
        <v>360.00000000000006</v>
      </c>
      <c r="AY494" s="242">
        <v>360.00000000000006</v>
      </c>
      <c r="AZ494" s="242">
        <v>360.00000000000006</v>
      </c>
      <c r="BA494" s="242">
        <v>360.00000000000006</v>
      </c>
      <c r="BB494" s="242">
        <v>360.00000000000006</v>
      </c>
      <c r="BC494" s="242">
        <v>360.00000000000006</v>
      </c>
      <c r="BD494" s="242">
        <v>360.00000000000006</v>
      </c>
      <c r="BE494" s="242">
        <v>360.00000000000006</v>
      </c>
      <c r="BF494" s="242">
        <v>360.00000000000006</v>
      </c>
      <c r="BG494" s="242">
        <v>360.00000000000006</v>
      </c>
      <c r="BH494" s="242">
        <v>360.00000000000006</v>
      </c>
      <c r="BI494" s="242">
        <v>360.00000000000006</v>
      </c>
      <c r="BJ494" s="242">
        <v>360.00000000000006</v>
      </c>
      <c r="BK494" s="242">
        <v>360.00000000000006</v>
      </c>
      <c r="BL494" s="242">
        <v>360.00000000000006</v>
      </c>
      <c r="BM494" s="242">
        <v>360.00000000000006</v>
      </c>
      <c r="BN494" s="242">
        <v>360.00000000000006</v>
      </c>
      <c r="BO494" s="242">
        <v>360.00000000000006</v>
      </c>
      <c r="BP494" s="242">
        <v>360.00000000000006</v>
      </c>
      <c r="BQ494" s="242">
        <v>360.00000000000006</v>
      </c>
      <c r="BR494" s="242">
        <v>360.00000000000006</v>
      </c>
      <c r="BS494" s="242">
        <v>360.00000000000006</v>
      </c>
      <c r="BT494" s="242">
        <v>360.00000000000006</v>
      </c>
      <c r="BU494" s="242">
        <v>360.00000000000006</v>
      </c>
      <c r="BV494" s="242">
        <v>360.00000000000006</v>
      </c>
      <c r="BW494" s="242">
        <v>360.00000000000006</v>
      </c>
      <c r="BX494" s="242">
        <v>360.00000000000006</v>
      </c>
      <c r="BY494" s="242">
        <v>360.00000000000006</v>
      </c>
      <c r="BZ494" s="242">
        <v>360.00000000000006</v>
      </c>
      <c r="CA494" s="242">
        <v>360.00000000000006</v>
      </c>
      <c r="CB494" s="242">
        <v>360.00000000000006</v>
      </c>
      <c r="CC494" s="242">
        <v>360.00000000000006</v>
      </c>
      <c r="CD494" s="242">
        <v>360.00000000000006</v>
      </c>
      <c r="CE494" s="242">
        <v>360.00000000000006</v>
      </c>
      <c r="CF494" s="242">
        <v>360.00000000000006</v>
      </c>
      <c r="CG494" s="242">
        <v>360.00000000000006</v>
      </c>
      <c r="CH494" s="242">
        <v>360.00000000000006</v>
      </c>
      <c r="CI494" s="242">
        <v>360.00000000000006</v>
      </c>
      <c r="CJ494" s="242">
        <v>360.00000000000006</v>
      </c>
      <c r="CK494" s="242">
        <v>360.00000000000006</v>
      </c>
      <c r="CL494" s="242">
        <v>360.00000000000006</v>
      </c>
      <c r="CM494" s="242">
        <v>360.00000000000006</v>
      </c>
      <c r="CN494" s="242">
        <v>360.00000000000006</v>
      </c>
      <c r="CO494" s="242">
        <v>360.00000000000006</v>
      </c>
      <c r="CP494" s="242">
        <v>360.00000000000006</v>
      </c>
      <c r="CQ494" s="242">
        <v>360.00000000000006</v>
      </c>
      <c r="CR494" s="242">
        <v>360.00000000000006</v>
      </c>
      <c r="CS494" s="242">
        <v>360.00000000000006</v>
      </c>
      <c r="CT494" s="242">
        <v>360.00000000000006</v>
      </c>
      <c r="CU494" s="242">
        <v>360.00000000000006</v>
      </c>
      <c r="CV494" s="242">
        <v>360.00000000000006</v>
      </c>
      <c r="CX494" s="242" t="s">
        <v>1722</v>
      </c>
      <c r="CY494" s="242" t="str">
        <f>IF(AND($DB494&gt;$DE494,$DB494&gt;$DH494),"lineal",IF(AND($DE494&gt;$DB494,$DE494&gt;$DH494),"logaritmica",IF(AND($DH494&gt;$DB494,$DH494&gt;$DE494),"exponencial","-")))</f>
        <v>-</v>
      </c>
      <c r="CZ494" s="453">
        <f>$AK494-$DA494*$AK$143</f>
        <v>360</v>
      </c>
      <c r="DA494" s="453">
        <f>IFERROR(SLOPE($E494:$AK494,$E$143:$AK$143),0)</f>
        <v>0</v>
      </c>
      <c r="DB494" s="454">
        <f>IFERROR(RSQ($E494:$AK494,$E$143:$AK$143),0)</f>
        <v>0</v>
      </c>
      <c r="DC494" s="453">
        <f>$AK494-$DD494*$AK$143</f>
        <v>360</v>
      </c>
      <c r="DD494" s="453">
        <f>IFERROR(SLOPE($E494:$AK494,$E$142:$AK$142),0)</f>
        <v>0</v>
      </c>
      <c r="DE494" s="454">
        <f>IFERROR(RSQ($E494:$AK494,$E$142:$AK$142),0)</f>
        <v>0</v>
      </c>
      <c r="DF494" s="455">
        <f t="shared" ref="DF494:DF518" si="260">IFERROR(LN($AK494)-$DG494*$AK$143,0)</f>
        <v>5.8861040314501558</v>
      </c>
      <c r="DG494" s="456">
        <f>IFERROR(SLOPE(LN($E494:$AK494),$E$143:$AK$143),0)</f>
        <v>0</v>
      </c>
      <c r="DH494" s="454">
        <f>IFERROR(RSQ(LN($E494:$AK494),$E$143:$AK$143),0)</f>
        <v>0</v>
      </c>
    </row>
    <row r="495" spans="1:113" outlineLevel="1" x14ac:dyDescent="0.3">
      <c r="A495" s="290"/>
      <c r="B495" s="154">
        <v>2</v>
      </c>
      <c r="C495" s="242" t="s">
        <v>171</v>
      </c>
      <c r="D495" s="143" t="s">
        <v>443</v>
      </c>
      <c r="E495" s="506">
        <v>360</v>
      </c>
      <c r="F495" s="506">
        <v>360</v>
      </c>
      <c r="G495" s="506">
        <v>360</v>
      </c>
      <c r="H495" s="506">
        <v>360</v>
      </c>
      <c r="I495" s="506">
        <v>360</v>
      </c>
      <c r="J495" s="506">
        <v>360</v>
      </c>
      <c r="K495" s="506">
        <v>360</v>
      </c>
      <c r="L495" s="506">
        <v>360</v>
      </c>
      <c r="M495" s="506">
        <v>360</v>
      </c>
      <c r="N495" s="506">
        <v>360</v>
      </c>
      <c r="O495" s="506">
        <v>360</v>
      </c>
      <c r="P495" s="506">
        <v>360</v>
      </c>
      <c r="Q495" s="506">
        <v>360</v>
      </c>
      <c r="R495" s="506">
        <v>360</v>
      </c>
      <c r="S495" s="506">
        <v>360</v>
      </c>
      <c r="T495" s="506">
        <v>360</v>
      </c>
      <c r="U495" s="506">
        <v>360</v>
      </c>
      <c r="V495" s="506">
        <v>360</v>
      </c>
      <c r="W495" s="506">
        <v>360</v>
      </c>
      <c r="X495" s="506">
        <v>360</v>
      </c>
      <c r="Y495" s="506">
        <v>360</v>
      </c>
      <c r="Z495" s="506">
        <v>360</v>
      </c>
      <c r="AA495" s="506">
        <v>360</v>
      </c>
      <c r="AB495" s="506">
        <v>360</v>
      </c>
      <c r="AC495" s="506">
        <v>360</v>
      </c>
      <c r="AD495" s="506">
        <v>360</v>
      </c>
      <c r="AE495" s="506">
        <v>360</v>
      </c>
      <c r="AF495" s="506">
        <v>360</v>
      </c>
      <c r="AG495" s="506">
        <v>360</v>
      </c>
      <c r="AH495" s="506">
        <v>360</v>
      </c>
      <c r="AI495" s="506">
        <v>360</v>
      </c>
      <c r="AJ495" s="506">
        <v>360</v>
      </c>
      <c r="AK495" s="506">
        <v>360</v>
      </c>
      <c r="AL495" s="242">
        <v>360.00000000000006</v>
      </c>
      <c r="AM495" s="242">
        <v>360.00000000000006</v>
      </c>
      <c r="AN495" s="242">
        <v>360.00000000000006</v>
      </c>
      <c r="AO495" s="242">
        <v>360.00000000000006</v>
      </c>
      <c r="AP495" s="242">
        <v>360.00000000000006</v>
      </c>
      <c r="AQ495" s="242">
        <v>360.00000000000006</v>
      </c>
      <c r="AR495" s="242">
        <v>360.00000000000006</v>
      </c>
      <c r="AS495" s="242">
        <v>360.00000000000006</v>
      </c>
      <c r="AT495" s="242">
        <v>360.00000000000006</v>
      </c>
      <c r="AU495" s="242">
        <v>360.00000000000006</v>
      </c>
      <c r="AV495" s="242">
        <v>360.00000000000006</v>
      </c>
      <c r="AW495" s="242">
        <v>360.00000000000006</v>
      </c>
      <c r="AX495" s="242">
        <v>360.00000000000006</v>
      </c>
      <c r="AY495" s="242">
        <v>360.00000000000006</v>
      </c>
      <c r="AZ495" s="242">
        <v>360.00000000000006</v>
      </c>
      <c r="BA495" s="242">
        <v>360.00000000000006</v>
      </c>
      <c r="BB495" s="242">
        <v>360.00000000000006</v>
      </c>
      <c r="BC495" s="242">
        <v>360.00000000000006</v>
      </c>
      <c r="BD495" s="242">
        <v>360.00000000000006</v>
      </c>
      <c r="BE495" s="242">
        <v>360.00000000000006</v>
      </c>
      <c r="BF495" s="242">
        <v>360.00000000000006</v>
      </c>
      <c r="BG495" s="242">
        <v>360.00000000000006</v>
      </c>
      <c r="BH495" s="242">
        <v>360.00000000000006</v>
      </c>
      <c r="BI495" s="242">
        <v>360.00000000000006</v>
      </c>
      <c r="BJ495" s="242">
        <v>360.00000000000006</v>
      </c>
      <c r="BK495" s="242">
        <v>360.00000000000006</v>
      </c>
      <c r="BL495" s="242">
        <v>360.00000000000006</v>
      </c>
      <c r="BM495" s="242">
        <v>360.00000000000006</v>
      </c>
      <c r="BN495" s="242">
        <v>360.00000000000006</v>
      </c>
      <c r="BO495" s="242">
        <v>360.00000000000006</v>
      </c>
      <c r="BP495" s="242">
        <v>360.00000000000006</v>
      </c>
      <c r="BQ495" s="242">
        <v>360.00000000000006</v>
      </c>
      <c r="BR495" s="242">
        <v>360.00000000000006</v>
      </c>
      <c r="BS495" s="242">
        <v>360.00000000000006</v>
      </c>
      <c r="BT495" s="242">
        <v>360.00000000000006</v>
      </c>
      <c r="BU495" s="242">
        <v>360.00000000000006</v>
      </c>
      <c r="BV495" s="242">
        <v>360.00000000000006</v>
      </c>
      <c r="BW495" s="242">
        <v>360.00000000000006</v>
      </c>
      <c r="BX495" s="242">
        <v>360.00000000000006</v>
      </c>
      <c r="BY495" s="242">
        <v>360.00000000000006</v>
      </c>
      <c r="BZ495" s="242">
        <v>360.00000000000006</v>
      </c>
      <c r="CA495" s="242">
        <v>360.00000000000006</v>
      </c>
      <c r="CB495" s="242">
        <v>360.00000000000006</v>
      </c>
      <c r="CC495" s="242">
        <v>360.00000000000006</v>
      </c>
      <c r="CD495" s="242">
        <v>360.00000000000006</v>
      </c>
      <c r="CE495" s="242">
        <v>360.00000000000006</v>
      </c>
      <c r="CF495" s="242">
        <v>360.00000000000006</v>
      </c>
      <c r="CG495" s="242">
        <v>360.00000000000006</v>
      </c>
      <c r="CH495" s="242">
        <v>360.00000000000006</v>
      </c>
      <c r="CI495" s="242">
        <v>360.00000000000006</v>
      </c>
      <c r="CJ495" s="242">
        <v>360.00000000000006</v>
      </c>
      <c r="CK495" s="242">
        <v>360.00000000000006</v>
      </c>
      <c r="CL495" s="242">
        <v>360.00000000000006</v>
      </c>
      <c r="CM495" s="242">
        <v>360.00000000000006</v>
      </c>
      <c r="CN495" s="242">
        <v>360.00000000000006</v>
      </c>
      <c r="CO495" s="242">
        <v>360.00000000000006</v>
      </c>
      <c r="CP495" s="242">
        <v>360.00000000000006</v>
      </c>
      <c r="CQ495" s="242">
        <v>360.00000000000006</v>
      </c>
      <c r="CR495" s="242">
        <v>360.00000000000006</v>
      </c>
      <c r="CS495" s="242">
        <v>360.00000000000006</v>
      </c>
      <c r="CT495" s="242">
        <v>360.00000000000006</v>
      </c>
      <c r="CU495" s="242">
        <v>360.00000000000006</v>
      </c>
      <c r="CV495" s="242">
        <v>360.00000000000006</v>
      </c>
      <c r="CX495" s="242" t="str">
        <f t="shared" ref="CX495:CX517" si="261">+CY495</f>
        <v>-</v>
      </c>
      <c r="CY495" s="242" t="str">
        <f t="shared" ref="CY495:CY518" si="262">IF(AND($DB495&gt;$DE495,$DB495&gt;$DH495),"lineal",IF(AND($DE495&gt;$DB495,$DE495&gt;$DH495),"logaritmica",IF(AND($DH495&gt;$DB495,$DH495&gt;$DE495),"exponencial","-")))</f>
        <v>-</v>
      </c>
      <c r="CZ495" s="453">
        <f t="shared" ref="CZ495:CZ519" si="263">$AK495-$DA495*$AK$143</f>
        <v>360</v>
      </c>
      <c r="DA495" s="453">
        <f t="shared" ref="DA495:DA519" si="264">IFERROR(SLOPE($E495:$AK495,$E$143:$AK$143),0)</f>
        <v>0</v>
      </c>
      <c r="DB495" s="454">
        <f t="shared" ref="DB495:DB519" si="265">IFERROR(RSQ($E495:$AK495,$E$143:$AK$143),0)</f>
        <v>0</v>
      </c>
      <c r="DC495" s="453">
        <f t="shared" ref="DC495:DC519" si="266">$AK495-$DD495*$AK$143</f>
        <v>360</v>
      </c>
      <c r="DD495" s="453">
        <f>IFERROR(SLOPE($E495:$AK495,$E$142:$AK$142),0)</f>
        <v>0</v>
      </c>
      <c r="DE495" s="454">
        <f>IFERROR(RSQ($E495:$AK495,$E$142:$AK$142),0)</f>
        <v>0</v>
      </c>
      <c r="DF495" s="455">
        <f t="shared" si="260"/>
        <v>5.8861040314501558</v>
      </c>
      <c r="DG495" s="456">
        <f t="shared" ref="DG495:DG519" si="267">IFERROR(SLOPE(LN($E495:$AK495),$E$143:$AK$143),0)</f>
        <v>0</v>
      </c>
      <c r="DH495" s="454">
        <f>IFERROR(RSQ(LN($E495:$AK495),$E$143:$AK$143),0)</f>
        <v>0</v>
      </c>
    </row>
    <row r="496" spans="1:113" outlineLevel="1" x14ac:dyDescent="0.3">
      <c r="A496" s="290"/>
      <c r="B496" s="154">
        <v>3</v>
      </c>
      <c r="C496" s="242" t="s">
        <v>172</v>
      </c>
      <c r="D496" s="143" t="s">
        <v>443</v>
      </c>
      <c r="E496" s="506">
        <v>360</v>
      </c>
      <c r="F496" s="506">
        <v>360</v>
      </c>
      <c r="G496" s="506">
        <v>360</v>
      </c>
      <c r="H496" s="506">
        <v>360</v>
      </c>
      <c r="I496" s="506">
        <v>360</v>
      </c>
      <c r="J496" s="506">
        <v>360</v>
      </c>
      <c r="K496" s="506">
        <v>360</v>
      </c>
      <c r="L496" s="506">
        <v>360</v>
      </c>
      <c r="M496" s="506">
        <v>360</v>
      </c>
      <c r="N496" s="506">
        <v>360</v>
      </c>
      <c r="O496" s="506">
        <v>360</v>
      </c>
      <c r="P496" s="506">
        <v>360</v>
      </c>
      <c r="Q496" s="506">
        <v>360</v>
      </c>
      <c r="R496" s="506">
        <v>360</v>
      </c>
      <c r="S496" s="506">
        <v>360</v>
      </c>
      <c r="T496" s="506">
        <v>360</v>
      </c>
      <c r="U496" s="506">
        <v>360</v>
      </c>
      <c r="V496" s="506">
        <v>360</v>
      </c>
      <c r="W496" s="506">
        <v>360</v>
      </c>
      <c r="X496" s="506">
        <v>360</v>
      </c>
      <c r="Y496" s="506">
        <v>360</v>
      </c>
      <c r="Z496" s="506">
        <v>360</v>
      </c>
      <c r="AA496" s="506">
        <v>360</v>
      </c>
      <c r="AB496" s="506">
        <v>360</v>
      </c>
      <c r="AC496" s="506">
        <v>360</v>
      </c>
      <c r="AD496" s="506">
        <v>360</v>
      </c>
      <c r="AE496" s="506">
        <v>360</v>
      </c>
      <c r="AF496" s="506">
        <v>360</v>
      </c>
      <c r="AG496" s="506">
        <v>360</v>
      </c>
      <c r="AH496" s="506">
        <v>360</v>
      </c>
      <c r="AI496" s="506">
        <v>360</v>
      </c>
      <c r="AJ496" s="506">
        <v>360</v>
      </c>
      <c r="AK496" s="506">
        <v>360</v>
      </c>
      <c r="AL496" s="242">
        <v>360.00000000000006</v>
      </c>
      <c r="AM496" s="242">
        <v>360.00000000000006</v>
      </c>
      <c r="AN496" s="242">
        <v>360.00000000000006</v>
      </c>
      <c r="AO496" s="242">
        <v>360.00000000000006</v>
      </c>
      <c r="AP496" s="242">
        <v>360.00000000000006</v>
      </c>
      <c r="AQ496" s="242">
        <v>360.00000000000006</v>
      </c>
      <c r="AR496" s="242">
        <v>360.00000000000006</v>
      </c>
      <c r="AS496" s="242">
        <v>360.00000000000006</v>
      </c>
      <c r="AT496" s="242">
        <v>360.00000000000006</v>
      </c>
      <c r="AU496" s="242">
        <v>360.00000000000006</v>
      </c>
      <c r="AV496" s="242">
        <v>360.00000000000006</v>
      </c>
      <c r="AW496" s="242">
        <v>360.00000000000006</v>
      </c>
      <c r="AX496" s="242">
        <v>360.00000000000006</v>
      </c>
      <c r="AY496" s="242">
        <v>360.00000000000006</v>
      </c>
      <c r="AZ496" s="242">
        <v>360.00000000000006</v>
      </c>
      <c r="BA496" s="242">
        <v>360.00000000000006</v>
      </c>
      <c r="BB496" s="242">
        <v>360.00000000000006</v>
      </c>
      <c r="BC496" s="242">
        <v>360.00000000000006</v>
      </c>
      <c r="BD496" s="242">
        <v>360.00000000000006</v>
      </c>
      <c r="BE496" s="242">
        <v>360.00000000000006</v>
      </c>
      <c r="BF496" s="242">
        <v>360.00000000000006</v>
      </c>
      <c r="BG496" s="242">
        <v>360.00000000000006</v>
      </c>
      <c r="BH496" s="242">
        <v>360.00000000000006</v>
      </c>
      <c r="BI496" s="242">
        <v>360.00000000000006</v>
      </c>
      <c r="BJ496" s="242">
        <v>360.00000000000006</v>
      </c>
      <c r="BK496" s="242">
        <v>360.00000000000006</v>
      </c>
      <c r="BL496" s="242">
        <v>360.00000000000006</v>
      </c>
      <c r="BM496" s="242">
        <v>360.00000000000006</v>
      </c>
      <c r="BN496" s="242">
        <v>360.00000000000006</v>
      </c>
      <c r="BO496" s="242">
        <v>360.00000000000006</v>
      </c>
      <c r="BP496" s="242">
        <v>360.00000000000006</v>
      </c>
      <c r="BQ496" s="242">
        <v>360.00000000000006</v>
      </c>
      <c r="BR496" s="242">
        <v>360.00000000000006</v>
      </c>
      <c r="BS496" s="242">
        <v>360.00000000000006</v>
      </c>
      <c r="BT496" s="242">
        <v>360.00000000000006</v>
      </c>
      <c r="BU496" s="242">
        <v>360.00000000000006</v>
      </c>
      <c r="BV496" s="242">
        <v>360.00000000000006</v>
      </c>
      <c r="BW496" s="242">
        <v>360.00000000000006</v>
      </c>
      <c r="BX496" s="242">
        <v>360.00000000000006</v>
      </c>
      <c r="BY496" s="242">
        <v>360.00000000000006</v>
      </c>
      <c r="BZ496" s="242">
        <v>360.00000000000006</v>
      </c>
      <c r="CA496" s="242">
        <v>360.00000000000006</v>
      </c>
      <c r="CB496" s="242">
        <v>360.00000000000006</v>
      </c>
      <c r="CC496" s="242">
        <v>360.00000000000006</v>
      </c>
      <c r="CD496" s="242">
        <v>360.00000000000006</v>
      </c>
      <c r="CE496" s="242">
        <v>360.00000000000006</v>
      </c>
      <c r="CF496" s="242">
        <v>360.00000000000006</v>
      </c>
      <c r="CG496" s="242">
        <v>360.00000000000006</v>
      </c>
      <c r="CH496" s="242">
        <v>360.00000000000006</v>
      </c>
      <c r="CI496" s="242">
        <v>360.00000000000006</v>
      </c>
      <c r="CJ496" s="242">
        <v>360.00000000000006</v>
      </c>
      <c r="CK496" s="242">
        <v>360.00000000000006</v>
      </c>
      <c r="CL496" s="242">
        <v>360.00000000000006</v>
      </c>
      <c r="CM496" s="242">
        <v>360.00000000000006</v>
      </c>
      <c r="CN496" s="242">
        <v>360.00000000000006</v>
      </c>
      <c r="CO496" s="242">
        <v>360.00000000000006</v>
      </c>
      <c r="CP496" s="242">
        <v>360.00000000000006</v>
      </c>
      <c r="CQ496" s="242">
        <v>360.00000000000006</v>
      </c>
      <c r="CR496" s="242">
        <v>360.00000000000006</v>
      </c>
      <c r="CS496" s="242">
        <v>360.00000000000006</v>
      </c>
      <c r="CT496" s="242">
        <v>360.00000000000006</v>
      </c>
      <c r="CU496" s="242">
        <v>360.00000000000006</v>
      </c>
      <c r="CV496" s="242">
        <v>360.00000000000006</v>
      </c>
      <c r="CX496" s="242" t="s">
        <v>1722</v>
      </c>
      <c r="CY496" s="242" t="str">
        <f t="shared" si="262"/>
        <v>-</v>
      </c>
      <c r="CZ496" s="453">
        <f t="shared" si="263"/>
        <v>360</v>
      </c>
      <c r="DA496" s="453">
        <f t="shared" si="264"/>
        <v>0</v>
      </c>
      <c r="DB496" s="454">
        <f t="shared" si="265"/>
        <v>0</v>
      </c>
      <c r="DC496" s="453">
        <f t="shared" si="266"/>
        <v>360</v>
      </c>
      <c r="DD496" s="453">
        <f t="shared" ref="DD496:DD519" si="268">IFERROR(SLOPE($E496:$AK496,$E$142:$AK$142),0)</f>
        <v>0</v>
      </c>
      <c r="DE496" s="454">
        <f t="shared" ref="DE496:DE519" si="269">IFERROR(RSQ($E496:$AK496,$E$142:$AK$142),0)</f>
        <v>0</v>
      </c>
      <c r="DF496" s="455">
        <f t="shared" si="260"/>
        <v>5.8861040314501558</v>
      </c>
      <c r="DG496" s="456">
        <f t="shared" si="267"/>
        <v>0</v>
      </c>
      <c r="DH496" s="454">
        <f t="shared" ref="DH496:DH518" si="270">IFERROR(RSQ(LN($E496:$AK496),$E$143:$AK$143),0)</f>
        <v>0</v>
      </c>
    </row>
    <row r="497" spans="1:112" outlineLevel="1" x14ac:dyDescent="0.3">
      <c r="A497" s="290"/>
      <c r="B497" s="154">
        <v>4</v>
      </c>
      <c r="C497" s="242" t="s">
        <v>173</v>
      </c>
      <c r="D497" s="143" t="s">
        <v>443</v>
      </c>
      <c r="E497" s="506">
        <v>360</v>
      </c>
      <c r="F497" s="506">
        <v>360</v>
      </c>
      <c r="G497" s="506">
        <v>360</v>
      </c>
      <c r="H497" s="506">
        <v>360</v>
      </c>
      <c r="I497" s="506">
        <v>360</v>
      </c>
      <c r="J497" s="506">
        <v>360</v>
      </c>
      <c r="K497" s="506">
        <v>360</v>
      </c>
      <c r="L497" s="506">
        <v>360</v>
      </c>
      <c r="M497" s="506">
        <v>360</v>
      </c>
      <c r="N497" s="506">
        <v>360</v>
      </c>
      <c r="O497" s="506">
        <v>360</v>
      </c>
      <c r="P497" s="506">
        <v>360</v>
      </c>
      <c r="Q497" s="506">
        <v>360</v>
      </c>
      <c r="R497" s="506">
        <v>360</v>
      </c>
      <c r="S497" s="506">
        <v>360</v>
      </c>
      <c r="T497" s="506">
        <v>360</v>
      </c>
      <c r="U497" s="506">
        <v>360</v>
      </c>
      <c r="V497" s="506">
        <v>360</v>
      </c>
      <c r="W497" s="506">
        <v>360</v>
      </c>
      <c r="X497" s="506">
        <v>360</v>
      </c>
      <c r="Y497" s="506">
        <v>360</v>
      </c>
      <c r="Z497" s="506">
        <v>360</v>
      </c>
      <c r="AA497" s="506">
        <v>360</v>
      </c>
      <c r="AB497" s="506">
        <v>360</v>
      </c>
      <c r="AC497" s="506">
        <v>360</v>
      </c>
      <c r="AD497" s="506">
        <v>360</v>
      </c>
      <c r="AE497" s="506">
        <v>360</v>
      </c>
      <c r="AF497" s="506">
        <v>360</v>
      </c>
      <c r="AG497" s="506">
        <v>360</v>
      </c>
      <c r="AH497" s="506">
        <v>360</v>
      </c>
      <c r="AI497" s="506">
        <v>360</v>
      </c>
      <c r="AJ497" s="506">
        <v>360</v>
      </c>
      <c r="AK497" s="506">
        <v>360</v>
      </c>
      <c r="AL497" s="242">
        <v>360.00000000000006</v>
      </c>
      <c r="AM497" s="242">
        <v>360.00000000000006</v>
      </c>
      <c r="AN497" s="242">
        <v>360.00000000000006</v>
      </c>
      <c r="AO497" s="242">
        <v>360.00000000000006</v>
      </c>
      <c r="AP497" s="242">
        <v>360.00000000000006</v>
      </c>
      <c r="AQ497" s="242">
        <v>360.00000000000006</v>
      </c>
      <c r="AR497" s="242">
        <v>360.00000000000006</v>
      </c>
      <c r="AS497" s="242">
        <v>360.00000000000006</v>
      </c>
      <c r="AT497" s="242">
        <v>360.00000000000006</v>
      </c>
      <c r="AU497" s="242">
        <v>360.00000000000006</v>
      </c>
      <c r="AV497" s="242">
        <v>360.00000000000006</v>
      </c>
      <c r="AW497" s="242">
        <v>360.00000000000006</v>
      </c>
      <c r="AX497" s="242">
        <v>360.00000000000006</v>
      </c>
      <c r="AY497" s="242">
        <v>360.00000000000006</v>
      </c>
      <c r="AZ497" s="242">
        <v>360.00000000000006</v>
      </c>
      <c r="BA497" s="242">
        <v>360.00000000000006</v>
      </c>
      <c r="BB497" s="242">
        <v>360.00000000000006</v>
      </c>
      <c r="BC497" s="242">
        <v>360.00000000000006</v>
      </c>
      <c r="BD497" s="242">
        <v>360.00000000000006</v>
      </c>
      <c r="BE497" s="242">
        <v>360.00000000000006</v>
      </c>
      <c r="BF497" s="242">
        <v>360.00000000000006</v>
      </c>
      <c r="BG497" s="242">
        <v>360.00000000000006</v>
      </c>
      <c r="BH497" s="242">
        <v>360.00000000000006</v>
      </c>
      <c r="BI497" s="242">
        <v>360.00000000000006</v>
      </c>
      <c r="BJ497" s="242">
        <v>360.00000000000006</v>
      </c>
      <c r="BK497" s="242">
        <v>360.00000000000006</v>
      </c>
      <c r="BL497" s="242">
        <v>360.00000000000006</v>
      </c>
      <c r="BM497" s="242">
        <v>360.00000000000006</v>
      </c>
      <c r="BN497" s="242">
        <v>360.00000000000006</v>
      </c>
      <c r="BO497" s="242">
        <v>360.00000000000006</v>
      </c>
      <c r="BP497" s="242">
        <v>360.00000000000006</v>
      </c>
      <c r="BQ497" s="242">
        <v>360.00000000000006</v>
      </c>
      <c r="BR497" s="242">
        <v>360.00000000000006</v>
      </c>
      <c r="BS497" s="242">
        <v>360.00000000000006</v>
      </c>
      <c r="BT497" s="242">
        <v>360.00000000000006</v>
      </c>
      <c r="BU497" s="242">
        <v>360.00000000000006</v>
      </c>
      <c r="BV497" s="242">
        <v>360.00000000000006</v>
      </c>
      <c r="BW497" s="242">
        <v>360.00000000000006</v>
      </c>
      <c r="BX497" s="242">
        <v>360.00000000000006</v>
      </c>
      <c r="BY497" s="242">
        <v>360.00000000000006</v>
      </c>
      <c r="BZ497" s="242">
        <v>360.00000000000006</v>
      </c>
      <c r="CA497" s="242">
        <v>360.00000000000006</v>
      </c>
      <c r="CB497" s="242">
        <v>360.00000000000006</v>
      </c>
      <c r="CC497" s="242">
        <v>360.00000000000006</v>
      </c>
      <c r="CD497" s="242">
        <v>360.00000000000006</v>
      </c>
      <c r="CE497" s="242">
        <v>360.00000000000006</v>
      </c>
      <c r="CF497" s="242">
        <v>360.00000000000006</v>
      </c>
      <c r="CG497" s="242">
        <v>360.00000000000006</v>
      </c>
      <c r="CH497" s="242">
        <v>360.00000000000006</v>
      </c>
      <c r="CI497" s="242">
        <v>360.00000000000006</v>
      </c>
      <c r="CJ497" s="242">
        <v>360.00000000000006</v>
      </c>
      <c r="CK497" s="242">
        <v>360.00000000000006</v>
      </c>
      <c r="CL497" s="242">
        <v>360.00000000000006</v>
      </c>
      <c r="CM497" s="242">
        <v>360.00000000000006</v>
      </c>
      <c r="CN497" s="242">
        <v>360.00000000000006</v>
      </c>
      <c r="CO497" s="242">
        <v>360.00000000000006</v>
      </c>
      <c r="CP497" s="242">
        <v>360.00000000000006</v>
      </c>
      <c r="CQ497" s="242">
        <v>360.00000000000006</v>
      </c>
      <c r="CR497" s="242">
        <v>360.00000000000006</v>
      </c>
      <c r="CS497" s="242">
        <v>360.00000000000006</v>
      </c>
      <c r="CT497" s="242">
        <v>360.00000000000006</v>
      </c>
      <c r="CU497" s="242">
        <v>360.00000000000006</v>
      </c>
      <c r="CV497" s="242">
        <v>360.00000000000006</v>
      </c>
      <c r="CX497" s="242" t="str">
        <f t="shared" si="261"/>
        <v>-</v>
      </c>
      <c r="CY497" s="242" t="str">
        <f t="shared" si="262"/>
        <v>-</v>
      </c>
      <c r="CZ497" s="453">
        <f t="shared" si="263"/>
        <v>360</v>
      </c>
      <c r="DA497" s="453">
        <f t="shared" si="264"/>
        <v>0</v>
      </c>
      <c r="DB497" s="454">
        <f t="shared" si="265"/>
        <v>0</v>
      </c>
      <c r="DC497" s="453">
        <f t="shared" si="266"/>
        <v>360</v>
      </c>
      <c r="DD497" s="453">
        <f t="shared" si="268"/>
        <v>0</v>
      </c>
      <c r="DE497" s="454">
        <f t="shared" si="269"/>
        <v>0</v>
      </c>
      <c r="DF497" s="455">
        <f t="shared" si="260"/>
        <v>5.8861040314501558</v>
      </c>
      <c r="DG497" s="456">
        <f t="shared" si="267"/>
        <v>0</v>
      </c>
      <c r="DH497" s="454">
        <f t="shared" si="270"/>
        <v>0</v>
      </c>
    </row>
    <row r="498" spans="1:112" outlineLevel="1" x14ac:dyDescent="0.3">
      <c r="A498" s="290"/>
      <c r="B498" s="154">
        <v>5</v>
      </c>
      <c r="C498" s="242" t="s">
        <v>174</v>
      </c>
      <c r="D498" s="143" t="s">
        <v>443</v>
      </c>
      <c r="E498" s="506">
        <v>360</v>
      </c>
      <c r="F498" s="506">
        <v>360</v>
      </c>
      <c r="G498" s="506">
        <v>360</v>
      </c>
      <c r="H498" s="506">
        <v>360</v>
      </c>
      <c r="I498" s="506">
        <v>360</v>
      </c>
      <c r="J498" s="506">
        <v>360</v>
      </c>
      <c r="K498" s="506">
        <v>360</v>
      </c>
      <c r="L498" s="506">
        <v>360</v>
      </c>
      <c r="M498" s="506">
        <v>360</v>
      </c>
      <c r="N498" s="506">
        <v>360</v>
      </c>
      <c r="O498" s="506">
        <v>360</v>
      </c>
      <c r="P498" s="506">
        <v>360</v>
      </c>
      <c r="Q498" s="506">
        <v>360</v>
      </c>
      <c r="R498" s="506">
        <v>360</v>
      </c>
      <c r="S498" s="506">
        <v>360</v>
      </c>
      <c r="T498" s="506">
        <v>360</v>
      </c>
      <c r="U498" s="506">
        <v>360</v>
      </c>
      <c r="V498" s="506">
        <v>360</v>
      </c>
      <c r="W498" s="506">
        <v>360</v>
      </c>
      <c r="X498" s="506">
        <v>360</v>
      </c>
      <c r="Y498" s="506">
        <v>360</v>
      </c>
      <c r="Z498" s="506">
        <v>360</v>
      </c>
      <c r="AA498" s="506">
        <v>360</v>
      </c>
      <c r="AB498" s="506">
        <v>360</v>
      </c>
      <c r="AC498" s="506">
        <v>360</v>
      </c>
      <c r="AD498" s="506">
        <v>360</v>
      </c>
      <c r="AE498" s="506">
        <v>360</v>
      </c>
      <c r="AF498" s="506">
        <v>360</v>
      </c>
      <c r="AG498" s="506">
        <v>360</v>
      </c>
      <c r="AH498" s="506">
        <v>360</v>
      </c>
      <c r="AI498" s="506">
        <v>360</v>
      </c>
      <c r="AJ498" s="506">
        <v>360</v>
      </c>
      <c r="AK498" s="506">
        <v>360</v>
      </c>
      <c r="AL498" s="242">
        <v>360.00000000000006</v>
      </c>
      <c r="AM498" s="242">
        <v>360.00000000000006</v>
      </c>
      <c r="AN498" s="242">
        <v>360.00000000000006</v>
      </c>
      <c r="AO498" s="242">
        <v>360.00000000000006</v>
      </c>
      <c r="AP498" s="242">
        <v>360.00000000000006</v>
      </c>
      <c r="AQ498" s="242">
        <v>360.00000000000006</v>
      </c>
      <c r="AR498" s="242">
        <v>360.00000000000006</v>
      </c>
      <c r="AS498" s="242">
        <v>360.00000000000006</v>
      </c>
      <c r="AT498" s="242">
        <v>360.00000000000006</v>
      </c>
      <c r="AU498" s="242">
        <v>360.00000000000006</v>
      </c>
      <c r="AV498" s="242">
        <v>360.00000000000006</v>
      </c>
      <c r="AW498" s="242">
        <v>360.00000000000006</v>
      </c>
      <c r="AX498" s="242">
        <v>360.00000000000006</v>
      </c>
      <c r="AY498" s="242">
        <v>360.00000000000006</v>
      </c>
      <c r="AZ498" s="242">
        <v>360.00000000000006</v>
      </c>
      <c r="BA498" s="242">
        <v>360.00000000000006</v>
      </c>
      <c r="BB498" s="242">
        <v>360.00000000000006</v>
      </c>
      <c r="BC498" s="242">
        <v>360.00000000000006</v>
      </c>
      <c r="BD498" s="242">
        <v>360.00000000000006</v>
      </c>
      <c r="BE498" s="242">
        <v>360.00000000000006</v>
      </c>
      <c r="BF498" s="242">
        <v>360.00000000000006</v>
      </c>
      <c r="BG498" s="242">
        <v>360.00000000000006</v>
      </c>
      <c r="BH498" s="242">
        <v>360.00000000000006</v>
      </c>
      <c r="BI498" s="242">
        <v>360.00000000000006</v>
      </c>
      <c r="BJ498" s="242">
        <v>360.00000000000006</v>
      </c>
      <c r="BK498" s="242">
        <v>360.00000000000006</v>
      </c>
      <c r="BL498" s="242">
        <v>360.00000000000006</v>
      </c>
      <c r="BM498" s="242">
        <v>360.00000000000006</v>
      </c>
      <c r="BN498" s="242">
        <v>360.00000000000006</v>
      </c>
      <c r="BO498" s="242">
        <v>360.00000000000006</v>
      </c>
      <c r="BP498" s="242">
        <v>360.00000000000006</v>
      </c>
      <c r="BQ498" s="242">
        <v>360.00000000000006</v>
      </c>
      <c r="BR498" s="242">
        <v>360.00000000000006</v>
      </c>
      <c r="BS498" s="242">
        <v>360.00000000000006</v>
      </c>
      <c r="BT498" s="242">
        <v>360.00000000000006</v>
      </c>
      <c r="BU498" s="242">
        <v>360.00000000000006</v>
      </c>
      <c r="BV498" s="242">
        <v>360.00000000000006</v>
      </c>
      <c r="BW498" s="242">
        <v>360.00000000000006</v>
      </c>
      <c r="BX498" s="242">
        <v>360.00000000000006</v>
      </c>
      <c r="BY498" s="242">
        <v>360.00000000000006</v>
      </c>
      <c r="BZ498" s="242">
        <v>360.00000000000006</v>
      </c>
      <c r="CA498" s="242">
        <v>360.00000000000006</v>
      </c>
      <c r="CB498" s="242">
        <v>360.00000000000006</v>
      </c>
      <c r="CC498" s="242">
        <v>360.00000000000006</v>
      </c>
      <c r="CD498" s="242">
        <v>360.00000000000006</v>
      </c>
      <c r="CE498" s="242">
        <v>360.00000000000006</v>
      </c>
      <c r="CF498" s="242">
        <v>360.00000000000006</v>
      </c>
      <c r="CG498" s="242">
        <v>360.00000000000006</v>
      </c>
      <c r="CH498" s="242">
        <v>360.00000000000006</v>
      </c>
      <c r="CI498" s="242">
        <v>360.00000000000006</v>
      </c>
      <c r="CJ498" s="242">
        <v>360.00000000000006</v>
      </c>
      <c r="CK498" s="242">
        <v>360.00000000000006</v>
      </c>
      <c r="CL498" s="242">
        <v>360.00000000000006</v>
      </c>
      <c r="CM498" s="242">
        <v>360.00000000000006</v>
      </c>
      <c r="CN498" s="242">
        <v>360.00000000000006</v>
      </c>
      <c r="CO498" s="242">
        <v>360.00000000000006</v>
      </c>
      <c r="CP498" s="242">
        <v>360.00000000000006</v>
      </c>
      <c r="CQ498" s="242">
        <v>360.00000000000006</v>
      </c>
      <c r="CR498" s="242">
        <v>360.00000000000006</v>
      </c>
      <c r="CS498" s="242">
        <v>360.00000000000006</v>
      </c>
      <c r="CT498" s="242">
        <v>360.00000000000006</v>
      </c>
      <c r="CU498" s="242">
        <v>360.00000000000006</v>
      </c>
      <c r="CV498" s="242">
        <v>360.00000000000006</v>
      </c>
      <c r="CX498" s="242" t="s">
        <v>1722</v>
      </c>
      <c r="CY498" s="242" t="str">
        <f t="shared" si="262"/>
        <v>-</v>
      </c>
      <c r="CZ498" s="453">
        <f t="shared" si="263"/>
        <v>360</v>
      </c>
      <c r="DA498" s="453">
        <f t="shared" si="264"/>
        <v>0</v>
      </c>
      <c r="DB498" s="454">
        <f t="shared" si="265"/>
        <v>0</v>
      </c>
      <c r="DC498" s="453">
        <f t="shared" si="266"/>
        <v>360</v>
      </c>
      <c r="DD498" s="453">
        <f t="shared" si="268"/>
        <v>0</v>
      </c>
      <c r="DE498" s="454">
        <f t="shared" si="269"/>
        <v>0</v>
      </c>
      <c r="DF498" s="455">
        <f t="shared" si="260"/>
        <v>5.8861040314501558</v>
      </c>
      <c r="DG498" s="456">
        <f t="shared" si="267"/>
        <v>0</v>
      </c>
      <c r="DH498" s="454">
        <f t="shared" si="270"/>
        <v>0</v>
      </c>
    </row>
    <row r="499" spans="1:112" outlineLevel="1" x14ac:dyDescent="0.3">
      <c r="A499" s="290"/>
      <c r="B499" s="154">
        <v>6</v>
      </c>
      <c r="C499" s="242" t="s">
        <v>175</v>
      </c>
      <c r="D499" s="143" t="s">
        <v>443</v>
      </c>
      <c r="E499" s="506">
        <v>360</v>
      </c>
      <c r="F499" s="506">
        <v>360</v>
      </c>
      <c r="G499" s="506">
        <v>360</v>
      </c>
      <c r="H499" s="506">
        <v>360</v>
      </c>
      <c r="I499" s="506">
        <v>360</v>
      </c>
      <c r="J499" s="506">
        <v>360</v>
      </c>
      <c r="K499" s="506">
        <v>360</v>
      </c>
      <c r="L499" s="506">
        <v>360</v>
      </c>
      <c r="M499" s="506">
        <v>360</v>
      </c>
      <c r="N499" s="506">
        <v>360</v>
      </c>
      <c r="O499" s="506">
        <v>360</v>
      </c>
      <c r="P499" s="506">
        <v>360</v>
      </c>
      <c r="Q499" s="506">
        <v>360</v>
      </c>
      <c r="R499" s="506">
        <v>360</v>
      </c>
      <c r="S499" s="506">
        <v>360</v>
      </c>
      <c r="T499" s="506">
        <v>360</v>
      </c>
      <c r="U499" s="506">
        <v>360</v>
      </c>
      <c r="V499" s="506">
        <v>360</v>
      </c>
      <c r="W499" s="506">
        <v>360</v>
      </c>
      <c r="X499" s="506">
        <v>360</v>
      </c>
      <c r="Y499" s="506">
        <v>360</v>
      </c>
      <c r="Z499" s="506">
        <v>360</v>
      </c>
      <c r="AA499" s="506">
        <v>360</v>
      </c>
      <c r="AB499" s="506">
        <v>360</v>
      </c>
      <c r="AC499" s="506">
        <v>360</v>
      </c>
      <c r="AD499" s="506">
        <v>360</v>
      </c>
      <c r="AE499" s="506">
        <v>360</v>
      </c>
      <c r="AF499" s="506">
        <v>360</v>
      </c>
      <c r="AG499" s="506">
        <v>360</v>
      </c>
      <c r="AH499" s="506">
        <v>360</v>
      </c>
      <c r="AI499" s="506">
        <v>360</v>
      </c>
      <c r="AJ499" s="506">
        <v>360</v>
      </c>
      <c r="AK499" s="506">
        <v>360</v>
      </c>
      <c r="AL499" s="242">
        <v>360.00000000000006</v>
      </c>
      <c r="AM499" s="242">
        <v>360.00000000000006</v>
      </c>
      <c r="AN499" s="242">
        <v>360.00000000000006</v>
      </c>
      <c r="AO499" s="242">
        <v>360.00000000000006</v>
      </c>
      <c r="AP499" s="242">
        <v>360.00000000000006</v>
      </c>
      <c r="AQ499" s="242">
        <v>360.00000000000006</v>
      </c>
      <c r="AR499" s="242">
        <v>360.00000000000006</v>
      </c>
      <c r="AS499" s="242">
        <v>360.00000000000006</v>
      </c>
      <c r="AT499" s="242">
        <v>360.00000000000006</v>
      </c>
      <c r="AU499" s="242">
        <v>360.00000000000006</v>
      </c>
      <c r="AV499" s="242">
        <v>360.00000000000006</v>
      </c>
      <c r="AW499" s="242">
        <v>360.00000000000006</v>
      </c>
      <c r="AX499" s="242">
        <v>360.00000000000006</v>
      </c>
      <c r="AY499" s="242">
        <v>360.00000000000006</v>
      </c>
      <c r="AZ499" s="242">
        <v>360.00000000000006</v>
      </c>
      <c r="BA499" s="242">
        <v>360.00000000000006</v>
      </c>
      <c r="BB499" s="242">
        <v>360.00000000000006</v>
      </c>
      <c r="BC499" s="242">
        <v>360.00000000000006</v>
      </c>
      <c r="BD499" s="242">
        <v>360.00000000000006</v>
      </c>
      <c r="BE499" s="242">
        <v>360.00000000000006</v>
      </c>
      <c r="BF499" s="242">
        <v>360.00000000000006</v>
      </c>
      <c r="BG499" s="242">
        <v>360.00000000000006</v>
      </c>
      <c r="BH499" s="242">
        <v>360.00000000000006</v>
      </c>
      <c r="BI499" s="242">
        <v>360.00000000000006</v>
      </c>
      <c r="BJ499" s="242">
        <v>360.00000000000006</v>
      </c>
      <c r="BK499" s="242">
        <v>360.00000000000006</v>
      </c>
      <c r="BL499" s="242">
        <v>360.00000000000006</v>
      </c>
      <c r="BM499" s="242">
        <v>360.00000000000006</v>
      </c>
      <c r="BN499" s="242">
        <v>360.00000000000006</v>
      </c>
      <c r="BO499" s="242">
        <v>360.00000000000006</v>
      </c>
      <c r="BP499" s="242">
        <v>360.00000000000006</v>
      </c>
      <c r="BQ499" s="242">
        <v>360.00000000000006</v>
      </c>
      <c r="BR499" s="242">
        <v>360.00000000000006</v>
      </c>
      <c r="BS499" s="242">
        <v>360.00000000000006</v>
      </c>
      <c r="BT499" s="242">
        <v>360.00000000000006</v>
      </c>
      <c r="BU499" s="242">
        <v>360.00000000000006</v>
      </c>
      <c r="BV499" s="242">
        <v>360.00000000000006</v>
      </c>
      <c r="BW499" s="242">
        <v>360.00000000000006</v>
      </c>
      <c r="BX499" s="242">
        <v>360.00000000000006</v>
      </c>
      <c r="BY499" s="242">
        <v>360.00000000000006</v>
      </c>
      <c r="BZ499" s="242">
        <v>360.00000000000006</v>
      </c>
      <c r="CA499" s="242">
        <v>360.00000000000006</v>
      </c>
      <c r="CB499" s="242">
        <v>360.00000000000006</v>
      </c>
      <c r="CC499" s="242">
        <v>360.00000000000006</v>
      </c>
      <c r="CD499" s="242">
        <v>360.00000000000006</v>
      </c>
      <c r="CE499" s="242">
        <v>360.00000000000006</v>
      </c>
      <c r="CF499" s="242">
        <v>360.00000000000006</v>
      </c>
      <c r="CG499" s="242">
        <v>360.00000000000006</v>
      </c>
      <c r="CH499" s="242">
        <v>360.00000000000006</v>
      </c>
      <c r="CI499" s="242">
        <v>360.00000000000006</v>
      </c>
      <c r="CJ499" s="242">
        <v>360.00000000000006</v>
      </c>
      <c r="CK499" s="242">
        <v>360.00000000000006</v>
      </c>
      <c r="CL499" s="242">
        <v>360.00000000000006</v>
      </c>
      <c r="CM499" s="242">
        <v>360.00000000000006</v>
      </c>
      <c r="CN499" s="242">
        <v>360.00000000000006</v>
      </c>
      <c r="CO499" s="242">
        <v>360.00000000000006</v>
      </c>
      <c r="CP499" s="242">
        <v>360.00000000000006</v>
      </c>
      <c r="CQ499" s="242">
        <v>360.00000000000006</v>
      </c>
      <c r="CR499" s="242">
        <v>360.00000000000006</v>
      </c>
      <c r="CS499" s="242">
        <v>360.00000000000006</v>
      </c>
      <c r="CT499" s="242">
        <v>360.00000000000006</v>
      </c>
      <c r="CU499" s="242">
        <v>360.00000000000006</v>
      </c>
      <c r="CV499" s="242">
        <v>360.00000000000006</v>
      </c>
      <c r="CX499" s="242" t="s">
        <v>1723</v>
      </c>
      <c r="CY499" s="242" t="str">
        <f t="shared" si="262"/>
        <v>-</v>
      </c>
      <c r="CZ499" s="453">
        <f t="shared" si="263"/>
        <v>360</v>
      </c>
      <c r="DA499" s="453">
        <f t="shared" si="264"/>
        <v>0</v>
      </c>
      <c r="DB499" s="454">
        <f t="shared" si="265"/>
        <v>0</v>
      </c>
      <c r="DC499" s="453">
        <f t="shared" si="266"/>
        <v>360</v>
      </c>
      <c r="DD499" s="453">
        <f t="shared" si="268"/>
        <v>0</v>
      </c>
      <c r="DE499" s="454">
        <f t="shared" si="269"/>
        <v>0</v>
      </c>
      <c r="DF499" s="455">
        <f t="shared" si="260"/>
        <v>5.8861040314501558</v>
      </c>
      <c r="DG499" s="456">
        <f t="shared" si="267"/>
        <v>0</v>
      </c>
      <c r="DH499" s="454">
        <f t="shared" si="270"/>
        <v>0</v>
      </c>
    </row>
    <row r="500" spans="1:112" outlineLevel="1" x14ac:dyDescent="0.3">
      <c r="A500" s="290"/>
      <c r="B500" s="154">
        <v>7</v>
      </c>
      <c r="C500" s="242" t="s">
        <v>176</v>
      </c>
      <c r="D500" s="143" t="s">
        <v>443</v>
      </c>
      <c r="E500" s="506">
        <v>360</v>
      </c>
      <c r="F500" s="506">
        <v>360</v>
      </c>
      <c r="G500" s="506">
        <v>360</v>
      </c>
      <c r="H500" s="506">
        <v>360</v>
      </c>
      <c r="I500" s="506">
        <v>360</v>
      </c>
      <c r="J500" s="506">
        <v>360</v>
      </c>
      <c r="K500" s="506">
        <v>360</v>
      </c>
      <c r="L500" s="506">
        <v>360</v>
      </c>
      <c r="M500" s="506">
        <v>360</v>
      </c>
      <c r="N500" s="506">
        <v>360</v>
      </c>
      <c r="O500" s="506">
        <v>360</v>
      </c>
      <c r="P500" s="506">
        <v>360</v>
      </c>
      <c r="Q500" s="506">
        <v>360</v>
      </c>
      <c r="R500" s="506">
        <v>360</v>
      </c>
      <c r="S500" s="506">
        <v>360</v>
      </c>
      <c r="T500" s="506">
        <v>360</v>
      </c>
      <c r="U500" s="506">
        <v>360</v>
      </c>
      <c r="V500" s="506">
        <v>360</v>
      </c>
      <c r="W500" s="506">
        <v>360</v>
      </c>
      <c r="X500" s="506">
        <v>360</v>
      </c>
      <c r="Y500" s="506">
        <v>360</v>
      </c>
      <c r="Z500" s="506">
        <v>360</v>
      </c>
      <c r="AA500" s="506">
        <v>360</v>
      </c>
      <c r="AB500" s="506">
        <v>360</v>
      </c>
      <c r="AC500" s="506">
        <v>360</v>
      </c>
      <c r="AD500" s="506">
        <v>360</v>
      </c>
      <c r="AE500" s="506">
        <v>360</v>
      </c>
      <c r="AF500" s="506">
        <v>360</v>
      </c>
      <c r="AG500" s="506">
        <v>360</v>
      </c>
      <c r="AH500" s="506">
        <v>360</v>
      </c>
      <c r="AI500" s="506">
        <v>360</v>
      </c>
      <c r="AJ500" s="506">
        <v>360</v>
      </c>
      <c r="AK500" s="506">
        <v>360</v>
      </c>
      <c r="AL500" s="242">
        <v>360.00000000000006</v>
      </c>
      <c r="AM500" s="242">
        <v>360.00000000000006</v>
      </c>
      <c r="AN500" s="242">
        <v>360.00000000000006</v>
      </c>
      <c r="AO500" s="242">
        <v>360.00000000000006</v>
      </c>
      <c r="AP500" s="242">
        <v>360.00000000000006</v>
      </c>
      <c r="AQ500" s="242">
        <v>360.00000000000006</v>
      </c>
      <c r="AR500" s="242">
        <v>360.00000000000006</v>
      </c>
      <c r="AS500" s="242">
        <v>360.00000000000006</v>
      </c>
      <c r="AT500" s="242">
        <v>360.00000000000006</v>
      </c>
      <c r="AU500" s="242">
        <v>360.00000000000006</v>
      </c>
      <c r="AV500" s="242">
        <v>360.00000000000006</v>
      </c>
      <c r="AW500" s="242">
        <v>360.00000000000006</v>
      </c>
      <c r="AX500" s="242">
        <v>360.00000000000006</v>
      </c>
      <c r="AY500" s="242">
        <v>360.00000000000006</v>
      </c>
      <c r="AZ500" s="242">
        <v>360.00000000000006</v>
      </c>
      <c r="BA500" s="242">
        <v>360.00000000000006</v>
      </c>
      <c r="BB500" s="242">
        <v>360.00000000000006</v>
      </c>
      <c r="BC500" s="242">
        <v>360.00000000000006</v>
      </c>
      <c r="BD500" s="242">
        <v>360.00000000000006</v>
      </c>
      <c r="BE500" s="242">
        <v>360.00000000000006</v>
      </c>
      <c r="BF500" s="242">
        <v>360.00000000000006</v>
      </c>
      <c r="BG500" s="242">
        <v>360.00000000000006</v>
      </c>
      <c r="BH500" s="242">
        <v>360.00000000000006</v>
      </c>
      <c r="BI500" s="242">
        <v>360.00000000000006</v>
      </c>
      <c r="BJ500" s="242">
        <v>360.00000000000006</v>
      </c>
      <c r="BK500" s="242">
        <v>360.00000000000006</v>
      </c>
      <c r="BL500" s="242">
        <v>360.00000000000006</v>
      </c>
      <c r="BM500" s="242">
        <v>360.00000000000006</v>
      </c>
      <c r="BN500" s="242">
        <v>360.00000000000006</v>
      </c>
      <c r="BO500" s="242">
        <v>360.00000000000006</v>
      </c>
      <c r="BP500" s="242">
        <v>360.00000000000006</v>
      </c>
      <c r="BQ500" s="242">
        <v>360.00000000000006</v>
      </c>
      <c r="BR500" s="242">
        <v>360.00000000000006</v>
      </c>
      <c r="BS500" s="242">
        <v>360.00000000000006</v>
      </c>
      <c r="BT500" s="242">
        <v>360.00000000000006</v>
      </c>
      <c r="BU500" s="242">
        <v>360.00000000000006</v>
      </c>
      <c r="BV500" s="242">
        <v>360.00000000000006</v>
      </c>
      <c r="BW500" s="242">
        <v>360.00000000000006</v>
      </c>
      <c r="BX500" s="242">
        <v>360.00000000000006</v>
      </c>
      <c r="BY500" s="242">
        <v>360.00000000000006</v>
      </c>
      <c r="BZ500" s="242">
        <v>360.00000000000006</v>
      </c>
      <c r="CA500" s="242">
        <v>360.00000000000006</v>
      </c>
      <c r="CB500" s="242">
        <v>360.00000000000006</v>
      </c>
      <c r="CC500" s="242">
        <v>360.00000000000006</v>
      </c>
      <c r="CD500" s="242">
        <v>360.00000000000006</v>
      </c>
      <c r="CE500" s="242">
        <v>360.00000000000006</v>
      </c>
      <c r="CF500" s="242">
        <v>360.00000000000006</v>
      </c>
      <c r="CG500" s="242">
        <v>360.00000000000006</v>
      </c>
      <c r="CH500" s="242">
        <v>360.00000000000006</v>
      </c>
      <c r="CI500" s="242">
        <v>360.00000000000006</v>
      </c>
      <c r="CJ500" s="242">
        <v>360.00000000000006</v>
      </c>
      <c r="CK500" s="242">
        <v>360.00000000000006</v>
      </c>
      <c r="CL500" s="242">
        <v>360.00000000000006</v>
      </c>
      <c r="CM500" s="242">
        <v>360.00000000000006</v>
      </c>
      <c r="CN500" s="242">
        <v>360.00000000000006</v>
      </c>
      <c r="CO500" s="242">
        <v>360.00000000000006</v>
      </c>
      <c r="CP500" s="242">
        <v>360.00000000000006</v>
      </c>
      <c r="CQ500" s="242">
        <v>360.00000000000006</v>
      </c>
      <c r="CR500" s="242">
        <v>360.00000000000006</v>
      </c>
      <c r="CS500" s="242">
        <v>360.00000000000006</v>
      </c>
      <c r="CT500" s="242">
        <v>360.00000000000006</v>
      </c>
      <c r="CU500" s="242">
        <v>360.00000000000006</v>
      </c>
      <c r="CV500" s="242">
        <v>360.00000000000006</v>
      </c>
      <c r="CX500" s="242" t="str">
        <f t="shared" si="261"/>
        <v>-</v>
      </c>
      <c r="CY500" s="242" t="str">
        <f t="shared" si="262"/>
        <v>-</v>
      </c>
      <c r="CZ500" s="453">
        <f t="shared" si="263"/>
        <v>360</v>
      </c>
      <c r="DA500" s="453">
        <f t="shared" si="264"/>
        <v>0</v>
      </c>
      <c r="DB500" s="454">
        <f t="shared" si="265"/>
        <v>0</v>
      </c>
      <c r="DC500" s="453">
        <f t="shared" si="266"/>
        <v>360</v>
      </c>
      <c r="DD500" s="453">
        <f t="shared" si="268"/>
        <v>0</v>
      </c>
      <c r="DE500" s="454">
        <f t="shared" si="269"/>
        <v>0</v>
      </c>
      <c r="DF500" s="455">
        <f t="shared" si="260"/>
        <v>5.8861040314501558</v>
      </c>
      <c r="DG500" s="456">
        <f t="shared" si="267"/>
        <v>0</v>
      </c>
      <c r="DH500" s="454">
        <f t="shared" si="270"/>
        <v>0</v>
      </c>
    </row>
    <row r="501" spans="1:112" outlineLevel="1" x14ac:dyDescent="0.3">
      <c r="A501" s="290"/>
      <c r="B501" s="154">
        <v>8</v>
      </c>
      <c r="C501" s="242" t="s">
        <v>177</v>
      </c>
      <c r="D501" s="143" t="s">
        <v>443</v>
      </c>
      <c r="E501" s="506">
        <v>360</v>
      </c>
      <c r="F501" s="506">
        <v>360</v>
      </c>
      <c r="G501" s="506">
        <v>360</v>
      </c>
      <c r="H501" s="506">
        <v>360</v>
      </c>
      <c r="I501" s="506">
        <v>360</v>
      </c>
      <c r="J501" s="506">
        <v>360</v>
      </c>
      <c r="K501" s="506">
        <v>360</v>
      </c>
      <c r="L501" s="506">
        <v>360</v>
      </c>
      <c r="M501" s="506">
        <v>360</v>
      </c>
      <c r="N501" s="506">
        <v>360</v>
      </c>
      <c r="O501" s="506">
        <v>360</v>
      </c>
      <c r="P501" s="506">
        <v>360</v>
      </c>
      <c r="Q501" s="506">
        <v>360</v>
      </c>
      <c r="R501" s="506">
        <v>360</v>
      </c>
      <c r="S501" s="506">
        <v>360</v>
      </c>
      <c r="T501" s="506">
        <v>360</v>
      </c>
      <c r="U501" s="506">
        <v>360</v>
      </c>
      <c r="V501" s="506">
        <v>360</v>
      </c>
      <c r="W501" s="506">
        <v>360</v>
      </c>
      <c r="X501" s="506">
        <v>360</v>
      </c>
      <c r="Y501" s="506">
        <v>360</v>
      </c>
      <c r="Z501" s="506">
        <v>360</v>
      </c>
      <c r="AA501" s="506">
        <v>360</v>
      </c>
      <c r="AB501" s="506">
        <v>360</v>
      </c>
      <c r="AC501" s="506">
        <v>360</v>
      </c>
      <c r="AD501" s="506">
        <v>360</v>
      </c>
      <c r="AE501" s="506">
        <v>360</v>
      </c>
      <c r="AF501" s="506">
        <v>360</v>
      </c>
      <c r="AG501" s="506">
        <v>360</v>
      </c>
      <c r="AH501" s="506">
        <v>360</v>
      </c>
      <c r="AI501" s="506">
        <v>360</v>
      </c>
      <c r="AJ501" s="506">
        <v>360</v>
      </c>
      <c r="AK501" s="506">
        <v>360</v>
      </c>
      <c r="AL501" s="242">
        <v>360.00000000000006</v>
      </c>
      <c r="AM501" s="242">
        <v>360.00000000000006</v>
      </c>
      <c r="AN501" s="242">
        <v>360.00000000000006</v>
      </c>
      <c r="AO501" s="242">
        <v>360.00000000000006</v>
      </c>
      <c r="AP501" s="242">
        <v>360.00000000000006</v>
      </c>
      <c r="AQ501" s="242">
        <v>360.00000000000006</v>
      </c>
      <c r="AR501" s="242">
        <v>360.00000000000006</v>
      </c>
      <c r="AS501" s="242">
        <v>360.00000000000006</v>
      </c>
      <c r="AT501" s="242">
        <v>360.00000000000006</v>
      </c>
      <c r="AU501" s="242">
        <v>360.00000000000006</v>
      </c>
      <c r="AV501" s="242">
        <v>360.00000000000006</v>
      </c>
      <c r="AW501" s="242">
        <v>360.00000000000006</v>
      </c>
      <c r="AX501" s="242">
        <v>360.00000000000006</v>
      </c>
      <c r="AY501" s="242">
        <v>360.00000000000006</v>
      </c>
      <c r="AZ501" s="242">
        <v>360.00000000000006</v>
      </c>
      <c r="BA501" s="242">
        <v>360.00000000000006</v>
      </c>
      <c r="BB501" s="242">
        <v>360.00000000000006</v>
      </c>
      <c r="BC501" s="242">
        <v>360.00000000000006</v>
      </c>
      <c r="BD501" s="242">
        <v>360.00000000000006</v>
      </c>
      <c r="BE501" s="242">
        <v>360.00000000000006</v>
      </c>
      <c r="BF501" s="242">
        <v>360.00000000000006</v>
      </c>
      <c r="BG501" s="242">
        <v>360.00000000000006</v>
      </c>
      <c r="BH501" s="242">
        <v>360.00000000000006</v>
      </c>
      <c r="BI501" s="242">
        <v>360.00000000000006</v>
      </c>
      <c r="BJ501" s="242">
        <v>360.00000000000006</v>
      </c>
      <c r="BK501" s="242">
        <v>360.00000000000006</v>
      </c>
      <c r="BL501" s="242">
        <v>360.00000000000006</v>
      </c>
      <c r="BM501" s="242">
        <v>360.00000000000006</v>
      </c>
      <c r="BN501" s="242">
        <v>360.00000000000006</v>
      </c>
      <c r="BO501" s="242">
        <v>360.00000000000006</v>
      </c>
      <c r="BP501" s="242">
        <v>360.00000000000006</v>
      </c>
      <c r="BQ501" s="242">
        <v>360.00000000000006</v>
      </c>
      <c r="BR501" s="242">
        <v>360.00000000000006</v>
      </c>
      <c r="BS501" s="242">
        <v>360.00000000000006</v>
      </c>
      <c r="BT501" s="242">
        <v>360.00000000000006</v>
      </c>
      <c r="BU501" s="242">
        <v>360.00000000000006</v>
      </c>
      <c r="BV501" s="242">
        <v>360.00000000000006</v>
      </c>
      <c r="BW501" s="242">
        <v>360.00000000000006</v>
      </c>
      <c r="BX501" s="242">
        <v>360.00000000000006</v>
      </c>
      <c r="BY501" s="242">
        <v>360.00000000000006</v>
      </c>
      <c r="BZ501" s="242">
        <v>360.00000000000006</v>
      </c>
      <c r="CA501" s="242">
        <v>360.00000000000006</v>
      </c>
      <c r="CB501" s="242">
        <v>360.00000000000006</v>
      </c>
      <c r="CC501" s="242">
        <v>360.00000000000006</v>
      </c>
      <c r="CD501" s="242">
        <v>360.00000000000006</v>
      </c>
      <c r="CE501" s="242">
        <v>360.00000000000006</v>
      </c>
      <c r="CF501" s="242">
        <v>360.00000000000006</v>
      </c>
      <c r="CG501" s="242">
        <v>360.00000000000006</v>
      </c>
      <c r="CH501" s="242">
        <v>360.00000000000006</v>
      </c>
      <c r="CI501" s="242">
        <v>360.00000000000006</v>
      </c>
      <c r="CJ501" s="242">
        <v>360.00000000000006</v>
      </c>
      <c r="CK501" s="242">
        <v>360.00000000000006</v>
      </c>
      <c r="CL501" s="242">
        <v>360.00000000000006</v>
      </c>
      <c r="CM501" s="242">
        <v>360.00000000000006</v>
      </c>
      <c r="CN501" s="242">
        <v>360.00000000000006</v>
      </c>
      <c r="CO501" s="242">
        <v>360.00000000000006</v>
      </c>
      <c r="CP501" s="242">
        <v>360.00000000000006</v>
      </c>
      <c r="CQ501" s="242">
        <v>360.00000000000006</v>
      </c>
      <c r="CR501" s="242">
        <v>360.00000000000006</v>
      </c>
      <c r="CS501" s="242">
        <v>360.00000000000006</v>
      </c>
      <c r="CT501" s="242">
        <v>360.00000000000006</v>
      </c>
      <c r="CU501" s="242">
        <v>360.00000000000006</v>
      </c>
      <c r="CV501" s="242">
        <v>360.00000000000006</v>
      </c>
      <c r="CX501" s="242" t="str">
        <f>+CY501</f>
        <v>-</v>
      </c>
      <c r="CY501" s="242" t="str">
        <f t="shared" si="262"/>
        <v>-</v>
      </c>
      <c r="CZ501" s="453">
        <f t="shared" si="263"/>
        <v>360</v>
      </c>
      <c r="DA501" s="453">
        <f t="shared" si="264"/>
        <v>0</v>
      </c>
      <c r="DB501" s="454">
        <f t="shared" si="265"/>
        <v>0</v>
      </c>
      <c r="DC501" s="453">
        <f t="shared" si="266"/>
        <v>360</v>
      </c>
      <c r="DD501" s="453">
        <f t="shared" si="268"/>
        <v>0</v>
      </c>
      <c r="DE501" s="454">
        <f t="shared" si="269"/>
        <v>0</v>
      </c>
      <c r="DF501" s="455">
        <f t="shared" si="260"/>
        <v>5.8861040314501558</v>
      </c>
      <c r="DG501" s="456">
        <f t="shared" si="267"/>
        <v>0</v>
      </c>
      <c r="DH501" s="454">
        <f t="shared" si="270"/>
        <v>0</v>
      </c>
    </row>
    <row r="502" spans="1:112" outlineLevel="1" x14ac:dyDescent="0.3">
      <c r="A502" s="290"/>
      <c r="B502" s="154">
        <v>9</v>
      </c>
      <c r="C502" s="242" t="s">
        <v>178</v>
      </c>
      <c r="D502" s="143" t="s">
        <v>443</v>
      </c>
      <c r="E502" s="506">
        <v>360</v>
      </c>
      <c r="F502" s="506">
        <v>360</v>
      </c>
      <c r="G502" s="506">
        <v>360</v>
      </c>
      <c r="H502" s="506">
        <v>360</v>
      </c>
      <c r="I502" s="506">
        <v>360</v>
      </c>
      <c r="J502" s="506">
        <v>360</v>
      </c>
      <c r="K502" s="506">
        <v>360</v>
      </c>
      <c r="L502" s="506">
        <v>360</v>
      </c>
      <c r="M502" s="506">
        <v>360</v>
      </c>
      <c r="N502" s="506">
        <v>360</v>
      </c>
      <c r="O502" s="506">
        <v>360</v>
      </c>
      <c r="P502" s="506">
        <v>360</v>
      </c>
      <c r="Q502" s="506">
        <v>360</v>
      </c>
      <c r="R502" s="506">
        <v>360</v>
      </c>
      <c r="S502" s="506">
        <v>360</v>
      </c>
      <c r="T502" s="506">
        <v>360</v>
      </c>
      <c r="U502" s="506">
        <v>360</v>
      </c>
      <c r="V502" s="506">
        <v>360</v>
      </c>
      <c r="W502" s="506">
        <v>360</v>
      </c>
      <c r="X502" s="506">
        <v>360</v>
      </c>
      <c r="Y502" s="506">
        <v>360</v>
      </c>
      <c r="Z502" s="506">
        <v>360</v>
      </c>
      <c r="AA502" s="506">
        <v>360</v>
      </c>
      <c r="AB502" s="506">
        <v>360</v>
      </c>
      <c r="AC502" s="506">
        <v>360</v>
      </c>
      <c r="AD502" s="506">
        <v>360</v>
      </c>
      <c r="AE502" s="506">
        <v>360</v>
      </c>
      <c r="AF502" s="506">
        <v>360</v>
      </c>
      <c r="AG502" s="506">
        <v>360</v>
      </c>
      <c r="AH502" s="506">
        <v>360</v>
      </c>
      <c r="AI502" s="506">
        <v>360</v>
      </c>
      <c r="AJ502" s="506">
        <v>360</v>
      </c>
      <c r="AK502" s="506">
        <v>360</v>
      </c>
      <c r="AL502" s="242">
        <v>360.00000000000006</v>
      </c>
      <c r="AM502" s="242">
        <v>360.00000000000006</v>
      </c>
      <c r="AN502" s="242">
        <v>360.00000000000006</v>
      </c>
      <c r="AO502" s="242">
        <v>360.00000000000006</v>
      </c>
      <c r="AP502" s="242">
        <v>360.00000000000006</v>
      </c>
      <c r="AQ502" s="242">
        <v>360.00000000000006</v>
      </c>
      <c r="AR502" s="242">
        <v>360.00000000000006</v>
      </c>
      <c r="AS502" s="242">
        <v>360.00000000000006</v>
      </c>
      <c r="AT502" s="242">
        <v>360.00000000000006</v>
      </c>
      <c r="AU502" s="242">
        <v>360.00000000000006</v>
      </c>
      <c r="AV502" s="242">
        <v>360.00000000000006</v>
      </c>
      <c r="AW502" s="242">
        <v>360.00000000000006</v>
      </c>
      <c r="AX502" s="242">
        <v>360.00000000000006</v>
      </c>
      <c r="AY502" s="242">
        <v>360.00000000000006</v>
      </c>
      <c r="AZ502" s="242">
        <v>360.00000000000006</v>
      </c>
      <c r="BA502" s="242">
        <v>360.00000000000006</v>
      </c>
      <c r="BB502" s="242">
        <v>360.00000000000006</v>
      </c>
      <c r="BC502" s="242">
        <v>360.00000000000006</v>
      </c>
      <c r="BD502" s="242">
        <v>360.00000000000006</v>
      </c>
      <c r="BE502" s="242">
        <v>360.00000000000006</v>
      </c>
      <c r="BF502" s="242">
        <v>360.00000000000006</v>
      </c>
      <c r="BG502" s="242">
        <v>360.00000000000006</v>
      </c>
      <c r="BH502" s="242">
        <v>360.00000000000006</v>
      </c>
      <c r="BI502" s="242">
        <v>360.00000000000006</v>
      </c>
      <c r="BJ502" s="242">
        <v>360.00000000000006</v>
      </c>
      <c r="BK502" s="242">
        <v>360.00000000000006</v>
      </c>
      <c r="BL502" s="242">
        <v>360.00000000000006</v>
      </c>
      <c r="BM502" s="242">
        <v>360.00000000000006</v>
      </c>
      <c r="BN502" s="242">
        <v>360.00000000000006</v>
      </c>
      <c r="BO502" s="242">
        <v>360.00000000000006</v>
      </c>
      <c r="BP502" s="242">
        <v>360.00000000000006</v>
      </c>
      <c r="BQ502" s="242">
        <v>360.00000000000006</v>
      </c>
      <c r="BR502" s="242">
        <v>360.00000000000006</v>
      </c>
      <c r="BS502" s="242">
        <v>360.00000000000006</v>
      </c>
      <c r="BT502" s="242">
        <v>360.00000000000006</v>
      </c>
      <c r="BU502" s="242">
        <v>360.00000000000006</v>
      </c>
      <c r="BV502" s="242">
        <v>360.00000000000006</v>
      </c>
      <c r="BW502" s="242">
        <v>360.00000000000006</v>
      </c>
      <c r="BX502" s="242">
        <v>360.00000000000006</v>
      </c>
      <c r="BY502" s="242">
        <v>360.00000000000006</v>
      </c>
      <c r="BZ502" s="242">
        <v>360.00000000000006</v>
      </c>
      <c r="CA502" s="242">
        <v>360.00000000000006</v>
      </c>
      <c r="CB502" s="242">
        <v>360.00000000000006</v>
      </c>
      <c r="CC502" s="242">
        <v>360.00000000000006</v>
      </c>
      <c r="CD502" s="242">
        <v>360.00000000000006</v>
      </c>
      <c r="CE502" s="242">
        <v>360.00000000000006</v>
      </c>
      <c r="CF502" s="242">
        <v>360.00000000000006</v>
      </c>
      <c r="CG502" s="242">
        <v>360.00000000000006</v>
      </c>
      <c r="CH502" s="242">
        <v>360.00000000000006</v>
      </c>
      <c r="CI502" s="242">
        <v>360.00000000000006</v>
      </c>
      <c r="CJ502" s="242">
        <v>360.00000000000006</v>
      </c>
      <c r="CK502" s="242">
        <v>360.00000000000006</v>
      </c>
      <c r="CL502" s="242">
        <v>360.00000000000006</v>
      </c>
      <c r="CM502" s="242">
        <v>360.00000000000006</v>
      </c>
      <c r="CN502" s="242">
        <v>360.00000000000006</v>
      </c>
      <c r="CO502" s="242">
        <v>360.00000000000006</v>
      </c>
      <c r="CP502" s="242">
        <v>360.00000000000006</v>
      </c>
      <c r="CQ502" s="242">
        <v>360.00000000000006</v>
      </c>
      <c r="CR502" s="242">
        <v>360.00000000000006</v>
      </c>
      <c r="CS502" s="242">
        <v>360.00000000000006</v>
      </c>
      <c r="CT502" s="242">
        <v>360.00000000000006</v>
      </c>
      <c r="CU502" s="242">
        <v>360.00000000000006</v>
      </c>
      <c r="CV502" s="242">
        <v>360.00000000000006</v>
      </c>
      <c r="CX502" s="242" t="s">
        <v>1722</v>
      </c>
      <c r="CY502" s="242" t="str">
        <f t="shared" si="262"/>
        <v>-</v>
      </c>
      <c r="CZ502" s="453">
        <f t="shared" si="263"/>
        <v>360</v>
      </c>
      <c r="DA502" s="453">
        <f t="shared" si="264"/>
        <v>0</v>
      </c>
      <c r="DB502" s="454">
        <f t="shared" si="265"/>
        <v>0</v>
      </c>
      <c r="DC502" s="453">
        <f t="shared" si="266"/>
        <v>360</v>
      </c>
      <c r="DD502" s="453">
        <f t="shared" si="268"/>
        <v>0</v>
      </c>
      <c r="DE502" s="454">
        <f t="shared" si="269"/>
        <v>0</v>
      </c>
      <c r="DF502" s="455">
        <f t="shared" si="260"/>
        <v>5.8861040314501558</v>
      </c>
      <c r="DG502" s="456">
        <f t="shared" si="267"/>
        <v>0</v>
      </c>
      <c r="DH502" s="454">
        <f t="shared" si="270"/>
        <v>0</v>
      </c>
    </row>
    <row r="503" spans="1:112" outlineLevel="1" x14ac:dyDescent="0.3">
      <c r="A503" s="290"/>
      <c r="B503" s="154">
        <v>10</v>
      </c>
      <c r="C503" s="242" t="s">
        <v>179</v>
      </c>
      <c r="D503" s="143" t="s">
        <v>443</v>
      </c>
      <c r="E503" s="506">
        <v>360</v>
      </c>
      <c r="F503" s="506">
        <v>360</v>
      </c>
      <c r="G503" s="506">
        <v>360</v>
      </c>
      <c r="H503" s="506">
        <v>360</v>
      </c>
      <c r="I503" s="506">
        <v>360</v>
      </c>
      <c r="J503" s="506">
        <v>360</v>
      </c>
      <c r="K503" s="506">
        <v>360</v>
      </c>
      <c r="L503" s="506">
        <v>360</v>
      </c>
      <c r="M503" s="506">
        <v>360</v>
      </c>
      <c r="N503" s="506">
        <v>360</v>
      </c>
      <c r="O503" s="506">
        <v>360</v>
      </c>
      <c r="P503" s="506">
        <v>360</v>
      </c>
      <c r="Q503" s="506">
        <v>360</v>
      </c>
      <c r="R503" s="506">
        <v>360</v>
      </c>
      <c r="S503" s="506">
        <v>360</v>
      </c>
      <c r="T503" s="506">
        <v>360</v>
      </c>
      <c r="U503" s="506">
        <v>360</v>
      </c>
      <c r="V503" s="506">
        <v>360</v>
      </c>
      <c r="W503" s="506">
        <v>360</v>
      </c>
      <c r="X503" s="506">
        <v>360</v>
      </c>
      <c r="Y503" s="506">
        <v>360</v>
      </c>
      <c r="Z503" s="506">
        <v>360</v>
      </c>
      <c r="AA503" s="506">
        <v>360</v>
      </c>
      <c r="AB503" s="506">
        <v>360</v>
      </c>
      <c r="AC503" s="506">
        <v>360</v>
      </c>
      <c r="AD503" s="506">
        <v>360</v>
      </c>
      <c r="AE503" s="506">
        <v>360</v>
      </c>
      <c r="AF503" s="506">
        <v>360</v>
      </c>
      <c r="AG503" s="506">
        <v>360</v>
      </c>
      <c r="AH503" s="506">
        <v>360</v>
      </c>
      <c r="AI503" s="506">
        <v>360</v>
      </c>
      <c r="AJ503" s="506">
        <v>360</v>
      </c>
      <c r="AK503" s="506">
        <v>360</v>
      </c>
      <c r="AL503" s="242">
        <v>360.00000000000006</v>
      </c>
      <c r="AM503" s="242">
        <v>360.00000000000006</v>
      </c>
      <c r="AN503" s="242">
        <v>360.00000000000006</v>
      </c>
      <c r="AO503" s="242">
        <v>360.00000000000006</v>
      </c>
      <c r="AP503" s="242">
        <v>360.00000000000006</v>
      </c>
      <c r="AQ503" s="242">
        <v>360.00000000000006</v>
      </c>
      <c r="AR503" s="242">
        <v>360.00000000000006</v>
      </c>
      <c r="AS503" s="242">
        <v>360.00000000000006</v>
      </c>
      <c r="AT503" s="242">
        <v>360.00000000000006</v>
      </c>
      <c r="AU503" s="242">
        <v>360.00000000000006</v>
      </c>
      <c r="AV503" s="242">
        <v>360.00000000000006</v>
      </c>
      <c r="AW503" s="242">
        <v>360.00000000000006</v>
      </c>
      <c r="AX503" s="242">
        <v>360.00000000000006</v>
      </c>
      <c r="AY503" s="242">
        <v>360.00000000000006</v>
      </c>
      <c r="AZ503" s="242">
        <v>360.00000000000006</v>
      </c>
      <c r="BA503" s="242">
        <v>360.00000000000006</v>
      </c>
      <c r="BB503" s="242">
        <v>360.00000000000006</v>
      </c>
      <c r="BC503" s="242">
        <v>360.00000000000006</v>
      </c>
      <c r="BD503" s="242">
        <v>360.00000000000006</v>
      </c>
      <c r="BE503" s="242">
        <v>360.00000000000006</v>
      </c>
      <c r="BF503" s="242">
        <v>360.00000000000006</v>
      </c>
      <c r="BG503" s="242">
        <v>360.00000000000006</v>
      </c>
      <c r="BH503" s="242">
        <v>360.00000000000006</v>
      </c>
      <c r="BI503" s="242">
        <v>360.00000000000006</v>
      </c>
      <c r="BJ503" s="242">
        <v>360.00000000000006</v>
      </c>
      <c r="BK503" s="242">
        <v>360.00000000000006</v>
      </c>
      <c r="BL503" s="242">
        <v>360.00000000000006</v>
      </c>
      <c r="BM503" s="242">
        <v>360.00000000000006</v>
      </c>
      <c r="BN503" s="242">
        <v>360.00000000000006</v>
      </c>
      <c r="BO503" s="242">
        <v>360.00000000000006</v>
      </c>
      <c r="BP503" s="242">
        <v>360.00000000000006</v>
      </c>
      <c r="BQ503" s="242">
        <v>360.00000000000006</v>
      </c>
      <c r="BR503" s="242">
        <v>360.00000000000006</v>
      </c>
      <c r="BS503" s="242">
        <v>360.00000000000006</v>
      </c>
      <c r="BT503" s="242">
        <v>360.00000000000006</v>
      </c>
      <c r="BU503" s="242">
        <v>360.00000000000006</v>
      </c>
      <c r="BV503" s="242">
        <v>360.00000000000006</v>
      </c>
      <c r="BW503" s="242">
        <v>360.00000000000006</v>
      </c>
      <c r="BX503" s="242">
        <v>360.00000000000006</v>
      </c>
      <c r="BY503" s="242">
        <v>360.00000000000006</v>
      </c>
      <c r="BZ503" s="242">
        <v>360.00000000000006</v>
      </c>
      <c r="CA503" s="242">
        <v>360.00000000000006</v>
      </c>
      <c r="CB503" s="242">
        <v>360.00000000000006</v>
      </c>
      <c r="CC503" s="242">
        <v>360.00000000000006</v>
      </c>
      <c r="CD503" s="242">
        <v>360.00000000000006</v>
      </c>
      <c r="CE503" s="242">
        <v>360.00000000000006</v>
      </c>
      <c r="CF503" s="242">
        <v>360.00000000000006</v>
      </c>
      <c r="CG503" s="242">
        <v>360.00000000000006</v>
      </c>
      <c r="CH503" s="242">
        <v>360.00000000000006</v>
      </c>
      <c r="CI503" s="242">
        <v>360.00000000000006</v>
      </c>
      <c r="CJ503" s="242">
        <v>360.00000000000006</v>
      </c>
      <c r="CK503" s="242">
        <v>360.00000000000006</v>
      </c>
      <c r="CL503" s="242">
        <v>360.00000000000006</v>
      </c>
      <c r="CM503" s="242">
        <v>360.00000000000006</v>
      </c>
      <c r="CN503" s="242">
        <v>360.00000000000006</v>
      </c>
      <c r="CO503" s="242">
        <v>360.00000000000006</v>
      </c>
      <c r="CP503" s="242">
        <v>360.00000000000006</v>
      </c>
      <c r="CQ503" s="242">
        <v>360.00000000000006</v>
      </c>
      <c r="CR503" s="242">
        <v>360.00000000000006</v>
      </c>
      <c r="CS503" s="242">
        <v>360.00000000000006</v>
      </c>
      <c r="CT503" s="242">
        <v>360.00000000000006</v>
      </c>
      <c r="CU503" s="242">
        <v>360.00000000000006</v>
      </c>
      <c r="CV503" s="242">
        <v>360.00000000000006</v>
      </c>
      <c r="CX503" s="242" t="s">
        <v>1722</v>
      </c>
      <c r="CY503" s="242" t="str">
        <f t="shared" si="262"/>
        <v>-</v>
      </c>
      <c r="CZ503" s="453">
        <f t="shared" si="263"/>
        <v>360</v>
      </c>
      <c r="DA503" s="453">
        <f t="shared" si="264"/>
        <v>0</v>
      </c>
      <c r="DB503" s="454">
        <f t="shared" si="265"/>
        <v>0</v>
      </c>
      <c r="DC503" s="453">
        <f t="shared" si="266"/>
        <v>360</v>
      </c>
      <c r="DD503" s="453">
        <f t="shared" si="268"/>
        <v>0</v>
      </c>
      <c r="DE503" s="454">
        <f t="shared" si="269"/>
        <v>0</v>
      </c>
      <c r="DF503" s="455">
        <f t="shared" si="260"/>
        <v>5.8861040314501558</v>
      </c>
      <c r="DG503" s="456">
        <f t="shared" si="267"/>
        <v>0</v>
      </c>
      <c r="DH503" s="454">
        <f t="shared" si="270"/>
        <v>0</v>
      </c>
    </row>
    <row r="504" spans="1:112" outlineLevel="1" x14ac:dyDescent="0.3">
      <c r="A504" s="290"/>
      <c r="B504" s="154">
        <v>11</v>
      </c>
      <c r="C504" s="242" t="s">
        <v>180</v>
      </c>
      <c r="D504" s="143" t="s">
        <v>443</v>
      </c>
      <c r="E504" s="506">
        <v>360</v>
      </c>
      <c r="F504" s="506">
        <v>360</v>
      </c>
      <c r="G504" s="506">
        <v>360</v>
      </c>
      <c r="H504" s="506">
        <v>360</v>
      </c>
      <c r="I504" s="506">
        <v>360</v>
      </c>
      <c r="J504" s="506">
        <v>360</v>
      </c>
      <c r="K504" s="506">
        <v>360</v>
      </c>
      <c r="L504" s="506">
        <v>360</v>
      </c>
      <c r="M504" s="506">
        <v>360</v>
      </c>
      <c r="N504" s="506">
        <v>360</v>
      </c>
      <c r="O504" s="506">
        <v>360</v>
      </c>
      <c r="P504" s="506">
        <v>360</v>
      </c>
      <c r="Q504" s="506">
        <v>360</v>
      </c>
      <c r="R504" s="506">
        <v>360</v>
      </c>
      <c r="S504" s="506">
        <v>360</v>
      </c>
      <c r="T504" s="506">
        <v>360</v>
      </c>
      <c r="U504" s="506">
        <v>360</v>
      </c>
      <c r="V504" s="506">
        <v>360</v>
      </c>
      <c r="W504" s="506">
        <v>360</v>
      </c>
      <c r="X504" s="506">
        <v>360</v>
      </c>
      <c r="Y504" s="506">
        <v>360</v>
      </c>
      <c r="Z504" s="506">
        <v>360</v>
      </c>
      <c r="AA504" s="506">
        <v>360</v>
      </c>
      <c r="AB504" s="506">
        <v>360</v>
      </c>
      <c r="AC504" s="506">
        <v>360</v>
      </c>
      <c r="AD504" s="506">
        <v>360</v>
      </c>
      <c r="AE504" s="506">
        <v>360</v>
      </c>
      <c r="AF504" s="506">
        <v>360</v>
      </c>
      <c r="AG504" s="506">
        <v>360</v>
      </c>
      <c r="AH504" s="506">
        <v>360</v>
      </c>
      <c r="AI504" s="506">
        <v>360</v>
      </c>
      <c r="AJ504" s="506">
        <v>360</v>
      </c>
      <c r="AK504" s="506">
        <v>360</v>
      </c>
      <c r="AL504" s="242">
        <v>360.00000000000006</v>
      </c>
      <c r="AM504" s="242">
        <v>360.00000000000006</v>
      </c>
      <c r="AN504" s="242">
        <v>360.00000000000006</v>
      </c>
      <c r="AO504" s="242">
        <v>360.00000000000006</v>
      </c>
      <c r="AP504" s="242">
        <v>360.00000000000006</v>
      </c>
      <c r="AQ504" s="242">
        <v>360.00000000000006</v>
      </c>
      <c r="AR504" s="242">
        <v>360.00000000000006</v>
      </c>
      <c r="AS504" s="242">
        <v>360.00000000000006</v>
      </c>
      <c r="AT504" s="242">
        <v>360.00000000000006</v>
      </c>
      <c r="AU504" s="242">
        <v>360.00000000000006</v>
      </c>
      <c r="AV504" s="242">
        <v>360.00000000000006</v>
      </c>
      <c r="AW504" s="242">
        <v>360.00000000000006</v>
      </c>
      <c r="AX504" s="242">
        <v>360.00000000000006</v>
      </c>
      <c r="AY504" s="242">
        <v>360.00000000000006</v>
      </c>
      <c r="AZ504" s="242">
        <v>360.00000000000006</v>
      </c>
      <c r="BA504" s="242">
        <v>360.00000000000006</v>
      </c>
      <c r="BB504" s="242">
        <v>360.00000000000006</v>
      </c>
      <c r="BC504" s="242">
        <v>360.00000000000006</v>
      </c>
      <c r="BD504" s="242">
        <v>360.00000000000006</v>
      </c>
      <c r="BE504" s="242">
        <v>360.00000000000006</v>
      </c>
      <c r="BF504" s="242">
        <v>360.00000000000006</v>
      </c>
      <c r="BG504" s="242">
        <v>360.00000000000006</v>
      </c>
      <c r="BH504" s="242">
        <v>360.00000000000006</v>
      </c>
      <c r="BI504" s="242">
        <v>360.00000000000006</v>
      </c>
      <c r="BJ504" s="242">
        <v>360.00000000000006</v>
      </c>
      <c r="BK504" s="242">
        <v>360.00000000000006</v>
      </c>
      <c r="BL504" s="242">
        <v>360.00000000000006</v>
      </c>
      <c r="BM504" s="242">
        <v>360.00000000000006</v>
      </c>
      <c r="BN504" s="242">
        <v>360.00000000000006</v>
      </c>
      <c r="BO504" s="242">
        <v>360.00000000000006</v>
      </c>
      <c r="BP504" s="242">
        <v>360.00000000000006</v>
      </c>
      <c r="BQ504" s="242">
        <v>360.00000000000006</v>
      </c>
      <c r="BR504" s="242">
        <v>360.00000000000006</v>
      </c>
      <c r="BS504" s="242">
        <v>360.00000000000006</v>
      </c>
      <c r="BT504" s="242">
        <v>360.00000000000006</v>
      </c>
      <c r="BU504" s="242">
        <v>360.00000000000006</v>
      </c>
      <c r="BV504" s="242">
        <v>360.00000000000006</v>
      </c>
      <c r="BW504" s="242">
        <v>360.00000000000006</v>
      </c>
      <c r="BX504" s="242">
        <v>360.00000000000006</v>
      </c>
      <c r="BY504" s="242">
        <v>360.00000000000006</v>
      </c>
      <c r="BZ504" s="242">
        <v>360.00000000000006</v>
      </c>
      <c r="CA504" s="242">
        <v>360.00000000000006</v>
      </c>
      <c r="CB504" s="242">
        <v>360.00000000000006</v>
      </c>
      <c r="CC504" s="242">
        <v>360.00000000000006</v>
      </c>
      <c r="CD504" s="242">
        <v>360.00000000000006</v>
      </c>
      <c r="CE504" s="242">
        <v>360.00000000000006</v>
      </c>
      <c r="CF504" s="242">
        <v>360.00000000000006</v>
      </c>
      <c r="CG504" s="242">
        <v>360.00000000000006</v>
      </c>
      <c r="CH504" s="242">
        <v>360.00000000000006</v>
      </c>
      <c r="CI504" s="242">
        <v>360.00000000000006</v>
      </c>
      <c r="CJ504" s="242">
        <v>360.00000000000006</v>
      </c>
      <c r="CK504" s="242">
        <v>360.00000000000006</v>
      </c>
      <c r="CL504" s="242">
        <v>360.00000000000006</v>
      </c>
      <c r="CM504" s="242">
        <v>360.00000000000006</v>
      </c>
      <c r="CN504" s="242">
        <v>360.00000000000006</v>
      </c>
      <c r="CO504" s="242">
        <v>360.00000000000006</v>
      </c>
      <c r="CP504" s="242">
        <v>360.00000000000006</v>
      </c>
      <c r="CQ504" s="242">
        <v>360.00000000000006</v>
      </c>
      <c r="CR504" s="242">
        <v>360.00000000000006</v>
      </c>
      <c r="CS504" s="242">
        <v>360.00000000000006</v>
      </c>
      <c r="CT504" s="242">
        <v>360.00000000000006</v>
      </c>
      <c r="CU504" s="242">
        <v>360.00000000000006</v>
      </c>
      <c r="CV504" s="242">
        <v>360.00000000000006</v>
      </c>
      <c r="CX504" s="242" t="str">
        <f t="shared" si="261"/>
        <v>-</v>
      </c>
      <c r="CY504" s="242" t="str">
        <f t="shared" si="262"/>
        <v>-</v>
      </c>
      <c r="CZ504" s="453">
        <f t="shared" si="263"/>
        <v>360</v>
      </c>
      <c r="DA504" s="453">
        <f t="shared" si="264"/>
        <v>0</v>
      </c>
      <c r="DB504" s="454">
        <f t="shared" si="265"/>
        <v>0</v>
      </c>
      <c r="DC504" s="453">
        <f t="shared" si="266"/>
        <v>360</v>
      </c>
      <c r="DD504" s="453">
        <f t="shared" si="268"/>
        <v>0</v>
      </c>
      <c r="DE504" s="454">
        <f t="shared" si="269"/>
        <v>0</v>
      </c>
      <c r="DF504" s="455">
        <f t="shared" si="260"/>
        <v>5.8861040314501558</v>
      </c>
      <c r="DG504" s="456">
        <f t="shared" si="267"/>
        <v>0</v>
      </c>
      <c r="DH504" s="454">
        <f t="shared" si="270"/>
        <v>0</v>
      </c>
    </row>
    <row r="505" spans="1:112" outlineLevel="1" x14ac:dyDescent="0.3">
      <c r="A505" s="290"/>
      <c r="B505" s="154">
        <v>12</v>
      </c>
      <c r="C505" s="242" t="s">
        <v>181</v>
      </c>
      <c r="D505" s="143" t="s">
        <v>443</v>
      </c>
      <c r="E505" s="506">
        <v>360</v>
      </c>
      <c r="F505" s="506">
        <v>360</v>
      </c>
      <c r="G505" s="506">
        <v>360</v>
      </c>
      <c r="H505" s="506">
        <v>360</v>
      </c>
      <c r="I505" s="506">
        <v>360</v>
      </c>
      <c r="J505" s="506">
        <v>360</v>
      </c>
      <c r="K505" s="506">
        <v>360</v>
      </c>
      <c r="L505" s="506">
        <v>360</v>
      </c>
      <c r="M505" s="506">
        <v>360</v>
      </c>
      <c r="N505" s="506">
        <v>360</v>
      </c>
      <c r="O505" s="506">
        <v>360</v>
      </c>
      <c r="P505" s="506">
        <v>360</v>
      </c>
      <c r="Q505" s="506">
        <v>360</v>
      </c>
      <c r="R505" s="506">
        <v>360</v>
      </c>
      <c r="S505" s="506">
        <v>360</v>
      </c>
      <c r="T505" s="506">
        <v>360</v>
      </c>
      <c r="U505" s="506">
        <v>360</v>
      </c>
      <c r="V505" s="506">
        <v>360</v>
      </c>
      <c r="W505" s="506">
        <v>360</v>
      </c>
      <c r="X505" s="506">
        <v>360</v>
      </c>
      <c r="Y505" s="506">
        <v>360</v>
      </c>
      <c r="Z505" s="506">
        <v>360</v>
      </c>
      <c r="AA505" s="506">
        <v>360</v>
      </c>
      <c r="AB505" s="506">
        <v>360</v>
      </c>
      <c r="AC505" s="506">
        <v>360</v>
      </c>
      <c r="AD505" s="506">
        <v>360</v>
      </c>
      <c r="AE505" s="506">
        <v>360</v>
      </c>
      <c r="AF505" s="506">
        <v>360</v>
      </c>
      <c r="AG505" s="506">
        <v>360</v>
      </c>
      <c r="AH505" s="506">
        <v>360</v>
      </c>
      <c r="AI505" s="506">
        <v>360</v>
      </c>
      <c r="AJ505" s="506">
        <v>360</v>
      </c>
      <c r="AK505" s="506">
        <v>360</v>
      </c>
      <c r="AL505" s="242">
        <v>360.00000000000006</v>
      </c>
      <c r="AM505" s="242">
        <v>360.00000000000006</v>
      </c>
      <c r="AN505" s="242">
        <v>360.00000000000006</v>
      </c>
      <c r="AO505" s="242">
        <v>360.00000000000006</v>
      </c>
      <c r="AP505" s="242">
        <v>360.00000000000006</v>
      </c>
      <c r="AQ505" s="242">
        <v>360.00000000000006</v>
      </c>
      <c r="AR505" s="242">
        <v>360.00000000000006</v>
      </c>
      <c r="AS505" s="242">
        <v>360.00000000000006</v>
      </c>
      <c r="AT505" s="242">
        <v>360.00000000000006</v>
      </c>
      <c r="AU505" s="242">
        <v>360.00000000000006</v>
      </c>
      <c r="AV505" s="242">
        <v>360.00000000000006</v>
      </c>
      <c r="AW505" s="242">
        <v>360.00000000000006</v>
      </c>
      <c r="AX505" s="242">
        <v>360.00000000000006</v>
      </c>
      <c r="AY505" s="242">
        <v>360.00000000000006</v>
      </c>
      <c r="AZ505" s="242">
        <v>360.00000000000006</v>
      </c>
      <c r="BA505" s="242">
        <v>360.00000000000006</v>
      </c>
      <c r="BB505" s="242">
        <v>360.00000000000006</v>
      </c>
      <c r="BC505" s="242">
        <v>360.00000000000006</v>
      </c>
      <c r="BD505" s="242">
        <v>360.00000000000006</v>
      </c>
      <c r="BE505" s="242">
        <v>360.00000000000006</v>
      </c>
      <c r="BF505" s="242">
        <v>360.00000000000006</v>
      </c>
      <c r="BG505" s="242">
        <v>360.00000000000006</v>
      </c>
      <c r="BH505" s="242">
        <v>360.00000000000006</v>
      </c>
      <c r="BI505" s="242">
        <v>360.00000000000006</v>
      </c>
      <c r="BJ505" s="242">
        <v>360.00000000000006</v>
      </c>
      <c r="BK505" s="242">
        <v>360.00000000000006</v>
      </c>
      <c r="BL505" s="242">
        <v>360.00000000000006</v>
      </c>
      <c r="BM505" s="242">
        <v>360.00000000000006</v>
      </c>
      <c r="BN505" s="242">
        <v>360.00000000000006</v>
      </c>
      <c r="BO505" s="242">
        <v>360.00000000000006</v>
      </c>
      <c r="BP505" s="242">
        <v>360.00000000000006</v>
      </c>
      <c r="BQ505" s="242">
        <v>360.00000000000006</v>
      </c>
      <c r="BR505" s="242">
        <v>360.00000000000006</v>
      </c>
      <c r="BS505" s="242">
        <v>360.00000000000006</v>
      </c>
      <c r="BT505" s="242">
        <v>360.00000000000006</v>
      </c>
      <c r="BU505" s="242">
        <v>360.00000000000006</v>
      </c>
      <c r="BV505" s="242">
        <v>360.00000000000006</v>
      </c>
      <c r="BW505" s="242">
        <v>360.00000000000006</v>
      </c>
      <c r="BX505" s="242">
        <v>360.00000000000006</v>
      </c>
      <c r="BY505" s="242">
        <v>360.00000000000006</v>
      </c>
      <c r="BZ505" s="242">
        <v>360.00000000000006</v>
      </c>
      <c r="CA505" s="242">
        <v>360.00000000000006</v>
      </c>
      <c r="CB505" s="242">
        <v>360.00000000000006</v>
      </c>
      <c r="CC505" s="242">
        <v>360.00000000000006</v>
      </c>
      <c r="CD505" s="242">
        <v>360.00000000000006</v>
      </c>
      <c r="CE505" s="242">
        <v>360.00000000000006</v>
      </c>
      <c r="CF505" s="242">
        <v>360.00000000000006</v>
      </c>
      <c r="CG505" s="242">
        <v>360.00000000000006</v>
      </c>
      <c r="CH505" s="242">
        <v>360.00000000000006</v>
      </c>
      <c r="CI505" s="242">
        <v>360.00000000000006</v>
      </c>
      <c r="CJ505" s="242">
        <v>360.00000000000006</v>
      </c>
      <c r="CK505" s="242">
        <v>360.00000000000006</v>
      </c>
      <c r="CL505" s="242">
        <v>360.00000000000006</v>
      </c>
      <c r="CM505" s="242">
        <v>360.00000000000006</v>
      </c>
      <c r="CN505" s="242">
        <v>360.00000000000006</v>
      </c>
      <c r="CO505" s="242">
        <v>360.00000000000006</v>
      </c>
      <c r="CP505" s="242">
        <v>360.00000000000006</v>
      </c>
      <c r="CQ505" s="242">
        <v>360.00000000000006</v>
      </c>
      <c r="CR505" s="242">
        <v>360.00000000000006</v>
      </c>
      <c r="CS505" s="242">
        <v>360.00000000000006</v>
      </c>
      <c r="CT505" s="242">
        <v>360.00000000000006</v>
      </c>
      <c r="CU505" s="242">
        <v>360.00000000000006</v>
      </c>
      <c r="CV505" s="242">
        <v>360.00000000000006</v>
      </c>
      <c r="CX505" s="242" t="s">
        <v>1722</v>
      </c>
      <c r="CY505" s="242" t="str">
        <f t="shared" si="262"/>
        <v>-</v>
      </c>
      <c r="CZ505" s="453">
        <f t="shared" si="263"/>
        <v>360</v>
      </c>
      <c r="DA505" s="453">
        <f t="shared" si="264"/>
        <v>0</v>
      </c>
      <c r="DB505" s="454">
        <f t="shared" si="265"/>
        <v>0</v>
      </c>
      <c r="DC505" s="453">
        <f t="shared" si="266"/>
        <v>360</v>
      </c>
      <c r="DD505" s="453">
        <f t="shared" si="268"/>
        <v>0</v>
      </c>
      <c r="DE505" s="454">
        <f t="shared" si="269"/>
        <v>0</v>
      </c>
      <c r="DF505" s="455">
        <f t="shared" si="260"/>
        <v>5.8861040314501558</v>
      </c>
      <c r="DG505" s="456">
        <f t="shared" si="267"/>
        <v>0</v>
      </c>
      <c r="DH505" s="454">
        <f t="shared" si="270"/>
        <v>0</v>
      </c>
    </row>
    <row r="506" spans="1:112" outlineLevel="1" x14ac:dyDescent="0.3">
      <c r="A506" s="290"/>
      <c r="B506" s="154">
        <v>13</v>
      </c>
      <c r="C506" s="242" t="s">
        <v>361</v>
      </c>
      <c r="D506" s="143" t="s">
        <v>443</v>
      </c>
      <c r="E506" s="506">
        <v>360</v>
      </c>
      <c r="F506" s="506">
        <v>360</v>
      </c>
      <c r="G506" s="506">
        <v>360</v>
      </c>
      <c r="H506" s="506">
        <v>360</v>
      </c>
      <c r="I506" s="506">
        <v>360</v>
      </c>
      <c r="J506" s="506">
        <v>360</v>
      </c>
      <c r="K506" s="506">
        <v>360</v>
      </c>
      <c r="L506" s="506">
        <v>360</v>
      </c>
      <c r="M506" s="506">
        <v>360</v>
      </c>
      <c r="N506" s="506">
        <v>360</v>
      </c>
      <c r="O506" s="506">
        <v>360</v>
      </c>
      <c r="P506" s="506">
        <v>360</v>
      </c>
      <c r="Q506" s="506">
        <v>360</v>
      </c>
      <c r="R506" s="506">
        <v>360</v>
      </c>
      <c r="S506" s="506">
        <v>360</v>
      </c>
      <c r="T506" s="506">
        <v>360</v>
      </c>
      <c r="U506" s="506">
        <v>360</v>
      </c>
      <c r="V506" s="506">
        <v>360</v>
      </c>
      <c r="W506" s="506">
        <v>360</v>
      </c>
      <c r="X506" s="506">
        <v>360</v>
      </c>
      <c r="Y506" s="506">
        <v>360</v>
      </c>
      <c r="Z506" s="506">
        <v>360</v>
      </c>
      <c r="AA506" s="506">
        <v>360</v>
      </c>
      <c r="AB506" s="506">
        <v>360</v>
      </c>
      <c r="AC506" s="506">
        <v>360</v>
      </c>
      <c r="AD506" s="506">
        <v>360</v>
      </c>
      <c r="AE506" s="506">
        <v>360</v>
      </c>
      <c r="AF506" s="506">
        <v>360</v>
      </c>
      <c r="AG506" s="506">
        <v>360</v>
      </c>
      <c r="AH506" s="506">
        <v>360</v>
      </c>
      <c r="AI506" s="506">
        <v>360</v>
      </c>
      <c r="AJ506" s="506">
        <v>360</v>
      </c>
      <c r="AK506" s="506">
        <v>360</v>
      </c>
      <c r="AL506" s="242">
        <v>360.00000000000006</v>
      </c>
      <c r="AM506" s="242">
        <v>360.00000000000006</v>
      </c>
      <c r="AN506" s="242">
        <v>360.00000000000006</v>
      </c>
      <c r="AO506" s="242">
        <v>360.00000000000006</v>
      </c>
      <c r="AP506" s="242">
        <v>360.00000000000006</v>
      </c>
      <c r="AQ506" s="242">
        <v>360.00000000000006</v>
      </c>
      <c r="AR506" s="242">
        <v>360.00000000000006</v>
      </c>
      <c r="AS506" s="242">
        <v>360.00000000000006</v>
      </c>
      <c r="AT506" s="242">
        <v>360.00000000000006</v>
      </c>
      <c r="AU506" s="242">
        <v>360.00000000000006</v>
      </c>
      <c r="AV506" s="242">
        <v>360.00000000000006</v>
      </c>
      <c r="AW506" s="242">
        <v>360.00000000000006</v>
      </c>
      <c r="AX506" s="242">
        <v>360.00000000000006</v>
      </c>
      <c r="AY506" s="242">
        <v>360.00000000000006</v>
      </c>
      <c r="AZ506" s="242">
        <v>360.00000000000006</v>
      </c>
      <c r="BA506" s="242">
        <v>360.00000000000006</v>
      </c>
      <c r="BB506" s="242">
        <v>360.00000000000006</v>
      </c>
      <c r="BC506" s="242">
        <v>360.00000000000006</v>
      </c>
      <c r="BD506" s="242">
        <v>360.00000000000006</v>
      </c>
      <c r="BE506" s="242">
        <v>360.00000000000006</v>
      </c>
      <c r="BF506" s="242">
        <v>360.00000000000006</v>
      </c>
      <c r="BG506" s="242">
        <v>360.00000000000006</v>
      </c>
      <c r="BH506" s="242">
        <v>360.00000000000006</v>
      </c>
      <c r="BI506" s="242">
        <v>360.00000000000006</v>
      </c>
      <c r="BJ506" s="242">
        <v>360.00000000000006</v>
      </c>
      <c r="BK506" s="242">
        <v>360.00000000000006</v>
      </c>
      <c r="BL506" s="242">
        <v>360.00000000000006</v>
      </c>
      <c r="BM506" s="242">
        <v>360.00000000000006</v>
      </c>
      <c r="BN506" s="242">
        <v>360.00000000000006</v>
      </c>
      <c r="BO506" s="242">
        <v>360.00000000000006</v>
      </c>
      <c r="BP506" s="242">
        <v>360.00000000000006</v>
      </c>
      <c r="BQ506" s="242">
        <v>360.00000000000006</v>
      </c>
      <c r="BR506" s="242">
        <v>360.00000000000006</v>
      </c>
      <c r="BS506" s="242">
        <v>360.00000000000006</v>
      </c>
      <c r="BT506" s="242">
        <v>360.00000000000006</v>
      </c>
      <c r="BU506" s="242">
        <v>360.00000000000006</v>
      </c>
      <c r="BV506" s="242">
        <v>360.00000000000006</v>
      </c>
      <c r="BW506" s="242">
        <v>360.00000000000006</v>
      </c>
      <c r="BX506" s="242">
        <v>360.00000000000006</v>
      </c>
      <c r="BY506" s="242">
        <v>360.00000000000006</v>
      </c>
      <c r="BZ506" s="242">
        <v>360.00000000000006</v>
      </c>
      <c r="CA506" s="242">
        <v>360.00000000000006</v>
      </c>
      <c r="CB506" s="242">
        <v>360.00000000000006</v>
      </c>
      <c r="CC506" s="242">
        <v>360.00000000000006</v>
      </c>
      <c r="CD506" s="242">
        <v>360.00000000000006</v>
      </c>
      <c r="CE506" s="242">
        <v>360.00000000000006</v>
      </c>
      <c r="CF506" s="242">
        <v>360.00000000000006</v>
      </c>
      <c r="CG506" s="242">
        <v>360.00000000000006</v>
      </c>
      <c r="CH506" s="242">
        <v>360.00000000000006</v>
      </c>
      <c r="CI506" s="242">
        <v>360.00000000000006</v>
      </c>
      <c r="CJ506" s="242">
        <v>360.00000000000006</v>
      </c>
      <c r="CK506" s="242">
        <v>360.00000000000006</v>
      </c>
      <c r="CL506" s="242">
        <v>360.00000000000006</v>
      </c>
      <c r="CM506" s="242">
        <v>360.00000000000006</v>
      </c>
      <c r="CN506" s="242">
        <v>360.00000000000006</v>
      </c>
      <c r="CO506" s="242">
        <v>360.00000000000006</v>
      </c>
      <c r="CP506" s="242">
        <v>360.00000000000006</v>
      </c>
      <c r="CQ506" s="242">
        <v>360.00000000000006</v>
      </c>
      <c r="CR506" s="242">
        <v>360.00000000000006</v>
      </c>
      <c r="CS506" s="242">
        <v>360.00000000000006</v>
      </c>
      <c r="CT506" s="242">
        <v>360.00000000000006</v>
      </c>
      <c r="CU506" s="242">
        <v>360.00000000000006</v>
      </c>
      <c r="CV506" s="242">
        <v>360.00000000000006</v>
      </c>
      <c r="CX506" s="242" t="str">
        <f>+CY506</f>
        <v>-</v>
      </c>
      <c r="CY506" s="242" t="str">
        <f t="shared" si="262"/>
        <v>-</v>
      </c>
      <c r="CZ506" s="453">
        <f t="shared" si="263"/>
        <v>360</v>
      </c>
      <c r="DA506" s="453">
        <f t="shared" si="264"/>
        <v>0</v>
      </c>
      <c r="DB506" s="454">
        <f t="shared" si="265"/>
        <v>0</v>
      </c>
      <c r="DC506" s="453">
        <f t="shared" si="266"/>
        <v>360</v>
      </c>
      <c r="DD506" s="453">
        <f t="shared" si="268"/>
        <v>0</v>
      </c>
      <c r="DE506" s="454">
        <f t="shared" si="269"/>
        <v>0</v>
      </c>
      <c r="DF506" s="455">
        <f t="shared" si="260"/>
        <v>5.8861040314501558</v>
      </c>
      <c r="DG506" s="456">
        <f t="shared" si="267"/>
        <v>0</v>
      </c>
      <c r="DH506" s="454">
        <f t="shared" si="270"/>
        <v>0</v>
      </c>
    </row>
    <row r="507" spans="1:112" outlineLevel="1" x14ac:dyDescent="0.3">
      <c r="A507" s="290"/>
      <c r="B507" s="154">
        <v>14</v>
      </c>
      <c r="C507" s="242" t="s">
        <v>183</v>
      </c>
      <c r="D507" s="143" t="s">
        <v>443</v>
      </c>
      <c r="E507" s="506">
        <v>360</v>
      </c>
      <c r="F507" s="506">
        <v>360</v>
      </c>
      <c r="G507" s="506">
        <v>360</v>
      </c>
      <c r="H507" s="506">
        <v>360</v>
      </c>
      <c r="I507" s="506">
        <v>360</v>
      </c>
      <c r="J507" s="506">
        <v>360</v>
      </c>
      <c r="K507" s="506">
        <v>360</v>
      </c>
      <c r="L507" s="506">
        <v>360</v>
      </c>
      <c r="M507" s="506">
        <v>360</v>
      </c>
      <c r="N507" s="506">
        <v>360</v>
      </c>
      <c r="O507" s="506">
        <v>360</v>
      </c>
      <c r="P507" s="506">
        <v>360</v>
      </c>
      <c r="Q507" s="506">
        <v>360</v>
      </c>
      <c r="R507" s="506">
        <v>360</v>
      </c>
      <c r="S507" s="506">
        <v>360</v>
      </c>
      <c r="T507" s="506">
        <v>360</v>
      </c>
      <c r="U507" s="506">
        <v>360</v>
      </c>
      <c r="V507" s="506">
        <v>360</v>
      </c>
      <c r="W507" s="506">
        <v>360</v>
      </c>
      <c r="X507" s="506">
        <v>360</v>
      </c>
      <c r="Y507" s="506">
        <v>360</v>
      </c>
      <c r="Z507" s="506">
        <v>360</v>
      </c>
      <c r="AA507" s="506">
        <v>360</v>
      </c>
      <c r="AB507" s="506">
        <v>360</v>
      </c>
      <c r="AC507" s="506">
        <v>360</v>
      </c>
      <c r="AD507" s="506">
        <v>360</v>
      </c>
      <c r="AE507" s="506">
        <v>360</v>
      </c>
      <c r="AF507" s="506">
        <v>360</v>
      </c>
      <c r="AG507" s="506">
        <v>360</v>
      </c>
      <c r="AH507" s="506">
        <v>360</v>
      </c>
      <c r="AI507" s="506">
        <v>360</v>
      </c>
      <c r="AJ507" s="506">
        <v>360</v>
      </c>
      <c r="AK507" s="506">
        <v>360</v>
      </c>
      <c r="AL507" s="242">
        <v>360.00000000000006</v>
      </c>
      <c r="AM507" s="242">
        <v>360.00000000000006</v>
      </c>
      <c r="AN507" s="242">
        <v>360.00000000000006</v>
      </c>
      <c r="AO507" s="242">
        <v>360.00000000000006</v>
      </c>
      <c r="AP507" s="242">
        <v>360.00000000000006</v>
      </c>
      <c r="AQ507" s="242">
        <v>360.00000000000006</v>
      </c>
      <c r="AR507" s="242">
        <v>360.00000000000006</v>
      </c>
      <c r="AS507" s="242">
        <v>360.00000000000006</v>
      </c>
      <c r="AT507" s="242">
        <v>360.00000000000006</v>
      </c>
      <c r="AU507" s="242">
        <v>360.00000000000006</v>
      </c>
      <c r="AV507" s="242">
        <v>360.00000000000006</v>
      </c>
      <c r="AW507" s="242">
        <v>360.00000000000006</v>
      </c>
      <c r="AX507" s="242">
        <v>360.00000000000006</v>
      </c>
      <c r="AY507" s="242">
        <v>360.00000000000006</v>
      </c>
      <c r="AZ507" s="242">
        <v>360.00000000000006</v>
      </c>
      <c r="BA507" s="242">
        <v>360.00000000000006</v>
      </c>
      <c r="BB507" s="242">
        <v>360.00000000000006</v>
      </c>
      <c r="BC507" s="242">
        <v>360.00000000000006</v>
      </c>
      <c r="BD507" s="242">
        <v>360.00000000000006</v>
      </c>
      <c r="BE507" s="242">
        <v>360.00000000000006</v>
      </c>
      <c r="BF507" s="242">
        <v>360.00000000000006</v>
      </c>
      <c r="BG507" s="242">
        <v>360.00000000000006</v>
      </c>
      <c r="BH507" s="242">
        <v>360.00000000000006</v>
      </c>
      <c r="BI507" s="242">
        <v>360.00000000000006</v>
      </c>
      <c r="BJ507" s="242">
        <v>360.00000000000006</v>
      </c>
      <c r="BK507" s="242">
        <v>360.00000000000006</v>
      </c>
      <c r="BL507" s="242">
        <v>360.00000000000006</v>
      </c>
      <c r="BM507" s="242">
        <v>360.00000000000006</v>
      </c>
      <c r="BN507" s="242">
        <v>360.00000000000006</v>
      </c>
      <c r="BO507" s="242">
        <v>360.00000000000006</v>
      </c>
      <c r="BP507" s="242">
        <v>360.00000000000006</v>
      </c>
      <c r="BQ507" s="242">
        <v>360.00000000000006</v>
      </c>
      <c r="BR507" s="242">
        <v>360.00000000000006</v>
      </c>
      <c r="BS507" s="242">
        <v>360.00000000000006</v>
      </c>
      <c r="BT507" s="242">
        <v>360.00000000000006</v>
      </c>
      <c r="BU507" s="242">
        <v>360.00000000000006</v>
      </c>
      <c r="BV507" s="242">
        <v>360.00000000000006</v>
      </c>
      <c r="BW507" s="242">
        <v>360.00000000000006</v>
      </c>
      <c r="BX507" s="242">
        <v>360.00000000000006</v>
      </c>
      <c r="BY507" s="242">
        <v>360.00000000000006</v>
      </c>
      <c r="BZ507" s="242">
        <v>360.00000000000006</v>
      </c>
      <c r="CA507" s="242">
        <v>360.00000000000006</v>
      </c>
      <c r="CB507" s="242">
        <v>360.00000000000006</v>
      </c>
      <c r="CC507" s="242">
        <v>360.00000000000006</v>
      </c>
      <c r="CD507" s="242">
        <v>360.00000000000006</v>
      </c>
      <c r="CE507" s="242">
        <v>360.00000000000006</v>
      </c>
      <c r="CF507" s="242">
        <v>360.00000000000006</v>
      </c>
      <c r="CG507" s="242">
        <v>360.00000000000006</v>
      </c>
      <c r="CH507" s="242">
        <v>360.00000000000006</v>
      </c>
      <c r="CI507" s="242">
        <v>360.00000000000006</v>
      </c>
      <c r="CJ507" s="242">
        <v>360.00000000000006</v>
      </c>
      <c r="CK507" s="242">
        <v>360.00000000000006</v>
      </c>
      <c r="CL507" s="242">
        <v>360.00000000000006</v>
      </c>
      <c r="CM507" s="242">
        <v>360.00000000000006</v>
      </c>
      <c r="CN507" s="242">
        <v>360.00000000000006</v>
      </c>
      <c r="CO507" s="242">
        <v>360.00000000000006</v>
      </c>
      <c r="CP507" s="242">
        <v>360.00000000000006</v>
      </c>
      <c r="CQ507" s="242">
        <v>360.00000000000006</v>
      </c>
      <c r="CR507" s="242">
        <v>360.00000000000006</v>
      </c>
      <c r="CS507" s="242">
        <v>360.00000000000006</v>
      </c>
      <c r="CT507" s="242">
        <v>360.00000000000006</v>
      </c>
      <c r="CU507" s="242">
        <v>360.00000000000006</v>
      </c>
      <c r="CV507" s="242">
        <v>360.00000000000006</v>
      </c>
      <c r="CX507" s="242" t="str">
        <f>+CY507</f>
        <v>-</v>
      </c>
      <c r="CY507" s="242" t="str">
        <f t="shared" si="262"/>
        <v>-</v>
      </c>
      <c r="CZ507" s="453">
        <f t="shared" si="263"/>
        <v>360</v>
      </c>
      <c r="DA507" s="453">
        <f t="shared" si="264"/>
        <v>0</v>
      </c>
      <c r="DB507" s="454">
        <f t="shared" si="265"/>
        <v>0</v>
      </c>
      <c r="DC507" s="453">
        <f t="shared" si="266"/>
        <v>360</v>
      </c>
      <c r="DD507" s="453">
        <f t="shared" si="268"/>
        <v>0</v>
      </c>
      <c r="DE507" s="454">
        <f t="shared" si="269"/>
        <v>0</v>
      </c>
      <c r="DF507" s="455">
        <f t="shared" si="260"/>
        <v>5.8861040314501558</v>
      </c>
      <c r="DG507" s="456">
        <f t="shared" si="267"/>
        <v>0</v>
      </c>
      <c r="DH507" s="454">
        <f t="shared" si="270"/>
        <v>0</v>
      </c>
    </row>
    <row r="508" spans="1:112" outlineLevel="1" x14ac:dyDescent="0.3">
      <c r="A508" s="290"/>
      <c r="B508" s="154">
        <v>15</v>
      </c>
      <c r="C508" s="242" t="s">
        <v>184</v>
      </c>
      <c r="D508" s="143" t="s">
        <v>443</v>
      </c>
      <c r="E508" s="506">
        <v>360</v>
      </c>
      <c r="F508" s="506">
        <v>360</v>
      </c>
      <c r="G508" s="506">
        <v>360</v>
      </c>
      <c r="H508" s="506">
        <v>360</v>
      </c>
      <c r="I508" s="506">
        <v>360</v>
      </c>
      <c r="J508" s="506">
        <v>360</v>
      </c>
      <c r="K508" s="506">
        <v>360</v>
      </c>
      <c r="L508" s="506">
        <v>360</v>
      </c>
      <c r="M508" s="506">
        <v>360</v>
      </c>
      <c r="N508" s="506">
        <v>360</v>
      </c>
      <c r="O508" s="506">
        <v>360</v>
      </c>
      <c r="P508" s="506">
        <v>360</v>
      </c>
      <c r="Q508" s="506">
        <v>360</v>
      </c>
      <c r="R508" s="506">
        <v>360</v>
      </c>
      <c r="S508" s="506">
        <v>360</v>
      </c>
      <c r="T508" s="506">
        <v>360</v>
      </c>
      <c r="U508" s="506">
        <v>360</v>
      </c>
      <c r="V508" s="506">
        <v>360</v>
      </c>
      <c r="W508" s="506">
        <v>360</v>
      </c>
      <c r="X508" s="506">
        <v>360</v>
      </c>
      <c r="Y508" s="506">
        <v>360</v>
      </c>
      <c r="Z508" s="506">
        <v>360</v>
      </c>
      <c r="AA508" s="506">
        <v>360</v>
      </c>
      <c r="AB508" s="506">
        <v>360</v>
      </c>
      <c r="AC508" s="506">
        <v>360</v>
      </c>
      <c r="AD508" s="506">
        <v>360</v>
      </c>
      <c r="AE508" s="506">
        <v>360</v>
      </c>
      <c r="AF508" s="506">
        <v>360</v>
      </c>
      <c r="AG508" s="506">
        <v>360</v>
      </c>
      <c r="AH508" s="506">
        <v>360</v>
      </c>
      <c r="AI508" s="506">
        <v>360</v>
      </c>
      <c r="AJ508" s="506">
        <v>360</v>
      </c>
      <c r="AK508" s="506">
        <v>360</v>
      </c>
      <c r="AL508" s="242">
        <v>360.00000000000006</v>
      </c>
      <c r="AM508" s="242">
        <v>360.00000000000006</v>
      </c>
      <c r="AN508" s="242">
        <v>360.00000000000006</v>
      </c>
      <c r="AO508" s="242">
        <v>360.00000000000006</v>
      </c>
      <c r="AP508" s="242">
        <v>360.00000000000006</v>
      </c>
      <c r="AQ508" s="242">
        <v>360.00000000000006</v>
      </c>
      <c r="AR508" s="242">
        <v>360.00000000000006</v>
      </c>
      <c r="AS508" s="242">
        <v>360.00000000000006</v>
      </c>
      <c r="AT508" s="242">
        <v>360.00000000000006</v>
      </c>
      <c r="AU508" s="242">
        <v>360.00000000000006</v>
      </c>
      <c r="AV508" s="242">
        <v>360.00000000000006</v>
      </c>
      <c r="AW508" s="242">
        <v>360.00000000000006</v>
      </c>
      <c r="AX508" s="242">
        <v>360.00000000000006</v>
      </c>
      <c r="AY508" s="242">
        <v>360.00000000000006</v>
      </c>
      <c r="AZ508" s="242">
        <v>360.00000000000006</v>
      </c>
      <c r="BA508" s="242">
        <v>360.00000000000006</v>
      </c>
      <c r="BB508" s="242">
        <v>360.00000000000006</v>
      </c>
      <c r="BC508" s="242">
        <v>360.00000000000006</v>
      </c>
      <c r="BD508" s="242">
        <v>360.00000000000006</v>
      </c>
      <c r="BE508" s="242">
        <v>360.00000000000006</v>
      </c>
      <c r="BF508" s="242">
        <v>360.00000000000006</v>
      </c>
      <c r="BG508" s="242">
        <v>360.00000000000006</v>
      </c>
      <c r="BH508" s="242">
        <v>360.00000000000006</v>
      </c>
      <c r="BI508" s="242">
        <v>360.00000000000006</v>
      </c>
      <c r="BJ508" s="242">
        <v>360.00000000000006</v>
      </c>
      <c r="BK508" s="242">
        <v>360.00000000000006</v>
      </c>
      <c r="BL508" s="242">
        <v>360.00000000000006</v>
      </c>
      <c r="BM508" s="242">
        <v>360.00000000000006</v>
      </c>
      <c r="BN508" s="242">
        <v>360.00000000000006</v>
      </c>
      <c r="BO508" s="242">
        <v>360.00000000000006</v>
      </c>
      <c r="BP508" s="242">
        <v>360.00000000000006</v>
      </c>
      <c r="BQ508" s="242">
        <v>360.00000000000006</v>
      </c>
      <c r="BR508" s="242">
        <v>360.00000000000006</v>
      </c>
      <c r="BS508" s="242">
        <v>360.00000000000006</v>
      </c>
      <c r="BT508" s="242">
        <v>360.00000000000006</v>
      </c>
      <c r="BU508" s="242">
        <v>360.00000000000006</v>
      </c>
      <c r="BV508" s="242">
        <v>360.00000000000006</v>
      </c>
      <c r="BW508" s="242">
        <v>360.00000000000006</v>
      </c>
      <c r="BX508" s="242">
        <v>360.00000000000006</v>
      </c>
      <c r="BY508" s="242">
        <v>360.00000000000006</v>
      </c>
      <c r="BZ508" s="242">
        <v>360.00000000000006</v>
      </c>
      <c r="CA508" s="242">
        <v>360.00000000000006</v>
      </c>
      <c r="CB508" s="242">
        <v>360.00000000000006</v>
      </c>
      <c r="CC508" s="242">
        <v>360.00000000000006</v>
      </c>
      <c r="CD508" s="242">
        <v>360.00000000000006</v>
      </c>
      <c r="CE508" s="242">
        <v>360.00000000000006</v>
      </c>
      <c r="CF508" s="242">
        <v>360.00000000000006</v>
      </c>
      <c r="CG508" s="242">
        <v>360.00000000000006</v>
      </c>
      <c r="CH508" s="242">
        <v>360.00000000000006</v>
      </c>
      <c r="CI508" s="242">
        <v>360.00000000000006</v>
      </c>
      <c r="CJ508" s="242">
        <v>360.00000000000006</v>
      </c>
      <c r="CK508" s="242">
        <v>360.00000000000006</v>
      </c>
      <c r="CL508" s="242">
        <v>360.00000000000006</v>
      </c>
      <c r="CM508" s="242">
        <v>360.00000000000006</v>
      </c>
      <c r="CN508" s="242">
        <v>360.00000000000006</v>
      </c>
      <c r="CO508" s="242">
        <v>360.00000000000006</v>
      </c>
      <c r="CP508" s="242">
        <v>360.00000000000006</v>
      </c>
      <c r="CQ508" s="242">
        <v>360.00000000000006</v>
      </c>
      <c r="CR508" s="242">
        <v>360.00000000000006</v>
      </c>
      <c r="CS508" s="242">
        <v>360.00000000000006</v>
      </c>
      <c r="CT508" s="242">
        <v>360.00000000000006</v>
      </c>
      <c r="CU508" s="242">
        <v>360.00000000000006</v>
      </c>
      <c r="CV508" s="242">
        <v>360.00000000000006</v>
      </c>
      <c r="CX508" s="242" t="s">
        <v>1722</v>
      </c>
      <c r="CY508" s="242" t="str">
        <f t="shared" si="262"/>
        <v>-</v>
      </c>
      <c r="CZ508" s="453">
        <f t="shared" si="263"/>
        <v>360</v>
      </c>
      <c r="DA508" s="453">
        <f t="shared" si="264"/>
        <v>0</v>
      </c>
      <c r="DB508" s="454">
        <f t="shared" si="265"/>
        <v>0</v>
      </c>
      <c r="DC508" s="453">
        <f t="shared" si="266"/>
        <v>360</v>
      </c>
      <c r="DD508" s="453">
        <f t="shared" si="268"/>
        <v>0</v>
      </c>
      <c r="DE508" s="454">
        <f t="shared" si="269"/>
        <v>0</v>
      </c>
      <c r="DF508" s="455">
        <f t="shared" si="260"/>
        <v>5.8861040314501558</v>
      </c>
      <c r="DG508" s="456">
        <f t="shared" si="267"/>
        <v>0</v>
      </c>
      <c r="DH508" s="454">
        <f t="shared" si="270"/>
        <v>0</v>
      </c>
    </row>
    <row r="509" spans="1:112" outlineLevel="1" x14ac:dyDescent="0.3">
      <c r="A509" s="290"/>
      <c r="B509" s="154">
        <v>16</v>
      </c>
      <c r="C509" s="242" t="s">
        <v>185</v>
      </c>
      <c r="D509" s="143" t="s">
        <v>443</v>
      </c>
      <c r="E509" s="506">
        <v>360</v>
      </c>
      <c r="F509" s="506">
        <v>360</v>
      </c>
      <c r="G509" s="506">
        <v>360</v>
      </c>
      <c r="H509" s="506">
        <v>360</v>
      </c>
      <c r="I509" s="506">
        <v>360</v>
      </c>
      <c r="J509" s="506">
        <v>360</v>
      </c>
      <c r="K509" s="506">
        <v>360</v>
      </c>
      <c r="L509" s="506">
        <v>360</v>
      </c>
      <c r="M509" s="506">
        <v>360</v>
      </c>
      <c r="N509" s="506">
        <v>360</v>
      </c>
      <c r="O509" s="506">
        <v>360</v>
      </c>
      <c r="P509" s="506">
        <v>360</v>
      </c>
      <c r="Q509" s="506">
        <v>360</v>
      </c>
      <c r="R509" s="506">
        <v>360</v>
      </c>
      <c r="S509" s="506">
        <v>360</v>
      </c>
      <c r="T509" s="506">
        <v>360</v>
      </c>
      <c r="U509" s="506">
        <v>360</v>
      </c>
      <c r="V509" s="506">
        <v>360</v>
      </c>
      <c r="W509" s="506">
        <v>360</v>
      </c>
      <c r="X509" s="506">
        <v>360</v>
      </c>
      <c r="Y509" s="506">
        <v>360</v>
      </c>
      <c r="Z509" s="506">
        <v>360</v>
      </c>
      <c r="AA509" s="506">
        <v>360</v>
      </c>
      <c r="AB509" s="506">
        <v>360</v>
      </c>
      <c r="AC509" s="506">
        <v>360</v>
      </c>
      <c r="AD509" s="506">
        <v>360</v>
      </c>
      <c r="AE509" s="506">
        <v>360</v>
      </c>
      <c r="AF509" s="506">
        <v>360</v>
      </c>
      <c r="AG509" s="506">
        <v>360</v>
      </c>
      <c r="AH509" s="506">
        <v>360</v>
      </c>
      <c r="AI509" s="506">
        <v>360</v>
      </c>
      <c r="AJ509" s="506">
        <v>360</v>
      </c>
      <c r="AK509" s="506">
        <v>360</v>
      </c>
      <c r="AL509" s="242">
        <v>360.00000000000006</v>
      </c>
      <c r="AM509" s="242">
        <v>360.00000000000006</v>
      </c>
      <c r="AN509" s="242">
        <v>360.00000000000006</v>
      </c>
      <c r="AO509" s="242">
        <v>360.00000000000006</v>
      </c>
      <c r="AP509" s="242">
        <v>360.00000000000006</v>
      </c>
      <c r="AQ509" s="242">
        <v>360.00000000000006</v>
      </c>
      <c r="AR509" s="242">
        <v>360.00000000000006</v>
      </c>
      <c r="AS509" s="242">
        <v>360.00000000000006</v>
      </c>
      <c r="AT509" s="242">
        <v>360.00000000000006</v>
      </c>
      <c r="AU509" s="242">
        <v>360.00000000000006</v>
      </c>
      <c r="AV509" s="242">
        <v>360.00000000000006</v>
      </c>
      <c r="AW509" s="242">
        <v>360.00000000000006</v>
      </c>
      <c r="AX509" s="242">
        <v>360.00000000000006</v>
      </c>
      <c r="AY509" s="242">
        <v>360.00000000000006</v>
      </c>
      <c r="AZ509" s="242">
        <v>360.00000000000006</v>
      </c>
      <c r="BA509" s="242">
        <v>360.00000000000006</v>
      </c>
      <c r="BB509" s="242">
        <v>360.00000000000006</v>
      </c>
      <c r="BC509" s="242">
        <v>360.00000000000006</v>
      </c>
      <c r="BD509" s="242">
        <v>360.00000000000006</v>
      </c>
      <c r="BE509" s="242">
        <v>360.00000000000006</v>
      </c>
      <c r="BF509" s="242">
        <v>360.00000000000006</v>
      </c>
      <c r="BG509" s="242">
        <v>360.00000000000006</v>
      </c>
      <c r="BH509" s="242">
        <v>360.00000000000006</v>
      </c>
      <c r="BI509" s="242">
        <v>360.00000000000006</v>
      </c>
      <c r="BJ509" s="242">
        <v>360.00000000000006</v>
      </c>
      <c r="BK509" s="242">
        <v>360.00000000000006</v>
      </c>
      <c r="BL509" s="242">
        <v>360.00000000000006</v>
      </c>
      <c r="BM509" s="242">
        <v>360.00000000000006</v>
      </c>
      <c r="BN509" s="242">
        <v>360.00000000000006</v>
      </c>
      <c r="BO509" s="242">
        <v>360.00000000000006</v>
      </c>
      <c r="BP509" s="242">
        <v>360.00000000000006</v>
      </c>
      <c r="BQ509" s="242">
        <v>360.00000000000006</v>
      </c>
      <c r="BR509" s="242">
        <v>360.00000000000006</v>
      </c>
      <c r="BS509" s="242">
        <v>360.00000000000006</v>
      </c>
      <c r="BT509" s="242">
        <v>360.00000000000006</v>
      </c>
      <c r="BU509" s="242">
        <v>360.00000000000006</v>
      </c>
      <c r="BV509" s="242">
        <v>360.00000000000006</v>
      </c>
      <c r="BW509" s="242">
        <v>360.00000000000006</v>
      </c>
      <c r="BX509" s="242">
        <v>360.00000000000006</v>
      </c>
      <c r="BY509" s="242">
        <v>360.00000000000006</v>
      </c>
      <c r="BZ509" s="242">
        <v>360.00000000000006</v>
      </c>
      <c r="CA509" s="242">
        <v>360.00000000000006</v>
      </c>
      <c r="CB509" s="242">
        <v>360.00000000000006</v>
      </c>
      <c r="CC509" s="242">
        <v>360.00000000000006</v>
      </c>
      <c r="CD509" s="242">
        <v>360.00000000000006</v>
      </c>
      <c r="CE509" s="242">
        <v>360.00000000000006</v>
      </c>
      <c r="CF509" s="242">
        <v>360.00000000000006</v>
      </c>
      <c r="CG509" s="242">
        <v>360.00000000000006</v>
      </c>
      <c r="CH509" s="242">
        <v>360.00000000000006</v>
      </c>
      <c r="CI509" s="242">
        <v>360.00000000000006</v>
      </c>
      <c r="CJ509" s="242">
        <v>360.00000000000006</v>
      </c>
      <c r="CK509" s="242">
        <v>360.00000000000006</v>
      </c>
      <c r="CL509" s="242">
        <v>360.00000000000006</v>
      </c>
      <c r="CM509" s="242">
        <v>360.00000000000006</v>
      </c>
      <c r="CN509" s="242">
        <v>360.00000000000006</v>
      </c>
      <c r="CO509" s="242">
        <v>360.00000000000006</v>
      </c>
      <c r="CP509" s="242">
        <v>360.00000000000006</v>
      </c>
      <c r="CQ509" s="242">
        <v>360.00000000000006</v>
      </c>
      <c r="CR509" s="242">
        <v>360.00000000000006</v>
      </c>
      <c r="CS509" s="242">
        <v>360.00000000000006</v>
      </c>
      <c r="CT509" s="242">
        <v>360.00000000000006</v>
      </c>
      <c r="CU509" s="242">
        <v>360.00000000000006</v>
      </c>
      <c r="CV509" s="242">
        <v>360.00000000000006</v>
      </c>
      <c r="CX509" s="242" t="s">
        <v>1722</v>
      </c>
      <c r="CY509" s="242" t="str">
        <f t="shared" si="262"/>
        <v>-</v>
      </c>
      <c r="CZ509" s="453">
        <f t="shared" si="263"/>
        <v>360</v>
      </c>
      <c r="DA509" s="453">
        <f t="shared" si="264"/>
        <v>0</v>
      </c>
      <c r="DB509" s="454">
        <f t="shared" si="265"/>
        <v>0</v>
      </c>
      <c r="DC509" s="453">
        <f t="shared" si="266"/>
        <v>360</v>
      </c>
      <c r="DD509" s="453">
        <f t="shared" si="268"/>
        <v>0</v>
      </c>
      <c r="DE509" s="454">
        <f t="shared" si="269"/>
        <v>0</v>
      </c>
      <c r="DF509" s="455">
        <f t="shared" si="260"/>
        <v>5.8861040314501558</v>
      </c>
      <c r="DG509" s="456">
        <f t="shared" si="267"/>
        <v>0</v>
      </c>
      <c r="DH509" s="454">
        <f t="shared" si="270"/>
        <v>0</v>
      </c>
    </row>
    <row r="510" spans="1:112" outlineLevel="1" x14ac:dyDescent="0.3">
      <c r="A510" s="290"/>
      <c r="B510" s="154">
        <v>17</v>
      </c>
      <c r="C510" s="242" t="s">
        <v>186</v>
      </c>
      <c r="D510" s="143" t="s">
        <v>443</v>
      </c>
      <c r="E510" s="506">
        <v>360</v>
      </c>
      <c r="F510" s="506">
        <v>360</v>
      </c>
      <c r="G510" s="506">
        <v>360</v>
      </c>
      <c r="H510" s="506">
        <v>360</v>
      </c>
      <c r="I510" s="506">
        <v>360</v>
      </c>
      <c r="J510" s="506">
        <v>360</v>
      </c>
      <c r="K510" s="506">
        <v>360</v>
      </c>
      <c r="L510" s="506">
        <v>360</v>
      </c>
      <c r="M510" s="506">
        <v>360</v>
      </c>
      <c r="N510" s="506">
        <v>360</v>
      </c>
      <c r="O510" s="506">
        <v>360</v>
      </c>
      <c r="P510" s="506">
        <v>360</v>
      </c>
      <c r="Q510" s="506">
        <v>360</v>
      </c>
      <c r="R510" s="506">
        <v>360</v>
      </c>
      <c r="S510" s="506">
        <v>360</v>
      </c>
      <c r="T510" s="506">
        <v>360</v>
      </c>
      <c r="U510" s="506">
        <v>360</v>
      </c>
      <c r="V510" s="506">
        <v>360</v>
      </c>
      <c r="W510" s="506">
        <v>360</v>
      </c>
      <c r="X510" s="506">
        <v>360</v>
      </c>
      <c r="Y510" s="506">
        <v>360</v>
      </c>
      <c r="Z510" s="506">
        <v>360</v>
      </c>
      <c r="AA510" s="506">
        <v>360</v>
      </c>
      <c r="AB510" s="506">
        <v>360</v>
      </c>
      <c r="AC510" s="506">
        <v>360</v>
      </c>
      <c r="AD510" s="506">
        <v>360</v>
      </c>
      <c r="AE510" s="506">
        <v>360</v>
      </c>
      <c r="AF510" s="506">
        <v>360</v>
      </c>
      <c r="AG510" s="506">
        <v>360</v>
      </c>
      <c r="AH510" s="506">
        <v>360</v>
      </c>
      <c r="AI510" s="506">
        <v>360</v>
      </c>
      <c r="AJ510" s="506">
        <v>360</v>
      </c>
      <c r="AK510" s="506">
        <v>360</v>
      </c>
      <c r="AL510" s="242">
        <v>360.00000000000006</v>
      </c>
      <c r="AM510" s="242">
        <v>360.00000000000006</v>
      </c>
      <c r="AN510" s="242">
        <v>360.00000000000006</v>
      </c>
      <c r="AO510" s="242">
        <v>360.00000000000006</v>
      </c>
      <c r="AP510" s="242">
        <v>360.00000000000006</v>
      </c>
      <c r="AQ510" s="242">
        <v>360.00000000000006</v>
      </c>
      <c r="AR510" s="242">
        <v>360.00000000000006</v>
      </c>
      <c r="AS510" s="242">
        <v>360.00000000000006</v>
      </c>
      <c r="AT510" s="242">
        <v>360.00000000000006</v>
      </c>
      <c r="AU510" s="242">
        <v>360.00000000000006</v>
      </c>
      <c r="AV510" s="242">
        <v>360.00000000000006</v>
      </c>
      <c r="AW510" s="242">
        <v>360.00000000000006</v>
      </c>
      <c r="AX510" s="242">
        <v>360.00000000000006</v>
      </c>
      <c r="AY510" s="242">
        <v>360.00000000000006</v>
      </c>
      <c r="AZ510" s="242">
        <v>360.00000000000006</v>
      </c>
      <c r="BA510" s="242">
        <v>360.00000000000006</v>
      </c>
      <c r="BB510" s="242">
        <v>360.00000000000006</v>
      </c>
      <c r="BC510" s="242">
        <v>360.00000000000006</v>
      </c>
      <c r="BD510" s="242">
        <v>360.00000000000006</v>
      </c>
      <c r="BE510" s="242">
        <v>360.00000000000006</v>
      </c>
      <c r="BF510" s="242">
        <v>360.00000000000006</v>
      </c>
      <c r="BG510" s="242">
        <v>360.00000000000006</v>
      </c>
      <c r="BH510" s="242">
        <v>360.00000000000006</v>
      </c>
      <c r="BI510" s="242">
        <v>360.00000000000006</v>
      </c>
      <c r="BJ510" s="242">
        <v>360.00000000000006</v>
      </c>
      <c r="BK510" s="242">
        <v>360.00000000000006</v>
      </c>
      <c r="BL510" s="242">
        <v>360.00000000000006</v>
      </c>
      <c r="BM510" s="242">
        <v>360.00000000000006</v>
      </c>
      <c r="BN510" s="242">
        <v>360.00000000000006</v>
      </c>
      <c r="BO510" s="242">
        <v>360.00000000000006</v>
      </c>
      <c r="BP510" s="242">
        <v>360.00000000000006</v>
      </c>
      <c r="BQ510" s="242">
        <v>360.00000000000006</v>
      </c>
      <c r="BR510" s="242">
        <v>360.00000000000006</v>
      </c>
      <c r="BS510" s="242">
        <v>360.00000000000006</v>
      </c>
      <c r="BT510" s="242">
        <v>360.00000000000006</v>
      </c>
      <c r="BU510" s="242">
        <v>360.00000000000006</v>
      </c>
      <c r="BV510" s="242">
        <v>360.00000000000006</v>
      </c>
      <c r="BW510" s="242">
        <v>360.00000000000006</v>
      </c>
      <c r="BX510" s="242">
        <v>360.00000000000006</v>
      </c>
      <c r="BY510" s="242">
        <v>360.00000000000006</v>
      </c>
      <c r="BZ510" s="242">
        <v>360.00000000000006</v>
      </c>
      <c r="CA510" s="242">
        <v>360.00000000000006</v>
      </c>
      <c r="CB510" s="242">
        <v>360.00000000000006</v>
      </c>
      <c r="CC510" s="242">
        <v>360.00000000000006</v>
      </c>
      <c r="CD510" s="242">
        <v>360.00000000000006</v>
      </c>
      <c r="CE510" s="242">
        <v>360.00000000000006</v>
      </c>
      <c r="CF510" s="242">
        <v>360.00000000000006</v>
      </c>
      <c r="CG510" s="242">
        <v>360.00000000000006</v>
      </c>
      <c r="CH510" s="242">
        <v>360.00000000000006</v>
      </c>
      <c r="CI510" s="242">
        <v>360.00000000000006</v>
      </c>
      <c r="CJ510" s="242">
        <v>360.00000000000006</v>
      </c>
      <c r="CK510" s="242">
        <v>360.00000000000006</v>
      </c>
      <c r="CL510" s="242">
        <v>360.00000000000006</v>
      </c>
      <c r="CM510" s="242">
        <v>360.00000000000006</v>
      </c>
      <c r="CN510" s="242">
        <v>360.00000000000006</v>
      </c>
      <c r="CO510" s="242">
        <v>360.00000000000006</v>
      </c>
      <c r="CP510" s="242">
        <v>360.00000000000006</v>
      </c>
      <c r="CQ510" s="242">
        <v>360.00000000000006</v>
      </c>
      <c r="CR510" s="242">
        <v>360.00000000000006</v>
      </c>
      <c r="CS510" s="242">
        <v>360.00000000000006</v>
      </c>
      <c r="CT510" s="242">
        <v>360.00000000000006</v>
      </c>
      <c r="CU510" s="242">
        <v>360.00000000000006</v>
      </c>
      <c r="CV510" s="242">
        <v>360.00000000000006</v>
      </c>
      <c r="CX510" s="242" t="str">
        <f t="shared" si="261"/>
        <v>-</v>
      </c>
      <c r="CY510" s="242" t="str">
        <f t="shared" si="262"/>
        <v>-</v>
      </c>
      <c r="CZ510" s="453">
        <f t="shared" si="263"/>
        <v>360</v>
      </c>
      <c r="DA510" s="453">
        <f t="shared" si="264"/>
        <v>0</v>
      </c>
      <c r="DB510" s="454">
        <f t="shared" si="265"/>
        <v>0</v>
      </c>
      <c r="DC510" s="453">
        <f t="shared" si="266"/>
        <v>360</v>
      </c>
      <c r="DD510" s="453">
        <f t="shared" si="268"/>
        <v>0</v>
      </c>
      <c r="DE510" s="454">
        <f t="shared" si="269"/>
        <v>0</v>
      </c>
      <c r="DF510" s="455">
        <f t="shared" si="260"/>
        <v>5.8861040314501558</v>
      </c>
      <c r="DG510" s="456">
        <f t="shared" si="267"/>
        <v>0</v>
      </c>
      <c r="DH510" s="454">
        <f t="shared" si="270"/>
        <v>0</v>
      </c>
    </row>
    <row r="511" spans="1:112" outlineLevel="1" x14ac:dyDescent="0.3">
      <c r="A511" s="290"/>
      <c r="B511" s="154">
        <v>18</v>
      </c>
      <c r="C511" s="242" t="s">
        <v>187</v>
      </c>
      <c r="D511" s="143" t="s">
        <v>443</v>
      </c>
      <c r="E511" s="506">
        <v>360</v>
      </c>
      <c r="F511" s="506">
        <v>360</v>
      </c>
      <c r="G511" s="506">
        <v>360</v>
      </c>
      <c r="H511" s="506">
        <v>360</v>
      </c>
      <c r="I511" s="506">
        <v>360</v>
      </c>
      <c r="J511" s="506">
        <v>360</v>
      </c>
      <c r="K511" s="506">
        <v>360</v>
      </c>
      <c r="L511" s="506">
        <v>360</v>
      </c>
      <c r="M511" s="506">
        <v>360</v>
      </c>
      <c r="N511" s="506">
        <v>360</v>
      </c>
      <c r="O511" s="506">
        <v>360</v>
      </c>
      <c r="P511" s="506">
        <v>360</v>
      </c>
      <c r="Q511" s="506">
        <v>360</v>
      </c>
      <c r="R511" s="506">
        <v>360</v>
      </c>
      <c r="S511" s="506">
        <v>360</v>
      </c>
      <c r="T511" s="506">
        <v>360</v>
      </c>
      <c r="U511" s="506">
        <v>360</v>
      </c>
      <c r="V511" s="506">
        <v>360</v>
      </c>
      <c r="W511" s="506">
        <v>360</v>
      </c>
      <c r="X511" s="506">
        <v>360</v>
      </c>
      <c r="Y511" s="506">
        <v>360</v>
      </c>
      <c r="Z511" s="506">
        <v>360</v>
      </c>
      <c r="AA511" s="506">
        <v>360</v>
      </c>
      <c r="AB511" s="506">
        <v>360</v>
      </c>
      <c r="AC511" s="506">
        <v>360</v>
      </c>
      <c r="AD511" s="506">
        <v>360</v>
      </c>
      <c r="AE511" s="506">
        <v>360</v>
      </c>
      <c r="AF511" s="506">
        <v>360</v>
      </c>
      <c r="AG511" s="506">
        <v>360</v>
      </c>
      <c r="AH511" s="506">
        <v>360</v>
      </c>
      <c r="AI511" s="506">
        <v>360</v>
      </c>
      <c r="AJ511" s="506">
        <v>360</v>
      </c>
      <c r="AK511" s="506">
        <v>360</v>
      </c>
      <c r="AL511" s="242">
        <v>360.00000000000006</v>
      </c>
      <c r="AM511" s="242">
        <v>360.00000000000006</v>
      </c>
      <c r="AN511" s="242">
        <v>360.00000000000006</v>
      </c>
      <c r="AO511" s="242">
        <v>360.00000000000006</v>
      </c>
      <c r="AP511" s="242">
        <v>360.00000000000006</v>
      </c>
      <c r="AQ511" s="242">
        <v>360.00000000000006</v>
      </c>
      <c r="AR511" s="242">
        <v>360.00000000000006</v>
      </c>
      <c r="AS511" s="242">
        <v>360.00000000000006</v>
      </c>
      <c r="AT511" s="242">
        <v>360.00000000000006</v>
      </c>
      <c r="AU511" s="242">
        <v>360.00000000000006</v>
      </c>
      <c r="AV511" s="242">
        <v>360.00000000000006</v>
      </c>
      <c r="AW511" s="242">
        <v>360.00000000000006</v>
      </c>
      <c r="AX511" s="242">
        <v>360.00000000000006</v>
      </c>
      <c r="AY511" s="242">
        <v>360.00000000000006</v>
      </c>
      <c r="AZ511" s="242">
        <v>360.00000000000006</v>
      </c>
      <c r="BA511" s="242">
        <v>360.00000000000006</v>
      </c>
      <c r="BB511" s="242">
        <v>360.00000000000006</v>
      </c>
      <c r="BC511" s="242">
        <v>360.00000000000006</v>
      </c>
      <c r="BD511" s="242">
        <v>360.00000000000006</v>
      </c>
      <c r="BE511" s="242">
        <v>360.00000000000006</v>
      </c>
      <c r="BF511" s="242">
        <v>360.00000000000006</v>
      </c>
      <c r="BG511" s="242">
        <v>360.00000000000006</v>
      </c>
      <c r="BH511" s="242">
        <v>360.00000000000006</v>
      </c>
      <c r="BI511" s="242">
        <v>360.00000000000006</v>
      </c>
      <c r="BJ511" s="242">
        <v>360.00000000000006</v>
      </c>
      <c r="BK511" s="242">
        <v>360.00000000000006</v>
      </c>
      <c r="BL511" s="242">
        <v>360.00000000000006</v>
      </c>
      <c r="BM511" s="242">
        <v>360.00000000000006</v>
      </c>
      <c r="BN511" s="242">
        <v>360.00000000000006</v>
      </c>
      <c r="BO511" s="242">
        <v>360.00000000000006</v>
      </c>
      <c r="BP511" s="242">
        <v>360.00000000000006</v>
      </c>
      <c r="BQ511" s="242">
        <v>360.00000000000006</v>
      </c>
      <c r="BR511" s="242">
        <v>360.00000000000006</v>
      </c>
      <c r="BS511" s="242">
        <v>360.00000000000006</v>
      </c>
      <c r="BT511" s="242">
        <v>360.00000000000006</v>
      </c>
      <c r="BU511" s="242">
        <v>360.00000000000006</v>
      </c>
      <c r="BV511" s="242">
        <v>360.00000000000006</v>
      </c>
      <c r="BW511" s="242">
        <v>360.00000000000006</v>
      </c>
      <c r="BX511" s="242">
        <v>360.00000000000006</v>
      </c>
      <c r="BY511" s="242">
        <v>360.00000000000006</v>
      </c>
      <c r="BZ511" s="242">
        <v>360.00000000000006</v>
      </c>
      <c r="CA511" s="242">
        <v>360.00000000000006</v>
      </c>
      <c r="CB511" s="242">
        <v>360.00000000000006</v>
      </c>
      <c r="CC511" s="242">
        <v>360.00000000000006</v>
      </c>
      <c r="CD511" s="242">
        <v>360.00000000000006</v>
      </c>
      <c r="CE511" s="242">
        <v>360.00000000000006</v>
      </c>
      <c r="CF511" s="242">
        <v>360.00000000000006</v>
      </c>
      <c r="CG511" s="242">
        <v>360.00000000000006</v>
      </c>
      <c r="CH511" s="242">
        <v>360.00000000000006</v>
      </c>
      <c r="CI511" s="242">
        <v>360.00000000000006</v>
      </c>
      <c r="CJ511" s="242">
        <v>360.00000000000006</v>
      </c>
      <c r="CK511" s="242">
        <v>360.00000000000006</v>
      </c>
      <c r="CL511" s="242">
        <v>360.00000000000006</v>
      </c>
      <c r="CM511" s="242">
        <v>360.00000000000006</v>
      </c>
      <c r="CN511" s="242">
        <v>360.00000000000006</v>
      </c>
      <c r="CO511" s="242">
        <v>360.00000000000006</v>
      </c>
      <c r="CP511" s="242">
        <v>360.00000000000006</v>
      </c>
      <c r="CQ511" s="242">
        <v>360.00000000000006</v>
      </c>
      <c r="CR511" s="242">
        <v>360.00000000000006</v>
      </c>
      <c r="CS511" s="242">
        <v>360.00000000000006</v>
      </c>
      <c r="CT511" s="242">
        <v>360.00000000000006</v>
      </c>
      <c r="CU511" s="242">
        <v>360.00000000000006</v>
      </c>
      <c r="CV511" s="242">
        <v>360.00000000000006</v>
      </c>
      <c r="CX511" s="242" t="s">
        <v>1723</v>
      </c>
      <c r="CY511" s="242" t="str">
        <f t="shared" si="262"/>
        <v>-</v>
      </c>
      <c r="CZ511" s="453">
        <f t="shared" si="263"/>
        <v>360</v>
      </c>
      <c r="DA511" s="453">
        <f t="shared" si="264"/>
        <v>0</v>
      </c>
      <c r="DB511" s="454">
        <f t="shared" si="265"/>
        <v>0</v>
      </c>
      <c r="DC511" s="453">
        <f t="shared" si="266"/>
        <v>360</v>
      </c>
      <c r="DD511" s="453">
        <f t="shared" si="268"/>
        <v>0</v>
      </c>
      <c r="DE511" s="454">
        <f t="shared" si="269"/>
        <v>0</v>
      </c>
      <c r="DF511" s="455">
        <f t="shared" si="260"/>
        <v>5.8861040314501558</v>
      </c>
      <c r="DG511" s="456">
        <f t="shared" si="267"/>
        <v>0</v>
      </c>
      <c r="DH511" s="454">
        <f t="shared" si="270"/>
        <v>0</v>
      </c>
    </row>
    <row r="512" spans="1:112" outlineLevel="1" x14ac:dyDescent="0.3">
      <c r="A512" s="290"/>
      <c r="B512" s="154">
        <v>19</v>
      </c>
      <c r="C512" s="242" t="s">
        <v>188</v>
      </c>
      <c r="D512" s="143" t="s">
        <v>443</v>
      </c>
      <c r="E512" s="506">
        <v>360</v>
      </c>
      <c r="F512" s="506">
        <v>360</v>
      </c>
      <c r="G512" s="506">
        <v>360</v>
      </c>
      <c r="H512" s="506">
        <v>360</v>
      </c>
      <c r="I512" s="506">
        <v>360</v>
      </c>
      <c r="J512" s="506">
        <v>360</v>
      </c>
      <c r="K512" s="506">
        <v>360</v>
      </c>
      <c r="L512" s="506">
        <v>360</v>
      </c>
      <c r="M512" s="506">
        <v>360</v>
      </c>
      <c r="N512" s="506">
        <v>360</v>
      </c>
      <c r="O512" s="506">
        <v>360</v>
      </c>
      <c r="P512" s="506">
        <v>360</v>
      </c>
      <c r="Q512" s="506">
        <v>360</v>
      </c>
      <c r="R512" s="506">
        <v>360</v>
      </c>
      <c r="S512" s="506">
        <v>360</v>
      </c>
      <c r="T512" s="506">
        <v>360</v>
      </c>
      <c r="U512" s="506">
        <v>360</v>
      </c>
      <c r="V512" s="506">
        <v>360</v>
      </c>
      <c r="W512" s="506">
        <v>360</v>
      </c>
      <c r="X512" s="506">
        <v>360</v>
      </c>
      <c r="Y512" s="506">
        <v>360</v>
      </c>
      <c r="Z512" s="506">
        <v>360</v>
      </c>
      <c r="AA512" s="506">
        <v>360</v>
      </c>
      <c r="AB512" s="506">
        <v>360</v>
      </c>
      <c r="AC512" s="506">
        <v>360</v>
      </c>
      <c r="AD512" s="506">
        <v>360</v>
      </c>
      <c r="AE512" s="506">
        <v>360</v>
      </c>
      <c r="AF512" s="506">
        <v>360</v>
      </c>
      <c r="AG512" s="506">
        <v>360</v>
      </c>
      <c r="AH512" s="506">
        <v>360</v>
      </c>
      <c r="AI512" s="506">
        <v>360</v>
      </c>
      <c r="AJ512" s="506">
        <v>360</v>
      </c>
      <c r="AK512" s="506">
        <v>360</v>
      </c>
      <c r="AL512" s="242">
        <v>360.00000000000006</v>
      </c>
      <c r="AM512" s="242">
        <v>360.00000000000006</v>
      </c>
      <c r="AN512" s="242">
        <v>360.00000000000006</v>
      </c>
      <c r="AO512" s="242">
        <v>360.00000000000006</v>
      </c>
      <c r="AP512" s="242">
        <v>360.00000000000006</v>
      </c>
      <c r="AQ512" s="242">
        <v>360.00000000000006</v>
      </c>
      <c r="AR512" s="242">
        <v>360.00000000000006</v>
      </c>
      <c r="AS512" s="242">
        <v>360.00000000000006</v>
      </c>
      <c r="AT512" s="242">
        <v>360.00000000000006</v>
      </c>
      <c r="AU512" s="242">
        <v>360.00000000000006</v>
      </c>
      <c r="AV512" s="242">
        <v>360.00000000000006</v>
      </c>
      <c r="AW512" s="242">
        <v>360.00000000000006</v>
      </c>
      <c r="AX512" s="242">
        <v>360.00000000000006</v>
      </c>
      <c r="AY512" s="242">
        <v>360.00000000000006</v>
      </c>
      <c r="AZ512" s="242">
        <v>360.00000000000006</v>
      </c>
      <c r="BA512" s="242">
        <v>360.00000000000006</v>
      </c>
      <c r="BB512" s="242">
        <v>360.00000000000006</v>
      </c>
      <c r="BC512" s="242">
        <v>360.00000000000006</v>
      </c>
      <c r="BD512" s="242">
        <v>360.00000000000006</v>
      </c>
      <c r="BE512" s="242">
        <v>360.00000000000006</v>
      </c>
      <c r="BF512" s="242">
        <v>360.00000000000006</v>
      </c>
      <c r="BG512" s="242">
        <v>360.00000000000006</v>
      </c>
      <c r="BH512" s="242">
        <v>360.00000000000006</v>
      </c>
      <c r="BI512" s="242">
        <v>360.00000000000006</v>
      </c>
      <c r="BJ512" s="242">
        <v>360.00000000000006</v>
      </c>
      <c r="BK512" s="242">
        <v>360.00000000000006</v>
      </c>
      <c r="BL512" s="242">
        <v>360.00000000000006</v>
      </c>
      <c r="BM512" s="242">
        <v>360.00000000000006</v>
      </c>
      <c r="BN512" s="242">
        <v>360.00000000000006</v>
      </c>
      <c r="BO512" s="242">
        <v>360.00000000000006</v>
      </c>
      <c r="BP512" s="242">
        <v>360.00000000000006</v>
      </c>
      <c r="BQ512" s="242">
        <v>360.00000000000006</v>
      </c>
      <c r="BR512" s="242">
        <v>360.00000000000006</v>
      </c>
      <c r="BS512" s="242">
        <v>360.00000000000006</v>
      </c>
      <c r="BT512" s="242">
        <v>360.00000000000006</v>
      </c>
      <c r="BU512" s="242">
        <v>360.00000000000006</v>
      </c>
      <c r="BV512" s="242">
        <v>360.00000000000006</v>
      </c>
      <c r="BW512" s="242">
        <v>360.00000000000006</v>
      </c>
      <c r="BX512" s="242">
        <v>360.00000000000006</v>
      </c>
      <c r="BY512" s="242">
        <v>360.00000000000006</v>
      </c>
      <c r="BZ512" s="242">
        <v>360.00000000000006</v>
      </c>
      <c r="CA512" s="242">
        <v>360.00000000000006</v>
      </c>
      <c r="CB512" s="242">
        <v>360.00000000000006</v>
      </c>
      <c r="CC512" s="242">
        <v>360.00000000000006</v>
      </c>
      <c r="CD512" s="242">
        <v>360.00000000000006</v>
      </c>
      <c r="CE512" s="242">
        <v>360.00000000000006</v>
      </c>
      <c r="CF512" s="242">
        <v>360.00000000000006</v>
      </c>
      <c r="CG512" s="242">
        <v>360.00000000000006</v>
      </c>
      <c r="CH512" s="242">
        <v>360.00000000000006</v>
      </c>
      <c r="CI512" s="242">
        <v>360.00000000000006</v>
      </c>
      <c r="CJ512" s="242">
        <v>360.00000000000006</v>
      </c>
      <c r="CK512" s="242">
        <v>360.00000000000006</v>
      </c>
      <c r="CL512" s="242">
        <v>360.00000000000006</v>
      </c>
      <c r="CM512" s="242">
        <v>360.00000000000006</v>
      </c>
      <c r="CN512" s="242">
        <v>360.00000000000006</v>
      </c>
      <c r="CO512" s="242">
        <v>360.00000000000006</v>
      </c>
      <c r="CP512" s="242">
        <v>360.00000000000006</v>
      </c>
      <c r="CQ512" s="242">
        <v>360.00000000000006</v>
      </c>
      <c r="CR512" s="242">
        <v>360.00000000000006</v>
      </c>
      <c r="CS512" s="242">
        <v>360.00000000000006</v>
      </c>
      <c r="CT512" s="242">
        <v>360.00000000000006</v>
      </c>
      <c r="CU512" s="242">
        <v>360.00000000000006</v>
      </c>
      <c r="CV512" s="242">
        <v>360.00000000000006</v>
      </c>
      <c r="CX512" s="242" t="s">
        <v>1722</v>
      </c>
      <c r="CY512" s="242" t="str">
        <f t="shared" si="262"/>
        <v>-</v>
      </c>
      <c r="CZ512" s="453">
        <f t="shared" si="263"/>
        <v>360</v>
      </c>
      <c r="DA512" s="453">
        <f t="shared" si="264"/>
        <v>0</v>
      </c>
      <c r="DB512" s="454">
        <f t="shared" si="265"/>
        <v>0</v>
      </c>
      <c r="DC512" s="453">
        <f t="shared" si="266"/>
        <v>360</v>
      </c>
      <c r="DD512" s="453">
        <f t="shared" si="268"/>
        <v>0</v>
      </c>
      <c r="DE512" s="454">
        <f t="shared" si="269"/>
        <v>0</v>
      </c>
      <c r="DF512" s="455">
        <f t="shared" si="260"/>
        <v>5.8861040314501558</v>
      </c>
      <c r="DG512" s="456">
        <f t="shared" si="267"/>
        <v>0</v>
      </c>
      <c r="DH512" s="454">
        <f t="shared" si="270"/>
        <v>0</v>
      </c>
    </row>
    <row r="513" spans="1:113" outlineLevel="1" x14ac:dyDescent="0.3">
      <c r="A513" s="290"/>
      <c r="B513" s="154">
        <v>20</v>
      </c>
      <c r="C513" s="242" t="s">
        <v>189</v>
      </c>
      <c r="D513" s="143" t="s">
        <v>443</v>
      </c>
      <c r="E513" s="506">
        <v>360</v>
      </c>
      <c r="F513" s="506">
        <v>360</v>
      </c>
      <c r="G513" s="506">
        <v>360</v>
      </c>
      <c r="H513" s="506">
        <v>360</v>
      </c>
      <c r="I513" s="506">
        <v>360</v>
      </c>
      <c r="J513" s="506">
        <v>360</v>
      </c>
      <c r="K513" s="506">
        <v>360</v>
      </c>
      <c r="L513" s="506">
        <v>360</v>
      </c>
      <c r="M513" s="506">
        <v>360</v>
      </c>
      <c r="N513" s="506">
        <v>360</v>
      </c>
      <c r="O513" s="506">
        <v>360</v>
      </c>
      <c r="P513" s="506">
        <v>360</v>
      </c>
      <c r="Q513" s="506">
        <v>360</v>
      </c>
      <c r="R513" s="506">
        <v>360</v>
      </c>
      <c r="S513" s="506">
        <v>360</v>
      </c>
      <c r="T513" s="506">
        <v>360</v>
      </c>
      <c r="U513" s="506">
        <v>360</v>
      </c>
      <c r="V513" s="506">
        <v>360</v>
      </c>
      <c r="W513" s="506">
        <v>360</v>
      </c>
      <c r="X513" s="506">
        <v>360</v>
      </c>
      <c r="Y513" s="506">
        <v>360</v>
      </c>
      <c r="Z513" s="506">
        <v>360</v>
      </c>
      <c r="AA513" s="506">
        <v>360</v>
      </c>
      <c r="AB513" s="506">
        <v>360</v>
      </c>
      <c r="AC513" s="506">
        <v>360</v>
      </c>
      <c r="AD513" s="506">
        <v>360</v>
      </c>
      <c r="AE513" s="506">
        <v>360</v>
      </c>
      <c r="AF513" s="506">
        <v>360</v>
      </c>
      <c r="AG513" s="506">
        <v>360</v>
      </c>
      <c r="AH513" s="506">
        <v>360</v>
      </c>
      <c r="AI513" s="506">
        <v>360</v>
      </c>
      <c r="AJ513" s="506">
        <v>360</v>
      </c>
      <c r="AK513" s="506">
        <v>360</v>
      </c>
      <c r="AL513" s="242">
        <v>360.00000000000006</v>
      </c>
      <c r="AM513" s="242">
        <v>360.00000000000006</v>
      </c>
      <c r="AN513" s="242">
        <v>360.00000000000006</v>
      </c>
      <c r="AO513" s="242">
        <v>360.00000000000006</v>
      </c>
      <c r="AP513" s="242">
        <v>360.00000000000006</v>
      </c>
      <c r="AQ513" s="242">
        <v>360.00000000000006</v>
      </c>
      <c r="AR513" s="242">
        <v>360.00000000000006</v>
      </c>
      <c r="AS513" s="242">
        <v>360.00000000000006</v>
      </c>
      <c r="AT513" s="242">
        <v>360.00000000000006</v>
      </c>
      <c r="AU513" s="242">
        <v>360.00000000000006</v>
      </c>
      <c r="AV513" s="242">
        <v>360.00000000000006</v>
      </c>
      <c r="AW513" s="242">
        <v>360.00000000000006</v>
      </c>
      <c r="AX513" s="242">
        <v>360.00000000000006</v>
      </c>
      <c r="AY513" s="242">
        <v>360.00000000000006</v>
      </c>
      <c r="AZ513" s="242">
        <v>360.00000000000006</v>
      </c>
      <c r="BA513" s="242">
        <v>360.00000000000006</v>
      </c>
      <c r="BB513" s="242">
        <v>360.00000000000006</v>
      </c>
      <c r="BC513" s="242">
        <v>360.00000000000006</v>
      </c>
      <c r="BD513" s="242">
        <v>360.00000000000006</v>
      </c>
      <c r="BE513" s="242">
        <v>360.00000000000006</v>
      </c>
      <c r="BF513" s="242">
        <v>360.00000000000006</v>
      </c>
      <c r="BG513" s="242">
        <v>360.00000000000006</v>
      </c>
      <c r="BH513" s="242">
        <v>360.00000000000006</v>
      </c>
      <c r="BI513" s="242">
        <v>360.00000000000006</v>
      </c>
      <c r="BJ513" s="242">
        <v>360.00000000000006</v>
      </c>
      <c r="BK513" s="242">
        <v>360.00000000000006</v>
      </c>
      <c r="BL513" s="242">
        <v>360.00000000000006</v>
      </c>
      <c r="BM513" s="242">
        <v>360.00000000000006</v>
      </c>
      <c r="BN513" s="242">
        <v>360.00000000000006</v>
      </c>
      <c r="BO513" s="242">
        <v>360.00000000000006</v>
      </c>
      <c r="BP513" s="242">
        <v>360.00000000000006</v>
      </c>
      <c r="BQ513" s="242">
        <v>360.00000000000006</v>
      </c>
      <c r="BR513" s="242">
        <v>360.00000000000006</v>
      </c>
      <c r="BS513" s="242">
        <v>360.00000000000006</v>
      </c>
      <c r="BT513" s="242">
        <v>360.00000000000006</v>
      </c>
      <c r="BU513" s="242">
        <v>360.00000000000006</v>
      </c>
      <c r="BV513" s="242">
        <v>360.00000000000006</v>
      </c>
      <c r="BW513" s="242">
        <v>360.00000000000006</v>
      </c>
      <c r="BX513" s="242">
        <v>360.00000000000006</v>
      </c>
      <c r="BY513" s="242">
        <v>360.00000000000006</v>
      </c>
      <c r="BZ513" s="242">
        <v>360.00000000000006</v>
      </c>
      <c r="CA513" s="242">
        <v>360.00000000000006</v>
      </c>
      <c r="CB513" s="242">
        <v>360.00000000000006</v>
      </c>
      <c r="CC513" s="242">
        <v>360.00000000000006</v>
      </c>
      <c r="CD513" s="242">
        <v>360.00000000000006</v>
      </c>
      <c r="CE513" s="242">
        <v>360.00000000000006</v>
      </c>
      <c r="CF513" s="242">
        <v>360.00000000000006</v>
      </c>
      <c r="CG513" s="242">
        <v>360.00000000000006</v>
      </c>
      <c r="CH513" s="242">
        <v>360.00000000000006</v>
      </c>
      <c r="CI513" s="242">
        <v>360.00000000000006</v>
      </c>
      <c r="CJ513" s="242">
        <v>360.00000000000006</v>
      </c>
      <c r="CK513" s="242">
        <v>360.00000000000006</v>
      </c>
      <c r="CL513" s="242">
        <v>360.00000000000006</v>
      </c>
      <c r="CM513" s="242">
        <v>360.00000000000006</v>
      </c>
      <c r="CN513" s="242">
        <v>360.00000000000006</v>
      </c>
      <c r="CO513" s="242">
        <v>360.00000000000006</v>
      </c>
      <c r="CP513" s="242">
        <v>360.00000000000006</v>
      </c>
      <c r="CQ513" s="242">
        <v>360.00000000000006</v>
      </c>
      <c r="CR513" s="242">
        <v>360.00000000000006</v>
      </c>
      <c r="CS513" s="242">
        <v>360.00000000000006</v>
      </c>
      <c r="CT513" s="242">
        <v>360.00000000000006</v>
      </c>
      <c r="CU513" s="242">
        <v>360.00000000000006</v>
      </c>
      <c r="CV513" s="242">
        <v>360.00000000000006</v>
      </c>
      <c r="CX513" s="242" t="str">
        <f t="shared" si="261"/>
        <v>-</v>
      </c>
      <c r="CY513" s="242" t="str">
        <f t="shared" si="262"/>
        <v>-</v>
      </c>
      <c r="CZ513" s="453">
        <f t="shared" si="263"/>
        <v>360</v>
      </c>
      <c r="DA513" s="453">
        <f t="shared" si="264"/>
        <v>0</v>
      </c>
      <c r="DB513" s="454">
        <f t="shared" si="265"/>
        <v>0</v>
      </c>
      <c r="DC513" s="453">
        <f t="shared" si="266"/>
        <v>360</v>
      </c>
      <c r="DD513" s="453">
        <f t="shared" si="268"/>
        <v>0</v>
      </c>
      <c r="DE513" s="454">
        <f t="shared" si="269"/>
        <v>0</v>
      </c>
      <c r="DF513" s="455">
        <f t="shared" si="260"/>
        <v>5.8861040314501558</v>
      </c>
      <c r="DG513" s="456">
        <f t="shared" si="267"/>
        <v>0</v>
      </c>
      <c r="DH513" s="454">
        <f t="shared" si="270"/>
        <v>0</v>
      </c>
    </row>
    <row r="514" spans="1:113" outlineLevel="1" x14ac:dyDescent="0.3">
      <c r="A514" s="290"/>
      <c r="B514" s="154">
        <v>21</v>
      </c>
      <c r="C514" s="242" t="s">
        <v>362</v>
      </c>
      <c r="D514" s="143" t="s">
        <v>443</v>
      </c>
      <c r="E514" s="506">
        <v>360</v>
      </c>
      <c r="F514" s="506">
        <v>360</v>
      </c>
      <c r="G514" s="506">
        <v>360</v>
      </c>
      <c r="H514" s="506">
        <v>360</v>
      </c>
      <c r="I514" s="506">
        <v>360</v>
      </c>
      <c r="J514" s="506">
        <v>360</v>
      </c>
      <c r="K514" s="506">
        <v>360</v>
      </c>
      <c r="L514" s="506">
        <v>360</v>
      </c>
      <c r="M514" s="506">
        <v>360</v>
      </c>
      <c r="N514" s="506">
        <v>360</v>
      </c>
      <c r="O514" s="506">
        <v>360</v>
      </c>
      <c r="P514" s="506">
        <v>360</v>
      </c>
      <c r="Q514" s="506">
        <v>360</v>
      </c>
      <c r="R514" s="506">
        <v>360</v>
      </c>
      <c r="S514" s="506">
        <v>360</v>
      </c>
      <c r="T514" s="506">
        <v>360</v>
      </c>
      <c r="U514" s="506">
        <v>360</v>
      </c>
      <c r="V514" s="506">
        <v>360</v>
      </c>
      <c r="W514" s="506">
        <v>360</v>
      </c>
      <c r="X514" s="506">
        <v>360</v>
      </c>
      <c r="Y514" s="506">
        <v>360</v>
      </c>
      <c r="Z514" s="506">
        <v>360</v>
      </c>
      <c r="AA514" s="506">
        <v>360</v>
      </c>
      <c r="AB514" s="506">
        <v>360</v>
      </c>
      <c r="AC514" s="506">
        <v>360</v>
      </c>
      <c r="AD514" s="506">
        <v>360</v>
      </c>
      <c r="AE514" s="506">
        <v>360</v>
      </c>
      <c r="AF514" s="506">
        <v>360</v>
      </c>
      <c r="AG514" s="506">
        <v>360</v>
      </c>
      <c r="AH514" s="506">
        <v>360</v>
      </c>
      <c r="AI514" s="506">
        <v>360</v>
      </c>
      <c r="AJ514" s="506">
        <v>360</v>
      </c>
      <c r="AK514" s="506">
        <v>360</v>
      </c>
      <c r="AL514" s="242">
        <v>360.00000000000006</v>
      </c>
      <c r="AM514" s="242">
        <v>360.00000000000006</v>
      </c>
      <c r="AN514" s="242">
        <v>360.00000000000006</v>
      </c>
      <c r="AO514" s="242">
        <v>360.00000000000006</v>
      </c>
      <c r="AP514" s="242">
        <v>360.00000000000006</v>
      </c>
      <c r="AQ514" s="242">
        <v>360.00000000000006</v>
      </c>
      <c r="AR514" s="242">
        <v>360.00000000000006</v>
      </c>
      <c r="AS514" s="242">
        <v>360.00000000000006</v>
      </c>
      <c r="AT514" s="242">
        <v>360.00000000000006</v>
      </c>
      <c r="AU514" s="242">
        <v>360.00000000000006</v>
      </c>
      <c r="AV514" s="242">
        <v>360.00000000000006</v>
      </c>
      <c r="AW514" s="242">
        <v>360.00000000000006</v>
      </c>
      <c r="AX514" s="242">
        <v>360.00000000000006</v>
      </c>
      <c r="AY514" s="242">
        <v>360.00000000000006</v>
      </c>
      <c r="AZ514" s="242">
        <v>360.00000000000006</v>
      </c>
      <c r="BA514" s="242">
        <v>360.00000000000006</v>
      </c>
      <c r="BB514" s="242">
        <v>360.00000000000006</v>
      </c>
      <c r="BC514" s="242">
        <v>360.00000000000006</v>
      </c>
      <c r="BD514" s="242">
        <v>360.00000000000006</v>
      </c>
      <c r="BE514" s="242">
        <v>360.00000000000006</v>
      </c>
      <c r="BF514" s="242">
        <v>360.00000000000006</v>
      </c>
      <c r="BG514" s="242">
        <v>360.00000000000006</v>
      </c>
      <c r="BH514" s="242">
        <v>360.00000000000006</v>
      </c>
      <c r="BI514" s="242">
        <v>360.00000000000006</v>
      </c>
      <c r="BJ514" s="242">
        <v>360.00000000000006</v>
      </c>
      <c r="BK514" s="242">
        <v>360.00000000000006</v>
      </c>
      <c r="BL514" s="242">
        <v>360.00000000000006</v>
      </c>
      <c r="BM514" s="242">
        <v>360.00000000000006</v>
      </c>
      <c r="BN514" s="242">
        <v>360.00000000000006</v>
      </c>
      <c r="BO514" s="242">
        <v>360.00000000000006</v>
      </c>
      <c r="BP514" s="242">
        <v>360.00000000000006</v>
      </c>
      <c r="BQ514" s="242">
        <v>360.00000000000006</v>
      </c>
      <c r="BR514" s="242">
        <v>360.00000000000006</v>
      </c>
      <c r="BS514" s="242">
        <v>360.00000000000006</v>
      </c>
      <c r="BT514" s="242">
        <v>360.00000000000006</v>
      </c>
      <c r="BU514" s="242">
        <v>360.00000000000006</v>
      </c>
      <c r="BV514" s="242">
        <v>360.00000000000006</v>
      </c>
      <c r="BW514" s="242">
        <v>360.00000000000006</v>
      </c>
      <c r="BX514" s="242">
        <v>360.00000000000006</v>
      </c>
      <c r="BY514" s="242">
        <v>360.00000000000006</v>
      </c>
      <c r="BZ514" s="242">
        <v>360.00000000000006</v>
      </c>
      <c r="CA514" s="242">
        <v>360.00000000000006</v>
      </c>
      <c r="CB514" s="242">
        <v>360.00000000000006</v>
      </c>
      <c r="CC514" s="242">
        <v>360.00000000000006</v>
      </c>
      <c r="CD514" s="242">
        <v>360.00000000000006</v>
      </c>
      <c r="CE514" s="242">
        <v>360.00000000000006</v>
      </c>
      <c r="CF514" s="242">
        <v>360.00000000000006</v>
      </c>
      <c r="CG514" s="242">
        <v>360.00000000000006</v>
      </c>
      <c r="CH514" s="242">
        <v>360.00000000000006</v>
      </c>
      <c r="CI514" s="242">
        <v>360.00000000000006</v>
      </c>
      <c r="CJ514" s="242">
        <v>360.00000000000006</v>
      </c>
      <c r="CK514" s="242">
        <v>360.00000000000006</v>
      </c>
      <c r="CL514" s="242">
        <v>360.00000000000006</v>
      </c>
      <c r="CM514" s="242">
        <v>360.00000000000006</v>
      </c>
      <c r="CN514" s="242">
        <v>360.00000000000006</v>
      </c>
      <c r="CO514" s="242">
        <v>360.00000000000006</v>
      </c>
      <c r="CP514" s="242">
        <v>360.00000000000006</v>
      </c>
      <c r="CQ514" s="242">
        <v>360.00000000000006</v>
      </c>
      <c r="CR514" s="242">
        <v>360.00000000000006</v>
      </c>
      <c r="CS514" s="242">
        <v>360.00000000000006</v>
      </c>
      <c r="CT514" s="242">
        <v>360.00000000000006</v>
      </c>
      <c r="CU514" s="242">
        <v>360.00000000000006</v>
      </c>
      <c r="CV514" s="242">
        <v>360.00000000000006</v>
      </c>
      <c r="CX514" s="242" t="s">
        <v>1723</v>
      </c>
      <c r="CY514" s="242" t="str">
        <f t="shared" si="262"/>
        <v>-</v>
      </c>
      <c r="CZ514" s="453">
        <f t="shared" si="263"/>
        <v>360</v>
      </c>
      <c r="DA514" s="453">
        <f t="shared" si="264"/>
        <v>0</v>
      </c>
      <c r="DB514" s="454">
        <f t="shared" si="265"/>
        <v>0</v>
      </c>
      <c r="DC514" s="453">
        <f t="shared" si="266"/>
        <v>360</v>
      </c>
      <c r="DD514" s="453">
        <f t="shared" si="268"/>
        <v>0</v>
      </c>
      <c r="DE514" s="454">
        <f t="shared" si="269"/>
        <v>0</v>
      </c>
      <c r="DF514" s="455">
        <f t="shared" si="260"/>
        <v>5.8861040314501558</v>
      </c>
      <c r="DG514" s="456">
        <f t="shared" si="267"/>
        <v>0</v>
      </c>
      <c r="DH514" s="454">
        <f t="shared" si="270"/>
        <v>0</v>
      </c>
    </row>
    <row r="515" spans="1:113" outlineLevel="1" x14ac:dyDescent="0.3">
      <c r="A515" s="290"/>
      <c r="B515" s="154">
        <v>22</v>
      </c>
      <c r="C515" s="242" t="s">
        <v>191</v>
      </c>
      <c r="D515" s="143" t="s">
        <v>443</v>
      </c>
      <c r="E515" s="506">
        <v>360</v>
      </c>
      <c r="F515" s="506">
        <v>360</v>
      </c>
      <c r="G515" s="506">
        <v>360</v>
      </c>
      <c r="H515" s="506">
        <v>360</v>
      </c>
      <c r="I515" s="506">
        <v>360</v>
      </c>
      <c r="J515" s="506">
        <v>360</v>
      </c>
      <c r="K515" s="506">
        <v>360</v>
      </c>
      <c r="L515" s="506">
        <v>360</v>
      </c>
      <c r="M515" s="506">
        <v>360</v>
      </c>
      <c r="N515" s="506">
        <v>360</v>
      </c>
      <c r="O515" s="506">
        <v>360</v>
      </c>
      <c r="P515" s="506">
        <v>360</v>
      </c>
      <c r="Q515" s="506">
        <v>360</v>
      </c>
      <c r="R515" s="506">
        <v>360</v>
      </c>
      <c r="S515" s="506">
        <v>360</v>
      </c>
      <c r="T515" s="506">
        <v>360</v>
      </c>
      <c r="U515" s="506">
        <v>360</v>
      </c>
      <c r="V515" s="506">
        <v>360</v>
      </c>
      <c r="W515" s="506">
        <v>360</v>
      </c>
      <c r="X515" s="506">
        <v>360</v>
      </c>
      <c r="Y515" s="506">
        <v>360</v>
      </c>
      <c r="Z515" s="506">
        <v>360</v>
      </c>
      <c r="AA515" s="506">
        <v>360</v>
      </c>
      <c r="AB515" s="506">
        <v>360</v>
      </c>
      <c r="AC515" s="506">
        <v>360</v>
      </c>
      <c r="AD515" s="506">
        <v>360</v>
      </c>
      <c r="AE515" s="506">
        <v>360</v>
      </c>
      <c r="AF515" s="506">
        <v>360</v>
      </c>
      <c r="AG515" s="506">
        <v>360</v>
      </c>
      <c r="AH515" s="506">
        <v>360</v>
      </c>
      <c r="AI515" s="506">
        <v>360</v>
      </c>
      <c r="AJ515" s="506">
        <v>360</v>
      </c>
      <c r="AK515" s="506">
        <v>360</v>
      </c>
      <c r="AL515" s="242">
        <v>360.00000000000006</v>
      </c>
      <c r="AM515" s="242">
        <v>360.00000000000006</v>
      </c>
      <c r="AN515" s="242">
        <v>360.00000000000006</v>
      </c>
      <c r="AO515" s="242">
        <v>360.00000000000006</v>
      </c>
      <c r="AP515" s="242">
        <v>360.00000000000006</v>
      </c>
      <c r="AQ515" s="242">
        <v>360.00000000000006</v>
      </c>
      <c r="AR515" s="242">
        <v>360.00000000000006</v>
      </c>
      <c r="AS515" s="242">
        <v>360.00000000000006</v>
      </c>
      <c r="AT515" s="242">
        <v>360.00000000000006</v>
      </c>
      <c r="AU515" s="242">
        <v>360.00000000000006</v>
      </c>
      <c r="AV515" s="242">
        <v>360.00000000000006</v>
      </c>
      <c r="AW515" s="242">
        <v>360.00000000000006</v>
      </c>
      <c r="AX515" s="242">
        <v>360.00000000000006</v>
      </c>
      <c r="AY515" s="242">
        <v>360.00000000000006</v>
      </c>
      <c r="AZ515" s="242">
        <v>360.00000000000006</v>
      </c>
      <c r="BA515" s="242">
        <v>360.00000000000006</v>
      </c>
      <c r="BB515" s="242">
        <v>360.00000000000006</v>
      </c>
      <c r="BC515" s="242">
        <v>360.00000000000006</v>
      </c>
      <c r="BD515" s="242">
        <v>360.00000000000006</v>
      </c>
      <c r="BE515" s="242">
        <v>360.00000000000006</v>
      </c>
      <c r="BF515" s="242">
        <v>360.00000000000006</v>
      </c>
      <c r="BG515" s="242">
        <v>360.00000000000006</v>
      </c>
      <c r="BH515" s="242">
        <v>360.00000000000006</v>
      </c>
      <c r="BI515" s="242">
        <v>360.00000000000006</v>
      </c>
      <c r="BJ515" s="242">
        <v>360.00000000000006</v>
      </c>
      <c r="BK515" s="242">
        <v>360.00000000000006</v>
      </c>
      <c r="BL515" s="242">
        <v>360.00000000000006</v>
      </c>
      <c r="BM515" s="242">
        <v>360.00000000000006</v>
      </c>
      <c r="BN515" s="242">
        <v>360.00000000000006</v>
      </c>
      <c r="BO515" s="242">
        <v>360.00000000000006</v>
      </c>
      <c r="BP515" s="242">
        <v>360.00000000000006</v>
      </c>
      <c r="BQ515" s="242">
        <v>360.00000000000006</v>
      </c>
      <c r="BR515" s="242">
        <v>360.00000000000006</v>
      </c>
      <c r="BS515" s="242">
        <v>360.00000000000006</v>
      </c>
      <c r="BT515" s="242">
        <v>360.00000000000006</v>
      </c>
      <c r="BU515" s="242">
        <v>360.00000000000006</v>
      </c>
      <c r="BV515" s="242">
        <v>360.00000000000006</v>
      </c>
      <c r="BW515" s="242">
        <v>360.00000000000006</v>
      </c>
      <c r="BX515" s="242">
        <v>360.00000000000006</v>
      </c>
      <c r="BY515" s="242">
        <v>360.00000000000006</v>
      </c>
      <c r="BZ515" s="242">
        <v>360.00000000000006</v>
      </c>
      <c r="CA515" s="242">
        <v>360.00000000000006</v>
      </c>
      <c r="CB515" s="242">
        <v>360.00000000000006</v>
      </c>
      <c r="CC515" s="242">
        <v>360.00000000000006</v>
      </c>
      <c r="CD515" s="242">
        <v>360.00000000000006</v>
      </c>
      <c r="CE515" s="242">
        <v>360.00000000000006</v>
      </c>
      <c r="CF515" s="242">
        <v>360.00000000000006</v>
      </c>
      <c r="CG515" s="242">
        <v>360.00000000000006</v>
      </c>
      <c r="CH515" s="242">
        <v>360.00000000000006</v>
      </c>
      <c r="CI515" s="242">
        <v>360.00000000000006</v>
      </c>
      <c r="CJ515" s="242">
        <v>360.00000000000006</v>
      </c>
      <c r="CK515" s="242">
        <v>360.00000000000006</v>
      </c>
      <c r="CL515" s="242">
        <v>360.00000000000006</v>
      </c>
      <c r="CM515" s="242">
        <v>360.00000000000006</v>
      </c>
      <c r="CN515" s="242">
        <v>360.00000000000006</v>
      </c>
      <c r="CO515" s="242">
        <v>360.00000000000006</v>
      </c>
      <c r="CP515" s="242">
        <v>360.00000000000006</v>
      </c>
      <c r="CQ515" s="242">
        <v>360.00000000000006</v>
      </c>
      <c r="CR515" s="242">
        <v>360.00000000000006</v>
      </c>
      <c r="CS515" s="242">
        <v>360.00000000000006</v>
      </c>
      <c r="CT515" s="242">
        <v>360.00000000000006</v>
      </c>
      <c r="CU515" s="242">
        <v>360.00000000000006</v>
      </c>
      <c r="CV515" s="242">
        <v>360.00000000000006</v>
      </c>
      <c r="CX515" s="242" t="s">
        <v>1722</v>
      </c>
      <c r="CY515" s="242" t="str">
        <f t="shared" si="262"/>
        <v>-</v>
      </c>
      <c r="CZ515" s="453">
        <f t="shared" si="263"/>
        <v>360</v>
      </c>
      <c r="DA515" s="453">
        <f t="shared" si="264"/>
        <v>0</v>
      </c>
      <c r="DB515" s="454">
        <f t="shared" si="265"/>
        <v>0</v>
      </c>
      <c r="DC515" s="453">
        <f t="shared" si="266"/>
        <v>360</v>
      </c>
      <c r="DD515" s="453">
        <f t="shared" si="268"/>
        <v>0</v>
      </c>
      <c r="DE515" s="454">
        <f t="shared" si="269"/>
        <v>0</v>
      </c>
      <c r="DF515" s="455">
        <f t="shared" si="260"/>
        <v>5.8861040314501558</v>
      </c>
      <c r="DG515" s="456">
        <f t="shared" si="267"/>
        <v>0</v>
      </c>
      <c r="DH515" s="454">
        <f t="shared" si="270"/>
        <v>0</v>
      </c>
    </row>
    <row r="516" spans="1:113" outlineLevel="1" x14ac:dyDescent="0.3">
      <c r="A516" s="290"/>
      <c r="B516" s="154">
        <v>23</v>
      </c>
      <c r="C516" s="242" t="s">
        <v>192</v>
      </c>
      <c r="D516" s="143" t="s">
        <v>443</v>
      </c>
      <c r="E516" s="506">
        <v>360</v>
      </c>
      <c r="F516" s="506">
        <v>360</v>
      </c>
      <c r="G516" s="506">
        <v>360</v>
      </c>
      <c r="H516" s="506">
        <v>360</v>
      </c>
      <c r="I516" s="506">
        <v>360</v>
      </c>
      <c r="J516" s="506">
        <v>360</v>
      </c>
      <c r="K516" s="506">
        <v>360</v>
      </c>
      <c r="L516" s="506">
        <v>360</v>
      </c>
      <c r="M516" s="506">
        <v>360</v>
      </c>
      <c r="N516" s="506">
        <v>360</v>
      </c>
      <c r="O516" s="506">
        <v>360</v>
      </c>
      <c r="P516" s="506">
        <v>360</v>
      </c>
      <c r="Q516" s="506">
        <v>360</v>
      </c>
      <c r="R516" s="506">
        <v>360</v>
      </c>
      <c r="S516" s="506">
        <v>360</v>
      </c>
      <c r="T516" s="506">
        <v>360</v>
      </c>
      <c r="U516" s="506">
        <v>360</v>
      </c>
      <c r="V516" s="506">
        <v>360</v>
      </c>
      <c r="W516" s="506">
        <v>360</v>
      </c>
      <c r="X516" s="506">
        <v>360</v>
      </c>
      <c r="Y516" s="506">
        <v>360</v>
      </c>
      <c r="Z516" s="506">
        <v>360</v>
      </c>
      <c r="AA516" s="506">
        <v>360</v>
      </c>
      <c r="AB516" s="506">
        <v>360</v>
      </c>
      <c r="AC516" s="506">
        <v>360</v>
      </c>
      <c r="AD516" s="506">
        <v>360</v>
      </c>
      <c r="AE516" s="506">
        <v>360</v>
      </c>
      <c r="AF516" s="506">
        <v>360</v>
      </c>
      <c r="AG516" s="506">
        <v>360</v>
      </c>
      <c r="AH516" s="506">
        <v>360</v>
      </c>
      <c r="AI516" s="506">
        <v>360</v>
      </c>
      <c r="AJ516" s="506">
        <v>360</v>
      </c>
      <c r="AK516" s="506">
        <v>360</v>
      </c>
      <c r="AL516" s="242">
        <v>360.00000000000006</v>
      </c>
      <c r="AM516" s="242">
        <v>360.00000000000006</v>
      </c>
      <c r="AN516" s="242">
        <v>360.00000000000006</v>
      </c>
      <c r="AO516" s="242">
        <v>360.00000000000006</v>
      </c>
      <c r="AP516" s="242">
        <v>360.00000000000006</v>
      </c>
      <c r="AQ516" s="242">
        <v>360.00000000000006</v>
      </c>
      <c r="AR516" s="242">
        <v>360.00000000000006</v>
      </c>
      <c r="AS516" s="242">
        <v>360.00000000000006</v>
      </c>
      <c r="AT516" s="242">
        <v>360.00000000000006</v>
      </c>
      <c r="AU516" s="242">
        <v>360.00000000000006</v>
      </c>
      <c r="AV516" s="242">
        <v>360.00000000000006</v>
      </c>
      <c r="AW516" s="242">
        <v>360.00000000000006</v>
      </c>
      <c r="AX516" s="242">
        <v>360.00000000000006</v>
      </c>
      <c r="AY516" s="242">
        <v>360.00000000000006</v>
      </c>
      <c r="AZ516" s="242">
        <v>360.00000000000006</v>
      </c>
      <c r="BA516" s="242">
        <v>360.00000000000006</v>
      </c>
      <c r="BB516" s="242">
        <v>360.00000000000006</v>
      </c>
      <c r="BC516" s="242">
        <v>360.00000000000006</v>
      </c>
      <c r="BD516" s="242">
        <v>360.00000000000006</v>
      </c>
      <c r="BE516" s="242">
        <v>360.00000000000006</v>
      </c>
      <c r="BF516" s="242">
        <v>360.00000000000006</v>
      </c>
      <c r="BG516" s="242">
        <v>360.00000000000006</v>
      </c>
      <c r="BH516" s="242">
        <v>360.00000000000006</v>
      </c>
      <c r="BI516" s="242">
        <v>360.00000000000006</v>
      </c>
      <c r="BJ516" s="242">
        <v>360.00000000000006</v>
      </c>
      <c r="BK516" s="242">
        <v>360.00000000000006</v>
      </c>
      <c r="BL516" s="242">
        <v>360.00000000000006</v>
      </c>
      <c r="BM516" s="242">
        <v>360.00000000000006</v>
      </c>
      <c r="BN516" s="242">
        <v>360.00000000000006</v>
      </c>
      <c r="BO516" s="242">
        <v>360.00000000000006</v>
      </c>
      <c r="BP516" s="242">
        <v>360.00000000000006</v>
      </c>
      <c r="BQ516" s="242">
        <v>360.00000000000006</v>
      </c>
      <c r="BR516" s="242">
        <v>360.00000000000006</v>
      </c>
      <c r="BS516" s="242">
        <v>360.00000000000006</v>
      </c>
      <c r="BT516" s="242">
        <v>360.00000000000006</v>
      </c>
      <c r="BU516" s="242">
        <v>360.00000000000006</v>
      </c>
      <c r="BV516" s="242">
        <v>360.00000000000006</v>
      </c>
      <c r="BW516" s="242">
        <v>360.00000000000006</v>
      </c>
      <c r="BX516" s="242">
        <v>360.00000000000006</v>
      </c>
      <c r="BY516" s="242">
        <v>360.00000000000006</v>
      </c>
      <c r="BZ516" s="242">
        <v>360.00000000000006</v>
      </c>
      <c r="CA516" s="242">
        <v>360.00000000000006</v>
      </c>
      <c r="CB516" s="242">
        <v>360.00000000000006</v>
      </c>
      <c r="CC516" s="242">
        <v>360.00000000000006</v>
      </c>
      <c r="CD516" s="242">
        <v>360.00000000000006</v>
      </c>
      <c r="CE516" s="242">
        <v>360.00000000000006</v>
      </c>
      <c r="CF516" s="242">
        <v>360.00000000000006</v>
      </c>
      <c r="CG516" s="242">
        <v>360.00000000000006</v>
      </c>
      <c r="CH516" s="242">
        <v>360.00000000000006</v>
      </c>
      <c r="CI516" s="242">
        <v>360.00000000000006</v>
      </c>
      <c r="CJ516" s="242">
        <v>360.00000000000006</v>
      </c>
      <c r="CK516" s="242">
        <v>360.00000000000006</v>
      </c>
      <c r="CL516" s="242">
        <v>360.00000000000006</v>
      </c>
      <c r="CM516" s="242">
        <v>360.00000000000006</v>
      </c>
      <c r="CN516" s="242">
        <v>360.00000000000006</v>
      </c>
      <c r="CO516" s="242">
        <v>360.00000000000006</v>
      </c>
      <c r="CP516" s="242">
        <v>360.00000000000006</v>
      </c>
      <c r="CQ516" s="242">
        <v>360.00000000000006</v>
      </c>
      <c r="CR516" s="242">
        <v>360.00000000000006</v>
      </c>
      <c r="CS516" s="242">
        <v>360.00000000000006</v>
      </c>
      <c r="CT516" s="242">
        <v>360.00000000000006</v>
      </c>
      <c r="CU516" s="242">
        <v>360.00000000000006</v>
      </c>
      <c r="CV516" s="242">
        <v>360.00000000000006</v>
      </c>
      <c r="CX516" s="242" t="str">
        <f t="shared" si="261"/>
        <v>-</v>
      </c>
      <c r="CY516" s="242" t="str">
        <f t="shared" si="262"/>
        <v>-</v>
      </c>
      <c r="CZ516" s="453">
        <f t="shared" si="263"/>
        <v>360</v>
      </c>
      <c r="DA516" s="453">
        <f t="shared" si="264"/>
        <v>0</v>
      </c>
      <c r="DB516" s="454">
        <f t="shared" si="265"/>
        <v>0</v>
      </c>
      <c r="DC516" s="453">
        <f t="shared" si="266"/>
        <v>360</v>
      </c>
      <c r="DD516" s="453">
        <f t="shared" si="268"/>
        <v>0</v>
      </c>
      <c r="DE516" s="454">
        <f t="shared" si="269"/>
        <v>0</v>
      </c>
      <c r="DF516" s="455">
        <f t="shared" si="260"/>
        <v>5.8861040314501558</v>
      </c>
      <c r="DG516" s="456">
        <f t="shared" si="267"/>
        <v>0</v>
      </c>
      <c r="DH516" s="454">
        <f t="shared" si="270"/>
        <v>0</v>
      </c>
    </row>
    <row r="517" spans="1:113" outlineLevel="1" x14ac:dyDescent="0.3">
      <c r="A517" s="290"/>
      <c r="B517" s="154">
        <v>24</v>
      </c>
      <c r="C517" s="242" t="s">
        <v>363</v>
      </c>
      <c r="D517" s="143" t="s">
        <v>443</v>
      </c>
      <c r="E517" s="506">
        <v>360</v>
      </c>
      <c r="F517" s="506">
        <v>360</v>
      </c>
      <c r="G517" s="506">
        <v>360</v>
      </c>
      <c r="H517" s="506">
        <v>360</v>
      </c>
      <c r="I517" s="506">
        <v>360</v>
      </c>
      <c r="J517" s="506">
        <v>360</v>
      </c>
      <c r="K517" s="506">
        <v>360</v>
      </c>
      <c r="L517" s="506">
        <v>360</v>
      </c>
      <c r="M517" s="506">
        <v>360</v>
      </c>
      <c r="N517" s="506">
        <v>360</v>
      </c>
      <c r="O517" s="506">
        <v>360</v>
      </c>
      <c r="P517" s="506">
        <v>360</v>
      </c>
      <c r="Q517" s="506">
        <v>360</v>
      </c>
      <c r="R517" s="506">
        <v>360</v>
      </c>
      <c r="S517" s="506">
        <v>360</v>
      </c>
      <c r="T517" s="506">
        <v>360</v>
      </c>
      <c r="U517" s="506">
        <v>360</v>
      </c>
      <c r="V517" s="506">
        <v>360</v>
      </c>
      <c r="W517" s="506">
        <v>360</v>
      </c>
      <c r="X517" s="506">
        <v>360</v>
      </c>
      <c r="Y517" s="506">
        <v>360</v>
      </c>
      <c r="Z517" s="506">
        <v>360</v>
      </c>
      <c r="AA517" s="506">
        <v>360</v>
      </c>
      <c r="AB517" s="506">
        <v>360</v>
      </c>
      <c r="AC517" s="506">
        <v>360</v>
      </c>
      <c r="AD517" s="506">
        <v>360</v>
      </c>
      <c r="AE517" s="506">
        <v>360</v>
      </c>
      <c r="AF517" s="506">
        <v>360</v>
      </c>
      <c r="AG517" s="506">
        <v>360</v>
      </c>
      <c r="AH517" s="506">
        <v>360</v>
      </c>
      <c r="AI517" s="506">
        <v>360</v>
      </c>
      <c r="AJ517" s="506">
        <v>360</v>
      </c>
      <c r="AK517" s="506">
        <v>360</v>
      </c>
      <c r="AL517" s="242">
        <v>360.00000000000006</v>
      </c>
      <c r="AM517" s="242">
        <v>360.00000000000006</v>
      </c>
      <c r="AN517" s="242">
        <v>360.00000000000006</v>
      </c>
      <c r="AO517" s="242">
        <v>360.00000000000006</v>
      </c>
      <c r="AP517" s="242">
        <v>360.00000000000006</v>
      </c>
      <c r="AQ517" s="242">
        <v>360.00000000000006</v>
      </c>
      <c r="AR517" s="242">
        <v>360.00000000000006</v>
      </c>
      <c r="AS517" s="242">
        <v>360.00000000000006</v>
      </c>
      <c r="AT517" s="242">
        <v>360.00000000000006</v>
      </c>
      <c r="AU517" s="242">
        <v>360.00000000000006</v>
      </c>
      <c r="AV517" s="242">
        <v>360.00000000000006</v>
      </c>
      <c r="AW517" s="242">
        <v>360.00000000000006</v>
      </c>
      <c r="AX517" s="242">
        <v>360.00000000000006</v>
      </c>
      <c r="AY517" s="242">
        <v>360.00000000000006</v>
      </c>
      <c r="AZ517" s="242">
        <v>360.00000000000006</v>
      </c>
      <c r="BA517" s="242">
        <v>360.00000000000006</v>
      </c>
      <c r="BB517" s="242">
        <v>360.00000000000006</v>
      </c>
      <c r="BC517" s="242">
        <v>360.00000000000006</v>
      </c>
      <c r="BD517" s="242">
        <v>360.00000000000006</v>
      </c>
      <c r="BE517" s="242">
        <v>360.00000000000006</v>
      </c>
      <c r="BF517" s="242">
        <v>360.00000000000006</v>
      </c>
      <c r="BG517" s="242">
        <v>360.00000000000006</v>
      </c>
      <c r="BH517" s="242">
        <v>360.00000000000006</v>
      </c>
      <c r="BI517" s="242">
        <v>360.00000000000006</v>
      </c>
      <c r="BJ517" s="242">
        <v>360.00000000000006</v>
      </c>
      <c r="BK517" s="242">
        <v>360.00000000000006</v>
      </c>
      <c r="BL517" s="242">
        <v>360.00000000000006</v>
      </c>
      <c r="BM517" s="242">
        <v>360.00000000000006</v>
      </c>
      <c r="BN517" s="242">
        <v>360.00000000000006</v>
      </c>
      <c r="BO517" s="242">
        <v>360.00000000000006</v>
      </c>
      <c r="BP517" s="242">
        <v>360.00000000000006</v>
      </c>
      <c r="BQ517" s="242">
        <v>360.00000000000006</v>
      </c>
      <c r="BR517" s="242">
        <v>360.00000000000006</v>
      </c>
      <c r="BS517" s="242">
        <v>360.00000000000006</v>
      </c>
      <c r="BT517" s="242">
        <v>360.00000000000006</v>
      </c>
      <c r="BU517" s="242">
        <v>360.00000000000006</v>
      </c>
      <c r="BV517" s="242">
        <v>360.00000000000006</v>
      </c>
      <c r="BW517" s="242">
        <v>360.00000000000006</v>
      </c>
      <c r="BX517" s="242">
        <v>360.00000000000006</v>
      </c>
      <c r="BY517" s="242">
        <v>360.00000000000006</v>
      </c>
      <c r="BZ517" s="242">
        <v>360.00000000000006</v>
      </c>
      <c r="CA517" s="242">
        <v>360.00000000000006</v>
      </c>
      <c r="CB517" s="242">
        <v>360.00000000000006</v>
      </c>
      <c r="CC517" s="242">
        <v>360.00000000000006</v>
      </c>
      <c r="CD517" s="242">
        <v>360.00000000000006</v>
      </c>
      <c r="CE517" s="242">
        <v>360.00000000000006</v>
      </c>
      <c r="CF517" s="242">
        <v>360.00000000000006</v>
      </c>
      <c r="CG517" s="242">
        <v>360.00000000000006</v>
      </c>
      <c r="CH517" s="242">
        <v>360.00000000000006</v>
      </c>
      <c r="CI517" s="242">
        <v>360.00000000000006</v>
      </c>
      <c r="CJ517" s="242">
        <v>360.00000000000006</v>
      </c>
      <c r="CK517" s="242">
        <v>360.00000000000006</v>
      </c>
      <c r="CL517" s="242">
        <v>360.00000000000006</v>
      </c>
      <c r="CM517" s="242">
        <v>360.00000000000006</v>
      </c>
      <c r="CN517" s="242">
        <v>360.00000000000006</v>
      </c>
      <c r="CO517" s="242">
        <v>360.00000000000006</v>
      </c>
      <c r="CP517" s="242">
        <v>360.00000000000006</v>
      </c>
      <c r="CQ517" s="242">
        <v>360.00000000000006</v>
      </c>
      <c r="CR517" s="242">
        <v>360.00000000000006</v>
      </c>
      <c r="CS517" s="242">
        <v>360.00000000000006</v>
      </c>
      <c r="CT517" s="242">
        <v>360.00000000000006</v>
      </c>
      <c r="CU517" s="242">
        <v>360.00000000000006</v>
      </c>
      <c r="CV517" s="242">
        <v>360.00000000000006</v>
      </c>
      <c r="CX517" s="242" t="str">
        <f t="shared" si="261"/>
        <v>-</v>
      </c>
      <c r="CY517" s="242" t="str">
        <f t="shared" si="262"/>
        <v>-</v>
      </c>
      <c r="CZ517" s="453">
        <f t="shared" si="263"/>
        <v>360</v>
      </c>
      <c r="DA517" s="453">
        <f t="shared" si="264"/>
        <v>0</v>
      </c>
      <c r="DB517" s="454">
        <f t="shared" si="265"/>
        <v>0</v>
      </c>
      <c r="DC517" s="453">
        <f t="shared" si="266"/>
        <v>360</v>
      </c>
      <c r="DD517" s="453">
        <f t="shared" si="268"/>
        <v>0</v>
      </c>
      <c r="DE517" s="454">
        <f t="shared" si="269"/>
        <v>0</v>
      </c>
      <c r="DF517" s="455">
        <f t="shared" si="260"/>
        <v>5.8861040314501558</v>
      </c>
      <c r="DG517" s="456">
        <f t="shared" si="267"/>
        <v>0</v>
      </c>
      <c r="DH517" s="454">
        <f t="shared" si="270"/>
        <v>0</v>
      </c>
    </row>
    <row r="518" spans="1:113" outlineLevel="1" x14ac:dyDescent="0.3">
      <c r="A518" s="290"/>
      <c r="B518" s="154">
        <v>25</v>
      </c>
      <c r="C518" s="242" t="s">
        <v>194</v>
      </c>
      <c r="D518" s="143" t="s">
        <v>443</v>
      </c>
      <c r="E518" s="506">
        <v>360</v>
      </c>
      <c r="F518" s="506">
        <v>360</v>
      </c>
      <c r="G518" s="506">
        <v>360</v>
      </c>
      <c r="H518" s="506">
        <v>360</v>
      </c>
      <c r="I518" s="506">
        <v>360</v>
      </c>
      <c r="J518" s="506">
        <v>360</v>
      </c>
      <c r="K518" s="506">
        <v>360</v>
      </c>
      <c r="L518" s="506">
        <v>360</v>
      </c>
      <c r="M518" s="506">
        <v>360</v>
      </c>
      <c r="N518" s="506">
        <v>360</v>
      </c>
      <c r="O518" s="506">
        <v>360</v>
      </c>
      <c r="P518" s="506">
        <v>360</v>
      </c>
      <c r="Q518" s="506">
        <v>360</v>
      </c>
      <c r="R518" s="506">
        <v>360</v>
      </c>
      <c r="S518" s="506">
        <v>360</v>
      </c>
      <c r="T518" s="506">
        <v>360</v>
      </c>
      <c r="U518" s="506">
        <v>360</v>
      </c>
      <c r="V518" s="506">
        <v>360</v>
      </c>
      <c r="W518" s="506">
        <v>360</v>
      </c>
      <c r="X518" s="506">
        <v>360</v>
      </c>
      <c r="Y518" s="506">
        <v>360</v>
      </c>
      <c r="Z518" s="506">
        <v>360</v>
      </c>
      <c r="AA518" s="506">
        <v>360</v>
      </c>
      <c r="AB518" s="506">
        <v>360</v>
      </c>
      <c r="AC518" s="506">
        <v>360</v>
      </c>
      <c r="AD518" s="506">
        <v>360</v>
      </c>
      <c r="AE518" s="506">
        <v>360</v>
      </c>
      <c r="AF518" s="506">
        <v>360</v>
      </c>
      <c r="AG518" s="506">
        <v>360</v>
      </c>
      <c r="AH518" s="506">
        <v>360</v>
      </c>
      <c r="AI518" s="506">
        <v>360</v>
      </c>
      <c r="AJ518" s="506">
        <v>360</v>
      </c>
      <c r="AK518" s="506">
        <v>360</v>
      </c>
      <c r="AL518" s="242">
        <v>360.00000000000006</v>
      </c>
      <c r="AM518" s="242">
        <v>360.00000000000006</v>
      </c>
      <c r="AN518" s="242">
        <v>360.00000000000006</v>
      </c>
      <c r="AO518" s="242">
        <v>360.00000000000006</v>
      </c>
      <c r="AP518" s="242">
        <v>360.00000000000006</v>
      </c>
      <c r="AQ518" s="242">
        <v>360.00000000000006</v>
      </c>
      <c r="AR518" s="242">
        <v>360.00000000000006</v>
      </c>
      <c r="AS518" s="242">
        <v>360.00000000000006</v>
      </c>
      <c r="AT518" s="242">
        <v>360.00000000000006</v>
      </c>
      <c r="AU518" s="242">
        <v>360.00000000000006</v>
      </c>
      <c r="AV518" s="242">
        <v>360.00000000000006</v>
      </c>
      <c r="AW518" s="242">
        <v>360.00000000000006</v>
      </c>
      <c r="AX518" s="242">
        <v>360.00000000000006</v>
      </c>
      <c r="AY518" s="242">
        <v>360.00000000000006</v>
      </c>
      <c r="AZ518" s="242">
        <v>360.00000000000006</v>
      </c>
      <c r="BA518" s="242">
        <v>360.00000000000006</v>
      </c>
      <c r="BB518" s="242">
        <v>360.00000000000006</v>
      </c>
      <c r="BC518" s="242">
        <v>360.00000000000006</v>
      </c>
      <c r="BD518" s="242">
        <v>360.00000000000006</v>
      </c>
      <c r="BE518" s="242">
        <v>360.00000000000006</v>
      </c>
      <c r="BF518" s="242">
        <v>360.00000000000006</v>
      </c>
      <c r="BG518" s="242">
        <v>360.00000000000006</v>
      </c>
      <c r="BH518" s="242">
        <v>360.00000000000006</v>
      </c>
      <c r="BI518" s="242">
        <v>360.00000000000006</v>
      </c>
      <c r="BJ518" s="242">
        <v>360.00000000000006</v>
      </c>
      <c r="BK518" s="242">
        <v>360.00000000000006</v>
      </c>
      <c r="BL518" s="242">
        <v>360.00000000000006</v>
      </c>
      <c r="BM518" s="242">
        <v>360.00000000000006</v>
      </c>
      <c r="BN518" s="242">
        <v>360.00000000000006</v>
      </c>
      <c r="BO518" s="242">
        <v>360.00000000000006</v>
      </c>
      <c r="BP518" s="242">
        <v>360.00000000000006</v>
      </c>
      <c r="BQ518" s="242">
        <v>360.00000000000006</v>
      </c>
      <c r="BR518" s="242">
        <v>360.00000000000006</v>
      </c>
      <c r="BS518" s="242">
        <v>360.00000000000006</v>
      </c>
      <c r="BT518" s="242">
        <v>360.00000000000006</v>
      </c>
      <c r="BU518" s="242">
        <v>360.00000000000006</v>
      </c>
      <c r="BV518" s="242">
        <v>360.00000000000006</v>
      </c>
      <c r="BW518" s="242">
        <v>360.00000000000006</v>
      </c>
      <c r="BX518" s="242">
        <v>360.00000000000006</v>
      </c>
      <c r="BY518" s="242">
        <v>360.00000000000006</v>
      </c>
      <c r="BZ518" s="242">
        <v>360.00000000000006</v>
      </c>
      <c r="CA518" s="242">
        <v>360.00000000000006</v>
      </c>
      <c r="CB518" s="242">
        <v>360.00000000000006</v>
      </c>
      <c r="CC518" s="242">
        <v>360.00000000000006</v>
      </c>
      <c r="CD518" s="242">
        <v>360.00000000000006</v>
      </c>
      <c r="CE518" s="242">
        <v>360.00000000000006</v>
      </c>
      <c r="CF518" s="242">
        <v>360.00000000000006</v>
      </c>
      <c r="CG518" s="242">
        <v>360.00000000000006</v>
      </c>
      <c r="CH518" s="242">
        <v>360.00000000000006</v>
      </c>
      <c r="CI518" s="242">
        <v>360.00000000000006</v>
      </c>
      <c r="CJ518" s="242">
        <v>360.00000000000006</v>
      </c>
      <c r="CK518" s="242">
        <v>360.00000000000006</v>
      </c>
      <c r="CL518" s="242">
        <v>360.00000000000006</v>
      </c>
      <c r="CM518" s="242">
        <v>360.00000000000006</v>
      </c>
      <c r="CN518" s="242">
        <v>360.00000000000006</v>
      </c>
      <c r="CO518" s="242">
        <v>360.00000000000006</v>
      </c>
      <c r="CP518" s="242">
        <v>360.00000000000006</v>
      </c>
      <c r="CQ518" s="242">
        <v>360.00000000000006</v>
      </c>
      <c r="CR518" s="242">
        <v>360.00000000000006</v>
      </c>
      <c r="CS518" s="242">
        <v>360.00000000000006</v>
      </c>
      <c r="CT518" s="242">
        <v>360.00000000000006</v>
      </c>
      <c r="CU518" s="242">
        <v>360.00000000000006</v>
      </c>
      <c r="CV518" s="242">
        <v>360.00000000000006</v>
      </c>
      <c r="CX518" s="242" t="s">
        <v>1722</v>
      </c>
      <c r="CY518" s="242" t="str">
        <f t="shared" si="262"/>
        <v>-</v>
      </c>
      <c r="CZ518" s="453">
        <f t="shared" si="263"/>
        <v>360</v>
      </c>
      <c r="DA518" s="453">
        <f t="shared" si="264"/>
        <v>0</v>
      </c>
      <c r="DB518" s="454">
        <f t="shared" si="265"/>
        <v>0</v>
      </c>
      <c r="DC518" s="453">
        <f t="shared" si="266"/>
        <v>360</v>
      </c>
      <c r="DD518" s="453">
        <f t="shared" si="268"/>
        <v>0</v>
      </c>
      <c r="DE518" s="454">
        <f t="shared" si="269"/>
        <v>0</v>
      </c>
      <c r="DF518" s="455">
        <f t="shared" si="260"/>
        <v>5.8861040314501558</v>
      </c>
      <c r="DG518" s="456">
        <f t="shared" si="267"/>
        <v>0</v>
      </c>
      <c r="DH518" s="454">
        <f t="shared" si="270"/>
        <v>0</v>
      </c>
    </row>
    <row r="519" spans="1:113" outlineLevel="1" x14ac:dyDescent="0.3">
      <c r="A519" s="290"/>
      <c r="B519" s="154">
        <v>26</v>
      </c>
      <c r="C519" s="242" t="s">
        <v>442</v>
      </c>
      <c r="D519" s="143" t="s">
        <v>443</v>
      </c>
      <c r="E519" s="506">
        <v>360</v>
      </c>
      <c r="F519" s="506">
        <v>360</v>
      </c>
      <c r="G519" s="506">
        <v>360</v>
      </c>
      <c r="H519" s="506">
        <v>360</v>
      </c>
      <c r="I519" s="506">
        <v>360</v>
      </c>
      <c r="J519" s="506">
        <v>360</v>
      </c>
      <c r="K519" s="506">
        <v>360</v>
      </c>
      <c r="L519" s="506">
        <v>360</v>
      </c>
      <c r="M519" s="506">
        <v>360</v>
      </c>
      <c r="N519" s="506">
        <v>360</v>
      </c>
      <c r="O519" s="506">
        <v>360</v>
      </c>
      <c r="P519" s="506">
        <v>360</v>
      </c>
      <c r="Q519" s="506">
        <v>360</v>
      </c>
      <c r="R519" s="506">
        <v>360</v>
      </c>
      <c r="S519" s="506">
        <v>360</v>
      </c>
      <c r="T519" s="506">
        <v>360</v>
      </c>
      <c r="U519" s="506">
        <v>360</v>
      </c>
      <c r="V519" s="506">
        <v>360</v>
      </c>
      <c r="W519" s="506">
        <v>360</v>
      </c>
      <c r="X519" s="506">
        <v>360</v>
      </c>
      <c r="Y519" s="506">
        <v>360</v>
      </c>
      <c r="Z519" s="506">
        <v>360</v>
      </c>
      <c r="AA519" s="506">
        <v>360</v>
      </c>
      <c r="AB519" s="506">
        <v>360</v>
      </c>
      <c r="AC519" s="506">
        <v>360</v>
      </c>
      <c r="AD519" s="506">
        <v>360</v>
      </c>
      <c r="AE519" s="506">
        <v>360</v>
      </c>
      <c r="AF519" s="506">
        <v>360</v>
      </c>
      <c r="AG519" s="506">
        <v>360</v>
      </c>
      <c r="AH519" s="506">
        <v>360</v>
      </c>
      <c r="AI519" s="506">
        <v>360</v>
      </c>
      <c r="AJ519" s="506">
        <v>360</v>
      </c>
      <c r="AK519" s="506">
        <v>360</v>
      </c>
      <c r="AL519" s="242">
        <v>360.00000000000006</v>
      </c>
      <c r="AM519" s="242">
        <v>360.00000000000006</v>
      </c>
      <c r="AN519" s="242">
        <v>360.00000000000006</v>
      </c>
      <c r="AO519" s="242">
        <v>360.00000000000006</v>
      </c>
      <c r="AP519" s="242">
        <v>360.00000000000006</v>
      </c>
      <c r="AQ519" s="242">
        <v>360.00000000000006</v>
      </c>
      <c r="AR519" s="242">
        <v>360.00000000000006</v>
      </c>
      <c r="AS519" s="242">
        <v>360.00000000000006</v>
      </c>
      <c r="AT519" s="242">
        <v>360.00000000000006</v>
      </c>
      <c r="AU519" s="242">
        <v>360.00000000000006</v>
      </c>
      <c r="AV519" s="242">
        <v>360.00000000000006</v>
      </c>
      <c r="AW519" s="242">
        <v>360.00000000000006</v>
      </c>
      <c r="AX519" s="242">
        <v>360.00000000000006</v>
      </c>
      <c r="AY519" s="242">
        <v>360.00000000000006</v>
      </c>
      <c r="AZ519" s="242">
        <v>360.00000000000006</v>
      </c>
      <c r="BA519" s="242">
        <v>360.00000000000006</v>
      </c>
      <c r="BB519" s="242">
        <v>360.00000000000006</v>
      </c>
      <c r="BC519" s="242">
        <v>360.00000000000006</v>
      </c>
      <c r="BD519" s="242">
        <v>360.00000000000006</v>
      </c>
      <c r="BE519" s="242">
        <v>360.00000000000006</v>
      </c>
      <c r="BF519" s="242">
        <v>360.00000000000006</v>
      </c>
      <c r="BG519" s="242">
        <v>360.00000000000006</v>
      </c>
      <c r="BH519" s="242">
        <v>360.00000000000006</v>
      </c>
      <c r="BI519" s="242">
        <v>360.00000000000006</v>
      </c>
      <c r="BJ519" s="242">
        <v>360.00000000000006</v>
      </c>
      <c r="BK519" s="242">
        <v>360.00000000000006</v>
      </c>
      <c r="BL519" s="242">
        <v>360.00000000000006</v>
      </c>
      <c r="BM519" s="242">
        <v>360.00000000000006</v>
      </c>
      <c r="BN519" s="242">
        <v>360.00000000000006</v>
      </c>
      <c r="BO519" s="242">
        <v>360.00000000000006</v>
      </c>
      <c r="BP519" s="242">
        <v>360.00000000000006</v>
      </c>
      <c r="BQ519" s="242">
        <v>360.00000000000006</v>
      </c>
      <c r="BR519" s="242">
        <v>360.00000000000006</v>
      </c>
      <c r="BS519" s="242">
        <v>360.00000000000006</v>
      </c>
      <c r="BT519" s="242">
        <v>360.00000000000006</v>
      </c>
      <c r="BU519" s="242">
        <v>360.00000000000006</v>
      </c>
      <c r="BV519" s="242">
        <v>360.00000000000006</v>
      </c>
      <c r="BW519" s="242">
        <v>360.00000000000006</v>
      </c>
      <c r="BX519" s="242">
        <v>360.00000000000006</v>
      </c>
      <c r="BY519" s="242">
        <v>360.00000000000006</v>
      </c>
      <c r="BZ519" s="242">
        <v>360.00000000000006</v>
      </c>
      <c r="CA519" s="242">
        <v>360.00000000000006</v>
      </c>
      <c r="CB519" s="242">
        <v>360.00000000000006</v>
      </c>
      <c r="CC519" s="242">
        <v>360.00000000000006</v>
      </c>
      <c r="CD519" s="242">
        <v>360.00000000000006</v>
      </c>
      <c r="CE519" s="242">
        <v>360.00000000000006</v>
      </c>
      <c r="CF519" s="242">
        <v>360.00000000000006</v>
      </c>
      <c r="CG519" s="242">
        <v>360.00000000000006</v>
      </c>
      <c r="CH519" s="242">
        <v>360.00000000000006</v>
      </c>
      <c r="CI519" s="242">
        <v>360.00000000000006</v>
      </c>
      <c r="CJ519" s="242">
        <v>360.00000000000006</v>
      </c>
      <c r="CK519" s="242">
        <v>360.00000000000006</v>
      </c>
      <c r="CL519" s="242">
        <v>360.00000000000006</v>
      </c>
      <c r="CM519" s="242">
        <v>360.00000000000006</v>
      </c>
      <c r="CN519" s="242">
        <v>360.00000000000006</v>
      </c>
      <c r="CO519" s="242">
        <v>360.00000000000006</v>
      </c>
      <c r="CP519" s="242">
        <v>360.00000000000006</v>
      </c>
      <c r="CQ519" s="242">
        <v>360.00000000000006</v>
      </c>
      <c r="CR519" s="242">
        <v>360.00000000000006</v>
      </c>
      <c r="CS519" s="242">
        <v>360.00000000000006</v>
      </c>
      <c r="CT519" s="242">
        <v>360.00000000000006</v>
      </c>
      <c r="CU519" s="242">
        <v>360.00000000000006</v>
      </c>
      <c r="CV519" s="242">
        <v>360.00000000000006</v>
      </c>
      <c r="CX519" s="242" t="s">
        <v>1722</v>
      </c>
      <c r="CY519" s="242" t="str">
        <f>IF(AND($DB519&gt;$DE519,$DB519&gt;$DH519),"lineal",IF(AND($DE519&gt;$DB519,$DE519&gt;$DH519),"logaritmica",IF(AND($DH519&gt;$DB519,$DH519&gt;$DE519),"exponencial","-")))</f>
        <v>-</v>
      </c>
      <c r="CZ519" s="453">
        <f t="shared" si="263"/>
        <v>360</v>
      </c>
      <c r="DA519" s="453">
        <f t="shared" si="264"/>
        <v>0</v>
      </c>
      <c r="DB519" s="454">
        <f t="shared" si="265"/>
        <v>0</v>
      </c>
      <c r="DC519" s="453">
        <f t="shared" si="266"/>
        <v>360</v>
      </c>
      <c r="DD519" s="453">
        <f t="shared" si="268"/>
        <v>0</v>
      </c>
      <c r="DE519" s="454">
        <f t="shared" si="269"/>
        <v>0</v>
      </c>
      <c r="DF519" s="455">
        <f>IFERROR(LN($AK519)-$DG519*$AK$143,0)</f>
        <v>5.8861040314501558</v>
      </c>
      <c r="DG519" s="456">
        <f t="shared" si="267"/>
        <v>0</v>
      </c>
      <c r="DH519" s="454">
        <f>IFERROR(RSQ(LN($E519:$AK519),$E$143:$AK$143),0)</f>
        <v>0</v>
      </c>
    </row>
    <row r="520" spans="1:113" outlineLevel="1" x14ac:dyDescent="0.3">
      <c r="A520" s="290"/>
      <c r="AA520" s="238"/>
      <c r="AB520" s="238"/>
      <c r="AC520" s="238"/>
      <c r="AD520" s="238"/>
      <c r="AE520" s="238"/>
      <c r="AF520" s="238"/>
      <c r="AG520" s="238"/>
      <c r="AH520" s="238"/>
      <c r="AI520" s="238"/>
      <c r="AJ520" s="238"/>
      <c r="AK520" s="238"/>
      <c r="AL520" s="238"/>
      <c r="AM520" s="238"/>
      <c r="AN520" s="238"/>
    </row>
    <row r="521" spans="1:113" outlineLevel="1" x14ac:dyDescent="0.3">
      <c r="A521" s="290"/>
      <c r="C521" s="242" t="s">
        <v>515</v>
      </c>
      <c r="D521" s="165" t="s">
        <v>443</v>
      </c>
      <c r="E521" s="242">
        <f>SUM(E494:E519)</f>
        <v>9360</v>
      </c>
      <c r="F521" s="242">
        <f t="shared" ref="F521:AK521" si="271">SUM(F494:F519)</f>
        <v>9360</v>
      </c>
      <c r="G521" s="242">
        <f t="shared" si="271"/>
        <v>9360</v>
      </c>
      <c r="H521" s="242">
        <f t="shared" si="271"/>
        <v>9360</v>
      </c>
      <c r="I521" s="242">
        <f t="shared" si="271"/>
        <v>9360</v>
      </c>
      <c r="J521" s="242">
        <f t="shared" si="271"/>
        <v>9360</v>
      </c>
      <c r="K521" s="242">
        <f t="shared" si="271"/>
        <v>9360</v>
      </c>
      <c r="L521" s="242">
        <f t="shared" si="271"/>
        <v>9360</v>
      </c>
      <c r="M521" s="242">
        <f t="shared" si="271"/>
        <v>9360</v>
      </c>
      <c r="N521" s="242">
        <f t="shared" si="271"/>
        <v>9360</v>
      </c>
      <c r="O521" s="242">
        <f t="shared" si="271"/>
        <v>9360</v>
      </c>
      <c r="P521" s="242">
        <f t="shared" si="271"/>
        <v>9360</v>
      </c>
      <c r="Q521" s="242">
        <f t="shared" si="271"/>
        <v>9360</v>
      </c>
      <c r="R521" s="242">
        <f t="shared" si="271"/>
        <v>9360</v>
      </c>
      <c r="S521" s="242">
        <f t="shared" si="271"/>
        <v>9360</v>
      </c>
      <c r="T521" s="242">
        <f t="shared" si="271"/>
        <v>9360</v>
      </c>
      <c r="U521" s="242">
        <f t="shared" si="271"/>
        <v>9360</v>
      </c>
      <c r="V521" s="242">
        <f t="shared" si="271"/>
        <v>9360</v>
      </c>
      <c r="W521" s="242">
        <f t="shared" si="271"/>
        <v>9360</v>
      </c>
      <c r="X521" s="242">
        <f t="shared" si="271"/>
        <v>9360</v>
      </c>
      <c r="Y521" s="242">
        <f t="shared" si="271"/>
        <v>9360</v>
      </c>
      <c r="Z521" s="242">
        <f t="shared" si="271"/>
        <v>9360</v>
      </c>
      <c r="AA521" s="242">
        <f t="shared" si="271"/>
        <v>9360</v>
      </c>
      <c r="AB521" s="242">
        <f t="shared" si="271"/>
        <v>9360</v>
      </c>
      <c r="AC521" s="242">
        <f t="shared" si="271"/>
        <v>9360</v>
      </c>
      <c r="AD521" s="242">
        <f t="shared" si="271"/>
        <v>9360</v>
      </c>
      <c r="AE521" s="242">
        <f t="shared" si="271"/>
        <v>9360</v>
      </c>
      <c r="AF521" s="242">
        <f t="shared" si="271"/>
        <v>9360</v>
      </c>
      <c r="AG521" s="242">
        <f t="shared" si="271"/>
        <v>9360</v>
      </c>
      <c r="AH521" s="242">
        <f t="shared" si="271"/>
        <v>9360</v>
      </c>
      <c r="AI521" s="242">
        <f t="shared" si="271"/>
        <v>9360</v>
      </c>
      <c r="AJ521" s="242">
        <f t="shared" si="271"/>
        <v>9360</v>
      </c>
      <c r="AK521" s="242">
        <f t="shared" si="271"/>
        <v>9360</v>
      </c>
      <c r="AL521" s="242">
        <f>SUM(AL494:AL519)</f>
        <v>9360.0000000000018</v>
      </c>
      <c r="AM521" s="242">
        <f t="shared" ref="AM521:CV521" si="272">SUM(AM494:AM519)</f>
        <v>9360.0000000000018</v>
      </c>
      <c r="AN521" s="242">
        <f t="shared" si="272"/>
        <v>9360.0000000000018</v>
      </c>
      <c r="AO521" s="242">
        <f t="shared" si="272"/>
        <v>9360.0000000000018</v>
      </c>
      <c r="AP521" s="242">
        <f t="shared" si="272"/>
        <v>9360.0000000000018</v>
      </c>
      <c r="AQ521" s="242">
        <f t="shared" si="272"/>
        <v>9360.0000000000018</v>
      </c>
      <c r="AR521" s="242">
        <f t="shared" si="272"/>
        <v>9360.0000000000018</v>
      </c>
      <c r="AS521" s="242">
        <f t="shared" si="272"/>
        <v>9360.0000000000018</v>
      </c>
      <c r="AT521" s="242">
        <f t="shared" si="272"/>
        <v>9360.0000000000018</v>
      </c>
      <c r="AU521" s="242">
        <f t="shared" si="272"/>
        <v>9360.0000000000018</v>
      </c>
      <c r="AV521" s="242">
        <f t="shared" si="272"/>
        <v>9360.0000000000018</v>
      </c>
      <c r="AW521" s="242">
        <f t="shared" si="272"/>
        <v>9360.0000000000018</v>
      </c>
      <c r="AX521" s="242">
        <f t="shared" si="272"/>
        <v>9360.0000000000018</v>
      </c>
      <c r="AY521" s="242">
        <f t="shared" si="272"/>
        <v>9360.0000000000018</v>
      </c>
      <c r="AZ521" s="242">
        <f t="shared" si="272"/>
        <v>9360.0000000000018</v>
      </c>
      <c r="BA521" s="242">
        <f t="shared" si="272"/>
        <v>9360.0000000000018</v>
      </c>
      <c r="BB521" s="242">
        <f t="shared" si="272"/>
        <v>9360.0000000000018</v>
      </c>
      <c r="BC521" s="242">
        <f t="shared" si="272"/>
        <v>9360.0000000000018</v>
      </c>
      <c r="BD521" s="242">
        <f t="shared" si="272"/>
        <v>9360.0000000000018</v>
      </c>
      <c r="BE521" s="242">
        <f t="shared" si="272"/>
        <v>9360.0000000000018</v>
      </c>
      <c r="BF521" s="242">
        <f t="shared" si="272"/>
        <v>9360.0000000000018</v>
      </c>
      <c r="BG521" s="242">
        <f t="shared" si="272"/>
        <v>9360.0000000000018</v>
      </c>
      <c r="BH521" s="242">
        <f t="shared" si="272"/>
        <v>9360.0000000000018</v>
      </c>
      <c r="BI521" s="242">
        <f t="shared" si="272"/>
        <v>9360.0000000000018</v>
      </c>
      <c r="BJ521" s="242">
        <f t="shared" si="272"/>
        <v>9360.0000000000018</v>
      </c>
      <c r="BK521" s="242">
        <f t="shared" si="272"/>
        <v>9360.0000000000018</v>
      </c>
      <c r="BL521" s="242">
        <f t="shared" si="272"/>
        <v>9360.0000000000018</v>
      </c>
      <c r="BM521" s="242">
        <f t="shared" si="272"/>
        <v>9360.0000000000018</v>
      </c>
      <c r="BN521" s="242">
        <f t="shared" si="272"/>
        <v>9360.0000000000018</v>
      </c>
      <c r="BO521" s="242">
        <f t="shared" si="272"/>
        <v>9360.0000000000018</v>
      </c>
      <c r="BP521" s="242">
        <f t="shared" si="272"/>
        <v>9360.0000000000018</v>
      </c>
      <c r="BQ521" s="242">
        <f t="shared" si="272"/>
        <v>9360.0000000000018</v>
      </c>
      <c r="BR521" s="242">
        <f t="shared" si="272"/>
        <v>9360.0000000000018</v>
      </c>
      <c r="BS521" s="242">
        <f t="shared" si="272"/>
        <v>9360.0000000000018</v>
      </c>
      <c r="BT521" s="242">
        <f t="shared" si="272"/>
        <v>9360.0000000000018</v>
      </c>
      <c r="BU521" s="242">
        <f t="shared" si="272"/>
        <v>9360.0000000000018</v>
      </c>
      <c r="BV521" s="242">
        <f t="shared" si="272"/>
        <v>9360.0000000000018</v>
      </c>
      <c r="BW521" s="242">
        <f t="shared" si="272"/>
        <v>9360.0000000000018</v>
      </c>
      <c r="BX521" s="242">
        <f t="shared" si="272"/>
        <v>9360.0000000000018</v>
      </c>
      <c r="BY521" s="242">
        <f t="shared" si="272"/>
        <v>9360.0000000000018</v>
      </c>
      <c r="BZ521" s="242">
        <f t="shared" si="272"/>
        <v>9360.0000000000018</v>
      </c>
      <c r="CA521" s="242">
        <f t="shared" si="272"/>
        <v>9360.0000000000018</v>
      </c>
      <c r="CB521" s="242">
        <f t="shared" si="272"/>
        <v>9360.0000000000018</v>
      </c>
      <c r="CC521" s="242">
        <f t="shared" si="272"/>
        <v>9360.0000000000018</v>
      </c>
      <c r="CD521" s="242">
        <f t="shared" si="272"/>
        <v>9360.0000000000018</v>
      </c>
      <c r="CE521" s="242">
        <f t="shared" si="272"/>
        <v>9360.0000000000018</v>
      </c>
      <c r="CF521" s="242">
        <f t="shared" si="272"/>
        <v>9360.0000000000018</v>
      </c>
      <c r="CG521" s="242">
        <f t="shared" si="272"/>
        <v>9360.0000000000018</v>
      </c>
      <c r="CH521" s="242">
        <f t="shared" si="272"/>
        <v>9360.0000000000018</v>
      </c>
      <c r="CI521" s="242">
        <f t="shared" si="272"/>
        <v>9360.0000000000018</v>
      </c>
      <c r="CJ521" s="242">
        <f t="shared" si="272"/>
        <v>9360.0000000000018</v>
      </c>
      <c r="CK521" s="242">
        <f t="shared" si="272"/>
        <v>9360.0000000000018</v>
      </c>
      <c r="CL521" s="242">
        <f t="shared" si="272"/>
        <v>9360.0000000000018</v>
      </c>
      <c r="CM521" s="242">
        <f t="shared" si="272"/>
        <v>9360.0000000000018</v>
      </c>
      <c r="CN521" s="242">
        <f t="shared" si="272"/>
        <v>9360.0000000000018</v>
      </c>
      <c r="CO521" s="242">
        <f t="shared" si="272"/>
        <v>9360.0000000000018</v>
      </c>
      <c r="CP521" s="242">
        <f t="shared" si="272"/>
        <v>9360.0000000000018</v>
      </c>
      <c r="CQ521" s="242">
        <f t="shared" si="272"/>
        <v>9360.0000000000018</v>
      </c>
      <c r="CR521" s="242">
        <f t="shared" si="272"/>
        <v>9360.0000000000018</v>
      </c>
      <c r="CS521" s="242">
        <f t="shared" si="272"/>
        <v>9360.0000000000018</v>
      </c>
      <c r="CT521" s="242">
        <f t="shared" si="272"/>
        <v>9360.0000000000018</v>
      </c>
      <c r="CU521" s="242">
        <f t="shared" si="272"/>
        <v>9360.0000000000018</v>
      </c>
      <c r="CV521" s="242">
        <f t="shared" si="272"/>
        <v>9360.0000000000018</v>
      </c>
      <c r="CW521" s="63" t="s">
        <v>531</v>
      </c>
      <c r="CX521" s="63"/>
    </row>
    <row r="522" spans="1:113" outlineLevel="1" x14ac:dyDescent="0.3">
      <c r="A522" s="290"/>
      <c r="C522" s="242" t="s">
        <v>516</v>
      </c>
      <c r="D522" s="165" t="s">
        <v>443</v>
      </c>
      <c r="E522" s="242">
        <f>+E521</f>
        <v>9360</v>
      </c>
      <c r="F522" s="242">
        <f>(E521+F521)/2</f>
        <v>9360</v>
      </c>
      <c r="G522" s="242">
        <f t="shared" ref="G522:AK522" si="273">(F521+G521)/2</f>
        <v>9360</v>
      </c>
      <c r="H522" s="242">
        <f t="shared" si="273"/>
        <v>9360</v>
      </c>
      <c r="I522" s="242">
        <f t="shared" si="273"/>
        <v>9360</v>
      </c>
      <c r="J522" s="242">
        <f t="shared" si="273"/>
        <v>9360</v>
      </c>
      <c r="K522" s="242">
        <f t="shared" si="273"/>
        <v>9360</v>
      </c>
      <c r="L522" s="242">
        <f t="shared" si="273"/>
        <v>9360</v>
      </c>
      <c r="M522" s="242">
        <f t="shared" si="273"/>
        <v>9360</v>
      </c>
      <c r="N522" s="242">
        <f t="shared" si="273"/>
        <v>9360</v>
      </c>
      <c r="O522" s="242">
        <f t="shared" si="273"/>
        <v>9360</v>
      </c>
      <c r="P522" s="242">
        <f t="shared" si="273"/>
        <v>9360</v>
      </c>
      <c r="Q522" s="242">
        <f t="shared" si="273"/>
        <v>9360</v>
      </c>
      <c r="R522" s="242">
        <f t="shared" si="273"/>
        <v>9360</v>
      </c>
      <c r="S522" s="242">
        <f t="shared" si="273"/>
        <v>9360</v>
      </c>
      <c r="T522" s="242">
        <f t="shared" si="273"/>
        <v>9360</v>
      </c>
      <c r="U522" s="242">
        <f t="shared" si="273"/>
        <v>9360</v>
      </c>
      <c r="V522" s="242">
        <f t="shared" si="273"/>
        <v>9360</v>
      </c>
      <c r="W522" s="242">
        <f t="shared" si="273"/>
        <v>9360</v>
      </c>
      <c r="X522" s="242">
        <f t="shared" si="273"/>
        <v>9360</v>
      </c>
      <c r="Y522" s="242">
        <f t="shared" si="273"/>
        <v>9360</v>
      </c>
      <c r="Z522" s="242">
        <f t="shared" si="273"/>
        <v>9360</v>
      </c>
      <c r="AA522" s="242">
        <f t="shared" si="273"/>
        <v>9360</v>
      </c>
      <c r="AB522" s="242">
        <f t="shared" si="273"/>
        <v>9360</v>
      </c>
      <c r="AC522" s="242">
        <f t="shared" si="273"/>
        <v>9360</v>
      </c>
      <c r="AD522" s="242">
        <f t="shared" si="273"/>
        <v>9360</v>
      </c>
      <c r="AE522" s="242">
        <f t="shared" si="273"/>
        <v>9360</v>
      </c>
      <c r="AF522" s="242">
        <f t="shared" si="273"/>
        <v>9360</v>
      </c>
      <c r="AG522" s="242">
        <f t="shared" si="273"/>
        <v>9360</v>
      </c>
      <c r="AH522" s="242">
        <f t="shared" si="273"/>
        <v>9360</v>
      </c>
      <c r="AI522" s="242">
        <f t="shared" si="273"/>
        <v>9360</v>
      </c>
      <c r="AJ522" s="242">
        <f t="shared" si="273"/>
        <v>9360</v>
      </c>
      <c r="AK522" s="242">
        <f t="shared" si="273"/>
        <v>9360</v>
      </c>
      <c r="AL522" s="242">
        <f>(AK521+AL521)/2</f>
        <v>9360</v>
      </c>
      <c r="AM522" s="242">
        <f t="shared" ref="AM522:CU522" si="274">(AL521+AM521)/2</f>
        <v>9360.0000000000018</v>
      </c>
      <c r="AN522" s="242">
        <f t="shared" si="274"/>
        <v>9360.0000000000018</v>
      </c>
      <c r="AO522" s="242">
        <f t="shared" si="274"/>
        <v>9360.0000000000018</v>
      </c>
      <c r="AP522" s="242">
        <f t="shared" si="274"/>
        <v>9360.0000000000018</v>
      </c>
      <c r="AQ522" s="242">
        <f t="shared" si="274"/>
        <v>9360.0000000000018</v>
      </c>
      <c r="AR522" s="242">
        <f t="shared" si="274"/>
        <v>9360.0000000000018</v>
      </c>
      <c r="AS522" s="242">
        <f t="shared" si="274"/>
        <v>9360.0000000000018</v>
      </c>
      <c r="AT522" s="242">
        <f t="shared" si="274"/>
        <v>9360.0000000000018</v>
      </c>
      <c r="AU522" s="242">
        <f t="shared" si="274"/>
        <v>9360.0000000000018</v>
      </c>
      <c r="AV522" s="242">
        <f t="shared" si="274"/>
        <v>9360.0000000000018</v>
      </c>
      <c r="AW522" s="242">
        <f t="shared" si="274"/>
        <v>9360.0000000000018</v>
      </c>
      <c r="AX522" s="242">
        <f t="shared" si="274"/>
        <v>9360.0000000000018</v>
      </c>
      <c r="AY522" s="242">
        <f t="shared" si="274"/>
        <v>9360.0000000000018</v>
      </c>
      <c r="AZ522" s="242">
        <f t="shared" si="274"/>
        <v>9360.0000000000018</v>
      </c>
      <c r="BA522" s="242">
        <f t="shared" si="274"/>
        <v>9360.0000000000018</v>
      </c>
      <c r="BB522" s="242">
        <f t="shared" si="274"/>
        <v>9360.0000000000018</v>
      </c>
      <c r="BC522" s="242">
        <f t="shared" si="274"/>
        <v>9360.0000000000018</v>
      </c>
      <c r="BD522" s="242">
        <f t="shared" si="274"/>
        <v>9360.0000000000018</v>
      </c>
      <c r="BE522" s="242">
        <f t="shared" si="274"/>
        <v>9360.0000000000018</v>
      </c>
      <c r="BF522" s="242">
        <f t="shared" si="274"/>
        <v>9360.0000000000018</v>
      </c>
      <c r="BG522" s="242">
        <f t="shared" si="274"/>
        <v>9360.0000000000018</v>
      </c>
      <c r="BH522" s="242">
        <f t="shared" si="274"/>
        <v>9360.0000000000018</v>
      </c>
      <c r="BI522" s="242">
        <f t="shared" si="274"/>
        <v>9360.0000000000018</v>
      </c>
      <c r="BJ522" s="242">
        <f t="shared" si="274"/>
        <v>9360.0000000000018</v>
      </c>
      <c r="BK522" s="242">
        <f t="shared" si="274"/>
        <v>9360.0000000000018</v>
      </c>
      <c r="BL522" s="242">
        <f t="shared" si="274"/>
        <v>9360.0000000000018</v>
      </c>
      <c r="BM522" s="242">
        <f t="shared" si="274"/>
        <v>9360.0000000000018</v>
      </c>
      <c r="BN522" s="242">
        <f t="shared" si="274"/>
        <v>9360.0000000000018</v>
      </c>
      <c r="BO522" s="242">
        <f t="shared" si="274"/>
        <v>9360.0000000000018</v>
      </c>
      <c r="BP522" s="242">
        <f t="shared" si="274"/>
        <v>9360.0000000000018</v>
      </c>
      <c r="BQ522" s="242">
        <f t="shared" si="274"/>
        <v>9360.0000000000018</v>
      </c>
      <c r="BR522" s="242">
        <f t="shared" si="274"/>
        <v>9360.0000000000018</v>
      </c>
      <c r="BS522" s="242">
        <f t="shared" si="274"/>
        <v>9360.0000000000018</v>
      </c>
      <c r="BT522" s="242">
        <f t="shared" si="274"/>
        <v>9360.0000000000018</v>
      </c>
      <c r="BU522" s="242">
        <f t="shared" si="274"/>
        <v>9360.0000000000018</v>
      </c>
      <c r="BV522" s="242">
        <f t="shared" si="274"/>
        <v>9360.0000000000018</v>
      </c>
      <c r="BW522" s="242">
        <f t="shared" si="274"/>
        <v>9360.0000000000018</v>
      </c>
      <c r="BX522" s="242">
        <f t="shared" si="274"/>
        <v>9360.0000000000018</v>
      </c>
      <c r="BY522" s="242">
        <f t="shared" si="274"/>
        <v>9360.0000000000018</v>
      </c>
      <c r="BZ522" s="242">
        <f t="shared" si="274"/>
        <v>9360.0000000000018</v>
      </c>
      <c r="CA522" s="242">
        <f t="shared" si="274"/>
        <v>9360.0000000000018</v>
      </c>
      <c r="CB522" s="242">
        <f t="shared" si="274"/>
        <v>9360.0000000000018</v>
      </c>
      <c r="CC522" s="242">
        <f t="shared" si="274"/>
        <v>9360.0000000000018</v>
      </c>
      <c r="CD522" s="242">
        <f t="shared" si="274"/>
        <v>9360.0000000000018</v>
      </c>
      <c r="CE522" s="242">
        <f t="shared" si="274"/>
        <v>9360.0000000000018</v>
      </c>
      <c r="CF522" s="242">
        <f t="shared" si="274"/>
        <v>9360.0000000000018</v>
      </c>
      <c r="CG522" s="242">
        <f t="shared" si="274"/>
        <v>9360.0000000000018</v>
      </c>
      <c r="CH522" s="242">
        <f t="shared" si="274"/>
        <v>9360.0000000000018</v>
      </c>
      <c r="CI522" s="242">
        <f t="shared" si="274"/>
        <v>9360.0000000000018</v>
      </c>
      <c r="CJ522" s="242">
        <f t="shared" si="274"/>
        <v>9360.0000000000018</v>
      </c>
      <c r="CK522" s="242">
        <f t="shared" si="274"/>
        <v>9360.0000000000018</v>
      </c>
      <c r="CL522" s="242">
        <f t="shared" si="274"/>
        <v>9360.0000000000018</v>
      </c>
      <c r="CM522" s="242">
        <f t="shared" si="274"/>
        <v>9360.0000000000018</v>
      </c>
      <c r="CN522" s="242">
        <f t="shared" si="274"/>
        <v>9360.0000000000018</v>
      </c>
      <c r="CO522" s="242">
        <f t="shared" si="274"/>
        <v>9360.0000000000018</v>
      </c>
      <c r="CP522" s="242">
        <f t="shared" si="274"/>
        <v>9360.0000000000018</v>
      </c>
      <c r="CQ522" s="242">
        <f t="shared" si="274"/>
        <v>9360.0000000000018</v>
      </c>
      <c r="CR522" s="242">
        <f t="shared" si="274"/>
        <v>9360.0000000000018</v>
      </c>
      <c r="CS522" s="242">
        <f t="shared" si="274"/>
        <v>9360.0000000000018</v>
      </c>
      <c r="CT522" s="242">
        <f t="shared" si="274"/>
        <v>9360.0000000000018</v>
      </c>
      <c r="CU522" s="242">
        <f t="shared" si="274"/>
        <v>9360.0000000000018</v>
      </c>
      <c r="CV522" s="242">
        <f>(CU521+CV521)/2</f>
        <v>9360.0000000000018</v>
      </c>
      <c r="CW522" s="63" t="s">
        <v>532</v>
      </c>
      <c r="CX522" s="63"/>
    </row>
    <row r="524" spans="1:113" ht="18" thickBot="1" x14ac:dyDescent="0.35">
      <c r="B524" s="75" t="s">
        <v>447</v>
      </c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5"/>
      <c r="DC524" s="75"/>
      <c r="DD524" s="75"/>
      <c r="DE524" s="75"/>
      <c r="DF524" s="75"/>
      <c r="DG524" s="75"/>
      <c r="DH524" s="75"/>
      <c r="DI524" s="75"/>
    </row>
    <row r="525" spans="1:113" outlineLevel="1" x14ac:dyDescent="0.3">
      <c r="AA525" s="238"/>
      <c r="AB525" s="238"/>
      <c r="AC525" s="238"/>
      <c r="AD525" s="238"/>
      <c r="AE525" s="238"/>
      <c r="AF525" s="238"/>
      <c r="AG525" s="238"/>
    </row>
    <row r="526" spans="1:113" outlineLevel="1" x14ac:dyDescent="0.3">
      <c r="AA526" s="238"/>
      <c r="AB526" s="238"/>
      <c r="AC526" s="238"/>
      <c r="CZ526" s="457" t="s">
        <v>85</v>
      </c>
      <c r="DA526" s="458"/>
      <c r="DB526" s="459"/>
      <c r="DC526" s="457" t="s">
        <v>1624</v>
      </c>
      <c r="DD526" s="458"/>
      <c r="DE526" s="459"/>
      <c r="DF526" s="457" t="s">
        <v>1625</v>
      </c>
      <c r="DG526" s="458"/>
      <c r="DH526" s="459"/>
    </row>
    <row r="527" spans="1:113" outlineLevel="1" x14ac:dyDescent="0.3">
      <c r="B527" s="69" t="s">
        <v>79</v>
      </c>
      <c r="C527" s="69" t="s">
        <v>195</v>
      </c>
      <c r="E527" s="69">
        <v>201401</v>
      </c>
      <c r="F527" s="69">
        <v>201402</v>
      </c>
      <c r="G527" s="69">
        <v>201403</v>
      </c>
      <c r="H527" s="69">
        <v>201404</v>
      </c>
      <c r="I527" s="69">
        <v>201405</v>
      </c>
      <c r="J527" s="69">
        <v>201406</v>
      </c>
      <c r="K527" s="69">
        <v>201407</v>
      </c>
      <c r="L527" s="69">
        <v>201408</v>
      </c>
      <c r="M527" s="69">
        <v>201409</v>
      </c>
      <c r="N527" s="69">
        <v>201410</v>
      </c>
      <c r="O527" s="69">
        <v>201411</v>
      </c>
      <c r="P527" s="69">
        <v>201412</v>
      </c>
      <c r="Q527" s="69">
        <v>201501</v>
      </c>
      <c r="R527" s="69">
        <v>201502</v>
      </c>
      <c r="S527" s="69">
        <v>201503</v>
      </c>
      <c r="T527" s="69">
        <v>201504</v>
      </c>
      <c r="U527" s="69">
        <v>201505</v>
      </c>
      <c r="V527" s="69">
        <v>201506</v>
      </c>
      <c r="W527" s="69">
        <v>201507</v>
      </c>
      <c r="X527" s="69">
        <v>201508</v>
      </c>
      <c r="Y527" s="69">
        <v>201509</v>
      </c>
      <c r="Z527" s="69">
        <v>201510</v>
      </c>
      <c r="AA527" s="69">
        <v>201511</v>
      </c>
      <c r="AB527" s="69">
        <v>201512</v>
      </c>
      <c r="AC527" s="69">
        <v>201601</v>
      </c>
      <c r="AD527" s="69">
        <v>201602</v>
      </c>
      <c r="AE527" s="69">
        <v>201603</v>
      </c>
      <c r="AF527" s="69">
        <v>201604</v>
      </c>
      <c r="AG527" s="69">
        <v>201605</v>
      </c>
      <c r="AH527" s="69">
        <v>201606</v>
      </c>
      <c r="AI527" s="69">
        <v>201607</v>
      </c>
      <c r="AJ527" s="69">
        <v>201608</v>
      </c>
      <c r="AK527" s="69">
        <v>201609</v>
      </c>
      <c r="AL527" s="69">
        <v>201610</v>
      </c>
      <c r="AM527" s="69">
        <v>201611</v>
      </c>
      <c r="AN527" s="69">
        <v>201612</v>
      </c>
      <c r="AO527" s="69">
        <v>201701</v>
      </c>
      <c r="AP527" s="69">
        <v>201702</v>
      </c>
      <c r="AQ527" s="69">
        <v>201703</v>
      </c>
      <c r="AR527" s="69">
        <v>201704</v>
      </c>
      <c r="AS527" s="69">
        <v>201705</v>
      </c>
      <c r="AT527" s="69">
        <v>201706</v>
      </c>
      <c r="AU527" s="69">
        <v>201707</v>
      </c>
      <c r="AV527" s="69">
        <v>201708</v>
      </c>
      <c r="AW527" s="69">
        <v>201709</v>
      </c>
      <c r="AX527" s="69">
        <v>201710</v>
      </c>
      <c r="AY527" s="69">
        <v>201711</v>
      </c>
      <c r="AZ527" s="69">
        <v>201712</v>
      </c>
      <c r="BA527" s="69">
        <v>201801</v>
      </c>
      <c r="BB527" s="69">
        <v>201802</v>
      </c>
      <c r="BC527" s="69">
        <v>201803</v>
      </c>
      <c r="BD527" s="69">
        <v>201804</v>
      </c>
      <c r="BE527" s="69">
        <v>201805</v>
      </c>
      <c r="BF527" s="69">
        <v>201806</v>
      </c>
      <c r="BG527" s="69">
        <v>201807</v>
      </c>
      <c r="BH527" s="69">
        <v>201808</v>
      </c>
      <c r="BI527" s="69">
        <v>201809</v>
      </c>
      <c r="BJ527" s="69">
        <v>201810</v>
      </c>
      <c r="BK527" s="69">
        <v>201811</v>
      </c>
      <c r="BL527" s="69">
        <v>201812</v>
      </c>
      <c r="BM527" s="69">
        <v>201901</v>
      </c>
      <c r="BN527" s="69">
        <v>201902</v>
      </c>
      <c r="BO527" s="69">
        <v>201903</v>
      </c>
      <c r="BP527" s="69">
        <v>201904</v>
      </c>
      <c r="BQ527" s="69">
        <v>201905</v>
      </c>
      <c r="BR527" s="69">
        <v>201906</v>
      </c>
      <c r="BS527" s="69">
        <v>201907</v>
      </c>
      <c r="BT527" s="69">
        <v>201908</v>
      </c>
      <c r="BU527" s="69">
        <v>201909</v>
      </c>
      <c r="BV527" s="69">
        <v>201910</v>
      </c>
      <c r="BW527" s="69">
        <v>201911</v>
      </c>
      <c r="BX527" s="69">
        <v>201912</v>
      </c>
      <c r="BY527" s="69">
        <v>202001</v>
      </c>
      <c r="BZ527" s="69">
        <v>202002</v>
      </c>
      <c r="CA527" s="69">
        <v>202003</v>
      </c>
      <c r="CB527" s="69">
        <v>202004</v>
      </c>
      <c r="CC527" s="69">
        <v>202005</v>
      </c>
      <c r="CD527" s="69">
        <v>202006</v>
      </c>
      <c r="CE527" s="69">
        <v>202007</v>
      </c>
      <c r="CF527" s="69">
        <v>202008</v>
      </c>
      <c r="CG527" s="69">
        <v>202009</v>
      </c>
      <c r="CH527" s="69">
        <v>202010</v>
      </c>
      <c r="CI527" s="69">
        <v>202011</v>
      </c>
      <c r="CJ527" s="69">
        <v>202012</v>
      </c>
      <c r="CK527" s="69">
        <v>202101</v>
      </c>
      <c r="CL527" s="69">
        <v>202102</v>
      </c>
      <c r="CM527" s="69">
        <v>202103</v>
      </c>
      <c r="CN527" s="69">
        <v>202104</v>
      </c>
      <c r="CO527" s="69">
        <v>202105</v>
      </c>
      <c r="CP527" s="69">
        <v>202106</v>
      </c>
      <c r="CQ527" s="69">
        <v>202107</v>
      </c>
      <c r="CR527" s="69">
        <v>202108</v>
      </c>
      <c r="CS527" s="69">
        <v>202109</v>
      </c>
      <c r="CT527" s="69">
        <v>202110</v>
      </c>
      <c r="CU527" s="69">
        <v>202111</v>
      </c>
      <c r="CV527" s="69">
        <v>202112</v>
      </c>
      <c r="CX527" s="69" t="s">
        <v>1720</v>
      </c>
      <c r="CY527" s="69" t="s">
        <v>1721</v>
      </c>
      <c r="CZ527" s="452" t="s">
        <v>1621</v>
      </c>
      <c r="DA527" s="452" t="s">
        <v>1622</v>
      </c>
      <c r="DB527" s="452" t="s">
        <v>1623</v>
      </c>
      <c r="DC527" s="452" t="s">
        <v>1621</v>
      </c>
      <c r="DD527" s="452" t="s">
        <v>1622</v>
      </c>
      <c r="DE527" s="452" t="s">
        <v>1623</v>
      </c>
      <c r="DF527" s="452" t="s">
        <v>1621</v>
      </c>
      <c r="DG527" s="452" t="s">
        <v>1622</v>
      </c>
      <c r="DH527" s="452" t="s">
        <v>1623</v>
      </c>
    </row>
    <row r="528" spans="1:113" outlineLevel="1" x14ac:dyDescent="0.3">
      <c r="A528" s="290"/>
      <c r="B528" s="154">
        <v>1</v>
      </c>
      <c r="C528" s="242" t="s">
        <v>170</v>
      </c>
      <c r="D528" s="143" t="s">
        <v>443</v>
      </c>
      <c r="E528" s="506">
        <v>80</v>
      </c>
      <c r="F528" s="506">
        <v>80</v>
      </c>
      <c r="G528" s="506">
        <v>80</v>
      </c>
      <c r="H528" s="506">
        <v>80</v>
      </c>
      <c r="I528" s="506">
        <v>80</v>
      </c>
      <c r="J528" s="506">
        <v>80</v>
      </c>
      <c r="K528" s="506">
        <v>80</v>
      </c>
      <c r="L528" s="506">
        <v>80</v>
      </c>
      <c r="M528" s="506">
        <v>80</v>
      </c>
      <c r="N528" s="506">
        <v>80</v>
      </c>
      <c r="O528" s="506">
        <v>80</v>
      </c>
      <c r="P528" s="506">
        <v>80</v>
      </c>
      <c r="Q528" s="506">
        <v>80</v>
      </c>
      <c r="R528" s="506">
        <v>80</v>
      </c>
      <c r="S528" s="506">
        <v>80</v>
      </c>
      <c r="T528" s="506">
        <v>80</v>
      </c>
      <c r="U528" s="506">
        <v>80</v>
      </c>
      <c r="V528" s="506">
        <v>80</v>
      </c>
      <c r="W528" s="506">
        <v>80</v>
      </c>
      <c r="X528" s="506">
        <v>80</v>
      </c>
      <c r="Y528" s="506">
        <v>80</v>
      </c>
      <c r="Z528" s="506">
        <v>80</v>
      </c>
      <c r="AA528" s="506">
        <v>80</v>
      </c>
      <c r="AB528" s="506">
        <v>80</v>
      </c>
      <c r="AC528" s="506">
        <v>80</v>
      </c>
      <c r="AD528" s="506">
        <v>80</v>
      </c>
      <c r="AE528" s="506">
        <v>80</v>
      </c>
      <c r="AF528" s="506">
        <v>80</v>
      </c>
      <c r="AG528" s="506">
        <v>80</v>
      </c>
      <c r="AH528" s="506">
        <v>80</v>
      </c>
      <c r="AI528" s="506">
        <v>80</v>
      </c>
      <c r="AJ528" s="506">
        <v>80</v>
      </c>
      <c r="AK528" s="506">
        <v>80</v>
      </c>
      <c r="AL528" s="242">
        <v>80</v>
      </c>
      <c r="AM528" s="242">
        <v>80</v>
      </c>
      <c r="AN528" s="242">
        <v>80</v>
      </c>
      <c r="AO528" s="242">
        <v>80</v>
      </c>
      <c r="AP528" s="242">
        <v>80</v>
      </c>
      <c r="AQ528" s="242">
        <v>80</v>
      </c>
      <c r="AR528" s="242">
        <v>80</v>
      </c>
      <c r="AS528" s="242">
        <v>80</v>
      </c>
      <c r="AT528" s="242">
        <v>80</v>
      </c>
      <c r="AU528" s="242">
        <v>80</v>
      </c>
      <c r="AV528" s="242">
        <v>80</v>
      </c>
      <c r="AW528" s="242">
        <v>80</v>
      </c>
      <c r="AX528" s="242">
        <v>80</v>
      </c>
      <c r="AY528" s="242">
        <v>80</v>
      </c>
      <c r="AZ528" s="242">
        <v>80</v>
      </c>
      <c r="BA528" s="242">
        <v>80</v>
      </c>
      <c r="BB528" s="242">
        <v>80</v>
      </c>
      <c r="BC528" s="242">
        <v>80</v>
      </c>
      <c r="BD528" s="242">
        <v>80</v>
      </c>
      <c r="BE528" s="242">
        <v>80</v>
      </c>
      <c r="BF528" s="242">
        <v>80</v>
      </c>
      <c r="BG528" s="242">
        <v>80</v>
      </c>
      <c r="BH528" s="242">
        <v>80</v>
      </c>
      <c r="BI528" s="242">
        <v>80</v>
      </c>
      <c r="BJ528" s="242">
        <v>80</v>
      </c>
      <c r="BK528" s="242">
        <v>80</v>
      </c>
      <c r="BL528" s="242">
        <v>80</v>
      </c>
      <c r="BM528" s="242">
        <v>80</v>
      </c>
      <c r="BN528" s="242">
        <v>80</v>
      </c>
      <c r="BO528" s="242">
        <v>80</v>
      </c>
      <c r="BP528" s="242">
        <v>80</v>
      </c>
      <c r="BQ528" s="242">
        <v>80</v>
      </c>
      <c r="BR528" s="242">
        <v>80</v>
      </c>
      <c r="BS528" s="242">
        <v>80</v>
      </c>
      <c r="BT528" s="242">
        <v>80</v>
      </c>
      <c r="BU528" s="242">
        <v>80</v>
      </c>
      <c r="BV528" s="242">
        <v>80</v>
      </c>
      <c r="BW528" s="242">
        <v>80</v>
      </c>
      <c r="BX528" s="242">
        <v>80</v>
      </c>
      <c r="BY528" s="242">
        <v>80</v>
      </c>
      <c r="BZ528" s="242">
        <v>80</v>
      </c>
      <c r="CA528" s="242">
        <v>80</v>
      </c>
      <c r="CB528" s="242">
        <v>80</v>
      </c>
      <c r="CC528" s="242">
        <v>80</v>
      </c>
      <c r="CD528" s="242">
        <v>80</v>
      </c>
      <c r="CE528" s="242">
        <v>80</v>
      </c>
      <c r="CF528" s="242">
        <v>80</v>
      </c>
      <c r="CG528" s="242">
        <v>80</v>
      </c>
      <c r="CH528" s="242">
        <v>80</v>
      </c>
      <c r="CI528" s="242">
        <v>80</v>
      </c>
      <c r="CJ528" s="242">
        <v>80</v>
      </c>
      <c r="CK528" s="242">
        <v>80</v>
      </c>
      <c r="CL528" s="242">
        <v>80</v>
      </c>
      <c r="CM528" s="242">
        <v>80</v>
      </c>
      <c r="CN528" s="242">
        <v>80</v>
      </c>
      <c r="CO528" s="242">
        <v>80</v>
      </c>
      <c r="CP528" s="242">
        <v>80</v>
      </c>
      <c r="CQ528" s="242">
        <v>80</v>
      </c>
      <c r="CR528" s="242">
        <v>80</v>
      </c>
      <c r="CS528" s="242">
        <v>80</v>
      </c>
      <c r="CT528" s="242">
        <v>80</v>
      </c>
      <c r="CU528" s="242">
        <v>80</v>
      </c>
      <c r="CV528" s="242">
        <v>80</v>
      </c>
      <c r="CX528" s="242" t="str">
        <f>+CY528</f>
        <v>-</v>
      </c>
      <c r="CY528" s="242" t="str">
        <f>IF(AND($DB528&gt;$DE528,$DB528&gt;$DH528),"lineal",IF(AND($DE528&gt;$DB528,$DE528&gt;$DH528),"logaritmica",IF(AND($DH528&gt;$DB528,$DH528&gt;$DE528),"exponencial","-")))</f>
        <v>-</v>
      </c>
      <c r="CZ528" s="453">
        <f>$AK528-$DA528*$AK$143</f>
        <v>80</v>
      </c>
      <c r="DA528" s="453">
        <f>IFERROR(SLOPE($E528:$AK528,$E$143:$AK$143),0)</f>
        <v>0</v>
      </c>
      <c r="DB528" s="454">
        <f>IFERROR(RSQ($E528:$AK528,$E$143:$AK$143),0)</f>
        <v>0</v>
      </c>
      <c r="DC528" s="453">
        <f>$AK528-$DD528*$AK$143</f>
        <v>80</v>
      </c>
      <c r="DD528" s="453">
        <f>IFERROR(SLOPE($E528:$AK528,$E$142:$AK$142),0)</f>
        <v>0</v>
      </c>
      <c r="DE528" s="454">
        <f>IFERROR(RSQ($E528:$AK528,$E$142:$AK$142),0)</f>
        <v>0</v>
      </c>
      <c r="DF528" s="455">
        <f t="shared" ref="DF528:DF552" si="275">IFERROR(LN($AK528)-$DG528*$AK$143,0)</f>
        <v>4.3820266346738812</v>
      </c>
      <c r="DG528" s="456">
        <f>IFERROR(SLOPE(LN($E528:$AK528),$E$143:$AK$143),0)</f>
        <v>0</v>
      </c>
      <c r="DH528" s="454">
        <f>IFERROR(RSQ(LN($E528:$AK528),$E$143:$AK$143),0)</f>
        <v>0</v>
      </c>
    </row>
    <row r="529" spans="1:112" outlineLevel="1" x14ac:dyDescent="0.3">
      <c r="A529" s="290"/>
      <c r="B529" s="154">
        <v>2</v>
      </c>
      <c r="C529" s="242" t="s">
        <v>171</v>
      </c>
      <c r="D529" s="143" t="s">
        <v>443</v>
      </c>
      <c r="E529" s="506">
        <v>80</v>
      </c>
      <c r="F529" s="506">
        <v>80</v>
      </c>
      <c r="G529" s="506">
        <v>80</v>
      </c>
      <c r="H529" s="506">
        <v>80</v>
      </c>
      <c r="I529" s="506">
        <v>80</v>
      </c>
      <c r="J529" s="506">
        <v>80</v>
      </c>
      <c r="K529" s="506">
        <v>80</v>
      </c>
      <c r="L529" s="506">
        <v>80</v>
      </c>
      <c r="M529" s="506">
        <v>80</v>
      </c>
      <c r="N529" s="506">
        <v>80</v>
      </c>
      <c r="O529" s="506">
        <v>80</v>
      </c>
      <c r="P529" s="506">
        <v>80</v>
      </c>
      <c r="Q529" s="506">
        <v>80</v>
      </c>
      <c r="R529" s="506">
        <v>80</v>
      </c>
      <c r="S529" s="506">
        <v>80</v>
      </c>
      <c r="T529" s="506">
        <v>80</v>
      </c>
      <c r="U529" s="506">
        <v>80</v>
      </c>
      <c r="V529" s="506">
        <v>80</v>
      </c>
      <c r="W529" s="506">
        <v>80</v>
      </c>
      <c r="X529" s="506">
        <v>80</v>
      </c>
      <c r="Y529" s="506">
        <v>80</v>
      </c>
      <c r="Z529" s="506">
        <v>80</v>
      </c>
      <c r="AA529" s="506">
        <v>80</v>
      </c>
      <c r="AB529" s="506">
        <v>80</v>
      </c>
      <c r="AC529" s="506">
        <v>80</v>
      </c>
      <c r="AD529" s="506">
        <v>80</v>
      </c>
      <c r="AE529" s="506">
        <v>80</v>
      </c>
      <c r="AF529" s="506">
        <v>80</v>
      </c>
      <c r="AG529" s="506">
        <v>80</v>
      </c>
      <c r="AH529" s="506">
        <v>80</v>
      </c>
      <c r="AI529" s="506">
        <v>80</v>
      </c>
      <c r="AJ529" s="506">
        <v>80</v>
      </c>
      <c r="AK529" s="506">
        <v>80</v>
      </c>
      <c r="AL529" s="242">
        <v>80</v>
      </c>
      <c r="AM529" s="242">
        <v>80</v>
      </c>
      <c r="AN529" s="242">
        <v>80</v>
      </c>
      <c r="AO529" s="242">
        <v>80</v>
      </c>
      <c r="AP529" s="242">
        <v>80</v>
      </c>
      <c r="AQ529" s="242">
        <v>80</v>
      </c>
      <c r="AR529" s="242">
        <v>80</v>
      </c>
      <c r="AS529" s="242">
        <v>80</v>
      </c>
      <c r="AT529" s="242">
        <v>80</v>
      </c>
      <c r="AU529" s="242">
        <v>80</v>
      </c>
      <c r="AV529" s="242">
        <v>80</v>
      </c>
      <c r="AW529" s="242">
        <v>80</v>
      </c>
      <c r="AX529" s="242">
        <v>80</v>
      </c>
      <c r="AY529" s="242">
        <v>80</v>
      </c>
      <c r="AZ529" s="242">
        <v>80</v>
      </c>
      <c r="BA529" s="242">
        <v>80</v>
      </c>
      <c r="BB529" s="242">
        <v>80</v>
      </c>
      <c r="BC529" s="242">
        <v>80</v>
      </c>
      <c r="BD529" s="242">
        <v>80</v>
      </c>
      <c r="BE529" s="242">
        <v>80</v>
      </c>
      <c r="BF529" s="242">
        <v>80</v>
      </c>
      <c r="BG529" s="242">
        <v>80</v>
      </c>
      <c r="BH529" s="242">
        <v>80</v>
      </c>
      <c r="BI529" s="242">
        <v>80</v>
      </c>
      <c r="BJ529" s="242">
        <v>80</v>
      </c>
      <c r="BK529" s="242">
        <v>80</v>
      </c>
      <c r="BL529" s="242">
        <v>80</v>
      </c>
      <c r="BM529" s="242">
        <v>80</v>
      </c>
      <c r="BN529" s="242">
        <v>80</v>
      </c>
      <c r="BO529" s="242">
        <v>80</v>
      </c>
      <c r="BP529" s="242">
        <v>80</v>
      </c>
      <c r="BQ529" s="242">
        <v>80</v>
      </c>
      <c r="BR529" s="242">
        <v>80</v>
      </c>
      <c r="BS529" s="242">
        <v>80</v>
      </c>
      <c r="BT529" s="242">
        <v>80</v>
      </c>
      <c r="BU529" s="242">
        <v>80</v>
      </c>
      <c r="BV529" s="242">
        <v>80</v>
      </c>
      <c r="BW529" s="242">
        <v>80</v>
      </c>
      <c r="BX529" s="242">
        <v>80</v>
      </c>
      <c r="BY529" s="242">
        <v>80</v>
      </c>
      <c r="BZ529" s="242">
        <v>80</v>
      </c>
      <c r="CA529" s="242">
        <v>80</v>
      </c>
      <c r="CB529" s="242">
        <v>80</v>
      </c>
      <c r="CC529" s="242">
        <v>80</v>
      </c>
      <c r="CD529" s="242">
        <v>80</v>
      </c>
      <c r="CE529" s="242">
        <v>80</v>
      </c>
      <c r="CF529" s="242">
        <v>80</v>
      </c>
      <c r="CG529" s="242">
        <v>80</v>
      </c>
      <c r="CH529" s="242">
        <v>80</v>
      </c>
      <c r="CI529" s="242">
        <v>80</v>
      </c>
      <c r="CJ529" s="242">
        <v>80</v>
      </c>
      <c r="CK529" s="242">
        <v>80</v>
      </c>
      <c r="CL529" s="242">
        <v>80</v>
      </c>
      <c r="CM529" s="242">
        <v>80</v>
      </c>
      <c r="CN529" s="242">
        <v>80</v>
      </c>
      <c r="CO529" s="242">
        <v>80</v>
      </c>
      <c r="CP529" s="242">
        <v>80</v>
      </c>
      <c r="CQ529" s="242">
        <v>80</v>
      </c>
      <c r="CR529" s="242">
        <v>80</v>
      </c>
      <c r="CS529" s="242">
        <v>80</v>
      </c>
      <c r="CT529" s="242">
        <v>80</v>
      </c>
      <c r="CU529" s="242">
        <v>80</v>
      </c>
      <c r="CV529" s="242">
        <v>80</v>
      </c>
      <c r="CX529" s="242" t="str">
        <f t="shared" ref="CX529:CX551" si="276">+CY529</f>
        <v>-</v>
      </c>
      <c r="CY529" s="242" t="str">
        <f t="shared" ref="CY529:CY552" si="277">IF(AND($DB529&gt;$DE529,$DB529&gt;$DH529),"lineal",IF(AND($DE529&gt;$DB529,$DE529&gt;$DH529),"logaritmica",IF(AND($DH529&gt;$DB529,$DH529&gt;$DE529),"exponencial","-")))</f>
        <v>-</v>
      </c>
      <c r="CZ529" s="453">
        <f t="shared" ref="CZ529:CZ553" si="278">$AK529-$DA529*$AK$143</f>
        <v>80</v>
      </c>
      <c r="DA529" s="453">
        <f t="shared" ref="DA529:DA553" si="279">IFERROR(SLOPE($E529:$AK529,$E$143:$AK$143),0)</f>
        <v>0</v>
      </c>
      <c r="DB529" s="454">
        <f t="shared" ref="DB529:DB553" si="280">IFERROR(RSQ($E529:$AK529,$E$143:$AK$143),0)</f>
        <v>0</v>
      </c>
      <c r="DC529" s="453">
        <f t="shared" ref="DC529:DC553" si="281">$AK529-$DD529*$AK$143</f>
        <v>80</v>
      </c>
      <c r="DD529" s="453">
        <f>IFERROR(SLOPE($E529:$AK529,$E$142:$AK$142),0)</f>
        <v>0</v>
      </c>
      <c r="DE529" s="454">
        <f>IFERROR(RSQ($E529:$AK529,$E$142:$AK$142),0)</f>
        <v>0</v>
      </c>
      <c r="DF529" s="455">
        <f t="shared" si="275"/>
        <v>4.3820266346738812</v>
      </c>
      <c r="DG529" s="456">
        <f t="shared" ref="DG529:DG553" si="282">IFERROR(SLOPE(LN($E529:$AK529),$E$143:$AK$143),0)</f>
        <v>0</v>
      </c>
      <c r="DH529" s="454">
        <f>IFERROR(RSQ(LN($E529:$AK529),$E$143:$AK$143),0)</f>
        <v>0</v>
      </c>
    </row>
    <row r="530" spans="1:112" ht="12.75" customHeight="1" outlineLevel="1" x14ac:dyDescent="0.3">
      <c r="A530" s="290"/>
      <c r="B530" s="154">
        <v>3</v>
      </c>
      <c r="C530" s="242" t="s">
        <v>172</v>
      </c>
      <c r="D530" s="143" t="s">
        <v>443</v>
      </c>
      <c r="E530" s="506">
        <v>80</v>
      </c>
      <c r="F530" s="506">
        <v>80</v>
      </c>
      <c r="G530" s="506">
        <v>80</v>
      </c>
      <c r="H530" s="506">
        <v>80</v>
      </c>
      <c r="I530" s="506">
        <v>80</v>
      </c>
      <c r="J530" s="506">
        <v>80</v>
      </c>
      <c r="K530" s="506">
        <v>80</v>
      </c>
      <c r="L530" s="506">
        <v>80</v>
      </c>
      <c r="M530" s="506">
        <v>80</v>
      </c>
      <c r="N530" s="506">
        <v>80</v>
      </c>
      <c r="O530" s="506">
        <v>80</v>
      </c>
      <c r="P530" s="506">
        <v>80</v>
      </c>
      <c r="Q530" s="506">
        <v>80</v>
      </c>
      <c r="R530" s="506">
        <v>80</v>
      </c>
      <c r="S530" s="506">
        <v>80</v>
      </c>
      <c r="T530" s="506">
        <v>80</v>
      </c>
      <c r="U530" s="506">
        <v>80</v>
      </c>
      <c r="V530" s="506">
        <v>80</v>
      </c>
      <c r="W530" s="506">
        <v>80</v>
      </c>
      <c r="X530" s="506">
        <v>80</v>
      </c>
      <c r="Y530" s="506">
        <v>80</v>
      </c>
      <c r="Z530" s="506">
        <v>80</v>
      </c>
      <c r="AA530" s="506">
        <v>80</v>
      </c>
      <c r="AB530" s="506">
        <v>80</v>
      </c>
      <c r="AC530" s="506">
        <v>80</v>
      </c>
      <c r="AD530" s="506">
        <v>80</v>
      </c>
      <c r="AE530" s="506">
        <v>80</v>
      </c>
      <c r="AF530" s="506">
        <v>80</v>
      </c>
      <c r="AG530" s="506">
        <v>80</v>
      </c>
      <c r="AH530" s="506">
        <v>80</v>
      </c>
      <c r="AI530" s="506">
        <v>80</v>
      </c>
      <c r="AJ530" s="506">
        <v>80</v>
      </c>
      <c r="AK530" s="506">
        <v>80</v>
      </c>
      <c r="AL530" s="242">
        <v>80</v>
      </c>
      <c r="AM530" s="242">
        <v>80</v>
      </c>
      <c r="AN530" s="242">
        <v>80</v>
      </c>
      <c r="AO530" s="242">
        <v>80</v>
      </c>
      <c r="AP530" s="242">
        <v>80</v>
      </c>
      <c r="AQ530" s="242">
        <v>80</v>
      </c>
      <c r="AR530" s="242">
        <v>80</v>
      </c>
      <c r="AS530" s="242">
        <v>80</v>
      </c>
      <c r="AT530" s="242">
        <v>80</v>
      </c>
      <c r="AU530" s="242">
        <v>80</v>
      </c>
      <c r="AV530" s="242">
        <v>80</v>
      </c>
      <c r="AW530" s="242">
        <v>80</v>
      </c>
      <c r="AX530" s="242">
        <v>80</v>
      </c>
      <c r="AY530" s="242">
        <v>80</v>
      </c>
      <c r="AZ530" s="242">
        <v>80</v>
      </c>
      <c r="BA530" s="242">
        <v>80</v>
      </c>
      <c r="BB530" s="242">
        <v>80</v>
      </c>
      <c r="BC530" s="242">
        <v>80</v>
      </c>
      <c r="BD530" s="242">
        <v>80</v>
      </c>
      <c r="BE530" s="242">
        <v>80</v>
      </c>
      <c r="BF530" s="242">
        <v>80</v>
      </c>
      <c r="BG530" s="242">
        <v>80</v>
      </c>
      <c r="BH530" s="242">
        <v>80</v>
      </c>
      <c r="BI530" s="242">
        <v>80</v>
      </c>
      <c r="BJ530" s="242">
        <v>80</v>
      </c>
      <c r="BK530" s="242">
        <v>80</v>
      </c>
      <c r="BL530" s="242">
        <v>80</v>
      </c>
      <c r="BM530" s="242">
        <v>80</v>
      </c>
      <c r="BN530" s="242">
        <v>80</v>
      </c>
      <c r="BO530" s="242">
        <v>80</v>
      </c>
      <c r="BP530" s="242">
        <v>80</v>
      </c>
      <c r="BQ530" s="242">
        <v>80</v>
      </c>
      <c r="BR530" s="242">
        <v>80</v>
      </c>
      <c r="BS530" s="242">
        <v>80</v>
      </c>
      <c r="BT530" s="242">
        <v>80</v>
      </c>
      <c r="BU530" s="242">
        <v>80</v>
      </c>
      <c r="BV530" s="242">
        <v>80</v>
      </c>
      <c r="BW530" s="242">
        <v>80</v>
      </c>
      <c r="BX530" s="242">
        <v>80</v>
      </c>
      <c r="BY530" s="242">
        <v>80</v>
      </c>
      <c r="BZ530" s="242">
        <v>80</v>
      </c>
      <c r="CA530" s="242">
        <v>80</v>
      </c>
      <c r="CB530" s="242">
        <v>80</v>
      </c>
      <c r="CC530" s="242">
        <v>80</v>
      </c>
      <c r="CD530" s="242">
        <v>80</v>
      </c>
      <c r="CE530" s="242">
        <v>80</v>
      </c>
      <c r="CF530" s="242">
        <v>80</v>
      </c>
      <c r="CG530" s="242">
        <v>80</v>
      </c>
      <c r="CH530" s="242">
        <v>80</v>
      </c>
      <c r="CI530" s="242">
        <v>80</v>
      </c>
      <c r="CJ530" s="242">
        <v>80</v>
      </c>
      <c r="CK530" s="242">
        <v>80</v>
      </c>
      <c r="CL530" s="242">
        <v>80</v>
      </c>
      <c r="CM530" s="242">
        <v>80</v>
      </c>
      <c r="CN530" s="242">
        <v>80</v>
      </c>
      <c r="CO530" s="242">
        <v>80</v>
      </c>
      <c r="CP530" s="242">
        <v>80</v>
      </c>
      <c r="CQ530" s="242">
        <v>80</v>
      </c>
      <c r="CR530" s="242">
        <v>80</v>
      </c>
      <c r="CS530" s="242">
        <v>80</v>
      </c>
      <c r="CT530" s="242">
        <v>80</v>
      </c>
      <c r="CU530" s="242">
        <v>80</v>
      </c>
      <c r="CV530" s="242">
        <v>80</v>
      </c>
      <c r="CX530" s="242" t="str">
        <f t="shared" si="276"/>
        <v>-</v>
      </c>
      <c r="CY530" s="242" t="str">
        <f t="shared" si="277"/>
        <v>-</v>
      </c>
      <c r="CZ530" s="453">
        <f t="shared" si="278"/>
        <v>80</v>
      </c>
      <c r="DA530" s="453">
        <f t="shared" si="279"/>
        <v>0</v>
      </c>
      <c r="DB530" s="454">
        <f t="shared" si="280"/>
        <v>0</v>
      </c>
      <c r="DC530" s="453">
        <f t="shared" si="281"/>
        <v>80</v>
      </c>
      <c r="DD530" s="453">
        <f t="shared" ref="DD530:DD553" si="283">IFERROR(SLOPE($E530:$AK530,$E$142:$AK$142),0)</f>
        <v>0</v>
      </c>
      <c r="DE530" s="454">
        <f t="shared" ref="DE530:DE553" si="284">IFERROR(RSQ($E530:$AK530,$E$142:$AK$142),0)</f>
        <v>0</v>
      </c>
      <c r="DF530" s="455">
        <f t="shared" si="275"/>
        <v>4.3820266346738812</v>
      </c>
      <c r="DG530" s="456">
        <f t="shared" si="282"/>
        <v>0</v>
      </c>
      <c r="DH530" s="454">
        <f t="shared" ref="DH530:DH552" si="285">IFERROR(RSQ(LN($E530:$AK530),$E$143:$AK$143),0)</f>
        <v>0</v>
      </c>
    </row>
    <row r="531" spans="1:112" outlineLevel="1" x14ac:dyDescent="0.3">
      <c r="A531" s="290"/>
      <c r="B531" s="154">
        <v>4</v>
      </c>
      <c r="C531" s="242" t="s">
        <v>173</v>
      </c>
      <c r="D531" s="143" t="s">
        <v>443</v>
      </c>
      <c r="E531" s="506">
        <v>80</v>
      </c>
      <c r="F531" s="506">
        <v>80</v>
      </c>
      <c r="G531" s="506">
        <v>80</v>
      </c>
      <c r="H531" s="506">
        <v>80</v>
      </c>
      <c r="I531" s="506">
        <v>80</v>
      </c>
      <c r="J531" s="506">
        <v>80</v>
      </c>
      <c r="K531" s="506">
        <v>80</v>
      </c>
      <c r="L531" s="506">
        <v>80</v>
      </c>
      <c r="M531" s="506">
        <v>80</v>
      </c>
      <c r="N531" s="506">
        <v>80</v>
      </c>
      <c r="O531" s="506">
        <v>80</v>
      </c>
      <c r="P531" s="506">
        <v>80</v>
      </c>
      <c r="Q531" s="506">
        <v>80</v>
      </c>
      <c r="R531" s="506">
        <v>80</v>
      </c>
      <c r="S531" s="506">
        <v>80</v>
      </c>
      <c r="T531" s="506">
        <v>80</v>
      </c>
      <c r="U531" s="506">
        <v>80</v>
      </c>
      <c r="V531" s="506">
        <v>80</v>
      </c>
      <c r="W531" s="506">
        <v>80</v>
      </c>
      <c r="X531" s="506">
        <v>80</v>
      </c>
      <c r="Y531" s="506">
        <v>80</v>
      </c>
      <c r="Z531" s="506">
        <v>80</v>
      </c>
      <c r="AA531" s="506">
        <v>80</v>
      </c>
      <c r="AB531" s="506">
        <v>80</v>
      </c>
      <c r="AC531" s="506">
        <v>80</v>
      </c>
      <c r="AD531" s="506">
        <v>80</v>
      </c>
      <c r="AE531" s="506">
        <v>80</v>
      </c>
      <c r="AF531" s="506">
        <v>80</v>
      </c>
      <c r="AG531" s="506">
        <v>80</v>
      </c>
      <c r="AH531" s="506">
        <v>80</v>
      </c>
      <c r="AI531" s="506">
        <v>80</v>
      </c>
      <c r="AJ531" s="506">
        <v>80</v>
      </c>
      <c r="AK531" s="506">
        <v>80</v>
      </c>
      <c r="AL531" s="242">
        <v>80</v>
      </c>
      <c r="AM531" s="242">
        <v>80</v>
      </c>
      <c r="AN531" s="242">
        <v>80</v>
      </c>
      <c r="AO531" s="242">
        <v>80</v>
      </c>
      <c r="AP531" s="242">
        <v>80</v>
      </c>
      <c r="AQ531" s="242">
        <v>80</v>
      </c>
      <c r="AR531" s="242">
        <v>80</v>
      </c>
      <c r="AS531" s="242">
        <v>80</v>
      </c>
      <c r="AT531" s="242">
        <v>80</v>
      </c>
      <c r="AU531" s="242">
        <v>80</v>
      </c>
      <c r="AV531" s="242">
        <v>80</v>
      </c>
      <c r="AW531" s="242">
        <v>80</v>
      </c>
      <c r="AX531" s="242">
        <v>80</v>
      </c>
      <c r="AY531" s="242">
        <v>80</v>
      </c>
      <c r="AZ531" s="242">
        <v>80</v>
      </c>
      <c r="BA531" s="242">
        <v>80</v>
      </c>
      <c r="BB531" s="242">
        <v>80</v>
      </c>
      <c r="BC531" s="242">
        <v>80</v>
      </c>
      <c r="BD531" s="242">
        <v>80</v>
      </c>
      <c r="BE531" s="242">
        <v>80</v>
      </c>
      <c r="BF531" s="242">
        <v>80</v>
      </c>
      <c r="BG531" s="242">
        <v>80</v>
      </c>
      <c r="BH531" s="242">
        <v>80</v>
      </c>
      <c r="BI531" s="242">
        <v>80</v>
      </c>
      <c r="BJ531" s="242">
        <v>80</v>
      </c>
      <c r="BK531" s="242">
        <v>80</v>
      </c>
      <c r="BL531" s="242">
        <v>80</v>
      </c>
      <c r="BM531" s="242">
        <v>80</v>
      </c>
      <c r="BN531" s="242">
        <v>80</v>
      </c>
      <c r="BO531" s="242">
        <v>80</v>
      </c>
      <c r="BP531" s="242">
        <v>80</v>
      </c>
      <c r="BQ531" s="242">
        <v>80</v>
      </c>
      <c r="BR531" s="242">
        <v>80</v>
      </c>
      <c r="BS531" s="242">
        <v>80</v>
      </c>
      <c r="BT531" s="242">
        <v>80</v>
      </c>
      <c r="BU531" s="242">
        <v>80</v>
      </c>
      <c r="BV531" s="242">
        <v>80</v>
      </c>
      <c r="BW531" s="242">
        <v>80</v>
      </c>
      <c r="BX531" s="242">
        <v>80</v>
      </c>
      <c r="BY531" s="242">
        <v>80</v>
      </c>
      <c r="BZ531" s="242">
        <v>80</v>
      </c>
      <c r="CA531" s="242">
        <v>80</v>
      </c>
      <c r="CB531" s="242">
        <v>80</v>
      </c>
      <c r="CC531" s="242">
        <v>80</v>
      </c>
      <c r="CD531" s="242">
        <v>80</v>
      </c>
      <c r="CE531" s="242">
        <v>80</v>
      </c>
      <c r="CF531" s="242">
        <v>80</v>
      </c>
      <c r="CG531" s="242">
        <v>80</v>
      </c>
      <c r="CH531" s="242">
        <v>80</v>
      </c>
      <c r="CI531" s="242">
        <v>80</v>
      </c>
      <c r="CJ531" s="242">
        <v>80</v>
      </c>
      <c r="CK531" s="242">
        <v>80</v>
      </c>
      <c r="CL531" s="242">
        <v>80</v>
      </c>
      <c r="CM531" s="242">
        <v>80</v>
      </c>
      <c r="CN531" s="242">
        <v>80</v>
      </c>
      <c r="CO531" s="242">
        <v>80</v>
      </c>
      <c r="CP531" s="242">
        <v>80</v>
      </c>
      <c r="CQ531" s="242">
        <v>80</v>
      </c>
      <c r="CR531" s="242">
        <v>80</v>
      </c>
      <c r="CS531" s="242">
        <v>80</v>
      </c>
      <c r="CT531" s="242">
        <v>80</v>
      </c>
      <c r="CU531" s="242">
        <v>80</v>
      </c>
      <c r="CV531" s="242">
        <v>80</v>
      </c>
      <c r="CX531" s="242" t="str">
        <f t="shared" si="276"/>
        <v>-</v>
      </c>
      <c r="CY531" s="242" t="str">
        <f t="shared" si="277"/>
        <v>-</v>
      </c>
      <c r="CZ531" s="453">
        <f t="shared" si="278"/>
        <v>80</v>
      </c>
      <c r="DA531" s="453">
        <f t="shared" si="279"/>
        <v>0</v>
      </c>
      <c r="DB531" s="454">
        <f t="shared" si="280"/>
        <v>0</v>
      </c>
      <c r="DC531" s="453">
        <f t="shared" si="281"/>
        <v>80</v>
      </c>
      <c r="DD531" s="453">
        <f t="shared" si="283"/>
        <v>0</v>
      </c>
      <c r="DE531" s="454">
        <f t="shared" si="284"/>
        <v>0</v>
      </c>
      <c r="DF531" s="455">
        <f t="shared" si="275"/>
        <v>4.3820266346738812</v>
      </c>
      <c r="DG531" s="456">
        <f t="shared" si="282"/>
        <v>0</v>
      </c>
      <c r="DH531" s="454">
        <f t="shared" si="285"/>
        <v>0</v>
      </c>
    </row>
    <row r="532" spans="1:112" outlineLevel="1" x14ac:dyDescent="0.3">
      <c r="A532" s="290"/>
      <c r="B532" s="154">
        <v>5</v>
      </c>
      <c r="C532" s="242" t="s">
        <v>174</v>
      </c>
      <c r="D532" s="143" t="s">
        <v>443</v>
      </c>
      <c r="E532" s="506">
        <v>80</v>
      </c>
      <c r="F532" s="506">
        <v>80</v>
      </c>
      <c r="G532" s="506">
        <v>80</v>
      </c>
      <c r="H532" s="506">
        <v>80</v>
      </c>
      <c r="I532" s="506">
        <v>80</v>
      </c>
      <c r="J532" s="506">
        <v>80</v>
      </c>
      <c r="K532" s="506">
        <v>80</v>
      </c>
      <c r="L532" s="506">
        <v>80</v>
      </c>
      <c r="M532" s="506">
        <v>80</v>
      </c>
      <c r="N532" s="506">
        <v>80</v>
      </c>
      <c r="O532" s="506">
        <v>80</v>
      </c>
      <c r="P532" s="506">
        <v>80</v>
      </c>
      <c r="Q532" s="506">
        <v>80</v>
      </c>
      <c r="R532" s="506">
        <v>80</v>
      </c>
      <c r="S532" s="506">
        <v>80</v>
      </c>
      <c r="T532" s="506">
        <v>80</v>
      </c>
      <c r="U532" s="506">
        <v>80</v>
      </c>
      <c r="V532" s="506">
        <v>80</v>
      </c>
      <c r="W532" s="506">
        <v>80</v>
      </c>
      <c r="X532" s="506">
        <v>80</v>
      </c>
      <c r="Y532" s="506">
        <v>80</v>
      </c>
      <c r="Z532" s="506">
        <v>80</v>
      </c>
      <c r="AA532" s="506">
        <v>80</v>
      </c>
      <c r="AB532" s="506">
        <v>80</v>
      </c>
      <c r="AC532" s="506">
        <v>80</v>
      </c>
      <c r="AD532" s="506">
        <v>80</v>
      </c>
      <c r="AE532" s="506">
        <v>80</v>
      </c>
      <c r="AF532" s="506">
        <v>80</v>
      </c>
      <c r="AG532" s="506">
        <v>80</v>
      </c>
      <c r="AH532" s="506">
        <v>80</v>
      </c>
      <c r="AI532" s="506">
        <v>80</v>
      </c>
      <c r="AJ532" s="506">
        <v>80</v>
      </c>
      <c r="AK532" s="506">
        <v>80</v>
      </c>
      <c r="AL532" s="242">
        <v>80</v>
      </c>
      <c r="AM532" s="242">
        <v>80</v>
      </c>
      <c r="AN532" s="242">
        <v>80</v>
      </c>
      <c r="AO532" s="242">
        <v>80</v>
      </c>
      <c r="AP532" s="242">
        <v>80</v>
      </c>
      <c r="AQ532" s="242">
        <v>80</v>
      </c>
      <c r="AR532" s="242">
        <v>80</v>
      </c>
      <c r="AS532" s="242">
        <v>80</v>
      </c>
      <c r="AT532" s="242">
        <v>80</v>
      </c>
      <c r="AU532" s="242">
        <v>80</v>
      </c>
      <c r="AV532" s="242">
        <v>80</v>
      </c>
      <c r="AW532" s="242">
        <v>80</v>
      </c>
      <c r="AX532" s="242">
        <v>80</v>
      </c>
      <c r="AY532" s="242">
        <v>80</v>
      </c>
      <c r="AZ532" s="242">
        <v>80</v>
      </c>
      <c r="BA532" s="242">
        <v>80</v>
      </c>
      <c r="BB532" s="242">
        <v>80</v>
      </c>
      <c r="BC532" s="242">
        <v>80</v>
      </c>
      <c r="BD532" s="242">
        <v>80</v>
      </c>
      <c r="BE532" s="242">
        <v>80</v>
      </c>
      <c r="BF532" s="242">
        <v>80</v>
      </c>
      <c r="BG532" s="242">
        <v>80</v>
      </c>
      <c r="BH532" s="242">
        <v>80</v>
      </c>
      <c r="BI532" s="242">
        <v>80</v>
      </c>
      <c r="BJ532" s="242">
        <v>80</v>
      </c>
      <c r="BK532" s="242">
        <v>80</v>
      </c>
      <c r="BL532" s="242">
        <v>80</v>
      </c>
      <c r="BM532" s="242">
        <v>80</v>
      </c>
      <c r="BN532" s="242">
        <v>80</v>
      </c>
      <c r="BO532" s="242">
        <v>80</v>
      </c>
      <c r="BP532" s="242">
        <v>80</v>
      </c>
      <c r="BQ532" s="242">
        <v>80</v>
      </c>
      <c r="BR532" s="242">
        <v>80</v>
      </c>
      <c r="BS532" s="242">
        <v>80</v>
      </c>
      <c r="BT532" s="242">
        <v>80</v>
      </c>
      <c r="BU532" s="242">
        <v>80</v>
      </c>
      <c r="BV532" s="242">
        <v>80</v>
      </c>
      <c r="BW532" s="242">
        <v>80</v>
      </c>
      <c r="BX532" s="242">
        <v>80</v>
      </c>
      <c r="BY532" s="242">
        <v>80</v>
      </c>
      <c r="BZ532" s="242">
        <v>80</v>
      </c>
      <c r="CA532" s="242">
        <v>80</v>
      </c>
      <c r="CB532" s="242">
        <v>80</v>
      </c>
      <c r="CC532" s="242">
        <v>80</v>
      </c>
      <c r="CD532" s="242">
        <v>80</v>
      </c>
      <c r="CE532" s="242">
        <v>80</v>
      </c>
      <c r="CF532" s="242">
        <v>80</v>
      </c>
      <c r="CG532" s="242">
        <v>80</v>
      </c>
      <c r="CH532" s="242">
        <v>80</v>
      </c>
      <c r="CI532" s="242">
        <v>80</v>
      </c>
      <c r="CJ532" s="242">
        <v>80</v>
      </c>
      <c r="CK532" s="242">
        <v>80</v>
      </c>
      <c r="CL532" s="242">
        <v>80</v>
      </c>
      <c r="CM532" s="242">
        <v>80</v>
      </c>
      <c r="CN532" s="242">
        <v>80</v>
      </c>
      <c r="CO532" s="242">
        <v>80</v>
      </c>
      <c r="CP532" s="242">
        <v>80</v>
      </c>
      <c r="CQ532" s="242">
        <v>80</v>
      </c>
      <c r="CR532" s="242">
        <v>80</v>
      </c>
      <c r="CS532" s="242">
        <v>80</v>
      </c>
      <c r="CT532" s="242">
        <v>80</v>
      </c>
      <c r="CU532" s="242">
        <v>80</v>
      </c>
      <c r="CV532" s="242">
        <v>80</v>
      </c>
      <c r="CX532" s="242" t="str">
        <f t="shared" si="276"/>
        <v>-</v>
      </c>
      <c r="CY532" s="242" t="str">
        <f t="shared" si="277"/>
        <v>-</v>
      </c>
      <c r="CZ532" s="453">
        <f t="shared" si="278"/>
        <v>80</v>
      </c>
      <c r="DA532" s="453">
        <f t="shared" si="279"/>
        <v>0</v>
      </c>
      <c r="DB532" s="454">
        <f t="shared" si="280"/>
        <v>0</v>
      </c>
      <c r="DC532" s="453">
        <f t="shared" si="281"/>
        <v>80</v>
      </c>
      <c r="DD532" s="453">
        <f t="shared" si="283"/>
        <v>0</v>
      </c>
      <c r="DE532" s="454">
        <f t="shared" si="284"/>
        <v>0</v>
      </c>
      <c r="DF532" s="455">
        <f t="shared" si="275"/>
        <v>4.3820266346738812</v>
      </c>
      <c r="DG532" s="456">
        <f t="shared" si="282"/>
        <v>0</v>
      </c>
      <c r="DH532" s="454">
        <f t="shared" si="285"/>
        <v>0</v>
      </c>
    </row>
    <row r="533" spans="1:112" outlineLevel="1" x14ac:dyDescent="0.3">
      <c r="A533" s="290"/>
      <c r="B533" s="154">
        <v>6</v>
      </c>
      <c r="C533" s="242" t="s">
        <v>175</v>
      </c>
      <c r="D533" s="143" t="s">
        <v>443</v>
      </c>
      <c r="E533" s="506">
        <v>80</v>
      </c>
      <c r="F533" s="506">
        <v>80</v>
      </c>
      <c r="G533" s="506">
        <v>80</v>
      </c>
      <c r="H533" s="506">
        <v>80</v>
      </c>
      <c r="I533" s="506">
        <v>80</v>
      </c>
      <c r="J533" s="506">
        <v>80</v>
      </c>
      <c r="K533" s="506">
        <v>80</v>
      </c>
      <c r="L533" s="506">
        <v>80</v>
      </c>
      <c r="M533" s="506">
        <v>80</v>
      </c>
      <c r="N533" s="506">
        <v>80</v>
      </c>
      <c r="O533" s="506">
        <v>80</v>
      </c>
      <c r="P533" s="506">
        <v>80</v>
      </c>
      <c r="Q533" s="506">
        <v>80</v>
      </c>
      <c r="R533" s="506">
        <v>80</v>
      </c>
      <c r="S533" s="506">
        <v>80</v>
      </c>
      <c r="T533" s="506">
        <v>80</v>
      </c>
      <c r="U533" s="506">
        <v>80</v>
      </c>
      <c r="V533" s="506">
        <v>80</v>
      </c>
      <c r="W533" s="506">
        <v>80</v>
      </c>
      <c r="X533" s="506">
        <v>80</v>
      </c>
      <c r="Y533" s="506">
        <v>80</v>
      </c>
      <c r="Z533" s="506">
        <v>80</v>
      </c>
      <c r="AA533" s="506">
        <v>80</v>
      </c>
      <c r="AB533" s="506">
        <v>80</v>
      </c>
      <c r="AC533" s="506">
        <v>80</v>
      </c>
      <c r="AD533" s="506">
        <v>80</v>
      </c>
      <c r="AE533" s="506">
        <v>80</v>
      </c>
      <c r="AF533" s="506">
        <v>80</v>
      </c>
      <c r="AG533" s="506">
        <v>80</v>
      </c>
      <c r="AH533" s="506">
        <v>80</v>
      </c>
      <c r="AI533" s="506">
        <v>80</v>
      </c>
      <c r="AJ533" s="506">
        <v>80</v>
      </c>
      <c r="AK533" s="506">
        <v>80</v>
      </c>
      <c r="AL533" s="242">
        <v>80</v>
      </c>
      <c r="AM533" s="242">
        <v>80</v>
      </c>
      <c r="AN533" s="242">
        <v>80</v>
      </c>
      <c r="AO533" s="242">
        <v>80</v>
      </c>
      <c r="AP533" s="242">
        <v>80</v>
      </c>
      <c r="AQ533" s="242">
        <v>80</v>
      </c>
      <c r="AR533" s="242">
        <v>80</v>
      </c>
      <c r="AS533" s="242">
        <v>80</v>
      </c>
      <c r="AT533" s="242">
        <v>80</v>
      </c>
      <c r="AU533" s="242">
        <v>80</v>
      </c>
      <c r="AV533" s="242">
        <v>80</v>
      </c>
      <c r="AW533" s="242">
        <v>80</v>
      </c>
      <c r="AX533" s="242">
        <v>80</v>
      </c>
      <c r="AY533" s="242">
        <v>80</v>
      </c>
      <c r="AZ533" s="242">
        <v>80</v>
      </c>
      <c r="BA533" s="242">
        <v>80</v>
      </c>
      <c r="BB533" s="242">
        <v>80</v>
      </c>
      <c r="BC533" s="242">
        <v>80</v>
      </c>
      <c r="BD533" s="242">
        <v>80</v>
      </c>
      <c r="BE533" s="242">
        <v>80</v>
      </c>
      <c r="BF533" s="242">
        <v>80</v>
      </c>
      <c r="BG533" s="242">
        <v>80</v>
      </c>
      <c r="BH533" s="242">
        <v>80</v>
      </c>
      <c r="BI533" s="242">
        <v>80</v>
      </c>
      <c r="BJ533" s="242">
        <v>80</v>
      </c>
      <c r="BK533" s="242">
        <v>80</v>
      </c>
      <c r="BL533" s="242">
        <v>80</v>
      </c>
      <c r="BM533" s="242">
        <v>80</v>
      </c>
      <c r="BN533" s="242">
        <v>80</v>
      </c>
      <c r="BO533" s="242">
        <v>80</v>
      </c>
      <c r="BP533" s="242">
        <v>80</v>
      </c>
      <c r="BQ533" s="242">
        <v>80</v>
      </c>
      <c r="BR533" s="242">
        <v>80</v>
      </c>
      <c r="BS533" s="242">
        <v>80</v>
      </c>
      <c r="BT533" s="242">
        <v>80</v>
      </c>
      <c r="BU533" s="242">
        <v>80</v>
      </c>
      <c r="BV533" s="242">
        <v>80</v>
      </c>
      <c r="BW533" s="242">
        <v>80</v>
      </c>
      <c r="BX533" s="242">
        <v>80</v>
      </c>
      <c r="BY533" s="242">
        <v>80</v>
      </c>
      <c r="BZ533" s="242">
        <v>80</v>
      </c>
      <c r="CA533" s="242">
        <v>80</v>
      </c>
      <c r="CB533" s="242">
        <v>80</v>
      </c>
      <c r="CC533" s="242">
        <v>80</v>
      </c>
      <c r="CD533" s="242">
        <v>80</v>
      </c>
      <c r="CE533" s="242">
        <v>80</v>
      </c>
      <c r="CF533" s="242">
        <v>80</v>
      </c>
      <c r="CG533" s="242">
        <v>80</v>
      </c>
      <c r="CH533" s="242">
        <v>80</v>
      </c>
      <c r="CI533" s="242">
        <v>80</v>
      </c>
      <c r="CJ533" s="242">
        <v>80</v>
      </c>
      <c r="CK533" s="242">
        <v>80</v>
      </c>
      <c r="CL533" s="242">
        <v>80</v>
      </c>
      <c r="CM533" s="242">
        <v>80</v>
      </c>
      <c r="CN533" s="242">
        <v>80</v>
      </c>
      <c r="CO533" s="242">
        <v>80</v>
      </c>
      <c r="CP533" s="242">
        <v>80</v>
      </c>
      <c r="CQ533" s="242">
        <v>80</v>
      </c>
      <c r="CR533" s="242">
        <v>80</v>
      </c>
      <c r="CS533" s="242">
        <v>80</v>
      </c>
      <c r="CT533" s="242">
        <v>80</v>
      </c>
      <c r="CU533" s="242">
        <v>80</v>
      </c>
      <c r="CV533" s="242">
        <v>80</v>
      </c>
      <c r="CX533" s="242" t="str">
        <f t="shared" si="276"/>
        <v>-</v>
      </c>
      <c r="CY533" s="242" t="str">
        <f t="shared" si="277"/>
        <v>-</v>
      </c>
      <c r="CZ533" s="453">
        <f t="shared" si="278"/>
        <v>80</v>
      </c>
      <c r="DA533" s="453">
        <f t="shared" si="279"/>
        <v>0</v>
      </c>
      <c r="DB533" s="454">
        <f t="shared" si="280"/>
        <v>0</v>
      </c>
      <c r="DC533" s="453">
        <f t="shared" si="281"/>
        <v>80</v>
      </c>
      <c r="DD533" s="453">
        <f t="shared" si="283"/>
        <v>0</v>
      </c>
      <c r="DE533" s="454">
        <f t="shared" si="284"/>
        <v>0</v>
      </c>
      <c r="DF533" s="455">
        <f t="shared" si="275"/>
        <v>4.3820266346738812</v>
      </c>
      <c r="DG533" s="456">
        <f t="shared" si="282"/>
        <v>0</v>
      </c>
      <c r="DH533" s="454">
        <f t="shared" si="285"/>
        <v>0</v>
      </c>
    </row>
    <row r="534" spans="1:112" outlineLevel="1" x14ac:dyDescent="0.3">
      <c r="A534" s="290"/>
      <c r="B534" s="154">
        <v>7</v>
      </c>
      <c r="C534" s="242" t="s">
        <v>176</v>
      </c>
      <c r="D534" s="143" t="s">
        <v>443</v>
      </c>
      <c r="E534" s="506">
        <v>80</v>
      </c>
      <c r="F534" s="506">
        <v>80</v>
      </c>
      <c r="G534" s="506">
        <v>80</v>
      </c>
      <c r="H534" s="506">
        <v>80</v>
      </c>
      <c r="I534" s="506">
        <v>80</v>
      </c>
      <c r="J534" s="506">
        <v>80</v>
      </c>
      <c r="K534" s="506">
        <v>80</v>
      </c>
      <c r="L534" s="506">
        <v>80</v>
      </c>
      <c r="M534" s="506">
        <v>80</v>
      </c>
      <c r="N534" s="506">
        <v>80</v>
      </c>
      <c r="O534" s="506">
        <v>80</v>
      </c>
      <c r="P534" s="506">
        <v>80</v>
      </c>
      <c r="Q534" s="506">
        <v>80</v>
      </c>
      <c r="R534" s="506">
        <v>80</v>
      </c>
      <c r="S534" s="506">
        <v>80</v>
      </c>
      <c r="T534" s="506">
        <v>80</v>
      </c>
      <c r="U534" s="506">
        <v>80</v>
      </c>
      <c r="V534" s="506">
        <v>80</v>
      </c>
      <c r="W534" s="506">
        <v>80</v>
      </c>
      <c r="X534" s="506">
        <v>80</v>
      </c>
      <c r="Y534" s="506">
        <v>80</v>
      </c>
      <c r="Z534" s="506">
        <v>80</v>
      </c>
      <c r="AA534" s="506">
        <v>80</v>
      </c>
      <c r="AB534" s="506">
        <v>80</v>
      </c>
      <c r="AC534" s="506">
        <v>80</v>
      </c>
      <c r="AD534" s="506">
        <v>80</v>
      </c>
      <c r="AE534" s="506">
        <v>80</v>
      </c>
      <c r="AF534" s="506">
        <v>80</v>
      </c>
      <c r="AG534" s="506">
        <v>80</v>
      </c>
      <c r="AH534" s="506">
        <v>80</v>
      </c>
      <c r="AI534" s="506">
        <v>80</v>
      </c>
      <c r="AJ534" s="506">
        <v>80</v>
      </c>
      <c r="AK534" s="506">
        <v>80</v>
      </c>
      <c r="AL534" s="242">
        <v>80</v>
      </c>
      <c r="AM534" s="242">
        <v>80</v>
      </c>
      <c r="AN534" s="242">
        <v>80</v>
      </c>
      <c r="AO534" s="242">
        <v>80</v>
      </c>
      <c r="AP534" s="242">
        <v>80</v>
      </c>
      <c r="AQ534" s="242">
        <v>80</v>
      </c>
      <c r="AR534" s="242">
        <v>80</v>
      </c>
      <c r="AS534" s="242">
        <v>80</v>
      </c>
      <c r="AT534" s="242">
        <v>80</v>
      </c>
      <c r="AU534" s="242">
        <v>80</v>
      </c>
      <c r="AV534" s="242">
        <v>80</v>
      </c>
      <c r="AW534" s="242">
        <v>80</v>
      </c>
      <c r="AX534" s="242">
        <v>80</v>
      </c>
      <c r="AY534" s="242">
        <v>80</v>
      </c>
      <c r="AZ534" s="242">
        <v>80</v>
      </c>
      <c r="BA534" s="242">
        <v>80</v>
      </c>
      <c r="BB534" s="242">
        <v>80</v>
      </c>
      <c r="BC534" s="242">
        <v>80</v>
      </c>
      <c r="BD534" s="242">
        <v>80</v>
      </c>
      <c r="BE534" s="242">
        <v>80</v>
      </c>
      <c r="BF534" s="242">
        <v>80</v>
      </c>
      <c r="BG534" s="242">
        <v>80</v>
      </c>
      <c r="BH534" s="242">
        <v>80</v>
      </c>
      <c r="BI534" s="242">
        <v>80</v>
      </c>
      <c r="BJ534" s="242">
        <v>80</v>
      </c>
      <c r="BK534" s="242">
        <v>80</v>
      </c>
      <c r="BL534" s="242">
        <v>80</v>
      </c>
      <c r="BM534" s="242">
        <v>80</v>
      </c>
      <c r="BN534" s="242">
        <v>80</v>
      </c>
      <c r="BO534" s="242">
        <v>80</v>
      </c>
      <c r="BP534" s="242">
        <v>80</v>
      </c>
      <c r="BQ534" s="242">
        <v>80</v>
      </c>
      <c r="BR534" s="242">
        <v>80</v>
      </c>
      <c r="BS534" s="242">
        <v>80</v>
      </c>
      <c r="BT534" s="242">
        <v>80</v>
      </c>
      <c r="BU534" s="242">
        <v>80</v>
      </c>
      <c r="BV534" s="242">
        <v>80</v>
      </c>
      <c r="BW534" s="242">
        <v>80</v>
      </c>
      <c r="BX534" s="242">
        <v>80</v>
      </c>
      <c r="BY534" s="242">
        <v>80</v>
      </c>
      <c r="BZ534" s="242">
        <v>80</v>
      </c>
      <c r="CA534" s="242">
        <v>80</v>
      </c>
      <c r="CB534" s="242">
        <v>80</v>
      </c>
      <c r="CC534" s="242">
        <v>80</v>
      </c>
      <c r="CD534" s="242">
        <v>80</v>
      </c>
      <c r="CE534" s="242">
        <v>80</v>
      </c>
      <c r="CF534" s="242">
        <v>80</v>
      </c>
      <c r="CG534" s="242">
        <v>80</v>
      </c>
      <c r="CH534" s="242">
        <v>80</v>
      </c>
      <c r="CI534" s="242">
        <v>80</v>
      </c>
      <c r="CJ534" s="242">
        <v>80</v>
      </c>
      <c r="CK534" s="242">
        <v>80</v>
      </c>
      <c r="CL534" s="242">
        <v>80</v>
      </c>
      <c r="CM534" s="242">
        <v>80</v>
      </c>
      <c r="CN534" s="242">
        <v>80</v>
      </c>
      <c r="CO534" s="242">
        <v>80</v>
      </c>
      <c r="CP534" s="242">
        <v>80</v>
      </c>
      <c r="CQ534" s="242">
        <v>80</v>
      </c>
      <c r="CR534" s="242">
        <v>80</v>
      </c>
      <c r="CS534" s="242">
        <v>80</v>
      </c>
      <c r="CT534" s="242">
        <v>80</v>
      </c>
      <c r="CU534" s="242">
        <v>80</v>
      </c>
      <c r="CV534" s="242">
        <v>80</v>
      </c>
      <c r="CX534" s="242" t="str">
        <f t="shared" si="276"/>
        <v>-</v>
      </c>
      <c r="CY534" s="242" t="str">
        <f t="shared" si="277"/>
        <v>-</v>
      </c>
      <c r="CZ534" s="453">
        <f t="shared" si="278"/>
        <v>80</v>
      </c>
      <c r="DA534" s="453">
        <f t="shared" si="279"/>
        <v>0</v>
      </c>
      <c r="DB534" s="454">
        <f t="shared" si="280"/>
        <v>0</v>
      </c>
      <c r="DC534" s="453">
        <f t="shared" si="281"/>
        <v>80</v>
      </c>
      <c r="DD534" s="453">
        <f t="shared" si="283"/>
        <v>0</v>
      </c>
      <c r="DE534" s="454">
        <f t="shared" si="284"/>
        <v>0</v>
      </c>
      <c r="DF534" s="455">
        <f t="shared" si="275"/>
        <v>4.3820266346738812</v>
      </c>
      <c r="DG534" s="456">
        <f t="shared" si="282"/>
        <v>0</v>
      </c>
      <c r="DH534" s="454">
        <f t="shared" si="285"/>
        <v>0</v>
      </c>
    </row>
    <row r="535" spans="1:112" outlineLevel="1" x14ac:dyDescent="0.3">
      <c r="A535" s="290"/>
      <c r="B535" s="154">
        <v>8</v>
      </c>
      <c r="C535" s="242" t="s">
        <v>177</v>
      </c>
      <c r="D535" s="143" t="s">
        <v>443</v>
      </c>
      <c r="E535" s="506">
        <v>80</v>
      </c>
      <c r="F535" s="506">
        <v>80</v>
      </c>
      <c r="G535" s="506">
        <v>80</v>
      </c>
      <c r="H535" s="506">
        <v>80</v>
      </c>
      <c r="I535" s="506">
        <v>80</v>
      </c>
      <c r="J535" s="506">
        <v>80</v>
      </c>
      <c r="K535" s="506">
        <v>80</v>
      </c>
      <c r="L535" s="506">
        <v>80</v>
      </c>
      <c r="M535" s="506">
        <v>80</v>
      </c>
      <c r="N535" s="506">
        <v>80</v>
      </c>
      <c r="O535" s="506">
        <v>80</v>
      </c>
      <c r="P535" s="506">
        <v>80</v>
      </c>
      <c r="Q535" s="506">
        <v>80</v>
      </c>
      <c r="R535" s="506">
        <v>80</v>
      </c>
      <c r="S535" s="506">
        <v>80</v>
      </c>
      <c r="T535" s="506">
        <v>80</v>
      </c>
      <c r="U535" s="506">
        <v>80</v>
      </c>
      <c r="V535" s="506">
        <v>80</v>
      </c>
      <c r="W535" s="506">
        <v>80</v>
      </c>
      <c r="X535" s="506">
        <v>80</v>
      </c>
      <c r="Y535" s="506">
        <v>80</v>
      </c>
      <c r="Z535" s="506">
        <v>80</v>
      </c>
      <c r="AA535" s="506">
        <v>80</v>
      </c>
      <c r="AB535" s="506">
        <v>80</v>
      </c>
      <c r="AC535" s="506">
        <v>80</v>
      </c>
      <c r="AD535" s="506">
        <v>80</v>
      </c>
      <c r="AE535" s="506">
        <v>80</v>
      </c>
      <c r="AF535" s="506">
        <v>80</v>
      </c>
      <c r="AG535" s="506">
        <v>80</v>
      </c>
      <c r="AH535" s="506">
        <v>80</v>
      </c>
      <c r="AI535" s="506">
        <v>80</v>
      </c>
      <c r="AJ535" s="506">
        <v>80</v>
      </c>
      <c r="AK535" s="506">
        <v>80</v>
      </c>
      <c r="AL535" s="242">
        <v>80</v>
      </c>
      <c r="AM535" s="242">
        <v>80</v>
      </c>
      <c r="AN535" s="242">
        <v>80</v>
      </c>
      <c r="AO535" s="242">
        <v>80</v>
      </c>
      <c r="AP535" s="242">
        <v>80</v>
      </c>
      <c r="AQ535" s="242">
        <v>80</v>
      </c>
      <c r="AR535" s="242">
        <v>80</v>
      </c>
      <c r="AS535" s="242">
        <v>80</v>
      </c>
      <c r="AT535" s="242">
        <v>80</v>
      </c>
      <c r="AU535" s="242">
        <v>80</v>
      </c>
      <c r="AV535" s="242">
        <v>80</v>
      </c>
      <c r="AW535" s="242">
        <v>80</v>
      </c>
      <c r="AX535" s="242">
        <v>80</v>
      </c>
      <c r="AY535" s="242">
        <v>80</v>
      </c>
      <c r="AZ535" s="242">
        <v>80</v>
      </c>
      <c r="BA535" s="242">
        <v>80</v>
      </c>
      <c r="BB535" s="242">
        <v>80</v>
      </c>
      <c r="BC535" s="242">
        <v>80</v>
      </c>
      <c r="BD535" s="242">
        <v>80</v>
      </c>
      <c r="BE535" s="242">
        <v>80</v>
      </c>
      <c r="BF535" s="242">
        <v>80</v>
      </c>
      <c r="BG535" s="242">
        <v>80</v>
      </c>
      <c r="BH535" s="242">
        <v>80</v>
      </c>
      <c r="BI535" s="242">
        <v>80</v>
      </c>
      <c r="BJ535" s="242">
        <v>80</v>
      </c>
      <c r="BK535" s="242">
        <v>80</v>
      </c>
      <c r="BL535" s="242">
        <v>80</v>
      </c>
      <c r="BM535" s="242">
        <v>80</v>
      </c>
      <c r="BN535" s="242">
        <v>80</v>
      </c>
      <c r="BO535" s="242">
        <v>80</v>
      </c>
      <c r="BP535" s="242">
        <v>80</v>
      </c>
      <c r="BQ535" s="242">
        <v>80</v>
      </c>
      <c r="BR535" s="242">
        <v>80</v>
      </c>
      <c r="BS535" s="242">
        <v>80</v>
      </c>
      <c r="BT535" s="242">
        <v>80</v>
      </c>
      <c r="BU535" s="242">
        <v>80</v>
      </c>
      <c r="BV535" s="242">
        <v>80</v>
      </c>
      <c r="BW535" s="242">
        <v>80</v>
      </c>
      <c r="BX535" s="242">
        <v>80</v>
      </c>
      <c r="BY535" s="242">
        <v>80</v>
      </c>
      <c r="BZ535" s="242">
        <v>80</v>
      </c>
      <c r="CA535" s="242">
        <v>80</v>
      </c>
      <c r="CB535" s="242">
        <v>80</v>
      </c>
      <c r="CC535" s="242">
        <v>80</v>
      </c>
      <c r="CD535" s="242">
        <v>80</v>
      </c>
      <c r="CE535" s="242">
        <v>80</v>
      </c>
      <c r="CF535" s="242">
        <v>80</v>
      </c>
      <c r="CG535" s="242">
        <v>80</v>
      </c>
      <c r="CH535" s="242">
        <v>80</v>
      </c>
      <c r="CI535" s="242">
        <v>80</v>
      </c>
      <c r="CJ535" s="242">
        <v>80</v>
      </c>
      <c r="CK535" s="242">
        <v>80</v>
      </c>
      <c r="CL535" s="242">
        <v>80</v>
      </c>
      <c r="CM535" s="242">
        <v>80</v>
      </c>
      <c r="CN535" s="242">
        <v>80</v>
      </c>
      <c r="CO535" s="242">
        <v>80</v>
      </c>
      <c r="CP535" s="242">
        <v>80</v>
      </c>
      <c r="CQ535" s="242">
        <v>80</v>
      </c>
      <c r="CR535" s="242">
        <v>80</v>
      </c>
      <c r="CS535" s="242">
        <v>80</v>
      </c>
      <c r="CT535" s="242">
        <v>80</v>
      </c>
      <c r="CU535" s="242">
        <v>80</v>
      </c>
      <c r="CV535" s="242">
        <v>80</v>
      </c>
      <c r="CX535" s="242" t="str">
        <f t="shared" si="276"/>
        <v>-</v>
      </c>
      <c r="CY535" s="242" t="str">
        <f t="shared" si="277"/>
        <v>-</v>
      </c>
      <c r="CZ535" s="453">
        <f t="shared" si="278"/>
        <v>80</v>
      </c>
      <c r="DA535" s="453">
        <f t="shared" si="279"/>
        <v>0</v>
      </c>
      <c r="DB535" s="454">
        <f t="shared" si="280"/>
        <v>0</v>
      </c>
      <c r="DC535" s="453">
        <f t="shared" si="281"/>
        <v>80</v>
      </c>
      <c r="DD535" s="453">
        <f t="shared" si="283"/>
        <v>0</v>
      </c>
      <c r="DE535" s="454">
        <f t="shared" si="284"/>
        <v>0</v>
      </c>
      <c r="DF535" s="455">
        <f t="shared" si="275"/>
        <v>4.3820266346738812</v>
      </c>
      <c r="DG535" s="456">
        <f t="shared" si="282"/>
        <v>0</v>
      </c>
      <c r="DH535" s="454">
        <f t="shared" si="285"/>
        <v>0</v>
      </c>
    </row>
    <row r="536" spans="1:112" outlineLevel="1" x14ac:dyDescent="0.3">
      <c r="A536" s="290"/>
      <c r="B536" s="154">
        <v>9</v>
      </c>
      <c r="C536" s="242" t="s">
        <v>178</v>
      </c>
      <c r="D536" s="143" t="s">
        <v>443</v>
      </c>
      <c r="E536" s="506">
        <v>80</v>
      </c>
      <c r="F536" s="506">
        <v>80</v>
      </c>
      <c r="G536" s="506">
        <v>80</v>
      </c>
      <c r="H536" s="506">
        <v>80</v>
      </c>
      <c r="I536" s="506">
        <v>80</v>
      </c>
      <c r="J536" s="506">
        <v>80</v>
      </c>
      <c r="K536" s="506">
        <v>80</v>
      </c>
      <c r="L536" s="506">
        <v>80</v>
      </c>
      <c r="M536" s="506">
        <v>80</v>
      </c>
      <c r="N536" s="506">
        <v>80</v>
      </c>
      <c r="O536" s="506">
        <v>80</v>
      </c>
      <c r="P536" s="506">
        <v>80</v>
      </c>
      <c r="Q536" s="506">
        <v>80</v>
      </c>
      <c r="R536" s="506">
        <v>80</v>
      </c>
      <c r="S536" s="506">
        <v>80</v>
      </c>
      <c r="T536" s="506">
        <v>80</v>
      </c>
      <c r="U536" s="506">
        <v>80</v>
      </c>
      <c r="V536" s="506">
        <v>80</v>
      </c>
      <c r="W536" s="506">
        <v>80</v>
      </c>
      <c r="X536" s="506">
        <v>80</v>
      </c>
      <c r="Y536" s="506">
        <v>80</v>
      </c>
      <c r="Z536" s="506">
        <v>80</v>
      </c>
      <c r="AA536" s="506">
        <v>80</v>
      </c>
      <c r="AB536" s="506">
        <v>80</v>
      </c>
      <c r="AC536" s="506">
        <v>80</v>
      </c>
      <c r="AD536" s="506">
        <v>80</v>
      </c>
      <c r="AE536" s="506">
        <v>80</v>
      </c>
      <c r="AF536" s="506">
        <v>80</v>
      </c>
      <c r="AG536" s="506">
        <v>80</v>
      </c>
      <c r="AH536" s="506">
        <v>80</v>
      </c>
      <c r="AI536" s="506">
        <v>80</v>
      </c>
      <c r="AJ536" s="506">
        <v>80</v>
      </c>
      <c r="AK536" s="506">
        <v>80</v>
      </c>
      <c r="AL536" s="242">
        <v>80</v>
      </c>
      <c r="AM536" s="242">
        <v>80</v>
      </c>
      <c r="AN536" s="242">
        <v>80</v>
      </c>
      <c r="AO536" s="242">
        <v>80</v>
      </c>
      <c r="AP536" s="242">
        <v>80</v>
      </c>
      <c r="AQ536" s="242">
        <v>80</v>
      </c>
      <c r="AR536" s="242">
        <v>80</v>
      </c>
      <c r="AS536" s="242">
        <v>80</v>
      </c>
      <c r="AT536" s="242">
        <v>80</v>
      </c>
      <c r="AU536" s="242">
        <v>80</v>
      </c>
      <c r="AV536" s="242">
        <v>80</v>
      </c>
      <c r="AW536" s="242">
        <v>80</v>
      </c>
      <c r="AX536" s="242">
        <v>80</v>
      </c>
      <c r="AY536" s="242">
        <v>80</v>
      </c>
      <c r="AZ536" s="242">
        <v>80</v>
      </c>
      <c r="BA536" s="242">
        <v>80</v>
      </c>
      <c r="BB536" s="242">
        <v>80</v>
      </c>
      <c r="BC536" s="242">
        <v>80</v>
      </c>
      <c r="BD536" s="242">
        <v>80</v>
      </c>
      <c r="BE536" s="242">
        <v>80</v>
      </c>
      <c r="BF536" s="242">
        <v>80</v>
      </c>
      <c r="BG536" s="242">
        <v>80</v>
      </c>
      <c r="BH536" s="242">
        <v>80</v>
      </c>
      <c r="BI536" s="242">
        <v>80</v>
      </c>
      <c r="BJ536" s="242">
        <v>80</v>
      </c>
      <c r="BK536" s="242">
        <v>80</v>
      </c>
      <c r="BL536" s="242">
        <v>80</v>
      </c>
      <c r="BM536" s="242">
        <v>80</v>
      </c>
      <c r="BN536" s="242">
        <v>80</v>
      </c>
      <c r="BO536" s="242">
        <v>80</v>
      </c>
      <c r="BP536" s="242">
        <v>80</v>
      </c>
      <c r="BQ536" s="242">
        <v>80</v>
      </c>
      <c r="BR536" s="242">
        <v>80</v>
      </c>
      <c r="BS536" s="242">
        <v>80</v>
      </c>
      <c r="BT536" s="242">
        <v>80</v>
      </c>
      <c r="BU536" s="242">
        <v>80</v>
      </c>
      <c r="BV536" s="242">
        <v>80</v>
      </c>
      <c r="BW536" s="242">
        <v>80</v>
      </c>
      <c r="BX536" s="242">
        <v>80</v>
      </c>
      <c r="BY536" s="242">
        <v>80</v>
      </c>
      <c r="BZ536" s="242">
        <v>80</v>
      </c>
      <c r="CA536" s="242">
        <v>80</v>
      </c>
      <c r="CB536" s="242">
        <v>80</v>
      </c>
      <c r="CC536" s="242">
        <v>80</v>
      </c>
      <c r="CD536" s="242">
        <v>80</v>
      </c>
      <c r="CE536" s="242">
        <v>80</v>
      </c>
      <c r="CF536" s="242">
        <v>80</v>
      </c>
      <c r="CG536" s="242">
        <v>80</v>
      </c>
      <c r="CH536" s="242">
        <v>80</v>
      </c>
      <c r="CI536" s="242">
        <v>80</v>
      </c>
      <c r="CJ536" s="242">
        <v>80</v>
      </c>
      <c r="CK536" s="242">
        <v>80</v>
      </c>
      <c r="CL536" s="242">
        <v>80</v>
      </c>
      <c r="CM536" s="242">
        <v>80</v>
      </c>
      <c r="CN536" s="242">
        <v>80</v>
      </c>
      <c r="CO536" s="242">
        <v>80</v>
      </c>
      <c r="CP536" s="242">
        <v>80</v>
      </c>
      <c r="CQ536" s="242">
        <v>80</v>
      </c>
      <c r="CR536" s="242">
        <v>80</v>
      </c>
      <c r="CS536" s="242">
        <v>80</v>
      </c>
      <c r="CT536" s="242">
        <v>80</v>
      </c>
      <c r="CU536" s="242">
        <v>80</v>
      </c>
      <c r="CV536" s="242">
        <v>80</v>
      </c>
      <c r="CX536" s="242" t="str">
        <f t="shared" si="276"/>
        <v>-</v>
      </c>
      <c r="CY536" s="242" t="str">
        <f t="shared" si="277"/>
        <v>-</v>
      </c>
      <c r="CZ536" s="453">
        <f t="shared" si="278"/>
        <v>80</v>
      </c>
      <c r="DA536" s="453">
        <f t="shared" si="279"/>
        <v>0</v>
      </c>
      <c r="DB536" s="454">
        <f t="shared" si="280"/>
        <v>0</v>
      </c>
      <c r="DC536" s="453">
        <f t="shared" si="281"/>
        <v>80</v>
      </c>
      <c r="DD536" s="453">
        <f t="shared" si="283"/>
        <v>0</v>
      </c>
      <c r="DE536" s="454">
        <f t="shared" si="284"/>
        <v>0</v>
      </c>
      <c r="DF536" s="455">
        <f t="shared" si="275"/>
        <v>4.3820266346738812</v>
      </c>
      <c r="DG536" s="456">
        <f t="shared" si="282"/>
        <v>0</v>
      </c>
      <c r="DH536" s="454">
        <f t="shared" si="285"/>
        <v>0</v>
      </c>
    </row>
    <row r="537" spans="1:112" outlineLevel="1" x14ac:dyDescent="0.3">
      <c r="A537" s="290"/>
      <c r="B537" s="154">
        <v>10</v>
      </c>
      <c r="C537" s="242" t="s">
        <v>179</v>
      </c>
      <c r="D537" s="143" t="s">
        <v>443</v>
      </c>
      <c r="E537" s="506">
        <v>80</v>
      </c>
      <c r="F537" s="506">
        <v>80</v>
      </c>
      <c r="G537" s="506">
        <v>80</v>
      </c>
      <c r="H537" s="506">
        <v>80</v>
      </c>
      <c r="I537" s="506">
        <v>80</v>
      </c>
      <c r="J537" s="506">
        <v>80</v>
      </c>
      <c r="K537" s="506">
        <v>80</v>
      </c>
      <c r="L537" s="506">
        <v>80</v>
      </c>
      <c r="M537" s="506">
        <v>80</v>
      </c>
      <c r="N537" s="506">
        <v>80</v>
      </c>
      <c r="O537" s="506">
        <v>80</v>
      </c>
      <c r="P537" s="506">
        <v>80</v>
      </c>
      <c r="Q537" s="506">
        <v>80</v>
      </c>
      <c r="R537" s="506">
        <v>80</v>
      </c>
      <c r="S537" s="506">
        <v>80</v>
      </c>
      <c r="T537" s="506">
        <v>80</v>
      </c>
      <c r="U537" s="506">
        <v>80</v>
      </c>
      <c r="V537" s="506">
        <v>80</v>
      </c>
      <c r="W537" s="506">
        <v>80</v>
      </c>
      <c r="X537" s="506">
        <v>80</v>
      </c>
      <c r="Y537" s="506">
        <v>80</v>
      </c>
      <c r="Z537" s="506">
        <v>80</v>
      </c>
      <c r="AA537" s="506">
        <v>80</v>
      </c>
      <c r="AB537" s="506">
        <v>80</v>
      </c>
      <c r="AC537" s="506">
        <v>80</v>
      </c>
      <c r="AD537" s="506">
        <v>80</v>
      </c>
      <c r="AE537" s="506">
        <v>80</v>
      </c>
      <c r="AF537" s="506">
        <v>80</v>
      </c>
      <c r="AG537" s="506">
        <v>80</v>
      </c>
      <c r="AH537" s="506">
        <v>80</v>
      </c>
      <c r="AI537" s="506">
        <v>80</v>
      </c>
      <c r="AJ537" s="506">
        <v>80</v>
      </c>
      <c r="AK537" s="506">
        <v>80</v>
      </c>
      <c r="AL537" s="242">
        <v>80</v>
      </c>
      <c r="AM537" s="242">
        <v>80</v>
      </c>
      <c r="AN537" s="242">
        <v>80</v>
      </c>
      <c r="AO537" s="242">
        <v>80</v>
      </c>
      <c r="AP537" s="242">
        <v>80</v>
      </c>
      <c r="AQ537" s="242">
        <v>80</v>
      </c>
      <c r="AR537" s="242">
        <v>80</v>
      </c>
      <c r="AS537" s="242">
        <v>80</v>
      </c>
      <c r="AT537" s="242">
        <v>80</v>
      </c>
      <c r="AU537" s="242">
        <v>80</v>
      </c>
      <c r="AV537" s="242">
        <v>80</v>
      </c>
      <c r="AW537" s="242">
        <v>80</v>
      </c>
      <c r="AX537" s="242">
        <v>80</v>
      </c>
      <c r="AY537" s="242">
        <v>80</v>
      </c>
      <c r="AZ537" s="242">
        <v>80</v>
      </c>
      <c r="BA537" s="242">
        <v>80</v>
      </c>
      <c r="BB537" s="242">
        <v>80</v>
      </c>
      <c r="BC537" s="242">
        <v>80</v>
      </c>
      <c r="BD537" s="242">
        <v>80</v>
      </c>
      <c r="BE537" s="242">
        <v>80</v>
      </c>
      <c r="BF537" s="242">
        <v>80</v>
      </c>
      <c r="BG537" s="242">
        <v>80</v>
      </c>
      <c r="BH537" s="242">
        <v>80</v>
      </c>
      <c r="BI537" s="242">
        <v>80</v>
      </c>
      <c r="BJ537" s="242">
        <v>80</v>
      </c>
      <c r="BK537" s="242">
        <v>80</v>
      </c>
      <c r="BL537" s="242">
        <v>80</v>
      </c>
      <c r="BM537" s="242">
        <v>80</v>
      </c>
      <c r="BN537" s="242">
        <v>80</v>
      </c>
      <c r="BO537" s="242">
        <v>80</v>
      </c>
      <c r="BP537" s="242">
        <v>80</v>
      </c>
      <c r="BQ537" s="242">
        <v>80</v>
      </c>
      <c r="BR537" s="242">
        <v>80</v>
      </c>
      <c r="BS537" s="242">
        <v>80</v>
      </c>
      <c r="BT537" s="242">
        <v>80</v>
      </c>
      <c r="BU537" s="242">
        <v>80</v>
      </c>
      <c r="BV537" s="242">
        <v>80</v>
      </c>
      <c r="BW537" s="242">
        <v>80</v>
      </c>
      <c r="BX537" s="242">
        <v>80</v>
      </c>
      <c r="BY537" s="242">
        <v>80</v>
      </c>
      <c r="BZ537" s="242">
        <v>80</v>
      </c>
      <c r="CA537" s="242">
        <v>80</v>
      </c>
      <c r="CB537" s="242">
        <v>80</v>
      </c>
      <c r="CC537" s="242">
        <v>80</v>
      </c>
      <c r="CD537" s="242">
        <v>80</v>
      </c>
      <c r="CE537" s="242">
        <v>80</v>
      </c>
      <c r="CF537" s="242">
        <v>80</v>
      </c>
      <c r="CG537" s="242">
        <v>80</v>
      </c>
      <c r="CH537" s="242">
        <v>80</v>
      </c>
      <c r="CI537" s="242">
        <v>80</v>
      </c>
      <c r="CJ537" s="242">
        <v>80</v>
      </c>
      <c r="CK537" s="242">
        <v>80</v>
      </c>
      <c r="CL537" s="242">
        <v>80</v>
      </c>
      <c r="CM537" s="242">
        <v>80</v>
      </c>
      <c r="CN537" s="242">
        <v>80</v>
      </c>
      <c r="CO537" s="242">
        <v>80</v>
      </c>
      <c r="CP537" s="242">
        <v>80</v>
      </c>
      <c r="CQ537" s="242">
        <v>80</v>
      </c>
      <c r="CR537" s="242">
        <v>80</v>
      </c>
      <c r="CS537" s="242">
        <v>80</v>
      </c>
      <c r="CT537" s="242">
        <v>80</v>
      </c>
      <c r="CU537" s="242">
        <v>80</v>
      </c>
      <c r="CV537" s="242">
        <v>80</v>
      </c>
      <c r="CX537" s="242" t="str">
        <f t="shared" si="276"/>
        <v>-</v>
      </c>
      <c r="CY537" s="242" t="str">
        <f t="shared" si="277"/>
        <v>-</v>
      </c>
      <c r="CZ537" s="453">
        <f t="shared" si="278"/>
        <v>80</v>
      </c>
      <c r="DA537" s="453">
        <f t="shared" si="279"/>
        <v>0</v>
      </c>
      <c r="DB537" s="454">
        <f t="shared" si="280"/>
        <v>0</v>
      </c>
      <c r="DC537" s="453">
        <f t="shared" si="281"/>
        <v>80</v>
      </c>
      <c r="DD537" s="453">
        <f t="shared" si="283"/>
        <v>0</v>
      </c>
      <c r="DE537" s="454">
        <f t="shared" si="284"/>
        <v>0</v>
      </c>
      <c r="DF537" s="455">
        <f t="shared" si="275"/>
        <v>4.3820266346738812</v>
      </c>
      <c r="DG537" s="456">
        <f t="shared" si="282"/>
        <v>0</v>
      </c>
      <c r="DH537" s="454">
        <f t="shared" si="285"/>
        <v>0</v>
      </c>
    </row>
    <row r="538" spans="1:112" outlineLevel="1" x14ac:dyDescent="0.3">
      <c r="A538" s="290"/>
      <c r="B538" s="154">
        <v>11</v>
      </c>
      <c r="C538" s="242" t="s">
        <v>180</v>
      </c>
      <c r="D538" s="143" t="s">
        <v>443</v>
      </c>
      <c r="E538" s="506">
        <v>80</v>
      </c>
      <c r="F538" s="506">
        <v>80</v>
      </c>
      <c r="G538" s="506">
        <v>80</v>
      </c>
      <c r="H538" s="506">
        <v>80</v>
      </c>
      <c r="I538" s="506">
        <v>80</v>
      </c>
      <c r="J538" s="506">
        <v>80</v>
      </c>
      <c r="K538" s="506">
        <v>80</v>
      </c>
      <c r="L538" s="506">
        <v>80</v>
      </c>
      <c r="M538" s="506">
        <v>80</v>
      </c>
      <c r="N538" s="506">
        <v>80</v>
      </c>
      <c r="O538" s="506">
        <v>80</v>
      </c>
      <c r="P538" s="506">
        <v>80</v>
      </c>
      <c r="Q538" s="506">
        <v>80</v>
      </c>
      <c r="R538" s="506">
        <v>80</v>
      </c>
      <c r="S538" s="506">
        <v>80</v>
      </c>
      <c r="T538" s="506">
        <v>80</v>
      </c>
      <c r="U538" s="506">
        <v>80</v>
      </c>
      <c r="V538" s="506">
        <v>80</v>
      </c>
      <c r="W538" s="506">
        <v>80</v>
      </c>
      <c r="X538" s="506">
        <v>80</v>
      </c>
      <c r="Y538" s="506">
        <v>80</v>
      </c>
      <c r="Z538" s="506">
        <v>80</v>
      </c>
      <c r="AA538" s="506">
        <v>80</v>
      </c>
      <c r="AB538" s="506">
        <v>80</v>
      </c>
      <c r="AC538" s="506">
        <v>80</v>
      </c>
      <c r="AD538" s="506">
        <v>80</v>
      </c>
      <c r="AE538" s="506">
        <v>80</v>
      </c>
      <c r="AF538" s="506">
        <v>80</v>
      </c>
      <c r="AG538" s="506">
        <v>80</v>
      </c>
      <c r="AH538" s="506">
        <v>80</v>
      </c>
      <c r="AI538" s="506">
        <v>80</v>
      </c>
      <c r="AJ538" s="506">
        <v>80</v>
      </c>
      <c r="AK538" s="506">
        <v>80</v>
      </c>
      <c r="AL538" s="242">
        <v>80</v>
      </c>
      <c r="AM538" s="242">
        <v>80</v>
      </c>
      <c r="AN538" s="242">
        <v>80</v>
      </c>
      <c r="AO538" s="242">
        <v>80</v>
      </c>
      <c r="AP538" s="242">
        <v>80</v>
      </c>
      <c r="AQ538" s="242">
        <v>80</v>
      </c>
      <c r="AR538" s="242">
        <v>80</v>
      </c>
      <c r="AS538" s="242">
        <v>80</v>
      </c>
      <c r="AT538" s="242">
        <v>80</v>
      </c>
      <c r="AU538" s="242">
        <v>80</v>
      </c>
      <c r="AV538" s="242">
        <v>80</v>
      </c>
      <c r="AW538" s="242">
        <v>80</v>
      </c>
      <c r="AX538" s="242">
        <v>80</v>
      </c>
      <c r="AY538" s="242">
        <v>80</v>
      </c>
      <c r="AZ538" s="242">
        <v>80</v>
      </c>
      <c r="BA538" s="242">
        <v>80</v>
      </c>
      <c r="BB538" s="242">
        <v>80</v>
      </c>
      <c r="BC538" s="242">
        <v>80</v>
      </c>
      <c r="BD538" s="242">
        <v>80</v>
      </c>
      <c r="BE538" s="242">
        <v>80</v>
      </c>
      <c r="BF538" s="242">
        <v>80</v>
      </c>
      <c r="BG538" s="242">
        <v>80</v>
      </c>
      <c r="BH538" s="242">
        <v>80</v>
      </c>
      <c r="BI538" s="242">
        <v>80</v>
      </c>
      <c r="BJ538" s="242">
        <v>80</v>
      </c>
      <c r="BK538" s="242">
        <v>80</v>
      </c>
      <c r="BL538" s="242">
        <v>80</v>
      </c>
      <c r="BM538" s="242">
        <v>80</v>
      </c>
      <c r="BN538" s="242">
        <v>80</v>
      </c>
      <c r="BO538" s="242">
        <v>80</v>
      </c>
      <c r="BP538" s="242">
        <v>80</v>
      </c>
      <c r="BQ538" s="242">
        <v>80</v>
      </c>
      <c r="BR538" s="242">
        <v>80</v>
      </c>
      <c r="BS538" s="242">
        <v>80</v>
      </c>
      <c r="BT538" s="242">
        <v>80</v>
      </c>
      <c r="BU538" s="242">
        <v>80</v>
      </c>
      <c r="BV538" s="242">
        <v>80</v>
      </c>
      <c r="BW538" s="242">
        <v>80</v>
      </c>
      <c r="BX538" s="242">
        <v>80</v>
      </c>
      <c r="BY538" s="242">
        <v>80</v>
      </c>
      <c r="BZ538" s="242">
        <v>80</v>
      </c>
      <c r="CA538" s="242">
        <v>80</v>
      </c>
      <c r="CB538" s="242">
        <v>80</v>
      </c>
      <c r="CC538" s="242">
        <v>80</v>
      </c>
      <c r="CD538" s="242">
        <v>80</v>
      </c>
      <c r="CE538" s="242">
        <v>80</v>
      </c>
      <c r="CF538" s="242">
        <v>80</v>
      </c>
      <c r="CG538" s="242">
        <v>80</v>
      </c>
      <c r="CH538" s="242">
        <v>80</v>
      </c>
      <c r="CI538" s="242">
        <v>80</v>
      </c>
      <c r="CJ538" s="242">
        <v>80</v>
      </c>
      <c r="CK538" s="242">
        <v>80</v>
      </c>
      <c r="CL538" s="242">
        <v>80</v>
      </c>
      <c r="CM538" s="242">
        <v>80</v>
      </c>
      <c r="CN538" s="242">
        <v>80</v>
      </c>
      <c r="CO538" s="242">
        <v>80</v>
      </c>
      <c r="CP538" s="242">
        <v>80</v>
      </c>
      <c r="CQ538" s="242">
        <v>80</v>
      </c>
      <c r="CR538" s="242">
        <v>80</v>
      </c>
      <c r="CS538" s="242">
        <v>80</v>
      </c>
      <c r="CT538" s="242">
        <v>80</v>
      </c>
      <c r="CU538" s="242">
        <v>80</v>
      </c>
      <c r="CV538" s="242">
        <v>80</v>
      </c>
      <c r="CX538" s="242" t="str">
        <f t="shared" si="276"/>
        <v>-</v>
      </c>
      <c r="CY538" s="242" t="str">
        <f t="shared" si="277"/>
        <v>-</v>
      </c>
      <c r="CZ538" s="453">
        <f t="shared" si="278"/>
        <v>80</v>
      </c>
      <c r="DA538" s="453">
        <f t="shared" si="279"/>
        <v>0</v>
      </c>
      <c r="DB538" s="454">
        <f t="shared" si="280"/>
        <v>0</v>
      </c>
      <c r="DC538" s="453">
        <f t="shared" si="281"/>
        <v>80</v>
      </c>
      <c r="DD538" s="453">
        <f t="shared" si="283"/>
        <v>0</v>
      </c>
      <c r="DE538" s="454">
        <f t="shared" si="284"/>
        <v>0</v>
      </c>
      <c r="DF538" s="455">
        <f t="shared" si="275"/>
        <v>4.3820266346738812</v>
      </c>
      <c r="DG538" s="456">
        <f t="shared" si="282"/>
        <v>0</v>
      </c>
      <c r="DH538" s="454">
        <f t="shared" si="285"/>
        <v>0</v>
      </c>
    </row>
    <row r="539" spans="1:112" outlineLevel="1" x14ac:dyDescent="0.3">
      <c r="A539" s="290"/>
      <c r="B539" s="154">
        <v>12</v>
      </c>
      <c r="C539" s="242" t="s">
        <v>181</v>
      </c>
      <c r="D539" s="143" t="s">
        <v>443</v>
      </c>
      <c r="E539" s="506">
        <v>80</v>
      </c>
      <c r="F539" s="506">
        <v>80</v>
      </c>
      <c r="G539" s="506">
        <v>80</v>
      </c>
      <c r="H539" s="506">
        <v>80</v>
      </c>
      <c r="I539" s="506">
        <v>80</v>
      </c>
      <c r="J539" s="506">
        <v>80</v>
      </c>
      <c r="K539" s="506">
        <v>80</v>
      </c>
      <c r="L539" s="506">
        <v>80</v>
      </c>
      <c r="M539" s="506">
        <v>80</v>
      </c>
      <c r="N539" s="506">
        <v>80</v>
      </c>
      <c r="O539" s="506">
        <v>80</v>
      </c>
      <c r="P539" s="506">
        <v>80</v>
      </c>
      <c r="Q539" s="506">
        <v>80</v>
      </c>
      <c r="R539" s="506">
        <v>80</v>
      </c>
      <c r="S539" s="506">
        <v>80</v>
      </c>
      <c r="T539" s="506">
        <v>80</v>
      </c>
      <c r="U539" s="506">
        <v>80</v>
      </c>
      <c r="V539" s="506">
        <v>80</v>
      </c>
      <c r="W539" s="506">
        <v>80</v>
      </c>
      <c r="X539" s="506">
        <v>80</v>
      </c>
      <c r="Y539" s="506">
        <v>80</v>
      </c>
      <c r="Z539" s="506">
        <v>80</v>
      </c>
      <c r="AA539" s="506">
        <v>80</v>
      </c>
      <c r="AB539" s="506">
        <v>80</v>
      </c>
      <c r="AC539" s="506">
        <v>80</v>
      </c>
      <c r="AD539" s="506">
        <v>80</v>
      </c>
      <c r="AE539" s="506">
        <v>80</v>
      </c>
      <c r="AF539" s="506">
        <v>80</v>
      </c>
      <c r="AG539" s="506">
        <v>80</v>
      </c>
      <c r="AH539" s="506">
        <v>80</v>
      </c>
      <c r="AI539" s="506">
        <v>80</v>
      </c>
      <c r="AJ539" s="506">
        <v>80</v>
      </c>
      <c r="AK539" s="506">
        <v>80</v>
      </c>
      <c r="AL539" s="242">
        <v>80</v>
      </c>
      <c r="AM539" s="242">
        <v>80</v>
      </c>
      <c r="AN539" s="242">
        <v>80</v>
      </c>
      <c r="AO539" s="242">
        <v>80</v>
      </c>
      <c r="AP539" s="242">
        <v>80</v>
      </c>
      <c r="AQ539" s="242">
        <v>80</v>
      </c>
      <c r="AR539" s="242">
        <v>80</v>
      </c>
      <c r="AS539" s="242">
        <v>80</v>
      </c>
      <c r="AT539" s="242">
        <v>80</v>
      </c>
      <c r="AU539" s="242">
        <v>80</v>
      </c>
      <c r="AV539" s="242">
        <v>80</v>
      </c>
      <c r="AW539" s="242">
        <v>80</v>
      </c>
      <c r="AX539" s="242">
        <v>80</v>
      </c>
      <c r="AY539" s="242">
        <v>80</v>
      </c>
      <c r="AZ539" s="242">
        <v>80</v>
      </c>
      <c r="BA539" s="242">
        <v>80</v>
      </c>
      <c r="BB539" s="242">
        <v>80</v>
      </c>
      <c r="BC539" s="242">
        <v>80</v>
      </c>
      <c r="BD539" s="242">
        <v>80</v>
      </c>
      <c r="BE539" s="242">
        <v>80</v>
      </c>
      <c r="BF539" s="242">
        <v>80</v>
      </c>
      <c r="BG539" s="242">
        <v>80</v>
      </c>
      <c r="BH539" s="242">
        <v>80</v>
      </c>
      <c r="BI539" s="242">
        <v>80</v>
      </c>
      <c r="BJ539" s="242">
        <v>80</v>
      </c>
      <c r="BK539" s="242">
        <v>80</v>
      </c>
      <c r="BL539" s="242">
        <v>80</v>
      </c>
      <c r="BM539" s="242">
        <v>80</v>
      </c>
      <c r="BN539" s="242">
        <v>80</v>
      </c>
      <c r="BO539" s="242">
        <v>80</v>
      </c>
      <c r="BP539" s="242">
        <v>80</v>
      </c>
      <c r="BQ539" s="242">
        <v>80</v>
      </c>
      <c r="BR539" s="242">
        <v>80</v>
      </c>
      <c r="BS539" s="242">
        <v>80</v>
      </c>
      <c r="BT539" s="242">
        <v>80</v>
      </c>
      <c r="BU539" s="242">
        <v>80</v>
      </c>
      <c r="BV539" s="242">
        <v>80</v>
      </c>
      <c r="BW539" s="242">
        <v>80</v>
      </c>
      <c r="BX539" s="242">
        <v>80</v>
      </c>
      <c r="BY539" s="242">
        <v>80</v>
      </c>
      <c r="BZ539" s="242">
        <v>80</v>
      </c>
      <c r="CA539" s="242">
        <v>80</v>
      </c>
      <c r="CB539" s="242">
        <v>80</v>
      </c>
      <c r="CC539" s="242">
        <v>80</v>
      </c>
      <c r="CD539" s="242">
        <v>80</v>
      </c>
      <c r="CE539" s="242">
        <v>80</v>
      </c>
      <c r="CF539" s="242">
        <v>80</v>
      </c>
      <c r="CG539" s="242">
        <v>80</v>
      </c>
      <c r="CH539" s="242">
        <v>80</v>
      </c>
      <c r="CI539" s="242">
        <v>80</v>
      </c>
      <c r="CJ539" s="242">
        <v>80</v>
      </c>
      <c r="CK539" s="242">
        <v>80</v>
      </c>
      <c r="CL539" s="242">
        <v>80</v>
      </c>
      <c r="CM539" s="242">
        <v>80</v>
      </c>
      <c r="CN539" s="242">
        <v>80</v>
      </c>
      <c r="CO539" s="242">
        <v>80</v>
      </c>
      <c r="CP539" s="242">
        <v>80</v>
      </c>
      <c r="CQ539" s="242">
        <v>80</v>
      </c>
      <c r="CR539" s="242">
        <v>80</v>
      </c>
      <c r="CS539" s="242">
        <v>80</v>
      </c>
      <c r="CT539" s="242">
        <v>80</v>
      </c>
      <c r="CU539" s="242">
        <v>80</v>
      </c>
      <c r="CV539" s="242">
        <v>80</v>
      </c>
      <c r="CX539" s="242" t="str">
        <f t="shared" si="276"/>
        <v>-</v>
      </c>
      <c r="CY539" s="242" t="str">
        <f t="shared" si="277"/>
        <v>-</v>
      </c>
      <c r="CZ539" s="453">
        <f t="shared" si="278"/>
        <v>80</v>
      </c>
      <c r="DA539" s="453">
        <f t="shared" si="279"/>
        <v>0</v>
      </c>
      <c r="DB539" s="454">
        <f t="shared" si="280"/>
        <v>0</v>
      </c>
      <c r="DC539" s="453">
        <f t="shared" si="281"/>
        <v>80</v>
      </c>
      <c r="DD539" s="453">
        <f t="shared" si="283"/>
        <v>0</v>
      </c>
      <c r="DE539" s="454">
        <f t="shared" si="284"/>
        <v>0</v>
      </c>
      <c r="DF539" s="455">
        <f t="shared" si="275"/>
        <v>4.3820266346738812</v>
      </c>
      <c r="DG539" s="456">
        <f t="shared" si="282"/>
        <v>0</v>
      </c>
      <c r="DH539" s="454">
        <f t="shared" si="285"/>
        <v>0</v>
      </c>
    </row>
    <row r="540" spans="1:112" outlineLevel="1" x14ac:dyDescent="0.3">
      <c r="A540" s="290"/>
      <c r="B540" s="154">
        <v>13</v>
      </c>
      <c r="C540" s="242" t="s">
        <v>361</v>
      </c>
      <c r="D540" s="143" t="s">
        <v>443</v>
      </c>
      <c r="E540" s="506">
        <v>80</v>
      </c>
      <c r="F540" s="506">
        <v>80</v>
      </c>
      <c r="G540" s="506">
        <v>80</v>
      </c>
      <c r="H540" s="506">
        <v>80</v>
      </c>
      <c r="I540" s="506">
        <v>80</v>
      </c>
      <c r="J540" s="506">
        <v>80</v>
      </c>
      <c r="K540" s="506">
        <v>80</v>
      </c>
      <c r="L540" s="506">
        <v>80</v>
      </c>
      <c r="M540" s="506">
        <v>80</v>
      </c>
      <c r="N540" s="506">
        <v>80</v>
      </c>
      <c r="O540" s="506">
        <v>80</v>
      </c>
      <c r="P540" s="506">
        <v>80</v>
      </c>
      <c r="Q540" s="506">
        <v>80</v>
      </c>
      <c r="R540" s="506">
        <v>80</v>
      </c>
      <c r="S540" s="506">
        <v>80</v>
      </c>
      <c r="T540" s="506">
        <v>80</v>
      </c>
      <c r="U540" s="506">
        <v>80</v>
      </c>
      <c r="V540" s="506">
        <v>80</v>
      </c>
      <c r="W540" s="506">
        <v>80</v>
      </c>
      <c r="X540" s="506">
        <v>80</v>
      </c>
      <c r="Y540" s="506">
        <v>80</v>
      </c>
      <c r="Z540" s="506">
        <v>80</v>
      </c>
      <c r="AA540" s="506">
        <v>80</v>
      </c>
      <c r="AB540" s="506">
        <v>80</v>
      </c>
      <c r="AC540" s="506">
        <v>80</v>
      </c>
      <c r="AD540" s="506">
        <v>80</v>
      </c>
      <c r="AE540" s="506">
        <v>80</v>
      </c>
      <c r="AF540" s="506">
        <v>80</v>
      </c>
      <c r="AG540" s="506">
        <v>80</v>
      </c>
      <c r="AH540" s="506">
        <v>80</v>
      </c>
      <c r="AI540" s="506">
        <v>80</v>
      </c>
      <c r="AJ540" s="506">
        <v>80</v>
      </c>
      <c r="AK540" s="506">
        <v>80</v>
      </c>
      <c r="AL540" s="242">
        <v>80</v>
      </c>
      <c r="AM540" s="242">
        <v>80</v>
      </c>
      <c r="AN540" s="242">
        <v>80</v>
      </c>
      <c r="AO540" s="242">
        <v>80</v>
      </c>
      <c r="AP540" s="242">
        <v>80</v>
      </c>
      <c r="AQ540" s="242">
        <v>80</v>
      </c>
      <c r="AR540" s="242">
        <v>80</v>
      </c>
      <c r="AS540" s="242">
        <v>80</v>
      </c>
      <c r="AT540" s="242">
        <v>80</v>
      </c>
      <c r="AU540" s="242">
        <v>80</v>
      </c>
      <c r="AV540" s="242">
        <v>80</v>
      </c>
      <c r="AW540" s="242">
        <v>80</v>
      </c>
      <c r="AX540" s="242">
        <v>80</v>
      </c>
      <c r="AY540" s="242">
        <v>80</v>
      </c>
      <c r="AZ540" s="242">
        <v>80</v>
      </c>
      <c r="BA540" s="242">
        <v>80</v>
      </c>
      <c r="BB540" s="242">
        <v>80</v>
      </c>
      <c r="BC540" s="242">
        <v>80</v>
      </c>
      <c r="BD540" s="242">
        <v>80</v>
      </c>
      <c r="BE540" s="242">
        <v>80</v>
      </c>
      <c r="BF540" s="242">
        <v>80</v>
      </c>
      <c r="BG540" s="242">
        <v>80</v>
      </c>
      <c r="BH540" s="242">
        <v>80</v>
      </c>
      <c r="BI540" s="242">
        <v>80</v>
      </c>
      <c r="BJ540" s="242">
        <v>80</v>
      </c>
      <c r="BK540" s="242">
        <v>80</v>
      </c>
      <c r="BL540" s="242">
        <v>80</v>
      </c>
      <c r="BM540" s="242">
        <v>80</v>
      </c>
      <c r="BN540" s="242">
        <v>80</v>
      </c>
      <c r="BO540" s="242">
        <v>80</v>
      </c>
      <c r="BP540" s="242">
        <v>80</v>
      </c>
      <c r="BQ540" s="242">
        <v>80</v>
      </c>
      <c r="BR540" s="242">
        <v>80</v>
      </c>
      <c r="BS540" s="242">
        <v>80</v>
      </c>
      <c r="BT540" s="242">
        <v>80</v>
      </c>
      <c r="BU540" s="242">
        <v>80</v>
      </c>
      <c r="BV540" s="242">
        <v>80</v>
      </c>
      <c r="BW540" s="242">
        <v>80</v>
      </c>
      <c r="BX540" s="242">
        <v>80</v>
      </c>
      <c r="BY540" s="242">
        <v>80</v>
      </c>
      <c r="BZ540" s="242">
        <v>80</v>
      </c>
      <c r="CA540" s="242">
        <v>80</v>
      </c>
      <c r="CB540" s="242">
        <v>80</v>
      </c>
      <c r="CC540" s="242">
        <v>80</v>
      </c>
      <c r="CD540" s="242">
        <v>80</v>
      </c>
      <c r="CE540" s="242">
        <v>80</v>
      </c>
      <c r="CF540" s="242">
        <v>80</v>
      </c>
      <c r="CG540" s="242">
        <v>80</v>
      </c>
      <c r="CH540" s="242">
        <v>80</v>
      </c>
      <c r="CI540" s="242">
        <v>80</v>
      </c>
      <c r="CJ540" s="242">
        <v>80</v>
      </c>
      <c r="CK540" s="242">
        <v>80</v>
      </c>
      <c r="CL540" s="242">
        <v>80</v>
      </c>
      <c r="CM540" s="242">
        <v>80</v>
      </c>
      <c r="CN540" s="242">
        <v>80</v>
      </c>
      <c r="CO540" s="242">
        <v>80</v>
      </c>
      <c r="CP540" s="242">
        <v>80</v>
      </c>
      <c r="CQ540" s="242">
        <v>80</v>
      </c>
      <c r="CR540" s="242">
        <v>80</v>
      </c>
      <c r="CS540" s="242">
        <v>80</v>
      </c>
      <c r="CT540" s="242">
        <v>80</v>
      </c>
      <c r="CU540" s="242">
        <v>80</v>
      </c>
      <c r="CV540" s="242">
        <v>80</v>
      </c>
      <c r="CX540" s="242" t="str">
        <f t="shared" si="276"/>
        <v>-</v>
      </c>
      <c r="CY540" s="242" t="str">
        <f t="shared" si="277"/>
        <v>-</v>
      </c>
      <c r="CZ540" s="453">
        <f t="shared" si="278"/>
        <v>80</v>
      </c>
      <c r="DA540" s="453">
        <f t="shared" si="279"/>
        <v>0</v>
      </c>
      <c r="DB540" s="454">
        <f t="shared" si="280"/>
        <v>0</v>
      </c>
      <c r="DC540" s="453">
        <f t="shared" si="281"/>
        <v>80</v>
      </c>
      <c r="DD540" s="453">
        <f t="shared" si="283"/>
        <v>0</v>
      </c>
      <c r="DE540" s="454">
        <f t="shared" si="284"/>
        <v>0</v>
      </c>
      <c r="DF540" s="455">
        <f t="shared" si="275"/>
        <v>4.3820266346738812</v>
      </c>
      <c r="DG540" s="456">
        <f t="shared" si="282"/>
        <v>0</v>
      </c>
      <c r="DH540" s="454">
        <f t="shared" si="285"/>
        <v>0</v>
      </c>
    </row>
    <row r="541" spans="1:112" outlineLevel="1" x14ac:dyDescent="0.3">
      <c r="A541" s="290"/>
      <c r="B541" s="154">
        <v>14</v>
      </c>
      <c r="C541" s="242" t="s">
        <v>183</v>
      </c>
      <c r="D541" s="143" t="s">
        <v>443</v>
      </c>
      <c r="E541" s="506">
        <v>80</v>
      </c>
      <c r="F541" s="506">
        <v>80</v>
      </c>
      <c r="G541" s="506">
        <v>80</v>
      </c>
      <c r="H541" s="506">
        <v>80</v>
      </c>
      <c r="I541" s="506">
        <v>80</v>
      </c>
      <c r="J541" s="506">
        <v>80</v>
      </c>
      <c r="K541" s="506">
        <v>80</v>
      </c>
      <c r="L541" s="506">
        <v>80</v>
      </c>
      <c r="M541" s="506">
        <v>80</v>
      </c>
      <c r="N541" s="506">
        <v>80</v>
      </c>
      <c r="O541" s="506">
        <v>80</v>
      </c>
      <c r="P541" s="506">
        <v>80</v>
      </c>
      <c r="Q541" s="506">
        <v>80</v>
      </c>
      <c r="R541" s="506">
        <v>80</v>
      </c>
      <c r="S541" s="506">
        <v>80</v>
      </c>
      <c r="T541" s="506">
        <v>80</v>
      </c>
      <c r="U541" s="506">
        <v>80</v>
      </c>
      <c r="V541" s="506">
        <v>80</v>
      </c>
      <c r="W541" s="506">
        <v>80</v>
      </c>
      <c r="X541" s="506">
        <v>80</v>
      </c>
      <c r="Y541" s="506">
        <v>80</v>
      </c>
      <c r="Z541" s="506">
        <v>80</v>
      </c>
      <c r="AA541" s="506">
        <v>80</v>
      </c>
      <c r="AB541" s="506">
        <v>80</v>
      </c>
      <c r="AC541" s="506">
        <v>80</v>
      </c>
      <c r="AD541" s="506">
        <v>80</v>
      </c>
      <c r="AE541" s="506">
        <v>80</v>
      </c>
      <c r="AF541" s="506">
        <v>80</v>
      </c>
      <c r="AG541" s="506">
        <v>80</v>
      </c>
      <c r="AH541" s="506">
        <v>80</v>
      </c>
      <c r="AI541" s="506">
        <v>80</v>
      </c>
      <c r="AJ541" s="506">
        <v>80</v>
      </c>
      <c r="AK541" s="506">
        <v>80</v>
      </c>
      <c r="AL541" s="242">
        <v>80</v>
      </c>
      <c r="AM541" s="242">
        <v>80</v>
      </c>
      <c r="AN541" s="242">
        <v>80</v>
      </c>
      <c r="AO541" s="242">
        <v>80</v>
      </c>
      <c r="AP541" s="242">
        <v>80</v>
      </c>
      <c r="AQ541" s="242">
        <v>80</v>
      </c>
      <c r="AR541" s="242">
        <v>80</v>
      </c>
      <c r="AS541" s="242">
        <v>80</v>
      </c>
      <c r="AT541" s="242">
        <v>80</v>
      </c>
      <c r="AU541" s="242">
        <v>80</v>
      </c>
      <c r="AV541" s="242">
        <v>80</v>
      </c>
      <c r="AW541" s="242">
        <v>80</v>
      </c>
      <c r="AX541" s="242">
        <v>80</v>
      </c>
      <c r="AY541" s="242">
        <v>80</v>
      </c>
      <c r="AZ541" s="242">
        <v>80</v>
      </c>
      <c r="BA541" s="242">
        <v>80</v>
      </c>
      <c r="BB541" s="242">
        <v>80</v>
      </c>
      <c r="BC541" s="242">
        <v>80</v>
      </c>
      <c r="BD541" s="242">
        <v>80</v>
      </c>
      <c r="BE541" s="242">
        <v>80</v>
      </c>
      <c r="BF541" s="242">
        <v>80</v>
      </c>
      <c r="BG541" s="242">
        <v>80</v>
      </c>
      <c r="BH541" s="242">
        <v>80</v>
      </c>
      <c r="BI541" s="242">
        <v>80</v>
      </c>
      <c r="BJ541" s="242">
        <v>80</v>
      </c>
      <c r="BK541" s="242">
        <v>80</v>
      </c>
      <c r="BL541" s="242">
        <v>80</v>
      </c>
      <c r="BM541" s="242">
        <v>80</v>
      </c>
      <c r="BN541" s="242">
        <v>80</v>
      </c>
      <c r="BO541" s="242">
        <v>80</v>
      </c>
      <c r="BP541" s="242">
        <v>80</v>
      </c>
      <c r="BQ541" s="242">
        <v>80</v>
      </c>
      <c r="BR541" s="242">
        <v>80</v>
      </c>
      <c r="BS541" s="242">
        <v>80</v>
      </c>
      <c r="BT541" s="242">
        <v>80</v>
      </c>
      <c r="BU541" s="242">
        <v>80</v>
      </c>
      <c r="BV541" s="242">
        <v>80</v>
      </c>
      <c r="BW541" s="242">
        <v>80</v>
      </c>
      <c r="BX541" s="242">
        <v>80</v>
      </c>
      <c r="BY541" s="242">
        <v>80</v>
      </c>
      <c r="BZ541" s="242">
        <v>80</v>
      </c>
      <c r="CA541" s="242">
        <v>80</v>
      </c>
      <c r="CB541" s="242">
        <v>80</v>
      </c>
      <c r="CC541" s="242">
        <v>80</v>
      </c>
      <c r="CD541" s="242">
        <v>80</v>
      </c>
      <c r="CE541" s="242">
        <v>80</v>
      </c>
      <c r="CF541" s="242">
        <v>80</v>
      </c>
      <c r="CG541" s="242">
        <v>80</v>
      </c>
      <c r="CH541" s="242">
        <v>80</v>
      </c>
      <c r="CI541" s="242">
        <v>80</v>
      </c>
      <c r="CJ541" s="242">
        <v>80</v>
      </c>
      <c r="CK541" s="242">
        <v>80</v>
      </c>
      <c r="CL541" s="242">
        <v>80</v>
      </c>
      <c r="CM541" s="242">
        <v>80</v>
      </c>
      <c r="CN541" s="242">
        <v>80</v>
      </c>
      <c r="CO541" s="242">
        <v>80</v>
      </c>
      <c r="CP541" s="242">
        <v>80</v>
      </c>
      <c r="CQ541" s="242">
        <v>80</v>
      </c>
      <c r="CR541" s="242">
        <v>80</v>
      </c>
      <c r="CS541" s="242">
        <v>80</v>
      </c>
      <c r="CT541" s="242">
        <v>80</v>
      </c>
      <c r="CU541" s="242">
        <v>80</v>
      </c>
      <c r="CV541" s="242">
        <v>80</v>
      </c>
      <c r="CX541" s="242" t="str">
        <f t="shared" si="276"/>
        <v>-</v>
      </c>
      <c r="CY541" s="242" t="str">
        <f t="shared" si="277"/>
        <v>-</v>
      </c>
      <c r="CZ541" s="453">
        <f t="shared" si="278"/>
        <v>80</v>
      </c>
      <c r="DA541" s="453">
        <f t="shared" si="279"/>
        <v>0</v>
      </c>
      <c r="DB541" s="454">
        <f t="shared" si="280"/>
        <v>0</v>
      </c>
      <c r="DC541" s="453">
        <f t="shared" si="281"/>
        <v>80</v>
      </c>
      <c r="DD541" s="453">
        <f t="shared" si="283"/>
        <v>0</v>
      </c>
      <c r="DE541" s="454">
        <f t="shared" si="284"/>
        <v>0</v>
      </c>
      <c r="DF541" s="455">
        <f t="shared" si="275"/>
        <v>4.3820266346738812</v>
      </c>
      <c r="DG541" s="456">
        <f t="shared" si="282"/>
        <v>0</v>
      </c>
      <c r="DH541" s="454">
        <f t="shared" si="285"/>
        <v>0</v>
      </c>
    </row>
    <row r="542" spans="1:112" outlineLevel="1" x14ac:dyDescent="0.3">
      <c r="A542" s="290"/>
      <c r="B542" s="154">
        <v>15</v>
      </c>
      <c r="C542" s="242" t="s">
        <v>184</v>
      </c>
      <c r="D542" s="143" t="s">
        <v>443</v>
      </c>
      <c r="E542" s="506">
        <v>80</v>
      </c>
      <c r="F542" s="506">
        <v>80</v>
      </c>
      <c r="G542" s="506">
        <v>80</v>
      </c>
      <c r="H542" s="506">
        <v>80</v>
      </c>
      <c r="I542" s="506">
        <v>80</v>
      </c>
      <c r="J542" s="506">
        <v>80</v>
      </c>
      <c r="K542" s="506">
        <v>80</v>
      </c>
      <c r="L542" s="506">
        <v>80</v>
      </c>
      <c r="M542" s="506">
        <v>80</v>
      </c>
      <c r="N542" s="506">
        <v>80</v>
      </c>
      <c r="O542" s="506">
        <v>80</v>
      </c>
      <c r="P542" s="506">
        <v>80</v>
      </c>
      <c r="Q542" s="506">
        <v>80</v>
      </c>
      <c r="R542" s="506">
        <v>80</v>
      </c>
      <c r="S542" s="506">
        <v>80</v>
      </c>
      <c r="T542" s="506">
        <v>80</v>
      </c>
      <c r="U542" s="506">
        <v>80</v>
      </c>
      <c r="V542" s="506">
        <v>80</v>
      </c>
      <c r="W542" s="506">
        <v>80</v>
      </c>
      <c r="X542" s="506">
        <v>80</v>
      </c>
      <c r="Y542" s="506">
        <v>80</v>
      </c>
      <c r="Z542" s="506">
        <v>80</v>
      </c>
      <c r="AA542" s="506">
        <v>80</v>
      </c>
      <c r="AB542" s="506">
        <v>80</v>
      </c>
      <c r="AC542" s="506">
        <v>80</v>
      </c>
      <c r="AD542" s="506">
        <v>80</v>
      </c>
      <c r="AE542" s="506">
        <v>80</v>
      </c>
      <c r="AF542" s="506">
        <v>80</v>
      </c>
      <c r="AG542" s="506">
        <v>80</v>
      </c>
      <c r="AH542" s="506">
        <v>80</v>
      </c>
      <c r="AI542" s="506">
        <v>80</v>
      </c>
      <c r="AJ542" s="506">
        <v>80</v>
      </c>
      <c r="AK542" s="506">
        <v>80</v>
      </c>
      <c r="AL542" s="242">
        <v>80</v>
      </c>
      <c r="AM542" s="242">
        <v>80</v>
      </c>
      <c r="AN542" s="242">
        <v>80</v>
      </c>
      <c r="AO542" s="242">
        <v>80</v>
      </c>
      <c r="AP542" s="242">
        <v>80</v>
      </c>
      <c r="AQ542" s="242">
        <v>80</v>
      </c>
      <c r="AR542" s="242">
        <v>80</v>
      </c>
      <c r="AS542" s="242">
        <v>80</v>
      </c>
      <c r="AT542" s="242">
        <v>80</v>
      </c>
      <c r="AU542" s="242">
        <v>80</v>
      </c>
      <c r="AV542" s="242">
        <v>80</v>
      </c>
      <c r="AW542" s="242">
        <v>80</v>
      </c>
      <c r="AX542" s="242">
        <v>80</v>
      </c>
      <c r="AY542" s="242">
        <v>80</v>
      </c>
      <c r="AZ542" s="242">
        <v>80</v>
      </c>
      <c r="BA542" s="242">
        <v>80</v>
      </c>
      <c r="BB542" s="242">
        <v>80</v>
      </c>
      <c r="BC542" s="242">
        <v>80</v>
      </c>
      <c r="BD542" s="242">
        <v>80</v>
      </c>
      <c r="BE542" s="242">
        <v>80</v>
      </c>
      <c r="BF542" s="242">
        <v>80</v>
      </c>
      <c r="BG542" s="242">
        <v>80</v>
      </c>
      <c r="BH542" s="242">
        <v>80</v>
      </c>
      <c r="BI542" s="242">
        <v>80</v>
      </c>
      <c r="BJ542" s="242">
        <v>80</v>
      </c>
      <c r="BK542" s="242">
        <v>80</v>
      </c>
      <c r="BL542" s="242">
        <v>80</v>
      </c>
      <c r="BM542" s="242">
        <v>80</v>
      </c>
      <c r="BN542" s="242">
        <v>80</v>
      </c>
      <c r="BO542" s="242">
        <v>80</v>
      </c>
      <c r="BP542" s="242">
        <v>80</v>
      </c>
      <c r="BQ542" s="242">
        <v>80</v>
      </c>
      <c r="BR542" s="242">
        <v>80</v>
      </c>
      <c r="BS542" s="242">
        <v>80</v>
      </c>
      <c r="BT542" s="242">
        <v>80</v>
      </c>
      <c r="BU542" s="242">
        <v>80</v>
      </c>
      <c r="BV542" s="242">
        <v>80</v>
      </c>
      <c r="BW542" s="242">
        <v>80</v>
      </c>
      <c r="BX542" s="242">
        <v>80</v>
      </c>
      <c r="BY542" s="242">
        <v>80</v>
      </c>
      <c r="BZ542" s="242">
        <v>80</v>
      </c>
      <c r="CA542" s="242">
        <v>80</v>
      </c>
      <c r="CB542" s="242">
        <v>80</v>
      </c>
      <c r="CC542" s="242">
        <v>80</v>
      </c>
      <c r="CD542" s="242">
        <v>80</v>
      </c>
      <c r="CE542" s="242">
        <v>80</v>
      </c>
      <c r="CF542" s="242">
        <v>80</v>
      </c>
      <c r="CG542" s="242">
        <v>80</v>
      </c>
      <c r="CH542" s="242">
        <v>80</v>
      </c>
      <c r="CI542" s="242">
        <v>80</v>
      </c>
      <c r="CJ542" s="242">
        <v>80</v>
      </c>
      <c r="CK542" s="242">
        <v>80</v>
      </c>
      <c r="CL542" s="242">
        <v>80</v>
      </c>
      <c r="CM542" s="242">
        <v>80</v>
      </c>
      <c r="CN542" s="242">
        <v>80</v>
      </c>
      <c r="CO542" s="242">
        <v>80</v>
      </c>
      <c r="CP542" s="242">
        <v>80</v>
      </c>
      <c r="CQ542" s="242">
        <v>80</v>
      </c>
      <c r="CR542" s="242">
        <v>80</v>
      </c>
      <c r="CS542" s="242">
        <v>80</v>
      </c>
      <c r="CT542" s="242">
        <v>80</v>
      </c>
      <c r="CU542" s="242">
        <v>80</v>
      </c>
      <c r="CV542" s="242">
        <v>80</v>
      </c>
      <c r="CX542" s="242" t="str">
        <f t="shared" si="276"/>
        <v>-</v>
      </c>
      <c r="CY542" s="242" t="str">
        <f t="shared" si="277"/>
        <v>-</v>
      </c>
      <c r="CZ542" s="453">
        <f t="shared" si="278"/>
        <v>80</v>
      </c>
      <c r="DA542" s="453">
        <f t="shared" si="279"/>
        <v>0</v>
      </c>
      <c r="DB542" s="454">
        <f t="shared" si="280"/>
        <v>0</v>
      </c>
      <c r="DC542" s="453">
        <f t="shared" si="281"/>
        <v>80</v>
      </c>
      <c r="DD542" s="453">
        <f t="shared" si="283"/>
        <v>0</v>
      </c>
      <c r="DE542" s="454">
        <f t="shared" si="284"/>
        <v>0</v>
      </c>
      <c r="DF542" s="455">
        <f t="shared" si="275"/>
        <v>4.3820266346738812</v>
      </c>
      <c r="DG542" s="456">
        <f t="shared" si="282"/>
        <v>0</v>
      </c>
      <c r="DH542" s="454">
        <f t="shared" si="285"/>
        <v>0</v>
      </c>
    </row>
    <row r="543" spans="1:112" outlineLevel="1" x14ac:dyDescent="0.3">
      <c r="A543" s="290"/>
      <c r="B543" s="154">
        <v>16</v>
      </c>
      <c r="C543" s="242" t="s">
        <v>185</v>
      </c>
      <c r="D543" s="143" t="s">
        <v>443</v>
      </c>
      <c r="E543" s="506">
        <v>80</v>
      </c>
      <c r="F543" s="506">
        <v>80</v>
      </c>
      <c r="G543" s="506">
        <v>80</v>
      </c>
      <c r="H543" s="506">
        <v>80</v>
      </c>
      <c r="I543" s="506">
        <v>80</v>
      </c>
      <c r="J543" s="506">
        <v>80</v>
      </c>
      <c r="K543" s="506">
        <v>80</v>
      </c>
      <c r="L543" s="506">
        <v>80</v>
      </c>
      <c r="M543" s="506">
        <v>80</v>
      </c>
      <c r="N543" s="506">
        <v>80</v>
      </c>
      <c r="O543" s="506">
        <v>80</v>
      </c>
      <c r="P543" s="506">
        <v>80</v>
      </c>
      <c r="Q543" s="506">
        <v>80</v>
      </c>
      <c r="R543" s="506">
        <v>80</v>
      </c>
      <c r="S543" s="506">
        <v>80</v>
      </c>
      <c r="T543" s="506">
        <v>80</v>
      </c>
      <c r="U543" s="506">
        <v>80</v>
      </c>
      <c r="V543" s="506">
        <v>80</v>
      </c>
      <c r="W543" s="506">
        <v>80</v>
      </c>
      <c r="X543" s="506">
        <v>80</v>
      </c>
      <c r="Y543" s="506">
        <v>80</v>
      </c>
      <c r="Z543" s="506">
        <v>80</v>
      </c>
      <c r="AA543" s="506">
        <v>80</v>
      </c>
      <c r="AB543" s="506">
        <v>80</v>
      </c>
      <c r="AC543" s="506">
        <v>80</v>
      </c>
      <c r="AD543" s="506">
        <v>80</v>
      </c>
      <c r="AE543" s="506">
        <v>80</v>
      </c>
      <c r="AF543" s="506">
        <v>80</v>
      </c>
      <c r="AG543" s="506">
        <v>80</v>
      </c>
      <c r="AH543" s="506">
        <v>80</v>
      </c>
      <c r="AI543" s="506">
        <v>80</v>
      </c>
      <c r="AJ543" s="506">
        <v>80</v>
      </c>
      <c r="AK543" s="506">
        <v>80</v>
      </c>
      <c r="AL543" s="242">
        <v>80</v>
      </c>
      <c r="AM543" s="242">
        <v>80</v>
      </c>
      <c r="AN543" s="242">
        <v>80</v>
      </c>
      <c r="AO543" s="242">
        <v>80</v>
      </c>
      <c r="AP543" s="242">
        <v>80</v>
      </c>
      <c r="AQ543" s="242">
        <v>80</v>
      </c>
      <c r="AR543" s="242">
        <v>80</v>
      </c>
      <c r="AS543" s="242">
        <v>80</v>
      </c>
      <c r="AT543" s="242">
        <v>80</v>
      </c>
      <c r="AU543" s="242">
        <v>80</v>
      </c>
      <c r="AV543" s="242">
        <v>80</v>
      </c>
      <c r="AW543" s="242">
        <v>80</v>
      </c>
      <c r="AX543" s="242">
        <v>80</v>
      </c>
      <c r="AY543" s="242">
        <v>80</v>
      </c>
      <c r="AZ543" s="242">
        <v>80</v>
      </c>
      <c r="BA543" s="242">
        <v>80</v>
      </c>
      <c r="BB543" s="242">
        <v>80</v>
      </c>
      <c r="BC543" s="242">
        <v>80</v>
      </c>
      <c r="BD543" s="242">
        <v>80</v>
      </c>
      <c r="BE543" s="242">
        <v>80</v>
      </c>
      <c r="BF543" s="242">
        <v>80</v>
      </c>
      <c r="BG543" s="242">
        <v>80</v>
      </c>
      <c r="BH543" s="242">
        <v>80</v>
      </c>
      <c r="BI543" s="242">
        <v>80</v>
      </c>
      <c r="BJ543" s="242">
        <v>80</v>
      </c>
      <c r="BK543" s="242">
        <v>80</v>
      </c>
      <c r="BL543" s="242">
        <v>80</v>
      </c>
      <c r="BM543" s="242">
        <v>80</v>
      </c>
      <c r="BN543" s="242">
        <v>80</v>
      </c>
      <c r="BO543" s="242">
        <v>80</v>
      </c>
      <c r="BP543" s="242">
        <v>80</v>
      </c>
      <c r="BQ543" s="242">
        <v>80</v>
      </c>
      <c r="BR543" s="242">
        <v>80</v>
      </c>
      <c r="BS543" s="242">
        <v>80</v>
      </c>
      <c r="BT543" s="242">
        <v>80</v>
      </c>
      <c r="BU543" s="242">
        <v>80</v>
      </c>
      <c r="BV543" s="242">
        <v>80</v>
      </c>
      <c r="BW543" s="242">
        <v>80</v>
      </c>
      <c r="BX543" s="242">
        <v>80</v>
      </c>
      <c r="BY543" s="242">
        <v>80</v>
      </c>
      <c r="BZ543" s="242">
        <v>80</v>
      </c>
      <c r="CA543" s="242">
        <v>80</v>
      </c>
      <c r="CB543" s="242">
        <v>80</v>
      </c>
      <c r="CC543" s="242">
        <v>80</v>
      </c>
      <c r="CD543" s="242">
        <v>80</v>
      </c>
      <c r="CE543" s="242">
        <v>80</v>
      </c>
      <c r="CF543" s="242">
        <v>80</v>
      </c>
      <c r="CG543" s="242">
        <v>80</v>
      </c>
      <c r="CH543" s="242">
        <v>80</v>
      </c>
      <c r="CI543" s="242">
        <v>80</v>
      </c>
      <c r="CJ543" s="242">
        <v>80</v>
      </c>
      <c r="CK543" s="242">
        <v>80</v>
      </c>
      <c r="CL543" s="242">
        <v>80</v>
      </c>
      <c r="CM543" s="242">
        <v>80</v>
      </c>
      <c r="CN543" s="242">
        <v>80</v>
      </c>
      <c r="CO543" s="242">
        <v>80</v>
      </c>
      <c r="CP543" s="242">
        <v>80</v>
      </c>
      <c r="CQ543" s="242">
        <v>80</v>
      </c>
      <c r="CR543" s="242">
        <v>80</v>
      </c>
      <c r="CS543" s="242">
        <v>80</v>
      </c>
      <c r="CT543" s="242">
        <v>80</v>
      </c>
      <c r="CU543" s="242">
        <v>80</v>
      </c>
      <c r="CV543" s="242">
        <v>80</v>
      </c>
      <c r="CX543" s="242" t="str">
        <f t="shared" si="276"/>
        <v>-</v>
      </c>
      <c r="CY543" s="242" t="str">
        <f t="shared" si="277"/>
        <v>-</v>
      </c>
      <c r="CZ543" s="453">
        <f t="shared" si="278"/>
        <v>80</v>
      </c>
      <c r="DA543" s="453">
        <f t="shared" si="279"/>
        <v>0</v>
      </c>
      <c r="DB543" s="454">
        <f t="shared" si="280"/>
        <v>0</v>
      </c>
      <c r="DC543" s="453">
        <f t="shared" si="281"/>
        <v>80</v>
      </c>
      <c r="DD543" s="453">
        <f t="shared" si="283"/>
        <v>0</v>
      </c>
      <c r="DE543" s="454">
        <f t="shared" si="284"/>
        <v>0</v>
      </c>
      <c r="DF543" s="455">
        <f t="shared" si="275"/>
        <v>4.3820266346738812</v>
      </c>
      <c r="DG543" s="456">
        <f t="shared" si="282"/>
        <v>0</v>
      </c>
      <c r="DH543" s="454">
        <f t="shared" si="285"/>
        <v>0</v>
      </c>
    </row>
    <row r="544" spans="1:112" outlineLevel="1" x14ac:dyDescent="0.3">
      <c r="A544" s="290"/>
      <c r="B544" s="154">
        <v>17</v>
      </c>
      <c r="C544" s="242" t="s">
        <v>186</v>
      </c>
      <c r="D544" s="143" t="s">
        <v>443</v>
      </c>
      <c r="E544" s="506">
        <v>80</v>
      </c>
      <c r="F544" s="506">
        <v>80</v>
      </c>
      <c r="G544" s="506">
        <v>80</v>
      </c>
      <c r="H544" s="506">
        <v>80</v>
      </c>
      <c r="I544" s="506">
        <v>80</v>
      </c>
      <c r="J544" s="506">
        <v>80</v>
      </c>
      <c r="K544" s="506">
        <v>80</v>
      </c>
      <c r="L544" s="506">
        <v>80</v>
      </c>
      <c r="M544" s="506">
        <v>80</v>
      </c>
      <c r="N544" s="506">
        <v>80</v>
      </c>
      <c r="O544" s="506">
        <v>80</v>
      </c>
      <c r="P544" s="506">
        <v>80</v>
      </c>
      <c r="Q544" s="506">
        <v>80</v>
      </c>
      <c r="R544" s="506">
        <v>80</v>
      </c>
      <c r="S544" s="506">
        <v>80</v>
      </c>
      <c r="T544" s="506">
        <v>80</v>
      </c>
      <c r="U544" s="506">
        <v>80</v>
      </c>
      <c r="V544" s="506">
        <v>80</v>
      </c>
      <c r="W544" s="506">
        <v>80</v>
      </c>
      <c r="X544" s="506">
        <v>80</v>
      </c>
      <c r="Y544" s="506">
        <v>80</v>
      </c>
      <c r="Z544" s="506">
        <v>80</v>
      </c>
      <c r="AA544" s="506">
        <v>80</v>
      </c>
      <c r="AB544" s="506">
        <v>80</v>
      </c>
      <c r="AC544" s="506">
        <v>80</v>
      </c>
      <c r="AD544" s="506">
        <v>80</v>
      </c>
      <c r="AE544" s="506">
        <v>80</v>
      </c>
      <c r="AF544" s="506">
        <v>80</v>
      </c>
      <c r="AG544" s="506">
        <v>80</v>
      </c>
      <c r="AH544" s="506">
        <v>80</v>
      </c>
      <c r="AI544" s="506">
        <v>80</v>
      </c>
      <c r="AJ544" s="506">
        <v>80</v>
      </c>
      <c r="AK544" s="506">
        <v>80</v>
      </c>
      <c r="AL544" s="242">
        <v>80</v>
      </c>
      <c r="AM544" s="242">
        <v>80</v>
      </c>
      <c r="AN544" s="242">
        <v>80</v>
      </c>
      <c r="AO544" s="242">
        <v>80</v>
      </c>
      <c r="AP544" s="242">
        <v>80</v>
      </c>
      <c r="AQ544" s="242">
        <v>80</v>
      </c>
      <c r="AR544" s="242">
        <v>80</v>
      </c>
      <c r="AS544" s="242">
        <v>80</v>
      </c>
      <c r="AT544" s="242">
        <v>80</v>
      </c>
      <c r="AU544" s="242">
        <v>80</v>
      </c>
      <c r="AV544" s="242">
        <v>80</v>
      </c>
      <c r="AW544" s="242">
        <v>80</v>
      </c>
      <c r="AX544" s="242">
        <v>80</v>
      </c>
      <c r="AY544" s="242">
        <v>80</v>
      </c>
      <c r="AZ544" s="242">
        <v>80</v>
      </c>
      <c r="BA544" s="242">
        <v>80</v>
      </c>
      <c r="BB544" s="242">
        <v>80</v>
      </c>
      <c r="BC544" s="242">
        <v>80</v>
      </c>
      <c r="BD544" s="242">
        <v>80</v>
      </c>
      <c r="BE544" s="242">
        <v>80</v>
      </c>
      <c r="BF544" s="242">
        <v>80</v>
      </c>
      <c r="BG544" s="242">
        <v>80</v>
      </c>
      <c r="BH544" s="242">
        <v>80</v>
      </c>
      <c r="BI544" s="242">
        <v>80</v>
      </c>
      <c r="BJ544" s="242">
        <v>80</v>
      </c>
      <c r="BK544" s="242">
        <v>80</v>
      </c>
      <c r="BL544" s="242">
        <v>80</v>
      </c>
      <c r="BM544" s="242">
        <v>80</v>
      </c>
      <c r="BN544" s="242">
        <v>80</v>
      </c>
      <c r="BO544" s="242">
        <v>80</v>
      </c>
      <c r="BP544" s="242">
        <v>80</v>
      </c>
      <c r="BQ544" s="242">
        <v>80</v>
      </c>
      <c r="BR544" s="242">
        <v>80</v>
      </c>
      <c r="BS544" s="242">
        <v>80</v>
      </c>
      <c r="BT544" s="242">
        <v>80</v>
      </c>
      <c r="BU544" s="242">
        <v>80</v>
      </c>
      <c r="BV544" s="242">
        <v>80</v>
      </c>
      <c r="BW544" s="242">
        <v>80</v>
      </c>
      <c r="BX544" s="242">
        <v>80</v>
      </c>
      <c r="BY544" s="242">
        <v>80</v>
      </c>
      <c r="BZ544" s="242">
        <v>80</v>
      </c>
      <c r="CA544" s="242">
        <v>80</v>
      </c>
      <c r="CB544" s="242">
        <v>80</v>
      </c>
      <c r="CC544" s="242">
        <v>80</v>
      </c>
      <c r="CD544" s="242">
        <v>80</v>
      </c>
      <c r="CE544" s="242">
        <v>80</v>
      </c>
      <c r="CF544" s="242">
        <v>80</v>
      </c>
      <c r="CG544" s="242">
        <v>80</v>
      </c>
      <c r="CH544" s="242">
        <v>80</v>
      </c>
      <c r="CI544" s="242">
        <v>80</v>
      </c>
      <c r="CJ544" s="242">
        <v>80</v>
      </c>
      <c r="CK544" s="242">
        <v>80</v>
      </c>
      <c r="CL544" s="242">
        <v>80</v>
      </c>
      <c r="CM544" s="242">
        <v>80</v>
      </c>
      <c r="CN544" s="242">
        <v>80</v>
      </c>
      <c r="CO544" s="242">
        <v>80</v>
      </c>
      <c r="CP544" s="242">
        <v>80</v>
      </c>
      <c r="CQ544" s="242">
        <v>80</v>
      </c>
      <c r="CR544" s="242">
        <v>80</v>
      </c>
      <c r="CS544" s="242">
        <v>80</v>
      </c>
      <c r="CT544" s="242">
        <v>80</v>
      </c>
      <c r="CU544" s="242">
        <v>80</v>
      </c>
      <c r="CV544" s="242">
        <v>80</v>
      </c>
      <c r="CX544" s="242" t="s">
        <v>1722</v>
      </c>
      <c r="CY544" s="242" t="str">
        <f t="shared" si="277"/>
        <v>-</v>
      </c>
      <c r="CZ544" s="453">
        <f t="shared" si="278"/>
        <v>80</v>
      </c>
      <c r="DA544" s="453">
        <f t="shared" si="279"/>
        <v>0</v>
      </c>
      <c r="DB544" s="454">
        <f t="shared" si="280"/>
        <v>0</v>
      </c>
      <c r="DC544" s="453">
        <f t="shared" si="281"/>
        <v>80</v>
      </c>
      <c r="DD544" s="453">
        <f t="shared" si="283"/>
        <v>0</v>
      </c>
      <c r="DE544" s="454">
        <f t="shared" si="284"/>
        <v>0</v>
      </c>
      <c r="DF544" s="455">
        <f t="shared" si="275"/>
        <v>4.3820266346738812</v>
      </c>
      <c r="DG544" s="456">
        <f t="shared" si="282"/>
        <v>0</v>
      </c>
      <c r="DH544" s="454">
        <f t="shared" si="285"/>
        <v>0</v>
      </c>
    </row>
    <row r="545" spans="1:112" outlineLevel="1" x14ac:dyDescent="0.3">
      <c r="A545" s="290"/>
      <c r="B545" s="154">
        <v>18</v>
      </c>
      <c r="C545" s="242" t="s">
        <v>187</v>
      </c>
      <c r="D545" s="143" t="s">
        <v>443</v>
      </c>
      <c r="E545" s="506">
        <v>80</v>
      </c>
      <c r="F545" s="506">
        <v>80</v>
      </c>
      <c r="G545" s="506">
        <v>80</v>
      </c>
      <c r="H545" s="506">
        <v>80</v>
      </c>
      <c r="I545" s="506">
        <v>80</v>
      </c>
      <c r="J545" s="506">
        <v>80</v>
      </c>
      <c r="K545" s="506">
        <v>80</v>
      </c>
      <c r="L545" s="506">
        <v>80</v>
      </c>
      <c r="M545" s="506">
        <v>80</v>
      </c>
      <c r="N545" s="506">
        <v>80</v>
      </c>
      <c r="O545" s="506">
        <v>80</v>
      </c>
      <c r="P545" s="506">
        <v>80</v>
      </c>
      <c r="Q545" s="506">
        <v>80</v>
      </c>
      <c r="R545" s="506">
        <v>80</v>
      </c>
      <c r="S545" s="506">
        <v>80</v>
      </c>
      <c r="T545" s="506">
        <v>80</v>
      </c>
      <c r="U545" s="506">
        <v>80</v>
      </c>
      <c r="V545" s="506">
        <v>80</v>
      </c>
      <c r="W545" s="506">
        <v>80</v>
      </c>
      <c r="X545" s="506">
        <v>80</v>
      </c>
      <c r="Y545" s="506">
        <v>80</v>
      </c>
      <c r="Z545" s="506">
        <v>80</v>
      </c>
      <c r="AA545" s="506">
        <v>80</v>
      </c>
      <c r="AB545" s="506">
        <v>80</v>
      </c>
      <c r="AC545" s="506">
        <v>80</v>
      </c>
      <c r="AD545" s="506">
        <v>80</v>
      </c>
      <c r="AE545" s="506">
        <v>80</v>
      </c>
      <c r="AF545" s="506">
        <v>80</v>
      </c>
      <c r="AG545" s="506">
        <v>80</v>
      </c>
      <c r="AH545" s="506">
        <v>80</v>
      </c>
      <c r="AI545" s="506">
        <v>80</v>
      </c>
      <c r="AJ545" s="506">
        <v>80</v>
      </c>
      <c r="AK545" s="506">
        <v>80</v>
      </c>
      <c r="AL545" s="242">
        <v>79.999999999999972</v>
      </c>
      <c r="AM545" s="242">
        <v>79.999999999999972</v>
      </c>
      <c r="AN545" s="242">
        <v>79.999999999999972</v>
      </c>
      <c r="AO545" s="242">
        <v>79.999999999999972</v>
      </c>
      <c r="AP545" s="242">
        <v>79.999999999999972</v>
      </c>
      <c r="AQ545" s="242">
        <v>79.999999999999972</v>
      </c>
      <c r="AR545" s="242">
        <v>79.999999999999972</v>
      </c>
      <c r="AS545" s="242">
        <v>79.999999999999972</v>
      </c>
      <c r="AT545" s="242">
        <v>79.999999999999972</v>
      </c>
      <c r="AU545" s="242">
        <v>79.999999999999972</v>
      </c>
      <c r="AV545" s="242">
        <v>79.999999999999972</v>
      </c>
      <c r="AW545" s="242">
        <v>79.999999999999972</v>
      </c>
      <c r="AX545" s="242">
        <v>79.999999999999972</v>
      </c>
      <c r="AY545" s="242">
        <v>79.999999999999972</v>
      </c>
      <c r="AZ545" s="242">
        <v>79.999999999999972</v>
      </c>
      <c r="BA545" s="242">
        <v>79.999999999999972</v>
      </c>
      <c r="BB545" s="242">
        <v>79.999999999999972</v>
      </c>
      <c r="BC545" s="242">
        <v>79.999999999999972</v>
      </c>
      <c r="BD545" s="242">
        <v>79.999999999999972</v>
      </c>
      <c r="BE545" s="242">
        <v>79.999999999999972</v>
      </c>
      <c r="BF545" s="242">
        <v>79.999999999999972</v>
      </c>
      <c r="BG545" s="242">
        <v>79.999999999999972</v>
      </c>
      <c r="BH545" s="242">
        <v>79.999999999999972</v>
      </c>
      <c r="BI545" s="242">
        <v>79.999999999999972</v>
      </c>
      <c r="BJ545" s="242">
        <v>79.999999999999972</v>
      </c>
      <c r="BK545" s="242">
        <v>79.999999999999972</v>
      </c>
      <c r="BL545" s="242">
        <v>79.999999999999972</v>
      </c>
      <c r="BM545" s="242">
        <v>79.999999999999972</v>
      </c>
      <c r="BN545" s="242">
        <v>79.999999999999972</v>
      </c>
      <c r="BO545" s="242">
        <v>79.999999999999972</v>
      </c>
      <c r="BP545" s="242">
        <v>79.999999999999972</v>
      </c>
      <c r="BQ545" s="242">
        <v>79.999999999999972</v>
      </c>
      <c r="BR545" s="242">
        <v>79.999999999999972</v>
      </c>
      <c r="BS545" s="242">
        <v>79.999999999999972</v>
      </c>
      <c r="BT545" s="242">
        <v>79.999999999999972</v>
      </c>
      <c r="BU545" s="242">
        <v>79.999999999999972</v>
      </c>
      <c r="BV545" s="242">
        <v>79.999999999999972</v>
      </c>
      <c r="BW545" s="242">
        <v>79.999999999999972</v>
      </c>
      <c r="BX545" s="242">
        <v>79.999999999999972</v>
      </c>
      <c r="BY545" s="242">
        <v>79.999999999999972</v>
      </c>
      <c r="BZ545" s="242">
        <v>79.999999999999972</v>
      </c>
      <c r="CA545" s="242">
        <v>79.999999999999972</v>
      </c>
      <c r="CB545" s="242">
        <v>79.999999999999972</v>
      </c>
      <c r="CC545" s="242">
        <v>79.999999999999972</v>
      </c>
      <c r="CD545" s="242">
        <v>79.999999999999972</v>
      </c>
      <c r="CE545" s="242">
        <v>79.999999999999972</v>
      </c>
      <c r="CF545" s="242">
        <v>79.999999999999972</v>
      </c>
      <c r="CG545" s="242">
        <v>79.999999999999972</v>
      </c>
      <c r="CH545" s="242">
        <v>79.999999999999972</v>
      </c>
      <c r="CI545" s="242">
        <v>79.999999999999972</v>
      </c>
      <c r="CJ545" s="242">
        <v>79.999999999999972</v>
      </c>
      <c r="CK545" s="242">
        <v>79.999999999999972</v>
      </c>
      <c r="CL545" s="242">
        <v>79.999999999999972</v>
      </c>
      <c r="CM545" s="242">
        <v>79.999999999999972</v>
      </c>
      <c r="CN545" s="242">
        <v>79.999999999999972</v>
      </c>
      <c r="CO545" s="242">
        <v>79.999999999999972</v>
      </c>
      <c r="CP545" s="242">
        <v>79.999999999999972</v>
      </c>
      <c r="CQ545" s="242">
        <v>79.999999999999972</v>
      </c>
      <c r="CR545" s="242">
        <v>79.999999999999972</v>
      </c>
      <c r="CS545" s="242">
        <v>79.999999999999972</v>
      </c>
      <c r="CT545" s="242">
        <v>79.999999999999972</v>
      </c>
      <c r="CU545" s="242">
        <v>79.999999999999972</v>
      </c>
      <c r="CV545" s="242">
        <v>79.999999999999972</v>
      </c>
      <c r="CX545" s="242" t="str">
        <f t="shared" si="276"/>
        <v>-</v>
      </c>
      <c r="CY545" s="242" t="str">
        <f t="shared" si="277"/>
        <v>-</v>
      </c>
      <c r="CZ545" s="453">
        <f t="shared" si="278"/>
        <v>80</v>
      </c>
      <c r="DA545" s="453">
        <f t="shared" si="279"/>
        <v>0</v>
      </c>
      <c r="DB545" s="454">
        <f t="shared" si="280"/>
        <v>0</v>
      </c>
      <c r="DC545" s="453">
        <f t="shared" si="281"/>
        <v>80</v>
      </c>
      <c r="DD545" s="453">
        <f t="shared" si="283"/>
        <v>0</v>
      </c>
      <c r="DE545" s="454">
        <f t="shared" si="284"/>
        <v>0</v>
      </c>
      <c r="DF545" s="455">
        <f t="shared" si="275"/>
        <v>4.3820266346738812</v>
      </c>
      <c r="DG545" s="456">
        <f t="shared" si="282"/>
        <v>0</v>
      </c>
      <c r="DH545" s="454">
        <f t="shared" si="285"/>
        <v>0</v>
      </c>
    </row>
    <row r="546" spans="1:112" outlineLevel="1" x14ac:dyDescent="0.3">
      <c r="A546" s="290"/>
      <c r="B546" s="154">
        <v>19</v>
      </c>
      <c r="C546" s="242" t="s">
        <v>188</v>
      </c>
      <c r="D546" s="143" t="s">
        <v>443</v>
      </c>
      <c r="E546" s="506">
        <v>80</v>
      </c>
      <c r="F546" s="506">
        <v>80</v>
      </c>
      <c r="G546" s="506">
        <v>80</v>
      </c>
      <c r="H546" s="506">
        <v>80</v>
      </c>
      <c r="I546" s="506">
        <v>80</v>
      </c>
      <c r="J546" s="506">
        <v>80</v>
      </c>
      <c r="K546" s="506">
        <v>80</v>
      </c>
      <c r="L546" s="506">
        <v>80</v>
      </c>
      <c r="M546" s="506">
        <v>80</v>
      </c>
      <c r="N546" s="506">
        <v>80</v>
      </c>
      <c r="O546" s="506">
        <v>80</v>
      </c>
      <c r="P546" s="506">
        <v>80</v>
      </c>
      <c r="Q546" s="506">
        <v>80</v>
      </c>
      <c r="R546" s="506">
        <v>80</v>
      </c>
      <c r="S546" s="506">
        <v>80</v>
      </c>
      <c r="T546" s="506">
        <v>80</v>
      </c>
      <c r="U546" s="506">
        <v>80</v>
      </c>
      <c r="V546" s="506">
        <v>80</v>
      </c>
      <c r="W546" s="506">
        <v>80</v>
      </c>
      <c r="X546" s="506">
        <v>80</v>
      </c>
      <c r="Y546" s="506">
        <v>80</v>
      </c>
      <c r="Z546" s="506">
        <v>80</v>
      </c>
      <c r="AA546" s="506">
        <v>80</v>
      </c>
      <c r="AB546" s="506">
        <v>80</v>
      </c>
      <c r="AC546" s="506">
        <v>80</v>
      </c>
      <c r="AD546" s="506">
        <v>80</v>
      </c>
      <c r="AE546" s="506">
        <v>80</v>
      </c>
      <c r="AF546" s="506">
        <v>80</v>
      </c>
      <c r="AG546" s="506">
        <v>80</v>
      </c>
      <c r="AH546" s="506">
        <v>80</v>
      </c>
      <c r="AI546" s="506">
        <v>80</v>
      </c>
      <c r="AJ546" s="506">
        <v>80</v>
      </c>
      <c r="AK546" s="506">
        <v>80</v>
      </c>
      <c r="AL546" s="242">
        <v>79.999999999999972</v>
      </c>
      <c r="AM546" s="242">
        <v>79.999999999999972</v>
      </c>
      <c r="AN546" s="242">
        <v>79.999999999999972</v>
      </c>
      <c r="AO546" s="242">
        <v>79.999999999999972</v>
      </c>
      <c r="AP546" s="242">
        <v>79.999999999999972</v>
      </c>
      <c r="AQ546" s="242">
        <v>79.999999999999972</v>
      </c>
      <c r="AR546" s="242">
        <v>79.999999999999972</v>
      </c>
      <c r="AS546" s="242">
        <v>79.999999999999972</v>
      </c>
      <c r="AT546" s="242">
        <v>79.999999999999972</v>
      </c>
      <c r="AU546" s="242">
        <v>79.999999999999972</v>
      </c>
      <c r="AV546" s="242">
        <v>79.999999999999972</v>
      </c>
      <c r="AW546" s="242">
        <v>79.999999999999972</v>
      </c>
      <c r="AX546" s="242">
        <v>79.999999999999972</v>
      </c>
      <c r="AY546" s="242">
        <v>79.999999999999972</v>
      </c>
      <c r="AZ546" s="242">
        <v>79.999999999999972</v>
      </c>
      <c r="BA546" s="242">
        <v>79.999999999999972</v>
      </c>
      <c r="BB546" s="242">
        <v>79.999999999999972</v>
      </c>
      <c r="BC546" s="242">
        <v>79.999999999999972</v>
      </c>
      <c r="BD546" s="242">
        <v>79.999999999999972</v>
      </c>
      <c r="BE546" s="242">
        <v>79.999999999999972</v>
      </c>
      <c r="BF546" s="242">
        <v>79.999999999999972</v>
      </c>
      <c r="BG546" s="242">
        <v>79.999999999999972</v>
      </c>
      <c r="BH546" s="242">
        <v>79.999999999999972</v>
      </c>
      <c r="BI546" s="242">
        <v>79.999999999999972</v>
      </c>
      <c r="BJ546" s="242">
        <v>79.999999999999972</v>
      </c>
      <c r="BK546" s="242">
        <v>79.999999999999972</v>
      </c>
      <c r="BL546" s="242">
        <v>79.999999999999972</v>
      </c>
      <c r="BM546" s="242">
        <v>79.999999999999972</v>
      </c>
      <c r="BN546" s="242">
        <v>79.999999999999972</v>
      </c>
      <c r="BO546" s="242">
        <v>79.999999999999972</v>
      </c>
      <c r="BP546" s="242">
        <v>79.999999999999972</v>
      </c>
      <c r="BQ546" s="242">
        <v>79.999999999999972</v>
      </c>
      <c r="BR546" s="242">
        <v>79.999999999999972</v>
      </c>
      <c r="BS546" s="242">
        <v>79.999999999999972</v>
      </c>
      <c r="BT546" s="242">
        <v>79.999999999999972</v>
      </c>
      <c r="BU546" s="242">
        <v>79.999999999999972</v>
      </c>
      <c r="BV546" s="242">
        <v>79.999999999999972</v>
      </c>
      <c r="BW546" s="242">
        <v>79.999999999999972</v>
      </c>
      <c r="BX546" s="242">
        <v>79.999999999999972</v>
      </c>
      <c r="BY546" s="242">
        <v>79.999999999999972</v>
      </c>
      <c r="BZ546" s="242">
        <v>79.999999999999972</v>
      </c>
      <c r="CA546" s="242">
        <v>79.999999999999972</v>
      </c>
      <c r="CB546" s="242">
        <v>79.999999999999972</v>
      </c>
      <c r="CC546" s="242">
        <v>79.999999999999972</v>
      </c>
      <c r="CD546" s="242">
        <v>79.999999999999972</v>
      </c>
      <c r="CE546" s="242">
        <v>79.999999999999972</v>
      </c>
      <c r="CF546" s="242">
        <v>79.999999999999972</v>
      </c>
      <c r="CG546" s="242">
        <v>79.999999999999972</v>
      </c>
      <c r="CH546" s="242">
        <v>79.999999999999972</v>
      </c>
      <c r="CI546" s="242">
        <v>79.999999999999972</v>
      </c>
      <c r="CJ546" s="242">
        <v>79.999999999999972</v>
      </c>
      <c r="CK546" s="242">
        <v>79.999999999999972</v>
      </c>
      <c r="CL546" s="242">
        <v>79.999999999999972</v>
      </c>
      <c r="CM546" s="242">
        <v>79.999999999999972</v>
      </c>
      <c r="CN546" s="242">
        <v>79.999999999999972</v>
      </c>
      <c r="CO546" s="242">
        <v>79.999999999999972</v>
      </c>
      <c r="CP546" s="242">
        <v>79.999999999999972</v>
      </c>
      <c r="CQ546" s="242">
        <v>79.999999999999972</v>
      </c>
      <c r="CR546" s="242">
        <v>79.999999999999972</v>
      </c>
      <c r="CS546" s="242">
        <v>79.999999999999972</v>
      </c>
      <c r="CT546" s="242">
        <v>79.999999999999972</v>
      </c>
      <c r="CU546" s="242">
        <v>79.999999999999972</v>
      </c>
      <c r="CV546" s="242">
        <v>79.999999999999972</v>
      </c>
      <c r="CX546" s="242" t="s">
        <v>1723</v>
      </c>
      <c r="CY546" s="242" t="str">
        <f t="shared" si="277"/>
        <v>-</v>
      </c>
      <c r="CZ546" s="453">
        <f t="shared" si="278"/>
        <v>80</v>
      </c>
      <c r="DA546" s="453">
        <f t="shared" si="279"/>
        <v>0</v>
      </c>
      <c r="DB546" s="454">
        <f t="shared" si="280"/>
        <v>0</v>
      </c>
      <c r="DC546" s="453">
        <f t="shared" si="281"/>
        <v>80</v>
      </c>
      <c r="DD546" s="453">
        <f t="shared" si="283"/>
        <v>0</v>
      </c>
      <c r="DE546" s="454">
        <f t="shared" si="284"/>
        <v>0</v>
      </c>
      <c r="DF546" s="455">
        <f t="shared" si="275"/>
        <v>4.3820266346738812</v>
      </c>
      <c r="DG546" s="456">
        <f t="shared" si="282"/>
        <v>0</v>
      </c>
      <c r="DH546" s="454">
        <f t="shared" si="285"/>
        <v>0</v>
      </c>
    </row>
    <row r="547" spans="1:112" outlineLevel="1" x14ac:dyDescent="0.3">
      <c r="A547" s="290"/>
      <c r="B547" s="154">
        <v>20</v>
      </c>
      <c r="C547" s="242" t="s">
        <v>189</v>
      </c>
      <c r="D547" s="143" t="s">
        <v>443</v>
      </c>
      <c r="E547" s="506">
        <v>80</v>
      </c>
      <c r="F547" s="506">
        <v>80</v>
      </c>
      <c r="G547" s="506">
        <v>80</v>
      </c>
      <c r="H547" s="506">
        <v>80</v>
      </c>
      <c r="I547" s="506">
        <v>80</v>
      </c>
      <c r="J547" s="506">
        <v>80</v>
      </c>
      <c r="K547" s="506">
        <v>80</v>
      </c>
      <c r="L547" s="506">
        <v>80</v>
      </c>
      <c r="M547" s="506">
        <v>80</v>
      </c>
      <c r="N547" s="506">
        <v>80</v>
      </c>
      <c r="O547" s="506">
        <v>80</v>
      </c>
      <c r="P547" s="506">
        <v>80</v>
      </c>
      <c r="Q547" s="506">
        <v>80</v>
      </c>
      <c r="R547" s="506">
        <v>80</v>
      </c>
      <c r="S547" s="506">
        <v>80</v>
      </c>
      <c r="T547" s="506">
        <v>80</v>
      </c>
      <c r="U547" s="506">
        <v>80</v>
      </c>
      <c r="V547" s="506">
        <v>80</v>
      </c>
      <c r="W547" s="506">
        <v>80</v>
      </c>
      <c r="X547" s="506">
        <v>80</v>
      </c>
      <c r="Y547" s="506">
        <v>80</v>
      </c>
      <c r="Z547" s="506">
        <v>80</v>
      </c>
      <c r="AA547" s="506">
        <v>80</v>
      </c>
      <c r="AB547" s="506">
        <v>80</v>
      </c>
      <c r="AC547" s="506">
        <v>80</v>
      </c>
      <c r="AD547" s="506">
        <v>80</v>
      </c>
      <c r="AE547" s="506">
        <v>80</v>
      </c>
      <c r="AF547" s="506">
        <v>80</v>
      </c>
      <c r="AG547" s="506">
        <v>80</v>
      </c>
      <c r="AH547" s="506">
        <v>80</v>
      </c>
      <c r="AI547" s="506">
        <v>80</v>
      </c>
      <c r="AJ547" s="506">
        <v>80</v>
      </c>
      <c r="AK547" s="506">
        <v>80</v>
      </c>
      <c r="AL547" s="242">
        <v>79.999999999999972</v>
      </c>
      <c r="AM547" s="242">
        <v>79.999999999999972</v>
      </c>
      <c r="AN547" s="242">
        <v>79.999999999999972</v>
      </c>
      <c r="AO547" s="242">
        <v>79.999999999999972</v>
      </c>
      <c r="AP547" s="242">
        <v>79.999999999999972</v>
      </c>
      <c r="AQ547" s="242">
        <v>79.999999999999972</v>
      </c>
      <c r="AR547" s="242">
        <v>79.999999999999972</v>
      </c>
      <c r="AS547" s="242">
        <v>79.999999999999972</v>
      </c>
      <c r="AT547" s="242">
        <v>79.999999999999972</v>
      </c>
      <c r="AU547" s="242">
        <v>79.999999999999972</v>
      </c>
      <c r="AV547" s="242">
        <v>79.999999999999972</v>
      </c>
      <c r="AW547" s="242">
        <v>79.999999999999972</v>
      </c>
      <c r="AX547" s="242">
        <v>79.999999999999972</v>
      </c>
      <c r="AY547" s="242">
        <v>79.999999999999972</v>
      </c>
      <c r="AZ547" s="242">
        <v>79.999999999999972</v>
      </c>
      <c r="BA547" s="242">
        <v>79.999999999999972</v>
      </c>
      <c r="BB547" s="242">
        <v>79.999999999999972</v>
      </c>
      <c r="BC547" s="242">
        <v>79.999999999999972</v>
      </c>
      <c r="BD547" s="242">
        <v>79.999999999999972</v>
      </c>
      <c r="BE547" s="242">
        <v>79.999999999999972</v>
      </c>
      <c r="BF547" s="242">
        <v>79.999999999999972</v>
      </c>
      <c r="BG547" s="242">
        <v>79.999999999999972</v>
      </c>
      <c r="BH547" s="242">
        <v>79.999999999999972</v>
      </c>
      <c r="BI547" s="242">
        <v>79.999999999999972</v>
      </c>
      <c r="BJ547" s="242">
        <v>79.999999999999972</v>
      </c>
      <c r="BK547" s="242">
        <v>79.999999999999972</v>
      </c>
      <c r="BL547" s="242">
        <v>79.999999999999972</v>
      </c>
      <c r="BM547" s="242">
        <v>79.999999999999972</v>
      </c>
      <c r="BN547" s="242">
        <v>79.999999999999972</v>
      </c>
      <c r="BO547" s="242">
        <v>79.999999999999972</v>
      </c>
      <c r="BP547" s="242">
        <v>79.999999999999972</v>
      </c>
      <c r="BQ547" s="242">
        <v>79.999999999999972</v>
      </c>
      <c r="BR547" s="242">
        <v>79.999999999999972</v>
      </c>
      <c r="BS547" s="242">
        <v>79.999999999999972</v>
      </c>
      <c r="BT547" s="242">
        <v>79.999999999999972</v>
      </c>
      <c r="BU547" s="242">
        <v>79.999999999999972</v>
      </c>
      <c r="BV547" s="242">
        <v>79.999999999999972</v>
      </c>
      <c r="BW547" s="242">
        <v>79.999999999999972</v>
      </c>
      <c r="BX547" s="242">
        <v>79.999999999999972</v>
      </c>
      <c r="BY547" s="242">
        <v>79.999999999999972</v>
      </c>
      <c r="BZ547" s="242">
        <v>79.999999999999972</v>
      </c>
      <c r="CA547" s="242">
        <v>79.999999999999972</v>
      </c>
      <c r="CB547" s="242">
        <v>79.999999999999972</v>
      </c>
      <c r="CC547" s="242">
        <v>79.999999999999972</v>
      </c>
      <c r="CD547" s="242">
        <v>79.999999999999972</v>
      </c>
      <c r="CE547" s="242">
        <v>79.999999999999972</v>
      </c>
      <c r="CF547" s="242">
        <v>79.999999999999972</v>
      </c>
      <c r="CG547" s="242">
        <v>79.999999999999972</v>
      </c>
      <c r="CH547" s="242">
        <v>79.999999999999972</v>
      </c>
      <c r="CI547" s="242">
        <v>79.999999999999972</v>
      </c>
      <c r="CJ547" s="242">
        <v>79.999999999999972</v>
      </c>
      <c r="CK547" s="242">
        <v>79.999999999999972</v>
      </c>
      <c r="CL547" s="242">
        <v>79.999999999999972</v>
      </c>
      <c r="CM547" s="242">
        <v>79.999999999999972</v>
      </c>
      <c r="CN547" s="242">
        <v>79.999999999999972</v>
      </c>
      <c r="CO547" s="242">
        <v>79.999999999999972</v>
      </c>
      <c r="CP547" s="242">
        <v>79.999999999999972</v>
      </c>
      <c r="CQ547" s="242">
        <v>79.999999999999972</v>
      </c>
      <c r="CR547" s="242">
        <v>79.999999999999972</v>
      </c>
      <c r="CS547" s="242">
        <v>79.999999999999972</v>
      </c>
      <c r="CT547" s="242">
        <v>79.999999999999972</v>
      </c>
      <c r="CU547" s="242">
        <v>79.999999999999972</v>
      </c>
      <c r="CV547" s="242">
        <v>79.999999999999972</v>
      </c>
      <c r="CX547" s="242" t="str">
        <f t="shared" si="276"/>
        <v>-</v>
      </c>
      <c r="CY547" s="242" t="str">
        <f t="shared" si="277"/>
        <v>-</v>
      </c>
      <c r="CZ547" s="453">
        <f t="shared" si="278"/>
        <v>80</v>
      </c>
      <c r="DA547" s="453">
        <f t="shared" si="279"/>
        <v>0</v>
      </c>
      <c r="DB547" s="454">
        <f t="shared" si="280"/>
        <v>0</v>
      </c>
      <c r="DC547" s="453">
        <f t="shared" si="281"/>
        <v>80</v>
      </c>
      <c r="DD547" s="453">
        <f t="shared" si="283"/>
        <v>0</v>
      </c>
      <c r="DE547" s="454">
        <f t="shared" si="284"/>
        <v>0</v>
      </c>
      <c r="DF547" s="455">
        <f t="shared" si="275"/>
        <v>4.3820266346738812</v>
      </c>
      <c r="DG547" s="456">
        <f t="shared" si="282"/>
        <v>0</v>
      </c>
      <c r="DH547" s="454">
        <f t="shared" si="285"/>
        <v>0</v>
      </c>
    </row>
    <row r="548" spans="1:112" outlineLevel="1" x14ac:dyDescent="0.3">
      <c r="A548" s="290"/>
      <c r="B548" s="154">
        <v>21</v>
      </c>
      <c r="C548" s="242" t="s">
        <v>362</v>
      </c>
      <c r="D548" s="143" t="s">
        <v>443</v>
      </c>
      <c r="E548" s="506">
        <v>80</v>
      </c>
      <c r="F548" s="506">
        <v>80</v>
      </c>
      <c r="G548" s="506">
        <v>80</v>
      </c>
      <c r="H548" s="506">
        <v>80</v>
      </c>
      <c r="I548" s="506">
        <v>80</v>
      </c>
      <c r="J548" s="506">
        <v>80</v>
      </c>
      <c r="K548" s="506">
        <v>80</v>
      </c>
      <c r="L548" s="506">
        <v>80</v>
      </c>
      <c r="M548" s="506">
        <v>80</v>
      </c>
      <c r="N548" s="506">
        <v>80</v>
      </c>
      <c r="O548" s="506">
        <v>80</v>
      </c>
      <c r="P548" s="506">
        <v>80</v>
      </c>
      <c r="Q548" s="506">
        <v>80</v>
      </c>
      <c r="R548" s="506">
        <v>80</v>
      </c>
      <c r="S548" s="506">
        <v>80</v>
      </c>
      <c r="T548" s="506">
        <v>80</v>
      </c>
      <c r="U548" s="506">
        <v>80</v>
      </c>
      <c r="V548" s="506">
        <v>80</v>
      </c>
      <c r="W548" s="506">
        <v>80</v>
      </c>
      <c r="X548" s="506">
        <v>80</v>
      </c>
      <c r="Y548" s="506">
        <v>80</v>
      </c>
      <c r="Z548" s="506">
        <v>80</v>
      </c>
      <c r="AA548" s="506">
        <v>80</v>
      </c>
      <c r="AB548" s="506">
        <v>80</v>
      </c>
      <c r="AC548" s="506">
        <v>80</v>
      </c>
      <c r="AD548" s="506">
        <v>80</v>
      </c>
      <c r="AE548" s="506">
        <v>80</v>
      </c>
      <c r="AF548" s="506">
        <v>80</v>
      </c>
      <c r="AG548" s="506">
        <v>80</v>
      </c>
      <c r="AH548" s="506">
        <v>80</v>
      </c>
      <c r="AI548" s="506">
        <v>80</v>
      </c>
      <c r="AJ548" s="506">
        <v>80</v>
      </c>
      <c r="AK548" s="506">
        <v>80</v>
      </c>
      <c r="AL548" s="242">
        <v>79.999999999999972</v>
      </c>
      <c r="AM548" s="242">
        <v>79.999999999999972</v>
      </c>
      <c r="AN548" s="242">
        <v>79.999999999999972</v>
      </c>
      <c r="AO548" s="242">
        <v>79.999999999999972</v>
      </c>
      <c r="AP548" s="242">
        <v>79.999999999999972</v>
      </c>
      <c r="AQ548" s="242">
        <v>79.999999999999972</v>
      </c>
      <c r="AR548" s="242">
        <v>79.999999999999972</v>
      </c>
      <c r="AS548" s="242">
        <v>79.999999999999972</v>
      </c>
      <c r="AT548" s="242">
        <v>79.999999999999972</v>
      </c>
      <c r="AU548" s="242">
        <v>79.999999999999972</v>
      </c>
      <c r="AV548" s="242">
        <v>79.999999999999972</v>
      </c>
      <c r="AW548" s="242">
        <v>79.999999999999972</v>
      </c>
      <c r="AX548" s="242">
        <v>79.999999999999972</v>
      </c>
      <c r="AY548" s="242">
        <v>79.999999999999972</v>
      </c>
      <c r="AZ548" s="242">
        <v>79.999999999999972</v>
      </c>
      <c r="BA548" s="242">
        <v>79.999999999999972</v>
      </c>
      <c r="BB548" s="242">
        <v>79.999999999999972</v>
      </c>
      <c r="BC548" s="242">
        <v>79.999999999999972</v>
      </c>
      <c r="BD548" s="242">
        <v>79.999999999999972</v>
      </c>
      <c r="BE548" s="242">
        <v>79.999999999999972</v>
      </c>
      <c r="BF548" s="242">
        <v>79.999999999999972</v>
      </c>
      <c r="BG548" s="242">
        <v>79.999999999999972</v>
      </c>
      <c r="BH548" s="242">
        <v>79.999999999999972</v>
      </c>
      <c r="BI548" s="242">
        <v>79.999999999999972</v>
      </c>
      <c r="BJ548" s="242">
        <v>79.999999999999972</v>
      </c>
      <c r="BK548" s="242">
        <v>79.999999999999972</v>
      </c>
      <c r="BL548" s="242">
        <v>79.999999999999972</v>
      </c>
      <c r="BM548" s="242">
        <v>79.999999999999972</v>
      </c>
      <c r="BN548" s="242">
        <v>79.999999999999972</v>
      </c>
      <c r="BO548" s="242">
        <v>79.999999999999972</v>
      </c>
      <c r="BP548" s="242">
        <v>79.999999999999972</v>
      </c>
      <c r="BQ548" s="242">
        <v>79.999999999999972</v>
      </c>
      <c r="BR548" s="242">
        <v>79.999999999999972</v>
      </c>
      <c r="BS548" s="242">
        <v>79.999999999999972</v>
      </c>
      <c r="BT548" s="242">
        <v>79.999999999999972</v>
      </c>
      <c r="BU548" s="242">
        <v>79.999999999999972</v>
      </c>
      <c r="BV548" s="242">
        <v>79.999999999999972</v>
      </c>
      <c r="BW548" s="242">
        <v>79.999999999999972</v>
      </c>
      <c r="BX548" s="242">
        <v>79.999999999999972</v>
      </c>
      <c r="BY548" s="242">
        <v>79.999999999999972</v>
      </c>
      <c r="BZ548" s="242">
        <v>79.999999999999972</v>
      </c>
      <c r="CA548" s="242">
        <v>79.999999999999972</v>
      </c>
      <c r="CB548" s="242">
        <v>79.999999999999972</v>
      </c>
      <c r="CC548" s="242">
        <v>79.999999999999972</v>
      </c>
      <c r="CD548" s="242">
        <v>79.999999999999972</v>
      </c>
      <c r="CE548" s="242">
        <v>79.999999999999972</v>
      </c>
      <c r="CF548" s="242">
        <v>79.999999999999972</v>
      </c>
      <c r="CG548" s="242">
        <v>79.999999999999972</v>
      </c>
      <c r="CH548" s="242">
        <v>79.999999999999972</v>
      </c>
      <c r="CI548" s="242">
        <v>79.999999999999972</v>
      </c>
      <c r="CJ548" s="242">
        <v>79.999999999999972</v>
      </c>
      <c r="CK548" s="242">
        <v>79.999999999999972</v>
      </c>
      <c r="CL548" s="242">
        <v>79.999999999999972</v>
      </c>
      <c r="CM548" s="242">
        <v>79.999999999999972</v>
      </c>
      <c r="CN548" s="242">
        <v>79.999999999999972</v>
      </c>
      <c r="CO548" s="242">
        <v>79.999999999999972</v>
      </c>
      <c r="CP548" s="242">
        <v>79.999999999999972</v>
      </c>
      <c r="CQ548" s="242">
        <v>79.999999999999972</v>
      </c>
      <c r="CR548" s="242">
        <v>79.999999999999972</v>
      </c>
      <c r="CS548" s="242">
        <v>79.999999999999972</v>
      </c>
      <c r="CT548" s="242">
        <v>79.999999999999972</v>
      </c>
      <c r="CU548" s="242">
        <v>79.999999999999972</v>
      </c>
      <c r="CV548" s="242">
        <v>79.999999999999972</v>
      </c>
      <c r="CX548" s="242" t="str">
        <f t="shared" si="276"/>
        <v>-</v>
      </c>
      <c r="CY548" s="242" t="str">
        <f t="shared" si="277"/>
        <v>-</v>
      </c>
      <c r="CZ548" s="453">
        <f t="shared" si="278"/>
        <v>80</v>
      </c>
      <c r="DA548" s="453">
        <f t="shared" si="279"/>
        <v>0</v>
      </c>
      <c r="DB548" s="454">
        <f t="shared" si="280"/>
        <v>0</v>
      </c>
      <c r="DC548" s="453">
        <f t="shared" si="281"/>
        <v>80</v>
      </c>
      <c r="DD548" s="453">
        <f t="shared" si="283"/>
        <v>0</v>
      </c>
      <c r="DE548" s="454">
        <f t="shared" si="284"/>
        <v>0</v>
      </c>
      <c r="DF548" s="455">
        <f t="shared" si="275"/>
        <v>4.3820266346738812</v>
      </c>
      <c r="DG548" s="456">
        <f t="shared" si="282"/>
        <v>0</v>
      </c>
      <c r="DH548" s="454">
        <f t="shared" si="285"/>
        <v>0</v>
      </c>
    </row>
    <row r="549" spans="1:112" outlineLevel="1" x14ac:dyDescent="0.3">
      <c r="A549" s="290"/>
      <c r="B549" s="154">
        <v>22</v>
      </c>
      <c r="C549" s="242" t="s">
        <v>191</v>
      </c>
      <c r="D549" s="143" t="s">
        <v>443</v>
      </c>
      <c r="E549" s="506">
        <v>80</v>
      </c>
      <c r="F549" s="506">
        <v>80</v>
      </c>
      <c r="G549" s="506">
        <v>80</v>
      </c>
      <c r="H549" s="506">
        <v>80</v>
      </c>
      <c r="I549" s="506">
        <v>80</v>
      </c>
      <c r="J549" s="506">
        <v>80</v>
      </c>
      <c r="K549" s="506">
        <v>80</v>
      </c>
      <c r="L549" s="506">
        <v>80</v>
      </c>
      <c r="M549" s="506">
        <v>80</v>
      </c>
      <c r="N549" s="506">
        <v>80</v>
      </c>
      <c r="O549" s="506">
        <v>80</v>
      </c>
      <c r="P549" s="506">
        <v>80</v>
      </c>
      <c r="Q549" s="506">
        <v>80</v>
      </c>
      <c r="R549" s="506">
        <v>80</v>
      </c>
      <c r="S549" s="506">
        <v>80</v>
      </c>
      <c r="T549" s="506">
        <v>80</v>
      </c>
      <c r="U549" s="506">
        <v>80</v>
      </c>
      <c r="V549" s="506">
        <v>80</v>
      </c>
      <c r="W549" s="506">
        <v>80</v>
      </c>
      <c r="X549" s="506">
        <v>80</v>
      </c>
      <c r="Y549" s="506">
        <v>80</v>
      </c>
      <c r="Z549" s="506">
        <v>80</v>
      </c>
      <c r="AA549" s="506">
        <v>80</v>
      </c>
      <c r="AB549" s="506">
        <v>80</v>
      </c>
      <c r="AC549" s="506">
        <v>80</v>
      </c>
      <c r="AD549" s="506">
        <v>80</v>
      </c>
      <c r="AE549" s="506">
        <v>80</v>
      </c>
      <c r="AF549" s="506">
        <v>80</v>
      </c>
      <c r="AG549" s="506">
        <v>80</v>
      </c>
      <c r="AH549" s="506">
        <v>80</v>
      </c>
      <c r="AI549" s="506">
        <v>80</v>
      </c>
      <c r="AJ549" s="506">
        <v>80</v>
      </c>
      <c r="AK549" s="506">
        <v>80</v>
      </c>
      <c r="AL549" s="242">
        <v>79.999999999999972</v>
      </c>
      <c r="AM549" s="242">
        <v>79.999999999999972</v>
      </c>
      <c r="AN549" s="242">
        <v>79.999999999999972</v>
      </c>
      <c r="AO549" s="242">
        <v>79.999999999999972</v>
      </c>
      <c r="AP549" s="242">
        <v>79.999999999999972</v>
      </c>
      <c r="AQ549" s="242">
        <v>79.999999999999972</v>
      </c>
      <c r="AR549" s="242">
        <v>79.999999999999972</v>
      </c>
      <c r="AS549" s="242">
        <v>79.999999999999972</v>
      </c>
      <c r="AT549" s="242">
        <v>79.999999999999972</v>
      </c>
      <c r="AU549" s="242">
        <v>79.999999999999972</v>
      </c>
      <c r="AV549" s="242">
        <v>79.999999999999972</v>
      </c>
      <c r="AW549" s="242">
        <v>79.999999999999972</v>
      </c>
      <c r="AX549" s="242">
        <v>79.999999999999972</v>
      </c>
      <c r="AY549" s="242">
        <v>79.999999999999972</v>
      </c>
      <c r="AZ549" s="242">
        <v>79.999999999999972</v>
      </c>
      <c r="BA549" s="242">
        <v>79.999999999999972</v>
      </c>
      <c r="BB549" s="242">
        <v>79.999999999999972</v>
      </c>
      <c r="BC549" s="242">
        <v>79.999999999999972</v>
      </c>
      <c r="BD549" s="242">
        <v>79.999999999999972</v>
      </c>
      <c r="BE549" s="242">
        <v>79.999999999999972</v>
      </c>
      <c r="BF549" s="242">
        <v>79.999999999999972</v>
      </c>
      <c r="BG549" s="242">
        <v>79.999999999999972</v>
      </c>
      <c r="BH549" s="242">
        <v>79.999999999999972</v>
      </c>
      <c r="BI549" s="242">
        <v>79.999999999999972</v>
      </c>
      <c r="BJ549" s="242">
        <v>79.999999999999972</v>
      </c>
      <c r="BK549" s="242">
        <v>79.999999999999972</v>
      </c>
      <c r="BL549" s="242">
        <v>79.999999999999972</v>
      </c>
      <c r="BM549" s="242">
        <v>79.999999999999972</v>
      </c>
      <c r="BN549" s="242">
        <v>79.999999999999972</v>
      </c>
      <c r="BO549" s="242">
        <v>79.999999999999972</v>
      </c>
      <c r="BP549" s="242">
        <v>79.999999999999972</v>
      </c>
      <c r="BQ549" s="242">
        <v>79.999999999999972</v>
      </c>
      <c r="BR549" s="242">
        <v>79.999999999999972</v>
      </c>
      <c r="BS549" s="242">
        <v>79.999999999999972</v>
      </c>
      <c r="BT549" s="242">
        <v>79.999999999999972</v>
      </c>
      <c r="BU549" s="242">
        <v>79.999999999999972</v>
      </c>
      <c r="BV549" s="242">
        <v>79.999999999999972</v>
      </c>
      <c r="BW549" s="242">
        <v>79.999999999999972</v>
      </c>
      <c r="BX549" s="242">
        <v>79.999999999999972</v>
      </c>
      <c r="BY549" s="242">
        <v>79.999999999999972</v>
      </c>
      <c r="BZ549" s="242">
        <v>79.999999999999972</v>
      </c>
      <c r="CA549" s="242">
        <v>79.999999999999972</v>
      </c>
      <c r="CB549" s="242">
        <v>79.999999999999972</v>
      </c>
      <c r="CC549" s="242">
        <v>79.999999999999972</v>
      </c>
      <c r="CD549" s="242">
        <v>79.999999999999972</v>
      </c>
      <c r="CE549" s="242">
        <v>79.999999999999972</v>
      </c>
      <c r="CF549" s="242">
        <v>79.999999999999972</v>
      </c>
      <c r="CG549" s="242">
        <v>79.999999999999972</v>
      </c>
      <c r="CH549" s="242">
        <v>79.999999999999972</v>
      </c>
      <c r="CI549" s="242">
        <v>79.999999999999972</v>
      </c>
      <c r="CJ549" s="242">
        <v>79.999999999999972</v>
      </c>
      <c r="CK549" s="242">
        <v>79.999999999999972</v>
      </c>
      <c r="CL549" s="242">
        <v>79.999999999999972</v>
      </c>
      <c r="CM549" s="242">
        <v>79.999999999999972</v>
      </c>
      <c r="CN549" s="242">
        <v>79.999999999999972</v>
      </c>
      <c r="CO549" s="242">
        <v>79.999999999999972</v>
      </c>
      <c r="CP549" s="242">
        <v>79.999999999999972</v>
      </c>
      <c r="CQ549" s="242">
        <v>79.999999999999972</v>
      </c>
      <c r="CR549" s="242">
        <v>79.999999999999972</v>
      </c>
      <c r="CS549" s="242">
        <v>79.999999999999972</v>
      </c>
      <c r="CT549" s="242">
        <v>79.999999999999972</v>
      </c>
      <c r="CU549" s="242">
        <v>79.999999999999972</v>
      </c>
      <c r="CV549" s="242">
        <v>79.999999999999972</v>
      </c>
      <c r="CX549" s="242" t="str">
        <f t="shared" si="276"/>
        <v>-</v>
      </c>
      <c r="CY549" s="242" t="str">
        <f t="shared" si="277"/>
        <v>-</v>
      </c>
      <c r="CZ549" s="453">
        <f t="shared" si="278"/>
        <v>80</v>
      </c>
      <c r="DA549" s="453">
        <f t="shared" si="279"/>
        <v>0</v>
      </c>
      <c r="DB549" s="454">
        <f t="shared" si="280"/>
        <v>0</v>
      </c>
      <c r="DC549" s="453">
        <f t="shared" si="281"/>
        <v>80</v>
      </c>
      <c r="DD549" s="453">
        <f t="shared" si="283"/>
        <v>0</v>
      </c>
      <c r="DE549" s="454">
        <f t="shared" si="284"/>
        <v>0</v>
      </c>
      <c r="DF549" s="455">
        <f t="shared" si="275"/>
        <v>4.3820266346738812</v>
      </c>
      <c r="DG549" s="456">
        <f t="shared" si="282"/>
        <v>0</v>
      </c>
      <c r="DH549" s="454">
        <f t="shared" si="285"/>
        <v>0</v>
      </c>
    </row>
    <row r="550" spans="1:112" outlineLevel="1" x14ac:dyDescent="0.3">
      <c r="A550" s="290"/>
      <c r="B550" s="154">
        <v>23</v>
      </c>
      <c r="C550" s="242" t="s">
        <v>192</v>
      </c>
      <c r="D550" s="143" t="s">
        <v>443</v>
      </c>
      <c r="E550" s="506">
        <v>80</v>
      </c>
      <c r="F550" s="506">
        <v>80</v>
      </c>
      <c r="G550" s="506">
        <v>80</v>
      </c>
      <c r="H550" s="506">
        <v>80</v>
      </c>
      <c r="I550" s="506">
        <v>80</v>
      </c>
      <c r="J550" s="506">
        <v>80</v>
      </c>
      <c r="K550" s="506">
        <v>80</v>
      </c>
      <c r="L550" s="506">
        <v>80</v>
      </c>
      <c r="M550" s="506">
        <v>80</v>
      </c>
      <c r="N550" s="506">
        <v>80</v>
      </c>
      <c r="O550" s="506">
        <v>80</v>
      </c>
      <c r="P550" s="506">
        <v>80</v>
      </c>
      <c r="Q550" s="506">
        <v>80</v>
      </c>
      <c r="R550" s="506">
        <v>80</v>
      </c>
      <c r="S550" s="506">
        <v>80</v>
      </c>
      <c r="T550" s="506">
        <v>80</v>
      </c>
      <c r="U550" s="506">
        <v>80</v>
      </c>
      <c r="V550" s="506">
        <v>80</v>
      </c>
      <c r="W550" s="506">
        <v>80</v>
      </c>
      <c r="X550" s="506">
        <v>80</v>
      </c>
      <c r="Y550" s="506">
        <v>80</v>
      </c>
      <c r="Z550" s="506">
        <v>80</v>
      </c>
      <c r="AA550" s="506">
        <v>80</v>
      </c>
      <c r="AB550" s="506">
        <v>80</v>
      </c>
      <c r="AC550" s="506">
        <v>80</v>
      </c>
      <c r="AD550" s="506">
        <v>80</v>
      </c>
      <c r="AE550" s="506">
        <v>80</v>
      </c>
      <c r="AF550" s="506">
        <v>80</v>
      </c>
      <c r="AG550" s="506">
        <v>80</v>
      </c>
      <c r="AH550" s="506">
        <v>80</v>
      </c>
      <c r="AI550" s="506">
        <v>80</v>
      </c>
      <c r="AJ550" s="506">
        <v>80</v>
      </c>
      <c r="AK550" s="506">
        <v>80</v>
      </c>
      <c r="AL550" s="242">
        <v>79.999999999999972</v>
      </c>
      <c r="AM550" s="242">
        <v>79.999999999999972</v>
      </c>
      <c r="AN550" s="242">
        <v>79.999999999999972</v>
      </c>
      <c r="AO550" s="242">
        <v>79.999999999999972</v>
      </c>
      <c r="AP550" s="242">
        <v>79.999999999999972</v>
      </c>
      <c r="AQ550" s="242">
        <v>79.999999999999972</v>
      </c>
      <c r="AR550" s="242">
        <v>79.999999999999972</v>
      </c>
      <c r="AS550" s="242">
        <v>79.999999999999972</v>
      </c>
      <c r="AT550" s="242">
        <v>79.999999999999972</v>
      </c>
      <c r="AU550" s="242">
        <v>79.999999999999972</v>
      </c>
      <c r="AV550" s="242">
        <v>79.999999999999972</v>
      </c>
      <c r="AW550" s="242">
        <v>79.999999999999972</v>
      </c>
      <c r="AX550" s="242">
        <v>79.999999999999972</v>
      </c>
      <c r="AY550" s="242">
        <v>79.999999999999972</v>
      </c>
      <c r="AZ550" s="242">
        <v>79.999999999999972</v>
      </c>
      <c r="BA550" s="242">
        <v>79.999999999999972</v>
      </c>
      <c r="BB550" s="242">
        <v>79.999999999999972</v>
      </c>
      <c r="BC550" s="242">
        <v>79.999999999999972</v>
      </c>
      <c r="BD550" s="242">
        <v>79.999999999999972</v>
      </c>
      <c r="BE550" s="242">
        <v>79.999999999999972</v>
      </c>
      <c r="BF550" s="242">
        <v>79.999999999999972</v>
      </c>
      <c r="BG550" s="242">
        <v>79.999999999999972</v>
      </c>
      <c r="BH550" s="242">
        <v>79.999999999999972</v>
      </c>
      <c r="BI550" s="242">
        <v>79.999999999999972</v>
      </c>
      <c r="BJ550" s="242">
        <v>79.999999999999972</v>
      </c>
      <c r="BK550" s="242">
        <v>79.999999999999972</v>
      </c>
      <c r="BL550" s="242">
        <v>79.999999999999972</v>
      </c>
      <c r="BM550" s="242">
        <v>79.999999999999972</v>
      </c>
      <c r="BN550" s="242">
        <v>79.999999999999972</v>
      </c>
      <c r="BO550" s="242">
        <v>79.999999999999972</v>
      </c>
      <c r="BP550" s="242">
        <v>79.999999999999972</v>
      </c>
      <c r="BQ550" s="242">
        <v>79.999999999999972</v>
      </c>
      <c r="BR550" s="242">
        <v>79.999999999999972</v>
      </c>
      <c r="BS550" s="242">
        <v>79.999999999999972</v>
      </c>
      <c r="BT550" s="242">
        <v>79.999999999999972</v>
      </c>
      <c r="BU550" s="242">
        <v>79.999999999999972</v>
      </c>
      <c r="BV550" s="242">
        <v>79.999999999999972</v>
      </c>
      <c r="BW550" s="242">
        <v>79.999999999999972</v>
      </c>
      <c r="BX550" s="242">
        <v>79.999999999999972</v>
      </c>
      <c r="BY550" s="242">
        <v>79.999999999999972</v>
      </c>
      <c r="BZ550" s="242">
        <v>79.999999999999972</v>
      </c>
      <c r="CA550" s="242">
        <v>79.999999999999972</v>
      </c>
      <c r="CB550" s="242">
        <v>79.999999999999972</v>
      </c>
      <c r="CC550" s="242">
        <v>79.999999999999972</v>
      </c>
      <c r="CD550" s="242">
        <v>79.999999999999972</v>
      </c>
      <c r="CE550" s="242">
        <v>79.999999999999972</v>
      </c>
      <c r="CF550" s="242">
        <v>79.999999999999972</v>
      </c>
      <c r="CG550" s="242">
        <v>79.999999999999972</v>
      </c>
      <c r="CH550" s="242">
        <v>79.999999999999972</v>
      </c>
      <c r="CI550" s="242">
        <v>79.999999999999972</v>
      </c>
      <c r="CJ550" s="242">
        <v>79.999999999999972</v>
      </c>
      <c r="CK550" s="242">
        <v>79.999999999999972</v>
      </c>
      <c r="CL550" s="242">
        <v>79.999999999999972</v>
      </c>
      <c r="CM550" s="242">
        <v>79.999999999999972</v>
      </c>
      <c r="CN550" s="242">
        <v>79.999999999999972</v>
      </c>
      <c r="CO550" s="242">
        <v>79.999999999999972</v>
      </c>
      <c r="CP550" s="242">
        <v>79.999999999999972</v>
      </c>
      <c r="CQ550" s="242">
        <v>79.999999999999972</v>
      </c>
      <c r="CR550" s="242">
        <v>79.999999999999972</v>
      </c>
      <c r="CS550" s="242">
        <v>79.999999999999972</v>
      </c>
      <c r="CT550" s="242">
        <v>79.999999999999972</v>
      </c>
      <c r="CU550" s="242">
        <v>79.999999999999972</v>
      </c>
      <c r="CV550" s="242">
        <v>79.999999999999972</v>
      </c>
      <c r="CX550" s="242" t="str">
        <f t="shared" si="276"/>
        <v>-</v>
      </c>
      <c r="CY550" s="242" t="str">
        <f t="shared" si="277"/>
        <v>-</v>
      </c>
      <c r="CZ550" s="453">
        <f t="shared" si="278"/>
        <v>80</v>
      </c>
      <c r="DA550" s="453">
        <f t="shared" si="279"/>
        <v>0</v>
      </c>
      <c r="DB550" s="454">
        <f t="shared" si="280"/>
        <v>0</v>
      </c>
      <c r="DC550" s="453">
        <f t="shared" si="281"/>
        <v>80</v>
      </c>
      <c r="DD550" s="453">
        <f t="shared" si="283"/>
        <v>0</v>
      </c>
      <c r="DE550" s="454">
        <f t="shared" si="284"/>
        <v>0</v>
      </c>
      <c r="DF550" s="455">
        <f t="shared" si="275"/>
        <v>4.3820266346738812</v>
      </c>
      <c r="DG550" s="456">
        <f t="shared" si="282"/>
        <v>0</v>
      </c>
      <c r="DH550" s="454">
        <f t="shared" si="285"/>
        <v>0</v>
      </c>
    </row>
    <row r="551" spans="1:112" outlineLevel="1" x14ac:dyDescent="0.3">
      <c r="A551" s="290"/>
      <c r="B551" s="154">
        <v>24</v>
      </c>
      <c r="C551" s="242" t="s">
        <v>363</v>
      </c>
      <c r="D551" s="143" t="s">
        <v>443</v>
      </c>
      <c r="E551" s="506">
        <v>80</v>
      </c>
      <c r="F551" s="506">
        <v>80</v>
      </c>
      <c r="G551" s="506">
        <v>80</v>
      </c>
      <c r="H551" s="506">
        <v>80</v>
      </c>
      <c r="I551" s="506">
        <v>80</v>
      </c>
      <c r="J551" s="506">
        <v>80</v>
      </c>
      <c r="K551" s="506">
        <v>80</v>
      </c>
      <c r="L551" s="506">
        <v>80</v>
      </c>
      <c r="M551" s="506">
        <v>80</v>
      </c>
      <c r="N551" s="506">
        <v>80</v>
      </c>
      <c r="O551" s="506">
        <v>80</v>
      </c>
      <c r="P551" s="506">
        <v>80</v>
      </c>
      <c r="Q551" s="506">
        <v>80</v>
      </c>
      <c r="R551" s="506">
        <v>80</v>
      </c>
      <c r="S551" s="506">
        <v>80</v>
      </c>
      <c r="T551" s="506">
        <v>80</v>
      </c>
      <c r="U551" s="506">
        <v>80</v>
      </c>
      <c r="V551" s="506">
        <v>80</v>
      </c>
      <c r="W551" s="506">
        <v>80</v>
      </c>
      <c r="X551" s="506">
        <v>80</v>
      </c>
      <c r="Y551" s="506">
        <v>80</v>
      </c>
      <c r="Z551" s="506">
        <v>80</v>
      </c>
      <c r="AA551" s="506">
        <v>80</v>
      </c>
      <c r="AB551" s="506">
        <v>80</v>
      </c>
      <c r="AC551" s="506">
        <v>80</v>
      </c>
      <c r="AD551" s="506">
        <v>80</v>
      </c>
      <c r="AE551" s="506">
        <v>80</v>
      </c>
      <c r="AF551" s="506">
        <v>80</v>
      </c>
      <c r="AG551" s="506">
        <v>80</v>
      </c>
      <c r="AH551" s="506">
        <v>80</v>
      </c>
      <c r="AI551" s="506">
        <v>80</v>
      </c>
      <c r="AJ551" s="506">
        <v>80</v>
      </c>
      <c r="AK551" s="506">
        <v>80</v>
      </c>
      <c r="AL551" s="242">
        <v>79.999999999999972</v>
      </c>
      <c r="AM551" s="242">
        <v>79.999999999999972</v>
      </c>
      <c r="AN551" s="242">
        <v>79.999999999999972</v>
      </c>
      <c r="AO551" s="242">
        <v>79.999999999999972</v>
      </c>
      <c r="AP551" s="242">
        <v>79.999999999999972</v>
      </c>
      <c r="AQ551" s="242">
        <v>79.999999999999972</v>
      </c>
      <c r="AR551" s="242">
        <v>79.999999999999972</v>
      </c>
      <c r="AS551" s="242">
        <v>79.999999999999972</v>
      </c>
      <c r="AT551" s="242">
        <v>79.999999999999972</v>
      </c>
      <c r="AU551" s="242">
        <v>79.999999999999972</v>
      </c>
      <c r="AV551" s="242">
        <v>79.999999999999972</v>
      </c>
      <c r="AW551" s="242">
        <v>79.999999999999972</v>
      </c>
      <c r="AX551" s="242">
        <v>79.999999999999972</v>
      </c>
      <c r="AY551" s="242">
        <v>79.999999999999972</v>
      </c>
      <c r="AZ551" s="242">
        <v>79.999999999999972</v>
      </c>
      <c r="BA551" s="242">
        <v>79.999999999999972</v>
      </c>
      <c r="BB551" s="242">
        <v>79.999999999999972</v>
      </c>
      <c r="BC551" s="242">
        <v>79.999999999999972</v>
      </c>
      <c r="BD551" s="242">
        <v>79.999999999999972</v>
      </c>
      <c r="BE551" s="242">
        <v>79.999999999999972</v>
      </c>
      <c r="BF551" s="242">
        <v>79.999999999999972</v>
      </c>
      <c r="BG551" s="242">
        <v>79.999999999999972</v>
      </c>
      <c r="BH551" s="242">
        <v>79.999999999999972</v>
      </c>
      <c r="BI551" s="242">
        <v>79.999999999999972</v>
      </c>
      <c r="BJ551" s="242">
        <v>79.999999999999972</v>
      </c>
      <c r="BK551" s="242">
        <v>79.999999999999972</v>
      </c>
      <c r="BL551" s="242">
        <v>79.999999999999972</v>
      </c>
      <c r="BM551" s="242">
        <v>79.999999999999972</v>
      </c>
      <c r="BN551" s="242">
        <v>79.999999999999972</v>
      </c>
      <c r="BO551" s="242">
        <v>79.999999999999972</v>
      </c>
      <c r="BP551" s="242">
        <v>79.999999999999972</v>
      </c>
      <c r="BQ551" s="242">
        <v>79.999999999999972</v>
      </c>
      <c r="BR551" s="242">
        <v>79.999999999999972</v>
      </c>
      <c r="BS551" s="242">
        <v>79.999999999999972</v>
      </c>
      <c r="BT551" s="242">
        <v>79.999999999999972</v>
      </c>
      <c r="BU551" s="242">
        <v>79.999999999999972</v>
      </c>
      <c r="BV551" s="242">
        <v>79.999999999999972</v>
      </c>
      <c r="BW551" s="242">
        <v>79.999999999999972</v>
      </c>
      <c r="BX551" s="242">
        <v>79.999999999999972</v>
      </c>
      <c r="BY551" s="242">
        <v>79.999999999999972</v>
      </c>
      <c r="BZ551" s="242">
        <v>79.999999999999972</v>
      </c>
      <c r="CA551" s="242">
        <v>79.999999999999972</v>
      </c>
      <c r="CB551" s="242">
        <v>79.999999999999972</v>
      </c>
      <c r="CC551" s="242">
        <v>79.999999999999972</v>
      </c>
      <c r="CD551" s="242">
        <v>79.999999999999972</v>
      </c>
      <c r="CE551" s="242">
        <v>79.999999999999972</v>
      </c>
      <c r="CF551" s="242">
        <v>79.999999999999972</v>
      </c>
      <c r="CG551" s="242">
        <v>79.999999999999972</v>
      </c>
      <c r="CH551" s="242">
        <v>79.999999999999972</v>
      </c>
      <c r="CI551" s="242">
        <v>79.999999999999972</v>
      </c>
      <c r="CJ551" s="242">
        <v>79.999999999999972</v>
      </c>
      <c r="CK551" s="242">
        <v>79.999999999999972</v>
      </c>
      <c r="CL551" s="242">
        <v>79.999999999999972</v>
      </c>
      <c r="CM551" s="242">
        <v>79.999999999999972</v>
      </c>
      <c r="CN551" s="242">
        <v>79.999999999999972</v>
      </c>
      <c r="CO551" s="242">
        <v>79.999999999999972</v>
      </c>
      <c r="CP551" s="242">
        <v>79.999999999999972</v>
      </c>
      <c r="CQ551" s="242">
        <v>79.999999999999972</v>
      </c>
      <c r="CR551" s="242">
        <v>79.999999999999972</v>
      </c>
      <c r="CS551" s="242">
        <v>79.999999999999972</v>
      </c>
      <c r="CT551" s="242">
        <v>79.999999999999972</v>
      </c>
      <c r="CU551" s="242">
        <v>79.999999999999972</v>
      </c>
      <c r="CV551" s="242">
        <v>79.999999999999972</v>
      </c>
      <c r="CX551" s="242" t="str">
        <f t="shared" si="276"/>
        <v>-</v>
      </c>
      <c r="CY551" s="242" t="str">
        <f t="shared" si="277"/>
        <v>-</v>
      </c>
      <c r="CZ551" s="453">
        <f t="shared" si="278"/>
        <v>80</v>
      </c>
      <c r="DA551" s="453">
        <f t="shared" si="279"/>
        <v>0</v>
      </c>
      <c r="DB551" s="454">
        <f t="shared" si="280"/>
        <v>0</v>
      </c>
      <c r="DC551" s="453">
        <f t="shared" si="281"/>
        <v>80</v>
      </c>
      <c r="DD551" s="453">
        <f t="shared" si="283"/>
        <v>0</v>
      </c>
      <c r="DE551" s="454">
        <f t="shared" si="284"/>
        <v>0</v>
      </c>
      <c r="DF551" s="455">
        <f t="shared" si="275"/>
        <v>4.3820266346738812</v>
      </c>
      <c r="DG551" s="456">
        <f t="shared" si="282"/>
        <v>0</v>
      </c>
      <c r="DH551" s="454">
        <f t="shared" si="285"/>
        <v>0</v>
      </c>
    </row>
    <row r="552" spans="1:112" outlineLevel="1" x14ac:dyDescent="0.3">
      <c r="A552" s="290"/>
      <c r="B552" s="154">
        <v>25</v>
      </c>
      <c r="C552" s="242" t="s">
        <v>194</v>
      </c>
      <c r="D552" s="143" t="s">
        <v>443</v>
      </c>
      <c r="E552" s="506">
        <v>80</v>
      </c>
      <c r="F552" s="506">
        <v>80</v>
      </c>
      <c r="G552" s="506">
        <v>80</v>
      </c>
      <c r="H552" s="506">
        <v>80</v>
      </c>
      <c r="I552" s="506">
        <v>80</v>
      </c>
      <c r="J552" s="506">
        <v>80</v>
      </c>
      <c r="K552" s="506">
        <v>80</v>
      </c>
      <c r="L552" s="506">
        <v>80</v>
      </c>
      <c r="M552" s="506">
        <v>80</v>
      </c>
      <c r="N552" s="506">
        <v>80</v>
      </c>
      <c r="O552" s="506">
        <v>80</v>
      </c>
      <c r="P552" s="506">
        <v>80</v>
      </c>
      <c r="Q552" s="506">
        <v>80</v>
      </c>
      <c r="R552" s="506">
        <v>80</v>
      </c>
      <c r="S552" s="506">
        <v>80</v>
      </c>
      <c r="T552" s="506">
        <v>80</v>
      </c>
      <c r="U552" s="506">
        <v>80</v>
      </c>
      <c r="V552" s="506">
        <v>80</v>
      </c>
      <c r="W552" s="506">
        <v>80</v>
      </c>
      <c r="X552" s="506">
        <v>80</v>
      </c>
      <c r="Y552" s="506">
        <v>80</v>
      </c>
      <c r="Z552" s="506">
        <v>80</v>
      </c>
      <c r="AA552" s="506">
        <v>80</v>
      </c>
      <c r="AB552" s="506">
        <v>80</v>
      </c>
      <c r="AC552" s="506">
        <v>80</v>
      </c>
      <c r="AD552" s="506">
        <v>80</v>
      </c>
      <c r="AE552" s="506">
        <v>80</v>
      </c>
      <c r="AF552" s="506">
        <v>80</v>
      </c>
      <c r="AG552" s="506">
        <v>80</v>
      </c>
      <c r="AH552" s="506">
        <v>80</v>
      </c>
      <c r="AI552" s="506">
        <v>80</v>
      </c>
      <c r="AJ552" s="506">
        <v>80</v>
      </c>
      <c r="AK552" s="506">
        <v>80</v>
      </c>
      <c r="AL552" s="242">
        <v>79.999999999999972</v>
      </c>
      <c r="AM552" s="242">
        <v>79.999999999999972</v>
      </c>
      <c r="AN552" s="242">
        <v>79.999999999999972</v>
      </c>
      <c r="AO552" s="242">
        <v>79.999999999999972</v>
      </c>
      <c r="AP552" s="242">
        <v>79.999999999999972</v>
      </c>
      <c r="AQ552" s="242">
        <v>79.999999999999972</v>
      </c>
      <c r="AR552" s="242">
        <v>79.999999999999972</v>
      </c>
      <c r="AS552" s="242">
        <v>79.999999999999972</v>
      </c>
      <c r="AT552" s="242">
        <v>79.999999999999972</v>
      </c>
      <c r="AU552" s="242">
        <v>79.999999999999972</v>
      </c>
      <c r="AV552" s="242">
        <v>79.999999999999972</v>
      </c>
      <c r="AW552" s="242">
        <v>79.999999999999972</v>
      </c>
      <c r="AX552" s="242">
        <v>79.999999999999972</v>
      </c>
      <c r="AY552" s="242">
        <v>79.999999999999972</v>
      </c>
      <c r="AZ552" s="242">
        <v>79.999999999999972</v>
      </c>
      <c r="BA552" s="242">
        <v>79.999999999999972</v>
      </c>
      <c r="BB552" s="242">
        <v>79.999999999999972</v>
      </c>
      <c r="BC552" s="242">
        <v>79.999999999999972</v>
      </c>
      <c r="BD552" s="242">
        <v>79.999999999999972</v>
      </c>
      <c r="BE552" s="242">
        <v>79.999999999999972</v>
      </c>
      <c r="BF552" s="242">
        <v>79.999999999999972</v>
      </c>
      <c r="BG552" s="242">
        <v>79.999999999999972</v>
      </c>
      <c r="BH552" s="242">
        <v>79.999999999999972</v>
      </c>
      <c r="BI552" s="242">
        <v>79.999999999999972</v>
      </c>
      <c r="BJ552" s="242">
        <v>79.999999999999972</v>
      </c>
      <c r="BK552" s="242">
        <v>79.999999999999972</v>
      </c>
      <c r="BL552" s="242">
        <v>79.999999999999972</v>
      </c>
      <c r="BM552" s="242">
        <v>79.999999999999972</v>
      </c>
      <c r="BN552" s="242">
        <v>79.999999999999972</v>
      </c>
      <c r="BO552" s="242">
        <v>79.999999999999972</v>
      </c>
      <c r="BP552" s="242">
        <v>79.999999999999972</v>
      </c>
      <c r="BQ552" s="242">
        <v>79.999999999999972</v>
      </c>
      <c r="BR552" s="242">
        <v>79.999999999999972</v>
      </c>
      <c r="BS552" s="242">
        <v>79.999999999999972</v>
      </c>
      <c r="BT552" s="242">
        <v>79.999999999999972</v>
      </c>
      <c r="BU552" s="242">
        <v>79.999999999999972</v>
      </c>
      <c r="BV552" s="242">
        <v>79.999999999999972</v>
      </c>
      <c r="BW552" s="242">
        <v>79.999999999999972</v>
      </c>
      <c r="BX552" s="242">
        <v>79.999999999999972</v>
      </c>
      <c r="BY552" s="242">
        <v>79.999999999999972</v>
      </c>
      <c r="BZ552" s="242">
        <v>79.999999999999972</v>
      </c>
      <c r="CA552" s="242">
        <v>79.999999999999972</v>
      </c>
      <c r="CB552" s="242">
        <v>79.999999999999972</v>
      </c>
      <c r="CC552" s="242">
        <v>79.999999999999972</v>
      </c>
      <c r="CD552" s="242">
        <v>79.999999999999972</v>
      </c>
      <c r="CE552" s="242">
        <v>79.999999999999972</v>
      </c>
      <c r="CF552" s="242">
        <v>79.999999999999972</v>
      </c>
      <c r="CG552" s="242">
        <v>79.999999999999972</v>
      </c>
      <c r="CH552" s="242">
        <v>79.999999999999972</v>
      </c>
      <c r="CI552" s="242">
        <v>79.999999999999972</v>
      </c>
      <c r="CJ552" s="242">
        <v>79.999999999999972</v>
      </c>
      <c r="CK552" s="242">
        <v>79.999999999999972</v>
      </c>
      <c r="CL552" s="242">
        <v>79.999999999999972</v>
      </c>
      <c r="CM552" s="242">
        <v>79.999999999999972</v>
      </c>
      <c r="CN552" s="242">
        <v>79.999999999999972</v>
      </c>
      <c r="CO552" s="242">
        <v>79.999999999999972</v>
      </c>
      <c r="CP552" s="242">
        <v>79.999999999999972</v>
      </c>
      <c r="CQ552" s="242">
        <v>79.999999999999972</v>
      </c>
      <c r="CR552" s="242">
        <v>79.999999999999972</v>
      </c>
      <c r="CS552" s="242">
        <v>79.999999999999972</v>
      </c>
      <c r="CT552" s="242">
        <v>79.999999999999972</v>
      </c>
      <c r="CU552" s="242">
        <v>79.999999999999972</v>
      </c>
      <c r="CV552" s="242">
        <v>79.999999999999972</v>
      </c>
      <c r="CX552" s="242" t="s">
        <v>1722</v>
      </c>
      <c r="CY552" s="242" t="str">
        <f t="shared" si="277"/>
        <v>-</v>
      </c>
      <c r="CZ552" s="453">
        <f t="shared" si="278"/>
        <v>80</v>
      </c>
      <c r="DA552" s="453">
        <f t="shared" si="279"/>
        <v>0</v>
      </c>
      <c r="DB552" s="454">
        <f t="shared" si="280"/>
        <v>0</v>
      </c>
      <c r="DC552" s="453">
        <f t="shared" si="281"/>
        <v>80</v>
      </c>
      <c r="DD552" s="453">
        <f t="shared" si="283"/>
        <v>0</v>
      </c>
      <c r="DE552" s="454">
        <f t="shared" si="284"/>
        <v>0</v>
      </c>
      <c r="DF552" s="455">
        <f t="shared" si="275"/>
        <v>4.3820266346738812</v>
      </c>
      <c r="DG552" s="456">
        <f t="shared" si="282"/>
        <v>0</v>
      </c>
      <c r="DH552" s="454">
        <f t="shared" si="285"/>
        <v>0</v>
      </c>
    </row>
    <row r="553" spans="1:112" outlineLevel="1" x14ac:dyDescent="0.3">
      <c r="A553" s="290"/>
      <c r="B553" s="154">
        <v>26</v>
      </c>
      <c r="C553" s="242" t="s">
        <v>442</v>
      </c>
      <c r="D553" s="143" t="s">
        <v>443</v>
      </c>
      <c r="E553" s="506">
        <v>80</v>
      </c>
      <c r="F553" s="506">
        <v>80</v>
      </c>
      <c r="G553" s="506">
        <v>80</v>
      </c>
      <c r="H553" s="506">
        <v>80</v>
      </c>
      <c r="I553" s="506">
        <v>80</v>
      </c>
      <c r="J553" s="506">
        <v>80</v>
      </c>
      <c r="K553" s="506">
        <v>80</v>
      </c>
      <c r="L553" s="506">
        <v>80</v>
      </c>
      <c r="M553" s="506">
        <v>80</v>
      </c>
      <c r="N553" s="506">
        <v>80</v>
      </c>
      <c r="O553" s="506">
        <v>80</v>
      </c>
      <c r="P553" s="506">
        <v>80</v>
      </c>
      <c r="Q553" s="506">
        <v>80</v>
      </c>
      <c r="R553" s="506">
        <v>80</v>
      </c>
      <c r="S553" s="506">
        <v>80</v>
      </c>
      <c r="T553" s="506">
        <v>80</v>
      </c>
      <c r="U553" s="506">
        <v>80</v>
      </c>
      <c r="V553" s="506">
        <v>80</v>
      </c>
      <c r="W553" s="506">
        <v>80</v>
      </c>
      <c r="X553" s="506">
        <v>80</v>
      </c>
      <c r="Y553" s="506">
        <v>80</v>
      </c>
      <c r="Z553" s="506">
        <v>80</v>
      </c>
      <c r="AA553" s="506">
        <v>80</v>
      </c>
      <c r="AB553" s="506">
        <v>80</v>
      </c>
      <c r="AC553" s="506">
        <v>80</v>
      </c>
      <c r="AD553" s="506">
        <v>80</v>
      </c>
      <c r="AE553" s="506">
        <v>80</v>
      </c>
      <c r="AF553" s="506">
        <v>80</v>
      </c>
      <c r="AG553" s="506">
        <v>80</v>
      </c>
      <c r="AH553" s="506">
        <v>80</v>
      </c>
      <c r="AI553" s="506">
        <v>80</v>
      </c>
      <c r="AJ553" s="506">
        <v>80</v>
      </c>
      <c r="AK553" s="506">
        <v>80</v>
      </c>
      <c r="AL553" s="242">
        <v>79.999999999999972</v>
      </c>
      <c r="AM553" s="242">
        <v>79.999999999999972</v>
      </c>
      <c r="AN553" s="242">
        <v>79.999999999999972</v>
      </c>
      <c r="AO553" s="242">
        <v>79.999999999999972</v>
      </c>
      <c r="AP553" s="242">
        <v>79.999999999999972</v>
      </c>
      <c r="AQ553" s="242">
        <v>79.999999999999972</v>
      </c>
      <c r="AR553" s="242">
        <v>79.999999999999972</v>
      </c>
      <c r="AS553" s="242">
        <v>79.999999999999972</v>
      </c>
      <c r="AT553" s="242">
        <v>79.999999999999972</v>
      </c>
      <c r="AU553" s="242">
        <v>79.999999999999972</v>
      </c>
      <c r="AV553" s="242">
        <v>79.999999999999972</v>
      </c>
      <c r="AW553" s="242">
        <v>79.999999999999972</v>
      </c>
      <c r="AX553" s="242">
        <v>79.999999999999972</v>
      </c>
      <c r="AY553" s="242">
        <v>79.999999999999972</v>
      </c>
      <c r="AZ553" s="242">
        <v>79.999999999999972</v>
      </c>
      <c r="BA553" s="242">
        <v>79.999999999999972</v>
      </c>
      <c r="BB553" s="242">
        <v>79.999999999999972</v>
      </c>
      <c r="BC553" s="242">
        <v>79.999999999999972</v>
      </c>
      <c r="BD553" s="242">
        <v>79.999999999999972</v>
      </c>
      <c r="BE553" s="242">
        <v>79.999999999999972</v>
      </c>
      <c r="BF553" s="242">
        <v>79.999999999999972</v>
      </c>
      <c r="BG553" s="242">
        <v>79.999999999999972</v>
      </c>
      <c r="BH553" s="242">
        <v>79.999999999999972</v>
      </c>
      <c r="BI553" s="242">
        <v>79.999999999999972</v>
      </c>
      <c r="BJ553" s="242">
        <v>79.999999999999972</v>
      </c>
      <c r="BK553" s="242">
        <v>79.999999999999972</v>
      </c>
      <c r="BL553" s="242">
        <v>79.999999999999972</v>
      </c>
      <c r="BM553" s="242">
        <v>79.999999999999972</v>
      </c>
      <c r="BN553" s="242">
        <v>79.999999999999972</v>
      </c>
      <c r="BO553" s="242">
        <v>79.999999999999972</v>
      </c>
      <c r="BP553" s="242">
        <v>79.999999999999972</v>
      </c>
      <c r="BQ553" s="242">
        <v>79.999999999999972</v>
      </c>
      <c r="BR553" s="242">
        <v>79.999999999999972</v>
      </c>
      <c r="BS553" s="242">
        <v>79.999999999999972</v>
      </c>
      <c r="BT553" s="242">
        <v>79.999999999999972</v>
      </c>
      <c r="BU553" s="242">
        <v>79.999999999999972</v>
      </c>
      <c r="BV553" s="242">
        <v>79.999999999999972</v>
      </c>
      <c r="BW553" s="242">
        <v>79.999999999999972</v>
      </c>
      <c r="BX553" s="242">
        <v>79.999999999999972</v>
      </c>
      <c r="BY553" s="242">
        <v>79.999999999999972</v>
      </c>
      <c r="BZ553" s="242">
        <v>79.999999999999972</v>
      </c>
      <c r="CA553" s="242">
        <v>79.999999999999972</v>
      </c>
      <c r="CB553" s="242">
        <v>79.999999999999972</v>
      </c>
      <c r="CC553" s="242">
        <v>79.999999999999972</v>
      </c>
      <c r="CD553" s="242">
        <v>79.999999999999972</v>
      </c>
      <c r="CE553" s="242">
        <v>79.999999999999972</v>
      </c>
      <c r="CF553" s="242">
        <v>79.999999999999972</v>
      </c>
      <c r="CG553" s="242">
        <v>79.999999999999972</v>
      </c>
      <c r="CH553" s="242">
        <v>79.999999999999972</v>
      </c>
      <c r="CI553" s="242">
        <v>79.999999999999972</v>
      </c>
      <c r="CJ553" s="242">
        <v>79.999999999999972</v>
      </c>
      <c r="CK553" s="242">
        <v>79.999999999999972</v>
      </c>
      <c r="CL553" s="242">
        <v>79.999999999999972</v>
      </c>
      <c r="CM553" s="242">
        <v>79.999999999999972</v>
      </c>
      <c r="CN553" s="242">
        <v>79.999999999999972</v>
      </c>
      <c r="CO553" s="242">
        <v>79.999999999999972</v>
      </c>
      <c r="CP553" s="242">
        <v>79.999999999999972</v>
      </c>
      <c r="CQ553" s="242">
        <v>79.999999999999972</v>
      </c>
      <c r="CR553" s="242">
        <v>79.999999999999972</v>
      </c>
      <c r="CS553" s="242">
        <v>79.999999999999972</v>
      </c>
      <c r="CT553" s="242">
        <v>79.999999999999972</v>
      </c>
      <c r="CU553" s="242">
        <v>79.999999999999972</v>
      </c>
      <c r="CV553" s="242">
        <v>79.999999999999972</v>
      </c>
      <c r="CX553" s="242" t="s">
        <v>1722</v>
      </c>
      <c r="CY553" s="242" t="str">
        <f>IF(AND($DB553&gt;$DE553,$DB553&gt;$DH553),"lineal",IF(AND($DE553&gt;$DB553,$DE553&gt;$DH553),"logaritmica",IF(AND($DH553&gt;$DB553,$DH553&gt;$DE553),"exponencial","-")))</f>
        <v>-</v>
      </c>
      <c r="CZ553" s="453">
        <f t="shared" si="278"/>
        <v>80</v>
      </c>
      <c r="DA553" s="453">
        <f t="shared" si="279"/>
        <v>0</v>
      </c>
      <c r="DB553" s="454">
        <f t="shared" si="280"/>
        <v>0</v>
      </c>
      <c r="DC553" s="453">
        <f t="shared" si="281"/>
        <v>80</v>
      </c>
      <c r="DD553" s="453">
        <f t="shared" si="283"/>
        <v>0</v>
      </c>
      <c r="DE553" s="454">
        <f t="shared" si="284"/>
        <v>0</v>
      </c>
      <c r="DF553" s="455">
        <f>IFERROR(LN($AK553)-$DG553*$AK$143,0)</f>
        <v>4.3820266346738812</v>
      </c>
      <c r="DG553" s="456">
        <f t="shared" si="282"/>
        <v>0</v>
      </c>
      <c r="DH553" s="454">
        <f>IFERROR(RSQ(LN($E553:$AK553),$E$143:$AK$143),0)</f>
        <v>0</v>
      </c>
    </row>
    <row r="554" spans="1:112" outlineLevel="1" x14ac:dyDescent="0.3">
      <c r="AA554" s="238"/>
      <c r="AB554" s="238"/>
      <c r="AC554" s="238"/>
      <c r="AD554" s="238"/>
      <c r="AE554" s="238"/>
      <c r="AF554" s="238"/>
      <c r="AG554" s="238"/>
      <c r="AH554" s="238"/>
      <c r="AI554" s="238"/>
      <c r="AJ554" s="238"/>
      <c r="AK554" s="238"/>
      <c r="AL554" s="238"/>
      <c r="AM554" s="238"/>
      <c r="AN554" s="238"/>
    </row>
    <row r="555" spans="1:112" outlineLevel="1" x14ac:dyDescent="0.3">
      <c r="C555" s="242" t="s">
        <v>515</v>
      </c>
      <c r="D555" s="165" t="s">
        <v>443</v>
      </c>
      <c r="E555" s="242">
        <f>SUM(E528:E553)</f>
        <v>2080</v>
      </c>
      <c r="F555" s="242">
        <f t="shared" ref="F555:AK555" si="286">SUM(F528:F553)</f>
        <v>2080</v>
      </c>
      <c r="G555" s="242">
        <f t="shared" si="286"/>
        <v>2080</v>
      </c>
      <c r="H555" s="242">
        <f t="shared" si="286"/>
        <v>2080</v>
      </c>
      <c r="I555" s="242">
        <f t="shared" si="286"/>
        <v>2080</v>
      </c>
      <c r="J555" s="242">
        <f t="shared" si="286"/>
        <v>2080</v>
      </c>
      <c r="K555" s="242">
        <f t="shared" si="286"/>
        <v>2080</v>
      </c>
      <c r="L555" s="242">
        <f t="shared" si="286"/>
        <v>2080</v>
      </c>
      <c r="M555" s="242">
        <f t="shared" si="286"/>
        <v>2080</v>
      </c>
      <c r="N555" s="242">
        <f t="shared" si="286"/>
        <v>2080</v>
      </c>
      <c r="O555" s="242">
        <f t="shared" si="286"/>
        <v>2080</v>
      </c>
      <c r="P555" s="242">
        <f t="shared" si="286"/>
        <v>2080</v>
      </c>
      <c r="Q555" s="242">
        <f t="shared" si="286"/>
        <v>2080</v>
      </c>
      <c r="R555" s="242">
        <f t="shared" si="286"/>
        <v>2080</v>
      </c>
      <c r="S555" s="242">
        <f t="shared" si="286"/>
        <v>2080</v>
      </c>
      <c r="T555" s="242">
        <f t="shared" si="286"/>
        <v>2080</v>
      </c>
      <c r="U555" s="242">
        <f t="shared" si="286"/>
        <v>2080</v>
      </c>
      <c r="V555" s="242">
        <f t="shared" si="286"/>
        <v>2080</v>
      </c>
      <c r="W555" s="242">
        <f t="shared" si="286"/>
        <v>2080</v>
      </c>
      <c r="X555" s="242">
        <f t="shared" si="286"/>
        <v>2080</v>
      </c>
      <c r="Y555" s="242">
        <f t="shared" si="286"/>
        <v>2080</v>
      </c>
      <c r="Z555" s="242">
        <f t="shared" si="286"/>
        <v>2080</v>
      </c>
      <c r="AA555" s="242">
        <f t="shared" si="286"/>
        <v>2080</v>
      </c>
      <c r="AB555" s="242">
        <f t="shared" si="286"/>
        <v>2080</v>
      </c>
      <c r="AC555" s="242">
        <f t="shared" si="286"/>
        <v>2080</v>
      </c>
      <c r="AD555" s="242">
        <f t="shared" si="286"/>
        <v>2080</v>
      </c>
      <c r="AE555" s="242">
        <f t="shared" si="286"/>
        <v>2080</v>
      </c>
      <c r="AF555" s="242">
        <f t="shared" si="286"/>
        <v>2080</v>
      </c>
      <c r="AG555" s="242">
        <f t="shared" si="286"/>
        <v>2080</v>
      </c>
      <c r="AH555" s="242">
        <f t="shared" si="286"/>
        <v>2080</v>
      </c>
      <c r="AI555" s="242">
        <f t="shared" si="286"/>
        <v>2080</v>
      </c>
      <c r="AJ555" s="242">
        <f t="shared" si="286"/>
        <v>2080</v>
      </c>
      <c r="AK555" s="242">
        <f t="shared" si="286"/>
        <v>2080</v>
      </c>
      <c r="AL555" s="242">
        <f>SUM(AL528:AL553)</f>
        <v>2080</v>
      </c>
      <c r="AM555" s="242">
        <f t="shared" ref="AM555:CV555" si="287">SUM(AM528:AM553)</f>
        <v>2080</v>
      </c>
      <c r="AN555" s="242">
        <f t="shared" si="287"/>
        <v>2080</v>
      </c>
      <c r="AO555" s="242">
        <f t="shared" si="287"/>
        <v>2080</v>
      </c>
      <c r="AP555" s="242">
        <f t="shared" si="287"/>
        <v>2080</v>
      </c>
      <c r="AQ555" s="242">
        <f t="shared" si="287"/>
        <v>2080</v>
      </c>
      <c r="AR555" s="242">
        <f t="shared" si="287"/>
        <v>2080</v>
      </c>
      <c r="AS555" s="242">
        <f t="shared" si="287"/>
        <v>2080</v>
      </c>
      <c r="AT555" s="242">
        <f t="shared" si="287"/>
        <v>2080</v>
      </c>
      <c r="AU555" s="242">
        <f t="shared" si="287"/>
        <v>2080</v>
      </c>
      <c r="AV555" s="242">
        <f t="shared" si="287"/>
        <v>2080</v>
      </c>
      <c r="AW555" s="242">
        <f t="shared" si="287"/>
        <v>2080</v>
      </c>
      <c r="AX555" s="242">
        <f t="shared" si="287"/>
        <v>2080</v>
      </c>
      <c r="AY555" s="242">
        <f t="shared" si="287"/>
        <v>2080</v>
      </c>
      <c r="AZ555" s="242">
        <f t="shared" si="287"/>
        <v>2080</v>
      </c>
      <c r="BA555" s="242">
        <f t="shared" si="287"/>
        <v>2080</v>
      </c>
      <c r="BB555" s="242">
        <f t="shared" si="287"/>
        <v>2080</v>
      </c>
      <c r="BC555" s="242">
        <f t="shared" si="287"/>
        <v>2080</v>
      </c>
      <c r="BD555" s="242">
        <f t="shared" si="287"/>
        <v>2080</v>
      </c>
      <c r="BE555" s="242">
        <f t="shared" si="287"/>
        <v>2080</v>
      </c>
      <c r="BF555" s="242">
        <f t="shared" si="287"/>
        <v>2080</v>
      </c>
      <c r="BG555" s="242">
        <f t="shared" si="287"/>
        <v>2080</v>
      </c>
      <c r="BH555" s="242">
        <f t="shared" si="287"/>
        <v>2080</v>
      </c>
      <c r="BI555" s="242">
        <f t="shared" si="287"/>
        <v>2080</v>
      </c>
      <c r="BJ555" s="242">
        <f t="shared" si="287"/>
        <v>2080</v>
      </c>
      <c r="BK555" s="242">
        <f t="shared" si="287"/>
        <v>2080</v>
      </c>
      <c r="BL555" s="242">
        <f t="shared" si="287"/>
        <v>2080</v>
      </c>
      <c r="BM555" s="242">
        <f t="shared" si="287"/>
        <v>2080</v>
      </c>
      <c r="BN555" s="242">
        <f t="shared" si="287"/>
        <v>2080</v>
      </c>
      <c r="BO555" s="242">
        <f t="shared" si="287"/>
        <v>2080</v>
      </c>
      <c r="BP555" s="242">
        <f t="shared" si="287"/>
        <v>2080</v>
      </c>
      <c r="BQ555" s="242">
        <f t="shared" si="287"/>
        <v>2080</v>
      </c>
      <c r="BR555" s="242">
        <f t="shared" si="287"/>
        <v>2080</v>
      </c>
      <c r="BS555" s="242">
        <f t="shared" si="287"/>
        <v>2080</v>
      </c>
      <c r="BT555" s="242">
        <f t="shared" si="287"/>
        <v>2080</v>
      </c>
      <c r="BU555" s="242">
        <f t="shared" si="287"/>
        <v>2080</v>
      </c>
      <c r="BV555" s="242">
        <f t="shared" si="287"/>
        <v>2080</v>
      </c>
      <c r="BW555" s="242">
        <f t="shared" si="287"/>
        <v>2080</v>
      </c>
      <c r="BX555" s="242">
        <f t="shared" si="287"/>
        <v>2080</v>
      </c>
      <c r="BY555" s="242">
        <f t="shared" si="287"/>
        <v>2080</v>
      </c>
      <c r="BZ555" s="242">
        <f t="shared" si="287"/>
        <v>2080</v>
      </c>
      <c r="CA555" s="242">
        <f t="shared" si="287"/>
        <v>2080</v>
      </c>
      <c r="CB555" s="242">
        <f t="shared" si="287"/>
        <v>2080</v>
      </c>
      <c r="CC555" s="242">
        <f t="shared" si="287"/>
        <v>2080</v>
      </c>
      <c r="CD555" s="242">
        <f t="shared" si="287"/>
        <v>2080</v>
      </c>
      <c r="CE555" s="242">
        <f t="shared" si="287"/>
        <v>2080</v>
      </c>
      <c r="CF555" s="242">
        <f t="shared" si="287"/>
        <v>2080</v>
      </c>
      <c r="CG555" s="242">
        <f t="shared" si="287"/>
        <v>2080</v>
      </c>
      <c r="CH555" s="242">
        <f t="shared" si="287"/>
        <v>2080</v>
      </c>
      <c r="CI555" s="242">
        <f t="shared" si="287"/>
        <v>2080</v>
      </c>
      <c r="CJ555" s="242">
        <f t="shared" si="287"/>
        <v>2080</v>
      </c>
      <c r="CK555" s="242">
        <f t="shared" si="287"/>
        <v>2080</v>
      </c>
      <c r="CL555" s="242">
        <f t="shared" si="287"/>
        <v>2080</v>
      </c>
      <c r="CM555" s="242">
        <f t="shared" si="287"/>
        <v>2080</v>
      </c>
      <c r="CN555" s="242">
        <f t="shared" si="287"/>
        <v>2080</v>
      </c>
      <c r="CO555" s="242">
        <f t="shared" si="287"/>
        <v>2080</v>
      </c>
      <c r="CP555" s="242">
        <f t="shared" si="287"/>
        <v>2080</v>
      </c>
      <c r="CQ555" s="242">
        <f t="shared" si="287"/>
        <v>2080</v>
      </c>
      <c r="CR555" s="242">
        <f t="shared" si="287"/>
        <v>2080</v>
      </c>
      <c r="CS555" s="242">
        <f t="shared" si="287"/>
        <v>2080</v>
      </c>
      <c r="CT555" s="242">
        <f t="shared" si="287"/>
        <v>2080</v>
      </c>
      <c r="CU555" s="242">
        <f t="shared" si="287"/>
        <v>2080</v>
      </c>
      <c r="CV555" s="242">
        <f t="shared" si="287"/>
        <v>2080</v>
      </c>
      <c r="CW555" s="63" t="s">
        <v>539</v>
      </c>
      <c r="CX555" s="63"/>
    </row>
    <row r="556" spans="1:112" outlineLevel="1" x14ac:dyDescent="0.3">
      <c r="C556" s="242" t="s">
        <v>516</v>
      </c>
      <c r="D556" s="165" t="s">
        <v>443</v>
      </c>
      <c r="E556" s="242">
        <f>+E555</f>
        <v>2080</v>
      </c>
      <c r="F556" s="242">
        <f>(E555+F555)/2</f>
        <v>2080</v>
      </c>
      <c r="G556" s="242">
        <f t="shared" ref="G556:AK556" si="288">(F555+G555)/2</f>
        <v>2080</v>
      </c>
      <c r="H556" s="242">
        <f t="shared" si="288"/>
        <v>2080</v>
      </c>
      <c r="I556" s="242">
        <f t="shared" si="288"/>
        <v>2080</v>
      </c>
      <c r="J556" s="242">
        <f t="shared" si="288"/>
        <v>2080</v>
      </c>
      <c r="K556" s="242">
        <f t="shared" si="288"/>
        <v>2080</v>
      </c>
      <c r="L556" s="242">
        <f t="shared" si="288"/>
        <v>2080</v>
      </c>
      <c r="M556" s="242">
        <f t="shared" si="288"/>
        <v>2080</v>
      </c>
      <c r="N556" s="242">
        <f t="shared" si="288"/>
        <v>2080</v>
      </c>
      <c r="O556" s="242">
        <f t="shared" si="288"/>
        <v>2080</v>
      </c>
      <c r="P556" s="242">
        <f t="shared" si="288"/>
        <v>2080</v>
      </c>
      <c r="Q556" s="242">
        <f t="shared" si="288"/>
        <v>2080</v>
      </c>
      <c r="R556" s="242">
        <f t="shared" si="288"/>
        <v>2080</v>
      </c>
      <c r="S556" s="242">
        <f t="shared" si="288"/>
        <v>2080</v>
      </c>
      <c r="T556" s="242">
        <f t="shared" si="288"/>
        <v>2080</v>
      </c>
      <c r="U556" s="242">
        <f t="shared" si="288"/>
        <v>2080</v>
      </c>
      <c r="V556" s="242">
        <f t="shared" si="288"/>
        <v>2080</v>
      </c>
      <c r="W556" s="242">
        <f t="shared" si="288"/>
        <v>2080</v>
      </c>
      <c r="X556" s="242">
        <f t="shared" si="288"/>
        <v>2080</v>
      </c>
      <c r="Y556" s="242">
        <f t="shared" si="288"/>
        <v>2080</v>
      </c>
      <c r="Z556" s="242">
        <f t="shared" si="288"/>
        <v>2080</v>
      </c>
      <c r="AA556" s="242">
        <f t="shared" si="288"/>
        <v>2080</v>
      </c>
      <c r="AB556" s="242">
        <f t="shared" si="288"/>
        <v>2080</v>
      </c>
      <c r="AC556" s="242">
        <f t="shared" si="288"/>
        <v>2080</v>
      </c>
      <c r="AD556" s="242">
        <f t="shared" si="288"/>
        <v>2080</v>
      </c>
      <c r="AE556" s="242">
        <f t="shared" si="288"/>
        <v>2080</v>
      </c>
      <c r="AF556" s="242">
        <f t="shared" si="288"/>
        <v>2080</v>
      </c>
      <c r="AG556" s="242">
        <f t="shared" si="288"/>
        <v>2080</v>
      </c>
      <c r="AH556" s="242">
        <f t="shared" si="288"/>
        <v>2080</v>
      </c>
      <c r="AI556" s="242">
        <f t="shared" si="288"/>
        <v>2080</v>
      </c>
      <c r="AJ556" s="242">
        <f t="shared" si="288"/>
        <v>2080</v>
      </c>
      <c r="AK556" s="242">
        <f t="shared" si="288"/>
        <v>2080</v>
      </c>
      <c r="AL556" s="242">
        <f>(AK555+AL555)/2</f>
        <v>2080</v>
      </c>
      <c r="AM556" s="242">
        <f t="shared" ref="AM556:CU556" si="289">(AL555+AM555)/2</f>
        <v>2080</v>
      </c>
      <c r="AN556" s="242">
        <f t="shared" si="289"/>
        <v>2080</v>
      </c>
      <c r="AO556" s="242">
        <f t="shared" si="289"/>
        <v>2080</v>
      </c>
      <c r="AP556" s="242">
        <f t="shared" si="289"/>
        <v>2080</v>
      </c>
      <c r="AQ556" s="242">
        <f t="shared" si="289"/>
        <v>2080</v>
      </c>
      <c r="AR556" s="242">
        <f t="shared" si="289"/>
        <v>2080</v>
      </c>
      <c r="AS556" s="242">
        <f t="shared" si="289"/>
        <v>2080</v>
      </c>
      <c r="AT556" s="242">
        <f t="shared" si="289"/>
        <v>2080</v>
      </c>
      <c r="AU556" s="242">
        <f t="shared" si="289"/>
        <v>2080</v>
      </c>
      <c r="AV556" s="242">
        <f t="shared" si="289"/>
        <v>2080</v>
      </c>
      <c r="AW556" s="242">
        <f t="shared" si="289"/>
        <v>2080</v>
      </c>
      <c r="AX556" s="242">
        <f t="shared" si="289"/>
        <v>2080</v>
      </c>
      <c r="AY556" s="242">
        <f t="shared" si="289"/>
        <v>2080</v>
      </c>
      <c r="AZ556" s="242">
        <f t="shared" si="289"/>
        <v>2080</v>
      </c>
      <c r="BA556" s="242">
        <f t="shared" si="289"/>
        <v>2080</v>
      </c>
      <c r="BB556" s="242">
        <f t="shared" si="289"/>
        <v>2080</v>
      </c>
      <c r="BC556" s="242">
        <f t="shared" si="289"/>
        <v>2080</v>
      </c>
      <c r="BD556" s="242">
        <f t="shared" si="289"/>
        <v>2080</v>
      </c>
      <c r="BE556" s="242">
        <f t="shared" si="289"/>
        <v>2080</v>
      </c>
      <c r="BF556" s="242">
        <f t="shared" si="289"/>
        <v>2080</v>
      </c>
      <c r="BG556" s="242">
        <f t="shared" si="289"/>
        <v>2080</v>
      </c>
      <c r="BH556" s="242">
        <f t="shared" si="289"/>
        <v>2080</v>
      </c>
      <c r="BI556" s="242">
        <f t="shared" si="289"/>
        <v>2080</v>
      </c>
      <c r="BJ556" s="242">
        <f t="shared" si="289"/>
        <v>2080</v>
      </c>
      <c r="BK556" s="242">
        <f t="shared" si="289"/>
        <v>2080</v>
      </c>
      <c r="BL556" s="242">
        <f t="shared" si="289"/>
        <v>2080</v>
      </c>
      <c r="BM556" s="242">
        <f t="shared" si="289"/>
        <v>2080</v>
      </c>
      <c r="BN556" s="242">
        <f t="shared" si="289"/>
        <v>2080</v>
      </c>
      <c r="BO556" s="242">
        <f t="shared" si="289"/>
        <v>2080</v>
      </c>
      <c r="BP556" s="242">
        <f t="shared" si="289"/>
        <v>2080</v>
      </c>
      <c r="BQ556" s="242">
        <f t="shared" si="289"/>
        <v>2080</v>
      </c>
      <c r="BR556" s="242">
        <f t="shared" si="289"/>
        <v>2080</v>
      </c>
      <c r="BS556" s="242">
        <f t="shared" si="289"/>
        <v>2080</v>
      </c>
      <c r="BT556" s="242">
        <f t="shared" si="289"/>
        <v>2080</v>
      </c>
      <c r="BU556" s="242">
        <f t="shared" si="289"/>
        <v>2080</v>
      </c>
      <c r="BV556" s="242">
        <f t="shared" si="289"/>
        <v>2080</v>
      </c>
      <c r="BW556" s="242">
        <f t="shared" si="289"/>
        <v>2080</v>
      </c>
      <c r="BX556" s="242">
        <f t="shared" si="289"/>
        <v>2080</v>
      </c>
      <c r="BY556" s="242">
        <f t="shared" si="289"/>
        <v>2080</v>
      </c>
      <c r="BZ556" s="242">
        <f t="shared" si="289"/>
        <v>2080</v>
      </c>
      <c r="CA556" s="242">
        <f t="shared" si="289"/>
        <v>2080</v>
      </c>
      <c r="CB556" s="242">
        <f t="shared" si="289"/>
        <v>2080</v>
      </c>
      <c r="CC556" s="242">
        <f t="shared" si="289"/>
        <v>2080</v>
      </c>
      <c r="CD556" s="242">
        <f t="shared" si="289"/>
        <v>2080</v>
      </c>
      <c r="CE556" s="242">
        <f t="shared" si="289"/>
        <v>2080</v>
      </c>
      <c r="CF556" s="242">
        <f t="shared" si="289"/>
        <v>2080</v>
      </c>
      <c r="CG556" s="242">
        <f t="shared" si="289"/>
        <v>2080</v>
      </c>
      <c r="CH556" s="242">
        <f t="shared" si="289"/>
        <v>2080</v>
      </c>
      <c r="CI556" s="242">
        <f t="shared" si="289"/>
        <v>2080</v>
      </c>
      <c r="CJ556" s="242">
        <f t="shared" si="289"/>
        <v>2080</v>
      </c>
      <c r="CK556" s="242">
        <f t="shared" si="289"/>
        <v>2080</v>
      </c>
      <c r="CL556" s="242">
        <f t="shared" si="289"/>
        <v>2080</v>
      </c>
      <c r="CM556" s="242">
        <f t="shared" si="289"/>
        <v>2080</v>
      </c>
      <c r="CN556" s="242">
        <f t="shared" si="289"/>
        <v>2080</v>
      </c>
      <c r="CO556" s="242">
        <f t="shared" si="289"/>
        <v>2080</v>
      </c>
      <c r="CP556" s="242">
        <f t="shared" si="289"/>
        <v>2080</v>
      </c>
      <c r="CQ556" s="242">
        <f t="shared" si="289"/>
        <v>2080</v>
      </c>
      <c r="CR556" s="242">
        <f t="shared" si="289"/>
        <v>2080</v>
      </c>
      <c r="CS556" s="242">
        <f t="shared" si="289"/>
        <v>2080</v>
      </c>
      <c r="CT556" s="242">
        <f t="shared" si="289"/>
        <v>2080</v>
      </c>
      <c r="CU556" s="242">
        <f t="shared" si="289"/>
        <v>2080</v>
      </c>
      <c r="CV556" s="242">
        <f>(CU555+CV555)/2</f>
        <v>2080</v>
      </c>
      <c r="CW556" s="63" t="s">
        <v>540</v>
      </c>
      <c r="CX556" s="63"/>
    </row>
    <row r="558" spans="1:112" ht="21" thickBot="1" x14ac:dyDescent="0.4">
      <c r="B558" s="3" t="s">
        <v>460</v>
      </c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</row>
    <row r="559" spans="1:112" ht="14.4" thickTop="1" x14ac:dyDescent="0.3">
      <c r="B559" s="233" t="s">
        <v>461</v>
      </c>
      <c r="AA559" s="238"/>
      <c r="AB559" s="238"/>
      <c r="AC559" s="238"/>
      <c r="AD559" s="238"/>
      <c r="AE559" s="238"/>
      <c r="AF559" s="238"/>
      <c r="AG559" s="238"/>
    </row>
    <row r="560" spans="1:112" x14ac:dyDescent="0.3">
      <c r="A560" s="237"/>
      <c r="K560" s="234"/>
      <c r="L560" s="234"/>
      <c r="M560" s="234"/>
      <c r="N560" s="234"/>
    </row>
    <row r="561" spans="1:102" ht="18" thickBot="1" x14ac:dyDescent="0.35">
      <c r="A561" s="237"/>
      <c r="B561" s="75" t="s">
        <v>485</v>
      </c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  <c r="CK561" s="75"/>
      <c r="CL561" s="75"/>
      <c r="CM561" s="75"/>
      <c r="CN561" s="75"/>
      <c r="CO561" s="75"/>
      <c r="CP561" s="75"/>
      <c r="CQ561" s="75"/>
      <c r="CR561" s="75"/>
      <c r="CS561" s="75"/>
      <c r="CT561" s="75"/>
      <c r="CU561" s="75"/>
      <c r="CV561" s="75"/>
      <c r="CW561" s="75"/>
      <c r="CX561" s="75"/>
    </row>
    <row r="562" spans="1:102" ht="12.75" customHeight="1" outlineLevel="1" x14ac:dyDescent="0.3">
      <c r="K562" s="234"/>
      <c r="L562" s="234"/>
      <c r="M562" s="234"/>
      <c r="N562" s="234"/>
    </row>
    <row r="563" spans="1:102" outlineLevel="1" x14ac:dyDescent="0.3">
      <c r="E563" s="233">
        <v>1</v>
      </c>
      <c r="F563" s="233">
        <v>2</v>
      </c>
      <c r="G563" s="233">
        <v>3</v>
      </c>
      <c r="H563" s="233">
        <v>4</v>
      </c>
      <c r="I563" s="233">
        <v>5</v>
      </c>
      <c r="J563" s="233">
        <v>6</v>
      </c>
      <c r="K563" s="233">
        <v>7</v>
      </c>
      <c r="L563" s="233">
        <v>8</v>
      </c>
      <c r="M563" s="233">
        <v>9</v>
      </c>
      <c r="N563" s="233">
        <v>10</v>
      </c>
      <c r="O563" s="233">
        <v>11</v>
      </c>
      <c r="P563" s="233">
        <v>12</v>
      </c>
      <c r="Q563" s="233">
        <v>13</v>
      </c>
      <c r="R563" s="233">
        <v>14</v>
      </c>
      <c r="S563" s="233">
        <v>15</v>
      </c>
      <c r="T563" s="233">
        <v>16</v>
      </c>
      <c r="U563" s="233">
        <v>17</v>
      </c>
      <c r="V563" s="233">
        <v>18</v>
      </c>
      <c r="W563" s="233">
        <v>19</v>
      </c>
      <c r="X563" s="233">
        <v>20</v>
      </c>
      <c r="Y563" s="233">
        <v>21</v>
      </c>
      <c r="Z563" s="233">
        <v>22</v>
      </c>
      <c r="AA563" s="233">
        <v>23</v>
      </c>
      <c r="AB563" s="233">
        <v>24</v>
      </c>
      <c r="AC563" s="233">
        <v>25</v>
      </c>
      <c r="AD563" s="233">
        <v>26</v>
      </c>
      <c r="AE563" s="233">
        <v>27</v>
      </c>
      <c r="AF563" s="233">
        <v>28</v>
      </c>
      <c r="AG563" s="233">
        <v>29</v>
      </c>
      <c r="AH563" s="233">
        <v>30</v>
      </c>
      <c r="AI563" s="233">
        <v>31</v>
      </c>
      <c r="AJ563" s="233">
        <v>32</v>
      </c>
      <c r="AK563" s="233">
        <v>33</v>
      </c>
      <c r="AL563" s="233">
        <v>34</v>
      </c>
      <c r="AM563" s="233">
        <v>35</v>
      </c>
      <c r="AN563" s="233">
        <v>36</v>
      </c>
      <c r="AO563" s="233">
        <v>37</v>
      </c>
      <c r="AP563" s="233">
        <v>38</v>
      </c>
      <c r="AQ563" s="233">
        <v>39</v>
      </c>
      <c r="AR563" s="233">
        <v>40</v>
      </c>
      <c r="AS563" s="233">
        <v>41</v>
      </c>
      <c r="AT563" s="233">
        <v>42</v>
      </c>
      <c r="AU563" s="233">
        <v>43</v>
      </c>
      <c r="AV563" s="233">
        <v>44</v>
      </c>
      <c r="AW563" s="233">
        <v>45</v>
      </c>
      <c r="AX563" s="233">
        <v>46</v>
      </c>
      <c r="AY563" s="233">
        <v>47</v>
      </c>
      <c r="AZ563" s="233">
        <v>48</v>
      </c>
      <c r="BA563" s="233">
        <v>49</v>
      </c>
      <c r="BB563" s="233">
        <v>50</v>
      </c>
      <c r="BC563" s="233">
        <v>51</v>
      </c>
      <c r="BD563" s="233">
        <v>52</v>
      </c>
      <c r="BE563" s="233">
        <v>53</v>
      </c>
      <c r="BF563" s="233">
        <v>54</v>
      </c>
      <c r="BG563" s="233">
        <v>55</v>
      </c>
      <c r="BH563" s="233">
        <v>56</v>
      </c>
      <c r="BI563" s="233">
        <v>57</v>
      </c>
      <c r="BJ563" s="233">
        <v>58</v>
      </c>
      <c r="BK563" s="233">
        <v>59</v>
      </c>
      <c r="BL563" s="233">
        <v>60</v>
      </c>
      <c r="BM563" s="233">
        <v>61</v>
      </c>
      <c r="BN563" s="233">
        <v>62</v>
      </c>
      <c r="BO563" s="233">
        <v>63</v>
      </c>
      <c r="BP563" s="233">
        <v>64</v>
      </c>
      <c r="BQ563" s="233">
        <v>65</v>
      </c>
      <c r="BR563" s="233">
        <v>66</v>
      </c>
      <c r="BS563" s="233">
        <v>67</v>
      </c>
      <c r="BT563" s="233">
        <v>68</v>
      </c>
      <c r="BU563" s="233">
        <v>69</v>
      </c>
      <c r="BV563" s="233">
        <v>70</v>
      </c>
      <c r="BW563" s="233">
        <v>71</v>
      </c>
      <c r="BX563" s="233">
        <v>72</v>
      </c>
      <c r="BY563" s="233">
        <v>73</v>
      </c>
      <c r="BZ563" s="233">
        <v>74</v>
      </c>
      <c r="CA563" s="233">
        <v>75</v>
      </c>
      <c r="CB563" s="233">
        <v>76</v>
      </c>
      <c r="CC563" s="233">
        <v>77</v>
      </c>
      <c r="CD563" s="233">
        <v>78</v>
      </c>
      <c r="CE563" s="233">
        <v>79</v>
      </c>
      <c r="CF563" s="233">
        <v>80</v>
      </c>
      <c r="CG563" s="233">
        <v>81</v>
      </c>
      <c r="CH563" s="233">
        <v>82</v>
      </c>
      <c r="CI563" s="233">
        <v>83</v>
      </c>
      <c r="CJ563" s="233">
        <v>84</v>
      </c>
      <c r="CK563" s="233">
        <v>85</v>
      </c>
      <c r="CL563" s="233">
        <v>86</v>
      </c>
      <c r="CM563" s="233">
        <v>87</v>
      </c>
      <c r="CN563" s="233">
        <v>88</v>
      </c>
      <c r="CO563" s="233">
        <v>89</v>
      </c>
      <c r="CP563" s="233">
        <v>90</v>
      </c>
      <c r="CQ563" s="233">
        <v>91</v>
      </c>
      <c r="CR563" s="233">
        <v>92</v>
      </c>
      <c r="CS563" s="233">
        <v>93</v>
      </c>
      <c r="CT563" s="233">
        <v>94</v>
      </c>
      <c r="CU563" s="233">
        <v>95</v>
      </c>
      <c r="CV563" s="233">
        <v>96</v>
      </c>
    </row>
    <row r="564" spans="1:102" outlineLevel="1" x14ac:dyDescent="0.3">
      <c r="B564" s="69" t="s">
        <v>79</v>
      </c>
      <c r="C564" s="69" t="s">
        <v>129</v>
      </c>
      <c r="E564" s="69">
        <v>201401</v>
      </c>
      <c r="F564" s="69">
        <v>201402</v>
      </c>
      <c r="G564" s="69">
        <v>201403</v>
      </c>
      <c r="H564" s="69">
        <v>201404</v>
      </c>
      <c r="I564" s="69">
        <v>201405</v>
      </c>
      <c r="J564" s="69">
        <v>201406</v>
      </c>
      <c r="K564" s="69">
        <v>201407</v>
      </c>
      <c r="L564" s="69">
        <v>201408</v>
      </c>
      <c r="M564" s="69">
        <v>201409</v>
      </c>
      <c r="N564" s="69">
        <v>201410</v>
      </c>
      <c r="O564" s="69">
        <v>201411</v>
      </c>
      <c r="P564" s="69">
        <v>201412</v>
      </c>
      <c r="Q564" s="69">
        <v>201501</v>
      </c>
      <c r="R564" s="69">
        <v>201502</v>
      </c>
      <c r="S564" s="69">
        <v>201503</v>
      </c>
      <c r="T564" s="69">
        <v>201504</v>
      </c>
      <c r="U564" s="69">
        <v>201505</v>
      </c>
      <c r="V564" s="69">
        <v>201506</v>
      </c>
      <c r="W564" s="69">
        <v>201507</v>
      </c>
      <c r="X564" s="69">
        <v>201508</v>
      </c>
      <c r="Y564" s="69">
        <v>201509</v>
      </c>
      <c r="Z564" s="69">
        <v>201510</v>
      </c>
      <c r="AA564" s="69">
        <v>201511</v>
      </c>
      <c r="AB564" s="69">
        <v>201512</v>
      </c>
      <c r="AC564" s="69">
        <v>201601</v>
      </c>
      <c r="AD564" s="69">
        <v>201602</v>
      </c>
      <c r="AE564" s="69">
        <v>201603</v>
      </c>
      <c r="AF564" s="69">
        <v>201604</v>
      </c>
      <c r="AG564" s="69">
        <v>201605</v>
      </c>
      <c r="AH564" s="69">
        <v>201606</v>
      </c>
      <c r="AI564" s="69">
        <v>201607</v>
      </c>
      <c r="AJ564" s="69">
        <v>201608</v>
      </c>
      <c r="AK564" s="69">
        <v>201609</v>
      </c>
      <c r="AL564" s="69">
        <v>201610</v>
      </c>
      <c r="AM564" s="69">
        <v>201611</v>
      </c>
      <c r="AN564" s="69">
        <v>201612</v>
      </c>
      <c r="AO564" s="69">
        <v>201701</v>
      </c>
      <c r="AP564" s="69">
        <v>201702</v>
      </c>
      <c r="AQ564" s="69">
        <v>201703</v>
      </c>
      <c r="AR564" s="69">
        <v>201704</v>
      </c>
      <c r="AS564" s="69">
        <v>201705</v>
      </c>
      <c r="AT564" s="69">
        <v>201706</v>
      </c>
      <c r="AU564" s="69">
        <v>201707</v>
      </c>
      <c r="AV564" s="69">
        <v>201708</v>
      </c>
      <c r="AW564" s="69">
        <v>201709</v>
      </c>
      <c r="AX564" s="69">
        <v>201710</v>
      </c>
      <c r="AY564" s="69">
        <v>201711</v>
      </c>
      <c r="AZ564" s="69">
        <v>201712</v>
      </c>
      <c r="BA564" s="69">
        <v>201801</v>
      </c>
      <c r="BB564" s="69">
        <v>201802</v>
      </c>
      <c r="BC564" s="69">
        <v>201803</v>
      </c>
      <c r="BD564" s="69">
        <v>201804</v>
      </c>
      <c r="BE564" s="69">
        <v>201805</v>
      </c>
      <c r="BF564" s="69">
        <v>201806</v>
      </c>
      <c r="BG564" s="69">
        <v>201807</v>
      </c>
      <c r="BH564" s="69">
        <v>201808</v>
      </c>
      <c r="BI564" s="69">
        <v>201809</v>
      </c>
      <c r="BJ564" s="69">
        <v>201810</v>
      </c>
      <c r="BK564" s="69">
        <v>201811</v>
      </c>
      <c r="BL564" s="69">
        <v>201812</v>
      </c>
      <c r="BM564" s="69">
        <v>201901</v>
      </c>
      <c r="BN564" s="69">
        <v>201902</v>
      </c>
      <c r="BO564" s="69">
        <v>201903</v>
      </c>
      <c r="BP564" s="69">
        <v>201904</v>
      </c>
      <c r="BQ564" s="69">
        <v>201905</v>
      </c>
      <c r="BR564" s="69">
        <v>201906</v>
      </c>
      <c r="BS564" s="69">
        <v>201907</v>
      </c>
      <c r="BT564" s="69">
        <v>201908</v>
      </c>
      <c r="BU564" s="69">
        <v>201909</v>
      </c>
      <c r="BV564" s="69">
        <v>201910</v>
      </c>
      <c r="BW564" s="69">
        <v>201911</v>
      </c>
      <c r="BX564" s="69">
        <v>201912</v>
      </c>
      <c r="BY564" s="69">
        <v>202001</v>
      </c>
      <c r="BZ564" s="69">
        <v>202002</v>
      </c>
      <c r="CA564" s="69">
        <v>202003</v>
      </c>
      <c r="CB564" s="69">
        <v>202004</v>
      </c>
      <c r="CC564" s="69">
        <v>202005</v>
      </c>
      <c r="CD564" s="69">
        <v>202006</v>
      </c>
      <c r="CE564" s="69">
        <v>202007</v>
      </c>
      <c r="CF564" s="69">
        <v>202008</v>
      </c>
      <c r="CG564" s="69">
        <v>202009</v>
      </c>
      <c r="CH564" s="69">
        <v>202010</v>
      </c>
      <c r="CI564" s="69">
        <v>202011</v>
      </c>
      <c r="CJ564" s="69">
        <v>202012</v>
      </c>
      <c r="CK564" s="69">
        <v>202101</v>
      </c>
      <c r="CL564" s="69">
        <v>202102</v>
      </c>
      <c r="CM564" s="69">
        <v>202103</v>
      </c>
      <c r="CN564" s="69">
        <v>202104</v>
      </c>
      <c r="CO564" s="69">
        <v>202105</v>
      </c>
      <c r="CP564" s="69">
        <v>202106</v>
      </c>
      <c r="CQ564" s="69">
        <v>202107</v>
      </c>
      <c r="CR564" s="69">
        <v>202108</v>
      </c>
      <c r="CS564" s="69">
        <v>202109</v>
      </c>
      <c r="CT564" s="69">
        <v>202110</v>
      </c>
      <c r="CU564" s="69">
        <v>202111</v>
      </c>
      <c r="CV564" s="69">
        <v>202112</v>
      </c>
    </row>
    <row r="565" spans="1:102" ht="12.75" customHeight="1" outlineLevel="1" x14ac:dyDescent="0.3">
      <c r="B565" s="154">
        <v>1</v>
      </c>
      <c r="C565" s="242" t="s">
        <v>486</v>
      </c>
      <c r="D565" s="143" t="s">
        <v>433</v>
      </c>
      <c r="E565" s="242">
        <f>+E641</f>
        <v>1926000</v>
      </c>
      <c r="F565" s="242">
        <f t="shared" ref="F565:BQ566" si="290">+F641</f>
        <v>1926000</v>
      </c>
      <c r="G565" s="242">
        <f t="shared" si="290"/>
        <v>1926000</v>
      </c>
      <c r="H565" s="242">
        <f t="shared" si="290"/>
        <v>1926000</v>
      </c>
      <c r="I565" s="242">
        <f t="shared" si="290"/>
        <v>1926000</v>
      </c>
      <c r="J565" s="242">
        <f t="shared" si="290"/>
        <v>1926000</v>
      </c>
      <c r="K565" s="242">
        <f t="shared" si="290"/>
        <v>1926000</v>
      </c>
      <c r="L565" s="242">
        <f t="shared" si="290"/>
        <v>1926000</v>
      </c>
      <c r="M565" s="242">
        <f t="shared" si="290"/>
        <v>1926000</v>
      </c>
      <c r="N565" s="242">
        <f t="shared" si="290"/>
        <v>1926000</v>
      </c>
      <c r="O565" s="242">
        <f t="shared" si="290"/>
        <v>1926000</v>
      </c>
      <c r="P565" s="242">
        <f t="shared" si="290"/>
        <v>1926000</v>
      </c>
      <c r="Q565" s="242">
        <f t="shared" si="290"/>
        <v>1926000</v>
      </c>
      <c r="R565" s="242">
        <f t="shared" si="290"/>
        <v>1926000</v>
      </c>
      <c r="S565" s="242">
        <f t="shared" si="290"/>
        <v>1926000</v>
      </c>
      <c r="T565" s="242">
        <f t="shared" si="290"/>
        <v>1926000</v>
      </c>
      <c r="U565" s="242">
        <f t="shared" si="290"/>
        <v>1926000</v>
      </c>
      <c r="V565" s="242">
        <f t="shared" si="290"/>
        <v>1926000</v>
      </c>
      <c r="W565" s="242">
        <f t="shared" si="290"/>
        <v>1926000</v>
      </c>
      <c r="X565" s="242">
        <f t="shared" si="290"/>
        <v>1926000</v>
      </c>
      <c r="Y565" s="242">
        <f t="shared" si="290"/>
        <v>1926000</v>
      </c>
      <c r="Z565" s="242">
        <f t="shared" si="290"/>
        <v>1926000</v>
      </c>
      <c r="AA565" s="242">
        <f t="shared" si="290"/>
        <v>1926000</v>
      </c>
      <c r="AB565" s="242">
        <f t="shared" si="290"/>
        <v>1926000</v>
      </c>
      <c r="AC565" s="242">
        <f t="shared" si="290"/>
        <v>1926000</v>
      </c>
      <c r="AD565" s="242">
        <f t="shared" si="290"/>
        <v>1926000</v>
      </c>
      <c r="AE565" s="242">
        <f t="shared" si="290"/>
        <v>1926000</v>
      </c>
      <c r="AF565" s="242">
        <f t="shared" si="290"/>
        <v>1926000</v>
      </c>
      <c r="AG565" s="242">
        <f t="shared" si="290"/>
        <v>1926000</v>
      </c>
      <c r="AH565" s="242">
        <f t="shared" si="290"/>
        <v>1926000</v>
      </c>
      <c r="AI565" s="242">
        <f t="shared" si="290"/>
        <v>1926000</v>
      </c>
      <c r="AJ565" s="242">
        <f t="shared" si="290"/>
        <v>1926000</v>
      </c>
      <c r="AK565" s="242">
        <f t="shared" si="290"/>
        <v>1926000</v>
      </c>
      <c r="AL565" s="242">
        <f t="shared" si="290"/>
        <v>1926000</v>
      </c>
      <c r="AM565" s="242">
        <f t="shared" si="290"/>
        <v>1926000</v>
      </c>
      <c r="AN565" s="242">
        <f t="shared" si="290"/>
        <v>1926000</v>
      </c>
      <c r="AO565" s="242">
        <f t="shared" si="290"/>
        <v>1926000</v>
      </c>
      <c r="AP565" s="242">
        <f t="shared" si="290"/>
        <v>1926000</v>
      </c>
      <c r="AQ565" s="242">
        <f t="shared" si="290"/>
        <v>1926000</v>
      </c>
      <c r="AR565" s="242">
        <f t="shared" si="290"/>
        <v>1926000</v>
      </c>
      <c r="AS565" s="242">
        <f t="shared" si="290"/>
        <v>1926000</v>
      </c>
      <c r="AT565" s="242">
        <f t="shared" si="290"/>
        <v>1926000</v>
      </c>
      <c r="AU565" s="242">
        <f t="shared" si="290"/>
        <v>1926000</v>
      </c>
      <c r="AV565" s="242">
        <f t="shared" si="290"/>
        <v>1926000</v>
      </c>
      <c r="AW565" s="242">
        <f t="shared" si="290"/>
        <v>1926000</v>
      </c>
      <c r="AX565" s="242">
        <f t="shared" si="290"/>
        <v>1926000</v>
      </c>
      <c r="AY565" s="242">
        <f t="shared" si="290"/>
        <v>1926000</v>
      </c>
      <c r="AZ565" s="242">
        <f t="shared" si="290"/>
        <v>1926000</v>
      </c>
      <c r="BA565" s="242">
        <f t="shared" si="290"/>
        <v>1926000</v>
      </c>
      <c r="BB565" s="242">
        <f t="shared" si="290"/>
        <v>1926000</v>
      </c>
      <c r="BC565" s="242">
        <f t="shared" si="290"/>
        <v>1926000</v>
      </c>
      <c r="BD565" s="242">
        <f t="shared" si="290"/>
        <v>1926000</v>
      </c>
      <c r="BE565" s="242">
        <f t="shared" si="290"/>
        <v>1926000</v>
      </c>
      <c r="BF565" s="242">
        <f t="shared" si="290"/>
        <v>1926000</v>
      </c>
      <c r="BG565" s="242">
        <f t="shared" si="290"/>
        <v>1926000</v>
      </c>
      <c r="BH565" s="242">
        <f t="shared" si="290"/>
        <v>1926000</v>
      </c>
      <c r="BI565" s="242">
        <f t="shared" si="290"/>
        <v>1926000</v>
      </c>
      <c r="BJ565" s="242">
        <f t="shared" si="290"/>
        <v>1926000</v>
      </c>
      <c r="BK565" s="242">
        <f t="shared" si="290"/>
        <v>1926000</v>
      </c>
      <c r="BL565" s="242">
        <f t="shared" si="290"/>
        <v>1926000</v>
      </c>
      <c r="BM565" s="242">
        <f t="shared" si="290"/>
        <v>1926000</v>
      </c>
      <c r="BN565" s="242">
        <f t="shared" si="290"/>
        <v>1926000</v>
      </c>
      <c r="BO565" s="242">
        <f t="shared" si="290"/>
        <v>1926000</v>
      </c>
      <c r="BP565" s="242">
        <f t="shared" si="290"/>
        <v>1926000</v>
      </c>
      <c r="BQ565" s="242">
        <f t="shared" si="290"/>
        <v>1926000</v>
      </c>
      <c r="BR565" s="242">
        <f t="shared" ref="BR565:CV566" si="291">+BR641</f>
        <v>1926000</v>
      </c>
      <c r="BS565" s="242">
        <f t="shared" si="291"/>
        <v>1926000</v>
      </c>
      <c r="BT565" s="242">
        <f t="shared" si="291"/>
        <v>1926000</v>
      </c>
      <c r="BU565" s="242">
        <f t="shared" si="291"/>
        <v>1926000</v>
      </c>
      <c r="BV565" s="242">
        <f t="shared" si="291"/>
        <v>1926000</v>
      </c>
      <c r="BW565" s="242">
        <f t="shared" si="291"/>
        <v>1926000</v>
      </c>
      <c r="BX565" s="242">
        <f t="shared" si="291"/>
        <v>1926000</v>
      </c>
      <c r="BY565" s="242">
        <f t="shared" si="291"/>
        <v>1926000</v>
      </c>
      <c r="BZ565" s="242">
        <f t="shared" si="291"/>
        <v>1926000</v>
      </c>
      <c r="CA565" s="242">
        <f t="shared" si="291"/>
        <v>1926000</v>
      </c>
      <c r="CB565" s="242">
        <f t="shared" si="291"/>
        <v>1926000</v>
      </c>
      <c r="CC565" s="242">
        <f t="shared" si="291"/>
        <v>1926000</v>
      </c>
      <c r="CD565" s="242">
        <f t="shared" si="291"/>
        <v>1926000</v>
      </c>
      <c r="CE565" s="242">
        <f t="shared" si="291"/>
        <v>1926000</v>
      </c>
      <c r="CF565" s="242">
        <f t="shared" si="291"/>
        <v>1926000</v>
      </c>
      <c r="CG565" s="242">
        <f t="shared" si="291"/>
        <v>1926000</v>
      </c>
      <c r="CH565" s="242">
        <f t="shared" si="291"/>
        <v>1926000</v>
      </c>
      <c r="CI565" s="242">
        <f t="shared" si="291"/>
        <v>1926000</v>
      </c>
      <c r="CJ565" s="242">
        <f t="shared" si="291"/>
        <v>1926000</v>
      </c>
      <c r="CK565" s="242">
        <f t="shared" si="291"/>
        <v>1926000</v>
      </c>
      <c r="CL565" s="242">
        <f t="shared" si="291"/>
        <v>1926000</v>
      </c>
      <c r="CM565" s="242">
        <f t="shared" si="291"/>
        <v>1926000</v>
      </c>
      <c r="CN565" s="242">
        <f t="shared" si="291"/>
        <v>1926000</v>
      </c>
      <c r="CO565" s="242">
        <f t="shared" si="291"/>
        <v>1926000</v>
      </c>
      <c r="CP565" s="242">
        <f t="shared" si="291"/>
        <v>1926000</v>
      </c>
      <c r="CQ565" s="242">
        <f t="shared" si="291"/>
        <v>1926000</v>
      </c>
      <c r="CR565" s="242">
        <f t="shared" si="291"/>
        <v>1926000</v>
      </c>
      <c r="CS565" s="242">
        <f t="shared" si="291"/>
        <v>1926000</v>
      </c>
      <c r="CT565" s="242">
        <f t="shared" si="291"/>
        <v>1926000</v>
      </c>
      <c r="CU565" s="242">
        <f t="shared" si="291"/>
        <v>1926000</v>
      </c>
      <c r="CV565" s="242">
        <f t="shared" si="291"/>
        <v>1926000</v>
      </c>
    </row>
    <row r="566" spans="1:102" outlineLevel="1" x14ac:dyDescent="0.3">
      <c r="B566" s="154">
        <v>2</v>
      </c>
      <c r="C566" s="242" t="s">
        <v>487</v>
      </c>
      <c r="D566" s="143" t="s">
        <v>433</v>
      </c>
      <c r="E566" s="242">
        <f>+E642</f>
        <v>152000</v>
      </c>
      <c r="F566" s="242">
        <f t="shared" si="290"/>
        <v>152000</v>
      </c>
      <c r="G566" s="242">
        <f t="shared" si="290"/>
        <v>152000</v>
      </c>
      <c r="H566" s="242">
        <f t="shared" si="290"/>
        <v>152000</v>
      </c>
      <c r="I566" s="242">
        <f t="shared" si="290"/>
        <v>152000</v>
      </c>
      <c r="J566" s="242">
        <f t="shared" si="290"/>
        <v>152000</v>
      </c>
      <c r="K566" s="242">
        <f t="shared" si="290"/>
        <v>152000</v>
      </c>
      <c r="L566" s="242">
        <f t="shared" si="290"/>
        <v>152000</v>
      </c>
      <c r="M566" s="242">
        <f t="shared" si="290"/>
        <v>152000</v>
      </c>
      <c r="N566" s="242">
        <f t="shared" si="290"/>
        <v>152000</v>
      </c>
      <c r="O566" s="242">
        <f t="shared" si="290"/>
        <v>152000</v>
      </c>
      <c r="P566" s="242">
        <f t="shared" si="290"/>
        <v>152000</v>
      </c>
      <c r="Q566" s="242">
        <f t="shared" si="290"/>
        <v>152000</v>
      </c>
      <c r="R566" s="242">
        <f t="shared" si="290"/>
        <v>152000</v>
      </c>
      <c r="S566" s="242">
        <f t="shared" si="290"/>
        <v>152000</v>
      </c>
      <c r="T566" s="242">
        <f t="shared" si="290"/>
        <v>152000</v>
      </c>
      <c r="U566" s="242">
        <f t="shared" si="290"/>
        <v>152000</v>
      </c>
      <c r="V566" s="242">
        <f t="shared" si="290"/>
        <v>152000</v>
      </c>
      <c r="W566" s="242">
        <f t="shared" si="290"/>
        <v>152000</v>
      </c>
      <c r="X566" s="242">
        <f t="shared" si="290"/>
        <v>152000</v>
      </c>
      <c r="Y566" s="242">
        <f t="shared" si="290"/>
        <v>152000</v>
      </c>
      <c r="Z566" s="242">
        <f t="shared" si="290"/>
        <v>152000</v>
      </c>
      <c r="AA566" s="242">
        <f t="shared" si="290"/>
        <v>152000</v>
      </c>
      <c r="AB566" s="242">
        <f t="shared" si="290"/>
        <v>152000</v>
      </c>
      <c r="AC566" s="242">
        <f t="shared" si="290"/>
        <v>152000</v>
      </c>
      <c r="AD566" s="242">
        <f t="shared" si="290"/>
        <v>152000</v>
      </c>
      <c r="AE566" s="242">
        <f t="shared" si="290"/>
        <v>152000</v>
      </c>
      <c r="AF566" s="242">
        <f t="shared" si="290"/>
        <v>152000</v>
      </c>
      <c r="AG566" s="242">
        <f t="shared" si="290"/>
        <v>152000</v>
      </c>
      <c r="AH566" s="242">
        <f t="shared" si="290"/>
        <v>152000</v>
      </c>
      <c r="AI566" s="242">
        <f t="shared" si="290"/>
        <v>152000</v>
      </c>
      <c r="AJ566" s="242">
        <f t="shared" si="290"/>
        <v>152000</v>
      </c>
      <c r="AK566" s="242">
        <f t="shared" si="290"/>
        <v>152000</v>
      </c>
      <c r="AL566" s="242">
        <f t="shared" si="290"/>
        <v>152000</v>
      </c>
      <c r="AM566" s="242">
        <f t="shared" si="290"/>
        <v>152000</v>
      </c>
      <c r="AN566" s="242">
        <f t="shared" si="290"/>
        <v>152000</v>
      </c>
      <c r="AO566" s="242">
        <f t="shared" si="290"/>
        <v>152000</v>
      </c>
      <c r="AP566" s="242">
        <f t="shared" si="290"/>
        <v>152000</v>
      </c>
      <c r="AQ566" s="242">
        <f t="shared" si="290"/>
        <v>152000</v>
      </c>
      <c r="AR566" s="242">
        <f t="shared" si="290"/>
        <v>152000</v>
      </c>
      <c r="AS566" s="242">
        <f t="shared" si="290"/>
        <v>152000</v>
      </c>
      <c r="AT566" s="242">
        <f t="shared" si="290"/>
        <v>152000</v>
      </c>
      <c r="AU566" s="242">
        <f t="shared" si="290"/>
        <v>152000</v>
      </c>
      <c r="AV566" s="242">
        <f t="shared" si="290"/>
        <v>152000</v>
      </c>
      <c r="AW566" s="242">
        <f t="shared" si="290"/>
        <v>152000</v>
      </c>
      <c r="AX566" s="242">
        <f t="shared" si="290"/>
        <v>152000</v>
      </c>
      <c r="AY566" s="242">
        <f t="shared" si="290"/>
        <v>152000</v>
      </c>
      <c r="AZ566" s="242">
        <f t="shared" si="290"/>
        <v>152000</v>
      </c>
      <c r="BA566" s="242">
        <f t="shared" si="290"/>
        <v>152000</v>
      </c>
      <c r="BB566" s="242">
        <f t="shared" si="290"/>
        <v>152000</v>
      </c>
      <c r="BC566" s="242">
        <f t="shared" si="290"/>
        <v>152000</v>
      </c>
      <c r="BD566" s="242">
        <f t="shared" si="290"/>
        <v>152000</v>
      </c>
      <c r="BE566" s="242">
        <f t="shared" si="290"/>
        <v>152000</v>
      </c>
      <c r="BF566" s="242">
        <f t="shared" si="290"/>
        <v>152000</v>
      </c>
      <c r="BG566" s="242">
        <f t="shared" si="290"/>
        <v>152000</v>
      </c>
      <c r="BH566" s="242">
        <f t="shared" si="290"/>
        <v>152000</v>
      </c>
      <c r="BI566" s="242">
        <f t="shared" si="290"/>
        <v>152000</v>
      </c>
      <c r="BJ566" s="242">
        <f t="shared" si="290"/>
        <v>152000</v>
      </c>
      <c r="BK566" s="242">
        <f t="shared" si="290"/>
        <v>152000</v>
      </c>
      <c r="BL566" s="242">
        <f t="shared" si="290"/>
        <v>152000</v>
      </c>
      <c r="BM566" s="242">
        <f t="shared" si="290"/>
        <v>152000</v>
      </c>
      <c r="BN566" s="242">
        <f t="shared" si="290"/>
        <v>152000</v>
      </c>
      <c r="BO566" s="242">
        <f t="shared" si="290"/>
        <v>152000</v>
      </c>
      <c r="BP566" s="242">
        <f t="shared" si="290"/>
        <v>152000</v>
      </c>
      <c r="BQ566" s="242">
        <f t="shared" si="290"/>
        <v>152000</v>
      </c>
      <c r="BR566" s="242">
        <f t="shared" si="291"/>
        <v>152000</v>
      </c>
      <c r="BS566" s="242">
        <f t="shared" si="291"/>
        <v>152000</v>
      </c>
      <c r="BT566" s="242">
        <f t="shared" si="291"/>
        <v>152000</v>
      </c>
      <c r="BU566" s="242">
        <f t="shared" si="291"/>
        <v>152000</v>
      </c>
      <c r="BV566" s="242">
        <f t="shared" si="291"/>
        <v>152000</v>
      </c>
      <c r="BW566" s="242">
        <f t="shared" si="291"/>
        <v>152000</v>
      </c>
      <c r="BX566" s="242">
        <f t="shared" si="291"/>
        <v>152000</v>
      </c>
      <c r="BY566" s="242">
        <f t="shared" si="291"/>
        <v>152000</v>
      </c>
      <c r="BZ566" s="242">
        <f t="shared" si="291"/>
        <v>152000</v>
      </c>
      <c r="CA566" s="242">
        <f t="shared" si="291"/>
        <v>152000</v>
      </c>
      <c r="CB566" s="242">
        <f t="shared" si="291"/>
        <v>152000</v>
      </c>
      <c r="CC566" s="242">
        <f t="shared" si="291"/>
        <v>152000</v>
      </c>
      <c r="CD566" s="242">
        <f t="shared" si="291"/>
        <v>152000</v>
      </c>
      <c r="CE566" s="242">
        <f t="shared" si="291"/>
        <v>152000</v>
      </c>
      <c r="CF566" s="242">
        <f t="shared" si="291"/>
        <v>152000</v>
      </c>
      <c r="CG566" s="242">
        <f t="shared" si="291"/>
        <v>152000</v>
      </c>
      <c r="CH566" s="242">
        <f t="shared" si="291"/>
        <v>152000</v>
      </c>
      <c r="CI566" s="242">
        <f t="shared" si="291"/>
        <v>152000</v>
      </c>
      <c r="CJ566" s="242">
        <f t="shared" si="291"/>
        <v>152000</v>
      </c>
      <c r="CK566" s="242">
        <f t="shared" si="291"/>
        <v>152000</v>
      </c>
      <c r="CL566" s="242">
        <f t="shared" si="291"/>
        <v>152000</v>
      </c>
      <c r="CM566" s="242">
        <f t="shared" si="291"/>
        <v>152000</v>
      </c>
      <c r="CN566" s="242">
        <f t="shared" si="291"/>
        <v>152000</v>
      </c>
      <c r="CO566" s="242">
        <f t="shared" si="291"/>
        <v>152000</v>
      </c>
      <c r="CP566" s="242">
        <f t="shared" si="291"/>
        <v>152000</v>
      </c>
      <c r="CQ566" s="242">
        <f t="shared" si="291"/>
        <v>152000</v>
      </c>
      <c r="CR566" s="242">
        <f t="shared" si="291"/>
        <v>152000</v>
      </c>
      <c r="CS566" s="242">
        <f t="shared" si="291"/>
        <v>152000</v>
      </c>
      <c r="CT566" s="242">
        <f t="shared" si="291"/>
        <v>152000</v>
      </c>
      <c r="CU566" s="242">
        <f t="shared" si="291"/>
        <v>152000</v>
      </c>
      <c r="CV566" s="242">
        <f t="shared" si="291"/>
        <v>152000</v>
      </c>
    </row>
    <row r="567" spans="1:102" outlineLevel="1" x14ac:dyDescent="0.3">
      <c r="B567" s="154">
        <v>3</v>
      </c>
      <c r="C567" s="242" t="s">
        <v>488</v>
      </c>
      <c r="D567" s="143" t="s">
        <v>433</v>
      </c>
      <c r="E567" s="242">
        <f>+E601</f>
        <v>18400000</v>
      </c>
      <c r="F567" s="242">
        <f t="shared" ref="F567:BQ567" si="292">+F601</f>
        <v>18400000</v>
      </c>
      <c r="G567" s="242">
        <f t="shared" si="292"/>
        <v>18400000</v>
      </c>
      <c r="H567" s="242">
        <f t="shared" si="292"/>
        <v>18400000</v>
      </c>
      <c r="I567" s="242">
        <f t="shared" si="292"/>
        <v>18400000</v>
      </c>
      <c r="J567" s="242">
        <f t="shared" si="292"/>
        <v>18400000</v>
      </c>
      <c r="K567" s="242">
        <f t="shared" si="292"/>
        <v>18400000</v>
      </c>
      <c r="L567" s="242">
        <f t="shared" si="292"/>
        <v>18400000</v>
      </c>
      <c r="M567" s="242">
        <f t="shared" si="292"/>
        <v>18400000</v>
      </c>
      <c r="N567" s="242">
        <f t="shared" si="292"/>
        <v>18400000</v>
      </c>
      <c r="O567" s="242">
        <f t="shared" si="292"/>
        <v>18400000</v>
      </c>
      <c r="P567" s="242">
        <f t="shared" si="292"/>
        <v>18400000</v>
      </c>
      <c r="Q567" s="242">
        <f t="shared" si="292"/>
        <v>18400000</v>
      </c>
      <c r="R567" s="242">
        <f t="shared" si="292"/>
        <v>18400000</v>
      </c>
      <c r="S567" s="242">
        <f t="shared" si="292"/>
        <v>18400000</v>
      </c>
      <c r="T567" s="242">
        <f t="shared" si="292"/>
        <v>18400000</v>
      </c>
      <c r="U567" s="242">
        <f t="shared" si="292"/>
        <v>18400000</v>
      </c>
      <c r="V567" s="242">
        <f t="shared" si="292"/>
        <v>18400000</v>
      </c>
      <c r="W567" s="242">
        <f t="shared" si="292"/>
        <v>18400000</v>
      </c>
      <c r="X567" s="242">
        <f t="shared" si="292"/>
        <v>18400000</v>
      </c>
      <c r="Y567" s="242">
        <f t="shared" si="292"/>
        <v>18400000</v>
      </c>
      <c r="Z567" s="242">
        <f t="shared" si="292"/>
        <v>18400000</v>
      </c>
      <c r="AA567" s="242">
        <f t="shared" si="292"/>
        <v>18400000</v>
      </c>
      <c r="AB567" s="242">
        <f t="shared" si="292"/>
        <v>18400000</v>
      </c>
      <c r="AC567" s="242">
        <f t="shared" si="292"/>
        <v>18400000</v>
      </c>
      <c r="AD567" s="242">
        <f t="shared" si="292"/>
        <v>18400000</v>
      </c>
      <c r="AE567" s="242">
        <f t="shared" si="292"/>
        <v>18400000</v>
      </c>
      <c r="AF567" s="242">
        <f t="shared" si="292"/>
        <v>18400000</v>
      </c>
      <c r="AG567" s="242">
        <f t="shared" si="292"/>
        <v>18400000</v>
      </c>
      <c r="AH567" s="242">
        <f t="shared" si="292"/>
        <v>18400000</v>
      </c>
      <c r="AI567" s="242">
        <f t="shared" si="292"/>
        <v>18400000</v>
      </c>
      <c r="AJ567" s="242">
        <f t="shared" si="292"/>
        <v>18400000</v>
      </c>
      <c r="AK567" s="242">
        <f t="shared" si="292"/>
        <v>18400000</v>
      </c>
      <c r="AL567" s="242">
        <f t="shared" si="292"/>
        <v>18400000</v>
      </c>
      <c r="AM567" s="242">
        <f t="shared" si="292"/>
        <v>18400000</v>
      </c>
      <c r="AN567" s="242">
        <f t="shared" si="292"/>
        <v>18400000</v>
      </c>
      <c r="AO567" s="242">
        <f t="shared" si="292"/>
        <v>18400000</v>
      </c>
      <c r="AP567" s="242">
        <f t="shared" si="292"/>
        <v>18400000</v>
      </c>
      <c r="AQ567" s="242">
        <f t="shared" si="292"/>
        <v>18400000</v>
      </c>
      <c r="AR567" s="242">
        <f t="shared" si="292"/>
        <v>18400000</v>
      </c>
      <c r="AS567" s="242">
        <f t="shared" si="292"/>
        <v>18400000</v>
      </c>
      <c r="AT567" s="242">
        <f t="shared" si="292"/>
        <v>18400000</v>
      </c>
      <c r="AU567" s="242">
        <f t="shared" si="292"/>
        <v>18400000</v>
      </c>
      <c r="AV567" s="242">
        <f t="shared" si="292"/>
        <v>18400000</v>
      </c>
      <c r="AW567" s="242">
        <f t="shared" si="292"/>
        <v>18400000</v>
      </c>
      <c r="AX567" s="242">
        <f t="shared" si="292"/>
        <v>18400000</v>
      </c>
      <c r="AY567" s="242">
        <f t="shared" si="292"/>
        <v>18400000</v>
      </c>
      <c r="AZ567" s="242">
        <f t="shared" si="292"/>
        <v>18400000</v>
      </c>
      <c r="BA567" s="242">
        <f t="shared" si="292"/>
        <v>18400000</v>
      </c>
      <c r="BB567" s="242">
        <f t="shared" si="292"/>
        <v>18400000</v>
      </c>
      <c r="BC567" s="242">
        <f t="shared" si="292"/>
        <v>18400000</v>
      </c>
      <c r="BD567" s="242">
        <f t="shared" si="292"/>
        <v>18400000</v>
      </c>
      <c r="BE567" s="242">
        <f t="shared" si="292"/>
        <v>18400000</v>
      </c>
      <c r="BF567" s="242">
        <f t="shared" si="292"/>
        <v>18400000</v>
      </c>
      <c r="BG567" s="242">
        <f t="shared" si="292"/>
        <v>18400000</v>
      </c>
      <c r="BH567" s="242">
        <f t="shared" si="292"/>
        <v>18400000</v>
      </c>
      <c r="BI567" s="242">
        <f t="shared" si="292"/>
        <v>18400000</v>
      </c>
      <c r="BJ567" s="242">
        <f t="shared" si="292"/>
        <v>18400000</v>
      </c>
      <c r="BK567" s="242">
        <f t="shared" si="292"/>
        <v>18400000</v>
      </c>
      <c r="BL567" s="242">
        <f t="shared" si="292"/>
        <v>18400000</v>
      </c>
      <c r="BM567" s="242">
        <f t="shared" si="292"/>
        <v>18400000</v>
      </c>
      <c r="BN567" s="242">
        <f t="shared" si="292"/>
        <v>18400000</v>
      </c>
      <c r="BO567" s="242">
        <f t="shared" si="292"/>
        <v>18400000</v>
      </c>
      <c r="BP567" s="242">
        <f t="shared" si="292"/>
        <v>18400000</v>
      </c>
      <c r="BQ567" s="242">
        <f t="shared" si="292"/>
        <v>18400000</v>
      </c>
      <c r="BR567" s="242">
        <f t="shared" ref="BR567:CV567" si="293">+BR601</f>
        <v>18400000</v>
      </c>
      <c r="BS567" s="242">
        <f t="shared" si="293"/>
        <v>18400000</v>
      </c>
      <c r="BT567" s="242">
        <f t="shared" si="293"/>
        <v>18400000</v>
      </c>
      <c r="BU567" s="242">
        <f t="shared" si="293"/>
        <v>18400000</v>
      </c>
      <c r="BV567" s="242">
        <f t="shared" si="293"/>
        <v>18400000</v>
      </c>
      <c r="BW567" s="242">
        <f t="shared" si="293"/>
        <v>18400000</v>
      </c>
      <c r="BX567" s="242">
        <f t="shared" si="293"/>
        <v>18400000</v>
      </c>
      <c r="BY567" s="242">
        <f t="shared" si="293"/>
        <v>18400000</v>
      </c>
      <c r="BZ567" s="242">
        <f t="shared" si="293"/>
        <v>18400000</v>
      </c>
      <c r="CA567" s="242">
        <f t="shared" si="293"/>
        <v>18400000</v>
      </c>
      <c r="CB567" s="242">
        <f t="shared" si="293"/>
        <v>18400000</v>
      </c>
      <c r="CC567" s="242">
        <f t="shared" si="293"/>
        <v>18400000</v>
      </c>
      <c r="CD567" s="242">
        <f t="shared" si="293"/>
        <v>18400000</v>
      </c>
      <c r="CE567" s="242">
        <f t="shared" si="293"/>
        <v>18400000</v>
      </c>
      <c r="CF567" s="242">
        <f t="shared" si="293"/>
        <v>18400000</v>
      </c>
      <c r="CG567" s="242">
        <f t="shared" si="293"/>
        <v>18400000</v>
      </c>
      <c r="CH567" s="242">
        <f t="shared" si="293"/>
        <v>18400000</v>
      </c>
      <c r="CI567" s="242">
        <f t="shared" si="293"/>
        <v>18400000</v>
      </c>
      <c r="CJ567" s="242">
        <f t="shared" si="293"/>
        <v>18400000</v>
      </c>
      <c r="CK567" s="242">
        <f t="shared" si="293"/>
        <v>18400000</v>
      </c>
      <c r="CL567" s="242">
        <f t="shared" si="293"/>
        <v>18400000</v>
      </c>
      <c r="CM567" s="242">
        <f t="shared" si="293"/>
        <v>18400000</v>
      </c>
      <c r="CN567" s="242">
        <f t="shared" si="293"/>
        <v>18400000</v>
      </c>
      <c r="CO567" s="242">
        <f t="shared" si="293"/>
        <v>18400000</v>
      </c>
      <c r="CP567" s="242">
        <f t="shared" si="293"/>
        <v>18400000</v>
      </c>
      <c r="CQ567" s="242">
        <f t="shared" si="293"/>
        <v>18400000</v>
      </c>
      <c r="CR567" s="242">
        <f t="shared" si="293"/>
        <v>18400000</v>
      </c>
      <c r="CS567" s="242">
        <f t="shared" si="293"/>
        <v>18400000</v>
      </c>
      <c r="CT567" s="242">
        <f t="shared" si="293"/>
        <v>18400000</v>
      </c>
      <c r="CU567" s="242">
        <f t="shared" si="293"/>
        <v>18400000</v>
      </c>
      <c r="CV567" s="242">
        <f t="shared" si="293"/>
        <v>18400000</v>
      </c>
    </row>
    <row r="568" spans="1:102" outlineLevel="1" x14ac:dyDescent="0.3">
      <c r="K568" s="234"/>
      <c r="L568" s="234"/>
      <c r="M568" s="234"/>
      <c r="N568" s="234"/>
    </row>
    <row r="569" spans="1:102" outlineLevel="1" x14ac:dyDescent="0.3">
      <c r="C569" s="242" t="s">
        <v>23</v>
      </c>
      <c r="D569" s="143" t="s">
        <v>433</v>
      </c>
      <c r="E569" s="242">
        <f>SUM(E565:E567)</f>
        <v>20478000</v>
      </c>
      <c r="F569" s="242">
        <f t="shared" ref="F569:BQ569" si="294">SUM(F565:F567)</f>
        <v>20478000</v>
      </c>
      <c r="G569" s="242">
        <f t="shared" si="294"/>
        <v>20478000</v>
      </c>
      <c r="H569" s="242">
        <f t="shared" si="294"/>
        <v>20478000</v>
      </c>
      <c r="I569" s="242">
        <f t="shared" si="294"/>
        <v>20478000</v>
      </c>
      <c r="J569" s="242">
        <f t="shared" si="294"/>
        <v>20478000</v>
      </c>
      <c r="K569" s="242">
        <f t="shared" si="294"/>
        <v>20478000</v>
      </c>
      <c r="L569" s="242">
        <f t="shared" si="294"/>
        <v>20478000</v>
      </c>
      <c r="M569" s="242">
        <f t="shared" si="294"/>
        <v>20478000</v>
      </c>
      <c r="N569" s="242">
        <f t="shared" si="294"/>
        <v>20478000</v>
      </c>
      <c r="O569" s="242">
        <f t="shared" si="294"/>
        <v>20478000</v>
      </c>
      <c r="P569" s="242">
        <f t="shared" si="294"/>
        <v>20478000</v>
      </c>
      <c r="Q569" s="242">
        <f t="shared" si="294"/>
        <v>20478000</v>
      </c>
      <c r="R569" s="242">
        <f t="shared" si="294"/>
        <v>20478000</v>
      </c>
      <c r="S569" s="242">
        <f t="shared" si="294"/>
        <v>20478000</v>
      </c>
      <c r="T569" s="242">
        <f t="shared" si="294"/>
        <v>20478000</v>
      </c>
      <c r="U569" s="242">
        <f t="shared" si="294"/>
        <v>20478000</v>
      </c>
      <c r="V569" s="242">
        <f t="shared" si="294"/>
        <v>20478000</v>
      </c>
      <c r="W569" s="242">
        <f t="shared" si="294"/>
        <v>20478000</v>
      </c>
      <c r="X569" s="242">
        <f t="shared" si="294"/>
        <v>20478000</v>
      </c>
      <c r="Y569" s="242">
        <f t="shared" si="294"/>
        <v>20478000</v>
      </c>
      <c r="Z569" s="242">
        <f t="shared" si="294"/>
        <v>20478000</v>
      </c>
      <c r="AA569" s="242">
        <f t="shared" si="294"/>
        <v>20478000</v>
      </c>
      <c r="AB569" s="242">
        <f t="shared" si="294"/>
        <v>20478000</v>
      </c>
      <c r="AC569" s="242">
        <f t="shared" si="294"/>
        <v>20478000</v>
      </c>
      <c r="AD569" s="242">
        <f t="shared" si="294"/>
        <v>20478000</v>
      </c>
      <c r="AE569" s="242">
        <f t="shared" si="294"/>
        <v>20478000</v>
      </c>
      <c r="AF569" s="242">
        <f t="shared" si="294"/>
        <v>20478000</v>
      </c>
      <c r="AG569" s="242">
        <f t="shared" si="294"/>
        <v>20478000</v>
      </c>
      <c r="AH569" s="242">
        <f t="shared" si="294"/>
        <v>20478000</v>
      </c>
      <c r="AI569" s="242">
        <f t="shared" si="294"/>
        <v>20478000</v>
      </c>
      <c r="AJ569" s="242">
        <f t="shared" si="294"/>
        <v>20478000</v>
      </c>
      <c r="AK569" s="242">
        <f t="shared" si="294"/>
        <v>20478000</v>
      </c>
      <c r="AL569" s="242">
        <f t="shared" si="294"/>
        <v>20478000</v>
      </c>
      <c r="AM569" s="242">
        <f t="shared" si="294"/>
        <v>20478000</v>
      </c>
      <c r="AN569" s="242">
        <f t="shared" si="294"/>
        <v>20478000</v>
      </c>
      <c r="AO569" s="242">
        <f t="shared" si="294"/>
        <v>20478000</v>
      </c>
      <c r="AP569" s="242">
        <f t="shared" si="294"/>
        <v>20478000</v>
      </c>
      <c r="AQ569" s="242">
        <f t="shared" si="294"/>
        <v>20478000</v>
      </c>
      <c r="AR569" s="242">
        <f t="shared" si="294"/>
        <v>20478000</v>
      </c>
      <c r="AS569" s="242">
        <f t="shared" si="294"/>
        <v>20478000</v>
      </c>
      <c r="AT569" s="242">
        <f t="shared" si="294"/>
        <v>20478000</v>
      </c>
      <c r="AU569" s="242">
        <f t="shared" si="294"/>
        <v>20478000</v>
      </c>
      <c r="AV569" s="242">
        <f t="shared" si="294"/>
        <v>20478000</v>
      </c>
      <c r="AW569" s="242">
        <f t="shared" si="294"/>
        <v>20478000</v>
      </c>
      <c r="AX569" s="242">
        <f t="shared" si="294"/>
        <v>20478000</v>
      </c>
      <c r="AY569" s="242">
        <f t="shared" si="294"/>
        <v>20478000</v>
      </c>
      <c r="AZ569" s="242">
        <f t="shared" si="294"/>
        <v>20478000</v>
      </c>
      <c r="BA569" s="242">
        <f t="shared" si="294"/>
        <v>20478000</v>
      </c>
      <c r="BB569" s="242">
        <f t="shared" si="294"/>
        <v>20478000</v>
      </c>
      <c r="BC569" s="242">
        <f t="shared" si="294"/>
        <v>20478000</v>
      </c>
      <c r="BD569" s="242">
        <f t="shared" si="294"/>
        <v>20478000</v>
      </c>
      <c r="BE569" s="242">
        <f t="shared" si="294"/>
        <v>20478000</v>
      </c>
      <c r="BF569" s="242">
        <f t="shared" si="294"/>
        <v>20478000</v>
      </c>
      <c r="BG569" s="242">
        <f t="shared" si="294"/>
        <v>20478000</v>
      </c>
      <c r="BH569" s="242">
        <f t="shared" si="294"/>
        <v>20478000</v>
      </c>
      <c r="BI569" s="242">
        <f t="shared" si="294"/>
        <v>20478000</v>
      </c>
      <c r="BJ569" s="242">
        <f t="shared" si="294"/>
        <v>20478000</v>
      </c>
      <c r="BK569" s="242">
        <f t="shared" si="294"/>
        <v>20478000</v>
      </c>
      <c r="BL569" s="242">
        <f t="shared" si="294"/>
        <v>20478000</v>
      </c>
      <c r="BM569" s="242">
        <f t="shared" si="294"/>
        <v>20478000</v>
      </c>
      <c r="BN569" s="242">
        <f t="shared" si="294"/>
        <v>20478000</v>
      </c>
      <c r="BO569" s="242">
        <f t="shared" si="294"/>
        <v>20478000</v>
      </c>
      <c r="BP569" s="242">
        <f t="shared" si="294"/>
        <v>20478000</v>
      </c>
      <c r="BQ569" s="242">
        <f t="shared" si="294"/>
        <v>20478000</v>
      </c>
      <c r="BR569" s="242">
        <f t="shared" ref="BR569:CV569" si="295">SUM(BR565:BR567)</f>
        <v>20478000</v>
      </c>
      <c r="BS569" s="242">
        <f t="shared" si="295"/>
        <v>20478000</v>
      </c>
      <c r="BT569" s="242">
        <f t="shared" si="295"/>
        <v>20478000</v>
      </c>
      <c r="BU569" s="242">
        <f t="shared" si="295"/>
        <v>20478000</v>
      </c>
      <c r="BV569" s="242">
        <f t="shared" si="295"/>
        <v>20478000</v>
      </c>
      <c r="BW569" s="242">
        <f t="shared" si="295"/>
        <v>20478000</v>
      </c>
      <c r="BX569" s="242">
        <f t="shared" si="295"/>
        <v>20478000</v>
      </c>
      <c r="BY569" s="242">
        <f t="shared" si="295"/>
        <v>20478000</v>
      </c>
      <c r="BZ569" s="242">
        <f t="shared" si="295"/>
        <v>20478000</v>
      </c>
      <c r="CA569" s="242">
        <f t="shared" si="295"/>
        <v>20478000</v>
      </c>
      <c r="CB569" s="242">
        <f t="shared" si="295"/>
        <v>20478000</v>
      </c>
      <c r="CC569" s="242">
        <f t="shared" si="295"/>
        <v>20478000</v>
      </c>
      <c r="CD569" s="242">
        <f t="shared" si="295"/>
        <v>20478000</v>
      </c>
      <c r="CE569" s="242">
        <f t="shared" si="295"/>
        <v>20478000</v>
      </c>
      <c r="CF569" s="242">
        <f t="shared" si="295"/>
        <v>20478000</v>
      </c>
      <c r="CG569" s="242">
        <f t="shared" si="295"/>
        <v>20478000</v>
      </c>
      <c r="CH569" s="242">
        <f t="shared" si="295"/>
        <v>20478000</v>
      </c>
      <c r="CI569" s="242">
        <f t="shared" si="295"/>
        <v>20478000</v>
      </c>
      <c r="CJ569" s="242">
        <f t="shared" si="295"/>
        <v>20478000</v>
      </c>
      <c r="CK569" s="242">
        <f t="shared" si="295"/>
        <v>20478000</v>
      </c>
      <c r="CL569" s="242">
        <f t="shared" si="295"/>
        <v>20478000</v>
      </c>
      <c r="CM569" s="242">
        <f t="shared" si="295"/>
        <v>20478000</v>
      </c>
      <c r="CN569" s="242">
        <f t="shared" si="295"/>
        <v>20478000</v>
      </c>
      <c r="CO569" s="242">
        <f t="shared" si="295"/>
        <v>20478000</v>
      </c>
      <c r="CP569" s="242">
        <f t="shared" si="295"/>
        <v>20478000</v>
      </c>
      <c r="CQ569" s="242">
        <f t="shared" si="295"/>
        <v>20478000</v>
      </c>
      <c r="CR569" s="242">
        <f t="shared" si="295"/>
        <v>20478000</v>
      </c>
      <c r="CS569" s="242">
        <f t="shared" si="295"/>
        <v>20478000</v>
      </c>
      <c r="CT569" s="242">
        <f t="shared" si="295"/>
        <v>20478000</v>
      </c>
      <c r="CU569" s="242">
        <f t="shared" si="295"/>
        <v>20478000</v>
      </c>
      <c r="CV569" s="242">
        <f t="shared" si="295"/>
        <v>20478000</v>
      </c>
    </row>
    <row r="570" spans="1:102" outlineLevel="1" x14ac:dyDescent="0.3">
      <c r="K570" s="234"/>
      <c r="L570" s="234"/>
      <c r="M570" s="234"/>
      <c r="N570" s="234"/>
    </row>
    <row r="571" spans="1:102" outlineLevel="1" x14ac:dyDescent="0.3">
      <c r="B571" s="69" t="s">
        <v>79</v>
      </c>
      <c r="C571" s="69" t="s">
        <v>129</v>
      </c>
      <c r="E571" s="69">
        <v>201401</v>
      </c>
      <c r="F571" s="69">
        <v>201402</v>
      </c>
      <c r="G571" s="69">
        <v>201403</v>
      </c>
      <c r="H571" s="69">
        <v>201404</v>
      </c>
      <c r="I571" s="69">
        <v>201405</v>
      </c>
      <c r="J571" s="69">
        <v>201406</v>
      </c>
      <c r="K571" s="69">
        <v>201407</v>
      </c>
      <c r="L571" s="69">
        <v>201408</v>
      </c>
      <c r="M571" s="69">
        <v>201409</v>
      </c>
      <c r="N571" s="69">
        <v>201410</v>
      </c>
      <c r="O571" s="69">
        <v>201411</v>
      </c>
      <c r="P571" s="69">
        <v>201412</v>
      </c>
      <c r="Q571" s="69">
        <v>201501</v>
      </c>
      <c r="R571" s="69">
        <v>201502</v>
      </c>
      <c r="S571" s="69">
        <v>201503</v>
      </c>
      <c r="T571" s="69">
        <v>201504</v>
      </c>
      <c r="U571" s="69">
        <v>201505</v>
      </c>
      <c r="V571" s="69">
        <v>201506</v>
      </c>
      <c r="W571" s="69">
        <v>201507</v>
      </c>
      <c r="X571" s="69">
        <v>201508</v>
      </c>
      <c r="Y571" s="69">
        <v>201509</v>
      </c>
      <c r="Z571" s="69">
        <v>201510</v>
      </c>
      <c r="AA571" s="69">
        <v>201511</v>
      </c>
      <c r="AB571" s="69">
        <v>201512</v>
      </c>
      <c r="AC571" s="69">
        <v>201601</v>
      </c>
      <c r="AD571" s="69">
        <v>201602</v>
      </c>
      <c r="AE571" s="69">
        <v>201603</v>
      </c>
      <c r="AF571" s="69">
        <v>201604</v>
      </c>
      <c r="AG571" s="69">
        <v>201605</v>
      </c>
      <c r="AH571" s="69">
        <v>201606</v>
      </c>
      <c r="AI571" s="69">
        <v>201607</v>
      </c>
      <c r="AJ571" s="69">
        <v>201608</v>
      </c>
      <c r="AK571" s="69">
        <v>201609</v>
      </c>
      <c r="AL571" s="69">
        <v>201610</v>
      </c>
      <c r="AM571" s="69">
        <v>201611</v>
      </c>
      <c r="AN571" s="69">
        <v>201612</v>
      </c>
      <c r="AO571" s="69">
        <v>201701</v>
      </c>
      <c r="AP571" s="69">
        <v>201702</v>
      </c>
      <c r="AQ571" s="69">
        <v>201703</v>
      </c>
      <c r="AR571" s="69">
        <v>201704</v>
      </c>
      <c r="AS571" s="69">
        <v>201705</v>
      </c>
      <c r="AT571" s="69">
        <v>201706</v>
      </c>
      <c r="AU571" s="69">
        <v>201707</v>
      </c>
      <c r="AV571" s="69">
        <v>201708</v>
      </c>
      <c r="AW571" s="69">
        <v>201709</v>
      </c>
      <c r="AX571" s="69">
        <v>201710</v>
      </c>
      <c r="AY571" s="69">
        <v>201711</v>
      </c>
      <c r="AZ571" s="69">
        <v>201712</v>
      </c>
      <c r="BA571" s="69">
        <v>201801</v>
      </c>
      <c r="BB571" s="69">
        <v>201802</v>
      </c>
      <c r="BC571" s="69">
        <v>201803</v>
      </c>
      <c r="BD571" s="69">
        <v>201804</v>
      </c>
      <c r="BE571" s="69">
        <v>201805</v>
      </c>
      <c r="BF571" s="69">
        <v>201806</v>
      </c>
      <c r="BG571" s="69">
        <v>201807</v>
      </c>
      <c r="BH571" s="69">
        <v>201808</v>
      </c>
      <c r="BI571" s="69">
        <v>201809</v>
      </c>
      <c r="BJ571" s="69">
        <v>201810</v>
      </c>
      <c r="BK571" s="69">
        <v>201811</v>
      </c>
      <c r="BL571" s="69">
        <v>201812</v>
      </c>
      <c r="BM571" s="69">
        <v>201901</v>
      </c>
      <c r="BN571" s="69">
        <v>201902</v>
      </c>
      <c r="BO571" s="69">
        <v>201903</v>
      </c>
      <c r="BP571" s="69">
        <v>201904</v>
      </c>
      <c r="BQ571" s="69">
        <v>201905</v>
      </c>
      <c r="BR571" s="69">
        <v>201906</v>
      </c>
      <c r="BS571" s="69">
        <v>201907</v>
      </c>
      <c r="BT571" s="69">
        <v>201908</v>
      </c>
      <c r="BU571" s="69">
        <v>201909</v>
      </c>
      <c r="BV571" s="69">
        <v>201910</v>
      </c>
      <c r="BW571" s="69">
        <v>201911</v>
      </c>
      <c r="BX571" s="69">
        <v>201912</v>
      </c>
      <c r="BY571" s="69">
        <v>202001</v>
      </c>
      <c r="BZ571" s="69">
        <v>202002</v>
      </c>
      <c r="CA571" s="69">
        <v>202003</v>
      </c>
      <c r="CB571" s="69">
        <v>202004</v>
      </c>
      <c r="CC571" s="69">
        <v>202005</v>
      </c>
      <c r="CD571" s="69">
        <v>202006</v>
      </c>
      <c r="CE571" s="69">
        <v>202007</v>
      </c>
      <c r="CF571" s="69">
        <v>202008</v>
      </c>
      <c r="CG571" s="69">
        <v>202009</v>
      </c>
      <c r="CH571" s="69">
        <v>202010</v>
      </c>
      <c r="CI571" s="69">
        <v>202011</v>
      </c>
      <c r="CJ571" s="69">
        <v>202012</v>
      </c>
      <c r="CK571" s="69">
        <v>202101</v>
      </c>
      <c r="CL571" s="69">
        <v>202102</v>
      </c>
      <c r="CM571" s="69">
        <v>202103</v>
      </c>
      <c r="CN571" s="69">
        <v>202104</v>
      </c>
      <c r="CO571" s="69">
        <v>202105</v>
      </c>
      <c r="CP571" s="69">
        <v>202106</v>
      </c>
      <c r="CQ571" s="69">
        <v>202107</v>
      </c>
      <c r="CR571" s="69">
        <v>202108</v>
      </c>
      <c r="CS571" s="69">
        <v>202109</v>
      </c>
      <c r="CT571" s="69">
        <v>202110</v>
      </c>
      <c r="CU571" s="69">
        <v>202111</v>
      </c>
      <c r="CV571" s="69">
        <v>202112</v>
      </c>
    </row>
    <row r="572" spans="1:102" outlineLevel="1" x14ac:dyDescent="0.3">
      <c r="B572" s="154">
        <v>1</v>
      </c>
      <c r="C572" s="242" t="s">
        <v>489</v>
      </c>
      <c r="D572" s="143" t="s">
        <v>433</v>
      </c>
      <c r="E572" s="242">
        <f>+E639</f>
        <v>1926000</v>
      </c>
      <c r="F572" s="242">
        <f t="shared" ref="F572:BQ573" si="296">+F639</f>
        <v>1926000</v>
      </c>
      <c r="G572" s="242">
        <f t="shared" si="296"/>
        <v>1926000</v>
      </c>
      <c r="H572" s="242">
        <f t="shared" si="296"/>
        <v>1926000</v>
      </c>
      <c r="I572" s="242">
        <f t="shared" si="296"/>
        <v>1926000</v>
      </c>
      <c r="J572" s="242">
        <f t="shared" si="296"/>
        <v>1926000</v>
      </c>
      <c r="K572" s="242">
        <f t="shared" si="296"/>
        <v>1926000</v>
      </c>
      <c r="L572" s="242">
        <f t="shared" si="296"/>
        <v>1926000</v>
      </c>
      <c r="M572" s="242">
        <f t="shared" si="296"/>
        <v>1926000</v>
      </c>
      <c r="N572" s="242">
        <f t="shared" si="296"/>
        <v>1926000</v>
      </c>
      <c r="O572" s="242">
        <f t="shared" si="296"/>
        <v>1926000</v>
      </c>
      <c r="P572" s="242">
        <f t="shared" si="296"/>
        <v>1926000</v>
      </c>
      <c r="Q572" s="242">
        <f t="shared" si="296"/>
        <v>1926000</v>
      </c>
      <c r="R572" s="242">
        <f t="shared" si="296"/>
        <v>1926000</v>
      </c>
      <c r="S572" s="242">
        <f t="shared" si="296"/>
        <v>1926000</v>
      </c>
      <c r="T572" s="242">
        <f t="shared" si="296"/>
        <v>1926000</v>
      </c>
      <c r="U572" s="242">
        <f t="shared" si="296"/>
        <v>1926000</v>
      </c>
      <c r="V572" s="242">
        <f t="shared" si="296"/>
        <v>1926000</v>
      </c>
      <c r="W572" s="242">
        <f t="shared" si="296"/>
        <v>1926000</v>
      </c>
      <c r="X572" s="242">
        <f t="shared" si="296"/>
        <v>1926000</v>
      </c>
      <c r="Y572" s="242">
        <f t="shared" si="296"/>
        <v>1926000</v>
      </c>
      <c r="Z572" s="242">
        <f t="shared" si="296"/>
        <v>1926000</v>
      </c>
      <c r="AA572" s="242">
        <f t="shared" si="296"/>
        <v>1926000</v>
      </c>
      <c r="AB572" s="242">
        <f t="shared" si="296"/>
        <v>1926000</v>
      </c>
      <c r="AC572" s="242">
        <f t="shared" si="296"/>
        <v>1926000</v>
      </c>
      <c r="AD572" s="242">
        <f t="shared" si="296"/>
        <v>1926000</v>
      </c>
      <c r="AE572" s="242">
        <f t="shared" si="296"/>
        <v>1926000</v>
      </c>
      <c r="AF572" s="242">
        <f t="shared" si="296"/>
        <v>1926000</v>
      </c>
      <c r="AG572" s="242">
        <f t="shared" si="296"/>
        <v>1926000</v>
      </c>
      <c r="AH572" s="242">
        <f t="shared" si="296"/>
        <v>1926000</v>
      </c>
      <c r="AI572" s="242">
        <f t="shared" si="296"/>
        <v>1926000</v>
      </c>
      <c r="AJ572" s="242">
        <f t="shared" si="296"/>
        <v>1926000</v>
      </c>
      <c r="AK572" s="242">
        <f t="shared" si="296"/>
        <v>1926000</v>
      </c>
      <c r="AL572" s="242">
        <f t="shared" si="296"/>
        <v>1926000</v>
      </c>
      <c r="AM572" s="242">
        <f t="shared" si="296"/>
        <v>1926000</v>
      </c>
      <c r="AN572" s="242">
        <f t="shared" si="296"/>
        <v>1926000</v>
      </c>
      <c r="AO572" s="242">
        <f t="shared" si="296"/>
        <v>1926000</v>
      </c>
      <c r="AP572" s="242">
        <f t="shared" si="296"/>
        <v>1926000</v>
      </c>
      <c r="AQ572" s="242">
        <f t="shared" si="296"/>
        <v>1926000</v>
      </c>
      <c r="AR572" s="242">
        <f t="shared" si="296"/>
        <v>1926000</v>
      </c>
      <c r="AS572" s="242">
        <f t="shared" si="296"/>
        <v>1926000</v>
      </c>
      <c r="AT572" s="242">
        <f t="shared" si="296"/>
        <v>1926000</v>
      </c>
      <c r="AU572" s="242">
        <f t="shared" si="296"/>
        <v>1926000</v>
      </c>
      <c r="AV572" s="242">
        <f t="shared" si="296"/>
        <v>1926000</v>
      </c>
      <c r="AW572" s="242">
        <f t="shared" si="296"/>
        <v>1926000</v>
      </c>
      <c r="AX572" s="242">
        <f t="shared" si="296"/>
        <v>1926000</v>
      </c>
      <c r="AY572" s="242">
        <f t="shared" si="296"/>
        <v>1926000</v>
      </c>
      <c r="AZ572" s="242">
        <f t="shared" si="296"/>
        <v>1926000</v>
      </c>
      <c r="BA572" s="242">
        <f t="shared" si="296"/>
        <v>1926000</v>
      </c>
      <c r="BB572" s="242">
        <f t="shared" si="296"/>
        <v>1926000</v>
      </c>
      <c r="BC572" s="242">
        <f t="shared" si="296"/>
        <v>1926000</v>
      </c>
      <c r="BD572" s="242">
        <f t="shared" si="296"/>
        <v>1926000</v>
      </c>
      <c r="BE572" s="242">
        <f t="shared" si="296"/>
        <v>1926000</v>
      </c>
      <c r="BF572" s="242">
        <f t="shared" si="296"/>
        <v>1926000</v>
      </c>
      <c r="BG572" s="242">
        <f t="shared" si="296"/>
        <v>1926000</v>
      </c>
      <c r="BH572" s="242">
        <f t="shared" si="296"/>
        <v>1926000</v>
      </c>
      <c r="BI572" s="242">
        <f t="shared" si="296"/>
        <v>1926000</v>
      </c>
      <c r="BJ572" s="242">
        <f t="shared" si="296"/>
        <v>1926000</v>
      </c>
      <c r="BK572" s="242">
        <f t="shared" si="296"/>
        <v>1926000</v>
      </c>
      <c r="BL572" s="242">
        <f t="shared" si="296"/>
        <v>1926000</v>
      </c>
      <c r="BM572" s="242">
        <f t="shared" si="296"/>
        <v>1926000</v>
      </c>
      <c r="BN572" s="242">
        <f t="shared" si="296"/>
        <v>1926000</v>
      </c>
      <c r="BO572" s="242">
        <f t="shared" si="296"/>
        <v>1926000</v>
      </c>
      <c r="BP572" s="242">
        <f t="shared" si="296"/>
        <v>1926000</v>
      </c>
      <c r="BQ572" s="242">
        <f t="shared" si="296"/>
        <v>1926000</v>
      </c>
      <c r="BR572" s="242">
        <f t="shared" ref="BR572:CV573" si="297">+BR639</f>
        <v>1926000</v>
      </c>
      <c r="BS572" s="242">
        <f t="shared" si="297"/>
        <v>1926000</v>
      </c>
      <c r="BT572" s="242">
        <f t="shared" si="297"/>
        <v>1926000</v>
      </c>
      <c r="BU572" s="242">
        <f t="shared" si="297"/>
        <v>1926000</v>
      </c>
      <c r="BV572" s="242">
        <f t="shared" si="297"/>
        <v>1926000</v>
      </c>
      <c r="BW572" s="242">
        <f t="shared" si="297"/>
        <v>1926000</v>
      </c>
      <c r="BX572" s="242">
        <f t="shared" si="297"/>
        <v>1926000</v>
      </c>
      <c r="BY572" s="242">
        <f t="shared" si="297"/>
        <v>1926000</v>
      </c>
      <c r="BZ572" s="242">
        <f t="shared" si="297"/>
        <v>1926000</v>
      </c>
      <c r="CA572" s="242">
        <f t="shared" si="297"/>
        <v>1926000</v>
      </c>
      <c r="CB572" s="242">
        <f t="shared" si="297"/>
        <v>1926000</v>
      </c>
      <c r="CC572" s="242">
        <f t="shared" si="297"/>
        <v>1926000</v>
      </c>
      <c r="CD572" s="242">
        <f t="shared" si="297"/>
        <v>1926000</v>
      </c>
      <c r="CE572" s="242">
        <f t="shared" si="297"/>
        <v>1926000</v>
      </c>
      <c r="CF572" s="242">
        <f t="shared" si="297"/>
        <v>1926000</v>
      </c>
      <c r="CG572" s="242">
        <f t="shared" si="297"/>
        <v>1926000</v>
      </c>
      <c r="CH572" s="242">
        <f t="shared" si="297"/>
        <v>1926000</v>
      </c>
      <c r="CI572" s="242">
        <f t="shared" si="297"/>
        <v>1926000</v>
      </c>
      <c r="CJ572" s="242">
        <f t="shared" si="297"/>
        <v>1926000</v>
      </c>
      <c r="CK572" s="242">
        <f t="shared" si="297"/>
        <v>1926000</v>
      </c>
      <c r="CL572" s="242">
        <f t="shared" si="297"/>
        <v>1926000</v>
      </c>
      <c r="CM572" s="242">
        <f t="shared" si="297"/>
        <v>1926000</v>
      </c>
      <c r="CN572" s="242">
        <f t="shared" si="297"/>
        <v>1926000</v>
      </c>
      <c r="CO572" s="242">
        <f t="shared" si="297"/>
        <v>1926000</v>
      </c>
      <c r="CP572" s="242">
        <f t="shared" si="297"/>
        <v>1926000</v>
      </c>
      <c r="CQ572" s="242">
        <f t="shared" si="297"/>
        <v>1926000</v>
      </c>
      <c r="CR572" s="242">
        <f t="shared" si="297"/>
        <v>1926000</v>
      </c>
      <c r="CS572" s="242">
        <f t="shared" si="297"/>
        <v>1926000</v>
      </c>
      <c r="CT572" s="242">
        <f t="shared" si="297"/>
        <v>1926000</v>
      </c>
      <c r="CU572" s="242">
        <f t="shared" si="297"/>
        <v>1926000</v>
      </c>
      <c r="CV572" s="242">
        <f t="shared" si="297"/>
        <v>1926000</v>
      </c>
    </row>
    <row r="573" spans="1:102" outlineLevel="1" x14ac:dyDescent="0.3">
      <c r="B573" s="154">
        <v>2</v>
      </c>
      <c r="C573" s="242" t="s">
        <v>490</v>
      </c>
      <c r="D573" s="143" t="s">
        <v>433</v>
      </c>
      <c r="E573" s="242">
        <f>+E640</f>
        <v>725000</v>
      </c>
      <c r="F573" s="242">
        <f t="shared" si="296"/>
        <v>725000</v>
      </c>
      <c r="G573" s="242">
        <f t="shared" si="296"/>
        <v>725000</v>
      </c>
      <c r="H573" s="242">
        <f t="shared" si="296"/>
        <v>725000</v>
      </c>
      <c r="I573" s="242">
        <f t="shared" si="296"/>
        <v>725000</v>
      </c>
      <c r="J573" s="242">
        <f t="shared" si="296"/>
        <v>725000</v>
      </c>
      <c r="K573" s="242">
        <f t="shared" si="296"/>
        <v>725000</v>
      </c>
      <c r="L573" s="242">
        <f t="shared" si="296"/>
        <v>725000</v>
      </c>
      <c r="M573" s="242">
        <f t="shared" si="296"/>
        <v>725000</v>
      </c>
      <c r="N573" s="242">
        <f t="shared" si="296"/>
        <v>725000</v>
      </c>
      <c r="O573" s="242">
        <f t="shared" si="296"/>
        <v>725000</v>
      </c>
      <c r="P573" s="242">
        <f t="shared" si="296"/>
        <v>725000</v>
      </c>
      <c r="Q573" s="242">
        <f t="shared" si="296"/>
        <v>725000</v>
      </c>
      <c r="R573" s="242">
        <f t="shared" si="296"/>
        <v>725000</v>
      </c>
      <c r="S573" s="242">
        <f t="shared" si="296"/>
        <v>725000</v>
      </c>
      <c r="T573" s="242">
        <f t="shared" si="296"/>
        <v>725000</v>
      </c>
      <c r="U573" s="242">
        <f t="shared" si="296"/>
        <v>725000</v>
      </c>
      <c r="V573" s="242">
        <f t="shared" si="296"/>
        <v>725000</v>
      </c>
      <c r="W573" s="242">
        <f t="shared" si="296"/>
        <v>725000</v>
      </c>
      <c r="X573" s="242">
        <f t="shared" si="296"/>
        <v>725000</v>
      </c>
      <c r="Y573" s="242">
        <f t="shared" si="296"/>
        <v>725000</v>
      </c>
      <c r="Z573" s="242">
        <f t="shared" si="296"/>
        <v>725000</v>
      </c>
      <c r="AA573" s="242">
        <f t="shared" si="296"/>
        <v>725000</v>
      </c>
      <c r="AB573" s="242">
        <f t="shared" si="296"/>
        <v>725000</v>
      </c>
      <c r="AC573" s="242">
        <f t="shared" si="296"/>
        <v>725000</v>
      </c>
      <c r="AD573" s="242">
        <f t="shared" si="296"/>
        <v>725000</v>
      </c>
      <c r="AE573" s="242">
        <f t="shared" si="296"/>
        <v>725000</v>
      </c>
      <c r="AF573" s="242">
        <f t="shared" si="296"/>
        <v>725000</v>
      </c>
      <c r="AG573" s="242">
        <f t="shared" si="296"/>
        <v>725000</v>
      </c>
      <c r="AH573" s="242">
        <f t="shared" si="296"/>
        <v>725000</v>
      </c>
      <c r="AI573" s="242">
        <f t="shared" si="296"/>
        <v>725000</v>
      </c>
      <c r="AJ573" s="242">
        <f t="shared" si="296"/>
        <v>725000</v>
      </c>
      <c r="AK573" s="242">
        <f t="shared" si="296"/>
        <v>725000</v>
      </c>
      <c r="AL573" s="242" t="e">
        <f t="shared" si="296"/>
        <v>#VALUE!</v>
      </c>
      <c r="AM573" s="242" t="e">
        <f t="shared" si="296"/>
        <v>#VALUE!</v>
      </c>
      <c r="AN573" s="242" t="e">
        <f t="shared" si="296"/>
        <v>#VALUE!</v>
      </c>
      <c r="AO573" s="242" t="e">
        <f t="shared" si="296"/>
        <v>#VALUE!</v>
      </c>
      <c r="AP573" s="242" t="e">
        <f t="shared" si="296"/>
        <v>#VALUE!</v>
      </c>
      <c r="AQ573" s="242" t="e">
        <f t="shared" si="296"/>
        <v>#VALUE!</v>
      </c>
      <c r="AR573" s="242" t="e">
        <f t="shared" si="296"/>
        <v>#VALUE!</v>
      </c>
      <c r="AS573" s="242" t="e">
        <f t="shared" si="296"/>
        <v>#VALUE!</v>
      </c>
      <c r="AT573" s="242" t="e">
        <f t="shared" si="296"/>
        <v>#VALUE!</v>
      </c>
      <c r="AU573" s="242" t="e">
        <f t="shared" si="296"/>
        <v>#VALUE!</v>
      </c>
      <c r="AV573" s="242" t="e">
        <f t="shared" si="296"/>
        <v>#VALUE!</v>
      </c>
      <c r="AW573" s="242" t="e">
        <f t="shared" si="296"/>
        <v>#VALUE!</v>
      </c>
      <c r="AX573" s="242" t="e">
        <f t="shared" si="296"/>
        <v>#VALUE!</v>
      </c>
      <c r="AY573" s="242" t="e">
        <f t="shared" si="296"/>
        <v>#VALUE!</v>
      </c>
      <c r="AZ573" s="242" t="e">
        <f t="shared" si="296"/>
        <v>#VALUE!</v>
      </c>
      <c r="BA573" s="242" t="e">
        <f t="shared" si="296"/>
        <v>#VALUE!</v>
      </c>
      <c r="BB573" s="242" t="e">
        <f t="shared" si="296"/>
        <v>#VALUE!</v>
      </c>
      <c r="BC573" s="242" t="e">
        <f t="shared" si="296"/>
        <v>#VALUE!</v>
      </c>
      <c r="BD573" s="242" t="e">
        <f t="shared" si="296"/>
        <v>#VALUE!</v>
      </c>
      <c r="BE573" s="242" t="e">
        <f t="shared" si="296"/>
        <v>#VALUE!</v>
      </c>
      <c r="BF573" s="242" t="e">
        <f t="shared" si="296"/>
        <v>#VALUE!</v>
      </c>
      <c r="BG573" s="242" t="e">
        <f t="shared" si="296"/>
        <v>#VALUE!</v>
      </c>
      <c r="BH573" s="242" t="e">
        <f t="shared" si="296"/>
        <v>#VALUE!</v>
      </c>
      <c r="BI573" s="242" t="e">
        <f t="shared" si="296"/>
        <v>#VALUE!</v>
      </c>
      <c r="BJ573" s="242" t="e">
        <f t="shared" si="296"/>
        <v>#VALUE!</v>
      </c>
      <c r="BK573" s="242" t="e">
        <f t="shared" si="296"/>
        <v>#VALUE!</v>
      </c>
      <c r="BL573" s="242" t="e">
        <f t="shared" si="296"/>
        <v>#VALUE!</v>
      </c>
      <c r="BM573" s="242" t="e">
        <f t="shared" si="296"/>
        <v>#VALUE!</v>
      </c>
      <c r="BN573" s="242" t="e">
        <f t="shared" si="296"/>
        <v>#VALUE!</v>
      </c>
      <c r="BO573" s="242" t="e">
        <f t="shared" si="296"/>
        <v>#VALUE!</v>
      </c>
      <c r="BP573" s="242" t="e">
        <f t="shared" si="296"/>
        <v>#VALUE!</v>
      </c>
      <c r="BQ573" s="242" t="e">
        <f t="shared" si="296"/>
        <v>#VALUE!</v>
      </c>
      <c r="BR573" s="242" t="e">
        <f t="shared" si="297"/>
        <v>#VALUE!</v>
      </c>
      <c r="BS573" s="242" t="e">
        <f t="shared" si="297"/>
        <v>#VALUE!</v>
      </c>
      <c r="BT573" s="242" t="e">
        <f t="shared" si="297"/>
        <v>#VALUE!</v>
      </c>
      <c r="BU573" s="242" t="e">
        <f t="shared" si="297"/>
        <v>#VALUE!</v>
      </c>
      <c r="BV573" s="242" t="e">
        <f t="shared" si="297"/>
        <v>#VALUE!</v>
      </c>
      <c r="BW573" s="242" t="e">
        <f t="shared" si="297"/>
        <v>#VALUE!</v>
      </c>
      <c r="BX573" s="242" t="e">
        <f t="shared" si="297"/>
        <v>#VALUE!</v>
      </c>
      <c r="BY573" s="242" t="e">
        <f t="shared" si="297"/>
        <v>#VALUE!</v>
      </c>
      <c r="BZ573" s="242" t="e">
        <f t="shared" si="297"/>
        <v>#VALUE!</v>
      </c>
      <c r="CA573" s="242" t="e">
        <f t="shared" si="297"/>
        <v>#VALUE!</v>
      </c>
      <c r="CB573" s="242" t="e">
        <f t="shared" si="297"/>
        <v>#VALUE!</v>
      </c>
      <c r="CC573" s="242" t="e">
        <f t="shared" si="297"/>
        <v>#VALUE!</v>
      </c>
      <c r="CD573" s="242" t="e">
        <f t="shared" si="297"/>
        <v>#VALUE!</v>
      </c>
      <c r="CE573" s="242" t="e">
        <f t="shared" si="297"/>
        <v>#VALUE!</v>
      </c>
      <c r="CF573" s="242" t="e">
        <f t="shared" si="297"/>
        <v>#VALUE!</v>
      </c>
      <c r="CG573" s="242" t="e">
        <f t="shared" si="297"/>
        <v>#VALUE!</v>
      </c>
      <c r="CH573" s="242" t="e">
        <f t="shared" si="297"/>
        <v>#VALUE!</v>
      </c>
      <c r="CI573" s="242" t="e">
        <f t="shared" si="297"/>
        <v>#VALUE!</v>
      </c>
      <c r="CJ573" s="242" t="e">
        <f t="shared" si="297"/>
        <v>#VALUE!</v>
      </c>
      <c r="CK573" s="242" t="e">
        <f t="shared" si="297"/>
        <v>#VALUE!</v>
      </c>
      <c r="CL573" s="242" t="e">
        <f t="shared" si="297"/>
        <v>#VALUE!</v>
      </c>
      <c r="CM573" s="242" t="e">
        <f t="shared" si="297"/>
        <v>#VALUE!</v>
      </c>
      <c r="CN573" s="242" t="e">
        <f t="shared" si="297"/>
        <v>#VALUE!</v>
      </c>
      <c r="CO573" s="242" t="e">
        <f t="shared" si="297"/>
        <v>#VALUE!</v>
      </c>
      <c r="CP573" s="242" t="e">
        <f t="shared" si="297"/>
        <v>#VALUE!</v>
      </c>
      <c r="CQ573" s="242" t="e">
        <f t="shared" si="297"/>
        <v>#VALUE!</v>
      </c>
      <c r="CR573" s="242" t="e">
        <f t="shared" si="297"/>
        <v>#VALUE!</v>
      </c>
      <c r="CS573" s="242" t="e">
        <f t="shared" si="297"/>
        <v>#VALUE!</v>
      </c>
      <c r="CT573" s="242" t="e">
        <f t="shared" si="297"/>
        <v>#VALUE!</v>
      </c>
      <c r="CU573" s="242" t="e">
        <f t="shared" si="297"/>
        <v>#VALUE!</v>
      </c>
      <c r="CV573" s="242" t="e">
        <f t="shared" si="297"/>
        <v>#VALUE!</v>
      </c>
    </row>
    <row r="574" spans="1:102" outlineLevel="1" x14ac:dyDescent="0.3">
      <c r="B574" s="154">
        <v>3</v>
      </c>
      <c r="C574" s="242" t="s">
        <v>491</v>
      </c>
      <c r="D574" s="143" t="s">
        <v>433</v>
      </c>
      <c r="E574" s="479"/>
      <c r="F574" s="479"/>
      <c r="G574" s="479"/>
      <c r="H574" s="479"/>
      <c r="I574" s="479"/>
      <c r="J574" s="479"/>
      <c r="K574" s="479"/>
      <c r="L574" s="479"/>
      <c r="M574" s="479"/>
      <c r="N574" s="479"/>
      <c r="O574" s="479"/>
      <c r="P574" s="479"/>
      <c r="Q574" s="479"/>
      <c r="R574" s="479"/>
      <c r="S574" s="479"/>
      <c r="T574" s="479"/>
      <c r="U574" s="479"/>
      <c r="V574" s="479"/>
      <c r="W574" s="479"/>
      <c r="X574" s="479"/>
      <c r="Y574" s="479"/>
      <c r="Z574" s="479"/>
      <c r="AA574" s="479"/>
      <c r="AB574" s="479"/>
      <c r="AC574" s="479"/>
      <c r="AD574" s="479"/>
      <c r="AE574" s="479"/>
      <c r="AF574" s="479"/>
      <c r="AG574" s="479"/>
      <c r="AH574" s="479"/>
      <c r="AI574" s="479"/>
      <c r="AJ574" s="479"/>
      <c r="AK574" s="479"/>
      <c r="AL574" s="479"/>
      <c r="AM574" s="479"/>
      <c r="AN574" s="479"/>
      <c r="AO574" s="479"/>
      <c r="AP574" s="479"/>
      <c r="AQ574" s="479"/>
      <c r="AR574" s="479"/>
      <c r="AS574" s="479"/>
      <c r="AT574" s="479"/>
      <c r="AU574" s="479"/>
      <c r="AV574" s="479"/>
      <c r="AW574" s="479"/>
      <c r="AX574" s="479"/>
      <c r="AY574" s="479"/>
      <c r="AZ574" s="479"/>
      <c r="BA574" s="479"/>
      <c r="BB574" s="479"/>
      <c r="BC574" s="479"/>
      <c r="BD574" s="479"/>
      <c r="BE574" s="479"/>
      <c r="BF574" s="479"/>
      <c r="BG574" s="479"/>
      <c r="BH574" s="479"/>
      <c r="BI574" s="479"/>
      <c r="BJ574" s="479"/>
      <c r="BK574" s="479"/>
      <c r="BL574" s="479"/>
      <c r="BM574" s="479"/>
      <c r="BN574" s="479"/>
      <c r="BO574" s="479"/>
      <c r="BP574" s="479"/>
      <c r="BQ574" s="479"/>
      <c r="BR574" s="479"/>
      <c r="BS574" s="479"/>
      <c r="BT574" s="479"/>
      <c r="BU574" s="479"/>
      <c r="BV574" s="479"/>
      <c r="BW574" s="479"/>
      <c r="BX574" s="479"/>
      <c r="BY574" s="479"/>
      <c r="BZ574" s="479"/>
      <c r="CA574" s="479"/>
      <c r="CB574" s="479"/>
      <c r="CC574" s="479"/>
      <c r="CD574" s="479"/>
      <c r="CE574" s="479"/>
      <c r="CF574" s="479"/>
      <c r="CG574" s="479"/>
      <c r="CH574" s="479"/>
      <c r="CI574" s="479"/>
      <c r="CJ574" s="479"/>
      <c r="CK574" s="479"/>
      <c r="CL574" s="479"/>
      <c r="CM574" s="479"/>
      <c r="CN574" s="479"/>
      <c r="CO574" s="479"/>
      <c r="CP574" s="479"/>
      <c r="CQ574" s="479"/>
      <c r="CR574" s="479"/>
      <c r="CS574" s="479"/>
      <c r="CT574" s="479"/>
      <c r="CU574" s="479"/>
      <c r="CV574" s="479"/>
    </row>
    <row r="575" spans="1:102" outlineLevel="1" x14ac:dyDescent="0.3">
      <c r="K575" s="234"/>
      <c r="L575" s="234"/>
      <c r="M575" s="234"/>
      <c r="N575" s="234"/>
    </row>
    <row r="576" spans="1:102" outlineLevel="1" x14ac:dyDescent="0.3">
      <c r="C576" s="242" t="s">
        <v>23</v>
      </c>
      <c r="D576" s="143" t="s">
        <v>433</v>
      </c>
      <c r="E576" s="242">
        <f>SUM(E572:E574)</f>
        <v>2651000</v>
      </c>
      <c r="F576" s="242">
        <f t="shared" ref="F576:BQ576" si="298">SUM(F572:F574)</f>
        <v>2651000</v>
      </c>
      <c r="G576" s="242">
        <f t="shared" si="298"/>
        <v>2651000</v>
      </c>
      <c r="H576" s="242">
        <f t="shared" si="298"/>
        <v>2651000</v>
      </c>
      <c r="I576" s="242">
        <f t="shared" si="298"/>
        <v>2651000</v>
      </c>
      <c r="J576" s="242">
        <f t="shared" si="298"/>
        <v>2651000</v>
      </c>
      <c r="K576" s="242">
        <f t="shared" si="298"/>
        <v>2651000</v>
      </c>
      <c r="L576" s="242">
        <f t="shared" si="298"/>
        <v>2651000</v>
      </c>
      <c r="M576" s="242">
        <f t="shared" si="298"/>
        <v>2651000</v>
      </c>
      <c r="N576" s="242">
        <f t="shared" si="298"/>
        <v>2651000</v>
      </c>
      <c r="O576" s="242">
        <f t="shared" si="298"/>
        <v>2651000</v>
      </c>
      <c r="P576" s="242">
        <f t="shared" si="298"/>
        <v>2651000</v>
      </c>
      <c r="Q576" s="242">
        <f t="shared" si="298"/>
        <v>2651000</v>
      </c>
      <c r="R576" s="242">
        <f t="shared" si="298"/>
        <v>2651000</v>
      </c>
      <c r="S576" s="242">
        <f t="shared" si="298"/>
        <v>2651000</v>
      </c>
      <c r="T576" s="242">
        <f t="shared" si="298"/>
        <v>2651000</v>
      </c>
      <c r="U576" s="242">
        <f t="shared" si="298"/>
        <v>2651000</v>
      </c>
      <c r="V576" s="242">
        <f t="shared" si="298"/>
        <v>2651000</v>
      </c>
      <c r="W576" s="242">
        <f t="shared" si="298"/>
        <v>2651000</v>
      </c>
      <c r="X576" s="242">
        <f t="shared" si="298"/>
        <v>2651000</v>
      </c>
      <c r="Y576" s="242">
        <f t="shared" si="298"/>
        <v>2651000</v>
      </c>
      <c r="Z576" s="242">
        <f t="shared" si="298"/>
        <v>2651000</v>
      </c>
      <c r="AA576" s="242">
        <f t="shared" si="298"/>
        <v>2651000</v>
      </c>
      <c r="AB576" s="242">
        <f t="shared" si="298"/>
        <v>2651000</v>
      </c>
      <c r="AC576" s="242">
        <f t="shared" si="298"/>
        <v>2651000</v>
      </c>
      <c r="AD576" s="242">
        <f t="shared" si="298"/>
        <v>2651000</v>
      </c>
      <c r="AE576" s="242">
        <f t="shared" si="298"/>
        <v>2651000</v>
      </c>
      <c r="AF576" s="242">
        <f t="shared" si="298"/>
        <v>2651000</v>
      </c>
      <c r="AG576" s="242">
        <f t="shared" si="298"/>
        <v>2651000</v>
      </c>
      <c r="AH576" s="242">
        <f t="shared" si="298"/>
        <v>2651000</v>
      </c>
      <c r="AI576" s="242">
        <f t="shared" si="298"/>
        <v>2651000</v>
      </c>
      <c r="AJ576" s="242">
        <f t="shared" si="298"/>
        <v>2651000</v>
      </c>
      <c r="AK576" s="242">
        <f t="shared" si="298"/>
        <v>2651000</v>
      </c>
      <c r="AL576" s="242" t="e">
        <f t="shared" si="298"/>
        <v>#VALUE!</v>
      </c>
      <c r="AM576" s="242" t="e">
        <f t="shared" si="298"/>
        <v>#VALUE!</v>
      </c>
      <c r="AN576" s="242" t="e">
        <f t="shared" si="298"/>
        <v>#VALUE!</v>
      </c>
      <c r="AO576" s="242" t="e">
        <f t="shared" si="298"/>
        <v>#VALUE!</v>
      </c>
      <c r="AP576" s="242" t="e">
        <f t="shared" si="298"/>
        <v>#VALUE!</v>
      </c>
      <c r="AQ576" s="242" t="e">
        <f t="shared" si="298"/>
        <v>#VALUE!</v>
      </c>
      <c r="AR576" s="242" t="e">
        <f t="shared" si="298"/>
        <v>#VALUE!</v>
      </c>
      <c r="AS576" s="242" t="e">
        <f t="shared" si="298"/>
        <v>#VALUE!</v>
      </c>
      <c r="AT576" s="242" t="e">
        <f t="shared" si="298"/>
        <v>#VALUE!</v>
      </c>
      <c r="AU576" s="242" t="e">
        <f t="shared" si="298"/>
        <v>#VALUE!</v>
      </c>
      <c r="AV576" s="242" t="e">
        <f t="shared" si="298"/>
        <v>#VALUE!</v>
      </c>
      <c r="AW576" s="242" t="e">
        <f t="shared" si="298"/>
        <v>#VALUE!</v>
      </c>
      <c r="AX576" s="242" t="e">
        <f t="shared" si="298"/>
        <v>#VALUE!</v>
      </c>
      <c r="AY576" s="242" t="e">
        <f t="shared" si="298"/>
        <v>#VALUE!</v>
      </c>
      <c r="AZ576" s="242" t="e">
        <f t="shared" si="298"/>
        <v>#VALUE!</v>
      </c>
      <c r="BA576" s="242" t="e">
        <f t="shared" si="298"/>
        <v>#VALUE!</v>
      </c>
      <c r="BB576" s="242" t="e">
        <f t="shared" si="298"/>
        <v>#VALUE!</v>
      </c>
      <c r="BC576" s="242" t="e">
        <f t="shared" si="298"/>
        <v>#VALUE!</v>
      </c>
      <c r="BD576" s="242" t="e">
        <f t="shared" si="298"/>
        <v>#VALUE!</v>
      </c>
      <c r="BE576" s="242" t="e">
        <f t="shared" si="298"/>
        <v>#VALUE!</v>
      </c>
      <c r="BF576" s="242" t="e">
        <f t="shared" si="298"/>
        <v>#VALUE!</v>
      </c>
      <c r="BG576" s="242" t="e">
        <f t="shared" si="298"/>
        <v>#VALUE!</v>
      </c>
      <c r="BH576" s="242" t="e">
        <f t="shared" si="298"/>
        <v>#VALUE!</v>
      </c>
      <c r="BI576" s="242" t="e">
        <f t="shared" si="298"/>
        <v>#VALUE!</v>
      </c>
      <c r="BJ576" s="242" t="e">
        <f t="shared" si="298"/>
        <v>#VALUE!</v>
      </c>
      <c r="BK576" s="242" t="e">
        <f t="shared" si="298"/>
        <v>#VALUE!</v>
      </c>
      <c r="BL576" s="242" t="e">
        <f t="shared" si="298"/>
        <v>#VALUE!</v>
      </c>
      <c r="BM576" s="242" t="e">
        <f t="shared" si="298"/>
        <v>#VALUE!</v>
      </c>
      <c r="BN576" s="242" t="e">
        <f t="shared" si="298"/>
        <v>#VALUE!</v>
      </c>
      <c r="BO576" s="242" t="e">
        <f t="shared" si="298"/>
        <v>#VALUE!</v>
      </c>
      <c r="BP576" s="242" t="e">
        <f t="shared" si="298"/>
        <v>#VALUE!</v>
      </c>
      <c r="BQ576" s="242" t="e">
        <f t="shared" si="298"/>
        <v>#VALUE!</v>
      </c>
      <c r="BR576" s="242" t="e">
        <f t="shared" ref="BR576:CV576" si="299">SUM(BR572:BR574)</f>
        <v>#VALUE!</v>
      </c>
      <c r="BS576" s="242" t="e">
        <f t="shared" si="299"/>
        <v>#VALUE!</v>
      </c>
      <c r="BT576" s="242" t="e">
        <f t="shared" si="299"/>
        <v>#VALUE!</v>
      </c>
      <c r="BU576" s="242" t="e">
        <f t="shared" si="299"/>
        <v>#VALUE!</v>
      </c>
      <c r="BV576" s="242" t="e">
        <f t="shared" si="299"/>
        <v>#VALUE!</v>
      </c>
      <c r="BW576" s="242" t="e">
        <f t="shared" si="299"/>
        <v>#VALUE!</v>
      </c>
      <c r="BX576" s="242" t="e">
        <f t="shared" si="299"/>
        <v>#VALUE!</v>
      </c>
      <c r="BY576" s="242" t="e">
        <f t="shared" si="299"/>
        <v>#VALUE!</v>
      </c>
      <c r="BZ576" s="242" t="e">
        <f t="shared" si="299"/>
        <v>#VALUE!</v>
      </c>
      <c r="CA576" s="242" t="e">
        <f t="shared" si="299"/>
        <v>#VALUE!</v>
      </c>
      <c r="CB576" s="242" t="e">
        <f t="shared" si="299"/>
        <v>#VALUE!</v>
      </c>
      <c r="CC576" s="242" t="e">
        <f t="shared" si="299"/>
        <v>#VALUE!</v>
      </c>
      <c r="CD576" s="242" t="e">
        <f t="shared" si="299"/>
        <v>#VALUE!</v>
      </c>
      <c r="CE576" s="242" t="e">
        <f t="shared" si="299"/>
        <v>#VALUE!</v>
      </c>
      <c r="CF576" s="242" t="e">
        <f t="shared" si="299"/>
        <v>#VALUE!</v>
      </c>
      <c r="CG576" s="242" t="e">
        <f t="shared" si="299"/>
        <v>#VALUE!</v>
      </c>
      <c r="CH576" s="242" t="e">
        <f t="shared" si="299"/>
        <v>#VALUE!</v>
      </c>
      <c r="CI576" s="242" t="e">
        <f t="shared" si="299"/>
        <v>#VALUE!</v>
      </c>
      <c r="CJ576" s="242" t="e">
        <f t="shared" si="299"/>
        <v>#VALUE!</v>
      </c>
      <c r="CK576" s="242" t="e">
        <f t="shared" si="299"/>
        <v>#VALUE!</v>
      </c>
      <c r="CL576" s="242" t="e">
        <f t="shared" si="299"/>
        <v>#VALUE!</v>
      </c>
      <c r="CM576" s="242" t="e">
        <f t="shared" si="299"/>
        <v>#VALUE!</v>
      </c>
      <c r="CN576" s="242" t="e">
        <f t="shared" si="299"/>
        <v>#VALUE!</v>
      </c>
      <c r="CO576" s="242" t="e">
        <f t="shared" si="299"/>
        <v>#VALUE!</v>
      </c>
      <c r="CP576" s="242" t="e">
        <f t="shared" si="299"/>
        <v>#VALUE!</v>
      </c>
      <c r="CQ576" s="242" t="e">
        <f t="shared" si="299"/>
        <v>#VALUE!</v>
      </c>
      <c r="CR576" s="242" t="e">
        <f t="shared" si="299"/>
        <v>#VALUE!</v>
      </c>
      <c r="CS576" s="242" t="e">
        <f t="shared" si="299"/>
        <v>#VALUE!</v>
      </c>
      <c r="CT576" s="242" t="e">
        <f t="shared" si="299"/>
        <v>#VALUE!</v>
      </c>
      <c r="CU576" s="242" t="e">
        <f t="shared" si="299"/>
        <v>#VALUE!</v>
      </c>
      <c r="CV576" s="242" t="e">
        <f t="shared" si="299"/>
        <v>#VALUE!</v>
      </c>
    </row>
    <row r="577" spans="2:102" outlineLevel="1" x14ac:dyDescent="0.3">
      <c r="K577" s="234"/>
      <c r="L577" s="234"/>
      <c r="M577" s="234"/>
      <c r="N577" s="234"/>
    </row>
    <row r="578" spans="2:102" outlineLevel="1" x14ac:dyDescent="0.3">
      <c r="E578" s="233">
        <v>1</v>
      </c>
      <c r="F578" s="233">
        <v>2</v>
      </c>
      <c r="G578" s="233">
        <v>3</v>
      </c>
      <c r="H578" s="233">
        <v>4</v>
      </c>
      <c r="I578" s="233">
        <v>5</v>
      </c>
      <c r="J578" s="233">
        <v>6</v>
      </c>
      <c r="K578" s="233">
        <v>7</v>
      </c>
      <c r="L578" s="233">
        <v>8</v>
      </c>
      <c r="M578" s="233">
        <v>9</v>
      </c>
      <c r="N578" s="233">
        <v>10</v>
      </c>
      <c r="O578" s="233">
        <v>11</v>
      </c>
      <c r="P578" s="233">
        <v>12</v>
      </c>
      <c r="Q578" s="233">
        <v>13</v>
      </c>
      <c r="R578" s="233">
        <v>14</v>
      </c>
      <c r="S578" s="233">
        <v>15</v>
      </c>
      <c r="T578" s="233">
        <v>16</v>
      </c>
      <c r="U578" s="233">
        <v>17</v>
      </c>
      <c r="V578" s="233">
        <v>18</v>
      </c>
      <c r="W578" s="233">
        <v>19</v>
      </c>
      <c r="X578" s="233">
        <v>20</v>
      </c>
      <c r="Y578" s="233">
        <v>21</v>
      </c>
      <c r="Z578" s="233">
        <v>22</v>
      </c>
      <c r="AA578" s="233">
        <v>23</v>
      </c>
      <c r="AB578" s="233">
        <v>24</v>
      </c>
      <c r="AC578" s="233">
        <v>25</v>
      </c>
      <c r="AD578" s="233">
        <v>26</v>
      </c>
      <c r="AE578" s="233">
        <v>27</v>
      </c>
      <c r="AF578" s="233">
        <v>28</v>
      </c>
      <c r="AG578" s="233">
        <v>29</v>
      </c>
      <c r="AH578" s="233">
        <v>30</v>
      </c>
      <c r="AI578" s="233">
        <v>31</v>
      </c>
      <c r="AJ578" s="233">
        <v>32</v>
      </c>
      <c r="AK578" s="233">
        <v>33</v>
      </c>
      <c r="AL578" s="233">
        <v>34</v>
      </c>
      <c r="AM578" s="233">
        <v>35</v>
      </c>
      <c r="AN578" s="233">
        <v>36</v>
      </c>
      <c r="AO578" s="233">
        <v>37</v>
      </c>
      <c r="AP578" s="233">
        <v>38</v>
      </c>
      <c r="AQ578" s="233">
        <v>39</v>
      </c>
      <c r="AR578" s="233">
        <v>40</v>
      </c>
      <c r="AS578" s="233">
        <v>41</v>
      </c>
      <c r="AT578" s="233">
        <v>42</v>
      </c>
      <c r="AU578" s="233">
        <v>43</v>
      </c>
      <c r="AV578" s="233">
        <v>44</v>
      </c>
      <c r="AW578" s="233">
        <v>45</v>
      </c>
      <c r="AX578" s="233">
        <v>46</v>
      </c>
      <c r="AY578" s="233">
        <v>47</v>
      </c>
      <c r="AZ578" s="233">
        <v>48</v>
      </c>
      <c r="BA578" s="233">
        <v>49</v>
      </c>
      <c r="BB578" s="233">
        <v>50</v>
      </c>
      <c r="BC578" s="233">
        <v>51</v>
      </c>
      <c r="BD578" s="233">
        <v>52</v>
      </c>
      <c r="BE578" s="233">
        <v>53</v>
      </c>
      <c r="BF578" s="233">
        <v>54</v>
      </c>
      <c r="BG578" s="233">
        <v>55</v>
      </c>
      <c r="BH578" s="233">
        <v>56</v>
      </c>
      <c r="BI578" s="233">
        <v>57</v>
      </c>
      <c r="BJ578" s="233">
        <v>58</v>
      </c>
      <c r="BK578" s="233">
        <v>59</v>
      </c>
      <c r="BL578" s="233">
        <v>60</v>
      </c>
      <c r="BM578" s="233">
        <v>61</v>
      </c>
      <c r="BN578" s="233">
        <v>62</v>
      </c>
      <c r="BO578" s="233">
        <v>63</v>
      </c>
      <c r="BP578" s="233">
        <v>64</v>
      </c>
      <c r="BQ578" s="233">
        <v>65</v>
      </c>
      <c r="BR578" s="233">
        <v>66</v>
      </c>
      <c r="BS578" s="233">
        <v>67</v>
      </c>
      <c r="BT578" s="233">
        <v>68</v>
      </c>
      <c r="BU578" s="233">
        <v>69</v>
      </c>
      <c r="BV578" s="233">
        <v>70</v>
      </c>
      <c r="BW578" s="233">
        <v>71</v>
      </c>
      <c r="BX578" s="233">
        <v>72</v>
      </c>
      <c r="BY578" s="233">
        <v>73</v>
      </c>
      <c r="BZ578" s="233">
        <v>74</v>
      </c>
      <c r="CA578" s="233">
        <v>75</v>
      </c>
      <c r="CB578" s="233">
        <v>76</v>
      </c>
      <c r="CC578" s="233">
        <v>77</v>
      </c>
      <c r="CD578" s="233">
        <v>78</v>
      </c>
      <c r="CE578" s="233">
        <v>79</v>
      </c>
      <c r="CF578" s="233">
        <v>80</v>
      </c>
      <c r="CG578" s="233">
        <v>81</v>
      </c>
      <c r="CH578" s="233">
        <v>82</v>
      </c>
      <c r="CI578" s="233">
        <v>83</v>
      </c>
      <c r="CJ578" s="233">
        <v>84</v>
      </c>
      <c r="CK578" s="233">
        <v>85</v>
      </c>
      <c r="CL578" s="233">
        <v>86</v>
      </c>
      <c r="CM578" s="233">
        <v>87</v>
      </c>
      <c r="CN578" s="233">
        <v>88</v>
      </c>
      <c r="CO578" s="233">
        <v>89</v>
      </c>
      <c r="CP578" s="233">
        <v>90</v>
      </c>
      <c r="CQ578" s="233">
        <v>91</v>
      </c>
      <c r="CR578" s="233">
        <v>92</v>
      </c>
      <c r="CS578" s="233">
        <v>93</v>
      </c>
      <c r="CT578" s="233">
        <v>94</v>
      </c>
      <c r="CU578" s="233">
        <v>95</v>
      </c>
      <c r="CV578" s="233">
        <v>96</v>
      </c>
    </row>
    <row r="579" spans="2:102" outlineLevel="1" x14ac:dyDescent="0.3">
      <c r="B579" s="69" t="s">
        <v>79</v>
      </c>
      <c r="C579" s="69" t="s">
        <v>129</v>
      </c>
      <c r="E579" s="69">
        <v>201401</v>
      </c>
      <c r="F579" s="69">
        <v>201402</v>
      </c>
      <c r="G579" s="69">
        <v>201403</v>
      </c>
      <c r="H579" s="69">
        <v>201404</v>
      </c>
      <c r="I579" s="69">
        <v>201405</v>
      </c>
      <c r="J579" s="69">
        <v>201406</v>
      </c>
      <c r="K579" s="69">
        <v>201407</v>
      </c>
      <c r="L579" s="69">
        <v>201408</v>
      </c>
      <c r="M579" s="69">
        <v>201409</v>
      </c>
      <c r="N579" s="69">
        <v>201410</v>
      </c>
      <c r="O579" s="69">
        <v>201411</v>
      </c>
      <c r="P579" s="69">
        <v>201412</v>
      </c>
      <c r="Q579" s="69">
        <v>201501</v>
      </c>
      <c r="R579" s="69">
        <v>201502</v>
      </c>
      <c r="S579" s="69">
        <v>201503</v>
      </c>
      <c r="T579" s="69">
        <v>201504</v>
      </c>
      <c r="U579" s="69">
        <v>201505</v>
      </c>
      <c r="V579" s="69">
        <v>201506</v>
      </c>
      <c r="W579" s="69">
        <v>201507</v>
      </c>
      <c r="X579" s="69">
        <v>201508</v>
      </c>
      <c r="Y579" s="69">
        <v>201509</v>
      </c>
      <c r="Z579" s="69">
        <v>201510</v>
      </c>
      <c r="AA579" s="69">
        <v>201511</v>
      </c>
      <c r="AB579" s="69">
        <v>201512</v>
      </c>
      <c r="AC579" s="69">
        <v>201601</v>
      </c>
      <c r="AD579" s="69">
        <v>201602</v>
      </c>
      <c r="AE579" s="69">
        <v>201603</v>
      </c>
      <c r="AF579" s="69">
        <v>201604</v>
      </c>
      <c r="AG579" s="69">
        <v>201605</v>
      </c>
      <c r="AH579" s="69">
        <v>201606</v>
      </c>
      <c r="AI579" s="69">
        <v>201607</v>
      </c>
      <c r="AJ579" s="69">
        <v>201608</v>
      </c>
      <c r="AK579" s="69">
        <v>201609</v>
      </c>
      <c r="AL579" s="69">
        <v>201610</v>
      </c>
      <c r="AM579" s="69">
        <v>201611</v>
      </c>
      <c r="AN579" s="69">
        <v>201612</v>
      </c>
      <c r="AO579" s="69">
        <v>201701</v>
      </c>
      <c r="AP579" s="69">
        <v>201702</v>
      </c>
      <c r="AQ579" s="69">
        <v>201703</v>
      </c>
      <c r="AR579" s="69">
        <v>201704</v>
      </c>
      <c r="AS579" s="69">
        <v>201705</v>
      </c>
      <c r="AT579" s="69">
        <v>201706</v>
      </c>
      <c r="AU579" s="69">
        <v>201707</v>
      </c>
      <c r="AV579" s="69">
        <v>201708</v>
      </c>
      <c r="AW579" s="69">
        <v>201709</v>
      </c>
      <c r="AX579" s="69">
        <v>201710</v>
      </c>
      <c r="AY579" s="69">
        <v>201711</v>
      </c>
      <c r="AZ579" s="69">
        <v>201712</v>
      </c>
      <c r="BA579" s="69">
        <v>201801</v>
      </c>
      <c r="BB579" s="69">
        <v>201802</v>
      </c>
      <c r="BC579" s="69">
        <v>201803</v>
      </c>
      <c r="BD579" s="69">
        <v>201804</v>
      </c>
      <c r="BE579" s="69">
        <v>201805</v>
      </c>
      <c r="BF579" s="69">
        <v>201806</v>
      </c>
      <c r="BG579" s="69">
        <v>201807</v>
      </c>
      <c r="BH579" s="69">
        <v>201808</v>
      </c>
      <c r="BI579" s="69">
        <v>201809</v>
      </c>
      <c r="BJ579" s="69">
        <v>201810</v>
      </c>
      <c r="BK579" s="69">
        <v>201811</v>
      </c>
      <c r="BL579" s="69">
        <v>201812</v>
      </c>
      <c r="BM579" s="69">
        <v>201901</v>
      </c>
      <c r="BN579" s="69">
        <v>201902</v>
      </c>
      <c r="BO579" s="69">
        <v>201903</v>
      </c>
      <c r="BP579" s="69">
        <v>201904</v>
      </c>
      <c r="BQ579" s="69">
        <v>201905</v>
      </c>
      <c r="BR579" s="69">
        <v>201906</v>
      </c>
      <c r="BS579" s="69">
        <v>201907</v>
      </c>
      <c r="BT579" s="69">
        <v>201908</v>
      </c>
      <c r="BU579" s="69">
        <v>201909</v>
      </c>
      <c r="BV579" s="69">
        <v>201910</v>
      </c>
      <c r="BW579" s="69">
        <v>201911</v>
      </c>
      <c r="BX579" s="69">
        <v>201912</v>
      </c>
      <c r="BY579" s="69">
        <v>202001</v>
      </c>
      <c r="BZ579" s="69">
        <v>202002</v>
      </c>
      <c r="CA579" s="69">
        <v>202003</v>
      </c>
      <c r="CB579" s="69">
        <v>202004</v>
      </c>
      <c r="CC579" s="69">
        <v>202005</v>
      </c>
      <c r="CD579" s="69">
        <v>202006</v>
      </c>
      <c r="CE579" s="69">
        <v>202007</v>
      </c>
      <c r="CF579" s="69">
        <v>202008</v>
      </c>
      <c r="CG579" s="69">
        <v>202009</v>
      </c>
      <c r="CH579" s="69">
        <v>202010</v>
      </c>
      <c r="CI579" s="69">
        <v>202011</v>
      </c>
      <c r="CJ579" s="69">
        <v>202012</v>
      </c>
      <c r="CK579" s="69">
        <v>202101</v>
      </c>
      <c r="CL579" s="69">
        <v>202102</v>
      </c>
      <c r="CM579" s="69">
        <v>202103</v>
      </c>
      <c r="CN579" s="69">
        <v>202104</v>
      </c>
      <c r="CO579" s="69">
        <v>202105</v>
      </c>
      <c r="CP579" s="69">
        <v>202106</v>
      </c>
      <c r="CQ579" s="69">
        <v>202107</v>
      </c>
      <c r="CR579" s="69">
        <v>202108</v>
      </c>
      <c r="CS579" s="69">
        <v>202109</v>
      </c>
      <c r="CT579" s="69">
        <v>202110</v>
      </c>
      <c r="CU579" s="69">
        <v>202111</v>
      </c>
      <c r="CV579" s="69">
        <v>202112</v>
      </c>
    </row>
    <row r="580" spans="2:102" outlineLevel="1" x14ac:dyDescent="0.3">
      <c r="B580" s="154">
        <v>1</v>
      </c>
      <c r="C580" s="242" t="s">
        <v>486</v>
      </c>
      <c r="D580" s="143" t="s">
        <v>78</v>
      </c>
      <c r="E580" s="291">
        <f>IFERROR(E565/E$569,0)</f>
        <v>9.4052153530618229E-2</v>
      </c>
      <c r="F580" s="291">
        <f t="shared" ref="F580:BQ582" si="300">IFERROR(F565/F$569,0)</f>
        <v>9.4052153530618229E-2</v>
      </c>
      <c r="G580" s="291">
        <f t="shared" si="300"/>
        <v>9.4052153530618229E-2</v>
      </c>
      <c r="H580" s="291">
        <f t="shared" si="300"/>
        <v>9.4052153530618229E-2</v>
      </c>
      <c r="I580" s="291">
        <f t="shared" si="300"/>
        <v>9.4052153530618229E-2</v>
      </c>
      <c r="J580" s="291">
        <f t="shared" si="300"/>
        <v>9.4052153530618229E-2</v>
      </c>
      <c r="K580" s="291">
        <f t="shared" si="300"/>
        <v>9.4052153530618229E-2</v>
      </c>
      <c r="L580" s="291">
        <f t="shared" si="300"/>
        <v>9.4052153530618229E-2</v>
      </c>
      <c r="M580" s="291">
        <f t="shared" si="300"/>
        <v>9.4052153530618229E-2</v>
      </c>
      <c r="N580" s="291">
        <f t="shared" si="300"/>
        <v>9.4052153530618229E-2</v>
      </c>
      <c r="O580" s="291">
        <f t="shared" si="300"/>
        <v>9.4052153530618229E-2</v>
      </c>
      <c r="P580" s="291">
        <f t="shared" si="300"/>
        <v>9.4052153530618229E-2</v>
      </c>
      <c r="Q580" s="291">
        <f t="shared" si="300"/>
        <v>9.4052153530618229E-2</v>
      </c>
      <c r="R580" s="291">
        <f t="shared" si="300"/>
        <v>9.4052153530618229E-2</v>
      </c>
      <c r="S580" s="291">
        <f t="shared" si="300"/>
        <v>9.4052153530618229E-2</v>
      </c>
      <c r="T580" s="291">
        <f t="shared" si="300"/>
        <v>9.4052153530618229E-2</v>
      </c>
      <c r="U580" s="291">
        <f t="shared" si="300"/>
        <v>9.4052153530618229E-2</v>
      </c>
      <c r="V580" s="291">
        <f t="shared" si="300"/>
        <v>9.4052153530618229E-2</v>
      </c>
      <c r="W580" s="291">
        <f t="shared" si="300"/>
        <v>9.4052153530618229E-2</v>
      </c>
      <c r="X580" s="291">
        <f t="shared" si="300"/>
        <v>9.4052153530618229E-2</v>
      </c>
      <c r="Y580" s="291">
        <f t="shared" si="300"/>
        <v>9.4052153530618229E-2</v>
      </c>
      <c r="Z580" s="291">
        <f t="shared" si="300"/>
        <v>9.4052153530618229E-2</v>
      </c>
      <c r="AA580" s="291">
        <f t="shared" si="300"/>
        <v>9.4052153530618229E-2</v>
      </c>
      <c r="AB580" s="291">
        <f t="shared" si="300"/>
        <v>9.4052153530618229E-2</v>
      </c>
      <c r="AC580" s="291">
        <f t="shared" si="300"/>
        <v>9.4052153530618229E-2</v>
      </c>
      <c r="AD580" s="291">
        <f t="shared" si="300"/>
        <v>9.4052153530618229E-2</v>
      </c>
      <c r="AE580" s="291">
        <f t="shared" si="300"/>
        <v>9.4052153530618229E-2</v>
      </c>
      <c r="AF580" s="291">
        <f t="shared" si="300"/>
        <v>9.4052153530618229E-2</v>
      </c>
      <c r="AG580" s="291">
        <f t="shared" si="300"/>
        <v>9.4052153530618229E-2</v>
      </c>
      <c r="AH580" s="291">
        <f t="shared" si="300"/>
        <v>9.4052153530618229E-2</v>
      </c>
      <c r="AI580" s="291">
        <f t="shared" si="300"/>
        <v>9.4052153530618229E-2</v>
      </c>
      <c r="AJ580" s="291">
        <f t="shared" si="300"/>
        <v>9.4052153530618229E-2</v>
      </c>
      <c r="AK580" s="291">
        <f t="shared" si="300"/>
        <v>9.4052153530618229E-2</v>
      </c>
      <c r="AL580" s="291">
        <f t="shared" si="300"/>
        <v>9.4052153530618229E-2</v>
      </c>
      <c r="AM580" s="291">
        <f t="shared" si="300"/>
        <v>9.4052153530618229E-2</v>
      </c>
      <c r="AN580" s="291">
        <f t="shared" si="300"/>
        <v>9.4052153530618229E-2</v>
      </c>
      <c r="AO580" s="291">
        <f t="shared" si="300"/>
        <v>9.4052153530618229E-2</v>
      </c>
      <c r="AP580" s="291">
        <f t="shared" si="300"/>
        <v>9.4052153530618229E-2</v>
      </c>
      <c r="AQ580" s="291">
        <f t="shared" si="300"/>
        <v>9.4052153530618229E-2</v>
      </c>
      <c r="AR580" s="291">
        <f t="shared" si="300"/>
        <v>9.4052153530618229E-2</v>
      </c>
      <c r="AS580" s="291">
        <f t="shared" si="300"/>
        <v>9.4052153530618229E-2</v>
      </c>
      <c r="AT580" s="291">
        <f t="shared" si="300"/>
        <v>9.4052153530618229E-2</v>
      </c>
      <c r="AU580" s="291">
        <f t="shared" si="300"/>
        <v>9.4052153530618229E-2</v>
      </c>
      <c r="AV580" s="291">
        <f t="shared" si="300"/>
        <v>9.4052153530618229E-2</v>
      </c>
      <c r="AW580" s="291">
        <f t="shared" si="300"/>
        <v>9.4052153530618229E-2</v>
      </c>
      <c r="AX580" s="291">
        <f t="shared" si="300"/>
        <v>9.4052153530618229E-2</v>
      </c>
      <c r="AY580" s="291">
        <f t="shared" si="300"/>
        <v>9.4052153530618229E-2</v>
      </c>
      <c r="AZ580" s="291">
        <f t="shared" si="300"/>
        <v>9.4052153530618229E-2</v>
      </c>
      <c r="BA580" s="291">
        <f t="shared" si="300"/>
        <v>9.4052153530618229E-2</v>
      </c>
      <c r="BB580" s="291">
        <f t="shared" si="300"/>
        <v>9.4052153530618229E-2</v>
      </c>
      <c r="BC580" s="291">
        <f t="shared" si="300"/>
        <v>9.4052153530618229E-2</v>
      </c>
      <c r="BD580" s="291">
        <f t="shared" si="300"/>
        <v>9.4052153530618229E-2</v>
      </c>
      <c r="BE580" s="291">
        <f t="shared" si="300"/>
        <v>9.4052153530618229E-2</v>
      </c>
      <c r="BF580" s="291">
        <f t="shared" si="300"/>
        <v>9.4052153530618229E-2</v>
      </c>
      <c r="BG580" s="291">
        <f t="shared" si="300"/>
        <v>9.4052153530618229E-2</v>
      </c>
      <c r="BH580" s="291">
        <f t="shared" si="300"/>
        <v>9.4052153530618229E-2</v>
      </c>
      <c r="BI580" s="291">
        <f t="shared" si="300"/>
        <v>9.4052153530618229E-2</v>
      </c>
      <c r="BJ580" s="291">
        <f t="shared" si="300"/>
        <v>9.4052153530618229E-2</v>
      </c>
      <c r="BK580" s="291">
        <f t="shared" si="300"/>
        <v>9.4052153530618229E-2</v>
      </c>
      <c r="BL580" s="291">
        <f t="shared" si="300"/>
        <v>9.4052153530618229E-2</v>
      </c>
      <c r="BM580" s="291">
        <f t="shared" si="300"/>
        <v>9.4052153530618229E-2</v>
      </c>
      <c r="BN580" s="291">
        <f t="shared" si="300"/>
        <v>9.4052153530618229E-2</v>
      </c>
      <c r="BO580" s="291">
        <f t="shared" si="300"/>
        <v>9.4052153530618229E-2</v>
      </c>
      <c r="BP580" s="291">
        <f t="shared" si="300"/>
        <v>9.4052153530618229E-2</v>
      </c>
      <c r="BQ580" s="291">
        <f t="shared" si="300"/>
        <v>9.4052153530618229E-2</v>
      </c>
      <c r="BR580" s="291">
        <f t="shared" ref="BR580:CV582" si="301">IFERROR(BR565/BR$569,0)</f>
        <v>9.4052153530618229E-2</v>
      </c>
      <c r="BS580" s="291">
        <f t="shared" si="301"/>
        <v>9.4052153530618229E-2</v>
      </c>
      <c r="BT580" s="291">
        <f t="shared" si="301"/>
        <v>9.4052153530618229E-2</v>
      </c>
      <c r="BU580" s="291">
        <f t="shared" si="301"/>
        <v>9.4052153530618229E-2</v>
      </c>
      <c r="BV580" s="291">
        <f t="shared" si="301"/>
        <v>9.4052153530618229E-2</v>
      </c>
      <c r="BW580" s="291">
        <f t="shared" si="301"/>
        <v>9.4052153530618229E-2</v>
      </c>
      <c r="BX580" s="291">
        <f t="shared" si="301"/>
        <v>9.4052153530618229E-2</v>
      </c>
      <c r="BY580" s="291">
        <f t="shared" si="301"/>
        <v>9.4052153530618229E-2</v>
      </c>
      <c r="BZ580" s="291">
        <f t="shared" si="301"/>
        <v>9.4052153530618229E-2</v>
      </c>
      <c r="CA580" s="291">
        <f t="shared" si="301"/>
        <v>9.4052153530618229E-2</v>
      </c>
      <c r="CB580" s="291">
        <f t="shared" si="301"/>
        <v>9.4052153530618229E-2</v>
      </c>
      <c r="CC580" s="291">
        <f t="shared" si="301"/>
        <v>9.4052153530618229E-2</v>
      </c>
      <c r="CD580" s="291">
        <f t="shared" si="301"/>
        <v>9.4052153530618229E-2</v>
      </c>
      <c r="CE580" s="291">
        <f t="shared" si="301"/>
        <v>9.4052153530618229E-2</v>
      </c>
      <c r="CF580" s="291">
        <f t="shared" si="301"/>
        <v>9.4052153530618229E-2</v>
      </c>
      <c r="CG580" s="291">
        <f t="shared" si="301"/>
        <v>9.4052153530618229E-2</v>
      </c>
      <c r="CH580" s="291">
        <f t="shared" si="301"/>
        <v>9.4052153530618229E-2</v>
      </c>
      <c r="CI580" s="291">
        <f t="shared" si="301"/>
        <v>9.4052153530618229E-2</v>
      </c>
      <c r="CJ580" s="291">
        <f t="shared" si="301"/>
        <v>9.4052153530618229E-2</v>
      </c>
      <c r="CK580" s="291">
        <f t="shared" si="301"/>
        <v>9.4052153530618229E-2</v>
      </c>
      <c r="CL580" s="291">
        <f t="shared" si="301"/>
        <v>9.4052153530618229E-2</v>
      </c>
      <c r="CM580" s="291">
        <f t="shared" si="301"/>
        <v>9.4052153530618229E-2</v>
      </c>
      <c r="CN580" s="291">
        <f t="shared" si="301"/>
        <v>9.4052153530618229E-2</v>
      </c>
      <c r="CO580" s="291">
        <f t="shared" si="301"/>
        <v>9.4052153530618229E-2</v>
      </c>
      <c r="CP580" s="291">
        <f t="shared" si="301"/>
        <v>9.4052153530618229E-2</v>
      </c>
      <c r="CQ580" s="291">
        <f t="shared" si="301"/>
        <v>9.4052153530618229E-2</v>
      </c>
      <c r="CR580" s="291">
        <f t="shared" si="301"/>
        <v>9.4052153530618229E-2</v>
      </c>
      <c r="CS580" s="291">
        <f t="shared" si="301"/>
        <v>9.4052153530618229E-2</v>
      </c>
      <c r="CT580" s="291">
        <f t="shared" si="301"/>
        <v>9.4052153530618229E-2</v>
      </c>
      <c r="CU580" s="291">
        <f t="shared" si="301"/>
        <v>9.4052153530618229E-2</v>
      </c>
      <c r="CV580" s="291">
        <f t="shared" si="301"/>
        <v>9.4052153530618229E-2</v>
      </c>
    </row>
    <row r="581" spans="2:102" outlineLevel="1" x14ac:dyDescent="0.3">
      <c r="B581" s="154">
        <v>2</v>
      </c>
      <c r="C581" s="242" t="s">
        <v>487</v>
      </c>
      <c r="D581" s="143" t="s">
        <v>78</v>
      </c>
      <c r="E581" s="291">
        <f t="shared" ref="E581:T582" si="302">IFERROR(E566/E$569,0)</f>
        <v>7.4225998632678975E-3</v>
      </c>
      <c r="F581" s="291">
        <f t="shared" si="302"/>
        <v>7.4225998632678975E-3</v>
      </c>
      <c r="G581" s="291">
        <f t="shared" si="302"/>
        <v>7.4225998632678975E-3</v>
      </c>
      <c r="H581" s="291">
        <f t="shared" si="302"/>
        <v>7.4225998632678975E-3</v>
      </c>
      <c r="I581" s="291">
        <f t="shared" si="302"/>
        <v>7.4225998632678975E-3</v>
      </c>
      <c r="J581" s="291">
        <f t="shared" si="302"/>
        <v>7.4225998632678975E-3</v>
      </c>
      <c r="K581" s="291">
        <f t="shared" si="302"/>
        <v>7.4225998632678975E-3</v>
      </c>
      <c r="L581" s="291">
        <f t="shared" si="302"/>
        <v>7.4225998632678975E-3</v>
      </c>
      <c r="M581" s="291">
        <f t="shared" si="302"/>
        <v>7.4225998632678975E-3</v>
      </c>
      <c r="N581" s="291">
        <f t="shared" si="302"/>
        <v>7.4225998632678975E-3</v>
      </c>
      <c r="O581" s="291">
        <f t="shared" si="302"/>
        <v>7.4225998632678975E-3</v>
      </c>
      <c r="P581" s="291">
        <f t="shared" si="302"/>
        <v>7.4225998632678975E-3</v>
      </c>
      <c r="Q581" s="291">
        <f t="shared" si="302"/>
        <v>7.4225998632678975E-3</v>
      </c>
      <c r="R581" s="291">
        <f t="shared" si="302"/>
        <v>7.4225998632678975E-3</v>
      </c>
      <c r="S581" s="291">
        <f t="shared" si="302"/>
        <v>7.4225998632678975E-3</v>
      </c>
      <c r="T581" s="291">
        <f t="shared" si="302"/>
        <v>7.4225998632678975E-3</v>
      </c>
      <c r="U581" s="291">
        <f t="shared" si="300"/>
        <v>7.4225998632678975E-3</v>
      </c>
      <c r="V581" s="291">
        <f t="shared" si="300"/>
        <v>7.4225998632678975E-3</v>
      </c>
      <c r="W581" s="291">
        <f t="shared" si="300"/>
        <v>7.4225998632678975E-3</v>
      </c>
      <c r="X581" s="291">
        <f t="shared" si="300"/>
        <v>7.4225998632678975E-3</v>
      </c>
      <c r="Y581" s="291">
        <f t="shared" si="300"/>
        <v>7.4225998632678975E-3</v>
      </c>
      <c r="Z581" s="291">
        <f t="shared" si="300"/>
        <v>7.4225998632678975E-3</v>
      </c>
      <c r="AA581" s="291">
        <f t="shared" si="300"/>
        <v>7.4225998632678975E-3</v>
      </c>
      <c r="AB581" s="291">
        <f t="shared" si="300"/>
        <v>7.4225998632678975E-3</v>
      </c>
      <c r="AC581" s="291">
        <f t="shared" si="300"/>
        <v>7.4225998632678975E-3</v>
      </c>
      <c r="AD581" s="291">
        <f t="shared" si="300"/>
        <v>7.4225998632678975E-3</v>
      </c>
      <c r="AE581" s="291">
        <f t="shared" si="300"/>
        <v>7.4225998632678975E-3</v>
      </c>
      <c r="AF581" s="291">
        <f t="shared" si="300"/>
        <v>7.4225998632678975E-3</v>
      </c>
      <c r="AG581" s="291">
        <f t="shared" si="300"/>
        <v>7.4225998632678975E-3</v>
      </c>
      <c r="AH581" s="291">
        <f t="shared" si="300"/>
        <v>7.4225998632678975E-3</v>
      </c>
      <c r="AI581" s="291">
        <f t="shared" si="300"/>
        <v>7.4225998632678975E-3</v>
      </c>
      <c r="AJ581" s="291">
        <f t="shared" si="300"/>
        <v>7.4225998632678975E-3</v>
      </c>
      <c r="AK581" s="291">
        <f t="shared" si="300"/>
        <v>7.4225998632678975E-3</v>
      </c>
      <c r="AL581" s="291">
        <f t="shared" si="300"/>
        <v>7.4225998632678975E-3</v>
      </c>
      <c r="AM581" s="291">
        <f t="shared" si="300"/>
        <v>7.4225998632678975E-3</v>
      </c>
      <c r="AN581" s="291">
        <f t="shared" si="300"/>
        <v>7.4225998632678975E-3</v>
      </c>
      <c r="AO581" s="291">
        <f t="shared" si="300"/>
        <v>7.4225998632678975E-3</v>
      </c>
      <c r="AP581" s="291">
        <f t="shared" si="300"/>
        <v>7.4225998632678975E-3</v>
      </c>
      <c r="AQ581" s="291">
        <f t="shared" si="300"/>
        <v>7.4225998632678975E-3</v>
      </c>
      <c r="AR581" s="291">
        <f t="shared" si="300"/>
        <v>7.4225998632678975E-3</v>
      </c>
      <c r="AS581" s="291">
        <f t="shared" si="300"/>
        <v>7.4225998632678975E-3</v>
      </c>
      <c r="AT581" s="291">
        <f t="shared" si="300"/>
        <v>7.4225998632678975E-3</v>
      </c>
      <c r="AU581" s="291">
        <f t="shared" si="300"/>
        <v>7.4225998632678975E-3</v>
      </c>
      <c r="AV581" s="291">
        <f t="shared" si="300"/>
        <v>7.4225998632678975E-3</v>
      </c>
      <c r="AW581" s="291">
        <f t="shared" si="300"/>
        <v>7.4225998632678975E-3</v>
      </c>
      <c r="AX581" s="291">
        <f t="shared" si="300"/>
        <v>7.4225998632678975E-3</v>
      </c>
      <c r="AY581" s="291">
        <f t="shared" si="300"/>
        <v>7.4225998632678975E-3</v>
      </c>
      <c r="AZ581" s="291">
        <f t="shared" si="300"/>
        <v>7.4225998632678975E-3</v>
      </c>
      <c r="BA581" s="291">
        <f t="shared" si="300"/>
        <v>7.4225998632678975E-3</v>
      </c>
      <c r="BB581" s="291">
        <f t="shared" si="300"/>
        <v>7.4225998632678975E-3</v>
      </c>
      <c r="BC581" s="291">
        <f t="shared" si="300"/>
        <v>7.4225998632678975E-3</v>
      </c>
      <c r="BD581" s="291">
        <f t="shared" si="300"/>
        <v>7.4225998632678975E-3</v>
      </c>
      <c r="BE581" s="291">
        <f t="shared" si="300"/>
        <v>7.4225998632678975E-3</v>
      </c>
      <c r="BF581" s="291">
        <f t="shared" si="300"/>
        <v>7.4225998632678975E-3</v>
      </c>
      <c r="BG581" s="291">
        <f t="shared" si="300"/>
        <v>7.4225998632678975E-3</v>
      </c>
      <c r="BH581" s="291">
        <f t="shared" si="300"/>
        <v>7.4225998632678975E-3</v>
      </c>
      <c r="BI581" s="291">
        <f t="shared" si="300"/>
        <v>7.4225998632678975E-3</v>
      </c>
      <c r="BJ581" s="291">
        <f t="shared" si="300"/>
        <v>7.4225998632678975E-3</v>
      </c>
      <c r="BK581" s="291">
        <f t="shared" si="300"/>
        <v>7.4225998632678975E-3</v>
      </c>
      <c r="BL581" s="291">
        <f t="shared" si="300"/>
        <v>7.4225998632678975E-3</v>
      </c>
      <c r="BM581" s="291">
        <f t="shared" si="300"/>
        <v>7.4225998632678975E-3</v>
      </c>
      <c r="BN581" s="291">
        <f t="shared" si="300"/>
        <v>7.4225998632678975E-3</v>
      </c>
      <c r="BO581" s="291">
        <f t="shared" si="300"/>
        <v>7.4225998632678975E-3</v>
      </c>
      <c r="BP581" s="291">
        <f t="shared" si="300"/>
        <v>7.4225998632678975E-3</v>
      </c>
      <c r="BQ581" s="291">
        <f t="shared" si="300"/>
        <v>7.4225998632678975E-3</v>
      </c>
      <c r="BR581" s="291">
        <f t="shared" si="301"/>
        <v>7.4225998632678975E-3</v>
      </c>
      <c r="BS581" s="291">
        <f t="shared" si="301"/>
        <v>7.4225998632678975E-3</v>
      </c>
      <c r="BT581" s="291">
        <f t="shared" si="301"/>
        <v>7.4225998632678975E-3</v>
      </c>
      <c r="BU581" s="291">
        <f t="shared" si="301"/>
        <v>7.4225998632678975E-3</v>
      </c>
      <c r="BV581" s="291">
        <f t="shared" si="301"/>
        <v>7.4225998632678975E-3</v>
      </c>
      <c r="BW581" s="291">
        <f t="shared" si="301"/>
        <v>7.4225998632678975E-3</v>
      </c>
      <c r="BX581" s="291">
        <f t="shared" si="301"/>
        <v>7.4225998632678975E-3</v>
      </c>
      <c r="BY581" s="291">
        <f t="shared" si="301"/>
        <v>7.4225998632678975E-3</v>
      </c>
      <c r="BZ581" s="291">
        <f t="shared" si="301"/>
        <v>7.4225998632678975E-3</v>
      </c>
      <c r="CA581" s="291">
        <f t="shared" si="301"/>
        <v>7.4225998632678975E-3</v>
      </c>
      <c r="CB581" s="291">
        <f t="shared" si="301"/>
        <v>7.4225998632678975E-3</v>
      </c>
      <c r="CC581" s="291">
        <f t="shared" si="301"/>
        <v>7.4225998632678975E-3</v>
      </c>
      <c r="CD581" s="291">
        <f t="shared" si="301"/>
        <v>7.4225998632678975E-3</v>
      </c>
      <c r="CE581" s="291">
        <f t="shared" si="301"/>
        <v>7.4225998632678975E-3</v>
      </c>
      <c r="CF581" s="291">
        <f t="shared" si="301"/>
        <v>7.4225998632678975E-3</v>
      </c>
      <c r="CG581" s="291">
        <f t="shared" si="301"/>
        <v>7.4225998632678975E-3</v>
      </c>
      <c r="CH581" s="291">
        <f t="shared" si="301"/>
        <v>7.4225998632678975E-3</v>
      </c>
      <c r="CI581" s="291">
        <f t="shared" si="301"/>
        <v>7.4225998632678975E-3</v>
      </c>
      <c r="CJ581" s="291">
        <f t="shared" si="301"/>
        <v>7.4225998632678975E-3</v>
      </c>
      <c r="CK581" s="291">
        <f t="shared" si="301"/>
        <v>7.4225998632678975E-3</v>
      </c>
      <c r="CL581" s="291">
        <f t="shared" si="301"/>
        <v>7.4225998632678975E-3</v>
      </c>
      <c r="CM581" s="291">
        <f t="shared" si="301"/>
        <v>7.4225998632678975E-3</v>
      </c>
      <c r="CN581" s="291">
        <f t="shared" si="301"/>
        <v>7.4225998632678975E-3</v>
      </c>
      <c r="CO581" s="291">
        <f t="shared" si="301"/>
        <v>7.4225998632678975E-3</v>
      </c>
      <c r="CP581" s="291">
        <f t="shared" si="301"/>
        <v>7.4225998632678975E-3</v>
      </c>
      <c r="CQ581" s="291">
        <f t="shared" si="301"/>
        <v>7.4225998632678975E-3</v>
      </c>
      <c r="CR581" s="291">
        <f t="shared" si="301"/>
        <v>7.4225998632678975E-3</v>
      </c>
      <c r="CS581" s="291">
        <f t="shared" si="301"/>
        <v>7.4225998632678975E-3</v>
      </c>
      <c r="CT581" s="291">
        <f t="shared" si="301"/>
        <v>7.4225998632678975E-3</v>
      </c>
      <c r="CU581" s="291">
        <f t="shared" si="301"/>
        <v>7.4225998632678975E-3</v>
      </c>
      <c r="CV581" s="291">
        <f t="shared" si="301"/>
        <v>7.4225998632678975E-3</v>
      </c>
    </row>
    <row r="582" spans="2:102" outlineLevel="1" x14ac:dyDescent="0.3">
      <c r="B582" s="154">
        <v>3</v>
      </c>
      <c r="C582" s="242" t="s">
        <v>488</v>
      </c>
      <c r="D582" s="143" t="s">
        <v>78</v>
      </c>
      <c r="E582" s="291">
        <f t="shared" si="302"/>
        <v>0.89852524660611388</v>
      </c>
      <c r="F582" s="291">
        <f t="shared" si="302"/>
        <v>0.89852524660611388</v>
      </c>
      <c r="G582" s="291">
        <f t="shared" si="302"/>
        <v>0.89852524660611388</v>
      </c>
      <c r="H582" s="291">
        <f t="shared" si="302"/>
        <v>0.89852524660611388</v>
      </c>
      <c r="I582" s="291">
        <f t="shared" si="302"/>
        <v>0.89852524660611388</v>
      </c>
      <c r="J582" s="291">
        <f t="shared" si="302"/>
        <v>0.89852524660611388</v>
      </c>
      <c r="K582" s="291">
        <f t="shared" si="302"/>
        <v>0.89852524660611388</v>
      </c>
      <c r="L582" s="291">
        <f t="shared" si="302"/>
        <v>0.89852524660611388</v>
      </c>
      <c r="M582" s="291">
        <f t="shared" si="302"/>
        <v>0.89852524660611388</v>
      </c>
      <c r="N582" s="291">
        <f t="shared" si="302"/>
        <v>0.89852524660611388</v>
      </c>
      <c r="O582" s="291">
        <f t="shared" si="302"/>
        <v>0.89852524660611388</v>
      </c>
      <c r="P582" s="291">
        <f t="shared" si="302"/>
        <v>0.89852524660611388</v>
      </c>
      <c r="Q582" s="291">
        <f t="shared" si="302"/>
        <v>0.89852524660611388</v>
      </c>
      <c r="R582" s="291">
        <f t="shared" si="302"/>
        <v>0.89852524660611388</v>
      </c>
      <c r="S582" s="291">
        <f t="shared" si="302"/>
        <v>0.89852524660611388</v>
      </c>
      <c r="T582" s="291">
        <f t="shared" si="302"/>
        <v>0.89852524660611388</v>
      </c>
      <c r="U582" s="291">
        <f t="shared" si="300"/>
        <v>0.89852524660611388</v>
      </c>
      <c r="V582" s="291">
        <f t="shared" si="300"/>
        <v>0.89852524660611388</v>
      </c>
      <c r="W582" s="291">
        <f t="shared" si="300"/>
        <v>0.89852524660611388</v>
      </c>
      <c r="X582" s="291">
        <f t="shared" si="300"/>
        <v>0.89852524660611388</v>
      </c>
      <c r="Y582" s="291">
        <f t="shared" si="300"/>
        <v>0.89852524660611388</v>
      </c>
      <c r="Z582" s="291">
        <f t="shared" si="300"/>
        <v>0.89852524660611388</v>
      </c>
      <c r="AA582" s="291">
        <f t="shared" si="300"/>
        <v>0.89852524660611388</v>
      </c>
      <c r="AB582" s="291">
        <f t="shared" si="300"/>
        <v>0.89852524660611388</v>
      </c>
      <c r="AC582" s="291">
        <f t="shared" si="300"/>
        <v>0.89852524660611388</v>
      </c>
      <c r="AD582" s="291">
        <f t="shared" si="300"/>
        <v>0.89852524660611388</v>
      </c>
      <c r="AE582" s="291">
        <f t="shared" si="300"/>
        <v>0.89852524660611388</v>
      </c>
      <c r="AF582" s="291">
        <f t="shared" si="300"/>
        <v>0.89852524660611388</v>
      </c>
      <c r="AG582" s="291">
        <f t="shared" si="300"/>
        <v>0.89852524660611388</v>
      </c>
      <c r="AH582" s="291">
        <f t="shared" si="300"/>
        <v>0.89852524660611388</v>
      </c>
      <c r="AI582" s="291">
        <f t="shared" si="300"/>
        <v>0.89852524660611388</v>
      </c>
      <c r="AJ582" s="291">
        <f t="shared" si="300"/>
        <v>0.89852524660611388</v>
      </c>
      <c r="AK582" s="291">
        <f t="shared" si="300"/>
        <v>0.89852524660611388</v>
      </c>
      <c r="AL582" s="291">
        <f t="shared" si="300"/>
        <v>0.89852524660611388</v>
      </c>
      <c r="AM582" s="291">
        <f t="shared" si="300"/>
        <v>0.89852524660611388</v>
      </c>
      <c r="AN582" s="291">
        <f t="shared" si="300"/>
        <v>0.89852524660611388</v>
      </c>
      <c r="AO582" s="291">
        <f t="shared" si="300"/>
        <v>0.89852524660611388</v>
      </c>
      <c r="AP582" s="291">
        <f t="shared" si="300"/>
        <v>0.89852524660611388</v>
      </c>
      <c r="AQ582" s="291">
        <f t="shared" si="300"/>
        <v>0.89852524660611388</v>
      </c>
      <c r="AR582" s="291">
        <f t="shared" si="300"/>
        <v>0.89852524660611388</v>
      </c>
      <c r="AS582" s="291">
        <f t="shared" si="300"/>
        <v>0.89852524660611388</v>
      </c>
      <c r="AT582" s="291">
        <f t="shared" si="300"/>
        <v>0.89852524660611388</v>
      </c>
      <c r="AU582" s="291">
        <f t="shared" si="300"/>
        <v>0.89852524660611388</v>
      </c>
      <c r="AV582" s="291">
        <f t="shared" si="300"/>
        <v>0.89852524660611388</v>
      </c>
      <c r="AW582" s="291">
        <f t="shared" si="300"/>
        <v>0.89852524660611388</v>
      </c>
      <c r="AX582" s="291">
        <f t="shared" si="300"/>
        <v>0.89852524660611388</v>
      </c>
      <c r="AY582" s="291">
        <f t="shared" si="300"/>
        <v>0.89852524660611388</v>
      </c>
      <c r="AZ582" s="291">
        <f t="shared" si="300"/>
        <v>0.89852524660611388</v>
      </c>
      <c r="BA582" s="291">
        <f t="shared" si="300"/>
        <v>0.89852524660611388</v>
      </c>
      <c r="BB582" s="291">
        <f t="shared" si="300"/>
        <v>0.89852524660611388</v>
      </c>
      <c r="BC582" s="291">
        <f t="shared" si="300"/>
        <v>0.89852524660611388</v>
      </c>
      <c r="BD582" s="291">
        <f t="shared" si="300"/>
        <v>0.89852524660611388</v>
      </c>
      <c r="BE582" s="291">
        <f t="shared" si="300"/>
        <v>0.89852524660611388</v>
      </c>
      <c r="BF582" s="291">
        <f t="shared" si="300"/>
        <v>0.89852524660611388</v>
      </c>
      <c r="BG582" s="291">
        <f t="shared" si="300"/>
        <v>0.89852524660611388</v>
      </c>
      <c r="BH582" s="291">
        <f t="shared" si="300"/>
        <v>0.89852524660611388</v>
      </c>
      <c r="BI582" s="291">
        <f t="shared" si="300"/>
        <v>0.89852524660611388</v>
      </c>
      <c r="BJ582" s="291">
        <f t="shared" si="300"/>
        <v>0.89852524660611388</v>
      </c>
      <c r="BK582" s="291">
        <f t="shared" si="300"/>
        <v>0.89852524660611388</v>
      </c>
      <c r="BL582" s="291">
        <f t="shared" si="300"/>
        <v>0.89852524660611388</v>
      </c>
      <c r="BM582" s="291">
        <f t="shared" si="300"/>
        <v>0.89852524660611388</v>
      </c>
      <c r="BN582" s="291">
        <f t="shared" si="300"/>
        <v>0.89852524660611388</v>
      </c>
      <c r="BO582" s="291">
        <f t="shared" si="300"/>
        <v>0.89852524660611388</v>
      </c>
      <c r="BP582" s="291">
        <f t="shared" si="300"/>
        <v>0.89852524660611388</v>
      </c>
      <c r="BQ582" s="291">
        <f t="shared" si="300"/>
        <v>0.89852524660611388</v>
      </c>
      <c r="BR582" s="291">
        <f t="shared" si="301"/>
        <v>0.89852524660611388</v>
      </c>
      <c r="BS582" s="291">
        <f t="shared" si="301"/>
        <v>0.89852524660611388</v>
      </c>
      <c r="BT582" s="291">
        <f t="shared" si="301"/>
        <v>0.89852524660611388</v>
      </c>
      <c r="BU582" s="291">
        <f t="shared" si="301"/>
        <v>0.89852524660611388</v>
      </c>
      <c r="BV582" s="291">
        <f t="shared" si="301"/>
        <v>0.89852524660611388</v>
      </c>
      <c r="BW582" s="291">
        <f t="shared" si="301"/>
        <v>0.89852524660611388</v>
      </c>
      <c r="BX582" s="291">
        <f t="shared" si="301"/>
        <v>0.89852524660611388</v>
      </c>
      <c r="BY582" s="291">
        <f t="shared" si="301"/>
        <v>0.89852524660611388</v>
      </c>
      <c r="BZ582" s="291">
        <f t="shared" si="301"/>
        <v>0.89852524660611388</v>
      </c>
      <c r="CA582" s="291">
        <f t="shared" si="301"/>
        <v>0.89852524660611388</v>
      </c>
      <c r="CB582" s="291">
        <f t="shared" si="301"/>
        <v>0.89852524660611388</v>
      </c>
      <c r="CC582" s="291">
        <f t="shared" si="301"/>
        <v>0.89852524660611388</v>
      </c>
      <c r="CD582" s="291">
        <f t="shared" si="301"/>
        <v>0.89852524660611388</v>
      </c>
      <c r="CE582" s="291">
        <f t="shared" si="301"/>
        <v>0.89852524660611388</v>
      </c>
      <c r="CF582" s="291">
        <f t="shared" si="301"/>
        <v>0.89852524660611388</v>
      </c>
      <c r="CG582" s="291">
        <f t="shared" si="301"/>
        <v>0.89852524660611388</v>
      </c>
      <c r="CH582" s="291">
        <f t="shared" si="301"/>
        <v>0.89852524660611388</v>
      </c>
      <c r="CI582" s="291">
        <f t="shared" si="301"/>
        <v>0.89852524660611388</v>
      </c>
      <c r="CJ582" s="291">
        <f t="shared" si="301"/>
        <v>0.89852524660611388</v>
      </c>
      <c r="CK582" s="291">
        <f t="shared" si="301"/>
        <v>0.89852524660611388</v>
      </c>
      <c r="CL582" s="291">
        <f t="shared" si="301"/>
        <v>0.89852524660611388</v>
      </c>
      <c r="CM582" s="291">
        <f t="shared" si="301"/>
        <v>0.89852524660611388</v>
      </c>
      <c r="CN582" s="291">
        <f t="shared" si="301"/>
        <v>0.89852524660611388</v>
      </c>
      <c r="CO582" s="291">
        <f t="shared" si="301"/>
        <v>0.89852524660611388</v>
      </c>
      <c r="CP582" s="291">
        <f t="shared" si="301"/>
        <v>0.89852524660611388</v>
      </c>
      <c r="CQ582" s="291">
        <f t="shared" si="301"/>
        <v>0.89852524660611388</v>
      </c>
      <c r="CR582" s="291">
        <f t="shared" si="301"/>
        <v>0.89852524660611388</v>
      </c>
      <c r="CS582" s="291">
        <f t="shared" si="301"/>
        <v>0.89852524660611388</v>
      </c>
      <c r="CT582" s="291">
        <f t="shared" si="301"/>
        <v>0.89852524660611388</v>
      </c>
      <c r="CU582" s="291">
        <f t="shared" si="301"/>
        <v>0.89852524660611388</v>
      </c>
      <c r="CV582" s="291">
        <f t="shared" si="301"/>
        <v>0.89852524660611388</v>
      </c>
      <c r="CW582" s="63" t="s">
        <v>492</v>
      </c>
      <c r="CX582" s="63"/>
    </row>
    <row r="583" spans="2:102" outlineLevel="1" x14ac:dyDescent="0.3"/>
    <row r="584" spans="2:102" outlineLevel="1" x14ac:dyDescent="0.3">
      <c r="C584" s="242" t="s">
        <v>23</v>
      </c>
      <c r="D584" s="143" t="s">
        <v>78</v>
      </c>
      <c r="E584" s="291">
        <f>SUM(E580:E582)</f>
        <v>1</v>
      </c>
      <c r="F584" s="291">
        <f t="shared" ref="F584:BQ584" si="303">SUM(F580:F582)</f>
        <v>1</v>
      </c>
      <c r="G584" s="291">
        <f t="shared" si="303"/>
        <v>1</v>
      </c>
      <c r="H584" s="291">
        <f t="shared" si="303"/>
        <v>1</v>
      </c>
      <c r="I584" s="291">
        <f t="shared" si="303"/>
        <v>1</v>
      </c>
      <c r="J584" s="291">
        <f t="shared" si="303"/>
        <v>1</v>
      </c>
      <c r="K584" s="291">
        <f t="shared" si="303"/>
        <v>1</v>
      </c>
      <c r="L584" s="291">
        <f t="shared" si="303"/>
        <v>1</v>
      </c>
      <c r="M584" s="291">
        <f t="shared" si="303"/>
        <v>1</v>
      </c>
      <c r="N584" s="291">
        <f t="shared" si="303"/>
        <v>1</v>
      </c>
      <c r="O584" s="291">
        <f t="shared" si="303"/>
        <v>1</v>
      </c>
      <c r="P584" s="291">
        <f t="shared" si="303"/>
        <v>1</v>
      </c>
      <c r="Q584" s="291">
        <f t="shared" si="303"/>
        <v>1</v>
      </c>
      <c r="R584" s="291">
        <f t="shared" si="303"/>
        <v>1</v>
      </c>
      <c r="S584" s="291">
        <f t="shared" si="303"/>
        <v>1</v>
      </c>
      <c r="T584" s="291">
        <f t="shared" si="303"/>
        <v>1</v>
      </c>
      <c r="U584" s="291">
        <f t="shared" si="303"/>
        <v>1</v>
      </c>
      <c r="V584" s="291">
        <f t="shared" si="303"/>
        <v>1</v>
      </c>
      <c r="W584" s="291">
        <f t="shared" si="303"/>
        <v>1</v>
      </c>
      <c r="X584" s="291">
        <f t="shared" si="303"/>
        <v>1</v>
      </c>
      <c r="Y584" s="291">
        <f t="shared" si="303"/>
        <v>1</v>
      </c>
      <c r="Z584" s="291">
        <f t="shared" si="303"/>
        <v>1</v>
      </c>
      <c r="AA584" s="291">
        <f t="shared" si="303"/>
        <v>1</v>
      </c>
      <c r="AB584" s="291">
        <f t="shared" si="303"/>
        <v>1</v>
      </c>
      <c r="AC584" s="291">
        <f t="shared" si="303"/>
        <v>1</v>
      </c>
      <c r="AD584" s="291">
        <f t="shared" si="303"/>
        <v>1</v>
      </c>
      <c r="AE584" s="291">
        <f t="shared" si="303"/>
        <v>1</v>
      </c>
      <c r="AF584" s="291">
        <f t="shared" si="303"/>
        <v>1</v>
      </c>
      <c r="AG584" s="291">
        <f t="shared" si="303"/>
        <v>1</v>
      </c>
      <c r="AH584" s="291">
        <f t="shared" si="303"/>
        <v>1</v>
      </c>
      <c r="AI584" s="291">
        <f t="shared" si="303"/>
        <v>1</v>
      </c>
      <c r="AJ584" s="291">
        <f t="shared" si="303"/>
        <v>1</v>
      </c>
      <c r="AK584" s="291">
        <f t="shared" si="303"/>
        <v>1</v>
      </c>
      <c r="AL584" s="291">
        <f t="shared" si="303"/>
        <v>1</v>
      </c>
      <c r="AM584" s="291">
        <f t="shared" si="303"/>
        <v>1</v>
      </c>
      <c r="AN584" s="291">
        <f t="shared" si="303"/>
        <v>1</v>
      </c>
      <c r="AO584" s="291">
        <f t="shared" si="303"/>
        <v>1</v>
      </c>
      <c r="AP584" s="291">
        <f t="shared" si="303"/>
        <v>1</v>
      </c>
      <c r="AQ584" s="291">
        <f t="shared" si="303"/>
        <v>1</v>
      </c>
      <c r="AR584" s="291">
        <f t="shared" si="303"/>
        <v>1</v>
      </c>
      <c r="AS584" s="291">
        <f t="shared" si="303"/>
        <v>1</v>
      </c>
      <c r="AT584" s="291">
        <f t="shared" si="303"/>
        <v>1</v>
      </c>
      <c r="AU584" s="291">
        <f t="shared" si="303"/>
        <v>1</v>
      </c>
      <c r="AV584" s="291">
        <f t="shared" si="303"/>
        <v>1</v>
      </c>
      <c r="AW584" s="291">
        <f t="shared" si="303"/>
        <v>1</v>
      </c>
      <c r="AX584" s="291">
        <f t="shared" si="303"/>
        <v>1</v>
      </c>
      <c r="AY584" s="291">
        <f t="shared" si="303"/>
        <v>1</v>
      </c>
      <c r="AZ584" s="291">
        <f t="shared" si="303"/>
        <v>1</v>
      </c>
      <c r="BA584" s="291">
        <f t="shared" si="303"/>
        <v>1</v>
      </c>
      <c r="BB584" s="291">
        <f t="shared" si="303"/>
        <v>1</v>
      </c>
      <c r="BC584" s="291">
        <f t="shared" si="303"/>
        <v>1</v>
      </c>
      <c r="BD584" s="291">
        <f t="shared" si="303"/>
        <v>1</v>
      </c>
      <c r="BE584" s="291">
        <f t="shared" si="303"/>
        <v>1</v>
      </c>
      <c r="BF584" s="291">
        <f t="shared" si="303"/>
        <v>1</v>
      </c>
      <c r="BG584" s="291">
        <f t="shared" si="303"/>
        <v>1</v>
      </c>
      <c r="BH584" s="291">
        <f t="shared" si="303"/>
        <v>1</v>
      </c>
      <c r="BI584" s="291">
        <f t="shared" si="303"/>
        <v>1</v>
      </c>
      <c r="BJ584" s="291">
        <f t="shared" si="303"/>
        <v>1</v>
      </c>
      <c r="BK584" s="291">
        <f t="shared" si="303"/>
        <v>1</v>
      </c>
      <c r="BL584" s="291">
        <f t="shared" si="303"/>
        <v>1</v>
      </c>
      <c r="BM584" s="291">
        <f t="shared" si="303"/>
        <v>1</v>
      </c>
      <c r="BN584" s="291">
        <f t="shared" si="303"/>
        <v>1</v>
      </c>
      <c r="BO584" s="291">
        <f t="shared" si="303"/>
        <v>1</v>
      </c>
      <c r="BP584" s="291">
        <f t="shared" si="303"/>
        <v>1</v>
      </c>
      <c r="BQ584" s="291">
        <f t="shared" si="303"/>
        <v>1</v>
      </c>
      <c r="BR584" s="291">
        <f t="shared" ref="BR584:CV584" si="304">SUM(BR580:BR582)</f>
        <v>1</v>
      </c>
      <c r="BS584" s="291">
        <f t="shared" si="304"/>
        <v>1</v>
      </c>
      <c r="BT584" s="291">
        <f t="shared" si="304"/>
        <v>1</v>
      </c>
      <c r="BU584" s="291">
        <f t="shared" si="304"/>
        <v>1</v>
      </c>
      <c r="BV584" s="291">
        <f t="shared" si="304"/>
        <v>1</v>
      </c>
      <c r="BW584" s="291">
        <f t="shared" si="304"/>
        <v>1</v>
      </c>
      <c r="BX584" s="291">
        <f t="shared" si="304"/>
        <v>1</v>
      </c>
      <c r="BY584" s="291">
        <f t="shared" si="304"/>
        <v>1</v>
      </c>
      <c r="BZ584" s="291">
        <f t="shared" si="304"/>
        <v>1</v>
      </c>
      <c r="CA584" s="291">
        <f t="shared" si="304"/>
        <v>1</v>
      </c>
      <c r="CB584" s="291">
        <f t="shared" si="304"/>
        <v>1</v>
      </c>
      <c r="CC584" s="291">
        <f t="shared" si="304"/>
        <v>1</v>
      </c>
      <c r="CD584" s="291">
        <f t="shared" si="304"/>
        <v>1</v>
      </c>
      <c r="CE584" s="291">
        <f t="shared" si="304"/>
        <v>1</v>
      </c>
      <c r="CF584" s="291">
        <f t="shared" si="304"/>
        <v>1</v>
      </c>
      <c r="CG584" s="291">
        <f t="shared" si="304"/>
        <v>1</v>
      </c>
      <c r="CH584" s="291">
        <f t="shared" si="304"/>
        <v>1</v>
      </c>
      <c r="CI584" s="291">
        <f t="shared" si="304"/>
        <v>1</v>
      </c>
      <c r="CJ584" s="291">
        <f t="shared" si="304"/>
        <v>1</v>
      </c>
      <c r="CK584" s="291">
        <f t="shared" si="304"/>
        <v>1</v>
      </c>
      <c r="CL584" s="291">
        <f t="shared" si="304"/>
        <v>1</v>
      </c>
      <c r="CM584" s="291">
        <f t="shared" si="304"/>
        <v>1</v>
      </c>
      <c r="CN584" s="291">
        <f t="shared" si="304"/>
        <v>1</v>
      </c>
      <c r="CO584" s="291">
        <f t="shared" si="304"/>
        <v>1</v>
      </c>
      <c r="CP584" s="291">
        <f t="shared" si="304"/>
        <v>1</v>
      </c>
      <c r="CQ584" s="291">
        <f t="shared" si="304"/>
        <v>1</v>
      </c>
      <c r="CR584" s="291">
        <f t="shared" si="304"/>
        <v>1</v>
      </c>
      <c r="CS584" s="291">
        <f t="shared" si="304"/>
        <v>1</v>
      </c>
      <c r="CT584" s="291">
        <f t="shared" si="304"/>
        <v>1</v>
      </c>
      <c r="CU584" s="291">
        <f t="shared" si="304"/>
        <v>1</v>
      </c>
      <c r="CV584" s="291">
        <f t="shared" si="304"/>
        <v>1</v>
      </c>
    </row>
    <row r="585" spans="2:102" outlineLevel="1" x14ac:dyDescent="0.3">
      <c r="K585" s="234"/>
      <c r="L585" s="234"/>
      <c r="M585" s="234"/>
      <c r="N585" s="234"/>
    </row>
    <row r="586" spans="2:102" outlineLevel="1" x14ac:dyDescent="0.3">
      <c r="B586" s="69" t="s">
        <v>79</v>
      </c>
      <c r="C586" s="69" t="s">
        <v>129</v>
      </c>
      <c r="E586" s="69">
        <v>201401</v>
      </c>
      <c r="F586" s="69">
        <v>201402</v>
      </c>
      <c r="G586" s="69">
        <v>201403</v>
      </c>
      <c r="H586" s="69">
        <v>201404</v>
      </c>
      <c r="I586" s="69">
        <v>201405</v>
      </c>
      <c r="J586" s="69">
        <v>201406</v>
      </c>
      <c r="K586" s="69">
        <v>201407</v>
      </c>
      <c r="L586" s="69">
        <v>201408</v>
      </c>
      <c r="M586" s="69">
        <v>201409</v>
      </c>
      <c r="N586" s="69">
        <v>201410</v>
      </c>
      <c r="O586" s="69">
        <v>201411</v>
      </c>
      <c r="P586" s="69">
        <v>201412</v>
      </c>
      <c r="Q586" s="69">
        <v>201501</v>
      </c>
      <c r="R586" s="69">
        <v>201502</v>
      </c>
      <c r="S586" s="69">
        <v>201503</v>
      </c>
      <c r="T586" s="69">
        <v>201504</v>
      </c>
      <c r="U586" s="69">
        <v>201505</v>
      </c>
      <c r="V586" s="69">
        <v>201506</v>
      </c>
      <c r="W586" s="69">
        <v>201507</v>
      </c>
      <c r="X586" s="69">
        <v>201508</v>
      </c>
      <c r="Y586" s="69">
        <v>201509</v>
      </c>
      <c r="Z586" s="69">
        <v>201510</v>
      </c>
      <c r="AA586" s="69">
        <v>201511</v>
      </c>
      <c r="AB586" s="69">
        <v>201512</v>
      </c>
      <c r="AC586" s="69">
        <v>201601</v>
      </c>
      <c r="AD586" s="69">
        <v>201602</v>
      </c>
      <c r="AE586" s="69">
        <v>201603</v>
      </c>
      <c r="AF586" s="69">
        <v>201604</v>
      </c>
      <c r="AG586" s="69">
        <v>201605</v>
      </c>
      <c r="AH586" s="69">
        <v>201606</v>
      </c>
      <c r="AI586" s="69">
        <v>201607</v>
      </c>
      <c r="AJ586" s="69">
        <v>201608</v>
      </c>
      <c r="AK586" s="69">
        <v>201609</v>
      </c>
      <c r="AL586" s="69">
        <v>201610</v>
      </c>
      <c r="AM586" s="69">
        <v>201611</v>
      </c>
      <c r="AN586" s="69">
        <v>201612</v>
      </c>
      <c r="AO586" s="69">
        <v>201701</v>
      </c>
      <c r="AP586" s="69">
        <v>201702</v>
      </c>
      <c r="AQ586" s="69">
        <v>201703</v>
      </c>
      <c r="AR586" s="69">
        <v>201704</v>
      </c>
      <c r="AS586" s="69">
        <v>201705</v>
      </c>
      <c r="AT586" s="69">
        <v>201706</v>
      </c>
      <c r="AU586" s="69">
        <v>201707</v>
      </c>
      <c r="AV586" s="69">
        <v>201708</v>
      </c>
      <c r="AW586" s="69">
        <v>201709</v>
      </c>
      <c r="AX586" s="69">
        <v>201710</v>
      </c>
      <c r="AY586" s="69">
        <v>201711</v>
      </c>
      <c r="AZ586" s="69">
        <v>201712</v>
      </c>
      <c r="BA586" s="69">
        <v>201801</v>
      </c>
      <c r="BB586" s="69">
        <v>201802</v>
      </c>
      <c r="BC586" s="69">
        <v>201803</v>
      </c>
      <c r="BD586" s="69">
        <v>201804</v>
      </c>
      <c r="BE586" s="69">
        <v>201805</v>
      </c>
      <c r="BF586" s="69">
        <v>201806</v>
      </c>
      <c r="BG586" s="69">
        <v>201807</v>
      </c>
      <c r="BH586" s="69">
        <v>201808</v>
      </c>
      <c r="BI586" s="69">
        <v>201809</v>
      </c>
      <c r="BJ586" s="69">
        <v>201810</v>
      </c>
      <c r="BK586" s="69">
        <v>201811</v>
      </c>
      <c r="BL586" s="69">
        <v>201812</v>
      </c>
      <c r="BM586" s="69">
        <v>201901</v>
      </c>
      <c r="BN586" s="69">
        <v>201902</v>
      </c>
      <c r="BO586" s="69">
        <v>201903</v>
      </c>
      <c r="BP586" s="69">
        <v>201904</v>
      </c>
      <c r="BQ586" s="69">
        <v>201905</v>
      </c>
      <c r="BR586" s="69">
        <v>201906</v>
      </c>
      <c r="BS586" s="69">
        <v>201907</v>
      </c>
      <c r="BT586" s="69">
        <v>201908</v>
      </c>
      <c r="BU586" s="69">
        <v>201909</v>
      </c>
      <c r="BV586" s="69">
        <v>201910</v>
      </c>
      <c r="BW586" s="69">
        <v>201911</v>
      </c>
      <c r="BX586" s="69">
        <v>201912</v>
      </c>
      <c r="BY586" s="69">
        <v>202001</v>
      </c>
      <c r="BZ586" s="69">
        <v>202002</v>
      </c>
      <c r="CA586" s="69">
        <v>202003</v>
      </c>
      <c r="CB586" s="69">
        <v>202004</v>
      </c>
      <c r="CC586" s="69">
        <v>202005</v>
      </c>
      <c r="CD586" s="69">
        <v>202006</v>
      </c>
      <c r="CE586" s="69">
        <v>202007</v>
      </c>
      <c r="CF586" s="69">
        <v>202008</v>
      </c>
      <c r="CG586" s="69">
        <v>202009</v>
      </c>
      <c r="CH586" s="69">
        <v>202010</v>
      </c>
      <c r="CI586" s="69">
        <v>202011</v>
      </c>
      <c r="CJ586" s="69">
        <v>202012</v>
      </c>
      <c r="CK586" s="69">
        <v>202101</v>
      </c>
      <c r="CL586" s="69">
        <v>202102</v>
      </c>
      <c r="CM586" s="69">
        <v>202103</v>
      </c>
      <c r="CN586" s="69">
        <v>202104</v>
      </c>
      <c r="CO586" s="69">
        <v>202105</v>
      </c>
      <c r="CP586" s="69">
        <v>202106</v>
      </c>
      <c r="CQ586" s="69">
        <v>202107</v>
      </c>
      <c r="CR586" s="69">
        <v>202108</v>
      </c>
      <c r="CS586" s="69">
        <v>202109</v>
      </c>
      <c r="CT586" s="69">
        <v>202110</v>
      </c>
      <c r="CU586" s="69">
        <v>202111</v>
      </c>
      <c r="CV586" s="69">
        <v>202112</v>
      </c>
    </row>
    <row r="587" spans="2:102" outlineLevel="1" x14ac:dyDescent="0.3">
      <c r="B587" s="154">
        <v>1</v>
      </c>
      <c r="C587" s="242" t="s">
        <v>489</v>
      </c>
      <c r="D587" s="143" t="s">
        <v>78</v>
      </c>
      <c r="E587" s="291">
        <f>IFERROR(E572/E$576,0)</f>
        <v>0.72651829498302523</v>
      </c>
      <c r="F587" s="291">
        <f t="shared" ref="F587:BQ589" si="305">IFERROR(F572/F$576,0)</f>
        <v>0.72651829498302523</v>
      </c>
      <c r="G587" s="291">
        <f t="shared" si="305"/>
        <v>0.72651829498302523</v>
      </c>
      <c r="H587" s="291">
        <f t="shared" si="305"/>
        <v>0.72651829498302523</v>
      </c>
      <c r="I587" s="291">
        <f t="shared" si="305"/>
        <v>0.72651829498302523</v>
      </c>
      <c r="J587" s="291">
        <f t="shared" si="305"/>
        <v>0.72651829498302523</v>
      </c>
      <c r="K587" s="291">
        <f t="shared" si="305"/>
        <v>0.72651829498302523</v>
      </c>
      <c r="L587" s="291">
        <f t="shared" si="305"/>
        <v>0.72651829498302523</v>
      </c>
      <c r="M587" s="291">
        <f t="shared" si="305"/>
        <v>0.72651829498302523</v>
      </c>
      <c r="N587" s="291">
        <f t="shared" si="305"/>
        <v>0.72651829498302523</v>
      </c>
      <c r="O587" s="291">
        <f t="shared" si="305"/>
        <v>0.72651829498302523</v>
      </c>
      <c r="P587" s="291">
        <f t="shared" si="305"/>
        <v>0.72651829498302523</v>
      </c>
      <c r="Q587" s="291">
        <f t="shared" si="305"/>
        <v>0.72651829498302523</v>
      </c>
      <c r="R587" s="291">
        <f t="shared" si="305"/>
        <v>0.72651829498302523</v>
      </c>
      <c r="S587" s="291">
        <f t="shared" si="305"/>
        <v>0.72651829498302523</v>
      </c>
      <c r="T587" s="291">
        <f t="shared" si="305"/>
        <v>0.72651829498302523</v>
      </c>
      <c r="U587" s="291">
        <f t="shared" si="305"/>
        <v>0.72651829498302523</v>
      </c>
      <c r="V587" s="291">
        <f t="shared" si="305"/>
        <v>0.72651829498302523</v>
      </c>
      <c r="W587" s="291">
        <f t="shared" si="305"/>
        <v>0.72651829498302523</v>
      </c>
      <c r="X587" s="291">
        <f t="shared" si="305"/>
        <v>0.72651829498302523</v>
      </c>
      <c r="Y587" s="291">
        <f t="shared" si="305"/>
        <v>0.72651829498302523</v>
      </c>
      <c r="Z587" s="291">
        <f t="shared" si="305"/>
        <v>0.72651829498302523</v>
      </c>
      <c r="AA587" s="291">
        <f t="shared" si="305"/>
        <v>0.72651829498302523</v>
      </c>
      <c r="AB587" s="291">
        <f t="shared" si="305"/>
        <v>0.72651829498302523</v>
      </c>
      <c r="AC587" s="291">
        <f t="shared" si="305"/>
        <v>0.72651829498302523</v>
      </c>
      <c r="AD587" s="291">
        <f t="shared" si="305"/>
        <v>0.72651829498302523</v>
      </c>
      <c r="AE587" s="291">
        <f t="shared" si="305"/>
        <v>0.72651829498302523</v>
      </c>
      <c r="AF587" s="291">
        <f t="shared" si="305"/>
        <v>0.72651829498302523</v>
      </c>
      <c r="AG587" s="291">
        <f t="shared" si="305"/>
        <v>0.72651829498302523</v>
      </c>
      <c r="AH587" s="291">
        <f t="shared" si="305"/>
        <v>0.72651829498302523</v>
      </c>
      <c r="AI587" s="291">
        <f t="shared" si="305"/>
        <v>0.72651829498302523</v>
      </c>
      <c r="AJ587" s="291">
        <f t="shared" si="305"/>
        <v>0.72651829498302523</v>
      </c>
      <c r="AK587" s="291">
        <f t="shared" si="305"/>
        <v>0.72651829498302523</v>
      </c>
      <c r="AL587" s="291">
        <f t="shared" si="305"/>
        <v>0</v>
      </c>
      <c r="AM587" s="291">
        <f t="shared" si="305"/>
        <v>0</v>
      </c>
      <c r="AN587" s="291">
        <f t="shared" si="305"/>
        <v>0</v>
      </c>
      <c r="AO587" s="291">
        <f t="shared" si="305"/>
        <v>0</v>
      </c>
      <c r="AP587" s="291">
        <f t="shared" si="305"/>
        <v>0</v>
      </c>
      <c r="AQ587" s="291">
        <f t="shared" si="305"/>
        <v>0</v>
      </c>
      <c r="AR587" s="291">
        <f t="shared" si="305"/>
        <v>0</v>
      </c>
      <c r="AS587" s="291">
        <f t="shared" si="305"/>
        <v>0</v>
      </c>
      <c r="AT587" s="291">
        <f t="shared" si="305"/>
        <v>0</v>
      </c>
      <c r="AU587" s="291">
        <f t="shared" si="305"/>
        <v>0</v>
      </c>
      <c r="AV587" s="291">
        <f t="shared" si="305"/>
        <v>0</v>
      </c>
      <c r="AW587" s="291">
        <f t="shared" si="305"/>
        <v>0</v>
      </c>
      <c r="AX587" s="291">
        <f t="shared" si="305"/>
        <v>0</v>
      </c>
      <c r="AY587" s="291">
        <f t="shared" si="305"/>
        <v>0</v>
      </c>
      <c r="AZ587" s="291">
        <f t="shared" si="305"/>
        <v>0</v>
      </c>
      <c r="BA587" s="291">
        <f t="shared" si="305"/>
        <v>0</v>
      </c>
      <c r="BB587" s="291">
        <f t="shared" si="305"/>
        <v>0</v>
      </c>
      <c r="BC587" s="291">
        <f t="shared" si="305"/>
        <v>0</v>
      </c>
      <c r="BD587" s="291">
        <f t="shared" si="305"/>
        <v>0</v>
      </c>
      <c r="BE587" s="291">
        <f t="shared" si="305"/>
        <v>0</v>
      </c>
      <c r="BF587" s="291">
        <f t="shared" si="305"/>
        <v>0</v>
      </c>
      <c r="BG587" s="291">
        <f t="shared" si="305"/>
        <v>0</v>
      </c>
      <c r="BH587" s="291">
        <f t="shared" si="305"/>
        <v>0</v>
      </c>
      <c r="BI587" s="291">
        <f t="shared" si="305"/>
        <v>0</v>
      </c>
      <c r="BJ587" s="291">
        <f t="shared" si="305"/>
        <v>0</v>
      </c>
      <c r="BK587" s="291">
        <f t="shared" si="305"/>
        <v>0</v>
      </c>
      <c r="BL587" s="291">
        <f t="shared" si="305"/>
        <v>0</v>
      </c>
      <c r="BM587" s="291">
        <f t="shared" si="305"/>
        <v>0</v>
      </c>
      <c r="BN587" s="291">
        <f t="shared" si="305"/>
        <v>0</v>
      </c>
      <c r="BO587" s="291">
        <f t="shared" si="305"/>
        <v>0</v>
      </c>
      <c r="BP587" s="291">
        <f t="shared" si="305"/>
        <v>0</v>
      </c>
      <c r="BQ587" s="291">
        <f t="shared" si="305"/>
        <v>0</v>
      </c>
      <c r="BR587" s="291">
        <f t="shared" ref="BR587:CV589" si="306">IFERROR(BR572/BR$576,0)</f>
        <v>0</v>
      </c>
      <c r="BS587" s="291">
        <f t="shared" si="306"/>
        <v>0</v>
      </c>
      <c r="BT587" s="291">
        <f t="shared" si="306"/>
        <v>0</v>
      </c>
      <c r="BU587" s="291">
        <f t="shared" si="306"/>
        <v>0</v>
      </c>
      <c r="BV587" s="291">
        <f t="shared" si="306"/>
        <v>0</v>
      </c>
      <c r="BW587" s="291">
        <f t="shared" si="306"/>
        <v>0</v>
      </c>
      <c r="BX587" s="291">
        <f t="shared" si="306"/>
        <v>0</v>
      </c>
      <c r="BY587" s="291">
        <f t="shared" si="306"/>
        <v>0</v>
      </c>
      <c r="BZ587" s="291">
        <f t="shared" si="306"/>
        <v>0</v>
      </c>
      <c r="CA587" s="291">
        <f t="shared" si="306"/>
        <v>0</v>
      </c>
      <c r="CB587" s="291">
        <f t="shared" si="306"/>
        <v>0</v>
      </c>
      <c r="CC587" s="291">
        <f t="shared" si="306"/>
        <v>0</v>
      </c>
      <c r="CD587" s="291">
        <f t="shared" si="306"/>
        <v>0</v>
      </c>
      <c r="CE587" s="291">
        <f t="shared" si="306"/>
        <v>0</v>
      </c>
      <c r="CF587" s="291">
        <f t="shared" si="306"/>
        <v>0</v>
      </c>
      <c r="CG587" s="291">
        <f t="shared" si="306"/>
        <v>0</v>
      </c>
      <c r="CH587" s="291">
        <f t="shared" si="306"/>
        <v>0</v>
      </c>
      <c r="CI587" s="291">
        <f t="shared" si="306"/>
        <v>0</v>
      </c>
      <c r="CJ587" s="291">
        <f t="shared" si="306"/>
        <v>0</v>
      </c>
      <c r="CK587" s="291">
        <f t="shared" si="306"/>
        <v>0</v>
      </c>
      <c r="CL587" s="291">
        <f t="shared" si="306"/>
        <v>0</v>
      </c>
      <c r="CM587" s="291">
        <f t="shared" si="306"/>
        <v>0</v>
      </c>
      <c r="CN587" s="291">
        <f t="shared" si="306"/>
        <v>0</v>
      </c>
      <c r="CO587" s="291">
        <f t="shared" si="306"/>
        <v>0</v>
      </c>
      <c r="CP587" s="291">
        <f t="shared" si="306"/>
        <v>0</v>
      </c>
      <c r="CQ587" s="291">
        <f t="shared" si="306"/>
        <v>0</v>
      </c>
      <c r="CR587" s="291">
        <f t="shared" si="306"/>
        <v>0</v>
      </c>
      <c r="CS587" s="291">
        <f t="shared" si="306"/>
        <v>0</v>
      </c>
      <c r="CT587" s="291">
        <f t="shared" si="306"/>
        <v>0</v>
      </c>
      <c r="CU587" s="291">
        <f t="shared" si="306"/>
        <v>0</v>
      </c>
      <c r="CV587" s="291">
        <f t="shared" si="306"/>
        <v>0</v>
      </c>
    </row>
    <row r="588" spans="2:102" outlineLevel="1" x14ac:dyDescent="0.3">
      <c r="B588" s="154">
        <v>2</v>
      </c>
      <c r="C588" s="242" t="s">
        <v>490</v>
      </c>
      <c r="D588" s="143" t="s">
        <v>78</v>
      </c>
      <c r="E588" s="291">
        <f>IFERROR(E573/E$576,0)</f>
        <v>0.27348170501697472</v>
      </c>
      <c r="F588" s="291">
        <f t="shared" si="305"/>
        <v>0.27348170501697472</v>
      </c>
      <c r="G588" s="291">
        <f t="shared" si="305"/>
        <v>0.27348170501697472</v>
      </c>
      <c r="H588" s="291">
        <f t="shared" si="305"/>
        <v>0.27348170501697472</v>
      </c>
      <c r="I588" s="291">
        <f t="shared" si="305"/>
        <v>0.27348170501697472</v>
      </c>
      <c r="J588" s="291">
        <f t="shared" si="305"/>
        <v>0.27348170501697472</v>
      </c>
      <c r="K588" s="291">
        <f t="shared" si="305"/>
        <v>0.27348170501697472</v>
      </c>
      <c r="L588" s="291">
        <f t="shared" si="305"/>
        <v>0.27348170501697472</v>
      </c>
      <c r="M588" s="291">
        <f t="shared" si="305"/>
        <v>0.27348170501697472</v>
      </c>
      <c r="N588" s="291">
        <f t="shared" si="305"/>
        <v>0.27348170501697472</v>
      </c>
      <c r="O588" s="291">
        <f t="shared" si="305"/>
        <v>0.27348170501697472</v>
      </c>
      <c r="P588" s="291">
        <f t="shared" si="305"/>
        <v>0.27348170501697472</v>
      </c>
      <c r="Q588" s="291">
        <f t="shared" si="305"/>
        <v>0.27348170501697472</v>
      </c>
      <c r="R588" s="291">
        <f t="shared" si="305"/>
        <v>0.27348170501697472</v>
      </c>
      <c r="S588" s="291">
        <f t="shared" si="305"/>
        <v>0.27348170501697472</v>
      </c>
      <c r="T588" s="291">
        <f t="shared" si="305"/>
        <v>0.27348170501697472</v>
      </c>
      <c r="U588" s="291">
        <f t="shared" si="305"/>
        <v>0.27348170501697472</v>
      </c>
      <c r="V588" s="291">
        <f t="shared" si="305"/>
        <v>0.27348170501697472</v>
      </c>
      <c r="W588" s="291">
        <f t="shared" si="305"/>
        <v>0.27348170501697472</v>
      </c>
      <c r="X588" s="291">
        <f t="shared" si="305"/>
        <v>0.27348170501697472</v>
      </c>
      <c r="Y588" s="291">
        <f t="shared" si="305"/>
        <v>0.27348170501697472</v>
      </c>
      <c r="Z588" s="291">
        <f t="shared" si="305"/>
        <v>0.27348170501697472</v>
      </c>
      <c r="AA588" s="291">
        <f t="shared" si="305"/>
        <v>0.27348170501697472</v>
      </c>
      <c r="AB588" s="291">
        <f t="shared" si="305"/>
        <v>0.27348170501697472</v>
      </c>
      <c r="AC588" s="291">
        <f t="shared" si="305"/>
        <v>0.27348170501697472</v>
      </c>
      <c r="AD588" s="291">
        <f t="shared" si="305"/>
        <v>0.27348170501697472</v>
      </c>
      <c r="AE588" s="291">
        <f t="shared" si="305"/>
        <v>0.27348170501697472</v>
      </c>
      <c r="AF588" s="291">
        <f t="shared" si="305"/>
        <v>0.27348170501697472</v>
      </c>
      <c r="AG588" s="291">
        <f t="shared" si="305"/>
        <v>0.27348170501697472</v>
      </c>
      <c r="AH588" s="291">
        <f t="shared" si="305"/>
        <v>0.27348170501697472</v>
      </c>
      <c r="AI588" s="291">
        <f t="shared" si="305"/>
        <v>0.27348170501697472</v>
      </c>
      <c r="AJ588" s="291">
        <f t="shared" si="305"/>
        <v>0.27348170501697472</v>
      </c>
      <c r="AK588" s="291">
        <f t="shared" si="305"/>
        <v>0.27348170501697472</v>
      </c>
      <c r="AL588" s="291">
        <f t="shared" si="305"/>
        <v>0</v>
      </c>
      <c r="AM588" s="291">
        <f t="shared" si="305"/>
        <v>0</v>
      </c>
      <c r="AN588" s="291">
        <f t="shared" si="305"/>
        <v>0</v>
      </c>
      <c r="AO588" s="291">
        <f t="shared" si="305"/>
        <v>0</v>
      </c>
      <c r="AP588" s="291">
        <f t="shared" si="305"/>
        <v>0</v>
      </c>
      <c r="AQ588" s="291">
        <f t="shared" si="305"/>
        <v>0</v>
      </c>
      <c r="AR588" s="291">
        <f t="shared" si="305"/>
        <v>0</v>
      </c>
      <c r="AS588" s="291">
        <f t="shared" si="305"/>
        <v>0</v>
      </c>
      <c r="AT588" s="291">
        <f t="shared" si="305"/>
        <v>0</v>
      </c>
      <c r="AU588" s="291">
        <f t="shared" si="305"/>
        <v>0</v>
      </c>
      <c r="AV588" s="291">
        <f t="shared" si="305"/>
        <v>0</v>
      </c>
      <c r="AW588" s="291">
        <f t="shared" si="305"/>
        <v>0</v>
      </c>
      <c r="AX588" s="291">
        <f t="shared" si="305"/>
        <v>0</v>
      </c>
      <c r="AY588" s="291">
        <f t="shared" si="305"/>
        <v>0</v>
      </c>
      <c r="AZ588" s="291">
        <f t="shared" si="305"/>
        <v>0</v>
      </c>
      <c r="BA588" s="291">
        <f t="shared" si="305"/>
        <v>0</v>
      </c>
      <c r="BB588" s="291">
        <f t="shared" si="305"/>
        <v>0</v>
      </c>
      <c r="BC588" s="291">
        <f t="shared" si="305"/>
        <v>0</v>
      </c>
      <c r="BD588" s="291">
        <f t="shared" si="305"/>
        <v>0</v>
      </c>
      <c r="BE588" s="291">
        <f t="shared" si="305"/>
        <v>0</v>
      </c>
      <c r="BF588" s="291">
        <f t="shared" si="305"/>
        <v>0</v>
      </c>
      <c r="BG588" s="291">
        <f t="shared" si="305"/>
        <v>0</v>
      </c>
      <c r="BH588" s="291">
        <f t="shared" si="305"/>
        <v>0</v>
      </c>
      <c r="BI588" s="291">
        <f t="shared" si="305"/>
        <v>0</v>
      </c>
      <c r="BJ588" s="291">
        <f t="shared" si="305"/>
        <v>0</v>
      </c>
      <c r="BK588" s="291">
        <f t="shared" si="305"/>
        <v>0</v>
      </c>
      <c r="BL588" s="291">
        <f t="shared" si="305"/>
        <v>0</v>
      </c>
      <c r="BM588" s="291">
        <f t="shared" si="305"/>
        <v>0</v>
      </c>
      <c r="BN588" s="291">
        <f t="shared" si="305"/>
        <v>0</v>
      </c>
      <c r="BO588" s="291">
        <f t="shared" si="305"/>
        <v>0</v>
      </c>
      <c r="BP588" s="291">
        <f t="shared" si="305"/>
        <v>0</v>
      </c>
      <c r="BQ588" s="291">
        <f t="shared" si="305"/>
        <v>0</v>
      </c>
      <c r="BR588" s="291">
        <f t="shared" si="306"/>
        <v>0</v>
      </c>
      <c r="BS588" s="291">
        <f t="shared" si="306"/>
        <v>0</v>
      </c>
      <c r="BT588" s="291">
        <f t="shared" si="306"/>
        <v>0</v>
      </c>
      <c r="BU588" s="291">
        <f t="shared" si="306"/>
        <v>0</v>
      </c>
      <c r="BV588" s="291">
        <f t="shared" si="306"/>
        <v>0</v>
      </c>
      <c r="BW588" s="291">
        <f t="shared" si="306"/>
        <v>0</v>
      </c>
      <c r="BX588" s="291">
        <f t="shared" si="306"/>
        <v>0</v>
      </c>
      <c r="BY588" s="291">
        <f t="shared" si="306"/>
        <v>0</v>
      </c>
      <c r="BZ588" s="291">
        <f t="shared" si="306"/>
        <v>0</v>
      </c>
      <c r="CA588" s="291">
        <f t="shared" si="306"/>
        <v>0</v>
      </c>
      <c r="CB588" s="291">
        <f t="shared" si="306"/>
        <v>0</v>
      </c>
      <c r="CC588" s="291">
        <f t="shared" si="306"/>
        <v>0</v>
      </c>
      <c r="CD588" s="291">
        <f t="shared" si="306"/>
        <v>0</v>
      </c>
      <c r="CE588" s="291">
        <f t="shared" si="306"/>
        <v>0</v>
      </c>
      <c r="CF588" s="291">
        <f t="shared" si="306"/>
        <v>0</v>
      </c>
      <c r="CG588" s="291">
        <f t="shared" si="306"/>
        <v>0</v>
      </c>
      <c r="CH588" s="291">
        <f t="shared" si="306"/>
        <v>0</v>
      </c>
      <c r="CI588" s="291">
        <f t="shared" si="306"/>
        <v>0</v>
      </c>
      <c r="CJ588" s="291">
        <f t="shared" si="306"/>
        <v>0</v>
      </c>
      <c r="CK588" s="291">
        <f t="shared" si="306"/>
        <v>0</v>
      </c>
      <c r="CL588" s="291">
        <f t="shared" si="306"/>
        <v>0</v>
      </c>
      <c r="CM588" s="291">
        <f t="shared" si="306"/>
        <v>0</v>
      </c>
      <c r="CN588" s="291">
        <f t="shared" si="306"/>
        <v>0</v>
      </c>
      <c r="CO588" s="291">
        <f t="shared" si="306"/>
        <v>0</v>
      </c>
      <c r="CP588" s="291">
        <f t="shared" si="306"/>
        <v>0</v>
      </c>
      <c r="CQ588" s="291">
        <f t="shared" si="306"/>
        <v>0</v>
      </c>
      <c r="CR588" s="291">
        <f t="shared" si="306"/>
        <v>0</v>
      </c>
      <c r="CS588" s="291">
        <f t="shared" si="306"/>
        <v>0</v>
      </c>
      <c r="CT588" s="291">
        <f t="shared" si="306"/>
        <v>0</v>
      </c>
      <c r="CU588" s="291">
        <f t="shared" si="306"/>
        <v>0</v>
      </c>
      <c r="CV588" s="291">
        <f t="shared" si="306"/>
        <v>0</v>
      </c>
    </row>
    <row r="589" spans="2:102" outlineLevel="1" x14ac:dyDescent="0.3">
      <c r="B589" s="154">
        <v>3</v>
      </c>
      <c r="C589" s="242" t="s">
        <v>491</v>
      </c>
      <c r="D589" s="143" t="s">
        <v>78</v>
      </c>
      <c r="E589" s="291">
        <f>IFERROR(E574/E$576,0)</f>
        <v>0</v>
      </c>
      <c r="F589" s="291">
        <f t="shared" si="305"/>
        <v>0</v>
      </c>
      <c r="G589" s="291">
        <f t="shared" si="305"/>
        <v>0</v>
      </c>
      <c r="H589" s="291">
        <f t="shared" si="305"/>
        <v>0</v>
      </c>
      <c r="I589" s="291">
        <f t="shared" si="305"/>
        <v>0</v>
      </c>
      <c r="J589" s="291">
        <f t="shared" si="305"/>
        <v>0</v>
      </c>
      <c r="K589" s="291">
        <f t="shared" si="305"/>
        <v>0</v>
      </c>
      <c r="L589" s="291">
        <f t="shared" si="305"/>
        <v>0</v>
      </c>
      <c r="M589" s="291">
        <f t="shared" si="305"/>
        <v>0</v>
      </c>
      <c r="N589" s="291">
        <f t="shared" si="305"/>
        <v>0</v>
      </c>
      <c r="O589" s="291">
        <f t="shared" si="305"/>
        <v>0</v>
      </c>
      <c r="P589" s="291">
        <f t="shared" si="305"/>
        <v>0</v>
      </c>
      <c r="Q589" s="291">
        <f t="shared" si="305"/>
        <v>0</v>
      </c>
      <c r="R589" s="291">
        <f t="shared" si="305"/>
        <v>0</v>
      </c>
      <c r="S589" s="291">
        <f t="shared" si="305"/>
        <v>0</v>
      </c>
      <c r="T589" s="291">
        <f t="shared" si="305"/>
        <v>0</v>
      </c>
      <c r="U589" s="291">
        <f t="shared" si="305"/>
        <v>0</v>
      </c>
      <c r="V589" s="291">
        <f t="shared" si="305"/>
        <v>0</v>
      </c>
      <c r="W589" s="291">
        <f t="shared" si="305"/>
        <v>0</v>
      </c>
      <c r="X589" s="291">
        <f t="shared" si="305"/>
        <v>0</v>
      </c>
      <c r="Y589" s="291">
        <f t="shared" si="305"/>
        <v>0</v>
      </c>
      <c r="Z589" s="291">
        <f t="shared" si="305"/>
        <v>0</v>
      </c>
      <c r="AA589" s="291">
        <f t="shared" si="305"/>
        <v>0</v>
      </c>
      <c r="AB589" s="291">
        <f t="shared" si="305"/>
        <v>0</v>
      </c>
      <c r="AC589" s="291">
        <f t="shared" si="305"/>
        <v>0</v>
      </c>
      <c r="AD589" s="291">
        <f t="shared" si="305"/>
        <v>0</v>
      </c>
      <c r="AE589" s="291">
        <f t="shared" si="305"/>
        <v>0</v>
      </c>
      <c r="AF589" s="291">
        <f t="shared" si="305"/>
        <v>0</v>
      </c>
      <c r="AG589" s="291">
        <f t="shared" si="305"/>
        <v>0</v>
      </c>
      <c r="AH589" s="291">
        <f t="shared" si="305"/>
        <v>0</v>
      </c>
      <c r="AI589" s="291">
        <f t="shared" si="305"/>
        <v>0</v>
      </c>
      <c r="AJ589" s="291">
        <f t="shared" si="305"/>
        <v>0</v>
      </c>
      <c r="AK589" s="291">
        <f t="shared" si="305"/>
        <v>0</v>
      </c>
      <c r="AL589" s="291">
        <f t="shared" si="305"/>
        <v>0</v>
      </c>
      <c r="AM589" s="291">
        <f t="shared" si="305"/>
        <v>0</v>
      </c>
      <c r="AN589" s="291">
        <f t="shared" si="305"/>
        <v>0</v>
      </c>
      <c r="AO589" s="291">
        <f t="shared" si="305"/>
        <v>0</v>
      </c>
      <c r="AP589" s="291">
        <f t="shared" si="305"/>
        <v>0</v>
      </c>
      <c r="AQ589" s="291">
        <f t="shared" si="305"/>
        <v>0</v>
      </c>
      <c r="AR589" s="291">
        <f t="shared" si="305"/>
        <v>0</v>
      </c>
      <c r="AS589" s="291">
        <f t="shared" si="305"/>
        <v>0</v>
      </c>
      <c r="AT589" s="291">
        <f t="shared" si="305"/>
        <v>0</v>
      </c>
      <c r="AU589" s="291">
        <f t="shared" si="305"/>
        <v>0</v>
      </c>
      <c r="AV589" s="291">
        <f t="shared" si="305"/>
        <v>0</v>
      </c>
      <c r="AW589" s="291">
        <f t="shared" si="305"/>
        <v>0</v>
      </c>
      <c r="AX589" s="291">
        <f t="shared" si="305"/>
        <v>0</v>
      </c>
      <c r="AY589" s="291">
        <f t="shared" si="305"/>
        <v>0</v>
      </c>
      <c r="AZ589" s="291">
        <f t="shared" si="305"/>
        <v>0</v>
      </c>
      <c r="BA589" s="291">
        <f t="shared" si="305"/>
        <v>0</v>
      </c>
      <c r="BB589" s="291">
        <f t="shared" si="305"/>
        <v>0</v>
      </c>
      <c r="BC589" s="291">
        <f t="shared" si="305"/>
        <v>0</v>
      </c>
      <c r="BD589" s="291">
        <f t="shared" si="305"/>
        <v>0</v>
      </c>
      <c r="BE589" s="291">
        <f t="shared" si="305"/>
        <v>0</v>
      </c>
      <c r="BF589" s="291">
        <f t="shared" si="305"/>
        <v>0</v>
      </c>
      <c r="BG589" s="291">
        <f t="shared" si="305"/>
        <v>0</v>
      </c>
      <c r="BH589" s="291">
        <f t="shared" si="305"/>
        <v>0</v>
      </c>
      <c r="BI589" s="291">
        <f t="shared" si="305"/>
        <v>0</v>
      </c>
      <c r="BJ589" s="291">
        <f t="shared" si="305"/>
        <v>0</v>
      </c>
      <c r="BK589" s="291">
        <f t="shared" si="305"/>
        <v>0</v>
      </c>
      <c r="BL589" s="291">
        <f t="shared" si="305"/>
        <v>0</v>
      </c>
      <c r="BM589" s="291">
        <f t="shared" si="305"/>
        <v>0</v>
      </c>
      <c r="BN589" s="291">
        <f t="shared" si="305"/>
        <v>0</v>
      </c>
      <c r="BO589" s="291">
        <f t="shared" si="305"/>
        <v>0</v>
      </c>
      <c r="BP589" s="291">
        <f t="shared" si="305"/>
        <v>0</v>
      </c>
      <c r="BQ589" s="291">
        <f t="shared" si="305"/>
        <v>0</v>
      </c>
      <c r="BR589" s="291">
        <f t="shared" si="306"/>
        <v>0</v>
      </c>
      <c r="BS589" s="291">
        <f t="shared" si="306"/>
        <v>0</v>
      </c>
      <c r="BT589" s="291">
        <f t="shared" si="306"/>
        <v>0</v>
      </c>
      <c r="BU589" s="291">
        <f t="shared" si="306"/>
        <v>0</v>
      </c>
      <c r="BV589" s="291">
        <f t="shared" si="306"/>
        <v>0</v>
      </c>
      <c r="BW589" s="291">
        <f t="shared" si="306"/>
        <v>0</v>
      </c>
      <c r="BX589" s="291">
        <f t="shared" si="306"/>
        <v>0</v>
      </c>
      <c r="BY589" s="291">
        <f t="shared" si="306"/>
        <v>0</v>
      </c>
      <c r="BZ589" s="291">
        <f t="shared" si="306"/>
        <v>0</v>
      </c>
      <c r="CA589" s="291">
        <f t="shared" si="306"/>
        <v>0</v>
      </c>
      <c r="CB589" s="291">
        <f t="shared" si="306"/>
        <v>0</v>
      </c>
      <c r="CC589" s="291">
        <f t="shared" si="306"/>
        <v>0</v>
      </c>
      <c r="CD589" s="291">
        <f t="shared" si="306"/>
        <v>0</v>
      </c>
      <c r="CE589" s="291">
        <f t="shared" si="306"/>
        <v>0</v>
      </c>
      <c r="CF589" s="291">
        <f t="shared" si="306"/>
        <v>0</v>
      </c>
      <c r="CG589" s="291">
        <f t="shared" si="306"/>
        <v>0</v>
      </c>
      <c r="CH589" s="291">
        <f t="shared" si="306"/>
        <v>0</v>
      </c>
      <c r="CI589" s="291">
        <f t="shared" si="306"/>
        <v>0</v>
      </c>
      <c r="CJ589" s="291">
        <f t="shared" si="306"/>
        <v>0</v>
      </c>
      <c r="CK589" s="291">
        <f t="shared" si="306"/>
        <v>0</v>
      </c>
      <c r="CL589" s="291">
        <f t="shared" si="306"/>
        <v>0</v>
      </c>
      <c r="CM589" s="291">
        <f t="shared" si="306"/>
        <v>0</v>
      </c>
      <c r="CN589" s="291">
        <f t="shared" si="306"/>
        <v>0</v>
      </c>
      <c r="CO589" s="291">
        <f t="shared" si="306"/>
        <v>0</v>
      </c>
      <c r="CP589" s="291">
        <f t="shared" si="306"/>
        <v>0</v>
      </c>
      <c r="CQ589" s="291">
        <f t="shared" si="306"/>
        <v>0</v>
      </c>
      <c r="CR589" s="291">
        <f t="shared" si="306"/>
        <v>0</v>
      </c>
      <c r="CS589" s="291">
        <f t="shared" si="306"/>
        <v>0</v>
      </c>
      <c r="CT589" s="291">
        <f t="shared" si="306"/>
        <v>0</v>
      </c>
      <c r="CU589" s="291">
        <f t="shared" si="306"/>
        <v>0</v>
      </c>
      <c r="CV589" s="291">
        <f t="shared" si="306"/>
        <v>0</v>
      </c>
      <c r="CW589" s="63" t="s">
        <v>493</v>
      </c>
      <c r="CX589" s="63"/>
    </row>
    <row r="590" spans="2:102" outlineLevel="1" x14ac:dyDescent="0.3"/>
    <row r="591" spans="2:102" outlineLevel="1" x14ac:dyDescent="0.3">
      <c r="C591" s="242" t="s">
        <v>23</v>
      </c>
      <c r="D591" s="143" t="s">
        <v>78</v>
      </c>
      <c r="E591" s="291">
        <f>SUM(E587:E589)</f>
        <v>1</v>
      </c>
      <c r="F591" s="291">
        <f t="shared" ref="F591:BQ591" si="307">SUM(F587:F589)</f>
        <v>1</v>
      </c>
      <c r="G591" s="291">
        <f t="shared" si="307"/>
        <v>1</v>
      </c>
      <c r="H591" s="291">
        <f t="shared" si="307"/>
        <v>1</v>
      </c>
      <c r="I591" s="291">
        <f t="shared" si="307"/>
        <v>1</v>
      </c>
      <c r="J591" s="291">
        <f t="shared" si="307"/>
        <v>1</v>
      </c>
      <c r="K591" s="291">
        <f t="shared" si="307"/>
        <v>1</v>
      </c>
      <c r="L591" s="291">
        <f t="shared" si="307"/>
        <v>1</v>
      </c>
      <c r="M591" s="291">
        <f t="shared" si="307"/>
        <v>1</v>
      </c>
      <c r="N591" s="291">
        <f t="shared" si="307"/>
        <v>1</v>
      </c>
      <c r="O591" s="291">
        <f t="shared" si="307"/>
        <v>1</v>
      </c>
      <c r="P591" s="291">
        <f t="shared" si="307"/>
        <v>1</v>
      </c>
      <c r="Q591" s="291">
        <f t="shared" si="307"/>
        <v>1</v>
      </c>
      <c r="R591" s="291">
        <f t="shared" si="307"/>
        <v>1</v>
      </c>
      <c r="S591" s="291">
        <f t="shared" si="307"/>
        <v>1</v>
      </c>
      <c r="T591" s="291">
        <f t="shared" si="307"/>
        <v>1</v>
      </c>
      <c r="U591" s="291">
        <f t="shared" si="307"/>
        <v>1</v>
      </c>
      <c r="V591" s="291">
        <f t="shared" si="307"/>
        <v>1</v>
      </c>
      <c r="W591" s="291">
        <f t="shared" si="307"/>
        <v>1</v>
      </c>
      <c r="X591" s="291">
        <f t="shared" si="307"/>
        <v>1</v>
      </c>
      <c r="Y591" s="291">
        <f t="shared" si="307"/>
        <v>1</v>
      </c>
      <c r="Z591" s="291">
        <f t="shared" si="307"/>
        <v>1</v>
      </c>
      <c r="AA591" s="291">
        <f t="shared" si="307"/>
        <v>1</v>
      </c>
      <c r="AB591" s="291">
        <f t="shared" si="307"/>
        <v>1</v>
      </c>
      <c r="AC591" s="291">
        <f t="shared" si="307"/>
        <v>1</v>
      </c>
      <c r="AD591" s="291">
        <f t="shared" si="307"/>
        <v>1</v>
      </c>
      <c r="AE591" s="291">
        <f t="shared" si="307"/>
        <v>1</v>
      </c>
      <c r="AF591" s="291">
        <f t="shared" si="307"/>
        <v>1</v>
      </c>
      <c r="AG591" s="291">
        <f t="shared" si="307"/>
        <v>1</v>
      </c>
      <c r="AH591" s="291">
        <f t="shared" si="307"/>
        <v>1</v>
      </c>
      <c r="AI591" s="291">
        <f t="shared" si="307"/>
        <v>1</v>
      </c>
      <c r="AJ591" s="291">
        <f t="shared" si="307"/>
        <v>1</v>
      </c>
      <c r="AK591" s="291">
        <f t="shared" si="307"/>
        <v>1</v>
      </c>
      <c r="AL591" s="291">
        <f t="shared" si="307"/>
        <v>0</v>
      </c>
      <c r="AM591" s="291">
        <f t="shared" si="307"/>
        <v>0</v>
      </c>
      <c r="AN591" s="291">
        <f t="shared" si="307"/>
        <v>0</v>
      </c>
      <c r="AO591" s="291">
        <f t="shared" si="307"/>
        <v>0</v>
      </c>
      <c r="AP591" s="291">
        <f t="shared" si="307"/>
        <v>0</v>
      </c>
      <c r="AQ591" s="291">
        <f t="shared" si="307"/>
        <v>0</v>
      </c>
      <c r="AR591" s="291">
        <f t="shared" si="307"/>
        <v>0</v>
      </c>
      <c r="AS591" s="291">
        <f t="shared" si="307"/>
        <v>0</v>
      </c>
      <c r="AT591" s="291">
        <f t="shared" si="307"/>
        <v>0</v>
      </c>
      <c r="AU591" s="291">
        <f t="shared" si="307"/>
        <v>0</v>
      </c>
      <c r="AV591" s="291">
        <f t="shared" si="307"/>
        <v>0</v>
      </c>
      <c r="AW591" s="291">
        <f t="shared" si="307"/>
        <v>0</v>
      </c>
      <c r="AX591" s="291">
        <f t="shared" si="307"/>
        <v>0</v>
      </c>
      <c r="AY591" s="291">
        <f t="shared" si="307"/>
        <v>0</v>
      </c>
      <c r="AZ591" s="291">
        <f t="shared" si="307"/>
        <v>0</v>
      </c>
      <c r="BA591" s="291">
        <f t="shared" si="307"/>
        <v>0</v>
      </c>
      <c r="BB591" s="291">
        <f t="shared" si="307"/>
        <v>0</v>
      </c>
      <c r="BC591" s="291">
        <f t="shared" si="307"/>
        <v>0</v>
      </c>
      <c r="BD591" s="291">
        <f t="shared" si="307"/>
        <v>0</v>
      </c>
      <c r="BE591" s="291">
        <f t="shared" si="307"/>
        <v>0</v>
      </c>
      <c r="BF591" s="291">
        <f t="shared" si="307"/>
        <v>0</v>
      </c>
      <c r="BG591" s="291">
        <f t="shared" si="307"/>
        <v>0</v>
      </c>
      <c r="BH591" s="291">
        <f t="shared" si="307"/>
        <v>0</v>
      </c>
      <c r="BI591" s="291">
        <f t="shared" si="307"/>
        <v>0</v>
      </c>
      <c r="BJ591" s="291">
        <f t="shared" si="307"/>
        <v>0</v>
      </c>
      <c r="BK591" s="291">
        <f t="shared" si="307"/>
        <v>0</v>
      </c>
      <c r="BL591" s="291">
        <f t="shared" si="307"/>
        <v>0</v>
      </c>
      <c r="BM591" s="291">
        <f t="shared" si="307"/>
        <v>0</v>
      </c>
      <c r="BN591" s="291">
        <f t="shared" si="307"/>
        <v>0</v>
      </c>
      <c r="BO591" s="291">
        <f t="shared" si="307"/>
        <v>0</v>
      </c>
      <c r="BP591" s="291">
        <f t="shared" si="307"/>
        <v>0</v>
      </c>
      <c r="BQ591" s="291">
        <f t="shared" si="307"/>
        <v>0</v>
      </c>
      <c r="BR591" s="291">
        <f t="shared" ref="BR591:CV591" si="308">SUM(BR587:BR589)</f>
        <v>0</v>
      </c>
      <c r="BS591" s="291">
        <f t="shared" si="308"/>
        <v>0</v>
      </c>
      <c r="BT591" s="291">
        <f t="shared" si="308"/>
        <v>0</v>
      </c>
      <c r="BU591" s="291">
        <f t="shared" si="308"/>
        <v>0</v>
      </c>
      <c r="BV591" s="291">
        <f t="shared" si="308"/>
        <v>0</v>
      </c>
      <c r="BW591" s="291">
        <f t="shared" si="308"/>
        <v>0</v>
      </c>
      <c r="BX591" s="291">
        <f t="shared" si="308"/>
        <v>0</v>
      </c>
      <c r="BY591" s="291">
        <f t="shared" si="308"/>
        <v>0</v>
      </c>
      <c r="BZ591" s="291">
        <f t="shared" si="308"/>
        <v>0</v>
      </c>
      <c r="CA591" s="291">
        <f t="shared" si="308"/>
        <v>0</v>
      </c>
      <c r="CB591" s="291">
        <f t="shared" si="308"/>
        <v>0</v>
      </c>
      <c r="CC591" s="291">
        <f t="shared" si="308"/>
        <v>0</v>
      </c>
      <c r="CD591" s="291">
        <f t="shared" si="308"/>
        <v>0</v>
      </c>
      <c r="CE591" s="291">
        <f t="shared" si="308"/>
        <v>0</v>
      </c>
      <c r="CF591" s="291">
        <f t="shared" si="308"/>
        <v>0</v>
      </c>
      <c r="CG591" s="291">
        <f t="shared" si="308"/>
        <v>0</v>
      </c>
      <c r="CH591" s="291">
        <f t="shared" si="308"/>
        <v>0</v>
      </c>
      <c r="CI591" s="291">
        <f t="shared" si="308"/>
        <v>0</v>
      </c>
      <c r="CJ591" s="291">
        <f t="shared" si="308"/>
        <v>0</v>
      </c>
      <c r="CK591" s="291">
        <f t="shared" si="308"/>
        <v>0</v>
      </c>
      <c r="CL591" s="291">
        <f t="shared" si="308"/>
        <v>0</v>
      </c>
      <c r="CM591" s="291">
        <f t="shared" si="308"/>
        <v>0</v>
      </c>
      <c r="CN591" s="291">
        <f t="shared" si="308"/>
        <v>0</v>
      </c>
      <c r="CO591" s="291">
        <f t="shared" si="308"/>
        <v>0</v>
      </c>
      <c r="CP591" s="291">
        <f t="shared" si="308"/>
        <v>0</v>
      </c>
      <c r="CQ591" s="291">
        <f t="shared" si="308"/>
        <v>0</v>
      </c>
      <c r="CR591" s="291">
        <f t="shared" si="308"/>
        <v>0</v>
      </c>
      <c r="CS591" s="291">
        <f t="shared" si="308"/>
        <v>0</v>
      </c>
      <c r="CT591" s="291">
        <f t="shared" si="308"/>
        <v>0</v>
      </c>
      <c r="CU591" s="291">
        <f t="shared" si="308"/>
        <v>0</v>
      </c>
      <c r="CV591" s="291">
        <f t="shared" si="308"/>
        <v>0</v>
      </c>
    </row>
    <row r="592" spans="2:102" x14ac:dyDescent="0.3">
      <c r="K592" s="234"/>
      <c r="L592" s="234"/>
      <c r="M592" s="234"/>
      <c r="N592" s="234"/>
    </row>
    <row r="593" spans="2:102" ht="18" thickBot="1" x14ac:dyDescent="0.35">
      <c r="B593" s="75" t="s">
        <v>462</v>
      </c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  <c r="CK593" s="75"/>
      <c r="CL593" s="75"/>
      <c r="CM593" s="75"/>
      <c r="CN593" s="75"/>
      <c r="CO593" s="75"/>
      <c r="CP593" s="75"/>
      <c r="CQ593" s="75"/>
      <c r="CR593" s="75"/>
      <c r="CS593" s="75"/>
      <c r="CT593" s="75"/>
      <c r="CU593" s="75"/>
      <c r="CV593" s="75"/>
      <c r="CW593" s="75"/>
      <c r="CX593" s="75"/>
    </row>
    <row r="594" spans="2:102" outlineLevel="1" x14ac:dyDescent="0.3">
      <c r="K594" s="234"/>
      <c r="L594" s="234"/>
      <c r="M594" s="234"/>
      <c r="N594" s="234"/>
    </row>
    <row r="595" spans="2:102" ht="12.75" customHeight="1" outlineLevel="1" x14ac:dyDescent="0.3">
      <c r="E595" s="233">
        <v>1</v>
      </c>
      <c r="F595" s="233">
        <v>2</v>
      </c>
      <c r="G595" s="233">
        <v>3</v>
      </c>
      <c r="H595" s="233">
        <v>4</v>
      </c>
      <c r="I595" s="233">
        <v>5</v>
      </c>
      <c r="J595" s="233">
        <v>6</v>
      </c>
      <c r="K595" s="233">
        <v>7</v>
      </c>
      <c r="L595" s="233">
        <v>8</v>
      </c>
      <c r="M595" s="233">
        <v>9</v>
      </c>
      <c r="N595" s="233">
        <v>10</v>
      </c>
      <c r="O595" s="233">
        <v>11</v>
      </c>
      <c r="P595" s="233">
        <v>12</v>
      </c>
      <c r="Q595" s="233">
        <v>13</v>
      </c>
      <c r="R595" s="233">
        <v>14</v>
      </c>
      <c r="S595" s="233">
        <v>15</v>
      </c>
      <c r="T595" s="233">
        <v>16</v>
      </c>
      <c r="U595" s="233">
        <v>17</v>
      </c>
      <c r="V595" s="233">
        <v>18</v>
      </c>
      <c r="W595" s="233">
        <v>19</v>
      </c>
      <c r="X595" s="233">
        <v>20</v>
      </c>
      <c r="Y595" s="233">
        <v>21</v>
      </c>
      <c r="Z595" s="233">
        <v>22</v>
      </c>
      <c r="AA595" s="233">
        <v>23</v>
      </c>
      <c r="AB595" s="233">
        <v>24</v>
      </c>
      <c r="AC595" s="233">
        <v>25</v>
      </c>
      <c r="AD595" s="233">
        <v>26</v>
      </c>
      <c r="AE595" s="233">
        <v>27</v>
      </c>
      <c r="AF595" s="233">
        <v>28</v>
      </c>
      <c r="AG595" s="233">
        <v>29</v>
      </c>
      <c r="AH595" s="233">
        <v>30</v>
      </c>
      <c r="AI595" s="233">
        <v>31</v>
      </c>
      <c r="AJ595" s="233">
        <v>32</v>
      </c>
      <c r="AK595" s="233">
        <v>33</v>
      </c>
      <c r="AL595" s="233">
        <v>34</v>
      </c>
      <c r="AM595" s="233">
        <v>35</v>
      </c>
      <c r="AN595" s="233">
        <v>36</v>
      </c>
      <c r="AO595" s="233">
        <v>37</v>
      </c>
      <c r="AP595" s="233">
        <v>38</v>
      </c>
      <c r="AQ595" s="233">
        <v>39</v>
      </c>
      <c r="AR595" s="233">
        <v>40</v>
      </c>
      <c r="AS595" s="233">
        <v>41</v>
      </c>
      <c r="AT595" s="233">
        <v>42</v>
      </c>
      <c r="AU595" s="233">
        <v>43</v>
      </c>
      <c r="AV595" s="233">
        <v>44</v>
      </c>
      <c r="AW595" s="233">
        <v>45</v>
      </c>
      <c r="AX595" s="233">
        <v>46</v>
      </c>
      <c r="AY595" s="233">
        <v>47</v>
      </c>
      <c r="AZ595" s="233">
        <v>48</v>
      </c>
      <c r="BA595" s="233">
        <v>49</v>
      </c>
      <c r="BB595" s="233">
        <v>50</v>
      </c>
      <c r="BC595" s="233">
        <v>51</v>
      </c>
      <c r="BD595" s="233">
        <v>52</v>
      </c>
      <c r="BE595" s="233">
        <v>53</v>
      </c>
      <c r="BF595" s="233">
        <v>54</v>
      </c>
      <c r="BG595" s="233">
        <v>55</v>
      </c>
      <c r="BH595" s="233">
        <v>56</v>
      </c>
      <c r="BI595" s="233">
        <v>57</v>
      </c>
      <c r="BJ595" s="233">
        <v>58</v>
      </c>
      <c r="BK595" s="233">
        <v>59</v>
      </c>
      <c r="BL595" s="233">
        <v>60</v>
      </c>
      <c r="BM595" s="233">
        <v>61</v>
      </c>
      <c r="BN595" s="233">
        <v>62</v>
      </c>
      <c r="BO595" s="233">
        <v>63</v>
      </c>
      <c r="BP595" s="233">
        <v>64</v>
      </c>
      <c r="BQ595" s="233">
        <v>65</v>
      </c>
      <c r="BR595" s="233">
        <v>66</v>
      </c>
      <c r="BS595" s="233">
        <v>67</v>
      </c>
      <c r="BT595" s="233">
        <v>68</v>
      </c>
      <c r="BU595" s="233">
        <v>69</v>
      </c>
      <c r="BV595" s="233">
        <v>70</v>
      </c>
      <c r="BW595" s="233">
        <v>71</v>
      </c>
      <c r="BX595" s="233">
        <v>72</v>
      </c>
      <c r="BY595" s="233">
        <v>73</v>
      </c>
      <c r="BZ595" s="233">
        <v>74</v>
      </c>
      <c r="CA595" s="233">
        <v>75</v>
      </c>
      <c r="CB595" s="233">
        <v>76</v>
      </c>
      <c r="CC595" s="233">
        <v>77</v>
      </c>
      <c r="CD595" s="233">
        <v>78</v>
      </c>
      <c r="CE595" s="233">
        <v>79</v>
      </c>
      <c r="CF595" s="233">
        <v>80</v>
      </c>
      <c r="CG595" s="233">
        <v>81</v>
      </c>
      <c r="CH595" s="233">
        <v>82</v>
      </c>
      <c r="CI595" s="233">
        <v>83</v>
      </c>
      <c r="CJ595" s="233">
        <v>84</v>
      </c>
      <c r="CK595" s="233">
        <v>85</v>
      </c>
      <c r="CL595" s="233">
        <v>86</v>
      </c>
      <c r="CM595" s="233">
        <v>87</v>
      </c>
      <c r="CN595" s="233">
        <v>88</v>
      </c>
      <c r="CO595" s="233">
        <v>89</v>
      </c>
      <c r="CP595" s="233">
        <v>90</v>
      </c>
      <c r="CQ595" s="233">
        <v>91</v>
      </c>
      <c r="CR595" s="233">
        <v>92</v>
      </c>
      <c r="CS595" s="233">
        <v>93</v>
      </c>
      <c r="CT595" s="233">
        <v>94</v>
      </c>
      <c r="CU595" s="233">
        <v>95</v>
      </c>
      <c r="CV595" s="233">
        <v>96</v>
      </c>
    </row>
    <row r="596" spans="2:102" outlineLevel="1" x14ac:dyDescent="0.3">
      <c r="B596" s="69" t="s">
        <v>79</v>
      </c>
      <c r="C596" s="69" t="s">
        <v>195</v>
      </c>
      <c r="E596" s="69">
        <v>201401</v>
      </c>
      <c r="F596" s="69">
        <v>201402</v>
      </c>
      <c r="G596" s="69">
        <v>201403</v>
      </c>
      <c r="H596" s="69">
        <v>201404</v>
      </c>
      <c r="I596" s="69">
        <v>201405</v>
      </c>
      <c r="J596" s="69">
        <v>201406</v>
      </c>
      <c r="K596" s="69">
        <v>201407</v>
      </c>
      <c r="L596" s="69">
        <v>201408</v>
      </c>
      <c r="M596" s="69">
        <v>201409</v>
      </c>
      <c r="N596" s="69">
        <v>201410</v>
      </c>
      <c r="O596" s="69">
        <v>201411</v>
      </c>
      <c r="P596" s="69">
        <v>201412</v>
      </c>
      <c r="Q596" s="69">
        <v>201501</v>
      </c>
      <c r="R596" s="69">
        <v>201502</v>
      </c>
      <c r="S596" s="69">
        <v>201503</v>
      </c>
      <c r="T596" s="69">
        <v>201504</v>
      </c>
      <c r="U596" s="69">
        <v>201505</v>
      </c>
      <c r="V596" s="69">
        <v>201506</v>
      </c>
      <c r="W596" s="69">
        <v>201507</v>
      </c>
      <c r="X596" s="69">
        <v>201508</v>
      </c>
      <c r="Y596" s="69">
        <v>201509</v>
      </c>
      <c r="Z596" s="69">
        <v>201510</v>
      </c>
      <c r="AA596" s="69">
        <v>201511</v>
      </c>
      <c r="AB596" s="69">
        <v>201512</v>
      </c>
      <c r="AC596" s="69">
        <v>201601</v>
      </c>
      <c r="AD596" s="69">
        <v>201602</v>
      </c>
      <c r="AE596" s="69">
        <v>201603</v>
      </c>
      <c r="AF596" s="69">
        <v>201604</v>
      </c>
      <c r="AG596" s="69">
        <v>201605</v>
      </c>
      <c r="AH596" s="69">
        <v>201606</v>
      </c>
      <c r="AI596" s="69">
        <v>201607</v>
      </c>
      <c r="AJ596" s="69">
        <v>201608</v>
      </c>
      <c r="AK596" s="69">
        <v>201609</v>
      </c>
      <c r="AL596" s="69">
        <v>201610</v>
      </c>
      <c r="AM596" s="69">
        <v>201611</v>
      </c>
      <c r="AN596" s="69">
        <v>201612</v>
      </c>
      <c r="AO596" s="69">
        <v>201701</v>
      </c>
      <c r="AP596" s="69">
        <v>201702</v>
      </c>
      <c r="AQ596" s="69">
        <v>201703</v>
      </c>
      <c r="AR596" s="69">
        <v>201704</v>
      </c>
      <c r="AS596" s="69">
        <v>201705</v>
      </c>
      <c r="AT596" s="69">
        <v>201706</v>
      </c>
      <c r="AU596" s="69">
        <v>201707</v>
      </c>
      <c r="AV596" s="69">
        <v>201708</v>
      </c>
      <c r="AW596" s="69">
        <v>201709</v>
      </c>
      <c r="AX596" s="69">
        <v>201710</v>
      </c>
      <c r="AY596" s="69">
        <v>201711</v>
      </c>
      <c r="AZ596" s="69">
        <v>201712</v>
      </c>
      <c r="BA596" s="69">
        <v>201801</v>
      </c>
      <c r="BB596" s="69">
        <v>201802</v>
      </c>
      <c r="BC596" s="69">
        <v>201803</v>
      </c>
      <c r="BD596" s="69">
        <v>201804</v>
      </c>
      <c r="BE596" s="69">
        <v>201805</v>
      </c>
      <c r="BF596" s="69">
        <v>201806</v>
      </c>
      <c r="BG596" s="69">
        <v>201807</v>
      </c>
      <c r="BH596" s="69">
        <v>201808</v>
      </c>
      <c r="BI596" s="69">
        <v>201809</v>
      </c>
      <c r="BJ596" s="69">
        <v>201810</v>
      </c>
      <c r="BK596" s="69">
        <v>201811</v>
      </c>
      <c r="BL596" s="69">
        <v>201812</v>
      </c>
      <c r="BM596" s="69">
        <v>201901</v>
      </c>
      <c r="BN596" s="69">
        <v>201902</v>
      </c>
      <c r="BO596" s="69">
        <v>201903</v>
      </c>
      <c r="BP596" s="69">
        <v>201904</v>
      </c>
      <c r="BQ596" s="69">
        <v>201905</v>
      </c>
      <c r="BR596" s="69">
        <v>201906</v>
      </c>
      <c r="BS596" s="69">
        <v>201907</v>
      </c>
      <c r="BT596" s="69">
        <v>201908</v>
      </c>
      <c r="BU596" s="69">
        <v>201909</v>
      </c>
      <c r="BV596" s="69">
        <v>201910</v>
      </c>
      <c r="BW596" s="69">
        <v>201911</v>
      </c>
      <c r="BX596" s="69">
        <v>201912</v>
      </c>
      <c r="BY596" s="69">
        <v>202001</v>
      </c>
      <c r="BZ596" s="69">
        <v>202002</v>
      </c>
      <c r="CA596" s="69">
        <v>202003</v>
      </c>
      <c r="CB596" s="69">
        <v>202004</v>
      </c>
      <c r="CC596" s="69">
        <v>202005</v>
      </c>
      <c r="CD596" s="69">
        <v>202006</v>
      </c>
      <c r="CE596" s="69">
        <v>202007</v>
      </c>
      <c r="CF596" s="69">
        <v>202008</v>
      </c>
      <c r="CG596" s="69">
        <v>202009</v>
      </c>
      <c r="CH596" s="69">
        <v>202010</v>
      </c>
      <c r="CI596" s="69">
        <v>202011</v>
      </c>
      <c r="CJ596" s="69">
        <v>202012</v>
      </c>
      <c r="CK596" s="69">
        <v>202101</v>
      </c>
      <c r="CL596" s="69">
        <v>202102</v>
      </c>
      <c r="CM596" s="69">
        <v>202103</v>
      </c>
      <c r="CN596" s="69">
        <v>202104</v>
      </c>
      <c r="CO596" s="69">
        <v>202105</v>
      </c>
      <c r="CP596" s="69">
        <v>202106</v>
      </c>
      <c r="CQ596" s="69">
        <v>202107</v>
      </c>
      <c r="CR596" s="69">
        <v>202108</v>
      </c>
      <c r="CS596" s="69">
        <v>202109</v>
      </c>
      <c r="CT596" s="69">
        <v>202110</v>
      </c>
      <c r="CU596" s="69">
        <v>202111</v>
      </c>
      <c r="CV596" s="69">
        <v>202112</v>
      </c>
    </row>
    <row r="597" spans="2:102" outlineLevel="1" x14ac:dyDescent="0.3">
      <c r="B597" s="154">
        <v>1</v>
      </c>
      <c r="C597" s="242" t="s">
        <v>364</v>
      </c>
      <c r="D597" s="143" t="s">
        <v>433</v>
      </c>
      <c r="E597" s="242">
        <f t="shared" ref="E597:BP599" si="309">E607+E618+E629</f>
        <v>300000</v>
      </c>
      <c r="F597" s="242">
        <f t="shared" si="309"/>
        <v>300000</v>
      </c>
      <c r="G597" s="242">
        <f t="shared" si="309"/>
        <v>300000</v>
      </c>
      <c r="H597" s="242">
        <f t="shared" si="309"/>
        <v>300000</v>
      </c>
      <c r="I597" s="242">
        <f t="shared" si="309"/>
        <v>300000</v>
      </c>
      <c r="J597" s="242">
        <f t="shared" si="309"/>
        <v>300000</v>
      </c>
      <c r="K597" s="242">
        <f t="shared" si="309"/>
        <v>300000</v>
      </c>
      <c r="L597" s="242">
        <f t="shared" si="309"/>
        <v>300000</v>
      </c>
      <c r="M597" s="242">
        <f t="shared" si="309"/>
        <v>300000</v>
      </c>
      <c r="N597" s="242">
        <f t="shared" si="309"/>
        <v>300000</v>
      </c>
      <c r="O597" s="242">
        <f t="shared" si="309"/>
        <v>300000</v>
      </c>
      <c r="P597" s="242">
        <f t="shared" si="309"/>
        <v>300000</v>
      </c>
      <c r="Q597" s="242">
        <f t="shared" si="309"/>
        <v>300000</v>
      </c>
      <c r="R597" s="242">
        <f t="shared" si="309"/>
        <v>300000</v>
      </c>
      <c r="S597" s="242">
        <f t="shared" si="309"/>
        <v>300000</v>
      </c>
      <c r="T597" s="242">
        <f t="shared" si="309"/>
        <v>300000</v>
      </c>
      <c r="U597" s="242">
        <f t="shared" si="309"/>
        <v>300000</v>
      </c>
      <c r="V597" s="242">
        <f t="shared" si="309"/>
        <v>300000</v>
      </c>
      <c r="W597" s="242">
        <f t="shared" si="309"/>
        <v>300000</v>
      </c>
      <c r="X597" s="242">
        <f t="shared" si="309"/>
        <v>300000</v>
      </c>
      <c r="Y597" s="242">
        <f t="shared" si="309"/>
        <v>300000</v>
      </c>
      <c r="Z597" s="242">
        <f t="shared" si="309"/>
        <v>300000</v>
      </c>
      <c r="AA597" s="242">
        <f t="shared" si="309"/>
        <v>300000</v>
      </c>
      <c r="AB597" s="242">
        <f t="shared" si="309"/>
        <v>300000</v>
      </c>
      <c r="AC597" s="242">
        <f t="shared" si="309"/>
        <v>300000</v>
      </c>
      <c r="AD597" s="242">
        <f t="shared" si="309"/>
        <v>300000</v>
      </c>
      <c r="AE597" s="242">
        <f t="shared" si="309"/>
        <v>300000</v>
      </c>
      <c r="AF597" s="242">
        <f t="shared" si="309"/>
        <v>300000</v>
      </c>
      <c r="AG597" s="242">
        <f t="shared" si="309"/>
        <v>300000</v>
      </c>
      <c r="AH597" s="242">
        <f t="shared" si="309"/>
        <v>300000</v>
      </c>
      <c r="AI597" s="242">
        <f t="shared" si="309"/>
        <v>300000</v>
      </c>
      <c r="AJ597" s="242">
        <f t="shared" si="309"/>
        <v>300000</v>
      </c>
      <c r="AK597" s="242">
        <f t="shared" si="309"/>
        <v>300000</v>
      </c>
      <c r="AL597" s="242">
        <f t="shared" si="309"/>
        <v>300000</v>
      </c>
      <c r="AM597" s="242">
        <f t="shared" si="309"/>
        <v>300000</v>
      </c>
      <c r="AN597" s="242">
        <f t="shared" si="309"/>
        <v>300000</v>
      </c>
      <c r="AO597" s="242">
        <f t="shared" si="309"/>
        <v>300000</v>
      </c>
      <c r="AP597" s="242">
        <f t="shared" si="309"/>
        <v>300000</v>
      </c>
      <c r="AQ597" s="242">
        <f t="shared" si="309"/>
        <v>300000</v>
      </c>
      <c r="AR597" s="242">
        <f t="shared" si="309"/>
        <v>300000</v>
      </c>
      <c r="AS597" s="242">
        <f t="shared" si="309"/>
        <v>300000</v>
      </c>
      <c r="AT597" s="242">
        <f t="shared" si="309"/>
        <v>300000</v>
      </c>
      <c r="AU597" s="242">
        <f t="shared" si="309"/>
        <v>300000</v>
      </c>
      <c r="AV597" s="242">
        <f t="shared" si="309"/>
        <v>300000</v>
      </c>
      <c r="AW597" s="242">
        <f t="shared" si="309"/>
        <v>300000</v>
      </c>
      <c r="AX597" s="242">
        <f t="shared" si="309"/>
        <v>300000</v>
      </c>
      <c r="AY597" s="242">
        <f t="shared" si="309"/>
        <v>300000</v>
      </c>
      <c r="AZ597" s="242">
        <f t="shared" si="309"/>
        <v>300000</v>
      </c>
      <c r="BA597" s="242">
        <f t="shared" si="309"/>
        <v>300000</v>
      </c>
      <c r="BB597" s="242">
        <f t="shared" si="309"/>
        <v>300000</v>
      </c>
      <c r="BC597" s="242">
        <f t="shared" si="309"/>
        <v>300000</v>
      </c>
      <c r="BD597" s="242">
        <f t="shared" si="309"/>
        <v>300000</v>
      </c>
      <c r="BE597" s="242">
        <f t="shared" si="309"/>
        <v>300000</v>
      </c>
      <c r="BF597" s="242">
        <f t="shared" si="309"/>
        <v>300000</v>
      </c>
      <c r="BG597" s="242">
        <f t="shared" si="309"/>
        <v>300000</v>
      </c>
      <c r="BH597" s="242">
        <f t="shared" si="309"/>
        <v>300000</v>
      </c>
      <c r="BI597" s="242">
        <f t="shared" si="309"/>
        <v>300000</v>
      </c>
      <c r="BJ597" s="242">
        <f t="shared" si="309"/>
        <v>300000</v>
      </c>
      <c r="BK597" s="242">
        <f t="shared" si="309"/>
        <v>300000</v>
      </c>
      <c r="BL597" s="242">
        <f t="shared" si="309"/>
        <v>300000</v>
      </c>
      <c r="BM597" s="242">
        <f t="shared" si="309"/>
        <v>300000</v>
      </c>
      <c r="BN597" s="242">
        <f t="shared" si="309"/>
        <v>300000</v>
      </c>
      <c r="BO597" s="242">
        <f t="shared" si="309"/>
        <v>300000</v>
      </c>
      <c r="BP597" s="242">
        <f t="shared" si="309"/>
        <v>300000</v>
      </c>
      <c r="BQ597" s="242">
        <f t="shared" ref="BQ597:CV599" si="310">BQ607+BQ618+BQ629</f>
        <v>300000</v>
      </c>
      <c r="BR597" s="242">
        <f t="shared" si="310"/>
        <v>300000</v>
      </c>
      <c r="BS597" s="242">
        <f t="shared" si="310"/>
        <v>300000</v>
      </c>
      <c r="BT597" s="242">
        <f t="shared" si="310"/>
        <v>300000</v>
      </c>
      <c r="BU597" s="242">
        <f t="shared" si="310"/>
        <v>300000</v>
      </c>
      <c r="BV597" s="242">
        <f t="shared" si="310"/>
        <v>300000</v>
      </c>
      <c r="BW597" s="242">
        <f t="shared" si="310"/>
        <v>300000</v>
      </c>
      <c r="BX597" s="242">
        <f t="shared" si="310"/>
        <v>300000</v>
      </c>
      <c r="BY597" s="242">
        <f t="shared" si="310"/>
        <v>300000</v>
      </c>
      <c r="BZ597" s="242">
        <f t="shared" si="310"/>
        <v>300000</v>
      </c>
      <c r="CA597" s="242">
        <f t="shared" si="310"/>
        <v>300000</v>
      </c>
      <c r="CB597" s="242">
        <f t="shared" si="310"/>
        <v>300000</v>
      </c>
      <c r="CC597" s="242">
        <f t="shared" si="310"/>
        <v>300000</v>
      </c>
      <c r="CD597" s="242">
        <f t="shared" si="310"/>
        <v>300000</v>
      </c>
      <c r="CE597" s="242">
        <f t="shared" si="310"/>
        <v>300000</v>
      </c>
      <c r="CF597" s="242">
        <f t="shared" si="310"/>
        <v>300000</v>
      </c>
      <c r="CG597" s="242">
        <f t="shared" si="310"/>
        <v>300000</v>
      </c>
      <c r="CH597" s="242">
        <f t="shared" si="310"/>
        <v>300000</v>
      </c>
      <c r="CI597" s="242">
        <f t="shared" si="310"/>
        <v>300000</v>
      </c>
      <c r="CJ597" s="242">
        <f t="shared" si="310"/>
        <v>300000</v>
      </c>
      <c r="CK597" s="242">
        <f t="shared" si="310"/>
        <v>300000</v>
      </c>
      <c r="CL597" s="242">
        <f t="shared" si="310"/>
        <v>300000</v>
      </c>
      <c r="CM597" s="242">
        <f t="shared" si="310"/>
        <v>300000</v>
      </c>
      <c r="CN597" s="242">
        <f t="shared" si="310"/>
        <v>300000</v>
      </c>
      <c r="CO597" s="242">
        <f t="shared" si="310"/>
        <v>300000</v>
      </c>
      <c r="CP597" s="242">
        <f t="shared" si="310"/>
        <v>300000</v>
      </c>
      <c r="CQ597" s="242">
        <f t="shared" si="310"/>
        <v>300000</v>
      </c>
      <c r="CR597" s="242">
        <f t="shared" si="310"/>
        <v>300000</v>
      </c>
      <c r="CS597" s="242">
        <f t="shared" si="310"/>
        <v>300000</v>
      </c>
      <c r="CT597" s="242">
        <f t="shared" si="310"/>
        <v>300000</v>
      </c>
      <c r="CU597" s="242">
        <f>CU607+CU618+CU629</f>
        <v>300000</v>
      </c>
      <c r="CV597" s="242">
        <f t="shared" si="310"/>
        <v>300000</v>
      </c>
    </row>
    <row r="598" spans="2:102" outlineLevel="1" x14ac:dyDescent="0.3">
      <c r="B598" s="154">
        <v>2</v>
      </c>
      <c r="C598" s="242" t="s">
        <v>366</v>
      </c>
      <c r="D598" s="143" t="s">
        <v>433</v>
      </c>
      <c r="E598" s="242">
        <f t="shared" si="309"/>
        <v>16500000</v>
      </c>
      <c r="F598" s="242">
        <f t="shared" si="309"/>
        <v>16500000</v>
      </c>
      <c r="G598" s="242">
        <f t="shared" si="309"/>
        <v>16500000</v>
      </c>
      <c r="H598" s="242">
        <f t="shared" si="309"/>
        <v>16500000</v>
      </c>
      <c r="I598" s="242">
        <f t="shared" si="309"/>
        <v>16500000</v>
      </c>
      <c r="J598" s="242">
        <f t="shared" si="309"/>
        <v>16500000</v>
      </c>
      <c r="K598" s="242">
        <f t="shared" si="309"/>
        <v>16500000</v>
      </c>
      <c r="L598" s="242">
        <f t="shared" si="309"/>
        <v>16500000</v>
      </c>
      <c r="M598" s="242">
        <f t="shared" si="309"/>
        <v>16500000</v>
      </c>
      <c r="N598" s="242">
        <f t="shared" si="309"/>
        <v>16500000</v>
      </c>
      <c r="O598" s="242">
        <f t="shared" si="309"/>
        <v>16500000</v>
      </c>
      <c r="P598" s="242">
        <f t="shared" si="309"/>
        <v>16500000</v>
      </c>
      <c r="Q598" s="242">
        <f t="shared" si="309"/>
        <v>16500000</v>
      </c>
      <c r="R598" s="242">
        <f t="shared" si="309"/>
        <v>16500000</v>
      </c>
      <c r="S598" s="242">
        <f t="shared" si="309"/>
        <v>16500000</v>
      </c>
      <c r="T598" s="242">
        <f t="shared" si="309"/>
        <v>16500000</v>
      </c>
      <c r="U598" s="242">
        <f t="shared" si="309"/>
        <v>16500000</v>
      </c>
      <c r="V598" s="242">
        <f t="shared" si="309"/>
        <v>16500000</v>
      </c>
      <c r="W598" s="242">
        <f t="shared" si="309"/>
        <v>16500000</v>
      </c>
      <c r="X598" s="242">
        <f t="shared" si="309"/>
        <v>16500000</v>
      </c>
      <c r="Y598" s="242">
        <f t="shared" si="309"/>
        <v>16500000</v>
      </c>
      <c r="Z598" s="242">
        <f t="shared" si="309"/>
        <v>16500000</v>
      </c>
      <c r="AA598" s="242">
        <f t="shared" si="309"/>
        <v>16500000</v>
      </c>
      <c r="AB598" s="242">
        <f t="shared" si="309"/>
        <v>16500000</v>
      </c>
      <c r="AC598" s="242">
        <f t="shared" si="309"/>
        <v>16500000</v>
      </c>
      <c r="AD598" s="242">
        <f t="shared" si="309"/>
        <v>16500000</v>
      </c>
      <c r="AE598" s="242">
        <f t="shared" si="309"/>
        <v>16500000</v>
      </c>
      <c r="AF598" s="242">
        <f t="shared" si="309"/>
        <v>16500000</v>
      </c>
      <c r="AG598" s="242">
        <f t="shared" si="309"/>
        <v>16500000</v>
      </c>
      <c r="AH598" s="242">
        <f t="shared" si="309"/>
        <v>16500000</v>
      </c>
      <c r="AI598" s="242">
        <f t="shared" si="309"/>
        <v>16500000</v>
      </c>
      <c r="AJ598" s="242">
        <f t="shared" si="309"/>
        <v>16500000</v>
      </c>
      <c r="AK598" s="242">
        <f t="shared" si="309"/>
        <v>16500000</v>
      </c>
      <c r="AL598" s="242">
        <f t="shared" si="309"/>
        <v>16500000</v>
      </c>
      <c r="AM598" s="242">
        <f t="shared" si="309"/>
        <v>16500000</v>
      </c>
      <c r="AN598" s="242">
        <f t="shared" si="309"/>
        <v>16500000</v>
      </c>
      <c r="AO598" s="242">
        <f t="shared" si="309"/>
        <v>16500000</v>
      </c>
      <c r="AP598" s="242">
        <f t="shared" si="309"/>
        <v>16500000</v>
      </c>
      <c r="AQ598" s="242">
        <f t="shared" si="309"/>
        <v>16500000</v>
      </c>
      <c r="AR598" s="242">
        <f t="shared" si="309"/>
        <v>16500000</v>
      </c>
      <c r="AS598" s="242">
        <f t="shared" si="309"/>
        <v>16500000</v>
      </c>
      <c r="AT598" s="242">
        <f t="shared" si="309"/>
        <v>16500000</v>
      </c>
      <c r="AU598" s="242">
        <f t="shared" si="309"/>
        <v>16500000</v>
      </c>
      <c r="AV598" s="242">
        <f t="shared" si="309"/>
        <v>16500000</v>
      </c>
      <c r="AW598" s="242">
        <f t="shared" si="309"/>
        <v>16500000</v>
      </c>
      <c r="AX598" s="242">
        <f t="shared" si="309"/>
        <v>16500000</v>
      </c>
      <c r="AY598" s="242">
        <f t="shared" si="309"/>
        <v>16500000</v>
      </c>
      <c r="AZ598" s="242">
        <f t="shared" si="309"/>
        <v>16500000</v>
      </c>
      <c r="BA598" s="242">
        <f t="shared" si="309"/>
        <v>16500000</v>
      </c>
      <c r="BB598" s="242">
        <f t="shared" si="309"/>
        <v>16500000</v>
      </c>
      <c r="BC598" s="242">
        <f t="shared" si="309"/>
        <v>16500000</v>
      </c>
      <c r="BD598" s="242">
        <f t="shared" si="309"/>
        <v>16500000</v>
      </c>
      <c r="BE598" s="242">
        <f t="shared" si="309"/>
        <v>16500000</v>
      </c>
      <c r="BF598" s="242">
        <f t="shared" si="309"/>
        <v>16500000</v>
      </c>
      <c r="BG598" s="242">
        <f t="shared" si="309"/>
        <v>16500000</v>
      </c>
      <c r="BH598" s="242">
        <f t="shared" si="309"/>
        <v>16500000</v>
      </c>
      <c r="BI598" s="242">
        <f t="shared" si="309"/>
        <v>16500000</v>
      </c>
      <c r="BJ598" s="242">
        <f t="shared" si="309"/>
        <v>16500000</v>
      </c>
      <c r="BK598" s="242">
        <f t="shared" si="309"/>
        <v>16500000</v>
      </c>
      <c r="BL598" s="242">
        <f t="shared" si="309"/>
        <v>16500000</v>
      </c>
      <c r="BM598" s="242">
        <f t="shared" si="309"/>
        <v>16500000</v>
      </c>
      <c r="BN598" s="242">
        <f t="shared" si="309"/>
        <v>16500000</v>
      </c>
      <c r="BO598" s="242">
        <f t="shared" si="309"/>
        <v>16500000</v>
      </c>
      <c r="BP598" s="242">
        <f t="shared" si="309"/>
        <v>16500000</v>
      </c>
      <c r="BQ598" s="242">
        <f t="shared" si="310"/>
        <v>16500000</v>
      </c>
      <c r="BR598" s="242">
        <f t="shared" si="310"/>
        <v>16500000</v>
      </c>
      <c r="BS598" s="242">
        <f t="shared" si="310"/>
        <v>16500000</v>
      </c>
      <c r="BT598" s="242">
        <f t="shared" si="310"/>
        <v>16500000</v>
      </c>
      <c r="BU598" s="242">
        <f t="shared" si="310"/>
        <v>16500000</v>
      </c>
      <c r="BV598" s="242">
        <f t="shared" si="310"/>
        <v>16500000</v>
      </c>
      <c r="BW598" s="242">
        <f t="shared" si="310"/>
        <v>16500000</v>
      </c>
      <c r="BX598" s="242">
        <f t="shared" si="310"/>
        <v>16500000</v>
      </c>
      <c r="BY598" s="242">
        <f t="shared" si="310"/>
        <v>16500000</v>
      </c>
      <c r="BZ598" s="242">
        <f t="shared" si="310"/>
        <v>16500000</v>
      </c>
      <c r="CA598" s="242">
        <f t="shared" si="310"/>
        <v>16500000</v>
      </c>
      <c r="CB598" s="242">
        <f t="shared" si="310"/>
        <v>16500000</v>
      </c>
      <c r="CC598" s="242">
        <f t="shared" si="310"/>
        <v>16500000</v>
      </c>
      <c r="CD598" s="242">
        <f t="shared" si="310"/>
        <v>16500000</v>
      </c>
      <c r="CE598" s="242">
        <f t="shared" si="310"/>
        <v>16500000</v>
      </c>
      <c r="CF598" s="242">
        <f t="shared" si="310"/>
        <v>16500000</v>
      </c>
      <c r="CG598" s="242">
        <f t="shared" si="310"/>
        <v>16500000</v>
      </c>
      <c r="CH598" s="242">
        <f t="shared" si="310"/>
        <v>16500000</v>
      </c>
      <c r="CI598" s="242">
        <f t="shared" si="310"/>
        <v>16500000</v>
      </c>
      <c r="CJ598" s="242">
        <f t="shared" si="310"/>
        <v>16500000</v>
      </c>
      <c r="CK598" s="242">
        <f t="shared" si="310"/>
        <v>16500000</v>
      </c>
      <c r="CL598" s="242">
        <f t="shared" si="310"/>
        <v>16500000</v>
      </c>
      <c r="CM598" s="242">
        <f t="shared" si="310"/>
        <v>16500000</v>
      </c>
      <c r="CN598" s="242">
        <f t="shared" si="310"/>
        <v>16500000</v>
      </c>
      <c r="CO598" s="242">
        <f t="shared" si="310"/>
        <v>16500000</v>
      </c>
      <c r="CP598" s="242">
        <f t="shared" si="310"/>
        <v>16500000</v>
      </c>
      <c r="CQ598" s="242">
        <f t="shared" si="310"/>
        <v>16500000</v>
      </c>
      <c r="CR598" s="242">
        <f t="shared" si="310"/>
        <v>16500000</v>
      </c>
      <c r="CS598" s="242">
        <f t="shared" si="310"/>
        <v>16500000</v>
      </c>
      <c r="CT598" s="242">
        <f t="shared" si="310"/>
        <v>16500000</v>
      </c>
      <c r="CU598" s="242">
        <f t="shared" si="310"/>
        <v>16500000</v>
      </c>
      <c r="CV598" s="242">
        <f t="shared" si="310"/>
        <v>16500000</v>
      </c>
    </row>
    <row r="599" spans="2:102" outlineLevel="1" x14ac:dyDescent="0.3">
      <c r="B599" s="154">
        <v>3</v>
      </c>
      <c r="C599" s="242" t="s">
        <v>365</v>
      </c>
      <c r="D599" s="143" t="s">
        <v>433</v>
      </c>
      <c r="E599" s="242">
        <f>E609+E620+E631</f>
        <v>1600000</v>
      </c>
      <c r="F599" s="242">
        <f t="shared" si="309"/>
        <v>1600000</v>
      </c>
      <c r="G599" s="242">
        <f t="shared" si="309"/>
        <v>1600000</v>
      </c>
      <c r="H599" s="242">
        <f t="shared" si="309"/>
        <v>1600000</v>
      </c>
      <c r="I599" s="242">
        <f t="shared" si="309"/>
        <v>1600000</v>
      </c>
      <c r="J599" s="242">
        <f t="shared" si="309"/>
        <v>1600000</v>
      </c>
      <c r="K599" s="242">
        <f t="shared" si="309"/>
        <v>1600000</v>
      </c>
      <c r="L599" s="242">
        <f t="shared" si="309"/>
        <v>1600000</v>
      </c>
      <c r="M599" s="242">
        <f t="shared" si="309"/>
        <v>1600000</v>
      </c>
      <c r="N599" s="242">
        <f t="shared" si="309"/>
        <v>1600000</v>
      </c>
      <c r="O599" s="242">
        <f t="shared" si="309"/>
        <v>1600000</v>
      </c>
      <c r="P599" s="242">
        <f t="shared" si="309"/>
        <v>1600000</v>
      </c>
      <c r="Q599" s="242">
        <f t="shared" si="309"/>
        <v>1600000</v>
      </c>
      <c r="R599" s="242">
        <f t="shared" si="309"/>
        <v>1600000</v>
      </c>
      <c r="S599" s="242">
        <f t="shared" si="309"/>
        <v>1600000</v>
      </c>
      <c r="T599" s="242">
        <f t="shared" si="309"/>
        <v>1600000</v>
      </c>
      <c r="U599" s="242">
        <f t="shared" si="309"/>
        <v>1600000</v>
      </c>
      <c r="V599" s="242">
        <f t="shared" si="309"/>
        <v>1600000</v>
      </c>
      <c r="W599" s="242">
        <f t="shared" si="309"/>
        <v>1600000</v>
      </c>
      <c r="X599" s="242">
        <f t="shared" si="309"/>
        <v>1600000</v>
      </c>
      <c r="Y599" s="242">
        <f t="shared" si="309"/>
        <v>1600000</v>
      </c>
      <c r="Z599" s="242">
        <f t="shared" si="309"/>
        <v>1600000</v>
      </c>
      <c r="AA599" s="242">
        <f t="shared" si="309"/>
        <v>1600000</v>
      </c>
      <c r="AB599" s="242">
        <f t="shared" si="309"/>
        <v>1600000</v>
      </c>
      <c r="AC599" s="242">
        <f t="shared" si="309"/>
        <v>1600000</v>
      </c>
      <c r="AD599" s="242">
        <f t="shared" si="309"/>
        <v>1600000</v>
      </c>
      <c r="AE599" s="242">
        <f t="shared" si="309"/>
        <v>1600000</v>
      </c>
      <c r="AF599" s="242">
        <f t="shared" si="309"/>
        <v>1600000</v>
      </c>
      <c r="AG599" s="242">
        <f t="shared" si="309"/>
        <v>1600000</v>
      </c>
      <c r="AH599" s="242">
        <f t="shared" si="309"/>
        <v>1600000</v>
      </c>
      <c r="AI599" s="242">
        <f t="shared" si="309"/>
        <v>1600000</v>
      </c>
      <c r="AJ599" s="242">
        <f t="shared" si="309"/>
        <v>1600000</v>
      </c>
      <c r="AK599" s="242">
        <f t="shared" si="309"/>
        <v>1600000</v>
      </c>
      <c r="AL599" s="242">
        <f t="shared" si="309"/>
        <v>1600000</v>
      </c>
      <c r="AM599" s="242">
        <f t="shared" si="309"/>
        <v>1600000</v>
      </c>
      <c r="AN599" s="242">
        <f t="shared" si="309"/>
        <v>1600000</v>
      </c>
      <c r="AO599" s="242">
        <f t="shared" si="309"/>
        <v>1600000</v>
      </c>
      <c r="AP599" s="242">
        <f t="shared" si="309"/>
        <v>1600000</v>
      </c>
      <c r="AQ599" s="242">
        <f t="shared" si="309"/>
        <v>1600000</v>
      </c>
      <c r="AR599" s="242">
        <f t="shared" si="309"/>
        <v>1600000</v>
      </c>
      <c r="AS599" s="242">
        <f t="shared" si="309"/>
        <v>1600000</v>
      </c>
      <c r="AT599" s="242">
        <f t="shared" si="309"/>
        <v>1600000</v>
      </c>
      <c r="AU599" s="242">
        <f t="shared" si="309"/>
        <v>1600000</v>
      </c>
      <c r="AV599" s="242">
        <f t="shared" si="309"/>
        <v>1600000</v>
      </c>
      <c r="AW599" s="242">
        <f t="shared" si="309"/>
        <v>1600000</v>
      </c>
      <c r="AX599" s="242">
        <f t="shared" si="309"/>
        <v>1600000</v>
      </c>
      <c r="AY599" s="242">
        <f t="shared" si="309"/>
        <v>1600000</v>
      </c>
      <c r="AZ599" s="242">
        <f t="shared" si="309"/>
        <v>1600000</v>
      </c>
      <c r="BA599" s="242">
        <f t="shared" si="309"/>
        <v>1600000</v>
      </c>
      <c r="BB599" s="242">
        <f t="shared" si="309"/>
        <v>1600000</v>
      </c>
      <c r="BC599" s="242">
        <f t="shared" si="309"/>
        <v>1600000</v>
      </c>
      <c r="BD599" s="242">
        <f t="shared" si="309"/>
        <v>1600000</v>
      </c>
      <c r="BE599" s="242">
        <f t="shared" si="309"/>
        <v>1600000</v>
      </c>
      <c r="BF599" s="242">
        <f t="shared" si="309"/>
        <v>1600000</v>
      </c>
      <c r="BG599" s="242">
        <f t="shared" si="309"/>
        <v>1600000</v>
      </c>
      <c r="BH599" s="242">
        <f t="shared" si="309"/>
        <v>1600000</v>
      </c>
      <c r="BI599" s="242">
        <f t="shared" si="309"/>
        <v>1600000</v>
      </c>
      <c r="BJ599" s="242">
        <f t="shared" si="309"/>
        <v>1600000</v>
      </c>
      <c r="BK599" s="242">
        <f t="shared" si="309"/>
        <v>1600000</v>
      </c>
      <c r="BL599" s="242">
        <f t="shared" si="309"/>
        <v>1600000</v>
      </c>
      <c r="BM599" s="242">
        <f t="shared" si="309"/>
        <v>1600000</v>
      </c>
      <c r="BN599" s="242">
        <f t="shared" si="309"/>
        <v>1600000</v>
      </c>
      <c r="BO599" s="242">
        <f t="shared" si="309"/>
        <v>1600000</v>
      </c>
      <c r="BP599" s="242">
        <f t="shared" si="309"/>
        <v>1600000</v>
      </c>
      <c r="BQ599" s="242">
        <f t="shared" si="310"/>
        <v>1600000</v>
      </c>
      <c r="BR599" s="242">
        <f t="shared" si="310"/>
        <v>1600000</v>
      </c>
      <c r="BS599" s="242">
        <f t="shared" si="310"/>
        <v>1600000</v>
      </c>
      <c r="BT599" s="242">
        <f t="shared" si="310"/>
        <v>1600000</v>
      </c>
      <c r="BU599" s="242">
        <f t="shared" si="310"/>
        <v>1600000</v>
      </c>
      <c r="BV599" s="242">
        <f t="shared" si="310"/>
        <v>1600000</v>
      </c>
      <c r="BW599" s="242">
        <f t="shared" si="310"/>
        <v>1600000</v>
      </c>
      <c r="BX599" s="242">
        <f t="shared" si="310"/>
        <v>1600000</v>
      </c>
      <c r="BY599" s="242">
        <f t="shared" si="310"/>
        <v>1600000</v>
      </c>
      <c r="BZ599" s="242">
        <f t="shared" si="310"/>
        <v>1600000</v>
      </c>
      <c r="CA599" s="242">
        <f t="shared" si="310"/>
        <v>1600000</v>
      </c>
      <c r="CB599" s="242">
        <f t="shared" si="310"/>
        <v>1600000</v>
      </c>
      <c r="CC599" s="242">
        <f t="shared" si="310"/>
        <v>1600000</v>
      </c>
      <c r="CD599" s="242">
        <f t="shared" si="310"/>
        <v>1600000</v>
      </c>
      <c r="CE599" s="242">
        <f t="shared" si="310"/>
        <v>1600000</v>
      </c>
      <c r="CF599" s="242">
        <f t="shared" si="310"/>
        <v>1600000</v>
      </c>
      <c r="CG599" s="242">
        <f t="shared" si="310"/>
        <v>1600000</v>
      </c>
      <c r="CH599" s="242">
        <f t="shared" si="310"/>
        <v>1600000</v>
      </c>
      <c r="CI599" s="242">
        <f t="shared" si="310"/>
        <v>1600000</v>
      </c>
      <c r="CJ599" s="242">
        <f t="shared" si="310"/>
        <v>1600000</v>
      </c>
      <c r="CK599" s="242">
        <f t="shared" si="310"/>
        <v>1600000</v>
      </c>
      <c r="CL599" s="242">
        <f t="shared" si="310"/>
        <v>1600000</v>
      </c>
      <c r="CM599" s="242">
        <f t="shared" si="310"/>
        <v>1600000</v>
      </c>
      <c r="CN599" s="242">
        <f t="shared" si="310"/>
        <v>1600000</v>
      </c>
      <c r="CO599" s="242">
        <f t="shared" si="310"/>
        <v>1600000</v>
      </c>
      <c r="CP599" s="242">
        <f t="shared" si="310"/>
        <v>1600000</v>
      </c>
      <c r="CQ599" s="242">
        <f t="shared" si="310"/>
        <v>1600000</v>
      </c>
      <c r="CR599" s="242">
        <f t="shared" si="310"/>
        <v>1600000</v>
      </c>
      <c r="CS599" s="242">
        <f t="shared" si="310"/>
        <v>1600000</v>
      </c>
      <c r="CT599" s="242">
        <f t="shared" si="310"/>
        <v>1600000</v>
      </c>
      <c r="CU599" s="242">
        <f t="shared" si="310"/>
        <v>1600000</v>
      </c>
      <c r="CV599" s="242">
        <f t="shared" si="310"/>
        <v>1600000</v>
      </c>
    </row>
    <row r="600" spans="2:102" outlineLevel="1" x14ac:dyDescent="0.3"/>
    <row r="601" spans="2:102" outlineLevel="1" x14ac:dyDescent="0.3">
      <c r="C601" s="242" t="s">
        <v>23</v>
      </c>
      <c r="D601" s="143" t="s">
        <v>433</v>
      </c>
      <c r="E601" s="242">
        <f>SUM(E597:E599)</f>
        <v>18400000</v>
      </c>
      <c r="F601" s="242">
        <f t="shared" ref="F601:BQ601" si="311">SUM(F597:F599)</f>
        <v>18400000</v>
      </c>
      <c r="G601" s="242">
        <f t="shared" si="311"/>
        <v>18400000</v>
      </c>
      <c r="H601" s="242">
        <f t="shared" si="311"/>
        <v>18400000</v>
      </c>
      <c r="I601" s="242">
        <f t="shared" si="311"/>
        <v>18400000</v>
      </c>
      <c r="J601" s="242">
        <f t="shared" si="311"/>
        <v>18400000</v>
      </c>
      <c r="K601" s="242">
        <f t="shared" si="311"/>
        <v>18400000</v>
      </c>
      <c r="L601" s="242">
        <f t="shared" si="311"/>
        <v>18400000</v>
      </c>
      <c r="M601" s="242">
        <f t="shared" si="311"/>
        <v>18400000</v>
      </c>
      <c r="N601" s="242">
        <f t="shared" si="311"/>
        <v>18400000</v>
      </c>
      <c r="O601" s="242">
        <f t="shared" si="311"/>
        <v>18400000</v>
      </c>
      <c r="P601" s="242">
        <f t="shared" si="311"/>
        <v>18400000</v>
      </c>
      <c r="Q601" s="242">
        <f t="shared" si="311"/>
        <v>18400000</v>
      </c>
      <c r="R601" s="242">
        <f t="shared" si="311"/>
        <v>18400000</v>
      </c>
      <c r="S601" s="242">
        <f t="shared" si="311"/>
        <v>18400000</v>
      </c>
      <c r="T601" s="242">
        <f t="shared" si="311"/>
        <v>18400000</v>
      </c>
      <c r="U601" s="242">
        <f t="shared" si="311"/>
        <v>18400000</v>
      </c>
      <c r="V601" s="242">
        <f t="shared" si="311"/>
        <v>18400000</v>
      </c>
      <c r="W601" s="242">
        <f t="shared" si="311"/>
        <v>18400000</v>
      </c>
      <c r="X601" s="242">
        <f t="shared" si="311"/>
        <v>18400000</v>
      </c>
      <c r="Y601" s="242">
        <f t="shared" si="311"/>
        <v>18400000</v>
      </c>
      <c r="Z601" s="242">
        <f t="shared" si="311"/>
        <v>18400000</v>
      </c>
      <c r="AA601" s="242">
        <f t="shared" si="311"/>
        <v>18400000</v>
      </c>
      <c r="AB601" s="242">
        <f t="shared" si="311"/>
        <v>18400000</v>
      </c>
      <c r="AC601" s="242">
        <f t="shared" si="311"/>
        <v>18400000</v>
      </c>
      <c r="AD601" s="242">
        <f t="shared" si="311"/>
        <v>18400000</v>
      </c>
      <c r="AE601" s="242">
        <f t="shared" si="311"/>
        <v>18400000</v>
      </c>
      <c r="AF601" s="242">
        <f t="shared" si="311"/>
        <v>18400000</v>
      </c>
      <c r="AG601" s="242">
        <f t="shared" si="311"/>
        <v>18400000</v>
      </c>
      <c r="AH601" s="242">
        <f t="shared" si="311"/>
        <v>18400000</v>
      </c>
      <c r="AI601" s="242">
        <f t="shared" si="311"/>
        <v>18400000</v>
      </c>
      <c r="AJ601" s="242">
        <f t="shared" si="311"/>
        <v>18400000</v>
      </c>
      <c r="AK601" s="242">
        <f t="shared" si="311"/>
        <v>18400000</v>
      </c>
      <c r="AL601" s="242">
        <f t="shared" si="311"/>
        <v>18400000</v>
      </c>
      <c r="AM601" s="242">
        <f t="shared" si="311"/>
        <v>18400000</v>
      </c>
      <c r="AN601" s="242">
        <f t="shared" si="311"/>
        <v>18400000</v>
      </c>
      <c r="AO601" s="242">
        <f t="shared" si="311"/>
        <v>18400000</v>
      </c>
      <c r="AP601" s="242">
        <f t="shared" si="311"/>
        <v>18400000</v>
      </c>
      <c r="AQ601" s="242">
        <f t="shared" si="311"/>
        <v>18400000</v>
      </c>
      <c r="AR601" s="242">
        <f t="shared" si="311"/>
        <v>18400000</v>
      </c>
      <c r="AS601" s="242">
        <f t="shared" si="311"/>
        <v>18400000</v>
      </c>
      <c r="AT601" s="242">
        <f t="shared" si="311"/>
        <v>18400000</v>
      </c>
      <c r="AU601" s="242">
        <f t="shared" si="311"/>
        <v>18400000</v>
      </c>
      <c r="AV601" s="242">
        <f t="shared" si="311"/>
        <v>18400000</v>
      </c>
      <c r="AW601" s="242">
        <f t="shared" si="311"/>
        <v>18400000</v>
      </c>
      <c r="AX601" s="242">
        <f t="shared" si="311"/>
        <v>18400000</v>
      </c>
      <c r="AY601" s="242">
        <f t="shared" si="311"/>
        <v>18400000</v>
      </c>
      <c r="AZ601" s="242">
        <f t="shared" si="311"/>
        <v>18400000</v>
      </c>
      <c r="BA601" s="242">
        <f t="shared" si="311"/>
        <v>18400000</v>
      </c>
      <c r="BB601" s="242">
        <f t="shared" si="311"/>
        <v>18400000</v>
      </c>
      <c r="BC601" s="242">
        <f t="shared" si="311"/>
        <v>18400000</v>
      </c>
      <c r="BD601" s="242">
        <f t="shared" si="311"/>
        <v>18400000</v>
      </c>
      <c r="BE601" s="242">
        <f t="shared" si="311"/>
        <v>18400000</v>
      </c>
      <c r="BF601" s="242">
        <f t="shared" si="311"/>
        <v>18400000</v>
      </c>
      <c r="BG601" s="242">
        <f t="shared" si="311"/>
        <v>18400000</v>
      </c>
      <c r="BH601" s="242">
        <f t="shared" si="311"/>
        <v>18400000</v>
      </c>
      <c r="BI601" s="242">
        <f t="shared" si="311"/>
        <v>18400000</v>
      </c>
      <c r="BJ601" s="242">
        <f t="shared" si="311"/>
        <v>18400000</v>
      </c>
      <c r="BK601" s="242">
        <f t="shared" si="311"/>
        <v>18400000</v>
      </c>
      <c r="BL601" s="242">
        <f t="shared" si="311"/>
        <v>18400000</v>
      </c>
      <c r="BM601" s="242">
        <f t="shared" si="311"/>
        <v>18400000</v>
      </c>
      <c r="BN601" s="242">
        <f t="shared" si="311"/>
        <v>18400000</v>
      </c>
      <c r="BO601" s="242">
        <f t="shared" si="311"/>
        <v>18400000</v>
      </c>
      <c r="BP601" s="242">
        <f t="shared" si="311"/>
        <v>18400000</v>
      </c>
      <c r="BQ601" s="242">
        <f t="shared" si="311"/>
        <v>18400000</v>
      </c>
      <c r="BR601" s="242">
        <f t="shared" ref="BR601:CV601" si="312">SUM(BR597:BR599)</f>
        <v>18400000</v>
      </c>
      <c r="BS601" s="242">
        <f t="shared" si="312"/>
        <v>18400000</v>
      </c>
      <c r="BT601" s="242">
        <f t="shared" si="312"/>
        <v>18400000</v>
      </c>
      <c r="BU601" s="242">
        <f t="shared" si="312"/>
        <v>18400000</v>
      </c>
      <c r="BV601" s="242">
        <f t="shared" si="312"/>
        <v>18400000</v>
      </c>
      <c r="BW601" s="242">
        <f t="shared" si="312"/>
        <v>18400000</v>
      </c>
      <c r="BX601" s="242">
        <f t="shared" si="312"/>
        <v>18400000</v>
      </c>
      <c r="BY601" s="242">
        <f t="shared" si="312"/>
        <v>18400000</v>
      </c>
      <c r="BZ601" s="242">
        <f t="shared" si="312"/>
        <v>18400000</v>
      </c>
      <c r="CA601" s="242">
        <f t="shared" si="312"/>
        <v>18400000</v>
      </c>
      <c r="CB601" s="242">
        <f t="shared" si="312"/>
        <v>18400000</v>
      </c>
      <c r="CC601" s="242">
        <f t="shared" si="312"/>
        <v>18400000</v>
      </c>
      <c r="CD601" s="242">
        <f t="shared" si="312"/>
        <v>18400000</v>
      </c>
      <c r="CE601" s="242">
        <f t="shared" si="312"/>
        <v>18400000</v>
      </c>
      <c r="CF601" s="242">
        <f t="shared" si="312"/>
        <v>18400000</v>
      </c>
      <c r="CG601" s="242">
        <f t="shared" si="312"/>
        <v>18400000</v>
      </c>
      <c r="CH601" s="242">
        <f t="shared" si="312"/>
        <v>18400000</v>
      </c>
      <c r="CI601" s="242">
        <f t="shared" si="312"/>
        <v>18400000</v>
      </c>
      <c r="CJ601" s="242">
        <f t="shared" si="312"/>
        <v>18400000</v>
      </c>
      <c r="CK601" s="242">
        <f t="shared" si="312"/>
        <v>18400000</v>
      </c>
      <c r="CL601" s="242">
        <f t="shared" si="312"/>
        <v>18400000</v>
      </c>
      <c r="CM601" s="242">
        <f t="shared" si="312"/>
        <v>18400000</v>
      </c>
      <c r="CN601" s="242">
        <f t="shared" si="312"/>
        <v>18400000</v>
      </c>
      <c r="CO601" s="242">
        <f t="shared" si="312"/>
        <v>18400000</v>
      </c>
      <c r="CP601" s="242">
        <f t="shared" si="312"/>
        <v>18400000</v>
      </c>
      <c r="CQ601" s="242">
        <f t="shared" si="312"/>
        <v>18400000</v>
      </c>
      <c r="CR601" s="242">
        <f t="shared" si="312"/>
        <v>18400000</v>
      </c>
      <c r="CS601" s="242">
        <f t="shared" si="312"/>
        <v>18400000</v>
      </c>
      <c r="CT601" s="242">
        <f t="shared" si="312"/>
        <v>18400000</v>
      </c>
      <c r="CU601" s="242">
        <f t="shared" si="312"/>
        <v>18400000</v>
      </c>
      <c r="CV601" s="242">
        <f t="shared" si="312"/>
        <v>18400000</v>
      </c>
    </row>
    <row r="603" spans="2:102" ht="18" thickBot="1" x14ac:dyDescent="0.35">
      <c r="B603" s="75" t="s">
        <v>463</v>
      </c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  <c r="AA603" s="298"/>
      <c r="AB603" s="298"/>
      <c r="AC603" s="298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  <c r="CK603" s="75"/>
      <c r="CL603" s="75"/>
      <c r="CM603" s="75"/>
      <c r="CN603" s="75"/>
      <c r="CO603" s="75"/>
      <c r="CP603" s="75"/>
      <c r="CQ603" s="75"/>
      <c r="CR603" s="75"/>
      <c r="CS603" s="75"/>
      <c r="CT603" s="75"/>
      <c r="CU603" s="75"/>
      <c r="CV603" s="75"/>
      <c r="CW603" s="75"/>
      <c r="CX603" s="75"/>
    </row>
    <row r="604" spans="2:102" outlineLevel="1" x14ac:dyDescent="0.3">
      <c r="K604" s="234"/>
      <c r="L604" s="234"/>
      <c r="M604" s="234"/>
      <c r="N604" s="234"/>
    </row>
    <row r="605" spans="2:102" ht="12.75" customHeight="1" outlineLevel="1" x14ac:dyDescent="0.3">
      <c r="E605" s="233">
        <v>1</v>
      </c>
      <c r="F605" s="233">
        <v>2</v>
      </c>
      <c r="G605" s="233">
        <v>3</v>
      </c>
      <c r="H605" s="233">
        <v>4</v>
      </c>
      <c r="I605" s="233">
        <v>5</v>
      </c>
      <c r="J605" s="233">
        <v>6</v>
      </c>
      <c r="K605" s="233">
        <v>7</v>
      </c>
      <c r="L605" s="233">
        <v>8</v>
      </c>
      <c r="M605" s="233">
        <v>9</v>
      </c>
      <c r="N605" s="233">
        <v>10</v>
      </c>
      <c r="O605" s="233">
        <v>11</v>
      </c>
      <c r="P605" s="233">
        <v>12</v>
      </c>
      <c r="Q605" s="233">
        <v>13</v>
      </c>
      <c r="R605" s="233">
        <v>14</v>
      </c>
      <c r="S605" s="233">
        <v>15</v>
      </c>
      <c r="T605" s="233">
        <v>16</v>
      </c>
      <c r="U605" s="233">
        <v>17</v>
      </c>
      <c r="V605" s="233">
        <v>18</v>
      </c>
      <c r="W605" s="233">
        <v>19</v>
      </c>
      <c r="X605" s="233">
        <v>20</v>
      </c>
      <c r="Y605" s="233">
        <v>21</v>
      </c>
      <c r="Z605" s="233">
        <v>22</v>
      </c>
      <c r="AA605" s="233">
        <v>23</v>
      </c>
      <c r="AB605" s="233">
        <v>24</v>
      </c>
      <c r="AC605" s="233">
        <v>25</v>
      </c>
      <c r="AD605" s="233">
        <v>26</v>
      </c>
      <c r="AE605" s="233">
        <v>27</v>
      </c>
      <c r="AF605" s="233">
        <v>28</v>
      </c>
      <c r="AG605" s="233">
        <v>29</v>
      </c>
      <c r="AH605" s="233">
        <v>30</v>
      </c>
      <c r="AI605" s="233">
        <v>31</v>
      </c>
      <c r="AJ605" s="233">
        <v>32</v>
      </c>
      <c r="AK605" s="233">
        <v>33</v>
      </c>
      <c r="AL605" s="233">
        <v>34</v>
      </c>
      <c r="AM605" s="233">
        <v>35</v>
      </c>
      <c r="AN605" s="233">
        <v>36</v>
      </c>
      <c r="AO605" s="233">
        <v>37</v>
      </c>
      <c r="AP605" s="233">
        <v>38</v>
      </c>
      <c r="AQ605" s="233">
        <v>39</v>
      </c>
      <c r="AR605" s="233">
        <v>40</v>
      </c>
      <c r="AS605" s="233">
        <v>41</v>
      </c>
      <c r="AT605" s="233">
        <v>42</v>
      </c>
      <c r="AU605" s="233">
        <v>43</v>
      </c>
      <c r="AV605" s="233">
        <v>44</v>
      </c>
      <c r="AW605" s="233">
        <v>45</v>
      </c>
      <c r="AX605" s="233">
        <v>46</v>
      </c>
      <c r="AY605" s="233">
        <v>47</v>
      </c>
      <c r="AZ605" s="233">
        <v>48</v>
      </c>
      <c r="BA605" s="233">
        <v>49</v>
      </c>
      <c r="BB605" s="233">
        <v>50</v>
      </c>
      <c r="BC605" s="233">
        <v>51</v>
      </c>
      <c r="BD605" s="233">
        <v>52</v>
      </c>
      <c r="BE605" s="233">
        <v>53</v>
      </c>
      <c r="BF605" s="233">
        <v>54</v>
      </c>
      <c r="BG605" s="233">
        <v>55</v>
      </c>
      <c r="BH605" s="233">
        <v>56</v>
      </c>
      <c r="BI605" s="233">
        <v>57</v>
      </c>
      <c r="BJ605" s="233">
        <v>58</v>
      </c>
      <c r="BK605" s="233">
        <v>59</v>
      </c>
      <c r="BL605" s="233">
        <v>60</v>
      </c>
      <c r="BM605" s="233">
        <v>61</v>
      </c>
      <c r="BN605" s="233">
        <v>62</v>
      </c>
      <c r="BO605" s="233">
        <v>63</v>
      </c>
      <c r="BP605" s="233">
        <v>64</v>
      </c>
      <c r="BQ605" s="233">
        <v>65</v>
      </c>
      <c r="BR605" s="233">
        <v>66</v>
      </c>
      <c r="BS605" s="233">
        <v>67</v>
      </c>
      <c r="BT605" s="233">
        <v>68</v>
      </c>
      <c r="BU605" s="233">
        <v>69</v>
      </c>
      <c r="BV605" s="233">
        <v>70</v>
      </c>
      <c r="BW605" s="233">
        <v>71</v>
      </c>
      <c r="BX605" s="233">
        <v>72</v>
      </c>
      <c r="BY605" s="233">
        <v>73</v>
      </c>
      <c r="BZ605" s="233">
        <v>74</v>
      </c>
      <c r="CA605" s="233">
        <v>75</v>
      </c>
      <c r="CB605" s="233">
        <v>76</v>
      </c>
      <c r="CC605" s="233">
        <v>77</v>
      </c>
      <c r="CD605" s="233">
        <v>78</v>
      </c>
      <c r="CE605" s="233">
        <v>79</v>
      </c>
      <c r="CF605" s="233">
        <v>80</v>
      </c>
      <c r="CG605" s="233">
        <v>81</v>
      </c>
      <c r="CH605" s="233">
        <v>82</v>
      </c>
      <c r="CI605" s="233">
        <v>83</v>
      </c>
      <c r="CJ605" s="233">
        <v>84</v>
      </c>
      <c r="CK605" s="233">
        <v>85</v>
      </c>
      <c r="CL605" s="233">
        <v>86</v>
      </c>
      <c r="CM605" s="233">
        <v>87</v>
      </c>
      <c r="CN605" s="233">
        <v>88</v>
      </c>
      <c r="CO605" s="233">
        <v>89</v>
      </c>
      <c r="CP605" s="233">
        <v>90</v>
      </c>
      <c r="CQ605" s="233">
        <v>91</v>
      </c>
      <c r="CR605" s="233">
        <v>92</v>
      </c>
      <c r="CS605" s="233">
        <v>93</v>
      </c>
      <c r="CT605" s="233">
        <v>94</v>
      </c>
      <c r="CU605" s="233">
        <v>95</v>
      </c>
      <c r="CV605" s="233">
        <v>96</v>
      </c>
    </row>
    <row r="606" spans="2:102" outlineLevel="1" x14ac:dyDescent="0.3">
      <c r="B606" s="69" t="s">
        <v>79</v>
      </c>
      <c r="C606" s="69" t="s">
        <v>195</v>
      </c>
      <c r="E606" s="69">
        <v>201401</v>
      </c>
      <c r="F606" s="69">
        <v>201402</v>
      </c>
      <c r="G606" s="69">
        <v>201403</v>
      </c>
      <c r="H606" s="69">
        <v>201404</v>
      </c>
      <c r="I606" s="69">
        <v>201405</v>
      </c>
      <c r="J606" s="69">
        <v>201406</v>
      </c>
      <c r="K606" s="69">
        <v>201407</v>
      </c>
      <c r="L606" s="69">
        <v>201408</v>
      </c>
      <c r="M606" s="69">
        <v>201409</v>
      </c>
      <c r="N606" s="69">
        <v>201410</v>
      </c>
      <c r="O606" s="69">
        <v>201411</v>
      </c>
      <c r="P606" s="69">
        <v>201412</v>
      </c>
      <c r="Q606" s="69">
        <v>201501</v>
      </c>
      <c r="R606" s="69">
        <v>201502</v>
      </c>
      <c r="S606" s="69">
        <v>201503</v>
      </c>
      <c r="T606" s="69">
        <v>201504</v>
      </c>
      <c r="U606" s="69">
        <v>201505</v>
      </c>
      <c r="V606" s="69">
        <v>201506</v>
      </c>
      <c r="W606" s="69">
        <v>201507</v>
      </c>
      <c r="X606" s="69">
        <v>201508</v>
      </c>
      <c r="Y606" s="69">
        <v>201509</v>
      </c>
      <c r="Z606" s="69">
        <v>201510</v>
      </c>
      <c r="AA606" s="69">
        <v>201511</v>
      </c>
      <c r="AB606" s="69">
        <v>201512</v>
      </c>
      <c r="AC606" s="69">
        <v>201601</v>
      </c>
      <c r="AD606" s="69">
        <v>201602</v>
      </c>
      <c r="AE606" s="69">
        <v>201603</v>
      </c>
      <c r="AF606" s="69">
        <v>201604</v>
      </c>
      <c r="AG606" s="69">
        <v>201605</v>
      </c>
      <c r="AH606" s="69">
        <v>201606</v>
      </c>
      <c r="AI606" s="69">
        <v>201607</v>
      </c>
      <c r="AJ606" s="69">
        <v>201608</v>
      </c>
      <c r="AK606" s="69">
        <v>201609</v>
      </c>
      <c r="AL606" s="69">
        <v>201610</v>
      </c>
      <c r="AM606" s="69">
        <v>201611</v>
      </c>
      <c r="AN606" s="69">
        <v>201612</v>
      </c>
      <c r="AO606" s="69">
        <v>201701</v>
      </c>
      <c r="AP606" s="69">
        <v>201702</v>
      </c>
      <c r="AQ606" s="69">
        <v>201703</v>
      </c>
      <c r="AR606" s="69">
        <v>201704</v>
      </c>
      <c r="AS606" s="69">
        <v>201705</v>
      </c>
      <c r="AT606" s="69">
        <v>201706</v>
      </c>
      <c r="AU606" s="69">
        <v>201707</v>
      </c>
      <c r="AV606" s="69">
        <v>201708</v>
      </c>
      <c r="AW606" s="69">
        <v>201709</v>
      </c>
      <c r="AX606" s="69">
        <v>201710</v>
      </c>
      <c r="AY606" s="69">
        <v>201711</v>
      </c>
      <c r="AZ606" s="69">
        <v>201712</v>
      </c>
      <c r="BA606" s="69">
        <v>201801</v>
      </c>
      <c r="BB606" s="69">
        <v>201802</v>
      </c>
      <c r="BC606" s="69">
        <v>201803</v>
      </c>
      <c r="BD606" s="69">
        <v>201804</v>
      </c>
      <c r="BE606" s="69">
        <v>201805</v>
      </c>
      <c r="BF606" s="69">
        <v>201806</v>
      </c>
      <c r="BG606" s="69">
        <v>201807</v>
      </c>
      <c r="BH606" s="69">
        <v>201808</v>
      </c>
      <c r="BI606" s="69">
        <v>201809</v>
      </c>
      <c r="BJ606" s="69">
        <v>201810</v>
      </c>
      <c r="BK606" s="69">
        <v>201811</v>
      </c>
      <c r="BL606" s="69">
        <v>201812</v>
      </c>
      <c r="BM606" s="69">
        <v>201901</v>
      </c>
      <c r="BN606" s="69">
        <v>201902</v>
      </c>
      <c r="BO606" s="69">
        <v>201903</v>
      </c>
      <c r="BP606" s="69">
        <v>201904</v>
      </c>
      <c r="BQ606" s="69">
        <v>201905</v>
      </c>
      <c r="BR606" s="69">
        <v>201906</v>
      </c>
      <c r="BS606" s="69">
        <v>201907</v>
      </c>
      <c r="BT606" s="69">
        <v>201908</v>
      </c>
      <c r="BU606" s="69">
        <v>201909</v>
      </c>
      <c r="BV606" s="69">
        <v>201910</v>
      </c>
      <c r="BW606" s="69">
        <v>201911</v>
      </c>
      <c r="BX606" s="69">
        <v>201912</v>
      </c>
      <c r="BY606" s="69">
        <v>202001</v>
      </c>
      <c r="BZ606" s="69">
        <v>202002</v>
      </c>
      <c r="CA606" s="69">
        <v>202003</v>
      </c>
      <c r="CB606" s="69">
        <v>202004</v>
      </c>
      <c r="CC606" s="69">
        <v>202005</v>
      </c>
      <c r="CD606" s="69">
        <v>202006</v>
      </c>
      <c r="CE606" s="69">
        <v>202007</v>
      </c>
      <c r="CF606" s="69">
        <v>202008</v>
      </c>
      <c r="CG606" s="69">
        <v>202009</v>
      </c>
      <c r="CH606" s="69">
        <v>202010</v>
      </c>
      <c r="CI606" s="69">
        <v>202011</v>
      </c>
      <c r="CJ606" s="69">
        <v>202012</v>
      </c>
      <c r="CK606" s="69">
        <v>202101</v>
      </c>
      <c r="CL606" s="69">
        <v>202102</v>
      </c>
      <c r="CM606" s="69">
        <v>202103</v>
      </c>
      <c r="CN606" s="69">
        <v>202104</v>
      </c>
      <c r="CO606" s="69">
        <v>202105</v>
      </c>
      <c r="CP606" s="69">
        <v>202106</v>
      </c>
      <c r="CQ606" s="69">
        <v>202107</v>
      </c>
      <c r="CR606" s="69">
        <v>202108</v>
      </c>
      <c r="CS606" s="69">
        <v>202109</v>
      </c>
      <c r="CT606" s="69">
        <v>202110</v>
      </c>
      <c r="CU606" s="69">
        <v>202111</v>
      </c>
      <c r="CV606" s="69">
        <v>202112</v>
      </c>
    </row>
    <row r="607" spans="2:102" outlineLevel="1" x14ac:dyDescent="0.3">
      <c r="B607" s="154">
        <v>1</v>
      </c>
      <c r="C607" s="242" t="s">
        <v>364</v>
      </c>
      <c r="D607" s="143" t="s">
        <v>433</v>
      </c>
      <c r="E607" s="506">
        <v>100000</v>
      </c>
      <c r="F607" s="506">
        <v>100000</v>
      </c>
      <c r="G607" s="506">
        <v>100000</v>
      </c>
      <c r="H607" s="506">
        <v>100000</v>
      </c>
      <c r="I607" s="506">
        <v>100000</v>
      </c>
      <c r="J607" s="506">
        <v>100000</v>
      </c>
      <c r="K607" s="506">
        <v>100000</v>
      </c>
      <c r="L607" s="506">
        <v>100000</v>
      </c>
      <c r="M607" s="506">
        <v>100000</v>
      </c>
      <c r="N607" s="506">
        <v>100000</v>
      </c>
      <c r="O607" s="506">
        <v>100000</v>
      </c>
      <c r="P607" s="506">
        <v>100000</v>
      </c>
      <c r="Q607" s="506">
        <v>100000</v>
      </c>
      <c r="R607" s="506">
        <v>100000</v>
      </c>
      <c r="S607" s="506">
        <v>100000</v>
      </c>
      <c r="T607" s="506">
        <v>100000</v>
      </c>
      <c r="U607" s="506">
        <v>100000</v>
      </c>
      <c r="V607" s="506">
        <v>100000</v>
      </c>
      <c r="W607" s="506">
        <v>100000</v>
      </c>
      <c r="X607" s="506">
        <v>100000</v>
      </c>
      <c r="Y607" s="506">
        <v>100000</v>
      </c>
      <c r="Z607" s="506">
        <v>100000</v>
      </c>
      <c r="AA607" s="506">
        <v>100000</v>
      </c>
      <c r="AB607" s="506">
        <v>100000</v>
      </c>
      <c r="AC607" s="506">
        <v>100000</v>
      </c>
      <c r="AD607" s="294">
        <v>100000</v>
      </c>
      <c r="AE607" s="294">
        <v>100000</v>
      </c>
      <c r="AF607" s="294">
        <v>100000</v>
      </c>
      <c r="AG607" s="294">
        <v>100000</v>
      </c>
      <c r="AH607" s="294">
        <v>100000</v>
      </c>
      <c r="AI607" s="294">
        <v>100000</v>
      </c>
      <c r="AJ607" s="294">
        <v>100000</v>
      </c>
      <c r="AK607" s="294">
        <v>100000</v>
      </c>
      <c r="AL607" s="294">
        <v>100000</v>
      </c>
      <c r="AM607" s="294">
        <v>100000</v>
      </c>
      <c r="AN607" s="508">
        <v>100000</v>
      </c>
      <c r="AO607" s="508">
        <v>100000</v>
      </c>
      <c r="AP607" s="508">
        <v>100000</v>
      </c>
      <c r="AQ607" s="508">
        <v>100000</v>
      </c>
      <c r="AR607" s="508">
        <v>100000</v>
      </c>
      <c r="AS607" s="508">
        <v>100000</v>
      </c>
      <c r="AT607" s="508">
        <v>100000</v>
      </c>
      <c r="AU607" s="508">
        <v>100000</v>
      </c>
      <c r="AV607" s="508">
        <v>100000</v>
      </c>
      <c r="AW607" s="508">
        <v>100000</v>
      </c>
      <c r="AX607" s="508">
        <v>100000</v>
      </c>
      <c r="AY607" s="508">
        <v>100000</v>
      </c>
      <c r="AZ607" s="508">
        <v>100000</v>
      </c>
      <c r="BA607" s="508">
        <v>100000</v>
      </c>
      <c r="BB607" s="508">
        <v>100000</v>
      </c>
      <c r="BC607" s="508">
        <v>100000</v>
      </c>
      <c r="BD607" s="508">
        <v>100000</v>
      </c>
      <c r="BE607" s="508">
        <v>100000</v>
      </c>
      <c r="BF607" s="508">
        <v>100000</v>
      </c>
      <c r="BG607" s="508">
        <v>100000</v>
      </c>
      <c r="BH607" s="508">
        <v>100000</v>
      </c>
      <c r="BI607" s="508">
        <v>100000</v>
      </c>
      <c r="BJ607" s="508">
        <v>100000</v>
      </c>
      <c r="BK607" s="508">
        <v>100000</v>
      </c>
      <c r="BL607" s="508">
        <v>100000</v>
      </c>
      <c r="BM607" s="508">
        <v>100000</v>
      </c>
      <c r="BN607" s="508">
        <v>100000</v>
      </c>
      <c r="BO607" s="508">
        <v>100000</v>
      </c>
      <c r="BP607" s="508">
        <v>100000</v>
      </c>
      <c r="BQ607" s="508">
        <v>100000</v>
      </c>
      <c r="BR607" s="508">
        <v>100000</v>
      </c>
      <c r="BS607" s="508">
        <v>100000</v>
      </c>
      <c r="BT607" s="508">
        <v>100000</v>
      </c>
      <c r="BU607" s="508">
        <v>100000</v>
      </c>
      <c r="BV607" s="508">
        <v>100000</v>
      </c>
      <c r="BW607" s="508">
        <v>100000</v>
      </c>
      <c r="BX607" s="508">
        <v>100000</v>
      </c>
      <c r="BY607" s="508">
        <v>100000</v>
      </c>
      <c r="BZ607" s="508">
        <v>100000</v>
      </c>
      <c r="CA607" s="508">
        <v>100000</v>
      </c>
      <c r="CB607" s="508">
        <v>100000</v>
      </c>
      <c r="CC607" s="508">
        <v>100000</v>
      </c>
      <c r="CD607" s="508">
        <v>100000</v>
      </c>
      <c r="CE607" s="508">
        <v>100000</v>
      </c>
      <c r="CF607" s="508">
        <v>100000</v>
      </c>
      <c r="CG607" s="508">
        <v>100000</v>
      </c>
      <c r="CH607" s="508">
        <v>100000</v>
      </c>
      <c r="CI607" s="508">
        <v>100000</v>
      </c>
      <c r="CJ607" s="508">
        <v>100000</v>
      </c>
      <c r="CK607" s="508">
        <v>100000</v>
      </c>
      <c r="CL607" s="508">
        <v>100000</v>
      </c>
      <c r="CM607" s="508">
        <v>100000</v>
      </c>
      <c r="CN607" s="508">
        <v>100000</v>
      </c>
      <c r="CO607" s="508">
        <v>100000</v>
      </c>
      <c r="CP607" s="508">
        <v>100000</v>
      </c>
      <c r="CQ607" s="508">
        <v>100000</v>
      </c>
      <c r="CR607" s="508">
        <v>100000</v>
      </c>
      <c r="CS607" s="508">
        <v>100000</v>
      </c>
      <c r="CT607" s="508">
        <v>100000</v>
      </c>
      <c r="CU607" s="508">
        <v>100000</v>
      </c>
      <c r="CV607" s="508">
        <v>100000</v>
      </c>
    </row>
    <row r="608" spans="2:102" outlineLevel="1" x14ac:dyDescent="0.3">
      <c r="B608" s="154">
        <v>2</v>
      </c>
      <c r="C608" s="242" t="s">
        <v>366</v>
      </c>
      <c r="D608" s="143" t="s">
        <v>433</v>
      </c>
      <c r="E608" s="506">
        <v>8000000</v>
      </c>
      <c r="F608" s="506">
        <v>8000000</v>
      </c>
      <c r="G608" s="506">
        <v>8000000</v>
      </c>
      <c r="H608" s="506">
        <v>8000000</v>
      </c>
      <c r="I608" s="506">
        <v>8000000</v>
      </c>
      <c r="J608" s="506">
        <v>8000000</v>
      </c>
      <c r="K608" s="506">
        <v>8000000</v>
      </c>
      <c r="L608" s="506">
        <v>8000000</v>
      </c>
      <c r="M608" s="506">
        <v>8000000</v>
      </c>
      <c r="N608" s="506">
        <v>8000000</v>
      </c>
      <c r="O608" s="506">
        <v>8000000</v>
      </c>
      <c r="P608" s="506">
        <v>8000000</v>
      </c>
      <c r="Q608" s="506">
        <v>8000000</v>
      </c>
      <c r="R608" s="506">
        <v>8000000</v>
      </c>
      <c r="S608" s="506">
        <v>8000000</v>
      </c>
      <c r="T608" s="506">
        <v>8000000</v>
      </c>
      <c r="U608" s="506">
        <v>8000000</v>
      </c>
      <c r="V608" s="506">
        <v>8000000</v>
      </c>
      <c r="W608" s="506">
        <v>8000000</v>
      </c>
      <c r="X608" s="506">
        <v>8000000</v>
      </c>
      <c r="Y608" s="506">
        <v>8000000</v>
      </c>
      <c r="Z608" s="506">
        <v>8000000</v>
      </c>
      <c r="AA608" s="506">
        <v>8000000</v>
      </c>
      <c r="AB608" s="506">
        <v>8000000</v>
      </c>
      <c r="AC608" s="506">
        <v>8000000</v>
      </c>
      <c r="AD608" s="294">
        <v>8000000</v>
      </c>
      <c r="AE608" s="294">
        <v>8000000</v>
      </c>
      <c r="AF608" s="294">
        <v>8000000</v>
      </c>
      <c r="AG608" s="294">
        <v>8000000</v>
      </c>
      <c r="AH608" s="294">
        <v>8000000</v>
      </c>
      <c r="AI608" s="294">
        <v>8000000</v>
      </c>
      <c r="AJ608" s="294">
        <v>8000000</v>
      </c>
      <c r="AK608" s="294">
        <v>8000000</v>
      </c>
      <c r="AL608" s="294">
        <v>8000000</v>
      </c>
      <c r="AM608" s="294">
        <v>8000000</v>
      </c>
      <c r="AN608" s="508">
        <v>8000000</v>
      </c>
      <c r="AO608" s="508">
        <v>8000000</v>
      </c>
      <c r="AP608" s="508">
        <v>8000000</v>
      </c>
      <c r="AQ608" s="508">
        <v>8000000</v>
      </c>
      <c r="AR608" s="508">
        <v>8000000</v>
      </c>
      <c r="AS608" s="508">
        <v>8000000</v>
      </c>
      <c r="AT608" s="508">
        <v>8000000</v>
      </c>
      <c r="AU608" s="508">
        <v>8000000</v>
      </c>
      <c r="AV608" s="508">
        <v>8000000</v>
      </c>
      <c r="AW608" s="508">
        <v>8000000</v>
      </c>
      <c r="AX608" s="508">
        <v>8000000</v>
      </c>
      <c r="AY608" s="508">
        <v>8000000</v>
      </c>
      <c r="AZ608" s="508">
        <v>8000000</v>
      </c>
      <c r="BA608" s="508">
        <v>8000000</v>
      </c>
      <c r="BB608" s="508">
        <v>8000000</v>
      </c>
      <c r="BC608" s="508">
        <v>8000000</v>
      </c>
      <c r="BD608" s="508">
        <v>8000000</v>
      </c>
      <c r="BE608" s="508">
        <v>8000000</v>
      </c>
      <c r="BF608" s="508">
        <v>8000000</v>
      </c>
      <c r="BG608" s="508">
        <v>8000000</v>
      </c>
      <c r="BH608" s="508">
        <v>8000000</v>
      </c>
      <c r="BI608" s="508">
        <v>8000000</v>
      </c>
      <c r="BJ608" s="508">
        <v>8000000</v>
      </c>
      <c r="BK608" s="508">
        <v>8000000</v>
      </c>
      <c r="BL608" s="508">
        <v>8000000</v>
      </c>
      <c r="BM608" s="508">
        <v>8000000</v>
      </c>
      <c r="BN608" s="508">
        <v>8000000</v>
      </c>
      <c r="BO608" s="508">
        <v>8000000</v>
      </c>
      <c r="BP608" s="508">
        <v>8000000</v>
      </c>
      <c r="BQ608" s="508">
        <v>8000000</v>
      </c>
      <c r="BR608" s="508">
        <v>8000000</v>
      </c>
      <c r="BS608" s="508">
        <v>8000000</v>
      </c>
      <c r="BT608" s="508">
        <v>8000000</v>
      </c>
      <c r="BU608" s="508">
        <v>8000000</v>
      </c>
      <c r="BV608" s="508">
        <v>8000000</v>
      </c>
      <c r="BW608" s="508">
        <v>8000000</v>
      </c>
      <c r="BX608" s="508">
        <v>8000000</v>
      </c>
      <c r="BY608" s="508">
        <v>8000000</v>
      </c>
      <c r="BZ608" s="508">
        <v>8000000</v>
      </c>
      <c r="CA608" s="508">
        <v>8000000</v>
      </c>
      <c r="CB608" s="508">
        <v>8000000</v>
      </c>
      <c r="CC608" s="508">
        <v>8000000</v>
      </c>
      <c r="CD608" s="508">
        <v>8000000</v>
      </c>
      <c r="CE608" s="508">
        <v>8000000</v>
      </c>
      <c r="CF608" s="508">
        <v>8000000</v>
      </c>
      <c r="CG608" s="508">
        <v>8000000</v>
      </c>
      <c r="CH608" s="508">
        <v>8000000</v>
      </c>
      <c r="CI608" s="508">
        <v>8000000</v>
      </c>
      <c r="CJ608" s="508">
        <v>8000000</v>
      </c>
      <c r="CK608" s="508">
        <v>8000000</v>
      </c>
      <c r="CL608" s="508">
        <v>8000000</v>
      </c>
      <c r="CM608" s="508">
        <v>8000000</v>
      </c>
      <c r="CN608" s="508">
        <v>8000000</v>
      </c>
      <c r="CO608" s="508">
        <v>8000000</v>
      </c>
      <c r="CP608" s="508">
        <v>8000000</v>
      </c>
      <c r="CQ608" s="508">
        <v>8000000</v>
      </c>
      <c r="CR608" s="508">
        <v>8000000</v>
      </c>
      <c r="CS608" s="508">
        <v>8000000</v>
      </c>
      <c r="CT608" s="508">
        <v>8000000</v>
      </c>
      <c r="CU608" s="508">
        <v>8000000</v>
      </c>
      <c r="CV608" s="508">
        <v>8000000</v>
      </c>
    </row>
    <row r="609" spans="2:102" outlineLevel="1" x14ac:dyDescent="0.3">
      <c r="B609" s="154">
        <v>3</v>
      </c>
      <c r="C609" s="242" t="s">
        <v>365</v>
      </c>
      <c r="D609" s="143" t="s">
        <v>433</v>
      </c>
      <c r="E609" s="506">
        <v>300000</v>
      </c>
      <c r="F609" s="506">
        <v>300000</v>
      </c>
      <c r="G609" s="506">
        <v>300000</v>
      </c>
      <c r="H609" s="506">
        <v>300000</v>
      </c>
      <c r="I609" s="506">
        <v>300000</v>
      </c>
      <c r="J609" s="506">
        <v>300000</v>
      </c>
      <c r="K609" s="506">
        <v>300000</v>
      </c>
      <c r="L609" s="506">
        <v>300000</v>
      </c>
      <c r="M609" s="506">
        <v>300000</v>
      </c>
      <c r="N609" s="506">
        <v>300000</v>
      </c>
      <c r="O609" s="506">
        <v>300000</v>
      </c>
      <c r="P609" s="506">
        <v>300000</v>
      </c>
      <c r="Q609" s="506">
        <v>300000</v>
      </c>
      <c r="R609" s="506">
        <v>300000</v>
      </c>
      <c r="S609" s="506">
        <v>300000</v>
      </c>
      <c r="T609" s="506">
        <v>300000</v>
      </c>
      <c r="U609" s="506">
        <v>300000</v>
      </c>
      <c r="V609" s="506">
        <v>300000</v>
      </c>
      <c r="W609" s="506">
        <v>300000</v>
      </c>
      <c r="X609" s="506">
        <v>300000</v>
      </c>
      <c r="Y609" s="506">
        <v>300000</v>
      </c>
      <c r="Z609" s="506">
        <v>300000</v>
      </c>
      <c r="AA609" s="506">
        <v>300000</v>
      </c>
      <c r="AB609" s="506">
        <v>300000</v>
      </c>
      <c r="AC609" s="506">
        <v>300000</v>
      </c>
      <c r="AD609" s="506">
        <v>300000</v>
      </c>
      <c r="AE609" s="506">
        <v>300000</v>
      </c>
      <c r="AF609" s="506">
        <v>300000</v>
      </c>
      <c r="AG609" s="506">
        <v>300000</v>
      </c>
      <c r="AH609" s="506">
        <v>300000</v>
      </c>
      <c r="AI609" s="506">
        <v>300000</v>
      </c>
      <c r="AJ609" s="506">
        <v>300000</v>
      </c>
      <c r="AK609" s="506">
        <v>300000</v>
      </c>
      <c r="AL609" s="506">
        <v>300000</v>
      </c>
      <c r="AM609" s="506">
        <v>300000</v>
      </c>
      <c r="AN609" s="508">
        <v>300000</v>
      </c>
      <c r="AO609" s="508">
        <v>300000</v>
      </c>
      <c r="AP609" s="508">
        <v>300000</v>
      </c>
      <c r="AQ609" s="508">
        <v>300000</v>
      </c>
      <c r="AR609" s="508">
        <v>300000</v>
      </c>
      <c r="AS609" s="508">
        <v>300000</v>
      </c>
      <c r="AT609" s="508">
        <v>300000</v>
      </c>
      <c r="AU609" s="508">
        <v>300000</v>
      </c>
      <c r="AV609" s="508">
        <v>300000</v>
      </c>
      <c r="AW609" s="508">
        <v>300000</v>
      </c>
      <c r="AX609" s="508">
        <v>300000</v>
      </c>
      <c r="AY609" s="508">
        <v>300000</v>
      </c>
      <c r="AZ609" s="508">
        <v>300000</v>
      </c>
      <c r="BA609" s="508">
        <v>300000</v>
      </c>
      <c r="BB609" s="508">
        <v>300000</v>
      </c>
      <c r="BC609" s="508">
        <v>300000</v>
      </c>
      <c r="BD609" s="508">
        <v>300000</v>
      </c>
      <c r="BE609" s="508">
        <v>300000</v>
      </c>
      <c r="BF609" s="508">
        <v>300000</v>
      </c>
      <c r="BG609" s="508">
        <v>300000</v>
      </c>
      <c r="BH609" s="508">
        <v>300000</v>
      </c>
      <c r="BI609" s="508">
        <v>300000</v>
      </c>
      <c r="BJ609" s="508">
        <v>300000</v>
      </c>
      <c r="BK609" s="508">
        <v>300000</v>
      </c>
      <c r="BL609" s="508">
        <v>300000</v>
      </c>
      <c r="BM609" s="508">
        <v>300000</v>
      </c>
      <c r="BN609" s="508">
        <v>300000</v>
      </c>
      <c r="BO609" s="508">
        <v>300000</v>
      </c>
      <c r="BP609" s="508">
        <v>300000</v>
      </c>
      <c r="BQ609" s="508">
        <v>300000</v>
      </c>
      <c r="BR609" s="508">
        <v>300000</v>
      </c>
      <c r="BS609" s="508">
        <v>300000</v>
      </c>
      <c r="BT609" s="508">
        <v>300000</v>
      </c>
      <c r="BU609" s="508">
        <v>300000</v>
      </c>
      <c r="BV609" s="508">
        <v>300000</v>
      </c>
      <c r="BW609" s="508">
        <v>300000</v>
      </c>
      <c r="BX609" s="508">
        <v>300000</v>
      </c>
      <c r="BY609" s="508">
        <v>300000</v>
      </c>
      <c r="BZ609" s="508">
        <v>300000</v>
      </c>
      <c r="CA609" s="508">
        <v>300000</v>
      </c>
      <c r="CB609" s="508">
        <v>300000</v>
      </c>
      <c r="CC609" s="508">
        <v>300000</v>
      </c>
      <c r="CD609" s="508">
        <v>300000</v>
      </c>
      <c r="CE609" s="508">
        <v>300000</v>
      </c>
      <c r="CF609" s="508">
        <v>300000</v>
      </c>
      <c r="CG609" s="508">
        <v>300000</v>
      </c>
      <c r="CH609" s="508">
        <v>300000</v>
      </c>
      <c r="CI609" s="508">
        <v>300000</v>
      </c>
      <c r="CJ609" s="508">
        <v>300000</v>
      </c>
      <c r="CK609" s="508">
        <v>300000</v>
      </c>
      <c r="CL609" s="508">
        <v>300000</v>
      </c>
      <c r="CM609" s="508">
        <v>300000</v>
      </c>
      <c r="CN609" s="508">
        <v>300000</v>
      </c>
      <c r="CO609" s="508">
        <v>300000</v>
      </c>
      <c r="CP609" s="508">
        <v>300000</v>
      </c>
      <c r="CQ609" s="508">
        <v>300000</v>
      </c>
      <c r="CR609" s="508">
        <v>300000</v>
      </c>
      <c r="CS609" s="508">
        <v>300000</v>
      </c>
      <c r="CT609" s="508">
        <v>300000</v>
      </c>
      <c r="CU609" s="508">
        <v>300000</v>
      </c>
      <c r="CV609" s="508">
        <v>300000</v>
      </c>
    </row>
    <row r="610" spans="2:102" outlineLevel="1" x14ac:dyDescent="0.3"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</row>
    <row r="611" spans="2:102" outlineLevel="1" x14ac:dyDescent="0.3">
      <c r="C611" s="242" t="s">
        <v>23</v>
      </c>
      <c r="D611" s="143" t="s">
        <v>433</v>
      </c>
      <c r="E611" s="242">
        <f>SUM(E607:E609)</f>
        <v>8400000</v>
      </c>
      <c r="F611" s="242">
        <f t="shared" ref="F611:BQ611" si="313">SUM(F607:F609)</f>
        <v>8400000</v>
      </c>
      <c r="G611" s="242">
        <f t="shared" si="313"/>
        <v>8400000</v>
      </c>
      <c r="H611" s="242">
        <f t="shared" si="313"/>
        <v>8400000</v>
      </c>
      <c r="I611" s="242">
        <f t="shared" si="313"/>
        <v>8400000</v>
      </c>
      <c r="J611" s="242">
        <f t="shared" si="313"/>
        <v>8400000</v>
      </c>
      <c r="K611" s="242">
        <f t="shared" si="313"/>
        <v>8400000</v>
      </c>
      <c r="L611" s="242">
        <f t="shared" si="313"/>
        <v>8400000</v>
      </c>
      <c r="M611" s="242">
        <f t="shared" si="313"/>
        <v>8400000</v>
      </c>
      <c r="N611" s="242">
        <f t="shared" si="313"/>
        <v>8400000</v>
      </c>
      <c r="O611" s="242">
        <f t="shared" si="313"/>
        <v>8400000</v>
      </c>
      <c r="P611" s="242">
        <f t="shared" si="313"/>
        <v>8400000</v>
      </c>
      <c r="Q611" s="242">
        <f t="shared" si="313"/>
        <v>8400000</v>
      </c>
      <c r="R611" s="242">
        <f t="shared" si="313"/>
        <v>8400000</v>
      </c>
      <c r="S611" s="242">
        <f t="shared" si="313"/>
        <v>8400000</v>
      </c>
      <c r="T611" s="242">
        <f t="shared" si="313"/>
        <v>8400000</v>
      </c>
      <c r="U611" s="242">
        <f t="shared" si="313"/>
        <v>8400000</v>
      </c>
      <c r="V611" s="242">
        <f t="shared" si="313"/>
        <v>8400000</v>
      </c>
      <c r="W611" s="242">
        <f t="shared" si="313"/>
        <v>8400000</v>
      </c>
      <c r="X611" s="242">
        <f t="shared" si="313"/>
        <v>8400000</v>
      </c>
      <c r="Y611" s="242">
        <f t="shared" si="313"/>
        <v>8400000</v>
      </c>
      <c r="Z611" s="242">
        <f t="shared" si="313"/>
        <v>8400000</v>
      </c>
      <c r="AA611" s="242">
        <f t="shared" si="313"/>
        <v>8400000</v>
      </c>
      <c r="AB611" s="242">
        <f t="shared" si="313"/>
        <v>8400000</v>
      </c>
      <c r="AC611" s="521">
        <f t="shared" si="313"/>
        <v>8400000</v>
      </c>
      <c r="AD611" s="522">
        <f t="shared" si="313"/>
        <v>8400000</v>
      </c>
      <c r="AE611" s="522">
        <f t="shared" si="313"/>
        <v>8400000</v>
      </c>
      <c r="AF611" s="522">
        <f t="shared" si="313"/>
        <v>8400000</v>
      </c>
      <c r="AG611" s="522">
        <f t="shared" si="313"/>
        <v>8400000</v>
      </c>
      <c r="AH611" s="522">
        <f t="shared" si="313"/>
        <v>8400000</v>
      </c>
      <c r="AI611" s="522">
        <f t="shared" si="313"/>
        <v>8400000</v>
      </c>
      <c r="AJ611" s="522">
        <f t="shared" si="313"/>
        <v>8400000</v>
      </c>
      <c r="AK611" s="522">
        <f t="shared" si="313"/>
        <v>8400000</v>
      </c>
      <c r="AL611" s="522">
        <f t="shared" si="313"/>
        <v>8400000</v>
      </c>
      <c r="AM611" s="522">
        <f t="shared" si="313"/>
        <v>8400000</v>
      </c>
      <c r="AN611" s="522">
        <f t="shared" si="313"/>
        <v>8400000</v>
      </c>
      <c r="AO611" s="522">
        <f t="shared" si="313"/>
        <v>8400000</v>
      </c>
      <c r="AP611" s="522">
        <f t="shared" si="313"/>
        <v>8400000</v>
      </c>
      <c r="AQ611" s="522">
        <f t="shared" si="313"/>
        <v>8400000</v>
      </c>
      <c r="AR611" s="522">
        <f t="shared" si="313"/>
        <v>8400000</v>
      </c>
      <c r="AS611" s="522">
        <f t="shared" si="313"/>
        <v>8400000</v>
      </c>
      <c r="AT611" s="522">
        <f t="shared" si="313"/>
        <v>8400000</v>
      </c>
      <c r="AU611" s="522">
        <f t="shared" si="313"/>
        <v>8400000</v>
      </c>
      <c r="AV611" s="522">
        <f t="shared" si="313"/>
        <v>8400000</v>
      </c>
      <c r="AW611" s="522">
        <f t="shared" si="313"/>
        <v>8400000</v>
      </c>
      <c r="AX611" s="522">
        <f t="shared" si="313"/>
        <v>8400000</v>
      </c>
      <c r="AY611" s="522">
        <f t="shared" si="313"/>
        <v>8400000</v>
      </c>
      <c r="AZ611" s="522">
        <f t="shared" si="313"/>
        <v>8400000</v>
      </c>
      <c r="BA611" s="522">
        <f t="shared" si="313"/>
        <v>8400000</v>
      </c>
      <c r="BB611" s="522">
        <f t="shared" si="313"/>
        <v>8400000</v>
      </c>
      <c r="BC611" s="522">
        <f t="shared" si="313"/>
        <v>8400000</v>
      </c>
      <c r="BD611" s="522">
        <f t="shared" si="313"/>
        <v>8400000</v>
      </c>
      <c r="BE611" s="522">
        <f t="shared" si="313"/>
        <v>8400000</v>
      </c>
      <c r="BF611" s="522">
        <f t="shared" si="313"/>
        <v>8400000</v>
      </c>
      <c r="BG611" s="522">
        <f t="shared" si="313"/>
        <v>8400000</v>
      </c>
      <c r="BH611" s="522">
        <f t="shared" si="313"/>
        <v>8400000</v>
      </c>
      <c r="BI611" s="522">
        <f t="shared" si="313"/>
        <v>8400000</v>
      </c>
      <c r="BJ611" s="522">
        <f t="shared" si="313"/>
        <v>8400000</v>
      </c>
      <c r="BK611" s="522">
        <f t="shared" si="313"/>
        <v>8400000</v>
      </c>
      <c r="BL611" s="522">
        <f t="shared" si="313"/>
        <v>8400000</v>
      </c>
      <c r="BM611" s="522">
        <f t="shared" si="313"/>
        <v>8400000</v>
      </c>
      <c r="BN611" s="522">
        <f t="shared" si="313"/>
        <v>8400000</v>
      </c>
      <c r="BO611" s="522">
        <f t="shared" si="313"/>
        <v>8400000</v>
      </c>
      <c r="BP611" s="522">
        <f t="shared" si="313"/>
        <v>8400000</v>
      </c>
      <c r="BQ611" s="522">
        <f t="shared" si="313"/>
        <v>8400000</v>
      </c>
      <c r="BR611" s="522">
        <f t="shared" ref="BR611:CV611" si="314">SUM(BR607:BR609)</f>
        <v>8400000</v>
      </c>
      <c r="BS611" s="522">
        <f t="shared" si="314"/>
        <v>8400000</v>
      </c>
      <c r="BT611" s="522">
        <f t="shared" si="314"/>
        <v>8400000</v>
      </c>
      <c r="BU611" s="522">
        <f t="shared" si="314"/>
        <v>8400000</v>
      </c>
      <c r="BV611" s="522">
        <f t="shared" si="314"/>
        <v>8400000</v>
      </c>
      <c r="BW611" s="522">
        <f t="shared" si="314"/>
        <v>8400000</v>
      </c>
      <c r="BX611" s="522">
        <f t="shared" si="314"/>
        <v>8400000</v>
      </c>
      <c r="BY611" s="522">
        <f t="shared" si="314"/>
        <v>8400000</v>
      </c>
      <c r="BZ611" s="522">
        <f t="shared" si="314"/>
        <v>8400000</v>
      </c>
      <c r="CA611" s="522">
        <f t="shared" si="314"/>
        <v>8400000</v>
      </c>
      <c r="CB611" s="522">
        <f t="shared" si="314"/>
        <v>8400000</v>
      </c>
      <c r="CC611" s="522">
        <f t="shared" si="314"/>
        <v>8400000</v>
      </c>
      <c r="CD611" s="522">
        <f t="shared" si="314"/>
        <v>8400000</v>
      </c>
      <c r="CE611" s="522">
        <f t="shared" si="314"/>
        <v>8400000</v>
      </c>
      <c r="CF611" s="522">
        <f t="shared" si="314"/>
        <v>8400000</v>
      </c>
      <c r="CG611" s="522">
        <f t="shared" si="314"/>
        <v>8400000</v>
      </c>
      <c r="CH611" s="522">
        <f t="shared" si="314"/>
        <v>8400000</v>
      </c>
      <c r="CI611" s="522">
        <f t="shared" si="314"/>
        <v>8400000</v>
      </c>
      <c r="CJ611" s="522">
        <f t="shared" si="314"/>
        <v>8400000</v>
      </c>
      <c r="CK611" s="522">
        <f t="shared" si="314"/>
        <v>8400000</v>
      </c>
      <c r="CL611" s="522">
        <f t="shared" si="314"/>
        <v>8400000</v>
      </c>
      <c r="CM611" s="522">
        <f t="shared" si="314"/>
        <v>8400000</v>
      </c>
      <c r="CN611" s="522">
        <f t="shared" si="314"/>
        <v>8400000</v>
      </c>
      <c r="CO611" s="522">
        <f t="shared" si="314"/>
        <v>8400000</v>
      </c>
      <c r="CP611" s="522">
        <f t="shared" si="314"/>
        <v>8400000</v>
      </c>
      <c r="CQ611" s="522">
        <f t="shared" si="314"/>
        <v>8400000</v>
      </c>
      <c r="CR611" s="522">
        <f t="shared" si="314"/>
        <v>8400000</v>
      </c>
      <c r="CS611" s="522">
        <f t="shared" si="314"/>
        <v>8400000</v>
      </c>
      <c r="CT611" s="522">
        <f t="shared" si="314"/>
        <v>8400000</v>
      </c>
      <c r="CU611" s="522">
        <f t="shared" si="314"/>
        <v>8400000</v>
      </c>
      <c r="CV611" s="522">
        <f t="shared" si="314"/>
        <v>8400000</v>
      </c>
      <c r="CW611" s="63" t="s">
        <v>654</v>
      </c>
      <c r="CX611" s="63"/>
    </row>
    <row r="612" spans="2:102" outlineLevel="1" x14ac:dyDescent="0.3">
      <c r="E612" s="290"/>
      <c r="K612" s="234"/>
      <c r="L612" s="234"/>
      <c r="M612" s="234"/>
      <c r="N612" s="234"/>
      <c r="AD612" s="519"/>
      <c r="AE612" s="519"/>
      <c r="AF612" s="519"/>
      <c r="AG612" s="520"/>
      <c r="AH612" s="520"/>
      <c r="AI612" s="520"/>
      <c r="AJ612" s="520"/>
      <c r="AK612" s="520"/>
      <c r="AL612" s="520"/>
      <c r="AM612" s="520"/>
    </row>
    <row r="613" spans="2:102" x14ac:dyDescent="0.3">
      <c r="E613" s="290"/>
    </row>
    <row r="614" spans="2:102" ht="18" thickBot="1" x14ac:dyDescent="0.35">
      <c r="B614" s="75" t="s">
        <v>464</v>
      </c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  <c r="CK614" s="75"/>
      <c r="CL614" s="75"/>
      <c r="CM614" s="75"/>
      <c r="CN614" s="75"/>
      <c r="CO614" s="75"/>
      <c r="CP614" s="75"/>
      <c r="CQ614" s="75"/>
      <c r="CR614" s="75"/>
      <c r="CS614" s="75"/>
      <c r="CT614" s="75"/>
      <c r="CU614" s="75"/>
      <c r="CV614" s="75"/>
      <c r="CW614" s="75"/>
      <c r="CX614" s="75"/>
    </row>
    <row r="615" spans="2:102" outlineLevel="1" x14ac:dyDescent="0.3">
      <c r="K615" s="234"/>
      <c r="L615" s="234"/>
      <c r="M615" s="234"/>
      <c r="N615" s="234"/>
    </row>
    <row r="616" spans="2:102" ht="12.75" customHeight="1" outlineLevel="1" x14ac:dyDescent="0.3">
      <c r="E616" s="233">
        <v>1</v>
      </c>
      <c r="F616" s="233">
        <v>2</v>
      </c>
      <c r="G616" s="233">
        <v>3</v>
      </c>
      <c r="H616" s="233">
        <v>4</v>
      </c>
      <c r="I616" s="233">
        <v>5</v>
      </c>
      <c r="J616" s="233">
        <v>6</v>
      </c>
      <c r="K616" s="233">
        <v>7</v>
      </c>
      <c r="L616" s="233">
        <v>8</v>
      </c>
      <c r="M616" s="233">
        <v>9</v>
      </c>
      <c r="N616" s="233">
        <v>10</v>
      </c>
      <c r="O616" s="233">
        <v>11</v>
      </c>
      <c r="P616" s="233">
        <v>12</v>
      </c>
      <c r="Q616" s="233">
        <v>13</v>
      </c>
      <c r="R616" s="233">
        <v>14</v>
      </c>
      <c r="S616" s="233">
        <v>15</v>
      </c>
      <c r="T616" s="233">
        <v>16</v>
      </c>
      <c r="U616" s="233">
        <v>17</v>
      </c>
      <c r="V616" s="233">
        <v>18</v>
      </c>
      <c r="W616" s="233">
        <v>19</v>
      </c>
      <c r="X616" s="233">
        <v>20</v>
      </c>
      <c r="Y616" s="233">
        <v>21</v>
      </c>
      <c r="Z616" s="233">
        <v>22</v>
      </c>
      <c r="AA616" s="233">
        <v>23</v>
      </c>
      <c r="AB616" s="233">
        <v>24</v>
      </c>
      <c r="AC616" s="233">
        <v>25</v>
      </c>
      <c r="AD616" s="233">
        <v>26</v>
      </c>
      <c r="AE616" s="233">
        <v>27</v>
      </c>
      <c r="AF616" s="233">
        <v>28</v>
      </c>
      <c r="AG616" s="233">
        <v>29</v>
      </c>
      <c r="AH616" s="233">
        <v>30</v>
      </c>
      <c r="AI616" s="233">
        <v>31</v>
      </c>
      <c r="AJ616" s="233">
        <v>32</v>
      </c>
      <c r="AK616" s="233">
        <v>33</v>
      </c>
      <c r="AL616" s="233">
        <v>34</v>
      </c>
      <c r="AM616" s="233">
        <v>35</v>
      </c>
      <c r="AN616" s="233">
        <v>36</v>
      </c>
      <c r="AO616" s="233">
        <v>37</v>
      </c>
      <c r="AP616" s="233">
        <v>38</v>
      </c>
      <c r="AQ616" s="233">
        <v>39</v>
      </c>
      <c r="AR616" s="233">
        <v>40</v>
      </c>
      <c r="AS616" s="233">
        <v>41</v>
      </c>
      <c r="AT616" s="233">
        <v>42</v>
      </c>
      <c r="AU616" s="233">
        <v>43</v>
      </c>
      <c r="AV616" s="233">
        <v>44</v>
      </c>
      <c r="AW616" s="233">
        <v>45</v>
      </c>
      <c r="AX616" s="233">
        <v>46</v>
      </c>
      <c r="AY616" s="233">
        <v>47</v>
      </c>
      <c r="AZ616" s="233">
        <v>48</v>
      </c>
      <c r="BA616" s="233">
        <v>49</v>
      </c>
      <c r="BB616" s="233">
        <v>50</v>
      </c>
      <c r="BC616" s="233">
        <v>51</v>
      </c>
      <c r="BD616" s="233">
        <v>52</v>
      </c>
      <c r="BE616" s="233">
        <v>53</v>
      </c>
      <c r="BF616" s="233">
        <v>54</v>
      </c>
      <c r="BG616" s="233">
        <v>55</v>
      </c>
      <c r="BH616" s="233">
        <v>56</v>
      </c>
      <c r="BI616" s="233">
        <v>57</v>
      </c>
      <c r="BJ616" s="233">
        <v>58</v>
      </c>
      <c r="BK616" s="233">
        <v>59</v>
      </c>
      <c r="BL616" s="233">
        <v>60</v>
      </c>
      <c r="BM616" s="233">
        <v>61</v>
      </c>
      <c r="BN616" s="233">
        <v>62</v>
      </c>
      <c r="BO616" s="233">
        <v>63</v>
      </c>
      <c r="BP616" s="233">
        <v>64</v>
      </c>
      <c r="BQ616" s="233">
        <v>65</v>
      </c>
      <c r="BR616" s="233">
        <v>66</v>
      </c>
      <c r="BS616" s="233">
        <v>67</v>
      </c>
      <c r="BT616" s="233">
        <v>68</v>
      </c>
      <c r="BU616" s="233">
        <v>69</v>
      </c>
      <c r="BV616" s="233">
        <v>70</v>
      </c>
      <c r="BW616" s="233">
        <v>71</v>
      </c>
      <c r="BX616" s="233">
        <v>72</v>
      </c>
      <c r="BY616" s="233">
        <v>73</v>
      </c>
      <c r="BZ616" s="233">
        <v>74</v>
      </c>
      <c r="CA616" s="233">
        <v>75</v>
      </c>
      <c r="CB616" s="233">
        <v>76</v>
      </c>
      <c r="CC616" s="233">
        <v>77</v>
      </c>
      <c r="CD616" s="233">
        <v>78</v>
      </c>
      <c r="CE616" s="233">
        <v>79</v>
      </c>
      <c r="CF616" s="233">
        <v>80</v>
      </c>
      <c r="CG616" s="233">
        <v>81</v>
      </c>
      <c r="CH616" s="233">
        <v>82</v>
      </c>
      <c r="CI616" s="233">
        <v>83</v>
      </c>
      <c r="CJ616" s="233">
        <v>84</v>
      </c>
      <c r="CK616" s="233">
        <v>85</v>
      </c>
      <c r="CL616" s="233">
        <v>86</v>
      </c>
      <c r="CM616" s="233">
        <v>87</v>
      </c>
      <c r="CN616" s="233">
        <v>88</v>
      </c>
      <c r="CO616" s="233">
        <v>89</v>
      </c>
      <c r="CP616" s="233">
        <v>90</v>
      </c>
      <c r="CQ616" s="233">
        <v>91</v>
      </c>
      <c r="CR616" s="233">
        <v>92</v>
      </c>
      <c r="CS616" s="233">
        <v>93</v>
      </c>
      <c r="CT616" s="233">
        <v>94</v>
      </c>
      <c r="CU616" s="233">
        <v>95</v>
      </c>
      <c r="CV616" s="233">
        <v>96</v>
      </c>
    </row>
    <row r="617" spans="2:102" outlineLevel="1" x14ac:dyDescent="0.3">
      <c r="B617" s="69" t="s">
        <v>79</v>
      </c>
      <c r="C617" s="69" t="s">
        <v>195</v>
      </c>
      <c r="E617" s="69">
        <v>201401</v>
      </c>
      <c r="F617" s="69">
        <v>201402</v>
      </c>
      <c r="G617" s="69">
        <v>201403</v>
      </c>
      <c r="H617" s="69">
        <v>201404</v>
      </c>
      <c r="I617" s="69">
        <v>201405</v>
      </c>
      <c r="J617" s="69">
        <v>201406</v>
      </c>
      <c r="K617" s="69">
        <v>201407</v>
      </c>
      <c r="L617" s="69">
        <v>201408</v>
      </c>
      <c r="M617" s="69">
        <v>201409</v>
      </c>
      <c r="N617" s="69">
        <v>201410</v>
      </c>
      <c r="O617" s="69">
        <v>201411</v>
      </c>
      <c r="P617" s="69">
        <v>201412</v>
      </c>
      <c r="Q617" s="69">
        <v>201501</v>
      </c>
      <c r="R617" s="69">
        <v>201502</v>
      </c>
      <c r="S617" s="69">
        <v>201503</v>
      </c>
      <c r="T617" s="69">
        <v>201504</v>
      </c>
      <c r="U617" s="69">
        <v>201505</v>
      </c>
      <c r="V617" s="69">
        <v>201506</v>
      </c>
      <c r="W617" s="69">
        <v>201507</v>
      </c>
      <c r="X617" s="69">
        <v>201508</v>
      </c>
      <c r="Y617" s="69">
        <v>201509</v>
      </c>
      <c r="Z617" s="69">
        <v>201510</v>
      </c>
      <c r="AA617" s="69">
        <v>201511</v>
      </c>
      <c r="AB617" s="69">
        <v>201512</v>
      </c>
      <c r="AC617" s="69">
        <v>201601</v>
      </c>
      <c r="AD617" s="69">
        <v>201602</v>
      </c>
      <c r="AE617" s="69">
        <v>201603</v>
      </c>
      <c r="AF617" s="69">
        <v>201604</v>
      </c>
      <c r="AG617" s="69">
        <v>201605</v>
      </c>
      <c r="AH617" s="69">
        <v>201606</v>
      </c>
      <c r="AI617" s="69">
        <v>201607</v>
      </c>
      <c r="AJ617" s="69">
        <v>201608</v>
      </c>
      <c r="AK617" s="69">
        <v>201609</v>
      </c>
      <c r="AL617" s="69">
        <v>201610</v>
      </c>
      <c r="AM617" s="69">
        <v>201611</v>
      </c>
      <c r="AN617" s="69">
        <v>201612</v>
      </c>
      <c r="AO617" s="69">
        <v>201701</v>
      </c>
      <c r="AP617" s="69">
        <v>201702</v>
      </c>
      <c r="AQ617" s="69">
        <v>201703</v>
      </c>
      <c r="AR617" s="69">
        <v>201704</v>
      </c>
      <c r="AS617" s="69">
        <v>201705</v>
      </c>
      <c r="AT617" s="69">
        <v>201706</v>
      </c>
      <c r="AU617" s="69">
        <v>201707</v>
      </c>
      <c r="AV617" s="69">
        <v>201708</v>
      </c>
      <c r="AW617" s="69">
        <v>201709</v>
      </c>
      <c r="AX617" s="69">
        <v>201710</v>
      </c>
      <c r="AY617" s="69">
        <v>201711</v>
      </c>
      <c r="AZ617" s="69">
        <v>201712</v>
      </c>
      <c r="BA617" s="69">
        <v>201801</v>
      </c>
      <c r="BB617" s="69">
        <v>201802</v>
      </c>
      <c r="BC617" s="69">
        <v>201803</v>
      </c>
      <c r="BD617" s="69">
        <v>201804</v>
      </c>
      <c r="BE617" s="69">
        <v>201805</v>
      </c>
      <c r="BF617" s="69">
        <v>201806</v>
      </c>
      <c r="BG617" s="69">
        <v>201807</v>
      </c>
      <c r="BH617" s="69">
        <v>201808</v>
      </c>
      <c r="BI617" s="69">
        <v>201809</v>
      </c>
      <c r="BJ617" s="69">
        <v>201810</v>
      </c>
      <c r="BK617" s="69">
        <v>201811</v>
      </c>
      <c r="BL617" s="69">
        <v>201812</v>
      </c>
      <c r="BM617" s="69">
        <v>201901</v>
      </c>
      <c r="BN617" s="69">
        <v>201902</v>
      </c>
      <c r="BO617" s="69">
        <v>201903</v>
      </c>
      <c r="BP617" s="69">
        <v>201904</v>
      </c>
      <c r="BQ617" s="69">
        <v>201905</v>
      </c>
      <c r="BR617" s="69">
        <v>201906</v>
      </c>
      <c r="BS617" s="69">
        <v>201907</v>
      </c>
      <c r="BT617" s="69">
        <v>201908</v>
      </c>
      <c r="BU617" s="69">
        <v>201909</v>
      </c>
      <c r="BV617" s="69">
        <v>201910</v>
      </c>
      <c r="BW617" s="69">
        <v>201911</v>
      </c>
      <c r="BX617" s="69">
        <v>201912</v>
      </c>
      <c r="BY617" s="69">
        <v>202001</v>
      </c>
      <c r="BZ617" s="69">
        <v>202002</v>
      </c>
      <c r="CA617" s="69">
        <v>202003</v>
      </c>
      <c r="CB617" s="69">
        <v>202004</v>
      </c>
      <c r="CC617" s="69">
        <v>202005</v>
      </c>
      <c r="CD617" s="69">
        <v>202006</v>
      </c>
      <c r="CE617" s="69">
        <v>202007</v>
      </c>
      <c r="CF617" s="69">
        <v>202008</v>
      </c>
      <c r="CG617" s="69">
        <v>202009</v>
      </c>
      <c r="CH617" s="69">
        <v>202010</v>
      </c>
      <c r="CI617" s="69">
        <v>202011</v>
      </c>
      <c r="CJ617" s="69">
        <v>202012</v>
      </c>
      <c r="CK617" s="69">
        <v>202101</v>
      </c>
      <c r="CL617" s="69">
        <v>202102</v>
      </c>
      <c r="CM617" s="69">
        <v>202103</v>
      </c>
      <c r="CN617" s="69">
        <v>202104</v>
      </c>
      <c r="CO617" s="69">
        <v>202105</v>
      </c>
      <c r="CP617" s="69">
        <v>202106</v>
      </c>
      <c r="CQ617" s="69">
        <v>202107</v>
      </c>
      <c r="CR617" s="69">
        <v>202108</v>
      </c>
      <c r="CS617" s="69">
        <v>202109</v>
      </c>
      <c r="CT617" s="69">
        <v>202110</v>
      </c>
      <c r="CU617" s="69">
        <v>202111</v>
      </c>
      <c r="CV617" s="69">
        <v>202112</v>
      </c>
    </row>
    <row r="618" spans="2:102" outlineLevel="1" x14ac:dyDescent="0.3">
      <c r="B618" s="154">
        <v>1</v>
      </c>
      <c r="C618" s="242" t="s">
        <v>364</v>
      </c>
      <c r="D618" s="143" t="s">
        <v>433</v>
      </c>
      <c r="E618" s="506">
        <v>100000</v>
      </c>
      <c r="F618" s="506">
        <v>100000</v>
      </c>
      <c r="G618" s="506">
        <v>100000</v>
      </c>
      <c r="H618" s="506">
        <v>100000</v>
      </c>
      <c r="I618" s="506">
        <v>100000</v>
      </c>
      <c r="J618" s="506">
        <v>100000</v>
      </c>
      <c r="K618" s="506">
        <v>100000</v>
      </c>
      <c r="L618" s="506">
        <v>100000</v>
      </c>
      <c r="M618" s="506">
        <v>100000</v>
      </c>
      <c r="N618" s="506">
        <v>100000</v>
      </c>
      <c r="O618" s="506">
        <v>100000</v>
      </c>
      <c r="P618" s="506">
        <v>100000</v>
      </c>
      <c r="Q618" s="506">
        <v>100000</v>
      </c>
      <c r="R618" s="506">
        <v>100000</v>
      </c>
      <c r="S618" s="506">
        <v>100000</v>
      </c>
      <c r="T618" s="506">
        <v>100000</v>
      </c>
      <c r="U618" s="506">
        <v>100000</v>
      </c>
      <c r="V618" s="506">
        <v>100000</v>
      </c>
      <c r="W618" s="506">
        <v>100000</v>
      </c>
      <c r="X618" s="506">
        <v>100000</v>
      </c>
      <c r="Y618" s="506">
        <v>100000</v>
      </c>
      <c r="Z618" s="506">
        <v>100000</v>
      </c>
      <c r="AA618" s="506">
        <v>100000</v>
      </c>
      <c r="AB618" s="506">
        <v>100000</v>
      </c>
      <c r="AC618" s="506">
        <v>100000</v>
      </c>
      <c r="AD618" s="294">
        <v>100000</v>
      </c>
      <c r="AE618" s="294">
        <v>100000</v>
      </c>
      <c r="AF618" s="294">
        <v>100000</v>
      </c>
      <c r="AG618" s="294">
        <v>100000</v>
      </c>
      <c r="AH618" s="294">
        <v>100000</v>
      </c>
      <c r="AI618" s="294">
        <v>100000</v>
      </c>
      <c r="AJ618" s="294">
        <v>100000</v>
      </c>
      <c r="AK618" s="294">
        <v>100000</v>
      </c>
      <c r="AL618" s="294">
        <v>100000</v>
      </c>
      <c r="AM618" s="294">
        <v>100000</v>
      </c>
      <c r="AN618" s="508">
        <v>100000</v>
      </c>
      <c r="AO618" s="508">
        <v>100000</v>
      </c>
      <c r="AP618" s="508">
        <v>100000</v>
      </c>
      <c r="AQ618" s="508">
        <v>100000</v>
      </c>
      <c r="AR618" s="508">
        <v>100000</v>
      </c>
      <c r="AS618" s="508">
        <v>100000</v>
      </c>
      <c r="AT618" s="508">
        <v>100000</v>
      </c>
      <c r="AU618" s="508">
        <v>100000</v>
      </c>
      <c r="AV618" s="508">
        <v>100000</v>
      </c>
      <c r="AW618" s="508">
        <v>100000</v>
      </c>
      <c r="AX618" s="508">
        <v>100000</v>
      </c>
      <c r="AY618" s="508">
        <v>100000</v>
      </c>
      <c r="AZ618" s="508">
        <v>100000</v>
      </c>
      <c r="BA618" s="508">
        <v>100000</v>
      </c>
      <c r="BB618" s="508">
        <v>100000</v>
      </c>
      <c r="BC618" s="508">
        <v>100000</v>
      </c>
      <c r="BD618" s="508">
        <v>100000</v>
      </c>
      <c r="BE618" s="508">
        <v>100000</v>
      </c>
      <c r="BF618" s="508">
        <v>100000</v>
      </c>
      <c r="BG618" s="508">
        <v>100000</v>
      </c>
      <c r="BH618" s="508">
        <v>100000</v>
      </c>
      <c r="BI618" s="508">
        <v>100000</v>
      </c>
      <c r="BJ618" s="508">
        <v>100000</v>
      </c>
      <c r="BK618" s="508">
        <v>100000</v>
      </c>
      <c r="BL618" s="508">
        <v>100000</v>
      </c>
      <c r="BM618" s="508">
        <v>100000</v>
      </c>
      <c r="BN618" s="508">
        <v>100000</v>
      </c>
      <c r="BO618" s="508">
        <v>100000</v>
      </c>
      <c r="BP618" s="508">
        <v>100000</v>
      </c>
      <c r="BQ618" s="508">
        <v>100000</v>
      </c>
      <c r="BR618" s="508">
        <v>100000</v>
      </c>
      <c r="BS618" s="508">
        <v>100000</v>
      </c>
      <c r="BT618" s="508">
        <v>100000</v>
      </c>
      <c r="BU618" s="508">
        <v>100000</v>
      </c>
      <c r="BV618" s="508">
        <v>100000</v>
      </c>
      <c r="BW618" s="508">
        <v>100000</v>
      </c>
      <c r="BX618" s="508">
        <v>100000</v>
      </c>
      <c r="BY618" s="508">
        <v>100000</v>
      </c>
      <c r="BZ618" s="508">
        <v>100000</v>
      </c>
      <c r="CA618" s="508">
        <v>100000</v>
      </c>
      <c r="CB618" s="508">
        <v>100000</v>
      </c>
      <c r="CC618" s="508">
        <v>100000</v>
      </c>
      <c r="CD618" s="508">
        <v>100000</v>
      </c>
      <c r="CE618" s="508">
        <v>100000</v>
      </c>
      <c r="CF618" s="508">
        <v>100000</v>
      </c>
      <c r="CG618" s="508">
        <v>100000</v>
      </c>
      <c r="CH618" s="508">
        <v>100000</v>
      </c>
      <c r="CI618" s="508">
        <v>100000</v>
      </c>
      <c r="CJ618" s="508">
        <v>100000</v>
      </c>
      <c r="CK618" s="508">
        <v>100000</v>
      </c>
      <c r="CL618" s="508">
        <v>100000</v>
      </c>
      <c r="CM618" s="508">
        <v>100000</v>
      </c>
      <c r="CN618" s="508">
        <v>100000</v>
      </c>
      <c r="CO618" s="508">
        <v>100000</v>
      </c>
      <c r="CP618" s="508">
        <v>100000</v>
      </c>
      <c r="CQ618" s="508">
        <v>100000</v>
      </c>
      <c r="CR618" s="508">
        <v>100000</v>
      </c>
      <c r="CS618" s="508">
        <v>100000</v>
      </c>
      <c r="CT618" s="508">
        <v>100000</v>
      </c>
      <c r="CU618" s="508">
        <v>100000</v>
      </c>
      <c r="CV618" s="508">
        <v>100000</v>
      </c>
    </row>
    <row r="619" spans="2:102" outlineLevel="1" x14ac:dyDescent="0.3">
      <c r="B619" s="154">
        <v>2</v>
      </c>
      <c r="C619" s="242" t="s">
        <v>366</v>
      </c>
      <c r="D619" s="143" t="s">
        <v>433</v>
      </c>
      <c r="E619" s="506">
        <v>8000000</v>
      </c>
      <c r="F619" s="506">
        <v>8000000</v>
      </c>
      <c r="G619" s="506">
        <v>8000000</v>
      </c>
      <c r="H619" s="506">
        <v>8000000</v>
      </c>
      <c r="I619" s="506">
        <v>8000000</v>
      </c>
      <c r="J619" s="506">
        <v>8000000</v>
      </c>
      <c r="K619" s="506">
        <v>8000000</v>
      </c>
      <c r="L619" s="506">
        <v>8000000</v>
      </c>
      <c r="M619" s="506">
        <v>8000000</v>
      </c>
      <c r="N619" s="506">
        <v>8000000</v>
      </c>
      <c r="O619" s="506">
        <v>8000000</v>
      </c>
      <c r="P619" s="506">
        <v>8000000</v>
      </c>
      <c r="Q619" s="506">
        <v>8000000</v>
      </c>
      <c r="R619" s="506">
        <v>8000000</v>
      </c>
      <c r="S619" s="506">
        <v>8000000</v>
      </c>
      <c r="T619" s="506">
        <v>8000000</v>
      </c>
      <c r="U619" s="506">
        <v>8000000</v>
      </c>
      <c r="V619" s="506">
        <v>8000000</v>
      </c>
      <c r="W619" s="506">
        <v>8000000</v>
      </c>
      <c r="X619" s="506">
        <v>8000000</v>
      </c>
      <c r="Y619" s="506">
        <v>8000000</v>
      </c>
      <c r="Z619" s="506">
        <v>8000000</v>
      </c>
      <c r="AA619" s="506">
        <v>8000000</v>
      </c>
      <c r="AB619" s="506">
        <v>8000000</v>
      </c>
      <c r="AC619" s="506">
        <v>8000000</v>
      </c>
      <c r="AD619" s="294">
        <v>8000000</v>
      </c>
      <c r="AE619" s="294">
        <v>8000000</v>
      </c>
      <c r="AF619" s="294">
        <v>8000000</v>
      </c>
      <c r="AG619" s="294">
        <v>8000000</v>
      </c>
      <c r="AH619" s="294">
        <v>8000000</v>
      </c>
      <c r="AI619" s="294">
        <v>8000000</v>
      </c>
      <c r="AJ619" s="294">
        <v>8000000</v>
      </c>
      <c r="AK619" s="294">
        <v>8000000</v>
      </c>
      <c r="AL619" s="294">
        <v>8000000</v>
      </c>
      <c r="AM619" s="294">
        <v>8000000</v>
      </c>
      <c r="AN619" s="508">
        <v>8000000</v>
      </c>
      <c r="AO619" s="508">
        <v>8000000</v>
      </c>
      <c r="AP619" s="508">
        <v>8000000</v>
      </c>
      <c r="AQ619" s="508">
        <v>8000000</v>
      </c>
      <c r="AR619" s="508">
        <v>8000000</v>
      </c>
      <c r="AS619" s="508">
        <v>8000000</v>
      </c>
      <c r="AT619" s="508">
        <v>8000000</v>
      </c>
      <c r="AU619" s="508">
        <v>8000000</v>
      </c>
      <c r="AV619" s="508">
        <v>8000000</v>
      </c>
      <c r="AW619" s="508">
        <v>8000000</v>
      </c>
      <c r="AX619" s="508">
        <v>8000000</v>
      </c>
      <c r="AY619" s="508">
        <v>8000000</v>
      </c>
      <c r="AZ619" s="508">
        <v>8000000</v>
      </c>
      <c r="BA619" s="508">
        <v>8000000</v>
      </c>
      <c r="BB619" s="508">
        <v>8000000</v>
      </c>
      <c r="BC619" s="508">
        <v>8000000</v>
      </c>
      <c r="BD619" s="508">
        <v>8000000</v>
      </c>
      <c r="BE619" s="508">
        <v>8000000</v>
      </c>
      <c r="BF619" s="508">
        <v>8000000</v>
      </c>
      <c r="BG619" s="508">
        <v>8000000</v>
      </c>
      <c r="BH619" s="508">
        <v>8000000</v>
      </c>
      <c r="BI619" s="508">
        <v>8000000</v>
      </c>
      <c r="BJ619" s="508">
        <v>8000000</v>
      </c>
      <c r="BK619" s="508">
        <v>8000000</v>
      </c>
      <c r="BL619" s="508">
        <v>8000000</v>
      </c>
      <c r="BM619" s="508">
        <v>8000000</v>
      </c>
      <c r="BN619" s="508">
        <v>8000000</v>
      </c>
      <c r="BO619" s="508">
        <v>8000000</v>
      </c>
      <c r="BP619" s="508">
        <v>8000000</v>
      </c>
      <c r="BQ619" s="508">
        <v>8000000</v>
      </c>
      <c r="BR619" s="508">
        <v>8000000</v>
      </c>
      <c r="BS619" s="508">
        <v>8000000</v>
      </c>
      <c r="BT619" s="508">
        <v>8000000</v>
      </c>
      <c r="BU619" s="508">
        <v>8000000</v>
      </c>
      <c r="BV619" s="508">
        <v>8000000</v>
      </c>
      <c r="BW619" s="508">
        <v>8000000</v>
      </c>
      <c r="BX619" s="508">
        <v>8000000</v>
      </c>
      <c r="BY619" s="508">
        <v>8000000</v>
      </c>
      <c r="BZ619" s="508">
        <v>8000000</v>
      </c>
      <c r="CA619" s="508">
        <v>8000000</v>
      </c>
      <c r="CB619" s="508">
        <v>8000000</v>
      </c>
      <c r="CC619" s="508">
        <v>8000000</v>
      </c>
      <c r="CD619" s="508">
        <v>8000000</v>
      </c>
      <c r="CE619" s="508">
        <v>8000000</v>
      </c>
      <c r="CF619" s="508">
        <v>8000000</v>
      </c>
      <c r="CG619" s="508">
        <v>8000000</v>
      </c>
      <c r="CH619" s="508">
        <v>8000000</v>
      </c>
      <c r="CI619" s="508">
        <v>8000000</v>
      </c>
      <c r="CJ619" s="508">
        <v>8000000</v>
      </c>
      <c r="CK619" s="508">
        <v>8000000</v>
      </c>
      <c r="CL619" s="508">
        <v>8000000</v>
      </c>
      <c r="CM619" s="508">
        <v>8000000</v>
      </c>
      <c r="CN619" s="508">
        <v>8000000</v>
      </c>
      <c r="CO619" s="508">
        <v>8000000</v>
      </c>
      <c r="CP619" s="508">
        <v>8000000</v>
      </c>
      <c r="CQ619" s="508">
        <v>8000000</v>
      </c>
      <c r="CR619" s="508">
        <v>8000000</v>
      </c>
      <c r="CS619" s="508">
        <v>8000000</v>
      </c>
      <c r="CT619" s="508">
        <v>8000000</v>
      </c>
      <c r="CU619" s="508">
        <v>8000000</v>
      </c>
      <c r="CV619" s="508">
        <v>8000000</v>
      </c>
    </row>
    <row r="620" spans="2:102" outlineLevel="1" x14ac:dyDescent="0.3">
      <c r="B620" s="154">
        <v>3</v>
      </c>
      <c r="C620" s="242" t="s">
        <v>365</v>
      </c>
      <c r="D620" s="143" t="s">
        <v>433</v>
      </c>
      <c r="E620" s="506">
        <v>300000</v>
      </c>
      <c r="F620" s="506">
        <v>300000</v>
      </c>
      <c r="G620" s="506">
        <v>300000</v>
      </c>
      <c r="H620" s="506">
        <v>300000</v>
      </c>
      <c r="I620" s="506">
        <v>300000</v>
      </c>
      <c r="J620" s="506">
        <v>300000</v>
      </c>
      <c r="K620" s="506">
        <v>300000</v>
      </c>
      <c r="L620" s="506">
        <v>300000</v>
      </c>
      <c r="M620" s="506">
        <v>300000</v>
      </c>
      <c r="N620" s="506">
        <v>300000</v>
      </c>
      <c r="O620" s="506">
        <v>300000</v>
      </c>
      <c r="P620" s="506">
        <v>300000</v>
      </c>
      <c r="Q620" s="506">
        <v>300000</v>
      </c>
      <c r="R620" s="506">
        <v>300000</v>
      </c>
      <c r="S620" s="506">
        <v>300000</v>
      </c>
      <c r="T620" s="506">
        <v>300000</v>
      </c>
      <c r="U620" s="506">
        <v>300000</v>
      </c>
      <c r="V620" s="506">
        <v>300000</v>
      </c>
      <c r="W620" s="506">
        <v>300000</v>
      </c>
      <c r="X620" s="506">
        <v>300000</v>
      </c>
      <c r="Y620" s="506">
        <v>300000</v>
      </c>
      <c r="Z620" s="506">
        <v>300000</v>
      </c>
      <c r="AA620" s="506">
        <v>300000</v>
      </c>
      <c r="AB620" s="506">
        <v>300000</v>
      </c>
      <c r="AC620" s="506">
        <v>300000</v>
      </c>
      <c r="AD620" s="506">
        <v>300000</v>
      </c>
      <c r="AE620" s="506">
        <v>300000</v>
      </c>
      <c r="AF620" s="506">
        <v>300000</v>
      </c>
      <c r="AG620" s="506">
        <v>300000</v>
      </c>
      <c r="AH620" s="506">
        <v>300000</v>
      </c>
      <c r="AI620" s="506">
        <v>300000</v>
      </c>
      <c r="AJ620" s="506">
        <v>300000</v>
      </c>
      <c r="AK620" s="506">
        <v>300000</v>
      </c>
      <c r="AL620" s="506">
        <v>300000</v>
      </c>
      <c r="AM620" s="506">
        <v>300000</v>
      </c>
      <c r="AN620" s="508">
        <v>300000</v>
      </c>
      <c r="AO620" s="508">
        <v>300000</v>
      </c>
      <c r="AP620" s="508">
        <v>300000</v>
      </c>
      <c r="AQ620" s="508">
        <v>300000</v>
      </c>
      <c r="AR620" s="508">
        <v>300000</v>
      </c>
      <c r="AS620" s="508">
        <v>300000</v>
      </c>
      <c r="AT620" s="508">
        <v>300000</v>
      </c>
      <c r="AU620" s="508">
        <v>300000</v>
      </c>
      <c r="AV620" s="508">
        <v>300000</v>
      </c>
      <c r="AW620" s="508">
        <v>300000</v>
      </c>
      <c r="AX620" s="508">
        <v>300000</v>
      </c>
      <c r="AY620" s="508">
        <v>300000</v>
      </c>
      <c r="AZ620" s="508">
        <v>300000</v>
      </c>
      <c r="BA620" s="508">
        <v>300000</v>
      </c>
      <c r="BB620" s="508">
        <v>300000</v>
      </c>
      <c r="BC620" s="508">
        <v>300000</v>
      </c>
      <c r="BD620" s="508">
        <v>300000</v>
      </c>
      <c r="BE620" s="508">
        <v>300000</v>
      </c>
      <c r="BF620" s="508">
        <v>300000</v>
      </c>
      <c r="BG620" s="508">
        <v>300000</v>
      </c>
      <c r="BH620" s="508">
        <v>300000</v>
      </c>
      <c r="BI620" s="508">
        <v>300000</v>
      </c>
      <c r="BJ620" s="508">
        <v>300000</v>
      </c>
      <c r="BK620" s="508">
        <v>300000</v>
      </c>
      <c r="BL620" s="508">
        <v>300000</v>
      </c>
      <c r="BM620" s="508">
        <v>300000</v>
      </c>
      <c r="BN620" s="508">
        <v>300000</v>
      </c>
      <c r="BO620" s="508">
        <v>300000</v>
      </c>
      <c r="BP620" s="508">
        <v>300000</v>
      </c>
      <c r="BQ620" s="508">
        <v>300000</v>
      </c>
      <c r="BR620" s="508">
        <v>300000</v>
      </c>
      <c r="BS620" s="508">
        <v>300000</v>
      </c>
      <c r="BT620" s="508">
        <v>300000</v>
      </c>
      <c r="BU620" s="508">
        <v>300000</v>
      </c>
      <c r="BV620" s="508">
        <v>300000</v>
      </c>
      <c r="BW620" s="508">
        <v>300000</v>
      </c>
      <c r="BX620" s="508">
        <v>300000</v>
      </c>
      <c r="BY620" s="508">
        <v>300000</v>
      </c>
      <c r="BZ620" s="508">
        <v>300000</v>
      </c>
      <c r="CA620" s="508">
        <v>300000</v>
      </c>
      <c r="CB620" s="508">
        <v>300000</v>
      </c>
      <c r="CC620" s="508">
        <v>300000</v>
      </c>
      <c r="CD620" s="508">
        <v>300000</v>
      </c>
      <c r="CE620" s="508">
        <v>300000</v>
      </c>
      <c r="CF620" s="508">
        <v>300000</v>
      </c>
      <c r="CG620" s="508">
        <v>300000</v>
      </c>
      <c r="CH620" s="508">
        <v>300000</v>
      </c>
      <c r="CI620" s="508">
        <v>300000</v>
      </c>
      <c r="CJ620" s="508">
        <v>300000</v>
      </c>
      <c r="CK620" s="508">
        <v>300000</v>
      </c>
      <c r="CL620" s="508">
        <v>300000</v>
      </c>
      <c r="CM620" s="508">
        <v>300000</v>
      </c>
      <c r="CN620" s="508">
        <v>300000</v>
      </c>
      <c r="CO620" s="508">
        <v>300000</v>
      </c>
      <c r="CP620" s="508">
        <v>300000</v>
      </c>
      <c r="CQ620" s="508">
        <v>300000</v>
      </c>
      <c r="CR620" s="508">
        <v>300000</v>
      </c>
      <c r="CS620" s="508">
        <v>300000</v>
      </c>
      <c r="CT620" s="508">
        <v>300000</v>
      </c>
      <c r="CU620" s="508">
        <v>300000</v>
      </c>
      <c r="CV620" s="508">
        <v>300000</v>
      </c>
    </row>
    <row r="621" spans="2:102" outlineLevel="1" x14ac:dyDescent="0.3"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299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99"/>
      <c r="AK621" s="299"/>
      <c r="AL621" s="299"/>
      <c r="AM621" s="299"/>
    </row>
    <row r="622" spans="2:102" outlineLevel="1" x14ac:dyDescent="0.3">
      <c r="C622" s="242" t="s">
        <v>23</v>
      </c>
      <c r="D622" s="143" t="s">
        <v>433</v>
      </c>
      <c r="E622" s="242">
        <f>SUM(E618:E620)</f>
        <v>8400000</v>
      </c>
      <c r="F622" s="242">
        <f t="shared" ref="F622:BQ622" si="315">SUM(F618:F620)</f>
        <v>8400000</v>
      </c>
      <c r="G622" s="242">
        <f t="shared" si="315"/>
        <v>8400000</v>
      </c>
      <c r="H622" s="242">
        <f t="shared" si="315"/>
        <v>8400000</v>
      </c>
      <c r="I622" s="242">
        <f t="shared" si="315"/>
        <v>8400000</v>
      </c>
      <c r="J622" s="242">
        <f t="shared" si="315"/>
        <v>8400000</v>
      </c>
      <c r="K622" s="242">
        <f t="shared" si="315"/>
        <v>8400000</v>
      </c>
      <c r="L622" s="242">
        <f t="shared" si="315"/>
        <v>8400000</v>
      </c>
      <c r="M622" s="242">
        <f t="shared" si="315"/>
        <v>8400000</v>
      </c>
      <c r="N622" s="242">
        <f t="shared" si="315"/>
        <v>8400000</v>
      </c>
      <c r="O622" s="242">
        <f t="shared" si="315"/>
        <v>8400000</v>
      </c>
      <c r="P622" s="242">
        <f t="shared" si="315"/>
        <v>8400000</v>
      </c>
      <c r="Q622" s="242">
        <f t="shared" si="315"/>
        <v>8400000</v>
      </c>
      <c r="R622" s="242">
        <f t="shared" si="315"/>
        <v>8400000</v>
      </c>
      <c r="S622" s="242">
        <f t="shared" si="315"/>
        <v>8400000</v>
      </c>
      <c r="T622" s="242">
        <f t="shared" si="315"/>
        <v>8400000</v>
      </c>
      <c r="U622" s="242">
        <f t="shared" si="315"/>
        <v>8400000</v>
      </c>
      <c r="V622" s="242">
        <f t="shared" si="315"/>
        <v>8400000</v>
      </c>
      <c r="W622" s="242">
        <f t="shared" si="315"/>
        <v>8400000</v>
      </c>
      <c r="X622" s="242">
        <f t="shared" si="315"/>
        <v>8400000</v>
      </c>
      <c r="Y622" s="242">
        <f t="shared" si="315"/>
        <v>8400000</v>
      </c>
      <c r="Z622" s="242">
        <f t="shared" si="315"/>
        <v>8400000</v>
      </c>
      <c r="AA622" s="242">
        <f t="shared" si="315"/>
        <v>8400000</v>
      </c>
      <c r="AB622" s="242">
        <f t="shared" si="315"/>
        <v>8400000</v>
      </c>
      <c r="AC622" s="521">
        <f t="shared" si="315"/>
        <v>8400000</v>
      </c>
      <c r="AD622" s="522">
        <f t="shared" si="315"/>
        <v>8400000</v>
      </c>
      <c r="AE622" s="522">
        <f t="shared" si="315"/>
        <v>8400000</v>
      </c>
      <c r="AF622" s="522">
        <f t="shared" si="315"/>
        <v>8400000</v>
      </c>
      <c r="AG622" s="522">
        <f t="shared" si="315"/>
        <v>8400000</v>
      </c>
      <c r="AH622" s="522">
        <f t="shared" si="315"/>
        <v>8400000</v>
      </c>
      <c r="AI622" s="522">
        <f t="shared" si="315"/>
        <v>8400000</v>
      </c>
      <c r="AJ622" s="522">
        <f t="shared" si="315"/>
        <v>8400000</v>
      </c>
      <c r="AK622" s="522">
        <f t="shared" si="315"/>
        <v>8400000</v>
      </c>
      <c r="AL622" s="522">
        <f t="shared" si="315"/>
        <v>8400000</v>
      </c>
      <c r="AM622" s="522">
        <f t="shared" si="315"/>
        <v>8400000</v>
      </c>
      <c r="AN622" s="523">
        <f t="shared" si="315"/>
        <v>8400000</v>
      </c>
      <c r="AO622" s="242">
        <f t="shared" si="315"/>
        <v>8400000</v>
      </c>
      <c r="AP622" s="242">
        <f t="shared" si="315"/>
        <v>8400000</v>
      </c>
      <c r="AQ622" s="242">
        <f t="shared" si="315"/>
        <v>8400000</v>
      </c>
      <c r="AR622" s="242">
        <f t="shared" si="315"/>
        <v>8400000</v>
      </c>
      <c r="AS622" s="242">
        <f t="shared" si="315"/>
        <v>8400000</v>
      </c>
      <c r="AT622" s="242">
        <f t="shared" si="315"/>
        <v>8400000</v>
      </c>
      <c r="AU622" s="242">
        <f t="shared" si="315"/>
        <v>8400000</v>
      </c>
      <c r="AV622" s="242">
        <f t="shared" si="315"/>
        <v>8400000</v>
      </c>
      <c r="AW622" s="242">
        <f t="shared" si="315"/>
        <v>8400000</v>
      </c>
      <c r="AX622" s="242">
        <f t="shared" si="315"/>
        <v>8400000</v>
      </c>
      <c r="AY622" s="242">
        <f t="shared" si="315"/>
        <v>8400000</v>
      </c>
      <c r="AZ622" s="242">
        <f t="shared" si="315"/>
        <v>8400000</v>
      </c>
      <c r="BA622" s="242">
        <f t="shared" si="315"/>
        <v>8400000</v>
      </c>
      <c r="BB622" s="242">
        <f t="shared" si="315"/>
        <v>8400000</v>
      </c>
      <c r="BC622" s="242">
        <f t="shared" si="315"/>
        <v>8400000</v>
      </c>
      <c r="BD622" s="242">
        <f t="shared" si="315"/>
        <v>8400000</v>
      </c>
      <c r="BE622" s="242">
        <f t="shared" si="315"/>
        <v>8400000</v>
      </c>
      <c r="BF622" s="242">
        <f t="shared" si="315"/>
        <v>8400000</v>
      </c>
      <c r="BG622" s="242">
        <f t="shared" si="315"/>
        <v>8400000</v>
      </c>
      <c r="BH622" s="242">
        <f t="shared" si="315"/>
        <v>8400000</v>
      </c>
      <c r="BI622" s="242">
        <f t="shared" si="315"/>
        <v>8400000</v>
      </c>
      <c r="BJ622" s="242">
        <f t="shared" si="315"/>
        <v>8400000</v>
      </c>
      <c r="BK622" s="242">
        <f t="shared" si="315"/>
        <v>8400000</v>
      </c>
      <c r="BL622" s="242">
        <f t="shared" si="315"/>
        <v>8400000</v>
      </c>
      <c r="BM622" s="242">
        <f t="shared" si="315"/>
        <v>8400000</v>
      </c>
      <c r="BN622" s="242">
        <f t="shared" si="315"/>
        <v>8400000</v>
      </c>
      <c r="BO622" s="242">
        <f t="shared" si="315"/>
        <v>8400000</v>
      </c>
      <c r="BP622" s="242">
        <f t="shared" si="315"/>
        <v>8400000</v>
      </c>
      <c r="BQ622" s="242">
        <f t="shared" si="315"/>
        <v>8400000</v>
      </c>
      <c r="BR622" s="242">
        <f t="shared" ref="BR622:CV622" si="316">SUM(BR618:BR620)</f>
        <v>8400000</v>
      </c>
      <c r="BS622" s="242">
        <f t="shared" si="316"/>
        <v>8400000</v>
      </c>
      <c r="BT622" s="242">
        <f t="shared" si="316"/>
        <v>8400000</v>
      </c>
      <c r="BU622" s="242">
        <f t="shared" si="316"/>
        <v>8400000</v>
      </c>
      <c r="BV622" s="242">
        <f t="shared" si="316"/>
        <v>8400000</v>
      </c>
      <c r="BW622" s="242">
        <f t="shared" si="316"/>
        <v>8400000</v>
      </c>
      <c r="BX622" s="242">
        <f t="shared" si="316"/>
        <v>8400000</v>
      </c>
      <c r="BY622" s="242">
        <f t="shared" si="316"/>
        <v>8400000</v>
      </c>
      <c r="BZ622" s="242">
        <f t="shared" si="316"/>
        <v>8400000</v>
      </c>
      <c r="CA622" s="242">
        <f t="shared" si="316"/>
        <v>8400000</v>
      </c>
      <c r="CB622" s="242">
        <f t="shared" si="316"/>
        <v>8400000</v>
      </c>
      <c r="CC622" s="242">
        <f t="shared" si="316"/>
        <v>8400000</v>
      </c>
      <c r="CD622" s="242">
        <f t="shared" si="316"/>
        <v>8400000</v>
      </c>
      <c r="CE622" s="242">
        <f t="shared" si="316"/>
        <v>8400000</v>
      </c>
      <c r="CF622" s="242">
        <f t="shared" si="316"/>
        <v>8400000</v>
      </c>
      <c r="CG622" s="242">
        <f t="shared" si="316"/>
        <v>8400000</v>
      </c>
      <c r="CH622" s="242">
        <f t="shared" si="316"/>
        <v>8400000</v>
      </c>
      <c r="CI622" s="242">
        <f t="shared" si="316"/>
        <v>8400000</v>
      </c>
      <c r="CJ622" s="242">
        <f t="shared" si="316"/>
        <v>8400000</v>
      </c>
      <c r="CK622" s="242">
        <f t="shared" si="316"/>
        <v>8400000</v>
      </c>
      <c r="CL622" s="242">
        <f t="shared" si="316"/>
        <v>8400000</v>
      </c>
      <c r="CM622" s="242">
        <f t="shared" si="316"/>
        <v>8400000</v>
      </c>
      <c r="CN622" s="242">
        <f t="shared" si="316"/>
        <v>8400000</v>
      </c>
      <c r="CO622" s="242">
        <f t="shared" si="316"/>
        <v>8400000</v>
      </c>
      <c r="CP622" s="242">
        <f t="shared" si="316"/>
        <v>8400000</v>
      </c>
      <c r="CQ622" s="242">
        <f t="shared" si="316"/>
        <v>8400000</v>
      </c>
      <c r="CR622" s="242">
        <f t="shared" si="316"/>
        <v>8400000</v>
      </c>
      <c r="CS622" s="242">
        <f t="shared" si="316"/>
        <v>8400000</v>
      </c>
      <c r="CT622" s="242">
        <f t="shared" si="316"/>
        <v>8400000</v>
      </c>
      <c r="CU622" s="242">
        <f t="shared" si="316"/>
        <v>8400000</v>
      </c>
      <c r="CV622" s="242">
        <f t="shared" si="316"/>
        <v>8400000</v>
      </c>
      <c r="CW622" s="63" t="s">
        <v>660</v>
      </c>
      <c r="CX622" s="63"/>
    </row>
    <row r="623" spans="2:102" outlineLevel="1" x14ac:dyDescent="0.3">
      <c r="E623" s="290"/>
      <c r="K623" s="234"/>
      <c r="L623" s="234"/>
      <c r="M623" s="234"/>
      <c r="N623" s="234"/>
      <c r="AD623" s="519"/>
      <c r="AE623" s="519"/>
      <c r="AF623" s="519"/>
      <c r="AG623" s="520"/>
      <c r="AH623" s="520"/>
      <c r="AI623" s="520"/>
      <c r="AJ623" s="520"/>
      <c r="AK623" s="520"/>
      <c r="AL623" s="520"/>
      <c r="AM623" s="520"/>
    </row>
    <row r="624" spans="2:102" x14ac:dyDescent="0.3">
      <c r="E624" s="290"/>
    </row>
    <row r="625" spans="2:102" ht="18" thickBot="1" x14ac:dyDescent="0.35">
      <c r="B625" s="75" t="s">
        <v>465</v>
      </c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  <c r="CK625" s="75"/>
      <c r="CL625" s="75"/>
      <c r="CM625" s="75"/>
      <c r="CN625" s="75"/>
      <c r="CO625" s="75"/>
      <c r="CP625" s="75"/>
      <c r="CQ625" s="75"/>
      <c r="CR625" s="75"/>
      <c r="CS625" s="75"/>
      <c r="CT625" s="75"/>
      <c r="CU625" s="75"/>
      <c r="CV625" s="75"/>
      <c r="CW625" s="75"/>
      <c r="CX625" s="75"/>
    </row>
    <row r="626" spans="2:102" outlineLevel="1" x14ac:dyDescent="0.3">
      <c r="K626" s="234"/>
      <c r="L626" s="234"/>
      <c r="M626" s="234"/>
      <c r="N626" s="234"/>
    </row>
    <row r="627" spans="2:102" ht="12.75" customHeight="1" outlineLevel="1" x14ac:dyDescent="0.3">
      <c r="E627" s="233">
        <v>1</v>
      </c>
      <c r="F627" s="233">
        <v>2</v>
      </c>
      <c r="G627" s="233">
        <v>3</v>
      </c>
      <c r="H627" s="233">
        <v>4</v>
      </c>
      <c r="I627" s="233">
        <v>5</v>
      </c>
      <c r="J627" s="233">
        <v>6</v>
      </c>
      <c r="K627" s="233">
        <v>7</v>
      </c>
      <c r="L627" s="233">
        <v>8</v>
      </c>
      <c r="M627" s="233">
        <v>9</v>
      </c>
      <c r="N627" s="233">
        <v>10</v>
      </c>
      <c r="O627" s="233">
        <v>11</v>
      </c>
      <c r="P627" s="233">
        <v>12</v>
      </c>
      <c r="Q627" s="233">
        <v>13</v>
      </c>
      <c r="R627" s="233">
        <v>14</v>
      </c>
      <c r="S627" s="233">
        <v>15</v>
      </c>
      <c r="T627" s="233">
        <v>16</v>
      </c>
      <c r="U627" s="233">
        <v>17</v>
      </c>
      <c r="V627" s="233">
        <v>18</v>
      </c>
      <c r="W627" s="233">
        <v>19</v>
      </c>
      <c r="X627" s="233">
        <v>20</v>
      </c>
      <c r="Y627" s="233">
        <v>21</v>
      </c>
      <c r="Z627" s="233">
        <v>22</v>
      </c>
      <c r="AA627" s="233">
        <v>23</v>
      </c>
      <c r="AB627" s="233">
        <v>24</v>
      </c>
      <c r="AC627" s="233">
        <v>25</v>
      </c>
      <c r="AD627" s="233">
        <v>26</v>
      </c>
      <c r="AE627" s="233">
        <v>27</v>
      </c>
      <c r="AF627" s="233">
        <v>28</v>
      </c>
      <c r="AG627" s="233">
        <v>29</v>
      </c>
      <c r="AH627" s="233">
        <v>30</v>
      </c>
      <c r="AI627" s="233">
        <v>31</v>
      </c>
      <c r="AJ627" s="233">
        <v>32</v>
      </c>
      <c r="AK627" s="233">
        <v>33</v>
      </c>
      <c r="AL627" s="233">
        <v>34</v>
      </c>
      <c r="AM627" s="233">
        <v>35</v>
      </c>
      <c r="AN627" s="233">
        <v>36</v>
      </c>
      <c r="AO627" s="233">
        <v>37</v>
      </c>
      <c r="AP627" s="233">
        <v>38</v>
      </c>
      <c r="AQ627" s="233">
        <v>39</v>
      </c>
      <c r="AR627" s="233">
        <v>40</v>
      </c>
      <c r="AS627" s="233">
        <v>41</v>
      </c>
      <c r="AT627" s="233">
        <v>42</v>
      </c>
      <c r="AU627" s="233">
        <v>43</v>
      </c>
      <c r="AV627" s="233">
        <v>44</v>
      </c>
      <c r="AW627" s="233">
        <v>45</v>
      </c>
      <c r="AX627" s="233">
        <v>46</v>
      </c>
      <c r="AY627" s="233">
        <v>47</v>
      </c>
      <c r="AZ627" s="233">
        <v>48</v>
      </c>
      <c r="BA627" s="233">
        <v>49</v>
      </c>
      <c r="BB627" s="233">
        <v>50</v>
      </c>
      <c r="BC627" s="233">
        <v>51</v>
      </c>
      <c r="BD627" s="233">
        <v>52</v>
      </c>
      <c r="BE627" s="233">
        <v>53</v>
      </c>
      <c r="BF627" s="233">
        <v>54</v>
      </c>
      <c r="BG627" s="233">
        <v>55</v>
      </c>
      <c r="BH627" s="233">
        <v>56</v>
      </c>
      <c r="BI627" s="233">
        <v>57</v>
      </c>
      <c r="BJ627" s="233">
        <v>58</v>
      </c>
      <c r="BK627" s="233">
        <v>59</v>
      </c>
      <c r="BL627" s="233">
        <v>60</v>
      </c>
      <c r="BM627" s="233">
        <v>61</v>
      </c>
      <c r="BN627" s="233">
        <v>62</v>
      </c>
      <c r="BO627" s="233">
        <v>63</v>
      </c>
      <c r="BP627" s="233">
        <v>64</v>
      </c>
      <c r="BQ627" s="233">
        <v>65</v>
      </c>
      <c r="BR627" s="233">
        <v>66</v>
      </c>
      <c r="BS627" s="233">
        <v>67</v>
      </c>
      <c r="BT627" s="233">
        <v>68</v>
      </c>
      <c r="BU627" s="233">
        <v>69</v>
      </c>
      <c r="BV627" s="233">
        <v>70</v>
      </c>
      <c r="BW627" s="233">
        <v>71</v>
      </c>
      <c r="BX627" s="233">
        <v>72</v>
      </c>
      <c r="BY627" s="233">
        <v>73</v>
      </c>
      <c r="BZ627" s="233">
        <v>74</v>
      </c>
      <c r="CA627" s="233">
        <v>75</v>
      </c>
      <c r="CB627" s="233">
        <v>76</v>
      </c>
      <c r="CC627" s="233">
        <v>77</v>
      </c>
      <c r="CD627" s="233">
        <v>78</v>
      </c>
      <c r="CE627" s="233">
        <v>79</v>
      </c>
      <c r="CF627" s="233">
        <v>80</v>
      </c>
      <c r="CG627" s="233">
        <v>81</v>
      </c>
      <c r="CH627" s="233">
        <v>82</v>
      </c>
      <c r="CI627" s="233">
        <v>83</v>
      </c>
      <c r="CJ627" s="233">
        <v>84</v>
      </c>
      <c r="CK627" s="233">
        <v>85</v>
      </c>
      <c r="CL627" s="233">
        <v>86</v>
      </c>
      <c r="CM627" s="233">
        <v>87</v>
      </c>
      <c r="CN627" s="233">
        <v>88</v>
      </c>
      <c r="CO627" s="233">
        <v>89</v>
      </c>
      <c r="CP627" s="233">
        <v>90</v>
      </c>
      <c r="CQ627" s="233">
        <v>91</v>
      </c>
      <c r="CR627" s="233">
        <v>92</v>
      </c>
      <c r="CS627" s="233">
        <v>93</v>
      </c>
      <c r="CT627" s="233">
        <v>94</v>
      </c>
      <c r="CU627" s="233">
        <v>95</v>
      </c>
      <c r="CV627" s="233">
        <v>96</v>
      </c>
    </row>
    <row r="628" spans="2:102" outlineLevel="1" x14ac:dyDescent="0.3">
      <c r="B628" s="69" t="s">
        <v>79</v>
      </c>
      <c r="C628" s="69" t="s">
        <v>195</v>
      </c>
      <c r="E628" s="69">
        <v>201401</v>
      </c>
      <c r="F628" s="69">
        <v>201402</v>
      </c>
      <c r="G628" s="69">
        <v>201403</v>
      </c>
      <c r="H628" s="69">
        <v>201404</v>
      </c>
      <c r="I628" s="69">
        <v>201405</v>
      </c>
      <c r="J628" s="69">
        <v>201406</v>
      </c>
      <c r="K628" s="69">
        <v>201407</v>
      </c>
      <c r="L628" s="69">
        <v>201408</v>
      </c>
      <c r="M628" s="69">
        <v>201409</v>
      </c>
      <c r="N628" s="69">
        <v>201410</v>
      </c>
      <c r="O628" s="69">
        <v>201411</v>
      </c>
      <c r="P628" s="69">
        <v>201412</v>
      </c>
      <c r="Q628" s="69">
        <v>201501</v>
      </c>
      <c r="R628" s="69">
        <v>201502</v>
      </c>
      <c r="S628" s="69">
        <v>201503</v>
      </c>
      <c r="T628" s="69">
        <v>201504</v>
      </c>
      <c r="U628" s="69">
        <v>201505</v>
      </c>
      <c r="V628" s="69">
        <v>201506</v>
      </c>
      <c r="W628" s="69">
        <v>201507</v>
      </c>
      <c r="X628" s="69">
        <v>201508</v>
      </c>
      <c r="Y628" s="69">
        <v>201509</v>
      </c>
      <c r="Z628" s="69">
        <v>201510</v>
      </c>
      <c r="AA628" s="69">
        <v>201511</v>
      </c>
      <c r="AB628" s="69">
        <v>201512</v>
      </c>
      <c r="AC628" s="69">
        <v>201601</v>
      </c>
      <c r="AD628" s="69">
        <v>201602</v>
      </c>
      <c r="AE628" s="69">
        <v>201603</v>
      </c>
      <c r="AF628" s="69">
        <v>201604</v>
      </c>
      <c r="AG628" s="69">
        <v>201605</v>
      </c>
      <c r="AH628" s="69">
        <v>201606</v>
      </c>
      <c r="AI628" s="69">
        <v>201607</v>
      </c>
      <c r="AJ628" s="69">
        <v>201608</v>
      </c>
      <c r="AK628" s="69">
        <v>201609</v>
      </c>
      <c r="AL628" s="69">
        <v>201610</v>
      </c>
      <c r="AM628" s="69">
        <v>201611</v>
      </c>
      <c r="AN628" s="69">
        <v>201612</v>
      </c>
      <c r="AO628" s="69">
        <v>201701</v>
      </c>
      <c r="AP628" s="69">
        <v>201702</v>
      </c>
      <c r="AQ628" s="69">
        <v>201703</v>
      </c>
      <c r="AR628" s="69">
        <v>201704</v>
      </c>
      <c r="AS628" s="69">
        <v>201705</v>
      </c>
      <c r="AT628" s="69">
        <v>201706</v>
      </c>
      <c r="AU628" s="69">
        <v>201707</v>
      </c>
      <c r="AV628" s="69">
        <v>201708</v>
      </c>
      <c r="AW628" s="69">
        <v>201709</v>
      </c>
      <c r="AX628" s="69">
        <v>201710</v>
      </c>
      <c r="AY628" s="69">
        <v>201711</v>
      </c>
      <c r="AZ628" s="69">
        <v>201712</v>
      </c>
      <c r="BA628" s="69">
        <v>201801</v>
      </c>
      <c r="BB628" s="69">
        <v>201802</v>
      </c>
      <c r="BC628" s="69">
        <v>201803</v>
      </c>
      <c r="BD628" s="69">
        <v>201804</v>
      </c>
      <c r="BE628" s="69">
        <v>201805</v>
      </c>
      <c r="BF628" s="69">
        <v>201806</v>
      </c>
      <c r="BG628" s="69">
        <v>201807</v>
      </c>
      <c r="BH628" s="69">
        <v>201808</v>
      </c>
      <c r="BI628" s="69">
        <v>201809</v>
      </c>
      <c r="BJ628" s="69">
        <v>201810</v>
      </c>
      <c r="BK628" s="69">
        <v>201811</v>
      </c>
      <c r="BL628" s="69">
        <v>201812</v>
      </c>
      <c r="BM628" s="69">
        <v>201901</v>
      </c>
      <c r="BN628" s="69">
        <v>201902</v>
      </c>
      <c r="BO628" s="69">
        <v>201903</v>
      </c>
      <c r="BP628" s="69">
        <v>201904</v>
      </c>
      <c r="BQ628" s="69">
        <v>201905</v>
      </c>
      <c r="BR628" s="69">
        <v>201906</v>
      </c>
      <c r="BS628" s="69">
        <v>201907</v>
      </c>
      <c r="BT628" s="69">
        <v>201908</v>
      </c>
      <c r="BU628" s="69">
        <v>201909</v>
      </c>
      <c r="BV628" s="69">
        <v>201910</v>
      </c>
      <c r="BW628" s="69">
        <v>201911</v>
      </c>
      <c r="BX628" s="69">
        <v>201912</v>
      </c>
      <c r="BY628" s="69">
        <v>202001</v>
      </c>
      <c r="BZ628" s="69">
        <v>202002</v>
      </c>
      <c r="CA628" s="69">
        <v>202003</v>
      </c>
      <c r="CB628" s="69">
        <v>202004</v>
      </c>
      <c r="CC628" s="69">
        <v>202005</v>
      </c>
      <c r="CD628" s="69">
        <v>202006</v>
      </c>
      <c r="CE628" s="69">
        <v>202007</v>
      </c>
      <c r="CF628" s="69">
        <v>202008</v>
      </c>
      <c r="CG628" s="69">
        <v>202009</v>
      </c>
      <c r="CH628" s="69">
        <v>202010</v>
      </c>
      <c r="CI628" s="69">
        <v>202011</v>
      </c>
      <c r="CJ628" s="69">
        <v>202012</v>
      </c>
      <c r="CK628" s="69">
        <v>202101</v>
      </c>
      <c r="CL628" s="69">
        <v>202102</v>
      </c>
      <c r="CM628" s="69">
        <v>202103</v>
      </c>
      <c r="CN628" s="69">
        <v>202104</v>
      </c>
      <c r="CO628" s="69">
        <v>202105</v>
      </c>
      <c r="CP628" s="69">
        <v>202106</v>
      </c>
      <c r="CQ628" s="69">
        <v>202107</v>
      </c>
      <c r="CR628" s="69">
        <v>202108</v>
      </c>
      <c r="CS628" s="69">
        <v>202109</v>
      </c>
      <c r="CT628" s="69">
        <v>202110</v>
      </c>
      <c r="CU628" s="69">
        <v>202111</v>
      </c>
      <c r="CV628" s="69">
        <v>202112</v>
      </c>
    </row>
    <row r="629" spans="2:102" outlineLevel="1" x14ac:dyDescent="0.3">
      <c r="B629" s="154">
        <v>1</v>
      </c>
      <c r="C629" s="242" t="s">
        <v>364</v>
      </c>
      <c r="D629" s="143" t="s">
        <v>433</v>
      </c>
      <c r="E629" s="506">
        <v>100000</v>
      </c>
      <c r="F629" s="506">
        <v>100000</v>
      </c>
      <c r="G629" s="506">
        <v>100000</v>
      </c>
      <c r="H629" s="506">
        <v>100000</v>
      </c>
      <c r="I629" s="506">
        <v>100000</v>
      </c>
      <c r="J629" s="506">
        <v>100000</v>
      </c>
      <c r="K629" s="506">
        <v>100000</v>
      </c>
      <c r="L629" s="506">
        <v>100000</v>
      </c>
      <c r="M629" s="506">
        <v>100000</v>
      </c>
      <c r="N629" s="506">
        <v>100000</v>
      </c>
      <c r="O629" s="506">
        <v>100000</v>
      </c>
      <c r="P629" s="506">
        <v>100000</v>
      </c>
      <c r="Q629" s="506">
        <v>100000</v>
      </c>
      <c r="R629" s="506">
        <v>100000</v>
      </c>
      <c r="S629" s="506">
        <v>100000</v>
      </c>
      <c r="T629" s="506">
        <v>100000</v>
      </c>
      <c r="U629" s="506">
        <v>100000</v>
      </c>
      <c r="V629" s="506">
        <v>100000</v>
      </c>
      <c r="W629" s="506">
        <v>100000</v>
      </c>
      <c r="X629" s="506">
        <v>100000</v>
      </c>
      <c r="Y629" s="506">
        <v>100000</v>
      </c>
      <c r="Z629" s="506">
        <v>100000</v>
      </c>
      <c r="AA629" s="506">
        <v>100000</v>
      </c>
      <c r="AB629" s="506">
        <v>100000</v>
      </c>
      <c r="AC629" s="506">
        <v>100000</v>
      </c>
      <c r="AD629" s="506">
        <v>100000</v>
      </c>
      <c r="AE629" s="506">
        <v>100000</v>
      </c>
      <c r="AF629" s="506">
        <v>100000</v>
      </c>
      <c r="AG629" s="506">
        <v>100000</v>
      </c>
      <c r="AH629" s="506">
        <v>100000</v>
      </c>
      <c r="AI629" s="506">
        <v>100000</v>
      </c>
      <c r="AJ629" s="506">
        <v>100000</v>
      </c>
      <c r="AK629" s="506">
        <v>100000</v>
      </c>
      <c r="AL629" s="506">
        <v>100000</v>
      </c>
      <c r="AM629" s="506">
        <v>100000</v>
      </c>
      <c r="AN629" s="508">
        <v>100000</v>
      </c>
      <c r="AO629" s="508">
        <v>100000</v>
      </c>
      <c r="AP629" s="508">
        <v>100000</v>
      </c>
      <c r="AQ629" s="508">
        <v>100000</v>
      </c>
      <c r="AR629" s="508">
        <v>100000</v>
      </c>
      <c r="AS629" s="508">
        <v>100000</v>
      </c>
      <c r="AT629" s="508">
        <v>100000</v>
      </c>
      <c r="AU629" s="508">
        <v>100000</v>
      </c>
      <c r="AV629" s="508">
        <v>100000</v>
      </c>
      <c r="AW629" s="508">
        <v>100000</v>
      </c>
      <c r="AX629" s="508">
        <v>100000</v>
      </c>
      <c r="AY629" s="508">
        <v>100000</v>
      </c>
      <c r="AZ629" s="508">
        <v>100000</v>
      </c>
      <c r="BA629" s="508">
        <v>100000</v>
      </c>
      <c r="BB629" s="508">
        <v>100000</v>
      </c>
      <c r="BC629" s="508">
        <v>100000</v>
      </c>
      <c r="BD629" s="508">
        <v>100000</v>
      </c>
      <c r="BE629" s="508">
        <v>100000</v>
      </c>
      <c r="BF629" s="508">
        <v>100000</v>
      </c>
      <c r="BG629" s="508">
        <v>100000</v>
      </c>
      <c r="BH629" s="508">
        <v>100000</v>
      </c>
      <c r="BI629" s="508">
        <v>100000</v>
      </c>
      <c r="BJ629" s="508">
        <v>100000</v>
      </c>
      <c r="BK629" s="508">
        <v>100000</v>
      </c>
      <c r="BL629" s="508">
        <v>100000</v>
      </c>
      <c r="BM629" s="508">
        <v>100000</v>
      </c>
      <c r="BN629" s="508">
        <v>100000</v>
      </c>
      <c r="BO629" s="508">
        <v>100000</v>
      </c>
      <c r="BP629" s="508">
        <v>100000</v>
      </c>
      <c r="BQ629" s="508">
        <v>100000</v>
      </c>
      <c r="BR629" s="508">
        <v>100000</v>
      </c>
      <c r="BS629" s="508">
        <v>100000</v>
      </c>
      <c r="BT629" s="508">
        <v>100000</v>
      </c>
      <c r="BU629" s="508">
        <v>100000</v>
      </c>
      <c r="BV629" s="508">
        <v>100000</v>
      </c>
      <c r="BW629" s="508">
        <v>100000</v>
      </c>
      <c r="BX629" s="508">
        <v>100000</v>
      </c>
      <c r="BY629" s="508">
        <v>100000</v>
      </c>
      <c r="BZ629" s="508">
        <v>100000</v>
      </c>
      <c r="CA629" s="508">
        <v>100000</v>
      </c>
      <c r="CB629" s="508">
        <v>100000</v>
      </c>
      <c r="CC629" s="508">
        <v>100000</v>
      </c>
      <c r="CD629" s="508">
        <v>100000</v>
      </c>
      <c r="CE629" s="508">
        <v>100000</v>
      </c>
      <c r="CF629" s="508">
        <v>100000</v>
      </c>
      <c r="CG629" s="508">
        <v>100000</v>
      </c>
      <c r="CH629" s="508">
        <v>100000</v>
      </c>
      <c r="CI629" s="508">
        <v>100000</v>
      </c>
      <c r="CJ629" s="508">
        <v>100000</v>
      </c>
      <c r="CK629" s="508">
        <v>100000</v>
      </c>
      <c r="CL629" s="508">
        <v>100000</v>
      </c>
      <c r="CM629" s="508">
        <v>100000</v>
      </c>
      <c r="CN629" s="508">
        <v>100000</v>
      </c>
      <c r="CO629" s="508">
        <v>100000</v>
      </c>
      <c r="CP629" s="508">
        <v>100000</v>
      </c>
      <c r="CQ629" s="508">
        <v>100000</v>
      </c>
      <c r="CR629" s="508">
        <v>100000</v>
      </c>
      <c r="CS629" s="508">
        <v>100000</v>
      </c>
      <c r="CT629" s="508">
        <v>100000</v>
      </c>
      <c r="CU629" s="508">
        <v>100000</v>
      </c>
      <c r="CV629" s="508">
        <v>100000</v>
      </c>
    </row>
    <row r="630" spans="2:102" outlineLevel="1" x14ac:dyDescent="0.3">
      <c r="B630" s="154">
        <v>2</v>
      </c>
      <c r="C630" s="242" t="s">
        <v>366</v>
      </c>
      <c r="D630" s="143" t="s">
        <v>433</v>
      </c>
      <c r="E630" s="506">
        <v>500000</v>
      </c>
      <c r="F630" s="506">
        <v>500000</v>
      </c>
      <c r="G630" s="506">
        <v>500000</v>
      </c>
      <c r="H630" s="506">
        <v>500000</v>
      </c>
      <c r="I630" s="506">
        <v>500000</v>
      </c>
      <c r="J630" s="506">
        <v>500000</v>
      </c>
      <c r="K630" s="506">
        <v>500000</v>
      </c>
      <c r="L630" s="506">
        <v>500000</v>
      </c>
      <c r="M630" s="506">
        <v>500000</v>
      </c>
      <c r="N630" s="506">
        <v>500000</v>
      </c>
      <c r="O630" s="506">
        <v>500000</v>
      </c>
      <c r="P630" s="506">
        <v>500000</v>
      </c>
      <c r="Q630" s="506">
        <v>500000</v>
      </c>
      <c r="R630" s="506">
        <v>500000</v>
      </c>
      <c r="S630" s="506">
        <v>500000</v>
      </c>
      <c r="T630" s="506">
        <v>500000</v>
      </c>
      <c r="U630" s="506">
        <v>500000</v>
      </c>
      <c r="V630" s="506">
        <v>500000</v>
      </c>
      <c r="W630" s="506">
        <v>500000</v>
      </c>
      <c r="X630" s="506">
        <v>500000</v>
      </c>
      <c r="Y630" s="506">
        <v>500000</v>
      </c>
      <c r="Z630" s="506">
        <v>500000</v>
      </c>
      <c r="AA630" s="506">
        <v>500000</v>
      </c>
      <c r="AB630" s="506">
        <v>500000</v>
      </c>
      <c r="AC630" s="506">
        <v>500000</v>
      </c>
      <c r="AD630" s="506">
        <v>500000</v>
      </c>
      <c r="AE630" s="506">
        <v>500000</v>
      </c>
      <c r="AF630" s="506">
        <v>500000</v>
      </c>
      <c r="AG630" s="506">
        <v>500000</v>
      </c>
      <c r="AH630" s="506">
        <v>500000</v>
      </c>
      <c r="AI630" s="506">
        <v>500000</v>
      </c>
      <c r="AJ630" s="506">
        <v>500000</v>
      </c>
      <c r="AK630" s="506">
        <v>500000</v>
      </c>
      <c r="AL630" s="506">
        <v>500000</v>
      </c>
      <c r="AM630" s="506">
        <v>500000</v>
      </c>
      <c r="AN630" s="508">
        <v>500000</v>
      </c>
      <c r="AO630" s="508">
        <v>500000</v>
      </c>
      <c r="AP630" s="508">
        <v>500000</v>
      </c>
      <c r="AQ630" s="508">
        <v>500000</v>
      </c>
      <c r="AR630" s="508">
        <v>500000</v>
      </c>
      <c r="AS630" s="508">
        <v>500000</v>
      </c>
      <c r="AT630" s="508">
        <v>500000</v>
      </c>
      <c r="AU630" s="508">
        <v>500000</v>
      </c>
      <c r="AV630" s="508">
        <v>500000</v>
      </c>
      <c r="AW630" s="508">
        <v>500000</v>
      </c>
      <c r="AX630" s="508">
        <v>500000</v>
      </c>
      <c r="AY630" s="508">
        <v>500000</v>
      </c>
      <c r="AZ630" s="508">
        <v>500000</v>
      </c>
      <c r="BA630" s="508">
        <v>500000</v>
      </c>
      <c r="BB630" s="508">
        <v>500000</v>
      </c>
      <c r="BC630" s="508">
        <v>500000</v>
      </c>
      <c r="BD630" s="508">
        <v>500000</v>
      </c>
      <c r="BE630" s="508">
        <v>500000</v>
      </c>
      <c r="BF630" s="508">
        <v>500000</v>
      </c>
      <c r="BG630" s="508">
        <v>500000</v>
      </c>
      <c r="BH630" s="508">
        <v>500000</v>
      </c>
      <c r="BI630" s="508">
        <v>500000</v>
      </c>
      <c r="BJ630" s="508">
        <v>500000</v>
      </c>
      <c r="BK630" s="508">
        <v>500000</v>
      </c>
      <c r="BL630" s="508">
        <v>500000</v>
      </c>
      <c r="BM630" s="508">
        <v>500000</v>
      </c>
      <c r="BN630" s="508">
        <v>500000</v>
      </c>
      <c r="BO630" s="508">
        <v>500000</v>
      </c>
      <c r="BP630" s="508">
        <v>500000</v>
      </c>
      <c r="BQ630" s="508">
        <v>500000</v>
      </c>
      <c r="BR630" s="508">
        <v>500000</v>
      </c>
      <c r="BS630" s="508">
        <v>500000</v>
      </c>
      <c r="BT630" s="508">
        <v>500000</v>
      </c>
      <c r="BU630" s="508">
        <v>500000</v>
      </c>
      <c r="BV630" s="508">
        <v>500000</v>
      </c>
      <c r="BW630" s="508">
        <v>500000</v>
      </c>
      <c r="BX630" s="508">
        <v>500000</v>
      </c>
      <c r="BY630" s="508">
        <v>500000</v>
      </c>
      <c r="BZ630" s="508">
        <v>500000</v>
      </c>
      <c r="CA630" s="508">
        <v>500000</v>
      </c>
      <c r="CB630" s="508">
        <v>500000</v>
      </c>
      <c r="CC630" s="508">
        <v>500000</v>
      </c>
      <c r="CD630" s="508">
        <v>500000</v>
      </c>
      <c r="CE630" s="508">
        <v>500000</v>
      </c>
      <c r="CF630" s="508">
        <v>500000</v>
      </c>
      <c r="CG630" s="508">
        <v>500000</v>
      </c>
      <c r="CH630" s="508">
        <v>500000</v>
      </c>
      <c r="CI630" s="508">
        <v>500000</v>
      </c>
      <c r="CJ630" s="508">
        <v>500000</v>
      </c>
      <c r="CK630" s="508">
        <v>500000</v>
      </c>
      <c r="CL630" s="508">
        <v>500000</v>
      </c>
      <c r="CM630" s="508">
        <v>500000</v>
      </c>
      <c r="CN630" s="508">
        <v>500000</v>
      </c>
      <c r="CO630" s="508">
        <v>500000</v>
      </c>
      <c r="CP630" s="508">
        <v>500000</v>
      </c>
      <c r="CQ630" s="508">
        <v>500000</v>
      </c>
      <c r="CR630" s="508">
        <v>500000</v>
      </c>
      <c r="CS630" s="508">
        <v>500000</v>
      </c>
      <c r="CT630" s="508">
        <v>500000</v>
      </c>
      <c r="CU630" s="508">
        <v>500000</v>
      </c>
      <c r="CV630" s="508">
        <v>500000</v>
      </c>
    </row>
    <row r="631" spans="2:102" outlineLevel="1" x14ac:dyDescent="0.3">
      <c r="B631" s="154">
        <v>3</v>
      </c>
      <c r="C631" s="242" t="s">
        <v>365</v>
      </c>
      <c r="D631" s="143" t="s">
        <v>433</v>
      </c>
      <c r="E631" s="506">
        <v>1000000</v>
      </c>
      <c r="F631" s="506">
        <v>1000000</v>
      </c>
      <c r="G631" s="506">
        <v>1000000</v>
      </c>
      <c r="H631" s="506">
        <v>1000000</v>
      </c>
      <c r="I631" s="506">
        <v>1000000</v>
      </c>
      <c r="J631" s="506">
        <v>1000000</v>
      </c>
      <c r="K631" s="506">
        <v>1000000</v>
      </c>
      <c r="L631" s="506">
        <v>1000000</v>
      </c>
      <c r="M631" s="506">
        <v>1000000</v>
      </c>
      <c r="N631" s="506">
        <v>1000000</v>
      </c>
      <c r="O631" s="506">
        <v>1000000</v>
      </c>
      <c r="P631" s="506">
        <v>1000000</v>
      </c>
      <c r="Q631" s="506">
        <v>1000000</v>
      </c>
      <c r="R631" s="506">
        <v>1000000</v>
      </c>
      <c r="S631" s="506">
        <v>1000000</v>
      </c>
      <c r="T631" s="506">
        <v>1000000</v>
      </c>
      <c r="U631" s="506">
        <v>1000000</v>
      </c>
      <c r="V631" s="506">
        <v>1000000</v>
      </c>
      <c r="W631" s="506">
        <v>1000000</v>
      </c>
      <c r="X631" s="506">
        <v>1000000</v>
      </c>
      <c r="Y631" s="506">
        <v>1000000</v>
      </c>
      <c r="Z631" s="506">
        <v>1000000</v>
      </c>
      <c r="AA631" s="506">
        <v>1000000</v>
      </c>
      <c r="AB631" s="506">
        <v>1000000</v>
      </c>
      <c r="AC631" s="506">
        <v>1000000</v>
      </c>
      <c r="AD631" s="506">
        <v>1000000</v>
      </c>
      <c r="AE631" s="506">
        <v>1000000</v>
      </c>
      <c r="AF631" s="506">
        <v>1000000</v>
      </c>
      <c r="AG631" s="506">
        <v>1000000</v>
      </c>
      <c r="AH631" s="506">
        <v>1000000</v>
      </c>
      <c r="AI631" s="506">
        <v>1000000</v>
      </c>
      <c r="AJ631" s="506">
        <v>1000000</v>
      </c>
      <c r="AK631" s="506">
        <v>1000000</v>
      </c>
      <c r="AL631" s="506">
        <v>1000000</v>
      </c>
      <c r="AM631" s="506">
        <v>1000000</v>
      </c>
      <c r="AN631" s="508">
        <v>1000000</v>
      </c>
      <c r="AO631" s="508">
        <v>1000000</v>
      </c>
      <c r="AP631" s="508">
        <v>1000000</v>
      </c>
      <c r="AQ631" s="508">
        <v>1000000</v>
      </c>
      <c r="AR631" s="508">
        <v>1000000</v>
      </c>
      <c r="AS631" s="508">
        <v>1000000</v>
      </c>
      <c r="AT631" s="508">
        <v>1000000</v>
      </c>
      <c r="AU631" s="508">
        <v>1000000</v>
      </c>
      <c r="AV631" s="508">
        <v>1000000</v>
      </c>
      <c r="AW631" s="508">
        <v>1000000</v>
      </c>
      <c r="AX631" s="508">
        <v>1000000</v>
      </c>
      <c r="AY631" s="508">
        <v>1000000</v>
      </c>
      <c r="AZ631" s="508">
        <v>1000000</v>
      </c>
      <c r="BA631" s="508">
        <v>1000000</v>
      </c>
      <c r="BB631" s="508">
        <v>1000000</v>
      </c>
      <c r="BC631" s="508">
        <v>1000000</v>
      </c>
      <c r="BD631" s="508">
        <v>1000000</v>
      </c>
      <c r="BE631" s="508">
        <v>1000000</v>
      </c>
      <c r="BF631" s="508">
        <v>1000000</v>
      </c>
      <c r="BG631" s="508">
        <v>1000000</v>
      </c>
      <c r="BH631" s="508">
        <v>1000000</v>
      </c>
      <c r="BI631" s="508">
        <v>1000000</v>
      </c>
      <c r="BJ631" s="508">
        <v>1000000</v>
      </c>
      <c r="BK631" s="508">
        <v>1000000</v>
      </c>
      <c r="BL631" s="508">
        <v>1000000</v>
      </c>
      <c r="BM631" s="508">
        <v>1000000</v>
      </c>
      <c r="BN631" s="508">
        <v>1000000</v>
      </c>
      <c r="BO631" s="508">
        <v>1000000</v>
      </c>
      <c r="BP631" s="508">
        <v>1000000</v>
      </c>
      <c r="BQ631" s="508">
        <v>1000000</v>
      </c>
      <c r="BR631" s="508">
        <v>1000000</v>
      </c>
      <c r="BS631" s="508">
        <v>1000000</v>
      </c>
      <c r="BT631" s="508">
        <v>1000000</v>
      </c>
      <c r="BU631" s="508">
        <v>1000000</v>
      </c>
      <c r="BV631" s="508">
        <v>1000000</v>
      </c>
      <c r="BW631" s="508">
        <v>1000000</v>
      </c>
      <c r="BX631" s="508">
        <v>1000000</v>
      </c>
      <c r="BY631" s="508">
        <v>1000000</v>
      </c>
      <c r="BZ631" s="508">
        <v>1000000</v>
      </c>
      <c r="CA631" s="508">
        <v>1000000</v>
      </c>
      <c r="CB631" s="508">
        <v>1000000</v>
      </c>
      <c r="CC631" s="508">
        <v>1000000</v>
      </c>
      <c r="CD631" s="508">
        <v>1000000</v>
      </c>
      <c r="CE631" s="508">
        <v>1000000</v>
      </c>
      <c r="CF631" s="508">
        <v>1000000</v>
      </c>
      <c r="CG631" s="508">
        <v>1000000</v>
      </c>
      <c r="CH631" s="508">
        <v>1000000</v>
      </c>
      <c r="CI631" s="508">
        <v>1000000</v>
      </c>
      <c r="CJ631" s="508">
        <v>1000000</v>
      </c>
      <c r="CK631" s="508">
        <v>1000000</v>
      </c>
      <c r="CL631" s="508">
        <v>1000000</v>
      </c>
      <c r="CM631" s="508">
        <v>1000000</v>
      </c>
      <c r="CN631" s="508">
        <v>1000000</v>
      </c>
      <c r="CO631" s="508">
        <v>1000000</v>
      </c>
      <c r="CP631" s="508">
        <v>1000000</v>
      </c>
      <c r="CQ631" s="508">
        <v>1000000</v>
      </c>
      <c r="CR631" s="508">
        <v>1000000</v>
      </c>
      <c r="CS631" s="508">
        <v>1000000</v>
      </c>
      <c r="CT631" s="508">
        <v>1000000</v>
      </c>
      <c r="CU631" s="508">
        <v>1000000</v>
      </c>
      <c r="CV631" s="508">
        <v>1000000</v>
      </c>
    </row>
    <row r="632" spans="2:102" outlineLevel="1" x14ac:dyDescent="0.3">
      <c r="E632" s="290"/>
      <c r="K632" s="234"/>
      <c r="L632" s="234"/>
      <c r="M632" s="234"/>
      <c r="N632" s="234"/>
    </row>
    <row r="633" spans="2:102" outlineLevel="1" x14ac:dyDescent="0.3">
      <c r="C633" s="242" t="s">
        <v>23</v>
      </c>
      <c r="D633" s="143" t="s">
        <v>433</v>
      </c>
      <c r="E633" s="242">
        <f>SUM(E629:E631)</f>
        <v>1600000</v>
      </c>
      <c r="F633" s="242">
        <f t="shared" ref="F633:BQ633" si="317">SUM(F629:F631)</f>
        <v>1600000</v>
      </c>
      <c r="G633" s="242">
        <f t="shared" si="317"/>
        <v>1600000</v>
      </c>
      <c r="H633" s="242">
        <f t="shared" si="317"/>
        <v>1600000</v>
      </c>
      <c r="I633" s="242">
        <f t="shared" si="317"/>
        <v>1600000</v>
      </c>
      <c r="J633" s="242">
        <f t="shared" si="317"/>
        <v>1600000</v>
      </c>
      <c r="K633" s="242">
        <f t="shared" si="317"/>
        <v>1600000</v>
      </c>
      <c r="L633" s="242">
        <f t="shared" si="317"/>
        <v>1600000</v>
      </c>
      <c r="M633" s="242">
        <f t="shared" si="317"/>
        <v>1600000</v>
      </c>
      <c r="N633" s="242">
        <f t="shared" si="317"/>
        <v>1600000</v>
      </c>
      <c r="O633" s="242">
        <f t="shared" si="317"/>
        <v>1600000</v>
      </c>
      <c r="P633" s="242">
        <f t="shared" si="317"/>
        <v>1600000</v>
      </c>
      <c r="Q633" s="242">
        <f t="shared" si="317"/>
        <v>1600000</v>
      </c>
      <c r="R633" s="242">
        <f t="shared" si="317"/>
        <v>1600000</v>
      </c>
      <c r="S633" s="242">
        <f t="shared" si="317"/>
        <v>1600000</v>
      </c>
      <c r="T633" s="242">
        <f t="shared" si="317"/>
        <v>1600000</v>
      </c>
      <c r="U633" s="242">
        <f t="shared" si="317"/>
        <v>1600000</v>
      </c>
      <c r="V633" s="242">
        <f t="shared" si="317"/>
        <v>1600000</v>
      </c>
      <c r="W633" s="242">
        <f t="shared" si="317"/>
        <v>1600000</v>
      </c>
      <c r="X633" s="242">
        <f t="shared" si="317"/>
        <v>1600000</v>
      </c>
      <c r="Y633" s="242">
        <f t="shared" si="317"/>
        <v>1600000</v>
      </c>
      <c r="Z633" s="242">
        <f t="shared" si="317"/>
        <v>1600000</v>
      </c>
      <c r="AA633" s="242">
        <f t="shared" si="317"/>
        <v>1600000</v>
      </c>
      <c r="AB633" s="242">
        <f t="shared" si="317"/>
        <v>1600000</v>
      </c>
      <c r="AC633" s="242">
        <f t="shared" si="317"/>
        <v>1600000</v>
      </c>
      <c r="AD633" s="242">
        <f t="shared" si="317"/>
        <v>1600000</v>
      </c>
      <c r="AE633" s="242">
        <f t="shared" si="317"/>
        <v>1600000</v>
      </c>
      <c r="AF633" s="242">
        <f t="shared" si="317"/>
        <v>1600000</v>
      </c>
      <c r="AG633" s="242">
        <f t="shared" si="317"/>
        <v>1600000</v>
      </c>
      <c r="AH633" s="242">
        <f t="shared" si="317"/>
        <v>1600000</v>
      </c>
      <c r="AI633" s="242">
        <f t="shared" si="317"/>
        <v>1600000</v>
      </c>
      <c r="AJ633" s="242">
        <f t="shared" si="317"/>
        <v>1600000</v>
      </c>
      <c r="AK633" s="242">
        <f t="shared" si="317"/>
        <v>1600000</v>
      </c>
      <c r="AL633" s="242">
        <f t="shared" si="317"/>
        <v>1600000</v>
      </c>
      <c r="AM633" s="242">
        <f t="shared" si="317"/>
        <v>1600000</v>
      </c>
      <c r="AN633" s="242">
        <f t="shared" si="317"/>
        <v>1600000</v>
      </c>
      <c r="AO633" s="242">
        <f t="shared" si="317"/>
        <v>1600000</v>
      </c>
      <c r="AP633" s="242">
        <f t="shared" si="317"/>
        <v>1600000</v>
      </c>
      <c r="AQ633" s="242">
        <f t="shared" si="317"/>
        <v>1600000</v>
      </c>
      <c r="AR633" s="242">
        <f t="shared" si="317"/>
        <v>1600000</v>
      </c>
      <c r="AS633" s="242">
        <f t="shared" si="317"/>
        <v>1600000</v>
      </c>
      <c r="AT633" s="242">
        <f t="shared" si="317"/>
        <v>1600000</v>
      </c>
      <c r="AU633" s="242">
        <f t="shared" si="317"/>
        <v>1600000</v>
      </c>
      <c r="AV633" s="242">
        <f t="shared" si="317"/>
        <v>1600000</v>
      </c>
      <c r="AW633" s="242">
        <f t="shared" si="317"/>
        <v>1600000</v>
      </c>
      <c r="AX633" s="242">
        <f t="shared" si="317"/>
        <v>1600000</v>
      </c>
      <c r="AY633" s="242">
        <f t="shared" si="317"/>
        <v>1600000</v>
      </c>
      <c r="AZ633" s="242">
        <f t="shared" si="317"/>
        <v>1600000</v>
      </c>
      <c r="BA633" s="242">
        <f t="shared" si="317"/>
        <v>1600000</v>
      </c>
      <c r="BB633" s="242">
        <f t="shared" si="317"/>
        <v>1600000</v>
      </c>
      <c r="BC633" s="242">
        <f t="shared" si="317"/>
        <v>1600000</v>
      </c>
      <c r="BD633" s="242">
        <f t="shared" si="317"/>
        <v>1600000</v>
      </c>
      <c r="BE633" s="242">
        <f t="shared" si="317"/>
        <v>1600000</v>
      </c>
      <c r="BF633" s="242">
        <f t="shared" si="317"/>
        <v>1600000</v>
      </c>
      <c r="BG633" s="242">
        <f t="shared" si="317"/>
        <v>1600000</v>
      </c>
      <c r="BH633" s="242">
        <f t="shared" si="317"/>
        <v>1600000</v>
      </c>
      <c r="BI633" s="242">
        <f t="shared" si="317"/>
        <v>1600000</v>
      </c>
      <c r="BJ633" s="242">
        <f t="shared" si="317"/>
        <v>1600000</v>
      </c>
      <c r="BK633" s="242">
        <f t="shared" si="317"/>
        <v>1600000</v>
      </c>
      <c r="BL633" s="242">
        <f t="shared" si="317"/>
        <v>1600000</v>
      </c>
      <c r="BM633" s="242">
        <f t="shared" si="317"/>
        <v>1600000</v>
      </c>
      <c r="BN633" s="242">
        <f t="shared" si="317"/>
        <v>1600000</v>
      </c>
      <c r="BO633" s="242">
        <f t="shared" si="317"/>
        <v>1600000</v>
      </c>
      <c r="BP633" s="242">
        <f t="shared" si="317"/>
        <v>1600000</v>
      </c>
      <c r="BQ633" s="242">
        <f t="shared" si="317"/>
        <v>1600000</v>
      </c>
      <c r="BR633" s="242">
        <f t="shared" ref="BR633:CV633" si="318">SUM(BR629:BR631)</f>
        <v>1600000</v>
      </c>
      <c r="BS633" s="242">
        <f t="shared" si="318"/>
        <v>1600000</v>
      </c>
      <c r="BT633" s="242">
        <f t="shared" si="318"/>
        <v>1600000</v>
      </c>
      <c r="BU633" s="242">
        <f t="shared" si="318"/>
        <v>1600000</v>
      </c>
      <c r="BV633" s="242">
        <f t="shared" si="318"/>
        <v>1600000</v>
      </c>
      <c r="BW633" s="242">
        <f t="shared" si="318"/>
        <v>1600000</v>
      </c>
      <c r="BX633" s="242">
        <f t="shared" si="318"/>
        <v>1600000</v>
      </c>
      <c r="BY633" s="242">
        <f t="shared" si="318"/>
        <v>1600000</v>
      </c>
      <c r="BZ633" s="242">
        <f t="shared" si="318"/>
        <v>1600000</v>
      </c>
      <c r="CA633" s="242">
        <f t="shared" si="318"/>
        <v>1600000</v>
      </c>
      <c r="CB633" s="242">
        <f t="shared" si="318"/>
        <v>1600000</v>
      </c>
      <c r="CC633" s="242">
        <f t="shared" si="318"/>
        <v>1600000</v>
      </c>
      <c r="CD633" s="242">
        <f t="shared" si="318"/>
        <v>1600000</v>
      </c>
      <c r="CE633" s="242">
        <f t="shared" si="318"/>
        <v>1600000</v>
      </c>
      <c r="CF633" s="242">
        <f t="shared" si="318"/>
        <v>1600000</v>
      </c>
      <c r="CG633" s="242">
        <f t="shared" si="318"/>
        <v>1600000</v>
      </c>
      <c r="CH633" s="242">
        <f t="shared" si="318"/>
        <v>1600000</v>
      </c>
      <c r="CI633" s="242">
        <f t="shared" si="318"/>
        <v>1600000</v>
      </c>
      <c r="CJ633" s="242">
        <f t="shared" si="318"/>
        <v>1600000</v>
      </c>
      <c r="CK633" s="242">
        <f t="shared" si="318"/>
        <v>1600000</v>
      </c>
      <c r="CL633" s="242">
        <f t="shared" si="318"/>
        <v>1600000</v>
      </c>
      <c r="CM633" s="242">
        <f t="shared" si="318"/>
        <v>1600000</v>
      </c>
      <c r="CN633" s="242">
        <f t="shared" si="318"/>
        <v>1600000</v>
      </c>
      <c r="CO633" s="242">
        <f t="shared" si="318"/>
        <v>1600000</v>
      </c>
      <c r="CP633" s="242">
        <f t="shared" si="318"/>
        <v>1600000</v>
      </c>
      <c r="CQ633" s="242">
        <f t="shared" si="318"/>
        <v>1600000</v>
      </c>
      <c r="CR633" s="242">
        <f t="shared" si="318"/>
        <v>1600000</v>
      </c>
      <c r="CS633" s="242">
        <f t="shared" si="318"/>
        <v>1600000</v>
      </c>
      <c r="CT633" s="242">
        <f t="shared" si="318"/>
        <v>1600000</v>
      </c>
      <c r="CU633" s="242">
        <f t="shared" si="318"/>
        <v>1600000</v>
      </c>
      <c r="CV633" s="242">
        <f t="shared" si="318"/>
        <v>1600000</v>
      </c>
      <c r="CW633" s="63" t="s">
        <v>668</v>
      </c>
      <c r="CX633" s="63"/>
    </row>
    <row r="635" spans="2:102" ht="18" thickBot="1" x14ac:dyDescent="0.35">
      <c r="B635" s="75" t="s">
        <v>466</v>
      </c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  <c r="CK635" s="75"/>
      <c r="CL635" s="75"/>
      <c r="CM635" s="75"/>
      <c r="CN635" s="75"/>
      <c r="CO635" s="75"/>
      <c r="CP635" s="75"/>
      <c r="CQ635" s="75"/>
      <c r="CR635" s="75"/>
      <c r="CS635" s="75"/>
      <c r="CT635" s="75"/>
      <c r="CU635" s="75"/>
      <c r="CV635" s="75"/>
      <c r="CW635" s="75"/>
      <c r="CX635" s="75"/>
    </row>
    <row r="636" spans="2:102" outlineLevel="1" x14ac:dyDescent="0.3">
      <c r="K636" s="234"/>
      <c r="L636" s="234"/>
      <c r="M636" s="234"/>
      <c r="N636" s="234"/>
    </row>
    <row r="637" spans="2:102" ht="12.75" customHeight="1" outlineLevel="1" x14ac:dyDescent="0.3">
      <c r="E637" s="233">
        <v>1</v>
      </c>
      <c r="F637" s="233">
        <v>2</v>
      </c>
      <c r="G637" s="233">
        <v>3</v>
      </c>
      <c r="H637" s="233">
        <v>4</v>
      </c>
      <c r="I637" s="233">
        <v>5</v>
      </c>
      <c r="J637" s="233">
        <v>6</v>
      </c>
      <c r="K637" s="233">
        <v>7</v>
      </c>
      <c r="L637" s="233">
        <v>8</v>
      </c>
      <c r="M637" s="233">
        <v>9</v>
      </c>
      <c r="N637" s="233">
        <v>10</v>
      </c>
      <c r="O637" s="233">
        <v>11</v>
      </c>
      <c r="P637" s="233">
        <v>12</v>
      </c>
      <c r="Q637" s="233">
        <v>13</v>
      </c>
      <c r="R637" s="233">
        <v>14</v>
      </c>
      <c r="S637" s="233">
        <v>15</v>
      </c>
      <c r="T637" s="233">
        <v>16</v>
      </c>
      <c r="U637" s="233">
        <v>17</v>
      </c>
      <c r="V637" s="233">
        <v>18</v>
      </c>
      <c r="W637" s="233">
        <v>19</v>
      </c>
      <c r="X637" s="233">
        <v>20</v>
      </c>
      <c r="Y637" s="233">
        <v>21</v>
      </c>
      <c r="Z637" s="233">
        <v>22</v>
      </c>
      <c r="AA637" s="233">
        <v>23</v>
      </c>
      <c r="AB637" s="233">
        <v>24</v>
      </c>
      <c r="AC637" s="233">
        <v>25</v>
      </c>
      <c r="AD637" s="233">
        <v>26</v>
      </c>
      <c r="AE637" s="233">
        <v>27</v>
      </c>
      <c r="AF637" s="233">
        <v>28</v>
      </c>
      <c r="AG637" s="233">
        <v>29</v>
      </c>
      <c r="AH637" s="233">
        <v>30</v>
      </c>
      <c r="AI637" s="233">
        <v>31</v>
      </c>
      <c r="AJ637" s="233">
        <v>32</v>
      </c>
      <c r="AK637" s="233">
        <v>33</v>
      </c>
      <c r="AL637" s="233">
        <v>34</v>
      </c>
      <c r="AM637" s="233">
        <v>35</v>
      </c>
      <c r="AN637" s="233">
        <v>36</v>
      </c>
      <c r="AO637" s="233">
        <v>37</v>
      </c>
      <c r="AP637" s="233">
        <v>38</v>
      </c>
      <c r="AQ637" s="233">
        <v>39</v>
      </c>
      <c r="AR637" s="233">
        <v>40</v>
      </c>
      <c r="AS637" s="233">
        <v>41</v>
      </c>
      <c r="AT637" s="233">
        <v>42</v>
      </c>
      <c r="AU637" s="233">
        <v>43</v>
      </c>
      <c r="AV637" s="233">
        <v>44</v>
      </c>
      <c r="AW637" s="233">
        <v>45</v>
      </c>
      <c r="AX637" s="233">
        <v>46</v>
      </c>
      <c r="AY637" s="233">
        <v>47</v>
      </c>
      <c r="AZ637" s="233">
        <v>48</v>
      </c>
      <c r="BA637" s="233">
        <v>49</v>
      </c>
      <c r="BB637" s="233">
        <v>50</v>
      </c>
      <c r="BC637" s="233">
        <v>51</v>
      </c>
      <c r="BD637" s="233">
        <v>52</v>
      </c>
      <c r="BE637" s="233">
        <v>53</v>
      </c>
      <c r="BF637" s="233">
        <v>54</v>
      </c>
      <c r="BG637" s="233">
        <v>55</v>
      </c>
      <c r="BH637" s="233">
        <v>56</v>
      </c>
      <c r="BI637" s="233">
        <v>57</v>
      </c>
      <c r="BJ637" s="233">
        <v>58</v>
      </c>
      <c r="BK637" s="233">
        <v>59</v>
      </c>
      <c r="BL637" s="233">
        <v>60</v>
      </c>
      <c r="BM637" s="233">
        <v>61</v>
      </c>
      <c r="BN637" s="233">
        <v>62</v>
      </c>
      <c r="BO637" s="233">
        <v>63</v>
      </c>
      <c r="BP637" s="233">
        <v>64</v>
      </c>
      <c r="BQ637" s="233">
        <v>65</v>
      </c>
      <c r="BR637" s="233">
        <v>66</v>
      </c>
      <c r="BS637" s="233">
        <v>67</v>
      </c>
      <c r="BT637" s="233">
        <v>68</v>
      </c>
      <c r="BU637" s="233">
        <v>69</v>
      </c>
      <c r="BV637" s="233">
        <v>70</v>
      </c>
      <c r="BW637" s="233">
        <v>71</v>
      </c>
      <c r="BX637" s="233">
        <v>72</v>
      </c>
      <c r="BY637" s="233">
        <v>73</v>
      </c>
      <c r="BZ637" s="233">
        <v>74</v>
      </c>
      <c r="CA637" s="233">
        <v>75</v>
      </c>
      <c r="CB637" s="233">
        <v>76</v>
      </c>
      <c r="CC637" s="233">
        <v>77</v>
      </c>
      <c r="CD637" s="233">
        <v>78</v>
      </c>
      <c r="CE637" s="233">
        <v>79</v>
      </c>
      <c r="CF637" s="233">
        <v>80</v>
      </c>
      <c r="CG637" s="233">
        <v>81</v>
      </c>
      <c r="CH637" s="233">
        <v>82</v>
      </c>
      <c r="CI637" s="233">
        <v>83</v>
      </c>
      <c r="CJ637" s="233">
        <v>84</v>
      </c>
      <c r="CK637" s="233">
        <v>85</v>
      </c>
      <c r="CL637" s="233">
        <v>86</v>
      </c>
      <c r="CM637" s="233">
        <v>87</v>
      </c>
      <c r="CN637" s="233">
        <v>88</v>
      </c>
      <c r="CO637" s="233">
        <v>89</v>
      </c>
      <c r="CP637" s="233">
        <v>90</v>
      </c>
      <c r="CQ637" s="233">
        <v>91</v>
      </c>
      <c r="CR637" s="233">
        <v>92</v>
      </c>
      <c r="CS637" s="233">
        <v>93</v>
      </c>
      <c r="CT637" s="233">
        <v>94</v>
      </c>
      <c r="CU637" s="233">
        <v>95</v>
      </c>
      <c r="CV637" s="233">
        <v>96</v>
      </c>
    </row>
    <row r="638" spans="2:102" outlineLevel="1" x14ac:dyDescent="0.3">
      <c r="B638" s="69" t="s">
        <v>79</v>
      </c>
      <c r="C638" s="69" t="s">
        <v>129</v>
      </c>
      <c r="E638" s="69">
        <v>201401</v>
      </c>
      <c r="F638" s="69">
        <v>201402</v>
      </c>
      <c r="G638" s="69">
        <v>201403</v>
      </c>
      <c r="H638" s="69">
        <v>201404</v>
      </c>
      <c r="I638" s="69">
        <v>201405</v>
      </c>
      <c r="J638" s="69">
        <v>201406</v>
      </c>
      <c r="K638" s="69">
        <v>201407</v>
      </c>
      <c r="L638" s="69">
        <v>201408</v>
      </c>
      <c r="M638" s="69">
        <v>201409</v>
      </c>
      <c r="N638" s="69">
        <v>201410</v>
      </c>
      <c r="O638" s="69">
        <v>201411</v>
      </c>
      <c r="P638" s="69">
        <v>201412</v>
      </c>
      <c r="Q638" s="69">
        <v>201501</v>
      </c>
      <c r="R638" s="69">
        <v>201502</v>
      </c>
      <c r="S638" s="69">
        <v>201503</v>
      </c>
      <c r="T638" s="69">
        <v>201504</v>
      </c>
      <c r="U638" s="69">
        <v>201505</v>
      </c>
      <c r="V638" s="69">
        <v>201506</v>
      </c>
      <c r="W638" s="69">
        <v>201507</v>
      </c>
      <c r="X638" s="69">
        <v>201508</v>
      </c>
      <c r="Y638" s="69">
        <v>201509</v>
      </c>
      <c r="Z638" s="69">
        <v>201510</v>
      </c>
      <c r="AA638" s="69">
        <v>201511</v>
      </c>
      <c r="AB638" s="69">
        <v>201512</v>
      </c>
      <c r="AC638" s="69">
        <v>201601</v>
      </c>
      <c r="AD638" s="69">
        <v>201602</v>
      </c>
      <c r="AE638" s="69">
        <v>201603</v>
      </c>
      <c r="AF638" s="69">
        <v>201604</v>
      </c>
      <c r="AG638" s="69">
        <v>201605</v>
      </c>
      <c r="AH638" s="69">
        <v>201606</v>
      </c>
      <c r="AI638" s="69">
        <v>201607</v>
      </c>
      <c r="AJ638" s="69">
        <v>201608</v>
      </c>
      <c r="AK638" s="69">
        <v>201609</v>
      </c>
      <c r="AL638" s="69">
        <v>201610</v>
      </c>
      <c r="AM638" s="69">
        <v>201611</v>
      </c>
      <c r="AN638" s="69">
        <v>201612</v>
      </c>
      <c r="AO638" s="69">
        <v>201701</v>
      </c>
      <c r="AP638" s="69">
        <v>201702</v>
      </c>
      <c r="AQ638" s="69">
        <v>201703</v>
      </c>
      <c r="AR638" s="69">
        <v>201704</v>
      </c>
      <c r="AS638" s="69">
        <v>201705</v>
      </c>
      <c r="AT638" s="69">
        <v>201706</v>
      </c>
      <c r="AU638" s="69">
        <v>201707</v>
      </c>
      <c r="AV638" s="69">
        <v>201708</v>
      </c>
      <c r="AW638" s="69">
        <v>201709</v>
      </c>
      <c r="AX638" s="69">
        <v>201710</v>
      </c>
      <c r="AY638" s="69">
        <v>201711</v>
      </c>
      <c r="AZ638" s="69">
        <v>201712</v>
      </c>
      <c r="BA638" s="69">
        <v>201801</v>
      </c>
      <c r="BB638" s="69">
        <v>201802</v>
      </c>
      <c r="BC638" s="69">
        <v>201803</v>
      </c>
      <c r="BD638" s="69">
        <v>201804</v>
      </c>
      <c r="BE638" s="69">
        <v>201805</v>
      </c>
      <c r="BF638" s="69">
        <v>201806</v>
      </c>
      <c r="BG638" s="69">
        <v>201807</v>
      </c>
      <c r="BH638" s="69">
        <v>201808</v>
      </c>
      <c r="BI638" s="69">
        <v>201809</v>
      </c>
      <c r="BJ638" s="69">
        <v>201810</v>
      </c>
      <c r="BK638" s="69">
        <v>201811</v>
      </c>
      <c r="BL638" s="69">
        <v>201812</v>
      </c>
      <c r="BM638" s="69">
        <v>201901</v>
      </c>
      <c r="BN638" s="69">
        <v>201902</v>
      </c>
      <c r="BO638" s="69">
        <v>201903</v>
      </c>
      <c r="BP638" s="69">
        <v>201904</v>
      </c>
      <c r="BQ638" s="69">
        <v>201905</v>
      </c>
      <c r="BR638" s="69">
        <v>201906</v>
      </c>
      <c r="BS638" s="69">
        <v>201907</v>
      </c>
      <c r="BT638" s="69">
        <v>201908</v>
      </c>
      <c r="BU638" s="69">
        <v>201909</v>
      </c>
      <c r="BV638" s="69">
        <v>201910</v>
      </c>
      <c r="BW638" s="69">
        <v>201911</v>
      </c>
      <c r="BX638" s="69">
        <v>201912</v>
      </c>
      <c r="BY638" s="69">
        <v>202001</v>
      </c>
      <c r="BZ638" s="69">
        <v>202002</v>
      </c>
      <c r="CA638" s="69">
        <v>202003</v>
      </c>
      <c r="CB638" s="69">
        <v>202004</v>
      </c>
      <c r="CC638" s="69">
        <v>202005</v>
      </c>
      <c r="CD638" s="69">
        <v>202006</v>
      </c>
      <c r="CE638" s="69">
        <v>202007</v>
      </c>
      <c r="CF638" s="69">
        <v>202008</v>
      </c>
      <c r="CG638" s="69">
        <v>202009</v>
      </c>
      <c r="CH638" s="69">
        <v>202010</v>
      </c>
      <c r="CI638" s="69">
        <v>202011</v>
      </c>
      <c r="CJ638" s="69">
        <v>202012</v>
      </c>
      <c r="CK638" s="69">
        <v>202101</v>
      </c>
      <c r="CL638" s="69">
        <v>202102</v>
      </c>
      <c r="CM638" s="69">
        <v>202103</v>
      </c>
      <c r="CN638" s="69">
        <v>202104</v>
      </c>
      <c r="CO638" s="69">
        <v>202105</v>
      </c>
      <c r="CP638" s="69">
        <v>202106</v>
      </c>
      <c r="CQ638" s="69">
        <v>202107</v>
      </c>
      <c r="CR638" s="69">
        <v>202108</v>
      </c>
      <c r="CS638" s="69">
        <v>202109</v>
      </c>
      <c r="CT638" s="69">
        <v>202110</v>
      </c>
      <c r="CU638" s="69">
        <v>202111</v>
      </c>
      <c r="CV638" s="69">
        <v>202112</v>
      </c>
    </row>
    <row r="639" spans="2:102" outlineLevel="1" x14ac:dyDescent="0.3">
      <c r="B639" s="154">
        <v>1</v>
      </c>
      <c r="C639" s="242" t="s">
        <v>470</v>
      </c>
      <c r="D639" s="143" t="s">
        <v>433</v>
      </c>
      <c r="E639" s="242">
        <f>E650+E706+E762</f>
        <v>1926000</v>
      </c>
      <c r="F639" s="242">
        <f t="shared" ref="F639:BQ642" si="319">F650+F706+F762</f>
        <v>1926000</v>
      </c>
      <c r="G639" s="242">
        <f t="shared" si="319"/>
        <v>1926000</v>
      </c>
      <c r="H639" s="242">
        <f t="shared" si="319"/>
        <v>1926000</v>
      </c>
      <c r="I639" s="242">
        <f t="shared" si="319"/>
        <v>1926000</v>
      </c>
      <c r="J639" s="242">
        <f t="shared" si="319"/>
        <v>1926000</v>
      </c>
      <c r="K639" s="242">
        <f t="shared" si="319"/>
        <v>1926000</v>
      </c>
      <c r="L639" s="242">
        <f t="shared" si="319"/>
        <v>1926000</v>
      </c>
      <c r="M639" s="242">
        <f t="shared" si="319"/>
        <v>1926000</v>
      </c>
      <c r="N639" s="242">
        <f t="shared" si="319"/>
        <v>1926000</v>
      </c>
      <c r="O639" s="242">
        <f t="shared" si="319"/>
        <v>1926000</v>
      </c>
      <c r="P639" s="242">
        <f t="shared" si="319"/>
        <v>1926000</v>
      </c>
      <c r="Q639" s="242">
        <f t="shared" si="319"/>
        <v>1926000</v>
      </c>
      <c r="R639" s="242">
        <f t="shared" si="319"/>
        <v>1926000</v>
      </c>
      <c r="S639" s="242">
        <f t="shared" si="319"/>
        <v>1926000</v>
      </c>
      <c r="T639" s="242">
        <f t="shared" si="319"/>
        <v>1926000</v>
      </c>
      <c r="U639" s="242">
        <f t="shared" si="319"/>
        <v>1926000</v>
      </c>
      <c r="V639" s="242">
        <f t="shared" si="319"/>
        <v>1926000</v>
      </c>
      <c r="W639" s="242">
        <f t="shared" si="319"/>
        <v>1926000</v>
      </c>
      <c r="X639" s="242">
        <f t="shared" si="319"/>
        <v>1926000</v>
      </c>
      <c r="Y639" s="242">
        <f t="shared" si="319"/>
        <v>1926000</v>
      </c>
      <c r="Z639" s="242">
        <f t="shared" si="319"/>
        <v>1926000</v>
      </c>
      <c r="AA639" s="242">
        <f t="shared" si="319"/>
        <v>1926000</v>
      </c>
      <c r="AB639" s="242">
        <f t="shared" si="319"/>
        <v>1926000</v>
      </c>
      <c r="AC639" s="242">
        <f t="shared" si="319"/>
        <v>1926000</v>
      </c>
      <c r="AD639" s="242">
        <f t="shared" si="319"/>
        <v>1926000</v>
      </c>
      <c r="AE639" s="242">
        <f t="shared" si="319"/>
        <v>1926000</v>
      </c>
      <c r="AF639" s="242">
        <f t="shared" si="319"/>
        <v>1926000</v>
      </c>
      <c r="AG639" s="242">
        <f t="shared" si="319"/>
        <v>1926000</v>
      </c>
      <c r="AH639" s="242">
        <f t="shared" si="319"/>
        <v>1926000</v>
      </c>
      <c r="AI639" s="242">
        <f t="shared" si="319"/>
        <v>1926000</v>
      </c>
      <c r="AJ639" s="242">
        <f t="shared" si="319"/>
        <v>1926000</v>
      </c>
      <c r="AK639" s="242">
        <f t="shared" si="319"/>
        <v>1926000</v>
      </c>
      <c r="AL639" s="242">
        <f t="shared" si="319"/>
        <v>1926000</v>
      </c>
      <c r="AM639" s="242">
        <f t="shared" si="319"/>
        <v>1926000</v>
      </c>
      <c r="AN639" s="242">
        <f t="shared" si="319"/>
        <v>1926000</v>
      </c>
      <c r="AO639" s="242">
        <f t="shared" si="319"/>
        <v>1926000</v>
      </c>
      <c r="AP639" s="242">
        <f t="shared" si="319"/>
        <v>1926000</v>
      </c>
      <c r="AQ639" s="242">
        <f t="shared" si="319"/>
        <v>1926000</v>
      </c>
      <c r="AR639" s="242">
        <f t="shared" si="319"/>
        <v>1926000</v>
      </c>
      <c r="AS639" s="242">
        <f t="shared" si="319"/>
        <v>1926000</v>
      </c>
      <c r="AT639" s="242">
        <f t="shared" si="319"/>
        <v>1926000</v>
      </c>
      <c r="AU639" s="242">
        <f t="shared" si="319"/>
        <v>1926000</v>
      </c>
      <c r="AV639" s="242">
        <f t="shared" si="319"/>
        <v>1926000</v>
      </c>
      <c r="AW639" s="242">
        <f t="shared" si="319"/>
        <v>1926000</v>
      </c>
      <c r="AX639" s="242">
        <f t="shared" si="319"/>
        <v>1926000</v>
      </c>
      <c r="AY639" s="242">
        <f t="shared" si="319"/>
        <v>1926000</v>
      </c>
      <c r="AZ639" s="242">
        <f t="shared" si="319"/>
        <v>1926000</v>
      </c>
      <c r="BA639" s="242">
        <f t="shared" si="319"/>
        <v>1926000</v>
      </c>
      <c r="BB639" s="242">
        <f t="shared" si="319"/>
        <v>1926000</v>
      </c>
      <c r="BC639" s="242">
        <f t="shared" si="319"/>
        <v>1926000</v>
      </c>
      <c r="BD639" s="242">
        <f t="shared" si="319"/>
        <v>1926000</v>
      </c>
      <c r="BE639" s="242">
        <f t="shared" si="319"/>
        <v>1926000</v>
      </c>
      <c r="BF639" s="242">
        <f t="shared" si="319"/>
        <v>1926000</v>
      </c>
      <c r="BG639" s="242">
        <f t="shared" si="319"/>
        <v>1926000</v>
      </c>
      <c r="BH639" s="242">
        <f t="shared" si="319"/>
        <v>1926000</v>
      </c>
      <c r="BI639" s="242">
        <f t="shared" si="319"/>
        <v>1926000</v>
      </c>
      <c r="BJ639" s="242">
        <f t="shared" si="319"/>
        <v>1926000</v>
      </c>
      <c r="BK639" s="242">
        <f t="shared" si="319"/>
        <v>1926000</v>
      </c>
      <c r="BL639" s="242">
        <f t="shared" si="319"/>
        <v>1926000</v>
      </c>
      <c r="BM639" s="242">
        <f t="shared" si="319"/>
        <v>1926000</v>
      </c>
      <c r="BN639" s="242">
        <f t="shared" si="319"/>
        <v>1926000</v>
      </c>
      <c r="BO639" s="242">
        <f t="shared" si="319"/>
        <v>1926000</v>
      </c>
      <c r="BP639" s="242">
        <f t="shared" si="319"/>
        <v>1926000</v>
      </c>
      <c r="BQ639" s="242">
        <f t="shared" si="319"/>
        <v>1926000</v>
      </c>
      <c r="BR639" s="242">
        <f t="shared" ref="BR639:CV642" si="320">BR650+BR706+BR762</f>
        <v>1926000</v>
      </c>
      <c r="BS639" s="242">
        <f t="shared" si="320"/>
        <v>1926000</v>
      </c>
      <c r="BT639" s="242">
        <f t="shared" si="320"/>
        <v>1926000</v>
      </c>
      <c r="BU639" s="242">
        <f t="shared" si="320"/>
        <v>1926000</v>
      </c>
      <c r="BV639" s="242">
        <f t="shared" si="320"/>
        <v>1926000</v>
      </c>
      <c r="BW639" s="242">
        <f t="shared" si="320"/>
        <v>1926000</v>
      </c>
      <c r="BX639" s="242">
        <f t="shared" si="320"/>
        <v>1926000</v>
      </c>
      <c r="BY639" s="242">
        <f t="shared" si="320"/>
        <v>1926000</v>
      </c>
      <c r="BZ639" s="242">
        <f t="shared" si="320"/>
        <v>1926000</v>
      </c>
      <c r="CA639" s="242">
        <f t="shared" si="320"/>
        <v>1926000</v>
      </c>
      <c r="CB639" s="242">
        <f t="shared" si="320"/>
        <v>1926000</v>
      </c>
      <c r="CC639" s="242">
        <f t="shared" si="320"/>
        <v>1926000</v>
      </c>
      <c r="CD639" s="242">
        <f t="shared" si="320"/>
        <v>1926000</v>
      </c>
      <c r="CE639" s="242">
        <f t="shared" si="320"/>
        <v>1926000</v>
      </c>
      <c r="CF639" s="242">
        <f t="shared" si="320"/>
        <v>1926000</v>
      </c>
      <c r="CG639" s="242">
        <f t="shared" si="320"/>
        <v>1926000</v>
      </c>
      <c r="CH639" s="242">
        <f t="shared" si="320"/>
        <v>1926000</v>
      </c>
      <c r="CI639" s="242">
        <f t="shared" si="320"/>
        <v>1926000</v>
      </c>
      <c r="CJ639" s="242">
        <f t="shared" si="320"/>
        <v>1926000</v>
      </c>
      <c r="CK639" s="242">
        <f t="shared" si="320"/>
        <v>1926000</v>
      </c>
      <c r="CL639" s="242">
        <f t="shared" si="320"/>
        <v>1926000</v>
      </c>
      <c r="CM639" s="242">
        <f t="shared" si="320"/>
        <v>1926000</v>
      </c>
      <c r="CN639" s="242">
        <f t="shared" si="320"/>
        <v>1926000</v>
      </c>
      <c r="CO639" s="242">
        <f t="shared" si="320"/>
        <v>1926000</v>
      </c>
      <c r="CP639" s="242">
        <f t="shared" si="320"/>
        <v>1926000</v>
      </c>
      <c r="CQ639" s="242">
        <f t="shared" si="320"/>
        <v>1926000</v>
      </c>
      <c r="CR639" s="242">
        <f t="shared" si="320"/>
        <v>1926000</v>
      </c>
      <c r="CS639" s="242">
        <f t="shared" si="320"/>
        <v>1926000</v>
      </c>
      <c r="CT639" s="242">
        <f t="shared" si="320"/>
        <v>1926000</v>
      </c>
      <c r="CU639" s="242">
        <f t="shared" si="320"/>
        <v>1926000</v>
      </c>
      <c r="CV639" s="242">
        <f t="shared" si="320"/>
        <v>1926000</v>
      </c>
    </row>
    <row r="640" spans="2:102" outlineLevel="1" x14ac:dyDescent="0.3">
      <c r="B640" s="154">
        <v>2</v>
      </c>
      <c r="C640" s="242" t="s">
        <v>471</v>
      </c>
      <c r="D640" s="143" t="s">
        <v>433</v>
      </c>
      <c r="E640" s="242">
        <f t="shared" ref="E640:T642" si="321">E651+E707+E763</f>
        <v>725000</v>
      </c>
      <c r="F640" s="242">
        <f t="shared" si="321"/>
        <v>725000</v>
      </c>
      <c r="G640" s="242">
        <f t="shared" si="321"/>
        <v>725000</v>
      </c>
      <c r="H640" s="242">
        <f t="shared" si="321"/>
        <v>725000</v>
      </c>
      <c r="I640" s="242">
        <f t="shared" si="321"/>
        <v>725000</v>
      </c>
      <c r="J640" s="242">
        <f t="shared" si="321"/>
        <v>725000</v>
      </c>
      <c r="K640" s="242">
        <f t="shared" si="321"/>
        <v>725000</v>
      </c>
      <c r="L640" s="242">
        <f t="shared" si="321"/>
        <v>725000</v>
      </c>
      <c r="M640" s="242">
        <f t="shared" si="321"/>
        <v>725000</v>
      </c>
      <c r="N640" s="242">
        <f t="shared" si="321"/>
        <v>725000</v>
      </c>
      <c r="O640" s="242">
        <f t="shared" si="321"/>
        <v>725000</v>
      </c>
      <c r="P640" s="242">
        <f t="shared" si="321"/>
        <v>725000</v>
      </c>
      <c r="Q640" s="242">
        <f t="shared" si="321"/>
        <v>725000</v>
      </c>
      <c r="R640" s="242">
        <f t="shared" si="321"/>
        <v>725000</v>
      </c>
      <c r="S640" s="242">
        <f t="shared" si="321"/>
        <v>725000</v>
      </c>
      <c r="T640" s="242">
        <f t="shared" si="321"/>
        <v>725000</v>
      </c>
      <c r="U640" s="242">
        <f t="shared" si="319"/>
        <v>725000</v>
      </c>
      <c r="V640" s="242">
        <f t="shared" si="319"/>
        <v>725000</v>
      </c>
      <c r="W640" s="242">
        <f t="shared" si="319"/>
        <v>725000</v>
      </c>
      <c r="X640" s="242">
        <f t="shared" si="319"/>
        <v>725000</v>
      </c>
      <c r="Y640" s="242">
        <f t="shared" si="319"/>
        <v>725000</v>
      </c>
      <c r="Z640" s="242">
        <f t="shared" si="319"/>
        <v>725000</v>
      </c>
      <c r="AA640" s="242">
        <f t="shared" si="319"/>
        <v>725000</v>
      </c>
      <c r="AB640" s="242">
        <f t="shared" si="319"/>
        <v>725000</v>
      </c>
      <c r="AC640" s="242">
        <f t="shared" si="319"/>
        <v>725000</v>
      </c>
      <c r="AD640" s="242">
        <f t="shared" si="319"/>
        <v>725000</v>
      </c>
      <c r="AE640" s="242">
        <f t="shared" si="319"/>
        <v>725000</v>
      </c>
      <c r="AF640" s="242">
        <f t="shared" si="319"/>
        <v>725000</v>
      </c>
      <c r="AG640" s="242">
        <f t="shared" si="319"/>
        <v>725000</v>
      </c>
      <c r="AH640" s="242">
        <f t="shared" si="319"/>
        <v>725000</v>
      </c>
      <c r="AI640" s="242">
        <f t="shared" si="319"/>
        <v>725000</v>
      </c>
      <c r="AJ640" s="242">
        <f t="shared" si="319"/>
        <v>725000</v>
      </c>
      <c r="AK640" s="242">
        <f t="shared" si="319"/>
        <v>725000</v>
      </c>
      <c r="AL640" s="242" t="e">
        <f t="shared" si="319"/>
        <v>#VALUE!</v>
      </c>
      <c r="AM640" s="242" t="e">
        <f t="shared" si="319"/>
        <v>#VALUE!</v>
      </c>
      <c r="AN640" s="242" t="e">
        <f t="shared" si="319"/>
        <v>#VALUE!</v>
      </c>
      <c r="AO640" s="242" t="e">
        <f t="shared" si="319"/>
        <v>#VALUE!</v>
      </c>
      <c r="AP640" s="242" t="e">
        <f t="shared" si="319"/>
        <v>#VALUE!</v>
      </c>
      <c r="AQ640" s="242" t="e">
        <f t="shared" si="319"/>
        <v>#VALUE!</v>
      </c>
      <c r="AR640" s="242" t="e">
        <f t="shared" si="319"/>
        <v>#VALUE!</v>
      </c>
      <c r="AS640" s="242" t="e">
        <f t="shared" si="319"/>
        <v>#VALUE!</v>
      </c>
      <c r="AT640" s="242" t="e">
        <f t="shared" si="319"/>
        <v>#VALUE!</v>
      </c>
      <c r="AU640" s="242" t="e">
        <f t="shared" si="319"/>
        <v>#VALUE!</v>
      </c>
      <c r="AV640" s="242" t="e">
        <f t="shared" si="319"/>
        <v>#VALUE!</v>
      </c>
      <c r="AW640" s="242" t="e">
        <f t="shared" si="319"/>
        <v>#VALUE!</v>
      </c>
      <c r="AX640" s="242" t="e">
        <f t="shared" si="319"/>
        <v>#VALUE!</v>
      </c>
      <c r="AY640" s="242" t="e">
        <f t="shared" si="319"/>
        <v>#VALUE!</v>
      </c>
      <c r="AZ640" s="242" t="e">
        <f t="shared" si="319"/>
        <v>#VALUE!</v>
      </c>
      <c r="BA640" s="242" t="e">
        <f t="shared" si="319"/>
        <v>#VALUE!</v>
      </c>
      <c r="BB640" s="242" t="e">
        <f t="shared" si="319"/>
        <v>#VALUE!</v>
      </c>
      <c r="BC640" s="242" t="e">
        <f t="shared" si="319"/>
        <v>#VALUE!</v>
      </c>
      <c r="BD640" s="242" t="e">
        <f t="shared" si="319"/>
        <v>#VALUE!</v>
      </c>
      <c r="BE640" s="242" t="e">
        <f t="shared" si="319"/>
        <v>#VALUE!</v>
      </c>
      <c r="BF640" s="242" t="e">
        <f t="shared" si="319"/>
        <v>#VALUE!</v>
      </c>
      <c r="BG640" s="242" t="e">
        <f t="shared" si="319"/>
        <v>#VALUE!</v>
      </c>
      <c r="BH640" s="242" t="e">
        <f t="shared" si="319"/>
        <v>#VALUE!</v>
      </c>
      <c r="BI640" s="242" t="e">
        <f t="shared" si="319"/>
        <v>#VALUE!</v>
      </c>
      <c r="BJ640" s="242" t="e">
        <f t="shared" si="319"/>
        <v>#VALUE!</v>
      </c>
      <c r="BK640" s="242" t="e">
        <f t="shared" si="319"/>
        <v>#VALUE!</v>
      </c>
      <c r="BL640" s="242" t="e">
        <f t="shared" si="319"/>
        <v>#VALUE!</v>
      </c>
      <c r="BM640" s="242" t="e">
        <f t="shared" si="319"/>
        <v>#VALUE!</v>
      </c>
      <c r="BN640" s="242" t="e">
        <f t="shared" si="319"/>
        <v>#VALUE!</v>
      </c>
      <c r="BO640" s="242" t="e">
        <f t="shared" si="319"/>
        <v>#VALUE!</v>
      </c>
      <c r="BP640" s="242" t="e">
        <f t="shared" si="319"/>
        <v>#VALUE!</v>
      </c>
      <c r="BQ640" s="242" t="e">
        <f t="shared" si="319"/>
        <v>#VALUE!</v>
      </c>
      <c r="BR640" s="242" t="e">
        <f t="shared" si="320"/>
        <v>#VALUE!</v>
      </c>
      <c r="BS640" s="242" t="e">
        <f t="shared" si="320"/>
        <v>#VALUE!</v>
      </c>
      <c r="BT640" s="242" t="e">
        <f t="shared" si="320"/>
        <v>#VALUE!</v>
      </c>
      <c r="BU640" s="242" t="e">
        <f t="shared" si="320"/>
        <v>#VALUE!</v>
      </c>
      <c r="BV640" s="242" t="e">
        <f t="shared" si="320"/>
        <v>#VALUE!</v>
      </c>
      <c r="BW640" s="242" t="e">
        <f t="shared" si="320"/>
        <v>#VALUE!</v>
      </c>
      <c r="BX640" s="242" t="e">
        <f t="shared" si="320"/>
        <v>#VALUE!</v>
      </c>
      <c r="BY640" s="242" t="e">
        <f t="shared" si="320"/>
        <v>#VALUE!</v>
      </c>
      <c r="BZ640" s="242" t="e">
        <f t="shared" si="320"/>
        <v>#VALUE!</v>
      </c>
      <c r="CA640" s="242" t="e">
        <f t="shared" si="320"/>
        <v>#VALUE!</v>
      </c>
      <c r="CB640" s="242" t="e">
        <f t="shared" si="320"/>
        <v>#VALUE!</v>
      </c>
      <c r="CC640" s="242" t="e">
        <f t="shared" si="320"/>
        <v>#VALUE!</v>
      </c>
      <c r="CD640" s="242" t="e">
        <f t="shared" si="320"/>
        <v>#VALUE!</v>
      </c>
      <c r="CE640" s="242" t="e">
        <f t="shared" si="320"/>
        <v>#VALUE!</v>
      </c>
      <c r="CF640" s="242" t="e">
        <f t="shared" si="320"/>
        <v>#VALUE!</v>
      </c>
      <c r="CG640" s="242" t="e">
        <f t="shared" si="320"/>
        <v>#VALUE!</v>
      </c>
      <c r="CH640" s="242" t="e">
        <f t="shared" si="320"/>
        <v>#VALUE!</v>
      </c>
      <c r="CI640" s="242" t="e">
        <f t="shared" si="320"/>
        <v>#VALUE!</v>
      </c>
      <c r="CJ640" s="242" t="e">
        <f t="shared" si="320"/>
        <v>#VALUE!</v>
      </c>
      <c r="CK640" s="242" t="e">
        <f t="shared" si="320"/>
        <v>#VALUE!</v>
      </c>
      <c r="CL640" s="242" t="e">
        <f t="shared" si="320"/>
        <v>#VALUE!</v>
      </c>
      <c r="CM640" s="242" t="e">
        <f t="shared" si="320"/>
        <v>#VALUE!</v>
      </c>
      <c r="CN640" s="242" t="e">
        <f t="shared" si="320"/>
        <v>#VALUE!</v>
      </c>
      <c r="CO640" s="242" t="e">
        <f t="shared" si="320"/>
        <v>#VALUE!</v>
      </c>
      <c r="CP640" s="242" t="e">
        <f t="shared" si="320"/>
        <v>#VALUE!</v>
      </c>
      <c r="CQ640" s="242" t="e">
        <f t="shared" si="320"/>
        <v>#VALUE!</v>
      </c>
      <c r="CR640" s="242" t="e">
        <f t="shared" si="320"/>
        <v>#VALUE!</v>
      </c>
      <c r="CS640" s="242" t="e">
        <f t="shared" si="320"/>
        <v>#VALUE!</v>
      </c>
      <c r="CT640" s="242" t="e">
        <f t="shared" si="320"/>
        <v>#VALUE!</v>
      </c>
      <c r="CU640" s="242" t="e">
        <f t="shared" si="320"/>
        <v>#VALUE!</v>
      </c>
      <c r="CV640" s="242" t="e">
        <f t="shared" si="320"/>
        <v>#VALUE!</v>
      </c>
    </row>
    <row r="641" spans="2:105" outlineLevel="1" x14ac:dyDescent="0.3">
      <c r="B641" s="154">
        <v>3</v>
      </c>
      <c r="C641" s="242" t="s">
        <v>472</v>
      </c>
      <c r="D641" s="143" t="s">
        <v>433</v>
      </c>
      <c r="E641" s="242">
        <f t="shared" si="321"/>
        <v>1926000</v>
      </c>
      <c r="F641" s="242">
        <f t="shared" si="321"/>
        <v>1926000</v>
      </c>
      <c r="G641" s="242">
        <f t="shared" si="321"/>
        <v>1926000</v>
      </c>
      <c r="H641" s="242">
        <f t="shared" si="321"/>
        <v>1926000</v>
      </c>
      <c r="I641" s="242">
        <f t="shared" si="321"/>
        <v>1926000</v>
      </c>
      <c r="J641" s="242">
        <f t="shared" si="321"/>
        <v>1926000</v>
      </c>
      <c r="K641" s="242">
        <f t="shared" si="321"/>
        <v>1926000</v>
      </c>
      <c r="L641" s="242">
        <f t="shared" si="321"/>
        <v>1926000</v>
      </c>
      <c r="M641" s="242">
        <f t="shared" si="321"/>
        <v>1926000</v>
      </c>
      <c r="N641" s="242">
        <f t="shared" si="321"/>
        <v>1926000</v>
      </c>
      <c r="O641" s="242">
        <f t="shared" si="321"/>
        <v>1926000</v>
      </c>
      <c r="P641" s="242">
        <f t="shared" si="321"/>
        <v>1926000</v>
      </c>
      <c r="Q641" s="242">
        <f t="shared" si="321"/>
        <v>1926000</v>
      </c>
      <c r="R641" s="242">
        <f t="shared" si="321"/>
        <v>1926000</v>
      </c>
      <c r="S641" s="242">
        <f t="shared" si="321"/>
        <v>1926000</v>
      </c>
      <c r="T641" s="242">
        <f t="shared" si="321"/>
        <v>1926000</v>
      </c>
      <c r="U641" s="242">
        <f t="shared" si="319"/>
        <v>1926000</v>
      </c>
      <c r="V641" s="242">
        <f t="shared" si="319"/>
        <v>1926000</v>
      </c>
      <c r="W641" s="242">
        <f t="shared" si="319"/>
        <v>1926000</v>
      </c>
      <c r="X641" s="242">
        <f t="shared" si="319"/>
        <v>1926000</v>
      </c>
      <c r="Y641" s="242">
        <f t="shared" si="319"/>
        <v>1926000</v>
      </c>
      <c r="Z641" s="242">
        <f t="shared" si="319"/>
        <v>1926000</v>
      </c>
      <c r="AA641" s="242">
        <f t="shared" si="319"/>
        <v>1926000</v>
      </c>
      <c r="AB641" s="242">
        <f t="shared" si="319"/>
        <v>1926000</v>
      </c>
      <c r="AC641" s="242">
        <f t="shared" si="319"/>
        <v>1926000</v>
      </c>
      <c r="AD641" s="242">
        <f t="shared" si="319"/>
        <v>1926000</v>
      </c>
      <c r="AE641" s="242">
        <f t="shared" si="319"/>
        <v>1926000</v>
      </c>
      <c r="AF641" s="242">
        <f t="shared" si="319"/>
        <v>1926000</v>
      </c>
      <c r="AG641" s="242">
        <f t="shared" si="319"/>
        <v>1926000</v>
      </c>
      <c r="AH641" s="242">
        <f t="shared" si="319"/>
        <v>1926000</v>
      </c>
      <c r="AI641" s="242">
        <f t="shared" si="319"/>
        <v>1926000</v>
      </c>
      <c r="AJ641" s="242">
        <f t="shared" si="319"/>
        <v>1926000</v>
      </c>
      <c r="AK641" s="242">
        <f t="shared" si="319"/>
        <v>1926000</v>
      </c>
      <c r="AL641" s="242">
        <f t="shared" si="319"/>
        <v>1926000</v>
      </c>
      <c r="AM641" s="242">
        <f t="shared" si="319"/>
        <v>1926000</v>
      </c>
      <c r="AN641" s="242">
        <f t="shared" si="319"/>
        <v>1926000</v>
      </c>
      <c r="AO641" s="242">
        <f t="shared" si="319"/>
        <v>1926000</v>
      </c>
      <c r="AP641" s="242">
        <f t="shared" si="319"/>
        <v>1926000</v>
      </c>
      <c r="AQ641" s="242">
        <f t="shared" si="319"/>
        <v>1926000</v>
      </c>
      <c r="AR641" s="242">
        <f t="shared" si="319"/>
        <v>1926000</v>
      </c>
      <c r="AS641" s="242">
        <f t="shared" si="319"/>
        <v>1926000</v>
      </c>
      <c r="AT641" s="242">
        <f t="shared" si="319"/>
        <v>1926000</v>
      </c>
      <c r="AU641" s="242">
        <f t="shared" si="319"/>
        <v>1926000</v>
      </c>
      <c r="AV641" s="242">
        <f t="shared" si="319"/>
        <v>1926000</v>
      </c>
      <c r="AW641" s="242">
        <f t="shared" si="319"/>
        <v>1926000</v>
      </c>
      <c r="AX641" s="242">
        <f t="shared" si="319"/>
        <v>1926000</v>
      </c>
      <c r="AY641" s="242">
        <f t="shared" si="319"/>
        <v>1926000</v>
      </c>
      <c r="AZ641" s="242">
        <f t="shared" si="319"/>
        <v>1926000</v>
      </c>
      <c r="BA641" s="242">
        <f t="shared" si="319"/>
        <v>1926000</v>
      </c>
      <c r="BB641" s="242">
        <f t="shared" si="319"/>
        <v>1926000</v>
      </c>
      <c r="BC641" s="242">
        <f t="shared" si="319"/>
        <v>1926000</v>
      </c>
      <c r="BD641" s="242">
        <f t="shared" si="319"/>
        <v>1926000</v>
      </c>
      <c r="BE641" s="242">
        <f t="shared" si="319"/>
        <v>1926000</v>
      </c>
      <c r="BF641" s="242">
        <f t="shared" si="319"/>
        <v>1926000</v>
      </c>
      <c r="BG641" s="242">
        <f t="shared" si="319"/>
        <v>1926000</v>
      </c>
      <c r="BH641" s="242">
        <f t="shared" si="319"/>
        <v>1926000</v>
      </c>
      <c r="BI641" s="242">
        <f t="shared" si="319"/>
        <v>1926000</v>
      </c>
      <c r="BJ641" s="242">
        <f t="shared" si="319"/>
        <v>1926000</v>
      </c>
      <c r="BK641" s="242">
        <f t="shared" si="319"/>
        <v>1926000</v>
      </c>
      <c r="BL641" s="242">
        <f t="shared" si="319"/>
        <v>1926000</v>
      </c>
      <c r="BM641" s="242">
        <f t="shared" si="319"/>
        <v>1926000</v>
      </c>
      <c r="BN641" s="242">
        <f t="shared" si="319"/>
        <v>1926000</v>
      </c>
      <c r="BO641" s="242">
        <f t="shared" si="319"/>
        <v>1926000</v>
      </c>
      <c r="BP641" s="242">
        <f t="shared" si="319"/>
        <v>1926000</v>
      </c>
      <c r="BQ641" s="242">
        <f t="shared" si="319"/>
        <v>1926000</v>
      </c>
      <c r="BR641" s="242">
        <f t="shared" si="320"/>
        <v>1926000</v>
      </c>
      <c r="BS641" s="242">
        <f t="shared" si="320"/>
        <v>1926000</v>
      </c>
      <c r="BT641" s="242">
        <f t="shared" si="320"/>
        <v>1926000</v>
      </c>
      <c r="BU641" s="242">
        <f t="shared" si="320"/>
        <v>1926000</v>
      </c>
      <c r="BV641" s="242">
        <f t="shared" si="320"/>
        <v>1926000</v>
      </c>
      <c r="BW641" s="242">
        <f t="shared" si="320"/>
        <v>1926000</v>
      </c>
      <c r="BX641" s="242">
        <f t="shared" si="320"/>
        <v>1926000</v>
      </c>
      <c r="BY641" s="242">
        <f t="shared" si="320"/>
        <v>1926000</v>
      </c>
      <c r="BZ641" s="242">
        <f t="shared" si="320"/>
        <v>1926000</v>
      </c>
      <c r="CA641" s="242">
        <f t="shared" si="320"/>
        <v>1926000</v>
      </c>
      <c r="CB641" s="242">
        <f t="shared" si="320"/>
        <v>1926000</v>
      </c>
      <c r="CC641" s="242">
        <f t="shared" si="320"/>
        <v>1926000</v>
      </c>
      <c r="CD641" s="242">
        <f t="shared" si="320"/>
        <v>1926000</v>
      </c>
      <c r="CE641" s="242">
        <f t="shared" si="320"/>
        <v>1926000</v>
      </c>
      <c r="CF641" s="242">
        <f t="shared" si="320"/>
        <v>1926000</v>
      </c>
      <c r="CG641" s="242">
        <f t="shared" si="320"/>
        <v>1926000</v>
      </c>
      <c r="CH641" s="242">
        <f t="shared" si="320"/>
        <v>1926000</v>
      </c>
      <c r="CI641" s="242">
        <f t="shared" si="320"/>
        <v>1926000</v>
      </c>
      <c r="CJ641" s="242">
        <f t="shared" si="320"/>
        <v>1926000</v>
      </c>
      <c r="CK641" s="242">
        <f t="shared" si="320"/>
        <v>1926000</v>
      </c>
      <c r="CL641" s="242">
        <f t="shared" si="320"/>
        <v>1926000</v>
      </c>
      <c r="CM641" s="242">
        <f t="shared" si="320"/>
        <v>1926000</v>
      </c>
      <c r="CN641" s="242">
        <f t="shared" si="320"/>
        <v>1926000</v>
      </c>
      <c r="CO641" s="242">
        <f t="shared" si="320"/>
        <v>1926000</v>
      </c>
      <c r="CP641" s="242">
        <f t="shared" si="320"/>
        <v>1926000</v>
      </c>
      <c r="CQ641" s="242">
        <f t="shared" si="320"/>
        <v>1926000</v>
      </c>
      <c r="CR641" s="242">
        <f t="shared" si="320"/>
        <v>1926000</v>
      </c>
      <c r="CS641" s="242">
        <f t="shared" si="320"/>
        <v>1926000</v>
      </c>
      <c r="CT641" s="242">
        <f t="shared" si="320"/>
        <v>1926000</v>
      </c>
      <c r="CU641" s="242">
        <f t="shared" si="320"/>
        <v>1926000</v>
      </c>
      <c r="CV641" s="242">
        <f t="shared" si="320"/>
        <v>1926000</v>
      </c>
    </row>
    <row r="642" spans="2:105" outlineLevel="1" x14ac:dyDescent="0.3">
      <c r="B642" s="154">
        <v>4</v>
      </c>
      <c r="C642" s="242" t="s">
        <v>473</v>
      </c>
      <c r="D642" s="143" t="s">
        <v>433</v>
      </c>
      <c r="E642" s="242">
        <f t="shared" si="321"/>
        <v>152000</v>
      </c>
      <c r="F642" s="242">
        <f t="shared" si="319"/>
        <v>152000</v>
      </c>
      <c r="G642" s="242">
        <f t="shared" si="319"/>
        <v>152000</v>
      </c>
      <c r="H642" s="242">
        <f t="shared" si="319"/>
        <v>152000</v>
      </c>
      <c r="I642" s="242">
        <f t="shared" si="319"/>
        <v>152000</v>
      </c>
      <c r="J642" s="242">
        <f t="shared" si="319"/>
        <v>152000</v>
      </c>
      <c r="K642" s="242">
        <f t="shared" si="319"/>
        <v>152000</v>
      </c>
      <c r="L642" s="242">
        <f t="shared" si="319"/>
        <v>152000</v>
      </c>
      <c r="M642" s="242">
        <f t="shared" si="319"/>
        <v>152000</v>
      </c>
      <c r="N642" s="242">
        <f t="shared" si="319"/>
        <v>152000</v>
      </c>
      <c r="O642" s="242">
        <f t="shared" si="319"/>
        <v>152000</v>
      </c>
      <c r="P642" s="242">
        <f t="shared" si="319"/>
        <v>152000</v>
      </c>
      <c r="Q642" s="242">
        <f t="shared" si="319"/>
        <v>152000</v>
      </c>
      <c r="R642" s="242">
        <f t="shared" si="319"/>
        <v>152000</v>
      </c>
      <c r="S642" s="242">
        <f t="shared" si="319"/>
        <v>152000</v>
      </c>
      <c r="T642" s="242">
        <f t="shared" si="319"/>
        <v>152000</v>
      </c>
      <c r="U642" s="242">
        <f t="shared" si="319"/>
        <v>152000</v>
      </c>
      <c r="V642" s="242">
        <f t="shared" si="319"/>
        <v>152000</v>
      </c>
      <c r="W642" s="242">
        <f t="shared" si="319"/>
        <v>152000</v>
      </c>
      <c r="X642" s="242">
        <f t="shared" si="319"/>
        <v>152000</v>
      </c>
      <c r="Y642" s="242">
        <f t="shared" si="319"/>
        <v>152000</v>
      </c>
      <c r="Z642" s="242">
        <f t="shared" si="319"/>
        <v>152000</v>
      </c>
      <c r="AA642" s="242">
        <f t="shared" si="319"/>
        <v>152000</v>
      </c>
      <c r="AB642" s="242">
        <f t="shared" si="319"/>
        <v>152000</v>
      </c>
      <c r="AC642" s="242">
        <f t="shared" si="319"/>
        <v>152000</v>
      </c>
      <c r="AD642" s="242">
        <f t="shared" si="319"/>
        <v>152000</v>
      </c>
      <c r="AE642" s="242">
        <f t="shared" si="319"/>
        <v>152000</v>
      </c>
      <c r="AF642" s="242">
        <f t="shared" si="319"/>
        <v>152000</v>
      </c>
      <c r="AG642" s="242">
        <f t="shared" si="319"/>
        <v>152000</v>
      </c>
      <c r="AH642" s="242">
        <f t="shared" si="319"/>
        <v>152000</v>
      </c>
      <c r="AI642" s="242">
        <f t="shared" si="319"/>
        <v>152000</v>
      </c>
      <c r="AJ642" s="242">
        <f t="shared" si="319"/>
        <v>152000</v>
      </c>
      <c r="AK642" s="242">
        <f t="shared" si="319"/>
        <v>152000</v>
      </c>
      <c r="AL642" s="242">
        <f t="shared" si="319"/>
        <v>152000</v>
      </c>
      <c r="AM642" s="242">
        <f t="shared" si="319"/>
        <v>152000</v>
      </c>
      <c r="AN642" s="242">
        <f t="shared" si="319"/>
        <v>152000</v>
      </c>
      <c r="AO642" s="242">
        <f t="shared" si="319"/>
        <v>152000</v>
      </c>
      <c r="AP642" s="242">
        <f t="shared" si="319"/>
        <v>152000</v>
      </c>
      <c r="AQ642" s="242">
        <f t="shared" si="319"/>
        <v>152000</v>
      </c>
      <c r="AR642" s="242">
        <f t="shared" si="319"/>
        <v>152000</v>
      </c>
      <c r="AS642" s="242">
        <f t="shared" si="319"/>
        <v>152000</v>
      </c>
      <c r="AT642" s="242">
        <f t="shared" si="319"/>
        <v>152000</v>
      </c>
      <c r="AU642" s="242">
        <f t="shared" si="319"/>
        <v>152000</v>
      </c>
      <c r="AV642" s="242">
        <f t="shared" si="319"/>
        <v>152000</v>
      </c>
      <c r="AW642" s="242">
        <f t="shared" si="319"/>
        <v>152000</v>
      </c>
      <c r="AX642" s="242">
        <f t="shared" si="319"/>
        <v>152000</v>
      </c>
      <c r="AY642" s="242">
        <f t="shared" si="319"/>
        <v>152000</v>
      </c>
      <c r="AZ642" s="242">
        <f t="shared" si="319"/>
        <v>152000</v>
      </c>
      <c r="BA642" s="242">
        <f t="shared" si="319"/>
        <v>152000</v>
      </c>
      <c r="BB642" s="242">
        <f t="shared" si="319"/>
        <v>152000</v>
      </c>
      <c r="BC642" s="242">
        <f t="shared" si="319"/>
        <v>152000</v>
      </c>
      <c r="BD642" s="242">
        <f t="shared" si="319"/>
        <v>152000</v>
      </c>
      <c r="BE642" s="242">
        <f t="shared" si="319"/>
        <v>152000</v>
      </c>
      <c r="BF642" s="242">
        <f t="shared" si="319"/>
        <v>152000</v>
      </c>
      <c r="BG642" s="242">
        <f t="shared" si="319"/>
        <v>152000</v>
      </c>
      <c r="BH642" s="242">
        <f t="shared" si="319"/>
        <v>152000</v>
      </c>
      <c r="BI642" s="242">
        <f t="shared" si="319"/>
        <v>152000</v>
      </c>
      <c r="BJ642" s="242">
        <f t="shared" si="319"/>
        <v>152000</v>
      </c>
      <c r="BK642" s="242">
        <f t="shared" si="319"/>
        <v>152000</v>
      </c>
      <c r="BL642" s="242">
        <f t="shared" si="319"/>
        <v>152000</v>
      </c>
      <c r="BM642" s="242">
        <f t="shared" si="319"/>
        <v>152000</v>
      </c>
      <c r="BN642" s="242">
        <f t="shared" si="319"/>
        <v>152000</v>
      </c>
      <c r="BO642" s="242">
        <f t="shared" si="319"/>
        <v>152000</v>
      </c>
      <c r="BP642" s="242">
        <f t="shared" si="319"/>
        <v>152000</v>
      </c>
      <c r="BQ642" s="242">
        <f t="shared" si="319"/>
        <v>152000</v>
      </c>
      <c r="BR642" s="242">
        <f t="shared" si="320"/>
        <v>152000</v>
      </c>
      <c r="BS642" s="242">
        <f t="shared" si="320"/>
        <v>152000</v>
      </c>
      <c r="BT642" s="242">
        <f t="shared" si="320"/>
        <v>152000</v>
      </c>
      <c r="BU642" s="242">
        <f t="shared" si="320"/>
        <v>152000</v>
      </c>
      <c r="BV642" s="242">
        <f t="shared" si="320"/>
        <v>152000</v>
      </c>
      <c r="BW642" s="242">
        <f t="shared" si="320"/>
        <v>152000</v>
      </c>
      <c r="BX642" s="242">
        <f t="shared" si="320"/>
        <v>152000</v>
      </c>
      <c r="BY642" s="242">
        <f t="shared" si="320"/>
        <v>152000</v>
      </c>
      <c r="BZ642" s="242">
        <f t="shared" si="320"/>
        <v>152000</v>
      </c>
      <c r="CA642" s="242">
        <f t="shared" si="320"/>
        <v>152000</v>
      </c>
      <c r="CB642" s="242">
        <f t="shared" si="320"/>
        <v>152000</v>
      </c>
      <c r="CC642" s="242">
        <f t="shared" si="320"/>
        <v>152000</v>
      </c>
      <c r="CD642" s="242">
        <f t="shared" si="320"/>
        <v>152000</v>
      </c>
      <c r="CE642" s="242">
        <f t="shared" si="320"/>
        <v>152000</v>
      </c>
      <c r="CF642" s="242">
        <f t="shared" si="320"/>
        <v>152000</v>
      </c>
      <c r="CG642" s="242">
        <f t="shared" si="320"/>
        <v>152000</v>
      </c>
      <c r="CH642" s="242">
        <f t="shared" si="320"/>
        <v>152000</v>
      </c>
      <c r="CI642" s="242">
        <f t="shared" si="320"/>
        <v>152000</v>
      </c>
      <c r="CJ642" s="242">
        <f t="shared" si="320"/>
        <v>152000</v>
      </c>
      <c r="CK642" s="242">
        <f t="shared" si="320"/>
        <v>152000</v>
      </c>
      <c r="CL642" s="242">
        <f t="shared" si="320"/>
        <v>152000</v>
      </c>
      <c r="CM642" s="242">
        <f t="shared" si="320"/>
        <v>152000</v>
      </c>
      <c r="CN642" s="242">
        <f t="shared" si="320"/>
        <v>152000</v>
      </c>
      <c r="CO642" s="242">
        <f t="shared" si="320"/>
        <v>152000</v>
      </c>
      <c r="CP642" s="242">
        <f t="shared" si="320"/>
        <v>152000</v>
      </c>
      <c r="CQ642" s="242">
        <f t="shared" si="320"/>
        <v>152000</v>
      </c>
      <c r="CR642" s="242">
        <f t="shared" si="320"/>
        <v>152000</v>
      </c>
      <c r="CS642" s="242">
        <f t="shared" si="320"/>
        <v>152000</v>
      </c>
      <c r="CT642" s="242">
        <f t="shared" si="320"/>
        <v>152000</v>
      </c>
      <c r="CU642" s="242">
        <f t="shared" si="320"/>
        <v>152000</v>
      </c>
      <c r="CV642" s="242">
        <f t="shared" si="320"/>
        <v>152000</v>
      </c>
    </row>
    <row r="643" spans="2:105" outlineLevel="1" x14ac:dyDescent="0.3"/>
    <row r="644" spans="2:105" outlineLevel="1" x14ac:dyDescent="0.3">
      <c r="C644" s="242" t="s">
        <v>23</v>
      </c>
      <c r="D644" s="143" t="s">
        <v>433</v>
      </c>
      <c r="E644" s="242">
        <f t="shared" ref="E644:AJ644" si="322">SUM(E639:E642)</f>
        <v>4729000</v>
      </c>
      <c r="F644" s="242">
        <f t="shared" si="322"/>
        <v>4729000</v>
      </c>
      <c r="G644" s="242">
        <f t="shared" si="322"/>
        <v>4729000</v>
      </c>
      <c r="H644" s="242">
        <f t="shared" si="322"/>
        <v>4729000</v>
      </c>
      <c r="I644" s="242">
        <f t="shared" si="322"/>
        <v>4729000</v>
      </c>
      <c r="J644" s="242">
        <f t="shared" si="322"/>
        <v>4729000</v>
      </c>
      <c r="K644" s="242">
        <f t="shared" si="322"/>
        <v>4729000</v>
      </c>
      <c r="L644" s="242">
        <f t="shared" si="322"/>
        <v>4729000</v>
      </c>
      <c r="M644" s="242">
        <f t="shared" si="322"/>
        <v>4729000</v>
      </c>
      <c r="N644" s="242">
        <f t="shared" si="322"/>
        <v>4729000</v>
      </c>
      <c r="O644" s="242">
        <f t="shared" si="322"/>
        <v>4729000</v>
      </c>
      <c r="P644" s="242">
        <f t="shared" si="322"/>
        <v>4729000</v>
      </c>
      <c r="Q644" s="242">
        <f t="shared" si="322"/>
        <v>4729000</v>
      </c>
      <c r="R644" s="242">
        <f t="shared" si="322"/>
        <v>4729000</v>
      </c>
      <c r="S644" s="242">
        <f t="shared" si="322"/>
        <v>4729000</v>
      </c>
      <c r="T644" s="242">
        <f t="shared" si="322"/>
        <v>4729000</v>
      </c>
      <c r="U644" s="242">
        <f t="shared" si="322"/>
        <v>4729000</v>
      </c>
      <c r="V644" s="242">
        <f t="shared" si="322"/>
        <v>4729000</v>
      </c>
      <c r="W644" s="242">
        <f t="shared" si="322"/>
        <v>4729000</v>
      </c>
      <c r="X644" s="242">
        <f t="shared" si="322"/>
        <v>4729000</v>
      </c>
      <c r="Y644" s="242">
        <f t="shared" si="322"/>
        <v>4729000</v>
      </c>
      <c r="Z644" s="242">
        <f t="shared" si="322"/>
        <v>4729000</v>
      </c>
      <c r="AA644" s="242">
        <f t="shared" si="322"/>
        <v>4729000</v>
      </c>
      <c r="AB644" s="242">
        <f t="shared" si="322"/>
        <v>4729000</v>
      </c>
      <c r="AC644" s="242">
        <f t="shared" si="322"/>
        <v>4729000</v>
      </c>
      <c r="AD644" s="242">
        <f t="shared" si="322"/>
        <v>4729000</v>
      </c>
      <c r="AE644" s="242">
        <f t="shared" si="322"/>
        <v>4729000</v>
      </c>
      <c r="AF644" s="242">
        <f t="shared" si="322"/>
        <v>4729000</v>
      </c>
      <c r="AG644" s="242">
        <f t="shared" si="322"/>
        <v>4729000</v>
      </c>
      <c r="AH644" s="242">
        <f t="shared" si="322"/>
        <v>4729000</v>
      </c>
      <c r="AI644" s="242">
        <f t="shared" si="322"/>
        <v>4729000</v>
      </c>
      <c r="AJ644" s="242">
        <f t="shared" si="322"/>
        <v>4729000</v>
      </c>
      <c r="AK644" s="242">
        <f>SUM(AK639:AK642)</f>
        <v>4729000</v>
      </c>
      <c r="AL644" s="242" t="e">
        <f t="shared" ref="AL644:CV644" si="323">SUM(AL639:AL641)</f>
        <v>#VALUE!</v>
      </c>
      <c r="AM644" s="242" t="e">
        <f t="shared" si="323"/>
        <v>#VALUE!</v>
      </c>
      <c r="AN644" s="242" t="e">
        <f t="shared" si="323"/>
        <v>#VALUE!</v>
      </c>
      <c r="AO644" s="242" t="e">
        <f t="shared" si="323"/>
        <v>#VALUE!</v>
      </c>
      <c r="AP644" s="242" t="e">
        <f t="shared" si="323"/>
        <v>#VALUE!</v>
      </c>
      <c r="AQ644" s="242" t="e">
        <f t="shared" si="323"/>
        <v>#VALUE!</v>
      </c>
      <c r="AR644" s="242" t="e">
        <f t="shared" si="323"/>
        <v>#VALUE!</v>
      </c>
      <c r="AS644" s="242" t="e">
        <f t="shared" si="323"/>
        <v>#VALUE!</v>
      </c>
      <c r="AT644" s="242" t="e">
        <f t="shared" si="323"/>
        <v>#VALUE!</v>
      </c>
      <c r="AU644" s="242" t="e">
        <f t="shared" si="323"/>
        <v>#VALUE!</v>
      </c>
      <c r="AV644" s="242" t="e">
        <f t="shared" si="323"/>
        <v>#VALUE!</v>
      </c>
      <c r="AW644" s="242" t="e">
        <f t="shared" si="323"/>
        <v>#VALUE!</v>
      </c>
      <c r="AX644" s="242" t="e">
        <f t="shared" si="323"/>
        <v>#VALUE!</v>
      </c>
      <c r="AY644" s="242" t="e">
        <f t="shared" si="323"/>
        <v>#VALUE!</v>
      </c>
      <c r="AZ644" s="242" t="e">
        <f t="shared" si="323"/>
        <v>#VALUE!</v>
      </c>
      <c r="BA644" s="242" t="e">
        <f t="shared" si="323"/>
        <v>#VALUE!</v>
      </c>
      <c r="BB644" s="242" t="e">
        <f t="shared" si="323"/>
        <v>#VALUE!</v>
      </c>
      <c r="BC644" s="242" t="e">
        <f t="shared" si="323"/>
        <v>#VALUE!</v>
      </c>
      <c r="BD644" s="242" t="e">
        <f t="shared" si="323"/>
        <v>#VALUE!</v>
      </c>
      <c r="BE644" s="242" t="e">
        <f t="shared" si="323"/>
        <v>#VALUE!</v>
      </c>
      <c r="BF644" s="242" t="e">
        <f t="shared" si="323"/>
        <v>#VALUE!</v>
      </c>
      <c r="BG644" s="242" t="e">
        <f t="shared" si="323"/>
        <v>#VALUE!</v>
      </c>
      <c r="BH644" s="242" t="e">
        <f t="shared" si="323"/>
        <v>#VALUE!</v>
      </c>
      <c r="BI644" s="242" t="e">
        <f t="shared" si="323"/>
        <v>#VALUE!</v>
      </c>
      <c r="BJ644" s="242" t="e">
        <f t="shared" si="323"/>
        <v>#VALUE!</v>
      </c>
      <c r="BK644" s="242" t="e">
        <f t="shared" si="323"/>
        <v>#VALUE!</v>
      </c>
      <c r="BL644" s="242" t="e">
        <f t="shared" si="323"/>
        <v>#VALUE!</v>
      </c>
      <c r="BM644" s="242" t="e">
        <f t="shared" si="323"/>
        <v>#VALUE!</v>
      </c>
      <c r="BN644" s="242" t="e">
        <f t="shared" si="323"/>
        <v>#VALUE!</v>
      </c>
      <c r="BO644" s="242" t="e">
        <f t="shared" si="323"/>
        <v>#VALUE!</v>
      </c>
      <c r="BP644" s="242" t="e">
        <f t="shared" si="323"/>
        <v>#VALUE!</v>
      </c>
      <c r="BQ644" s="242" t="e">
        <f t="shared" si="323"/>
        <v>#VALUE!</v>
      </c>
      <c r="BR644" s="242" t="e">
        <f t="shared" si="323"/>
        <v>#VALUE!</v>
      </c>
      <c r="BS644" s="242" t="e">
        <f t="shared" si="323"/>
        <v>#VALUE!</v>
      </c>
      <c r="BT644" s="242" t="e">
        <f t="shared" si="323"/>
        <v>#VALUE!</v>
      </c>
      <c r="BU644" s="242" t="e">
        <f t="shared" si="323"/>
        <v>#VALUE!</v>
      </c>
      <c r="BV644" s="242" t="e">
        <f t="shared" si="323"/>
        <v>#VALUE!</v>
      </c>
      <c r="BW644" s="242" t="e">
        <f t="shared" si="323"/>
        <v>#VALUE!</v>
      </c>
      <c r="BX644" s="242" t="e">
        <f t="shared" si="323"/>
        <v>#VALUE!</v>
      </c>
      <c r="BY644" s="242" t="e">
        <f t="shared" si="323"/>
        <v>#VALUE!</v>
      </c>
      <c r="BZ644" s="242" t="e">
        <f t="shared" si="323"/>
        <v>#VALUE!</v>
      </c>
      <c r="CA644" s="242" t="e">
        <f t="shared" si="323"/>
        <v>#VALUE!</v>
      </c>
      <c r="CB644" s="242" t="e">
        <f t="shared" si="323"/>
        <v>#VALUE!</v>
      </c>
      <c r="CC644" s="242" t="e">
        <f t="shared" si="323"/>
        <v>#VALUE!</v>
      </c>
      <c r="CD644" s="242" t="e">
        <f t="shared" si="323"/>
        <v>#VALUE!</v>
      </c>
      <c r="CE644" s="242" t="e">
        <f t="shared" si="323"/>
        <v>#VALUE!</v>
      </c>
      <c r="CF644" s="242" t="e">
        <f t="shared" si="323"/>
        <v>#VALUE!</v>
      </c>
      <c r="CG644" s="242" t="e">
        <f t="shared" si="323"/>
        <v>#VALUE!</v>
      </c>
      <c r="CH644" s="242" t="e">
        <f t="shared" si="323"/>
        <v>#VALUE!</v>
      </c>
      <c r="CI644" s="242" t="e">
        <f t="shared" si="323"/>
        <v>#VALUE!</v>
      </c>
      <c r="CJ644" s="242" t="e">
        <f t="shared" si="323"/>
        <v>#VALUE!</v>
      </c>
      <c r="CK644" s="242" t="e">
        <f t="shared" si="323"/>
        <v>#VALUE!</v>
      </c>
      <c r="CL644" s="242" t="e">
        <f t="shared" si="323"/>
        <v>#VALUE!</v>
      </c>
      <c r="CM644" s="242" t="e">
        <f t="shared" si="323"/>
        <v>#VALUE!</v>
      </c>
      <c r="CN644" s="242" t="e">
        <f t="shared" si="323"/>
        <v>#VALUE!</v>
      </c>
      <c r="CO644" s="242" t="e">
        <f t="shared" si="323"/>
        <v>#VALUE!</v>
      </c>
      <c r="CP644" s="242" t="e">
        <f t="shared" si="323"/>
        <v>#VALUE!</v>
      </c>
      <c r="CQ644" s="242" t="e">
        <f t="shared" si="323"/>
        <v>#VALUE!</v>
      </c>
      <c r="CR644" s="242" t="e">
        <f t="shared" si="323"/>
        <v>#VALUE!</v>
      </c>
      <c r="CS644" s="242" t="e">
        <f t="shared" si="323"/>
        <v>#VALUE!</v>
      </c>
      <c r="CT644" s="242" t="e">
        <f t="shared" si="323"/>
        <v>#VALUE!</v>
      </c>
      <c r="CU644" s="242" t="e">
        <f t="shared" si="323"/>
        <v>#VALUE!</v>
      </c>
      <c r="CV644" s="242" t="e">
        <f t="shared" si="323"/>
        <v>#VALUE!</v>
      </c>
    </row>
    <row r="646" spans="2:105" ht="18" thickBot="1" x14ac:dyDescent="0.35">
      <c r="B646" s="75" t="s">
        <v>467</v>
      </c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  <c r="CK646" s="75"/>
      <c r="CL646" s="75"/>
      <c r="CM646" s="75"/>
      <c r="CN646" s="75"/>
      <c r="CO646" s="75"/>
      <c r="CP646" s="75"/>
      <c r="CQ646" s="75"/>
      <c r="CR646" s="75"/>
      <c r="CS646" s="75"/>
      <c r="CT646" s="75"/>
      <c r="CU646" s="75"/>
      <c r="CV646" s="75"/>
      <c r="CW646" s="75"/>
      <c r="CX646" s="75"/>
    </row>
    <row r="647" spans="2:105" outlineLevel="1" x14ac:dyDescent="0.3">
      <c r="K647" s="234"/>
      <c r="L647" s="234"/>
      <c r="M647" s="234"/>
      <c r="N647" s="234"/>
    </row>
    <row r="648" spans="2:105" ht="12.75" customHeight="1" outlineLevel="1" x14ac:dyDescent="0.3">
      <c r="E648" s="233">
        <v>1</v>
      </c>
      <c r="F648" s="233">
        <v>2</v>
      </c>
      <c r="G648" s="233">
        <v>3</v>
      </c>
      <c r="H648" s="233">
        <v>4</v>
      </c>
      <c r="I648" s="233">
        <v>5</v>
      </c>
      <c r="J648" s="233">
        <v>6</v>
      </c>
      <c r="K648" s="233">
        <v>7</v>
      </c>
      <c r="L648" s="233">
        <v>8</v>
      </c>
      <c r="M648" s="233">
        <v>9</v>
      </c>
      <c r="N648" s="233">
        <v>10</v>
      </c>
      <c r="O648" s="233">
        <v>11</v>
      </c>
      <c r="P648" s="233">
        <v>12</v>
      </c>
      <c r="Q648" s="233">
        <v>13</v>
      </c>
      <c r="R648" s="233">
        <v>14</v>
      </c>
      <c r="S648" s="233">
        <v>15</v>
      </c>
      <c r="T648" s="233">
        <v>16</v>
      </c>
      <c r="U648" s="233">
        <v>17</v>
      </c>
      <c r="V648" s="233">
        <v>18</v>
      </c>
      <c r="W648" s="233">
        <v>19</v>
      </c>
      <c r="X648" s="233">
        <v>20</v>
      </c>
      <c r="Y648" s="233">
        <v>21</v>
      </c>
      <c r="Z648" s="233">
        <v>22</v>
      </c>
      <c r="AA648" s="233">
        <v>23</v>
      </c>
      <c r="AB648" s="233">
        <v>24</v>
      </c>
      <c r="AC648" s="233">
        <v>25</v>
      </c>
      <c r="AD648" s="233">
        <v>26</v>
      </c>
      <c r="AE648" s="233">
        <v>27</v>
      </c>
      <c r="AF648" s="233">
        <v>28</v>
      </c>
      <c r="AG648" s="233">
        <v>29</v>
      </c>
      <c r="AH648" s="233">
        <v>30</v>
      </c>
      <c r="AI648" s="233">
        <v>31</v>
      </c>
      <c r="AJ648" s="233">
        <v>32</v>
      </c>
      <c r="AK648" s="233">
        <v>33</v>
      </c>
      <c r="AL648" s="233">
        <v>34</v>
      </c>
      <c r="AM648" s="233">
        <v>35</v>
      </c>
      <c r="AN648" s="233">
        <v>36</v>
      </c>
      <c r="AO648" s="233">
        <v>37</v>
      </c>
      <c r="AP648" s="233">
        <v>38</v>
      </c>
      <c r="AQ648" s="233">
        <v>39</v>
      </c>
      <c r="AR648" s="233">
        <v>40</v>
      </c>
      <c r="AS648" s="233">
        <v>41</v>
      </c>
      <c r="AT648" s="233">
        <v>42</v>
      </c>
      <c r="AU648" s="233">
        <v>43</v>
      </c>
      <c r="AV648" s="233">
        <v>44</v>
      </c>
      <c r="AW648" s="233">
        <v>45</v>
      </c>
      <c r="AX648" s="233">
        <v>46</v>
      </c>
      <c r="AY648" s="233">
        <v>47</v>
      </c>
      <c r="AZ648" s="233">
        <v>48</v>
      </c>
      <c r="BA648" s="233">
        <v>49</v>
      </c>
      <c r="BB648" s="233">
        <v>50</v>
      </c>
      <c r="BC648" s="233">
        <v>51</v>
      </c>
      <c r="BD648" s="233">
        <v>52</v>
      </c>
      <c r="BE648" s="233">
        <v>53</v>
      </c>
      <c r="BF648" s="233">
        <v>54</v>
      </c>
      <c r="BG648" s="233">
        <v>55</v>
      </c>
      <c r="BH648" s="233">
        <v>56</v>
      </c>
      <c r="BI648" s="233">
        <v>57</v>
      </c>
      <c r="BJ648" s="233">
        <v>58</v>
      </c>
      <c r="BK648" s="233">
        <v>59</v>
      </c>
      <c r="BL648" s="233">
        <v>60</v>
      </c>
      <c r="BM648" s="233">
        <v>61</v>
      </c>
      <c r="BN648" s="233">
        <v>62</v>
      </c>
      <c r="BO648" s="233">
        <v>63</v>
      </c>
      <c r="BP648" s="233">
        <v>64</v>
      </c>
      <c r="BQ648" s="233">
        <v>65</v>
      </c>
      <c r="BR648" s="233">
        <v>66</v>
      </c>
      <c r="BS648" s="233">
        <v>67</v>
      </c>
      <c r="BT648" s="233">
        <v>68</v>
      </c>
      <c r="BU648" s="233">
        <v>69</v>
      </c>
      <c r="BV648" s="233">
        <v>70</v>
      </c>
      <c r="BW648" s="233">
        <v>71</v>
      </c>
      <c r="BX648" s="233">
        <v>72</v>
      </c>
      <c r="BY648" s="233">
        <v>73</v>
      </c>
      <c r="BZ648" s="233">
        <v>74</v>
      </c>
      <c r="CA648" s="233">
        <v>75</v>
      </c>
      <c r="CB648" s="233">
        <v>76</v>
      </c>
      <c r="CC648" s="233">
        <v>77</v>
      </c>
      <c r="CD648" s="233">
        <v>78</v>
      </c>
      <c r="CE648" s="233">
        <v>79</v>
      </c>
      <c r="CF648" s="233">
        <v>80</v>
      </c>
      <c r="CG648" s="233">
        <v>81</v>
      </c>
      <c r="CH648" s="233">
        <v>82</v>
      </c>
      <c r="CI648" s="233">
        <v>83</v>
      </c>
      <c r="CJ648" s="233">
        <v>84</v>
      </c>
      <c r="CK648" s="233">
        <v>85</v>
      </c>
      <c r="CL648" s="233">
        <v>86</v>
      </c>
      <c r="CM648" s="233">
        <v>87</v>
      </c>
      <c r="CN648" s="233">
        <v>88</v>
      </c>
      <c r="CO648" s="233">
        <v>89</v>
      </c>
      <c r="CP648" s="233">
        <v>90</v>
      </c>
      <c r="CQ648" s="233">
        <v>91</v>
      </c>
      <c r="CR648" s="233">
        <v>92</v>
      </c>
      <c r="CS648" s="233">
        <v>93</v>
      </c>
      <c r="CT648" s="233">
        <v>94</v>
      </c>
      <c r="CU648" s="233">
        <v>95</v>
      </c>
      <c r="CV648" s="233">
        <v>96</v>
      </c>
    </row>
    <row r="649" spans="2:105" outlineLevel="1" x14ac:dyDescent="0.3">
      <c r="B649" s="69" t="s">
        <v>79</v>
      </c>
      <c r="C649" s="69" t="s">
        <v>129</v>
      </c>
      <c r="E649" s="69">
        <v>201401</v>
      </c>
      <c r="F649" s="69">
        <v>201402</v>
      </c>
      <c r="G649" s="69">
        <v>201403</v>
      </c>
      <c r="H649" s="69">
        <v>201404</v>
      </c>
      <c r="I649" s="69">
        <v>201405</v>
      </c>
      <c r="J649" s="69">
        <v>201406</v>
      </c>
      <c r="K649" s="69">
        <v>201407</v>
      </c>
      <c r="L649" s="69">
        <v>201408</v>
      </c>
      <c r="M649" s="69">
        <v>201409</v>
      </c>
      <c r="N649" s="69">
        <v>201410</v>
      </c>
      <c r="O649" s="69">
        <v>201411</v>
      </c>
      <c r="P649" s="69">
        <v>201412</v>
      </c>
      <c r="Q649" s="69">
        <v>201501</v>
      </c>
      <c r="R649" s="69">
        <v>201502</v>
      </c>
      <c r="S649" s="69">
        <v>201503</v>
      </c>
      <c r="T649" s="69">
        <v>201504</v>
      </c>
      <c r="U649" s="69">
        <v>201505</v>
      </c>
      <c r="V649" s="69">
        <v>201506</v>
      </c>
      <c r="W649" s="69">
        <v>201507</v>
      </c>
      <c r="X649" s="69">
        <v>201508</v>
      </c>
      <c r="Y649" s="69">
        <v>201509</v>
      </c>
      <c r="Z649" s="69">
        <v>201510</v>
      </c>
      <c r="AA649" s="69">
        <v>201511</v>
      </c>
      <c r="AB649" s="69">
        <v>201512</v>
      </c>
      <c r="AC649" s="69">
        <v>201601</v>
      </c>
      <c r="AD649" s="69">
        <v>201602</v>
      </c>
      <c r="AE649" s="69">
        <v>201603</v>
      </c>
      <c r="AF649" s="69">
        <v>201604</v>
      </c>
      <c r="AG649" s="69">
        <v>201605</v>
      </c>
      <c r="AH649" s="69">
        <v>201606</v>
      </c>
      <c r="AI649" s="69">
        <v>201607</v>
      </c>
      <c r="AJ649" s="69">
        <v>201608</v>
      </c>
      <c r="AK649" s="69">
        <v>201609</v>
      </c>
      <c r="AL649" s="69">
        <v>201610</v>
      </c>
      <c r="AM649" s="69">
        <v>201611</v>
      </c>
      <c r="AN649" s="69">
        <v>201612</v>
      </c>
      <c r="AO649" s="69">
        <v>201701</v>
      </c>
      <c r="AP649" s="69">
        <v>201702</v>
      </c>
      <c r="AQ649" s="69">
        <v>201703</v>
      </c>
      <c r="AR649" s="69">
        <v>201704</v>
      </c>
      <c r="AS649" s="69">
        <v>201705</v>
      </c>
      <c r="AT649" s="69">
        <v>201706</v>
      </c>
      <c r="AU649" s="69">
        <v>201707</v>
      </c>
      <c r="AV649" s="69">
        <v>201708</v>
      </c>
      <c r="AW649" s="69">
        <v>201709</v>
      </c>
      <c r="AX649" s="69">
        <v>201710</v>
      </c>
      <c r="AY649" s="69">
        <v>201711</v>
      </c>
      <c r="AZ649" s="69">
        <v>201712</v>
      </c>
      <c r="BA649" s="69">
        <v>201801</v>
      </c>
      <c r="BB649" s="69">
        <v>201802</v>
      </c>
      <c r="BC649" s="69">
        <v>201803</v>
      </c>
      <c r="BD649" s="69">
        <v>201804</v>
      </c>
      <c r="BE649" s="69">
        <v>201805</v>
      </c>
      <c r="BF649" s="69">
        <v>201806</v>
      </c>
      <c r="BG649" s="69">
        <v>201807</v>
      </c>
      <c r="BH649" s="69">
        <v>201808</v>
      </c>
      <c r="BI649" s="69">
        <v>201809</v>
      </c>
      <c r="BJ649" s="69">
        <v>201810</v>
      </c>
      <c r="BK649" s="69">
        <v>201811</v>
      </c>
      <c r="BL649" s="69">
        <v>201812</v>
      </c>
      <c r="BM649" s="69">
        <v>201901</v>
      </c>
      <c r="BN649" s="69">
        <v>201902</v>
      </c>
      <c r="BO649" s="69">
        <v>201903</v>
      </c>
      <c r="BP649" s="69">
        <v>201904</v>
      </c>
      <c r="BQ649" s="69">
        <v>201905</v>
      </c>
      <c r="BR649" s="69">
        <v>201906</v>
      </c>
      <c r="BS649" s="69">
        <v>201907</v>
      </c>
      <c r="BT649" s="69">
        <v>201908</v>
      </c>
      <c r="BU649" s="69">
        <v>201909</v>
      </c>
      <c r="BV649" s="69">
        <v>201910</v>
      </c>
      <c r="BW649" s="69">
        <v>201911</v>
      </c>
      <c r="BX649" s="69">
        <v>201912</v>
      </c>
      <c r="BY649" s="69">
        <v>202001</v>
      </c>
      <c r="BZ649" s="69">
        <v>202002</v>
      </c>
      <c r="CA649" s="69">
        <v>202003</v>
      </c>
      <c r="CB649" s="69">
        <v>202004</v>
      </c>
      <c r="CC649" s="69">
        <v>202005</v>
      </c>
      <c r="CD649" s="69">
        <v>202006</v>
      </c>
      <c r="CE649" s="69">
        <v>202007</v>
      </c>
      <c r="CF649" s="69">
        <v>202008</v>
      </c>
      <c r="CG649" s="69">
        <v>202009</v>
      </c>
      <c r="CH649" s="69">
        <v>202010</v>
      </c>
      <c r="CI649" s="69">
        <v>202011</v>
      </c>
      <c r="CJ649" s="69">
        <v>202012</v>
      </c>
      <c r="CK649" s="69">
        <v>202101</v>
      </c>
      <c r="CL649" s="69">
        <v>202102</v>
      </c>
      <c r="CM649" s="69">
        <v>202103</v>
      </c>
      <c r="CN649" s="69">
        <v>202104</v>
      </c>
      <c r="CO649" s="69">
        <v>202105</v>
      </c>
      <c r="CP649" s="69">
        <v>202106</v>
      </c>
      <c r="CQ649" s="69">
        <v>202107</v>
      </c>
      <c r="CR649" s="69">
        <v>202108</v>
      </c>
      <c r="CS649" s="69">
        <v>202109</v>
      </c>
      <c r="CT649" s="69">
        <v>202110</v>
      </c>
      <c r="CU649" s="69">
        <v>202111</v>
      </c>
      <c r="CV649" s="69">
        <v>202112</v>
      </c>
      <c r="DA649" s="63"/>
    </row>
    <row r="650" spans="2:105" outlineLevel="1" x14ac:dyDescent="0.3">
      <c r="B650" s="154">
        <v>1</v>
      </c>
      <c r="C650" s="242" t="s">
        <v>470</v>
      </c>
      <c r="D650" s="143" t="s">
        <v>433</v>
      </c>
      <c r="E650" s="242">
        <f>+E667</f>
        <v>642000</v>
      </c>
      <c r="F650" s="242">
        <f t="shared" ref="F650:BQ650" si="324">+F667</f>
        <v>642000</v>
      </c>
      <c r="G650" s="242">
        <f t="shared" si="324"/>
        <v>642000</v>
      </c>
      <c r="H650" s="242">
        <f t="shared" si="324"/>
        <v>642000</v>
      </c>
      <c r="I650" s="242">
        <f t="shared" si="324"/>
        <v>642000</v>
      </c>
      <c r="J650" s="242">
        <f t="shared" si="324"/>
        <v>642000</v>
      </c>
      <c r="K650" s="242">
        <f t="shared" si="324"/>
        <v>642000</v>
      </c>
      <c r="L650" s="242">
        <f t="shared" si="324"/>
        <v>642000</v>
      </c>
      <c r="M650" s="242">
        <f t="shared" si="324"/>
        <v>642000</v>
      </c>
      <c r="N650" s="242">
        <f t="shared" si="324"/>
        <v>642000</v>
      </c>
      <c r="O650" s="242">
        <f t="shared" si="324"/>
        <v>642000</v>
      </c>
      <c r="P650" s="242">
        <f t="shared" si="324"/>
        <v>642000</v>
      </c>
      <c r="Q650" s="242">
        <f t="shared" si="324"/>
        <v>642000</v>
      </c>
      <c r="R650" s="242">
        <f t="shared" si="324"/>
        <v>642000</v>
      </c>
      <c r="S650" s="242">
        <f t="shared" si="324"/>
        <v>642000</v>
      </c>
      <c r="T650" s="242">
        <f t="shared" si="324"/>
        <v>642000</v>
      </c>
      <c r="U650" s="242">
        <f t="shared" si="324"/>
        <v>642000</v>
      </c>
      <c r="V650" s="242">
        <f t="shared" si="324"/>
        <v>642000</v>
      </c>
      <c r="W650" s="242">
        <f t="shared" si="324"/>
        <v>642000</v>
      </c>
      <c r="X650" s="242">
        <f t="shared" si="324"/>
        <v>642000</v>
      </c>
      <c r="Y650" s="242">
        <f t="shared" si="324"/>
        <v>642000</v>
      </c>
      <c r="Z650" s="242">
        <f t="shared" si="324"/>
        <v>642000</v>
      </c>
      <c r="AA650" s="242">
        <f t="shared" si="324"/>
        <v>642000</v>
      </c>
      <c r="AB650" s="242">
        <f t="shared" si="324"/>
        <v>642000</v>
      </c>
      <c r="AC650" s="242">
        <f t="shared" si="324"/>
        <v>642000</v>
      </c>
      <c r="AD650" s="242">
        <f t="shared" si="324"/>
        <v>642000</v>
      </c>
      <c r="AE650" s="242">
        <f t="shared" si="324"/>
        <v>642000</v>
      </c>
      <c r="AF650" s="242">
        <f t="shared" si="324"/>
        <v>642000</v>
      </c>
      <c r="AG650" s="242">
        <f t="shared" si="324"/>
        <v>642000</v>
      </c>
      <c r="AH650" s="242">
        <f t="shared" si="324"/>
        <v>642000</v>
      </c>
      <c r="AI650" s="242">
        <f t="shared" si="324"/>
        <v>642000</v>
      </c>
      <c r="AJ650" s="242">
        <f t="shared" si="324"/>
        <v>642000</v>
      </c>
      <c r="AK650" s="242">
        <f t="shared" si="324"/>
        <v>642000</v>
      </c>
      <c r="AL650" s="242">
        <f>+AL667</f>
        <v>641999.99999999988</v>
      </c>
      <c r="AM650" s="242">
        <f t="shared" si="324"/>
        <v>641999.99999999988</v>
      </c>
      <c r="AN650" s="242">
        <f t="shared" si="324"/>
        <v>641999.99999999988</v>
      </c>
      <c r="AO650" s="242">
        <f t="shared" si="324"/>
        <v>641999.99999999988</v>
      </c>
      <c r="AP650" s="242">
        <f t="shared" si="324"/>
        <v>641999.99999999988</v>
      </c>
      <c r="AQ650" s="242">
        <f t="shared" si="324"/>
        <v>641999.99999999988</v>
      </c>
      <c r="AR650" s="242">
        <f t="shared" si="324"/>
        <v>641999.99999999988</v>
      </c>
      <c r="AS650" s="242">
        <f t="shared" si="324"/>
        <v>641999.99999999988</v>
      </c>
      <c r="AT650" s="242">
        <f t="shared" si="324"/>
        <v>641999.99999999988</v>
      </c>
      <c r="AU650" s="242">
        <f t="shared" si="324"/>
        <v>641999.99999999988</v>
      </c>
      <c r="AV650" s="242">
        <f t="shared" si="324"/>
        <v>641999.99999999988</v>
      </c>
      <c r="AW650" s="242">
        <f t="shared" si="324"/>
        <v>641999.99999999988</v>
      </c>
      <c r="AX650" s="242">
        <f t="shared" si="324"/>
        <v>641999.99999999988</v>
      </c>
      <c r="AY650" s="242">
        <f t="shared" si="324"/>
        <v>641999.99999999988</v>
      </c>
      <c r="AZ650" s="242">
        <f t="shared" si="324"/>
        <v>641999.99999999988</v>
      </c>
      <c r="BA650" s="242">
        <f t="shared" si="324"/>
        <v>641999.99999999988</v>
      </c>
      <c r="BB650" s="242">
        <f t="shared" si="324"/>
        <v>641999.99999999988</v>
      </c>
      <c r="BC650" s="242">
        <f t="shared" si="324"/>
        <v>641999.99999999988</v>
      </c>
      <c r="BD650" s="242">
        <f t="shared" si="324"/>
        <v>641999.99999999988</v>
      </c>
      <c r="BE650" s="242">
        <f t="shared" si="324"/>
        <v>641999.99999999988</v>
      </c>
      <c r="BF650" s="242">
        <f t="shared" si="324"/>
        <v>641999.99999999988</v>
      </c>
      <c r="BG650" s="242">
        <f t="shared" si="324"/>
        <v>641999.99999999988</v>
      </c>
      <c r="BH650" s="242">
        <f t="shared" si="324"/>
        <v>641999.99999999988</v>
      </c>
      <c r="BI650" s="242">
        <f t="shared" si="324"/>
        <v>641999.99999999988</v>
      </c>
      <c r="BJ650" s="242">
        <f t="shared" si="324"/>
        <v>641999.99999999988</v>
      </c>
      <c r="BK650" s="242">
        <f t="shared" si="324"/>
        <v>641999.99999999988</v>
      </c>
      <c r="BL650" s="242">
        <f t="shared" si="324"/>
        <v>641999.99999999988</v>
      </c>
      <c r="BM650" s="242">
        <f t="shared" si="324"/>
        <v>641999.99999999988</v>
      </c>
      <c r="BN650" s="242">
        <f t="shared" si="324"/>
        <v>641999.99999999988</v>
      </c>
      <c r="BO650" s="242">
        <f t="shared" si="324"/>
        <v>641999.99999999988</v>
      </c>
      <c r="BP650" s="242">
        <f t="shared" si="324"/>
        <v>641999.99999999988</v>
      </c>
      <c r="BQ650" s="242">
        <f t="shared" si="324"/>
        <v>641999.99999999988</v>
      </c>
      <c r="BR650" s="242">
        <f t="shared" ref="BR650:CV650" si="325">+BR667</f>
        <v>641999.99999999988</v>
      </c>
      <c r="BS650" s="242">
        <f t="shared" si="325"/>
        <v>641999.99999999988</v>
      </c>
      <c r="BT650" s="242">
        <f t="shared" si="325"/>
        <v>641999.99999999988</v>
      </c>
      <c r="BU650" s="242">
        <f t="shared" si="325"/>
        <v>641999.99999999988</v>
      </c>
      <c r="BV650" s="242">
        <f t="shared" si="325"/>
        <v>641999.99999999988</v>
      </c>
      <c r="BW650" s="242">
        <f t="shared" si="325"/>
        <v>641999.99999999988</v>
      </c>
      <c r="BX650" s="242">
        <f t="shared" si="325"/>
        <v>641999.99999999988</v>
      </c>
      <c r="BY650" s="242">
        <f t="shared" si="325"/>
        <v>641999.99999999988</v>
      </c>
      <c r="BZ650" s="242">
        <f t="shared" si="325"/>
        <v>641999.99999999988</v>
      </c>
      <c r="CA650" s="242">
        <f t="shared" si="325"/>
        <v>641999.99999999988</v>
      </c>
      <c r="CB650" s="242">
        <f t="shared" si="325"/>
        <v>641999.99999999988</v>
      </c>
      <c r="CC650" s="242">
        <f t="shared" si="325"/>
        <v>641999.99999999988</v>
      </c>
      <c r="CD650" s="242">
        <f t="shared" si="325"/>
        <v>641999.99999999988</v>
      </c>
      <c r="CE650" s="242">
        <f t="shared" si="325"/>
        <v>641999.99999999988</v>
      </c>
      <c r="CF650" s="242">
        <f t="shared" si="325"/>
        <v>641999.99999999988</v>
      </c>
      <c r="CG650" s="242">
        <f t="shared" si="325"/>
        <v>641999.99999999988</v>
      </c>
      <c r="CH650" s="242">
        <f t="shared" si="325"/>
        <v>641999.99999999988</v>
      </c>
      <c r="CI650" s="242">
        <f t="shared" si="325"/>
        <v>641999.99999999988</v>
      </c>
      <c r="CJ650" s="242">
        <f t="shared" si="325"/>
        <v>641999.99999999988</v>
      </c>
      <c r="CK650" s="242">
        <f t="shared" si="325"/>
        <v>641999.99999999988</v>
      </c>
      <c r="CL650" s="242">
        <f t="shared" si="325"/>
        <v>641999.99999999988</v>
      </c>
      <c r="CM650" s="242">
        <f t="shared" si="325"/>
        <v>641999.99999999988</v>
      </c>
      <c r="CN650" s="242">
        <f t="shared" si="325"/>
        <v>641999.99999999988</v>
      </c>
      <c r="CO650" s="242">
        <f t="shared" si="325"/>
        <v>641999.99999999988</v>
      </c>
      <c r="CP650" s="242">
        <f t="shared" si="325"/>
        <v>641999.99999999988</v>
      </c>
      <c r="CQ650" s="242">
        <f t="shared" si="325"/>
        <v>641999.99999999988</v>
      </c>
      <c r="CR650" s="242">
        <f t="shared" si="325"/>
        <v>641999.99999999988</v>
      </c>
      <c r="CS650" s="242">
        <f t="shared" si="325"/>
        <v>641999.99999999988</v>
      </c>
      <c r="CT650" s="242">
        <f t="shared" si="325"/>
        <v>641999.99999999988</v>
      </c>
      <c r="CU650" s="242">
        <f t="shared" si="325"/>
        <v>641999.99999999988</v>
      </c>
      <c r="CV650" s="242">
        <f t="shared" si="325"/>
        <v>641999.99999999988</v>
      </c>
      <c r="CW650" s="63" t="s">
        <v>656</v>
      </c>
      <c r="CX650" s="63"/>
    </row>
    <row r="651" spans="2:105" outlineLevel="1" x14ac:dyDescent="0.3">
      <c r="B651" s="154">
        <v>2</v>
      </c>
      <c r="C651" s="242" t="s">
        <v>471</v>
      </c>
      <c r="D651" s="143" t="s">
        <v>433</v>
      </c>
      <c r="E651" s="242">
        <f>+E678</f>
        <v>641000</v>
      </c>
      <c r="F651" s="242">
        <f t="shared" ref="F651:BQ651" si="326">+F678</f>
        <v>641000</v>
      </c>
      <c r="G651" s="242">
        <f t="shared" si="326"/>
        <v>641000</v>
      </c>
      <c r="H651" s="242">
        <f t="shared" si="326"/>
        <v>641000</v>
      </c>
      <c r="I651" s="242">
        <f t="shared" si="326"/>
        <v>641000</v>
      </c>
      <c r="J651" s="242">
        <f t="shared" si="326"/>
        <v>641000</v>
      </c>
      <c r="K651" s="242">
        <f t="shared" si="326"/>
        <v>641000</v>
      </c>
      <c r="L651" s="242">
        <f t="shared" si="326"/>
        <v>641000</v>
      </c>
      <c r="M651" s="242">
        <f t="shared" si="326"/>
        <v>641000</v>
      </c>
      <c r="N651" s="242">
        <f t="shared" si="326"/>
        <v>641000</v>
      </c>
      <c r="O651" s="242">
        <f t="shared" si="326"/>
        <v>641000</v>
      </c>
      <c r="P651" s="242">
        <f t="shared" si="326"/>
        <v>641000</v>
      </c>
      <c r="Q651" s="242">
        <f t="shared" si="326"/>
        <v>641000</v>
      </c>
      <c r="R651" s="242">
        <f t="shared" si="326"/>
        <v>641000</v>
      </c>
      <c r="S651" s="242">
        <f t="shared" si="326"/>
        <v>641000</v>
      </c>
      <c r="T651" s="242">
        <f t="shared" si="326"/>
        <v>641000</v>
      </c>
      <c r="U651" s="242">
        <f t="shared" si="326"/>
        <v>641000</v>
      </c>
      <c r="V651" s="242">
        <f t="shared" si="326"/>
        <v>641000</v>
      </c>
      <c r="W651" s="242">
        <f t="shared" si="326"/>
        <v>641000</v>
      </c>
      <c r="X651" s="242">
        <f t="shared" si="326"/>
        <v>641000</v>
      </c>
      <c r="Y651" s="242">
        <f t="shared" si="326"/>
        <v>641000</v>
      </c>
      <c r="Z651" s="242">
        <f t="shared" si="326"/>
        <v>641000</v>
      </c>
      <c r="AA651" s="242">
        <f t="shared" si="326"/>
        <v>641000</v>
      </c>
      <c r="AB651" s="242">
        <f t="shared" si="326"/>
        <v>641000</v>
      </c>
      <c r="AC651" s="242">
        <f t="shared" si="326"/>
        <v>641000</v>
      </c>
      <c r="AD651" s="242">
        <f t="shared" si="326"/>
        <v>641000</v>
      </c>
      <c r="AE651" s="242">
        <f t="shared" si="326"/>
        <v>641000</v>
      </c>
      <c r="AF651" s="242">
        <f t="shared" si="326"/>
        <v>641000</v>
      </c>
      <c r="AG651" s="242">
        <f t="shared" si="326"/>
        <v>641000</v>
      </c>
      <c r="AH651" s="242">
        <f t="shared" si="326"/>
        <v>641000</v>
      </c>
      <c r="AI651" s="242">
        <f t="shared" si="326"/>
        <v>641000</v>
      </c>
      <c r="AJ651" s="242">
        <f t="shared" si="326"/>
        <v>641000</v>
      </c>
      <c r="AK651" s="242">
        <f t="shared" si="326"/>
        <v>641000</v>
      </c>
      <c r="AL651" s="242">
        <f t="shared" si="326"/>
        <v>641000</v>
      </c>
      <c r="AM651" s="242">
        <f t="shared" si="326"/>
        <v>641000</v>
      </c>
      <c r="AN651" s="242">
        <f t="shared" si="326"/>
        <v>641000</v>
      </c>
      <c r="AO651" s="242">
        <f t="shared" si="326"/>
        <v>641000</v>
      </c>
      <c r="AP651" s="242">
        <f t="shared" si="326"/>
        <v>641000</v>
      </c>
      <c r="AQ651" s="242">
        <f t="shared" si="326"/>
        <v>641000</v>
      </c>
      <c r="AR651" s="242">
        <f t="shared" si="326"/>
        <v>641000</v>
      </c>
      <c r="AS651" s="242">
        <f t="shared" si="326"/>
        <v>641000</v>
      </c>
      <c r="AT651" s="242">
        <f t="shared" si="326"/>
        <v>641000</v>
      </c>
      <c r="AU651" s="242">
        <f t="shared" si="326"/>
        <v>641000</v>
      </c>
      <c r="AV651" s="242">
        <f t="shared" si="326"/>
        <v>641000</v>
      </c>
      <c r="AW651" s="242">
        <f t="shared" si="326"/>
        <v>641000</v>
      </c>
      <c r="AX651" s="242">
        <f t="shared" si="326"/>
        <v>641000</v>
      </c>
      <c r="AY651" s="242">
        <f t="shared" si="326"/>
        <v>641000</v>
      </c>
      <c r="AZ651" s="242">
        <f t="shared" si="326"/>
        <v>641000</v>
      </c>
      <c r="BA651" s="242">
        <f t="shared" si="326"/>
        <v>641000</v>
      </c>
      <c r="BB651" s="242">
        <f t="shared" si="326"/>
        <v>641000</v>
      </c>
      <c r="BC651" s="242">
        <f t="shared" si="326"/>
        <v>641000</v>
      </c>
      <c r="BD651" s="242">
        <f t="shared" si="326"/>
        <v>641000</v>
      </c>
      <c r="BE651" s="242">
        <f t="shared" si="326"/>
        <v>641000</v>
      </c>
      <c r="BF651" s="242">
        <f t="shared" si="326"/>
        <v>641000</v>
      </c>
      <c r="BG651" s="242">
        <f t="shared" si="326"/>
        <v>641000</v>
      </c>
      <c r="BH651" s="242">
        <f t="shared" si="326"/>
        <v>641000</v>
      </c>
      <c r="BI651" s="242">
        <f t="shared" si="326"/>
        <v>641000</v>
      </c>
      <c r="BJ651" s="242">
        <f t="shared" si="326"/>
        <v>641000</v>
      </c>
      <c r="BK651" s="242">
        <f t="shared" si="326"/>
        <v>641000</v>
      </c>
      <c r="BL651" s="242">
        <f t="shared" si="326"/>
        <v>641000</v>
      </c>
      <c r="BM651" s="242">
        <f t="shared" si="326"/>
        <v>641000</v>
      </c>
      <c r="BN651" s="242">
        <f t="shared" si="326"/>
        <v>641000</v>
      </c>
      <c r="BO651" s="242">
        <f t="shared" si="326"/>
        <v>641000</v>
      </c>
      <c r="BP651" s="242">
        <f t="shared" si="326"/>
        <v>641000</v>
      </c>
      <c r="BQ651" s="242">
        <f t="shared" si="326"/>
        <v>641000</v>
      </c>
      <c r="BR651" s="242">
        <f t="shared" ref="BR651:CV651" si="327">+BR678</f>
        <v>641000</v>
      </c>
      <c r="BS651" s="242">
        <f t="shared" si="327"/>
        <v>641000</v>
      </c>
      <c r="BT651" s="242">
        <f t="shared" si="327"/>
        <v>641000</v>
      </c>
      <c r="BU651" s="242">
        <f t="shared" si="327"/>
        <v>641000</v>
      </c>
      <c r="BV651" s="242">
        <f t="shared" si="327"/>
        <v>641000</v>
      </c>
      <c r="BW651" s="242">
        <f t="shared" si="327"/>
        <v>641000</v>
      </c>
      <c r="BX651" s="242">
        <f t="shared" si="327"/>
        <v>641000</v>
      </c>
      <c r="BY651" s="242">
        <f t="shared" si="327"/>
        <v>641000</v>
      </c>
      <c r="BZ651" s="242">
        <f t="shared" si="327"/>
        <v>641000</v>
      </c>
      <c r="CA651" s="242">
        <f t="shared" si="327"/>
        <v>641000</v>
      </c>
      <c r="CB651" s="242">
        <f t="shared" si="327"/>
        <v>641000</v>
      </c>
      <c r="CC651" s="242">
        <f t="shared" si="327"/>
        <v>641000</v>
      </c>
      <c r="CD651" s="242">
        <f t="shared" si="327"/>
        <v>641000</v>
      </c>
      <c r="CE651" s="242">
        <f t="shared" si="327"/>
        <v>641000</v>
      </c>
      <c r="CF651" s="242">
        <f t="shared" si="327"/>
        <v>641000</v>
      </c>
      <c r="CG651" s="242">
        <f t="shared" si="327"/>
        <v>641000</v>
      </c>
      <c r="CH651" s="242">
        <f t="shared" si="327"/>
        <v>641000</v>
      </c>
      <c r="CI651" s="242">
        <f t="shared" si="327"/>
        <v>641000</v>
      </c>
      <c r="CJ651" s="242">
        <f t="shared" si="327"/>
        <v>641000</v>
      </c>
      <c r="CK651" s="242">
        <f t="shared" si="327"/>
        <v>641000</v>
      </c>
      <c r="CL651" s="242">
        <f t="shared" si="327"/>
        <v>641000</v>
      </c>
      <c r="CM651" s="242">
        <f t="shared" si="327"/>
        <v>641000</v>
      </c>
      <c r="CN651" s="242">
        <f t="shared" si="327"/>
        <v>641000</v>
      </c>
      <c r="CO651" s="242">
        <f t="shared" si="327"/>
        <v>641000</v>
      </c>
      <c r="CP651" s="242">
        <f t="shared" si="327"/>
        <v>641000</v>
      </c>
      <c r="CQ651" s="242">
        <f t="shared" si="327"/>
        <v>641000</v>
      </c>
      <c r="CR651" s="242">
        <f t="shared" si="327"/>
        <v>641000</v>
      </c>
      <c r="CS651" s="242">
        <f t="shared" si="327"/>
        <v>641000</v>
      </c>
      <c r="CT651" s="242">
        <f t="shared" si="327"/>
        <v>641000</v>
      </c>
      <c r="CU651" s="242">
        <f t="shared" si="327"/>
        <v>641000</v>
      </c>
      <c r="CV651" s="242">
        <f t="shared" si="327"/>
        <v>641000</v>
      </c>
      <c r="CW651" s="63" t="s">
        <v>657</v>
      </c>
      <c r="CX651" s="63"/>
    </row>
    <row r="652" spans="2:105" outlineLevel="1" x14ac:dyDescent="0.3">
      <c r="B652" s="154">
        <v>3</v>
      </c>
      <c r="C652" s="242" t="s">
        <v>472</v>
      </c>
      <c r="D652" s="143" t="s">
        <v>433</v>
      </c>
      <c r="E652" s="242">
        <f>+E690</f>
        <v>642000</v>
      </c>
      <c r="F652" s="242">
        <f t="shared" ref="F652:BQ652" si="328">+F690</f>
        <v>642000</v>
      </c>
      <c r="G652" s="242">
        <f t="shared" si="328"/>
        <v>642000</v>
      </c>
      <c r="H652" s="242">
        <f t="shared" si="328"/>
        <v>642000</v>
      </c>
      <c r="I652" s="242">
        <f t="shared" si="328"/>
        <v>642000</v>
      </c>
      <c r="J652" s="242">
        <f t="shared" si="328"/>
        <v>642000</v>
      </c>
      <c r="K652" s="242">
        <f t="shared" si="328"/>
        <v>642000</v>
      </c>
      <c r="L652" s="242">
        <f t="shared" si="328"/>
        <v>642000</v>
      </c>
      <c r="M652" s="242">
        <f t="shared" si="328"/>
        <v>642000</v>
      </c>
      <c r="N652" s="242">
        <f t="shared" si="328"/>
        <v>642000</v>
      </c>
      <c r="O652" s="242">
        <f t="shared" si="328"/>
        <v>642000</v>
      </c>
      <c r="P652" s="242">
        <f t="shared" si="328"/>
        <v>642000</v>
      </c>
      <c r="Q652" s="242">
        <f t="shared" si="328"/>
        <v>642000</v>
      </c>
      <c r="R652" s="242">
        <f t="shared" si="328"/>
        <v>642000</v>
      </c>
      <c r="S652" s="242">
        <f t="shared" si="328"/>
        <v>642000</v>
      </c>
      <c r="T652" s="242">
        <f t="shared" si="328"/>
        <v>642000</v>
      </c>
      <c r="U652" s="242">
        <f t="shared" si="328"/>
        <v>642000</v>
      </c>
      <c r="V652" s="242">
        <f t="shared" si="328"/>
        <v>642000</v>
      </c>
      <c r="W652" s="242">
        <f t="shared" si="328"/>
        <v>642000</v>
      </c>
      <c r="X652" s="242">
        <f t="shared" si="328"/>
        <v>642000</v>
      </c>
      <c r="Y652" s="242">
        <f t="shared" si="328"/>
        <v>642000</v>
      </c>
      <c r="Z652" s="242">
        <f t="shared" si="328"/>
        <v>642000</v>
      </c>
      <c r="AA652" s="242">
        <f t="shared" si="328"/>
        <v>642000</v>
      </c>
      <c r="AB652" s="242">
        <f t="shared" si="328"/>
        <v>642000</v>
      </c>
      <c r="AC652" s="242">
        <f t="shared" si="328"/>
        <v>642000</v>
      </c>
      <c r="AD652" s="242">
        <f t="shared" si="328"/>
        <v>642000</v>
      </c>
      <c r="AE652" s="242">
        <f t="shared" si="328"/>
        <v>642000</v>
      </c>
      <c r="AF652" s="242">
        <f t="shared" si="328"/>
        <v>642000</v>
      </c>
      <c r="AG652" s="242">
        <f t="shared" si="328"/>
        <v>642000</v>
      </c>
      <c r="AH652" s="242">
        <f t="shared" si="328"/>
        <v>642000</v>
      </c>
      <c r="AI652" s="242">
        <f t="shared" si="328"/>
        <v>642000</v>
      </c>
      <c r="AJ652" s="242">
        <f t="shared" si="328"/>
        <v>642000</v>
      </c>
      <c r="AK652" s="242">
        <f t="shared" si="328"/>
        <v>642000</v>
      </c>
      <c r="AL652" s="242">
        <f t="shared" si="328"/>
        <v>642000</v>
      </c>
      <c r="AM652" s="242">
        <f t="shared" si="328"/>
        <v>642000</v>
      </c>
      <c r="AN652" s="242">
        <f t="shared" si="328"/>
        <v>642000</v>
      </c>
      <c r="AO652" s="242">
        <f t="shared" si="328"/>
        <v>642000</v>
      </c>
      <c r="AP652" s="242">
        <f t="shared" si="328"/>
        <v>642000</v>
      </c>
      <c r="AQ652" s="242">
        <f t="shared" si="328"/>
        <v>642000</v>
      </c>
      <c r="AR652" s="242">
        <f t="shared" si="328"/>
        <v>642000</v>
      </c>
      <c r="AS652" s="242">
        <f t="shared" si="328"/>
        <v>642000</v>
      </c>
      <c r="AT652" s="242">
        <f t="shared" si="328"/>
        <v>642000</v>
      </c>
      <c r="AU652" s="242">
        <f t="shared" si="328"/>
        <v>642000</v>
      </c>
      <c r="AV652" s="242">
        <f t="shared" si="328"/>
        <v>642000</v>
      </c>
      <c r="AW652" s="242">
        <f t="shared" si="328"/>
        <v>642000</v>
      </c>
      <c r="AX652" s="242">
        <f t="shared" si="328"/>
        <v>642000</v>
      </c>
      <c r="AY652" s="242">
        <f t="shared" si="328"/>
        <v>642000</v>
      </c>
      <c r="AZ652" s="242">
        <f t="shared" si="328"/>
        <v>642000</v>
      </c>
      <c r="BA652" s="242">
        <f t="shared" si="328"/>
        <v>642000</v>
      </c>
      <c r="BB652" s="242">
        <f t="shared" si="328"/>
        <v>642000</v>
      </c>
      <c r="BC652" s="242">
        <f t="shared" si="328"/>
        <v>642000</v>
      </c>
      <c r="BD652" s="242">
        <f t="shared" si="328"/>
        <v>642000</v>
      </c>
      <c r="BE652" s="242">
        <f t="shared" si="328"/>
        <v>642000</v>
      </c>
      <c r="BF652" s="242">
        <f t="shared" si="328"/>
        <v>642000</v>
      </c>
      <c r="BG652" s="242">
        <f t="shared" si="328"/>
        <v>642000</v>
      </c>
      <c r="BH652" s="242">
        <f t="shared" si="328"/>
        <v>642000</v>
      </c>
      <c r="BI652" s="242">
        <f t="shared" si="328"/>
        <v>642000</v>
      </c>
      <c r="BJ652" s="242">
        <f t="shared" si="328"/>
        <v>642000</v>
      </c>
      <c r="BK652" s="242">
        <f t="shared" si="328"/>
        <v>642000</v>
      </c>
      <c r="BL652" s="242">
        <f t="shared" si="328"/>
        <v>642000</v>
      </c>
      <c r="BM652" s="242">
        <f t="shared" si="328"/>
        <v>642000</v>
      </c>
      <c r="BN652" s="242">
        <f t="shared" si="328"/>
        <v>642000</v>
      </c>
      <c r="BO652" s="242">
        <f t="shared" si="328"/>
        <v>642000</v>
      </c>
      <c r="BP652" s="242">
        <f t="shared" si="328"/>
        <v>642000</v>
      </c>
      <c r="BQ652" s="242">
        <f t="shared" si="328"/>
        <v>642000</v>
      </c>
      <c r="BR652" s="242">
        <f t="shared" ref="BR652:CV652" si="329">+BR690</f>
        <v>642000</v>
      </c>
      <c r="BS652" s="242">
        <f t="shared" si="329"/>
        <v>642000</v>
      </c>
      <c r="BT652" s="242">
        <f t="shared" si="329"/>
        <v>642000</v>
      </c>
      <c r="BU652" s="242">
        <f t="shared" si="329"/>
        <v>642000</v>
      </c>
      <c r="BV652" s="242">
        <f t="shared" si="329"/>
        <v>642000</v>
      </c>
      <c r="BW652" s="242">
        <f t="shared" si="329"/>
        <v>642000</v>
      </c>
      <c r="BX652" s="242">
        <f t="shared" si="329"/>
        <v>642000</v>
      </c>
      <c r="BY652" s="242">
        <f t="shared" si="329"/>
        <v>642000</v>
      </c>
      <c r="BZ652" s="242">
        <f t="shared" si="329"/>
        <v>642000</v>
      </c>
      <c r="CA652" s="242">
        <f t="shared" si="329"/>
        <v>642000</v>
      </c>
      <c r="CB652" s="242">
        <f t="shared" si="329"/>
        <v>642000</v>
      </c>
      <c r="CC652" s="242">
        <f t="shared" si="329"/>
        <v>642000</v>
      </c>
      <c r="CD652" s="242">
        <f t="shared" si="329"/>
        <v>642000</v>
      </c>
      <c r="CE652" s="242">
        <f t="shared" si="329"/>
        <v>642000</v>
      </c>
      <c r="CF652" s="242">
        <f t="shared" si="329"/>
        <v>642000</v>
      </c>
      <c r="CG652" s="242">
        <f t="shared" si="329"/>
        <v>642000</v>
      </c>
      <c r="CH652" s="242">
        <f t="shared" si="329"/>
        <v>642000</v>
      </c>
      <c r="CI652" s="242">
        <f t="shared" si="329"/>
        <v>642000</v>
      </c>
      <c r="CJ652" s="242">
        <f t="shared" si="329"/>
        <v>642000</v>
      </c>
      <c r="CK652" s="242">
        <f t="shared" si="329"/>
        <v>642000</v>
      </c>
      <c r="CL652" s="242">
        <f t="shared" si="329"/>
        <v>642000</v>
      </c>
      <c r="CM652" s="242">
        <f t="shared" si="329"/>
        <v>642000</v>
      </c>
      <c r="CN652" s="242">
        <f t="shared" si="329"/>
        <v>642000</v>
      </c>
      <c r="CO652" s="242">
        <f t="shared" si="329"/>
        <v>642000</v>
      </c>
      <c r="CP652" s="242">
        <f t="shared" si="329"/>
        <v>642000</v>
      </c>
      <c r="CQ652" s="242">
        <f t="shared" si="329"/>
        <v>642000</v>
      </c>
      <c r="CR652" s="242">
        <f t="shared" si="329"/>
        <v>642000</v>
      </c>
      <c r="CS652" s="242">
        <f t="shared" si="329"/>
        <v>642000</v>
      </c>
      <c r="CT652" s="242">
        <f t="shared" si="329"/>
        <v>642000</v>
      </c>
      <c r="CU652" s="242">
        <f t="shared" si="329"/>
        <v>642000</v>
      </c>
      <c r="CV652" s="242">
        <f t="shared" si="329"/>
        <v>642000</v>
      </c>
      <c r="CW652" s="63" t="s">
        <v>652</v>
      </c>
      <c r="CX652" s="63"/>
    </row>
    <row r="653" spans="2:105" outlineLevel="1" x14ac:dyDescent="0.3">
      <c r="B653" s="154">
        <v>4</v>
      </c>
      <c r="C653" s="242" t="s">
        <v>473</v>
      </c>
      <c r="D653" s="143" t="s">
        <v>433</v>
      </c>
      <c r="E653" s="242">
        <f>+E700</f>
        <v>41000</v>
      </c>
      <c r="F653" s="242">
        <f t="shared" ref="F653:BQ653" si="330">+F700</f>
        <v>41000</v>
      </c>
      <c r="G653" s="242">
        <f t="shared" si="330"/>
        <v>41000</v>
      </c>
      <c r="H653" s="242">
        <f t="shared" si="330"/>
        <v>41000</v>
      </c>
      <c r="I653" s="242">
        <f t="shared" si="330"/>
        <v>41000</v>
      </c>
      <c r="J653" s="242">
        <f t="shared" si="330"/>
        <v>41000</v>
      </c>
      <c r="K653" s="242">
        <f t="shared" si="330"/>
        <v>41000</v>
      </c>
      <c r="L653" s="242">
        <f t="shared" si="330"/>
        <v>41000</v>
      </c>
      <c r="M653" s="242">
        <f t="shared" si="330"/>
        <v>41000</v>
      </c>
      <c r="N653" s="242">
        <f t="shared" si="330"/>
        <v>41000</v>
      </c>
      <c r="O653" s="242">
        <f t="shared" si="330"/>
        <v>41000</v>
      </c>
      <c r="P653" s="242">
        <f t="shared" si="330"/>
        <v>41000</v>
      </c>
      <c r="Q653" s="242">
        <f t="shared" si="330"/>
        <v>41000</v>
      </c>
      <c r="R653" s="242">
        <f t="shared" si="330"/>
        <v>41000</v>
      </c>
      <c r="S653" s="242">
        <f t="shared" si="330"/>
        <v>41000</v>
      </c>
      <c r="T653" s="242">
        <f t="shared" si="330"/>
        <v>41000</v>
      </c>
      <c r="U653" s="242">
        <f t="shared" si="330"/>
        <v>41000</v>
      </c>
      <c r="V653" s="242">
        <f t="shared" si="330"/>
        <v>41000</v>
      </c>
      <c r="W653" s="242">
        <f t="shared" si="330"/>
        <v>41000</v>
      </c>
      <c r="X653" s="242">
        <f t="shared" si="330"/>
        <v>41000</v>
      </c>
      <c r="Y653" s="242">
        <f t="shared" si="330"/>
        <v>41000</v>
      </c>
      <c r="Z653" s="242">
        <f t="shared" si="330"/>
        <v>41000</v>
      </c>
      <c r="AA653" s="242">
        <f t="shared" si="330"/>
        <v>41000</v>
      </c>
      <c r="AB653" s="242">
        <f t="shared" si="330"/>
        <v>41000</v>
      </c>
      <c r="AC653" s="242">
        <f t="shared" si="330"/>
        <v>41000</v>
      </c>
      <c r="AD653" s="242">
        <f t="shared" si="330"/>
        <v>41000</v>
      </c>
      <c r="AE653" s="242">
        <f t="shared" si="330"/>
        <v>41000</v>
      </c>
      <c r="AF653" s="242">
        <f t="shared" si="330"/>
        <v>41000</v>
      </c>
      <c r="AG653" s="242">
        <f t="shared" si="330"/>
        <v>41000</v>
      </c>
      <c r="AH653" s="242">
        <f t="shared" si="330"/>
        <v>41000</v>
      </c>
      <c r="AI653" s="242">
        <f t="shared" si="330"/>
        <v>41000</v>
      </c>
      <c r="AJ653" s="242">
        <f t="shared" si="330"/>
        <v>41000</v>
      </c>
      <c r="AK653" s="242">
        <f t="shared" si="330"/>
        <v>41000</v>
      </c>
      <c r="AL653" s="242">
        <f t="shared" si="330"/>
        <v>41000</v>
      </c>
      <c r="AM653" s="242">
        <f t="shared" si="330"/>
        <v>41000</v>
      </c>
      <c r="AN653" s="242">
        <f t="shared" si="330"/>
        <v>41000</v>
      </c>
      <c r="AO653" s="242">
        <f t="shared" si="330"/>
        <v>41000</v>
      </c>
      <c r="AP653" s="242">
        <f t="shared" si="330"/>
        <v>41000</v>
      </c>
      <c r="AQ653" s="242">
        <f t="shared" si="330"/>
        <v>41000</v>
      </c>
      <c r="AR653" s="242">
        <f t="shared" si="330"/>
        <v>41000</v>
      </c>
      <c r="AS653" s="242">
        <f t="shared" si="330"/>
        <v>41000</v>
      </c>
      <c r="AT653" s="242">
        <f t="shared" si="330"/>
        <v>41000</v>
      </c>
      <c r="AU653" s="242">
        <f t="shared" si="330"/>
        <v>41000</v>
      </c>
      <c r="AV653" s="242">
        <f t="shared" si="330"/>
        <v>41000</v>
      </c>
      <c r="AW653" s="242">
        <f t="shared" si="330"/>
        <v>41000</v>
      </c>
      <c r="AX653" s="242">
        <f t="shared" si="330"/>
        <v>41000</v>
      </c>
      <c r="AY653" s="242">
        <f t="shared" si="330"/>
        <v>41000</v>
      </c>
      <c r="AZ653" s="242">
        <f t="shared" si="330"/>
        <v>41000</v>
      </c>
      <c r="BA653" s="242">
        <f t="shared" si="330"/>
        <v>41000</v>
      </c>
      <c r="BB653" s="242">
        <f t="shared" si="330"/>
        <v>41000</v>
      </c>
      <c r="BC653" s="242">
        <f t="shared" si="330"/>
        <v>41000</v>
      </c>
      <c r="BD653" s="242">
        <f t="shared" si="330"/>
        <v>41000</v>
      </c>
      <c r="BE653" s="242">
        <f t="shared" si="330"/>
        <v>41000</v>
      </c>
      <c r="BF653" s="242">
        <f t="shared" si="330"/>
        <v>41000</v>
      </c>
      <c r="BG653" s="242">
        <f t="shared" si="330"/>
        <v>41000</v>
      </c>
      <c r="BH653" s="242">
        <f t="shared" si="330"/>
        <v>41000</v>
      </c>
      <c r="BI653" s="242">
        <f t="shared" si="330"/>
        <v>41000</v>
      </c>
      <c r="BJ653" s="242">
        <f t="shared" si="330"/>
        <v>41000</v>
      </c>
      <c r="BK653" s="242">
        <f t="shared" si="330"/>
        <v>41000</v>
      </c>
      <c r="BL653" s="242">
        <f t="shared" si="330"/>
        <v>41000</v>
      </c>
      <c r="BM653" s="242">
        <f t="shared" si="330"/>
        <v>41000</v>
      </c>
      <c r="BN653" s="242">
        <f t="shared" si="330"/>
        <v>41000</v>
      </c>
      <c r="BO653" s="242">
        <f t="shared" si="330"/>
        <v>41000</v>
      </c>
      <c r="BP653" s="242">
        <f t="shared" si="330"/>
        <v>41000</v>
      </c>
      <c r="BQ653" s="242">
        <f t="shared" si="330"/>
        <v>41000</v>
      </c>
      <c r="BR653" s="242">
        <f t="shared" ref="BR653:CV653" si="331">+BR700</f>
        <v>41000</v>
      </c>
      <c r="BS653" s="242">
        <f t="shared" si="331"/>
        <v>41000</v>
      </c>
      <c r="BT653" s="242">
        <f t="shared" si="331"/>
        <v>41000</v>
      </c>
      <c r="BU653" s="242">
        <f t="shared" si="331"/>
        <v>41000</v>
      </c>
      <c r="BV653" s="242">
        <f t="shared" si="331"/>
        <v>41000</v>
      </c>
      <c r="BW653" s="242">
        <f t="shared" si="331"/>
        <v>41000</v>
      </c>
      <c r="BX653" s="242">
        <f t="shared" si="331"/>
        <v>41000</v>
      </c>
      <c r="BY653" s="242">
        <f t="shared" si="331"/>
        <v>41000</v>
      </c>
      <c r="BZ653" s="242">
        <f t="shared" si="331"/>
        <v>41000</v>
      </c>
      <c r="CA653" s="242">
        <f t="shared" si="331"/>
        <v>41000</v>
      </c>
      <c r="CB653" s="242">
        <f t="shared" si="331"/>
        <v>41000</v>
      </c>
      <c r="CC653" s="242">
        <f t="shared" si="331"/>
        <v>41000</v>
      </c>
      <c r="CD653" s="242">
        <f t="shared" si="331"/>
        <v>41000</v>
      </c>
      <c r="CE653" s="242">
        <f t="shared" si="331"/>
        <v>41000</v>
      </c>
      <c r="CF653" s="242">
        <f t="shared" si="331"/>
        <v>41000</v>
      </c>
      <c r="CG653" s="242">
        <f t="shared" si="331"/>
        <v>41000</v>
      </c>
      <c r="CH653" s="242">
        <f t="shared" si="331"/>
        <v>41000</v>
      </c>
      <c r="CI653" s="242">
        <f t="shared" si="331"/>
        <v>41000</v>
      </c>
      <c r="CJ653" s="242">
        <f t="shared" si="331"/>
        <v>41000</v>
      </c>
      <c r="CK653" s="242">
        <f t="shared" si="331"/>
        <v>41000</v>
      </c>
      <c r="CL653" s="242">
        <f t="shared" si="331"/>
        <v>41000</v>
      </c>
      <c r="CM653" s="242">
        <f t="shared" si="331"/>
        <v>41000</v>
      </c>
      <c r="CN653" s="242">
        <f t="shared" si="331"/>
        <v>41000</v>
      </c>
      <c r="CO653" s="242">
        <f t="shared" si="331"/>
        <v>41000</v>
      </c>
      <c r="CP653" s="242">
        <f t="shared" si="331"/>
        <v>41000</v>
      </c>
      <c r="CQ653" s="242">
        <f t="shared" si="331"/>
        <v>41000</v>
      </c>
      <c r="CR653" s="242">
        <f t="shared" si="331"/>
        <v>41000</v>
      </c>
      <c r="CS653" s="242">
        <f t="shared" si="331"/>
        <v>41000</v>
      </c>
      <c r="CT653" s="242">
        <f t="shared" si="331"/>
        <v>41000</v>
      </c>
      <c r="CU653" s="242">
        <f t="shared" si="331"/>
        <v>41000</v>
      </c>
      <c r="CV653" s="242">
        <f t="shared" si="331"/>
        <v>41000</v>
      </c>
      <c r="CW653" s="63" t="s">
        <v>653</v>
      </c>
      <c r="CX653" s="63"/>
    </row>
    <row r="654" spans="2:105" outlineLevel="1" x14ac:dyDescent="0.3">
      <c r="K654" s="234"/>
      <c r="L654" s="234"/>
      <c r="M654" s="234"/>
      <c r="N654" s="234"/>
    </row>
    <row r="655" spans="2:105" outlineLevel="1" x14ac:dyDescent="0.3">
      <c r="C655" s="242" t="s">
        <v>23</v>
      </c>
      <c r="D655" s="143" t="s">
        <v>433</v>
      </c>
      <c r="E655" s="242">
        <f>SUM(E650:E653)</f>
        <v>1966000</v>
      </c>
      <c r="F655" s="242">
        <f t="shared" ref="F655:BQ655" si="332">SUM(F650:F653)</f>
        <v>1966000</v>
      </c>
      <c r="G655" s="242">
        <f t="shared" si="332"/>
        <v>1966000</v>
      </c>
      <c r="H655" s="242">
        <f t="shared" si="332"/>
        <v>1966000</v>
      </c>
      <c r="I655" s="242">
        <f t="shared" si="332"/>
        <v>1966000</v>
      </c>
      <c r="J655" s="242">
        <f t="shared" si="332"/>
        <v>1966000</v>
      </c>
      <c r="K655" s="242">
        <f t="shared" si="332"/>
        <v>1966000</v>
      </c>
      <c r="L655" s="242">
        <f t="shared" si="332"/>
        <v>1966000</v>
      </c>
      <c r="M655" s="242">
        <f t="shared" si="332"/>
        <v>1966000</v>
      </c>
      <c r="N655" s="242">
        <f t="shared" si="332"/>
        <v>1966000</v>
      </c>
      <c r="O655" s="242">
        <f t="shared" si="332"/>
        <v>1966000</v>
      </c>
      <c r="P655" s="242">
        <f t="shared" si="332"/>
        <v>1966000</v>
      </c>
      <c r="Q655" s="242">
        <f t="shared" si="332"/>
        <v>1966000</v>
      </c>
      <c r="R655" s="242">
        <f t="shared" si="332"/>
        <v>1966000</v>
      </c>
      <c r="S655" s="242">
        <f t="shared" si="332"/>
        <v>1966000</v>
      </c>
      <c r="T655" s="242">
        <f t="shared" si="332"/>
        <v>1966000</v>
      </c>
      <c r="U655" s="242">
        <f t="shared" si="332"/>
        <v>1966000</v>
      </c>
      <c r="V655" s="242">
        <f t="shared" si="332"/>
        <v>1966000</v>
      </c>
      <c r="W655" s="242">
        <f t="shared" si="332"/>
        <v>1966000</v>
      </c>
      <c r="X655" s="242">
        <f t="shared" si="332"/>
        <v>1966000</v>
      </c>
      <c r="Y655" s="242">
        <f t="shared" si="332"/>
        <v>1966000</v>
      </c>
      <c r="Z655" s="242">
        <f t="shared" si="332"/>
        <v>1966000</v>
      </c>
      <c r="AA655" s="242">
        <f t="shared" si="332"/>
        <v>1966000</v>
      </c>
      <c r="AB655" s="242">
        <f t="shared" si="332"/>
        <v>1966000</v>
      </c>
      <c r="AC655" s="242">
        <f t="shared" si="332"/>
        <v>1966000</v>
      </c>
      <c r="AD655" s="242">
        <f t="shared" si="332"/>
        <v>1966000</v>
      </c>
      <c r="AE655" s="242">
        <f t="shared" si="332"/>
        <v>1966000</v>
      </c>
      <c r="AF655" s="242">
        <f t="shared" si="332"/>
        <v>1966000</v>
      </c>
      <c r="AG655" s="242">
        <f t="shared" si="332"/>
        <v>1966000</v>
      </c>
      <c r="AH655" s="242">
        <f t="shared" si="332"/>
        <v>1966000</v>
      </c>
      <c r="AI655" s="242">
        <f t="shared" si="332"/>
        <v>1966000</v>
      </c>
      <c r="AJ655" s="242">
        <f t="shared" si="332"/>
        <v>1966000</v>
      </c>
      <c r="AK655" s="242">
        <f>SUM(AK650:AK653)</f>
        <v>1966000</v>
      </c>
      <c r="AL655" s="242">
        <f t="shared" si="332"/>
        <v>1966000</v>
      </c>
      <c r="AM655" s="242">
        <f t="shared" si="332"/>
        <v>1966000</v>
      </c>
      <c r="AN655" s="242">
        <f t="shared" si="332"/>
        <v>1966000</v>
      </c>
      <c r="AO655" s="242">
        <f t="shared" si="332"/>
        <v>1966000</v>
      </c>
      <c r="AP655" s="242">
        <f t="shared" si="332"/>
        <v>1966000</v>
      </c>
      <c r="AQ655" s="242">
        <f t="shared" si="332"/>
        <v>1966000</v>
      </c>
      <c r="AR655" s="242">
        <f t="shared" si="332"/>
        <v>1966000</v>
      </c>
      <c r="AS655" s="242">
        <f t="shared" si="332"/>
        <v>1966000</v>
      </c>
      <c r="AT655" s="242">
        <f t="shared" si="332"/>
        <v>1966000</v>
      </c>
      <c r="AU655" s="242">
        <f t="shared" si="332"/>
        <v>1966000</v>
      </c>
      <c r="AV655" s="242">
        <f t="shared" si="332"/>
        <v>1966000</v>
      </c>
      <c r="AW655" s="242">
        <f t="shared" si="332"/>
        <v>1966000</v>
      </c>
      <c r="AX655" s="242">
        <f t="shared" si="332"/>
        <v>1966000</v>
      </c>
      <c r="AY655" s="242">
        <f t="shared" si="332"/>
        <v>1966000</v>
      </c>
      <c r="AZ655" s="242">
        <f t="shared" si="332"/>
        <v>1966000</v>
      </c>
      <c r="BA655" s="242">
        <f t="shared" si="332"/>
        <v>1966000</v>
      </c>
      <c r="BB655" s="242">
        <f t="shared" si="332"/>
        <v>1966000</v>
      </c>
      <c r="BC655" s="242">
        <f t="shared" si="332"/>
        <v>1966000</v>
      </c>
      <c r="BD655" s="242">
        <f t="shared" si="332"/>
        <v>1966000</v>
      </c>
      <c r="BE655" s="242">
        <f t="shared" si="332"/>
        <v>1966000</v>
      </c>
      <c r="BF655" s="242">
        <f t="shared" si="332"/>
        <v>1966000</v>
      </c>
      <c r="BG655" s="242">
        <f t="shared" si="332"/>
        <v>1966000</v>
      </c>
      <c r="BH655" s="242">
        <f t="shared" si="332"/>
        <v>1966000</v>
      </c>
      <c r="BI655" s="242">
        <f t="shared" si="332"/>
        <v>1966000</v>
      </c>
      <c r="BJ655" s="242">
        <f t="shared" si="332"/>
        <v>1966000</v>
      </c>
      <c r="BK655" s="242">
        <f t="shared" si="332"/>
        <v>1966000</v>
      </c>
      <c r="BL655" s="242">
        <f t="shared" si="332"/>
        <v>1966000</v>
      </c>
      <c r="BM655" s="242">
        <f t="shared" si="332"/>
        <v>1966000</v>
      </c>
      <c r="BN655" s="242">
        <f t="shared" si="332"/>
        <v>1966000</v>
      </c>
      <c r="BO655" s="242">
        <f t="shared" si="332"/>
        <v>1966000</v>
      </c>
      <c r="BP655" s="242">
        <f t="shared" si="332"/>
        <v>1966000</v>
      </c>
      <c r="BQ655" s="242">
        <f t="shared" si="332"/>
        <v>1966000</v>
      </c>
      <c r="BR655" s="242">
        <f t="shared" ref="BR655:CV655" si="333">SUM(BR650:BR653)</f>
        <v>1966000</v>
      </c>
      <c r="BS655" s="242">
        <f t="shared" si="333"/>
        <v>1966000</v>
      </c>
      <c r="BT655" s="242">
        <f t="shared" si="333"/>
        <v>1966000</v>
      </c>
      <c r="BU655" s="242">
        <f t="shared" si="333"/>
        <v>1966000</v>
      </c>
      <c r="BV655" s="242">
        <f t="shared" si="333"/>
        <v>1966000</v>
      </c>
      <c r="BW655" s="242">
        <f t="shared" si="333"/>
        <v>1966000</v>
      </c>
      <c r="BX655" s="242">
        <f t="shared" si="333"/>
        <v>1966000</v>
      </c>
      <c r="BY655" s="242">
        <f t="shared" si="333"/>
        <v>1966000</v>
      </c>
      <c r="BZ655" s="242">
        <f t="shared" si="333"/>
        <v>1966000</v>
      </c>
      <c r="CA655" s="242">
        <f t="shared" si="333"/>
        <v>1966000</v>
      </c>
      <c r="CB655" s="242">
        <f t="shared" si="333"/>
        <v>1966000</v>
      </c>
      <c r="CC655" s="242">
        <f t="shared" si="333"/>
        <v>1966000</v>
      </c>
      <c r="CD655" s="242">
        <f t="shared" si="333"/>
        <v>1966000</v>
      </c>
      <c r="CE655" s="242">
        <f t="shared" si="333"/>
        <v>1966000</v>
      </c>
      <c r="CF655" s="242">
        <f t="shared" si="333"/>
        <v>1966000</v>
      </c>
      <c r="CG655" s="242">
        <f t="shared" si="333"/>
        <v>1966000</v>
      </c>
      <c r="CH655" s="242">
        <f t="shared" si="333"/>
        <v>1966000</v>
      </c>
      <c r="CI655" s="242">
        <f t="shared" si="333"/>
        <v>1966000</v>
      </c>
      <c r="CJ655" s="242">
        <f t="shared" si="333"/>
        <v>1966000</v>
      </c>
      <c r="CK655" s="242">
        <f t="shared" si="333"/>
        <v>1966000</v>
      </c>
      <c r="CL655" s="242">
        <f t="shared" si="333"/>
        <v>1966000</v>
      </c>
      <c r="CM655" s="242">
        <f t="shared" si="333"/>
        <v>1966000</v>
      </c>
      <c r="CN655" s="242">
        <f t="shared" si="333"/>
        <v>1966000</v>
      </c>
      <c r="CO655" s="242">
        <f t="shared" si="333"/>
        <v>1966000</v>
      </c>
      <c r="CP655" s="242">
        <f t="shared" si="333"/>
        <v>1966000</v>
      </c>
      <c r="CQ655" s="242">
        <f t="shared" si="333"/>
        <v>1966000</v>
      </c>
      <c r="CR655" s="242">
        <f t="shared" si="333"/>
        <v>1966000</v>
      </c>
      <c r="CS655" s="242">
        <f t="shared" si="333"/>
        <v>1966000</v>
      </c>
      <c r="CT655" s="242">
        <f t="shared" si="333"/>
        <v>1966000</v>
      </c>
      <c r="CU655" s="242">
        <f t="shared" si="333"/>
        <v>1966000</v>
      </c>
      <c r="CV655" s="242">
        <f t="shared" si="333"/>
        <v>1966000</v>
      </c>
    </row>
    <row r="656" spans="2:105" x14ac:dyDescent="0.3">
      <c r="K656" s="234"/>
      <c r="L656" s="234"/>
      <c r="M656" s="234"/>
      <c r="N656" s="234"/>
    </row>
    <row r="657" spans="2:102" ht="16.2" thickBot="1" x14ac:dyDescent="0.35">
      <c r="B657" s="76" t="s">
        <v>470</v>
      </c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76"/>
      <c r="AJ657" s="76"/>
      <c r="AK657" s="76"/>
      <c r="AL657" s="76"/>
      <c r="AM657" s="76"/>
      <c r="AN657" s="76"/>
      <c r="AO657" s="76"/>
      <c r="AP657" s="76"/>
      <c r="AQ657" s="76"/>
      <c r="AR657" s="76"/>
      <c r="AS657" s="76"/>
      <c r="AT657" s="76"/>
      <c r="AU657" s="76"/>
      <c r="AV657" s="76"/>
      <c r="AW657" s="76"/>
      <c r="AX657" s="76"/>
      <c r="AY657" s="76"/>
      <c r="AZ657" s="76"/>
      <c r="BA657" s="76"/>
      <c r="BB657" s="76"/>
      <c r="BC657" s="76"/>
      <c r="BD657" s="76"/>
      <c r="BE657" s="76"/>
      <c r="BF657" s="76"/>
      <c r="BG657" s="76"/>
      <c r="BH657" s="76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  <c r="CI657" s="76"/>
      <c r="CJ657" s="76"/>
      <c r="CK657" s="76"/>
      <c r="CL657" s="76"/>
      <c r="CM657" s="76"/>
      <c r="CN657" s="76"/>
      <c r="CO657" s="76"/>
      <c r="CP657" s="76"/>
      <c r="CQ657" s="76"/>
      <c r="CR657" s="76"/>
      <c r="CS657" s="76"/>
      <c r="CT657" s="76"/>
      <c r="CU657" s="76"/>
      <c r="CV657" s="76"/>
      <c r="CW657" s="76"/>
      <c r="CX657" s="76"/>
    </row>
    <row r="658" spans="2:102" outlineLevel="1" x14ac:dyDescent="0.3">
      <c r="K658" s="234"/>
      <c r="L658" s="234"/>
      <c r="M658" s="234"/>
      <c r="N658" s="234"/>
    </row>
    <row r="659" spans="2:102" outlineLevel="1" x14ac:dyDescent="0.3">
      <c r="E659" s="233">
        <v>1</v>
      </c>
      <c r="F659" s="233">
        <v>2</v>
      </c>
      <c r="G659" s="233">
        <v>3</v>
      </c>
      <c r="H659" s="233">
        <v>4</v>
      </c>
      <c r="I659" s="233">
        <v>5</v>
      </c>
      <c r="J659" s="233">
        <v>6</v>
      </c>
      <c r="K659" s="233">
        <v>7</v>
      </c>
      <c r="L659" s="233">
        <v>8</v>
      </c>
      <c r="M659" s="233">
        <v>9</v>
      </c>
      <c r="N659" s="233">
        <v>10</v>
      </c>
      <c r="O659" s="233">
        <v>11</v>
      </c>
      <c r="P659" s="233">
        <v>12</v>
      </c>
      <c r="Q659" s="233">
        <v>13</v>
      </c>
      <c r="R659" s="233">
        <v>14</v>
      </c>
      <c r="S659" s="233">
        <v>15</v>
      </c>
      <c r="T659" s="233">
        <v>16</v>
      </c>
      <c r="U659" s="233">
        <v>17</v>
      </c>
      <c r="V659" s="233">
        <v>18</v>
      </c>
      <c r="W659" s="233">
        <v>19</v>
      </c>
      <c r="X659" s="233">
        <v>20</v>
      </c>
      <c r="Y659" s="233">
        <v>21</v>
      </c>
      <c r="Z659" s="233">
        <v>22</v>
      </c>
      <c r="AA659" s="233">
        <v>23</v>
      </c>
      <c r="AB659" s="233">
        <v>24</v>
      </c>
      <c r="AC659" s="233">
        <v>25</v>
      </c>
      <c r="AD659" s="233">
        <v>26</v>
      </c>
      <c r="AE659" s="233">
        <v>27</v>
      </c>
      <c r="AF659" s="233">
        <v>28</v>
      </c>
      <c r="AG659" s="233">
        <v>29</v>
      </c>
      <c r="AH659" s="233">
        <v>30</v>
      </c>
      <c r="AI659" s="233">
        <v>31</v>
      </c>
      <c r="AJ659" s="233">
        <v>32</v>
      </c>
      <c r="AK659" s="233">
        <v>33</v>
      </c>
      <c r="AL659" s="233">
        <v>34</v>
      </c>
      <c r="AM659" s="233">
        <v>35</v>
      </c>
      <c r="AN659" s="233">
        <v>36</v>
      </c>
      <c r="AO659" s="233">
        <v>37</v>
      </c>
      <c r="AP659" s="233">
        <v>38</v>
      </c>
      <c r="AQ659" s="233">
        <v>39</v>
      </c>
      <c r="AR659" s="233">
        <v>40</v>
      </c>
      <c r="AS659" s="233">
        <v>41</v>
      </c>
      <c r="AT659" s="233">
        <v>42</v>
      </c>
      <c r="AU659" s="233">
        <v>43</v>
      </c>
      <c r="AV659" s="233">
        <v>44</v>
      </c>
      <c r="AW659" s="233">
        <v>45</v>
      </c>
      <c r="AX659" s="233">
        <v>46</v>
      </c>
      <c r="AY659" s="233">
        <v>47</v>
      </c>
      <c r="AZ659" s="233">
        <v>48</v>
      </c>
      <c r="BA659" s="233">
        <v>49</v>
      </c>
      <c r="BB659" s="233">
        <v>50</v>
      </c>
      <c r="BC659" s="233">
        <v>51</v>
      </c>
      <c r="BD659" s="233">
        <v>52</v>
      </c>
      <c r="BE659" s="233">
        <v>53</v>
      </c>
      <c r="BF659" s="233">
        <v>54</v>
      </c>
      <c r="BG659" s="233">
        <v>55</v>
      </c>
      <c r="BH659" s="233">
        <v>56</v>
      </c>
      <c r="BI659" s="233">
        <v>57</v>
      </c>
      <c r="BJ659" s="233">
        <v>58</v>
      </c>
      <c r="BK659" s="233">
        <v>59</v>
      </c>
      <c r="BL659" s="233">
        <v>60</v>
      </c>
      <c r="BM659" s="233">
        <v>61</v>
      </c>
      <c r="BN659" s="233">
        <v>62</v>
      </c>
      <c r="BO659" s="233">
        <v>63</v>
      </c>
      <c r="BP659" s="233">
        <v>64</v>
      </c>
      <c r="BQ659" s="233">
        <v>65</v>
      </c>
      <c r="BR659" s="233">
        <v>66</v>
      </c>
      <c r="BS659" s="233">
        <v>67</v>
      </c>
      <c r="BT659" s="233">
        <v>68</v>
      </c>
      <c r="BU659" s="233">
        <v>69</v>
      </c>
      <c r="BV659" s="233">
        <v>70</v>
      </c>
      <c r="BW659" s="233">
        <v>71</v>
      </c>
      <c r="BX659" s="233">
        <v>72</v>
      </c>
      <c r="BY659" s="233">
        <v>73</v>
      </c>
      <c r="BZ659" s="233">
        <v>74</v>
      </c>
      <c r="CA659" s="233">
        <v>75</v>
      </c>
      <c r="CB659" s="233">
        <v>76</v>
      </c>
      <c r="CC659" s="233">
        <v>77</v>
      </c>
      <c r="CD659" s="233">
        <v>78</v>
      </c>
      <c r="CE659" s="233">
        <v>79</v>
      </c>
      <c r="CF659" s="233">
        <v>80</v>
      </c>
      <c r="CG659" s="233">
        <v>81</v>
      </c>
      <c r="CH659" s="233">
        <v>82</v>
      </c>
      <c r="CI659" s="233">
        <v>83</v>
      </c>
      <c r="CJ659" s="233">
        <v>84</v>
      </c>
      <c r="CK659" s="233">
        <v>85</v>
      </c>
      <c r="CL659" s="233">
        <v>86</v>
      </c>
      <c r="CM659" s="233">
        <v>87</v>
      </c>
      <c r="CN659" s="233">
        <v>88</v>
      </c>
      <c r="CO659" s="233">
        <v>89</v>
      </c>
      <c r="CP659" s="233">
        <v>90</v>
      </c>
      <c r="CQ659" s="233">
        <v>91</v>
      </c>
      <c r="CR659" s="233">
        <v>92</v>
      </c>
      <c r="CS659" s="233">
        <v>93</v>
      </c>
      <c r="CT659" s="233">
        <v>94</v>
      </c>
      <c r="CU659" s="233">
        <v>95</v>
      </c>
      <c r="CV659" s="233">
        <v>96</v>
      </c>
    </row>
    <row r="660" spans="2:102" outlineLevel="1" x14ac:dyDescent="0.3">
      <c r="B660" s="69" t="s">
        <v>79</v>
      </c>
      <c r="C660" s="69" t="s">
        <v>474</v>
      </c>
      <c r="E660" s="69">
        <v>201401</v>
      </c>
      <c r="F660" s="69">
        <v>201402</v>
      </c>
      <c r="G660" s="69">
        <v>201403</v>
      </c>
      <c r="H660" s="69">
        <v>201404</v>
      </c>
      <c r="I660" s="69">
        <v>201405</v>
      </c>
      <c r="J660" s="69">
        <v>201406</v>
      </c>
      <c r="K660" s="69">
        <v>201407</v>
      </c>
      <c r="L660" s="69">
        <v>201408</v>
      </c>
      <c r="M660" s="69">
        <v>201409</v>
      </c>
      <c r="N660" s="69">
        <v>201410</v>
      </c>
      <c r="O660" s="69">
        <v>201411</v>
      </c>
      <c r="P660" s="69">
        <v>201412</v>
      </c>
      <c r="Q660" s="69">
        <v>201501</v>
      </c>
      <c r="R660" s="69">
        <v>201502</v>
      </c>
      <c r="S660" s="69">
        <v>201503</v>
      </c>
      <c r="T660" s="69">
        <v>201504</v>
      </c>
      <c r="U660" s="69">
        <v>201505</v>
      </c>
      <c r="V660" s="69">
        <v>201506</v>
      </c>
      <c r="W660" s="69">
        <v>201507</v>
      </c>
      <c r="X660" s="69">
        <v>201508</v>
      </c>
      <c r="Y660" s="69">
        <v>201509</v>
      </c>
      <c r="Z660" s="69">
        <v>201510</v>
      </c>
      <c r="AA660" s="69">
        <v>201511</v>
      </c>
      <c r="AB660" s="69">
        <v>201512</v>
      </c>
      <c r="AC660" s="69">
        <v>201601</v>
      </c>
      <c r="AD660" s="69">
        <v>201602</v>
      </c>
      <c r="AE660" s="69">
        <v>201603</v>
      </c>
      <c r="AF660" s="69">
        <v>201604</v>
      </c>
      <c r="AG660" s="69">
        <v>201605</v>
      </c>
      <c r="AH660" s="69">
        <v>201606</v>
      </c>
      <c r="AI660" s="69">
        <v>201607</v>
      </c>
      <c r="AJ660" s="69">
        <v>201608</v>
      </c>
      <c r="AK660" s="69">
        <v>201609</v>
      </c>
      <c r="AL660" s="69">
        <v>201610</v>
      </c>
      <c r="AM660" s="69">
        <v>201611</v>
      </c>
      <c r="AN660" s="69">
        <v>201612</v>
      </c>
      <c r="AO660" s="69">
        <v>201701</v>
      </c>
      <c r="AP660" s="69">
        <v>201702</v>
      </c>
      <c r="AQ660" s="69">
        <v>201703</v>
      </c>
      <c r="AR660" s="69">
        <v>201704</v>
      </c>
      <c r="AS660" s="69">
        <v>201705</v>
      </c>
      <c r="AT660" s="69">
        <v>201706</v>
      </c>
      <c r="AU660" s="69">
        <v>201707</v>
      </c>
      <c r="AV660" s="69">
        <v>201708</v>
      </c>
      <c r="AW660" s="69">
        <v>201709</v>
      </c>
      <c r="AX660" s="69">
        <v>201710</v>
      </c>
      <c r="AY660" s="69">
        <v>201711</v>
      </c>
      <c r="AZ660" s="69">
        <v>201712</v>
      </c>
      <c r="BA660" s="69">
        <v>201801</v>
      </c>
      <c r="BB660" s="69">
        <v>201802</v>
      </c>
      <c r="BC660" s="69">
        <v>201803</v>
      </c>
      <c r="BD660" s="69">
        <v>201804</v>
      </c>
      <c r="BE660" s="69">
        <v>201805</v>
      </c>
      <c r="BF660" s="69">
        <v>201806</v>
      </c>
      <c r="BG660" s="69">
        <v>201807</v>
      </c>
      <c r="BH660" s="69">
        <v>201808</v>
      </c>
      <c r="BI660" s="69">
        <v>201809</v>
      </c>
      <c r="BJ660" s="69">
        <v>201810</v>
      </c>
      <c r="BK660" s="69">
        <v>201811</v>
      </c>
      <c r="BL660" s="69">
        <v>201812</v>
      </c>
      <c r="BM660" s="69">
        <v>201901</v>
      </c>
      <c r="BN660" s="69">
        <v>201902</v>
      </c>
      <c r="BO660" s="69">
        <v>201903</v>
      </c>
      <c r="BP660" s="69">
        <v>201904</v>
      </c>
      <c r="BQ660" s="69">
        <v>201905</v>
      </c>
      <c r="BR660" s="69">
        <v>201906</v>
      </c>
      <c r="BS660" s="69">
        <v>201907</v>
      </c>
      <c r="BT660" s="69">
        <v>201908</v>
      </c>
      <c r="BU660" s="69">
        <v>201909</v>
      </c>
      <c r="BV660" s="69">
        <v>201910</v>
      </c>
      <c r="BW660" s="69">
        <v>201911</v>
      </c>
      <c r="BX660" s="69">
        <v>201912</v>
      </c>
      <c r="BY660" s="69">
        <v>202001</v>
      </c>
      <c r="BZ660" s="69">
        <v>202002</v>
      </c>
      <c r="CA660" s="69">
        <v>202003</v>
      </c>
      <c r="CB660" s="69">
        <v>202004</v>
      </c>
      <c r="CC660" s="69">
        <v>202005</v>
      </c>
      <c r="CD660" s="69">
        <v>202006</v>
      </c>
      <c r="CE660" s="69">
        <v>202007</v>
      </c>
      <c r="CF660" s="69">
        <v>202008</v>
      </c>
      <c r="CG660" s="69">
        <v>202009</v>
      </c>
      <c r="CH660" s="69">
        <v>202010</v>
      </c>
      <c r="CI660" s="69">
        <v>202011</v>
      </c>
      <c r="CJ660" s="69">
        <v>202012</v>
      </c>
      <c r="CK660" s="69">
        <v>202101</v>
      </c>
      <c r="CL660" s="69">
        <v>202102</v>
      </c>
      <c r="CM660" s="69">
        <v>202103</v>
      </c>
      <c r="CN660" s="69">
        <v>202104</v>
      </c>
      <c r="CO660" s="69">
        <v>202105</v>
      </c>
      <c r="CP660" s="69">
        <v>202106</v>
      </c>
      <c r="CQ660" s="69">
        <v>202107</v>
      </c>
      <c r="CR660" s="69">
        <v>202108</v>
      </c>
      <c r="CS660" s="69">
        <v>202109</v>
      </c>
      <c r="CT660" s="69">
        <v>202110</v>
      </c>
      <c r="CU660" s="69">
        <v>202111</v>
      </c>
      <c r="CV660" s="69">
        <v>202112</v>
      </c>
    </row>
    <row r="661" spans="2:102" outlineLevel="1" x14ac:dyDescent="0.3">
      <c r="B661" s="154">
        <v>1</v>
      </c>
      <c r="C661" s="242" t="s">
        <v>1825</v>
      </c>
      <c r="D661" s="509" t="str">
        <f>C661</f>
        <v>Operador 1</v>
      </c>
      <c r="E661" s="506">
        <v>10000</v>
      </c>
      <c r="F661" s="506">
        <v>10000</v>
      </c>
      <c r="G661" s="506">
        <v>10000</v>
      </c>
      <c r="H661" s="506">
        <v>10000</v>
      </c>
      <c r="I661" s="506">
        <v>10000</v>
      </c>
      <c r="J661" s="506">
        <v>10000</v>
      </c>
      <c r="K661" s="506">
        <v>10000</v>
      </c>
      <c r="L661" s="506">
        <v>10000</v>
      </c>
      <c r="M661" s="506">
        <v>10000</v>
      </c>
      <c r="N661" s="506">
        <v>10000</v>
      </c>
      <c r="O661" s="506">
        <v>10000</v>
      </c>
      <c r="P661" s="506">
        <v>10000</v>
      </c>
      <c r="Q661" s="506">
        <v>10000</v>
      </c>
      <c r="R661" s="506">
        <v>10000</v>
      </c>
      <c r="S661" s="506">
        <v>10000</v>
      </c>
      <c r="T661" s="506">
        <v>10000</v>
      </c>
      <c r="U661" s="506">
        <v>10000</v>
      </c>
      <c r="V661" s="506">
        <v>10000</v>
      </c>
      <c r="W661" s="506">
        <v>10000</v>
      </c>
      <c r="X661" s="506">
        <v>10000</v>
      </c>
      <c r="Y661" s="506">
        <v>10000</v>
      </c>
      <c r="Z661" s="506">
        <v>10000</v>
      </c>
      <c r="AA661" s="506">
        <v>10000</v>
      </c>
      <c r="AB661" s="506">
        <v>10000</v>
      </c>
      <c r="AC661" s="506">
        <v>10000</v>
      </c>
      <c r="AD661" s="506">
        <v>10000</v>
      </c>
      <c r="AE661" s="506">
        <v>10000</v>
      </c>
      <c r="AF661" s="506">
        <v>10000</v>
      </c>
      <c r="AG661" s="506">
        <v>10000</v>
      </c>
      <c r="AH661" s="506">
        <v>10000</v>
      </c>
      <c r="AI661" s="506">
        <v>10000</v>
      </c>
      <c r="AJ661" s="506">
        <v>10000</v>
      </c>
      <c r="AK661" s="506">
        <v>10000</v>
      </c>
      <c r="AL661" s="242"/>
      <c r="AM661" s="242"/>
      <c r="AN661" s="242"/>
      <c r="AO661" s="242"/>
      <c r="AP661" s="242"/>
      <c r="AQ661" s="242"/>
      <c r="AR661" s="242"/>
      <c r="AS661" s="242"/>
      <c r="AT661" s="242"/>
      <c r="AU661" s="242"/>
      <c r="AV661" s="242"/>
      <c r="AW661" s="242"/>
      <c r="AX661" s="242"/>
      <c r="AY661" s="242"/>
      <c r="AZ661" s="242"/>
      <c r="BA661" s="242"/>
      <c r="BB661" s="242"/>
      <c r="BC661" s="242"/>
      <c r="BD661" s="242"/>
      <c r="BE661" s="242"/>
      <c r="BF661" s="242"/>
      <c r="BG661" s="242"/>
      <c r="BH661" s="242"/>
      <c r="BI661" s="242"/>
      <c r="BJ661" s="242"/>
      <c r="BK661" s="242"/>
      <c r="BL661" s="242"/>
      <c r="BM661" s="242"/>
      <c r="BN661" s="242"/>
      <c r="BO661" s="242"/>
      <c r="BP661" s="242"/>
      <c r="BQ661" s="242"/>
      <c r="BR661" s="242"/>
      <c r="BS661" s="242"/>
      <c r="BT661" s="242"/>
      <c r="BU661" s="242"/>
      <c r="BV661" s="242"/>
      <c r="BW661" s="242"/>
      <c r="BX661" s="242"/>
      <c r="BY661" s="242"/>
      <c r="BZ661" s="242"/>
      <c r="CA661" s="242"/>
      <c r="CB661" s="242"/>
      <c r="CC661" s="242"/>
      <c r="CD661" s="242"/>
      <c r="CE661" s="242"/>
      <c r="CF661" s="242"/>
      <c r="CG661" s="242"/>
      <c r="CH661" s="242"/>
      <c r="CI661" s="242"/>
      <c r="CJ661" s="242"/>
      <c r="CK661" s="242"/>
      <c r="CL661" s="242"/>
      <c r="CM661" s="242"/>
      <c r="CN661" s="242"/>
      <c r="CO661" s="242"/>
      <c r="CP661" s="242"/>
      <c r="CQ661" s="242"/>
      <c r="CR661" s="242"/>
      <c r="CS661" s="242"/>
      <c r="CT661" s="242"/>
      <c r="CU661" s="242"/>
      <c r="CV661" s="242"/>
    </row>
    <row r="662" spans="2:102" outlineLevel="1" x14ac:dyDescent="0.3">
      <c r="B662" s="154">
        <v>2</v>
      </c>
      <c r="C662" s="242" t="s">
        <v>1826</v>
      </c>
      <c r="D662" s="509" t="str">
        <f t="shared" ref="D662:D664" si="334">C662</f>
        <v>Operador 2</v>
      </c>
      <c r="E662" s="506">
        <v>1000</v>
      </c>
      <c r="F662" s="506">
        <v>1000</v>
      </c>
      <c r="G662" s="506">
        <v>1000</v>
      </c>
      <c r="H662" s="506">
        <v>1000</v>
      </c>
      <c r="I662" s="506">
        <v>1000</v>
      </c>
      <c r="J662" s="506">
        <v>1000</v>
      </c>
      <c r="K662" s="506">
        <v>1000</v>
      </c>
      <c r="L662" s="506">
        <v>1000</v>
      </c>
      <c r="M662" s="506">
        <v>1000</v>
      </c>
      <c r="N662" s="506">
        <v>1000</v>
      </c>
      <c r="O662" s="506">
        <v>1000</v>
      </c>
      <c r="P662" s="506">
        <v>1000</v>
      </c>
      <c r="Q662" s="506">
        <v>1000</v>
      </c>
      <c r="R662" s="506">
        <v>1000</v>
      </c>
      <c r="S662" s="506">
        <v>1000</v>
      </c>
      <c r="T662" s="506">
        <v>1000</v>
      </c>
      <c r="U662" s="506">
        <v>1000</v>
      </c>
      <c r="V662" s="506">
        <v>1000</v>
      </c>
      <c r="W662" s="506">
        <v>1000</v>
      </c>
      <c r="X662" s="506">
        <v>1000</v>
      </c>
      <c r="Y662" s="506">
        <v>1000</v>
      </c>
      <c r="Z662" s="506">
        <v>1000</v>
      </c>
      <c r="AA662" s="506">
        <v>1000</v>
      </c>
      <c r="AB662" s="506">
        <v>1000</v>
      </c>
      <c r="AC662" s="506">
        <v>1000</v>
      </c>
      <c r="AD662" s="506">
        <v>1000</v>
      </c>
      <c r="AE662" s="506">
        <v>1000</v>
      </c>
      <c r="AF662" s="506">
        <v>1000</v>
      </c>
      <c r="AG662" s="506">
        <v>1000</v>
      </c>
      <c r="AH662" s="506">
        <v>1000</v>
      </c>
      <c r="AI662" s="506">
        <v>1000</v>
      </c>
      <c r="AJ662" s="506">
        <v>1000</v>
      </c>
      <c r="AK662" s="506">
        <v>1000</v>
      </c>
      <c r="AL662" s="242"/>
      <c r="AM662" s="242"/>
      <c r="AN662" s="242"/>
      <c r="AO662" s="242"/>
      <c r="AP662" s="242"/>
      <c r="AQ662" s="242"/>
      <c r="AR662" s="242"/>
      <c r="AS662" s="242"/>
      <c r="AT662" s="242"/>
      <c r="AU662" s="242"/>
      <c r="AV662" s="242"/>
      <c r="AW662" s="242"/>
      <c r="AX662" s="242"/>
      <c r="AY662" s="242"/>
      <c r="AZ662" s="242"/>
      <c r="BA662" s="242"/>
      <c r="BB662" s="242"/>
      <c r="BC662" s="242"/>
      <c r="BD662" s="242"/>
      <c r="BE662" s="242"/>
      <c r="BF662" s="242"/>
      <c r="BG662" s="242"/>
      <c r="BH662" s="242"/>
      <c r="BI662" s="242"/>
      <c r="BJ662" s="242"/>
      <c r="BK662" s="242"/>
      <c r="BL662" s="242"/>
      <c r="BM662" s="242"/>
      <c r="BN662" s="242"/>
      <c r="BO662" s="242"/>
      <c r="BP662" s="242"/>
      <c r="BQ662" s="242"/>
      <c r="BR662" s="242"/>
      <c r="BS662" s="242"/>
      <c r="BT662" s="242"/>
      <c r="BU662" s="242"/>
      <c r="BV662" s="242"/>
      <c r="BW662" s="242"/>
      <c r="BX662" s="242"/>
      <c r="BY662" s="242"/>
      <c r="BZ662" s="242"/>
      <c r="CA662" s="242"/>
      <c r="CB662" s="242"/>
      <c r="CC662" s="242"/>
      <c r="CD662" s="242"/>
      <c r="CE662" s="242"/>
      <c r="CF662" s="242"/>
      <c r="CG662" s="242"/>
      <c r="CH662" s="242"/>
      <c r="CI662" s="242"/>
      <c r="CJ662" s="242"/>
      <c r="CK662" s="242"/>
      <c r="CL662" s="242"/>
      <c r="CM662" s="242"/>
      <c r="CN662" s="242"/>
      <c r="CO662" s="242"/>
      <c r="CP662" s="242"/>
      <c r="CQ662" s="242"/>
      <c r="CR662" s="242"/>
      <c r="CS662" s="242"/>
      <c r="CT662" s="242"/>
      <c r="CU662" s="242"/>
      <c r="CV662" s="242"/>
    </row>
    <row r="663" spans="2:102" outlineLevel="1" x14ac:dyDescent="0.3">
      <c r="B663" s="154">
        <v>3</v>
      </c>
      <c r="C663" s="242" t="s">
        <v>1827</v>
      </c>
      <c r="D663" s="509" t="str">
        <f t="shared" si="334"/>
        <v>Operador 3</v>
      </c>
      <c r="E663" s="506">
        <v>30000</v>
      </c>
      <c r="F663" s="506">
        <v>30000</v>
      </c>
      <c r="G663" s="506">
        <v>30000</v>
      </c>
      <c r="H663" s="506">
        <v>30000</v>
      </c>
      <c r="I663" s="506">
        <v>30000</v>
      </c>
      <c r="J663" s="506">
        <v>30000</v>
      </c>
      <c r="K663" s="506">
        <v>30000</v>
      </c>
      <c r="L663" s="506">
        <v>30000</v>
      </c>
      <c r="M663" s="506">
        <v>30000</v>
      </c>
      <c r="N663" s="506">
        <v>30000</v>
      </c>
      <c r="O663" s="506">
        <v>30000</v>
      </c>
      <c r="P663" s="506">
        <v>30000</v>
      </c>
      <c r="Q663" s="506">
        <v>30000</v>
      </c>
      <c r="R663" s="506">
        <v>30000</v>
      </c>
      <c r="S663" s="506">
        <v>30000</v>
      </c>
      <c r="T663" s="506">
        <v>30000</v>
      </c>
      <c r="U663" s="506">
        <v>30000</v>
      </c>
      <c r="V663" s="506">
        <v>30000</v>
      </c>
      <c r="W663" s="506">
        <v>30000</v>
      </c>
      <c r="X663" s="506">
        <v>30000</v>
      </c>
      <c r="Y663" s="506">
        <v>30000</v>
      </c>
      <c r="Z663" s="506">
        <v>30000</v>
      </c>
      <c r="AA663" s="506">
        <v>30000</v>
      </c>
      <c r="AB663" s="506">
        <v>30000</v>
      </c>
      <c r="AC663" s="506">
        <v>30000</v>
      </c>
      <c r="AD663" s="506">
        <v>30000</v>
      </c>
      <c r="AE663" s="506">
        <v>30000</v>
      </c>
      <c r="AF663" s="506">
        <v>30000</v>
      </c>
      <c r="AG663" s="506">
        <v>30000</v>
      </c>
      <c r="AH663" s="506">
        <v>30000</v>
      </c>
      <c r="AI663" s="506">
        <v>30000</v>
      </c>
      <c r="AJ663" s="506">
        <v>30000</v>
      </c>
      <c r="AK663" s="506">
        <v>30000</v>
      </c>
      <c r="AL663" s="242"/>
      <c r="AM663" s="242"/>
      <c r="AN663" s="242"/>
      <c r="AO663" s="242"/>
      <c r="AP663" s="242"/>
      <c r="AQ663" s="242"/>
      <c r="AR663" s="242"/>
      <c r="AS663" s="242"/>
      <c r="AT663" s="242"/>
      <c r="AU663" s="242"/>
      <c r="AV663" s="242"/>
      <c r="AW663" s="242"/>
      <c r="AX663" s="242"/>
      <c r="AY663" s="242"/>
      <c r="AZ663" s="242"/>
      <c r="BA663" s="242"/>
      <c r="BB663" s="242"/>
      <c r="BC663" s="242"/>
      <c r="BD663" s="242"/>
      <c r="BE663" s="242"/>
      <c r="BF663" s="242"/>
      <c r="BG663" s="242"/>
      <c r="BH663" s="242"/>
      <c r="BI663" s="242"/>
      <c r="BJ663" s="242"/>
      <c r="BK663" s="242"/>
      <c r="BL663" s="242"/>
      <c r="BM663" s="242"/>
      <c r="BN663" s="242"/>
      <c r="BO663" s="242"/>
      <c r="BP663" s="242"/>
      <c r="BQ663" s="242"/>
      <c r="BR663" s="242"/>
      <c r="BS663" s="242"/>
      <c r="BT663" s="242"/>
      <c r="BU663" s="242"/>
      <c r="BV663" s="242"/>
      <c r="BW663" s="242"/>
      <c r="BX663" s="242"/>
      <c r="BY663" s="242"/>
      <c r="BZ663" s="242"/>
      <c r="CA663" s="242"/>
      <c r="CB663" s="242"/>
      <c r="CC663" s="242"/>
      <c r="CD663" s="242"/>
      <c r="CE663" s="242"/>
      <c r="CF663" s="242"/>
      <c r="CG663" s="242"/>
      <c r="CH663" s="242"/>
      <c r="CI663" s="242"/>
      <c r="CJ663" s="242"/>
      <c r="CK663" s="242"/>
      <c r="CL663" s="242"/>
      <c r="CM663" s="242"/>
      <c r="CN663" s="242"/>
      <c r="CO663" s="242"/>
      <c r="CP663" s="242"/>
      <c r="CQ663" s="242"/>
      <c r="CR663" s="242"/>
      <c r="CS663" s="242"/>
      <c r="CT663" s="242"/>
      <c r="CU663" s="242"/>
      <c r="CV663" s="242"/>
    </row>
    <row r="664" spans="2:102" outlineLevel="1" x14ac:dyDescent="0.3">
      <c r="B664" s="154">
        <v>4</v>
      </c>
      <c r="C664" s="242" t="s">
        <v>1828</v>
      </c>
      <c r="D664" s="509" t="str">
        <f t="shared" si="334"/>
        <v>Operador 4</v>
      </c>
      <c r="E664" s="506">
        <v>600000</v>
      </c>
      <c r="F664" s="506">
        <v>600000</v>
      </c>
      <c r="G664" s="506">
        <v>600000</v>
      </c>
      <c r="H664" s="506">
        <v>600000</v>
      </c>
      <c r="I664" s="506">
        <v>600000</v>
      </c>
      <c r="J664" s="506">
        <v>600000</v>
      </c>
      <c r="K664" s="506">
        <v>600000</v>
      </c>
      <c r="L664" s="506">
        <v>600000</v>
      </c>
      <c r="M664" s="506">
        <v>600000</v>
      </c>
      <c r="N664" s="506">
        <v>600000</v>
      </c>
      <c r="O664" s="506">
        <v>600000</v>
      </c>
      <c r="P664" s="506">
        <v>600000</v>
      </c>
      <c r="Q664" s="506">
        <v>600000</v>
      </c>
      <c r="R664" s="506">
        <v>600000</v>
      </c>
      <c r="S664" s="506">
        <v>600000</v>
      </c>
      <c r="T664" s="506">
        <v>600000</v>
      </c>
      <c r="U664" s="506">
        <v>600000</v>
      </c>
      <c r="V664" s="506">
        <v>600000</v>
      </c>
      <c r="W664" s="506">
        <v>600000</v>
      </c>
      <c r="X664" s="506">
        <v>600000</v>
      </c>
      <c r="Y664" s="506">
        <v>600000</v>
      </c>
      <c r="Z664" s="506">
        <v>600000</v>
      </c>
      <c r="AA664" s="506">
        <v>600000</v>
      </c>
      <c r="AB664" s="506">
        <v>600000</v>
      </c>
      <c r="AC664" s="506">
        <v>600000</v>
      </c>
      <c r="AD664" s="506">
        <v>600000</v>
      </c>
      <c r="AE664" s="506">
        <v>600000</v>
      </c>
      <c r="AF664" s="506">
        <v>600000</v>
      </c>
      <c r="AG664" s="506">
        <v>600000</v>
      </c>
      <c r="AH664" s="506">
        <v>600000</v>
      </c>
      <c r="AI664" s="506">
        <v>600000</v>
      </c>
      <c r="AJ664" s="506">
        <v>600000</v>
      </c>
      <c r="AK664" s="506">
        <v>600000</v>
      </c>
      <c r="AL664" s="242"/>
      <c r="AM664" s="242"/>
      <c r="AN664" s="242"/>
      <c r="AO664" s="242"/>
      <c r="AP664" s="242"/>
      <c r="AQ664" s="242"/>
      <c r="AR664" s="242"/>
      <c r="AS664" s="242"/>
      <c r="AT664" s="242"/>
      <c r="AU664" s="242"/>
      <c r="AV664" s="242"/>
      <c r="AW664" s="242"/>
      <c r="AX664" s="242"/>
      <c r="AY664" s="242"/>
      <c r="AZ664" s="242"/>
      <c r="BA664" s="242"/>
      <c r="BB664" s="242"/>
      <c r="BC664" s="242"/>
      <c r="BD664" s="242"/>
      <c r="BE664" s="242"/>
      <c r="BF664" s="242"/>
      <c r="BG664" s="242"/>
      <c r="BH664" s="242"/>
      <c r="BI664" s="242"/>
      <c r="BJ664" s="242"/>
      <c r="BK664" s="242"/>
      <c r="BL664" s="242"/>
      <c r="BM664" s="242"/>
      <c r="BN664" s="242"/>
      <c r="BO664" s="242"/>
      <c r="BP664" s="242"/>
      <c r="BQ664" s="242"/>
      <c r="BR664" s="242"/>
      <c r="BS664" s="242"/>
      <c r="BT664" s="242"/>
      <c r="BU664" s="242"/>
      <c r="BV664" s="242"/>
      <c r="BW664" s="242"/>
      <c r="BX664" s="242"/>
      <c r="BY664" s="242"/>
      <c r="BZ664" s="242"/>
      <c r="CA664" s="242"/>
      <c r="CB664" s="242"/>
      <c r="CC664" s="242"/>
      <c r="CD664" s="242"/>
      <c r="CE664" s="242"/>
      <c r="CF664" s="242"/>
      <c r="CG664" s="242"/>
      <c r="CH664" s="242"/>
      <c r="CI664" s="242"/>
      <c r="CJ664" s="242"/>
      <c r="CK664" s="242"/>
      <c r="CL664" s="242"/>
      <c r="CM664" s="242"/>
      <c r="CN664" s="242"/>
      <c r="CO664" s="242"/>
      <c r="CP664" s="242"/>
      <c r="CQ664" s="242"/>
      <c r="CR664" s="242"/>
      <c r="CS664" s="242"/>
      <c r="CT664" s="242"/>
      <c r="CU664" s="242"/>
      <c r="CV664" s="242"/>
    </row>
    <row r="665" spans="2:102" outlineLevel="1" x14ac:dyDescent="0.3">
      <c r="B665" s="154">
        <v>5</v>
      </c>
      <c r="C665" s="242" t="s">
        <v>411</v>
      </c>
      <c r="D665" s="143" t="s">
        <v>411</v>
      </c>
      <c r="E665" s="506">
        <v>1000</v>
      </c>
      <c r="F665" s="506">
        <v>1000</v>
      </c>
      <c r="G665" s="506">
        <v>1000</v>
      </c>
      <c r="H665" s="506">
        <v>1000</v>
      </c>
      <c r="I665" s="506">
        <v>1000</v>
      </c>
      <c r="J665" s="506">
        <v>1000</v>
      </c>
      <c r="K665" s="506">
        <v>1000</v>
      </c>
      <c r="L665" s="506">
        <v>1000</v>
      </c>
      <c r="M665" s="506">
        <v>1000</v>
      </c>
      <c r="N665" s="506">
        <v>1000</v>
      </c>
      <c r="O665" s="506">
        <v>1000</v>
      </c>
      <c r="P665" s="506">
        <v>1000</v>
      </c>
      <c r="Q665" s="506">
        <v>1000</v>
      </c>
      <c r="R665" s="506">
        <v>1000</v>
      </c>
      <c r="S665" s="506">
        <v>1000</v>
      </c>
      <c r="T665" s="506">
        <v>1000</v>
      </c>
      <c r="U665" s="506">
        <v>1000</v>
      </c>
      <c r="V665" s="506">
        <v>1000</v>
      </c>
      <c r="W665" s="506">
        <v>1000</v>
      </c>
      <c r="X665" s="506">
        <v>1000</v>
      </c>
      <c r="Y665" s="506">
        <v>1000</v>
      </c>
      <c r="Z665" s="506">
        <v>1000</v>
      </c>
      <c r="AA665" s="506">
        <v>1000</v>
      </c>
      <c r="AB665" s="506">
        <v>1000</v>
      </c>
      <c r="AC665" s="506">
        <v>1000</v>
      </c>
      <c r="AD665" s="506">
        <v>1000</v>
      </c>
      <c r="AE665" s="506">
        <v>1000</v>
      </c>
      <c r="AF665" s="506">
        <v>1000</v>
      </c>
      <c r="AG665" s="506">
        <v>1000</v>
      </c>
      <c r="AH665" s="506">
        <v>1000</v>
      </c>
      <c r="AI665" s="506">
        <v>1000</v>
      </c>
      <c r="AJ665" s="506">
        <v>1000</v>
      </c>
      <c r="AK665" s="506">
        <v>1000</v>
      </c>
      <c r="AL665" s="242"/>
      <c r="AM665" s="242"/>
      <c r="AN665" s="242"/>
      <c r="AO665" s="242"/>
      <c r="AP665" s="242"/>
      <c r="AQ665" s="242"/>
      <c r="AR665" s="242"/>
      <c r="AS665" s="242"/>
      <c r="AT665" s="242"/>
      <c r="AU665" s="242"/>
      <c r="AV665" s="242"/>
      <c r="AW665" s="242"/>
      <c r="AX665" s="242"/>
      <c r="AY665" s="242"/>
      <c r="AZ665" s="242"/>
      <c r="BA665" s="242"/>
      <c r="BB665" s="242"/>
      <c r="BC665" s="242"/>
      <c r="BD665" s="242"/>
      <c r="BE665" s="242"/>
      <c r="BF665" s="242"/>
      <c r="BG665" s="242"/>
      <c r="BH665" s="242"/>
      <c r="BI665" s="242"/>
      <c r="BJ665" s="242"/>
      <c r="BK665" s="242"/>
      <c r="BL665" s="242"/>
      <c r="BM665" s="242"/>
      <c r="BN665" s="242"/>
      <c r="BO665" s="242"/>
      <c r="BP665" s="242"/>
      <c r="BQ665" s="242"/>
      <c r="BR665" s="242"/>
      <c r="BS665" s="242"/>
      <c r="BT665" s="242"/>
      <c r="BU665" s="242"/>
      <c r="BV665" s="242"/>
      <c r="BW665" s="242"/>
      <c r="BX665" s="242"/>
      <c r="BY665" s="242"/>
      <c r="BZ665" s="242"/>
      <c r="CA665" s="242"/>
      <c r="CB665" s="242"/>
      <c r="CC665" s="242"/>
      <c r="CD665" s="242"/>
      <c r="CE665" s="242"/>
      <c r="CF665" s="242"/>
      <c r="CG665" s="242"/>
      <c r="CH665" s="242"/>
      <c r="CI665" s="242"/>
      <c r="CJ665" s="242"/>
      <c r="CK665" s="242"/>
      <c r="CL665" s="242"/>
      <c r="CM665" s="242"/>
      <c r="CN665" s="242"/>
      <c r="CO665" s="242"/>
      <c r="CP665" s="242"/>
      <c r="CQ665" s="242"/>
      <c r="CR665" s="242"/>
      <c r="CS665" s="242"/>
      <c r="CT665" s="242"/>
      <c r="CU665" s="242"/>
      <c r="CV665" s="242"/>
    </row>
    <row r="666" spans="2:102" outlineLevel="1" x14ac:dyDescent="0.3"/>
    <row r="667" spans="2:102" outlineLevel="1" x14ac:dyDescent="0.3">
      <c r="C667" s="242" t="s">
        <v>23</v>
      </c>
      <c r="D667" s="143" t="s">
        <v>433</v>
      </c>
      <c r="E667" s="242">
        <f>SUM(E661:E665)</f>
        <v>642000</v>
      </c>
      <c r="F667" s="242">
        <f t="shared" ref="F667:AJ667" si="335">SUM(F661:F665)</f>
        <v>642000</v>
      </c>
      <c r="G667" s="242">
        <f t="shared" si="335"/>
        <v>642000</v>
      </c>
      <c r="H667" s="242">
        <f t="shared" si="335"/>
        <v>642000</v>
      </c>
      <c r="I667" s="242">
        <f t="shared" si="335"/>
        <v>642000</v>
      </c>
      <c r="J667" s="242">
        <f t="shared" si="335"/>
        <v>642000</v>
      </c>
      <c r="K667" s="242">
        <f t="shared" si="335"/>
        <v>642000</v>
      </c>
      <c r="L667" s="242">
        <f t="shared" si="335"/>
        <v>642000</v>
      </c>
      <c r="M667" s="242">
        <f t="shared" si="335"/>
        <v>642000</v>
      </c>
      <c r="N667" s="242">
        <f t="shared" si="335"/>
        <v>642000</v>
      </c>
      <c r="O667" s="242">
        <f t="shared" si="335"/>
        <v>642000</v>
      </c>
      <c r="P667" s="242">
        <f t="shared" si="335"/>
        <v>642000</v>
      </c>
      <c r="Q667" s="242">
        <f t="shared" si="335"/>
        <v>642000</v>
      </c>
      <c r="R667" s="242">
        <f t="shared" si="335"/>
        <v>642000</v>
      </c>
      <c r="S667" s="242">
        <f t="shared" si="335"/>
        <v>642000</v>
      </c>
      <c r="T667" s="242">
        <f t="shared" si="335"/>
        <v>642000</v>
      </c>
      <c r="U667" s="242">
        <f t="shared" si="335"/>
        <v>642000</v>
      </c>
      <c r="V667" s="242">
        <f t="shared" si="335"/>
        <v>642000</v>
      </c>
      <c r="W667" s="242">
        <f t="shared" si="335"/>
        <v>642000</v>
      </c>
      <c r="X667" s="242">
        <f t="shared" si="335"/>
        <v>642000</v>
      </c>
      <c r="Y667" s="242">
        <f t="shared" si="335"/>
        <v>642000</v>
      </c>
      <c r="Z667" s="242">
        <f t="shared" si="335"/>
        <v>642000</v>
      </c>
      <c r="AA667" s="242">
        <f t="shared" si="335"/>
        <v>642000</v>
      </c>
      <c r="AB667" s="242">
        <f t="shared" si="335"/>
        <v>642000</v>
      </c>
      <c r="AC667" s="242">
        <f t="shared" si="335"/>
        <v>642000</v>
      </c>
      <c r="AD667" s="242">
        <f t="shared" si="335"/>
        <v>642000</v>
      </c>
      <c r="AE667" s="242">
        <f t="shared" si="335"/>
        <v>642000</v>
      </c>
      <c r="AF667" s="242">
        <f t="shared" si="335"/>
        <v>642000</v>
      </c>
      <c r="AG667" s="242">
        <f t="shared" si="335"/>
        <v>642000</v>
      </c>
      <c r="AH667" s="242">
        <f t="shared" si="335"/>
        <v>642000</v>
      </c>
      <c r="AI667" s="242">
        <f t="shared" si="335"/>
        <v>642000</v>
      </c>
      <c r="AJ667" s="242">
        <f t="shared" si="335"/>
        <v>642000</v>
      </c>
      <c r="AK667" s="242">
        <f>SUM(AK661:AK665)</f>
        <v>642000</v>
      </c>
      <c r="AL667" s="480">
        <f t="shared" ref="AL667:BQ667" si="336">INDEX(abo.mov.tot.avg,AL$605)*AL$1041</f>
        <v>641999.99999999988</v>
      </c>
      <c r="AM667" s="480">
        <f t="shared" si="336"/>
        <v>641999.99999999988</v>
      </c>
      <c r="AN667" s="480">
        <f t="shared" si="336"/>
        <v>641999.99999999988</v>
      </c>
      <c r="AO667" s="480">
        <f t="shared" si="336"/>
        <v>641999.99999999988</v>
      </c>
      <c r="AP667" s="480">
        <f t="shared" si="336"/>
        <v>641999.99999999988</v>
      </c>
      <c r="AQ667" s="480">
        <f t="shared" si="336"/>
        <v>641999.99999999988</v>
      </c>
      <c r="AR667" s="480">
        <f t="shared" si="336"/>
        <v>641999.99999999988</v>
      </c>
      <c r="AS667" s="480">
        <f t="shared" si="336"/>
        <v>641999.99999999988</v>
      </c>
      <c r="AT667" s="480">
        <f t="shared" si="336"/>
        <v>641999.99999999988</v>
      </c>
      <c r="AU667" s="480">
        <f t="shared" si="336"/>
        <v>641999.99999999988</v>
      </c>
      <c r="AV667" s="480">
        <f t="shared" si="336"/>
        <v>641999.99999999988</v>
      </c>
      <c r="AW667" s="480">
        <f t="shared" si="336"/>
        <v>641999.99999999988</v>
      </c>
      <c r="AX667" s="480">
        <f t="shared" si="336"/>
        <v>641999.99999999988</v>
      </c>
      <c r="AY667" s="480">
        <f t="shared" si="336"/>
        <v>641999.99999999988</v>
      </c>
      <c r="AZ667" s="480">
        <f t="shared" si="336"/>
        <v>641999.99999999988</v>
      </c>
      <c r="BA667" s="480">
        <f t="shared" si="336"/>
        <v>641999.99999999988</v>
      </c>
      <c r="BB667" s="480">
        <f t="shared" si="336"/>
        <v>641999.99999999988</v>
      </c>
      <c r="BC667" s="480">
        <f t="shared" si="336"/>
        <v>641999.99999999988</v>
      </c>
      <c r="BD667" s="480">
        <f t="shared" si="336"/>
        <v>641999.99999999988</v>
      </c>
      <c r="BE667" s="480">
        <f t="shared" si="336"/>
        <v>641999.99999999988</v>
      </c>
      <c r="BF667" s="480">
        <f t="shared" si="336"/>
        <v>641999.99999999988</v>
      </c>
      <c r="BG667" s="480">
        <f t="shared" si="336"/>
        <v>641999.99999999988</v>
      </c>
      <c r="BH667" s="480">
        <f t="shared" si="336"/>
        <v>641999.99999999988</v>
      </c>
      <c r="BI667" s="480">
        <f t="shared" si="336"/>
        <v>641999.99999999988</v>
      </c>
      <c r="BJ667" s="480">
        <f t="shared" si="336"/>
        <v>641999.99999999988</v>
      </c>
      <c r="BK667" s="480">
        <f t="shared" si="336"/>
        <v>641999.99999999988</v>
      </c>
      <c r="BL667" s="480">
        <f t="shared" si="336"/>
        <v>641999.99999999988</v>
      </c>
      <c r="BM667" s="480">
        <f t="shared" si="336"/>
        <v>641999.99999999988</v>
      </c>
      <c r="BN667" s="480">
        <f t="shared" si="336"/>
        <v>641999.99999999988</v>
      </c>
      <c r="BO667" s="480">
        <f t="shared" si="336"/>
        <v>641999.99999999988</v>
      </c>
      <c r="BP667" s="480">
        <f t="shared" si="336"/>
        <v>641999.99999999988</v>
      </c>
      <c r="BQ667" s="480">
        <f t="shared" si="336"/>
        <v>641999.99999999988</v>
      </c>
      <c r="BR667" s="480">
        <f t="shared" ref="BR667:CV667" si="337">INDEX(abo.mov.tot.avg,BR$605)*BR$1041</f>
        <v>641999.99999999988</v>
      </c>
      <c r="BS667" s="480">
        <f t="shared" si="337"/>
        <v>641999.99999999988</v>
      </c>
      <c r="BT667" s="480">
        <f t="shared" si="337"/>
        <v>641999.99999999988</v>
      </c>
      <c r="BU667" s="480">
        <f t="shared" si="337"/>
        <v>641999.99999999988</v>
      </c>
      <c r="BV667" s="480">
        <f t="shared" si="337"/>
        <v>641999.99999999988</v>
      </c>
      <c r="BW667" s="480">
        <f t="shared" si="337"/>
        <v>641999.99999999988</v>
      </c>
      <c r="BX667" s="480">
        <f t="shared" si="337"/>
        <v>641999.99999999988</v>
      </c>
      <c r="BY667" s="480">
        <f t="shared" si="337"/>
        <v>641999.99999999988</v>
      </c>
      <c r="BZ667" s="480">
        <f t="shared" si="337"/>
        <v>641999.99999999988</v>
      </c>
      <c r="CA667" s="480">
        <f t="shared" si="337"/>
        <v>641999.99999999988</v>
      </c>
      <c r="CB667" s="480">
        <f t="shared" si="337"/>
        <v>641999.99999999988</v>
      </c>
      <c r="CC667" s="480">
        <f t="shared" si="337"/>
        <v>641999.99999999988</v>
      </c>
      <c r="CD667" s="480">
        <f t="shared" si="337"/>
        <v>641999.99999999988</v>
      </c>
      <c r="CE667" s="480">
        <f t="shared" si="337"/>
        <v>641999.99999999988</v>
      </c>
      <c r="CF667" s="480">
        <f t="shared" si="337"/>
        <v>641999.99999999988</v>
      </c>
      <c r="CG667" s="480">
        <f t="shared" si="337"/>
        <v>641999.99999999988</v>
      </c>
      <c r="CH667" s="480">
        <f t="shared" si="337"/>
        <v>641999.99999999988</v>
      </c>
      <c r="CI667" s="480">
        <f t="shared" si="337"/>
        <v>641999.99999999988</v>
      </c>
      <c r="CJ667" s="480">
        <f t="shared" si="337"/>
        <v>641999.99999999988</v>
      </c>
      <c r="CK667" s="480">
        <f t="shared" si="337"/>
        <v>641999.99999999988</v>
      </c>
      <c r="CL667" s="480">
        <f t="shared" si="337"/>
        <v>641999.99999999988</v>
      </c>
      <c r="CM667" s="480">
        <f t="shared" si="337"/>
        <v>641999.99999999988</v>
      </c>
      <c r="CN667" s="480">
        <f t="shared" si="337"/>
        <v>641999.99999999988</v>
      </c>
      <c r="CO667" s="480">
        <f t="shared" si="337"/>
        <v>641999.99999999988</v>
      </c>
      <c r="CP667" s="480">
        <f t="shared" si="337"/>
        <v>641999.99999999988</v>
      </c>
      <c r="CQ667" s="480">
        <f t="shared" si="337"/>
        <v>641999.99999999988</v>
      </c>
      <c r="CR667" s="480">
        <f t="shared" si="337"/>
        <v>641999.99999999988</v>
      </c>
      <c r="CS667" s="480">
        <f t="shared" si="337"/>
        <v>641999.99999999988</v>
      </c>
      <c r="CT667" s="480">
        <f t="shared" si="337"/>
        <v>641999.99999999988</v>
      </c>
      <c r="CU667" s="480">
        <f t="shared" si="337"/>
        <v>641999.99999999988</v>
      </c>
      <c r="CV667" s="480">
        <f t="shared" si="337"/>
        <v>641999.99999999988</v>
      </c>
    </row>
    <row r="669" spans="2:102" ht="16.2" thickBot="1" x14ac:dyDescent="0.35">
      <c r="B669" s="76" t="s">
        <v>471</v>
      </c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76"/>
      <c r="AJ669" s="76"/>
      <c r="AK669" s="76"/>
      <c r="AL669" s="76"/>
      <c r="AM669" s="76"/>
      <c r="AN669" s="76"/>
      <c r="AO669" s="76"/>
      <c r="AP669" s="76"/>
      <c r="AQ669" s="76"/>
      <c r="AR669" s="76"/>
      <c r="AS669" s="76"/>
      <c r="AT669" s="76"/>
      <c r="AU669" s="76"/>
      <c r="AV669" s="76"/>
      <c r="AW669" s="76"/>
      <c r="AX669" s="76"/>
      <c r="AY669" s="76"/>
      <c r="AZ669" s="76"/>
      <c r="BA669" s="76"/>
      <c r="BB669" s="76"/>
      <c r="BC669" s="76"/>
      <c r="BD669" s="76"/>
      <c r="BE669" s="76"/>
      <c r="BF669" s="76"/>
      <c r="BG669" s="76"/>
      <c r="BH669" s="76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  <c r="CI669" s="76"/>
      <c r="CJ669" s="76"/>
      <c r="CK669" s="76"/>
      <c r="CL669" s="76"/>
      <c r="CM669" s="76"/>
      <c r="CN669" s="76"/>
      <c r="CO669" s="76"/>
      <c r="CP669" s="76"/>
      <c r="CQ669" s="76"/>
      <c r="CR669" s="76"/>
      <c r="CS669" s="76"/>
      <c r="CT669" s="76"/>
      <c r="CU669" s="76"/>
      <c r="CV669" s="76"/>
      <c r="CW669" s="76"/>
      <c r="CX669" s="76"/>
    </row>
    <row r="670" spans="2:102" outlineLevel="1" x14ac:dyDescent="0.3"/>
    <row r="671" spans="2:102" outlineLevel="1" x14ac:dyDescent="0.3">
      <c r="E671" s="233">
        <v>1</v>
      </c>
      <c r="F671" s="233">
        <v>2</v>
      </c>
      <c r="G671" s="233">
        <v>3</v>
      </c>
      <c r="H671" s="233">
        <v>4</v>
      </c>
      <c r="I671" s="233">
        <v>5</v>
      </c>
      <c r="J671" s="233">
        <v>6</v>
      </c>
      <c r="K671" s="233">
        <v>7</v>
      </c>
      <c r="L671" s="233">
        <v>8</v>
      </c>
      <c r="M671" s="233">
        <v>9</v>
      </c>
      <c r="N671" s="233">
        <v>10</v>
      </c>
      <c r="O671" s="233">
        <v>11</v>
      </c>
      <c r="P671" s="233">
        <v>12</v>
      </c>
      <c r="Q671" s="233">
        <v>13</v>
      </c>
      <c r="R671" s="233">
        <v>14</v>
      </c>
      <c r="S671" s="233">
        <v>15</v>
      </c>
      <c r="T671" s="233">
        <v>16</v>
      </c>
      <c r="U671" s="233">
        <v>17</v>
      </c>
      <c r="V671" s="233">
        <v>18</v>
      </c>
      <c r="W671" s="233">
        <v>19</v>
      </c>
      <c r="X671" s="233">
        <v>20</v>
      </c>
      <c r="Y671" s="233">
        <v>21</v>
      </c>
      <c r="Z671" s="233">
        <v>22</v>
      </c>
      <c r="AA671" s="233">
        <v>23</v>
      </c>
      <c r="AB671" s="233">
        <v>24</v>
      </c>
      <c r="AC671" s="233">
        <v>25</v>
      </c>
      <c r="AD671" s="233">
        <v>26</v>
      </c>
      <c r="AE671" s="233">
        <v>27</v>
      </c>
      <c r="AF671" s="233">
        <v>28</v>
      </c>
      <c r="AG671" s="233">
        <v>29</v>
      </c>
      <c r="AH671" s="233">
        <v>30</v>
      </c>
      <c r="AI671" s="233">
        <v>31</v>
      </c>
      <c r="AJ671" s="233">
        <v>32</v>
      </c>
      <c r="AK671" s="233">
        <v>33</v>
      </c>
      <c r="AL671" s="233">
        <v>34</v>
      </c>
      <c r="AM671" s="233">
        <v>35</v>
      </c>
      <c r="AN671" s="233">
        <v>36</v>
      </c>
      <c r="AO671" s="233">
        <v>37</v>
      </c>
      <c r="AP671" s="233">
        <v>38</v>
      </c>
      <c r="AQ671" s="233">
        <v>39</v>
      </c>
      <c r="AR671" s="233">
        <v>40</v>
      </c>
      <c r="AS671" s="233">
        <v>41</v>
      </c>
      <c r="AT671" s="233">
        <v>42</v>
      </c>
      <c r="AU671" s="233">
        <v>43</v>
      </c>
      <c r="AV671" s="233">
        <v>44</v>
      </c>
      <c r="AW671" s="233">
        <v>45</v>
      </c>
      <c r="AX671" s="233">
        <v>46</v>
      </c>
      <c r="AY671" s="233">
        <v>47</v>
      </c>
      <c r="AZ671" s="233">
        <v>48</v>
      </c>
      <c r="BA671" s="233">
        <v>49</v>
      </c>
      <c r="BB671" s="233">
        <v>50</v>
      </c>
      <c r="BC671" s="233">
        <v>51</v>
      </c>
      <c r="BD671" s="233">
        <v>52</v>
      </c>
      <c r="BE671" s="233">
        <v>53</v>
      </c>
      <c r="BF671" s="233">
        <v>54</v>
      </c>
      <c r="BG671" s="233">
        <v>55</v>
      </c>
      <c r="BH671" s="233">
        <v>56</v>
      </c>
      <c r="BI671" s="233">
        <v>57</v>
      </c>
      <c r="BJ671" s="233">
        <v>58</v>
      </c>
      <c r="BK671" s="233">
        <v>59</v>
      </c>
      <c r="BL671" s="233">
        <v>60</v>
      </c>
      <c r="BM671" s="233">
        <v>61</v>
      </c>
      <c r="BN671" s="233">
        <v>62</v>
      </c>
      <c r="BO671" s="233">
        <v>63</v>
      </c>
      <c r="BP671" s="233">
        <v>64</v>
      </c>
      <c r="BQ671" s="233">
        <v>65</v>
      </c>
      <c r="BR671" s="233">
        <v>66</v>
      </c>
      <c r="BS671" s="233">
        <v>67</v>
      </c>
      <c r="BT671" s="233">
        <v>68</v>
      </c>
      <c r="BU671" s="233">
        <v>69</v>
      </c>
      <c r="BV671" s="233">
        <v>70</v>
      </c>
      <c r="BW671" s="233">
        <v>71</v>
      </c>
      <c r="BX671" s="233">
        <v>72</v>
      </c>
      <c r="BY671" s="233">
        <v>73</v>
      </c>
      <c r="BZ671" s="233">
        <v>74</v>
      </c>
      <c r="CA671" s="233">
        <v>75</v>
      </c>
      <c r="CB671" s="233">
        <v>76</v>
      </c>
      <c r="CC671" s="233">
        <v>77</v>
      </c>
      <c r="CD671" s="233">
        <v>78</v>
      </c>
      <c r="CE671" s="233">
        <v>79</v>
      </c>
      <c r="CF671" s="233">
        <v>80</v>
      </c>
      <c r="CG671" s="233">
        <v>81</v>
      </c>
      <c r="CH671" s="233">
        <v>82</v>
      </c>
      <c r="CI671" s="233">
        <v>83</v>
      </c>
      <c r="CJ671" s="233">
        <v>84</v>
      </c>
      <c r="CK671" s="233">
        <v>85</v>
      </c>
      <c r="CL671" s="233">
        <v>86</v>
      </c>
      <c r="CM671" s="233">
        <v>87</v>
      </c>
      <c r="CN671" s="233">
        <v>88</v>
      </c>
      <c r="CO671" s="233">
        <v>89</v>
      </c>
      <c r="CP671" s="233">
        <v>90</v>
      </c>
      <c r="CQ671" s="233">
        <v>91</v>
      </c>
      <c r="CR671" s="233">
        <v>92</v>
      </c>
      <c r="CS671" s="233">
        <v>93</v>
      </c>
      <c r="CT671" s="233">
        <v>94</v>
      </c>
      <c r="CU671" s="233">
        <v>95</v>
      </c>
      <c r="CV671" s="233">
        <v>96</v>
      </c>
    </row>
    <row r="672" spans="2:102" outlineLevel="1" x14ac:dyDescent="0.3">
      <c r="B672" s="69" t="s">
        <v>79</v>
      </c>
      <c r="C672" s="69" t="s">
        <v>474</v>
      </c>
      <c r="E672" s="69">
        <v>201401</v>
      </c>
      <c r="F672" s="69">
        <v>201402</v>
      </c>
      <c r="G672" s="69">
        <v>201403</v>
      </c>
      <c r="H672" s="69">
        <v>201404</v>
      </c>
      <c r="I672" s="69">
        <v>201405</v>
      </c>
      <c r="J672" s="69">
        <v>201406</v>
      </c>
      <c r="K672" s="69">
        <v>201407</v>
      </c>
      <c r="L672" s="69">
        <v>201408</v>
      </c>
      <c r="M672" s="69">
        <v>201409</v>
      </c>
      <c r="N672" s="69">
        <v>201410</v>
      </c>
      <c r="O672" s="69">
        <v>201411</v>
      </c>
      <c r="P672" s="69">
        <v>201412</v>
      </c>
      <c r="Q672" s="69">
        <v>201501</v>
      </c>
      <c r="R672" s="69">
        <v>201502</v>
      </c>
      <c r="S672" s="69">
        <v>201503</v>
      </c>
      <c r="T672" s="69">
        <v>201504</v>
      </c>
      <c r="U672" s="69">
        <v>201505</v>
      </c>
      <c r="V672" s="69">
        <v>201506</v>
      </c>
      <c r="W672" s="69">
        <v>201507</v>
      </c>
      <c r="X672" s="69">
        <v>201508</v>
      </c>
      <c r="Y672" s="69">
        <v>201509</v>
      </c>
      <c r="Z672" s="69">
        <v>201510</v>
      </c>
      <c r="AA672" s="69">
        <v>201511</v>
      </c>
      <c r="AB672" s="69">
        <v>201512</v>
      </c>
      <c r="AC672" s="69">
        <v>201601</v>
      </c>
      <c r="AD672" s="69">
        <v>201602</v>
      </c>
      <c r="AE672" s="69">
        <v>201603</v>
      </c>
      <c r="AF672" s="69">
        <v>201604</v>
      </c>
      <c r="AG672" s="69">
        <v>201605</v>
      </c>
      <c r="AH672" s="69">
        <v>201606</v>
      </c>
      <c r="AI672" s="69">
        <v>201607</v>
      </c>
      <c r="AJ672" s="69">
        <v>201608</v>
      </c>
      <c r="AK672" s="69">
        <v>201609</v>
      </c>
      <c r="AL672" s="69">
        <v>201610</v>
      </c>
      <c r="AM672" s="69">
        <v>201611</v>
      </c>
      <c r="AN672" s="69">
        <v>201612</v>
      </c>
      <c r="AO672" s="69">
        <v>201701</v>
      </c>
      <c r="AP672" s="69">
        <v>201702</v>
      </c>
      <c r="AQ672" s="69">
        <v>201703</v>
      </c>
      <c r="AR672" s="69">
        <v>201704</v>
      </c>
      <c r="AS672" s="69">
        <v>201705</v>
      </c>
      <c r="AT672" s="69">
        <v>201706</v>
      </c>
      <c r="AU672" s="69">
        <v>201707</v>
      </c>
      <c r="AV672" s="69">
        <v>201708</v>
      </c>
      <c r="AW672" s="69">
        <v>201709</v>
      </c>
      <c r="AX672" s="69">
        <v>201710</v>
      </c>
      <c r="AY672" s="69">
        <v>201711</v>
      </c>
      <c r="AZ672" s="69">
        <v>201712</v>
      </c>
      <c r="BA672" s="69">
        <v>201801</v>
      </c>
      <c r="BB672" s="69">
        <v>201802</v>
      </c>
      <c r="BC672" s="69">
        <v>201803</v>
      </c>
      <c r="BD672" s="69">
        <v>201804</v>
      </c>
      <c r="BE672" s="69">
        <v>201805</v>
      </c>
      <c r="BF672" s="69">
        <v>201806</v>
      </c>
      <c r="BG672" s="69">
        <v>201807</v>
      </c>
      <c r="BH672" s="69">
        <v>201808</v>
      </c>
      <c r="BI672" s="69">
        <v>201809</v>
      </c>
      <c r="BJ672" s="69">
        <v>201810</v>
      </c>
      <c r="BK672" s="69">
        <v>201811</v>
      </c>
      <c r="BL672" s="69">
        <v>201812</v>
      </c>
      <c r="BM672" s="69">
        <v>201901</v>
      </c>
      <c r="BN672" s="69">
        <v>201902</v>
      </c>
      <c r="BO672" s="69">
        <v>201903</v>
      </c>
      <c r="BP672" s="69">
        <v>201904</v>
      </c>
      <c r="BQ672" s="69">
        <v>201905</v>
      </c>
      <c r="BR672" s="69">
        <v>201906</v>
      </c>
      <c r="BS672" s="69">
        <v>201907</v>
      </c>
      <c r="BT672" s="69">
        <v>201908</v>
      </c>
      <c r="BU672" s="69">
        <v>201909</v>
      </c>
      <c r="BV672" s="69">
        <v>201910</v>
      </c>
      <c r="BW672" s="69">
        <v>201911</v>
      </c>
      <c r="BX672" s="69">
        <v>201912</v>
      </c>
      <c r="BY672" s="69">
        <v>202001</v>
      </c>
      <c r="BZ672" s="69">
        <v>202002</v>
      </c>
      <c r="CA672" s="69">
        <v>202003</v>
      </c>
      <c r="CB672" s="69">
        <v>202004</v>
      </c>
      <c r="CC672" s="69">
        <v>202005</v>
      </c>
      <c r="CD672" s="69">
        <v>202006</v>
      </c>
      <c r="CE672" s="69">
        <v>202007</v>
      </c>
      <c r="CF672" s="69">
        <v>202008</v>
      </c>
      <c r="CG672" s="69">
        <v>202009</v>
      </c>
      <c r="CH672" s="69">
        <v>202010</v>
      </c>
      <c r="CI672" s="69">
        <v>202011</v>
      </c>
      <c r="CJ672" s="69">
        <v>202012</v>
      </c>
      <c r="CK672" s="69">
        <v>202101</v>
      </c>
      <c r="CL672" s="69">
        <v>202102</v>
      </c>
      <c r="CM672" s="69">
        <v>202103</v>
      </c>
      <c r="CN672" s="69">
        <v>202104</v>
      </c>
      <c r="CO672" s="69">
        <v>202105</v>
      </c>
      <c r="CP672" s="69">
        <v>202106</v>
      </c>
      <c r="CQ672" s="69">
        <v>202107</v>
      </c>
      <c r="CR672" s="69">
        <v>202108</v>
      </c>
      <c r="CS672" s="69">
        <v>202109</v>
      </c>
      <c r="CT672" s="69">
        <v>202110</v>
      </c>
      <c r="CU672" s="69">
        <v>202111</v>
      </c>
      <c r="CV672" s="69">
        <v>202112</v>
      </c>
    </row>
    <row r="673" spans="2:102" outlineLevel="1" x14ac:dyDescent="0.3">
      <c r="B673" s="154">
        <v>1</v>
      </c>
      <c r="C673" s="242" t="s">
        <v>1825</v>
      </c>
      <c r="D673" s="509" t="str">
        <f>C673</f>
        <v>Operador 1</v>
      </c>
      <c r="E673" s="506">
        <v>10000</v>
      </c>
      <c r="F673" s="506">
        <v>10000</v>
      </c>
      <c r="G673" s="506">
        <v>10000</v>
      </c>
      <c r="H673" s="506">
        <v>10000</v>
      </c>
      <c r="I673" s="506">
        <v>10000</v>
      </c>
      <c r="J673" s="506">
        <v>10000</v>
      </c>
      <c r="K673" s="506">
        <v>10000</v>
      </c>
      <c r="L673" s="506">
        <v>10000</v>
      </c>
      <c r="M673" s="506">
        <v>10000</v>
      </c>
      <c r="N673" s="506">
        <v>10000</v>
      </c>
      <c r="O673" s="506">
        <v>10000</v>
      </c>
      <c r="P673" s="506">
        <v>10000</v>
      </c>
      <c r="Q673" s="506">
        <v>10000</v>
      </c>
      <c r="R673" s="506">
        <v>10000</v>
      </c>
      <c r="S673" s="506">
        <v>10000</v>
      </c>
      <c r="T673" s="506">
        <v>10000</v>
      </c>
      <c r="U673" s="506">
        <v>10000</v>
      </c>
      <c r="V673" s="506">
        <v>10000</v>
      </c>
      <c r="W673" s="506">
        <v>10000</v>
      </c>
      <c r="X673" s="506">
        <v>10000</v>
      </c>
      <c r="Y673" s="506">
        <v>10000</v>
      </c>
      <c r="Z673" s="506">
        <v>10000</v>
      </c>
      <c r="AA673" s="506">
        <v>10000</v>
      </c>
      <c r="AB673" s="506">
        <v>10000</v>
      </c>
      <c r="AC673" s="506">
        <v>10000</v>
      </c>
      <c r="AD673" s="506">
        <v>10000</v>
      </c>
      <c r="AE673" s="506">
        <v>10000</v>
      </c>
      <c r="AF673" s="506">
        <v>10000</v>
      </c>
      <c r="AG673" s="506">
        <v>10000</v>
      </c>
      <c r="AH673" s="506">
        <v>10000</v>
      </c>
      <c r="AI673" s="506">
        <v>10000</v>
      </c>
      <c r="AJ673" s="506">
        <v>10000</v>
      </c>
      <c r="AK673" s="506">
        <v>10000</v>
      </c>
      <c r="AL673" s="242"/>
      <c r="AM673" s="242"/>
      <c r="AN673" s="242"/>
      <c r="AO673" s="242"/>
      <c r="AP673" s="242"/>
      <c r="AQ673" s="242"/>
      <c r="AR673" s="242"/>
      <c r="AS673" s="242"/>
      <c r="AT673" s="242"/>
      <c r="AU673" s="242"/>
      <c r="AV673" s="242"/>
      <c r="AW673" s="242"/>
      <c r="AX673" s="242"/>
      <c r="AY673" s="242"/>
      <c r="AZ673" s="242"/>
      <c r="BA673" s="242"/>
      <c r="BB673" s="242"/>
      <c r="BC673" s="242"/>
      <c r="BD673" s="242"/>
      <c r="BE673" s="242"/>
      <c r="BF673" s="242"/>
      <c r="BG673" s="242"/>
      <c r="BH673" s="242"/>
      <c r="BI673" s="242"/>
      <c r="BJ673" s="242"/>
      <c r="BK673" s="242"/>
      <c r="BL673" s="242"/>
      <c r="BM673" s="242"/>
      <c r="BN673" s="242"/>
      <c r="BO673" s="242"/>
      <c r="BP673" s="242"/>
      <c r="BQ673" s="242"/>
      <c r="BR673" s="242"/>
      <c r="BS673" s="242"/>
      <c r="BT673" s="242"/>
      <c r="BU673" s="242"/>
      <c r="BV673" s="242"/>
      <c r="BW673" s="242"/>
      <c r="BX673" s="242"/>
      <c r="BY673" s="242"/>
      <c r="BZ673" s="242"/>
      <c r="CA673" s="242"/>
      <c r="CB673" s="242"/>
      <c r="CC673" s="242"/>
      <c r="CD673" s="242"/>
      <c r="CE673" s="242"/>
      <c r="CF673" s="242"/>
      <c r="CG673" s="242"/>
      <c r="CH673" s="242"/>
      <c r="CI673" s="242"/>
      <c r="CJ673" s="242"/>
      <c r="CK673" s="242"/>
      <c r="CL673" s="242"/>
      <c r="CM673" s="242"/>
      <c r="CN673" s="242"/>
      <c r="CO673" s="242"/>
      <c r="CP673" s="242"/>
      <c r="CQ673" s="242"/>
      <c r="CR673" s="242"/>
      <c r="CS673" s="242"/>
      <c r="CT673" s="242"/>
      <c r="CU673" s="242"/>
      <c r="CV673" s="242"/>
    </row>
    <row r="674" spans="2:102" outlineLevel="1" x14ac:dyDescent="0.3">
      <c r="B674" s="154">
        <v>2</v>
      </c>
      <c r="C674" s="242" t="s">
        <v>1826</v>
      </c>
      <c r="D674" s="509" t="str">
        <f t="shared" ref="D674:D676" si="338">C674</f>
        <v>Operador 2</v>
      </c>
      <c r="E674" s="506">
        <v>1000</v>
      </c>
      <c r="F674" s="506">
        <v>1000</v>
      </c>
      <c r="G674" s="506">
        <v>1000</v>
      </c>
      <c r="H674" s="506">
        <v>1000</v>
      </c>
      <c r="I674" s="506">
        <v>1000</v>
      </c>
      <c r="J674" s="506">
        <v>1000</v>
      </c>
      <c r="K674" s="506">
        <v>1000</v>
      </c>
      <c r="L674" s="506">
        <v>1000</v>
      </c>
      <c r="M674" s="506">
        <v>1000</v>
      </c>
      <c r="N674" s="506">
        <v>1000</v>
      </c>
      <c r="O674" s="506">
        <v>1000</v>
      </c>
      <c r="P674" s="506">
        <v>1000</v>
      </c>
      <c r="Q674" s="506">
        <v>1000</v>
      </c>
      <c r="R674" s="506">
        <v>1000</v>
      </c>
      <c r="S674" s="506">
        <v>1000</v>
      </c>
      <c r="T674" s="506">
        <v>1000</v>
      </c>
      <c r="U674" s="506">
        <v>1000</v>
      </c>
      <c r="V674" s="506">
        <v>1000</v>
      </c>
      <c r="W674" s="506">
        <v>1000</v>
      </c>
      <c r="X674" s="506">
        <v>1000</v>
      </c>
      <c r="Y674" s="506">
        <v>1000</v>
      </c>
      <c r="Z674" s="506">
        <v>1000</v>
      </c>
      <c r="AA674" s="506">
        <v>1000</v>
      </c>
      <c r="AB674" s="506">
        <v>1000</v>
      </c>
      <c r="AC674" s="506">
        <v>1000</v>
      </c>
      <c r="AD674" s="506">
        <v>1000</v>
      </c>
      <c r="AE674" s="506">
        <v>1000</v>
      </c>
      <c r="AF674" s="506">
        <v>1000</v>
      </c>
      <c r="AG674" s="506">
        <v>1000</v>
      </c>
      <c r="AH674" s="506">
        <v>1000</v>
      </c>
      <c r="AI674" s="506">
        <v>1000</v>
      </c>
      <c r="AJ674" s="506">
        <v>1000</v>
      </c>
      <c r="AK674" s="506">
        <v>1000</v>
      </c>
      <c r="AL674" s="242"/>
      <c r="AM674" s="242"/>
      <c r="AN674" s="242"/>
      <c r="AO674" s="242"/>
      <c r="AP674" s="242"/>
      <c r="AQ674" s="242"/>
      <c r="AR674" s="242"/>
      <c r="AS674" s="242"/>
      <c r="AT674" s="242"/>
      <c r="AU674" s="242"/>
      <c r="AV674" s="242"/>
      <c r="AW674" s="242"/>
      <c r="AX674" s="242"/>
      <c r="AY674" s="242"/>
      <c r="AZ674" s="242"/>
      <c r="BA674" s="242"/>
      <c r="BB674" s="242"/>
      <c r="BC674" s="242"/>
      <c r="BD674" s="242"/>
      <c r="BE674" s="242"/>
      <c r="BF674" s="242"/>
      <c r="BG674" s="242"/>
      <c r="BH674" s="242"/>
      <c r="BI674" s="242"/>
      <c r="BJ674" s="242"/>
      <c r="BK674" s="242"/>
      <c r="BL674" s="242"/>
      <c r="BM674" s="242"/>
      <c r="BN674" s="242"/>
      <c r="BO674" s="242"/>
      <c r="BP674" s="242"/>
      <c r="BQ674" s="242"/>
      <c r="BR674" s="242"/>
      <c r="BS674" s="242"/>
      <c r="BT674" s="242"/>
      <c r="BU674" s="242"/>
      <c r="BV674" s="242"/>
      <c r="BW674" s="242"/>
      <c r="BX674" s="242"/>
      <c r="BY674" s="242"/>
      <c r="BZ674" s="242"/>
      <c r="CA674" s="242"/>
      <c r="CB674" s="242"/>
      <c r="CC674" s="242"/>
      <c r="CD674" s="242"/>
      <c r="CE674" s="242"/>
      <c r="CF674" s="242"/>
      <c r="CG674" s="242"/>
      <c r="CH674" s="242"/>
      <c r="CI674" s="242"/>
      <c r="CJ674" s="242"/>
      <c r="CK674" s="242"/>
      <c r="CL674" s="242"/>
      <c r="CM674" s="242"/>
      <c r="CN674" s="242"/>
      <c r="CO674" s="242"/>
      <c r="CP674" s="242"/>
      <c r="CQ674" s="242"/>
      <c r="CR674" s="242"/>
      <c r="CS674" s="242"/>
      <c r="CT674" s="242"/>
      <c r="CU674" s="242"/>
      <c r="CV674" s="242"/>
    </row>
    <row r="675" spans="2:102" outlineLevel="1" x14ac:dyDescent="0.3">
      <c r="B675" s="154">
        <v>3</v>
      </c>
      <c r="C675" s="242" t="s">
        <v>1827</v>
      </c>
      <c r="D675" s="509" t="str">
        <f t="shared" si="338"/>
        <v>Operador 3</v>
      </c>
      <c r="E675" s="506">
        <v>30000</v>
      </c>
      <c r="F675" s="506">
        <v>30000</v>
      </c>
      <c r="G675" s="506">
        <v>30000</v>
      </c>
      <c r="H675" s="506">
        <v>30000</v>
      </c>
      <c r="I675" s="506">
        <v>30000</v>
      </c>
      <c r="J675" s="506">
        <v>30000</v>
      </c>
      <c r="K675" s="506">
        <v>30000</v>
      </c>
      <c r="L675" s="506">
        <v>30000</v>
      </c>
      <c r="M675" s="506">
        <v>30000</v>
      </c>
      <c r="N675" s="506">
        <v>30000</v>
      </c>
      <c r="O675" s="506">
        <v>30000</v>
      </c>
      <c r="P675" s="506">
        <v>30000</v>
      </c>
      <c r="Q675" s="506">
        <v>30000</v>
      </c>
      <c r="R675" s="506">
        <v>30000</v>
      </c>
      <c r="S675" s="506">
        <v>30000</v>
      </c>
      <c r="T675" s="506">
        <v>30000</v>
      </c>
      <c r="U675" s="506">
        <v>30000</v>
      </c>
      <c r="V675" s="506">
        <v>30000</v>
      </c>
      <c r="W675" s="506">
        <v>30000</v>
      </c>
      <c r="X675" s="506">
        <v>30000</v>
      </c>
      <c r="Y675" s="506">
        <v>30000</v>
      </c>
      <c r="Z675" s="506">
        <v>30000</v>
      </c>
      <c r="AA675" s="506">
        <v>30000</v>
      </c>
      <c r="AB675" s="506">
        <v>30000</v>
      </c>
      <c r="AC675" s="506">
        <v>30000</v>
      </c>
      <c r="AD675" s="506">
        <v>30000</v>
      </c>
      <c r="AE675" s="506">
        <v>30000</v>
      </c>
      <c r="AF675" s="506">
        <v>30000</v>
      </c>
      <c r="AG675" s="506">
        <v>30000</v>
      </c>
      <c r="AH675" s="506">
        <v>30000</v>
      </c>
      <c r="AI675" s="506">
        <v>30000</v>
      </c>
      <c r="AJ675" s="506">
        <v>30000</v>
      </c>
      <c r="AK675" s="506">
        <v>30000</v>
      </c>
      <c r="AL675" s="242"/>
      <c r="AM675" s="242"/>
      <c r="AN675" s="242"/>
      <c r="AO675" s="242"/>
      <c r="AP675" s="242"/>
      <c r="AQ675" s="242"/>
      <c r="AR675" s="242"/>
      <c r="AS675" s="242"/>
      <c r="AT675" s="242"/>
      <c r="AU675" s="242"/>
      <c r="AV675" s="242"/>
      <c r="AW675" s="242"/>
      <c r="AX675" s="242"/>
      <c r="AY675" s="242"/>
      <c r="AZ675" s="242"/>
      <c r="BA675" s="242"/>
      <c r="BB675" s="242"/>
      <c r="BC675" s="242"/>
      <c r="BD675" s="242"/>
      <c r="BE675" s="242"/>
      <c r="BF675" s="242"/>
      <c r="BG675" s="242"/>
      <c r="BH675" s="242"/>
      <c r="BI675" s="242"/>
      <c r="BJ675" s="242"/>
      <c r="BK675" s="242"/>
      <c r="BL675" s="242"/>
      <c r="BM675" s="242"/>
      <c r="BN675" s="242"/>
      <c r="BO675" s="242"/>
      <c r="BP675" s="242"/>
      <c r="BQ675" s="242"/>
      <c r="BR675" s="242"/>
      <c r="BS675" s="242"/>
      <c r="BT675" s="242"/>
      <c r="BU675" s="242"/>
      <c r="BV675" s="242"/>
      <c r="BW675" s="242"/>
      <c r="BX675" s="242"/>
      <c r="BY675" s="242"/>
      <c r="BZ675" s="242"/>
      <c r="CA675" s="242"/>
      <c r="CB675" s="242"/>
      <c r="CC675" s="242"/>
      <c r="CD675" s="242"/>
      <c r="CE675" s="242"/>
      <c r="CF675" s="242"/>
      <c r="CG675" s="242"/>
      <c r="CH675" s="242"/>
      <c r="CI675" s="242"/>
      <c r="CJ675" s="242"/>
      <c r="CK675" s="242"/>
      <c r="CL675" s="242"/>
      <c r="CM675" s="242"/>
      <c r="CN675" s="242"/>
      <c r="CO675" s="242"/>
      <c r="CP675" s="242"/>
      <c r="CQ675" s="242"/>
      <c r="CR675" s="242"/>
      <c r="CS675" s="242"/>
      <c r="CT675" s="242"/>
      <c r="CU675" s="242"/>
      <c r="CV675" s="242"/>
    </row>
    <row r="676" spans="2:102" outlineLevel="1" x14ac:dyDescent="0.3">
      <c r="B676" s="154">
        <v>4</v>
      </c>
      <c r="C676" s="242" t="s">
        <v>1828</v>
      </c>
      <c r="D676" s="509" t="str">
        <f t="shared" si="338"/>
        <v>Operador 4</v>
      </c>
      <c r="E676" s="506">
        <v>600000</v>
      </c>
      <c r="F676" s="506">
        <v>600000</v>
      </c>
      <c r="G676" s="506">
        <v>600000</v>
      </c>
      <c r="H676" s="506">
        <v>600000</v>
      </c>
      <c r="I676" s="506">
        <v>600000</v>
      </c>
      <c r="J676" s="506">
        <v>600000</v>
      </c>
      <c r="K676" s="506">
        <v>600000</v>
      </c>
      <c r="L676" s="506">
        <v>600000</v>
      </c>
      <c r="M676" s="506">
        <v>600000</v>
      </c>
      <c r="N676" s="506">
        <v>600000</v>
      </c>
      <c r="O676" s="506">
        <v>600000</v>
      </c>
      <c r="P676" s="506">
        <v>600000</v>
      </c>
      <c r="Q676" s="506">
        <v>600000</v>
      </c>
      <c r="R676" s="506">
        <v>600000</v>
      </c>
      <c r="S676" s="506">
        <v>600000</v>
      </c>
      <c r="T676" s="506">
        <v>600000</v>
      </c>
      <c r="U676" s="506">
        <v>600000</v>
      </c>
      <c r="V676" s="506">
        <v>600000</v>
      </c>
      <c r="W676" s="506">
        <v>600000</v>
      </c>
      <c r="X676" s="506">
        <v>600000</v>
      </c>
      <c r="Y676" s="506">
        <v>600000</v>
      </c>
      <c r="Z676" s="506">
        <v>600000</v>
      </c>
      <c r="AA676" s="506">
        <v>600000</v>
      </c>
      <c r="AB676" s="506">
        <v>600000</v>
      </c>
      <c r="AC676" s="506">
        <v>600000</v>
      </c>
      <c r="AD676" s="506">
        <v>600000</v>
      </c>
      <c r="AE676" s="506">
        <v>600000</v>
      </c>
      <c r="AF676" s="506">
        <v>600000</v>
      </c>
      <c r="AG676" s="506">
        <v>600000</v>
      </c>
      <c r="AH676" s="506">
        <v>600000</v>
      </c>
      <c r="AI676" s="506">
        <v>600000</v>
      </c>
      <c r="AJ676" s="506">
        <v>600000</v>
      </c>
      <c r="AK676" s="506">
        <v>600000</v>
      </c>
      <c r="AL676" s="242"/>
      <c r="AM676" s="242"/>
      <c r="AN676" s="242"/>
      <c r="AO676" s="242"/>
      <c r="AP676" s="242"/>
      <c r="AQ676" s="242"/>
      <c r="AR676" s="242"/>
      <c r="AS676" s="242"/>
      <c r="AT676" s="242"/>
      <c r="AU676" s="242"/>
      <c r="AV676" s="242"/>
      <c r="AW676" s="242"/>
      <c r="AX676" s="242"/>
      <c r="AY676" s="242"/>
      <c r="AZ676" s="242"/>
      <c r="BA676" s="242"/>
      <c r="BB676" s="242"/>
      <c r="BC676" s="242"/>
      <c r="BD676" s="242"/>
      <c r="BE676" s="242"/>
      <c r="BF676" s="242"/>
      <c r="BG676" s="242"/>
      <c r="BH676" s="242"/>
      <c r="BI676" s="242"/>
      <c r="BJ676" s="242"/>
      <c r="BK676" s="242"/>
      <c r="BL676" s="242"/>
      <c r="BM676" s="242"/>
      <c r="BN676" s="242"/>
      <c r="BO676" s="242"/>
      <c r="BP676" s="242"/>
      <c r="BQ676" s="242"/>
      <c r="BR676" s="242"/>
      <c r="BS676" s="242"/>
      <c r="BT676" s="242"/>
      <c r="BU676" s="242"/>
      <c r="BV676" s="242"/>
      <c r="BW676" s="242"/>
      <c r="BX676" s="242"/>
      <c r="BY676" s="242"/>
      <c r="BZ676" s="242"/>
      <c r="CA676" s="242"/>
      <c r="CB676" s="242"/>
      <c r="CC676" s="242"/>
      <c r="CD676" s="242"/>
      <c r="CE676" s="242"/>
      <c r="CF676" s="242"/>
      <c r="CG676" s="242"/>
      <c r="CH676" s="242"/>
      <c r="CI676" s="242"/>
      <c r="CJ676" s="242"/>
      <c r="CK676" s="242"/>
      <c r="CL676" s="242"/>
      <c r="CM676" s="242"/>
      <c r="CN676" s="242"/>
      <c r="CO676" s="242"/>
      <c r="CP676" s="242"/>
      <c r="CQ676" s="242"/>
      <c r="CR676" s="242"/>
      <c r="CS676" s="242"/>
      <c r="CT676" s="242"/>
      <c r="CU676" s="242"/>
      <c r="CV676" s="242"/>
    </row>
    <row r="677" spans="2:102" outlineLevel="1" x14ac:dyDescent="0.3"/>
    <row r="678" spans="2:102" outlineLevel="1" x14ac:dyDescent="0.3">
      <c r="C678" s="242" t="s">
        <v>23</v>
      </c>
      <c r="D678" s="143" t="s">
        <v>433</v>
      </c>
      <c r="E678" s="242">
        <f>SUM(E673:E676)</f>
        <v>641000</v>
      </c>
      <c r="F678" s="242">
        <f t="shared" ref="F678:AK678" si="339">SUM(F673:F676)</f>
        <v>641000</v>
      </c>
      <c r="G678" s="242">
        <f t="shared" si="339"/>
        <v>641000</v>
      </c>
      <c r="H678" s="242">
        <f t="shared" si="339"/>
        <v>641000</v>
      </c>
      <c r="I678" s="242">
        <f t="shared" si="339"/>
        <v>641000</v>
      </c>
      <c r="J678" s="242">
        <f t="shared" si="339"/>
        <v>641000</v>
      </c>
      <c r="K678" s="242">
        <f t="shared" si="339"/>
        <v>641000</v>
      </c>
      <c r="L678" s="242">
        <f t="shared" si="339"/>
        <v>641000</v>
      </c>
      <c r="M678" s="242">
        <f t="shared" si="339"/>
        <v>641000</v>
      </c>
      <c r="N678" s="242">
        <f t="shared" si="339"/>
        <v>641000</v>
      </c>
      <c r="O678" s="242">
        <f t="shared" si="339"/>
        <v>641000</v>
      </c>
      <c r="P678" s="242">
        <f t="shared" si="339"/>
        <v>641000</v>
      </c>
      <c r="Q678" s="242">
        <f t="shared" si="339"/>
        <v>641000</v>
      </c>
      <c r="R678" s="242">
        <f t="shared" si="339"/>
        <v>641000</v>
      </c>
      <c r="S678" s="242">
        <f t="shared" si="339"/>
        <v>641000</v>
      </c>
      <c r="T678" s="242">
        <f t="shared" si="339"/>
        <v>641000</v>
      </c>
      <c r="U678" s="242">
        <f t="shared" si="339"/>
        <v>641000</v>
      </c>
      <c r="V678" s="242">
        <f t="shared" si="339"/>
        <v>641000</v>
      </c>
      <c r="W678" s="242">
        <f t="shared" si="339"/>
        <v>641000</v>
      </c>
      <c r="X678" s="242">
        <f t="shared" si="339"/>
        <v>641000</v>
      </c>
      <c r="Y678" s="242">
        <f t="shared" si="339"/>
        <v>641000</v>
      </c>
      <c r="Z678" s="242">
        <f t="shared" si="339"/>
        <v>641000</v>
      </c>
      <c r="AA678" s="242">
        <f t="shared" si="339"/>
        <v>641000</v>
      </c>
      <c r="AB678" s="242">
        <f t="shared" si="339"/>
        <v>641000</v>
      </c>
      <c r="AC678" s="242">
        <f t="shared" si="339"/>
        <v>641000</v>
      </c>
      <c r="AD678" s="242">
        <f t="shared" si="339"/>
        <v>641000</v>
      </c>
      <c r="AE678" s="242">
        <f t="shared" si="339"/>
        <v>641000</v>
      </c>
      <c r="AF678" s="242">
        <f t="shared" si="339"/>
        <v>641000</v>
      </c>
      <c r="AG678" s="242">
        <f t="shared" si="339"/>
        <v>641000</v>
      </c>
      <c r="AH678" s="242">
        <f t="shared" si="339"/>
        <v>641000</v>
      </c>
      <c r="AI678" s="242">
        <f t="shared" si="339"/>
        <v>641000</v>
      </c>
      <c r="AJ678" s="242">
        <f t="shared" si="339"/>
        <v>641000</v>
      </c>
      <c r="AK678" s="242">
        <f t="shared" si="339"/>
        <v>641000</v>
      </c>
      <c r="AL678" s="480">
        <f t="shared" ref="AL678:BQ678" si="340">INDEX(abo.mov.tot.avg,AL$605)*AL$1042</f>
        <v>641000</v>
      </c>
      <c r="AM678" s="480">
        <f t="shared" si="340"/>
        <v>641000</v>
      </c>
      <c r="AN678" s="480">
        <f t="shared" si="340"/>
        <v>641000</v>
      </c>
      <c r="AO678" s="480">
        <f t="shared" si="340"/>
        <v>641000</v>
      </c>
      <c r="AP678" s="480">
        <f t="shared" si="340"/>
        <v>641000</v>
      </c>
      <c r="AQ678" s="480">
        <f t="shared" si="340"/>
        <v>641000</v>
      </c>
      <c r="AR678" s="480">
        <f t="shared" si="340"/>
        <v>641000</v>
      </c>
      <c r="AS678" s="480">
        <f t="shared" si="340"/>
        <v>641000</v>
      </c>
      <c r="AT678" s="480">
        <f t="shared" si="340"/>
        <v>641000</v>
      </c>
      <c r="AU678" s="480">
        <f t="shared" si="340"/>
        <v>641000</v>
      </c>
      <c r="AV678" s="480">
        <f t="shared" si="340"/>
        <v>641000</v>
      </c>
      <c r="AW678" s="480">
        <f t="shared" si="340"/>
        <v>641000</v>
      </c>
      <c r="AX678" s="480">
        <f t="shared" si="340"/>
        <v>641000</v>
      </c>
      <c r="AY678" s="480">
        <f t="shared" si="340"/>
        <v>641000</v>
      </c>
      <c r="AZ678" s="480">
        <f t="shared" si="340"/>
        <v>641000</v>
      </c>
      <c r="BA678" s="480">
        <f t="shared" si="340"/>
        <v>641000</v>
      </c>
      <c r="BB678" s="480">
        <f t="shared" si="340"/>
        <v>641000</v>
      </c>
      <c r="BC678" s="480">
        <f t="shared" si="340"/>
        <v>641000</v>
      </c>
      <c r="BD678" s="480">
        <f t="shared" si="340"/>
        <v>641000</v>
      </c>
      <c r="BE678" s="480">
        <f t="shared" si="340"/>
        <v>641000</v>
      </c>
      <c r="BF678" s="480">
        <f t="shared" si="340"/>
        <v>641000</v>
      </c>
      <c r="BG678" s="480">
        <f t="shared" si="340"/>
        <v>641000</v>
      </c>
      <c r="BH678" s="480">
        <f t="shared" si="340"/>
        <v>641000</v>
      </c>
      <c r="BI678" s="480">
        <f t="shared" si="340"/>
        <v>641000</v>
      </c>
      <c r="BJ678" s="480">
        <f t="shared" si="340"/>
        <v>641000</v>
      </c>
      <c r="BK678" s="480">
        <f t="shared" si="340"/>
        <v>641000</v>
      </c>
      <c r="BL678" s="480">
        <f t="shared" si="340"/>
        <v>641000</v>
      </c>
      <c r="BM678" s="480">
        <f t="shared" si="340"/>
        <v>641000</v>
      </c>
      <c r="BN678" s="480">
        <f t="shared" si="340"/>
        <v>641000</v>
      </c>
      <c r="BO678" s="480">
        <f t="shared" si="340"/>
        <v>641000</v>
      </c>
      <c r="BP678" s="480">
        <f t="shared" si="340"/>
        <v>641000</v>
      </c>
      <c r="BQ678" s="480">
        <f t="shared" si="340"/>
        <v>641000</v>
      </c>
      <c r="BR678" s="480">
        <f t="shared" ref="BR678:CV678" si="341">INDEX(abo.mov.tot.avg,BR$605)*BR$1042</f>
        <v>641000</v>
      </c>
      <c r="BS678" s="480">
        <f t="shared" si="341"/>
        <v>641000</v>
      </c>
      <c r="BT678" s="480">
        <f t="shared" si="341"/>
        <v>641000</v>
      </c>
      <c r="BU678" s="480">
        <f t="shared" si="341"/>
        <v>641000</v>
      </c>
      <c r="BV678" s="480">
        <f t="shared" si="341"/>
        <v>641000</v>
      </c>
      <c r="BW678" s="480">
        <f t="shared" si="341"/>
        <v>641000</v>
      </c>
      <c r="BX678" s="480">
        <f t="shared" si="341"/>
        <v>641000</v>
      </c>
      <c r="BY678" s="480">
        <f t="shared" si="341"/>
        <v>641000</v>
      </c>
      <c r="BZ678" s="480">
        <f t="shared" si="341"/>
        <v>641000</v>
      </c>
      <c r="CA678" s="480">
        <f t="shared" si="341"/>
        <v>641000</v>
      </c>
      <c r="CB678" s="480">
        <f t="shared" si="341"/>
        <v>641000</v>
      </c>
      <c r="CC678" s="480">
        <f t="shared" si="341"/>
        <v>641000</v>
      </c>
      <c r="CD678" s="480">
        <f t="shared" si="341"/>
        <v>641000</v>
      </c>
      <c r="CE678" s="480">
        <f t="shared" si="341"/>
        <v>641000</v>
      </c>
      <c r="CF678" s="480">
        <f t="shared" si="341"/>
        <v>641000</v>
      </c>
      <c r="CG678" s="480">
        <f t="shared" si="341"/>
        <v>641000</v>
      </c>
      <c r="CH678" s="480">
        <f t="shared" si="341"/>
        <v>641000</v>
      </c>
      <c r="CI678" s="480">
        <f t="shared" si="341"/>
        <v>641000</v>
      </c>
      <c r="CJ678" s="480">
        <f t="shared" si="341"/>
        <v>641000</v>
      </c>
      <c r="CK678" s="480">
        <f t="shared" si="341"/>
        <v>641000</v>
      </c>
      <c r="CL678" s="480">
        <f t="shared" si="341"/>
        <v>641000</v>
      </c>
      <c r="CM678" s="480">
        <f t="shared" si="341"/>
        <v>641000</v>
      </c>
      <c r="CN678" s="480">
        <f t="shared" si="341"/>
        <v>641000</v>
      </c>
      <c r="CO678" s="480">
        <f t="shared" si="341"/>
        <v>641000</v>
      </c>
      <c r="CP678" s="480">
        <f t="shared" si="341"/>
        <v>641000</v>
      </c>
      <c r="CQ678" s="480">
        <f t="shared" si="341"/>
        <v>641000</v>
      </c>
      <c r="CR678" s="480">
        <f t="shared" si="341"/>
        <v>641000</v>
      </c>
      <c r="CS678" s="480">
        <f t="shared" si="341"/>
        <v>641000</v>
      </c>
      <c r="CT678" s="480">
        <f t="shared" si="341"/>
        <v>641000</v>
      </c>
      <c r="CU678" s="480">
        <f t="shared" si="341"/>
        <v>641000</v>
      </c>
      <c r="CV678" s="480">
        <f t="shared" si="341"/>
        <v>641000</v>
      </c>
    </row>
    <row r="680" spans="2:102" ht="16.2" thickBot="1" x14ac:dyDescent="0.35">
      <c r="B680" s="76" t="s">
        <v>472</v>
      </c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76"/>
      <c r="AJ680" s="76"/>
      <c r="AK680" s="76"/>
      <c r="AL680" s="76"/>
      <c r="AM680" s="76"/>
      <c r="AN680" s="76"/>
      <c r="AO680" s="76"/>
      <c r="AP680" s="76"/>
      <c r="AQ680" s="76"/>
      <c r="AR680" s="76"/>
      <c r="AS680" s="76"/>
      <c r="AT680" s="76"/>
      <c r="AU680" s="76"/>
      <c r="AV680" s="76"/>
      <c r="AW680" s="76"/>
      <c r="AX680" s="76"/>
      <c r="AY680" s="76"/>
      <c r="AZ680" s="76"/>
      <c r="BA680" s="76"/>
      <c r="BB680" s="76"/>
      <c r="BC680" s="76"/>
      <c r="BD680" s="76"/>
      <c r="BE680" s="76"/>
      <c r="BF680" s="76"/>
      <c r="BG680" s="76"/>
      <c r="BH680" s="76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  <c r="CI680" s="76"/>
      <c r="CJ680" s="76"/>
      <c r="CK680" s="76"/>
      <c r="CL680" s="76"/>
      <c r="CM680" s="76"/>
      <c r="CN680" s="76"/>
      <c r="CO680" s="76"/>
      <c r="CP680" s="76"/>
      <c r="CQ680" s="76"/>
      <c r="CR680" s="76"/>
      <c r="CS680" s="76"/>
      <c r="CT680" s="76"/>
      <c r="CU680" s="76"/>
      <c r="CV680" s="76"/>
      <c r="CW680" s="76"/>
      <c r="CX680" s="76"/>
    </row>
    <row r="681" spans="2:102" outlineLevel="1" x14ac:dyDescent="0.3"/>
    <row r="682" spans="2:102" outlineLevel="1" x14ac:dyDescent="0.3">
      <c r="E682" s="233">
        <v>1</v>
      </c>
      <c r="F682" s="233">
        <v>2</v>
      </c>
      <c r="G682" s="233">
        <v>3</v>
      </c>
      <c r="H682" s="233">
        <v>4</v>
      </c>
      <c r="I682" s="233">
        <v>5</v>
      </c>
      <c r="J682" s="233">
        <v>6</v>
      </c>
      <c r="K682" s="233">
        <v>7</v>
      </c>
      <c r="L682" s="233">
        <v>8</v>
      </c>
      <c r="M682" s="233">
        <v>9</v>
      </c>
      <c r="N682" s="233">
        <v>10</v>
      </c>
      <c r="O682" s="233">
        <v>11</v>
      </c>
      <c r="P682" s="233">
        <v>12</v>
      </c>
      <c r="Q682" s="233">
        <v>13</v>
      </c>
      <c r="R682" s="233">
        <v>14</v>
      </c>
      <c r="S682" s="233">
        <v>15</v>
      </c>
      <c r="T682" s="233">
        <v>16</v>
      </c>
      <c r="U682" s="233">
        <v>17</v>
      </c>
      <c r="V682" s="233">
        <v>18</v>
      </c>
      <c r="W682" s="233">
        <v>19</v>
      </c>
      <c r="X682" s="233">
        <v>20</v>
      </c>
      <c r="Y682" s="233">
        <v>21</v>
      </c>
      <c r="Z682" s="233">
        <v>22</v>
      </c>
      <c r="AA682" s="233">
        <v>23</v>
      </c>
      <c r="AB682" s="233">
        <v>24</v>
      </c>
      <c r="AC682" s="233">
        <v>25</v>
      </c>
      <c r="AD682" s="233">
        <v>26</v>
      </c>
      <c r="AE682" s="233">
        <v>27</v>
      </c>
      <c r="AF682" s="233">
        <v>28</v>
      </c>
      <c r="AG682" s="233">
        <v>29</v>
      </c>
      <c r="AH682" s="233">
        <v>30</v>
      </c>
      <c r="AI682" s="233">
        <v>31</v>
      </c>
      <c r="AJ682" s="233">
        <v>32</v>
      </c>
      <c r="AK682" s="233">
        <v>33</v>
      </c>
      <c r="AL682" s="233">
        <v>34</v>
      </c>
      <c r="AM682" s="233">
        <v>35</v>
      </c>
      <c r="AN682" s="233">
        <v>36</v>
      </c>
      <c r="AO682" s="233">
        <v>37</v>
      </c>
      <c r="AP682" s="233">
        <v>38</v>
      </c>
      <c r="AQ682" s="233">
        <v>39</v>
      </c>
      <c r="AR682" s="233">
        <v>40</v>
      </c>
      <c r="AS682" s="233">
        <v>41</v>
      </c>
      <c r="AT682" s="233">
        <v>42</v>
      </c>
      <c r="AU682" s="233">
        <v>43</v>
      </c>
      <c r="AV682" s="233">
        <v>44</v>
      </c>
      <c r="AW682" s="233">
        <v>45</v>
      </c>
      <c r="AX682" s="233">
        <v>46</v>
      </c>
      <c r="AY682" s="233">
        <v>47</v>
      </c>
      <c r="AZ682" s="233">
        <v>48</v>
      </c>
      <c r="BA682" s="233">
        <v>49</v>
      </c>
      <c r="BB682" s="233">
        <v>50</v>
      </c>
      <c r="BC682" s="233">
        <v>51</v>
      </c>
      <c r="BD682" s="233">
        <v>52</v>
      </c>
      <c r="BE682" s="233">
        <v>53</v>
      </c>
      <c r="BF682" s="233">
        <v>54</v>
      </c>
      <c r="BG682" s="233">
        <v>55</v>
      </c>
      <c r="BH682" s="233">
        <v>56</v>
      </c>
      <c r="BI682" s="233">
        <v>57</v>
      </c>
      <c r="BJ682" s="233">
        <v>58</v>
      </c>
      <c r="BK682" s="233">
        <v>59</v>
      </c>
      <c r="BL682" s="233">
        <v>60</v>
      </c>
      <c r="BM682" s="233">
        <v>61</v>
      </c>
      <c r="BN682" s="233">
        <v>62</v>
      </c>
      <c r="BO682" s="233">
        <v>63</v>
      </c>
      <c r="BP682" s="233">
        <v>64</v>
      </c>
      <c r="BQ682" s="233">
        <v>65</v>
      </c>
      <c r="BR682" s="233">
        <v>66</v>
      </c>
      <c r="BS682" s="233">
        <v>67</v>
      </c>
      <c r="BT682" s="233">
        <v>68</v>
      </c>
      <c r="BU682" s="233">
        <v>69</v>
      </c>
      <c r="BV682" s="233">
        <v>70</v>
      </c>
      <c r="BW682" s="233">
        <v>71</v>
      </c>
      <c r="BX682" s="233">
        <v>72</v>
      </c>
      <c r="BY682" s="233">
        <v>73</v>
      </c>
      <c r="BZ682" s="233">
        <v>74</v>
      </c>
      <c r="CA682" s="233">
        <v>75</v>
      </c>
      <c r="CB682" s="233">
        <v>76</v>
      </c>
      <c r="CC682" s="233">
        <v>77</v>
      </c>
      <c r="CD682" s="233">
        <v>78</v>
      </c>
      <c r="CE682" s="233">
        <v>79</v>
      </c>
      <c r="CF682" s="233">
        <v>80</v>
      </c>
      <c r="CG682" s="233">
        <v>81</v>
      </c>
      <c r="CH682" s="233">
        <v>82</v>
      </c>
      <c r="CI682" s="233">
        <v>83</v>
      </c>
      <c r="CJ682" s="233">
        <v>84</v>
      </c>
      <c r="CK682" s="233">
        <v>85</v>
      </c>
      <c r="CL682" s="233">
        <v>86</v>
      </c>
      <c r="CM682" s="233">
        <v>87</v>
      </c>
      <c r="CN682" s="233">
        <v>88</v>
      </c>
      <c r="CO682" s="233">
        <v>89</v>
      </c>
      <c r="CP682" s="233">
        <v>90</v>
      </c>
      <c r="CQ682" s="233">
        <v>91</v>
      </c>
      <c r="CR682" s="233">
        <v>92</v>
      </c>
      <c r="CS682" s="233">
        <v>93</v>
      </c>
      <c r="CT682" s="233">
        <v>94</v>
      </c>
      <c r="CU682" s="233">
        <v>95</v>
      </c>
      <c r="CV682" s="233">
        <v>96</v>
      </c>
    </row>
    <row r="683" spans="2:102" outlineLevel="1" x14ac:dyDescent="0.3">
      <c r="B683" s="69" t="s">
        <v>79</v>
      </c>
      <c r="C683" s="69" t="s">
        <v>474</v>
      </c>
      <c r="E683" s="69">
        <v>201401</v>
      </c>
      <c r="F683" s="69">
        <v>201402</v>
      </c>
      <c r="G683" s="69">
        <v>201403</v>
      </c>
      <c r="H683" s="69">
        <v>201404</v>
      </c>
      <c r="I683" s="69">
        <v>201405</v>
      </c>
      <c r="J683" s="69">
        <v>201406</v>
      </c>
      <c r="K683" s="69">
        <v>201407</v>
      </c>
      <c r="L683" s="69">
        <v>201408</v>
      </c>
      <c r="M683" s="69">
        <v>201409</v>
      </c>
      <c r="N683" s="69">
        <v>201410</v>
      </c>
      <c r="O683" s="69">
        <v>201411</v>
      </c>
      <c r="P683" s="69">
        <v>201412</v>
      </c>
      <c r="Q683" s="69">
        <v>201501</v>
      </c>
      <c r="R683" s="69">
        <v>201502</v>
      </c>
      <c r="S683" s="69">
        <v>201503</v>
      </c>
      <c r="T683" s="69">
        <v>201504</v>
      </c>
      <c r="U683" s="69">
        <v>201505</v>
      </c>
      <c r="V683" s="69">
        <v>201506</v>
      </c>
      <c r="W683" s="69">
        <v>201507</v>
      </c>
      <c r="X683" s="69">
        <v>201508</v>
      </c>
      <c r="Y683" s="69">
        <v>201509</v>
      </c>
      <c r="Z683" s="69">
        <v>201510</v>
      </c>
      <c r="AA683" s="69">
        <v>201511</v>
      </c>
      <c r="AB683" s="69">
        <v>201512</v>
      </c>
      <c r="AC683" s="69">
        <v>201601</v>
      </c>
      <c r="AD683" s="69">
        <v>201602</v>
      </c>
      <c r="AE683" s="69">
        <v>201603</v>
      </c>
      <c r="AF683" s="69">
        <v>201604</v>
      </c>
      <c r="AG683" s="69">
        <v>201605</v>
      </c>
      <c r="AH683" s="69">
        <v>201606</v>
      </c>
      <c r="AI683" s="69">
        <v>201607</v>
      </c>
      <c r="AJ683" s="69">
        <v>201608</v>
      </c>
      <c r="AK683" s="69">
        <v>201609</v>
      </c>
      <c r="AL683" s="69">
        <v>201610</v>
      </c>
      <c r="AM683" s="69">
        <v>201611</v>
      </c>
      <c r="AN683" s="69">
        <v>201612</v>
      </c>
      <c r="AO683" s="69">
        <v>201701</v>
      </c>
      <c r="AP683" s="69">
        <v>201702</v>
      </c>
      <c r="AQ683" s="69">
        <v>201703</v>
      </c>
      <c r="AR683" s="69">
        <v>201704</v>
      </c>
      <c r="AS683" s="69">
        <v>201705</v>
      </c>
      <c r="AT683" s="69">
        <v>201706</v>
      </c>
      <c r="AU683" s="69">
        <v>201707</v>
      </c>
      <c r="AV683" s="69">
        <v>201708</v>
      </c>
      <c r="AW683" s="69">
        <v>201709</v>
      </c>
      <c r="AX683" s="69">
        <v>201710</v>
      </c>
      <c r="AY683" s="69">
        <v>201711</v>
      </c>
      <c r="AZ683" s="69">
        <v>201712</v>
      </c>
      <c r="BA683" s="69">
        <v>201801</v>
      </c>
      <c r="BB683" s="69">
        <v>201802</v>
      </c>
      <c r="BC683" s="69">
        <v>201803</v>
      </c>
      <c r="BD683" s="69">
        <v>201804</v>
      </c>
      <c r="BE683" s="69">
        <v>201805</v>
      </c>
      <c r="BF683" s="69">
        <v>201806</v>
      </c>
      <c r="BG683" s="69">
        <v>201807</v>
      </c>
      <c r="BH683" s="69">
        <v>201808</v>
      </c>
      <c r="BI683" s="69">
        <v>201809</v>
      </c>
      <c r="BJ683" s="69">
        <v>201810</v>
      </c>
      <c r="BK683" s="69">
        <v>201811</v>
      </c>
      <c r="BL683" s="69">
        <v>201812</v>
      </c>
      <c r="BM683" s="69">
        <v>201901</v>
      </c>
      <c r="BN683" s="69">
        <v>201902</v>
      </c>
      <c r="BO683" s="69">
        <v>201903</v>
      </c>
      <c r="BP683" s="69">
        <v>201904</v>
      </c>
      <c r="BQ683" s="69">
        <v>201905</v>
      </c>
      <c r="BR683" s="69">
        <v>201906</v>
      </c>
      <c r="BS683" s="69">
        <v>201907</v>
      </c>
      <c r="BT683" s="69">
        <v>201908</v>
      </c>
      <c r="BU683" s="69">
        <v>201909</v>
      </c>
      <c r="BV683" s="69">
        <v>201910</v>
      </c>
      <c r="BW683" s="69">
        <v>201911</v>
      </c>
      <c r="BX683" s="69">
        <v>201912</v>
      </c>
      <c r="BY683" s="69">
        <v>202001</v>
      </c>
      <c r="BZ683" s="69">
        <v>202002</v>
      </c>
      <c r="CA683" s="69">
        <v>202003</v>
      </c>
      <c r="CB683" s="69">
        <v>202004</v>
      </c>
      <c r="CC683" s="69">
        <v>202005</v>
      </c>
      <c r="CD683" s="69">
        <v>202006</v>
      </c>
      <c r="CE683" s="69">
        <v>202007</v>
      </c>
      <c r="CF683" s="69">
        <v>202008</v>
      </c>
      <c r="CG683" s="69">
        <v>202009</v>
      </c>
      <c r="CH683" s="69">
        <v>202010</v>
      </c>
      <c r="CI683" s="69">
        <v>202011</v>
      </c>
      <c r="CJ683" s="69">
        <v>202012</v>
      </c>
      <c r="CK683" s="69">
        <v>202101</v>
      </c>
      <c r="CL683" s="69">
        <v>202102</v>
      </c>
      <c r="CM683" s="69">
        <v>202103</v>
      </c>
      <c r="CN683" s="69">
        <v>202104</v>
      </c>
      <c r="CO683" s="69">
        <v>202105</v>
      </c>
      <c r="CP683" s="69">
        <v>202106</v>
      </c>
      <c r="CQ683" s="69">
        <v>202107</v>
      </c>
      <c r="CR683" s="69">
        <v>202108</v>
      </c>
      <c r="CS683" s="69">
        <v>202109</v>
      </c>
      <c r="CT683" s="69">
        <v>202110</v>
      </c>
      <c r="CU683" s="69">
        <v>202111</v>
      </c>
      <c r="CV683" s="69">
        <v>202112</v>
      </c>
    </row>
    <row r="684" spans="2:102" outlineLevel="1" x14ac:dyDescent="0.3">
      <c r="B684" s="154">
        <v>1</v>
      </c>
      <c r="C684" s="242" t="s">
        <v>1825</v>
      </c>
      <c r="D684" s="509" t="str">
        <f>C684</f>
        <v>Operador 1</v>
      </c>
      <c r="E684" s="506">
        <v>10000</v>
      </c>
      <c r="F684" s="506">
        <v>10000</v>
      </c>
      <c r="G684" s="506">
        <v>10000</v>
      </c>
      <c r="H684" s="506">
        <v>10000</v>
      </c>
      <c r="I684" s="506">
        <v>10000</v>
      </c>
      <c r="J684" s="506">
        <v>10000</v>
      </c>
      <c r="K684" s="506">
        <v>10000</v>
      </c>
      <c r="L684" s="506">
        <v>10000</v>
      </c>
      <c r="M684" s="506">
        <v>10000</v>
      </c>
      <c r="N684" s="506">
        <v>10000</v>
      </c>
      <c r="O684" s="506">
        <v>10000</v>
      </c>
      <c r="P684" s="506">
        <v>10000</v>
      </c>
      <c r="Q684" s="506">
        <v>10000</v>
      </c>
      <c r="R684" s="506">
        <v>10000</v>
      </c>
      <c r="S684" s="506">
        <v>10000</v>
      </c>
      <c r="T684" s="506">
        <v>10000</v>
      </c>
      <c r="U684" s="506">
        <v>10000</v>
      </c>
      <c r="V684" s="506">
        <v>10000</v>
      </c>
      <c r="W684" s="506">
        <v>10000</v>
      </c>
      <c r="X684" s="506">
        <v>10000</v>
      </c>
      <c r="Y684" s="506">
        <v>10000</v>
      </c>
      <c r="Z684" s="506">
        <v>10000</v>
      </c>
      <c r="AA684" s="506">
        <v>10000</v>
      </c>
      <c r="AB684" s="506">
        <v>10000</v>
      </c>
      <c r="AC684" s="506">
        <v>10000</v>
      </c>
      <c r="AD684" s="506">
        <v>10000</v>
      </c>
      <c r="AE684" s="506">
        <v>10000</v>
      </c>
      <c r="AF684" s="506">
        <v>10000</v>
      </c>
      <c r="AG684" s="506">
        <v>10000</v>
      </c>
      <c r="AH684" s="506">
        <v>10000</v>
      </c>
      <c r="AI684" s="506">
        <v>10000</v>
      </c>
      <c r="AJ684" s="506">
        <v>10000</v>
      </c>
      <c r="AK684" s="506">
        <v>10000</v>
      </c>
      <c r="AL684" s="242"/>
      <c r="AM684" s="242"/>
      <c r="AN684" s="242"/>
      <c r="AO684" s="242"/>
      <c r="AP684" s="242"/>
      <c r="AQ684" s="242"/>
      <c r="AR684" s="242"/>
      <c r="AS684" s="242"/>
      <c r="AT684" s="242"/>
      <c r="AU684" s="242"/>
      <c r="AV684" s="242"/>
      <c r="AW684" s="242"/>
      <c r="AX684" s="242"/>
      <c r="AY684" s="242"/>
      <c r="AZ684" s="242"/>
      <c r="BA684" s="242"/>
      <c r="BB684" s="242"/>
      <c r="BC684" s="242"/>
      <c r="BD684" s="242"/>
      <c r="BE684" s="242"/>
      <c r="BF684" s="242"/>
      <c r="BG684" s="242"/>
      <c r="BH684" s="242"/>
      <c r="BI684" s="242"/>
      <c r="BJ684" s="242"/>
      <c r="BK684" s="242"/>
      <c r="BL684" s="242"/>
      <c r="BM684" s="242"/>
      <c r="BN684" s="242"/>
      <c r="BO684" s="242"/>
      <c r="BP684" s="242"/>
      <c r="BQ684" s="242"/>
      <c r="BR684" s="242"/>
      <c r="BS684" s="242"/>
      <c r="BT684" s="242"/>
      <c r="BU684" s="242"/>
      <c r="BV684" s="242"/>
      <c r="BW684" s="242"/>
      <c r="BX684" s="242"/>
      <c r="BY684" s="242"/>
      <c r="BZ684" s="242"/>
      <c r="CA684" s="242"/>
      <c r="CB684" s="242"/>
      <c r="CC684" s="242"/>
      <c r="CD684" s="242"/>
      <c r="CE684" s="242"/>
      <c r="CF684" s="242"/>
      <c r="CG684" s="242"/>
      <c r="CH684" s="242"/>
      <c r="CI684" s="242"/>
      <c r="CJ684" s="242"/>
      <c r="CK684" s="242"/>
      <c r="CL684" s="242"/>
      <c r="CM684" s="242"/>
      <c r="CN684" s="242"/>
      <c r="CO684" s="242"/>
      <c r="CP684" s="242"/>
      <c r="CQ684" s="242"/>
      <c r="CR684" s="242"/>
      <c r="CS684" s="242"/>
      <c r="CT684" s="242"/>
      <c r="CU684" s="242"/>
      <c r="CV684" s="242"/>
    </row>
    <row r="685" spans="2:102" outlineLevel="1" x14ac:dyDescent="0.3">
      <c r="B685" s="154">
        <v>2</v>
      </c>
      <c r="C685" s="242" t="s">
        <v>1826</v>
      </c>
      <c r="D685" s="509" t="str">
        <f t="shared" ref="D685:D687" si="342">C685</f>
        <v>Operador 2</v>
      </c>
      <c r="E685" s="506">
        <v>1000</v>
      </c>
      <c r="F685" s="506">
        <v>1000</v>
      </c>
      <c r="G685" s="506">
        <v>1000</v>
      </c>
      <c r="H685" s="506">
        <v>1000</v>
      </c>
      <c r="I685" s="506">
        <v>1000</v>
      </c>
      <c r="J685" s="506">
        <v>1000</v>
      </c>
      <c r="K685" s="506">
        <v>1000</v>
      </c>
      <c r="L685" s="506">
        <v>1000</v>
      </c>
      <c r="M685" s="506">
        <v>1000</v>
      </c>
      <c r="N685" s="506">
        <v>1000</v>
      </c>
      <c r="O685" s="506">
        <v>1000</v>
      </c>
      <c r="P685" s="506">
        <v>1000</v>
      </c>
      <c r="Q685" s="506">
        <v>1000</v>
      </c>
      <c r="R685" s="506">
        <v>1000</v>
      </c>
      <c r="S685" s="506">
        <v>1000</v>
      </c>
      <c r="T685" s="506">
        <v>1000</v>
      </c>
      <c r="U685" s="506">
        <v>1000</v>
      </c>
      <c r="V685" s="506">
        <v>1000</v>
      </c>
      <c r="W685" s="506">
        <v>1000</v>
      </c>
      <c r="X685" s="506">
        <v>1000</v>
      </c>
      <c r="Y685" s="506">
        <v>1000</v>
      </c>
      <c r="Z685" s="506">
        <v>1000</v>
      </c>
      <c r="AA685" s="506">
        <v>1000</v>
      </c>
      <c r="AB685" s="506">
        <v>1000</v>
      </c>
      <c r="AC685" s="506">
        <v>1000</v>
      </c>
      <c r="AD685" s="506">
        <v>1000</v>
      </c>
      <c r="AE685" s="506">
        <v>1000</v>
      </c>
      <c r="AF685" s="506">
        <v>1000</v>
      </c>
      <c r="AG685" s="506">
        <v>1000</v>
      </c>
      <c r="AH685" s="506">
        <v>1000</v>
      </c>
      <c r="AI685" s="506">
        <v>1000</v>
      </c>
      <c r="AJ685" s="506">
        <v>1000</v>
      </c>
      <c r="AK685" s="506">
        <v>1000</v>
      </c>
      <c r="AL685" s="242"/>
      <c r="AM685" s="242"/>
      <c r="AN685" s="242"/>
      <c r="AO685" s="242"/>
      <c r="AP685" s="242"/>
      <c r="AQ685" s="242"/>
      <c r="AR685" s="242"/>
      <c r="AS685" s="242"/>
      <c r="AT685" s="242"/>
      <c r="AU685" s="242"/>
      <c r="AV685" s="242"/>
      <c r="AW685" s="242"/>
      <c r="AX685" s="242"/>
      <c r="AY685" s="242"/>
      <c r="AZ685" s="242"/>
      <c r="BA685" s="242"/>
      <c r="BB685" s="242"/>
      <c r="BC685" s="242"/>
      <c r="BD685" s="242"/>
      <c r="BE685" s="242"/>
      <c r="BF685" s="242"/>
      <c r="BG685" s="242"/>
      <c r="BH685" s="242"/>
      <c r="BI685" s="242"/>
      <c r="BJ685" s="242"/>
      <c r="BK685" s="242"/>
      <c r="BL685" s="242"/>
      <c r="BM685" s="242"/>
      <c r="BN685" s="242"/>
      <c r="BO685" s="242"/>
      <c r="BP685" s="242"/>
      <c r="BQ685" s="242"/>
      <c r="BR685" s="242"/>
      <c r="BS685" s="242"/>
      <c r="BT685" s="242"/>
      <c r="BU685" s="242"/>
      <c r="BV685" s="242"/>
      <c r="BW685" s="242"/>
      <c r="BX685" s="242"/>
      <c r="BY685" s="242"/>
      <c r="BZ685" s="242"/>
      <c r="CA685" s="242"/>
      <c r="CB685" s="242"/>
      <c r="CC685" s="242"/>
      <c r="CD685" s="242"/>
      <c r="CE685" s="242"/>
      <c r="CF685" s="242"/>
      <c r="CG685" s="242"/>
      <c r="CH685" s="242"/>
      <c r="CI685" s="242"/>
      <c r="CJ685" s="242"/>
      <c r="CK685" s="242"/>
      <c r="CL685" s="242"/>
      <c r="CM685" s="242"/>
      <c r="CN685" s="242"/>
      <c r="CO685" s="242"/>
      <c r="CP685" s="242"/>
      <c r="CQ685" s="242"/>
      <c r="CR685" s="242"/>
      <c r="CS685" s="242"/>
      <c r="CT685" s="242"/>
      <c r="CU685" s="242"/>
      <c r="CV685" s="242"/>
    </row>
    <row r="686" spans="2:102" outlineLevel="1" x14ac:dyDescent="0.3">
      <c r="B686" s="154">
        <v>3</v>
      </c>
      <c r="C686" s="242" t="s">
        <v>1827</v>
      </c>
      <c r="D686" s="509" t="str">
        <f t="shared" si="342"/>
        <v>Operador 3</v>
      </c>
      <c r="E686" s="506">
        <v>30000</v>
      </c>
      <c r="F686" s="506">
        <v>30000</v>
      </c>
      <c r="G686" s="506">
        <v>30000</v>
      </c>
      <c r="H686" s="506">
        <v>30000</v>
      </c>
      <c r="I686" s="506">
        <v>30000</v>
      </c>
      <c r="J686" s="506">
        <v>30000</v>
      </c>
      <c r="K686" s="506">
        <v>30000</v>
      </c>
      <c r="L686" s="506">
        <v>30000</v>
      </c>
      <c r="M686" s="506">
        <v>30000</v>
      </c>
      <c r="N686" s="506">
        <v>30000</v>
      </c>
      <c r="O686" s="506">
        <v>30000</v>
      </c>
      <c r="P686" s="506">
        <v>30000</v>
      </c>
      <c r="Q686" s="506">
        <v>30000</v>
      </c>
      <c r="R686" s="506">
        <v>30000</v>
      </c>
      <c r="S686" s="506">
        <v>30000</v>
      </c>
      <c r="T686" s="506">
        <v>30000</v>
      </c>
      <c r="U686" s="506">
        <v>30000</v>
      </c>
      <c r="V686" s="506">
        <v>30000</v>
      </c>
      <c r="W686" s="506">
        <v>30000</v>
      </c>
      <c r="X686" s="506">
        <v>30000</v>
      </c>
      <c r="Y686" s="506">
        <v>30000</v>
      </c>
      <c r="Z686" s="506">
        <v>30000</v>
      </c>
      <c r="AA686" s="506">
        <v>30000</v>
      </c>
      <c r="AB686" s="506">
        <v>30000</v>
      </c>
      <c r="AC686" s="506">
        <v>30000</v>
      </c>
      <c r="AD686" s="506">
        <v>30000</v>
      </c>
      <c r="AE686" s="506">
        <v>30000</v>
      </c>
      <c r="AF686" s="506">
        <v>30000</v>
      </c>
      <c r="AG686" s="506">
        <v>30000</v>
      </c>
      <c r="AH686" s="506">
        <v>30000</v>
      </c>
      <c r="AI686" s="506">
        <v>30000</v>
      </c>
      <c r="AJ686" s="506">
        <v>30000</v>
      </c>
      <c r="AK686" s="506">
        <v>30000</v>
      </c>
      <c r="AL686" s="242"/>
      <c r="AM686" s="242"/>
      <c r="AN686" s="242"/>
      <c r="AO686" s="242"/>
      <c r="AP686" s="242"/>
      <c r="AQ686" s="242"/>
      <c r="AR686" s="242"/>
      <c r="AS686" s="242"/>
      <c r="AT686" s="242"/>
      <c r="AU686" s="242"/>
      <c r="AV686" s="242"/>
      <c r="AW686" s="242"/>
      <c r="AX686" s="242"/>
      <c r="AY686" s="242"/>
      <c r="AZ686" s="242"/>
      <c r="BA686" s="242"/>
      <c r="BB686" s="242"/>
      <c r="BC686" s="242"/>
      <c r="BD686" s="242"/>
      <c r="BE686" s="242"/>
      <c r="BF686" s="242"/>
      <c r="BG686" s="242"/>
      <c r="BH686" s="242"/>
      <c r="BI686" s="242"/>
      <c r="BJ686" s="242"/>
      <c r="BK686" s="242"/>
      <c r="BL686" s="242"/>
      <c r="BM686" s="242"/>
      <c r="BN686" s="242"/>
      <c r="BO686" s="242"/>
      <c r="BP686" s="242"/>
      <c r="BQ686" s="242"/>
      <c r="BR686" s="242"/>
      <c r="BS686" s="242"/>
      <c r="BT686" s="242"/>
      <c r="BU686" s="242"/>
      <c r="BV686" s="242"/>
      <c r="BW686" s="242"/>
      <c r="BX686" s="242"/>
      <c r="BY686" s="242"/>
      <c r="BZ686" s="242"/>
      <c r="CA686" s="242"/>
      <c r="CB686" s="242"/>
      <c r="CC686" s="242"/>
      <c r="CD686" s="242"/>
      <c r="CE686" s="242"/>
      <c r="CF686" s="242"/>
      <c r="CG686" s="242"/>
      <c r="CH686" s="242"/>
      <c r="CI686" s="242"/>
      <c r="CJ686" s="242"/>
      <c r="CK686" s="242"/>
      <c r="CL686" s="242"/>
      <c r="CM686" s="242"/>
      <c r="CN686" s="242"/>
      <c r="CO686" s="242"/>
      <c r="CP686" s="242"/>
      <c r="CQ686" s="242"/>
      <c r="CR686" s="242"/>
      <c r="CS686" s="242"/>
      <c r="CT686" s="242"/>
      <c r="CU686" s="242"/>
      <c r="CV686" s="242"/>
    </row>
    <row r="687" spans="2:102" outlineLevel="1" x14ac:dyDescent="0.3">
      <c r="B687" s="154">
        <v>4</v>
      </c>
      <c r="C687" s="242" t="s">
        <v>1828</v>
      </c>
      <c r="D687" s="509" t="str">
        <f t="shared" si="342"/>
        <v>Operador 4</v>
      </c>
      <c r="E687" s="506">
        <v>600000</v>
      </c>
      <c r="F687" s="506">
        <v>600000</v>
      </c>
      <c r="G687" s="506">
        <v>600000</v>
      </c>
      <c r="H687" s="506">
        <v>600000</v>
      </c>
      <c r="I687" s="506">
        <v>600000</v>
      </c>
      <c r="J687" s="506">
        <v>600000</v>
      </c>
      <c r="K687" s="506">
        <v>600000</v>
      </c>
      <c r="L687" s="506">
        <v>600000</v>
      </c>
      <c r="M687" s="506">
        <v>600000</v>
      </c>
      <c r="N687" s="506">
        <v>600000</v>
      </c>
      <c r="O687" s="506">
        <v>600000</v>
      </c>
      <c r="P687" s="506">
        <v>600000</v>
      </c>
      <c r="Q687" s="506">
        <v>600000</v>
      </c>
      <c r="R687" s="506">
        <v>600000</v>
      </c>
      <c r="S687" s="506">
        <v>600000</v>
      </c>
      <c r="T687" s="506">
        <v>600000</v>
      </c>
      <c r="U687" s="506">
        <v>600000</v>
      </c>
      <c r="V687" s="506">
        <v>600000</v>
      </c>
      <c r="W687" s="506">
        <v>600000</v>
      </c>
      <c r="X687" s="506">
        <v>600000</v>
      </c>
      <c r="Y687" s="506">
        <v>600000</v>
      </c>
      <c r="Z687" s="506">
        <v>600000</v>
      </c>
      <c r="AA687" s="506">
        <v>600000</v>
      </c>
      <c r="AB687" s="506">
        <v>600000</v>
      </c>
      <c r="AC687" s="506">
        <v>600000</v>
      </c>
      <c r="AD687" s="506">
        <v>600000</v>
      </c>
      <c r="AE687" s="506">
        <v>600000</v>
      </c>
      <c r="AF687" s="506">
        <v>600000</v>
      </c>
      <c r="AG687" s="506">
        <v>600000</v>
      </c>
      <c r="AH687" s="506">
        <v>600000</v>
      </c>
      <c r="AI687" s="506">
        <v>600000</v>
      </c>
      <c r="AJ687" s="506">
        <v>600000</v>
      </c>
      <c r="AK687" s="506">
        <v>600000</v>
      </c>
      <c r="AL687" s="242"/>
      <c r="AM687" s="242"/>
      <c r="AN687" s="242"/>
      <c r="AO687" s="242"/>
      <c r="AP687" s="242"/>
      <c r="AQ687" s="242"/>
      <c r="AR687" s="242"/>
      <c r="AS687" s="242"/>
      <c r="AT687" s="242"/>
      <c r="AU687" s="242"/>
      <c r="AV687" s="242"/>
      <c r="AW687" s="242"/>
      <c r="AX687" s="242"/>
      <c r="AY687" s="242"/>
      <c r="AZ687" s="242"/>
      <c r="BA687" s="242"/>
      <c r="BB687" s="242"/>
      <c r="BC687" s="242"/>
      <c r="BD687" s="242"/>
      <c r="BE687" s="242"/>
      <c r="BF687" s="242"/>
      <c r="BG687" s="242"/>
      <c r="BH687" s="242"/>
      <c r="BI687" s="242"/>
      <c r="BJ687" s="242"/>
      <c r="BK687" s="242"/>
      <c r="BL687" s="242"/>
      <c r="BM687" s="242"/>
      <c r="BN687" s="242"/>
      <c r="BO687" s="242"/>
      <c r="BP687" s="242"/>
      <c r="BQ687" s="242"/>
      <c r="BR687" s="242"/>
      <c r="BS687" s="242"/>
      <c r="BT687" s="242"/>
      <c r="BU687" s="242"/>
      <c r="BV687" s="242"/>
      <c r="BW687" s="242"/>
      <c r="BX687" s="242"/>
      <c r="BY687" s="242"/>
      <c r="BZ687" s="242"/>
      <c r="CA687" s="242"/>
      <c r="CB687" s="242"/>
      <c r="CC687" s="242"/>
      <c r="CD687" s="242"/>
      <c r="CE687" s="242"/>
      <c r="CF687" s="242"/>
      <c r="CG687" s="242"/>
      <c r="CH687" s="242"/>
      <c r="CI687" s="242"/>
      <c r="CJ687" s="242"/>
      <c r="CK687" s="242"/>
      <c r="CL687" s="242"/>
      <c r="CM687" s="242"/>
      <c r="CN687" s="242"/>
      <c r="CO687" s="242"/>
      <c r="CP687" s="242"/>
      <c r="CQ687" s="242"/>
      <c r="CR687" s="242"/>
      <c r="CS687" s="242"/>
      <c r="CT687" s="242"/>
      <c r="CU687" s="242"/>
      <c r="CV687" s="242"/>
    </row>
    <row r="688" spans="2:102" outlineLevel="1" x14ac:dyDescent="0.3">
      <c r="B688" s="154">
        <v>5</v>
      </c>
      <c r="C688" s="242" t="s">
        <v>411</v>
      </c>
      <c r="D688" s="143" t="s">
        <v>411</v>
      </c>
      <c r="E688" s="506">
        <v>1000</v>
      </c>
      <c r="F688" s="506">
        <v>1000</v>
      </c>
      <c r="G688" s="506">
        <v>1000</v>
      </c>
      <c r="H688" s="506">
        <v>1000</v>
      </c>
      <c r="I688" s="506">
        <v>1000</v>
      </c>
      <c r="J688" s="506">
        <v>1000</v>
      </c>
      <c r="K688" s="506">
        <v>1000</v>
      </c>
      <c r="L688" s="506">
        <v>1000</v>
      </c>
      <c r="M688" s="506">
        <v>1000</v>
      </c>
      <c r="N688" s="506">
        <v>1000</v>
      </c>
      <c r="O688" s="506">
        <v>1000</v>
      </c>
      <c r="P688" s="506">
        <v>1000</v>
      </c>
      <c r="Q688" s="506">
        <v>1000</v>
      </c>
      <c r="R688" s="506">
        <v>1000</v>
      </c>
      <c r="S688" s="506">
        <v>1000</v>
      </c>
      <c r="T688" s="506">
        <v>1000</v>
      </c>
      <c r="U688" s="506">
        <v>1000</v>
      </c>
      <c r="V688" s="506">
        <v>1000</v>
      </c>
      <c r="W688" s="506">
        <v>1000</v>
      </c>
      <c r="X688" s="506">
        <v>1000</v>
      </c>
      <c r="Y688" s="506">
        <v>1000</v>
      </c>
      <c r="Z688" s="506">
        <v>1000</v>
      </c>
      <c r="AA688" s="506">
        <v>1000</v>
      </c>
      <c r="AB688" s="506">
        <v>1000</v>
      </c>
      <c r="AC688" s="506">
        <v>1000</v>
      </c>
      <c r="AD688" s="506">
        <v>1000</v>
      </c>
      <c r="AE688" s="506">
        <v>1000</v>
      </c>
      <c r="AF688" s="506">
        <v>1000</v>
      </c>
      <c r="AG688" s="506">
        <v>1000</v>
      </c>
      <c r="AH688" s="506">
        <v>1000</v>
      </c>
      <c r="AI688" s="506">
        <v>1000</v>
      </c>
      <c r="AJ688" s="506">
        <v>1000</v>
      </c>
      <c r="AK688" s="506">
        <v>1000</v>
      </c>
      <c r="AL688" s="242"/>
      <c r="AM688" s="242"/>
      <c r="AN688" s="242"/>
      <c r="AO688" s="242"/>
      <c r="AP688" s="242"/>
      <c r="AQ688" s="242"/>
      <c r="AR688" s="242"/>
      <c r="AS688" s="242"/>
      <c r="AT688" s="242"/>
      <c r="AU688" s="242"/>
      <c r="AV688" s="242"/>
      <c r="AW688" s="242"/>
      <c r="AX688" s="242"/>
      <c r="AY688" s="242"/>
      <c r="AZ688" s="242"/>
      <c r="BA688" s="242"/>
      <c r="BB688" s="242"/>
      <c r="BC688" s="242"/>
      <c r="BD688" s="242"/>
      <c r="BE688" s="242"/>
      <c r="BF688" s="242"/>
      <c r="BG688" s="242"/>
      <c r="BH688" s="242"/>
      <c r="BI688" s="242"/>
      <c r="BJ688" s="242"/>
      <c r="BK688" s="242"/>
      <c r="BL688" s="242"/>
      <c r="BM688" s="242"/>
      <c r="BN688" s="242"/>
      <c r="BO688" s="242"/>
      <c r="BP688" s="242"/>
      <c r="BQ688" s="242"/>
      <c r="BR688" s="242"/>
      <c r="BS688" s="242"/>
      <c r="BT688" s="242"/>
      <c r="BU688" s="242"/>
      <c r="BV688" s="242"/>
      <c r="BW688" s="242"/>
      <c r="BX688" s="242"/>
      <c r="BY688" s="242"/>
      <c r="BZ688" s="242"/>
      <c r="CA688" s="242"/>
      <c r="CB688" s="242"/>
      <c r="CC688" s="242"/>
      <c r="CD688" s="242"/>
      <c r="CE688" s="242"/>
      <c r="CF688" s="242"/>
      <c r="CG688" s="242"/>
      <c r="CH688" s="242"/>
      <c r="CI688" s="242"/>
      <c r="CJ688" s="242"/>
      <c r="CK688" s="242"/>
      <c r="CL688" s="242"/>
      <c r="CM688" s="242"/>
      <c r="CN688" s="242"/>
      <c r="CO688" s="242"/>
      <c r="CP688" s="242"/>
      <c r="CQ688" s="242"/>
      <c r="CR688" s="242"/>
      <c r="CS688" s="242"/>
      <c r="CT688" s="242"/>
      <c r="CU688" s="242"/>
      <c r="CV688" s="242"/>
    </row>
    <row r="689" spans="2:102" outlineLevel="1" x14ac:dyDescent="0.3"/>
    <row r="690" spans="2:102" outlineLevel="1" x14ac:dyDescent="0.3">
      <c r="C690" s="242" t="s">
        <v>23</v>
      </c>
      <c r="D690" s="143" t="s">
        <v>433</v>
      </c>
      <c r="E690" s="242">
        <f>SUM(E684:E688)</f>
        <v>642000</v>
      </c>
      <c r="F690" s="242">
        <f t="shared" ref="F690:AK690" si="343">SUM(F684:F688)</f>
        <v>642000</v>
      </c>
      <c r="G690" s="242">
        <f t="shared" si="343"/>
        <v>642000</v>
      </c>
      <c r="H690" s="242">
        <f t="shared" si="343"/>
        <v>642000</v>
      </c>
      <c r="I690" s="242">
        <f t="shared" si="343"/>
        <v>642000</v>
      </c>
      <c r="J690" s="242">
        <f t="shared" si="343"/>
        <v>642000</v>
      </c>
      <c r="K690" s="242">
        <f t="shared" si="343"/>
        <v>642000</v>
      </c>
      <c r="L690" s="242">
        <f t="shared" si="343"/>
        <v>642000</v>
      </c>
      <c r="M690" s="242">
        <f t="shared" si="343"/>
        <v>642000</v>
      </c>
      <c r="N690" s="242">
        <f t="shared" si="343"/>
        <v>642000</v>
      </c>
      <c r="O690" s="242">
        <f t="shared" si="343"/>
        <v>642000</v>
      </c>
      <c r="P690" s="242">
        <f t="shared" si="343"/>
        <v>642000</v>
      </c>
      <c r="Q690" s="242">
        <f t="shared" si="343"/>
        <v>642000</v>
      </c>
      <c r="R690" s="242">
        <f t="shared" si="343"/>
        <v>642000</v>
      </c>
      <c r="S690" s="242">
        <f t="shared" si="343"/>
        <v>642000</v>
      </c>
      <c r="T690" s="242">
        <f t="shared" si="343"/>
        <v>642000</v>
      </c>
      <c r="U690" s="242">
        <f t="shared" si="343"/>
        <v>642000</v>
      </c>
      <c r="V690" s="242">
        <f t="shared" si="343"/>
        <v>642000</v>
      </c>
      <c r="W690" s="242">
        <f t="shared" si="343"/>
        <v>642000</v>
      </c>
      <c r="X690" s="242">
        <f t="shared" si="343"/>
        <v>642000</v>
      </c>
      <c r="Y690" s="242">
        <f t="shared" si="343"/>
        <v>642000</v>
      </c>
      <c r="Z690" s="242">
        <f t="shared" si="343"/>
        <v>642000</v>
      </c>
      <c r="AA690" s="242">
        <f t="shared" si="343"/>
        <v>642000</v>
      </c>
      <c r="AB690" s="242">
        <f t="shared" si="343"/>
        <v>642000</v>
      </c>
      <c r="AC690" s="242">
        <f t="shared" si="343"/>
        <v>642000</v>
      </c>
      <c r="AD690" s="242">
        <f t="shared" si="343"/>
        <v>642000</v>
      </c>
      <c r="AE690" s="242">
        <f t="shared" si="343"/>
        <v>642000</v>
      </c>
      <c r="AF690" s="242">
        <f t="shared" si="343"/>
        <v>642000</v>
      </c>
      <c r="AG690" s="242">
        <f t="shared" si="343"/>
        <v>642000</v>
      </c>
      <c r="AH690" s="242">
        <f t="shared" si="343"/>
        <v>642000</v>
      </c>
      <c r="AI690" s="242">
        <f t="shared" si="343"/>
        <v>642000</v>
      </c>
      <c r="AJ690" s="242">
        <f t="shared" si="343"/>
        <v>642000</v>
      </c>
      <c r="AK690" s="242">
        <f t="shared" si="343"/>
        <v>642000</v>
      </c>
      <c r="AL690" s="480">
        <f t="shared" ref="AL690:BQ690" si="344">INDEX(abo.mov.tot.avg,AL$605)*AL$1043</f>
        <v>642000</v>
      </c>
      <c r="AM690" s="480">
        <f t="shared" si="344"/>
        <v>642000</v>
      </c>
      <c r="AN690" s="480">
        <f t="shared" si="344"/>
        <v>642000</v>
      </c>
      <c r="AO690" s="480">
        <f t="shared" si="344"/>
        <v>642000</v>
      </c>
      <c r="AP690" s="480">
        <f t="shared" si="344"/>
        <v>642000</v>
      </c>
      <c r="AQ690" s="480">
        <f t="shared" si="344"/>
        <v>642000</v>
      </c>
      <c r="AR690" s="480">
        <f t="shared" si="344"/>
        <v>642000</v>
      </c>
      <c r="AS690" s="480">
        <f t="shared" si="344"/>
        <v>642000</v>
      </c>
      <c r="AT690" s="480">
        <f t="shared" si="344"/>
        <v>642000</v>
      </c>
      <c r="AU690" s="480">
        <f t="shared" si="344"/>
        <v>642000</v>
      </c>
      <c r="AV690" s="480">
        <f t="shared" si="344"/>
        <v>642000</v>
      </c>
      <c r="AW690" s="480">
        <f t="shared" si="344"/>
        <v>642000</v>
      </c>
      <c r="AX690" s="480">
        <f t="shared" si="344"/>
        <v>642000</v>
      </c>
      <c r="AY690" s="480">
        <f t="shared" si="344"/>
        <v>642000</v>
      </c>
      <c r="AZ690" s="480">
        <f t="shared" si="344"/>
        <v>642000</v>
      </c>
      <c r="BA690" s="480">
        <f t="shared" si="344"/>
        <v>642000</v>
      </c>
      <c r="BB690" s="480">
        <f t="shared" si="344"/>
        <v>642000</v>
      </c>
      <c r="BC690" s="480">
        <f t="shared" si="344"/>
        <v>642000</v>
      </c>
      <c r="BD690" s="480">
        <f t="shared" si="344"/>
        <v>642000</v>
      </c>
      <c r="BE690" s="480">
        <f t="shared" si="344"/>
        <v>642000</v>
      </c>
      <c r="BF690" s="480">
        <f t="shared" si="344"/>
        <v>642000</v>
      </c>
      <c r="BG690" s="480">
        <f t="shared" si="344"/>
        <v>642000</v>
      </c>
      <c r="BH690" s="480">
        <f t="shared" si="344"/>
        <v>642000</v>
      </c>
      <c r="BI690" s="480">
        <f t="shared" si="344"/>
        <v>642000</v>
      </c>
      <c r="BJ690" s="480">
        <f t="shared" si="344"/>
        <v>642000</v>
      </c>
      <c r="BK690" s="480">
        <f t="shared" si="344"/>
        <v>642000</v>
      </c>
      <c r="BL690" s="480">
        <f t="shared" si="344"/>
        <v>642000</v>
      </c>
      <c r="BM690" s="480">
        <f t="shared" si="344"/>
        <v>642000</v>
      </c>
      <c r="BN690" s="480">
        <f t="shared" si="344"/>
        <v>642000</v>
      </c>
      <c r="BO690" s="480">
        <f t="shared" si="344"/>
        <v>642000</v>
      </c>
      <c r="BP690" s="480">
        <f t="shared" si="344"/>
        <v>642000</v>
      </c>
      <c r="BQ690" s="480">
        <f t="shared" si="344"/>
        <v>642000</v>
      </c>
      <c r="BR690" s="480">
        <f t="shared" ref="BR690:CV690" si="345">INDEX(abo.mov.tot.avg,BR$605)*BR$1043</f>
        <v>642000</v>
      </c>
      <c r="BS690" s="480">
        <f t="shared" si="345"/>
        <v>642000</v>
      </c>
      <c r="BT690" s="480">
        <f t="shared" si="345"/>
        <v>642000</v>
      </c>
      <c r="BU690" s="480">
        <f t="shared" si="345"/>
        <v>642000</v>
      </c>
      <c r="BV690" s="480">
        <f t="shared" si="345"/>
        <v>642000</v>
      </c>
      <c r="BW690" s="480">
        <f t="shared" si="345"/>
        <v>642000</v>
      </c>
      <c r="BX690" s="480">
        <f t="shared" si="345"/>
        <v>642000</v>
      </c>
      <c r="BY690" s="480">
        <f t="shared" si="345"/>
        <v>642000</v>
      </c>
      <c r="BZ690" s="480">
        <f t="shared" si="345"/>
        <v>642000</v>
      </c>
      <c r="CA690" s="480">
        <f t="shared" si="345"/>
        <v>642000</v>
      </c>
      <c r="CB690" s="480">
        <f t="shared" si="345"/>
        <v>642000</v>
      </c>
      <c r="CC690" s="480">
        <f t="shared" si="345"/>
        <v>642000</v>
      </c>
      <c r="CD690" s="480">
        <f t="shared" si="345"/>
        <v>642000</v>
      </c>
      <c r="CE690" s="480">
        <f t="shared" si="345"/>
        <v>642000</v>
      </c>
      <c r="CF690" s="480">
        <f t="shared" si="345"/>
        <v>642000</v>
      </c>
      <c r="CG690" s="480">
        <f t="shared" si="345"/>
        <v>642000</v>
      </c>
      <c r="CH690" s="480">
        <f t="shared" si="345"/>
        <v>642000</v>
      </c>
      <c r="CI690" s="480">
        <f t="shared" si="345"/>
        <v>642000</v>
      </c>
      <c r="CJ690" s="480">
        <f t="shared" si="345"/>
        <v>642000</v>
      </c>
      <c r="CK690" s="480">
        <f t="shared" si="345"/>
        <v>642000</v>
      </c>
      <c r="CL690" s="480">
        <f t="shared" si="345"/>
        <v>642000</v>
      </c>
      <c r="CM690" s="480">
        <f t="shared" si="345"/>
        <v>642000</v>
      </c>
      <c r="CN690" s="480">
        <f t="shared" si="345"/>
        <v>642000</v>
      </c>
      <c r="CO690" s="480">
        <f t="shared" si="345"/>
        <v>642000</v>
      </c>
      <c r="CP690" s="480">
        <f t="shared" si="345"/>
        <v>642000</v>
      </c>
      <c r="CQ690" s="480">
        <f t="shared" si="345"/>
        <v>642000</v>
      </c>
      <c r="CR690" s="480">
        <f t="shared" si="345"/>
        <v>642000</v>
      </c>
      <c r="CS690" s="480">
        <f t="shared" si="345"/>
        <v>642000</v>
      </c>
      <c r="CT690" s="480">
        <f t="shared" si="345"/>
        <v>642000</v>
      </c>
      <c r="CU690" s="480">
        <f t="shared" si="345"/>
        <v>642000</v>
      </c>
      <c r="CV690" s="480">
        <f t="shared" si="345"/>
        <v>642000</v>
      </c>
    </row>
    <row r="692" spans="2:102" ht="16.2" thickBot="1" x14ac:dyDescent="0.35">
      <c r="B692" s="76" t="s">
        <v>473</v>
      </c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76"/>
      <c r="AJ692" s="76"/>
      <c r="AK692" s="76"/>
      <c r="AL692" s="76"/>
      <c r="AM692" s="76"/>
      <c r="AN692" s="76"/>
      <c r="AO692" s="76"/>
      <c r="AP692" s="76"/>
      <c r="AQ692" s="76"/>
      <c r="AR692" s="76"/>
      <c r="AS692" s="76"/>
      <c r="AT692" s="76"/>
      <c r="AU692" s="76"/>
      <c r="AV692" s="76"/>
      <c r="AW692" s="76"/>
      <c r="AX692" s="76"/>
      <c r="AY692" s="76"/>
      <c r="AZ692" s="76"/>
      <c r="BA692" s="76"/>
      <c r="BB692" s="76"/>
      <c r="BC692" s="76"/>
      <c r="BD692" s="76"/>
      <c r="BE692" s="76"/>
      <c r="BF692" s="76"/>
      <c r="BG692" s="76"/>
      <c r="BH692" s="76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  <c r="CI692" s="76"/>
      <c r="CJ692" s="76"/>
      <c r="CK692" s="76"/>
      <c r="CL692" s="76"/>
      <c r="CM692" s="76"/>
      <c r="CN692" s="76"/>
      <c r="CO692" s="76"/>
      <c r="CP692" s="76"/>
      <c r="CQ692" s="76"/>
      <c r="CR692" s="76"/>
      <c r="CS692" s="76"/>
      <c r="CT692" s="76"/>
      <c r="CU692" s="76"/>
      <c r="CV692" s="76"/>
      <c r="CW692" s="76"/>
      <c r="CX692" s="76"/>
    </row>
    <row r="693" spans="2:102" outlineLevel="1" x14ac:dyDescent="0.3"/>
    <row r="694" spans="2:102" outlineLevel="1" x14ac:dyDescent="0.3">
      <c r="E694" s="233">
        <v>1</v>
      </c>
      <c r="F694" s="233">
        <v>2</v>
      </c>
      <c r="G694" s="233">
        <v>3</v>
      </c>
      <c r="H694" s="233">
        <v>4</v>
      </c>
      <c r="I694" s="233">
        <v>5</v>
      </c>
      <c r="J694" s="233">
        <v>6</v>
      </c>
      <c r="K694" s="233">
        <v>7</v>
      </c>
      <c r="L694" s="233">
        <v>8</v>
      </c>
      <c r="M694" s="233">
        <v>9</v>
      </c>
      <c r="N694" s="233">
        <v>10</v>
      </c>
      <c r="O694" s="233">
        <v>11</v>
      </c>
      <c r="P694" s="233">
        <v>12</v>
      </c>
      <c r="Q694" s="233">
        <v>13</v>
      </c>
      <c r="R694" s="233">
        <v>14</v>
      </c>
      <c r="S694" s="233">
        <v>15</v>
      </c>
      <c r="T694" s="233">
        <v>16</v>
      </c>
      <c r="U694" s="233">
        <v>17</v>
      </c>
      <c r="V694" s="233">
        <v>18</v>
      </c>
      <c r="W694" s="233">
        <v>19</v>
      </c>
      <c r="X694" s="233">
        <v>20</v>
      </c>
      <c r="Y694" s="233">
        <v>21</v>
      </c>
      <c r="Z694" s="233">
        <v>22</v>
      </c>
      <c r="AA694" s="233">
        <v>23</v>
      </c>
      <c r="AB694" s="233">
        <v>24</v>
      </c>
      <c r="AC694" s="233">
        <v>25</v>
      </c>
      <c r="AD694" s="233">
        <v>26</v>
      </c>
      <c r="AE694" s="233">
        <v>27</v>
      </c>
      <c r="AF694" s="233">
        <v>28</v>
      </c>
      <c r="AG694" s="233">
        <v>29</v>
      </c>
      <c r="AH694" s="233">
        <v>30</v>
      </c>
      <c r="AI694" s="233">
        <v>31</v>
      </c>
      <c r="AJ694" s="233">
        <v>32</v>
      </c>
      <c r="AK694" s="233">
        <v>33</v>
      </c>
      <c r="AL694" s="233">
        <v>34</v>
      </c>
      <c r="AM694" s="233">
        <v>35</v>
      </c>
      <c r="AN694" s="233">
        <v>36</v>
      </c>
      <c r="AO694" s="233">
        <v>37</v>
      </c>
      <c r="AP694" s="233">
        <v>38</v>
      </c>
      <c r="AQ694" s="233">
        <v>39</v>
      </c>
      <c r="AR694" s="233">
        <v>40</v>
      </c>
      <c r="AS694" s="233">
        <v>41</v>
      </c>
      <c r="AT694" s="233">
        <v>42</v>
      </c>
      <c r="AU694" s="233">
        <v>43</v>
      </c>
      <c r="AV694" s="233">
        <v>44</v>
      </c>
      <c r="AW694" s="233">
        <v>45</v>
      </c>
      <c r="AX694" s="233">
        <v>46</v>
      </c>
      <c r="AY694" s="233">
        <v>47</v>
      </c>
      <c r="AZ694" s="233">
        <v>48</v>
      </c>
      <c r="BA694" s="233">
        <v>49</v>
      </c>
      <c r="BB694" s="233">
        <v>50</v>
      </c>
      <c r="BC694" s="233">
        <v>51</v>
      </c>
      <c r="BD694" s="233">
        <v>52</v>
      </c>
      <c r="BE694" s="233">
        <v>53</v>
      </c>
      <c r="BF694" s="233">
        <v>54</v>
      </c>
      <c r="BG694" s="233">
        <v>55</v>
      </c>
      <c r="BH694" s="233">
        <v>56</v>
      </c>
      <c r="BI694" s="233">
        <v>57</v>
      </c>
      <c r="BJ694" s="233">
        <v>58</v>
      </c>
      <c r="BK694" s="233">
        <v>59</v>
      </c>
      <c r="BL694" s="233">
        <v>60</v>
      </c>
      <c r="BM694" s="233">
        <v>61</v>
      </c>
      <c r="BN694" s="233">
        <v>62</v>
      </c>
      <c r="BO694" s="233">
        <v>63</v>
      </c>
      <c r="BP694" s="233">
        <v>64</v>
      </c>
      <c r="BQ694" s="233">
        <v>65</v>
      </c>
      <c r="BR694" s="233">
        <v>66</v>
      </c>
      <c r="BS694" s="233">
        <v>67</v>
      </c>
      <c r="BT694" s="233">
        <v>68</v>
      </c>
      <c r="BU694" s="233">
        <v>69</v>
      </c>
      <c r="BV694" s="233">
        <v>70</v>
      </c>
      <c r="BW694" s="233">
        <v>71</v>
      </c>
      <c r="BX694" s="233">
        <v>72</v>
      </c>
      <c r="BY694" s="233">
        <v>73</v>
      </c>
      <c r="BZ694" s="233">
        <v>74</v>
      </c>
      <c r="CA694" s="233">
        <v>75</v>
      </c>
      <c r="CB694" s="233">
        <v>76</v>
      </c>
      <c r="CC694" s="233">
        <v>77</v>
      </c>
      <c r="CD694" s="233">
        <v>78</v>
      </c>
      <c r="CE694" s="233">
        <v>79</v>
      </c>
      <c r="CF694" s="233">
        <v>80</v>
      </c>
      <c r="CG694" s="233">
        <v>81</v>
      </c>
      <c r="CH694" s="233">
        <v>82</v>
      </c>
      <c r="CI694" s="233">
        <v>83</v>
      </c>
      <c r="CJ694" s="233">
        <v>84</v>
      </c>
      <c r="CK694" s="233">
        <v>85</v>
      </c>
      <c r="CL694" s="233">
        <v>86</v>
      </c>
      <c r="CM694" s="233">
        <v>87</v>
      </c>
      <c r="CN694" s="233">
        <v>88</v>
      </c>
      <c r="CO694" s="233">
        <v>89</v>
      </c>
      <c r="CP694" s="233">
        <v>90</v>
      </c>
      <c r="CQ694" s="233">
        <v>91</v>
      </c>
      <c r="CR694" s="233">
        <v>92</v>
      </c>
      <c r="CS694" s="233">
        <v>93</v>
      </c>
      <c r="CT694" s="233">
        <v>94</v>
      </c>
      <c r="CU694" s="233">
        <v>95</v>
      </c>
      <c r="CV694" s="233">
        <v>96</v>
      </c>
    </row>
    <row r="695" spans="2:102" outlineLevel="1" x14ac:dyDescent="0.3">
      <c r="B695" s="69" t="s">
        <v>79</v>
      </c>
      <c r="C695" s="69" t="s">
        <v>474</v>
      </c>
      <c r="E695" s="69">
        <v>201401</v>
      </c>
      <c r="F695" s="69">
        <v>201402</v>
      </c>
      <c r="G695" s="69">
        <v>201403</v>
      </c>
      <c r="H695" s="69">
        <v>201404</v>
      </c>
      <c r="I695" s="69">
        <v>201405</v>
      </c>
      <c r="J695" s="69">
        <v>201406</v>
      </c>
      <c r="K695" s="69">
        <v>201407</v>
      </c>
      <c r="L695" s="69">
        <v>201408</v>
      </c>
      <c r="M695" s="69">
        <v>201409</v>
      </c>
      <c r="N695" s="69">
        <v>201410</v>
      </c>
      <c r="O695" s="69">
        <v>201411</v>
      </c>
      <c r="P695" s="69">
        <v>201412</v>
      </c>
      <c r="Q695" s="69">
        <v>201501</v>
      </c>
      <c r="R695" s="69">
        <v>201502</v>
      </c>
      <c r="S695" s="69">
        <v>201503</v>
      </c>
      <c r="T695" s="69">
        <v>201504</v>
      </c>
      <c r="U695" s="69">
        <v>201505</v>
      </c>
      <c r="V695" s="69">
        <v>201506</v>
      </c>
      <c r="W695" s="69">
        <v>201507</v>
      </c>
      <c r="X695" s="69">
        <v>201508</v>
      </c>
      <c r="Y695" s="69">
        <v>201509</v>
      </c>
      <c r="Z695" s="69">
        <v>201510</v>
      </c>
      <c r="AA695" s="69">
        <v>201511</v>
      </c>
      <c r="AB695" s="69">
        <v>201512</v>
      </c>
      <c r="AC695" s="69">
        <v>201601</v>
      </c>
      <c r="AD695" s="69">
        <v>201602</v>
      </c>
      <c r="AE695" s="69">
        <v>201603</v>
      </c>
      <c r="AF695" s="69">
        <v>201604</v>
      </c>
      <c r="AG695" s="69">
        <v>201605</v>
      </c>
      <c r="AH695" s="69">
        <v>201606</v>
      </c>
      <c r="AI695" s="69">
        <v>201607</v>
      </c>
      <c r="AJ695" s="69">
        <v>201608</v>
      </c>
      <c r="AK695" s="69">
        <v>201609</v>
      </c>
      <c r="AL695" s="69">
        <v>201610</v>
      </c>
      <c r="AM695" s="69">
        <v>201611</v>
      </c>
      <c r="AN695" s="69">
        <v>201612</v>
      </c>
      <c r="AO695" s="69">
        <v>201701</v>
      </c>
      <c r="AP695" s="69">
        <v>201702</v>
      </c>
      <c r="AQ695" s="69">
        <v>201703</v>
      </c>
      <c r="AR695" s="69">
        <v>201704</v>
      </c>
      <c r="AS695" s="69">
        <v>201705</v>
      </c>
      <c r="AT695" s="69">
        <v>201706</v>
      </c>
      <c r="AU695" s="69">
        <v>201707</v>
      </c>
      <c r="AV695" s="69">
        <v>201708</v>
      </c>
      <c r="AW695" s="69">
        <v>201709</v>
      </c>
      <c r="AX695" s="69">
        <v>201710</v>
      </c>
      <c r="AY695" s="69">
        <v>201711</v>
      </c>
      <c r="AZ695" s="69">
        <v>201712</v>
      </c>
      <c r="BA695" s="69">
        <v>201801</v>
      </c>
      <c r="BB695" s="69">
        <v>201802</v>
      </c>
      <c r="BC695" s="69">
        <v>201803</v>
      </c>
      <c r="BD695" s="69">
        <v>201804</v>
      </c>
      <c r="BE695" s="69">
        <v>201805</v>
      </c>
      <c r="BF695" s="69">
        <v>201806</v>
      </c>
      <c r="BG695" s="69">
        <v>201807</v>
      </c>
      <c r="BH695" s="69">
        <v>201808</v>
      </c>
      <c r="BI695" s="69">
        <v>201809</v>
      </c>
      <c r="BJ695" s="69">
        <v>201810</v>
      </c>
      <c r="BK695" s="69">
        <v>201811</v>
      </c>
      <c r="BL695" s="69">
        <v>201812</v>
      </c>
      <c r="BM695" s="69">
        <v>201901</v>
      </c>
      <c r="BN695" s="69">
        <v>201902</v>
      </c>
      <c r="BO695" s="69">
        <v>201903</v>
      </c>
      <c r="BP695" s="69">
        <v>201904</v>
      </c>
      <c r="BQ695" s="69">
        <v>201905</v>
      </c>
      <c r="BR695" s="69">
        <v>201906</v>
      </c>
      <c r="BS695" s="69">
        <v>201907</v>
      </c>
      <c r="BT695" s="69">
        <v>201908</v>
      </c>
      <c r="BU695" s="69">
        <v>201909</v>
      </c>
      <c r="BV695" s="69">
        <v>201910</v>
      </c>
      <c r="BW695" s="69">
        <v>201911</v>
      </c>
      <c r="BX695" s="69">
        <v>201912</v>
      </c>
      <c r="BY695" s="69">
        <v>202001</v>
      </c>
      <c r="BZ695" s="69">
        <v>202002</v>
      </c>
      <c r="CA695" s="69">
        <v>202003</v>
      </c>
      <c r="CB695" s="69">
        <v>202004</v>
      </c>
      <c r="CC695" s="69">
        <v>202005</v>
      </c>
      <c r="CD695" s="69">
        <v>202006</v>
      </c>
      <c r="CE695" s="69">
        <v>202007</v>
      </c>
      <c r="CF695" s="69">
        <v>202008</v>
      </c>
      <c r="CG695" s="69">
        <v>202009</v>
      </c>
      <c r="CH695" s="69">
        <v>202010</v>
      </c>
      <c r="CI695" s="69">
        <v>202011</v>
      </c>
      <c r="CJ695" s="69">
        <v>202012</v>
      </c>
      <c r="CK695" s="69">
        <v>202101</v>
      </c>
      <c r="CL695" s="69">
        <v>202102</v>
      </c>
      <c r="CM695" s="69">
        <v>202103</v>
      </c>
      <c r="CN695" s="69">
        <v>202104</v>
      </c>
      <c r="CO695" s="69">
        <v>202105</v>
      </c>
      <c r="CP695" s="69">
        <v>202106</v>
      </c>
      <c r="CQ695" s="69">
        <v>202107</v>
      </c>
      <c r="CR695" s="69">
        <v>202108</v>
      </c>
      <c r="CS695" s="69">
        <v>202109</v>
      </c>
      <c r="CT695" s="69">
        <v>202110</v>
      </c>
      <c r="CU695" s="69">
        <v>202111</v>
      </c>
      <c r="CV695" s="69">
        <v>202112</v>
      </c>
    </row>
    <row r="696" spans="2:102" outlineLevel="1" x14ac:dyDescent="0.3">
      <c r="B696" s="154">
        <v>1</v>
      </c>
      <c r="C696" s="242" t="s">
        <v>1825</v>
      </c>
      <c r="D696" s="509" t="str">
        <f>C696</f>
        <v>Operador 1</v>
      </c>
      <c r="E696" s="506">
        <v>10000</v>
      </c>
      <c r="F696" s="506">
        <v>10000</v>
      </c>
      <c r="G696" s="506">
        <v>10000</v>
      </c>
      <c r="H696" s="506">
        <v>10000</v>
      </c>
      <c r="I696" s="506">
        <v>10000</v>
      </c>
      <c r="J696" s="506">
        <v>10000</v>
      </c>
      <c r="K696" s="506">
        <v>10000</v>
      </c>
      <c r="L696" s="506">
        <v>10000</v>
      </c>
      <c r="M696" s="506">
        <v>10000</v>
      </c>
      <c r="N696" s="506">
        <v>10000</v>
      </c>
      <c r="O696" s="506">
        <v>10000</v>
      </c>
      <c r="P696" s="506">
        <v>10000</v>
      </c>
      <c r="Q696" s="506">
        <v>10000</v>
      </c>
      <c r="R696" s="506">
        <v>10000</v>
      </c>
      <c r="S696" s="506">
        <v>10000</v>
      </c>
      <c r="T696" s="506">
        <v>10000</v>
      </c>
      <c r="U696" s="506">
        <v>10000</v>
      </c>
      <c r="V696" s="506">
        <v>10000</v>
      </c>
      <c r="W696" s="506">
        <v>10000</v>
      </c>
      <c r="X696" s="506">
        <v>10000</v>
      </c>
      <c r="Y696" s="506">
        <v>10000</v>
      </c>
      <c r="Z696" s="506">
        <v>10000</v>
      </c>
      <c r="AA696" s="506">
        <v>10000</v>
      </c>
      <c r="AB696" s="506">
        <v>10000</v>
      </c>
      <c r="AC696" s="506">
        <v>10000</v>
      </c>
      <c r="AD696" s="506">
        <v>10000</v>
      </c>
      <c r="AE696" s="506">
        <v>10000</v>
      </c>
      <c r="AF696" s="506">
        <v>10000</v>
      </c>
      <c r="AG696" s="506">
        <v>10000</v>
      </c>
      <c r="AH696" s="506">
        <v>10000</v>
      </c>
      <c r="AI696" s="506">
        <v>10000</v>
      </c>
      <c r="AJ696" s="506">
        <v>10000</v>
      </c>
      <c r="AK696" s="506">
        <v>10000</v>
      </c>
      <c r="AL696" s="242"/>
      <c r="AM696" s="242"/>
      <c r="AN696" s="242"/>
      <c r="AO696" s="242"/>
      <c r="AP696" s="242"/>
      <c r="AQ696" s="242"/>
      <c r="AR696" s="242"/>
      <c r="AS696" s="242"/>
      <c r="AT696" s="242"/>
      <c r="AU696" s="242"/>
      <c r="AV696" s="242"/>
      <c r="AW696" s="242"/>
      <c r="AX696" s="242"/>
      <c r="AY696" s="242"/>
      <c r="AZ696" s="242"/>
      <c r="BA696" s="242"/>
      <c r="BB696" s="242"/>
      <c r="BC696" s="242"/>
      <c r="BD696" s="242"/>
      <c r="BE696" s="242"/>
      <c r="BF696" s="242"/>
      <c r="BG696" s="242"/>
      <c r="BH696" s="242"/>
      <c r="BI696" s="242"/>
      <c r="BJ696" s="242"/>
      <c r="BK696" s="242"/>
      <c r="BL696" s="242"/>
      <c r="BM696" s="242"/>
      <c r="BN696" s="242"/>
      <c r="BO696" s="242"/>
      <c r="BP696" s="242"/>
      <c r="BQ696" s="242"/>
      <c r="BR696" s="242"/>
      <c r="BS696" s="242"/>
      <c r="BT696" s="242"/>
      <c r="BU696" s="242"/>
      <c r="BV696" s="242"/>
      <c r="BW696" s="242"/>
      <c r="BX696" s="242"/>
      <c r="BY696" s="242"/>
      <c r="BZ696" s="242"/>
      <c r="CA696" s="242"/>
      <c r="CB696" s="242"/>
      <c r="CC696" s="242"/>
      <c r="CD696" s="242"/>
      <c r="CE696" s="242"/>
      <c r="CF696" s="242"/>
      <c r="CG696" s="242"/>
      <c r="CH696" s="242"/>
      <c r="CI696" s="242"/>
      <c r="CJ696" s="242"/>
      <c r="CK696" s="242"/>
      <c r="CL696" s="242"/>
      <c r="CM696" s="242"/>
      <c r="CN696" s="242"/>
      <c r="CO696" s="242"/>
      <c r="CP696" s="242"/>
      <c r="CQ696" s="242"/>
      <c r="CR696" s="242"/>
      <c r="CS696" s="242"/>
      <c r="CT696" s="242"/>
      <c r="CU696" s="242"/>
      <c r="CV696" s="242"/>
    </row>
    <row r="697" spans="2:102" outlineLevel="1" x14ac:dyDescent="0.3">
      <c r="B697" s="154">
        <v>2</v>
      </c>
      <c r="C697" s="242" t="s">
        <v>1826</v>
      </c>
      <c r="D697" s="509" t="str">
        <f t="shared" ref="D697:D698" si="346">C697</f>
        <v>Operador 2</v>
      </c>
      <c r="E697" s="506">
        <v>1000</v>
      </c>
      <c r="F697" s="506">
        <v>1000</v>
      </c>
      <c r="G697" s="506">
        <v>1000</v>
      </c>
      <c r="H697" s="506">
        <v>1000</v>
      </c>
      <c r="I697" s="506">
        <v>1000</v>
      </c>
      <c r="J697" s="506">
        <v>1000</v>
      </c>
      <c r="K697" s="506">
        <v>1000</v>
      </c>
      <c r="L697" s="506">
        <v>1000</v>
      </c>
      <c r="M697" s="506">
        <v>1000</v>
      </c>
      <c r="N697" s="506">
        <v>1000</v>
      </c>
      <c r="O697" s="506">
        <v>1000</v>
      </c>
      <c r="P697" s="506">
        <v>1000</v>
      </c>
      <c r="Q697" s="506">
        <v>1000</v>
      </c>
      <c r="R697" s="506">
        <v>1000</v>
      </c>
      <c r="S697" s="506">
        <v>1000</v>
      </c>
      <c r="T697" s="506">
        <v>1000</v>
      </c>
      <c r="U697" s="506">
        <v>1000</v>
      </c>
      <c r="V697" s="506">
        <v>1000</v>
      </c>
      <c r="W697" s="506">
        <v>1000</v>
      </c>
      <c r="X697" s="506">
        <v>1000</v>
      </c>
      <c r="Y697" s="506">
        <v>1000</v>
      </c>
      <c r="Z697" s="506">
        <v>1000</v>
      </c>
      <c r="AA697" s="506">
        <v>1000</v>
      </c>
      <c r="AB697" s="506">
        <v>1000</v>
      </c>
      <c r="AC697" s="506">
        <v>1000</v>
      </c>
      <c r="AD697" s="506">
        <v>1000</v>
      </c>
      <c r="AE697" s="506">
        <v>1000</v>
      </c>
      <c r="AF697" s="506">
        <v>1000</v>
      </c>
      <c r="AG697" s="506">
        <v>1000</v>
      </c>
      <c r="AH697" s="506">
        <v>1000</v>
      </c>
      <c r="AI697" s="506">
        <v>1000</v>
      </c>
      <c r="AJ697" s="506">
        <v>1000</v>
      </c>
      <c r="AK697" s="506">
        <v>1000</v>
      </c>
      <c r="AL697" s="242"/>
      <c r="AM697" s="242"/>
      <c r="AN697" s="242"/>
      <c r="AO697" s="242"/>
      <c r="AP697" s="242"/>
      <c r="AQ697" s="242"/>
      <c r="AR697" s="242"/>
      <c r="AS697" s="242"/>
      <c r="AT697" s="242"/>
      <c r="AU697" s="242"/>
      <c r="AV697" s="242"/>
      <c r="AW697" s="242"/>
      <c r="AX697" s="242"/>
      <c r="AY697" s="242"/>
      <c r="AZ697" s="242"/>
      <c r="BA697" s="242"/>
      <c r="BB697" s="242"/>
      <c r="BC697" s="242"/>
      <c r="BD697" s="242"/>
      <c r="BE697" s="242"/>
      <c r="BF697" s="242"/>
      <c r="BG697" s="242"/>
      <c r="BH697" s="242"/>
      <c r="BI697" s="242"/>
      <c r="BJ697" s="242"/>
      <c r="BK697" s="242"/>
      <c r="BL697" s="242"/>
      <c r="BM697" s="242"/>
      <c r="BN697" s="242"/>
      <c r="BO697" s="242"/>
      <c r="BP697" s="242"/>
      <c r="BQ697" s="242"/>
      <c r="BR697" s="242"/>
      <c r="BS697" s="242"/>
      <c r="BT697" s="242"/>
      <c r="BU697" s="242"/>
      <c r="BV697" s="242"/>
      <c r="BW697" s="242"/>
      <c r="BX697" s="242"/>
      <c r="BY697" s="242"/>
      <c r="BZ697" s="242"/>
      <c r="CA697" s="242"/>
      <c r="CB697" s="242"/>
      <c r="CC697" s="242"/>
      <c r="CD697" s="242"/>
      <c r="CE697" s="242"/>
      <c r="CF697" s="242"/>
      <c r="CG697" s="242"/>
      <c r="CH697" s="242"/>
      <c r="CI697" s="242"/>
      <c r="CJ697" s="242"/>
      <c r="CK697" s="242"/>
      <c r="CL697" s="242"/>
      <c r="CM697" s="242"/>
      <c r="CN697" s="242"/>
      <c r="CO697" s="242"/>
      <c r="CP697" s="242"/>
      <c r="CQ697" s="242"/>
      <c r="CR697" s="242"/>
      <c r="CS697" s="242"/>
      <c r="CT697" s="242"/>
      <c r="CU697" s="242"/>
      <c r="CV697" s="242"/>
    </row>
    <row r="698" spans="2:102" outlineLevel="1" x14ac:dyDescent="0.3">
      <c r="B698" s="154">
        <v>3</v>
      </c>
      <c r="C698" s="242" t="s">
        <v>1827</v>
      </c>
      <c r="D698" s="509" t="str">
        <f t="shared" si="346"/>
        <v>Operador 3</v>
      </c>
      <c r="E698" s="506">
        <v>30000</v>
      </c>
      <c r="F698" s="506">
        <v>30000</v>
      </c>
      <c r="G698" s="506">
        <v>30000</v>
      </c>
      <c r="H698" s="506">
        <v>30000</v>
      </c>
      <c r="I698" s="506">
        <v>30000</v>
      </c>
      <c r="J698" s="506">
        <v>30000</v>
      </c>
      <c r="K698" s="506">
        <v>30000</v>
      </c>
      <c r="L698" s="506">
        <v>30000</v>
      </c>
      <c r="M698" s="506">
        <v>30000</v>
      </c>
      <c r="N698" s="506">
        <v>30000</v>
      </c>
      <c r="O698" s="506">
        <v>30000</v>
      </c>
      <c r="P698" s="506">
        <v>30000</v>
      </c>
      <c r="Q698" s="506">
        <v>30000</v>
      </c>
      <c r="R698" s="506">
        <v>30000</v>
      </c>
      <c r="S698" s="506">
        <v>30000</v>
      </c>
      <c r="T698" s="506">
        <v>30000</v>
      </c>
      <c r="U698" s="506">
        <v>30000</v>
      </c>
      <c r="V698" s="506">
        <v>30000</v>
      </c>
      <c r="W698" s="506">
        <v>30000</v>
      </c>
      <c r="X698" s="506">
        <v>30000</v>
      </c>
      <c r="Y698" s="506">
        <v>30000</v>
      </c>
      <c r="Z698" s="506">
        <v>30000</v>
      </c>
      <c r="AA698" s="506">
        <v>30000</v>
      </c>
      <c r="AB698" s="506">
        <v>30000</v>
      </c>
      <c r="AC698" s="506">
        <v>30000</v>
      </c>
      <c r="AD698" s="506">
        <v>30000</v>
      </c>
      <c r="AE698" s="506">
        <v>30000</v>
      </c>
      <c r="AF698" s="506">
        <v>30000</v>
      </c>
      <c r="AG698" s="506">
        <v>30000</v>
      </c>
      <c r="AH698" s="506">
        <v>30000</v>
      </c>
      <c r="AI698" s="506">
        <v>30000</v>
      </c>
      <c r="AJ698" s="506">
        <v>30000</v>
      </c>
      <c r="AK698" s="506">
        <v>30000</v>
      </c>
      <c r="AL698" s="242"/>
      <c r="AM698" s="242"/>
      <c r="AN698" s="242"/>
      <c r="AO698" s="242"/>
      <c r="AP698" s="242"/>
      <c r="AQ698" s="242"/>
      <c r="AR698" s="242"/>
      <c r="AS698" s="242"/>
      <c r="AT698" s="242"/>
      <c r="AU698" s="242"/>
      <c r="AV698" s="242"/>
      <c r="AW698" s="242"/>
      <c r="AX698" s="242"/>
      <c r="AY698" s="242"/>
      <c r="AZ698" s="242"/>
      <c r="BA698" s="242"/>
      <c r="BB698" s="242"/>
      <c r="BC698" s="242"/>
      <c r="BD698" s="242"/>
      <c r="BE698" s="242"/>
      <c r="BF698" s="242"/>
      <c r="BG698" s="242"/>
      <c r="BH698" s="242"/>
      <c r="BI698" s="242"/>
      <c r="BJ698" s="242"/>
      <c r="BK698" s="242"/>
      <c r="BL698" s="242"/>
      <c r="BM698" s="242"/>
      <c r="BN698" s="242"/>
      <c r="BO698" s="242"/>
      <c r="BP698" s="242"/>
      <c r="BQ698" s="242"/>
      <c r="BR698" s="242"/>
      <c r="BS698" s="242"/>
      <c r="BT698" s="242"/>
      <c r="BU698" s="242"/>
      <c r="BV698" s="242"/>
      <c r="BW698" s="242"/>
      <c r="BX698" s="242"/>
      <c r="BY698" s="242"/>
      <c r="BZ698" s="242"/>
      <c r="CA698" s="242"/>
      <c r="CB698" s="242"/>
      <c r="CC698" s="242"/>
      <c r="CD698" s="242"/>
      <c r="CE698" s="242"/>
      <c r="CF698" s="242"/>
      <c r="CG698" s="242"/>
      <c r="CH698" s="242"/>
      <c r="CI698" s="242"/>
      <c r="CJ698" s="242"/>
      <c r="CK698" s="242"/>
      <c r="CL698" s="242"/>
      <c r="CM698" s="242"/>
      <c r="CN698" s="242"/>
      <c r="CO698" s="242"/>
      <c r="CP698" s="242"/>
      <c r="CQ698" s="242"/>
      <c r="CR698" s="242"/>
      <c r="CS698" s="242"/>
      <c r="CT698" s="242"/>
      <c r="CU698" s="242"/>
      <c r="CV698" s="242"/>
    </row>
    <row r="699" spans="2:102" outlineLevel="1" x14ac:dyDescent="0.3">
      <c r="E699" s="290"/>
      <c r="K699" s="234"/>
      <c r="L699" s="234"/>
      <c r="M699" s="234"/>
      <c r="N699" s="234"/>
    </row>
    <row r="700" spans="2:102" outlineLevel="1" x14ac:dyDescent="0.3">
      <c r="C700" s="242" t="s">
        <v>23</v>
      </c>
      <c r="D700" s="143" t="s">
        <v>433</v>
      </c>
      <c r="E700" s="242">
        <f>SUM(E696:E698)</f>
        <v>41000</v>
      </c>
      <c r="F700" s="242">
        <f t="shared" ref="F700:AK700" si="347">SUM(F696:F698)</f>
        <v>41000</v>
      </c>
      <c r="G700" s="242">
        <f t="shared" si="347"/>
        <v>41000</v>
      </c>
      <c r="H700" s="242">
        <f t="shared" si="347"/>
        <v>41000</v>
      </c>
      <c r="I700" s="242">
        <f t="shared" si="347"/>
        <v>41000</v>
      </c>
      <c r="J700" s="242">
        <f t="shared" si="347"/>
        <v>41000</v>
      </c>
      <c r="K700" s="242">
        <f t="shared" si="347"/>
        <v>41000</v>
      </c>
      <c r="L700" s="242">
        <f t="shared" si="347"/>
        <v>41000</v>
      </c>
      <c r="M700" s="242">
        <f t="shared" si="347"/>
        <v>41000</v>
      </c>
      <c r="N700" s="242">
        <f t="shared" si="347"/>
        <v>41000</v>
      </c>
      <c r="O700" s="242">
        <f t="shared" si="347"/>
        <v>41000</v>
      </c>
      <c r="P700" s="242">
        <f t="shared" si="347"/>
        <v>41000</v>
      </c>
      <c r="Q700" s="242">
        <f t="shared" si="347"/>
        <v>41000</v>
      </c>
      <c r="R700" s="242">
        <f t="shared" si="347"/>
        <v>41000</v>
      </c>
      <c r="S700" s="242">
        <f t="shared" si="347"/>
        <v>41000</v>
      </c>
      <c r="T700" s="242">
        <f t="shared" si="347"/>
        <v>41000</v>
      </c>
      <c r="U700" s="242">
        <f t="shared" si="347"/>
        <v>41000</v>
      </c>
      <c r="V700" s="242">
        <f t="shared" si="347"/>
        <v>41000</v>
      </c>
      <c r="W700" s="242">
        <f t="shared" si="347"/>
        <v>41000</v>
      </c>
      <c r="X700" s="242">
        <f t="shared" si="347"/>
        <v>41000</v>
      </c>
      <c r="Y700" s="242">
        <f t="shared" si="347"/>
        <v>41000</v>
      </c>
      <c r="Z700" s="242">
        <f t="shared" si="347"/>
        <v>41000</v>
      </c>
      <c r="AA700" s="242">
        <f t="shared" si="347"/>
        <v>41000</v>
      </c>
      <c r="AB700" s="242">
        <f t="shared" si="347"/>
        <v>41000</v>
      </c>
      <c r="AC700" s="242">
        <f t="shared" si="347"/>
        <v>41000</v>
      </c>
      <c r="AD700" s="242">
        <f t="shared" si="347"/>
        <v>41000</v>
      </c>
      <c r="AE700" s="242">
        <f t="shared" si="347"/>
        <v>41000</v>
      </c>
      <c r="AF700" s="242">
        <f t="shared" si="347"/>
        <v>41000</v>
      </c>
      <c r="AG700" s="242">
        <f t="shared" si="347"/>
        <v>41000</v>
      </c>
      <c r="AH700" s="242">
        <f t="shared" si="347"/>
        <v>41000</v>
      </c>
      <c r="AI700" s="242">
        <f t="shared" si="347"/>
        <v>41000</v>
      </c>
      <c r="AJ700" s="242">
        <f t="shared" si="347"/>
        <v>41000</v>
      </c>
      <c r="AK700" s="242">
        <f t="shared" si="347"/>
        <v>41000</v>
      </c>
      <c r="AL700" s="480">
        <f t="shared" ref="AL700:BQ700" si="348">INDEX(abo.mov.tot.avg,AL$605)*AL$1044</f>
        <v>41000</v>
      </c>
      <c r="AM700" s="480">
        <f t="shared" si="348"/>
        <v>41000</v>
      </c>
      <c r="AN700" s="480">
        <f t="shared" si="348"/>
        <v>41000</v>
      </c>
      <c r="AO700" s="480">
        <f t="shared" si="348"/>
        <v>41000</v>
      </c>
      <c r="AP700" s="480">
        <f t="shared" si="348"/>
        <v>41000</v>
      </c>
      <c r="AQ700" s="480">
        <f t="shared" si="348"/>
        <v>41000</v>
      </c>
      <c r="AR700" s="480">
        <f t="shared" si="348"/>
        <v>41000</v>
      </c>
      <c r="AS700" s="480">
        <f t="shared" si="348"/>
        <v>41000</v>
      </c>
      <c r="AT700" s="480">
        <f t="shared" si="348"/>
        <v>41000</v>
      </c>
      <c r="AU700" s="480">
        <f t="shared" si="348"/>
        <v>41000</v>
      </c>
      <c r="AV700" s="480">
        <f t="shared" si="348"/>
        <v>41000</v>
      </c>
      <c r="AW700" s="480">
        <f t="shared" si="348"/>
        <v>41000</v>
      </c>
      <c r="AX700" s="480">
        <f t="shared" si="348"/>
        <v>41000</v>
      </c>
      <c r="AY700" s="480">
        <f t="shared" si="348"/>
        <v>41000</v>
      </c>
      <c r="AZ700" s="480">
        <f t="shared" si="348"/>
        <v>41000</v>
      </c>
      <c r="BA700" s="480">
        <f t="shared" si="348"/>
        <v>41000</v>
      </c>
      <c r="BB700" s="480">
        <f t="shared" si="348"/>
        <v>41000</v>
      </c>
      <c r="BC700" s="480">
        <f t="shared" si="348"/>
        <v>41000</v>
      </c>
      <c r="BD700" s="480">
        <f t="shared" si="348"/>
        <v>41000</v>
      </c>
      <c r="BE700" s="480">
        <f t="shared" si="348"/>
        <v>41000</v>
      </c>
      <c r="BF700" s="480">
        <f t="shared" si="348"/>
        <v>41000</v>
      </c>
      <c r="BG700" s="480">
        <f t="shared" si="348"/>
        <v>41000</v>
      </c>
      <c r="BH700" s="480">
        <f t="shared" si="348"/>
        <v>41000</v>
      </c>
      <c r="BI700" s="480">
        <f t="shared" si="348"/>
        <v>41000</v>
      </c>
      <c r="BJ700" s="480">
        <f t="shared" si="348"/>
        <v>41000</v>
      </c>
      <c r="BK700" s="480">
        <f t="shared" si="348"/>
        <v>41000</v>
      </c>
      <c r="BL700" s="480">
        <f t="shared" si="348"/>
        <v>41000</v>
      </c>
      <c r="BM700" s="480">
        <f t="shared" si="348"/>
        <v>41000</v>
      </c>
      <c r="BN700" s="480">
        <f t="shared" si="348"/>
        <v>41000</v>
      </c>
      <c r="BO700" s="480">
        <f t="shared" si="348"/>
        <v>41000</v>
      </c>
      <c r="BP700" s="480">
        <f t="shared" si="348"/>
        <v>41000</v>
      </c>
      <c r="BQ700" s="480">
        <f t="shared" si="348"/>
        <v>41000</v>
      </c>
      <c r="BR700" s="480">
        <f t="shared" ref="BR700:CV700" si="349">INDEX(abo.mov.tot.avg,BR$605)*BR$1044</f>
        <v>41000</v>
      </c>
      <c r="BS700" s="480">
        <f t="shared" si="349"/>
        <v>41000</v>
      </c>
      <c r="BT700" s="480">
        <f t="shared" si="349"/>
        <v>41000</v>
      </c>
      <c r="BU700" s="480">
        <f t="shared" si="349"/>
        <v>41000</v>
      </c>
      <c r="BV700" s="480">
        <f t="shared" si="349"/>
        <v>41000</v>
      </c>
      <c r="BW700" s="480">
        <f t="shared" si="349"/>
        <v>41000</v>
      </c>
      <c r="BX700" s="480">
        <f t="shared" si="349"/>
        <v>41000</v>
      </c>
      <c r="BY700" s="480">
        <f t="shared" si="349"/>
        <v>41000</v>
      </c>
      <c r="BZ700" s="480">
        <f t="shared" si="349"/>
        <v>41000</v>
      </c>
      <c r="CA700" s="480">
        <f t="shared" si="349"/>
        <v>41000</v>
      </c>
      <c r="CB700" s="480">
        <f t="shared" si="349"/>
        <v>41000</v>
      </c>
      <c r="CC700" s="480">
        <f t="shared" si="349"/>
        <v>41000</v>
      </c>
      <c r="CD700" s="480">
        <f t="shared" si="349"/>
        <v>41000</v>
      </c>
      <c r="CE700" s="480">
        <f t="shared" si="349"/>
        <v>41000</v>
      </c>
      <c r="CF700" s="480">
        <f t="shared" si="349"/>
        <v>41000</v>
      </c>
      <c r="CG700" s="480">
        <f t="shared" si="349"/>
        <v>41000</v>
      </c>
      <c r="CH700" s="480">
        <f t="shared" si="349"/>
        <v>41000</v>
      </c>
      <c r="CI700" s="480">
        <f t="shared" si="349"/>
        <v>41000</v>
      </c>
      <c r="CJ700" s="480">
        <f t="shared" si="349"/>
        <v>41000</v>
      </c>
      <c r="CK700" s="480">
        <f t="shared" si="349"/>
        <v>41000</v>
      </c>
      <c r="CL700" s="480">
        <f t="shared" si="349"/>
        <v>41000</v>
      </c>
      <c r="CM700" s="480">
        <f t="shared" si="349"/>
        <v>41000</v>
      </c>
      <c r="CN700" s="480">
        <f t="shared" si="349"/>
        <v>41000</v>
      </c>
      <c r="CO700" s="480">
        <f t="shared" si="349"/>
        <v>41000</v>
      </c>
      <c r="CP700" s="480">
        <f t="shared" si="349"/>
        <v>41000</v>
      </c>
      <c r="CQ700" s="480">
        <f t="shared" si="349"/>
        <v>41000</v>
      </c>
      <c r="CR700" s="480">
        <f t="shared" si="349"/>
        <v>41000</v>
      </c>
      <c r="CS700" s="480">
        <f t="shared" si="349"/>
        <v>41000</v>
      </c>
      <c r="CT700" s="480">
        <f t="shared" si="349"/>
        <v>41000</v>
      </c>
      <c r="CU700" s="480">
        <f t="shared" si="349"/>
        <v>41000</v>
      </c>
      <c r="CV700" s="480">
        <f t="shared" si="349"/>
        <v>41000</v>
      </c>
    </row>
    <row r="702" spans="2:102" ht="18" thickBot="1" x14ac:dyDescent="0.35">
      <c r="B702" s="75" t="s">
        <v>468</v>
      </c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5"/>
      <c r="CB702" s="75"/>
      <c r="CC702" s="75"/>
      <c r="CD702" s="75"/>
      <c r="CE702" s="75"/>
      <c r="CF702" s="75"/>
      <c r="CG702" s="75"/>
      <c r="CH702" s="75"/>
      <c r="CI702" s="75"/>
      <c r="CJ702" s="75"/>
      <c r="CK702" s="75"/>
      <c r="CL702" s="75"/>
      <c r="CM702" s="75"/>
      <c r="CN702" s="75"/>
      <c r="CO702" s="75"/>
      <c r="CP702" s="75"/>
      <c r="CQ702" s="75"/>
      <c r="CR702" s="75"/>
      <c r="CS702" s="75"/>
      <c r="CT702" s="75"/>
      <c r="CU702" s="75"/>
      <c r="CV702" s="75"/>
      <c r="CW702" s="75"/>
      <c r="CX702" s="75"/>
    </row>
    <row r="703" spans="2:102" outlineLevel="1" x14ac:dyDescent="0.3">
      <c r="K703" s="234"/>
      <c r="L703" s="234"/>
      <c r="M703" s="234"/>
      <c r="N703" s="234"/>
    </row>
    <row r="704" spans="2:102" ht="12.75" customHeight="1" outlineLevel="1" x14ac:dyDescent="0.3">
      <c r="E704" s="233">
        <v>1</v>
      </c>
      <c r="F704" s="233">
        <v>2</v>
      </c>
      <c r="G704" s="233">
        <v>3</v>
      </c>
      <c r="H704" s="233">
        <v>4</v>
      </c>
      <c r="I704" s="233">
        <v>5</v>
      </c>
      <c r="J704" s="233">
        <v>6</v>
      </c>
      <c r="K704" s="233">
        <v>7</v>
      </c>
      <c r="L704" s="233">
        <v>8</v>
      </c>
      <c r="M704" s="233">
        <v>9</v>
      </c>
      <c r="N704" s="233">
        <v>10</v>
      </c>
      <c r="O704" s="233">
        <v>11</v>
      </c>
      <c r="P704" s="233">
        <v>12</v>
      </c>
      <c r="Q704" s="233">
        <v>13</v>
      </c>
      <c r="R704" s="233">
        <v>14</v>
      </c>
      <c r="S704" s="233">
        <v>15</v>
      </c>
      <c r="T704" s="233">
        <v>16</v>
      </c>
      <c r="U704" s="233">
        <v>17</v>
      </c>
      <c r="V704" s="233">
        <v>18</v>
      </c>
      <c r="W704" s="233">
        <v>19</v>
      </c>
      <c r="X704" s="233">
        <v>20</v>
      </c>
      <c r="Y704" s="233">
        <v>21</v>
      </c>
      <c r="Z704" s="233">
        <v>22</v>
      </c>
      <c r="AA704" s="233">
        <v>23</v>
      </c>
      <c r="AB704" s="233">
        <v>24</v>
      </c>
      <c r="AC704" s="233">
        <v>25</v>
      </c>
      <c r="AD704" s="233">
        <v>26</v>
      </c>
      <c r="AE704" s="233">
        <v>27</v>
      </c>
      <c r="AF704" s="233">
        <v>28</v>
      </c>
      <c r="AG704" s="233">
        <v>29</v>
      </c>
      <c r="AH704" s="233">
        <v>30</v>
      </c>
      <c r="AI704" s="233">
        <v>31</v>
      </c>
      <c r="AJ704" s="233">
        <v>32</v>
      </c>
      <c r="AK704" s="233">
        <v>33</v>
      </c>
      <c r="AL704" s="233">
        <v>34</v>
      </c>
      <c r="AM704" s="233">
        <v>35</v>
      </c>
      <c r="AN704" s="233">
        <v>36</v>
      </c>
      <c r="AO704" s="233">
        <v>37</v>
      </c>
      <c r="AP704" s="233">
        <v>38</v>
      </c>
      <c r="AQ704" s="233">
        <v>39</v>
      </c>
      <c r="AR704" s="233">
        <v>40</v>
      </c>
      <c r="AS704" s="233">
        <v>41</v>
      </c>
      <c r="AT704" s="233">
        <v>42</v>
      </c>
      <c r="AU704" s="233">
        <v>43</v>
      </c>
      <c r="AV704" s="233">
        <v>44</v>
      </c>
      <c r="AW704" s="233">
        <v>45</v>
      </c>
      <c r="AX704" s="233">
        <v>46</v>
      </c>
      <c r="AY704" s="233">
        <v>47</v>
      </c>
      <c r="AZ704" s="233">
        <v>48</v>
      </c>
      <c r="BA704" s="233">
        <v>49</v>
      </c>
      <c r="BB704" s="233">
        <v>50</v>
      </c>
      <c r="BC704" s="233">
        <v>51</v>
      </c>
      <c r="BD704" s="233">
        <v>52</v>
      </c>
      <c r="BE704" s="233">
        <v>53</v>
      </c>
      <c r="BF704" s="233">
        <v>54</v>
      </c>
      <c r="BG704" s="233">
        <v>55</v>
      </c>
      <c r="BH704" s="233">
        <v>56</v>
      </c>
      <c r="BI704" s="233">
        <v>57</v>
      </c>
      <c r="BJ704" s="233">
        <v>58</v>
      </c>
      <c r="BK704" s="233">
        <v>59</v>
      </c>
      <c r="BL704" s="233">
        <v>60</v>
      </c>
      <c r="BM704" s="233">
        <v>61</v>
      </c>
      <c r="BN704" s="233">
        <v>62</v>
      </c>
      <c r="BO704" s="233">
        <v>63</v>
      </c>
      <c r="BP704" s="233">
        <v>64</v>
      </c>
      <c r="BQ704" s="233">
        <v>65</v>
      </c>
      <c r="BR704" s="233">
        <v>66</v>
      </c>
      <c r="BS704" s="233">
        <v>67</v>
      </c>
      <c r="BT704" s="233">
        <v>68</v>
      </c>
      <c r="BU704" s="233">
        <v>69</v>
      </c>
      <c r="BV704" s="233">
        <v>70</v>
      </c>
      <c r="BW704" s="233">
        <v>71</v>
      </c>
      <c r="BX704" s="233">
        <v>72</v>
      </c>
      <c r="BY704" s="233">
        <v>73</v>
      </c>
      <c r="BZ704" s="233">
        <v>74</v>
      </c>
      <c r="CA704" s="233">
        <v>75</v>
      </c>
      <c r="CB704" s="233">
        <v>76</v>
      </c>
      <c r="CC704" s="233">
        <v>77</v>
      </c>
      <c r="CD704" s="233">
        <v>78</v>
      </c>
      <c r="CE704" s="233">
        <v>79</v>
      </c>
      <c r="CF704" s="233">
        <v>80</v>
      </c>
      <c r="CG704" s="233">
        <v>81</v>
      </c>
      <c r="CH704" s="233">
        <v>82</v>
      </c>
      <c r="CI704" s="233">
        <v>83</v>
      </c>
      <c r="CJ704" s="233">
        <v>84</v>
      </c>
      <c r="CK704" s="233">
        <v>85</v>
      </c>
      <c r="CL704" s="233">
        <v>86</v>
      </c>
      <c r="CM704" s="233">
        <v>87</v>
      </c>
      <c r="CN704" s="233">
        <v>88</v>
      </c>
      <c r="CO704" s="233">
        <v>89</v>
      </c>
      <c r="CP704" s="233">
        <v>90</v>
      </c>
      <c r="CQ704" s="233">
        <v>91</v>
      </c>
      <c r="CR704" s="233">
        <v>92</v>
      </c>
      <c r="CS704" s="233">
        <v>93</v>
      </c>
      <c r="CT704" s="233">
        <v>94</v>
      </c>
      <c r="CU704" s="233">
        <v>95</v>
      </c>
      <c r="CV704" s="233">
        <v>96</v>
      </c>
    </row>
    <row r="705" spans="2:102" outlineLevel="1" x14ac:dyDescent="0.3">
      <c r="B705" s="69" t="s">
        <v>79</v>
      </c>
      <c r="C705" s="69" t="s">
        <v>129</v>
      </c>
      <c r="E705" s="69">
        <v>201401</v>
      </c>
      <c r="F705" s="69">
        <v>201402</v>
      </c>
      <c r="G705" s="69">
        <v>201403</v>
      </c>
      <c r="H705" s="69">
        <v>201404</v>
      </c>
      <c r="I705" s="69">
        <v>201405</v>
      </c>
      <c r="J705" s="69">
        <v>201406</v>
      </c>
      <c r="K705" s="69">
        <v>201407</v>
      </c>
      <c r="L705" s="69">
        <v>201408</v>
      </c>
      <c r="M705" s="69">
        <v>201409</v>
      </c>
      <c r="N705" s="69">
        <v>201410</v>
      </c>
      <c r="O705" s="69">
        <v>201411</v>
      </c>
      <c r="P705" s="69">
        <v>201412</v>
      </c>
      <c r="Q705" s="69">
        <v>201501</v>
      </c>
      <c r="R705" s="69">
        <v>201502</v>
      </c>
      <c r="S705" s="69">
        <v>201503</v>
      </c>
      <c r="T705" s="69">
        <v>201504</v>
      </c>
      <c r="U705" s="69">
        <v>201505</v>
      </c>
      <c r="V705" s="69">
        <v>201506</v>
      </c>
      <c r="W705" s="69">
        <v>201507</v>
      </c>
      <c r="X705" s="69">
        <v>201508</v>
      </c>
      <c r="Y705" s="69">
        <v>201509</v>
      </c>
      <c r="Z705" s="69">
        <v>201510</v>
      </c>
      <c r="AA705" s="69">
        <v>201511</v>
      </c>
      <c r="AB705" s="69">
        <v>201512</v>
      </c>
      <c r="AC705" s="69">
        <v>201601</v>
      </c>
      <c r="AD705" s="69">
        <v>201602</v>
      </c>
      <c r="AE705" s="69">
        <v>201603</v>
      </c>
      <c r="AF705" s="69">
        <v>201604</v>
      </c>
      <c r="AG705" s="69">
        <v>201605</v>
      </c>
      <c r="AH705" s="69">
        <v>201606</v>
      </c>
      <c r="AI705" s="69">
        <v>201607</v>
      </c>
      <c r="AJ705" s="69">
        <v>201608</v>
      </c>
      <c r="AK705" s="69">
        <v>201609</v>
      </c>
      <c r="AL705" s="69">
        <v>201610</v>
      </c>
      <c r="AM705" s="69">
        <v>201611</v>
      </c>
      <c r="AN705" s="69">
        <v>201612</v>
      </c>
      <c r="AO705" s="69">
        <v>201701</v>
      </c>
      <c r="AP705" s="69">
        <v>201702</v>
      </c>
      <c r="AQ705" s="69">
        <v>201703</v>
      </c>
      <c r="AR705" s="69">
        <v>201704</v>
      </c>
      <c r="AS705" s="69">
        <v>201705</v>
      </c>
      <c r="AT705" s="69">
        <v>201706</v>
      </c>
      <c r="AU705" s="69">
        <v>201707</v>
      </c>
      <c r="AV705" s="69">
        <v>201708</v>
      </c>
      <c r="AW705" s="69">
        <v>201709</v>
      </c>
      <c r="AX705" s="69">
        <v>201710</v>
      </c>
      <c r="AY705" s="69">
        <v>201711</v>
      </c>
      <c r="AZ705" s="69">
        <v>201712</v>
      </c>
      <c r="BA705" s="69">
        <v>201801</v>
      </c>
      <c r="BB705" s="69">
        <v>201802</v>
      </c>
      <c r="BC705" s="69">
        <v>201803</v>
      </c>
      <c r="BD705" s="69">
        <v>201804</v>
      </c>
      <c r="BE705" s="69">
        <v>201805</v>
      </c>
      <c r="BF705" s="69">
        <v>201806</v>
      </c>
      <c r="BG705" s="69">
        <v>201807</v>
      </c>
      <c r="BH705" s="69">
        <v>201808</v>
      </c>
      <c r="BI705" s="69">
        <v>201809</v>
      </c>
      <c r="BJ705" s="69">
        <v>201810</v>
      </c>
      <c r="BK705" s="69">
        <v>201811</v>
      </c>
      <c r="BL705" s="69">
        <v>201812</v>
      </c>
      <c r="BM705" s="69">
        <v>201901</v>
      </c>
      <c r="BN705" s="69">
        <v>201902</v>
      </c>
      <c r="BO705" s="69">
        <v>201903</v>
      </c>
      <c r="BP705" s="69">
        <v>201904</v>
      </c>
      <c r="BQ705" s="69">
        <v>201905</v>
      </c>
      <c r="BR705" s="69">
        <v>201906</v>
      </c>
      <c r="BS705" s="69">
        <v>201907</v>
      </c>
      <c r="BT705" s="69">
        <v>201908</v>
      </c>
      <c r="BU705" s="69">
        <v>201909</v>
      </c>
      <c r="BV705" s="69">
        <v>201910</v>
      </c>
      <c r="BW705" s="69">
        <v>201911</v>
      </c>
      <c r="BX705" s="69">
        <v>201912</v>
      </c>
      <c r="BY705" s="69">
        <v>202001</v>
      </c>
      <c r="BZ705" s="69">
        <v>202002</v>
      </c>
      <c r="CA705" s="69">
        <v>202003</v>
      </c>
      <c r="CB705" s="69">
        <v>202004</v>
      </c>
      <c r="CC705" s="69">
        <v>202005</v>
      </c>
      <c r="CD705" s="69">
        <v>202006</v>
      </c>
      <c r="CE705" s="69">
        <v>202007</v>
      </c>
      <c r="CF705" s="69">
        <v>202008</v>
      </c>
      <c r="CG705" s="69">
        <v>202009</v>
      </c>
      <c r="CH705" s="69">
        <v>202010</v>
      </c>
      <c r="CI705" s="69">
        <v>202011</v>
      </c>
      <c r="CJ705" s="69">
        <v>202012</v>
      </c>
      <c r="CK705" s="69">
        <v>202101</v>
      </c>
      <c r="CL705" s="69">
        <v>202102</v>
      </c>
      <c r="CM705" s="69">
        <v>202103</v>
      </c>
      <c r="CN705" s="69">
        <v>202104</v>
      </c>
      <c r="CO705" s="69">
        <v>202105</v>
      </c>
      <c r="CP705" s="69">
        <v>202106</v>
      </c>
      <c r="CQ705" s="69">
        <v>202107</v>
      </c>
      <c r="CR705" s="69">
        <v>202108</v>
      </c>
      <c r="CS705" s="69">
        <v>202109</v>
      </c>
      <c r="CT705" s="69">
        <v>202110</v>
      </c>
      <c r="CU705" s="69">
        <v>202111</v>
      </c>
      <c r="CV705" s="69">
        <v>202112</v>
      </c>
    </row>
    <row r="706" spans="2:102" outlineLevel="1" x14ac:dyDescent="0.3">
      <c r="B706" s="154">
        <v>1</v>
      </c>
      <c r="C706" s="242" t="s">
        <v>470</v>
      </c>
      <c r="D706" s="143" t="s">
        <v>433</v>
      </c>
      <c r="E706" s="242">
        <f>+E723</f>
        <v>642000</v>
      </c>
      <c r="F706" s="242">
        <f t="shared" ref="F706:BQ706" si="350">+F723</f>
        <v>642000</v>
      </c>
      <c r="G706" s="242">
        <f t="shared" si="350"/>
        <v>642000</v>
      </c>
      <c r="H706" s="242">
        <f t="shared" si="350"/>
        <v>642000</v>
      </c>
      <c r="I706" s="242">
        <f t="shared" si="350"/>
        <v>642000</v>
      </c>
      <c r="J706" s="242">
        <f t="shared" si="350"/>
        <v>642000</v>
      </c>
      <c r="K706" s="242">
        <f t="shared" si="350"/>
        <v>642000</v>
      </c>
      <c r="L706" s="242">
        <f t="shared" si="350"/>
        <v>642000</v>
      </c>
      <c r="M706" s="242">
        <f t="shared" si="350"/>
        <v>642000</v>
      </c>
      <c r="N706" s="242">
        <f t="shared" si="350"/>
        <v>642000</v>
      </c>
      <c r="O706" s="242">
        <f t="shared" si="350"/>
        <v>642000</v>
      </c>
      <c r="P706" s="242">
        <f t="shared" si="350"/>
        <v>642000</v>
      </c>
      <c r="Q706" s="242">
        <f t="shared" si="350"/>
        <v>642000</v>
      </c>
      <c r="R706" s="242">
        <f t="shared" si="350"/>
        <v>642000</v>
      </c>
      <c r="S706" s="242">
        <f t="shared" si="350"/>
        <v>642000</v>
      </c>
      <c r="T706" s="242">
        <f t="shared" si="350"/>
        <v>642000</v>
      </c>
      <c r="U706" s="242">
        <f t="shared" si="350"/>
        <v>642000</v>
      </c>
      <c r="V706" s="242">
        <f t="shared" si="350"/>
        <v>642000</v>
      </c>
      <c r="W706" s="242">
        <f t="shared" si="350"/>
        <v>642000</v>
      </c>
      <c r="X706" s="242">
        <f t="shared" si="350"/>
        <v>642000</v>
      </c>
      <c r="Y706" s="242">
        <f t="shared" si="350"/>
        <v>642000</v>
      </c>
      <c r="Z706" s="242">
        <f t="shared" si="350"/>
        <v>642000</v>
      </c>
      <c r="AA706" s="242">
        <f t="shared" si="350"/>
        <v>642000</v>
      </c>
      <c r="AB706" s="242">
        <f t="shared" si="350"/>
        <v>642000</v>
      </c>
      <c r="AC706" s="242">
        <f t="shared" si="350"/>
        <v>642000</v>
      </c>
      <c r="AD706" s="242">
        <f t="shared" si="350"/>
        <v>642000</v>
      </c>
      <c r="AE706" s="242">
        <f t="shared" si="350"/>
        <v>642000</v>
      </c>
      <c r="AF706" s="242">
        <f t="shared" si="350"/>
        <v>642000</v>
      </c>
      <c r="AG706" s="242">
        <f t="shared" si="350"/>
        <v>642000</v>
      </c>
      <c r="AH706" s="242">
        <f t="shared" si="350"/>
        <v>642000</v>
      </c>
      <c r="AI706" s="242">
        <f t="shared" si="350"/>
        <v>642000</v>
      </c>
      <c r="AJ706" s="242">
        <f t="shared" si="350"/>
        <v>642000</v>
      </c>
      <c r="AK706" s="242">
        <f t="shared" si="350"/>
        <v>642000</v>
      </c>
      <c r="AL706" s="242">
        <f>+AL723</f>
        <v>642000</v>
      </c>
      <c r="AM706" s="242">
        <f t="shared" si="350"/>
        <v>642000</v>
      </c>
      <c r="AN706" s="242">
        <f t="shared" si="350"/>
        <v>642000</v>
      </c>
      <c r="AO706" s="242">
        <f t="shared" si="350"/>
        <v>642000</v>
      </c>
      <c r="AP706" s="242">
        <f t="shared" si="350"/>
        <v>642000</v>
      </c>
      <c r="AQ706" s="242">
        <f t="shared" si="350"/>
        <v>642000</v>
      </c>
      <c r="AR706" s="242">
        <f t="shared" si="350"/>
        <v>642000</v>
      </c>
      <c r="AS706" s="242">
        <f t="shared" si="350"/>
        <v>642000</v>
      </c>
      <c r="AT706" s="242">
        <f t="shared" si="350"/>
        <v>642000</v>
      </c>
      <c r="AU706" s="242">
        <f t="shared" si="350"/>
        <v>642000</v>
      </c>
      <c r="AV706" s="242">
        <f t="shared" si="350"/>
        <v>642000</v>
      </c>
      <c r="AW706" s="242">
        <f t="shared" si="350"/>
        <v>642000</v>
      </c>
      <c r="AX706" s="242">
        <f t="shared" si="350"/>
        <v>642000</v>
      </c>
      <c r="AY706" s="242">
        <f t="shared" si="350"/>
        <v>642000</v>
      </c>
      <c r="AZ706" s="242">
        <f t="shared" si="350"/>
        <v>642000</v>
      </c>
      <c r="BA706" s="242">
        <f t="shared" si="350"/>
        <v>642000</v>
      </c>
      <c r="BB706" s="242">
        <f t="shared" si="350"/>
        <v>642000</v>
      </c>
      <c r="BC706" s="242">
        <f t="shared" si="350"/>
        <v>642000</v>
      </c>
      <c r="BD706" s="242">
        <f t="shared" si="350"/>
        <v>642000</v>
      </c>
      <c r="BE706" s="242">
        <f t="shared" si="350"/>
        <v>642000</v>
      </c>
      <c r="BF706" s="242">
        <f t="shared" si="350"/>
        <v>642000</v>
      </c>
      <c r="BG706" s="242">
        <f t="shared" si="350"/>
        <v>642000</v>
      </c>
      <c r="BH706" s="242">
        <f t="shared" si="350"/>
        <v>642000</v>
      </c>
      <c r="BI706" s="242">
        <f t="shared" si="350"/>
        <v>642000</v>
      </c>
      <c r="BJ706" s="242">
        <f t="shared" si="350"/>
        <v>642000</v>
      </c>
      <c r="BK706" s="242">
        <f t="shared" si="350"/>
        <v>642000</v>
      </c>
      <c r="BL706" s="242">
        <f t="shared" si="350"/>
        <v>642000</v>
      </c>
      <c r="BM706" s="242">
        <f t="shared" si="350"/>
        <v>642000</v>
      </c>
      <c r="BN706" s="242">
        <f t="shared" si="350"/>
        <v>642000</v>
      </c>
      <c r="BO706" s="242">
        <f t="shared" si="350"/>
        <v>642000</v>
      </c>
      <c r="BP706" s="242">
        <f t="shared" si="350"/>
        <v>642000</v>
      </c>
      <c r="BQ706" s="242">
        <f t="shared" si="350"/>
        <v>642000</v>
      </c>
      <c r="BR706" s="242">
        <f t="shared" ref="BR706:CV706" si="351">+BR723</f>
        <v>642000</v>
      </c>
      <c r="BS706" s="242">
        <f t="shared" si="351"/>
        <v>642000</v>
      </c>
      <c r="BT706" s="242">
        <f t="shared" si="351"/>
        <v>642000</v>
      </c>
      <c r="BU706" s="242">
        <f t="shared" si="351"/>
        <v>642000</v>
      </c>
      <c r="BV706" s="242">
        <f t="shared" si="351"/>
        <v>642000</v>
      </c>
      <c r="BW706" s="242">
        <f t="shared" si="351"/>
        <v>642000</v>
      </c>
      <c r="BX706" s="242">
        <f t="shared" si="351"/>
        <v>642000</v>
      </c>
      <c r="BY706" s="242">
        <f t="shared" si="351"/>
        <v>642000</v>
      </c>
      <c r="BZ706" s="242">
        <f t="shared" si="351"/>
        <v>642000</v>
      </c>
      <c r="CA706" s="242">
        <f t="shared" si="351"/>
        <v>642000</v>
      </c>
      <c r="CB706" s="242">
        <f t="shared" si="351"/>
        <v>642000</v>
      </c>
      <c r="CC706" s="242">
        <f t="shared" si="351"/>
        <v>642000</v>
      </c>
      <c r="CD706" s="242">
        <f t="shared" si="351"/>
        <v>642000</v>
      </c>
      <c r="CE706" s="242">
        <f t="shared" si="351"/>
        <v>642000</v>
      </c>
      <c r="CF706" s="242">
        <f t="shared" si="351"/>
        <v>642000</v>
      </c>
      <c r="CG706" s="242">
        <f t="shared" si="351"/>
        <v>642000</v>
      </c>
      <c r="CH706" s="242">
        <f t="shared" si="351"/>
        <v>642000</v>
      </c>
      <c r="CI706" s="242">
        <f t="shared" si="351"/>
        <v>642000</v>
      </c>
      <c r="CJ706" s="242">
        <f t="shared" si="351"/>
        <v>642000</v>
      </c>
      <c r="CK706" s="242">
        <f t="shared" si="351"/>
        <v>642000</v>
      </c>
      <c r="CL706" s="242">
        <f t="shared" si="351"/>
        <v>642000</v>
      </c>
      <c r="CM706" s="242">
        <f t="shared" si="351"/>
        <v>642000</v>
      </c>
      <c r="CN706" s="242">
        <f t="shared" si="351"/>
        <v>642000</v>
      </c>
      <c r="CO706" s="242">
        <f t="shared" si="351"/>
        <v>642000</v>
      </c>
      <c r="CP706" s="242">
        <f t="shared" si="351"/>
        <v>642000</v>
      </c>
      <c r="CQ706" s="242">
        <f t="shared" si="351"/>
        <v>642000</v>
      </c>
      <c r="CR706" s="242">
        <f t="shared" si="351"/>
        <v>642000</v>
      </c>
      <c r="CS706" s="242">
        <f t="shared" si="351"/>
        <v>642000</v>
      </c>
      <c r="CT706" s="242">
        <f t="shared" si="351"/>
        <v>642000</v>
      </c>
      <c r="CU706" s="242">
        <f t="shared" si="351"/>
        <v>642000</v>
      </c>
      <c r="CV706" s="242">
        <f t="shared" si="351"/>
        <v>642000</v>
      </c>
      <c r="CW706" s="63" t="s">
        <v>662</v>
      </c>
      <c r="CX706" s="63"/>
    </row>
    <row r="707" spans="2:102" outlineLevel="1" x14ac:dyDescent="0.3">
      <c r="B707" s="154">
        <v>2</v>
      </c>
      <c r="C707" s="242" t="s">
        <v>471</v>
      </c>
      <c r="D707" s="143" t="s">
        <v>433</v>
      </c>
      <c r="E707" s="242">
        <f>+E734</f>
        <v>42000</v>
      </c>
      <c r="F707" s="242">
        <f t="shared" ref="F707:BQ707" si="352">+F734</f>
        <v>42000</v>
      </c>
      <c r="G707" s="242">
        <f t="shared" si="352"/>
        <v>42000</v>
      </c>
      <c r="H707" s="242">
        <f t="shared" si="352"/>
        <v>42000</v>
      </c>
      <c r="I707" s="242">
        <f t="shared" si="352"/>
        <v>42000</v>
      </c>
      <c r="J707" s="242">
        <f t="shared" si="352"/>
        <v>42000</v>
      </c>
      <c r="K707" s="242">
        <f t="shared" si="352"/>
        <v>42000</v>
      </c>
      <c r="L707" s="242">
        <f t="shared" si="352"/>
        <v>42000</v>
      </c>
      <c r="M707" s="242">
        <f t="shared" si="352"/>
        <v>42000</v>
      </c>
      <c r="N707" s="242">
        <f t="shared" si="352"/>
        <v>42000</v>
      </c>
      <c r="O707" s="242">
        <f t="shared" si="352"/>
        <v>42000</v>
      </c>
      <c r="P707" s="242">
        <f t="shared" si="352"/>
        <v>42000</v>
      </c>
      <c r="Q707" s="242">
        <f t="shared" si="352"/>
        <v>42000</v>
      </c>
      <c r="R707" s="242">
        <f t="shared" si="352"/>
        <v>42000</v>
      </c>
      <c r="S707" s="242">
        <f t="shared" si="352"/>
        <v>42000</v>
      </c>
      <c r="T707" s="242">
        <f t="shared" si="352"/>
        <v>42000</v>
      </c>
      <c r="U707" s="242">
        <f t="shared" si="352"/>
        <v>42000</v>
      </c>
      <c r="V707" s="242">
        <f t="shared" si="352"/>
        <v>42000</v>
      </c>
      <c r="W707" s="242">
        <f t="shared" si="352"/>
        <v>42000</v>
      </c>
      <c r="X707" s="242">
        <f t="shared" si="352"/>
        <v>42000</v>
      </c>
      <c r="Y707" s="242">
        <f t="shared" si="352"/>
        <v>42000</v>
      </c>
      <c r="Z707" s="242">
        <f t="shared" si="352"/>
        <v>42000</v>
      </c>
      <c r="AA707" s="242">
        <f t="shared" si="352"/>
        <v>42000</v>
      </c>
      <c r="AB707" s="242">
        <f t="shared" si="352"/>
        <v>42000</v>
      </c>
      <c r="AC707" s="242">
        <f t="shared" si="352"/>
        <v>42000</v>
      </c>
      <c r="AD707" s="242">
        <f t="shared" si="352"/>
        <v>42000</v>
      </c>
      <c r="AE707" s="242">
        <f t="shared" si="352"/>
        <v>42000</v>
      </c>
      <c r="AF707" s="242">
        <f t="shared" si="352"/>
        <v>42000</v>
      </c>
      <c r="AG707" s="242">
        <f t="shared" si="352"/>
        <v>42000</v>
      </c>
      <c r="AH707" s="242">
        <f t="shared" si="352"/>
        <v>42000</v>
      </c>
      <c r="AI707" s="242">
        <f t="shared" si="352"/>
        <v>42000</v>
      </c>
      <c r="AJ707" s="242">
        <f t="shared" si="352"/>
        <v>42000</v>
      </c>
      <c r="AK707" s="242">
        <f t="shared" si="352"/>
        <v>42000</v>
      </c>
      <c r="AL707" s="242">
        <f t="shared" si="352"/>
        <v>42000</v>
      </c>
      <c r="AM707" s="242">
        <f t="shared" si="352"/>
        <v>42000</v>
      </c>
      <c r="AN707" s="242">
        <f t="shared" si="352"/>
        <v>42000</v>
      </c>
      <c r="AO707" s="242">
        <f t="shared" si="352"/>
        <v>42000</v>
      </c>
      <c r="AP707" s="242">
        <f t="shared" si="352"/>
        <v>42000</v>
      </c>
      <c r="AQ707" s="242">
        <f t="shared" si="352"/>
        <v>42000</v>
      </c>
      <c r="AR707" s="242">
        <f t="shared" si="352"/>
        <v>42000</v>
      </c>
      <c r="AS707" s="242">
        <f t="shared" si="352"/>
        <v>42000</v>
      </c>
      <c r="AT707" s="242">
        <f t="shared" si="352"/>
        <v>42000</v>
      </c>
      <c r="AU707" s="242">
        <f t="shared" si="352"/>
        <v>42000</v>
      </c>
      <c r="AV707" s="242">
        <f t="shared" si="352"/>
        <v>42000</v>
      </c>
      <c r="AW707" s="242">
        <f t="shared" si="352"/>
        <v>42000</v>
      </c>
      <c r="AX707" s="242">
        <f t="shared" si="352"/>
        <v>42000</v>
      </c>
      <c r="AY707" s="242">
        <f t="shared" si="352"/>
        <v>42000</v>
      </c>
      <c r="AZ707" s="242">
        <f t="shared" si="352"/>
        <v>42000</v>
      </c>
      <c r="BA707" s="242">
        <f t="shared" si="352"/>
        <v>42000</v>
      </c>
      <c r="BB707" s="242">
        <f t="shared" si="352"/>
        <v>42000</v>
      </c>
      <c r="BC707" s="242">
        <f t="shared" si="352"/>
        <v>42000</v>
      </c>
      <c r="BD707" s="242">
        <f t="shared" si="352"/>
        <v>42000</v>
      </c>
      <c r="BE707" s="242">
        <f t="shared" si="352"/>
        <v>42000</v>
      </c>
      <c r="BF707" s="242">
        <f t="shared" si="352"/>
        <v>42000</v>
      </c>
      <c r="BG707" s="242">
        <f t="shared" si="352"/>
        <v>42000</v>
      </c>
      <c r="BH707" s="242">
        <f t="shared" si="352"/>
        <v>42000</v>
      </c>
      <c r="BI707" s="242">
        <f t="shared" si="352"/>
        <v>42000</v>
      </c>
      <c r="BJ707" s="242">
        <f t="shared" si="352"/>
        <v>42000</v>
      </c>
      <c r="BK707" s="242">
        <f t="shared" si="352"/>
        <v>42000</v>
      </c>
      <c r="BL707" s="242">
        <f t="shared" si="352"/>
        <v>42000</v>
      </c>
      <c r="BM707" s="242">
        <f t="shared" si="352"/>
        <v>42000</v>
      </c>
      <c r="BN707" s="242">
        <f t="shared" si="352"/>
        <v>42000</v>
      </c>
      <c r="BO707" s="242">
        <f t="shared" si="352"/>
        <v>42000</v>
      </c>
      <c r="BP707" s="242">
        <f t="shared" si="352"/>
        <v>42000</v>
      </c>
      <c r="BQ707" s="242">
        <f t="shared" si="352"/>
        <v>42000</v>
      </c>
      <c r="BR707" s="242">
        <f t="shared" ref="BR707:CV707" si="353">+BR734</f>
        <v>42000</v>
      </c>
      <c r="BS707" s="242">
        <f t="shared" si="353"/>
        <v>42000</v>
      </c>
      <c r="BT707" s="242">
        <f t="shared" si="353"/>
        <v>42000</v>
      </c>
      <c r="BU707" s="242">
        <f t="shared" si="353"/>
        <v>42000</v>
      </c>
      <c r="BV707" s="242">
        <f t="shared" si="353"/>
        <v>42000</v>
      </c>
      <c r="BW707" s="242">
        <f t="shared" si="353"/>
        <v>42000</v>
      </c>
      <c r="BX707" s="242">
        <f t="shared" si="353"/>
        <v>42000</v>
      </c>
      <c r="BY707" s="242">
        <f t="shared" si="353"/>
        <v>42000</v>
      </c>
      <c r="BZ707" s="242">
        <f t="shared" si="353"/>
        <v>42000</v>
      </c>
      <c r="CA707" s="242">
        <f t="shared" si="353"/>
        <v>42000</v>
      </c>
      <c r="CB707" s="242">
        <f t="shared" si="353"/>
        <v>42000</v>
      </c>
      <c r="CC707" s="242">
        <f t="shared" si="353"/>
        <v>42000</v>
      </c>
      <c r="CD707" s="242">
        <f t="shared" si="353"/>
        <v>42000</v>
      </c>
      <c r="CE707" s="242">
        <f t="shared" si="353"/>
        <v>42000</v>
      </c>
      <c r="CF707" s="242">
        <f t="shared" si="353"/>
        <v>42000</v>
      </c>
      <c r="CG707" s="242">
        <f t="shared" si="353"/>
        <v>42000</v>
      </c>
      <c r="CH707" s="242">
        <f t="shared" si="353"/>
        <v>42000</v>
      </c>
      <c r="CI707" s="242">
        <f t="shared" si="353"/>
        <v>42000</v>
      </c>
      <c r="CJ707" s="242">
        <f t="shared" si="353"/>
        <v>42000</v>
      </c>
      <c r="CK707" s="242">
        <f t="shared" si="353"/>
        <v>42000</v>
      </c>
      <c r="CL707" s="242">
        <f t="shared" si="353"/>
        <v>42000</v>
      </c>
      <c r="CM707" s="242">
        <f t="shared" si="353"/>
        <v>42000</v>
      </c>
      <c r="CN707" s="242">
        <f t="shared" si="353"/>
        <v>42000</v>
      </c>
      <c r="CO707" s="242">
        <f t="shared" si="353"/>
        <v>42000</v>
      </c>
      <c r="CP707" s="242">
        <f t="shared" si="353"/>
        <v>42000</v>
      </c>
      <c r="CQ707" s="242">
        <f t="shared" si="353"/>
        <v>42000</v>
      </c>
      <c r="CR707" s="242">
        <f t="shared" si="353"/>
        <v>42000</v>
      </c>
      <c r="CS707" s="242">
        <f t="shared" si="353"/>
        <v>42000</v>
      </c>
      <c r="CT707" s="242">
        <f t="shared" si="353"/>
        <v>42000</v>
      </c>
      <c r="CU707" s="242">
        <f t="shared" si="353"/>
        <v>42000</v>
      </c>
      <c r="CV707" s="242">
        <f t="shared" si="353"/>
        <v>42000</v>
      </c>
      <c r="CW707" s="63" t="s">
        <v>665</v>
      </c>
      <c r="CX707" s="63"/>
    </row>
    <row r="708" spans="2:102" outlineLevel="1" x14ac:dyDescent="0.3">
      <c r="B708" s="154">
        <v>3</v>
      </c>
      <c r="C708" s="242" t="s">
        <v>472</v>
      </c>
      <c r="D708" s="143" t="s">
        <v>433</v>
      </c>
      <c r="E708" s="242">
        <f>+E746</f>
        <v>642000</v>
      </c>
      <c r="F708" s="242">
        <f t="shared" ref="F708:BQ708" si="354">+F746</f>
        <v>642000</v>
      </c>
      <c r="G708" s="242">
        <f t="shared" si="354"/>
        <v>642000</v>
      </c>
      <c r="H708" s="242">
        <f t="shared" si="354"/>
        <v>642000</v>
      </c>
      <c r="I708" s="242">
        <f t="shared" si="354"/>
        <v>642000</v>
      </c>
      <c r="J708" s="242">
        <f t="shared" si="354"/>
        <v>642000</v>
      </c>
      <c r="K708" s="242">
        <f t="shared" si="354"/>
        <v>642000</v>
      </c>
      <c r="L708" s="242">
        <f t="shared" si="354"/>
        <v>642000</v>
      </c>
      <c r="M708" s="242">
        <f t="shared" si="354"/>
        <v>642000</v>
      </c>
      <c r="N708" s="242">
        <f t="shared" si="354"/>
        <v>642000</v>
      </c>
      <c r="O708" s="242">
        <f t="shared" si="354"/>
        <v>642000</v>
      </c>
      <c r="P708" s="242">
        <f t="shared" si="354"/>
        <v>642000</v>
      </c>
      <c r="Q708" s="242">
        <f t="shared" si="354"/>
        <v>642000</v>
      </c>
      <c r="R708" s="242">
        <f t="shared" si="354"/>
        <v>642000</v>
      </c>
      <c r="S708" s="242">
        <f t="shared" si="354"/>
        <v>642000</v>
      </c>
      <c r="T708" s="242">
        <f t="shared" si="354"/>
        <v>642000</v>
      </c>
      <c r="U708" s="242">
        <f t="shared" si="354"/>
        <v>642000</v>
      </c>
      <c r="V708" s="242">
        <f t="shared" si="354"/>
        <v>642000</v>
      </c>
      <c r="W708" s="242">
        <f t="shared" si="354"/>
        <v>642000</v>
      </c>
      <c r="X708" s="242">
        <f t="shared" si="354"/>
        <v>642000</v>
      </c>
      <c r="Y708" s="242">
        <f t="shared" si="354"/>
        <v>642000</v>
      </c>
      <c r="Z708" s="242">
        <f t="shared" si="354"/>
        <v>642000</v>
      </c>
      <c r="AA708" s="242">
        <f t="shared" si="354"/>
        <v>642000</v>
      </c>
      <c r="AB708" s="242">
        <f t="shared" si="354"/>
        <v>642000</v>
      </c>
      <c r="AC708" s="242">
        <f t="shared" si="354"/>
        <v>642000</v>
      </c>
      <c r="AD708" s="242">
        <f t="shared" si="354"/>
        <v>642000</v>
      </c>
      <c r="AE708" s="242">
        <f t="shared" si="354"/>
        <v>642000</v>
      </c>
      <c r="AF708" s="242">
        <f t="shared" si="354"/>
        <v>642000</v>
      </c>
      <c r="AG708" s="242">
        <f t="shared" si="354"/>
        <v>642000</v>
      </c>
      <c r="AH708" s="242">
        <f t="shared" si="354"/>
        <v>642000</v>
      </c>
      <c r="AI708" s="242">
        <f t="shared" si="354"/>
        <v>642000</v>
      </c>
      <c r="AJ708" s="242">
        <f t="shared" si="354"/>
        <v>642000</v>
      </c>
      <c r="AK708" s="242">
        <f t="shared" si="354"/>
        <v>642000</v>
      </c>
      <c r="AL708" s="242">
        <f t="shared" si="354"/>
        <v>642000</v>
      </c>
      <c r="AM708" s="242">
        <f t="shared" si="354"/>
        <v>642000</v>
      </c>
      <c r="AN708" s="242">
        <f t="shared" si="354"/>
        <v>642000</v>
      </c>
      <c r="AO708" s="242">
        <f t="shared" si="354"/>
        <v>642000</v>
      </c>
      <c r="AP708" s="242">
        <f t="shared" si="354"/>
        <v>642000</v>
      </c>
      <c r="AQ708" s="242">
        <f t="shared" si="354"/>
        <v>642000</v>
      </c>
      <c r="AR708" s="242">
        <f t="shared" si="354"/>
        <v>642000</v>
      </c>
      <c r="AS708" s="242">
        <f t="shared" si="354"/>
        <v>642000</v>
      </c>
      <c r="AT708" s="242">
        <f t="shared" si="354"/>
        <v>642000</v>
      </c>
      <c r="AU708" s="242">
        <f t="shared" si="354"/>
        <v>642000</v>
      </c>
      <c r="AV708" s="242">
        <f t="shared" si="354"/>
        <v>642000</v>
      </c>
      <c r="AW708" s="242">
        <f t="shared" si="354"/>
        <v>642000</v>
      </c>
      <c r="AX708" s="242">
        <f t="shared" si="354"/>
        <v>642000</v>
      </c>
      <c r="AY708" s="242">
        <f t="shared" si="354"/>
        <v>642000</v>
      </c>
      <c r="AZ708" s="242">
        <f t="shared" si="354"/>
        <v>642000</v>
      </c>
      <c r="BA708" s="242">
        <f t="shared" si="354"/>
        <v>642000</v>
      </c>
      <c r="BB708" s="242">
        <f t="shared" si="354"/>
        <v>642000</v>
      </c>
      <c r="BC708" s="242">
        <f t="shared" si="354"/>
        <v>642000</v>
      </c>
      <c r="BD708" s="242">
        <f t="shared" si="354"/>
        <v>642000</v>
      </c>
      <c r="BE708" s="242">
        <f t="shared" si="354"/>
        <v>642000</v>
      </c>
      <c r="BF708" s="242">
        <f t="shared" si="354"/>
        <v>642000</v>
      </c>
      <c r="BG708" s="242">
        <f t="shared" si="354"/>
        <v>642000</v>
      </c>
      <c r="BH708" s="242">
        <f t="shared" si="354"/>
        <v>642000</v>
      </c>
      <c r="BI708" s="242">
        <f t="shared" si="354"/>
        <v>642000</v>
      </c>
      <c r="BJ708" s="242">
        <f t="shared" si="354"/>
        <v>642000</v>
      </c>
      <c r="BK708" s="242">
        <f t="shared" si="354"/>
        <v>642000</v>
      </c>
      <c r="BL708" s="242">
        <f t="shared" si="354"/>
        <v>642000</v>
      </c>
      <c r="BM708" s="242">
        <f t="shared" si="354"/>
        <v>642000</v>
      </c>
      <c r="BN708" s="242">
        <f t="shared" si="354"/>
        <v>642000</v>
      </c>
      <c r="BO708" s="242">
        <f t="shared" si="354"/>
        <v>642000</v>
      </c>
      <c r="BP708" s="242">
        <f t="shared" si="354"/>
        <v>642000</v>
      </c>
      <c r="BQ708" s="242">
        <f t="shared" si="354"/>
        <v>642000</v>
      </c>
      <c r="BR708" s="242">
        <f t="shared" ref="BR708:CV708" si="355">+BR746</f>
        <v>642000</v>
      </c>
      <c r="BS708" s="242">
        <f t="shared" si="355"/>
        <v>642000</v>
      </c>
      <c r="BT708" s="242">
        <f t="shared" si="355"/>
        <v>642000</v>
      </c>
      <c r="BU708" s="242">
        <f t="shared" si="355"/>
        <v>642000</v>
      </c>
      <c r="BV708" s="242">
        <f t="shared" si="355"/>
        <v>642000</v>
      </c>
      <c r="BW708" s="242">
        <f t="shared" si="355"/>
        <v>642000</v>
      </c>
      <c r="BX708" s="242">
        <f t="shared" si="355"/>
        <v>642000</v>
      </c>
      <c r="BY708" s="242">
        <f t="shared" si="355"/>
        <v>642000</v>
      </c>
      <c r="BZ708" s="242">
        <f t="shared" si="355"/>
        <v>642000</v>
      </c>
      <c r="CA708" s="242">
        <f t="shared" si="355"/>
        <v>642000</v>
      </c>
      <c r="CB708" s="242">
        <f t="shared" si="355"/>
        <v>642000</v>
      </c>
      <c r="CC708" s="242">
        <f t="shared" si="355"/>
        <v>642000</v>
      </c>
      <c r="CD708" s="242">
        <f t="shared" si="355"/>
        <v>642000</v>
      </c>
      <c r="CE708" s="242">
        <f t="shared" si="355"/>
        <v>642000</v>
      </c>
      <c r="CF708" s="242">
        <f t="shared" si="355"/>
        <v>642000</v>
      </c>
      <c r="CG708" s="242">
        <f t="shared" si="355"/>
        <v>642000</v>
      </c>
      <c r="CH708" s="242">
        <f t="shared" si="355"/>
        <v>642000</v>
      </c>
      <c r="CI708" s="242">
        <f t="shared" si="355"/>
        <v>642000</v>
      </c>
      <c r="CJ708" s="242">
        <f t="shared" si="355"/>
        <v>642000</v>
      </c>
      <c r="CK708" s="242">
        <f t="shared" si="355"/>
        <v>642000</v>
      </c>
      <c r="CL708" s="242">
        <f t="shared" si="355"/>
        <v>642000</v>
      </c>
      <c r="CM708" s="242">
        <f t="shared" si="355"/>
        <v>642000</v>
      </c>
      <c r="CN708" s="242">
        <f t="shared" si="355"/>
        <v>642000</v>
      </c>
      <c r="CO708" s="242">
        <f t="shared" si="355"/>
        <v>642000</v>
      </c>
      <c r="CP708" s="242">
        <f t="shared" si="355"/>
        <v>642000</v>
      </c>
      <c r="CQ708" s="242">
        <f t="shared" si="355"/>
        <v>642000</v>
      </c>
      <c r="CR708" s="242">
        <f t="shared" si="355"/>
        <v>642000</v>
      </c>
      <c r="CS708" s="242">
        <f t="shared" si="355"/>
        <v>642000</v>
      </c>
      <c r="CT708" s="242">
        <f t="shared" si="355"/>
        <v>642000</v>
      </c>
      <c r="CU708" s="242">
        <f t="shared" si="355"/>
        <v>642000</v>
      </c>
      <c r="CV708" s="242">
        <f t="shared" si="355"/>
        <v>642000</v>
      </c>
      <c r="CW708" s="63" t="s">
        <v>659</v>
      </c>
      <c r="CX708" s="63"/>
    </row>
    <row r="709" spans="2:102" outlineLevel="1" x14ac:dyDescent="0.3">
      <c r="B709" s="154">
        <v>4</v>
      </c>
      <c r="C709" s="242" t="s">
        <v>473</v>
      </c>
      <c r="D709" s="143" t="s">
        <v>433</v>
      </c>
      <c r="E709" s="242">
        <f>+E756</f>
        <v>41000</v>
      </c>
      <c r="F709" s="242">
        <f t="shared" ref="F709:BQ709" si="356">+F756</f>
        <v>41000</v>
      </c>
      <c r="G709" s="242">
        <f t="shared" si="356"/>
        <v>41000</v>
      </c>
      <c r="H709" s="242">
        <f t="shared" si="356"/>
        <v>41000</v>
      </c>
      <c r="I709" s="242">
        <f t="shared" si="356"/>
        <v>41000</v>
      </c>
      <c r="J709" s="242">
        <f t="shared" si="356"/>
        <v>41000</v>
      </c>
      <c r="K709" s="242">
        <f t="shared" si="356"/>
        <v>41000</v>
      </c>
      <c r="L709" s="242">
        <f t="shared" si="356"/>
        <v>41000</v>
      </c>
      <c r="M709" s="242">
        <f t="shared" si="356"/>
        <v>41000</v>
      </c>
      <c r="N709" s="242">
        <f t="shared" si="356"/>
        <v>41000</v>
      </c>
      <c r="O709" s="242">
        <f t="shared" si="356"/>
        <v>41000</v>
      </c>
      <c r="P709" s="242">
        <f t="shared" si="356"/>
        <v>41000</v>
      </c>
      <c r="Q709" s="242">
        <f t="shared" si="356"/>
        <v>41000</v>
      </c>
      <c r="R709" s="242">
        <f t="shared" si="356"/>
        <v>41000</v>
      </c>
      <c r="S709" s="242">
        <f t="shared" si="356"/>
        <v>41000</v>
      </c>
      <c r="T709" s="242">
        <f t="shared" si="356"/>
        <v>41000</v>
      </c>
      <c r="U709" s="242">
        <f t="shared" si="356"/>
        <v>41000</v>
      </c>
      <c r="V709" s="242">
        <f t="shared" si="356"/>
        <v>41000</v>
      </c>
      <c r="W709" s="242">
        <f t="shared" si="356"/>
        <v>41000</v>
      </c>
      <c r="X709" s="242">
        <f t="shared" si="356"/>
        <v>41000</v>
      </c>
      <c r="Y709" s="242">
        <f t="shared" si="356"/>
        <v>41000</v>
      </c>
      <c r="Z709" s="242">
        <f t="shared" si="356"/>
        <v>41000</v>
      </c>
      <c r="AA709" s="242">
        <f t="shared" si="356"/>
        <v>41000</v>
      </c>
      <c r="AB709" s="242">
        <f t="shared" si="356"/>
        <v>41000</v>
      </c>
      <c r="AC709" s="242">
        <f t="shared" si="356"/>
        <v>41000</v>
      </c>
      <c r="AD709" s="242">
        <f t="shared" si="356"/>
        <v>41000</v>
      </c>
      <c r="AE709" s="242">
        <f t="shared" si="356"/>
        <v>41000</v>
      </c>
      <c r="AF709" s="242">
        <f t="shared" si="356"/>
        <v>41000</v>
      </c>
      <c r="AG709" s="242">
        <f t="shared" si="356"/>
        <v>41000</v>
      </c>
      <c r="AH709" s="242">
        <f t="shared" si="356"/>
        <v>41000</v>
      </c>
      <c r="AI709" s="242">
        <f t="shared" si="356"/>
        <v>41000</v>
      </c>
      <c r="AJ709" s="242">
        <f t="shared" si="356"/>
        <v>41000</v>
      </c>
      <c r="AK709" s="242">
        <f t="shared" si="356"/>
        <v>41000</v>
      </c>
      <c r="AL709" s="242">
        <f t="shared" si="356"/>
        <v>41000</v>
      </c>
      <c r="AM709" s="242">
        <f t="shared" si="356"/>
        <v>41000</v>
      </c>
      <c r="AN709" s="242">
        <f t="shared" si="356"/>
        <v>41000</v>
      </c>
      <c r="AO709" s="242">
        <f t="shared" si="356"/>
        <v>41000</v>
      </c>
      <c r="AP709" s="242">
        <f t="shared" si="356"/>
        <v>41000</v>
      </c>
      <c r="AQ709" s="242">
        <f t="shared" si="356"/>
        <v>41000</v>
      </c>
      <c r="AR709" s="242">
        <f t="shared" si="356"/>
        <v>41000</v>
      </c>
      <c r="AS709" s="242">
        <f t="shared" si="356"/>
        <v>41000</v>
      </c>
      <c r="AT709" s="242">
        <f t="shared" si="356"/>
        <v>41000</v>
      </c>
      <c r="AU709" s="242">
        <f t="shared" si="356"/>
        <v>41000</v>
      </c>
      <c r="AV709" s="242">
        <f t="shared" si="356"/>
        <v>41000</v>
      </c>
      <c r="AW709" s="242">
        <f t="shared" si="356"/>
        <v>41000</v>
      </c>
      <c r="AX709" s="242">
        <f t="shared" si="356"/>
        <v>41000</v>
      </c>
      <c r="AY709" s="242">
        <f t="shared" si="356"/>
        <v>41000</v>
      </c>
      <c r="AZ709" s="242">
        <f t="shared" si="356"/>
        <v>41000</v>
      </c>
      <c r="BA709" s="242">
        <f t="shared" si="356"/>
        <v>41000</v>
      </c>
      <c r="BB709" s="242">
        <f t="shared" si="356"/>
        <v>41000</v>
      </c>
      <c r="BC709" s="242">
        <f t="shared" si="356"/>
        <v>41000</v>
      </c>
      <c r="BD709" s="242">
        <f t="shared" si="356"/>
        <v>41000</v>
      </c>
      <c r="BE709" s="242">
        <f t="shared" si="356"/>
        <v>41000</v>
      </c>
      <c r="BF709" s="242">
        <f t="shared" si="356"/>
        <v>41000</v>
      </c>
      <c r="BG709" s="242">
        <f t="shared" si="356"/>
        <v>41000</v>
      </c>
      <c r="BH709" s="242">
        <f t="shared" si="356"/>
        <v>41000</v>
      </c>
      <c r="BI709" s="242">
        <f t="shared" si="356"/>
        <v>41000</v>
      </c>
      <c r="BJ709" s="242">
        <f t="shared" si="356"/>
        <v>41000</v>
      </c>
      <c r="BK709" s="242">
        <f t="shared" si="356"/>
        <v>41000</v>
      </c>
      <c r="BL709" s="242">
        <f t="shared" si="356"/>
        <v>41000</v>
      </c>
      <c r="BM709" s="242">
        <f t="shared" si="356"/>
        <v>41000</v>
      </c>
      <c r="BN709" s="242">
        <f t="shared" si="356"/>
        <v>41000</v>
      </c>
      <c r="BO709" s="242">
        <f t="shared" si="356"/>
        <v>41000</v>
      </c>
      <c r="BP709" s="242">
        <f t="shared" si="356"/>
        <v>41000</v>
      </c>
      <c r="BQ709" s="242">
        <f t="shared" si="356"/>
        <v>41000</v>
      </c>
      <c r="BR709" s="242">
        <f t="shared" ref="BR709:CV709" si="357">+BR756</f>
        <v>41000</v>
      </c>
      <c r="BS709" s="242">
        <f t="shared" si="357"/>
        <v>41000</v>
      </c>
      <c r="BT709" s="242">
        <f t="shared" si="357"/>
        <v>41000</v>
      </c>
      <c r="BU709" s="242">
        <f t="shared" si="357"/>
        <v>41000</v>
      </c>
      <c r="BV709" s="242">
        <f t="shared" si="357"/>
        <v>41000</v>
      </c>
      <c r="BW709" s="242">
        <f t="shared" si="357"/>
        <v>41000</v>
      </c>
      <c r="BX709" s="242">
        <f t="shared" si="357"/>
        <v>41000</v>
      </c>
      <c r="BY709" s="242">
        <f t="shared" si="357"/>
        <v>41000</v>
      </c>
      <c r="BZ709" s="242">
        <f t="shared" si="357"/>
        <v>41000</v>
      </c>
      <c r="CA709" s="242">
        <f t="shared" si="357"/>
        <v>41000</v>
      </c>
      <c r="CB709" s="242">
        <f t="shared" si="357"/>
        <v>41000</v>
      </c>
      <c r="CC709" s="242">
        <f t="shared" si="357"/>
        <v>41000</v>
      </c>
      <c r="CD709" s="242">
        <f t="shared" si="357"/>
        <v>41000</v>
      </c>
      <c r="CE709" s="242">
        <f t="shared" si="357"/>
        <v>41000</v>
      </c>
      <c r="CF709" s="242">
        <f t="shared" si="357"/>
        <v>41000</v>
      </c>
      <c r="CG709" s="242">
        <f t="shared" si="357"/>
        <v>41000</v>
      </c>
      <c r="CH709" s="242">
        <f t="shared" si="357"/>
        <v>41000</v>
      </c>
      <c r="CI709" s="242">
        <f t="shared" si="357"/>
        <v>41000</v>
      </c>
      <c r="CJ709" s="242">
        <f t="shared" si="357"/>
        <v>41000</v>
      </c>
      <c r="CK709" s="242">
        <f t="shared" si="357"/>
        <v>41000</v>
      </c>
      <c r="CL709" s="242">
        <f t="shared" si="357"/>
        <v>41000</v>
      </c>
      <c r="CM709" s="242">
        <f t="shared" si="357"/>
        <v>41000</v>
      </c>
      <c r="CN709" s="242">
        <f t="shared" si="357"/>
        <v>41000</v>
      </c>
      <c r="CO709" s="242">
        <f t="shared" si="357"/>
        <v>41000</v>
      </c>
      <c r="CP709" s="242">
        <f t="shared" si="357"/>
        <v>41000</v>
      </c>
      <c r="CQ709" s="242">
        <f t="shared" si="357"/>
        <v>41000</v>
      </c>
      <c r="CR709" s="242">
        <f t="shared" si="357"/>
        <v>41000</v>
      </c>
      <c r="CS709" s="242">
        <f t="shared" si="357"/>
        <v>41000</v>
      </c>
      <c r="CT709" s="242">
        <f t="shared" si="357"/>
        <v>41000</v>
      </c>
      <c r="CU709" s="242">
        <f t="shared" si="357"/>
        <v>41000</v>
      </c>
      <c r="CV709" s="242">
        <f t="shared" si="357"/>
        <v>41000</v>
      </c>
      <c r="CW709" s="63" t="s">
        <v>664</v>
      </c>
      <c r="CX709" s="63"/>
    </row>
    <row r="710" spans="2:102" outlineLevel="1" x14ac:dyDescent="0.3">
      <c r="K710" s="234"/>
      <c r="L710" s="234"/>
      <c r="M710" s="234"/>
      <c r="N710" s="234"/>
    </row>
    <row r="711" spans="2:102" outlineLevel="1" x14ac:dyDescent="0.3">
      <c r="C711" s="242" t="s">
        <v>23</v>
      </c>
      <c r="D711" s="143" t="s">
        <v>433</v>
      </c>
      <c r="E711" s="242">
        <f>SUM(E706:E709)</f>
        <v>1367000</v>
      </c>
      <c r="F711" s="242">
        <f t="shared" ref="F711:BQ711" si="358">SUM(F706:F709)</f>
        <v>1367000</v>
      </c>
      <c r="G711" s="242">
        <f t="shared" si="358"/>
        <v>1367000</v>
      </c>
      <c r="H711" s="242">
        <f t="shared" si="358"/>
        <v>1367000</v>
      </c>
      <c r="I711" s="242">
        <f t="shared" si="358"/>
        <v>1367000</v>
      </c>
      <c r="J711" s="242">
        <f t="shared" si="358"/>
        <v>1367000</v>
      </c>
      <c r="K711" s="242">
        <f t="shared" si="358"/>
        <v>1367000</v>
      </c>
      <c r="L711" s="242">
        <f t="shared" si="358"/>
        <v>1367000</v>
      </c>
      <c r="M711" s="242">
        <f t="shared" si="358"/>
        <v>1367000</v>
      </c>
      <c r="N711" s="242">
        <f t="shared" si="358"/>
        <v>1367000</v>
      </c>
      <c r="O711" s="242">
        <f t="shared" si="358"/>
        <v>1367000</v>
      </c>
      <c r="P711" s="242">
        <f t="shared" si="358"/>
        <v>1367000</v>
      </c>
      <c r="Q711" s="242">
        <f t="shared" si="358"/>
        <v>1367000</v>
      </c>
      <c r="R711" s="242">
        <f t="shared" si="358"/>
        <v>1367000</v>
      </c>
      <c r="S711" s="242">
        <f t="shared" si="358"/>
        <v>1367000</v>
      </c>
      <c r="T711" s="242">
        <f t="shared" si="358"/>
        <v>1367000</v>
      </c>
      <c r="U711" s="242">
        <f t="shared" si="358"/>
        <v>1367000</v>
      </c>
      <c r="V711" s="242">
        <f t="shared" si="358"/>
        <v>1367000</v>
      </c>
      <c r="W711" s="242">
        <f t="shared" si="358"/>
        <v>1367000</v>
      </c>
      <c r="X711" s="242">
        <f t="shared" si="358"/>
        <v>1367000</v>
      </c>
      <c r="Y711" s="242">
        <f t="shared" si="358"/>
        <v>1367000</v>
      </c>
      <c r="Z711" s="242">
        <f t="shared" si="358"/>
        <v>1367000</v>
      </c>
      <c r="AA711" s="242">
        <f t="shared" si="358"/>
        <v>1367000</v>
      </c>
      <c r="AB711" s="242">
        <f t="shared" si="358"/>
        <v>1367000</v>
      </c>
      <c r="AC711" s="242">
        <f t="shared" si="358"/>
        <v>1367000</v>
      </c>
      <c r="AD711" s="242">
        <f t="shared" si="358"/>
        <v>1367000</v>
      </c>
      <c r="AE711" s="242">
        <f t="shared" si="358"/>
        <v>1367000</v>
      </c>
      <c r="AF711" s="242">
        <f t="shared" si="358"/>
        <v>1367000</v>
      </c>
      <c r="AG711" s="242">
        <f t="shared" si="358"/>
        <v>1367000</v>
      </c>
      <c r="AH711" s="242">
        <f t="shared" si="358"/>
        <v>1367000</v>
      </c>
      <c r="AI711" s="242">
        <f t="shared" si="358"/>
        <v>1367000</v>
      </c>
      <c r="AJ711" s="242">
        <f t="shared" si="358"/>
        <v>1367000</v>
      </c>
      <c r="AK711" s="242">
        <f>SUM(AK706:AK709)</f>
        <v>1367000</v>
      </c>
      <c r="AL711" s="242">
        <f t="shared" si="358"/>
        <v>1367000</v>
      </c>
      <c r="AM711" s="242">
        <f t="shared" si="358"/>
        <v>1367000</v>
      </c>
      <c r="AN711" s="242">
        <f t="shared" si="358"/>
        <v>1367000</v>
      </c>
      <c r="AO711" s="242">
        <f t="shared" si="358"/>
        <v>1367000</v>
      </c>
      <c r="AP711" s="242">
        <f t="shared" si="358"/>
        <v>1367000</v>
      </c>
      <c r="AQ711" s="242">
        <f t="shared" si="358"/>
        <v>1367000</v>
      </c>
      <c r="AR711" s="242">
        <f t="shared" si="358"/>
        <v>1367000</v>
      </c>
      <c r="AS711" s="242">
        <f t="shared" si="358"/>
        <v>1367000</v>
      </c>
      <c r="AT711" s="242">
        <f t="shared" si="358"/>
        <v>1367000</v>
      </c>
      <c r="AU711" s="242">
        <f t="shared" si="358"/>
        <v>1367000</v>
      </c>
      <c r="AV711" s="242">
        <f t="shared" si="358"/>
        <v>1367000</v>
      </c>
      <c r="AW711" s="242">
        <f t="shared" si="358"/>
        <v>1367000</v>
      </c>
      <c r="AX711" s="242">
        <f t="shared" si="358"/>
        <v>1367000</v>
      </c>
      <c r="AY711" s="242">
        <f t="shared" si="358"/>
        <v>1367000</v>
      </c>
      <c r="AZ711" s="242">
        <f t="shared" si="358"/>
        <v>1367000</v>
      </c>
      <c r="BA711" s="242">
        <f t="shared" si="358"/>
        <v>1367000</v>
      </c>
      <c r="BB711" s="242">
        <f t="shared" si="358"/>
        <v>1367000</v>
      </c>
      <c r="BC711" s="242">
        <f t="shared" si="358"/>
        <v>1367000</v>
      </c>
      <c r="BD711" s="242">
        <f t="shared" si="358"/>
        <v>1367000</v>
      </c>
      <c r="BE711" s="242">
        <f t="shared" si="358"/>
        <v>1367000</v>
      </c>
      <c r="BF711" s="242">
        <f t="shared" si="358"/>
        <v>1367000</v>
      </c>
      <c r="BG711" s="242">
        <f t="shared" si="358"/>
        <v>1367000</v>
      </c>
      <c r="BH711" s="242">
        <f t="shared" si="358"/>
        <v>1367000</v>
      </c>
      <c r="BI711" s="242">
        <f t="shared" si="358"/>
        <v>1367000</v>
      </c>
      <c r="BJ711" s="242">
        <f t="shared" si="358"/>
        <v>1367000</v>
      </c>
      <c r="BK711" s="242">
        <f t="shared" si="358"/>
        <v>1367000</v>
      </c>
      <c r="BL711" s="242">
        <f t="shared" si="358"/>
        <v>1367000</v>
      </c>
      <c r="BM711" s="242">
        <f t="shared" si="358"/>
        <v>1367000</v>
      </c>
      <c r="BN711" s="242">
        <f t="shared" si="358"/>
        <v>1367000</v>
      </c>
      <c r="BO711" s="242">
        <f t="shared" si="358"/>
        <v>1367000</v>
      </c>
      <c r="BP711" s="242">
        <f t="shared" si="358"/>
        <v>1367000</v>
      </c>
      <c r="BQ711" s="242">
        <f t="shared" si="358"/>
        <v>1367000</v>
      </c>
      <c r="BR711" s="242">
        <f t="shared" ref="BR711:CV711" si="359">SUM(BR706:BR709)</f>
        <v>1367000</v>
      </c>
      <c r="BS711" s="242">
        <f t="shared" si="359"/>
        <v>1367000</v>
      </c>
      <c r="BT711" s="242">
        <f t="shared" si="359"/>
        <v>1367000</v>
      </c>
      <c r="BU711" s="242">
        <f t="shared" si="359"/>
        <v>1367000</v>
      </c>
      <c r="BV711" s="242">
        <f t="shared" si="359"/>
        <v>1367000</v>
      </c>
      <c r="BW711" s="242">
        <f t="shared" si="359"/>
        <v>1367000</v>
      </c>
      <c r="BX711" s="242">
        <f t="shared" si="359"/>
        <v>1367000</v>
      </c>
      <c r="BY711" s="242">
        <f t="shared" si="359"/>
        <v>1367000</v>
      </c>
      <c r="BZ711" s="242">
        <f t="shared" si="359"/>
        <v>1367000</v>
      </c>
      <c r="CA711" s="242">
        <f t="shared" si="359"/>
        <v>1367000</v>
      </c>
      <c r="CB711" s="242">
        <f t="shared" si="359"/>
        <v>1367000</v>
      </c>
      <c r="CC711" s="242">
        <f t="shared" si="359"/>
        <v>1367000</v>
      </c>
      <c r="CD711" s="242">
        <f t="shared" si="359"/>
        <v>1367000</v>
      </c>
      <c r="CE711" s="242">
        <f t="shared" si="359"/>
        <v>1367000</v>
      </c>
      <c r="CF711" s="242">
        <f t="shared" si="359"/>
        <v>1367000</v>
      </c>
      <c r="CG711" s="242">
        <f t="shared" si="359"/>
        <v>1367000</v>
      </c>
      <c r="CH711" s="242">
        <f t="shared" si="359"/>
        <v>1367000</v>
      </c>
      <c r="CI711" s="242">
        <f t="shared" si="359"/>
        <v>1367000</v>
      </c>
      <c r="CJ711" s="242">
        <f t="shared" si="359"/>
        <v>1367000</v>
      </c>
      <c r="CK711" s="242">
        <f t="shared" si="359"/>
        <v>1367000</v>
      </c>
      <c r="CL711" s="242">
        <f t="shared" si="359"/>
        <v>1367000</v>
      </c>
      <c r="CM711" s="242">
        <f t="shared" si="359"/>
        <v>1367000</v>
      </c>
      <c r="CN711" s="242">
        <f t="shared" si="359"/>
        <v>1367000</v>
      </c>
      <c r="CO711" s="242">
        <f t="shared" si="359"/>
        <v>1367000</v>
      </c>
      <c r="CP711" s="242">
        <f t="shared" si="359"/>
        <v>1367000</v>
      </c>
      <c r="CQ711" s="242">
        <f t="shared" si="359"/>
        <v>1367000</v>
      </c>
      <c r="CR711" s="242">
        <f t="shared" si="359"/>
        <v>1367000</v>
      </c>
      <c r="CS711" s="242">
        <f t="shared" si="359"/>
        <v>1367000</v>
      </c>
      <c r="CT711" s="242">
        <f t="shared" si="359"/>
        <v>1367000</v>
      </c>
      <c r="CU711" s="242">
        <f t="shared" si="359"/>
        <v>1367000</v>
      </c>
      <c r="CV711" s="242">
        <f t="shared" si="359"/>
        <v>1367000</v>
      </c>
    </row>
    <row r="712" spans="2:102" x14ac:dyDescent="0.3">
      <c r="K712" s="234"/>
      <c r="L712" s="234"/>
      <c r="M712" s="234"/>
      <c r="N712" s="234"/>
    </row>
    <row r="713" spans="2:102" ht="16.2" thickBot="1" x14ac:dyDescent="0.35">
      <c r="B713" s="76" t="s">
        <v>470</v>
      </c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  <c r="CI713" s="76"/>
      <c r="CJ713" s="76"/>
      <c r="CK713" s="76"/>
      <c r="CL713" s="76"/>
      <c r="CM713" s="76"/>
      <c r="CN713" s="76"/>
      <c r="CO713" s="76"/>
      <c r="CP713" s="76"/>
      <c r="CQ713" s="76"/>
      <c r="CR713" s="76"/>
      <c r="CS713" s="76"/>
      <c r="CT713" s="76"/>
      <c r="CU713" s="76"/>
      <c r="CV713" s="76"/>
      <c r="CW713" s="76"/>
      <c r="CX713" s="76"/>
    </row>
    <row r="714" spans="2:102" outlineLevel="1" x14ac:dyDescent="0.3">
      <c r="K714" s="234"/>
      <c r="L714" s="234"/>
      <c r="M714" s="234"/>
      <c r="N714" s="234"/>
    </row>
    <row r="715" spans="2:102" outlineLevel="1" x14ac:dyDescent="0.3">
      <c r="E715" s="233">
        <v>1</v>
      </c>
      <c r="F715" s="233">
        <v>2</v>
      </c>
      <c r="G715" s="233">
        <v>3</v>
      </c>
      <c r="H715" s="233">
        <v>4</v>
      </c>
      <c r="I715" s="233">
        <v>5</v>
      </c>
      <c r="J715" s="233">
        <v>6</v>
      </c>
      <c r="K715" s="233">
        <v>7</v>
      </c>
      <c r="L715" s="233">
        <v>8</v>
      </c>
      <c r="M715" s="233">
        <v>9</v>
      </c>
      <c r="N715" s="233">
        <v>10</v>
      </c>
      <c r="O715" s="233">
        <v>11</v>
      </c>
      <c r="P715" s="233">
        <v>12</v>
      </c>
      <c r="Q715" s="233">
        <v>13</v>
      </c>
      <c r="R715" s="233">
        <v>14</v>
      </c>
      <c r="S715" s="233">
        <v>15</v>
      </c>
      <c r="T715" s="233">
        <v>16</v>
      </c>
      <c r="U715" s="233">
        <v>17</v>
      </c>
      <c r="V715" s="233">
        <v>18</v>
      </c>
      <c r="W715" s="233">
        <v>19</v>
      </c>
      <c r="X715" s="233">
        <v>20</v>
      </c>
      <c r="Y715" s="233">
        <v>21</v>
      </c>
      <c r="Z715" s="233">
        <v>22</v>
      </c>
      <c r="AA715" s="233">
        <v>23</v>
      </c>
      <c r="AB715" s="233">
        <v>24</v>
      </c>
      <c r="AC715" s="233">
        <v>25</v>
      </c>
      <c r="AD715" s="233">
        <v>26</v>
      </c>
      <c r="AE715" s="233">
        <v>27</v>
      </c>
      <c r="AF715" s="233">
        <v>28</v>
      </c>
      <c r="AG715" s="233">
        <v>29</v>
      </c>
      <c r="AH715" s="233">
        <v>30</v>
      </c>
      <c r="AI715" s="233">
        <v>31</v>
      </c>
      <c r="AJ715" s="233">
        <v>32</v>
      </c>
      <c r="AK715" s="233">
        <v>33</v>
      </c>
      <c r="AL715" s="233">
        <v>34</v>
      </c>
      <c r="AM715" s="233">
        <v>35</v>
      </c>
      <c r="AN715" s="233">
        <v>36</v>
      </c>
      <c r="AO715" s="233">
        <v>37</v>
      </c>
      <c r="AP715" s="233">
        <v>38</v>
      </c>
      <c r="AQ715" s="233">
        <v>39</v>
      </c>
      <c r="AR715" s="233">
        <v>40</v>
      </c>
      <c r="AS715" s="233">
        <v>41</v>
      </c>
      <c r="AT715" s="233">
        <v>42</v>
      </c>
      <c r="AU715" s="233">
        <v>43</v>
      </c>
      <c r="AV715" s="233">
        <v>44</v>
      </c>
      <c r="AW715" s="233">
        <v>45</v>
      </c>
      <c r="AX715" s="233">
        <v>46</v>
      </c>
      <c r="AY715" s="233">
        <v>47</v>
      </c>
      <c r="AZ715" s="233">
        <v>48</v>
      </c>
      <c r="BA715" s="233">
        <v>49</v>
      </c>
      <c r="BB715" s="233">
        <v>50</v>
      </c>
      <c r="BC715" s="233">
        <v>51</v>
      </c>
      <c r="BD715" s="233">
        <v>52</v>
      </c>
      <c r="BE715" s="233">
        <v>53</v>
      </c>
      <c r="BF715" s="233">
        <v>54</v>
      </c>
      <c r="BG715" s="233">
        <v>55</v>
      </c>
      <c r="BH715" s="233">
        <v>56</v>
      </c>
      <c r="BI715" s="233">
        <v>57</v>
      </c>
      <c r="BJ715" s="233">
        <v>58</v>
      </c>
      <c r="BK715" s="233">
        <v>59</v>
      </c>
      <c r="BL715" s="233">
        <v>60</v>
      </c>
      <c r="BM715" s="233">
        <v>61</v>
      </c>
      <c r="BN715" s="233">
        <v>62</v>
      </c>
      <c r="BO715" s="233">
        <v>63</v>
      </c>
      <c r="BP715" s="233">
        <v>64</v>
      </c>
      <c r="BQ715" s="233">
        <v>65</v>
      </c>
      <c r="BR715" s="233">
        <v>66</v>
      </c>
      <c r="BS715" s="233">
        <v>67</v>
      </c>
      <c r="BT715" s="233">
        <v>68</v>
      </c>
      <c r="BU715" s="233">
        <v>69</v>
      </c>
      <c r="BV715" s="233">
        <v>70</v>
      </c>
      <c r="BW715" s="233">
        <v>71</v>
      </c>
      <c r="BX715" s="233">
        <v>72</v>
      </c>
      <c r="BY715" s="233">
        <v>73</v>
      </c>
      <c r="BZ715" s="233">
        <v>74</v>
      </c>
      <c r="CA715" s="233">
        <v>75</v>
      </c>
      <c r="CB715" s="233">
        <v>76</v>
      </c>
      <c r="CC715" s="233">
        <v>77</v>
      </c>
      <c r="CD715" s="233">
        <v>78</v>
      </c>
      <c r="CE715" s="233">
        <v>79</v>
      </c>
      <c r="CF715" s="233">
        <v>80</v>
      </c>
      <c r="CG715" s="233">
        <v>81</v>
      </c>
      <c r="CH715" s="233">
        <v>82</v>
      </c>
      <c r="CI715" s="233">
        <v>83</v>
      </c>
      <c r="CJ715" s="233">
        <v>84</v>
      </c>
      <c r="CK715" s="233">
        <v>85</v>
      </c>
      <c r="CL715" s="233">
        <v>86</v>
      </c>
      <c r="CM715" s="233">
        <v>87</v>
      </c>
      <c r="CN715" s="233">
        <v>88</v>
      </c>
      <c r="CO715" s="233">
        <v>89</v>
      </c>
      <c r="CP715" s="233">
        <v>90</v>
      </c>
      <c r="CQ715" s="233">
        <v>91</v>
      </c>
      <c r="CR715" s="233">
        <v>92</v>
      </c>
      <c r="CS715" s="233">
        <v>93</v>
      </c>
      <c r="CT715" s="233">
        <v>94</v>
      </c>
      <c r="CU715" s="233">
        <v>95</v>
      </c>
      <c r="CV715" s="233">
        <v>96</v>
      </c>
    </row>
    <row r="716" spans="2:102" outlineLevel="1" x14ac:dyDescent="0.3">
      <c r="B716" s="69" t="s">
        <v>79</v>
      </c>
      <c r="C716" s="69" t="s">
        <v>474</v>
      </c>
      <c r="E716" s="69">
        <v>201401</v>
      </c>
      <c r="F716" s="69">
        <v>201402</v>
      </c>
      <c r="G716" s="69">
        <v>201403</v>
      </c>
      <c r="H716" s="69">
        <v>201404</v>
      </c>
      <c r="I716" s="69">
        <v>201405</v>
      </c>
      <c r="J716" s="69">
        <v>201406</v>
      </c>
      <c r="K716" s="69">
        <v>201407</v>
      </c>
      <c r="L716" s="69">
        <v>201408</v>
      </c>
      <c r="M716" s="69">
        <v>201409</v>
      </c>
      <c r="N716" s="69">
        <v>201410</v>
      </c>
      <c r="O716" s="69">
        <v>201411</v>
      </c>
      <c r="P716" s="69">
        <v>201412</v>
      </c>
      <c r="Q716" s="69">
        <v>201501</v>
      </c>
      <c r="R716" s="69">
        <v>201502</v>
      </c>
      <c r="S716" s="69">
        <v>201503</v>
      </c>
      <c r="T716" s="69">
        <v>201504</v>
      </c>
      <c r="U716" s="69">
        <v>201505</v>
      </c>
      <c r="V716" s="69">
        <v>201506</v>
      </c>
      <c r="W716" s="69">
        <v>201507</v>
      </c>
      <c r="X716" s="69">
        <v>201508</v>
      </c>
      <c r="Y716" s="69">
        <v>201509</v>
      </c>
      <c r="Z716" s="69">
        <v>201510</v>
      </c>
      <c r="AA716" s="69">
        <v>201511</v>
      </c>
      <c r="AB716" s="69">
        <v>201512</v>
      </c>
      <c r="AC716" s="69">
        <v>201601</v>
      </c>
      <c r="AD716" s="69">
        <v>201602</v>
      </c>
      <c r="AE716" s="69">
        <v>201603</v>
      </c>
      <c r="AF716" s="69">
        <v>201604</v>
      </c>
      <c r="AG716" s="69">
        <v>201605</v>
      </c>
      <c r="AH716" s="69">
        <v>201606</v>
      </c>
      <c r="AI716" s="69">
        <v>201607</v>
      </c>
      <c r="AJ716" s="69">
        <v>201608</v>
      </c>
      <c r="AK716" s="69">
        <v>201609</v>
      </c>
      <c r="AL716" s="69">
        <v>201610</v>
      </c>
      <c r="AM716" s="69">
        <v>201611</v>
      </c>
      <c r="AN716" s="69">
        <v>201612</v>
      </c>
      <c r="AO716" s="69">
        <v>201701</v>
      </c>
      <c r="AP716" s="69">
        <v>201702</v>
      </c>
      <c r="AQ716" s="69">
        <v>201703</v>
      </c>
      <c r="AR716" s="69">
        <v>201704</v>
      </c>
      <c r="AS716" s="69">
        <v>201705</v>
      </c>
      <c r="AT716" s="69">
        <v>201706</v>
      </c>
      <c r="AU716" s="69">
        <v>201707</v>
      </c>
      <c r="AV716" s="69">
        <v>201708</v>
      </c>
      <c r="AW716" s="69">
        <v>201709</v>
      </c>
      <c r="AX716" s="69">
        <v>201710</v>
      </c>
      <c r="AY716" s="69">
        <v>201711</v>
      </c>
      <c r="AZ716" s="69">
        <v>201712</v>
      </c>
      <c r="BA716" s="69">
        <v>201801</v>
      </c>
      <c r="BB716" s="69">
        <v>201802</v>
      </c>
      <c r="BC716" s="69">
        <v>201803</v>
      </c>
      <c r="BD716" s="69">
        <v>201804</v>
      </c>
      <c r="BE716" s="69">
        <v>201805</v>
      </c>
      <c r="BF716" s="69">
        <v>201806</v>
      </c>
      <c r="BG716" s="69">
        <v>201807</v>
      </c>
      <c r="BH716" s="69">
        <v>201808</v>
      </c>
      <c r="BI716" s="69">
        <v>201809</v>
      </c>
      <c r="BJ716" s="69">
        <v>201810</v>
      </c>
      <c r="BK716" s="69">
        <v>201811</v>
      </c>
      <c r="BL716" s="69">
        <v>201812</v>
      </c>
      <c r="BM716" s="69">
        <v>201901</v>
      </c>
      <c r="BN716" s="69">
        <v>201902</v>
      </c>
      <c r="BO716" s="69">
        <v>201903</v>
      </c>
      <c r="BP716" s="69">
        <v>201904</v>
      </c>
      <c r="BQ716" s="69">
        <v>201905</v>
      </c>
      <c r="BR716" s="69">
        <v>201906</v>
      </c>
      <c r="BS716" s="69">
        <v>201907</v>
      </c>
      <c r="BT716" s="69">
        <v>201908</v>
      </c>
      <c r="BU716" s="69">
        <v>201909</v>
      </c>
      <c r="BV716" s="69">
        <v>201910</v>
      </c>
      <c r="BW716" s="69">
        <v>201911</v>
      </c>
      <c r="BX716" s="69">
        <v>201912</v>
      </c>
      <c r="BY716" s="69">
        <v>202001</v>
      </c>
      <c r="BZ716" s="69">
        <v>202002</v>
      </c>
      <c r="CA716" s="69">
        <v>202003</v>
      </c>
      <c r="CB716" s="69">
        <v>202004</v>
      </c>
      <c r="CC716" s="69">
        <v>202005</v>
      </c>
      <c r="CD716" s="69">
        <v>202006</v>
      </c>
      <c r="CE716" s="69">
        <v>202007</v>
      </c>
      <c r="CF716" s="69">
        <v>202008</v>
      </c>
      <c r="CG716" s="69">
        <v>202009</v>
      </c>
      <c r="CH716" s="69">
        <v>202010</v>
      </c>
      <c r="CI716" s="69">
        <v>202011</v>
      </c>
      <c r="CJ716" s="69">
        <v>202012</v>
      </c>
      <c r="CK716" s="69">
        <v>202101</v>
      </c>
      <c r="CL716" s="69">
        <v>202102</v>
      </c>
      <c r="CM716" s="69">
        <v>202103</v>
      </c>
      <c r="CN716" s="69">
        <v>202104</v>
      </c>
      <c r="CO716" s="69">
        <v>202105</v>
      </c>
      <c r="CP716" s="69">
        <v>202106</v>
      </c>
      <c r="CQ716" s="69">
        <v>202107</v>
      </c>
      <c r="CR716" s="69">
        <v>202108</v>
      </c>
      <c r="CS716" s="69">
        <v>202109</v>
      </c>
      <c r="CT716" s="69">
        <v>202110</v>
      </c>
      <c r="CU716" s="69">
        <v>202111</v>
      </c>
      <c r="CV716" s="69">
        <v>202112</v>
      </c>
    </row>
    <row r="717" spans="2:102" outlineLevel="1" x14ac:dyDescent="0.3">
      <c r="B717" s="154">
        <v>1</v>
      </c>
      <c r="C717" s="242" t="s">
        <v>1825</v>
      </c>
      <c r="D717" s="509" t="str">
        <f>C717</f>
        <v>Operador 1</v>
      </c>
      <c r="E717" s="506">
        <v>10000</v>
      </c>
      <c r="F717" s="506">
        <v>10000</v>
      </c>
      <c r="G717" s="506">
        <v>10000</v>
      </c>
      <c r="H717" s="506">
        <v>10000</v>
      </c>
      <c r="I717" s="506">
        <v>10000</v>
      </c>
      <c r="J717" s="506">
        <v>10000</v>
      </c>
      <c r="K717" s="506">
        <v>10000</v>
      </c>
      <c r="L717" s="506">
        <v>10000</v>
      </c>
      <c r="M717" s="506">
        <v>10000</v>
      </c>
      <c r="N717" s="506">
        <v>10000</v>
      </c>
      <c r="O717" s="506">
        <v>10000</v>
      </c>
      <c r="P717" s="506">
        <v>10000</v>
      </c>
      <c r="Q717" s="506">
        <v>10000</v>
      </c>
      <c r="R717" s="506">
        <v>10000</v>
      </c>
      <c r="S717" s="506">
        <v>10000</v>
      </c>
      <c r="T717" s="506">
        <v>10000</v>
      </c>
      <c r="U717" s="506">
        <v>10000</v>
      </c>
      <c r="V717" s="506">
        <v>10000</v>
      </c>
      <c r="W717" s="506">
        <v>10000</v>
      </c>
      <c r="X717" s="506">
        <v>10000</v>
      </c>
      <c r="Y717" s="506">
        <v>10000</v>
      </c>
      <c r="Z717" s="506">
        <v>10000</v>
      </c>
      <c r="AA717" s="506">
        <v>10000</v>
      </c>
      <c r="AB717" s="506">
        <v>10000</v>
      </c>
      <c r="AC717" s="506">
        <v>10000</v>
      </c>
      <c r="AD717" s="506">
        <v>10000</v>
      </c>
      <c r="AE717" s="506">
        <v>10000</v>
      </c>
      <c r="AF717" s="506">
        <v>10000</v>
      </c>
      <c r="AG717" s="506">
        <v>10000</v>
      </c>
      <c r="AH717" s="506">
        <v>10000</v>
      </c>
      <c r="AI717" s="506">
        <v>10000</v>
      </c>
      <c r="AJ717" s="506">
        <v>10000</v>
      </c>
      <c r="AK717" s="506">
        <v>10000</v>
      </c>
      <c r="AL717" s="294"/>
      <c r="AM717" s="294"/>
      <c r="AN717" s="294"/>
      <c r="AO717" s="294"/>
      <c r="AP717" s="294"/>
      <c r="AQ717" s="294"/>
      <c r="AR717" s="294"/>
      <c r="AS717" s="294"/>
      <c r="AT717" s="294"/>
      <c r="AU717" s="294"/>
      <c r="AV717" s="294"/>
      <c r="AW717" s="294"/>
      <c r="AX717" s="294"/>
      <c r="AY717" s="294"/>
      <c r="AZ717" s="294"/>
      <c r="BA717" s="294"/>
      <c r="BB717" s="294"/>
      <c r="BC717" s="294"/>
      <c r="BD717" s="294"/>
      <c r="BE717" s="294"/>
      <c r="BF717" s="294"/>
      <c r="BG717" s="294"/>
      <c r="BH717" s="294"/>
      <c r="BI717" s="294"/>
      <c r="BJ717" s="294"/>
      <c r="BK717" s="294"/>
      <c r="BL717" s="294"/>
      <c r="BM717" s="294"/>
      <c r="BN717" s="294"/>
      <c r="BO717" s="294"/>
      <c r="BP717" s="294"/>
      <c r="BQ717" s="294"/>
      <c r="BR717" s="294"/>
      <c r="BS717" s="294"/>
      <c r="BT717" s="294"/>
      <c r="BU717" s="294"/>
      <c r="BV717" s="294"/>
      <c r="BW717" s="294"/>
      <c r="BX717" s="294"/>
      <c r="BY717" s="294"/>
      <c r="BZ717" s="294"/>
      <c r="CA717" s="294"/>
      <c r="CB717" s="294"/>
      <c r="CC717" s="294"/>
      <c r="CD717" s="294"/>
      <c r="CE717" s="294"/>
      <c r="CF717" s="294"/>
      <c r="CG717" s="294"/>
      <c r="CH717" s="294"/>
      <c r="CI717" s="294"/>
      <c r="CJ717" s="294"/>
      <c r="CK717" s="294"/>
      <c r="CL717" s="294"/>
      <c r="CM717" s="294"/>
      <c r="CN717" s="294"/>
      <c r="CO717" s="294"/>
      <c r="CP717" s="294"/>
      <c r="CQ717" s="294"/>
      <c r="CR717" s="294"/>
      <c r="CS717" s="294"/>
      <c r="CT717" s="294"/>
      <c r="CU717" s="294"/>
      <c r="CV717" s="294"/>
    </row>
    <row r="718" spans="2:102" outlineLevel="1" x14ac:dyDescent="0.3">
      <c r="B718" s="154">
        <v>2</v>
      </c>
      <c r="C718" s="242" t="s">
        <v>1826</v>
      </c>
      <c r="D718" s="509" t="str">
        <f t="shared" ref="D718:D720" si="360">C718</f>
        <v>Operador 2</v>
      </c>
      <c r="E718" s="506">
        <v>1000</v>
      </c>
      <c r="F718" s="506">
        <v>1000</v>
      </c>
      <c r="G718" s="506">
        <v>1000</v>
      </c>
      <c r="H718" s="506">
        <v>1000</v>
      </c>
      <c r="I718" s="506">
        <v>1000</v>
      </c>
      <c r="J718" s="506">
        <v>1000</v>
      </c>
      <c r="K718" s="506">
        <v>1000</v>
      </c>
      <c r="L718" s="506">
        <v>1000</v>
      </c>
      <c r="M718" s="506">
        <v>1000</v>
      </c>
      <c r="N718" s="506">
        <v>1000</v>
      </c>
      <c r="O718" s="506">
        <v>1000</v>
      </c>
      <c r="P718" s="506">
        <v>1000</v>
      </c>
      <c r="Q718" s="506">
        <v>1000</v>
      </c>
      <c r="R718" s="506">
        <v>1000</v>
      </c>
      <c r="S718" s="506">
        <v>1000</v>
      </c>
      <c r="T718" s="506">
        <v>1000</v>
      </c>
      <c r="U718" s="506">
        <v>1000</v>
      </c>
      <c r="V718" s="506">
        <v>1000</v>
      </c>
      <c r="W718" s="506">
        <v>1000</v>
      </c>
      <c r="X718" s="506">
        <v>1000</v>
      </c>
      <c r="Y718" s="506">
        <v>1000</v>
      </c>
      <c r="Z718" s="506">
        <v>1000</v>
      </c>
      <c r="AA718" s="506">
        <v>1000</v>
      </c>
      <c r="AB718" s="506">
        <v>1000</v>
      </c>
      <c r="AC718" s="506">
        <v>1000</v>
      </c>
      <c r="AD718" s="506">
        <v>1000</v>
      </c>
      <c r="AE718" s="506">
        <v>1000</v>
      </c>
      <c r="AF718" s="506">
        <v>1000</v>
      </c>
      <c r="AG718" s="506">
        <v>1000</v>
      </c>
      <c r="AH718" s="506">
        <v>1000</v>
      </c>
      <c r="AI718" s="506">
        <v>1000</v>
      </c>
      <c r="AJ718" s="506">
        <v>1000</v>
      </c>
      <c r="AK718" s="506">
        <v>1000</v>
      </c>
      <c r="AL718" s="294"/>
      <c r="AM718" s="294"/>
      <c r="AN718" s="294"/>
      <c r="AO718" s="294"/>
      <c r="AP718" s="294"/>
      <c r="AQ718" s="294"/>
      <c r="AR718" s="294"/>
      <c r="AS718" s="294"/>
      <c r="AT718" s="294"/>
      <c r="AU718" s="294"/>
      <c r="AV718" s="294"/>
      <c r="AW718" s="294"/>
      <c r="AX718" s="294"/>
      <c r="AY718" s="294"/>
      <c r="AZ718" s="294"/>
      <c r="BA718" s="294"/>
      <c r="BB718" s="294"/>
      <c r="BC718" s="294"/>
      <c r="BD718" s="294"/>
      <c r="BE718" s="294"/>
      <c r="BF718" s="294"/>
      <c r="BG718" s="294"/>
      <c r="BH718" s="294"/>
      <c r="BI718" s="294"/>
      <c r="BJ718" s="294"/>
      <c r="BK718" s="294"/>
      <c r="BL718" s="294"/>
      <c r="BM718" s="294"/>
      <c r="BN718" s="294"/>
      <c r="BO718" s="294"/>
      <c r="BP718" s="294"/>
      <c r="BQ718" s="294"/>
      <c r="BR718" s="294"/>
      <c r="BS718" s="294"/>
      <c r="BT718" s="294"/>
      <c r="BU718" s="294"/>
      <c r="BV718" s="294"/>
      <c r="BW718" s="294"/>
      <c r="BX718" s="294"/>
      <c r="BY718" s="294"/>
      <c r="BZ718" s="294"/>
      <c r="CA718" s="294"/>
      <c r="CB718" s="294"/>
      <c r="CC718" s="294"/>
      <c r="CD718" s="294"/>
      <c r="CE718" s="294"/>
      <c r="CF718" s="294"/>
      <c r="CG718" s="294"/>
      <c r="CH718" s="294"/>
      <c r="CI718" s="294"/>
      <c r="CJ718" s="294"/>
      <c r="CK718" s="294"/>
      <c r="CL718" s="294"/>
      <c r="CM718" s="294"/>
      <c r="CN718" s="294"/>
      <c r="CO718" s="294"/>
      <c r="CP718" s="294"/>
      <c r="CQ718" s="294"/>
      <c r="CR718" s="294"/>
      <c r="CS718" s="294"/>
      <c r="CT718" s="294"/>
      <c r="CU718" s="294"/>
      <c r="CV718" s="294"/>
    </row>
    <row r="719" spans="2:102" outlineLevel="1" x14ac:dyDescent="0.3">
      <c r="B719" s="154">
        <v>3</v>
      </c>
      <c r="C719" s="242" t="s">
        <v>1827</v>
      </c>
      <c r="D719" s="509" t="str">
        <f t="shared" si="360"/>
        <v>Operador 3</v>
      </c>
      <c r="E719" s="506">
        <v>30000</v>
      </c>
      <c r="F719" s="506">
        <v>30000</v>
      </c>
      <c r="G719" s="506">
        <v>30000</v>
      </c>
      <c r="H719" s="506">
        <v>30000</v>
      </c>
      <c r="I719" s="506">
        <v>30000</v>
      </c>
      <c r="J719" s="506">
        <v>30000</v>
      </c>
      <c r="K719" s="506">
        <v>30000</v>
      </c>
      <c r="L719" s="506">
        <v>30000</v>
      </c>
      <c r="M719" s="506">
        <v>30000</v>
      </c>
      <c r="N719" s="506">
        <v>30000</v>
      </c>
      <c r="O719" s="506">
        <v>30000</v>
      </c>
      <c r="P719" s="506">
        <v>30000</v>
      </c>
      <c r="Q719" s="506">
        <v>30000</v>
      </c>
      <c r="R719" s="506">
        <v>30000</v>
      </c>
      <c r="S719" s="506">
        <v>30000</v>
      </c>
      <c r="T719" s="506">
        <v>30000</v>
      </c>
      <c r="U719" s="506">
        <v>30000</v>
      </c>
      <c r="V719" s="506">
        <v>30000</v>
      </c>
      <c r="W719" s="506">
        <v>30000</v>
      </c>
      <c r="X719" s="506">
        <v>30000</v>
      </c>
      <c r="Y719" s="506">
        <v>30000</v>
      </c>
      <c r="Z719" s="506">
        <v>30000</v>
      </c>
      <c r="AA719" s="506">
        <v>30000</v>
      </c>
      <c r="AB719" s="506">
        <v>30000</v>
      </c>
      <c r="AC719" s="506">
        <v>30000</v>
      </c>
      <c r="AD719" s="506">
        <v>30000</v>
      </c>
      <c r="AE719" s="506">
        <v>30000</v>
      </c>
      <c r="AF719" s="506">
        <v>30000</v>
      </c>
      <c r="AG719" s="506">
        <v>30000</v>
      </c>
      <c r="AH719" s="506">
        <v>30000</v>
      </c>
      <c r="AI719" s="506">
        <v>30000</v>
      </c>
      <c r="AJ719" s="506">
        <v>30000</v>
      </c>
      <c r="AK719" s="506">
        <v>30000</v>
      </c>
      <c r="AL719" s="294"/>
      <c r="AM719" s="294"/>
      <c r="AN719" s="294"/>
      <c r="AO719" s="294"/>
      <c r="AP719" s="294"/>
      <c r="AQ719" s="294"/>
      <c r="AR719" s="294"/>
      <c r="AS719" s="294"/>
      <c r="AT719" s="294"/>
      <c r="AU719" s="294"/>
      <c r="AV719" s="294"/>
      <c r="AW719" s="294"/>
      <c r="AX719" s="294"/>
      <c r="AY719" s="294"/>
      <c r="AZ719" s="294"/>
      <c r="BA719" s="294"/>
      <c r="BB719" s="294"/>
      <c r="BC719" s="294"/>
      <c r="BD719" s="294"/>
      <c r="BE719" s="294"/>
      <c r="BF719" s="294"/>
      <c r="BG719" s="294"/>
      <c r="BH719" s="294"/>
      <c r="BI719" s="294"/>
      <c r="BJ719" s="294"/>
      <c r="BK719" s="294"/>
      <c r="BL719" s="294"/>
      <c r="BM719" s="294"/>
      <c r="BN719" s="294"/>
      <c r="BO719" s="294"/>
      <c r="BP719" s="294"/>
      <c r="BQ719" s="294"/>
      <c r="BR719" s="294"/>
      <c r="BS719" s="294"/>
      <c r="BT719" s="294"/>
      <c r="BU719" s="294"/>
      <c r="BV719" s="294"/>
      <c r="BW719" s="294"/>
      <c r="BX719" s="294"/>
      <c r="BY719" s="294"/>
      <c r="BZ719" s="294"/>
      <c r="CA719" s="294"/>
      <c r="CB719" s="294"/>
      <c r="CC719" s="294"/>
      <c r="CD719" s="294"/>
      <c r="CE719" s="294"/>
      <c r="CF719" s="294"/>
      <c r="CG719" s="294"/>
      <c r="CH719" s="294"/>
      <c r="CI719" s="294"/>
      <c r="CJ719" s="294"/>
      <c r="CK719" s="294"/>
      <c r="CL719" s="294"/>
      <c r="CM719" s="294"/>
      <c r="CN719" s="294"/>
      <c r="CO719" s="294"/>
      <c r="CP719" s="294"/>
      <c r="CQ719" s="294"/>
      <c r="CR719" s="294"/>
      <c r="CS719" s="294"/>
      <c r="CT719" s="294"/>
      <c r="CU719" s="294"/>
      <c r="CV719" s="294"/>
    </row>
    <row r="720" spans="2:102" outlineLevel="1" x14ac:dyDescent="0.3">
      <c r="B720" s="154">
        <v>4</v>
      </c>
      <c r="C720" s="242" t="s">
        <v>1828</v>
      </c>
      <c r="D720" s="509" t="str">
        <f t="shared" si="360"/>
        <v>Operador 4</v>
      </c>
      <c r="E720" s="506">
        <v>600000</v>
      </c>
      <c r="F720" s="506">
        <v>600000</v>
      </c>
      <c r="G720" s="506">
        <v>600000</v>
      </c>
      <c r="H720" s="506">
        <v>600000</v>
      </c>
      <c r="I720" s="506">
        <v>600000</v>
      </c>
      <c r="J720" s="506">
        <v>600000</v>
      </c>
      <c r="K720" s="506">
        <v>600000</v>
      </c>
      <c r="L720" s="506">
        <v>600000</v>
      </c>
      <c r="M720" s="506">
        <v>600000</v>
      </c>
      <c r="N720" s="506">
        <v>600000</v>
      </c>
      <c r="O720" s="506">
        <v>600000</v>
      </c>
      <c r="P720" s="506">
        <v>600000</v>
      </c>
      <c r="Q720" s="506">
        <v>600000</v>
      </c>
      <c r="R720" s="506">
        <v>600000</v>
      </c>
      <c r="S720" s="506">
        <v>600000</v>
      </c>
      <c r="T720" s="506">
        <v>600000</v>
      </c>
      <c r="U720" s="506">
        <v>600000</v>
      </c>
      <c r="V720" s="506">
        <v>600000</v>
      </c>
      <c r="W720" s="506">
        <v>600000</v>
      </c>
      <c r="X720" s="506">
        <v>600000</v>
      </c>
      <c r="Y720" s="506">
        <v>600000</v>
      </c>
      <c r="Z720" s="506">
        <v>600000</v>
      </c>
      <c r="AA720" s="506">
        <v>600000</v>
      </c>
      <c r="AB720" s="506">
        <v>600000</v>
      </c>
      <c r="AC720" s="506">
        <v>600000</v>
      </c>
      <c r="AD720" s="506">
        <v>600000</v>
      </c>
      <c r="AE720" s="506">
        <v>600000</v>
      </c>
      <c r="AF720" s="506">
        <v>600000</v>
      </c>
      <c r="AG720" s="506">
        <v>600000</v>
      </c>
      <c r="AH720" s="506">
        <v>600000</v>
      </c>
      <c r="AI720" s="506">
        <v>600000</v>
      </c>
      <c r="AJ720" s="506">
        <v>600000</v>
      </c>
      <c r="AK720" s="506">
        <v>600000</v>
      </c>
      <c r="AL720" s="294"/>
      <c r="AM720" s="294"/>
      <c r="AN720" s="294"/>
      <c r="AO720" s="294"/>
      <c r="AP720" s="294"/>
      <c r="AQ720" s="294"/>
      <c r="AR720" s="294"/>
      <c r="AS720" s="294"/>
      <c r="AT720" s="294"/>
      <c r="AU720" s="294"/>
      <c r="AV720" s="294"/>
      <c r="AW720" s="294"/>
      <c r="AX720" s="294"/>
      <c r="AY720" s="294"/>
      <c r="AZ720" s="294"/>
      <c r="BA720" s="294"/>
      <c r="BB720" s="294"/>
      <c r="BC720" s="294"/>
      <c r="BD720" s="294"/>
      <c r="BE720" s="294"/>
      <c r="BF720" s="294"/>
      <c r="BG720" s="294"/>
      <c r="BH720" s="294"/>
      <c r="BI720" s="294"/>
      <c r="BJ720" s="294"/>
      <c r="BK720" s="294"/>
      <c r="BL720" s="294"/>
      <c r="BM720" s="294"/>
      <c r="BN720" s="294"/>
      <c r="BO720" s="294"/>
      <c r="BP720" s="294"/>
      <c r="BQ720" s="294"/>
      <c r="BR720" s="294"/>
      <c r="BS720" s="294"/>
      <c r="BT720" s="294"/>
      <c r="BU720" s="294"/>
      <c r="BV720" s="294"/>
      <c r="BW720" s="294"/>
      <c r="BX720" s="294"/>
      <c r="BY720" s="294"/>
      <c r="BZ720" s="294"/>
      <c r="CA720" s="294"/>
      <c r="CB720" s="294"/>
      <c r="CC720" s="294"/>
      <c r="CD720" s="294"/>
      <c r="CE720" s="294"/>
      <c r="CF720" s="294"/>
      <c r="CG720" s="294"/>
      <c r="CH720" s="294"/>
      <c r="CI720" s="294"/>
      <c r="CJ720" s="294"/>
      <c r="CK720" s="294"/>
      <c r="CL720" s="294"/>
      <c r="CM720" s="294"/>
      <c r="CN720" s="294"/>
      <c r="CO720" s="294"/>
      <c r="CP720" s="294"/>
      <c r="CQ720" s="294"/>
      <c r="CR720" s="294"/>
      <c r="CS720" s="294"/>
      <c r="CT720" s="294"/>
      <c r="CU720" s="294"/>
      <c r="CV720" s="294"/>
    </row>
    <row r="721" spans="2:102" outlineLevel="1" x14ac:dyDescent="0.3">
      <c r="B721" s="154">
        <v>5</v>
      </c>
      <c r="C721" s="242" t="s">
        <v>411</v>
      </c>
      <c r="D721" s="143" t="s">
        <v>411</v>
      </c>
      <c r="E721" s="506">
        <v>1000</v>
      </c>
      <c r="F721" s="506">
        <v>1000</v>
      </c>
      <c r="G721" s="506">
        <v>1000</v>
      </c>
      <c r="H721" s="506">
        <v>1000</v>
      </c>
      <c r="I721" s="506">
        <v>1000</v>
      </c>
      <c r="J721" s="506">
        <v>1000</v>
      </c>
      <c r="K721" s="506">
        <v>1000</v>
      </c>
      <c r="L721" s="506">
        <v>1000</v>
      </c>
      <c r="M721" s="506">
        <v>1000</v>
      </c>
      <c r="N721" s="506">
        <v>1000</v>
      </c>
      <c r="O721" s="506">
        <v>1000</v>
      </c>
      <c r="P721" s="506">
        <v>1000</v>
      </c>
      <c r="Q721" s="506">
        <v>1000</v>
      </c>
      <c r="R721" s="506">
        <v>1000</v>
      </c>
      <c r="S721" s="506">
        <v>1000</v>
      </c>
      <c r="T721" s="506">
        <v>1000</v>
      </c>
      <c r="U721" s="506">
        <v>1000</v>
      </c>
      <c r="V721" s="506">
        <v>1000</v>
      </c>
      <c r="W721" s="506">
        <v>1000</v>
      </c>
      <c r="X721" s="506">
        <v>1000</v>
      </c>
      <c r="Y721" s="506">
        <v>1000</v>
      </c>
      <c r="Z721" s="506">
        <v>1000</v>
      </c>
      <c r="AA721" s="506">
        <v>1000</v>
      </c>
      <c r="AB721" s="506">
        <v>1000</v>
      </c>
      <c r="AC721" s="506">
        <v>1000</v>
      </c>
      <c r="AD721" s="506">
        <v>1000</v>
      </c>
      <c r="AE721" s="506">
        <v>1000</v>
      </c>
      <c r="AF721" s="506">
        <v>1000</v>
      </c>
      <c r="AG721" s="506">
        <v>1000</v>
      </c>
      <c r="AH721" s="506">
        <v>1000</v>
      </c>
      <c r="AI721" s="506">
        <v>1000</v>
      </c>
      <c r="AJ721" s="506">
        <v>1000</v>
      </c>
      <c r="AK721" s="506">
        <v>1000</v>
      </c>
      <c r="AL721" s="294"/>
      <c r="AM721" s="294"/>
      <c r="AN721" s="294"/>
      <c r="AO721" s="294"/>
      <c r="AP721" s="294"/>
      <c r="AQ721" s="294"/>
      <c r="AR721" s="294"/>
      <c r="AS721" s="294"/>
      <c r="AT721" s="294"/>
      <c r="AU721" s="294"/>
      <c r="AV721" s="294"/>
      <c r="AW721" s="294"/>
      <c r="AX721" s="294"/>
      <c r="AY721" s="294"/>
      <c r="AZ721" s="294"/>
      <c r="BA721" s="294"/>
      <c r="BB721" s="294"/>
      <c r="BC721" s="294"/>
      <c r="BD721" s="294"/>
      <c r="BE721" s="294"/>
      <c r="BF721" s="294"/>
      <c r="BG721" s="294"/>
      <c r="BH721" s="294"/>
      <c r="BI721" s="294"/>
      <c r="BJ721" s="294"/>
      <c r="BK721" s="294"/>
      <c r="BL721" s="294"/>
      <c r="BM721" s="294"/>
      <c r="BN721" s="294"/>
      <c r="BO721" s="294"/>
      <c r="BP721" s="294"/>
      <c r="BQ721" s="294"/>
      <c r="BR721" s="294"/>
      <c r="BS721" s="294"/>
      <c r="BT721" s="294"/>
      <c r="BU721" s="294"/>
      <c r="BV721" s="294"/>
      <c r="BW721" s="294"/>
      <c r="BX721" s="294"/>
      <c r="BY721" s="294"/>
      <c r="BZ721" s="294"/>
      <c r="CA721" s="294"/>
      <c r="CB721" s="294"/>
      <c r="CC721" s="294"/>
      <c r="CD721" s="294"/>
      <c r="CE721" s="294"/>
      <c r="CF721" s="294"/>
      <c r="CG721" s="294"/>
      <c r="CH721" s="294"/>
      <c r="CI721" s="294"/>
      <c r="CJ721" s="294"/>
      <c r="CK721" s="294"/>
      <c r="CL721" s="294"/>
      <c r="CM721" s="294"/>
      <c r="CN721" s="294"/>
      <c r="CO721" s="294"/>
      <c r="CP721" s="294"/>
      <c r="CQ721" s="294"/>
      <c r="CR721" s="294"/>
      <c r="CS721" s="294"/>
      <c r="CT721" s="294"/>
      <c r="CU721" s="294"/>
      <c r="CV721" s="294"/>
    </row>
    <row r="722" spans="2:102" outlineLevel="1" x14ac:dyDescent="0.3"/>
    <row r="723" spans="2:102" outlineLevel="1" x14ac:dyDescent="0.3">
      <c r="C723" s="242" t="s">
        <v>23</v>
      </c>
      <c r="D723" s="143" t="s">
        <v>433</v>
      </c>
      <c r="E723" s="242">
        <f>SUM(E717:E721)</f>
        <v>642000</v>
      </c>
      <c r="F723" s="242">
        <f t="shared" ref="F723:AK723" si="361">SUM(F717:F721)</f>
        <v>642000</v>
      </c>
      <c r="G723" s="242">
        <f t="shared" si="361"/>
        <v>642000</v>
      </c>
      <c r="H723" s="242">
        <f t="shared" si="361"/>
        <v>642000</v>
      </c>
      <c r="I723" s="242">
        <f t="shared" si="361"/>
        <v>642000</v>
      </c>
      <c r="J723" s="242">
        <f t="shared" si="361"/>
        <v>642000</v>
      </c>
      <c r="K723" s="242">
        <f t="shared" si="361"/>
        <v>642000</v>
      </c>
      <c r="L723" s="242">
        <f t="shared" si="361"/>
        <v>642000</v>
      </c>
      <c r="M723" s="242">
        <f t="shared" si="361"/>
        <v>642000</v>
      </c>
      <c r="N723" s="242">
        <f t="shared" si="361"/>
        <v>642000</v>
      </c>
      <c r="O723" s="242">
        <f t="shared" si="361"/>
        <v>642000</v>
      </c>
      <c r="P723" s="242">
        <f t="shared" si="361"/>
        <v>642000</v>
      </c>
      <c r="Q723" s="242">
        <f t="shared" si="361"/>
        <v>642000</v>
      </c>
      <c r="R723" s="242">
        <f t="shared" si="361"/>
        <v>642000</v>
      </c>
      <c r="S723" s="242">
        <f t="shared" si="361"/>
        <v>642000</v>
      </c>
      <c r="T723" s="242">
        <f t="shared" si="361"/>
        <v>642000</v>
      </c>
      <c r="U723" s="242">
        <f t="shared" si="361"/>
        <v>642000</v>
      </c>
      <c r="V723" s="242">
        <f t="shared" si="361"/>
        <v>642000</v>
      </c>
      <c r="W723" s="242">
        <f t="shared" si="361"/>
        <v>642000</v>
      </c>
      <c r="X723" s="242">
        <f t="shared" si="361"/>
        <v>642000</v>
      </c>
      <c r="Y723" s="242">
        <f t="shared" si="361"/>
        <v>642000</v>
      </c>
      <c r="Z723" s="242">
        <f t="shared" si="361"/>
        <v>642000</v>
      </c>
      <c r="AA723" s="242">
        <f t="shared" si="361"/>
        <v>642000</v>
      </c>
      <c r="AB723" s="242">
        <f t="shared" si="361"/>
        <v>642000</v>
      </c>
      <c r="AC723" s="242">
        <f t="shared" si="361"/>
        <v>642000</v>
      </c>
      <c r="AD723" s="242">
        <f t="shared" si="361"/>
        <v>642000</v>
      </c>
      <c r="AE723" s="242">
        <f t="shared" si="361"/>
        <v>642000</v>
      </c>
      <c r="AF723" s="242">
        <f t="shared" si="361"/>
        <v>642000</v>
      </c>
      <c r="AG723" s="242">
        <f t="shared" si="361"/>
        <v>642000</v>
      </c>
      <c r="AH723" s="242">
        <f t="shared" si="361"/>
        <v>642000</v>
      </c>
      <c r="AI723" s="242">
        <f t="shared" si="361"/>
        <v>642000</v>
      </c>
      <c r="AJ723" s="242">
        <f t="shared" si="361"/>
        <v>642000</v>
      </c>
      <c r="AK723" s="242">
        <f t="shared" si="361"/>
        <v>642000</v>
      </c>
      <c r="AL723" s="480">
        <f t="shared" ref="AL723:BQ723" si="362">INDEX(abo.iden.tot.avg,AL$605)*AL$1052</f>
        <v>642000</v>
      </c>
      <c r="AM723" s="480">
        <f t="shared" si="362"/>
        <v>642000</v>
      </c>
      <c r="AN723" s="480">
        <f t="shared" si="362"/>
        <v>642000</v>
      </c>
      <c r="AO723" s="480">
        <f t="shared" si="362"/>
        <v>642000</v>
      </c>
      <c r="AP723" s="480">
        <f t="shared" si="362"/>
        <v>642000</v>
      </c>
      <c r="AQ723" s="480">
        <f t="shared" si="362"/>
        <v>642000</v>
      </c>
      <c r="AR723" s="480">
        <f t="shared" si="362"/>
        <v>642000</v>
      </c>
      <c r="AS723" s="480">
        <f t="shared" si="362"/>
        <v>642000</v>
      </c>
      <c r="AT723" s="480">
        <f t="shared" si="362"/>
        <v>642000</v>
      </c>
      <c r="AU723" s="480">
        <f t="shared" si="362"/>
        <v>642000</v>
      </c>
      <c r="AV723" s="480">
        <f t="shared" si="362"/>
        <v>642000</v>
      </c>
      <c r="AW723" s="480">
        <f t="shared" si="362"/>
        <v>642000</v>
      </c>
      <c r="AX723" s="480">
        <f t="shared" si="362"/>
        <v>642000</v>
      </c>
      <c r="AY723" s="480">
        <f t="shared" si="362"/>
        <v>642000</v>
      </c>
      <c r="AZ723" s="480">
        <f t="shared" si="362"/>
        <v>642000</v>
      </c>
      <c r="BA723" s="480">
        <f t="shared" si="362"/>
        <v>642000</v>
      </c>
      <c r="BB723" s="480">
        <f t="shared" si="362"/>
        <v>642000</v>
      </c>
      <c r="BC723" s="480">
        <f t="shared" si="362"/>
        <v>642000</v>
      </c>
      <c r="BD723" s="480">
        <f t="shared" si="362"/>
        <v>642000</v>
      </c>
      <c r="BE723" s="480">
        <f t="shared" si="362"/>
        <v>642000</v>
      </c>
      <c r="BF723" s="480">
        <f t="shared" si="362"/>
        <v>642000</v>
      </c>
      <c r="BG723" s="480">
        <f t="shared" si="362"/>
        <v>642000</v>
      </c>
      <c r="BH723" s="480">
        <f t="shared" si="362"/>
        <v>642000</v>
      </c>
      <c r="BI723" s="480">
        <f t="shared" si="362"/>
        <v>642000</v>
      </c>
      <c r="BJ723" s="480">
        <f t="shared" si="362"/>
        <v>642000</v>
      </c>
      <c r="BK723" s="480">
        <f t="shared" si="362"/>
        <v>642000</v>
      </c>
      <c r="BL723" s="480">
        <f t="shared" si="362"/>
        <v>642000</v>
      </c>
      <c r="BM723" s="480">
        <f t="shared" si="362"/>
        <v>642000</v>
      </c>
      <c r="BN723" s="480">
        <f t="shared" si="362"/>
        <v>642000</v>
      </c>
      <c r="BO723" s="480">
        <f t="shared" si="362"/>
        <v>642000</v>
      </c>
      <c r="BP723" s="480">
        <f t="shared" si="362"/>
        <v>642000</v>
      </c>
      <c r="BQ723" s="480">
        <f t="shared" si="362"/>
        <v>642000</v>
      </c>
      <c r="BR723" s="480">
        <f t="shared" ref="BR723:CV723" si="363">INDEX(abo.iden.tot.avg,BR$605)*BR$1052</f>
        <v>642000</v>
      </c>
      <c r="BS723" s="480">
        <f t="shared" si="363"/>
        <v>642000</v>
      </c>
      <c r="BT723" s="480">
        <f t="shared" si="363"/>
        <v>642000</v>
      </c>
      <c r="BU723" s="480">
        <f t="shared" si="363"/>
        <v>642000</v>
      </c>
      <c r="BV723" s="480">
        <f t="shared" si="363"/>
        <v>642000</v>
      </c>
      <c r="BW723" s="480">
        <f t="shared" si="363"/>
        <v>642000</v>
      </c>
      <c r="BX723" s="480">
        <f t="shared" si="363"/>
        <v>642000</v>
      </c>
      <c r="BY723" s="480">
        <f t="shared" si="363"/>
        <v>642000</v>
      </c>
      <c r="BZ723" s="480">
        <f t="shared" si="363"/>
        <v>642000</v>
      </c>
      <c r="CA723" s="480">
        <f t="shared" si="363"/>
        <v>642000</v>
      </c>
      <c r="CB723" s="480">
        <f t="shared" si="363"/>
        <v>642000</v>
      </c>
      <c r="CC723" s="480">
        <f t="shared" si="363"/>
        <v>642000</v>
      </c>
      <c r="CD723" s="480">
        <f t="shared" si="363"/>
        <v>642000</v>
      </c>
      <c r="CE723" s="480">
        <f t="shared" si="363"/>
        <v>642000</v>
      </c>
      <c r="CF723" s="480">
        <f t="shared" si="363"/>
        <v>642000</v>
      </c>
      <c r="CG723" s="480">
        <f t="shared" si="363"/>
        <v>642000</v>
      </c>
      <c r="CH723" s="480">
        <f t="shared" si="363"/>
        <v>642000</v>
      </c>
      <c r="CI723" s="480">
        <f t="shared" si="363"/>
        <v>642000</v>
      </c>
      <c r="CJ723" s="480">
        <f t="shared" si="363"/>
        <v>642000</v>
      </c>
      <c r="CK723" s="480">
        <f t="shared" si="363"/>
        <v>642000</v>
      </c>
      <c r="CL723" s="480">
        <f t="shared" si="363"/>
        <v>642000</v>
      </c>
      <c r="CM723" s="480">
        <f t="shared" si="363"/>
        <v>642000</v>
      </c>
      <c r="CN723" s="480">
        <f t="shared" si="363"/>
        <v>642000</v>
      </c>
      <c r="CO723" s="480">
        <f t="shared" si="363"/>
        <v>642000</v>
      </c>
      <c r="CP723" s="480">
        <f t="shared" si="363"/>
        <v>642000</v>
      </c>
      <c r="CQ723" s="480">
        <f t="shared" si="363"/>
        <v>642000</v>
      </c>
      <c r="CR723" s="480">
        <f t="shared" si="363"/>
        <v>642000</v>
      </c>
      <c r="CS723" s="480">
        <f t="shared" si="363"/>
        <v>642000</v>
      </c>
      <c r="CT723" s="480">
        <f t="shared" si="363"/>
        <v>642000</v>
      </c>
      <c r="CU723" s="480">
        <f t="shared" si="363"/>
        <v>642000</v>
      </c>
      <c r="CV723" s="480">
        <f t="shared" si="363"/>
        <v>642000</v>
      </c>
    </row>
    <row r="725" spans="2:102" ht="16.2" thickBot="1" x14ac:dyDescent="0.35">
      <c r="B725" s="76" t="s">
        <v>471</v>
      </c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  <c r="CI725" s="76"/>
      <c r="CJ725" s="76"/>
      <c r="CK725" s="76"/>
      <c r="CL725" s="76"/>
      <c r="CM725" s="76"/>
      <c r="CN725" s="76"/>
      <c r="CO725" s="76"/>
      <c r="CP725" s="76"/>
      <c r="CQ725" s="76"/>
      <c r="CR725" s="76"/>
      <c r="CS725" s="76"/>
      <c r="CT725" s="76"/>
      <c r="CU725" s="76"/>
      <c r="CV725" s="76"/>
      <c r="CW725" s="76"/>
      <c r="CX725" s="76"/>
    </row>
    <row r="726" spans="2:102" outlineLevel="1" x14ac:dyDescent="0.3"/>
    <row r="727" spans="2:102" outlineLevel="1" x14ac:dyDescent="0.3">
      <c r="E727" s="233">
        <v>1</v>
      </c>
      <c r="F727" s="233">
        <v>2</v>
      </c>
      <c r="G727" s="233">
        <v>3</v>
      </c>
      <c r="H727" s="233">
        <v>4</v>
      </c>
      <c r="I727" s="233">
        <v>5</v>
      </c>
      <c r="J727" s="233">
        <v>6</v>
      </c>
      <c r="K727" s="233">
        <v>7</v>
      </c>
      <c r="L727" s="233">
        <v>8</v>
      </c>
      <c r="M727" s="233">
        <v>9</v>
      </c>
      <c r="N727" s="233">
        <v>10</v>
      </c>
      <c r="O727" s="233">
        <v>11</v>
      </c>
      <c r="P727" s="233">
        <v>12</v>
      </c>
      <c r="Q727" s="233">
        <v>13</v>
      </c>
      <c r="R727" s="233">
        <v>14</v>
      </c>
      <c r="S727" s="233">
        <v>15</v>
      </c>
      <c r="T727" s="233">
        <v>16</v>
      </c>
      <c r="U727" s="233">
        <v>17</v>
      </c>
      <c r="V727" s="233">
        <v>18</v>
      </c>
      <c r="W727" s="233">
        <v>19</v>
      </c>
      <c r="X727" s="233">
        <v>20</v>
      </c>
      <c r="Y727" s="233">
        <v>21</v>
      </c>
      <c r="Z727" s="233">
        <v>22</v>
      </c>
      <c r="AA727" s="233">
        <v>23</v>
      </c>
      <c r="AB727" s="233">
        <v>24</v>
      </c>
      <c r="AC727" s="233">
        <v>25</v>
      </c>
      <c r="AD727" s="233">
        <v>26</v>
      </c>
      <c r="AE727" s="233">
        <v>27</v>
      </c>
      <c r="AF727" s="233">
        <v>28</v>
      </c>
      <c r="AG727" s="233">
        <v>29</v>
      </c>
      <c r="AH727" s="233">
        <v>30</v>
      </c>
      <c r="AI727" s="233">
        <v>31</v>
      </c>
      <c r="AJ727" s="233">
        <v>32</v>
      </c>
      <c r="AK727" s="233">
        <v>33</v>
      </c>
      <c r="AL727" s="233">
        <v>34</v>
      </c>
      <c r="AM727" s="233">
        <v>35</v>
      </c>
      <c r="AN727" s="233">
        <v>36</v>
      </c>
      <c r="AO727" s="233">
        <v>37</v>
      </c>
      <c r="AP727" s="233">
        <v>38</v>
      </c>
      <c r="AQ727" s="233">
        <v>39</v>
      </c>
      <c r="AR727" s="233">
        <v>40</v>
      </c>
      <c r="AS727" s="233">
        <v>41</v>
      </c>
      <c r="AT727" s="233">
        <v>42</v>
      </c>
      <c r="AU727" s="233">
        <v>43</v>
      </c>
      <c r="AV727" s="233">
        <v>44</v>
      </c>
      <c r="AW727" s="233">
        <v>45</v>
      </c>
      <c r="AX727" s="233">
        <v>46</v>
      </c>
      <c r="AY727" s="233">
        <v>47</v>
      </c>
      <c r="AZ727" s="233">
        <v>48</v>
      </c>
      <c r="BA727" s="233">
        <v>49</v>
      </c>
      <c r="BB727" s="233">
        <v>50</v>
      </c>
      <c r="BC727" s="233">
        <v>51</v>
      </c>
      <c r="BD727" s="233">
        <v>52</v>
      </c>
      <c r="BE727" s="233">
        <v>53</v>
      </c>
      <c r="BF727" s="233">
        <v>54</v>
      </c>
      <c r="BG727" s="233">
        <v>55</v>
      </c>
      <c r="BH727" s="233">
        <v>56</v>
      </c>
      <c r="BI727" s="233">
        <v>57</v>
      </c>
      <c r="BJ727" s="233">
        <v>58</v>
      </c>
      <c r="BK727" s="233">
        <v>59</v>
      </c>
      <c r="BL727" s="233">
        <v>60</v>
      </c>
      <c r="BM727" s="233">
        <v>61</v>
      </c>
      <c r="BN727" s="233">
        <v>62</v>
      </c>
      <c r="BO727" s="233">
        <v>63</v>
      </c>
      <c r="BP727" s="233">
        <v>64</v>
      </c>
      <c r="BQ727" s="233">
        <v>65</v>
      </c>
      <c r="BR727" s="233">
        <v>66</v>
      </c>
      <c r="BS727" s="233">
        <v>67</v>
      </c>
      <c r="BT727" s="233">
        <v>68</v>
      </c>
      <c r="BU727" s="233">
        <v>69</v>
      </c>
      <c r="BV727" s="233">
        <v>70</v>
      </c>
      <c r="BW727" s="233">
        <v>71</v>
      </c>
      <c r="BX727" s="233">
        <v>72</v>
      </c>
      <c r="BY727" s="233">
        <v>73</v>
      </c>
      <c r="BZ727" s="233">
        <v>74</v>
      </c>
      <c r="CA727" s="233">
        <v>75</v>
      </c>
      <c r="CB727" s="233">
        <v>76</v>
      </c>
      <c r="CC727" s="233">
        <v>77</v>
      </c>
      <c r="CD727" s="233">
        <v>78</v>
      </c>
      <c r="CE727" s="233">
        <v>79</v>
      </c>
      <c r="CF727" s="233">
        <v>80</v>
      </c>
      <c r="CG727" s="233">
        <v>81</v>
      </c>
      <c r="CH727" s="233">
        <v>82</v>
      </c>
      <c r="CI727" s="233">
        <v>83</v>
      </c>
      <c r="CJ727" s="233">
        <v>84</v>
      </c>
      <c r="CK727" s="233">
        <v>85</v>
      </c>
      <c r="CL727" s="233">
        <v>86</v>
      </c>
      <c r="CM727" s="233">
        <v>87</v>
      </c>
      <c r="CN727" s="233">
        <v>88</v>
      </c>
      <c r="CO727" s="233">
        <v>89</v>
      </c>
      <c r="CP727" s="233">
        <v>90</v>
      </c>
      <c r="CQ727" s="233">
        <v>91</v>
      </c>
      <c r="CR727" s="233">
        <v>92</v>
      </c>
      <c r="CS727" s="233">
        <v>93</v>
      </c>
      <c r="CT727" s="233">
        <v>94</v>
      </c>
      <c r="CU727" s="233">
        <v>95</v>
      </c>
      <c r="CV727" s="233">
        <v>96</v>
      </c>
    </row>
    <row r="728" spans="2:102" outlineLevel="1" x14ac:dyDescent="0.3">
      <c r="B728" s="69" t="s">
        <v>79</v>
      </c>
      <c r="C728" s="69" t="s">
        <v>474</v>
      </c>
      <c r="E728" s="69">
        <v>201401</v>
      </c>
      <c r="F728" s="69">
        <v>201402</v>
      </c>
      <c r="G728" s="69">
        <v>201403</v>
      </c>
      <c r="H728" s="69">
        <v>201404</v>
      </c>
      <c r="I728" s="69">
        <v>201405</v>
      </c>
      <c r="J728" s="69">
        <v>201406</v>
      </c>
      <c r="K728" s="69">
        <v>201407</v>
      </c>
      <c r="L728" s="69">
        <v>201408</v>
      </c>
      <c r="M728" s="69">
        <v>201409</v>
      </c>
      <c r="N728" s="69">
        <v>201410</v>
      </c>
      <c r="O728" s="69">
        <v>201411</v>
      </c>
      <c r="P728" s="69">
        <v>201412</v>
      </c>
      <c r="Q728" s="69">
        <v>201501</v>
      </c>
      <c r="R728" s="69">
        <v>201502</v>
      </c>
      <c r="S728" s="69">
        <v>201503</v>
      </c>
      <c r="T728" s="69">
        <v>201504</v>
      </c>
      <c r="U728" s="69">
        <v>201505</v>
      </c>
      <c r="V728" s="69">
        <v>201506</v>
      </c>
      <c r="W728" s="69">
        <v>201507</v>
      </c>
      <c r="X728" s="69">
        <v>201508</v>
      </c>
      <c r="Y728" s="69">
        <v>201509</v>
      </c>
      <c r="Z728" s="69">
        <v>201510</v>
      </c>
      <c r="AA728" s="69">
        <v>201511</v>
      </c>
      <c r="AB728" s="69">
        <v>201512</v>
      </c>
      <c r="AC728" s="69">
        <v>201601</v>
      </c>
      <c r="AD728" s="69">
        <v>201602</v>
      </c>
      <c r="AE728" s="69">
        <v>201603</v>
      </c>
      <c r="AF728" s="69">
        <v>201604</v>
      </c>
      <c r="AG728" s="69">
        <v>201605</v>
      </c>
      <c r="AH728" s="69">
        <v>201606</v>
      </c>
      <c r="AI728" s="69">
        <v>201607</v>
      </c>
      <c r="AJ728" s="69">
        <v>201608</v>
      </c>
      <c r="AK728" s="69">
        <v>201609</v>
      </c>
      <c r="AL728" s="69">
        <v>201610</v>
      </c>
      <c r="AM728" s="69">
        <v>201611</v>
      </c>
      <c r="AN728" s="69">
        <v>201612</v>
      </c>
      <c r="AO728" s="69">
        <v>201701</v>
      </c>
      <c r="AP728" s="69">
        <v>201702</v>
      </c>
      <c r="AQ728" s="69">
        <v>201703</v>
      </c>
      <c r="AR728" s="69">
        <v>201704</v>
      </c>
      <c r="AS728" s="69">
        <v>201705</v>
      </c>
      <c r="AT728" s="69">
        <v>201706</v>
      </c>
      <c r="AU728" s="69">
        <v>201707</v>
      </c>
      <c r="AV728" s="69">
        <v>201708</v>
      </c>
      <c r="AW728" s="69">
        <v>201709</v>
      </c>
      <c r="AX728" s="69">
        <v>201710</v>
      </c>
      <c r="AY728" s="69">
        <v>201711</v>
      </c>
      <c r="AZ728" s="69">
        <v>201712</v>
      </c>
      <c r="BA728" s="69">
        <v>201801</v>
      </c>
      <c r="BB728" s="69">
        <v>201802</v>
      </c>
      <c r="BC728" s="69">
        <v>201803</v>
      </c>
      <c r="BD728" s="69">
        <v>201804</v>
      </c>
      <c r="BE728" s="69">
        <v>201805</v>
      </c>
      <c r="BF728" s="69">
        <v>201806</v>
      </c>
      <c r="BG728" s="69">
        <v>201807</v>
      </c>
      <c r="BH728" s="69">
        <v>201808</v>
      </c>
      <c r="BI728" s="69">
        <v>201809</v>
      </c>
      <c r="BJ728" s="69">
        <v>201810</v>
      </c>
      <c r="BK728" s="69">
        <v>201811</v>
      </c>
      <c r="BL728" s="69">
        <v>201812</v>
      </c>
      <c r="BM728" s="69">
        <v>201901</v>
      </c>
      <c r="BN728" s="69">
        <v>201902</v>
      </c>
      <c r="BO728" s="69">
        <v>201903</v>
      </c>
      <c r="BP728" s="69">
        <v>201904</v>
      </c>
      <c r="BQ728" s="69">
        <v>201905</v>
      </c>
      <c r="BR728" s="69">
        <v>201906</v>
      </c>
      <c r="BS728" s="69">
        <v>201907</v>
      </c>
      <c r="BT728" s="69">
        <v>201908</v>
      </c>
      <c r="BU728" s="69">
        <v>201909</v>
      </c>
      <c r="BV728" s="69">
        <v>201910</v>
      </c>
      <c r="BW728" s="69">
        <v>201911</v>
      </c>
      <c r="BX728" s="69">
        <v>201912</v>
      </c>
      <c r="BY728" s="69">
        <v>202001</v>
      </c>
      <c r="BZ728" s="69">
        <v>202002</v>
      </c>
      <c r="CA728" s="69">
        <v>202003</v>
      </c>
      <c r="CB728" s="69">
        <v>202004</v>
      </c>
      <c r="CC728" s="69">
        <v>202005</v>
      </c>
      <c r="CD728" s="69">
        <v>202006</v>
      </c>
      <c r="CE728" s="69">
        <v>202007</v>
      </c>
      <c r="CF728" s="69">
        <v>202008</v>
      </c>
      <c r="CG728" s="69">
        <v>202009</v>
      </c>
      <c r="CH728" s="69">
        <v>202010</v>
      </c>
      <c r="CI728" s="69">
        <v>202011</v>
      </c>
      <c r="CJ728" s="69">
        <v>202012</v>
      </c>
      <c r="CK728" s="69">
        <v>202101</v>
      </c>
      <c r="CL728" s="69">
        <v>202102</v>
      </c>
      <c r="CM728" s="69">
        <v>202103</v>
      </c>
      <c r="CN728" s="69">
        <v>202104</v>
      </c>
      <c r="CO728" s="69">
        <v>202105</v>
      </c>
      <c r="CP728" s="69">
        <v>202106</v>
      </c>
      <c r="CQ728" s="69">
        <v>202107</v>
      </c>
      <c r="CR728" s="69">
        <v>202108</v>
      </c>
      <c r="CS728" s="69">
        <v>202109</v>
      </c>
      <c r="CT728" s="69">
        <v>202110</v>
      </c>
      <c r="CU728" s="69">
        <v>202111</v>
      </c>
      <c r="CV728" s="69">
        <v>202112</v>
      </c>
    </row>
    <row r="729" spans="2:102" outlineLevel="1" x14ac:dyDescent="0.3">
      <c r="B729" s="154">
        <v>1</v>
      </c>
      <c r="C729" s="242" t="s">
        <v>1825</v>
      </c>
      <c r="D729" s="509" t="str">
        <f>C729</f>
        <v>Operador 1</v>
      </c>
      <c r="E729" s="506">
        <v>10000</v>
      </c>
      <c r="F729" s="506">
        <v>10000</v>
      </c>
      <c r="G729" s="506">
        <v>10000</v>
      </c>
      <c r="H729" s="506">
        <v>10000</v>
      </c>
      <c r="I729" s="506">
        <v>10000</v>
      </c>
      <c r="J729" s="506">
        <v>10000</v>
      </c>
      <c r="K729" s="506">
        <v>10000</v>
      </c>
      <c r="L729" s="506">
        <v>10000</v>
      </c>
      <c r="M729" s="506">
        <v>10000</v>
      </c>
      <c r="N729" s="506">
        <v>10000</v>
      </c>
      <c r="O729" s="506">
        <v>10000</v>
      </c>
      <c r="P729" s="506">
        <v>10000</v>
      </c>
      <c r="Q729" s="506">
        <v>10000</v>
      </c>
      <c r="R729" s="506">
        <v>10000</v>
      </c>
      <c r="S729" s="506">
        <v>10000</v>
      </c>
      <c r="T729" s="506">
        <v>10000</v>
      </c>
      <c r="U729" s="506">
        <v>10000</v>
      </c>
      <c r="V729" s="506">
        <v>10000</v>
      </c>
      <c r="W729" s="506">
        <v>10000</v>
      </c>
      <c r="X729" s="506">
        <v>10000</v>
      </c>
      <c r="Y729" s="506">
        <v>10000</v>
      </c>
      <c r="Z729" s="506">
        <v>10000</v>
      </c>
      <c r="AA729" s="506">
        <v>10000</v>
      </c>
      <c r="AB729" s="506">
        <v>10000</v>
      </c>
      <c r="AC729" s="506">
        <v>10000</v>
      </c>
      <c r="AD729" s="506">
        <v>10000</v>
      </c>
      <c r="AE729" s="506">
        <v>10000</v>
      </c>
      <c r="AF729" s="506">
        <v>10000</v>
      </c>
      <c r="AG729" s="506">
        <v>10000</v>
      </c>
      <c r="AH729" s="506">
        <v>10000</v>
      </c>
      <c r="AI729" s="506">
        <v>10000</v>
      </c>
      <c r="AJ729" s="506">
        <v>10000</v>
      </c>
      <c r="AK729" s="506">
        <v>10000</v>
      </c>
      <c r="AL729" s="242"/>
      <c r="AM729" s="242"/>
      <c r="AN729" s="242"/>
      <c r="AO729" s="242"/>
      <c r="AP729" s="242"/>
      <c r="AQ729" s="242"/>
      <c r="AR729" s="242"/>
      <c r="AS729" s="242"/>
      <c r="AT729" s="242"/>
      <c r="AU729" s="242"/>
      <c r="AV729" s="242"/>
      <c r="AW729" s="242"/>
      <c r="AX729" s="242"/>
      <c r="AY729" s="242"/>
      <c r="AZ729" s="242"/>
      <c r="BA729" s="242"/>
      <c r="BB729" s="242"/>
      <c r="BC729" s="242"/>
      <c r="BD729" s="242"/>
      <c r="BE729" s="242"/>
      <c r="BF729" s="242"/>
      <c r="BG729" s="242"/>
      <c r="BH729" s="242"/>
      <c r="BI729" s="242"/>
      <c r="BJ729" s="242"/>
      <c r="BK729" s="242"/>
      <c r="BL729" s="242"/>
      <c r="BM729" s="242"/>
      <c r="BN729" s="242"/>
      <c r="BO729" s="242"/>
      <c r="BP729" s="242"/>
      <c r="BQ729" s="242"/>
      <c r="BR729" s="242"/>
      <c r="BS729" s="242"/>
      <c r="BT729" s="242"/>
      <c r="BU729" s="242"/>
      <c r="BV729" s="242"/>
      <c r="BW729" s="242"/>
      <c r="BX729" s="242"/>
      <c r="BY729" s="242"/>
      <c r="BZ729" s="242"/>
      <c r="CA729" s="242"/>
      <c r="CB729" s="242"/>
      <c r="CC729" s="242"/>
      <c r="CD729" s="242"/>
      <c r="CE729" s="242"/>
      <c r="CF729" s="242"/>
      <c r="CG729" s="242"/>
      <c r="CH729" s="242"/>
      <c r="CI729" s="242"/>
      <c r="CJ729" s="242"/>
      <c r="CK729" s="242"/>
      <c r="CL729" s="242"/>
      <c r="CM729" s="242"/>
      <c r="CN729" s="242"/>
      <c r="CO729" s="242"/>
      <c r="CP729" s="242"/>
      <c r="CQ729" s="242"/>
      <c r="CR729" s="242"/>
      <c r="CS729" s="242"/>
      <c r="CT729" s="242"/>
      <c r="CU729" s="242"/>
      <c r="CV729" s="242"/>
    </row>
    <row r="730" spans="2:102" outlineLevel="1" x14ac:dyDescent="0.3">
      <c r="B730" s="154">
        <v>2</v>
      </c>
      <c r="C730" s="242" t="s">
        <v>1826</v>
      </c>
      <c r="D730" s="509" t="str">
        <f t="shared" ref="D730:D731" si="364">C730</f>
        <v>Operador 2</v>
      </c>
      <c r="E730" s="506">
        <v>1000</v>
      </c>
      <c r="F730" s="506">
        <v>1000</v>
      </c>
      <c r="G730" s="506">
        <v>1000</v>
      </c>
      <c r="H730" s="506">
        <v>1000</v>
      </c>
      <c r="I730" s="506">
        <v>1000</v>
      </c>
      <c r="J730" s="506">
        <v>1000</v>
      </c>
      <c r="K730" s="506">
        <v>1000</v>
      </c>
      <c r="L730" s="506">
        <v>1000</v>
      </c>
      <c r="M730" s="506">
        <v>1000</v>
      </c>
      <c r="N730" s="506">
        <v>1000</v>
      </c>
      <c r="O730" s="506">
        <v>1000</v>
      </c>
      <c r="P730" s="506">
        <v>1000</v>
      </c>
      <c r="Q730" s="506">
        <v>1000</v>
      </c>
      <c r="R730" s="506">
        <v>1000</v>
      </c>
      <c r="S730" s="506">
        <v>1000</v>
      </c>
      <c r="T730" s="506">
        <v>1000</v>
      </c>
      <c r="U730" s="506">
        <v>1000</v>
      </c>
      <c r="V730" s="506">
        <v>1000</v>
      </c>
      <c r="W730" s="506">
        <v>1000</v>
      </c>
      <c r="X730" s="506">
        <v>1000</v>
      </c>
      <c r="Y730" s="506">
        <v>1000</v>
      </c>
      <c r="Z730" s="506">
        <v>1000</v>
      </c>
      <c r="AA730" s="506">
        <v>1000</v>
      </c>
      <c r="AB730" s="506">
        <v>1000</v>
      </c>
      <c r="AC730" s="506">
        <v>1000</v>
      </c>
      <c r="AD730" s="506">
        <v>1000</v>
      </c>
      <c r="AE730" s="506">
        <v>1000</v>
      </c>
      <c r="AF730" s="506">
        <v>1000</v>
      </c>
      <c r="AG730" s="506">
        <v>1000</v>
      </c>
      <c r="AH730" s="506">
        <v>1000</v>
      </c>
      <c r="AI730" s="506">
        <v>1000</v>
      </c>
      <c r="AJ730" s="506">
        <v>1000</v>
      </c>
      <c r="AK730" s="506">
        <v>1000</v>
      </c>
      <c r="AL730" s="242"/>
      <c r="AM730" s="242"/>
      <c r="AN730" s="242"/>
      <c r="AO730" s="242"/>
      <c r="AP730" s="242"/>
      <c r="AQ730" s="242"/>
      <c r="AR730" s="242"/>
      <c r="AS730" s="242"/>
      <c r="AT730" s="242"/>
      <c r="AU730" s="242"/>
      <c r="AV730" s="242"/>
      <c r="AW730" s="242"/>
      <c r="AX730" s="242"/>
      <c r="AY730" s="242"/>
      <c r="AZ730" s="242"/>
      <c r="BA730" s="242"/>
      <c r="BB730" s="242"/>
      <c r="BC730" s="242"/>
      <c r="BD730" s="242"/>
      <c r="BE730" s="242"/>
      <c r="BF730" s="242"/>
      <c r="BG730" s="242"/>
      <c r="BH730" s="242"/>
      <c r="BI730" s="242"/>
      <c r="BJ730" s="242"/>
      <c r="BK730" s="242"/>
      <c r="BL730" s="242"/>
      <c r="BM730" s="242"/>
      <c r="BN730" s="242"/>
      <c r="BO730" s="242"/>
      <c r="BP730" s="242"/>
      <c r="BQ730" s="242"/>
      <c r="BR730" s="242"/>
      <c r="BS730" s="242"/>
      <c r="BT730" s="242"/>
      <c r="BU730" s="242"/>
      <c r="BV730" s="242"/>
      <c r="BW730" s="242"/>
      <c r="BX730" s="242"/>
      <c r="BY730" s="242"/>
      <c r="BZ730" s="242"/>
      <c r="CA730" s="242"/>
      <c r="CB730" s="242"/>
      <c r="CC730" s="242"/>
      <c r="CD730" s="242"/>
      <c r="CE730" s="242"/>
      <c r="CF730" s="242"/>
      <c r="CG730" s="242"/>
      <c r="CH730" s="242"/>
      <c r="CI730" s="242"/>
      <c r="CJ730" s="242"/>
      <c r="CK730" s="242"/>
      <c r="CL730" s="242"/>
      <c r="CM730" s="242"/>
      <c r="CN730" s="242"/>
      <c r="CO730" s="242"/>
      <c r="CP730" s="242"/>
      <c r="CQ730" s="242"/>
      <c r="CR730" s="242"/>
      <c r="CS730" s="242"/>
      <c r="CT730" s="242"/>
      <c r="CU730" s="242"/>
      <c r="CV730" s="242"/>
    </row>
    <row r="731" spans="2:102" outlineLevel="1" x14ac:dyDescent="0.3">
      <c r="B731" s="154">
        <v>3</v>
      </c>
      <c r="C731" s="242" t="s">
        <v>1827</v>
      </c>
      <c r="D731" s="509" t="str">
        <f t="shared" si="364"/>
        <v>Operador 3</v>
      </c>
      <c r="E731" s="506">
        <v>30000</v>
      </c>
      <c r="F731" s="506">
        <v>30000</v>
      </c>
      <c r="G731" s="506">
        <v>30000</v>
      </c>
      <c r="H731" s="506">
        <v>30000</v>
      </c>
      <c r="I731" s="506">
        <v>30000</v>
      </c>
      <c r="J731" s="506">
        <v>30000</v>
      </c>
      <c r="K731" s="506">
        <v>30000</v>
      </c>
      <c r="L731" s="506">
        <v>30000</v>
      </c>
      <c r="M731" s="506">
        <v>30000</v>
      </c>
      <c r="N731" s="506">
        <v>30000</v>
      </c>
      <c r="O731" s="506">
        <v>30000</v>
      </c>
      <c r="P731" s="506">
        <v>30000</v>
      </c>
      <c r="Q731" s="506">
        <v>30000</v>
      </c>
      <c r="R731" s="506">
        <v>30000</v>
      </c>
      <c r="S731" s="506">
        <v>30000</v>
      </c>
      <c r="T731" s="506">
        <v>30000</v>
      </c>
      <c r="U731" s="506">
        <v>30000</v>
      </c>
      <c r="V731" s="506">
        <v>30000</v>
      </c>
      <c r="W731" s="506">
        <v>30000</v>
      </c>
      <c r="X731" s="506">
        <v>30000</v>
      </c>
      <c r="Y731" s="506">
        <v>30000</v>
      </c>
      <c r="Z731" s="506">
        <v>30000</v>
      </c>
      <c r="AA731" s="506">
        <v>30000</v>
      </c>
      <c r="AB731" s="506">
        <v>30000</v>
      </c>
      <c r="AC731" s="506">
        <v>30000</v>
      </c>
      <c r="AD731" s="506">
        <v>30000</v>
      </c>
      <c r="AE731" s="506">
        <v>30000</v>
      </c>
      <c r="AF731" s="506">
        <v>30000</v>
      </c>
      <c r="AG731" s="506">
        <v>30000</v>
      </c>
      <c r="AH731" s="506">
        <v>30000</v>
      </c>
      <c r="AI731" s="506">
        <v>30000</v>
      </c>
      <c r="AJ731" s="506">
        <v>30000</v>
      </c>
      <c r="AK731" s="506">
        <v>30000</v>
      </c>
      <c r="AL731" s="242"/>
      <c r="AM731" s="242"/>
      <c r="AN731" s="242"/>
      <c r="AO731" s="242"/>
      <c r="AP731" s="242"/>
      <c r="AQ731" s="242"/>
      <c r="AR731" s="242"/>
      <c r="AS731" s="242"/>
      <c r="AT731" s="242"/>
      <c r="AU731" s="242"/>
      <c r="AV731" s="242"/>
      <c r="AW731" s="242"/>
      <c r="AX731" s="242"/>
      <c r="AY731" s="242"/>
      <c r="AZ731" s="242"/>
      <c r="BA731" s="242"/>
      <c r="BB731" s="242"/>
      <c r="BC731" s="242"/>
      <c r="BD731" s="242"/>
      <c r="BE731" s="242"/>
      <c r="BF731" s="242"/>
      <c r="BG731" s="242"/>
      <c r="BH731" s="242"/>
      <c r="BI731" s="242"/>
      <c r="BJ731" s="242"/>
      <c r="BK731" s="242"/>
      <c r="BL731" s="242"/>
      <c r="BM731" s="242"/>
      <c r="BN731" s="242"/>
      <c r="BO731" s="242"/>
      <c r="BP731" s="242"/>
      <c r="BQ731" s="242"/>
      <c r="BR731" s="242"/>
      <c r="BS731" s="242"/>
      <c r="BT731" s="242"/>
      <c r="BU731" s="242"/>
      <c r="BV731" s="242"/>
      <c r="BW731" s="242"/>
      <c r="BX731" s="242"/>
      <c r="BY731" s="242"/>
      <c r="BZ731" s="242"/>
      <c r="CA731" s="242"/>
      <c r="CB731" s="242"/>
      <c r="CC731" s="242"/>
      <c r="CD731" s="242"/>
      <c r="CE731" s="242"/>
      <c r="CF731" s="242"/>
      <c r="CG731" s="242"/>
      <c r="CH731" s="242"/>
      <c r="CI731" s="242"/>
      <c r="CJ731" s="242"/>
      <c r="CK731" s="242"/>
      <c r="CL731" s="242"/>
      <c r="CM731" s="242"/>
      <c r="CN731" s="242"/>
      <c r="CO731" s="242"/>
      <c r="CP731" s="242"/>
      <c r="CQ731" s="242"/>
      <c r="CR731" s="242"/>
      <c r="CS731" s="242"/>
      <c r="CT731" s="242"/>
      <c r="CU731" s="242"/>
      <c r="CV731" s="242"/>
    </row>
    <row r="732" spans="2:102" outlineLevel="1" x14ac:dyDescent="0.3">
      <c r="B732" s="154">
        <v>4</v>
      </c>
      <c r="C732" s="242" t="s">
        <v>411</v>
      </c>
      <c r="D732" s="143" t="s">
        <v>411</v>
      </c>
      <c r="E732" s="506">
        <v>1000</v>
      </c>
      <c r="F732" s="506">
        <v>1000</v>
      </c>
      <c r="G732" s="506">
        <v>1000</v>
      </c>
      <c r="H732" s="506">
        <v>1000</v>
      </c>
      <c r="I732" s="506">
        <v>1000</v>
      </c>
      <c r="J732" s="506">
        <v>1000</v>
      </c>
      <c r="K732" s="506">
        <v>1000</v>
      </c>
      <c r="L732" s="506">
        <v>1000</v>
      </c>
      <c r="M732" s="506">
        <v>1000</v>
      </c>
      <c r="N732" s="506">
        <v>1000</v>
      </c>
      <c r="O732" s="506">
        <v>1000</v>
      </c>
      <c r="P732" s="506">
        <v>1000</v>
      </c>
      <c r="Q732" s="506">
        <v>1000</v>
      </c>
      <c r="R732" s="506">
        <v>1000</v>
      </c>
      <c r="S732" s="506">
        <v>1000</v>
      </c>
      <c r="T732" s="506">
        <v>1000</v>
      </c>
      <c r="U732" s="506">
        <v>1000</v>
      </c>
      <c r="V732" s="506">
        <v>1000</v>
      </c>
      <c r="W732" s="506">
        <v>1000</v>
      </c>
      <c r="X732" s="506">
        <v>1000</v>
      </c>
      <c r="Y732" s="506">
        <v>1000</v>
      </c>
      <c r="Z732" s="506">
        <v>1000</v>
      </c>
      <c r="AA732" s="506">
        <v>1000</v>
      </c>
      <c r="AB732" s="506">
        <v>1000</v>
      </c>
      <c r="AC732" s="506">
        <v>1000</v>
      </c>
      <c r="AD732" s="506">
        <v>1000</v>
      </c>
      <c r="AE732" s="506">
        <v>1000</v>
      </c>
      <c r="AF732" s="506">
        <v>1000</v>
      </c>
      <c r="AG732" s="506">
        <v>1000</v>
      </c>
      <c r="AH732" s="506">
        <v>1000</v>
      </c>
      <c r="AI732" s="506">
        <v>1000</v>
      </c>
      <c r="AJ732" s="506">
        <v>1000</v>
      </c>
      <c r="AK732" s="506">
        <v>1000</v>
      </c>
      <c r="AL732" s="242"/>
      <c r="AM732" s="242"/>
      <c r="AN732" s="242"/>
      <c r="AO732" s="242"/>
      <c r="AP732" s="242"/>
      <c r="AQ732" s="242"/>
      <c r="AR732" s="242"/>
      <c r="AS732" s="242"/>
      <c r="AT732" s="242"/>
      <c r="AU732" s="242"/>
      <c r="AV732" s="242"/>
      <c r="AW732" s="242"/>
      <c r="AX732" s="242"/>
      <c r="AY732" s="242"/>
      <c r="AZ732" s="242"/>
      <c r="BA732" s="242"/>
      <c r="BB732" s="242"/>
      <c r="BC732" s="242"/>
      <c r="BD732" s="242"/>
      <c r="BE732" s="242"/>
      <c r="BF732" s="242"/>
      <c r="BG732" s="242"/>
      <c r="BH732" s="242"/>
      <c r="BI732" s="242"/>
      <c r="BJ732" s="242"/>
      <c r="BK732" s="242"/>
      <c r="BL732" s="242"/>
      <c r="BM732" s="242"/>
      <c r="BN732" s="242"/>
      <c r="BO732" s="242"/>
      <c r="BP732" s="242"/>
      <c r="BQ732" s="242"/>
      <c r="BR732" s="242"/>
      <c r="BS732" s="242"/>
      <c r="BT732" s="242"/>
      <c r="BU732" s="242"/>
      <c r="BV732" s="242"/>
      <c r="BW732" s="242"/>
      <c r="BX732" s="242"/>
      <c r="BY732" s="242"/>
      <c r="BZ732" s="242"/>
      <c r="CA732" s="242"/>
      <c r="CB732" s="242"/>
      <c r="CC732" s="242"/>
      <c r="CD732" s="242"/>
      <c r="CE732" s="242"/>
      <c r="CF732" s="242"/>
      <c r="CG732" s="242"/>
      <c r="CH732" s="242"/>
      <c r="CI732" s="242"/>
      <c r="CJ732" s="242"/>
      <c r="CK732" s="242"/>
      <c r="CL732" s="242"/>
      <c r="CM732" s="242"/>
      <c r="CN732" s="242"/>
      <c r="CO732" s="242"/>
      <c r="CP732" s="242"/>
      <c r="CQ732" s="242"/>
      <c r="CR732" s="242"/>
      <c r="CS732" s="242"/>
      <c r="CT732" s="242"/>
      <c r="CU732" s="242"/>
      <c r="CV732" s="242"/>
    </row>
    <row r="733" spans="2:102" outlineLevel="1" x14ac:dyDescent="0.3"/>
    <row r="734" spans="2:102" outlineLevel="1" x14ac:dyDescent="0.3">
      <c r="C734" s="242" t="s">
        <v>23</v>
      </c>
      <c r="D734" s="143" t="s">
        <v>433</v>
      </c>
      <c r="E734" s="242">
        <f>SUM(E729:E732)</f>
        <v>42000</v>
      </c>
      <c r="F734" s="242">
        <f t="shared" ref="F734:AK734" si="365">SUM(F729:F732)</f>
        <v>42000</v>
      </c>
      <c r="G734" s="242">
        <f t="shared" si="365"/>
        <v>42000</v>
      </c>
      <c r="H734" s="242">
        <f t="shared" si="365"/>
        <v>42000</v>
      </c>
      <c r="I734" s="242">
        <f t="shared" si="365"/>
        <v>42000</v>
      </c>
      <c r="J734" s="242">
        <f t="shared" si="365"/>
        <v>42000</v>
      </c>
      <c r="K734" s="242">
        <f t="shared" si="365"/>
        <v>42000</v>
      </c>
      <c r="L734" s="242">
        <f t="shared" si="365"/>
        <v>42000</v>
      </c>
      <c r="M734" s="242">
        <f t="shared" si="365"/>
        <v>42000</v>
      </c>
      <c r="N734" s="242">
        <f t="shared" si="365"/>
        <v>42000</v>
      </c>
      <c r="O734" s="242">
        <f t="shared" si="365"/>
        <v>42000</v>
      </c>
      <c r="P734" s="242">
        <f t="shared" si="365"/>
        <v>42000</v>
      </c>
      <c r="Q734" s="242">
        <f t="shared" si="365"/>
        <v>42000</v>
      </c>
      <c r="R734" s="242">
        <f t="shared" si="365"/>
        <v>42000</v>
      </c>
      <c r="S734" s="242">
        <f t="shared" si="365"/>
        <v>42000</v>
      </c>
      <c r="T734" s="242">
        <f t="shared" si="365"/>
        <v>42000</v>
      </c>
      <c r="U734" s="242">
        <f t="shared" si="365"/>
        <v>42000</v>
      </c>
      <c r="V734" s="242">
        <f t="shared" si="365"/>
        <v>42000</v>
      </c>
      <c r="W734" s="242">
        <f t="shared" si="365"/>
        <v>42000</v>
      </c>
      <c r="X734" s="242">
        <f t="shared" si="365"/>
        <v>42000</v>
      </c>
      <c r="Y734" s="242">
        <f t="shared" si="365"/>
        <v>42000</v>
      </c>
      <c r="Z734" s="242">
        <f t="shared" si="365"/>
        <v>42000</v>
      </c>
      <c r="AA734" s="242">
        <f t="shared" si="365"/>
        <v>42000</v>
      </c>
      <c r="AB734" s="242">
        <f t="shared" si="365"/>
        <v>42000</v>
      </c>
      <c r="AC734" s="242">
        <f t="shared" si="365"/>
        <v>42000</v>
      </c>
      <c r="AD734" s="242">
        <f t="shared" si="365"/>
        <v>42000</v>
      </c>
      <c r="AE734" s="242">
        <f t="shared" si="365"/>
        <v>42000</v>
      </c>
      <c r="AF734" s="242">
        <f t="shared" si="365"/>
        <v>42000</v>
      </c>
      <c r="AG734" s="242">
        <f t="shared" si="365"/>
        <v>42000</v>
      </c>
      <c r="AH734" s="242">
        <f t="shared" si="365"/>
        <v>42000</v>
      </c>
      <c r="AI734" s="242">
        <f t="shared" si="365"/>
        <v>42000</v>
      </c>
      <c r="AJ734" s="242">
        <f t="shared" si="365"/>
        <v>42000</v>
      </c>
      <c r="AK734" s="242">
        <f t="shared" si="365"/>
        <v>42000</v>
      </c>
      <c r="AL734" s="480">
        <f t="shared" ref="AL734:BQ734" si="366">INDEX(abo.iden.tot.avg,AL$605)*AL$1053</f>
        <v>42000</v>
      </c>
      <c r="AM734" s="480">
        <f t="shared" si="366"/>
        <v>42000</v>
      </c>
      <c r="AN734" s="480">
        <f t="shared" si="366"/>
        <v>42000</v>
      </c>
      <c r="AO734" s="480">
        <f t="shared" si="366"/>
        <v>42000</v>
      </c>
      <c r="AP734" s="480">
        <f t="shared" si="366"/>
        <v>42000</v>
      </c>
      <c r="AQ734" s="480">
        <f t="shared" si="366"/>
        <v>42000</v>
      </c>
      <c r="AR734" s="480">
        <f t="shared" si="366"/>
        <v>42000</v>
      </c>
      <c r="AS734" s="480">
        <f t="shared" si="366"/>
        <v>42000</v>
      </c>
      <c r="AT734" s="480">
        <f t="shared" si="366"/>
        <v>42000</v>
      </c>
      <c r="AU734" s="480">
        <f t="shared" si="366"/>
        <v>42000</v>
      </c>
      <c r="AV734" s="480">
        <f t="shared" si="366"/>
        <v>42000</v>
      </c>
      <c r="AW734" s="480">
        <f t="shared" si="366"/>
        <v>42000</v>
      </c>
      <c r="AX734" s="480">
        <f t="shared" si="366"/>
        <v>42000</v>
      </c>
      <c r="AY734" s="480">
        <f t="shared" si="366"/>
        <v>42000</v>
      </c>
      <c r="AZ734" s="480">
        <f t="shared" si="366"/>
        <v>42000</v>
      </c>
      <c r="BA734" s="480">
        <f t="shared" si="366"/>
        <v>42000</v>
      </c>
      <c r="BB734" s="480">
        <f t="shared" si="366"/>
        <v>42000</v>
      </c>
      <c r="BC734" s="480">
        <f t="shared" si="366"/>
        <v>42000</v>
      </c>
      <c r="BD734" s="480">
        <f t="shared" si="366"/>
        <v>42000</v>
      </c>
      <c r="BE734" s="480">
        <f t="shared" si="366"/>
        <v>42000</v>
      </c>
      <c r="BF734" s="480">
        <f t="shared" si="366"/>
        <v>42000</v>
      </c>
      <c r="BG734" s="480">
        <f t="shared" si="366"/>
        <v>42000</v>
      </c>
      <c r="BH734" s="480">
        <f t="shared" si="366"/>
        <v>42000</v>
      </c>
      <c r="BI734" s="480">
        <f t="shared" si="366"/>
        <v>42000</v>
      </c>
      <c r="BJ734" s="480">
        <f t="shared" si="366"/>
        <v>42000</v>
      </c>
      <c r="BK734" s="480">
        <f t="shared" si="366"/>
        <v>42000</v>
      </c>
      <c r="BL734" s="480">
        <f t="shared" si="366"/>
        <v>42000</v>
      </c>
      <c r="BM734" s="480">
        <f t="shared" si="366"/>
        <v>42000</v>
      </c>
      <c r="BN734" s="480">
        <f t="shared" si="366"/>
        <v>42000</v>
      </c>
      <c r="BO734" s="480">
        <f t="shared" si="366"/>
        <v>42000</v>
      </c>
      <c r="BP734" s="480">
        <f t="shared" si="366"/>
        <v>42000</v>
      </c>
      <c r="BQ734" s="480">
        <f t="shared" si="366"/>
        <v>42000</v>
      </c>
      <c r="BR734" s="480">
        <f t="shared" ref="BR734:CV734" si="367">INDEX(abo.iden.tot.avg,BR$605)*BR$1053</f>
        <v>42000</v>
      </c>
      <c r="BS734" s="480">
        <f t="shared" si="367"/>
        <v>42000</v>
      </c>
      <c r="BT734" s="480">
        <f t="shared" si="367"/>
        <v>42000</v>
      </c>
      <c r="BU734" s="480">
        <f t="shared" si="367"/>
        <v>42000</v>
      </c>
      <c r="BV734" s="480">
        <f t="shared" si="367"/>
        <v>42000</v>
      </c>
      <c r="BW734" s="480">
        <f t="shared" si="367"/>
        <v>42000</v>
      </c>
      <c r="BX734" s="480">
        <f t="shared" si="367"/>
        <v>42000</v>
      </c>
      <c r="BY734" s="480">
        <f t="shared" si="367"/>
        <v>42000</v>
      </c>
      <c r="BZ734" s="480">
        <f t="shared" si="367"/>
        <v>42000</v>
      </c>
      <c r="CA734" s="480">
        <f t="shared" si="367"/>
        <v>42000</v>
      </c>
      <c r="CB734" s="480">
        <f t="shared" si="367"/>
        <v>42000</v>
      </c>
      <c r="CC734" s="480">
        <f t="shared" si="367"/>
        <v>42000</v>
      </c>
      <c r="CD734" s="480">
        <f t="shared" si="367"/>
        <v>42000</v>
      </c>
      <c r="CE734" s="480">
        <f t="shared" si="367"/>
        <v>42000</v>
      </c>
      <c r="CF734" s="480">
        <f t="shared" si="367"/>
        <v>42000</v>
      </c>
      <c r="CG734" s="480">
        <f t="shared" si="367"/>
        <v>42000</v>
      </c>
      <c r="CH734" s="480">
        <f t="shared" si="367"/>
        <v>42000</v>
      </c>
      <c r="CI734" s="480">
        <f t="shared" si="367"/>
        <v>42000</v>
      </c>
      <c r="CJ734" s="480">
        <f t="shared" si="367"/>
        <v>42000</v>
      </c>
      <c r="CK734" s="480">
        <f t="shared" si="367"/>
        <v>42000</v>
      </c>
      <c r="CL734" s="480">
        <f t="shared" si="367"/>
        <v>42000</v>
      </c>
      <c r="CM734" s="480">
        <f t="shared" si="367"/>
        <v>42000</v>
      </c>
      <c r="CN734" s="480">
        <f t="shared" si="367"/>
        <v>42000</v>
      </c>
      <c r="CO734" s="480">
        <f t="shared" si="367"/>
        <v>42000</v>
      </c>
      <c r="CP734" s="480">
        <f t="shared" si="367"/>
        <v>42000</v>
      </c>
      <c r="CQ734" s="480">
        <f t="shared" si="367"/>
        <v>42000</v>
      </c>
      <c r="CR734" s="480">
        <f t="shared" si="367"/>
        <v>42000</v>
      </c>
      <c r="CS734" s="480">
        <f t="shared" si="367"/>
        <v>42000</v>
      </c>
      <c r="CT734" s="480">
        <f t="shared" si="367"/>
        <v>42000</v>
      </c>
      <c r="CU734" s="480">
        <f t="shared" si="367"/>
        <v>42000</v>
      </c>
      <c r="CV734" s="480">
        <f t="shared" si="367"/>
        <v>42000</v>
      </c>
    </row>
    <row r="736" spans="2:102" ht="16.2" thickBot="1" x14ac:dyDescent="0.35">
      <c r="B736" s="76" t="s">
        <v>472</v>
      </c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  <c r="CI736" s="76"/>
      <c r="CJ736" s="76"/>
      <c r="CK736" s="76"/>
      <c r="CL736" s="76"/>
      <c r="CM736" s="76"/>
      <c r="CN736" s="76"/>
      <c r="CO736" s="76"/>
      <c r="CP736" s="76"/>
      <c r="CQ736" s="76"/>
      <c r="CR736" s="76"/>
      <c r="CS736" s="76"/>
      <c r="CT736" s="76"/>
      <c r="CU736" s="76"/>
      <c r="CV736" s="76"/>
      <c r="CW736" s="76"/>
      <c r="CX736" s="76"/>
    </row>
    <row r="737" spans="2:102" outlineLevel="1" x14ac:dyDescent="0.3"/>
    <row r="738" spans="2:102" outlineLevel="1" x14ac:dyDescent="0.3">
      <c r="E738" s="233">
        <v>1</v>
      </c>
      <c r="F738" s="233">
        <v>2</v>
      </c>
      <c r="G738" s="233">
        <v>3</v>
      </c>
      <c r="H738" s="233">
        <v>4</v>
      </c>
      <c r="I738" s="233">
        <v>5</v>
      </c>
      <c r="J738" s="233">
        <v>6</v>
      </c>
      <c r="K738" s="233">
        <v>7</v>
      </c>
      <c r="L738" s="233">
        <v>8</v>
      </c>
      <c r="M738" s="233">
        <v>9</v>
      </c>
      <c r="N738" s="233">
        <v>10</v>
      </c>
      <c r="O738" s="233">
        <v>11</v>
      </c>
      <c r="P738" s="233">
        <v>12</v>
      </c>
      <c r="Q738" s="233">
        <v>13</v>
      </c>
      <c r="R738" s="233">
        <v>14</v>
      </c>
      <c r="S738" s="233">
        <v>15</v>
      </c>
      <c r="T738" s="233">
        <v>16</v>
      </c>
      <c r="U738" s="233">
        <v>17</v>
      </c>
      <c r="V738" s="233">
        <v>18</v>
      </c>
      <c r="W738" s="233">
        <v>19</v>
      </c>
      <c r="X738" s="233">
        <v>20</v>
      </c>
      <c r="Y738" s="233">
        <v>21</v>
      </c>
      <c r="Z738" s="233">
        <v>22</v>
      </c>
      <c r="AA738" s="233">
        <v>23</v>
      </c>
      <c r="AB738" s="233">
        <v>24</v>
      </c>
      <c r="AC738" s="233">
        <v>25</v>
      </c>
      <c r="AD738" s="233">
        <v>26</v>
      </c>
      <c r="AE738" s="233">
        <v>27</v>
      </c>
      <c r="AF738" s="233">
        <v>28</v>
      </c>
      <c r="AG738" s="233">
        <v>29</v>
      </c>
      <c r="AH738" s="233">
        <v>30</v>
      </c>
      <c r="AI738" s="233">
        <v>31</v>
      </c>
      <c r="AJ738" s="233">
        <v>32</v>
      </c>
      <c r="AK738" s="233">
        <v>33</v>
      </c>
      <c r="AL738" s="233">
        <v>34</v>
      </c>
      <c r="AM738" s="233">
        <v>35</v>
      </c>
      <c r="AN738" s="233">
        <v>36</v>
      </c>
      <c r="AO738" s="233">
        <v>37</v>
      </c>
      <c r="AP738" s="233">
        <v>38</v>
      </c>
      <c r="AQ738" s="233">
        <v>39</v>
      </c>
      <c r="AR738" s="233">
        <v>40</v>
      </c>
      <c r="AS738" s="233">
        <v>41</v>
      </c>
      <c r="AT738" s="233">
        <v>42</v>
      </c>
      <c r="AU738" s="233">
        <v>43</v>
      </c>
      <c r="AV738" s="233">
        <v>44</v>
      </c>
      <c r="AW738" s="233">
        <v>45</v>
      </c>
      <c r="AX738" s="233">
        <v>46</v>
      </c>
      <c r="AY738" s="233">
        <v>47</v>
      </c>
      <c r="AZ738" s="233">
        <v>48</v>
      </c>
      <c r="BA738" s="233">
        <v>49</v>
      </c>
      <c r="BB738" s="233">
        <v>50</v>
      </c>
      <c r="BC738" s="233">
        <v>51</v>
      </c>
      <c r="BD738" s="233">
        <v>52</v>
      </c>
      <c r="BE738" s="233">
        <v>53</v>
      </c>
      <c r="BF738" s="233">
        <v>54</v>
      </c>
      <c r="BG738" s="233">
        <v>55</v>
      </c>
      <c r="BH738" s="233">
        <v>56</v>
      </c>
      <c r="BI738" s="233">
        <v>57</v>
      </c>
      <c r="BJ738" s="233">
        <v>58</v>
      </c>
      <c r="BK738" s="233">
        <v>59</v>
      </c>
      <c r="BL738" s="233">
        <v>60</v>
      </c>
      <c r="BM738" s="233">
        <v>61</v>
      </c>
      <c r="BN738" s="233">
        <v>62</v>
      </c>
      <c r="BO738" s="233">
        <v>63</v>
      </c>
      <c r="BP738" s="233">
        <v>64</v>
      </c>
      <c r="BQ738" s="233">
        <v>65</v>
      </c>
      <c r="BR738" s="233">
        <v>66</v>
      </c>
      <c r="BS738" s="233">
        <v>67</v>
      </c>
      <c r="BT738" s="233">
        <v>68</v>
      </c>
      <c r="BU738" s="233">
        <v>69</v>
      </c>
      <c r="BV738" s="233">
        <v>70</v>
      </c>
      <c r="BW738" s="233">
        <v>71</v>
      </c>
      <c r="BX738" s="233">
        <v>72</v>
      </c>
      <c r="BY738" s="233">
        <v>73</v>
      </c>
      <c r="BZ738" s="233">
        <v>74</v>
      </c>
      <c r="CA738" s="233">
        <v>75</v>
      </c>
      <c r="CB738" s="233">
        <v>76</v>
      </c>
      <c r="CC738" s="233">
        <v>77</v>
      </c>
      <c r="CD738" s="233">
        <v>78</v>
      </c>
      <c r="CE738" s="233">
        <v>79</v>
      </c>
      <c r="CF738" s="233">
        <v>80</v>
      </c>
      <c r="CG738" s="233">
        <v>81</v>
      </c>
      <c r="CH738" s="233">
        <v>82</v>
      </c>
      <c r="CI738" s="233">
        <v>83</v>
      </c>
      <c r="CJ738" s="233">
        <v>84</v>
      </c>
      <c r="CK738" s="233">
        <v>85</v>
      </c>
      <c r="CL738" s="233">
        <v>86</v>
      </c>
      <c r="CM738" s="233">
        <v>87</v>
      </c>
      <c r="CN738" s="233">
        <v>88</v>
      </c>
      <c r="CO738" s="233">
        <v>89</v>
      </c>
      <c r="CP738" s="233">
        <v>90</v>
      </c>
      <c r="CQ738" s="233">
        <v>91</v>
      </c>
      <c r="CR738" s="233">
        <v>92</v>
      </c>
      <c r="CS738" s="233">
        <v>93</v>
      </c>
      <c r="CT738" s="233">
        <v>94</v>
      </c>
      <c r="CU738" s="233">
        <v>95</v>
      </c>
      <c r="CV738" s="233">
        <v>96</v>
      </c>
    </row>
    <row r="739" spans="2:102" outlineLevel="1" x14ac:dyDescent="0.3">
      <c r="B739" s="69" t="s">
        <v>79</v>
      </c>
      <c r="C739" s="69" t="s">
        <v>474</v>
      </c>
      <c r="E739" s="69">
        <v>201401</v>
      </c>
      <c r="F739" s="69">
        <v>201402</v>
      </c>
      <c r="G739" s="69">
        <v>201403</v>
      </c>
      <c r="H739" s="69">
        <v>201404</v>
      </c>
      <c r="I739" s="69">
        <v>201405</v>
      </c>
      <c r="J739" s="69">
        <v>201406</v>
      </c>
      <c r="K739" s="69">
        <v>201407</v>
      </c>
      <c r="L739" s="69">
        <v>201408</v>
      </c>
      <c r="M739" s="69">
        <v>201409</v>
      </c>
      <c r="N739" s="69">
        <v>201410</v>
      </c>
      <c r="O739" s="69">
        <v>201411</v>
      </c>
      <c r="P739" s="69">
        <v>201412</v>
      </c>
      <c r="Q739" s="69">
        <v>201501</v>
      </c>
      <c r="R739" s="69">
        <v>201502</v>
      </c>
      <c r="S739" s="69">
        <v>201503</v>
      </c>
      <c r="T739" s="69">
        <v>201504</v>
      </c>
      <c r="U739" s="69">
        <v>201505</v>
      </c>
      <c r="V739" s="69">
        <v>201506</v>
      </c>
      <c r="W739" s="69">
        <v>201507</v>
      </c>
      <c r="X739" s="69">
        <v>201508</v>
      </c>
      <c r="Y739" s="69">
        <v>201509</v>
      </c>
      <c r="Z739" s="69">
        <v>201510</v>
      </c>
      <c r="AA739" s="69">
        <v>201511</v>
      </c>
      <c r="AB739" s="69">
        <v>201512</v>
      </c>
      <c r="AC739" s="69">
        <v>201601</v>
      </c>
      <c r="AD739" s="69">
        <v>201602</v>
      </c>
      <c r="AE739" s="69">
        <v>201603</v>
      </c>
      <c r="AF739" s="69">
        <v>201604</v>
      </c>
      <c r="AG739" s="69">
        <v>201605</v>
      </c>
      <c r="AH739" s="69">
        <v>201606</v>
      </c>
      <c r="AI739" s="69">
        <v>201607</v>
      </c>
      <c r="AJ739" s="69">
        <v>201608</v>
      </c>
      <c r="AK739" s="69">
        <v>201609</v>
      </c>
      <c r="AL739" s="69">
        <v>201610</v>
      </c>
      <c r="AM739" s="69">
        <v>201611</v>
      </c>
      <c r="AN739" s="69">
        <v>201612</v>
      </c>
      <c r="AO739" s="69">
        <v>201701</v>
      </c>
      <c r="AP739" s="69">
        <v>201702</v>
      </c>
      <c r="AQ739" s="69">
        <v>201703</v>
      </c>
      <c r="AR739" s="69">
        <v>201704</v>
      </c>
      <c r="AS739" s="69">
        <v>201705</v>
      </c>
      <c r="AT739" s="69">
        <v>201706</v>
      </c>
      <c r="AU739" s="69">
        <v>201707</v>
      </c>
      <c r="AV739" s="69">
        <v>201708</v>
      </c>
      <c r="AW739" s="69">
        <v>201709</v>
      </c>
      <c r="AX739" s="69">
        <v>201710</v>
      </c>
      <c r="AY739" s="69">
        <v>201711</v>
      </c>
      <c r="AZ739" s="69">
        <v>201712</v>
      </c>
      <c r="BA739" s="69">
        <v>201801</v>
      </c>
      <c r="BB739" s="69">
        <v>201802</v>
      </c>
      <c r="BC739" s="69">
        <v>201803</v>
      </c>
      <c r="BD739" s="69">
        <v>201804</v>
      </c>
      <c r="BE739" s="69">
        <v>201805</v>
      </c>
      <c r="BF739" s="69">
        <v>201806</v>
      </c>
      <c r="BG739" s="69">
        <v>201807</v>
      </c>
      <c r="BH739" s="69">
        <v>201808</v>
      </c>
      <c r="BI739" s="69">
        <v>201809</v>
      </c>
      <c r="BJ739" s="69">
        <v>201810</v>
      </c>
      <c r="BK739" s="69">
        <v>201811</v>
      </c>
      <c r="BL739" s="69">
        <v>201812</v>
      </c>
      <c r="BM739" s="69">
        <v>201901</v>
      </c>
      <c r="BN739" s="69">
        <v>201902</v>
      </c>
      <c r="BO739" s="69">
        <v>201903</v>
      </c>
      <c r="BP739" s="69">
        <v>201904</v>
      </c>
      <c r="BQ739" s="69">
        <v>201905</v>
      </c>
      <c r="BR739" s="69">
        <v>201906</v>
      </c>
      <c r="BS739" s="69">
        <v>201907</v>
      </c>
      <c r="BT739" s="69">
        <v>201908</v>
      </c>
      <c r="BU739" s="69">
        <v>201909</v>
      </c>
      <c r="BV739" s="69">
        <v>201910</v>
      </c>
      <c r="BW739" s="69">
        <v>201911</v>
      </c>
      <c r="BX739" s="69">
        <v>201912</v>
      </c>
      <c r="BY739" s="69">
        <v>202001</v>
      </c>
      <c r="BZ739" s="69">
        <v>202002</v>
      </c>
      <c r="CA739" s="69">
        <v>202003</v>
      </c>
      <c r="CB739" s="69">
        <v>202004</v>
      </c>
      <c r="CC739" s="69">
        <v>202005</v>
      </c>
      <c r="CD739" s="69">
        <v>202006</v>
      </c>
      <c r="CE739" s="69">
        <v>202007</v>
      </c>
      <c r="CF739" s="69">
        <v>202008</v>
      </c>
      <c r="CG739" s="69">
        <v>202009</v>
      </c>
      <c r="CH739" s="69">
        <v>202010</v>
      </c>
      <c r="CI739" s="69">
        <v>202011</v>
      </c>
      <c r="CJ739" s="69">
        <v>202012</v>
      </c>
      <c r="CK739" s="69">
        <v>202101</v>
      </c>
      <c r="CL739" s="69">
        <v>202102</v>
      </c>
      <c r="CM739" s="69">
        <v>202103</v>
      </c>
      <c r="CN739" s="69">
        <v>202104</v>
      </c>
      <c r="CO739" s="69">
        <v>202105</v>
      </c>
      <c r="CP739" s="69">
        <v>202106</v>
      </c>
      <c r="CQ739" s="69">
        <v>202107</v>
      </c>
      <c r="CR739" s="69">
        <v>202108</v>
      </c>
      <c r="CS739" s="69">
        <v>202109</v>
      </c>
      <c r="CT739" s="69">
        <v>202110</v>
      </c>
      <c r="CU739" s="69">
        <v>202111</v>
      </c>
      <c r="CV739" s="69">
        <v>202112</v>
      </c>
    </row>
    <row r="740" spans="2:102" outlineLevel="1" x14ac:dyDescent="0.3">
      <c r="B740" s="154">
        <v>1</v>
      </c>
      <c r="C740" s="242" t="s">
        <v>1825</v>
      </c>
      <c r="D740" s="509" t="str">
        <f>C740</f>
        <v>Operador 1</v>
      </c>
      <c r="E740" s="506">
        <v>10000</v>
      </c>
      <c r="F740" s="506">
        <v>10000</v>
      </c>
      <c r="G740" s="506">
        <v>10000</v>
      </c>
      <c r="H740" s="506">
        <v>10000</v>
      </c>
      <c r="I740" s="506">
        <v>10000</v>
      </c>
      <c r="J740" s="506">
        <v>10000</v>
      </c>
      <c r="K740" s="506">
        <v>10000</v>
      </c>
      <c r="L740" s="506">
        <v>10000</v>
      </c>
      <c r="M740" s="506">
        <v>10000</v>
      </c>
      <c r="N740" s="506">
        <v>10000</v>
      </c>
      <c r="O740" s="506">
        <v>10000</v>
      </c>
      <c r="P740" s="506">
        <v>10000</v>
      </c>
      <c r="Q740" s="506">
        <v>10000</v>
      </c>
      <c r="R740" s="506">
        <v>10000</v>
      </c>
      <c r="S740" s="506">
        <v>10000</v>
      </c>
      <c r="T740" s="506">
        <v>10000</v>
      </c>
      <c r="U740" s="506">
        <v>10000</v>
      </c>
      <c r="V740" s="506">
        <v>10000</v>
      </c>
      <c r="W740" s="506">
        <v>10000</v>
      </c>
      <c r="X740" s="506">
        <v>10000</v>
      </c>
      <c r="Y740" s="506">
        <v>10000</v>
      </c>
      <c r="Z740" s="506">
        <v>10000</v>
      </c>
      <c r="AA740" s="506">
        <v>10000</v>
      </c>
      <c r="AB740" s="506">
        <v>10000</v>
      </c>
      <c r="AC740" s="506">
        <v>10000</v>
      </c>
      <c r="AD740" s="506">
        <v>10000</v>
      </c>
      <c r="AE740" s="506">
        <v>10000</v>
      </c>
      <c r="AF740" s="506">
        <v>10000</v>
      </c>
      <c r="AG740" s="506">
        <v>10000</v>
      </c>
      <c r="AH740" s="506">
        <v>10000</v>
      </c>
      <c r="AI740" s="506">
        <v>10000</v>
      </c>
      <c r="AJ740" s="506">
        <v>10000</v>
      </c>
      <c r="AK740" s="506">
        <v>10000</v>
      </c>
      <c r="AL740" s="242"/>
      <c r="AM740" s="242"/>
      <c r="AN740" s="242"/>
      <c r="AO740" s="242"/>
      <c r="AP740" s="242"/>
      <c r="AQ740" s="242"/>
      <c r="AR740" s="242"/>
      <c r="AS740" s="242"/>
      <c r="AT740" s="242"/>
      <c r="AU740" s="242"/>
      <c r="AV740" s="242"/>
      <c r="AW740" s="242"/>
      <c r="AX740" s="242"/>
      <c r="AY740" s="242"/>
      <c r="AZ740" s="242"/>
      <c r="BA740" s="242"/>
      <c r="BB740" s="242"/>
      <c r="BC740" s="242"/>
      <c r="BD740" s="242"/>
      <c r="BE740" s="242"/>
      <c r="BF740" s="242"/>
      <c r="BG740" s="242"/>
      <c r="BH740" s="242"/>
      <c r="BI740" s="242"/>
      <c r="BJ740" s="242"/>
      <c r="BK740" s="242"/>
      <c r="BL740" s="242"/>
      <c r="BM740" s="242"/>
      <c r="BN740" s="242"/>
      <c r="BO740" s="242"/>
      <c r="BP740" s="242"/>
      <c r="BQ740" s="242"/>
      <c r="BR740" s="242"/>
      <c r="BS740" s="242"/>
      <c r="BT740" s="242"/>
      <c r="BU740" s="242"/>
      <c r="BV740" s="242"/>
      <c r="BW740" s="242"/>
      <c r="BX740" s="242"/>
      <c r="BY740" s="242"/>
      <c r="BZ740" s="242"/>
      <c r="CA740" s="242"/>
      <c r="CB740" s="242"/>
      <c r="CC740" s="242"/>
      <c r="CD740" s="242"/>
      <c r="CE740" s="242"/>
      <c r="CF740" s="242"/>
      <c r="CG740" s="242"/>
      <c r="CH740" s="242"/>
      <c r="CI740" s="242"/>
      <c r="CJ740" s="242"/>
      <c r="CK740" s="242"/>
      <c r="CL740" s="242"/>
      <c r="CM740" s="242"/>
      <c r="CN740" s="242"/>
      <c r="CO740" s="242"/>
      <c r="CP740" s="242"/>
      <c r="CQ740" s="242"/>
      <c r="CR740" s="242"/>
      <c r="CS740" s="242"/>
      <c r="CT740" s="242"/>
      <c r="CU740" s="242"/>
      <c r="CV740" s="242"/>
    </row>
    <row r="741" spans="2:102" outlineLevel="1" x14ac:dyDescent="0.3">
      <c r="B741" s="154">
        <v>2</v>
      </c>
      <c r="C741" s="242" t="s">
        <v>1826</v>
      </c>
      <c r="D741" s="509" t="str">
        <f t="shared" ref="D741:D743" si="368">C741</f>
        <v>Operador 2</v>
      </c>
      <c r="E741" s="506">
        <v>1000</v>
      </c>
      <c r="F741" s="506">
        <v>1000</v>
      </c>
      <c r="G741" s="506">
        <v>1000</v>
      </c>
      <c r="H741" s="506">
        <v>1000</v>
      </c>
      <c r="I741" s="506">
        <v>1000</v>
      </c>
      <c r="J741" s="506">
        <v>1000</v>
      </c>
      <c r="K741" s="506">
        <v>1000</v>
      </c>
      <c r="L741" s="506">
        <v>1000</v>
      </c>
      <c r="M741" s="506">
        <v>1000</v>
      </c>
      <c r="N741" s="506">
        <v>1000</v>
      </c>
      <c r="O741" s="506">
        <v>1000</v>
      </c>
      <c r="P741" s="506">
        <v>1000</v>
      </c>
      <c r="Q741" s="506">
        <v>1000</v>
      </c>
      <c r="R741" s="506">
        <v>1000</v>
      </c>
      <c r="S741" s="506">
        <v>1000</v>
      </c>
      <c r="T741" s="506">
        <v>1000</v>
      </c>
      <c r="U741" s="506">
        <v>1000</v>
      </c>
      <c r="V741" s="506">
        <v>1000</v>
      </c>
      <c r="W741" s="506">
        <v>1000</v>
      </c>
      <c r="X741" s="506">
        <v>1000</v>
      </c>
      <c r="Y741" s="506">
        <v>1000</v>
      </c>
      <c r="Z741" s="506">
        <v>1000</v>
      </c>
      <c r="AA741" s="506">
        <v>1000</v>
      </c>
      <c r="AB741" s="506">
        <v>1000</v>
      </c>
      <c r="AC741" s="506">
        <v>1000</v>
      </c>
      <c r="AD741" s="506">
        <v>1000</v>
      </c>
      <c r="AE741" s="506">
        <v>1000</v>
      </c>
      <c r="AF741" s="506">
        <v>1000</v>
      </c>
      <c r="AG741" s="506">
        <v>1000</v>
      </c>
      <c r="AH741" s="506">
        <v>1000</v>
      </c>
      <c r="AI741" s="506">
        <v>1000</v>
      </c>
      <c r="AJ741" s="506">
        <v>1000</v>
      </c>
      <c r="AK741" s="506">
        <v>1000</v>
      </c>
      <c r="AL741" s="242"/>
      <c r="AM741" s="242"/>
      <c r="AN741" s="242"/>
      <c r="AO741" s="242"/>
      <c r="AP741" s="242"/>
      <c r="AQ741" s="242"/>
      <c r="AR741" s="242"/>
      <c r="AS741" s="242"/>
      <c r="AT741" s="242"/>
      <c r="AU741" s="242"/>
      <c r="AV741" s="242"/>
      <c r="AW741" s="242"/>
      <c r="AX741" s="242"/>
      <c r="AY741" s="242"/>
      <c r="AZ741" s="242"/>
      <c r="BA741" s="242"/>
      <c r="BB741" s="242"/>
      <c r="BC741" s="242"/>
      <c r="BD741" s="242"/>
      <c r="BE741" s="242"/>
      <c r="BF741" s="242"/>
      <c r="BG741" s="242"/>
      <c r="BH741" s="242"/>
      <c r="BI741" s="242"/>
      <c r="BJ741" s="242"/>
      <c r="BK741" s="242"/>
      <c r="BL741" s="242"/>
      <c r="BM741" s="242"/>
      <c r="BN741" s="242"/>
      <c r="BO741" s="242"/>
      <c r="BP741" s="242"/>
      <c r="BQ741" s="242"/>
      <c r="BR741" s="242"/>
      <c r="BS741" s="242"/>
      <c r="BT741" s="242"/>
      <c r="BU741" s="242"/>
      <c r="BV741" s="242"/>
      <c r="BW741" s="242"/>
      <c r="BX741" s="242"/>
      <c r="BY741" s="242"/>
      <c r="BZ741" s="242"/>
      <c r="CA741" s="242"/>
      <c r="CB741" s="242"/>
      <c r="CC741" s="242"/>
      <c r="CD741" s="242"/>
      <c r="CE741" s="242"/>
      <c r="CF741" s="242"/>
      <c r="CG741" s="242"/>
      <c r="CH741" s="242"/>
      <c r="CI741" s="242"/>
      <c r="CJ741" s="242"/>
      <c r="CK741" s="242"/>
      <c r="CL741" s="242"/>
      <c r="CM741" s="242"/>
      <c r="CN741" s="242"/>
      <c r="CO741" s="242"/>
      <c r="CP741" s="242"/>
      <c r="CQ741" s="242"/>
      <c r="CR741" s="242"/>
      <c r="CS741" s="242"/>
      <c r="CT741" s="242"/>
      <c r="CU741" s="242"/>
      <c r="CV741" s="242"/>
    </row>
    <row r="742" spans="2:102" outlineLevel="1" x14ac:dyDescent="0.3">
      <c r="B742" s="154">
        <v>3</v>
      </c>
      <c r="C742" s="242" t="s">
        <v>1827</v>
      </c>
      <c r="D742" s="509" t="str">
        <f t="shared" si="368"/>
        <v>Operador 3</v>
      </c>
      <c r="E742" s="506">
        <v>30000</v>
      </c>
      <c r="F742" s="506">
        <v>30000</v>
      </c>
      <c r="G742" s="506">
        <v>30000</v>
      </c>
      <c r="H742" s="506">
        <v>30000</v>
      </c>
      <c r="I742" s="506">
        <v>30000</v>
      </c>
      <c r="J742" s="506">
        <v>30000</v>
      </c>
      <c r="K742" s="506">
        <v>30000</v>
      </c>
      <c r="L742" s="506">
        <v>30000</v>
      </c>
      <c r="M742" s="506">
        <v>30000</v>
      </c>
      <c r="N742" s="506">
        <v>30000</v>
      </c>
      <c r="O742" s="506">
        <v>30000</v>
      </c>
      <c r="P742" s="506">
        <v>30000</v>
      </c>
      <c r="Q742" s="506">
        <v>30000</v>
      </c>
      <c r="R742" s="506">
        <v>30000</v>
      </c>
      <c r="S742" s="506">
        <v>30000</v>
      </c>
      <c r="T742" s="506">
        <v>30000</v>
      </c>
      <c r="U742" s="506">
        <v>30000</v>
      </c>
      <c r="V742" s="506">
        <v>30000</v>
      </c>
      <c r="W742" s="506">
        <v>30000</v>
      </c>
      <c r="X742" s="506">
        <v>30000</v>
      </c>
      <c r="Y742" s="506">
        <v>30000</v>
      </c>
      <c r="Z742" s="506">
        <v>30000</v>
      </c>
      <c r="AA742" s="506">
        <v>30000</v>
      </c>
      <c r="AB742" s="506">
        <v>30000</v>
      </c>
      <c r="AC742" s="506">
        <v>30000</v>
      </c>
      <c r="AD742" s="506">
        <v>30000</v>
      </c>
      <c r="AE742" s="506">
        <v>30000</v>
      </c>
      <c r="AF742" s="506">
        <v>30000</v>
      </c>
      <c r="AG742" s="506">
        <v>30000</v>
      </c>
      <c r="AH742" s="506">
        <v>30000</v>
      </c>
      <c r="AI742" s="506">
        <v>30000</v>
      </c>
      <c r="AJ742" s="506">
        <v>30000</v>
      </c>
      <c r="AK742" s="506">
        <v>30000</v>
      </c>
      <c r="AL742" s="242"/>
      <c r="AM742" s="242"/>
      <c r="AN742" s="242"/>
      <c r="AO742" s="242"/>
      <c r="AP742" s="242"/>
      <c r="AQ742" s="242"/>
      <c r="AR742" s="242"/>
      <c r="AS742" s="242"/>
      <c r="AT742" s="242"/>
      <c r="AU742" s="242"/>
      <c r="AV742" s="242"/>
      <c r="AW742" s="242"/>
      <c r="AX742" s="242"/>
      <c r="AY742" s="242"/>
      <c r="AZ742" s="242"/>
      <c r="BA742" s="242"/>
      <c r="BB742" s="242"/>
      <c r="BC742" s="242"/>
      <c r="BD742" s="242"/>
      <c r="BE742" s="242"/>
      <c r="BF742" s="242"/>
      <c r="BG742" s="242"/>
      <c r="BH742" s="242"/>
      <c r="BI742" s="242"/>
      <c r="BJ742" s="242"/>
      <c r="BK742" s="242"/>
      <c r="BL742" s="242"/>
      <c r="BM742" s="242"/>
      <c r="BN742" s="242"/>
      <c r="BO742" s="242"/>
      <c r="BP742" s="242"/>
      <c r="BQ742" s="242"/>
      <c r="BR742" s="242"/>
      <c r="BS742" s="242"/>
      <c r="BT742" s="242"/>
      <c r="BU742" s="242"/>
      <c r="BV742" s="242"/>
      <c r="BW742" s="242"/>
      <c r="BX742" s="242"/>
      <c r="BY742" s="242"/>
      <c r="BZ742" s="242"/>
      <c r="CA742" s="242"/>
      <c r="CB742" s="242"/>
      <c r="CC742" s="242"/>
      <c r="CD742" s="242"/>
      <c r="CE742" s="242"/>
      <c r="CF742" s="242"/>
      <c r="CG742" s="242"/>
      <c r="CH742" s="242"/>
      <c r="CI742" s="242"/>
      <c r="CJ742" s="242"/>
      <c r="CK742" s="242"/>
      <c r="CL742" s="242"/>
      <c r="CM742" s="242"/>
      <c r="CN742" s="242"/>
      <c r="CO742" s="242"/>
      <c r="CP742" s="242"/>
      <c r="CQ742" s="242"/>
      <c r="CR742" s="242"/>
      <c r="CS742" s="242"/>
      <c r="CT742" s="242"/>
      <c r="CU742" s="242"/>
      <c r="CV742" s="242"/>
    </row>
    <row r="743" spans="2:102" outlineLevel="1" x14ac:dyDescent="0.3">
      <c r="B743" s="154">
        <v>4</v>
      </c>
      <c r="C743" s="242" t="s">
        <v>1828</v>
      </c>
      <c r="D743" s="509" t="str">
        <f t="shared" si="368"/>
        <v>Operador 4</v>
      </c>
      <c r="E743" s="506">
        <v>600000</v>
      </c>
      <c r="F743" s="506">
        <v>600000</v>
      </c>
      <c r="G743" s="506">
        <v>600000</v>
      </c>
      <c r="H743" s="506">
        <v>600000</v>
      </c>
      <c r="I743" s="506">
        <v>600000</v>
      </c>
      <c r="J743" s="506">
        <v>600000</v>
      </c>
      <c r="K743" s="506">
        <v>600000</v>
      </c>
      <c r="L743" s="506">
        <v>600000</v>
      </c>
      <c r="M743" s="506">
        <v>600000</v>
      </c>
      <c r="N743" s="506">
        <v>600000</v>
      </c>
      <c r="O743" s="506">
        <v>600000</v>
      </c>
      <c r="P743" s="506">
        <v>600000</v>
      </c>
      <c r="Q743" s="506">
        <v>600000</v>
      </c>
      <c r="R743" s="506">
        <v>600000</v>
      </c>
      <c r="S743" s="506">
        <v>600000</v>
      </c>
      <c r="T743" s="506">
        <v>600000</v>
      </c>
      <c r="U743" s="506">
        <v>600000</v>
      </c>
      <c r="V743" s="506">
        <v>600000</v>
      </c>
      <c r="W743" s="506">
        <v>600000</v>
      </c>
      <c r="X743" s="506">
        <v>600000</v>
      </c>
      <c r="Y743" s="506">
        <v>600000</v>
      </c>
      <c r="Z743" s="506">
        <v>600000</v>
      </c>
      <c r="AA743" s="506">
        <v>600000</v>
      </c>
      <c r="AB743" s="506">
        <v>600000</v>
      </c>
      <c r="AC743" s="506">
        <v>600000</v>
      </c>
      <c r="AD743" s="506">
        <v>600000</v>
      </c>
      <c r="AE743" s="506">
        <v>600000</v>
      </c>
      <c r="AF743" s="506">
        <v>600000</v>
      </c>
      <c r="AG743" s="506">
        <v>600000</v>
      </c>
      <c r="AH743" s="506">
        <v>600000</v>
      </c>
      <c r="AI743" s="506">
        <v>600000</v>
      </c>
      <c r="AJ743" s="506">
        <v>600000</v>
      </c>
      <c r="AK743" s="506">
        <v>600000</v>
      </c>
      <c r="AL743" s="242"/>
      <c r="AM743" s="242"/>
      <c r="AN743" s="242"/>
      <c r="AO743" s="242"/>
      <c r="AP743" s="242"/>
      <c r="AQ743" s="242"/>
      <c r="AR743" s="242"/>
      <c r="AS743" s="242"/>
      <c r="AT743" s="242"/>
      <c r="AU743" s="242"/>
      <c r="AV743" s="242"/>
      <c r="AW743" s="242"/>
      <c r="AX743" s="242"/>
      <c r="AY743" s="242"/>
      <c r="AZ743" s="242"/>
      <c r="BA743" s="242"/>
      <c r="BB743" s="242"/>
      <c r="BC743" s="242"/>
      <c r="BD743" s="242"/>
      <c r="BE743" s="242"/>
      <c r="BF743" s="242"/>
      <c r="BG743" s="242"/>
      <c r="BH743" s="242"/>
      <c r="BI743" s="242"/>
      <c r="BJ743" s="242"/>
      <c r="BK743" s="242"/>
      <c r="BL743" s="242"/>
      <c r="BM743" s="242"/>
      <c r="BN743" s="242"/>
      <c r="BO743" s="242"/>
      <c r="BP743" s="242"/>
      <c r="BQ743" s="242"/>
      <c r="BR743" s="242"/>
      <c r="BS743" s="242"/>
      <c r="BT743" s="242"/>
      <c r="BU743" s="242"/>
      <c r="BV743" s="242"/>
      <c r="BW743" s="242"/>
      <c r="BX743" s="242"/>
      <c r="BY743" s="242"/>
      <c r="BZ743" s="242"/>
      <c r="CA743" s="242"/>
      <c r="CB743" s="242"/>
      <c r="CC743" s="242"/>
      <c r="CD743" s="242"/>
      <c r="CE743" s="242"/>
      <c r="CF743" s="242"/>
      <c r="CG743" s="242"/>
      <c r="CH743" s="242"/>
      <c r="CI743" s="242"/>
      <c r="CJ743" s="242"/>
      <c r="CK743" s="242"/>
      <c r="CL743" s="242"/>
      <c r="CM743" s="242"/>
      <c r="CN743" s="242"/>
      <c r="CO743" s="242"/>
      <c r="CP743" s="242"/>
      <c r="CQ743" s="242"/>
      <c r="CR743" s="242"/>
      <c r="CS743" s="242"/>
      <c r="CT743" s="242"/>
      <c r="CU743" s="242"/>
      <c r="CV743" s="242"/>
    </row>
    <row r="744" spans="2:102" outlineLevel="1" x14ac:dyDescent="0.3">
      <c r="B744" s="154">
        <v>5</v>
      </c>
      <c r="C744" s="242" t="s">
        <v>411</v>
      </c>
      <c r="D744" s="143" t="s">
        <v>411</v>
      </c>
      <c r="E744" s="506">
        <v>1000</v>
      </c>
      <c r="F744" s="506">
        <v>1000</v>
      </c>
      <c r="G744" s="506">
        <v>1000</v>
      </c>
      <c r="H744" s="506">
        <v>1000</v>
      </c>
      <c r="I744" s="506">
        <v>1000</v>
      </c>
      <c r="J744" s="506">
        <v>1000</v>
      </c>
      <c r="K744" s="506">
        <v>1000</v>
      </c>
      <c r="L744" s="506">
        <v>1000</v>
      </c>
      <c r="M744" s="506">
        <v>1000</v>
      </c>
      <c r="N744" s="506">
        <v>1000</v>
      </c>
      <c r="O744" s="506">
        <v>1000</v>
      </c>
      <c r="P744" s="506">
        <v>1000</v>
      </c>
      <c r="Q744" s="506">
        <v>1000</v>
      </c>
      <c r="R744" s="506">
        <v>1000</v>
      </c>
      <c r="S744" s="506">
        <v>1000</v>
      </c>
      <c r="T744" s="506">
        <v>1000</v>
      </c>
      <c r="U744" s="506">
        <v>1000</v>
      </c>
      <c r="V744" s="506">
        <v>1000</v>
      </c>
      <c r="W744" s="506">
        <v>1000</v>
      </c>
      <c r="X744" s="506">
        <v>1000</v>
      </c>
      <c r="Y744" s="506">
        <v>1000</v>
      </c>
      <c r="Z744" s="506">
        <v>1000</v>
      </c>
      <c r="AA744" s="506">
        <v>1000</v>
      </c>
      <c r="AB744" s="506">
        <v>1000</v>
      </c>
      <c r="AC744" s="506">
        <v>1000</v>
      </c>
      <c r="AD744" s="506">
        <v>1000</v>
      </c>
      <c r="AE744" s="506">
        <v>1000</v>
      </c>
      <c r="AF744" s="506">
        <v>1000</v>
      </c>
      <c r="AG744" s="506">
        <v>1000</v>
      </c>
      <c r="AH744" s="506">
        <v>1000</v>
      </c>
      <c r="AI744" s="506">
        <v>1000</v>
      </c>
      <c r="AJ744" s="506">
        <v>1000</v>
      </c>
      <c r="AK744" s="506">
        <v>1000</v>
      </c>
      <c r="AL744" s="242"/>
      <c r="AM744" s="242"/>
      <c r="AN744" s="242"/>
      <c r="AO744" s="242"/>
      <c r="AP744" s="242"/>
      <c r="AQ744" s="242"/>
      <c r="AR744" s="242"/>
      <c r="AS744" s="242"/>
      <c r="AT744" s="242"/>
      <c r="AU744" s="242"/>
      <c r="AV744" s="242"/>
      <c r="AW744" s="242"/>
      <c r="AX744" s="242"/>
      <c r="AY744" s="242"/>
      <c r="AZ744" s="242"/>
      <c r="BA744" s="242"/>
      <c r="BB744" s="242"/>
      <c r="BC744" s="242"/>
      <c r="BD744" s="242"/>
      <c r="BE744" s="242"/>
      <c r="BF744" s="242"/>
      <c r="BG744" s="242"/>
      <c r="BH744" s="242"/>
      <c r="BI744" s="242"/>
      <c r="BJ744" s="242"/>
      <c r="BK744" s="242"/>
      <c r="BL744" s="242"/>
      <c r="BM744" s="242"/>
      <c r="BN744" s="242"/>
      <c r="BO744" s="242"/>
      <c r="BP744" s="242"/>
      <c r="BQ744" s="242"/>
      <c r="BR744" s="242"/>
      <c r="BS744" s="242"/>
      <c r="BT744" s="242"/>
      <c r="BU744" s="242"/>
      <c r="BV744" s="242"/>
      <c r="BW744" s="242"/>
      <c r="BX744" s="242"/>
      <c r="BY744" s="242"/>
      <c r="BZ744" s="242"/>
      <c r="CA744" s="242"/>
      <c r="CB744" s="242"/>
      <c r="CC744" s="242"/>
      <c r="CD744" s="242"/>
      <c r="CE744" s="242"/>
      <c r="CF744" s="242"/>
      <c r="CG744" s="242"/>
      <c r="CH744" s="242"/>
      <c r="CI744" s="242"/>
      <c r="CJ744" s="242"/>
      <c r="CK744" s="242"/>
      <c r="CL744" s="242"/>
      <c r="CM744" s="242"/>
      <c r="CN744" s="242"/>
      <c r="CO744" s="242"/>
      <c r="CP744" s="242"/>
      <c r="CQ744" s="242"/>
      <c r="CR744" s="242"/>
      <c r="CS744" s="242"/>
      <c r="CT744" s="242"/>
      <c r="CU744" s="242"/>
      <c r="CV744" s="242"/>
    </row>
    <row r="745" spans="2:102" outlineLevel="1" x14ac:dyDescent="0.3"/>
    <row r="746" spans="2:102" outlineLevel="1" x14ac:dyDescent="0.3">
      <c r="C746" s="242" t="s">
        <v>23</v>
      </c>
      <c r="D746" s="143" t="s">
        <v>433</v>
      </c>
      <c r="E746" s="242">
        <f>SUM(E740:E744)</f>
        <v>642000</v>
      </c>
      <c r="F746" s="242">
        <f t="shared" ref="F746:AK746" si="369">SUM(F740:F744)</f>
        <v>642000</v>
      </c>
      <c r="G746" s="242">
        <f t="shared" si="369"/>
        <v>642000</v>
      </c>
      <c r="H746" s="242">
        <f t="shared" si="369"/>
        <v>642000</v>
      </c>
      <c r="I746" s="242">
        <f t="shared" si="369"/>
        <v>642000</v>
      </c>
      <c r="J746" s="242">
        <f t="shared" si="369"/>
        <v>642000</v>
      </c>
      <c r="K746" s="242">
        <f t="shared" si="369"/>
        <v>642000</v>
      </c>
      <c r="L746" s="242">
        <f t="shared" si="369"/>
        <v>642000</v>
      </c>
      <c r="M746" s="242">
        <f t="shared" si="369"/>
        <v>642000</v>
      </c>
      <c r="N746" s="242">
        <f t="shared" si="369"/>
        <v>642000</v>
      </c>
      <c r="O746" s="242">
        <f t="shared" si="369"/>
        <v>642000</v>
      </c>
      <c r="P746" s="242">
        <f t="shared" si="369"/>
        <v>642000</v>
      </c>
      <c r="Q746" s="242">
        <f t="shared" si="369"/>
        <v>642000</v>
      </c>
      <c r="R746" s="242">
        <f t="shared" si="369"/>
        <v>642000</v>
      </c>
      <c r="S746" s="242">
        <f t="shared" si="369"/>
        <v>642000</v>
      </c>
      <c r="T746" s="242">
        <f t="shared" si="369"/>
        <v>642000</v>
      </c>
      <c r="U746" s="242">
        <f t="shared" si="369"/>
        <v>642000</v>
      </c>
      <c r="V746" s="242">
        <f t="shared" si="369"/>
        <v>642000</v>
      </c>
      <c r="W746" s="242">
        <f t="shared" si="369"/>
        <v>642000</v>
      </c>
      <c r="X746" s="242">
        <f t="shared" si="369"/>
        <v>642000</v>
      </c>
      <c r="Y746" s="242">
        <f t="shared" si="369"/>
        <v>642000</v>
      </c>
      <c r="Z746" s="242">
        <f t="shared" si="369"/>
        <v>642000</v>
      </c>
      <c r="AA746" s="242">
        <f t="shared" si="369"/>
        <v>642000</v>
      </c>
      <c r="AB746" s="242">
        <f t="shared" si="369"/>
        <v>642000</v>
      </c>
      <c r="AC746" s="242">
        <f t="shared" si="369"/>
        <v>642000</v>
      </c>
      <c r="AD746" s="242">
        <f t="shared" si="369"/>
        <v>642000</v>
      </c>
      <c r="AE746" s="242">
        <f t="shared" si="369"/>
        <v>642000</v>
      </c>
      <c r="AF746" s="242">
        <f t="shared" si="369"/>
        <v>642000</v>
      </c>
      <c r="AG746" s="242">
        <f t="shared" si="369"/>
        <v>642000</v>
      </c>
      <c r="AH746" s="242">
        <f t="shared" si="369"/>
        <v>642000</v>
      </c>
      <c r="AI746" s="242">
        <f t="shared" si="369"/>
        <v>642000</v>
      </c>
      <c r="AJ746" s="242">
        <f t="shared" si="369"/>
        <v>642000</v>
      </c>
      <c r="AK746" s="242">
        <f t="shared" si="369"/>
        <v>642000</v>
      </c>
      <c r="AL746" s="480">
        <f t="shared" ref="AL746:BQ746" si="370">INDEX(abo.iden.tot.avg,AL$605)*AL$1054</f>
        <v>642000</v>
      </c>
      <c r="AM746" s="480">
        <f t="shared" si="370"/>
        <v>642000</v>
      </c>
      <c r="AN746" s="480">
        <f t="shared" si="370"/>
        <v>642000</v>
      </c>
      <c r="AO746" s="480">
        <f t="shared" si="370"/>
        <v>642000</v>
      </c>
      <c r="AP746" s="480">
        <f t="shared" si="370"/>
        <v>642000</v>
      </c>
      <c r="AQ746" s="480">
        <f t="shared" si="370"/>
        <v>642000</v>
      </c>
      <c r="AR746" s="480">
        <f t="shared" si="370"/>
        <v>642000</v>
      </c>
      <c r="AS746" s="480">
        <f t="shared" si="370"/>
        <v>642000</v>
      </c>
      <c r="AT746" s="480">
        <f t="shared" si="370"/>
        <v>642000</v>
      </c>
      <c r="AU746" s="480">
        <f t="shared" si="370"/>
        <v>642000</v>
      </c>
      <c r="AV746" s="480">
        <f t="shared" si="370"/>
        <v>642000</v>
      </c>
      <c r="AW746" s="480">
        <f t="shared" si="370"/>
        <v>642000</v>
      </c>
      <c r="AX746" s="480">
        <f t="shared" si="370"/>
        <v>642000</v>
      </c>
      <c r="AY746" s="480">
        <f t="shared" si="370"/>
        <v>642000</v>
      </c>
      <c r="AZ746" s="480">
        <f t="shared" si="370"/>
        <v>642000</v>
      </c>
      <c r="BA746" s="480">
        <f t="shared" si="370"/>
        <v>642000</v>
      </c>
      <c r="BB746" s="480">
        <f t="shared" si="370"/>
        <v>642000</v>
      </c>
      <c r="BC746" s="480">
        <f t="shared" si="370"/>
        <v>642000</v>
      </c>
      <c r="BD746" s="480">
        <f t="shared" si="370"/>
        <v>642000</v>
      </c>
      <c r="BE746" s="480">
        <f t="shared" si="370"/>
        <v>642000</v>
      </c>
      <c r="BF746" s="480">
        <f t="shared" si="370"/>
        <v>642000</v>
      </c>
      <c r="BG746" s="480">
        <f t="shared" si="370"/>
        <v>642000</v>
      </c>
      <c r="BH746" s="480">
        <f t="shared" si="370"/>
        <v>642000</v>
      </c>
      <c r="BI746" s="480">
        <f t="shared" si="370"/>
        <v>642000</v>
      </c>
      <c r="BJ746" s="480">
        <f t="shared" si="370"/>
        <v>642000</v>
      </c>
      <c r="BK746" s="480">
        <f t="shared" si="370"/>
        <v>642000</v>
      </c>
      <c r="BL746" s="480">
        <f t="shared" si="370"/>
        <v>642000</v>
      </c>
      <c r="BM746" s="480">
        <f t="shared" si="370"/>
        <v>642000</v>
      </c>
      <c r="BN746" s="480">
        <f t="shared" si="370"/>
        <v>642000</v>
      </c>
      <c r="BO746" s="480">
        <f t="shared" si="370"/>
        <v>642000</v>
      </c>
      <c r="BP746" s="480">
        <f t="shared" si="370"/>
        <v>642000</v>
      </c>
      <c r="BQ746" s="480">
        <f t="shared" si="370"/>
        <v>642000</v>
      </c>
      <c r="BR746" s="480">
        <f t="shared" ref="BR746:CV746" si="371">INDEX(abo.iden.tot.avg,BR$605)*BR$1054</f>
        <v>642000</v>
      </c>
      <c r="BS746" s="480">
        <f t="shared" si="371"/>
        <v>642000</v>
      </c>
      <c r="BT746" s="480">
        <f t="shared" si="371"/>
        <v>642000</v>
      </c>
      <c r="BU746" s="480">
        <f t="shared" si="371"/>
        <v>642000</v>
      </c>
      <c r="BV746" s="480">
        <f t="shared" si="371"/>
        <v>642000</v>
      </c>
      <c r="BW746" s="480">
        <f t="shared" si="371"/>
        <v>642000</v>
      </c>
      <c r="BX746" s="480">
        <f t="shared" si="371"/>
        <v>642000</v>
      </c>
      <c r="BY746" s="480">
        <f t="shared" si="371"/>
        <v>642000</v>
      </c>
      <c r="BZ746" s="480">
        <f t="shared" si="371"/>
        <v>642000</v>
      </c>
      <c r="CA746" s="480">
        <f t="shared" si="371"/>
        <v>642000</v>
      </c>
      <c r="CB746" s="480">
        <f t="shared" si="371"/>
        <v>642000</v>
      </c>
      <c r="CC746" s="480">
        <f t="shared" si="371"/>
        <v>642000</v>
      </c>
      <c r="CD746" s="480">
        <f t="shared" si="371"/>
        <v>642000</v>
      </c>
      <c r="CE746" s="480">
        <f t="shared" si="371"/>
        <v>642000</v>
      </c>
      <c r="CF746" s="480">
        <f t="shared" si="371"/>
        <v>642000</v>
      </c>
      <c r="CG746" s="480">
        <f t="shared" si="371"/>
        <v>642000</v>
      </c>
      <c r="CH746" s="480">
        <f t="shared" si="371"/>
        <v>642000</v>
      </c>
      <c r="CI746" s="480">
        <f t="shared" si="371"/>
        <v>642000</v>
      </c>
      <c r="CJ746" s="480">
        <f t="shared" si="371"/>
        <v>642000</v>
      </c>
      <c r="CK746" s="480">
        <f t="shared" si="371"/>
        <v>642000</v>
      </c>
      <c r="CL746" s="480">
        <f t="shared" si="371"/>
        <v>642000</v>
      </c>
      <c r="CM746" s="480">
        <f t="shared" si="371"/>
        <v>642000</v>
      </c>
      <c r="CN746" s="480">
        <f t="shared" si="371"/>
        <v>642000</v>
      </c>
      <c r="CO746" s="480">
        <f t="shared" si="371"/>
        <v>642000</v>
      </c>
      <c r="CP746" s="480">
        <f t="shared" si="371"/>
        <v>642000</v>
      </c>
      <c r="CQ746" s="480">
        <f t="shared" si="371"/>
        <v>642000</v>
      </c>
      <c r="CR746" s="480">
        <f t="shared" si="371"/>
        <v>642000</v>
      </c>
      <c r="CS746" s="480">
        <f t="shared" si="371"/>
        <v>642000</v>
      </c>
      <c r="CT746" s="480">
        <f t="shared" si="371"/>
        <v>642000</v>
      </c>
      <c r="CU746" s="480">
        <f t="shared" si="371"/>
        <v>642000</v>
      </c>
      <c r="CV746" s="480">
        <f t="shared" si="371"/>
        <v>642000</v>
      </c>
    </row>
    <row r="748" spans="2:102" ht="16.2" thickBot="1" x14ac:dyDescent="0.35">
      <c r="B748" s="76" t="s">
        <v>473</v>
      </c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  <c r="CI748" s="76"/>
      <c r="CJ748" s="76"/>
      <c r="CK748" s="76"/>
      <c r="CL748" s="76"/>
      <c r="CM748" s="76"/>
      <c r="CN748" s="76"/>
      <c r="CO748" s="76"/>
      <c r="CP748" s="76"/>
      <c r="CQ748" s="76"/>
      <c r="CR748" s="76"/>
      <c r="CS748" s="76"/>
      <c r="CT748" s="76"/>
      <c r="CU748" s="76"/>
      <c r="CV748" s="76"/>
      <c r="CW748" s="76"/>
      <c r="CX748" s="76"/>
    </row>
    <row r="749" spans="2:102" outlineLevel="1" x14ac:dyDescent="0.3"/>
    <row r="750" spans="2:102" outlineLevel="1" x14ac:dyDescent="0.3">
      <c r="E750" s="233">
        <v>1</v>
      </c>
      <c r="F750" s="233">
        <v>2</v>
      </c>
      <c r="G750" s="233">
        <v>3</v>
      </c>
      <c r="H750" s="233">
        <v>4</v>
      </c>
      <c r="I750" s="233">
        <v>5</v>
      </c>
      <c r="J750" s="233">
        <v>6</v>
      </c>
      <c r="K750" s="233">
        <v>7</v>
      </c>
      <c r="L750" s="233">
        <v>8</v>
      </c>
      <c r="M750" s="233">
        <v>9</v>
      </c>
      <c r="N750" s="233">
        <v>10</v>
      </c>
      <c r="O750" s="233">
        <v>11</v>
      </c>
      <c r="P750" s="233">
        <v>12</v>
      </c>
      <c r="Q750" s="233">
        <v>13</v>
      </c>
      <c r="R750" s="233">
        <v>14</v>
      </c>
      <c r="S750" s="233">
        <v>15</v>
      </c>
      <c r="T750" s="233">
        <v>16</v>
      </c>
      <c r="U750" s="233">
        <v>17</v>
      </c>
      <c r="V750" s="233">
        <v>18</v>
      </c>
      <c r="W750" s="233">
        <v>19</v>
      </c>
      <c r="X750" s="233">
        <v>20</v>
      </c>
      <c r="Y750" s="233">
        <v>21</v>
      </c>
      <c r="Z750" s="233">
        <v>22</v>
      </c>
      <c r="AA750" s="233">
        <v>23</v>
      </c>
      <c r="AB750" s="233">
        <v>24</v>
      </c>
      <c r="AC750" s="233">
        <v>25</v>
      </c>
      <c r="AD750" s="233">
        <v>26</v>
      </c>
      <c r="AE750" s="233">
        <v>27</v>
      </c>
      <c r="AF750" s="233">
        <v>28</v>
      </c>
      <c r="AG750" s="233">
        <v>29</v>
      </c>
      <c r="AH750" s="233">
        <v>30</v>
      </c>
      <c r="AI750" s="233">
        <v>31</v>
      </c>
      <c r="AJ750" s="233">
        <v>32</v>
      </c>
      <c r="AK750" s="233">
        <v>33</v>
      </c>
      <c r="AL750" s="233">
        <v>34</v>
      </c>
      <c r="AM750" s="233">
        <v>35</v>
      </c>
      <c r="AN750" s="233">
        <v>36</v>
      </c>
      <c r="AO750" s="233">
        <v>37</v>
      </c>
      <c r="AP750" s="233">
        <v>38</v>
      </c>
      <c r="AQ750" s="233">
        <v>39</v>
      </c>
      <c r="AR750" s="233">
        <v>40</v>
      </c>
      <c r="AS750" s="233">
        <v>41</v>
      </c>
      <c r="AT750" s="233">
        <v>42</v>
      </c>
      <c r="AU750" s="233">
        <v>43</v>
      </c>
      <c r="AV750" s="233">
        <v>44</v>
      </c>
      <c r="AW750" s="233">
        <v>45</v>
      </c>
      <c r="AX750" s="233">
        <v>46</v>
      </c>
      <c r="AY750" s="233">
        <v>47</v>
      </c>
      <c r="AZ750" s="233">
        <v>48</v>
      </c>
      <c r="BA750" s="233">
        <v>49</v>
      </c>
      <c r="BB750" s="233">
        <v>50</v>
      </c>
      <c r="BC750" s="233">
        <v>51</v>
      </c>
      <c r="BD750" s="233">
        <v>52</v>
      </c>
      <c r="BE750" s="233">
        <v>53</v>
      </c>
      <c r="BF750" s="233">
        <v>54</v>
      </c>
      <c r="BG750" s="233">
        <v>55</v>
      </c>
      <c r="BH750" s="233">
        <v>56</v>
      </c>
      <c r="BI750" s="233">
        <v>57</v>
      </c>
      <c r="BJ750" s="233">
        <v>58</v>
      </c>
      <c r="BK750" s="233">
        <v>59</v>
      </c>
      <c r="BL750" s="233">
        <v>60</v>
      </c>
      <c r="BM750" s="233">
        <v>61</v>
      </c>
      <c r="BN750" s="233">
        <v>62</v>
      </c>
      <c r="BO750" s="233">
        <v>63</v>
      </c>
      <c r="BP750" s="233">
        <v>64</v>
      </c>
      <c r="BQ750" s="233">
        <v>65</v>
      </c>
      <c r="BR750" s="233">
        <v>66</v>
      </c>
      <c r="BS750" s="233">
        <v>67</v>
      </c>
      <c r="BT750" s="233">
        <v>68</v>
      </c>
      <c r="BU750" s="233">
        <v>69</v>
      </c>
      <c r="BV750" s="233">
        <v>70</v>
      </c>
      <c r="BW750" s="233">
        <v>71</v>
      </c>
      <c r="BX750" s="233">
        <v>72</v>
      </c>
      <c r="BY750" s="233">
        <v>73</v>
      </c>
      <c r="BZ750" s="233">
        <v>74</v>
      </c>
      <c r="CA750" s="233">
        <v>75</v>
      </c>
      <c r="CB750" s="233">
        <v>76</v>
      </c>
      <c r="CC750" s="233">
        <v>77</v>
      </c>
      <c r="CD750" s="233">
        <v>78</v>
      </c>
      <c r="CE750" s="233">
        <v>79</v>
      </c>
      <c r="CF750" s="233">
        <v>80</v>
      </c>
      <c r="CG750" s="233">
        <v>81</v>
      </c>
      <c r="CH750" s="233">
        <v>82</v>
      </c>
      <c r="CI750" s="233">
        <v>83</v>
      </c>
      <c r="CJ750" s="233">
        <v>84</v>
      </c>
      <c r="CK750" s="233">
        <v>85</v>
      </c>
      <c r="CL750" s="233">
        <v>86</v>
      </c>
      <c r="CM750" s="233">
        <v>87</v>
      </c>
      <c r="CN750" s="233">
        <v>88</v>
      </c>
      <c r="CO750" s="233">
        <v>89</v>
      </c>
      <c r="CP750" s="233">
        <v>90</v>
      </c>
      <c r="CQ750" s="233">
        <v>91</v>
      </c>
      <c r="CR750" s="233">
        <v>92</v>
      </c>
      <c r="CS750" s="233">
        <v>93</v>
      </c>
      <c r="CT750" s="233">
        <v>94</v>
      </c>
      <c r="CU750" s="233">
        <v>95</v>
      </c>
      <c r="CV750" s="233">
        <v>96</v>
      </c>
    </row>
    <row r="751" spans="2:102" outlineLevel="1" x14ac:dyDescent="0.3">
      <c r="B751" s="69" t="s">
        <v>79</v>
      </c>
      <c r="C751" s="69" t="s">
        <v>474</v>
      </c>
      <c r="E751" s="69">
        <v>201401</v>
      </c>
      <c r="F751" s="69">
        <v>201402</v>
      </c>
      <c r="G751" s="69">
        <v>201403</v>
      </c>
      <c r="H751" s="69">
        <v>201404</v>
      </c>
      <c r="I751" s="69">
        <v>201405</v>
      </c>
      <c r="J751" s="69">
        <v>201406</v>
      </c>
      <c r="K751" s="69">
        <v>201407</v>
      </c>
      <c r="L751" s="69">
        <v>201408</v>
      </c>
      <c r="M751" s="69">
        <v>201409</v>
      </c>
      <c r="N751" s="69">
        <v>201410</v>
      </c>
      <c r="O751" s="69">
        <v>201411</v>
      </c>
      <c r="P751" s="69">
        <v>201412</v>
      </c>
      <c r="Q751" s="69">
        <v>201501</v>
      </c>
      <c r="R751" s="69">
        <v>201502</v>
      </c>
      <c r="S751" s="69">
        <v>201503</v>
      </c>
      <c r="T751" s="69">
        <v>201504</v>
      </c>
      <c r="U751" s="69">
        <v>201505</v>
      </c>
      <c r="V751" s="69">
        <v>201506</v>
      </c>
      <c r="W751" s="69">
        <v>201507</v>
      </c>
      <c r="X751" s="69">
        <v>201508</v>
      </c>
      <c r="Y751" s="69">
        <v>201509</v>
      </c>
      <c r="Z751" s="69">
        <v>201510</v>
      </c>
      <c r="AA751" s="69">
        <v>201511</v>
      </c>
      <c r="AB751" s="69">
        <v>201512</v>
      </c>
      <c r="AC751" s="69">
        <v>201601</v>
      </c>
      <c r="AD751" s="69">
        <v>201602</v>
      </c>
      <c r="AE751" s="69">
        <v>201603</v>
      </c>
      <c r="AF751" s="69">
        <v>201604</v>
      </c>
      <c r="AG751" s="69">
        <v>201605</v>
      </c>
      <c r="AH751" s="69">
        <v>201606</v>
      </c>
      <c r="AI751" s="69">
        <v>201607</v>
      </c>
      <c r="AJ751" s="69">
        <v>201608</v>
      </c>
      <c r="AK751" s="69">
        <v>201609</v>
      </c>
      <c r="AL751" s="69">
        <v>201610</v>
      </c>
      <c r="AM751" s="69">
        <v>201611</v>
      </c>
      <c r="AN751" s="69">
        <v>201612</v>
      </c>
      <c r="AO751" s="69">
        <v>201701</v>
      </c>
      <c r="AP751" s="69">
        <v>201702</v>
      </c>
      <c r="AQ751" s="69">
        <v>201703</v>
      </c>
      <c r="AR751" s="69">
        <v>201704</v>
      </c>
      <c r="AS751" s="69">
        <v>201705</v>
      </c>
      <c r="AT751" s="69">
        <v>201706</v>
      </c>
      <c r="AU751" s="69">
        <v>201707</v>
      </c>
      <c r="AV751" s="69">
        <v>201708</v>
      </c>
      <c r="AW751" s="69">
        <v>201709</v>
      </c>
      <c r="AX751" s="69">
        <v>201710</v>
      </c>
      <c r="AY751" s="69">
        <v>201711</v>
      </c>
      <c r="AZ751" s="69">
        <v>201712</v>
      </c>
      <c r="BA751" s="69">
        <v>201801</v>
      </c>
      <c r="BB751" s="69">
        <v>201802</v>
      </c>
      <c r="BC751" s="69">
        <v>201803</v>
      </c>
      <c r="BD751" s="69">
        <v>201804</v>
      </c>
      <c r="BE751" s="69">
        <v>201805</v>
      </c>
      <c r="BF751" s="69">
        <v>201806</v>
      </c>
      <c r="BG751" s="69">
        <v>201807</v>
      </c>
      <c r="BH751" s="69">
        <v>201808</v>
      </c>
      <c r="BI751" s="69">
        <v>201809</v>
      </c>
      <c r="BJ751" s="69">
        <v>201810</v>
      </c>
      <c r="BK751" s="69">
        <v>201811</v>
      </c>
      <c r="BL751" s="69">
        <v>201812</v>
      </c>
      <c r="BM751" s="69">
        <v>201901</v>
      </c>
      <c r="BN751" s="69">
        <v>201902</v>
      </c>
      <c r="BO751" s="69">
        <v>201903</v>
      </c>
      <c r="BP751" s="69">
        <v>201904</v>
      </c>
      <c r="BQ751" s="69">
        <v>201905</v>
      </c>
      <c r="BR751" s="69">
        <v>201906</v>
      </c>
      <c r="BS751" s="69">
        <v>201907</v>
      </c>
      <c r="BT751" s="69">
        <v>201908</v>
      </c>
      <c r="BU751" s="69">
        <v>201909</v>
      </c>
      <c r="BV751" s="69">
        <v>201910</v>
      </c>
      <c r="BW751" s="69">
        <v>201911</v>
      </c>
      <c r="BX751" s="69">
        <v>201912</v>
      </c>
      <c r="BY751" s="69">
        <v>202001</v>
      </c>
      <c r="BZ751" s="69">
        <v>202002</v>
      </c>
      <c r="CA751" s="69">
        <v>202003</v>
      </c>
      <c r="CB751" s="69">
        <v>202004</v>
      </c>
      <c r="CC751" s="69">
        <v>202005</v>
      </c>
      <c r="CD751" s="69">
        <v>202006</v>
      </c>
      <c r="CE751" s="69">
        <v>202007</v>
      </c>
      <c r="CF751" s="69">
        <v>202008</v>
      </c>
      <c r="CG751" s="69">
        <v>202009</v>
      </c>
      <c r="CH751" s="69">
        <v>202010</v>
      </c>
      <c r="CI751" s="69">
        <v>202011</v>
      </c>
      <c r="CJ751" s="69">
        <v>202012</v>
      </c>
      <c r="CK751" s="69">
        <v>202101</v>
      </c>
      <c r="CL751" s="69">
        <v>202102</v>
      </c>
      <c r="CM751" s="69">
        <v>202103</v>
      </c>
      <c r="CN751" s="69">
        <v>202104</v>
      </c>
      <c r="CO751" s="69">
        <v>202105</v>
      </c>
      <c r="CP751" s="69">
        <v>202106</v>
      </c>
      <c r="CQ751" s="69">
        <v>202107</v>
      </c>
      <c r="CR751" s="69">
        <v>202108</v>
      </c>
      <c r="CS751" s="69">
        <v>202109</v>
      </c>
      <c r="CT751" s="69">
        <v>202110</v>
      </c>
      <c r="CU751" s="69">
        <v>202111</v>
      </c>
      <c r="CV751" s="69">
        <v>202112</v>
      </c>
    </row>
    <row r="752" spans="2:102" outlineLevel="1" x14ac:dyDescent="0.3">
      <c r="B752" s="154">
        <v>1</v>
      </c>
      <c r="C752" s="242" t="s">
        <v>1825</v>
      </c>
      <c r="D752" s="509" t="str">
        <f>C752</f>
        <v>Operador 1</v>
      </c>
      <c r="E752" s="506">
        <v>10000</v>
      </c>
      <c r="F752" s="506">
        <v>10000</v>
      </c>
      <c r="G752" s="506">
        <v>10000</v>
      </c>
      <c r="H752" s="506">
        <v>10000</v>
      </c>
      <c r="I752" s="506">
        <v>10000</v>
      </c>
      <c r="J752" s="506">
        <v>10000</v>
      </c>
      <c r="K752" s="506">
        <v>10000</v>
      </c>
      <c r="L752" s="506">
        <v>10000</v>
      </c>
      <c r="M752" s="506">
        <v>10000</v>
      </c>
      <c r="N752" s="506">
        <v>10000</v>
      </c>
      <c r="O752" s="506">
        <v>10000</v>
      </c>
      <c r="P752" s="506">
        <v>10000</v>
      </c>
      <c r="Q752" s="506">
        <v>10000</v>
      </c>
      <c r="R752" s="506">
        <v>10000</v>
      </c>
      <c r="S752" s="506">
        <v>10000</v>
      </c>
      <c r="T752" s="506">
        <v>10000</v>
      </c>
      <c r="U752" s="506">
        <v>10000</v>
      </c>
      <c r="V752" s="506">
        <v>10000</v>
      </c>
      <c r="W752" s="506">
        <v>10000</v>
      </c>
      <c r="X752" s="506">
        <v>10000</v>
      </c>
      <c r="Y752" s="506">
        <v>10000</v>
      </c>
      <c r="Z752" s="506">
        <v>10000</v>
      </c>
      <c r="AA752" s="506">
        <v>10000</v>
      </c>
      <c r="AB752" s="506">
        <v>10000</v>
      </c>
      <c r="AC752" s="506">
        <v>10000</v>
      </c>
      <c r="AD752" s="506">
        <v>10000</v>
      </c>
      <c r="AE752" s="506">
        <v>10000</v>
      </c>
      <c r="AF752" s="506">
        <v>10000</v>
      </c>
      <c r="AG752" s="506">
        <v>10000</v>
      </c>
      <c r="AH752" s="506">
        <v>10000</v>
      </c>
      <c r="AI752" s="506">
        <v>10000</v>
      </c>
      <c r="AJ752" s="506">
        <v>10000</v>
      </c>
      <c r="AK752" s="506">
        <v>10000</v>
      </c>
      <c r="AL752" s="242"/>
      <c r="AM752" s="242"/>
      <c r="AN752" s="242"/>
      <c r="AO752" s="242"/>
      <c r="AP752" s="242"/>
      <c r="AQ752" s="242"/>
      <c r="AR752" s="242"/>
      <c r="AS752" s="242"/>
      <c r="AT752" s="242"/>
      <c r="AU752" s="242"/>
      <c r="AV752" s="242"/>
      <c r="AW752" s="242"/>
      <c r="AX752" s="242"/>
      <c r="AY752" s="242"/>
      <c r="AZ752" s="242"/>
      <c r="BA752" s="242"/>
      <c r="BB752" s="242"/>
      <c r="BC752" s="242"/>
      <c r="BD752" s="242"/>
      <c r="BE752" s="242"/>
      <c r="BF752" s="242"/>
      <c r="BG752" s="242"/>
      <c r="BH752" s="242"/>
      <c r="BI752" s="242"/>
      <c r="BJ752" s="242"/>
      <c r="BK752" s="242"/>
      <c r="BL752" s="242"/>
      <c r="BM752" s="242"/>
      <c r="BN752" s="242"/>
      <c r="BO752" s="242"/>
      <c r="BP752" s="242"/>
      <c r="BQ752" s="242"/>
      <c r="BR752" s="242"/>
      <c r="BS752" s="242"/>
      <c r="BT752" s="242"/>
      <c r="BU752" s="242"/>
      <c r="BV752" s="242"/>
      <c r="BW752" s="242"/>
      <c r="BX752" s="242"/>
      <c r="BY752" s="242"/>
      <c r="BZ752" s="242"/>
      <c r="CA752" s="242"/>
      <c r="CB752" s="242"/>
      <c r="CC752" s="242"/>
      <c r="CD752" s="242"/>
      <c r="CE752" s="242"/>
      <c r="CF752" s="242"/>
      <c r="CG752" s="242"/>
      <c r="CH752" s="242"/>
      <c r="CI752" s="242"/>
      <c r="CJ752" s="242"/>
      <c r="CK752" s="242"/>
      <c r="CL752" s="242"/>
      <c r="CM752" s="242"/>
      <c r="CN752" s="242"/>
      <c r="CO752" s="242"/>
      <c r="CP752" s="242"/>
      <c r="CQ752" s="242"/>
      <c r="CR752" s="242"/>
      <c r="CS752" s="242"/>
      <c r="CT752" s="242"/>
      <c r="CU752" s="242"/>
      <c r="CV752" s="242"/>
    </row>
    <row r="753" spans="2:102" outlineLevel="1" x14ac:dyDescent="0.3">
      <c r="B753" s="154">
        <v>2</v>
      </c>
      <c r="C753" s="242" t="s">
        <v>1826</v>
      </c>
      <c r="D753" s="509" t="str">
        <f t="shared" ref="D753:D754" si="372">C753</f>
        <v>Operador 2</v>
      </c>
      <c r="E753" s="506">
        <v>1000</v>
      </c>
      <c r="F753" s="506">
        <v>1000</v>
      </c>
      <c r="G753" s="506">
        <v>1000</v>
      </c>
      <c r="H753" s="506">
        <v>1000</v>
      </c>
      <c r="I753" s="506">
        <v>1000</v>
      </c>
      <c r="J753" s="506">
        <v>1000</v>
      </c>
      <c r="K753" s="506">
        <v>1000</v>
      </c>
      <c r="L753" s="506">
        <v>1000</v>
      </c>
      <c r="M753" s="506">
        <v>1000</v>
      </c>
      <c r="N753" s="506">
        <v>1000</v>
      </c>
      <c r="O753" s="506">
        <v>1000</v>
      </c>
      <c r="P753" s="506">
        <v>1000</v>
      </c>
      <c r="Q753" s="506">
        <v>1000</v>
      </c>
      <c r="R753" s="506">
        <v>1000</v>
      </c>
      <c r="S753" s="506">
        <v>1000</v>
      </c>
      <c r="T753" s="506">
        <v>1000</v>
      </c>
      <c r="U753" s="506">
        <v>1000</v>
      </c>
      <c r="V753" s="506">
        <v>1000</v>
      </c>
      <c r="W753" s="506">
        <v>1000</v>
      </c>
      <c r="X753" s="506">
        <v>1000</v>
      </c>
      <c r="Y753" s="506">
        <v>1000</v>
      </c>
      <c r="Z753" s="506">
        <v>1000</v>
      </c>
      <c r="AA753" s="506">
        <v>1000</v>
      </c>
      <c r="AB753" s="506">
        <v>1000</v>
      </c>
      <c r="AC753" s="506">
        <v>1000</v>
      </c>
      <c r="AD753" s="506">
        <v>1000</v>
      </c>
      <c r="AE753" s="506">
        <v>1000</v>
      </c>
      <c r="AF753" s="506">
        <v>1000</v>
      </c>
      <c r="AG753" s="506">
        <v>1000</v>
      </c>
      <c r="AH753" s="506">
        <v>1000</v>
      </c>
      <c r="AI753" s="506">
        <v>1000</v>
      </c>
      <c r="AJ753" s="506">
        <v>1000</v>
      </c>
      <c r="AK753" s="506">
        <v>1000</v>
      </c>
      <c r="AL753" s="242"/>
      <c r="AM753" s="242"/>
      <c r="AN753" s="242"/>
      <c r="AO753" s="242"/>
      <c r="AP753" s="242"/>
      <c r="AQ753" s="242"/>
      <c r="AR753" s="242"/>
      <c r="AS753" s="242"/>
      <c r="AT753" s="242"/>
      <c r="AU753" s="242"/>
      <c r="AV753" s="242"/>
      <c r="AW753" s="242"/>
      <c r="AX753" s="242"/>
      <c r="AY753" s="242"/>
      <c r="AZ753" s="242"/>
      <c r="BA753" s="242"/>
      <c r="BB753" s="242"/>
      <c r="BC753" s="242"/>
      <c r="BD753" s="242"/>
      <c r="BE753" s="242"/>
      <c r="BF753" s="242"/>
      <c r="BG753" s="242"/>
      <c r="BH753" s="242"/>
      <c r="BI753" s="242"/>
      <c r="BJ753" s="242"/>
      <c r="BK753" s="242"/>
      <c r="BL753" s="242"/>
      <c r="BM753" s="242"/>
      <c r="BN753" s="242"/>
      <c r="BO753" s="242"/>
      <c r="BP753" s="242"/>
      <c r="BQ753" s="242"/>
      <c r="BR753" s="242"/>
      <c r="BS753" s="242"/>
      <c r="BT753" s="242"/>
      <c r="BU753" s="242"/>
      <c r="BV753" s="242"/>
      <c r="BW753" s="242"/>
      <c r="BX753" s="242"/>
      <c r="BY753" s="242"/>
      <c r="BZ753" s="242"/>
      <c r="CA753" s="242"/>
      <c r="CB753" s="242"/>
      <c r="CC753" s="242"/>
      <c r="CD753" s="242"/>
      <c r="CE753" s="242"/>
      <c r="CF753" s="242"/>
      <c r="CG753" s="242"/>
      <c r="CH753" s="242"/>
      <c r="CI753" s="242"/>
      <c r="CJ753" s="242"/>
      <c r="CK753" s="242"/>
      <c r="CL753" s="242"/>
      <c r="CM753" s="242"/>
      <c r="CN753" s="242"/>
      <c r="CO753" s="242"/>
      <c r="CP753" s="242"/>
      <c r="CQ753" s="242"/>
      <c r="CR753" s="242"/>
      <c r="CS753" s="242"/>
      <c r="CT753" s="242"/>
      <c r="CU753" s="242"/>
      <c r="CV753" s="242"/>
    </row>
    <row r="754" spans="2:102" outlineLevel="1" x14ac:dyDescent="0.3">
      <c r="B754" s="154">
        <v>3</v>
      </c>
      <c r="C754" s="242" t="s">
        <v>1827</v>
      </c>
      <c r="D754" s="509" t="str">
        <f t="shared" si="372"/>
        <v>Operador 3</v>
      </c>
      <c r="E754" s="506">
        <v>30000</v>
      </c>
      <c r="F754" s="506">
        <v>30000</v>
      </c>
      <c r="G754" s="506">
        <v>30000</v>
      </c>
      <c r="H754" s="506">
        <v>30000</v>
      </c>
      <c r="I754" s="506">
        <v>30000</v>
      </c>
      <c r="J754" s="506">
        <v>30000</v>
      </c>
      <c r="K754" s="506">
        <v>30000</v>
      </c>
      <c r="L754" s="506">
        <v>30000</v>
      </c>
      <c r="M754" s="506">
        <v>30000</v>
      </c>
      <c r="N754" s="506">
        <v>30000</v>
      </c>
      <c r="O754" s="506">
        <v>30000</v>
      </c>
      <c r="P754" s="506">
        <v>30000</v>
      </c>
      <c r="Q754" s="506">
        <v>30000</v>
      </c>
      <c r="R754" s="506">
        <v>30000</v>
      </c>
      <c r="S754" s="506">
        <v>30000</v>
      </c>
      <c r="T754" s="506">
        <v>30000</v>
      </c>
      <c r="U754" s="506">
        <v>30000</v>
      </c>
      <c r="V754" s="506">
        <v>30000</v>
      </c>
      <c r="W754" s="506">
        <v>30000</v>
      </c>
      <c r="X754" s="506">
        <v>30000</v>
      </c>
      <c r="Y754" s="506">
        <v>30000</v>
      </c>
      <c r="Z754" s="506">
        <v>30000</v>
      </c>
      <c r="AA754" s="506">
        <v>30000</v>
      </c>
      <c r="AB754" s="506">
        <v>30000</v>
      </c>
      <c r="AC754" s="506">
        <v>30000</v>
      </c>
      <c r="AD754" s="506">
        <v>30000</v>
      </c>
      <c r="AE754" s="506">
        <v>30000</v>
      </c>
      <c r="AF754" s="506">
        <v>30000</v>
      </c>
      <c r="AG754" s="506">
        <v>30000</v>
      </c>
      <c r="AH754" s="506">
        <v>30000</v>
      </c>
      <c r="AI754" s="506">
        <v>30000</v>
      </c>
      <c r="AJ754" s="506">
        <v>30000</v>
      </c>
      <c r="AK754" s="506">
        <v>30000</v>
      </c>
      <c r="AL754" s="242"/>
      <c r="AM754" s="242"/>
      <c r="AN754" s="242"/>
      <c r="AO754" s="242"/>
      <c r="AP754" s="242"/>
      <c r="AQ754" s="242"/>
      <c r="AR754" s="242"/>
      <c r="AS754" s="242"/>
      <c r="AT754" s="242"/>
      <c r="AU754" s="242"/>
      <c r="AV754" s="242"/>
      <c r="AW754" s="242"/>
      <c r="AX754" s="242"/>
      <c r="AY754" s="242"/>
      <c r="AZ754" s="242"/>
      <c r="BA754" s="242"/>
      <c r="BB754" s="242"/>
      <c r="BC754" s="242"/>
      <c r="BD754" s="242"/>
      <c r="BE754" s="242"/>
      <c r="BF754" s="242"/>
      <c r="BG754" s="242"/>
      <c r="BH754" s="242"/>
      <c r="BI754" s="242"/>
      <c r="BJ754" s="242"/>
      <c r="BK754" s="242"/>
      <c r="BL754" s="242"/>
      <c r="BM754" s="242"/>
      <c r="BN754" s="242"/>
      <c r="BO754" s="242"/>
      <c r="BP754" s="242"/>
      <c r="BQ754" s="242"/>
      <c r="BR754" s="242"/>
      <c r="BS754" s="242"/>
      <c r="BT754" s="242"/>
      <c r="BU754" s="242"/>
      <c r="BV754" s="242"/>
      <c r="BW754" s="242"/>
      <c r="BX754" s="242"/>
      <c r="BY754" s="242"/>
      <c r="BZ754" s="242"/>
      <c r="CA754" s="242"/>
      <c r="CB754" s="242"/>
      <c r="CC754" s="242"/>
      <c r="CD754" s="242"/>
      <c r="CE754" s="242"/>
      <c r="CF754" s="242"/>
      <c r="CG754" s="242"/>
      <c r="CH754" s="242"/>
      <c r="CI754" s="242"/>
      <c r="CJ754" s="242"/>
      <c r="CK754" s="242"/>
      <c r="CL754" s="242"/>
      <c r="CM754" s="242"/>
      <c r="CN754" s="242"/>
      <c r="CO754" s="242"/>
      <c r="CP754" s="242"/>
      <c r="CQ754" s="242"/>
      <c r="CR754" s="242"/>
      <c r="CS754" s="242"/>
      <c r="CT754" s="242"/>
      <c r="CU754" s="242"/>
      <c r="CV754" s="242"/>
    </row>
    <row r="755" spans="2:102" outlineLevel="1" x14ac:dyDescent="0.3">
      <c r="E755" s="290"/>
      <c r="K755" s="234"/>
      <c r="L755" s="234"/>
      <c r="M755" s="234"/>
      <c r="N755" s="234"/>
    </row>
    <row r="756" spans="2:102" outlineLevel="1" x14ac:dyDescent="0.3">
      <c r="C756" s="242" t="s">
        <v>23</v>
      </c>
      <c r="D756" s="143" t="s">
        <v>433</v>
      </c>
      <c r="E756" s="242">
        <f>SUM(E752:E754)</f>
        <v>41000</v>
      </c>
      <c r="F756" s="242">
        <f t="shared" ref="F756:AK756" si="373">SUM(F752:F754)</f>
        <v>41000</v>
      </c>
      <c r="G756" s="242">
        <f t="shared" si="373"/>
        <v>41000</v>
      </c>
      <c r="H756" s="242">
        <f t="shared" si="373"/>
        <v>41000</v>
      </c>
      <c r="I756" s="242">
        <f t="shared" si="373"/>
        <v>41000</v>
      </c>
      <c r="J756" s="242">
        <f t="shared" si="373"/>
        <v>41000</v>
      </c>
      <c r="K756" s="242">
        <f t="shared" si="373"/>
        <v>41000</v>
      </c>
      <c r="L756" s="242">
        <f t="shared" si="373"/>
        <v>41000</v>
      </c>
      <c r="M756" s="242">
        <f t="shared" si="373"/>
        <v>41000</v>
      </c>
      <c r="N756" s="242">
        <f t="shared" si="373"/>
        <v>41000</v>
      </c>
      <c r="O756" s="242">
        <f t="shared" si="373"/>
        <v>41000</v>
      </c>
      <c r="P756" s="242">
        <f t="shared" si="373"/>
        <v>41000</v>
      </c>
      <c r="Q756" s="242">
        <f t="shared" si="373"/>
        <v>41000</v>
      </c>
      <c r="R756" s="242">
        <f t="shared" si="373"/>
        <v>41000</v>
      </c>
      <c r="S756" s="242">
        <f t="shared" si="373"/>
        <v>41000</v>
      </c>
      <c r="T756" s="242">
        <f t="shared" si="373"/>
        <v>41000</v>
      </c>
      <c r="U756" s="242">
        <f t="shared" si="373"/>
        <v>41000</v>
      </c>
      <c r="V756" s="242">
        <f t="shared" si="373"/>
        <v>41000</v>
      </c>
      <c r="W756" s="242">
        <f t="shared" si="373"/>
        <v>41000</v>
      </c>
      <c r="X756" s="242">
        <f t="shared" si="373"/>
        <v>41000</v>
      </c>
      <c r="Y756" s="242">
        <f t="shared" si="373"/>
        <v>41000</v>
      </c>
      <c r="Z756" s="242">
        <f t="shared" si="373"/>
        <v>41000</v>
      </c>
      <c r="AA756" s="242">
        <f t="shared" si="373"/>
        <v>41000</v>
      </c>
      <c r="AB756" s="242">
        <f t="shared" si="373"/>
        <v>41000</v>
      </c>
      <c r="AC756" s="242">
        <f t="shared" si="373"/>
        <v>41000</v>
      </c>
      <c r="AD756" s="242">
        <f t="shared" si="373"/>
        <v>41000</v>
      </c>
      <c r="AE756" s="242">
        <f t="shared" si="373"/>
        <v>41000</v>
      </c>
      <c r="AF756" s="242">
        <f t="shared" si="373"/>
        <v>41000</v>
      </c>
      <c r="AG756" s="242">
        <f t="shared" si="373"/>
        <v>41000</v>
      </c>
      <c r="AH756" s="242">
        <f t="shared" si="373"/>
        <v>41000</v>
      </c>
      <c r="AI756" s="242">
        <f t="shared" si="373"/>
        <v>41000</v>
      </c>
      <c r="AJ756" s="242">
        <f t="shared" si="373"/>
        <v>41000</v>
      </c>
      <c r="AK756" s="242">
        <f t="shared" si="373"/>
        <v>41000</v>
      </c>
      <c r="AL756" s="480">
        <f t="shared" ref="AL756:BQ756" si="374">INDEX(abo.iden.tot.avg,AL$605)*AL$1055</f>
        <v>41000</v>
      </c>
      <c r="AM756" s="480">
        <f t="shared" si="374"/>
        <v>41000</v>
      </c>
      <c r="AN756" s="480">
        <f t="shared" si="374"/>
        <v>41000</v>
      </c>
      <c r="AO756" s="480">
        <f t="shared" si="374"/>
        <v>41000</v>
      </c>
      <c r="AP756" s="480">
        <f t="shared" si="374"/>
        <v>41000</v>
      </c>
      <c r="AQ756" s="480">
        <f t="shared" si="374"/>
        <v>41000</v>
      </c>
      <c r="AR756" s="480">
        <f t="shared" si="374"/>
        <v>41000</v>
      </c>
      <c r="AS756" s="480">
        <f t="shared" si="374"/>
        <v>41000</v>
      </c>
      <c r="AT756" s="480">
        <f t="shared" si="374"/>
        <v>41000</v>
      </c>
      <c r="AU756" s="480">
        <f t="shared" si="374"/>
        <v>41000</v>
      </c>
      <c r="AV756" s="480">
        <f t="shared" si="374"/>
        <v>41000</v>
      </c>
      <c r="AW756" s="480">
        <f t="shared" si="374"/>
        <v>41000</v>
      </c>
      <c r="AX756" s="480">
        <f t="shared" si="374"/>
        <v>41000</v>
      </c>
      <c r="AY756" s="480">
        <f t="shared" si="374"/>
        <v>41000</v>
      </c>
      <c r="AZ756" s="480">
        <f t="shared" si="374"/>
        <v>41000</v>
      </c>
      <c r="BA756" s="480">
        <f t="shared" si="374"/>
        <v>41000</v>
      </c>
      <c r="BB756" s="480">
        <f t="shared" si="374"/>
        <v>41000</v>
      </c>
      <c r="BC756" s="480">
        <f t="shared" si="374"/>
        <v>41000</v>
      </c>
      <c r="BD756" s="480">
        <f t="shared" si="374"/>
        <v>41000</v>
      </c>
      <c r="BE756" s="480">
        <f t="shared" si="374"/>
        <v>41000</v>
      </c>
      <c r="BF756" s="480">
        <f t="shared" si="374"/>
        <v>41000</v>
      </c>
      <c r="BG756" s="480">
        <f t="shared" si="374"/>
        <v>41000</v>
      </c>
      <c r="BH756" s="480">
        <f t="shared" si="374"/>
        <v>41000</v>
      </c>
      <c r="BI756" s="480">
        <f t="shared" si="374"/>
        <v>41000</v>
      </c>
      <c r="BJ756" s="480">
        <f t="shared" si="374"/>
        <v>41000</v>
      </c>
      <c r="BK756" s="480">
        <f t="shared" si="374"/>
        <v>41000</v>
      </c>
      <c r="BL756" s="480">
        <f t="shared" si="374"/>
        <v>41000</v>
      </c>
      <c r="BM756" s="480">
        <f t="shared" si="374"/>
        <v>41000</v>
      </c>
      <c r="BN756" s="480">
        <f t="shared" si="374"/>
        <v>41000</v>
      </c>
      <c r="BO756" s="480">
        <f t="shared" si="374"/>
        <v>41000</v>
      </c>
      <c r="BP756" s="480">
        <f t="shared" si="374"/>
        <v>41000</v>
      </c>
      <c r="BQ756" s="480">
        <f t="shared" si="374"/>
        <v>41000</v>
      </c>
      <c r="BR756" s="480">
        <f t="shared" ref="BR756:CV756" si="375">INDEX(abo.iden.tot.avg,BR$605)*BR$1055</f>
        <v>41000</v>
      </c>
      <c r="BS756" s="480">
        <f t="shared" si="375"/>
        <v>41000</v>
      </c>
      <c r="BT756" s="480">
        <f t="shared" si="375"/>
        <v>41000</v>
      </c>
      <c r="BU756" s="480">
        <f t="shared" si="375"/>
        <v>41000</v>
      </c>
      <c r="BV756" s="480">
        <f t="shared" si="375"/>
        <v>41000</v>
      </c>
      <c r="BW756" s="480">
        <f t="shared" si="375"/>
        <v>41000</v>
      </c>
      <c r="BX756" s="480">
        <f t="shared" si="375"/>
        <v>41000</v>
      </c>
      <c r="BY756" s="480">
        <f t="shared" si="375"/>
        <v>41000</v>
      </c>
      <c r="BZ756" s="480">
        <f t="shared" si="375"/>
        <v>41000</v>
      </c>
      <c r="CA756" s="480">
        <f t="shared" si="375"/>
        <v>41000</v>
      </c>
      <c r="CB756" s="480">
        <f t="shared" si="375"/>
        <v>41000</v>
      </c>
      <c r="CC756" s="480">
        <f t="shared" si="375"/>
        <v>41000</v>
      </c>
      <c r="CD756" s="480">
        <f t="shared" si="375"/>
        <v>41000</v>
      </c>
      <c r="CE756" s="480">
        <f t="shared" si="375"/>
        <v>41000</v>
      </c>
      <c r="CF756" s="480">
        <f t="shared" si="375"/>
        <v>41000</v>
      </c>
      <c r="CG756" s="480">
        <f t="shared" si="375"/>
        <v>41000</v>
      </c>
      <c r="CH756" s="480">
        <f t="shared" si="375"/>
        <v>41000</v>
      </c>
      <c r="CI756" s="480">
        <f t="shared" si="375"/>
        <v>41000</v>
      </c>
      <c r="CJ756" s="480">
        <f t="shared" si="375"/>
        <v>41000</v>
      </c>
      <c r="CK756" s="480">
        <f t="shared" si="375"/>
        <v>41000</v>
      </c>
      <c r="CL756" s="480">
        <f t="shared" si="375"/>
        <v>41000</v>
      </c>
      <c r="CM756" s="480">
        <f t="shared" si="375"/>
        <v>41000</v>
      </c>
      <c r="CN756" s="480">
        <f t="shared" si="375"/>
        <v>41000</v>
      </c>
      <c r="CO756" s="480">
        <f t="shared" si="375"/>
        <v>41000</v>
      </c>
      <c r="CP756" s="480">
        <f t="shared" si="375"/>
        <v>41000</v>
      </c>
      <c r="CQ756" s="480">
        <f t="shared" si="375"/>
        <v>41000</v>
      </c>
      <c r="CR756" s="480">
        <f t="shared" si="375"/>
        <v>41000</v>
      </c>
      <c r="CS756" s="480">
        <f t="shared" si="375"/>
        <v>41000</v>
      </c>
      <c r="CT756" s="480">
        <f t="shared" si="375"/>
        <v>41000</v>
      </c>
      <c r="CU756" s="480">
        <f t="shared" si="375"/>
        <v>41000</v>
      </c>
      <c r="CV756" s="480">
        <f t="shared" si="375"/>
        <v>41000</v>
      </c>
    </row>
    <row r="758" spans="2:102" ht="18" thickBot="1" x14ac:dyDescent="0.35">
      <c r="B758" s="75" t="s">
        <v>469</v>
      </c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  <c r="AJ758" s="75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75"/>
      <c r="AZ758" s="75"/>
      <c r="BA758" s="75"/>
      <c r="BB758" s="75"/>
      <c r="BC758" s="75"/>
      <c r="BD758" s="75"/>
      <c r="BE758" s="75"/>
      <c r="BF758" s="75"/>
      <c r="BG758" s="75"/>
      <c r="BH758" s="75"/>
      <c r="BI758" s="75"/>
      <c r="BJ758" s="75"/>
      <c r="BK758" s="75"/>
      <c r="BL758" s="75"/>
      <c r="BM758" s="75"/>
      <c r="BN758" s="75"/>
      <c r="BO758" s="75"/>
      <c r="BP758" s="75"/>
      <c r="BQ758" s="75"/>
      <c r="BR758" s="75"/>
      <c r="BS758" s="75"/>
      <c r="BT758" s="75"/>
      <c r="BU758" s="75"/>
      <c r="BV758" s="75"/>
      <c r="BW758" s="75"/>
      <c r="BX758" s="75"/>
      <c r="BY758" s="75"/>
      <c r="BZ758" s="75"/>
      <c r="CA758" s="75"/>
      <c r="CB758" s="75"/>
      <c r="CC758" s="75"/>
      <c r="CD758" s="75"/>
      <c r="CE758" s="75"/>
      <c r="CF758" s="75"/>
      <c r="CG758" s="75"/>
      <c r="CH758" s="75"/>
      <c r="CI758" s="75"/>
      <c r="CJ758" s="75"/>
      <c r="CK758" s="75"/>
      <c r="CL758" s="75"/>
      <c r="CM758" s="75"/>
      <c r="CN758" s="75"/>
      <c r="CO758" s="75"/>
      <c r="CP758" s="75"/>
      <c r="CQ758" s="75"/>
      <c r="CR758" s="75"/>
      <c r="CS758" s="75"/>
      <c r="CT758" s="75"/>
      <c r="CU758" s="75"/>
      <c r="CV758" s="75"/>
      <c r="CW758" s="75"/>
      <c r="CX758" s="75"/>
    </row>
    <row r="759" spans="2:102" outlineLevel="1" x14ac:dyDescent="0.3">
      <c r="K759" s="234"/>
      <c r="L759" s="234"/>
      <c r="M759" s="234"/>
      <c r="N759" s="234"/>
    </row>
    <row r="760" spans="2:102" ht="12.75" customHeight="1" outlineLevel="1" x14ac:dyDescent="0.3">
      <c r="E760" s="233">
        <v>1</v>
      </c>
      <c r="F760" s="233">
        <v>2</v>
      </c>
      <c r="G760" s="233">
        <v>3</v>
      </c>
      <c r="H760" s="233">
        <v>4</v>
      </c>
      <c r="I760" s="233">
        <v>5</v>
      </c>
      <c r="J760" s="233">
        <v>6</v>
      </c>
      <c r="K760" s="233">
        <v>7</v>
      </c>
      <c r="L760" s="233">
        <v>8</v>
      </c>
      <c r="M760" s="233">
        <v>9</v>
      </c>
      <c r="N760" s="233">
        <v>10</v>
      </c>
      <c r="O760" s="233">
        <v>11</v>
      </c>
      <c r="P760" s="233">
        <v>12</v>
      </c>
      <c r="Q760" s="233">
        <v>13</v>
      </c>
      <c r="R760" s="233">
        <v>14</v>
      </c>
      <c r="S760" s="233">
        <v>15</v>
      </c>
      <c r="T760" s="233">
        <v>16</v>
      </c>
      <c r="U760" s="233">
        <v>17</v>
      </c>
      <c r="V760" s="233">
        <v>18</v>
      </c>
      <c r="W760" s="233">
        <v>19</v>
      </c>
      <c r="X760" s="233">
        <v>20</v>
      </c>
      <c r="Y760" s="233">
        <v>21</v>
      </c>
      <c r="Z760" s="233">
        <v>22</v>
      </c>
      <c r="AA760" s="233">
        <v>23</v>
      </c>
      <c r="AB760" s="233">
        <v>24</v>
      </c>
      <c r="AC760" s="233">
        <v>25</v>
      </c>
      <c r="AD760" s="233">
        <v>26</v>
      </c>
      <c r="AE760" s="233">
        <v>27</v>
      </c>
      <c r="AF760" s="233">
        <v>28</v>
      </c>
      <c r="AG760" s="233">
        <v>29</v>
      </c>
      <c r="AH760" s="233">
        <v>30</v>
      </c>
      <c r="AI760" s="233">
        <v>31</v>
      </c>
      <c r="AJ760" s="233">
        <v>32</v>
      </c>
      <c r="AK760" s="233">
        <v>33</v>
      </c>
      <c r="AL760" s="233">
        <v>34</v>
      </c>
      <c r="AM760" s="233">
        <v>35</v>
      </c>
      <c r="AN760" s="233">
        <v>36</v>
      </c>
      <c r="AO760" s="233">
        <v>37</v>
      </c>
      <c r="AP760" s="233">
        <v>38</v>
      </c>
      <c r="AQ760" s="233">
        <v>39</v>
      </c>
      <c r="AR760" s="233">
        <v>40</v>
      </c>
      <c r="AS760" s="233">
        <v>41</v>
      </c>
      <c r="AT760" s="233">
        <v>42</v>
      </c>
      <c r="AU760" s="233">
        <v>43</v>
      </c>
      <c r="AV760" s="233">
        <v>44</v>
      </c>
      <c r="AW760" s="233">
        <v>45</v>
      </c>
      <c r="AX760" s="233">
        <v>46</v>
      </c>
      <c r="AY760" s="233">
        <v>47</v>
      </c>
      <c r="AZ760" s="233">
        <v>48</v>
      </c>
      <c r="BA760" s="233">
        <v>49</v>
      </c>
      <c r="BB760" s="233">
        <v>50</v>
      </c>
      <c r="BC760" s="233">
        <v>51</v>
      </c>
      <c r="BD760" s="233">
        <v>52</v>
      </c>
      <c r="BE760" s="233">
        <v>53</v>
      </c>
      <c r="BF760" s="233">
        <v>54</v>
      </c>
      <c r="BG760" s="233">
        <v>55</v>
      </c>
      <c r="BH760" s="233">
        <v>56</v>
      </c>
      <c r="BI760" s="233">
        <v>57</v>
      </c>
      <c r="BJ760" s="233">
        <v>58</v>
      </c>
      <c r="BK760" s="233">
        <v>59</v>
      </c>
      <c r="BL760" s="233">
        <v>60</v>
      </c>
      <c r="BM760" s="233">
        <v>61</v>
      </c>
      <c r="BN760" s="233">
        <v>62</v>
      </c>
      <c r="BO760" s="233">
        <v>63</v>
      </c>
      <c r="BP760" s="233">
        <v>64</v>
      </c>
      <c r="BQ760" s="233">
        <v>65</v>
      </c>
      <c r="BR760" s="233">
        <v>66</v>
      </c>
      <c r="BS760" s="233">
        <v>67</v>
      </c>
      <c r="BT760" s="233">
        <v>68</v>
      </c>
      <c r="BU760" s="233">
        <v>69</v>
      </c>
      <c r="BV760" s="233">
        <v>70</v>
      </c>
      <c r="BW760" s="233">
        <v>71</v>
      </c>
      <c r="BX760" s="233">
        <v>72</v>
      </c>
      <c r="BY760" s="233">
        <v>73</v>
      </c>
      <c r="BZ760" s="233">
        <v>74</v>
      </c>
      <c r="CA760" s="233">
        <v>75</v>
      </c>
      <c r="CB760" s="233">
        <v>76</v>
      </c>
      <c r="CC760" s="233">
        <v>77</v>
      </c>
      <c r="CD760" s="233">
        <v>78</v>
      </c>
      <c r="CE760" s="233">
        <v>79</v>
      </c>
      <c r="CF760" s="233">
        <v>80</v>
      </c>
      <c r="CG760" s="233">
        <v>81</v>
      </c>
      <c r="CH760" s="233">
        <v>82</v>
      </c>
      <c r="CI760" s="233">
        <v>83</v>
      </c>
      <c r="CJ760" s="233">
        <v>84</v>
      </c>
      <c r="CK760" s="233">
        <v>85</v>
      </c>
      <c r="CL760" s="233">
        <v>86</v>
      </c>
      <c r="CM760" s="233">
        <v>87</v>
      </c>
      <c r="CN760" s="233">
        <v>88</v>
      </c>
      <c r="CO760" s="233">
        <v>89</v>
      </c>
      <c r="CP760" s="233">
        <v>90</v>
      </c>
      <c r="CQ760" s="233">
        <v>91</v>
      </c>
      <c r="CR760" s="233">
        <v>92</v>
      </c>
      <c r="CS760" s="233">
        <v>93</v>
      </c>
      <c r="CT760" s="233">
        <v>94</v>
      </c>
      <c r="CU760" s="233">
        <v>95</v>
      </c>
      <c r="CV760" s="233">
        <v>96</v>
      </c>
    </row>
    <row r="761" spans="2:102" outlineLevel="1" x14ac:dyDescent="0.3">
      <c r="B761" s="69" t="s">
        <v>79</v>
      </c>
      <c r="C761" s="69" t="s">
        <v>129</v>
      </c>
      <c r="E761" s="69">
        <v>201401</v>
      </c>
      <c r="F761" s="69">
        <v>201402</v>
      </c>
      <c r="G761" s="69">
        <v>201403</v>
      </c>
      <c r="H761" s="69">
        <v>201404</v>
      </c>
      <c r="I761" s="69">
        <v>201405</v>
      </c>
      <c r="J761" s="69">
        <v>201406</v>
      </c>
      <c r="K761" s="69">
        <v>201407</v>
      </c>
      <c r="L761" s="69">
        <v>201408</v>
      </c>
      <c r="M761" s="69">
        <v>201409</v>
      </c>
      <c r="N761" s="69">
        <v>201410</v>
      </c>
      <c r="O761" s="69">
        <v>201411</v>
      </c>
      <c r="P761" s="69">
        <v>201412</v>
      </c>
      <c r="Q761" s="69">
        <v>201501</v>
      </c>
      <c r="R761" s="69">
        <v>201502</v>
      </c>
      <c r="S761" s="69">
        <v>201503</v>
      </c>
      <c r="T761" s="69">
        <v>201504</v>
      </c>
      <c r="U761" s="69">
        <v>201505</v>
      </c>
      <c r="V761" s="69">
        <v>201506</v>
      </c>
      <c r="W761" s="69">
        <v>201507</v>
      </c>
      <c r="X761" s="69">
        <v>201508</v>
      </c>
      <c r="Y761" s="69">
        <v>201509</v>
      </c>
      <c r="Z761" s="69">
        <v>201510</v>
      </c>
      <c r="AA761" s="69">
        <v>201511</v>
      </c>
      <c r="AB761" s="69">
        <v>201512</v>
      </c>
      <c r="AC761" s="69">
        <v>201601</v>
      </c>
      <c r="AD761" s="69">
        <v>201602</v>
      </c>
      <c r="AE761" s="69">
        <v>201603</v>
      </c>
      <c r="AF761" s="69">
        <v>201604</v>
      </c>
      <c r="AG761" s="69">
        <v>201605</v>
      </c>
      <c r="AH761" s="69">
        <v>201606</v>
      </c>
      <c r="AI761" s="69">
        <v>201607</v>
      </c>
      <c r="AJ761" s="69">
        <v>201608</v>
      </c>
      <c r="AK761" s="69">
        <v>201609</v>
      </c>
      <c r="AL761" s="69">
        <v>201610</v>
      </c>
      <c r="AM761" s="69">
        <v>201611</v>
      </c>
      <c r="AN761" s="69">
        <v>201612</v>
      </c>
      <c r="AO761" s="69">
        <v>201701</v>
      </c>
      <c r="AP761" s="69">
        <v>201702</v>
      </c>
      <c r="AQ761" s="69">
        <v>201703</v>
      </c>
      <c r="AR761" s="69">
        <v>201704</v>
      </c>
      <c r="AS761" s="69">
        <v>201705</v>
      </c>
      <c r="AT761" s="69">
        <v>201706</v>
      </c>
      <c r="AU761" s="69">
        <v>201707</v>
      </c>
      <c r="AV761" s="69">
        <v>201708</v>
      </c>
      <c r="AW761" s="69">
        <v>201709</v>
      </c>
      <c r="AX761" s="69">
        <v>201710</v>
      </c>
      <c r="AY761" s="69">
        <v>201711</v>
      </c>
      <c r="AZ761" s="69">
        <v>201712</v>
      </c>
      <c r="BA761" s="69">
        <v>201801</v>
      </c>
      <c r="BB761" s="69">
        <v>201802</v>
      </c>
      <c r="BC761" s="69">
        <v>201803</v>
      </c>
      <c r="BD761" s="69">
        <v>201804</v>
      </c>
      <c r="BE761" s="69">
        <v>201805</v>
      </c>
      <c r="BF761" s="69">
        <v>201806</v>
      </c>
      <c r="BG761" s="69">
        <v>201807</v>
      </c>
      <c r="BH761" s="69">
        <v>201808</v>
      </c>
      <c r="BI761" s="69">
        <v>201809</v>
      </c>
      <c r="BJ761" s="69">
        <v>201810</v>
      </c>
      <c r="BK761" s="69">
        <v>201811</v>
      </c>
      <c r="BL761" s="69">
        <v>201812</v>
      </c>
      <c r="BM761" s="69">
        <v>201901</v>
      </c>
      <c r="BN761" s="69">
        <v>201902</v>
      </c>
      <c r="BO761" s="69">
        <v>201903</v>
      </c>
      <c r="BP761" s="69">
        <v>201904</v>
      </c>
      <c r="BQ761" s="69">
        <v>201905</v>
      </c>
      <c r="BR761" s="69">
        <v>201906</v>
      </c>
      <c r="BS761" s="69">
        <v>201907</v>
      </c>
      <c r="BT761" s="69">
        <v>201908</v>
      </c>
      <c r="BU761" s="69">
        <v>201909</v>
      </c>
      <c r="BV761" s="69">
        <v>201910</v>
      </c>
      <c r="BW761" s="69">
        <v>201911</v>
      </c>
      <c r="BX761" s="69">
        <v>201912</v>
      </c>
      <c r="BY761" s="69">
        <v>202001</v>
      </c>
      <c r="BZ761" s="69">
        <v>202002</v>
      </c>
      <c r="CA761" s="69">
        <v>202003</v>
      </c>
      <c r="CB761" s="69">
        <v>202004</v>
      </c>
      <c r="CC761" s="69">
        <v>202005</v>
      </c>
      <c r="CD761" s="69">
        <v>202006</v>
      </c>
      <c r="CE761" s="69">
        <v>202007</v>
      </c>
      <c r="CF761" s="69">
        <v>202008</v>
      </c>
      <c r="CG761" s="69">
        <v>202009</v>
      </c>
      <c r="CH761" s="69">
        <v>202010</v>
      </c>
      <c r="CI761" s="69">
        <v>202011</v>
      </c>
      <c r="CJ761" s="69">
        <v>202012</v>
      </c>
      <c r="CK761" s="69">
        <v>202101</v>
      </c>
      <c r="CL761" s="69">
        <v>202102</v>
      </c>
      <c r="CM761" s="69">
        <v>202103</v>
      </c>
      <c r="CN761" s="69">
        <v>202104</v>
      </c>
      <c r="CO761" s="69">
        <v>202105</v>
      </c>
      <c r="CP761" s="69">
        <v>202106</v>
      </c>
      <c r="CQ761" s="69">
        <v>202107</v>
      </c>
      <c r="CR761" s="69">
        <v>202108</v>
      </c>
      <c r="CS761" s="69">
        <v>202109</v>
      </c>
      <c r="CT761" s="69">
        <v>202110</v>
      </c>
      <c r="CU761" s="69">
        <v>202111</v>
      </c>
      <c r="CV761" s="69">
        <v>202112</v>
      </c>
    </row>
    <row r="762" spans="2:102" outlineLevel="1" x14ac:dyDescent="0.3">
      <c r="B762" s="154">
        <v>1</v>
      </c>
      <c r="C762" s="242" t="s">
        <v>470</v>
      </c>
      <c r="D762" s="143" t="s">
        <v>433</v>
      </c>
      <c r="E762" s="242">
        <f>+E779</f>
        <v>642000</v>
      </c>
      <c r="F762" s="242">
        <f t="shared" ref="F762:BQ762" si="376">+F779</f>
        <v>642000</v>
      </c>
      <c r="G762" s="242">
        <f t="shared" si="376"/>
        <v>642000</v>
      </c>
      <c r="H762" s="242">
        <f t="shared" si="376"/>
        <v>642000</v>
      </c>
      <c r="I762" s="242">
        <f t="shared" si="376"/>
        <v>642000</v>
      </c>
      <c r="J762" s="242">
        <f t="shared" si="376"/>
        <v>642000</v>
      </c>
      <c r="K762" s="242">
        <f t="shared" si="376"/>
        <v>642000</v>
      </c>
      <c r="L762" s="242">
        <f t="shared" si="376"/>
        <v>642000</v>
      </c>
      <c r="M762" s="242">
        <f t="shared" si="376"/>
        <v>642000</v>
      </c>
      <c r="N762" s="242">
        <f t="shared" si="376"/>
        <v>642000</v>
      </c>
      <c r="O762" s="242">
        <f t="shared" si="376"/>
        <v>642000</v>
      </c>
      <c r="P762" s="242">
        <f t="shared" si="376"/>
        <v>642000</v>
      </c>
      <c r="Q762" s="242">
        <f t="shared" si="376"/>
        <v>642000</v>
      </c>
      <c r="R762" s="242">
        <f t="shared" si="376"/>
        <v>642000</v>
      </c>
      <c r="S762" s="242">
        <f t="shared" si="376"/>
        <v>642000</v>
      </c>
      <c r="T762" s="242">
        <f t="shared" si="376"/>
        <v>642000</v>
      </c>
      <c r="U762" s="242">
        <f t="shared" si="376"/>
        <v>642000</v>
      </c>
      <c r="V762" s="242">
        <f t="shared" si="376"/>
        <v>642000</v>
      </c>
      <c r="W762" s="242">
        <f t="shared" si="376"/>
        <v>642000</v>
      </c>
      <c r="X762" s="242">
        <f t="shared" si="376"/>
        <v>642000</v>
      </c>
      <c r="Y762" s="242">
        <f t="shared" si="376"/>
        <v>642000</v>
      </c>
      <c r="Z762" s="242">
        <f t="shared" si="376"/>
        <v>642000</v>
      </c>
      <c r="AA762" s="242">
        <f t="shared" si="376"/>
        <v>642000</v>
      </c>
      <c r="AB762" s="242">
        <f t="shared" si="376"/>
        <v>642000</v>
      </c>
      <c r="AC762" s="242">
        <f t="shared" si="376"/>
        <v>642000</v>
      </c>
      <c r="AD762" s="242">
        <f t="shared" si="376"/>
        <v>642000</v>
      </c>
      <c r="AE762" s="242">
        <f t="shared" si="376"/>
        <v>642000</v>
      </c>
      <c r="AF762" s="242">
        <f t="shared" si="376"/>
        <v>642000</v>
      </c>
      <c r="AG762" s="242">
        <f t="shared" si="376"/>
        <v>642000</v>
      </c>
      <c r="AH762" s="242">
        <f t="shared" si="376"/>
        <v>642000</v>
      </c>
      <c r="AI762" s="242">
        <f t="shared" si="376"/>
        <v>642000</v>
      </c>
      <c r="AJ762" s="242">
        <f t="shared" si="376"/>
        <v>642000</v>
      </c>
      <c r="AK762" s="242">
        <f t="shared" si="376"/>
        <v>642000</v>
      </c>
      <c r="AL762" s="242">
        <f t="shared" si="376"/>
        <v>642000</v>
      </c>
      <c r="AM762" s="242">
        <f t="shared" si="376"/>
        <v>642000</v>
      </c>
      <c r="AN762" s="242">
        <f t="shared" si="376"/>
        <v>642000</v>
      </c>
      <c r="AO762" s="242">
        <f t="shared" si="376"/>
        <v>642000</v>
      </c>
      <c r="AP762" s="242">
        <f t="shared" si="376"/>
        <v>642000</v>
      </c>
      <c r="AQ762" s="242">
        <f t="shared" si="376"/>
        <v>642000</v>
      </c>
      <c r="AR762" s="242">
        <f t="shared" si="376"/>
        <v>642000</v>
      </c>
      <c r="AS762" s="242">
        <f t="shared" si="376"/>
        <v>642000</v>
      </c>
      <c r="AT762" s="242">
        <f t="shared" si="376"/>
        <v>642000</v>
      </c>
      <c r="AU762" s="242">
        <f t="shared" si="376"/>
        <v>642000</v>
      </c>
      <c r="AV762" s="242">
        <f t="shared" si="376"/>
        <v>642000</v>
      </c>
      <c r="AW762" s="242">
        <f t="shared" si="376"/>
        <v>642000</v>
      </c>
      <c r="AX762" s="242">
        <f t="shared" si="376"/>
        <v>642000</v>
      </c>
      <c r="AY762" s="242">
        <f t="shared" si="376"/>
        <v>642000</v>
      </c>
      <c r="AZ762" s="242">
        <f t="shared" si="376"/>
        <v>642000</v>
      </c>
      <c r="BA762" s="242">
        <f t="shared" si="376"/>
        <v>642000</v>
      </c>
      <c r="BB762" s="242">
        <f t="shared" si="376"/>
        <v>642000</v>
      </c>
      <c r="BC762" s="242">
        <f t="shared" si="376"/>
        <v>642000</v>
      </c>
      <c r="BD762" s="242">
        <f t="shared" si="376"/>
        <v>642000</v>
      </c>
      <c r="BE762" s="242">
        <f t="shared" si="376"/>
        <v>642000</v>
      </c>
      <c r="BF762" s="242">
        <f t="shared" si="376"/>
        <v>642000</v>
      </c>
      <c r="BG762" s="242">
        <f t="shared" si="376"/>
        <v>642000</v>
      </c>
      <c r="BH762" s="242">
        <f t="shared" si="376"/>
        <v>642000</v>
      </c>
      <c r="BI762" s="242">
        <f t="shared" si="376"/>
        <v>642000</v>
      </c>
      <c r="BJ762" s="242">
        <f t="shared" si="376"/>
        <v>642000</v>
      </c>
      <c r="BK762" s="242">
        <f t="shared" si="376"/>
        <v>642000</v>
      </c>
      <c r="BL762" s="242">
        <f t="shared" si="376"/>
        <v>642000</v>
      </c>
      <c r="BM762" s="242">
        <f t="shared" si="376"/>
        <v>642000</v>
      </c>
      <c r="BN762" s="242">
        <f t="shared" si="376"/>
        <v>642000</v>
      </c>
      <c r="BO762" s="242">
        <f t="shared" si="376"/>
        <v>642000</v>
      </c>
      <c r="BP762" s="242">
        <f t="shared" si="376"/>
        <v>642000</v>
      </c>
      <c r="BQ762" s="242">
        <f t="shared" si="376"/>
        <v>642000</v>
      </c>
      <c r="BR762" s="242">
        <f t="shared" ref="BR762:CV762" si="377">+BR779</f>
        <v>642000</v>
      </c>
      <c r="BS762" s="242">
        <f t="shared" si="377"/>
        <v>642000</v>
      </c>
      <c r="BT762" s="242">
        <f t="shared" si="377"/>
        <v>642000</v>
      </c>
      <c r="BU762" s="242">
        <f t="shared" si="377"/>
        <v>642000</v>
      </c>
      <c r="BV762" s="242">
        <f t="shared" si="377"/>
        <v>642000</v>
      </c>
      <c r="BW762" s="242">
        <f t="shared" si="377"/>
        <v>642000</v>
      </c>
      <c r="BX762" s="242">
        <f t="shared" si="377"/>
        <v>642000</v>
      </c>
      <c r="BY762" s="242">
        <f t="shared" si="377"/>
        <v>642000</v>
      </c>
      <c r="BZ762" s="242">
        <f t="shared" si="377"/>
        <v>642000</v>
      </c>
      <c r="CA762" s="242">
        <f t="shared" si="377"/>
        <v>642000</v>
      </c>
      <c r="CB762" s="242">
        <f t="shared" si="377"/>
        <v>642000</v>
      </c>
      <c r="CC762" s="242">
        <f t="shared" si="377"/>
        <v>642000</v>
      </c>
      <c r="CD762" s="242">
        <f t="shared" si="377"/>
        <v>642000</v>
      </c>
      <c r="CE762" s="242">
        <f t="shared" si="377"/>
        <v>642000</v>
      </c>
      <c r="CF762" s="242">
        <f t="shared" si="377"/>
        <v>642000</v>
      </c>
      <c r="CG762" s="242">
        <f t="shared" si="377"/>
        <v>642000</v>
      </c>
      <c r="CH762" s="242">
        <f t="shared" si="377"/>
        <v>642000</v>
      </c>
      <c r="CI762" s="242">
        <f t="shared" si="377"/>
        <v>642000</v>
      </c>
      <c r="CJ762" s="242">
        <f t="shared" si="377"/>
        <v>642000</v>
      </c>
      <c r="CK762" s="242">
        <f t="shared" si="377"/>
        <v>642000</v>
      </c>
      <c r="CL762" s="242">
        <f t="shared" si="377"/>
        <v>642000</v>
      </c>
      <c r="CM762" s="242">
        <f t="shared" si="377"/>
        <v>642000</v>
      </c>
      <c r="CN762" s="242">
        <f t="shared" si="377"/>
        <v>642000</v>
      </c>
      <c r="CO762" s="242">
        <f t="shared" si="377"/>
        <v>642000</v>
      </c>
      <c r="CP762" s="242">
        <f t="shared" si="377"/>
        <v>642000</v>
      </c>
      <c r="CQ762" s="242">
        <f t="shared" si="377"/>
        <v>642000</v>
      </c>
      <c r="CR762" s="242">
        <f t="shared" si="377"/>
        <v>642000</v>
      </c>
      <c r="CS762" s="242">
        <f t="shared" si="377"/>
        <v>642000</v>
      </c>
      <c r="CT762" s="242">
        <f t="shared" si="377"/>
        <v>642000</v>
      </c>
      <c r="CU762" s="242">
        <f t="shared" si="377"/>
        <v>642000</v>
      </c>
      <c r="CV762" s="242">
        <f t="shared" si="377"/>
        <v>642000</v>
      </c>
      <c r="CW762" s="63" t="s">
        <v>670</v>
      </c>
      <c r="CX762" s="63"/>
    </row>
    <row r="763" spans="2:102" outlineLevel="1" x14ac:dyDescent="0.3">
      <c r="B763" s="154">
        <v>2</v>
      </c>
      <c r="C763" s="242" t="s">
        <v>471</v>
      </c>
      <c r="D763" s="143" t="s">
        <v>433</v>
      </c>
      <c r="E763" s="242">
        <f>+E790</f>
        <v>42000</v>
      </c>
      <c r="F763" s="242">
        <f t="shared" ref="F763:BQ763" si="378">+F790</f>
        <v>42000</v>
      </c>
      <c r="G763" s="242">
        <f t="shared" si="378"/>
        <v>42000</v>
      </c>
      <c r="H763" s="242">
        <f t="shared" si="378"/>
        <v>42000</v>
      </c>
      <c r="I763" s="242">
        <f t="shared" si="378"/>
        <v>42000</v>
      </c>
      <c r="J763" s="242">
        <f t="shared" si="378"/>
        <v>42000</v>
      </c>
      <c r="K763" s="242">
        <f t="shared" si="378"/>
        <v>42000</v>
      </c>
      <c r="L763" s="242">
        <f t="shared" si="378"/>
        <v>42000</v>
      </c>
      <c r="M763" s="242">
        <f t="shared" si="378"/>
        <v>42000</v>
      </c>
      <c r="N763" s="242">
        <f t="shared" si="378"/>
        <v>42000</v>
      </c>
      <c r="O763" s="242">
        <f t="shared" si="378"/>
        <v>42000</v>
      </c>
      <c r="P763" s="242">
        <f t="shared" si="378"/>
        <v>42000</v>
      </c>
      <c r="Q763" s="242">
        <f t="shared" si="378"/>
        <v>42000</v>
      </c>
      <c r="R763" s="242">
        <f t="shared" si="378"/>
        <v>42000</v>
      </c>
      <c r="S763" s="242">
        <f t="shared" si="378"/>
        <v>42000</v>
      </c>
      <c r="T763" s="242">
        <f t="shared" si="378"/>
        <v>42000</v>
      </c>
      <c r="U763" s="242">
        <f t="shared" si="378"/>
        <v>42000</v>
      </c>
      <c r="V763" s="242">
        <f t="shared" si="378"/>
        <v>42000</v>
      </c>
      <c r="W763" s="242">
        <f t="shared" si="378"/>
        <v>42000</v>
      </c>
      <c r="X763" s="242">
        <f t="shared" si="378"/>
        <v>42000</v>
      </c>
      <c r="Y763" s="242">
        <f t="shared" si="378"/>
        <v>42000</v>
      </c>
      <c r="Z763" s="242">
        <f t="shared" si="378"/>
        <v>42000</v>
      </c>
      <c r="AA763" s="242">
        <f t="shared" si="378"/>
        <v>42000</v>
      </c>
      <c r="AB763" s="242">
        <f t="shared" si="378"/>
        <v>42000</v>
      </c>
      <c r="AC763" s="242">
        <f t="shared" si="378"/>
        <v>42000</v>
      </c>
      <c r="AD763" s="242">
        <f t="shared" si="378"/>
        <v>42000</v>
      </c>
      <c r="AE763" s="242">
        <f t="shared" si="378"/>
        <v>42000</v>
      </c>
      <c r="AF763" s="242">
        <f t="shared" si="378"/>
        <v>42000</v>
      </c>
      <c r="AG763" s="242">
        <f t="shared" si="378"/>
        <v>42000</v>
      </c>
      <c r="AH763" s="242">
        <f t="shared" si="378"/>
        <v>42000</v>
      </c>
      <c r="AI763" s="242">
        <f t="shared" si="378"/>
        <v>42000</v>
      </c>
      <c r="AJ763" s="242">
        <f t="shared" si="378"/>
        <v>42000</v>
      </c>
      <c r="AK763" s="242">
        <f t="shared" si="378"/>
        <v>42000</v>
      </c>
      <c r="AL763" s="242" t="e">
        <f t="shared" si="378"/>
        <v>#VALUE!</v>
      </c>
      <c r="AM763" s="242" t="e">
        <f t="shared" si="378"/>
        <v>#VALUE!</v>
      </c>
      <c r="AN763" s="242" t="e">
        <f t="shared" si="378"/>
        <v>#VALUE!</v>
      </c>
      <c r="AO763" s="242" t="e">
        <f t="shared" si="378"/>
        <v>#VALUE!</v>
      </c>
      <c r="AP763" s="242" t="e">
        <f t="shared" si="378"/>
        <v>#VALUE!</v>
      </c>
      <c r="AQ763" s="242" t="e">
        <f t="shared" si="378"/>
        <v>#VALUE!</v>
      </c>
      <c r="AR763" s="242" t="e">
        <f t="shared" si="378"/>
        <v>#VALUE!</v>
      </c>
      <c r="AS763" s="242" t="e">
        <f t="shared" si="378"/>
        <v>#VALUE!</v>
      </c>
      <c r="AT763" s="242" t="e">
        <f t="shared" si="378"/>
        <v>#VALUE!</v>
      </c>
      <c r="AU763" s="242" t="e">
        <f t="shared" si="378"/>
        <v>#VALUE!</v>
      </c>
      <c r="AV763" s="242" t="e">
        <f t="shared" si="378"/>
        <v>#VALUE!</v>
      </c>
      <c r="AW763" s="242" t="e">
        <f t="shared" si="378"/>
        <v>#VALUE!</v>
      </c>
      <c r="AX763" s="242" t="e">
        <f t="shared" si="378"/>
        <v>#VALUE!</v>
      </c>
      <c r="AY763" s="242" t="e">
        <f t="shared" si="378"/>
        <v>#VALUE!</v>
      </c>
      <c r="AZ763" s="242" t="e">
        <f t="shared" si="378"/>
        <v>#VALUE!</v>
      </c>
      <c r="BA763" s="242" t="e">
        <f t="shared" si="378"/>
        <v>#VALUE!</v>
      </c>
      <c r="BB763" s="242" t="e">
        <f t="shared" si="378"/>
        <v>#VALUE!</v>
      </c>
      <c r="BC763" s="242" t="e">
        <f t="shared" si="378"/>
        <v>#VALUE!</v>
      </c>
      <c r="BD763" s="242" t="e">
        <f t="shared" si="378"/>
        <v>#VALUE!</v>
      </c>
      <c r="BE763" s="242" t="e">
        <f t="shared" si="378"/>
        <v>#VALUE!</v>
      </c>
      <c r="BF763" s="242" t="e">
        <f t="shared" si="378"/>
        <v>#VALUE!</v>
      </c>
      <c r="BG763" s="242" t="e">
        <f t="shared" si="378"/>
        <v>#VALUE!</v>
      </c>
      <c r="BH763" s="242" t="e">
        <f t="shared" si="378"/>
        <v>#VALUE!</v>
      </c>
      <c r="BI763" s="242" t="e">
        <f t="shared" si="378"/>
        <v>#VALUE!</v>
      </c>
      <c r="BJ763" s="242" t="e">
        <f t="shared" si="378"/>
        <v>#VALUE!</v>
      </c>
      <c r="BK763" s="242" t="e">
        <f t="shared" si="378"/>
        <v>#VALUE!</v>
      </c>
      <c r="BL763" s="242" t="e">
        <f t="shared" si="378"/>
        <v>#VALUE!</v>
      </c>
      <c r="BM763" s="242" t="e">
        <f t="shared" si="378"/>
        <v>#VALUE!</v>
      </c>
      <c r="BN763" s="242" t="e">
        <f t="shared" si="378"/>
        <v>#VALUE!</v>
      </c>
      <c r="BO763" s="242" t="e">
        <f t="shared" si="378"/>
        <v>#VALUE!</v>
      </c>
      <c r="BP763" s="242" t="e">
        <f t="shared" si="378"/>
        <v>#VALUE!</v>
      </c>
      <c r="BQ763" s="242" t="e">
        <f t="shared" si="378"/>
        <v>#VALUE!</v>
      </c>
      <c r="BR763" s="242" t="e">
        <f t="shared" ref="BR763:CV763" si="379">+BR790</f>
        <v>#VALUE!</v>
      </c>
      <c r="BS763" s="242" t="e">
        <f t="shared" si="379"/>
        <v>#VALUE!</v>
      </c>
      <c r="BT763" s="242" t="e">
        <f t="shared" si="379"/>
        <v>#VALUE!</v>
      </c>
      <c r="BU763" s="242" t="e">
        <f t="shared" si="379"/>
        <v>#VALUE!</v>
      </c>
      <c r="BV763" s="242" t="e">
        <f t="shared" si="379"/>
        <v>#VALUE!</v>
      </c>
      <c r="BW763" s="242" t="e">
        <f t="shared" si="379"/>
        <v>#VALUE!</v>
      </c>
      <c r="BX763" s="242" t="e">
        <f t="shared" si="379"/>
        <v>#VALUE!</v>
      </c>
      <c r="BY763" s="242" t="e">
        <f t="shared" si="379"/>
        <v>#VALUE!</v>
      </c>
      <c r="BZ763" s="242" t="e">
        <f t="shared" si="379"/>
        <v>#VALUE!</v>
      </c>
      <c r="CA763" s="242" t="e">
        <f t="shared" si="379"/>
        <v>#VALUE!</v>
      </c>
      <c r="CB763" s="242" t="e">
        <f t="shared" si="379"/>
        <v>#VALUE!</v>
      </c>
      <c r="CC763" s="242" t="e">
        <f t="shared" si="379"/>
        <v>#VALUE!</v>
      </c>
      <c r="CD763" s="242" t="e">
        <f t="shared" si="379"/>
        <v>#VALUE!</v>
      </c>
      <c r="CE763" s="242" t="e">
        <f t="shared" si="379"/>
        <v>#VALUE!</v>
      </c>
      <c r="CF763" s="242" t="e">
        <f t="shared" si="379"/>
        <v>#VALUE!</v>
      </c>
      <c r="CG763" s="242" t="e">
        <f t="shared" si="379"/>
        <v>#VALUE!</v>
      </c>
      <c r="CH763" s="242" t="e">
        <f t="shared" si="379"/>
        <v>#VALUE!</v>
      </c>
      <c r="CI763" s="242" t="e">
        <f t="shared" si="379"/>
        <v>#VALUE!</v>
      </c>
      <c r="CJ763" s="242" t="e">
        <f t="shared" si="379"/>
        <v>#VALUE!</v>
      </c>
      <c r="CK763" s="242" t="e">
        <f t="shared" si="379"/>
        <v>#VALUE!</v>
      </c>
      <c r="CL763" s="242" t="e">
        <f t="shared" si="379"/>
        <v>#VALUE!</v>
      </c>
      <c r="CM763" s="242" t="e">
        <f t="shared" si="379"/>
        <v>#VALUE!</v>
      </c>
      <c r="CN763" s="242" t="e">
        <f t="shared" si="379"/>
        <v>#VALUE!</v>
      </c>
      <c r="CO763" s="242" t="e">
        <f t="shared" si="379"/>
        <v>#VALUE!</v>
      </c>
      <c r="CP763" s="242" t="e">
        <f t="shared" si="379"/>
        <v>#VALUE!</v>
      </c>
      <c r="CQ763" s="242" t="e">
        <f t="shared" si="379"/>
        <v>#VALUE!</v>
      </c>
      <c r="CR763" s="242" t="e">
        <f t="shared" si="379"/>
        <v>#VALUE!</v>
      </c>
      <c r="CS763" s="242" t="e">
        <f t="shared" si="379"/>
        <v>#VALUE!</v>
      </c>
      <c r="CT763" s="242" t="e">
        <f t="shared" si="379"/>
        <v>#VALUE!</v>
      </c>
      <c r="CU763" s="242" t="e">
        <f t="shared" si="379"/>
        <v>#VALUE!</v>
      </c>
      <c r="CV763" s="242" t="e">
        <f t="shared" si="379"/>
        <v>#VALUE!</v>
      </c>
      <c r="CW763" s="63" t="s">
        <v>671</v>
      </c>
      <c r="CX763" s="63"/>
    </row>
    <row r="764" spans="2:102" outlineLevel="1" x14ac:dyDescent="0.3">
      <c r="B764" s="154">
        <v>3</v>
      </c>
      <c r="C764" s="242" t="s">
        <v>472</v>
      </c>
      <c r="D764" s="143" t="s">
        <v>433</v>
      </c>
      <c r="E764" s="242">
        <f>+E802</f>
        <v>642000</v>
      </c>
      <c r="F764" s="242">
        <f t="shared" ref="F764:BQ764" si="380">+F802</f>
        <v>642000</v>
      </c>
      <c r="G764" s="242">
        <f t="shared" si="380"/>
        <v>642000</v>
      </c>
      <c r="H764" s="242">
        <f t="shared" si="380"/>
        <v>642000</v>
      </c>
      <c r="I764" s="242">
        <f t="shared" si="380"/>
        <v>642000</v>
      </c>
      <c r="J764" s="242">
        <f t="shared" si="380"/>
        <v>642000</v>
      </c>
      <c r="K764" s="242">
        <f t="shared" si="380"/>
        <v>642000</v>
      </c>
      <c r="L764" s="242">
        <f t="shared" si="380"/>
        <v>642000</v>
      </c>
      <c r="M764" s="242">
        <f t="shared" si="380"/>
        <v>642000</v>
      </c>
      <c r="N764" s="242">
        <f t="shared" si="380"/>
        <v>642000</v>
      </c>
      <c r="O764" s="242">
        <f t="shared" si="380"/>
        <v>642000</v>
      </c>
      <c r="P764" s="242">
        <f t="shared" si="380"/>
        <v>642000</v>
      </c>
      <c r="Q764" s="242">
        <f t="shared" si="380"/>
        <v>642000</v>
      </c>
      <c r="R764" s="242">
        <f t="shared" si="380"/>
        <v>642000</v>
      </c>
      <c r="S764" s="242">
        <f t="shared" si="380"/>
        <v>642000</v>
      </c>
      <c r="T764" s="242">
        <f t="shared" si="380"/>
        <v>642000</v>
      </c>
      <c r="U764" s="242">
        <f t="shared" si="380"/>
        <v>642000</v>
      </c>
      <c r="V764" s="242">
        <f t="shared" si="380"/>
        <v>642000</v>
      </c>
      <c r="W764" s="242">
        <f t="shared" si="380"/>
        <v>642000</v>
      </c>
      <c r="X764" s="242">
        <f t="shared" si="380"/>
        <v>642000</v>
      </c>
      <c r="Y764" s="242">
        <f t="shared" si="380"/>
        <v>642000</v>
      </c>
      <c r="Z764" s="242">
        <f t="shared" si="380"/>
        <v>642000</v>
      </c>
      <c r="AA764" s="242">
        <f t="shared" si="380"/>
        <v>642000</v>
      </c>
      <c r="AB764" s="242">
        <f t="shared" si="380"/>
        <v>642000</v>
      </c>
      <c r="AC764" s="242">
        <f t="shared" si="380"/>
        <v>642000</v>
      </c>
      <c r="AD764" s="242">
        <f t="shared" si="380"/>
        <v>642000</v>
      </c>
      <c r="AE764" s="242">
        <f t="shared" si="380"/>
        <v>642000</v>
      </c>
      <c r="AF764" s="242">
        <f t="shared" si="380"/>
        <v>642000</v>
      </c>
      <c r="AG764" s="242">
        <f t="shared" si="380"/>
        <v>642000</v>
      </c>
      <c r="AH764" s="242">
        <f t="shared" si="380"/>
        <v>642000</v>
      </c>
      <c r="AI764" s="242">
        <f t="shared" si="380"/>
        <v>642000</v>
      </c>
      <c r="AJ764" s="242">
        <f t="shared" si="380"/>
        <v>642000</v>
      </c>
      <c r="AK764" s="242">
        <f t="shared" si="380"/>
        <v>642000</v>
      </c>
      <c r="AL764" s="242">
        <f t="shared" si="380"/>
        <v>642000</v>
      </c>
      <c r="AM764" s="242">
        <f t="shared" si="380"/>
        <v>642000</v>
      </c>
      <c r="AN764" s="242">
        <f t="shared" si="380"/>
        <v>642000</v>
      </c>
      <c r="AO764" s="242">
        <f t="shared" si="380"/>
        <v>642000</v>
      </c>
      <c r="AP764" s="242">
        <f t="shared" si="380"/>
        <v>642000</v>
      </c>
      <c r="AQ764" s="242">
        <f t="shared" si="380"/>
        <v>642000</v>
      </c>
      <c r="AR764" s="242">
        <f t="shared" si="380"/>
        <v>642000</v>
      </c>
      <c r="AS764" s="242">
        <f t="shared" si="380"/>
        <v>642000</v>
      </c>
      <c r="AT764" s="242">
        <f t="shared" si="380"/>
        <v>642000</v>
      </c>
      <c r="AU764" s="242">
        <f t="shared" si="380"/>
        <v>642000</v>
      </c>
      <c r="AV764" s="242">
        <f t="shared" si="380"/>
        <v>642000</v>
      </c>
      <c r="AW764" s="242">
        <f t="shared" si="380"/>
        <v>642000</v>
      </c>
      <c r="AX764" s="242">
        <f t="shared" si="380"/>
        <v>642000</v>
      </c>
      <c r="AY764" s="242">
        <f t="shared" si="380"/>
        <v>642000</v>
      </c>
      <c r="AZ764" s="242">
        <f t="shared" si="380"/>
        <v>642000</v>
      </c>
      <c r="BA764" s="242">
        <f t="shared" si="380"/>
        <v>642000</v>
      </c>
      <c r="BB764" s="242">
        <f t="shared" si="380"/>
        <v>642000</v>
      </c>
      <c r="BC764" s="242">
        <f t="shared" si="380"/>
        <v>642000</v>
      </c>
      <c r="BD764" s="242">
        <f t="shared" si="380"/>
        <v>642000</v>
      </c>
      <c r="BE764" s="242">
        <f t="shared" si="380"/>
        <v>642000</v>
      </c>
      <c r="BF764" s="242">
        <f t="shared" si="380"/>
        <v>642000</v>
      </c>
      <c r="BG764" s="242">
        <f t="shared" si="380"/>
        <v>642000</v>
      </c>
      <c r="BH764" s="242">
        <f t="shared" si="380"/>
        <v>642000</v>
      </c>
      <c r="BI764" s="242">
        <f t="shared" si="380"/>
        <v>642000</v>
      </c>
      <c r="BJ764" s="242">
        <f t="shared" si="380"/>
        <v>642000</v>
      </c>
      <c r="BK764" s="242">
        <f t="shared" si="380"/>
        <v>642000</v>
      </c>
      <c r="BL764" s="242">
        <f t="shared" si="380"/>
        <v>642000</v>
      </c>
      <c r="BM764" s="242">
        <f t="shared" si="380"/>
        <v>642000</v>
      </c>
      <c r="BN764" s="242">
        <f t="shared" si="380"/>
        <v>642000</v>
      </c>
      <c r="BO764" s="242">
        <f t="shared" si="380"/>
        <v>642000</v>
      </c>
      <c r="BP764" s="242">
        <f t="shared" si="380"/>
        <v>642000</v>
      </c>
      <c r="BQ764" s="242">
        <f t="shared" si="380"/>
        <v>642000</v>
      </c>
      <c r="BR764" s="242">
        <f t="shared" ref="BR764:CV764" si="381">+BR802</f>
        <v>642000</v>
      </c>
      <c r="BS764" s="242">
        <f t="shared" si="381"/>
        <v>642000</v>
      </c>
      <c r="BT764" s="242">
        <f t="shared" si="381"/>
        <v>642000</v>
      </c>
      <c r="BU764" s="242">
        <f t="shared" si="381"/>
        <v>642000</v>
      </c>
      <c r="BV764" s="242">
        <f t="shared" si="381"/>
        <v>642000</v>
      </c>
      <c r="BW764" s="242">
        <f t="shared" si="381"/>
        <v>642000</v>
      </c>
      <c r="BX764" s="242">
        <f t="shared" si="381"/>
        <v>642000</v>
      </c>
      <c r="BY764" s="242">
        <f t="shared" si="381"/>
        <v>642000</v>
      </c>
      <c r="BZ764" s="242">
        <f t="shared" si="381"/>
        <v>642000</v>
      </c>
      <c r="CA764" s="242">
        <f t="shared" si="381"/>
        <v>642000</v>
      </c>
      <c r="CB764" s="242">
        <f t="shared" si="381"/>
        <v>642000</v>
      </c>
      <c r="CC764" s="242">
        <f t="shared" si="381"/>
        <v>642000</v>
      </c>
      <c r="CD764" s="242">
        <f t="shared" si="381"/>
        <v>642000</v>
      </c>
      <c r="CE764" s="242">
        <f t="shared" si="381"/>
        <v>642000</v>
      </c>
      <c r="CF764" s="242">
        <f t="shared" si="381"/>
        <v>642000</v>
      </c>
      <c r="CG764" s="242">
        <f t="shared" si="381"/>
        <v>642000</v>
      </c>
      <c r="CH764" s="242">
        <f t="shared" si="381"/>
        <v>642000</v>
      </c>
      <c r="CI764" s="242">
        <f t="shared" si="381"/>
        <v>642000</v>
      </c>
      <c r="CJ764" s="242">
        <f t="shared" si="381"/>
        <v>642000</v>
      </c>
      <c r="CK764" s="242">
        <f t="shared" si="381"/>
        <v>642000</v>
      </c>
      <c r="CL764" s="242">
        <f t="shared" si="381"/>
        <v>642000</v>
      </c>
      <c r="CM764" s="242">
        <f t="shared" si="381"/>
        <v>642000</v>
      </c>
      <c r="CN764" s="242">
        <f t="shared" si="381"/>
        <v>642000</v>
      </c>
      <c r="CO764" s="242">
        <f t="shared" si="381"/>
        <v>642000</v>
      </c>
      <c r="CP764" s="242">
        <f t="shared" si="381"/>
        <v>642000</v>
      </c>
      <c r="CQ764" s="242">
        <f t="shared" si="381"/>
        <v>642000</v>
      </c>
      <c r="CR764" s="242">
        <f t="shared" si="381"/>
        <v>642000</v>
      </c>
      <c r="CS764" s="242">
        <f t="shared" si="381"/>
        <v>642000</v>
      </c>
      <c r="CT764" s="242">
        <f t="shared" si="381"/>
        <v>642000</v>
      </c>
      <c r="CU764" s="242">
        <f t="shared" si="381"/>
        <v>642000</v>
      </c>
      <c r="CV764" s="242">
        <f t="shared" si="381"/>
        <v>642000</v>
      </c>
      <c r="CW764" s="63" t="s">
        <v>666</v>
      </c>
      <c r="CX764" s="63"/>
    </row>
    <row r="765" spans="2:102" outlineLevel="1" x14ac:dyDescent="0.3">
      <c r="B765" s="154">
        <v>4</v>
      </c>
      <c r="C765" s="242" t="s">
        <v>473</v>
      </c>
      <c r="D765" s="143" t="s">
        <v>433</v>
      </c>
      <c r="E765" s="242">
        <f>+E812</f>
        <v>70000</v>
      </c>
      <c r="F765" s="242">
        <f t="shared" ref="F765:BQ765" si="382">+F812</f>
        <v>70000</v>
      </c>
      <c r="G765" s="242">
        <f t="shared" si="382"/>
        <v>70000</v>
      </c>
      <c r="H765" s="242">
        <f t="shared" si="382"/>
        <v>70000</v>
      </c>
      <c r="I765" s="242">
        <f t="shared" si="382"/>
        <v>70000</v>
      </c>
      <c r="J765" s="242">
        <f t="shared" si="382"/>
        <v>70000</v>
      </c>
      <c r="K765" s="242">
        <f t="shared" si="382"/>
        <v>70000</v>
      </c>
      <c r="L765" s="242">
        <f t="shared" si="382"/>
        <v>70000</v>
      </c>
      <c r="M765" s="242">
        <f t="shared" si="382"/>
        <v>70000</v>
      </c>
      <c r="N765" s="242">
        <f t="shared" si="382"/>
        <v>70000</v>
      </c>
      <c r="O765" s="242">
        <f t="shared" si="382"/>
        <v>70000</v>
      </c>
      <c r="P765" s="242">
        <f t="shared" si="382"/>
        <v>70000</v>
      </c>
      <c r="Q765" s="242">
        <f t="shared" si="382"/>
        <v>70000</v>
      </c>
      <c r="R765" s="242">
        <f t="shared" si="382"/>
        <v>70000</v>
      </c>
      <c r="S765" s="242">
        <f t="shared" si="382"/>
        <v>70000</v>
      </c>
      <c r="T765" s="242">
        <f t="shared" si="382"/>
        <v>70000</v>
      </c>
      <c r="U765" s="242">
        <f t="shared" si="382"/>
        <v>70000</v>
      </c>
      <c r="V765" s="242">
        <f t="shared" si="382"/>
        <v>70000</v>
      </c>
      <c r="W765" s="242">
        <f t="shared" si="382"/>
        <v>70000</v>
      </c>
      <c r="X765" s="242">
        <f t="shared" si="382"/>
        <v>70000</v>
      </c>
      <c r="Y765" s="242">
        <f t="shared" si="382"/>
        <v>70000</v>
      </c>
      <c r="Z765" s="242">
        <f t="shared" si="382"/>
        <v>70000</v>
      </c>
      <c r="AA765" s="242">
        <f t="shared" si="382"/>
        <v>70000</v>
      </c>
      <c r="AB765" s="242">
        <f t="shared" si="382"/>
        <v>70000</v>
      </c>
      <c r="AC765" s="242">
        <f t="shared" si="382"/>
        <v>70000</v>
      </c>
      <c r="AD765" s="242">
        <f t="shared" si="382"/>
        <v>70000</v>
      </c>
      <c r="AE765" s="242">
        <f t="shared" si="382"/>
        <v>70000</v>
      </c>
      <c r="AF765" s="242">
        <f t="shared" si="382"/>
        <v>70000</v>
      </c>
      <c r="AG765" s="242">
        <f t="shared" si="382"/>
        <v>70000</v>
      </c>
      <c r="AH765" s="242">
        <f t="shared" si="382"/>
        <v>70000</v>
      </c>
      <c r="AI765" s="242">
        <f t="shared" si="382"/>
        <v>70000</v>
      </c>
      <c r="AJ765" s="242">
        <f t="shared" si="382"/>
        <v>70000</v>
      </c>
      <c r="AK765" s="242">
        <f t="shared" si="382"/>
        <v>70000</v>
      </c>
      <c r="AL765" s="242">
        <f t="shared" si="382"/>
        <v>70000</v>
      </c>
      <c r="AM765" s="242">
        <f t="shared" si="382"/>
        <v>70000</v>
      </c>
      <c r="AN765" s="242">
        <f t="shared" si="382"/>
        <v>70000</v>
      </c>
      <c r="AO765" s="242">
        <f t="shared" si="382"/>
        <v>70000</v>
      </c>
      <c r="AP765" s="242">
        <f t="shared" si="382"/>
        <v>70000</v>
      </c>
      <c r="AQ765" s="242">
        <f t="shared" si="382"/>
        <v>70000</v>
      </c>
      <c r="AR765" s="242">
        <f t="shared" si="382"/>
        <v>70000</v>
      </c>
      <c r="AS765" s="242">
        <f t="shared" si="382"/>
        <v>70000</v>
      </c>
      <c r="AT765" s="242">
        <f t="shared" si="382"/>
        <v>70000</v>
      </c>
      <c r="AU765" s="242">
        <f t="shared" si="382"/>
        <v>70000</v>
      </c>
      <c r="AV765" s="242">
        <f t="shared" si="382"/>
        <v>70000</v>
      </c>
      <c r="AW765" s="242">
        <f t="shared" si="382"/>
        <v>70000</v>
      </c>
      <c r="AX765" s="242">
        <f t="shared" si="382"/>
        <v>70000</v>
      </c>
      <c r="AY765" s="242">
        <f t="shared" si="382"/>
        <v>70000</v>
      </c>
      <c r="AZ765" s="242">
        <f t="shared" si="382"/>
        <v>70000</v>
      </c>
      <c r="BA765" s="242">
        <f t="shared" si="382"/>
        <v>70000</v>
      </c>
      <c r="BB765" s="242">
        <f t="shared" si="382"/>
        <v>70000</v>
      </c>
      <c r="BC765" s="242">
        <f t="shared" si="382"/>
        <v>70000</v>
      </c>
      <c r="BD765" s="242">
        <f t="shared" si="382"/>
        <v>70000</v>
      </c>
      <c r="BE765" s="242">
        <f t="shared" si="382"/>
        <v>70000</v>
      </c>
      <c r="BF765" s="242">
        <f t="shared" si="382"/>
        <v>70000</v>
      </c>
      <c r="BG765" s="242">
        <f t="shared" si="382"/>
        <v>70000</v>
      </c>
      <c r="BH765" s="242">
        <f t="shared" si="382"/>
        <v>70000</v>
      </c>
      <c r="BI765" s="242">
        <f t="shared" si="382"/>
        <v>70000</v>
      </c>
      <c r="BJ765" s="242">
        <f t="shared" si="382"/>
        <v>70000</v>
      </c>
      <c r="BK765" s="242">
        <f t="shared" si="382"/>
        <v>70000</v>
      </c>
      <c r="BL765" s="242">
        <f t="shared" si="382"/>
        <v>70000</v>
      </c>
      <c r="BM765" s="242">
        <f t="shared" si="382"/>
        <v>70000</v>
      </c>
      <c r="BN765" s="242">
        <f t="shared" si="382"/>
        <v>70000</v>
      </c>
      <c r="BO765" s="242">
        <f t="shared" si="382"/>
        <v>70000</v>
      </c>
      <c r="BP765" s="242">
        <f t="shared" si="382"/>
        <v>70000</v>
      </c>
      <c r="BQ765" s="242">
        <f t="shared" si="382"/>
        <v>70000</v>
      </c>
      <c r="BR765" s="242">
        <f t="shared" ref="BR765:CV765" si="383">+BR812</f>
        <v>70000</v>
      </c>
      <c r="BS765" s="242">
        <f t="shared" si="383"/>
        <v>70000</v>
      </c>
      <c r="BT765" s="242">
        <f t="shared" si="383"/>
        <v>70000</v>
      </c>
      <c r="BU765" s="242">
        <f t="shared" si="383"/>
        <v>70000</v>
      </c>
      <c r="BV765" s="242">
        <f t="shared" si="383"/>
        <v>70000</v>
      </c>
      <c r="BW765" s="242">
        <f t="shared" si="383"/>
        <v>70000</v>
      </c>
      <c r="BX765" s="242">
        <f t="shared" si="383"/>
        <v>70000</v>
      </c>
      <c r="BY765" s="242">
        <f t="shared" si="383"/>
        <v>70000</v>
      </c>
      <c r="BZ765" s="242">
        <f t="shared" si="383"/>
        <v>70000</v>
      </c>
      <c r="CA765" s="242">
        <f t="shared" si="383"/>
        <v>70000</v>
      </c>
      <c r="CB765" s="242">
        <f t="shared" si="383"/>
        <v>70000</v>
      </c>
      <c r="CC765" s="242">
        <f t="shared" si="383"/>
        <v>70000</v>
      </c>
      <c r="CD765" s="242">
        <f t="shared" si="383"/>
        <v>70000</v>
      </c>
      <c r="CE765" s="242">
        <f t="shared" si="383"/>
        <v>70000</v>
      </c>
      <c r="CF765" s="242">
        <f t="shared" si="383"/>
        <v>70000</v>
      </c>
      <c r="CG765" s="242">
        <f t="shared" si="383"/>
        <v>70000</v>
      </c>
      <c r="CH765" s="242">
        <f t="shared" si="383"/>
        <v>70000</v>
      </c>
      <c r="CI765" s="242">
        <f t="shared" si="383"/>
        <v>70000</v>
      </c>
      <c r="CJ765" s="242">
        <f t="shared" si="383"/>
        <v>70000</v>
      </c>
      <c r="CK765" s="242">
        <f t="shared" si="383"/>
        <v>70000</v>
      </c>
      <c r="CL765" s="242">
        <f t="shared" si="383"/>
        <v>70000</v>
      </c>
      <c r="CM765" s="242">
        <f t="shared" si="383"/>
        <v>70000</v>
      </c>
      <c r="CN765" s="242">
        <f t="shared" si="383"/>
        <v>70000</v>
      </c>
      <c r="CO765" s="242">
        <f t="shared" si="383"/>
        <v>70000</v>
      </c>
      <c r="CP765" s="242">
        <f t="shared" si="383"/>
        <v>70000</v>
      </c>
      <c r="CQ765" s="242">
        <f t="shared" si="383"/>
        <v>70000</v>
      </c>
      <c r="CR765" s="242">
        <f t="shared" si="383"/>
        <v>70000</v>
      </c>
      <c r="CS765" s="242">
        <f t="shared" si="383"/>
        <v>70000</v>
      </c>
      <c r="CT765" s="242">
        <f t="shared" si="383"/>
        <v>70000</v>
      </c>
      <c r="CU765" s="242">
        <f t="shared" si="383"/>
        <v>70000</v>
      </c>
      <c r="CV765" s="242">
        <f t="shared" si="383"/>
        <v>70000</v>
      </c>
      <c r="CW765" s="63" t="s">
        <v>667</v>
      </c>
      <c r="CX765" s="63"/>
    </row>
    <row r="766" spans="2:102" outlineLevel="1" x14ac:dyDescent="0.3">
      <c r="K766" s="234"/>
      <c r="L766" s="234"/>
      <c r="M766" s="234"/>
      <c r="N766" s="234"/>
    </row>
    <row r="767" spans="2:102" outlineLevel="1" x14ac:dyDescent="0.3">
      <c r="C767" s="242" t="s">
        <v>23</v>
      </c>
      <c r="D767" s="143" t="s">
        <v>433</v>
      </c>
      <c r="E767" s="242">
        <f>SUM(E762:E765)</f>
        <v>1396000</v>
      </c>
      <c r="F767" s="242">
        <f t="shared" ref="F767:AJ767" si="384">SUM(F762:F765)</f>
        <v>1396000</v>
      </c>
      <c r="G767" s="242">
        <f t="shared" si="384"/>
        <v>1396000</v>
      </c>
      <c r="H767" s="242">
        <f t="shared" si="384"/>
        <v>1396000</v>
      </c>
      <c r="I767" s="242">
        <f t="shared" si="384"/>
        <v>1396000</v>
      </c>
      <c r="J767" s="242">
        <f t="shared" si="384"/>
        <v>1396000</v>
      </c>
      <c r="K767" s="242">
        <f t="shared" si="384"/>
        <v>1396000</v>
      </c>
      <c r="L767" s="242">
        <f t="shared" si="384"/>
        <v>1396000</v>
      </c>
      <c r="M767" s="242">
        <f t="shared" si="384"/>
        <v>1396000</v>
      </c>
      <c r="N767" s="242">
        <f t="shared" si="384"/>
        <v>1396000</v>
      </c>
      <c r="O767" s="242">
        <f t="shared" si="384"/>
        <v>1396000</v>
      </c>
      <c r="P767" s="242">
        <f t="shared" si="384"/>
        <v>1396000</v>
      </c>
      <c r="Q767" s="242">
        <f t="shared" si="384"/>
        <v>1396000</v>
      </c>
      <c r="R767" s="242">
        <f t="shared" si="384"/>
        <v>1396000</v>
      </c>
      <c r="S767" s="242">
        <f t="shared" si="384"/>
        <v>1396000</v>
      </c>
      <c r="T767" s="242">
        <f t="shared" si="384"/>
        <v>1396000</v>
      </c>
      <c r="U767" s="242">
        <f t="shared" si="384"/>
        <v>1396000</v>
      </c>
      <c r="V767" s="242">
        <f t="shared" si="384"/>
        <v>1396000</v>
      </c>
      <c r="W767" s="242">
        <f t="shared" si="384"/>
        <v>1396000</v>
      </c>
      <c r="X767" s="242">
        <f t="shared" si="384"/>
        <v>1396000</v>
      </c>
      <c r="Y767" s="242">
        <f t="shared" si="384"/>
        <v>1396000</v>
      </c>
      <c r="Z767" s="242">
        <f t="shared" si="384"/>
        <v>1396000</v>
      </c>
      <c r="AA767" s="242">
        <f t="shared" si="384"/>
        <v>1396000</v>
      </c>
      <c r="AB767" s="242">
        <f t="shared" si="384"/>
        <v>1396000</v>
      </c>
      <c r="AC767" s="242">
        <f t="shared" si="384"/>
        <v>1396000</v>
      </c>
      <c r="AD767" s="242">
        <f t="shared" si="384"/>
        <v>1396000</v>
      </c>
      <c r="AE767" s="242">
        <f t="shared" si="384"/>
        <v>1396000</v>
      </c>
      <c r="AF767" s="242">
        <f t="shared" si="384"/>
        <v>1396000</v>
      </c>
      <c r="AG767" s="242">
        <f t="shared" si="384"/>
        <v>1396000</v>
      </c>
      <c r="AH767" s="242">
        <f t="shared" si="384"/>
        <v>1396000</v>
      </c>
      <c r="AI767" s="242">
        <f t="shared" si="384"/>
        <v>1396000</v>
      </c>
      <c r="AJ767" s="242">
        <f t="shared" si="384"/>
        <v>1396000</v>
      </c>
      <c r="AK767" s="242">
        <f>SUM(AK762:AK765)</f>
        <v>1396000</v>
      </c>
      <c r="AL767" s="242" t="e">
        <f t="shared" ref="AL767:CV767" si="385">SUM(AL762:AL765)</f>
        <v>#VALUE!</v>
      </c>
      <c r="AM767" s="242" t="e">
        <f t="shared" si="385"/>
        <v>#VALUE!</v>
      </c>
      <c r="AN767" s="242" t="e">
        <f t="shared" si="385"/>
        <v>#VALUE!</v>
      </c>
      <c r="AO767" s="242" t="e">
        <f t="shared" si="385"/>
        <v>#VALUE!</v>
      </c>
      <c r="AP767" s="242" t="e">
        <f t="shared" si="385"/>
        <v>#VALUE!</v>
      </c>
      <c r="AQ767" s="242" t="e">
        <f t="shared" si="385"/>
        <v>#VALUE!</v>
      </c>
      <c r="AR767" s="242" t="e">
        <f t="shared" si="385"/>
        <v>#VALUE!</v>
      </c>
      <c r="AS767" s="242" t="e">
        <f t="shared" si="385"/>
        <v>#VALUE!</v>
      </c>
      <c r="AT767" s="242" t="e">
        <f t="shared" si="385"/>
        <v>#VALUE!</v>
      </c>
      <c r="AU767" s="242" t="e">
        <f t="shared" si="385"/>
        <v>#VALUE!</v>
      </c>
      <c r="AV767" s="242" t="e">
        <f t="shared" si="385"/>
        <v>#VALUE!</v>
      </c>
      <c r="AW767" s="242" t="e">
        <f t="shared" si="385"/>
        <v>#VALUE!</v>
      </c>
      <c r="AX767" s="242" t="e">
        <f t="shared" si="385"/>
        <v>#VALUE!</v>
      </c>
      <c r="AY767" s="242" t="e">
        <f t="shared" si="385"/>
        <v>#VALUE!</v>
      </c>
      <c r="AZ767" s="242" t="e">
        <f t="shared" si="385"/>
        <v>#VALUE!</v>
      </c>
      <c r="BA767" s="242" t="e">
        <f t="shared" si="385"/>
        <v>#VALUE!</v>
      </c>
      <c r="BB767" s="242" t="e">
        <f t="shared" si="385"/>
        <v>#VALUE!</v>
      </c>
      <c r="BC767" s="242" t="e">
        <f t="shared" si="385"/>
        <v>#VALUE!</v>
      </c>
      <c r="BD767" s="242" t="e">
        <f t="shared" si="385"/>
        <v>#VALUE!</v>
      </c>
      <c r="BE767" s="242" t="e">
        <f t="shared" si="385"/>
        <v>#VALUE!</v>
      </c>
      <c r="BF767" s="242" t="e">
        <f t="shared" si="385"/>
        <v>#VALUE!</v>
      </c>
      <c r="BG767" s="242" t="e">
        <f t="shared" si="385"/>
        <v>#VALUE!</v>
      </c>
      <c r="BH767" s="242" t="e">
        <f t="shared" si="385"/>
        <v>#VALUE!</v>
      </c>
      <c r="BI767" s="242" t="e">
        <f t="shared" si="385"/>
        <v>#VALUE!</v>
      </c>
      <c r="BJ767" s="242" t="e">
        <f t="shared" si="385"/>
        <v>#VALUE!</v>
      </c>
      <c r="BK767" s="242" t="e">
        <f t="shared" si="385"/>
        <v>#VALUE!</v>
      </c>
      <c r="BL767" s="242" t="e">
        <f t="shared" si="385"/>
        <v>#VALUE!</v>
      </c>
      <c r="BM767" s="242" t="e">
        <f t="shared" si="385"/>
        <v>#VALUE!</v>
      </c>
      <c r="BN767" s="242" t="e">
        <f t="shared" si="385"/>
        <v>#VALUE!</v>
      </c>
      <c r="BO767" s="242" t="e">
        <f t="shared" si="385"/>
        <v>#VALUE!</v>
      </c>
      <c r="BP767" s="242" t="e">
        <f t="shared" si="385"/>
        <v>#VALUE!</v>
      </c>
      <c r="BQ767" s="242" t="e">
        <f t="shared" si="385"/>
        <v>#VALUE!</v>
      </c>
      <c r="BR767" s="242" t="e">
        <f t="shared" si="385"/>
        <v>#VALUE!</v>
      </c>
      <c r="BS767" s="242" t="e">
        <f t="shared" si="385"/>
        <v>#VALUE!</v>
      </c>
      <c r="BT767" s="242" t="e">
        <f t="shared" si="385"/>
        <v>#VALUE!</v>
      </c>
      <c r="BU767" s="242" t="e">
        <f t="shared" si="385"/>
        <v>#VALUE!</v>
      </c>
      <c r="BV767" s="242" t="e">
        <f t="shared" si="385"/>
        <v>#VALUE!</v>
      </c>
      <c r="BW767" s="242" t="e">
        <f t="shared" si="385"/>
        <v>#VALUE!</v>
      </c>
      <c r="BX767" s="242" t="e">
        <f t="shared" si="385"/>
        <v>#VALUE!</v>
      </c>
      <c r="BY767" s="242" t="e">
        <f t="shared" si="385"/>
        <v>#VALUE!</v>
      </c>
      <c r="BZ767" s="242" t="e">
        <f t="shared" si="385"/>
        <v>#VALUE!</v>
      </c>
      <c r="CA767" s="242" t="e">
        <f t="shared" si="385"/>
        <v>#VALUE!</v>
      </c>
      <c r="CB767" s="242" t="e">
        <f t="shared" si="385"/>
        <v>#VALUE!</v>
      </c>
      <c r="CC767" s="242" t="e">
        <f t="shared" si="385"/>
        <v>#VALUE!</v>
      </c>
      <c r="CD767" s="242" t="e">
        <f t="shared" si="385"/>
        <v>#VALUE!</v>
      </c>
      <c r="CE767" s="242" t="e">
        <f t="shared" si="385"/>
        <v>#VALUE!</v>
      </c>
      <c r="CF767" s="242" t="e">
        <f t="shared" si="385"/>
        <v>#VALUE!</v>
      </c>
      <c r="CG767" s="242" t="e">
        <f t="shared" si="385"/>
        <v>#VALUE!</v>
      </c>
      <c r="CH767" s="242" t="e">
        <f t="shared" si="385"/>
        <v>#VALUE!</v>
      </c>
      <c r="CI767" s="242" t="e">
        <f t="shared" si="385"/>
        <v>#VALUE!</v>
      </c>
      <c r="CJ767" s="242" t="e">
        <f t="shared" si="385"/>
        <v>#VALUE!</v>
      </c>
      <c r="CK767" s="242" t="e">
        <f t="shared" si="385"/>
        <v>#VALUE!</v>
      </c>
      <c r="CL767" s="242" t="e">
        <f t="shared" si="385"/>
        <v>#VALUE!</v>
      </c>
      <c r="CM767" s="242" t="e">
        <f t="shared" si="385"/>
        <v>#VALUE!</v>
      </c>
      <c r="CN767" s="242" t="e">
        <f t="shared" si="385"/>
        <v>#VALUE!</v>
      </c>
      <c r="CO767" s="242" t="e">
        <f t="shared" si="385"/>
        <v>#VALUE!</v>
      </c>
      <c r="CP767" s="242" t="e">
        <f t="shared" si="385"/>
        <v>#VALUE!</v>
      </c>
      <c r="CQ767" s="242" t="e">
        <f t="shared" si="385"/>
        <v>#VALUE!</v>
      </c>
      <c r="CR767" s="242" t="e">
        <f t="shared" si="385"/>
        <v>#VALUE!</v>
      </c>
      <c r="CS767" s="242" t="e">
        <f t="shared" si="385"/>
        <v>#VALUE!</v>
      </c>
      <c r="CT767" s="242" t="e">
        <f t="shared" si="385"/>
        <v>#VALUE!</v>
      </c>
      <c r="CU767" s="242" t="e">
        <f t="shared" si="385"/>
        <v>#VALUE!</v>
      </c>
      <c r="CV767" s="242" t="e">
        <f t="shared" si="385"/>
        <v>#VALUE!</v>
      </c>
    </row>
    <row r="768" spans="2:102" x14ac:dyDescent="0.3">
      <c r="K768" s="234"/>
      <c r="L768" s="234"/>
      <c r="M768" s="234"/>
      <c r="N768" s="234"/>
    </row>
    <row r="769" spans="2:102" ht="16.2" thickBot="1" x14ac:dyDescent="0.35">
      <c r="B769" s="76" t="s">
        <v>470</v>
      </c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76"/>
      <c r="AJ769" s="76"/>
      <c r="AK769" s="76"/>
      <c r="AL769" s="76"/>
      <c r="AM769" s="76"/>
      <c r="AN769" s="76"/>
      <c r="AO769" s="76"/>
      <c r="AP769" s="76"/>
      <c r="AQ769" s="76"/>
      <c r="AR769" s="76"/>
      <c r="AS769" s="76"/>
      <c r="AT769" s="76"/>
      <c r="AU769" s="76"/>
      <c r="AV769" s="76"/>
      <c r="AW769" s="76"/>
      <c r="AX769" s="76"/>
      <c r="AY769" s="76"/>
      <c r="AZ769" s="76"/>
      <c r="BA769" s="76"/>
      <c r="BB769" s="76"/>
      <c r="BC769" s="76"/>
      <c r="BD769" s="76"/>
      <c r="BE769" s="76"/>
      <c r="BF769" s="76"/>
      <c r="BG769" s="76"/>
      <c r="BH769" s="76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  <c r="CI769" s="76"/>
      <c r="CJ769" s="76"/>
      <c r="CK769" s="76"/>
      <c r="CL769" s="76"/>
      <c r="CM769" s="76"/>
      <c r="CN769" s="76"/>
      <c r="CO769" s="76"/>
      <c r="CP769" s="76"/>
      <c r="CQ769" s="76"/>
      <c r="CR769" s="76"/>
      <c r="CS769" s="76"/>
      <c r="CT769" s="76"/>
      <c r="CU769" s="76"/>
      <c r="CV769" s="76"/>
      <c r="CW769" s="76"/>
      <c r="CX769" s="76"/>
    </row>
    <row r="770" spans="2:102" outlineLevel="1" x14ac:dyDescent="0.3">
      <c r="K770" s="234"/>
      <c r="L770" s="234"/>
      <c r="M770" s="234"/>
      <c r="N770" s="234"/>
    </row>
    <row r="771" spans="2:102" outlineLevel="1" x14ac:dyDescent="0.3">
      <c r="E771" s="233">
        <v>1</v>
      </c>
      <c r="F771" s="233">
        <v>2</v>
      </c>
      <c r="G771" s="233">
        <v>3</v>
      </c>
      <c r="H771" s="233">
        <v>4</v>
      </c>
      <c r="I771" s="233">
        <v>5</v>
      </c>
      <c r="J771" s="233">
        <v>6</v>
      </c>
      <c r="K771" s="233">
        <v>7</v>
      </c>
      <c r="L771" s="233">
        <v>8</v>
      </c>
      <c r="M771" s="233">
        <v>9</v>
      </c>
      <c r="N771" s="233">
        <v>10</v>
      </c>
      <c r="O771" s="233">
        <v>11</v>
      </c>
      <c r="P771" s="233">
        <v>12</v>
      </c>
      <c r="Q771" s="233">
        <v>13</v>
      </c>
      <c r="R771" s="233">
        <v>14</v>
      </c>
      <c r="S771" s="233">
        <v>15</v>
      </c>
      <c r="T771" s="233">
        <v>16</v>
      </c>
      <c r="U771" s="233">
        <v>17</v>
      </c>
      <c r="V771" s="233">
        <v>18</v>
      </c>
      <c r="W771" s="233">
        <v>19</v>
      </c>
      <c r="X771" s="233">
        <v>20</v>
      </c>
      <c r="Y771" s="233">
        <v>21</v>
      </c>
      <c r="Z771" s="233">
        <v>22</v>
      </c>
      <c r="AA771" s="233">
        <v>23</v>
      </c>
      <c r="AB771" s="233">
        <v>24</v>
      </c>
      <c r="AC771" s="233">
        <v>25</v>
      </c>
      <c r="AD771" s="233">
        <v>26</v>
      </c>
      <c r="AE771" s="233">
        <v>27</v>
      </c>
      <c r="AF771" s="233">
        <v>28</v>
      </c>
      <c r="AG771" s="233">
        <v>29</v>
      </c>
      <c r="AH771" s="233">
        <v>30</v>
      </c>
      <c r="AI771" s="233">
        <v>31</v>
      </c>
      <c r="AJ771" s="233">
        <v>32</v>
      </c>
      <c r="AK771" s="233">
        <v>33</v>
      </c>
      <c r="AL771" s="233">
        <v>34</v>
      </c>
      <c r="AM771" s="233">
        <v>35</v>
      </c>
      <c r="AN771" s="233">
        <v>36</v>
      </c>
      <c r="AO771" s="233">
        <v>37</v>
      </c>
      <c r="AP771" s="233">
        <v>38</v>
      </c>
      <c r="AQ771" s="233">
        <v>39</v>
      </c>
      <c r="AR771" s="233">
        <v>40</v>
      </c>
      <c r="AS771" s="233">
        <v>41</v>
      </c>
      <c r="AT771" s="233">
        <v>42</v>
      </c>
      <c r="AU771" s="233">
        <v>43</v>
      </c>
      <c r="AV771" s="233">
        <v>44</v>
      </c>
      <c r="AW771" s="233">
        <v>45</v>
      </c>
      <c r="AX771" s="233">
        <v>46</v>
      </c>
      <c r="AY771" s="233">
        <v>47</v>
      </c>
      <c r="AZ771" s="233">
        <v>48</v>
      </c>
      <c r="BA771" s="233">
        <v>49</v>
      </c>
      <c r="BB771" s="233">
        <v>50</v>
      </c>
      <c r="BC771" s="233">
        <v>51</v>
      </c>
      <c r="BD771" s="233">
        <v>52</v>
      </c>
      <c r="BE771" s="233">
        <v>53</v>
      </c>
      <c r="BF771" s="233">
        <v>54</v>
      </c>
      <c r="BG771" s="233">
        <v>55</v>
      </c>
      <c r="BH771" s="233">
        <v>56</v>
      </c>
      <c r="BI771" s="233">
        <v>57</v>
      </c>
      <c r="BJ771" s="233">
        <v>58</v>
      </c>
      <c r="BK771" s="233">
        <v>59</v>
      </c>
      <c r="BL771" s="233">
        <v>60</v>
      </c>
      <c r="BM771" s="233">
        <v>61</v>
      </c>
      <c r="BN771" s="233">
        <v>62</v>
      </c>
      <c r="BO771" s="233">
        <v>63</v>
      </c>
      <c r="BP771" s="233">
        <v>64</v>
      </c>
      <c r="BQ771" s="233">
        <v>65</v>
      </c>
      <c r="BR771" s="233">
        <v>66</v>
      </c>
      <c r="BS771" s="233">
        <v>67</v>
      </c>
      <c r="BT771" s="233">
        <v>68</v>
      </c>
      <c r="BU771" s="233">
        <v>69</v>
      </c>
      <c r="BV771" s="233">
        <v>70</v>
      </c>
      <c r="BW771" s="233">
        <v>71</v>
      </c>
      <c r="BX771" s="233">
        <v>72</v>
      </c>
      <c r="BY771" s="233">
        <v>73</v>
      </c>
      <c r="BZ771" s="233">
        <v>74</v>
      </c>
      <c r="CA771" s="233">
        <v>75</v>
      </c>
      <c r="CB771" s="233">
        <v>76</v>
      </c>
      <c r="CC771" s="233">
        <v>77</v>
      </c>
      <c r="CD771" s="233">
        <v>78</v>
      </c>
      <c r="CE771" s="233">
        <v>79</v>
      </c>
      <c r="CF771" s="233">
        <v>80</v>
      </c>
      <c r="CG771" s="233">
        <v>81</v>
      </c>
      <c r="CH771" s="233">
        <v>82</v>
      </c>
      <c r="CI771" s="233">
        <v>83</v>
      </c>
      <c r="CJ771" s="233">
        <v>84</v>
      </c>
      <c r="CK771" s="233">
        <v>85</v>
      </c>
      <c r="CL771" s="233">
        <v>86</v>
      </c>
      <c r="CM771" s="233">
        <v>87</v>
      </c>
      <c r="CN771" s="233">
        <v>88</v>
      </c>
      <c r="CO771" s="233">
        <v>89</v>
      </c>
      <c r="CP771" s="233">
        <v>90</v>
      </c>
      <c r="CQ771" s="233">
        <v>91</v>
      </c>
      <c r="CR771" s="233">
        <v>92</v>
      </c>
      <c r="CS771" s="233">
        <v>93</v>
      </c>
      <c r="CT771" s="233">
        <v>94</v>
      </c>
      <c r="CU771" s="233">
        <v>95</v>
      </c>
      <c r="CV771" s="233">
        <v>96</v>
      </c>
    </row>
    <row r="772" spans="2:102" outlineLevel="1" x14ac:dyDescent="0.3">
      <c r="B772" s="69" t="s">
        <v>79</v>
      </c>
      <c r="C772" s="69" t="s">
        <v>474</v>
      </c>
      <c r="E772" s="69">
        <v>201401</v>
      </c>
      <c r="F772" s="69">
        <v>201402</v>
      </c>
      <c r="G772" s="69">
        <v>201403</v>
      </c>
      <c r="H772" s="69">
        <v>201404</v>
      </c>
      <c r="I772" s="69">
        <v>201405</v>
      </c>
      <c r="J772" s="69">
        <v>201406</v>
      </c>
      <c r="K772" s="69">
        <v>201407</v>
      </c>
      <c r="L772" s="69">
        <v>201408</v>
      </c>
      <c r="M772" s="69">
        <v>201409</v>
      </c>
      <c r="N772" s="69">
        <v>201410</v>
      </c>
      <c r="O772" s="69">
        <v>201411</v>
      </c>
      <c r="P772" s="69">
        <v>201412</v>
      </c>
      <c r="Q772" s="69">
        <v>201501</v>
      </c>
      <c r="R772" s="69">
        <v>201502</v>
      </c>
      <c r="S772" s="69">
        <v>201503</v>
      </c>
      <c r="T772" s="69">
        <v>201504</v>
      </c>
      <c r="U772" s="69">
        <v>201505</v>
      </c>
      <c r="V772" s="69">
        <v>201506</v>
      </c>
      <c r="W772" s="69">
        <v>201507</v>
      </c>
      <c r="X772" s="69">
        <v>201508</v>
      </c>
      <c r="Y772" s="69">
        <v>201509</v>
      </c>
      <c r="Z772" s="69">
        <v>201510</v>
      </c>
      <c r="AA772" s="69">
        <v>201511</v>
      </c>
      <c r="AB772" s="69">
        <v>201512</v>
      </c>
      <c r="AC772" s="69">
        <v>201601</v>
      </c>
      <c r="AD772" s="69">
        <v>201602</v>
      </c>
      <c r="AE772" s="69">
        <v>201603</v>
      </c>
      <c r="AF772" s="69">
        <v>201604</v>
      </c>
      <c r="AG772" s="69">
        <v>201605</v>
      </c>
      <c r="AH772" s="69">
        <v>201606</v>
      </c>
      <c r="AI772" s="69">
        <v>201607</v>
      </c>
      <c r="AJ772" s="69">
        <v>201608</v>
      </c>
      <c r="AK772" s="69">
        <v>201609</v>
      </c>
      <c r="AL772" s="69">
        <v>201610</v>
      </c>
      <c r="AM772" s="69">
        <v>201611</v>
      </c>
      <c r="AN772" s="69">
        <v>201612</v>
      </c>
      <c r="AO772" s="69">
        <v>201701</v>
      </c>
      <c r="AP772" s="69">
        <v>201702</v>
      </c>
      <c r="AQ772" s="69">
        <v>201703</v>
      </c>
      <c r="AR772" s="69">
        <v>201704</v>
      </c>
      <c r="AS772" s="69">
        <v>201705</v>
      </c>
      <c r="AT772" s="69">
        <v>201706</v>
      </c>
      <c r="AU772" s="69">
        <v>201707</v>
      </c>
      <c r="AV772" s="69">
        <v>201708</v>
      </c>
      <c r="AW772" s="69">
        <v>201709</v>
      </c>
      <c r="AX772" s="69">
        <v>201710</v>
      </c>
      <c r="AY772" s="69">
        <v>201711</v>
      </c>
      <c r="AZ772" s="69">
        <v>201712</v>
      </c>
      <c r="BA772" s="69">
        <v>201801</v>
      </c>
      <c r="BB772" s="69">
        <v>201802</v>
      </c>
      <c r="BC772" s="69">
        <v>201803</v>
      </c>
      <c r="BD772" s="69">
        <v>201804</v>
      </c>
      <c r="BE772" s="69">
        <v>201805</v>
      </c>
      <c r="BF772" s="69">
        <v>201806</v>
      </c>
      <c r="BG772" s="69">
        <v>201807</v>
      </c>
      <c r="BH772" s="69">
        <v>201808</v>
      </c>
      <c r="BI772" s="69">
        <v>201809</v>
      </c>
      <c r="BJ772" s="69">
        <v>201810</v>
      </c>
      <c r="BK772" s="69">
        <v>201811</v>
      </c>
      <c r="BL772" s="69">
        <v>201812</v>
      </c>
      <c r="BM772" s="69">
        <v>201901</v>
      </c>
      <c r="BN772" s="69">
        <v>201902</v>
      </c>
      <c r="BO772" s="69">
        <v>201903</v>
      </c>
      <c r="BP772" s="69">
        <v>201904</v>
      </c>
      <c r="BQ772" s="69">
        <v>201905</v>
      </c>
      <c r="BR772" s="69">
        <v>201906</v>
      </c>
      <c r="BS772" s="69">
        <v>201907</v>
      </c>
      <c r="BT772" s="69">
        <v>201908</v>
      </c>
      <c r="BU772" s="69">
        <v>201909</v>
      </c>
      <c r="BV772" s="69">
        <v>201910</v>
      </c>
      <c r="BW772" s="69">
        <v>201911</v>
      </c>
      <c r="BX772" s="69">
        <v>201912</v>
      </c>
      <c r="BY772" s="69">
        <v>202001</v>
      </c>
      <c r="BZ772" s="69">
        <v>202002</v>
      </c>
      <c r="CA772" s="69">
        <v>202003</v>
      </c>
      <c r="CB772" s="69">
        <v>202004</v>
      </c>
      <c r="CC772" s="69">
        <v>202005</v>
      </c>
      <c r="CD772" s="69">
        <v>202006</v>
      </c>
      <c r="CE772" s="69">
        <v>202007</v>
      </c>
      <c r="CF772" s="69">
        <v>202008</v>
      </c>
      <c r="CG772" s="69">
        <v>202009</v>
      </c>
      <c r="CH772" s="69">
        <v>202010</v>
      </c>
      <c r="CI772" s="69">
        <v>202011</v>
      </c>
      <c r="CJ772" s="69">
        <v>202012</v>
      </c>
      <c r="CK772" s="69">
        <v>202101</v>
      </c>
      <c r="CL772" s="69">
        <v>202102</v>
      </c>
      <c r="CM772" s="69">
        <v>202103</v>
      </c>
      <c r="CN772" s="69">
        <v>202104</v>
      </c>
      <c r="CO772" s="69">
        <v>202105</v>
      </c>
      <c r="CP772" s="69">
        <v>202106</v>
      </c>
      <c r="CQ772" s="69">
        <v>202107</v>
      </c>
      <c r="CR772" s="69">
        <v>202108</v>
      </c>
      <c r="CS772" s="69">
        <v>202109</v>
      </c>
      <c r="CT772" s="69">
        <v>202110</v>
      </c>
      <c r="CU772" s="69">
        <v>202111</v>
      </c>
      <c r="CV772" s="69">
        <v>202112</v>
      </c>
    </row>
    <row r="773" spans="2:102" outlineLevel="1" x14ac:dyDescent="0.3">
      <c r="B773" s="154">
        <v>1</v>
      </c>
      <c r="C773" s="242" t="s">
        <v>1825</v>
      </c>
      <c r="D773" s="509" t="str">
        <f>C773</f>
        <v>Operador 1</v>
      </c>
      <c r="E773" s="506">
        <v>10000</v>
      </c>
      <c r="F773" s="506">
        <v>10000</v>
      </c>
      <c r="G773" s="506">
        <v>10000</v>
      </c>
      <c r="H773" s="506">
        <v>10000</v>
      </c>
      <c r="I773" s="506">
        <v>10000</v>
      </c>
      <c r="J773" s="506">
        <v>10000</v>
      </c>
      <c r="K773" s="506">
        <v>10000</v>
      </c>
      <c r="L773" s="506">
        <v>10000</v>
      </c>
      <c r="M773" s="506">
        <v>10000</v>
      </c>
      <c r="N773" s="506">
        <v>10000</v>
      </c>
      <c r="O773" s="506">
        <v>10000</v>
      </c>
      <c r="P773" s="506">
        <v>10000</v>
      </c>
      <c r="Q773" s="506">
        <v>10000</v>
      </c>
      <c r="R773" s="506">
        <v>10000</v>
      </c>
      <c r="S773" s="506">
        <v>10000</v>
      </c>
      <c r="T773" s="506">
        <v>10000</v>
      </c>
      <c r="U773" s="506">
        <v>10000</v>
      </c>
      <c r="V773" s="506">
        <v>10000</v>
      </c>
      <c r="W773" s="506">
        <v>10000</v>
      </c>
      <c r="X773" s="506">
        <v>10000</v>
      </c>
      <c r="Y773" s="506">
        <v>10000</v>
      </c>
      <c r="Z773" s="506">
        <v>10000</v>
      </c>
      <c r="AA773" s="506">
        <v>10000</v>
      </c>
      <c r="AB773" s="506">
        <v>10000</v>
      </c>
      <c r="AC773" s="506">
        <v>10000</v>
      </c>
      <c r="AD773" s="506">
        <v>10000</v>
      </c>
      <c r="AE773" s="506">
        <v>10000</v>
      </c>
      <c r="AF773" s="506">
        <v>10000</v>
      </c>
      <c r="AG773" s="506">
        <v>10000</v>
      </c>
      <c r="AH773" s="506">
        <v>10000</v>
      </c>
      <c r="AI773" s="506">
        <v>10000</v>
      </c>
      <c r="AJ773" s="506">
        <v>10000</v>
      </c>
      <c r="AK773" s="506">
        <v>10000</v>
      </c>
      <c r="AL773" s="242">
        <v>0</v>
      </c>
      <c r="AM773" s="242">
        <v>0</v>
      </c>
      <c r="AN773" s="242">
        <v>0</v>
      </c>
      <c r="AO773" s="242">
        <v>0</v>
      </c>
      <c r="AP773" s="242">
        <v>0</v>
      </c>
      <c r="AQ773" s="242">
        <v>0</v>
      </c>
      <c r="AR773" s="242">
        <v>0</v>
      </c>
      <c r="AS773" s="242">
        <v>0</v>
      </c>
      <c r="AT773" s="242">
        <v>0</v>
      </c>
      <c r="AU773" s="242">
        <v>0</v>
      </c>
      <c r="AV773" s="242">
        <v>0</v>
      </c>
      <c r="AW773" s="242">
        <v>0</v>
      </c>
      <c r="AX773" s="242">
        <v>0</v>
      </c>
      <c r="AY773" s="242">
        <v>0</v>
      </c>
      <c r="AZ773" s="242">
        <v>0</v>
      </c>
      <c r="BA773" s="242">
        <v>0</v>
      </c>
      <c r="BB773" s="242">
        <v>0</v>
      </c>
      <c r="BC773" s="242">
        <v>0</v>
      </c>
      <c r="BD773" s="242">
        <v>0</v>
      </c>
      <c r="BE773" s="242">
        <v>0</v>
      </c>
      <c r="BF773" s="242">
        <v>0</v>
      </c>
      <c r="BG773" s="242">
        <v>0</v>
      </c>
      <c r="BH773" s="242">
        <v>0</v>
      </c>
      <c r="BI773" s="242">
        <v>0</v>
      </c>
      <c r="BJ773" s="242">
        <v>0</v>
      </c>
      <c r="BK773" s="242">
        <v>0</v>
      </c>
      <c r="BL773" s="242">
        <v>0</v>
      </c>
      <c r="BM773" s="242">
        <v>0</v>
      </c>
      <c r="BN773" s="242">
        <v>0</v>
      </c>
      <c r="BO773" s="242">
        <v>0</v>
      </c>
      <c r="BP773" s="242">
        <v>0</v>
      </c>
      <c r="BQ773" s="242">
        <v>0</v>
      </c>
      <c r="BR773" s="242">
        <v>0</v>
      </c>
      <c r="BS773" s="242">
        <v>0</v>
      </c>
      <c r="BT773" s="242">
        <v>0</v>
      </c>
      <c r="BU773" s="242">
        <v>0</v>
      </c>
      <c r="BV773" s="242">
        <v>0</v>
      </c>
      <c r="BW773" s="242">
        <v>0</v>
      </c>
      <c r="BX773" s="242">
        <v>0</v>
      </c>
      <c r="BY773" s="242">
        <v>0</v>
      </c>
      <c r="BZ773" s="242">
        <v>0</v>
      </c>
      <c r="CA773" s="242">
        <v>0</v>
      </c>
      <c r="CB773" s="242">
        <v>0</v>
      </c>
      <c r="CC773" s="242">
        <v>0</v>
      </c>
      <c r="CD773" s="242">
        <v>0</v>
      </c>
      <c r="CE773" s="242">
        <v>0</v>
      </c>
      <c r="CF773" s="242">
        <v>0</v>
      </c>
      <c r="CG773" s="242">
        <v>0</v>
      </c>
      <c r="CH773" s="242">
        <v>0</v>
      </c>
      <c r="CI773" s="242">
        <v>0</v>
      </c>
      <c r="CJ773" s="242">
        <v>0</v>
      </c>
      <c r="CK773" s="242">
        <v>0</v>
      </c>
      <c r="CL773" s="242">
        <v>0</v>
      </c>
      <c r="CM773" s="242">
        <v>0</v>
      </c>
      <c r="CN773" s="242">
        <v>0</v>
      </c>
      <c r="CO773" s="242">
        <v>0</v>
      </c>
      <c r="CP773" s="242">
        <v>0</v>
      </c>
      <c r="CQ773" s="242">
        <v>0</v>
      </c>
      <c r="CR773" s="242">
        <v>0</v>
      </c>
      <c r="CS773" s="242">
        <v>0</v>
      </c>
      <c r="CT773" s="242">
        <v>0</v>
      </c>
      <c r="CU773" s="242">
        <v>0</v>
      </c>
      <c r="CV773" s="242">
        <v>0</v>
      </c>
    </row>
    <row r="774" spans="2:102" outlineLevel="1" x14ac:dyDescent="0.3">
      <c r="B774" s="154">
        <v>2</v>
      </c>
      <c r="C774" s="242" t="s">
        <v>1826</v>
      </c>
      <c r="D774" s="509" t="str">
        <f t="shared" ref="D774:D776" si="386">C774</f>
        <v>Operador 2</v>
      </c>
      <c r="E774" s="506">
        <v>1000</v>
      </c>
      <c r="F774" s="506">
        <v>1000</v>
      </c>
      <c r="G774" s="506">
        <v>1000</v>
      </c>
      <c r="H774" s="506">
        <v>1000</v>
      </c>
      <c r="I774" s="506">
        <v>1000</v>
      </c>
      <c r="J774" s="506">
        <v>1000</v>
      </c>
      <c r="K774" s="506">
        <v>1000</v>
      </c>
      <c r="L774" s="506">
        <v>1000</v>
      </c>
      <c r="M774" s="506">
        <v>1000</v>
      </c>
      <c r="N774" s="506">
        <v>1000</v>
      </c>
      <c r="O774" s="506">
        <v>1000</v>
      </c>
      <c r="P774" s="506">
        <v>1000</v>
      </c>
      <c r="Q774" s="506">
        <v>1000</v>
      </c>
      <c r="R774" s="506">
        <v>1000</v>
      </c>
      <c r="S774" s="506">
        <v>1000</v>
      </c>
      <c r="T774" s="506">
        <v>1000</v>
      </c>
      <c r="U774" s="506">
        <v>1000</v>
      </c>
      <c r="V774" s="506">
        <v>1000</v>
      </c>
      <c r="W774" s="506">
        <v>1000</v>
      </c>
      <c r="X774" s="506">
        <v>1000</v>
      </c>
      <c r="Y774" s="506">
        <v>1000</v>
      </c>
      <c r="Z774" s="506">
        <v>1000</v>
      </c>
      <c r="AA774" s="506">
        <v>1000</v>
      </c>
      <c r="AB774" s="506">
        <v>1000</v>
      </c>
      <c r="AC774" s="506">
        <v>1000</v>
      </c>
      <c r="AD774" s="506">
        <v>1000</v>
      </c>
      <c r="AE774" s="506">
        <v>1000</v>
      </c>
      <c r="AF774" s="506">
        <v>1000</v>
      </c>
      <c r="AG774" s="506">
        <v>1000</v>
      </c>
      <c r="AH774" s="506">
        <v>1000</v>
      </c>
      <c r="AI774" s="506">
        <v>1000</v>
      </c>
      <c r="AJ774" s="506">
        <v>1000</v>
      </c>
      <c r="AK774" s="506">
        <v>1000</v>
      </c>
      <c r="AL774" s="242"/>
      <c r="AM774" s="242"/>
      <c r="AN774" s="242"/>
      <c r="AO774" s="242"/>
      <c r="AP774" s="242"/>
      <c r="AQ774" s="242"/>
      <c r="AR774" s="242"/>
      <c r="AS774" s="242"/>
      <c r="AT774" s="242"/>
      <c r="AU774" s="242"/>
      <c r="AV774" s="242"/>
      <c r="AW774" s="242"/>
      <c r="AX774" s="242"/>
      <c r="AY774" s="242"/>
      <c r="AZ774" s="242"/>
      <c r="BA774" s="242"/>
      <c r="BB774" s="242"/>
      <c r="BC774" s="242"/>
      <c r="BD774" s="242"/>
      <c r="BE774" s="242"/>
      <c r="BF774" s="242"/>
      <c r="BG774" s="242"/>
      <c r="BH774" s="242"/>
      <c r="BI774" s="242"/>
      <c r="BJ774" s="242"/>
      <c r="BK774" s="242"/>
      <c r="BL774" s="242"/>
      <c r="BM774" s="242"/>
      <c r="BN774" s="242"/>
      <c r="BO774" s="242"/>
      <c r="BP774" s="242"/>
      <c r="BQ774" s="242"/>
      <c r="BR774" s="242"/>
      <c r="BS774" s="242"/>
      <c r="BT774" s="242"/>
      <c r="BU774" s="242"/>
      <c r="BV774" s="242"/>
      <c r="BW774" s="242"/>
      <c r="BX774" s="242"/>
      <c r="BY774" s="242"/>
      <c r="BZ774" s="242"/>
      <c r="CA774" s="242"/>
      <c r="CB774" s="242"/>
      <c r="CC774" s="242"/>
      <c r="CD774" s="242"/>
      <c r="CE774" s="242"/>
      <c r="CF774" s="242"/>
      <c r="CG774" s="242"/>
      <c r="CH774" s="242"/>
      <c r="CI774" s="242"/>
      <c r="CJ774" s="242"/>
      <c r="CK774" s="242"/>
      <c r="CL774" s="242"/>
      <c r="CM774" s="242"/>
      <c r="CN774" s="242"/>
      <c r="CO774" s="242"/>
      <c r="CP774" s="242"/>
      <c r="CQ774" s="242"/>
      <c r="CR774" s="242"/>
      <c r="CS774" s="242"/>
      <c r="CT774" s="242"/>
      <c r="CU774" s="242"/>
      <c r="CV774" s="242"/>
    </row>
    <row r="775" spans="2:102" outlineLevel="1" x14ac:dyDescent="0.3">
      <c r="B775" s="154">
        <v>3</v>
      </c>
      <c r="C775" s="242" t="s">
        <v>1827</v>
      </c>
      <c r="D775" s="509" t="str">
        <f t="shared" si="386"/>
        <v>Operador 3</v>
      </c>
      <c r="E775" s="506">
        <v>30000</v>
      </c>
      <c r="F775" s="506">
        <v>30000</v>
      </c>
      <c r="G775" s="506">
        <v>30000</v>
      </c>
      <c r="H775" s="506">
        <v>30000</v>
      </c>
      <c r="I775" s="506">
        <v>30000</v>
      </c>
      <c r="J775" s="506">
        <v>30000</v>
      </c>
      <c r="K775" s="506">
        <v>30000</v>
      </c>
      <c r="L775" s="506">
        <v>30000</v>
      </c>
      <c r="M775" s="506">
        <v>30000</v>
      </c>
      <c r="N775" s="506">
        <v>30000</v>
      </c>
      <c r="O775" s="506">
        <v>30000</v>
      </c>
      <c r="P775" s="506">
        <v>30000</v>
      </c>
      <c r="Q775" s="506">
        <v>30000</v>
      </c>
      <c r="R775" s="506">
        <v>30000</v>
      </c>
      <c r="S775" s="506">
        <v>30000</v>
      </c>
      <c r="T775" s="506">
        <v>30000</v>
      </c>
      <c r="U775" s="506">
        <v>30000</v>
      </c>
      <c r="V775" s="506">
        <v>30000</v>
      </c>
      <c r="W775" s="506">
        <v>30000</v>
      </c>
      <c r="X775" s="506">
        <v>30000</v>
      </c>
      <c r="Y775" s="506">
        <v>30000</v>
      </c>
      <c r="Z775" s="506">
        <v>30000</v>
      </c>
      <c r="AA775" s="506">
        <v>30000</v>
      </c>
      <c r="AB775" s="506">
        <v>30000</v>
      </c>
      <c r="AC775" s="506">
        <v>30000</v>
      </c>
      <c r="AD775" s="506">
        <v>30000</v>
      </c>
      <c r="AE775" s="506">
        <v>30000</v>
      </c>
      <c r="AF775" s="506">
        <v>30000</v>
      </c>
      <c r="AG775" s="506">
        <v>30000</v>
      </c>
      <c r="AH775" s="506">
        <v>30000</v>
      </c>
      <c r="AI775" s="506">
        <v>30000</v>
      </c>
      <c r="AJ775" s="506">
        <v>30000</v>
      </c>
      <c r="AK775" s="506">
        <v>30000</v>
      </c>
      <c r="AL775" s="242"/>
      <c r="AM775" s="242"/>
      <c r="AN775" s="242"/>
      <c r="AO775" s="242"/>
      <c r="AP775" s="242"/>
      <c r="AQ775" s="242"/>
      <c r="AR775" s="242"/>
      <c r="AS775" s="242"/>
      <c r="AT775" s="242"/>
      <c r="AU775" s="242"/>
      <c r="AV775" s="242"/>
      <c r="AW775" s="242"/>
      <c r="AX775" s="242"/>
      <c r="AY775" s="242"/>
      <c r="AZ775" s="242"/>
      <c r="BA775" s="242"/>
      <c r="BB775" s="242"/>
      <c r="BC775" s="242"/>
      <c r="BD775" s="242"/>
      <c r="BE775" s="242"/>
      <c r="BF775" s="242"/>
      <c r="BG775" s="242"/>
      <c r="BH775" s="242"/>
      <c r="BI775" s="242"/>
      <c r="BJ775" s="242"/>
      <c r="BK775" s="242"/>
      <c r="BL775" s="242"/>
      <c r="BM775" s="242"/>
      <c r="BN775" s="242"/>
      <c r="BO775" s="242"/>
      <c r="BP775" s="242"/>
      <c r="BQ775" s="242"/>
      <c r="BR775" s="242"/>
      <c r="BS775" s="242"/>
      <c r="BT775" s="242"/>
      <c r="BU775" s="242"/>
      <c r="BV775" s="242"/>
      <c r="BW775" s="242"/>
      <c r="BX775" s="242"/>
      <c r="BY775" s="242"/>
      <c r="BZ775" s="242"/>
      <c r="CA775" s="242"/>
      <c r="CB775" s="242"/>
      <c r="CC775" s="242"/>
      <c r="CD775" s="242"/>
      <c r="CE775" s="242"/>
      <c r="CF775" s="242"/>
      <c r="CG775" s="242"/>
      <c r="CH775" s="242"/>
      <c r="CI775" s="242"/>
      <c r="CJ775" s="242"/>
      <c r="CK775" s="242"/>
      <c r="CL775" s="242"/>
      <c r="CM775" s="242"/>
      <c r="CN775" s="242"/>
      <c r="CO775" s="242"/>
      <c r="CP775" s="242"/>
      <c r="CQ775" s="242"/>
      <c r="CR775" s="242"/>
      <c r="CS775" s="242"/>
      <c r="CT775" s="242"/>
      <c r="CU775" s="242"/>
      <c r="CV775" s="242"/>
    </row>
    <row r="776" spans="2:102" outlineLevel="1" x14ac:dyDescent="0.3">
      <c r="B776" s="154">
        <v>4</v>
      </c>
      <c r="C776" s="242" t="s">
        <v>1828</v>
      </c>
      <c r="D776" s="509" t="str">
        <f t="shared" si="386"/>
        <v>Operador 4</v>
      </c>
      <c r="E776" s="506">
        <v>600000</v>
      </c>
      <c r="F776" s="506">
        <v>600000</v>
      </c>
      <c r="G776" s="506">
        <v>600000</v>
      </c>
      <c r="H776" s="506">
        <v>600000</v>
      </c>
      <c r="I776" s="506">
        <v>600000</v>
      </c>
      <c r="J776" s="506">
        <v>600000</v>
      </c>
      <c r="K776" s="506">
        <v>600000</v>
      </c>
      <c r="L776" s="506">
        <v>600000</v>
      </c>
      <c r="M776" s="506">
        <v>600000</v>
      </c>
      <c r="N776" s="506">
        <v>600000</v>
      </c>
      <c r="O776" s="506">
        <v>600000</v>
      </c>
      <c r="P776" s="506">
        <v>600000</v>
      </c>
      <c r="Q776" s="506">
        <v>600000</v>
      </c>
      <c r="R776" s="506">
        <v>600000</v>
      </c>
      <c r="S776" s="506">
        <v>600000</v>
      </c>
      <c r="T776" s="506">
        <v>600000</v>
      </c>
      <c r="U776" s="506">
        <v>600000</v>
      </c>
      <c r="V776" s="506">
        <v>600000</v>
      </c>
      <c r="W776" s="506">
        <v>600000</v>
      </c>
      <c r="X776" s="506">
        <v>600000</v>
      </c>
      <c r="Y776" s="506">
        <v>600000</v>
      </c>
      <c r="Z776" s="506">
        <v>600000</v>
      </c>
      <c r="AA776" s="506">
        <v>600000</v>
      </c>
      <c r="AB776" s="506">
        <v>600000</v>
      </c>
      <c r="AC776" s="506">
        <v>600000</v>
      </c>
      <c r="AD776" s="506">
        <v>600000</v>
      </c>
      <c r="AE776" s="506">
        <v>600000</v>
      </c>
      <c r="AF776" s="506">
        <v>600000</v>
      </c>
      <c r="AG776" s="506">
        <v>600000</v>
      </c>
      <c r="AH776" s="506">
        <v>600000</v>
      </c>
      <c r="AI776" s="506">
        <v>600000</v>
      </c>
      <c r="AJ776" s="506">
        <v>600000</v>
      </c>
      <c r="AK776" s="506">
        <v>600000</v>
      </c>
      <c r="AL776" s="242"/>
      <c r="AM776" s="242"/>
      <c r="AN776" s="242"/>
      <c r="AO776" s="242"/>
      <c r="AP776" s="242"/>
      <c r="AQ776" s="242"/>
      <c r="AR776" s="242"/>
      <c r="AS776" s="242"/>
      <c r="AT776" s="242"/>
      <c r="AU776" s="242"/>
      <c r="AV776" s="242"/>
      <c r="AW776" s="242"/>
      <c r="AX776" s="242"/>
      <c r="AY776" s="242"/>
      <c r="AZ776" s="242"/>
      <c r="BA776" s="242"/>
      <c r="BB776" s="242"/>
      <c r="BC776" s="242"/>
      <c r="BD776" s="242"/>
      <c r="BE776" s="242"/>
      <c r="BF776" s="242"/>
      <c r="BG776" s="242"/>
      <c r="BH776" s="242"/>
      <c r="BI776" s="242"/>
      <c r="BJ776" s="242"/>
      <c r="BK776" s="242"/>
      <c r="BL776" s="242"/>
      <c r="BM776" s="242"/>
      <c r="BN776" s="242"/>
      <c r="BO776" s="242"/>
      <c r="BP776" s="242"/>
      <c r="BQ776" s="242"/>
      <c r="BR776" s="242"/>
      <c r="BS776" s="242"/>
      <c r="BT776" s="242"/>
      <c r="BU776" s="242"/>
      <c r="BV776" s="242"/>
      <c r="BW776" s="242"/>
      <c r="BX776" s="242"/>
      <c r="BY776" s="242"/>
      <c r="BZ776" s="242"/>
      <c r="CA776" s="242"/>
      <c r="CB776" s="242"/>
      <c r="CC776" s="242"/>
      <c r="CD776" s="242"/>
      <c r="CE776" s="242"/>
      <c r="CF776" s="242"/>
      <c r="CG776" s="242"/>
      <c r="CH776" s="242"/>
      <c r="CI776" s="242"/>
      <c r="CJ776" s="242"/>
      <c r="CK776" s="242"/>
      <c r="CL776" s="242"/>
      <c r="CM776" s="242"/>
      <c r="CN776" s="242"/>
      <c r="CO776" s="242"/>
      <c r="CP776" s="242"/>
      <c r="CQ776" s="242"/>
      <c r="CR776" s="242"/>
      <c r="CS776" s="242"/>
      <c r="CT776" s="242"/>
      <c r="CU776" s="242"/>
      <c r="CV776" s="242"/>
    </row>
    <row r="777" spans="2:102" outlineLevel="1" x14ac:dyDescent="0.3">
      <c r="B777" s="154">
        <v>5</v>
      </c>
      <c r="C777" s="242" t="s">
        <v>411</v>
      </c>
      <c r="D777" s="143" t="s">
        <v>411</v>
      </c>
      <c r="E777" s="506">
        <v>1000</v>
      </c>
      <c r="F777" s="506">
        <v>1000</v>
      </c>
      <c r="G777" s="506">
        <v>1000</v>
      </c>
      <c r="H777" s="506">
        <v>1000</v>
      </c>
      <c r="I777" s="506">
        <v>1000</v>
      </c>
      <c r="J777" s="506">
        <v>1000</v>
      </c>
      <c r="K777" s="506">
        <v>1000</v>
      </c>
      <c r="L777" s="506">
        <v>1000</v>
      </c>
      <c r="M777" s="506">
        <v>1000</v>
      </c>
      <c r="N777" s="506">
        <v>1000</v>
      </c>
      <c r="O777" s="506">
        <v>1000</v>
      </c>
      <c r="P777" s="506">
        <v>1000</v>
      </c>
      <c r="Q777" s="506">
        <v>1000</v>
      </c>
      <c r="R777" s="506">
        <v>1000</v>
      </c>
      <c r="S777" s="506">
        <v>1000</v>
      </c>
      <c r="T777" s="506">
        <v>1000</v>
      </c>
      <c r="U777" s="506">
        <v>1000</v>
      </c>
      <c r="V777" s="506">
        <v>1000</v>
      </c>
      <c r="W777" s="506">
        <v>1000</v>
      </c>
      <c r="X777" s="506">
        <v>1000</v>
      </c>
      <c r="Y777" s="506">
        <v>1000</v>
      </c>
      <c r="Z777" s="506">
        <v>1000</v>
      </c>
      <c r="AA777" s="506">
        <v>1000</v>
      </c>
      <c r="AB777" s="506">
        <v>1000</v>
      </c>
      <c r="AC777" s="506">
        <v>1000</v>
      </c>
      <c r="AD777" s="506">
        <v>1000</v>
      </c>
      <c r="AE777" s="506">
        <v>1000</v>
      </c>
      <c r="AF777" s="506">
        <v>1000</v>
      </c>
      <c r="AG777" s="506">
        <v>1000</v>
      </c>
      <c r="AH777" s="506">
        <v>1000</v>
      </c>
      <c r="AI777" s="506">
        <v>1000</v>
      </c>
      <c r="AJ777" s="506">
        <v>1000</v>
      </c>
      <c r="AK777" s="506">
        <v>1000</v>
      </c>
      <c r="AL777" s="242"/>
      <c r="AM777" s="242"/>
      <c r="AN777" s="242"/>
      <c r="AO777" s="242"/>
      <c r="AP777" s="242"/>
      <c r="AQ777" s="242"/>
      <c r="AR777" s="242"/>
      <c r="AS777" s="242"/>
      <c r="AT777" s="242"/>
      <c r="AU777" s="242"/>
      <c r="AV777" s="242"/>
      <c r="AW777" s="242"/>
      <c r="AX777" s="242"/>
      <c r="AY777" s="242"/>
      <c r="AZ777" s="242"/>
      <c r="BA777" s="242"/>
      <c r="BB777" s="242"/>
      <c r="BC777" s="242"/>
      <c r="BD777" s="242"/>
      <c r="BE777" s="242"/>
      <c r="BF777" s="242"/>
      <c r="BG777" s="242"/>
      <c r="BH777" s="242"/>
      <c r="BI777" s="242"/>
      <c r="BJ777" s="242"/>
      <c r="BK777" s="242"/>
      <c r="BL777" s="242"/>
      <c r="BM777" s="242"/>
      <c r="BN777" s="242"/>
      <c r="BO777" s="242"/>
      <c r="BP777" s="242"/>
      <c r="BQ777" s="242"/>
      <c r="BR777" s="242"/>
      <c r="BS777" s="242"/>
      <c r="BT777" s="242"/>
      <c r="BU777" s="242"/>
      <c r="BV777" s="242"/>
      <c r="BW777" s="242"/>
      <c r="BX777" s="242"/>
      <c r="BY777" s="242"/>
      <c r="BZ777" s="242"/>
      <c r="CA777" s="242"/>
      <c r="CB777" s="242"/>
      <c r="CC777" s="242"/>
      <c r="CD777" s="242"/>
      <c r="CE777" s="242"/>
      <c r="CF777" s="242"/>
      <c r="CG777" s="242"/>
      <c r="CH777" s="242"/>
      <c r="CI777" s="242"/>
      <c r="CJ777" s="242"/>
      <c r="CK777" s="242"/>
      <c r="CL777" s="242"/>
      <c r="CM777" s="242"/>
      <c r="CN777" s="242"/>
      <c r="CO777" s="242"/>
      <c r="CP777" s="242"/>
      <c r="CQ777" s="242"/>
      <c r="CR777" s="242"/>
      <c r="CS777" s="242"/>
      <c r="CT777" s="242"/>
      <c r="CU777" s="242"/>
      <c r="CV777" s="242"/>
    </row>
    <row r="778" spans="2:102" outlineLevel="1" x14ac:dyDescent="0.3"/>
    <row r="779" spans="2:102" outlineLevel="1" x14ac:dyDescent="0.3">
      <c r="C779" s="242" t="s">
        <v>23</v>
      </c>
      <c r="D779" s="143" t="s">
        <v>433</v>
      </c>
      <c r="E779" s="242">
        <f>SUM(E773:E777)</f>
        <v>642000</v>
      </c>
      <c r="F779" s="242">
        <f t="shared" ref="F779:AK779" si="387">SUM(F773:F777)</f>
        <v>642000</v>
      </c>
      <c r="G779" s="242">
        <f t="shared" si="387"/>
        <v>642000</v>
      </c>
      <c r="H779" s="242">
        <f t="shared" si="387"/>
        <v>642000</v>
      </c>
      <c r="I779" s="242">
        <f t="shared" si="387"/>
        <v>642000</v>
      </c>
      <c r="J779" s="242">
        <f t="shared" si="387"/>
        <v>642000</v>
      </c>
      <c r="K779" s="242">
        <f t="shared" si="387"/>
        <v>642000</v>
      </c>
      <c r="L779" s="242">
        <f t="shared" si="387"/>
        <v>642000</v>
      </c>
      <c r="M779" s="242">
        <f t="shared" si="387"/>
        <v>642000</v>
      </c>
      <c r="N779" s="242">
        <f t="shared" si="387"/>
        <v>642000</v>
      </c>
      <c r="O779" s="242">
        <f t="shared" si="387"/>
        <v>642000</v>
      </c>
      <c r="P779" s="242">
        <f t="shared" si="387"/>
        <v>642000</v>
      </c>
      <c r="Q779" s="242">
        <f t="shared" si="387"/>
        <v>642000</v>
      </c>
      <c r="R779" s="242">
        <f t="shared" si="387"/>
        <v>642000</v>
      </c>
      <c r="S779" s="242">
        <f t="shared" si="387"/>
        <v>642000</v>
      </c>
      <c r="T779" s="242">
        <f t="shared" si="387"/>
        <v>642000</v>
      </c>
      <c r="U779" s="242">
        <f t="shared" si="387"/>
        <v>642000</v>
      </c>
      <c r="V779" s="242">
        <f t="shared" si="387"/>
        <v>642000</v>
      </c>
      <c r="W779" s="242">
        <f t="shared" si="387"/>
        <v>642000</v>
      </c>
      <c r="X779" s="242">
        <f t="shared" si="387"/>
        <v>642000</v>
      </c>
      <c r="Y779" s="242">
        <f t="shared" si="387"/>
        <v>642000</v>
      </c>
      <c r="Z779" s="242">
        <f t="shared" si="387"/>
        <v>642000</v>
      </c>
      <c r="AA779" s="242">
        <f t="shared" si="387"/>
        <v>642000</v>
      </c>
      <c r="AB779" s="242">
        <f t="shared" si="387"/>
        <v>642000</v>
      </c>
      <c r="AC779" s="242">
        <f t="shared" si="387"/>
        <v>642000</v>
      </c>
      <c r="AD779" s="242">
        <f t="shared" si="387"/>
        <v>642000</v>
      </c>
      <c r="AE779" s="242">
        <f t="shared" si="387"/>
        <v>642000</v>
      </c>
      <c r="AF779" s="242">
        <f t="shared" si="387"/>
        <v>642000</v>
      </c>
      <c r="AG779" s="242">
        <f t="shared" si="387"/>
        <v>642000</v>
      </c>
      <c r="AH779" s="242">
        <f t="shared" si="387"/>
        <v>642000</v>
      </c>
      <c r="AI779" s="242">
        <f t="shared" si="387"/>
        <v>642000</v>
      </c>
      <c r="AJ779" s="242">
        <f t="shared" si="387"/>
        <v>642000</v>
      </c>
      <c r="AK779" s="242">
        <f t="shared" si="387"/>
        <v>642000</v>
      </c>
      <c r="AL779" s="480">
        <f t="shared" ref="AL779:BQ779" si="388">INDEX(abo.fmo.pre.avg,AL$605)*AL$1064</f>
        <v>642000</v>
      </c>
      <c r="AM779" s="480">
        <f t="shared" si="388"/>
        <v>642000</v>
      </c>
      <c r="AN779" s="480">
        <f t="shared" si="388"/>
        <v>642000</v>
      </c>
      <c r="AO779" s="480">
        <f t="shared" si="388"/>
        <v>642000</v>
      </c>
      <c r="AP779" s="480">
        <f t="shared" si="388"/>
        <v>642000</v>
      </c>
      <c r="AQ779" s="480">
        <f t="shared" si="388"/>
        <v>642000</v>
      </c>
      <c r="AR779" s="480">
        <f t="shared" si="388"/>
        <v>642000</v>
      </c>
      <c r="AS779" s="480">
        <f t="shared" si="388"/>
        <v>642000</v>
      </c>
      <c r="AT779" s="480">
        <f t="shared" si="388"/>
        <v>642000</v>
      </c>
      <c r="AU779" s="480">
        <f t="shared" si="388"/>
        <v>642000</v>
      </c>
      <c r="AV779" s="480">
        <f t="shared" si="388"/>
        <v>642000</v>
      </c>
      <c r="AW779" s="480">
        <f t="shared" si="388"/>
        <v>642000</v>
      </c>
      <c r="AX779" s="480">
        <f t="shared" si="388"/>
        <v>642000</v>
      </c>
      <c r="AY779" s="480">
        <f t="shared" si="388"/>
        <v>642000</v>
      </c>
      <c r="AZ779" s="480">
        <f t="shared" si="388"/>
        <v>642000</v>
      </c>
      <c r="BA779" s="480">
        <f t="shared" si="388"/>
        <v>642000</v>
      </c>
      <c r="BB779" s="480">
        <f t="shared" si="388"/>
        <v>642000</v>
      </c>
      <c r="BC779" s="480">
        <f t="shared" si="388"/>
        <v>642000</v>
      </c>
      <c r="BD779" s="480">
        <f t="shared" si="388"/>
        <v>642000</v>
      </c>
      <c r="BE779" s="480">
        <f t="shared" si="388"/>
        <v>642000</v>
      </c>
      <c r="BF779" s="480">
        <f t="shared" si="388"/>
        <v>642000</v>
      </c>
      <c r="BG779" s="480">
        <f t="shared" si="388"/>
        <v>642000</v>
      </c>
      <c r="BH779" s="480">
        <f t="shared" si="388"/>
        <v>642000</v>
      </c>
      <c r="BI779" s="480">
        <f t="shared" si="388"/>
        <v>642000</v>
      </c>
      <c r="BJ779" s="480">
        <f t="shared" si="388"/>
        <v>642000</v>
      </c>
      <c r="BK779" s="480">
        <f t="shared" si="388"/>
        <v>642000</v>
      </c>
      <c r="BL779" s="480">
        <f t="shared" si="388"/>
        <v>642000</v>
      </c>
      <c r="BM779" s="480">
        <f t="shared" si="388"/>
        <v>642000</v>
      </c>
      <c r="BN779" s="480">
        <f t="shared" si="388"/>
        <v>642000</v>
      </c>
      <c r="BO779" s="480">
        <f t="shared" si="388"/>
        <v>642000</v>
      </c>
      <c r="BP779" s="480">
        <f t="shared" si="388"/>
        <v>642000</v>
      </c>
      <c r="BQ779" s="480">
        <f t="shared" si="388"/>
        <v>642000</v>
      </c>
      <c r="BR779" s="480">
        <f t="shared" ref="BR779:CV779" si="389">INDEX(abo.fmo.pre.avg,BR$605)*BR$1064</f>
        <v>642000</v>
      </c>
      <c r="BS779" s="480">
        <f t="shared" si="389"/>
        <v>642000</v>
      </c>
      <c r="BT779" s="480">
        <f t="shared" si="389"/>
        <v>642000</v>
      </c>
      <c r="BU779" s="480">
        <f t="shared" si="389"/>
        <v>642000</v>
      </c>
      <c r="BV779" s="480">
        <f t="shared" si="389"/>
        <v>642000</v>
      </c>
      <c r="BW779" s="480">
        <f t="shared" si="389"/>
        <v>642000</v>
      </c>
      <c r="BX779" s="480">
        <f t="shared" si="389"/>
        <v>642000</v>
      </c>
      <c r="BY779" s="480">
        <f t="shared" si="389"/>
        <v>642000</v>
      </c>
      <c r="BZ779" s="480">
        <f t="shared" si="389"/>
        <v>642000</v>
      </c>
      <c r="CA779" s="480">
        <f t="shared" si="389"/>
        <v>642000</v>
      </c>
      <c r="CB779" s="480">
        <f t="shared" si="389"/>
        <v>642000</v>
      </c>
      <c r="CC779" s="480">
        <f t="shared" si="389"/>
        <v>642000</v>
      </c>
      <c r="CD779" s="480">
        <f t="shared" si="389"/>
        <v>642000</v>
      </c>
      <c r="CE779" s="480">
        <f t="shared" si="389"/>
        <v>642000</v>
      </c>
      <c r="CF779" s="480">
        <f t="shared" si="389"/>
        <v>642000</v>
      </c>
      <c r="CG779" s="480">
        <f t="shared" si="389"/>
        <v>642000</v>
      </c>
      <c r="CH779" s="480">
        <f t="shared" si="389"/>
        <v>642000</v>
      </c>
      <c r="CI779" s="480">
        <f t="shared" si="389"/>
        <v>642000</v>
      </c>
      <c r="CJ779" s="480">
        <f t="shared" si="389"/>
        <v>642000</v>
      </c>
      <c r="CK779" s="480">
        <f t="shared" si="389"/>
        <v>642000</v>
      </c>
      <c r="CL779" s="480">
        <f t="shared" si="389"/>
        <v>642000</v>
      </c>
      <c r="CM779" s="480">
        <f t="shared" si="389"/>
        <v>642000</v>
      </c>
      <c r="CN779" s="480">
        <f t="shared" si="389"/>
        <v>642000</v>
      </c>
      <c r="CO779" s="480">
        <f t="shared" si="389"/>
        <v>642000</v>
      </c>
      <c r="CP779" s="480">
        <f t="shared" si="389"/>
        <v>642000</v>
      </c>
      <c r="CQ779" s="480">
        <f t="shared" si="389"/>
        <v>642000</v>
      </c>
      <c r="CR779" s="480">
        <f t="shared" si="389"/>
        <v>642000</v>
      </c>
      <c r="CS779" s="480">
        <f t="shared" si="389"/>
        <v>642000</v>
      </c>
      <c r="CT779" s="480">
        <f t="shared" si="389"/>
        <v>642000</v>
      </c>
      <c r="CU779" s="480">
        <f t="shared" si="389"/>
        <v>642000</v>
      </c>
      <c r="CV779" s="480">
        <f t="shared" si="389"/>
        <v>642000</v>
      </c>
    </row>
    <row r="781" spans="2:102" ht="16.2" thickBot="1" x14ac:dyDescent="0.35">
      <c r="B781" s="76" t="s">
        <v>471</v>
      </c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76"/>
      <c r="AJ781" s="76"/>
      <c r="AK781" s="76"/>
      <c r="AL781" s="76"/>
      <c r="AM781" s="76"/>
      <c r="AN781" s="76"/>
      <c r="AO781" s="76"/>
      <c r="AP781" s="76"/>
      <c r="AQ781" s="76"/>
      <c r="AR781" s="76"/>
      <c r="AS781" s="76"/>
      <c r="AT781" s="76"/>
      <c r="AU781" s="76"/>
      <c r="AV781" s="76"/>
      <c r="AW781" s="76"/>
      <c r="AX781" s="76"/>
      <c r="AY781" s="76"/>
      <c r="AZ781" s="76"/>
      <c r="BA781" s="76"/>
      <c r="BB781" s="76"/>
      <c r="BC781" s="76"/>
      <c r="BD781" s="76"/>
      <c r="BE781" s="76"/>
      <c r="BF781" s="76"/>
      <c r="BG781" s="76"/>
      <c r="BH781" s="76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  <c r="CI781" s="76"/>
      <c r="CJ781" s="76"/>
      <c r="CK781" s="76"/>
      <c r="CL781" s="76"/>
      <c r="CM781" s="76"/>
      <c r="CN781" s="76"/>
      <c r="CO781" s="76"/>
      <c r="CP781" s="76"/>
      <c r="CQ781" s="76"/>
      <c r="CR781" s="76"/>
      <c r="CS781" s="76"/>
      <c r="CT781" s="76"/>
      <c r="CU781" s="76"/>
      <c r="CV781" s="76"/>
      <c r="CW781" s="76"/>
      <c r="CX781" s="76"/>
    </row>
    <row r="782" spans="2:102" outlineLevel="1" x14ac:dyDescent="0.3"/>
    <row r="783" spans="2:102" outlineLevel="1" x14ac:dyDescent="0.3">
      <c r="E783" s="233">
        <v>1</v>
      </c>
      <c r="F783" s="233">
        <v>2</v>
      </c>
      <c r="G783" s="233">
        <v>3</v>
      </c>
      <c r="H783" s="233">
        <v>4</v>
      </c>
      <c r="I783" s="233">
        <v>5</v>
      </c>
      <c r="J783" s="233">
        <v>6</v>
      </c>
      <c r="K783" s="233">
        <v>7</v>
      </c>
      <c r="L783" s="233">
        <v>8</v>
      </c>
      <c r="M783" s="233">
        <v>9</v>
      </c>
      <c r="N783" s="233">
        <v>10</v>
      </c>
      <c r="O783" s="233">
        <v>11</v>
      </c>
      <c r="P783" s="233">
        <v>12</v>
      </c>
      <c r="Q783" s="233">
        <v>13</v>
      </c>
      <c r="R783" s="233">
        <v>14</v>
      </c>
      <c r="S783" s="233">
        <v>15</v>
      </c>
      <c r="T783" s="233">
        <v>16</v>
      </c>
      <c r="U783" s="233">
        <v>17</v>
      </c>
      <c r="V783" s="233">
        <v>18</v>
      </c>
      <c r="W783" s="233">
        <v>19</v>
      </c>
      <c r="X783" s="233">
        <v>20</v>
      </c>
      <c r="Y783" s="233">
        <v>21</v>
      </c>
      <c r="Z783" s="233">
        <v>22</v>
      </c>
      <c r="AA783" s="233">
        <v>23</v>
      </c>
      <c r="AB783" s="233">
        <v>24</v>
      </c>
      <c r="AC783" s="233">
        <v>25</v>
      </c>
      <c r="AD783" s="233">
        <v>26</v>
      </c>
      <c r="AE783" s="233">
        <v>27</v>
      </c>
      <c r="AF783" s="233">
        <v>28</v>
      </c>
      <c r="AG783" s="233">
        <v>29</v>
      </c>
      <c r="AH783" s="233">
        <v>30</v>
      </c>
      <c r="AI783" s="233">
        <v>31</v>
      </c>
      <c r="AJ783" s="233">
        <v>32</v>
      </c>
      <c r="AK783" s="233">
        <v>33</v>
      </c>
      <c r="AL783" s="233">
        <v>34</v>
      </c>
      <c r="AM783" s="233">
        <v>35</v>
      </c>
      <c r="AN783" s="233">
        <v>36</v>
      </c>
      <c r="AO783" s="233">
        <v>37</v>
      </c>
      <c r="AP783" s="233">
        <v>38</v>
      </c>
      <c r="AQ783" s="233">
        <v>39</v>
      </c>
      <c r="AR783" s="233">
        <v>40</v>
      </c>
      <c r="AS783" s="233">
        <v>41</v>
      </c>
      <c r="AT783" s="233">
        <v>42</v>
      </c>
      <c r="AU783" s="233">
        <v>43</v>
      </c>
      <c r="AV783" s="233">
        <v>44</v>
      </c>
      <c r="AW783" s="233">
        <v>45</v>
      </c>
      <c r="AX783" s="233">
        <v>46</v>
      </c>
      <c r="AY783" s="233">
        <v>47</v>
      </c>
      <c r="AZ783" s="233">
        <v>48</v>
      </c>
      <c r="BA783" s="233">
        <v>49</v>
      </c>
      <c r="BB783" s="233">
        <v>50</v>
      </c>
      <c r="BC783" s="233">
        <v>51</v>
      </c>
      <c r="BD783" s="233">
        <v>52</v>
      </c>
      <c r="BE783" s="233">
        <v>53</v>
      </c>
      <c r="BF783" s="233">
        <v>54</v>
      </c>
      <c r="BG783" s="233">
        <v>55</v>
      </c>
      <c r="BH783" s="233">
        <v>56</v>
      </c>
      <c r="BI783" s="233">
        <v>57</v>
      </c>
      <c r="BJ783" s="233">
        <v>58</v>
      </c>
      <c r="BK783" s="233">
        <v>59</v>
      </c>
      <c r="BL783" s="233">
        <v>60</v>
      </c>
      <c r="BM783" s="233">
        <v>61</v>
      </c>
      <c r="BN783" s="233">
        <v>62</v>
      </c>
      <c r="BO783" s="233">
        <v>63</v>
      </c>
      <c r="BP783" s="233">
        <v>64</v>
      </c>
      <c r="BQ783" s="233">
        <v>65</v>
      </c>
      <c r="BR783" s="233">
        <v>66</v>
      </c>
      <c r="BS783" s="233">
        <v>67</v>
      </c>
      <c r="BT783" s="233">
        <v>68</v>
      </c>
      <c r="BU783" s="233">
        <v>69</v>
      </c>
      <c r="BV783" s="233">
        <v>70</v>
      </c>
      <c r="BW783" s="233">
        <v>71</v>
      </c>
      <c r="BX783" s="233">
        <v>72</v>
      </c>
      <c r="BY783" s="233">
        <v>73</v>
      </c>
      <c r="BZ783" s="233">
        <v>74</v>
      </c>
      <c r="CA783" s="233">
        <v>75</v>
      </c>
      <c r="CB783" s="233">
        <v>76</v>
      </c>
      <c r="CC783" s="233">
        <v>77</v>
      </c>
      <c r="CD783" s="233">
        <v>78</v>
      </c>
      <c r="CE783" s="233">
        <v>79</v>
      </c>
      <c r="CF783" s="233">
        <v>80</v>
      </c>
      <c r="CG783" s="233">
        <v>81</v>
      </c>
      <c r="CH783" s="233">
        <v>82</v>
      </c>
      <c r="CI783" s="233">
        <v>83</v>
      </c>
      <c r="CJ783" s="233">
        <v>84</v>
      </c>
      <c r="CK783" s="233">
        <v>85</v>
      </c>
      <c r="CL783" s="233">
        <v>86</v>
      </c>
      <c r="CM783" s="233">
        <v>87</v>
      </c>
      <c r="CN783" s="233">
        <v>88</v>
      </c>
      <c r="CO783" s="233">
        <v>89</v>
      </c>
      <c r="CP783" s="233">
        <v>90</v>
      </c>
      <c r="CQ783" s="233">
        <v>91</v>
      </c>
      <c r="CR783" s="233">
        <v>92</v>
      </c>
      <c r="CS783" s="233">
        <v>93</v>
      </c>
      <c r="CT783" s="233">
        <v>94</v>
      </c>
      <c r="CU783" s="233">
        <v>95</v>
      </c>
      <c r="CV783" s="233">
        <v>96</v>
      </c>
    </row>
    <row r="784" spans="2:102" outlineLevel="1" x14ac:dyDescent="0.3">
      <c r="B784" s="69" t="s">
        <v>79</v>
      </c>
      <c r="C784" s="69" t="s">
        <v>474</v>
      </c>
      <c r="E784" s="69">
        <v>201401</v>
      </c>
      <c r="F784" s="69">
        <v>201402</v>
      </c>
      <c r="G784" s="69">
        <v>201403</v>
      </c>
      <c r="H784" s="69">
        <v>201404</v>
      </c>
      <c r="I784" s="69">
        <v>201405</v>
      </c>
      <c r="J784" s="69">
        <v>201406</v>
      </c>
      <c r="K784" s="69">
        <v>201407</v>
      </c>
      <c r="L784" s="69">
        <v>201408</v>
      </c>
      <c r="M784" s="69">
        <v>201409</v>
      </c>
      <c r="N784" s="69">
        <v>201410</v>
      </c>
      <c r="O784" s="69">
        <v>201411</v>
      </c>
      <c r="P784" s="69">
        <v>201412</v>
      </c>
      <c r="Q784" s="69">
        <v>201501</v>
      </c>
      <c r="R784" s="69">
        <v>201502</v>
      </c>
      <c r="S784" s="69">
        <v>201503</v>
      </c>
      <c r="T784" s="69">
        <v>201504</v>
      </c>
      <c r="U784" s="69">
        <v>201505</v>
      </c>
      <c r="V784" s="69">
        <v>201506</v>
      </c>
      <c r="W784" s="69">
        <v>201507</v>
      </c>
      <c r="X784" s="69">
        <v>201508</v>
      </c>
      <c r="Y784" s="69">
        <v>201509</v>
      </c>
      <c r="Z784" s="69">
        <v>201510</v>
      </c>
      <c r="AA784" s="69">
        <v>201511</v>
      </c>
      <c r="AB784" s="69">
        <v>201512</v>
      </c>
      <c r="AC784" s="69">
        <v>201601</v>
      </c>
      <c r="AD784" s="69">
        <v>201602</v>
      </c>
      <c r="AE784" s="69">
        <v>201603</v>
      </c>
      <c r="AF784" s="69">
        <v>201604</v>
      </c>
      <c r="AG784" s="69">
        <v>201605</v>
      </c>
      <c r="AH784" s="69">
        <v>201606</v>
      </c>
      <c r="AI784" s="69">
        <v>201607</v>
      </c>
      <c r="AJ784" s="69">
        <v>201608</v>
      </c>
      <c r="AK784" s="69">
        <v>201609</v>
      </c>
      <c r="AL784" s="69">
        <v>201610</v>
      </c>
      <c r="AM784" s="69">
        <v>201611</v>
      </c>
      <c r="AN784" s="69">
        <v>201612</v>
      </c>
      <c r="AO784" s="69">
        <v>201701</v>
      </c>
      <c r="AP784" s="69">
        <v>201702</v>
      </c>
      <c r="AQ784" s="69">
        <v>201703</v>
      </c>
      <c r="AR784" s="69">
        <v>201704</v>
      </c>
      <c r="AS784" s="69">
        <v>201705</v>
      </c>
      <c r="AT784" s="69">
        <v>201706</v>
      </c>
      <c r="AU784" s="69">
        <v>201707</v>
      </c>
      <c r="AV784" s="69">
        <v>201708</v>
      </c>
      <c r="AW784" s="69">
        <v>201709</v>
      </c>
      <c r="AX784" s="69">
        <v>201710</v>
      </c>
      <c r="AY784" s="69">
        <v>201711</v>
      </c>
      <c r="AZ784" s="69">
        <v>201712</v>
      </c>
      <c r="BA784" s="69">
        <v>201801</v>
      </c>
      <c r="BB784" s="69">
        <v>201802</v>
      </c>
      <c r="BC784" s="69">
        <v>201803</v>
      </c>
      <c r="BD784" s="69">
        <v>201804</v>
      </c>
      <c r="BE784" s="69">
        <v>201805</v>
      </c>
      <c r="BF784" s="69">
        <v>201806</v>
      </c>
      <c r="BG784" s="69">
        <v>201807</v>
      </c>
      <c r="BH784" s="69">
        <v>201808</v>
      </c>
      <c r="BI784" s="69">
        <v>201809</v>
      </c>
      <c r="BJ784" s="69">
        <v>201810</v>
      </c>
      <c r="BK784" s="69">
        <v>201811</v>
      </c>
      <c r="BL784" s="69">
        <v>201812</v>
      </c>
      <c r="BM784" s="69">
        <v>201901</v>
      </c>
      <c r="BN784" s="69">
        <v>201902</v>
      </c>
      <c r="BO784" s="69">
        <v>201903</v>
      </c>
      <c r="BP784" s="69">
        <v>201904</v>
      </c>
      <c r="BQ784" s="69">
        <v>201905</v>
      </c>
      <c r="BR784" s="69">
        <v>201906</v>
      </c>
      <c r="BS784" s="69">
        <v>201907</v>
      </c>
      <c r="BT784" s="69">
        <v>201908</v>
      </c>
      <c r="BU784" s="69">
        <v>201909</v>
      </c>
      <c r="BV784" s="69">
        <v>201910</v>
      </c>
      <c r="BW784" s="69">
        <v>201911</v>
      </c>
      <c r="BX784" s="69">
        <v>201912</v>
      </c>
      <c r="BY784" s="69">
        <v>202001</v>
      </c>
      <c r="BZ784" s="69">
        <v>202002</v>
      </c>
      <c r="CA784" s="69">
        <v>202003</v>
      </c>
      <c r="CB784" s="69">
        <v>202004</v>
      </c>
      <c r="CC784" s="69">
        <v>202005</v>
      </c>
      <c r="CD784" s="69">
        <v>202006</v>
      </c>
      <c r="CE784" s="69">
        <v>202007</v>
      </c>
      <c r="CF784" s="69">
        <v>202008</v>
      </c>
      <c r="CG784" s="69">
        <v>202009</v>
      </c>
      <c r="CH784" s="69">
        <v>202010</v>
      </c>
      <c r="CI784" s="69">
        <v>202011</v>
      </c>
      <c r="CJ784" s="69">
        <v>202012</v>
      </c>
      <c r="CK784" s="69">
        <v>202101</v>
      </c>
      <c r="CL784" s="69">
        <v>202102</v>
      </c>
      <c r="CM784" s="69">
        <v>202103</v>
      </c>
      <c r="CN784" s="69">
        <v>202104</v>
      </c>
      <c r="CO784" s="69">
        <v>202105</v>
      </c>
      <c r="CP784" s="69">
        <v>202106</v>
      </c>
      <c r="CQ784" s="69">
        <v>202107</v>
      </c>
      <c r="CR784" s="69">
        <v>202108</v>
      </c>
      <c r="CS784" s="69">
        <v>202109</v>
      </c>
      <c r="CT784" s="69">
        <v>202110</v>
      </c>
      <c r="CU784" s="69">
        <v>202111</v>
      </c>
      <c r="CV784" s="69">
        <v>202112</v>
      </c>
    </row>
    <row r="785" spans="2:102" outlineLevel="1" x14ac:dyDescent="0.3">
      <c r="B785" s="154">
        <v>1</v>
      </c>
      <c r="C785" s="242" t="s">
        <v>1825</v>
      </c>
      <c r="D785" s="509" t="str">
        <f>C785</f>
        <v>Operador 1</v>
      </c>
      <c r="E785" s="506">
        <v>10000</v>
      </c>
      <c r="F785" s="506">
        <v>10000</v>
      </c>
      <c r="G785" s="506">
        <v>10000</v>
      </c>
      <c r="H785" s="506">
        <v>10000</v>
      </c>
      <c r="I785" s="506">
        <v>10000</v>
      </c>
      <c r="J785" s="506">
        <v>10000</v>
      </c>
      <c r="K785" s="506">
        <v>10000</v>
      </c>
      <c r="L785" s="506">
        <v>10000</v>
      </c>
      <c r="M785" s="506">
        <v>10000</v>
      </c>
      <c r="N785" s="506">
        <v>10000</v>
      </c>
      <c r="O785" s="506">
        <v>10000</v>
      </c>
      <c r="P785" s="506">
        <v>10000</v>
      </c>
      <c r="Q785" s="506">
        <v>10000</v>
      </c>
      <c r="R785" s="506">
        <v>10000</v>
      </c>
      <c r="S785" s="506">
        <v>10000</v>
      </c>
      <c r="T785" s="506">
        <v>10000</v>
      </c>
      <c r="U785" s="506">
        <v>10000</v>
      </c>
      <c r="V785" s="506">
        <v>10000</v>
      </c>
      <c r="W785" s="506">
        <v>10000</v>
      </c>
      <c r="X785" s="506">
        <v>10000</v>
      </c>
      <c r="Y785" s="506">
        <v>10000</v>
      </c>
      <c r="Z785" s="506">
        <v>10000</v>
      </c>
      <c r="AA785" s="506">
        <v>10000</v>
      </c>
      <c r="AB785" s="506">
        <v>10000</v>
      </c>
      <c r="AC785" s="506">
        <v>10000</v>
      </c>
      <c r="AD785" s="506">
        <v>10000</v>
      </c>
      <c r="AE785" s="506">
        <v>10000</v>
      </c>
      <c r="AF785" s="506">
        <v>10000</v>
      </c>
      <c r="AG785" s="506">
        <v>10000</v>
      </c>
      <c r="AH785" s="506">
        <v>10000</v>
      </c>
      <c r="AI785" s="506">
        <v>10000</v>
      </c>
      <c r="AJ785" s="506">
        <v>10000</v>
      </c>
      <c r="AK785" s="506">
        <v>10000</v>
      </c>
      <c r="AL785" s="242"/>
      <c r="AM785" s="242"/>
      <c r="AN785" s="242"/>
      <c r="AO785" s="242"/>
      <c r="AP785" s="242"/>
      <c r="AQ785" s="242"/>
      <c r="AR785" s="242"/>
      <c r="AS785" s="242"/>
      <c r="AT785" s="242"/>
      <c r="AU785" s="242"/>
      <c r="AV785" s="242"/>
      <c r="AW785" s="242"/>
      <c r="AX785" s="242"/>
      <c r="AY785" s="242"/>
      <c r="AZ785" s="242"/>
      <c r="BA785" s="242"/>
      <c r="BB785" s="242"/>
      <c r="BC785" s="242"/>
      <c r="BD785" s="242"/>
      <c r="BE785" s="242"/>
      <c r="BF785" s="242"/>
      <c r="BG785" s="242"/>
      <c r="BH785" s="242"/>
      <c r="BI785" s="242"/>
      <c r="BJ785" s="242"/>
      <c r="BK785" s="242"/>
      <c r="BL785" s="242"/>
      <c r="BM785" s="242"/>
      <c r="BN785" s="242"/>
      <c r="BO785" s="242"/>
      <c r="BP785" s="242"/>
      <c r="BQ785" s="242"/>
      <c r="BR785" s="242"/>
      <c r="BS785" s="242"/>
      <c r="BT785" s="242"/>
      <c r="BU785" s="242"/>
      <c r="BV785" s="242"/>
      <c r="BW785" s="242"/>
      <c r="BX785" s="242"/>
      <c r="BY785" s="242"/>
      <c r="BZ785" s="242"/>
      <c r="CA785" s="242"/>
      <c r="CB785" s="242"/>
      <c r="CC785" s="242"/>
      <c r="CD785" s="242"/>
      <c r="CE785" s="242"/>
      <c r="CF785" s="242"/>
      <c r="CG785" s="242"/>
      <c r="CH785" s="242"/>
      <c r="CI785" s="242"/>
      <c r="CJ785" s="242"/>
      <c r="CK785" s="242"/>
      <c r="CL785" s="242"/>
      <c r="CM785" s="242"/>
      <c r="CN785" s="242"/>
      <c r="CO785" s="242"/>
      <c r="CP785" s="242"/>
      <c r="CQ785" s="242"/>
      <c r="CR785" s="242"/>
      <c r="CS785" s="242"/>
      <c r="CT785" s="242"/>
      <c r="CU785" s="242"/>
      <c r="CV785" s="242"/>
    </row>
    <row r="786" spans="2:102" outlineLevel="1" x14ac:dyDescent="0.3">
      <c r="B786" s="154">
        <v>2</v>
      </c>
      <c r="C786" s="242" t="s">
        <v>1826</v>
      </c>
      <c r="D786" s="509" t="str">
        <f t="shared" ref="D786:D787" si="390">C786</f>
        <v>Operador 2</v>
      </c>
      <c r="E786" s="506">
        <v>1000</v>
      </c>
      <c r="F786" s="506">
        <v>1000</v>
      </c>
      <c r="G786" s="506">
        <v>1000</v>
      </c>
      <c r="H786" s="506">
        <v>1000</v>
      </c>
      <c r="I786" s="506">
        <v>1000</v>
      </c>
      <c r="J786" s="506">
        <v>1000</v>
      </c>
      <c r="K786" s="506">
        <v>1000</v>
      </c>
      <c r="L786" s="506">
        <v>1000</v>
      </c>
      <c r="M786" s="506">
        <v>1000</v>
      </c>
      <c r="N786" s="506">
        <v>1000</v>
      </c>
      <c r="O786" s="506">
        <v>1000</v>
      </c>
      <c r="P786" s="506">
        <v>1000</v>
      </c>
      <c r="Q786" s="506">
        <v>1000</v>
      </c>
      <c r="R786" s="506">
        <v>1000</v>
      </c>
      <c r="S786" s="506">
        <v>1000</v>
      </c>
      <c r="T786" s="506">
        <v>1000</v>
      </c>
      <c r="U786" s="506">
        <v>1000</v>
      </c>
      <c r="V786" s="506">
        <v>1000</v>
      </c>
      <c r="W786" s="506">
        <v>1000</v>
      </c>
      <c r="X786" s="506">
        <v>1000</v>
      </c>
      <c r="Y786" s="506">
        <v>1000</v>
      </c>
      <c r="Z786" s="506">
        <v>1000</v>
      </c>
      <c r="AA786" s="506">
        <v>1000</v>
      </c>
      <c r="AB786" s="506">
        <v>1000</v>
      </c>
      <c r="AC786" s="506">
        <v>1000</v>
      </c>
      <c r="AD786" s="506">
        <v>1000</v>
      </c>
      <c r="AE786" s="506">
        <v>1000</v>
      </c>
      <c r="AF786" s="506">
        <v>1000</v>
      </c>
      <c r="AG786" s="506">
        <v>1000</v>
      </c>
      <c r="AH786" s="506">
        <v>1000</v>
      </c>
      <c r="AI786" s="506">
        <v>1000</v>
      </c>
      <c r="AJ786" s="506">
        <v>1000</v>
      </c>
      <c r="AK786" s="506">
        <v>1000</v>
      </c>
      <c r="AL786" s="242"/>
      <c r="AM786" s="242"/>
      <c r="AN786" s="242"/>
      <c r="AO786" s="242"/>
      <c r="AP786" s="242"/>
      <c r="AQ786" s="242"/>
      <c r="AR786" s="242"/>
      <c r="AS786" s="242"/>
      <c r="AT786" s="242"/>
      <c r="AU786" s="242"/>
      <c r="AV786" s="242"/>
      <c r="AW786" s="242"/>
      <c r="AX786" s="242"/>
      <c r="AY786" s="242"/>
      <c r="AZ786" s="242"/>
      <c r="BA786" s="242"/>
      <c r="BB786" s="242"/>
      <c r="BC786" s="242"/>
      <c r="BD786" s="242"/>
      <c r="BE786" s="242"/>
      <c r="BF786" s="242"/>
      <c r="BG786" s="242"/>
      <c r="BH786" s="242"/>
      <c r="BI786" s="242"/>
      <c r="BJ786" s="242"/>
      <c r="BK786" s="242"/>
      <c r="BL786" s="242"/>
      <c r="BM786" s="242"/>
      <c r="BN786" s="242"/>
      <c r="BO786" s="242"/>
      <c r="BP786" s="242"/>
      <c r="BQ786" s="242"/>
      <c r="BR786" s="242"/>
      <c r="BS786" s="242"/>
      <c r="BT786" s="242"/>
      <c r="BU786" s="242"/>
      <c r="BV786" s="242"/>
      <c r="BW786" s="242"/>
      <c r="BX786" s="242"/>
      <c r="BY786" s="242"/>
      <c r="BZ786" s="242"/>
      <c r="CA786" s="242"/>
      <c r="CB786" s="242"/>
      <c r="CC786" s="242"/>
      <c r="CD786" s="242"/>
      <c r="CE786" s="242"/>
      <c r="CF786" s="242"/>
      <c r="CG786" s="242"/>
      <c r="CH786" s="242"/>
      <c r="CI786" s="242"/>
      <c r="CJ786" s="242"/>
      <c r="CK786" s="242"/>
      <c r="CL786" s="242"/>
      <c r="CM786" s="242"/>
      <c r="CN786" s="242"/>
      <c r="CO786" s="242"/>
      <c r="CP786" s="242"/>
      <c r="CQ786" s="242"/>
      <c r="CR786" s="242"/>
      <c r="CS786" s="242"/>
      <c r="CT786" s="242"/>
      <c r="CU786" s="242"/>
      <c r="CV786" s="242"/>
    </row>
    <row r="787" spans="2:102" outlineLevel="1" x14ac:dyDescent="0.3">
      <c r="B787" s="154">
        <v>3</v>
      </c>
      <c r="C787" s="242" t="s">
        <v>1827</v>
      </c>
      <c r="D787" s="509" t="str">
        <f t="shared" si="390"/>
        <v>Operador 3</v>
      </c>
      <c r="E787" s="506">
        <v>30000</v>
      </c>
      <c r="F787" s="506">
        <v>30000</v>
      </c>
      <c r="G787" s="506">
        <v>30000</v>
      </c>
      <c r="H787" s="506">
        <v>30000</v>
      </c>
      <c r="I787" s="506">
        <v>30000</v>
      </c>
      <c r="J787" s="506">
        <v>30000</v>
      </c>
      <c r="K787" s="506">
        <v>30000</v>
      </c>
      <c r="L787" s="506">
        <v>30000</v>
      </c>
      <c r="M787" s="506">
        <v>30000</v>
      </c>
      <c r="N787" s="506">
        <v>30000</v>
      </c>
      <c r="O787" s="506">
        <v>30000</v>
      </c>
      <c r="P787" s="506">
        <v>30000</v>
      </c>
      <c r="Q787" s="506">
        <v>30000</v>
      </c>
      <c r="R787" s="506">
        <v>30000</v>
      </c>
      <c r="S787" s="506">
        <v>30000</v>
      </c>
      <c r="T787" s="506">
        <v>30000</v>
      </c>
      <c r="U787" s="506">
        <v>30000</v>
      </c>
      <c r="V787" s="506">
        <v>30000</v>
      </c>
      <c r="W787" s="506">
        <v>30000</v>
      </c>
      <c r="X787" s="506">
        <v>30000</v>
      </c>
      <c r="Y787" s="506">
        <v>30000</v>
      </c>
      <c r="Z787" s="506">
        <v>30000</v>
      </c>
      <c r="AA787" s="506">
        <v>30000</v>
      </c>
      <c r="AB787" s="506">
        <v>30000</v>
      </c>
      <c r="AC787" s="506">
        <v>30000</v>
      </c>
      <c r="AD787" s="506">
        <v>30000</v>
      </c>
      <c r="AE787" s="506">
        <v>30000</v>
      </c>
      <c r="AF787" s="506">
        <v>30000</v>
      </c>
      <c r="AG787" s="506">
        <v>30000</v>
      </c>
      <c r="AH787" s="506">
        <v>30000</v>
      </c>
      <c r="AI787" s="506">
        <v>30000</v>
      </c>
      <c r="AJ787" s="506">
        <v>30000</v>
      </c>
      <c r="AK787" s="506">
        <v>30000</v>
      </c>
      <c r="AL787" s="242"/>
      <c r="AM787" s="242"/>
      <c r="AN787" s="242"/>
      <c r="AO787" s="242"/>
      <c r="AP787" s="242"/>
      <c r="AQ787" s="242"/>
      <c r="AR787" s="242"/>
      <c r="AS787" s="242"/>
      <c r="AT787" s="242"/>
      <c r="AU787" s="242"/>
      <c r="AV787" s="242"/>
      <c r="AW787" s="242"/>
      <c r="AX787" s="242"/>
      <c r="AY787" s="242"/>
      <c r="AZ787" s="242"/>
      <c r="BA787" s="242"/>
      <c r="BB787" s="242"/>
      <c r="BC787" s="242"/>
      <c r="BD787" s="242"/>
      <c r="BE787" s="242"/>
      <c r="BF787" s="242"/>
      <c r="BG787" s="242"/>
      <c r="BH787" s="242"/>
      <c r="BI787" s="242"/>
      <c r="BJ787" s="242"/>
      <c r="BK787" s="242"/>
      <c r="BL787" s="242"/>
      <c r="BM787" s="242"/>
      <c r="BN787" s="242"/>
      <c r="BO787" s="242"/>
      <c r="BP787" s="242"/>
      <c r="BQ787" s="242"/>
      <c r="BR787" s="242"/>
      <c r="BS787" s="242"/>
      <c r="BT787" s="242"/>
      <c r="BU787" s="242"/>
      <c r="BV787" s="242"/>
      <c r="BW787" s="242"/>
      <c r="BX787" s="242"/>
      <c r="BY787" s="242"/>
      <c r="BZ787" s="242"/>
      <c r="CA787" s="242"/>
      <c r="CB787" s="242"/>
      <c r="CC787" s="242"/>
      <c r="CD787" s="242"/>
      <c r="CE787" s="242"/>
      <c r="CF787" s="242"/>
      <c r="CG787" s="242"/>
      <c r="CH787" s="242"/>
      <c r="CI787" s="242"/>
      <c r="CJ787" s="242"/>
      <c r="CK787" s="242"/>
      <c r="CL787" s="242"/>
      <c r="CM787" s="242"/>
      <c r="CN787" s="242"/>
      <c r="CO787" s="242"/>
      <c r="CP787" s="242"/>
      <c r="CQ787" s="242"/>
      <c r="CR787" s="242"/>
      <c r="CS787" s="242"/>
      <c r="CT787" s="242"/>
      <c r="CU787" s="242"/>
      <c r="CV787" s="242"/>
    </row>
    <row r="788" spans="2:102" outlineLevel="1" x14ac:dyDescent="0.3">
      <c r="B788" s="154">
        <v>4</v>
      </c>
      <c r="C788" s="242" t="s">
        <v>411</v>
      </c>
      <c r="D788" s="143" t="s">
        <v>411</v>
      </c>
      <c r="E788" s="506">
        <v>1000</v>
      </c>
      <c r="F788" s="506">
        <v>1000</v>
      </c>
      <c r="G788" s="506">
        <v>1000</v>
      </c>
      <c r="H788" s="506">
        <v>1000</v>
      </c>
      <c r="I788" s="506">
        <v>1000</v>
      </c>
      <c r="J788" s="506">
        <v>1000</v>
      </c>
      <c r="K788" s="506">
        <v>1000</v>
      </c>
      <c r="L788" s="506">
        <v>1000</v>
      </c>
      <c r="M788" s="506">
        <v>1000</v>
      </c>
      <c r="N788" s="506">
        <v>1000</v>
      </c>
      <c r="O788" s="506">
        <v>1000</v>
      </c>
      <c r="P788" s="506">
        <v>1000</v>
      </c>
      <c r="Q788" s="506">
        <v>1000</v>
      </c>
      <c r="R788" s="506">
        <v>1000</v>
      </c>
      <c r="S788" s="506">
        <v>1000</v>
      </c>
      <c r="T788" s="506">
        <v>1000</v>
      </c>
      <c r="U788" s="506">
        <v>1000</v>
      </c>
      <c r="V788" s="506">
        <v>1000</v>
      </c>
      <c r="W788" s="506">
        <v>1000</v>
      </c>
      <c r="X788" s="506">
        <v>1000</v>
      </c>
      <c r="Y788" s="506">
        <v>1000</v>
      </c>
      <c r="Z788" s="506">
        <v>1000</v>
      </c>
      <c r="AA788" s="506">
        <v>1000</v>
      </c>
      <c r="AB788" s="506">
        <v>1000</v>
      </c>
      <c r="AC788" s="506">
        <v>1000</v>
      </c>
      <c r="AD788" s="506">
        <v>1000</v>
      </c>
      <c r="AE788" s="506">
        <v>1000</v>
      </c>
      <c r="AF788" s="506">
        <v>1000</v>
      </c>
      <c r="AG788" s="506">
        <v>1000</v>
      </c>
      <c r="AH788" s="506">
        <v>1000</v>
      </c>
      <c r="AI788" s="506">
        <v>1000</v>
      </c>
      <c r="AJ788" s="506">
        <v>1000</v>
      </c>
      <c r="AK788" s="506">
        <v>1000</v>
      </c>
      <c r="AL788" s="242"/>
      <c r="AM788" s="242"/>
      <c r="AN788" s="242"/>
      <c r="AO788" s="242"/>
      <c r="AP788" s="242"/>
      <c r="AQ788" s="242"/>
      <c r="AR788" s="242"/>
      <c r="AS788" s="242"/>
      <c r="AT788" s="242"/>
      <c r="AU788" s="242"/>
      <c r="AV788" s="242"/>
      <c r="AW788" s="242"/>
      <c r="AX788" s="242"/>
      <c r="AY788" s="242"/>
      <c r="AZ788" s="242"/>
      <c r="BA788" s="242"/>
      <c r="BB788" s="242"/>
      <c r="BC788" s="242"/>
      <c r="BD788" s="242"/>
      <c r="BE788" s="242"/>
      <c r="BF788" s="242"/>
      <c r="BG788" s="242"/>
      <c r="BH788" s="242"/>
      <c r="BI788" s="242"/>
      <c r="BJ788" s="242"/>
      <c r="BK788" s="242"/>
      <c r="BL788" s="242"/>
      <c r="BM788" s="242"/>
      <c r="BN788" s="242"/>
      <c r="BO788" s="242"/>
      <c r="BP788" s="242"/>
      <c r="BQ788" s="242"/>
      <c r="BR788" s="242"/>
      <c r="BS788" s="242"/>
      <c r="BT788" s="242"/>
      <c r="BU788" s="242"/>
      <c r="BV788" s="242"/>
      <c r="BW788" s="242"/>
      <c r="BX788" s="242"/>
      <c r="BY788" s="242"/>
      <c r="BZ788" s="242"/>
      <c r="CA788" s="242"/>
      <c r="CB788" s="242"/>
      <c r="CC788" s="242"/>
      <c r="CD788" s="242"/>
      <c r="CE788" s="242"/>
      <c r="CF788" s="242"/>
      <c r="CG788" s="242"/>
      <c r="CH788" s="242"/>
      <c r="CI788" s="242"/>
      <c r="CJ788" s="242"/>
      <c r="CK788" s="242"/>
      <c r="CL788" s="242"/>
      <c r="CM788" s="242"/>
      <c r="CN788" s="242"/>
      <c r="CO788" s="242"/>
      <c r="CP788" s="242"/>
      <c r="CQ788" s="242"/>
      <c r="CR788" s="242"/>
      <c r="CS788" s="242"/>
      <c r="CT788" s="242"/>
      <c r="CU788" s="242"/>
      <c r="CV788" s="242"/>
    </row>
    <row r="789" spans="2:102" outlineLevel="1" x14ac:dyDescent="0.3"/>
    <row r="790" spans="2:102" outlineLevel="1" x14ac:dyDescent="0.3">
      <c r="C790" s="242" t="s">
        <v>23</v>
      </c>
      <c r="D790" s="143" t="s">
        <v>433</v>
      </c>
      <c r="E790" s="242">
        <f>SUM(E785:E788)</f>
        <v>42000</v>
      </c>
      <c r="F790" s="242">
        <f t="shared" ref="F790:AK790" si="391">SUM(F785:F788)</f>
        <v>42000</v>
      </c>
      <c r="G790" s="242">
        <f t="shared" si="391"/>
        <v>42000</v>
      </c>
      <c r="H790" s="242">
        <f t="shared" si="391"/>
        <v>42000</v>
      </c>
      <c r="I790" s="242">
        <f t="shared" si="391"/>
        <v>42000</v>
      </c>
      <c r="J790" s="242">
        <f t="shared" si="391"/>
        <v>42000</v>
      </c>
      <c r="K790" s="242">
        <f t="shared" si="391"/>
        <v>42000</v>
      </c>
      <c r="L790" s="242">
        <f t="shared" si="391"/>
        <v>42000</v>
      </c>
      <c r="M790" s="242">
        <f t="shared" si="391"/>
        <v>42000</v>
      </c>
      <c r="N790" s="242">
        <f t="shared" si="391"/>
        <v>42000</v>
      </c>
      <c r="O790" s="242">
        <f t="shared" si="391"/>
        <v>42000</v>
      </c>
      <c r="P790" s="242">
        <f t="shared" si="391"/>
        <v>42000</v>
      </c>
      <c r="Q790" s="242">
        <f t="shared" si="391"/>
        <v>42000</v>
      </c>
      <c r="R790" s="242">
        <f t="shared" si="391"/>
        <v>42000</v>
      </c>
      <c r="S790" s="242">
        <f t="shared" si="391"/>
        <v>42000</v>
      </c>
      <c r="T790" s="242">
        <f t="shared" si="391"/>
        <v>42000</v>
      </c>
      <c r="U790" s="242">
        <f t="shared" si="391"/>
        <v>42000</v>
      </c>
      <c r="V790" s="242">
        <f t="shared" si="391"/>
        <v>42000</v>
      </c>
      <c r="W790" s="242">
        <f t="shared" si="391"/>
        <v>42000</v>
      </c>
      <c r="X790" s="242">
        <f t="shared" si="391"/>
        <v>42000</v>
      </c>
      <c r="Y790" s="242">
        <f t="shared" si="391"/>
        <v>42000</v>
      </c>
      <c r="Z790" s="242">
        <f t="shared" si="391"/>
        <v>42000</v>
      </c>
      <c r="AA790" s="242">
        <f t="shared" si="391"/>
        <v>42000</v>
      </c>
      <c r="AB790" s="242">
        <f t="shared" si="391"/>
        <v>42000</v>
      </c>
      <c r="AC790" s="242">
        <f t="shared" si="391"/>
        <v>42000</v>
      </c>
      <c r="AD790" s="242">
        <f t="shared" si="391"/>
        <v>42000</v>
      </c>
      <c r="AE790" s="242">
        <f t="shared" si="391"/>
        <v>42000</v>
      </c>
      <c r="AF790" s="242">
        <f t="shared" si="391"/>
        <v>42000</v>
      </c>
      <c r="AG790" s="242">
        <f t="shared" si="391"/>
        <v>42000</v>
      </c>
      <c r="AH790" s="242">
        <f t="shared" si="391"/>
        <v>42000</v>
      </c>
      <c r="AI790" s="242">
        <f t="shared" si="391"/>
        <v>42000</v>
      </c>
      <c r="AJ790" s="242">
        <f t="shared" si="391"/>
        <v>42000</v>
      </c>
      <c r="AK790" s="242">
        <f t="shared" si="391"/>
        <v>42000</v>
      </c>
      <c r="AL790" s="480" t="e">
        <f t="shared" ref="AL790:BQ790" si="392">INDEX(abo.fmo.pre.avg,AL$605)*AL$1065</f>
        <v>#VALUE!</v>
      </c>
      <c r="AM790" s="480" t="e">
        <f t="shared" si="392"/>
        <v>#VALUE!</v>
      </c>
      <c r="AN790" s="480" t="e">
        <f t="shared" si="392"/>
        <v>#VALUE!</v>
      </c>
      <c r="AO790" s="480" t="e">
        <f t="shared" si="392"/>
        <v>#VALUE!</v>
      </c>
      <c r="AP790" s="480" t="e">
        <f t="shared" si="392"/>
        <v>#VALUE!</v>
      </c>
      <c r="AQ790" s="480" t="e">
        <f t="shared" si="392"/>
        <v>#VALUE!</v>
      </c>
      <c r="AR790" s="480" t="e">
        <f t="shared" si="392"/>
        <v>#VALUE!</v>
      </c>
      <c r="AS790" s="480" t="e">
        <f t="shared" si="392"/>
        <v>#VALUE!</v>
      </c>
      <c r="AT790" s="480" t="e">
        <f t="shared" si="392"/>
        <v>#VALUE!</v>
      </c>
      <c r="AU790" s="480" t="e">
        <f t="shared" si="392"/>
        <v>#VALUE!</v>
      </c>
      <c r="AV790" s="480" t="e">
        <f t="shared" si="392"/>
        <v>#VALUE!</v>
      </c>
      <c r="AW790" s="480" t="e">
        <f t="shared" si="392"/>
        <v>#VALUE!</v>
      </c>
      <c r="AX790" s="480" t="e">
        <f t="shared" si="392"/>
        <v>#VALUE!</v>
      </c>
      <c r="AY790" s="480" t="e">
        <f t="shared" si="392"/>
        <v>#VALUE!</v>
      </c>
      <c r="AZ790" s="480" t="e">
        <f t="shared" si="392"/>
        <v>#VALUE!</v>
      </c>
      <c r="BA790" s="480" t="e">
        <f t="shared" si="392"/>
        <v>#VALUE!</v>
      </c>
      <c r="BB790" s="480" t="e">
        <f t="shared" si="392"/>
        <v>#VALUE!</v>
      </c>
      <c r="BC790" s="480" t="e">
        <f t="shared" si="392"/>
        <v>#VALUE!</v>
      </c>
      <c r="BD790" s="480" t="e">
        <f t="shared" si="392"/>
        <v>#VALUE!</v>
      </c>
      <c r="BE790" s="480" t="e">
        <f t="shared" si="392"/>
        <v>#VALUE!</v>
      </c>
      <c r="BF790" s="480" t="e">
        <f t="shared" si="392"/>
        <v>#VALUE!</v>
      </c>
      <c r="BG790" s="480" t="e">
        <f t="shared" si="392"/>
        <v>#VALUE!</v>
      </c>
      <c r="BH790" s="480" t="e">
        <f t="shared" si="392"/>
        <v>#VALUE!</v>
      </c>
      <c r="BI790" s="480" t="e">
        <f t="shared" si="392"/>
        <v>#VALUE!</v>
      </c>
      <c r="BJ790" s="480" t="e">
        <f t="shared" si="392"/>
        <v>#VALUE!</v>
      </c>
      <c r="BK790" s="480" t="e">
        <f t="shared" si="392"/>
        <v>#VALUE!</v>
      </c>
      <c r="BL790" s="480" t="e">
        <f t="shared" si="392"/>
        <v>#VALUE!</v>
      </c>
      <c r="BM790" s="480" t="e">
        <f t="shared" si="392"/>
        <v>#VALUE!</v>
      </c>
      <c r="BN790" s="480" t="e">
        <f t="shared" si="392"/>
        <v>#VALUE!</v>
      </c>
      <c r="BO790" s="480" t="e">
        <f t="shared" si="392"/>
        <v>#VALUE!</v>
      </c>
      <c r="BP790" s="480" t="e">
        <f t="shared" si="392"/>
        <v>#VALUE!</v>
      </c>
      <c r="BQ790" s="480" t="e">
        <f t="shared" si="392"/>
        <v>#VALUE!</v>
      </c>
      <c r="BR790" s="480" t="e">
        <f t="shared" ref="BR790:CV790" si="393">INDEX(abo.fmo.pre.avg,BR$605)*BR$1065</f>
        <v>#VALUE!</v>
      </c>
      <c r="BS790" s="480" t="e">
        <f t="shared" si="393"/>
        <v>#VALUE!</v>
      </c>
      <c r="BT790" s="480" t="e">
        <f t="shared" si="393"/>
        <v>#VALUE!</v>
      </c>
      <c r="BU790" s="480" t="e">
        <f t="shared" si="393"/>
        <v>#VALUE!</v>
      </c>
      <c r="BV790" s="480" t="e">
        <f t="shared" si="393"/>
        <v>#VALUE!</v>
      </c>
      <c r="BW790" s="480" t="e">
        <f t="shared" si="393"/>
        <v>#VALUE!</v>
      </c>
      <c r="BX790" s="480" t="e">
        <f t="shared" si="393"/>
        <v>#VALUE!</v>
      </c>
      <c r="BY790" s="480" t="e">
        <f t="shared" si="393"/>
        <v>#VALUE!</v>
      </c>
      <c r="BZ790" s="480" t="e">
        <f t="shared" si="393"/>
        <v>#VALUE!</v>
      </c>
      <c r="CA790" s="480" t="e">
        <f t="shared" si="393"/>
        <v>#VALUE!</v>
      </c>
      <c r="CB790" s="480" t="e">
        <f t="shared" si="393"/>
        <v>#VALUE!</v>
      </c>
      <c r="CC790" s="480" t="e">
        <f t="shared" si="393"/>
        <v>#VALUE!</v>
      </c>
      <c r="CD790" s="480" t="e">
        <f t="shared" si="393"/>
        <v>#VALUE!</v>
      </c>
      <c r="CE790" s="480" t="e">
        <f t="shared" si="393"/>
        <v>#VALUE!</v>
      </c>
      <c r="CF790" s="480" t="e">
        <f t="shared" si="393"/>
        <v>#VALUE!</v>
      </c>
      <c r="CG790" s="480" t="e">
        <f t="shared" si="393"/>
        <v>#VALUE!</v>
      </c>
      <c r="CH790" s="480" t="e">
        <f t="shared" si="393"/>
        <v>#VALUE!</v>
      </c>
      <c r="CI790" s="480" t="e">
        <f t="shared" si="393"/>
        <v>#VALUE!</v>
      </c>
      <c r="CJ790" s="480" t="e">
        <f t="shared" si="393"/>
        <v>#VALUE!</v>
      </c>
      <c r="CK790" s="480" t="e">
        <f t="shared" si="393"/>
        <v>#VALUE!</v>
      </c>
      <c r="CL790" s="480" t="e">
        <f t="shared" si="393"/>
        <v>#VALUE!</v>
      </c>
      <c r="CM790" s="480" t="e">
        <f t="shared" si="393"/>
        <v>#VALUE!</v>
      </c>
      <c r="CN790" s="480" t="e">
        <f t="shared" si="393"/>
        <v>#VALUE!</v>
      </c>
      <c r="CO790" s="480" t="e">
        <f t="shared" si="393"/>
        <v>#VALUE!</v>
      </c>
      <c r="CP790" s="480" t="e">
        <f t="shared" si="393"/>
        <v>#VALUE!</v>
      </c>
      <c r="CQ790" s="480" t="e">
        <f t="shared" si="393"/>
        <v>#VALUE!</v>
      </c>
      <c r="CR790" s="480" t="e">
        <f t="shared" si="393"/>
        <v>#VALUE!</v>
      </c>
      <c r="CS790" s="480" t="e">
        <f t="shared" si="393"/>
        <v>#VALUE!</v>
      </c>
      <c r="CT790" s="480" t="e">
        <f t="shared" si="393"/>
        <v>#VALUE!</v>
      </c>
      <c r="CU790" s="480" t="e">
        <f t="shared" si="393"/>
        <v>#VALUE!</v>
      </c>
      <c r="CV790" s="480" t="e">
        <f t="shared" si="393"/>
        <v>#VALUE!</v>
      </c>
    </row>
    <row r="792" spans="2:102" ht="16.2" thickBot="1" x14ac:dyDescent="0.35">
      <c r="B792" s="76" t="s">
        <v>472</v>
      </c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76"/>
      <c r="AJ792" s="76"/>
      <c r="AK792" s="76"/>
      <c r="AL792" s="76"/>
      <c r="AM792" s="76"/>
      <c r="AN792" s="76"/>
      <c r="AO792" s="76"/>
      <c r="AP792" s="76"/>
      <c r="AQ792" s="76"/>
      <c r="AR792" s="76"/>
      <c r="AS792" s="76"/>
      <c r="AT792" s="76"/>
      <c r="AU792" s="76"/>
      <c r="AV792" s="76"/>
      <c r="AW792" s="76"/>
      <c r="AX792" s="76"/>
      <c r="AY792" s="76"/>
      <c r="AZ792" s="76"/>
      <c r="BA792" s="76"/>
      <c r="BB792" s="76"/>
      <c r="BC792" s="76"/>
      <c r="BD792" s="76"/>
      <c r="BE792" s="76"/>
      <c r="BF792" s="76"/>
      <c r="BG792" s="76"/>
      <c r="BH792" s="76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  <c r="CI792" s="76"/>
      <c r="CJ792" s="76"/>
      <c r="CK792" s="76"/>
      <c r="CL792" s="76"/>
      <c r="CM792" s="76"/>
      <c r="CN792" s="76"/>
      <c r="CO792" s="76"/>
      <c r="CP792" s="76"/>
      <c r="CQ792" s="76"/>
      <c r="CR792" s="76"/>
      <c r="CS792" s="76"/>
      <c r="CT792" s="76"/>
      <c r="CU792" s="76"/>
      <c r="CV792" s="76"/>
      <c r="CW792" s="76"/>
      <c r="CX792" s="76"/>
    </row>
    <row r="793" spans="2:102" outlineLevel="1" x14ac:dyDescent="0.3"/>
    <row r="794" spans="2:102" outlineLevel="1" x14ac:dyDescent="0.3">
      <c r="E794" s="233">
        <v>1</v>
      </c>
      <c r="F794" s="233">
        <v>2</v>
      </c>
      <c r="G794" s="233">
        <v>3</v>
      </c>
      <c r="H794" s="233">
        <v>4</v>
      </c>
      <c r="I794" s="233">
        <v>5</v>
      </c>
      <c r="J794" s="233">
        <v>6</v>
      </c>
      <c r="K794" s="233">
        <v>7</v>
      </c>
      <c r="L794" s="233">
        <v>8</v>
      </c>
      <c r="M794" s="233">
        <v>9</v>
      </c>
      <c r="N794" s="233">
        <v>10</v>
      </c>
      <c r="O794" s="233">
        <v>11</v>
      </c>
      <c r="P794" s="233">
        <v>12</v>
      </c>
      <c r="Q794" s="233">
        <v>13</v>
      </c>
      <c r="R794" s="233">
        <v>14</v>
      </c>
      <c r="S794" s="233">
        <v>15</v>
      </c>
      <c r="T794" s="233">
        <v>16</v>
      </c>
      <c r="U794" s="233">
        <v>17</v>
      </c>
      <c r="V794" s="233">
        <v>18</v>
      </c>
      <c r="W794" s="233">
        <v>19</v>
      </c>
      <c r="X794" s="233">
        <v>20</v>
      </c>
      <c r="Y794" s="233">
        <v>21</v>
      </c>
      <c r="Z794" s="233">
        <v>22</v>
      </c>
      <c r="AA794" s="233">
        <v>23</v>
      </c>
      <c r="AB794" s="233">
        <v>24</v>
      </c>
      <c r="AC794" s="233">
        <v>25</v>
      </c>
      <c r="AD794" s="233">
        <v>26</v>
      </c>
      <c r="AE794" s="233">
        <v>27</v>
      </c>
      <c r="AF794" s="233">
        <v>28</v>
      </c>
      <c r="AG794" s="233">
        <v>29</v>
      </c>
      <c r="AH794" s="233">
        <v>30</v>
      </c>
      <c r="AI794" s="233">
        <v>31</v>
      </c>
      <c r="AJ794" s="233">
        <v>32</v>
      </c>
      <c r="AK794" s="233">
        <v>33</v>
      </c>
      <c r="AL794" s="233">
        <v>34</v>
      </c>
      <c r="AM794" s="233">
        <v>35</v>
      </c>
      <c r="AN794" s="233">
        <v>36</v>
      </c>
      <c r="AO794" s="233">
        <v>37</v>
      </c>
      <c r="AP794" s="233">
        <v>38</v>
      </c>
      <c r="AQ794" s="233">
        <v>39</v>
      </c>
      <c r="AR794" s="233">
        <v>40</v>
      </c>
      <c r="AS794" s="233">
        <v>41</v>
      </c>
      <c r="AT794" s="233">
        <v>42</v>
      </c>
      <c r="AU794" s="233">
        <v>43</v>
      </c>
      <c r="AV794" s="233">
        <v>44</v>
      </c>
      <c r="AW794" s="233">
        <v>45</v>
      </c>
      <c r="AX794" s="233">
        <v>46</v>
      </c>
      <c r="AY794" s="233">
        <v>47</v>
      </c>
      <c r="AZ794" s="233">
        <v>48</v>
      </c>
      <c r="BA794" s="233">
        <v>49</v>
      </c>
      <c r="BB794" s="233">
        <v>50</v>
      </c>
      <c r="BC794" s="233">
        <v>51</v>
      </c>
      <c r="BD794" s="233">
        <v>52</v>
      </c>
      <c r="BE794" s="233">
        <v>53</v>
      </c>
      <c r="BF794" s="233">
        <v>54</v>
      </c>
      <c r="BG794" s="233">
        <v>55</v>
      </c>
      <c r="BH794" s="233">
        <v>56</v>
      </c>
      <c r="BI794" s="233">
        <v>57</v>
      </c>
      <c r="BJ794" s="233">
        <v>58</v>
      </c>
      <c r="BK794" s="233">
        <v>59</v>
      </c>
      <c r="BL794" s="233">
        <v>60</v>
      </c>
      <c r="BM794" s="233">
        <v>61</v>
      </c>
      <c r="BN794" s="233">
        <v>62</v>
      </c>
      <c r="BO794" s="233">
        <v>63</v>
      </c>
      <c r="BP794" s="233">
        <v>64</v>
      </c>
      <c r="BQ794" s="233">
        <v>65</v>
      </c>
      <c r="BR794" s="233">
        <v>66</v>
      </c>
      <c r="BS794" s="233">
        <v>67</v>
      </c>
      <c r="BT794" s="233">
        <v>68</v>
      </c>
      <c r="BU794" s="233">
        <v>69</v>
      </c>
      <c r="BV794" s="233">
        <v>70</v>
      </c>
      <c r="BW794" s="233">
        <v>71</v>
      </c>
      <c r="BX794" s="233">
        <v>72</v>
      </c>
      <c r="BY794" s="233">
        <v>73</v>
      </c>
      <c r="BZ794" s="233">
        <v>74</v>
      </c>
      <c r="CA794" s="233">
        <v>75</v>
      </c>
      <c r="CB794" s="233">
        <v>76</v>
      </c>
      <c r="CC794" s="233">
        <v>77</v>
      </c>
      <c r="CD794" s="233">
        <v>78</v>
      </c>
      <c r="CE794" s="233">
        <v>79</v>
      </c>
      <c r="CF794" s="233">
        <v>80</v>
      </c>
      <c r="CG794" s="233">
        <v>81</v>
      </c>
      <c r="CH794" s="233">
        <v>82</v>
      </c>
      <c r="CI794" s="233">
        <v>83</v>
      </c>
      <c r="CJ794" s="233">
        <v>84</v>
      </c>
      <c r="CK794" s="233">
        <v>85</v>
      </c>
      <c r="CL794" s="233">
        <v>86</v>
      </c>
      <c r="CM794" s="233">
        <v>87</v>
      </c>
      <c r="CN794" s="233">
        <v>88</v>
      </c>
      <c r="CO794" s="233">
        <v>89</v>
      </c>
      <c r="CP794" s="233">
        <v>90</v>
      </c>
      <c r="CQ794" s="233">
        <v>91</v>
      </c>
      <c r="CR794" s="233">
        <v>92</v>
      </c>
      <c r="CS794" s="233">
        <v>93</v>
      </c>
      <c r="CT794" s="233">
        <v>94</v>
      </c>
      <c r="CU794" s="233">
        <v>95</v>
      </c>
      <c r="CV794" s="233">
        <v>96</v>
      </c>
    </row>
    <row r="795" spans="2:102" outlineLevel="1" x14ac:dyDescent="0.3">
      <c r="B795" s="69" t="s">
        <v>79</v>
      </c>
      <c r="C795" s="69" t="s">
        <v>474</v>
      </c>
      <c r="E795" s="69">
        <v>201401</v>
      </c>
      <c r="F795" s="69">
        <v>201402</v>
      </c>
      <c r="G795" s="69">
        <v>201403</v>
      </c>
      <c r="H795" s="69">
        <v>201404</v>
      </c>
      <c r="I795" s="69">
        <v>201405</v>
      </c>
      <c r="J795" s="69">
        <v>201406</v>
      </c>
      <c r="K795" s="69">
        <v>201407</v>
      </c>
      <c r="L795" s="69">
        <v>201408</v>
      </c>
      <c r="M795" s="69">
        <v>201409</v>
      </c>
      <c r="N795" s="69">
        <v>201410</v>
      </c>
      <c r="O795" s="69">
        <v>201411</v>
      </c>
      <c r="P795" s="69">
        <v>201412</v>
      </c>
      <c r="Q795" s="69">
        <v>201501</v>
      </c>
      <c r="R795" s="69">
        <v>201502</v>
      </c>
      <c r="S795" s="69">
        <v>201503</v>
      </c>
      <c r="T795" s="69">
        <v>201504</v>
      </c>
      <c r="U795" s="69">
        <v>201505</v>
      </c>
      <c r="V795" s="69">
        <v>201506</v>
      </c>
      <c r="W795" s="69">
        <v>201507</v>
      </c>
      <c r="X795" s="69">
        <v>201508</v>
      </c>
      <c r="Y795" s="69">
        <v>201509</v>
      </c>
      <c r="Z795" s="69">
        <v>201510</v>
      </c>
      <c r="AA795" s="69">
        <v>201511</v>
      </c>
      <c r="AB795" s="69">
        <v>201512</v>
      </c>
      <c r="AC795" s="69">
        <v>201601</v>
      </c>
      <c r="AD795" s="69">
        <v>201602</v>
      </c>
      <c r="AE795" s="69">
        <v>201603</v>
      </c>
      <c r="AF795" s="69">
        <v>201604</v>
      </c>
      <c r="AG795" s="69">
        <v>201605</v>
      </c>
      <c r="AH795" s="69">
        <v>201606</v>
      </c>
      <c r="AI795" s="69">
        <v>201607</v>
      </c>
      <c r="AJ795" s="69">
        <v>201608</v>
      </c>
      <c r="AK795" s="69">
        <v>201609</v>
      </c>
      <c r="AL795" s="69">
        <v>201610</v>
      </c>
      <c r="AM795" s="69">
        <v>201611</v>
      </c>
      <c r="AN795" s="69">
        <v>201612</v>
      </c>
      <c r="AO795" s="69">
        <v>201701</v>
      </c>
      <c r="AP795" s="69">
        <v>201702</v>
      </c>
      <c r="AQ795" s="69">
        <v>201703</v>
      </c>
      <c r="AR795" s="69">
        <v>201704</v>
      </c>
      <c r="AS795" s="69">
        <v>201705</v>
      </c>
      <c r="AT795" s="69">
        <v>201706</v>
      </c>
      <c r="AU795" s="69">
        <v>201707</v>
      </c>
      <c r="AV795" s="69">
        <v>201708</v>
      </c>
      <c r="AW795" s="69">
        <v>201709</v>
      </c>
      <c r="AX795" s="69">
        <v>201710</v>
      </c>
      <c r="AY795" s="69">
        <v>201711</v>
      </c>
      <c r="AZ795" s="69">
        <v>201712</v>
      </c>
      <c r="BA795" s="69">
        <v>201801</v>
      </c>
      <c r="BB795" s="69">
        <v>201802</v>
      </c>
      <c r="BC795" s="69">
        <v>201803</v>
      </c>
      <c r="BD795" s="69">
        <v>201804</v>
      </c>
      <c r="BE795" s="69">
        <v>201805</v>
      </c>
      <c r="BF795" s="69">
        <v>201806</v>
      </c>
      <c r="BG795" s="69">
        <v>201807</v>
      </c>
      <c r="BH795" s="69">
        <v>201808</v>
      </c>
      <c r="BI795" s="69">
        <v>201809</v>
      </c>
      <c r="BJ795" s="69">
        <v>201810</v>
      </c>
      <c r="BK795" s="69">
        <v>201811</v>
      </c>
      <c r="BL795" s="69">
        <v>201812</v>
      </c>
      <c r="BM795" s="69">
        <v>201901</v>
      </c>
      <c r="BN795" s="69">
        <v>201902</v>
      </c>
      <c r="BO795" s="69">
        <v>201903</v>
      </c>
      <c r="BP795" s="69">
        <v>201904</v>
      </c>
      <c r="BQ795" s="69">
        <v>201905</v>
      </c>
      <c r="BR795" s="69">
        <v>201906</v>
      </c>
      <c r="BS795" s="69">
        <v>201907</v>
      </c>
      <c r="BT795" s="69">
        <v>201908</v>
      </c>
      <c r="BU795" s="69">
        <v>201909</v>
      </c>
      <c r="BV795" s="69">
        <v>201910</v>
      </c>
      <c r="BW795" s="69">
        <v>201911</v>
      </c>
      <c r="BX795" s="69">
        <v>201912</v>
      </c>
      <c r="BY795" s="69">
        <v>202001</v>
      </c>
      <c r="BZ795" s="69">
        <v>202002</v>
      </c>
      <c r="CA795" s="69">
        <v>202003</v>
      </c>
      <c r="CB795" s="69">
        <v>202004</v>
      </c>
      <c r="CC795" s="69">
        <v>202005</v>
      </c>
      <c r="CD795" s="69">
        <v>202006</v>
      </c>
      <c r="CE795" s="69">
        <v>202007</v>
      </c>
      <c r="CF795" s="69">
        <v>202008</v>
      </c>
      <c r="CG795" s="69">
        <v>202009</v>
      </c>
      <c r="CH795" s="69">
        <v>202010</v>
      </c>
      <c r="CI795" s="69">
        <v>202011</v>
      </c>
      <c r="CJ795" s="69">
        <v>202012</v>
      </c>
      <c r="CK795" s="69">
        <v>202101</v>
      </c>
      <c r="CL795" s="69">
        <v>202102</v>
      </c>
      <c r="CM795" s="69">
        <v>202103</v>
      </c>
      <c r="CN795" s="69">
        <v>202104</v>
      </c>
      <c r="CO795" s="69">
        <v>202105</v>
      </c>
      <c r="CP795" s="69">
        <v>202106</v>
      </c>
      <c r="CQ795" s="69">
        <v>202107</v>
      </c>
      <c r="CR795" s="69">
        <v>202108</v>
      </c>
      <c r="CS795" s="69">
        <v>202109</v>
      </c>
      <c r="CT795" s="69">
        <v>202110</v>
      </c>
      <c r="CU795" s="69">
        <v>202111</v>
      </c>
      <c r="CV795" s="69">
        <v>202112</v>
      </c>
    </row>
    <row r="796" spans="2:102" outlineLevel="1" x14ac:dyDescent="0.3">
      <c r="B796" s="154">
        <v>1</v>
      </c>
      <c r="C796" s="242" t="s">
        <v>1825</v>
      </c>
      <c r="D796" s="509" t="str">
        <f>C796</f>
        <v>Operador 1</v>
      </c>
      <c r="E796" s="506">
        <v>10000</v>
      </c>
      <c r="F796" s="506">
        <v>10000</v>
      </c>
      <c r="G796" s="506">
        <v>10000</v>
      </c>
      <c r="H796" s="506">
        <v>10000</v>
      </c>
      <c r="I796" s="506">
        <v>10000</v>
      </c>
      <c r="J796" s="506">
        <v>10000</v>
      </c>
      <c r="K796" s="506">
        <v>10000</v>
      </c>
      <c r="L796" s="506">
        <v>10000</v>
      </c>
      <c r="M796" s="506">
        <v>10000</v>
      </c>
      <c r="N796" s="506">
        <v>10000</v>
      </c>
      <c r="O796" s="506">
        <v>10000</v>
      </c>
      <c r="P796" s="506">
        <v>10000</v>
      </c>
      <c r="Q796" s="506">
        <v>10000</v>
      </c>
      <c r="R796" s="506">
        <v>10000</v>
      </c>
      <c r="S796" s="506">
        <v>10000</v>
      </c>
      <c r="T796" s="506">
        <v>10000</v>
      </c>
      <c r="U796" s="506">
        <v>10000</v>
      </c>
      <c r="V796" s="506">
        <v>10000</v>
      </c>
      <c r="W796" s="506">
        <v>10000</v>
      </c>
      <c r="X796" s="506">
        <v>10000</v>
      </c>
      <c r="Y796" s="506">
        <v>10000</v>
      </c>
      <c r="Z796" s="506">
        <v>10000</v>
      </c>
      <c r="AA796" s="506">
        <v>10000</v>
      </c>
      <c r="AB796" s="506">
        <v>10000</v>
      </c>
      <c r="AC796" s="506">
        <v>10000</v>
      </c>
      <c r="AD796" s="506">
        <v>10000</v>
      </c>
      <c r="AE796" s="506">
        <v>10000</v>
      </c>
      <c r="AF796" s="506">
        <v>10000</v>
      </c>
      <c r="AG796" s="506">
        <v>10000</v>
      </c>
      <c r="AH796" s="506">
        <v>10000</v>
      </c>
      <c r="AI796" s="506">
        <v>10000</v>
      </c>
      <c r="AJ796" s="506">
        <v>10000</v>
      </c>
      <c r="AK796" s="506">
        <v>10000</v>
      </c>
      <c r="AL796" s="242"/>
      <c r="AM796" s="242"/>
      <c r="AN796" s="242"/>
      <c r="AO796" s="242"/>
      <c r="AP796" s="242"/>
      <c r="AQ796" s="242"/>
      <c r="AR796" s="242"/>
      <c r="AS796" s="242"/>
      <c r="AT796" s="242"/>
      <c r="AU796" s="242"/>
      <c r="AV796" s="242"/>
      <c r="AW796" s="242"/>
      <c r="AX796" s="242"/>
      <c r="AY796" s="242"/>
      <c r="AZ796" s="242"/>
      <c r="BA796" s="242"/>
      <c r="BB796" s="242"/>
      <c r="BC796" s="242"/>
      <c r="BD796" s="242"/>
      <c r="BE796" s="242"/>
      <c r="BF796" s="242"/>
      <c r="BG796" s="242"/>
      <c r="BH796" s="242"/>
      <c r="BI796" s="242"/>
      <c r="BJ796" s="242"/>
      <c r="BK796" s="242"/>
      <c r="BL796" s="242"/>
      <c r="BM796" s="242"/>
      <c r="BN796" s="242"/>
      <c r="BO796" s="242"/>
      <c r="BP796" s="242"/>
      <c r="BQ796" s="242"/>
      <c r="BR796" s="242"/>
      <c r="BS796" s="242"/>
      <c r="BT796" s="242"/>
      <c r="BU796" s="242"/>
      <c r="BV796" s="242"/>
      <c r="BW796" s="242"/>
      <c r="BX796" s="242"/>
      <c r="BY796" s="242"/>
      <c r="BZ796" s="242"/>
      <c r="CA796" s="242"/>
      <c r="CB796" s="242"/>
      <c r="CC796" s="242"/>
      <c r="CD796" s="242"/>
      <c r="CE796" s="242"/>
      <c r="CF796" s="242"/>
      <c r="CG796" s="242"/>
      <c r="CH796" s="242"/>
      <c r="CI796" s="242"/>
      <c r="CJ796" s="242"/>
      <c r="CK796" s="242"/>
      <c r="CL796" s="242"/>
      <c r="CM796" s="242"/>
      <c r="CN796" s="242"/>
      <c r="CO796" s="242"/>
      <c r="CP796" s="242"/>
      <c r="CQ796" s="242"/>
      <c r="CR796" s="242"/>
      <c r="CS796" s="242"/>
      <c r="CT796" s="242"/>
      <c r="CU796" s="242"/>
      <c r="CV796" s="242"/>
    </row>
    <row r="797" spans="2:102" outlineLevel="1" x14ac:dyDescent="0.3">
      <c r="B797" s="154">
        <v>2</v>
      </c>
      <c r="C797" s="242" t="s">
        <v>1826</v>
      </c>
      <c r="D797" s="509" t="str">
        <f t="shared" ref="D797:D799" si="394">C797</f>
        <v>Operador 2</v>
      </c>
      <c r="E797" s="506">
        <v>1000</v>
      </c>
      <c r="F797" s="506">
        <v>1000</v>
      </c>
      <c r="G797" s="506">
        <v>1000</v>
      </c>
      <c r="H797" s="506">
        <v>1000</v>
      </c>
      <c r="I797" s="506">
        <v>1000</v>
      </c>
      <c r="J797" s="506">
        <v>1000</v>
      </c>
      <c r="K797" s="506">
        <v>1000</v>
      </c>
      <c r="L797" s="506">
        <v>1000</v>
      </c>
      <c r="M797" s="506">
        <v>1000</v>
      </c>
      <c r="N797" s="506">
        <v>1000</v>
      </c>
      <c r="O797" s="506">
        <v>1000</v>
      </c>
      <c r="P797" s="506">
        <v>1000</v>
      </c>
      <c r="Q797" s="506">
        <v>1000</v>
      </c>
      <c r="R797" s="506">
        <v>1000</v>
      </c>
      <c r="S797" s="506">
        <v>1000</v>
      </c>
      <c r="T797" s="506">
        <v>1000</v>
      </c>
      <c r="U797" s="506">
        <v>1000</v>
      </c>
      <c r="V797" s="506">
        <v>1000</v>
      </c>
      <c r="W797" s="506">
        <v>1000</v>
      </c>
      <c r="X797" s="506">
        <v>1000</v>
      </c>
      <c r="Y797" s="506">
        <v>1000</v>
      </c>
      <c r="Z797" s="506">
        <v>1000</v>
      </c>
      <c r="AA797" s="506">
        <v>1000</v>
      </c>
      <c r="AB797" s="506">
        <v>1000</v>
      </c>
      <c r="AC797" s="506">
        <v>1000</v>
      </c>
      <c r="AD797" s="506">
        <v>1000</v>
      </c>
      <c r="AE797" s="506">
        <v>1000</v>
      </c>
      <c r="AF797" s="506">
        <v>1000</v>
      </c>
      <c r="AG797" s="506">
        <v>1000</v>
      </c>
      <c r="AH797" s="506">
        <v>1000</v>
      </c>
      <c r="AI797" s="506">
        <v>1000</v>
      </c>
      <c r="AJ797" s="506">
        <v>1000</v>
      </c>
      <c r="AK797" s="506">
        <v>1000</v>
      </c>
      <c r="AL797" s="242"/>
      <c r="AM797" s="242"/>
      <c r="AN797" s="242"/>
      <c r="AO797" s="242"/>
      <c r="AP797" s="242"/>
      <c r="AQ797" s="242"/>
      <c r="AR797" s="242"/>
      <c r="AS797" s="242"/>
      <c r="AT797" s="242"/>
      <c r="AU797" s="242"/>
      <c r="AV797" s="242"/>
      <c r="AW797" s="242"/>
      <c r="AX797" s="242"/>
      <c r="AY797" s="242"/>
      <c r="AZ797" s="242"/>
      <c r="BA797" s="242"/>
      <c r="BB797" s="242"/>
      <c r="BC797" s="242"/>
      <c r="BD797" s="242"/>
      <c r="BE797" s="242"/>
      <c r="BF797" s="242"/>
      <c r="BG797" s="242"/>
      <c r="BH797" s="242"/>
      <c r="BI797" s="242"/>
      <c r="BJ797" s="242"/>
      <c r="BK797" s="242"/>
      <c r="BL797" s="242"/>
      <c r="BM797" s="242"/>
      <c r="BN797" s="242"/>
      <c r="BO797" s="242"/>
      <c r="BP797" s="242"/>
      <c r="BQ797" s="242"/>
      <c r="BR797" s="242"/>
      <c r="BS797" s="242"/>
      <c r="BT797" s="242"/>
      <c r="BU797" s="242"/>
      <c r="BV797" s="242"/>
      <c r="BW797" s="242"/>
      <c r="BX797" s="242"/>
      <c r="BY797" s="242"/>
      <c r="BZ797" s="242"/>
      <c r="CA797" s="242"/>
      <c r="CB797" s="242"/>
      <c r="CC797" s="242"/>
      <c r="CD797" s="242"/>
      <c r="CE797" s="242"/>
      <c r="CF797" s="242"/>
      <c r="CG797" s="242"/>
      <c r="CH797" s="242"/>
      <c r="CI797" s="242"/>
      <c r="CJ797" s="242"/>
      <c r="CK797" s="242"/>
      <c r="CL797" s="242"/>
      <c r="CM797" s="242"/>
      <c r="CN797" s="242"/>
      <c r="CO797" s="242"/>
      <c r="CP797" s="242"/>
      <c r="CQ797" s="242"/>
      <c r="CR797" s="242"/>
      <c r="CS797" s="242"/>
      <c r="CT797" s="242"/>
      <c r="CU797" s="242"/>
      <c r="CV797" s="242"/>
    </row>
    <row r="798" spans="2:102" outlineLevel="1" x14ac:dyDescent="0.3">
      <c r="B798" s="154">
        <v>3</v>
      </c>
      <c r="C798" s="242" t="s">
        <v>1827</v>
      </c>
      <c r="D798" s="509" t="str">
        <f t="shared" si="394"/>
        <v>Operador 3</v>
      </c>
      <c r="E798" s="506">
        <v>30000</v>
      </c>
      <c r="F798" s="506">
        <v>30000</v>
      </c>
      <c r="G798" s="506">
        <v>30000</v>
      </c>
      <c r="H798" s="506">
        <v>30000</v>
      </c>
      <c r="I798" s="506">
        <v>30000</v>
      </c>
      <c r="J798" s="506">
        <v>30000</v>
      </c>
      <c r="K798" s="506">
        <v>30000</v>
      </c>
      <c r="L798" s="506">
        <v>30000</v>
      </c>
      <c r="M798" s="506">
        <v>30000</v>
      </c>
      <c r="N798" s="506">
        <v>30000</v>
      </c>
      <c r="O798" s="506">
        <v>30000</v>
      </c>
      <c r="P798" s="506">
        <v>30000</v>
      </c>
      <c r="Q798" s="506">
        <v>30000</v>
      </c>
      <c r="R798" s="506">
        <v>30000</v>
      </c>
      <c r="S798" s="506">
        <v>30000</v>
      </c>
      <c r="T798" s="506">
        <v>30000</v>
      </c>
      <c r="U798" s="506">
        <v>30000</v>
      </c>
      <c r="V798" s="506">
        <v>30000</v>
      </c>
      <c r="W798" s="506">
        <v>30000</v>
      </c>
      <c r="X798" s="506">
        <v>30000</v>
      </c>
      <c r="Y798" s="506">
        <v>30000</v>
      </c>
      <c r="Z798" s="506">
        <v>30000</v>
      </c>
      <c r="AA798" s="506">
        <v>30000</v>
      </c>
      <c r="AB798" s="506">
        <v>30000</v>
      </c>
      <c r="AC798" s="506">
        <v>30000</v>
      </c>
      <c r="AD798" s="506">
        <v>30000</v>
      </c>
      <c r="AE798" s="506">
        <v>30000</v>
      </c>
      <c r="AF798" s="506">
        <v>30000</v>
      </c>
      <c r="AG798" s="506">
        <v>30000</v>
      </c>
      <c r="AH798" s="506">
        <v>30000</v>
      </c>
      <c r="AI798" s="506">
        <v>30000</v>
      </c>
      <c r="AJ798" s="506">
        <v>30000</v>
      </c>
      <c r="AK798" s="506">
        <v>30000</v>
      </c>
      <c r="AL798" s="242"/>
      <c r="AM798" s="242"/>
      <c r="AN798" s="242"/>
      <c r="AO798" s="242"/>
      <c r="AP798" s="242"/>
      <c r="AQ798" s="242"/>
      <c r="AR798" s="242"/>
      <c r="AS798" s="242"/>
      <c r="AT798" s="242"/>
      <c r="AU798" s="242"/>
      <c r="AV798" s="242"/>
      <c r="AW798" s="242"/>
      <c r="AX798" s="242"/>
      <c r="AY798" s="242"/>
      <c r="AZ798" s="242"/>
      <c r="BA798" s="242"/>
      <c r="BB798" s="242"/>
      <c r="BC798" s="242"/>
      <c r="BD798" s="242"/>
      <c r="BE798" s="242"/>
      <c r="BF798" s="242"/>
      <c r="BG798" s="242"/>
      <c r="BH798" s="242"/>
      <c r="BI798" s="242"/>
      <c r="BJ798" s="242"/>
      <c r="BK798" s="242"/>
      <c r="BL798" s="242"/>
      <c r="BM798" s="242"/>
      <c r="BN798" s="242"/>
      <c r="BO798" s="242"/>
      <c r="BP798" s="242"/>
      <c r="BQ798" s="242"/>
      <c r="BR798" s="242"/>
      <c r="BS798" s="242"/>
      <c r="BT798" s="242"/>
      <c r="BU798" s="242"/>
      <c r="BV798" s="242"/>
      <c r="BW798" s="242"/>
      <c r="BX798" s="242"/>
      <c r="BY798" s="242"/>
      <c r="BZ798" s="242"/>
      <c r="CA798" s="242"/>
      <c r="CB798" s="242"/>
      <c r="CC798" s="242"/>
      <c r="CD798" s="242"/>
      <c r="CE798" s="242"/>
      <c r="CF798" s="242"/>
      <c r="CG798" s="242"/>
      <c r="CH798" s="242"/>
      <c r="CI798" s="242"/>
      <c r="CJ798" s="242"/>
      <c r="CK798" s="242"/>
      <c r="CL798" s="242"/>
      <c r="CM798" s="242"/>
      <c r="CN798" s="242"/>
      <c r="CO798" s="242"/>
      <c r="CP798" s="242"/>
      <c r="CQ798" s="242"/>
      <c r="CR798" s="242"/>
      <c r="CS798" s="242"/>
      <c r="CT798" s="242"/>
      <c r="CU798" s="242"/>
      <c r="CV798" s="242"/>
    </row>
    <row r="799" spans="2:102" outlineLevel="1" x14ac:dyDescent="0.3">
      <c r="B799" s="154">
        <v>4</v>
      </c>
      <c r="C799" s="242" t="s">
        <v>1828</v>
      </c>
      <c r="D799" s="509" t="str">
        <f t="shared" si="394"/>
        <v>Operador 4</v>
      </c>
      <c r="E799" s="506">
        <v>600000</v>
      </c>
      <c r="F799" s="506">
        <v>600000</v>
      </c>
      <c r="G799" s="506">
        <v>600000</v>
      </c>
      <c r="H799" s="506">
        <v>600000</v>
      </c>
      <c r="I799" s="506">
        <v>600000</v>
      </c>
      <c r="J799" s="506">
        <v>600000</v>
      </c>
      <c r="K799" s="506">
        <v>600000</v>
      </c>
      <c r="L799" s="506">
        <v>600000</v>
      </c>
      <c r="M799" s="506">
        <v>600000</v>
      </c>
      <c r="N799" s="506">
        <v>600000</v>
      </c>
      <c r="O799" s="506">
        <v>600000</v>
      </c>
      <c r="P799" s="506">
        <v>600000</v>
      </c>
      <c r="Q799" s="506">
        <v>600000</v>
      </c>
      <c r="R799" s="506">
        <v>600000</v>
      </c>
      <c r="S799" s="506">
        <v>600000</v>
      </c>
      <c r="T799" s="506">
        <v>600000</v>
      </c>
      <c r="U799" s="506">
        <v>600000</v>
      </c>
      <c r="V799" s="506">
        <v>600000</v>
      </c>
      <c r="W799" s="506">
        <v>600000</v>
      </c>
      <c r="X799" s="506">
        <v>600000</v>
      </c>
      <c r="Y799" s="506">
        <v>600000</v>
      </c>
      <c r="Z799" s="506">
        <v>600000</v>
      </c>
      <c r="AA799" s="506">
        <v>600000</v>
      </c>
      <c r="AB799" s="506">
        <v>600000</v>
      </c>
      <c r="AC799" s="506">
        <v>600000</v>
      </c>
      <c r="AD799" s="506">
        <v>600000</v>
      </c>
      <c r="AE799" s="506">
        <v>600000</v>
      </c>
      <c r="AF799" s="506">
        <v>600000</v>
      </c>
      <c r="AG799" s="506">
        <v>600000</v>
      </c>
      <c r="AH799" s="506">
        <v>600000</v>
      </c>
      <c r="AI799" s="506">
        <v>600000</v>
      </c>
      <c r="AJ799" s="506">
        <v>600000</v>
      </c>
      <c r="AK799" s="506">
        <v>600000</v>
      </c>
      <c r="AL799" s="242"/>
      <c r="AM799" s="242"/>
      <c r="AN799" s="242"/>
      <c r="AO799" s="242"/>
      <c r="AP799" s="242"/>
      <c r="AQ799" s="242"/>
      <c r="AR799" s="242"/>
      <c r="AS799" s="242"/>
      <c r="AT799" s="242"/>
      <c r="AU799" s="242"/>
      <c r="AV799" s="242"/>
      <c r="AW799" s="242"/>
      <c r="AX799" s="242"/>
      <c r="AY799" s="242"/>
      <c r="AZ799" s="242"/>
      <c r="BA799" s="242"/>
      <c r="BB799" s="242"/>
      <c r="BC799" s="242"/>
      <c r="BD799" s="242"/>
      <c r="BE799" s="242"/>
      <c r="BF799" s="242"/>
      <c r="BG799" s="242"/>
      <c r="BH799" s="242"/>
      <c r="BI799" s="242"/>
      <c r="BJ799" s="242"/>
      <c r="BK799" s="242"/>
      <c r="BL799" s="242"/>
      <c r="BM799" s="242"/>
      <c r="BN799" s="242"/>
      <c r="BO799" s="242"/>
      <c r="BP799" s="242"/>
      <c r="BQ799" s="242"/>
      <c r="BR799" s="242"/>
      <c r="BS799" s="242"/>
      <c r="BT799" s="242"/>
      <c r="BU799" s="242"/>
      <c r="BV799" s="242"/>
      <c r="BW799" s="242"/>
      <c r="BX799" s="242"/>
      <c r="BY799" s="242"/>
      <c r="BZ799" s="242"/>
      <c r="CA799" s="242"/>
      <c r="CB799" s="242"/>
      <c r="CC799" s="242"/>
      <c r="CD799" s="242"/>
      <c r="CE799" s="242"/>
      <c r="CF799" s="242"/>
      <c r="CG799" s="242"/>
      <c r="CH799" s="242"/>
      <c r="CI799" s="242"/>
      <c r="CJ799" s="242"/>
      <c r="CK799" s="242"/>
      <c r="CL799" s="242"/>
      <c r="CM799" s="242"/>
      <c r="CN799" s="242"/>
      <c r="CO799" s="242"/>
      <c r="CP799" s="242"/>
      <c r="CQ799" s="242"/>
      <c r="CR799" s="242"/>
      <c r="CS799" s="242"/>
      <c r="CT799" s="242"/>
      <c r="CU799" s="242"/>
      <c r="CV799" s="242"/>
    </row>
    <row r="800" spans="2:102" outlineLevel="1" x14ac:dyDescent="0.3">
      <c r="B800" s="154">
        <v>5</v>
      </c>
      <c r="C800" s="242" t="s">
        <v>411</v>
      </c>
      <c r="D800" s="143" t="s">
        <v>411</v>
      </c>
      <c r="E800" s="506">
        <v>1000</v>
      </c>
      <c r="F800" s="506">
        <v>1000</v>
      </c>
      <c r="G800" s="506">
        <v>1000</v>
      </c>
      <c r="H800" s="506">
        <v>1000</v>
      </c>
      <c r="I800" s="506">
        <v>1000</v>
      </c>
      <c r="J800" s="506">
        <v>1000</v>
      </c>
      <c r="K800" s="506">
        <v>1000</v>
      </c>
      <c r="L800" s="506">
        <v>1000</v>
      </c>
      <c r="M800" s="506">
        <v>1000</v>
      </c>
      <c r="N800" s="506">
        <v>1000</v>
      </c>
      <c r="O800" s="506">
        <v>1000</v>
      </c>
      <c r="P800" s="506">
        <v>1000</v>
      </c>
      <c r="Q800" s="506">
        <v>1000</v>
      </c>
      <c r="R800" s="506">
        <v>1000</v>
      </c>
      <c r="S800" s="506">
        <v>1000</v>
      </c>
      <c r="T800" s="506">
        <v>1000</v>
      </c>
      <c r="U800" s="506">
        <v>1000</v>
      </c>
      <c r="V800" s="506">
        <v>1000</v>
      </c>
      <c r="W800" s="506">
        <v>1000</v>
      </c>
      <c r="X800" s="506">
        <v>1000</v>
      </c>
      <c r="Y800" s="506">
        <v>1000</v>
      </c>
      <c r="Z800" s="506">
        <v>1000</v>
      </c>
      <c r="AA800" s="506">
        <v>1000</v>
      </c>
      <c r="AB800" s="506">
        <v>1000</v>
      </c>
      <c r="AC800" s="506">
        <v>1000</v>
      </c>
      <c r="AD800" s="506">
        <v>1000</v>
      </c>
      <c r="AE800" s="506">
        <v>1000</v>
      </c>
      <c r="AF800" s="506">
        <v>1000</v>
      </c>
      <c r="AG800" s="506">
        <v>1000</v>
      </c>
      <c r="AH800" s="506">
        <v>1000</v>
      </c>
      <c r="AI800" s="506">
        <v>1000</v>
      </c>
      <c r="AJ800" s="506">
        <v>1000</v>
      </c>
      <c r="AK800" s="506">
        <v>1000</v>
      </c>
      <c r="AL800" s="242"/>
      <c r="AM800" s="242"/>
      <c r="AN800" s="242"/>
      <c r="AO800" s="242"/>
      <c r="AP800" s="242"/>
      <c r="AQ800" s="242"/>
      <c r="AR800" s="242"/>
      <c r="AS800" s="242"/>
      <c r="AT800" s="242"/>
      <c r="AU800" s="242"/>
      <c r="AV800" s="242"/>
      <c r="AW800" s="242"/>
      <c r="AX800" s="242"/>
      <c r="AY800" s="242"/>
      <c r="AZ800" s="242"/>
      <c r="BA800" s="242"/>
      <c r="BB800" s="242"/>
      <c r="BC800" s="242"/>
      <c r="BD800" s="242"/>
      <c r="BE800" s="242"/>
      <c r="BF800" s="242"/>
      <c r="BG800" s="242"/>
      <c r="BH800" s="242"/>
      <c r="BI800" s="242"/>
      <c r="BJ800" s="242"/>
      <c r="BK800" s="242"/>
      <c r="BL800" s="242"/>
      <c r="BM800" s="242"/>
      <c r="BN800" s="242"/>
      <c r="BO800" s="242"/>
      <c r="BP800" s="242"/>
      <c r="BQ800" s="242"/>
      <c r="BR800" s="242"/>
      <c r="BS800" s="242"/>
      <c r="BT800" s="242"/>
      <c r="BU800" s="242"/>
      <c r="BV800" s="242"/>
      <c r="BW800" s="242"/>
      <c r="BX800" s="242"/>
      <c r="BY800" s="242"/>
      <c r="BZ800" s="242"/>
      <c r="CA800" s="242"/>
      <c r="CB800" s="242"/>
      <c r="CC800" s="242"/>
      <c r="CD800" s="242"/>
      <c r="CE800" s="242"/>
      <c r="CF800" s="242"/>
      <c r="CG800" s="242"/>
      <c r="CH800" s="242"/>
      <c r="CI800" s="242"/>
      <c r="CJ800" s="242"/>
      <c r="CK800" s="242"/>
      <c r="CL800" s="242"/>
      <c r="CM800" s="242"/>
      <c r="CN800" s="242"/>
      <c r="CO800" s="242"/>
      <c r="CP800" s="242"/>
      <c r="CQ800" s="242"/>
      <c r="CR800" s="242"/>
      <c r="CS800" s="242"/>
      <c r="CT800" s="242"/>
      <c r="CU800" s="242"/>
      <c r="CV800" s="242"/>
    </row>
    <row r="801" spans="2:102" outlineLevel="1" x14ac:dyDescent="0.3"/>
    <row r="802" spans="2:102" outlineLevel="1" x14ac:dyDescent="0.3">
      <c r="C802" s="242" t="s">
        <v>23</v>
      </c>
      <c r="D802" s="143" t="s">
        <v>433</v>
      </c>
      <c r="E802" s="242">
        <f>SUM(E796:E800)</f>
        <v>642000</v>
      </c>
      <c r="F802" s="242">
        <f t="shared" ref="F802:AK802" si="395">SUM(F796:F800)</f>
        <v>642000</v>
      </c>
      <c r="G802" s="242">
        <f t="shared" si="395"/>
        <v>642000</v>
      </c>
      <c r="H802" s="242">
        <f t="shared" si="395"/>
        <v>642000</v>
      </c>
      <c r="I802" s="242">
        <f t="shared" si="395"/>
        <v>642000</v>
      </c>
      <c r="J802" s="242">
        <f t="shared" si="395"/>
        <v>642000</v>
      </c>
      <c r="K802" s="242">
        <f t="shared" si="395"/>
        <v>642000</v>
      </c>
      <c r="L802" s="242">
        <f t="shared" si="395"/>
        <v>642000</v>
      </c>
      <c r="M802" s="242">
        <f t="shared" si="395"/>
        <v>642000</v>
      </c>
      <c r="N802" s="242">
        <f t="shared" si="395"/>
        <v>642000</v>
      </c>
      <c r="O802" s="242">
        <f t="shared" si="395"/>
        <v>642000</v>
      </c>
      <c r="P802" s="242">
        <f t="shared" si="395"/>
        <v>642000</v>
      </c>
      <c r="Q802" s="242">
        <f t="shared" si="395"/>
        <v>642000</v>
      </c>
      <c r="R802" s="242">
        <f t="shared" si="395"/>
        <v>642000</v>
      </c>
      <c r="S802" s="242">
        <f t="shared" si="395"/>
        <v>642000</v>
      </c>
      <c r="T802" s="242">
        <f t="shared" si="395"/>
        <v>642000</v>
      </c>
      <c r="U802" s="242">
        <f t="shared" si="395"/>
        <v>642000</v>
      </c>
      <c r="V802" s="242">
        <f t="shared" si="395"/>
        <v>642000</v>
      </c>
      <c r="W802" s="242">
        <f t="shared" si="395"/>
        <v>642000</v>
      </c>
      <c r="X802" s="242">
        <f t="shared" si="395"/>
        <v>642000</v>
      </c>
      <c r="Y802" s="242">
        <f t="shared" si="395"/>
        <v>642000</v>
      </c>
      <c r="Z802" s="242">
        <f t="shared" si="395"/>
        <v>642000</v>
      </c>
      <c r="AA802" s="242">
        <f t="shared" si="395"/>
        <v>642000</v>
      </c>
      <c r="AB802" s="242">
        <f t="shared" si="395"/>
        <v>642000</v>
      </c>
      <c r="AC802" s="242">
        <f t="shared" si="395"/>
        <v>642000</v>
      </c>
      <c r="AD802" s="242">
        <f t="shared" si="395"/>
        <v>642000</v>
      </c>
      <c r="AE802" s="242">
        <f t="shared" si="395"/>
        <v>642000</v>
      </c>
      <c r="AF802" s="242">
        <f t="shared" si="395"/>
        <v>642000</v>
      </c>
      <c r="AG802" s="242">
        <f t="shared" si="395"/>
        <v>642000</v>
      </c>
      <c r="AH802" s="242">
        <f t="shared" si="395"/>
        <v>642000</v>
      </c>
      <c r="AI802" s="242">
        <f t="shared" si="395"/>
        <v>642000</v>
      </c>
      <c r="AJ802" s="242">
        <f t="shared" si="395"/>
        <v>642000</v>
      </c>
      <c r="AK802" s="242">
        <f t="shared" si="395"/>
        <v>642000</v>
      </c>
      <c r="AL802" s="480">
        <f t="shared" ref="AL802:BQ802" si="396">INDEX(abo.fmo.pre.avg,AL$605)*AL$1066</f>
        <v>642000</v>
      </c>
      <c r="AM802" s="480">
        <f t="shared" si="396"/>
        <v>642000</v>
      </c>
      <c r="AN802" s="480">
        <f t="shared" si="396"/>
        <v>642000</v>
      </c>
      <c r="AO802" s="480">
        <f t="shared" si="396"/>
        <v>642000</v>
      </c>
      <c r="AP802" s="480">
        <f t="shared" si="396"/>
        <v>642000</v>
      </c>
      <c r="AQ802" s="480">
        <f t="shared" si="396"/>
        <v>642000</v>
      </c>
      <c r="AR802" s="480">
        <f t="shared" si="396"/>
        <v>642000</v>
      </c>
      <c r="AS802" s="480">
        <f t="shared" si="396"/>
        <v>642000</v>
      </c>
      <c r="AT802" s="480">
        <f t="shared" si="396"/>
        <v>642000</v>
      </c>
      <c r="AU802" s="480">
        <f t="shared" si="396"/>
        <v>642000</v>
      </c>
      <c r="AV802" s="480">
        <f t="shared" si="396"/>
        <v>642000</v>
      </c>
      <c r="AW802" s="480">
        <f t="shared" si="396"/>
        <v>642000</v>
      </c>
      <c r="AX802" s="480">
        <f t="shared" si="396"/>
        <v>642000</v>
      </c>
      <c r="AY802" s="480">
        <f t="shared" si="396"/>
        <v>642000</v>
      </c>
      <c r="AZ802" s="480">
        <f t="shared" si="396"/>
        <v>642000</v>
      </c>
      <c r="BA802" s="480">
        <f t="shared" si="396"/>
        <v>642000</v>
      </c>
      <c r="BB802" s="480">
        <f t="shared" si="396"/>
        <v>642000</v>
      </c>
      <c r="BC802" s="480">
        <f t="shared" si="396"/>
        <v>642000</v>
      </c>
      <c r="BD802" s="480">
        <f t="shared" si="396"/>
        <v>642000</v>
      </c>
      <c r="BE802" s="480">
        <f t="shared" si="396"/>
        <v>642000</v>
      </c>
      <c r="BF802" s="480">
        <f t="shared" si="396"/>
        <v>642000</v>
      </c>
      <c r="BG802" s="480">
        <f t="shared" si="396"/>
        <v>642000</v>
      </c>
      <c r="BH802" s="480">
        <f t="shared" si="396"/>
        <v>642000</v>
      </c>
      <c r="BI802" s="480">
        <f t="shared" si="396"/>
        <v>642000</v>
      </c>
      <c r="BJ802" s="480">
        <f t="shared" si="396"/>
        <v>642000</v>
      </c>
      <c r="BK802" s="480">
        <f t="shared" si="396"/>
        <v>642000</v>
      </c>
      <c r="BL802" s="480">
        <f t="shared" si="396"/>
        <v>642000</v>
      </c>
      <c r="BM802" s="480">
        <f t="shared" si="396"/>
        <v>642000</v>
      </c>
      <c r="BN802" s="480">
        <f t="shared" si="396"/>
        <v>642000</v>
      </c>
      <c r="BO802" s="480">
        <f t="shared" si="396"/>
        <v>642000</v>
      </c>
      <c r="BP802" s="480">
        <f t="shared" si="396"/>
        <v>642000</v>
      </c>
      <c r="BQ802" s="480">
        <f t="shared" si="396"/>
        <v>642000</v>
      </c>
      <c r="BR802" s="480">
        <f t="shared" ref="BR802:CV802" si="397">INDEX(abo.fmo.pre.avg,BR$605)*BR$1066</f>
        <v>642000</v>
      </c>
      <c r="BS802" s="480">
        <f t="shared" si="397"/>
        <v>642000</v>
      </c>
      <c r="BT802" s="480">
        <f t="shared" si="397"/>
        <v>642000</v>
      </c>
      <c r="BU802" s="480">
        <f t="shared" si="397"/>
        <v>642000</v>
      </c>
      <c r="BV802" s="480">
        <f t="shared" si="397"/>
        <v>642000</v>
      </c>
      <c r="BW802" s="480">
        <f t="shared" si="397"/>
        <v>642000</v>
      </c>
      <c r="BX802" s="480">
        <f t="shared" si="397"/>
        <v>642000</v>
      </c>
      <c r="BY802" s="480">
        <f t="shared" si="397"/>
        <v>642000</v>
      </c>
      <c r="BZ802" s="480">
        <f t="shared" si="397"/>
        <v>642000</v>
      </c>
      <c r="CA802" s="480">
        <f t="shared" si="397"/>
        <v>642000</v>
      </c>
      <c r="CB802" s="480">
        <f t="shared" si="397"/>
        <v>642000</v>
      </c>
      <c r="CC802" s="480">
        <f t="shared" si="397"/>
        <v>642000</v>
      </c>
      <c r="CD802" s="480">
        <f t="shared" si="397"/>
        <v>642000</v>
      </c>
      <c r="CE802" s="480">
        <f t="shared" si="397"/>
        <v>642000</v>
      </c>
      <c r="CF802" s="480">
        <f t="shared" si="397"/>
        <v>642000</v>
      </c>
      <c r="CG802" s="480">
        <f t="shared" si="397"/>
        <v>642000</v>
      </c>
      <c r="CH802" s="480">
        <f t="shared" si="397"/>
        <v>642000</v>
      </c>
      <c r="CI802" s="480">
        <f t="shared" si="397"/>
        <v>642000</v>
      </c>
      <c r="CJ802" s="480">
        <f t="shared" si="397"/>
        <v>642000</v>
      </c>
      <c r="CK802" s="480">
        <f t="shared" si="397"/>
        <v>642000</v>
      </c>
      <c r="CL802" s="480">
        <f t="shared" si="397"/>
        <v>642000</v>
      </c>
      <c r="CM802" s="480">
        <f t="shared" si="397"/>
        <v>642000</v>
      </c>
      <c r="CN802" s="480">
        <f t="shared" si="397"/>
        <v>642000</v>
      </c>
      <c r="CO802" s="480">
        <f t="shared" si="397"/>
        <v>642000</v>
      </c>
      <c r="CP802" s="480">
        <f t="shared" si="397"/>
        <v>642000</v>
      </c>
      <c r="CQ802" s="480">
        <f t="shared" si="397"/>
        <v>642000</v>
      </c>
      <c r="CR802" s="480">
        <f t="shared" si="397"/>
        <v>642000</v>
      </c>
      <c r="CS802" s="480">
        <f t="shared" si="397"/>
        <v>642000</v>
      </c>
      <c r="CT802" s="480">
        <f t="shared" si="397"/>
        <v>642000</v>
      </c>
      <c r="CU802" s="480">
        <f t="shared" si="397"/>
        <v>642000</v>
      </c>
      <c r="CV802" s="480">
        <f t="shared" si="397"/>
        <v>642000</v>
      </c>
    </row>
    <row r="804" spans="2:102" ht="16.2" thickBot="1" x14ac:dyDescent="0.35">
      <c r="B804" s="76" t="s">
        <v>473</v>
      </c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76"/>
      <c r="AJ804" s="76"/>
      <c r="AK804" s="76"/>
      <c r="AL804" s="76"/>
      <c r="AM804" s="76"/>
      <c r="AN804" s="76"/>
      <c r="AO804" s="76"/>
      <c r="AP804" s="76"/>
      <c r="AQ804" s="76"/>
      <c r="AR804" s="76"/>
      <c r="AS804" s="76"/>
      <c r="AT804" s="76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  <c r="CI804" s="76"/>
      <c r="CJ804" s="76"/>
      <c r="CK804" s="76"/>
      <c r="CL804" s="76"/>
      <c r="CM804" s="76"/>
      <c r="CN804" s="76"/>
      <c r="CO804" s="76"/>
      <c r="CP804" s="76"/>
      <c r="CQ804" s="76"/>
      <c r="CR804" s="76"/>
      <c r="CS804" s="76"/>
      <c r="CT804" s="76"/>
      <c r="CU804" s="76"/>
      <c r="CV804" s="76"/>
      <c r="CW804" s="76"/>
      <c r="CX804" s="76"/>
    </row>
    <row r="805" spans="2:102" outlineLevel="1" x14ac:dyDescent="0.3"/>
    <row r="806" spans="2:102" outlineLevel="1" x14ac:dyDescent="0.3">
      <c r="E806" s="233">
        <v>1</v>
      </c>
      <c r="F806" s="233">
        <v>2</v>
      </c>
      <c r="G806" s="233">
        <v>3</v>
      </c>
      <c r="H806" s="233">
        <v>4</v>
      </c>
      <c r="I806" s="233">
        <v>5</v>
      </c>
      <c r="J806" s="233">
        <v>6</v>
      </c>
      <c r="K806" s="233">
        <v>7</v>
      </c>
      <c r="L806" s="233">
        <v>8</v>
      </c>
      <c r="M806" s="233">
        <v>9</v>
      </c>
      <c r="N806" s="233">
        <v>10</v>
      </c>
      <c r="O806" s="233">
        <v>11</v>
      </c>
      <c r="P806" s="233">
        <v>12</v>
      </c>
      <c r="Q806" s="233">
        <v>13</v>
      </c>
      <c r="R806" s="233">
        <v>14</v>
      </c>
      <c r="S806" s="233">
        <v>15</v>
      </c>
      <c r="T806" s="233">
        <v>16</v>
      </c>
      <c r="U806" s="233">
        <v>17</v>
      </c>
      <c r="V806" s="233">
        <v>18</v>
      </c>
      <c r="W806" s="233">
        <v>19</v>
      </c>
      <c r="X806" s="233">
        <v>20</v>
      </c>
      <c r="Y806" s="233">
        <v>21</v>
      </c>
      <c r="Z806" s="233">
        <v>22</v>
      </c>
      <c r="AA806" s="233">
        <v>23</v>
      </c>
      <c r="AB806" s="233">
        <v>24</v>
      </c>
      <c r="AC806" s="233">
        <v>25</v>
      </c>
      <c r="AD806" s="233">
        <v>26</v>
      </c>
      <c r="AE806" s="233">
        <v>27</v>
      </c>
      <c r="AF806" s="233">
        <v>28</v>
      </c>
      <c r="AG806" s="233">
        <v>29</v>
      </c>
      <c r="AH806" s="233">
        <v>30</v>
      </c>
      <c r="AI806" s="233">
        <v>31</v>
      </c>
      <c r="AJ806" s="233">
        <v>32</v>
      </c>
      <c r="AK806" s="233">
        <v>33</v>
      </c>
      <c r="AL806" s="233">
        <v>34</v>
      </c>
      <c r="AM806" s="233">
        <v>35</v>
      </c>
      <c r="AN806" s="233">
        <v>36</v>
      </c>
      <c r="AO806" s="233">
        <v>37</v>
      </c>
      <c r="AP806" s="233">
        <v>38</v>
      </c>
      <c r="AQ806" s="233">
        <v>39</v>
      </c>
      <c r="AR806" s="233">
        <v>40</v>
      </c>
      <c r="AS806" s="233">
        <v>41</v>
      </c>
      <c r="AT806" s="233">
        <v>42</v>
      </c>
      <c r="AU806" s="233">
        <v>43</v>
      </c>
      <c r="AV806" s="233">
        <v>44</v>
      </c>
      <c r="AW806" s="233">
        <v>45</v>
      </c>
      <c r="AX806" s="233">
        <v>46</v>
      </c>
      <c r="AY806" s="233">
        <v>47</v>
      </c>
      <c r="AZ806" s="233">
        <v>48</v>
      </c>
      <c r="BA806" s="233">
        <v>49</v>
      </c>
      <c r="BB806" s="233">
        <v>50</v>
      </c>
      <c r="BC806" s="233">
        <v>51</v>
      </c>
      <c r="BD806" s="233">
        <v>52</v>
      </c>
      <c r="BE806" s="233">
        <v>53</v>
      </c>
      <c r="BF806" s="233">
        <v>54</v>
      </c>
      <c r="BG806" s="233">
        <v>55</v>
      </c>
      <c r="BH806" s="233">
        <v>56</v>
      </c>
      <c r="BI806" s="233">
        <v>57</v>
      </c>
      <c r="BJ806" s="233">
        <v>58</v>
      </c>
      <c r="BK806" s="233">
        <v>59</v>
      </c>
      <c r="BL806" s="233">
        <v>60</v>
      </c>
      <c r="BM806" s="233">
        <v>61</v>
      </c>
      <c r="BN806" s="233">
        <v>62</v>
      </c>
      <c r="BO806" s="233">
        <v>63</v>
      </c>
      <c r="BP806" s="233">
        <v>64</v>
      </c>
      <c r="BQ806" s="233">
        <v>65</v>
      </c>
      <c r="BR806" s="233">
        <v>66</v>
      </c>
      <c r="BS806" s="233">
        <v>67</v>
      </c>
      <c r="BT806" s="233">
        <v>68</v>
      </c>
      <c r="BU806" s="233">
        <v>69</v>
      </c>
      <c r="BV806" s="233">
        <v>70</v>
      </c>
      <c r="BW806" s="233">
        <v>71</v>
      </c>
      <c r="BX806" s="233">
        <v>72</v>
      </c>
      <c r="BY806" s="233">
        <v>73</v>
      </c>
      <c r="BZ806" s="233">
        <v>74</v>
      </c>
      <c r="CA806" s="233">
        <v>75</v>
      </c>
      <c r="CB806" s="233">
        <v>76</v>
      </c>
      <c r="CC806" s="233">
        <v>77</v>
      </c>
      <c r="CD806" s="233">
        <v>78</v>
      </c>
      <c r="CE806" s="233">
        <v>79</v>
      </c>
      <c r="CF806" s="233">
        <v>80</v>
      </c>
      <c r="CG806" s="233">
        <v>81</v>
      </c>
      <c r="CH806" s="233">
        <v>82</v>
      </c>
      <c r="CI806" s="233">
        <v>83</v>
      </c>
      <c r="CJ806" s="233">
        <v>84</v>
      </c>
      <c r="CK806" s="233">
        <v>85</v>
      </c>
      <c r="CL806" s="233">
        <v>86</v>
      </c>
      <c r="CM806" s="233">
        <v>87</v>
      </c>
      <c r="CN806" s="233">
        <v>88</v>
      </c>
      <c r="CO806" s="233">
        <v>89</v>
      </c>
      <c r="CP806" s="233">
        <v>90</v>
      </c>
      <c r="CQ806" s="233">
        <v>91</v>
      </c>
      <c r="CR806" s="233">
        <v>92</v>
      </c>
      <c r="CS806" s="233">
        <v>93</v>
      </c>
      <c r="CT806" s="233">
        <v>94</v>
      </c>
      <c r="CU806" s="233">
        <v>95</v>
      </c>
      <c r="CV806" s="233">
        <v>96</v>
      </c>
    </row>
    <row r="807" spans="2:102" outlineLevel="1" x14ac:dyDescent="0.3">
      <c r="B807" s="69" t="s">
        <v>79</v>
      </c>
      <c r="C807" s="69" t="s">
        <v>474</v>
      </c>
      <c r="E807" s="69">
        <v>201401</v>
      </c>
      <c r="F807" s="69">
        <v>201402</v>
      </c>
      <c r="G807" s="69">
        <v>201403</v>
      </c>
      <c r="H807" s="69">
        <v>201404</v>
      </c>
      <c r="I807" s="69">
        <v>201405</v>
      </c>
      <c r="J807" s="69">
        <v>201406</v>
      </c>
      <c r="K807" s="69">
        <v>201407</v>
      </c>
      <c r="L807" s="69">
        <v>201408</v>
      </c>
      <c r="M807" s="69">
        <v>201409</v>
      </c>
      <c r="N807" s="69">
        <v>201410</v>
      </c>
      <c r="O807" s="69">
        <v>201411</v>
      </c>
      <c r="P807" s="69">
        <v>201412</v>
      </c>
      <c r="Q807" s="69">
        <v>201501</v>
      </c>
      <c r="R807" s="69">
        <v>201502</v>
      </c>
      <c r="S807" s="69">
        <v>201503</v>
      </c>
      <c r="T807" s="69">
        <v>201504</v>
      </c>
      <c r="U807" s="69">
        <v>201505</v>
      </c>
      <c r="V807" s="69">
        <v>201506</v>
      </c>
      <c r="W807" s="69">
        <v>201507</v>
      </c>
      <c r="X807" s="69">
        <v>201508</v>
      </c>
      <c r="Y807" s="69">
        <v>201509</v>
      </c>
      <c r="Z807" s="69">
        <v>201510</v>
      </c>
      <c r="AA807" s="69">
        <v>201511</v>
      </c>
      <c r="AB807" s="69">
        <v>201512</v>
      </c>
      <c r="AC807" s="69">
        <v>201601</v>
      </c>
      <c r="AD807" s="69">
        <v>201602</v>
      </c>
      <c r="AE807" s="69">
        <v>201603</v>
      </c>
      <c r="AF807" s="69">
        <v>201604</v>
      </c>
      <c r="AG807" s="69">
        <v>201605</v>
      </c>
      <c r="AH807" s="69">
        <v>201606</v>
      </c>
      <c r="AI807" s="69">
        <v>201607</v>
      </c>
      <c r="AJ807" s="69">
        <v>201608</v>
      </c>
      <c r="AK807" s="69">
        <v>201609</v>
      </c>
      <c r="AL807" s="69">
        <v>201610</v>
      </c>
      <c r="AM807" s="69">
        <v>201611</v>
      </c>
      <c r="AN807" s="69">
        <v>201612</v>
      </c>
      <c r="AO807" s="69">
        <v>201701</v>
      </c>
      <c r="AP807" s="69">
        <v>201702</v>
      </c>
      <c r="AQ807" s="69">
        <v>201703</v>
      </c>
      <c r="AR807" s="69">
        <v>201704</v>
      </c>
      <c r="AS807" s="69">
        <v>201705</v>
      </c>
      <c r="AT807" s="69">
        <v>201706</v>
      </c>
      <c r="AU807" s="69">
        <v>201707</v>
      </c>
      <c r="AV807" s="69">
        <v>201708</v>
      </c>
      <c r="AW807" s="69">
        <v>201709</v>
      </c>
      <c r="AX807" s="69">
        <v>201710</v>
      </c>
      <c r="AY807" s="69">
        <v>201711</v>
      </c>
      <c r="AZ807" s="69">
        <v>201712</v>
      </c>
      <c r="BA807" s="69">
        <v>201801</v>
      </c>
      <c r="BB807" s="69">
        <v>201802</v>
      </c>
      <c r="BC807" s="69">
        <v>201803</v>
      </c>
      <c r="BD807" s="69">
        <v>201804</v>
      </c>
      <c r="BE807" s="69">
        <v>201805</v>
      </c>
      <c r="BF807" s="69">
        <v>201806</v>
      </c>
      <c r="BG807" s="69">
        <v>201807</v>
      </c>
      <c r="BH807" s="69">
        <v>201808</v>
      </c>
      <c r="BI807" s="69">
        <v>201809</v>
      </c>
      <c r="BJ807" s="69">
        <v>201810</v>
      </c>
      <c r="BK807" s="69">
        <v>201811</v>
      </c>
      <c r="BL807" s="69">
        <v>201812</v>
      </c>
      <c r="BM807" s="69">
        <v>201901</v>
      </c>
      <c r="BN807" s="69">
        <v>201902</v>
      </c>
      <c r="BO807" s="69">
        <v>201903</v>
      </c>
      <c r="BP807" s="69">
        <v>201904</v>
      </c>
      <c r="BQ807" s="69">
        <v>201905</v>
      </c>
      <c r="BR807" s="69">
        <v>201906</v>
      </c>
      <c r="BS807" s="69">
        <v>201907</v>
      </c>
      <c r="BT807" s="69">
        <v>201908</v>
      </c>
      <c r="BU807" s="69">
        <v>201909</v>
      </c>
      <c r="BV807" s="69">
        <v>201910</v>
      </c>
      <c r="BW807" s="69">
        <v>201911</v>
      </c>
      <c r="BX807" s="69">
        <v>201912</v>
      </c>
      <c r="BY807" s="69">
        <v>202001</v>
      </c>
      <c r="BZ807" s="69">
        <v>202002</v>
      </c>
      <c r="CA807" s="69">
        <v>202003</v>
      </c>
      <c r="CB807" s="69">
        <v>202004</v>
      </c>
      <c r="CC807" s="69">
        <v>202005</v>
      </c>
      <c r="CD807" s="69">
        <v>202006</v>
      </c>
      <c r="CE807" s="69">
        <v>202007</v>
      </c>
      <c r="CF807" s="69">
        <v>202008</v>
      </c>
      <c r="CG807" s="69">
        <v>202009</v>
      </c>
      <c r="CH807" s="69">
        <v>202010</v>
      </c>
      <c r="CI807" s="69">
        <v>202011</v>
      </c>
      <c r="CJ807" s="69">
        <v>202012</v>
      </c>
      <c r="CK807" s="69">
        <v>202101</v>
      </c>
      <c r="CL807" s="69">
        <v>202102</v>
      </c>
      <c r="CM807" s="69">
        <v>202103</v>
      </c>
      <c r="CN807" s="69">
        <v>202104</v>
      </c>
      <c r="CO807" s="69">
        <v>202105</v>
      </c>
      <c r="CP807" s="69">
        <v>202106</v>
      </c>
      <c r="CQ807" s="69">
        <v>202107</v>
      </c>
      <c r="CR807" s="69">
        <v>202108</v>
      </c>
      <c r="CS807" s="69">
        <v>202109</v>
      </c>
      <c r="CT807" s="69">
        <v>202110</v>
      </c>
      <c r="CU807" s="69">
        <v>202111</v>
      </c>
      <c r="CV807" s="69">
        <v>202112</v>
      </c>
    </row>
    <row r="808" spans="2:102" outlineLevel="1" x14ac:dyDescent="0.3">
      <c r="B808" s="154">
        <v>1</v>
      </c>
      <c r="C808" s="242" t="s">
        <v>1825</v>
      </c>
      <c r="D808" s="509" t="str">
        <f>C808</f>
        <v>Operador 1</v>
      </c>
      <c r="E808" s="506">
        <v>10000</v>
      </c>
      <c r="F808" s="506">
        <v>10000</v>
      </c>
      <c r="G808" s="506">
        <v>10000</v>
      </c>
      <c r="H808" s="506">
        <v>10000</v>
      </c>
      <c r="I808" s="506">
        <v>10000</v>
      </c>
      <c r="J808" s="506">
        <v>10000</v>
      </c>
      <c r="K808" s="506">
        <v>10000</v>
      </c>
      <c r="L808" s="506">
        <v>10000</v>
      </c>
      <c r="M808" s="506">
        <v>10000</v>
      </c>
      <c r="N808" s="506">
        <v>10000</v>
      </c>
      <c r="O808" s="506">
        <v>10000</v>
      </c>
      <c r="P808" s="506">
        <v>10000</v>
      </c>
      <c r="Q808" s="506">
        <v>10000</v>
      </c>
      <c r="R808" s="506">
        <v>10000</v>
      </c>
      <c r="S808" s="506">
        <v>10000</v>
      </c>
      <c r="T808" s="506">
        <v>10000</v>
      </c>
      <c r="U808" s="506">
        <v>10000</v>
      </c>
      <c r="V808" s="506">
        <v>10000</v>
      </c>
      <c r="W808" s="506">
        <v>10000</v>
      </c>
      <c r="X808" s="506">
        <v>10000</v>
      </c>
      <c r="Y808" s="506">
        <v>10000</v>
      </c>
      <c r="Z808" s="506">
        <v>10000</v>
      </c>
      <c r="AA808" s="506">
        <v>10000</v>
      </c>
      <c r="AB808" s="506">
        <v>10000</v>
      </c>
      <c r="AC808" s="506">
        <v>10000</v>
      </c>
      <c r="AD808" s="506">
        <v>10000</v>
      </c>
      <c r="AE808" s="506">
        <v>10000</v>
      </c>
      <c r="AF808" s="506">
        <v>10000</v>
      </c>
      <c r="AG808" s="506">
        <v>10000</v>
      </c>
      <c r="AH808" s="506">
        <v>10000</v>
      </c>
      <c r="AI808" s="506">
        <v>10000</v>
      </c>
      <c r="AJ808" s="506">
        <v>10000</v>
      </c>
      <c r="AK808" s="506">
        <v>10000</v>
      </c>
      <c r="AL808" s="242"/>
      <c r="AM808" s="242"/>
      <c r="AN808" s="242"/>
      <c r="AO808" s="242"/>
      <c r="AP808" s="242"/>
      <c r="AQ808" s="242"/>
      <c r="AR808" s="242"/>
      <c r="AS808" s="242"/>
      <c r="AT808" s="242"/>
      <c r="AU808" s="242"/>
      <c r="AV808" s="242"/>
      <c r="AW808" s="242"/>
      <c r="AX808" s="242"/>
      <c r="AY808" s="242"/>
      <c r="AZ808" s="242"/>
      <c r="BA808" s="242"/>
      <c r="BB808" s="242"/>
      <c r="BC808" s="242"/>
      <c r="BD808" s="242"/>
      <c r="BE808" s="242"/>
      <c r="BF808" s="242"/>
      <c r="BG808" s="242"/>
      <c r="BH808" s="242"/>
      <c r="BI808" s="242"/>
      <c r="BJ808" s="242"/>
      <c r="BK808" s="242"/>
      <c r="BL808" s="242"/>
      <c r="BM808" s="242"/>
      <c r="BN808" s="242"/>
      <c r="BO808" s="242"/>
      <c r="BP808" s="242"/>
      <c r="BQ808" s="242"/>
      <c r="BR808" s="242"/>
      <c r="BS808" s="242"/>
      <c r="BT808" s="242"/>
      <c r="BU808" s="242"/>
      <c r="BV808" s="242"/>
      <c r="BW808" s="242"/>
      <c r="BX808" s="242"/>
      <c r="BY808" s="242"/>
      <c r="BZ808" s="242"/>
      <c r="CA808" s="242"/>
      <c r="CB808" s="242"/>
      <c r="CC808" s="242"/>
      <c r="CD808" s="242"/>
      <c r="CE808" s="242"/>
      <c r="CF808" s="242"/>
      <c r="CG808" s="242"/>
      <c r="CH808" s="242"/>
      <c r="CI808" s="242"/>
      <c r="CJ808" s="242"/>
      <c r="CK808" s="242"/>
      <c r="CL808" s="242"/>
      <c r="CM808" s="242"/>
      <c r="CN808" s="242"/>
      <c r="CO808" s="242"/>
      <c r="CP808" s="242"/>
      <c r="CQ808" s="242"/>
      <c r="CR808" s="242"/>
      <c r="CS808" s="242"/>
      <c r="CT808" s="242"/>
      <c r="CU808" s="242"/>
      <c r="CV808" s="242"/>
    </row>
    <row r="809" spans="2:102" outlineLevel="1" x14ac:dyDescent="0.3">
      <c r="B809" s="154">
        <v>2</v>
      </c>
      <c r="C809" s="242" t="s">
        <v>1826</v>
      </c>
      <c r="D809" s="509" t="str">
        <f t="shared" ref="D809:D810" si="398">C809</f>
        <v>Operador 2</v>
      </c>
      <c r="E809" s="506">
        <v>20000</v>
      </c>
      <c r="F809" s="506">
        <v>20000</v>
      </c>
      <c r="G809" s="506">
        <v>20000</v>
      </c>
      <c r="H809" s="506">
        <v>20000</v>
      </c>
      <c r="I809" s="506">
        <v>20000</v>
      </c>
      <c r="J809" s="506">
        <v>20000</v>
      </c>
      <c r="K809" s="506">
        <v>20000</v>
      </c>
      <c r="L809" s="506">
        <v>20000</v>
      </c>
      <c r="M809" s="506">
        <v>20000</v>
      </c>
      <c r="N809" s="506">
        <v>20000</v>
      </c>
      <c r="O809" s="506">
        <v>20000</v>
      </c>
      <c r="P809" s="506">
        <v>20000</v>
      </c>
      <c r="Q809" s="506">
        <v>20000</v>
      </c>
      <c r="R809" s="506">
        <v>20000</v>
      </c>
      <c r="S809" s="506">
        <v>20000</v>
      </c>
      <c r="T809" s="506">
        <v>20000</v>
      </c>
      <c r="U809" s="506">
        <v>20000</v>
      </c>
      <c r="V809" s="506">
        <v>20000</v>
      </c>
      <c r="W809" s="506">
        <v>20000</v>
      </c>
      <c r="X809" s="506">
        <v>20000</v>
      </c>
      <c r="Y809" s="506">
        <v>20000</v>
      </c>
      <c r="Z809" s="506">
        <v>20000</v>
      </c>
      <c r="AA809" s="506">
        <v>20000</v>
      </c>
      <c r="AB809" s="506">
        <v>20000</v>
      </c>
      <c r="AC809" s="506">
        <v>20000</v>
      </c>
      <c r="AD809" s="506">
        <v>20000</v>
      </c>
      <c r="AE809" s="506">
        <v>20000</v>
      </c>
      <c r="AF809" s="506">
        <v>20000</v>
      </c>
      <c r="AG809" s="506">
        <v>20000</v>
      </c>
      <c r="AH809" s="506">
        <v>20000</v>
      </c>
      <c r="AI809" s="506">
        <v>20000</v>
      </c>
      <c r="AJ809" s="506">
        <v>20000</v>
      </c>
      <c r="AK809" s="506">
        <v>20000</v>
      </c>
      <c r="AL809" s="242"/>
      <c r="AM809" s="242"/>
      <c r="AN809" s="242"/>
      <c r="AO809" s="242"/>
      <c r="AP809" s="242"/>
      <c r="AQ809" s="242"/>
      <c r="AR809" s="242"/>
      <c r="AS809" s="242"/>
      <c r="AT809" s="242"/>
      <c r="AU809" s="242"/>
      <c r="AV809" s="242"/>
      <c r="AW809" s="242"/>
      <c r="AX809" s="242"/>
      <c r="AY809" s="242"/>
      <c r="AZ809" s="242"/>
      <c r="BA809" s="242"/>
      <c r="BB809" s="242"/>
      <c r="BC809" s="242"/>
      <c r="BD809" s="242"/>
      <c r="BE809" s="242"/>
      <c r="BF809" s="242"/>
      <c r="BG809" s="242"/>
      <c r="BH809" s="242"/>
      <c r="BI809" s="242"/>
      <c r="BJ809" s="242"/>
      <c r="BK809" s="242"/>
      <c r="BL809" s="242"/>
      <c r="BM809" s="242"/>
      <c r="BN809" s="242"/>
      <c r="BO809" s="242"/>
      <c r="BP809" s="242"/>
      <c r="BQ809" s="242"/>
      <c r="BR809" s="242"/>
      <c r="BS809" s="242"/>
      <c r="BT809" s="242"/>
      <c r="BU809" s="242"/>
      <c r="BV809" s="242"/>
      <c r="BW809" s="242"/>
      <c r="BX809" s="242"/>
      <c r="BY809" s="242"/>
      <c r="BZ809" s="242"/>
      <c r="CA809" s="242"/>
      <c r="CB809" s="242"/>
      <c r="CC809" s="242"/>
      <c r="CD809" s="242"/>
      <c r="CE809" s="242"/>
      <c r="CF809" s="242"/>
      <c r="CG809" s="242"/>
      <c r="CH809" s="242"/>
      <c r="CI809" s="242"/>
      <c r="CJ809" s="242"/>
      <c r="CK809" s="242"/>
      <c r="CL809" s="242"/>
      <c r="CM809" s="242"/>
      <c r="CN809" s="242"/>
      <c r="CO809" s="242"/>
      <c r="CP809" s="242"/>
      <c r="CQ809" s="242"/>
      <c r="CR809" s="242"/>
      <c r="CS809" s="242"/>
      <c r="CT809" s="242"/>
      <c r="CU809" s="242"/>
      <c r="CV809" s="242"/>
    </row>
    <row r="810" spans="2:102" outlineLevel="1" x14ac:dyDescent="0.3">
      <c r="B810" s="154">
        <v>3</v>
      </c>
      <c r="C810" s="242" t="s">
        <v>1827</v>
      </c>
      <c r="D810" s="509" t="str">
        <f t="shared" si="398"/>
        <v>Operador 3</v>
      </c>
      <c r="E810" s="506">
        <v>40000</v>
      </c>
      <c r="F810" s="506">
        <v>40000</v>
      </c>
      <c r="G810" s="506">
        <v>40000</v>
      </c>
      <c r="H810" s="506">
        <v>40000</v>
      </c>
      <c r="I810" s="506">
        <v>40000</v>
      </c>
      <c r="J810" s="506">
        <v>40000</v>
      </c>
      <c r="K810" s="506">
        <v>40000</v>
      </c>
      <c r="L810" s="506">
        <v>40000</v>
      </c>
      <c r="M810" s="506">
        <v>40000</v>
      </c>
      <c r="N810" s="506">
        <v>40000</v>
      </c>
      <c r="O810" s="506">
        <v>40000</v>
      </c>
      <c r="P810" s="506">
        <v>40000</v>
      </c>
      <c r="Q810" s="506">
        <v>40000</v>
      </c>
      <c r="R810" s="506">
        <v>40000</v>
      </c>
      <c r="S810" s="506">
        <v>40000</v>
      </c>
      <c r="T810" s="506">
        <v>40000</v>
      </c>
      <c r="U810" s="506">
        <v>40000</v>
      </c>
      <c r="V810" s="506">
        <v>40000</v>
      </c>
      <c r="W810" s="506">
        <v>40000</v>
      </c>
      <c r="X810" s="506">
        <v>40000</v>
      </c>
      <c r="Y810" s="506">
        <v>40000</v>
      </c>
      <c r="Z810" s="506">
        <v>40000</v>
      </c>
      <c r="AA810" s="506">
        <v>40000</v>
      </c>
      <c r="AB810" s="506">
        <v>40000</v>
      </c>
      <c r="AC810" s="506">
        <v>40000</v>
      </c>
      <c r="AD810" s="506">
        <v>40000</v>
      </c>
      <c r="AE810" s="506">
        <v>40000</v>
      </c>
      <c r="AF810" s="506">
        <v>40000</v>
      </c>
      <c r="AG810" s="506">
        <v>40000</v>
      </c>
      <c r="AH810" s="506">
        <v>40000</v>
      </c>
      <c r="AI810" s="506">
        <v>40000</v>
      </c>
      <c r="AJ810" s="506">
        <v>40000</v>
      </c>
      <c r="AK810" s="506">
        <v>40000</v>
      </c>
      <c r="AL810" s="242"/>
      <c r="AM810" s="242"/>
      <c r="AN810" s="242"/>
      <c r="AO810" s="242"/>
      <c r="AP810" s="242"/>
      <c r="AQ810" s="242"/>
      <c r="AR810" s="242"/>
      <c r="AS810" s="242"/>
      <c r="AT810" s="242"/>
      <c r="AU810" s="242"/>
      <c r="AV810" s="242"/>
      <c r="AW810" s="242"/>
      <c r="AX810" s="242"/>
      <c r="AY810" s="242"/>
      <c r="AZ810" s="242"/>
      <c r="BA810" s="242"/>
      <c r="BB810" s="242"/>
      <c r="BC810" s="242"/>
      <c r="BD810" s="242"/>
      <c r="BE810" s="242"/>
      <c r="BF810" s="242"/>
      <c r="BG810" s="242"/>
      <c r="BH810" s="242"/>
      <c r="BI810" s="242"/>
      <c r="BJ810" s="242"/>
      <c r="BK810" s="242"/>
      <c r="BL810" s="242"/>
      <c r="BM810" s="242"/>
      <c r="BN810" s="242"/>
      <c r="BO810" s="242"/>
      <c r="BP810" s="242"/>
      <c r="BQ810" s="242"/>
      <c r="BR810" s="242"/>
      <c r="BS810" s="242"/>
      <c r="BT810" s="242"/>
      <c r="BU810" s="242"/>
      <c r="BV810" s="242"/>
      <c r="BW810" s="242"/>
      <c r="BX810" s="242"/>
      <c r="BY810" s="242"/>
      <c r="BZ810" s="242"/>
      <c r="CA810" s="242"/>
      <c r="CB810" s="242"/>
      <c r="CC810" s="242"/>
      <c r="CD810" s="242"/>
      <c r="CE810" s="242"/>
      <c r="CF810" s="242"/>
      <c r="CG810" s="242"/>
      <c r="CH810" s="242"/>
      <c r="CI810" s="242"/>
      <c r="CJ810" s="242"/>
      <c r="CK810" s="242"/>
      <c r="CL810" s="242"/>
      <c r="CM810" s="242"/>
      <c r="CN810" s="242"/>
      <c r="CO810" s="242"/>
      <c r="CP810" s="242"/>
      <c r="CQ810" s="242"/>
      <c r="CR810" s="242"/>
      <c r="CS810" s="242"/>
      <c r="CT810" s="242"/>
      <c r="CU810" s="242"/>
      <c r="CV810" s="242"/>
    </row>
    <row r="811" spans="2:102" outlineLevel="1" x14ac:dyDescent="0.3">
      <c r="E811" s="290"/>
      <c r="K811" s="234"/>
      <c r="L811" s="234"/>
      <c r="M811" s="234"/>
      <c r="N811" s="234"/>
    </row>
    <row r="812" spans="2:102" outlineLevel="1" x14ac:dyDescent="0.3">
      <c r="C812" s="242" t="s">
        <v>23</v>
      </c>
      <c r="D812" s="143" t="s">
        <v>433</v>
      </c>
      <c r="E812" s="242">
        <f>SUM(E808:E810)</f>
        <v>70000</v>
      </c>
      <c r="F812" s="242">
        <f t="shared" ref="F812:AK812" si="399">SUM(F808:F810)</f>
        <v>70000</v>
      </c>
      <c r="G812" s="242">
        <f t="shared" si="399"/>
        <v>70000</v>
      </c>
      <c r="H812" s="242">
        <f t="shared" si="399"/>
        <v>70000</v>
      </c>
      <c r="I812" s="242">
        <f t="shared" si="399"/>
        <v>70000</v>
      </c>
      <c r="J812" s="242">
        <f t="shared" si="399"/>
        <v>70000</v>
      </c>
      <c r="K812" s="242">
        <f t="shared" si="399"/>
        <v>70000</v>
      </c>
      <c r="L812" s="242">
        <f t="shared" si="399"/>
        <v>70000</v>
      </c>
      <c r="M812" s="242">
        <f t="shared" si="399"/>
        <v>70000</v>
      </c>
      <c r="N812" s="242">
        <f t="shared" si="399"/>
        <v>70000</v>
      </c>
      <c r="O812" s="242">
        <f t="shared" si="399"/>
        <v>70000</v>
      </c>
      <c r="P812" s="242">
        <f t="shared" si="399"/>
        <v>70000</v>
      </c>
      <c r="Q812" s="242">
        <f t="shared" si="399"/>
        <v>70000</v>
      </c>
      <c r="R812" s="242">
        <f t="shared" si="399"/>
        <v>70000</v>
      </c>
      <c r="S812" s="242">
        <f t="shared" si="399"/>
        <v>70000</v>
      </c>
      <c r="T812" s="242">
        <f t="shared" si="399"/>
        <v>70000</v>
      </c>
      <c r="U812" s="242">
        <f t="shared" si="399"/>
        <v>70000</v>
      </c>
      <c r="V812" s="242">
        <f t="shared" si="399"/>
        <v>70000</v>
      </c>
      <c r="W812" s="242">
        <f t="shared" si="399"/>
        <v>70000</v>
      </c>
      <c r="X812" s="242">
        <f t="shared" si="399"/>
        <v>70000</v>
      </c>
      <c r="Y812" s="242">
        <f t="shared" si="399"/>
        <v>70000</v>
      </c>
      <c r="Z812" s="242">
        <f t="shared" si="399"/>
        <v>70000</v>
      </c>
      <c r="AA812" s="242">
        <f t="shared" si="399"/>
        <v>70000</v>
      </c>
      <c r="AB812" s="242">
        <f t="shared" si="399"/>
        <v>70000</v>
      </c>
      <c r="AC812" s="242">
        <f t="shared" si="399"/>
        <v>70000</v>
      </c>
      <c r="AD812" s="242">
        <f t="shared" si="399"/>
        <v>70000</v>
      </c>
      <c r="AE812" s="242">
        <f t="shared" si="399"/>
        <v>70000</v>
      </c>
      <c r="AF812" s="242">
        <f t="shared" si="399"/>
        <v>70000</v>
      </c>
      <c r="AG812" s="242">
        <f t="shared" si="399"/>
        <v>70000</v>
      </c>
      <c r="AH812" s="242">
        <f t="shared" si="399"/>
        <v>70000</v>
      </c>
      <c r="AI812" s="242">
        <f t="shared" si="399"/>
        <v>70000</v>
      </c>
      <c r="AJ812" s="242">
        <f t="shared" si="399"/>
        <v>70000</v>
      </c>
      <c r="AK812" s="242">
        <f t="shared" si="399"/>
        <v>70000</v>
      </c>
      <c r="AL812" s="480">
        <f t="shared" ref="AL812:BQ812" si="400">INDEX(abo.fmo.pre.avg,AL$605)*AL$1067</f>
        <v>70000</v>
      </c>
      <c r="AM812" s="480">
        <f t="shared" si="400"/>
        <v>70000</v>
      </c>
      <c r="AN812" s="480">
        <f t="shared" si="400"/>
        <v>70000</v>
      </c>
      <c r="AO812" s="480">
        <f t="shared" si="400"/>
        <v>70000</v>
      </c>
      <c r="AP812" s="480">
        <f t="shared" si="400"/>
        <v>70000</v>
      </c>
      <c r="AQ812" s="480">
        <f t="shared" si="400"/>
        <v>70000</v>
      </c>
      <c r="AR812" s="480">
        <f t="shared" si="400"/>
        <v>70000</v>
      </c>
      <c r="AS812" s="480">
        <f t="shared" si="400"/>
        <v>70000</v>
      </c>
      <c r="AT812" s="480">
        <f t="shared" si="400"/>
        <v>70000</v>
      </c>
      <c r="AU812" s="480">
        <f t="shared" si="400"/>
        <v>70000</v>
      </c>
      <c r="AV812" s="480">
        <f t="shared" si="400"/>
        <v>70000</v>
      </c>
      <c r="AW812" s="480">
        <f t="shared" si="400"/>
        <v>70000</v>
      </c>
      <c r="AX812" s="480">
        <f t="shared" si="400"/>
        <v>70000</v>
      </c>
      <c r="AY812" s="480">
        <f t="shared" si="400"/>
        <v>70000</v>
      </c>
      <c r="AZ812" s="480">
        <f t="shared" si="400"/>
        <v>70000</v>
      </c>
      <c r="BA812" s="480">
        <f t="shared" si="400"/>
        <v>70000</v>
      </c>
      <c r="BB812" s="480">
        <f t="shared" si="400"/>
        <v>70000</v>
      </c>
      <c r="BC812" s="480">
        <f t="shared" si="400"/>
        <v>70000</v>
      </c>
      <c r="BD812" s="480">
        <f t="shared" si="400"/>
        <v>70000</v>
      </c>
      <c r="BE812" s="480">
        <f t="shared" si="400"/>
        <v>70000</v>
      </c>
      <c r="BF812" s="480">
        <f t="shared" si="400"/>
        <v>70000</v>
      </c>
      <c r="BG812" s="480">
        <f t="shared" si="400"/>
        <v>70000</v>
      </c>
      <c r="BH812" s="480">
        <f t="shared" si="400"/>
        <v>70000</v>
      </c>
      <c r="BI812" s="480">
        <f t="shared" si="400"/>
        <v>70000</v>
      </c>
      <c r="BJ812" s="480">
        <f t="shared" si="400"/>
        <v>70000</v>
      </c>
      <c r="BK812" s="480">
        <f t="shared" si="400"/>
        <v>70000</v>
      </c>
      <c r="BL812" s="480">
        <f t="shared" si="400"/>
        <v>70000</v>
      </c>
      <c r="BM812" s="480">
        <f t="shared" si="400"/>
        <v>70000</v>
      </c>
      <c r="BN812" s="480">
        <f t="shared" si="400"/>
        <v>70000</v>
      </c>
      <c r="BO812" s="480">
        <f t="shared" si="400"/>
        <v>70000</v>
      </c>
      <c r="BP812" s="480">
        <f t="shared" si="400"/>
        <v>70000</v>
      </c>
      <c r="BQ812" s="480">
        <f t="shared" si="400"/>
        <v>70000</v>
      </c>
      <c r="BR812" s="480">
        <f t="shared" ref="BR812:CV812" si="401">INDEX(abo.fmo.pre.avg,BR$605)*BR$1067</f>
        <v>70000</v>
      </c>
      <c r="BS812" s="480">
        <f t="shared" si="401"/>
        <v>70000</v>
      </c>
      <c r="BT812" s="480">
        <f t="shared" si="401"/>
        <v>70000</v>
      </c>
      <c r="BU812" s="480">
        <f t="shared" si="401"/>
        <v>70000</v>
      </c>
      <c r="BV812" s="480">
        <f t="shared" si="401"/>
        <v>70000</v>
      </c>
      <c r="BW812" s="480">
        <f t="shared" si="401"/>
        <v>70000</v>
      </c>
      <c r="BX812" s="480">
        <f t="shared" si="401"/>
        <v>70000</v>
      </c>
      <c r="BY812" s="480">
        <f t="shared" si="401"/>
        <v>70000</v>
      </c>
      <c r="BZ812" s="480">
        <f t="shared" si="401"/>
        <v>70000</v>
      </c>
      <c r="CA812" s="480">
        <f t="shared" si="401"/>
        <v>70000</v>
      </c>
      <c r="CB812" s="480">
        <f t="shared" si="401"/>
        <v>70000</v>
      </c>
      <c r="CC812" s="480">
        <f t="shared" si="401"/>
        <v>70000</v>
      </c>
      <c r="CD812" s="480">
        <f t="shared" si="401"/>
        <v>70000</v>
      </c>
      <c r="CE812" s="480">
        <f t="shared" si="401"/>
        <v>70000</v>
      </c>
      <c r="CF812" s="480">
        <f t="shared" si="401"/>
        <v>70000</v>
      </c>
      <c r="CG812" s="480">
        <f t="shared" si="401"/>
        <v>70000</v>
      </c>
      <c r="CH812" s="480">
        <f t="shared" si="401"/>
        <v>70000</v>
      </c>
      <c r="CI812" s="480">
        <f t="shared" si="401"/>
        <v>70000</v>
      </c>
      <c r="CJ812" s="480">
        <f t="shared" si="401"/>
        <v>70000</v>
      </c>
      <c r="CK812" s="480">
        <f t="shared" si="401"/>
        <v>70000</v>
      </c>
      <c r="CL812" s="480">
        <f t="shared" si="401"/>
        <v>70000</v>
      </c>
      <c r="CM812" s="480">
        <f t="shared" si="401"/>
        <v>70000</v>
      </c>
      <c r="CN812" s="480">
        <f t="shared" si="401"/>
        <v>70000</v>
      </c>
      <c r="CO812" s="480">
        <f t="shared" si="401"/>
        <v>70000</v>
      </c>
      <c r="CP812" s="480">
        <f t="shared" si="401"/>
        <v>70000</v>
      </c>
      <c r="CQ812" s="480">
        <f t="shared" si="401"/>
        <v>70000</v>
      </c>
      <c r="CR812" s="480">
        <f t="shared" si="401"/>
        <v>70000</v>
      </c>
      <c r="CS812" s="480">
        <f t="shared" si="401"/>
        <v>70000</v>
      </c>
      <c r="CT812" s="480">
        <f t="shared" si="401"/>
        <v>70000</v>
      </c>
      <c r="CU812" s="480">
        <f t="shared" si="401"/>
        <v>70000</v>
      </c>
      <c r="CV812" s="480">
        <f t="shared" si="401"/>
        <v>70000</v>
      </c>
    </row>
    <row r="814" spans="2:102" ht="18" thickBot="1" x14ac:dyDescent="0.35">
      <c r="B814" s="75" t="s">
        <v>610</v>
      </c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  <c r="AJ814" s="75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75"/>
      <c r="AZ814" s="75"/>
      <c r="BA814" s="75"/>
      <c r="BB814" s="75"/>
      <c r="BC814" s="75"/>
      <c r="BD814" s="75"/>
      <c r="BE814" s="75"/>
      <c r="BF814" s="75"/>
      <c r="BG814" s="75"/>
      <c r="BH814" s="75"/>
      <c r="BI814" s="75"/>
      <c r="BJ814" s="75"/>
      <c r="BK814" s="75"/>
      <c r="BL814" s="75"/>
      <c r="BM814" s="75"/>
      <c r="BN814" s="75"/>
      <c r="BO814" s="75"/>
      <c r="BP814" s="75"/>
      <c r="BQ814" s="75"/>
      <c r="BR814" s="75"/>
      <c r="BS814" s="75"/>
      <c r="BT814" s="75"/>
      <c r="BU814" s="75"/>
      <c r="BV814" s="75"/>
      <c r="BW814" s="75"/>
      <c r="BX814" s="75"/>
      <c r="BY814" s="75"/>
      <c r="BZ814" s="75"/>
      <c r="CA814" s="75"/>
      <c r="CB814" s="75"/>
      <c r="CC814" s="75"/>
      <c r="CD814" s="75"/>
      <c r="CE814" s="75"/>
      <c r="CF814" s="75"/>
      <c r="CG814" s="75"/>
      <c r="CH814" s="75"/>
      <c r="CI814" s="75"/>
      <c r="CJ814" s="75"/>
      <c r="CK814" s="75"/>
      <c r="CL814" s="75"/>
      <c r="CM814" s="75"/>
      <c r="CN814" s="75"/>
      <c r="CO814" s="75"/>
      <c r="CP814" s="75"/>
      <c r="CQ814" s="75"/>
      <c r="CR814" s="75"/>
      <c r="CS814" s="75"/>
      <c r="CT814" s="75"/>
      <c r="CU814" s="75"/>
      <c r="CV814" s="75"/>
      <c r="CW814" s="75"/>
      <c r="CX814" s="75"/>
    </row>
    <row r="815" spans="2:102" outlineLevel="1" x14ac:dyDescent="0.3"/>
    <row r="816" spans="2:102" outlineLevel="1" x14ac:dyDescent="0.3">
      <c r="B816" s="69" t="s">
        <v>79</v>
      </c>
      <c r="C816" s="69" t="s">
        <v>129</v>
      </c>
      <c r="E816" s="69">
        <v>201401</v>
      </c>
      <c r="F816" s="69">
        <v>201402</v>
      </c>
      <c r="G816" s="69">
        <v>201403</v>
      </c>
      <c r="H816" s="69">
        <v>201404</v>
      </c>
      <c r="I816" s="69">
        <v>201405</v>
      </c>
      <c r="J816" s="69">
        <v>201406</v>
      </c>
      <c r="K816" s="69">
        <v>201407</v>
      </c>
      <c r="L816" s="69">
        <v>201408</v>
      </c>
      <c r="M816" s="69">
        <v>201409</v>
      </c>
      <c r="N816" s="69">
        <v>201410</v>
      </c>
      <c r="O816" s="69">
        <v>201411</v>
      </c>
      <c r="P816" s="69">
        <v>201412</v>
      </c>
      <c r="Q816" s="69">
        <v>201501</v>
      </c>
      <c r="R816" s="69">
        <v>201502</v>
      </c>
      <c r="S816" s="69">
        <v>201503</v>
      </c>
      <c r="T816" s="69">
        <v>201504</v>
      </c>
      <c r="U816" s="69">
        <v>201505</v>
      </c>
      <c r="V816" s="69">
        <v>201506</v>
      </c>
      <c r="W816" s="69">
        <v>201507</v>
      </c>
      <c r="X816" s="69">
        <v>201508</v>
      </c>
      <c r="Y816" s="69">
        <v>201509</v>
      </c>
      <c r="Z816" s="69">
        <v>201510</v>
      </c>
      <c r="AA816" s="69">
        <v>201511</v>
      </c>
      <c r="AB816" s="69">
        <v>201512</v>
      </c>
      <c r="AC816" s="69">
        <v>201601</v>
      </c>
      <c r="AD816" s="69">
        <v>201602</v>
      </c>
      <c r="AE816" s="69">
        <v>201603</v>
      </c>
      <c r="AF816" s="69">
        <v>201604</v>
      </c>
      <c r="AG816" s="69">
        <v>201605</v>
      </c>
      <c r="AH816" s="69">
        <v>201606</v>
      </c>
      <c r="AI816" s="69">
        <v>201607</v>
      </c>
      <c r="AJ816" s="69">
        <v>201608</v>
      </c>
      <c r="AK816" s="69">
        <v>201609</v>
      </c>
      <c r="AL816" s="69">
        <v>201610</v>
      </c>
      <c r="AM816" s="69">
        <v>201611</v>
      </c>
      <c r="AN816" s="69">
        <v>201612</v>
      </c>
      <c r="AO816" s="69">
        <v>201701</v>
      </c>
      <c r="AP816" s="69">
        <v>201702</v>
      </c>
      <c r="AQ816" s="69">
        <v>201703</v>
      </c>
      <c r="AR816" s="69">
        <v>201704</v>
      </c>
      <c r="AS816" s="69">
        <v>201705</v>
      </c>
      <c r="AT816" s="69">
        <v>201706</v>
      </c>
      <c r="AU816" s="69">
        <v>201707</v>
      </c>
      <c r="AV816" s="69">
        <v>201708</v>
      </c>
      <c r="AW816" s="69">
        <v>201709</v>
      </c>
      <c r="AX816" s="69">
        <v>201710</v>
      </c>
      <c r="AY816" s="69">
        <v>201711</v>
      </c>
      <c r="AZ816" s="69">
        <v>201712</v>
      </c>
      <c r="BA816" s="69">
        <v>201801</v>
      </c>
      <c r="BB816" s="69">
        <v>201802</v>
      </c>
      <c r="BC816" s="69">
        <v>201803</v>
      </c>
      <c r="BD816" s="69">
        <v>201804</v>
      </c>
      <c r="BE816" s="69">
        <v>201805</v>
      </c>
      <c r="BF816" s="69">
        <v>201806</v>
      </c>
      <c r="BG816" s="69">
        <v>201807</v>
      </c>
      <c r="BH816" s="69">
        <v>201808</v>
      </c>
      <c r="BI816" s="69">
        <v>201809</v>
      </c>
      <c r="BJ816" s="69">
        <v>201810</v>
      </c>
      <c r="BK816" s="69">
        <v>201811</v>
      </c>
      <c r="BL816" s="69">
        <v>201812</v>
      </c>
      <c r="BM816" s="69">
        <v>201901</v>
      </c>
      <c r="BN816" s="69">
        <v>201902</v>
      </c>
      <c r="BO816" s="69">
        <v>201903</v>
      </c>
      <c r="BP816" s="69">
        <v>201904</v>
      </c>
      <c r="BQ816" s="69">
        <v>201905</v>
      </c>
      <c r="BR816" s="69">
        <v>201906</v>
      </c>
      <c r="BS816" s="69">
        <v>201907</v>
      </c>
      <c r="BT816" s="69">
        <v>201908</v>
      </c>
      <c r="BU816" s="69">
        <v>201909</v>
      </c>
      <c r="BV816" s="69">
        <v>201910</v>
      </c>
      <c r="BW816" s="69">
        <v>201911</v>
      </c>
      <c r="BX816" s="69">
        <v>201912</v>
      </c>
      <c r="BY816" s="69">
        <v>202001</v>
      </c>
      <c r="BZ816" s="69">
        <v>202002</v>
      </c>
      <c r="CA816" s="69">
        <v>202003</v>
      </c>
      <c r="CB816" s="69">
        <v>202004</v>
      </c>
      <c r="CC816" s="69">
        <v>202005</v>
      </c>
      <c r="CD816" s="69">
        <v>202006</v>
      </c>
      <c r="CE816" s="69">
        <v>202007</v>
      </c>
      <c r="CF816" s="69">
        <v>202008</v>
      </c>
      <c r="CG816" s="69">
        <v>202009</v>
      </c>
      <c r="CH816" s="69">
        <v>202010</v>
      </c>
      <c r="CI816" s="69">
        <v>202011</v>
      </c>
      <c r="CJ816" s="69">
        <v>202012</v>
      </c>
      <c r="CK816" s="69">
        <v>202101</v>
      </c>
      <c r="CL816" s="69">
        <v>202102</v>
      </c>
      <c r="CM816" s="69">
        <v>202103</v>
      </c>
      <c r="CN816" s="69">
        <v>202104</v>
      </c>
      <c r="CO816" s="69">
        <v>202105</v>
      </c>
      <c r="CP816" s="69">
        <v>202106</v>
      </c>
      <c r="CQ816" s="69">
        <v>202107</v>
      </c>
      <c r="CR816" s="69">
        <v>202108</v>
      </c>
      <c r="CS816" s="69">
        <v>202109</v>
      </c>
      <c r="CT816" s="69">
        <v>202110</v>
      </c>
      <c r="CU816" s="69">
        <v>202111</v>
      </c>
      <c r="CV816" s="69">
        <v>202112</v>
      </c>
    </row>
    <row r="817" spans="2:104" outlineLevel="1" x14ac:dyDescent="0.3">
      <c r="B817" s="154">
        <v>1</v>
      </c>
      <c r="C817" s="242" t="s">
        <v>611</v>
      </c>
      <c r="D817" s="143" t="s">
        <v>433</v>
      </c>
      <c r="E817" s="506">
        <v>2000000</v>
      </c>
      <c r="F817" s="506">
        <v>2000000</v>
      </c>
      <c r="G817" s="506">
        <v>2000000</v>
      </c>
      <c r="H817" s="506">
        <v>2000000</v>
      </c>
      <c r="I817" s="506">
        <v>2000000</v>
      </c>
      <c r="J817" s="506">
        <v>2000000</v>
      </c>
      <c r="K817" s="506">
        <v>2000000</v>
      </c>
      <c r="L817" s="506">
        <v>2000000</v>
      </c>
      <c r="M817" s="506">
        <v>2000000</v>
      </c>
      <c r="N817" s="506">
        <v>2000000</v>
      </c>
      <c r="O817" s="506">
        <v>2000000</v>
      </c>
      <c r="P817" s="506">
        <v>2000000</v>
      </c>
      <c r="Q817" s="506">
        <v>2000000</v>
      </c>
      <c r="R817" s="506">
        <v>2000000</v>
      </c>
      <c r="S817" s="506">
        <v>2000000</v>
      </c>
      <c r="T817" s="506">
        <v>2000000</v>
      </c>
      <c r="U817" s="506">
        <v>2000000</v>
      </c>
      <c r="V817" s="506">
        <v>2000000</v>
      </c>
      <c r="W817" s="506">
        <v>2000000</v>
      </c>
      <c r="X817" s="506">
        <v>2000000</v>
      </c>
      <c r="Y817" s="506">
        <v>2000000</v>
      </c>
      <c r="Z817" s="506">
        <v>2000000</v>
      </c>
      <c r="AA817" s="506">
        <v>2000000</v>
      </c>
      <c r="AB817" s="506">
        <v>2000000</v>
      </c>
      <c r="AC817" s="506">
        <v>2000000</v>
      </c>
      <c r="AD817" s="506">
        <v>2000000</v>
      </c>
      <c r="AE817" s="506">
        <v>2000000</v>
      </c>
      <c r="AF817" s="506">
        <v>2000000</v>
      </c>
      <c r="AG817" s="506">
        <v>2000000</v>
      </c>
      <c r="AH817" s="506">
        <v>2000000</v>
      </c>
      <c r="AI817" s="506">
        <v>2000000</v>
      </c>
      <c r="AJ817" s="506">
        <v>2000000</v>
      </c>
      <c r="AK817" s="506">
        <v>2000000</v>
      </c>
      <c r="AL817" s="506">
        <v>2000000</v>
      </c>
      <c r="AM817" s="506">
        <v>2000000</v>
      </c>
      <c r="AN817" s="294">
        <v>2000000</v>
      </c>
      <c r="AO817" s="294">
        <v>2000000</v>
      </c>
      <c r="AP817" s="294">
        <v>2000000</v>
      </c>
      <c r="AQ817" s="294">
        <v>2000000</v>
      </c>
      <c r="AR817" s="294">
        <v>2000000</v>
      </c>
      <c r="AS817" s="294">
        <v>2000000</v>
      </c>
      <c r="AT817" s="294">
        <v>2000000</v>
      </c>
      <c r="AU817" s="294">
        <v>2000000</v>
      </c>
      <c r="AV817" s="294">
        <v>2000000</v>
      </c>
      <c r="AW817" s="294">
        <v>2000000</v>
      </c>
      <c r="AX817" s="294">
        <v>2000000</v>
      </c>
      <c r="AY817" s="294">
        <v>2000000</v>
      </c>
      <c r="AZ817" s="294">
        <v>2000000</v>
      </c>
      <c r="BA817" s="294">
        <v>2000000</v>
      </c>
      <c r="BB817" s="294">
        <v>2000000</v>
      </c>
      <c r="BC817" s="294">
        <v>2000000</v>
      </c>
      <c r="BD817" s="294">
        <v>2000000</v>
      </c>
      <c r="BE817" s="294">
        <v>2000000</v>
      </c>
      <c r="BF817" s="294">
        <v>2000000</v>
      </c>
      <c r="BG817" s="294">
        <v>2000000</v>
      </c>
      <c r="BH817" s="294">
        <v>2000000</v>
      </c>
      <c r="BI817" s="294">
        <v>2000000</v>
      </c>
      <c r="BJ817" s="294">
        <v>2000000</v>
      </c>
      <c r="BK817" s="294">
        <v>2000000</v>
      </c>
      <c r="BL817" s="294">
        <v>2000000</v>
      </c>
      <c r="BM817" s="294">
        <v>2000000</v>
      </c>
      <c r="BN817" s="294">
        <v>2000000</v>
      </c>
      <c r="BO817" s="294">
        <v>2000000</v>
      </c>
      <c r="BP817" s="294">
        <v>2000000</v>
      </c>
      <c r="BQ817" s="294">
        <v>2000000</v>
      </c>
      <c r="BR817" s="294">
        <v>2000000</v>
      </c>
      <c r="BS817" s="294">
        <v>2000000</v>
      </c>
      <c r="BT817" s="294">
        <v>2000000</v>
      </c>
      <c r="BU817" s="294">
        <v>2000000</v>
      </c>
      <c r="BV817" s="294">
        <v>2000000</v>
      </c>
      <c r="BW817" s="294">
        <v>2000000</v>
      </c>
      <c r="BX817" s="294">
        <v>2000000</v>
      </c>
      <c r="BY817" s="294">
        <v>2000000</v>
      </c>
      <c r="BZ817" s="294">
        <v>2000000</v>
      </c>
      <c r="CA817" s="294">
        <v>2000000</v>
      </c>
      <c r="CB817" s="294">
        <v>2000000</v>
      </c>
      <c r="CC817" s="294">
        <v>2000000</v>
      </c>
      <c r="CD817" s="294">
        <v>2000000</v>
      </c>
      <c r="CE817" s="294">
        <v>2000000</v>
      </c>
      <c r="CF817" s="294">
        <v>2000000</v>
      </c>
      <c r="CG817" s="294">
        <v>2000000</v>
      </c>
      <c r="CH817" s="294">
        <v>2000000</v>
      </c>
      <c r="CI817" s="294">
        <v>2000000</v>
      </c>
      <c r="CJ817" s="294">
        <v>2000000</v>
      </c>
      <c r="CK817" s="294">
        <v>2000000</v>
      </c>
      <c r="CL817" s="294">
        <v>2000000</v>
      </c>
      <c r="CM817" s="294">
        <v>2000000</v>
      </c>
      <c r="CN817" s="294">
        <v>2000000</v>
      </c>
      <c r="CO817" s="294">
        <v>2000000</v>
      </c>
      <c r="CP817" s="294">
        <v>2000000</v>
      </c>
      <c r="CQ817" s="294">
        <v>2000000</v>
      </c>
      <c r="CR817" s="294">
        <v>2000000</v>
      </c>
      <c r="CS817" s="294">
        <v>2000000</v>
      </c>
      <c r="CT817" s="294">
        <v>2000000</v>
      </c>
      <c r="CU817" s="294">
        <v>2000000</v>
      </c>
      <c r="CV817" s="294">
        <v>2000000</v>
      </c>
    </row>
    <row r="818" spans="2:104" outlineLevel="1" x14ac:dyDescent="0.3">
      <c r="B818" s="154">
        <v>2</v>
      </c>
      <c r="C818" s="242" t="s">
        <v>612</v>
      </c>
      <c r="D818" s="143" t="s">
        <v>433</v>
      </c>
      <c r="E818" s="506">
        <v>1000000</v>
      </c>
      <c r="F818" s="506">
        <v>1000000</v>
      </c>
      <c r="G818" s="506">
        <v>1000000</v>
      </c>
      <c r="H818" s="506">
        <v>1000000</v>
      </c>
      <c r="I818" s="506">
        <v>1000000</v>
      </c>
      <c r="J818" s="506">
        <v>1000000</v>
      </c>
      <c r="K818" s="506">
        <v>1000000</v>
      </c>
      <c r="L818" s="506">
        <v>1000000</v>
      </c>
      <c r="M818" s="506">
        <v>1000000</v>
      </c>
      <c r="N818" s="506">
        <v>1000000</v>
      </c>
      <c r="O818" s="506">
        <v>1000000</v>
      </c>
      <c r="P818" s="506">
        <v>1000000</v>
      </c>
      <c r="Q818" s="506">
        <v>1000000</v>
      </c>
      <c r="R818" s="506">
        <v>1000000</v>
      </c>
      <c r="S818" s="506">
        <v>1000000</v>
      </c>
      <c r="T818" s="506">
        <v>1000000</v>
      </c>
      <c r="U818" s="506">
        <v>1000000</v>
      </c>
      <c r="V818" s="506">
        <v>1000000</v>
      </c>
      <c r="W818" s="506">
        <v>1000000</v>
      </c>
      <c r="X818" s="506">
        <v>1000000</v>
      </c>
      <c r="Y818" s="506">
        <v>1000000</v>
      </c>
      <c r="Z818" s="506">
        <v>1000000</v>
      </c>
      <c r="AA818" s="506">
        <v>1000000</v>
      </c>
      <c r="AB818" s="506">
        <v>1000000</v>
      </c>
      <c r="AC818" s="506">
        <v>1000000</v>
      </c>
      <c r="AD818" s="506">
        <v>1000000</v>
      </c>
      <c r="AE818" s="506">
        <v>1000000</v>
      </c>
      <c r="AF818" s="506">
        <v>1000000</v>
      </c>
      <c r="AG818" s="506">
        <v>1000000</v>
      </c>
      <c r="AH818" s="506">
        <v>1000000</v>
      </c>
      <c r="AI818" s="506">
        <v>1000000</v>
      </c>
      <c r="AJ818" s="506">
        <v>1000000</v>
      </c>
      <c r="AK818" s="506">
        <v>1000000</v>
      </c>
      <c r="AL818" s="506">
        <v>1000000</v>
      </c>
      <c r="AM818" s="506">
        <v>1000000</v>
      </c>
      <c r="AN818" s="294">
        <v>1000000</v>
      </c>
      <c r="AO818" s="294">
        <v>1000000</v>
      </c>
      <c r="AP818" s="294">
        <v>1000000</v>
      </c>
      <c r="AQ818" s="294">
        <v>1000000</v>
      </c>
      <c r="AR818" s="294">
        <v>1000000</v>
      </c>
      <c r="AS818" s="294">
        <v>1000000</v>
      </c>
      <c r="AT818" s="294">
        <v>1000000</v>
      </c>
      <c r="AU818" s="294">
        <v>1000000</v>
      </c>
      <c r="AV818" s="294">
        <v>1000000</v>
      </c>
      <c r="AW818" s="294">
        <v>1000000</v>
      </c>
      <c r="AX818" s="294">
        <v>1000000</v>
      </c>
      <c r="AY818" s="294">
        <v>1000000</v>
      </c>
      <c r="AZ818" s="294">
        <v>1000000</v>
      </c>
      <c r="BA818" s="294">
        <v>1000000</v>
      </c>
      <c r="BB818" s="294">
        <v>1000000</v>
      </c>
      <c r="BC818" s="294">
        <v>1000000</v>
      </c>
      <c r="BD818" s="294">
        <v>1000000</v>
      </c>
      <c r="BE818" s="294">
        <v>1000000</v>
      </c>
      <c r="BF818" s="294">
        <v>1000000</v>
      </c>
      <c r="BG818" s="294">
        <v>1000000</v>
      </c>
      <c r="BH818" s="294">
        <v>1000000</v>
      </c>
      <c r="BI818" s="294">
        <v>1000000</v>
      </c>
      <c r="BJ818" s="294">
        <v>1000000</v>
      </c>
      <c r="BK818" s="294">
        <v>1000000</v>
      </c>
      <c r="BL818" s="294">
        <v>1000000</v>
      </c>
      <c r="BM818" s="294">
        <v>1000000</v>
      </c>
      <c r="BN818" s="294">
        <v>1000000</v>
      </c>
      <c r="BO818" s="294">
        <v>1000000</v>
      </c>
      <c r="BP818" s="294">
        <v>1000000</v>
      </c>
      <c r="BQ818" s="294">
        <v>1000000</v>
      </c>
      <c r="BR818" s="294">
        <v>1000000</v>
      </c>
      <c r="BS818" s="294">
        <v>1000000</v>
      </c>
      <c r="BT818" s="294">
        <v>1000000</v>
      </c>
      <c r="BU818" s="294">
        <v>1000000</v>
      </c>
      <c r="BV818" s="294">
        <v>1000000</v>
      </c>
      <c r="BW818" s="294">
        <v>1000000</v>
      </c>
      <c r="BX818" s="294">
        <v>1000000</v>
      </c>
      <c r="BY818" s="294">
        <v>1000000</v>
      </c>
      <c r="BZ818" s="294">
        <v>1000000</v>
      </c>
      <c r="CA818" s="294">
        <v>1000000</v>
      </c>
      <c r="CB818" s="294">
        <v>1000000</v>
      </c>
      <c r="CC818" s="294">
        <v>1000000</v>
      </c>
      <c r="CD818" s="294">
        <v>1000000</v>
      </c>
      <c r="CE818" s="294">
        <v>1000000</v>
      </c>
      <c r="CF818" s="294">
        <v>1000000</v>
      </c>
      <c r="CG818" s="294">
        <v>1000000</v>
      </c>
      <c r="CH818" s="294">
        <v>1000000</v>
      </c>
      <c r="CI818" s="294">
        <v>1000000</v>
      </c>
      <c r="CJ818" s="294">
        <v>1000000</v>
      </c>
      <c r="CK818" s="294">
        <v>1000000</v>
      </c>
      <c r="CL818" s="294">
        <v>1000000</v>
      </c>
      <c r="CM818" s="294">
        <v>1000000</v>
      </c>
      <c r="CN818" s="294">
        <v>1000000</v>
      </c>
      <c r="CO818" s="294">
        <v>1000000</v>
      </c>
      <c r="CP818" s="294">
        <v>1000000</v>
      </c>
      <c r="CQ818" s="294">
        <v>1000000</v>
      </c>
      <c r="CR818" s="294">
        <v>1000000</v>
      </c>
      <c r="CS818" s="294">
        <v>1000000</v>
      </c>
      <c r="CT818" s="294">
        <v>1000000</v>
      </c>
      <c r="CU818" s="294">
        <v>1000000</v>
      </c>
      <c r="CV818" s="294">
        <v>1000000</v>
      </c>
    </row>
    <row r="819" spans="2:104" outlineLevel="1" x14ac:dyDescent="0.3">
      <c r="K819" s="234"/>
      <c r="L819" s="234"/>
      <c r="M819" s="234"/>
      <c r="N819" s="234"/>
      <c r="CZ819" s="63"/>
    </row>
    <row r="820" spans="2:104" outlineLevel="1" x14ac:dyDescent="0.3">
      <c r="C820" s="242" t="s">
        <v>23</v>
      </c>
      <c r="D820" s="143" t="s">
        <v>433</v>
      </c>
      <c r="E820" s="242">
        <f t="shared" ref="E820:AJ820" si="402">SUM(E817:E818)</f>
        <v>3000000</v>
      </c>
      <c r="F820" s="242">
        <f t="shared" si="402"/>
        <v>3000000</v>
      </c>
      <c r="G820" s="242">
        <f t="shared" si="402"/>
        <v>3000000</v>
      </c>
      <c r="H820" s="242">
        <f t="shared" si="402"/>
        <v>3000000</v>
      </c>
      <c r="I820" s="242">
        <f t="shared" si="402"/>
        <v>3000000</v>
      </c>
      <c r="J820" s="242">
        <f t="shared" si="402"/>
        <v>3000000</v>
      </c>
      <c r="K820" s="242">
        <f t="shared" si="402"/>
        <v>3000000</v>
      </c>
      <c r="L820" s="242">
        <f t="shared" si="402"/>
        <v>3000000</v>
      </c>
      <c r="M820" s="242">
        <f t="shared" si="402"/>
        <v>3000000</v>
      </c>
      <c r="N820" s="242">
        <f t="shared" si="402"/>
        <v>3000000</v>
      </c>
      <c r="O820" s="242">
        <f t="shared" si="402"/>
        <v>3000000</v>
      </c>
      <c r="P820" s="242">
        <f t="shared" si="402"/>
        <v>3000000</v>
      </c>
      <c r="Q820" s="242">
        <f t="shared" si="402"/>
        <v>3000000</v>
      </c>
      <c r="R820" s="242">
        <f t="shared" si="402"/>
        <v>3000000</v>
      </c>
      <c r="S820" s="242">
        <f t="shared" si="402"/>
        <v>3000000</v>
      </c>
      <c r="T820" s="242">
        <f t="shared" si="402"/>
        <v>3000000</v>
      </c>
      <c r="U820" s="242">
        <f t="shared" si="402"/>
        <v>3000000</v>
      </c>
      <c r="V820" s="242">
        <f t="shared" si="402"/>
        <v>3000000</v>
      </c>
      <c r="W820" s="242">
        <f t="shared" si="402"/>
        <v>3000000</v>
      </c>
      <c r="X820" s="242">
        <f t="shared" si="402"/>
        <v>3000000</v>
      </c>
      <c r="Y820" s="242">
        <f t="shared" si="402"/>
        <v>3000000</v>
      </c>
      <c r="Z820" s="242">
        <f t="shared" si="402"/>
        <v>3000000</v>
      </c>
      <c r="AA820" s="242">
        <f t="shared" si="402"/>
        <v>3000000</v>
      </c>
      <c r="AB820" s="242">
        <f t="shared" si="402"/>
        <v>3000000</v>
      </c>
      <c r="AC820" s="242">
        <f t="shared" si="402"/>
        <v>3000000</v>
      </c>
      <c r="AD820" s="242">
        <f t="shared" si="402"/>
        <v>3000000</v>
      </c>
      <c r="AE820" s="242">
        <f t="shared" si="402"/>
        <v>3000000</v>
      </c>
      <c r="AF820" s="242">
        <f t="shared" si="402"/>
        <v>3000000</v>
      </c>
      <c r="AG820" s="242">
        <f t="shared" si="402"/>
        <v>3000000</v>
      </c>
      <c r="AH820" s="242">
        <f t="shared" si="402"/>
        <v>3000000</v>
      </c>
      <c r="AI820" s="242">
        <f t="shared" si="402"/>
        <v>3000000</v>
      </c>
      <c r="AJ820" s="242">
        <f t="shared" si="402"/>
        <v>3000000</v>
      </c>
      <c r="AK820" s="242">
        <f t="shared" ref="AK820:CV820" si="403">SUM(AK817:AK818)</f>
        <v>3000000</v>
      </c>
      <c r="AL820" s="242">
        <f t="shared" si="403"/>
        <v>3000000</v>
      </c>
      <c r="AM820" s="242">
        <f t="shared" si="403"/>
        <v>3000000</v>
      </c>
      <c r="AN820" s="242">
        <f t="shared" si="403"/>
        <v>3000000</v>
      </c>
      <c r="AO820" s="242">
        <f t="shared" si="403"/>
        <v>3000000</v>
      </c>
      <c r="AP820" s="242">
        <f t="shared" si="403"/>
        <v>3000000</v>
      </c>
      <c r="AQ820" s="242">
        <f t="shared" si="403"/>
        <v>3000000</v>
      </c>
      <c r="AR820" s="242">
        <f t="shared" si="403"/>
        <v>3000000</v>
      </c>
      <c r="AS820" s="242">
        <f t="shared" si="403"/>
        <v>3000000</v>
      </c>
      <c r="AT820" s="242">
        <f t="shared" si="403"/>
        <v>3000000</v>
      </c>
      <c r="AU820" s="242">
        <f t="shared" si="403"/>
        <v>3000000</v>
      </c>
      <c r="AV820" s="242">
        <f t="shared" si="403"/>
        <v>3000000</v>
      </c>
      <c r="AW820" s="242">
        <f t="shared" si="403"/>
        <v>3000000</v>
      </c>
      <c r="AX820" s="242">
        <f t="shared" si="403"/>
        <v>3000000</v>
      </c>
      <c r="AY820" s="242">
        <f t="shared" si="403"/>
        <v>3000000</v>
      </c>
      <c r="AZ820" s="242">
        <f t="shared" si="403"/>
        <v>3000000</v>
      </c>
      <c r="BA820" s="242">
        <f t="shared" si="403"/>
        <v>3000000</v>
      </c>
      <c r="BB820" s="242">
        <f t="shared" si="403"/>
        <v>3000000</v>
      </c>
      <c r="BC820" s="242">
        <f t="shared" si="403"/>
        <v>3000000</v>
      </c>
      <c r="BD820" s="242">
        <f t="shared" si="403"/>
        <v>3000000</v>
      </c>
      <c r="BE820" s="242">
        <f t="shared" si="403"/>
        <v>3000000</v>
      </c>
      <c r="BF820" s="242">
        <f t="shared" si="403"/>
        <v>3000000</v>
      </c>
      <c r="BG820" s="242">
        <f t="shared" si="403"/>
        <v>3000000</v>
      </c>
      <c r="BH820" s="242">
        <f t="shared" si="403"/>
        <v>3000000</v>
      </c>
      <c r="BI820" s="242">
        <f t="shared" si="403"/>
        <v>3000000</v>
      </c>
      <c r="BJ820" s="242">
        <f t="shared" si="403"/>
        <v>3000000</v>
      </c>
      <c r="BK820" s="242">
        <f t="shared" si="403"/>
        <v>3000000</v>
      </c>
      <c r="BL820" s="242">
        <f t="shared" si="403"/>
        <v>3000000</v>
      </c>
      <c r="BM820" s="242">
        <f t="shared" si="403"/>
        <v>3000000</v>
      </c>
      <c r="BN820" s="242">
        <f t="shared" si="403"/>
        <v>3000000</v>
      </c>
      <c r="BO820" s="242">
        <f t="shared" si="403"/>
        <v>3000000</v>
      </c>
      <c r="BP820" s="242">
        <f t="shared" si="403"/>
        <v>3000000</v>
      </c>
      <c r="BQ820" s="242">
        <f t="shared" si="403"/>
        <v>3000000</v>
      </c>
      <c r="BR820" s="242">
        <f t="shared" si="403"/>
        <v>3000000</v>
      </c>
      <c r="BS820" s="242">
        <f t="shared" si="403"/>
        <v>3000000</v>
      </c>
      <c r="BT820" s="242">
        <f t="shared" si="403"/>
        <v>3000000</v>
      </c>
      <c r="BU820" s="242">
        <f t="shared" si="403"/>
        <v>3000000</v>
      </c>
      <c r="BV820" s="242">
        <f t="shared" si="403"/>
        <v>3000000</v>
      </c>
      <c r="BW820" s="242">
        <f t="shared" si="403"/>
        <v>3000000</v>
      </c>
      <c r="BX820" s="242">
        <f t="shared" si="403"/>
        <v>3000000</v>
      </c>
      <c r="BY820" s="242">
        <f t="shared" si="403"/>
        <v>3000000</v>
      </c>
      <c r="BZ820" s="242">
        <f t="shared" si="403"/>
        <v>3000000</v>
      </c>
      <c r="CA820" s="242">
        <f t="shared" si="403"/>
        <v>3000000</v>
      </c>
      <c r="CB820" s="242">
        <f t="shared" si="403"/>
        <v>3000000</v>
      </c>
      <c r="CC820" s="242">
        <f t="shared" si="403"/>
        <v>3000000</v>
      </c>
      <c r="CD820" s="242">
        <f t="shared" si="403"/>
        <v>3000000</v>
      </c>
      <c r="CE820" s="242">
        <f t="shared" si="403"/>
        <v>3000000</v>
      </c>
      <c r="CF820" s="242">
        <f t="shared" si="403"/>
        <v>3000000</v>
      </c>
      <c r="CG820" s="242">
        <f t="shared" si="403"/>
        <v>3000000</v>
      </c>
      <c r="CH820" s="242">
        <f t="shared" si="403"/>
        <v>3000000</v>
      </c>
      <c r="CI820" s="242">
        <f t="shared" si="403"/>
        <v>3000000</v>
      </c>
      <c r="CJ820" s="242">
        <f t="shared" si="403"/>
        <v>3000000</v>
      </c>
      <c r="CK820" s="242">
        <f t="shared" si="403"/>
        <v>3000000</v>
      </c>
      <c r="CL820" s="242">
        <f t="shared" si="403"/>
        <v>3000000</v>
      </c>
      <c r="CM820" s="242">
        <f t="shared" si="403"/>
        <v>3000000</v>
      </c>
      <c r="CN820" s="242">
        <f t="shared" si="403"/>
        <v>3000000</v>
      </c>
      <c r="CO820" s="242">
        <f t="shared" si="403"/>
        <v>3000000</v>
      </c>
      <c r="CP820" s="242">
        <f t="shared" si="403"/>
        <v>3000000</v>
      </c>
      <c r="CQ820" s="242">
        <f t="shared" si="403"/>
        <v>3000000</v>
      </c>
      <c r="CR820" s="242">
        <f t="shared" si="403"/>
        <v>3000000</v>
      </c>
      <c r="CS820" s="242">
        <f t="shared" si="403"/>
        <v>3000000</v>
      </c>
      <c r="CT820" s="242">
        <f t="shared" si="403"/>
        <v>3000000</v>
      </c>
      <c r="CU820" s="242">
        <f t="shared" si="403"/>
        <v>3000000</v>
      </c>
      <c r="CV820" s="242">
        <f t="shared" si="403"/>
        <v>3000000</v>
      </c>
    </row>
    <row r="822" spans="2:104" ht="16.2" thickBot="1" x14ac:dyDescent="0.35">
      <c r="B822" s="76" t="s">
        <v>613</v>
      </c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76"/>
      <c r="AJ822" s="76"/>
      <c r="AK822" s="76"/>
      <c r="AL822" s="76"/>
      <c r="AM822" s="76"/>
      <c r="AN822" s="76"/>
      <c r="AO822" s="76"/>
      <c r="AP822" s="76"/>
      <c r="AQ822" s="76"/>
      <c r="AR822" s="76"/>
      <c r="AS822" s="76"/>
      <c r="AT822" s="76"/>
      <c r="AU822" s="76"/>
      <c r="AV822" s="76"/>
      <c r="AW822" s="76"/>
      <c r="AX822" s="76"/>
      <c r="AY822" s="76"/>
      <c r="AZ822" s="76"/>
      <c r="BA822" s="76"/>
      <c r="BB822" s="76"/>
      <c r="BC822" s="76"/>
      <c r="BD822" s="76"/>
      <c r="BE822" s="76"/>
      <c r="BF822" s="76"/>
      <c r="BG822" s="76"/>
      <c r="BH822" s="76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  <c r="CI822" s="76"/>
      <c r="CJ822" s="76"/>
      <c r="CK822" s="76"/>
      <c r="CL822" s="76"/>
      <c r="CM822" s="76"/>
      <c r="CN822" s="76"/>
      <c r="CO822" s="76"/>
      <c r="CP822" s="76"/>
      <c r="CQ822" s="76"/>
      <c r="CR822" s="76"/>
      <c r="CS822" s="76"/>
      <c r="CT822" s="76"/>
      <c r="CU822" s="76"/>
      <c r="CV822" s="76"/>
      <c r="CW822" s="76"/>
      <c r="CX822" s="76"/>
      <c r="CZ822" s="63"/>
    </row>
    <row r="823" spans="2:104" outlineLevel="1" x14ac:dyDescent="0.3">
      <c r="E823" s="233">
        <v>1</v>
      </c>
      <c r="F823" s="233">
        <v>2</v>
      </c>
      <c r="G823" s="233">
        <v>3</v>
      </c>
      <c r="H823" s="233">
        <v>4</v>
      </c>
      <c r="I823" s="233">
        <v>5</v>
      </c>
      <c r="J823" s="233">
        <v>6</v>
      </c>
      <c r="K823" s="233">
        <v>7</v>
      </c>
      <c r="L823" s="233">
        <v>8</v>
      </c>
      <c r="M823" s="233">
        <v>9</v>
      </c>
      <c r="N823" s="233">
        <v>10</v>
      </c>
      <c r="O823" s="233">
        <v>11</v>
      </c>
      <c r="P823" s="233">
        <v>12</v>
      </c>
      <c r="Q823" s="233">
        <v>13</v>
      </c>
      <c r="R823" s="233">
        <v>14</v>
      </c>
      <c r="S823" s="233">
        <v>15</v>
      </c>
      <c r="T823" s="233">
        <v>16</v>
      </c>
      <c r="U823" s="233">
        <v>17</v>
      </c>
      <c r="V823" s="233">
        <v>18</v>
      </c>
      <c r="W823" s="233">
        <v>19</v>
      </c>
      <c r="X823" s="233">
        <v>20</v>
      </c>
      <c r="Y823" s="233">
        <v>21</v>
      </c>
      <c r="Z823" s="233">
        <v>22</v>
      </c>
      <c r="AA823" s="233">
        <v>23</v>
      </c>
      <c r="AB823" s="233">
        <v>24</v>
      </c>
      <c r="AC823" s="233">
        <v>25</v>
      </c>
      <c r="AD823" s="233">
        <v>26</v>
      </c>
      <c r="AE823" s="233">
        <v>27</v>
      </c>
      <c r="AF823" s="233">
        <v>28</v>
      </c>
      <c r="AG823" s="233">
        <v>29</v>
      </c>
      <c r="AH823" s="233">
        <v>30</v>
      </c>
      <c r="AI823" s="233">
        <v>31</v>
      </c>
      <c r="AJ823" s="233">
        <v>32</v>
      </c>
      <c r="AK823" s="233">
        <v>33</v>
      </c>
      <c r="AL823" s="233">
        <v>34</v>
      </c>
      <c r="AM823" s="233">
        <v>35</v>
      </c>
      <c r="AN823" s="233">
        <v>36</v>
      </c>
      <c r="AO823" s="233">
        <v>37</v>
      </c>
      <c r="AP823" s="233">
        <v>38</v>
      </c>
      <c r="AQ823" s="233">
        <v>39</v>
      </c>
      <c r="AR823" s="233">
        <v>40</v>
      </c>
      <c r="AS823" s="233">
        <v>41</v>
      </c>
      <c r="AT823" s="233">
        <v>42</v>
      </c>
      <c r="AU823" s="233">
        <v>43</v>
      </c>
      <c r="AV823" s="233">
        <v>44</v>
      </c>
      <c r="AW823" s="233">
        <v>45</v>
      </c>
      <c r="AX823" s="233">
        <v>46</v>
      </c>
      <c r="AY823" s="233">
        <v>47</v>
      </c>
      <c r="AZ823" s="233">
        <v>48</v>
      </c>
      <c r="BA823" s="233">
        <v>49</v>
      </c>
      <c r="BB823" s="233">
        <v>50</v>
      </c>
      <c r="BC823" s="233">
        <v>51</v>
      </c>
      <c r="BD823" s="233">
        <v>52</v>
      </c>
      <c r="BE823" s="233">
        <v>53</v>
      </c>
      <c r="BF823" s="233">
        <v>54</v>
      </c>
      <c r="BG823" s="233">
        <v>55</v>
      </c>
      <c r="BH823" s="233">
        <v>56</v>
      </c>
      <c r="BI823" s="233">
        <v>57</v>
      </c>
      <c r="BJ823" s="233">
        <v>58</v>
      </c>
      <c r="BK823" s="233">
        <v>59</v>
      </c>
      <c r="BL823" s="233">
        <v>60</v>
      </c>
      <c r="BM823" s="233">
        <v>61</v>
      </c>
      <c r="BN823" s="233">
        <v>62</v>
      </c>
      <c r="BO823" s="233">
        <v>63</v>
      </c>
      <c r="BP823" s="233">
        <v>64</v>
      </c>
      <c r="BQ823" s="233">
        <v>65</v>
      </c>
      <c r="BR823" s="233">
        <v>66</v>
      </c>
      <c r="BS823" s="233">
        <v>67</v>
      </c>
      <c r="BT823" s="233">
        <v>68</v>
      </c>
      <c r="BU823" s="233">
        <v>69</v>
      </c>
      <c r="BV823" s="233">
        <v>70</v>
      </c>
      <c r="BW823" s="233">
        <v>71</v>
      </c>
      <c r="BX823" s="233">
        <v>72</v>
      </c>
      <c r="BY823" s="233">
        <v>73</v>
      </c>
      <c r="BZ823" s="233">
        <v>74</v>
      </c>
      <c r="CA823" s="233">
        <v>75</v>
      </c>
      <c r="CB823" s="233">
        <v>76</v>
      </c>
      <c r="CC823" s="233">
        <v>77</v>
      </c>
      <c r="CD823" s="233">
        <v>78</v>
      </c>
      <c r="CE823" s="233">
        <v>79</v>
      </c>
      <c r="CF823" s="233">
        <v>80</v>
      </c>
      <c r="CG823" s="233">
        <v>81</v>
      </c>
      <c r="CH823" s="233">
        <v>82</v>
      </c>
      <c r="CI823" s="233">
        <v>83</v>
      </c>
      <c r="CJ823" s="233">
        <v>84</v>
      </c>
      <c r="CK823" s="233">
        <v>85</v>
      </c>
      <c r="CL823" s="233">
        <v>86</v>
      </c>
      <c r="CM823" s="233">
        <v>87</v>
      </c>
      <c r="CN823" s="233">
        <v>88</v>
      </c>
      <c r="CO823" s="233">
        <v>89</v>
      </c>
      <c r="CP823" s="233">
        <v>90</v>
      </c>
      <c r="CQ823" s="233">
        <v>91</v>
      </c>
      <c r="CR823" s="233">
        <v>92</v>
      </c>
      <c r="CS823" s="233">
        <v>93</v>
      </c>
      <c r="CT823" s="233">
        <v>94</v>
      </c>
      <c r="CU823" s="233">
        <v>95</v>
      </c>
      <c r="CV823" s="233">
        <v>96</v>
      </c>
    </row>
    <row r="824" spans="2:104" outlineLevel="1" x14ac:dyDescent="0.3">
      <c r="B824" s="69" t="s">
        <v>79</v>
      </c>
      <c r="C824" s="69" t="s">
        <v>129</v>
      </c>
      <c r="E824" s="69">
        <v>201401</v>
      </c>
      <c r="F824" s="69">
        <v>201402</v>
      </c>
      <c r="G824" s="69">
        <v>201403</v>
      </c>
      <c r="H824" s="69">
        <v>201404</v>
      </c>
      <c r="I824" s="69">
        <v>201405</v>
      </c>
      <c r="J824" s="69">
        <v>201406</v>
      </c>
      <c r="K824" s="69">
        <v>201407</v>
      </c>
      <c r="L824" s="69">
        <v>201408</v>
      </c>
      <c r="M824" s="69">
        <v>201409</v>
      </c>
      <c r="N824" s="69">
        <v>201410</v>
      </c>
      <c r="O824" s="69">
        <v>201411</v>
      </c>
      <c r="P824" s="69">
        <v>201412</v>
      </c>
      <c r="Q824" s="69">
        <v>201501</v>
      </c>
      <c r="R824" s="69">
        <v>201502</v>
      </c>
      <c r="S824" s="69">
        <v>201503</v>
      </c>
      <c r="T824" s="69">
        <v>201504</v>
      </c>
      <c r="U824" s="69">
        <v>201505</v>
      </c>
      <c r="V824" s="69">
        <v>201506</v>
      </c>
      <c r="W824" s="69">
        <v>201507</v>
      </c>
      <c r="X824" s="69">
        <v>201508</v>
      </c>
      <c r="Y824" s="69">
        <v>201509</v>
      </c>
      <c r="Z824" s="69">
        <v>201510</v>
      </c>
      <c r="AA824" s="69">
        <v>201511</v>
      </c>
      <c r="AB824" s="69">
        <v>201512</v>
      </c>
      <c r="AC824" s="69">
        <v>201601</v>
      </c>
      <c r="AD824" s="69">
        <v>201602</v>
      </c>
      <c r="AE824" s="69">
        <v>201603</v>
      </c>
      <c r="AF824" s="69">
        <v>201604</v>
      </c>
      <c r="AG824" s="69">
        <v>201605</v>
      </c>
      <c r="AH824" s="69">
        <v>201606</v>
      </c>
      <c r="AI824" s="69">
        <v>201607</v>
      </c>
      <c r="AJ824" s="69">
        <v>201608</v>
      </c>
      <c r="AK824" s="69">
        <v>201609</v>
      </c>
      <c r="AL824" s="69">
        <v>201610</v>
      </c>
      <c r="AM824" s="69">
        <v>201611</v>
      </c>
      <c r="AN824" s="69">
        <v>201612</v>
      </c>
      <c r="AO824" s="69">
        <v>201701</v>
      </c>
      <c r="AP824" s="69">
        <v>201702</v>
      </c>
      <c r="AQ824" s="69">
        <v>201703</v>
      </c>
      <c r="AR824" s="69">
        <v>201704</v>
      </c>
      <c r="AS824" s="69">
        <v>201705</v>
      </c>
      <c r="AT824" s="69">
        <v>201706</v>
      </c>
      <c r="AU824" s="69">
        <v>201707</v>
      </c>
      <c r="AV824" s="69">
        <v>201708</v>
      </c>
      <c r="AW824" s="69">
        <v>201709</v>
      </c>
      <c r="AX824" s="69">
        <v>201710</v>
      </c>
      <c r="AY824" s="69">
        <v>201711</v>
      </c>
      <c r="AZ824" s="69">
        <v>201712</v>
      </c>
      <c r="BA824" s="69">
        <v>201801</v>
      </c>
      <c r="BB824" s="69">
        <v>201802</v>
      </c>
      <c r="BC824" s="69">
        <v>201803</v>
      </c>
      <c r="BD824" s="69">
        <v>201804</v>
      </c>
      <c r="BE824" s="69">
        <v>201805</v>
      </c>
      <c r="BF824" s="69">
        <v>201806</v>
      </c>
      <c r="BG824" s="69">
        <v>201807</v>
      </c>
      <c r="BH824" s="69">
        <v>201808</v>
      </c>
      <c r="BI824" s="69">
        <v>201809</v>
      </c>
      <c r="BJ824" s="69">
        <v>201810</v>
      </c>
      <c r="BK824" s="69">
        <v>201811</v>
      </c>
      <c r="BL824" s="69">
        <v>201812</v>
      </c>
      <c r="BM824" s="69">
        <v>201901</v>
      </c>
      <c r="BN824" s="69">
        <v>201902</v>
      </c>
      <c r="BO824" s="69">
        <v>201903</v>
      </c>
      <c r="BP824" s="69">
        <v>201904</v>
      </c>
      <c r="BQ824" s="69">
        <v>201905</v>
      </c>
      <c r="BR824" s="69">
        <v>201906</v>
      </c>
      <c r="BS824" s="69">
        <v>201907</v>
      </c>
      <c r="BT824" s="69">
        <v>201908</v>
      </c>
      <c r="BU824" s="69">
        <v>201909</v>
      </c>
      <c r="BV824" s="69">
        <v>201910</v>
      </c>
      <c r="BW824" s="69">
        <v>201911</v>
      </c>
      <c r="BX824" s="69">
        <v>201912</v>
      </c>
      <c r="BY824" s="69">
        <v>202001</v>
      </c>
      <c r="BZ824" s="69">
        <v>202002</v>
      </c>
      <c r="CA824" s="69">
        <v>202003</v>
      </c>
      <c r="CB824" s="69">
        <v>202004</v>
      </c>
      <c r="CC824" s="69">
        <v>202005</v>
      </c>
      <c r="CD824" s="69">
        <v>202006</v>
      </c>
      <c r="CE824" s="69">
        <v>202007</v>
      </c>
      <c r="CF824" s="69">
        <v>202008</v>
      </c>
      <c r="CG824" s="69">
        <v>202009</v>
      </c>
      <c r="CH824" s="69">
        <v>202010</v>
      </c>
      <c r="CI824" s="69">
        <v>202011</v>
      </c>
      <c r="CJ824" s="69">
        <v>202012</v>
      </c>
      <c r="CK824" s="69">
        <v>202101</v>
      </c>
      <c r="CL824" s="69">
        <v>202102</v>
      </c>
      <c r="CM824" s="69">
        <v>202103</v>
      </c>
      <c r="CN824" s="69">
        <v>202104</v>
      </c>
      <c r="CO824" s="69">
        <v>202105</v>
      </c>
      <c r="CP824" s="69">
        <v>202106</v>
      </c>
      <c r="CQ824" s="69">
        <v>202107</v>
      </c>
      <c r="CR824" s="69">
        <v>202108</v>
      </c>
      <c r="CS824" s="69">
        <v>202109</v>
      </c>
      <c r="CT824" s="69">
        <v>202110</v>
      </c>
      <c r="CU824" s="69">
        <v>202111</v>
      </c>
      <c r="CV824" s="69">
        <v>202112</v>
      </c>
    </row>
    <row r="825" spans="2:104" outlineLevel="1" x14ac:dyDescent="0.3">
      <c r="B825" s="154">
        <v>1</v>
      </c>
      <c r="C825" s="242" t="s">
        <v>611</v>
      </c>
      <c r="D825" s="143" t="s">
        <v>433</v>
      </c>
      <c r="E825" s="242">
        <f t="shared" ref="E825:AL825" si="404">E817*INDEX(abo.mov.tot.avg,E$823)/(INDEX(abo.mov.tot.avg,E$823)+INDEX(abo.iden.tot.avg,E$823)+INDEX(abo.fmo.pre.avg,E$823))</f>
        <v>869565.21739130432</v>
      </c>
      <c r="F825" s="242">
        <f t="shared" si="404"/>
        <v>869565.21739130432</v>
      </c>
      <c r="G825" s="242">
        <f t="shared" si="404"/>
        <v>869565.21739130432</v>
      </c>
      <c r="H825" s="242">
        <f t="shared" si="404"/>
        <v>869565.21739130432</v>
      </c>
      <c r="I825" s="242">
        <f t="shared" si="404"/>
        <v>869565.21739130432</v>
      </c>
      <c r="J825" s="242">
        <f t="shared" si="404"/>
        <v>869565.21739130432</v>
      </c>
      <c r="K825" s="242">
        <f t="shared" si="404"/>
        <v>869565.21739130432</v>
      </c>
      <c r="L825" s="242">
        <f t="shared" si="404"/>
        <v>869565.21739130432</v>
      </c>
      <c r="M825" s="242">
        <f t="shared" si="404"/>
        <v>869565.21739130432</v>
      </c>
      <c r="N825" s="242">
        <f t="shared" si="404"/>
        <v>869565.21739130432</v>
      </c>
      <c r="O825" s="242">
        <f t="shared" si="404"/>
        <v>869565.21739130432</v>
      </c>
      <c r="P825" s="242">
        <f t="shared" si="404"/>
        <v>869565.21739130432</v>
      </c>
      <c r="Q825" s="242">
        <f t="shared" si="404"/>
        <v>869565.21739130432</v>
      </c>
      <c r="R825" s="242">
        <f t="shared" si="404"/>
        <v>869565.21739130432</v>
      </c>
      <c r="S825" s="242">
        <f t="shared" si="404"/>
        <v>869565.21739130432</v>
      </c>
      <c r="T825" s="242">
        <f t="shared" si="404"/>
        <v>869565.21739130432</v>
      </c>
      <c r="U825" s="242">
        <f t="shared" si="404"/>
        <v>869565.21739130432</v>
      </c>
      <c r="V825" s="242">
        <f t="shared" si="404"/>
        <v>869565.21739130432</v>
      </c>
      <c r="W825" s="242">
        <f t="shared" si="404"/>
        <v>869565.21739130432</v>
      </c>
      <c r="X825" s="242">
        <f t="shared" si="404"/>
        <v>869565.21739130432</v>
      </c>
      <c r="Y825" s="242">
        <f t="shared" si="404"/>
        <v>869565.21739130432</v>
      </c>
      <c r="Z825" s="242">
        <f t="shared" si="404"/>
        <v>869565.21739130432</v>
      </c>
      <c r="AA825" s="242">
        <f t="shared" si="404"/>
        <v>869565.21739130432</v>
      </c>
      <c r="AB825" s="242">
        <f t="shared" si="404"/>
        <v>869565.21739130432</v>
      </c>
      <c r="AC825" s="242">
        <f t="shared" si="404"/>
        <v>869565.21739130432</v>
      </c>
      <c r="AD825" s="242">
        <f t="shared" si="404"/>
        <v>869565.21739130432</v>
      </c>
      <c r="AE825" s="242">
        <f t="shared" si="404"/>
        <v>869565.21739130432</v>
      </c>
      <c r="AF825" s="242">
        <f t="shared" si="404"/>
        <v>869565.21739130432</v>
      </c>
      <c r="AG825" s="242">
        <f t="shared" si="404"/>
        <v>869565.21739130432</v>
      </c>
      <c r="AH825" s="242">
        <f t="shared" si="404"/>
        <v>869565.21739130432</v>
      </c>
      <c r="AI825" s="242">
        <f t="shared" si="404"/>
        <v>869565.21739130432</v>
      </c>
      <c r="AJ825" s="242">
        <f t="shared" si="404"/>
        <v>869565.21739130432</v>
      </c>
      <c r="AK825" s="242">
        <f t="shared" si="404"/>
        <v>869565.21739130432</v>
      </c>
      <c r="AL825" s="242">
        <f t="shared" si="404"/>
        <v>869565.21739130432</v>
      </c>
      <c r="AM825" s="480">
        <f t="shared" ref="AM825:BR825" si="405">INDEX(abo.mov.tot.avg,AM$605)*AM$1082</f>
        <v>869565.21739130432</v>
      </c>
      <c r="AN825" s="480">
        <f t="shared" si="405"/>
        <v>869565.21739130432</v>
      </c>
      <c r="AO825" s="480">
        <f t="shared" si="405"/>
        <v>869565.21739130432</v>
      </c>
      <c r="AP825" s="480">
        <f t="shared" si="405"/>
        <v>869565.21739130432</v>
      </c>
      <c r="AQ825" s="480">
        <f t="shared" si="405"/>
        <v>869565.21739130432</v>
      </c>
      <c r="AR825" s="480">
        <f t="shared" si="405"/>
        <v>869565.21739130432</v>
      </c>
      <c r="AS825" s="480">
        <f t="shared" si="405"/>
        <v>869565.21739130432</v>
      </c>
      <c r="AT825" s="480">
        <f t="shared" si="405"/>
        <v>869565.21739130432</v>
      </c>
      <c r="AU825" s="480">
        <f t="shared" si="405"/>
        <v>869565.21739130432</v>
      </c>
      <c r="AV825" s="480">
        <f t="shared" si="405"/>
        <v>869565.21739130432</v>
      </c>
      <c r="AW825" s="480">
        <f t="shared" si="405"/>
        <v>869565.21739130432</v>
      </c>
      <c r="AX825" s="480">
        <f t="shared" si="405"/>
        <v>869565.21739130432</v>
      </c>
      <c r="AY825" s="480">
        <f t="shared" si="405"/>
        <v>869565.21739130432</v>
      </c>
      <c r="AZ825" s="480">
        <f t="shared" si="405"/>
        <v>869565.21739130432</v>
      </c>
      <c r="BA825" s="480">
        <f t="shared" si="405"/>
        <v>869565.21739130432</v>
      </c>
      <c r="BB825" s="480">
        <f t="shared" si="405"/>
        <v>869565.21739130432</v>
      </c>
      <c r="BC825" s="480">
        <f t="shared" si="405"/>
        <v>869565.21739130432</v>
      </c>
      <c r="BD825" s="480">
        <f t="shared" si="405"/>
        <v>869565.21739130432</v>
      </c>
      <c r="BE825" s="480">
        <f t="shared" si="405"/>
        <v>869565.21739130432</v>
      </c>
      <c r="BF825" s="480">
        <f t="shared" si="405"/>
        <v>869565.21739130432</v>
      </c>
      <c r="BG825" s="480">
        <f t="shared" si="405"/>
        <v>869565.21739130432</v>
      </c>
      <c r="BH825" s="480">
        <f t="shared" si="405"/>
        <v>869565.21739130432</v>
      </c>
      <c r="BI825" s="480">
        <f t="shared" si="405"/>
        <v>869565.21739130432</v>
      </c>
      <c r="BJ825" s="480">
        <f t="shared" si="405"/>
        <v>869565.21739130432</v>
      </c>
      <c r="BK825" s="480">
        <f t="shared" si="405"/>
        <v>869565.21739130432</v>
      </c>
      <c r="BL825" s="480">
        <f t="shared" si="405"/>
        <v>869565.21739130432</v>
      </c>
      <c r="BM825" s="480">
        <f t="shared" si="405"/>
        <v>869565.21739130432</v>
      </c>
      <c r="BN825" s="480">
        <f t="shared" si="405"/>
        <v>869565.21739130432</v>
      </c>
      <c r="BO825" s="480">
        <f t="shared" si="405"/>
        <v>869565.21739130432</v>
      </c>
      <c r="BP825" s="480">
        <f t="shared" si="405"/>
        <v>869565.21739130432</v>
      </c>
      <c r="BQ825" s="480">
        <f t="shared" si="405"/>
        <v>869565.21739130432</v>
      </c>
      <c r="BR825" s="480">
        <f t="shared" si="405"/>
        <v>869565.21739130432</v>
      </c>
      <c r="BS825" s="480">
        <f t="shared" ref="BS825:CV825" si="406">INDEX(abo.mov.tot.avg,BS$605)*BS$1082</f>
        <v>869565.21739130432</v>
      </c>
      <c r="BT825" s="480">
        <f t="shared" si="406"/>
        <v>869565.21739130432</v>
      </c>
      <c r="BU825" s="480">
        <f t="shared" si="406"/>
        <v>869565.21739130432</v>
      </c>
      <c r="BV825" s="480">
        <f t="shared" si="406"/>
        <v>869565.21739130432</v>
      </c>
      <c r="BW825" s="480">
        <f t="shared" si="406"/>
        <v>869565.21739130432</v>
      </c>
      <c r="BX825" s="480">
        <f t="shared" si="406"/>
        <v>869565.21739130432</v>
      </c>
      <c r="BY825" s="480">
        <f t="shared" si="406"/>
        <v>869565.21739130432</v>
      </c>
      <c r="BZ825" s="480">
        <f t="shared" si="406"/>
        <v>869565.21739130432</v>
      </c>
      <c r="CA825" s="480">
        <f t="shared" si="406"/>
        <v>869565.21739130432</v>
      </c>
      <c r="CB825" s="480">
        <f t="shared" si="406"/>
        <v>869565.21739130432</v>
      </c>
      <c r="CC825" s="480">
        <f t="shared" si="406"/>
        <v>869565.21739130432</v>
      </c>
      <c r="CD825" s="480">
        <f t="shared" si="406"/>
        <v>869565.21739130432</v>
      </c>
      <c r="CE825" s="480">
        <f t="shared" si="406"/>
        <v>869565.21739130432</v>
      </c>
      <c r="CF825" s="480">
        <f t="shared" si="406"/>
        <v>869565.21739130432</v>
      </c>
      <c r="CG825" s="480">
        <f t="shared" si="406"/>
        <v>869565.21739130432</v>
      </c>
      <c r="CH825" s="480">
        <f t="shared" si="406"/>
        <v>869565.21739130432</v>
      </c>
      <c r="CI825" s="480">
        <f t="shared" si="406"/>
        <v>869565.21739130432</v>
      </c>
      <c r="CJ825" s="480">
        <f t="shared" si="406"/>
        <v>869565.21739130432</v>
      </c>
      <c r="CK825" s="480">
        <f t="shared" si="406"/>
        <v>869565.21739130432</v>
      </c>
      <c r="CL825" s="480">
        <f t="shared" si="406"/>
        <v>869565.21739130432</v>
      </c>
      <c r="CM825" s="480">
        <f t="shared" si="406"/>
        <v>869565.21739130432</v>
      </c>
      <c r="CN825" s="480">
        <f t="shared" si="406"/>
        <v>869565.21739130432</v>
      </c>
      <c r="CO825" s="480">
        <f t="shared" si="406"/>
        <v>869565.21739130432</v>
      </c>
      <c r="CP825" s="480">
        <f t="shared" si="406"/>
        <v>869565.21739130432</v>
      </c>
      <c r="CQ825" s="480">
        <f t="shared" si="406"/>
        <v>869565.21739130432</v>
      </c>
      <c r="CR825" s="480">
        <f t="shared" si="406"/>
        <v>869565.21739130432</v>
      </c>
      <c r="CS825" s="480">
        <f t="shared" si="406"/>
        <v>869565.21739130432</v>
      </c>
      <c r="CT825" s="480">
        <f t="shared" si="406"/>
        <v>869565.21739130432</v>
      </c>
      <c r="CU825" s="480">
        <f t="shared" si="406"/>
        <v>869565.21739130432</v>
      </c>
      <c r="CV825" s="480">
        <f t="shared" si="406"/>
        <v>869565.21739130432</v>
      </c>
      <c r="CW825" s="63" t="s">
        <v>658</v>
      </c>
      <c r="CX825" s="63"/>
    </row>
    <row r="826" spans="2:104" outlineLevel="1" x14ac:dyDescent="0.3">
      <c r="B826" s="154">
        <v>2</v>
      </c>
      <c r="C826" s="242" t="s">
        <v>612</v>
      </c>
      <c r="D826" s="143" t="s">
        <v>433</v>
      </c>
      <c r="E826" s="242">
        <f t="shared" ref="E826:AL826" si="407">E818*INDEX(abo.mov.tot.avg,E$823)/(INDEX(abo.mov.tot.avg,E$823)+INDEX(abo.iden.tot.avg,E$823)+INDEX(abo.fmo.pre.avg,E$823))</f>
        <v>434782.60869565216</v>
      </c>
      <c r="F826" s="242">
        <f t="shared" si="407"/>
        <v>434782.60869565216</v>
      </c>
      <c r="G826" s="242">
        <f t="shared" si="407"/>
        <v>434782.60869565216</v>
      </c>
      <c r="H826" s="242">
        <f t="shared" si="407"/>
        <v>434782.60869565216</v>
      </c>
      <c r="I826" s="242">
        <f t="shared" si="407"/>
        <v>434782.60869565216</v>
      </c>
      <c r="J826" s="242">
        <f t="shared" si="407"/>
        <v>434782.60869565216</v>
      </c>
      <c r="K826" s="242">
        <f t="shared" si="407"/>
        <v>434782.60869565216</v>
      </c>
      <c r="L826" s="242">
        <f t="shared" si="407"/>
        <v>434782.60869565216</v>
      </c>
      <c r="M826" s="242">
        <f t="shared" si="407"/>
        <v>434782.60869565216</v>
      </c>
      <c r="N826" s="242">
        <f t="shared" si="407"/>
        <v>434782.60869565216</v>
      </c>
      <c r="O826" s="242">
        <f t="shared" si="407"/>
        <v>434782.60869565216</v>
      </c>
      <c r="P826" s="242">
        <f t="shared" si="407"/>
        <v>434782.60869565216</v>
      </c>
      <c r="Q826" s="242">
        <f t="shared" si="407"/>
        <v>434782.60869565216</v>
      </c>
      <c r="R826" s="242">
        <f t="shared" si="407"/>
        <v>434782.60869565216</v>
      </c>
      <c r="S826" s="242">
        <f t="shared" si="407"/>
        <v>434782.60869565216</v>
      </c>
      <c r="T826" s="242">
        <f t="shared" si="407"/>
        <v>434782.60869565216</v>
      </c>
      <c r="U826" s="242">
        <f t="shared" si="407"/>
        <v>434782.60869565216</v>
      </c>
      <c r="V826" s="242">
        <f t="shared" si="407"/>
        <v>434782.60869565216</v>
      </c>
      <c r="W826" s="242">
        <f t="shared" si="407"/>
        <v>434782.60869565216</v>
      </c>
      <c r="X826" s="242">
        <f t="shared" si="407"/>
        <v>434782.60869565216</v>
      </c>
      <c r="Y826" s="242">
        <f t="shared" si="407"/>
        <v>434782.60869565216</v>
      </c>
      <c r="Z826" s="242">
        <f t="shared" si="407"/>
        <v>434782.60869565216</v>
      </c>
      <c r="AA826" s="242">
        <f t="shared" si="407"/>
        <v>434782.60869565216</v>
      </c>
      <c r="AB826" s="242">
        <f t="shared" si="407"/>
        <v>434782.60869565216</v>
      </c>
      <c r="AC826" s="242">
        <f t="shared" si="407"/>
        <v>434782.60869565216</v>
      </c>
      <c r="AD826" s="242">
        <f t="shared" si="407"/>
        <v>434782.60869565216</v>
      </c>
      <c r="AE826" s="242">
        <f t="shared" si="407"/>
        <v>434782.60869565216</v>
      </c>
      <c r="AF826" s="242">
        <f t="shared" si="407"/>
        <v>434782.60869565216</v>
      </c>
      <c r="AG826" s="242">
        <f t="shared" si="407"/>
        <v>434782.60869565216</v>
      </c>
      <c r="AH826" s="242">
        <f t="shared" si="407"/>
        <v>434782.60869565216</v>
      </c>
      <c r="AI826" s="242">
        <f t="shared" si="407"/>
        <v>434782.60869565216</v>
      </c>
      <c r="AJ826" s="242">
        <f t="shared" si="407"/>
        <v>434782.60869565216</v>
      </c>
      <c r="AK826" s="242">
        <f t="shared" si="407"/>
        <v>434782.60869565216</v>
      </c>
      <c r="AL826" s="242">
        <f t="shared" si="407"/>
        <v>434782.60869565216</v>
      </c>
      <c r="AM826" s="480">
        <f t="shared" ref="AM826:BR826" si="408">INDEX(abo.mov.tot.avg,AM$605)*AM$1083</f>
        <v>434782.60869565216</v>
      </c>
      <c r="AN826" s="480">
        <f t="shared" si="408"/>
        <v>434782.60869565216</v>
      </c>
      <c r="AO826" s="480">
        <f t="shared" si="408"/>
        <v>434782.60869565216</v>
      </c>
      <c r="AP826" s="480">
        <f t="shared" si="408"/>
        <v>434782.60869565216</v>
      </c>
      <c r="AQ826" s="480">
        <f t="shared" si="408"/>
        <v>434782.60869565216</v>
      </c>
      <c r="AR826" s="480">
        <f t="shared" si="408"/>
        <v>434782.60869565216</v>
      </c>
      <c r="AS826" s="480">
        <f t="shared" si="408"/>
        <v>434782.60869565216</v>
      </c>
      <c r="AT826" s="480">
        <f t="shared" si="408"/>
        <v>434782.60869565216</v>
      </c>
      <c r="AU826" s="480">
        <f t="shared" si="408"/>
        <v>434782.60869565216</v>
      </c>
      <c r="AV826" s="480">
        <f t="shared" si="408"/>
        <v>434782.60869565216</v>
      </c>
      <c r="AW826" s="480">
        <f t="shared" si="408"/>
        <v>434782.60869565216</v>
      </c>
      <c r="AX826" s="480">
        <f t="shared" si="408"/>
        <v>434782.60869565216</v>
      </c>
      <c r="AY826" s="480">
        <f t="shared" si="408"/>
        <v>434782.60869565216</v>
      </c>
      <c r="AZ826" s="480">
        <f t="shared" si="408"/>
        <v>434782.60869565216</v>
      </c>
      <c r="BA826" s="480">
        <f t="shared" si="408"/>
        <v>434782.60869565216</v>
      </c>
      <c r="BB826" s="480">
        <f t="shared" si="408"/>
        <v>434782.60869565216</v>
      </c>
      <c r="BC826" s="480">
        <f t="shared" si="408"/>
        <v>434782.60869565216</v>
      </c>
      <c r="BD826" s="480">
        <f t="shared" si="408"/>
        <v>434782.60869565216</v>
      </c>
      <c r="BE826" s="480">
        <f t="shared" si="408"/>
        <v>434782.60869565216</v>
      </c>
      <c r="BF826" s="480">
        <f t="shared" si="408"/>
        <v>434782.60869565216</v>
      </c>
      <c r="BG826" s="480">
        <f t="shared" si="408"/>
        <v>434782.60869565216</v>
      </c>
      <c r="BH826" s="480">
        <f t="shared" si="408"/>
        <v>434782.60869565216</v>
      </c>
      <c r="BI826" s="480">
        <f t="shared" si="408"/>
        <v>434782.60869565216</v>
      </c>
      <c r="BJ826" s="480">
        <f t="shared" si="408"/>
        <v>434782.60869565216</v>
      </c>
      <c r="BK826" s="480">
        <f t="shared" si="408"/>
        <v>434782.60869565216</v>
      </c>
      <c r="BL826" s="480">
        <f t="shared" si="408"/>
        <v>434782.60869565216</v>
      </c>
      <c r="BM826" s="480">
        <f t="shared" si="408"/>
        <v>434782.60869565216</v>
      </c>
      <c r="BN826" s="480">
        <f t="shared" si="408"/>
        <v>434782.60869565216</v>
      </c>
      <c r="BO826" s="480">
        <f t="shared" si="408"/>
        <v>434782.60869565216</v>
      </c>
      <c r="BP826" s="480">
        <f t="shared" si="408"/>
        <v>434782.60869565216</v>
      </c>
      <c r="BQ826" s="480">
        <f t="shared" si="408"/>
        <v>434782.60869565216</v>
      </c>
      <c r="BR826" s="480">
        <f t="shared" si="408"/>
        <v>434782.60869565216</v>
      </c>
      <c r="BS826" s="480">
        <f t="shared" ref="BS826:CV826" si="409">INDEX(abo.mov.tot.avg,BS$605)*BS$1083</f>
        <v>434782.60869565216</v>
      </c>
      <c r="BT826" s="480">
        <f t="shared" si="409"/>
        <v>434782.60869565216</v>
      </c>
      <c r="BU826" s="480">
        <f t="shared" si="409"/>
        <v>434782.60869565216</v>
      </c>
      <c r="BV826" s="480">
        <f t="shared" si="409"/>
        <v>434782.60869565216</v>
      </c>
      <c r="BW826" s="480">
        <f t="shared" si="409"/>
        <v>434782.60869565216</v>
      </c>
      <c r="BX826" s="480">
        <f t="shared" si="409"/>
        <v>434782.60869565216</v>
      </c>
      <c r="BY826" s="480">
        <f t="shared" si="409"/>
        <v>434782.60869565216</v>
      </c>
      <c r="BZ826" s="480">
        <f t="shared" si="409"/>
        <v>434782.60869565216</v>
      </c>
      <c r="CA826" s="480">
        <f t="shared" si="409"/>
        <v>434782.60869565216</v>
      </c>
      <c r="CB826" s="480">
        <f t="shared" si="409"/>
        <v>434782.60869565216</v>
      </c>
      <c r="CC826" s="480">
        <f t="shared" si="409"/>
        <v>434782.60869565216</v>
      </c>
      <c r="CD826" s="480">
        <f t="shared" si="409"/>
        <v>434782.60869565216</v>
      </c>
      <c r="CE826" s="480">
        <f t="shared" si="409"/>
        <v>434782.60869565216</v>
      </c>
      <c r="CF826" s="480">
        <f t="shared" si="409"/>
        <v>434782.60869565216</v>
      </c>
      <c r="CG826" s="480">
        <f t="shared" si="409"/>
        <v>434782.60869565216</v>
      </c>
      <c r="CH826" s="480">
        <f t="shared" si="409"/>
        <v>434782.60869565216</v>
      </c>
      <c r="CI826" s="480">
        <f t="shared" si="409"/>
        <v>434782.60869565216</v>
      </c>
      <c r="CJ826" s="480">
        <f t="shared" si="409"/>
        <v>434782.60869565216</v>
      </c>
      <c r="CK826" s="480">
        <f t="shared" si="409"/>
        <v>434782.60869565216</v>
      </c>
      <c r="CL826" s="480">
        <f t="shared" si="409"/>
        <v>434782.60869565216</v>
      </c>
      <c r="CM826" s="480">
        <f t="shared" si="409"/>
        <v>434782.60869565216</v>
      </c>
      <c r="CN826" s="480">
        <f t="shared" si="409"/>
        <v>434782.60869565216</v>
      </c>
      <c r="CO826" s="480">
        <f t="shared" si="409"/>
        <v>434782.60869565216</v>
      </c>
      <c r="CP826" s="480">
        <f t="shared" si="409"/>
        <v>434782.60869565216</v>
      </c>
      <c r="CQ826" s="480">
        <f t="shared" si="409"/>
        <v>434782.60869565216</v>
      </c>
      <c r="CR826" s="480">
        <f t="shared" si="409"/>
        <v>434782.60869565216</v>
      </c>
      <c r="CS826" s="480">
        <f t="shared" si="409"/>
        <v>434782.60869565216</v>
      </c>
      <c r="CT826" s="480">
        <f t="shared" si="409"/>
        <v>434782.60869565216</v>
      </c>
      <c r="CU826" s="480">
        <f t="shared" si="409"/>
        <v>434782.60869565216</v>
      </c>
      <c r="CV826" s="480">
        <f t="shared" si="409"/>
        <v>434782.60869565216</v>
      </c>
      <c r="CW826" s="63" t="s">
        <v>655</v>
      </c>
      <c r="CX826" s="63"/>
    </row>
    <row r="827" spans="2:104" outlineLevel="1" x14ac:dyDescent="0.3">
      <c r="K827" s="234"/>
      <c r="L827" s="234"/>
      <c r="M827" s="234"/>
      <c r="N827" s="234"/>
    </row>
    <row r="828" spans="2:104" outlineLevel="1" x14ac:dyDescent="0.3">
      <c r="C828" s="242" t="s">
        <v>23</v>
      </c>
      <c r="D828" s="143" t="s">
        <v>433</v>
      </c>
      <c r="E828" s="242">
        <f>SUM(E825:E826)</f>
        <v>1304347.8260869565</v>
      </c>
      <c r="F828" s="242">
        <f t="shared" ref="F828:BQ828" si="410">SUM(F825:F826)</f>
        <v>1304347.8260869565</v>
      </c>
      <c r="G828" s="242">
        <f t="shared" si="410"/>
        <v>1304347.8260869565</v>
      </c>
      <c r="H828" s="242">
        <f t="shared" si="410"/>
        <v>1304347.8260869565</v>
      </c>
      <c r="I828" s="242">
        <f t="shared" si="410"/>
        <v>1304347.8260869565</v>
      </c>
      <c r="J828" s="242">
        <f t="shared" si="410"/>
        <v>1304347.8260869565</v>
      </c>
      <c r="K828" s="242">
        <f t="shared" si="410"/>
        <v>1304347.8260869565</v>
      </c>
      <c r="L828" s="242">
        <f t="shared" si="410"/>
        <v>1304347.8260869565</v>
      </c>
      <c r="M828" s="242">
        <f t="shared" si="410"/>
        <v>1304347.8260869565</v>
      </c>
      <c r="N828" s="242">
        <f t="shared" si="410"/>
        <v>1304347.8260869565</v>
      </c>
      <c r="O828" s="242">
        <f t="shared" si="410"/>
        <v>1304347.8260869565</v>
      </c>
      <c r="P828" s="242">
        <f t="shared" si="410"/>
        <v>1304347.8260869565</v>
      </c>
      <c r="Q828" s="242">
        <f t="shared" si="410"/>
        <v>1304347.8260869565</v>
      </c>
      <c r="R828" s="242">
        <f t="shared" si="410"/>
        <v>1304347.8260869565</v>
      </c>
      <c r="S828" s="242">
        <f t="shared" si="410"/>
        <v>1304347.8260869565</v>
      </c>
      <c r="T828" s="242">
        <f t="shared" si="410"/>
        <v>1304347.8260869565</v>
      </c>
      <c r="U828" s="242">
        <f t="shared" si="410"/>
        <v>1304347.8260869565</v>
      </c>
      <c r="V828" s="242">
        <f t="shared" si="410"/>
        <v>1304347.8260869565</v>
      </c>
      <c r="W828" s="242">
        <f t="shared" si="410"/>
        <v>1304347.8260869565</v>
      </c>
      <c r="X828" s="242">
        <f t="shared" si="410"/>
        <v>1304347.8260869565</v>
      </c>
      <c r="Y828" s="242">
        <f t="shared" si="410"/>
        <v>1304347.8260869565</v>
      </c>
      <c r="Z828" s="242">
        <f t="shared" si="410"/>
        <v>1304347.8260869565</v>
      </c>
      <c r="AA828" s="242">
        <f t="shared" si="410"/>
        <v>1304347.8260869565</v>
      </c>
      <c r="AB828" s="242">
        <f t="shared" si="410"/>
        <v>1304347.8260869565</v>
      </c>
      <c r="AC828" s="242">
        <f t="shared" si="410"/>
        <v>1304347.8260869565</v>
      </c>
      <c r="AD828" s="242">
        <f t="shared" si="410"/>
        <v>1304347.8260869565</v>
      </c>
      <c r="AE828" s="242">
        <f t="shared" si="410"/>
        <v>1304347.8260869565</v>
      </c>
      <c r="AF828" s="242">
        <f t="shared" si="410"/>
        <v>1304347.8260869565</v>
      </c>
      <c r="AG828" s="242">
        <f t="shared" si="410"/>
        <v>1304347.8260869565</v>
      </c>
      <c r="AH828" s="242">
        <f t="shared" si="410"/>
        <v>1304347.8260869565</v>
      </c>
      <c r="AI828" s="242">
        <f t="shared" si="410"/>
        <v>1304347.8260869565</v>
      </c>
      <c r="AJ828" s="242">
        <f t="shared" si="410"/>
        <v>1304347.8260869565</v>
      </c>
      <c r="AK828" s="242">
        <f t="shared" si="410"/>
        <v>1304347.8260869565</v>
      </c>
      <c r="AL828" s="242">
        <f t="shared" si="410"/>
        <v>1304347.8260869565</v>
      </c>
      <c r="AM828" s="242">
        <f t="shared" si="410"/>
        <v>1304347.8260869565</v>
      </c>
      <c r="AN828" s="242">
        <f t="shared" si="410"/>
        <v>1304347.8260869565</v>
      </c>
      <c r="AO828" s="242">
        <f t="shared" si="410"/>
        <v>1304347.8260869565</v>
      </c>
      <c r="AP828" s="242">
        <f t="shared" si="410"/>
        <v>1304347.8260869565</v>
      </c>
      <c r="AQ828" s="242">
        <f t="shared" si="410"/>
        <v>1304347.8260869565</v>
      </c>
      <c r="AR828" s="242">
        <f t="shared" si="410"/>
        <v>1304347.8260869565</v>
      </c>
      <c r="AS828" s="242">
        <f t="shared" si="410"/>
        <v>1304347.8260869565</v>
      </c>
      <c r="AT828" s="242">
        <f t="shared" si="410"/>
        <v>1304347.8260869565</v>
      </c>
      <c r="AU828" s="242">
        <f t="shared" si="410"/>
        <v>1304347.8260869565</v>
      </c>
      <c r="AV828" s="242">
        <f t="shared" si="410"/>
        <v>1304347.8260869565</v>
      </c>
      <c r="AW828" s="242">
        <f t="shared" si="410"/>
        <v>1304347.8260869565</v>
      </c>
      <c r="AX828" s="242">
        <f t="shared" si="410"/>
        <v>1304347.8260869565</v>
      </c>
      <c r="AY828" s="242">
        <f t="shared" si="410"/>
        <v>1304347.8260869565</v>
      </c>
      <c r="AZ828" s="242">
        <f t="shared" si="410"/>
        <v>1304347.8260869565</v>
      </c>
      <c r="BA828" s="242">
        <f t="shared" si="410"/>
        <v>1304347.8260869565</v>
      </c>
      <c r="BB828" s="242">
        <f t="shared" si="410"/>
        <v>1304347.8260869565</v>
      </c>
      <c r="BC828" s="242">
        <f t="shared" si="410"/>
        <v>1304347.8260869565</v>
      </c>
      <c r="BD828" s="242">
        <f t="shared" si="410"/>
        <v>1304347.8260869565</v>
      </c>
      <c r="BE828" s="242">
        <f t="shared" si="410"/>
        <v>1304347.8260869565</v>
      </c>
      <c r="BF828" s="242">
        <f t="shared" si="410"/>
        <v>1304347.8260869565</v>
      </c>
      <c r="BG828" s="242">
        <f t="shared" si="410"/>
        <v>1304347.8260869565</v>
      </c>
      <c r="BH828" s="242">
        <f t="shared" si="410"/>
        <v>1304347.8260869565</v>
      </c>
      <c r="BI828" s="242">
        <f t="shared" si="410"/>
        <v>1304347.8260869565</v>
      </c>
      <c r="BJ828" s="242">
        <f t="shared" si="410"/>
        <v>1304347.8260869565</v>
      </c>
      <c r="BK828" s="242">
        <f t="shared" si="410"/>
        <v>1304347.8260869565</v>
      </c>
      <c r="BL828" s="242">
        <f t="shared" si="410"/>
        <v>1304347.8260869565</v>
      </c>
      <c r="BM828" s="242">
        <f t="shared" si="410"/>
        <v>1304347.8260869565</v>
      </c>
      <c r="BN828" s="242">
        <f t="shared" si="410"/>
        <v>1304347.8260869565</v>
      </c>
      <c r="BO828" s="242">
        <f t="shared" si="410"/>
        <v>1304347.8260869565</v>
      </c>
      <c r="BP828" s="242">
        <f t="shared" si="410"/>
        <v>1304347.8260869565</v>
      </c>
      <c r="BQ828" s="242">
        <f t="shared" si="410"/>
        <v>1304347.8260869565</v>
      </c>
      <c r="BR828" s="242">
        <f t="shared" ref="BR828:CV828" si="411">SUM(BR825:BR826)</f>
        <v>1304347.8260869565</v>
      </c>
      <c r="BS828" s="242">
        <f t="shared" si="411"/>
        <v>1304347.8260869565</v>
      </c>
      <c r="BT828" s="242">
        <f t="shared" si="411"/>
        <v>1304347.8260869565</v>
      </c>
      <c r="BU828" s="242">
        <f t="shared" si="411"/>
        <v>1304347.8260869565</v>
      </c>
      <c r="BV828" s="242">
        <f t="shared" si="411"/>
        <v>1304347.8260869565</v>
      </c>
      <c r="BW828" s="242">
        <f t="shared" si="411"/>
        <v>1304347.8260869565</v>
      </c>
      <c r="BX828" s="242">
        <f t="shared" si="411"/>
        <v>1304347.8260869565</v>
      </c>
      <c r="BY828" s="242">
        <f t="shared" si="411"/>
        <v>1304347.8260869565</v>
      </c>
      <c r="BZ828" s="242">
        <f t="shared" si="411"/>
        <v>1304347.8260869565</v>
      </c>
      <c r="CA828" s="242">
        <f t="shared" si="411"/>
        <v>1304347.8260869565</v>
      </c>
      <c r="CB828" s="242">
        <f t="shared" si="411"/>
        <v>1304347.8260869565</v>
      </c>
      <c r="CC828" s="242">
        <f t="shared" si="411"/>
        <v>1304347.8260869565</v>
      </c>
      <c r="CD828" s="242">
        <f t="shared" si="411"/>
        <v>1304347.8260869565</v>
      </c>
      <c r="CE828" s="242">
        <f t="shared" si="411"/>
        <v>1304347.8260869565</v>
      </c>
      <c r="CF828" s="242">
        <f t="shared" si="411"/>
        <v>1304347.8260869565</v>
      </c>
      <c r="CG828" s="242">
        <f t="shared" si="411"/>
        <v>1304347.8260869565</v>
      </c>
      <c r="CH828" s="242">
        <f t="shared" si="411"/>
        <v>1304347.8260869565</v>
      </c>
      <c r="CI828" s="242">
        <f t="shared" si="411"/>
        <v>1304347.8260869565</v>
      </c>
      <c r="CJ828" s="242">
        <f t="shared" si="411"/>
        <v>1304347.8260869565</v>
      </c>
      <c r="CK828" s="242">
        <f t="shared" si="411"/>
        <v>1304347.8260869565</v>
      </c>
      <c r="CL828" s="242">
        <f t="shared" si="411"/>
        <v>1304347.8260869565</v>
      </c>
      <c r="CM828" s="242">
        <f t="shared" si="411"/>
        <v>1304347.8260869565</v>
      </c>
      <c r="CN828" s="242">
        <f t="shared" si="411"/>
        <v>1304347.8260869565</v>
      </c>
      <c r="CO828" s="242">
        <f t="shared" si="411"/>
        <v>1304347.8260869565</v>
      </c>
      <c r="CP828" s="242">
        <f t="shared" si="411"/>
        <v>1304347.8260869565</v>
      </c>
      <c r="CQ828" s="242">
        <f t="shared" si="411"/>
        <v>1304347.8260869565</v>
      </c>
      <c r="CR828" s="242">
        <f t="shared" si="411"/>
        <v>1304347.8260869565</v>
      </c>
      <c r="CS828" s="242">
        <f t="shared" si="411"/>
        <v>1304347.8260869565</v>
      </c>
      <c r="CT828" s="242">
        <f t="shared" si="411"/>
        <v>1304347.8260869565</v>
      </c>
      <c r="CU828" s="242">
        <f t="shared" si="411"/>
        <v>1304347.8260869565</v>
      </c>
      <c r="CV828" s="242">
        <f t="shared" si="411"/>
        <v>1304347.8260869565</v>
      </c>
    </row>
    <row r="829" spans="2:104" x14ac:dyDescent="0.3">
      <c r="CZ829" s="63"/>
    </row>
    <row r="830" spans="2:104" ht="16.2" thickBot="1" x14ac:dyDescent="0.35">
      <c r="B830" s="76" t="s">
        <v>614</v>
      </c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76"/>
      <c r="AJ830" s="76"/>
      <c r="AK830" s="76"/>
      <c r="AL830" s="76"/>
      <c r="AM830" s="76"/>
      <c r="AN830" s="76"/>
      <c r="AO830" s="76"/>
      <c r="AP830" s="76"/>
      <c r="AQ830" s="76"/>
      <c r="AR830" s="76"/>
      <c r="AS830" s="76"/>
      <c r="AT830" s="76"/>
      <c r="AU830" s="76"/>
      <c r="AV830" s="76"/>
      <c r="AW830" s="76"/>
      <c r="AX830" s="76"/>
      <c r="AY830" s="76"/>
      <c r="AZ830" s="76"/>
      <c r="BA830" s="76"/>
      <c r="BB830" s="76"/>
      <c r="BC830" s="76"/>
      <c r="BD830" s="76"/>
      <c r="BE830" s="76"/>
      <c r="BF830" s="76"/>
      <c r="BG830" s="76"/>
      <c r="BH830" s="76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  <c r="CI830" s="76"/>
      <c r="CJ830" s="76"/>
      <c r="CK830" s="76"/>
      <c r="CL830" s="76"/>
      <c r="CM830" s="76"/>
      <c r="CN830" s="76"/>
      <c r="CO830" s="76"/>
      <c r="CP830" s="76"/>
      <c r="CQ830" s="76"/>
      <c r="CR830" s="76"/>
      <c r="CS830" s="76"/>
      <c r="CT830" s="76"/>
      <c r="CU830" s="76"/>
      <c r="CV830" s="76"/>
      <c r="CW830" s="76"/>
      <c r="CX830" s="76"/>
    </row>
    <row r="831" spans="2:104" outlineLevel="1" x14ac:dyDescent="0.3"/>
    <row r="832" spans="2:104" outlineLevel="1" x14ac:dyDescent="0.3">
      <c r="B832" s="69" t="s">
        <v>79</v>
      </c>
      <c r="C832" s="69" t="s">
        <v>129</v>
      </c>
      <c r="E832" s="69">
        <v>201401</v>
      </c>
      <c r="F832" s="69">
        <v>201402</v>
      </c>
      <c r="G832" s="69">
        <v>201403</v>
      </c>
      <c r="H832" s="69">
        <v>201404</v>
      </c>
      <c r="I832" s="69">
        <v>201405</v>
      </c>
      <c r="J832" s="69">
        <v>201406</v>
      </c>
      <c r="K832" s="69">
        <v>201407</v>
      </c>
      <c r="L832" s="69">
        <v>201408</v>
      </c>
      <c r="M832" s="69">
        <v>201409</v>
      </c>
      <c r="N832" s="69">
        <v>201410</v>
      </c>
      <c r="O832" s="69">
        <v>201411</v>
      </c>
      <c r="P832" s="69">
        <v>201412</v>
      </c>
      <c r="Q832" s="69">
        <v>201501</v>
      </c>
      <c r="R832" s="69">
        <v>201502</v>
      </c>
      <c r="S832" s="69">
        <v>201503</v>
      </c>
      <c r="T832" s="69">
        <v>201504</v>
      </c>
      <c r="U832" s="69">
        <v>201505</v>
      </c>
      <c r="V832" s="69">
        <v>201506</v>
      </c>
      <c r="W832" s="69">
        <v>201507</v>
      </c>
      <c r="X832" s="69">
        <v>201508</v>
      </c>
      <c r="Y832" s="69">
        <v>201509</v>
      </c>
      <c r="Z832" s="69">
        <v>201510</v>
      </c>
      <c r="AA832" s="69">
        <v>201511</v>
      </c>
      <c r="AB832" s="69">
        <v>201512</v>
      </c>
      <c r="AC832" s="69">
        <v>201601</v>
      </c>
      <c r="AD832" s="69">
        <v>201602</v>
      </c>
      <c r="AE832" s="69">
        <v>201603</v>
      </c>
      <c r="AF832" s="69">
        <v>201604</v>
      </c>
      <c r="AG832" s="69">
        <v>201605</v>
      </c>
      <c r="AH832" s="69">
        <v>201606</v>
      </c>
      <c r="AI832" s="69">
        <v>201607</v>
      </c>
      <c r="AJ832" s="69">
        <v>201608</v>
      </c>
      <c r="AK832" s="69">
        <v>201609</v>
      </c>
      <c r="AL832" s="69">
        <v>201610</v>
      </c>
      <c r="AM832" s="69">
        <v>201611</v>
      </c>
      <c r="AN832" s="69">
        <v>201612</v>
      </c>
      <c r="AO832" s="69">
        <v>201701</v>
      </c>
      <c r="AP832" s="69">
        <v>201702</v>
      </c>
      <c r="AQ832" s="69">
        <v>201703</v>
      </c>
      <c r="AR832" s="69">
        <v>201704</v>
      </c>
      <c r="AS832" s="69">
        <v>201705</v>
      </c>
      <c r="AT832" s="69">
        <v>201706</v>
      </c>
      <c r="AU832" s="69">
        <v>201707</v>
      </c>
      <c r="AV832" s="69">
        <v>201708</v>
      </c>
      <c r="AW832" s="69">
        <v>201709</v>
      </c>
      <c r="AX832" s="69">
        <v>201710</v>
      </c>
      <c r="AY832" s="69">
        <v>201711</v>
      </c>
      <c r="AZ832" s="69">
        <v>201712</v>
      </c>
      <c r="BA832" s="69">
        <v>201801</v>
      </c>
      <c r="BB832" s="69">
        <v>201802</v>
      </c>
      <c r="BC832" s="69">
        <v>201803</v>
      </c>
      <c r="BD832" s="69">
        <v>201804</v>
      </c>
      <c r="BE832" s="69">
        <v>201805</v>
      </c>
      <c r="BF832" s="69">
        <v>201806</v>
      </c>
      <c r="BG832" s="69">
        <v>201807</v>
      </c>
      <c r="BH832" s="69">
        <v>201808</v>
      </c>
      <c r="BI832" s="69">
        <v>201809</v>
      </c>
      <c r="BJ832" s="69">
        <v>201810</v>
      </c>
      <c r="BK832" s="69">
        <v>201811</v>
      </c>
      <c r="BL832" s="69">
        <v>201812</v>
      </c>
      <c r="BM832" s="69">
        <v>201901</v>
      </c>
      <c r="BN832" s="69">
        <v>201902</v>
      </c>
      <c r="BO832" s="69">
        <v>201903</v>
      </c>
      <c r="BP832" s="69">
        <v>201904</v>
      </c>
      <c r="BQ832" s="69">
        <v>201905</v>
      </c>
      <c r="BR832" s="69">
        <v>201906</v>
      </c>
      <c r="BS832" s="69">
        <v>201907</v>
      </c>
      <c r="BT832" s="69">
        <v>201908</v>
      </c>
      <c r="BU832" s="69">
        <v>201909</v>
      </c>
      <c r="BV832" s="69">
        <v>201910</v>
      </c>
      <c r="BW832" s="69">
        <v>201911</v>
      </c>
      <c r="BX832" s="69">
        <v>201912</v>
      </c>
      <c r="BY832" s="69">
        <v>202001</v>
      </c>
      <c r="BZ832" s="69">
        <v>202002</v>
      </c>
      <c r="CA832" s="69">
        <v>202003</v>
      </c>
      <c r="CB832" s="69">
        <v>202004</v>
      </c>
      <c r="CC832" s="69">
        <v>202005</v>
      </c>
      <c r="CD832" s="69">
        <v>202006</v>
      </c>
      <c r="CE832" s="69">
        <v>202007</v>
      </c>
      <c r="CF832" s="69">
        <v>202008</v>
      </c>
      <c r="CG832" s="69">
        <v>202009</v>
      </c>
      <c r="CH832" s="69">
        <v>202010</v>
      </c>
      <c r="CI832" s="69">
        <v>202011</v>
      </c>
      <c r="CJ832" s="69">
        <v>202012</v>
      </c>
      <c r="CK832" s="69">
        <v>202101</v>
      </c>
      <c r="CL832" s="69">
        <v>202102</v>
      </c>
      <c r="CM832" s="69">
        <v>202103</v>
      </c>
      <c r="CN832" s="69">
        <v>202104</v>
      </c>
      <c r="CO832" s="69">
        <v>202105</v>
      </c>
      <c r="CP832" s="69">
        <v>202106</v>
      </c>
      <c r="CQ832" s="69">
        <v>202107</v>
      </c>
      <c r="CR832" s="69">
        <v>202108</v>
      </c>
      <c r="CS832" s="69">
        <v>202109</v>
      </c>
      <c r="CT832" s="69">
        <v>202110</v>
      </c>
      <c r="CU832" s="69">
        <v>202111</v>
      </c>
      <c r="CV832" s="69">
        <v>202112</v>
      </c>
      <c r="CZ832" s="63"/>
    </row>
    <row r="833" spans="2:104" outlineLevel="1" x14ac:dyDescent="0.3">
      <c r="B833" s="154">
        <v>1</v>
      </c>
      <c r="C833" s="242" t="s">
        <v>611</v>
      </c>
      <c r="D833" s="143" t="s">
        <v>433</v>
      </c>
      <c r="E833" s="242">
        <f t="shared" ref="E833:AL833" si="412">E817*INDEX(abo.iden.tot.avg,E$823)/(INDEX(abo.mov.tot.avg,E$823)+INDEX(abo.iden.tot.avg,E$823)+INDEX(abo.fmo.pre.avg,E$823))</f>
        <v>1043478.2608695652</v>
      </c>
      <c r="F833" s="242">
        <f t="shared" si="412"/>
        <v>1043478.2608695652</v>
      </c>
      <c r="G833" s="242">
        <f t="shared" si="412"/>
        <v>1043478.2608695652</v>
      </c>
      <c r="H833" s="242">
        <f t="shared" si="412"/>
        <v>1043478.2608695652</v>
      </c>
      <c r="I833" s="242">
        <f t="shared" si="412"/>
        <v>1043478.2608695652</v>
      </c>
      <c r="J833" s="242">
        <f t="shared" si="412"/>
        <v>1043478.2608695652</v>
      </c>
      <c r="K833" s="242">
        <f t="shared" si="412"/>
        <v>1043478.2608695652</v>
      </c>
      <c r="L833" s="242">
        <f t="shared" si="412"/>
        <v>1043478.2608695652</v>
      </c>
      <c r="M833" s="242">
        <f t="shared" si="412"/>
        <v>1043478.2608695652</v>
      </c>
      <c r="N833" s="242">
        <f t="shared" si="412"/>
        <v>1043478.2608695652</v>
      </c>
      <c r="O833" s="242">
        <f t="shared" si="412"/>
        <v>1043478.2608695652</v>
      </c>
      <c r="P833" s="242">
        <f t="shared" si="412"/>
        <v>1043478.2608695652</v>
      </c>
      <c r="Q833" s="242">
        <f t="shared" si="412"/>
        <v>1043478.2608695652</v>
      </c>
      <c r="R833" s="242">
        <f t="shared" si="412"/>
        <v>1043478.2608695652</v>
      </c>
      <c r="S833" s="242">
        <f t="shared" si="412"/>
        <v>1043478.2608695652</v>
      </c>
      <c r="T833" s="242">
        <f t="shared" si="412"/>
        <v>1043478.2608695652</v>
      </c>
      <c r="U833" s="242">
        <f t="shared" si="412"/>
        <v>1043478.2608695652</v>
      </c>
      <c r="V833" s="242">
        <f t="shared" si="412"/>
        <v>1043478.2608695652</v>
      </c>
      <c r="W833" s="242">
        <f t="shared" si="412"/>
        <v>1043478.2608695652</v>
      </c>
      <c r="X833" s="242">
        <f t="shared" si="412"/>
        <v>1043478.2608695652</v>
      </c>
      <c r="Y833" s="242">
        <f t="shared" si="412"/>
        <v>1043478.2608695652</v>
      </c>
      <c r="Z833" s="242">
        <f t="shared" si="412"/>
        <v>1043478.2608695652</v>
      </c>
      <c r="AA833" s="242">
        <f t="shared" si="412"/>
        <v>1043478.2608695652</v>
      </c>
      <c r="AB833" s="242">
        <f t="shared" si="412"/>
        <v>1043478.2608695652</v>
      </c>
      <c r="AC833" s="242">
        <f t="shared" si="412"/>
        <v>1043478.2608695652</v>
      </c>
      <c r="AD833" s="242">
        <f t="shared" si="412"/>
        <v>1043478.2608695652</v>
      </c>
      <c r="AE833" s="242">
        <f t="shared" si="412"/>
        <v>1043478.2608695652</v>
      </c>
      <c r="AF833" s="242">
        <f t="shared" si="412"/>
        <v>1043478.2608695652</v>
      </c>
      <c r="AG833" s="242">
        <f t="shared" si="412"/>
        <v>1043478.2608695652</v>
      </c>
      <c r="AH833" s="242">
        <f t="shared" si="412"/>
        <v>1043478.2608695652</v>
      </c>
      <c r="AI833" s="242">
        <f t="shared" si="412"/>
        <v>1043478.2608695652</v>
      </c>
      <c r="AJ833" s="242">
        <f t="shared" si="412"/>
        <v>1043478.2608695652</v>
      </c>
      <c r="AK833" s="242">
        <f t="shared" si="412"/>
        <v>1043478.2608695652</v>
      </c>
      <c r="AL833" s="242">
        <f t="shared" si="412"/>
        <v>1043478.2608695652</v>
      </c>
      <c r="AM833" s="480">
        <f t="shared" ref="AM833:BR833" si="413">INDEX(abo.iden.tot.avg,AM$605)*AM$1090</f>
        <v>1043478.2608695652</v>
      </c>
      <c r="AN833" s="480">
        <f t="shared" si="413"/>
        <v>1043478.2608695652</v>
      </c>
      <c r="AO833" s="480">
        <f t="shared" si="413"/>
        <v>1043478.2608695652</v>
      </c>
      <c r="AP833" s="480">
        <f t="shared" si="413"/>
        <v>1043478.2608695652</v>
      </c>
      <c r="AQ833" s="480">
        <f t="shared" si="413"/>
        <v>1043478.2608695652</v>
      </c>
      <c r="AR833" s="480">
        <f t="shared" si="413"/>
        <v>1043478.2608695652</v>
      </c>
      <c r="AS833" s="480">
        <f t="shared" si="413"/>
        <v>1043478.2608695652</v>
      </c>
      <c r="AT833" s="480">
        <f t="shared" si="413"/>
        <v>1043478.2608695652</v>
      </c>
      <c r="AU833" s="480">
        <f t="shared" si="413"/>
        <v>1043478.2608695652</v>
      </c>
      <c r="AV833" s="480">
        <f t="shared" si="413"/>
        <v>1043478.2608695652</v>
      </c>
      <c r="AW833" s="480">
        <f t="shared" si="413"/>
        <v>1043478.2608695652</v>
      </c>
      <c r="AX833" s="480">
        <f t="shared" si="413"/>
        <v>1043478.2608695652</v>
      </c>
      <c r="AY833" s="480">
        <f t="shared" si="413"/>
        <v>1043478.2608695652</v>
      </c>
      <c r="AZ833" s="480">
        <f t="shared" si="413"/>
        <v>1043478.2608695652</v>
      </c>
      <c r="BA833" s="480">
        <f t="shared" si="413"/>
        <v>1043478.2608695652</v>
      </c>
      <c r="BB833" s="480">
        <f t="shared" si="413"/>
        <v>1043478.2608695652</v>
      </c>
      <c r="BC833" s="480">
        <f t="shared" si="413"/>
        <v>1043478.2608695652</v>
      </c>
      <c r="BD833" s="480">
        <f t="shared" si="413"/>
        <v>1043478.2608695652</v>
      </c>
      <c r="BE833" s="480">
        <f t="shared" si="413"/>
        <v>1043478.2608695652</v>
      </c>
      <c r="BF833" s="480">
        <f t="shared" si="413"/>
        <v>1043478.2608695652</v>
      </c>
      <c r="BG833" s="480">
        <f t="shared" si="413"/>
        <v>1043478.2608695652</v>
      </c>
      <c r="BH833" s="480">
        <f t="shared" si="413"/>
        <v>1043478.2608695652</v>
      </c>
      <c r="BI833" s="480">
        <f t="shared" si="413"/>
        <v>1043478.2608695652</v>
      </c>
      <c r="BJ833" s="480">
        <f t="shared" si="413"/>
        <v>1043478.2608695652</v>
      </c>
      <c r="BK833" s="480">
        <f t="shared" si="413"/>
        <v>1043478.2608695652</v>
      </c>
      <c r="BL833" s="480">
        <f t="shared" si="413"/>
        <v>1043478.2608695652</v>
      </c>
      <c r="BM833" s="480">
        <f t="shared" si="413"/>
        <v>1043478.2608695652</v>
      </c>
      <c r="BN833" s="480">
        <f t="shared" si="413"/>
        <v>1043478.2608695652</v>
      </c>
      <c r="BO833" s="480">
        <f t="shared" si="413"/>
        <v>1043478.2608695652</v>
      </c>
      <c r="BP833" s="480">
        <f t="shared" si="413"/>
        <v>1043478.2608695652</v>
      </c>
      <c r="BQ833" s="480">
        <f t="shared" si="413"/>
        <v>1043478.2608695652</v>
      </c>
      <c r="BR833" s="480">
        <f t="shared" si="413"/>
        <v>1043478.2608695652</v>
      </c>
      <c r="BS833" s="480">
        <f t="shared" ref="BS833:CV833" si="414">INDEX(abo.iden.tot.avg,BS$605)*BS$1090</f>
        <v>1043478.2608695652</v>
      </c>
      <c r="BT833" s="480">
        <f t="shared" si="414"/>
        <v>1043478.2608695652</v>
      </c>
      <c r="BU833" s="480">
        <f t="shared" si="414"/>
        <v>1043478.2608695652</v>
      </c>
      <c r="BV833" s="480">
        <f t="shared" si="414"/>
        <v>1043478.2608695652</v>
      </c>
      <c r="BW833" s="480">
        <f t="shared" si="414"/>
        <v>1043478.2608695652</v>
      </c>
      <c r="BX833" s="480">
        <f t="shared" si="414"/>
        <v>1043478.2608695652</v>
      </c>
      <c r="BY833" s="480">
        <f t="shared" si="414"/>
        <v>1043478.2608695652</v>
      </c>
      <c r="BZ833" s="480">
        <f t="shared" si="414"/>
        <v>1043478.2608695652</v>
      </c>
      <c r="CA833" s="480">
        <f t="shared" si="414"/>
        <v>1043478.2608695652</v>
      </c>
      <c r="CB833" s="480">
        <f t="shared" si="414"/>
        <v>1043478.2608695652</v>
      </c>
      <c r="CC833" s="480">
        <f t="shared" si="414"/>
        <v>1043478.2608695652</v>
      </c>
      <c r="CD833" s="480">
        <f t="shared" si="414"/>
        <v>1043478.2608695652</v>
      </c>
      <c r="CE833" s="480">
        <f t="shared" si="414"/>
        <v>1043478.2608695652</v>
      </c>
      <c r="CF833" s="480">
        <f t="shared" si="414"/>
        <v>1043478.2608695652</v>
      </c>
      <c r="CG833" s="480">
        <f t="shared" si="414"/>
        <v>1043478.2608695652</v>
      </c>
      <c r="CH833" s="480">
        <f t="shared" si="414"/>
        <v>1043478.2608695652</v>
      </c>
      <c r="CI833" s="480">
        <f t="shared" si="414"/>
        <v>1043478.2608695652</v>
      </c>
      <c r="CJ833" s="480">
        <f t="shared" si="414"/>
        <v>1043478.2608695652</v>
      </c>
      <c r="CK833" s="480">
        <f t="shared" si="414"/>
        <v>1043478.2608695652</v>
      </c>
      <c r="CL833" s="480">
        <f t="shared" si="414"/>
        <v>1043478.2608695652</v>
      </c>
      <c r="CM833" s="480">
        <f t="shared" si="414"/>
        <v>1043478.2608695652</v>
      </c>
      <c r="CN833" s="480">
        <f t="shared" si="414"/>
        <v>1043478.2608695652</v>
      </c>
      <c r="CO833" s="480">
        <f t="shared" si="414"/>
        <v>1043478.2608695652</v>
      </c>
      <c r="CP833" s="480">
        <f t="shared" si="414"/>
        <v>1043478.2608695652</v>
      </c>
      <c r="CQ833" s="480">
        <f t="shared" si="414"/>
        <v>1043478.2608695652</v>
      </c>
      <c r="CR833" s="480">
        <f t="shared" si="414"/>
        <v>1043478.2608695652</v>
      </c>
      <c r="CS833" s="480">
        <f t="shared" si="414"/>
        <v>1043478.2608695652</v>
      </c>
      <c r="CT833" s="480">
        <f t="shared" si="414"/>
        <v>1043478.2608695652</v>
      </c>
      <c r="CU833" s="480">
        <f t="shared" si="414"/>
        <v>1043478.2608695652</v>
      </c>
      <c r="CV833" s="480">
        <f t="shared" si="414"/>
        <v>1043478.2608695652</v>
      </c>
      <c r="CW833" s="63" t="s">
        <v>663</v>
      </c>
      <c r="CX833" s="63"/>
    </row>
    <row r="834" spans="2:104" outlineLevel="1" x14ac:dyDescent="0.3">
      <c r="B834" s="154">
        <v>2</v>
      </c>
      <c r="C834" s="242" t="s">
        <v>612</v>
      </c>
      <c r="D834" s="143" t="s">
        <v>433</v>
      </c>
      <c r="E834" s="242">
        <f t="shared" ref="E834:AL834" si="415">E818*INDEX(abo.iden.tot.avg,E$823)/(INDEX(abo.mov.tot.avg,E$823)+INDEX(abo.iden.tot.avg,E$823)+INDEX(abo.fmo.pre.avg,E$823))</f>
        <v>521739.13043478259</v>
      </c>
      <c r="F834" s="242">
        <f t="shared" si="415"/>
        <v>521739.13043478259</v>
      </c>
      <c r="G834" s="242">
        <f t="shared" si="415"/>
        <v>521739.13043478259</v>
      </c>
      <c r="H834" s="242">
        <f t="shared" si="415"/>
        <v>521739.13043478259</v>
      </c>
      <c r="I834" s="242">
        <f t="shared" si="415"/>
        <v>521739.13043478259</v>
      </c>
      <c r="J834" s="242">
        <f t="shared" si="415"/>
        <v>521739.13043478259</v>
      </c>
      <c r="K834" s="242">
        <f t="shared" si="415"/>
        <v>521739.13043478259</v>
      </c>
      <c r="L834" s="242">
        <f t="shared" si="415"/>
        <v>521739.13043478259</v>
      </c>
      <c r="M834" s="242">
        <f t="shared" si="415"/>
        <v>521739.13043478259</v>
      </c>
      <c r="N834" s="242">
        <f t="shared" si="415"/>
        <v>521739.13043478259</v>
      </c>
      <c r="O834" s="242">
        <f t="shared" si="415"/>
        <v>521739.13043478259</v>
      </c>
      <c r="P834" s="242">
        <f t="shared" si="415"/>
        <v>521739.13043478259</v>
      </c>
      <c r="Q834" s="242">
        <f t="shared" si="415"/>
        <v>521739.13043478259</v>
      </c>
      <c r="R834" s="242">
        <f t="shared" si="415"/>
        <v>521739.13043478259</v>
      </c>
      <c r="S834" s="242">
        <f t="shared" si="415"/>
        <v>521739.13043478259</v>
      </c>
      <c r="T834" s="242">
        <f t="shared" si="415"/>
        <v>521739.13043478259</v>
      </c>
      <c r="U834" s="242">
        <f t="shared" si="415"/>
        <v>521739.13043478259</v>
      </c>
      <c r="V834" s="242">
        <f t="shared" si="415"/>
        <v>521739.13043478259</v>
      </c>
      <c r="W834" s="242">
        <f t="shared" si="415"/>
        <v>521739.13043478259</v>
      </c>
      <c r="X834" s="242">
        <f t="shared" si="415"/>
        <v>521739.13043478259</v>
      </c>
      <c r="Y834" s="242">
        <f t="shared" si="415"/>
        <v>521739.13043478259</v>
      </c>
      <c r="Z834" s="242">
        <f t="shared" si="415"/>
        <v>521739.13043478259</v>
      </c>
      <c r="AA834" s="242">
        <f t="shared" si="415"/>
        <v>521739.13043478259</v>
      </c>
      <c r="AB834" s="242">
        <f t="shared" si="415"/>
        <v>521739.13043478259</v>
      </c>
      <c r="AC834" s="242">
        <f t="shared" si="415"/>
        <v>521739.13043478259</v>
      </c>
      <c r="AD834" s="242">
        <f t="shared" si="415"/>
        <v>521739.13043478259</v>
      </c>
      <c r="AE834" s="242">
        <f t="shared" si="415"/>
        <v>521739.13043478259</v>
      </c>
      <c r="AF834" s="242">
        <f t="shared" si="415"/>
        <v>521739.13043478259</v>
      </c>
      <c r="AG834" s="242">
        <f t="shared" si="415"/>
        <v>521739.13043478259</v>
      </c>
      <c r="AH834" s="242">
        <f t="shared" si="415"/>
        <v>521739.13043478259</v>
      </c>
      <c r="AI834" s="242">
        <f t="shared" si="415"/>
        <v>521739.13043478259</v>
      </c>
      <c r="AJ834" s="242">
        <f t="shared" si="415"/>
        <v>521739.13043478259</v>
      </c>
      <c r="AK834" s="242">
        <f t="shared" si="415"/>
        <v>521739.13043478259</v>
      </c>
      <c r="AL834" s="242">
        <f t="shared" si="415"/>
        <v>521739.13043478259</v>
      </c>
      <c r="AM834" s="480">
        <f t="shared" ref="AM834:BR834" si="416">INDEX(abo.iden.tot.avg,AM$605)*AM$1091</f>
        <v>521739.13043478259</v>
      </c>
      <c r="AN834" s="480">
        <f t="shared" si="416"/>
        <v>521739.13043478259</v>
      </c>
      <c r="AO834" s="480">
        <f t="shared" si="416"/>
        <v>521739.13043478259</v>
      </c>
      <c r="AP834" s="480">
        <f t="shared" si="416"/>
        <v>521739.13043478259</v>
      </c>
      <c r="AQ834" s="480">
        <f t="shared" si="416"/>
        <v>521739.13043478259</v>
      </c>
      <c r="AR834" s="480">
        <f t="shared" si="416"/>
        <v>521739.13043478259</v>
      </c>
      <c r="AS834" s="480">
        <f t="shared" si="416"/>
        <v>521739.13043478259</v>
      </c>
      <c r="AT834" s="480">
        <f t="shared" si="416"/>
        <v>521739.13043478259</v>
      </c>
      <c r="AU834" s="480">
        <f t="shared" si="416"/>
        <v>521739.13043478259</v>
      </c>
      <c r="AV834" s="480">
        <f t="shared" si="416"/>
        <v>521739.13043478259</v>
      </c>
      <c r="AW834" s="480">
        <f t="shared" si="416"/>
        <v>521739.13043478259</v>
      </c>
      <c r="AX834" s="480">
        <f t="shared" si="416"/>
        <v>521739.13043478259</v>
      </c>
      <c r="AY834" s="480">
        <f t="shared" si="416"/>
        <v>521739.13043478259</v>
      </c>
      <c r="AZ834" s="480">
        <f t="shared" si="416"/>
        <v>521739.13043478259</v>
      </c>
      <c r="BA834" s="480">
        <f t="shared" si="416"/>
        <v>521739.13043478259</v>
      </c>
      <c r="BB834" s="480">
        <f t="shared" si="416"/>
        <v>521739.13043478259</v>
      </c>
      <c r="BC834" s="480">
        <f t="shared" si="416"/>
        <v>521739.13043478259</v>
      </c>
      <c r="BD834" s="480">
        <f t="shared" si="416"/>
        <v>521739.13043478259</v>
      </c>
      <c r="BE834" s="480">
        <f t="shared" si="416"/>
        <v>521739.13043478259</v>
      </c>
      <c r="BF834" s="480">
        <f t="shared" si="416"/>
        <v>521739.13043478259</v>
      </c>
      <c r="BG834" s="480">
        <f t="shared" si="416"/>
        <v>521739.13043478259</v>
      </c>
      <c r="BH834" s="480">
        <f t="shared" si="416"/>
        <v>521739.13043478259</v>
      </c>
      <c r="BI834" s="480">
        <f t="shared" si="416"/>
        <v>521739.13043478259</v>
      </c>
      <c r="BJ834" s="480">
        <f t="shared" si="416"/>
        <v>521739.13043478259</v>
      </c>
      <c r="BK834" s="480">
        <f t="shared" si="416"/>
        <v>521739.13043478259</v>
      </c>
      <c r="BL834" s="480">
        <f t="shared" si="416"/>
        <v>521739.13043478259</v>
      </c>
      <c r="BM834" s="480">
        <f t="shared" si="416"/>
        <v>521739.13043478259</v>
      </c>
      <c r="BN834" s="480">
        <f t="shared" si="416"/>
        <v>521739.13043478259</v>
      </c>
      <c r="BO834" s="480">
        <f t="shared" si="416"/>
        <v>521739.13043478259</v>
      </c>
      <c r="BP834" s="480">
        <f t="shared" si="416"/>
        <v>521739.13043478259</v>
      </c>
      <c r="BQ834" s="480">
        <f t="shared" si="416"/>
        <v>521739.13043478259</v>
      </c>
      <c r="BR834" s="480">
        <f t="shared" si="416"/>
        <v>521739.13043478259</v>
      </c>
      <c r="BS834" s="480">
        <f t="shared" ref="BS834:CV834" si="417">INDEX(abo.iden.tot.avg,BS$605)*BS$1091</f>
        <v>521739.13043478259</v>
      </c>
      <c r="BT834" s="480">
        <f t="shared" si="417"/>
        <v>521739.13043478259</v>
      </c>
      <c r="BU834" s="480">
        <f t="shared" si="417"/>
        <v>521739.13043478259</v>
      </c>
      <c r="BV834" s="480">
        <f t="shared" si="417"/>
        <v>521739.13043478259</v>
      </c>
      <c r="BW834" s="480">
        <f t="shared" si="417"/>
        <v>521739.13043478259</v>
      </c>
      <c r="BX834" s="480">
        <f t="shared" si="417"/>
        <v>521739.13043478259</v>
      </c>
      <c r="BY834" s="480">
        <f t="shared" si="417"/>
        <v>521739.13043478259</v>
      </c>
      <c r="BZ834" s="480">
        <f t="shared" si="417"/>
        <v>521739.13043478259</v>
      </c>
      <c r="CA834" s="480">
        <f t="shared" si="417"/>
        <v>521739.13043478259</v>
      </c>
      <c r="CB834" s="480">
        <f t="shared" si="417"/>
        <v>521739.13043478259</v>
      </c>
      <c r="CC834" s="480">
        <f t="shared" si="417"/>
        <v>521739.13043478259</v>
      </c>
      <c r="CD834" s="480">
        <f t="shared" si="417"/>
        <v>521739.13043478259</v>
      </c>
      <c r="CE834" s="480">
        <f t="shared" si="417"/>
        <v>521739.13043478259</v>
      </c>
      <c r="CF834" s="480">
        <f t="shared" si="417"/>
        <v>521739.13043478259</v>
      </c>
      <c r="CG834" s="480">
        <f t="shared" si="417"/>
        <v>521739.13043478259</v>
      </c>
      <c r="CH834" s="480">
        <f t="shared" si="417"/>
        <v>521739.13043478259</v>
      </c>
      <c r="CI834" s="480">
        <f t="shared" si="417"/>
        <v>521739.13043478259</v>
      </c>
      <c r="CJ834" s="480">
        <f t="shared" si="417"/>
        <v>521739.13043478259</v>
      </c>
      <c r="CK834" s="480">
        <f t="shared" si="417"/>
        <v>521739.13043478259</v>
      </c>
      <c r="CL834" s="480">
        <f t="shared" si="417"/>
        <v>521739.13043478259</v>
      </c>
      <c r="CM834" s="480">
        <f t="shared" si="417"/>
        <v>521739.13043478259</v>
      </c>
      <c r="CN834" s="480">
        <f t="shared" si="417"/>
        <v>521739.13043478259</v>
      </c>
      <c r="CO834" s="480">
        <f t="shared" si="417"/>
        <v>521739.13043478259</v>
      </c>
      <c r="CP834" s="480">
        <f t="shared" si="417"/>
        <v>521739.13043478259</v>
      </c>
      <c r="CQ834" s="480">
        <f t="shared" si="417"/>
        <v>521739.13043478259</v>
      </c>
      <c r="CR834" s="480">
        <f t="shared" si="417"/>
        <v>521739.13043478259</v>
      </c>
      <c r="CS834" s="480">
        <f t="shared" si="417"/>
        <v>521739.13043478259</v>
      </c>
      <c r="CT834" s="480">
        <f t="shared" si="417"/>
        <v>521739.13043478259</v>
      </c>
      <c r="CU834" s="480">
        <f t="shared" si="417"/>
        <v>521739.13043478259</v>
      </c>
      <c r="CV834" s="480">
        <f t="shared" si="417"/>
        <v>521739.13043478259</v>
      </c>
      <c r="CW834" s="63" t="s">
        <v>661</v>
      </c>
      <c r="CX834" s="63"/>
    </row>
    <row r="835" spans="2:104" outlineLevel="1" x14ac:dyDescent="0.3">
      <c r="K835" s="234"/>
      <c r="L835" s="234"/>
      <c r="M835" s="234"/>
      <c r="N835" s="234"/>
    </row>
    <row r="836" spans="2:104" outlineLevel="1" x14ac:dyDescent="0.3">
      <c r="C836" s="242" t="s">
        <v>23</v>
      </c>
      <c r="D836" s="143" t="s">
        <v>433</v>
      </c>
      <c r="E836" s="242">
        <f t="shared" ref="E836:AJ836" si="418">SUM(E833:E834)</f>
        <v>1565217.3913043477</v>
      </c>
      <c r="F836" s="242">
        <f t="shared" si="418"/>
        <v>1565217.3913043477</v>
      </c>
      <c r="G836" s="242">
        <f t="shared" si="418"/>
        <v>1565217.3913043477</v>
      </c>
      <c r="H836" s="242">
        <f t="shared" si="418"/>
        <v>1565217.3913043477</v>
      </c>
      <c r="I836" s="242">
        <f t="shared" si="418"/>
        <v>1565217.3913043477</v>
      </c>
      <c r="J836" s="242">
        <f t="shared" si="418"/>
        <v>1565217.3913043477</v>
      </c>
      <c r="K836" s="242">
        <f t="shared" si="418"/>
        <v>1565217.3913043477</v>
      </c>
      <c r="L836" s="242">
        <f t="shared" si="418"/>
        <v>1565217.3913043477</v>
      </c>
      <c r="M836" s="242">
        <f t="shared" si="418"/>
        <v>1565217.3913043477</v>
      </c>
      <c r="N836" s="242">
        <f t="shared" si="418"/>
        <v>1565217.3913043477</v>
      </c>
      <c r="O836" s="242">
        <f t="shared" si="418"/>
        <v>1565217.3913043477</v>
      </c>
      <c r="P836" s="242">
        <f t="shared" si="418"/>
        <v>1565217.3913043477</v>
      </c>
      <c r="Q836" s="242">
        <f t="shared" si="418"/>
        <v>1565217.3913043477</v>
      </c>
      <c r="R836" s="242">
        <f t="shared" si="418"/>
        <v>1565217.3913043477</v>
      </c>
      <c r="S836" s="242">
        <f t="shared" si="418"/>
        <v>1565217.3913043477</v>
      </c>
      <c r="T836" s="242">
        <f t="shared" si="418"/>
        <v>1565217.3913043477</v>
      </c>
      <c r="U836" s="242">
        <f t="shared" si="418"/>
        <v>1565217.3913043477</v>
      </c>
      <c r="V836" s="242">
        <f t="shared" si="418"/>
        <v>1565217.3913043477</v>
      </c>
      <c r="W836" s="242">
        <f t="shared" si="418"/>
        <v>1565217.3913043477</v>
      </c>
      <c r="X836" s="242">
        <f t="shared" si="418"/>
        <v>1565217.3913043477</v>
      </c>
      <c r="Y836" s="242">
        <f t="shared" si="418"/>
        <v>1565217.3913043477</v>
      </c>
      <c r="Z836" s="242">
        <f t="shared" si="418"/>
        <v>1565217.3913043477</v>
      </c>
      <c r="AA836" s="242">
        <f t="shared" si="418"/>
        <v>1565217.3913043477</v>
      </c>
      <c r="AB836" s="242">
        <f t="shared" si="418"/>
        <v>1565217.3913043477</v>
      </c>
      <c r="AC836" s="242">
        <f t="shared" si="418"/>
        <v>1565217.3913043477</v>
      </c>
      <c r="AD836" s="242">
        <f t="shared" si="418"/>
        <v>1565217.3913043477</v>
      </c>
      <c r="AE836" s="242">
        <f t="shared" si="418"/>
        <v>1565217.3913043477</v>
      </c>
      <c r="AF836" s="242">
        <f t="shared" si="418"/>
        <v>1565217.3913043477</v>
      </c>
      <c r="AG836" s="242">
        <f t="shared" si="418"/>
        <v>1565217.3913043477</v>
      </c>
      <c r="AH836" s="242">
        <f t="shared" si="418"/>
        <v>1565217.3913043477</v>
      </c>
      <c r="AI836" s="242">
        <f t="shared" si="418"/>
        <v>1565217.3913043477</v>
      </c>
      <c r="AJ836" s="242">
        <f t="shared" si="418"/>
        <v>1565217.3913043477</v>
      </c>
      <c r="AK836" s="242">
        <f t="shared" ref="AK836:CV836" si="419">SUM(AK833:AK834)</f>
        <v>1565217.3913043477</v>
      </c>
      <c r="AL836" s="242">
        <f t="shared" si="419"/>
        <v>1565217.3913043477</v>
      </c>
      <c r="AM836" s="242">
        <f t="shared" si="419"/>
        <v>1565217.3913043477</v>
      </c>
      <c r="AN836" s="242">
        <f t="shared" si="419"/>
        <v>1565217.3913043477</v>
      </c>
      <c r="AO836" s="242">
        <f t="shared" si="419"/>
        <v>1565217.3913043477</v>
      </c>
      <c r="AP836" s="242">
        <f t="shared" si="419"/>
        <v>1565217.3913043477</v>
      </c>
      <c r="AQ836" s="242">
        <f t="shared" si="419"/>
        <v>1565217.3913043477</v>
      </c>
      <c r="AR836" s="242">
        <f t="shared" si="419"/>
        <v>1565217.3913043477</v>
      </c>
      <c r="AS836" s="242">
        <f t="shared" si="419"/>
        <v>1565217.3913043477</v>
      </c>
      <c r="AT836" s="242">
        <f t="shared" si="419"/>
        <v>1565217.3913043477</v>
      </c>
      <c r="AU836" s="242">
        <f t="shared" si="419"/>
        <v>1565217.3913043477</v>
      </c>
      <c r="AV836" s="242">
        <f t="shared" si="419"/>
        <v>1565217.3913043477</v>
      </c>
      <c r="AW836" s="242">
        <f t="shared" si="419"/>
        <v>1565217.3913043477</v>
      </c>
      <c r="AX836" s="242">
        <f t="shared" si="419"/>
        <v>1565217.3913043477</v>
      </c>
      <c r="AY836" s="242">
        <f t="shared" si="419"/>
        <v>1565217.3913043477</v>
      </c>
      <c r="AZ836" s="242">
        <f t="shared" si="419"/>
        <v>1565217.3913043477</v>
      </c>
      <c r="BA836" s="242">
        <f t="shared" si="419"/>
        <v>1565217.3913043477</v>
      </c>
      <c r="BB836" s="242">
        <f t="shared" si="419"/>
        <v>1565217.3913043477</v>
      </c>
      <c r="BC836" s="242">
        <f t="shared" si="419"/>
        <v>1565217.3913043477</v>
      </c>
      <c r="BD836" s="242">
        <f t="shared" si="419"/>
        <v>1565217.3913043477</v>
      </c>
      <c r="BE836" s="242">
        <f t="shared" si="419"/>
        <v>1565217.3913043477</v>
      </c>
      <c r="BF836" s="242">
        <f t="shared" si="419"/>
        <v>1565217.3913043477</v>
      </c>
      <c r="BG836" s="242">
        <f t="shared" si="419"/>
        <v>1565217.3913043477</v>
      </c>
      <c r="BH836" s="242">
        <f t="shared" si="419"/>
        <v>1565217.3913043477</v>
      </c>
      <c r="BI836" s="242">
        <f t="shared" si="419"/>
        <v>1565217.3913043477</v>
      </c>
      <c r="BJ836" s="242">
        <f t="shared" si="419"/>
        <v>1565217.3913043477</v>
      </c>
      <c r="BK836" s="242">
        <f t="shared" si="419"/>
        <v>1565217.3913043477</v>
      </c>
      <c r="BL836" s="242">
        <f t="shared" si="419"/>
        <v>1565217.3913043477</v>
      </c>
      <c r="BM836" s="242">
        <f t="shared" si="419"/>
        <v>1565217.3913043477</v>
      </c>
      <c r="BN836" s="242">
        <f t="shared" si="419"/>
        <v>1565217.3913043477</v>
      </c>
      <c r="BO836" s="242">
        <f t="shared" si="419"/>
        <v>1565217.3913043477</v>
      </c>
      <c r="BP836" s="242">
        <f t="shared" si="419"/>
        <v>1565217.3913043477</v>
      </c>
      <c r="BQ836" s="242">
        <f t="shared" si="419"/>
        <v>1565217.3913043477</v>
      </c>
      <c r="BR836" s="242">
        <f t="shared" si="419"/>
        <v>1565217.3913043477</v>
      </c>
      <c r="BS836" s="242">
        <f t="shared" si="419"/>
        <v>1565217.3913043477</v>
      </c>
      <c r="BT836" s="242">
        <f t="shared" si="419"/>
        <v>1565217.3913043477</v>
      </c>
      <c r="BU836" s="242">
        <f t="shared" si="419"/>
        <v>1565217.3913043477</v>
      </c>
      <c r="BV836" s="242">
        <f t="shared" si="419"/>
        <v>1565217.3913043477</v>
      </c>
      <c r="BW836" s="242">
        <f t="shared" si="419"/>
        <v>1565217.3913043477</v>
      </c>
      <c r="BX836" s="242">
        <f t="shared" si="419"/>
        <v>1565217.3913043477</v>
      </c>
      <c r="BY836" s="242">
        <f t="shared" si="419"/>
        <v>1565217.3913043477</v>
      </c>
      <c r="BZ836" s="242">
        <f t="shared" si="419"/>
        <v>1565217.3913043477</v>
      </c>
      <c r="CA836" s="242">
        <f t="shared" si="419"/>
        <v>1565217.3913043477</v>
      </c>
      <c r="CB836" s="242">
        <f t="shared" si="419"/>
        <v>1565217.3913043477</v>
      </c>
      <c r="CC836" s="242">
        <f t="shared" si="419"/>
        <v>1565217.3913043477</v>
      </c>
      <c r="CD836" s="242">
        <f t="shared" si="419"/>
        <v>1565217.3913043477</v>
      </c>
      <c r="CE836" s="242">
        <f t="shared" si="419"/>
        <v>1565217.3913043477</v>
      </c>
      <c r="CF836" s="242">
        <f t="shared" si="419"/>
        <v>1565217.3913043477</v>
      </c>
      <c r="CG836" s="242">
        <f t="shared" si="419"/>
        <v>1565217.3913043477</v>
      </c>
      <c r="CH836" s="242">
        <f t="shared" si="419"/>
        <v>1565217.3913043477</v>
      </c>
      <c r="CI836" s="242">
        <f t="shared" si="419"/>
        <v>1565217.3913043477</v>
      </c>
      <c r="CJ836" s="242">
        <f t="shared" si="419"/>
        <v>1565217.3913043477</v>
      </c>
      <c r="CK836" s="242">
        <f t="shared" si="419"/>
        <v>1565217.3913043477</v>
      </c>
      <c r="CL836" s="242">
        <f t="shared" si="419"/>
        <v>1565217.3913043477</v>
      </c>
      <c r="CM836" s="242">
        <f t="shared" si="419"/>
        <v>1565217.3913043477</v>
      </c>
      <c r="CN836" s="242">
        <f t="shared" si="419"/>
        <v>1565217.3913043477</v>
      </c>
      <c r="CO836" s="242">
        <f t="shared" si="419"/>
        <v>1565217.3913043477</v>
      </c>
      <c r="CP836" s="242">
        <f t="shared" si="419"/>
        <v>1565217.3913043477</v>
      </c>
      <c r="CQ836" s="242">
        <f t="shared" si="419"/>
        <v>1565217.3913043477</v>
      </c>
      <c r="CR836" s="242">
        <f t="shared" si="419"/>
        <v>1565217.3913043477</v>
      </c>
      <c r="CS836" s="242">
        <f t="shared" si="419"/>
        <v>1565217.3913043477</v>
      </c>
      <c r="CT836" s="242">
        <f t="shared" si="419"/>
        <v>1565217.3913043477</v>
      </c>
      <c r="CU836" s="242">
        <f t="shared" si="419"/>
        <v>1565217.3913043477</v>
      </c>
      <c r="CV836" s="242">
        <f t="shared" si="419"/>
        <v>1565217.3913043477</v>
      </c>
    </row>
    <row r="838" spans="2:104" ht="16.2" thickBot="1" x14ac:dyDescent="0.35">
      <c r="B838" s="76" t="s">
        <v>615</v>
      </c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76"/>
      <c r="AJ838" s="76"/>
      <c r="AK838" s="76"/>
      <c r="AL838" s="76"/>
      <c r="AM838" s="76"/>
      <c r="AN838" s="76"/>
      <c r="AO838" s="76"/>
      <c r="AP838" s="76"/>
      <c r="AQ838" s="76"/>
      <c r="AR838" s="76"/>
      <c r="AS838" s="76"/>
      <c r="AT838" s="76"/>
      <c r="AU838" s="76"/>
      <c r="AV838" s="76"/>
      <c r="AW838" s="76"/>
      <c r="AX838" s="76"/>
      <c r="AY838" s="76"/>
      <c r="AZ838" s="76"/>
      <c r="BA838" s="76"/>
      <c r="BB838" s="76"/>
      <c r="BC838" s="76"/>
      <c r="BD838" s="76"/>
      <c r="BE838" s="76"/>
      <c r="BF838" s="76"/>
      <c r="BG838" s="76"/>
      <c r="BH838" s="76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  <c r="CI838" s="76"/>
      <c r="CJ838" s="76"/>
      <c r="CK838" s="76"/>
      <c r="CL838" s="76"/>
      <c r="CM838" s="76"/>
      <c r="CN838" s="76"/>
      <c r="CO838" s="76"/>
      <c r="CP838" s="76"/>
      <c r="CQ838" s="76"/>
      <c r="CR838" s="76"/>
      <c r="CS838" s="76"/>
      <c r="CT838" s="76"/>
      <c r="CU838" s="76"/>
      <c r="CV838" s="76"/>
      <c r="CW838" s="76"/>
      <c r="CX838" s="76"/>
    </row>
    <row r="839" spans="2:104" outlineLevel="1" x14ac:dyDescent="0.3">
      <c r="CZ839" s="63"/>
    </row>
    <row r="840" spans="2:104" outlineLevel="1" x14ac:dyDescent="0.3">
      <c r="B840" s="69" t="s">
        <v>79</v>
      </c>
      <c r="C840" s="69" t="s">
        <v>129</v>
      </c>
      <c r="E840" s="69">
        <v>201401</v>
      </c>
      <c r="F840" s="69">
        <v>201402</v>
      </c>
      <c r="G840" s="69">
        <v>201403</v>
      </c>
      <c r="H840" s="69">
        <v>201404</v>
      </c>
      <c r="I840" s="69">
        <v>201405</v>
      </c>
      <c r="J840" s="69">
        <v>201406</v>
      </c>
      <c r="K840" s="69">
        <v>201407</v>
      </c>
      <c r="L840" s="69">
        <v>201408</v>
      </c>
      <c r="M840" s="69">
        <v>201409</v>
      </c>
      <c r="N840" s="69">
        <v>201410</v>
      </c>
      <c r="O840" s="69">
        <v>201411</v>
      </c>
      <c r="P840" s="69">
        <v>201412</v>
      </c>
      <c r="Q840" s="69">
        <v>201501</v>
      </c>
      <c r="R840" s="69">
        <v>201502</v>
      </c>
      <c r="S840" s="69">
        <v>201503</v>
      </c>
      <c r="T840" s="69">
        <v>201504</v>
      </c>
      <c r="U840" s="69">
        <v>201505</v>
      </c>
      <c r="V840" s="69">
        <v>201506</v>
      </c>
      <c r="W840" s="69">
        <v>201507</v>
      </c>
      <c r="X840" s="69">
        <v>201508</v>
      </c>
      <c r="Y840" s="69">
        <v>201509</v>
      </c>
      <c r="Z840" s="69">
        <v>201510</v>
      </c>
      <c r="AA840" s="69">
        <v>201511</v>
      </c>
      <c r="AB840" s="69">
        <v>201512</v>
      </c>
      <c r="AC840" s="69">
        <v>201601</v>
      </c>
      <c r="AD840" s="69">
        <v>201602</v>
      </c>
      <c r="AE840" s="69">
        <v>201603</v>
      </c>
      <c r="AF840" s="69">
        <v>201604</v>
      </c>
      <c r="AG840" s="69">
        <v>201605</v>
      </c>
      <c r="AH840" s="69">
        <v>201606</v>
      </c>
      <c r="AI840" s="69">
        <v>201607</v>
      </c>
      <c r="AJ840" s="69">
        <v>201608</v>
      </c>
      <c r="AK840" s="69">
        <v>201609</v>
      </c>
      <c r="AL840" s="69">
        <v>201610</v>
      </c>
      <c r="AM840" s="69">
        <v>201611</v>
      </c>
      <c r="AN840" s="69">
        <v>201612</v>
      </c>
      <c r="AO840" s="69">
        <v>201701</v>
      </c>
      <c r="AP840" s="69">
        <v>201702</v>
      </c>
      <c r="AQ840" s="69">
        <v>201703</v>
      </c>
      <c r="AR840" s="69">
        <v>201704</v>
      </c>
      <c r="AS840" s="69">
        <v>201705</v>
      </c>
      <c r="AT840" s="69">
        <v>201706</v>
      </c>
      <c r="AU840" s="69">
        <v>201707</v>
      </c>
      <c r="AV840" s="69">
        <v>201708</v>
      </c>
      <c r="AW840" s="69">
        <v>201709</v>
      </c>
      <c r="AX840" s="69">
        <v>201710</v>
      </c>
      <c r="AY840" s="69">
        <v>201711</v>
      </c>
      <c r="AZ840" s="69">
        <v>201712</v>
      </c>
      <c r="BA840" s="69">
        <v>201801</v>
      </c>
      <c r="BB840" s="69">
        <v>201802</v>
      </c>
      <c r="BC840" s="69">
        <v>201803</v>
      </c>
      <c r="BD840" s="69">
        <v>201804</v>
      </c>
      <c r="BE840" s="69">
        <v>201805</v>
      </c>
      <c r="BF840" s="69">
        <v>201806</v>
      </c>
      <c r="BG840" s="69">
        <v>201807</v>
      </c>
      <c r="BH840" s="69">
        <v>201808</v>
      </c>
      <c r="BI840" s="69">
        <v>201809</v>
      </c>
      <c r="BJ840" s="69">
        <v>201810</v>
      </c>
      <c r="BK840" s="69">
        <v>201811</v>
      </c>
      <c r="BL840" s="69">
        <v>201812</v>
      </c>
      <c r="BM840" s="69">
        <v>201901</v>
      </c>
      <c r="BN840" s="69">
        <v>201902</v>
      </c>
      <c r="BO840" s="69">
        <v>201903</v>
      </c>
      <c r="BP840" s="69">
        <v>201904</v>
      </c>
      <c r="BQ840" s="69">
        <v>201905</v>
      </c>
      <c r="BR840" s="69">
        <v>201906</v>
      </c>
      <c r="BS840" s="69">
        <v>201907</v>
      </c>
      <c r="BT840" s="69">
        <v>201908</v>
      </c>
      <c r="BU840" s="69">
        <v>201909</v>
      </c>
      <c r="BV840" s="69">
        <v>201910</v>
      </c>
      <c r="BW840" s="69">
        <v>201911</v>
      </c>
      <c r="BX840" s="69">
        <v>201912</v>
      </c>
      <c r="BY840" s="69">
        <v>202001</v>
      </c>
      <c r="BZ840" s="69">
        <v>202002</v>
      </c>
      <c r="CA840" s="69">
        <v>202003</v>
      </c>
      <c r="CB840" s="69">
        <v>202004</v>
      </c>
      <c r="CC840" s="69">
        <v>202005</v>
      </c>
      <c r="CD840" s="69">
        <v>202006</v>
      </c>
      <c r="CE840" s="69">
        <v>202007</v>
      </c>
      <c r="CF840" s="69">
        <v>202008</v>
      </c>
      <c r="CG840" s="69">
        <v>202009</v>
      </c>
      <c r="CH840" s="69">
        <v>202010</v>
      </c>
      <c r="CI840" s="69">
        <v>202011</v>
      </c>
      <c r="CJ840" s="69">
        <v>202012</v>
      </c>
      <c r="CK840" s="69">
        <v>202101</v>
      </c>
      <c r="CL840" s="69">
        <v>202102</v>
      </c>
      <c r="CM840" s="69">
        <v>202103</v>
      </c>
      <c r="CN840" s="69">
        <v>202104</v>
      </c>
      <c r="CO840" s="69">
        <v>202105</v>
      </c>
      <c r="CP840" s="69">
        <v>202106</v>
      </c>
      <c r="CQ840" s="69">
        <v>202107</v>
      </c>
      <c r="CR840" s="69">
        <v>202108</v>
      </c>
      <c r="CS840" s="69">
        <v>202109</v>
      </c>
      <c r="CT840" s="69">
        <v>202110</v>
      </c>
      <c r="CU840" s="69">
        <v>202111</v>
      </c>
      <c r="CV840" s="69">
        <v>202112</v>
      </c>
    </row>
    <row r="841" spans="2:104" outlineLevel="1" x14ac:dyDescent="0.3">
      <c r="B841" s="154">
        <v>1</v>
      </c>
      <c r="C841" s="242" t="s">
        <v>611</v>
      </c>
      <c r="D841" s="143" t="s">
        <v>433</v>
      </c>
      <c r="E841" s="242">
        <f t="shared" ref="E841:AL841" si="420">E817*INDEX(abo.fmo.pre.avg,E$823)/(INDEX(abo.mov.tot.avg,E$823)+INDEX(abo.iden.tot.avg,E$823)+INDEX(abo.fmo.pre.avg,E$823))</f>
        <v>86956.521739130432</v>
      </c>
      <c r="F841" s="242">
        <f t="shared" si="420"/>
        <v>86956.521739130432</v>
      </c>
      <c r="G841" s="242">
        <f t="shared" si="420"/>
        <v>86956.521739130432</v>
      </c>
      <c r="H841" s="242">
        <f t="shared" si="420"/>
        <v>86956.521739130432</v>
      </c>
      <c r="I841" s="242">
        <f t="shared" si="420"/>
        <v>86956.521739130432</v>
      </c>
      <c r="J841" s="242">
        <f t="shared" si="420"/>
        <v>86956.521739130432</v>
      </c>
      <c r="K841" s="242">
        <f t="shared" si="420"/>
        <v>86956.521739130432</v>
      </c>
      <c r="L841" s="242">
        <f t="shared" si="420"/>
        <v>86956.521739130432</v>
      </c>
      <c r="M841" s="242">
        <f t="shared" si="420"/>
        <v>86956.521739130432</v>
      </c>
      <c r="N841" s="242">
        <f t="shared" si="420"/>
        <v>86956.521739130432</v>
      </c>
      <c r="O841" s="242">
        <f t="shared" si="420"/>
        <v>86956.521739130432</v>
      </c>
      <c r="P841" s="242">
        <f t="shared" si="420"/>
        <v>86956.521739130432</v>
      </c>
      <c r="Q841" s="242">
        <f t="shared" si="420"/>
        <v>86956.521739130432</v>
      </c>
      <c r="R841" s="242">
        <f t="shared" si="420"/>
        <v>86956.521739130432</v>
      </c>
      <c r="S841" s="242">
        <f t="shared" si="420"/>
        <v>86956.521739130432</v>
      </c>
      <c r="T841" s="242">
        <f t="shared" si="420"/>
        <v>86956.521739130432</v>
      </c>
      <c r="U841" s="242">
        <f t="shared" si="420"/>
        <v>86956.521739130432</v>
      </c>
      <c r="V841" s="242">
        <f t="shared" si="420"/>
        <v>86956.521739130432</v>
      </c>
      <c r="W841" s="242">
        <f t="shared" si="420"/>
        <v>86956.521739130432</v>
      </c>
      <c r="X841" s="242">
        <f t="shared" si="420"/>
        <v>86956.521739130432</v>
      </c>
      <c r="Y841" s="242">
        <f t="shared" si="420"/>
        <v>86956.521739130432</v>
      </c>
      <c r="Z841" s="242">
        <f t="shared" si="420"/>
        <v>86956.521739130432</v>
      </c>
      <c r="AA841" s="242">
        <f t="shared" si="420"/>
        <v>86956.521739130432</v>
      </c>
      <c r="AB841" s="242">
        <f t="shared" si="420"/>
        <v>86956.521739130432</v>
      </c>
      <c r="AC841" s="242">
        <f t="shared" si="420"/>
        <v>86956.521739130432</v>
      </c>
      <c r="AD841" s="242">
        <f t="shared" si="420"/>
        <v>86956.521739130432</v>
      </c>
      <c r="AE841" s="242">
        <f t="shared" si="420"/>
        <v>86956.521739130432</v>
      </c>
      <c r="AF841" s="242">
        <f t="shared" si="420"/>
        <v>86956.521739130432</v>
      </c>
      <c r="AG841" s="242">
        <f t="shared" si="420"/>
        <v>86956.521739130432</v>
      </c>
      <c r="AH841" s="242">
        <f t="shared" si="420"/>
        <v>86956.521739130432</v>
      </c>
      <c r="AI841" s="242">
        <f t="shared" si="420"/>
        <v>86956.521739130432</v>
      </c>
      <c r="AJ841" s="242">
        <f t="shared" si="420"/>
        <v>86956.521739130432</v>
      </c>
      <c r="AK841" s="242">
        <f t="shared" si="420"/>
        <v>86956.521739130432</v>
      </c>
      <c r="AL841" s="242">
        <f t="shared" si="420"/>
        <v>86956.521739130432</v>
      </c>
      <c r="AM841" s="480">
        <f t="shared" ref="AM841:BR841" si="421">INDEX(abo.fmo.pre.avg,AM$605)*AM$1098</f>
        <v>86956.521739130432</v>
      </c>
      <c r="AN841" s="480">
        <f t="shared" si="421"/>
        <v>86956.521739130432</v>
      </c>
      <c r="AO841" s="480">
        <f t="shared" si="421"/>
        <v>86956.521739130432</v>
      </c>
      <c r="AP841" s="480">
        <f t="shared" si="421"/>
        <v>86956.521739130432</v>
      </c>
      <c r="AQ841" s="480">
        <f t="shared" si="421"/>
        <v>86956.521739130432</v>
      </c>
      <c r="AR841" s="480">
        <f t="shared" si="421"/>
        <v>86956.521739130432</v>
      </c>
      <c r="AS841" s="480">
        <f t="shared" si="421"/>
        <v>86956.521739130432</v>
      </c>
      <c r="AT841" s="480">
        <f t="shared" si="421"/>
        <v>86956.521739130432</v>
      </c>
      <c r="AU841" s="480">
        <f t="shared" si="421"/>
        <v>86956.521739130432</v>
      </c>
      <c r="AV841" s="480">
        <f t="shared" si="421"/>
        <v>86956.521739130432</v>
      </c>
      <c r="AW841" s="480">
        <f t="shared" si="421"/>
        <v>86956.521739130432</v>
      </c>
      <c r="AX841" s="480">
        <f t="shared" si="421"/>
        <v>86956.521739130432</v>
      </c>
      <c r="AY841" s="480">
        <f t="shared" si="421"/>
        <v>86956.521739130432</v>
      </c>
      <c r="AZ841" s="480">
        <f t="shared" si="421"/>
        <v>86956.521739130432</v>
      </c>
      <c r="BA841" s="480">
        <f t="shared" si="421"/>
        <v>86956.521739130432</v>
      </c>
      <c r="BB841" s="480">
        <f t="shared" si="421"/>
        <v>86956.521739130432</v>
      </c>
      <c r="BC841" s="480">
        <f t="shared" si="421"/>
        <v>86956.521739130432</v>
      </c>
      <c r="BD841" s="480">
        <f t="shared" si="421"/>
        <v>86956.521739130432</v>
      </c>
      <c r="BE841" s="480">
        <f t="shared" si="421"/>
        <v>86956.521739130432</v>
      </c>
      <c r="BF841" s="480">
        <f t="shared" si="421"/>
        <v>86956.521739130432</v>
      </c>
      <c r="BG841" s="480">
        <f t="shared" si="421"/>
        <v>86956.521739130432</v>
      </c>
      <c r="BH841" s="480">
        <f t="shared" si="421"/>
        <v>86956.521739130432</v>
      </c>
      <c r="BI841" s="480">
        <f t="shared" si="421"/>
        <v>86956.521739130432</v>
      </c>
      <c r="BJ841" s="480">
        <f t="shared" si="421"/>
        <v>86956.521739130432</v>
      </c>
      <c r="BK841" s="480">
        <f t="shared" si="421"/>
        <v>86956.521739130432</v>
      </c>
      <c r="BL841" s="480">
        <f t="shared" si="421"/>
        <v>86956.521739130432</v>
      </c>
      <c r="BM841" s="480">
        <f t="shared" si="421"/>
        <v>86956.521739130432</v>
      </c>
      <c r="BN841" s="480">
        <f t="shared" si="421"/>
        <v>86956.521739130432</v>
      </c>
      <c r="BO841" s="480">
        <f t="shared" si="421"/>
        <v>86956.521739130432</v>
      </c>
      <c r="BP841" s="480">
        <f t="shared" si="421"/>
        <v>86956.521739130432</v>
      </c>
      <c r="BQ841" s="480">
        <f t="shared" si="421"/>
        <v>86956.521739130432</v>
      </c>
      <c r="BR841" s="480">
        <f t="shared" si="421"/>
        <v>86956.521739130432</v>
      </c>
      <c r="BS841" s="480">
        <f t="shared" ref="BS841:CV841" si="422">INDEX(abo.fmo.pre.avg,BS$605)*BS$1098</f>
        <v>86956.521739130432</v>
      </c>
      <c r="BT841" s="480">
        <f t="shared" si="422"/>
        <v>86956.521739130432</v>
      </c>
      <c r="BU841" s="480">
        <f t="shared" si="422"/>
        <v>86956.521739130432</v>
      </c>
      <c r="BV841" s="480">
        <f t="shared" si="422"/>
        <v>86956.521739130432</v>
      </c>
      <c r="BW841" s="480">
        <f t="shared" si="422"/>
        <v>86956.521739130432</v>
      </c>
      <c r="BX841" s="480">
        <f t="shared" si="422"/>
        <v>86956.521739130432</v>
      </c>
      <c r="BY841" s="480">
        <f t="shared" si="422"/>
        <v>86956.521739130432</v>
      </c>
      <c r="BZ841" s="480">
        <f t="shared" si="422"/>
        <v>86956.521739130432</v>
      </c>
      <c r="CA841" s="480">
        <f t="shared" si="422"/>
        <v>86956.521739130432</v>
      </c>
      <c r="CB841" s="480">
        <f t="shared" si="422"/>
        <v>86956.521739130432</v>
      </c>
      <c r="CC841" s="480">
        <f t="shared" si="422"/>
        <v>86956.521739130432</v>
      </c>
      <c r="CD841" s="480">
        <f t="shared" si="422"/>
        <v>86956.521739130432</v>
      </c>
      <c r="CE841" s="480">
        <f t="shared" si="422"/>
        <v>86956.521739130432</v>
      </c>
      <c r="CF841" s="480">
        <f t="shared" si="422"/>
        <v>86956.521739130432</v>
      </c>
      <c r="CG841" s="480">
        <f t="shared" si="422"/>
        <v>86956.521739130432</v>
      </c>
      <c r="CH841" s="480">
        <f t="shared" si="422"/>
        <v>86956.521739130432</v>
      </c>
      <c r="CI841" s="480">
        <f t="shared" si="422"/>
        <v>86956.521739130432</v>
      </c>
      <c r="CJ841" s="480">
        <f t="shared" si="422"/>
        <v>86956.521739130432</v>
      </c>
      <c r="CK841" s="480">
        <f t="shared" si="422"/>
        <v>86956.521739130432</v>
      </c>
      <c r="CL841" s="480">
        <f t="shared" si="422"/>
        <v>86956.521739130432</v>
      </c>
      <c r="CM841" s="480">
        <f t="shared" si="422"/>
        <v>86956.521739130432</v>
      </c>
      <c r="CN841" s="480">
        <f t="shared" si="422"/>
        <v>86956.521739130432</v>
      </c>
      <c r="CO841" s="480">
        <f t="shared" si="422"/>
        <v>86956.521739130432</v>
      </c>
      <c r="CP841" s="480">
        <f t="shared" si="422"/>
        <v>86956.521739130432</v>
      </c>
      <c r="CQ841" s="480">
        <f t="shared" si="422"/>
        <v>86956.521739130432</v>
      </c>
      <c r="CR841" s="480">
        <f t="shared" si="422"/>
        <v>86956.521739130432</v>
      </c>
      <c r="CS841" s="480">
        <f t="shared" si="422"/>
        <v>86956.521739130432</v>
      </c>
      <c r="CT841" s="480">
        <f t="shared" si="422"/>
        <v>86956.521739130432</v>
      </c>
      <c r="CU841" s="480">
        <f t="shared" si="422"/>
        <v>86956.521739130432</v>
      </c>
      <c r="CV841" s="480">
        <f t="shared" si="422"/>
        <v>86956.521739130432</v>
      </c>
      <c r="CW841" s="63" t="s">
        <v>672</v>
      </c>
      <c r="CX841" s="63"/>
    </row>
    <row r="842" spans="2:104" outlineLevel="1" x14ac:dyDescent="0.3">
      <c r="B842" s="154">
        <v>2</v>
      </c>
      <c r="C842" s="242" t="s">
        <v>612</v>
      </c>
      <c r="D842" s="143" t="s">
        <v>433</v>
      </c>
      <c r="E842" s="242">
        <f t="shared" ref="E842:AL842" si="423">E818*INDEX(abo.fmo.pre.avg,E$823)/(INDEX(abo.mov.tot.avg,E$823)+INDEX(abo.iden.tot.avg,E$823)+INDEX(abo.fmo.pre.avg,E$823))</f>
        <v>43478.260869565216</v>
      </c>
      <c r="F842" s="242">
        <f t="shared" si="423"/>
        <v>43478.260869565216</v>
      </c>
      <c r="G842" s="242">
        <f t="shared" si="423"/>
        <v>43478.260869565216</v>
      </c>
      <c r="H842" s="242">
        <f t="shared" si="423"/>
        <v>43478.260869565216</v>
      </c>
      <c r="I842" s="242">
        <f t="shared" si="423"/>
        <v>43478.260869565216</v>
      </c>
      <c r="J842" s="242">
        <f t="shared" si="423"/>
        <v>43478.260869565216</v>
      </c>
      <c r="K842" s="242">
        <f t="shared" si="423"/>
        <v>43478.260869565216</v>
      </c>
      <c r="L842" s="242">
        <f t="shared" si="423"/>
        <v>43478.260869565216</v>
      </c>
      <c r="M842" s="242">
        <f t="shared" si="423"/>
        <v>43478.260869565216</v>
      </c>
      <c r="N842" s="242">
        <f t="shared" si="423"/>
        <v>43478.260869565216</v>
      </c>
      <c r="O842" s="242">
        <f t="shared" si="423"/>
        <v>43478.260869565216</v>
      </c>
      <c r="P842" s="242">
        <f t="shared" si="423"/>
        <v>43478.260869565216</v>
      </c>
      <c r="Q842" s="242">
        <f t="shared" si="423"/>
        <v>43478.260869565216</v>
      </c>
      <c r="R842" s="242">
        <f t="shared" si="423"/>
        <v>43478.260869565216</v>
      </c>
      <c r="S842" s="242">
        <f t="shared" si="423"/>
        <v>43478.260869565216</v>
      </c>
      <c r="T842" s="242">
        <f t="shared" si="423"/>
        <v>43478.260869565216</v>
      </c>
      <c r="U842" s="242">
        <f t="shared" si="423"/>
        <v>43478.260869565216</v>
      </c>
      <c r="V842" s="242">
        <f t="shared" si="423"/>
        <v>43478.260869565216</v>
      </c>
      <c r="W842" s="242">
        <f t="shared" si="423"/>
        <v>43478.260869565216</v>
      </c>
      <c r="X842" s="242">
        <f t="shared" si="423"/>
        <v>43478.260869565216</v>
      </c>
      <c r="Y842" s="242">
        <f t="shared" si="423"/>
        <v>43478.260869565216</v>
      </c>
      <c r="Z842" s="242">
        <f t="shared" si="423"/>
        <v>43478.260869565216</v>
      </c>
      <c r="AA842" s="242">
        <f t="shared" si="423"/>
        <v>43478.260869565216</v>
      </c>
      <c r="AB842" s="242">
        <f t="shared" si="423"/>
        <v>43478.260869565216</v>
      </c>
      <c r="AC842" s="242">
        <f t="shared" si="423"/>
        <v>43478.260869565216</v>
      </c>
      <c r="AD842" s="242">
        <f t="shared" si="423"/>
        <v>43478.260869565216</v>
      </c>
      <c r="AE842" s="242">
        <f t="shared" si="423"/>
        <v>43478.260869565216</v>
      </c>
      <c r="AF842" s="242">
        <f t="shared" si="423"/>
        <v>43478.260869565216</v>
      </c>
      <c r="AG842" s="242">
        <f t="shared" si="423"/>
        <v>43478.260869565216</v>
      </c>
      <c r="AH842" s="242">
        <f t="shared" si="423"/>
        <v>43478.260869565216</v>
      </c>
      <c r="AI842" s="242">
        <f t="shared" si="423"/>
        <v>43478.260869565216</v>
      </c>
      <c r="AJ842" s="242">
        <f t="shared" si="423"/>
        <v>43478.260869565216</v>
      </c>
      <c r="AK842" s="242">
        <f t="shared" si="423"/>
        <v>43478.260869565216</v>
      </c>
      <c r="AL842" s="242">
        <f t="shared" si="423"/>
        <v>43478.260869565216</v>
      </c>
      <c r="AM842" s="480">
        <f t="shared" ref="AM842:BR842" si="424">INDEX(abo.fmo.pre.avg,AM$605)*AM$1099</f>
        <v>43478.260869565216</v>
      </c>
      <c r="AN842" s="480">
        <f t="shared" si="424"/>
        <v>43478.260869565216</v>
      </c>
      <c r="AO842" s="480">
        <f t="shared" si="424"/>
        <v>43478.260869565216</v>
      </c>
      <c r="AP842" s="480">
        <f t="shared" si="424"/>
        <v>43478.260869565216</v>
      </c>
      <c r="AQ842" s="480">
        <f t="shared" si="424"/>
        <v>43478.260869565216</v>
      </c>
      <c r="AR842" s="480">
        <f t="shared" si="424"/>
        <v>43478.260869565216</v>
      </c>
      <c r="AS842" s="480">
        <f t="shared" si="424"/>
        <v>43478.260869565216</v>
      </c>
      <c r="AT842" s="480">
        <f t="shared" si="424"/>
        <v>43478.260869565216</v>
      </c>
      <c r="AU842" s="480">
        <f t="shared" si="424"/>
        <v>43478.260869565216</v>
      </c>
      <c r="AV842" s="480">
        <f t="shared" si="424"/>
        <v>43478.260869565216</v>
      </c>
      <c r="AW842" s="480">
        <f t="shared" si="424"/>
        <v>43478.260869565216</v>
      </c>
      <c r="AX842" s="480">
        <f t="shared" si="424"/>
        <v>43478.260869565216</v>
      </c>
      <c r="AY842" s="480">
        <f t="shared" si="424"/>
        <v>43478.260869565216</v>
      </c>
      <c r="AZ842" s="480">
        <f t="shared" si="424"/>
        <v>43478.260869565216</v>
      </c>
      <c r="BA842" s="480">
        <f t="shared" si="424"/>
        <v>43478.260869565216</v>
      </c>
      <c r="BB842" s="480">
        <f t="shared" si="424"/>
        <v>43478.260869565216</v>
      </c>
      <c r="BC842" s="480">
        <f t="shared" si="424"/>
        <v>43478.260869565216</v>
      </c>
      <c r="BD842" s="480">
        <f t="shared" si="424"/>
        <v>43478.260869565216</v>
      </c>
      <c r="BE842" s="480">
        <f t="shared" si="424"/>
        <v>43478.260869565216</v>
      </c>
      <c r="BF842" s="480">
        <f t="shared" si="424"/>
        <v>43478.260869565216</v>
      </c>
      <c r="BG842" s="480">
        <f t="shared" si="424"/>
        <v>43478.260869565216</v>
      </c>
      <c r="BH842" s="480">
        <f t="shared" si="424"/>
        <v>43478.260869565216</v>
      </c>
      <c r="BI842" s="480">
        <f t="shared" si="424"/>
        <v>43478.260869565216</v>
      </c>
      <c r="BJ842" s="480">
        <f t="shared" si="424"/>
        <v>43478.260869565216</v>
      </c>
      <c r="BK842" s="480">
        <f t="shared" si="424"/>
        <v>43478.260869565216</v>
      </c>
      <c r="BL842" s="480">
        <f t="shared" si="424"/>
        <v>43478.260869565216</v>
      </c>
      <c r="BM842" s="480">
        <f t="shared" si="424"/>
        <v>43478.260869565216</v>
      </c>
      <c r="BN842" s="480">
        <f t="shared" si="424"/>
        <v>43478.260869565216</v>
      </c>
      <c r="BO842" s="480">
        <f t="shared" si="424"/>
        <v>43478.260869565216</v>
      </c>
      <c r="BP842" s="480">
        <f t="shared" si="424"/>
        <v>43478.260869565216</v>
      </c>
      <c r="BQ842" s="480">
        <f t="shared" si="424"/>
        <v>43478.260869565216</v>
      </c>
      <c r="BR842" s="480">
        <f t="shared" si="424"/>
        <v>43478.260869565216</v>
      </c>
      <c r="BS842" s="480">
        <f t="shared" ref="BS842:CV842" si="425">INDEX(abo.fmo.pre.avg,BS$605)*BS$1099</f>
        <v>43478.260869565216</v>
      </c>
      <c r="BT842" s="480">
        <f t="shared" si="425"/>
        <v>43478.260869565216</v>
      </c>
      <c r="BU842" s="480">
        <f t="shared" si="425"/>
        <v>43478.260869565216</v>
      </c>
      <c r="BV842" s="480">
        <f t="shared" si="425"/>
        <v>43478.260869565216</v>
      </c>
      <c r="BW842" s="480">
        <f t="shared" si="425"/>
        <v>43478.260869565216</v>
      </c>
      <c r="BX842" s="480">
        <f t="shared" si="425"/>
        <v>43478.260869565216</v>
      </c>
      <c r="BY842" s="480">
        <f t="shared" si="425"/>
        <v>43478.260869565216</v>
      </c>
      <c r="BZ842" s="480">
        <f t="shared" si="425"/>
        <v>43478.260869565216</v>
      </c>
      <c r="CA842" s="480">
        <f t="shared" si="425"/>
        <v>43478.260869565216</v>
      </c>
      <c r="CB842" s="480">
        <f t="shared" si="425"/>
        <v>43478.260869565216</v>
      </c>
      <c r="CC842" s="480">
        <f t="shared" si="425"/>
        <v>43478.260869565216</v>
      </c>
      <c r="CD842" s="480">
        <f t="shared" si="425"/>
        <v>43478.260869565216</v>
      </c>
      <c r="CE842" s="480">
        <f t="shared" si="425"/>
        <v>43478.260869565216</v>
      </c>
      <c r="CF842" s="480">
        <f t="shared" si="425"/>
        <v>43478.260869565216</v>
      </c>
      <c r="CG842" s="480">
        <f t="shared" si="425"/>
        <v>43478.260869565216</v>
      </c>
      <c r="CH842" s="480">
        <f t="shared" si="425"/>
        <v>43478.260869565216</v>
      </c>
      <c r="CI842" s="480">
        <f t="shared" si="425"/>
        <v>43478.260869565216</v>
      </c>
      <c r="CJ842" s="480">
        <f t="shared" si="425"/>
        <v>43478.260869565216</v>
      </c>
      <c r="CK842" s="480">
        <f t="shared" si="425"/>
        <v>43478.260869565216</v>
      </c>
      <c r="CL842" s="480">
        <f t="shared" si="425"/>
        <v>43478.260869565216</v>
      </c>
      <c r="CM842" s="480">
        <f t="shared" si="425"/>
        <v>43478.260869565216</v>
      </c>
      <c r="CN842" s="480">
        <f t="shared" si="425"/>
        <v>43478.260869565216</v>
      </c>
      <c r="CO842" s="480">
        <f t="shared" si="425"/>
        <v>43478.260869565216</v>
      </c>
      <c r="CP842" s="480">
        <f t="shared" si="425"/>
        <v>43478.260869565216</v>
      </c>
      <c r="CQ842" s="480">
        <f t="shared" si="425"/>
        <v>43478.260869565216</v>
      </c>
      <c r="CR842" s="480">
        <f t="shared" si="425"/>
        <v>43478.260869565216</v>
      </c>
      <c r="CS842" s="480">
        <f t="shared" si="425"/>
        <v>43478.260869565216</v>
      </c>
      <c r="CT842" s="480">
        <f t="shared" si="425"/>
        <v>43478.260869565216</v>
      </c>
      <c r="CU842" s="480">
        <f t="shared" si="425"/>
        <v>43478.260869565216</v>
      </c>
      <c r="CV842" s="480">
        <f t="shared" si="425"/>
        <v>43478.260869565216</v>
      </c>
      <c r="CW842" s="63" t="s">
        <v>669</v>
      </c>
      <c r="CX842" s="63"/>
    </row>
    <row r="843" spans="2:104" outlineLevel="1" x14ac:dyDescent="0.3">
      <c r="K843" s="234"/>
      <c r="L843" s="234"/>
      <c r="M843" s="234"/>
      <c r="N843" s="234"/>
    </row>
    <row r="844" spans="2:104" outlineLevel="1" x14ac:dyDescent="0.3">
      <c r="C844" s="242" t="s">
        <v>23</v>
      </c>
      <c r="D844" s="143" t="s">
        <v>433</v>
      </c>
      <c r="E844" s="242">
        <f t="shared" ref="E844:AJ844" si="426">SUM(E841:E842)</f>
        <v>130434.78260869565</v>
      </c>
      <c r="F844" s="242">
        <f t="shared" si="426"/>
        <v>130434.78260869565</v>
      </c>
      <c r="G844" s="242">
        <f t="shared" si="426"/>
        <v>130434.78260869565</v>
      </c>
      <c r="H844" s="242">
        <f t="shared" si="426"/>
        <v>130434.78260869565</v>
      </c>
      <c r="I844" s="242">
        <f t="shared" si="426"/>
        <v>130434.78260869565</v>
      </c>
      <c r="J844" s="242">
        <f t="shared" si="426"/>
        <v>130434.78260869565</v>
      </c>
      <c r="K844" s="242">
        <f t="shared" si="426"/>
        <v>130434.78260869565</v>
      </c>
      <c r="L844" s="242">
        <f t="shared" si="426"/>
        <v>130434.78260869565</v>
      </c>
      <c r="M844" s="242">
        <f t="shared" si="426"/>
        <v>130434.78260869565</v>
      </c>
      <c r="N844" s="242">
        <f t="shared" si="426"/>
        <v>130434.78260869565</v>
      </c>
      <c r="O844" s="242">
        <f t="shared" si="426"/>
        <v>130434.78260869565</v>
      </c>
      <c r="P844" s="242">
        <f t="shared" si="426"/>
        <v>130434.78260869565</v>
      </c>
      <c r="Q844" s="242">
        <f t="shared" si="426"/>
        <v>130434.78260869565</v>
      </c>
      <c r="R844" s="242">
        <f t="shared" si="426"/>
        <v>130434.78260869565</v>
      </c>
      <c r="S844" s="242">
        <f t="shared" si="426"/>
        <v>130434.78260869565</v>
      </c>
      <c r="T844" s="242">
        <f t="shared" si="426"/>
        <v>130434.78260869565</v>
      </c>
      <c r="U844" s="242">
        <f t="shared" si="426"/>
        <v>130434.78260869565</v>
      </c>
      <c r="V844" s="242">
        <f t="shared" si="426"/>
        <v>130434.78260869565</v>
      </c>
      <c r="W844" s="242">
        <f t="shared" si="426"/>
        <v>130434.78260869565</v>
      </c>
      <c r="X844" s="242">
        <f t="shared" si="426"/>
        <v>130434.78260869565</v>
      </c>
      <c r="Y844" s="242">
        <f t="shared" si="426"/>
        <v>130434.78260869565</v>
      </c>
      <c r="Z844" s="242">
        <f t="shared" si="426"/>
        <v>130434.78260869565</v>
      </c>
      <c r="AA844" s="242">
        <f t="shared" si="426"/>
        <v>130434.78260869565</v>
      </c>
      <c r="AB844" s="242">
        <f t="shared" si="426"/>
        <v>130434.78260869565</v>
      </c>
      <c r="AC844" s="242">
        <f t="shared" si="426"/>
        <v>130434.78260869565</v>
      </c>
      <c r="AD844" s="242">
        <f t="shared" si="426"/>
        <v>130434.78260869565</v>
      </c>
      <c r="AE844" s="242">
        <f t="shared" si="426"/>
        <v>130434.78260869565</v>
      </c>
      <c r="AF844" s="242">
        <f t="shared" si="426"/>
        <v>130434.78260869565</v>
      </c>
      <c r="AG844" s="242">
        <f t="shared" si="426"/>
        <v>130434.78260869565</v>
      </c>
      <c r="AH844" s="242">
        <f t="shared" si="426"/>
        <v>130434.78260869565</v>
      </c>
      <c r="AI844" s="242">
        <f t="shared" si="426"/>
        <v>130434.78260869565</v>
      </c>
      <c r="AJ844" s="242">
        <f t="shared" si="426"/>
        <v>130434.78260869565</v>
      </c>
      <c r="AK844" s="242">
        <f t="shared" ref="AK844:CV844" si="427">SUM(AK841:AK842)</f>
        <v>130434.78260869565</v>
      </c>
      <c r="AL844" s="242">
        <f t="shared" si="427"/>
        <v>130434.78260869565</v>
      </c>
      <c r="AM844" s="242">
        <f t="shared" si="427"/>
        <v>130434.78260869565</v>
      </c>
      <c r="AN844" s="242">
        <f t="shared" si="427"/>
        <v>130434.78260869565</v>
      </c>
      <c r="AO844" s="242">
        <f t="shared" si="427"/>
        <v>130434.78260869565</v>
      </c>
      <c r="AP844" s="242">
        <f t="shared" si="427"/>
        <v>130434.78260869565</v>
      </c>
      <c r="AQ844" s="242">
        <f t="shared" si="427"/>
        <v>130434.78260869565</v>
      </c>
      <c r="AR844" s="242">
        <f t="shared" si="427"/>
        <v>130434.78260869565</v>
      </c>
      <c r="AS844" s="242">
        <f t="shared" si="427"/>
        <v>130434.78260869565</v>
      </c>
      <c r="AT844" s="242">
        <f t="shared" si="427"/>
        <v>130434.78260869565</v>
      </c>
      <c r="AU844" s="242">
        <f t="shared" si="427"/>
        <v>130434.78260869565</v>
      </c>
      <c r="AV844" s="242">
        <f t="shared" si="427"/>
        <v>130434.78260869565</v>
      </c>
      <c r="AW844" s="242">
        <f t="shared" si="427"/>
        <v>130434.78260869565</v>
      </c>
      <c r="AX844" s="242">
        <f t="shared" si="427"/>
        <v>130434.78260869565</v>
      </c>
      <c r="AY844" s="242">
        <f t="shared" si="427"/>
        <v>130434.78260869565</v>
      </c>
      <c r="AZ844" s="242">
        <f t="shared" si="427"/>
        <v>130434.78260869565</v>
      </c>
      <c r="BA844" s="242">
        <f t="shared" si="427"/>
        <v>130434.78260869565</v>
      </c>
      <c r="BB844" s="242">
        <f t="shared" si="427"/>
        <v>130434.78260869565</v>
      </c>
      <c r="BC844" s="242">
        <f t="shared" si="427"/>
        <v>130434.78260869565</v>
      </c>
      <c r="BD844" s="242">
        <f t="shared" si="427"/>
        <v>130434.78260869565</v>
      </c>
      <c r="BE844" s="242">
        <f t="shared" si="427"/>
        <v>130434.78260869565</v>
      </c>
      <c r="BF844" s="242">
        <f t="shared" si="427"/>
        <v>130434.78260869565</v>
      </c>
      <c r="BG844" s="242">
        <f t="shared" si="427"/>
        <v>130434.78260869565</v>
      </c>
      <c r="BH844" s="242">
        <f t="shared" si="427"/>
        <v>130434.78260869565</v>
      </c>
      <c r="BI844" s="242">
        <f t="shared" si="427"/>
        <v>130434.78260869565</v>
      </c>
      <c r="BJ844" s="242">
        <f t="shared" si="427"/>
        <v>130434.78260869565</v>
      </c>
      <c r="BK844" s="242">
        <f t="shared" si="427"/>
        <v>130434.78260869565</v>
      </c>
      <c r="BL844" s="242">
        <f t="shared" si="427"/>
        <v>130434.78260869565</v>
      </c>
      <c r="BM844" s="242">
        <f t="shared" si="427"/>
        <v>130434.78260869565</v>
      </c>
      <c r="BN844" s="242">
        <f t="shared" si="427"/>
        <v>130434.78260869565</v>
      </c>
      <c r="BO844" s="242">
        <f t="shared" si="427"/>
        <v>130434.78260869565</v>
      </c>
      <c r="BP844" s="242">
        <f t="shared" si="427"/>
        <v>130434.78260869565</v>
      </c>
      <c r="BQ844" s="242">
        <f t="shared" si="427"/>
        <v>130434.78260869565</v>
      </c>
      <c r="BR844" s="242">
        <f t="shared" si="427"/>
        <v>130434.78260869565</v>
      </c>
      <c r="BS844" s="242">
        <f t="shared" si="427"/>
        <v>130434.78260869565</v>
      </c>
      <c r="BT844" s="242">
        <f t="shared" si="427"/>
        <v>130434.78260869565</v>
      </c>
      <c r="BU844" s="242">
        <f t="shared" si="427"/>
        <v>130434.78260869565</v>
      </c>
      <c r="BV844" s="242">
        <f t="shared" si="427"/>
        <v>130434.78260869565</v>
      </c>
      <c r="BW844" s="242">
        <f t="shared" si="427"/>
        <v>130434.78260869565</v>
      </c>
      <c r="BX844" s="242">
        <f t="shared" si="427"/>
        <v>130434.78260869565</v>
      </c>
      <c r="BY844" s="242">
        <f t="shared" si="427"/>
        <v>130434.78260869565</v>
      </c>
      <c r="BZ844" s="242">
        <f t="shared" si="427"/>
        <v>130434.78260869565</v>
      </c>
      <c r="CA844" s="242">
        <f t="shared" si="427"/>
        <v>130434.78260869565</v>
      </c>
      <c r="CB844" s="242">
        <f t="shared" si="427"/>
        <v>130434.78260869565</v>
      </c>
      <c r="CC844" s="242">
        <f t="shared" si="427"/>
        <v>130434.78260869565</v>
      </c>
      <c r="CD844" s="242">
        <f t="shared" si="427"/>
        <v>130434.78260869565</v>
      </c>
      <c r="CE844" s="242">
        <f t="shared" si="427"/>
        <v>130434.78260869565</v>
      </c>
      <c r="CF844" s="242">
        <f t="shared" si="427"/>
        <v>130434.78260869565</v>
      </c>
      <c r="CG844" s="242">
        <f t="shared" si="427"/>
        <v>130434.78260869565</v>
      </c>
      <c r="CH844" s="242">
        <f t="shared" si="427"/>
        <v>130434.78260869565</v>
      </c>
      <c r="CI844" s="242">
        <f t="shared" si="427"/>
        <v>130434.78260869565</v>
      </c>
      <c r="CJ844" s="242">
        <f t="shared" si="427"/>
        <v>130434.78260869565</v>
      </c>
      <c r="CK844" s="242">
        <f t="shared" si="427"/>
        <v>130434.78260869565</v>
      </c>
      <c r="CL844" s="242">
        <f t="shared" si="427"/>
        <v>130434.78260869565</v>
      </c>
      <c r="CM844" s="242">
        <f t="shared" si="427"/>
        <v>130434.78260869565</v>
      </c>
      <c r="CN844" s="242">
        <f t="shared" si="427"/>
        <v>130434.78260869565</v>
      </c>
      <c r="CO844" s="242">
        <f t="shared" si="427"/>
        <v>130434.78260869565</v>
      </c>
      <c r="CP844" s="242">
        <f t="shared" si="427"/>
        <v>130434.78260869565</v>
      </c>
      <c r="CQ844" s="242">
        <f t="shared" si="427"/>
        <v>130434.78260869565</v>
      </c>
      <c r="CR844" s="242">
        <f t="shared" si="427"/>
        <v>130434.78260869565</v>
      </c>
      <c r="CS844" s="242">
        <f t="shared" si="427"/>
        <v>130434.78260869565</v>
      </c>
      <c r="CT844" s="242">
        <f t="shared" si="427"/>
        <v>130434.78260869565</v>
      </c>
      <c r="CU844" s="242">
        <f t="shared" si="427"/>
        <v>130434.78260869565</v>
      </c>
      <c r="CV844" s="242">
        <f t="shared" si="427"/>
        <v>130434.78260869565</v>
      </c>
    </row>
    <row r="846" spans="2:104" ht="21" thickBot="1" x14ac:dyDescent="0.4">
      <c r="B846" s="3" t="s">
        <v>478</v>
      </c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</row>
    <row r="847" spans="2:104" ht="14.4" outlineLevel="1" thickTop="1" x14ac:dyDescent="0.3"/>
    <row r="848" spans="2:104" ht="12.75" customHeight="1" outlineLevel="1" x14ac:dyDescent="0.3">
      <c r="E848" s="233">
        <v>1</v>
      </c>
      <c r="F848" s="233">
        <v>2</v>
      </c>
      <c r="G848" s="233">
        <v>3</v>
      </c>
      <c r="H848" s="233">
        <v>4</v>
      </c>
      <c r="I848" s="233">
        <v>5</v>
      </c>
      <c r="J848" s="233">
        <v>6</v>
      </c>
      <c r="K848" s="233">
        <v>7</v>
      </c>
      <c r="L848" s="233">
        <v>8</v>
      </c>
      <c r="M848" s="233">
        <v>9</v>
      </c>
      <c r="N848" s="233">
        <v>10</v>
      </c>
      <c r="O848" s="233">
        <v>11</v>
      </c>
      <c r="P848" s="233">
        <v>12</v>
      </c>
      <c r="Q848" s="233">
        <v>13</v>
      </c>
      <c r="R848" s="233">
        <v>14</v>
      </c>
      <c r="S848" s="233">
        <v>15</v>
      </c>
      <c r="T848" s="233">
        <v>16</v>
      </c>
      <c r="U848" s="233">
        <v>17</v>
      </c>
      <c r="V848" s="233">
        <v>18</v>
      </c>
      <c r="W848" s="233">
        <v>19</v>
      </c>
      <c r="X848" s="233">
        <v>20</v>
      </c>
      <c r="Y848" s="233">
        <v>21</v>
      </c>
      <c r="Z848" s="233">
        <v>22</v>
      </c>
      <c r="AA848" s="233">
        <v>23</v>
      </c>
      <c r="AB848" s="233">
        <v>24</v>
      </c>
      <c r="AC848" s="233">
        <v>25</v>
      </c>
      <c r="AD848" s="233">
        <v>26</v>
      </c>
      <c r="AE848" s="233">
        <v>27</v>
      </c>
      <c r="AF848" s="233">
        <v>28</v>
      </c>
      <c r="AG848" s="233">
        <v>29</v>
      </c>
      <c r="AH848" s="233">
        <v>30</v>
      </c>
      <c r="AI848" s="233">
        <v>31</v>
      </c>
      <c r="AJ848" s="233">
        <v>32</v>
      </c>
      <c r="AK848" s="233">
        <v>33</v>
      </c>
      <c r="AL848" s="233">
        <v>34</v>
      </c>
      <c r="AM848" s="233">
        <v>35</v>
      </c>
      <c r="AN848" s="233">
        <v>36</v>
      </c>
      <c r="AO848" s="233">
        <v>37</v>
      </c>
      <c r="AP848" s="233">
        <v>38</v>
      </c>
      <c r="AQ848" s="233">
        <v>39</v>
      </c>
      <c r="AR848" s="233">
        <v>40</v>
      </c>
      <c r="AS848" s="233">
        <v>41</v>
      </c>
      <c r="AT848" s="233">
        <v>42</v>
      </c>
      <c r="AU848" s="233">
        <v>43</v>
      </c>
      <c r="AV848" s="233">
        <v>44</v>
      </c>
      <c r="AW848" s="233">
        <v>45</v>
      </c>
      <c r="AX848" s="233">
        <v>46</v>
      </c>
      <c r="AY848" s="233">
        <v>47</v>
      </c>
      <c r="AZ848" s="233">
        <v>48</v>
      </c>
      <c r="BA848" s="233">
        <v>49</v>
      </c>
      <c r="BB848" s="233">
        <v>50</v>
      </c>
      <c r="BC848" s="233">
        <v>51</v>
      </c>
      <c r="BD848" s="233">
        <v>52</v>
      </c>
      <c r="BE848" s="233">
        <v>53</v>
      </c>
      <c r="BF848" s="233">
        <v>54</v>
      </c>
      <c r="BG848" s="233">
        <v>55</v>
      </c>
      <c r="BH848" s="233">
        <v>56</v>
      </c>
      <c r="BI848" s="233">
        <v>57</v>
      </c>
      <c r="BJ848" s="233">
        <v>58</v>
      </c>
      <c r="BK848" s="233">
        <v>59</v>
      </c>
      <c r="BL848" s="233">
        <v>60</v>
      </c>
      <c r="BM848" s="233">
        <v>61</v>
      </c>
      <c r="BN848" s="233">
        <v>62</v>
      </c>
      <c r="BO848" s="233">
        <v>63</v>
      </c>
      <c r="BP848" s="233">
        <v>64</v>
      </c>
      <c r="BQ848" s="233">
        <v>65</v>
      </c>
      <c r="BR848" s="233">
        <v>66</v>
      </c>
      <c r="BS848" s="233">
        <v>67</v>
      </c>
      <c r="BT848" s="233">
        <v>68</v>
      </c>
      <c r="BU848" s="233">
        <v>69</v>
      </c>
      <c r="BV848" s="233">
        <v>70</v>
      </c>
      <c r="BW848" s="233">
        <v>71</v>
      </c>
      <c r="BX848" s="233">
        <v>72</v>
      </c>
      <c r="BY848" s="233">
        <v>73</v>
      </c>
      <c r="BZ848" s="233">
        <v>74</v>
      </c>
      <c r="CA848" s="233">
        <v>75</v>
      </c>
      <c r="CB848" s="233">
        <v>76</v>
      </c>
      <c r="CC848" s="233">
        <v>77</v>
      </c>
      <c r="CD848" s="233">
        <v>78</v>
      </c>
      <c r="CE848" s="233">
        <v>79</v>
      </c>
      <c r="CF848" s="233">
        <v>80</v>
      </c>
      <c r="CG848" s="233">
        <v>81</v>
      </c>
      <c r="CH848" s="233">
        <v>82</v>
      </c>
      <c r="CI848" s="233">
        <v>83</v>
      </c>
      <c r="CJ848" s="233">
        <v>84</v>
      </c>
      <c r="CK848" s="233">
        <v>85</v>
      </c>
      <c r="CL848" s="233">
        <v>86</v>
      </c>
      <c r="CM848" s="233">
        <v>87</v>
      </c>
      <c r="CN848" s="233">
        <v>88</v>
      </c>
      <c r="CO848" s="233">
        <v>89</v>
      </c>
      <c r="CP848" s="233">
        <v>90</v>
      </c>
      <c r="CQ848" s="233">
        <v>91</v>
      </c>
      <c r="CR848" s="233">
        <v>92</v>
      </c>
      <c r="CS848" s="233">
        <v>93</v>
      </c>
      <c r="CT848" s="233">
        <v>94</v>
      </c>
      <c r="CU848" s="233">
        <v>95</v>
      </c>
      <c r="CV848" s="233">
        <v>96</v>
      </c>
    </row>
    <row r="849" spans="2:102" outlineLevel="1" x14ac:dyDescent="0.3">
      <c r="B849" s="260" t="s">
        <v>79</v>
      </c>
      <c r="C849" s="69" t="s">
        <v>475</v>
      </c>
      <c r="E849" s="69">
        <v>201401</v>
      </c>
      <c r="F849" s="69">
        <v>201402</v>
      </c>
      <c r="G849" s="69">
        <v>201403</v>
      </c>
      <c r="H849" s="69">
        <v>201404</v>
      </c>
      <c r="I849" s="69">
        <v>201405</v>
      </c>
      <c r="J849" s="69">
        <v>201406</v>
      </c>
      <c r="K849" s="69">
        <v>201407</v>
      </c>
      <c r="L849" s="69">
        <v>201408</v>
      </c>
      <c r="M849" s="69">
        <v>201409</v>
      </c>
      <c r="N849" s="69">
        <v>201410</v>
      </c>
      <c r="O849" s="69">
        <v>201411</v>
      </c>
      <c r="P849" s="69">
        <v>201412</v>
      </c>
      <c r="Q849" s="69">
        <v>201501</v>
      </c>
      <c r="R849" s="69">
        <v>201502</v>
      </c>
      <c r="S849" s="69">
        <v>201503</v>
      </c>
      <c r="T849" s="69">
        <v>201504</v>
      </c>
      <c r="U849" s="69">
        <v>201505</v>
      </c>
      <c r="V849" s="69">
        <v>201506</v>
      </c>
      <c r="W849" s="69">
        <v>201507</v>
      </c>
      <c r="X849" s="69">
        <v>201508</v>
      </c>
      <c r="Y849" s="69">
        <v>201509</v>
      </c>
      <c r="Z849" s="69">
        <v>201510</v>
      </c>
      <c r="AA849" s="69">
        <v>201511</v>
      </c>
      <c r="AB849" s="69">
        <v>201512</v>
      </c>
      <c r="AC849" s="69">
        <v>201601</v>
      </c>
      <c r="AD849" s="69">
        <v>201602</v>
      </c>
      <c r="AE849" s="69">
        <v>201603</v>
      </c>
      <c r="AF849" s="69">
        <v>201604</v>
      </c>
      <c r="AG849" s="69">
        <v>201605</v>
      </c>
      <c r="AH849" s="69">
        <v>201606</v>
      </c>
      <c r="AI849" s="69">
        <v>201607</v>
      </c>
      <c r="AJ849" s="69">
        <v>201608</v>
      </c>
      <c r="AK849" s="69">
        <v>201609</v>
      </c>
      <c r="AL849" s="69">
        <v>201610</v>
      </c>
      <c r="AM849" s="69">
        <v>201611</v>
      </c>
      <c r="AN849" s="69">
        <v>201612</v>
      </c>
      <c r="AO849" s="69">
        <v>201701</v>
      </c>
      <c r="AP849" s="69">
        <v>201702</v>
      </c>
      <c r="AQ849" s="69">
        <v>201703</v>
      </c>
      <c r="AR849" s="69">
        <v>201704</v>
      </c>
      <c r="AS849" s="69">
        <v>201705</v>
      </c>
      <c r="AT849" s="69">
        <v>201706</v>
      </c>
      <c r="AU849" s="69">
        <v>201707</v>
      </c>
      <c r="AV849" s="69">
        <v>201708</v>
      </c>
      <c r="AW849" s="69">
        <v>201709</v>
      </c>
      <c r="AX849" s="69">
        <v>201710</v>
      </c>
      <c r="AY849" s="69">
        <v>201711</v>
      </c>
      <c r="AZ849" s="69">
        <v>201712</v>
      </c>
      <c r="BA849" s="69">
        <v>201801</v>
      </c>
      <c r="BB849" s="69">
        <v>201802</v>
      </c>
      <c r="BC849" s="69">
        <v>201803</v>
      </c>
      <c r="BD849" s="69">
        <v>201804</v>
      </c>
      <c r="BE849" s="69">
        <v>201805</v>
      </c>
      <c r="BF849" s="69">
        <v>201806</v>
      </c>
      <c r="BG849" s="69">
        <v>201807</v>
      </c>
      <c r="BH849" s="69">
        <v>201808</v>
      </c>
      <c r="BI849" s="69">
        <v>201809</v>
      </c>
      <c r="BJ849" s="69">
        <v>201810</v>
      </c>
      <c r="BK849" s="69">
        <v>201811</v>
      </c>
      <c r="BL849" s="69">
        <v>201812</v>
      </c>
      <c r="BM849" s="69">
        <v>201901</v>
      </c>
      <c r="BN849" s="69">
        <v>201902</v>
      </c>
      <c r="BO849" s="69">
        <v>201903</v>
      </c>
      <c r="BP849" s="69">
        <v>201904</v>
      </c>
      <c r="BQ849" s="69">
        <v>201905</v>
      </c>
      <c r="BR849" s="69">
        <v>201906</v>
      </c>
      <c r="BS849" s="69">
        <v>201907</v>
      </c>
      <c r="BT849" s="69">
        <v>201908</v>
      </c>
      <c r="BU849" s="69">
        <v>201909</v>
      </c>
      <c r="BV849" s="69">
        <v>201910</v>
      </c>
      <c r="BW849" s="69">
        <v>201911</v>
      </c>
      <c r="BX849" s="69">
        <v>201912</v>
      </c>
      <c r="BY849" s="69">
        <v>202001</v>
      </c>
      <c r="BZ849" s="69">
        <v>202002</v>
      </c>
      <c r="CA849" s="69">
        <v>202003</v>
      </c>
      <c r="CB849" s="69">
        <v>202004</v>
      </c>
      <c r="CC849" s="69">
        <v>202005</v>
      </c>
      <c r="CD849" s="69">
        <v>202006</v>
      </c>
      <c r="CE849" s="69">
        <v>202007</v>
      </c>
      <c r="CF849" s="69">
        <v>202008</v>
      </c>
      <c r="CG849" s="69">
        <v>202009</v>
      </c>
      <c r="CH849" s="69">
        <v>202010</v>
      </c>
      <c r="CI849" s="69">
        <v>202011</v>
      </c>
      <c r="CJ849" s="69">
        <v>202012</v>
      </c>
      <c r="CK849" s="69">
        <v>202101</v>
      </c>
      <c r="CL849" s="69">
        <v>202102</v>
      </c>
      <c r="CM849" s="69">
        <v>202103</v>
      </c>
      <c r="CN849" s="69">
        <v>202104</v>
      </c>
      <c r="CO849" s="69">
        <v>202105</v>
      </c>
      <c r="CP849" s="69">
        <v>202106</v>
      </c>
      <c r="CQ849" s="69">
        <v>202107</v>
      </c>
      <c r="CR849" s="69">
        <v>202108</v>
      </c>
      <c r="CS849" s="69">
        <v>202109</v>
      </c>
      <c r="CT849" s="69">
        <v>202110</v>
      </c>
      <c r="CU849" s="69">
        <v>202111</v>
      </c>
      <c r="CV849" s="69">
        <v>202112</v>
      </c>
    </row>
    <row r="850" spans="2:102" outlineLevel="1" x14ac:dyDescent="0.3">
      <c r="B850" s="154">
        <v>1</v>
      </c>
      <c r="C850" s="242" t="s">
        <v>476</v>
      </c>
      <c r="D850" s="143" t="s">
        <v>434</v>
      </c>
      <c r="E850" s="242">
        <f>E864</f>
        <v>4139672</v>
      </c>
      <c r="F850" s="242">
        <f t="shared" ref="F850:BQ850" si="428">F864</f>
        <v>3751379</v>
      </c>
      <c r="G850" s="242">
        <f t="shared" si="428"/>
        <v>3255017</v>
      </c>
      <c r="H850" s="242">
        <f t="shared" si="428"/>
        <v>3325537</v>
      </c>
      <c r="I850" s="242">
        <f t="shared" si="428"/>
        <v>3177791</v>
      </c>
      <c r="J850" s="242">
        <f t="shared" si="428"/>
        <v>2514730</v>
      </c>
      <c r="K850" s="242">
        <f t="shared" si="428"/>
        <v>2505727</v>
      </c>
      <c r="L850" s="242">
        <f t="shared" si="428"/>
        <v>2577974</v>
      </c>
      <c r="M850" s="242">
        <f t="shared" si="428"/>
        <v>2256050</v>
      </c>
      <c r="N850" s="242">
        <f t="shared" si="428"/>
        <v>2303983</v>
      </c>
      <c r="O850" s="242">
        <f t="shared" si="428"/>
        <v>2178017</v>
      </c>
      <c r="P850" s="242">
        <f t="shared" si="428"/>
        <v>1990838</v>
      </c>
      <c r="Q850" s="242">
        <f t="shared" si="428"/>
        <v>1883010</v>
      </c>
      <c r="R850" s="242">
        <f t="shared" si="428"/>
        <v>1645460</v>
      </c>
      <c r="S850" s="242">
        <f t="shared" si="428"/>
        <v>1391782</v>
      </c>
      <c r="T850" s="242">
        <f t="shared" si="428"/>
        <v>1365799</v>
      </c>
      <c r="U850" s="242">
        <f t="shared" si="428"/>
        <v>1243728</v>
      </c>
      <c r="V850" s="242">
        <f t="shared" si="428"/>
        <v>1108463</v>
      </c>
      <c r="W850" s="242">
        <f t="shared" si="428"/>
        <v>977121</v>
      </c>
      <c r="X850" s="242">
        <f t="shared" si="428"/>
        <v>886252</v>
      </c>
      <c r="Y850" s="242">
        <f t="shared" si="428"/>
        <v>791777</v>
      </c>
      <c r="Z850" s="242">
        <f t="shared" si="428"/>
        <v>643973</v>
      </c>
      <c r="AA850" s="242">
        <f t="shared" si="428"/>
        <v>600382</v>
      </c>
      <c r="AB850" s="242">
        <f t="shared" si="428"/>
        <v>541003</v>
      </c>
      <c r="AC850" s="242">
        <f t="shared" si="428"/>
        <v>374698</v>
      </c>
      <c r="AD850" s="242">
        <f t="shared" si="428"/>
        <v>398232</v>
      </c>
      <c r="AE850" s="242">
        <f t="shared" si="428"/>
        <v>266279</v>
      </c>
      <c r="AF850" s="242">
        <f t="shared" si="428"/>
        <v>441260</v>
      </c>
      <c r="AG850" s="242">
        <f t="shared" si="428"/>
        <v>428535</v>
      </c>
      <c r="AH850" s="242">
        <f t="shared" si="428"/>
        <v>474651</v>
      </c>
      <c r="AI850" s="242">
        <f t="shared" si="428"/>
        <v>335674</v>
      </c>
      <c r="AJ850" s="242">
        <f t="shared" si="428"/>
        <v>179572</v>
      </c>
      <c r="AK850" s="242">
        <f t="shared" si="428"/>
        <v>157064</v>
      </c>
      <c r="AL850" s="242">
        <f t="shared" si="428"/>
        <v>142956.69679628607</v>
      </c>
      <c r="AM850" s="242">
        <f t="shared" si="428"/>
        <v>130116.49492503221</v>
      </c>
      <c r="AN850" s="242">
        <f t="shared" si="428"/>
        <v>118429.5848392586</v>
      </c>
      <c r="AO850" s="242">
        <f t="shared" si="428"/>
        <v>107792.37923124283</v>
      </c>
      <c r="AP850" s="242">
        <f t="shared" si="428"/>
        <v>98110.59488304799</v>
      </c>
      <c r="AQ850" s="242">
        <f t="shared" si="428"/>
        <v>89298.416984153853</v>
      </c>
      <c r="AR850" s="242">
        <f t="shared" si="428"/>
        <v>81277.738509091825</v>
      </c>
      <c r="AS850" s="242">
        <f t="shared" si="428"/>
        <v>73977.467913284112</v>
      </c>
      <c r="AT850" s="242">
        <f t="shared" si="428"/>
        <v>67332.899010825742</v>
      </c>
      <c r="AU850" s="242">
        <f t="shared" si="428"/>
        <v>61285.13744910073</v>
      </c>
      <c r="AV850" s="242">
        <f t="shared" si="428"/>
        <v>55780.578696772071</v>
      </c>
      <c r="AW850" s="242">
        <f t="shared" si="428"/>
        <v>50770.432918274149</v>
      </c>
      <c r="AX850" s="242">
        <f t="shared" si="428"/>
        <v>46210.292523518438</v>
      </c>
      <c r="AY850" s="242">
        <f t="shared" si="428"/>
        <v>42059.738559773745</v>
      </c>
      <c r="AZ850" s="242">
        <f t="shared" si="428"/>
        <v>38281.982456964273</v>
      </c>
      <c r="BA850" s="242">
        <f t="shared" si="428"/>
        <v>34843.539950981634</v>
      </c>
      <c r="BB850" s="242">
        <f t="shared" si="428"/>
        <v>31713.934294820974</v>
      </c>
      <c r="BC850" s="242">
        <f t="shared" si="428"/>
        <v>28865.426126942242</v>
      </c>
      <c r="BD850" s="242">
        <f t="shared" si="428"/>
        <v>26272.767602537031</v>
      </c>
      <c r="BE850" s="242">
        <f t="shared" si="428"/>
        <v>23912.978608434587</v>
      </c>
      <c r="BF850" s="242">
        <f t="shared" si="428"/>
        <v>21765.143078121368</v>
      </c>
      <c r="BG850" s="242">
        <f t="shared" si="428"/>
        <v>19810.223601504997</v>
      </c>
      <c r="BH850" s="242">
        <f t="shared" si="428"/>
        <v>18030.892686210576</v>
      </c>
      <c r="BI850" s="242">
        <f t="shared" si="428"/>
        <v>16411.379174788475</v>
      </c>
      <c r="BJ850" s="242">
        <f t="shared" si="428"/>
        <v>14937.328456547124</v>
      </c>
      <c r="BK850" s="242">
        <f t="shared" si="428"/>
        <v>13595.675234994287</v>
      </c>
      <c r="BL850" s="242">
        <f t="shared" si="428"/>
        <v>12374.527723156496</v>
      </c>
      <c r="BM850" s="242">
        <f t="shared" si="428"/>
        <v>11263.062240338457</v>
      </c>
      <c r="BN850" s="242">
        <f t="shared" si="428"/>
        <v>10251.427276077024</v>
      </c>
      <c r="BO850" s="242">
        <f t="shared" si="428"/>
        <v>9330.6561709578255</v>
      </c>
      <c r="BP850" s="242">
        <f t="shared" si="428"/>
        <v>8492.5876403377733</v>
      </c>
      <c r="BQ850" s="242">
        <f t="shared" si="428"/>
        <v>7729.793436533213</v>
      </c>
      <c r="BR850" s="242">
        <f t="shared" ref="BR850:CV850" si="429">BR864</f>
        <v>7035.5125083048979</v>
      </c>
      <c r="BS850" s="242">
        <f t="shared" si="429"/>
        <v>6403.5910740603867</v>
      </c>
      <c r="BT850" s="242">
        <f t="shared" si="429"/>
        <v>5828.4280776107471</v>
      </c>
      <c r="BU850" s="242">
        <f t="shared" si="429"/>
        <v>5304.9255430267867</v>
      </c>
      <c r="BV850" s="242">
        <f t="shared" si="429"/>
        <v>4828.4433885636017</v>
      </c>
      <c r="BW850" s="242">
        <f t="shared" si="429"/>
        <v>4394.7582991450508</v>
      </c>
      <c r="BX850" s="242">
        <f t="shared" si="429"/>
        <v>4000.0262928732295</v>
      </c>
      <c r="BY850" s="242">
        <f t="shared" si="429"/>
        <v>3640.7486497698387</v>
      </c>
      <c r="BZ850" s="242">
        <f t="shared" si="429"/>
        <v>3313.740900757874</v>
      </c>
      <c r="CA850" s="242">
        <f t="shared" si="429"/>
        <v>3016.1046020163426</v>
      </c>
      <c r="CB850" s="242">
        <f t="shared" si="429"/>
        <v>2745.2016445291915</v>
      </c>
      <c r="CC850" s="242">
        <f t="shared" si="429"/>
        <v>2498.630871120215</v>
      </c>
      <c r="CD850" s="242">
        <f t="shared" si="429"/>
        <v>2274.2067937183083</v>
      </c>
      <c r="CE850" s="242">
        <f t="shared" si="429"/>
        <v>2069.9402222128692</v>
      </c>
      <c r="CF850" s="242">
        <f t="shared" si="429"/>
        <v>1884.0206332025282</v>
      </c>
      <c r="CG850" s="242">
        <f t="shared" si="429"/>
        <v>1714.800122362099</v>
      </c>
      <c r="CH850" s="242">
        <f t="shared" si="429"/>
        <v>1560.7787981889715</v>
      </c>
      <c r="CI850" s="242">
        <f t="shared" si="429"/>
        <v>1420.5914876659992</v>
      </c>
      <c r="CJ850" s="242">
        <f t="shared" si="429"/>
        <v>1292.9956360060423</v>
      </c>
      <c r="CK850" s="242">
        <f t="shared" si="429"/>
        <v>1176.8602932271997</v>
      </c>
      <c r="CL850" s="242">
        <f t="shared" si="429"/>
        <v>1071.1560899408444</v>
      </c>
      <c r="CM850" s="242">
        <f t="shared" si="429"/>
        <v>974.94611350257685</v>
      </c>
      <c r="CN850" s="242">
        <f t="shared" si="429"/>
        <v>887.37760365650479</v>
      </c>
      <c r="CO850" s="242">
        <f t="shared" si="429"/>
        <v>807.6743940669902</v>
      </c>
      <c r="CP850" s="242">
        <f t="shared" si="429"/>
        <v>735.13003274307721</v>
      </c>
      <c r="CQ850" s="242">
        <f t="shared" si="429"/>
        <v>669.10152037829187</v>
      </c>
      <c r="CR850" s="242">
        <f t="shared" si="429"/>
        <v>609.00361110536721</v>
      </c>
      <c r="CS850" s="242">
        <f t="shared" si="429"/>
        <v>554.30362515046875</v>
      </c>
      <c r="CT850" s="242">
        <f t="shared" si="429"/>
        <v>504.51672740868491</v>
      </c>
      <c r="CU850" s="242">
        <f t="shared" si="429"/>
        <v>459.20163009230589</v>
      </c>
      <c r="CV850" s="242">
        <f t="shared" si="429"/>
        <v>417.95668136215835</v>
      </c>
    </row>
    <row r="851" spans="2:102" outlineLevel="1" x14ac:dyDescent="0.3">
      <c r="B851" s="154">
        <v>2</v>
      </c>
      <c r="C851" s="242" t="s">
        <v>477</v>
      </c>
      <c r="D851" s="143" t="s">
        <v>434</v>
      </c>
      <c r="E851" s="242">
        <f>E874</f>
        <v>8174675</v>
      </c>
      <c r="F851" s="242">
        <f t="shared" ref="F851:BQ851" si="430">F874</f>
        <v>7268965</v>
      </c>
      <c r="G851" s="242">
        <f t="shared" si="430"/>
        <v>9198889</v>
      </c>
      <c r="H851" s="242">
        <f t="shared" si="430"/>
        <v>9156456</v>
      </c>
      <c r="I851" s="242">
        <f t="shared" si="430"/>
        <v>7564976</v>
      </c>
      <c r="J851" s="242">
        <f t="shared" si="430"/>
        <v>14093116</v>
      </c>
      <c r="K851" s="242">
        <f t="shared" si="430"/>
        <v>18857365</v>
      </c>
      <c r="L851" s="242">
        <f t="shared" si="430"/>
        <v>20833220</v>
      </c>
      <c r="M851" s="242">
        <f t="shared" si="430"/>
        <v>21176106</v>
      </c>
      <c r="N851" s="242">
        <f t="shared" si="430"/>
        <v>22898242</v>
      </c>
      <c r="O851" s="242">
        <f t="shared" si="430"/>
        <v>31493731</v>
      </c>
      <c r="P851" s="242">
        <f t="shared" si="430"/>
        <v>44213416</v>
      </c>
      <c r="Q851" s="242">
        <f t="shared" si="430"/>
        <v>49064032</v>
      </c>
      <c r="R851" s="242">
        <f t="shared" si="430"/>
        <v>50542710</v>
      </c>
      <c r="S851" s="242">
        <f t="shared" si="430"/>
        <v>51506737</v>
      </c>
      <c r="T851" s="242">
        <f t="shared" si="430"/>
        <v>54978682</v>
      </c>
      <c r="U851" s="242">
        <f t="shared" si="430"/>
        <v>59513750</v>
      </c>
      <c r="V851" s="242">
        <f t="shared" si="430"/>
        <v>63643247</v>
      </c>
      <c r="W851" s="242">
        <f t="shared" si="430"/>
        <v>66497972</v>
      </c>
      <c r="X851" s="242">
        <f t="shared" si="430"/>
        <v>74717443</v>
      </c>
      <c r="Y851" s="242">
        <f t="shared" si="430"/>
        <v>75000714</v>
      </c>
      <c r="Z851" s="242">
        <f t="shared" si="430"/>
        <v>77918255</v>
      </c>
      <c r="AA851" s="242">
        <f t="shared" si="430"/>
        <v>87363080</v>
      </c>
      <c r="AB851" s="242">
        <f t="shared" si="430"/>
        <v>100003766</v>
      </c>
      <c r="AC851" s="242">
        <f t="shared" si="430"/>
        <v>116407038</v>
      </c>
      <c r="AD851" s="242">
        <f t="shared" si="430"/>
        <v>129932368</v>
      </c>
      <c r="AE851" s="242">
        <f t="shared" si="430"/>
        <v>120368823</v>
      </c>
      <c r="AF851" s="242">
        <f t="shared" si="430"/>
        <v>136049793</v>
      </c>
      <c r="AG851" s="242">
        <f t="shared" si="430"/>
        <v>138125382</v>
      </c>
      <c r="AH851" s="242">
        <f t="shared" si="430"/>
        <v>139815729</v>
      </c>
      <c r="AI851" s="242">
        <f t="shared" si="430"/>
        <v>132660220</v>
      </c>
      <c r="AJ851" s="242">
        <f t="shared" si="430"/>
        <v>137117945</v>
      </c>
      <c r="AK851" s="242">
        <f t="shared" si="430"/>
        <v>135150934</v>
      </c>
      <c r="AL851" s="242">
        <f t="shared" si="430"/>
        <v>139941002.05915779</v>
      </c>
      <c r="AM851" s="242">
        <f t="shared" si="430"/>
        <v>144731070.11831552</v>
      </c>
      <c r="AN851" s="242">
        <f t="shared" si="430"/>
        <v>149521138.17747328</v>
      </c>
      <c r="AO851" s="242">
        <f t="shared" si="430"/>
        <v>154311206.23663104</v>
      </c>
      <c r="AP851" s="242">
        <f t="shared" si="430"/>
        <v>159101274.29578879</v>
      </c>
      <c r="AQ851" s="242">
        <f t="shared" si="430"/>
        <v>163891342.35494652</v>
      </c>
      <c r="AR851" s="242">
        <f t="shared" si="430"/>
        <v>168681410.41410428</v>
      </c>
      <c r="AS851" s="242">
        <f t="shared" si="430"/>
        <v>173471478.47326207</v>
      </c>
      <c r="AT851" s="242">
        <f t="shared" si="430"/>
        <v>178261546.53241983</v>
      </c>
      <c r="AU851" s="242">
        <f t="shared" si="430"/>
        <v>183051614.59157756</v>
      </c>
      <c r="AV851" s="242">
        <f t="shared" si="430"/>
        <v>187841682.65073532</v>
      </c>
      <c r="AW851" s="242">
        <f t="shared" si="430"/>
        <v>192631750.70989308</v>
      </c>
      <c r="AX851" s="242">
        <f t="shared" si="430"/>
        <v>197421818.76905081</v>
      </c>
      <c r="AY851" s="242">
        <f t="shared" si="430"/>
        <v>202211886.8282086</v>
      </c>
      <c r="AZ851" s="242">
        <f t="shared" si="430"/>
        <v>207001954.88736635</v>
      </c>
      <c r="BA851" s="242">
        <f t="shared" si="430"/>
        <v>211792022.94652408</v>
      </c>
      <c r="BB851" s="242">
        <f t="shared" si="430"/>
        <v>216582091.00568184</v>
      </c>
      <c r="BC851" s="242">
        <f t="shared" si="430"/>
        <v>221372159.0648396</v>
      </c>
      <c r="BD851" s="242">
        <f t="shared" si="430"/>
        <v>226162227.12399739</v>
      </c>
      <c r="BE851" s="242">
        <f t="shared" si="430"/>
        <v>230952295.18315512</v>
      </c>
      <c r="BF851" s="242">
        <f t="shared" si="430"/>
        <v>235742363.24231288</v>
      </c>
      <c r="BG851" s="242">
        <f t="shared" si="430"/>
        <v>240532431.30147064</v>
      </c>
      <c r="BH851" s="242">
        <f t="shared" si="430"/>
        <v>245322499.36062837</v>
      </c>
      <c r="BI851" s="242">
        <f t="shared" si="430"/>
        <v>250112567.41978613</v>
      </c>
      <c r="BJ851" s="242">
        <f t="shared" si="430"/>
        <v>254902635.47894391</v>
      </c>
      <c r="BK851" s="242">
        <f t="shared" si="430"/>
        <v>259692703.53810164</v>
      </c>
      <c r="BL851" s="242">
        <f t="shared" si="430"/>
        <v>264482771.5972594</v>
      </c>
      <c r="BM851" s="242">
        <f t="shared" si="430"/>
        <v>269272839.65641719</v>
      </c>
      <c r="BN851" s="242">
        <f t="shared" si="430"/>
        <v>274062907.71557492</v>
      </c>
      <c r="BO851" s="242">
        <f t="shared" si="430"/>
        <v>278852975.77473265</v>
      </c>
      <c r="BP851" s="242">
        <f t="shared" si="430"/>
        <v>283643043.83389044</v>
      </c>
      <c r="BQ851" s="242">
        <f t="shared" si="430"/>
        <v>288433111.89304817</v>
      </c>
      <c r="BR851" s="242">
        <f t="shared" ref="BR851:CV851" si="431">BR874</f>
        <v>293223179.9522059</v>
      </c>
      <c r="BS851" s="242">
        <f t="shared" si="431"/>
        <v>298013248.01136369</v>
      </c>
      <c r="BT851" s="242">
        <f t="shared" si="431"/>
        <v>302803316.07052147</v>
      </c>
      <c r="BU851" s="242">
        <f t="shared" si="431"/>
        <v>307593384.1296792</v>
      </c>
      <c r="BV851" s="242">
        <f t="shared" si="431"/>
        <v>312383452.18883693</v>
      </c>
      <c r="BW851" s="242">
        <f t="shared" si="431"/>
        <v>317173520.24799472</v>
      </c>
      <c r="BX851" s="242">
        <f t="shared" si="431"/>
        <v>321963588.30715245</v>
      </c>
      <c r="BY851" s="242">
        <f t="shared" si="431"/>
        <v>326753656.36631024</v>
      </c>
      <c r="BZ851" s="242">
        <f t="shared" si="431"/>
        <v>331543724.42546797</v>
      </c>
      <c r="CA851" s="242">
        <f t="shared" si="431"/>
        <v>336333792.48462576</v>
      </c>
      <c r="CB851" s="242">
        <f t="shared" si="431"/>
        <v>341123860.54378349</v>
      </c>
      <c r="CC851" s="242">
        <f t="shared" si="431"/>
        <v>345913928.60294127</v>
      </c>
      <c r="CD851" s="242">
        <f t="shared" si="431"/>
        <v>350703996.66209894</v>
      </c>
      <c r="CE851" s="242">
        <f t="shared" si="431"/>
        <v>355494064.72125673</v>
      </c>
      <c r="CF851" s="242">
        <f t="shared" si="431"/>
        <v>360284132.78041452</v>
      </c>
      <c r="CG851" s="242">
        <f t="shared" si="431"/>
        <v>365074200.83957225</v>
      </c>
      <c r="CH851" s="242">
        <f t="shared" si="431"/>
        <v>369864268.89873004</v>
      </c>
      <c r="CI851" s="242">
        <f t="shared" si="431"/>
        <v>374654336.95788783</v>
      </c>
      <c r="CJ851" s="242">
        <f t="shared" si="431"/>
        <v>379444405.01704556</v>
      </c>
      <c r="CK851" s="242">
        <f t="shared" si="431"/>
        <v>384234473.07620323</v>
      </c>
      <c r="CL851" s="242">
        <f t="shared" si="431"/>
        <v>389024541.13536102</v>
      </c>
      <c r="CM851" s="242">
        <f t="shared" si="431"/>
        <v>393814609.1945188</v>
      </c>
      <c r="CN851" s="242">
        <f t="shared" si="431"/>
        <v>398604677.25367653</v>
      </c>
      <c r="CO851" s="242">
        <f t="shared" si="431"/>
        <v>403394745.31283432</v>
      </c>
      <c r="CP851" s="242">
        <f t="shared" si="431"/>
        <v>408184813.37199211</v>
      </c>
      <c r="CQ851" s="242">
        <f t="shared" si="431"/>
        <v>412974881.43114978</v>
      </c>
      <c r="CR851" s="242">
        <f t="shared" si="431"/>
        <v>417764949.49030757</v>
      </c>
      <c r="CS851" s="242">
        <f t="shared" si="431"/>
        <v>422555017.5494653</v>
      </c>
      <c r="CT851" s="242">
        <f t="shared" si="431"/>
        <v>427345085.60862309</v>
      </c>
      <c r="CU851" s="242">
        <f t="shared" si="431"/>
        <v>432135153.66778082</v>
      </c>
      <c r="CV851" s="242">
        <f t="shared" si="431"/>
        <v>436925221.72693861</v>
      </c>
    </row>
    <row r="852" spans="2:102" outlineLevel="1" x14ac:dyDescent="0.3">
      <c r="B852" s="154">
        <v>3</v>
      </c>
      <c r="C852" s="242" t="s">
        <v>628</v>
      </c>
      <c r="D852" s="143" t="s">
        <v>434</v>
      </c>
      <c r="E852" s="242">
        <f>E884</f>
        <v>12500000</v>
      </c>
      <c r="F852" s="242">
        <f t="shared" ref="F852:BQ852" si="432">F884</f>
        <v>12198242</v>
      </c>
      <c r="G852" s="242">
        <f t="shared" si="432"/>
        <v>13481223</v>
      </c>
      <c r="H852" s="242">
        <f t="shared" si="432"/>
        <v>13969322</v>
      </c>
      <c r="I852" s="242">
        <f t="shared" si="432"/>
        <v>15859136</v>
      </c>
      <c r="J852" s="242">
        <f t="shared" si="432"/>
        <v>16634969</v>
      </c>
      <c r="K852" s="242">
        <f t="shared" si="432"/>
        <v>18313574</v>
      </c>
      <c r="L852" s="242">
        <f t="shared" si="432"/>
        <v>19001492</v>
      </c>
      <c r="M852" s="242">
        <f t="shared" si="432"/>
        <v>19174514</v>
      </c>
      <c r="N852" s="242">
        <f t="shared" si="432"/>
        <v>21593604</v>
      </c>
      <c r="O852" s="242">
        <f t="shared" si="432"/>
        <v>25727903</v>
      </c>
      <c r="P852" s="242">
        <f t="shared" si="432"/>
        <v>33331775</v>
      </c>
      <c r="Q852" s="242">
        <f t="shared" si="432"/>
        <v>35415362</v>
      </c>
      <c r="R852" s="242">
        <f t="shared" si="432"/>
        <v>32044726</v>
      </c>
      <c r="S852" s="242">
        <f t="shared" si="432"/>
        <v>36440398</v>
      </c>
      <c r="T852" s="242">
        <f t="shared" si="432"/>
        <v>36701543</v>
      </c>
      <c r="U852" s="242">
        <f t="shared" si="432"/>
        <v>41530011</v>
      </c>
      <c r="V852" s="242">
        <f t="shared" si="432"/>
        <v>42807672</v>
      </c>
      <c r="W852" s="242">
        <f t="shared" si="432"/>
        <v>47223103</v>
      </c>
      <c r="X852" s="242">
        <f t="shared" si="432"/>
        <v>50528945</v>
      </c>
      <c r="Y852" s="242">
        <f t="shared" si="432"/>
        <v>51802657</v>
      </c>
      <c r="Z852" s="242">
        <f t="shared" si="432"/>
        <v>56549488</v>
      </c>
      <c r="AA852" s="242">
        <f t="shared" si="432"/>
        <v>61038697</v>
      </c>
      <c r="AB852" s="242">
        <f t="shared" si="432"/>
        <v>77705013</v>
      </c>
      <c r="AC852" s="242">
        <f t="shared" si="432"/>
        <v>84844091</v>
      </c>
      <c r="AD852" s="242">
        <f t="shared" si="432"/>
        <v>87030350</v>
      </c>
      <c r="AE852" s="242">
        <f t="shared" si="432"/>
        <v>92008141</v>
      </c>
      <c r="AF852" s="242">
        <f t="shared" si="432"/>
        <v>87797951</v>
      </c>
      <c r="AG852" s="242">
        <f t="shared" si="432"/>
        <v>92618349</v>
      </c>
      <c r="AH852" s="242">
        <f t="shared" si="432"/>
        <v>89811799</v>
      </c>
      <c r="AI852" s="242">
        <f t="shared" si="432"/>
        <v>96751575</v>
      </c>
      <c r="AJ852" s="242">
        <f t="shared" si="432"/>
        <v>102042088</v>
      </c>
      <c r="AK852" s="242">
        <f t="shared" si="432"/>
        <v>96771266</v>
      </c>
      <c r="AL852" s="242">
        <f t="shared" si="432"/>
        <v>104083660.92815599</v>
      </c>
      <c r="AM852" s="242">
        <f t="shared" si="432"/>
        <v>111948607.47411686</v>
      </c>
      <c r="AN852" s="242">
        <f t="shared" si="432"/>
        <v>120407858.48265348</v>
      </c>
      <c r="AO852" s="242">
        <f t="shared" si="432"/>
        <v>129506321.79797982</v>
      </c>
      <c r="AP852" s="242">
        <f t="shared" si="432"/>
        <v>139292298.66718516</v>
      </c>
      <c r="AQ852" s="242">
        <f t="shared" si="432"/>
        <v>149817740.1583102</v>
      </c>
      <c r="AR852" s="242">
        <f t="shared" si="432"/>
        <v>161138522.95432585</v>
      </c>
      <c r="AS852" s="242">
        <f t="shared" si="432"/>
        <v>173314745.9871189</v>
      </c>
      <c r="AT852" s="242">
        <f t="shared" si="432"/>
        <v>186411049.48624739</v>
      </c>
      <c r="AU852" s="242">
        <f t="shared" si="432"/>
        <v>200496958.1361919</v>
      </c>
      <c r="AV852" s="242">
        <f t="shared" si="432"/>
        <v>215647250.16384611</v>
      </c>
      <c r="AW852" s="242">
        <f t="shared" si="432"/>
        <v>231942354.31561893</v>
      </c>
      <c r="AX852" s="242">
        <f t="shared" si="432"/>
        <v>249468776.831597</v>
      </c>
      <c r="AY852" s="242">
        <f t="shared" si="432"/>
        <v>268319560.68345508</v>
      </c>
      <c r="AZ852" s="242">
        <f t="shared" si="432"/>
        <v>288594779.51408154</v>
      </c>
      <c r="BA852" s="242">
        <f t="shared" si="432"/>
        <v>310402068.9011097</v>
      </c>
      <c r="BB852" s="242">
        <f t="shared" si="432"/>
        <v>333857197.76468807</v>
      </c>
      <c r="BC852" s="242">
        <f t="shared" si="432"/>
        <v>359084682.95293492</v>
      </c>
      <c r="BD852" s="242">
        <f t="shared" si="432"/>
        <v>386218450.26774472</v>
      </c>
      <c r="BE852" s="242">
        <f t="shared" si="432"/>
        <v>415402545.44015002</v>
      </c>
      <c r="BF852" s="242">
        <f t="shared" si="432"/>
        <v>446791898.82961243</v>
      </c>
      <c r="BG852" s="242">
        <f t="shared" si="432"/>
        <v>480553147.9068225</v>
      </c>
      <c r="BH852" s="242">
        <f t="shared" si="432"/>
        <v>516865521.88633817</v>
      </c>
      <c r="BI852" s="242">
        <f t="shared" si="432"/>
        <v>555921793.20535231</v>
      </c>
      <c r="BJ852" s="242">
        <f t="shared" si="432"/>
        <v>597929300.89969349</v>
      </c>
      <c r="BK852" s="242">
        <f t="shared" si="432"/>
        <v>643111051.3099333</v>
      </c>
      <c r="BL852" s="242">
        <f t="shared" si="432"/>
        <v>691706901.9608885</v>
      </c>
      <c r="BM852" s="242">
        <f t="shared" si="432"/>
        <v>743974834.89946699</v>
      </c>
      <c r="BN852" s="242">
        <f t="shared" si="432"/>
        <v>800192326.2506144</v>
      </c>
      <c r="BO852" s="242">
        <f t="shared" si="432"/>
        <v>860657819.26198399</v>
      </c>
      <c r="BP852" s="242">
        <f t="shared" si="432"/>
        <v>925692308.65730906</v>
      </c>
      <c r="BQ852" s="242">
        <f t="shared" si="432"/>
        <v>995641044.70938027</v>
      </c>
      <c r="BR852" s="242">
        <f t="shared" ref="BR852:CV852" si="433">BR884</f>
        <v>1070875366.0790818</v>
      </c>
      <c r="BS852" s="242">
        <f t="shared" si="433"/>
        <v>1151794671.1505268</v>
      </c>
      <c r="BT852" s="242">
        <f t="shared" si="433"/>
        <v>1238828538.3275695</v>
      </c>
      <c r="BU852" s="242">
        <f t="shared" si="433"/>
        <v>1332439006.5477691</v>
      </c>
      <c r="BV852" s="242">
        <f t="shared" si="433"/>
        <v>1433123028.1204274</v>
      </c>
      <c r="BW852" s="242">
        <f t="shared" si="433"/>
        <v>1541415106.9101291</v>
      </c>
      <c r="BX852" s="242">
        <f t="shared" si="433"/>
        <v>1657890135.8712366</v>
      </c>
      <c r="BY852" s="242">
        <f t="shared" si="433"/>
        <v>1783166448.9969165</v>
      </c>
      <c r="BZ852" s="242">
        <f t="shared" si="433"/>
        <v>1917909103.8848193</v>
      </c>
      <c r="CA852" s="242">
        <f t="shared" si="433"/>
        <v>2062833412.3454664</v>
      </c>
      <c r="CB852" s="242">
        <f t="shared" si="433"/>
        <v>2218708737.7965789</v>
      </c>
      <c r="CC852" s="242">
        <f t="shared" si="433"/>
        <v>2386362579.6024642</v>
      </c>
      <c r="CD852" s="242">
        <f t="shared" si="433"/>
        <v>2566684966.0412903</v>
      </c>
      <c r="CE852" s="242">
        <f t="shared" si="433"/>
        <v>2760633179.221169</v>
      </c>
      <c r="CF852" s="242">
        <f t="shared" si="433"/>
        <v>2969236837.0283961</v>
      </c>
      <c r="CG852" s="242">
        <f t="shared" si="433"/>
        <v>3193603359.0865097</v>
      </c>
      <c r="CH852" s="242">
        <f t="shared" si="433"/>
        <v>3434923845.7434306</v>
      </c>
      <c r="CI852" s="242">
        <f t="shared" si="433"/>
        <v>3694479401.2966309</v>
      </c>
      <c r="CJ852" s="242">
        <f t="shared" si="433"/>
        <v>3973647935.0245919</v>
      </c>
      <c r="CK852" s="242">
        <f t="shared" si="433"/>
        <v>4273911476.1293693</v>
      </c>
      <c r="CL852" s="242">
        <f t="shared" si="433"/>
        <v>4596864041.4232407</v>
      </c>
      <c r="CM852" s="242">
        <f t="shared" si="433"/>
        <v>4944220097.5269918</v>
      </c>
      <c r="CN852" s="242">
        <f t="shared" si="433"/>
        <v>5317823662.5030127</v>
      </c>
      <c r="CO852" s="242">
        <f t="shared" si="433"/>
        <v>5719658095.2417164</v>
      </c>
      <c r="CP852" s="242">
        <f t="shared" si="433"/>
        <v>6151856624.5699492</v>
      </c>
      <c r="CQ852" s="242">
        <f t="shared" si="433"/>
        <v>6616713673.9780827</v>
      </c>
      <c r="CR852" s="242">
        <f t="shared" si="433"/>
        <v>7116697042.0850792</v>
      </c>
      <c r="CS852" s="242">
        <f t="shared" si="433"/>
        <v>7654461003.5048475</v>
      </c>
      <c r="CT852" s="242">
        <f t="shared" si="433"/>
        <v>8232860399.6623507</v>
      </c>
      <c r="CU852" s="242">
        <f t="shared" si="433"/>
        <v>8854965794.3639946</v>
      </c>
      <c r="CV852" s="242">
        <f t="shared" si="433"/>
        <v>9524079774.5789757</v>
      </c>
    </row>
    <row r="853" spans="2:102" outlineLevel="1" x14ac:dyDescent="0.3"/>
    <row r="854" spans="2:102" outlineLevel="1" x14ac:dyDescent="0.3">
      <c r="C854" s="242" t="s">
        <v>23</v>
      </c>
      <c r="D854" s="143" t="s">
        <v>434</v>
      </c>
      <c r="E854" s="242">
        <f t="shared" ref="E854:BP854" si="434">SUM(E850:E852)</f>
        <v>24814347</v>
      </c>
      <c r="F854" s="242">
        <f t="shared" si="434"/>
        <v>23218586</v>
      </c>
      <c r="G854" s="242">
        <f t="shared" si="434"/>
        <v>25935129</v>
      </c>
      <c r="H854" s="242">
        <f t="shared" si="434"/>
        <v>26451315</v>
      </c>
      <c r="I854" s="242">
        <f t="shared" si="434"/>
        <v>26601903</v>
      </c>
      <c r="J854" s="242">
        <f t="shared" si="434"/>
        <v>33242815</v>
      </c>
      <c r="K854" s="242">
        <f t="shared" si="434"/>
        <v>39676666</v>
      </c>
      <c r="L854" s="242">
        <f t="shared" si="434"/>
        <v>42412686</v>
      </c>
      <c r="M854" s="242">
        <f t="shared" si="434"/>
        <v>42606670</v>
      </c>
      <c r="N854" s="242">
        <f t="shared" si="434"/>
        <v>46795829</v>
      </c>
      <c r="O854" s="242">
        <f t="shared" si="434"/>
        <v>59399651</v>
      </c>
      <c r="P854" s="242">
        <f t="shared" si="434"/>
        <v>79536029</v>
      </c>
      <c r="Q854" s="242">
        <f t="shared" si="434"/>
        <v>86362404</v>
      </c>
      <c r="R854" s="242">
        <f t="shared" si="434"/>
        <v>84232896</v>
      </c>
      <c r="S854" s="242">
        <f t="shared" si="434"/>
        <v>89338917</v>
      </c>
      <c r="T854" s="242">
        <f t="shared" si="434"/>
        <v>93046024</v>
      </c>
      <c r="U854" s="242">
        <f t="shared" si="434"/>
        <v>102287489</v>
      </c>
      <c r="V854" s="242">
        <f t="shared" si="434"/>
        <v>107559382</v>
      </c>
      <c r="W854" s="242">
        <f t="shared" si="434"/>
        <v>114698196</v>
      </c>
      <c r="X854" s="242">
        <f t="shared" si="434"/>
        <v>126132640</v>
      </c>
      <c r="Y854" s="242">
        <f t="shared" si="434"/>
        <v>127595148</v>
      </c>
      <c r="Z854" s="242">
        <f t="shared" si="434"/>
        <v>135111716</v>
      </c>
      <c r="AA854" s="242">
        <f t="shared" si="434"/>
        <v>149002159</v>
      </c>
      <c r="AB854" s="242">
        <f t="shared" si="434"/>
        <v>178249782</v>
      </c>
      <c r="AC854" s="242">
        <f t="shared" si="434"/>
        <v>201625827</v>
      </c>
      <c r="AD854" s="242">
        <f t="shared" si="434"/>
        <v>217360950</v>
      </c>
      <c r="AE854" s="242">
        <f t="shared" si="434"/>
        <v>212643243</v>
      </c>
      <c r="AF854" s="242">
        <f t="shared" si="434"/>
        <v>224289004</v>
      </c>
      <c r="AG854" s="242">
        <f t="shared" si="434"/>
        <v>231172266</v>
      </c>
      <c r="AH854" s="242">
        <f t="shared" si="434"/>
        <v>230102179</v>
      </c>
      <c r="AI854" s="242">
        <f t="shared" si="434"/>
        <v>229747469</v>
      </c>
      <c r="AJ854" s="242">
        <f t="shared" si="434"/>
        <v>239339605</v>
      </c>
      <c r="AK854" s="242">
        <f t="shared" si="434"/>
        <v>232079264</v>
      </c>
      <c r="AL854" s="242">
        <f t="shared" si="434"/>
        <v>244167619.68411008</v>
      </c>
      <c r="AM854" s="242">
        <f t="shared" si="434"/>
        <v>256809794.0873574</v>
      </c>
      <c r="AN854" s="242">
        <f t="shared" si="434"/>
        <v>270047426.24496603</v>
      </c>
      <c r="AO854" s="242">
        <f t="shared" si="434"/>
        <v>283925320.41384208</v>
      </c>
      <c r="AP854" s="242">
        <f t="shared" si="434"/>
        <v>298491683.55785704</v>
      </c>
      <c r="AQ854" s="242">
        <f t="shared" si="434"/>
        <v>313798380.93024087</v>
      </c>
      <c r="AR854" s="242">
        <f t="shared" si="434"/>
        <v>329901211.1069392</v>
      </c>
      <c r="AS854" s="242">
        <f t="shared" si="434"/>
        <v>346860201.92829424</v>
      </c>
      <c r="AT854" s="242">
        <f t="shared" si="434"/>
        <v>364739928.91767806</v>
      </c>
      <c r="AU854" s="242">
        <f t="shared" si="434"/>
        <v>383609857.86521858</v>
      </c>
      <c r="AV854" s="242">
        <f t="shared" si="434"/>
        <v>403544713.39327818</v>
      </c>
      <c r="AW854" s="242">
        <f t="shared" si="434"/>
        <v>424624875.45843029</v>
      </c>
      <c r="AX854" s="242">
        <f t="shared" si="434"/>
        <v>446936805.89317131</v>
      </c>
      <c r="AY854" s="242">
        <f t="shared" si="434"/>
        <v>470573507.25022346</v>
      </c>
      <c r="AZ854" s="242">
        <f t="shared" si="434"/>
        <v>495635016.38390481</v>
      </c>
      <c r="BA854" s="242">
        <f t="shared" si="434"/>
        <v>522228935.38758475</v>
      </c>
      <c r="BB854" s="242">
        <f t="shared" si="434"/>
        <v>550471002.70466471</v>
      </c>
      <c r="BC854" s="242">
        <f t="shared" si="434"/>
        <v>580485707.44390154</v>
      </c>
      <c r="BD854" s="242">
        <f t="shared" si="434"/>
        <v>612406950.15934467</v>
      </c>
      <c r="BE854" s="242">
        <f t="shared" si="434"/>
        <v>646378753.60191357</v>
      </c>
      <c r="BF854" s="242">
        <f t="shared" si="434"/>
        <v>682556027.21500349</v>
      </c>
      <c r="BG854" s="242">
        <f t="shared" si="434"/>
        <v>721105389.43189466</v>
      </c>
      <c r="BH854" s="242">
        <f t="shared" si="434"/>
        <v>762206052.13965273</v>
      </c>
      <c r="BI854" s="242">
        <f t="shared" si="434"/>
        <v>806050772.00431323</v>
      </c>
      <c r="BJ854" s="242">
        <f t="shared" si="434"/>
        <v>852846873.70709395</v>
      </c>
      <c r="BK854" s="242">
        <f t="shared" si="434"/>
        <v>902817350.52326989</v>
      </c>
      <c r="BL854" s="242">
        <f t="shared" si="434"/>
        <v>956202048.0858711</v>
      </c>
      <c r="BM854" s="242">
        <f t="shared" si="434"/>
        <v>1013258937.6181245</v>
      </c>
      <c r="BN854" s="242">
        <f t="shared" si="434"/>
        <v>1074265485.3934655</v>
      </c>
      <c r="BO854" s="242">
        <f t="shared" si="434"/>
        <v>1139520125.6928875</v>
      </c>
      <c r="BP854" s="242">
        <f t="shared" si="434"/>
        <v>1209343845.0788398</v>
      </c>
      <c r="BQ854" s="242">
        <f t="shared" ref="BQ854:CV854" si="435">SUM(BQ850:BQ852)</f>
        <v>1284081886.395865</v>
      </c>
      <c r="BR854" s="242">
        <f t="shared" si="435"/>
        <v>1364105581.5437961</v>
      </c>
      <c r="BS854" s="242">
        <f t="shared" si="435"/>
        <v>1449814322.7529645</v>
      </c>
      <c r="BT854" s="242">
        <f t="shared" si="435"/>
        <v>1541637682.8261685</v>
      </c>
      <c r="BU854" s="242">
        <f t="shared" si="435"/>
        <v>1640037695.6029913</v>
      </c>
      <c r="BV854" s="242">
        <f t="shared" si="435"/>
        <v>1745511308.7526529</v>
      </c>
      <c r="BW854" s="242">
        <f t="shared" si="435"/>
        <v>1858593021.9164228</v>
      </c>
      <c r="BX854" s="242">
        <f t="shared" si="435"/>
        <v>1979857724.2046819</v>
      </c>
      <c r="BY854" s="242">
        <f t="shared" si="435"/>
        <v>2109923746.1118765</v>
      </c>
      <c r="BZ854" s="242">
        <f t="shared" si="435"/>
        <v>2249456142.051188</v>
      </c>
      <c r="CA854" s="242">
        <f t="shared" si="435"/>
        <v>2399170220.9346943</v>
      </c>
      <c r="CB854" s="242">
        <f t="shared" si="435"/>
        <v>2559835343.542007</v>
      </c>
      <c r="CC854" s="242">
        <f t="shared" si="435"/>
        <v>2732279006.8362765</v>
      </c>
      <c r="CD854" s="242">
        <f t="shared" si="435"/>
        <v>2917391236.910183</v>
      </c>
      <c r="CE854" s="242">
        <f t="shared" si="435"/>
        <v>3116129313.882648</v>
      </c>
      <c r="CF854" s="242">
        <f t="shared" si="435"/>
        <v>3329522853.8294439</v>
      </c>
      <c r="CG854" s="242">
        <f t="shared" si="435"/>
        <v>3558679274.7262044</v>
      </c>
      <c r="CH854" s="242">
        <f t="shared" si="435"/>
        <v>3804789675.420959</v>
      </c>
      <c r="CI854" s="242">
        <f t="shared" si="435"/>
        <v>4069135158.8460064</v>
      </c>
      <c r="CJ854" s="242">
        <f t="shared" si="435"/>
        <v>4353093633.0372734</v>
      </c>
      <c r="CK854" s="242">
        <f t="shared" si="435"/>
        <v>4658147126.0658655</v>
      </c>
      <c r="CL854" s="242">
        <f t="shared" si="435"/>
        <v>4985889653.7146912</v>
      </c>
      <c r="CM854" s="242">
        <f t="shared" si="435"/>
        <v>5338035681.6676245</v>
      </c>
      <c r="CN854" s="242">
        <f t="shared" si="435"/>
        <v>5716429227.1342926</v>
      </c>
      <c r="CO854" s="242">
        <f t="shared" si="435"/>
        <v>6123053648.2289448</v>
      </c>
      <c r="CP854" s="242">
        <f t="shared" si="435"/>
        <v>6560042173.0719738</v>
      </c>
      <c r="CQ854" s="242">
        <f t="shared" si="435"/>
        <v>7029689224.5107527</v>
      </c>
      <c r="CR854" s="242">
        <f t="shared" si="435"/>
        <v>7534462600.5789976</v>
      </c>
      <c r="CS854" s="242">
        <f t="shared" si="435"/>
        <v>8077016575.3579378</v>
      </c>
      <c r="CT854" s="242">
        <f t="shared" si="435"/>
        <v>8660205989.7877007</v>
      </c>
      <c r="CU854" s="242">
        <f t="shared" si="435"/>
        <v>9287101407.2334061</v>
      </c>
      <c r="CV854" s="242">
        <f t="shared" si="435"/>
        <v>9961005414.2625961</v>
      </c>
    </row>
    <row r="856" spans="2:102" ht="18" thickBot="1" x14ac:dyDescent="0.35">
      <c r="B856" s="75" t="s">
        <v>476</v>
      </c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  <c r="AJ856" s="75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75"/>
      <c r="AZ856" s="75"/>
      <c r="BA856" s="75"/>
      <c r="BB856" s="75"/>
      <c r="BC856" s="75"/>
      <c r="BD856" s="75"/>
      <c r="BE856" s="75"/>
      <c r="BF856" s="75"/>
      <c r="BG856" s="75"/>
      <c r="BH856" s="75"/>
      <c r="BI856" s="75"/>
      <c r="BJ856" s="75"/>
      <c r="BK856" s="75"/>
      <c r="BL856" s="75"/>
      <c r="BM856" s="75"/>
      <c r="BN856" s="75"/>
      <c r="BO856" s="75"/>
      <c r="BP856" s="75"/>
      <c r="BQ856" s="75"/>
      <c r="BR856" s="75"/>
      <c r="BS856" s="75"/>
      <c r="BT856" s="75"/>
      <c r="BU856" s="75"/>
      <c r="BV856" s="75"/>
      <c r="BW856" s="75"/>
      <c r="BX856" s="75"/>
      <c r="BY856" s="75"/>
      <c r="BZ856" s="75"/>
      <c r="CA856" s="75"/>
      <c r="CB856" s="75"/>
      <c r="CC856" s="75"/>
      <c r="CD856" s="75"/>
      <c r="CE856" s="75"/>
      <c r="CF856" s="75"/>
      <c r="CG856" s="75"/>
      <c r="CH856" s="75"/>
      <c r="CI856" s="75"/>
      <c r="CJ856" s="75"/>
      <c r="CK856" s="75"/>
      <c r="CL856" s="75"/>
      <c r="CM856" s="75"/>
      <c r="CN856" s="75"/>
      <c r="CO856" s="75"/>
      <c r="CP856" s="75"/>
      <c r="CQ856" s="75"/>
      <c r="CR856" s="75"/>
      <c r="CS856" s="75"/>
      <c r="CT856" s="75"/>
      <c r="CU856" s="75"/>
      <c r="CV856" s="75"/>
      <c r="CW856" s="75"/>
      <c r="CX856" s="75"/>
    </row>
    <row r="857" spans="2:102" outlineLevel="1" x14ac:dyDescent="0.3"/>
    <row r="858" spans="2:102" outlineLevel="1" x14ac:dyDescent="0.3">
      <c r="E858" s="233">
        <v>1</v>
      </c>
      <c r="F858" s="233">
        <v>2</v>
      </c>
      <c r="G858" s="233">
        <v>3</v>
      </c>
      <c r="H858" s="233">
        <v>4</v>
      </c>
      <c r="I858" s="233">
        <v>5</v>
      </c>
      <c r="J858" s="233">
        <v>6</v>
      </c>
      <c r="K858" s="233">
        <v>7</v>
      </c>
      <c r="L858" s="233">
        <v>8</v>
      </c>
      <c r="M858" s="233">
        <v>9</v>
      </c>
      <c r="N858" s="233">
        <v>10</v>
      </c>
      <c r="O858" s="233">
        <v>11</v>
      </c>
      <c r="P858" s="233">
        <v>12</v>
      </c>
      <c r="Q858" s="233">
        <v>13</v>
      </c>
      <c r="R858" s="233">
        <v>14</v>
      </c>
      <c r="S858" s="233">
        <v>15</v>
      </c>
      <c r="T858" s="233">
        <v>16</v>
      </c>
      <c r="U858" s="233">
        <v>17</v>
      </c>
      <c r="V858" s="233">
        <v>18</v>
      </c>
      <c r="W858" s="233">
        <v>19</v>
      </c>
      <c r="X858" s="233">
        <v>20</v>
      </c>
      <c r="Y858" s="233">
        <v>21</v>
      </c>
      <c r="Z858" s="233">
        <v>22</v>
      </c>
      <c r="AA858" s="233">
        <v>23</v>
      </c>
      <c r="AB858" s="233">
        <v>24</v>
      </c>
      <c r="AC858" s="233">
        <v>25</v>
      </c>
      <c r="AD858" s="233">
        <v>26</v>
      </c>
      <c r="AE858" s="233">
        <v>27</v>
      </c>
      <c r="AF858" s="233">
        <v>28</v>
      </c>
      <c r="AG858" s="233">
        <v>29</v>
      </c>
      <c r="AH858" s="233">
        <v>30</v>
      </c>
      <c r="AI858" s="233">
        <v>31</v>
      </c>
      <c r="AJ858" s="233">
        <v>32</v>
      </c>
      <c r="AK858" s="233">
        <v>33</v>
      </c>
      <c r="AL858" s="233">
        <v>34</v>
      </c>
      <c r="AM858" s="233">
        <v>35</v>
      </c>
      <c r="AN858" s="233">
        <v>36</v>
      </c>
      <c r="AO858" s="233">
        <v>37</v>
      </c>
      <c r="AP858" s="233">
        <v>38</v>
      </c>
      <c r="AQ858" s="233">
        <v>39</v>
      </c>
      <c r="AR858" s="233">
        <v>40</v>
      </c>
      <c r="AS858" s="233">
        <v>41</v>
      </c>
      <c r="AT858" s="233">
        <v>42</v>
      </c>
      <c r="AU858" s="233">
        <v>43</v>
      </c>
      <c r="AV858" s="233">
        <v>44</v>
      </c>
      <c r="AW858" s="233">
        <v>45</v>
      </c>
      <c r="AX858" s="233">
        <v>46</v>
      </c>
      <c r="AY858" s="233">
        <v>47</v>
      </c>
      <c r="AZ858" s="233">
        <v>48</v>
      </c>
      <c r="BA858" s="233">
        <v>49</v>
      </c>
      <c r="BB858" s="233">
        <v>50</v>
      </c>
      <c r="BC858" s="233">
        <v>51</v>
      </c>
      <c r="BD858" s="233">
        <v>52</v>
      </c>
      <c r="BE858" s="233">
        <v>53</v>
      </c>
      <c r="BF858" s="233">
        <v>54</v>
      </c>
      <c r="BG858" s="233">
        <v>55</v>
      </c>
      <c r="BH858" s="233">
        <v>56</v>
      </c>
      <c r="BI858" s="233">
        <v>57</v>
      </c>
      <c r="BJ858" s="233">
        <v>58</v>
      </c>
      <c r="BK858" s="233">
        <v>59</v>
      </c>
      <c r="BL858" s="233">
        <v>60</v>
      </c>
      <c r="BM858" s="233">
        <v>61</v>
      </c>
      <c r="BN858" s="233">
        <v>62</v>
      </c>
      <c r="BO858" s="233">
        <v>63</v>
      </c>
      <c r="BP858" s="233">
        <v>64</v>
      </c>
      <c r="BQ858" s="233">
        <v>65</v>
      </c>
      <c r="BR858" s="233">
        <v>66</v>
      </c>
      <c r="BS858" s="233">
        <v>67</v>
      </c>
      <c r="BT858" s="233">
        <v>68</v>
      </c>
      <c r="BU858" s="233">
        <v>69</v>
      </c>
      <c r="BV858" s="233">
        <v>70</v>
      </c>
      <c r="BW858" s="233">
        <v>71</v>
      </c>
      <c r="BX858" s="233">
        <v>72</v>
      </c>
      <c r="BY858" s="233">
        <v>73</v>
      </c>
      <c r="BZ858" s="233">
        <v>74</v>
      </c>
      <c r="CA858" s="233">
        <v>75</v>
      </c>
      <c r="CB858" s="233">
        <v>76</v>
      </c>
      <c r="CC858" s="233">
        <v>77</v>
      </c>
      <c r="CD858" s="233">
        <v>78</v>
      </c>
      <c r="CE858" s="233">
        <v>79</v>
      </c>
      <c r="CF858" s="233">
        <v>80</v>
      </c>
      <c r="CG858" s="233">
        <v>81</v>
      </c>
      <c r="CH858" s="233">
        <v>82</v>
      </c>
      <c r="CI858" s="233">
        <v>83</v>
      </c>
      <c r="CJ858" s="233">
        <v>84</v>
      </c>
      <c r="CK858" s="233">
        <v>85</v>
      </c>
      <c r="CL858" s="233">
        <v>86</v>
      </c>
      <c r="CM858" s="233">
        <v>87</v>
      </c>
      <c r="CN858" s="233">
        <v>88</v>
      </c>
      <c r="CO858" s="233">
        <v>89</v>
      </c>
      <c r="CP858" s="233">
        <v>90</v>
      </c>
      <c r="CQ858" s="233">
        <v>91</v>
      </c>
      <c r="CR858" s="233">
        <v>92</v>
      </c>
      <c r="CS858" s="233">
        <v>93</v>
      </c>
      <c r="CT858" s="233">
        <v>94</v>
      </c>
      <c r="CU858" s="233">
        <v>95</v>
      </c>
      <c r="CV858" s="233">
        <v>96</v>
      </c>
    </row>
    <row r="859" spans="2:102" outlineLevel="1" x14ac:dyDescent="0.3">
      <c r="B859" s="69" t="s">
        <v>79</v>
      </c>
      <c r="C859" s="69" t="s">
        <v>475</v>
      </c>
      <c r="E859" s="69">
        <v>201401</v>
      </c>
      <c r="F859" s="69">
        <v>201402</v>
      </c>
      <c r="G859" s="69">
        <v>201403</v>
      </c>
      <c r="H859" s="69">
        <v>201404</v>
      </c>
      <c r="I859" s="69">
        <v>201405</v>
      </c>
      <c r="J859" s="69">
        <v>201406</v>
      </c>
      <c r="K859" s="69">
        <v>201407</v>
      </c>
      <c r="L859" s="69">
        <v>201408</v>
      </c>
      <c r="M859" s="69">
        <v>201409</v>
      </c>
      <c r="N859" s="69">
        <v>201410</v>
      </c>
      <c r="O859" s="69">
        <v>201411</v>
      </c>
      <c r="P859" s="69">
        <v>201412</v>
      </c>
      <c r="Q859" s="69">
        <v>201501</v>
      </c>
      <c r="R859" s="69">
        <v>201502</v>
      </c>
      <c r="S859" s="69">
        <v>201503</v>
      </c>
      <c r="T859" s="69">
        <v>201504</v>
      </c>
      <c r="U859" s="69">
        <v>201505</v>
      </c>
      <c r="V859" s="69">
        <v>201506</v>
      </c>
      <c r="W859" s="69">
        <v>201507</v>
      </c>
      <c r="X859" s="69">
        <v>201508</v>
      </c>
      <c r="Y859" s="69">
        <v>201509</v>
      </c>
      <c r="Z859" s="69">
        <v>201510</v>
      </c>
      <c r="AA859" s="69">
        <v>201511</v>
      </c>
      <c r="AB859" s="69">
        <v>201512</v>
      </c>
      <c r="AC859" s="69">
        <v>201601</v>
      </c>
      <c r="AD859" s="69">
        <v>201602</v>
      </c>
      <c r="AE859" s="69">
        <v>201603</v>
      </c>
      <c r="AF859" s="69">
        <v>201604</v>
      </c>
      <c r="AG859" s="69">
        <v>201605</v>
      </c>
      <c r="AH859" s="69">
        <v>201606</v>
      </c>
      <c r="AI859" s="69">
        <v>201607</v>
      </c>
      <c r="AJ859" s="69">
        <v>201608</v>
      </c>
      <c r="AK859" s="69">
        <v>201609</v>
      </c>
      <c r="AL859" s="69">
        <v>201610</v>
      </c>
      <c r="AM859" s="69">
        <v>201611</v>
      </c>
      <c r="AN859" s="69">
        <v>201612</v>
      </c>
      <c r="AO859" s="69">
        <v>201701</v>
      </c>
      <c r="AP859" s="69">
        <v>201702</v>
      </c>
      <c r="AQ859" s="69">
        <v>201703</v>
      </c>
      <c r="AR859" s="69">
        <v>201704</v>
      </c>
      <c r="AS859" s="69">
        <v>201705</v>
      </c>
      <c r="AT859" s="69">
        <v>201706</v>
      </c>
      <c r="AU859" s="69">
        <v>201707</v>
      </c>
      <c r="AV859" s="69">
        <v>201708</v>
      </c>
      <c r="AW859" s="69">
        <v>201709</v>
      </c>
      <c r="AX859" s="69">
        <v>201710</v>
      </c>
      <c r="AY859" s="69">
        <v>201711</v>
      </c>
      <c r="AZ859" s="69">
        <v>201712</v>
      </c>
      <c r="BA859" s="69">
        <v>201801</v>
      </c>
      <c r="BB859" s="69">
        <v>201802</v>
      </c>
      <c r="BC859" s="69">
        <v>201803</v>
      </c>
      <c r="BD859" s="69">
        <v>201804</v>
      </c>
      <c r="BE859" s="69">
        <v>201805</v>
      </c>
      <c r="BF859" s="69">
        <v>201806</v>
      </c>
      <c r="BG859" s="69">
        <v>201807</v>
      </c>
      <c r="BH859" s="69">
        <v>201808</v>
      </c>
      <c r="BI859" s="69">
        <v>201809</v>
      </c>
      <c r="BJ859" s="69">
        <v>201810</v>
      </c>
      <c r="BK859" s="69">
        <v>201811</v>
      </c>
      <c r="BL859" s="69">
        <v>201812</v>
      </c>
      <c r="BM859" s="69">
        <v>201901</v>
      </c>
      <c r="BN859" s="69">
        <v>201902</v>
      </c>
      <c r="BO859" s="69">
        <v>201903</v>
      </c>
      <c r="BP859" s="69">
        <v>201904</v>
      </c>
      <c r="BQ859" s="69">
        <v>201905</v>
      </c>
      <c r="BR859" s="69">
        <v>201906</v>
      </c>
      <c r="BS859" s="69">
        <v>201907</v>
      </c>
      <c r="BT859" s="69">
        <v>201908</v>
      </c>
      <c r="BU859" s="69">
        <v>201909</v>
      </c>
      <c r="BV859" s="69">
        <v>201910</v>
      </c>
      <c r="BW859" s="69">
        <v>201911</v>
      </c>
      <c r="BX859" s="69">
        <v>201912</v>
      </c>
      <c r="BY859" s="69">
        <v>202001</v>
      </c>
      <c r="BZ859" s="69">
        <v>202002</v>
      </c>
      <c r="CA859" s="69">
        <v>202003</v>
      </c>
      <c r="CB859" s="69">
        <v>202004</v>
      </c>
      <c r="CC859" s="69">
        <v>202005</v>
      </c>
      <c r="CD859" s="69">
        <v>202006</v>
      </c>
      <c r="CE859" s="69">
        <v>202007</v>
      </c>
      <c r="CF859" s="69">
        <v>202008</v>
      </c>
      <c r="CG859" s="69">
        <v>202009</v>
      </c>
      <c r="CH859" s="69">
        <v>202010</v>
      </c>
      <c r="CI859" s="69">
        <v>202011</v>
      </c>
      <c r="CJ859" s="69">
        <v>202012</v>
      </c>
      <c r="CK859" s="69">
        <v>202101</v>
      </c>
      <c r="CL859" s="69">
        <v>202102</v>
      </c>
      <c r="CM859" s="69">
        <v>202103</v>
      </c>
      <c r="CN859" s="69">
        <v>202104</v>
      </c>
      <c r="CO859" s="69">
        <v>202105</v>
      </c>
      <c r="CP859" s="69">
        <v>202106</v>
      </c>
      <c r="CQ859" s="69">
        <v>202107</v>
      </c>
      <c r="CR859" s="69">
        <v>202108</v>
      </c>
      <c r="CS859" s="69">
        <v>202109</v>
      </c>
      <c r="CT859" s="69">
        <v>202110</v>
      </c>
      <c r="CU859" s="69">
        <v>202111</v>
      </c>
      <c r="CV859" s="69">
        <v>202112</v>
      </c>
    </row>
    <row r="860" spans="2:102" outlineLevel="1" x14ac:dyDescent="0.3">
      <c r="B860" s="154">
        <v>1</v>
      </c>
      <c r="C860" s="242" t="s">
        <v>364</v>
      </c>
      <c r="D860" s="143" t="s">
        <v>434</v>
      </c>
      <c r="E860" s="506">
        <v>81245</v>
      </c>
      <c r="F860" s="506">
        <v>66964</v>
      </c>
      <c r="G860" s="506">
        <v>54339</v>
      </c>
      <c r="H860" s="506">
        <v>51894</v>
      </c>
      <c r="I860" s="506">
        <v>44746</v>
      </c>
      <c r="J860" s="506">
        <v>36665</v>
      </c>
      <c r="K860" s="506">
        <v>38153</v>
      </c>
      <c r="L860" s="506">
        <v>40427</v>
      </c>
      <c r="M860" s="506">
        <v>41967</v>
      </c>
      <c r="N860" s="506">
        <v>39463</v>
      </c>
      <c r="O860" s="506">
        <v>31295</v>
      </c>
      <c r="P860" s="506">
        <v>29549</v>
      </c>
      <c r="Q860" s="506">
        <v>31377</v>
      </c>
      <c r="R860" s="506">
        <v>33503</v>
      </c>
      <c r="S860" s="506">
        <v>30061</v>
      </c>
      <c r="T860" s="506">
        <v>31652</v>
      </c>
      <c r="U860" s="506">
        <v>29654</v>
      </c>
      <c r="V860" s="506">
        <v>20931</v>
      </c>
      <c r="W860" s="506">
        <v>19392</v>
      </c>
      <c r="X860" s="506">
        <v>15916</v>
      </c>
      <c r="Y860" s="506">
        <v>15235</v>
      </c>
      <c r="Z860" s="506">
        <v>13126</v>
      </c>
      <c r="AA860" s="506">
        <v>17466</v>
      </c>
      <c r="AB860" s="506">
        <v>18337</v>
      </c>
      <c r="AC860" s="506">
        <v>4901</v>
      </c>
      <c r="AD860" s="506">
        <v>1814</v>
      </c>
      <c r="AE860" s="506">
        <v>1516</v>
      </c>
      <c r="AF860" s="506">
        <v>2049</v>
      </c>
      <c r="AG860" s="506">
        <v>1954</v>
      </c>
      <c r="AH860" s="506">
        <v>2398</v>
      </c>
      <c r="AI860" s="506">
        <v>1667</v>
      </c>
      <c r="AJ860" s="506">
        <v>1365</v>
      </c>
      <c r="AK860" s="506">
        <v>1162</v>
      </c>
      <c r="AL860" s="242"/>
      <c r="AM860" s="242"/>
      <c r="AN860" s="242"/>
      <c r="AO860" s="242"/>
      <c r="AP860" s="242"/>
      <c r="AQ860" s="242"/>
      <c r="AR860" s="242"/>
      <c r="AS860" s="242"/>
      <c r="AT860" s="242"/>
      <c r="AU860" s="242"/>
      <c r="AV860" s="242"/>
      <c r="AW860" s="242"/>
      <c r="AX860" s="242"/>
      <c r="AY860" s="242"/>
      <c r="AZ860" s="242"/>
      <c r="BA860" s="242"/>
      <c r="BB860" s="242"/>
      <c r="BC860" s="242"/>
      <c r="BD860" s="242"/>
      <c r="BE860" s="242"/>
      <c r="BF860" s="242"/>
      <c r="BG860" s="242"/>
      <c r="BH860" s="242"/>
      <c r="BI860" s="242"/>
      <c r="BJ860" s="242"/>
      <c r="BK860" s="242"/>
      <c r="BL860" s="242"/>
      <c r="BM860" s="242"/>
      <c r="BN860" s="242"/>
      <c r="BO860" s="242"/>
      <c r="BP860" s="242"/>
      <c r="BQ860" s="242"/>
      <c r="BR860" s="242"/>
      <c r="BS860" s="242"/>
      <c r="BT860" s="242"/>
      <c r="BU860" s="242"/>
      <c r="BV860" s="242"/>
      <c r="BW860" s="242"/>
      <c r="BX860" s="242"/>
      <c r="BY860" s="242"/>
      <c r="BZ860" s="242"/>
      <c r="CA860" s="242"/>
      <c r="CB860" s="242"/>
      <c r="CC860" s="242"/>
      <c r="CD860" s="242"/>
      <c r="CE860" s="242"/>
      <c r="CF860" s="242"/>
      <c r="CG860" s="242"/>
      <c r="CH860" s="242"/>
      <c r="CI860" s="242"/>
      <c r="CJ860" s="242"/>
      <c r="CK860" s="242"/>
      <c r="CL860" s="242"/>
      <c r="CM860" s="242"/>
      <c r="CN860" s="242"/>
      <c r="CO860" s="242"/>
      <c r="CP860" s="242"/>
      <c r="CQ860" s="242"/>
      <c r="CR860" s="242"/>
      <c r="CS860" s="242"/>
      <c r="CT860" s="242"/>
      <c r="CU860" s="242"/>
      <c r="CV860" s="242"/>
    </row>
    <row r="861" spans="2:102" outlineLevel="1" x14ac:dyDescent="0.3">
      <c r="B861" s="154">
        <v>2</v>
      </c>
      <c r="C861" s="242" t="s">
        <v>366</v>
      </c>
      <c r="D861" s="143" t="s">
        <v>434</v>
      </c>
      <c r="E861" s="506">
        <v>1450336</v>
      </c>
      <c r="F861" s="506">
        <v>1339347</v>
      </c>
      <c r="G861" s="506">
        <v>1156098</v>
      </c>
      <c r="H861" s="506">
        <v>1217167</v>
      </c>
      <c r="I861" s="506">
        <v>1202227</v>
      </c>
      <c r="J861" s="506">
        <v>883174</v>
      </c>
      <c r="K861" s="506">
        <v>945647</v>
      </c>
      <c r="L861" s="506">
        <v>939187</v>
      </c>
      <c r="M861" s="506">
        <v>780677</v>
      </c>
      <c r="N861" s="506">
        <v>972829</v>
      </c>
      <c r="O861" s="506">
        <v>941217</v>
      </c>
      <c r="P861" s="506">
        <v>849858</v>
      </c>
      <c r="Q861" s="506">
        <v>746116</v>
      </c>
      <c r="R861" s="506">
        <v>621423</v>
      </c>
      <c r="S861" s="506">
        <v>487785</v>
      </c>
      <c r="T861" s="506">
        <v>439599</v>
      </c>
      <c r="U861" s="506">
        <v>365947</v>
      </c>
      <c r="V861" s="506">
        <v>280635</v>
      </c>
      <c r="W861" s="506">
        <v>223321</v>
      </c>
      <c r="X861" s="506">
        <v>184515</v>
      </c>
      <c r="Y861" s="506">
        <v>157309</v>
      </c>
      <c r="Z861" s="506">
        <v>125595</v>
      </c>
      <c r="AA861" s="506">
        <v>112859</v>
      </c>
      <c r="AB861" s="506">
        <v>89879</v>
      </c>
      <c r="AC861" s="506">
        <v>62932</v>
      </c>
      <c r="AD861" s="506">
        <v>63341</v>
      </c>
      <c r="AE861" s="506">
        <v>41507</v>
      </c>
      <c r="AF861" s="506">
        <v>66058</v>
      </c>
      <c r="AG861" s="506">
        <v>45180</v>
      </c>
      <c r="AH861" s="506">
        <v>52192</v>
      </c>
      <c r="AI861" s="506">
        <v>53279</v>
      </c>
      <c r="AJ861" s="506">
        <v>35500</v>
      </c>
      <c r="AK861" s="506">
        <v>31392</v>
      </c>
      <c r="AL861" s="242"/>
      <c r="AM861" s="242"/>
      <c r="AN861" s="242"/>
      <c r="AO861" s="242"/>
      <c r="AP861" s="242"/>
      <c r="AQ861" s="242"/>
      <c r="AR861" s="242"/>
      <c r="AS861" s="242"/>
      <c r="AT861" s="242"/>
      <c r="AU861" s="242"/>
      <c r="AV861" s="242"/>
      <c r="AW861" s="242"/>
      <c r="AX861" s="242"/>
      <c r="AY861" s="242"/>
      <c r="AZ861" s="242"/>
      <c r="BA861" s="242"/>
      <c r="BB861" s="242"/>
      <c r="BC861" s="242"/>
      <c r="BD861" s="242"/>
      <c r="BE861" s="242"/>
      <c r="BF861" s="242"/>
      <c r="BG861" s="242"/>
      <c r="BH861" s="242"/>
      <c r="BI861" s="242"/>
      <c r="BJ861" s="242"/>
      <c r="BK861" s="242"/>
      <c r="BL861" s="242"/>
      <c r="BM861" s="242"/>
      <c r="BN861" s="242"/>
      <c r="BO861" s="242"/>
      <c r="BP861" s="242"/>
      <c r="BQ861" s="242"/>
      <c r="BR861" s="242"/>
      <c r="BS861" s="242"/>
      <c r="BT861" s="242"/>
      <c r="BU861" s="242"/>
      <c r="BV861" s="242"/>
      <c r="BW861" s="242"/>
      <c r="BX861" s="242"/>
      <c r="BY861" s="242"/>
      <c r="BZ861" s="242"/>
      <c r="CA861" s="242"/>
      <c r="CB861" s="242"/>
      <c r="CC861" s="242"/>
      <c r="CD861" s="242"/>
      <c r="CE861" s="242"/>
      <c r="CF861" s="242"/>
      <c r="CG861" s="242"/>
      <c r="CH861" s="242"/>
      <c r="CI861" s="242"/>
      <c r="CJ861" s="242"/>
      <c r="CK861" s="242"/>
      <c r="CL861" s="242"/>
      <c r="CM861" s="242"/>
      <c r="CN861" s="242"/>
      <c r="CO861" s="242"/>
      <c r="CP861" s="242"/>
      <c r="CQ861" s="242"/>
      <c r="CR861" s="242"/>
      <c r="CS861" s="242"/>
      <c r="CT861" s="242"/>
      <c r="CU861" s="242"/>
      <c r="CV861" s="242"/>
    </row>
    <row r="862" spans="2:102" outlineLevel="1" x14ac:dyDescent="0.3">
      <c r="B862" s="154">
        <v>3</v>
      </c>
      <c r="C862" s="242" t="s">
        <v>365</v>
      </c>
      <c r="D862" s="143" t="s">
        <v>434</v>
      </c>
      <c r="E862" s="506">
        <v>2608091</v>
      </c>
      <c r="F862" s="506">
        <v>2345068</v>
      </c>
      <c r="G862" s="506">
        <v>2044580</v>
      </c>
      <c r="H862" s="506">
        <v>2056476</v>
      </c>
      <c r="I862" s="506">
        <v>1930818</v>
      </c>
      <c r="J862" s="506">
        <v>1594891</v>
      </c>
      <c r="K862" s="506">
        <v>1521927</v>
      </c>
      <c r="L862" s="506">
        <v>1598360</v>
      </c>
      <c r="M862" s="506">
        <v>1433406</v>
      </c>
      <c r="N862" s="506">
        <v>1291691</v>
      </c>
      <c r="O862" s="506">
        <v>1205505</v>
      </c>
      <c r="P862" s="506">
        <v>1111431</v>
      </c>
      <c r="Q862" s="506">
        <v>1105517</v>
      </c>
      <c r="R862" s="506">
        <v>990534</v>
      </c>
      <c r="S862" s="506">
        <v>873936</v>
      </c>
      <c r="T862" s="506">
        <v>894548</v>
      </c>
      <c r="U862" s="506">
        <v>848127</v>
      </c>
      <c r="V862" s="506">
        <v>806897</v>
      </c>
      <c r="W862" s="506">
        <v>734408</v>
      </c>
      <c r="X862" s="506">
        <v>685821</v>
      </c>
      <c r="Y862" s="506">
        <v>619233</v>
      </c>
      <c r="Z862" s="506">
        <v>505252</v>
      </c>
      <c r="AA862" s="506">
        <v>470057</v>
      </c>
      <c r="AB862" s="506">
        <v>432787</v>
      </c>
      <c r="AC862" s="506">
        <v>306865</v>
      </c>
      <c r="AD862" s="506">
        <v>333077</v>
      </c>
      <c r="AE862" s="506">
        <v>223256</v>
      </c>
      <c r="AF862" s="506">
        <v>373153</v>
      </c>
      <c r="AG862" s="506">
        <v>381401</v>
      </c>
      <c r="AH862" s="506">
        <v>420061</v>
      </c>
      <c r="AI862" s="506">
        <v>280728</v>
      </c>
      <c r="AJ862" s="506">
        <v>142707</v>
      </c>
      <c r="AK862" s="506">
        <v>124510</v>
      </c>
      <c r="AL862" s="242"/>
      <c r="AM862" s="242"/>
      <c r="AN862" s="242"/>
      <c r="AO862" s="242"/>
      <c r="AP862" s="242"/>
      <c r="AQ862" s="242"/>
      <c r="AR862" s="242"/>
      <c r="AS862" s="242"/>
      <c r="AT862" s="242"/>
      <c r="AU862" s="242"/>
      <c r="AV862" s="242"/>
      <c r="AW862" s="242"/>
      <c r="AX862" s="242"/>
      <c r="AY862" s="242"/>
      <c r="AZ862" s="242"/>
      <c r="BA862" s="242"/>
      <c r="BB862" s="242"/>
      <c r="BC862" s="242"/>
      <c r="BD862" s="242"/>
      <c r="BE862" s="242"/>
      <c r="BF862" s="242"/>
      <c r="BG862" s="242"/>
      <c r="BH862" s="242"/>
      <c r="BI862" s="242"/>
      <c r="BJ862" s="242"/>
      <c r="BK862" s="242"/>
      <c r="BL862" s="242"/>
      <c r="BM862" s="242"/>
      <c r="BN862" s="242"/>
      <c r="BO862" s="242"/>
      <c r="BP862" s="242"/>
      <c r="BQ862" s="242"/>
      <c r="BR862" s="242"/>
      <c r="BS862" s="242"/>
      <c r="BT862" s="242"/>
      <c r="BU862" s="242"/>
      <c r="BV862" s="242"/>
      <c r="BW862" s="242"/>
      <c r="BX862" s="242"/>
      <c r="BY862" s="242"/>
      <c r="BZ862" s="242"/>
      <c r="CA862" s="242"/>
      <c r="CB862" s="242"/>
      <c r="CC862" s="242"/>
      <c r="CD862" s="242"/>
      <c r="CE862" s="242"/>
      <c r="CF862" s="242"/>
      <c r="CG862" s="242"/>
      <c r="CH862" s="242"/>
      <c r="CI862" s="242"/>
      <c r="CJ862" s="242"/>
      <c r="CK862" s="242"/>
      <c r="CL862" s="242"/>
      <c r="CM862" s="242"/>
      <c r="CN862" s="242"/>
      <c r="CO862" s="242"/>
      <c r="CP862" s="242"/>
      <c r="CQ862" s="242"/>
      <c r="CR862" s="242"/>
      <c r="CS862" s="242"/>
      <c r="CT862" s="242"/>
      <c r="CU862" s="242"/>
      <c r="CV862" s="242"/>
    </row>
    <row r="863" spans="2:102" outlineLevel="1" x14ac:dyDescent="0.3"/>
    <row r="864" spans="2:102" outlineLevel="1" x14ac:dyDescent="0.3">
      <c r="C864" s="242" t="s">
        <v>23</v>
      </c>
      <c r="D864" s="143" t="s">
        <v>434</v>
      </c>
      <c r="E864" s="242">
        <f t="shared" ref="E864:AK864" si="436">SUM(E860:E862)</f>
        <v>4139672</v>
      </c>
      <c r="F864" s="242">
        <f t="shared" si="436"/>
        <v>3751379</v>
      </c>
      <c r="G864" s="242">
        <f t="shared" si="436"/>
        <v>3255017</v>
      </c>
      <c r="H864" s="242">
        <f t="shared" si="436"/>
        <v>3325537</v>
      </c>
      <c r="I864" s="242">
        <f t="shared" si="436"/>
        <v>3177791</v>
      </c>
      <c r="J864" s="242">
        <f t="shared" si="436"/>
        <v>2514730</v>
      </c>
      <c r="K864" s="242">
        <f t="shared" si="436"/>
        <v>2505727</v>
      </c>
      <c r="L864" s="242">
        <f t="shared" si="436"/>
        <v>2577974</v>
      </c>
      <c r="M864" s="242">
        <f t="shared" si="436"/>
        <v>2256050</v>
      </c>
      <c r="N864" s="242">
        <f t="shared" si="436"/>
        <v>2303983</v>
      </c>
      <c r="O864" s="242">
        <f t="shared" si="436"/>
        <v>2178017</v>
      </c>
      <c r="P864" s="242">
        <f t="shared" si="436"/>
        <v>1990838</v>
      </c>
      <c r="Q864" s="242">
        <f t="shared" si="436"/>
        <v>1883010</v>
      </c>
      <c r="R864" s="242">
        <f t="shared" si="436"/>
        <v>1645460</v>
      </c>
      <c r="S864" s="242">
        <f t="shared" si="436"/>
        <v>1391782</v>
      </c>
      <c r="T864" s="242">
        <f t="shared" si="436"/>
        <v>1365799</v>
      </c>
      <c r="U864" s="242">
        <f t="shared" si="436"/>
        <v>1243728</v>
      </c>
      <c r="V864" s="242">
        <f t="shared" si="436"/>
        <v>1108463</v>
      </c>
      <c r="W864" s="242">
        <f t="shared" si="436"/>
        <v>977121</v>
      </c>
      <c r="X864" s="242">
        <f t="shared" si="436"/>
        <v>886252</v>
      </c>
      <c r="Y864" s="242">
        <f t="shared" si="436"/>
        <v>791777</v>
      </c>
      <c r="Z864" s="242">
        <f t="shared" si="436"/>
        <v>643973</v>
      </c>
      <c r="AA864" s="242">
        <f t="shared" si="436"/>
        <v>600382</v>
      </c>
      <c r="AB864" s="242">
        <f t="shared" si="436"/>
        <v>541003</v>
      </c>
      <c r="AC864" s="242">
        <f t="shared" si="436"/>
        <v>374698</v>
      </c>
      <c r="AD864" s="242">
        <f t="shared" si="436"/>
        <v>398232</v>
      </c>
      <c r="AE864" s="242">
        <f t="shared" si="436"/>
        <v>266279</v>
      </c>
      <c r="AF864" s="242">
        <f t="shared" si="436"/>
        <v>441260</v>
      </c>
      <c r="AG864" s="242">
        <f t="shared" si="436"/>
        <v>428535</v>
      </c>
      <c r="AH864" s="242">
        <f t="shared" si="436"/>
        <v>474651</v>
      </c>
      <c r="AI864" s="242">
        <f t="shared" si="436"/>
        <v>335674</v>
      </c>
      <c r="AJ864" s="242">
        <f t="shared" si="436"/>
        <v>179572</v>
      </c>
      <c r="AK864" s="242">
        <f t="shared" si="436"/>
        <v>157064</v>
      </c>
      <c r="AL864" s="480">
        <f t="shared" ref="AL864:BQ864" si="437">INDEX(abo.mov.tot.avg,AL$878)*AL$889</f>
        <v>142956.69679628607</v>
      </c>
      <c r="AM864" s="480">
        <f t="shared" si="437"/>
        <v>130116.49492503221</v>
      </c>
      <c r="AN864" s="480">
        <f t="shared" si="437"/>
        <v>118429.5848392586</v>
      </c>
      <c r="AO864" s="480">
        <f t="shared" si="437"/>
        <v>107792.37923124283</v>
      </c>
      <c r="AP864" s="480">
        <f t="shared" si="437"/>
        <v>98110.59488304799</v>
      </c>
      <c r="AQ864" s="480">
        <f t="shared" si="437"/>
        <v>89298.416984153853</v>
      </c>
      <c r="AR864" s="480">
        <f t="shared" si="437"/>
        <v>81277.738509091825</v>
      </c>
      <c r="AS864" s="480">
        <f t="shared" si="437"/>
        <v>73977.467913284112</v>
      </c>
      <c r="AT864" s="480">
        <f t="shared" si="437"/>
        <v>67332.899010825742</v>
      </c>
      <c r="AU864" s="480">
        <f t="shared" si="437"/>
        <v>61285.13744910073</v>
      </c>
      <c r="AV864" s="480">
        <f t="shared" si="437"/>
        <v>55780.578696772071</v>
      </c>
      <c r="AW864" s="480">
        <f t="shared" si="437"/>
        <v>50770.432918274149</v>
      </c>
      <c r="AX864" s="480">
        <f t="shared" si="437"/>
        <v>46210.292523518438</v>
      </c>
      <c r="AY864" s="480">
        <f t="shared" si="437"/>
        <v>42059.738559773745</v>
      </c>
      <c r="AZ864" s="480">
        <f t="shared" si="437"/>
        <v>38281.982456964273</v>
      </c>
      <c r="BA864" s="480">
        <f t="shared" si="437"/>
        <v>34843.539950981634</v>
      </c>
      <c r="BB864" s="480">
        <f t="shared" si="437"/>
        <v>31713.934294820974</v>
      </c>
      <c r="BC864" s="480">
        <f t="shared" si="437"/>
        <v>28865.426126942242</v>
      </c>
      <c r="BD864" s="480">
        <f t="shared" si="437"/>
        <v>26272.767602537031</v>
      </c>
      <c r="BE864" s="480">
        <f t="shared" si="437"/>
        <v>23912.978608434587</v>
      </c>
      <c r="BF864" s="480">
        <f t="shared" si="437"/>
        <v>21765.143078121368</v>
      </c>
      <c r="BG864" s="480">
        <f t="shared" si="437"/>
        <v>19810.223601504997</v>
      </c>
      <c r="BH864" s="480">
        <f t="shared" si="437"/>
        <v>18030.892686210576</v>
      </c>
      <c r="BI864" s="480">
        <f t="shared" si="437"/>
        <v>16411.379174788475</v>
      </c>
      <c r="BJ864" s="480">
        <f t="shared" si="437"/>
        <v>14937.328456547124</v>
      </c>
      <c r="BK864" s="480">
        <f t="shared" si="437"/>
        <v>13595.675234994287</v>
      </c>
      <c r="BL864" s="480">
        <f t="shared" si="437"/>
        <v>12374.527723156496</v>
      </c>
      <c r="BM864" s="480">
        <f t="shared" si="437"/>
        <v>11263.062240338457</v>
      </c>
      <c r="BN864" s="480">
        <f t="shared" si="437"/>
        <v>10251.427276077024</v>
      </c>
      <c r="BO864" s="480">
        <f t="shared" si="437"/>
        <v>9330.6561709578255</v>
      </c>
      <c r="BP864" s="480">
        <f t="shared" si="437"/>
        <v>8492.5876403377733</v>
      </c>
      <c r="BQ864" s="480">
        <f t="shared" si="437"/>
        <v>7729.793436533213</v>
      </c>
      <c r="BR864" s="480">
        <f t="shared" ref="BR864:CV864" si="438">INDEX(abo.mov.tot.avg,BR$878)*BR$889</f>
        <v>7035.5125083048979</v>
      </c>
      <c r="BS864" s="480">
        <f t="shared" si="438"/>
        <v>6403.5910740603867</v>
      </c>
      <c r="BT864" s="480">
        <f t="shared" si="438"/>
        <v>5828.4280776107471</v>
      </c>
      <c r="BU864" s="480">
        <f t="shared" si="438"/>
        <v>5304.9255430267867</v>
      </c>
      <c r="BV864" s="480">
        <f t="shared" si="438"/>
        <v>4828.4433885636017</v>
      </c>
      <c r="BW864" s="480">
        <f t="shared" si="438"/>
        <v>4394.7582991450508</v>
      </c>
      <c r="BX864" s="480">
        <f t="shared" si="438"/>
        <v>4000.0262928732295</v>
      </c>
      <c r="BY864" s="480">
        <f t="shared" si="438"/>
        <v>3640.7486497698387</v>
      </c>
      <c r="BZ864" s="480">
        <f t="shared" si="438"/>
        <v>3313.740900757874</v>
      </c>
      <c r="CA864" s="480">
        <f t="shared" si="438"/>
        <v>3016.1046020163426</v>
      </c>
      <c r="CB864" s="480">
        <f t="shared" si="438"/>
        <v>2745.2016445291915</v>
      </c>
      <c r="CC864" s="480">
        <f t="shared" si="438"/>
        <v>2498.630871120215</v>
      </c>
      <c r="CD864" s="480">
        <f t="shared" si="438"/>
        <v>2274.2067937183083</v>
      </c>
      <c r="CE864" s="480">
        <f t="shared" si="438"/>
        <v>2069.9402222128692</v>
      </c>
      <c r="CF864" s="480">
        <f t="shared" si="438"/>
        <v>1884.0206332025282</v>
      </c>
      <c r="CG864" s="480">
        <f t="shared" si="438"/>
        <v>1714.800122362099</v>
      </c>
      <c r="CH864" s="480">
        <f t="shared" si="438"/>
        <v>1560.7787981889715</v>
      </c>
      <c r="CI864" s="480">
        <f t="shared" si="438"/>
        <v>1420.5914876659992</v>
      </c>
      <c r="CJ864" s="480">
        <f t="shared" si="438"/>
        <v>1292.9956360060423</v>
      </c>
      <c r="CK864" s="480">
        <f t="shared" si="438"/>
        <v>1176.8602932271997</v>
      </c>
      <c r="CL864" s="480">
        <f t="shared" si="438"/>
        <v>1071.1560899408444</v>
      </c>
      <c r="CM864" s="480">
        <f t="shared" si="438"/>
        <v>974.94611350257685</v>
      </c>
      <c r="CN864" s="480">
        <f t="shared" si="438"/>
        <v>887.37760365650479</v>
      </c>
      <c r="CO864" s="480">
        <f t="shared" si="438"/>
        <v>807.6743940669902</v>
      </c>
      <c r="CP864" s="480">
        <f t="shared" si="438"/>
        <v>735.13003274307721</v>
      </c>
      <c r="CQ864" s="480">
        <f t="shared" si="438"/>
        <v>669.10152037829187</v>
      </c>
      <c r="CR864" s="480">
        <f t="shared" si="438"/>
        <v>609.00361110536721</v>
      </c>
      <c r="CS864" s="480">
        <f t="shared" si="438"/>
        <v>554.30362515046875</v>
      </c>
      <c r="CT864" s="480">
        <f t="shared" si="438"/>
        <v>504.51672740868491</v>
      </c>
      <c r="CU864" s="480">
        <f t="shared" si="438"/>
        <v>459.20163009230589</v>
      </c>
      <c r="CV864" s="480">
        <f t="shared" si="438"/>
        <v>417.95668136215835</v>
      </c>
      <c r="CW864" s="63" t="s">
        <v>495</v>
      </c>
      <c r="CX864" s="63"/>
    </row>
    <row r="866" spans="2:102" ht="18" thickBot="1" x14ac:dyDescent="0.35">
      <c r="B866" s="75" t="s">
        <v>477</v>
      </c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  <c r="AJ866" s="75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75"/>
      <c r="AZ866" s="75"/>
      <c r="BA866" s="75"/>
      <c r="BB866" s="75"/>
      <c r="BC866" s="75"/>
      <c r="BD866" s="75"/>
      <c r="BE866" s="75"/>
      <c r="BF866" s="75"/>
      <c r="BG866" s="75"/>
      <c r="BH866" s="75"/>
      <c r="BI866" s="75"/>
      <c r="BJ866" s="75"/>
      <c r="BK866" s="75"/>
      <c r="BL866" s="75"/>
      <c r="BM866" s="75"/>
      <c r="BN866" s="75"/>
      <c r="BO866" s="75"/>
      <c r="BP866" s="75"/>
      <c r="BQ866" s="75"/>
      <c r="BR866" s="75"/>
      <c r="BS866" s="75"/>
      <c r="BT866" s="75"/>
      <c r="BU866" s="75"/>
      <c r="BV866" s="75"/>
      <c r="BW866" s="75"/>
      <c r="BX866" s="75"/>
      <c r="BY866" s="75"/>
      <c r="BZ866" s="75"/>
      <c r="CA866" s="75"/>
      <c r="CB866" s="75"/>
      <c r="CC866" s="75"/>
      <c r="CD866" s="75"/>
      <c r="CE866" s="75"/>
      <c r="CF866" s="75"/>
      <c r="CG866" s="75"/>
      <c r="CH866" s="75"/>
      <c r="CI866" s="75"/>
      <c r="CJ866" s="75"/>
      <c r="CK866" s="75"/>
      <c r="CL866" s="75"/>
      <c r="CM866" s="75"/>
      <c r="CN866" s="75"/>
      <c r="CO866" s="75"/>
      <c r="CP866" s="75"/>
      <c r="CQ866" s="75"/>
      <c r="CR866" s="75"/>
      <c r="CS866" s="75"/>
      <c r="CT866" s="75"/>
      <c r="CU866" s="75"/>
      <c r="CV866" s="75"/>
      <c r="CW866" s="75"/>
      <c r="CX866" s="75"/>
    </row>
    <row r="867" spans="2:102" outlineLevel="1" x14ac:dyDescent="0.3"/>
    <row r="868" spans="2:102" outlineLevel="1" x14ac:dyDescent="0.3">
      <c r="E868" s="233">
        <v>1</v>
      </c>
      <c r="F868" s="233">
        <v>2</v>
      </c>
      <c r="G868" s="233">
        <v>3</v>
      </c>
      <c r="H868" s="233">
        <v>4</v>
      </c>
      <c r="I868" s="233">
        <v>5</v>
      </c>
      <c r="J868" s="233">
        <v>6</v>
      </c>
      <c r="K868" s="233">
        <v>7</v>
      </c>
      <c r="L868" s="233">
        <v>8</v>
      </c>
      <c r="M868" s="233">
        <v>9</v>
      </c>
      <c r="N868" s="233">
        <v>10</v>
      </c>
      <c r="O868" s="233">
        <v>11</v>
      </c>
      <c r="P868" s="233">
        <v>12</v>
      </c>
      <c r="Q868" s="233">
        <v>13</v>
      </c>
      <c r="R868" s="233">
        <v>14</v>
      </c>
      <c r="S868" s="233">
        <v>15</v>
      </c>
      <c r="T868" s="233">
        <v>16</v>
      </c>
      <c r="U868" s="233">
        <v>17</v>
      </c>
      <c r="V868" s="233">
        <v>18</v>
      </c>
      <c r="W868" s="233">
        <v>19</v>
      </c>
      <c r="X868" s="233">
        <v>20</v>
      </c>
      <c r="Y868" s="233">
        <v>21</v>
      </c>
      <c r="Z868" s="233">
        <v>22</v>
      </c>
      <c r="AA868" s="233">
        <v>23</v>
      </c>
      <c r="AB868" s="233">
        <v>24</v>
      </c>
      <c r="AC868" s="233">
        <v>25</v>
      </c>
      <c r="AD868" s="233">
        <v>26</v>
      </c>
      <c r="AE868" s="233">
        <v>27</v>
      </c>
      <c r="AF868" s="233">
        <v>28</v>
      </c>
      <c r="AG868" s="233">
        <v>29</v>
      </c>
      <c r="AH868" s="233">
        <v>30</v>
      </c>
      <c r="AI868" s="233">
        <v>31</v>
      </c>
      <c r="AJ868" s="233">
        <v>32</v>
      </c>
      <c r="AK868" s="233">
        <v>33</v>
      </c>
      <c r="AL868" s="233">
        <v>34</v>
      </c>
      <c r="AM868" s="233">
        <v>35</v>
      </c>
      <c r="AN868" s="233">
        <v>36</v>
      </c>
      <c r="AO868" s="233">
        <v>37</v>
      </c>
      <c r="AP868" s="233">
        <v>38</v>
      </c>
      <c r="AQ868" s="233">
        <v>39</v>
      </c>
      <c r="AR868" s="233">
        <v>40</v>
      </c>
      <c r="AS868" s="233">
        <v>41</v>
      </c>
      <c r="AT868" s="233">
        <v>42</v>
      </c>
      <c r="AU868" s="233">
        <v>43</v>
      </c>
      <c r="AV868" s="233">
        <v>44</v>
      </c>
      <c r="AW868" s="233">
        <v>45</v>
      </c>
      <c r="AX868" s="233">
        <v>46</v>
      </c>
      <c r="AY868" s="233">
        <v>47</v>
      </c>
      <c r="AZ868" s="233">
        <v>48</v>
      </c>
      <c r="BA868" s="233">
        <v>49</v>
      </c>
      <c r="BB868" s="233">
        <v>50</v>
      </c>
      <c r="BC868" s="233">
        <v>51</v>
      </c>
      <c r="BD868" s="233">
        <v>52</v>
      </c>
      <c r="BE868" s="233">
        <v>53</v>
      </c>
      <c r="BF868" s="233">
        <v>54</v>
      </c>
      <c r="BG868" s="233">
        <v>55</v>
      </c>
      <c r="BH868" s="233">
        <v>56</v>
      </c>
      <c r="BI868" s="233">
        <v>57</v>
      </c>
      <c r="BJ868" s="233">
        <v>58</v>
      </c>
      <c r="BK868" s="233">
        <v>59</v>
      </c>
      <c r="BL868" s="233">
        <v>60</v>
      </c>
      <c r="BM868" s="233">
        <v>61</v>
      </c>
      <c r="BN868" s="233">
        <v>62</v>
      </c>
      <c r="BO868" s="233">
        <v>63</v>
      </c>
      <c r="BP868" s="233">
        <v>64</v>
      </c>
      <c r="BQ868" s="233">
        <v>65</v>
      </c>
      <c r="BR868" s="233">
        <v>66</v>
      </c>
      <c r="BS868" s="233">
        <v>67</v>
      </c>
      <c r="BT868" s="233">
        <v>68</v>
      </c>
      <c r="BU868" s="233">
        <v>69</v>
      </c>
      <c r="BV868" s="233">
        <v>70</v>
      </c>
      <c r="BW868" s="233">
        <v>71</v>
      </c>
      <c r="BX868" s="233">
        <v>72</v>
      </c>
      <c r="BY868" s="233">
        <v>73</v>
      </c>
      <c r="BZ868" s="233">
        <v>74</v>
      </c>
      <c r="CA868" s="233">
        <v>75</v>
      </c>
      <c r="CB868" s="233">
        <v>76</v>
      </c>
      <c r="CC868" s="233">
        <v>77</v>
      </c>
      <c r="CD868" s="233">
        <v>78</v>
      </c>
      <c r="CE868" s="233">
        <v>79</v>
      </c>
      <c r="CF868" s="233">
        <v>80</v>
      </c>
      <c r="CG868" s="233">
        <v>81</v>
      </c>
      <c r="CH868" s="233">
        <v>82</v>
      </c>
      <c r="CI868" s="233">
        <v>83</v>
      </c>
      <c r="CJ868" s="233">
        <v>84</v>
      </c>
      <c r="CK868" s="233">
        <v>85</v>
      </c>
      <c r="CL868" s="233">
        <v>86</v>
      </c>
      <c r="CM868" s="233">
        <v>87</v>
      </c>
      <c r="CN868" s="233">
        <v>88</v>
      </c>
      <c r="CO868" s="233">
        <v>89</v>
      </c>
      <c r="CP868" s="233">
        <v>90</v>
      </c>
      <c r="CQ868" s="233">
        <v>91</v>
      </c>
      <c r="CR868" s="233">
        <v>92</v>
      </c>
      <c r="CS868" s="233">
        <v>93</v>
      </c>
      <c r="CT868" s="233">
        <v>94</v>
      </c>
      <c r="CU868" s="233">
        <v>95</v>
      </c>
      <c r="CV868" s="233">
        <v>96</v>
      </c>
    </row>
    <row r="869" spans="2:102" outlineLevel="1" x14ac:dyDescent="0.3">
      <c r="B869" s="69" t="s">
        <v>79</v>
      </c>
      <c r="C869" s="69" t="s">
        <v>475</v>
      </c>
      <c r="E869" s="69">
        <v>201401</v>
      </c>
      <c r="F869" s="69">
        <v>201402</v>
      </c>
      <c r="G869" s="69">
        <v>201403</v>
      </c>
      <c r="H869" s="69">
        <v>201404</v>
      </c>
      <c r="I869" s="69">
        <v>201405</v>
      </c>
      <c r="J869" s="69">
        <v>201406</v>
      </c>
      <c r="K869" s="69">
        <v>201407</v>
      </c>
      <c r="L869" s="69">
        <v>201408</v>
      </c>
      <c r="M869" s="69">
        <v>201409</v>
      </c>
      <c r="N869" s="69">
        <v>201410</v>
      </c>
      <c r="O869" s="69">
        <v>201411</v>
      </c>
      <c r="P869" s="69">
        <v>201412</v>
      </c>
      <c r="Q869" s="69">
        <v>201501</v>
      </c>
      <c r="R869" s="69">
        <v>201502</v>
      </c>
      <c r="S869" s="69">
        <v>201503</v>
      </c>
      <c r="T869" s="69">
        <v>201504</v>
      </c>
      <c r="U869" s="69">
        <v>201505</v>
      </c>
      <c r="V869" s="69">
        <v>201506</v>
      </c>
      <c r="W869" s="69">
        <v>201507</v>
      </c>
      <c r="X869" s="69">
        <v>201508</v>
      </c>
      <c r="Y869" s="69">
        <v>201509</v>
      </c>
      <c r="Z869" s="69">
        <v>201510</v>
      </c>
      <c r="AA869" s="69">
        <v>201511</v>
      </c>
      <c r="AB869" s="69">
        <v>201512</v>
      </c>
      <c r="AC869" s="69">
        <v>201601</v>
      </c>
      <c r="AD869" s="69">
        <v>201602</v>
      </c>
      <c r="AE869" s="69">
        <v>201603</v>
      </c>
      <c r="AF869" s="69">
        <v>201604</v>
      </c>
      <c r="AG869" s="69">
        <v>201605</v>
      </c>
      <c r="AH869" s="69">
        <v>201606</v>
      </c>
      <c r="AI869" s="69">
        <v>201607</v>
      </c>
      <c r="AJ869" s="69">
        <v>201608</v>
      </c>
      <c r="AK869" s="69">
        <v>201609</v>
      </c>
      <c r="AL869" s="69">
        <v>201610</v>
      </c>
      <c r="AM869" s="69">
        <v>201611</v>
      </c>
      <c r="AN869" s="69">
        <v>201612</v>
      </c>
      <c r="AO869" s="69">
        <v>201701</v>
      </c>
      <c r="AP869" s="69">
        <v>201702</v>
      </c>
      <c r="AQ869" s="69">
        <v>201703</v>
      </c>
      <c r="AR869" s="69">
        <v>201704</v>
      </c>
      <c r="AS869" s="69">
        <v>201705</v>
      </c>
      <c r="AT869" s="69">
        <v>201706</v>
      </c>
      <c r="AU869" s="69">
        <v>201707</v>
      </c>
      <c r="AV869" s="69">
        <v>201708</v>
      </c>
      <c r="AW869" s="69">
        <v>201709</v>
      </c>
      <c r="AX869" s="69">
        <v>201710</v>
      </c>
      <c r="AY869" s="69">
        <v>201711</v>
      </c>
      <c r="AZ869" s="69">
        <v>201712</v>
      </c>
      <c r="BA869" s="69">
        <v>201801</v>
      </c>
      <c r="BB869" s="69">
        <v>201802</v>
      </c>
      <c r="BC869" s="69">
        <v>201803</v>
      </c>
      <c r="BD869" s="69">
        <v>201804</v>
      </c>
      <c r="BE869" s="69">
        <v>201805</v>
      </c>
      <c r="BF869" s="69">
        <v>201806</v>
      </c>
      <c r="BG869" s="69">
        <v>201807</v>
      </c>
      <c r="BH869" s="69">
        <v>201808</v>
      </c>
      <c r="BI869" s="69">
        <v>201809</v>
      </c>
      <c r="BJ869" s="69">
        <v>201810</v>
      </c>
      <c r="BK869" s="69">
        <v>201811</v>
      </c>
      <c r="BL869" s="69">
        <v>201812</v>
      </c>
      <c r="BM869" s="69">
        <v>201901</v>
      </c>
      <c r="BN869" s="69">
        <v>201902</v>
      </c>
      <c r="BO869" s="69">
        <v>201903</v>
      </c>
      <c r="BP869" s="69">
        <v>201904</v>
      </c>
      <c r="BQ869" s="69">
        <v>201905</v>
      </c>
      <c r="BR869" s="69">
        <v>201906</v>
      </c>
      <c r="BS869" s="69">
        <v>201907</v>
      </c>
      <c r="BT869" s="69">
        <v>201908</v>
      </c>
      <c r="BU869" s="69">
        <v>201909</v>
      </c>
      <c r="BV869" s="69">
        <v>201910</v>
      </c>
      <c r="BW869" s="69">
        <v>201911</v>
      </c>
      <c r="BX869" s="69">
        <v>201912</v>
      </c>
      <c r="BY869" s="69">
        <v>202001</v>
      </c>
      <c r="BZ869" s="69">
        <v>202002</v>
      </c>
      <c r="CA869" s="69">
        <v>202003</v>
      </c>
      <c r="CB869" s="69">
        <v>202004</v>
      </c>
      <c r="CC869" s="69">
        <v>202005</v>
      </c>
      <c r="CD869" s="69">
        <v>202006</v>
      </c>
      <c r="CE869" s="69">
        <v>202007</v>
      </c>
      <c r="CF869" s="69">
        <v>202008</v>
      </c>
      <c r="CG869" s="69">
        <v>202009</v>
      </c>
      <c r="CH869" s="69">
        <v>202010</v>
      </c>
      <c r="CI869" s="69">
        <v>202011</v>
      </c>
      <c r="CJ869" s="69">
        <v>202012</v>
      </c>
      <c r="CK869" s="69">
        <v>202101</v>
      </c>
      <c r="CL869" s="69">
        <v>202102</v>
      </c>
      <c r="CM869" s="69">
        <v>202103</v>
      </c>
      <c r="CN869" s="69">
        <v>202104</v>
      </c>
      <c r="CO869" s="69">
        <v>202105</v>
      </c>
      <c r="CP869" s="69">
        <v>202106</v>
      </c>
      <c r="CQ869" s="69">
        <v>202107</v>
      </c>
      <c r="CR869" s="69">
        <v>202108</v>
      </c>
      <c r="CS869" s="69">
        <v>202109</v>
      </c>
      <c r="CT869" s="69">
        <v>202110</v>
      </c>
      <c r="CU869" s="69">
        <v>202111</v>
      </c>
      <c r="CV869" s="69">
        <v>202112</v>
      </c>
    </row>
    <row r="870" spans="2:102" outlineLevel="1" x14ac:dyDescent="0.3">
      <c r="B870" s="154">
        <v>1</v>
      </c>
      <c r="C870" s="242" t="s">
        <v>364</v>
      </c>
      <c r="D870" s="143" t="s">
        <v>434</v>
      </c>
      <c r="E870" s="506">
        <v>196940</v>
      </c>
      <c r="F870" s="506">
        <v>191246</v>
      </c>
      <c r="G870" s="506">
        <v>185913</v>
      </c>
      <c r="H870" s="506">
        <v>204916</v>
      </c>
      <c r="I870" s="506">
        <v>185319</v>
      </c>
      <c r="J870" s="506">
        <v>175050</v>
      </c>
      <c r="K870" s="506">
        <v>282203</v>
      </c>
      <c r="L870" s="506">
        <v>303830</v>
      </c>
      <c r="M870" s="506">
        <v>158155</v>
      </c>
      <c r="N870" s="506">
        <v>397397</v>
      </c>
      <c r="O870" s="506">
        <v>2431036</v>
      </c>
      <c r="P870" s="506">
        <v>3838395</v>
      </c>
      <c r="Q870" s="506">
        <v>2925267</v>
      </c>
      <c r="R870" s="506">
        <v>2791572</v>
      </c>
      <c r="S870" s="506">
        <v>2285182</v>
      </c>
      <c r="T870" s="506">
        <v>2421259</v>
      </c>
      <c r="U870" s="506">
        <v>2416619</v>
      </c>
      <c r="V870" s="506">
        <v>2409362</v>
      </c>
      <c r="W870" s="506">
        <v>2327353</v>
      </c>
      <c r="X870" s="506">
        <v>2329476</v>
      </c>
      <c r="Y870" s="506">
        <v>2235965</v>
      </c>
      <c r="Z870" s="506">
        <v>1954334</v>
      </c>
      <c r="AA870" s="506">
        <v>1966886</v>
      </c>
      <c r="AB870" s="506">
        <v>1943287</v>
      </c>
      <c r="AC870" s="506">
        <v>1952399</v>
      </c>
      <c r="AD870" s="506">
        <v>1880596</v>
      </c>
      <c r="AE870" s="506">
        <v>1333170</v>
      </c>
      <c r="AF870" s="506">
        <v>2087843</v>
      </c>
      <c r="AG870" s="506">
        <v>1999455</v>
      </c>
      <c r="AH870" s="506">
        <v>1465716</v>
      </c>
      <c r="AI870" s="506">
        <v>1179496</v>
      </c>
      <c r="AJ870" s="506">
        <v>1095747</v>
      </c>
      <c r="AK870" s="506">
        <v>1018132</v>
      </c>
      <c r="AL870" s="242"/>
      <c r="AM870" s="242"/>
      <c r="AN870" s="242"/>
      <c r="AO870" s="242"/>
      <c r="AP870" s="242"/>
      <c r="AQ870" s="242"/>
      <c r="AR870" s="242"/>
      <c r="AS870" s="242"/>
      <c r="AT870" s="242"/>
      <c r="AU870" s="242"/>
      <c r="AV870" s="242"/>
      <c r="AW870" s="242"/>
      <c r="AX870" s="242"/>
      <c r="AY870" s="242"/>
      <c r="AZ870" s="242"/>
      <c r="BA870" s="242"/>
      <c r="BB870" s="242"/>
      <c r="BC870" s="242"/>
      <c r="BD870" s="242"/>
      <c r="BE870" s="242"/>
      <c r="BF870" s="242"/>
      <c r="BG870" s="242"/>
      <c r="BH870" s="242"/>
      <c r="BI870" s="242"/>
      <c r="BJ870" s="242"/>
      <c r="BK870" s="242"/>
      <c r="BL870" s="242"/>
      <c r="BM870" s="242"/>
      <c r="BN870" s="242"/>
      <c r="BO870" s="242"/>
      <c r="BP870" s="242"/>
      <c r="BQ870" s="242"/>
      <c r="BR870" s="242"/>
      <c r="BS870" s="242"/>
      <c r="BT870" s="242"/>
      <c r="BU870" s="242"/>
      <c r="BV870" s="242"/>
      <c r="BW870" s="242"/>
      <c r="BX870" s="242"/>
      <c r="BY870" s="242"/>
      <c r="BZ870" s="242"/>
      <c r="CA870" s="242"/>
      <c r="CB870" s="242"/>
      <c r="CC870" s="242"/>
      <c r="CD870" s="242"/>
      <c r="CE870" s="242"/>
      <c r="CF870" s="242"/>
      <c r="CG870" s="242"/>
      <c r="CH870" s="242"/>
      <c r="CI870" s="242"/>
      <c r="CJ870" s="242"/>
      <c r="CK870" s="242"/>
      <c r="CL870" s="242"/>
      <c r="CM870" s="242"/>
      <c r="CN870" s="242"/>
      <c r="CO870" s="242"/>
      <c r="CP870" s="242"/>
      <c r="CQ870" s="242"/>
      <c r="CR870" s="242"/>
      <c r="CS870" s="242"/>
      <c r="CT870" s="242"/>
      <c r="CU870" s="242"/>
      <c r="CV870" s="242"/>
    </row>
    <row r="871" spans="2:102" outlineLevel="1" x14ac:dyDescent="0.3">
      <c r="B871" s="154">
        <v>2</v>
      </c>
      <c r="C871" s="242" t="s">
        <v>366</v>
      </c>
      <c r="D871" s="143" t="s">
        <v>434</v>
      </c>
      <c r="E871" s="506">
        <v>6946582</v>
      </c>
      <c r="F871" s="506">
        <v>6054593</v>
      </c>
      <c r="G871" s="506">
        <v>8027706</v>
      </c>
      <c r="H871" s="506">
        <v>7734503</v>
      </c>
      <c r="I871" s="506">
        <v>6013599</v>
      </c>
      <c r="J871" s="506">
        <v>12222570</v>
      </c>
      <c r="K871" s="506">
        <v>16689006</v>
      </c>
      <c r="L871" s="506">
        <v>18567861</v>
      </c>
      <c r="M871" s="506">
        <v>19291986</v>
      </c>
      <c r="N871" s="506">
        <v>20511457</v>
      </c>
      <c r="O871" s="506">
        <v>26548200</v>
      </c>
      <c r="P871" s="506">
        <v>36851067</v>
      </c>
      <c r="Q871" s="506">
        <v>40825295</v>
      </c>
      <c r="R871" s="506">
        <v>41454408</v>
      </c>
      <c r="S871" s="506">
        <v>43880897</v>
      </c>
      <c r="T871" s="506">
        <v>47958694</v>
      </c>
      <c r="U871" s="506">
        <v>52707398</v>
      </c>
      <c r="V871" s="506">
        <v>56405551</v>
      </c>
      <c r="W871" s="506">
        <v>58960917</v>
      </c>
      <c r="X871" s="506">
        <v>65074159</v>
      </c>
      <c r="Y871" s="506">
        <v>63532349</v>
      </c>
      <c r="Z871" s="506">
        <v>64839167</v>
      </c>
      <c r="AA871" s="506">
        <v>71400129</v>
      </c>
      <c r="AB871" s="506">
        <v>78694953</v>
      </c>
      <c r="AC871" s="506">
        <v>84660809</v>
      </c>
      <c r="AD871" s="506">
        <v>85467143</v>
      </c>
      <c r="AE871" s="506">
        <v>77793076</v>
      </c>
      <c r="AF871" s="506">
        <v>88810574</v>
      </c>
      <c r="AG871" s="506">
        <v>90981947</v>
      </c>
      <c r="AH871" s="506">
        <v>92400429</v>
      </c>
      <c r="AI871" s="506">
        <v>87616767</v>
      </c>
      <c r="AJ871" s="506">
        <v>90078077</v>
      </c>
      <c r="AK871" s="506">
        <v>91434359</v>
      </c>
      <c r="AL871" s="242"/>
      <c r="AM871" s="242"/>
      <c r="AN871" s="242"/>
      <c r="AO871" s="242"/>
      <c r="AP871" s="242"/>
      <c r="AQ871" s="242"/>
      <c r="AR871" s="242"/>
      <c r="AS871" s="242"/>
      <c r="AT871" s="242"/>
      <c r="AU871" s="242"/>
      <c r="AV871" s="242"/>
      <c r="AW871" s="242"/>
      <c r="AX871" s="242"/>
      <c r="AY871" s="242"/>
      <c r="AZ871" s="242"/>
      <c r="BA871" s="242"/>
      <c r="BB871" s="242"/>
      <c r="BC871" s="242"/>
      <c r="BD871" s="242"/>
      <c r="BE871" s="242"/>
      <c r="BF871" s="242"/>
      <c r="BG871" s="242"/>
      <c r="BH871" s="242"/>
      <c r="BI871" s="242"/>
      <c r="BJ871" s="242"/>
      <c r="BK871" s="242"/>
      <c r="BL871" s="242"/>
      <c r="BM871" s="242"/>
      <c r="BN871" s="242"/>
      <c r="BO871" s="242"/>
      <c r="BP871" s="242"/>
      <c r="BQ871" s="242"/>
      <c r="BR871" s="242"/>
      <c r="BS871" s="242"/>
      <c r="BT871" s="242"/>
      <c r="BU871" s="242"/>
      <c r="BV871" s="242"/>
      <c r="BW871" s="242"/>
      <c r="BX871" s="242"/>
      <c r="BY871" s="242"/>
      <c r="BZ871" s="242"/>
      <c r="CA871" s="242"/>
      <c r="CB871" s="242"/>
      <c r="CC871" s="242"/>
      <c r="CD871" s="242"/>
      <c r="CE871" s="242"/>
      <c r="CF871" s="242"/>
      <c r="CG871" s="242"/>
      <c r="CH871" s="242"/>
      <c r="CI871" s="242"/>
      <c r="CJ871" s="242"/>
      <c r="CK871" s="242"/>
      <c r="CL871" s="242"/>
      <c r="CM871" s="242"/>
      <c r="CN871" s="242"/>
      <c r="CO871" s="242"/>
      <c r="CP871" s="242"/>
      <c r="CQ871" s="242"/>
      <c r="CR871" s="242"/>
      <c r="CS871" s="242"/>
      <c r="CT871" s="242"/>
      <c r="CU871" s="242"/>
      <c r="CV871" s="242"/>
    </row>
    <row r="872" spans="2:102" outlineLevel="1" x14ac:dyDescent="0.3">
      <c r="B872" s="154">
        <v>3</v>
      </c>
      <c r="C872" s="242" t="s">
        <v>365</v>
      </c>
      <c r="D872" s="143" t="s">
        <v>434</v>
      </c>
      <c r="E872" s="506">
        <v>1031153</v>
      </c>
      <c r="F872" s="506">
        <v>1023126</v>
      </c>
      <c r="G872" s="506">
        <v>985270</v>
      </c>
      <c r="H872" s="506">
        <v>1217037</v>
      </c>
      <c r="I872" s="506">
        <v>1366058</v>
      </c>
      <c r="J872" s="506">
        <v>1695496</v>
      </c>
      <c r="K872" s="506">
        <v>1886156</v>
      </c>
      <c r="L872" s="506">
        <v>1961529</v>
      </c>
      <c r="M872" s="506">
        <v>1725965</v>
      </c>
      <c r="N872" s="506">
        <v>1989388</v>
      </c>
      <c r="O872" s="506">
        <v>2514495</v>
      </c>
      <c r="P872" s="506">
        <v>3523954</v>
      </c>
      <c r="Q872" s="506">
        <v>5313470</v>
      </c>
      <c r="R872" s="506">
        <v>6296730</v>
      </c>
      <c r="S872" s="506">
        <v>5340658</v>
      </c>
      <c r="T872" s="506">
        <v>4598729</v>
      </c>
      <c r="U872" s="506">
        <v>4389733</v>
      </c>
      <c r="V872" s="506">
        <v>4828334</v>
      </c>
      <c r="W872" s="506">
        <v>5209702</v>
      </c>
      <c r="X872" s="506">
        <v>7313808</v>
      </c>
      <c r="Y872" s="506">
        <v>9232400</v>
      </c>
      <c r="Z872" s="506">
        <v>11124754</v>
      </c>
      <c r="AA872" s="506">
        <v>13996065</v>
      </c>
      <c r="AB872" s="506">
        <v>19365526</v>
      </c>
      <c r="AC872" s="506">
        <v>29793830</v>
      </c>
      <c r="AD872" s="506">
        <v>42584629</v>
      </c>
      <c r="AE872" s="506">
        <v>41242577</v>
      </c>
      <c r="AF872" s="506">
        <v>45151376</v>
      </c>
      <c r="AG872" s="506">
        <v>45143980</v>
      </c>
      <c r="AH872" s="506">
        <v>45949584</v>
      </c>
      <c r="AI872" s="506">
        <v>43863957</v>
      </c>
      <c r="AJ872" s="506">
        <v>45944121</v>
      </c>
      <c r="AK872" s="506">
        <v>42698443</v>
      </c>
      <c r="AL872" s="242"/>
      <c r="AM872" s="242"/>
      <c r="AN872" s="242"/>
      <c r="AO872" s="242"/>
      <c r="AP872" s="242"/>
      <c r="AQ872" s="242"/>
      <c r="AR872" s="242"/>
      <c r="AS872" s="242"/>
      <c r="AT872" s="242"/>
      <c r="AU872" s="242"/>
      <c r="AV872" s="242"/>
      <c r="AW872" s="242"/>
      <c r="AX872" s="242"/>
      <c r="AY872" s="242"/>
      <c r="AZ872" s="242"/>
      <c r="BA872" s="242"/>
      <c r="BB872" s="242"/>
      <c r="BC872" s="242"/>
      <c r="BD872" s="242"/>
      <c r="BE872" s="242"/>
      <c r="BF872" s="242"/>
      <c r="BG872" s="242"/>
      <c r="BH872" s="242"/>
      <c r="BI872" s="242"/>
      <c r="BJ872" s="242"/>
      <c r="BK872" s="242"/>
      <c r="BL872" s="242"/>
      <c r="BM872" s="242"/>
      <c r="BN872" s="242"/>
      <c r="BO872" s="242"/>
      <c r="BP872" s="242"/>
      <c r="BQ872" s="242"/>
      <c r="BR872" s="242"/>
      <c r="BS872" s="242"/>
      <c r="BT872" s="242"/>
      <c r="BU872" s="242"/>
      <c r="BV872" s="242"/>
      <c r="BW872" s="242"/>
      <c r="BX872" s="242"/>
      <c r="BY872" s="242"/>
      <c r="BZ872" s="242"/>
      <c r="CA872" s="242"/>
      <c r="CB872" s="242"/>
      <c r="CC872" s="242"/>
      <c r="CD872" s="242"/>
      <c r="CE872" s="242"/>
      <c r="CF872" s="242"/>
      <c r="CG872" s="242"/>
      <c r="CH872" s="242"/>
      <c r="CI872" s="242"/>
      <c r="CJ872" s="242"/>
      <c r="CK872" s="242"/>
      <c r="CL872" s="242"/>
      <c r="CM872" s="242"/>
      <c r="CN872" s="242"/>
      <c r="CO872" s="242"/>
      <c r="CP872" s="242"/>
      <c r="CQ872" s="242"/>
      <c r="CR872" s="242"/>
      <c r="CS872" s="242"/>
      <c r="CT872" s="242"/>
      <c r="CU872" s="242"/>
      <c r="CV872" s="242"/>
    </row>
    <row r="873" spans="2:102" outlineLevel="1" x14ac:dyDescent="0.3"/>
    <row r="874" spans="2:102" outlineLevel="1" x14ac:dyDescent="0.3">
      <c r="C874" s="242" t="s">
        <v>23</v>
      </c>
      <c r="D874" s="143" t="s">
        <v>434</v>
      </c>
      <c r="E874" s="242">
        <f t="shared" ref="E874:AK874" si="439">SUM(E870:E872)</f>
        <v>8174675</v>
      </c>
      <c r="F874" s="242">
        <f t="shared" si="439"/>
        <v>7268965</v>
      </c>
      <c r="G874" s="242">
        <f t="shared" si="439"/>
        <v>9198889</v>
      </c>
      <c r="H874" s="242">
        <f t="shared" si="439"/>
        <v>9156456</v>
      </c>
      <c r="I874" s="242">
        <f t="shared" si="439"/>
        <v>7564976</v>
      </c>
      <c r="J874" s="242">
        <f t="shared" si="439"/>
        <v>14093116</v>
      </c>
      <c r="K874" s="242">
        <f t="shared" si="439"/>
        <v>18857365</v>
      </c>
      <c r="L874" s="242">
        <f t="shared" si="439"/>
        <v>20833220</v>
      </c>
      <c r="M874" s="242">
        <f t="shared" si="439"/>
        <v>21176106</v>
      </c>
      <c r="N874" s="242">
        <f t="shared" si="439"/>
        <v>22898242</v>
      </c>
      <c r="O874" s="242">
        <f t="shared" si="439"/>
        <v>31493731</v>
      </c>
      <c r="P874" s="242">
        <f t="shared" si="439"/>
        <v>44213416</v>
      </c>
      <c r="Q874" s="242">
        <f t="shared" si="439"/>
        <v>49064032</v>
      </c>
      <c r="R874" s="242">
        <f t="shared" si="439"/>
        <v>50542710</v>
      </c>
      <c r="S874" s="242">
        <f t="shared" si="439"/>
        <v>51506737</v>
      </c>
      <c r="T874" s="242">
        <f t="shared" si="439"/>
        <v>54978682</v>
      </c>
      <c r="U874" s="242">
        <f t="shared" si="439"/>
        <v>59513750</v>
      </c>
      <c r="V874" s="242">
        <f t="shared" si="439"/>
        <v>63643247</v>
      </c>
      <c r="W874" s="242">
        <f t="shared" si="439"/>
        <v>66497972</v>
      </c>
      <c r="X874" s="242">
        <f t="shared" si="439"/>
        <v>74717443</v>
      </c>
      <c r="Y874" s="242">
        <f t="shared" si="439"/>
        <v>75000714</v>
      </c>
      <c r="Z874" s="242">
        <f t="shared" si="439"/>
        <v>77918255</v>
      </c>
      <c r="AA874" s="242">
        <f t="shared" si="439"/>
        <v>87363080</v>
      </c>
      <c r="AB874" s="242">
        <f t="shared" si="439"/>
        <v>100003766</v>
      </c>
      <c r="AC874" s="242">
        <f t="shared" si="439"/>
        <v>116407038</v>
      </c>
      <c r="AD874" s="242">
        <f t="shared" si="439"/>
        <v>129932368</v>
      </c>
      <c r="AE874" s="242">
        <f t="shared" si="439"/>
        <v>120368823</v>
      </c>
      <c r="AF874" s="242">
        <f t="shared" si="439"/>
        <v>136049793</v>
      </c>
      <c r="AG874" s="242">
        <f t="shared" si="439"/>
        <v>138125382</v>
      </c>
      <c r="AH874" s="242">
        <f t="shared" si="439"/>
        <v>139815729</v>
      </c>
      <c r="AI874" s="242">
        <f t="shared" si="439"/>
        <v>132660220</v>
      </c>
      <c r="AJ874" s="242">
        <f t="shared" si="439"/>
        <v>137117945</v>
      </c>
      <c r="AK874" s="242">
        <f t="shared" si="439"/>
        <v>135150934</v>
      </c>
      <c r="AL874" s="480">
        <f t="shared" ref="AL874:BQ874" si="440">INDEX(abo.mov.tot.avg,AL$878)*AL$890</f>
        <v>139941002.05915779</v>
      </c>
      <c r="AM874" s="480">
        <f t="shared" si="440"/>
        <v>144731070.11831552</v>
      </c>
      <c r="AN874" s="480">
        <f t="shared" si="440"/>
        <v>149521138.17747328</v>
      </c>
      <c r="AO874" s="480">
        <f t="shared" si="440"/>
        <v>154311206.23663104</v>
      </c>
      <c r="AP874" s="480">
        <f t="shared" si="440"/>
        <v>159101274.29578879</v>
      </c>
      <c r="AQ874" s="480">
        <f t="shared" si="440"/>
        <v>163891342.35494652</v>
      </c>
      <c r="AR874" s="480">
        <f t="shared" si="440"/>
        <v>168681410.41410428</v>
      </c>
      <c r="AS874" s="480">
        <f t="shared" si="440"/>
        <v>173471478.47326207</v>
      </c>
      <c r="AT874" s="480">
        <f t="shared" si="440"/>
        <v>178261546.53241983</v>
      </c>
      <c r="AU874" s="480">
        <f t="shared" si="440"/>
        <v>183051614.59157756</v>
      </c>
      <c r="AV874" s="480">
        <f t="shared" si="440"/>
        <v>187841682.65073532</v>
      </c>
      <c r="AW874" s="480">
        <f t="shared" si="440"/>
        <v>192631750.70989308</v>
      </c>
      <c r="AX874" s="480">
        <f t="shared" si="440"/>
        <v>197421818.76905081</v>
      </c>
      <c r="AY874" s="480">
        <f t="shared" si="440"/>
        <v>202211886.8282086</v>
      </c>
      <c r="AZ874" s="480">
        <f t="shared" si="440"/>
        <v>207001954.88736635</v>
      </c>
      <c r="BA874" s="480">
        <f t="shared" si="440"/>
        <v>211792022.94652408</v>
      </c>
      <c r="BB874" s="480">
        <f t="shared" si="440"/>
        <v>216582091.00568184</v>
      </c>
      <c r="BC874" s="480">
        <f t="shared" si="440"/>
        <v>221372159.0648396</v>
      </c>
      <c r="BD874" s="480">
        <f t="shared" si="440"/>
        <v>226162227.12399739</v>
      </c>
      <c r="BE874" s="480">
        <f t="shared" si="440"/>
        <v>230952295.18315512</v>
      </c>
      <c r="BF874" s="480">
        <f t="shared" si="440"/>
        <v>235742363.24231288</v>
      </c>
      <c r="BG874" s="480">
        <f t="shared" si="440"/>
        <v>240532431.30147064</v>
      </c>
      <c r="BH874" s="480">
        <f t="shared" si="440"/>
        <v>245322499.36062837</v>
      </c>
      <c r="BI874" s="480">
        <f t="shared" si="440"/>
        <v>250112567.41978613</v>
      </c>
      <c r="BJ874" s="480">
        <f t="shared" si="440"/>
        <v>254902635.47894391</v>
      </c>
      <c r="BK874" s="480">
        <f t="shared" si="440"/>
        <v>259692703.53810164</v>
      </c>
      <c r="BL874" s="480">
        <f t="shared" si="440"/>
        <v>264482771.5972594</v>
      </c>
      <c r="BM874" s="480">
        <f t="shared" si="440"/>
        <v>269272839.65641719</v>
      </c>
      <c r="BN874" s="480">
        <f t="shared" si="440"/>
        <v>274062907.71557492</v>
      </c>
      <c r="BO874" s="480">
        <f t="shared" si="440"/>
        <v>278852975.77473265</v>
      </c>
      <c r="BP874" s="480">
        <f t="shared" si="440"/>
        <v>283643043.83389044</v>
      </c>
      <c r="BQ874" s="480">
        <f t="shared" si="440"/>
        <v>288433111.89304817</v>
      </c>
      <c r="BR874" s="480">
        <f t="shared" ref="BR874:CV874" si="441">INDEX(abo.mov.tot.avg,BR$878)*BR$890</f>
        <v>293223179.9522059</v>
      </c>
      <c r="BS874" s="480">
        <f t="shared" si="441"/>
        <v>298013248.01136369</v>
      </c>
      <c r="BT874" s="480">
        <f t="shared" si="441"/>
        <v>302803316.07052147</v>
      </c>
      <c r="BU874" s="480">
        <f t="shared" si="441"/>
        <v>307593384.1296792</v>
      </c>
      <c r="BV874" s="480">
        <f t="shared" si="441"/>
        <v>312383452.18883693</v>
      </c>
      <c r="BW874" s="480">
        <f t="shared" si="441"/>
        <v>317173520.24799472</v>
      </c>
      <c r="BX874" s="480">
        <f t="shared" si="441"/>
        <v>321963588.30715245</v>
      </c>
      <c r="BY874" s="480">
        <f t="shared" si="441"/>
        <v>326753656.36631024</v>
      </c>
      <c r="BZ874" s="480">
        <f t="shared" si="441"/>
        <v>331543724.42546797</v>
      </c>
      <c r="CA874" s="480">
        <f t="shared" si="441"/>
        <v>336333792.48462576</v>
      </c>
      <c r="CB874" s="480">
        <f t="shared" si="441"/>
        <v>341123860.54378349</v>
      </c>
      <c r="CC874" s="480">
        <f t="shared" si="441"/>
        <v>345913928.60294127</v>
      </c>
      <c r="CD874" s="480">
        <f t="shared" si="441"/>
        <v>350703996.66209894</v>
      </c>
      <c r="CE874" s="480">
        <f t="shared" si="441"/>
        <v>355494064.72125673</v>
      </c>
      <c r="CF874" s="480">
        <f t="shared" si="441"/>
        <v>360284132.78041452</v>
      </c>
      <c r="CG874" s="480">
        <f t="shared" si="441"/>
        <v>365074200.83957225</v>
      </c>
      <c r="CH874" s="480">
        <f t="shared" si="441"/>
        <v>369864268.89873004</v>
      </c>
      <c r="CI874" s="480">
        <f t="shared" si="441"/>
        <v>374654336.95788783</v>
      </c>
      <c r="CJ874" s="480">
        <f t="shared" si="441"/>
        <v>379444405.01704556</v>
      </c>
      <c r="CK874" s="480">
        <f t="shared" si="441"/>
        <v>384234473.07620323</v>
      </c>
      <c r="CL874" s="480">
        <f t="shared" si="441"/>
        <v>389024541.13536102</v>
      </c>
      <c r="CM874" s="480">
        <f t="shared" si="441"/>
        <v>393814609.1945188</v>
      </c>
      <c r="CN874" s="480">
        <f t="shared" si="441"/>
        <v>398604677.25367653</v>
      </c>
      <c r="CO874" s="480">
        <f t="shared" si="441"/>
        <v>403394745.31283432</v>
      </c>
      <c r="CP874" s="480">
        <f t="shared" si="441"/>
        <v>408184813.37199211</v>
      </c>
      <c r="CQ874" s="480">
        <f t="shared" si="441"/>
        <v>412974881.43114978</v>
      </c>
      <c r="CR874" s="480">
        <f t="shared" si="441"/>
        <v>417764949.49030757</v>
      </c>
      <c r="CS874" s="480">
        <f t="shared" si="441"/>
        <v>422555017.5494653</v>
      </c>
      <c r="CT874" s="480">
        <f t="shared" si="441"/>
        <v>427345085.60862309</v>
      </c>
      <c r="CU874" s="480">
        <f t="shared" si="441"/>
        <v>432135153.66778082</v>
      </c>
      <c r="CV874" s="480">
        <f t="shared" si="441"/>
        <v>436925221.72693861</v>
      </c>
      <c r="CW874" s="63" t="s">
        <v>496</v>
      </c>
      <c r="CX874" s="63"/>
    </row>
    <row r="876" spans="2:102" ht="18" thickBot="1" x14ac:dyDescent="0.35">
      <c r="B876" s="75" t="s">
        <v>628</v>
      </c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75"/>
      <c r="AZ876" s="75"/>
      <c r="BA876" s="75"/>
      <c r="BB876" s="75"/>
      <c r="BC876" s="75"/>
      <c r="BD876" s="75"/>
      <c r="BE876" s="75"/>
      <c r="BF876" s="75"/>
      <c r="BG876" s="75"/>
      <c r="BH876" s="75"/>
      <c r="BI876" s="75"/>
      <c r="BJ876" s="75"/>
      <c r="BK876" s="75"/>
      <c r="BL876" s="75"/>
      <c r="BM876" s="75"/>
      <c r="BN876" s="75"/>
      <c r="BO876" s="75"/>
      <c r="BP876" s="75"/>
      <c r="BQ876" s="75"/>
      <c r="BR876" s="75"/>
      <c r="BS876" s="75"/>
      <c r="BT876" s="75"/>
      <c r="BU876" s="75"/>
      <c r="BV876" s="75"/>
      <c r="BW876" s="75"/>
      <c r="BX876" s="75"/>
      <c r="BY876" s="75"/>
      <c r="BZ876" s="75"/>
      <c r="CA876" s="75"/>
      <c r="CB876" s="75"/>
      <c r="CC876" s="75"/>
      <c r="CD876" s="75"/>
      <c r="CE876" s="75"/>
      <c r="CF876" s="75"/>
      <c r="CG876" s="75"/>
      <c r="CH876" s="75"/>
      <c r="CI876" s="75"/>
      <c r="CJ876" s="75"/>
      <c r="CK876" s="75"/>
      <c r="CL876" s="75"/>
      <c r="CM876" s="75"/>
      <c r="CN876" s="75"/>
      <c r="CO876" s="75"/>
      <c r="CP876" s="75"/>
      <c r="CQ876" s="75"/>
      <c r="CR876" s="75"/>
      <c r="CS876" s="75"/>
      <c r="CT876" s="75"/>
      <c r="CU876" s="75"/>
      <c r="CV876" s="75"/>
      <c r="CW876" s="75"/>
      <c r="CX876" s="75"/>
    </row>
    <row r="877" spans="2:102" outlineLevel="1" x14ac:dyDescent="0.3"/>
    <row r="878" spans="2:102" outlineLevel="1" x14ac:dyDescent="0.3">
      <c r="E878" s="233">
        <v>1</v>
      </c>
      <c r="F878" s="233">
        <v>2</v>
      </c>
      <c r="G878" s="233">
        <v>3</v>
      </c>
      <c r="H878" s="233">
        <v>4</v>
      </c>
      <c r="I878" s="233">
        <v>5</v>
      </c>
      <c r="J878" s="233">
        <v>6</v>
      </c>
      <c r="K878" s="233">
        <v>7</v>
      </c>
      <c r="L878" s="233">
        <v>8</v>
      </c>
      <c r="M878" s="233">
        <v>9</v>
      </c>
      <c r="N878" s="233">
        <v>10</v>
      </c>
      <c r="O878" s="233">
        <v>11</v>
      </c>
      <c r="P878" s="233">
        <v>12</v>
      </c>
      <c r="Q878" s="233">
        <v>13</v>
      </c>
      <c r="R878" s="233">
        <v>14</v>
      </c>
      <c r="S878" s="233">
        <v>15</v>
      </c>
      <c r="T878" s="233">
        <v>16</v>
      </c>
      <c r="U878" s="233">
        <v>17</v>
      </c>
      <c r="V878" s="233">
        <v>18</v>
      </c>
      <c r="W878" s="233">
        <v>19</v>
      </c>
      <c r="X878" s="233">
        <v>20</v>
      </c>
      <c r="Y878" s="233">
        <v>21</v>
      </c>
      <c r="Z878" s="233">
        <v>22</v>
      </c>
      <c r="AA878" s="233">
        <v>23</v>
      </c>
      <c r="AB878" s="233">
        <v>24</v>
      </c>
      <c r="AC878" s="233">
        <v>25</v>
      </c>
      <c r="AD878" s="233">
        <v>26</v>
      </c>
      <c r="AE878" s="233">
        <v>27</v>
      </c>
      <c r="AF878" s="233">
        <v>28</v>
      </c>
      <c r="AG878" s="233">
        <v>29</v>
      </c>
      <c r="AH878" s="233">
        <v>30</v>
      </c>
      <c r="AI878" s="233">
        <v>31</v>
      </c>
      <c r="AJ878" s="233">
        <v>32</v>
      </c>
      <c r="AK878" s="233">
        <v>33</v>
      </c>
      <c r="AL878" s="233">
        <v>34</v>
      </c>
      <c r="AM878" s="233">
        <v>35</v>
      </c>
      <c r="AN878" s="233">
        <v>36</v>
      </c>
      <c r="AO878" s="233">
        <v>37</v>
      </c>
      <c r="AP878" s="233">
        <v>38</v>
      </c>
      <c r="AQ878" s="233">
        <v>39</v>
      </c>
      <c r="AR878" s="233">
        <v>40</v>
      </c>
      <c r="AS878" s="233">
        <v>41</v>
      </c>
      <c r="AT878" s="233">
        <v>42</v>
      </c>
      <c r="AU878" s="233">
        <v>43</v>
      </c>
      <c r="AV878" s="233">
        <v>44</v>
      </c>
      <c r="AW878" s="233">
        <v>45</v>
      </c>
      <c r="AX878" s="233">
        <v>46</v>
      </c>
      <c r="AY878" s="233">
        <v>47</v>
      </c>
      <c r="AZ878" s="233">
        <v>48</v>
      </c>
      <c r="BA878" s="233">
        <v>49</v>
      </c>
      <c r="BB878" s="233">
        <v>50</v>
      </c>
      <c r="BC878" s="233">
        <v>51</v>
      </c>
      <c r="BD878" s="233">
        <v>52</v>
      </c>
      <c r="BE878" s="233">
        <v>53</v>
      </c>
      <c r="BF878" s="233">
        <v>54</v>
      </c>
      <c r="BG878" s="233">
        <v>55</v>
      </c>
      <c r="BH878" s="233">
        <v>56</v>
      </c>
      <c r="BI878" s="233">
        <v>57</v>
      </c>
      <c r="BJ878" s="233">
        <v>58</v>
      </c>
      <c r="BK878" s="233">
        <v>59</v>
      </c>
      <c r="BL878" s="233">
        <v>60</v>
      </c>
      <c r="BM878" s="233">
        <v>61</v>
      </c>
      <c r="BN878" s="233">
        <v>62</v>
      </c>
      <c r="BO878" s="233">
        <v>63</v>
      </c>
      <c r="BP878" s="233">
        <v>64</v>
      </c>
      <c r="BQ878" s="233">
        <v>65</v>
      </c>
      <c r="BR878" s="233">
        <v>66</v>
      </c>
      <c r="BS878" s="233">
        <v>67</v>
      </c>
      <c r="BT878" s="233">
        <v>68</v>
      </c>
      <c r="BU878" s="233">
        <v>69</v>
      </c>
      <c r="BV878" s="233">
        <v>70</v>
      </c>
      <c r="BW878" s="233">
        <v>71</v>
      </c>
      <c r="BX878" s="233">
        <v>72</v>
      </c>
      <c r="BY878" s="233">
        <v>73</v>
      </c>
      <c r="BZ878" s="233">
        <v>74</v>
      </c>
      <c r="CA878" s="233">
        <v>75</v>
      </c>
      <c r="CB878" s="233">
        <v>76</v>
      </c>
      <c r="CC878" s="233">
        <v>77</v>
      </c>
      <c r="CD878" s="233">
        <v>78</v>
      </c>
      <c r="CE878" s="233">
        <v>79</v>
      </c>
      <c r="CF878" s="233">
        <v>80</v>
      </c>
      <c r="CG878" s="233">
        <v>81</v>
      </c>
      <c r="CH878" s="233">
        <v>82</v>
      </c>
      <c r="CI878" s="233">
        <v>83</v>
      </c>
      <c r="CJ878" s="233">
        <v>84</v>
      </c>
      <c r="CK878" s="233">
        <v>85</v>
      </c>
      <c r="CL878" s="233">
        <v>86</v>
      </c>
      <c r="CM878" s="233">
        <v>87</v>
      </c>
      <c r="CN878" s="233">
        <v>88</v>
      </c>
      <c r="CO878" s="233">
        <v>89</v>
      </c>
      <c r="CP878" s="233">
        <v>90</v>
      </c>
      <c r="CQ878" s="233">
        <v>91</v>
      </c>
      <c r="CR878" s="233">
        <v>92</v>
      </c>
      <c r="CS878" s="233">
        <v>93</v>
      </c>
      <c r="CT878" s="233">
        <v>94</v>
      </c>
      <c r="CU878" s="233">
        <v>95</v>
      </c>
      <c r="CV878" s="233">
        <v>96</v>
      </c>
    </row>
    <row r="879" spans="2:102" outlineLevel="1" x14ac:dyDescent="0.3">
      <c r="B879" s="69" t="s">
        <v>79</v>
      </c>
      <c r="C879" s="69" t="s">
        <v>475</v>
      </c>
      <c r="E879" s="69">
        <v>201401</v>
      </c>
      <c r="F879" s="69">
        <v>201402</v>
      </c>
      <c r="G879" s="69">
        <v>201403</v>
      </c>
      <c r="H879" s="69">
        <v>201404</v>
      </c>
      <c r="I879" s="69">
        <v>201405</v>
      </c>
      <c r="J879" s="69">
        <v>201406</v>
      </c>
      <c r="K879" s="69">
        <v>201407</v>
      </c>
      <c r="L879" s="69">
        <v>201408</v>
      </c>
      <c r="M879" s="69">
        <v>201409</v>
      </c>
      <c r="N879" s="69">
        <v>201410</v>
      </c>
      <c r="O879" s="69">
        <v>201411</v>
      </c>
      <c r="P879" s="69">
        <v>201412</v>
      </c>
      <c r="Q879" s="69">
        <v>201501</v>
      </c>
      <c r="R879" s="69">
        <v>201502</v>
      </c>
      <c r="S879" s="69">
        <v>201503</v>
      </c>
      <c r="T879" s="69">
        <v>201504</v>
      </c>
      <c r="U879" s="69">
        <v>201505</v>
      </c>
      <c r="V879" s="69">
        <v>201506</v>
      </c>
      <c r="W879" s="69">
        <v>201507</v>
      </c>
      <c r="X879" s="69">
        <v>201508</v>
      </c>
      <c r="Y879" s="69">
        <v>201509</v>
      </c>
      <c r="Z879" s="69">
        <v>201510</v>
      </c>
      <c r="AA879" s="69">
        <v>201511</v>
      </c>
      <c r="AB879" s="69">
        <v>201512</v>
      </c>
      <c r="AC879" s="69">
        <v>201601</v>
      </c>
      <c r="AD879" s="69">
        <v>201602</v>
      </c>
      <c r="AE879" s="69">
        <v>201603</v>
      </c>
      <c r="AF879" s="69">
        <v>201604</v>
      </c>
      <c r="AG879" s="69">
        <v>201605</v>
      </c>
      <c r="AH879" s="69">
        <v>201606</v>
      </c>
      <c r="AI879" s="69">
        <v>201607</v>
      </c>
      <c r="AJ879" s="69">
        <v>201608</v>
      </c>
      <c r="AK879" s="69">
        <v>201609</v>
      </c>
      <c r="AL879" s="69">
        <v>201610</v>
      </c>
      <c r="AM879" s="69">
        <v>201611</v>
      </c>
      <c r="AN879" s="69">
        <v>201612</v>
      </c>
      <c r="AO879" s="69">
        <v>201701</v>
      </c>
      <c r="AP879" s="69">
        <v>201702</v>
      </c>
      <c r="AQ879" s="69">
        <v>201703</v>
      </c>
      <c r="AR879" s="69">
        <v>201704</v>
      </c>
      <c r="AS879" s="69">
        <v>201705</v>
      </c>
      <c r="AT879" s="69">
        <v>201706</v>
      </c>
      <c r="AU879" s="69">
        <v>201707</v>
      </c>
      <c r="AV879" s="69">
        <v>201708</v>
      </c>
      <c r="AW879" s="69">
        <v>201709</v>
      </c>
      <c r="AX879" s="69">
        <v>201710</v>
      </c>
      <c r="AY879" s="69">
        <v>201711</v>
      </c>
      <c r="AZ879" s="69">
        <v>201712</v>
      </c>
      <c r="BA879" s="69">
        <v>201801</v>
      </c>
      <c r="BB879" s="69">
        <v>201802</v>
      </c>
      <c r="BC879" s="69">
        <v>201803</v>
      </c>
      <c r="BD879" s="69">
        <v>201804</v>
      </c>
      <c r="BE879" s="69">
        <v>201805</v>
      </c>
      <c r="BF879" s="69">
        <v>201806</v>
      </c>
      <c r="BG879" s="69">
        <v>201807</v>
      </c>
      <c r="BH879" s="69">
        <v>201808</v>
      </c>
      <c r="BI879" s="69">
        <v>201809</v>
      </c>
      <c r="BJ879" s="69">
        <v>201810</v>
      </c>
      <c r="BK879" s="69">
        <v>201811</v>
      </c>
      <c r="BL879" s="69">
        <v>201812</v>
      </c>
      <c r="BM879" s="69">
        <v>201901</v>
      </c>
      <c r="BN879" s="69">
        <v>201902</v>
      </c>
      <c r="BO879" s="69">
        <v>201903</v>
      </c>
      <c r="BP879" s="69">
        <v>201904</v>
      </c>
      <c r="BQ879" s="69">
        <v>201905</v>
      </c>
      <c r="BR879" s="69">
        <v>201906</v>
      </c>
      <c r="BS879" s="69">
        <v>201907</v>
      </c>
      <c r="BT879" s="69">
        <v>201908</v>
      </c>
      <c r="BU879" s="69">
        <v>201909</v>
      </c>
      <c r="BV879" s="69">
        <v>201910</v>
      </c>
      <c r="BW879" s="69">
        <v>201911</v>
      </c>
      <c r="BX879" s="69">
        <v>201912</v>
      </c>
      <c r="BY879" s="69">
        <v>202001</v>
      </c>
      <c r="BZ879" s="69">
        <v>202002</v>
      </c>
      <c r="CA879" s="69">
        <v>202003</v>
      </c>
      <c r="CB879" s="69">
        <v>202004</v>
      </c>
      <c r="CC879" s="69">
        <v>202005</v>
      </c>
      <c r="CD879" s="69">
        <v>202006</v>
      </c>
      <c r="CE879" s="69">
        <v>202007</v>
      </c>
      <c r="CF879" s="69">
        <v>202008</v>
      </c>
      <c r="CG879" s="69">
        <v>202009</v>
      </c>
      <c r="CH879" s="69">
        <v>202010</v>
      </c>
      <c r="CI879" s="69">
        <v>202011</v>
      </c>
      <c r="CJ879" s="69">
        <v>202012</v>
      </c>
      <c r="CK879" s="69">
        <v>202101</v>
      </c>
      <c r="CL879" s="69">
        <v>202102</v>
      </c>
      <c r="CM879" s="69">
        <v>202103</v>
      </c>
      <c r="CN879" s="69">
        <v>202104</v>
      </c>
      <c r="CO879" s="69">
        <v>202105</v>
      </c>
      <c r="CP879" s="69">
        <v>202106</v>
      </c>
      <c r="CQ879" s="69">
        <v>202107</v>
      </c>
      <c r="CR879" s="69">
        <v>202108</v>
      </c>
      <c r="CS879" s="69">
        <v>202109</v>
      </c>
      <c r="CT879" s="69">
        <v>202110</v>
      </c>
      <c r="CU879" s="69">
        <v>202111</v>
      </c>
      <c r="CV879" s="69">
        <v>202112</v>
      </c>
    </row>
    <row r="880" spans="2:102" outlineLevel="1" x14ac:dyDescent="0.3">
      <c r="B880" s="154">
        <v>1</v>
      </c>
      <c r="C880" s="242" t="s">
        <v>1825</v>
      </c>
      <c r="D880" s="143" t="s">
        <v>434</v>
      </c>
      <c r="E880" s="506">
        <v>5000000</v>
      </c>
      <c r="F880" s="506">
        <v>6155357</v>
      </c>
      <c r="G880" s="506">
        <v>6746250</v>
      </c>
      <c r="H880" s="506">
        <v>7085980</v>
      </c>
      <c r="I880" s="506">
        <v>7998434</v>
      </c>
      <c r="J880" s="506">
        <v>8552958</v>
      </c>
      <c r="K880" s="506">
        <v>9481296</v>
      </c>
      <c r="L880" s="506">
        <v>9759011</v>
      </c>
      <c r="M880" s="506">
        <v>9999711</v>
      </c>
      <c r="N880" s="506">
        <v>11628643</v>
      </c>
      <c r="O880" s="506">
        <v>13493733</v>
      </c>
      <c r="P880" s="506">
        <v>16658440</v>
      </c>
      <c r="Q880" s="506">
        <v>17555129</v>
      </c>
      <c r="R880" s="506">
        <v>16067225</v>
      </c>
      <c r="S880" s="506">
        <v>19280634</v>
      </c>
      <c r="T880" s="506">
        <v>20353547</v>
      </c>
      <c r="U880" s="506">
        <v>22153002</v>
      </c>
      <c r="V880" s="506">
        <v>23812226</v>
      </c>
      <c r="W880" s="506">
        <v>26214406</v>
      </c>
      <c r="X880" s="506">
        <v>27986848</v>
      </c>
      <c r="Y880" s="506">
        <v>28747141</v>
      </c>
      <c r="Z880" s="506">
        <v>31298543</v>
      </c>
      <c r="AA880" s="506">
        <v>34074758</v>
      </c>
      <c r="AB880" s="506">
        <v>39255579</v>
      </c>
      <c r="AC880" s="506">
        <v>41988924</v>
      </c>
      <c r="AD880" s="506">
        <v>41704781</v>
      </c>
      <c r="AE880" s="506">
        <v>44595440</v>
      </c>
      <c r="AF880" s="506">
        <v>41226387</v>
      </c>
      <c r="AG880" s="506">
        <v>43409964</v>
      </c>
      <c r="AH880" s="506">
        <v>42158193</v>
      </c>
      <c r="AI880" s="506">
        <v>45634470</v>
      </c>
      <c r="AJ880" s="506">
        <v>48986610</v>
      </c>
      <c r="AK880" s="506">
        <v>46292863</v>
      </c>
      <c r="AL880" s="242"/>
      <c r="AM880" s="242"/>
      <c r="AN880" s="242"/>
      <c r="AO880" s="242"/>
      <c r="AP880" s="242"/>
      <c r="AQ880" s="242"/>
      <c r="AR880" s="242"/>
      <c r="AS880" s="242"/>
      <c r="AT880" s="242"/>
      <c r="AU880" s="242"/>
      <c r="AV880" s="242"/>
      <c r="AW880" s="242"/>
      <c r="AX880" s="242"/>
      <c r="AY880" s="242"/>
      <c r="AZ880" s="242"/>
      <c r="BA880" s="242"/>
      <c r="BB880" s="242"/>
      <c r="BC880" s="242"/>
      <c r="BD880" s="242"/>
      <c r="BE880" s="242"/>
      <c r="BF880" s="242"/>
      <c r="BG880" s="242"/>
      <c r="BH880" s="242"/>
      <c r="BI880" s="242"/>
      <c r="BJ880" s="242"/>
      <c r="BK880" s="242"/>
      <c r="BL880" s="242"/>
      <c r="BM880" s="242"/>
      <c r="BN880" s="242"/>
      <c r="BO880" s="242"/>
      <c r="BP880" s="242"/>
      <c r="BQ880" s="242"/>
      <c r="BR880" s="242"/>
      <c r="BS880" s="242"/>
      <c r="BT880" s="242"/>
      <c r="BU880" s="242"/>
      <c r="BV880" s="242"/>
      <c r="BW880" s="242"/>
      <c r="BX880" s="242"/>
      <c r="BY880" s="242"/>
      <c r="BZ880" s="242"/>
      <c r="CA880" s="242"/>
      <c r="CB880" s="242"/>
      <c r="CC880" s="242"/>
      <c r="CD880" s="242"/>
      <c r="CE880" s="242"/>
      <c r="CF880" s="242"/>
      <c r="CG880" s="242"/>
      <c r="CH880" s="242"/>
      <c r="CI880" s="242"/>
      <c r="CJ880" s="242"/>
      <c r="CK880" s="242"/>
      <c r="CL880" s="242"/>
      <c r="CM880" s="242"/>
      <c r="CN880" s="242"/>
      <c r="CO880" s="242"/>
      <c r="CP880" s="242"/>
      <c r="CQ880" s="242"/>
      <c r="CR880" s="242"/>
      <c r="CS880" s="242"/>
      <c r="CT880" s="242"/>
      <c r="CU880" s="242"/>
      <c r="CV880" s="242"/>
    </row>
    <row r="881" spans="2:113" outlineLevel="1" x14ac:dyDescent="0.3">
      <c r="B881" s="154">
        <v>2</v>
      </c>
      <c r="C881" s="242" t="s">
        <v>1826</v>
      </c>
      <c r="D881" s="143" t="s">
        <v>434</v>
      </c>
      <c r="E881" s="506">
        <v>7000000</v>
      </c>
      <c r="F881" s="506">
        <v>6042885</v>
      </c>
      <c r="G881" s="506">
        <v>6734973</v>
      </c>
      <c r="H881" s="506">
        <v>6883342</v>
      </c>
      <c r="I881" s="506">
        <v>7860702</v>
      </c>
      <c r="J881" s="506">
        <v>8082011</v>
      </c>
      <c r="K881" s="506">
        <v>8832278</v>
      </c>
      <c r="L881" s="506">
        <v>9242481</v>
      </c>
      <c r="M881" s="506">
        <v>9164478</v>
      </c>
      <c r="N881" s="506">
        <v>9918049</v>
      </c>
      <c r="O881" s="506">
        <v>11864150</v>
      </c>
      <c r="P881" s="506">
        <v>15893610</v>
      </c>
      <c r="Q881" s="506">
        <v>16939275</v>
      </c>
      <c r="R881" s="506">
        <v>15271311</v>
      </c>
      <c r="S881" s="506">
        <v>16546914</v>
      </c>
      <c r="T881" s="506">
        <v>15819243</v>
      </c>
      <c r="U881" s="506">
        <v>18798313</v>
      </c>
      <c r="V881" s="506">
        <v>18409057</v>
      </c>
      <c r="W881" s="506">
        <v>20312533</v>
      </c>
      <c r="X881" s="506">
        <v>21745577</v>
      </c>
      <c r="Y881" s="506">
        <v>22165441</v>
      </c>
      <c r="Z881" s="506">
        <v>24165815</v>
      </c>
      <c r="AA881" s="506">
        <v>25733368</v>
      </c>
      <c r="AB881" s="506">
        <v>36746492</v>
      </c>
      <c r="AC881" s="506">
        <v>41245525</v>
      </c>
      <c r="AD881" s="506">
        <v>43817095</v>
      </c>
      <c r="AE881" s="506">
        <v>45735537</v>
      </c>
      <c r="AF881" s="506">
        <v>44866681</v>
      </c>
      <c r="AG881" s="506">
        <v>47347537</v>
      </c>
      <c r="AH881" s="506">
        <v>45843532</v>
      </c>
      <c r="AI881" s="506">
        <v>49010408</v>
      </c>
      <c r="AJ881" s="506">
        <v>50711722</v>
      </c>
      <c r="AK881" s="506">
        <v>48024444</v>
      </c>
      <c r="AL881" s="242"/>
      <c r="AM881" s="242"/>
      <c r="AN881" s="242"/>
      <c r="AO881" s="242"/>
      <c r="AP881" s="242"/>
      <c r="AQ881" s="242"/>
      <c r="AR881" s="242"/>
      <c r="AS881" s="242"/>
      <c r="AT881" s="242"/>
      <c r="AU881" s="242"/>
      <c r="AV881" s="242"/>
      <c r="AW881" s="242"/>
      <c r="AX881" s="242"/>
      <c r="AY881" s="242"/>
      <c r="AZ881" s="242"/>
      <c r="BA881" s="242"/>
      <c r="BB881" s="242"/>
      <c r="BC881" s="242"/>
      <c r="BD881" s="242"/>
      <c r="BE881" s="242"/>
      <c r="BF881" s="242"/>
      <c r="BG881" s="242"/>
      <c r="BH881" s="242"/>
      <c r="BI881" s="242"/>
      <c r="BJ881" s="242"/>
      <c r="BK881" s="242"/>
      <c r="BL881" s="242"/>
      <c r="BM881" s="242"/>
      <c r="BN881" s="242"/>
      <c r="BO881" s="242"/>
      <c r="BP881" s="242"/>
      <c r="BQ881" s="242"/>
      <c r="BR881" s="242"/>
      <c r="BS881" s="242"/>
      <c r="BT881" s="242"/>
      <c r="BU881" s="242"/>
      <c r="BV881" s="242"/>
      <c r="BW881" s="242"/>
      <c r="BX881" s="242"/>
      <c r="BY881" s="242"/>
      <c r="BZ881" s="242"/>
      <c r="CA881" s="242"/>
      <c r="CB881" s="242"/>
      <c r="CC881" s="242"/>
      <c r="CD881" s="242"/>
      <c r="CE881" s="242"/>
      <c r="CF881" s="242"/>
      <c r="CG881" s="242"/>
      <c r="CH881" s="242"/>
      <c r="CI881" s="242"/>
      <c r="CJ881" s="242"/>
      <c r="CK881" s="242"/>
      <c r="CL881" s="242"/>
      <c r="CM881" s="242"/>
      <c r="CN881" s="242"/>
      <c r="CO881" s="242"/>
      <c r="CP881" s="242"/>
      <c r="CQ881" s="242"/>
      <c r="CR881" s="242"/>
      <c r="CS881" s="242"/>
      <c r="CT881" s="242"/>
      <c r="CU881" s="242"/>
      <c r="CV881" s="242"/>
    </row>
    <row r="882" spans="2:113" outlineLevel="1" x14ac:dyDescent="0.3">
      <c r="B882" s="154">
        <v>3</v>
      </c>
      <c r="C882" s="242" t="s">
        <v>1827</v>
      </c>
      <c r="D882" s="143" t="s">
        <v>434</v>
      </c>
      <c r="E882" s="506">
        <v>500000</v>
      </c>
      <c r="F882" s="506">
        <v>0</v>
      </c>
      <c r="G882" s="506">
        <v>0</v>
      </c>
      <c r="H882" s="506">
        <v>0</v>
      </c>
      <c r="I882" s="506">
        <v>0</v>
      </c>
      <c r="J882" s="506">
        <v>0</v>
      </c>
      <c r="K882" s="506">
        <v>0</v>
      </c>
      <c r="L882" s="506">
        <v>0</v>
      </c>
      <c r="M882" s="506">
        <v>10325</v>
      </c>
      <c r="N882" s="506">
        <v>46912</v>
      </c>
      <c r="O882" s="506">
        <v>370020</v>
      </c>
      <c r="P882" s="506">
        <v>779725</v>
      </c>
      <c r="Q882" s="506">
        <v>920958</v>
      </c>
      <c r="R882" s="506">
        <v>706190</v>
      </c>
      <c r="S882" s="506">
        <v>612850</v>
      </c>
      <c r="T882" s="506">
        <v>528753</v>
      </c>
      <c r="U882" s="506">
        <v>578696</v>
      </c>
      <c r="V882" s="506">
        <v>586389</v>
      </c>
      <c r="W882" s="506">
        <v>696164</v>
      </c>
      <c r="X882" s="506">
        <v>796520</v>
      </c>
      <c r="Y882" s="506">
        <v>890075</v>
      </c>
      <c r="Z882" s="506">
        <v>1085130</v>
      </c>
      <c r="AA882" s="506">
        <v>1230571</v>
      </c>
      <c r="AB882" s="506">
        <v>1702942</v>
      </c>
      <c r="AC882" s="506">
        <v>1609642</v>
      </c>
      <c r="AD882" s="506">
        <v>1508474</v>
      </c>
      <c r="AE882" s="506">
        <v>1677164</v>
      </c>
      <c r="AF882" s="506">
        <v>1704883</v>
      </c>
      <c r="AG882" s="506">
        <v>1860848</v>
      </c>
      <c r="AH882" s="506">
        <v>1810074</v>
      </c>
      <c r="AI882" s="506">
        <v>2106697</v>
      </c>
      <c r="AJ882" s="506">
        <v>2343756</v>
      </c>
      <c r="AK882" s="506">
        <v>2453959</v>
      </c>
      <c r="AL882" s="242"/>
      <c r="AM882" s="242"/>
      <c r="AN882" s="242"/>
      <c r="AO882" s="242"/>
      <c r="AP882" s="242"/>
      <c r="AQ882" s="242"/>
      <c r="AR882" s="242"/>
      <c r="AS882" s="242"/>
      <c r="AT882" s="242"/>
      <c r="AU882" s="242"/>
      <c r="AV882" s="242"/>
      <c r="AW882" s="242"/>
      <c r="AX882" s="242"/>
      <c r="AY882" s="242"/>
      <c r="AZ882" s="242"/>
      <c r="BA882" s="242"/>
      <c r="BB882" s="242"/>
      <c r="BC882" s="242"/>
      <c r="BD882" s="242"/>
      <c r="BE882" s="242"/>
      <c r="BF882" s="242"/>
      <c r="BG882" s="242"/>
      <c r="BH882" s="242"/>
      <c r="BI882" s="242"/>
      <c r="BJ882" s="242"/>
      <c r="BK882" s="242"/>
      <c r="BL882" s="242"/>
      <c r="BM882" s="242"/>
      <c r="BN882" s="242"/>
      <c r="BO882" s="242"/>
      <c r="BP882" s="242"/>
      <c r="BQ882" s="242"/>
      <c r="BR882" s="242"/>
      <c r="BS882" s="242"/>
      <c r="BT882" s="242"/>
      <c r="BU882" s="242"/>
      <c r="BV882" s="242"/>
      <c r="BW882" s="242"/>
      <c r="BX882" s="242"/>
      <c r="BY882" s="242"/>
      <c r="BZ882" s="242"/>
      <c r="CA882" s="242"/>
      <c r="CB882" s="242"/>
      <c r="CC882" s="242"/>
      <c r="CD882" s="242"/>
      <c r="CE882" s="242"/>
      <c r="CF882" s="242"/>
      <c r="CG882" s="242"/>
      <c r="CH882" s="242"/>
      <c r="CI882" s="242"/>
      <c r="CJ882" s="242"/>
      <c r="CK882" s="242"/>
      <c r="CL882" s="242"/>
      <c r="CM882" s="242"/>
      <c r="CN882" s="242"/>
      <c r="CO882" s="242"/>
      <c r="CP882" s="242"/>
      <c r="CQ882" s="242"/>
      <c r="CR882" s="242"/>
      <c r="CS882" s="242"/>
      <c r="CT882" s="242"/>
      <c r="CU882" s="242"/>
      <c r="CV882" s="242"/>
    </row>
    <row r="883" spans="2:113" outlineLevel="1" x14ac:dyDescent="0.3"/>
    <row r="884" spans="2:113" outlineLevel="1" x14ac:dyDescent="0.3">
      <c r="C884" s="242" t="s">
        <v>23</v>
      </c>
      <c r="D884" s="143" t="s">
        <v>434</v>
      </c>
      <c r="E884" s="242">
        <f t="shared" ref="E884:AK884" si="442">SUM(E880:E882)</f>
        <v>12500000</v>
      </c>
      <c r="F884" s="242">
        <f t="shared" si="442"/>
        <v>12198242</v>
      </c>
      <c r="G884" s="242">
        <f t="shared" si="442"/>
        <v>13481223</v>
      </c>
      <c r="H884" s="242">
        <f t="shared" si="442"/>
        <v>13969322</v>
      </c>
      <c r="I884" s="242">
        <f t="shared" si="442"/>
        <v>15859136</v>
      </c>
      <c r="J884" s="242">
        <f t="shared" si="442"/>
        <v>16634969</v>
      </c>
      <c r="K884" s="242">
        <f t="shared" si="442"/>
        <v>18313574</v>
      </c>
      <c r="L884" s="242">
        <f t="shared" si="442"/>
        <v>19001492</v>
      </c>
      <c r="M884" s="242">
        <f t="shared" si="442"/>
        <v>19174514</v>
      </c>
      <c r="N884" s="242">
        <f t="shared" si="442"/>
        <v>21593604</v>
      </c>
      <c r="O884" s="242">
        <f t="shared" si="442"/>
        <v>25727903</v>
      </c>
      <c r="P884" s="242">
        <f t="shared" si="442"/>
        <v>33331775</v>
      </c>
      <c r="Q884" s="242">
        <f t="shared" si="442"/>
        <v>35415362</v>
      </c>
      <c r="R884" s="242">
        <f t="shared" si="442"/>
        <v>32044726</v>
      </c>
      <c r="S884" s="242">
        <f t="shared" si="442"/>
        <v>36440398</v>
      </c>
      <c r="T884" s="242">
        <f t="shared" si="442"/>
        <v>36701543</v>
      </c>
      <c r="U884" s="242">
        <f t="shared" si="442"/>
        <v>41530011</v>
      </c>
      <c r="V884" s="242">
        <f t="shared" si="442"/>
        <v>42807672</v>
      </c>
      <c r="W884" s="242">
        <f t="shared" si="442"/>
        <v>47223103</v>
      </c>
      <c r="X884" s="242">
        <f t="shared" si="442"/>
        <v>50528945</v>
      </c>
      <c r="Y884" s="242">
        <f t="shared" si="442"/>
        <v>51802657</v>
      </c>
      <c r="Z884" s="242">
        <f t="shared" si="442"/>
        <v>56549488</v>
      </c>
      <c r="AA884" s="242">
        <f t="shared" si="442"/>
        <v>61038697</v>
      </c>
      <c r="AB884" s="242">
        <f t="shared" si="442"/>
        <v>77705013</v>
      </c>
      <c r="AC884" s="242">
        <f t="shared" si="442"/>
        <v>84844091</v>
      </c>
      <c r="AD884" s="242">
        <f t="shared" si="442"/>
        <v>87030350</v>
      </c>
      <c r="AE884" s="242">
        <f t="shared" si="442"/>
        <v>92008141</v>
      </c>
      <c r="AF884" s="242">
        <f t="shared" si="442"/>
        <v>87797951</v>
      </c>
      <c r="AG884" s="242">
        <f t="shared" si="442"/>
        <v>92618349</v>
      </c>
      <c r="AH884" s="242">
        <f t="shared" si="442"/>
        <v>89811799</v>
      </c>
      <c r="AI884" s="242">
        <f t="shared" si="442"/>
        <v>96751575</v>
      </c>
      <c r="AJ884" s="242">
        <f t="shared" si="442"/>
        <v>102042088</v>
      </c>
      <c r="AK884" s="242">
        <f t="shared" si="442"/>
        <v>96771266</v>
      </c>
      <c r="AL884" s="480">
        <f t="shared" ref="AL884:BQ884" si="443">INDEX(abo.mov.tot.avg,AL$878)*AL$891</f>
        <v>104083660.92815599</v>
      </c>
      <c r="AM884" s="480">
        <f t="shared" si="443"/>
        <v>111948607.47411686</v>
      </c>
      <c r="AN884" s="480">
        <f t="shared" si="443"/>
        <v>120407858.48265348</v>
      </c>
      <c r="AO884" s="480">
        <f t="shared" si="443"/>
        <v>129506321.79797982</v>
      </c>
      <c r="AP884" s="480">
        <f t="shared" si="443"/>
        <v>139292298.66718516</v>
      </c>
      <c r="AQ884" s="480">
        <f t="shared" si="443"/>
        <v>149817740.1583102</v>
      </c>
      <c r="AR884" s="480">
        <f t="shared" si="443"/>
        <v>161138522.95432585</v>
      </c>
      <c r="AS884" s="480">
        <f t="shared" si="443"/>
        <v>173314745.9871189</v>
      </c>
      <c r="AT884" s="480">
        <f t="shared" si="443"/>
        <v>186411049.48624739</v>
      </c>
      <c r="AU884" s="480">
        <f t="shared" si="443"/>
        <v>200496958.1361919</v>
      </c>
      <c r="AV884" s="480">
        <f t="shared" si="443"/>
        <v>215647250.16384611</v>
      </c>
      <c r="AW884" s="480">
        <f t="shared" si="443"/>
        <v>231942354.31561893</v>
      </c>
      <c r="AX884" s="480">
        <f t="shared" si="443"/>
        <v>249468776.831597</v>
      </c>
      <c r="AY884" s="480">
        <f t="shared" si="443"/>
        <v>268319560.68345508</v>
      </c>
      <c r="AZ884" s="480">
        <f t="shared" si="443"/>
        <v>288594779.51408154</v>
      </c>
      <c r="BA884" s="480">
        <f t="shared" si="443"/>
        <v>310402068.9011097</v>
      </c>
      <c r="BB884" s="480">
        <f t="shared" si="443"/>
        <v>333857197.76468807</v>
      </c>
      <c r="BC884" s="480">
        <f t="shared" si="443"/>
        <v>359084682.95293492</v>
      </c>
      <c r="BD884" s="480">
        <f t="shared" si="443"/>
        <v>386218450.26774472</v>
      </c>
      <c r="BE884" s="480">
        <f t="shared" si="443"/>
        <v>415402545.44015002</v>
      </c>
      <c r="BF884" s="480">
        <f t="shared" si="443"/>
        <v>446791898.82961243</v>
      </c>
      <c r="BG884" s="480">
        <f t="shared" si="443"/>
        <v>480553147.9068225</v>
      </c>
      <c r="BH884" s="480">
        <f t="shared" si="443"/>
        <v>516865521.88633817</v>
      </c>
      <c r="BI884" s="480">
        <f t="shared" si="443"/>
        <v>555921793.20535231</v>
      </c>
      <c r="BJ884" s="480">
        <f t="shared" si="443"/>
        <v>597929300.89969349</v>
      </c>
      <c r="BK884" s="480">
        <f t="shared" si="443"/>
        <v>643111051.3099333</v>
      </c>
      <c r="BL884" s="480">
        <f t="shared" si="443"/>
        <v>691706901.9608885</v>
      </c>
      <c r="BM884" s="480">
        <f t="shared" si="443"/>
        <v>743974834.89946699</v>
      </c>
      <c r="BN884" s="480">
        <f t="shared" si="443"/>
        <v>800192326.2506144</v>
      </c>
      <c r="BO884" s="480">
        <f t="shared" si="443"/>
        <v>860657819.26198399</v>
      </c>
      <c r="BP884" s="480">
        <f t="shared" si="443"/>
        <v>925692308.65730906</v>
      </c>
      <c r="BQ884" s="480">
        <f t="shared" si="443"/>
        <v>995641044.70938027</v>
      </c>
      <c r="BR884" s="480">
        <f t="shared" ref="BR884:CV884" si="444">INDEX(abo.mov.tot.avg,BR$878)*BR$891</f>
        <v>1070875366.0790818</v>
      </c>
      <c r="BS884" s="480">
        <f t="shared" si="444"/>
        <v>1151794671.1505268</v>
      </c>
      <c r="BT884" s="480">
        <f t="shared" si="444"/>
        <v>1238828538.3275695</v>
      </c>
      <c r="BU884" s="480">
        <f t="shared" si="444"/>
        <v>1332439006.5477691</v>
      </c>
      <c r="BV884" s="480">
        <f t="shared" si="444"/>
        <v>1433123028.1204274</v>
      </c>
      <c r="BW884" s="480">
        <f t="shared" si="444"/>
        <v>1541415106.9101291</v>
      </c>
      <c r="BX884" s="480">
        <f t="shared" si="444"/>
        <v>1657890135.8712366</v>
      </c>
      <c r="BY884" s="480">
        <f t="shared" si="444"/>
        <v>1783166448.9969165</v>
      </c>
      <c r="BZ884" s="480">
        <f t="shared" si="444"/>
        <v>1917909103.8848193</v>
      </c>
      <c r="CA884" s="480">
        <f t="shared" si="444"/>
        <v>2062833412.3454664</v>
      </c>
      <c r="CB884" s="480">
        <f t="shared" si="444"/>
        <v>2218708737.7965789</v>
      </c>
      <c r="CC884" s="480">
        <f t="shared" si="444"/>
        <v>2386362579.6024642</v>
      </c>
      <c r="CD884" s="480">
        <f t="shared" si="444"/>
        <v>2566684966.0412903</v>
      </c>
      <c r="CE884" s="480">
        <f t="shared" si="444"/>
        <v>2760633179.221169</v>
      </c>
      <c r="CF884" s="480">
        <f t="shared" si="444"/>
        <v>2969236837.0283961</v>
      </c>
      <c r="CG884" s="480">
        <f t="shared" si="444"/>
        <v>3193603359.0865097</v>
      </c>
      <c r="CH884" s="480">
        <f t="shared" si="444"/>
        <v>3434923845.7434306</v>
      </c>
      <c r="CI884" s="480">
        <f t="shared" si="444"/>
        <v>3694479401.2966309</v>
      </c>
      <c r="CJ884" s="480">
        <f t="shared" si="444"/>
        <v>3973647935.0245919</v>
      </c>
      <c r="CK884" s="480">
        <f t="shared" si="444"/>
        <v>4273911476.1293693</v>
      </c>
      <c r="CL884" s="480">
        <f t="shared" si="444"/>
        <v>4596864041.4232407</v>
      </c>
      <c r="CM884" s="480">
        <f t="shared" si="444"/>
        <v>4944220097.5269918</v>
      </c>
      <c r="CN884" s="480">
        <f t="shared" si="444"/>
        <v>5317823662.5030127</v>
      </c>
      <c r="CO884" s="480">
        <f t="shared" si="444"/>
        <v>5719658095.2417164</v>
      </c>
      <c r="CP884" s="480">
        <f t="shared" si="444"/>
        <v>6151856624.5699492</v>
      </c>
      <c r="CQ884" s="480">
        <f t="shared" si="444"/>
        <v>6616713673.9780827</v>
      </c>
      <c r="CR884" s="480">
        <f t="shared" si="444"/>
        <v>7116697042.0850792</v>
      </c>
      <c r="CS884" s="480">
        <f t="shared" si="444"/>
        <v>7654461003.5048475</v>
      </c>
      <c r="CT884" s="480">
        <f t="shared" si="444"/>
        <v>8232860399.6623507</v>
      </c>
      <c r="CU884" s="480">
        <f t="shared" si="444"/>
        <v>8854965794.3639946</v>
      </c>
      <c r="CV884" s="480">
        <f t="shared" si="444"/>
        <v>9524079774.5789757</v>
      </c>
      <c r="CW884" s="63" t="s">
        <v>629</v>
      </c>
      <c r="CX884" s="63"/>
    </row>
    <row r="886" spans="2:113" ht="18" thickBot="1" x14ac:dyDescent="0.35">
      <c r="B886" s="75" t="s">
        <v>630</v>
      </c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5"/>
      <c r="CB886" s="75"/>
      <c r="CC886" s="75"/>
      <c r="CD886" s="75"/>
      <c r="CE886" s="75"/>
      <c r="CF886" s="75"/>
      <c r="CG886" s="75"/>
      <c r="CH886" s="75"/>
      <c r="CI886" s="75"/>
      <c r="CJ886" s="75"/>
      <c r="CK886" s="75"/>
      <c r="CL886" s="75"/>
      <c r="CM886" s="75"/>
      <c r="CN886" s="75"/>
      <c r="CO886" s="75"/>
      <c r="CP886" s="75"/>
      <c r="CQ886" s="75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5"/>
      <c r="DC886" s="75"/>
      <c r="DD886" s="75"/>
      <c r="DE886" s="75"/>
      <c r="DF886" s="75"/>
      <c r="DG886" s="75"/>
      <c r="DH886" s="75"/>
      <c r="DI886" s="75"/>
    </row>
    <row r="887" spans="2:113" outlineLevel="1" x14ac:dyDescent="0.3">
      <c r="CZ887" s="457" t="s">
        <v>85</v>
      </c>
      <c r="DA887" s="458"/>
      <c r="DB887" s="459"/>
      <c r="DC887" s="457" t="s">
        <v>1624</v>
      </c>
      <c r="DD887" s="458"/>
      <c r="DE887" s="459"/>
      <c r="DF887" s="457" t="s">
        <v>1625</v>
      </c>
      <c r="DG887" s="458"/>
      <c r="DH887" s="459"/>
    </row>
    <row r="888" spans="2:113" outlineLevel="1" x14ac:dyDescent="0.3">
      <c r="B888" s="69" t="s">
        <v>79</v>
      </c>
      <c r="C888" s="69" t="s">
        <v>475</v>
      </c>
      <c r="E888" s="69">
        <v>201401</v>
      </c>
      <c r="F888" s="69">
        <v>201402</v>
      </c>
      <c r="G888" s="69">
        <v>201403</v>
      </c>
      <c r="H888" s="69">
        <v>201404</v>
      </c>
      <c r="I888" s="69">
        <v>201405</v>
      </c>
      <c r="J888" s="69">
        <v>201406</v>
      </c>
      <c r="K888" s="69">
        <v>201407</v>
      </c>
      <c r="L888" s="69">
        <v>201408</v>
      </c>
      <c r="M888" s="69">
        <v>201409</v>
      </c>
      <c r="N888" s="69">
        <v>201410</v>
      </c>
      <c r="O888" s="69">
        <v>201411</v>
      </c>
      <c r="P888" s="69">
        <v>201412</v>
      </c>
      <c r="Q888" s="69">
        <v>201501</v>
      </c>
      <c r="R888" s="69">
        <v>201502</v>
      </c>
      <c r="S888" s="69">
        <v>201503</v>
      </c>
      <c r="T888" s="69">
        <v>201504</v>
      </c>
      <c r="U888" s="69">
        <v>201505</v>
      </c>
      <c r="V888" s="69">
        <v>201506</v>
      </c>
      <c r="W888" s="69">
        <v>201507</v>
      </c>
      <c r="X888" s="69">
        <v>201508</v>
      </c>
      <c r="Y888" s="69">
        <v>201509</v>
      </c>
      <c r="Z888" s="69">
        <v>201510</v>
      </c>
      <c r="AA888" s="69">
        <v>201511</v>
      </c>
      <c r="AB888" s="69">
        <v>201512</v>
      </c>
      <c r="AC888" s="69">
        <v>201601</v>
      </c>
      <c r="AD888" s="69">
        <v>201602</v>
      </c>
      <c r="AE888" s="69">
        <v>201603</v>
      </c>
      <c r="AF888" s="69">
        <v>201604</v>
      </c>
      <c r="AG888" s="69">
        <v>201605</v>
      </c>
      <c r="AH888" s="69">
        <v>201606</v>
      </c>
      <c r="AI888" s="69">
        <v>201607</v>
      </c>
      <c r="AJ888" s="69">
        <v>201608</v>
      </c>
      <c r="AK888" s="69">
        <v>201609</v>
      </c>
      <c r="AL888" s="69">
        <v>201610</v>
      </c>
      <c r="AM888" s="69">
        <v>201611</v>
      </c>
      <c r="AN888" s="69">
        <v>201612</v>
      </c>
      <c r="AO888" s="69">
        <v>201701</v>
      </c>
      <c r="AP888" s="69">
        <v>201702</v>
      </c>
      <c r="AQ888" s="69">
        <v>201703</v>
      </c>
      <c r="AR888" s="69">
        <v>201704</v>
      </c>
      <c r="AS888" s="69">
        <v>201705</v>
      </c>
      <c r="AT888" s="69">
        <v>201706</v>
      </c>
      <c r="AU888" s="69">
        <v>201707</v>
      </c>
      <c r="AV888" s="69">
        <v>201708</v>
      </c>
      <c r="AW888" s="69">
        <v>201709</v>
      </c>
      <c r="AX888" s="69">
        <v>201710</v>
      </c>
      <c r="AY888" s="69">
        <v>201711</v>
      </c>
      <c r="AZ888" s="69">
        <v>201712</v>
      </c>
      <c r="BA888" s="69">
        <v>201801</v>
      </c>
      <c r="BB888" s="69">
        <v>201802</v>
      </c>
      <c r="BC888" s="69">
        <v>201803</v>
      </c>
      <c r="BD888" s="69">
        <v>201804</v>
      </c>
      <c r="BE888" s="69">
        <v>201805</v>
      </c>
      <c r="BF888" s="69">
        <v>201806</v>
      </c>
      <c r="BG888" s="69">
        <v>201807</v>
      </c>
      <c r="BH888" s="69">
        <v>201808</v>
      </c>
      <c r="BI888" s="69">
        <v>201809</v>
      </c>
      <c r="BJ888" s="69">
        <v>201810</v>
      </c>
      <c r="BK888" s="69">
        <v>201811</v>
      </c>
      <c r="BL888" s="69">
        <v>201812</v>
      </c>
      <c r="BM888" s="69">
        <v>201901</v>
      </c>
      <c r="BN888" s="69">
        <v>201902</v>
      </c>
      <c r="BO888" s="69">
        <v>201903</v>
      </c>
      <c r="BP888" s="69">
        <v>201904</v>
      </c>
      <c r="BQ888" s="69">
        <v>201905</v>
      </c>
      <c r="BR888" s="69">
        <v>201906</v>
      </c>
      <c r="BS888" s="69">
        <v>201907</v>
      </c>
      <c r="BT888" s="69">
        <v>201908</v>
      </c>
      <c r="BU888" s="69">
        <v>201909</v>
      </c>
      <c r="BV888" s="69">
        <v>201910</v>
      </c>
      <c r="BW888" s="69">
        <v>201911</v>
      </c>
      <c r="BX888" s="69">
        <v>201912</v>
      </c>
      <c r="BY888" s="69">
        <v>202001</v>
      </c>
      <c r="BZ888" s="69">
        <v>202002</v>
      </c>
      <c r="CA888" s="69">
        <v>202003</v>
      </c>
      <c r="CB888" s="69">
        <v>202004</v>
      </c>
      <c r="CC888" s="69">
        <v>202005</v>
      </c>
      <c r="CD888" s="69">
        <v>202006</v>
      </c>
      <c r="CE888" s="69">
        <v>202007</v>
      </c>
      <c r="CF888" s="69">
        <v>202008</v>
      </c>
      <c r="CG888" s="69">
        <v>202009</v>
      </c>
      <c r="CH888" s="69">
        <v>202010</v>
      </c>
      <c r="CI888" s="69">
        <v>202011</v>
      </c>
      <c r="CJ888" s="69">
        <v>202012</v>
      </c>
      <c r="CK888" s="69">
        <v>202101</v>
      </c>
      <c r="CL888" s="69">
        <v>202102</v>
      </c>
      <c r="CM888" s="69">
        <v>202103</v>
      </c>
      <c r="CN888" s="69">
        <v>202104</v>
      </c>
      <c r="CO888" s="69">
        <v>202105</v>
      </c>
      <c r="CP888" s="69">
        <v>202106</v>
      </c>
      <c r="CQ888" s="69">
        <v>202107</v>
      </c>
      <c r="CR888" s="69">
        <v>202108</v>
      </c>
      <c r="CS888" s="69">
        <v>202109</v>
      </c>
      <c r="CT888" s="69">
        <v>202110</v>
      </c>
      <c r="CU888" s="69">
        <v>202111</v>
      </c>
      <c r="CV888" s="69">
        <v>202112</v>
      </c>
      <c r="CX888" s="69" t="s">
        <v>1720</v>
      </c>
      <c r="CY888" s="69" t="s">
        <v>1721</v>
      </c>
      <c r="CZ888" s="452" t="s">
        <v>1621</v>
      </c>
      <c r="DA888" s="452" t="s">
        <v>1622</v>
      </c>
      <c r="DB888" s="452" t="s">
        <v>1623</v>
      </c>
      <c r="DC888" s="452" t="s">
        <v>1621</v>
      </c>
      <c r="DD888" s="452" t="s">
        <v>1622</v>
      </c>
      <c r="DE888" s="452" t="s">
        <v>1623</v>
      </c>
      <c r="DF888" s="452" t="s">
        <v>1621</v>
      </c>
      <c r="DG888" s="452" t="s">
        <v>1622</v>
      </c>
      <c r="DH888" s="452" t="s">
        <v>1623</v>
      </c>
    </row>
    <row r="889" spans="2:113" outlineLevel="1" x14ac:dyDescent="0.3">
      <c r="B889" s="154">
        <v>1</v>
      </c>
      <c r="C889" s="242" t="s">
        <v>476</v>
      </c>
      <c r="D889" s="143" t="s">
        <v>631</v>
      </c>
      <c r="E889" s="303">
        <f t="shared" ref="E889:AK889" si="445">IFERROR(E850/INDEX(abo.mov.tot.avg,E$878),0)</f>
        <v>199.0226923076923</v>
      </c>
      <c r="F889" s="303">
        <f t="shared" si="445"/>
        <v>180.35475961538461</v>
      </c>
      <c r="G889" s="303">
        <f t="shared" si="445"/>
        <v>156.49120192307691</v>
      </c>
      <c r="H889" s="303">
        <f t="shared" si="445"/>
        <v>159.88158653846153</v>
      </c>
      <c r="I889" s="303">
        <f t="shared" si="445"/>
        <v>152.77841346153846</v>
      </c>
      <c r="J889" s="303">
        <f t="shared" si="445"/>
        <v>120.90048076923077</v>
      </c>
      <c r="K889" s="303">
        <f t="shared" si="445"/>
        <v>120.46764423076922</v>
      </c>
      <c r="L889" s="303">
        <f t="shared" si="445"/>
        <v>123.94105769230769</v>
      </c>
      <c r="M889" s="303">
        <f t="shared" si="445"/>
        <v>108.46394230769231</v>
      </c>
      <c r="N889" s="303">
        <f t="shared" si="445"/>
        <v>110.76841346153846</v>
      </c>
      <c r="O889" s="303">
        <f t="shared" si="445"/>
        <v>104.71235576923077</v>
      </c>
      <c r="P889" s="303">
        <f t="shared" si="445"/>
        <v>95.713365384615386</v>
      </c>
      <c r="Q889" s="303">
        <f t="shared" si="445"/>
        <v>90.529326923076923</v>
      </c>
      <c r="R889" s="303">
        <f t="shared" si="445"/>
        <v>79.108653846153842</v>
      </c>
      <c r="S889" s="303">
        <f t="shared" si="445"/>
        <v>66.912596153846152</v>
      </c>
      <c r="T889" s="303">
        <f t="shared" si="445"/>
        <v>65.663413461538468</v>
      </c>
      <c r="U889" s="303">
        <f t="shared" si="445"/>
        <v>59.794615384615383</v>
      </c>
      <c r="V889" s="303">
        <f t="shared" si="445"/>
        <v>53.291490384615386</v>
      </c>
      <c r="W889" s="303">
        <f t="shared" si="445"/>
        <v>46.976971153846151</v>
      </c>
      <c r="X889" s="303">
        <f t="shared" si="445"/>
        <v>42.608269230769231</v>
      </c>
      <c r="Y889" s="303">
        <f t="shared" si="445"/>
        <v>38.066201923076925</v>
      </c>
      <c r="Z889" s="303">
        <f t="shared" si="445"/>
        <v>30.960240384615386</v>
      </c>
      <c r="AA889" s="303">
        <f t="shared" si="445"/>
        <v>28.864519230769229</v>
      </c>
      <c r="AB889" s="303">
        <f t="shared" si="445"/>
        <v>26.009759615384617</v>
      </c>
      <c r="AC889" s="303">
        <f t="shared" si="445"/>
        <v>18.014326923076922</v>
      </c>
      <c r="AD889" s="303">
        <f t="shared" si="445"/>
        <v>19.145769230769229</v>
      </c>
      <c r="AE889" s="303">
        <f t="shared" si="445"/>
        <v>12.801875000000001</v>
      </c>
      <c r="AF889" s="303">
        <f t="shared" si="445"/>
        <v>21.214423076923076</v>
      </c>
      <c r="AG889" s="303">
        <f t="shared" si="445"/>
        <v>20.602644230769229</v>
      </c>
      <c r="AH889" s="303">
        <f t="shared" si="445"/>
        <v>22.819759615384616</v>
      </c>
      <c r="AI889" s="303">
        <f t="shared" si="445"/>
        <v>16.138173076923078</v>
      </c>
      <c r="AJ889" s="303">
        <f t="shared" si="445"/>
        <v>8.6332692307692316</v>
      </c>
      <c r="AK889" s="303">
        <f t="shared" si="445"/>
        <v>7.5511538461538459</v>
      </c>
      <c r="AL889" s="481">
        <f t="shared" ref="AL889:BA891" si="446">IF($CX889="lineal",$CZ889+$DA889*AL$143,IF($CX889="logaritmica",$DC889+$DD889*AL$142,IF($CX889="exponencial",EXP($DF889+$DG889*AL$143),"-")))</f>
        <v>6.872918115206061</v>
      </c>
      <c r="AM889" s="481">
        <f t="shared" si="446"/>
        <v>6.2556007175496253</v>
      </c>
      <c r="AN889" s="481">
        <f t="shared" si="446"/>
        <v>5.6937300403489717</v>
      </c>
      <c r="AO889" s="481">
        <f t="shared" si="446"/>
        <v>5.1823259245789819</v>
      </c>
      <c r="AP889" s="481">
        <f t="shared" si="446"/>
        <v>4.7168555232234608</v>
      </c>
      <c r="AQ889" s="481">
        <f t="shared" si="446"/>
        <v>4.293193124238166</v>
      </c>
      <c r="AR889" s="481">
        <f t="shared" si="446"/>
        <v>3.9075835821678759</v>
      </c>
      <c r="AS889" s="481">
        <f t="shared" si="446"/>
        <v>3.5566090342925056</v>
      </c>
      <c r="AT889" s="481">
        <f t="shared" si="446"/>
        <v>3.2371586062896993</v>
      </c>
      <c r="AU889" s="481">
        <f t="shared" si="446"/>
        <v>2.9464008388990734</v>
      </c>
      <c r="AV889" s="481">
        <f t="shared" si="446"/>
        <v>2.6817585911909649</v>
      </c>
      <c r="AW889" s="481">
        <f t="shared" si="446"/>
        <v>2.4408861979939496</v>
      </c>
      <c r="AX889" s="481">
        <f t="shared" si="446"/>
        <v>2.2216486790153094</v>
      </c>
      <c r="AY889" s="481">
        <f t="shared" si="446"/>
        <v>2.0221028153737377</v>
      </c>
      <c r="AZ889" s="481">
        <f t="shared" si="446"/>
        <v>1.8404799258155902</v>
      </c>
      <c r="BA889" s="481">
        <f t="shared" si="446"/>
        <v>1.6751701899510401</v>
      </c>
      <c r="BB889" s="481">
        <f t="shared" ref="BB889:CV891" si="447">IF($CX889="lineal",$CZ889+$DA889*BB$143,IF($CX889="logaritmica",$DC889+$DD889*BB$142,IF($CX889="exponencial",EXP($DF889+$DG889*BB$143),"-")))</f>
        <v>1.5247083795587006</v>
      </c>
      <c r="BC889" s="481">
        <f t="shared" si="447"/>
        <v>1.3877608714876077</v>
      </c>
      <c r="BD889" s="481">
        <f t="shared" si="447"/>
        <v>1.2631138270450495</v>
      </c>
      <c r="BE889" s="481">
        <f t="shared" si="447"/>
        <v>1.1496624330978167</v>
      </c>
      <c r="BF889" s="481">
        <f t="shared" si="447"/>
        <v>1.0464011095250658</v>
      </c>
      <c r="BG889" s="481">
        <f t="shared" si="447"/>
        <v>0.95241459622620184</v>
      </c>
      <c r="BH889" s="481">
        <f t="shared" si="447"/>
        <v>0.86686984068320072</v>
      </c>
      <c r="BI889" s="481">
        <f t="shared" si="447"/>
        <v>0.78900861417252277</v>
      </c>
      <c r="BJ889" s="481">
        <f t="shared" si="447"/>
        <v>0.71814079118015017</v>
      </c>
      <c r="BK889" s="481">
        <f t="shared" si="447"/>
        <v>0.65363823245164843</v>
      </c>
      <c r="BL889" s="481">
        <f t="shared" si="447"/>
        <v>0.59492921745944694</v>
      </c>
      <c r="BM889" s="481">
        <f t="shared" si="447"/>
        <v>0.54149337693934885</v>
      </c>
      <c r="BN889" s="481">
        <f t="shared" si="447"/>
        <v>0.49285708058062611</v>
      </c>
      <c r="BO889" s="481">
        <f t="shared" si="447"/>
        <v>0.44858923898835695</v>
      </c>
      <c r="BP889" s="481">
        <f t="shared" si="447"/>
        <v>0.40829748270854682</v>
      </c>
      <c r="BQ889" s="481">
        <f t="shared" si="447"/>
        <v>0.37162468444871216</v>
      </c>
      <c r="BR889" s="481">
        <f t="shared" si="447"/>
        <v>0.33824579366850471</v>
      </c>
      <c r="BS889" s="481">
        <f t="shared" si="447"/>
        <v>0.30786495548367243</v>
      </c>
      <c r="BT889" s="481">
        <f t="shared" si="447"/>
        <v>0.28021288834667052</v>
      </c>
      <c r="BU889" s="481">
        <f t="shared" si="447"/>
        <v>0.25504449726090322</v>
      </c>
      <c r="BV889" s="481">
        <f t="shared" si="447"/>
        <v>0.2321367013732501</v>
      </c>
      <c r="BW889" s="481">
        <f t="shared" si="447"/>
        <v>0.21128645668966592</v>
      </c>
      <c r="BX889" s="481">
        <f t="shared" si="447"/>
        <v>0.19230895638813603</v>
      </c>
      <c r="BY889" s="481">
        <f t="shared" si="447"/>
        <v>0.17503599277739609</v>
      </c>
      <c r="BZ889" s="481">
        <f t="shared" si="447"/>
        <v>0.15931446638259009</v>
      </c>
      <c r="CA889" s="481">
        <f t="shared" si="447"/>
        <v>0.14500502894309339</v>
      </c>
      <c r="CB889" s="481">
        <f t="shared" si="447"/>
        <v>0.13198084829467266</v>
      </c>
      <c r="CC889" s="481">
        <f t="shared" si="447"/>
        <v>0.12012648418847188</v>
      </c>
      <c r="CD889" s="481">
        <f t="shared" si="447"/>
        <v>0.10933686508261098</v>
      </c>
      <c r="CE889" s="481">
        <f t="shared" si="447"/>
        <v>9.9516356837157177E-2</v>
      </c>
      <c r="CF889" s="481">
        <f t="shared" si="447"/>
        <v>9.057791505781386E-2</v>
      </c>
      <c r="CG889" s="481">
        <f t="shared" si="447"/>
        <v>8.2442313575100915E-2</v>
      </c>
      <c r="CH889" s="481">
        <f t="shared" si="447"/>
        <v>7.5037442220623626E-2</v>
      </c>
      <c r="CI889" s="481">
        <f t="shared" si="447"/>
        <v>6.8297667676249965E-2</v>
      </c>
      <c r="CJ889" s="481">
        <f t="shared" si="447"/>
        <v>6.2163251731059729E-2</v>
      </c>
      <c r="CK889" s="481">
        <f t="shared" si="447"/>
        <v>5.6579821789769211E-2</v>
      </c>
      <c r="CL889" s="481">
        <f t="shared" si="447"/>
        <v>5.1497888939463672E-2</v>
      </c>
      <c r="CM889" s="481">
        <f t="shared" si="447"/>
        <v>4.6872409303008504E-2</v>
      </c>
      <c r="CN889" s="481">
        <f t="shared" si="447"/>
        <v>4.2662384791178114E-2</v>
      </c>
      <c r="CO889" s="481">
        <f t="shared" si="447"/>
        <v>3.8830499714759145E-2</v>
      </c>
      <c r="CP889" s="481">
        <f t="shared" si="447"/>
        <v>3.5342790035724866E-2</v>
      </c>
      <c r="CQ889" s="481">
        <f t="shared" si="447"/>
        <v>3.2168342325879416E-2</v>
      </c>
      <c r="CR889" s="481">
        <f t="shared" si="447"/>
        <v>2.9279019764681117E-2</v>
      </c>
      <c r="CS889" s="481">
        <f t="shared" si="447"/>
        <v>2.6649212747618688E-2</v>
      </c>
      <c r="CT889" s="481">
        <f t="shared" si="447"/>
        <v>2.4255611894648314E-2</v>
      </c>
      <c r="CU889" s="481">
        <f t="shared" si="447"/>
        <v>2.2077001446745476E-2</v>
      </c>
      <c r="CV889" s="481">
        <f t="shared" si="447"/>
        <v>2.0094071219334535E-2</v>
      </c>
      <c r="CW889" s="63" t="s">
        <v>632</v>
      </c>
      <c r="CX889" s="242" t="str">
        <f>+CY889</f>
        <v>exponencial</v>
      </c>
      <c r="CY889" s="242" t="str">
        <f>IF(AND($DB889&gt;$DE889,$DB889&gt;$DH889),"lineal",IF(AND($DE889&gt;$DB889,$DE889&gt;$DH889),"logaritmica",IF(AND($DH889&gt;$DB889,$DH889&gt;$DE889),"exponencial","-")))</f>
        <v>exponencial</v>
      </c>
      <c r="CZ889" s="453">
        <f>$AK889-$DA889*$AK$143</f>
        <v>190.15344704468325</v>
      </c>
      <c r="DA889" s="453">
        <f>IFERROR(SLOPE($E889:$AK889,$E$143:$AK$143),0)</f>
        <v>-5.5334028241978608</v>
      </c>
      <c r="DB889" s="454">
        <f>IFERROR(RSQ($E889:$AK889,$E$143:$AK$143),0)</f>
        <v>0.92973254742459288</v>
      </c>
      <c r="DC889" s="453">
        <f>$AK889-$DD889*$AK$143</f>
        <v>2083.971273602313</v>
      </c>
      <c r="DD889" s="453">
        <f>IFERROR(SLOPE($E889:$AK889,$E$142:$AK$142),0)</f>
        <v>-62.921821810792707</v>
      </c>
      <c r="DE889" s="454">
        <f>IFERROR(RSQ($E889:$AK889,$E$142:$AK$142),0)</f>
        <v>0.94738046197912296</v>
      </c>
      <c r="DF889" s="455">
        <f t="shared" ref="DF889:DF891" si="448">IFERROR(LN($AK889)-$DG889*$AK$143,0)</f>
        <v>5.127383205356745</v>
      </c>
      <c r="DG889" s="456">
        <f>IFERROR(SLOPE(LN($E889:$AK889),$E$143:$AK$143),0)</f>
        <v>-9.4111600802047543E-2</v>
      </c>
      <c r="DH889" s="454">
        <f>IFERROR(RSQ(LN($E889:$AK889),$E$143:$AK$143),0)</f>
        <v>0.95567452004079256</v>
      </c>
    </row>
    <row r="890" spans="2:113" outlineLevel="1" x14ac:dyDescent="0.3">
      <c r="B890" s="154">
        <v>2</v>
      </c>
      <c r="C890" s="242" t="s">
        <v>477</v>
      </c>
      <c r="D890" s="143" t="s">
        <v>631</v>
      </c>
      <c r="E890" s="303">
        <f t="shared" ref="E890:AK890" si="449">IFERROR(E851/INDEX(abo.mov.tot.avg,E$878),0)</f>
        <v>393.01322115384613</v>
      </c>
      <c r="F890" s="303">
        <f t="shared" si="449"/>
        <v>349.46947115384614</v>
      </c>
      <c r="G890" s="303">
        <f t="shared" si="449"/>
        <v>442.25427884615385</v>
      </c>
      <c r="H890" s="303">
        <f t="shared" si="449"/>
        <v>440.21423076923077</v>
      </c>
      <c r="I890" s="303">
        <f t="shared" si="449"/>
        <v>363.70076923076925</v>
      </c>
      <c r="J890" s="303">
        <f t="shared" si="449"/>
        <v>677.55365384615379</v>
      </c>
      <c r="K890" s="303">
        <f t="shared" si="449"/>
        <v>906.6040865384615</v>
      </c>
      <c r="L890" s="303">
        <f t="shared" si="449"/>
        <v>1001.5971153846153</v>
      </c>
      <c r="M890" s="303">
        <f t="shared" si="449"/>
        <v>1018.0820192307692</v>
      </c>
      <c r="N890" s="303">
        <f t="shared" si="449"/>
        <v>1100.8770192307693</v>
      </c>
      <c r="O890" s="303">
        <f t="shared" si="449"/>
        <v>1514.1216826923078</v>
      </c>
      <c r="P890" s="303">
        <f t="shared" si="449"/>
        <v>2125.645</v>
      </c>
      <c r="Q890" s="303">
        <f t="shared" si="449"/>
        <v>2358.8476923076923</v>
      </c>
      <c r="R890" s="303">
        <f t="shared" si="449"/>
        <v>2429.9379807692308</v>
      </c>
      <c r="S890" s="303">
        <f t="shared" si="449"/>
        <v>2476.2854326923075</v>
      </c>
      <c r="T890" s="303">
        <f t="shared" si="449"/>
        <v>2643.2058653846152</v>
      </c>
      <c r="U890" s="303">
        <f t="shared" si="449"/>
        <v>2861.2379807692309</v>
      </c>
      <c r="V890" s="303">
        <f t="shared" si="449"/>
        <v>3059.7714903846154</v>
      </c>
      <c r="W890" s="303">
        <f t="shared" si="449"/>
        <v>3197.0178846153844</v>
      </c>
      <c r="X890" s="303">
        <f t="shared" si="449"/>
        <v>3592.1847596153848</v>
      </c>
      <c r="Y890" s="303">
        <f t="shared" si="449"/>
        <v>3605.8035576923075</v>
      </c>
      <c r="Z890" s="303">
        <f t="shared" si="449"/>
        <v>3746.069951923077</v>
      </c>
      <c r="AA890" s="303">
        <f t="shared" si="449"/>
        <v>4200.1480769230766</v>
      </c>
      <c r="AB890" s="303">
        <f t="shared" si="449"/>
        <v>4807.8733653846157</v>
      </c>
      <c r="AC890" s="303">
        <f t="shared" si="449"/>
        <v>5596.4922115384616</v>
      </c>
      <c r="AD890" s="303">
        <f t="shared" si="449"/>
        <v>6246.7484615384619</v>
      </c>
      <c r="AE890" s="303">
        <f t="shared" si="449"/>
        <v>5786.962644230769</v>
      </c>
      <c r="AF890" s="303">
        <f t="shared" si="449"/>
        <v>6540.8554326923077</v>
      </c>
      <c r="AG890" s="303">
        <f t="shared" si="449"/>
        <v>6640.6433653846152</v>
      </c>
      <c r="AH890" s="303">
        <f t="shared" si="449"/>
        <v>6721.910048076923</v>
      </c>
      <c r="AI890" s="303">
        <f t="shared" si="449"/>
        <v>6377.895192307692</v>
      </c>
      <c r="AJ890" s="303">
        <f t="shared" si="449"/>
        <v>6592.2088942307691</v>
      </c>
      <c r="AK890" s="303">
        <f t="shared" si="449"/>
        <v>6497.6410576923081</v>
      </c>
      <c r="AL890" s="481">
        <f t="shared" si="446"/>
        <v>6727.9327913056622</v>
      </c>
      <c r="AM890" s="481">
        <f t="shared" si="446"/>
        <v>6958.2245249190155</v>
      </c>
      <c r="AN890" s="481">
        <f t="shared" si="446"/>
        <v>7188.5162585323687</v>
      </c>
      <c r="AO890" s="481">
        <f t="shared" si="446"/>
        <v>7418.8079921457229</v>
      </c>
      <c r="AP890" s="481">
        <f t="shared" si="446"/>
        <v>7649.099725759077</v>
      </c>
      <c r="AQ890" s="481">
        <f t="shared" si="446"/>
        <v>7879.3914593724294</v>
      </c>
      <c r="AR890" s="481">
        <f t="shared" si="446"/>
        <v>8109.6831929857835</v>
      </c>
      <c r="AS890" s="481">
        <f t="shared" si="446"/>
        <v>8339.9749265991377</v>
      </c>
      <c r="AT890" s="481">
        <f t="shared" si="446"/>
        <v>8570.2666602124918</v>
      </c>
      <c r="AU890" s="481">
        <f t="shared" si="446"/>
        <v>8800.5583938258442</v>
      </c>
      <c r="AV890" s="481">
        <f t="shared" si="446"/>
        <v>9030.8501274391983</v>
      </c>
      <c r="AW890" s="481">
        <f t="shared" si="446"/>
        <v>9261.1418610525525</v>
      </c>
      <c r="AX890" s="481">
        <f t="shared" si="446"/>
        <v>9491.4335946659048</v>
      </c>
      <c r="AY890" s="481">
        <f t="shared" si="446"/>
        <v>9721.725328279259</v>
      </c>
      <c r="AZ890" s="481">
        <f t="shared" si="446"/>
        <v>9952.0170618926131</v>
      </c>
      <c r="BA890" s="481">
        <f t="shared" si="446"/>
        <v>10182.308795505965</v>
      </c>
      <c r="BB890" s="481">
        <f t="shared" si="447"/>
        <v>10412.60052911932</v>
      </c>
      <c r="BC890" s="481">
        <f t="shared" si="447"/>
        <v>10642.892262732674</v>
      </c>
      <c r="BD890" s="481">
        <f t="shared" si="447"/>
        <v>10873.183996346028</v>
      </c>
      <c r="BE890" s="481">
        <f t="shared" si="447"/>
        <v>11103.47572995938</v>
      </c>
      <c r="BF890" s="481">
        <f t="shared" si="447"/>
        <v>11333.767463572734</v>
      </c>
      <c r="BG890" s="481">
        <f t="shared" si="447"/>
        <v>11564.059197186089</v>
      </c>
      <c r="BH890" s="481">
        <f t="shared" si="447"/>
        <v>11794.350930799441</v>
      </c>
      <c r="BI890" s="481">
        <f t="shared" si="447"/>
        <v>12024.642664412795</v>
      </c>
      <c r="BJ890" s="481">
        <f t="shared" si="447"/>
        <v>12254.934398026149</v>
      </c>
      <c r="BK890" s="481">
        <f t="shared" si="447"/>
        <v>12485.226131639502</v>
      </c>
      <c r="BL890" s="481">
        <f t="shared" si="447"/>
        <v>12715.517865252856</v>
      </c>
      <c r="BM890" s="481">
        <f t="shared" si="447"/>
        <v>12945.80959886621</v>
      </c>
      <c r="BN890" s="481">
        <f t="shared" si="447"/>
        <v>13176.101332479564</v>
      </c>
      <c r="BO890" s="481">
        <f t="shared" si="447"/>
        <v>13406.393066092916</v>
      </c>
      <c r="BP890" s="481">
        <f t="shared" si="447"/>
        <v>13636.68479970627</v>
      </c>
      <c r="BQ890" s="481">
        <f t="shared" si="447"/>
        <v>13866.976533319625</v>
      </c>
      <c r="BR890" s="481">
        <f t="shared" si="447"/>
        <v>14097.268266932977</v>
      </c>
      <c r="BS890" s="481">
        <f t="shared" si="447"/>
        <v>14327.560000546331</v>
      </c>
      <c r="BT890" s="481">
        <f t="shared" si="447"/>
        <v>14557.851734159685</v>
      </c>
      <c r="BU890" s="481">
        <f t="shared" si="447"/>
        <v>14788.143467773039</v>
      </c>
      <c r="BV890" s="481">
        <f t="shared" si="447"/>
        <v>15018.435201386392</v>
      </c>
      <c r="BW890" s="481">
        <f t="shared" si="447"/>
        <v>15248.726934999746</v>
      </c>
      <c r="BX890" s="481">
        <f t="shared" si="447"/>
        <v>15479.018668613098</v>
      </c>
      <c r="BY890" s="481">
        <f t="shared" si="447"/>
        <v>15709.310402226452</v>
      </c>
      <c r="BZ890" s="481">
        <f t="shared" si="447"/>
        <v>15939.602135839807</v>
      </c>
      <c r="CA890" s="481">
        <f t="shared" si="447"/>
        <v>16169.893869453161</v>
      </c>
      <c r="CB890" s="481">
        <f t="shared" si="447"/>
        <v>16400.185603066515</v>
      </c>
      <c r="CC890" s="481">
        <f t="shared" si="447"/>
        <v>16630.477336679869</v>
      </c>
      <c r="CD890" s="481">
        <f t="shared" si="447"/>
        <v>16860.76907029322</v>
      </c>
      <c r="CE890" s="481">
        <f t="shared" si="447"/>
        <v>17091.060803906574</v>
      </c>
      <c r="CF890" s="481">
        <f t="shared" si="447"/>
        <v>17321.352537519928</v>
      </c>
      <c r="CG890" s="481">
        <f t="shared" si="447"/>
        <v>17551.644271133282</v>
      </c>
      <c r="CH890" s="481">
        <f t="shared" si="447"/>
        <v>17781.936004746636</v>
      </c>
      <c r="CI890" s="481">
        <f t="shared" si="447"/>
        <v>18012.22773835999</v>
      </c>
      <c r="CJ890" s="481">
        <f t="shared" si="447"/>
        <v>18242.519471973344</v>
      </c>
      <c r="CK890" s="481">
        <f t="shared" si="447"/>
        <v>18472.811205586695</v>
      </c>
      <c r="CL890" s="481">
        <f t="shared" si="447"/>
        <v>18703.102939200049</v>
      </c>
      <c r="CM890" s="481">
        <f t="shared" si="447"/>
        <v>18933.394672813403</v>
      </c>
      <c r="CN890" s="481">
        <f t="shared" si="447"/>
        <v>19163.686406426757</v>
      </c>
      <c r="CO890" s="481">
        <f t="shared" si="447"/>
        <v>19393.978140040112</v>
      </c>
      <c r="CP890" s="481">
        <f t="shared" si="447"/>
        <v>19624.269873653466</v>
      </c>
      <c r="CQ890" s="481">
        <f t="shared" si="447"/>
        <v>19854.561607266816</v>
      </c>
      <c r="CR890" s="481">
        <f t="shared" si="447"/>
        <v>20084.85334088017</v>
      </c>
      <c r="CS890" s="481">
        <f t="shared" si="447"/>
        <v>20315.145074493525</v>
      </c>
      <c r="CT890" s="481">
        <f t="shared" si="447"/>
        <v>20545.436808106879</v>
      </c>
      <c r="CU890" s="481">
        <f t="shared" si="447"/>
        <v>20775.728541720233</v>
      </c>
      <c r="CV890" s="481">
        <f t="shared" si="447"/>
        <v>21006.020275333587</v>
      </c>
      <c r="CW890" s="63" t="s">
        <v>633</v>
      </c>
      <c r="CX890" s="242" t="s">
        <v>1722</v>
      </c>
      <c r="CY890" s="242" t="str">
        <f t="shared" ref="CY890:CY891" si="450">IF(AND($DB890&gt;$DE890,$DB890&gt;$DH890),"lineal",IF(AND($DE890&gt;$DB890,$DE890&gt;$DH890),"logaritmica",IF(AND($DH890&gt;$DB890,$DH890&gt;$DE890),"exponencial","-")))</f>
        <v>lineal</v>
      </c>
      <c r="CZ890" s="453">
        <f t="shared" ref="CZ890:CZ891" si="451">$AK890-$DA890*$AK$143</f>
        <v>-1101.9861515483608</v>
      </c>
      <c r="DA890" s="453">
        <f t="shared" ref="DA890:DA891" si="452">IFERROR(SLOPE($E890:$AK890,$E$143:$AK$143),0)</f>
        <v>230.29173361335361</v>
      </c>
      <c r="DB890" s="454">
        <f t="shared" ref="DB890:DB891" si="453">IFERROR(RSQ($E890:$AK890,$E$143:$AK$143),0)</f>
        <v>0.96199564830884965</v>
      </c>
      <c r="DC890" s="453">
        <f t="shared" ref="DC890:DC891" si="454">$AK890-$DD890*$AK$143</f>
        <v>-67979.076887025367</v>
      </c>
      <c r="DD890" s="453">
        <f>IFERROR(SLOPE($E890:$AK890,$E$142:$AK$142),0)</f>
        <v>2256.8702407490205</v>
      </c>
      <c r="DE890" s="454">
        <f>IFERROR(RSQ($E890:$AK890,$E$142:$AK$142),0)</f>
        <v>0.7280781136325355</v>
      </c>
      <c r="DF890" s="455">
        <f t="shared" si="448"/>
        <v>5.5477496592657838</v>
      </c>
      <c r="DG890" s="456">
        <f t="shared" ref="DG890:DG891" si="455">IFERROR(SLOPE(LN($E890:$AK890),$E$143:$AK$143),0)</f>
        <v>9.7922570198408027E-2</v>
      </c>
      <c r="DH890" s="454">
        <f>IFERROR(RSQ(LN($E890:$AK890),$E$143:$AK$143),0)</f>
        <v>0.92583844894292078</v>
      </c>
    </row>
    <row r="891" spans="2:113" outlineLevel="1" x14ac:dyDescent="0.3">
      <c r="B891" s="154">
        <v>3</v>
      </c>
      <c r="C891" s="242" t="s">
        <v>628</v>
      </c>
      <c r="D891" s="143" t="s">
        <v>631</v>
      </c>
      <c r="E891" s="303">
        <f t="shared" ref="E891:AK891" si="456">IFERROR(E852/INDEX(abo.mov.tot.avg,E$878),0)</f>
        <v>600.96153846153845</v>
      </c>
      <c r="F891" s="303">
        <f t="shared" si="456"/>
        <v>586.45394230769227</v>
      </c>
      <c r="G891" s="303">
        <f t="shared" si="456"/>
        <v>648.13572115384613</v>
      </c>
      <c r="H891" s="303">
        <f t="shared" si="456"/>
        <v>671.6020192307692</v>
      </c>
      <c r="I891" s="303">
        <f t="shared" si="456"/>
        <v>762.45846153846151</v>
      </c>
      <c r="J891" s="303">
        <f t="shared" si="456"/>
        <v>799.75812499999995</v>
      </c>
      <c r="K891" s="303">
        <f t="shared" si="456"/>
        <v>880.46028846153843</v>
      </c>
      <c r="L891" s="303">
        <f t="shared" si="456"/>
        <v>913.53326923076918</v>
      </c>
      <c r="M891" s="303">
        <f t="shared" si="456"/>
        <v>921.85163461538457</v>
      </c>
      <c r="N891" s="303">
        <f t="shared" si="456"/>
        <v>1038.1540384615384</v>
      </c>
      <c r="O891" s="303">
        <f t="shared" si="456"/>
        <v>1236.9184134615384</v>
      </c>
      <c r="P891" s="303">
        <f t="shared" si="456"/>
        <v>1602.4891826923076</v>
      </c>
      <c r="Q891" s="303">
        <f t="shared" si="456"/>
        <v>1702.6616346153846</v>
      </c>
      <c r="R891" s="303">
        <f t="shared" si="456"/>
        <v>1540.6118269230769</v>
      </c>
      <c r="S891" s="303">
        <f t="shared" si="456"/>
        <v>1751.9422115384616</v>
      </c>
      <c r="T891" s="303">
        <f t="shared" si="456"/>
        <v>1764.4972596153846</v>
      </c>
      <c r="U891" s="303">
        <f t="shared" si="456"/>
        <v>1996.6351442307691</v>
      </c>
      <c r="V891" s="303">
        <f t="shared" si="456"/>
        <v>2058.061153846154</v>
      </c>
      <c r="W891" s="303">
        <f t="shared" si="456"/>
        <v>2270.3414903846156</v>
      </c>
      <c r="X891" s="303">
        <f t="shared" si="456"/>
        <v>2429.2762019230768</v>
      </c>
      <c r="Y891" s="303">
        <f t="shared" si="456"/>
        <v>2490.5123557692309</v>
      </c>
      <c r="Z891" s="303">
        <f t="shared" si="456"/>
        <v>2718.7253846153844</v>
      </c>
      <c r="AA891" s="303">
        <f t="shared" si="456"/>
        <v>2934.5527403846154</v>
      </c>
      <c r="AB891" s="303">
        <f t="shared" si="456"/>
        <v>3735.8179326923077</v>
      </c>
      <c r="AC891" s="303">
        <f t="shared" si="456"/>
        <v>4079.0428365384614</v>
      </c>
      <c r="AD891" s="303">
        <f t="shared" si="456"/>
        <v>4184.1514423076924</v>
      </c>
      <c r="AE891" s="303">
        <f t="shared" si="456"/>
        <v>4423.4683173076919</v>
      </c>
      <c r="AF891" s="303">
        <f t="shared" si="456"/>
        <v>4221.0553365384612</v>
      </c>
      <c r="AG891" s="303">
        <f t="shared" si="456"/>
        <v>4452.805240384615</v>
      </c>
      <c r="AH891" s="303">
        <f t="shared" si="456"/>
        <v>4317.8749519230769</v>
      </c>
      <c r="AI891" s="303">
        <f t="shared" si="456"/>
        <v>4651.5180288461543</v>
      </c>
      <c r="AJ891" s="303">
        <f t="shared" si="456"/>
        <v>4905.8696153846158</v>
      </c>
      <c r="AK891" s="303">
        <f t="shared" si="456"/>
        <v>4652.4647115384614</v>
      </c>
      <c r="AL891" s="481">
        <f t="shared" si="446"/>
        <v>5004.0221600074992</v>
      </c>
      <c r="AM891" s="481">
        <f t="shared" si="446"/>
        <v>5382.1445901017723</v>
      </c>
      <c r="AN891" s="481">
        <f t="shared" si="446"/>
        <v>5788.8393501275714</v>
      </c>
      <c r="AO891" s="481">
        <f t="shared" si="446"/>
        <v>6226.2654710567222</v>
      </c>
      <c r="AP891" s="481">
        <f t="shared" si="446"/>
        <v>6696.7451282300553</v>
      </c>
      <c r="AQ891" s="481">
        <f t="shared" si="446"/>
        <v>7202.7759691495285</v>
      </c>
      <c r="AR891" s="481">
        <f t="shared" si="446"/>
        <v>7747.0443728041282</v>
      </c>
      <c r="AS891" s="481">
        <f t="shared" si="446"/>
        <v>8332.4397109191777</v>
      </c>
      <c r="AT891" s="481">
        <f t="shared" si="446"/>
        <v>8962.0696868388168</v>
      </c>
      <c r="AU891" s="481">
        <f t="shared" si="446"/>
        <v>9639.2768334707653</v>
      </c>
      <c r="AV891" s="481">
        <f t="shared" si="446"/>
        <v>10367.656257877217</v>
      </c>
      <c r="AW891" s="481">
        <f t="shared" si="446"/>
        <v>11151.074726712448</v>
      </c>
      <c r="AX891" s="481">
        <f t="shared" si="446"/>
        <v>11993.691193826779</v>
      </c>
      <c r="AY891" s="481">
        <f t="shared" si="446"/>
        <v>12899.978879012264</v>
      </c>
      <c r="AZ891" s="481">
        <f t="shared" si="446"/>
        <v>13874.749015100073</v>
      </c>
      <c r="BA891" s="481">
        <f t="shared" si="446"/>
        <v>14923.176389476428</v>
      </c>
      <c r="BB891" s="481">
        <f t="shared" si="447"/>
        <v>16050.826815610004</v>
      </c>
      <c r="BC891" s="481">
        <f t="shared" si="447"/>
        <v>17263.686680429564</v>
      </c>
      <c r="BD891" s="481">
        <f t="shared" si="447"/>
        <v>18568.194724410805</v>
      </c>
      <c r="BE891" s="481">
        <f t="shared" si="447"/>
        <v>19971.276223084136</v>
      </c>
      <c r="BF891" s="481">
        <f t="shared" si="447"/>
        <v>21480.379751423676</v>
      </c>
      <c r="BG891" s="481">
        <f t="shared" si="447"/>
        <v>23103.516726289545</v>
      </c>
      <c r="BH891" s="481">
        <f t="shared" si="447"/>
        <v>24849.303936843182</v>
      </c>
      <c r="BI891" s="481">
        <f t="shared" si="447"/>
        <v>26727.009288718862</v>
      </c>
      <c r="BJ891" s="481">
        <f t="shared" si="447"/>
        <v>28746.601004792956</v>
      </c>
      <c r="BK891" s="481">
        <f t="shared" si="447"/>
        <v>30918.800543746791</v>
      </c>
      <c r="BL891" s="481">
        <f t="shared" si="447"/>
        <v>33255.139517350406</v>
      </c>
      <c r="BM891" s="481">
        <f t="shared" si="447"/>
        <v>35768.020908628219</v>
      </c>
      <c r="BN891" s="481">
        <f t="shared" si="447"/>
        <v>38470.784915894925</v>
      </c>
      <c r="BO891" s="481">
        <f t="shared" si="447"/>
        <v>41377.779772210772</v>
      </c>
      <c r="BP891" s="481">
        <f t="shared" si="447"/>
        <v>44504.437916216782</v>
      </c>
      <c r="BQ891" s="481">
        <f t="shared" si="447"/>
        <v>47867.357918720205</v>
      </c>
      <c r="BR891" s="481">
        <f t="shared" si="447"/>
        <v>51484.392599955856</v>
      </c>
      <c r="BS891" s="481">
        <f t="shared" si="447"/>
        <v>55374.743805313781</v>
      </c>
      <c r="BT891" s="481">
        <f t="shared" si="447"/>
        <v>59559.064342671605</v>
      </c>
      <c r="BU891" s="481">
        <f t="shared" si="447"/>
        <v>64059.567622488903</v>
      </c>
      <c r="BV891" s="481">
        <f t="shared" si="447"/>
        <v>68900.145582712852</v>
      </c>
      <c r="BW891" s="481">
        <f t="shared" si="447"/>
        <v>74106.495524525439</v>
      </c>
      <c r="BX891" s="481">
        <f t="shared" si="447"/>
        <v>79706.256532270985</v>
      </c>
      <c r="BY891" s="481">
        <f t="shared" si="447"/>
        <v>85729.156201774837</v>
      </c>
      <c r="BZ891" s="481">
        <f t="shared" si="447"/>
        <v>92207.168456000931</v>
      </c>
      <c r="CA891" s="481">
        <f t="shared" si="447"/>
        <v>99174.683285839725</v>
      </c>
      <c r="CB891" s="481">
        <f t="shared" si="447"/>
        <v>106668.68931714322</v>
      </c>
      <c r="CC891" s="481">
        <f t="shared" si="447"/>
        <v>114728.97017319538</v>
      </c>
      <c r="CD891" s="481">
        <f t="shared" si="447"/>
        <v>123398.31567506204</v>
      </c>
      <c r="CE891" s="481">
        <f t="shared" si="447"/>
        <v>132722.74900101774</v>
      </c>
      <c r="CF891" s="481">
        <f t="shared" si="447"/>
        <v>142751.77101098059</v>
      </c>
      <c r="CG891" s="481">
        <f t="shared" si="447"/>
        <v>153538.62303300528</v>
      </c>
      <c r="CH891" s="481">
        <f t="shared" si="447"/>
        <v>165140.5695068957</v>
      </c>
      <c r="CI891" s="481">
        <f t="shared" si="447"/>
        <v>177619.20198541495</v>
      </c>
      <c r="CJ891" s="481">
        <f t="shared" si="447"/>
        <v>191040.76610695155</v>
      </c>
      <c r="CK891" s="481">
        <f t="shared" si="447"/>
        <v>205476.51327545044</v>
      </c>
      <c r="CL891" s="481">
        <f t="shared" si="447"/>
        <v>221003.07891457886</v>
      </c>
      <c r="CM891" s="481">
        <f t="shared" si="447"/>
        <v>237702.88930418232</v>
      </c>
      <c r="CN891" s="481">
        <f t="shared" si="447"/>
        <v>255664.59915879866</v>
      </c>
      <c r="CO891" s="481">
        <f t="shared" si="447"/>
        <v>274983.56227123638</v>
      </c>
      <c r="CP891" s="481">
        <f t="shared" si="447"/>
        <v>295762.33771970909</v>
      </c>
      <c r="CQ891" s="481">
        <f t="shared" si="447"/>
        <v>318111.23432586936</v>
      </c>
      <c r="CR891" s="481">
        <f t="shared" si="447"/>
        <v>342148.89625409036</v>
      </c>
      <c r="CS891" s="481">
        <f t="shared" si="447"/>
        <v>368002.93286080996</v>
      </c>
      <c r="CT891" s="481">
        <f t="shared" si="447"/>
        <v>395810.596137613</v>
      </c>
      <c r="CU891" s="481">
        <f t="shared" si="447"/>
        <v>425719.50934442284</v>
      </c>
      <c r="CV891" s="481">
        <f t="shared" si="447"/>
        <v>457888.45070091228</v>
      </c>
      <c r="CW891" s="63" t="s">
        <v>634</v>
      </c>
      <c r="CX891" s="242" t="s">
        <v>1723</v>
      </c>
      <c r="CY891" s="242" t="str">
        <f t="shared" si="450"/>
        <v>exponencial</v>
      </c>
      <c r="CZ891" s="453">
        <f t="shared" si="451"/>
        <v>-276.62554351668587</v>
      </c>
      <c r="DA891" s="453">
        <f t="shared" si="452"/>
        <v>149.36637136530749</v>
      </c>
      <c r="DB891" s="454">
        <f t="shared" si="453"/>
        <v>0.94581211373087648</v>
      </c>
      <c r="DC891" s="453">
        <f t="shared" si="454"/>
        <v>-42679.905345884006</v>
      </c>
      <c r="DD891" s="453">
        <f t="shared" ref="DD891" si="457">IFERROR(SLOPE($E891:$AK891,$E$142:$AK$142),0)</f>
        <v>1434.3142441643172</v>
      </c>
      <c r="DE891" s="454">
        <f t="shared" ref="DE891" si="458">IFERROR(RSQ($E891:$AK891,$E$142:$AK$142),0)</f>
        <v>0.6872839796381871</v>
      </c>
      <c r="DF891" s="455">
        <f t="shared" si="448"/>
        <v>6.041270822888654</v>
      </c>
      <c r="DG891" s="456">
        <f t="shared" si="455"/>
        <v>7.2844896386678681E-2</v>
      </c>
      <c r="DH891" s="454">
        <f t="shared" ref="DH891" si="459">IFERROR(RSQ(LN($E891:$AK891),$E$143:$AK$143),0)</f>
        <v>0.97804543424745471</v>
      </c>
    </row>
    <row r="892" spans="2:113" outlineLevel="1" x14ac:dyDescent="0.3">
      <c r="D892" s="143"/>
    </row>
    <row r="893" spans="2:113" outlineLevel="1" x14ac:dyDescent="0.3">
      <c r="C893" s="242" t="s">
        <v>23</v>
      </c>
      <c r="D893" s="143" t="s">
        <v>631</v>
      </c>
      <c r="E893" s="303">
        <f t="shared" ref="E893:AK893" si="460">IFERROR(E854/INDEX(abo.mov.tot.avg,E$878),0)</f>
        <v>1192.9974519230768</v>
      </c>
      <c r="F893" s="303">
        <f t="shared" si="460"/>
        <v>1116.2781730769232</v>
      </c>
      <c r="G893" s="303">
        <f t="shared" si="460"/>
        <v>1246.881201923077</v>
      </c>
      <c r="H893" s="303">
        <f t="shared" si="460"/>
        <v>1271.6978365384616</v>
      </c>
      <c r="I893" s="303">
        <f t="shared" si="460"/>
        <v>1278.9376442307691</v>
      </c>
      <c r="J893" s="303">
        <f t="shared" si="460"/>
        <v>1598.2122596153847</v>
      </c>
      <c r="K893" s="303">
        <f t="shared" si="460"/>
        <v>1907.5320192307693</v>
      </c>
      <c r="L893" s="303">
        <f t="shared" si="460"/>
        <v>2039.0714423076922</v>
      </c>
      <c r="M893" s="303">
        <f t="shared" si="460"/>
        <v>2048.3975961538463</v>
      </c>
      <c r="N893" s="303">
        <f t="shared" si="460"/>
        <v>2249.7994711538463</v>
      </c>
      <c r="O893" s="303">
        <f t="shared" si="460"/>
        <v>2855.7524519230769</v>
      </c>
      <c r="P893" s="303">
        <f t="shared" si="460"/>
        <v>3823.847548076923</v>
      </c>
      <c r="Q893" s="303">
        <f t="shared" si="460"/>
        <v>4152.0386538461535</v>
      </c>
      <c r="R893" s="303">
        <f t="shared" si="460"/>
        <v>4049.6584615384613</v>
      </c>
      <c r="S893" s="303">
        <f t="shared" si="460"/>
        <v>4295.140240384615</v>
      </c>
      <c r="T893" s="303">
        <f t="shared" si="460"/>
        <v>4473.3665384615388</v>
      </c>
      <c r="U893" s="303">
        <f t="shared" si="460"/>
        <v>4917.6677403846152</v>
      </c>
      <c r="V893" s="303">
        <f t="shared" si="460"/>
        <v>5171.1241346153847</v>
      </c>
      <c r="W893" s="303">
        <f t="shared" si="460"/>
        <v>5514.3363461538465</v>
      </c>
      <c r="X893" s="303">
        <f t="shared" si="460"/>
        <v>6064.0692307692307</v>
      </c>
      <c r="Y893" s="303">
        <f t="shared" si="460"/>
        <v>6134.3821153846156</v>
      </c>
      <c r="Z893" s="303">
        <f t="shared" si="460"/>
        <v>6495.7555769230767</v>
      </c>
      <c r="AA893" s="303">
        <f t="shared" si="460"/>
        <v>7163.5653365384615</v>
      </c>
      <c r="AB893" s="303">
        <f t="shared" si="460"/>
        <v>8569.7010576923076</v>
      </c>
      <c r="AC893" s="303">
        <f t="shared" si="460"/>
        <v>9693.5493750000005</v>
      </c>
      <c r="AD893" s="303">
        <f t="shared" si="460"/>
        <v>10450.045673076924</v>
      </c>
      <c r="AE893" s="303">
        <f t="shared" si="460"/>
        <v>10223.232836538462</v>
      </c>
      <c r="AF893" s="303">
        <f t="shared" si="460"/>
        <v>10783.125192307692</v>
      </c>
      <c r="AG893" s="303">
        <f t="shared" si="460"/>
        <v>11114.05125</v>
      </c>
      <c r="AH893" s="303">
        <f t="shared" si="460"/>
        <v>11062.604759615384</v>
      </c>
      <c r="AI893" s="303">
        <f t="shared" si="460"/>
        <v>11045.55139423077</v>
      </c>
      <c r="AJ893" s="303">
        <f t="shared" si="460"/>
        <v>11506.711778846155</v>
      </c>
      <c r="AK893" s="303">
        <f t="shared" si="460"/>
        <v>11157.656923076924</v>
      </c>
      <c r="AL893" s="481">
        <f>SUM(AL889:AL891)</f>
        <v>11738.827869428367</v>
      </c>
      <c r="AM893" s="481">
        <f t="shared" ref="AM893:CV893" si="461">SUM(AM889:AM891)</f>
        <v>12346.624715738337</v>
      </c>
      <c r="AN893" s="481">
        <f t="shared" si="461"/>
        <v>12983.04933870029</v>
      </c>
      <c r="AO893" s="481">
        <f t="shared" si="461"/>
        <v>13650.255789127024</v>
      </c>
      <c r="AP893" s="481">
        <f t="shared" si="461"/>
        <v>14350.561709512356</v>
      </c>
      <c r="AQ893" s="481">
        <f t="shared" si="461"/>
        <v>15086.460621646196</v>
      </c>
      <c r="AR893" s="481">
        <f t="shared" si="461"/>
        <v>15860.635149372079</v>
      </c>
      <c r="AS893" s="481">
        <f t="shared" si="461"/>
        <v>16675.97124655261</v>
      </c>
      <c r="AT893" s="481">
        <f t="shared" si="461"/>
        <v>17535.573505657598</v>
      </c>
      <c r="AU893" s="481">
        <f t="shared" si="461"/>
        <v>18442.781628135508</v>
      </c>
      <c r="AV893" s="481">
        <f t="shared" si="461"/>
        <v>19401.188143907606</v>
      </c>
      <c r="AW893" s="481">
        <f t="shared" si="461"/>
        <v>20414.657473962994</v>
      </c>
      <c r="AX893" s="481">
        <f t="shared" si="461"/>
        <v>21487.346437171698</v>
      </c>
      <c r="AY893" s="481">
        <f t="shared" si="461"/>
        <v>22623.726310106897</v>
      </c>
      <c r="AZ893" s="481">
        <f t="shared" si="461"/>
        <v>23828.606556918501</v>
      </c>
      <c r="BA893" s="481">
        <f t="shared" si="461"/>
        <v>25107.160355172346</v>
      </c>
      <c r="BB893" s="481">
        <f t="shared" si="461"/>
        <v>26464.952053108882</v>
      </c>
      <c r="BC893" s="481">
        <f t="shared" si="461"/>
        <v>27907.966704033726</v>
      </c>
      <c r="BD893" s="481">
        <f t="shared" si="461"/>
        <v>29442.641834583876</v>
      </c>
      <c r="BE893" s="481">
        <f t="shared" si="461"/>
        <v>31075.901615476614</v>
      </c>
      <c r="BF893" s="481">
        <f t="shared" si="461"/>
        <v>32815.193616105935</v>
      </c>
      <c r="BG893" s="481">
        <f t="shared" si="461"/>
        <v>34668.528338071861</v>
      </c>
      <c r="BH893" s="481">
        <f t="shared" si="461"/>
        <v>36644.521737483308</v>
      </c>
      <c r="BI893" s="481">
        <f t="shared" si="461"/>
        <v>38752.44096174583</v>
      </c>
      <c r="BJ893" s="481">
        <f t="shared" si="461"/>
        <v>41002.253543610284</v>
      </c>
      <c r="BK893" s="481">
        <f t="shared" si="461"/>
        <v>43404.680313618745</v>
      </c>
      <c r="BL893" s="481">
        <f t="shared" si="461"/>
        <v>45971.252311820717</v>
      </c>
      <c r="BM893" s="481">
        <f t="shared" si="461"/>
        <v>48714.372000871372</v>
      </c>
      <c r="BN893" s="481">
        <f t="shared" si="461"/>
        <v>51647.379105455067</v>
      </c>
      <c r="BO893" s="481">
        <f t="shared" si="461"/>
        <v>54784.621427542676</v>
      </c>
      <c r="BP893" s="481">
        <f t="shared" si="461"/>
        <v>58141.531013405765</v>
      </c>
      <c r="BQ893" s="481">
        <f t="shared" si="461"/>
        <v>61734.70607672428</v>
      </c>
      <c r="BR893" s="481">
        <f t="shared" si="461"/>
        <v>65581.999112682504</v>
      </c>
      <c r="BS893" s="481">
        <f t="shared" si="461"/>
        <v>69702.61167081559</v>
      </c>
      <c r="BT893" s="481">
        <f t="shared" si="461"/>
        <v>74117.196289719635</v>
      </c>
      <c r="BU893" s="481">
        <f t="shared" si="461"/>
        <v>78847.966134759205</v>
      </c>
      <c r="BV893" s="481">
        <f t="shared" si="461"/>
        <v>83918.812920800614</v>
      </c>
      <c r="BW893" s="481">
        <f t="shared" si="461"/>
        <v>89355.433745981878</v>
      </c>
      <c r="BX893" s="481">
        <f t="shared" si="461"/>
        <v>95185.46750984047</v>
      </c>
      <c r="BY893" s="481">
        <f t="shared" si="461"/>
        <v>101438.64163999406</v>
      </c>
      <c r="BZ893" s="481">
        <f t="shared" si="461"/>
        <v>108146.92990630712</v>
      </c>
      <c r="CA893" s="481">
        <f t="shared" si="461"/>
        <v>115344.72216032183</v>
      </c>
      <c r="CB893" s="481">
        <f t="shared" si="461"/>
        <v>123069.00690105802</v>
      </c>
      <c r="CC893" s="481">
        <f t="shared" si="461"/>
        <v>131359.56763635942</v>
      </c>
      <c r="CD893" s="481">
        <f t="shared" si="461"/>
        <v>140259.19408222035</v>
      </c>
      <c r="CE893" s="481">
        <f t="shared" si="461"/>
        <v>149813.90932128116</v>
      </c>
      <c r="CF893" s="481">
        <f t="shared" si="461"/>
        <v>160073.21412641558</v>
      </c>
      <c r="CG893" s="481">
        <f t="shared" si="461"/>
        <v>171090.34974645212</v>
      </c>
      <c r="CH893" s="481">
        <f t="shared" si="461"/>
        <v>182922.58054908455</v>
      </c>
      <c r="CI893" s="481">
        <f t="shared" si="461"/>
        <v>195631.49802144262</v>
      </c>
      <c r="CJ893" s="481">
        <f t="shared" si="461"/>
        <v>209283.34774217661</v>
      </c>
      <c r="CK893" s="481">
        <f t="shared" si="461"/>
        <v>223949.38106085893</v>
      </c>
      <c r="CL893" s="481">
        <f t="shared" si="461"/>
        <v>239706.23335166785</v>
      </c>
      <c r="CM893" s="481">
        <f t="shared" si="461"/>
        <v>256636.33084940503</v>
      </c>
      <c r="CN893" s="481">
        <f t="shared" si="461"/>
        <v>274828.32822761021</v>
      </c>
      <c r="CO893" s="481">
        <f t="shared" si="461"/>
        <v>294377.5792417762</v>
      </c>
      <c r="CP893" s="481">
        <f t="shared" si="461"/>
        <v>315386.64293615258</v>
      </c>
      <c r="CQ893" s="481">
        <f t="shared" si="461"/>
        <v>337965.82810147852</v>
      </c>
      <c r="CR893" s="481">
        <f t="shared" si="461"/>
        <v>362233.77887399029</v>
      </c>
      <c r="CS893" s="481">
        <f t="shared" si="461"/>
        <v>388318.10458451626</v>
      </c>
      <c r="CT893" s="481">
        <f t="shared" si="461"/>
        <v>416356.05720133177</v>
      </c>
      <c r="CU893" s="481">
        <f t="shared" si="461"/>
        <v>446495.25996314455</v>
      </c>
      <c r="CV893" s="481">
        <f t="shared" si="461"/>
        <v>478894.4910703171</v>
      </c>
      <c r="CW893" s="63"/>
      <c r="CX893" s="63"/>
    </row>
    <row r="895" spans="2:113" ht="21" thickBot="1" x14ac:dyDescent="0.4">
      <c r="B895" s="3" t="s">
        <v>479</v>
      </c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</row>
    <row r="896" spans="2:113" ht="14.4" thickTop="1" x14ac:dyDescent="0.3">
      <c r="B896" s="233" t="s">
        <v>480</v>
      </c>
      <c r="AA896" s="238"/>
      <c r="AB896" s="238"/>
      <c r="AC896" s="238"/>
      <c r="AD896" s="238"/>
      <c r="AE896" s="238"/>
      <c r="AF896" s="238"/>
      <c r="AG896" s="238"/>
    </row>
    <row r="897" spans="2:102" outlineLevel="1" x14ac:dyDescent="0.3">
      <c r="E897" s="233">
        <v>1</v>
      </c>
      <c r="F897" s="233">
        <v>2</v>
      </c>
      <c r="G897" s="233">
        <v>3</v>
      </c>
      <c r="H897" s="233">
        <v>4</v>
      </c>
      <c r="I897" s="233">
        <v>5</v>
      </c>
      <c r="J897" s="233">
        <v>6</v>
      </c>
      <c r="K897" s="233">
        <v>7</v>
      </c>
      <c r="L897" s="233">
        <v>8</v>
      </c>
      <c r="M897" s="233">
        <v>9</v>
      </c>
      <c r="N897" s="233">
        <v>10</v>
      </c>
      <c r="O897" s="233">
        <v>11</v>
      </c>
      <c r="P897" s="233">
        <v>12</v>
      </c>
      <c r="Q897" s="233">
        <v>13</v>
      </c>
      <c r="R897" s="233">
        <v>14</v>
      </c>
      <c r="S897" s="233">
        <v>15</v>
      </c>
      <c r="T897" s="233">
        <v>16</v>
      </c>
      <c r="U897" s="233">
        <v>17</v>
      </c>
      <c r="V897" s="233">
        <v>18</v>
      </c>
      <c r="W897" s="233">
        <v>19</v>
      </c>
      <c r="X897" s="233">
        <v>20</v>
      </c>
      <c r="Y897" s="233">
        <v>21</v>
      </c>
      <c r="Z897" s="233">
        <v>22</v>
      </c>
      <c r="AA897" s="233">
        <v>23</v>
      </c>
      <c r="AB897" s="233">
        <v>24</v>
      </c>
      <c r="AC897" s="233">
        <v>25</v>
      </c>
      <c r="AD897" s="233">
        <v>26</v>
      </c>
      <c r="AE897" s="233">
        <v>27</v>
      </c>
      <c r="AF897" s="233">
        <v>28</v>
      </c>
      <c r="AG897" s="233">
        <v>29</v>
      </c>
      <c r="AH897" s="233">
        <v>30</v>
      </c>
      <c r="AI897" s="233">
        <v>31</v>
      </c>
      <c r="AJ897" s="233">
        <v>32</v>
      </c>
      <c r="AK897" s="233">
        <v>33</v>
      </c>
      <c r="AL897" s="233">
        <v>34</v>
      </c>
      <c r="AM897" s="233">
        <v>35</v>
      </c>
      <c r="AN897" s="233">
        <v>36</v>
      </c>
      <c r="AO897" s="233">
        <v>37</v>
      </c>
      <c r="AP897" s="233">
        <v>38</v>
      </c>
      <c r="AQ897" s="233">
        <v>39</v>
      </c>
      <c r="AR897" s="233">
        <v>40</v>
      </c>
      <c r="AS897" s="233">
        <v>41</v>
      </c>
      <c r="AT897" s="233">
        <v>42</v>
      </c>
      <c r="AU897" s="233">
        <v>43</v>
      </c>
      <c r="AV897" s="233">
        <v>44</v>
      </c>
      <c r="AW897" s="233">
        <v>45</v>
      </c>
      <c r="AX897" s="233">
        <v>46</v>
      </c>
      <c r="AY897" s="233">
        <v>47</v>
      </c>
      <c r="AZ897" s="233">
        <v>48</v>
      </c>
      <c r="BA897" s="233">
        <v>49</v>
      </c>
      <c r="BB897" s="233">
        <v>50</v>
      </c>
      <c r="BC897" s="233">
        <v>51</v>
      </c>
      <c r="BD897" s="233">
        <v>52</v>
      </c>
      <c r="BE897" s="233">
        <v>53</v>
      </c>
      <c r="BF897" s="233">
        <v>54</v>
      </c>
      <c r="BG897" s="233">
        <v>55</v>
      </c>
      <c r="BH897" s="233">
        <v>56</v>
      </c>
      <c r="BI897" s="233">
        <v>57</v>
      </c>
      <c r="BJ897" s="233">
        <v>58</v>
      </c>
      <c r="BK897" s="233">
        <v>59</v>
      </c>
      <c r="BL897" s="233">
        <v>60</v>
      </c>
      <c r="BM897" s="233">
        <v>61</v>
      </c>
      <c r="BN897" s="233">
        <v>62</v>
      </c>
      <c r="BO897" s="233">
        <v>63</v>
      </c>
      <c r="BP897" s="233">
        <v>64</v>
      </c>
      <c r="BQ897" s="233">
        <v>65</v>
      </c>
      <c r="BR897" s="233">
        <v>66</v>
      </c>
      <c r="BS897" s="233">
        <v>67</v>
      </c>
      <c r="BT897" s="233">
        <v>68</v>
      </c>
      <c r="BU897" s="233">
        <v>69</v>
      </c>
      <c r="BV897" s="233">
        <v>70</v>
      </c>
      <c r="BW897" s="233">
        <v>71</v>
      </c>
      <c r="BX897" s="233">
        <v>72</v>
      </c>
      <c r="BY897" s="233">
        <v>73</v>
      </c>
      <c r="BZ897" s="233">
        <v>74</v>
      </c>
      <c r="CA897" s="233">
        <v>75</v>
      </c>
      <c r="CB897" s="233">
        <v>76</v>
      </c>
      <c r="CC897" s="233">
        <v>77</v>
      </c>
      <c r="CD897" s="233">
        <v>78</v>
      </c>
      <c r="CE897" s="233">
        <v>79</v>
      </c>
      <c r="CF897" s="233">
        <v>80</v>
      </c>
      <c r="CG897" s="233">
        <v>81</v>
      </c>
      <c r="CH897" s="233">
        <v>82</v>
      </c>
      <c r="CI897" s="233">
        <v>83</v>
      </c>
      <c r="CJ897" s="233">
        <v>84</v>
      </c>
      <c r="CK897" s="233">
        <v>85</v>
      </c>
      <c r="CL897" s="233">
        <v>86</v>
      </c>
      <c r="CM897" s="233">
        <v>87</v>
      </c>
      <c r="CN897" s="233">
        <v>88</v>
      </c>
      <c r="CO897" s="233">
        <v>89</v>
      </c>
      <c r="CP897" s="233">
        <v>90</v>
      </c>
      <c r="CQ897" s="233">
        <v>91</v>
      </c>
      <c r="CR897" s="233">
        <v>92</v>
      </c>
      <c r="CS897" s="233">
        <v>93</v>
      </c>
      <c r="CT897" s="233">
        <v>94</v>
      </c>
      <c r="CU897" s="233">
        <v>95</v>
      </c>
      <c r="CV897" s="233">
        <v>96</v>
      </c>
    </row>
    <row r="898" spans="2:102" outlineLevel="1" x14ac:dyDescent="0.3">
      <c r="B898" s="69" t="s">
        <v>79</v>
      </c>
      <c r="C898" s="69" t="s">
        <v>481</v>
      </c>
      <c r="E898" s="69">
        <v>201401</v>
      </c>
      <c r="F898" s="69">
        <v>201402</v>
      </c>
      <c r="G898" s="69">
        <v>201403</v>
      </c>
      <c r="H898" s="69">
        <v>201404</v>
      </c>
      <c r="I898" s="69">
        <v>201405</v>
      </c>
      <c r="J898" s="69">
        <v>201406</v>
      </c>
      <c r="K898" s="69">
        <v>201407</v>
      </c>
      <c r="L898" s="69">
        <v>201408</v>
      </c>
      <c r="M898" s="69">
        <v>201409</v>
      </c>
      <c r="N898" s="69">
        <v>201410</v>
      </c>
      <c r="O898" s="69">
        <v>201411</v>
      </c>
      <c r="P898" s="69">
        <v>201412</v>
      </c>
      <c r="Q898" s="69">
        <v>201501</v>
      </c>
      <c r="R898" s="69">
        <v>201502</v>
      </c>
      <c r="S898" s="69">
        <v>201503</v>
      </c>
      <c r="T898" s="69">
        <v>201504</v>
      </c>
      <c r="U898" s="69">
        <v>201505</v>
      </c>
      <c r="V898" s="69">
        <v>201506</v>
      </c>
      <c r="W898" s="69">
        <v>201507</v>
      </c>
      <c r="X898" s="69">
        <v>201508</v>
      </c>
      <c r="Y898" s="69">
        <v>201509</v>
      </c>
      <c r="Z898" s="69">
        <v>201510</v>
      </c>
      <c r="AA898" s="69">
        <v>201511</v>
      </c>
      <c r="AB898" s="69">
        <v>201512</v>
      </c>
      <c r="AC898" s="69">
        <v>201601</v>
      </c>
      <c r="AD898" s="69">
        <v>201602</v>
      </c>
      <c r="AE898" s="69">
        <v>201603</v>
      </c>
      <c r="AF898" s="69">
        <v>201604</v>
      </c>
      <c r="AG898" s="69">
        <v>201605</v>
      </c>
      <c r="AH898" s="69">
        <v>201606</v>
      </c>
      <c r="AI898" s="69">
        <v>201607</v>
      </c>
      <c r="AJ898" s="69">
        <v>201608</v>
      </c>
      <c r="AK898" s="69">
        <v>201609</v>
      </c>
      <c r="AL898" s="69">
        <v>201610</v>
      </c>
      <c r="AM898" s="69">
        <v>201611</v>
      </c>
      <c r="AN898" s="69">
        <v>201612</v>
      </c>
      <c r="AO898" s="69">
        <v>201701</v>
      </c>
      <c r="AP898" s="69">
        <v>201702</v>
      </c>
      <c r="AQ898" s="69">
        <v>201703</v>
      </c>
      <c r="AR898" s="69">
        <v>201704</v>
      </c>
      <c r="AS898" s="69">
        <v>201705</v>
      </c>
      <c r="AT898" s="69">
        <v>201706</v>
      </c>
      <c r="AU898" s="69">
        <v>201707</v>
      </c>
      <c r="AV898" s="69">
        <v>201708</v>
      </c>
      <c r="AW898" s="69">
        <v>201709</v>
      </c>
      <c r="AX898" s="69">
        <v>201710</v>
      </c>
      <c r="AY898" s="69">
        <v>201711</v>
      </c>
      <c r="AZ898" s="69">
        <v>201712</v>
      </c>
      <c r="BA898" s="69">
        <v>201801</v>
      </c>
      <c r="BB898" s="69">
        <v>201802</v>
      </c>
      <c r="BC898" s="69">
        <v>201803</v>
      </c>
      <c r="BD898" s="69">
        <v>201804</v>
      </c>
      <c r="BE898" s="69">
        <v>201805</v>
      </c>
      <c r="BF898" s="69">
        <v>201806</v>
      </c>
      <c r="BG898" s="69">
        <v>201807</v>
      </c>
      <c r="BH898" s="69">
        <v>201808</v>
      </c>
      <c r="BI898" s="69">
        <v>201809</v>
      </c>
      <c r="BJ898" s="69">
        <v>201810</v>
      </c>
      <c r="BK898" s="69">
        <v>201811</v>
      </c>
      <c r="BL898" s="69">
        <v>201812</v>
      </c>
      <c r="BM898" s="69">
        <v>201901</v>
      </c>
      <c r="BN898" s="69">
        <v>201902</v>
      </c>
      <c r="BO898" s="69">
        <v>201903</v>
      </c>
      <c r="BP898" s="69">
        <v>201904</v>
      </c>
      <c r="BQ898" s="69">
        <v>201905</v>
      </c>
      <c r="BR898" s="69">
        <v>201906</v>
      </c>
      <c r="BS898" s="69">
        <v>201907</v>
      </c>
      <c r="BT898" s="69">
        <v>201908</v>
      </c>
      <c r="BU898" s="69">
        <v>201909</v>
      </c>
      <c r="BV898" s="69">
        <v>201910</v>
      </c>
      <c r="BW898" s="69">
        <v>201911</v>
      </c>
      <c r="BX898" s="69">
        <v>201912</v>
      </c>
      <c r="BY898" s="69">
        <v>202001</v>
      </c>
      <c r="BZ898" s="69">
        <v>202002</v>
      </c>
      <c r="CA898" s="69">
        <v>202003</v>
      </c>
      <c r="CB898" s="69">
        <v>202004</v>
      </c>
      <c r="CC898" s="69">
        <v>202005</v>
      </c>
      <c r="CD898" s="69">
        <v>202006</v>
      </c>
      <c r="CE898" s="69">
        <v>202007</v>
      </c>
      <c r="CF898" s="69">
        <v>202008</v>
      </c>
      <c r="CG898" s="69">
        <v>202009</v>
      </c>
      <c r="CH898" s="69">
        <v>202010</v>
      </c>
      <c r="CI898" s="69">
        <v>202011</v>
      </c>
      <c r="CJ898" s="69">
        <v>202012</v>
      </c>
      <c r="CK898" s="69">
        <v>202101</v>
      </c>
      <c r="CL898" s="69">
        <v>202102</v>
      </c>
      <c r="CM898" s="69">
        <v>202103</v>
      </c>
      <c r="CN898" s="69">
        <v>202104</v>
      </c>
      <c r="CO898" s="69">
        <v>202105</v>
      </c>
      <c r="CP898" s="69">
        <v>202106</v>
      </c>
      <c r="CQ898" s="69">
        <v>202107</v>
      </c>
      <c r="CR898" s="69">
        <v>202108</v>
      </c>
      <c r="CS898" s="69">
        <v>202109</v>
      </c>
      <c r="CT898" s="69">
        <v>202110</v>
      </c>
      <c r="CU898" s="69">
        <v>202111</v>
      </c>
      <c r="CV898" s="69">
        <v>202112</v>
      </c>
    </row>
    <row r="899" spans="2:102" outlineLevel="1" x14ac:dyDescent="0.3">
      <c r="B899" s="154">
        <v>1</v>
      </c>
      <c r="C899" s="242" t="s">
        <v>364</v>
      </c>
      <c r="D899" s="143" t="s">
        <v>435</v>
      </c>
      <c r="E899" s="242">
        <f>+E909+E939</f>
        <v>65000000</v>
      </c>
      <c r="F899" s="242">
        <f t="shared" ref="F899:BQ901" si="462">+F909+F939</f>
        <v>65000000</v>
      </c>
      <c r="G899" s="242">
        <f t="shared" si="462"/>
        <v>65000000</v>
      </c>
      <c r="H899" s="242">
        <f t="shared" si="462"/>
        <v>65000000</v>
      </c>
      <c r="I899" s="242">
        <f t="shared" si="462"/>
        <v>65000000</v>
      </c>
      <c r="J899" s="242">
        <f t="shared" si="462"/>
        <v>65000000</v>
      </c>
      <c r="K899" s="242">
        <f t="shared" si="462"/>
        <v>65000000</v>
      </c>
      <c r="L899" s="242">
        <f t="shared" si="462"/>
        <v>65000000</v>
      </c>
      <c r="M899" s="242">
        <f t="shared" si="462"/>
        <v>65000000</v>
      </c>
      <c r="N899" s="242">
        <f>+N909+N939</f>
        <v>65000000</v>
      </c>
      <c r="O899" s="242">
        <f t="shared" si="462"/>
        <v>65000000</v>
      </c>
      <c r="P899" s="242">
        <f t="shared" si="462"/>
        <v>65000000</v>
      </c>
      <c r="Q899" s="242">
        <f t="shared" si="462"/>
        <v>65000000</v>
      </c>
      <c r="R899" s="242">
        <f t="shared" si="462"/>
        <v>65000000</v>
      </c>
      <c r="S899" s="242">
        <f t="shared" si="462"/>
        <v>65000000</v>
      </c>
      <c r="T899" s="242">
        <f t="shared" si="462"/>
        <v>65000000</v>
      </c>
      <c r="U899" s="242">
        <f t="shared" si="462"/>
        <v>65000000</v>
      </c>
      <c r="V899" s="242">
        <f t="shared" si="462"/>
        <v>65000000</v>
      </c>
      <c r="W899" s="242">
        <f t="shared" si="462"/>
        <v>65000000</v>
      </c>
      <c r="X899" s="242">
        <f t="shared" si="462"/>
        <v>65000000</v>
      </c>
      <c r="Y899" s="242">
        <f t="shared" si="462"/>
        <v>65000000</v>
      </c>
      <c r="Z899" s="242">
        <f t="shared" si="462"/>
        <v>65000000</v>
      </c>
      <c r="AA899" s="242">
        <f t="shared" si="462"/>
        <v>65000000</v>
      </c>
      <c r="AB899" s="242">
        <f t="shared" si="462"/>
        <v>65000000</v>
      </c>
      <c r="AC899" s="242">
        <f t="shared" si="462"/>
        <v>65000000</v>
      </c>
      <c r="AD899" s="242">
        <f t="shared" si="462"/>
        <v>65000000</v>
      </c>
      <c r="AE899" s="242">
        <f t="shared" si="462"/>
        <v>65000000</v>
      </c>
      <c r="AF899" s="242">
        <f t="shared" si="462"/>
        <v>65000000</v>
      </c>
      <c r="AG899" s="242">
        <f t="shared" si="462"/>
        <v>65000000</v>
      </c>
      <c r="AH899" s="242">
        <f t="shared" si="462"/>
        <v>65000000</v>
      </c>
      <c r="AI899" s="242">
        <f t="shared" si="462"/>
        <v>65000000</v>
      </c>
      <c r="AJ899" s="242">
        <f t="shared" si="462"/>
        <v>65000000</v>
      </c>
      <c r="AK899" s="242">
        <f t="shared" si="462"/>
        <v>65000000</v>
      </c>
      <c r="AL899" s="242">
        <f t="shared" si="462"/>
        <v>65000000</v>
      </c>
      <c r="AM899" s="242">
        <f t="shared" si="462"/>
        <v>65000000</v>
      </c>
      <c r="AN899" s="242">
        <f t="shared" si="462"/>
        <v>65000000</v>
      </c>
      <c r="AO899" s="242">
        <f t="shared" si="462"/>
        <v>65000000</v>
      </c>
      <c r="AP899" s="242">
        <f t="shared" si="462"/>
        <v>65000000</v>
      </c>
      <c r="AQ899" s="242">
        <f t="shared" si="462"/>
        <v>65000000</v>
      </c>
      <c r="AR899" s="242">
        <f t="shared" si="462"/>
        <v>65000000</v>
      </c>
      <c r="AS899" s="242">
        <f t="shared" si="462"/>
        <v>65000000</v>
      </c>
      <c r="AT899" s="242">
        <f t="shared" si="462"/>
        <v>65000000</v>
      </c>
      <c r="AU899" s="242">
        <f t="shared" si="462"/>
        <v>65000000</v>
      </c>
      <c r="AV899" s="242">
        <f t="shared" si="462"/>
        <v>65000000</v>
      </c>
      <c r="AW899" s="242">
        <f t="shared" si="462"/>
        <v>65000000</v>
      </c>
      <c r="AX899" s="242">
        <f t="shared" si="462"/>
        <v>65000000</v>
      </c>
      <c r="AY899" s="242">
        <f t="shared" si="462"/>
        <v>65000000</v>
      </c>
      <c r="AZ899" s="242">
        <f t="shared" si="462"/>
        <v>65000000</v>
      </c>
      <c r="BA899" s="242">
        <f t="shared" si="462"/>
        <v>65000000</v>
      </c>
      <c r="BB899" s="242">
        <f t="shared" si="462"/>
        <v>65000000</v>
      </c>
      <c r="BC899" s="242">
        <f t="shared" si="462"/>
        <v>65000000</v>
      </c>
      <c r="BD899" s="242">
        <f t="shared" si="462"/>
        <v>65000000</v>
      </c>
      <c r="BE899" s="242">
        <f t="shared" si="462"/>
        <v>65000000</v>
      </c>
      <c r="BF899" s="242">
        <f t="shared" si="462"/>
        <v>65000000</v>
      </c>
      <c r="BG899" s="242">
        <f t="shared" si="462"/>
        <v>65000000</v>
      </c>
      <c r="BH899" s="242">
        <f t="shared" si="462"/>
        <v>65000000</v>
      </c>
      <c r="BI899" s="242">
        <f t="shared" si="462"/>
        <v>65000000</v>
      </c>
      <c r="BJ899" s="242">
        <f t="shared" si="462"/>
        <v>65000000</v>
      </c>
      <c r="BK899" s="242">
        <f t="shared" si="462"/>
        <v>65000000</v>
      </c>
      <c r="BL899" s="242">
        <f t="shared" si="462"/>
        <v>65000000</v>
      </c>
      <c r="BM899" s="242">
        <f t="shared" si="462"/>
        <v>65000000</v>
      </c>
      <c r="BN899" s="242">
        <f t="shared" si="462"/>
        <v>65000000</v>
      </c>
      <c r="BO899" s="242">
        <f t="shared" si="462"/>
        <v>65000000</v>
      </c>
      <c r="BP899" s="242">
        <f t="shared" si="462"/>
        <v>65000000</v>
      </c>
      <c r="BQ899" s="242">
        <f t="shared" si="462"/>
        <v>65000000</v>
      </c>
      <c r="BR899" s="242">
        <f t="shared" ref="BR899:CV901" si="463">+BR909+BR939</f>
        <v>65000000</v>
      </c>
      <c r="BS899" s="242">
        <f t="shared" si="463"/>
        <v>65000000</v>
      </c>
      <c r="BT899" s="242">
        <f t="shared" si="463"/>
        <v>65000000</v>
      </c>
      <c r="BU899" s="242">
        <f t="shared" si="463"/>
        <v>65000000</v>
      </c>
      <c r="BV899" s="242">
        <f t="shared" si="463"/>
        <v>65000000</v>
      </c>
      <c r="BW899" s="242">
        <f t="shared" si="463"/>
        <v>65000000</v>
      </c>
      <c r="BX899" s="242">
        <f t="shared" si="463"/>
        <v>65000000</v>
      </c>
      <c r="BY899" s="242">
        <f t="shared" si="463"/>
        <v>65000000</v>
      </c>
      <c r="BZ899" s="242">
        <f t="shared" si="463"/>
        <v>65000000</v>
      </c>
      <c r="CA899" s="242">
        <f t="shared" si="463"/>
        <v>65000000</v>
      </c>
      <c r="CB899" s="242">
        <f t="shared" si="463"/>
        <v>65000000</v>
      </c>
      <c r="CC899" s="242">
        <f t="shared" si="463"/>
        <v>65000000</v>
      </c>
      <c r="CD899" s="242">
        <f t="shared" si="463"/>
        <v>65000000</v>
      </c>
      <c r="CE899" s="242">
        <f t="shared" si="463"/>
        <v>65000000</v>
      </c>
      <c r="CF899" s="242">
        <f t="shared" si="463"/>
        <v>65000000</v>
      </c>
      <c r="CG899" s="242">
        <f t="shared" si="463"/>
        <v>65000000</v>
      </c>
      <c r="CH899" s="242">
        <f t="shared" si="463"/>
        <v>65000000</v>
      </c>
      <c r="CI899" s="242">
        <f t="shared" si="463"/>
        <v>65000000</v>
      </c>
      <c r="CJ899" s="242">
        <f t="shared" si="463"/>
        <v>65000000</v>
      </c>
      <c r="CK899" s="242">
        <f t="shared" si="463"/>
        <v>65000000</v>
      </c>
      <c r="CL899" s="242">
        <f t="shared" si="463"/>
        <v>65000000</v>
      </c>
      <c r="CM899" s="242">
        <f t="shared" si="463"/>
        <v>65000000</v>
      </c>
      <c r="CN899" s="242">
        <f t="shared" si="463"/>
        <v>65000000</v>
      </c>
      <c r="CO899" s="242">
        <f t="shared" si="463"/>
        <v>65000000</v>
      </c>
      <c r="CP899" s="242">
        <f t="shared" si="463"/>
        <v>65000000</v>
      </c>
      <c r="CQ899" s="242">
        <f t="shared" si="463"/>
        <v>65000000</v>
      </c>
      <c r="CR899" s="242">
        <f t="shared" si="463"/>
        <v>65000000</v>
      </c>
      <c r="CS899" s="242">
        <f t="shared" si="463"/>
        <v>65000000</v>
      </c>
      <c r="CT899" s="242">
        <f t="shared" si="463"/>
        <v>65000000</v>
      </c>
      <c r="CU899" s="242">
        <f t="shared" si="463"/>
        <v>65000000</v>
      </c>
      <c r="CV899" s="242">
        <f t="shared" si="463"/>
        <v>65000000</v>
      </c>
    </row>
    <row r="900" spans="2:102" outlineLevel="1" x14ac:dyDescent="0.3">
      <c r="B900" s="154">
        <v>2</v>
      </c>
      <c r="C900" s="242" t="s">
        <v>366</v>
      </c>
      <c r="D900" s="143" t="s">
        <v>435</v>
      </c>
      <c r="E900" s="242">
        <f t="shared" ref="E900:T901" si="464">+E910+E940</f>
        <v>425000000</v>
      </c>
      <c r="F900" s="242">
        <f t="shared" si="464"/>
        <v>425000000</v>
      </c>
      <c r="G900" s="242">
        <f t="shared" si="464"/>
        <v>425000000</v>
      </c>
      <c r="H900" s="242">
        <f t="shared" si="464"/>
        <v>425000000</v>
      </c>
      <c r="I900" s="242">
        <f t="shared" si="464"/>
        <v>425000000</v>
      </c>
      <c r="J900" s="242">
        <f t="shared" si="464"/>
        <v>425000000</v>
      </c>
      <c r="K900" s="242">
        <f t="shared" si="464"/>
        <v>425000000</v>
      </c>
      <c r="L900" s="242">
        <f t="shared" si="464"/>
        <v>425000000</v>
      </c>
      <c r="M900" s="242">
        <f t="shared" si="464"/>
        <v>425000000</v>
      </c>
      <c r="N900" s="242">
        <f t="shared" si="464"/>
        <v>425000000</v>
      </c>
      <c r="O900" s="242">
        <f t="shared" si="464"/>
        <v>425000000</v>
      </c>
      <c r="P900" s="242">
        <f t="shared" si="464"/>
        <v>425000000</v>
      </c>
      <c r="Q900" s="242">
        <f t="shared" si="464"/>
        <v>425000000</v>
      </c>
      <c r="R900" s="242">
        <f t="shared" si="464"/>
        <v>425000000</v>
      </c>
      <c r="S900" s="242">
        <f t="shared" si="464"/>
        <v>425000000</v>
      </c>
      <c r="T900" s="242">
        <f t="shared" si="464"/>
        <v>425000000</v>
      </c>
      <c r="U900" s="242">
        <f t="shared" si="462"/>
        <v>425000000</v>
      </c>
      <c r="V900" s="242">
        <f t="shared" si="462"/>
        <v>425000000</v>
      </c>
      <c r="W900" s="242">
        <f t="shared" si="462"/>
        <v>425000000</v>
      </c>
      <c r="X900" s="242">
        <f t="shared" si="462"/>
        <v>425000000</v>
      </c>
      <c r="Y900" s="242">
        <f t="shared" si="462"/>
        <v>425000000</v>
      </c>
      <c r="Z900" s="242">
        <f t="shared" si="462"/>
        <v>425000000</v>
      </c>
      <c r="AA900" s="242">
        <f t="shared" si="462"/>
        <v>425000000</v>
      </c>
      <c r="AB900" s="242">
        <f t="shared" si="462"/>
        <v>425000000</v>
      </c>
      <c r="AC900" s="242">
        <f t="shared" si="462"/>
        <v>425000000</v>
      </c>
      <c r="AD900" s="242">
        <f t="shared" si="462"/>
        <v>425000000</v>
      </c>
      <c r="AE900" s="242">
        <f t="shared" si="462"/>
        <v>425000000</v>
      </c>
      <c r="AF900" s="242">
        <f t="shared" si="462"/>
        <v>425000000</v>
      </c>
      <c r="AG900" s="242">
        <f t="shared" si="462"/>
        <v>425000000</v>
      </c>
      <c r="AH900" s="242">
        <f t="shared" si="462"/>
        <v>425000000</v>
      </c>
      <c r="AI900" s="242">
        <f t="shared" si="462"/>
        <v>425000000</v>
      </c>
      <c r="AJ900" s="242">
        <f t="shared" si="462"/>
        <v>425000000</v>
      </c>
      <c r="AK900" s="242">
        <f t="shared" si="462"/>
        <v>425000000</v>
      </c>
      <c r="AL900" s="242">
        <f t="shared" si="462"/>
        <v>425000000</v>
      </c>
      <c r="AM900" s="242">
        <f t="shared" si="462"/>
        <v>425000000</v>
      </c>
      <c r="AN900" s="242">
        <f t="shared" si="462"/>
        <v>425000000</v>
      </c>
      <c r="AO900" s="242">
        <f t="shared" si="462"/>
        <v>425000000</v>
      </c>
      <c r="AP900" s="242">
        <f t="shared" si="462"/>
        <v>425000000</v>
      </c>
      <c r="AQ900" s="242">
        <f t="shared" si="462"/>
        <v>425000000</v>
      </c>
      <c r="AR900" s="242">
        <f t="shared" si="462"/>
        <v>425000000</v>
      </c>
      <c r="AS900" s="242">
        <f t="shared" si="462"/>
        <v>425000000</v>
      </c>
      <c r="AT900" s="242">
        <f t="shared" si="462"/>
        <v>425000000</v>
      </c>
      <c r="AU900" s="242">
        <f t="shared" si="462"/>
        <v>425000000</v>
      </c>
      <c r="AV900" s="242">
        <f t="shared" si="462"/>
        <v>425000000</v>
      </c>
      <c r="AW900" s="242">
        <f t="shared" si="462"/>
        <v>425000000</v>
      </c>
      <c r="AX900" s="242">
        <f t="shared" si="462"/>
        <v>425000000</v>
      </c>
      <c r="AY900" s="242">
        <f t="shared" si="462"/>
        <v>425000000</v>
      </c>
      <c r="AZ900" s="242">
        <f t="shared" si="462"/>
        <v>425000000</v>
      </c>
      <c r="BA900" s="242">
        <f t="shared" si="462"/>
        <v>425000000</v>
      </c>
      <c r="BB900" s="242">
        <f t="shared" si="462"/>
        <v>425000000</v>
      </c>
      <c r="BC900" s="242">
        <f t="shared" si="462"/>
        <v>425000000</v>
      </c>
      <c r="BD900" s="242">
        <f t="shared" si="462"/>
        <v>425000000</v>
      </c>
      <c r="BE900" s="242">
        <f t="shared" si="462"/>
        <v>425000000</v>
      </c>
      <c r="BF900" s="242">
        <f t="shared" si="462"/>
        <v>425000000</v>
      </c>
      <c r="BG900" s="242">
        <f t="shared" si="462"/>
        <v>425000000</v>
      </c>
      <c r="BH900" s="242">
        <f t="shared" si="462"/>
        <v>425000000</v>
      </c>
      <c r="BI900" s="242">
        <f t="shared" si="462"/>
        <v>425000000</v>
      </c>
      <c r="BJ900" s="242">
        <f t="shared" si="462"/>
        <v>425000000</v>
      </c>
      <c r="BK900" s="242">
        <f t="shared" si="462"/>
        <v>425000000</v>
      </c>
      <c r="BL900" s="242">
        <f t="shared" si="462"/>
        <v>425000000</v>
      </c>
      <c r="BM900" s="242">
        <f t="shared" si="462"/>
        <v>425000000</v>
      </c>
      <c r="BN900" s="242">
        <f t="shared" si="462"/>
        <v>425000000</v>
      </c>
      <c r="BO900" s="242">
        <f t="shared" si="462"/>
        <v>425000000</v>
      </c>
      <c r="BP900" s="242">
        <f t="shared" si="462"/>
        <v>425000000</v>
      </c>
      <c r="BQ900" s="242">
        <f t="shared" si="462"/>
        <v>425000000</v>
      </c>
      <c r="BR900" s="242">
        <f t="shared" si="463"/>
        <v>425000000</v>
      </c>
      <c r="BS900" s="242">
        <f t="shared" si="463"/>
        <v>425000000</v>
      </c>
      <c r="BT900" s="242">
        <f t="shared" si="463"/>
        <v>425000000</v>
      </c>
      <c r="BU900" s="242">
        <f t="shared" si="463"/>
        <v>425000000</v>
      </c>
      <c r="BV900" s="242">
        <f t="shared" si="463"/>
        <v>425000000</v>
      </c>
      <c r="BW900" s="242">
        <f t="shared" si="463"/>
        <v>425000000</v>
      </c>
      <c r="BX900" s="242">
        <f t="shared" si="463"/>
        <v>425000000</v>
      </c>
      <c r="BY900" s="242">
        <f t="shared" si="463"/>
        <v>425000000</v>
      </c>
      <c r="BZ900" s="242">
        <f t="shared" si="463"/>
        <v>425000000</v>
      </c>
      <c r="CA900" s="242">
        <f t="shared" si="463"/>
        <v>425000000</v>
      </c>
      <c r="CB900" s="242">
        <f t="shared" si="463"/>
        <v>425000000</v>
      </c>
      <c r="CC900" s="242">
        <f t="shared" si="463"/>
        <v>425000000</v>
      </c>
      <c r="CD900" s="242">
        <f t="shared" si="463"/>
        <v>425000000</v>
      </c>
      <c r="CE900" s="242">
        <f t="shared" si="463"/>
        <v>425000000</v>
      </c>
      <c r="CF900" s="242">
        <f t="shared" si="463"/>
        <v>425000000</v>
      </c>
      <c r="CG900" s="242">
        <f t="shared" si="463"/>
        <v>425000000</v>
      </c>
      <c r="CH900" s="242">
        <f t="shared" si="463"/>
        <v>425000000</v>
      </c>
      <c r="CI900" s="242">
        <f t="shared" si="463"/>
        <v>425000000</v>
      </c>
      <c r="CJ900" s="242">
        <f t="shared" si="463"/>
        <v>425000000</v>
      </c>
      <c r="CK900" s="242">
        <f t="shared" si="463"/>
        <v>425000000</v>
      </c>
      <c r="CL900" s="242">
        <f t="shared" si="463"/>
        <v>425000000</v>
      </c>
      <c r="CM900" s="242">
        <f t="shared" si="463"/>
        <v>425000000</v>
      </c>
      <c r="CN900" s="242">
        <f t="shared" si="463"/>
        <v>425000000</v>
      </c>
      <c r="CO900" s="242">
        <f t="shared" si="463"/>
        <v>425000000</v>
      </c>
      <c r="CP900" s="242">
        <f t="shared" si="463"/>
        <v>425000000</v>
      </c>
      <c r="CQ900" s="242">
        <f t="shared" si="463"/>
        <v>425000000</v>
      </c>
      <c r="CR900" s="242">
        <f t="shared" si="463"/>
        <v>425000000</v>
      </c>
      <c r="CS900" s="242">
        <f t="shared" si="463"/>
        <v>425000000</v>
      </c>
      <c r="CT900" s="242">
        <f t="shared" si="463"/>
        <v>425000000</v>
      </c>
      <c r="CU900" s="242">
        <f t="shared" si="463"/>
        <v>425000000</v>
      </c>
      <c r="CV900" s="242">
        <f t="shared" si="463"/>
        <v>425000000</v>
      </c>
    </row>
    <row r="901" spans="2:102" outlineLevel="1" x14ac:dyDescent="0.3">
      <c r="B901" s="154">
        <v>3</v>
      </c>
      <c r="C901" s="242" t="s">
        <v>365</v>
      </c>
      <c r="D901" s="143" t="s">
        <v>435</v>
      </c>
      <c r="E901" s="242">
        <f t="shared" si="464"/>
        <v>31500000</v>
      </c>
      <c r="F901" s="242">
        <f t="shared" si="464"/>
        <v>31500000</v>
      </c>
      <c r="G901" s="242">
        <f t="shared" si="464"/>
        <v>31500000</v>
      </c>
      <c r="H901" s="242">
        <f t="shared" si="464"/>
        <v>31500000</v>
      </c>
      <c r="I901" s="242">
        <f t="shared" si="464"/>
        <v>31500000</v>
      </c>
      <c r="J901" s="242">
        <f t="shared" si="464"/>
        <v>31500000</v>
      </c>
      <c r="K901" s="242">
        <f t="shared" si="464"/>
        <v>31500000</v>
      </c>
      <c r="L901" s="242">
        <f t="shared" si="464"/>
        <v>31500000</v>
      </c>
      <c r="M901" s="242">
        <f t="shared" si="464"/>
        <v>31500000</v>
      </c>
      <c r="N901" s="242">
        <f t="shared" si="464"/>
        <v>31500000</v>
      </c>
      <c r="O901" s="242">
        <f t="shared" si="464"/>
        <v>31500000</v>
      </c>
      <c r="P901" s="242">
        <f t="shared" si="464"/>
        <v>31500000</v>
      </c>
      <c r="Q901" s="242">
        <f t="shared" si="464"/>
        <v>31500000</v>
      </c>
      <c r="R901" s="242">
        <f t="shared" si="464"/>
        <v>31500000</v>
      </c>
      <c r="S901" s="242">
        <f t="shared" si="464"/>
        <v>31500000</v>
      </c>
      <c r="T901" s="242">
        <f t="shared" si="464"/>
        <v>31500000</v>
      </c>
      <c r="U901" s="242">
        <f t="shared" si="462"/>
        <v>31500000</v>
      </c>
      <c r="V901" s="242">
        <f t="shared" si="462"/>
        <v>31500000</v>
      </c>
      <c r="W901" s="242">
        <f t="shared" si="462"/>
        <v>31500000</v>
      </c>
      <c r="X901" s="242">
        <f t="shared" si="462"/>
        <v>31500000</v>
      </c>
      <c r="Y901" s="242">
        <f t="shared" si="462"/>
        <v>31500000</v>
      </c>
      <c r="Z901" s="242">
        <f t="shared" si="462"/>
        <v>31500000</v>
      </c>
      <c r="AA901" s="242">
        <f t="shared" si="462"/>
        <v>31500000</v>
      </c>
      <c r="AB901" s="242">
        <f t="shared" si="462"/>
        <v>31500000</v>
      </c>
      <c r="AC901" s="242">
        <f t="shared" si="462"/>
        <v>31500000</v>
      </c>
      <c r="AD901" s="242">
        <f t="shared" si="462"/>
        <v>31500000</v>
      </c>
      <c r="AE901" s="242">
        <f t="shared" si="462"/>
        <v>31500000</v>
      </c>
      <c r="AF901" s="242">
        <f t="shared" si="462"/>
        <v>31500000</v>
      </c>
      <c r="AG901" s="242">
        <f t="shared" si="462"/>
        <v>31500000</v>
      </c>
      <c r="AH901" s="242">
        <f t="shared" si="462"/>
        <v>31500000</v>
      </c>
      <c r="AI901" s="242">
        <f t="shared" si="462"/>
        <v>31500000</v>
      </c>
      <c r="AJ901" s="242">
        <f t="shared" si="462"/>
        <v>31500000</v>
      </c>
      <c r="AK901" s="242">
        <f t="shared" si="462"/>
        <v>31500000</v>
      </c>
      <c r="AL901" s="242">
        <f t="shared" si="462"/>
        <v>31500000</v>
      </c>
      <c r="AM901" s="242">
        <f t="shared" si="462"/>
        <v>31500000</v>
      </c>
      <c r="AN901" s="242">
        <f t="shared" si="462"/>
        <v>31500000</v>
      </c>
      <c r="AO901" s="242">
        <f t="shared" si="462"/>
        <v>31500000</v>
      </c>
      <c r="AP901" s="242">
        <f t="shared" si="462"/>
        <v>31500000</v>
      </c>
      <c r="AQ901" s="242">
        <f t="shared" si="462"/>
        <v>31500000</v>
      </c>
      <c r="AR901" s="242">
        <f t="shared" si="462"/>
        <v>31500000</v>
      </c>
      <c r="AS901" s="242">
        <f t="shared" si="462"/>
        <v>31500000</v>
      </c>
      <c r="AT901" s="242">
        <f t="shared" si="462"/>
        <v>31500000</v>
      </c>
      <c r="AU901" s="242">
        <f t="shared" si="462"/>
        <v>31500000</v>
      </c>
      <c r="AV901" s="242">
        <f t="shared" si="462"/>
        <v>31500000</v>
      </c>
      <c r="AW901" s="242">
        <f t="shared" si="462"/>
        <v>31500000</v>
      </c>
      <c r="AX901" s="242">
        <f t="shared" si="462"/>
        <v>31500000</v>
      </c>
      <c r="AY901" s="242">
        <f t="shared" si="462"/>
        <v>31500000</v>
      </c>
      <c r="AZ901" s="242">
        <f t="shared" si="462"/>
        <v>31500000</v>
      </c>
      <c r="BA901" s="242">
        <f t="shared" si="462"/>
        <v>31500000</v>
      </c>
      <c r="BB901" s="242">
        <f t="shared" si="462"/>
        <v>31500000</v>
      </c>
      <c r="BC901" s="242">
        <f t="shared" si="462"/>
        <v>31500000</v>
      </c>
      <c r="BD901" s="242">
        <f t="shared" si="462"/>
        <v>31500000</v>
      </c>
      <c r="BE901" s="242">
        <f t="shared" si="462"/>
        <v>31500000</v>
      </c>
      <c r="BF901" s="242">
        <f t="shared" si="462"/>
        <v>31500000</v>
      </c>
      <c r="BG901" s="242">
        <f t="shared" si="462"/>
        <v>31500000</v>
      </c>
      <c r="BH901" s="242">
        <f t="shared" si="462"/>
        <v>31500000</v>
      </c>
      <c r="BI901" s="242">
        <f t="shared" si="462"/>
        <v>31500000</v>
      </c>
      <c r="BJ901" s="242">
        <f t="shared" si="462"/>
        <v>31500000</v>
      </c>
      <c r="BK901" s="242">
        <f t="shared" si="462"/>
        <v>31500000</v>
      </c>
      <c r="BL901" s="242">
        <f t="shared" si="462"/>
        <v>31500000</v>
      </c>
      <c r="BM901" s="242">
        <f t="shared" si="462"/>
        <v>31500000</v>
      </c>
      <c r="BN901" s="242">
        <f t="shared" si="462"/>
        <v>31500000</v>
      </c>
      <c r="BO901" s="242">
        <f t="shared" si="462"/>
        <v>31500000</v>
      </c>
      <c r="BP901" s="242">
        <f t="shared" si="462"/>
        <v>31500000</v>
      </c>
      <c r="BQ901" s="242">
        <f t="shared" si="462"/>
        <v>31500000</v>
      </c>
      <c r="BR901" s="242">
        <f t="shared" si="463"/>
        <v>31500000</v>
      </c>
      <c r="BS901" s="242">
        <f t="shared" si="463"/>
        <v>31500000</v>
      </c>
      <c r="BT901" s="242">
        <f t="shared" si="463"/>
        <v>31500000</v>
      </c>
      <c r="BU901" s="242">
        <f t="shared" si="463"/>
        <v>31500000</v>
      </c>
      <c r="BV901" s="242">
        <f t="shared" si="463"/>
        <v>31500000</v>
      </c>
      <c r="BW901" s="242">
        <f t="shared" si="463"/>
        <v>31500000</v>
      </c>
      <c r="BX901" s="242">
        <f t="shared" si="463"/>
        <v>31500000</v>
      </c>
      <c r="BY901" s="242">
        <f t="shared" si="463"/>
        <v>31500000</v>
      </c>
      <c r="BZ901" s="242">
        <f t="shared" si="463"/>
        <v>31500000</v>
      </c>
      <c r="CA901" s="242">
        <f t="shared" si="463"/>
        <v>31500000</v>
      </c>
      <c r="CB901" s="242">
        <f t="shared" si="463"/>
        <v>31500000</v>
      </c>
      <c r="CC901" s="242">
        <f t="shared" si="463"/>
        <v>31500000</v>
      </c>
      <c r="CD901" s="242">
        <f t="shared" si="463"/>
        <v>31500000</v>
      </c>
      <c r="CE901" s="242">
        <f t="shared" si="463"/>
        <v>31500000</v>
      </c>
      <c r="CF901" s="242">
        <f t="shared" si="463"/>
        <v>31500000</v>
      </c>
      <c r="CG901" s="242">
        <f t="shared" si="463"/>
        <v>31500000</v>
      </c>
      <c r="CH901" s="242">
        <f t="shared" si="463"/>
        <v>31500000</v>
      </c>
      <c r="CI901" s="242">
        <f t="shared" si="463"/>
        <v>31500000</v>
      </c>
      <c r="CJ901" s="242">
        <f t="shared" si="463"/>
        <v>31500000</v>
      </c>
      <c r="CK901" s="242">
        <f t="shared" si="463"/>
        <v>31500000</v>
      </c>
      <c r="CL901" s="242">
        <f t="shared" si="463"/>
        <v>31500000</v>
      </c>
      <c r="CM901" s="242">
        <f t="shared" si="463"/>
        <v>31500000</v>
      </c>
      <c r="CN901" s="242">
        <f t="shared" si="463"/>
        <v>31500000</v>
      </c>
      <c r="CO901" s="242">
        <f t="shared" si="463"/>
        <v>31500000</v>
      </c>
      <c r="CP901" s="242">
        <f t="shared" si="463"/>
        <v>31500000</v>
      </c>
      <c r="CQ901" s="242">
        <f t="shared" si="463"/>
        <v>31500000</v>
      </c>
      <c r="CR901" s="242">
        <f t="shared" si="463"/>
        <v>31500000</v>
      </c>
      <c r="CS901" s="242">
        <f t="shared" si="463"/>
        <v>31500000</v>
      </c>
      <c r="CT901" s="242">
        <f t="shared" si="463"/>
        <v>31500000</v>
      </c>
      <c r="CU901" s="242">
        <f t="shared" si="463"/>
        <v>31500000</v>
      </c>
      <c r="CV901" s="242">
        <f t="shared" si="463"/>
        <v>31500000</v>
      </c>
    </row>
    <row r="902" spans="2:102" outlineLevel="1" x14ac:dyDescent="0.3"/>
    <row r="903" spans="2:102" outlineLevel="1" x14ac:dyDescent="0.3">
      <c r="C903" s="242" t="s">
        <v>23</v>
      </c>
      <c r="D903" s="143" t="s">
        <v>435</v>
      </c>
      <c r="E903" s="242">
        <f>SUM(E899:E901)</f>
        <v>521500000</v>
      </c>
      <c r="F903" s="242">
        <f t="shared" ref="F903:AA903" si="465">SUM(F899:F901)</f>
        <v>521500000</v>
      </c>
      <c r="G903" s="242">
        <f t="shared" si="465"/>
        <v>521500000</v>
      </c>
      <c r="H903" s="242">
        <f t="shared" si="465"/>
        <v>521500000</v>
      </c>
      <c r="I903" s="242">
        <f t="shared" si="465"/>
        <v>521500000</v>
      </c>
      <c r="J903" s="242">
        <f t="shared" si="465"/>
        <v>521500000</v>
      </c>
      <c r="K903" s="242">
        <f t="shared" si="465"/>
        <v>521500000</v>
      </c>
      <c r="L903" s="242">
        <f t="shared" si="465"/>
        <v>521500000</v>
      </c>
      <c r="M903" s="242">
        <f t="shared" si="465"/>
        <v>521500000</v>
      </c>
      <c r="N903" s="242">
        <f t="shared" si="465"/>
        <v>521500000</v>
      </c>
      <c r="O903" s="242">
        <f t="shared" si="465"/>
        <v>521500000</v>
      </c>
      <c r="P903" s="242">
        <f t="shared" si="465"/>
        <v>521500000</v>
      </c>
      <c r="Q903" s="242">
        <f t="shared" si="465"/>
        <v>521500000</v>
      </c>
      <c r="R903" s="242">
        <f t="shared" si="465"/>
        <v>521500000</v>
      </c>
      <c r="S903" s="242">
        <f t="shared" si="465"/>
        <v>521500000</v>
      </c>
      <c r="T903" s="242">
        <f t="shared" si="465"/>
        <v>521500000</v>
      </c>
      <c r="U903" s="242">
        <f t="shared" si="465"/>
        <v>521500000</v>
      </c>
      <c r="V903" s="242">
        <f t="shared" si="465"/>
        <v>521500000</v>
      </c>
      <c r="W903" s="242">
        <f t="shared" si="465"/>
        <v>521500000</v>
      </c>
      <c r="X903" s="242">
        <f t="shared" si="465"/>
        <v>521500000</v>
      </c>
      <c r="Y903" s="242">
        <f t="shared" si="465"/>
        <v>521500000</v>
      </c>
      <c r="Z903" s="242">
        <f t="shared" si="465"/>
        <v>521500000</v>
      </c>
      <c r="AA903" s="242">
        <f t="shared" si="465"/>
        <v>521500000</v>
      </c>
      <c r="AB903" s="242">
        <f>SUM(AB899:AB901)</f>
        <v>521500000</v>
      </c>
      <c r="AC903" s="242">
        <f t="shared" ref="AC903:CN903" si="466">SUM(AC899:AC901)</f>
        <v>521500000</v>
      </c>
      <c r="AD903" s="242">
        <f t="shared" si="466"/>
        <v>521500000</v>
      </c>
      <c r="AE903" s="242">
        <f t="shared" si="466"/>
        <v>521500000</v>
      </c>
      <c r="AF903" s="242">
        <f t="shared" si="466"/>
        <v>521500000</v>
      </c>
      <c r="AG903" s="242">
        <f t="shared" si="466"/>
        <v>521500000</v>
      </c>
      <c r="AH903" s="242">
        <f t="shared" si="466"/>
        <v>521500000</v>
      </c>
      <c r="AI903" s="242">
        <f t="shared" si="466"/>
        <v>521500000</v>
      </c>
      <c r="AJ903" s="242">
        <f t="shared" si="466"/>
        <v>521500000</v>
      </c>
      <c r="AK903" s="242">
        <f t="shared" si="466"/>
        <v>521500000</v>
      </c>
      <c r="AL903" s="242">
        <f t="shared" si="466"/>
        <v>521500000</v>
      </c>
      <c r="AM903" s="242">
        <f t="shared" si="466"/>
        <v>521500000</v>
      </c>
      <c r="AN903" s="242">
        <f t="shared" si="466"/>
        <v>521500000</v>
      </c>
      <c r="AO903" s="242">
        <f t="shared" si="466"/>
        <v>521500000</v>
      </c>
      <c r="AP903" s="242">
        <f t="shared" si="466"/>
        <v>521500000</v>
      </c>
      <c r="AQ903" s="242">
        <f t="shared" si="466"/>
        <v>521500000</v>
      </c>
      <c r="AR903" s="242">
        <f t="shared" si="466"/>
        <v>521500000</v>
      </c>
      <c r="AS903" s="242">
        <f t="shared" si="466"/>
        <v>521500000</v>
      </c>
      <c r="AT903" s="242">
        <f t="shared" si="466"/>
        <v>521500000</v>
      </c>
      <c r="AU903" s="242">
        <f t="shared" si="466"/>
        <v>521500000</v>
      </c>
      <c r="AV903" s="242">
        <f t="shared" si="466"/>
        <v>521500000</v>
      </c>
      <c r="AW903" s="242">
        <f t="shared" si="466"/>
        <v>521500000</v>
      </c>
      <c r="AX903" s="242">
        <f t="shared" si="466"/>
        <v>521500000</v>
      </c>
      <c r="AY903" s="242">
        <f t="shared" si="466"/>
        <v>521500000</v>
      </c>
      <c r="AZ903" s="242">
        <f t="shared" si="466"/>
        <v>521500000</v>
      </c>
      <c r="BA903" s="242">
        <f t="shared" si="466"/>
        <v>521500000</v>
      </c>
      <c r="BB903" s="242">
        <f t="shared" si="466"/>
        <v>521500000</v>
      </c>
      <c r="BC903" s="242">
        <f t="shared" si="466"/>
        <v>521500000</v>
      </c>
      <c r="BD903" s="242">
        <f t="shared" si="466"/>
        <v>521500000</v>
      </c>
      <c r="BE903" s="242">
        <f t="shared" si="466"/>
        <v>521500000</v>
      </c>
      <c r="BF903" s="242">
        <f t="shared" si="466"/>
        <v>521500000</v>
      </c>
      <c r="BG903" s="242">
        <f t="shared" si="466"/>
        <v>521500000</v>
      </c>
      <c r="BH903" s="242">
        <f t="shared" si="466"/>
        <v>521500000</v>
      </c>
      <c r="BI903" s="242">
        <f t="shared" si="466"/>
        <v>521500000</v>
      </c>
      <c r="BJ903" s="242">
        <f t="shared" si="466"/>
        <v>521500000</v>
      </c>
      <c r="BK903" s="242">
        <f t="shared" si="466"/>
        <v>521500000</v>
      </c>
      <c r="BL903" s="242">
        <f t="shared" si="466"/>
        <v>521500000</v>
      </c>
      <c r="BM903" s="242">
        <f t="shared" si="466"/>
        <v>521500000</v>
      </c>
      <c r="BN903" s="242">
        <f t="shared" si="466"/>
        <v>521500000</v>
      </c>
      <c r="BO903" s="242">
        <f t="shared" si="466"/>
        <v>521500000</v>
      </c>
      <c r="BP903" s="242">
        <f t="shared" si="466"/>
        <v>521500000</v>
      </c>
      <c r="BQ903" s="242">
        <f t="shared" si="466"/>
        <v>521500000</v>
      </c>
      <c r="BR903" s="242">
        <f t="shared" si="466"/>
        <v>521500000</v>
      </c>
      <c r="BS903" s="242">
        <f t="shared" si="466"/>
        <v>521500000</v>
      </c>
      <c r="BT903" s="242">
        <f t="shared" si="466"/>
        <v>521500000</v>
      </c>
      <c r="BU903" s="242">
        <f t="shared" si="466"/>
        <v>521500000</v>
      </c>
      <c r="BV903" s="242">
        <f t="shared" si="466"/>
        <v>521500000</v>
      </c>
      <c r="BW903" s="242">
        <f t="shared" si="466"/>
        <v>521500000</v>
      </c>
      <c r="BX903" s="242">
        <f t="shared" si="466"/>
        <v>521500000</v>
      </c>
      <c r="BY903" s="242">
        <f t="shared" si="466"/>
        <v>521500000</v>
      </c>
      <c r="BZ903" s="242">
        <f t="shared" si="466"/>
        <v>521500000</v>
      </c>
      <c r="CA903" s="242">
        <f t="shared" si="466"/>
        <v>521500000</v>
      </c>
      <c r="CB903" s="242">
        <f t="shared" si="466"/>
        <v>521500000</v>
      </c>
      <c r="CC903" s="242">
        <f t="shared" si="466"/>
        <v>521500000</v>
      </c>
      <c r="CD903" s="242">
        <f t="shared" si="466"/>
        <v>521500000</v>
      </c>
      <c r="CE903" s="242">
        <f t="shared" si="466"/>
        <v>521500000</v>
      </c>
      <c r="CF903" s="242">
        <f t="shared" si="466"/>
        <v>521500000</v>
      </c>
      <c r="CG903" s="242">
        <f t="shared" si="466"/>
        <v>521500000</v>
      </c>
      <c r="CH903" s="242">
        <f t="shared" si="466"/>
        <v>521500000</v>
      </c>
      <c r="CI903" s="242">
        <f t="shared" si="466"/>
        <v>521500000</v>
      </c>
      <c r="CJ903" s="242">
        <f t="shared" si="466"/>
        <v>521500000</v>
      </c>
      <c r="CK903" s="242">
        <f t="shared" si="466"/>
        <v>521500000</v>
      </c>
      <c r="CL903" s="242">
        <f t="shared" si="466"/>
        <v>521500000</v>
      </c>
      <c r="CM903" s="242">
        <f t="shared" si="466"/>
        <v>521500000</v>
      </c>
      <c r="CN903" s="242">
        <f t="shared" si="466"/>
        <v>521500000</v>
      </c>
      <c r="CO903" s="242">
        <f t="shared" ref="CO903:CU903" si="467">SUM(CO899:CO901)</f>
        <v>521500000</v>
      </c>
      <c r="CP903" s="242">
        <f t="shared" si="467"/>
        <v>521500000</v>
      </c>
      <c r="CQ903" s="242">
        <f t="shared" si="467"/>
        <v>521500000</v>
      </c>
      <c r="CR903" s="242">
        <f t="shared" si="467"/>
        <v>521500000</v>
      </c>
      <c r="CS903" s="242">
        <f t="shared" si="467"/>
        <v>521500000</v>
      </c>
      <c r="CT903" s="242">
        <f t="shared" si="467"/>
        <v>521500000</v>
      </c>
      <c r="CU903" s="242">
        <f t="shared" si="467"/>
        <v>521500000</v>
      </c>
      <c r="CV903" s="242">
        <f>SUM(CV899:CV901)</f>
        <v>521500000</v>
      </c>
    </row>
    <row r="905" spans="2:102" ht="18" thickBot="1" x14ac:dyDescent="0.35">
      <c r="B905" s="75" t="s">
        <v>585</v>
      </c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  <c r="AJ905" s="75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75"/>
      <c r="AZ905" s="75"/>
      <c r="BA905" s="75"/>
      <c r="BB905" s="75"/>
      <c r="BC905" s="75"/>
      <c r="BD905" s="75"/>
      <c r="BE905" s="75"/>
      <c r="BF905" s="75"/>
      <c r="BG905" s="75"/>
      <c r="BH905" s="75"/>
      <c r="BI905" s="75"/>
      <c r="BJ905" s="75"/>
      <c r="BK905" s="75"/>
      <c r="BL905" s="75"/>
      <c r="BM905" s="75"/>
      <c r="BN905" s="75"/>
      <c r="BO905" s="75"/>
      <c r="BP905" s="75"/>
      <c r="BQ905" s="75"/>
      <c r="BR905" s="75"/>
      <c r="BS905" s="75"/>
      <c r="BT905" s="75"/>
      <c r="BU905" s="75"/>
      <c r="BV905" s="75"/>
      <c r="BW905" s="75"/>
      <c r="BX905" s="75"/>
      <c r="BY905" s="75"/>
      <c r="BZ905" s="75"/>
      <c r="CA905" s="75"/>
      <c r="CB905" s="75"/>
      <c r="CC905" s="75"/>
      <c r="CD905" s="75"/>
      <c r="CE905" s="75"/>
      <c r="CF905" s="75"/>
      <c r="CG905" s="75"/>
      <c r="CH905" s="75"/>
      <c r="CI905" s="75"/>
      <c r="CJ905" s="75"/>
      <c r="CK905" s="75"/>
      <c r="CL905" s="75"/>
      <c r="CM905" s="75"/>
      <c r="CN905" s="75"/>
      <c r="CO905" s="75"/>
      <c r="CP905" s="75"/>
      <c r="CQ905" s="75"/>
      <c r="CR905" s="75"/>
      <c r="CS905" s="75"/>
      <c r="CT905" s="75"/>
      <c r="CU905" s="75"/>
      <c r="CV905" s="75"/>
      <c r="CW905" s="75"/>
      <c r="CX905" s="75"/>
    </row>
    <row r="906" spans="2:102" outlineLevel="1" x14ac:dyDescent="0.3">
      <c r="K906" s="234"/>
      <c r="L906" s="234"/>
      <c r="M906" s="234"/>
      <c r="N906" s="234"/>
    </row>
    <row r="907" spans="2:102" outlineLevel="1" x14ac:dyDescent="0.3">
      <c r="E907" s="233">
        <v>1</v>
      </c>
      <c r="F907" s="233">
        <v>2</v>
      </c>
      <c r="G907" s="233">
        <v>3</v>
      </c>
      <c r="H907" s="233">
        <v>4</v>
      </c>
      <c r="I907" s="233">
        <v>5</v>
      </c>
      <c r="J907" s="233">
        <v>6</v>
      </c>
      <c r="K907" s="233">
        <v>7</v>
      </c>
      <c r="L907" s="233">
        <v>8</v>
      </c>
      <c r="M907" s="233">
        <v>9</v>
      </c>
      <c r="N907" s="233">
        <v>10</v>
      </c>
      <c r="O907" s="233">
        <v>11</v>
      </c>
      <c r="P907" s="233">
        <v>12</v>
      </c>
      <c r="Q907" s="233">
        <v>13</v>
      </c>
      <c r="R907" s="233">
        <v>14</v>
      </c>
      <c r="S907" s="233">
        <v>15</v>
      </c>
      <c r="T907" s="233">
        <v>16</v>
      </c>
      <c r="U907" s="233">
        <v>17</v>
      </c>
      <c r="V907" s="233">
        <v>18</v>
      </c>
      <c r="W907" s="233">
        <v>19</v>
      </c>
      <c r="X907" s="233">
        <v>20</v>
      </c>
      <c r="Y907" s="233">
        <v>21</v>
      </c>
      <c r="Z907" s="233">
        <v>22</v>
      </c>
      <c r="AA907" s="233">
        <v>23</v>
      </c>
      <c r="AB907" s="233">
        <v>24</v>
      </c>
      <c r="AC907" s="233">
        <v>25</v>
      </c>
      <c r="AD907" s="233">
        <v>26</v>
      </c>
      <c r="AE907" s="233">
        <v>27</v>
      </c>
      <c r="AF907" s="233">
        <v>28</v>
      </c>
      <c r="AG907" s="233">
        <v>29</v>
      </c>
      <c r="AH907" s="233">
        <v>30</v>
      </c>
      <c r="AI907" s="233">
        <v>31</v>
      </c>
      <c r="AJ907" s="233">
        <v>32</v>
      </c>
      <c r="AK907" s="233">
        <v>33</v>
      </c>
      <c r="AL907" s="233">
        <v>34</v>
      </c>
      <c r="AM907" s="233">
        <v>35</v>
      </c>
      <c r="AN907" s="233">
        <v>36</v>
      </c>
      <c r="AO907" s="233">
        <v>37</v>
      </c>
      <c r="AP907" s="233">
        <v>38</v>
      </c>
      <c r="AQ907" s="233">
        <v>39</v>
      </c>
      <c r="AR907" s="233">
        <v>40</v>
      </c>
      <c r="AS907" s="233">
        <v>41</v>
      </c>
      <c r="AT907" s="233">
        <v>42</v>
      </c>
      <c r="AU907" s="233">
        <v>43</v>
      </c>
      <c r="AV907" s="233">
        <v>44</v>
      </c>
      <c r="AW907" s="233">
        <v>45</v>
      </c>
      <c r="AX907" s="233">
        <v>46</v>
      </c>
      <c r="AY907" s="233">
        <v>47</v>
      </c>
      <c r="AZ907" s="233">
        <v>48</v>
      </c>
      <c r="BA907" s="233">
        <v>49</v>
      </c>
      <c r="BB907" s="233">
        <v>50</v>
      </c>
      <c r="BC907" s="233">
        <v>51</v>
      </c>
      <c r="BD907" s="233">
        <v>52</v>
      </c>
      <c r="BE907" s="233">
        <v>53</v>
      </c>
      <c r="BF907" s="233">
        <v>54</v>
      </c>
      <c r="BG907" s="233">
        <v>55</v>
      </c>
      <c r="BH907" s="233">
        <v>56</v>
      </c>
      <c r="BI907" s="233">
        <v>57</v>
      </c>
      <c r="BJ907" s="233">
        <v>58</v>
      </c>
      <c r="BK907" s="233">
        <v>59</v>
      </c>
      <c r="BL907" s="233">
        <v>60</v>
      </c>
      <c r="BM907" s="233">
        <v>61</v>
      </c>
      <c r="BN907" s="233">
        <v>62</v>
      </c>
      <c r="BO907" s="233">
        <v>63</v>
      </c>
      <c r="BP907" s="233">
        <v>64</v>
      </c>
      <c r="BQ907" s="233">
        <v>65</v>
      </c>
      <c r="BR907" s="233">
        <v>66</v>
      </c>
      <c r="BS907" s="233">
        <v>67</v>
      </c>
      <c r="BT907" s="233">
        <v>68</v>
      </c>
      <c r="BU907" s="233">
        <v>69</v>
      </c>
      <c r="BV907" s="233">
        <v>70</v>
      </c>
      <c r="BW907" s="233">
        <v>71</v>
      </c>
      <c r="BX907" s="233">
        <v>72</v>
      </c>
      <c r="BY907" s="233">
        <v>73</v>
      </c>
      <c r="BZ907" s="233">
        <v>74</v>
      </c>
      <c r="CA907" s="233">
        <v>75</v>
      </c>
      <c r="CB907" s="233">
        <v>76</v>
      </c>
      <c r="CC907" s="233">
        <v>77</v>
      </c>
      <c r="CD907" s="233">
        <v>78</v>
      </c>
      <c r="CE907" s="233">
        <v>79</v>
      </c>
      <c r="CF907" s="233">
        <v>80</v>
      </c>
      <c r="CG907" s="233">
        <v>81</v>
      </c>
      <c r="CH907" s="233">
        <v>82</v>
      </c>
      <c r="CI907" s="233">
        <v>83</v>
      </c>
      <c r="CJ907" s="233">
        <v>84</v>
      </c>
      <c r="CK907" s="233">
        <v>85</v>
      </c>
      <c r="CL907" s="233">
        <v>86</v>
      </c>
      <c r="CM907" s="233">
        <v>87</v>
      </c>
      <c r="CN907" s="233">
        <v>88</v>
      </c>
      <c r="CO907" s="233">
        <v>89</v>
      </c>
      <c r="CP907" s="233">
        <v>90</v>
      </c>
      <c r="CQ907" s="233">
        <v>91</v>
      </c>
      <c r="CR907" s="233">
        <v>92</v>
      </c>
      <c r="CS907" s="233">
        <v>93</v>
      </c>
      <c r="CT907" s="233">
        <v>94</v>
      </c>
      <c r="CU907" s="233">
        <v>95</v>
      </c>
      <c r="CV907" s="233">
        <v>96</v>
      </c>
    </row>
    <row r="908" spans="2:102" outlineLevel="1" x14ac:dyDescent="0.3">
      <c r="B908" s="69" t="s">
        <v>79</v>
      </c>
      <c r="C908" s="69" t="s">
        <v>481</v>
      </c>
      <c r="E908" s="69">
        <v>201401</v>
      </c>
      <c r="F908" s="69">
        <v>201402</v>
      </c>
      <c r="G908" s="69">
        <v>201403</v>
      </c>
      <c r="H908" s="69">
        <v>201404</v>
      </c>
      <c r="I908" s="69">
        <v>201405</v>
      </c>
      <c r="J908" s="69">
        <v>201406</v>
      </c>
      <c r="K908" s="69">
        <v>201407</v>
      </c>
      <c r="L908" s="69">
        <v>201408</v>
      </c>
      <c r="M908" s="69">
        <v>201409</v>
      </c>
      <c r="N908" s="69">
        <v>201410</v>
      </c>
      <c r="O908" s="69">
        <v>201411</v>
      </c>
      <c r="P908" s="69">
        <v>201412</v>
      </c>
      <c r="Q908" s="69">
        <v>201501</v>
      </c>
      <c r="R908" s="69">
        <v>201502</v>
      </c>
      <c r="S908" s="69">
        <v>201503</v>
      </c>
      <c r="T908" s="69">
        <v>201504</v>
      </c>
      <c r="U908" s="69">
        <v>201505</v>
      </c>
      <c r="V908" s="69">
        <v>201506</v>
      </c>
      <c r="W908" s="69">
        <v>201507</v>
      </c>
      <c r="X908" s="69">
        <v>201508</v>
      </c>
      <c r="Y908" s="69">
        <v>201509</v>
      </c>
      <c r="Z908" s="69">
        <v>201510</v>
      </c>
      <c r="AA908" s="69">
        <v>201511</v>
      </c>
      <c r="AB908" s="69">
        <v>201512</v>
      </c>
      <c r="AC908" s="69">
        <v>201601</v>
      </c>
      <c r="AD908" s="69">
        <v>201602</v>
      </c>
      <c r="AE908" s="69">
        <v>201603</v>
      </c>
      <c r="AF908" s="69">
        <v>201604</v>
      </c>
      <c r="AG908" s="69">
        <v>201605</v>
      </c>
      <c r="AH908" s="69">
        <v>201606</v>
      </c>
      <c r="AI908" s="69">
        <v>201607</v>
      </c>
      <c r="AJ908" s="69">
        <v>201608</v>
      </c>
      <c r="AK908" s="69">
        <v>201609</v>
      </c>
      <c r="AL908" s="69">
        <v>201610</v>
      </c>
      <c r="AM908" s="69">
        <v>201611</v>
      </c>
      <c r="AN908" s="69">
        <v>201612</v>
      </c>
      <c r="AO908" s="69">
        <v>201701</v>
      </c>
      <c r="AP908" s="69">
        <v>201702</v>
      </c>
      <c r="AQ908" s="69">
        <v>201703</v>
      </c>
      <c r="AR908" s="69">
        <v>201704</v>
      </c>
      <c r="AS908" s="69">
        <v>201705</v>
      </c>
      <c r="AT908" s="69">
        <v>201706</v>
      </c>
      <c r="AU908" s="69">
        <v>201707</v>
      </c>
      <c r="AV908" s="69">
        <v>201708</v>
      </c>
      <c r="AW908" s="69">
        <v>201709</v>
      </c>
      <c r="AX908" s="69">
        <v>201710</v>
      </c>
      <c r="AY908" s="69">
        <v>201711</v>
      </c>
      <c r="AZ908" s="69">
        <v>201712</v>
      </c>
      <c r="BA908" s="69">
        <v>201801</v>
      </c>
      <c r="BB908" s="69">
        <v>201802</v>
      </c>
      <c r="BC908" s="69">
        <v>201803</v>
      </c>
      <c r="BD908" s="69">
        <v>201804</v>
      </c>
      <c r="BE908" s="69">
        <v>201805</v>
      </c>
      <c r="BF908" s="69">
        <v>201806</v>
      </c>
      <c r="BG908" s="69">
        <v>201807</v>
      </c>
      <c r="BH908" s="69">
        <v>201808</v>
      </c>
      <c r="BI908" s="69">
        <v>201809</v>
      </c>
      <c r="BJ908" s="69">
        <v>201810</v>
      </c>
      <c r="BK908" s="69">
        <v>201811</v>
      </c>
      <c r="BL908" s="69">
        <v>201812</v>
      </c>
      <c r="BM908" s="69">
        <v>201901</v>
      </c>
      <c r="BN908" s="69">
        <v>201902</v>
      </c>
      <c r="BO908" s="69">
        <v>201903</v>
      </c>
      <c r="BP908" s="69">
        <v>201904</v>
      </c>
      <c r="BQ908" s="69">
        <v>201905</v>
      </c>
      <c r="BR908" s="69">
        <v>201906</v>
      </c>
      <c r="BS908" s="69">
        <v>201907</v>
      </c>
      <c r="BT908" s="69">
        <v>201908</v>
      </c>
      <c r="BU908" s="69">
        <v>201909</v>
      </c>
      <c r="BV908" s="69">
        <v>201910</v>
      </c>
      <c r="BW908" s="69">
        <v>201911</v>
      </c>
      <c r="BX908" s="69">
        <v>201912</v>
      </c>
      <c r="BY908" s="69">
        <v>202001</v>
      </c>
      <c r="BZ908" s="69">
        <v>202002</v>
      </c>
      <c r="CA908" s="69">
        <v>202003</v>
      </c>
      <c r="CB908" s="69">
        <v>202004</v>
      </c>
      <c r="CC908" s="69">
        <v>202005</v>
      </c>
      <c r="CD908" s="69">
        <v>202006</v>
      </c>
      <c r="CE908" s="69">
        <v>202007</v>
      </c>
      <c r="CF908" s="69">
        <v>202008</v>
      </c>
      <c r="CG908" s="69">
        <v>202009</v>
      </c>
      <c r="CH908" s="69">
        <v>202010</v>
      </c>
      <c r="CI908" s="69">
        <v>202011</v>
      </c>
      <c r="CJ908" s="69">
        <v>202012</v>
      </c>
      <c r="CK908" s="69">
        <v>202101</v>
      </c>
      <c r="CL908" s="69">
        <v>202102</v>
      </c>
      <c r="CM908" s="69">
        <v>202103</v>
      </c>
      <c r="CN908" s="69">
        <v>202104</v>
      </c>
      <c r="CO908" s="69">
        <v>202105</v>
      </c>
      <c r="CP908" s="69">
        <v>202106</v>
      </c>
      <c r="CQ908" s="69">
        <v>202107</v>
      </c>
      <c r="CR908" s="69">
        <v>202108</v>
      </c>
      <c r="CS908" s="69">
        <v>202109</v>
      </c>
      <c r="CT908" s="69">
        <v>202110</v>
      </c>
      <c r="CU908" s="69">
        <v>202111</v>
      </c>
      <c r="CV908" s="69">
        <v>202112</v>
      </c>
    </row>
    <row r="909" spans="2:102" outlineLevel="1" x14ac:dyDescent="0.3">
      <c r="B909" s="154">
        <v>1</v>
      </c>
      <c r="C909" s="242" t="s">
        <v>364</v>
      </c>
      <c r="D909" s="143" t="s">
        <v>435</v>
      </c>
      <c r="E909" s="242">
        <f>+E919+E929</f>
        <v>40000000</v>
      </c>
      <c r="F909" s="242">
        <f t="shared" ref="F909:BQ911" si="468">+F919+F929</f>
        <v>40000000</v>
      </c>
      <c r="G909" s="242">
        <f t="shared" si="468"/>
        <v>40000000</v>
      </c>
      <c r="H909" s="242">
        <f t="shared" si="468"/>
        <v>40000000</v>
      </c>
      <c r="I909" s="242">
        <f t="shared" si="468"/>
        <v>40000000</v>
      </c>
      <c r="J909" s="242">
        <f t="shared" si="468"/>
        <v>40000000</v>
      </c>
      <c r="K909" s="242">
        <f t="shared" si="468"/>
        <v>40000000</v>
      </c>
      <c r="L909" s="242">
        <f t="shared" si="468"/>
        <v>40000000</v>
      </c>
      <c r="M909" s="242">
        <f t="shared" si="468"/>
        <v>40000000</v>
      </c>
      <c r="N909" s="242">
        <f t="shared" si="468"/>
        <v>40000000</v>
      </c>
      <c r="O909" s="242">
        <f t="shared" si="468"/>
        <v>40000000</v>
      </c>
      <c r="P909" s="242">
        <f t="shared" si="468"/>
        <v>40000000</v>
      </c>
      <c r="Q909" s="242">
        <f t="shared" si="468"/>
        <v>40000000</v>
      </c>
      <c r="R909" s="242">
        <f t="shared" si="468"/>
        <v>40000000</v>
      </c>
      <c r="S909" s="242">
        <f t="shared" si="468"/>
        <v>40000000</v>
      </c>
      <c r="T909" s="242">
        <f t="shared" si="468"/>
        <v>40000000</v>
      </c>
      <c r="U909" s="242">
        <f t="shared" si="468"/>
        <v>40000000</v>
      </c>
      <c r="V909" s="242">
        <f t="shared" si="468"/>
        <v>40000000</v>
      </c>
      <c r="W909" s="242">
        <f t="shared" si="468"/>
        <v>40000000</v>
      </c>
      <c r="X909" s="242">
        <f t="shared" si="468"/>
        <v>40000000</v>
      </c>
      <c r="Y909" s="242">
        <f t="shared" si="468"/>
        <v>40000000</v>
      </c>
      <c r="Z909" s="242">
        <f t="shared" si="468"/>
        <v>40000000</v>
      </c>
      <c r="AA909" s="242">
        <f t="shared" si="468"/>
        <v>40000000</v>
      </c>
      <c r="AB909" s="242">
        <f t="shared" si="468"/>
        <v>40000000</v>
      </c>
      <c r="AC909" s="242">
        <f t="shared" si="468"/>
        <v>40000000</v>
      </c>
      <c r="AD909" s="242">
        <f t="shared" si="468"/>
        <v>40000000</v>
      </c>
      <c r="AE909" s="242">
        <f t="shared" si="468"/>
        <v>40000000</v>
      </c>
      <c r="AF909" s="242">
        <f t="shared" si="468"/>
        <v>40000000</v>
      </c>
      <c r="AG909" s="242">
        <f t="shared" si="468"/>
        <v>40000000</v>
      </c>
      <c r="AH909" s="242">
        <f t="shared" si="468"/>
        <v>40000000</v>
      </c>
      <c r="AI909" s="242">
        <f t="shared" si="468"/>
        <v>40000000</v>
      </c>
      <c r="AJ909" s="242">
        <f t="shared" si="468"/>
        <v>40000000</v>
      </c>
      <c r="AK909" s="242">
        <f t="shared" si="468"/>
        <v>40000000</v>
      </c>
      <c r="AL909" s="242">
        <f>+AL919+AL929</f>
        <v>40000000</v>
      </c>
      <c r="AM909" s="242">
        <f t="shared" si="468"/>
        <v>40000000</v>
      </c>
      <c r="AN909" s="242">
        <f t="shared" si="468"/>
        <v>40000000</v>
      </c>
      <c r="AO909" s="242">
        <f t="shared" si="468"/>
        <v>40000000</v>
      </c>
      <c r="AP909" s="242">
        <f t="shared" si="468"/>
        <v>40000000</v>
      </c>
      <c r="AQ909" s="242">
        <f t="shared" si="468"/>
        <v>40000000</v>
      </c>
      <c r="AR909" s="242">
        <f t="shared" si="468"/>
        <v>40000000</v>
      </c>
      <c r="AS909" s="242">
        <f t="shared" si="468"/>
        <v>40000000</v>
      </c>
      <c r="AT909" s="242">
        <f t="shared" si="468"/>
        <v>40000000</v>
      </c>
      <c r="AU909" s="242">
        <f t="shared" si="468"/>
        <v>40000000</v>
      </c>
      <c r="AV909" s="242">
        <f t="shared" si="468"/>
        <v>40000000</v>
      </c>
      <c r="AW909" s="242">
        <f t="shared" si="468"/>
        <v>40000000</v>
      </c>
      <c r="AX909" s="242">
        <f t="shared" si="468"/>
        <v>40000000</v>
      </c>
      <c r="AY909" s="242">
        <f t="shared" si="468"/>
        <v>40000000</v>
      </c>
      <c r="AZ909" s="242">
        <f t="shared" si="468"/>
        <v>40000000</v>
      </c>
      <c r="BA909" s="242">
        <f t="shared" si="468"/>
        <v>40000000</v>
      </c>
      <c r="BB909" s="242">
        <f t="shared" si="468"/>
        <v>40000000</v>
      </c>
      <c r="BC909" s="242">
        <f t="shared" si="468"/>
        <v>40000000</v>
      </c>
      <c r="BD909" s="242">
        <f t="shared" si="468"/>
        <v>40000000</v>
      </c>
      <c r="BE909" s="242">
        <f t="shared" si="468"/>
        <v>40000000</v>
      </c>
      <c r="BF909" s="242">
        <f t="shared" si="468"/>
        <v>40000000</v>
      </c>
      <c r="BG909" s="242">
        <f t="shared" si="468"/>
        <v>40000000</v>
      </c>
      <c r="BH909" s="242">
        <f t="shared" si="468"/>
        <v>40000000</v>
      </c>
      <c r="BI909" s="242">
        <f t="shared" si="468"/>
        <v>40000000</v>
      </c>
      <c r="BJ909" s="242">
        <f t="shared" si="468"/>
        <v>40000000</v>
      </c>
      <c r="BK909" s="242">
        <f t="shared" si="468"/>
        <v>40000000</v>
      </c>
      <c r="BL909" s="242">
        <f t="shared" si="468"/>
        <v>40000000</v>
      </c>
      <c r="BM909" s="242">
        <f t="shared" si="468"/>
        <v>40000000</v>
      </c>
      <c r="BN909" s="242">
        <f t="shared" si="468"/>
        <v>40000000</v>
      </c>
      <c r="BO909" s="242">
        <f t="shared" si="468"/>
        <v>40000000</v>
      </c>
      <c r="BP909" s="242">
        <f t="shared" si="468"/>
        <v>40000000</v>
      </c>
      <c r="BQ909" s="242">
        <f t="shared" si="468"/>
        <v>40000000</v>
      </c>
      <c r="BR909" s="242">
        <f t="shared" ref="BR909:CV911" si="469">+BR919+BR929</f>
        <v>40000000</v>
      </c>
      <c r="BS909" s="242">
        <f t="shared" si="469"/>
        <v>40000000</v>
      </c>
      <c r="BT909" s="242">
        <f t="shared" si="469"/>
        <v>40000000</v>
      </c>
      <c r="BU909" s="242">
        <f t="shared" si="469"/>
        <v>40000000</v>
      </c>
      <c r="BV909" s="242">
        <f t="shared" si="469"/>
        <v>40000000</v>
      </c>
      <c r="BW909" s="242">
        <f t="shared" si="469"/>
        <v>40000000</v>
      </c>
      <c r="BX909" s="242">
        <f t="shared" si="469"/>
        <v>40000000</v>
      </c>
      <c r="BY909" s="242">
        <f t="shared" si="469"/>
        <v>40000000</v>
      </c>
      <c r="BZ909" s="242">
        <f t="shared" si="469"/>
        <v>40000000</v>
      </c>
      <c r="CA909" s="242">
        <f t="shared" si="469"/>
        <v>40000000</v>
      </c>
      <c r="CB909" s="242">
        <f t="shared" si="469"/>
        <v>40000000</v>
      </c>
      <c r="CC909" s="242">
        <f t="shared" si="469"/>
        <v>40000000</v>
      </c>
      <c r="CD909" s="242">
        <f t="shared" si="469"/>
        <v>40000000</v>
      </c>
      <c r="CE909" s="242">
        <f t="shared" si="469"/>
        <v>40000000</v>
      </c>
      <c r="CF909" s="242">
        <f t="shared" si="469"/>
        <v>40000000</v>
      </c>
      <c r="CG909" s="242">
        <f t="shared" si="469"/>
        <v>40000000</v>
      </c>
      <c r="CH909" s="242">
        <f t="shared" si="469"/>
        <v>40000000</v>
      </c>
      <c r="CI909" s="242">
        <f t="shared" si="469"/>
        <v>40000000</v>
      </c>
      <c r="CJ909" s="242">
        <f t="shared" si="469"/>
        <v>40000000</v>
      </c>
      <c r="CK909" s="242">
        <f t="shared" si="469"/>
        <v>40000000</v>
      </c>
      <c r="CL909" s="242">
        <f t="shared" si="469"/>
        <v>40000000</v>
      </c>
      <c r="CM909" s="242">
        <f t="shared" si="469"/>
        <v>40000000</v>
      </c>
      <c r="CN909" s="242">
        <f t="shared" si="469"/>
        <v>40000000</v>
      </c>
      <c r="CO909" s="242">
        <f t="shared" si="469"/>
        <v>40000000</v>
      </c>
      <c r="CP909" s="242">
        <f t="shared" si="469"/>
        <v>40000000</v>
      </c>
      <c r="CQ909" s="242">
        <f t="shared" si="469"/>
        <v>40000000</v>
      </c>
      <c r="CR909" s="242">
        <f t="shared" si="469"/>
        <v>40000000</v>
      </c>
      <c r="CS909" s="242">
        <f t="shared" si="469"/>
        <v>40000000</v>
      </c>
      <c r="CT909" s="242">
        <f t="shared" si="469"/>
        <v>40000000</v>
      </c>
      <c r="CU909" s="242">
        <f t="shared" si="469"/>
        <v>40000000</v>
      </c>
      <c r="CV909" s="242">
        <f t="shared" si="469"/>
        <v>40000000</v>
      </c>
    </row>
    <row r="910" spans="2:102" outlineLevel="1" x14ac:dyDescent="0.3">
      <c r="B910" s="154">
        <v>2</v>
      </c>
      <c r="C910" s="242" t="s">
        <v>366</v>
      </c>
      <c r="D910" s="143" t="s">
        <v>435</v>
      </c>
      <c r="E910" s="242">
        <f t="shared" ref="E910:T911" si="470">+E920+E930</f>
        <v>400000000</v>
      </c>
      <c r="F910" s="242">
        <f t="shared" si="470"/>
        <v>400000000</v>
      </c>
      <c r="G910" s="242">
        <f t="shared" si="470"/>
        <v>400000000</v>
      </c>
      <c r="H910" s="242">
        <f t="shared" si="470"/>
        <v>400000000</v>
      </c>
      <c r="I910" s="242">
        <f t="shared" si="470"/>
        <v>400000000</v>
      </c>
      <c r="J910" s="242">
        <f t="shared" si="470"/>
        <v>400000000</v>
      </c>
      <c r="K910" s="242">
        <f t="shared" si="470"/>
        <v>400000000</v>
      </c>
      <c r="L910" s="242">
        <f t="shared" si="470"/>
        <v>400000000</v>
      </c>
      <c r="M910" s="242">
        <f t="shared" si="470"/>
        <v>400000000</v>
      </c>
      <c r="N910" s="242">
        <f t="shared" si="470"/>
        <v>400000000</v>
      </c>
      <c r="O910" s="242">
        <f t="shared" si="470"/>
        <v>400000000</v>
      </c>
      <c r="P910" s="242">
        <f t="shared" si="470"/>
        <v>400000000</v>
      </c>
      <c r="Q910" s="242">
        <f t="shared" si="470"/>
        <v>400000000</v>
      </c>
      <c r="R910" s="242">
        <f t="shared" si="470"/>
        <v>400000000</v>
      </c>
      <c r="S910" s="242">
        <f t="shared" si="470"/>
        <v>400000000</v>
      </c>
      <c r="T910" s="242">
        <f t="shared" si="470"/>
        <v>400000000</v>
      </c>
      <c r="U910" s="242">
        <f t="shared" si="468"/>
        <v>400000000</v>
      </c>
      <c r="V910" s="242">
        <f t="shared" si="468"/>
        <v>400000000</v>
      </c>
      <c r="W910" s="242">
        <f t="shared" si="468"/>
        <v>400000000</v>
      </c>
      <c r="X910" s="242">
        <f t="shared" si="468"/>
        <v>400000000</v>
      </c>
      <c r="Y910" s="242">
        <f t="shared" si="468"/>
        <v>400000000</v>
      </c>
      <c r="Z910" s="242">
        <f t="shared" si="468"/>
        <v>400000000</v>
      </c>
      <c r="AA910" s="242">
        <f t="shared" si="468"/>
        <v>400000000</v>
      </c>
      <c r="AB910" s="242">
        <f t="shared" si="468"/>
        <v>400000000</v>
      </c>
      <c r="AC910" s="242">
        <f t="shared" si="468"/>
        <v>400000000</v>
      </c>
      <c r="AD910" s="242">
        <f t="shared" si="468"/>
        <v>400000000</v>
      </c>
      <c r="AE910" s="242">
        <f t="shared" si="468"/>
        <v>400000000</v>
      </c>
      <c r="AF910" s="242">
        <f t="shared" si="468"/>
        <v>400000000</v>
      </c>
      <c r="AG910" s="242">
        <f t="shared" si="468"/>
        <v>400000000</v>
      </c>
      <c r="AH910" s="242">
        <f t="shared" si="468"/>
        <v>400000000</v>
      </c>
      <c r="AI910" s="242">
        <f t="shared" si="468"/>
        <v>400000000</v>
      </c>
      <c r="AJ910" s="242">
        <f t="shared" si="468"/>
        <v>400000000</v>
      </c>
      <c r="AK910" s="242">
        <f t="shared" si="468"/>
        <v>400000000</v>
      </c>
      <c r="AL910" s="242">
        <f t="shared" si="468"/>
        <v>400000000</v>
      </c>
      <c r="AM910" s="242">
        <f t="shared" si="468"/>
        <v>400000000</v>
      </c>
      <c r="AN910" s="242">
        <f t="shared" si="468"/>
        <v>400000000</v>
      </c>
      <c r="AO910" s="242">
        <f t="shared" si="468"/>
        <v>400000000</v>
      </c>
      <c r="AP910" s="242">
        <f t="shared" si="468"/>
        <v>400000000</v>
      </c>
      <c r="AQ910" s="242">
        <f t="shared" si="468"/>
        <v>400000000</v>
      </c>
      <c r="AR910" s="242">
        <f t="shared" si="468"/>
        <v>400000000</v>
      </c>
      <c r="AS910" s="242">
        <f t="shared" si="468"/>
        <v>400000000</v>
      </c>
      <c r="AT910" s="242">
        <f t="shared" si="468"/>
        <v>400000000</v>
      </c>
      <c r="AU910" s="242">
        <f t="shared" si="468"/>
        <v>400000000</v>
      </c>
      <c r="AV910" s="242">
        <f t="shared" si="468"/>
        <v>400000000</v>
      </c>
      <c r="AW910" s="242">
        <f t="shared" si="468"/>
        <v>400000000</v>
      </c>
      <c r="AX910" s="242">
        <f t="shared" si="468"/>
        <v>400000000</v>
      </c>
      <c r="AY910" s="242">
        <f t="shared" si="468"/>
        <v>400000000</v>
      </c>
      <c r="AZ910" s="242">
        <f t="shared" si="468"/>
        <v>400000000</v>
      </c>
      <c r="BA910" s="242">
        <f t="shared" si="468"/>
        <v>400000000</v>
      </c>
      <c r="BB910" s="242">
        <f t="shared" si="468"/>
        <v>400000000</v>
      </c>
      <c r="BC910" s="242">
        <f t="shared" si="468"/>
        <v>400000000</v>
      </c>
      <c r="BD910" s="242">
        <f t="shared" si="468"/>
        <v>400000000</v>
      </c>
      <c r="BE910" s="242">
        <f t="shared" si="468"/>
        <v>400000000</v>
      </c>
      <c r="BF910" s="242">
        <f t="shared" si="468"/>
        <v>400000000</v>
      </c>
      <c r="BG910" s="242">
        <f t="shared" si="468"/>
        <v>400000000</v>
      </c>
      <c r="BH910" s="242">
        <f t="shared" si="468"/>
        <v>400000000</v>
      </c>
      <c r="BI910" s="242">
        <f t="shared" si="468"/>
        <v>400000000</v>
      </c>
      <c r="BJ910" s="242">
        <f t="shared" si="468"/>
        <v>400000000</v>
      </c>
      <c r="BK910" s="242">
        <f t="shared" si="468"/>
        <v>400000000</v>
      </c>
      <c r="BL910" s="242">
        <f t="shared" si="468"/>
        <v>400000000</v>
      </c>
      <c r="BM910" s="242">
        <f t="shared" si="468"/>
        <v>400000000</v>
      </c>
      <c r="BN910" s="242">
        <f t="shared" si="468"/>
        <v>400000000</v>
      </c>
      <c r="BO910" s="242">
        <f t="shared" si="468"/>
        <v>400000000</v>
      </c>
      <c r="BP910" s="242">
        <f t="shared" si="468"/>
        <v>400000000</v>
      </c>
      <c r="BQ910" s="242">
        <f t="shared" si="468"/>
        <v>400000000</v>
      </c>
      <c r="BR910" s="242">
        <f t="shared" si="469"/>
        <v>400000000</v>
      </c>
      <c r="BS910" s="242">
        <f t="shared" si="469"/>
        <v>400000000</v>
      </c>
      <c r="BT910" s="242">
        <f t="shared" si="469"/>
        <v>400000000</v>
      </c>
      <c r="BU910" s="242">
        <f t="shared" si="469"/>
        <v>400000000</v>
      </c>
      <c r="BV910" s="242">
        <f t="shared" si="469"/>
        <v>400000000</v>
      </c>
      <c r="BW910" s="242">
        <f t="shared" si="469"/>
        <v>400000000</v>
      </c>
      <c r="BX910" s="242">
        <f t="shared" si="469"/>
        <v>400000000</v>
      </c>
      <c r="BY910" s="242">
        <f t="shared" si="469"/>
        <v>400000000</v>
      </c>
      <c r="BZ910" s="242">
        <f t="shared" si="469"/>
        <v>400000000</v>
      </c>
      <c r="CA910" s="242">
        <f t="shared" si="469"/>
        <v>400000000</v>
      </c>
      <c r="CB910" s="242">
        <f t="shared" si="469"/>
        <v>400000000</v>
      </c>
      <c r="CC910" s="242">
        <f t="shared" si="469"/>
        <v>400000000</v>
      </c>
      <c r="CD910" s="242">
        <f t="shared" si="469"/>
        <v>400000000</v>
      </c>
      <c r="CE910" s="242">
        <f t="shared" si="469"/>
        <v>400000000</v>
      </c>
      <c r="CF910" s="242">
        <f t="shared" si="469"/>
        <v>400000000</v>
      </c>
      <c r="CG910" s="242">
        <f t="shared" si="469"/>
        <v>400000000</v>
      </c>
      <c r="CH910" s="242">
        <f t="shared" si="469"/>
        <v>400000000</v>
      </c>
      <c r="CI910" s="242">
        <f t="shared" si="469"/>
        <v>400000000</v>
      </c>
      <c r="CJ910" s="242">
        <f t="shared" si="469"/>
        <v>400000000</v>
      </c>
      <c r="CK910" s="242">
        <f t="shared" si="469"/>
        <v>400000000</v>
      </c>
      <c r="CL910" s="242">
        <f t="shared" si="469"/>
        <v>400000000</v>
      </c>
      <c r="CM910" s="242">
        <f t="shared" si="469"/>
        <v>400000000</v>
      </c>
      <c r="CN910" s="242">
        <f t="shared" si="469"/>
        <v>400000000</v>
      </c>
      <c r="CO910" s="242">
        <f t="shared" si="469"/>
        <v>400000000</v>
      </c>
      <c r="CP910" s="242">
        <f t="shared" si="469"/>
        <v>400000000</v>
      </c>
      <c r="CQ910" s="242">
        <f t="shared" si="469"/>
        <v>400000000</v>
      </c>
      <c r="CR910" s="242">
        <f t="shared" si="469"/>
        <v>400000000</v>
      </c>
      <c r="CS910" s="242">
        <f t="shared" si="469"/>
        <v>400000000</v>
      </c>
      <c r="CT910" s="242">
        <f t="shared" si="469"/>
        <v>400000000</v>
      </c>
      <c r="CU910" s="242">
        <f t="shared" si="469"/>
        <v>400000000</v>
      </c>
      <c r="CV910" s="242">
        <f t="shared" si="469"/>
        <v>400000000</v>
      </c>
    </row>
    <row r="911" spans="2:102" outlineLevel="1" x14ac:dyDescent="0.3">
      <c r="B911" s="154">
        <v>3</v>
      </c>
      <c r="C911" s="242" t="s">
        <v>365</v>
      </c>
      <c r="D911" s="143" t="s">
        <v>435</v>
      </c>
      <c r="E911" s="242">
        <f t="shared" si="470"/>
        <v>30000000</v>
      </c>
      <c r="F911" s="242">
        <f t="shared" si="470"/>
        <v>30000000</v>
      </c>
      <c r="G911" s="242">
        <f t="shared" si="470"/>
        <v>30000000</v>
      </c>
      <c r="H911" s="242">
        <f t="shared" si="470"/>
        <v>30000000</v>
      </c>
      <c r="I911" s="242">
        <f t="shared" si="470"/>
        <v>30000000</v>
      </c>
      <c r="J911" s="242">
        <f t="shared" si="470"/>
        <v>30000000</v>
      </c>
      <c r="K911" s="242">
        <f t="shared" si="470"/>
        <v>30000000</v>
      </c>
      <c r="L911" s="242">
        <f t="shared" si="470"/>
        <v>30000000</v>
      </c>
      <c r="M911" s="242">
        <f t="shared" si="470"/>
        <v>30000000</v>
      </c>
      <c r="N911" s="242">
        <f t="shared" si="470"/>
        <v>30000000</v>
      </c>
      <c r="O911" s="242">
        <f t="shared" si="470"/>
        <v>30000000</v>
      </c>
      <c r="P911" s="242">
        <f t="shared" si="470"/>
        <v>30000000</v>
      </c>
      <c r="Q911" s="242">
        <f t="shared" si="470"/>
        <v>30000000</v>
      </c>
      <c r="R911" s="242">
        <f t="shared" si="470"/>
        <v>30000000</v>
      </c>
      <c r="S911" s="242">
        <f t="shared" si="470"/>
        <v>30000000</v>
      </c>
      <c r="T911" s="242">
        <f t="shared" si="470"/>
        <v>30000000</v>
      </c>
      <c r="U911" s="242">
        <f t="shared" si="468"/>
        <v>30000000</v>
      </c>
      <c r="V911" s="242">
        <f t="shared" si="468"/>
        <v>30000000</v>
      </c>
      <c r="W911" s="242">
        <f t="shared" si="468"/>
        <v>30000000</v>
      </c>
      <c r="X911" s="242">
        <f t="shared" si="468"/>
        <v>30000000</v>
      </c>
      <c r="Y911" s="242">
        <f t="shared" si="468"/>
        <v>30000000</v>
      </c>
      <c r="Z911" s="242">
        <f t="shared" si="468"/>
        <v>30000000</v>
      </c>
      <c r="AA911" s="242">
        <f t="shared" si="468"/>
        <v>30000000</v>
      </c>
      <c r="AB911" s="242">
        <f t="shared" si="468"/>
        <v>30000000</v>
      </c>
      <c r="AC911" s="242">
        <f t="shared" si="468"/>
        <v>30000000</v>
      </c>
      <c r="AD911" s="242">
        <f t="shared" si="468"/>
        <v>30000000</v>
      </c>
      <c r="AE911" s="242">
        <f t="shared" si="468"/>
        <v>30000000</v>
      </c>
      <c r="AF911" s="242">
        <f t="shared" si="468"/>
        <v>30000000</v>
      </c>
      <c r="AG911" s="242">
        <f t="shared" si="468"/>
        <v>30000000</v>
      </c>
      <c r="AH911" s="242">
        <f t="shared" si="468"/>
        <v>30000000</v>
      </c>
      <c r="AI911" s="242">
        <f t="shared" si="468"/>
        <v>30000000</v>
      </c>
      <c r="AJ911" s="242">
        <f t="shared" si="468"/>
        <v>30000000</v>
      </c>
      <c r="AK911" s="242">
        <f t="shared" si="468"/>
        <v>30000000</v>
      </c>
      <c r="AL911" s="242">
        <f t="shared" si="468"/>
        <v>30000000</v>
      </c>
      <c r="AM911" s="242">
        <f t="shared" si="468"/>
        <v>30000000</v>
      </c>
      <c r="AN911" s="242">
        <f t="shared" si="468"/>
        <v>30000000</v>
      </c>
      <c r="AO911" s="242">
        <f t="shared" si="468"/>
        <v>30000000</v>
      </c>
      <c r="AP911" s="242">
        <f t="shared" si="468"/>
        <v>30000000</v>
      </c>
      <c r="AQ911" s="242">
        <f t="shared" si="468"/>
        <v>30000000</v>
      </c>
      <c r="AR911" s="242">
        <f t="shared" si="468"/>
        <v>30000000</v>
      </c>
      <c r="AS911" s="242">
        <f t="shared" si="468"/>
        <v>30000000</v>
      </c>
      <c r="AT911" s="242">
        <f t="shared" si="468"/>
        <v>30000000</v>
      </c>
      <c r="AU911" s="242">
        <f t="shared" si="468"/>
        <v>30000000</v>
      </c>
      <c r="AV911" s="242">
        <f t="shared" si="468"/>
        <v>30000000</v>
      </c>
      <c r="AW911" s="242">
        <f t="shared" si="468"/>
        <v>30000000</v>
      </c>
      <c r="AX911" s="242">
        <f t="shared" si="468"/>
        <v>30000000</v>
      </c>
      <c r="AY911" s="242">
        <f t="shared" si="468"/>
        <v>30000000</v>
      </c>
      <c r="AZ911" s="242">
        <f t="shared" si="468"/>
        <v>30000000</v>
      </c>
      <c r="BA911" s="242">
        <f t="shared" si="468"/>
        <v>30000000</v>
      </c>
      <c r="BB911" s="242">
        <f t="shared" si="468"/>
        <v>30000000</v>
      </c>
      <c r="BC911" s="242">
        <f t="shared" si="468"/>
        <v>30000000</v>
      </c>
      <c r="BD911" s="242">
        <f t="shared" si="468"/>
        <v>30000000</v>
      </c>
      <c r="BE911" s="242">
        <f t="shared" si="468"/>
        <v>30000000</v>
      </c>
      <c r="BF911" s="242">
        <f t="shared" si="468"/>
        <v>30000000</v>
      </c>
      <c r="BG911" s="242">
        <f t="shared" si="468"/>
        <v>30000000</v>
      </c>
      <c r="BH911" s="242">
        <f t="shared" si="468"/>
        <v>30000000</v>
      </c>
      <c r="BI911" s="242">
        <f t="shared" si="468"/>
        <v>30000000</v>
      </c>
      <c r="BJ911" s="242">
        <f t="shared" si="468"/>
        <v>30000000</v>
      </c>
      <c r="BK911" s="242">
        <f t="shared" si="468"/>
        <v>30000000</v>
      </c>
      <c r="BL911" s="242">
        <f t="shared" si="468"/>
        <v>30000000</v>
      </c>
      <c r="BM911" s="242">
        <f t="shared" si="468"/>
        <v>30000000</v>
      </c>
      <c r="BN911" s="242">
        <f t="shared" si="468"/>
        <v>30000000</v>
      </c>
      <c r="BO911" s="242">
        <f t="shared" si="468"/>
        <v>30000000</v>
      </c>
      <c r="BP911" s="242">
        <f t="shared" si="468"/>
        <v>30000000</v>
      </c>
      <c r="BQ911" s="242">
        <f t="shared" si="468"/>
        <v>30000000</v>
      </c>
      <c r="BR911" s="242">
        <f t="shared" si="469"/>
        <v>30000000</v>
      </c>
      <c r="BS911" s="242">
        <f t="shared" si="469"/>
        <v>30000000</v>
      </c>
      <c r="BT911" s="242">
        <f t="shared" si="469"/>
        <v>30000000</v>
      </c>
      <c r="BU911" s="242">
        <f t="shared" si="469"/>
        <v>30000000</v>
      </c>
      <c r="BV911" s="242">
        <f t="shared" si="469"/>
        <v>30000000</v>
      </c>
      <c r="BW911" s="242">
        <f t="shared" si="469"/>
        <v>30000000</v>
      </c>
      <c r="BX911" s="242">
        <f t="shared" si="469"/>
        <v>30000000</v>
      </c>
      <c r="BY911" s="242">
        <f t="shared" si="469"/>
        <v>30000000</v>
      </c>
      <c r="BZ911" s="242">
        <f t="shared" si="469"/>
        <v>30000000</v>
      </c>
      <c r="CA911" s="242">
        <f t="shared" si="469"/>
        <v>30000000</v>
      </c>
      <c r="CB911" s="242">
        <f t="shared" si="469"/>
        <v>30000000</v>
      </c>
      <c r="CC911" s="242">
        <f t="shared" si="469"/>
        <v>30000000</v>
      </c>
      <c r="CD911" s="242">
        <f t="shared" si="469"/>
        <v>30000000</v>
      </c>
      <c r="CE911" s="242">
        <f t="shared" si="469"/>
        <v>30000000</v>
      </c>
      <c r="CF911" s="242">
        <f t="shared" si="469"/>
        <v>30000000</v>
      </c>
      <c r="CG911" s="242">
        <f t="shared" si="469"/>
        <v>30000000</v>
      </c>
      <c r="CH911" s="242">
        <f t="shared" si="469"/>
        <v>30000000</v>
      </c>
      <c r="CI911" s="242">
        <f t="shared" si="469"/>
        <v>30000000</v>
      </c>
      <c r="CJ911" s="242">
        <f t="shared" si="469"/>
        <v>30000000</v>
      </c>
      <c r="CK911" s="242">
        <f t="shared" si="469"/>
        <v>30000000</v>
      </c>
      <c r="CL911" s="242">
        <f t="shared" si="469"/>
        <v>30000000</v>
      </c>
      <c r="CM911" s="242">
        <f t="shared" si="469"/>
        <v>30000000</v>
      </c>
      <c r="CN911" s="242">
        <f t="shared" si="469"/>
        <v>30000000</v>
      </c>
      <c r="CO911" s="242">
        <f t="shared" si="469"/>
        <v>30000000</v>
      </c>
      <c r="CP911" s="242">
        <f t="shared" si="469"/>
        <v>30000000</v>
      </c>
      <c r="CQ911" s="242">
        <f t="shared" si="469"/>
        <v>30000000</v>
      </c>
      <c r="CR911" s="242">
        <f t="shared" si="469"/>
        <v>30000000</v>
      </c>
      <c r="CS911" s="242">
        <f t="shared" si="469"/>
        <v>30000000</v>
      </c>
      <c r="CT911" s="242">
        <f t="shared" si="469"/>
        <v>30000000</v>
      </c>
      <c r="CU911" s="242">
        <f t="shared" si="469"/>
        <v>30000000</v>
      </c>
      <c r="CV911" s="242">
        <f t="shared" si="469"/>
        <v>30000000</v>
      </c>
    </row>
    <row r="912" spans="2:102" outlineLevel="1" x14ac:dyDescent="0.3"/>
    <row r="913" spans="2:102" outlineLevel="1" x14ac:dyDescent="0.3">
      <c r="C913" s="242" t="s">
        <v>23</v>
      </c>
      <c r="D913" s="143" t="s">
        <v>435</v>
      </c>
      <c r="E913" s="242">
        <f>SUM(E909:E911)</f>
        <v>470000000</v>
      </c>
      <c r="F913" s="242">
        <f t="shared" ref="F913:AA913" si="471">SUM(F909:F911)</f>
        <v>470000000</v>
      </c>
      <c r="G913" s="242">
        <f t="shared" si="471"/>
        <v>470000000</v>
      </c>
      <c r="H913" s="242">
        <f t="shared" si="471"/>
        <v>470000000</v>
      </c>
      <c r="I913" s="242">
        <f t="shared" si="471"/>
        <v>470000000</v>
      </c>
      <c r="J913" s="242">
        <f t="shared" si="471"/>
        <v>470000000</v>
      </c>
      <c r="K913" s="242">
        <f t="shared" si="471"/>
        <v>470000000</v>
      </c>
      <c r="L913" s="242">
        <f t="shared" si="471"/>
        <v>470000000</v>
      </c>
      <c r="M913" s="242">
        <f t="shared" si="471"/>
        <v>470000000</v>
      </c>
      <c r="N913" s="242">
        <f t="shared" si="471"/>
        <v>470000000</v>
      </c>
      <c r="O913" s="242">
        <f t="shared" si="471"/>
        <v>470000000</v>
      </c>
      <c r="P913" s="242">
        <f t="shared" si="471"/>
        <v>470000000</v>
      </c>
      <c r="Q913" s="242">
        <f t="shared" si="471"/>
        <v>470000000</v>
      </c>
      <c r="R913" s="242">
        <f t="shared" si="471"/>
        <v>470000000</v>
      </c>
      <c r="S913" s="242">
        <f t="shared" si="471"/>
        <v>470000000</v>
      </c>
      <c r="T913" s="242">
        <f t="shared" si="471"/>
        <v>470000000</v>
      </c>
      <c r="U913" s="242">
        <f t="shared" si="471"/>
        <v>470000000</v>
      </c>
      <c r="V913" s="242">
        <f t="shared" si="471"/>
        <v>470000000</v>
      </c>
      <c r="W913" s="242">
        <f t="shared" si="471"/>
        <v>470000000</v>
      </c>
      <c r="X913" s="242">
        <f t="shared" si="471"/>
        <v>470000000</v>
      </c>
      <c r="Y913" s="242">
        <f t="shared" si="471"/>
        <v>470000000</v>
      </c>
      <c r="Z913" s="242">
        <f t="shared" si="471"/>
        <v>470000000</v>
      </c>
      <c r="AA913" s="242">
        <f t="shared" si="471"/>
        <v>470000000</v>
      </c>
      <c r="AB913" s="242">
        <f>SUM(AB909:AB911)</f>
        <v>470000000</v>
      </c>
      <c r="AC913" s="242">
        <f t="shared" ref="AC913:CN913" si="472">SUM(AC909:AC911)</f>
        <v>470000000</v>
      </c>
      <c r="AD913" s="242">
        <f t="shared" si="472"/>
        <v>470000000</v>
      </c>
      <c r="AE913" s="242">
        <f t="shared" si="472"/>
        <v>470000000</v>
      </c>
      <c r="AF913" s="242">
        <f t="shared" si="472"/>
        <v>470000000</v>
      </c>
      <c r="AG913" s="242">
        <f t="shared" si="472"/>
        <v>470000000</v>
      </c>
      <c r="AH913" s="242">
        <f t="shared" si="472"/>
        <v>470000000</v>
      </c>
      <c r="AI913" s="242">
        <f t="shared" si="472"/>
        <v>470000000</v>
      </c>
      <c r="AJ913" s="242">
        <f t="shared" si="472"/>
        <v>470000000</v>
      </c>
      <c r="AK913" s="242">
        <f t="shared" si="472"/>
        <v>470000000</v>
      </c>
      <c r="AL913" s="242">
        <f t="shared" si="472"/>
        <v>470000000</v>
      </c>
      <c r="AM913" s="242">
        <f t="shared" si="472"/>
        <v>470000000</v>
      </c>
      <c r="AN913" s="242">
        <f t="shared" si="472"/>
        <v>470000000</v>
      </c>
      <c r="AO913" s="242">
        <f t="shared" si="472"/>
        <v>470000000</v>
      </c>
      <c r="AP913" s="242">
        <f t="shared" si="472"/>
        <v>470000000</v>
      </c>
      <c r="AQ913" s="242">
        <f t="shared" si="472"/>
        <v>470000000</v>
      </c>
      <c r="AR913" s="242">
        <f t="shared" si="472"/>
        <v>470000000</v>
      </c>
      <c r="AS913" s="242">
        <f t="shared" si="472"/>
        <v>470000000</v>
      </c>
      <c r="AT913" s="242">
        <f t="shared" si="472"/>
        <v>470000000</v>
      </c>
      <c r="AU913" s="242">
        <f t="shared" si="472"/>
        <v>470000000</v>
      </c>
      <c r="AV913" s="242">
        <f t="shared" si="472"/>
        <v>470000000</v>
      </c>
      <c r="AW913" s="242">
        <f t="shared" si="472"/>
        <v>470000000</v>
      </c>
      <c r="AX913" s="242">
        <f t="shared" si="472"/>
        <v>470000000</v>
      </c>
      <c r="AY913" s="242">
        <f t="shared" si="472"/>
        <v>470000000</v>
      </c>
      <c r="AZ913" s="242">
        <f t="shared" si="472"/>
        <v>470000000</v>
      </c>
      <c r="BA913" s="242">
        <f t="shared" si="472"/>
        <v>470000000</v>
      </c>
      <c r="BB913" s="242">
        <f t="shared" si="472"/>
        <v>470000000</v>
      </c>
      <c r="BC913" s="242">
        <f t="shared" si="472"/>
        <v>470000000</v>
      </c>
      <c r="BD913" s="242">
        <f t="shared" si="472"/>
        <v>470000000</v>
      </c>
      <c r="BE913" s="242">
        <f t="shared" si="472"/>
        <v>470000000</v>
      </c>
      <c r="BF913" s="242">
        <f t="shared" si="472"/>
        <v>470000000</v>
      </c>
      <c r="BG913" s="242">
        <f t="shared" si="472"/>
        <v>470000000</v>
      </c>
      <c r="BH913" s="242">
        <f t="shared" si="472"/>
        <v>470000000</v>
      </c>
      <c r="BI913" s="242">
        <f t="shared" si="472"/>
        <v>470000000</v>
      </c>
      <c r="BJ913" s="242">
        <f t="shared" si="472"/>
        <v>470000000</v>
      </c>
      <c r="BK913" s="242">
        <f t="shared" si="472"/>
        <v>470000000</v>
      </c>
      <c r="BL913" s="242">
        <f t="shared" si="472"/>
        <v>470000000</v>
      </c>
      <c r="BM913" s="242">
        <f t="shared" si="472"/>
        <v>470000000</v>
      </c>
      <c r="BN913" s="242">
        <f t="shared" si="472"/>
        <v>470000000</v>
      </c>
      <c r="BO913" s="242">
        <f t="shared" si="472"/>
        <v>470000000</v>
      </c>
      <c r="BP913" s="242">
        <f t="shared" si="472"/>
        <v>470000000</v>
      </c>
      <c r="BQ913" s="242">
        <f t="shared" si="472"/>
        <v>470000000</v>
      </c>
      <c r="BR913" s="242">
        <f t="shared" si="472"/>
        <v>470000000</v>
      </c>
      <c r="BS913" s="242">
        <f t="shared" si="472"/>
        <v>470000000</v>
      </c>
      <c r="BT913" s="242">
        <f t="shared" si="472"/>
        <v>470000000</v>
      </c>
      <c r="BU913" s="242">
        <f t="shared" si="472"/>
        <v>470000000</v>
      </c>
      <c r="BV913" s="242">
        <f t="shared" si="472"/>
        <v>470000000</v>
      </c>
      <c r="BW913" s="242">
        <f t="shared" si="472"/>
        <v>470000000</v>
      </c>
      <c r="BX913" s="242">
        <f t="shared" si="472"/>
        <v>470000000</v>
      </c>
      <c r="BY913" s="242">
        <f t="shared" si="472"/>
        <v>470000000</v>
      </c>
      <c r="BZ913" s="242">
        <f t="shared" si="472"/>
        <v>470000000</v>
      </c>
      <c r="CA913" s="242">
        <f t="shared" si="472"/>
        <v>470000000</v>
      </c>
      <c r="CB913" s="242">
        <f t="shared" si="472"/>
        <v>470000000</v>
      </c>
      <c r="CC913" s="242">
        <f t="shared" si="472"/>
        <v>470000000</v>
      </c>
      <c r="CD913" s="242">
        <f t="shared" si="472"/>
        <v>470000000</v>
      </c>
      <c r="CE913" s="242">
        <f t="shared" si="472"/>
        <v>470000000</v>
      </c>
      <c r="CF913" s="242">
        <f t="shared" si="472"/>
        <v>470000000</v>
      </c>
      <c r="CG913" s="242">
        <f t="shared" si="472"/>
        <v>470000000</v>
      </c>
      <c r="CH913" s="242">
        <f t="shared" si="472"/>
        <v>470000000</v>
      </c>
      <c r="CI913" s="242">
        <f t="shared" si="472"/>
        <v>470000000</v>
      </c>
      <c r="CJ913" s="242">
        <f t="shared" si="472"/>
        <v>470000000</v>
      </c>
      <c r="CK913" s="242">
        <f t="shared" si="472"/>
        <v>470000000</v>
      </c>
      <c r="CL913" s="242">
        <f t="shared" si="472"/>
        <v>470000000</v>
      </c>
      <c r="CM913" s="242">
        <f t="shared" si="472"/>
        <v>470000000</v>
      </c>
      <c r="CN913" s="242">
        <f t="shared" si="472"/>
        <v>470000000</v>
      </c>
      <c r="CO913" s="242">
        <f t="shared" ref="CO913:CU913" si="473">SUM(CO909:CO911)</f>
        <v>470000000</v>
      </c>
      <c r="CP913" s="242">
        <f t="shared" si="473"/>
        <v>470000000</v>
      </c>
      <c r="CQ913" s="242">
        <f t="shared" si="473"/>
        <v>470000000</v>
      </c>
      <c r="CR913" s="242">
        <f t="shared" si="473"/>
        <v>470000000</v>
      </c>
      <c r="CS913" s="242">
        <f t="shared" si="473"/>
        <v>470000000</v>
      </c>
      <c r="CT913" s="242">
        <f t="shared" si="473"/>
        <v>470000000</v>
      </c>
      <c r="CU913" s="242">
        <f t="shared" si="473"/>
        <v>470000000</v>
      </c>
      <c r="CV913" s="242">
        <f>SUM(CV909:CV911)</f>
        <v>470000000</v>
      </c>
    </row>
    <row r="914" spans="2:102" x14ac:dyDescent="0.3">
      <c r="W914" s="145"/>
      <c r="X914" s="145"/>
      <c r="Y914" s="145"/>
      <c r="Z914" s="145"/>
      <c r="AA914" s="145"/>
      <c r="AB914" s="145"/>
      <c r="AC914" s="145"/>
      <c r="AD914" s="145"/>
      <c r="AE914" s="145"/>
      <c r="AF914" s="145"/>
      <c r="AG914" s="145"/>
      <c r="AH914" s="145"/>
    </row>
    <row r="915" spans="2:102" ht="16.2" thickBot="1" x14ac:dyDescent="0.35">
      <c r="B915" s="76" t="s">
        <v>482</v>
      </c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76"/>
      <c r="AJ915" s="76"/>
      <c r="AK915" s="76"/>
      <c r="AL915" s="76"/>
      <c r="AM915" s="76"/>
      <c r="AN915" s="76"/>
      <c r="AO915" s="76"/>
      <c r="AP915" s="76"/>
      <c r="AQ915" s="76"/>
      <c r="AR915" s="76"/>
      <c r="AS915" s="76"/>
      <c r="AT915" s="76"/>
      <c r="AU915" s="76"/>
      <c r="AV915" s="76"/>
      <c r="AW915" s="76"/>
      <c r="AX915" s="76"/>
      <c r="AY915" s="76"/>
      <c r="AZ915" s="76"/>
      <c r="BA915" s="76"/>
      <c r="BB915" s="76"/>
      <c r="BC915" s="76"/>
      <c r="BD915" s="76"/>
      <c r="BE915" s="76"/>
      <c r="BF915" s="76"/>
      <c r="BG915" s="76"/>
      <c r="BH915" s="76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  <c r="CI915" s="76"/>
      <c r="CJ915" s="76"/>
      <c r="CK915" s="76"/>
      <c r="CL915" s="76"/>
      <c r="CM915" s="76"/>
      <c r="CN915" s="76"/>
      <c r="CO915" s="76"/>
      <c r="CP915" s="76"/>
      <c r="CQ915" s="76"/>
      <c r="CR915" s="76"/>
      <c r="CS915" s="76"/>
      <c r="CT915" s="76"/>
      <c r="CU915" s="76"/>
      <c r="CV915" s="76"/>
      <c r="CW915" s="76"/>
      <c r="CX915" s="76"/>
    </row>
    <row r="916" spans="2:102" outlineLevel="1" x14ac:dyDescent="0.3">
      <c r="K916" s="234"/>
      <c r="L916" s="234"/>
      <c r="M916" s="234"/>
      <c r="N916" s="234"/>
    </row>
    <row r="917" spans="2:102" outlineLevel="1" x14ac:dyDescent="0.3">
      <c r="E917" s="233">
        <v>1</v>
      </c>
      <c r="F917" s="233">
        <v>2</v>
      </c>
      <c r="G917" s="233">
        <v>3</v>
      </c>
      <c r="H917" s="233">
        <v>4</v>
      </c>
      <c r="I917" s="233">
        <v>5</v>
      </c>
      <c r="J917" s="233">
        <v>6</v>
      </c>
      <c r="K917" s="233">
        <v>7</v>
      </c>
      <c r="L917" s="233">
        <v>8</v>
      </c>
      <c r="M917" s="233">
        <v>9</v>
      </c>
      <c r="N917" s="233">
        <v>10</v>
      </c>
      <c r="O917" s="233">
        <v>11</v>
      </c>
      <c r="P917" s="233">
        <v>12</v>
      </c>
      <c r="Q917" s="233">
        <v>13</v>
      </c>
      <c r="R917" s="233">
        <v>14</v>
      </c>
      <c r="S917" s="233">
        <v>15</v>
      </c>
      <c r="T917" s="233">
        <v>16</v>
      </c>
      <c r="U917" s="233">
        <v>17</v>
      </c>
      <c r="V917" s="233">
        <v>18</v>
      </c>
      <c r="W917" s="233">
        <v>19</v>
      </c>
      <c r="X917" s="233">
        <v>20</v>
      </c>
      <c r="Y917" s="233">
        <v>21</v>
      </c>
      <c r="Z917" s="233">
        <v>22</v>
      </c>
      <c r="AA917" s="233">
        <v>23</v>
      </c>
      <c r="AB917" s="233">
        <v>24</v>
      </c>
      <c r="AC917" s="233">
        <v>25</v>
      </c>
      <c r="AD917" s="233">
        <v>26</v>
      </c>
      <c r="AE917" s="233">
        <v>27</v>
      </c>
      <c r="AF917" s="233">
        <v>28</v>
      </c>
      <c r="AG917" s="233">
        <v>29</v>
      </c>
      <c r="AH917" s="233">
        <v>30</v>
      </c>
      <c r="AI917" s="233">
        <v>31</v>
      </c>
      <c r="AJ917" s="233">
        <v>32</v>
      </c>
      <c r="AK917" s="233">
        <v>33</v>
      </c>
      <c r="AL917" s="233">
        <v>34</v>
      </c>
      <c r="AM917" s="233">
        <v>35</v>
      </c>
      <c r="AN917" s="233">
        <v>36</v>
      </c>
      <c r="AO917" s="233">
        <v>37</v>
      </c>
      <c r="AP917" s="233">
        <v>38</v>
      </c>
      <c r="AQ917" s="233">
        <v>39</v>
      </c>
      <c r="AR917" s="233">
        <v>40</v>
      </c>
      <c r="AS917" s="233">
        <v>41</v>
      </c>
      <c r="AT917" s="233">
        <v>42</v>
      </c>
      <c r="AU917" s="233">
        <v>43</v>
      </c>
      <c r="AV917" s="233">
        <v>44</v>
      </c>
      <c r="AW917" s="233">
        <v>45</v>
      </c>
      <c r="AX917" s="233">
        <v>46</v>
      </c>
      <c r="AY917" s="233">
        <v>47</v>
      </c>
      <c r="AZ917" s="233">
        <v>48</v>
      </c>
      <c r="BA917" s="233">
        <v>49</v>
      </c>
      <c r="BB917" s="233">
        <v>50</v>
      </c>
      <c r="BC917" s="233">
        <v>51</v>
      </c>
      <c r="BD917" s="233">
        <v>52</v>
      </c>
      <c r="BE917" s="233">
        <v>53</v>
      </c>
      <c r="BF917" s="233">
        <v>54</v>
      </c>
      <c r="BG917" s="233">
        <v>55</v>
      </c>
      <c r="BH917" s="233">
        <v>56</v>
      </c>
      <c r="BI917" s="233">
        <v>57</v>
      </c>
      <c r="BJ917" s="233">
        <v>58</v>
      </c>
      <c r="BK917" s="233">
        <v>59</v>
      </c>
      <c r="BL917" s="233">
        <v>60</v>
      </c>
      <c r="BM917" s="233">
        <v>61</v>
      </c>
      <c r="BN917" s="233">
        <v>62</v>
      </c>
      <c r="BO917" s="233">
        <v>63</v>
      </c>
      <c r="BP917" s="233">
        <v>64</v>
      </c>
      <c r="BQ917" s="233">
        <v>65</v>
      </c>
      <c r="BR917" s="233">
        <v>66</v>
      </c>
      <c r="BS917" s="233">
        <v>67</v>
      </c>
      <c r="BT917" s="233">
        <v>68</v>
      </c>
      <c r="BU917" s="233">
        <v>69</v>
      </c>
      <c r="BV917" s="233">
        <v>70</v>
      </c>
      <c r="BW917" s="233">
        <v>71</v>
      </c>
      <c r="BX917" s="233">
        <v>72</v>
      </c>
      <c r="BY917" s="233">
        <v>73</v>
      </c>
      <c r="BZ917" s="233">
        <v>74</v>
      </c>
      <c r="CA917" s="233">
        <v>75</v>
      </c>
      <c r="CB917" s="233">
        <v>76</v>
      </c>
      <c r="CC917" s="233">
        <v>77</v>
      </c>
      <c r="CD917" s="233">
        <v>78</v>
      </c>
      <c r="CE917" s="233">
        <v>79</v>
      </c>
      <c r="CF917" s="233">
        <v>80</v>
      </c>
      <c r="CG917" s="233">
        <v>81</v>
      </c>
      <c r="CH917" s="233">
        <v>82</v>
      </c>
      <c r="CI917" s="233">
        <v>83</v>
      </c>
      <c r="CJ917" s="233">
        <v>84</v>
      </c>
      <c r="CK917" s="233">
        <v>85</v>
      </c>
      <c r="CL917" s="233">
        <v>86</v>
      </c>
      <c r="CM917" s="233">
        <v>87</v>
      </c>
      <c r="CN917" s="233">
        <v>88</v>
      </c>
      <c r="CO917" s="233">
        <v>89</v>
      </c>
      <c r="CP917" s="233">
        <v>90</v>
      </c>
      <c r="CQ917" s="233">
        <v>91</v>
      </c>
      <c r="CR917" s="233">
        <v>92</v>
      </c>
      <c r="CS917" s="233">
        <v>93</v>
      </c>
      <c r="CT917" s="233">
        <v>94</v>
      </c>
      <c r="CU917" s="233">
        <v>95</v>
      </c>
      <c r="CV917" s="233">
        <v>96</v>
      </c>
    </row>
    <row r="918" spans="2:102" outlineLevel="1" x14ac:dyDescent="0.3">
      <c r="B918" s="69" t="s">
        <v>79</v>
      </c>
      <c r="C918" s="69" t="s">
        <v>481</v>
      </c>
      <c r="E918" s="69">
        <v>201401</v>
      </c>
      <c r="F918" s="69">
        <v>201402</v>
      </c>
      <c r="G918" s="69">
        <v>201403</v>
      </c>
      <c r="H918" s="69">
        <v>201404</v>
      </c>
      <c r="I918" s="69">
        <v>201405</v>
      </c>
      <c r="J918" s="69">
        <v>201406</v>
      </c>
      <c r="K918" s="69">
        <v>201407</v>
      </c>
      <c r="L918" s="69">
        <v>201408</v>
      </c>
      <c r="M918" s="69">
        <v>201409</v>
      </c>
      <c r="N918" s="69">
        <v>201410</v>
      </c>
      <c r="O918" s="69">
        <v>201411</v>
      </c>
      <c r="P918" s="69">
        <v>201412</v>
      </c>
      <c r="Q918" s="69">
        <v>201501</v>
      </c>
      <c r="R918" s="69">
        <v>201502</v>
      </c>
      <c r="S918" s="69">
        <v>201503</v>
      </c>
      <c r="T918" s="69">
        <v>201504</v>
      </c>
      <c r="U918" s="69">
        <v>201505</v>
      </c>
      <c r="V918" s="69">
        <v>201506</v>
      </c>
      <c r="W918" s="69">
        <v>201507</v>
      </c>
      <c r="X918" s="69">
        <v>201508</v>
      </c>
      <c r="Y918" s="69">
        <v>201509</v>
      </c>
      <c r="Z918" s="69">
        <v>201510</v>
      </c>
      <c r="AA918" s="69">
        <v>201511</v>
      </c>
      <c r="AB918" s="69">
        <v>201512</v>
      </c>
      <c r="AC918" s="69">
        <v>201601</v>
      </c>
      <c r="AD918" s="69">
        <v>201602</v>
      </c>
      <c r="AE918" s="69">
        <v>201603</v>
      </c>
      <c r="AF918" s="69">
        <v>201604</v>
      </c>
      <c r="AG918" s="69">
        <v>201605</v>
      </c>
      <c r="AH918" s="69">
        <v>201606</v>
      </c>
      <c r="AI918" s="69">
        <v>201607</v>
      </c>
      <c r="AJ918" s="69">
        <v>201608</v>
      </c>
      <c r="AK918" s="69">
        <v>201609</v>
      </c>
      <c r="AL918" s="69">
        <v>201610</v>
      </c>
      <c r="AM918" s="69">
        <v>201611</v>
      </c>
      <c r="AN918" s="69">
        <v>201612</v>
      </c>
      <c r="AO918" s="69">
        <v>201701</v>
      </c>
      <c r="AP918" s="69">
        <v>201702</v>
      </c>
      <c r="AQ918" s="69">
        <v>201703</v>
      </c>
      <c r="AR918" s="69">
        <v>201704</v>
      </c>
      <c r="AS918" s="69">
        <v>201705</v>
      </c>
      <c r="AT918" s="69">
        <v>201706</v>
      </c>
      <c r="AU918" s="69">
        <v>201707</v>
      </c>
      <c r="AV918" s="69">
        <v>201708</v>
      </c>
      <c r="AW918" s="69">
        <v>201709</v>
      </c>
      <c r="AX918" s="69">
        <v>201710</v>
      </c>
      <c r="AY918" s="69">
        <v>201711</v>
      </c>
      <c r="AZ918" s="69">
        <v>201712</v>
      </c>
      <c r="BA918" s="69">
        <v>201801</v>
      </c>
      <c r="BB918" s="69">
        <v>201802</v>
      </c>
      <c r="BC918" s="69">
        <v>201803</v>
      </c>
      <c r="BD918" s="69">
        <v>201804</v>
      </c>
      <c r="BE918" s="69">
        <v>201805</v>
      </c>
      <c r="BF918" s="69">
        <v>201806</v>
      </c>
      <c r="BG918" s="69">
        <v>201807</v>
      </c>
      <c r="BH918" s="69">
        <v>201808</v>
      </c>
      <c r="BI918" s="69">
        <v>201809</v>
      </c>
      <c r="BJ918" s="69">
        <v>201810</v>
      </c>
      <c r="BK918" s="69">
        <v>201811</v>
      </c>
      <c r="BL918" s="69">
        <v>201812</v>
      </c>
      <c r="BM918" s="69">
        <v>201901</v>
      </c>
      <c r="BN918" s="69">
        <v>201902</v>
      </c>
      <c r="BO918" s="69">
        <v>201903</v>
      </c>
      <c r="BP918" s="69">
        <v>201904</v>
      </c>
      <c r="BQ918" s="69">
        <v>201905</v>
      </c>
      <c r="BR918" s="69">
        <v>201906</v>
      </c>
      <c r="BS918" s="69">
        <v>201907</v>
      </c>
      <c r="BT918" s="69">
        <v>201908</v>
      </c>
      <c r="BU918" s="69">
        <v>201909</v>
      </c>
      <c r="BV918" s="69">
        <v>201910</v>
      </c>
      <c r="BW918" s="69">
        <v>201911</v>
      </c>
      <c r="BX918" s="69">
        <v>201912</v>
      </c>
      <c r="BY918" s="69">
        <v>202001</v>
      </c>
      <c r="BZ918" s="69">
        <v>202002</v>
      </c>
      <c r="CA918" s="69">
        <v>202003</v>
      </c>
      <c r="CB918" s="69">
        <v>202004</v>
      </c>
      <c r="CC918" s="69">
        <v>202005</v>
      </c>
      <c r="CD918" s="69">
        <v>202006</v>
      </c>
      <c r="CE918" s="69">
        <v>202007</v>
      </c>
      <c r="CF918" s="69">
        <v>202008</v>
      </c>
      <c r="CG918" s="69">
        <v>202009</v>
      </c>
      <c r="CH918" s="69">
        <v>202010</v>
      </c>
      <c r="CI918" s="69">
        <v>202011</v>
      </c>
      <c r="CJ918" s="69">
        <v>202012</v>
      </c>
      <c r="CK918" s="69">
        <v>202101</v>
      </c>
      <c r="CL918" s="69">
        <v>202102</v>
      </c>
      <c r="CM918" s="69">
        <v>202103</v>
      </c>
      <c r="CN918" s="69">
        <v>202104</v>
      </c>
      <c r="CO918" s="69">
        <v>202105</v>
      </c>
      <c r="CP918" s="69">
        <v>202106</v>
      </c>
      <c r="CQ918" s="69">
        <v>202107</v>
      </c>
      <c r="CR918" s="69">
        <v>202108</v>
      </c>
      <c r="CS918" s="69">
        <v>202109</v>
      </c>
      <c r="CT918" s="69">
        <v>202110</v>
      </c>
      <c r="CU918" s="69">
        <v>202111</v>
      </c>
      <c r="CV918" s="69">
        <v>202112</v>
      </c>
    </row>
    <row r="919" spans="2:102" outlineLevel="1" x14ac:dyDescent="0.3">
      <c r="B919" s="154">
        <v>1</v>
      </c>
      <c r="C919" s="242" t="s">
        <v>364</v>
      </c>
      <c r="D919" s="143" t="s">
        <v>435</v>
      </c>
      <c r="E919" s="506">
        <v>20000000</v>
      </c>
      <c r="F919" s="506">
        <v>20000000</v>
      </c>
      <c r="G919" s="506">
        <v>20000000</v>
      </c>
      <c r="H919" s="506">
        <v>20000000</v>
      </c>
      <c r="I919" s="506">
        <v>20000000</v>
      </c>
      <c r="J919" s="506">
        <v>20000000</v>
      </c>
      <c r="K919" s="506">
        <v>20000000</v>
      </c>
      <c r="L919" s="506">
        <v>20000000</v>
      </c>
      <c r="M919" s="506">
        <v>20000000</v>
      </c>
      <c r="N919" s="506">
        <v>20000000</v>
      </c>
      <c r="O919" s="506">
        <v>20000000</v>
      </c>
      <c r="P919" s="506">
        <v>20000000</v>
      </c>
      <c r="Q919" s="506">
        <v>20000000</v>
      </c>
      <c r="R919" s="506">
        <v>20000000</v>
      </c>
      <c r="S919" s="506">
        <v>20000000</v>
      </c>
      <c r="T919" s="506">
        <v>20000000</v>
      </c>
      <c r="U919" s="506">
        <v>20000000</v>
      </c>
      <c r="V919" s="506">
        <v>20000000</v>
      </c>
      <c r="W919" s="506">
        <v>20000000</v>
      </c>
      <c r="X919" s="506">
        <v>20000000</v>
      </c>
      <c r="Y919" s="506">
        <v>20000000</v>
      </c>
      <c r="Z919" s="506">
        <v>20000000</v>
      </c>
      <c r="AA919" s="506">
        <v>20000000</v>
      </c>
      <c r="AB919" s="506">
        <v>20000000</v>
      </c>
      <c r="AC919" s="506">
        <v>20000000</v>
      </c>
      <c r="AD919" s="506">
        <v>20000000</v>
      </c>
      <c r="AE919" s="506">
        <v>20000000</v>
      </c>
      <c r="AF919" s="506">
        <v>20000000</v>
      </c>
      <c r="AG919" s="506">
        <v>20000000</v>
      </c>
      <c r="AH919" s="506">
        <v>20000000</v>
      </c>
      <c r="AI919" s="506">
        <v>20000000</v>
      </c>
      <c r="AJ919" s="506">
        <v>20000000</v>
      </c>
      <c r="AK919" s="506">
        <v>20000000</v>
      </c>
      <c r="AL919" s="508">
        <v>20000000</v>
      </c>
      <c r="AM919" s="508">
        <v>20000000</v>
      </c>
      <c r="AN919" s="508">
        <v>20000000</v>
      </c>
      <c r="AO919" s="508">
        <v>20000000</v>
      </c>
      <c r="AP919" s="508">
        <v>20000000</v>
      </c>
      <c r="AQ919" s="508">
        <v>20000000</v>
      </c>
      <c r="AR919" s="508">
        <v>20000000</v>
      </c>
      <c r="AS919" s="508">
        <v>20000000</v>
      </c>
      <c r="AT919" s="508">
        <v>20000000</v>
      </c>
      <c r="AU919" s="508">
        <v>20000000</v>
      </c>
      <c r="AV919" s="508">
        <v>20000000</v>
      </c>
      <c r="AW919" s="508">
        <v>20000000</v>
      </c>
      <c r="AX919" s="508">
        <v>20000000</v>
      </c>
      <c r="AY919" s="508">
        <v>20000000</v>
      </c>
      <c r="AZ919" s="508">
        <v>20000000</v>
      </c>
      <c r="BA919" s="508">
        <v>20000000</v>
      </c>
      <c r="BB919" s="508">
        <v>20000000</v>
      </c>
      <c r="BC919" s="508">
        <v>20000000</v>
      </c>
      <c r="BD919" s="508">
        <v>20000000</v>
      </c>
      <c r="BE919" s="508">
        <v>20000000</v>
      </c>
      <c r="BF919" s="508">
        <v>20000000</v>
      </c>
      <c r="BG919" s="508">
        <v>20000000</v>
      </c>
      <c r="BH919" s="508">
        <v>20000000</v>
      </c>
      <c r="BI919" s="508">
        <v>20000000</v>
      </c>
      <c r="BJ919" s="508">
        <v>20000000</v>
      </c>
      <c r="BK919" s="508">
        <v>20000000</v>
      </c>
      <c r="BL919" s="508">
        <v>20000000</v>
      </c>
      <c r="BM919" s="508">
        <v>20000000</v>
      </c>
      <c r="BN919" s="508">
        <v>20000000</v>
      </c>
      <c r="BO919" s="508">
        <v>20000000</v>
      </c>
      <c r="BP919" s="508">
        <v>20000000</v>
      </c>
      <c r="BQ919" s="508">
        <v>20000000</v>
      </c>
      <c r="BR919" s="508">
        <v>20000000</v>
      </c>
      <c r="BS919" s="508">
        <v>20000000</v>
      </c>
      <c r="BT919" s="508">
        <v>20000000</v>
      </c>
      <c r="BU919" s="508">
        <v>20000000</v>
      </c>
      <c r="BV919" s="508">
        <v>20000000</v>
      </c>
      <c r="BW919" s="508">
        <v>20000000</v>
      </c>
      <c r="BX919" s="508">
        <v>20000000</v>
      </c>
      <c r="BY919" s="508">
        <v>20000000</v>
      </c>
      <c r="BZ919" s="508">
        <v>20000000</v>
      </c>
      <c r="CA919" s="508">
        <v>20000000</v>
      </c>
      <c r="CB919" s="508">
        <v>20000000</v>
      </c>
      <c r="CC919" s="508">
        <v>20000000</v>
      </c>
      <c r="CD919" s="508">
        <v>20000000</v>
      </c>
      <c r="CE919" s="508">
        <v>20000000</v>
      </c>
      <c r="CF919" s="508">
        <v>20000000</v>
      </c>
      <c r="CG919" s="508">
        <v>20000000</v>
      </c>
      <c r="CH919" s="508">
        <v>20000000</v>
      </c>
      <c r="CI919" s="508">
        <v>20000000</v>
      </c>
      <c r="CJ919" s="508">
        <v>20000000</v>
      </c>
      <c r="CK919" s="508">
        <v>20000000</v>
      </c>
      <c r="CL919" s="508">
        <v>20000000</v>
      </c>
      <c r="CM919" s="508">
        <v>20000000</v>
      </c>
      <c r="CN919" s="508">
        <v>20000000</v>
      </c>
      <c r="CO919" s="508">
        <v>20000000</v>
      </c>
      <c r="CP919" s="508">
        <v>20000000</v>
      </c>
      <c r="CQ919" s="508">
        <v>20000000</v>
      </c>
      <c r="CR919" s="508">
        <v>20000000</v>
      </c>
      <c r="CS919" s="508">
        <v>20000000</v>
      </c>
      <c r="CT919" s="508">
        <v>20000000</v>
      </c>
      <c r="CU919" s="508">
        <v>20000000</v>
      </c>
      <c r="CV919" s="508">
        <v>20000000</v>
      </c>
    </row>
    <row r="920" spans="2:102" outlineLevel="1" x14ac:dyDescent="0.3">
      <c r="B920" s="154">
        <v>2</v>
      </c>
      <c r="C920" s="242" t="s">
        <v>366</v>
      </c>
      <c r="D920" s="143" t="s">
        <v>435</v>
      </c>
      <c r="E920" s="506">
        <v>200000000</v>
      </c>
      <c r="F920" s="506">
        <v>200000000</v>
      </c>
      <c r="G920" s="506">
        <v>200000000</v>
      </c>
      <c r="H920" s="506">
        <v>200000000</v>
      </c>
      <c r="I920" s="506">
        <v>200000000</v>
      </c>
      <c r="J920" s="506">
        <v>200000000</v>
      </c>
      <c r="K920" s="506">
        <v>200000000</v>
      </c>
      <c r="L920" s="506">
        <v>200000000</v>
      </c>
      <c r="M920" s="506">
        <v>200000000</v>
      </c>
      <c r="N920" s="506">
        <v>200000000</v>
      </c>
      <c r="O920" s="506">
        <v>200000000</v>
      </c>
      <c r="P920" s="506">
        <v>200000000</v>
      </c>
      <c r="Q920" s="506">
        <v>200000000</v>
      </c>
      <c r="R920" s="506">
        <v>200000000</v>
      </c>
      <c r="S920" s="506">
        <v>200000000</v>
      </c>
      <c r="T920" s="506">
        <v>200000000</v>
      </c>
      <c r="U920" s="506">
        <v>200000000</v>
      </c>
      <c r="V920" s="506">
        <v>200000000</v>
      </c>
      <c r="W920" s="506">
        <v>200000000</v>
      </c>
      <c r="X920" s="506">
        <v>200000000</v>
      </c>
      <c r="Y920" s="506">
        <v>200000000</v>
      </c>
      <c r="Z920" s="506">
        <v>200000000</v>
      </c>
      <c r="AA920" s="506">
        <v>200000000</v>
      </c>
      <c r="AB920" s="506">
        <v>200000000</v>
      </c>
      <c r="AC920" s="506">
        <v>200000000</v>
      </c>
      <c r="AD920" s="506">
        <v>200000000</v>
      </c>
      <c r="AE920" s="506">
        <v>200000000</v>
      </c>
      <c r="AF920" s="506">
        <v>200000000</v>
      </c>
      <c r="AG920" s="506">
        <v>200000000</v>
      </c>
      <c r="AH920" s="506">
        <v>200000000</v>
      </c>
      <c r="AI920" s="506">
        <v>200000000</v>
      </c>
      <c r="AJ920" s="506">
        <v>200000000</v>
      </c>
      <c r="AK920" s="506">
        <v>200000000</v>
      </c>
      <c r="AL920" s="508">
        <v>200000000</v>
      </c>
      <c r="AM920" s="508">
        <v>200000000</v>
      </c>
      <c r="AN920" s="508">
        <v>200000000</v>
      </c>
      <c r="AO920" s="508">
        <v>200000000</v>
      </c>
      <c r="AP920" s="508">
        <v>200000000</v>
      </c>
      <c r="AQ920" s="508">
        <v>200000000</v>
      </c>
      <c r="AR920" s="508">
        <v>200000000</v>
      </c>
      <c r="AS920" s="508">
        <v>200000000</v>
      </c>
      <c r="AT920" s="508">
        <v>200000000</v>
      </c>
      <c r="AU920" s="508">
        <v>200000000</v>
      </c>
      <c r="AV920" s="508">
        <v>200000000</v>
      </c>
      <c r="AW920" s="508">
        <v>200000000</v>
      </c>
      <c r="AX920" s="508">
        <v>200000000</v>
      </c>
      <c r="AY920" s="508">
        <v>200000000</v>
      </c>
      <c r="AZ920" s="508">
        <v>200000000</v>
      </c>
      <c r="BA920" s="508">
        <v>200000000</v>
      </c>
      <c r="BB920" s="508">
        <v>200000000</v>
      </c>
      <c r="BC920" s="508">
        <v>200000000</v>
      </c>
      <c r="BD920" s="508">
        <v>200000000</v>
      </c>
      <c r="BE920" s="508">
        <v>200000000</v>
      </c>
      <c r="BF920" s="508">
        <v>200000000</v>
      </c>
      <c r="BG920" s="508">
        <v>200000000</v>
      </c>
      <c r="BH920" s="508">
        <v>200000000</v>
      </c>
      <c r="BI920" s="508">
        <v>200000000</v>
      </c>
      <c r="BJ920" s="508">
        <v>200000000</v>
      </c>
      <c r="BK920" s="508">
        <v>200000000</v>
      </c>
      <c r="BL920" s="508">
        <v>200000000</v>
      </c>
      <c r="BM920" s="508">
        <v>200000000</v>
      </c>
      <c r="BN920" s="508">
        <v>200000000</v>
      </c>
      <c r="BO920" s="508">
        <v>200000000</v>
      </c>
      <c r="BP920" s="508">
        <v>200000000</v>
      </c>
      <c r="BQ920" s="508">
        <v>200000000</v>
      </c>
      <c r="BR920" s="508">
        <v>200000000</v>
      </c>
      <c r="BS920" s="508">
        <v>200000000</v>
      </c>
      <c r="BT920" s="508">
        <v>200000000</v>
      </c>
      <c r="BU920" s="508">
        <v>200000000</v>
      </c>
      <c r="BV920" s="508">
        <v>200000000</v>
      </c>
      <c r="BW920" s="508">
        <v>200000000</v>
      </c>
      <c r="BX920" s="508">
        <v>200000000</v>
      </c>
      <c r="BY920" s="508">
        <v>200000000</v>
      </c>
      <c r="BZ920" s="508">
        <v>200000000</v>
      </c>
      <c r="CA920" s="508">
        <v>200000000</v>
      </c>
      <c r="CB920" s="508">
        <v>200000000</v>
      </c>
      <c r="CC920" s="508">
        <v>200000000</v>
      </c>
      <c r="CD920" s="508">
        <v>200000000</v>
      </c>
      <c r="CE920" s="508">
        <v>200000000</v>
      </c>
      <c r="CF920" s="508">
        <v>200000000</v>
      </c>
      <c r="CG920" s="508">
        <v>200000000</v>
      </c>
      <c r="CH920" s="508">
        <v>200000000</v>
      </c>
      <c r="CI920" s="508">
        <v>200000000</v>
      </c>
      <c r="CJ920" s="508">
        <v>200000000</v>
      </c>
      <c r="CK920" s="508">
        <v>200000000</v>
      </c>
      <c r="CL920" s="508">
        <v>200000000</v>
      </c>
      <c r="CM920" s="508">
        <v>200000000</v>
      </c>
      <c r="CN920" s="508">
        <v>200000000</v>
      </c>
      <c r="CO920" s="508">
        <v>200000000</v>
      </c>
      <c r="CP920" s="508">
        <v>200000000</v>
      </c>
      <c r="CQ920" s="508">
        <v>200000000</v>
      </c>
      <c r="CR920" s="508">
        <v>200000000</v>
      </c>
      <c r="CS920" s="508">
        <v>200000000</v>
      </c>
      <c r="CT920" s="508">
        <v>200000000</v>
      </c>
      <c r="CU920" s="508">
        <v>200000000</v>
      </c>
      <c r="CV920" s="508">
        <v>200000000</v>
      </c>
    </row>
    <row r="921" spans="2:102" outlineLevel="1" x14ac:dyDescent="0.3">
      <c r="B921" s="154">
        <v>3</v>
      </c>
      <c r="C921" s="242" t="s">
        <v>365</v>
      </c>
      <c r="D921" s="143" t="s">
        <v>435</v>
      </c>
      <c r="E921" s="506">
        <v>15000000</v>
      </c>
      <c r="F921" s="506">
        <v>15000000</v>
      </c>
      <c r="G921" s="506">
        <v>15000000</v>
      </c>
      <c r="H921" s="506">
        <v>15000000</v>
      </c>
      <c r="I921" s="506">
        <v>15000000</v>
      </c>
      <c r="J921" s="506">
        <v>15000000</v>
      </c>
      <c r="K921" s="506">
        <v>15000000</v>
      </c>
      <c r="L921" s="506">
        <v>15000000</v>
      </c>
      <c r="M921" s="506">
        <v>15000000</v>
      </c>
      <c r="N921" s="506">
        <v>15000000</v>
      </c>
      <c r="O921" s="506">
        <v>15000000</v>
      </c>
      <c r="P921" s="506">
        <v>15000000</v>
      </c>
      <c r="Q921" s="506">
        <v>15000000</v>
      </c>
      <c r="R921" s="506">
        <v>15000000</v>
      </c>
      <c r="S921" s="506">
        <v>15000000</v>
      </c>
      <c r="T921" s="506">
        <v>15000000</v>
      </c>
      <c r="U921" s="506">
        <v>15000000</v>
      </c>
      <c r="V921" s="506">
        <v>15000000</v>
      </c>
      <c r="W921" s="506">
        <v>15000000</v>
      </c>
      <c r="X921" s="506">
        <v>15000000</v>
      </c>
      <c r="Y921" s="506">
        <v>15000000</v>
      </c>
      <c r="Z921" s="506">
        <v>15000000</v>
      </c>
      <c r="AA921" s="506">
        <v>15000000</v>
      </c>
      <c r="AB921" s="506">
        <v>15000000</v>
      </c>
      <c r="AC921" s="506">
        <v>15000000</v>
      </c>
      <c r="AD921" s="506">
        <v>15000000</v>
      </c>
      <c r="AE921" s="506">
        <v>15000000</v>
      </c>
      <c r="AF921" s="506">
        <v>15000000</v>
      </c>
      <c r="AG921" s="506">
        <v>15000000</v>
      </c>
      <c r="AH921" s="506">
        <v>15000000</v>
      </c>
      <c r="AI921" s="506">
        <v>15000000</v>
      </c>
      <c r="AJ921" s="506">
        <v>15000000</v>
      </c>
      <c r="AK921" s="506">
        <v>15000000</v>
      </c>
      <c r="AL921" s="508">
        <v>15000000</v>
      </c>
      <c r="AM921" s="508">
        <v>15000000</v>
      </c>
      <c r="AN921" s="508">
        <v>15000000</v>
      </c>
      <c r="AO921" s="508">
        <v>15000000</v>
      </c>
      <c r="AP921" s="508">
        <v>15000000</v>
      </c>
      <c r="AQ921" s="508">
        <v>15000000</v>
      </c>
      <c r="AR921" s="508">
        <v>15000000</v>
      </c>
      <c r="AS921" s="508">
        <v>15000000</v>
      </c>
      <c r="AT921" s="508">
        <v>15000000</v>
      </c>
      <c r="AU921" s="508">
        <v>15000000</v>
      </c>
      <c r="AV921" s="508">
        <v>15000000</v>
      </c>
      <c r="AW921" s="508">
        <v>15000000</v>
      </c>
      <c r="AX921" s="508">
        <v>15000000</v>
      </c>
      <c r="AY921" s="508">
        <v>15000000</v>
      </c>
      <c r="AZ921" s="508">
        <v>15000000</v>
      </c>
      <c r="BA921" s="508">
        <v>15000000</v>
      </c>
      <c r="BB921" s="508">
        <v>15000000</v>
      </c>
      <c r="BC921" s="508">
        <v>15000000</v>
      </c>
      <c r="BD921" s="508">
        <v>15000000</v>
      </c>
      <c r="BE921" s="508">
        <v>15000000</v>
      </c>
      <c r="BF921" s="508">
        <v>15000000</v>
      </c>
      <c r="BG921" s="508">
        <v>15000000</v>
      </c>
      <c r="BH921" s="508">
        <v>15000000</v>
      </c>
      <c r="BI921" s="508">
        <v>15000000</v>
      </c>
      <c r="BJ921" s="508">
        <v>15000000</v>
      </c>
      <c r="BK921" s="508">
        <v>15000000</v>
      </c>
      <c r="BL921" s="508">
        <v>15000000</v>
      </c>
      <c r="BM921" s="508">
        <v>15000000</v>
      </c>
      <c r="BN921" s="508">
        <v>15000000</v>
      </c>
      <c r="BO921" s="508">
        <v>15000000</v>
      </c>
      <c r="BP921" s="508">
        <v>15000000</v>
      </c>
      <c r="BQ921" s="508">
        <v>15000000</v>
      </c>
      <c r="BR921" s="508">
        <v>15000000</v>
      </c>
      <c r="BS921" s="508">
        <v>15000000</v>
      </c>
      <c r="BT921" s="508">
        <v>15000000</v>
      </c>
      <c r="BU921" s="508">
        <v>15000000</v>
      </c>
      <c r="BV921" s="508">
        <v>15000000</v>
      </c>
      <c r="BW921" s="508">
        <v>15000000</v>
      </c>
      <c r="BX921" s="508">
        <v>15000000</v>
      </c>
      <c r="BY921" s="508">
        <v>15000000</v>
      </c>
      <c r="BZ921" s="508">
        <v>15000000</v>
      </c>
      <c r="CA921" s="508">
        <v>15000000</v>
      </c>
      <c r="CB921" s="508">
        <v>15000000</v>
      </c>
      <c r="CC921" s="508">
        <v>15000000</v>
      </c>
      <c r="CD921" s="508">
        <v>15000000</v>
      </c>
      <c r="CE921" s="508">
        <v>15000000</v>
      </c>
      <c r="CF921" s="508">
        <v>15000000</v>
      </c>
      <c r="CG921" s="508">
        <v>15000000</v>
      </c>
      <c r="CH921" s="508">
        <v>15000000</v>
      </c>
      <c r="CI921" s="508">
        <v>15000000</v>
      </c>
      <c r="CJ921" s="508">
        <v>15000000</v>
      </c>
      <c r="CK921" s="508">
        <v>15000000</v>
      </c>
      <c r="CL921" s="508">
        <v>15000000</v>
      </c>
      <c r="CM921" s="508">
        <v>15000000</v>
      </c>
      <c r="CN921" s="508">
        <v>15000000</v>
      </c>
      <c r="CO921" s="508">
        <v>15000000</v>
      </c>
      <c r="CP921" s="508">
        <v>15000000</v>
      </c>
      <c r="CQ921" s="508">
        <v>15000000</v>
      </c>
      <c r="CR921" s="508">
        <v>15000000</v>
      </c>
      <c r="CS921" s="508">
        <v>15000000</v>
      </c>
      <c r="CT921" s="508">
        <v>15000000</v>
      </c>
      <c r="CU921" s="508">
        <v>15000000</v>
      </c>
      <c r="CV921" s="508">
        <v>15000000</v>
      </c>
    </row>
    <row r="922" spans="2:102" outlineLevel="1" x14ac:dyDescent="0.3"/>
    <row r="923" spans="2:102" outlineLevel="1" x14ac:dyDescent="0.3">
      <c r="C923" s="242" t="s">
        <v>23</v>
      </c>
      <c r="D923" s="143" t="s">
        <v>435</v>
      </c>
      <c r="E923" s="242">
        <f>SUM(E919:E921)</f>
        <v>235000000</v>
      </c>
      <c r="F923" s="242">
        <f t="shared" ref="F923:BQ923" si="474">SUM(F919:F921)</f>
        <v>235000000</v>
      </c>
      <c r="G923" s="242">
        <f t="shared" si="474"/>
        <v>235000000</v>
      </c>
      <c r="H923" s="242">
        <f t="shared" si="474"/>
        <v>235000000</v>
      </c>
      <c r="I923" s="242">
        <f t="shared" si="474"/>
        <v>235000000</v>
      </c>
      <c r="J923" s="242">
        <f t="shared" si="474"/>
        <v>235000000</v>
      </c>
      <c r="K923" s="242">
        <f t="shared" si="474"/>
        <v>235000000</v>
      </c>
      <c r="L923" s="242">
        <f t="shared" si="474"/>
        <v>235000000</v>
      </c>
      <c r="M923" s="242">
        <f t="shared" si="474"/>
        <v>235000000</v>
      </c>
      <c r="N923" s="242">
        <f t="shared" si="474"/>
        <v>235000000</v>
      </c>
      <c r="O923" s="242">
        <f t="shared" si="474"/>
        <v>235000000</v>
      </c>
      <c r="P923" s="242">
        <f t="shared" si="474"/>
        <v>235000000</v>
      </c>
      <c r="Q923" s="242">
        <f t="shared" si="474"/>
        <v>235000000</v>
      </c>
      <c r="R923" s="242">
        <f t="shared" si="474"/>
        <v>235000000</v>
      </c>
      <c r="S923" s="242">
        <f t="shared" si="474"/>
        <v>235000000</v>
      </c>
      <c r="T923" s="242">
        <f t="shared" si="474"/>
        <v>235000000</v>
      </c>
      <c r="U923" s="242">
        <f t="shared" si="474"/>
        <v>235000000</v>
      </c>
      <c r="V923" s="242">
        <f t="shared" si="474"/>
        <v>235000000</v>
      </c>
      <c r="W923" s="242">
        <f t="shared" si="474"/>
        <v>235000000</v>
      </c>
      <c r="X923" s="242">
        <f t="shared" si="474"/>
        <v>235000000</v>
      </c>
      <c r="Y923" s="242">
        <f t="shared" si="474"/>
        <v>235000000</v>
      </c>
      <c r="Z923" s="242">
        <f t="shared" si="474"/>
        <v>235000000</v>
      </c>
      <c r="AA923" s="242">
        <f t="shared" si="474"/>
        <v>235000000</v>
      </c>
      <c r="AB923" s="242">
        <f>SUM(AB919:AB921)</f>
        <v>235000000</v>
      </c>
      <c r="AC923" s="242">
        <f t="shared" si="474"/>
        <v>235000000</v>
      </c>
      <c r="AD923" s="242">
        <f t="shared" si="474"/>
        <v>235000000</v>
      </c>
      <c r="AE923" s="242">
        <f t="shared" si="474"/>
        <v>235000000</v>
      </c>
      <c r="AF923" s="242">
        <f t="shared" si="474"/>
        <v>235000000</v>
      </c>
      <c r="AG923" s="242">
        <f t="shared" si="474"/>
        <v>235000000</v>
      </c>
      <c r="AH923" s="242">
        <f t="shared" si="474"/>
        <v>235000000</v>
      </c>
      <c r="AI923" s="242">
        <f t="shared" si="474"/>
        <v>235000000</v>
      </c>
      <c r="AJ923" s="242">
        <f t="shared" si="474"/>
        <v>235000000</v>
      </c>
      <c r="AK923" s="242">
        <f>SUM(AK919:AK921)</f>
        <v>235000000</v>
      </c>
      <c r="AL923" s="242">
        <f t="shared" si="474"/>
        <v>235000000</v>
      </c>
      <c r="AM923" s="242">
        <f t="shared" si="474"/>
        <v>235000000</v>
      </c>
      <c r="AN923" s="242">
        <f t="shared" si="474"/>
        <v>235000000</v>
      </c>
      <c r="AO923" s="242">
        <f t="shared" si="474"/>
        <v>235000000</v>
      </c>
      <c r="AP923" s="242">
        <f t="shared" si="474"/>
        <v>235000000</v>
      </c>
      <c r="AQ923" s="242">
        <f t="shared" si="474"/>
        <v>235000000</v>
      </c>
      <c r="AR923" s="242">
        <f t="shared" si="474"/>
        <v>235000000</v>
      </c>
      <c r="AS923" s="242">
        <f t="shared" si="474"/>
        <v>235000000</v>
      </c>
      <c r="AT923" s="242">
        <f t="shared" si="474"/>
        <v>235000000</v>
      </c>
      <c r="AU923" s="242">
        <f t="shared" si="474"/>
        <v>235000000</v>
      </c>
      <c r="AV923" s="242">
        <f t="shared" si="474"/>
        <v>235000000</v>
      </c>
      <c r="AW923" s="242">
        <f t="shared" si="474"/>
        <v>235000000</v>
      </c>
      <c r="AX923" s="242">
        <f t="shared" si="474"/>
        <v>235000000</v>
      </c>
      <c r="AY923" s="242">
        <f t="shared" si="474"/>
        <v>235000000</v>
      </c>
      <c r="AZ923" s="242">
        <f t="shared" si="474"/>
        <v>235000000</v>
      </c>
      <c r="BA923" s="242">
        <f t="shared" si="474"/>
        <v>235000000</v>
      </c>
      <c r="BB923" s="242">
        <f t="shared" si="474"/>
        <v>235000000</v>
      </c>
      <c r="BC923" s="242">
        <f t="shared" si="474"/>
        <v>235000000</v>
      </c>
      <c r="BD923" s="242">
        <f t="shared" si="474"/>
        <v>235000000</v>
      </c>
      <c r="BE923" s="242">
        <f t="shared" si="474"/>
        <v>235000000</v>
      </c>
      <c r="BF923" s="242">
        <f t="shared" si="474"/>
        <v>235000000</v>
      </c>
      <c r="BG923" s="242">
        <f t="shared" si="474"/>
        <v>235000000</v>
      </c>
      <c r="BH923" s="242">
        <f t="shared" si="474"/>
        <v>235000000</v>
      </c>
      <c r="BI923" s="242">
        <f t="shared" si="474"/>
        <v>235000000</v>
      </c>
      <c r="BJ923" s="242">
        <f t="shared" si="474"/>
        <v>235000000</v>
      </c>
      <c r="BK923" s="242">
        <f t="shared" si="474"/>
        <v>235000000</v>
      </c>
      <c r="BL923" s="242">
        <f t="shared" si="474"/>
        <v>235000000</v>
      </c>
      <c r="BM923" s="242">
        <f t="shared" si="474"/>
        <v>235000000</v>
      </c>
      <c r="BN923" s="242">
        <f t="shared" si="474"/>
        <v>235000000</v>
      </c>
      <c r="BO923" s="242">
        <f t="shared" si="474"/>
        <v>235000000</v>
      </c>
      <c r="BP923" s="242">
        <f t="shared" si="474"/>
        <v>235000000</v>
      </c>
      <c r="BQ923" s="242">
        <f t="shared" si="474"/>
        <v>235000000</v>
      </c>
      <c r="BR923" s="242">
        <f t="shared" ref="BR923:CV923" si="475">SUM(BR919:BR921)</f>
        <v>235000000</v>
      </c>
      <c r="BS923" s="242">
        <f t="shared" si="475"/>
        <v>235000000</v>
      </c>
      <c r="BT923" s="242">
        <f t="shared" si="475"/>
        <v>235000000</v>
      </c>
      <c r="BU923" s="242">
        <f t="shared" si="475"/>
        <v>235000000</v>
      </c>
      <c r="BV923" s="242">
        <f t="shared" si="475"/>
        <v>235000000</v>
      </c>
      <c r="BW923" s="242">
        <f t="shared" si="475"/>
        <v>235000000</v>
      </c>
      <c r="BX923" s="242">
        <f t="shared" si="475"/>
        <v>235000000</v>
      </c>
      <c r="BY923" s="242">
        <f t="shared" si="475"/>
        <v>235000000</v>
      </c>
      <c r="BZ923" s="242">
        <f t="shared" si="475"/>
        <v>235000000</v>
      </c>
      <c r="CA923" s="242">
        <f t="shared" si="475"/>
        <v>235000000</v>
      </c>
      <c r="CB923" s="242">
        <f t="shared" si="475"/>
        <v>235000000</v>
      </c>
      <c r="CC923" s="242">
        <f t="shared" si="475"/>
        <v>235000000</v>
      </c>
      <c r="CD923" s="242">
        <f t="shared" si="475"/>
        <v>235000000</v>
      </c>
      <c r="CE923" s="242">
        <f t="shared" si="475"/>
        <v>235000000</v>
      </c>
      <c r="CF923" s="242">
        <f t="shared" si="475"/>
        <v>235000000</v>
      </c>
      <c r="CG923" s="242">
        <f t="shared" si="475"/>
        <v>235000000</v>
      </c>
      <c r="CH923" s="242">
        <f t="shared" si="475"/>
        <v>235000000</v>
      </c>
      <c r="CI923" s="242">
        <f t="shared" si="475"/>
        <v>235000000</v>
      </c>
      <c r="CJ923" s="242">
        <f t="shared" si="475"/>
        <v>235000000</v>
      </c>
      <c r="CK923" s="242">
        <f t="shared" si="475"/>
        <v>235000000</v>
      </c>
      <c r="CL923" s="242">
        <f t="shared" si="475"/>
        <v>235000000</v>
      </c>
      <c r="CM923" s="242">
        <f t="shared" si="475"/>
        <v>235000000</v>
      </c>
      <c r="CN923" s="242">
        <f t="shared" si="475"/>
        <v>235000000</v>
      </c>
      <c r="CO923" s="242">
        <f t="shared" si="475"/>
        <v>235000000</v>
      </c>
      <c r="CP923" s="242">
        <f t="shared" si="475"/>
        <v>235000000</v>
      </c>
      <c r="CQ923" s="242">
        <f t="shared" si="475"/>
        <v>235000000</v>
      </c>
      <c r="CR923" s="242">
        <f t="shared" si="475"/>
        <v>235000000</v>
      </c>
      <c r="CS923" s="242">
        <f t="shared" si="475"/>
        <v>235000000</v>
      </c>
      <c r="CT923" s="242">
        <f t="shared" si="475"/>
        <v>235000000</v>
      </c>
      <c r="CU923" s="242">
        <f t="shared" si="475"/>
        <v>235000000</v>
      </c>
      <c r="CV923" s="242">
        <f t="shared" si="475"/>
        <v>235000000</v>
      </c>
      <c r="CW923" s="63" t="s">
        <v>674</v>
      </c>
      <c r="CX923" s="63"/>
    </row>
    <row r="925" spans="2:102" ht="16.2" thickBot="1" x14ac:dyDescent="0.35">
      <c r="B925" s="76" t="s">
        <v>483</v>
      </c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76"/>
      <c r="AE925" s="76"/>
      <c r="AF925" s="76"/>
      <c r="AG925" s="76"/>
      <c r="AH925" s="76"/>
      <c r="AI925" s="76"/>
      <c r="AJ925" s="76"/>
      <c r="AK925" s="76"/>
      <c r="AL925" s="76"/>
      <c r="AM925" s="76"/>
      <c r="AN925" s="76"/>
      <c r="AO925" s="76"/>
      <c r="AP925" s="76"/>
      <c r="AQ925" s="76"/>
      <c r="AR925" s="76"/>
      <c r="AS925" s="76"/>
      <c r="AT925" s="76"/>
      <c r="AU925" s="76"/>
      <c r="AV925" s="76"/>
      <c r="AW925" s="76"/>
      <c r="AX925" s="76"/>
      <c r="AY925" s="76"/>
      <c r="AZ925" s="76"/>
      <c r="BA925" s="76"/>
      <c r="BB925" s="76"/>
      <c r="BC925" s="76"/>
      <c r="BD925" s="76"/>
      <c r="BE925" s="76"/>
      <c r="BF925" s="76"/>
      <c r="BG925" s="76"/>
      <c r="BH925" s="76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  <c r="CI925" s="76"/>
      <c r="CJ925" s="76"/>
      <c r="CK925" s="76"/>
      <c r="CL925" s="76"/>
      <c r="CM925" s="76"/>
      <c r="CN925" s="76"/>
      <c r="CO925" s="76"/>
      <c r="CP925" s="76"/>
      <c r="CQ925" s="76"/>
      <c r="CR925" s="76"/>
      <c r="CS925" s="76"/>
      <c r="CT925" s="76"/>
      <c r="CU925" s="76"/>
      <c r="CV925" s="76"/>
      <c r="CW925" s="76"/>
      <c r="CX925" s="76"/>
    </row>
    <row r="926" spans="2:102" outlineLevel="1" x14ac:dyDescent="0.3">
      <c r="K926" s="234"/>
      <c r="L926" s="234"/>
      <c r="M926" s="234"/>
      <c r="N926" s="234"/>
    </row>
    <row r="927" spans="2:102" outlineLevel="1" x14ac:dyDescent="0.3">
      <c r="E927" s="233">
        <v>1</v>
      </c>
      <c r="F927" s="233">
        <v>2</v>
      </c>
      <c r="G927" s="233">
        <v>3</v>
      </c>
      <c r="H927" s="233">
        <v>4</v>
      </c>
      <c r="I927" s="233">
        <v>5</v>
      </c>
      <c r="J927" s="233">
        <v>6</v>
      </c>
      <c r="K927" s="233">
        <v>7</v>
      </c>
      <c r="L927" s="233">
        <v>8</v>
      </c>
      <c r="M927" s="233">
        <v>9</v>
      </c>
      <c r="N927" s="233">
        <v>10</v>
      </c>
      <c r="O927" s="233">
        <v>11</v>
      </c>
      <c r="P927" s="233">
        <v>12</v>
      </c>
      <c r="Q927" s="233">
        <v>13</v>
      </c>
      <c r="R927" s="233">
        <v>14</v>
      </c>
      <c r="S927" s="233">
        <v>15</v>
      </c>
      <c r="T927" s="233">
        <v>16</v>
      </c>
      <c r="U927" s="233">
        <v>17</v>
      </c>
      <c r="V927" s="233">
        <v>18</v>
      </c>
      <c r="W927" s="233">
        <v>19</v>
      </c>
      <c r="X927" s="233">
        <v>20</v>
      </c>
      <c r="Y927" s="233">
        <v>21</v>
      </c>
      <c r="Z927" s="233">
        <v>22</v>
      </c>
      <c r="AA927" s="233">
        <v>23</v>
      </c>
      <c r="AB927" s="233">
        <v>24</v>
      </c>
      <c r="AC927" s="233">
        <v>25</v>
      </c>
      <c r="AD927" s="233">
        <v>26</v>
      </c>
      <c r="AE927" s="233">
        <v>27</v>
      </c>
      <c r="AF927" s="233">
        <v>28</v>
      </c>
      <c r="AG927" s="233">
        <v>29</v>
      </c>
      <c r="AH927" s="233">
        <v>30</v>
      </c>
      <c r="AI927" s="233">
        <v>31</v>
      </c>
      <c r="AJ927" s="233">
        <v>32</v>
      </c>
      <c r="AK927" s="233">
        <v>33</v>
      </c>
      <c r="AL927" s="233">
        <v>34</v>
      </c>
      <c r="AM927" s="233">
        <v>35</v>
      </c>
      <c r="AN927" s="233">
        <v>36</v>
      </c>
      <c r="AO927" s="233">
        <v>37</v>
      </c>
      <c r="AP927" s="233">
        <v>38</v>
      </c>
      <c r="AQ927" s="233">
        <v>39</v>
      </c>
      <c r="AR927" s="233">
        <v>40</v>
      </c>
      <c r="AS927" s="233">
        <v>41</v>
      </c>
      <c r="AT927" s="233">
        <v>42</v>
      </c>
      <c r="AU927" s="233">
        <v>43</v>
      </c>
      <c r="AV927" s="233">
        <v>44</v>
      </c>
      <c r="AW927" s="233">
        <v>45</v>
      </c>
      <c r="AX927" s="233">
        <v>46</v>
      </c>
      <c r="AY927" s="233">
        <v>47</v>
      </c>
      <c r="AZ927" s="233">
        <v>48</v>
      </c>
      <c r="BA927" s="233">
        <v>49</v>
      </c>
      <c r="BB927" s="233">
        <v>50</v>
      </c>
      <c r="BC927" s="233">
        <v>51</v>
      </c>
      <c r="BD927" s="233">
        <v>52</v>
      </c>
      <c r="BE927" s="233">
        <v>53</v>
      </c>
      <c r="BF927" s="233">
        <v>54</v>
      </c>
      <c r="BG927" s="233">
        <v>55</v>
      </c>
      <c r="BH927" s="233">
        <v>56</v>
      </c>
      <c r="BI927" s="233">
        <v>57</v>
      </c>
      <c r="BJ927" s="233">
        <v>58</v>
      </c>
      <c r="BK927" s="233">
        <v>59</v>
      </c>
      <c r="BL927" s="233">
        <v>60</v>
      </c>
      <c r="BM927" s="233">
        <v>61</v>
      </c>
      <c r="BN927" s="233">
        <v>62</v>
      </c>
      <c r="BO927" s="233">
        <v>63</v>
      </c>
      <c r="BP927" s="233">
        <v>64</v>
      </c>
      <c r="BQ927" s="233">
        <v>65</v>
      </c>
      <c r="BR927" s="233">
        <v>66</v>
      </c>
      <c r="BS927" s="233">
        <v>67</v>
      </c>
      <c r="BT927" s="233">
        <v>68</v>
      </c>
      <c r="BU927" s="233">
        <v>69</v>
      </c>
      <c r="BV927" s="233">
        <v>70</v>
      </c>
      <c r="BW927" s="233">
        <v>71</v>
      </c>
      <c r="BX927" s="233">
        <v>72</v>
      </c>
      <c r="BY927" s="233">
        <v>73</v>
      </c>
      <c r="BZ927" s="233">
        <v>74</v>
      </c>
      <c r="CA927" s="233">
        <v>75</v>
      </c>
      <c r="CB927" s="233">
        <v>76</v>
      </c>
      <c r="CC927" s="233">
        <v>77</v>
      </c>
      <c r="CD927" s="233">
        <v>78</v>
      </c>
      <c r="CE927" s="233">
        <v>79</v>
      </c>
      <c r="CF927" s="233">
        <v>80</v>
      </c>
      <c r="CG927" s="233">
        <v>81</v>
      </c>
      <c r="CH927" s="233">
        <v>82</v>
      </c>
      <c r="CI927" s="233">
        <v>83</v>
      </c>
      <c r="CJ927" s="233">
        <v>84</v>
      </c>
      <c r="CK927" s="233">
        <v>85</v>
      </c>
      <c r="CL927" s="233">
        <v>86</v>
      </c>
      <c r="CM927" s="233">
        <v>87</v>
      </c>
      <c r="CN927" s="233">
        <v>88</v>
      </c>
      <c r="CO927" s="233">
        <v>89</v>
      </c>
      <c r="CP927" s="233">
        <v>90</v>
      </c>
      <c r="CQ927" s="233">
        <v>91</v>
      </c>
      <c r="CR927" s="233">
        <v>92</v>
      </c>
      <c r="CS927" s="233">
        <v>93</v>
      </c>
      <c r="CT927" s="233">
        <v>94</v>
      </c>
      <c r="CU927" s="233">
        <v>95</v>
      </c>
      <c r="CV927" s="233">
        <v>96</v>
      </c>
    </row>
    <row r="928" spans="2:102" outlineLevel="1" x14ac:dyDescent="0.3">
      <c r="B928" s="69" t="s">
        <v>79</v>
      </c>
      <c r="C928" s="69" t="s">
        <v>481</v>
      </c>
      <c r="E928" s="69">
        <v>201401</v>
      </c>
      <c r="F928" s="69">
        <v>201402</v>
      </c>
      <c r="G928" s="69">
        <v>201403</v>
      </c>
      <c r="H928" s="69">
        <v>201404</v>
      </c>
      <c r="I928" s="69">
        <v>201405</v>
      </c>
      <c r="J928" s="69">
        <v>201406</v>
      </c>
      <c r="K928" s="69">
        <v>201407</v>
      </c>
      <c r="L928" s="69">
        <v>201408</v>
      </c>
      <c r="M928" s="69">
        <v>201409</v>
      </c>
      <c r="N928" s="69">
        <v>201410</v>
      </c>
      <c r="O928" s="69">
        <v>201411</v>
      </c>
      <c r="P928" s="69">
        <v>201412</v>
      </c>
      <c r="Q928" s="69">
        <v>201501</v>
      </c>
      <c r="R928" s="69">
        <v>201502</v>
      </c>
      <c r="S928" s="69">
        <v>201503</v>
      </c>
      <c r="T928" s="69">
        <v>201504</v>
      </c>
      <c r="U928" s="69">
        <v>201505</v>
      </c>
      <c r="V928" s="69">
        <v>201506</v>
      </c>
      <c r="W928" s="69">
        <v>201507</v>
      </c>
      <c r="X928" s="69">
        <v>201508</v>
      </c>
      <c r="Y928" s="69">
        <v>201509</v>
      </c>
      <c r="Z928" s="69">
        <v>201510</v>
      </c>
      <c r="AA928" s="69">
        <v>201511</v>
      </c>
      <c r="AB928" s="69">
        <v>201512</v>
      </c>
      <c r="AC928" s="69">
        <v>201601</v>
      </c>
      <c r="AD928" s="69">
        <v>201602</v>
      </c>
      <c r="AE928" s="69">
        <v>201603</v>
      </c>
      <c r="AF928" s="69">
        <v>201604</v>
      </c>
      <c r="AG928" s="69">
        <v>201605</v>
      </c>
      <c r="AH928" s="69">
        <v>201606</v>
      </c>
      <c r="AI928" s="69">
        <v>201607</v>
      </c>
      <c r="AJ928" s="69">
        <v>201608</v>
      </c>
      <c r="AK928" s="69">
        <v>201609</v>
      </c>
      <c r="AL928" s="69">
        <v>201610</v>
      </c>
      <c r="AM928" s="69">
        <v>201611</v>
      </c>
      <c r="AN928" s="69">
        <v>201612</v>
      </c>
      <c r="AO928" s="69">
        <v>201701</v>
      </c>
      <c r="AP928" s="69">
        <v>201702</v>
      </c>
      <c r="AQ928" s="69">
        <v>201703</v>
      </c>
      <c r="AR928" s="69">
        <v>201704</v>
      </c>
      <c r="AS928" s="69">
        <v>201705</v>
      </c>
      <c r="AT928" s="69">
        <v>201706</v>
      </c>
      <c r="AU928" s="69">
        <v>201707</v>
      </c>
      <c r="AV928" s="69">
        <v>201708</v>
      </c>
      <c r="AW928" s="69">
        <v>201709</v>
      </c>
      <c r="AX928" s="69">
        <v>201710</v>
      </c>
      <c r="AY928" s="69">
        <v>201711</v>
      </c>
      <c r="AZ928" s="69">
        <v>201712</v>
      </c>
      <c r="BA928" s="69">
        <v>201801</v>
      </c>
      <c r="BB928" s="69">
        <v>201802</v>
      </c>
      <c r="BC928" s="69">
        <v>201803</v>
      </c>
      <c r="BD928" s="69">
        <v>201804</v>
      </c>
      <c r="BE928" s="69">
        <v>201805</v>
      </c>
      <c r="BF928" s="69">
        <v>201806</v>
      </c>
      <c r="BG928" s="69">
        <v>201807</v>
      </c>
      <c r="BH928" s="69">
        <v>201808</v>
      </c>
      <c r="BI928" s="69">
        <v>201809</v>
      </c>
      <c r="BJ928" s="69">
        <v>201810</v>
      </c>
      <c r="BK928" s="69">
        <v>201811</v>
      </c>
      <c r="BL928" s="69">
        <v>201812</v>
      </c>
      <c r="BM928" s="69">
        <v>201901</v>
      </c>
      <c r="BN928" s="69">
        <v>201902</v>
      </c>
      <c r="BO928" s="69">
        <v>201903</v>
      </c>
      <c r="BP928" s="69">
        <v>201904</v>
      </c>
      <c r="BQ928" s="69">
        <v>201905</v>
      </c>
      <c r="BR928" s="69">
        <v>201906</v>
      </c>
      <c r="BS928" s="69">
        <v>201907</v>
      </c>
      <c r="BT928" s="69">
        <v>201908</v>
      </c>
      <c r="BU928" s="69">
        <v>201909</v>
      </c>
      <c r="BV928" s="69">
        <v>201910</v>
      </c>
      <c r="BW928" s="69">
        <v>201911</v>
      </c>
      <c r="BX928" s="69">
        <v>201912</v>
      </c>
      <c r="BY928" s="69">
        <v>202001</v>
      </c>
      <c r="BZ928" s="69">
        <v>202002</v>
      </c>
      <c r="CA928" s="69">
        <v>202003</v>
      </c>
      <c r="CB928" s="69">
        <v>202004</v>
      </c>
      <c r="CC928" s="69">
        <v>202005</v>
      </c>
      <c r="CD928" s="69">
        <v>202006</v>
      </c>
      <c r="CE928" s="69">
        <v>202007</v>
      </c>
      <c r="CF928" s="69">
        <v>202008</v>
      </c>
      <c r="CG928" s="69">
        <v>202009</v>
      </c>
      <c r="CH928" s="69">
        <v>202010</v>
      </c>
      <c r="CI928" s="69">
        <v>202011</v>
      </c>
      <c r="CJ928" s="69">
        <v>202012</v>
      </c>
      <c r="CK928" s="69">
        <v>202101</v>
      </c>
      <c r="CL928" s="69">
        <v>202102</v>
      </c>
      <c r="CM928" s="69">
        <v>202103</v>
      </c>
      <c r="CN928" s="69">
        <v>202104</v>
      </c>
      <c r="CO928" s="69">
        <v>202105</v>
      </c>
      <c r="CP928" s="69">
        <v>202106</v>
      </c>
      <c r="CQ928" s="69">
        <v>202107</v>
      </c>
      <c r="CR928" s="69">
        <v>202108</v>
      </c>
      <c r="CS928" s="69">
        <v>202109</v>
      </c>
      <c r="CT928" s="69">
        <v>202110</v>
      </c>
      <c r="CU928" s="69">
        <v>202111</v>
      </c>
      <c r="CV928" s="69">
        <v>202112</v>
      </c>
    </row>
    <row r="929" spans="2:102" outlineLevel="1" x14ac:dyDescent="0.3">
      <c r="B929" s="154">
        <v>1</v>
      </c>
      <c r="C929" s="242" t="s">
        <v>364</v>
      </c>
      <c r="D929" s="143" t="s">
        <v>435</v>
      </c>
      <c r="E929" s="506">
        <v>20000000</v>
      </c>
      <c r="F929" s="506">
        <v>20000000</v>
      </c>
      <c r="G929" s="506">
        <v>20000000</v>
      </c>
      <c r="H929" s="506">
        <v>20000000</v>
      </c>
      <c r="I929" s="506">
        <v>20000000</v>
      </c>
      <c r="J929" s="506">
        <v>20000000</v>
      </c>
      <c r="K929" s="506">
        <v>20000000</v>
      </c>
      <c r="L929" s="506">
        <v>20000000</v>
      </c>
      <c r="M929" s="506">
        <v>20000000</v>
      </c>
      <c r="N929" s="506">
        <v>20000000</v>
      </c>
      <c r="O929" s="506">
        <v>20000000</v>
      </c>
      <c r="P929" s="506">
        <v>20000000</v>
      </c>
      <c r="Q929" s="506">
        <v>20000000</v>
      </c>
      <c r="R929" s="506">
        <v>20000000</v>
      </c>
      <c r="S929" s="506">
        <v>20000000</v>
      </c>
      <c r="T929" s="506">
        <v>20000000</v>
      </c>
      <c r="U929" s="506">
        <v>20000000</v>
      </c>
      <c r="V929" s="506">
        <v>20000000</v>
      </c>
      <c r="W929" s="506">
        <v>20000000</v>
      </c>
      <c r="X929" s="506">
        <v>20000000</v>
      </c>
      <c r="Y929" s="506">
        <v>20000000</v>
      </c>
      <c r="Z929" s="506">
        <v>20000000</v>
      </c>
      <c r="AA929" s="506">
        <v>20000000</v>
      </c>
      <c r="AB929" s="506">
        <v>20000000</v>
      </c>
      <c r="AC929" s="506">
        <v>20000000</v>
      </c>
      <c r="AD929" s="506">
        <v>20000000</v>
      </c>
      <c r="AE929" s="506">
        <v>20000000</v>
      </c>
      <c r="AF929" s="506">
        <v>20000000</v>
      </c>
      <c r="AG929" s="506">
        <v>20000000</v>
      </c>
      <c r="AH929" s="506">
        <v>20000000</v>
      </c>
      <c r="AI929" s="506">
        <v>20000000</v>
      </c>
      <c r="AJ929" s="506">
        <v>20000000</v>
      </c>
      <c r="AK929" s="506">
        <v>20000000</v>
      </c>
      <c r="AL929" s="480">
        <v>20000000</v>
      </c>
      <c r="AM929" s="480">
        <v>20000000</v>
      </c>
      <c r="AN929" s="480">
        <v>20000000</v>
      </c>
      <c r="AO929" s="480">
        <v>20000000</v>
      </c>
      <c r="AP929" s="480">
        <v>20000000</v>
      </c>
      <c r="AQ929" s="480">
        <v>20000000</v>
      </c>
      <c r="AR929" s="480">
        <v>20000000</v>
      </c>
      <c r="AS929" s="480">
        <v>20000000</v>
      </c>
      <c r="AT929" s="480">
        <v>20000000</v>
      </c>
      <c r="AU929" s="480">
        <v>20000000</v>
      </c>
      <c r="AV929" s="480">
        <v>20000000</v>
      </c>
      <c r="AW929" s="480">
        <v>20000000</v>
      </c>
      <c r="AX929" s="480">
        <v>20000000</v>
      </c>
      <c r="AY929" s="480">
        <v>20000000</v>
      </c>
      <c r="AZ929" s="480">
        <v>20000000</v>
      </c>
      <c r="BA929" s="480">
        <v>20000000</v>
      </c>
      <c r="BB929" s="480">
        <v>20000000</v>
      </c>
      <c r="BC929" s="480">
        <v>20000000</v>
      </c>
      <c r="BD929" s="480">
        <v>20000000</v>
      </c>
      <c r="BE929" s="480">
        <v>20000000</v>
      </c>
      <c r="BF929" s="480">
        <v>20000000</v>
      </c>
      <c r="BG929" s="480">
        <v>20000000</v>
      </c>
      <c r="BH929" s="480">
        <v>20000000</v>
      </c>
      <c r="BI929" s="480">
        <v>20000000</v>
      </c>
      <c r="BJ929" s="480">
        <v>20000000</v>
      </c>
      <c r="BK929" s="480">
        <v>20000000</v>
      </c>
      <c r="BL929" s="480">
        <v>20000000</v>
      </c>
      <c r="BM929" s="480">
        <v>20000000</v>
      </c>
      <c r="BN929" s="480">
        <v>20000000</v>
      </c>
      <c r="BO929" s="480">
        <v>20000000</v>
      </c>
      <c r="BP929" s="480">
        <v>20000000</v>
      </c>
      <c r="BQ929" s="480">
        <v>20000000</v>
      </c>
      <c r="BR929" s="480">
        <v>20000000</v>
      </c>
      <c r="BS929" s="480">
        <v>20000000</v>
      </c>
      <c r="BT929" s="480">
        <v>20000000</v>
      </c>
      <c r="BU929" s="480">
        <v>20000000</v>
      </c>
      <c r="BV929" s="480">
        <v>20000000</v>
      </c>
      <c r="BW929" s="480">
        <v>20000000</v>
      </c>
      <c r="BX929" s="480">
        <v>20000000</v>
      </c>
      <c r="BY929" s="480">
        <v>20000000</v>
      </c>
      <c r="BZ929" s="480">
        <v>20000000</v>
      </c>
      <c r="CA929" s="480">
        <v>20000000</v>
      </c>
      <c r="CB929" s="480">
        <v>20000000</v>
      </c>
      <c r="CC929" s="480">
        <v>20000000</v>
      </c>
      <c r="CD929" s="480">
        <v>20000000</v>
      </c>
      <c r="CE929" s="480">
        <v>20000000</v>
      </c>
      <c r="CF929" s="480">
        <v>20000000</v>
      </c>
      <c r="CG929" s="480">
        <v>20000000</v>
      </c>
      <c r="CH929" s="480">
        <v>20000000</v>
      </c>
      <c r="CI929" s="480">
        <v>20000000</v>
      </c>
      <c r="CJ929" s="480">
        <v>20000000</v>
      </c>
      <c r="CK929" s="480">
        <v>20000000</v>
      </c>
      <c r="CL929" s="480">
        <v>20000000</v>
      </c>
      <c r="CM929" s="480">
        <v>20000000</v>
      </c>
      <c r="CN929" s="480">
        <v>20000000</v>
      </c>
      <c r="CO929" s="480">
        <v>20000000</v>
      </c>
      <c r="CP929" s="480">
        <v>20000000</v>
      </c>
      <c r="CQ929" s="480">
        <v>20000000</v>
      </c>
      <c r="CR929" s="480">
        <v>20000000</v>
      </c>
      <c r="CS929" s="480">
        <v>20000000</v>
      </c>
      <c r="CT929" s="480">
        <v>20000000</v>
      </c>
      <c r="CU929" s="480">
        <v>20000000</v>
      </c>
      <c r="CV929" s="480">
        <v>20000000</v>
      </c>
    </row>
    <row r="930" spans="2:102" outlineLevel="1" x14ac:dyDescent="0.3">
      <c r="B930" s="154">
        <v>2</v>
      </c>
      <c r="C930" s="242" t="s">
        <v>366</v>
      </c>
      <c r="D930" s="143" t="s">
        <v>435</v>
      </c>
      <c r="E930" s="506">
        <v>200000000</v>
      </c>
      <c r="F930" s="506">
        <v>200000000</v>
      </c>
      <c r="G930" s="506">
        <v>200000000</v>
      </c>
      <c r="H930" s="506">
        <v>200000000</v>
      </c>
      <c r="I930" s="506">
        <v>200000000</v>
      </c>
      <c r="J930" s="506">
        <v>200000000</v>
      </c>
      <c r="K930" s="506">
        <v>200000000</v>
      </c>
      <c r="L930" s="506">
        <v>200000000</v>
      </c>
      <c r="M930" s="506">
        <v>200000000</v>
      </c>
      <c r="N930" s="506">
        <v>200000000</v>
      </c>
      <c r="O930" s="506">
        <v>200000000</v>
      </c>
      <c r="P930" s="506">
        <v>200000000</v>
      </c>
      <c r="Q930" s="506">
        <v>200000000</v>
      </c>
      <c r="R930" s="506">
        <v>200000000</v>
      </c>
      <c r="S930" s="506">
        <v>200000000</v>
      </c>
      <c r="T930" s="506">
        <v>200000000</v>
      </c>
      <c r="U930" s="506">
        <v>200000000</v>
      </c>
      <c r="V930" s="506">
        <v>200000000</v>
      </c>
      <c r="W930" s="506">
        <v>200000000</v>
      </c>
      <c r="X930" s="506">
        <v>200000000</v>
      </c>
      <c r="Y930" s="506">
        <v>200000000</v>
      </c>
      <c r="Z930" s="506">
        <v>200000000</v>
      </c>
      <c r="AA930" s="506">
        <v>200000000</v>
      </c>
      <c r="AB930" s="506">
        <v>200000000</v>
      </c>
      <c r="AC930" s="506">
        <v>200000000</v>
      </c>
      <c r="AD930" s="506">
        <v>200000000</v>
      </c>
      <c r="AE930" s="506">
        <v>200000000</v>
      </c>
      <c r="AF930" s="506">
        <v>200000000</v>
      </c>
      <c r="AG930" s="506">
        <v>200000000</v>
      </c>
      <c r="AH930" s="506">
        <v>200000000</v>
      </c>
      <c r="AI930" s="506">
        <v>200000000</v>
      </c>
      <c r="AJ930" s="506">
        <v>200000000</v>
      </c>
      <c r="AK930" s="506">
        <v>200000000</v>
      </c>
      <c r="AL930" s="480">
        <v>200000000</v>
      </c>
      <c r="AM930" s="480">
        <v>200000000</v>
      </c>
      <c r="AN930" s="480">
        <v>200000000</v>
      </c>
      <c r="AO930" s="480">
        <v>200000000</v>
      </c>
      <c r="AP930" s="480">
        <v>200000000</v>
      </c>
      <c r="AQ930" s="480">
        <v>200000000</v>
      </c>
      <c r="AR930" s="480">
        <v>200000000</v>
      </c>
      <c r="AS930" s="480">
        <v>200000000</v>
      </c>
      <c r="AT930" s="480">
        <v>200000000</v>
      </c>
      <c r="AU930" s="480">
        <v>200000000</v>
      </c>
      <c r="AV930" s="480">
        <v>200000000</v>
      </c>
      <c r="AW930" s="480">
        <v>200000000</v>
      </c>
      <c r="AX930" s="480">
        <v>200000000</v>
      </c>
      <c r="AY930" s="480">
        <v>200000000</v>
      </c>
      <c r="AZ930" s="480">
        <v>200000000</v>
      </c>
      <c r="BA930" s="480">
        <v>200000000</v>
      </c>
      <c r="BB930" s="480">
        <v>200000000</v>
      </c>
      <c r="BC930" s="480">
        <v>200000000</v>
      </c>
      <c r="BD930" s="480">
        <v>200000000</v>
      </c>
      <c r="BE930" s="480">
        <v>200000000</v>
      </c>
      <c r="BF930" s="480">
        <v>200000000</v>
      </c>
      <c r="BG930" s="480">
        <v>200000000</v>
      </c>
      <c r="BH930" s="480">
        <v>200000000</v>
      </c>
      <c r="BI930" s="480">
        <v>200000000</v>
      </c>
      <c r="BJ930" s="480">
        <v>200000000</v>
      </c>
      <c r="BK930" s="480">
        <v>200000000</v>
      </c>
      <c r="BL930" s="480">
        <v>200000000</v>
      </c>
      <c r="BM930" s="480">
        <v>200000000</v>
      </c>
      <c r="BN930" s="480">
        <v>200000000</v>
      </c>
      <c r="BO930" s="480">
        <v>200000000</v>
      </c>
      <c r="BP930" s="480">
        <v>200000000</v>
      </c>
      <c r="BQ930" s="480">
        <v>200000000</v>
      </c>
      <c r="BR930" s="480">
        <v>200000000</v>
      </c>
      <c r="BS930" s="480">
        <v>200000000</v>
      </c>
      <c r="BT930" s="480">
        <v>200000000</v>
      </c>
      <c r="BU930" s="480">
        <v>200000000</v>
      </c>
      <c r="BV930" s="480">
        <v>200000000</v>
      </c>
      <c r="BW930" s="480">
        <v>200000000</v>
      </c>
      <c r="BX930" s="480">
        <v>200000000</v>
      </c>
      <c r="BY930" s="480">
        <v>200000000</v>
      </c>
      <c r="BZ930" s="480">
        <v>200000000</v>
      </c>
      <c r="CA930" s="480">
        <v>200000000</v>
      </c>
      <c r="CB930" s="480">
        <v>200000000</v>
      </c>
      <c r="CC930" s="480">
        <v>200000000</v>
      </c>
      <c r="CD930" s="480">
        <v>200000000</v>
      </c>
      <c r="CE930" s="480">
        <v>200000000</v>
      </c>
      <c r="CF930" s="480">
        <v>200000000</v>
      </c>
      <c r="CG930" s="480">
        <v>200000000</v>
      </c>
      <c r="CH930" s="480">
        <v>200000000</v>
      </c>
      <c r="CI930" s="480">
        <v>200000000</v>
      </c>
      <c r="CJ930" s="480">
        <v>200000000</v>
      </c>
      <c r="CK930" s="480">
        <v>200000000</v>
      </c>
      <c r="CL930" s="480">
        <v>200000000</v>
      </c>
      <c r="CM930" s="480">
        <v>200000000</v>
      </c>
      <c r="CN930" s="480">
        <v>200000000</v>
      </c>
      <c r="CO930" s="480">
        <v>200000000</v>
      </c>
      <c r="CP930" s="480">
        <v>200000000</v>
      </c>
      <c r="CQ930" s="480">
        <v>200000000</v>
      </c>
      <c r="CR930" s="480">
        <v>200000000</v>
      </c>
      <c r="CS930" s="480">
        <v>200000000</v>
      </c>
      <c r="CT930" s="480">
        <v>200000000</v>
      </c>
      <c r="CU930" s="480">
        <v>200000000</v>
      </c>
      <c r="CV930" s="480">
        <v>200000000</v>
      </c>
    </row>
    <row r="931" spans="2:102" outlineLevel="1" x14ac:dyDescent="0.3">
      <c r="B931" s="154">
        <v>3</v>
      </c>
      <c r="C931" s="242" t="s">
        <v>365</v>
      </c>
      <c r="D931" s="143" t="s">
        <v>435</v>
      </c>
      <c r="E931" s="506">
        <v>15000000</v>
      </c>
      <c r="F931" s="506">
        <v>15000000</v>
      </c>
      <c r="G931" s="506">
        <v>15000000</v>
      </c>
      <c r="H931" s="506">
        <v>15000000</v>
      </c>
      <c r="I931" s="506">
        <v>15000000</v>
      </c>
      <c r="J931" s="506">
        <v>15000000</v>
      </c>
      <c r="K931" s="506">
        <v>15000000</v>
      </c>
      <c r="L931" s="506">
        <v>15000000</v>
      </c>
      <c r="M931" s="506">
        <v>15000000</v>
      </c>
      <c r="N931" s="506">
        <v>15000000</v>
      </c>
      <c r="O931" s="506">
        <v>15000000</v>
      </c>
      <c r="P931" s="506">
        <v>15000000</v>
      </c>
      <c r="Q931" s="506">
        <v>15000000</v>
      </c>
      <c r="R931" s="506">
        <v>15000000</v>
      </c>
      <c r="S931" s="506">
        <v>15000000</v>
      </c>
      <c r="T931" s="506">
        <v>15000000</v>
      </c>
      <c r="U931" s="506">
        <v>15000000</v>
      </c>
      <c r="V931" s="506">
        <v>15000000</v>
      </c>
      <c r="W931" s="506">
        <v>15000000</v>
      </c>
      <c r="X931" s="506">
        <v>15000000</v>
      </c>
      <c r="Y931" s="506">
        <v>15000000</v>
      </c>
      <c r="Z931" s="506">
        <v>15000000</v>
      </c>
      <c r="AA931" s="506">
        <v>15000000</v>
      </c>
      <c r="AB931" s="506">
        <v>15000000</v>
      </c>
      <c r="AC931" s="506">
        <v>15000000</v>
      </c>
      <c r="AD931" s="506">
        <v>15000000</v>
      </c>
      <c r="AE931" s="506">
        <v>15000000</v>
      </c>
      <c r="AF931" s="506">
        <v>15000000</v>
      </c>
      <c r="AG931" s="506">
        <v>15000000</v>
      </c>
      <c r="AH931" s="506">
        <v>15000000</v>
      </c>
      <c r="AI931" s="506">
        <v>15000000</v>
      </c>
      <c r="AJ931" s="506">
        <v>15000000</v>
      </c>
      <c r="AK931" s="506">
        <v>15000000</v>
      </c>
      <c r="AL931" s="480">
        <v>15000000</v>
      </c>
      <c r="AM931" s="480">
        <v>15000000</v>
      </c>
      <c r="AN931" s="480">
        <v>15000000</v>
      </c>
      <c r="AO931" s="480">
        <v>15000000</v>
      </c>
      <c r="AP931" s="480">
        <v>15000000</v>
      </c>
      <c r="AQ931" s="480">
        <v>15000000</v>
      </c>
      <c r="AR931" s="480">
        <v>15000000</v>
      </c>
      <c r="AS931" s="480">
        <v>15000000</v>
      </c>
      <c r="AT931" s="480">
        <v>15000000</v>
      </c>
      <c r="AU931" s="480">
        <v>15000000</v>
      </c>
      <c r="AV931" s="480">
        <v>15000000</v>
      </c>
      <c r="AW931" s="480">
        <v>15000000</v>
      </c>
      <c r="AX931" s="480">
        <v>15000000</v>
      </c>
      <c r="AY931" s="480">
        <v>15000000</v>
      </c>
      <c r="AZ931" s="480">
        <v>15000000</v>
      </c>
      <c r="BA931" s="480">
        <v>15000000</v>
      </c>
      <c r="BB931" s="480">
        <v>15000000</v>
      </c>
      <c r="BC931" s="480">
        <v>15000000</v>
      </c>
      <c r="BD931" s="480">
        <v>15000000</v>
      </c>
      <c r="BE931" s="480">
        <v>15000000</v>
      </c>
      <c r="BF931" s="480">
        <v>15000000</v>
      </c>
      <c r="BG931" s="480">
        <v>15000000</v>
      </c>
      <c r="BH931" s="480">
        <v>15000000</v>
      </c>
      <c r="BI931" s="480">
        <v>15000000</v>
      </c>
      <c r="BJ931" s="480">
        <v>15000000</v>
      </c>
      <c r="BK931" s="480">
        <v>15000000</v>
      </c>
      <c r="BL931" s="480">
        <v>15000000</v>
      </c>
      <c r="BM931" s="480">
        <v>15000000</v>
      </c>
      <c r="BN931" s="480">
        <v>15000000</v>
      </c>
      <c r="BO931" s="480">
        <v>15000000</v>
      </c>
      <c r="BP931" s="480">
        <v>15000000</v>
      </c>
      <c r="BQ931" s="480">
        <v>15000000</v>
      </c>
      <c r="BR931" s="480">
        <v>15000000</v>
      </c>
      <c r="BS931" s="480">
        <v>15000000</v>
      </c>
      <c r="BT931" s="480">
        <v>15000000</v>
      </c>
      <c r="BU931" s="480">
        <v>15000000</v>
      </c>
      <c r="BV931" s="480">
        <v>15000000</v>
      </c>
      <c r="BW931" s="480">
        <v>15000000</v>
      </c>
      <c r="BX931" s="480">
        <v>15000000</v>
      </c>
      <c r="BY931" s="480">
        <v>15000000</v>
      </c>
      <c r="BZ931" s="480">
        <v>15000000</v>
      </c>
      <c r="CA931" s="480">
        <v>15000000</v>
      </c>
      <c r="CB931" s="480">
        <v>15000000</v>
      </c>
      <c r="CC931" s="480">
        <v>15000000</v>
      </c>
      <c r="CD931" s="480">
        <v>15000000</v>
      </c>
      <c r="CE931" s="480">
        <v>15000000</v>
      </c>
      <c r="CF931" s="480">
        <v>15000000</v>
      </c>
      <c r="CG931" s="480">
        <v>15000000</v>
      </c>
      <c r="CH931" s="480">
        <v>15000000</v>
      </c>
      <c r="CI931" s="480">
        <v>15000000</v>
      </c>
      <c r="CJ931" s="480">
        <v>15000000</v>
      </c>
      <c r="CK931" s="480">
        <v>15000000</v>
      </c>
      <c r="CL931" s="480">
        <v>15000000</v>
      </c>
      <c r="CM931" s="480">
        <v>15000000</v>
      </c>
      <c r="CN931" s="480">
        <v>15000000</v>
      </c>
      <c r="CO931" s="480">
        <v>15000000</v>
      </c>
      <c r="CP931" s="480">
        <v>15000000</v>
      </c>
      <c r="CQ931" s="480">
        <v>15000000</v>
      </c>
      <c r="CR931" s="480">
        <v>15000000</v>
      </c>
      <c r="CS931" s="480">
        <v>15000000</v>
      </c>
      <c r="CT931" s="480">
        <v>15000000</v>
      </c>
      <c r="CU931" s="480">
        <v>15000000</v>
      </c>
      <c r="CV931" s="480">
        <v>15000000</v>
      </c>
    </row>
    <row r="932" spans="2:102" outlineLevel="1" x14ac:dyDescent="0.3"/>
    <row r="933" spans="2:102" outlineLevel="1" x14ac:dyDescent="0.3">
      <c r="C933" s="242" t="s">
        <v>23</v>
      </c>
      <c r="D933" s="143" t="s">
        <v>435</v>
      </c>
      <c r="E933" s="242">
        <f>SUM(E929:E931)</f>
        <v>235000000</v>
      </c>
      <c r="F933" s="242">
        <f t="shared" ref="F933:AA933" si="476">SUM(F929:F931)</f>
        <v>235000000</v>
      </c>
      <c r="G933" s="242">
        <f t="shared" si="476"/>
        <v>235000000</v>
      </c>
      <c r="H933" s="242">
        <f t="shared" si="476"/>
        <v>235000000</v>
      </c>
      <c r="I933" s="242">
        <f t="shared" si="476"/>
        <v>235000000</v>
      </c>
      <c r="J933" s="242">
        <f t="shared" si="476"/>
        <v>235000000</v>
      </c>
      <c r="K933" s="242">
        <f t="shared" si="476"/>
        <v>235000000</v>
      </c>
      <c r="L933" s="242">
        <f t="shared" si="476"/>
        <v>235000000</v>
      </c>
      <c r="M933" s="242">
        <f t="shared" si="476"/>
        <v>235000000</v>
      </c>
      <c r="N933" s="242">
        <f t="shared" si="476"/>
        <v>235000000</v>
      </c>
      <c r="O933" s="242">
        <f t="shared" si="476"/>
        <v>235000000</v>
      </c>
      <c r="P933" s="242">
        <f t="shared" si="476"/>
        <v>235000000</v>
      </c>
      <c r="Q933" s="242">
        <f t="shared" si="476"/>
        <v>235000000</v>
      </c>
      <c r="R933" s="242">
        <f t="shared" si="476"/>
        <v>235000000</v>
      </c>
      <c r="S933" s="242">
        <f t="shared" si="476"/>
        <v>235000000</v>
      </c>
      <c r="T933" s="242">
        <f t="shared" si="476"/>
        <v>235000000</v>
      </c>
      <c r="U933" s="242">
        <f t="shared" si="476"/>
        <v>235000000</v>
      </c>
      <c r="V933" s="242">
        <f t="shared" si="476"/>
        <v>235000000</v>
      </c>
      <c r="W933" s="242">
        <f t="shared" si="476"/>
        <v>235000000</v>
      </c>
      <c r="X933" s="242">
        <f t="shared" si="476"/>
        <v>235000000</v>
      </c>
      <c r="Y933" s="242">
        <f t="shared" si="476"/>
        <v>235000000</v>
      </c>
      <c r="Z933" s="242">
        <f t="shared" si="476"/>
        <v>235000000</v>
      </c>
      <c r="AA933" s="242">
        <f t="shared" si="476"/>
        <v>235000000</v>
      </c>
      <c r="AB933" s="242">
        <f>SUM(AB929:AB931)</f>
        <v>235000000</v>
      </c>
      <c r="AC933" s="242">
        <f t="shared" ref="AC933:CN933" si="477">SUM(AC929:AC931)</f>
        <v>235000000</v>
      </c>
      <c r="AD933" s="242">
        <f t="shared" si="477"/>
        <v>235000000</v>
      </c>
      <c r="AE933" s="242">
        <f t="shared" si="477"/>
        <v>235000000</v>
      </c>
      <c r="AF933" s="242">
        <f t="shared" si="477"/>
        <v>235000000</v>
      </c>
      <c r="AG933" s="242">
        <f t="shared" si="477"/>
        <v>235000000</v>
      </c>
      <c r="AH933" s="242">
        <f t="shared" si="477"/>
        <v>235000000</v>
      </c>
      <c r="AI933" s="242">
        <f t="shared" si="477"/>
        <v>235000000</v>
      </c>
      <c r="AJ933" s="242">
        <f t="shared" si="477"/>
        <v>235000000</v>
      </c>
      <c r="AK933" s="242">
        <f t="shared" si="477"/>
        <v>235000000</v>
      </c>
      <c r="AL933" s="242">
        <f t="shared" si="477"/>
        <v>235000000</v>
      </c>
      <c r="AM933" s="242">
        <f t="shared" si="477"/>
        <v>235000000</v>
      </c>
      <c r="AN933" s="242">
        <f t="shared" si="477"/>
        <v>235000000</v>
      </c>
      <c r="AO933" s="242">
        <f t="shared" si="477"/>
        <v>235000000</v>
      </c>
      <c r="AP933" s="242">
        <f t="shared" si="477"/>
        <v>235000000</v>
      </c>
      <c r="AQ933" s="242">
        <f t="shared" si="477"/>
        <v>235000000</v>
      </c>
      <c r="AR933" s="242">
        <f t="shared" si="477"/>
        <v>235000000</v>
      </c>
      <c r="AS933" s="242">
        <f t="shared" si="477"/>
        <v>235000000</v>
      </c>
      <c r="AT933" s="242">
        <f t="shared" si="477"/>
        <v>235000000</v>
      </c>
      <c r="AU933" s="242">
        <f t="shared" si="477"/>
        <v>235000000</v>
      </c>
      <c r="AV933" s="242">
        <f t="shared" si="477"/>
        <v>235000000</v>
      </c>
      <c r="AW933" s="242">
        <f t="shared" si="477"/>
        <v>235000000</v>
      </c>
      <c r="AX933" s="242">
        <f t="shared" si="477"/>
        <v>235000000</v>
      </c>
      <c r="AY933" s="242">
        <f t="shared" si="477"/>
        <v>235000000</v>
      </c>
      <c r="AZ933" s="242">
        <f t="shared" si="477"/>
        <v>235000000</v>
      </c>
      <c r="BA933" s="242">
        <f t="shared" si="477"/>
        <v>235000000</v>
      </c>
      <c r="BB933" s="242">
        <f t="shared" si="477"/>
        <v>235000000</v>
      </c>
      <c r="BC933" s="242">
        <f t="shared" si="477"/>
        <v>235000000</v>
      </c>
      <c r="BD933" s="242">
        <f t="shared" si="477"/>
        <v>235000000</v>
      </c>
      <c r="BE933" s="242">
        <f t="shared" si="477"/>
        <v>235000000</v>
      </c>
      <c r="BF933" s="242">
        <f t="shared" si="477"/>
        <v>235000000</v>
      </c>
      <c r="BG933" s="242">
        <f t="shared" si="477"/>
        <v>235000000</v>
      </c>
      <c r="BH933" s="242">
        <f t="shared" si="477"/>
        <v>235000000</v>
      </c>
      <c r="BI933" s="242">
        <f t="shared" si="477"/>
        <v>235000000</v>
      </c>
      <c r="BJ933" s="242">
        <f t="shared" si="477"/>
        <v>235000000</v>
      </c>
      <c r="BK933" s="242">
        <f t="shared" si="477"/>
        <v>235000000</v>
      </c>
      <c r="BL933" s="242">
        <f t="shared" si="477"/>
        <v>235000000</v>
      </c>
      <c r="BM933" s="242">
        <f t="shared" si="477"/>
        <v>235000000</v>
      </c>
      <c r="BN933" s="242">
        <f t="shared" si="477"/>
        <v>235000000</v>
      </c>
      <c r="BO933" s="242">
        <f t="shared" si="477"/>
        <v>235000000</v>
      </c>
      <c r="BP933" s="242">
        <f t="shared" si="477"/>
        <v>235000000</v>
      </c>
      <c r="BQ933" s="242">
        <f t="shared" si="477"/>
        <v>235000000</v>
      </c>
      <c r="BR933" s="242">
        <f t="shared" si="477"/>
        <v>235000000</v>
      </c>
      <c r="BS933" s="242">
        <f t="shared" si="477"/>
        <v>235000000</v>
      </c>
      <c r="BT933" s="242">
        <f t="shared" si="477"/>
        <v>235000000</v>
      </c>
      <c r="BU933" s="242">
        <f t="shared" si="477"/>
        <v>235000000</v>
      </c>
      <c r="BV933" s="242">
        <f t="shared" si="477"/>
        <v>235000000</v>
      </c>
      <c r="BW933" s="242">
        <f t="shared" si="477"/>
        <v>235000000</v>
      </c>
      <c r="BX933" s="242">
        <f t="shared" si="477"/>
        <v>235000000</v>
      </c>
      <c r="BY933" s="242">
        <f t="shared" si="477"/>
        <v>235000000</v>
      </c>
      <c r="BZ933" s="242">
        <f t="shared" si="477"/>
        <v>235000000</v>
      </c>
      <c r="CA933" s="242">
        <f t="shared" si="477"/>
        <v>235000000</v>
      </c>
      <c r="CB933" s="242">
        <f t="shared" si="477"/>
        <v>235000000</v>
      </c>
      <c r="CC933" s="242">
        <f t="shared" si="477"/>
        <v>235000000</v>
      </c>
      <c r="CD933" s="242">
        <f t="shared" si="477"/>
        <v>235000000</v>
      </c>
      <c r="CE933" s="242">
        <f t="shared" si="477"/>
        <v>235000000</v>
      </c>
      <c r="CF933" s="242">
        <f t="shared" si="477"/>
        <v>235000000</v>
      </c>
      <c r="CG933" s="242">
        <f t="shared" si="477"/>
        <v>235000000</v>
      </c>
      <c r="CH933" s="242">
        <f t="shared" si="477"/>
        <v>235000000</v>
      </c>
      <c r="CI933" s="242">
        <f t="shared" si="477"/>
        <v>235000000</v>
      </c>
      <c r="CJ933" s="242">
        <f t="shared" si="477"/>
        <v>235000000</v>
      </c>
      <c r="CK933" s="242">
        <f t="shared" si="477"/>
        <v>235000000</v>
      </c>
      <c r="CL933" s="242">
        <f t="shared" si="477"/>
        <v>235000000</v>
      </c>
      <c r="CM933" s="242">
        <f t="shared" si="477"/>
        <v>235000000</v>
      </c>
      <c r="CN933" s="242">
        <f t="shared" si="477"/>
        <v>235000000</v>
      </c>
      <c r="CO933" s="242">
        <f t="shared" ref="CO933:CV933" si="478">SUM(CO929:CO931)</f>
        <v>235000000</v>
      </c>
      <c r="CP933" s="242">
        <f t="shared" si="478"/>
        <v>235000000</v>
      </c>
      <c r="CQ933" s="242">
        <f t="shared" si="478"/>
        <v>235000000</v>
      </c>
      <c r="CR933" s="242">
        <f t="shared" si="478"/>
        <v>235000000</v>
      </c>
      <c r="CS933" s="242">
        <f t="shared" si="478"/>
        <v>235000000</v>
      </c>
      <c r="CT933" s="242">
        <f t="shared" si="478"/>
        <v>235000000</v>
      </c>
      <c r="CU933" s="242">
        <f t="shared" si="478"/>
        <v>235000000</v>
      </c>
      <c r="CV933" s="242">
        <f t="shared" si="478"/>
        <v>235000000</v>
      </c>
      <c r="CW933" s="63" t="s">
        <v>675</v>
      </c>
      <c r="CX933" s="63"/>
    </row>
    <row r="935" spans="2:102" ht="18" thickBot="1" x14ac:dyDescent="0.35">
      <c r="B935" s="75" t="s">
        <v>484</v>
      </c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75"/>
      <c r="AZ935" s="75"/>
      <c r="BA935" s="75"/>
      <c r="BB935" s="75"/>
      <c r="BC935" s="75"/>
      <c r="BD935" s="75"/>
      <c r="BE935" s="75"/>
      <c r="BF935" s="75"/>
      <c r="BG935" s="75"/>
      <c r="BH935" s="75"/>
      <c r="BI935" s="75"/>
      <c r="BJ935" s="75"/>
      <c r="BK935" s="75"/>
      <c r="BL935" s="75"/>
      <c r="BM935" s="75"/>
      <c r="BN935" s="75"/>
      <c r="BO935" s="75"/>
      <c r="BP935" s="75"/>
      <c r="BQ935" s="75"/>
      <c r="BR935" s="75"/>
      <c r="BS935" s="75"/>
      <c r="BT935" s="75"/>
      <c r="BU935" s="75"/>
      <c r="BV935" s="75"/>
      <c r="BW935" s="75"/>
      <c r="BX935" s="75"/>
      <c r="BY935" s="75"/>
      <c r="BZ935" s="75"/>
      <c r="CA935" s="75"/>
      <c r="CB935" s="75"/>
      <c r="CC935" s="75"/>
      <c r="CD935" s="75"/>
      <c r="CE935" s="75"/>
      <c r="CF935" s="75"/>
      <c r="CG935" s="75"/>
      <c r="CH935" s="75"/>
      <c r="CI935" s="75"/>
      <c r="CJ935" s="75"/>
      <c r="CK935" s="75"/>
      <c r="CL935" s="75"/>
      <c r="CM935" s="75"/>
      <c r="CN935" s="75"/>
      <c r="CO935" s="75"/>
      <c r="CP935" s="75"/>
      <c r="CQ935" s="75"/>
      <c r="CR935" s="75"/>
      <c r="CS935" s="75"/>
      <c r="CT935" s="75"/>
      <c r="CU935" s="75"/>
      <c r="CV935" s="75"/>
      <c r="CW935" s="75"/>
      <c r="CX935" s="75"/>
    </row>
    <row r="936" spans="2:102" outlineLevel="1" x14ac:dyDescent="0.3">
      <c r="K936" s="234"/>
      <c r="L936" s="234"/>
      <c r="M936" s="234"/>
      <c r="N936" s="234"/>
    </row>
    <row r="937" spans="2:102" outlineLevel="1" x14ac:dyDescent="0.3">
      <c r="E937" s="233">
        <v>1</v>
      </c>
      <c r="F937" s="233">
        <v>2</v>
      </c>
      <c r="G937" s="233">
        <v>3</v>
      </c>
      <c r="H937" s="233">
        <v>4</v>
      </c>
      <c r="I937" s="233">
        <v>5</v>
      </c>
      <c r="J937" s="233">
        <v>6</v>
      </c>
      <c r="K937" s="233">
        <v>7</v>
      </c>
      <c r="L937" s="233">
        <v>8</v>
      </c>
      <c r="M937" s="233">
        <v>9</v>
      </c>
      <c r="N937" s="233">
        <v>10</v>
      </c>
      <c r="O937" s="233">
        <v>11</v>
      </c>
      <c r="P937" s="233">
        <v>12</v>
      </c>
      <c r="Q937" s="233">
        <v>13</v>
      </c>
      <c r="R937" s="233">
        <v>14</v>
      </c>
      <c r="S937" s="233">
        <v>15</v>
      </c>
      <c r="T937" s="233">
        <v>16</v>
      </c>
      <c r="U937" s="233">
        <v>17</v>
      </c>
      <c r="V937" s="233">
        <v>18</v>
      </c>
      <c r="W937" s="233">
        <v>19</v>
      </c>
      <c r="X937" s="233">
        <v>20</v>
      </c>
      <c r="Y937" s="233">
        <v>21</v>
      </c>
      <c r="Z937" s="233">
        <v>22</v>
      </c>
      <c r="AA937" s="233">
        <v>23</v>
      </c>
      <c r="AB937" s="233">
        <v>24</v>
      </c>
      <c r="AC937" s="233">
        <v>25</v>
      </c>
      <c r="AD937" s="233">
        <v>26</v>
      </c>
      <c r="AE937" s="233">
        <v>27</v>
      </c>
      <c r="AF937" s="233">
        <v>28</v>
      </c>
      <c r="AG937" s="233">
        <v>29</v>
      </c>
      <c r="AH937" s="233">
        <v>30</v>
      </c>
      <c r="AI937" s="233">
        <v>31</v>
      </c>
      <c r="AJ937" s="233">
        <v>32</v>
      </c>
      <c r="AK937" s="233">
        <v>33</v>
      </c>
      <c r="AL937" s="233">
        <v>34</v>
      </c>
      <c r="AM937" s="233">
        <v>35</v>
      </c>
      <c r="AN937" s="233">
        <v>36</v>
      </c>
      <c r="AO937" s="233">
        <v>37</v>
      </c>
      <c r="AP937" s="233">
        <v>38</v>
      </c>
      <c r="AQ937" s="233">
        <v>39</v>
      </c>
      <c r="AR937" s="233">
        <v>40</v>
      </c>
      <c r="AS937" s="233">
        <v>41</v>
      </c>
      <c r="AT937" s="233">
        <v>42</v>
      </c>
      <c r="AU937" s="233">
        <v>43</v>
      </c>
      <c r="AV937" s="233">
        <v>44</v>
      </c>
      <c r="AW937" s="233">
        <v>45</v>
      </c>
      <c r="AX937" s="233">
        <v>46</v>
      </c>
      <c r="AY937" s="233">
        <v>47</v>
      </c>
      <c r="AZ937" s="233">
        <v>48</v>
      </c>
      <c r="BA937" s="233">
        <v>49</v>
      </c>
      <c r="BB937" s="233">
        <v>50</v>
      </c>
      <c r="BC937" s="233">
        <v>51</v>
      </c>
      <c r="BD937" s="233">
        <v>52</v>
      </c>
      <c r="BE937" s="233">
        <v>53</v>
      </c>
      <c r="BF937" s="233">
        <v>54</v>
      </c>
      <c r="BG937" s="233">
        <v>55</v>
      </c>
      <c r="BH937" s="233">
        <v>56</v>
      </c>
      <c r="BI937" s="233">
        <v>57</v>
      </c>
      <c r="BJ937" s="233">
        <v>58</v>
      </c>
      <c r="BK937" s="233">
        <v>59</v>
      </c>
      <c r="BL937" s="233">
        <v>60</v>
      </c>
      <c r="BM937" s="233">
        <v>61</v>
      </c>
      <c r="BN937" s="233">
        <v>62</v>
      </c>
      <c r="BO937" s="233">
        <v>63</v>
      </c>
      <c r="BP937" s="233">
        <v>64</v>
      </c>
      <c r="BQ937" s="233">
        <v>65</v>
      </c>
      <c r="BR937" s="233">
        <v>66</v>
      </c>
      <c r="BS937" s="233">
        <v>67</v>
      </c>
      <c r="BT937" s="233">
        <v>68</v>
      </c>
      <c r="BU937" s="233">
        <v>69</v>
      </c>
      <c r="BV937" s="233">
        <v>70</v>
      </c>
      <c r="BW937" s="233">
        <v>71</v>
      </c>
      <c r="BX937" s="233">
        <v>72</v>
      </c>
      <c r="BY937" s="233">
        <v>73</v>
      </c>
      <c r="BZ937" s="233">
        <v>74</v>
      </c>
      <c r="CA937" s="233">
        <v>75</v>
      </c>
      <c r="CB937" s="233">
        <v>76</v>
      </c>
      <c r="CC937" s="233">
        <v>77</v>
      </c>
      <c r="CD937" s="233">
        <v>78</v>
      </c>
      <c r="CE937" s="233">
        <v>79</v>
      </c>
      <c r="CF937" s="233">
        <v>80</v>
      </c>
      <c r="CG937" s="233">
        <v>81</v>
      </c>
      <c r="CH937" s="233">
        <v>82</v>
      </c>
      <c r="CI937" s="233">
        <v>83</v>
      </c>
      <c r="CJ937" s="233">
        <v>84</v>
      </c>
      <c r="CK937" s="233">
        <v>85</v>
      </c>
      <c r="CL937" s="233">
        <v>86</v>
      </c>
      <c r="CM937" s="233">
        <v>87</v>
      </c>
      <c r="CN937" s="233">
        <v>88</v>
      </c>
      <c r="CO937" s="233">
        <v>89</v>
      </c>
      <c r="CP937" s="233">
        <v>90</v>
      </c>
      <c r="CQ937" s="233">
        <v>91</v>
      </c>
      <c r="CR937" s="233">
        <v>92</v>
      </c>
      <c r="CS937" s="233">
        <v>93</v>
      </c>
      <c r="CT937" s="233">
        <v>94</v>
      </c>
      <c r="CU937" s="233">
        <v>95</v>
      </c>
      <c r="CV937" s="233">
        <v>96</v>
      </c>
    </row>
    <row r="938" spans="2:102" outlineLevel="1" x14ac:dyDescent="0.3">
      <c r="B938" s="69" t="s">
        <v>79</v>
      </c>
      <c r="C938" s="69" t="s">
        <v>481</v>
      </c>
      <c r="E938" s="69">
        <v>201401</v>
      </c>
      <c r="F938" s="69">
        <v>201402</v>
      </c>
      <c r="G938" s="69">
        <v>201403</v>
      </c>
      <c r="H938" s="69">
        <v>201404</v>
      </c>
      <c r="I938" s="69">
        <v>201405</v>
      </c>
      <c r="J938" s="69">
        <v>201406</v>
      </c>
      <c r="K938" s="69">
        <v>201407</v>
      </c>
      <c r="L938" s="69">
        <v>201408</v>
      </c>
      <c r="M938" s="69">
        <v>201409</v>
      </c>
      <c r="N938" s="69">
        <v>201410</v>
      </c>
      <c r="O938" s="69">
        <v>201411</v>
      </c>
      <c r="P938" s="69">
        <v>201412</v>
      </c>
      <c r="Q938" s="69">
        <v>201501</v>
      </c>
      <c r="R938" s="69">
        <v>201502</v>
      </c>
      <c r="S938" s="69">
        <v>201503</v>
      </c>
      <c r="T938" s="69">
        <v>201504</v>
      </c>
      <c r="U938" s="69">
        <v>201505</v>
      </c>
      <c r="V938" s="69">
        <v>201506</v>
      </c>
      <c r="W938" s="69">
        <v>201507</v>
      </c>
      <c r="X938" s="69">
        <v>201508</v>
      </c>
      <c r="Y938" s="69">
        <v>201509</v>
      </c>
      <c r="Z938" s="69">
        <v>201510</v>
      </c>
      <c r="AA938" s="69">
        <v>201511</v>
      </c>
      <c r="AB938" s="69">
        <v>201512</v>
      </c>
      <c r="AC938" s="69">
        <v>201601</v>
      </c>
      <c r="AD938" s="69">
        <v>201602</v>
      </c>
      <c r="AE938" s="69">
        <v>201603</v>
      </c>
      <c r="AF938" s="69">
        <v>201604</v>
      </c>
      <c r="AG938" s="69">
        <v>201605</v>
      </c>
      <c r="AH938" s="69">
        <v>201606</v>
      </c>
      <c r="AI938" s="69">
        <v>201607</v>
      </c>
      <c r="AJ938" s="69">
        <v>201608</v>
      </c>
      <c r="AK938" s="69">
        <v>201609</v>
      </c>
      <c r="AL938" s="69">
        <v>201610</v>
      </c>
      <c r="AM938" s="69">
        <v>201611</v>
      </c>
      <c r="AN938" s="69">
        <v>201612</v>
      </c>
      <c r="AO938" s="69">
        <v>201701</v>
      </c>
      <c r="AP938" s="69">
        <v>201702</v>
      </c>
      <c r="AQ938" s="69">
        <v>201703</v>
      </c>
      <c r="AR938" s="69">
        <v>201704</v>
      </c>
      <c r="AS938" s="69">
        <v>201705</v>
      </c>
      <c r="AT938" s="69">
        <v>201706</v>
      </c>
      <c r="AU938" s="69">
        <v>201707</v>
      </c>
      <c r="AV938" s="69">
        <v>201708</v>
      </c>
      <c r="AW938" s="69">
        <v>201709</v>
      </c>
      <c r="AX938" s="69">
        <v>201710</v>
      </c>
      <c r="AY938" s="69">
        <v>201711</v>
      </c>
      <c r="AZ938" s="69">
        <v>201712</v>
      </c>
      <c r="BA938" s="69">
        <v>201801</v>
      </c>
      <c r="BB938" s="69">
        <v>201802</v>
      </c>
      <c r="BC938" s="69">
        <v>201803</v>
      </c>
      <c r="BD938" s="69">
        <v>201804</v>
      </c>
      <c r="BE938" s="69">
        <v>201805</v>
      </c>
      <c r="BF938" s="69">
        <v>201806</v>
      </c>
      <c r="BG938" s="69">
        <v>201807</v>
      </c>
      <c r="BH938" s="69">
        <v>201808</v>
      </c>
      <c r="BI938" s="69">
        <v>201809</v>
      </c>
      <c r="BJ938" s="69">
        <v>201810</v>
      </c>
      <c r="BK938" s="69">
        <v>201811</v>
      </c>
      <c r="BL938" s="69">
        <v>201812</v>
      </c>
      <c r="BM938" s="69">
        <v>201901</v>
      </c>
      <c r="BN938" s="69">
        <v>201902</v>
      </c>
      <c r="BO938" s="69">
        <v>201903</v>
      </c>
      <c r="BP938" s="69">
        <v>201904</v>
      </c>
      <c r="BQ938" s="69">
        <v>201905</v>
      </c>
      <c r="BR938" s="69">
        <v>201906</v>
      </c>
      <c r="BS938" s="69">
        <v>201907</v>
      </c>
      <c r="BT938" s="69">
        <v>201908</v>
      </c>
      <c r="BU938" s="69">
        <v>201909</v>
      </c>
      <c r="BV938" s="69">
        <v>201910</v>
      </c>
      <c r="BW938" s="69">
        <v>201911</v>
      </c>
      <c r="BX938" s="69">
        <v>201912</v>
      </c>
      <c r="BY938" s="69">
        <v>202001</v>
      </c>
      <c r="BZ938" s="69">
        <v>202002</v>
      </c>
      <c r="CA938" s="69">
        <v>202003</v>
      </c>
      <c r="CB938" s="69">
        <v>202004</v>
      </c>
      <c r="CC938" s="69">
        <v>202005</v>
      </c>
      <c r="CD938" s="69">
        <v>202006</v>
      </c>
      <c r="CE938" s="69">
        <v>202007</v>
      </c>
      <c r="CF938" s="69">
        <v>202008</v>
      </c>
      <c r="CG938" s="69">
        <v>202009</v>
      </c>
      <c r="CH938" s="69">
        <v>202010</v>
      </c>
      <c r="CI938" s="69">
        <v>202011</v>
      </c>
      <c r="CJ938" s="69">
        <v>202012</v>
      </c>
      <c r="CK938" s="69">
        <v>202101</v>
      </c>
      <c r="CL938" s="69">
        <v>202102</v>
      </c>
      <c r="CM938" s="69">
        <v>202103</v>
      </c>
      <c r="CN938" s="69">
        <v>202104</v>
      </c>
      <c r="CO938" s="69">
        <v>202105</v>
      </c>
      <c r="CP938" s="69">
        <v>202106</v>
      </c>
      <c r="CQ938" s="69">
        <v>202107</v>
      </c>
      <c r="CR938" s="69">
        <v>202108</v>
      </c>
      <c r="CS938" s="69">
        <v>202109</v>
      </c>
      <c r="CT938" s="69">
        <v>202110</v>
      </c>
      <c r="CU938" s="69">
        <v>202111</v>
      </c>
      <c r="CV938" s="69">
        <v>202112</v>
      </c>
    </row>
    <row r="939" spans="2:102" outlineLevel="1" x14ac:dyDescent="0.3">
      <c r="B939" s="154">
        <v>1</v>
      </c>
      <c r="C939" s="242" t="s">
        <v>364</v>
      </c>
      <c r="D939" s="143" t="s">
        <v>435</v>
      </c>
      <c r="E939" s="242">
        <f>+E949+E959</f>
        <v>25000000</v>
      </c>
      <c r="F939" s="242">
        <f t="shared" ref="F939:BQ941" si="479">+F949+F959</f>
        <v>25000000</v>
      </c>
      <c r="G939" s="242">
        <f t="shared" si="479"/>
        <v>25000000</v>
      </c>
      <c r="H939" s="242">
        <f t="shared" si="479"/>
        <v>25000000</v>
      </c>
      <c r="I939" s="242">
        <f t="shared" si="479"/>
        <v>25000000</v>
      </c>
      <c r="J939" s="242">
        <f t="shared" si="479"/>
        <v>25000000</v>
      </c>
      <c r="K939" s="242">
        <f t="shared" si="479"/>
        <v>25000000</v>
      </c>
      <c r="L939" s="242">
        <f t="shared" si="479"/>
        <v>25000000</v>
      </c>
      <c r="M939" s="242">
        <f t="shared" si="479"/>
        <v>25000000</v>
      </c>
      <c r="N939" s="242">
        <f t="shared" si="479"/>
        <v>25000000</v>
      </c>
      <c r="O939" s="242">
        <f t="shared" si="479"/>
        <v>25000000</v>
      </c>
      <c r="P939" s="242">
        <f t="shared" si="479"/>
        <v>25000000</v>
      </c>
      <c r="Q939" s="242">
        <f t="shared" si="479"/>
        <v>25000000</v>
      </c>
      <c r="R939" s="242">
        <f t="shared" si="479"/>
        <v>25000000</v>
      </c>
      <c r="S939" s="242">
        <f t="shared" si="479"/>
        <v>25000000</v>
      </c>
      <c r="T939" s="242">
        <f t="shared" si="479"/>
        <v>25000000</v>
      </c>
      <c r="U939" s="242">
        <f t="shared" si="479"/>
        <v>25000000</v>
      </c>
      <c r="V939" s="242">
        <f t="shared" si="479"/>
        <v>25000000</v>
      </c>
      <c r="W939" s="242">
        <f t="shared" si="479"/>
        <v>25000000</v>
      </c>
      <c r="X939" s="242">
        <f t="shared" si="479"/>
        <v>25000000</v>
      </c>
      <c r="Y939" s="242">
        <f t="shared" si="479"/>
        <v>25000000</v>
      </c>
      <c r="Z939" s="242">
        <f t="shared" si="479"/>
        <v>25000000</v>
      </c>
      <c r="AA939" s="242">
        <f t="shared" si="479"/>
        <v>25000000</v>
      </c>
      <c r="AB939" s="242">
        <f t="shared" si="479"/>
        <v>25000000</v>
      </c>
      <c r="AC939" s="242">
        <f t="shared" si="479"/>
        <v>25000000</v>
      </c>
      <c r="AD939" s="242">
        <f t="shared" si="479"/>
        <v>25000000</v>
      </c>
      <c r="AE939" s="242">
        <f t="shared" si="479"/>
        <v>25000000</v>
      </c>
      <c r="AF939" s="242">
        <f t="shared" si="479"/>
        <v>25000000</v>
      </c>
      <c r="AG939" s="242">
        <f t="shared" si="479"/>
        <v>25000000</v>
      </c>
      <c r="AH939" s="242">
        <f t="shared" si="479"/>
        <v>25000000</v>
      </c>
      <c r="AI939" s="242">
        <f t="shared" si="479"/>
        <v>25000000</v>
      </c>
      <c r="AJ939" s="242">
        <f t="shared" si="479"/>
        <v>25000000</v>
      </c>
      <c r="AK939" s="242">
        <f t="shared" si="479"/>
        <v>25000000</v>
      </c>
      <c r="AL939" s="242">
        <f t="shared" si="479"/>
        <v>25000000</v>
      </c>
      <c r="AM939" s="242">
        <f t="shared" si="479"/>
        <v>25000000</v>
      </c>
      <c r="AN939" s="242">
        <f t="shared" si="479"/>
        <v>25000000</v>
      </c>
      <c r="AO939" s="242">
        <f t="shared" si="479"/>
        <v>25000000</v>
      </c>
      <c r="AP939" s="242">
        <f t="shared" si="479"/>
        <v>25000000</v>
      </c>
      <c r="AQ939" s="242">
        <f t="shared" si="479"/>
        <v>25000000</v>
      </c>
      <c r="AR939" s="242">
        <f t="shared" si="479"/>
        <v>25000000</v>
      </c>
      <c r="AS939" s="242">
        <f t="shared" si="479"/>
        <v>25000000</v>
      </c>
      <c r="AT939" s="242">
        <f t="shared" si="479"/>
        <v>25000000</v>
      </c>
      <c r="AU939" s="242">
        <f t="shared" si="479"/>
        <v>25000000</v>
      </c>
      <c r="AV939" s="242">
        <f t="shared" si="479"/>
        <v>25000000</v>
      </c>
      <c r="AW939" s="242">
        <f t="shared" si="479"/>
        <v>25000000</v>
      </c>
      <c r="AX939" s="242">
        <f t="shared" si="479"/>
        <v>25000000</v>
      </c>
      <c r="AY939" s="242">
        <f t="shared" si="479"/>
        <v>25000000</v>
      </c>
      <c r="AZ939" s="242">
        <f t="shared" si="479"/>
        <v>25000000</v>
      </c>
      <c r="BA939" s="242">
        <f t="shared" si="479"/>
        <v>25000000</v>
      </c>
      <c r="BB939" s="242">
        <f t="shared" si="479"/>
        <v>25000000</v>
      </c>
      <c r="BC939" s="242">
        <f t="shared" si="479"/>
        <v>25000000</v>
      </c>
      <c r="BD939" s="242">
        <f t="shared" si="479"/>
        <v>25000000</v>
      </c>
      <c r="BE939" s="242">
        <f t="shared" si="479"/>
        <v>25000000</v>
      </c>
      <c r="BF939" s="242">
        <f t="shared" si="479"/>
        <v>25000000</v>
      </c>
      <c r="BG939" s="242">
        <f t="shared" si="479"/>
        <v>25000000</v>
      </c>
      <c r="BH939" s="242">
        <f t="shared" si="479"/>
        <v>25000000</v>
      </c>
      <c r="BI939" s="242">
        <f t="shared" si="479"/>
        <v>25000000</v>
      </c>
      <c r="BJ939" s="242">
        <f t="shared" si="479"/>
        <v>25000000</v>
      </c>
      <c r="BK939" s="242">
        <f t="shared" si="479"/>
        <v>25000000</v>
      </c>
      <c r="BL939" s="242">
        <f t="shared" si="479"/>
        <v>25000000</v>
      </c>
      <c r="BM939" s="242">
        <f t="shared" si="479"/>
        <v>25000000</v>
      </c>
      <c r="BN939" s="242">
        <f t="shared" si="479"/>
        <v>25000000</v>
      </c>
      <c r="BO939" s="242">
        <f t="shared" si="479"/>
        <v>25000000</v>
      </c>
      <c r="BP939" s="242">
        <f t="shared" si="479"/>
        <v>25000000</v>
      </c>
      <c r="BQ939" s="242">
        <f t="shared" si="479"/>
        <v>25000000</v>
      </c>
      <c r="BR939" s="242">
        <f t="shared" ref="BR939:CV941" si="480">+BR949+BR959</f>
        <v>25000000</v>
      </c>
      <c r="BS939" s="242">
        <f t="shared" si="480"/>
        <v>25000000</v>
      </c>
      <c r="BT939" s="242">
        <f t="shared" si="480"/>
        <v>25000000</v>
      </c>
      <c r="BU939" s="242">
        <f t="shared" si="480"/>
        <v>25000000</v>
      </c>
      <c r="BV939" s="242">
        <f t="shared" si="480"/>
        <v>25000000</v>
      </c>
      <c r="BW939" s="242">
        <f t="shared" si="480"/>
        <v>25000000</v>
      </c>
      <c r="BX939" s="242">
        <f t="shared" si="480"/>
        <v>25000000</v>
      </c>
      <c r="BY939" s="242">
        <f t="shared" si="480"/>
        <v>25000000</v>
      </c>
      <c r="BZ939" s="242">
        <f t="shared" si="480"/>
        <v>25000000</v>
      </c>
      <c r="CA939" s="242">
        <f t="shared" si="480"/>
        <v>25000000</v>
      </c>
      <c r="CB939" s="242">
        <f t="shared" si="480"/>
        <v>25000000</v>
      </c>
      <c r="CC939" s="242">
        <f t="shared" si="480"/>
        <v>25000000</v>
      </c>
      <c r="CD939" s="242">
        <f t="shared" si="480"/>
        <v>25000000</v>
      </c>
      <c r="CE939" s="242">
        <f t="shared" si="480"/>
        <v>25000000</v>
      </c>
      <c r="CF939" s="242">
        <f t="shared" si="480"/>
        <v>25000000</v>
      </c>
      <c r="CG939" s="242">
        <f t="shared" si="480"/>
        <v>25000000</v>
      </c>
      <c r="CH939" s="242">
        <f t="shared" si="480"/>
        <v>25000000</v>
      </c>
      <c r="CI939" s="242">
        <f t="shared" si="480"/>
        <v>25000000</v>
      </c>
      <c r="CJ939" s="242">
        <f t="shared" si="480"/>
        <v>25000000</v>
      </c>
      <c r="CK939" s="242">
        <f t="shared" si="480"/>
        <v>25000000</v>
      </c>
      <c r="CL939" s="242">
        <f t="shared" si="480"/>
        <v>25000000</v>
      </c>
      <c r="CM939" s="242">
        <f t="shared" si="480"/>
        <v>25000000</v>
      </c>
      <c r="CN939" s="242">
        <f t="shared" si="480"/>
        <v>25000000</v>
      </c>
      <c r="CO939" s="242">
        <f t="shared" si="480"/>
        <v>25000000</v>
      </c>
      <c r="CP939" s="242">
        <f t="shared" si="480"/>
        <v>25000000</v>
      </c>
      <c r="CQ939" s="242">
        <f t="shared" si="480"/>
        <v>25000000</v>
      </c>
      <c r="CR939" s="242">
        <f t="shared" si="480"/>
        <v>25000000</v>
      </c>
      <c r="CS939" s="242">
        <f t="shared" si="480"/>
        <v>25000000</v>
      </c>
      <c r="CT939" s="242">
        <f t="shared" si="480"/>
        <v>25000000</v>
      </c>
      <c r="CU939" s="242">
        <f t="shared" si="480"/>
        <v>25000000</v>
      </c>
      <c r="CV939" s="242">
        <f t="shared" si="480"/>
        <v>25000000</v>
      </c>
    </row>
    <row r="940" spans="2:102" outlineLevel="1" x14ac:dyDescent="0.3">
      <c r="B940" s="154">
        <v>2</v>
      </c>
      <c r="C940" s="242" t="s">
        <v>366</v>
      </c>
      <c r="D940" s="143" t="s">
        <v>435</v>
      </c>
      <c r="E940" s="242">
        <f t="shared" ref="E940:BP941" si="481">+E950+E960</f>
        <v>25000000</v>
      </c>
      <c r="F940" s="242">
        <f t="shared" si="481"/>
        <v>25000000</v>
      </c>
      <c r="G940" s="242">
        <f t="shared" si="481"/>
        <v>25000000</v>
      </c>
      <c r="H940" s="242">
        <f t="shared" si="481"/>
        <v>25000000</v>
      </c>
      <c r="I940" s="242">
        <f t="shared" si="481"/>
        <v>25000000</v>
      </c>
      <c r="J940" s="242">
        <f t="shared" si="481"/>
        <v>25000000</v>
      </c>
      <c r="K940" s="242">
        <f t="shared" si="481"/>
        <v>25000000</v>
      </c>
      <c r="L940" s="242">
        <f t="shared" si="481"/>
        <v>25000000</v>
      </c>
      <c r="M940" s="242">
        <f t="shared" si="481"/>
        <v>25000000</v>
      </c>
      <c r="N940" s="242">
        <f t="shared" si="481"/>
        <v>25000000</v>
      </c>
      <c r="O940" s="242">
        <f t="shared" si="481"/>
        <v>25000000</v>
      </c>
      <c r="P940" s="242">
        <f t="shared" si="481"/>
        <v>25000000</v>
      </c>
      <c r="Q940" s="242">
        <f t="shared" si="481"/>
        <v>25000000</v>
      </c>
      <c r="R940" s="242">
        <f t="shared" si="481"/>
        <v>25000000</v>
      </c>
      <c r="S940" s="242">
        <f t="shared" si="481"/>
        <v>25000000</v>
      </c>
      <c r="T940" s="242">
        <f t="shared" si="481"/>
        <v>25000000</v>
      </c>
      <c r="U940" s="242">
        <f t="shared" si="481"/>
        <v>25000000</v>
      </c>
      <c r="V940" s="242">
        <f t="shared" si="481"/>
        <v>25000000</v>
      </c>
      <c r="W940" s="242">
        <f t="shared" si="481"/>
        <v>25000000</v>
      </c>
      <c r="X940" s="242">
        <f t="shared" si="481"/>
        <v>25000000</v>
      </c>
      <c r="Y940" s="242">
        <f t="shared" si="481"/>
        <v>25000000</v>
      </c>
      <c r="Z940" s="242">
        <f t="shared" si="481"/>
        <v>25000000</v>
      </c>
      <c r="AA940" s="242">
        <f t="shared" si="481"/>
        <v>25000000</v>
      </c>
      <c r="AB940" s="242">
        <f t="shared" si="481"/>
        <v>25000000</v>
      </c>
      <c r="AC940" s="242">
        <f t="shared" si="481"/>
        <v>25000000</v>
      </c>
      <c r="AD940" s="242">
        <f t="shared" si="481"/>
        <v>25000000</v>
      </c>
      <c r="AE940" s="242">
        <f t="shared" si="481"/>
        <v>25000000</v>
      </c>
      <c r="AF940" s="242">
        <f t="shared" si="481"/>
        <v>25000000</v>
      </c>
      <c r="AG940" s="242">
        <f t="shared" si="481"/>
        <v>25000000</v>
      </c>
      <c r="AH940" s="242">
        <f t="shared" si="481"/>
        <v>25000000</v>
      </c>
      <c r="AI940" s="242">
        <f t="shared" si="481"/>
        <v>25000000</v>
      </c>
      <c r="AJ940" s="242">
        <f t="shared" si="481"/>
        <v>25000000</v>
      </c>
      <c r="AK940" s="242">
        <f t="shared" si="481"/>
        <v>25000000</v>
      </c>
      <c r="AL940" s="242">
        <f t="shared" si="481"/>
        <v>25000000</v>
      </c>
      <c r="AM940" s="242">
        <f t="shared" si="481"/>
        <v>25000000</v>
      </c>
      <c r="AN940" s="242">
        <f t="shared" si="481"/>
        <v>25000000</v>
      </c>
      <c r="AO940" s="242">
        <f t="shared" si="481"/>
        <v>25000000</v>
      </c>
      <c r="AP940" s="242">
        <f t="shared" si="481"/>
        <v>25000000</v>
      </c>
      <c r="AQ940" s="242">
        <f t="shared" si="481"/>
        <v>25000000</v>
      </c>
      <c r="AR940" s="242">
        <f t="shared" si="481"/>
        <v>25000000</v>
      </c>
      <c r="AS940" s="242">
        <f t="shared" si="481"/>
        <v>25000000</v>
      </c>
      <c r="AT940" s="242">
        <f t="shared" si="481"/>
        <v>25000000</v>
      </c>
      <c r="AU940" s="242">
        <f t="shared" si="481"/>
        <v>25000000</v>
      </c>
      <c r="AV940" s="242">
        <f t="shared" si="481"/>
        <v>25000000</v>
      </c>
      <c r="AW940" s="242">
        <f t="shared" si="481"/>
        <v>25000000</v>
      </c>
      <c r="AX940" s="242">
        <f t="shared" si="481"/>
        <v>25000000</v>
      </c>
      <c r="AY940" s="242">
        <f t="shared" si="481"/>
        <v>25000000</v>
      </c>
      <c r="AZ940" s="242">
        <f t="shared" si="481"/>
        <v>25000000</v>
      </c>
      <c r="BA940" s="242">
        <f t="shared" si="481"/>
        <v>25000000</v>
      </c>
      <c r="BB940" s="242">
        <f t="shared" si="481"/>
        <v>25000000</v>
      </c>
      <c r="BC940" s="242">
        <f t="shared" si="481"/>
        <v>25000000</v>
      </c>
      <c r="BD940" s="242">
        <f t="shared" si="481"/>
        <v>25000000</v>
      </c>
      <c r="BE940" s="242">
        <f t="shared" si="481"/>
        <v>25000000</v>
      </c>
      <c r="BF940" s="242">
        <f t="shared" si="481"/>
        <v>25000000</v>
      </c>
      <c r="BG940" s="242">
        <f t="shared" si="481"/>
        <v>25000000</v>
      </c>
      <c r="BH940" s="242">
        <f t="shared" si="481"/>
        <v>25000000</v>
      </c>
      <c r="BI940" s="242">
        <f t="shared" si="481"/>
        <v>25000000</v>
      </c>
      <c r="BJ940" s="242">
        <f t="shared" si="481"/>
        <v>25000000</v>
      </c>
      <c r="BK940" s="242">
        <f t="shared" si="481"/>
        <v>25000000</v>
      </c>
      <c r="BL940" s="242">
        <f t="shared" si="481"/>
        <v>25000000</v>
      </c>
      <c r="BM940" s="242">
        <f t="shared" si="481"/>
        <v>25000000</v>
      </c>
      <c r="BN940" s="242">
        <f t="shared" si="481"/>
        <v>25000000</v>
      </c>
      <c r="BO940" s="242">
        <f t="shared" si="481"/>
        <v>25000000</v>
      </c>
      <c r="BP940" s="242">
        <f t="shared" si="481"/>
        <v>25000000</v>
      </c>
      <c r="BQ940" s="242">
        <f t="shared" si="479"/>
        <v>25000000</v>
      </c>
      <c r="BR940" s="242">
        <f t="shared" si="480"/>
        <v>25000000</v>
      </c>
      <c r="BS940" s="242">
        <f t="shared" si="480"/>
        <v>25000000</v>
      </c>
      <c r="BT940" s="242">
        <f t="shared" si="480"/>
        <v>25000000</v>
      </c>
      <c r="BU940" s="242">
        <f t="shared" si="480"/>
        <v>25000000</v>
      </c>
      <c r="BV940" s="242">
        <f t="shared" si="480"/>
        <v>25000000</v>
      </c>
      <c r="BW940" s="242">
        <f t="shared" si="480"/>
        <v>25000000</v>
      </c>
      <c r="BX940" s="242">
        <f t="shared" si="480"/>
        <v>25000000</v>
      </c>
      <c r="BY940" s="242">
        <f t="shared" si="480"/>
        <v>25000000</v>
      </c>
      <c r="BZ940" s="242">
        <f t="shared" si="480"/>
        <v>25000000</v>
      </c>
      <c r="CA940" s="242">
        <f t="shared" si="480"/>
        <v>25000000</v>
      </c>
      <c r="CB940" s="242">
        <f t="shared" si="480"/>
        <v>25000000</v>
      </c>
      <c r="CC940" s="242">
        <f t="shared" si="480"/>
        <v>25000000</v>
      </c>
      <c r="CD940" s="242">
        <f t="shared" si="480"/>
        <v>25000000</v>
      </c>
      <c r="CE940" s="242">
        <f t="shared" si="480"/>
        <v>25000000</v>
      </c>
      <c r="CF940" s="242">
        <f t="shared" si="480"/>
        <v>25000000</v>
      </c>
      <c r="CG940" s="242">
        <f t="shared" si="480"/>
        <v>25000000</v>
      </c>
      <c r="CH940" s="242">
        <f t="shared" si="480"/>
        <v>25000000</v>
      </c>
      <c r="CI940" s="242">
        <f t="shared" si="480"/>
        <v>25000000</v>
      </c>
      <c r="CJ940" s="242">
        <f t="shared" si="480"/>
        <v>25000000</v>
      </c>
      <c r="CK940" s="242">
        <f t="shared" si="480"/>
        <v>25000000</v>
      </c>
      <c r="CL940" s="242">
        <f t="shared" si="480"/>
        <v>25000000</v>
      </c>
      <c r="CM940" s="242">
        <f t="shared" si="480"/>
        <v>25000000</v>
      </c>
      <c r="CN940" s="242">
        <f t="shared" si="480"/>
        <v>25000000</v>
      </c>
      <c r="CO940" s="242">
        <f t="shared" si="480"/>
        <v>25000000</v>
      </c>
      <c r="CP940" s="242">
        <f t="shared" si="480"/>
        <v>25000000</v>
      </c>
      <c r="CQ940" s="242">
        <f t="shared" si="480"/>
        <v>25000000</v>
      </c>
      <c r="CR940" s="242">
        <f t="shared" si="480"/>
        <v>25000000</v>
      </c>
      <c r="CS940" s="242">
        <f t="shared" si="480"/>
        <v>25000000</v>
      </c>
      <c r="CT940" s="242">
        <f t="shared" si="480"/>
        <v>25000000</v>
      </c>
      <c r="CU940" s="242">
        <f t="shared" si="480"/>
        <v>25000000</v>
      </c>
      <c r="CV940" s="242">
        <f t="shared" si="480"/>
        <v>25000000</v>
      </c>
    </row>
    <row r="941" spans="2:102" outlineLevel="1" x14ac:dyDescent="0.3">
      <c r="B941" s="154">
        <v>3</v>
      </c>
      <c r="C941" s="242" t="s">
        <v>365</v>
      </c>
      <c r="D941" s="143" t="s">
        <v>435</v>
      </c>
      <c r="E941" s="242">
        <f t="shared" si="481"/>
        <v>1500000</v>
      </c>
      <c r="F941" s="242">
        <f t="shared" si="481"/>
        <v>1500000</v>
      </c>
      <c r="G941" s="242">
        <f t="shared" si="481"/>
        <v>1500000</v>
      </c>
      <c r="H941" s="242">
        <f t="shared" si="481"/>
        <v>1500000</v>
      </c>
      <c r="I941" s="242">
        <f t="shared" si="481"/>
        <v>1500000</v>
      </c>
      <c r="J941" s="242">
        <f t="shared" si="481"/>
        <v>1500000</v>
      </c>
      <c r="K941" s="242">
        <f t="shared" si="481"/>
        <v>1500000</v>
      </c>
      <c r="L941" s="242">
        <f t="shared" si="481"/>
        <v>1500000</v>
      </c>
      <c r="M941" s="242">
        <f t="shared" si="481"/>
        <v>1500000</v>
      </c>
      <c r="N941" s="242">
        <f t="shared" si="481"/>
        <v>1500000</v>
      </c>
      <c r="O941" s="242">
        <f t="shared" si="481"/>
        <v>1500000</v>
      </c>
      <c r="P941" s="242">
        <f t="shared" si="481"/>
        <v>1500000</v>
      </c>
      <c r="Q941" s="242">
        <f t="shared" si="481"/>
        <v>1500000</v>
      </c>
      <c r="R941" s="242">
        <f t="shared" si="481"/>
        <v>1500000</v>
      </c>
      <c r="S941" s="242">
        <f t="shared" si="481"/>
        <v>1500000</v>
      </c>
      <c r="T941" s="242">
        <f t="shared" si="481"/>
        <v>1500000</v>
      </c>
      <c r="U941" s="242">
        <f t="shared" si="481"/>
        <v>1500000</v>
      </c>
      <c r="V941" s="242">
        <f t="shared" si="481"/>
        <v>1500000</v>
      </c>
      <c r="W941" s="242">
        <f t="shared" si="481"/>
        <v>1500000</v>
      </c>
      <c r="X941" s="242">
        <f t="shared" si="481"/>
        <v>1500000</v>
      </c>
      <c r="Y941" s="242">
        <f t="shared" si="481"/>
        <v>1500000</v>
      </c>
      <c r="Z941" s="242">
        <f t="shared" si="481"/>
        <v>1500000</v>
      </c>
      <c r="AA941" s="242">
        <f t="shared" si="481"/>
        <v>1500000</v>
      </c>
      <c r="AB941" s="242">
        <f t="shared" si="481"/>
        <v>1500000</v>
      </c>
      <c r="AC941" s="242">
        <f t="shared" si="481"/>
        <v>1500000</v>
      </c>
      <c r="AD941" s="242">
        <f t="shared" si="481"/>
        <v>1500000</v>
      </c>
      <c r="AE941" s="242">
        <f t="shared" si="481"/>
        <v>1500000</v>
      </c>
      <c r="AF941" s="242">
        <f t="shared" si="481"/>
        <v>1500000</v>
      </c>
      <c r="AG941" s="242">
        <f t="shared" si="481"/>
        <v>1500000</v>
      </c>
      <c r="AH941" s="242">
        <f t="shared" si="481"/>
        <v>1500000</v>
      </c>
      <c r="AI941" s="242">
        <f t="shared" si="481"/>
        <v>1500000</v>
      </c>
      <c r="AJ941" s="242">
        <f t="shared" si="481"/>
        <v>1500000</v>
      </c>
      <c r="AK941" s="242">
        <f t="shared" si="481"/>
        <v>1500000</v>
      </c>
      <c r="AL941" s="242">
        <f t="shared" si="481"/>
        <v>1500000</v>
      </c>
      <c r="AM941" s="242">
        <f t="shared" si="481"/>
        <v>1500000</v>
      </c>
      <c r="AN941" s="242">
        <f t="shared" si="481"/>
        <v>1500000</v>
      </c>
      <c r="AO941" s="242">
        <f t="shared" si="481"/>
        <v>1500000</v>
      </c>
      <c r="AP941" s="242">
        <f t="shared" si="481"/>
        <v>1500000</v>
      </c>
      <c r="AQ941" s="242">
        <f t="shared" si="481"/>
        <v>1500000</v>
      </c>
      <c r="AR941" s="242">
        <f t="shared" si="481"/>
        <v>1500000</v>
      </c>
      <c r="AS941" s="242">
        <f t="shared" si="481"/>
        <v>1500000</v>
      </c>
      <c r="AT941" s="242">
        <f t="shared" si="481"/>
        <v>1500000</v>
      </c>
      <c r="AU941" s="242">
        <f t="shared" si="481"/>
        <v>1500000</v>
      </c>
      <c r="AV941" s="242">
        <f t="shared" si="481"/>
        <v>1500000</v>
      </c>
      <c r="AW941" s="242">
        <f t="shared" si="481"/>
        <v>1500000</v>
      </c>
      <c r="AX941" s="242">
        <f t="shared" si="481"/>
        <v>1500000</v>
      </c>
      <c r="AY941" s="242">
        <f t="shared" si="481"/>
        <v>1500000</v>
      </c>
      <c r="AZ941" s="242">
        <f t="shared" si="481"/>
        <v>1500000</v>
      </c>
      <c r="BA941" s="242">
        <f t="shared" si="481"/>
        <v>1500000</v>
      </c>
      <c r="BB941" s="242">
        <f t="shared" si="481"/>
        <v>1500000</v>
      </c>
      <c r="BC941" s="242">
        <f t="shared" si="481"/>
        <v>1500000</v>
      </c>
      <c r="BD941" s="242">
        <f t="shared" si="481"/>
        <v>1500000</v>
      </c>
      <c r="BE941" s="242">
        <f t="shared" si="481"/>
        <v>1500000</v>
      </c>
      <c r="BF941" s="242">
        <f t="shared" si="481"/>
        <v>1500000</v>
      </c>
      <c r="BG941" s="242">
        <f t="shared" si="481"/>
        <v>1500000</v>
      </c>
      <c r="BH941" s="242">
        <f t="shared" si="481"/>
        <v>1500000</v>
      </c>
      <c r="BI941" s="242">
        <f t="shared" si="481"/>
        <v>1500000</v>
      </c>
      <c r="BJ941" s="242">
        <f t="shared" si="481"/>
        <v>1500000</v>
      </c>
      <c r="BK941" s="242">
        <f t="shared" si="481"/>
        <v>1500000</v>
      </c>
      <c r="BL941" s="242">
        <f t="shared" si="481"/>
        <v>1500000</v>
      </c>
      <c r="BM941" s="242">
        <f t="shared" si="481"/>
        <v>1500000</v>
      </c>
      <c r="BN941" s="242">
        <f t="shared" si="481"/>
        <v>1500000</v>
      </c>
      <c r="BO941" s="242">
        <f t="shared" si="481"/>
        <v>1500000</v>
      </c>
      <c r="BP941" s="242">
        <f t="shared" si="481"/>
        <v>1500000</v>
      </c>
      <c r="BQ941" s="242">
        <f t="shared" si="479"/>
        <v>1500000</v>
      </c>
      <c r="BR941" s="242">
        <f t="shared" si="480"/>
        <v>1500000</v>
      </c>
      <c r="BS941" s="242">
        <f t="shared" si="480"/>
        <v>1500000</v>
      </c>
      <c r="BT941" s="242">
        <f t="shared" si="480"/>
        <v>1500000</v>
      </c>
      <c r="BU941" s="242">
        <f t="shared" si="480"/>
        <v>1500000</v>
      </c>
      <c r="BV941" s="242">
        <f t="shared" si="480"/>
        <v>1500000</v>
      </c>
      <c r="BW941" s="242">
        <f t="shared" si="480"/>
        <v>1500000</v>
      </c>
      <c r="BX941" s="242">
        <f t="shared" si="480"/>
        <v>1500000</v>
      </c>
      <c r="BY941" s="242">
        <f t="shared" si="480"/>
        <v>1500000</v>
      </c>
      <c r="BZ941" s="242">
        <f t="shared" si="480"/>
        <v>1500000</v>
      </c>
      <c r="CA941" s="242">
        <f t="shared" si="480"/>
        <v>1500000</v>
      </c>
      <c r="CB941" s="242">
        <f t="shared" si="480"/>
        <v>1500000</v>
      </c>
      <c r="CC941" s="242">
        <f t="shared" si="480"/>
        <v>1500000</v>
      </c>
      <c r="CD941" s="242">
        <f t="shared" si="480"/>
        <v>1500000</v>
      </c>
      <c r="CE941" s="242">
        <f t="shared" si="480"/>
        <v>1500000</v>
      </c>
      <c r="CF941" s="242">
        <f t="shared" si="480"/>
        <v>1500000</v>
      </c>
      <c r="CG941" s="242">
        <f t="shared" si="480"/>
        <v>1500000</v>
      </c>
      <c r="CH941" s="242">
        <f t="shared" si="480"/>
        <v>1500000</v>
      </c>
      <c r="CI941" s="242">
        <f t="shared" si="480"/>
        <v>1500000</v>
      </c>
      <c r="CJ941" s="242">
        <f t="shared" si="480"/>
        <v>1500000</v>
      </c>
      <c r="CK941" s="242">
        <f t="shared" si="480"/>
        <v>1500000</v>
      </c>
      <c r="CL941" s="242">
        <f t="shared" si="480"/>
        <v>1500000</v>
      </c>
      <c r="CM941" s="242">
        <f t="shared" si="480"/>
        <v>1500000</v>
      </c>
      <c r="CN941" s="242">
        <f t="shared" si="480"/>
        <v>1500000</v>
      </c>
      <c r="CO941" s="242">
        <f t="shared" si="480"/>
        <v>1500000</v>
      </c>
      <c r="CP941" s="242">
        <f t="shared" si="480"/>
        <v>1500000</v>
      </c>
      <c r="CQ941" s="242">
        <f t="shared" si="480"/>
        <v>1500000</v>
      </c>
      <c r="CR941" s="242">
        <f t="shared" si="480"/>
        <v>1500000</v>
      </c>
      <c r="CS941" s="242">
        <f t="shared" si="480"/>
        <v>1500000</v>
      </c>
      <c r="CT941" s="242">
        <f t="shared" si="480"/>
        <v>1500000</v>
      </c>
      <c r="CU941" s="242">
        <f t="shared" si="480"/>
        <v>1500000</v>
      </c>
      <c r="CV941" s="242">
        <f t="shared" si="480"/>
        <v>1500000</v>
      </c>
    </row>
    <row r="942" spans="2:102" outlineLevel="1" x14ac:dyDescent="0.3"/>
    <row r="943" spans="2:102" outlineLevel="1" x14ac:dyDescent="0.3">
      <c r="C943" s="242" t="s">
        <v>23</v>
      </c>
      <c r="D943" s="143" t="s">
        <v>435</v>
      </c>
      <c r="E943" s="242">
        <f>SUM(E939:E941)</f>
        <v>51500000</v>
      </c>
      <c r="F943" s="242">
        <f t="shared" ref="F943:AA943" si="482">SUM(F939:F941)</f>
        <v>51500000</v>
      </c>
      <c r="G943" s="242">
        <f t="shared" si="482"/>
        <v>51500000</v>
      </c>
      <c r="H943" s="242">
        <f t="shared" si="482"/>
        <v>51500000</v>
      </c>
      <c r="I943" s="242">
        <f t="shared" si="482"/>
        <v>51500000</v>
      </c>
      <c r="J943" s="242">
        <f t="shared" si="482"/>
        <v>51500000</v>
      </c>
      <c r="K943" s="242">
        <f t="shared" si="482"/>
        <v>51500000</v>
      </c>
      <c r="L943" s="242">
        <f t="shared" si="482"/>
        <v>51500000</v>
      </c>
      <c r="M943" s="242">
        <f t="shared" si="482"/>
        <v>51500000</v>
      </c>
      <c r="N943" s="242">
        <f t="shared" si="482"/>
        <v>51500000</v>
      </c>
      <c r="O943" s="242">
        <f t="shared" si="482"/>
        <v>51500000</v>
      </c>
      <c r="P943" s="242">
        <f t="shared" si="482"/>
        <v>51500000</v>
      </c>
      <c r="Q943" s="242">
        <f t="shared" si="482"/>
        <v>51500000</v>
      </c>
      <c r="R943" s="242">
        <f t="shared" si="482"/>
        <v>51500000</v>
      </c>
      <c r="S943" s="242">
        <f t="shared" si="482"/>
        <v>51500000</v>
      </c>
      <c r="T943" s="242">
        <f t="shared" si="482"/>
        <v>51500000</v>
      </c>
      <c r="U943" s="242">
        <f t="shared" si="482"/>
        <v>51500000</v>
      </c>
      <c r="V943" s="242">
        <f t="shared" si="482"/>
        <v>51500000</v>
      </c>
      <c r="W943" s="242">
        <f t="shared" si="482"/>
        <v>51500000</v>
      </c>
      <c r="X943" s="242">
        <f t="shared" si="482"/>
        <v>51500000</v>
      </c>
      <c r="Y943" s="242">
        <f t="shared" si="482"/>
        <v>51500000</v>
      </c>
      <c r="Z943" s="242">
        <f t="shared" si="482"/>
        <v>51500000</v>
      </c>
      <c r="AA943" s="242">
        <f t="shared" si="482"/>
        <v>51500000</v>
      </c>
      <c r="AB943" s="242">
        <f>SUM(AB939:AB941)</f>
        <v>51500000</v>
      </c>
      <c r="AC943" s="242">
        <f t="shared" ref="AC943:CN943" si="483">SUM(AC939:AC941)</f>
        <v>51500000</v>
      </c>
      <c r="AD943" s="242">
        <f t="shared" si="483"/>
        <v>51500000</v>
      </c>
      <c r="AE943" s="242">
        <f t="shared" si="483"/>
        <v>51500000</v>
      </c>
      <c r="AF943" s="242">
        <f t="shared" si="483"/>
        <v>51500000</v>
      </c>
      <c r="AG943" s="242">
        <f t="shared" si="483"/>
        <v>51500000</v>
      </c>
      <c r="AH943" s="242">
        <f>SUM(AH939:AH941)</f>
        <v>51500000</v>
      </c>
      <c r="AI943" s="242">
        <f t="shared" si="483"/>
        <v>51500000</v>
      </c>
      <c r="AJ943" s="242">
        <f t="shared" si="483"/>
        <v>51500000</v>
      </c>
      <c r="AK943" s="242">
        <f t="shared" si="483"/>
        <v>51500000</v>
      </c>
      <c r="AL943" s="242">
        <f t="shared" si="483"/>
        <v>51500000</v>
      </c>
      <c r="AM943" s="242">
        <f t="shared" si="483"/>
        <v>51500000</v>
      </c>
      <c r="AN943" s="242">
        <f t="shared" si="483"/>
        <v>51500000</v>
      </c>
      <c r="AO943" s="242">
        <f t="shared" si="483"/>
        <v>51500000</v>
      </c>
      <c r="AP943" s="242">
        <f t="shared" si="483"/>
        <v>51500000</v>
      </c>
      <c r="AQ943" s="242">
        <f t="shared" si="483"/>
        <v>51500000</v>
      </c>
      <c r="AR943" s="242">
        <f t="shared" si="483"/>
        <v>51500000</v>
      </c>
      <c r="AS943" s="242">
        <f t="shared" si="483"/>
        <v>51500000</v>
      </c>
      <c r="AT943" s="242">
        <f t="shared" si="483"/>
        <v>51500000</v>
      </c>
      <c r="AU943" s="242">
        <f t="shared" si="483"/>
        <v>51500000</v>
      </c>
      <c r="AV943" s="242">
        <f t="shared" si="483"/>
        <v>51500000</v>
      </c>
      <c r="AW943" s="242">
        <f t="shared" si="483"/>
        <v>51500000</v>
      </c>
      <c r="AX943" s="242">
        <f t="shared" si="483"/>
        <v>51500000</v>
      </c>
      <c r="AY943" s="242">
        <f t="shared" si="483"/>
        <v>51500000</v>
      </c>
      <c r="AZ943" s="242">
        <f t="shared" si="483"/>
        <v>51500000</v>
      </c>
      <c r="BA943" s="242">
        <f t="shared" si="483"/>
        <v>51500000</v>
      </c>
      <c r="BB943" s="242">
        <f t="shared" si="483"/>
        <v>51500000</v>
      </c>
      <c r="BC943" s="242">
        <f t="shared" si="483"/>
        <v>51500000</v>
      </c>
      <c r="BD943" s="242">
        <f t="shared" si="483"/>
        <v>51500000</v>
      </c>
      <c r="BE943" s="242">
        <f t="shared" si="483"/>
        <v>51500000</v>
      </c>
      <c r="BF943" s="242">
        <f t="shared" si="483"/>
        <v>51500000</v>
      </c>
      <c r="BG943" s="242">
        <f t="shared" si="483"/>
        <v>51500000</v>
      </c>
      <c r="BH943" s="242">
        <f t="shared" si="483"/>
        <v>51500000</v>
      </c>
      <c r="BI943" s="242">
        <f t="shared" si="483"/>
        <v>51500000</v>
      </c>
      <c r="BJ943" s="242">
        <f t="shared" si="483"/>
        <v>51500000</v>
      </c>
      <c r="BK943" s="242">
        <f t="shared" si="483"/>
        <v>51500000</v>
      </c>
      <c r="BL943" s="242">
        <f t="shared" si="483"/>
        <v>51500000</v>
      </c>
      <c r="BM943" s="242">
        <f t="shared" si="483"/>
        <v>51500000</v>
      </c>
      <c r="BN943" s="242">
        <f t="shared" si="483"/>
        <v>51500000</v>
      </c>
      <c r="BO943" s="242">
        <f t="shared" si="483"/>
        <v>51500000</v>
      </c>
      <c r="BP943" s="242">
        <f t="shared" si="483"/>
        <v>51500000</v>
      </c>
      <c r="BQ943" s="242">
        <f t="shared" si="483"/>
        <v>51500000</v>
      </c>
      <c r="BR943" s="242">
        <f t="shared" si="483"/>
        <v>51500000</v>
      </c>
      <c r="BS943" s="242">
        <f t="shared" si="483"/>
        <v>51500000</v>
      </c>
      <c r="BT943" s="242">
        <f t="shared" si="483"/>
        <v>51500000</v>
      </c>
      <c r="BU943" s="242">
        <f t="shared" si="483"/>
        <v>51500000</v>
      </c>
      <c r="BV943" s="242">
        <f t="shared" si="483"/>
        <v>51500000</v>
      </c>
      <c r="BW943" s="242">
        <f t="shared" si="483"/>
        <v>51500000</v>
      </c>
      <c r="BX943" s="242">
        <f t="shared" si="483"/>
        <v>51500000</v>
      </c>
      <c r="BY943" s="242">
        <f t="shared" si="483"/>
        <v>51500000</v>
      </c>
      <c r="BZ943" s="242">
        <f t="shared" si="483"/>
        <v>51500000</v>
      </c>
      <c r="CA943" s="242">
        <f t="shared" si="483"/>
        <v>51500000</v>
      </c>
      <c r="CB943" s="242">
        <f t="shared" si="483"/>
        <v>51500000</v>
      </c>
      <c r="CC943" s="242">
        <f t="shared" si="483"/>
        <v>51500000</v>
      </c>
      <c r="CD943" s="242">
        <f t="shared" si="483"/>
        <v>51500000</v>
      </c>
      <c r="CE943" s="242">
        <f t="shared" si="483"/>
        <v>51500000</v>
      </c>
      <c r="CF943" s="242">
        <f t="shared" si="483"/>
        <v>51500000</v>
      </c>
      <c r="CG943" s="242">
        <f t="shared" si="483"/>
        <v>51500000</v>
      </c>
      <c r="CH943" s="242">
        <f t="shared" si="483"/>
        <v>51500000</v>
      </c>
      <c r="CI943" s="242">
        <f t="shared" si="483"/>
        <v>51500000</v>
      </c>
      <c r="CJ943" s="242">
        <f t="shared" si="483"/>
        <v>51500000</v>
      </c>
      <c r="CK943" s="242">
        <f t="shared" si="483"/>
        <v>51500000</v>
      </c>
      <c r="CL943" s="242">
        <f t="shared" si="483"/>
        <v>51500000</v>
      </c>
      <c r="CM943" s="242">
        <f t="shared" si="483"/>
        <v>51500000</v>
      </c>
      <c r="CN943" s="242">
        <f t="shared" si="483"/>
        <v>51500000</v>
      </c>
      <c r="CO943" s="242">
        <f t="shared" ref="CO943:CU943" si="484">SUM(CO939:CO941)</f>
        <v>51500000</v>
      </c>
      <c r="CP943" s="242">
        <f t="shared" si="484"/>
        <v>51500000</v>
      </c>
      <c r="CQ943" s="242">
        <f t="shared" si="484"/>
        <v>51500000</v>
      </c>
      <c r="CR943" s="242">
        <f t="shared" si="484"/>
        <v>51500000</v>
      </c>
      <c r="CS943" s="242">
        <f t="shared" si="484"/>
        <v>51500000</v>
      </c>
      <c r="CT943" s="242">
        <f t="shared" si="484"/>
        <v>51500000</v>
      </c>
      <c r="CU943" s="242">
        <f t="shared" si="484"/>
        <v>51500000</v>
      </c>
      <c r="CV943" s="242">
        <f>SUM(CV939:CV941)</f>
        <v>51500000</v>
      </c>
    </row>
    <row r="945" spans="2:102" ht="16.2" thickBot="1" x14ac:dyDescent="0.35">
      <c r="B945" s="76" t="s">
        <v>482</v>
      </c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AC945" s="76"/>
      <c r="AD945" s="76"/>
      <c r="AE945" s="76"/>
      <c r="AF945" s="76"/>
      <c r="AG945" s="76"/>
      <c r="AH945" s="76"/>
      <c r="AI945" s="76"/>
      <c r="AJ945" s="76"/>
      <c r="AK945" s="76"/>
      <c r="AL945" s="76"/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  <c r="CI945" s="76"/>
      <c r="CJ945" s="76"/>
      <c r="CK945" s="76"/>
      <c r="CL945" s="76"/>
      <c r="CM945" s="76"/>
      <c r="CN945" s="76"/>
      <c r="CO945" s="76"/>
      <c r="CP945" s="76"/>
      <c r="CQ945" s="76"/>
      <c r="CR945" s="76"/>
      <c r="CS945" s="76"/>
      <c r="CT945" s="76"/>
      <c r="CU945" s="76"/>
      <c r="CV945" s="76"/>
      <c r="CW945" s="76"/>
      <c r="CX945" s="76"/>
    </row>
    <row r="946" spans="2:102" outlineLevel="1" x14ac:dyDescent="0.3">
      <c r="K946" s="234"/>
      <c r="L946" s="234"/>
      <c r="M946" s="234"/>
      <c r="N946" s="234"/>
    </row>
    <row r="947" spans="2:102" outlineLevel="1" x14ac:dyDescent="0.3">
      <c r="E947" s="233">
        <v>1</v>
      </c>
      <c r="F947" s="233">
        <v>2</v>
      </c>
      <c r="G947" s="233">
        <v>3</v>
      </c>
      <c r="H947" s="233">
        <v>4</v>
      </c>
      <c r="I947" s="233">
        <v>5</v>
      </c>
      <c r="J947" s="233">
        <v>6</v>
      </c>
      <c r="K947" s="233">
        <v>7</v>
      </c>
      <c r="L947" s="233">
        <v>8</v>
      </c>
      <c r="M947" s="233">
        <v>9</v>
      </c>
      <c r="N947" s="233">
        <v>10</v>
      </c>
      <c r="O947" s="233">
        <v>11</v>
      </c>
      <c r="P947" s="233">
        <v>12</v>
      </c>
      <c r="Q947" s="233">
        <v>13</v>
      </c>
      <c r="R947" s="233">
        <v>14</v>
      </c>
      <c r="S947" s="233">
        <v>15</v>
      </c>
      <c r="T947" s="233">
        <v>16</v>
      </c>
      <c r="U947" s="233">
        <v>17</v>
      </c>
      <c r="V947" s="233">
        <v>18</v>
      </c>
      <c r="W947" s="233">
        <v>19</v>
      </c>
      <c r="X947" s="233">
        <v>20</v>
      </c>
      <c r="Y947" s="233">
        <v>21</v>
      </c>
      <c r="Z947" s="233">
        <v>22</v>
      </c>
      <c r="AA947" s="233">
        <v>23</v>
      </c>
      <c r="AB947" s="233">
        <v>24</v>
      </c>
      <c r="AC947" s="233">
        <v>25</v>
      </c>
      <c r="AD947" s="233">
        <v>26</v>
      </c>
      <c r="AE947" s="233">
        <v>27</v>
      </c>
      <c r="AF947" s="233">
        <v>28</v>
      </c>
      <c r="AG947" s="233">
        <v>29</v>
      </c>
      <c r="AH947" s="233">
        <v>30</v>
      </c>
      <c r="AI947" s="233">
        <v>31</v>
      </c>
      <c r="AJ947" s="233">
        <v>32</v>
      </c>
      <c r="AK947" s="233">
        <v>33</v>
      </c>
      <c r="AL947" s="233">
        <v>34</v>
      </c>
      <c r="AM947" s="233">
        <v>35</v>
      </c>
      <c r="AN947" s="233">
        <v>36</v>
      </c>
      <c r="AO947" s="233">
        <v>37</v>
      </c>
      <c r="AP947" s="233">
        <v>38</v>
      </c>
      <c r="AQ947" s="233">
        <v>39</v>
      </c>
      <c r="AR947" s="233">
        <v>40</v>
      </c>
      <c r="AS947" s="233">
        <v>41</v>
      </c>
      <c r="AT947" s="233">
        <v>42</v>
      </c>
      <c r="AU947" s="233">
        <v>43</v>
      </c>
      <c r="AV947" s="233">
        <v>44</v>
      </c>
      <c r="AW947" s="233">
        <v>45</v>
      </c>
      <c r="AX947" s="233">
        <v>46</v>
      </c>
      <c r="AY947" s="233">
        <v>47</v>
      </c>
      <c r="AZ947" s="233">
        <v>48</v>
      </c>
      <c r="BA947" s="233">
        <v>49</v>
      </c>
      <c r="BB947" s="233">
        <v>50</v>
      </c>
      <c r="BC947" s="233">
        <v>51</v>
      </c>
      <c r="BD947" s="233">
        <v>52</v>
      </c>
      <c r="BE947" s="233">
        <v>53</v>
      </c>
      <c r="BF947" s="233">
        <v>54</v>
      </c>
      <c r="BG947" s="233">
        <v>55</v>
      </c>
      <c r="BH947" s="233">
        <v>56</v>
      </c>
      <c r="BI947" s="233">
        <v>57</v>
      </c>
      <c r="BJ947" s="233">
        <v>58</v>
      </c>
      <c r="BK947" s="233">
        <v>59</v>
      </c>
      <c r="BL947" s="233">
        <v>60</v>
      </c>
      <c r="BM947" s="233">
        <v>61</v>
      </c>
      <c r="BN947" s="233">
        <v>62</v>
      </c>
      <c r="BO947" s="233">
        <v>63</v>
      </c>
      <c r="BP947" s="233">
        <v>64</v>
      </c>
      <c r="BQ947" s="233">
        <v>65</v>
      </c>
      <c r="BR947" s="233">
        <v>66</v>
      </c>
      <c r="BS947" s="233">
        <v>67</v>
      </c>
      <c r="BT947" s="233">
        <v>68</v>
      </c>
      <c r="BU947" s="233">
        <v>69</v>
      </c>
      <c r="BV947" s="233">
        <v>70</v>
      </c>
      <c r="BW947" s="233">
        <v>71</v>
      </c>
      <c r="BX947" s="233">
        <v>72</v>
      </c>
      <c r="BY947" s="233">
        <v>73</v>
      </c>
      <c r="BZ947" s="233">
        <v>74</v>
      </c>
      <c r="CA947" s="233">
        <v>75</v>
      </c>
      <c r="CB947" s="233">
        <v>76</v>
      </c>
      <c r="CC947" s="233">
        <v>77</v>
      </c>
      <c r="CD947" s="233">
        <v>78</v>
      </c>
      <c r="CE947" s="233">
        <v>79</v>
      </c>
      <c r="CF947" s="233">
        <v>80</v>
      </c>
      <c r="CG947" s="233">
        <v>81</v>
      </c>
      <c r="CH947" s="233">
        <v>82</v>
      </c>
      <c r="CI947" s="233">
        <v>83</v>
      </c>
      <c r="CJ947" s="233">
        <v>84</v>
      </c>
      <c r="CK947" s="233">
        <v>85</v>
      </c>
      <c r="CL947" s="233">
        <v>86</v>
      </c>
      <c r="CM947" s="233">
        <v>87</v>
      </c>
      <c r="CN947" s="233">
        <v>88</v>
      </c>
      <c r="CO947" s="233">
        <v>89</v>
      </c>
      <c r="CP947" s="233">
        <v>90</v>
      </c>
      <c r="CQ947" s="233">
        <v>91</v>
      </c>
      <c r="CR947" s="233">
        <v>92</v>
      </c>
      <c r="CS947" s="233">
        <v>93</v>
      </c>
      <c r="CT947" s="233">
        <v>94</v>
      </c>
      <c r="CU947" s="233">
        <v>95</v>
      </c>
      <c r="CV947" s="233">
        <v>96</v>
      </c>
    </row>
    <row r="948" spans="2:102" outlineLevel="1" x14ac:dyDescent="0.3">
      <c r="B948" s="69" t="s">
        <v>79</v>
      </c>
      <c r="C948" s="69" t="s">
        <v>481</v>
      </c>
      <c r="E948" s="69">
        <v>201401</v>
      </c>
      <c r="F948" s="69">
        <v>201402</v>
      </c>
      <c r="G948" s="69">
        <v>201403</v>
      </c>
      <c r="H948" s="69">
        <v>201404</v>
      </c>
      <c r="I948" s="69">
        <v>201405</v>
      </c>
      <c r="J948" s="69">
        <v>201406</v>
      </c>
      <c r="K948" s="69">
        <v>201407</v>
      </c>
      <c r="L948" s="69">
        <v>201408</v>
      </c>
      <c r="M948" s="69">
        <v>201409</v>
      </c>
      <c r="N948" s="69">
        <v>201410</v>
      </c>
      <c r="O948" s="69">
        <v>201411</v>
      </c>
      <c r="P948" s="69">
        <v>201412</v>
      </c>
      <c r="Q948" s="69">
        <v>201501</v>
      </c>
      <c r="R948" s="69">
        <v>201502</v>
      </c>
      <c r="S948" s="69">
        <v>201503</v>
      </c>
      <c r="T948" s="69">
        <v>201504</v>
      </c>
      <c r="U948" s="69">
        <v>201505</v>
      </c>
      <c r="V948" s="69">
        <v>201506</v>
      </c>
      <c r="W948" s="69">
        <v>201507</v>
      </c>
      <c r="X948" s="69">
        <v>201508</v>
      </c>
      <c r="Y948" s="69">
        <v>201509</v>
      </c>
      <c r="Z948" s="69">
        <v>201510</v>
      </c>
      <c r="AA948" s="69">
        <v>201511</v>
      </c>
      <c r="AB948" s="69">
        <v>201512</v>
      </c>
      <c r="AC948" s="69">
        <v>201601</v>
      </c>
      <c r="AD948" s="69">
        <v>201602</v>
      </c>
      <c r="AE948" s="69">
        <v>201603</v>
      </c>
      <c r="AF948" s="69">
        <v>201604</v>
      </c>
      <c r="AG948" s="69">
        <v>201605</v>
      </c>
      <c r="AH948" s="69">
        <v>201606</v>
      </c>
      <c r="AI948" s="69">
        <v>201607</v>
      </c>
      <c r="AJ948" s="69">
        <v>201608</v>
      </c>
      <c r="AK948" s="69">
        <v>201609</v>
      </c>
      <c r="AL948" s="69">
        <v>201610</v>
      </c>
      <c r="AM948" s="69">
        <v>201611</v>
      </c>
      <c r="AN948" s="69">
        <v>201612</v>
      </c>
      <c r="AO948" s="69">
        <v>201701</v>
      </c>
      <c r="AP948" s="69">
        <v>201702</v>
      </c>
      <c r="AQ948" s="69">
        <v>201703</v>
      </c>
      <c r="AR948" s="69">
        <v>201704</v>
      </c>
      <c r="AS948" s="69">
        <v>201705</v>
      </c>
      <c r="AT948" s="69">
        <v>201706</v>
      </c>
      <c r="AU948" s="69">
        <v>201707</v>
      </c>
      <c r="AV948" s="69">
        <v>201708</v>
      </c>
      <c r="AW948" s="69">
        <v>201709</v>
      </c>
      <c r="AX948" s="69">
        <v>201710</v>
      </c>
      <c r="AY948" s="69">
        <v>201711</v>
      </c>
      <c r="AZ948" s="69">
        <v>201712</v>
      </c>
      <c r="BA948" s="69">
        <v>201801</v>
      </c>
      <c r="BB948" s="69">
        <v>201802</v>
      </c>
      <c r="BC948" s="69">
        <v>201803</v>
      </c>
      <c r="BD948" s="69">
        <v>201804</v>
      </c>
      <c r="BE948" s="69">
        <v>201805</v>
      </c>
      <c r="BF948" s="69">
        <v>201806</v>
      </c>
      <c r="BG948" s="69">
        <v>201807</v>
      </c>
      <c r="BH948" s="69">
        <v>201808</v>
      </c>
      <c r="BI948" s="69">
        <v>201809</v>
      </c>
      <c r="BJ948" s="69">
        <v>201810</v>
      </c>
      <c r="BK948" s="69">
        <v>201811</v>
      </c>
      <c r="BL948" s="69">
        <v>201812</v>
      </c>
      <c r="BM948" s="69">
        <v>201901</v>
      </c>
      <c r="BN948" s="69">
        <v>201902</v>
      </c>
      <c r="BO948" s="69">
        <v>201903</v>
      </c>
      <c r="BP948" s="69">
        <v>201904</v>
      </c>
      <c r="BQ948" s="69">
        <v>201905</v>
      </c>
      <c r="BR948" s="69">
        <v>201906</v>
      </c>
      <c r="BS948" s="69">
        <v>201907</v>
      </c>
      <c r="BT948" s="69">
        <v>201908</v>
      </c>
      <c r="BU948" s="69">
        <v>201909</v>
      </c>
      <c r="BV948" s="69">
        <v>201910</v>
      </c>
      <c r="BW948" s="69">
        <v>201911</v>
      </c>
      <c r="BX948" s="69">
        <v>201912</v>
      </c>
      <c r="BY948" s="69">
        <v>202001</v>
      </c>
      <c r="BZ948" s="69">
        <v>202002</v>
      </c>
      <c r="CA948" s="69">
        <v>202003</v>
      </c>
      <c r="CB948" s="69">
        <v>202004</v>
      </c>
      <c r="CC948" s="69">
        <v>202005</v>
      </c>
      <c r="CD948" s="69">
        <v>202006</v>
      </c>
      <c r="CE948" s="69">
        <v>202007</v>
      </c>
      <c r="CF948" s="69">
        <v>202008</v>
      </c>
      <c r="CG948" s="69">
        <v>202009</v>
      </c>
      <c r="CH948" s="69">
        <v>202010</v>
      </c>
      <c r="CI948" s="69">
        <v>202011</v>
      </c>
      <c r="CJ948" s="69">
        <v>202012</v>
      </c>
      <c r="CK948" s="69">
        <v>202101</v>
      </c>
      <c r="CL948" s="69">
        <v>202102</v>
      </c>
      <c r="CM948" s="69">
        <v>202103</v>
      </c>
      <c r="CN948" s="69">
        <v>202104</v>
      </c>
      <c r="CO948" s="69">
        <v>202105</v>
      </c>
      <c r="CP948" s="69">
        <v>202106</v>
      </c>
      <c r="CQ948" s="69">
        <v>202107</v>
      </c>
      <c r="CR948" s="69">
        <v>202108</v>
      </c>
      <c r="CS948" s="69">
        <v>202109</v>
      </c>
      <c r="CT948" s="69">
        <v>202110</v>
      </c>
      <c r="CU948" s="69">
        <v>202111</v>
      </c>
      <c r="CV948" s="69">
        <v>202112</v>
      </c>
    </row>
    <row r="949" spans="2:102" outlineLevel="1" x14ac:dyDescent="0.3">
      <c r="B949" s="154">
        <v>1</v>
      </c>
      <c r="C949" s="242" t="s">
        <v>364</v>
      </c>
      <c r="D949" s="143" t="s">
        <v>435</v>
      </c>
      <c r="E949" s="506">
        <v>20000000</v>
      </c>
      <c r="F949" s="506">
        <v>20000000</v>
      </c>
      <c r="G949" s="506">
        <v>20000000</v>
      </c>
      <c r="H949" s="506">
        <v>20000000</v>
      </c>
      <c r="I949" s="506">
        <v>20000000</v>
      </c>
      <c r="J949" s="506">
        <v>20000000</v>
      </c>
      <c r="K949" s="506">
        <v>20000000</v>
      </c>
      <c r="L949" s="506">
        <v>20000000</v>
      </c>
      <c r="M949" s="506">
        <v>20000000</v>
      </c>
      <c r="N949" s="506">
        <v>20000000</v>
      </c>
      <c r="O949" s="506">
        <v>20000000</v>
      </c>
      <c r="P949" s="506">
        <v>20000000</v>
      </c>
      <c r="Q949" s="506">
        <v>20000000</v>
      </c>
      <c r="R949" s="506">
        <v>20000000</v>
      </c>
      <c r="S949" s="506">
        <v>20000000</v>
      </c>
      <c r="T949" s="506">
        <v>20000000</v>
      </c>
      <c r="U949" s="506">
        <v>20000000</v>
      </c>
      <c r="V949" s="506">
        <v>20000000</v>
      </c>
      <c r="W949" s="506">
        <v>20000000</v>
      </c>
      <c r="X949" s="506">
        <v>20000000</v>
      </c>
      <c r="Y949" s="506">
        <v>20000000</v>
      </c>
      <c r="Z949" s="506">
        <v>20000000</v>
      </c>
      <c r="AA949" s="506">
        <v>20000000</v>
      </c>
      <c r="AB949" s="506">
        <v>20000000</v>
      </c>
      <c r="AC949" s="506">
        <v>20000000</v>
      </c>
      <c r="AD949" s="506">
        <v>20000000</v>
      </c>
      <c r="AE949" s="506">
        <v>20000000</v>
      </c>
      <c r="AF949" s="506">
        <v>20000000</v>
      </c>
      <c r="AG949" s="506">
        <v>20000000</v>
      </c>
      <c r="AH949" s="506">
        <v>20000000</v>
      </c>
      <c r="AI949" s="506">
        <v>20000000</v>
      </c>
      <c r="AJ949" s="506">
        <v>20000000</v>
      </c>
      <c r="AK949" s="506">
        <v>20000000</v>
      </c>
      <c r="AL949" s="508">
        <v>20000000</v>
      </c>
      <c r="AM949" s="508">
        <v>20000000</v>
      </c>
      <c r="AN949" s="508">
        <v>20000000</v>
      </c>
      <c r="AO949" s="508">
        <v>20000000</v>
      </c>
      <c r="AP949" s="508">
        <v>20000000</v>
      </c>
      <c r="AQ949" s="508">
        <v>20000000</v>
      </c>
      <c r="AR949" s="508">
        <v>20000000</v>
      </c>
      <c r="AS949" s="508">
        <v>20000000</v>
      </c>
      <c r="AT949" s="508">
        <v>20000000</v>
      </c>
      <c r="AU949" s="508">
        <v>20000000</v>
      </c>
      <c r="AV949" s="508">
        <v>20000000</v>
      </c>
      <c r="AW949" s="508">
        <v>20000000</v>
      </c>
      <c r="AX949" s="508">
        <v>20000000</v>
      </c>
      <c r="AY949" s="508">
        <v>20000000</v>
      </c>
      <c r="AZ949" s="508">
        <v>20000000</v>
      </c>
      <c r="BA949" s="508">
        <v>20000000</v>
      </c>
      <c r="BB949" s="508">
        <v>20000000</v>
      </c>
      <c r="BC949" s="508">
        <v>20000000</v>
      </c>
      <c r="BD949" s="508">
        <v>20000000</v>
      </c>
      <c r="BE949" s="508">
        <v>20000000</v>
      </c>
      <c r="BF949" s="508">
        <v>20000000</v>
      </c>
      <c r="BG949" s="508">
        <v>20000000</v>
      </c>
      <c r="BH949" s="508">
        <v>20000000</v>
      </c>
      <c r="BI949" s="508">
        <v>20000000</v>
      </c>
      <c r="BJ949" s="508">
        <v>20000000</v>
      </c>
      <c r="BK949" s="508">
        <v>20000000</v>
      </c>
      <c r="BL949" s="508">
        <v>20000000</v>
      </c>
      <c r="BM949" s="508">
        <v>20000000</v>
      </c>
      <c r="BN949" s="508">
        <v>20000000</v>
      </c>
      <c r="BO949" s="508">
        <v>20000000</v>
      </c>
      <c r="BP949" s="508">
        <v>20000000</v>
      </c>
      <c r="BQ949" s="508">
        <v>20000000</v>
      </c>
      <c r="BR949" s="508">
        <v>20000000</v>
      </c>
      <c r="BS949" s="508">
        <v>20000000</v>
      </c>
      <c r="BT949" s="508">
        <v>20000000</v>
      </c>
      <c r="BU949" s="508">
        <v>20000000</v>
      </c>
      <c r="BV949" s="508">
        <v>20000000</v>
      </c>
      <c r="BW949" s="508">
        <v>20000000</v>
      </c>
      <c r="BX949" s="508">
        <v>20000000</v>
      </c>
      <c r="BY949" s="508">
        <v>20000000</v>
      </c>
      <c r="BZ949" s="508">
        <v>20000000</v>
      </c>
      <c r="CA949" s="508">
        <v>20000000</v>
      </c>
      <c r="CB949" s="508">
        <v>20000000</v>
      </c>
      <c r="CC949" s="508">
        <v>20000000</v>
      </c>
      <c r="CD949" s="508">
        <v>20000000</v>
      </c>
      <c r="CE949" s="508">
        <v>20000000</v>
      </c>
      <c r="CF949" s="508">
        <v>20000000</v>
      </c>
      <c r="CG949" s="508">
        <v>20000000</v>
      </c>
      <c r="CH949" s="508">
        <v>20000000</v>
      </c>
      <c r="CI949" s="508">
        <v>20000000</v>
      </c>
      <c r="CJ949" s="508">
        <v>20000000</v>
      </c>
      <c r="CK949" s="508">
        <v>20000000</v>
      </c>
      <c r="CL949" s="508">
        <v>20000000</v>
      </c>
      <c r="CM949" s="508">
        <v>20000000</v>
      </c>
      <c r="CN949" s="508">
        <v>20000000</v>
      </c>
      <c r="CO949" s="508">
        <v>20000000</v>
      </c>
      <c r="CP949" s="508">
        <v>20000000</v>
      </c>
      <c r="CQ949" s="508">
        <v>20000000</v>
      </c>
      <c r="CR949" s="508">
        <v>20000000</v>
      </c>
      <c r="CS949" s="508">
        <v>20000000</v>
      </c>
      <c r="CT949" s="508">
        <v>20000000</v>
      </c>
      <c r="CU949" s="508">
        <v>20000000</v>
      </c>
      <c r="CV949" s="508">
        <v>20000000</v>
      </c>
    </row>
    <row r="950" spans="2:102" outlineLevel="1" x14ac:dyDescent="0.3">
      <c r="B950" s="154">
        <v>2</v>
      </c>
      <c r="C950" s="242" t="s">
        <v>366</v>
      </c>
      <c r="D950" s="143" t="s">
        <v>435</v>
      </c>
      <c r="E950" s="506">
        <v>20000000</v>
      </c>
      <c r="F950" s="506">
        <v>20000000</v>
      </c>
      <c r="G950" s="506">
        <v>20000000</v>
      </c>
      <c r="H950" s="506">
        <v>20000000</v>
      </c>
      <c r="I950" s="506">
        <v>20000000</v>
      </c>
      <c r="J950" s="506">
        <v>20000000</v>
      </c>
      <c r="K950" s="506">
        <v>20000000</v>
      </c>
      <c r="L950" s="506">
        <v>20000000</v>
      </c>
      <c r="M950" s="506">
        <v>20000000</v>
      </c>
      <c r="N950" s="506">
        <v>20000000</v>
      </c>
      <c r="O950" s="506">
        <v>20000000</v>
      </c>
      <c r="P950" s="506">
        <v>20000000</v>
      </c>
      <c r="Q950" s="506">
        <v>20000000</v>
      </c>
      <c r="R950" s="506">
        <v>20000000</v>
      </c>
      <c r="S950" s="506">
        <v>20000000</v>
      </c>
      <c r="T950" s="506">
        <v>20000000</v>
      </c>
      <c r="U950" s="506">
        <v>20000000</v>
      </c>
      <c r="V950" s="506">
        <v>20000000</v>
      </c>
      <c r="W950" s="506">
        <v>20000000</v>
      </c>
      <c r="X950" s="506">
        <v>20000000</v>
      </c>
      <c r="Y950" s="506">
        <v>20000000</v>
      </c>
      <c r="Z950" s="506">
        <v>20000000</v>
      </c>
      <c r="AA950" s="506">
        <v>20000000</v>
      </c>
      <c r="AB950" s="506">
        <v>20000000</v>
      </c>
      <c r="AC950" s="506">
        <v>20000000</v>
      </c>
      <c r="AD950" s="506">
        <v>20000000</v>
      </c>
      <c r="AE950" s="506">
        <v>20000000</v>
      </c>
      <c r="AF950" s="506">
        <v>20000000</v>
      </c>
      <c r="AG950" s="506">
        <v>20000000</v>
      </c>
      <c r="AH950" s="506">
        <v>20000000</v>
      </c>
      <c r="AI950" s="506">
        <v>20000000</v>
      </c>
      <c r="AJ950" s="506">
        <v>20000000</v>
      </c>
      <c r="AK950" s="506">
        <v>20000000</v>
      </c>
      <c r="AL950" s="508">
        <v>20000000</v>
      </c>
      <c r="AM950" s="508">
        <v>20000000</v>
      </c>
      <c r="AN950" s="508">
        <v>20000000</v>
      </c>
      <c r="AO950" s="508">
        <v>20000000</v>
      </c>
      <c r="AP950" s="508">
        <v>20000000</v>
      </c>
      <c r="AQ950" s="508">
        <v>20000000</v>
      </c>
      <c r="AR950" s="508">
        <v>20000000</v>
      </c>
      <c r="AS950" s="508">
        <v>20000000</v>
      </c>
      <c r="AT950" s="508">
        <v>20000000</v>
      </c>
      <c r="AU950" s="508">
        <v>20000000</v>
      </c>
      <c r="AV950" s="508">
        <v>20000000</v>
      </c>
      <c r="AW950" s="508">
        <v>20000000</v>
      </c>
      <c r="AX950" s="508">
        <v>20000000</v>
      </c>
      <c r="AY950" s="508">
        <v>20000000</v>
      </c>
      <c r="AZ950" s="508">
        <v>20000000</v>
      </c>
      <c r="BA950" s="508">
        <v>20000000</v>
      </c>
      <c r="BB950" s="508">
        <v>20000000</v>
      </c>
      <c r="BC950" s="508">
        <v>20000000</v>
      </c>
      <c r="BD950" s="508">
        <v>20000000</v>
      </c>
      <c r="BE950" s="508">
        <v>20000000</v>
      </c>
      <c r="BF950" s="508">
        <v>20000000</v>
      </c>
      <c r="BG950" s="508">
        <v>20000000</v>
      </c>
      <c r="BH950" s="508">
        <v>20000000</v>
      </c>
      <c r="BI950" s="508">
        <v>20000000</v>
      </c>
      <c r="BJ950" s="508">
        <v>20000000</v>
      </c>
      <c r="BK950" s="508">
        <v>20000000</v>
      </c>
      <c r="BL950" s="508">
        <v>20000000</v>
      </c>
      <c r="BM950" s="508">
        <v>20000000</v>
      </c>
      <c r="BN950" s="508">
        <v>20000000</v>
      </c>
      <c r="BO950" s="508">
        <v>20000000</v>
      </c>
      <c r="BP950" s="508">
        <v>20000000</v>
      </c>
      <c r="BQ950" s="508">
        <v>20000000</v>
      </c>
      <c r="BR950" s="508">
        <v>20000000</v>
      </c>
      <c r="BS950" s="508">
        <v>20000000</v>
      </c>
      <c r="BT950" s="508">
        <v>20000000</v>
      </c>
      <c r="BU950" s="508">
        <v>20000000</v>
      </c>
      <c r="BV950" s="508">
        <v>20000000</v>
      </c>
      <c r="BW950" s="508">
        <v>20000000</v>
      </c>
      <c r="BX950" s="508">
        <v>20000000</v>
      </c>
      <c r="BY950" s="508">
        <v>20000000</v>
      </c>
      <c r="BZ950" s="508">
        <v>20000000</v>
      </c>
      <c r="CA950" s="508">
        <v>20000000</v>
      </c>
      <c r="CB950" s="508">
        <v>20000000</v>
      </c>
      <c r="CC950" s="508">
        <v>20000000</v>
      </c>
      <c r="CD950" s="508">
        <v>20000000</v>
      </c>
      <c r="CE950" s="508">
        <v>20000000</v>
      </c>
      <c r="CF950" s="508">
        <v>20000000</v>
      </c>
      <c r="CG950" s="508">
        <v>20000000</v>
      </c>
      <c r="CH950" s="508">
        <v>20000000</v>
      </c>
      <c r="CI950" s="508">
        <v>20000000</v>
      </c>
      <c r="CJ950" s="508">
        <v>20000000</v>
      </c>
      <c r="CK950" s="508">
        <v>20000000</v>
      </c>
      <c r="CL950" s="508">
        <v>20000000</v>
      </c>
      <c r="CM950" s="508">
        <v>20000000</v>
      </c>
      <c r="CN950" s="508">
        <v>20000000</v>
      </c>
      <c r="CO950" s="508">
        <v>20000000</v>
      </c>
      <c r="CP950" s="508">
        <v>20000000</v>
      </c>
      <c r="CQ950" s="508">
        <v>20000000</v>
      </c>
      <c r="CR950" s="508">
        <v>20000000</v>
      </c>
      <c r="CS950" s="508">
        <v>20000000</v>
      </c>
      <c r="CT950" s="508">
        <v>20000000</v>
      </c>
      <c r="CU950" s="508">
        <v>20000000</v>
      </c>
      <c r="CV950" s="508">
        <v>20000000</v>
      </c>
    </row>
    <row r="951" spans="2:102" outlineLevel="1" x14ac:dyDescent="0.3">
      <c r="B951" s="154">
        <v>3</v>
      </c>
      <c r="C951" s="242" t="s">
        <v>365</v>
      </c>
      <c r="D951" s="143" t="s">
        <v>435</v>
      </c>
      <c r="E951" s="506">
        <v>1000000</v>
      </c>
      <c r="F951" s="506">
        <v>1000000</v>
      </c>
      <c r="G951" s="506">
        <v>1000000</v>
      </c>
      <c r="H951" s="506">
        <v>1000000</v>
      </c>
      <c r="I951" s="506">
        <v>1000000</v>
      </c>
      <c r="J951" s="506">
        <v>1000000</v>
      </c>
      <c r="K951" s="506">
        <v>1000000</v>
      </c>
      <c r="L951" s="506">
        <v>1000000</v>
      </c>
      <c r="M951" s="506">
        <v>1000000</v>
      </c>
      <c r="N951" s="506">
        <v>1000000</v>
      </c>
      <c r="O951" s="506">
        <v>1000000</v>
      </c>
      <c r="P951" s="506">
        <v>1000000</v>
      </c>
      <c r="Q951" s="506">
        <v>1000000</v>
      </c>
      <c r="R951" s="506">
        <v>1000000</v>
      </c>
      <c r="S951" s="506">
        <v>1000000</v>
      </c>
      <c r="T951" s="506">
        <v>1000000</v>
      </c>
      <c r="U951" s="506">
        <v>1000000</v>
      </c>
      <c r="V951" s="506">
        <v>1000000</v>
      </c>
      <c r="W951" s="506">
        <v>1000000</v>
      </c>
      <c r="X951" s="506">
        <v>1000000</v>
      </c>
      <c r="Y951" s="506">
        <v>1000000</v>
      </c>
      <c r="Z951" s="506">
        <v>1000000</v>
      </c>
      <c r="AA951" s="506">
        <v>1000000</v>
      </c>
      <c r="AB951" s="506">
        <v>1000000</v>
      </c>
      <c r="AC951" s="506">
        <v>1000000</v>
      </c>
      <c r="AD951" s="506">
        <v>1000000</v>
      </c>
      <c r="AE951" s="506">
        <v>1000000</v>
      </c>
      <c r="AF951" s="506">
        <v>1000000</v>
      </c>
      <c r="AG951" s="506">
        <v>1000000</v>
      </c>
      <c r="AH951" s="506">
        <v>1000000</v>
      </c>
      <c r="AI951" s="506">
        <v>1000000</v>
      </c>
      <c r="AJ951" s="506">
        <v>1000000</v>
      </c>
      <c r="AK951" s="506">
        <v>1000000</v>
      </c>
      <c r="AL951" s="508">
        <v>1000000</v>
      </c>
      <c r="AM951" s="508">
        <v>1000000</v>
      </c>
      <c r="AN951" s="508">
        <v>1000000</v>
      </c>
      <c r="AO951" s="508">
        <v>1000000</v>
      </c>
      <c r="AP951" s="508">
        <v>1000000</v>
      </c>
      <c r="AQ951" s="508">
        <v>1000000</v>
      </c>
      <c r="AR951" s="508">
        <v>1000000</v>
      </c>
      <c r="AS951" s="508">
        <v>1000000</v>
      </c>
      <c r="AT951" s="508">
        <v>1000000</v>
      </c>
      <c r="AU951" s="508">
        <v>1000000</v>
      </c>
      <c r="AV951" s="508">
        <v>1000000</v>
      </c>
      <c r="AW951" s="508">
        <v>1000000</v>
      </c>
      <c r="AX951" s="508">
        <v>1000000</v>
      </c>
      <c r="AY951" s="508">
        <v>1000000</v>
      </c>
      <c r="AZ951" s="508">
        <v>1000000</v>
      </c>
      <c r="BA951" s="508">
        <v>1000000</v>
      </c>
      <c r="BB951" s="508">
        <v>1000000</v>
      </c>
      <c r="BC951" s="508">
        <v>1000000</v>
      </c>
      <c r="BD951" s="508">
        <v>1000000</v>
      </c>
      <c r="BE951" s="508">
        <v>1000000</v>
      </c>
      <c r="BF951" s="508">
        <v>1000000</v>
      </c>
      <c r="BG951" s="508">
        <v>1000000</v>
      </c>
      <c r="BH951" s="508">
        <v>1000000</v>
      </c>
      <c r="BI951" s="508">
        <v>1000000</v>
      </c>
      <c r="BJ951" s="508">
        <v>1000000</v>
      </c>
      <c r="BK951" s="508">
        <v>1000000</v>
      </c>
      <c r="BL951" s="508">
        <v>1000000</v>
      </c>
      <c r="BM951" s="508">
        <v>1000000</v>
      </c>
      <c r="BN951" s="508">
        <v>1000000</v>
      </c>
      <c r="BO951" s="508">
        <v>1000000</v>
      </c>
      <c r="BP951" s="508">
        <v>1000000</v>
      </c>
      <c r="BQ951" s="508">
        <v>1000000</v>
      </c>
      <c r="BR951" s="508">
        <v>1000000</v>
      </c>
      <c r="BS951" s="508">
        <v>1000000</v>
      </c>
      <c r="BT951" s="508">
        <v>1000000</v>
      </c>
      <c r="BU951" s="508">
        <v>1000000</v>
      </c>
      <c r="BV951" s="508">
        <v>1000000</v>
      </c>
      <c r="BW951" s="508">
        <v>1000000</v>
      </c>
      <c r="BX951" s="508">
        <v>1000000</v>
      </c>
      <c r="BY951" s="508">
        <v>1000000</v>
      </c>
      <c r="BZ951" s="508">
        <v>1000000</v>
      </c>
      <c r="CA951" s="508">
        <v>1000000</v>
      </c>
      <c r="CB951" s="508">
        <v>1000000</v>
      </c>
      <c r="CC951" s="508">
        <v>1000000</v>
      </c>
      <c r="CD951" s="508">
        <v>1000000</v>
      </c>
      <c r="CE951" s="508">
        <v>1000000</v>
      </c>
      <c r="CF951" s="508">
        <v>1000000</v>
      </c>
      <c r="CG951" s="508">
        <v>1000000</v>
      </c>
      <c r="CH951" s="508">
        <v>1000000</v>
      </c>
      <c r="CI951" s="508">
        <v>1000000</v>
      </c>
      <c r="CJ951" s="508">
        <v>1000000</v>
      </c>
      <c r="CK951" s="508">
        <v>1000000</v>
      </c>
      <c r="CL951" s="508">
        <v>1000000</v>
      </c>
      <c r="CM951" s="508">
        <v>1000000</v>
      </c>
      <c r="CN951" s="508">
        <v>1000000</v>
      </c>
      <c r="CO951" s="508">
        <v>1000000</v>
      </c>
      <c r="CP951" s="508">
        <v>1000000</v>
      </c>
      <c r="CQ951" s="508">
        <v>1000000</v>
      </c>
      <c r="CR951" s="508">
        <v>1000000</v>
      </c>
      <c r="CS951" s="508">
        <v>1000000</v>
      </c>
      <c r="CT951" s="508">
        <v>1000000</v>
      </c>
      <c r="CU951" s="508">
        <v>1000000</v>
      </c>
      <c r="CV951" s="508">
        <v>1000000</v>
      </c>
    </row>
    <row r="952" spans="2:102" outlineLevel="1" x14ac:dyDescent="0.3"/>
    <row r="953" spans="2:102" outlineLevel="1" x14ac:dyDescent="0.3">
      <c r="C953" s="242" t="s">
        <v>23</v>
      </c>
      <c r="D953" s="143" t="s">
        <v>435</v>
      </c>
      <c r="E953" s="242">
        <f>SUM(E949:E951)</f>
        <v>41000000</v>
      </c>
      <c r="F953" s="242">
        <f t="shared" ref="F953:AA953" si="485">SUM(F949:F951)</f>
        <v>41000000</v>
      </c>
      <c r="G953" s="242">
        <f t="shared" si="485"/>
        <v>41000000</v>
      </c>
      <c r="H953" s="242">
        <f t="shared" si="485"/>
        <v>41000000</v>
      </c>
      <c r="I953" s="242">
        <f t="shared" si="485"/>
        <v>41000000</v>
      </c>
      <c r="J953" s="242">
        <f t="shared" si="485"/>
        <v>41000000</v>
      </c>
      <c r="K953" s="242">
        <f t="shared" si="485"/>
        <v>41000000</v>
      </c>
      <c r="L953" s="242">
        <f t="shared" si="485"/>
        <v>41000000</v>
      </c>
      <c r="M953" s="242">
        <f t="shared" si="485"/>
        <v>41000000</v>
      </c>
      <c r="N953" s="242">
        <f t="shared" si="485"/>
        <v>41000000</v>
      </c>
      <c r="O953" s="242">
        <f t="shared" si="485"/>
        <v>41000000</v>
      </c>
      <c r="P953" s="242">
        <f t="shared" si="485"/>
        <v>41000000</v>
      </c>
      <c r="Q953" s="242">
        <f t="shared" si="485"/>
        <v>41000000</v>
      </c>
      <c r="R953" s="242">
        <f t="shared" si="485"/>
        <v>41000000</v>
      </c>
      <c r="S953" s="242">
        <f t="shared" si="485"/>
        <v>41000000</v>
      </c>
      <c r="T953" s="242">
        <f t="shared" si="485"/>
        <v>41000000</v>
      </c>
      <c r="U953" s="242">
        <f t="shared" si="485"/>
        <v>41000000</v>
      </c>
      <c r="V953" s="242">
        <f t="shared" si="485"/>
        <v>41000000</v>
      </c>
      <c r="W953" s="242">
        <f t="shared" si="485"/>
        <v>41000000</v>
      </c>
      <c r="X953" s="242">
        <f t="shared" si="485"/>
        <v>41000000</v>
      </c>
      <c r="Y953" s="242">
        <f t="shared" si="485"/>
        <v>41000000</v>
      </c>
      <c r="Z953" s="242">
        <f t="shared" si="485"/>
        <v>41000000</v>
      </c>
      <c r="AA953" s="242">
        <f t="shared" si="485"/>
        <v>41000000</v>
      </c>
      <c r="AB953" s="242">
        <f>SUM(AB949:AB951)</f>
        <v>41000000</v>
      </c>
      <c r="AC953" s="242">
        <f t="shared" ref="AC953:CN953" si="486">SUM(AC949:AC951)</f>
        <v>41000000</v>
      </c>
      <c r="AD953" s="242">
        <f t="shared" si="486"/>
        <v>41000000</v>
      </c>
      <c r="AE953" s="242">
        <f t="shared" si="486"/>
        <v>41000000</v>
      </c>
      <c r="AF953" s="242">
        <f t="shared" si="486"/>
        <v>41000000</v>
      </c>
      <c r="AG953" s="242">
        <f t="shared" si="486"/>
        <v>41000000</v>
      </c>
      <c r="AH953" s="242">
        <f t="shared" si="486"/>
        <v>41000000</v>
      </c>
      <c r="AI953" s="242">
        <f t="shared" si="486"/>
        <v>41000000</v>
      </c>
      <c r="AJ953" s="242">
        <f t="shared" si="486"/>
        <v>41000000</v>
      </c>
      <c r="AK953" s="242">
        <f t="shared" si="486"/>
        <v>41000000</v>
      </c>
      <c r="AL953" s="242">
        <f t="shared" si="486"/>
        <v>41000000</v>
      </c>
      <c r="AM953" s="242">
        <f t="shared" si="486"/>
        <v>41000000</v>
      </c>
      <c r="AN953" s="242">
        <f t="shared" si="486"/>
        <v>41000000</v>
      </c>
      <c r="AO953" s="242">
        <f t="shared" si="486"/>
        <v>41000000</v>
      </c>
      <c r="AP953" s="242">
        <f t="shared" si="486"/>
        <v>41000000</v>
      </c>
      <c r="AQ953" s="242">
        <f t="shared" si="486"/>
        <v>41000000</v>
      </c>
      <c r="AR953" s="242">
        <f t="shared" si="486"/>
        <v>41000000</v>
      </c>
      <c r="AS953" s="242">
        <f t="shared" si="486"/>
        <v>41000000</v>
      </c>
      <c r="AT953" s="242">
        <f t="shared" si="486"/>
        <v>41000000</v>
      </c>
      <c r="AU953" s="242">
        <f t="shared" si="486"/>
        <v>41000000</v>
      </c>
      <c r="AV953" s="242">
        <f t="shared" si="486"/>
        <v>41000000</v>
      </c>
      <c r="AW953" s="242">
        <f t="shared" si="486"/>
        <v>41000000</v>
      </c>
      <c r="AX953" s="242">
        <f t="shared" si="486"/>
        <v>41000000</v>
      </c>
      <c r="AY953" s="242">
        <f t="shared" si="486"/>
        <v>41000000</v>
      </c>
      <c r="AZ953" s="242">
        <f t="shared" si="486"/>
        <v>41000000</v>
      </c>
      <c r="BA953" s="242">
        <f t="shared" si="486"/>
        <v>41000000</v>
      </c>
      <c r="BB953" s="242">
        <f t="shared" si="486"/>
        <v>41000000</v>
      </c>
      <c r="BC953" s="242">
        <f t="shared" si="486"/>
        <v>41000000</v>
      </c>
      <c r="BD953" s="242">
        <f t="shared" si="486"/>
        <v>41000000</v>
      </c>
      <c r="BE953" s="242">
        <f t="shared" si="486"/>
        <v>41000000</v>
      </c>
      <c r="BF953" s="242">
        <f t="shared" si="486"/>
        <v>41000000</v>
      </c>
      <c r="BG953" s="242">
        <f t="shared" si="486"/>
        <v>41000000</v>
      </c>
      <c r="BH953" s="242">
        <f t="shared" si="486"/>
        <v>41000000</v>
      </c>
      <c r="BI953" s="242">
        <f t="shared" si="486"/>
        <v>41000000</v>
      </c>
      <c r="BJ953" s="242">
        <f t="shared" si="486"/>
        <v>41000000</v>
      </c>
      <c r="BK953" s="242">
        <f t="shared" si="486"/>
        <v>41000000</v>
      </c>
      <c r="BL953" s="242">
        <f t="shared" si="486"/>
        <v>41000000</v>
      </c>
      <c r="BM953" s="242">
        <f t="shared" si="486"/>
        <v>41000000</v>
      </c>
      <c r="BN953" s="242">
        <f t="shared" si="486"/>
        <v>41000000</v>
      </c>
      <c r="BO953" s="242">
        <f t="shared" si="486"/>
        <v>41000000</v>
      </c>
      <c r="BP953" s="242">
        <f t="shared" si="486"/>
        <v>41000000</v>
      </c>
      <c r="BQ953" s="242">
        <f t="shared" si="486"/>
        <v>41000000</v>
      </c>
      <c r="BR953" s="242">
        <f t="shared" si="486"/>
        <v>41000000</v>
      </c>
      <c r="BS953" s="242">
        <f t="shared" si="486"/>
        <v>41000000</v>
      </c>
      <c r="BT953" s="242">
        <f t="shared" si="486"/>
        <v>41000000</v>
      </c>
      <c r="BU953" s="242">
        <f t="shared" si="486"/>
        <v>41000000</v>
      </c>
      <c r="BV953" s="242">
        <f t="shared" si="486"/>
        <v>41000000</v>
      </c>
      <c r="BW953" s="242">
        <f t="shared" si="486"/>
        <v>41000000</v>
      </c>
      <c r="BX953" s="242">
        <f t="shared" si="486"/>
        <v>41000000</v>
      </c>
      <c r="BY953" s="242">
        <f t="shared" si="486"/>
        <v>41000000</v>
      </c>
      <c r="BZ953" s="242">
        <f t="shared" si="486"/>
        <v>41000000</v>
      </c>
      <c r="CA953" s="242">
        <f t="shared" si="486"/>
        <v>41000000</v>
      </c>
      <c r="CB953" s="242">
        <f t="shared" si="486"/>
        <v>41000000</v>
      </c>
      <c r="CC953" s="242">
        <f t="shared" si="486"/>
        <v>41000000</v>
      </c>
      <c r="CD953" s="242">
        <f t="shared" si="486"/>
        <v>41000000</v>
      </c>
      <c r="CE953" s="242">
        <f t="shared" si="486"/>
        <v>41000000</v>
      </c>
      <c r="CF953" s="242">
        <f t="shared" si="486"/>
        <v>41000000</v>
      </c>
      <c r="CG953" s="242">
        <f t="shared" si="486"/>
        <v>41000000</v>
      </c>
      <c r="CH953" s="242">
        <f t="shared" si="486"/>
        <v>41000000</v>
      </c>
      <c r="CI953" s="242">
        <f t="shared" si="486"/>
        <v>41000000</v>
      </c>
      <c r="CJ953" s="242">
        <f t="shared" si="486"/>
        <v>41000000</v>
      </c>
      <c r="CK953" s="242">
        <f t="shared" si="486"/>
        <v>41000000</v>
      </c>
      <c r="CL953" s="242">
        <f t="shared" si="486"/>
        <v>41000000</v>
      </c>
      <c r="CM953" s="242">
        <f t="shared" si="486"/>
        <v>41000000</v>
      </c>
      <c r="CN953" s="242">
        <f t="shared" si="486"/>
        <v>41000000</v>
      </c>
      <c r="CO953" s="242">
        <f t="shared" ref="CO953:CV953" si="487">SUM(CO949:CO951)</f>
        <v>41000000</v>
      </c>
      <c r="CP953" s="242">
        <f t="shared" si="487"/>
        <v>41000000</v>
      </c>
      <c r="CQ953" s="242">
        <f t="shared" si="487"/>
        <v>41000000</v>
      </c>
      <c r="CR953" s="242">
        <f t="shared" si="487"/>
        <v>41000000</v>
      </c>
      <c r="CS953" s="242">
        <f t="shared" si="487"/>
        <v>41000000</v>
      </c>
      <c r="CT953" s="242">
        <f t="shared" si="487"/>
        <v>41000000</v>
      </c>
      <c r="CU953" s="242">
        <f t="shared" si="487"/>
        <v>41000000</v>
      </c>
      <c r="CV953" s="242">
        <f t="shared" si="487"/>
        <v>41000000</v>
      </c>
      <c r="CW953" s="63" t="s">
        <v>676</v>
      </c>
      <c r="CX953" s="63"/>
    </row>
    <row r="955" spans="2:102" ht="16.2" thickBot="1" x14ac:dyDescent="0.35">
      <c r="B955" s="76" t="s">
        <v>483</v>
      </c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302"/>
      <c r="AB955" s="302"/>
      <c r="AC955" s="302"/>
      <c r="AD955" s="302"/>
      <c r="AE955" s="302"/>
      <c r="AF955" s="302"/>
      <c r="AG955" s="302"/>
      <c r="AH955" s="302"/>
      <c r="AI955" s="302"/>
      <c r="AJ955" s="302"/>
      <c r="AK955" s="302"/>
      <c r="AL955" s="76"/>
      <c r="AM955" s="76"/>
      <c r="AN955" s="76"/>
      <c r="AO955" s="76"/>
      <c r="AP955" s="76"/>
      <c r="AQ955" s="76"/>
      <c r="AR955" s="76"/>
      <c r="AS955" s="76"/>
      <c r="AT955" s="76"/>
      <c r="AU955" s="76"/>
      <c r="AV955" s="76"/>
      <c r="AW955" s="76"/>
      <c r="AX955" s="76"/>
      <c r="AY955" s="76"/>
      <c r="AZ955" s="76"/>
      <c r="BA955" s="76"/>
      <c r="BB955" s="76"/>
      <c r="BC955" s="76"/>
      <c r="BD955" s="76"/>
      <c r="BE955" s="76"/>
      <c r="BF955" s="76"/>
      <c r="BG955" s="76"/>
      <c r="BH955" s="76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  <c r="CI955" s="76"/>
      <c r="CJ955" s="76"/>
      <c r="CK955" s="76"/>
      <c r="CL955" s="76"/>
      <c r="CM955" s="76"/>
      <c r="CN955" s="76"/>
      <c r="CO955" s="76"/>
      <c r="CP955" s="76"/>
      <c r="CQ955" s="76"/>
      <c r="CR955" s="76"/>
      <c r="CS955" s="76"/>
      <c r="CT955" s="76"/>
      <c r="CU955" s="76"/>
      <c r="CV955" s="76"/>
      <c r="CW955" s="76"/>
      <c r="CX955" s="76"/>
    </row>
    <row r="956" spans="2:102" outlineLevel="1" x14ac:dyDescent="0.3">
      <c r="K956" s="234"/>
      <c r="L956" s="234"/>
      <c r="M956" s="234"/>
      <c r="N956" s="234"/>
    </row>
    <row r="957" spans="2:102" outlineLevel="1" x14ac:dyDescent="0.3">
      <c r="E957" s="233">
        <v>1</v>
      </c>
      <c r="F957" s="233">
        <v>2</v>
      </c>
      <c r="G957" s="233">
        <v>3</v>
      </c>
      <c r="H957" s="233">
        <v>4</v>
      </c>
      <c r="I957" s="233">
        <v>5</v>
      </c>
      <c r="J957" s="233">
        <v>6</v>
      </c>
      <c r="K957" s="233">
        <v>7</v>
      </c>
      <c r="L957" s="233">
        <v>8</v>
      </c>
      <c r="M957" s="233">
        <v>9</v>
      </c>
      <c r="N957" s="233">
        <v>10</v>
      </c>
      <c r="O957" s="233">
        <v>11</v>
      </c>
      <c r="P957" s="233">
        <v>12</v>
      </c>
      <c r="Q957" s="233">
        <v>13</v>
      </c>
      <c r="R957" s="233">
        <v>14</v>
      </c>
      <c r="S957" s="233">
        <v>15</v>
      </c>
      <c r="T957" s="233">
        <v>16</v>
      </c>
      <c r="U957" s="233">
        <v>17</v>
      </c>
      <c r="V957" s="233">
        <v>18</v>
      </c>
      <c r="W957" s="233">
        <v>19</v>
      </c>
      <c r="X957" s="233">
        <v>20</v>
      </c>
      <c r="Y957" s="233">
        <v>21</v>
      </c>
      <c r="Z957" s="233">
        <v>22</v>
      </c>
      <c r="AA957" s="233">
        <v>23</v>
      </c>
      <c r="AB957" s="233">
        <v>24</v>
      </c>
      <c r="AC957" s="233">
        <v>25</v>
      </c>
      <c r="AD957" s="233">
        <v>26</v>
      </c>
      <c r="AE957" s="233">
        <v>27</v>
      </c>
      <c r="AF957" s="233">
        <v>28</v>
      </c>
      <c r="AG957" s="233">
        <v>29</v>
      </c>
      <c r="AH957" s="233">
        <v>30</v>
      </c>
      <c r="AI957" s="233">
        <v>31</v>
      </c>
      <c r="AJ957" s="233">
        <v>32</v>
      </c>
      <c r="AK957" s="233">
        <v>33</v>
      </c>
      <c r="AL957" s="233">
        <v>34</v>
      </c>
      <c r="AM957" s="233">
        <v>35</v>
      </c>
      <c r="AN957" s="233">
        <v>36</v>
      </c>
      <c r="AO957" s="233">
        <v>37</v>
      </c>
      <c r="AP957" s="233">
        <v>38</v>
      </c>
      <c r="AQ957" s="233">
        <v>39</v>
      </c>
      <c r="AR957" s="233">
        <v>40</v>
      </c>
      <c r="AS957" s="233">
        <v>41</v>
      </c>
      <c r="AT957" s="233">
        <v>42</v>
      </c>
      <c r="AU957" s="233">
        <v>43</v>
      </c>
      <c r="AV957" s="233">
        <v>44</v>
      </c>
      <c r="AW957" s="233">
        <v>45</v>
      </c>
      <c r="AX957" s="233">
        <v>46</v>
      </c>
      <c r="AY957" s="233">
        <v>47</v>
      </c>
      <c r="AZ957" s="233">
        <v>48</v>
      </c>
      <c r="BA957" s="233">
        <v>49</v>
      </c>
      <c r="BB957" s="233">
        <v>50</v>
      </c>
      <c r="BC957" s="233">
        <v>51</v>
      </c>
      <c r="BD957" s="233">
        <v>52</v>
      </c>
      <c r="BE957" s="233">
        <v>53</v>
      </c>
      <c r="BF957" s="233">
        <v>54</v>
      </c>
      <c r="BG957" s="233">
        <v>55</v>
      </c>
      <c r="BH957" s="233">
        <v>56</v>
      </c>
      <c r="BI957" s="233">
        <v>57</v>
      </c>
      <c r="BJ957" s="233">
        <v>58</v>
      </c>
      <c r="BK957" s="233">
        <v>59</v>
      </c>
      <c r="BL957" s="233">
        <v>60</v>
      </c>
      <c r="BM957" s="233">
        <v>61</v>
      </c>
      <c r="BN957" s="233">
        <v>62</v>
      </c>
      <c r="BO957" s="233">
        <v>63</v>
      </c>
      <c r="BP957" s="233">
        <v>64</v>
      </c>
      <c r="BQ957" s="233">
        <v>65</v>
      </c>
      <c r="BR957" s="233">
        <v>66</v>
      </c>
      <c r="BS957" s="233">
        <v>67</v>
      </c>
      <c r="BT957" s="233">
        <v>68</v>
      </c>
      <c r="BU957" s="233">
        <v>69</v>
      </c>
      <c r="BV957" s="233">
        <v>70</v>
      </c>
      <c r="BW957" s="233">
        <v>71</v>
      </c>
      <c r="BX957" s="233">
        <v>72</v>
      </c>
      <c r="BY957" s="233">
        <v>73</v>
      </c>
      <c r="BZ957" s="233">
        <v>74</v>
      </c>
      <c r="CA957" s="233">
        <v>75</v>
      </c>
      <c r="CB957" s="233">
        <v>76</v>
      </c>
      <c r="CC957" s="233">
        <v>77</v>
      </c>
      <c r="CD957" s="233">
        <v>78</v>
      </c>
      <c r="CE957" s="233">
        <v>79</v>
      </c>
      <c r="CF957" s="233">
        <v>80</v>
      </c>
      <c r="CG957" s="233">
        <v>81</v>
      </c>
      <c r="CH957" s="233">
        <v>82</v>
      </c>
      <c r="CI957" s="233">
        <v>83</v>
      </c>
      <c r="CJ957" s="233">
        <v>84</v>
      </c>
      <c r="CK957" s="233">
        <v>85</v>
      </c>
      <c r="CL957" s="233">
        <v>86</v>
      </c>
      <c r="CM957" s="233">
        <v>87</v>
      </c>
      <c r="CN957" s="233">
        <v>88</v>
      </c>
      <c r="CO957" s="233">
        <v>89</v>
      </c>
      <c r="CP957" s="233">
        <v>90</v>
      </c>
      <c r="CQ957" s="233">
        <v>91</v>
      </c>
      <c r="CR957" s="233">
        <v>92</v>
      </c>
      <c r="CS957" s="233">
        <v>93</v>
      </c>
      <c r="CT957" s="233">
        <v>94</v>
      </c>
      <c r="CU957" s="233">
        <v>95</v>
      </c>
      <c r="CV957" s="233">
        <v>96</v>
      </c>
    </row>
    <row r="958" spans="2:102" outlineLevel="1" x14ac:dyDescent="0.3">
      <c r="B958" s="69" t="s">
        <v>79</v>
      </c>
      <c r="C958" s="69" t="s">
        <v>481</v>
      </c>
      <c r="E958" s="69">
        <v>201401</v>
      </c>
      <c r="F958" s="69">
        <v>201402</v>
      </c>
      <c r="G958" s="69">
        <v>201403</v>
      </c>
      <c r="H958" s="69">
        <v>201404</v>
      </c>
      <c r="I958" s="69">
        <v>201405</v>
      </c>
      <c r="J958" s="69">
        <v>201406</v>
      </c>
      <c r="K958" s="69">
        <v>201407</v>
      </c>
      <c r="L958" s="69">
        <v>201408</v>
      </c>
      <c r="M958" s="69">
        <v>201409</v>
      </c>
      <c r="N958" s="69">
        <v>201410</v>
      </c>
      <c r="O958" s="69">
        <v>201411</v>
      </c>
      <c r="P958" s="69">
        <v>201412</v>
      </c>
      <c r="Q958" s="69">
        <v>201501</v>
      </c>
      <c r="R958" s="69">
        <v>201502</v>
      </c>
      <c r="S958" s="69">
        <v>201503</v>
      </c>
      <c r="T958" s="69">
        <v>201504</v>
      </c>
      <c r="U958" s="69">
        <v>201505</v>
      </c>
      <c r="V958" s="69">
        <v>201506</v>
      </c>
      <c r="W958" s="69">
        <v>201507</v>
      </c>
      <c r="X958" s="69">
        <v>201508</v>
      </c>
      <c r="Y958" s="69">
        <v>201509</v>
      </c>
      <c r="Z958" s="69">
        <v>201510</v>
      </c>
      <c r="AA958" s="69">
        <v>201511</v>
      </c>
      <c r="AB958" s="69">
        <v>201512</v>
      </c>
      <c r="AC958" s="69">
        <v>201601</v>
      </c>
      <c r="AD958" s="69">
        <v>201602</v>
      </c>
      <c r="AE958" s="69">
        <v>201603</v>
      </c>
      <c r="AF958" s="69">
        <v>201604</v>
      </c>
      <c r="AG958" s="69">
        <v>201605</v>
      </c>
      <c r="AH958" s="69">
        <v>201606</v>
      </c>
      <c r="AI958" s="69">
        <v>201607</v>
      </c>
      <c r="AJ958" s="69">
        <v>201608</v>
      </c>
      <c r="AK958" s="69">
        <v>201609</v>
      </c>
      <c r="AL958" s="69">
        <v>201610</v>
      </c>
      <c r="AM958" s="69">
        <v>201611</v>
      </c>
      <c r="AN958" s="69">
        <v>201612</v>
      </c>
      <c r="AO958" s="69">
        <v>201701</v>
      </c>
      <c r="AP958" s="69">
        <v>201702</v>
      </c>
      <c r="AQ958" s="69">
        <v>201703</v>
      </c>
      <c r="AR958" s="69">
        <v>201704</v>
      </c>
      <c r="AS958" s="69">
        <v>201705</v>
      </c>
      <c r="AT958" s="69">
        <v>201706</v>
      </c>
      <c r="AU958" s="69">
        <v>201707</v>
      </c>
      <c r="AV958" s="69">
        <v>201708</v>
      </c>
      <c r="AW958" s="69">
        <v>201709</v>
      </c>
      <c r="AX958" s="69">
        <v>201710</v>
      </c>
      <c r="AY958" s="69">
        <v>201711</v>
      </c>
      <c r="AZ958" s="69">
        <v>201712</v>
      </c>
      <c r="BA958" s="69">
        <v>201801</v>
      </c>
      <c r="BB958" s="69">
        <v>201802</v>
      </c>
      <c r="BC958" s="69">
        <v>201803</v>
      </c>
      <c r="BD958" s="69">
        <v>201804</v>
      </c>
      <c r="BE958" s="69">
        <v>201805</v>
      </c>
      <c r="BF958" s="69">
        <v>201806</v>
      </c>
      <c r="BG958" s="69">
        <v>201807</v>
      </c>
      <c r="BH958" s="69">
        <v>201808</v>
      </c>
      <c r="BI958" s="69">
        <v>201809</v>
      </c>
      <c r="BJ958" s="69">
        <v>201810</v>
      </c>
      <c r="BK958" s="69">
        <v>201811</v>
      </c>
      <c r="BL958" s="69">
        <v>201812</v>
      </c>
      <c r="BM958" s="69">
        <v>201901</v>
      </c>
      <c r="BN958" s="69">
        <v>201902</v>
      </c>
      <c r="BO958" s="69">
        <v>201903</v>
      </c>
      <c r="BP958" s="69">
        <v>201904</v>
      </c>
      <c r="BQ958" s="69">
        <v>201905</v>
      </c>
      <c r="BR958" s="69">
        <v>201906</v>
      </c>
      <c r="BS958" s="69">
        <v>201907</v>
      </c>
      <c r="BT958" s="69">
        <v>201908</v>
      </c>
      <c r="BU958" s="69">
        <v>201909</v>
      </c>
      <c r="BV958" s="69">
        <v>201910</v>
      </c>
      <c r="BW958" s="69">
        <v>201911</v>
      </c>
      <c r="BX958" s="69">
        <v>201912</v>
      </c>
      <c r="BY958" s="69">
        <v>202001</v>
      </c>
      <c r="BZ958" s="69">
        <v>202002</v>
      </c>
      <c r="CA958" s="69">
        <v>202003</v>
      </c>
      <c r="CB958" s="69">
        <v>202004</v>
      </c>
      <c r="CC958" s="69">
        <v>202005</v>
      </c>
      <c r="CD958" s="69">
        <v>202006</v>
      </c>
      <c r="CE958" s="69">
        <v>202007</v>
      </c>
      <c r="CF958" s="69">
        <v>202008</v>
      </c>
      <c r="CG958" s="69">
        <v>202009</v>
      </c>
      <c r="CH958" s="69">
        <v>202010</v>
      </c>
      <c r="CI958" s="69">
        <v>202011</v>
      </c>
      <c r="CJ958" s="69">
        <v>202012</v>
      </c>
      <c r="CK958" s="69">
        <v>202101</v>
      </c>
      <c r="CL958" s="69">
        <v>202102</v>
      </c>
      <c r="CM958" s="69">
        <v>202103</v>
      </c>
      <c r="CN958" s="69">
        <v>202104</v>
      </c>
      <c r="CO958" s="69">
        <v>202105</v>
      </c>
      <c r="CP958" s="69">
        <v>202106</v>
      </c>
      <c r="CQ958" s="69">
        <v>202107</v>
      </c>
      <c r="CR958" s="69">
        <v>202108</v>
      </c>
      <c r="CS958" s="69">
        <v>202109</v>
      </c>
      <c r="CT958" s="69">
        <v>202110</v>
      </c>
      <c r="CU958" s="69">
        <v>202111</v>
      </c>
      <c r="CV958" s="69">
        <v>202112</v>
      </c>
    </row>
    <row r="959" spans="2:102" outlineLevel="1" x14ac:dyDescent="0.3">
      <c r="B959" s="154">
        <v>1</v>
      </c>
      <c r="C959" s="242" t="s">
        <v>364</v>
      </c>
      <c r="D959" s="143" t="s">
        <v>435</v>
      </c>
      <c r="E959" s="506">
        <v>5000000</v>
      </c>
      <c r="F959" s="506">
        <v>5000000</v>
      </c>
      <c r="G959" s="506">
        <v>5000000</v>
      </c>
      <c r="H959" s="506">
        <v>5000000</v>
      </c>
      <c r="I959" s="506">
        <v>5000000</v>
      </c>
      <c r="J959" s="506">
        <v>5000000</v>
      </c>
      <c r="K959" s="506">
        <v>5000000</v>
      </c>
      <c r="L959" s="506">
        <v>5000000</v>
      </c>
      <c r="M959" s="506">
        <v>5000000</v>
      </c>
      <c r="N959" s="506">
        <v>5000000</v>
      </c>
      <c r="O959" s="506">
        <v>5000000</v>
      </c>
      <c r="P959" s="506">
        <v>5000000</v>
      </c>
      <c r="Q959" s="506">
        <v>5000000</v>
      </c>
      <c r="R959" s="506">
        <v>5000000</v>
      </c>
      <c r="S959" s="506">
        <v>5000000</v>
      </c>
      <c r="T959" s="506">
        <v>5000000</v>
      </c>
      <c r="U959" s="506">
        <v>5000000</v>
      </c>
      <c r="V959" s="506">
        <v>5000000</v>
      </c>
      <c r="W959" s="506">
        <v>5000000</v>
      </c>
      <c r="X959" s="506">
        <v>5000000</v>
      </c>
      <c r="Y959" s="506">
        <v>5000000</v>
      </c>
      <c r="Z959" s="506">
        <v>5000000</v>
      </c>
      <c r="AA959" s="506">
        <v>5000000</v>
      </c>
      <c r="AB959" s="506">
        <v>5000000</v>
      </c>
      <c r="AC959" s="506">
        <v>5000000</v>
      </c>
      <c r="AD959" s="506">
        <v>5000000</v>
      </c>
      <c r="AE959" s="506">
        <v>5000000</v>
      </c>
      <c r="AF959" s="506">
        <v>5000000</v>
      </c>
      <c r="AG959" s="506">
        <v>5000000</v>
      </c>
      <c r="AH959" s="506">
        <v>5000000</v>
      </c>
      <c r="AI959" s="506">
        <v>5000000</v>
      </c>
      <c r="AJ959" s="506">
        <v>5000000</v>
      </c>
      <c r="AK959" s="506">
        <v>5000000</v>
      </c>
      <c r="AL959" s="508">
        <v>5000000</v>
      </c>
      <c r="AM959" s="508">
        <v>5000000</v>
      </c>
      <c r="AN959" s="508">
        <v>5000000</v>
      </c>
      <c r="AO959" s="508">
        <v>5000000</v>
      </c>
      <c r="AP959" s="508">
        <v>5000000</v>
      </c>
      <c r="AQ959" s="508">
        <v>5000000</v>
      </c>
      <c r="AR959" s="508">
        <v>5000000</v>
      </c>
      <c r="AS959" s="508">
        <v>5000000</v>
      </c>
      <c r="AT959" s="508">
        <v>5000000</v>
      </c>
      <c r="AU959" s="508">
        <v>5000000</v>
      </c>
      <c r="AV959" s="508">
        <v>5000000</v>
      </c>
      <c r="AW959" s="508">
        <v>5000000</v>
      </c>
      <c r="AX959" s="508">
        <v>5000000</v>
      </c>
      <c r="AY959" s="508">
        <v>5000000</v>
      </c>
      <c r="AZ959" s="508">
        <v>5000000</v>
      </c>
      <c r="BA959" s="508">
        <v>5000000</v>
      </c>
      <c r="BB959" s="508">
        <v>5000000</v>
      </c>
      <c r="BC959" s="508">
        <v>5000000</v>
      </c>
      <c r="BD959" s="508">
        <v>5000000</v>
      </c>
      <c r="BE959" s="508">
        <v>5000000</v>
      </c>
      <c r="BF959" s="508">
        <v>5000000</v>
      </c>
      <c r="BG959" s="508">
        <v>5000000</v>
      </c>
      <c r="BH959" s="508">
        <v>5000000</v>
      </c>
      <c r="BI959" s="508">
        <v>5000000</v>
      </c>
      <c r="BJ959" s="508">
        <v>5000000</v>
      </c>
      <c r="BK959" s="508">
        <v>5000000</v>
      </c>
      <c r="BL959" s="508">
        <v>5000000</v>
      </c>
      <c r="BM959" s="508">
        <v>5000000</v>
      </c>
      <c r="BN959" s="508">
        <v>5000000</v>
      </c>
      <c r="BO959" s="508">
        <v>5000000</v>
      </c>
      <c r="BP959" s="508">
        <v>5000000</v>
      </c>
      <c r="BQ959" s="508">
        <v>5000000</v>
      </c>
      <c r="BR959" s="508">
        <v>5000000</v>
      </c>
      <c r="BS959" s="508">
        <v>5000000</v>
      </c>
      <c r="BT959" s="508">
        <v>5000000</v>
      </c>
      <c r="BU959" s="508">
        <v>5000000</v>
      </c>
      <c r="BV959" s="508">
        <v>5000000</v>
      </c>
      <c r="BW959" s="508">
        <v>5000000</v>
      </c>
      <c r="BX959" s="508">
        <v>5000000</v>
      </c>
      <c r="BY959" s="508">
        <v>5000000</v>
      </c>
      <c r="BZ959" s="508">
        <v>5000000</v>
      </c>
      <c r="CA959" s="508">
        <v>5000000</v>
      </c>
      <c r="CB959" s="508">
        <v>5000000</v>
      </c>
      <c r="CC959" s="508">
        <v>5000000</v>
      </c>
      <c r="CD959" s="508">
        <v>5000000</v>
      </c>
      <c r="CE959" s="508">
        <v>5000000</v>
      </c>
      <c r="CF959" s="508">
        <v>5000000</v>
      </c>
      <c r="CG959" s="508">
        <v>5000000</v>
      </c>
      <c r="CH959" s="508">
        <v>5000000</v>
      </c>
      <c r="CI959" s="508">
        <v>5000000</v>
      </c>
      <c r="CJ959" s="508">
        <v>5000000</v>
      </c>
      <c r="CK959" s="508">
        <v>5000000</v>
      </c>
      <c r="CL959" s="508">
        <v>5000000</v>
      </c>
      <c r="CM959" s="508">
        <v>5000000</v>
      </c>
      <c r="CN959" s="508">
        <v>5000000</v>
      </c>
      <c r="CO959" s="508">
        <v>5000000</v>
      </c>
      <c r="CP959" s="508">
        <v>5000000</v>
      </c>
      <c r="CQ959" s="508">
        <v>5000000</v>
      </c>
      <c r="CR959" s="508">
        <v>5000000</v>
      </c>
      <c r="CS959" s="508">
        <v>5000000</v>
      </c>
      <c r="CT959" s="508">
        <v>5000000</v>
      </c>
      <c r="CU959" s="508">
        <v>5000000</v>
      </c>
      <c r="CV959" s="508">
        <v>5000000</v>
      </c>
    </row>
    <row r="960" spans="2:102" outlineLevel="1" x14ac:dyDescent="0.3">
      <c r="B960" s="154">
        <v>2</v>
      </c>
      <c r="C960" s="242" t="s">
        <v>366</v>
      </c>
      <c r="D960" s="143" t="s">
        <v>435</v>
      </c>
      <c r="E960" s="506">
        <v>5000000</v>
      </c>
      <c r="F960" s="506">
        <v>5000000</v>
      </c>
      <c r="G960" s="506">
        <v>5000000</v>
      </c>
      <c r="H960" s="506">
        <v>5000000</v>
      </c>
      <c r="I960" s="506">
        <v>5000000</v>
      </c>
      <c r="J960" s="506">
        <v>5000000</v>
      </c>
      <c r="K960" s="506">
        <v>5000000</v>
      </c>
      <c r="L960" s="506">
        <v>5000000</v>
      </c>
      <c r="M960" s="506">
        <v>5000000</v>
      </c>
      <c r="N960" s="506">
        <v>5000000</v>
      </c>
      <c r="O960" s="506">
        <v>5000000</v>
      </c>
      <c r="P960" s="506">
        <v>5000000</v>
      </c>
      <c r="Q960" s="506">
        <v>5000000</v>
      </c>
      <c r="R960" s="506">
        <v>5000000</v>
      </c>
      <c r="S960" s="506">
        <v>5000000</v>
      </c>
      <c r="T960" s="506">
        <v>5000000</v>
      </c>
      <c r="U960" s="506">
        <v>5000000</v>
      </c>
      <c r="V960" s="506">
        <v>5000000</v>
      </c>
      <c r="W960" s="506">
        <v>5000000</v>
      </c>
      <c r="X960" s="506">
        <v>5000000</v>
      </c>
      <c r="Y960" s="506">
        <v>5000000</v>
      </c>
      <c r="Z960" s="506">
        <v>5000000</v>
      </c>
      <c r="AA960" s="506">
        <v>5000000</v>
      </c>
      <c r="AB960" s="506">
        <v>5000000</v>
      </c>
      <c r="AC960" s="506">
        <v>5000000</v>
      </c>
      <c r="AD960" s="506">
        <v>5000000</v>
      </c>
      <c r="AE960" s="506">
        <v>5000000</v>
      </c>
      <c r="AF960" s="506">
        <v>5000000</v>
      </c>
      <c r="AG960" s="506">
        <v>5000000</v>
      </c>
      <c r="AH960" s="506">
        <v>5000000</v>
      </c>
      <c r="AI960" s="506">
        <v>5000000</v>
      </c>
      <c r="AJ960" s="506">
        <v>5000000</v>
      </c>
      <c r="AK960" s="506">
        <v>5000000</v>
      </c>
      <c r="AL960" s="508">
        <v>5000000</v>
      </c>
      <c r="AM960" s="508">
        <v>5000000</v>
      </c>
      <c r="AN960" s="508">
        <v>5000000</v>
      </c>
      <c r="AO960" s="508">
        <v>5000000</v>
      </c>
      <c r="AP960" s="508">
        <v>5000000</v>
      </c>
      <c r="AQ960" s="508">
        <v>5000000</v>
      </c>
      <c r="AR960" s="508">
        <v>5000000</v>
      </c>
      <c r="AS960" s="508">
        <v>5000000</v>
      </c>
      <c r="AT960" s="508">
        <v>5000000</v>
      </c>
      <c r="AU960" s="508">
        <v>5000000</v>
      </c>
      <c r="AV960" s="508">
        <v>5000000</v>
      </c>
      <c r="AW960" s="508">
        <v>5000000</v>
      </c>
      <c r="AX960" s="508">
        <v>5000000</v>
      </c>
      <c r="AY960" s="508">
        <v>5000000</v>
      </c>
      <c r="AZ960" s="508">
        <v>5000000</v>
      </c>
      <c r="BA960" s="508">
        <v>5000000</v>
      </c>
      <c r="BB960" s="508">
        <v>5000000</v>
      </c>
      <c r="BC960" s="508">
        <v>5000000</v>
      </c>
      <c r="BD960" s="508">
        <v>5000000</v>
      </c>
      <c r="BE960" s="508">
        <v>5000000</v>
      </c>
      <c r="BF960" s="508">
        <v>5000000</v>
      </c>
      <c r="BG960" s="508">
        <v>5000000</v>
      </c>
      <c r="BH960" s="508">
        <v>5000000</v>
      </c>
      <c r="BI960" s="508">
        <v>5000000</v>
      </c>
      <c r="BJ960" s="508">
        <v>5000000</v>
      </c>
      <c r="BK960" s="508">
        <v>5000000</v>
      </c>
      <c r="BL960" s="508">
        <v>5000000</v>
      </c>
      <c r="BM960" s="508">
        <v>5000000</v>
      </c>
      <c r="BN960" s="508">
        <v>5000000</v>
      </c>
      <c r="BO960" s="508">
        <v>5000000</v>
      </c>
      <c r="BP960" s="508">
        <v>5000000</v>
      </c>
      <c r="BQ960" s="508">
        <v>5000000</v>
      </c>
      <c r="BR960" s="508">
        <v>5000000</v>
      </c>
      <c r="BS960" s="508">
        <v>5000000</v>
      </c>
      <c r="BT960" s="508">
        <v>5000000</v>
      </c>
      <c r="BU960" s="508">
        <v>5000000</v>
      </c>
      <c r="BV960" s="508">
        <v>5000000</v>
      </c>
      <c r="BW960" s="508">
        <v>5000000</v>
      </c>
      <c r="BX960" s="508">
        <v>5000000</v>
      </c>
      <c r="BY960" s="508">
        <v>5000000</v>
      </c>
      <c r="BZ960" s="508">
        <v>5000000</v>
      </c>
      <c r="CA960" s="508">
        <v>5000000</v>
      </c>
      <c r="CB960" s="508">
        <v>5000000</v>
      </c>
      <c r="CC960" s="508">
        <v>5000000</v>
      </c>
      <c r="CD960" s="508">
        <v>5000000</v>
      </c>
      <c r="CE960" s="508">
        <v>5000000</v>
      </c>
      <c r="CF960" s="508">
        <v>5000000</v>
      </c>
      <c r="CG960" s="508">
        <v>5000000</v>
      </c>
      <c r="CH960" s="508">
        <v>5000000</v>
      </c>
      <c r="CI960" s="508">
        <v>5000000</v>
      </c>
      <c r="CJ960" s="508">
        <v>5000000</v>
      </c>
      <c r="CK960" s="508">
        <v>5000000</v>
      </c>
      <c r="CL960" s="508">
        <v>5000000</v>
      </c>
      <c r="CM960" s="508">
        <v>5000000</v>
      </c>
      <c r="CN960" s="508">
        <v>5000000</v>
      </c>
      <c r="CO960" s="508">
        <v>5000000</v>
      </c>
      <c r="CP960" s="508">
        <v>5000000</v>
      </c>
      <c r="CQ960" s="508">
        <v>5000000</v>
      </c>
      <c r="CR960" s="508">
        <v>5000000</v>
      </c>
      <c r="CS960" s="508">
        <v>5000000</v>
      </c>
      <c r="CT960" s="508">
        <v>5000000</v>
      </c>
      <c r="CU960" s="508">
        <v>5000000</v>
      </c>
      <c r="CV960" s="508">
        <v>5000000</v>
      </c>
    </row>
    <row r="961" spans="1:102" outlineLevel="1" x14ac:dyDescent="0.3">
      <c r="B961" s="154">
        <v>3</v>
      </c>
      <c r="C961" s="242" t="s">
        <v>365</v>
      </c>
      <c r="D961" s="143" t="s">
        <v>435</v>
      </c>
      <c r="E961" s="506">
        <v>500000</v>
      </c>
      <c r="F961" s="506">
        <v>500000</v>
      </c>
      <c r="G961" s="506">
        <v>500000</v>
      </c>
      <c r="H961" s="506">
        <v>500000</v>
      </c>
      <c r="I961" s="506">
        <v>500000</v>
      </c>
      <c r="J961" s="506">
        <v>500000</v>
      </c>
      <c r="K961" s="506">
        <v>500000</v>
      </c>
      <c r="L961" s="506">
        <v>500000</v>
      </c>
      <c r="M961" s="506">
        <v>500000</v>
      </c>
      <c r="N961" s="506">
        <v>500000</v>
      </c>
      <c r="O961" s="506">
        <v>500000</v>
      </c>
      <c r="P961" s="506">
        <v>500000</v>
      </c>
      <c r="Q961" s="506">
        <v>500000</v>
      </c>
      <c r="R961" s="506">
        <v>500000</v>
      </c>
      <c r="S961" s="506">
        <v>500000</v>
      </c>
      <c r="T961" s="506">
        <v>500000</v>
      </c>
      <c r="U961" s="506">
        <v>500000</v>
      </c>
      <c r="V961" s="506">
        <v>500000</v>
      </c>
      <c r="W961" s="506">
        <v>500000</v>
      </c>
      <c r="X961" s="506">
        <v>500000</v>
      </c>
      <c r="Y961" s="506">
        <v>500000</v>
      </c>
      <c r="Z961" s="506">
        <v>500000</v>
      </c>
      <c r="AA961" s="506">
        <v>500000</v>
      </c>
      <c r="AB961" s="506">
        <v>500000</v>
      </c>
      <c r="AC961" s="506">
        <v>500000</v>
      </c>
      <c r="AD961" s="506">
        <v>500000</v>
      </c>
      <c r="AE961" s="506">
        <v>500000</v>
      </c>
      <c r="AF961" s="506">
        <v>500000</v>
      </c>
      <c r="AG961" s="506">
        <v>500000</v>
      </c>
      <c r="AH961" s="506">
        <v>500000</v>
      </c>
      <c r="AI961" s="506">
        <v>500000</v>
      </c>
      <c r="AJ961" s="506">
        <v>500000</v>
      </c>
      <c r="AK961" s="506">
        <v>500000</v>
      </c>
      <c r="AL961" s="508">
        <v>500000</v>
      </c>
      <c r="AM961" s="508">
        <v>500000</v>
      </c>
      <c r="AN961" s="508">
        <v>500000</v>
      </c>
      <c r="AO961" s="508">
        <v>500000</v>
      </c>
      <c r="AP961" s="508">
        <v>500000</v>
      </c>
      <c r="AQ961" s="508">
        <v>500000</v>
      </c>
      <c r="AR961" s="508">
        <v>500000</v>
      </c>
      <c r="AS961" s="508">
        <v>500000</v>
      </c>
      <c r="AT961" s="508">
        <v>500000</v>
      </c>
      <c r="AU961" s="508">
        <v>500000</v>
      </c>
      <c r="AV961" s="508">
        <v>500000</v>
      </c>
      <c r="AW961" s="508">
        <v>500000</v>
      </c>
      <c r="AX961" s="508">
        <v>500000</v>
      </c>
      <c r="AY961" s="508">
        <v>500000</v>
      </c>
      <c r="AZ961" s="508">
        <v>500000</v>
      </c>
      <c r="BA961" s="508">
        <v>500000</v>
      </c>
      <c r="BB961" s="508">
        <v>500000</v>
      </c>
      <c r="BC961" s="508">
        <v>500000</v>
      </c>
      <c r="BD961" s="508">
        <v>500000</v>
      </c>
      <c r="BE961" s="508">
        <v>500000</v>
      </c>
      <c r="BF961" s="508">
        <v>500000</v>
      </c>
      <c r="BG961" s="508">
        <v>500000</v>
      </c>
      <c r="BH961" s="508">
        <v>500000</v>
      </c>
      <c r="BI961" s="508">
        <v>500000</v>
      </c>
      <c r="BJ961" s="508">
        <v>500000</v>
      </c>
      <c r="BK961" s="508">
        <v>500000</v>
      </c>
      <c r="BL961" s="508">
        <v>500000</v>
      </c>
      <c r="BM961" s="508">
        <v>500000</v>
      </c>
      <c r="BN961" s="508">
        <v>500000</v>
      </c>
      <c r="BO961" s="508">
        <v>500000</v>
      </c>
      <c r="BP961" s="508">
        <v>500000</v>
      </c>
      <c r="BQ961" s="508">
        <v>500000</v>
      </c>
      <c r="BR961" s="508">
        <v>500000</v>
      </c>
      <c r="BS961" s="508">
        <v>500000</v>
      </c>
      <c r="BT961" s="508">
        <v>500000</v>
      </c>
      <c r="BU961" s="508">
        <v>500000</v>
      </c>
      <c r="BV961" s="508">
        <v>500000</v>
      </c>
      <c r="BW961" s="508">
        <v>500000</v>
      </c>
      <c r="BX961" s="508">
        <v>500000</v>
      </c>
      <c r="BY961" s="508">
        <v>500000</v>
      </c>
      <c r="BZ961" s="508">
        <v>500000</v>
      </c>
      <c r="CA961" s="508">
        <v>500000</v>
      </c>
      <c r="CB961" s="508">
        <v>500000</v>
      </c>
      <c r="CC961" s="508">
        <v>500000</v>
      </c>
      <c r="CD961" s="508">
        <v>500000</v>
      </c>
      <c r="CE961" s="508">
        <v>500000</v>
      </c>
      <c r="CF961" s="508">
        <v>500000</v>
      </c>
      <c r="CG961" s="508">
        <v>500000</v>
      </c>
      <c r="CH961" s="508">
        <v>500000</v>
      </c>
      <c r="CI961" s="508">
        <v>500000</v>
      </c>
      <c r="CJ961" s="508">
        <v>500000</v>
      </c>
      <c r="CK961" s="508">
        <v>500000</v>
      </c>
      <c r="CL961" s="508">
        <v>500000</v>
      </c>
      <c r="CM961" s="508">
        <v>500000</v>
      </c>
      <c r="CN961" s="508">
        <v>500000</v>
      </c>
      <c r="CO961" s="508">
        <v>500000</v>
      </c>
      <c r="CP961" s="508">
        <v>500000</v>
      </c>
      <c r="CQ961" s="508">
        <v>500000</v>
      </c>
      <c r="CR961" s="508">
        <v>500000</v>
      </c>
      <c r="CS961" s="508">
        <v>500000</v>
      </c>
      <c r="CT961" s="508">
        <v>500000</v>
      </c>
      <c r="CU961" s="508">
        <v>500000</v>
      </c>
      <c r="CV961" s="508">
        <v>500000</v>
      </c>
    </row>
    <row r="962" spans="1:102" outlineLevel="1" x14ac:dyDescent="0.3"/>
    <row r="963" spans="1:102" outlineLevel="1" x14ac:dyDescent="0.3">
      <c r="C963" s="242" t="s">
        <v>23</v>
      </c>
      <c r="D963" s="143" t="s">
        <v>435</v>
      </c>
      <c r="E963" s="242">
        <f>SUM(E959:E961)</f>
        <v>10500000</v>
      </c>
      <c r="F963" s="242">
        <f t="shared" ref="F963:AA963" si="488">SUM(F959:F961)</f>
        <v>10500000</v>
      </c>
      <c r="G963" s="242">
        <f t="shared" si="488"/>
        <v>10500000</v>
      </c>
      <c r="H963" s="242">
        <f t="shared" si="488"/>
        <v>10500000</v>
      </c>
      <c r="I963" s="242">
        <f t="shared" si="488"/>
        <v>10500000</v>
      </c>
      <c r="J963" s="242">
        <f t="shared" si="488"/>
        <v>10500000</v>
      </c>
      <c r="K963" s="242">
        <f t="shared" si="488"/>
        <v>10500000</v>
      </c>
      <c r="L963" s="242">
        <f t="shared" si="488"/>
        <v>10500000</v>
      </c>
      <c r="M963" s="242">
        <f t="shared" si="488"/>
        <v>10500000</v>
      </c>
      <c r="N963" s="242">
        <f t="shared" si="488"/>
        <v>10500000</v>
      </c>
      <c r="O963" s="242">
        <f t="shared" si="488"/>
        <v>10500000</v>
      </c>
      <c r="P963" s="242">
        <f t="shared" si="488"/>
        <v>10500000</v>
      </c>
      <c r="Q963" s="242">
        <f t="shared" si="488"/>
        <v>10500000</v>
      </c>
      <c r="R963" s="242">
        <f t="shared" si="488"/>
        <v>10500000</v>
      </c>
      <c r="S963" s="242">
        <f t="shared" si="488"/>
        <v>10500000</v>
      </c>
      <c r="T963" s="242">
        <f t="shared" si="488"/>
        <v>10500000</v>
      </c>
      <c r="U963" s="242">
        <f t="shared" si="488"/>
        <v>10500000</v>
      </c>
      <c r="V963" s="242">
        <f t="shared" si="488"/>
        <v>10500000</v>
      </c>
      <c r="W963" s="242">
        <f t="shared" si="488"/>
        <v>10500000</v>
      </c>
      <c r="X963" s="242">
        <f t="shared" si="488"/>
        <v>10500000</v>
      </c>
      <c r="Y963" s="242">
        <f t="shared" si="488"/>
        <v>10500000</v>
      </c>
      <c r="Z963" s="242">
        <f t="shared" si="488"/>
        <v>10500000</v>
      </c>
      <c r="AA963" s="242">
        <f t="shared" si="488"/>
        <v>10500000</v>
      </c>
      <c r="AB963" s="242">
        <f>SUM(AB959:AB961)</f>
        <v>10500000</v>
      </c>
      <c r="AC963" s="242">
        <f t="shared" ref="AC963:CN963" si="489">SUM(AC959:AC961)</f>
        <v>10500000</v>
      </c>
      <c r="AD963" s="242">
        <f t="shared" si="489"/>
        <v>10500000</v>
      </c>
      <c r="AE963" s="242">
        <f t="shared" si="489"/>
        <v>10500000</v>
      </c>
      <c r="AF963" s="242">
        <f t="shared" si="489"/>
        <v>10500000</v>
      </c>
      <c r="AG963" s="242">
        <f t="shared" si="489"/>
        <v>10500000</v>
      </c>
      <c r="AH963" s="242">
        <f t="shared" si="489"/>
        <v>10500000</v>
      </c>
      <c r="AI963" s="242">
        <f t="shared" si="489"/>
        <v>10500000</v>
      </c>
      <c r="AJ963" s="242">
        <f t="shared" si="489"/>
        <v>10500000</v>
      </c>
      <c r="AK963" s="242">
        <f t="shared" si="489"/>
        <v>10500000</v>
      </c>
      <c r="AL963" s="242">
        <f t="shared" si="489"/>
        <v>10500000</v>
      </c>
      <c r="AM963" s="242">
        <f t="shared" si="489"/>
        <v>10500000</v>
      </c>
      <c r="AN963" s="242">
        <f t="shared" si="489"/>
        <v>10500000</v>
      </c>
      <c r="AO963" s="242">
        <f t="shared" si="489"/>
        <v>10500000</v>
      </c>
      <c r="AP963" s="242">
        <f t="shared" si="489"/>
        <v>10500000</v>
      </c>
      <c r="AQ963" s="242">
        <f t="shared" si="489"/>
        <v>10500000</v>
      </c>
      <c r="AR963" s="242">
        <f t="shared" si="489"/>
        <v>10500000</v>
      </c>
      <c r="AS963" s="242">
        <f t="shared" si="489"/>
        <v>10500000</v>
      </c>
      <c r="AT963" s="242">
        <f t="shared" si="489"/>
        <v>10500000</v>
      </c>
      <c r="AU963" s="242">
        <f t="shared" si="489"/>
        <v>10500000</v>
      </c>
      <c r="AV963" s="242">
        <f t="shared" si="489"/>
        <v>10500000</v>
      </c>
      <c r="AW963" s="242">
        <f t="shared" si="489"/>
        <v>10500000</v>
      </c>
      <c r="AX963" s="242">
        <f t="shared" si="489"/>
        <v>10500000</v>
      </c>
      <c r="AY963" s="242">
        <f t="shared" si="489"/>
        <v>10500000</v>
      </c>
      <c r="AZ963" s="242">
        <f t="shared" si="489"/>
        <v>10500000</v>
      </c>
      <c r="BA963" s="242">
        <f t="shared" si="489"/>
        <v>10500000</v>
      </c>
      <c r="BB963" s="242">
        <f t="shared" si="489"/>
        <v>10500000</v>
      </c>
      <c r="BC963" s="242">
        <f t="shared" si="489"/>
        <v>10500000</v>
      </c>
      <c r="BD963" s="242">
        <f t="shared" si="489"/>
        <v>10500000</v>
      </c>
      <c r="BE963" s="242">
        <f t="shared" si="489"/>
        <v>10500000</v>
      </c>
      <c r="BF963" s="242">
        <f t="shared" si="489"/>
        <v>10500000</v>
      </c>
      <c r="BG963" s="242">
        <f t="shared" si="489"/>
        <v>10500000</v>
      </c>
      <c r="BH963" s="242">
        <f t="shared" si="489"/>
        <v>10500000</v>
      </c>
      <c r="BI963" s="242">
        <f t="shared" si="489"/>
        <v>10500000</v>
      </c>
      <c r="BJ963" s="242">
        <f t="shared" si="489"/>
        <v>10500000</v>
      </c>
      <c r="BK963" s="242">
        <f t="shared" si="489"/>
        <v>10500000</v>
      </c>
      <c r="BL963" s="242">
        <f t="shared" si="489"/>
        <v>10500000</v>
      </c>
      <c r="BM963" s="242">
        <f t="shared" si="489"/>
        <v>10500000</v>
      </c>
      <c r="BN963" s="242">
        <f t="shared" si="489"/>
        <v>10500000</v>
      </c>
      <c r="BO963" s="242">
        <f t="shared" si="489"/>
        <v>10500000</v>
      </c>
      <c r="BP963" s="242">
        <f t="shared" si="489"/>
        <v>10500000</v>
      </c>
      <c r="BQ963" s="242">
        <f t="shared" si="489"/>
        <v>10500000</v>
      </c>
      <c r="BR963" s="242">
        <f t="shared" si="489"/>
        <v>10500000</v>
      </c>
      <c r="BS963" s="242">
        <f t="shared" si="489"/>
        <v>10500000</v>
      </c>
      <c r="BT963" s="242">
        <f t="shared" si="489"/>
        <v>10500000</v>
      </c>
      <c r="BU963" s="242">
        <f t="shared" si="489"/>
        <v>10500000</v>
      </c>
      <c r="BV963" s="242">
        <f t="shared" si="489"/>
        <v>10500000</v>
      </c>
      <c r="BW963" s="242">
        <f t="shared" si="489"/>
        <v>10500000</v>
      </c>
      <c r="BX963" s="242">
        <f t="shared" si="489"/>
        <v>10500000</v>
      </c>
      <c r="BY963" s="242">
        <f t="shared" si="489"/>
        <v>10500000</v>
      </c>
      <c r="BZ963" s="242">
        <f t="shared" si="489"/>
        <v>10500000</v>
      </c>
      <c r="CA963" s="242">
        <f t="shared" si="489"/>
        <v>10500000</v>
      </c>
      <c r="CB963" s="242">
        <f t="shared" si="489"/>
        <v>10500000</v>
      </c>
      <c r="CC963" s="242">
        <f t="shared" si="489"/>
        <v>10500000</v>
      </c>
      <c r="CD963" s="242">
        <f t="shared" si="489"/>
        <v>10500000</v>
      </c>
      <c r="CE963" s="242">
        <f t="shared" si="489"/>
        <v>10500000</v>
      </c>
      <c r="CF963" s="242">
        <f t="shared" si="489"/>
        <v>10500000</v>
      </c>
      <c r="CG963" s="242">
        <f t="shared" si="489"/>
        <v>10500000</v>
      </c>
      <c r="CH963" s="242">
        <f t="shared" si="489"/>
        <v>10500000</v>
      </c>
      <c r="CI963" s="242">
        <f t="shared" si="489"/>
        <v>10500000</v>
      </c>
      <c r="CJ963" s="242">
        <f t="shared" si="489"/>
        <v>10500000</v>
      </c>
      <c r="CK963" s="242">
        <f t="shared" si="489"/>
        <v>10500000</v>
      </c>
      <c r="CL963" s="242">
        <f t="shared" si="489"/>
        <v>10500000</v>
      </c>
      <c r="CM963" s="242">
        <f t="shared" si="489"/>
        <v>10500000</v>
      </c>
      <c r="CN963" s="242">
        <f t="shared" si="489"/>
        <v>10500000</v>
      </c>
      <c r="CO963" s="242">
        <f t="shared" ref="CO963:CV963" si="490">SUM(CO959:CO961)</f>
        <v>10500000</v>
      </c>
      <c r="CP963" s="242">
        <f t="shared" si="490"/>
        <v>10500000</v>
      </c>
      <c r="CQ963" s="242">
        <f t="shared" si="490"/>
        <v>10500000</v>
      </c>
      <c r="CR963" s="242">
        <f t="shared" si="490"/>
        <v>10500000</v>
      </c>
      <c r="CS963" s="242">
        <f t="shared" si="490"/>
        <v>10500000</v>
      </c>
      <c r="CT963" s="242">
        <f t="shared" si="490"/>
        <v>10500000</v>
      </c>
      <c r="CU963" s="242">
        <f t="shared" si="490"/>
        <v>10500000</v>
      </c>
      <c r="CV963" s="242">
        <f t="shared" si="490"/>
        <v>10500000</v>
      </c>
      <c r="CW963" s="63" t="s">
        <v>677</v>
      </c>
      <c r="CX963" s="63"/>
    </row>
    <row r="965" spans="1:102" ht="21" thickBot="1" x14ac:dyDescent="0.4">
      <c r="B965" s="3" t="s">
        <v>548</v>
      </c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</row>
    <row r="966" spans="1:102" ht="14.4" thickTop="1" x14ac:dyDescent="0.3">
      <c r="B966" s="233" t="s">
        <v>461</v>
      </c>
      <c r="AA966" s="238"/>
      <c r="AB966" s="238"/>
      <c r="AC966" s="238"/>
      <c r="AD966" s="238"/>
      <c r="AE966" s="238"/>
      <c r="AF966" s="238"/>
      <c r="AG966" s="238"/>
    </row>
    <row r="967" spans="1:102" x14ac:dyDescent="0.3">
      <c r="A967" s="237"/>
      <c r="K967" s="234"/>
      <c r="L967" s="234"/>
      <c r="M967" s="234"/>
      <c r="N967" s="234"/>
    </row>
    <row r="968" spans="1:102" ht="18" thickBot="1" x14ac:dyDescent="0.35">
      <c r="A968" s="237"/>
      <c r="B968" s="75" t="s">
        <v>549</v>
      </c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  <c r="AJ968" s="75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75"/>
      <c r="AZ968" s="75"/>
      <c r="BA968" s="75"/>
      <c r="BB968" s="75"/>
      <c r="BC968" s="75"/>
      <c r="BD968" s="75"/>
      <c r="BE968" s="75"/>
      <c r="BF968" s="75"/>
      <c r="BG968" s="75"/>
      <c r="BH968" s="75"/>
      <c r="BI968" s="75"/>
      <c r="BJ968" s="75"/>
      <c r="BK968" s="75"/>
      <c r="BL968" s="75"/>
      <c r="BM968" s="75"/>
      <c r="BN968" s="75"/>
      <c r="BO968" s="75"/>
      <c r="BP968" s="75"/>
      <c r="BQ968" s="75"/>
      <c r="BR968" s="75"/>
      <c r="BS968" s="75"/>
      <c r="BT968" s="75"/>
      <c r="BU968" s="75"/>
      <c r="BV968" s="75"/>
      <c r="BW968" s="75"/>
      <c r="BX968" s="75"/>
      <c r="BY968" s="75"/>
      <c r="BZ968" s="75"/>
      <c r="CA968" s="75"/>
      <c r="CB968" s="75"/>
      <c r="CC968" s="75"/>
      <c r="CD968" s="75"/>
      <c r="CE968" s="75"/>
      <c r="CF968" s="75"/>
      <c r="CG968" s="75"/>
      <c r="CH968" s="75"/>
      <c r="CI968" s="75"/>
      <c r="CJ968" s="75"/>
      <c r="CK968" s="75"/>
      <c r="CL968" s="75"/>
      <c r="CM968" s="75"/>
      <c r="CN968" s="75"/>
      <c r="CO968" s="75"/>
      <c r="CP968" s="75"/>
      <c r="CQ968" s="75"/>
      <c r="CR968" s="75"/>
      <c r="CS968" s="75"/>
      <c r="CT968" s="75"/>
      <c r="CU968" s="75"/>
      <c r="CV968" s="75"/>
      <c r="CW968" s="75"/>
      <c r="CX968" s="75"/>
    </row>
    <row r="969" spans="1:102" ht="12.75" customHeight="1" outlineLevel="1" x14ac:dyDescent="0.3">
      <c r="K969" s="234"/>
      <c r="L969" s="234"/>
      <c r="M969" s="234"/>
      <c r="N969" s="234"/>
    </row>
    <row r="970" spans="1:102" outlineLevel="1" x14ac:dyDescent="0.3">
      <c r="E970" s="233">
        <v>1</v>
      </c>
      <c r="F970" s="233">
        <v>2</v>
      </c>
      <c r="G970" s="233">
        <v>3</v>
      </c>
      <c r="H970" s="233">
        <v>4</v>
      </c>
      <c r="I970" s="233">
        <v>5</v>
      </c>
      <c r="J970" s="233">
        <v>6</v>
      </c>
      <c r="K970" s="233">
        <v>7</v>
      </c>
      <c r="L970" s="233">
        <v>8</v>
      </c>
      <c r="M970" s="233">
        <v>9</v>
      </c>
      <c r="N970" s="233">
        <v>10</v>
      </c>
      <c r="O970" s="233">
        <v>11</v>
      </c>
      <c r="P970" s="233">
        <v>12</v>
      </c>
      <c r="Q970" s="233">
        <v>13</v>
      </c>
      <c r="R970" s="233">
        <v>14</v>
      </c>
      <c r="S970" s="233">
        <v>15</v>
      </c>
      <c r="T970" s="233">
        <v>16</v>
      </c>
      <c r="U970" s="233">
        <v>17</v>
      </c>
      <c r="V970" s="233">
        <v>18</v>
      </c>
      <c r="W970" s="233">
        <v>19</v>
      </c>
      <c r="X970" s="233">
        <v>20</v>
      </c>
      <c r="Y970" s="233">
        <v>21</v>
      </c>
      <c r="Z970" s="233">
        <v>22</v>
      </c>
      <c r="AA970" s="233">
        <v>23</v>
      </c>
      <c r="AB970" s="233">
        <v>24</v>
      </c>
      <c r="AC970" s="233">
        <v>25</v>
      </c>
      <c r="AD970" s="233">
        <v>26</v>
      </c>
      <c r="AE970" s="233">
        <v>27</v>
      </c>
      <c r="AF970" s="233">
        <v>28</v>
      </c>
      <c r="AG970" s="233">
        <v>29</v>
      </c>
      <c r="AH970" s="233">
        <v>30</v>
      </c>
      <c r="AI970" s="233">
        <v>31</v>
      </c>
      <c r="AJ970" s="233">
        <v>32</v>
      </c>
      <c r="AK970" s="233">
        <v>33</v>
      </c>
      <c r="AL970" s="233">
        <v>34</v>
      </c>
      <c r="AM970" s="233">
        <v>35</v>
      </c>
      <c r="AN970" s="233">
        <v>36</v>
      </c>
      <c r="AO970" s="233">
        <v>37</v>
      </c>
      <c r="AP970" s="233">
        <v>38</v>
      </c>
      <c r="AQ970" s="233">
        <v>39</v>
      </c>
      <c r="AR970" s="233">
        <v>40</v>
      </c>
      <c r="AS970" s="233">
        <v>41</v>
      </c>
      <c r="AT970" s="233">
        <v>42</v>
      </c>
      <c r="AU970" s="233">
        <v>43</v>
      </c>
      <c r="AV970" s="233">
        <v>44</v>
      </c>
      <c r="AW970" s="233">
        <v>45</v>
      </c>
      <c r="AX970" s="233">
        <v>46</v>
      </c>
      <c r="AY970" s="233">
        <v>47</v>
      </c>
      <c r="AZ970" s="233">
        <v>48</v>
      </c>
      <c r="BA970" s="233">
        <v>49</v>
      </c>
      <c r="BB970" s="233">
        <v>50</v>
      </c>
      <c r="BC970" s="233">
        <v>51</v>
      </c>
      <c r="BD970" s="233">
        <v>52</v>
      </c>
      <c r="BE970" s="233">
        <v>53</v>
      </c>
      <c r="BF970" s="233">
        <v>54</v>
      </c>
      <c r="BG970" s="233">
        <v>55</v>
      </c>
      <c r="BH970" s="233">
        <v>56</v>
      </c>
      <c r="BI970" s="233">
        <v>57</v>
      </c>
      <c r="BJ970" s="233">
        <v>58</v>
      </c>
      <c r="BK970" s="233">
        <v>59</v>
      </c>
      <c r="BL970" s="233">
        <v>60</v>
      </c>
      <c r="BM970" s="233">
        <v>61</v>
      </c>
      <c r="BN970" s="233">
        <v>62</v>
      </c>
      <c r="BO970" s="233">
        <v>63</v>
      </c>
      <c r="BP970" s="233">
        <v>64</v>
      </c>
      <c r="BQ970" s="233">
        <v>65</v>
      </c>
      <c r="BR970" s="233">
        <v>66</v>
      </c>
      <c r="BS970" s="233">
        <v>67</v>
      </c>
      <c r="BT970" s="233">
        <v>68</v>
      </c>
      <c r="BU970" s="233">
        <v>69</v>
      </c>
      <c r="BV970" s="233">
        <v>70</v>
      </c>
      <c r="BW970" s="233">
        <v>71</v>
      </c>
      <c r="BX970" s="233">
        <v>72</v>
      </c>
      <c r="BY970" s="233">
        <v>73</v>
      </c>
      <c r="BZ970" s="233">
        <v>74</v>
      </c>
      <c r="CA970" s="233">
        <v>75</v>
      </c>
      <c r="CB970" s="233">
        <v>76</v>
      </c>
      <c r="CC970" s="233">
        <v>77</v>
      </c>
      <c r="CD970" s="233">
        <v>78</v>
      </c>
      <c r="CE970" s="233">
        <v>79</v>
      </c>
      <c r="CF970" s="233">
        <v>80</v>
      </c>
      <c r="CG970" s="233">
        <v>81</v>
      </c>
      <c r="CH970" s="233">
        <v>82</v>
      </c>
      <c r="CI970" s="233">
        <v>83</v>
      </c>
      <c r="CJ970" s="233">
        <v>84</v>
      </c>
      <c r="CK970" s="233">
        <v>85</v>
      </c>
      <c r="CL970" s="233">
        <v>86</v>
      </c>
      <c r="CM970" s="233">
        <v>87</v>
      </c>
      <c r="CN970" s="233">
        <v>88</v>
      </c>
      <c r="CO970" s="233">
        <v>89</v>
      </c>
      <c r="CP970" s="233">
        <v>90</v>
      </c>
      <c r="CQ970" s="233">
        <v>91</v>
      </c>
      <c r="CR970" s="233">
        <v>92</v>
      </c>
      <c r="CS970" s="233">
        <v>93</v>
      </c>
      <c r="CT970" s="233">
        <v>94</v>
      </c>
      <c r="CU970" s="233">
        <v>95</v>
      </c>
      <c r="CV970" s="233">
        <v>96</v>
      </c>
    </row>
    <row r="971" spans="1:102" outlineLevel="1" x14ac:dyDescent="0.3">
      <c r="B971" s="69" t="s">
        <v>79</v>
      </c>
      <c r="C971" s="69" t="s">
        <v>129</v>
      </c>
      <c r="E971" s="69">
        <v>201401</v>
      </c>
      <c r="F971" s="69">
        <v>201402</v>
      </c>
      <c r="G971" s="69">
        <v>201403</v>
      </c>
      <c r="H971" s="69">
        <v>201404</v>
      </c>
      <c r="I971" s="69">
        <v>201405</v>
      </c>
      <c r="J971" s="69">
        <v>201406</v>
      </c>
      <c r="K971" s="69">
        <v>201407</v>
      </c>
      <c r="L971" s="69">
        <v>201408</v>
      </c>
      <c r="M971" s="69">
        <v>201409</v>
      </c>
      <c r="N971" s="69">
        <v>201410</v>
      </c>
      <c r="O971" s="69">
        <v>201411</v>
      </c>
      <c r="P971" s="69">
        <v>201412</v>
      </c>
      <c r="Q971" s="69">
        <v>201501</v>
      </c>
      <c r="R971" s="69">
        <v>201502</v>
      </c>
      <c r="S971" s="69">
        <v>201503</v>
      </c>
      <c r="T971" s="69">
        <v>201504</v>
      </c>
      <c r="U971" s="69">
        <v>201505</v>
      </c>
      <c r="V971" s="69">
        <v>201506</v>
      </c>
      <c r="W971" s="69">
        <v>201507</v>
      </c>
      <c r="X971" s="69">
        <v>201508</v>
      </c>
      <c r="Y971" s="69">
        <v>201509</v>
      </c>
      <c r="Z971" s="69">
        <v>201510</v>
      </c>
      <c r="AA971" s="69">
        <v>201511</v>
      </c>
      <c r="AB971" s="69">
        <v>201512</v>
      </c>
      <c r="AC971" s="69">
        <v>201601</v>
      </c>
      <c r="AD971" s="69">
        <v>201602</v>
      </c>
      <c r="AE971" s="69">
        <v>201603</v>
      </c>
      <c r="AF971" s="69">
        <v>201604</v>
      </c>
      <c r="AG971" s="69">
        <v>201605</v>
      </c>
      <c r="AH971" s="69">
        <v>201606</v>
      </c>
      <c r="AI971" s="69">
        <v>201607</v>
      </c>
      <c r="AJ971" s="69">
        <v>201608</v>
      </c>
      <c r="AK971" s="69">
        <v>201609</v>
      </c>
      <c r="AL971" s="69">
        <v>201610</v>
      </c>
      <c r="AM971" s="69">
        <v>201611</v>
      </c>
      <c r="AN971" s="69">
        <v>201612</v>
      </c>
      <c r="AO971" s="69">
        <v>201701</v>
      </c>
      <c r="AP971" s="69">
        <v>201702</v>
      </c>
      <c r="AQ971" s="69">
        <v>201703</v>
      </c>
      <c r="AR971" s="69">
        <v>201704</v>
      </c>
      <c r="AS971" s="69">
        <v>201705</v>
      </c>
      <c r="AT971" s="69">
        <v>201706</v>
      </c>
      <c r="AU971" s="69">
        <v>201707</v>
      </c>
      <c r="AV971" s="69">
        <v>201708</v>
      </c>
      <c r="AW971" s="69">
        <v>201709</v>
      </c>
      <c r="AX971" s="69">
        <v>201710</v>
      </c>
      <c r="AY971" s="69">
        <v>201711</v>
      </c>
      <c r="AZ971" s="69">
        <v>201712</v>
      </c>
      <c r="BA971" s="69">
        <v>201801</v>
      </c>
      <c r="BB971" s="69">
        <v>201802</v>
      </c>
      <c r="BC971" s="69">
        <v>201803</v>
      </c>
      <c r="BD971" s="69">
        <v>201804</v>
      </c>
      <c r="BE971" s="69">
        <v>201805</v>
      </c>
      <c r="BF971" s="69">
        <v>201806</v>
      </c>
      <c r="BG971" s="69">
        <v>201807</v>
      </c>
      <c r="BH971" s="69">
        <v>201808</v>
      </c>
      <c r="BI971" s="69">
        <v>201809</v>
      </c>
      <c r="BJ971" s="69">
        <v>201810</v>
      </c>
      <c r="BK971" s="69">
        <v>201811</v>
      </c>
      <c r="BL971" s="69">
        <v>201812</v>
      </c>
      <c r="BM971" s="69">
        <v>201901</v>
      </c>
      <c r="BN971" s="69">
        <v>201902</v>
      </c>
      <c r="BO971" s="69">
        <v>201903</v>
      </c>
      <c r="BP971" s="69">
        <v>201904</v>
      </c>
      <c r="BQ971" s="69">
        <v>201905</v>
      </c>
      <c r="BR971" s="69">
        <v>201906</v>
      </c>
      <c r="BS971" s="69">
        <v>201907</v>
      </c>
      <c r="BT971" s="69">
        <v>201908</v>
      </c>
      <c r="BU971" s="69">
        <v>201909</v>
      </c>
      <c r="BV971" s="69">
        <v>201910</v>
      </c>
      <c r="BW971" s="69">
        <v>201911</v>
      </c>
      <c r="BX971" s="69">
        <v>201912</v>
      </c>
      <c r="BY971" s="69">
        <v>202001</v>
      </c>
      <c r="BZ971" s="69">
        <v>202002</v>
      </c>
      <c r="CA971" s="69">
        <v>202003</v>
      </c>
      <c r="CB971" s="69">
        <v>202004</v>
      </c>
      <c r="CC971" s="69">
        <v>202005</v>
      </c>
      <c r="CD971" s="69">
        <v>202006</v>
      </c>
      <c r="CE971" s="69">
        <v>202007</v>
      </c>
      <c r="CF971" s="69">
        <v>202008</v>
      </c>
      <c r="CG971" s="69">
        <v>202009</v>
      </c>
      <c r="CH971" s="69">
        <v>202010</v>
      </c>
      <c r="CI971" s="69">
        <v>202011</v>
      </c>
      <c r="CJ971" s="69">
        <v>202012</v>
      </c>
      <c r="CK971" s="69">
        <v>202101</v>
      </c>
      <c r="CL971" s="69">
        <v>202102</v>
      </c>
      <c r="CM971" s="69">
        <v>202103</v>
      </c>
      <c r="CN971" s="69">
        <v>202104</v>
      </c>
      <c r="CO971" s="69">
        <v>202105</v>
      </c>
      <c r="CP971" s="69">
        <v>202106</v>
      </c>
      <c r="CQ971" s="69">
        <v>202107</v>
      </c>
      <c r="CR971" s="69">
        <v>202108</v>
      </c>
      <c r="CS971" s="69">
        <v>202109</v>
      </c>
      <c r="CT971" s="69">
        <v>202110</v>
      </c>
      <c r="CU971" s="69">
        <v>202111</v>
      </c>
      <c r="CV971" s="69">
        <v>202112</v>
      </c>
    </row>
    <row r="972" spans="1:102" ht="12.75" customHeight="1" outlineLevel="1" x14ac:dyDescent="0.3">
      <c r="B972" s="154">
        <v>1</v>
      </c>
      <c r="C972" s="242" t="s">
        <v>486</v>
      </c>
      <c r="D972" s="143" t="s">
        <v>558</v>
      </c>
      <c r="E972" s="303">
        <f>+E1032</f>
        <v>40.259197324414714</v>
      </c>
      <c r="F972" s="303">
        <f t="shared" ref="F972:BQ973" si="491">+F1032</f>
        <v>40.259197324414714</v>
      </c>
      <c r="G972" s="303">
        <f t="shared" si="491"/>
        <v>40.259197324414714</v>
      </c>
      <c r="H972" s="303">
        <f t="shared" si="491"/>
        <v>40.259197324414714</v>
      </c>
      <c r="I972" s="303">
        <f t="shared" si="491"/>
        <v>40.259197324414714</v>
      </c>
      <c r="J972" s="303">
        <f t="shared" si="491"/>
        <v>40.259197324414714</v>
      </c>
      <c r="K972" s="303">
        <f t="shared" si="491"/>
        <v>40.259197324414714</v>
      </c>
      <c r="L972" s="303">
        <f t="shared" si="491"/>
        <v>40.259197324414714</v>
      </c>
      <c r="M972" s="303">
        <f t="shared" si="491"/>
        <v>40.259197324414714</v>
      </c>
      <c r="N972" s="303">
        <f t="shared" si="491"/>
        <v>40.259197324414714</v>
      </c>
      <c r="O972" s="303">
        <f t="shared" si="491"/>
        <v>40.259197324414714</v>
      </c>
      <c r="P972" s="303">
        <f t="shared" si="491"/>
        <v>40.259197324414714</v>
      </c>
      <c r="Q972" s="303">
        <f t="shared" si="491"/>
        <v>40.259197324414714</v>
      </c>
      <c r="R972" s="303">
        <f t="shared" si="491"/>
        <v>40.259197324414714</v>
      </c>
      <c r="S972" s="303">
        <f t="shared" si="491"/>
        <v>40.259197324414714</v>
      </c>
      <c r="T972" s="303">
        <f t="shared" si="491"/>
        <v>40.259197324414714</v>
      </c>
      <c r="U972" s="303">
        <f t="shared" si="491"/>
        <v>40.259197324414714</v>
      </c>
      <c r="V972" s="303">
        <f t="shared" si="491"/>
        <v>40.259197324414714</v>
      </c>
      <c r="W972" s="303">
        <f t="shared" si="491"/>
        <v>40.259197324414714</v>
      </c>
      <c r="X972" s="303">
        <f t="shared" si="491"/>
        <v>40.259197324414714</v>
      </c>
      <c r="Y972" s="303">
        <f t="shared" si="491"/>
        <v>40.259197324414714</v>
      </c>
      <c r="Z972" s="303">
        <f t="shared" si="491"/>
        <v>40.259197324414714</v>
      </c>
      <c r="AA972" s="303">
        <f t="shared" si="491"/>
        <v>40.259197324414714</v>
      </c>
      <c r="AB972" s="303">
        <f t="shared" si="491"/>
        <v>40.259197324414714</v>
      </c>
      <c r="AC972" s="303">
        <f t="shared" si="491"/>
        <v>40.259197324414714</v>
      </c>
      <c r="AD972" s="303">
        <f t="shared" si="491"/>
        <v>40.259197324414714</v>
      </c>
      <c r="AE972" s="303">
        <f t="shared" si="491"/>
        <v>40.259197324414714</v>
      </c>
      <c r="AF972" s="303">
        <f t="shared" si="491"/>
        <v>40.259197324414714</v>
      </c>
      <c r="AG972" s="303">
        <f t="shared" si="491"/>
        <v>40.259197324414714</v>
      </c>
      <c r="AH972" s="303">
        <f t="shared" si="491"/>
        <v>40.259197324414714</v>
      </c>
      <c r="AI972" s="303">
        <f t="shared" si="491"/>
        <v>40.259197324414714</v>
      </c>
      <c r="AJ972" s="303">
        <f t="shared" si="491"/>
        <v>40.259197324414714</v>
      </c>
      <c r="AK972" s="303">
        <f t="shared" si="491"/>
        <v>40.259197324414714</v>
      </c>
      <c r="AL972" s="303">
        <f t="shared" si="491"/>
        <v>40.259197324414714</v>
      </c>
      <c r="AM972" s="303">
        <f t="shared" si="491"/>
        <v>40.259197324414714</v>
      </c>
      <c r="AN972" s="303">
        <f t="shared" si="491"/>
        <v>40.259197324414714</v>
      </c>
      <c r="AO972" s="303">
        <f t="shared" si="491"/>
        <v>40.259197324414714</v>
      </c>
      <c r="AP972" s="303">
        <f t="shared" si="491"/>
        <v>40.259197324414714</v>
      </c>
      <c r="AQ972" s="303">
        <f t="shared" si="491"/>
        <v>40.259197324414714</v>
      </c>
      <c r="AR972" s="303">
        <f t="shared" si="491"/>
        <v>40.259197324414714</v>
      </c>
      <c r="AS972" s="303">
        <f t="shared" si="491"/>
        <v>40.259197324414714</v>
      </c>
      <c r="AT972" s="303">
        <f t="shared" si="491"/>
        <v>40.259197324414714</v>
      </c>
      <c r="AU972" s="303">
        <f t="shared" si="491"/>
        <v>40.259197324414714</v>
      </c>
      <c r="AV972" s="303">
        <f t="shared" si="491"/>
        <v>40.259197324414714</v>
      </c>
      <c r="AW972" s="303">
        <f t="shared" si="491"/>
        <v>40.259197324414714</v>
      </c>
      <c r="AX972" s="303">
        <f t="shared" si="491"/>
        <v>40.259197324414714</v>
      </c>
      <c r="AY972" s="303">
        <f t="shared" si="491"/>
        <v>40.259197324414714</v>
      </c>
      <c r="AZ972" s="303">
        <f t="shared" si="491"/>
        <v>40.259197324414714</v>
      </c>
      <c r="BA972" s="303">
        <f t="shared" si="491"/>
        <v>40.259197324414714</v>
      </c>
      <c r="BB972" s="303">
        <f t="shared" si="491"/>
        <v>40.259197324414714</v>
      </c>
      <c r="BC972" s="303">
        <f t="shared" si="491"/>
        <v>40.259197324414714</v>
      </c>
      <c r="BD972" s="303">
        <f t="shared" si="491"/>
        <v>40.259197324414714</v>
      </c>
      <c r="BE972" s="303">
        <f t="shared" si="491"/>
        <v>40.259197324414714</v>
      </c>
      <c r="BF972" s="303">
        <f t="shared" si="491"/>
        <v>40.259197324414714</v>
      </c>
      <c r="BG972" s="303">
        <f t="shared" si="491"/>
        <v>40.259197324414714</v>
      </c>
      <c r="BH972" s="303">
        <f t="shared" si="491"/>
        <v>40.259197324414714</v>
      </c>
      <c r="BI972" s="303">
        <f t="shared" si="491"/>
        <v>40.259197324414714</v>
      </c>
      <c r="BJ972" s="303">
        <f t="shared" si="491"/>
        <v>40.259197324414714</v>
      </c>
      <c r="BK972" s="303">
        <f t="shared" si="491"/>
        <v>40.259197324414714</v>
      </c>
      <c r="BL972" s="303">
        <f t="shared" si="491"/>
        <v>40.259197324414714</v>
      </c>
      <c r="BM972" s="303">
        <f t="shared" si="491"/>
        <v>40.259197324414714</v>
      </c>
      <c r="BN972" s="303">
        <f t="shared" si="491"/>
        <v>40.259197324414714</v>
      </c>
      <c r="BO972" s="303">
        <f t="shared" si="491"/>
        <v>40.259197324414714</v>
      </c>
      <c r="BP972" s="303">
        <f t="shared" si="491"/>
        <v>40.259197324414714</v>
      </c>
      <c r="BQ972" s="303">
        <f t="shared" si="491"/>
        <v>40.259197324414714</v>
      </c>
      <c r="BR972" s="303">
        <f t="shared" ref="BR972:CV973" si="492">+BR1032</f>
        <v>40.259197324414714</v>
      </c>
      <c r="BS972" s="303">
        <f t="shared" si="492"/>
        <v>40.259197324414714</v>
      </c>
      <c r="BT972" s="303">
        <f t="shared" si="492"/>
        <v>40.259197324414714</v>
      </c>
      <c r="BU972" s="303">
        <f t="shared" si="492"/>
        <v>40.259197324414714</v>
      </c>
      <c r="BV972" s="303">
        <f t="shared" si="492"/>
        <v>40.259197324414714</v>
      </c>
      <c r="BW972" s="303">
        <f t="shared" si="492"/>
        <v>40.259197324414714</v>
      </c>
      <c r="BX972" s="303">
        <f t="shared" si="492"/>
        <v>40.259197324414714</v>
      </c>
      <c r="BY972" s="303">
        <f t="shared" si="492"/>
        <v>40.259197324414714</v>
      </c>
      <c r="BZ972" s="303">
        <f t="shared" si="492"/>
        <v>40.259197324414714</v>
      </c>
      <c r="CA972" s="303">
        <f t="shared" si="492"/>
        <v>40.259197324414714</v>
      </c>
      <c r="CB972" s="303">
        <f t="shared" si="492"/>
        <v>40.259197324414714</v>
      </c>
      <c r="CC972" s="303">
        <f t="shared" si="492"/>
        <v>40.259197324414714</v>
      </c>
      <c r="CD972" s="303">
        <f t="shared" si="492"/>
        <v>40.259197324414714</v>
      </c>
      <c r="CE972" s="303">
        <f t="shared" si="492"/>
        <v>40.259197324414714</v>
      </c>
      <c r="CF972" s="303">
        <f t="shared" si="492"/>
        <v>40.259197324414714</v>
      </c>
      <c r="CG972" s="303">
        <f t="shared" si="492"/>
        <v>40.259197324414714</v>
      </c>
      <c r="CH972" s="303">
        <f t="shared" si="492"/>
        <v>40.259197324414714</v>
      </c>
      <c r="CI972" s="303">
        <f t="shared" si="492"/>
        <v>40.259197324414714</v>
      </c>
      <c r="CJ972" s="303">
        <f t="shared" si="492"/>
        <v>40.259197324414714</v>
      </c>
      <c r="CK972" s="303">
        <f t="shared" si="492"/>
        <v>40.259197324414714</v>
      </c>
      <c r="CL972" s="303">
        <f t="shared" si="492"/>
        <v>40.259197324414714</v>
      </c>
      <c r="CM972" s="303">
        <f t="shared" si="492"/>
        <v>40.259197324414714</v>
      </c>
      <c r="CN972" s="303">
        <f t="shared" si="492"/>
        <v>40.259197324414714</v>
      </c>
      <c r="CO972" s="303">
        <f t="shared" si="492"/>
        <v>40.259197324414714</v>
      </c>
      <c r="CP972" s="303">
        <f t="shared" si="492"/>
        <v>40.259197324414714</v>
      </c>
      <c r="CQ972" s="303">
        <f t="shared" si="492"/>
        <v>40.259197324414714</v>
      </c>
      <c r="CR972" s="303">
        <f t="shared" si="492"/>
        <v>40.259197324414714</v>
      </c>
      <c r="CS972" s="303">
        <f t="shared" si="492"/>
        <v>40.259197324414714</v>
      </c>
      <c r="CT972" s="303">
        <f t="shared" si="492"/>
        <v>40.259197324414714</v>
      </c>
      <c r="CU972" s="303">
        <f t="shared" si="492"/>
        <v>40.259197324414714</v>
      </c>
      <c r="CV972" s="303">
        <f t="shared" si="492"/>
        <v>40.259197324414714</v>
      </c>
    </row>
    <row r="973" spans="1:102" outlineLevel="1" x14ac:dyDescent="0.3">
      <c r="B973" s="154">
        <v>2</v>
      </c>
      <c r="C973" s="242" t="s">
        <v>487</v>
      </c>
      <c r="D973" s="143" t="s">
        <v>558</v>
      </c>
      <c r="E973" s="303">
        <f>+E1033</f>
        <v>3.1772575250836121</v>
      </c>
      <c r="F973" s="303">
        <f t="shared" si="491"/>
        <v>3.1772575250836121</v>
      </c>
      <c r="G973" s="303">
        <f t="shared" si="491"/>
        <v>3.1772575250836121</v>
      </c>
      <c r="H973" s="303">
        <f t="shared" si="491"/>
        <v>3.1772575250836121</v>
      </c>
      <c r="I973" s="303">
        <f t="shared" si="491"/>
        <v>3.1772575250836121</v>
      </c>
      <c r="J973" s="303">
        <f t="shared" si="491"/>
        <v>3.1772575250836121</v>
      </c>
      <c r="K973" s="303">
        <f t="shared" si="491"/>
        <v>3.1772575250836121</v>
      </c>
      <c r="L973" s="303">
        <f t="shared" si="491"/>
        <v>3.1772575250836121</v>
      </c>
      <c r="M973" s="303">
        <f t="shared" si="491"/>
        <v>3.1772575250836121</v>
      </c>
      <c r="N973" s="303">
        <f t="shared" si="491"/>
        <v>3.1772575250836121</v>
      </c>
      <c r="O973" s="303">
        <f t="shared" si="491"/>
        <v>3.1772575250836121</v>
      </c>
      <c r="P973" s="303">
        <f t="shared" si="491"/>
        <v>3.1772575250836121</v>
      </c>
      <c r="Q973" s="303">
        <f t="shared" si="491"/>
        <v>3.1772575250836121</v>
      </c>
      <c r="R973" s="303">
        <f t="shared" si="491"/>
        <v>3.1772575250836121</v>
      </c>
      <c r="S973" s="303">
        <f t="shared" si="491"/>
        <v>3.1772575250836121</v>
      </c>
      <c r="T973" s="303">
        <f t="shared" si="491"/>
        <v>3.1772575250836121</v>
      </c>
      <c r="U973" s="303">
        <f t="shared" si="491"/>
        <v>3.1772575250836121</v>
      </c>
      <c r="V973" s="303">
        <f t="shared" si="491"/>
        <v>3.1772575250836121</v>
      </c>
      <c r="W973" s="303">
        <f t="shared" si="491"/>
        <v>3.1772575250836121</v>
      </c>
      <c r="X973" s="303">
        <f t="shared" si="491"/>
        <v>3.1772575250836121</v>
      </c>
      <c r="Y973" s="303">
        <f t="shared" si="491"/>
        <v>3.1772575250836121</v>
      </c>
      <c r="Z973" s="303">
        <f t="shared" si="491"/>
        <v>3.1772575250836121</v>
      </c>
      <c r="AA973" s="303">
        <f t="shared" si="491"/>
        <v>3.1772575250836121</v>
      </c>
      <c r="AB973" s="303">
        <f t="shared" si="491"/>
        <v>3.1772575250836121</v>
      </c>
      <c r="AC973" s="303">
        <f t="shared" si="491"/>
        <v>3.1772575250836121</v>
      </c>
      <c r="AD973" s="303">
        <f t="shared" si="491"/>
        <v>3.1772575250836121</v>
      </c>
      <c r="AE973" s="303">
        <f t="shared" si="491"/>
        <v>3.1772575250836121</v>
      </c>
      <c r="AF973" s="303">
        <f t="shared" si="491"/>
        <v>3.1772575250836121</v>
      </c>
      <c r="AG973" s="303">
        <f t="shared" si="491"/>
        <v>3.1772575250836121</v>
      </c>
      <c r="AH973" s="303">
        <f t="shared" si="491"/>
        <v>3.1772575250836121</v>
      </c>
      <c r="AI973" s="303">
        <f t="shared" si="491"/>
        <v>3.1772575250836121</v>
      </c>
      <c r="AJ973" s="303">
        <f t="shared" si="491"/>
        <v>3.1772575250836121</v>
      </c>
      <c r="AK973" s="303">
        <f t="shared" si="491"/>
        <v>3.1772575250836121</v>
      </c>
      <c r="AL973" s="303">
        <f t="shared" si="491"/>
        <v>3.1772575250836121</v>
      </c>
      <c r="AM973" s="303">
        <f t="shared" si="491"/>
        <v>3.1772575250836121</v>
      </c>
      <c r="AN973" s="303">
        <f t="shared" si="491"/>
        <v>3.1772575250836121</v>
      </c>
      <c r="AO973" s="303">
        <f t="shared" si="491"/>
        <v>3.1772575250836121</v>
      </c>
      <c r="AP973" s="303">
        <f t="shared" si="491"/>
        <v>3.1772575250836121</v>
      </c>
      <c r="AQ973" s="303">
        <f t="shared" si="491"/>
        <v>3.1772575250836121</v>
      </c>
      <c r="AR973" s="303">
        <f t="shared" si="491"/>
        <v>3.1772575250836121</v>
      </c>
      <c r="AS973" s="303">
        <f t="shared" si="491"/>
        <v>3.1772575250836121</v>
      </c>
      <c r="AT973" s="303">
        <f t="shared" si="491"/>
        <v>3.1772575250836121</v>
      </c>
      <c r="AU973" s="303">
        <f t="shared" si="491"/>
        <v>3.1772575250836121</v>
      </c>
      <c r="AV973" s="303">
        <f t="shared" si="491"/>
        <v>3.1772575250836121</v>
      </c>
      <c r="AW973" s="303">
        <f t="shared" si="491"/>
        <v>3.1772575250836121</v>
      </c>
      <c r="AX973" s="303">
        <f t="shared" si="491"/>
        <v>3.1772575250836121</v>
      </c>
      <c r="AY973" s="303">
        <f t="shared" si="491"/>
        <v>3.1772575250836121</v>
      </c>
      <c r="AZ973" s="303">
        <f t="shared" si="491"/>
        <v>3.1772575250836121</v>
      </c>
      <c r="BA973" s="303">
        <f t="shared" si="491"/>
        <v>3.1772575250836121</v>
      </c>
      <c r="BB973" s="303">
        <f t="shared" si="491"/>
        <v>3.1772575250836121</v>
      </c>
      <c r="BC973" s="303">
        <f t="shared" si="491"/>
        <v>3.1772575250836121</v>
      </c>
      <c r="BD973" s="303">
        <f t="shared" si="491"/>
        <v>3.1772575250836121</v>
      </c>
      <c r="BE973" s="303">
        <f t="shared" si="491"/>
        <v>3.1772575250836121</v>
      </c>
      <c r="BF973" s="303">
        <f t="shared" si="491"/>
        <v>3.1772575250836121</v>
      </c>
      <c r="BG973" s="303">
        <f t="shared" si="491"/>
        <v>3.1772575250836121</v>
      </c>
      <c r="BH973" s="303">
        <f t="shared" si="491"/>
        <v>3.1772575250836121</v>
      </c>
      <c r="BI973" s="303">
        <f t="shared" si="491"/>
        <v>3.1772575250836121</v>
      </c>
      <c r="BJ973" s="303">
        <f t="shared" si="491"/>
        <v>3.1772575250836121</v>
      </c>
      <c r="BK973" s="303">
        <f t="shared" si="491"/>
        <v>3.1772575250836121</v>
      </c>
      <c r="BL973" s="303">
        <f t="shared" si="491"/>
        <v>3.1772575250836121</v>
      </c>
      <c r="BM973" s="303">
        <f t="shared" si="491"/>
        <v>3.1772575250836121</v>
      </c>
      <c r="BN973" s="303">
        <f t="shared" si="491"/>
        <v>3.1772575250836121</v>
      </c>
      <c r="BO973" s="303">
        <f t="shared" si="491"/>
        <v>3.1772575250836121</v>
      </c>
      <c r="BP973" s="303">
        <f t="shared" si="491"/>
        <v>3.1772575250836121</v>
      </c>
      <c r="BQ973" s="303">
        <f t="shared" si="491"/>
        <v>3.1772575250836121</v>
      </c>
      <c r="BR973" s="303">
        <f t="shared" si="492"/>
        <v>3.1772575250836121</v>
      </c>
      <c r="BS973" s="303">
        <f t="shared" si="492"/>
        <v>3.1772575250836121</v>
      </c>
      <c r="BT973" s="303">
        <f t="shared" si="492"/>
        <v>3.1772575250836121</v>
      </c>
      <c r="BU973" s="303">
        <f t="shared" si="492"/>
        <v>3.1772575250836121</v>
      </c>
      <c r="BV973" s="303">
        <f t="shared" si="492"/>
        <v>3.1772575250836121</v>
      </c>
      <c r="BW973" s="303">
        <f t="shared" si="492"/>
        <v>3.1772575250836121</v>
      </c>
      <c r="BX973" s="303">
        <f t="shared" si="492"/>
        <v>3.1772575250836121</v>
      </c>
      <c r="BY973" s="303">
        <f t="shared" si="492"/>
        <v>3.1772575250836121</v>
      </c>
      <c r="BZ973" s="303">
        <f t="shared" si="492"/>
        <v>3.1772575250836121</v>
      </c>
      <c r="CA973" s="303">
        <f t="shared" si="492"/>
        <v>3.1772575250836121</v>
      </c>
      <c r="CB973" s="303">
        <f t="shared" si="492"/>
        <v>3.1772575250836121</v>
      </c>
      <c r="CC973" s="303">
        <f t="shared" si="492"/>
        <v>3.1772575250836121</v>
      </c>
      <c r="CD973" s="303">
        <f t="shared" si="492"/>
        <v>3.1772575250836121</v>
      </c>
      <c r="CE973" s="303">
        <f t="shared" si="492"/>
        <v>3.1772575250836121</v>
      </c>
      <c r="CF973" s="303">
        <f t="shared" si="492"/>
        <v>3.1772575250836121</v>
      </c>
      <c r="CG973" s="303">
        <f t="shared" si="492"/>
        <v>3.1772575250836121</v>
      </c>
      <c r="CH973" s="303">
        <f t="shared" si="492"/>
        <v>3.1772575250836121</v>
      </c>
      <c r="CI973" s="303">
        <f t="shared" si="492"/>
        <v>3.1772575250836121</v>
      </c>
      <c r="CJ973" s="303">
        <f t="shared" si="492"/>
        <v>3.1772575250836121</v>
      </c>
      <c r="CK973" s="303">
        <f t="shared" si="492"/>
        <v>3.1772575250836121</v>
      </c>
      <c r="CL973" s="303">
        <f t="shared" si="492"/>
        <v>3.1772575250836121</v>
      </c>
      <c r="CM973" s="303">
        <f t="shared" si="492"/>
        <v>3.1772575250836121</v>
      </c>
      <c r="CN973" s="303">
        <f t="shared" si="492"/>
        <v>3.1772575250836121</v>
      </c>
      <c r="CO973" s="303">
        <f t="shared" si="492"/>
        <v>3.1772575250836121</v>
      </c>
      <c r="CP973" s="303">
        <f t="shared" si="492"/>
        <v>3.1772575250836121</v>
      </c>
      <c r="CQ973" s="303">
        <f t="shared" si="492"/>
        <v>3.1772575250836121</v>
      </c>
      <c r="CR973" s="303">
        <f t="shared" si="492"/>
        <v>3.1772575250836121</v>
      </c>
      <c r="CS973" s="303">
        <f t="shared" si="492"/>
        <v>3.1772575250836121</v>
      </c>
      <c r="CT973" s="303">
        <f t="shared" si="492"/>
        <v>3.1772575250836121</v>
      </c>
      <c r="CU973" s="303">
        <f t="shared" si="492"/>
        <v>3.1772575250836121</v>
      </c>
      <c r="CV973" s="303">
        <f t="shared" si="492"/>
        <v>3.1772575250836121</v>
      </c>
    </row>
    <row r="974" spans="1:102" outlineLevel="1" x14ac:dyDescent="0.3">
      <c r="B974" s="154">
        <v>3</v>
      </c>
      <c r="C974" s="242" t="s">
        <v>488</v>
      </c>
      <c r="D974" s="143" t="s">
        <v>558</v>
      </c>
      <c r="E974" s="303">
        <f>+E994</f>
        <v>384.61538461538464</v>
      </c>
      <c r="F974" s="303">
        <f t="shared" ref="F974:BQ974" si="493">+F994</f>
        <v>384.61538461538464</v>
      </c>
      <c r="G974" s="303">
        <f t="shared" si="493"/>
        <v>384.61538461538464</v>
      </c>
      <c r="H974" s="303">
        <f t="shared" si="493"/>
        <v>384.61538461538464</v>
      </c>
      <c r="I974" s="303">
        <f t="shared" si="493"/>
        <v>384.61538461538464</v>
      </c>
      <c r="J974" s="303">
        <f t="shared" si="493"/>
        <v>384.61538461538464</v>
      </c>
      <c r="K974" s="303">
        <f t="shared" si="493"/>
        <v>384.61538461538464</v>
      </c>
      <c r="L974" s="303">
        <f t="shared" si="493"/>
        <v>384.61538461538464</v>
      </c>
      <c r="M974" s="303">
        <f t="shared" si="493"/>
        <v>384.61538461538464</v>
      </c>
      <c r="N974" s="303">
        <f t="shared" si="493"/>
        <v>384.61538461538464</v>
      </c>
      <c r="O974" s="303">
        <f t="shared" si="493"/>
        <v>384.61538461538464</v>
      </c>
      <c r="P974" s="303">
        <f t="shared" si="493"/>
        <v>384.61538461538464</v>
      </c>
      <c r="Q974" s="303">
        <f t="shared" si="493"/>
        <v>384.61538461538464</v>
      </c>
      <c r="R974" s="303">
        <f t="shared" si="493"/>
        <v>384.61538461538464</v>
      </c>
      <c r="S974" s="303">
        <f t="shared" si="493"/>
        <v>384.61538461538464</v>
      </c>
      <c r="T974" s="303">
        <f t="shared" si="493"/>
        <v>384.61538461538464</v>
      </c>
      <c r="U974" s="303">
        <f t="shared" si="493"/>
        <v>384.61538461538464</v>
      </c>
      <c r="V974" s="303">
        <f t="shared" si="493"/>
        <v>384.61538461538464</v>
      </c>
      <c r="W974" s="303">
        <f t="shared" si="493"/>
        <v>384.61538461538464</v>
      </c>
      <c r="X974" s="303">
        <f t="shared" si="493"/>
        <v>384.61538461538464</v>
      </c>
      <c r="Y974" s="303">
        <f t="shared" si="493"/>
        <v>384.61538461538464</v>
      </c>
      <c r="Z974" s="303">
        <f t="shared" si="493"/>
        <v>384.61538461538464</v>
      </c>
      <c r="AA974" s="303">
        <f t="shared" si="493"/>
        <v>384.61538461538464</v>
      </c>
      <c r="AB974" s="303">
        <f t="shared" si="493"/>
        <v>384.61538461538464</v>
      </c>
      <c r="AC974" s="303">
        <f t="shared" si="493"/>
        <v>384.61538461538464</v>
      </c>
      <c r="AD974" s="303">
        <f t="shared" si="493"/>
        <v>384.61538461538464</v>
      </c>
      <c r="AE974" s="303">
        <f t="shared" si="493"/>
        <v>384.61538461538464</v>
      </c>
      <c r="AF974" s="303">
        <f t="shared" si="493"/>
        <v>384.61538461538464</v>
      </c>
      <c r="AG974" s="303">
        <f t="shared" si="493"/>
        <v>384.61538461538464</v>
      </c>
      <c r="AH974" s="303">
        <f t="shared" si="493"/>
        <v>384.61538461538464</v>
      </c>
      <c r="AI974" s="303">
        <f t="shared" si="493"/>
        <v>384.61538461538464</v>
      </c>
      <c r="AJ974" s="303">
        <f t="shared" si="493"/>
        <v>384.61538461538464</v>
      </c>
      <c r="AK974" s="303">
        <f t="shared" si="493"/>
        <v>384.61538461538464</v>
      </c>
      <c r="AL974" s="303">
        <f t="shared" si="493"/>
        <v>384.61538461538464</v>
      </c>
      <c r="AM974" s="303">
        <f t="shared" si="493"/>
        <v>384.61538461538464</v>
      </c>
      <c r="AN974" s="303">
        <f t="shared" si="493"/>
        <v>384.61538461538464</v>
      </c>
      <c r="AO974" s="303">
        <f t="shared" si="493"/>
        <v>384.61538461538464</v>
      </c>
      <c r="AP974" s="303">
        <f t="shared" si="493"/>
        <v>384.61538461538464</v>
      </c>
      <c r="AQ974" s="303">
        <f t="shared" si="493"/>
        <v>384.61538461538464</v>
      </c>
      <c r="AR974" s="303">
        <f t="shared" si="493"/>
        <v>384.61538461538464</v>
      </c>
      <c r="AS974" s="303">
        <f t="shared" si="493"/>
        <v>384.61538461538464</v>
      </c>
      <c r="AT974" s="303">
        <f t="shared" si="493"/>
        <v>384.61538461538464</v>
      </c>
      <c r="AU974" s="303">
        <f t="shared" si="493"/>
        <v>384.61538461538464</v>
      </c>
      <c r="AV974" s="303">
        <f t="shared" si="493"/>
        <v>384.61538461538464</v>
      </c>
      <c r="AW974" s="303">
        <f t="shared" si="493"/>
        <v>384.61538461538464</v>
      </c>
      <c r="AX974" s="303">
        <f t="shared" si="493"/>
        <v>384.61538461538464</v>
      </c>
      <c r="AY974" s="303">
        <f t="shared" si="493"/>
        <v>384.61538461538464</v>
      </c>
      <c r="AZ974" s="303">
        <f t="shared" si="493"/>
        <v>384.61538461538464</v>
      </c>
      <c r="BA974" s="303">
        <f t="shared" si="493"/>
        <v>384.61538461538464</v>
      </c>
      <c r="BB974" s="303">
        <f t="shared" si="493"/>
        <v>384.61538461538464</v>
      </c>
      <c r="BC974" s="303">
        <f t="shared" si="493"/>
        <v>384.61538461538464</v>
      </c>
      <c r="BD974" s="303">
        <f t="shared" si="493"/>
        <v>384.61538461538464</v>
      </c>
      <c r="BE974" s="303">
        <f t="shared" si="493"/>
        <v>384.61538461538464</v>
      </c>
      <c r="BF974" s="303">
        <f t="shared" si="493"/>
        <v>384.61538461538464</v>
      </c>
      <c r="BG974" s="303">
        <f t="shared" si="493"/>
        <v>384.61538461538464</v>
      </c>
      <c r="BH974" s="303">
        <f t="shared" si="493"/>
        <v>384.61538461538464</v>
      </c>
      <c r="BI974" s="303">
        <f t="shared" si="493"/>
        <v>384.61538461538464</v>
      </c>
      <c r="BJ974" s="303">
        <f t="shared" si="493"/>
        <v>384.61538461538464</v>
      </c>
      <c r="BK974" s="303">
        <f t="shared" si="493"/>
        <v>384.61538461538464</v>
      </c>
      <c r="BL974" s="303">
        <f t="shared" si="493"/>
        <v>384.61538461538464</v>
      </c>
      <c r="BM974" s="303">
        <f t="shared" si="493"/>
        <v>384.61538461538464</v>
      </c>
      <c r="BN974" s="303">
        <f t="shared" si="493"/>
        <v>384.61538461538464</v>
      </c>
      <c r="BO974" s="303">
        <f t="shared" si="493"/>
        <v>384.61538461538464</v>
      </c>
      <c r="BP974" s="303">
        <f t="shared" si="493"/>
        <v>384.61538461538464</v>
      </c>
      <c r="BQ974" s="303">
        <f t="shared" si="493"/>
        <v>384.61538461538464</v>
      </c>
      <c r="BR974" s="303">
        <f t="shared" ref="BR974:CV974" si="494">+BR994</f>
        <v>384.61538461538464</v>
      </c>
      <c r="BS974" s="303">
        <f t="shared" si="494"/>
        <v>384.61538461538464</v>
      </c>
      <c r="BT974" s="303">
        <f t="shared" si="494"/>
        <v>384.61538461538464</v>
      </c>
      <c r="BU974" s="303">
        <f t="shared" si="494"/>
        <v>384.61538461538464</v>
      </c>
      <c r="BV974" s="303">
        <f t="shared" si="494"/>
        <v>384.61538461538464</v>
      </c>
      <c r="BW974" s="303">
        <f t="shared" si="494"/>
        <v>384.61538461538464</v>
      </c>
      <c r="BX974" s="303">
        <f t="shared" si="494"/>
        <v>384.61538461538464</v>
      </c>
      <c r="BY974" s="303">
        <f t="shared" si="494"/>
        <v>384.61538461538464</v>
      </c>
      <c r="BZ974" s="303">
        <f t="shared" si="494"/>
        <v>384.61538461538464</v>
      </c>
      <c r="CA974" s="303">
        <f t="shared" si="494"/>
        <v>384.61538461538464</v>
      </c>
      <c r="CB974" s="303">
        <f t="shared" si="494"/>
        <v>384.61538461538464</v>
      </c>
      <c r="CC974" s="303">
        <f t="shared" si="494"/>
        <v>384.61538461538464</v>
      </c>
      <c r="CD974" s="303">
        <f t="shared" si="494"/>
        <v>384.61538461538464</v>
      </c>
      <c r="CE974" s="303">
        <f t="shared" si="494"/>
        <v>384.61538461538464</v>
      </c>
      <c r="CF974" s="303">
        <f t="shared" si="494"/>
        <v>384.61538461538464</v>
      </c>
      <c r="CG974" s="303">
        <f t="shared" si="494"/>
        <v>384.61538461538464</v>
      </c>
      <c r="CH974" s="303">
        <f t="shared" si="494"/>
        <v>384.61538461538464</v>
      </c>
      <c r="CI974" s="303">
        <f t="shared" si="494"/>
        <v>384.61538461538464</v>
      </c>
      <c r="CJ974" s="303">
        <f t="shared" si="494"/>
        <v>384.61538461538464</v>
      </c>
      <c r="CK974" s="303">
        <f t="shared" si="494"/>
        <v>384.61538461538464</v>
      </c>
      <c r="CL974" s="303">
        <f t="shared" si="494"/>
        <v>384.61538461538464</v>
      </c>
      <c r="CM974" s="303">
        <f t="shared" si="494"/>
        <v>384.61538461538464</v>
      </c>
      <c r="CN974" s="303">
        <f t="shared" si="494"/>
        <v>384.61538461538464</v>
      </c>
      <c r="CO974" s="303">
        <f t="shared" si="494"/>
        <v>384.61538461538464</v>
      </c>
      <c r="CP974" s="303">
        <f t="shared" si="494"/>
        <v>384.61538461538464</v>
      </c>
      <c r="CQ974" s="303">
        <f t="shared" si="494"/>
        <v>384.61538461538464</v>
      </c>
      <c r="CR974" s="303">
        <f t="shared" si="494"/>
        <v>384.61538461538464</v>
      </c>
      <c r="CS974" s="303">
        <f t="shared" si="494"/>
        <v>384.61538461538464</v>
      </c>
      <c r="CT974" s="303">
        <f t="shared" si="494"/>
        <v>384.61538461538464</v>
      </c>
      <c r="CU974" s="303">
        <f t="shared" si="494"/>
        <v>384.61538461538464</v>
      </c>
      <c r="CV974" s="303">
        <f t="shared" si="494"/>
        <v>384.61538461538464</v>
      </c>
    </row>
    <row r="975" spans="1:102" outlineLevel="1" x14ac:dyDescent="0.3">
      <c r="D975" s="143"/>
    </row>
    <row r="976" spans="1:102" outlineLevel="1" x14ac:dyDescent="0.3">
      <c r="C976" s="242" t="s">
        <v>23</v>
      </c>
      <c r="D976" s="143" t="s">
        <v>558</v>
      </c>
      <c r="E976" s="303">
        <f>SUM(E972:E974)</f>
        <v>428.05183946488296</v>
      </c>
      <c r="F976" s="303">
        <f t="shared" ref="F976:BQ976" si="495">SUM(F972:F974)</f>
        <v>428.05183946488296</v>
      </c>
      <c r="G976" s="303">
        <f t="shared" si="495"/>
        <v>428.05183946488296</v>
      </c>
      <c r="H976" s="303">
        <f t="shared" si="495"/>
        <v>428.05183946488296</v>
      </c>
      <c r="I976" s="303">
        <f t="shared" si="495"/>
        <v>428.05183946488296</v>
      </c>
      <c r="J976" s="303">
        <f t="shared" si="495"/>
        <v>428.05183946488296</v>
      </c>
      <c r="K976" s="303">
        <f t="shared" si="495"/>
        <v>428.05183946488296</v>
      </c>
      <c r="L976" s="303">
        <f t="shared" si="495"/>
        <v>428.05183946488296</v>
      </c>
      <c r="M976" s="303">
        <f t="shared" si="495"/>
        <v>428.05183946488296</v>
      </c>
      <c r="N976" s="303">
        <f t="shared" si="495"/>
        <v>428.05183946488296</v>
      </c>
      <c r="O976" s="303">
        <f t="shared" si="495"/>
        <v>428.05183946488296</v>
      </c>
      <c r="P976" s="303">
        <f t="shared" si="495"/>
        <v>428.05183946488296</v>
      </c>
      <c r="Q976" s="303">
        <f t="shared" si="495"/>
        <v>428.05183946488296</v>
      </c>
      <c r="R976" s="303">
        <f t="shared" si="495"/>
        <v>428.05183946488296</v>
      </c>
      <c r="S976" s="303">
        <f t="shared" si="495"/>
        <v>428.05183946488296</v>
      </c>
      <c r="T976" s="303">
        <f t="shared" si="495"/>
        <v>428.05183946488296</v>
      </c>
      <c r="U976" s="303">
        <f t="shared" si="495"/>
        <v>428.05183946488296</v>
      </c>
      <c r="V976" s="303">
        <f t="shared" si="495"/>
        <v>428.05183946488296</v>
      </c>
      <c r="W976" s="303">
        <f t="shared" si="495"/>
        <v>428.05183946488296</v>
      </c>
      <c r="X976" s="303">
        <f t="shared" si="495"/>
        <v>428.05183946488296</v>
      </c>
      <c r="Y976" s="303">
        <f t="shared" si="495"/>
        <v>428.05183946488296</v>
      </c>
      <c r="Z976" s="303">
        <f t="shared" si="495"/>
        <v>428.05183946488296</v>
      </c>
      <c r="AA976" s="303">
        <f t="shared" si="495"/>
        <v>428.05183946488296</v>
      </c>
      <c r="AB976" s="303">
        <f t="shared" si="495"/>
        <v>428.05183946488296</v>
      </c>
      <c r="AC976" s="303">
        <f t="shared" si="495"/>
        <v>428.05183946488296</v>
      </c>
      <c r="AD976" s="303">
        <f t="shared" si="495"/>
        <v>428.05183946488296</v>
      </c>
      <c r="AE976" s="303">
        <f t="shared" si="495"/>
        <v>428.05183946488296</v>
      </c>
      <c r="AF976" s="303">
        <f t="shared" si="495"/>
        <v>428.05183946488296</v>
      </c>
      <c r="AG976" s="303">
        <f t="shared" si="495"/>
        <v>428.05183946488296</v>
      </c>
      <c r="AH976" s="303">
        <f t="shared" si="495"/>
        <v>428.05183946488296</v>
      </c>
      <c r="AI976" s="303">
        <f t="shared" si="495"/>
        <v>428.05183946488296</v>
      </c>
      <c r="AJ976" s="303">
        <f t="shared" si="495"/>
        <v>428.05183946488296</v>
      </c>
      <c r="AK976" s="303">
        <f t="shared" si="495"/>
        <v>428.05183946488296</v>
      </c>
      <c r="AL976" s="303">
        <f t="shared" si="495"/>
        <v>428.05183946488296</v>
      </c>
      <c r="AM976" s="303">
        <f t="shared" si="495"/>
        <v>428.05183946488296</v>
      </c>
      <c r="AN976" s="303">
        <f t="shared" si="495"/>
        <v>428.05183946488296</v>
      </c>
      <c r="AO976" s="303">
        <f t="shared" si="495"/>
        <v>428.05183946488296</v>
      </c>
      <c r="AP976" s="303">
        <f t="shared" si="495"/>
        <v>428.05183946488296</v>
      </c>
      <c r="AQ976" s="303">
        <f t="shared" si="495"/>
        <v>428.05183946488296</v>
      </c>
      <c r="AR976" s="303">
        <f t="shared" si="495"/>
        <v>428.05183946488296</v>
      </c>
      <c r="AS976" s="303">
        <f t="shared" si="495"/>
        <v>428.05183946488296</v>
      </c>
      <c r="AT976" s="303">
        <f t="shared" si="495"/>
        <v>428.05183946488296</v>
      </c>
      <c r="AU976" s="303">
        <f t="shared" si="495"/>
        <v>428.05183946488296</v>
      </c>
      <c r="AV976" s="303">
        <f t="shared" si="495"/>
        <v>428.05183946488296</v>
      </c>
      <c r="AW976" s="303">
        <f t="shared" si="495"/>
        <v>428.05183946488296</v>
      </c>
      <c r="AX976" s="303">
        <f t="shared" si="495"/>
        <v>428.05183946488296</v>
      </c>
      <c r="AY976" s="303">
        <f t="shared" si="495"/>
        <v>428.05183946488296</v>
      </c>
      <c r="AZ976" s="303">
        <f t="shared" si="495"/>
        <v>428.05183946488296</v>
      </c>
      <c r="BA976" s="303">
        <f t="shared" si="495"/>
        <v>428.05183946488296</v>
      </c>
      <c r="BB976" s="303">
        <f t="shared" si="495"/>
        <v>428.05183946488296</v>
      </c>
      <c r="BC976" s="303">
        <f t="shared" si="495"/>
        <v>428.05183946488296</v>
      </c>
      <c r="BD976" s="303">
        <f t="shared" si="495"/>
        <v>428.05183946488296</v>
      </c>
      <c r="BE976" s="303">
        <f t="shared" si="495"/>
        <v>428.05183946488296</v>
      </c>
      <c r="BF976" s="303">
        <f t="shared" si="495"/>
        <v>428.05183946488296</v>
      </c>
      <c r="BG976" s="303">
        <f t="shared" si="495"/>
        <v>428.05183946488296</v>
      </c>
      <c r="BH976" s="303">
        <f t="shared" si="495"/>
        <v>428.05183946488296</v>
      </c>
      <c r="BI976" s="303">
        <f t="shared" si="495"/>
        <v>428.05183946488296</v>
      </c>
      <c r="BJ976" s="303">
        <f t="shared" si="495"/>
        <v>428.05183946488296</v>
      </c>
      <c r="BK976" s="303">
        <f t="shared" si="495"/>
        <v>428.05183946488296</v>
      </c>
      <c r="BL976" s="303">
        <f t="shared" si="495"/>
        <v>428.05183946488296</v>
      </c>
      <c r="BM976" s="303">
        <f t="shared" si="495"/>
        <v>428.05183946488296</v>
      </c>
      <c r="BN976" s="303">
        <f t="shared" si="495"/>
        <v>428.05183946488296</v>
      </c>
      <c r="BO976" s="303">
        <f t="shared" si="495"/>
        <v>428.05183946488296</v>
      </c>
      <c r="BP976" s="303">
        <f t="shared" si="495"/>
        <v>428.05183946488296</v>
      </c>
      <c r="BQ976" s="303">
        <f t="shared" si="495"/>
        <v>428.05183946488296</v>
      </c>
      <c r="BR976" s="303">
        <f t="shared" ref="BR976:CV976" si="496">SUM(BR972:BR974)</f>
        <v>428.05183946488296</v>
      </c>
      <c r="BS976" s="303">
        <f t="shared" si="496"/>
        <v>428.05183946488296</v>
      </c>
      <c r="BT976" s="303">
        <f t="shared" si="496"/>
        <v>428.05183946488296</v>
      </c>
      <c r="BU976" s="303">
        <f t="shared" si="496"/>
        <v>428.05183946488296</v>
      </c>
      <c r="BV976" s="303">
        <f t="shared" si="496"/>
        <v>428.05183946488296</v>
      </c>
      <c r="BW976" s="303">
        <f t="shared" si="496"/>
        <v>428.05183946488296</v>
      </c>
      <c r="BX976" s="303">
        <f t="shared" si="496"/>
        <v>428.05183946488296</v>
      </c>
      <c r="BY976" s="303">
        <f t="shared" si="496"/>
        <v>428.05183946488296</v>
      </c>
      <c r="BZ976" s="303">
        <f t="shared" si="496"/>
        <v>428.05183946488296</v>
      </c>
      <c r="CA976" s="303">
        <f t="shared" si="496"/>
        <v>428.05183946488296</v>
      </c>
      <c r="CB976" s="303">
        <f t="shared" si="496"/>
        <v>428.05183946488296</v>
      </c>
      <c r="CC976" s="303">
        <f t="shared" si="496"/>
        <v>428.05183946488296</v>
      </c>
      <c r="CD976" s="303">
        <f t="shared" si="496"/>
        <v>428.05183946488296</v>
      </c>
      <c r="CE976" s="303">
        <f t="shared" si="496"/>
        <v>428.05183946488296</v>
      </c>
      <c r="CF976" s="303">
        <f t="shared" si="496"/>
        <v>428.05183946488296</v>
      </c>
      <c r="CG976" s="303">
        <f t="shared" si="496"/>
        <v>428.05183946488296</v>
      </c>
      <c r="CH976" s="303">
        <f t="shared" si="496"/>
        <v>428.05183946488296</v>
      </c>
      <c r="CI976" s="303">
        <f t="shared" si="496"/>
        <v>428.05183946488296</v>
      </c>
      <c r="CJ976" s="303">
        <f t="shared" si="496"/>
        <v>428.05183946488296</v>
      </c>
      <c r="CK976" s="303">
        <f t="shared" si="496"/>
        <v>428.05183946488296</v>
      </c>
      <c r="CL976" s="303">
        <f t="shared" si="496"/>
        <v>428.05183946488296</v>
      </c>
      <c r="CM976" s="303">
        <f t="shared" si="496"/>
        <v>428.05183946488296</v>
      </c>
      <c r="CN976" s="303">
        <f t="shared" si="496"/>
        <v>428.05183946488296</v>
      </c>
      <c r="CO976" s="303">
        <f t="shared" si="496"/>
        <v>428.05183946488296</v>
      </c>
      <c r="CP976" s="303">
        <f t="shared" si="496"/>
        <v>428.05183946488296</v>
      </c>
      <c r="CQ976" s="303">
        <f t="shared" si="496"/>
        <v>428.05183946488296</v>
      </c>
      <c r="CR976" s="303">
        <f t="shared" si="496"/>
        <v>428.05183946488296</v>
      </c>
      <c r="CS976" s="303">
        <f t="shared" si="496"/>
        <v>428.05183946488296</v>
      </c>
      <c r="CT976" s="303">
        <f t="shared" si="496"/>
        <v>428.05183946488296</v>
      </c>
      <c r="CU976" s="303">
        <f t="shared" si="496"/>
        <v>428.05183946488296</v>
      </c>
      <c r="CV976" s="303">
        <f t="shared" si="496"/>
        <v>428.05183946488296</v>
      </c>
    </row>
    <row r="977" spans="2:102" outlineLevel="1" x14ac:dyDescent="0.3">
      <c r="K977" s="234"/>
      <c r="L977" s="234"/>
      <c r="M977" s="234"/>
      <c r="N977" s="234"/>
    </row>
    <row r="978" spans="2:102" outlineLevel="1" x14ac:dyDescent="0.3">
      <c r="B978" s="69" t="s">
        <v>79</v>
      </c>
      <c r="C978" s="69" t="s">
        <v>129</v>
      </c>
      <c r="E978" s="69">
        <v>201401</v>
      </c>
      <c r="F978" s="69">
        <v>201402</v>
      </c>
      <c r="G978" s="69">
        <v>201403</v>
      </c>
      <c r="H978" s="69">
        <v>201404</v>
      </c>
      <c r="I978" s="69">
        <v>201405</v>
      </c>
      <c r="J978" s="69">
        <v>201406</v>
      </c>
      <c r="K978" s="69">
        <v>201407</v>
      </c>
      <c r="L978" s="69">
        <v>201408</v>
      </c>
      <c r="M978" s="69">
        <v>201409</v>
      </c>
      <c r="N978" s="69">
        <v>201410</v>
      </c>
      <c r="O978" s="69">
        <v>201411</v>
      </c>
      <c r="P978" s="69">
        <v>201412</v>
      </c>
      <c r="Q978" s="69">
        <v>201501</v>
      </c>
      <c r="R978" s="69">
        <v>201502</v>
      </c>
      <c r="S978" s="69">
        <v>201503</v>
      </c>
      <c r="T978" s="69">
        <v>201504</v>
      </c>
      <c r="U978" s="69">
        <v>201505</v>
      </c>
      <c r="V978" s="69">
        <v>201506</v>
      </c>
      <c r="W978" s="69">
        <v>201507</v>
      </c>
      <c r="X978" s="69">
        <v>201508</v>
      </c>
      <c r="Y978" s="69">
        <v>201509</v>
      </c>
      <c r="Z978" s="69">
        <v>201510</v>
      </c>
      <c r="AA978" s="69">
        <v>201511</v>
      </c>
      <c r="AB978" s="69">
        <v>201512</v>
      </c>
      <c r="AC978" s="69">
        <v>201601</v>
      </c>
      <c r="AD978" s="69">
        <v>201602</v>
      </c>
      <c r="AE978" s="69">
        <v>201603</v>
      </c>
      <c r="AF978" s="69">
        <v>201604</v>
      </c>
      <c r="AG978" s="69">
        <v>201605</v>
      </c>
      <c r="AH978" s="69">
        <v>201606</v>
      </c>
      <c r="AI978" s="69">
        <v>201607</v>
      </c>
      <c r="AJ978" s="69">
        <v>201608</v>
      </c>
      <c r="AK978" s="69">
        <v>201609</v>
      </c>
      <c r="AL978" s="69">
        <v>201610</v>
      </c>
      <c r="AM978" s="69">
        <v>201611</v>
      </c>
      <c r="AN978" s="69">
        <v>201612</v>
      </c>
      <c r="AO978" s="69">
        <v>201701</v>
      </c>
      <c r="AP978" s="69">
        <v>201702</v>
      </c>
      <c r="AQ978" s="69">
        <v>201703</v>
      </c>
      <c r="AR978" s="69">
        <v>201704</v>
      </c>
      <c r="AS978" s="69">
        <v>201705</v>
      </c>
      <c r="AT978" s="69">
        <v>201706</v>
      </c>
      <c r="AU978" s="69">
        <v>201707</v>
      </c>
      <c r="AV978" s="69">
        <v>201708</v>
      </c>
      <c r="AW978" s="69">
        <v>201709</v>
      </c>
      <c r="AX978" s="69">
        <v>201710</v>
      </c>
      <c r="AY978" s="69">
        <v>201711</v>
      </c>
      <c r="AZ978" s="69">
        <v>201712</v>
      </c>
      <c r="BA978" s="69">
        <v>201801</v>
      </c>
      <c r="BB978" s="69">
        <v>201802</v>
      </c>
      <c r="BC978" s="69">
        <v>201803</v>
      </c>
      <c r="BD978" s="69">
        <v>201804</v>
      </c>
      <c r="BE978" s="69">
        <v>201805</v>
      </c>
      <c r="BF978" s="69">
        <v>201806</v>
      </c>
      <c r="BG978" s="69">
        <v>201807</v>
      </c>
      <c r="BH978" s="69">
        <v>201808</v>
      </c>
      <c r="BI978" s="69">
        <v>201809</v>
      </c>
      <c r="BJ978" s="69">
        <v>201810</v>
      </c>
      <c r="BK978" s="69">
        <v>201811</v>
      </c>
      <c r="BL978" s="69">
        <v>201812</v>
      </c>
      <c r="BM978" s="69">
        <v>201901</v>
      </c>
      <c r="BN978" s="69">
        <v>201902</v>
      </c>
      <c r="BO978" s="69">
        <v>201903</v>
      </c>
      <c r="BP978" s="69">
        <v>201904</v>
      </c>
      <c r="BQ978" s="69">
        <v>201905</v>
      </c>
      <c r="BR978" s="69">
        <v>201906</v>
      </c>
      <c r="BS978" s="69">
        <v>201907</v>
      </c>
      <c r="BT978" s="69">
        <v>201908</v>
      </c>
      <c r="BU978" s="69">
        <v>201909</v>
      </c>
      <c r="BV978" s="69">
        <v>201910</v>
      </c>
      <c r="BW978" s="69">
        <v>201911</v>
      </c>
      <c r="BX978" s="69">
        <v>201912</v>
      </c>
      <c r="BY978" s="69">
        <v>202001</v>
      </c>
      <c r="BZ978" s="69">
        <v>202002</v>
      </c>
      <c r="CA978" s="69">
        <v>202003</v>
      </c>
      <c r="CB978" s="69">
        <v>202004</v>
      </c>
      <c r="CC978" s="69">
        <v>202005</v>
      </c>
      <c r="CD978" s="69">
        <v>202006</v>
      </c>
      <c r="CE978" s="69">
        <v>202007</v>
      </c>
      <c r="CF978" s="69">
        <v>202008</v>
      </c>
      <c r="CG978" s="69">
        <v>202009</v>
      </c>
      <c r="CH978" s="69">
        <v>202010</v>
      </c>
      <c r="CI978" s="69">
        <v>202011</v>
      </c>
      <c r="CJ978" s="69">
        <v>202012</v>
      </c>
      <c r="CK978" s="69">
        <v>202101</v>
      </c>
      <c r="CL978" s="69">
        <v>202102</v>
      </c>
      <c r="CM978" s="69">
        <v>202103</v>
      </c>
      <c r="CN978" s="69">
        <v>202104</v>
      </c>
      <c r="CO978" s="69">
        <v>202105</v>
      </c>
      <c r="CP978" s="69">
        <v>202106</v>
      </c>
      <c r="CQ978" s="69">
        <v>202107</v>
      </c>
      <c r="CR978" s="69">
        <v>202108</v>
      </c>
      <c r="CS978" s="69">
        <v>202109</v>
      </c>
      <c r="CT978" s="69">
        <v>202110</v>
      </c>
      <c r="CU978" s="69">
        <v>202111</v>
      </c>
      <c r="CV978" s="69">
        <v>202112</v>
      </c>
    </row>
    <row r="979" spans="2:102" outlineLevel="1" x14ac:dyDescent="0.3">
      <c r="B979" s="154">
        <v>1</v>
      </c>
      <c r="C979" s="242" t="s">
        <v>489</v>
      </c>
      <c r="D979" s="143" t="s">
        <v>558</v>
      </c>
      <c r="E979" s="303">
        <f>+E1030</f>
        <v>40.259197324414714</v>
      </c>
      <c r="F979" s="303">
        <f t="shared" ref="F979:BQ980" si="497">+F1030</f>
        <v>40.259197324414714</v>
      </c>
      <c r="G979" s="303">
        <f t="shared" si="497"/>
        <v>40.259197324414714</v>
      </c>
      <c r="H979" s="303">
        <f t="shared" si="497"/>
        <v>40.259197324414714</v>
      </c>
      <c r="I979" s="303">
        <f t="shared" si="497"/>
        <v>40.259197324414714</v>
      </c>
      <c r="J979" s="303">
        <f t="shared" si="497"/>
        <v>40.259197324414714</v>
      </c>
      <c r="K979" s="303">
        <f t="shared" si="497"/>
        <v>40.259197324414714</v>
      </c>
      <c r="L979" s="303">
        <f t="shared" si="497"/>
        <v>40.259197324414714</v>
      </c>
      <c r="M979" s="303">
        <f t="shared" si="497"/>
        <v>40.259197324414714</v>
      </c>
      <c r="N979" s="303">
        <f t="shared" si="497"/>
        <v>40.259197324414714</v>
      </c>
      <c r="O979" s="303">
        <f t="shared" si="497"/>
        <v>40.259197324414714</v>
      </c>
      <c r="P979" s="303">
        <f t="shared" si="497"/>
        <v>40.259197324414714</v>
      </c>
      <c r="Q979" s="303">
        <f t="shared" si="497"/>
        <v>40.259197324414714</v>
      </c>
      <c r="R979" s="303">
        <f t="shared" si="497"/>
        <v>40.259197324414714</v>
      </c>
      <c r="S979" s="303">
        <f t="shared" si="497"/>
        <v>40.259197324414714</v>
      </c>
      <c r="T979" s="303">
        <f t="shared" si="497"/>
        <v>40.259197324414714</v>
      </c>
      <c r="U979" s="303">
        <f t="shared" si="497"/>
        <v>40.259197324414714</v>
      </c>
      <c r="V979" s="303">
        <f t="shared" si="497"/>
        <v>40.259197324414714</v>
      </c>
      <c r="W979" s="303">
        <f t="shared" si="497"/>
        <v>40.259197324414714</v>
      </c>
      <c r="X979" s="303">
        <f t="shared" si="497"/>
        <v>40.259197324414714</v>
      </c>
      <c r="Y979" s="303">
        <f t="shared" si="497"/>
        <v>40.259197324414714</v>
      </c>
      <c r="Z979" s="303">
        <f t="shared" si="497"/>
        <v>40.259197324414714</v>
      </c>
      <c r="AA979" s="303">
        <f t="shared" si="497"/>
        <v>40.259197324414714</v>
      </c>
      <c r="AB979" s="303">
        <f t="shared" si="497"/>
        <v>40.259197324414714</v>
      </c>
      <c r="AC979" s="303">
        <f t="shared" si="497"/>
        <v>40.259197324414714</v>
      </c>
      <c r="AD979" s="303">
        <f t="shared" si="497"/>
        <v>40.259197324414714</v>
      </c>
      <c r="AE979" s="303">
        <f t="shared" si="497"/>
        <v>40.259197324414714</v>
      </c>
      <c r="AF979" s="303">
        <f t="shared" si="497"/>
        <v>40.259197324414714</v>
      </c>
      <c r="AG979" s="303">
        <f t="shared" si="497"/>
        <v>40.259197324414714</v>
      </c>
      <c r="AH979" s="303">
        <f t="shared" si="497"/>
        <v>40.259197324414714</v>
      </c>
      <c r="AI979" s="303">
        <f t="shared" si="497"/>
        <v>40.259197324414714</v>
      </c>
      <c r="AJ979" s="303">
        <f t="shared" si="497"/>
        <v>40.259197324414714</v>
      </c>
      <c r="AK979" s="303">
        <f t="shared" si="497"/>
        <v>40.259197324414714</v>
      </c>
      <c r="AL979" s="303">
        <f t="shared" si="497"/>
        <v>40.259197324414714</v>
      </c>
      <c r="AM979" s="303">
        <f t="shared" si="497"/>
        <v>40.259197324414714</v>
      </c>
      <c r="AN979" s="303">
        <f t="shared" si="497"/>
        <v>40.259197324414714</v>
      </c>
      <c r="AO979" s="303">
        <f t="shared" si="497"/>
        <v>40.259197324414714</v>
      </c>
      <c r="AP979" s="303">
        <f t="shared" si="497"/>
        <v>40.259197324414714</v>
      </c>
      <c r="AQ979" s="303">
        <f t="shared" si="497"/>
        <v>40.259197324414714</v>
      </c>
      <c r="AR979" s="303">
        <f t="shared" si="497"/>
        <v>40.259197324414714</v>
      </c>
      <c r="AS979" s="303">
        <f t="shared" si="497"/>
        <v>40.259197324414714</v>
      </c>
      <c r="AT979" s="303">
        <f t="shared" si="497"/>
        <v>40.259197324414714</v>
      </c>
      <c r="AU979" s="303">
        <f t="shared" si="497"/>
        <v>40.259197324414714</v>
      </c>
      <c r="AV979" s="303">
        <f t="shared" si="497"/>
        <v>40.259197324414714</v>
      </c>
      <c r="AW979" s="303">
        <f t="shared" si="497"/>
        <v>40.259197324414714</v>
      </c>
      <c r="AX979" s="303">
        <f t="shared" si="497"/>
        <v>40.259197324414714</v>
      </c>
      <c r="AY979" s="303">
        <f t="shared" si="497"/>
        <v>40.259197324414714</v>
      </c>
      <c r="AZ979" s="303">
        <f t="shared" si="497"/>
        <v>40.259197324414714</v>
      </c>
      <c r="BA979" s="303">
        <f t="shared" si="497"/>
        <v>40.259197324414714</v>
      </c>
      <c r="BB979" s="303">
        <f t="shared" si="497"/>
        <v>40.259197324414714</v>
      </c>
      <c r="BC979" s="303">
        <f t="shared" si="497"/>
        <v>40.259197324414714</v>
      </c>
      <c r="BD979" s="303">
        <f t="shared" si="497"/>
        <v>40.259197324414714</v>
      </c>
      <c r="BE979" s="303">
        <f t="shared" si="497"/>
        <v>40.259197324414714</v>
      </c>
      <c r="BF979" s="303">
        <f t="shared" si="497"/>
        <v>40.259197324414714</v>
      </c>
      <c r="BG979" s="303">
        <f t="shared" si="497"/>
        <v>40.259197324414714</v>
      </c>
      <c r="BH979" s="303">
        <f t="shared" si="497"/>
        <v>40.259197324414714</v>
      </c>
      <c r="BI979" s="303">
        <f t="shared" si="497"/>
        <v>40.259197324414714</v>
      </c>
      <c r="BJ979" s="303">
        <f t="shared" si="497"/>
        <v>40.259197324414714</v>
      </c>
      <c r="BK979" s="303">
        <f t="shared" si="497"/>
        <v>40.259197324414714</v>
      </c>
      <c r="BL979" s="303">
        <f t="shared" si="497"/>
        <v>40.259197324414714</v>
      </c>
      <c r="BM979" s="303">
        <f t="shared" si="497"/>
        <v>40.259197324414714</v>
      </c>
      <c r="BN979" s="303">
        <f t="shared" si="497"/>
        <v>40.259197324414714</v>
      </c>
      <c r="BO979" s="303">
        <f t="shared" si="497"/>
        <v>40.259197324414714</v>
      </c>
      <c r="BP979" s="303">
        <f t="shared" si="497"/>
        <v>40.259197324414714</v>
      </c>
      <c r="BQ979" s="303">
        <f t="shared" si="497"/>
        <v>40.259197324414714</v>
      </c>
      <c r="BR979" s="303">
        <f t="shared" ref="BR979:CV980" si="498">+BR1030</f>
        <v>40.259197324414714</v>
      </c>
      <c r="BS979" s="303">
        <f t="shared" si="498"/>
        <v>40.259197324414714</v>
      </c>
      <c r="BT979" s="303">
        <f t="shared" si="498"/>
        <v>40.259197324414714</v>
      </c>
      <c r="BU979" s="303">
        <f t="shared" si="498"/>
        <v>40.259197324414714</v>
      </c>
      <c r="BV979" s="303">
        <f t="shared" si="498"/>
        <v>40.259197324414714</v>
      </c>
      <c r="BW979" s="303">
        <f t="shared" si="498"/>
        <v>40.259197324414714</v>
      </c>
      <c r="BX979" s="303">
        <f t="shared" si="498"/>
        <v>40.259197324414714</v>
      </c>
      <c r="BY979" s="303">
        <f t="shared" si="498"/>
        <v>40.259197324414714</v>
      </c>
      <c r="BZ979" s="303">
        <f t="shared" si="498"/>
        <v>40.259197324414714</v>
      </c>
      <c r="CA979" s="303">
        <f t="shared" si="498"/>
        <v>40.259197324414714</v>
      </c>
      <c r="CB979" s="303">
        <f t="shared" si="498"/>
        <v>40.259197324414714</v>
      </c>
      <c r="CC979" s="303">
        <f t="shared" si="498"/>
        <v>40.259197324414714</v>
      </c>
      <c r="CD979" s="303">
        <f t="shared" si="498"/>
        <v>40.259197324414714</v>
      </c>
      <c r="CE979" s="303">
        <f t="shared" si="498"/>
        <v>40.259197324414714</v>
      </c>
      <c r="CF979" s="303">
        <f t="shared" si="498"/>
        <v>40.259197324414714</v>
      </c>
      <c r="CG979" s="303">
        <f t="shared" si="498"/>
        <v>40.259197324414714</v>
      </c>
      <c r="CH979" s="303">
        <f t="shared" si="498"/>
        <v>40.259197324414714</v>
      </c>
      <c r="CI979" s="303">
        <f t="shared" si="498"/>
        <v>40.259197324414714</v>
      </c>
      <c r="CJ979" s="303">
        <f t="shared" si="498"/>
        <v>40.259197324414714</v>
      </c>
      <c r="CK979" s="303">
        <f t="shared" si="498"/>
        <v>40.259197324414714</v>
      </c>
      <c r="CL979" s="303">
        <f t="shared" si="498"/>
        <v>40.259197324414714</v>
      </c>
      <c r="CM979" s="303">
        <f t="shared" si="498"/>
        <v>40.259197324414714</v>
      </c>
      <c r="CN979" s="303">
        <f t="shared" si="498"/>
        <v>40.259197324414714</v>
      </c>
      <c r="CO979" s="303">
        <f t="shared" si="498"/>
        <v>40.259197324414714</v>
      </c>
      <c r="CP979" s="303">
        <f t="shared" si="498"/>
        <v>40.259197324414714</v>
      </c>
      <c r="CQ979" s="303">
        <f t="shared" si="498"/>
        <v>40.259197324414714</v>
      </c>
      <c r="CR979" s="303">
        <f t="shared" si="498"/>
        <v>40.259197324414714</v>
      </c>
      <c r="CS979" s="303">
        <f t="shared" si="498"/>
        <v>40.259197324414714</v>
      </c>
      <c r="CT979" s="303">
        <f t="shared" si="498"/>
        <v>40.259197324414714</v>
      </c>
      <c r="CU979" s="303">
        <f t="shared" si="498"/>
        <v>40.259197324414714</v>
      </c>
      <c r="CV979" s="303">
        <f t="shared" si="498"/>
        <v>40.259197324414714</v>
      </c>
    </row>
    <row r="980" spans="2:102" outlineLevel="1" x14ac:dyDescent="0.3">
      <c r="B980" s="154">
        <v>2</v>
      </c>
      <c r="C980" s="242" t="s">
        <v>490</v>
      </c>
      <c r="D980" s="143" t="s">
        <v>558</v>
      </c>
      <c r="E980" s="303">
        <f>+E1031</f>
        <v>15.154682274247492</v>
      </c>
      <c r="F980" s="303">
        <f t="shared" si="497"/>
        <v>15.154682274247492</v>
      </c>
      <c r="G980" s="303">
        <f t="shared" si="497"/>
        <v>15.154682274247492</v>
      </c>
      <c r="H980" s="303">
        <f t="shared" si="497"/>
        <v>15.154682274247492</v>
      </c>
      <c r="I980" s="303">
        <f t="shared" si="497"/>
        <v>15.154682274247492</v>
      </c>
      <c r="J980" s="303">
        <f t="shared" si="497"/>
        <v>15.154682274247492</v>
      </c>
      <c r="K980" s="303">
        <f t="shared" si="497"/>
        <v>15.154682274247492</v>
      </c>
      <c r="L980" s="303">
        <f t="shared" si="497"/>
        <v>15.154682274247492</v>
      </c>
      <c r="M980" s="303">
        <f t="shared" si="497"/>
        <v>15.154682274247492</v>
      </c>
      <c r="N980" s="303">
        <f t="shared" si="497"/>
        <v>15.154682274247492</v>
      </c>
      <c r="O980" s="303">
        <f t="shared" si="497"/>
        <v>15.154682274247492</v>
      </c>
      <c r="P980" s="303">
        <f t="shared" si="497"/>
        <v>15.154682274247492</v>
      </c>
      <c r="Q980" s="303">
        <f t="shared" si="497"/>
        <v>15.154682274247492</v>
      </c>
      <c r="R980" s="303">
        <f t="shared" si="497"/>
        <v>15.154682274247492</v>
      </c>
      <c r="S980" s="303">
        <f t="shared" si="497"/>
        <v>15.154682274247492</v>
      </c>
      <c r="T980" s="303">
        <f t="shared" si="497"/>
        <v>15.154682274247492</v>
      </c>
      <c r="U980" s="303">
        <f t="shared" si="497"/>
        <v>15.154682274247492</v>
      </c>
      <c r="V980" s="303">
        <f t="shared" si="497"/>
        <v>15.154682274247492</v>
      </c>
      <c r="W980" s="303">
        <f t="shared" si="497"/>
        <v>15.154682274247492</v>
      </c>
      <c r="X980" s="303">
        <f t="shared" si="497"/>
        <v>15.154682274247492</v>
      </c>
      <c r="Y980" s="303">
        <f t="shared" si="497"/>
        <v>15.154682274247492</v>
      </c>
      <c r="Z980" s="303">
        <f t="shared" si="497"/>
        <v>15.154682274247492</v>
      </c>
      <c r="AA980" s="303">
        <f t="shared" si="497"/>
        <v>15.154682274247492</v>
      </c>
      <c r="AB980" s="303">
        <f t="shared" si="497"/>
        <v>15.154682274247492</v>
      </c>
      <c r="AC980" s="303">
        <f t="shared" si="497"/>
        <v>15.154682274247492</v>
      </c>
      <c r="AD980" s="303">
        <f t="shared" si="497"/>
        <v>15.154682274247492</v>
      </c>
      <c r="AE980" s="303">
        <f t="shared" si="497"/>
        <v>15.154682274247492</v>
      </c>
      <c r="AF980" s="303">
        <f t="shared" si="497"/>
        <v>15.154682274247492</v>
      </c>
      <c r="AG980" s="303">
        <f t="shared" si="497"/>
        <v>15.154682274247492</v>
      </c>
      <c r="AH980" s="303">
        <f t="shared" si="497"/>
        <v>15.154682274247492</v>
      </c>
      <c r="AI980" s="303">
        <f t="shared" si="497"/>
        <v>15.154682274247492</v>
      </c>
      <c r="AJ980" s="303">
        <f t="shared" si="497"/>
        <v>15.154682274247492</v>
      </c>
      <c r="AK980" s="303">
        <f t="shared" si="497"/>
        <v>15.154682274247492</v>
      </c>
      <c r="AL980" s="303">
        <f t="shared" si="497"/>
        <v>0</v>
      </c>
      <c r="AM980" s="303">
        <f t="shared" si="497"/>
        <v>0</v>
      </c>
      <c r="AN980" s="303">
        <f t="shared" si="497"/>
        <v>0</v>
      </c>
      <c r="AO980" s="303">
        <f t="shared" si="497"/>
        <v>0</v>
      </c>
      <c r="AP980" s="303">
        <f t="shared" si="497"/>
        <v>0</v>
      </c>
      <c r="AQ980" s="303">
        <f t="shared" si="497"/>
        <v>0</v>
      </c>
      <c r="AR980" s="303">
        <f t="shared" si="497"/>
        <v>0</v>
      </c>
      <c r="AS980" s="303">
        <f t="shared" si="497"/>
        <v>0</v>
      </c>
      <c r="AT980" s="303">
        <f t="shared" si="497"/>
        <v>0</v>
      </c>
      <c r="AU980" s="303">
        <f t="shared" si="497"/>
        <v>0</v>
      </c>
      <c r="AV980" s="303">
        <f t="shared" si="497"/>
        <v>0</v>
      </c>
      <c r="AW980" s="303">
        <f t="shared" si="497"/>
        <v>0</v>
      </c>
      <c r="AX980" s="303">
        <f t="shared" si="497"/>
        <v>0</v>
      </c>
      <c r="AY980" s="303">
        <f t="shared" si="497"/>
        <v>0</v>
      </c>
      <c r="AZ980" s="303">
        <f t="shared" si="497"/>
        <v>0</v>
      </c>
      <c r="BA980" s="303">
        <f t="shared" si="497"/>
        <v>0</v>
      </c>
      <c r="BB980" s="303">
        <f t="shared" si="497"/>
        <v>0</v>
      </c>
      <c r="BC980" s="303">
        <f t="shared" si="497"/>
        <v>0</v>
      </c>
      <c r="BD980" s="303">
        <f t="shared" si="497"/>
        <v>0</v>
      </c>
      <c r="BE980" s="303">
        <f t="shared" si="497"/>
        <v>0</v>
      </c>
      <c r="BF980" s="303">
        <f t="shared" si="497"/>
        <v>0</v>
      </c>
      <c r="BG980" s="303">
        <f t="shared" si="497"/>
        <v>0</v>
      </c>
      <c r="BH980" s="303">
        <f t="shared" si="497"/>
        <v>0</v>
      </c>
      <c r="BI980" s="303">
        <f t="shared" si="497"/>
        <v>0</v>
      </c>
      <c r="BJ980" s="303">
        <f t="shared" si="497"/>
        <v>0</v>
      </c>
      <c r="BK980" s="303">
        <f t="shared" si="497"/>
        <v>0</v>
      </c>
      <c r="BL980" s="303">
        <f t="shared" si="497"/>
        <v>0</v>
      </c>
      <c r="BM980" s="303">
        <f t="shared" si="497"/>
        <v>0</v>
      </c>
      <c r="BN980" s="303">
        <f t="shared" si="497"/>
        <v>0</v>
      </c>
      <c r="BO980" s="303">
        <f t="shared" si="497"/>
        <v>0</v>
      </c>
      <c r="BP980" s="303">
        <f t="shared" si="497"/>
        <v>0</v>
      </c>
      <c r="BQ980" s="303">
        <f t="shared" si="497"/>
        <v>0</v>
      </c>
      <c r="BR980" s="303">
        <f t="shared" si="498"/>
        <v>0</v>
      </c>
      <c r="BS980" s="303">
        <f t="shared" si="498"/>
        <v>0</v>
      </c>
      <c r="BT980" s="303">
        <f t="shared" si="498"/>
        <v>0</v>
      </c>
      <c r="BU980" s="303">
        <f t="shared" si="498"/>
        <v>0</v>
      </c>
      <c r="BV980" s="303">
        <f t="shared" si="498"/>
        <v>0</v>
      </c>
      <c r="BW980" s="303">
        <f t="shared" si="498"/>
        <v>0</v>
      </c>
      <c r="BX980" s="303">
        <f t="shared" si="498"/>
        <v>0</v>
      </c>
      <c r="BY980" s="303">
        <f t="shared" si="498"/>
        <v>0</v>
      </c>
      <c r="BZ980" s="303">
        <f t="shared" si="498"/>
        <v>0</v>
      </c>
      <c r="CA980" s="303">
        <f t="shared" si="498"/>
        <v>0</v>
      </c>
      <c r="CB980" s="303">
        <f t="shared" si="498"/>
        <v>0</v>
      </c>
      <c r="CC980" s="303">
        <f t="shared" si="498"/>
        <v>0</v>
      </c>
      <c r="CD980" s="303">
        <f t="shared" si="498"/>
        <v>0</v>
      </c>
      <c r="CE980" s="303">
        <f t="shared" si="498"/>
        <v>0</v>
      </c>
      <c r="CF980" s="303">
        <f t="shared" si="498"/>
        <v>0</v>
      </c>
      <c r="CG980" s="303">
        <f t="shared" si="498"/>
        <v>0</v>
      </c>
      <c r="CH980" s="303">
        <f t="shared" si="498"/>
        <v>0</v>
      </c>
      <c r="CI980" s="303">
        <f t="shared" si="498"/>
        <v>0</v>
      </c>
      <c r="CJ980" s="303">
        <f t="shared" si="498"/>
        <v>0</v>
      </c>
      <c r="CK980" s="303">
        <f t="shared" si="498"/>
        <v>0</v>
      </c>
      <c r="CL980" s="303">
        <f t="shared" si="498"/>
        <v>0</v>
      </c>
      <c r="CM980" s="303">
        <f t="shared" si="498"/>
        <v>0</v>
      </c>
      <c r="CN980" s="303">
        <f t="shared" si="498"/>
        <v>0</v>
      </c>
      <c r="CO980" s="303">
        <f t="shared" si="498"/>
        <v>0</v>
      </c>
      <c r="CP980" s="303">
        <f t="shared" si="498"/>
        <v>0</v>
      </c>
      <c r="CQ980" s="303">
        <f t="shared" si="498"/>
        <v>0</v>
      </c>
      <c r="CR980" s="303">
        <f t="shared" si="498"/>
        <v>0</v>
      </c>
      <c r="CS980" s="303">
        <f t="shared" si="498"/>
        <v>0</v>
      </c>
      <c r="CT980" s="303">
        <f t="shared" si="498"/>
        <v>0</v>
      </c>
      <c r="CU980" s="303">
        <f t="shared" si="498"/>
        <v>0</v>
      </c>
      <c r="CV980" s="303">
        <f t="shared" si="498"/>
        <v>0</v>
      </c>
    </row>
    <row r="981" spans="2:102" outlineLevel="1" x14ac:dyDescent="0.3">
      <c r="B981" s="154">
        <v>3</v>
      </c>
      <c r="C981" s="242" t="s">
        <v>491</v>
      </c>
      <c r="D981" s="143" t="s">
        <v>558</v>
      </c>
      <c r="E981" s="482"/>
      <c r="F981" s="482"/>
      <c r="G981" s="482"/>
      <c r="H981" s="482"/>
      <c r="I981" s="482"/>
      <c r="J981" s="482"/>
      <c r="K981" s="482"/>
      <c r="L981" s="482"/>
      <c r="M981" s="482"/>
      <c r="N981" s="482"/>
      <c r="O981" s="482"/>
      <c r="P981" s="482"/>
      <c r="Q981" s="482"/>
      <c r="R981" s="482"/>
      <c r="S981" s="482"/>
      <c r="T981" s="482"/>
      <c r="U981" s="482"/>
      <c r="V981" s="482"/>
      <c r="W981" s="482"/>
      <c r="X981" s="482"/>
      <c r="Y981" s="482"/>
      <c r="Z981" s="482"/>
      <c r="AA981" s="482"/>
      <c r="AB981" s="482"/>
      <c r="AC981" s="482"/>
      <c r="AD981" s="482"/>
      <c r="AE981" s="482"/>
      <c r="AF981" s="482"/>
      <c r="AG981" s="482"/>
      <c r="AH981" s="482"/>
      <c r="AI981" s="482"/>
      <c r="AJ981" s="482"/>
      <c r="AK981" s="482"/>
      <c r="AL981" s="482"/>
      <c r="AM981" s="482"/>
      <c r="AN981" s="482"/>
      <c r="AO981" s="482"/>
      <c r="AP981" s="482"/>
      <c r="AQ981" s="482"/>
      <c r="AR981" s="482"/>
      <c r="AS981" s="482"/>
      <c r="AT981" s="482"/>
      <c r="AU981" s="482"/>
      <c r="AV981" s="482"/>
      <c r="AW981" s="482"/>
      <c r="AX981" s="482"/>
      <c r="AY981" s="482"/>
      <c r="AZ981" s="482"/>
      <c r="BA981" s="482"/>
      <c r="BB981" s="482"/>
      <c r="BC981" s="482"/>
      <c r="BD981" s="482"/>
      <c r="BE981" s="482"/>
      <c r="BF981" s="482"/>
      <c r="BG981" s="482"/>
      <c r="BH981" s="482"/>
      <c r="BI981" s="482"/>
      <c r="BJ981" s="482"/>
      <c r="BK981" s="482"/>
      <c r="BL981" s="482"/>
      <c r="BM981" s="482"/>
      <c r="BN981" s="482"/>
      <c r="BO981" s="482"/>
      <c r="BP981" s="482"/>
      <c r="BQ981" s="482"/>
      <c r="BR981" s="482"/>
      <c r="BS981" s="482"/>
      <c r="BT981" s="482"/>
      <c r="BU981" s="482"/>
      <c r="BV981" s="482"/>
      <c r="BW981" s="482"/>
      <c r="BX981" s="482"/>
      <c r="BY981" s="482"/>
      <c r="BZ981" s="482"/>
      <c r="CA981" s="482"/>
      <c r="CB981" s="482"/>
      <c r="CC981" s="482"/>
      <c r="CD981" s="482"/>
      <c r="CE981" s="482"/>
      <c r="CF981" s="482"/>
      <c r="CG981" s="482"/>
      <c r="CH981" s="482"/>
      <c r="CI981" s="482"/>
      <c r="CJ981" s="482"/>
      <c r="CK981" s="482"/>
      <c r="CL981" s="482"/>
      <c r="CM981" s="482"/>
      <c r="CN981" s="482"/>
      <c r="CO981" s="482"/>
      <c r="CP981" s="482"/>
      <c r="CQ981" s="482"/>
      <c r="CR981" s="482"/>
      <c r="CS981" s="482"/>
      <c r="CT981" s="482"/>
      <c r="CU981" s="482"/>
      <c r="CV981" s="482"/>
    </row>
    <row r="982" spans="2:102" outlineLevel="1" x14ac:dyDescent="0.3">
      <c r="D982" s="143"/>
      <c r="E982" s="164"/>
      <c r="F982" s="164"/>
      <c r="G982" s="164"/>
      <c r="H982" s="164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  <c r="AZ982" s="164"/>
      <c r="BA982" s="164"/>
      <c r="BB982" s="164"/>
      <c r="BC982" s="164"/>
      <c r="BD982" s="164"/>
      <c r="BE982" s="164"/>
      <c r="BF982" s="164"/>
      <c r="BG982" s="164"/>
      <c r="BH982" s="164"/>
      <c r="BI982" s="164"/>
      <c r="BJ982" s="164"/>
      <c r="BK982" s="164"/>
      <c r="BL982" s="164"/>
      <c r="BM982" s="164"/>
      <c r="BN982" s="164"/>
      <c r="BO982" s="164"/>
      <c r="BP982" s="164"/>
      <c r="BQ982" s="164"/>
      <c r="BR982" s="164"/>
      <c r="BS982" s="164"/>
      <c r="BT982" s="164"/>
      <c r="BU982" s="164"/>
      <c r="BV982" s="164"/>
      <c r="BW982" s="164"/>
      <c r="BX982" s="164"/>
      <c r="BY982" s="164"/>
      <c r="BZ982" s="164"/>
      <c r="CA982" s="164"/>
      <c r="CB982" s="164"/>
      <c r="CC982" s="164"/>
      <c r="CD982" s="164"/>
      <c r="CE982" s="164"/>
      <c r="CF982" s="164"/>
      <c r="CG982" s="164"/>
      <c r="CH982" s="164"/>
      <c r="CI982" s="164"/>
      <c r="CJ982" s="164"/>
      <c r="CK982" s="164"/>
      <c r="CL982" s="164"/>
      <c r="CM982" s="164"/>
      <c r="CN982" s="164"/>
      <c r="CO982" s="164"/>
      <c r="CP982" s="164"/>
      <c r="CQ982" s="164"/>
      <c r="CR982" s="164"/>
      <c r="CS982" s="164"/>
      <c r="CT982" s="164"/>
      <c r="CU982" s="164"/>
      <c r="CV982" s="164"/>
    </row>
    <row r="983" spans="2:102" outlineLevel="1" x14ac:dyDescent="0.3">
      <c r="C983" s="242" t="s">
        <v>23</v>
      </c>
      <c r="D983" s="143" t="s">
        <v>558</v>
      </c>
      <c r="E983" s="303">
        <f>SUM(E979:E981)</f>
        <v>55.413879598662206</v>
      </c>
      <c r="F983" s="303">
        <f t="shared" ref="F983:BQ983" si="499">SUM(F979:F981)</f>
        <v>55.413879598662206</v>
      </c>
      <c r="G983" s="303">
        <f t="shared" si="499"/>
        <v>55.413879598662206</v>
      </c>
      <c r="H983" s="303">
        <f t="shared" si="499"/>
        <v>55.413879598662206</v>
      </c>
      <c r="I983" s="303">
        <f t="shared" si="499"/>
        <v>55.413879598662206</v>
      </c>
      <c r="J983" s="303">
        <f t="shared" si="499"/>
        <v>55.413879598662206</v>
      </c>
      <c r="K983" s="303">
        <f t="shared" si="499"/>
        <v>55.413879598662206</v>
      </c>
      <c r="L983" s="303">
        <f t="shared" si="499"/>
        <v>55.413879598662206</v>
      </c>
      <c r="M983" s="303">
        <f t="shared" si="499"/>
        <v>55.413879598662206</v>
      </c>
      <c r="N983" s="303">
        <f t="shared" si="499"/>
        <v>55.413879598662206</v>
      </c>
      <c r="O983" s="303">
        <f t="shared" si="499"/>
        <v>55.413879598662206</v>
      </c>
      <c r="P983" s="303">
        <f t="shared" si="499"/>
        <v>55.413879598662206</v>
      </c>
      <c r="Q983" s="303">
        <f t="shared" si="499"/>
        <v>55.413879598662206</v>
      </c>
      <c r="R983" s="303">
        <f t="shared" si="499"/>
        <v>55.413879598662206</v>
      </c>
      <c r="S983" s="303">
        <f t="shared" si="499"/>
        <v>55.413879598662206</v>
      </c>
      <c r="T983" s="303">
        <f t="shared" si="499"/>
        <v>55.413879598662206</v>
      </c>
      <c r="U983" s="303">
        <f t="shared" si="499"/>
        <v>55.413879598662206</v>
      </c>
      <c r="V983" s="303">
        <f t="shared" si="499"/>
        <v>55.413879598662206</v>
      </c>
      <c r="W983" s="303">
        <f t="shared" si="499"/>
        <v>55.413879598662206</v>
      </c>
      <c r="X983" s="303">
        <f t="shared" si="499"/>
        <v>55.413879598662206</v>
      </c>
      <c r="Y983" s="303">
        <f t="shared" si="499"/>
        <v>55.413879598662206</v>
      </c>
      <c r="Z983" s="303">
        <f t="shared" si="499"/>
        <v>55.413879598662206</v>
      </c>
      <c r="AA983" s="303">
        <f t="shared" si="499"/>
        <v>55.413879598662206</v>
      </c>
      <c r="AB983" s="303">
        <f t="shared" si="499"/>
        <v>55.413879598662206</v>
      </c>
      <c r="AC983" s="303">
        <f t="shared" si="499"/>
        <v>55.413879598662206</v>
      </c>
      <c r="AD983" s="303">
        <f t="shared" si="499"/>
        <v>55.413879598662206</v>
      </c>
      <c r="AE983" s="303">
        <f t="shared" si="499"/>
        <v>55.413879598662206</v>
      </c>
      <c r="AF983" s="303">
        <f t="shared" si="499"/>
        <v>55.413879598662206</v>
      </c>
      <c r="AG983" s="303">
        <f t="shared" si="499"/>
        <v>55.413879598662206</v>
      </c>
      <c r="AH983" s="303">
        <f t="shared" si="499"/>
        <v>55.413879598662206</v>
      </c>
      <c r="AI983" s="303">
        <f t="shared" si="499"/>
        <v>55.413879598662206</v>
      </c>
      <c r="AJ983" s="303">
        <f t="shared" si="499"/>
        <v>55.413879598662206</v>
      </c>
      <c r="AK983" s="303">
        <f t="shared" si="499"/>
        <v>55.413879598662206</v>
      </c>
      <c r="AL983" s="303">
        <f t="shared" si="499"/>
        <v>40.259197324414714</v>
      </c>
      <c r="AM983" s="303">
        <f t="shared" si="499"/>
        <v>40.259197324414714</v>
      </c>
      <c r="AN983" s="303">
        <f t="shared" si="499"/>
        <v>40.259197324414714</v>
      </c>
      <c r="AO983" s="303">
        <f t="shared" si="499"/>
        <v>40.259197324414714</v>
      </c>
      <c r="AP983" s="303">
        <f t="shared" si="499"/>
        <v>40.259197324414714</v>
      </c>
      <c r="AQ983" s="303">
        <f t="shared" si="499"/>
        <v>40.259197324414714</v>
      </c>
      <c r="AR983" s="303">
        <f t="shared" si="499"/>
        <v>40.259197324414714</v>
      </c>
      <c r="AS983" s="303">
        <f t="shared" si="499"/>
        <v>40.259197324414714</v>
      </c>
      <c r="AT983" s="303">
        <f t="shared" si="499"/>
        <v>40.259197324414714</v>
      </c>
      <c r="AU983" s="303">
        <f t="shared" si="499"/>
        <v>40.259197324414714</v>
      </c>
      <c r="AV983" s="303">
        <f t="shared" si="499"/>
        <v>40.259197324414714</v>
      </c>
      <c r="AW983" s="303">
        <f t="shared" si="499"/>
        <v>40.259197324414714</v>
      </c>
      <c r="AX983" s="303">
        <f t="shared" si="499"/>
        <v>40.259197324414714</v>
      </c>
      <c r="AY983" s="303">
        <f t="shared" si="499"/>
        <v>40.259197324414714</v>
      </c>
      <c r="AZ983" s="303">
        <f t="shared" si="499"/>
        <v>40.259197324414714</v>
      </c>
      <c r="BA983" s="303">
        <f t="shared" si="499"/>
        <v>40.259197324414714</v>
      </c>
      <c r="BB983" s="303">
        <f t="shared" si="499"/>
        <v>40.259197324414714</v>
      </c>
      <c r="BC983" s="303">
        <f t="shared" si="499"/>
        <v>40.259197324414714</v>
      </c>
      <c r="BD983" s="303">
        <f t="shared" si="499"/>
        <v>40.259197324414714</v>
      </c>
      <c r="BE983" s="303">
        <f t="shared" si="499"/>
        <v>40.259197324414714</v>
      </c>
      <c r="BF983" s="303">
        <f t="shared" si="499"/>
        <v>40.259197324414714</v>
      </c>
      <c r="BG983" s="303">
        <f t="shared" si="499"/>
        <v>40.259197324414714</v>
      </c>
      <c r="BH983" s="303">
        <f t="shared" si="499"/>
        <v>40.259197324414714</v>
      </c>
      <c r="BI983" s="303">
        <f t="shared" si="499"/>
        <v>40.259197324414714</v>
      </c>
      <c r="BJ983" s="303">
        <f t="shared" si="499"/>
        <v>40.259197324414714</v>
      </c>
      <c r="BK983" s="303">
        <f t="shared" si="499"/>
        <v>40.259197324414714</v>
      </c>
      <c r="BL983" s="303">
        <f t="shared" si="499"/>
        <v>40.259197324414714</v>
      </c>
      <c r="BM983" s="303">
        <f t="shared" si="499"/>
        <v>40.259197324414714</v>
      </c>
      <c r="BN983" s="303">
        <f t="shared" si="499"/>
        <v>40.259197324414714</v>
      </c>
      <c r="BO983" s="303">
        <f t="shared" si="499"/>
        <v>40.259197324414714</v>
      </c>
      <c r="BP983" s="303">
        <f t="shared" si="499"/>
        <v>40.259197324414714</v>
      </c>
      <c r="BQ983" s="303">
        <f t="shared" si="499"/>
        <v>40.259197324414714</v>
      </c>
      <c r="BR983" s="303">
        <f t="shared" ref="BR983:CV983" si="500">SUM(BR979:BR981)</f>
        <v>40.259197324414714</v>
      </c>
      <c r="BS983" s="303">
        <f t="shared" si="500"/>
        <v>40.259197324414714</v>
      </c>
      <c r="BT983" s="303">
        <f t="shared" si="500"/>
        <v>40.259197324414714</v>
      </c>
      <c r="BU983" s="303">
        <f t="shared" si="500"/>
        <v>40.259197324414714</v>
      </c>
      <c r="BV983" s="303">
        <f t="shared" si="500"/>
        <v>40.259197324414714</v>
      </c>
      <c r="BW983" s="303">
        <f t="shared" si="500"/>
        <v>40.259197324414714</v>
      </c>
      <c r="BX983" s="303">
        <f t="shared" si="500"/>
        <v>40.259197324414714</v>
      </c>
      <c r="BY983" s="303">
        <f t="shared" si="500"/>
        <v>40.259197324414714</v>
      </c>
      <c r="BZ983" s="303">
        <f t="shared" si="500"/>
        <v>40.259197324414714</v>
      </c>
      <c r="CA983" s="303">
        <f t="shared" si="500"/>
        <v>40.259197324414714</v>
      </c>
      <c r="CB983" s="303">
        <f t="shared" si="500"/>
        <v>40.259197324414714</v>
      </c>
      <c r="CC983" s="303">
        <f t="shared" si="500"/>
        <v>40.259197324414714</v>
      </c>
      <c r="CD983" s="303">
        <f t="shared" si="500"/>
        <v>40.259197324414714</v>
      </c>
      <c r="CE983" s="303">
        <f t="shared" si="500"/>
        <v>40.259197324414714</v>
      </c>
      <c r="CF983" s="303">
        <f t="shared" si="500"/>
        <v>40.259197324414714</v>
      </c>
      <c r="CG983" s="303">
        <f t="shared" si="500"/>
        <v>40.259197324414714</v>
      </c>
      <c r="CH983" s="303">
        <f t="shared" si="500"/>
        <v>40.259197324414714</v>
      </c>
      <c r="CI983" s="303">
        <f t="shared" si="500"/>
        <v>40.259197324414714</v>
      </c>
      <c r="CJ983" s="303">
        <f t="shared" si="500"/>
        <v>40.259197324414714</v>
      </c>
      <c r="CK983" s="303">
        <f t="shared" si="500"/>
        <v>40.259197324414714</v>
      </c>
      <c r="CL983" s="303">
        <f t="shared" si="500"/>
        <v>40.259197324414714</v>
      </c>
      <c r="CM983" s="303">
        <f t="shared" si="500"/>
        <v>40.259197324414714</v>
      </c>
      <c r="CN983" s="303">
        <f t="shared" si="500"/>
        <v>40.259197324414714</v>
      </c>
      <c r="CO983" s="303">
        <f t="shared" si="500"/>
        <v>40.259197324414714</v>
      </c>
      <c r="CP983" s="303">
        <f t="shared" si="500"/>
        <v>40.259197324414714</v>
      </c>
      <c r="CQ983" s="303">
        <f t="shared" si="500"/>
        <v>40.259197324414714</v>
      </c>
      <c r="CR983" s="303">
        <f t="shared" si="500"/>
        <v>40.259197324414714</v>
      </c>
      <c r="CS983" s="303">
        <f t="shared" si="500"/>
        <v>40.259197324414714</v>
      </c>
      <c r="CT983" s="303">
        <f t="shared" si="500"/>
        <v>40.259197324414714</v>
      </c>
      <c r="CU983" s="303">
        <f t="shared" si="500"/>
        <v>40.259197324414714</v>
      </c>
      <c r="CV983" s="303">
        <f t="shared" si="500"/>
        <v>40.259197324414714</v>
      </c>
    </row>
    <row r="984" spans="2:102" outlineLevel="1" x14ac:dyDescent="0.3">
      <c r="K984" s="234"/>
      <c r="L984" s="234"/>
      <c r="M984" s="234"/>
      <c r="N984" s="234"/>
    </row>
    <row r="985" spans="2:102" x14ac:dyDescent="0.3">
      <c r="K985" s="234"/>
      <c r="L985" s="234"/>
      <c r="M985" s="234"/>
      <c r="N985" s="234"/>
    </row>
    <row r="986" spans="2:102" ht="18" thickBot="1" x14ac:dyDescent="0.35">
      <c r="B986" s="75" t="s">
        <v>550</v>
      </c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75"/>
      <c r="AZ986" s="75"/>
      <c r="BA986" s="75"/>
      <c r="BB986" s="75"/>
      <c r="BC986" s="75"/>
      <c r="BD986" s="75"/>
      <c r="BE986" s="75"/>
      <c r="BF986" s="75"/>
      <c r="BG986" s="75"/>
      <c r="BH986" s="75"/>
      <c r="BI986" s="75"/>
      <c r="BJ986" s="75"/>
      <c r="BK986" s="75"/>
      <c r="BL986" s="75"/>
      <c r="BM986" s="75"/>
      <c r="BN986" s="75"/>
      <c r="BO986" s="75"/>
      <c r="BP986" s="75"/>
      <c r="BQ986" s="75"/>
      <c r="BR986" s="75"/>
      <c r="BS986" s="75"/>
      <c r="BT986" s="75"/>
      <c r="BU986" s="75"/>
      <c r="BV986" s="75"/>
      <c r="BW986" s="75"/>
      <c r="BX986" s="75"/>
      <c r="BY986" s="75"/>
      <c r="BZ986" s="75"/>
      <c r="CA986" s="75"/>
      <c r="CB986" s="75"/>
      <c r="CC986" s="75"/>
      <c r="CD986" s="75"/>
      <c r="CE986" s="75"/>
      <c r="CF986" s="75"/>
      <c r="CG986" s="75"/>
      <c r="CH986" s="75"/>
      <c r="CI986" s="75"/>
      <c r="CJ986" s="75"/>
      <c r="CK986" s="75"/>
      <c r="CL986" s="75"/>
      <c r="CM986" s="75"/>
      <c r="CN986" s="75"/>
      <c r="CO986" s="75"/>
      <c r="CP986" s="75"/>
      <c r="CQ986" s="75"/>
      <c r="CR986" s="75"/>
      <c r="CS986" s="75"/>
      <c r="CT986" s="75"/>
      <c r="CU986" s="75"/>
      <c r="CV986" s="75"/>
      <c r="CW986" s="75"/>
      <c r="CX986" s="75"/>
    </row>
    <row r="987" spans="2:102" outlineLevel="1" x14ac:dyDescent="0.3">
      <c r="K987" s="234"/>
      <c r="L987" s="234"/>
      <c r="M987" s="234"/>
      <c r="N987" s="234"/>
    </row>
    <row r="988" spans="2:102" ht="12.75" customHeight="1" outlineLevel="1" x14ac:dyDescent="0.3">
      <c r="E988" s="233">
        <v>1</v>
      </c>
      <c r="F988" s="233">
        <v>2</v>
      </c>
      <c r="G988" s="233">
        <v>3</v>
      </c>
      <c r="H988" s="233">
        <v>4</v>
      </c>
      <c r="I988" s="233">
        <v>5</v>
      </c>
      <c r="J988" s="233">
        <v>6</v>
      </c>
      <c r="K988" s="233">
        <v>7</v>
      </c>
      <c r="L988" s="233">
        <v>8</v>
      </c>
      <c r="M988" s="233">
        <v>9</v>
      </c>
      <c r="N988" s="233">
        <v>10</v>
      </c>
      <c r="O988" s="233">
        <v>11</v>
      </c>
      <c r="P988" s="233">
        <v>12</v>
      </c>
      <c r="Q988" s="233">
        <v>13</v>
      </c>
      <c r="R988" s="233">
        <v>14</v>
      </c>
      <c r="S988" s="233">
        <v>15</v>
      </c>
      <c r="T988" s="233">
        <v>16</v>
      </c>
      <c r="U988" s="233">
        <v>17</v>
      </c>
      <c r="V988" s="233">
        <v>18</v>
      </c>
      <c r="W988" s="233">
        <v>19</v>
      </c>
      <c r="X988" s="233">
        <v>20</v>
      </c>
      <c r="Y988" s="233">
        <v>21</v>
      </c>
      <c r="Z988" s="233">
        <v>22</v>
      </c>
      <c r="AA988" s="233">
        <v>23</v>
      </c>
      <c r="AB988" s="233">
        <v>24</v>
      </c>
      <c r="AC988" s="233">
        <v>25</v>
      </c>
      <c r="AD988" s="233">
        <v>26</v>
      </c>
      <c r="AE988" s="233">
        <v>27</v>
      </c>
      <c r="AF988" s="233">
        <v>28</v>
      </c>
      <c r="AG988" s="233">
        <v>29</v>
      </c>
      <c r="AH988" s="233">
        <v>30</v>
      </c>
      <c r="AI988" s="233">
        <v>31</v>
      </c>
      <c r="AJ988" s="233">
        <v>32</v>
      </c>
      <c r="AK988" s="233">
        <v>33</v>
      </c>
      <c r="AL988" s="233">
        <v>34</v>
      </c>
      <c r="AM988" s="233">
        <v>35</v>
      </c>
      <c r="AN988" s="233">
        <v>36</v>
      </c>
      <c r="AO988" s="233">
        <v>37</v>
      </c>
      <c r="AP988" s="233">
        <v>38</v>
      </c>
      <c r="AQ988" s="233">
        <v>39</v>
      </c>
      <c r="AR988" s="233">
        <v>40</v>
      </c>
      <c r="AS988" s="233">
        <v>41</v>
      </c>
      <c r="AT988" s="233">
        <v>42</v>
      </c>
      <c r="AU988" s="233">
        <v>43</v>
      </c>
      <c r="AV988" s="233">
        <v>44</v>
      </c>
      <c r="AW988" s="233">
        <v>45</v>
      </c>
      <c r="AX988" s="233">
        <v>46</v>
      </c>
      <c r="AY988" s="233">
        <v>47</v>
      </c>
      <c r="AZ988" s="233">
        <v>48</v>
      </c>
      <c r="BA988" s="233">
        <v>49</v>
      </c>
      <c r="BB988" s="233">
        <v>50</v>
      </c>
      <c r="BC988" s="233">
        <v>51</v>
      </c>
      <c r="BD988" s="233">
        <v>52</v>
      </c>
      <c r="BE988" s="233">
        <v>53</v>
      </c>
      <c r="BF988" s="233">
        <v>54</v>
      </c>
      <c r="BG988" s="233">
        <v>55</v>
      </c>
      <c r="BH988" s="233">
        <v>56</v>
      </c>
      <c r="BI988" s="233">
        <v>57</v>
      </c>
      <c r="BJ988" s="233">
        <v>58</v>
      </c>
      <c r="BK988" s="233">
        <v>59</v>
      </c>
      <c r="BL988" s="233">
        <v>60</v>
      </c>
      <c r="BM988" s="233">
        <v>61</v>
      </c>
      <c r="BN988" s="233">
        <v>62</v>
      </c>
      <c r="BO988" s="233">
        <v>63</v>
      </c>
      <c r="BP988" s="233">
        <v>64</v>
      </c>
      <c r="BQ988" s="233">
        <v>65</v>
      </c>
      <c r="BR988" s="233">
        <v>66</v>
      </c>
      <c r="BS988" s="233">
        <v>67</v>
      </c>
      <c r="BT988" s="233">
        <v>68</v>
      </c>
      <c r="BU988" s="233">
        <v>69</v>
      </c>
      <c r="BV988" s="233">
        <v>70</v>
      </c>
      <c r="BW988" s="233">
        <v>71</v>
      </c>
      <c r="BX988" s="233">
        <v>72</v>
      </c>
      <c r="BY988" s="233">
        <v>73</v>
      </c>
      <c r="BZ988" s="233">
        <v>74</v>
      </c>
      <c r="CA988" s="233">
        <v>75</v>
      </c>
      <c r="CB988" s="233">
        <v>76</v>
      </c>
      <c r="CC988" s="233">
        <v>77</v>
      </c>
      <c r="CD988" s="233">
        <v>78</v>
      </c>
      <c r="CE988" s="233">
        <v>79</v>
      </c>
      <c r="CF988" s="233">
        <v>80</v>
      </c>
      <c r="CG988" s="233">
        <v>81</v>
      </c>
      <c r="CH988" s="233">
        <v>82</v>
      </c>
      <c r="CI988" s="233">
        <v>83</v>
      </c>
      <c r="CJ988" s="233">
        <v>84</v>
      </c>
      <c r="CK988" s="233">
        <v>85</v>
      </c>
      <c r="CL988" s="233">
        <v>86</v>
      </c>
      <c r="CM988" s="233">
        <v>87</v>
      </c>
      <c r="CN988" s="233">
        <v>88</v>
      </c>
      <c r="CO988" s="233">
        <v>89</v>
      </c>
      <c r="CP988" s="233">
        <v>90</v>
      </c>
      <c r="CQ988" s="233">
        <v>91</v>
      </c>
      <c r="CR988" s="233">
        <v>92</v>
      </c>
      <c r="CS988" s="233">
        <v>93</v>
      </c>
      <c r="CT988" s="233">
        <v>94</v>
      </c>
      <c r="CU988" s="233">
        <v>95</v>
      </c>
      <c r="CV988" s="233">
        <v>96</v>
      </c>
    </row>
    <row r="989" spans="2:102" outlineLevel="1" x14ac:dyDescent="0.3">
      <c r="B989" s="69" t="s">
        <v>79</v>
      </c>
      <c r="C989" s="69" t="s">
        <v>195</v>
      </c>
      <c r="E989" s="69">
        <v>201401</v>
      </c>
      <c r="F989" s="69">
        <v>201402</v>
      </c>
      <c r="G989" s="69">
        <v>201403</v>
      </c>
      <c r="H989" s="69">
        <v>201404</v>
      </c>
      <c r="I989" s="69">
        <v>201405</v>
      </c>
      <c r="J989" s="69">
        <v>201406</v>
      </c>
      <c r="K989" s="69">
        <v>201407</v>
      </c>
      <c r="L989" s="69">
        <v>201408</v>
      </c>
      <c r="M989" s="69">
        <v>201409</v>
      </c>
      <c r="N989" s="69">
        <v>201410</v>
      </c>
      <c r="O989" s="69">
        <v>201411</v>
      </c>
      <c r="P989" s="69">
        <v>201412</v>
      </c>
      <c r="Q989" s="69">
        <v>201501</v>
      </c>
      <c r="R989" s="69">
        <v>201502</v>
      </c>
      <c r="S989" s="69">
        <v>201503</v>
      </c>
      <c r="T989" s="69">
        <v>201504</v>
      </c>
      <c r="U989" s="69">
        <v>201505</v>
      </c>
      <c r="V989" s="69">
        <v>201506</v>
      </c>
      <c r="W989" s="69">
        <v>201507</v>
      </c>
      <c r="X989" s="69">
        <v>201508</v>
      </c>
      <c r="Y989" s="69">
        <v>201509</v>
      </c>
      <c r="Z989" s="69">
        <v>201510</v>
      </c>
      <c r="AA989" s="69">
        <v>201511</v>
      </c>
      <c r="AB989" s="69">
        <v>201512</v>
      </c>
      <c r="AC989" s="69">
        <v>201601</v>
      </c>
      <c r="AD989" s="69">
        <v>201602</v>
      </c>
      <c r="AE989" s="69">
        <v>201603</v>
      </c>
      <c r="AF989" s="69">
        <v>201604</v>
      </c>
      <c r="AG989" s="69">
        <v>201605</v>
      </c>
      <c r="AH989" s="69">
        <v>201606</v>
      </c>
      <c r="AI989" s="69">
        <v>201607</v>
      </c>
      <c r="AJ989" s="69">
        <v>201608</v>
      </c>
      <c r="AK989" s="69">
        <v>201609</v>
      </c>
      <c r="AL989" s="69">
        <v>201610</v>
      </c>
      <c r="AM989" s="69">
        <v>201611</v>
      </c>
      <c r="AN989" s="69">
        <v>201612</v>
      </c>
      <c r="AO989" s="69">
        <v>201701</v>
      </c>
      <c r="AP989" s="69">
        <v>201702</v>
      </c>
      <c r="AQ989" s="69">
        <v>201703</v>
      </c>
      <c r="AR989" s="69">
        <v>201704</v>
      </c>
      <c r="AS989" s="69">
        <v>201705</v>
      </c>
      <c r="AT989" s="69">
        <v>201706</v>
      </c>
      <c r="AU989" s="69">
        <v>201707</v>
      </c>
      <c r="AV989" s="69">
        <v>201708</v>
      </c>
      <c r="AW989" s="69">
        <v>201709</v>
      </c>
      <c r="AX989" s="69">
        <v>201710</v>
      </c>
      <c r="AY989" s="69">
        <v>201711</v>
      </c>
      <c r="AZ989" s="69">
        <v>201712</v>
      </c>
      <c r="BA989" s="69">
        <v>201801</v>
      </c>
      <c r="BB989" s="69">
        <v>201802</v>
      </c>
      <c r="BC989" s="69">
        <v>201803</v>
      </c>
      <c r="BD989" s="69">
        <v>201804</v>
      </c>
      <c r="BE989" s="69">
        <v>201805</v>
      </c>
      <c r="BF989" s="69">
        <v>201806</v>
      </c>
      <c r="BG989" s="69">
        <v>201807</v>
      </c>
      <c r="BH989" s="69">
        <v>201808</v>
      </c>
      <c r="BI989" s="69">
        <v>201809</v>
      </c>
      <c r="BJ989" s="69">
        <v>201810</v>
      </c>
      <c r="BK989" s="69">
        <v>201811</v>
      </c>
      <c r="BL989" s="69">
        <v>201812</v>
      </c>
      <c r="BM989" s="69">
        <v>201901</v>
      </c>
      <c r="BN989" s="69">
        <v>201902</v>
      </c>
      <c r="BO989" s="69">
        <v>201903</v>
      </c>
      <c r="BP989" s="69">
        <v>201904</v>
      </c>
      <c r="BQ989" s="69">
        <v>201905</v>
      </c>
      <c r="BR989" s="69">
        <v>201906</v>
      </c>
      <c r="BS989" s="69">
        <v>201907</v>
      </c>
      <c r="BT989" s="69">
        <v>201908</v>
      </c>
      <c r="BU989" s="69">
        <v>201909</v>
      </c>
      <c r="BV989" s="69">
        <v>201910</v>
      </c>
      <c r="BW989" s="69">
        <v>201911</v>
      </c>
      <c r="BX989" s="69">
        <v>201912</v>
      </c>
      <c r="BY989" s="69">
        <v>202001</v>
      </c>
      <c r="BZ989" s="69">
        <v>202002</v>
      </c>
      <c r="CA989" s="69">
        <v>202003</v>
      </c>
      <c r="CB989" s="69">
        <v>202004</v>
      </c>
      <c r="CC989" s="69">
        <v>202005</v>
      </c>
      <c r="CD989" s="69">
        <v>202006</v>
      </c>
      <c r="CE989" s="69">
        <v>202007</v>
      </c>
      <c r="CF989" s="69">
        <v>202008</v>
      </c>
      <c r="CG989" s="69">
        <v>202009</v>
      </c>
      <c r="CH989" s="69">
        <v>202010</v>
      </c>
      <c r="CI989" s="69">
        <v>202011</v>
      </c>
      <c r="CJ989" s="69">
        <v>202012</v>
      </c>
      <c r="CK989" s="69">
        <v>202101</v>
      </c>
      <c r="CL989" s="69">
        <v>202102</v>
      </c>
      <c r="CM989" s="69">
        <v>202103</v>
      </c>
      <c r="CN989" s="69">
        <v>202104</v>
      </c>
      <c r="CO989" s="69">
        <v>202105</v>
      </c>
      <c r="CP989" s="69">
        <v>202106</v>
      </c>
      <c r="CQ989" s="69">
        <v>202107</v>
      </c>
      <c r="CR989" s="69">
        <v>202108</v>
      </c>
      <c r="CS989" s="69">
        <v>202109</v>
      </c>
      <c r="CT989" s="69">
        <v>202110</v>
      </c>
      <c r="CU989" s="69">
        <v>202111</v>
      </c>
      <c r="CV989" s="69">
        <v>202112</v>
      </c>
    </row>
    <row r="990" spans="2:102" outlineLevel="1" x14ac:dyDescent="0.3">
      <c r="B990" s="154">
        <v>1</v>
      </c>
      <c r="C990" s="242" t="s">
        <v>364</v>
      </c>
      <c r="D990" s="143" t="s">
        <v>558</v>
      </c>
      <c r="E990" s="303">
        <f t="shared" ref="E990:AJ990" si="501">IFERROR(E597/(INDEX(abo.mov.pos.avg,E$998)+INDEX(abo.iden.pos.avg,E$998)),0)</f>
        <v>25.083612040133779</v>
      </c>
      <c r="F990" s="303">
        <f t="shared" si="501"/>
        <v>25.083612040133779</v>
      </c>
      <c r="G990" s="303">
        <f t="shared" si="501"/>
        <v>25.083612040133779</v>
      </c>
      <c r="H990" s="303">
        <f t="shared" si="501"/>
        <v>25.083612040133779</v>
      </c>
      <c r="I990" s="303">
        <f t="shared" si="501"/>
        <v>25.083612040133779</v>
      </c>
      <c r="J990" s="303">
        <f t="shared" si="501"/>
        <v>25.083612040133779</v>
      </c>
      <c r="K990" s="303">
        <f t="shared" si="501"/>
        <v>25.083612040133779</v>
      </c>
      <c r="L990" s="303">
        <f t="shared" si="501"/>
        <v>25.083612040133779</v>
      </c>
      <c r="M990" s="303">
        <f t="shared" si="501"/>
        <v>25.083612040133779</v>
      </c>
      <c r="N990" s="303">
        <f t="shared" si="501"/>
        <v>25.083612040133779</v>
      </c>
      <c r="O990" s="303">
        <f t="shared" si="501"/>
        <v>25.083612040133779</v>
      </c>
      <c r="P990" s="303">
        <f t="shared" si="501"/>
        <v>25.083612040133779</v>
      </c>
      <c r="Q990" s="303">
        <f t="shared" si="501"/>
        <v>25.083612040133779</v>
      </c>
      <c r="R990" s="303">
        <f t="shared" si="501"/>
        <v>25.083612040133779</v>
      </c>
      <c r="S990" s="303">
        <f t="shared" si="501"/>
        <v>25.083612040133779</v>
      </c>
      <c r="T990" s="303">
        <f t="shared" si="501"/>
        <v>25.083612040133779</v>
      </c>
      <c r="U990" s="303">
        <f t="shared" si="501"/>
        <v>25.083612040133779</v>
      </c>
      <c r="V990" s="303">
        <f t="shared" si="501"/>
        <v>25.083612040133779</v>
      </c>
      <c r="W990" s="303">
        <f t="shared" si="501"/>
        <v>25.083612040133779</v>
      </c>
      <c r="X990" s="303">
        <f t="shared" si="501"/>
        <v>25.083612040133779</v>
      </c>
      <c r="Y990" s="303">
        <f t="shared" si="501"/>
        <v>25.083612040133779</v>
      </c>
      <c r="Z990" s="303">
        <f t="shared" si="501"/>
        <v>25.083612040133779</v>
      </c>
      <c r="AA990" s="303">
        <f t="shared" si="501"/>
        <v>25.083612040133779</v>
      </c>
      <c r="AB990" s="303">
        <f t="shared" si="501"/>
        <v>25.083612040133779</v>
      </c>
      <c r="AC990" s="303">
        <f t="shared" si="501"/>
        <v>25.083612040133779</v>
      </c>
      <c r="AD990" s="303">
        <f t="shared" si="501"/>
        <v>25.083612040133779</v>
      </c>
      <c r="AE990" s="303">
        <f t="shared" si="501"/>
        <v>25.083612040133779</v>
      </c>
      <c r="AF990" s="303">
        <f t="shared" si="501"/>
        <v>25.083612040133779</v>
      </c>
      <c r="AG990" s="303">
        <f t="shared" si="501"/>
        <v>25.083612040133779</v>
      </c>
      <c r="AH990" s="303">
        <f t="shared" si="501"/>
        <v>25.083612040133779</v>
      </c>
      <c r="AI990" s="303">
        <f t="shared" si="501"/>
        <v>25.083612040133779</v>
      </c>
      <c r="AJ990" s="303">
        <f t="shared" si="501"/>
        <v>25.083612040133779</v>
      </c>
      <c r="AK990" s="303">
        <f t="shared" ref="AK990:BP990" si="502">IFERROR(AK597/(INDEX(abo.mov.pos.avg,AK$998)+INDEX(abo.iden.pos.avg,AK$998)),0)</f>
        <v>25.083612040133779</v>
      </c>
      <c r="AL990" s="303">
        <f t="shared" si="502"/>
        <v>25.083612040133779</v>
      </c>
      <c r="AM990" s="303">
        <f t="shared" si="502"/>
        <v>25.083612040133776</v>
      </c>
      <c r="AN990" s="303">
        <f>IFERROR(AN597/(INDEX(abo.mov.pos.avg,AN$998)+INDEX(abo.iden.pos.avg,AN$998)),0)</f>
        <v>25.083612040133776</v>
      </c>
      <c r="AO990" s="303">
        <f t="shared" si="502"/>
        <v>25.083612040133776</v>
      </c>
      <c r="AP990" s="303">
        <f t="shared" si="502"/>
        <v>25.083612040133776</v>
      </c>
      <c r="AQ990" s="303">
        <f t="shared" si="502"/>
        <v>25.083612040133776</v>
      </c>
      <c r="AR990" s="303">
        <f t="shared" si="502"/>
        <v>25.083612040133776</v>
      </c>
      <c r="AS990" s="303">
        <f t="shared" si="502"/>
        <v>25.083612040133776</v>
      </c>
      <c r="AT990" s="303">
        <f t="shared" si="502"/>
        <v>25.083612040133776</v>
      </c>
      <c r="AU990" s="303">
        <f t="shared" si="502"/>
        <v>25.083612040133776</v>
      </c>
      <c r="AV990" s="303">
        <f t="shared" si="502"/>
        <v>25.083612040133776</v>
      </c>
      <c r="AW990" s="303">
        <f t="shared" si="502"/>
        <v>25.083612040133776</v>
      </c>
      <c r="AX990" s="303">
        <f t="shared" si="502"/>
        <v>25.083612040133776</v>
      </c>
      <c r="AY990" s="303">
        <f t="shared" si="502"/>
        <v>25.083612040133776</v>
      </c>
      <c r="AZ990" s="303">
        <f t="shared" si="502"/>
        <v>25.083612040133776</v>
      </c>
      <c r="BA990" s="303">
        <f t="shared" si="502"/>
        <v>25.083612040133776</v>
      </c>
      <c r="BB990" s="303">
        <f t="shared" si="502"/>
        <v>25.083612040133776</v>
      </c>
      <c r="BC990" s="303">
        <f t="shared" si="502"/>
        <v>25.083612040133776</v>
      </c>
      <c r="BD990" s="303">
        <f t="shared" si="502"/>
        <v>25.083612040133776</v>
      </c>
      <c r="BE990" s="303">
        <f t="shared" si="502"/>
        <v>25.083612040133776</v>
      </c>
      <c r="BF990" s="303">
        <f t="shared" si="502"/>
        <v>25.083612040133776</v>
      </c>
      <c r="BG990" s="303">
        <f t="shared" si="502"/>
        <v>25.083612040133776</v>
      </c>
      <c r="BH990" s="303">
        <f t="shared" si="502"/>
        <v>25.083612040133776</v>
      </c>
      <c r="BI990" s="303">
        <f t="shared" si="502"/>
        <v>25.083612040133776</v>
      </c>
      <c r="BJ990" s="303">
        <f t="shared" si="502"/>
        <v>25.083612040133776</v>
      </c>
      <c r="BK990" s="303">
        <f t="shared" si="502"/>
        <v>25.083612040133776</v>
      </c>
      <c r="BL990" s="303">
        <f t="shared" si="502"/>
        <v>25.083612040133776</v>
      </c>
      <c r="BM990" s="303">
        <f t="shared" si="502"/>
        <v>25.083612040133776</v>
      </c>
      <c r="BN990" s="303">
        <f t="shared" si="502"/>
        <v>25.083612040133776</v>
      </c>
      <c r="BO990" s="303">
        <f t="shared" si="502"/>
        <v>25.083612040133776</v>
      </c>
      <c r="BP990" s="303">
        <f t="shared" si="502"/>
        <v>25.083612040133776</v>
      </c>
      <c r="BQ990" s="303">
        <f t="shared" ref="BQ990:CV990" si="503">IFERROR(BQ597/(INDEX(abo.mov.pos.avg,BQ$998)+INDEX(abo.iden.pos.avg,BQ$998)),0)</f>
        <v>25.083612040133776</v>
      </c>
      <c r="BR990" s="303">
        <f t="shared" si="503"/>
        <v>25.083612040133776</v>
      </c>
      <c r="BS990" s="303">
        <f t="shared" si="503"/>
        <v>25.083612040133776</v>
      </c>
      <c r="BT990" s="303">
        <f t="shared" si="503"/>
        <v>25.083612040133776</v>
      </c>
      <c r="BU990" s="303">
        <f t="shared" si="503"/>
        <v>25.083612040133776</v>
      </c>
      <c r="BV990" s="303">
        <f t="shared" si="503"/>
        <v>25.083612040133776</v>
      </c>
      <c r="BW990" s="303">
        <f t="shared" si="503"/>
        <v>25.083612040133776</v>
      </c>
      <c r="BX990" s="303">
        <f t="shared" si="503"/>
        <v>25.083612040133776</v>
      </c>
      <c r="BY990" s="303">
        <f t="shared" si="503"/>
        <v>25.083612040133776</v>
      </c>
      <c r="BZ990" s="303">
        <f t="shared" si="503"/>
        <v>25.083612040133776</v>
      </c>
      <c r="CA990" s="303">
        <f t="shared" si="503"/>
        <v>25.083612040133776</v>
      </c>
      <c r="CB990" s="303">
        <f t="shared" si="503"/>
        <v>25.083612040133776</v>
      </c>
      <c r="CC990" s="303">
        <f t="shared" si="503"/>
        <v>25.083612040133776</v>
      </c>
      <c r="CD990" s="303">
        <f t="shared" si="503"/>
        <v>25.083612040133776</v>
      </c>
      <c r="CE990" s="303">
        <f t="shared" si="503"/>
        <v>25.083612040133776</v>
      </c>
      <c r="CF990" s="303">
        <f t="shared" si="503"/>
        <v>25.083612040133776</v>
      </c>
      <c r="CG990" s="303">
        <f t="shared" si="503"/>
        <v>25.083612040133776</v>
      </c>
      <c r="CH990" s="303">
        <f t="shared" si="503"/>
        <v>25.083612040133776</v>
      </c>
      <c r="CI990" s="303">
        <f t="shared" si="503"/>
        <v>25.083612040133776</v>
      </c>
      <c r="CJ990" s="303">
        <f t="shared" si="503"/>
        <v>25.083612040133776</v>
      </c>
      <c r="CK990" s="303">
        <f t="shared" si="503"/>
        <v>25.083612040133776</v>
      </c>
      <c r="CL990" s="303">
        <f t="shared" si="503"/>
        <v>25.083612040133776</v>
      </c>
      <c r="CM990" s="303">
        <f t="shared" si="503"/>
        <v>25.083612040133776</v>
      </c>
      <c r="CN990" s="303">
        <f t="shared" si="503"/>
        <v>25.083612040133776</v>
      </c>
      <c r="CO990" s="303">
        <f t="shared" si="503"/>
        <v>25.083612040133776</v>
      </c>
      <c r="CP990" s="303">
        <f t="shared" si="503"/>
        <v>25.083612040133776</v>
      </c>
      <c r="CQ990" s="303">
        <f t="shared" si="503"/>
        <v>25.083612040133776</v>
      </c>
      <c r="CR990" s="303">
        <f t="shared" si="503"/>
        <v>25.083612040133776</v>
      </c>
      <c r="CS990" s="303">
        <f t="shared" si="503"/>
        <v>25.083612040133776</v>
      </c>
      <c r="CT990" s="303">
        <f t="shared" si="503"/>
        <v>25.083612040133776</v>
      </c>
      <c r="CU990" s="303">
        <f t="shared" si="503"/>
        <v>25.083612040133776</v>
      </c>
      <c r="CV990" s="303">
        <f t="shared" si="503"/>
        <v>25.083612040133776</v>
      </c>
    </row>
    <row r="991" spans="2:102" outlineLevel="1" x14ac:dyDescent="0.3">
      <c r="B991" s="154">
        <v>2</v>
      </c>
      <c r="C991" s="242" t="s">
        <v>366</v>
      </c>
      <c r="D991" s="143" t="s">
        <v>558</v>
      </c>
      <c r="E991" s="303">
        <f t="shared" ref="E991:AJ991" si="504">IFERROR(E598/(INDEX(abo.mov.con.avg,E$998)+INDEX(abo.iden.con.avg,E$998)),0)</f>
        <v>1410.2564102564102</v>
      </c>
      <c r="F991" s="303">
        <f t="shared" si="504"/>
        <v>1410.2564102564102</v>
      </c>
      <c r="G991" s="303">
        <f t="shared" si="504"/>
        <v>1410.2564102564102</v>
      </c>
      <c r="H991" s="303">
        <f t="shared" si="504"/>
        <v>1410.2564102564102</v>
      </c>
      <c r="I991" s="303">
        <f t="shared" si="504"/>
        <v>1410.2564102564102</v>
      </c>
      <c r="J991" s="303">
        <f t="shared" si="504"/>
        <v>1410.2564102564102</v>
      </c>
      <c r="K991" s="303">
        <f t="shared" si="504"/>
        <v>1410.2564102564102</v>
      </c>
      <c r="L991" s="303">
        <f t="shared" si="504"/>
        <v>1410.2564102564102</v>
      </c>
      <c r="M991" s="303">
        <f t="shared" si="504"/>
        <v>1410.2564102564102</v>
      </c>
      <c r="N991" s="303">
        <f t="shared" si="504"/>
        <v>1410.2564102564102</v>
      </c>
      <c r="O991" s="303">
        <f t="shared" si="504"/>
        <v>1410.2564102564102</v>
      </c>
      <c r="P991" s="303">
        <f t="shared" si="504"/>
        <v>1410.2564102564102</v>
      </c>
      <c r="Q991" s="303">
        <f t="shared" si="504"/>
        <v>1410.2564102564102</v>
      </c>
      <c r="R991" s="303">
        <f t="shared" si="504"/>
        <v>1410.2564102564102</v>
      </c>
      <c r="S991" s="303">
        <f t="shared" si="504"/>
        <v>1410.2564102564102</v>
      </c>
      <c r="T991" s="303">
        <f t="shared" si="504"/>
        <v>1410.2564102564102</v>
      </c>
      <c r="U991" s="303">
        <f t="shared" si="504"/>
        <v>1410.2564102564102</v>
      </c>
      <c r="V991" s="303">
        <f t="shared" si="504"/>
        <v>1410.2564102564102</v>
      </c>
      <c r="W991" s="303">
        <f t="shared" si="504"/>
        <v>1410.2564102564102</v>
      </c>
      <c r="X991" s="303">
        <f t="shared" si="504"/>
        <v>1410.2564102564102</v>
      </c>
      <c r="Y991" s="303">
        <f t="shared" si="504"/>
        <v>1410.2564102564102</v>
      </c>
      <c r="Z991" s="303">
        <f t="shared" si="504"/>
        <v>1410.2564102564102</v>
      </c>
      <c r="AA991" s="303">
        <f t="shared" si="504"/>
        <v>1410.2564102564102</v>
      </c>
      <c r="AB991" s="303">
        <f t="shared" si="504"/>
        <v>1410.2564102564102</v>
      </c>
      <c r="AC991" s="303">
        <f t="shared" si="504"/>
        <v>1410.2564102564102</v>
      </c>
      <c r="AD991" s="303">
        <f t="shared" si="504"/>
        <v>1410.2564102564102</v>
      </c>
      <c r="AE991" s="303">
        <f t="shared" si="504"/>
        <v>1410.2564102564102</v>
      </c>
      <c r="AF991" s="303">
        <f t="shared" si="504"/>
        <v>1410.2564102564102</v>
      </c>
      <c r="AG991" s="303">
        <f t="shared" si="504"/>
        <v>1410.2564102564102</v>
      </c>
      <c r="AH991" s="303">
        <f t="shared" si="504"/>
        <v>1410.2564102564102</v>
      </c>
      <c r="AI991" s="303">
        <f t="shared" si="504"/>
        <v>1410.2564102564102</v>
      </c>
      <c r="AJ991" s="303">
        <f t="shared" si="504"/>
        <v>1410.2564102564102</v>
      </c>
      <c r="AK991" s="303">
        <f t="shared" ref="AK991:BP991" si="505">IFERROR(AK598/(INDEX(abo.mov.con.avg,AK$998)+INDEX(abo.iden.con.avg,AK$998)),0)</f>
        <v>1410.2564102564102</v>
      </c>
      <c r="AL991" s="303">
        <f t="shared" si="505"/>
        <v>1410.2564102564102</v>
      </c>
      <c r="AM991" s="303">
        <f t="shared" si="505"/>
        <v>1410.2564102564102</v>
      </c>
      <c r="AN991" s="303">
        <f t="shared" si="505"/>
        <v>1410.2564102564102</v>
      </c>
      <c r="AO991" s="303">
        <f t="shared" si="505"/>
        <v>1410.2564102564102</v>
      </c>
      <c r="AP991" s="303">
        <f t="shared" si="505"/>
        <v>1410.2564102564102</v>
      </c>
      <c r="AQ991" s="303">
        <f t="shared" si="505"/>
        <v>1410.2564102564102</v>
      </c>
      <c r="AR991" s="303">
        <f t="shared" si="505"/>
        <v>1410.2564102564102</v>
      </c>
      <c r="AS991" s="303">
        <f t="shared" si="505"/>
        <v>1410.2564102564102</v>
      </c>
      <c r="AT991" s="303">
        <f t="shared" si="505"/>
        <v>1410.2564102564102</v>
      </c>
      <c r="AU991" s="303">
        <f t="shared" si="505"/>
        <v>1410.2564102564102</v>
      </c>
      <c r="AV991" s="303">
        <f t="shared" si="505"/>
        <v>1410.2564102564102</v>
      </c>
      <c r="AW991" s="303">
        <f t="shared" si="505"/>
        <v>1410.2564102564102</v>
      </c>
      <c r="AX991" s="303">
        <f t="shared" si="505"/>
        <v>1410.2564102564102</v>
      </c>
      <c r="AY991" s="303">
        <f t="shared" si="505"/>
        <v>1410.2564102564102</v>
      </c>
      <c r="AZ991" s="303">
        <f t="shared" si="505"/>
        <v>1410.2564102564102</v>
      </c>
      <c r="BA991" s="303">
        <f t="shared" si="505"/>
        <v>1410.2564102564102</v>
      </c>
      <c r="BB991" s="303">
        <f t="shared" si="505"/>
        <v>1410.2564102564102</v>
      </c>
      <c r="BC991" s="303">
        <f t="shared" si="505"/>
        <v>1410.2564102564102</v>
      </c>
      <c r="BD991" s="303">
        <f t="shared" si="505"/>
        <v>1410.2564102564102</v>
      </c>
      <c r="BE991" s="303">
        <f t="shared" si="505"/>
        <v>1410.2564102564102</v>
      </c>
      <c r="BF991" s="303">
        <f t="shared" si="505"/>
        <v>1410.2564102564102</v>
      </c>
      <c r="BG991" s="303">
        <f t="shared" si="505"/>
        <v>1410.2564102564102</v>
      </c>
      <c r="BH991" s="303">
        <f t="shared" si="505"/>
        <v>1410.2564102564102</v>
      </c>
      <c r="BI991" s="303">
        <f t="shared" si="505"/>
        <v>1410.2564102564102</v>
      </c>
      <c r="BJ991" s="303">
        <f t="shared" si="505"/>
        <v>1410.2564102564102</v>
      </c>
      <c r="BK991" s="303">
        <f t="shared" si="505"/>
        <v>1410.2564102564102</v>
      </c>
      <c r="BL991" s="303">
        <f t="shared" si="505"/>
        <v>1410.2564102564102</v>
      </c>
      <c r="BM991" s="303">
        <f t="shared" si="505"/>
        <v>1410.2564102564102</v>
      </c>
      <c r="BN991" s="303">
        <f t="shared" si="505"/>
        <v>1410.2564102564102</v>
      </c>
      <c r="BO991" s="303">
        <f t="shared" si="505"/>
        <v>1410.2564102564102</v>
      </c>
      <c r="BP991" s="303">
        <f t="shared" si="505"/>
        <v>1410.2564102564102</v>
      </c>
      <c r="BQ991" s="303">
        <f t="shared" ref="BQ991:CV991" si="506">IFERROR(BQ598/(INDEX(abo.mov.con.avg,BQ$998)+INDEX(abo.iden.con.avg,BQ$998)),0)</f>
        <v>1410.2564102564102</v>
      </c>
      <c r="BR991" s="303">
        <f t="shared" si="506"/>
        <v>1410.2564102564102</v>
      </c>
      <c r="BS991" s="303">
        <f t="shared" si="506"/>
        <v>1410.2564102564102</v>
      </c>
      <c r="BT991" s="303">
        <f t="shared" si="506"/>
        <v>1410.2564102564102</v>
      </c>
      <c r="BU991" s="303">
        <f t="shared" si="506"/>
        <v>1410.2564102564102</v>
      </c>
      <c r="BV991" s="303">
        <f t="shared" si="506"/>
        <v>1410.2564102564102</v>
      </c>
      <c r="BW991" s="303">
        <f t="shared" si="506"/>
        <v>1410.2564102564102</v>
      </c>
      <c r="BX991" s="303">
        <f t="shared" si="506"/>
        <v>1410.2564102564102</v>
      </c>
      <c r="BY991" s="303">
        <f t="shared" si="506"/>
        <v>1410.2564102564102</v>
      </c>
      <c r="BZ991" s="303">
        <f t="shared" si="506"/>
        <v>1410.2564102564102</v>
      </c>
      <c r="CA991" s="303">
        <f t="shared" si="506"/>
        <v>1410.2564102564102</v>
      </c>
      <c r="CB991" s="303">
        <f t="shared" si="506"/>
        <v>1410.2564102564102</v>
      </c>
      <c r="CC991" s="303">
        <f t="shared" si="506"/>
        <v>1410.2564102564102</v>
      </c>
      <c r="CD991" s="303">
        <f t="shared" si="506"/>
        <v>1410.2564102564102</v>
      </c>
      <c r="CE991" s="303">
        <f t="shared" si="506"/>
        <v>1410.2564102564102</v>
      </c>
      <c r="CF991" s="303">
        <f t="shared" si="506"/>
        <v>1410.2564102564102</v>
      </c>
      <c r="CG991" s="303">
        <f t="shared" si="506"/>
        <v>1410.2564102564102</v>
      </c>
      <c r="CH991" s="303">
        <f t="shared" si="506"/>
        <v>1410.2564102564102</v>
      </c>
      <c r="CI991" s="303">
        <f t="shared" si="506"/>
        <v>1410.2564102564102</v>
      </c>
      <c r="CJ991" s="303">
        <f t="shared" si="506"/>
        <v>1410.2564102564102</v>
      </c>
      <c r="CK991" s="303">
        <f t="shared" si="506"/>
        <v>1410.2564102564102</v>
      </c>
      <c r="CL991" s="303">
        <f t="shared" si="506"/>
        <v>1410.2564102564102</v>
      </c>
      <c r="CM991" s="303">
        <f t="shared" si="506"/>
        <v>1410.2564102564102</v>
      </c>
      <c r="CN991" s="303">
        <f t="shared" si="506"/>
        <v>1410.2564102564102</v>
      </c>
      <c r="CO991" s="303">
        <f t="shared" si="506"/>
        <v>1410.2564102564102</v>
      </c>
      <c r="CP991" s="303">
        <f t="shared" si="506"/>
        <v>1410.2564102564102</v>
      </c>
      <c r="CQ991" s="303">
        <f t="shared" si="506"/>
        <v>1410.2564102564102</v>
      </c>
      <c r="CR991" s="303">
        <f t="shared" si="506"/>
        <v>1410.2564102564102</v>
      </c>
      <c r="CS991" s="303">
        <f t="shared" si="506"/>
        <v>1410.2564102564102</v>
      </c>
      <c r="CT991" s="303">
        <f t="shared" si="506"/>
        <v>1410.2564102564102</v>
      </c>
      <c r="CU991" s="303">
        <f t="shared" si="506"/>
        <v>1410.2564102564102</v>
      </c>
      <c r="CV991" s="303">
        <f t="shared" si="506"/>
        <v>1410.2564102564102</v>
      </c>
    </row>
    <row r="992" spans="2:102" outlineLevel="1" x14ac:dyDescent="0.3">
      <c r="B992" s="154">
        <v>3</v>
      </c>
      <c r="C992" s="242" t="s">
        <v>365</v>
      </c>
      <c r="D992" s="143" t="s">
        <v>558</v>
      </c>
      <c r="E992" s="303">
        <f t="shared" ref="E992:AJ992" si="507">IFERROR(E599/(INDEX(abo.mov.pre.avg,E$998)+INDEX(abo.iden.pre.avg,E$998)+INDEX(abo.fmo.pre.avg,E$998)),0)</f>
        <v>66.170388751033911</v>
      </c>
      <c r="F992" s="303">
        <f t="shared" si="507"/>
        <v>66.170388751033911</v>
      </c>
      <c r="G992" s="303">
        <f t="shared" si="507"/>
        <v>66.170388751033911</v>
      </c>
      <c r="H992" s="303">
        <f t="shared" si="507"/>
        <v>66.170388751033911</v>
      </c>
      <c r="I992" s="303">
        <f t="shared" si="507"/>
        <v>66.170388751033911</v>
      </c>
      <c r="J992" s="303">
        <f t="shared" si="507"/>
        <v>66.170388751033911</v>
      </c>
      <c r="K992" s="303">
        <f t="shared" si="507"/>
        <v>66.170388751033911</v>
      </c>
      <c r="L992" s="303">
        <f t="shared" si="507"/>
        <v>66.170388751033911</v>
      </c>
      <c r="M992" s="303">
        <f t="shared" si="507"/>
        <v>66.170388751033911</v>
      </c>
      <c r="N992" s="303">
        <f t="shared" si="507"/>
        <v>66.170388751033911</v>
      </c>
      <c r="O992" s="303">
        <f t="shared" si="507"/>
        <v>66.170388751033911</v>
      </c>
      <c r="P992" s="303">
        <f t="shared" si="507"/>
        <v>66.170388751033911</v>
      </c>
      <c r="Q992" s="303">
        <f t="shared" si="507"/>
        <v>66.170388751033911</v>
      </c>
      <c r="R992" s="303">
        <f t="shared" si="507"/>
        <v>66.170388751033911</v>
      </c>
      <c r="S992" s="303">
        <f t="shared" si="507"/>
        <v>66.170388751033911</v>
      </c>
      <c r="T992" s="303">
        <f t="shared" si="507"/>
        <v>66.170388751033911</v>
      </c>
      <c r="U992" s="303">
        <f t="shared" si="507"/>
        <v>66.170388751033911</v>
      </c>
      <c r="V992" s="303">
        <f t="shared" si="507"/>
        <v>66.170388751033911</v>
      </c>
      <c r="W992" s="303">
        <f t="shared" si="507"/>
        <v>66.170388751033911</v>
      </c>
      <c r="X992" s="303">
        <f t="shared" si="507"/>
        <v>66.170388751033911</v>
      </c>
      <c r="Y992" s="303">
        <f t="shared" si="507"/>
        <v>66.170388751033911</v>
      </c>
      <c r="Z992" s="303">
        <f t="shared" si="507"/>
        <v>66.170388751033911</v>
      </c>
      <c r="AA992" s="303">
        <f t="shared" si="507"/>
        <v>66.170388751033911</v>
      </c>
      <c r="AB992" s="303">
        <f t="shared" si="507"/>
        <v>66.170388751033911</v>
      </c>
      <c r="AC992" s="303">
        <f t="shared" si="507"/>
        <v>66.170388751033911</v>
      </c>
      <c r="AD992" s="303">
        <f t="shared" si="507"/>
        <v>66.170388751033911</v>
      </c>
      <c r="AE992" s="303">
        <f t="shared" si="507"/>
        <v>66.170388751033911</v>
      </c>
      <c r="AF992" s="303">
        <f t="shared" si="507"/>
        <v>66.170388751033911</v>
      </c>
      <c r="AG992" s="303">
        <f t="shared" si="507"/>
        <v>66.170388751033911</v>
      </c>
      <c r="AH992" s="303">
        <f t="shared" si="507"/>
        <v>66.170388751033911</v>
      </c>
      <c r="AI992" s="303">
        <f t="shared" si="507"/>
        <v>66.170388751033911</v>
      </c>
      <c r="AJ992" s="303">
        <f t="shared" si="507"/>
        <v>66.170388751033911</v>
      </c>
      <c r="AK992" s="303">
        <f t="shared" ref="AK992:BP992" si="508">IFERROR(AK599/(INDEX(abo.mov.pre.avg,AK$998)+INDEX(abo.iden.pre.avg,AK$998)+INDEX(abo.fmo.pre.avg,AK$998)),0)</f>
        <v>66.170388751033911</v>
      </c>
      <c r="AL992" s="303">
        <f t="shared" si="508"/>
        <v>66.170388751033911</v>
      </c>
      <c r="AM992" s="303">
        <f t="shared" si="508"/>
        <v>66.170388751033911</v>
      </c>
      <c r="AN992" s="303">
        <f t="shared" si="508"/>
        <v>66.170388751033911</v>
      </c>
      <c r="AO992" s="303">
        <f t="shared" si="508"/>
        <v>66.170388751033911</v>
      </c>
      <c r="AP992" s="303">
        <f t="shared" si="508"/>
        <v>66.170388751033911</v>
      </c>
      <c r="AQ992" s="303">
        <f t="shared" si="508"/>
        <v>66.170388751033911</v>
      </c>
      <c r="AR992" s="303">
        <f t="shared" si="508"/>
        <v>66.170388751033911</v>
      </c>
      <c r="AS992" s="303">
        <f t="shared" si="508"/>
        <v>66.170388751033911</v>
      </c>
      <c r="AT992" s="303">
        <f t="shared" si="508"/>
        <v>66.170388751033911</v>
      </c>
      <c r="AU992" s="303">
        <f t="shared" si="508"/>
        <v>66.170388751033911</v>
      </c>
      <c r="AV992" s="303">
        <f t="shared" si="508"/>
        <v>66.170388751033911</v>
      </c>
      <c r="AW992" s="303">
        <f t="shared" si="508"/>
        <v>66.170388751033911</v>
      </c>
      <c r="AX992" s="303">
        <f t="shared" si="508"/>
        <v>66.170388751033911</v>
      </c>
      <c r="AY992" s="303">
        <f t="shared" si="508"/>
        <v>66.170388751033911</v>
      </c>
      <c r="AZ992" s="303">
        <f t="shared" si="508"/>
        <v>66.170388751033911</v>
      </c>
      <c r="BA992" s="303">
        <f t="shared" si="508"/>
        <v>66.170388751033911</v>
      </c>
      <c r="BB992" s="303">
        <f t="shared" si="508"/>
        <v>66.170388751033911</v>
      </c>
      <c r="BC992" s="303">
        <f t="shared" si="508"/>
        <v>66.170388751033911</v>
      </c>
      <c r="BD992" s="303">
        <f t="shared" si="508"/>
        <v>66.170388751033911</v>
      </c>
      <c r="BE992" s="303">
        <f t="shared" si="508"/>
        <v>66.170388751033911</v>
      </c>
      <c r="BF992" s="303">
        <f t="shared" si="508"/>
        <v>66.170388751033911</v>
      </c>
      <c r="BG992" s="303">
        <f t="shared" si="508"/>
        <v>66.170388751033911</v>
      </c>
      <c r="BH992" s="303">
        <f t="shared" si="508"/>
        <v>66.170388751033911</v>
      </c>
      <c r="BI992" s="303">
        <f t="shared" si="508"/>
        <v>66.170388751033911</v>
      </c>
      <c r="BJ992" s="303">
        <f t="shared" si="508"/>
        <v>66.170388751033911</v>
      </c>
      <c r="BK992" s="303">
        <f t="shared" si="508"/>
        <v>66.170388751033911</v>
      </c>
      <c r="BL992" s="303">
        <f t="shared" si="508"/>
        <v>66.170388751033911</v>
      </c>
      <c r="BM992" s="303">
        <f t="shared" si="508"/>
        <v>66.170388751033911</v>
      </c>
      <c r="BN992" s="303">
        <f t="shared" si="508"/>
        <v>66.170388751033911</v>
      </c>
      <c r="BO992" s="303">
        <f t="shared" si="508"/>
        <v>66.170388751033911</v>
      </c>
      <c r="BP992" s="303">
        <f t="shared" si="508"/>
        <v>66.170388751033911</v>
      </c>
      <c r="BQ992" s="303">
        <f t="shared" ref="BQ992:CV992" si="509">IFERROR(BQ599/(INDEX(abo.mov.pre.avg,BQ$998)+INDEX(abo.iden.pre.avg,BQ$998)+INDEX(abo.fmo.pre.avg,BQ$998)),0)</f>
        <v>66.170388751033911</v>
      </c>
      <c r="BR992" s="303">
        <f t="shared" si="509"/>
        <v>66.170388751033911</v>
      </c>
      <c r="BS992" s="303">
        <f t="shared" si="509"/>
        <v>66.170388751033911</v>
      </c>
      <c r="BT992" s="303">
        <f t="shared" si="509"/>
        <v>66.170388751033911</v>
      </c>
      <c r="BU992" s="303">
        <f t="shared" si="509"/>
        <v>66.170388751033911</v>
      </c>
      <c r="BV992" s="303">
        <f t="shared" si="509"/>
        <v>66.170388751033911</v>
      </c>
      <c r="BW992" s="303">
        <f t="shared" si="509"/>
        <v>66.170388751033911</v>
      </c>
      <c r="BX992" s="303">
        <f t="shared" si="509"/>
        <v>66.170388751033911</v>
      </c>
      <c r="BY992" s="303">
        <f t="shared" si="509"/>
        <v>66.170388751033911</v>
      </c>
      <c r="BZ992" s="303">
        <f t="shared" si="509"/>
        <v>66.170388751033911</v>
      </c>
      <c r="CA992" s="303">
        <f t="shared" si="509"/>
        <v>66.170388751033911</v>
      </c>
      <c r="CB992" s="303">
        <f t="shared" si="509"/>
        <v>66.170388751033911</v>
      </c>
      <c r="CC992" s="303">
        <f t="shared" si="509"/>
        <v>66.170388751033911</v>
      </c>
      <c r="CD992" s="303">
        <f t="shared" si="509"/>
        <v>66.170388751033911</v>
      </c>
      <c r="CE992" s="303">
        <f t="shared" si="509"/>
        <v>66.170388751033911</v>
      </c>
      <c r="CF992" s="303">
        <f t="shared" si="509"/>
        <v>66.170388751033911</v>
      </c>
      <c r="CG992" s="303">
        <f t="shared" si="509"/>
        <v>66.170388751033911</v>
      </c>
      <c r="CH992" s="303">
        <f t="shared" si="509"/>
        <v>66.170388751033911</v>
      </c>
      <c r="CI992" s="303">
        <f t="shared" si="509"/>
        <v>66.170388751033911</v>
      </c>
      <c r="CJ992" s="303">
        <f t="shared" si="509"/>
        <v>66.170388751033911</v>
      </c>
      <c r="CK992" s="303">
        <f t="shared" si="509"/>
        <v>66.170388751033911</v>
      </c>
      <c r="CL992" s="303">
        <f t="shared" si="509"/>
        <v>66.170388751033911</v>
      </c>
      <c r="CM992" s="303">
        <f t="shared" si="509"/>
        <v>66.170388751033911</v>
      </c>
      <c r="CN992" s="303">
        <f t="shared" si="509"/>
        <v>66.170388751033911</v>
      </c>
      <c r="CO992" s="303">
        <f t="shared" si="509"/>
        <v>66.170388751033911</v>
      </c>
      <c r="CP992" s="303">
        <f t="shared" si="509"/>
        <v>66.170388751033911</v>
      </c>
      <c r="CQ992" s="303">
        <f t="shared" si="509"/>
        <v>66.170388751033911</v>
      </c>
      <c r="CR992" s="303">
        <f t="shared" si="509"/>
        <v>66.170388751033911</v>
      </c>
      <c r="CS992" s="303">
        <f t="shared" si="509"/>
        <v>66.170388751033911</v>
      </c>
      <c r="CT992" s="303">
        <f t="shared" si="509"/>
        <v>66.170388751033911</v>
      </c>
      <c r="CU992" s="303">
        <f t="shared" si="509"/>
        <v>66.170388751033911</v>
      </c>
      <c r="CV992" s="303">
        <f t="shared" si="509"/>
        <v>66.170388751033911</v>
      </c>
    </row>
    <row r="993" spans="2:113" outlineLevel="1" x14ac:dyDescent="0.3"/>
    <row r="994" spans="2:113" outlineLevel="1" x14ac:dyDescent="0.3">
      <c r="C994" s="242" t="s">
        <v>23</v>
      </c>
      <c r="D994" s="143" t="s">
        <v>558</v>
      </c>
      <c r="E994" s="303">
        <f t="shared" ref="E994:AJ994" si="510">IFERROR(E601/(INDEX(abo.mov.tot.avg,E$998)+INDEX(abo.iden.tot.avg,E$998)+INDEX(abo.fmo.pre.avg,E$998)),0)</f>
        <v>384.61538461538464</v>
      </c>
      <c r="F994" s="303">
        <f t="shared" si="510"/>
        <v>384.61538461538464</v>
      </c>
      <c r="G994" s="303">
        <f t="shared" si="510"/>
        <v>384.61538461538464</v>
      </c>
      <c r="H994" s="303">
        <f t="shared" si="510"/>
        <v>384.61538461538464</v>
      </c>
      <c r="I994" s="303">
        <f t="shared" si="510"/>
        <v>384.61538461538464</v>
      </c>
      <c r="J994" s="303">
        <f t="shared" si="510"/>
        <v>384.61538461538464</v>
      </c>
      <c r="K994" s="303">
        <f t="shared" si="510"/>
        <v>384.61538461538464</v>
      </c>
      <c r="L994" s="303">
        <f t="shared" si="510"/>
        <v>384.61538461538464</v>
      </c>
      <c r="M994" s="303">
        <f t="shared" si="510"/>
        <v>384.61538461538464</v>
      </c>
      <c r="N994" s="303">
        <f t="shared" si="510"/>
        <v>384.61538461538464</v>
      </c>
      <c r="O994" s="303">
        <f t="shared" si="510"/>
        <v>384.61538461538464</v>
      </c>
      <c r="P994" s="303">
        <f t="shared" si="510"/>
        <v>384.61538461538464</v>
      </c>
      <c r="Q994" s="303">
        <f t="shared" si="510"/>
        <v>384.61538461538464</v>
      </c>
      <c r="R994" s="303">
        <f t="shared" si="510"/>
        <v>384.61538461538464</v>
      </c>
      <c r="S994" s="303">
        <f t="shared" si="510"/>
        <v>384.61538461538464</v>
      </c>
      <c r="T994" s="303">
        <f t="shared" si="510"/>
        <v>384.61538461538464</v>
      </c>
      <c r="U994" s="303">
        <f t="shared" si="510"/>
        <v>384.61538461538464</v>
      </c>
      <c r="V994" s="303">
        <f t="shared" si="510"/>
        <v>384.61538461538464</v>
      </c>
      <c r="W994" s="303">
        <f t="shared" si="510"/>
        <v>384.61538461538464</v>
      </c>
      <c r="X994" s="303">
        <f t="shared" si="510"/>
        <v>384.61538461538464</v>
      </c>
      <c r="Y994" s="303">
        <f t="shared" si="510"/>
        <v>384.61538461538464</v>
      </c>
      <c r="Z994" s="303">
        <f t="shared" si="510"/>
        <v>384.61538461538464</v>
      </c>
      <c r="AA994" s="303">
        <f t="shared" si="510"/>
        <v>384.61538461538464</v>
      </c>
      <c r="AB994" s="303">
        <f t="shared" si="510"/>
        <v>384.61538461538464</v>
      </c>
      <c r="AC994" s="303">
        <f t="shared" si="510"/>
        <v>384.61538461538464</v>
      </c>
      <c r="AD994" s="303">
        <f t="shared" si="510"/>
        <v>384.61538461538464</v>
      </c>
      <c r="AE994" s="303">
        <f t="shared" si="510"/>
        <v>384.61538461538464</v>
      </c>
      <c r="AF994" s="303">
        <f t="shared" si="510"/>
        <v>384.61538461538464</v>
      </c>
      <c r="AG994" s="303">
        <f t="shared" si="510"/>
        <v>384.61538461538464</v>
      </c>
      <c r="AH994" s="303">
        <f t="shared" si="510"/>
        <v>384.61538461538464</v>
      </c>
      <c r="AI994" s="303">
        <f t="shared" si="510"/>
        <v>384.61538461538464</v>
      </c>
      <c r="AJ994" s="303">
        <f t="shared" si="510"/>
        <v>384.61538461538464</v>
      </c>
      <c r="AK994" s="303">
        <f t="shared" ref="AK994:BP994" si="511">IFERROR(AK601/(INDEX(abo.mov.tot.avg,AK$998)+INDEX(abo.iden.tot.avg,AK$998)+INDEX(abo.fmo.pre.avg,AK$998)),0)</f>
        <v>384.61538461538464</v>
      </c>
      <c r="AL994" s="303">
        <f t="shared" si="511"/>
        <v>384.61538461538464</v>
      </c>
      <c r="AM994" s="303">
        <f t="shared" si="511"/>
        <v>384.61538461538464</v>
      </c>
      <c r="AN994" s="303">
        <f t="shared" si="511"/>
        <v>384.61538461538464</v>
      </c>
      <c r="AO994" s="303">
        <f t="shared" si="511"/>
        <v>384.61538461538464</v>
      </c>
      <c r="AP994" s="303">
        <f t="shared" si="511"/>
        <v>384.61538461538464</v>
      </c>
      <c r="AQ994" s="303">
        <f t="shared" si="511"/>
        <v>384.61538461538464</v>
      </c>
      <c r="AR994" s="303">
        <f t="shared" si="511"/>
        <v>384.61538461538464</v>
      </c>
      <c r="AS994" s="303">
        <f t="shared" si="511"/>
        <v>384.61538461538464</v>
      </c>
      <c r="AT994" s="303">
        <f t="shared" si="511"/>
        <v>384.61538461538464</v>
      </c>
      <c r="AU994" s="303">
        <f t="shared" si="511"/>
        <v>384.61538461538464</v>
      </c>
      <c r="AV994" s="303">
        <f t="shared" si="511"/>
        <v>384.61538461538464</v>
      </c>
      <c r="AW994" s="303">
        <f t="shared" si="511"/>
        <v>384.61538461538464</v>
      </c>
      <c r="AX994" s="303">
        <f t="shared" si="511"/>
        <v>384.61538461538464</v>
      </c>
      <c r="AY994" s="303">
        <f t="shared" si="511"/>
        <v>384.61538461538464</v>
      </c>
      <c r="AZ994" s="303">
        <f t="shared" si="511"/>
        <v>384.61538461538464</v>
      </c>
      <c r="BA994" s="303">
        <f t="shared" si="511"/>
        <v>384.61538461538464</v>
      </c>
      <c r="BB994" s="303">
        <f t="shared" si="511"/>
        <v>384.61538461538464</v>
      </c>
      <c r="BC994" s="303">
        <f t="shared" si="511"/>
        <v>384.61538461538464</v>
      </c>
      <c r="BD994" s="303">
        <f t="shared" si="511"/>
        <v>384.61538461538464</v>
      </c>
      <c r="BE994" s="303">
        <f t="shared" si="511"/>
        <v>384.61538461538464</v>
      </c>
      <c r="BF994" s="303">
        <f t="shared" si="511"/>
        <v>384.61538461538464</v>
      </c>
      <c r="BG994" s="303">
        <f t="shared" si="511"/>
        <v>384.61538461538464</v>
      </c>
      <c r="BH994" s="303">
        <f t="shared" si="511"/>
        <v>384.61538461538464</v>
      </c>
      <c r="BI994" s="303">
        <f t="shared" si="511"/>
        <v>384.61538461538464</v>
      </c>
      <c r="BJ994" s="303">
        <f t="shared" si="511"/>
        <v>384.61538461538464</v>
      </c>
      <c r="BK994" s="303">
        <f t="shared" si="511"/>
        <v>384.61538461538464</v>
      </c>
      <c r="BL994" s="303">
        <f t="shared" si="511"/>
        <v>384.61538461538464</v>
      </c>
      <c r="BM994" s="303">
        <f t="shared" si="511"/>
        <v>384.61538461538464</v>
      </c>
      <c r="BN994" s="303">
        <f t="shared" si="511"/>
        <v>384.61538461538464</v>
      </c>
      <c r="BO994" s="303">
        <f t="shared" si="511"/>
        <v>384.61538461538464</v>
      </c>
      <c r="BP994" s="303">
        <f t="shared" si="511"/>
        <v>384.61538461538464</v>
      </c>
      <c r="BQ994" s="303">
        <f t="shared" ref="BQ994:CV994" si="512">IFERROR(BQ601/(INDEX(abo.mov.tot.avg,BQ$998)+INDEX(abo.iden.tot.avg,BQ$998)+INDEX(abo.fmo.pre.avg,BQ$998)),0)</f>
        <v>384.61538461538464</v>
      </c>
      <c r="BR994" s="303">
        <f t="shared" si="512"/>
        <v>384.61538461538464</v>
      </c>
      <c r="BS994" s="303">
        <f t="shared" si="512"/>
        <v>384.61538461538464</v>
      </c>
      <c r="BT994" s="303">
        <f t="shared" si="512"/>
        <v>384.61538461538464</v>
      </c>
      <c r="BU994" s="303">
        <f t="shared" si="512"/>
        <v>384.61538461538464</v>
      </c>
      <c r="BV994" s="303">
        <f t="shared" si="512"/>
        <v>384.61538461538464</v>
      </c>
      <c r="BW994" s="303">
        <f t="shared" si="512"/>
        <v>384.61538461538464</v>
      </c>
      <c r="BX994" s="303">
        <f t="shared" si="512"/>
        <v>384.61538461538464</v>
      </c>
      <c r="BY994" s="303">
        <f t="shared" si="512"/>
        <v>384.61538461538464</v>
      </c>
      <c r="BZ994" s="303">
        <f t="shared" si="512"/>
        <v>384.61538461538464</v>
      </c>
      <c r="CA994" s="303">
        <f t="shared" si="512"/>
        <v>384.61538461538464</v>
      </c>
      <c r="CB994" s="303">
        <f t="shared" si="512"/>
        <v>384.61538461538464</v>
      </c>
      <c r="CC994" s="303">
        <f t="shared" si="512"/>
        <v>384.61538461538464</v>
      </c>
      <c r="CD994" s="303">
        <f t="shared" si="512"/>
        <v>384.61538461538464</v>
      </c>
      <c r="CE994" s="303">
        <f t="shared" si="512"/>
        <v>384.61538461538464</v>
      </c>
      <c r="CF994" s="303">
        <f t="shared" si="512"/>
        <v>384.61538461538464</v>
      </c>
      <c r="CG994" s="303">
        <f t="shared" si="512"/>
        <v>384.61538461538464</v>
      </c>
      <c r="CH994" s="303">
        <f t="shared" si="512"/>
        <v>384.61538461538464</v>
      </c>
      <c r="CI994" s="303">
        <f t="shared" si="512"/>
        <v>384.61538461538464</v>
      </c>
      <c r="CJ994" s="303">
        <f t="shared" si="512"/>
        <v>384.61538461538464</v>
      </c>
      <c r="CK994" s="303">
        <f t="shared" si="512"/>
        <v>384.61538461538464</v>
      </c>
      <c r="CL994" s="303">
        <f t="shared" si="512"/>
        <v>384.61538461538464</v>
      </c>
      <c r="CM994" s="303">
        <f t="shared" si="512"/>
        <v>384.61538461538464</v>
      </c>
      <c r="CN994" s="303">
        <f t="shared" si="512"/>
        <v>384.61538461538464</v>
      </c>
      <c r="CO994" s="303">
        <f t="shared" si="512"/>
        <v>384.61538461538464</v>
      </c>
      <c r="CP994" s="303">
        <f t="shared" si="512"/>
        <v>384.61538461538464</v>
      </c>
      <c r="CQ994" s="303">
        <f t="shared" si="512"/>
        <v>384.61538461538464</v>
      </c>
      <c r="CR994" s="303">
        <f t="shared" si="512"/>
        <v>384.61538461538464</v>
      </c>
      <c r="CS994" s="303">
        <f t="shared" si="512"/>
        <v>384.61538461538464</v>
      </c>
      <c r="CT994" s="303">
        <f t="shared" si="512"/>
        <v>384.61538461538464</v>
      </c>
      <c r="CU994" s="303">
        <f t="shared" si="512"/>
        <v>384.61538461538464</v>
      </c>
      <c r="CV994" s="303">
        <f t="shared" si="512"/>
        <v>384.61538461538464</v>
      </c>
      <c r="CW994" s="63" t="s">
        <v>580</v>
      </c>
      <c r="CX994" s="63"/>
    </row>
    <row r="996" spans="2:113" ht="18" thickBot="1" x14ac:dyDescent="0.35">
      <c r="B996" s="75" t="s">
        <v>551</v>
      </c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298"/>
      <c r="R996" s="298"/>
      <c r="S996" s="298"/>
      <c r="T996" s="298"/>
      <c r="U996" s="298"/>
      <c r="V996" s="298"/>
      <c r="W996" s="298"/>
      <c r="X996" s="298"/>
      <c r="Y996" s="298"/>
      <c r="Z996" s="298"/>
      <c r="AA996" s="298"/>
      <c r="AB996" s="298"/>
      <c r="AC996" s="298"/>
      <c r="AD996" s="75"/>
      <c r="AE996" s="75"/>
      <c r="AF996" s="75"/>
      <c r="AG996" s="75"/>
      <c r="AH996" s="75"/>
      <c r="AI996" s="75"/>
      <c r="AJ996" s="75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75"/>
      <c r="AZ996" s="75"/>
      <c r="BA996" s="75"/>
      <c r="BB996" s="75"/>
      <c r="BC996" s="75"/>
      <c r="BD996" s="75"/>
      <c r="BE996" s="75"/>
      <c r="BF996" s="75"/>
      <c r="BG996" s="75"/>
      <c r="BH996" s="75"/>
      <c r="BI996" s="75"/>
      <c r="BJ996" s="75"/>
      <c r="BK996" s="75"/>
      <c r="BL996" s="75"/>
      <c r="BM996" s="75"/>
      <c r="BN996" s="75"/>
      <c r="BO996" s="75"/>
      <c r="BP996" s="75"/>
      <c r="BQ996" s="75"/>
      <c r="BR996" s="75"/>
      <c r="BS996" s="75"/>
      <c r="BT996" s="75"/>
      <c r="BU996" s="75"/>
      <c r="BV996" s="75"/>
      <c r="BW996" s="75"/>
      <c r="BX996" s="75"/>
      <c r="BY996" s="75"/>
      <c r="BZ996" s="75"/>
      <c r="CA996" s="75"/>
      <c r="CB996" s="75"/>
      <c r="CC996" s="75"/>
      <c r="CD996" s="75"/>
      <c r="CE996" s="75"/>
      <c r="CF996" s="75"/>
      <c r="CG996" s="75"/>
      <c r="CH996" s="75"/>
      <c r="CI996" s="75"/>
      <c r="CJ996" s="75"/>
      <c r="CK996" s="75"/>
      <c r="CL996" s="75"/>
      <c r="CM996" s="75"/>
      <c r="CN996" s="75"/>
      <c r="CO996" s="75"/>
      <c r="CP996" s="75"/>
      <c r="CQ996" s="75"/>
      <c r="CR996" s="75"/>
      <c r="CS996" s="75"/>
      <c r="CT996" s="75"/>
      <c r="CU996" s="75"/>
      <c r="CV996" s="75"/>
      <c r="CW996" s="75"/>
      <c r="CX996" s="75"/>
      <c r="CY996" s="75"/>
      <c r="CZ996" s="75"/>
      <c r="DA996" s="75"/>
      <c r="DB996" s="75"/>
      <c r="DC996" s="75"/>
      <c r="DD996" s="75"/>
      <c r="DE996" s="75"/>
      <c r="DF996" s="75"/>
      <c r="DG996" s="75"/>
      <c r="DH996" s="75"/>
      <c r="DI996" s="75"/>
    </row>
    <row r="997" spans="2:113" outlineLevel="1" x14ac:dyDescent="0.3">
      <c r="K997" s="234"/>
      <c r="L997" s="234"/>
      <c r="M997" s="234"/>
      <c r="N997" s="234"/>
    </row>
    <row r="998" spans="2:113" ht="12.75" customHeight="1" outlineLevel="1" x14ac:dyDescent="0.3">
      <c r="E998" s="233">
        <v>1</v>
      </c>
      <c r="F998" s="233">
        <v>2</v>
      </c>
      <c r="G998" s="233">
        <v>3</v>
      </c>
      <c r="H998" s="233">
        <v>4</v>
      </c>
      <c r="I998" s="233">
        <v>5</v>
      </c>
      <c r="J998" s="233">
        <v>6</v>
      </c>
      <c r="K998" s="233">
        <v>7</v>
      </c>
      <c r="L998" s="233">
        <v>8</v>
      </c>
      <c r="M998" s="233">
        <v>9</v>
      </c>
      <c r="N998" s="233">
        <v>10</v>
      </c>
      <c r="O998" s="233">
        <v>11</v>
      </c>
      <c r="P998" s="233">
        <v>12</v>
      </c>
      <c r="Q998" s="233">
        <v>13</v>
      </c>
      <c r="R998" s="233">
        <v>14</v>
      </c>
      <c r="S998" s="233">
        <v>15</v>
      </c>
      <c r="T998" s="233">
        <v>16</v>
      </c>
      <c r="U998" s="233">
        <v>17</v>
      </c>
      <c r="V998" s="233">
        <v>18</v>
      </c>
      <c r="W998" s="233">
        <v>19</v>
      </c>
      <c r="X998" s="233">
        <v>20</v>
      </c>
      <c r="Y998" s="233">
        <v>21</v>
      </c>
      <c r="Z998" s="233">
        <v>22</v>
      </c>
      <c r="AA998" s="233">
        <v>23</v>
      </c>
      <c r="AB998" s="233">
        <v>24</v>
      </c>
      <c r="AC998" s="233">
        <v>25</v>
      </c>
      <c r="AD998" s="233">
        <v>26</v>
      </c>
      <c r="AE998" s="233">
        <v>27</v>
      </c>
      <c r="AF998" s="233">
        <v>28</v>
      </c>
      <c r="AG998" s="233">
        <v>29</v>
      </c>
      <c r="AH998" s="233">
        <v>30</v>
      </c>
      <c r="AI998" s="233">
        <v>31</v>
      </c>
      <c r="AJ998" s="233">
        <v>32</v>
      </c>
      <c r="AK998" s="233">
        <v>33</v>
      </c>
      <c r="AL998" s="233">
        <v>34</v>
      </c>
      <c r="AM998" s="233">
        <v>35</v>
      </c>
      <c r="AN998" s="233">
        <v>36</v>
      </c>
      <c r="AO998" s="233">
        <v>37</v>
      </c>
      <c r="AP998" s="233">
        <v>38</v>
      </c>
      <c r="AQ998" s="233">
        <v>39</v>
      </c>
      <c r="AR998" s="233">
        <v>40</v>
      </c>
      <c r="AS998" s="233">
        <v>41</v>
      </c>
      <c r="AT998" s="233">
        <v>42</v>
      </c>
      <c r="AU998" s="233">
        <v>43</v>
      </c>
      <c r="AV998" s="233">
        <v>44</v>
      </c>
      <c r="AW998" s="233">
        <v>45</v>
      </c>
      <c r="AX998" s="233">
        <v>46</v>
      </c>
      <c r="AY998" s="233">
        <v>47</v>
      </c>
      <c r="AZ998" s="233">
        <v>48</v>
      </c>
      <c r="BA998" s="233">
        <v>49</v>
      </c>
      <c r="BB998" s="233">
        <v>50</v>
      </c>
      <c r="BC998" s="233">
        <v>51</v>
      </c>
      <c r="BD998" s="233">
        <v>52</v>
      </c>
      <c r="BE998" s="233">
        <v>53</v>
      </c>
      <c r="BF998" s="233">
        <v>54</v>
      </c>
      <c r="BG998" s="233">
        <v>55</v>
      </c>
      <c r="BH998" s="233">
        <v>56</v>
      </c>
      <c r="BI998" s="233">
        <v>57</v>
      </c>
      <c r="BJ998" s="233">
        <v>58</v>
      </c>
      <c r="BK998" s="233">
        <v>59</v>
      </c>
      <c r="BL998" s="233">
        <v>60</v>
      </c>
      <c r="BM998" s="233">
        <v>61</v>
      </c>
      <c r="BN998" s="233">
        <v>62</v>
      </c>
      <c r="BO998" s="233">
        <v>63</v>
      </c>
      <c r="BP998" s="233">
        <v>64</v>
      </c>
      <c r="BQ998" s="233">
        <v>65</v>
      </c>
      <c r="BR998" s="233">
        <v>66</v>
      </c>
      <c r="BS998" s="233">
        <v>67</v>
      </c>
      <c r="BT998" s="233">
        <v>68</v>
      </c>
      <c r="BU998" s="233">
        <v>69</v>
      </c>
      <c r="BV998" s="233">
        <v>70</v>
      </c>
      <c r="BW998" s="233">
        <v>71</v>
      </c>
      <c r="BX998" s="233">
        <v>72</v>
      </c>
      <c r="BY998" s="233">
        <v>73</v>
      </c>
      <c r="BZ998" s="233">
        <v>74</v>
      </c>
      <c r="CA998" s="233">
        <v>75</v>
      </c>
      <c r="CB998" s="233">
        <v>76</v>
      </c>
      <c r="CC998" s="233">
        <v>77</v>
      </c>
      <c r="CD998" s="233">
        <v>78</v>
      </c>
      <c r="CE998" s="233">
        <v>79</v>
      </c>
      <c r="CF998" s="233">
        <v>80</v>
      </c>
      <c r="CG998" s="233">
        <v>81</v>
      </c>
      <c r="CH998" s="233">
        <v>82</v>
      </c>
      <c r="CI998" s="233">
        <v>83</v>
      </c>
      <c r="CJ998" s="233">
        <v>84</v>
      </c>
      <c r="CK998" s="233">
        <v>85</v>
      </c>
      <c r="CL998" s="233">
        <v>86</v>
      </c>
      <c r="CM998" s="233">
        <v>87</v>
      </c>
      <c r="CN998" s="233">
        <v>88</v>
      </c>
      <c r="CO998" s="233">
        <v>89</v>
      </c>
      <c r="CP998" s="233">
        <v>90</v>
      </c>
      <c r="CQ998" s="233">
        <v>91</v>
      </c>
      <c r="CR998" s="233">
        <v>92</v>
      </c>
      <c r="CS998" s="233">
        <v>93</v>
      </c>
      <c r="CT998" s="233">
        <v>94</v>
      </c>
      <c r="CU998" s="233">
        <v>95</v>
      </c>
      <c r="CV998" s="233">
        <v>96</v>
      </c>
      <c r="CZ998" s="457" t="s">
        <v>85</v>
      </c>
      <c r="DA998" s="458"/>
      <c r="DB998" s="459"/>
      <c r="DC998" s="457" t="s">
        <v>1624</v>
      </c>
      <c r="DD998" s="458"/>
      <c r="DE998" s="459"/>
      <c r="DF998" s="457" t="s">
        <v>1625</v>
      </c>
      <c r="DG998" s="458"/>
      <c r="DH998" s="459"/>
    </row>
    <row r="999" spans="2:113" outlineLevel="1" x14ac:dyDescent="0.3">
      <c r="B999" s="69" t="s">
        <v>79</v>
      </c>
      <c r="C999" s="69" t="s">
        <v>195</v>
      </c>
      <c r="E999" s="69">
        <v>201401</v>
      </c>
      <c r="F999" s="69">
        <v>201402</v>
      </c>
      <c r="G999" s="69">
        <v>201403</v>
      </c>
      <c r="H999" s="69">
        <v>201404</v>
      </c>
      <c r="I999" s="69">
        <v>201405</v>
      </c>
      <c r="J999" s="69">
        <v>201406</v>
      </c>
      <c r="K999" s="69">
        <v>201407</v>
      </c>
      <c r="L999" s="69">
        <v>201408</v>
      </c>
      <c r="M999" s="69">
        <v>201409</v>
      </c>
      <c r="N999" s="69">
        <v>201410</v>
      </c>
      <c r="O999" s="69">
        <v>201411</v>
      </c>
      <c r="P999" s="69">
        <v>201412</v>
      </c>
      <c r="Q999" s="69">
        <v>201501</v>
      </c>
      <c r="R999" s="69">
        <v>201502</v>
      </c>
      <c r="S999" s="69">
        <v>201503</v>
      </c>
      <c r="T999" s="69">
        <v>201504</v>
      </c>
      <c r="U999" s="69">
        <v>201505</v>
      </c>
      <c r="V999" s="69">
        <v>201506</v>
      </c>
      <c r="W999" s="69">
        <v>201507</v>
      </c>
      <c r="X999" s="69">
        <v>201508</v>
      </c>
      <c r="Y999" s="69">
        <v>201509</v>
      </c>
      <c r="Z999" s="69">
        <v>201510</v>
      </c>
      <c r="AA999" s="69">
        <v>201511</v>
      </c>
      <c r="AB999" s="69">
        <v>201512</v>
      </c>
      <c r="AC999" s="69">
        <v>201601</v>
      </c>
      <c r="AD999" s="69">
        <v>201602</v>
      </c>
      <c r="AE999" s="69">
        <v>201603</v>
      </c>
      <c r="AF999" s="69">
        <v>201604</v>
      </c>
      <c r="AG999" s="69">
        <v>201605</v>
      </c>
      <c r="AH999" s="69">
        <v>201606</v>
      </c>
      <c r="AI999" s="69">
        <v>201607</v>
      </c>
      <c r="AJ999" s="69">
        <v>201608</v>
      </c>
      <c r="AK999" s="69">
        <v>201609</v>
      </c>
      <c r="AL999" s="69">
        <v>201610</v>
      </c>
      <c r="AM999" s="69">
        <v>201611</v>
      </c>
      <c r="AN999" s="69">
        <v>201612</v>
      </c>
      <c r="AO999" s="69">
        <v>201701</v>
      </c>
      <c r="AP999" s="69">
        <v>201702</v>
      </c>
      <c r="AQ999" s="69">
        <v>201703</v>
      </c>
      <c r="AR999" s="69">
        <v>201704</v>
      </c>
      <c r="AS999" s="69">
        <v>201705</v>
      </c>
      <c r="AT999" s="69">
        <v>201706</v>
      </c>
      <c r="AU999" s="69">
        <v>201707</v>
      </c>
      <c r="AV999" s="69">
        <v>201708</v>
      </c>
      <c r="AW999" s="69">
        <v>201709</v>
      </c>
      <c r="AX999" s="69">
        <v>201710</v>
      </c>
      <c r="AY999" s="69">
        <v>201711</v>
      </c>
      <c r="AZ999" s="69">
        <v>201712</v>
      </c>
      <c r="BA999" s="69">
        <v>201801</v>
      </c>
      <c r="BB999" s="69">
        <v>201802</v>
      </c>
      <c r="BC999" s="69">
        <v>201803</v>
      </c>
      <c r="BD999" s="69">
        <v>201804</v>
      </c>
      <c r="BE999" s="69">
        <v>201805</v>
      </c>
      <c r="BF999" s="69">
        <v>201806</v>
      </c>
      <c r="BG999" s="69">
        <v>201807</v>
      </c>
      <c r="BH999" s="69">
        <v>201808</v>
      </c>
      <c r="BI999" s="69">
        <v>201809</v>
      </c>
      <c r="BJ999" s="69">
        <v>201810</v>
      </c>
      <c r="BK999" s="69">
        <v>201811</v>
      </c>
      <c r="BL999" s="69">
        <v>201812</v>
      </c>
      <c r="BM999" s="69">
        <v>201901</v>
      </c>
      <c r="BN999" s="69">
        <v>201902</v>
      </c>
      <c r="BO999" s="69">
        <v>201903</v>
      </c>
      <c r="BP999" s="69">
        <v>201904</v>
      </c>
      <c r="BQ999" s="69">
        <v>201905</v>
      </c>
      <c r="BR999" s="69">
        <v>201906</v>
      </c>
      <c r="BS999" s="69">
        <v>201907</v>
      </c>
      <c r="BT999" s="69">
        <v>201908</v>
      </c>
      <c r="BU999" s="69">
        <v>201909</v>
      </c>
      <c r="BV999" s="69">
        <v>201910</v>
      </c>
      <c r="BW999" s="69">
        <v>201911</v>
      </c>
      <c r="BX999" s="69">
        <v>201912</v>
      </c>
      <c r="BY999" s="69">
        <v>202001</v>
      </c>
      <c r="BZ999" s="69">
        <v>202002</v>
      </c>
      <c r="CA999" s="69">
        <v>202003</v>
      </c>
      <c r="CB999" s="69">
        <v>202004</v>
      </c>
      <c r="CC999" s="69">
        <v>202005</v>
      </c>
      <c r="CD999" s="69">
        <v>202006</v>
      </c>
      <c r="CE999" s="69">
        <v>202007</v>
      </c>
      <c r="CF999" s="69">
        <v>202008</v>
      </c>
      <c r="CG999" s="69">
        <v>202009</v>
      </c>
      <c r="CH999" s="69">
        <v>202010</v>
      </c>
      <c r="CI999" s="69">
        <v>202011</v>
      </c>
      <c r="CJ999" s="69">
        <v>202012</v>
      </c>
      <c r="CK999" s="69">
        <v>202101</v>
      </c>
      <c r="CL999" s="69">
        <v>202102</v>
      </c>
      <c r="CM999" s="69">
        <v>202103</v>
      </c>
      <c r="CN999" s="69">
        <v>202104</v>
      </c>
      <c r="CO999" s="69">
        <v>202105</v>
      </c>
      <c r="CP999" s="69">
        <v>202106</v>
      </c>
      <c r="CQ999" s="69">
        <v>202107</v>
      </c>
      <c r="CR999" s="69">
        <v>202108</v>
      </c>
      <c r="CS999" s="69">
        <v>202109</v>
      </c>
      <c r="CT999" s="69">
        <v>202110</v>
      </c>
      <c r="CU999" s="69">
        <v>202111</v>
      </c>
      <c r="CV999" s="69">
        <v>202112</v>
      </c>
      <c r="CX999" s="69" t="s">
        <v>1720</v>
      </c>
      <c r="CY999" s="69" t="s">
        <v>1721</v>
      </c>
      <c r="CZ999" s="452" t="s">
        <v>1621</v>
      </c>
      <c r="DA999" s="452" t="s">
        <v>1622</v>
      </c>
      <c r="DB999" s="452" t="s">
        <v>1623</v>
      </c>
      <c r="DC999" s="452" t="s">
        <v>1621</v>
      </c>
      <c r="DD999" s="452" t="s">
        <v>1622</v>
      </c>
      <c r="DE999" s="452" t="s">
        <v>1623</v>
      </c>
      <c r="DF999" s="452" t="s">
        <v>1621</v>
      </c>
      <c r="DG999" s="452" t="s">
        <v>1622</v>
      </c>
      <c r="DH999" s="452" t="s">
        <v>1623</v>
      </c>
    </row>
    <row r="1000" spans="2:113" outlineLevel="1" x14ac:dyDescent="0.3">
      <c r="B1000" s="154">
        <v>1</v>
      </c>
      <c r="C1000" s="242" t="s">
        <v>364</v>
      </c>
      <c r="D1000" s="143" t="s">
        <v>558</v>
      </c>
      <c r="E1000" s="303">
        <f t="shared" ref="E1000:AJ1000" si="513">IFERROR(E607/INDEX(abo.mov.pos.avg,E$998),0)</f>
        <v>38.46153846153846</v>
      </c>
      <c r="F1000" s="303">
        <f t="shared" si="513"/>
        <v>38.46153846153846</v>
      </c>
      <c r="G1000" s="303">
        <f t="shared" si="513"/>
        <v>38.46153846153846</v>
      </c>
      <c r="H1000" s="303">
        <f t="shared" si="513"/>
        <v>38.46153846153846</v>
      </c>
      <c r="I1000" s="303">
        <f t="shared" si="513"/>
        <v>38.46153846153846</v>
      </c>
      <c r="J1000" s="303">
        <f t="shared" si="513"/>
        <v>38.46153846153846</v>
      </c>
      <c r="K1000" s="303">
        <f t="shared" si="513"/>
        <v>38.46153846153846</v>
      </c>
      <c r="L1000" s="303">
        <f t="shared" si="513"/>
        <v>38.46153846153846</v>
      </c>
      <c r="M1000" s="303">
        <f t="shared" si="513"/>
        <v>38.46153846153846</v>
      </c>
      <c r="N1000" s="303">
        <f t="shared" si="513"/>
        <v>38.46153846153846</v>
      </c>
      <c r="O1000" s="303">
        <f t="shared" si="513"/>
        <v>38.46153846153846</v>
      </c>
      <c r="P1000" s="303">
        <f t="shared" si="513"/>
        <v>38.46153846153846</v>
      </c>
      <c r="Q1000" s="303">
        <f t="shared" si="513"/>
        <v>38.46153846153846</v>
      </c>
      <c r="R1000" s="303">
        <f t="shared" si="513"/>
        <v>38.46153846153846</v>
      </c>
      <c r="S1000" s="303">
        <f t="shared" si="513"/>
        <v>38.46153846153846</v>
      </c>
      <c r="T1000" s="303">
        <f t="shared" si="513"/>
        <v>38.46153846153846</v>
      </c>
      <c r="U1000" s="303">
        <f t="shared" si="513"/>
        <v>38.46153846153846</v>
      </c>
      <c r="V1000" s="303">
        <f t="shared" si="513"/>
        <v>38.46153846153846</v>
      </c>
      <c r="W1000" s="303">
        <f t="shared" si="513"/>
        <v>38.46153846153846</v>
      </c>
      <c r="X1000" s="303">
        <f t="shared" si="513"/>
        <v>38.46153846153846</v>
      </c>
      <c r="Y1000" s="303">
        <f t="shared" si="513"/>
        <v>38.46153846153846</v>
      </c>
      <c r="Z1000" s="303">
        <f t="shared" si="513"/>
        <v>38.46153846153846</v>
      </c>
      <c r="AA1000" s="303">
        <f t="shared" si="513"/>
        <v>38.46153846153846</v>
      </c>
      <c r="AB1000" s="303">
        <f t="shared" si="513"/>
        <v>38.46153846153846</v>
      </c>
      <c r="AC1000" s="303">
        <f t="shared" si="513"/>
        <v>38.46153846153846</v>
      </c>
      <c r="AD1000" s="303">
        <f t="shared" si="513"/>
        <v>38.46153846153846</v>
      </c>
      <c r="AE1000" s="303">
        <f t="shared" si="513"/>
        <v>38.46153846153846</v>
      </c>
      <c r="AF1000" s="303">
        <f t="shared" si="513"/>
        <v>38.46153846153846</v>
      </c>
      <c r="AG1000" s="303">
        <f t="shared" si="513"/>
        <v>38.46153846153846</v>
      </c>
      <c r="AH1000" s="303">
        <f t="shared" si="513"/>
        <v>38.46153846153846</v>
      </c>
      <c r="AI1000" s="303">
        <f t="shared" si="513"/>
        <v>38.46153846153846</v>
      </c>
      <c r="AJ1000" s="303">
        <f t="shared" si="513"/>
        <v>38.46153846153846</v>
      </c>
      <c r="AK1000" s="303">
        <f t="shared" ref="AK1000:AM1000" si="514">IFERROR(AK607/INDEX(abo.mov.pos.avg,AK$998),0)</f>
        <v>38.46153846153846</v>
      </c>
      <c r="AL1000" s="303">
        <f t="shared" si="514"/>
        <v>38.46153846153846</v>
      </c>
      <c r="AM1000" s="303">
        <f t="shared" si="514"/>
        <v>38.46153846153846</v>
      </c>
      <c r="AN1000" s="481">
        <f t="shared" ref="AN1000:BC1002" si="515">IF($CX1000="lineal",$CZ1000+$DA1000*AN$143,IF($CX1000="logaritmica",$DC1000+$DD1000*AN$142,IF($CX1000="exponencial",EXP($DF1000+$DG1000*AN$143),"-")))</f>
        <v>38.46153846153846</v>
      </c>
      <c r="AO1000" s="481">
        <f t="shared" si="515"/>
        <v>38.46153846153846</v>
      </c>
      <c r="AP1000" s="481">
        <f t="shared" si="515"/>
        <v>38.46153846153846</v>
      </c>
      <c r="AQ1000" s="481">
        <f t="shared" si="515"/>
        <v>38.46153846153846</v>
      </c>
      <c r="AR1000" s="481">
        <f t="shared" si="515"/>
        <v>38.46153846153846</v>
      </c>
      <c r="AS1000" s="481">
        <f t="shared" si="515"/>
        <v>38.46153846153846</v>
      </c>
      <c r="AT1000" s="481">
        <f t="shared" si="515"/>
        <v>38.46153846153846</v>
      </c>
      <c r="AU1000" s="481">
        <f t="shared" si="515"/>
        <v>38.46153846153846</v>
      </c>
      <c r="AV1000" s="481">
        <f t="shared" si="515"/>
        <v>38.46153846153846</v>
      </c>
      <c r="AW1000" s="481">
        <f t="shared" si="515"/>
        <v>38.46153846153846</v>
      </c>
      <c r="AX1000" s="481">
        <f t="shared" si="515"/>
        <v>38.46153846153846</v>
      </c>
      <c r="AY1000" s="481">
        <f t="shared" si="515"/>
        <v>38.46153846153846</v>
      </c>
      <c r="AZ1000" s="481">
        <f t="shared" si="515"/>
        <v>38.46153846153846</v>
      </c>
      <c r="BA1000" s="481">
        <f t="shared" si="515"/>
        <v>38.46153846153846</v>
      </c>
      <c r="BB1000" s="481">
        <f t="shared" si="515"/>
        <v>38.46153846153846</v>
      </c>
      <c r="BC1000" s="481">
        <f t="shared" si="515"/>
        <v>38.46153846153846</v>
      </c>
      <c r="BD1000" s="481">
        <f t="shared" ref="BD1000:CV1002" si="516">IF($CX1000="lineal",$CZ1000+$DA1000*BD$143,IF($CX1000="logaritmica",$DC1000+$DD1000*BD$142,IF($CX1000="exponencial",EXP($DF1000+$DG1000*BD$143),"-")))</f>
        <v>38.46153846153846</v>
      </c>
      <c r="BE1000" s="481">
        <f t="shared" si="516"/>
        <v>38.46153846153846</v>
      </c>
      <c r="BF1000" s="481">
        <f t="shared" si="516"/>
        <v>38.46153846153846</v>
      </c>
      <c r="BG1000" s="481">
        <f t="shared" si="516"/>
        <v>38.46153846153846</v>
      </c>
      <c r="BH1000" s="481">
        <f t="shared" si="516"/>
        <v>38.46153846153846</v>
      </c>
      <c r="BI1000" s="481">
        <f t="shared" si="516"/>
        <v>38.46153846153846</v>
      </c>
      <c r="BJ1000" s="481">
        <f t="shared" si="516"/>
        <v>38.46153846153846</v>
      </c>
      <c r="BK1000" s="481">
        <f t="shared" si="516"/>
        <v>38.46153846153846</v>
      </c>
      <c r="BL1000" s="481">
        <f t="shared" si="516"/>
        <v>38.46153846153846</v>
      </c>
      <c r="BM1000" s="481">
        <f t="shared" si="516"/>
        <v>38.46153846153846</v>
      </c>
      <c r="BN1000" s="481">
        <f t="shared" si="516"/>
        <v>38.46153846153846</v>
      </c>
      <c r="BO1000" s="481">
        <f t="shared" si="516"/>
        <v>38.46153846153846</v>
      </c>
      <c r="BP1000" s="481">
        <f t="shared" si="516"/>
        <v>38.46153846153846</v>
      </c>
      <c r="BQ1000" s="481">
        <f t="shared" si="516"/>
        <v>38.46153846153846</v>
      </c>
      <c r="BR1000" s="481">
        <f t="shared" si="516"/>
        <v>38.46153846153846</v>
      </c>
      <c r="BS1000" s="481">
        <f t="shared" si="516"/>
        <v>38.46153846153846</v>
      </c>
      <c r="BT1000" s="481">
        <f t="shared" si="516"/>
        <v>38.46153846153846</v>
      </c>
      <c r="BU1000" s="481">
        <f t="shared" si="516"/>
        <v>38.46153846153846</v>
      </c>
      <c r="BV1000" s="481">
        <f t="shared" si="516"/>
        <v>38.46153846153846</v>
      </c>
      <c r="BW1000" s="481">
        <f t="shared" si="516"/>
        <v>38.46153846153846</v>
      </c>
      <c r="BX1000" s="481">
        <f t="shared" si="516"/>
        <v>38.46153846153846</v>
      </c>
      <c r="BY1000" s="481">
        <f t="shared" si="516"/>
        <v>38.46153846153846</v>
      </c>
      <c r="BZ1000" s="481">
        <f t="shared" si="516"/>
        <v>38.46153846153846</v>
      </c>
      <c r="CA1000" s="481">
        <f t="shared" si="516"/>
        <v>38.46153846153846</v>
      </c>
      <c r="CB1000" s="481">
        <f t="shared" si="516"/>
        <v>38.46153846153846</v>
      </c>
      <c r="CC1000" s="481">
        <f t="shared" si="516"/>
        <v>38.46153846153846</v>
      </c>
      <c r="CD1000" s="481">
        <f t="shared" si="516"/>
        <v>38.46153846153846</v>
      </c>
      <c r="CE1000" s="481">
        <f t="shared" si="516"/>
        <v>38.46153846153846</v>
      </c>
      <c r="CF1000" s="481">
        <f t="shared" si="516"/>
        <v>38.46153846153846</v>
      </c>
      <c r="CG1000" s="481">
        <f t="shared" si="516"/>
        <v>38.46153846153846</v>
      </c>
      <c r="CH1000" s="481">
        <f t="shared" si="516"/>
        <v>38.46153846153846</v>
      </c>
      <c r="CI1000" s="481">
        <f t="shared" si="516"/>
        <v>38.46153846153846</v>
      </c>
      <c r="CJ1000" s="481">
        <f t="shared" si="516"/>
        <v>38.46153846153846</v>
      </c>
      <c r="CK1000" s="481">
        <f t="shared" si="516"/>
        <v>38.46153846153846</v>
      </c>
      <c r="CL1000" s="481">
        <f t="shared" si="516"/>
        <v>38.46153846153846</v>
      </c>
      <c r="CM1000" s="481">
        <f t="shared" si="516"/>
        <v>38.46153846153846</v>
      </c>
      <c r="CN1000" s="481">
        <f t="shared" si="516"/>
        <v>38.46153846153846</v>
      </c>
      <c r="CO1000" s="481">
        <f t="shared" si="516"/>
        <v>38.46153846153846</v>
      </c>
      <c r="CP1000" s="481">
        <f t="shared" si="516"/>
        <v>38.46153846153846</v>
      </c>
      <c r="CQ1000" s="481">
        <f t="shared" si="516"/>
        <v>38.46153846153846</v>
      </c>
      <c r="CR1000" s="481">
        <f t="shared" si="516"/>
        <v>38.46153846153846</v>
      </c>
      <c r="CS1000" s="481">
        <f t="shared" si="516"/>
        <v>38.46153846153846</v>
      </c>
      <c r="CT1000" s="481">
        <f t="shared" si="516"/>
        <v>38.46153846153846</v>
      </c>
      <c r="CU1000" s="481">
        <f t="shared" si="516"/>
        <v>38.46153846153846</v>
      </c>
      <c r="CV1000" s="481">
        <f t="shared" si="516"/>
        <v>38.46153846153846</v>
      </c>
      <c r="CX1000" s="242" t="s">
        <v>1722</v>
      </c>
      <c r="CY1000" s="242" t="str">
        <f>IF(AND($DB1000&gt;$DE1000,$DB1000&gt;$DH1000),"lineal",IF(AND($DE1000&gt;$DB1000,$DE1000&gt;$DH1000),"logaritmica",IF(AND($DH1000&gt;$DB1000,$DH1000&gt;$DE1000),"exponencial","-")))</f>
        <v>logaritmica</v>
      </c>
      <c r="CZ1000" s="453">
        <f>$AK1000-$DA1000*$AK$143</f>
        <v>38.46153846153846</v>
      </c>
      <c r="DA1000" s="453">
        <f>IFERROR(SLOPE($E1000:$AK1000,$E$143:$AK$143),0)</f>
        <v>0</v>
      </c>
      <c r="DB1000" s="454">
        <f>IFERROR(RSQ($E1000:$AK1000,$E$143:$AK$143),0)</f>
        <v>0</v>
      </c>
      <c r="DC1000" s="453">
        <f>$AK1000-$DD1000*$AK$143</f>
        <v>38.46153846153846</v>
      </c>
      <c r="DD1000" s="453">
        <f>IFERROR(SLOPE($E1000:$AK1000,$E$142:$AK$142),0)</f>
        <v>6.1561370597487253E-30</v>
      </c>
      <c r="DE1000" s="454">
        <f>IFERROR(RSQ($E1000:$AK1000,$E$142:$AK$142),0)</f>
        <v>1.3408253065740596E-31</v>
      </c>
      <c r="DF1000" s="455">
        <f t="shared" ref="DF1000:DF1002" si="517">IFERROR(LN($AK1000)-$DG1000*$AK$143,0)</f>
        <v>3.6496587409606551</v>
      </c>
      <c r="DG1000" s="456">
        <f>IFERROR(SLOPE(LN($E1000:$AK1000),$E$143:$AK$143),0)</f>
        <v>0</v>
      </c>
      <c r="DH1000" s="454">
        <f>IFERROR(RSQ(LN($E1000:$AK1000),$E$143:$AK$143),0)</f>
        <v>0</v>
      </c>
    </row>
    <row r="1001" spans="2:113" outlineLevel="1" x14ac:dyDescent="0.3">
      <c r="B1001" s="154">
        <v>2</v>
      </c>
      <c r="C1001" s="242" t="s">
        <v>366</v>
      </c>
      <c r="D1001" s="143" t="s">
        <v>558</v>
      </c>
      <c r="E1001" s="303">
        <f t="shared" ref="E1001:AJ1001" si="518">IFERROR(E608/INDEX(abo.mov.con.avg,E$998),0)</f>
        <v>1538.4615384615386</v>
      </c>
      <c r="F1001" s="303">
        <f t="shared" si="518"/>
        <v>1538.4615384615386</v>
      </c>
      <c r="G1001" s="303">
        <f t="shared" si="518"/>
        <v>1538.4615384615386</v>
      </c>
      <c r="H1001" s="303">
        <f t="shared" si="518"/>
        <v>1538.4615384615386</v>
      </c>
      <c r="I1001" s="303">
        <f t="shared" si="518"/>
        <v>1538.4615384615386</v>
      </c>
      <c r="J1001" s="303">
        <f t="shared" si="518"/>
        <v>1538.4615384615386</v>
      </c>
      <c r="K1001" s="303">
        <f t="shared" si="518"/>
        <v>1538.4615384615386</v>
      </c>
      <c r="L1001" s="303">
        <f t="shared" si="518"/>
        <v>1538.4615384615386</v>
      </c>
      <c r="M1001" s="303">
        <f t="shared" si="518"/>
        <v>1538.4615384615386</v>
      </c>
      <c r="N1001" s="303">
        <f t="shared" si="518"/>
        <v>1538.4615384615386</v>
      </c>
      <c r="O1001" s="303">
        <f t="shared" si="518"/>
        <v>1538.4615384615386</v>
      </c>
      <c r="P1001" s="303">
        <f t="shared" si="518"/>
        <v>1538.4615384615386</v>
      </c>
      <c r="Q1001" s="303">
        <f t="shared" si="518"/>
        <v>1538.4615384615386</v>
      </c>
      <c r="R1001" s="303">
        <f t="shared" si="518"/>
        <v>1538.4615384615386</v>
      </c>
      <c r="S1001" s="303">
        <f t="shared" si="518"/>
        <v>1538.4615384615386</v>
      </c>
      <c r="T1001" s="303">
        <f t="shared" si="518"/>
        <v>1538.4615384615386</v>
      </c>
      <c r="U1001" s="303">
        <f t="shared" si="518"/>
        <v>1538.4615384615386</v>
      </c>
      <c r="V1001" s="303">
        <f t="shared" si="518"/>
        <v>1538.4615384615386</v>
      </c>
      <c r="W1001" s="303">
        <f t="shared" si="518"/>
        <v>1538.4615384615386</v>
      </c>
      <c r="X1001" s="303">
        <f t="shared" si="518"/>
        <v>1538.4615384615386</v>
      </c>
      <c r="Y1001" s="303">
        <f t="shared" si="518"/>
        <v>1538.4615384615386</v>
      </c>
      <c r="Z1001" s="303">
        <f t="shared" si="518"/>
        <v>1538.4615384615386</v>
      </c>
      <c r="AA1001" s="303">
        <f t="shared" si="518"/>
        <v>1538.4615384615386</v>
      </c>
      <c r="AB1001" s="303">
        <f t="shared" si="518"/>
        <v>1538.4615384615386</v>
      </c>
      <c r="AC1001" s="303">
        <f t="shared" si="518"/>
        <v>1538.4615384615386</v>
      </c>
      <c r="AD1001" s="303">
        <f t="shared" si="518"/>
        <v>1538.4615384615386</v>
      </c>
      <c r="AE1001" s="303">
        <f t="shared" si="518"/>
        <v>1538.4615384615386</v>
      </c>
      <c r="AF1001" s="303">
        <f t="shared" si="518"/>
        <v>1538.4615384615386</v>
      </c>
      <c r="AG1001" s="303">
        <f t="shared" si="518"/>
        <v>1538.4615384615386</v>
      </c>
      <c r="AH1001" s="303">
        <f t="shared" si="518"/>
        <v>1538.4615384615386</v>
      </c>
      <c r="AI1001" s="303">
        <f t="shared" si="518"/>
        <v>1538.4615384615386</v>
      </c>
      <c r="AJ1001" s="303">
        <f t="shared" si="518"/>
        <v>1538.4615384615386</v>
      </c>
      <c r="AK1001" s="303">
        <f t="shared" ref="AK1001:AM1001" si="519">IFERROR(AK608/INDEX(abo.mov.con.avg,AK$998),0)</f>
        <v>1538.4615384615386</v>
      </c>
      <c r="AL1001" s="303">
        <f t="shared" si="519"/>
        <v>1538.4615384615386</v>
      </c>
      <c r="AM1001" s="303">
        <f t="shared" si="519"/>
        <v>1538.4615384615386</v>
      </c>
      <c r="AN1001" s="481">
        <f t="shared" si="515"/>
        <v>1538.4615384615386</v>
      </c>
      <c r="AO1001" s="481">
        <f t="shared" si="515"/>
        <v>1538.4615384615386</v>
      </c>
      <c r="AP1001" s="481">
        <f t="shared" si="515"/>
        <v>1538.4615384615386</v>
      </c>
      <c r="AQ1001" s="481">
        <f t="shared" si="515"/>
        <v>1538.4615384615386</v>
      </c>
      <c r="AR1001" s="481">
        <f t="shared" si="515"/>
        <v>1538.4615384615386</v>
      </c>
      <c r="AS1001" s="481">
        <f t="shared" si="515"/>
        <v>1538.4615384615386</v>
      </c>
      <c r="AT1001" s="481">
        <f t="shared" si="515"/>
        <v>1538.4615384615386</v>
      </c>
      <c r="AU1001" s="481">
        <f t="shared" si="515"/>
        <v>1538.4615384615386</v>
      </c>
      <c r="AV1001" s="481">
        <f t="shared" si="515"/>
        <v>1538.4615384615386</v>
      </c>
      <c r="AW1001" s="481">
        <f t="shared" si="515"/>
        <v>1538.4615384615386</v>
      </c>
      <c r="AX1001" s="481">
        <f t="shared" si="515"/>
        <v>1538.4615384615386</v>
      </c>
      <c r="AY1001" s="481">
        <f t="shared" si="515"/>
        <v>1538.4615384615386</v>
      </c>
      <c r="AZ1001" s="481">
        <f t="shared" si="515"/>
        <v>1538.4615384615386</v>
      </c>
      <c r="BA1001" s="481">
        <f t="shared" si="515"/>
        <v>1538.4615384615386</v>
      </c>
      <c r="BB1001" s="481">
        <f t="shared" si="515"/>
        <v>1538.4615384615386</v>
      </c>
      <c r="BC1001" s="481">
        <f t="shared" si="515"/>
        <v>1538.4615384615386</v>
      </c>
      <c r="BD1001" s="481">
        <f t="shared" si="516"/>
        <v>1538.4615384615386</v>
      </c>
      <c r="BE1001" s="481">
        <f t="shared" si="516"/>
        <v>1538.4615384615386</v>
      </c>
      <c r="BF1001" s="481">
        <f t="shared" si="516"/>
        <v>1538.4615384615386</v>
      </c>
      <c r="BG1001" s="481">
        <f t="shared" si="516"/>
        <v>1538.4615384615386</v>
      </c>
      <c r="BH1001" s="481">
        <f t="shared" si="516"/>
        <v>1538.4615384615386</v>
      </c>
      <c r="BI1001" s="481">
        <f t="shared" si="516"/>
        <v>1538.4615384615386</v>
      </c>
      <c r="BJ1001" s="481">
        <f t="shared" si="516"/>
        <v>1538.4615384615386</v>
      </c>
      <c r="BK1001" s="481">
        <f t="shared" si="516"/>
        <v>1538.4615384615386</v>
      </c>
      <c r="BL1001" s="481">
        <f t="shared" si="516"/>
        <v>1538.4615384615386</v>
      </c>
      <c r="BM1001" s="481">
        <f t="shared" si="516"/>
        <v>1538.4615384615386</v>
      </c>
      <c r="BN1001" s="481">
        <f t="shared" si="516"/>
        <v>1538.4615384615386</v>
      </c>
      <c r="BO1001" s="481">
        <f t="shared" si="516"/>
        <v>1538.4615384615386</v>
      </c>
      <c r="BP1001" s="481">
        <f t="shared" si="516"/>
        <v>1538.4615384615386</v>
      </c>
      <c r="BQ1001" s="481">
        <f t="shared" si="516"/>
        <v>1538.4615384615386</v>
      </c>
      <c r="BR1001" s="481">
        <f t="shared" si="516"/>
        <v>1538.4615384615386</v>
      </c>
      <c r="BS1001" s="481">
        <f t="shared" si="516"/>
        <v>1538.4615384615386</v>
      </c>
      <c r="BT1001" s="481">
        <f t="shared" si="516"/>
        <v>1538.4615384615386</v>
      </c>
      <c r="BU1001" s="481">
        <f t="shared" si="516"/>
        <v>1538.4615384615386</v>
      </c>
      <c r="BV1001" s="481">
        <f t="shared" si="516"/>
        <v>1538.4615384615386</v>
      </c>
      <c r="BW1001" s="481">
        <f t="shared" si="516"/>
        <v>1538.4615384615386</v>
      </c>
      <c r="BX1001" s="481">
        <f t="shared" si="516"/>
        <v>1538.4615384615386</v>
      </c>
      <c r="BY1001" s="481">
        <f t="shared" si="516"/>
        <v>1538.4615384615386</v>
      </c>
      <c r="BZ1001" s="481">
        <f t="shared" si="516"/>
        <v>1538.4615384615386</v>
      </c>
      <c r="CA1001" s="481">
        <f t="shared" si="516"/>
        <v>1538.4615384615386</v>
      </c>
      <c r="CB1001" s="481">
        <f t="shared" si="516"/>
        <v>1538.4615384615386</v>
      </c>
      <c r="CC1001" s="481">
        <f t="shared" si="516"/>
        <v>1538.4615384615386</v>
      </c>
      <c r="CD1001" s="481">
        <f t="shared" si="516"/>
        <v>1538.4615384615386</v>
      </c>
      <c r="CE1001" s="481">
        <f t="shared" si="516"/>
        <v>1538.4615384615386</v>
      </c>
      <c r="CF1001" s="481">
        <f t="shared" si="516"/>
        <v>1538.4615384615386</v>
      </c>
      <c r="CG1001" s="481">
        <f t="shared" si="516"/>
        <v>1538.4615384615386</v>
      </c>
      <c r="CH1001" s="481">
        <f t="shared" si="516"/>
        <v>1538.4615384615386</v>
      </c>
      <c r="CI1001" s="481">
        <f t="shared" si="516"/>
        <v>1538.4615384615386</v>
      </c>
      <c r="CJ1001" s="481">
        <f t="shared" si="516"/>
        <v>1538.4615384615386</v>
      </c>
      <c r="CK1001" s="481">
        <f t="shared" si="516"/>
        <v>1538.4615384615386</v>
      </c>
      <c r="CL1001" s="481">
        <f t="shared" si="516"/>
        <v>1538.4615384615386</v>
      </c>
      <c r="CM1001" s="481">
        <f t="shared" si="516"/>
        <v>1538.4615384615386</v>
      </c>
      <c r="CN1001" s="481">
        <f t="shared" si="516"/>
        <v>1538.4615384615386</v>
      </c>
      <c r="CO1001" s="481">
        <f t="shared" si="516"/>
        <v>1538.4615384615386</v>
      </c>
      <c r="CP1001" s="481">
        <f t="shared" si="516"/>
        <v>1538.4615384615386</v>
      </c>
      <c r="CQ1001" s="481">
        <f t="shared" si="516"/>
        <v>1538.4615384615386</v>
      </c>
      <c r="CR1001" s="481">
        <f t="shared" si="516"/>
        <v>1538.4615384615386</v>
      </c>
      <c r="CS1001" s="481">
        <f t="shared" si="516"/>
        <v>1538.4615384615386</v>
      </c>
      <c r="CT1001" s="481">
        <f t="shared" si="516"/>
        <v>1538.4615384615386</v>
      </c>
      <c r="CU1001" s="481">
        <f t="shared" si="516"/>
        <v>1538.4615384615386</v>
      </c>
      <c r="CV1001" s="481">
        <f t="shared" si="516"/>
        <v>1538.4615384615386</v>
      </c>
      <c r="CX1001" s="242" t="s">
        <v>1722</v>
      </c>
      <c r="CY1001" s="242" t="str">
        <f t="shared" ref="CY1001:CY1002" si="520">IF(AND($DB1001&gt;$DE1001,$DB1001&gt;$DH1001),"lineal",IF(AND($DE1001&gt;$DB1001,$DE1001&gt;$DH1001),"logaritmica",IF(AND($DH1001&gt;$DB1001,$DH1001&gt;$DE1001),"exponencial","-")))</f>
        <v>logaritmica</v>
      </c>
      <c r="CZ1001" s="453">
        <f t="shared" ref="CZ1001:CZ1002" si="521">$AK1001-$DA1001*$AK$143</f>
        <v>1538.4615384615386</v>
      </c>
      <c r="DA1001" s="453">
        <f t="shared" ref="DA1001:DA1002" si="522">IFERROR(SLOPE($E1001:$AK1001,$E$143:$AK$143),0)</f>
        <v>0</v>
      </c>
      <c r="DB1001" s="454">
        <f t="shared" ref="DB1001:DB1002" si="523">IFERROR(RSQ($E1001:$AK1001,$E$143:$AK$143),0)</f>
        <v>0</v>
      </c>
      <c r="DC1001" s="453">
        <f t="shared" ref="DC1001:DC1002" si="524">$AK1001-$DD1001*$AK$143</f>
        <v>1538.4615384615386</v>
      </c>
      <c r="DD1001" s="453">
        <f>IFERROR(SLOPE($E1001:$AK1001,$E$142:$AK$142),0)</f>
        <v>9.8498192955979604E-29</v>
      </c>
      <c r="DE1001" s="454">
        <f>IFERROR(RSQ($E1001:$AK1001,$E$142:$AK$142),0)</f>
        <v>1.3408253065740596E-31</v>
      </c>
      <c r="DF1001" s="455">
        <f t="shared" si="517"/>
        <v>7.3385381950745918</v>
      </c>
      <c r="DG1001" s="456">
        <f t="shared" ref="DG1001:DG1002" si="525">IFERROR(SLOPE(LN($E1001:$AK1001),$E$143:$AK$143),0)</f>
        <v>0</v>
      </c>
      <c r="DH1001" s="454">
        <f>IFERROR(RSQ(LN($E1001:$AK1001),$E$143:$AK$143),0)</f>
        <v>0</v>
      </c>
    </row>
    <row r="1002" spans="2:113" outlineLevel="1" x14ac:dyDescent="0.3">
      <c r="B1002" s="154">
        <v>3</v>
      </c>
      <c r="C1002" s="242" t="s">
        <v>365</v>
      </c>
      <c r="D1002" s="143" t="s">
        <v>558</v>
      </c>
      <c r="E1002" s="303">
        <f t="shared" ref="E1002:AJ1002" si="526">IFERROR(E609/INDEX(abo.mov.pre.avg,E$998),0)</f>
        <v>23.076923076923077</v>
      </c>
      <c r="F1002" s="303">
        <f t="shared" si="526"/>
        <v>23.076923076923077</v>
      </c>
      <c r="G1002" s="303">
        <f t="shared" si="526"/>
        <v>23.076923076923077</v>
      </c>
      <c r="H1002" s="303">
        <f t="shared" si="526"/>
        <v>23.076923076923077</v>
      </c>
      <c r="I1002" s="303">
        <f t="shared" si="526"/>
        <v>23.076923076923077</v>
      </c>
      <c r="J1002" s="303">
        <f t="shared" si="526"/>
        <v>23.076923076923077</v>
      </c>
      <c r="K1002" s="303">
        <f t="shared" si="526"/>
        <v>23.076923076923077</v>
      </c>
      <c r="L1002" s="303">
        <f t="shared" si="526"/>
        <v>23.076923076923077</v>
      </c>
      <c r="M1002" s="303">
        <f t="shared" si="526"/>
        <v>23.076923076923077</v>
      </c>
      <c r="N1002" s="303">
        <f t="shared" si="526"/>
        <v>23.076923076923077</v>
      </c>
      <c r="O1002" s="303">
        <f t="shared" si="526"/>
        <v>23.076923076923077</v>
      </c>
      <c r="P1002" s="303">
        <f t="shared" si="526"/>
        <v>23.076923076923077</v>
      </c>
      <c r="Q1002" s="303">
        <f t="shared" si="526"/>
        <v>23.076923076923077</v>
      </c>
      <c r="R1002" s="303">
        <f t="shared" si="526"/>
        <v>23.076923076923077</v>
      </c>
      <c r="S1002" s="303">
        <f t="shared" si="526"/>
        <v>23.076923076923077</v>
      </c>
      <c r="T1002" s="303">
        <f t="shared" si="526"/>
        <v>23.076923076923077</v>
      </c>
      <c r="U1002" s="303">
        <f t="shared" si="526"/>
        <v>23.076923076923077</v>
      </c>
      <c r="V1002" s="303">
        <f t="shared" si="526"/>
        <v>23.076923076923077</v>
      </c>
      <c r="W1002" s="303">
        <f t="shared" si="526"/>
        <v>23.076923076923077</v>
      </c>
      <c r="X1002" s="303">
        <f t="shared" si="526"/>
        <v>23.076923076923077</v>
      </c>
      <c r="Y1002" s="303">
        <f t="shared" si="526"/>
        <v>23.076923076923077</v>
      </c>
      <c r="Z1002" s="303">
        <f t="shared" si="526"/>
        <v>23.076923076923077</v>
      </c>
      <c r="AA1002" s="303">
        <f t="shared" si="526"/>
        <v>23.076923076923077</v>
      </c>
      <c r="AB1002" s="303">
        <f t="shared" si="526"/>
        <v>23.076923076923077</v>
      </c>
      <c r="AC1002" s="303">
        <f t="shared" si="526"/>
        <v>23.076923076923077</v>
      </c>
      <c r="AD1002" s="303">
        <f t="shared" si="526"/>
        <v>23.076923076923077</v>
      </c>
      <c r="AE1002" s="303">
        <f t="shared" si="526"/>
        <v>23.076923076923077</v>
      </c>
      <c r="AF1002" s="303">
        <f t="shared" si="526"/>
        <v>23.076923076923077</v>
      </c>
      <c r="AG1002" s="303">
        <f t="shared" si="526"/>
        <v>23.076923076923077</v>
      </c>
      <c r="AH1002" s="303">
        <f t="shared" si="526"/>
        <v>23.076923076923077</v>
      </c>
      <c r="AI1002" s="303">
        <f t="shared" si="526"/>
        <v>23.076923076923077</v>
      </c>
      <c r="AJ1002" s="303">
        <f t="shared" si="526"/>
        <v>23.076923076923077</v>
      </c>
      <c r="AK1002" s="303">
        <f t="shared" ref="AK1002:AM1002" si="527">IFERROR(AK609/INDEX(abo.mov.pre.avg,AK$998),0)</f>
        <v>23.076923076923077</v>
      </c>
      <c r="AL1002" s="303">
        <f t="shared" si="527"/>
        <v>23.076923076923077</v>
      </c>
      <c r="AM1002" s="303">
        <f t="shared" si="527"/>
        <v>23.076923076923077</v>
      </c>
      <c r="AN1002" s="481">
        <f t="shared" si="515"/>
        <v>23.076923076923073</v>
      </c>
      <c r="AO1002" s="481">
        <f t="shared" si="515"/>
        <v>23.076923076923073</v>
      </c>
      <c r="AP1002" s="481">
        <f t="shared" si="515"/>
        <v>23.076923076923073</v>
      </c>
      <c r="AQ1002" s="481">
        <f t="shared" si="515"/>
        <v>23.076923076923073</v>
      </c>
      <c r="AR1002" s="481">
        <f t="shared" si="515"/>
        <v>23.076923076923073</v>
      </c>
      <c r="AS1002" s="481">
        <f t="shared" si="515"/>
        <v>23.076923076923073</v>
      </c>
      <c r="AT1002" s="481">
        <f t="shared" si="515"/>
        <v>23.076923076923073</v>
      </c>
      <c r="AU1002" s="481">
        <f t="shared" si="515"/>
        <v>23.076923076923073</v>
      </c>
      <c r="AV1002" s="481">
        <f t="shared" si="515"/>
        <v>23.076923076923073</v>
      </c>
      <c r="AW1002" s="481">
        <f t="shared" si="515"/>
        <v>23.076923076923073</v>
      </c>
      <c r="AX1002" s="481">
        <f t="shared" si="515"/>
        <v>23.076923076923073</v>
      </c>
      <c r="AY1002" s="481">
        <f t="shared" si="515"/>
        <v>23.076923076923073</v>
      </c>
      <c r="AZ1002" s="481">
        <f t="shared" si="515"/>
        <v>23.076923076923073</v>
      </c>
      <c r="BA1002" s="481">
        <f t="shared" si="515"/>
        <v>23.076923076923073</v>
      </c>
      <c r="BB1002" s="481">
        <f t="shared" si="515"/>
        <v>23.076923076923073</v>
      </c>
      <c r="BC1002" s="481">
        <f t="shared" si="515"/>
        <v>23.076923076923073</v>
      </c>
      <c r="BD1002" s="481">
        <f t="shared" si="516"/>
        <v>23.076923076923073</v>
      </c>
      <c r="BE1002" s="481">
        <f t="shared" si="516"/>
        <v>23.076923076923073</v>
      </c>
      <c r="BF1002" s="481">
        <f t="shared" si="516"/>
        <v>23.076923076923073</v>
      </c>
      <c r="BG1002" s="481">
        <f t="shared" si="516"/>
        <v>23.076923076923073</v>
      </c>
      <c r="BH1002" s="481">
        <f t="shared" si="516"/>
        <v>23.076923076923073</v>
      </c>
      <c r="BI1002" s="481">
        <f t="shared" si="516"/>
        <v>23.076923076923073</v>
      </c>
      <c r="BJ1002" s="481">
        <f t="shared" si="516"/>
        <v>23.076923076923073</v>
      </c>
      <c r="BK1002" s="481">
        <f t="shared" si="516"/>
        <v>23.076923076923073</v>
      </c>
      <c r="BL1002" s="481">
        <f t="shared" si="516"/>
        <v>23.076923076923073</v>
      </c>
      <c r="BM1002" s="481">
        <f t="shared" si="516"/>
        <v>23.076923076923073</v>
      </c>
      <c r="BN1002" s="481">
        <f t="shared" si="516"/>
        <v>23.076923076923073</v>
      </c>
      <c r="BO1002" s="481">
        <f t="shared" si="516"/>
        <v>23.076923076923073</v>
      </c>
      <c r="BP1002" s="481">
        <f t="shared" si="516"/>
        <v>23.076923076923073</v>
      </c>
      <c r="BQ1002" s="481">
        <f t="shared" si="516"/>
        <v>23.076923076923073</v>
      </c>
      <c r="BR1002" s="481">
        <f t="shared" si="516"/>
        <v>23.076923076923073</v>
      </c>
      <c r="BS1002" s="481">
        <f t="shared" si="516"/>
        <v>23.076923076923073</v>
      </c>
      <c r="BT1002" s="481">
        <f t="shared" si="516"/>
        <v>23.076923076923073</v>
      </c>
      <c r="BU1002" s="481">
        <f t="shared" si="516"/>
        <v>23.076923076923073</v>
      </c>
      <c r="BV1002" s="481">
        <f t="shared" si="516"/>
        <v>23.076923076923073</v>
      </c>
      <c r="BW1002" s="481">
        <f t="shared" si="516"/>
        <v>23.076923076923073</v>
      </c>
      <c r="BX1002" s="481">
        <f t="shared" si="516"/>
        <v>23.076923076923073</v>
      </c>
      <c r="BY1002" s="481">
        <f t="shared" si="516"/>
        <v>23.076923076923073</v>
      </c>
      <c r="BZ1002" s="481">
        <f t="shared" si="516"/>
        <v>23.076923076923073</v>
      </c>
      <c r="CA1002" s="481">
        <f t="shared" si="516"/>
        <v>23.076923076923073</v>
      </c>
      <c r="CB1002" s="481">
        <f t="shared" si="516"/>
        <v>23.076923076923073</v>
      </c>
      <c r="CC1002" s="481">
        <f t="shared" si="516"/>
        <v>23.076923076923073</v>
      </c>
      <c r="CD1002" s="481">
        <f t="shared" si="516"/>
        <v>23.076923076923073</v>
      </c>
      <c r="CE1002" s="481">
        <f t="shared" si="516"/>
        <v>23.076923076923073</v>
      </c>
      <c r="CF1002" s="481">
        <f t="shared" si="516"/>
        <v>23.076923076923073</v>
      </c>
      <c r="CG1002" s="481">
        <f t="shared" si="516"/>
        <v>23.076923076923073</v>
      </c>
      <c r="CH1002" s="481">
        <f t="shared" si="516"/>
        <v>23.076923076923073</v>
      </c>
      <c r="CI1002" s="481">
        <f t="shared" si="516"/>
        <v>23.076923076923073</v>
      </c>
      <c r="CJ1002" s="481">
        <f t="shared" si="516"/>
        <v>23.076923076923073</v>
      </c>
      <c r="CK1002" s="481">
        <f t="shared" si="516"/>
        <v>23.076923076923073</v>
      </c>
      <c r="CL1002" s="481">
        <f t="shared" si="516"/>
        <v>23.076923076923073</v>
      </c>
      <c r="CM1002" s="481">
        <f t="shared" si="516"/>
        <v>23.076923076923073</v>
      </c>
      <c r="CN1002" s="481">
        <f t="shared" si="516"/>
        <v>23.076923076923073</v>
      </c>
      <c r="CO1002" s="481">
        <f t="shared" si="516"/>
        <v>23.076923076923073</v>
      </c>
      <c r="CP1002" s="481">
        <f t="shared" si="516"/>
        <v>23.076923076923073</v>
      </c>
      <c r="CQ1002" s="481">
        <f t="shared" si="516"/>
        <v>23.076923076923073</v>
      </c>
      <c r="CR1002" s="481">
        <f t="shared" si="516"/>
        <v>23.076923076923073</v>
      </c>
      <c r="CS1002" s="481">
        <f t="shared" si="516"/>
        <v>23.076923076923073</v>
      </c>
      <c r="CT1002" s="481">
        <f t="shared" si="516"/>
        <v>23.076923076923073</v>
      </c>
      <c r="CU1002" s="481">
        <f t="shared" si="516"/>
        <v>23.076923076923073</v>
      </c>
      <c r="CV1002" s="481">
        <f t="shared" si="516"/>
        <v>23.076923076923073</v>
      </c>
      <c r="CX1002" s="242" t="s">
        <v>1723</v>
      </c>
      <c r="CY1002" s="242" t="str">
        <f t="shared" si="520"/>
        <v>logaritmica</v>
      </c>
      <c r="CZ1002" s="453">
        <f t="shared" si="521"/>
        <v>23.076923076923077</v>
      </c>
      <c r="DA1002" s="453">
        <f t="shared" si="522"/>
        <v>0</v>
      </c>
      <c r="DB1002" s="454">
        <f t="shared" si="523"/>
        <v>0</v>
      </c>
      <c r="DC1002" s="453">
        <f t="shared" si="524"/>
        <v>23.076923076923077</v>
      </c>
      <c r="DD1002" s="453">
        <f t="shared" ref="DD1002" si="528">IFERROR(SLOPE($E1002:$AK1002,$E$142:$AK$142),0)</f>
        <v>3.0780685298743626E-30</v>
      </c>
      <c r="DE1002" s="454">
        <f t="shared" ref="DE1002" si="529">IFERROR(RSQ($E1002:$AK1002,$E$142:$AK$142),0)</f>
        <v>1.3408253065740596E-31</v>
      </c>
      <c r="DF1002" s="455">
        <f t="shared" si="517"/>
        <v>3.1388331171946642</v>
      </c>
      <c r="DG1002" s="456">
        <f t="shared" si="525"/>
        <v>0</v>
      </c>
      <c r="DH1002" s="454">
        <f t="shared" ref="DH1002" si="530">IFERROR(RSQ(LN($E1002:$AK1002),$E$143:$AK$143),0)</f>
        <v>0</v>
      </c>
    </row>
    <row r="1003" spans="2:113" outlineLevel="1" x14ac:dyDescent="0.3">
      <c r="E1003" s="235"/>
      <c r="F1003" s="235"/>
      <c r="G1003" s="235"/>
      <c r="H1003" s="235"/>
      <c r="I1003" s="235"/>
      <c r="J1003" s="235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</row>
    <row r="1004" spans="2:113" outlineLevel="1" x14ac:dyDescent="0.3">
      <c r="C1004" s="242" t="s">
        <v>23</v>
      </c>
      <c r="D1004" s="143" t="s">
        <v>558</v>
      </c>
      <c r="E1004" s="303">
        <f t="shared" ref="E1004:AJ1004" si="531">IFERROR(E611/INDEX(abo.mov.tot.avg,E$998),0)</f>
        <v>403.84615384615387</v>
      </c>
      <c r="F1004" s="303">
        <f t="shared" si="531"/>
        <v>403.84615384615387</v>
      </c>
      <c r="G1004" s="303">
        <f t="shared" si="531"/>
        <v>403.84615384615387</v>
      </c>
      <c r="H1004" s="303">
        <f t="shared" si="531"/>
        <v>403.84615384615387</v>
      </c>
      <c r="I1004" s="303">
        <f t="shared" si="531"/>
        <v>403.84615384615387</v>
      </c>
      <c r="J1004" s="303">
        <f t="shared" si="531"/>
        <v>403.84615384615387</v>
      </c>
      <c r="K1004" s="303">
        <f t="shared" si="531"/>
        <v>403.84615384615387</v>
      </c>
      <c r="L1004" s="303">
        <f t="shared" si="531"/>
        <v>403.84615384615387</v>
      </c>
      <c r="M1004" s="303">
        <f t="shared" si="531"/>
        <v>403.84615384615387</v>
      </c>
      <c r="N1004" s="303">
        <f t="shared" si="531"/>
        <v>403.84615384615387</v>
      </c>
      <c r="O1004" s="303">
        <f t="shared" si="531"/>
        <v>403.84615384615387</v>
      </c>
      <c r="P1004" s="303">
        <f t="shared" si="531"/>
        <v>403.84615384615387</v>
      </c>
      <c r="Q1004" s="303">
        <f t="shared" si="531"/>
        <v>403.84615384615387</v>
      </c>
      <c r="R1004" s="303">
        <f t="shared" si="531"/>
        <v>403.84615384615387</v>
      </c>
      <c r="S1004" s="303">
        <f t="shared" si="531"/>
        <v>403.84615384615387</v>
      </c>
      <c r="T1004" s="303">
        <f t="shared" si="531"/>
        <v>403.84615384615387</v>
      </c>
      <c r="U1004" s="303">
        <f t="shared" si="531"/>
        <v>403.84615384615387</v>
      </c>
      <c r="V1004" s="303">
        <f t="shared" si="531"/>
        <v>403.84615384615387</v>
      </c>
      <c r="W1004" s="303">
        <f t="shared" si="531"/>
        <v>403.84615384615387</v>
      </c>
      <c r="X1004" s="303">
        <f t="shared" si="531"/>
        <v>403.84615384615387</v>
      </c>
      <c r="Y1004" s="303">
        <f t="shared" si="531"/>
        <v>403.84615384615387</v>
      </c>
      <c r="Z1004" s="303">
        <f t="shared" si="531"/>
        <v>403.84615384615387</v>
      </c>
      <c r="AA1004" s="303">
        <f t="shared" si="531"/>
        <v>403.84615384615387</v>
      </c>
      <c r="AB1004" s="303">
        <f t="shared" si="531"/>
        <v>403.84615384615387</v>
      </c>
      <c r="AC1004" s="303">
        <f t="shared" si="531"/>
        <v>403.84615384615387</v>
      </c>
      <c r="AD1004" s="303">
        <f t="shared" si="531"/>
        <v>403.84615384615387</v>
      </c>
      <c r="AE1004" s="303">
        <f t="shared" si="531"/>
        <v>403.84615384615387</v>
      </c>
      <c r="AF1004" s="303">
        <f t="shared" si="531"/>
        <v>403.84615384615387</v>
      </c>
      <c r="AG1004" s="303">
        <f t="shared" si="531"/>
        <v>403.84615384615387</v>
      </c>
      <c r="AH1004" s="303">
        <f t="shared" si="531"/>
        <v>403.84615384615387</v>
      </c>
      <c r="AI1004" s="303">
        <f t="shared" si="531"/>
        <v>403.84615384615387</v>
      </c>
      <c r="AJ1004" s="303">
        <f t="shared" si="531"/>
        <v>403.84615384615387</v>
      </c>
      <c r="AK1004" s="303">
        <f t="shared" ref="AK1004:BP1004" si="532">IFERROR(AK611/INDEX(abo.mov.tot.avg,AK$998),0)</f>
        <v>403.84615384615387</v>
      </c>
      <c r="AL1004" s="303">
        <f t="shared" si="532"/>
        <v>403.84615384615387</v>
      </c>
      <c r="AM1004" s="303">
        <f>IFERROR(AM611/INDEX(abo.mov.tot.avg,AM$998),0)</f>
        <v>403.84615384615387</v>
      </c>
      <c r="AN1004" s="303">
        <f t="shared" si="532"/>
        <v>403.84615384615387</v>
      </c>
      <c r="AO1004" s="303">
        <f t="shared" si="532"/>
        <v>403.84615384615387</v>
      </c>
      <c r="AP1004" s="303">
        <f t="shared" si="532"/>
        <v>403.84615384615387</v>
      </c>
      <c r="AQ1004" s="303">
        <f t="shared" si="532"/>
        <v>403.84615384615387</v>
      </c>
      <c r="AR1004" s="303">
        <f t="shared" si="532"/>
        <v>403.84615384615387</v>
      </c>
      <c r="AS1004" s="303">
        <f t="shared" si="532"/>
        <v>403.84615384615387</v>
      </c>
      <c r="AT1004" s="303">
        <f t="shared" si="532"/>
        <v>403.84615384615387</v>
      </c>
      <c r="AU1004" s="303">
        <f t="shared" si="532"/>
        <v>403.84615384615387</v>
      </c>
      <c r="AV1004" s="303">
        <f t="shared" si="532"/>
        <v>403.84615384615387</v>
      </c>
      <c r="AW1004" s="303">
        <f t="shared" si="532"/>
        <v>403.84615384615387</v>
      </c>
      <c r="AX1004" s="303">
        <f t="shared" si="532"/>
        <v>403.84615384615387</v>
      </c>
      <c r="AY1004" s="303">
        <f t="shared" si="532"/>
        <v>403.84615384615387</v>
      </c>
      <c r="AZ1004" s="303">
        <f t="shared" si="532"/>
        <v>403.84615384615387</v>
      </c>
      <c r="BA1004" s="303">
        <f t="shared" si="532"/>
        <v>403.84615384615387</v>
      </c>
      <c r="BB1004" s="303">
        <f t="shared" si="532"/>
        <v>403.84615384615387</v>
      </c>
      <c r="BC1004" s="303">
        <f t="shared" si="532"/>
        <v>403.84615384615387</v>
      </c>
      <c r="BD1004" s="303">
        <f t="shared" si="532"/>
        <v>403.84615384615387</v>
      </c>
      <c r="BE1004" s="303">
        <f t="shared" si="532"/>
        <v>403.84615384615387</v>
      </c>
      <c r="BF1004" s="303">
        <f t="shared" si="532"/>
        <v>403.84615384615387</v>
      </c>
      <c r="BG1004" s="303">
        <f t="shared" si="532"/>
        <v>403.84615384615387</v>
      </c>
      <c r="BH1004" s="303">
        <f t="shared" si="532"/>
        <v>403.84615384615387</v>
      </c>
      <c r="BI1004" s="303">
        <f t="shared" si="532"/>
        <v>403.84615384615387</v>
      </c>
      <c r="BJ1004" s="303">
        <f t="shared" si="532"/>
        <v>403.84615384615387</v>
      </c>
      <c r="BK1004" s="303">
        <f t="shared" si="532"/>
        <v>403.84615384615387</v>
      </c>
      <c r="BL1004" s="303">
        <f t="shared" si="532"/>
        <v>403.84615384615387</v>
      </c>
      <c r="BM1004" s="303">
        <f t="shared" si="532"/>
        <v>403.84615384615387</v>
      </c>
      <c r="BN1004" s="303">
        <f t="shared" si="532"/>
        <v>403.84615384615387</v>
      </c>
      <c r="BO1004" s="303">
        <f t="shared" si="532"/>
        <v>403.84615384615387</v>
      </c>
      <c r="BP1004" s="303">
        <f t="shared" si="532"/>
        <v>403.84615384615387</v>
      </c>
      <c r="BQ1004" s="303">
        <f t="shared" ref="BQ1004:CU1004" si="533">IFERROR(BQ611/INDEX(abo.mov.tot.avg,BQ$998),0)</f>
        <v>403.84615384615387</v>
      </c>
      <c r="BR1004" s="303">
        <f t="shared" si="533"/>
        <v>403.84615384615387</v>
      </c>
      <c r="BS1004" s="303">
        <f t="shared" si="533"/>
        <v>403.84615384615387</v>
      </c>
      <c r="BT1004" s="303">
        <f t="shared" si="533"/>
        <v>403.84615384615387</v>
      </c>
      <c r="BU1004" s="303">
        <f t="shared" si="533"/>
        <v>403.84615384615387</v>
      </c>
      <c r="BV1004" s="303">
        <f t="shared" si="533"/>
        <v>403.84615384615387</v>
      </c>
      <c r="BW1004" s="303">
        <f t="shared" si="533"/>
        <v>403.84615384615387</v>
      </c>
      <c r="BX1004" s="303">
        <f t="shared" si="533"/>
        <v>403.84615384615387</v>
      </c>
      <c r="BY1004" s="303">
        <f t="shared" si="533"/>
        <v>403.84615384615387</v>
      </c>
      <c r="BZ1004" s="303">
        <f t="shared" si="533"/>
        <v>403.84615384615387</v>
      </c>
      <c r="CA1004" s="303">
        <f t="shared" si="533"/>
        <v>403.84615384615387</v>
      </c>
      <c r="CB1004" s="303">
        <f t="shared" si="533"/>
        <v>403.84615384615387</v>
      </c>
      <c r="CC1004" s="303">
        <f t="shared" si="533"/>
        <v>403.84615384615387</v>
      </c>
      <c r="CD1004" s="303">
        <f t="shared" si="533"/>
        <v>403.84615384615387</v>
      </c>
      <c r="CE1004" s="303">
        <f t="shared" si="533"/>
        <v>403.84615384615387</v>
      </c>
      <c r="CF1004" s="303">
        <f t="shared" si="533"/>
        <v>403.84615384615387</v>
      </c>
      <c r="CG1004" s="303">
        <f t="shared" si="533"/>
        <v>403.84615384615387</v>
      </c>
      <c r="CH1004" s="303">
        <f t="shared" si="533"/>
        <v>403.84615384615387</v>
      </c>
      <c r="CI1004" s="303">
        <f t="shared" si="533"/>
        <v>403.84615384615387</v>
      </c>
      <c r="CJ1004" s="303">
        <f t="shared" si="533"/>
        <v>403.84615384615387</v>
      </c>
      <c r="CK1004" s="303">
        <f t="shared" si="533"/>
        <v>403.84615384615387</v>
      </c>
      <c r="CL1004" s="303">
        <f t="shared" si="533"/>
        <v>403.84615384615387</v>
      </c>
      <c r="CM1004" s="303">
        <f t="shared" si="533"/>
        <v>403.84615384615387</v>
      </c>
      <c r="CN1004" s="303">
        <f t="shared" si="533"/>
        <v>403.84615384615387</v>
      </c>
      <c r="CO1004" s="303">
        <f t="shared" si="533"/>
        <v>403.84615384615387</v>
      </c>
      <c r="CP1004" s="303">
        <f t="shared" si="533"/>
        <v>403.84615384615387</v>
      </c>
      <c r="CQ1004" s="303">
        <f t="shared" si="533"/>
        <v>403.84615384615387</v>
      </c>
      <c r="CR1004" s="303">
        <f t="shared" si="533"/>
        <v>403.84615384615387</v>
      </c>
      <c r="CS1004" s="303">
        <f t="shared" si="533"/>
        <v>403.84615384615387</v>
      </c>
      <c r="CT1004" s="303">
        <f t="shared" si="533"/>
        <v>403.84615384615387</v>
      </c>
      <c r="CU1004" s="303">
        <f t="shared" si="533"/>
        <v>403.84615384615387</v>
      </c>
      <c r="CV1004" s="303">
        <f>IFERROR(CV611/INDEX(abo.mov.tot.avg,CV$998),0)</f>
        <v>403.84615384615387</v>
      </c>
      <c r="CW1004" s="63" t="s">
        <v>565</v>
      </c>
      <c r="CX1004" s="63"/>
    </row>
    <row r="1005" spans="2:113" x14ac:dyDescent="0.3">
      <c r="E1005" s="63"/>
    </row>
    <row r="1006" spans="2:113" ht="18" thickBot="1" x14ac:dyDescent="0.35">
      <c r="B1006" s="75" t="s">
        <v>552</v>
      </c>
      <c r="C1006" s="75"/>
      <c r="D1006" s="75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  <c r="AJ1006" s="75"/>
      <c r="AK1006" s="75"/>
      <c r="AL1006" s="75"/>
      <c r="AM1006" s="75"/>
      <c r="AN1006" s="75"/>
      <c r="AO1006" s="75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75"/>
      <c r="AZ1006" s="75"/>
      <c r="BA1006" s="75"/>
      <c r="BB1006" s="75"/>
      <c r="BC1006" s="75"/>
      <c r="BD1006" s="75"/>
      <c r="BE1006" s="75"/>
      <c r="BF1006" s="75"/>
      <c r="BG1006" s="75"/>
      <c r="BH1006" s="75"/>
      <c r="BI1006" s="75"/>
      <c r="BJ1006" s="75"/>
      <c r="BK1006" s="75"/>
      <c r="BL1006" s="75"/>
      <c r="BM1006" s="75"/>
      <c r="BN1006" s="75"/>
      <c r="BO1006" s="75"/>
      <c r="BP1006" s="75"/>
      <c r="BQ1006" s="75"/>
      <c r="BR1006" s="75"/>
      <c r="BS1006" s="75"/>
      <c r="BT1006" s="75"/>
      <c r="BU1006" s="75"/>
      <c r="BV1006" s="75"/>
      <c r="BW1006" s="75"/>
      <c r="BX1006" s="75"/>
      <c r="BY1006" s="75"/>
      <c r="BZ1006" s="75"/>
      <c r="CA1006" s="75"/>
      <c r="CB1006" s="75"/>
      <c r="CC1006" s="75"/>
      <c r="CD1006" s="75"/>
      <c r="CE1006" s="75"/>
      <c r="CF1006" s="75"/>
      <c r="CG1006" s="75"/>
      <c r="CH1006" s="75"/>
      <c r="CI1006" s="75"/>
      <c r="CJ1006" s="75"/>
      <c r="CK1006" s="75"/>
      <c r="CL1006" s="75"/>
      <c r="CM1006" s="75"/>
      <c r="CN1006" s="75"/>
      <c r="CO1006" s="75"/>
      <c r="CP1006" s="75"/>
      <c r="CQ1006" s="75"/>
      <c r="CR1006" s="75"/>
      <c r="CS1006" s="75"/>
      <c r="CT1006" s="75"/>
      <c r="CU1006" s="75"/>
      <c r="CV1006" s="75"/>
      <c r="CW1006" s="75"/>
      <c r="CX1006" s="75"/>
      <c r="CY1006" s="75"/>
      <c r="CZ1006" s="75"/>
      <c r="DA1006" s="75"/>
      <c r="DB1006" s="75"/>
      <c r="DC1006" s="75"/>
      <c r="DD1006" s="75"/>
      <c r="DE1006" s="75"/>
      <c r="DF1006" s="75"/>
      <c r="DG1006" s="75"/>
      <c r="DH1006" s="75"/>
      <c r="DI1006" s="75"/>
    </row>
    <row r="1007" spans="2:113" outlineLevel="1" x14ac:dyDescent="0.3">
      <c r="K1007" s="234"/>
      <c r="L1007" s="234"/>
      <c r="M1007" s="234"/>
      <c r="N1007" s="234"/>
    </row>
    <row r="1008" spans="2:113" ht="12.75" customHeight="1" outlineLevel="1" x14ac:dyDescent="0.3">
      <c r="E1008" s="233">
        <v>1</v>
      </c>
      <c r="F1008" s="233">
        <v>2</v>
      </c>
      <c r="G1008" s="233">
        <v>3</v>
      </c>
      <c r="H1008" s="233">
        <v>4</v>
      </c>
      <c r="I1008" s="233">
        <v>5</v>
      </c>
      <c r="J1008" s="233">
        <v>6</v>
      </c>
      <c r="K1008" s="233">
        <v>7</v>
      </c>
      <c r="L1008" s="233">
        <v>8</v>
      </c>
      <c r="M1008" s="233">
        <v>9</v>
      </c>
      <c r="N1008" s="233">
        <v>10</v>
      </c>
      <c r="O1008" s="233">
        <v>11</v>
      </c>
      <c r="P1008" s="233">
        <v>12</v>
      </c>
      <c r="Q1008" s="233">
        <v>13</v>
      </c>
      <c r="R1008" s="233">
        <v>14</v>
      </c>
      <c r="S1008" s="233">
        <v>15</v>
      </c>
      <c r="T1008" s="233">
        <v>16</v>
      </c>
      <c r="U1008" s="233">
        <v>17</v>
      </c>
      <c r="V1008" s="233">
        <v>18</v>
      </c>
      <c r="W1008" s="233">
        <v>19</v>
      </c>
      <c r="X1008" s="233">
        <v>20</v>
      </c>
      <c r="Y1008" s="233">
        <v>21</v>
      </c>
      <c r="Z1008" s="233">
        <v>22</v>
      </c>
      <c r="AA1008" s="233">
        <v>23</v>
      </c>
      <c r="AB1008" s="233">
        <v>24</v>
      </c>
      <c r="AC1008" s="233">
        <v>25</v>
      </c>
      <c r="AD1008" s="233">
        <v>26</v>
      </c>
      <c r="AE1008" s="233">
        <v>27</v>
      </c>
      <c r="AF1008" s="233">
        <v>28</v>
      </c>
      <c r="AG1008" s="233">
        <v>29</v>
      </c>
      <c r="AH1008" s="233">
        <v>30</v>
      </c>
      <c r="AI1008" s="233">
        <v>31</v>
      </c>
      <c r="AJ1008" s="233">
        <v>32</v>
      </c>
      <c r="AK1008" s="233">
        <v>33</v>
      </c>
      <c r="AL1008" s="233">
        <v>34</v>
      </c>
      <c r="AM1008" s="233">
        <v>35</v>
      </c>
      <c r="AN1008" s="233">
        <v>36</v>
      </c>
      <c r="AO1008" s="233">
        <v>37</v>
      </c>
      <c r="AP1008" s="233">
        <v>38</v>
      </c>
      <c r="AQ1008" s="233">
        <v>39</v>
      </c>
      <c r="AR1008" s="233">
        <v>40</v>
      </c>
      <c r="AS1008" s="233">
        <v>41</v>
      </c>
      <c r="AT1008" s="233">
        <v>42</v>
      </c>
      <c r="AU1008" s="233">
        <v>43</v>
      </c>
      <c r="AV1008" s="233">
        <v>44</v>
      </c>
      <c r="AW1008" s="233">
        <v>45</v>
      </c>
      <c r="AX1008" s="233">
        <v>46</v>
      </c>
      <c r="AY1008" s="233">
        <v>47</v>
      </c>
      <c r="AZ1008" s="233">
        <v>48</v>
      </c>
      <c r="BA1008" s="233">
        <v>49</v>
      </c>
      <c r="BB1008" s="233">
        <v>50</v>
      </c>
      <c r="BC1008" s="233">
        <v>51</v>
      </c>
      <c r="BD1008" s="233">
        <v>52</v>
      </c>
      <c r="BE1008" s="233">
        <v>53</v>
      </c>
      <c r="BF1008" s="233">
        <v>54</v>
      </c>
      <c r="BG1008" s="233">
        <v>55</v>
      </c>
      <c r="BH1008" s="233">
        <v>56</v>
      </c>
      <c r="BI1008" s="233">
        <v>57</v>
      </c>
      <c r="BJ1008" s="233">
        <v>58</v>
      </c>
      <c r="BK1008" s="233">
        <v>59</v>
      </c>
      <c r="BL1008" s="233">
        <v>60</v>
      </c>
      <c r="BM1008" s="233">
        <v>61</v>
      </c>
      <c r="BN1008" s="233">
        <v>62</v>
      </c>
      <c r="BO1008" s="233">
        <v>63</v>
      </c>
      <c r="BP1008" s="233">
        <v>64</v>
      </c>
      <c r="BQ1008" s="233">
        <v>65</v>
      </c>
      <c r="BR1008" s="233">
        <v>66</v>
      </c>
      <c r="BS1008" s="233">
        <v>67</v>
      </c>
      <c r="BT1008" s="233">
        <v>68</v>
      </c>
      <c r="BU1008" s="233">
        <v>69</v>
      </c>
      <c r="BV1008" s="233">
        <v>70</v>
      </c>
      <c r="BW1008" s="233">
        <v>71</v>
      </c>
      <c r="BX1008" s="233">
        <v>72</v>
      </c>
      <c r="BY1008" s="233">
        <v>73</v>
      </c>
      <c r="BZ1008" s="233">
        <v>74</v>
      </c>
      <c r="CA1008" s="233">
        <v>75</v>
      </c>
      <c r="CB1008" s="233">
        <v>76</v>
      </c>
      <c r="CC1008" s="233">
        <v>77</v>
      </c>
      <c r="CD1008" s="233">
        <v>78</v>
      </c>
      <c r="CE1008" s="233">
        <v>79</v>
      </c>
      <c r="CF1008" s="233">
        <v>80</v>
      </c>
      <c r="CG1008" s="233">
        <v>81</v>
      </c>
      <c r="CH1008" s="233">
        <v>82</v>
      </c>
      <c r="CI1008" s="233">
        <v>83</v>
      </c>
      <c r="CJ1008" s="233">
        <v>84</v>
      </c>
      <c r="CK1008" s="233">
        <v>85</v>
      </c>
      <c r="CL1008" s="233">
        <v>86</v>
      </c>
      <c r="CM1008" s="233">
        <v>87</v>
      </c>
      <c r="CN1008" s="233">
        <v>88</v>
      </c>
      <c r="CO1008" s="233">
        <v>89</v>
      </c>
      <c r="CP1008" s="233">
        <v>90</v>
      </c>
      <c r="CQ1008" s="233">
        <v>91</v>
      </c>
      <c r="CR1008" s="233">
        <v>92</v>
      </c>
      <c r="CS1008" s="233">
        <v>93</v>
      </c>
      <c r="CT1008" s="233">
        <v>94</v>
      </c>
      <c r="CU1008" s="233">
        <v>95</v>
      </c>
      <c r="CV1008" s="233">
        <v>96</v>
      </c>
      <c r="CZ1008" s="457" t="s">
        <v>85</v>
      </c>
      <c r="DA1008" s="458"/>
      <c r="DB1008" s="459"/>
      <c r="DC1008" s="457" t="s">
        <v>1624</v>
      </c>
      <c r="DD1008" s="458"/>
      <c r="DE1008" s="459"/>
      <c r="DF1008" s="457" t="s">
        <v>1625</v>
      </c>
      <c r="DG1008" s="458"/>
      <c r="DH1008" s="459"/>
    </row>
    <row r="1009" spans="2:113" outlineLevel="1" x14ac:dyDescent="0.3">
      <c r="B1009" s="69" t="s">
        <v>79</v>
      </c>
      <c r="C1009" s="69" t="s">
        <v>195</v>
      </c>
      <c r="E1009" s="69">
        <v>201401</v>
      </c>
      <c r="F1009" s="69">
        <v>201402</v>
      </c>
      <c r="G1009" s="69">
        <v>201403</v>
      </c>
      <c r="H1009" s="69">
        <v>201404</v>
      </c>
      <c r="I1009" s="69">
        <v>201405</v>
      </c>
      <c r="J1009" s="69">
        <v>201406</v>
      </c>
      <c r="K1009" s="69">
        <v>201407</v>
      </c>
      <c r="L1009" s="69">
        <v>201408</v>
      </c>
      <c r="M1009" s="69">
        <v>201409</v>
      </c>
      <c r="N1009" s="69">
        <v>201410</v>
      </c>
      <c r="O1009" s="69">
        <v>201411</v>
      </c>
      <c r="P1009" s="69">
        <v>201412</v>
      </c>
      <c r="Q1009" s="69">
        <v>201501</v>
      </c>
      <c r="R1009" s="69">
        <v>201502</v>
      </c>
      <c r="S1009" s="69">
        <v>201503</v>
      </c>
      <c r="T1009" s="69">
        <v>201504</v>
      </c>
      <c r="U1009" s="69">
        <v>201505</v>
      </c>
      <c r="V1009" s="69">
        <v>201506</v>
      </c>
      <c r="W1009" s="69">
        <v>201507</v>
      </c>
      <c r="X1009" s="69">
        <v>201508</v>
      </c>
      <c r="Y1009" s="69">
        <v>201509</v>
      </c>
      <c r="Z1009" s="69">
        <v>201510</v>
      </c>
      <c r="AA1009" s="69">
        <v>201511</v>
      </c>
      <c r="AB1009" s="69">
        <v>201512</v>
      </c>
      <c r="AC1009" s="69">
        <v>201601</v>
      </c>
      <c r="AD1009" s="69">
        <v>201602</v>
      </c>
      <c r="AE1009" s="69">
        <v>201603</v>
      </c>
      <c r="AF1009" s="69">
        <v>201604</v>
      </c>
      <c r="AG1009" s="69">
        <v>201605</v>
      </c>
      <c r="AH1009" s="69">
        <v>201606</v>
      </c>
      <c r="AI1009" s="69">
        <v>201607</v>
      </c>
      <c r="AJ1009" s="69">
        <v>201608</v>
      </c>
      <c r="AK1009" s="69">
        <v>201609</v>
      </c>
      <c r="AL1009" s="69">
        <v>201610</v>
      </c>
      <c r="AM1009" s="69">
        <v>201611</v>
      </c>
      <c r="AN1009" s="69">
        <v>201612</v>
      </c>
      <c r="AO1009" s="69">
        <v>201701</v>
      </c>
      <c r="AP1009" s="69">
        <v>201702</v>
      </c>
      <c r="AQ1009" s="69">
        <v>201703</v>
      </c>
      <c r="AR1009" s="69">
        <v>201704</v>
      </c>
      <c r="AS1009" s="69">
        <v>201705</v>
      </c>
      <c r="AT1009" s="69">
        <v>201706</v>
      </c>
      <c r="AU1009" s="69">
        <v>201707</v>
      </c>
      <c r="AV1009" s="69">
        <v>201708</v>
      </c>
      <c r="AW1009" s="69">
        <v>201709</v>
      </c>
      <c r="AX1009" s="69">
        <v>201710</v>
      </c>
      <c r="AY1009" s="69">
        <v>201711</v>
      </c>
      <c r="AZ1009" s="69">
        <v>201712</v>
      </c>
      <c r="BA1009" s="69">
        <v>201801</v>
      </c>
      <c r="BB1009" s="69">
        <v>201802</v>
      </c>
      <c r="BC1009" s="69">
        <v>201803</v>
      </c>
      <c r="BD1009" s="69">
        <v>201804</v>
      </c>
      <c r="BE1009" s="69">
        <v>201805</v>
      </c>
      <c r="BF1009" s="69">
        <v>201806</v>
      </c>
      <c r="BG1009" s="69">
        <v>201807</v>
      </c>
      <c r="BH1009" s="69">
        <v>201808</v>
      </c>
      <c r="BI1009" s="69">
        <v>201809</v>
      </c>
      <c r="BJ1009" s="69">
        <v>201810</v>
      </c>
      <c r="BK1009" s="69">
        <v>201811</v>
      </c>
      <c r="BL1009" s="69">
        <v>201812</v>
      </c>
      <c r="BM1009" s="69">
        <v>201901</v>
      </c>
      <c r="BN1009" s="69">
        <v>201902</v>
      </c>
      <c r="BO1009" s="69">
        <v>201903</v>
      </c>
      <c r="BP1009" s="69">
        <v>201904</v>
      </c>
      <c r="BQ1009" s="69">
        <v>201905</v>
      </c>
      <c r="BR1009" s="69">
        <v>201906</v>
      </c>
      <c r="BS1009" s="69">
        <v>201907</v>
      </c>
      <c r="BT1009" s="69">
        <v>201908</v>
      </c>
      <c r="BU1009" s="69">
        <v>201909</v>
      </c>
      <c r="BV1009" s="69">
        <v>201910</v>
      </c>
      <c r="BW1009" s="69">
        <v>201911</v>
      </c>
      <c r="BX1009" s="69">
        <v>201912</v>
      </c>
      <c r="BY1009" s="69">
        <v>202001</v>
      </c>
      <c r="BZ1009" s="69">
        <v>202002</v>
      </c>
      <c r="CA1009" s="69">
        <v>202003</v>
      </c>
      <c r="CB1009" s="69">
        <v>202004</v>
      </c>
      <c r="CC1009" s="69">
        <v>202005</v>
      </c>
      <c r="CD1009" s="69">
        <v>202006</v>
      </c>
      <c r="CE1009" s="69">
        <v>202007</v>
      </c>
      <c r="CF1009" s="69">
        <v>202008</v>
      </c>
      <c r="CG1009" s="69">
        <v>202009</v>
      </c>
      <c r="CH1009" s="69">
        <v>202010</v>
      </c>
      <c r="CI1009" s="69">
        <v>202011</v>
      </c>
      <c r="CJ1009" s="69">
        <v>202012</v>
      </c>
      <c r="CK1009" s="69">
        <v>202101</v>
      </c>
      <c r="CL1009" s="69">
        <v>202102</v>
      </c>
      <c r="CM1009" s="69">
        <v>202103</v>
      </c>
      <c r="CN1009" s="69">
        <v>202104</v>
      </c>
      <c r="CO1009" s="69">
        <v>202105</v>
      </c>
      <c r="CP1009" s="69">
        <v>202106</v>
      </c>
      <c r="CQ1009" s="69">
        <v>202107</v>
      </c>
      <c r="CR1009" s="69">
        <v>202108</v>
      </c>
      <c r="CS1009" s="69">
        <v>202109</v>
      </c>
      <c r="CT1009" s="69">
        <v>202110</v>
      </c>
      <c r="CU1009" s="69">
        <v>202111</v>
      </c>
      <c r="CV1009" s="69">
        <v>202112</v>
      </c>
      <c r="CX1009" s="69" t="s">
        <v>1720</v>
      </c>
      <c r="CY1009" s="69" t="s">
        <v>1721</v>
      </c>
      <c r="CZ1009" s="452" t="s">
        <v>1621</v>
      </c>
      <c r="DA1009" s="452" t="s">
        <v>1622</v>
      </c>
      <c r="DB1009" s="452" t="s">
        <v>1623</v>
      </c>
      <c r="DC1009" s="452" t="s">
        <v>1621</v>
      </c>
      <c r="DD1009" s="452" t="s">
        <v>1622</v>
      </c>
      <c r="DE1009" s="452" t="s">
        <v>1623</v>
      </c>
      <c r="DF1009" s="452" t="s">
        <v>1621</v>
      </c>
      <c r="DG1009" s="452" t="s">
        <v>1622</v>
      </c>
      <c r="DH1009" s="452" t="s">
        <v>1623</v>
      </c>
    </row>
    <row r="1010" spans="2:113" outlineLevel="1" x14ac:dyDescent="0.3">
      <c r="B1010" s="154">
        <v>1</v>
      </c>
      <c r="C1010" s="242" t="s">
        <v>364</v>
      </c>
      <c r="D1010" s="143" t="s">
        <v>558</v>
      </c>
      <c r="E1010" s="303">
        <f t="shared" ref="E1010:AJ1010" si="534">IFERROR(E618/INDEX(abo.iden.pos.avg,E$998),0)</f>
        <v>10.683760683760683</v>
      </c>
      <c r="F1010" s="303">
        <f t="shared" si="534"/>
        <v>10.683760683760683</v>
      </c>
      <c r="G1010" s="303">
        <f t="shared" si="534"/>
        <v>10.683760683760683</v>
      </c>
      <c r="H1010" s="303">
        <f t="shared" si="534"/>
        <v>10.683760683760683</v>
      </c>
      <c r="I1010" s="303">
        <f t="shared" si="534"/>
        <v>10.683760683760683</v>
      </c>
      <c r="J1010" s="303">
        <f t="shared" si="534"/>
        <v>10.683760683760683</v>
      </c>
      <c r="K1010" s="303">
        <f t="shared" si="534"/>
        <v>10.683760683760683</v>
      </c>
      <c r="L1010" s="303">
        <f t="shared" si="534"/>
        <v>10.683760683760683</v>
      </c>
      <c r="M1010" s="303">
        <f t="shared" si="534"/>
        <v>10.683760683760683</v>
      </c>
      <c r="N1010" s="303">
        <f t="shared" si="534"/>
        <v>10.683760683760683</v>
      </c>
      <c r="O1010" s="303">
        <f t="shared" si="534"/>
        <v>10.683760683760683</v>
      </c>
      <c r="P1010" s="303">
        <f t="shared" si="534"/>
        <v>10.683760683760683</v>
      </c>
      <c r="Q1010" s="303">
        <f t="shared" si="534"/>
        <v>10.683760683760683</v>
      </c>
      <c r="R1010" s="303">
        <f t="shared" si="534"/>
        <v>10.683760683760683</v>
      </c>
      <c r="S1010" s="303">
        <f t="shared" si="534"/>
        <v>10.683760683760683</v>
      </c>
      <c r="T1010" s="303">
        <f t="shared" si="534"/>
        <v>10.683760683760683</v>
      </c>
      <c r="U1010" s="303">
        <f t="shared" si="534"/>
        <v>10.683760683760683</v>
      </c>
      <c r="V1010" s="303">
        <f t="shared" si="534"/>
        <v>10.683760683760683</v>
      </c>
      <c r="W1010" s="303">
        <f t="shared" si="534"/>
        <v>10.683760683760683</v>
      </c>
      <c r="X1010" s="303">
        <f t="shared" si="534"/>
        <v>10.683760683760683</v>
      </c>
      <c r="Y1010" s="303">
        <f t="shared" si="534"/>
        <v>10.683760683760683</v>
      </c>
      <c r="Z1010" s="303">
        <f t="shared" si="534"/>
        <v>10.683760683760683</v>
      </c>
      <c r="AA1010" s="303">
        <f t="shared" si="534"/>
        <v>10.683760683760683</v>
      </c>
      <c r="AB1010" s="303">
        <f t="shared" si="534"/>
        <v>10.683760683760683</v>
      </c>
      <c r="AC1010" s="303">
        <f t="shared" si="534"/>
        <v>10.683760683760683</v>
      </c>
      <c r="AD1010" s="303">
        <f t="shared" si="534"/>
        <v>10.683760683760683</v>
      </c>
      <c r="AE1010" s="303">
        <f t="shared" si="534"/>
        <v>10.683760683760683</v>
      </c>
      <c r="AF1010" s="303">
        <f t="shared" si="534"/>
        <v>10.683760683760683</v>
      </c>
      <c r="AG1010" s="303">
        <f t="shared" si="534"/>
        <v>10.683760683760683</v>
      </c>
      <c r="AH1010" s="303">
        <f t="shared" si="534"/>
        <v>10.683760683760683</v>
      </c>
      <c r="AI1010" s="303">
        <f t="shared" si="534"/>
        <v>10.683760683760683</v>
      </c>
      <c r="AJ1010" s="303">
        <f t="shared" si="534"/>
        <v>10.683760683760683</v>
      </c>
      <c r="AK1010" s="303">
        <f t="shared" ref="AK1010:AM1010" si="535">IFERROR(AK618/INDEX(abo.iden.pos.avg,AK$998),0)</f>
        <v>10.683760683760683</v>
      </c>
      <c r="AL1010" s="303">
        <f t="shared" si="535"/>
        <v>10.683760683760683</v>
      </c>
      <c r="AM1010" s="303">
        <f t="shared" si="535"/>
        <v>10.683760683760681</v>
      </c>
      <c r="AN1010" s="481">
        <f t="shared" ref="AN1010:BC1012" si="536">IF($CX1010="lineal",$CZ1010+$DA1010*AN$143,IF($CX1010="logaritmica",$DC1010+$DD1010*AN$142,IF($CX1010="exponencial",EXP($DF1010+$DG1010*AN$143),"-")))</f>
        <v>10.683760683760683</v>
      </c>
      <c r="AO1010" s="481">
        <f t="shared" si="536"/>
        <v>10.683760683760683</v>
      </c>
      <c r="AP1010" s="481">
        <f t="shared" si="536"/>
        <v>10.683760683760683</v>
      </c>
      <c r="AQ1010" s="481">
        <f t="shared" si="536"/>
        <v>10.683760683760683</v>
      </c>
      <c r="AR1010" s="481">
        <f t="shared" si="536"/>
        <v>10.683760683760683</v>
      </c>
      <c r="AS1010" s="481">
        <f t="shared" si="536"/>
        <v>10.683760683760683</v>
      </c>
      <c r="AT1010" s="481">
        <f t="shared" si="536"/>
        <v>10.683760683760683</v>
      </c>
      <c r="AU1010" s="481">
        <f t="shared" si="536"/>
        <v>10.683760683760683</v>
      </c>
      <c r="AV1010" s="481">
        <f t="shared" si="536"/>
        <v>10.683760683760683</v>
      </c>
      <c r="AW1010" s="481">
        <f t="shared" si="536"/>
        <v>10.683760683760683</v>
      </c>
      <c r="AX1010" s="481">
        <f t="shared" si="536"/>
        <v>10.683760683760683</v>
      </c>
      <c r="AY1010" s="481">
        <f t="shared" si="536"/>
        <v>10.683760683760683</v>
      </c>
      <c r="AZ1010" s="481">
        <f t="shared" si="536"/>
        <v>10.683760683760683</v>
      </c>
      <c r="BA1010" s="481">
        <f t="shared" si="536"/>
        <v>10.683760683760683</v>
      </c>
      <c r="BB1010" s="481">
        <f t="shared" si="536"/>
        <v>10.683760683760683</v>
      </c>
      <c r="BC1010" s="481">
        <f t="shared" si="536"/>
        <v>10.683760683760683</v>
      </c>
      <c r="BD1010" s="481">
        <f t="shared" ref="BD1010:CV1012" si="537">IF($CX1010="lineal",$CZ1010+$DA1010*BD$143,IF($CX1010="logaritmica",$DC1010+$DD1010*BD$142,IF($CX1010="exponencial",EXP($DF1010+$DG1010*BD$143),"-")))</f>
        <v>10.683760683760683</v>
      </c>
      <c r="BE1010" s="481">
        <f t="shared" si="537"/>
        <v>10.683760683760683</v>
      </c>
      <c r="BF1010" s="481">
        <f t="shared" si="537"/>
        <v>10.683760683760683</v>
      </c>
      <c r="BG1010" s="481">
        <f t="shared" si="537"/>
        <v>10.683760683760683</v>
      </c>
      <c r="BH1010" s="481">
        <f t="shared" si="537"/>
        <v>10.683760683760683</v>
      </c>
      <c r="BI1010" s="481">
        <f t="shared" si="537"/>
        <v>10.683760683760683</v>
      </c>
      <c r="BJ1010" s="481">
        <f t="shared" si="537"/>
        <v>10.683760683760683</v>
      </c>
      <c r="BK1010" s="481">
        <f t="shared" si="537"/>
        <v>10.683760683760683</v>
      </c>
      <c r="BL1010" s="481">
        <f t="shared" si="537"/>
        <v>10.683760683760683</v>
      </c>
      <c r="BM1010" s="481">
        <f t="shared" si="537"/>
        <v>10.683760683760683</v>
      </c>
      <c r="BN1010" s="481">
        <f t="shared" si="537"/>
        <v>10.683760683760683</v>
      </c>
      <c r="BO1010" s="481">
        <f t="shared" si="537"/>
        <v>10.683760683760683</v>
      </c>
      <c r="BP1010" s="481">
        <f t="shared" si="537"/>
        <v>10.683760683760683</v>
      </c>
      <c r="BQ1010" s="481">
        <f t="shared" si="537"/>
        <v>10.683760683760683</v>
      </c>
      <c r="BR1010" s="481">
        <f t="shared" si="537"/>
        <v>10.683760683760683</v>
      </c>
      <c r="BS1010" s="481">
        <f t="shared" si="537"/>
        <v>10.683760683760683</v>
      </c>
      <c r="BT1010" s="481">
        <f t="shared" si="537"/>
        <v>10.683760683760683</v>
      </c>
      <c r="BU1010" s="481">
        <f t="shared" si="537"/>
        <v>10.683760683760683</v>
      </c>
      <c r="BV1010" s="481">
        <f t="shared" si="537"/>
        <v>10.683760683760683</v>
      </c>
      <c r="BW1010" s="481">
        <f t="shared" si="537"/>
        <v>10.683760683760683</v>
      </c>
      <c r="BX1010" s="481">
        <f t="shared" si="537"/>
        <v>10.683760683760683</v>
      </c>
      <c r="BY1010" s="481">
        <f t="shared" si="537"/>
        <v>10.683760683760683</v>
      </c>
      <c r="BZ1010" s="481">
        <f t="shared" si="537"/>
        <v>10.683760683760683</v>
      </c>
      <c r="CA1010" s="481">
        <f t="shared" si="537"/>
        <v>10.683760683760683</v>
      </c>
      <c r="CB1010" s="481">
        <f t="shared" si="537"/>
        <v>10.683760683760683</v>
      </c>
      <c r="CC1010" s="481">
        <f t="shared" si="537"/>
        <v>10.683760683760683</v>
      </c>
      <c r="CD1010" s="481">
        <f t="shared" si="537"/>
        <v>10.683760683760683</v>
      </c>
      <c r="CE1010" s="481">
        <f t="shared" si="537"/>
        <v>10.683760683760683</v>
      </c>
      <c r="CF1010" s="481">
        <f t="shared" si="537"/>
        <v>10.683760683760683</v>
      </c>
      <c r="CG1010" s="481">
        <f t="shared" si="537"/>
        <v>10.683760683760683</v>
      </c>
      <c r="CH1010" s="481">
        <f t="shared" si="537"/>
        <v>10.683760683760683</v>
      </c>
      <c r="CI1010" s="481">
        <f t="shared" si="537"/>
        <v>10.683760683760683</v>
      </c>
      <c r="CJ1010" s="481">
        <f t="shared" si="537"/>
        <v>10.683760683760683</v>
      </c>
      <c r="CK1010" s="481">
        <f t="shared" si="537"/>
        <v>10.683760683760683</v>
      </c>
      <c r="CL1010" s="481">
        <f t="shared" si="537"/>
        <v>10.683760683760683</v>
      </c>
      <c r="CM1010" s="481">
        <f t="shared" si="537"/>
        <v>10.683760683760683</v>
      </c>
      <c r="CN1010" s="481">
        <f t="shared" si="537"/>
        <v>10.683760683760683</v>
      </c>
      <c r="CO1010" s="481">
        <f t="shared" si="537"/>
        <v>10.683760683760683</v>
      </c>
      <c r="CP1010" s="481">
        <f t="shared" si="537"/>
        <v>10.683760683760683</v>
      </c>
      <c r="CQ1010" s="481">
        <f t="shared" si="537"/>
        <v>10.683760683760683</v>
      </c>
      <c r="CR1010" s="481">
        <f t="shared" si="537"/>
        <v>10.683760683760683</v>
      </c>
      <c r="CS1010" s="481">
        <f t="shared" si="537"/>
        <v>10.683760683760683</v>
      </c>
      <c r="CT1010" s="481">
        <f t="shared" si="537"/>
        <v>10.683760683760683</v>
      </c>
      <c r="CU1010" s="481">
        <f t="shared" si="537"/>
        <v>10.683760683760683</v>
      </c>
      <c r="CV1010" s="481">
        <f t="shared" si="537"/>
        <v>10.683760683760683</v>
      </c>
      <c r="CX1010" s="242" t="s">
        <v>1722</v>
      </c>
      <c r="CY1010" s="242" t="str">
        <f>IF(AND($DB1010&gt;$DE1010,$DB1010&gt;$DH1010),"lineal",IF(AND($DE1010&gt;$DB1010,$DE1010&gt;$DH1010),"logaritmica",IF(AND($DH1010&gt;$DB1010,$DH1010&gt;$DE1010),"exponencial","-")))</f>
        <v>-</v>
      </c>
      <c r="CZ1010" s="453">
        <f>$AK1010-$DA1010*$AK$143</f>
        <v>10.683760683760683</v>
      </c>
      <c r="DA1010" s="453">
        <f>IFERROR(SLOPE($E1010:$AK1010,$E$143:$AK$143),0)</f>
        <v>0</v>
      </c>
      <c r="DB1010" s="454">
        <f>IFERROR(RSQ($E1010:$AK1010,$E$143:$AK$143),0)</f>
        <v>0</v>
      </c>
      <c r="DC1010" s="453">
        <f>$AK1010-$DD1010*$AK$143</f>
        <v>10.683760683760683</v>
      </c>
      <c r="DD1010" s="453">
        <f>IFERROR(SLOPE($E1010:$AK1010,$E$142:$AK$142),0)</f>
        <v>0</v>
      </c>
      <c r="DE1010" s="454">
        <f>IFERROR(RSQ($E1010:$AK1010,$E$142:$AK$142),0)</f>
        <v>0</v>
      </c>
      <c r="DF1010" s="455">
        <f t="shared" ref="DF1010:DF1012" si="538">IFERROR(LN($AK1010)-$DG1010*$AK$143,0)</f>
        <v>2.3687248954985907</v>
      </c>
      <c r="DG1010" s="456">
        <f>IFERROR(SLOPE(LN($E1010:$AK1010),$E$143:$AK$143),0)</f>
        <v>0</v>
      </c>
      <c r="DH1010" s="454">
        <f>IFERROR(RSQ(LN($E1010:$AK1010),$E$143:$AK$143),0)</f>
        <v>0</v>
      </c>
    </row>
    <row r="1011" spans="2:113" outlineLevel="1" x14ac:dyDescent="0.3">
      <c r="B1011" s="154">
        <v>2</v>
      </c>
      <c r="C1011" s="242" t="s">
        <v>366</v>
      </c>
      <c r="D1011" s="143" t="s">
        <v>558</v>
      </c>
      <c r="E1011" s="303">
        <f t="shared" ref="E1011:AJ1011" si="539">IFERROR(E619/INDEX(abo.iden.con.avg,E$998),0)</f>
        <v>1230.7692307692307</v>
      </c>
      <c r="F1011" s="303">
        <f t="shared" si="539"/>
        <v>1230.7692307692307</v>
      </c>
      <c r="G1011" s="303">
        <f t="shared" si="539"/>
        <v>1230.7692307692307</v>
      </c>
      <c r="H1011" s="303">
        <f t="shared" si="539"/>
        <v>1230.7692307692307</v>
      </c>
      <c r="I1011" s="303">
        <f t="shared" si="539"/>
        <v>1230.7692307692307</v>
      </c>
      <c r="J1011" s="303">
        <f t="shared" si="539"/>
        <v>1230.7692307692307</v>
      </c>
      <c r="K1011" s="303">
        <f t="shared" si="539"/>
        <v>1230.7692307692307</v>
      </c>
      <c r="L1011" s="303">
        <f t="shared" si="539"/>
        <v>1230.7692307692307</v>
      </c>
      <c r="M1011" s="303">
        <f t="shared" si="539"/>
        <v>1230.7692307692307</v>
      </c>
      <c r="N1011" s="303">
        <f t="shared" si="539"/>
        <v>1230.7692307692307</v>
      </c>
      <c r="O1011" s="303">
        <f t="shared" si="539"/>
        <v>1230.7692307692307</v>
      </c>
      <c r="P1011" s="303">
        <f t="shared" si="539"/>
        <v>1230.7692307692307</v>
      </c>
      <c r="Q1011" s="303">
        <f t="shared" si="539"/>
        <v>1230.7692307692307</v>
      </c>
      <c r="R1011" s="303">
        <f t="shared" si="539"/>
        <v>1230.7692307692307</v>
      </c>
      <c r="S1011" s="303">
        <f t="shared" si="539"/>
        <v>1230.7692307692307</v>
      </c>
      <c r="T1011" s="303">
        <f t="shared" si="539"/>
        <v>1230.7692307692307</v>
      </c>
      <c r="U1011" s="303">
        <f t="shared" si="539"/>
        <v>1230.7692307692307</v>
      </c>
      <c r="V1011" s="303">
        <f t="shared" si="539"/>
        <v>1230.7692307692307</v>
      </c>
      <c r="W1011" s="303">
        <f t="shared" si="539"/>
        <v>1230.7692307692307</v>
      </c>
      <c r="X1011" s="303">
        <f t="shared" si="539"/>
        <v>1230.7692307692307</v>
      </c>
      <c r="Y1011" s="303">
        <f t="shared" si="539"/>
        <v>1230.7692307692307</v>
      </c>
      <c r="Z1011" s="303">
        <f t="shared" si="539"/>
        <v>1230.7692307692307</v>
      </c>
      <c r="AA1011" s="303">
        <f t="shared" si="539"/>
        <v>1230.7692307692307</v>
      </c>
      <c r="AB1011" s="303">
        <f t="shared" si="539"/>
        <v>1230.7692307692307</v>
      </c>
      <c r="AC1011" s="303">
        <f t="shared" si="539"/>
        <v>1230.7692307692307</v>
      </c>
      <c r="AD1011" s="303">
        <f t="shared" si="539"/>
        <v>1230.7692307692307</v>
      </c>
      <c r="AE1011" s="303">
        <f t="shared" si="539"/>
        <v>1230.7692307692307</v>
      </c>
      <c r="AF1011" s="303">
        <f t="shared" si="539"/>
        <v>1230.7692307692307</v>
      </c>
      <c r="AG1011" s="303">
        <f t="shared" si="539"/>
        <v>1230.7692307692307</v>
      </c>
      <c r="AH1011" s="303">
        <f t="shared" si="539"/>
        <v>1230.7692307692307</v>
      </c>
      <c r="AI1011" s="303">
        <f t="shared" si="539"/>
        <v>1230.7692307692307</v>
      </c>
      <c r="AJ1011" s="303">
        <f t="shared" si="539"/>
        <v>1230.7692307692307</v>
      </c>
      <c r="AK1011" s="303">
        <f t="shared" ref="AK1011:AM1011" si="540">IFERROR(AK619/INDEX(abo.iden.con.avg,AK$998),0)</f>
        <v>1230.7692307692307</v>
      </c>
      <c r="AL1011" s="303">
        <f t="shared" si="540"/>
        <v>1230.7692307692307</v>
      </c>
      <c r="AM1011" s="303">
        <f t="shared" si="540"/>
        <v>1230.7692307692307</v>
      </c>
      <c r="AN1011" s="481">
        <f t="shared" si="536"/>
        <v>1230.7692307692307</v>
      </c>
      <c r="AO1011" s="481">
        <f t="shared" si="536"/>
        <v>1230.7692307692307</v>
      </c>
      <c r="AP1011" s="481">
        <f t="shared" si="536"/>
        <v>1230.7692307692307</v>
      </c>
      <c r="AQ1011" s="481">
        <f t="shared" si="536"/>
        <v>1230.7692307692307</v>
      </c>
      <c r="AR1011" s="481">
        <f t="shared" si="536"/>
        <v>1230.7692307692307</v>
      </c>
      <c r="AS1011" s="481">
        <f t="shared" si="536"/>
        <v>1230.7692307692307</v>
      </c>
      <c r="AT1011" s="481">
        <f t="shared" si="536"/>
        <v>1230.7692307692307</v>
      </c>
      <c r="AU1011" s="481">
        <f t="shared" si="536"/>
        <v>1230.7692307692307</v>
      </c>
      <c r="AV1011" s="481">
        <f t="shared" si="536"/>
        <v>1230.7692307692307</v>
      </c>
      <c r="AW1011" s="481">
        <f t="shared" si="536"/>
        <v>1230.7692307692307</v>
      </c>
      <c r="AX1011" s="481">
        <f t="shared" si="536"/>
        <v>1230.7692307692307</v>
      </c>
      <c r="AY1011" s="481">
        <f t="shared" si="536"/>
        <v>1230.7692307692307</v>
      </c>
      <c r="AZ1011" s="481">
        <f t="shared" si="536"/>
        <v>1230.7692307692307</v>
      </c>
      <c r="BA1011" s="481">
        <f t="shared" si="536"/>
        <v>1230.7692307692307</v>
      </c>
      <c r="BB1011" s="481">
        <f t="shared" si="536"/>
        <v>1230.7692307692307</v>
      </c>
      <c r="BC1011" s="481">
        <f t="shared" si="536"/>
        <v>1230.7692307692307</v>
      </c>
      <c r="BD1011" s="481">
        <f t="shared" si="537"/>
        <v>1230.7692307692307</v>
      </c>
      <c r="BE1011" s="481">
        <f t="shared" si="537"/>
        <v>1230.7692307692307</v>
      </c>
      <c r="BF1011" s="481">
        <f t="shared" si="537"/>
        <v>1230.7692307692307</v>
      </c>
      <c r="BG1011" s="481">
        <f t="shared" si="537"/>
        <v>1230.7692307692307</v>
      </c>
      <c r="BH1011" s="481">
        <f t="shared" si="537"/>
        <v>1230.7692307692307</v>
      </c>
      <c r="BI1011" s="481">
        <f t="shared" si="537"/>
        <v>1230.7692307692307</v>
      </c>
      <c r="BJ1011" s="481">
        <f t="shared" si="537"/>
        <v>1230.7692307692307</v>
      </c>
      <c r="BK1011" s="481">
        <f t="shared" si="537"/>
        <v>1230.7692307692307</v>
      </c>
      <c r="BL1011" s="481">
        <f t="shared" si="537"/>
        <v>1230.7692307692307</v>
      </c>
      <c r="BM1011" s="481">
        <f t="shared" si="537"/>
        <v>1230.7692307692307</v>
      </c>
      <c r="BN1011" s="481">
        <f t="shared" si="537"/>
        <v>1230.7692307692307</v>
      </c>
      <c r="BO1011" s="481">
        <f t="shared" si="537"/>
        <v>1230.7692307692307</v>
      </c>
      <c r="BP1011" s="481">
        <f t="shared" si="537"/>
        <v>1230.7692307692307</v>
      </c>
      <c r="BQ1011" s="481">
        <f t="shared" si="537"/>
        <v>1230.7692307692307</v>
      </c>
      <c r="BR1011" s="481">
        <f t="shared" si="537"/>
        <v>1230.7692307692307</v>
      </c>
      <c r="BS1011" s="481">
        <f t="shared" si="537"/>
        <v>1230.7692307692307</v>
      </c>
      <c r="BT1011" s="481">
        <f t="shared" si="537"/>
        <v>1230.7692307692307</v>
      </c>
      <c r="BU1011" s="481">
        <f t="shared" si="537"/>
        <v>1230.7692307692307</v>
      </c>
      <c r="BV1011" s="481">
        <f t="shared" si="537"/>
        <v>1230.7692307692307</v>
      </c>
      <c r="BW1011" s="481">
        <f t="shared" si="537"/>
        <v>1230.7692307692307</v>
      </c>
      <c r="BX1011" s="481">
        <f t="shared" si="537"/>
        <v>1230.7692307692307</v>
      </c>
      <c r="BY1011" s="481">
        <f t="shared" si="537"/>
        <v>1230.7692307692307</v>
      </c>
      <c r="BZ1011" s="481">
        <f t="shared" si="537"/>
        <v>1230.7692307692307</v>
      </c>
      <c r="CA1011" s="481">
        <f t="shared" si="537"/>
        <v>1230.7692307692307</v>
      </c>
      <c r="CB1011" s="481">
        <f t="shared" si="537"/>
        <v>1230.7692307692307</v>
      </c>
      <c r="CC1011" s="481">
        <f t="shared" si="537"/>
        <v>1230.7692307692307</v>
      </c>
      <c r="CD1011" s="481">
        <f t="shared" si="537"/>
        <v>1230.7692307692307</v>
      </c>
      <c r="CE1011" s="481">
        <f t="shared" si="537"/>
        <v>1230.7692307692307</v>
      </c>
      <c r="CF1011" s="481">
        <f t="shared" si="537"/>
        <v>1230.7692307692307</v>
      </c>
      <c r="CG1011" s="481">
        <f t="shared" si="537"/>
        <v>1230.7692307692307</v>
      </c>
      <c r="CH1011" s="481">
        <f t="shared" si="537"/>
        <v>1230.7692307692307</v>
      </c>
      <c r="CI1011" s="481">
        <f t="shared" si="537"/>
        <v>1230.7692307692307</v>
      </c>
      <c r="CJ1011" s="481">
        <f t="shared" si="537"/>
        <v>1230.7692307692307</v>
      </c>
      <c r="CK1011" s="481">
        <f t="shared" si="537"/>
        <v>1230.7692307692307</v>
      </c>
      <c r="CL1011" s="481">
        <f t="shared" si="537"/>
        <v>1230.7692307692307</v>
      </c>
      <c r="CM1011" s="481">
        <f t="shared" si="537"/>
        <v>1230.7692307692307</v>
      </c>
      <c r="CN1011" s="481">
        <f t="shared" si="537"/>
        <v>1230.7692307692307</v>
      </c>
      <c r="CO1011" s="481">
        <f t="shared" si="537"/>
        <v>1230.7692307692307</v>
      </c>
      <c r="CP1011" s="481">
        <f t="shared" si="537"/>
        <v>1230.7692307692307</v>
      </c>
      <c r="CQ1011" s="481">
        <f t="shared" si="537"/>
        <v>1230.7692307692307</v>
      </c>
      <c r="CR1011" s="481">
        <f t="shared" si="537"/>
        <v>1230.7692307692307</v>
      </c>
      <c r="CS1011" s="481">
        <f t="shared" si="537"/>
        <v>1230.7692307692307</v>
      </c>
      <c r="CT1011" s="481">
        <f t="shared" si="537"/>
        <v>1230.7692307692307</v>
      </c>
      <c r="CU1011" s="481">
        <f t="shared" si="537"/>
        <v>1230.7692307692307</v>
      </c>
      <c r="CV1011" s="481">
        <f t="shared" si="537"/>
        <v>1230.7692307692307</v>
      </c>
      <c r="CX1011" s="242" t="s">
        <v>1722</v>
      </c>
      <c r="CY1011" s="242" t="str">
        <f t="shared" ref="CY1011:CY1012" si="541">IF(AND($DB1011&gt;$DE1011,$DB1011&gt;$DH1011),"lineal",IF(AND($DE1011&gt;$DB1011,$DE1011&gt;$DH1011),"logaritmica",IF(AND($DH1011&gt;$DB1011,$DH1011&gt;$DE1011),"exponencial","-")))</f>
        <v>logaritmica</v>
      </c>
      <c r="CZ1011" s="453">
        <f t="shared" ref="CZ1011:CZ1012" si="542">$AK1011-$DA1011*$AK$143</f>
        <v>1230.7692307692307</v>
      </c>
      <c r="DA1011" s="453">
        <f t="shared" ref="DA1011:DA1012" si="543">IFERROR(SLOPE($E1011:$AK1011,$E$143:$AK$143),0)</f>
        <v>0</v>
      </c>
      <c r="DB1011" s="454">
        <f t="shared" ref="DB1011:DB1012" si="544">IFERROR(RSQ($E1011:$AK1011,$E$143:$AK$143),0)</f>
        <v>0</v>
      </c>
      <c r="DC1011" s="453">
        <f t="shared" ref="DC1011:DC1012" si="545">$AK1011-$DD1011*$AK$143</f>
        <v>1230.7692307692307</v>
      </c>
      <c r="DD1011" s="453">
        <f>IFERROR(SLOPE($E1011:$AK1011,$E$142:$AK$142),0)</f>
        <v>1.9699638591195921E-28</v>
      </c>
      <c r="DE1011" s="454">
        <f>IFERROR(RSQ($E1011:$AK1011,$E$142:$AK$142),0)</f>
        <v>1.3408253065740596E-31</v>
      </c>
      <c r="DF1011" s="455">
        <f t="shared" si="538"/>
        <v>7.1153946437603812</v>
      </c>
      <c r="DG1011" s="456">
        <f t="shared" ref="DG1011:DG1012" si="546">IFERROR(SLOPE(LN($E1011:$AK1011),$E$143:$AK$143),0)</f>
        <v>0</v>
      </c>
      <c r="DH1011" s="454">
        <f>IFERROR(RSQ(LN($E1011:$AK1011),$E$143:$AK$143),0)</f>
        <v>0</v>
      </c>
    </row>
    <row r="1012" spans="2:113" outlineLevel="1" x14ac:dyDescent="0.3">
      <c r="B1012" s="154">
        <v>3</v>
      </c>
      <c r="C1012" s="242" t="s">
        <v>365</v>
      </c>
      <c r="D1012" s="143" t="s">
        <v>558</v>
      </c>
      <c r="E1012" s="303">
        <f t="shared" ref="E1012:AJ1012" si="547">IFERROR(E620/INDEX(abo.iden.pre.avg,E$998),0)</f>
        <v>32.967032967032964</v>
      </c>
      <c r="F1012" s="303">
        <f t="shared" si="547"/>
        <v>32.967032967032964</v>
      </c>
      <c r="G1012" s="303">
        <f t="shared" si="547"/>
        <v>32.967032967032964</v>
      </c>
      <c r="H1012" s="303">
        <f t="shared" si="547"/>
        <v>32.967032967032964</v>
      </c>
      <c r="I1012" s="303">
        <f t="shared" si="547"/>
        <v>32.967032967032964</v>
      </c>
      <c r="J1012" s="303">
        <f t="shared" si="547"/>
        <v>32.967032967032964</v>
      </c>
      <c r="K1012" s="303">
        <f t="shared" si="547"/>
        <v>32.967032967032964</v>
      </c>
      <c r="L1012" s="303">
        <f t="shared" si="547"/>
        <v>32.967032967032964</v>
      </c>
      <c r="M1012" s="303">
        <f t="shared" si="547"/>
        <v>32.967032967032964</v>
      </c>
      <c r="N1012" s="303">
        <f t="shared" si="547"/>
        <v>32.967032967032964</v>
      </c>
      <c r="O1012" s="303">
        <f t="shared" si="547"/>
        <v>32.967032967032964</v>
      </c>
      <c r="P1012" s="303">
        <f t="shared" si="547"/>
        <v>32.967032967032964</v>
      </c>
      <c r="Q1012" s="303">
        <f t="shared" si="547"/>
        <v>32.967032967032964</v>
      </c>
      <c r="R1012" s="303">
        <f t="shared" si="547"/>
        <v>32.967032967032964</v>
      </c>
      <c r="S1012" s="303">
        <f t="shared" si="547"/>
        <v>32.967032967032964</v>
      </c>
      <c r="T1012" s="303">
        <f t="shared" si="547"/>
        <v>32.967032967032964</v>
      </c>
      <c r="U1012" s="303">
        <f t="shared" si="547"/>
        <v>32.967032967032964</v>
      </c>
      <c r="V1012" s="303">
        <f t="shared" si="547"/>
        <v>32.967032967032964</v>
      </c>
      <c r="W1012" s="303">
        <f t="shared" si="547"/>
        <v>32.967032967032964</v>
      </c>
      <c r="X1012" s="303">
        <f t="shared" si="547"/>
        <v>32.967032967032964</v>
      </c>
      <c r="Y1012" s="303">
        <f t="shared" si="547"/>
        <v>32.967032967032964</v>
      </c>
      <c r="Z1012" s="303">
        <f t="shared" si="547"/>
        <v>32.967032967032964</v>
      </c>
      <c r="AA1012" s="303">
        <f t="shared" si="547"/>
        <v>32.967032967032964</v>
      </c>
      <c r="AB1012" s="303">
        <f t="shared" si="547"/>
        <v>32.967032967032964</v>
      </c>
      <c r="AC1012" s="303">
        <f t="shared" si="547"/>
        <v>32.967032967032964</v>
      </c>
      <c r="AD1012" s="303">
        <f t="shared" si="547"/>
        <v>32.967032967032964</v>
      </c>
      <c r="AE1012" s="303">
        <f t="shared" si="547"/>
        <v>32.967032967032964</v>
      </c>
      <c r="AF1012" s="303">
        <f t="shared" si="547"/>
        <v>32.967032967032964</v>
      </c>
      <c r="AG1012" s="303">
        <f t="shared" si="547"/>
        <v>32.967032967032964</v>
      </c>
      <c r="AH1012" s="303">
        <f t="shared" si="547"/>
        <v>32.967032967032964</v>
      </c>
      <c r="AI1012" s="303">
        <f t="shared" si="547"/>
        <v>32.967032967032964</v>
      </c>
      <c r="AJ1012" s="303">
        <f t="shared" si="547"/>
        <v>32.967032967032964</v>
      </c>
      <c r="AK1012" s="303">
        <f t="shared" ref="AK1012:AM1012" si="548">IFERROR(AK620/INDEX(abo.iden.pre.avg,AK$998),0)</f>
        <v>32.967032967032964</v>
      </c>
      <c r="AL1012" s="303">
        <f t="shared" si="548"/>
        <v>32.967032967032964</v>
      </c>
      <c r="AM1012" s="303">
        <f t="shared" si="548"/>
        <v>32.967032967032964</v>
      </c>
      <c r="AN1012" s="481">
        <f t="shared" si="536"/>
        <v>32.967032967032964</v>
      </c>
      <c r="AO1012" s="481">
        <f t="shared" si="536"/>
        <v>32.967032967032964</v>
      </c>
      <c r="AP1012" s="481">
        <f t="shared" si="536"/>
        <v>32.967032967032964</v>
      </c>
      <c r="AQ1012" s="481">
        <f t="shared" si="536"/>
        <v>32.967032967032964</v>
      </c>
      <c r="AR1012" s="481">
        <f t="shared" si="536"/>
        <v>32.967032967032964</v>
      </c>
      <c r="AS1012" s="481">
        <f t="shared" si="536"/>
        <v>32.967032967032964</v>
      </c>
      <c r="AT1012" s="481">
        <f t="shared" si="536"/>
        <v>32.967032967032964</v>
      </c>
      <c r="AU1012" s="481">
        <f t="shared" si="536"/>
        <v>32.967032967032964</v>
      </c>
      <c r="AV1012" s="481">
        <f t="shared" si="536"/>
        <v>32.967032967032964</v>
      </c>
      <c r="AW1012" s="481">
        <f t="shared" si="536"/>
        <v>32.967032967032964</v>
      </c>
      <c r="AX1012" s="481">
        <f t="shared" si="536"/>
        <v>32.967032967032964</v>
      </c>
      <c r="AY1012" s="481">
        <f t="shared" si="536"/>
        <v>32.967032967032964</v>
      </c>
      <c r="AZ1012" s="481">
        <f t="shared" si="536"/>
        <v>32.967032967032964</v>
      </c>
      <c r="BA1012" s="481">
        <f t="shared" si="536"/>
        <v>32.967032967032964</v>
      </c>
      <c r="BB1012" s="481">
        <f t="shared" si="536"/>
        <v>32.967032967032964</v>
      </c>
      <c r="BC1012" s="481">
        <f t="shared" si="536"/>
        <v>32.967032967032964</v>
      </c>
      <c r="BD1012" s="481">
        <f t="shared" si="537"/>
        <v>32.967032967032964</v>
      </c>
      <c r="BE1012" s="481">
        <f t="shared" si="537"/>
        <v>32.967032967032964</v>
      </c>
      <c r="BF1012" s="481">
        <f t="shared" si="537"/>
        <v>32.967032967032964</v>
      </c>
      <c r="BG1012" s="481">
        <f t="shared" si="537"/>
        <v>32.967032967032964</v>
      </c>
      <c r="BH1012" s="481">
        <f t="shared" si="537"/>
        <v>32.967032967032964</v>
      </c>
      <c r="BI1012" s="481">
        <f t="shared" si="537"/>
        <v>32.967032967032964</v>
      </c>
      <c r="BJ1012" s="481">
        <f t="shared" si="537"/>
        <v>32.967032967032964</v>
      </c>
      <c r="BK1012" s="481">
        <f t="shared" si="537"/>
        <v>32.967032967032964</v>
      </c>
      <c r="BL1012" s="481">
        <f t="shared" si="537"/>
        <v>32.967032967032964</v>
      </c>
      <c r="BM1012" s="481">
        <f t="shared" si="537"/>
        <v>32.967032967032964</v>
      </c>
      <c r="BN1012" s="481">
        <f t="shared" si="537"/>
        <v>32.967032967032964</v>
      </c>
      <c r="BO1012" s="481">
        <f t="shared" si="537"/>
        <v>32.967032967032964</v>
      </c>
      <c r="BP1012" s="481">
        <f t="shared" si="537"/>
        <v>32.967032967032964</v>
      </c>
      <c r="BQ1012" s="481">
        <f t="shared" si="537"/>
        <v>32.967032967032964</v>
      </c>
      <c r="BR1012" s="481">
        <f t="shared" si="537"/>
        <v>32.967032967032964</v>
      </c>
      <c r="BS1012" s="481">
        <f t="shared" si="537"/>
        <v>32.967032967032964</v>
      </c>
      <c r="BT1012" s="481">
        <f t="shared" si="537"/>
        <v>32.967032967032964</v>
      </c>
      <c r="BU1012" s="481">
        <f t="shared" si="537"/>
        <v>32.967032967032964</v>
      </c>
      <c r="BV1012" s="481">
        <f t="shared" si="537"/>
        <v>32.967032967032964</v>
      </c>
      <c r="BW1012" s="481">
        <f t="shared" si="537"/>
        <v>32.967032967032964</v>
      </c>
      <c r="BX1012" s="481">
        <f t="shared" si="537"/>
        <v>32.967032967032964</v>
      </c>
      <c r="BY1012" s="481">
        <f t="shared" si="537"/>
        <v>32.967032967032964</v>
      </c>
      <c r="BZ1012" s="481">
        <f t="shared" si="537"/>
        <v>32.967032967032964</v>
      </c>
      <c r="CA1012" s="481">
        <f t="shared" si="537"/>
        <v>32.967032967032964</v>
      </c>
      <c r="CB1012" s="481">
        <f t="shared" si="537"/>
        <v>32.967032967032964</v>
      </c>
      <c r="CC1012" s="481">
        <f t="shared" si="537"/>
        <v>32.967032967032964</v>
      </c>
      <c r="CD1012" s="481">
        <f t="shared" si="537"/>
        <v>32.967032967032964</v>
      </c>
      <c r="CE1012" s="481">
        <f t="shared" si="537"/>
        <v>32.967032967032964</v>
      </c>
      <c r="CF1012" s="481">
        <f t="shared" si="537"/>
        <v>32.967032967032964</v>
      </c>
      <c r="CG1012" s="481">
        <f t="shared" si="537"/>
        <v>32.967032967032964</v>
      </c>
      <c r="CH1012" s="481">
        <f t="shared" si="537"/>
        <v>32.967032967032964</v>
      </c>
      <c r="CI1012" s="481">
        <f t="shared" si="537"/>
        <v>32.967032967032964</v>
      </c>
      <c r="CJ1012" s="481">
        <f t="shared" si="537"/>
        <v>32.967032967032964</v>
      </c>
      <c r="CK1012" s="481">
        <f t="shared" si="537"/>
        <v>32.967032967032964</v>
      </c>
      <c r="CL1012" s="481">
        <f t="shared" si="537"/>
        <v>32.967032967032964</v>
      </c>
      <c r="CM1012" s="481">
        <f t="shared" si="537"/>
        <v>32.967032967032964</v>
      </c>
      <c r="CN1012" s="481">
        <f t="shared" si="537"/>
        <v>32.967032967032964</v>
      </c>
      <c r="CO1012" s="481">
        <f t="shared" si="537"/>
        <v>32.967032967032964</v>
      </c>
      <c r="CP1012" s="481">
        <f t="shared" si="537"/>
        <v>32.967032967032964</v>
      </c>
      <c r="CQ1012" s="481">
        <f t="shared" si="537"/>
        <v>32.967032967032964</v>
      </c>
      <c r="CR1012" s="481">
        <f t="shared" si="537"/>
        <v>32.967032967032964</v>
      </c>
      <c r="CS1012" s="481">
        <f t="shared" si="537"/>
        <v>32.967032967032964</v>
      </c>
      <c r="CT1012" s="481">
        <f t="shared" si="537"/>
        <v>32.967032967032964</v>
      </c>
      <c r="CU1012" s="481">
        <f t="shared" si="537"/>
        <v>32.967032967032964</v>
      </c>
      <c r="CV1012" s="481">
        <f t="shared" si="537"/>
        <v>32.967032967032964</v>
      </c>
      <c r="CX1012" s="242" t="str">
        <f>+CY1012</f>
        <v>logaritmica</v>
      </c>
      <c r="CY1012" s="242" t="str">
        <f t="shared" si="541"/>
        <v>logaritmica</v>
      </c>
      <c r="CZ1012" s="453">
        <f t="shared" si="542"/>
        <v>32.967032967032964</v>
      </c>
      <c r="DA1012" s="453">
        <f t="shared" si="543"/>
        <v>0</v>
      </c>
      <c r="DB1012" s="454">
        <f t="shared" si="544"/>
        <v>0</v>
      </c>
      <c r="DC1012" s="453">
        <f t="shared" si="545"/>
        <v>32.967032967032964</v>
      </c>
      <c r="DD1012" s="453">
        <f t="shared" ref="DD1012" si="549">IFERROR(SLOPE($E1012:$AK1012,$E$142:$AK$142),0)</f>
        <v>7.7620858579440441E-30</v>
      </c>
      <c r="DE1012" s="454">
        <f t="shared" ref="DE1012" si="550">IFERROR(RSQ($E1012:$AK1012,$E$142:$AK$142),0)</f>
        <v>9.4739263417667207E-32</v>
      </c>
      <c r="DF1012" s="455">
        <f t="shared" si="538"/>
        <v>3.4955080611333966</v>
      </c>
      <c r="DG1012" s="456">
        <f t="shared" si="546"/>
        <v>0</v>
      </c>
      <c r="DH1012" s="454">
        <f t="shared" ref="DH1012" si="551">IFERROR(RSQ(LN($E1012:$AK1012),$E$143:$AK$143),0)</f>
        <v>0</v>
      </c>
    </row>
    <row r="1013" spans="2:113" outlineLevel="1" x14ac:dyDescent="0.3">
      <c r="E1013" s="235"/>
      <c r="F1013" s="235"/>
      <c r="G1013" s="235"/>
      <c r="H1013" s="235"/>
      <c r="I1013" s="235"/>
      <c r="J1013" s="235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</row>
    <row r="1014" spans="2:113" outlineLevel="1" x14ac:dyDescent="0.3">
      <c r="C1014" s="242" t="s">
        <v>23</v>
      </c>
      <c r="D1014" s="143" t="s">
        <v>558</v>
      </c>
      <c r="E1014" s="303">
        <f t="shared" ref="E1014:AJ1014" si="552">IFERROR(E622/INDEX(abo.iden.tot.avg,E$998),0)</f>
        <v>336.53846153846155</v>
      </c>
      <c r="F1014" s="303">
        <f t="shared" si="552"/>
        <v>336.53846153846155</v>
      </c>
      <c r="G1014" s="303">
        <f t="shared" si="552"/>
        <v>336.53846153846155</v>
      </c>
      <c r="H1014" s="303">
        <f t="shared" si="552"/>
        <v>336.53846153846155</v>
      </c>
      <c r="I1014" s="303">
        <f t="shared" si="552"/>
        <v>336.53846153846155</v>
      </c>
      <c r="J1014" s="303">
        <f t="shared" si="552"/>
        <v>336.53846153846155</v>
      </c>
      <c r="K1014" s="303">
        <f t="shared" si="552"/>
        <v>336.53846153846155</v>
      </c>
      <c r="L1014" s="303">
        <f t="shared" si="552"/>
        <v>336.53846153846155</v>
      </c>
      <c r="M1014" s="303">
        <f t="shared" si="552"/>
        <v>336.53846153846155</v>
      </c>
      <c r="N1014" s="303">
        <f t="shared" si="552"/>
        <v>336.53846153846155</v>
      </c>
      <c r="O1014" s="303">
        <f t="shared" si="552"/>
        <v>336.53846153846155</v>
      </c>
      <c r="P1014" s="303">
        <f t="shared" si="552"/>
        <v>336.53846153846155</v>
      </c>
      <c r="Q1014" s="303">
        <f t="shared" si="552"/>
        <v>336.53846153846155</v>
      </c>
      <c r="R1014" s="303">
        <f t="shared" si="552"/>
        <v>336.53846153846155</v>
      </c>
      <c r="S1014" s="303">
        <f t="shared" si="552"/>
        <v>336.53846153846155</v>
      </c>
      <c r="T1014" s="303">
        <f t="shared" si="552"/>
        <v>336.53846153846155</v>
      </c>
      <c r="U1014" s="303">
        <f t="shared" si="552"/>
        <v>336.53846153846155</v>
      </c>
      <c r="V1014" s="303">
        <f t="shared" si="552"/>
        <v>336.53846153846155</v>
      </c>
      <c r="W1014" s="303">
        <f t="shared" si="552"/>
        <v>336.53846153846155</v>
      </c>
      <c r="X1014" s="303">
        <f t="shared" si="552"/>
        <v>336.53846153846155</v>
      </c>
      <c r="Y1014" s="303">
        <f t="shared" si="552"/>
        <v>336.53846153846155</v>
      </c>
      <c r="Z1014" s="303">
        <f t="shared" si="552"/>
        <v>336.53846153846155</v>
      </c>
      <c r="AA1014" s="303">
        <f t="shared" si="552"/>
        <v>336.53846153846155</v>
      </c>
      <c r="AB1014" s="303">
        <f t="shared" si="552"/>
        <v>336.53846153846155</v>
      </c>
      <c r="AC1014" s="303">
        <f t="shared" si="552"/>
        <v>336.53846153846155</v>
      </c>
      <c r="AD1014" s="303">
        <f t="shared" si="552"/>
        <v>336.53846153846155</v>
      </c>
      <c r="AE1014" s="303">
        <f t="shared" si="552"/>
        <v>336.53846153846155</v>
      </c>
      <c r="AF1014" s="303">
        <f t="shared" si="552"/>
        <v>336.53846153846155</v>
      </c>
      <c r="AG1014" s="303">
        <f t="shared" si="552"/>
        <v>336.53846153846155</v>
      </c>
      <c r="AH1014" s="303">
        <f t="shared" si="552"/>
        <v>336.53846153846155</v>
      </c>
      <c r="AI1014" s="303">
        <f t="shared" si="552"/>
        <v>336.53846153846155</v>
      </c>
      <c r="AJ1014" s="303">
        <f t="shared" si="552"/>
        <v>336.53846153846155</v>
      </c>
      <c r="AK1014" s="303">
        <f t="shared" ref="AK1014:BP1014" si="553">IFERROR(AK622/INDEX(abo.iden.tot.avg,AK$998),0)</f>
        <v>336.53846153846155</v>
      </c>
      <c r="AL1014" s="303">
        <f t="shared" si="553"/>
        <v>336.53846153846155</v>
      </c>
      <c r="AM1014" s="303">
        <f t="shared" si="553"/>
        <v>336.53846153846155</v>
      </c>
      <c r="AN1014" s="303">
        <f t="shared" si="553"/>
        <v>336.53846153846155</v>
      </c>
      <c r="AO1014" s="303">
        <f t="shared" si="553"/>
        <v>336.53846153846155</v>
      </c>
      <c r="AP1014" s="303">
        <f t="shared" si="553"/>
        <v>336.53846153846155</v>
      </c>
      <c r="AQ1014" s="303">
        <f t="shared" si="553"/>
        <v>336.53846153846155</v>
      </c>
      <c r="AR1014" s="303">
        <f t="shared" si="553"/>
        <v>336.53846153846155</v>
      </c>
      <c r="AS1014" s="303">
        <f t="shared" si="553"/>
        <v>336.53846153846155</v>
      </c>
      <c r="AT1014" s="303">
        <f t="shared" si="553"/>
        <v>336.53846153846155</v>
      </c>
      <c r="AU1014" s="303">
        <f t="shared" si="553"/>
        <v>336.53846153846155</v>
      </c>
      <c r="AV1014" s="303">
        <f t="shared" si="553"/>
        <v>336.53846153846155</v>
      </c>
      <c r="AW1014" s="303">
        <f t="shared" si="553"/>
        <v>336.53846153846155</v>
      </c>
      <c r="AX1014" s="303">
        <f t="shared" si="553"/>
        <v>336.53846153846155</v>
      </c>
      <c r="AY1014" s="303">
        <f t="shared" si="553"/>
        <v>336.53846153846155</v>
      </c>
      <c r="AZ1014" s="303">
        <f t="shared" si="553"/>
        <v>336.53846153846155</v>
      </c>
      <c r="BA1014" s="303">
        <f t="shared" si="553"/>
        <v>336.53846153846155</v>
      </c>
      <c r="BB1014" s="303">
        <f t="shared" si="553"/>
        <v>336.53846153846155</v>
      </c>
      <c r="BC1014" s="303">
        <f t="shared" si="553"/>
        <v>336.53846153846155</v>
      </c>
      <c r="BD1014" s="303">
        <f t="shared" si="553"/>
        <v>336.53846153846155</v>
      </c>
      <c r="BE1014" s="303">
        <f t="shared" si="553"/>
        <v>336.53846153846155</v>
      </c>
      <c r="BF1014" s="303">
        <f t="shared" si="553"/>
        <v>336.53846153846155</v>
      </c>
      <c r="BG1014" s="303">
        <f t="shared" si="553"/>
        <v>336.53846153846155</v>
      </c>
      <c r="BH1014" s="303">
        <f t="shared" si="553"/>
        <v>336.53846153846155</v>
      </c>
      <c r="BI1014" s="303">
        <f t="shared" si="553"/>
        <v>336.53846153846155</v>
      </c>
      <c r="BJ1014" s="303">
        <f t="shared" si="553"/>
        <v>336.53846153846155</v>
      </c>
      <c r="BK1014" s="303">
        <f t="shared" si="553"/>
        <v>336.53846153846155</v>
      </c>
      <c r="BL1014" s="303">
        <f t="shared" si="553"/>
        <v>336.53846153846155</v>
      </c>
      <c r="BM1014" s="303">
        <f t="shared" si="553"/>
        <v>336.53846153846155</v>
      </c>
      <c r="BN1014" s="303">
        <f t="shared" si="553"/>
        <v>336.53846153846155</v>
      </c>
      <c r="BO1014" s="303">
        <f t="shared" si="553"/>
        <v>336.53846153846155</v>
      </c>
      <c r="BP1014" s="303">
        <f t="shared" si="553"/>
        <v>336.53846153846155</v>
      </c>
      <c r="BQ1014" s="303">
        <f t="shared" ref="BQ1014:CV1014" si="554">IFERROR(BQ622/INDEX(abo.iden.tot.avg,BQ$998),0)</f>
        <v>336.53846153846155</v>
      </c>
      <c r="BR1014" s="303">
        <f t="shared" si="554"/>
        <v>336.53846153846155</v>
      </c>
      <c r="BS1014" s="303">
        <f t="shared" si="554"/>
        <v>336.53846153846155</v>
      </c>
      <c r="BT1014" s="303">
        <f t="shared" si="554"/>
        <v>336.53846153846155</v>
      </c>
      <c r="BU1014" s="303">
        <f t="shared" si="554"/>
        <v>336.53846153846155</v>
      </c>
      <c r="BV1014" s="303">
        <f t="shared" si="554"/>
        <v>336.53846153846155</v>
      </c>
      <c r="BW1014" s="303">
        <f t="shared" si="554"/>
        <v>336.53846153846155</v>
      </c>
      <c r="BX1014" s="303">
        <f t="shared" si="554"/>
        <v>336.53846153846155</v>
      </c>
      <c r="BY1014" s="303">
        <f t="shared" si="554"/>
        <v>336.53846153846155</v>
      </c>
      <c r="BZ1014" s="303">
        <f t="shared" si="554"/>
        <v>336.53846153846155</v>
      </c>
      <c r="CA1014" s="303">
        <f t="shared" si="554"/>
        <v>336.53846153846155</v>
      </c>
      <c r="CB1014" s="303">
        <f t="shared" si="554"/>
        <v>336.53846153846155</v>
      </c>
      <c r="CC1014" s="303">
        <f t="shared" si="554"/>
        <v>336.53846153846155</v>
      </c>
      <c r="CD1014" s="303">
        <f t="shared" si="554"/>
        <v>336.53846153846155</v>
      </c>
      <c r="CE1014" s="303">
        <f t="shared" si="554"/>
        <v>336.53846153846155</v>
      </c>
      <c r="CF1014" s="303">
        <f t="shared" si="554"/>
        <v>336.53846153846155</v>
      </c>
      <c r="CG1014" s="303">
        <f t="shared" si="554"/>
        <v>336.53846153846155</v>
      </c>
      <c r="CH1014" s="303">
        <f t="shared" si="554"/>
        <v>336.53846153846155</v>
      </c>
      <c r="CI1014" s="303">
        <f t="shared" si="554"/>
        <v>336.53846153846155</v>
      </c>
      <c r="CJ1014" s="303">
        <f t="shared" si="554"/>
        <v>336.53846153846155</v>
      </c>
      <c r="CK1014" s="303">
        <f t="shared" si="554"/>
        <v>336.53846153846155</v>
      </c>
      <c r="CL1014" s="303">
        <f t="shared" si="554"/>
        <v>336.53846153846155</v>
      </c>
      <c r="CM1014" s="303">
        <f t="shared" si="554"/>
        <v>336.53846153846155</v>
      </c>
      <c r="CN1014" s="303">
        <f t="shared" si="554"/>
        <v>336.53846153846155</v>
      </c>
      <c r="CO1014" s="303">
        <f t="shared" si="554"/>
        <v>336.53846153846155</v>
      </c>
      <c r="CP1014" s="303">
        <f t="shared" si="554"/>
        <v>336.53846153846155</v>
      </c>
      <c r="CQ1014" s="303">
        <f t="shared" si="554"/>
        <v>336.53846153846155</v>
      </c>
      <c r="CR1014" s="303">
        <f t="shared" si="554"/>
        <v>336.53846153846155</v>
      </c>
      <c r="CS1014" s="303">
        <f t="shared" si="554"/>
        <v>336.53846153846155</v>
      </c>
      <c r="CT1014" s="303">
        <f t="shared" si="554"/>
        <v>336.53846153846155</v>
      </c>
      <c r="CU1014" s="303">
        <f t="shared" si="554"/>
        <v>336.53846153846155</v>
      </c>
      <c r="CV1014" s="303">
        <f t="shared" si="554"/>
        <v>336.53846153846155</v>
      </c>
      <c r="CW1014" s="63" t="s">
        <v>566</v>
      </c>
      <c r="CX1014" s="63"/>
    </row>
    <row r="1015" spans="2:113" x14ac:dyDescent="0.3">
      <c r="E1015" s="290"/>
      <c r="K1015" s="234"/>
      <c r="L1015" s="234"/>
      <c r="M1015" s="234"/>
      <c r="N1015" s="234"/>
    </row>
    <row r="1016" spans="2:113" ht="18" thickBot="1" x14ac:dyDescent="0.35">
      <c r="B1016" s="75" t="s">
        <v>553</v>
      </c>
      <c r="C1016" s="75"/>
      <c r="D1016" s="75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  <c r="AJ1016" s="75"/>
      <c r="AK1016" s="75"/>
      <c r="AL1016" s="75"/>
      <c r="AM1016" s="75"/>
      <c r="AN1016" s="75"/>
      <c r="AO1016" s="75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75"/>
      <c r="AZ1016" s="75"/>
      <c r="BA1016" s="75"/>
      <c r="BB1016" s="75"/>
      <c r="BC1016" s="75"/>
      <c r="BD1016" s="75"/>
      <c r="BE1016" s="75"/>
      <c r="BF1016" s="75"/>
      <c r="BG1016" s="75"/>
      <c r="BH1016" s="75"/>
      <c r="BI1016" s="75"/>
      <c r="BJ1016" s="75"/>
      <c r="BK1016" s="75"/>
      <c r="BL1016" s="75"/>
      <c r="BM1016" s="75"/>
      <c r="BN1016" s="75"/>
      <c r="BO1016" s="75"/>
      <c r="BP1016" s="75"/>
      <c r="BQ1016" s="75"/>
      <c r="BR1016" s="75"/>
      <c r="BS1016" s="75"/>
      <c r="BT1016" s="75"/>
      <c r="BU1016" s="75"/>
      <c r="BV1016" s="75"/>
      <c r="BW1016" s="75"/>
      <c r="BX1016" s="75"/>
      <c r="BY1016" s="75"/>
      <c r="BZ1016" s="75"/>
      <c r="CA1016" s="75"/>
      <c r="CB1016" s="75"/>
      <c r="CC1016" s="75"/>
      <c r="CD1016" s="75"/>
      <c r="CE1016" s="75"/>
      <c r="CF1016" s="75"/>
      <c r="CG1016" s="75"/>
      <c r="CH1016" s="75"/>
      <c r="CI1016" s="75"/>
      <c r="CJ1016" s="75"/>
      <c r="CK1016" s="75"/>
      <c r="CL1016" s="75"/>
      <c r="CM1016" s="75"/>
      <c r="CN1016" s="75"/>
      <c r="CO1016" s="75"/>
      <c r="CP1016" s="75"/>
      <c r="CQ1016" s="75"/>
      <c r="CR1016" s="75"/>
      <c r="CS1016" s="75"/>
      <c r="CT1016" s="75"/>
      <c r="CU1016" s="75"/>
      <c r="CV1016" s="75"/>
      <c r="CW1016" s="75"/>
      <c r="CX1016" s="75"/>
      <c r="CY1016" s="75"/>
      <c r="CZ1016" s="75"/>
      <c r="DA1016" s="75"/>
      <c r="DB1016" s="75"/>
      <c r="DC1016" s="75"/>
      <c r="DD1016" s="75"/>
      <c r="DE1016" s="75"/>
      <c r="DF1016" s="75"/>
      <c r="DG1016" s="75"/>
      <c r="DH1016" s="75"/>
      <c r="DI1016" s="75"/>
    </row>
    <row r="1017" spans="2:113" outlineLevel="1" x14ac:dyDescent="0.3">
      <c r="K1017" s="234"/>
      <c r="L1017" s="234"/>
      <c r="M1017" s="234"/>
      <c r="N1017" s="234"/>
    </row>
    <row r="1018" spans="2:113" ht="12.75" customHeight="1" outlineLevel="1" x14ac:dyDescent="0.3">
      <c r="E1018" s="233">
        <v>1</v>
      </c>
      <c r="F1018" s="233">
        <v>2</v>
      </c>
      <c r="G1018" s="233">
        <v>3</v>
      </c>
      <c r="H1018" s="233">
        <v>4</v>
      </c>
      <c r="I1018" s="233">
        <v>5</v>
      </c>
      <c r="J1018" s="233">
        <v>6</v>
      </c>
      <c r="K1018" s="233">
        <v>7</v>
      </c>
      <c r="L1018" s="233">
        <v>8</v>
      </c>
      <c r="M1018" s="233">
        <v>9</v>
      </c>
      <c r="N1018" s="233">
        <v>10</v>
      </c>
      <c r="O1018" s="233">
        <v>11</v>
      </c>
      <c r="P1018" s="233">
        <v>12</v>
      </c>
      <c r="Q1018" s="233">
        <v>13</v>
      </c>
      <c r="R1018" s="233">
        <v>14</v>
      </c>
      <c r="S1018" s="233">
        <v>15</v>
      </c>
      <c r="T1018" s="233">
        <v>16</v>
      </c>
      <c r="U1018" s="233">
        <v>17</v>
      </c>
      <c r="V1018" s="233">
        <v>18</v>
      </c>
      <c r="W1018" s="233">
        <v>19</v>
      </c>
      <c r="X1018" s="233">
        <v>20</v>
      </c>
      <c r="Y1018" s="233">
        <v>21</v>
      </c>
      <c r="Z1018" s="233">
        <v>22</v>
      </c>
      <c r="AA1018" s="233">
        <v>23</v>
      </c>
      <c r="AB1018" s="233">
        <v>24</v>
      </c>
      <c r="AC1018" s="233">
        <v>25</v>
      </c>
      <c r="AD1018" s="233">
        <v>26</v>
      </c>
      <c r="AE1018" s="233">
        <v>27</v>
      </c>
      <c r="AF1018" s="233">
        <v>28</v>
      </c>
      <c r="AG1018" s="233">
        <v>29</v>
      </c>
      <c r="AH1018" s="233">
        <v>30</v>
      </c>
      <c r="AI1018" s="233">
        <v>31</v>
      </c>
      <c r="AJ1018" s="233">
        <v>32</v>
      </c>
      <c r="AK1018" s="233">
        <v>33</v>
      </c>
      <c r="AL1018" s="233">
        <v>34</v>
      </c>
      <c r="AM1018" s="233">
        <v>35</v>
      </c>
      <c r="AN1018" s="233">
        <v>36</v>
      </c>
      <c r="AO1018" s="233">
        <v>37</v>
      </c>
      <c r="AP1018" s="233">
        <v>38</v>
      </c>
      <c r="AQ1018" s="233">
        <v>39</v>
      </c>
      <c r="AR1018" s="233">
        <v>40</v>
      </c>
      <c r="AS1018" s="233">
        <v>41</v>
      </c>
      <c r="AT1018" s="233">
        <v>42</v>
      </c>
      <c r="AU1018" s="233">
        <v>43</v>
      </c>
      <c r="AV1018" s="233">
        <v>44</v>
      </c>
      <c r="AW1018" s="233">
        <v>45</v>
      </c>
      <c r="AX1018" s="233">
        <v>46</v>
      </c>
      <c r="AY1018" s="233">
        <v>47</v>
      </c>
      <c r="AZ1018" s="233">
        <v>48</v>
      </c>
      <c r="BA1018" s="233">
        <v>49</v>
      </c>
      <c r="BB1018" s="233">
        <v>50</v>
      </c>
      <c r="BC1018" s="233">
        <v>51</v>
      </c>
      <c r="BD1018" s="233">
        <v>52</v>
      </c>
      <c r="BE1018" s="233">
        <v>53</v>
      </c>
      <c r="BF1018" s="233">
        <v>54</v>
      </c>
      <c r="BG1018" s="233">
        <v>55</v>
      </c>
      <c r="BH1018" s="233">
        <v>56</v>
      </c>
      <c r="BI1018" s="233">
        <v>57</v>
      </c>
      <c r="BJ1018" s="233">
        <v>58</v>
      </c>
      <c r="BK1018" s="233">
        <v>59</v>
      </c>
      <c r="BL1018" s="233">
        <v>60</v>
      </c>
      <c r="BM1018" s="233">
        <v>61</v>
      </c>
      <c r="BN1018" s="233">
        <v>62</v>
      </c>
      <c r="BO1018" s="233">
        <v>63</v>
      </c>
      <c r="BP1018" s="233">
        <v>64</v>
      </c>
      <c r="BQ1018" s="233">
        <v>65</v>
      </c>
      <c r="BR1018" s="233">
        <v>66</v>
      </c>
      <c r="BS1018" s="233">
        <v>67</v>
      </c>
      <c r="BT1018" s="233">
        <v>68</v>
      </c>
      <c r="BU1018" s="233">
        <v>69</v>
      </c>
      <c r="BV1018" s="233">
        <v>70</v>
      </c>
      <c r="BW1018" s="233">
        <v>71</v>
      </c>
      <c r="BX1018" s="233">
        <v>72</v>
      </c>
      <c r="BY1018" s="233">
        <v>73</v>
      </c>
      <c r="BZ1018" s="233">
        <v>74</v>
      </c>
      <c r="CA1018" s="233">
        <v>75</v>
      </c>
      <c r="CB1018" s="233">
        <v>76</v>
      </c>
      <c r="CC1018" s="233">
        <v>77</v>
      </c>
      <c r="CD1018" s="233">
        <v>78</v>
      </c>
      <c r="CE1018" s="233">
        <v>79</v>
      </c>
      <c r="CF1018" s="233">
        <v>80</v>
      </c>
      <c r="CG1018" s="233">
        <v>81</v>
      </c>
      <c r="CH1018" s="233">
        <v>82</v>
      </c>
      <c r="CI1018" s="233">
        <v>83</v>
      </c>
      <c r="CJ1018" s="233">
        <v>84</v>
      </c>
      <c r="CK1018" s="233">
        <v>85</v>
      </c>
      <c r="CL1018" s="233">
        <v>86</v>
      </c>
      <c r="CM1018" s="233">
        <v>87</v>
      </c>
      <c r="CN1018" s="233">
        <v>88</v>
      </c>
      <c r="CO1018" s="233">
        <v>89</v>
      </c>
      <c r="CP1018" s="233">
        <v>90</v>
      </c>
      <c r="CQ1018" s="233">
        <v>91</v>
      </c>
      <c r="CR1018" s="233">
        <v>92</v>
      </c>
      <c r="CS1018" s="233">
        <v>93</v>
      </c>
      <c r="CT1018" s="233">
        <v>94</v>
      </c>
      <c r="CU1018" s="233">
        <v>95</v>
      </c>
      <c r="CV1018" s="233">
        <v>96</v>
      </c>
      <c r="CZ1018" s="457" t="s">
        <v>85</v>
      </c>
      <c r="DA1018" s="458"/>
      <c r="DB1018" s="459"/>
      <c r="DC1018" s="457" t="s">
        <v>1624</v>
      </c>
      <c r="DD1018" s="458"/>
      <c r="DE1018" s="459"/>
      <c r="DF1018" s="457" t="s">
        <v>1625</v>
      </c>
      <c r="DG1018" s="458"/>
      <c r="DH1018" s="459"/>
    </row>
    <row r="1019" spans="2:113" outlineLevel="1" x14ac:dyDescent="0.3">
      <c r="B1019" s="69" t="s">
        <v>79</v>
      </c>
      <c r="C1019" s="69" t="s">
        <v>195</v>
      </c>
      <c r="E1019" s="69">
        <v>201401</v>
      </c>
      <c r="F1019" s="69">
        <v>201402</v>
      </c>
      <c r="G1019" s="69">
        <v>201403</v>
      </c>
      <c r="H1019" s="69">
        <v>201404</v>
      </c>
      <c r="I1019" s="69">
        <v>201405</v>
      </c>
      <c r="J1019" s="69">
        <v>201406</v>
      </c>
      <c r="K1019" s="69">
        <v>201407</v>
      </c>
      <c r="L1019" s="69">
        <v>201408</v>
      </c>
      <c r="M1019" s="69">
        <v>201409</v>
      </c>
      <c r="N1019" s="69">
        <v>201410</v>
      </c>
      <c r="O1019" s="69">
        <v>201411</v>
      </c>
      <c r="P1019" s="69">
        <v>201412</v>
      </c>
      <c r="Q1019" s="69">
        <v>201501</v>
      </c>
      <c r="R1019" s="69">
        <v>201502</v>
      </c>
      <c r="S1019" s="69">
        <v>201503</v>
      </c>
      <c r="T1019" s="69">
        <v>201504</v>
      </c>
      <c r="U1019" s="69">
        <v>201505</v>
      </c>
      <c r="V1019" s="69">
        <v>201506</v>
      </c>
      <c r="W1019" s="69">
        <v>201507</v>
      </c>
      <c r="X1019" s="69">
        <v>201508</v>
      </c>
      <c r="Y1019" s="69">
        <v>201509</v>
      </c>
      <c r="Z1019" s="69">
        <v>201510</v>
      </c>
      <c r="AA1019" s="69">
        <v>201511</v>
      </c>
      <c r="AB1019" s="69">
        <v>201512</v>
      </c>
      <c r="AC1019" s="69">
        <v>201601</v>
      </c>
      <c r="AD1019" s="69">
        <v>201602</v>
      </c>
      <c r="AE1019" s="69">
        <v>201603</v>
      </c>
      <c r="AF1019" s="69">
        <v>201604</v>
      </c>
      <c r="AG1019" s="69">
        <v>201605</v>
      </c>
      <c r="AH1019" s="69">
        <v>201606</v>
      </c>
      <c r="AI1019" s="69">
        <v>201607</v>
      </c>
      <c r="AJ1019" s="69">
        <v>201608</v>
      </c>
      <c r="AK1019" s="69">
        <v>201609</v>
      </c>
      <c r="AL1019" s="69">
        <v>201610</v>
      </c>
      <c r="AM1019" s="69">
        <v>201611</v>
      </c>
      <c r="AN1019" s="69">
        <v>201612</v>
      </c>
      <c r="AO1019" s="69">
        <v>201701</v>
      </c>
      <c r="AP1019" s="69">
        <v>201702</v>
      </c>
      <c r="AQ1019" s="69">
        <v>201703</v>
      </c>
      <c r="AR1019" s="69">
        <v>201704</v>
      </c>
      <c r="AS1019" s="69">
        <v>201705</v>
      </c>
      <c r="AT1019" s="69">
        <v>201706</v>
      </c>
      <c r="AU1019" s="69">
        <v>201707</v>
      </c>
      <c r="AV1019" s="69">
        <v>201708</v>
      </c>
      <c r="AW1019" s="69">
        <v>201709</v>
      </c>
      <c r="AX1019" s="69">
        <v>201710</v>
      </c>
      <c r="AY1019" s="69">
        <v>201711</v>
      </c>
      <c r="AZ1019" s="69">
        <v>201712</v>
      </c>
      <c r="BA1019" s="69">
        <v>201801</v>
      </c>
      <c r="BB1019" s="69">
        <v>201802</v>
      </c>
      <c r="BC1019" s="69">
        <v>201803</v>
      </c>
      <c r="BD1019" s="69">
        <v>201804</v>
      </c>
      <c r="BE1019" s="69">
        <v>201805</v>
      </c>
      <c r="BF1019" s="69">
        <v>201806</v>
      </c>
      <c r="BG1019" s="69">
        <v>201807</v>
      </c>
      <c r="BH1019" s="69">
        <v>201808</v>
      </c>
      <c r="BI1019" s="69">
        <v>201809</v>
      </c>
      <c r="BJ1019" s="69">
        <v>201810</v>
      </c>
      <c r="BK1019" s="69">
        <v>201811</v>
      </c>
      <c r="BL1019" s="69">
        <v>201812</v>
      </c>
      <c r="BM1019" s="69">
        <v>201901</v>
      </c>
      <c r="BN1019" s="69">
        <v>201902</v>
      </c>
      <c r="BO1019" s="69">
        <v>201903</v>
      </c>
      <c r="BP1019" s="69">
        <v>201904</v>
      </c>
      <c r="BQ1019" s="69">
        <v>201905</v>
      </c>
      <c r="BR1019" s="69">
        <v>201906</v>
      </c>
      <c r="BS1019" s="69">
        <v>201907</v>
      </c>
      <c r="BT1019" s="69">
        <v>201908</v>
      </c>
      <c r="BU1019" s="69">
        <v>201909</v>
      </c>
      <c r="BV1019" s="69">
        <v>201910</v>
      </c>
      <c r="BW1019" s="69">
        <v>201911</v>
      </c>
      <c r="BX1019" s="69">
        <v>201912</v>
      </c>
      <c r="BY1019" s="69">
        <v>202001</v>
      </c>
      <c r="BZ1019" s="69">
        <v>202002</v>
      </c>
      <c r="CA1019" s="69">
        <v>202003</v>
      </c>
      <c r="CB1019" s="69">
        <v>202004</v>
      </c>
      <c r="CC1019" s="69">
        <v>202005</v>
      </c>
      <c r="CD1019" s="69">
        <v>202006</v>
      </c>
      <c r="CE1019" s="69">
        <v>202007</v>
      </c>
      <c r="CF1019" s="69">
        <v>202008</v>
      </c>
      <c r="CG1019" s="69">
        <v>202009</v>
      </c>
      <c r="CH1019" s="69">
        <v>202010</v>
      </c>
      <c r="CI1019" s="69">
        <v>202011</v>
      </c>
      <c r="CJ1019" s="69">
        <v>202012</v>
      </c>
      <c r="CK1019" s="69">
        <v>202101</v>
      </c>
      <c r="CL1019" s="69">
        <v>202102</v>
      </c>
      <c r="CM1019" s="69">
        <v>202103</v>
      </c>
      <c r="CN1019" s="69">
        <v>202104</v>
      </c>
      <c r="CO1019" s="69">
        <v>202105</v>
      </c>
      <c r="CP1019" s="69">
        <v>202106</v>
      </c>
      <c r="CQ1019" s="69">
        <v>202107</v>
      </c>
      <c r="CR1019" s="69">
        <v>202108</v>
      </c>
      <c r="CS1019" s="69">
        <v>202109</v>
      </c>
      <c r="CT1019" s="69">
        <v>202110</v>
      </c>
      <c r="CU1019" s="69">
        <v>202111</v>
      </c>
      <c r="CV1019" s="69">
        <v>202112</v>
      </c>
      <c r="CX1019" s="69" t="s">
        <v>1720</v>
      </c>
      <c r="CY1019" s="69" t="s">
        <v>1721</v>
      </c>
      <c r="CZ1019" s="452" t="s">
        <v>1621</v>
      </c>
      <c r="DA1019" s="452" t="s">
        <v>1622</v>
      </c>
      <c r="DB1019" s="452" t="s">
        <v>1623</v>
      </c>
      <c r="DC1019" s="452" t="s">
        <v>1621</v>
      </c>
      <c r="DD1019" s="452" t="s">
        <v>1622</v>
      </c>
      <c r="DE1019" s="452" t="s">
        <v>1623</v>
      </c>
      <c r="DF1019" s="452" t="s">
        <v>1621</v>
      </c>
      <c r="DG1019" s="452" t="s">
        <v>1622</v>
      </c>
      <c r="DH1019" s="452" t="s">
        <v>1623</v>
      </c>
    </row>
    <row r="1020" spans="2:113" outlineLevel="1" x14ac:dyDescent="0.3">
      <c r="B1020" s="154">
        <v>1</v>
      </c>
      <c r="C1020" s="242" t="s">
        <v>364</v>
      </c>
      <c r="D1020" s="143" t="s">
        <v>558</v>
      </c>
      <c r="E1020" s="303"/>
      <c r="F1020" s="303"/>
      <c r="G1020" s="303"/>
      <c r="H1020" s="303"/>
      <c r="I1020" s="303"/>
      <c r="J1020" s="303"/>
      <c r="K1020" s="303"/>
      <c r="L1020" s="303"/>
      <c r="M1020" s="303"/>
      <c r="N1020" s="303"/>
      <c r="O1020" s="303"/>
      <c r="P1020" s="303"/>
      <c r="Q1020" s="303"/>
      <c r="R1020" s="303"/>
      <c r="S1020" s="303"/>
      <c r="T1020" s="303"/>
      <c r="U1020" s="303"/>
      <c r="V1020" s="303"/>
      <c r="W1020" s="303"/>
      <c r="X1020" s="303"/>
      <c r="Y1020" s="303"/>
      <c r="Z1020" s="303"/>
      <c r="AA1020" s="303"/>
      <c r="AB1020" s="303"/>
      <c r="AC1020" s="303"/>
      <c r="AD1020" s="303"/>
      <c r="AE1020" s="303"/>
      <c r="AF1020" s="303"/>
      <c r="AG1020" s="303"/>
      <c r="AH1020" s="303"/>
      <c r="AI1020" s="303"/>
      <c r="AJ1020" s="303"/>
      <c r="AK1020" s="303"/>
      <c r="AL1020" s="303"/>
      <c r="AM1020" s="303"/>
      <c r="AN1020" s="481">
        <f t="shared" ref="AN1020:CU1022" si="555">IF($CX1020="lineal",$CZ1020+$DA1020*AN$143,IF($CX1020="logaritmica",$DC1020+$DD1020*AN$142,IF($CX1020="exponencial",EXP($DF1020+$DG1020*AN$143),"-")))</f>
        <v>0</v>
      </c>
      <c r="AO1020" s="481">
        <f t="shared" si="555"/>
        <v>0</v>
      </c>
      <c r="AP1020" s="481">
        <f t="shared" si="555"/>
        <v>0</v>
      </c>
      <c r="AQ1020" s="481">
        <f t="shared" si="555"/>
        <v>0</v>
      </c>
      <c r="AR1020" s="481">
        <f t="shared" si="555"/>
        <v>0</v>
      </c>
      <c r="AS1020" s="481">
        <f t="shared" si="555"/>
        <v>0</v>
      </c>
      <c r="AT1020" s="481">
        <f t="shared" si="555"/>
        <v>0</v>
      </c>
      <c r="AU1020" s="481">
        <f t="shared" si="555"/>
        <v>0</v>
      </c>
      <c r="AV1020" s="481">
        <f t="shared" si="555"/>
        <v>0</v>
      </c>
      <c r="AW1020" s="481">
        <f t="shared" si="555"/>
        <v>0</v>
      </c>
      <c r="AX1020" s="481">
        <f t="shared" si="555"/>
        <v>0</v>
      </c>
      <c r="AY1020" s="481">
        <f t="shared" si="555"/>
        <v>0</v>
      </c>
      <c r="AZ1020" s="481">
        <f t="shared" si="555"/>
        <v>0</v>
      </c>
      <c r="BA1020" s="481">
        <f t="shared" si="555"/>
        <v>0</v>
      </c>
      <c r="BB1020" s="481">
        <f t="shared" si="555"/>
        <v>0</v>
      </c>
      <c r="BC1020" s="481">
        <f t="shared" si="555"/>
        <v>0</v>
      </c>
      <c r="BD1020" s="481">
        <f t="shared" si="555"/>
        <v>0</v>
      </c>
      <c r="BE1020" s="481">
        <f t="shared" si="555"/>
        <v>0</v>
      </c>
      <c r="BF1020" s="481">
        <f t="shared" si="555"/>
        <v>0</v>
      </c>
      <c r="BG1020" s="481">
        <f t="shared" si="555"/>
        <v>0</v>
      </c>
      <c r="BH1020" s="481">
        <f t="shared" si="555"/>
        <v>0</v>
      </c>
      <c r="BI1020" s="481">
        <f t="shared" si="555"/>
        <v>0</v>
      </c>
      <c r="BJ1020" s="481">
        <f t="shared" si="555"/>
        <v>0</v>
      </c>
      <c r="BK1020" s="481">
        <f t="shared" si="555"/>
        <v>0</v>
      </c>
      <c r="BL1020" s="481">
        <f t="shared" si="555"/>
        <v>0</v>
      </c>
      <c r="BM1020" s="481">
        <f t="shared" si="555"/>
        <v>0</v>
      </c>
      <c r="BN1020" s="481">
        <f t="shared" si="555"/>
        <v>0</v>
      </c>
      <c r="BO1020" s="481">
        <f t="shared" si="555"/>
        <v>0</v>
      </c>
      <c r="BP1020" s="481">
        <f t="shared" si="555"/>
        <v>0</v>
      </c>
      <c r="BQ1020" s="481">
        <f t="shared" si="555"/>
        <v>0</v>
      </c>
      <c r="BR1020" s="481">
        <f t="shared" si="555"/>
        <v>0</v>
      </c>
      <c r="BS1020" s="481">
        <f t="shared" si="555"/>
        <v>0</v>
      </c>
      <c r="BT1020" s="481">
        <f t="shared" si="555"/>
        <v>0</v>
      </c>
      <c r="BU1020" s="481">
        <f t="shared" si="555"/>
        <v>0</v>
      </c>
      <c r="BV1020" s="481">
        <f t="shared" si="555"/>
        <v>0</v>
      </c>
      <c r="BW1020" s="481">
        <f t="shared" si="555"/>
        <v>0</v>
      </c>
      <c r="BX1020" s="481">
        <f t="shared" si="555"/>
        <v>0</v>
      </c>
      <c r="BY1020" s="481">
        <f t="shared" si="555"/>
        <v>0</v>
      </c>
      <c r="BZ1020" s="481">
        <f t="shared" si="555"/>
        <v>0</v>
      </c>
      <c r="CA1020" s="481">
        <f t="shared" si="555"/>
        <v>0</v>
      </c>
      <c r="CB1020" s="481">
        <f t="shared" si="555"/>
        <v>0</v>
      </c>
      <c r="CC1020" s="481">
        <f t="shared" si="555"/>
        <v>0</v>
      </c>
      <c r="CD1020" s="481">
        <f t="shared" si="555"/>
        <v>0</v>
      </c>
      <c r="CE1020" s="481">
        <f t="shared" si="555"/>
        <v>0</v>
      </c>
      <c r="CF1020" s="481">
        <f t="shared" si="555"/>
        <v>0</v>
      </c>
      <c r="CG1020" s="481">
        <f t="shared" si="555"/>
        <v>0</v>
      </c>
      <c r="CH1020" s="481">
        <f t="shared" si="555"/>
        <v>0</v>
      </c>
      <c r="CI1020" s="481">
        <f t="shared" si="555"/>
        <v>0</v>
      </c>
      <c r="CJ1020" s="481">
        <f t="shared" si="555"/>
        <v>0</v>
      </c>
      <c r="CK1020" s="481">
        <f t="shared" si="555"/>
        <v>0</v>
      </c>
      <c r="CL1020" s="481">
        <f t="shared" si="555"/>
        <v>0</v>
      </c>
      <c r="CM1020" s="481">
        <f t="shared" si="555"/>
        <v>0</v>
      </c>
      <c r="CN1020" s="481">
        <f t="shared" si="555"/>
        <v>0</v>
      </c>
      <c r="CO1020" s="481">
        <f t="shared" si="555"/>
        <v>0</v>
      </c>
      <c r="CP1020" s="481">
        <f t="shared" si="555"/>
        <v>0</v>
      </c>
      <c r="CQ1020" s="481">
        <f t="shared" si="555"/>
        <v>0</v>
      </c>
      <c r="CR1020" s="481">
        <f t="shared" si="555"/>
        <v>0</v>
      </c>
      <c r="CS1020" s="481">
        <f t="shared" si="555"/>
        <v>0</v>
      </c>
      <c r="CT1020" s="481">
        <f t="shared" si="555"/>
        <v>0</v>
      </c>
      <c r="CU1020" s="481">
        <f t="shared" si="555"/>
        <v>0</v>
      </c>
      <c r="CV1020" s="481">
        <f t="shared" ref="CV1020:CV1022" si="556">IF($CX1020="lineal",$CZ1020+$DA1020*CV$143,IF($CX1020="logaritmica",$DC1020+$DD1020*CV$142,IF($CX1020="exponencial",EXP($DF1020+$DG1020*CV$143),"-")))</f>
        <v>0</v>
      </c>
      <c r="CX1020" s="242" t="s">
        <v>1722</v>
      </c>
      <c r="CY1020" s="242" t="str">
        <f>IF(AND($DB1020&gt;$DE1020,$DB1020&gt;$DH1020),"lineal",IF(AND($DE1020&gt;$DB1020,$DE1020&gt;$DH1020),"logaritmica",IF(AND($DH1020&gt;$DB1020,$DH1020&gt;$DE1020),"exponencial","-")))</f>
        <v>-</v>
      </c>
      <c r="CZ1020" s="453">
        <f>$AK1020-$DA1020*$AK$143</f>
        <v>0</v>
      </c>
      <c r="DA1020" s="453">
        <f>IFERROR(SLOPE($E1020:$AK1020,$E$143:$AK$143),0)</f>
        <v>0</v>
      </c>
      <c r="DB1020" s="454">
        <f>IFERROR(RSQ($E1020:$AK1020,$E$143:$AK$143),0)</f>
        <v>0</v>
      </c>
      <c r="DC1020" s="453">
        <f>$AK1020-$DD1020*$AK$143</f>
        <v>0</v>
      </c>
      <c r="DD1020" s="453">
        <f>IFERROR(SLOPE($E1020:$AK1020,$E$142:$AK$142),0)</f>
        <v>0</v>
      </c>
      <c r="DE1020" s="454">
        <f>IFERROR(RSQ($E1020:$AK1020,$E$142:$AK$142),0)</f>
        <v>0</v>
      </c>
      <c r="DF1020" s="455">
        <f t="shared" ref="DF1020:DF1022" si="557">IFERROR(LN($AK1020)-$DG1020*$AK$143,0)</f>
        <v>0</v>
      </c>
      <c r="DG1020" s="456">
        <f>IFERROR(SLOPE(LN($E1020:$AK1020),$E$143:$AK$143),0)</f>
        <v>0</v>
      </c>
      <c r="DH1020" s="454">
        <f>IFERROR(RSQ(LN($E1020:$AK1020),$E$143:$AK$143),0)</f>
        <v>0</v>
      </c>
    </row>
    <row r="1021" spans="2:113" outlineLevel="1" x14ac:dyDescent="0.3">
      <c r="B1021" s="154">
        <v>2</v>
      </c>
      <c r="C1021" s="242" t="s">
        <v>366</v>
      </c>
      <c r="D1021" s="143" t="s">
        <v>558</v>
      </c>
      <c r="E1021" s="303"/>
      <c r="F1021" s="303"/>
      <c r="G1021" s="303"/>
      <c r="H1021" s="303"/>
      <c r="I1021" s="303"/>
      <c r="J1021" s="303"/>
      <c r="K1021" s="303"/>
      <c r="L1021" s="303"/>
      <c r="M1021" s="303"/>
      <c r="N1021" s="303"/>
      <c r="O1021" s="303"/>
      <c r="P1021" s="303"/>
      <c r="Q1021" s="303"/>
      <c r="R1021" s="303"/>
      <c r="S1021" s="303"/>
      <c r="T1021" s="303"/>
      <c r="U1021" s="303"/>
      <c r="V1021" s="303"/>
      <c r="W1021" s="303"/>
      <c r="X1021" s="303"/>
      <c r="Y1021" s="303"/>
      <c r="Z1021" s="303"/>
      <c r="AA1021" s="303"/>
      <c r="AB1021" s="303"/>
      <c r="AC1021" s="303"/>
      <c r="AD1021" s="303"/>
      <c r="AE1021" s="303"/>
      <c r="AF1021" s="303"/>
      <c r="AG1021" s="303"/>
      <c r="AH1021" s="303"/>
      <c r="AI1021" s="303"/>
      <c r="AJ1021" s="303"/>
      <c r="AK1021" s="303"/>
      <c r="AL1021" s="303"/>
      <c r="AM1021" s="303"/>
      <c r="AN1021" s="481">
        <f t="shared" si="555"/>
        <v>0</v>
      </c>
      <c r="AO1021" s="481">
        <f t="shared" si="555"/>
        <v>0</v>
      </c>
      <c r="AP1021" s="481">
        <f t="shared" si="555"/>
        <v>0</v>
      </c>
      <c r="AQ1021" s="481">
        <f t="shared" si="555"/>
        <v>0</v>
      </c>
      <c r="AR1021" s="481">
        <f t="shared" si="555"/>
        <v>0</v>
      </c>
      <c r="AS1021" s="481">
        <f t="shared" si="555"/>
        <v>0</v>
      </c>
      <c r="AT1021" s="481">
        <f t="shared" si="555"/>
        <v>0</v>
      </c>
      <c r="AU1021" s="481">
        <f t="shared" si="555"/>
        <v>0</v>
      </c>
      <c r="AV1021" s="481">
        <f t="shared" si="555"/>
        <v>0</v>
      </c>
      <c r="AW1021" s="481">
        <f t="shared" si="555"/>
        <v>0</v>
      </c>
      <c r="AX1021" s="481">
        <f t="shared" si="555"/>
        <v>0</v>
      </c>
      <c r="AY1021" s="481">
        <f t="shared" si="555"/>
        <v>0</v>
      </c>
      <c r="AZ1021" s="481">
        <f t="shared" si="555"/>
        <v>0</v>
      </c>
      <c r="BA1021" s="481">
        <f t="shared" si="555"/>
        <v>0</v>
      </c>
      <c r="BB1021" s="481">
        <f t="shared" si="555"/>
        <v>0</v>
      </c>
      <c r="BC1021" s="481">
        <f t="shared" si="555"/>
        <v>0</v>
      </c>
      <c r="BD1021" s="481">
        <f t="shared" si="555"/>
        <v>0</v>
      </c>
      <c r="BE1021" s="481">
        <f t="shared" si="555"/>
        <v>0</v>
      </c>
      <c r="BF1021" s="481">
        <f t="shared" si="555"/>
        <v>0</v>
      </c>
      <c r="BG1021" s="481">
        <f t="shared" si="555"/>
        <v>0</v>
      </c>
      <c r="BH1021" s="481">
        <f t="shared" si="555"/>
        <v>0</v>
      </c>
      <c r="BI1021" s="481">
        <f t="shared" si="555"/>
        <v>0</v>
      </c>
      <c r="BJ1021" s="481">
        <f t="shared" si="555"/>
        <v>0</v>
      </c>
      <c r="BK1021" s="481">
        <f t="shared" si="555"/>
        <v>0</v>
      </c>
      <c r="BL1021" s="481">
        <f t="shared" si="555"/>
        <v>0</v>
      </c>
      <c r="BM1021" s="481">
        <f t="shared" si="555"/>
        <v>0</v>
      </c>
      <c r="BN1021" s="481">
        <f t="shared" si="555"/>
        <v>0</v>
      </c>
      <c r="BO1021" s="481">
        <f t="shared" si="555"/>
        <v>0</v>
      </c>
      <c r="BP1021" s="481">
        <f t="shared" si="555"/>
        <v>0</v>
      </c>
      <c r="BQ1021" s="481">
        <f t="shared" si="555"/>
        <v>0</v>
      </c>
      <c r="BR1021" s="481">
        <f t="shared" si="555"/>
        <v>0</v>
      </c>
      <c r="BS1021" s="481">
        <f t="shared" si="555"/>
        <v>0</v>
      </c>
      <c r="BT1021" s="481">
        <f t="shared" si="555"/>
        <v>0</v>
      </c>
      <c r="BU1021" s="481">
        <f t="shared" si="555"/>
        <v>0</v>
      </c>
      <c r="BV1021" s="481">
        <f t="shared" si="555"/>
        <v>0</v>
      </c>
      <c r="BW1021" s="481">
        <f t="shared" si="555"/>
        <v>0</v>
      </c>
      <c r="BX1021" s="481">
        <f t="shared" si="555"/>
        <v>0</v>
      </c>
      <c r="BY1021" s="481">
        <f t="shared" si="555"/>
        <v>0</v>
      </c>
      <c r="BZ1021" s="481">
        <f t="shared" si="555"/>
        <v>0</v>
      </c>
      <c r="CA1021" s="481">
        <f t="shared" si="555"/>
        <v>0</v>
      </c>
      <c r="CB1021" s="481">
        <f t="shared" si="555"/>
        <v>0</v>
      </c>
      <c r="CC1021" s="481">
        <f t="shared" si="555"/>
        <v>0</v>
      </c>
      <c r="CD1021" s="481">
        <f t="shared" si="555"/>
        <v>0</v>
      </c>
      <c r="CE1021" s="481">
        <f t="shared" si="555"/>
        <v>0</v>
      </c>
      <c r="CF1021" s="481">
        <f t="shared" si="555"/>
        <v>0</v>
      </c>
      <c r="CG1021" s="481">
        <f t="shared" si="555"/>
        <v>0</v>
      </c>
      <c r="CH1021" s="481">
        <f t="shared" si="555"/>
        <v>0</v>
      </c>
      <c r="CI1021" s="481">
        <f t="shared" si="555"/>
        <v>0</v>
      </c>
      <c r="CJ1021" s="481">
        <f t="shared" si="555"/>
        <v>0</v>
      </c>
      <c r="CK1021" s="481">
        <f t="shared" si="555"/>
        <v>0</v>
      </c>
      <c r="CL1021" s="481">
        <f t="shared" si="555"/>
        <v>0</v>
      </c>
      <c r="CM1021" s="481">
        <f t="shared" si="555"/>
        <v>0</v>
      </c>
      <c r="CN1021" s="481">
        <f t="shared" si="555"/>
        <v>0</v>
      </c>
      <c r="CO1021" s="481">
        <f t="shared" si="555"/>
        <v>0</v>
      </c>
      <c r="CP1021" s="481">
        <f t="shared" si="555"/>
        <v>0</v>
      </c>
      <c r="CQ1021" s="481">
        <f t="shared" si="555"/>
        <v>0</v>
      </c>
      <c r="CR1021" s="481">
        <f t="shared" si="555"/>
        <v>0</v>
      </c>
      <c r="CS1021" s="481">
        <f t="shared" si="555"/>
        <v>0</v>
      </c>
      <c r="CT1021" s="481">
        <f t="shared" si="555"/>
        <v>0</v>
      </c>
      <c r="CU1021" s="481">
        <f t="shared" si="555"/>
        <v>0</v>
      </c>
      <c r="CV1021" s="481">
        <f t="shared" si="556"/>
        <v>0</v>
      </c>
      <c r="CX1021" s="242" t="s">
        <v>1722</v>
      </c>
      <c r="CY1021" s="242" t="str">
        <f t="shared" ref="CY1021:CY1022" si="558">IF(AND($DB1021&gt;$DE1021,$DB1021&gt;$DH1021),"lineal",IF(AND($DE1021&gt;$DB1021,$DE1021&gt;$DH1021),"logaritmica",IF(AND($DH1021&gt;$DB1021,$DH1021&gt;$DE1021),"exponencial","-")))</f>
        <v>-</v>
      </c>
      <c r="CZ1021" s="453">
        <f t="shared" ref="CZ1021:CZ1022" si="559">$AK1021-$DA1021*$AK$143</f>
        <v>0</v>
      </c>
      <c r="DA1021" s="453">
        <f t="shared" ref="DA1021:DA1022" si="560">IFERROR(SLOPE($E1021:$AK1021,$E$143:$AK$143),0)</f>
        <v>0</v>
      </c>
      <c r="DB1021" s="454">
        <f t="shared" ref="DB1021:DB1022" si="561">IFERROR(RSQ($E1021:$AK1021,$E$143:$AK$143),0)</f>
        <v>0</v>
      </c>
      <c r="DC1021" s="453">
        <f t="shared" ref="DC1021:DC1022" si="562">$AK1021-$DD1021*$AK$143</f>
        <v>0</v>
      </c>
      <c r="DD1021" s="453">
        <f>IFERROR(SLOPE($E1021:$AK1021,$E$142:$AK$142),0)</f>
        <v>0</v>
      </c>
      <c r="DE1021" s="454">
        <f>IFERROR(RSQ($E1021:$AK1021,$E$142:$AK$142),0)</f>
        <v>0</v>
      </c>
      <c r="DF1021" s="455">
        <f t="shared" si="557"/>
        <v>0</v>
      </c>
      <c r="DG1021" s="456">
        <f t="shared" ref="DG1021:DG1022" si="563">IFERROR(SLOPE(LN($E1021:$AK1021),$E$143:$AK$143),0)</f>
        <v>0</v>
      </c>
      <c r="DH1021" s="454">
        <f>IFERROR(RSQ(LN($E1021:$AK1021),$E$143:$AK$143),0)</f>
        <v>0</v>
      </c>
    </row>
    <row r="1022" spans="2:113" outlineLevel="1" x14ac:dyDescent="0.3">
      <c r="B1022" s="154">
        <v>3</v>
      </c>
      <c r="C1022" s="242" t="s">
        <v>365</v>
      </c>
      <c r="D1022" s="143" t="s">
        <v>558</v>
      </c>
      <c r="E1022" s="303">
        <f t="shared" ref="E1022:AJ1022" si="564">IFERROR(E631/INDEX(abo.fmo.pre.avg,E$998),0)</f>
        <v>480.76923076923077</v>
      </c>
      <c r="F1022" s="303">
        <f t="shared" si="564"/>
        <v>480.76923076923077</v>
      </c>
      <c r="G1022" s="303">
        <f t="shared" si="564"/>
        <v>480.76923076923077</v>
      </c>
      <c r="H1022" s="303">
        <f t="shared" si="564"/>
        <v>480.76923076923077</v>
      </c>
      <c r="I1022" s="303">
        <f t="shared" si="564"/>
        <v>480.76923076923077</v>
      </c>
      <c r="J1022" s="303">
        <f t="shared" si="564"/>
        <v>480.76923076923077</v>
      </c>
      <c r="K1022" s="303">
        <f t="shared" si="564"/>
        <v>480.76923076923077</v>
      </c>
      <c r="L1022" s="303">
        <f t="shared" si="564"/>
        <v>480.76923076923077</v>
      </c>
      <c r="M1022" s="303">
        <f t="shared" si="564"/>
        <v>480.76923076923077</v>
      </c>
      <c r="N1022" s="303">
        <f t="shared" si="564"/>
        <v>480.76923076923077</v>
      </c>
      <c r="O1022" s="303">
        <f t="shared" si="564"/>
        <v>480.76923076923077</v>
      </c>
      <c r="P1022" s="303">
        <f t="shared" si="564"/>
        <v>480.76923076923077</v>
      </c>
      <c r="Q1022" s="303">
        <f t="shared" si="564"/>
        <v>480.76923076923077</v>
      </c>
      <c r="R1022" s="303">
        <f t="shared" si="564"/>
        <v>480.76923076923077</v>
      </c>
      <c r="S1022" s="303">
        <f t="shared" si="564"/>
        <v>480.76923076923077</v>
      </c>
      <c r="T1022" s="303">
        <f t="shared" si="564"/>
        <v>480.76923076923077</v>
      </c>
      <c r="U1022" s="303">
        <f t="shared" si="564"/>
        <v>480.76923076923077</v>
      </c>
      <c r="V1022" s="303">
        <f t="shared" si="564"/>
        <v>480.76923076923077</v>
      </c>
      <c r="W1022" s="303">
        <f t="shared" si="564"/>
        <v>480.76923076923077</v>
      </c>
      <c r="X1022" s="303">
        <f t="shared" si="564"/>
        <v>480.76923076923077</v>
      </c>
      <c r="Y1022" s="303">
        <f t="shared" si="564"/>
        <v>480.76923076923077</v>
      </c>
      <c r="Z1022" s="303">
        <f t="shared" si="564"/>
        <v>480.76923076923077</v>
      </c>
      <c r="AA1022" s="303">
        <f t="shared" si="564"/>
        <v>480.76923076923077</v>
      </c>
      <c r="AB1022" s="303">
        <f t="shared" si="564"/>
        <v>480.76923076923077</v>
      </c>
      <c r="AC1022" s="303">
        <f t="shared" si="564"/>
        <v>480.76923076923077</v>
      </c>
      <c r="AD1022" s="303">
        <f t="shared" si="564"/>
        <v>480.76923076923077</v>
      </c>
      <c r="AE1022" s="303">
        <f t="shared" si="564"/>
        <v>480.76923076923077</v>
      </c>
      <c r="AF1022" s="303">
        <f t="shared" si="564"/>
        <v>480.76923076923077</v>
      </c>
      <c r="AG1022" s="303">
        <f t="shared" si="564"/>
        <v>480.76923076923077</v>
      </c>
      <c r="AH1022" s="303">
        <f t="shared" si="564"/>
        <v>480.76923076923077</v>
      </c>
      <c r="AI1022" s="303">
        <f t="shared" si="564"/>
        <v>480.76923076923077</v>
      </c>
      <c r="AJ1022" s="303">
        <f t="shared" si="564"/>
        <v>480.76923076923077</v>
      </c>
      <c r="AK1022" s="303">
        <f t="shared" ref="AK1022:AM1022" si="565">IFERROR(AK631/INDEX(abo.fmo.pre.avg,AK$998),0)</f>
        <v>480.76923076923077</v>
      </c>
      <c r="AL1022" s="303">
        <f t="shared" si="565"/>
        <v>480.76923076923077</v>
      </c>
      <c r="AM1022" s="303">
        <f t="shared" si="565"/>
        <v>480.76923076923077</v>
      </c>
      <c r="AN1022" s="481">
        <f t="shared" si="555"/>
        <v>480.76923076923077</v>
      </c>
      <c r="AO1022" s="481">
        <f t="shared" si="555"/>
        <v>480.76923076923077</v>
      </c>
      <c r="AP1022" s="481">
        <f t="shared" si="555"/>
        <v>480.76923076923077</v>
      </c>
      <c r="AQ1022" s="481">
        <f t="shared" si="555"/>
        <v>480.76923076923077</v>
      </c>
      <c r="AR1022" s="481">
        <f t="shared" si="555"/>
        <v>480.76923076923077</v>
      </c>
      <c r="AS1022" s="481">
        <f t="shared" si="555"/>
        <v>480.76923076923077</v>
      </c>
      <c r="AT1022" s="481">
        <f t="shared" si="555"/>
        <v>480.76923076923077</v>
      </c>
      <c r="AU1022" s="481">
        <f t="shared" si="555"/>
        <v>480.76923076923077</v>
      </c>
      <c r="AV1022" s="481">
        <f t="shared" si="555"/>
        <v>480.76923076923077</v>
      </c>
      <c r="AW1022" s="481">
        <f t="shared" si="555"/>
        <v>480.76923076923077</v>
      </c>
      <c r="AX1022" s="481">
        <f t="shared" si="555"/>
        <v>480.76923076923077</v>
      </c>
      <c r="AY1022" s="481">
        <f t="shared" si="555"/>
        <v>480.76923076923077</v>
      </c>
      <c r="AZ1022" s="481">
        <f t="shared" si="555"/>
        <v>480.76923076923077</v>
      </c>
      <c r="BA1022" s="481">
        <f t="shared" si="555"/>
        <v>480.76923076923077</v>
      </c>
      <c r="BB1022" s="481">
        <f t="shared" si="555"/>
        <v>480.76923076923077</v>
      </c>
      <c r="BC1022" s="481">
        <f t="shared" si="555"/>
        <v>480.76923076923077</v>
      </c>
      <c r="BD1022" s="481">
        <f t="shared" si="555"/>
        <v>480.76923076923077</v>
      </c>
      <c r="BE1022" s="481">
        <f t="shared" si="555"/>
        <v>480.76923076923077</v>
      </c>
      <c r="BF1022" s="481">
        <f t="shared" si="555"/>
        <v>480.76923076923077</v>
      </c>
      <c r="BG1022" s="481">
        <f t="shared" si="555"/>
        <v>480.76923076923077</v>
      </c>
      <c r="BH1022" s="481">
        <f t="shared" si="555"/>
        <v>480.76923076923077</v>
      </c>
      <c r="BI1022" s="481">
        <f t="shared" si="555"/>
        <v>480.76923076923077</v>
      </c>
      <c r="BJ1022" s="481">
        <f t="shared" si="555"/>
        <v>480.76923076923077</v>
      </c>
      <c r="BK1022" s="481">
        <f t="shared" si="555"/>
        <v>480.76923076923077</v>
      </c>
      <c r="BL1022" s="481">
        <f t="shared" si="555"/>
        <v>480.76923076923077</v>
      </c>
      <c r="BM1022" s="481">
        <f t="shared" si="555"/>
        <v>480.76923076923077</v>
      </c>
      <c r="BN1022" s="481">
        <f t="shared" si="555"/>
        <v>480.76923076923077</v>
      </c>
      <c r="BO1022" s="481">
        <f t="shared" si="555"/>
        <v>480.76923076923077</v>
      </c>
      <c r="BP1022" s="481">
        <f t="shared" si="555"/>
        <v>480.76923076923077</v>
      </c>
      <c r="BQ1022" s="481">
        <f t="shared" si="555"/>
        <v>480.76923076923077</v>
      </c>
      <c r="BR1022" s="481">
        <f t="shared" si="555"/>
        <v>480.76923076923077</v>
      </c>
      <c r="BS1022" s="481">
        <f t="shared" si="555"/>
        <v>480.76923076923077</v>
      </c>
      <c r="BT1022" s="481">
        <f t="shared" si="555"/>
        <v>480.76923076923077</v>
      </c>
      <c r="BU1022" s="481">
        <f t="shared" si="555"/>
        <v>480.76923076923077</v>
      </c>
      <c r="BV1022" s="481">
        <f t="shared" si="555"/>
        <v>480.76923076923077</v>
      </c>
      <c r="BW1022" s="481">
        <f t="shared" si="555"/>
        <v>480.76923076923077</v>
      </c>
      <c r="BX1022" s="481">
        <f t="shared" si="555"/>
        <v>480.76923076923077</v>
      </c>
      <c r="BY1022" s="481">
        <f t="shared" si="555"/>
        <v>480.76923076923077</v>
      </c>
      <c r="BZ1022" s="481">
        <f t="shared" si="555"/>
        <v>480.76923076923077</v>
      </c>
      <c r="CA1022" s="481">
        <f t="shared" si="555"/>
        <v>480.76923076923077</v>
      </c>
      <c r="CB1022" s="481">
        <f t="shared" si="555"/>
        <v>480.76923076923077</v>
      </c>
      <c r="CC1022" s="481">
        <f t="shared" si="555"/>
        <v>480.76923076923077</v>
      </c>
      <c r="CD1022" s="481">
        <f t="shared" si="555"/>
        <v>480.76923076923077</v>
      </c>
      <c r="CE1022" s="481">
        <f t="shared" si="555"/>
        <v>480.76923076923077</v>
      </c>
      <c r="CF1022" s="481">
        <f t="shared" si="555"/>
        <v>480.76923076923077</v>
      </c>
      <c r="CG1022" s="481">
        <f t="shared" si="555"/>
        <v>480.76923076923077</v>
      </c>
      <c r="CH1022" s="481">
        <f t="shared" si="555"/>
        <v>480.76923076923077</v>
      </c>
      <c r="CI1022" s="481">
        <f t="shared" si="555"/>
        <v>480.76923076923077</v>
      </c>
      <c r="CJ1022" s="481">
        <f t="shared" si="555"/>
        <v>480.76923076923077</v>
      </c>
      <c r="CK1022" s="481">
        <f t="shared" si="555"/>
        <v>480.76923076923077</v>
      </c>
      <c r="CL1022" s="481">
        <f t="shared" si="555"/>
        <v>480.76923076923077</v>
      </c>
      <c r="CM1022" s="481">
        <f t="shared" si="555"/>
        <v>480.76923076923077</v>
      </c>
      <c r="CN1022" s="481">
        <f t="shared" si="555"/>
        <v>480.76923076923077</v>
      </c>
      <c r="CO1022" s="481">
        <f t="shared" si="555"/>
        <v>480.76923076923077</v>
      </c>
      <c r="CP1022" s="481">
        <f t="shared" si="555"/>
        <v>480.76923076923077</v>
      </c>
      <c r="CQ1022" s="481">
        <f t="shared" si="555"/>
        <v>480.76923076923077</v>
      </c>
      <c r="CR1022" s="481">
        <f t="shared" si="555"/>
        <v>480.76923076923077</v>
      </c>
      <c r="CS1022" s="481">
        <f t="shared" si="555"/>
        <v>480.76923076923077</v>
      </c>
      <c r="CT1022" s="481">
        <f t="shared" si="555"/>
        <v>480.76923076923077</v>
      </c>
      <c r="CU1022" s="481">
        <f t="shared" si="555"/>
        <v>480.76923076923077</v>
      </c>
      <c r="CV1022" s="481">
        <f t="shared" si="556"/>
        <v>480.76923076923077</v>
      </c>
      <c r="CX1022" s="242" t="s">
        <v>1722</v>
      </c>
      <c r="CY1022" s="242" t="str">
        <f t="shared" si="558"/>
        <v>logaritmica</v>
      </c>
      <c r="CZ1022" s="453">
        <f t="shared" si="559"/>
        <v>480.76923076923077</v>
      </c>
      <c r="DA1022" s="453">
        <f t="shared" si="560"/>
        <v>0</v>
      </c>
      <c r="DB1022" s="454">
        <f t="shared" si="561"/>
        <v>0</v>
      </c>
      <c r="DC1022" s="453">
        <f t="shared" si="562"/>
        <v>480.76923076923077</v>
      </c>
      <c r="DD1022" s="453">
        <f t="shared" ref="DD1022" si="566">IFERROR(SLOPE($E1022:$AK1022,$E$142:$AK$142),0)</f>
        <v>-6.2096686863552353E-29</v>
      </c>
      <c r="DE1022" s="454">
        <f t="shared" ref="DE1022" si="567">IFERROR(RSQ($E1022:$AK1022,$E$142:$AK$142),0)</f>
        <v>9.4739263417667207E-32</v>
      </c>
      <c r="DF1022" s="455">
        <f t="shared" si="557"/>
        <v>6.1753873852689107</v>
      </c>
      <c r="DG1022" s="456">
        <f t="shared" si="563"/>
        <v>0</v>
      </c>
      <c r="DH1022" s="454">
        <f t="shared" ref="DH1022" si="568">IFERROR(RSQ(LN($E1022:$AK1022),$E$143:$AK$143),0)</f>
        <v>0</v>
      </c>
    </row>
    <row r="1023" spans="2:113" outlineLevel="1" x14ac:dyDescent="0.3">
      <c r="E1023" s="235"/>
      <c r="F1023" s="235"/>
      <c r="G1023" s="235"/>
      <c r="H1023" s="235"/>
      <c r="I1023" s="235"/>
      <c r="J1023" s="235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</row>
    <row r="1024" spans="2:113" outlineLevel="1" x14ac:dyDescent="0.3">
      <c r="C1024" s="242" t="s">
        <v>23</v>
      </c>
      <c r="D1024" s="143" t="s">
        <v>558</v>
      </c>
      <c r="E1024" s="303">
        <f t="shared" ref="E1024:AJ1024" si="569">IFERROR(E633/INDEX(abo.fmo.pre.avg,E$998),0)</f>
        <v>769.23076923076928</v>
      </c>
      <c r="F1024" s="303">
        <f t="shared" si="569"/>
        <v>769.23076923076928</v>
      </c>
      <c r="G1024" s="303">
        <f t="shared" si="569"/>
        <v>769.23076923076928</v>
      </c>
      <c r="H1024" s="303">
        <f t="shared" si="569"/>
        <v>769.23076923076928</v>
      </c>
      <c r="I1024" s="303">
        <f t="shared" si="569"/>
        <v>769.23076923076928</v>
      </c>
      <c r="J1024" s="303">
        <f t="shared" si="569"/>
        <v>769.23076923076928</v>
      </c>
      <c r="K1024" s="303">
        <f t="shared" si="569"/>
        <v>769.23076923076928</v>
      </c>
      <c r="L1024" s="303">
        <f t="shared" si="569"/>
        <v>769.23076923076928</v>
      </c>
      <c r="M1024" s="303">
        <f t="shared" si="569"/>
        <v>769.23076923076928</v>
      </c>
      <c r="N1024" s="303">
        <f t="shared" si="569"/>
        <v>769.23076923076928</v>
      </c>
      <c r="O1024" s="303">
        <f t="shared" si="569"/>
        <v>769.23076923076928</v>
      </c>
      <c r="P1024" s="303">
        <f t="shared" si="569"/>
        <v>769.23076923076928</v>
      </c>
      <c r="Q1024" s="303">
        <f t="shared" si="569"/>
        <v>769.23076923076928</v>
      </c>
      <c r="R1024" s="303">
        <f t="shared" si="569"/>
        <v>769.23076923076928</v>
      </c>
      <c r="S1024" s="303">
        <f t="shared" si="569"/>
        <v>769.23076923076928</v>
      </c>
      <c r="T1024" s="303">
        <f t="shared" si="569"/>
        <v>769.23076923076928</v>
      </c>
      <c r="U1024" s="303">
        <f t="shared" si="569"/>
        <v>769.23076923076928</v>
      </c>
      <c r="V1024" s="303">
        <f t="shared" si="569"/>
        <v>769.23076923076928</v>
      </c>
      <c r="W1024" s="303">
        <f t="shared" si="569"/>
        <v>769.23076923076928</v>
      </c>
      <c r="X1024" s="303">
        <f t="shared" si="569"/>
        <v>769.23076923076928</v>
      </c>
      <c r="Y1024" s="303">
        <f t="shared" si="569"/>
        <v>769.23076923076928</v>
      </c>
      <c r="Z1024" s="303">
        <f t="shared" si="569"/>
        <v>769.23076923076928</v>
      </c>
      <c r="AA1024" s="303">
        <f t="shared" si="569"/>
        <v>769.23076923076928</v>
      </c>
      <c r="AB1024" s="303">
        <f t="shared" si="569"/>
        <v>769.23076923076928</v>
      </c>
      <c r="AC1024" s="303">
        <f t="shared" si="569"/>
        <v>769.23076923076928</v>
      </c>
      <c r="AD1024" s="303">
        <f t="shared" si="569"/>
        <v>769.23076923076928</v>
      </c>
      <c r="AE1024" s="303">
        <f t="shared" si="569"/>
        <v>769.23076923076928</v>
      </c>
      <c r="AF1024" s="303">
        <f t="shared" si="569"/>
        <v>769.23076923076928</v>
      </c>
      <c r="AG1024" s="303">
        <f t="shared" si="569"/>
        <v>769.23076923076928</v>
      </c>
      <c r="AH1024" s="303">
        <f t="shared" si="569"/>
        <v>769.23076923076928</v>
      </c>
      <c r="AI1024" s="303">
        <f t="shared" si="569"/>
        <v>769.23076923076928</v>
      </c>
      <c r="AJ1024" s="303">
        <f t="shared" si="569"/>
        <v>769.23076923076928</v>
      </c>
      <c r="AK1024" s="303">
        <f t="shared" ref="AK1024:CV1024" si="570">IFERROR(AK633/INDEX(abo.fmo.pre.avg,AK$998),0)</f>
        <v>769.23076923076928</v>
      </c>
      <c r="AL1024" s="303">
        <f t="shared" si="570"/>
        <v>769.23076923076928</v>
      </c>
      <c r="AM1024" s="303">
        <f t="shared" si="570"/>
        <v>769.23076923076928</v>
      </c>
      <c r="AN1024" s="303">
        <f t="shared" si="570"/>
        <v>769.23076923076928</v>
      </c>
      <c r="AO1024" s="303">
        <f t="shared" si="570"/>
        <v>769.23076923076928</v>
      </c>
      <c r="AP1024" s="303">
        <f t="shared" si="570"/>
        <v>769.23076923076928</v>
      </c>
      <c r="AQ1024" s="303">
        <f t="shared" si="570"/>
        <v>769.23076923076928</v>
      </c>
      <c r="AR1024" s="303">
        <f t="shared" si="570"/>
        <v>769.23076923076928</v>
      </c>
      <c r="AS1024" s="303">
        <f t="shared" si="570"/>
        <v>769.23076923076928</v>
      </c>
      <c r="AT1024" s="303">
        <f t="shared" si="570"/>
        <v>769.23076923076928</v>
      </c>
      <c r="AU1024" s="303">
        <f t="shared" si="570"/>
        <v>769.23076923076928</v>
      </c>
      <c r="AV1024" s="303">
        <f t="shared" si="570"/>
        <v>769.23076923076928</v>
      </c>
      <c r="AW1024" s="303">
        <f t="shared" si="570"/>
        <v>769.23076923076928</v>
      </c>
      <c r="AX1024" s="303">
        <f t="shared" si="570"/>
        <v>769.23076923076928</v>
      </c>
      <c r="AY1024" s="303">
        <f t="shared" si="570"/>
        <v>769.23076923076928</v>
      </c>
      <c r="AZ1024" s="303">
        <f t="shared" si="570"/>
        <v>769.23076923076928</v>
      </c>
      <c r="BA1024" s="303">
        <f t="shared" si="570"/>
        <v>769.23076923076928</v>
      </c>
      <c r="BB1024" s="303">
        <f t="shared" si="570"/>
        <v>769.23076923076928</v>
      </c>
      <c r="BC1024" s="303">
        <f t="shared" si="570"/>
        <v>769.23076923076928</v>
      </c>
      <c r="BD1024" s="303">
        <f t="shared" si="570"/>
        <v>769.23076923076928</v>
      </c>
      <c r="BE1024" s="303">
        <f t="shared" si="570"/>
        <v>769.23076923076928</v>
      </c>
      <c r="BF1024" s="303">
        <f t="shared" si="570"/>
        <v>769.23076923076928</v>
      </c>
      <c r="BG1024" s="303">
        <f t="shared" si="570"/>
        <v>769.23076923076928</v>
      </c>
      <c r="BH1024" s="303">
        <f t="shared" si="570"/>
        <v>769.23076923076928</v>
      </c>
      <c r="BI1024" s="303">
        <f t="shared" si="570"/>
        <v>769.23076923076928</v>
      </c>
      <c r="BJ1024" s="303">
        <f t="shared" si="570"/>
        <v>769.23076923076928</v>
      </c>
      <c r="BK1024" s="303">
        <f t="shared" si="570"/>
        <v>769.23076923076928</v>
      </c>
      <c r="BL1024" s="303">
        <f t="shared" si="570"/>
        <v>769.23076923076928</v>
      </c>
      <c r="BM1024" s="303">
        <f t="shared" si="570"/>
        <v>769.23076923076928</v>
      </c>
      <c r="BN1024" s="303">
        <f t="shared" si="570"/>
        <v>769.23076923076928</v>
      </c>
      <c r="BO1024" s="303">
        <f t="shared" si="570"/>
        <v>769.23076923076928</v>
      </c>
      <c r="BP1024" s="303">
        <f t="shared" si="570"/>
        <v>769.23076923076928</v>
      </c>
      <c r="BQ1024" s="303">
        <f t="shared" si="570"/>
        <v>769.23076923076928</v>
      </c>
      <c r="BR1024" s="303">
        <f t="shared" si="570"/>
        <v>769.23076923076928</v>
      </c>
      <c r="BS1024" s="303">
        <f t="shared" si="570"/>
        <v>769.23076923076928</v>
      </c>
      <c r="BT1024" s="303">
        <f t="shared" si="570"/>
        <v>769.23076923076928</v>
      </c>
      <c r="BU1024" s="303">
        <f t="shared" si="570"/>
        <v>769.23076923076928</v>
      </c>
      <c r="BV1024" s="303">
        <f t="shared" si="570"/>
        <v>769.23076923076928</v>
      </c>
      <c r="BW1024" s="303">
        <f t="shared" si="570"/>
        <v>769.23076923076928</v>
      </c>
      <c r="BX1024" s="303">
        <f t="shared" si="570"/>
        <v>769.23076923076928</v>
      </c>
      <c r="BY1024" s="303">
        <f t="shared" si="570"/>
        <v>769.23076923076928</v>
      </c>
      <c r="BZ1024" s="303">
        <f t="shared" si="570"/>
        <v>769.23076923076928</v>
      </c>
      <c r="CA1024" s="303">
        <f t="shared" si="570"/>
        <v>769.23076923076928</v>
      </c>
      <c r="CB1024" s="303">
        <f t="shared" si="570"/>
        <v>769.23076923076928</v>
      </c>
      <c r="CC1024" s="303">
        <f t="shared" si="570"/>
        <v>769.23076923076928</v>
      </c>
      <c r="CD1024" s="303">
        <f t="shared" si="570"/>
        <v>769.23076923076928</v>
      </c>
      <c r="CE1024" s="303">
        <f t="shared" si="570"/>
        <v>769.23076923076928</v>
      </c>
      <c r="CF1024" s="303">
        <f t="shared" si="570"/>
        <v>769.23076923076928</v>
      </c>
      <c r="CG1024" s="303">
        <f t="shared" si="570"/>
        <v>769.23076923076928</v>
      </c>
      <c r="CH1024" s="303">
        <f t="shared" si="570"/>
        <v>769.23076923076928</v>
      </c>
      <c r="CI1024" s="303">
        <f t="shared" si="570"/>
        <v>769.23076923076928</v>
      </c>
      <c r="CJ1024" s="303">
        <f t="shared" si="570"/>
        <v>769.23076923076928</v>
      </c>
      <c r="CK1024" s="303">
        <f t="shared" si="570"/>
        <v>769.23076923076928</v>
      </c>
      <c r="CL1024" s="303">
        <f t="shared" si="570"/>
        <v>769.23076923076928</v>
      </c>
      <c r="CM1024" s="303">
        <f t="shared" si="570"/>
        <v>769.23076923076928</v>
      </c>
      <c r="CN1024" s="303">
        <f t="shared" si="570"/>
        <v>769.23076923076928</v>
      </c>
      <c r="CO1024" s="303">
        <f t="shared" si="570"/>
        <v>769.23076923076928</v>
      </c>
      <c r="CP1024" s="303">
        <f t="shared" si="570"/>
        <v>769.23076923076928</v>
      </c>
      <c r="CQ1024" s="303">
        <f t="shared" si="570"/>
        <v>769.23076923076928</v>
      </c>
      <c r="CR1024" s="303">
        <f t="shared" si="570"/>
        <v>769.23076923076928</v>
      </c>
      <c r="CS1024" s="303">
        <f t="shared" si="570"/>
        <v>769.23076923076928</v>
      </c>
      <c r="CT1024" s="303">
        <f t="shared" si="570"/>
        <v>769.23076923076928</v>
      </c>
      <c r="CU1024" s="303">
        <f t="shared" si="570"/>
        <v>769.23076923076928</v>
      </c>
      <c r="CV1024" s="303">
        <f t="shared" si="570"/>
        <v>769.23076923076928</v>
      </c>
      <c r="CW1024" s="63" t="s">
        <v>567</v>
      </c>
      <c r="CX1024" s="63"/>
    </row>
    <row r="1026" spans="2:113" ht="18" thickBot="1" x14ac:dyDescent="0.35">
      <c r="B1026" s="75" t="s">
        <v>554</v>
      </c>
      <c r="C1026" s="75"/>
      <c r="D1026" s="75"/>
      <c r="E1026" s="75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5"/>
      <c r="AE1026" s="75"/>
      <c r="AF1026" s="75"/>
      <c r="AG1026" s="75"/>
      <c r="AH1026" s="75"/>
      <c r="AI1026" s="75"/>
      <c r="AJ1026" s="75"/>
      <c r="AK1026" s="75"/>
      <c r="AL1026" s="75"/>
      <c r="AM1026" s="75"/>
      <c r="AN1026" s="75"/>
      <c r="AO1026" s="75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75"/>
      <c r="AZ1026" s="75"/>
      <c r="BA1026" s="75"/>
      <c r="BB1026" s="75"/>
      <c r="BC1026" s="75"/>
      <c r="BD1026" s="75"/>
      <c r="BE1026" s="75"/>
      <c r="BF1026" s="75"/>
      <c r="BG1026" s="75"/>
      <c r="BH1026" s="75"/>
      <c r="BI1026" s="75"/>
      <c r="BJ1026" s="75"/>
      <c r="BK1026" s="75"/>
      <c r="BL1026" s="75"/>
      <c r="BM1026" s="75"/>
      <c r="BN1026" s="75"/>
      <c r="BO1026" s="75"/>
      <c r="BP1026" s="75"/>
      <c r="BQ1026" s="75"/>
      <c r="BR1026" s="75"/>
      <c r="BS1026" s="75"/>
      <c r="BT1026" s="75"/>
      <c r="BU1026" s="75"/>
      <c r="BV1026" s="75"/>
      <c r="BW1026" s="75"/>
      <c r="BX1026" s="75"/>
      <c r="BY1026" s="75"/>
      <c r="BZ1026" s="75"/>
      <c r="CA1026" s="75"/>
      <c r="CB1026" s="75"/>
      <c r="CC1026" s="75"/>
      <c r="CD1026" s="75"/>
      <c r="CE1026" s="75"/>
      <c r="CF1026" s="75"/>
      <c r="CG1026" s="75"/>
      <c r="CH1026" s="75"/>
      <c r="CI1026" s="75"/>
      <c r="CJ1026" s="75"/>
      <c r="CK1026" s="75"/>
      <c r="CL1026" s="75"/>
      <c r="CM1026" s="75"/>
      <c r="CN1026" s="75"/>
      <c r="CO1026" s="75"/>
      <c r="CP1026" s="75"/>
      <c r="CQ1026" s="75"/>
      <c r="CR1026" s="75"/>
      <c r="CS1026" s="75"/>
      <c r="CT1026" s="75"/>
      <c r="CU1026" s="75"/>
      <c r="CV1026" s="75"/>
      <c r="CW1026" s="75"/>
      <c r="CX1026" s="75"/>
    </row>
    <row r="1027" spans="2:113" outlineLevel="1" x14ac:dyDescent="0.3">
      <c r="K1027" s="234"/>
      <c r="L1027" s="234"/>
      <c r="M1027" s="234"/>
      <c r="N1027" s="234"/>
    </row>
    <row r="1028" spans="2:113" ht="12.75" customHeight="1" outlineLevel="1" x14ac:dyDescent="0.3">
      <c r="E1028" s="233">
        <v>1</v>
      </c>
      <c r="F1028" s="233">
        <v>2</v>
      </c>
      <c r="G1028" s="233">
        <v>3</v>
      </c>
      <c r="H1028" s="233">
        <v>4</v>
      </c>
      <c r="I1028" s="233">
        <v>5</v>
      </c>
      <c r="J1028" s="233">
        <v>6</v>
      </c>
      <c r="K1028" s="233">
        <v>7</v>
      </c>
      <c r="L1028" s="233">
        <v>8</v>
      </c>
      <c r="M1028" s="233">
        <v>9</v>
      </c>
      <c r="N1028" s="233">
        <v>10</v>
      </c>
      <c r="O1028" s="233">
        <v>11</v>
      </c>
      <c r="P1028" s="233">
        <v>12</v>
      </c>
      <c r="Q1028" s="233">
        <v>13</v>
      </c>
      <c r="R1028" s="233">
        <v>14</v>
      </c>
      <c r="S1028" s="233">
        <v>15</v>
      </c>
      <c r="T1028" s="233">
        <v>16</v>
      </c>
      <c r="U1028" s="233">
        <v>17</v>
      </c>
      <c r="V1028" s="233">
        <v>18</v>
      </c>
      <c r="W1028" s="233">
        <v>19</v>
      </c>
      <c r="X1028" s="233">
        <v>20</v>
      </c>
      <c r="Y1028" s="233">
        <v>21</v>
      </c>
      <c r="Z1028" s="233">
        <v>22</v>
      </c>
      <c r="AA1028" s="233">
        <v>23</v>
      </c>
      <c r="AB1028" s="233">
        <v>24</v>
      </c>
      <c r="AC1028" s="233">
        <v>25</v>
      </c>
      <c r="AD1028" s="233">
        <v>26</v>
      </c>
      <c r="AE1028" s="233">
        <v>27</v>
      </c>
      <c r="AF1028" s="233">
        <v>28</v>
      </c>
      <c r="AG1028" s="233">
        <v>29</v>
      </c>
      <c r="AH1028" s="233">
        <v>30</v>
      </c>
      <c r="AI1028" s="233">
        <v>31</v>
      </c>
      <c r="AJ1028" s="233">
        <v>32</v>
      </c>
      <c r="AK1028" s="233">
        <v>33</v>
      </c>
      <c r="AL1028" s="233">
        <v>34</v>
      </c>
      <c r="AM1028" s="233">
        <v>35</v>
      </c>
      <c r="AN1028" s="233">
        <v>36</v>
      </c>
      <c r="AO1028" s="233">
        <v>37</v>
      </c>
      <c r="AP1028" s="233">
        <v>38</v>
      </c>
      <c r="AQ1028" s="233">
        <v>39</v>
      </c>
      <c r="AR1028" s="233">
        <v>40</v>
      </c>
      <c r="AS1028" s="233">
        <v>41</v>
      </c>
      <c r="AT1028" s="233">
        <v>42</v>
      </c>
      <c r="AU1028" s="233">
        <v>43</v>
      </c>
      <c r="AV1028" s="233">
        <v>44</v>
      </c>
      <c r="AW1028" s="233">
        <v>45</v>
      </c>
      <c r="AX1028" s="233">
        <v>46</v>
      </c>
      <c r="AY1028" s="233">
        <v>47</v>
      </c>
      <c r="AZ1028" s="233">
        <v>48</v>
      </c>
      <c r="BA1028" s="233">
        <v>49</v>
      </c>
      <c r="BB1028" s="233">
        <v>50</v>
      </c>
      <c r="BC1028" s="233">
        <v>51</v>
      </c>
      <c r="BD1028" s="233">
        <v>52</v>
      </c>
      <c r="BE1028" s="233">
        <v>53</v>
      </c>
      <c r="BF1028" s="233">
        <v>54</v>
      </c>
      <c r="BG1028" s="233">
        <v>55</v>
      </c>
      <c r="BH1028" s="233">
        <v>56</v>
      </c>
      <c r="BI1028" s="233">
        <v>57</v>
      </c>
      <c r="BJ1028" s="233">
        <v>58</v>
      </c>
      <c r="BK1028" s="233">
        <v>59</v>
      </c>
      <c r="BL1028" s="233">
        <v>60</v>
      </c>
      <c r="BM1028" s="233">
        <v>61</v>
      </c>
      <c r="BN1028" s="233">
        <v>62</v>
      </c>
      <c r="BO1028" s="233">
        <v>63</v>
      </c>
      <c r="BP1028" s="233">
        <v>64</v>
      </c>
      <c r="BQ1028" s="233">
        <v>65</v>
      </c>
      <c r="BR1028" s="233">
        <v>66</v>
      </c>
      <c r="BS1028" s="233">
        <v>67</v>
      </c>
      <c r="BT1028" s="233">
        <v>68</v>
      </c>
      <c r="BU1028" s="233">
        <v>69</v>
      </c>
      <c r="BV1028" s="233">
        <v>70</v>
      </c>
      <c r="BW1028" s="233">
        <v>71</v>
      </c>
      <c r="BX1028" s="233">
        <v>72</v>
      </c>
      <c r="BY1028" s="233">
        <v>73</v>
      </c>
      <c r="BZ1028" s="233">
        <v>74</v>
      </c>
      <c r="CA1028" s="233">
        <v>75</v>
      </c>
      <c r="CB1028" s="233">
        <v>76</v>
      </c>
      <c r="CC1028" s="233">
        <v>77</v>
      </c>
      <c r="CD1028" s="233">
        <v>78</v>
      </c>
      <c r="CE1028" s="233">
        <v>79</v>
      </c>
      <c r="CF1028" s="233">
        <v>80</v>
      </c>
      <c r="CG1028" s="233">
        <v>81</v>
      </c>
      <c r="CH1028" s="233">
        <v>82</v>
      </c>
      <c r="CI1028" s="233">
        <v>83</v>
      </c>
      <c r="CJ1028" s="233">
        <v>84</v>
      </c>
      <c r="CK1028" s="233">
        <v>85</v>
      </c>
      <c r="CL1028" s="233">
        <v>86</v>
      </c>
      <c r="CM1028" s="233">
        <v>87</v>
      </c>
      <c r="CN1028" s="233">
        <v>88</v>
      </c>
      <c r="CO1028" s="233">
        <v>89</v>
      </c>
      <c r="CP1028" s="233">
        <v>90</v>
      </c>
      <c r="CQ1028" s="233">
        <v>91</v>
      </c>
      <c r="CR1028" s="233">
        <v>92</v>
      </c>
      <c r="CS1028" s="233">
        <v>93</v>
      </c>
      <c r="CT1028" s="233">
        <v>94</v>
      </c>
      <c r="CU1028" s="233">
        <v>95</v>
      </c>
      <c r="CV1028" s="233">
        <v>96</v>
      </c>
    </row>
    <row r="1029" spans="2:113" outlineLevel="1" x14ac:dyDescent="0.3">
      <c r="B1029" s="69" t="s">
        <v>79</v>
      </c>
      <c r="C1029" s="69" t="s">
        <v>129</v>
      </c>
      <c r="E1029" s="69">
        <v>201401</v>
      </c>
      <c r="F1029" s="69">
        <v>201402</v>
      </c>
      <c r="G1029" s="69">
        <v>201403</v>
      </c>
      <c r="H1029" s="69">
        <v>201404</v>
      </c>
      <c r="I1029" s="69">
        <v>201405</v>
      </c>
      <c r="J1029" s="69">
        <v>201406</v>
      </c>
      <c r="K1029" s="69">
        <v>201407</v>
      </c>
      <c r="L1029" s="69">
        <v>201408</v>
      </c>
      <c r="M1029" s="69">
        <v>201409</v>
      </c>
      <c r="N1029" s="69">
        <v>201410</v>
      </c>
      <c r="O1029" s="69">
        <v>201411</v>
      </c>
      <c r="P1029" s="69">
        <v>201412</v>
      </c>
      <c r="Q1029" s="69">
        <v>201501</v>
      </c>
      <c r="R1029" s="69">
        <v>201502</v>
      </c>
      <c r="S1029" s="69">
        <v>201503</v>
      </c>
      <c r="T1029" s="69">
        <v>201504</v>
      </c>
      <c r="U1029" s="69">
        <v>201505</v>
      </c>
      <c r="V1029" s="69">
        <v>201506</v>
      </c>
      <c r="W1029" s="69">
        <v>201507</v>
      </c>
      <c r="X1029" s="69">
        <v>201508</v>
      </c>
      <c r="Y1029" s="69">
        <v>201509</v>
      </c>
      <c r="Z1029" s="69">
        <v>201510</v>
      </c>
      <c r="AA1029" s="69">
        <v>201511</v>
      </c>
      <c r="AB1029" s="69">
        <v>201512</v>
      </c>
      <c r="AC1029" s="69">
        <v>201601</v>
      </c>
      <c r="AD1029" s="69">
        <v>201602</v>
      </c>
      <c r="AE1029" s="69">
        <v>201603</v>
      </c>
      <c r="AF1029" s="69">
        <v>201604</v>
      </c>
      <c r="AG1029" s="69">
        <v>201605</v>
      </c>
      <c r="AH1029" s="69">
        <v>201606</v>
      </c>
      <c r="AI1029" s="69">
        <v>201607</v>
      </c>
      <c r="AJ1029" s="69">
        <v>201608</v>
      </c>
      <c r="AK1029" s="69">
        <v>201609</v>
      </c>
      <c r="AL1029" s="69">
        <v>201610</v>
      </c>
      <c r="AM1029" s="69">
        <v>201611</v>
      </c>
      <c r="AN1029" s="69">
        <v>201612</v>
      </c>
      <c r="AO1029" s="69">
        <v>201701</v>
      </c>
      <c r="AP1029" s="69">
        <v>201702</v>
      </c>
      <c r="AQ1029" s="69">
        <v>201703</v>
      </c>
      <c r="AR1029" s="69">
        <v>201704</v>
      </c>
      <c r="AS1029" s="69">
        <v>201705</v>
      </c>
      <c r="AT1029" s="69">
        <v>201706</v>
      </c>
      <c r="AU1029" s="69">
        <v>201707</v>
      </c>
      <c r="AV1029" s="69">
        <v>201708</v>
      </c>
      <c r="AW1029" s="69">
        <v>201709</v>
      </c>
      <c r="AX1029" s="69">
        <v>201710</v>
      </c>
      <c r="AY1029" s="69">
        <v>201711</v>
      </c>
      <c r="AZ1029" s="69">
        <v>201712</v>
      </c>
      <c r="BA1029" s="69">
        <v>201801</v>
      </c>
      <c r="BB1029" s="69">
        <v>201802</v>
      </c>
      <c r="BC1029" s="69">
        <v>201803</v>
      </c>
      <c r="BD1029" s="69">
        <v>201804</v>
      </c>
      <c r="BE1029" s="69">
        <v>201805</v>
      </c>
      <c r="BF1029" s="69">
        <v>201806</v>
      </c>
      <c r="BG1029" s="69">
        <v>201807</v>
      </c>
      <c r="BH1029" s="69">
        <v>201808</v>
      </c>
      <c r="BI1029" s="69">
        <v>201809</v>
      </c>
      <c r="BJ1029" s="69">
        <v>201810</v>
      </c>
      <c r="BK1029" s="69">
        <v>201811</v>
      </c>
      <c r="BL1029" s="69">
        <v>201812</v>
      </c>
      <c r="BM1029" s="69">
        <v>201901</v>
      </c>
      <c r="BN1029" s="69">
        <v>201902</v>
      </c>
      <c r="BO1029" s="69">
        <v>201903</v>
      </c>
      <c r="BP1029" s="69">
        <v>201904</v>
      </c>
      <c r="BQ1029" s="69">
        <v>201905</v>
      </c>
      <c r="BR1029" s="69">
        <v>201906</v>
      </c>
      <c r="BS1029" s="69">
        <v>201907</v>
      </c>
      <c r="BT1029" s="69">
        <v>201908</v>
      </c>
      <c r="BU1029" s="69">
        <v>201909</v>
      </c>
      <c r="BV1029" s="69">
        <v>201910</v>
      </c>
      <c r="BW1029" s="69">
        <v>201911</v>
      </c>
      <c r="BX1029" s="69">
        <v>201912</v>
      </c>
      <c r="BY1029" s="69">
        <v>202001</v>
      </c>
      <c r="BZ1029" s="69">
        <v>202002</v>
      </c>
      <c r="CA1029" s="69">
        <v>202003</v>
      </c>
      <c r="CB1029" s="69">
        <v>202004</v>
      </c>
      <c r="CC1029" s="69">
        <v>202005</v>
      </c>
      <c r="CD1029" s="69">
        <v>202006</v>
      </c>
      <c r="CE1029" s="69">
        <v>202007</v>
      </c>
      <c r="CF1029" s="69">
        <v>202008</v>
      </c>
      <c r="CG1029" s="69">
        <v>202009</v>
      </c>
      <c r="CH1029" s="69">
        <v>202010</v>
      </c>
      <c r="CI1029" s="69">
        <v>202011</v>
      </c>
      <c r="CJ1029" s="69">
        <v>202012</v>
      </c>
      <c r="CK1029" s="69">
        <v>202101</v>
      </c>
      <c r="CL1029" s="69">
        <v>202102</v>
      </c>
      <c r="CM1029" s="69">
        <v>202103</v>
      </c>
      <c r="CN1029" s="69">
        <v>202104</v>
      </c>
      <c r="CO1029" s="69">
        <v>202105</v>
      </c>
      <c r="CP1029" s="69">
        <v>202106</v>
      </c>
      <c r="CQ1029" s="69">
        <v>202107</v>
      </c>
      <c r="CR1029" s="69">
        <v>202108</v>
      </c>
      <c r="CS1029" s="69">
        <v>202109</v>
      </c>
      <c r="CT1029" s="69">
        <v>202110</v>
      </c>
      <c r="CU1029" s="69">
        <v>202111</v>
      </c>
      <c r="CV1029" s="69">
        <v>202112</v>
      </c>
    </row>
    <row r="1030" spans="2:113" outlineLevel="1" x14ac:dyDescent="0.3">
      <c r="B1030" s="154">
        <v>1</v>
      </c>
      <c r="C1030" s="242" t="s">
        <v>470</v>
      </c>
      <c r="D1030" s="143" t="s">
        <v>558</v>
      </c>
      <c r="E1030" s="303">
        <f t="shared" ref="E1030:AJ1030" si="571">IFERROR(E639/(INDEX(abo.mov.tot.avg,E$998)+INDEX(abo.iden.tot.avg,E$998)+INDEX(abo.fmo.pre.avg,E$1062)),0)</f>
        <v>40.259197324414714</v>
      </c>
      <c r="F1030" s="303">
        <f t="shared" si="571"/>
        <v>40.259197324414714</v>
      </c>
      <c r="G1030" s="303">
        <f t="shared" si="571"/>
        <v>40.259197324414714</v>
      </c>
      <c r="H1030" s="303">
        <f t="shared" si="571"/>
        <v>40.259197324414714</v>
      </c>
      <c r="I1030" s="303">
        <f t="shared" si="571"/>
        <v>40.259197324414714</v>
      </c>
      <c r="J1030" s="303">
        <f t="shared" si="571"/>
        <v>40.259197324414714</v>
      </c>
      <c r="K1030" s="303">
        <f t="shared" si="571"/>
        <v>40.259197324414714</v>
      </c>
      <c r="L1030" s="303">
        <f t="shared" si="571"/>
        <v>40.259197324414714</v>
      </c>
      <c r="M1030" s="303">
        <f t="shared" si="571"/>
        <v>40.259197324414714</v>
      </c>
      <c r="N1030" s="303">
        <f t="shared" si="571"/>
        <v>40.259197324414714</v>
      </c>
      <c r="O1030" s="303">
        <f t="shared" si="571"/>
        <v>40.259197324414714</v>
      </c>
      <c r="P1030" s="303">
        <f t="shared" si="571"/>
        <v>40.259197324414714</v>
      </c>
      <c r="Q1030" s="303">
        <f t="shared" si="571"/>
        <v>40.259197324414714</v>
      </c>
      <c r="R1030" s="303">
        <f t="shared" si="571"/>
        <v>40.259197324414714</v>
      </c>
      <c r="S1030" s="303">
        <f t="shared" si="571"/>
        <v>40.259197324414714</v>
      </c>
      <c r="T1030" s="303">
        <f t="shared" si="571"/>
        <v>40.259197324414714</v>
      </c>
      <c r="U1030" s="303">
        <f t="shared" si="571"/>
        <v>40.259197324414714</v>
      </c>
      <c r="V1030" s="303">
        <f t="shared" si="571"/>
        <v>40.259197324414714</v>
      </c>
      <c r="W1030" s="303">
        <f t="shared" si="571"/>
        <v>40.259197324414714</v>
      </c>
      <c r="X1030" s="303">
        <f t="shared" si="571"/>
        <v>40.259197324414714</v>
      </c>
      <c r="Y1030" s="303">
        <f t="shared" si="571"/>
        <v>40.259197324414714</v>
      </c>
      <c r="Z1030" s="303">
        <f t="shared" si="571"/>
        <v>40.259197324414714</v>
      </c>
      <c r="AA1030" s="303">
        <f t="shared" si="571"/>
        <v>40.259197324414714</v>
      </c>
      <c r="AB1030" s="303">
        <f t="shared" si="571"/>
        <v>40.259197324414714</v>
      </c>
      <c r="AC1030" s="303">
        <f t="shared" si="571"/>
        <v>40.259197324414714</v>
      </c>
      <c r="AD1030" s="303">
        <f t="shared" si="571"/>
        <v>40.259197324414714</v>
      </c>
      <c r="AE1030" s="303">
        <f t="shared" si="571"/>
        <v>40.259197324414714</v>
      </c>
      <c r="AF1030" s="303">
        <f t="shared" si="571"/>
        <v>40.259197324414714</v>
      </c>
      <c r="AG1030" s="303">
        <f t="shared" si="571"/>
        <v>40.259197324414714</v>
      </c>
      <c r="AH1030" s="303">
        <f t="shared" si="571"/>
        <v>40.259197324414714</v>
      </c>
      <c r="AI1030" s="303">
        <f t="shared" si="571"/>
        <v>40.259197324414714</v>
      </c>
      <c r="AJ1030" s="303">
        <f t="shared" si="571"/>
        <v>40.259197324414714</v>
      </c>
      <c r="AK1030" s="303">
        <f t="shared" ref="AK1030:BP1030" si="572">IFERROR(AK639/(INDEX(abo.mov.tot.avg,AK$998)+INDEX(abo.iden.tot.avg,AK$998)+INDEX(abo.fmo.pre.avg,AK$1062)),0)</f>
        <v>40.259197324414714</v>
      </c>
      <c r="AL1030" s="303">
        <f t="shared" si="572"/>
        <v>40.259197324414714</v>
      </c>
      <c r="AM1030" s="303">
        <f t="shared" si="572"/>
        <v>40.259197324414714</v>
      </c>
      <c r="AN1030" s="303">
        <f t="shared" si="572"/>
        <v>40.259197324414714</v>
      </c>
      <c r="AO1030" s="303">
        <f t="shared" si="572"/>
        <v>40.259197324414714</v>
      </c>
      <c r="AP1030" s="303">
        <f t="shared" si="572"/>
        <v>40.259197324414714</v>
      </c>
      <c r="AQ1030" s="303">
        <f t="shared" si="572"/>
        <v>40.259197324414714</v>
      </c>
      <c r="AR1030" s="303">
        <f t="shared" si="572"/>
        <v>40.259197324414714</v>
      </c>
      <c r="AS1030" s="303">
        <f t="shared" si="572"/>
        <v>40.259197324414714</v>
      </c>
      <c r="AT1030" s="303">
        <f t="shared" si="572"/>
        <v>40.259197324414714</v>
      </c>
      <c r="AU1030" s="303">
        <f t="shared" si="572"/>
        <v>40.259197324414714</v>
      </c>
      <c r="AV1030" s="303">
        <f t="shared" si="572"/>
        <v>40.259197324414714</v>
      </c>
      <c r="AW1030" s="303">
        <f t="shared" si="572"/>
        <v>40.259197324414714</v>
      </c>
      <c r="AX1030" s="303">
        <f t="shared" si="572"/>
        <v>40.259197324414714</v>
      </c>
      <c r="AY1030" s="303">
        <f t="shared" si="572"/>
        <v>40.259197324414714</v>
      </c>
      <c r="AZ1030" s="303">
        <f t="shared" si="572"/>
        <v>40.259197324414714</v>
      </c>
      <c r="BA1030" s="303">
        <f t="shared" si="572"/>
        <v>40.259197324414714</v>
      </c>
      <c r="BB1030" s="303">
        <f t="shared" si="572"/>
        <v>40.259197324414714</v>
      </c>
      <c r="BC1030" s="303">
        <f t="shared" si="572"/>
        <v>40.259197324414714</v>
      </c>
      <c r="BD1030" s="303">
        <f t="shared" si="572"/>
        <v>40.259197324414714</v>
      </c>
      <c r="BE1030" s="303">
        <f t="shared" si="572"/>
        <v>40.259197324414714</v>
      </c>
      <c r="BF1030" s="303">
        <f t="shared" si="572"/>
        <v>40.259197324414714</v>
      </c>
      <c r="BG1030" s="303">
        <f t="shared" si="572"/>
        <v>40.259197324414714</v>
      </c>
      <c r="BH1030" s="303">
        <f t="shared" si="572"/>
        <v>40.259197324414714</v>
      </c>
      <c r="BI1030" s="303">
        <f t="shared" si="572"/>
        <v>40.259197324414714</v>
      </c>
      <c r="BJ1030" s="303">
        <f t="shared" si="572"/>
        <v>40.259197324414714</v>
      </c>
      <c r="BK1030" s="303">
        <f t="shared" si="572"/>
        <v>40.259197324414714</v>
      </c>
      <c r="BL1030" s="303">
        <f t="shared" si="572"/>
        <v>40.259197324414714</v>
      </c>
      <c r="BM1030" s="303">
        <f t="shared" si="572"/>
        <v>40.259197324414714</v>
      </c>
      <c r="BN1030" s="303">
        <f t="shared" si="572"/>
        <v>40.259197324414714</v>
      </c>
      <c r="BO1030" s="303">
        <f t="shared" si="572"/>
        <v>40.259197324414714</v>
      </c>
      <c r="BP1030" s="303">
        <f t="shared" si="572"/>
        <v>40.259197324414714</v>
      </c>
      <c r="BQ1030" s="303">
        <f t="shared" ref="BQ1030:CV1030" si="573">IFERROR(BQ639/(INDEX(abo.mov.tot.avg,BQ$998)+INDEX(abo.iden.tot.avg,BQ$998)+INDEX(abo.fmo.pre.avg,BQ$1062)),0)</f>
        <v>40.259197324414714</v>
      </c>
      <c r="BR1030" s="303">
        <f t="shared" si="573"/>
        <v>40.259197324414714</v>
      </c>
      <c r="BS1030" s="303">
        <f t="shared" si="573"/>
        <v>40.259197324414714</v>
      </c>
      <c r="BT1030" s="303">
        <f t="shared" si="573"/>
        <v>40.259197324414714</v>
      </c>
      <c r="BU1030" s="303">
        <f t="shared" si="573"/>
        <v>40.259197324414714</v>
      </c>
      <c r="BV1030" s="303">
        <f t="shared" si="573"/>
        <v>40.259197324414714</v>
      </c>
      <c r="BW1030" s="303">
        <f t="shared" si="573"/>
        <v>40.259197324414714</v>
      </c>
      <c r="BX1030" s="303">
        <f t="shared" si="573"/>
        <v>40.259197324414714</v>
      </c>
      <c r="BY1030" s="303">
        <f t="shared" si="573"/>
        <v>40.259197324414714</v>
      </c>
      <c r="BZ1030" s="303">
        <f t="shared" si="573"/>
        <v>40.259197324414714</v>
      </c>
      <c r="CA1030" s="303">
        <f t="shared" si="573"/>
        <v>40.259197324414714</v>
      </c>
      <c r="CB1030" s="303">
        <f t="shared" si="573"/>
        <v>40.259197324414714</v>
      </c>
      <c r="CC1030" s="303">
        <f t="shared" si="573"/>
        <v>40.259197324414714</v>
      </c>
      <c r="CD1030" s="303">
        <f t="shared" si="573"/>
        <v>40.259197324414714</v>
      </c>
      <c r="CE1030" s="303">
        <f t="shared" si="573"/>
        <v>40.259197324414714</v>
      </c>
      <c r="CF1030" s="303">
        <f t="shared" si="573"/>
        <v>40.259197324414714</v>
      </c>
      <c r="CG1030" s="303">
        <f t="shared" si="573"/>
        <v>40.259197324414714</v>
      </c>
      <c r="CH1030" s="303">
        <f t="shared" si="573"/>
        <v>40.259197324414714</v>
      </c>
      <c r="CI1030" s="303">
        <f t="shared" si="573"/>
        <v>40.259197324414714</v>
      </c>
      <c r="CJ1030" s="303">
        <f t="shared" si="573"/>
        <v>40.259197324414714</v>
      </c>
      <c r="CK1030" s="303">
        <f t="shared" si="573"/>
        <v>40.259197324414714</v>
      </c>
      <c r="CL1030" s="303">
        <f t="shared" si="573"/>
        <v>40.259197324414714</v>
      </c>
      <c r="CM1030" s="303">
        <f t="shared" si="573"/>
        <v>40.259197324414714</v>
      </c>
      <c r="CN1030" s="303">
        <f t="shared" si="573"/>
        <v>40.259197324414714</v>
      </c>
      <c r="CO1030" s="303">
        <f t="shared" si="573"/>
        <v>40.259197324414714</v>
      </c>
      <c r="CP1030" s="303">
        <f t="shared" si="573"/>
        <v>40.259197324414714</v>
      </c>
      <c r="CQ1030" s="303">
        <f t="shared" si="573"/>
        <v>40.259197324414714</v>
      </c>
      <c r="CR1030" s="303">
        <f t="shared" si="573"/>
        <v>40.259197324414714</v>
      </c>
      <c r="CS1030" s="303">
        <f t="shared" si="573"/>
        <v>40.259197324414714</v>
      </c>
      <c r="CT1030" s="303">
        <f t="shared" si="573"/>
        <v>40.259197324414714</v>
      </c>
      <c r="CU1030" s="303">
        <f t="shared" si="573"/>
        <v>40.259197324414714</v>
      </c>
      <c r="CV1030" s="303">
        <f t="shared" si="573"/>
        <v>40.259197324414714</v>
      </c>
      <c r="CW1030" s="63" t="s">
        <v>581</v>
      </c>
      <c r="CX1030" s="63"/>
    </row>
    <row r="1031" spans="2:113" outlineLevel="1" x14ac:dyDescent="0.3">
      <c r="B1031" s="154">
        <v>2</v>
      </c>
      <c r="C1031" s="242" t="s">
        <v>471</v>
      </c>
      <c r="D1031" s="143" t="s">
        <v>558</v>
      </c>
      <c r="E1031" s="303">
        <f t="shared" ref="E1031:AJ1031" si="574">IFERROR(E640/(INDEX(abo.mov.tot.avg,E$998)+INDEX(abo.iden.tot.avg,E$998)+INDEX(abo.fmo.pre.avg,E$1062)),0)</f>
        <v>15.154682274247492</v>
      </c>
      <c r="F1031" s="303">
        <f t="shared" si="574"/>
        <v>15.154682274247492</v>
      </c>
      <c r="G1031" s="303">
        <f t="shared" si="574"/>
        <v>15.154682274247492</v>
      </c>
      <c r="H1031" s="303">
        <f t="shared" si="574"/>
        <v>15.154682274247492</v>
      </c>
      <c r="I1031" s="303">
        <f t="shared" si="574"/>
        <v>15.154682274247492</v>
      </c>
      <c r="J1031" s="303">
        <f t="shared" si="574"/>
        <v>15.154682274247492</v>
      </c>
      <c r="K1031" s="303">
        <f t="shared" si="574"/>
        <v>15.154682274247492</v>
      </c>
      <c r="L1031" s="303">
        <f t="shared" si="574"/>
        <v>15.154682274247492</v>
      </c>
      <c r="M1031" s="303">
        <f t="shared" si="574"/>
        <v>15.154682274247492</v>
      </c>
      <c r="N1031" s="303">
        <f t="shared" si="574"/>
        <v>15.154682274247492</v>
      </c>
      <c r="O1031" s="303">
        <f t="shared" si="574"/>
        <v>15.154682274247492</v>
      </c>
      <c r="P1031" s="303">
        <f t="shared" si="574"/>
        <v>15.154682274247492</v>
      </c>
      <c r="Q1031" s="303">
        <f t="shared" si="574"/>
        <v>15.154682274247492</v>
      </c>
      <c r="R1031" s="303">
        <f t="shared" si="574"/>
        <v>15.154682274247492</v>
      </c>
      <c r="S1031" s="303">
        <f t="shared" si="574"/>
        <v>15.154682274247492</v>
      </c>
      <c r="T1031" s="303">
        <f t="shared" si="574"/>
        <v>15.154682274247492</v>
      </c>
      <c r="U1031" s="303">
        <f t="shared" si="574"/>
        <v>15.154682274247492</v>
      </c>
      <c r="V1031" s="303">
        <f t="shared" si="574"/>
        <v>15.154682274247492</v>
      </c>
      <c r="W1031" s="303">
        <f t="shared" si="574"/>
        <v>15.154682274247492</v>
      </c>
      <c r="X1031" s="303">
        <f t="shared" si="574"/>
        <v>15.154682274247492</v>
      </c>
      <c r="Y1031" s="303">
        <f t="shared" si="574"/>
        <v>15.154682274247492</v>
      </c>
      <c r="Z1031" s="303">
        <f t="shared" si="574"/>
        <v>15.154682274247492</v>
      </c>
      <c r="AA1031" s="303">
        <f t="shared" si="574"/>
        <v>15.154682274247492</v>
      </c>
      <c r="AB1031" s="303">
        <f t="shared" si="574"/>
        <v>15.154682274247492</v>
      </c>
      <c r="AC1031" s="303">
        <f t="shared" si="574"/>
        <v>15.154682274247492</v>
      </c>
      <c r="AD1031" s="303">
        <f t="shared" si="574"/>
        <v>15.154682274247492</v>
      </c>
      <c r="AE1031" s="303">
        <f t="shared" si="574"/>
        <v>15.154682274247492</v>
      </c>
      <c r="AF1031" s="303">
        <f t="shared" si="574"/>
        <v>15.154682274247492</v>
      </c>
      <c r="AG1031" s="303">
        <f t="shared" si="574"/>
        <v>15.154682274247492</v>
      </c>
      <c r="AH1031" s="303">
        <f t="shared" si="574"/>
        <v>15.154682274247492</v>
      </c>
      <c r="AI1031" s="303">
        <f t="shared" si="574"/>
        <v>15.154682274247492</v>
      </c>
      <c r="AJ1031" s="303">
        <f t="shared" si="574"/>
        <v>15.154682274247492</v>
      </c>
      <c r="AK1031" s="303">
        <f t="shared" ref="AK1031:BP1031" si="575">IFERROR(AK640/(INDEX(abo.mov.tot.avg,AK$998)+INDEX(abo.iden.tot.avg,AK$998)+INDEX(abo.fmo.pre.avg,AK$1062)),0)</f>
        <v>15.154682274247492</v>
      </c>
      <c r="AL1031" s="303">
        <f t="shared" si="575"/>
        <v>0</v>
      </c>
      <c r="AM1031" s="303">
        <f t="shared" si="575"/>
        <v>0</v>
      </c>
      <c r="AN1031" s="303">
        <f t="shared" si="575"/>
        <v>0</v>
      </c>
      <c r="AO1031" s="303">
        <f t="shared" si="575"/>
        <v>0</v>
      </c>
      <c r="AP1031" s="303">
        <f t="shared" si="575"/>
        <v>0</v>
      </c>
      <c r="AQ1031" s="303">
        <f t="shared" si="575"/>
        <v>0</v>
      </c>
      <c r="AR1031" s="303">
        <f t="shared" si="575"/>
        <v>0</v>
      </c>
      <c r="AS1031" s="303">
        <f t="shared" si="575"/>
        <v>0</v>
      </c>
      <c r="AT1031" s="303">
        <f t="shared" si="575"/>
        <v>0</v>
      </c>
      <c r="AU1031" s="303">
        <f t="shared" si="575"/>
        <v>0</v>
      </c>
      <c r="AV1031" s="303">
        <f t="shared" si="575"/>
        <v>0</v>
      </c>
      <c r="AW1031" s="303">
        <f t="shared" si="575"/>
        <v>0</v>
      </c>
      <c r="AX1031" s="303">
        <f t="shared" si="575"/>
        <v>0</v>
      </c>
      <c r="AY1031" s="303">
        <f t="shared" si="575"/>
        <v>0</v>
      </c>
      <c r="AZ1031" s="303">
        <f t="shared" si="575"/>
        <v>0</v>
      </c>
      <c r="BA1031" s="303">
        <f t="shared" si="575"/>
        <v>0</v>
      </c>
      <c r="BB1031" s="303">
        <f t="shared" si="575"/>
        <v>0</v>
      </c>
      <c r="BC1031" s="303">
        <f t="shared" si="575"/>
        <v>0</v>
      </c>
      <c r="BD1031" s="303">
        <f t="shared" si="575"/>
        <v>0</v>
      </c>
      <c r="BE1031" s="303">
        <f t="shared" si="575"/>
        <v>0</v>
      </c>
      <c r="BF1031" s="303">
        <f t="shared" si="575"/>
        <v>0</v>
      </c>
      <c r="BG1031" s="303">
        <f t="shared" si="575"/>
        <v>0</v>
      </c>
      <c r="BH1031" s="303">
        <f t="shared" si="575"/>
        <v>0</v>
      </c>
      <c r="BI1031" s="303">
        <f t="shared" si="575"/>
        <v>0</v>
      </c>
      <c r="BJ1031" s="303">
        <f t="shared" si="575"/>
        <v>0</v>
      </c>
      <c r="BK1031" s="303">
        <f t="shared" si="575"/>
        <v>0</v>
      </c>
      <c r="BL1031" s="303">
        <f t="shared" si="575"/>
        <v>0</v>
      </c>
      <c r="BM1031" s="303">
        <f t="shared" si="575"/>
        <v>0</v>
      </c>
      <c r="BN1031" s="303">
        <f t="shared" si="575"/>
        <v>0</v>
      </c>
      <c r="BO1031" s="303">
        <f t="shared" si="575"/>
        <v>0</v>
      </c>
      <c r="BP1031" s="303">
        <f t="shared" si="575"/>
        <v>0</v>
      </c>
      <c r="BQ1031" s="303">
        <f t="shared" ref="BQ1031:CV1031" si="576">IFERROR(BQ640/(INDEX(abo.mov.tot.avg,BQ$998)+INDEX(abo.iden.tot.avg,BQ$998)+INDEX(abo.fmo.pre.avg,BQ$1062)),0)</f>
        <v>0</v>
      </c>
      <c r="BR1031" s="303">
        <f t="shared" si="576"/>
        <v>0</v>
      </c>
      <c r="BS1031" s="303">
        <f t="shared" si="576"/>
        <v>0</v>
      </c>
      <c r="BT1031" s="303">
        <f t="shared" si="576"/>
        <v>0</v>
      </c>
      <c r="BU1031" s="303">
        <f t="shared" si="576"/>
        <v>0</v>
      </c>
      <c r="BV1031" s="303">
        <f t="shared" si="576"/>
        <v>0</v>
      </c>
      <c r="BW1031" s="303">
        <f t="shared" si="576"/>
        <v>0</v>
      </c>
      <c r="BX1031" s="303">
        <f t="shared" si="576"/>
        <v>0</v>
      </c>
      <c r="BY1031" s="303">
        <f t="shared" si="576"/>
        <v>0</v>
      </c>
      <c r="BZ1031" s="303">
        <f t="shared" si="576"/>
        <v>0</v>
      </c>
      <c r="CA1031" s="303">
        <f t="shared" si="576"/>
        <v>0</v>
      </c>
      <c r="CB1031" s="303">
        <f t="shared" si="576"/>
        <v>0</v>
      </c>
      <c r="CC1031" s="303">
        <f t="shared" si="576"/>
        <v>0</v>
      </c>
      <c r="CD1031" s="303">
        <f t="shared" si="576"/>
        <v>0</v>
      </c>
      <c r="CE1031" s="303">
        <f t="shared" si="576"/>
        <v>0</v>
      </c>
      <c r="CF1031" s="303">
        <f t="shared" si="576"/>
        <v>0</v>
      </c>
      <c r="CG1031" s="303">
        <f t="shared" si="576"/>
        <v>0</v>
      </c>
      <c r="CH1031" s="303">
        <f t="shared" si="576"/>
        <v>0</v>
      </c>
      <c r="CI1031" s="303">
        <f t="shared" si="576"/>
        <v>0</v>
      </c>
      <c r="CJ1031" s="303">
        <f t="shared" si="576"/>
        <v>0</v>
      </c>
      <c r="CK1031" s="303">
        <f t="shared" si="576"/>
        <v>0</v>
      </c>
      <c r="CL1031" s="303">
        <f t="shared" si="576"/>
        <v>0</v>
      </c>
      <c r="CM1031" s="303">
        <f t="shared" si="576"/>
        <v>0</v>
      </c>
      <c r="CN1031" s="303">
        <f t="shared" si="576"/>
        <v>0</v>
      </c>
      <c r="CO1031" s="303">
        <f t="shared" si="576"/>
        <v>0</v>
      </c>
      <c r="CP1031" s="303">
        <f t="shared" si="576"/>
        <v>0</v>
      </c>
      <c r="CQ1031" s="303">
        <f t="shared" si="576"/>
        <v>0</v>
      </c>
      <c r="CR1031" s="303">
        <f t="shared" si="576"/>
        <v>0</v>
      </c>
      <c r="CS1031" s="303">
        <f t="shared" si="576"/>
        <v>0</v>
      </c>
      <c r="CT1031" s="303">
        <f t="shared" si="576"/>
        <v>0</v>
      </c>
      <c r="CU1031" s="303">
        <f t="shared" si="576"/>
        <v>0</v>
      </c>
      <c r="CV1031" s="303">
        <f t="shared" si="576"/>
        <v>0</v>
      </c>
      <c r="CW1031" s="63" t="s">
        <v>582</v>
      </c>
      <c r="CX1031" s="63"/>
    </row>
    <row r="1032" spans="2:113" outlineLevel="1" x14ac:dyDescent="0.3">
      <c r="B1032" s="154">
        <v>3</v>
      </c>
      <c r="C1032" s="242" t="s">
        <v>472</v>
      </c>
      <c r="D1032" s="143" t="s">
        <v>558</v>
      </c>
      <c r="E1032" s="303">
        <f t="shared" ref="E1032:AJ1032" si="577">IFERROR(E641/(INDEX(abo.mov.tot.avg,E$998)+INDEX(abo.iden.tot.avg,E$998)+INDEX(abo.fmo.pre.avg,E$1062)),0)</f>
        <v>40.259197324414714</v>
      </c>
      <c r="F1032" s="303">
        <f t="shared" si="577"/>
        <v>40.259197324414714</v>
      </c>
      <c r="G1032" s="303">
        <f t="shared" si="577"/>
        <v>40.259197324414714</v>
      </c>
      <c r="H1032" s="303">
        <f t="shared" si="577"/>
        <v>40.259197324414714</v>
      </c>
      <c r="I1032" s="303">
        <f t="shared" si="577"/>
        <v>40.259197324414714</v>
      </c>
      <c r="J1032" s="303">
        <f t="shared" si="577"/>
        <v>40.259197324414714</v>
      </c>
      <c r="K1032" s="303">
        <f t="shared" si="577"/>
        <v>40.259197324414714</v>
      </c>
      <c r="L1032" s="303">
        <f t="shared" si="577"/>
        <v>40.259197324414714</v>
      </c>
      <c r="M1032" s="303">
        <f t="shared" si="577"/>
        <v>40.259197324414714</v>
      </c>
      <c r="N1032" s="303">
        <f t="shared" si="577"/>
        <v>40.259197324414714</v>
      </c>
      <c r="O1032" s="303">
        <f t="shared" si="577"/>
        <v>40.259197324414714</v>
      </c>
      <c r="P1032" s="303">
        <f t="shared" si="577"/>
        <v>40.259197324414714</v>
      </c>
      <c r="Q1032" s="303">
        <f t="shared" si="577"/>
        <v>40.259197324414714</v>
      </c>
      <c r="R1032" s="303">
        <f t="shared" si="577"/>
        <v>40.259197324414714</v>
      </c>
      <c r="S1032" s="303">
        <f t="shared" si="577"/>
        <v>40.259197324414714</v>
      </c>
      <c r="T1032" s="303">
        <f t="shared" si="577"/>
        <v>40.259197324414714</v>
      </c>
      <c r="U1032" s="303">
        <f t="shared" si="577"/>
        <v>40.259197324414714</v>
      </c>
      <c r="V1032" s="303">
        <f t="shared" si="577"/>
        <v>40.259197324414714</v>
      </c>
      <c r="W1032" s="303">
        <f t="shared" si="577"/>
        <v>40.259197324414714</v>
      </c>
      <c r="X1032" s="303">
        <f t="shared" si="577"/>
        <v>40.259197324414714</v>
      </c>
      <c r="Y1032" s="303">
        <f t="shared" si="577"/>
        <v>40.259197324414714</v>
      </c>
      <c r="Z1032" s="303">
        <f t="shared" si="577"/>
        <v>40.259197324414714</v>
      </c>
      <c r="AA1032" s="303">
        <f t="shared" si="577"/>
        <v>40.259197324414714</v>
      </c>
      <c r="AB1032" s="303">
        <f t="shared" si="577"/>
        <v>40.259197324414714</v>
      </c>
      <c r="AC1032" s="303">
        <f t="shared" si="577"/>
        <v>40.259197324414714</v>
      </c>
      <c r="AD1032" s="303">
        <f t="shared" si="577"/>
        <v>40.259197324414714</v>
      </c>
      <c r="AE1032" s="303">
        <f t="shared" si="577"/>
        <v>40.259197324414714</v>
      </c>
      <c r="AF1032" s="303">
        <f t="shared" si="577"/>
        <v>40.259197324414714</v>
      </c>
      <c r="AG1032" s="303">
        <f t="shared" si="577"/>
        <v>40.259197324414714</v>
      </c>
      <c r="AH1032" s="303">
        <f t="shared" si="577"/>
        <v>40.259197324414714</v>
      </c>
      <c r="AI1032" s="303">
        <f t="shared" si="577"/>
        <v>40.259197324414714</v>
      </c>
      <c r="AJ1032" s="303">
        <f t="shared" si="577"/>
        <v>40.259197324414714</v>
      </c>
      <c r="AK1032" s="303">
        <f t="shared" ref="AK1032:BP1032" si="578">IFERROR(AK641/(INDEX(abo.mov.tot.avg,AK$998)+INDEX(abo.iden.tot.avg,AK$998)+INDEX(abo.fmo.pre.avg,AK$1062)),0)</f>
        <v>40.259197324414714</v>
      </c>
      <c r="AL1032" s="303">
        <f t="shared" si="578"/>
        <v>40.259197324414714</v>
      </c>
      <c r="AM1032" s="303">
        <f t="shared" si="578"/>
        <v>40.259197324414714</v>
      </c>
      <c r="AN1032" s="303">
        <f t="shared" si="578"/>
        <v>40.259197324414714</v>
      </c>
      <c r="AO1032" s="303">
        <f t="shared" si="578"/>
        <v>40.259197324414714</v>
      </c>
      <c r="AP1032" s="303">
        <f t="shared" si="578"/>
        <v>40.259197324414714</v>
      </c>
      <c r="AQ1032" s="303">
        <f t="shared" si="578"/>
        <v>40.259197324414714</v>
      </c>
      <c r="AR1032" s="303">
        <f t="shared" si="578"/>
        <v>40.259197324414714</v>
      </c>
      <c r="AS1032" s="303">
        <f t="shared" si="578"/>
        <v>40.259197324414714</v>
      </c>
      <c r="AT1032" s="303">
        <f t="shared" si="578"/>
        <v>40.259197324414714</v>
      </c>
      <c r="AU1032" s="303">
        <f t="shared" si="578"/>
        <v>40.259197324414714</v>
      </c>
      <c r="AV1032" s="303">
        <f t="shared" si="578"/>
        <v>40.259197324414714</v>
      </c>
      <c r="AW1032" s="303">
        <f t="shared" si="578"/>
        <v>40.259197324414714</v>
      </c>
      <c r="AX1032" s="303">
        <f t="shared" si="578"/>
        <v>40.259197324414714</v>
      </c>
      <c r="AY1032" s="303">
        <f t="shared" si="578"/>
        <v>40.259197324414714</v>
      </c>
      <c r="AZ1032" s="303">
        <f t="shared" si="578"/>
        <v>40.259197324414714</v>
      </c>
      <c r="BA1032" s="303">
        <f t="shared" si="578"/>
        <v>40.259197324414714</v>
      </c>
      <c r="BB1032" s="303">
        <f t="shared" si="578"/>
        <v>40.259197324414714</v>
      </c>
      <c r="BC1032" s="303">
        <f t="shared" si="578"/>
        <v>40.259197324414714</v>
      </c>
      <c r="BD1032" s="303">
        <f t="shared" si="578"/>
        <v>40.259197324414714</v>
      </c>
      <c r="BE1032" s="303">
        <f t="shared" si="578"/>
        <v>40.259197324414714</v>
      </c>
      <c r="BF1032" s="303">
        <f t="shared" si="578"/>
        <v>40.259197324414714</v>
      </c>
      <c r="BG1032" s="303">
        <f t="shared" si="578"/>
        <v>40.259197324414714</v>
      </c>
      <c r="BH1032" s="303">
        <f t="shared" si="578"/>
        <v>40.259197324414714</v>
      </c>
      <c r="BI1032" s="303">
        <f t="shared" si="578"/>
        <v>40.259197324414714</v>
      </c>
      <c r="BJ1032" s="303">
        <f t="shared" si="578"/>
        <v>40.259197324414714</v>
      </c>
      <c r="BK1032" s="303">
        <f t="shared" si="578"/>
        <v>40.259197324414714</v>
      </c>
      <c r="BL1032" s="303">
        <f t="shared" si="578"/>
        <v>40.259197324414714</v>
      </c>
      <c r="BM1032" s="303">
        <f t="shared" si="578"/>
        <v>40.259197324414714</v>
      </c>
      <c r="BN1032" s="303">
        <f t="shared" si="578"/>
        <v>40.259197324414714</v>
      </c>
      <c r="BO1032" s="303">
        <f t="shared" si="578"/>
        <v>40.259197324414714</v>
      </c>
      <c r="BP1032" s="303">
        <f t="shared" si="578"/>
        <v>40.259197324414714</v>
      </c>
      <c r="BQ1032" s="303">
        <f t="shared" ref="BQ1032:CV1032" si="579">IFERROR(BQ641/(INDEX(abo.mov.tot.avg,BQ$998)+INDEX(abo.iden.tot.avg,BQ$998)+INDEX(abo.fmo.pre.avg,BQ$1062)),0)</f>
        <v>40.259197324414714</v>
      </c>
      <c r="BR1032" s="303">
        <f t="shared" si="579"/>
        <v>40.259197324414714</v>
      </c>
      <c r="BS1032" s="303">
        <f t="shared" si="579"/>
        <v>40.259197324414714</v>
      </c>
      <c r="BT1032" s="303">
        <f t="shared" si="579"/>
        <v>40.259197324414714</v>
      </c>
      <c r="BU1032" s="303">
        <f t="shared" si="579"/>
        <v>40.259197324414714</v>
      </c>
      <c r="BV1032" s="303">
        <f t="shared" si="579"/>
        <v>40.259197324414714</v>
      </c>
      <c r="BW1032" s="303">
        <f t="shared" si="579"/>
        <v>40.259197324414714</v>
      </c>
      <c r="BX1032" s="303">
        <f t="shared" si="579"/>
        <v>40.259197324414714</v>
      </c>
      <c r="BY1032" s="303">
        <f t="shared" si="579"/>
        <v>40.259197324414714</v>
      </c>
      <c r="BZ1032" s="303">
        <f t="shared" si="579"/>
        <v>40.259197324414714</v>
      </c>
      <c r="CA1032" s="303">
        <f t="shared" si="579"/>
        <v>40.259197324414714</v>
      </c>
      <c r="CB1032" s="303">
        <f t="shared" si="579"/>
        <v>40.259197324414714</v>
      </c>
      <c r="CC1032" s="303">
        <f t="shared" si="579"/>
        <v>40.259197324414714</v>
      </c>
      <c r="CD1032" s="303">
        <f t="shared" si="579"/>
        <v>40.259197324414714</v>
      </c>
      <c r="CE1032" s="303">
        <f t="shared" si="579"/>
        <v>40.259197324414714</v>
      </c>
      <c r="CF1032" s="303">
        <f t="shared" si="579"/>
        <v>40.259197324414714</v>
      </c>
      <c r="CG1032" s="303">
        <f t="shared" si="579"/>
        <v>40.259197324414714</v>
      </c>
      <c r="CH1032" s="303">
        <f t="shared" si="579"/>
        <v>40.259197324414714</v>
      </c>
      <c r="CI1032" s="303">
        <f t="shared" si="579"/>
        <v>40.259197324414714</v>
      </c>
      <c r="CJ1032" s="303">
        <f t="shared" si="579"/>
        <v>40.259197324414714</v>
      </c>
      <c r="CK1032" s="303">
        <f t="shared" si="579"/>
        <v>40.259197324414714</v>
      </c>
      <c r="CL1032" s="303">
        <f t="shared" si="579"/>
        <v>40.259197324414714</v>
      </c>
      <c r="CM1032" s="303">
        <f t="shared" si="579"/>
        <v>40.259197324414714</v>
      </c>
      <c r="CN1032" s="303">
        <f t="shared" si="579"/>
        <v>40.259197324414714</v>
      </c>
      <c r="CO1032" s="303">
        <f t="shared" si="579"/>
        <v>40.259197324414714</v>
      </c>
      <c r="CP1032" s="303">
        <f t="shared" si="579"/>
        <v>40.259197324414714</v>
      </c>
      <c r="CQ1032" s="303">
        <f t="shared" si="579"/>
        <v>40.259197324414714</v>
      </c>
      <c r="CR1032" s="303">
        <f t="shared" si="579"/>
        <v>40.259197324414714</v>
      </c>
      <c r="CS1032" s="303">
        <f t="shared" si="579"/>
        <v>40.259197324414714</v>
      </c>
      <c r="CT1032" s="303">
        <f t="shared" si="579"/>
        <v>40.259197324414714</v>
      </c>
      <c r="CU1032" s="303">
        <f t="shared" si="579"/>
        <v>40.259197324414714</v>
      </c>
      <c r="CV1032" s="303">
        <f t="shared" si="579"/>
        <v>40.259197324414714</v>
      </c>
      <c r="CW1032" s="63" t="s">
        <v>583</v>
      </c>
      <c r="CX1032" s="63"/>
    </row>
    <row r="1033" spans="2:113" outlineLevel="1" x14ac:dyDescent="0.3">
      <c r="B1033" s="154">
        <v>4</v>
      </c>
      <c r="C1033" s="242" t="s">
        <v>473</v>
      </c>
      <c r="D1033" s="143" t="s">
        <v>558</v>
      </c>
      <c r="E1033" s="303">
        <f t="shared" ref="E1033:AJ1033" si="580">IFERROR(E642/(INDEX(abo.mov.tot.avg,E$998)+INDEX(abo.iden.tot.avg,E$998)+INDEX(abo.fmo.pre.avg,E$1062)),0)</f>
        <v>3.1772575250836121</v>
      </c>
      <c r="F1033" s="303">
        <f t="shared" si="580"/>
        <v>3.1772575250836121</v>
      </c>
      <c r="G1033" s="303">
        <f t="shared" si="580"/>
        <v>3.1772575250836121</v>
      </c>
      <c r="H1033" s="303">
        <f t="shared" si="580"/>
        <v>3.1772575250836121</v>
      </c>
      <c r="I1033" s="303">
        <f t="shared" si="580"/>
        <v>3.1772575250836121</v>
      </c>
      <c r="J1033" s="303">
        <f t="shared" si="580"/>
        <v>3.1772575250836121</v>
      </c>
      <c r="K1033" s="303">
        <f t="shared" si="580"/>
        <v>3.1772575250836121</v>
      </c>
      <c r="L1033" s="303">
        <f t="shared" si="580"/>
        <v>3.1772575250836121</v>
      </c>
      <c r="M1033" s="303">
        <f t="shared" si="580"/>
        <v>3.1772575250836121</v>
      </c>
      <c r="N1033" s="303">
        <f t="shared" si="580"/>
        <v>3.1772575250836121</v>
      </c>
      <c r="O1033" s="303">
        <f t="shared" si="580"/>
        <v>3.1772575250836121</v>
      </c>
      <c r="P1033" s="303">
        <f t="shared" si="580"/>
        <v>3.1772575250836121</v>
      </c>
      <c r="Q1033" s="303">
        <f t="shared" si="580"/>
        <v>3.1772575250836121</v>
      </c>
      <c r="R1033" s="303">
        <f t="shared" si="580"/>
        <v>3.1772575250836121</v>
      </c>
      <c r="S1033" s="303">
        <f t="shared" si="580"/>
        <v>3.1772575250836121</v>
      </c>
      <c r="T1033" s="303">
        <f t="shared" si="580"/>
        <v>3.1772575250836121</v>
      </c>
      <c r="U1033" s="303">
        <f t="shared" si="580"/>
        <v>3.1772575250836121</v>
      </c>
      <c r="V1033" s="303">
        <f t="shared" si="580"/>
        <v>3.1772575250836121</v>
      </c>
      <c r="W1033" s="303">
        <f t="shared" si="580"/>
        <v>3.1772575250836121</v>
      </c>
      <c r="X1033" s="303">
        <f t="shared" si="580"/>
        <v>3.1772575250836121</v>
      </c>
      <c r="Y1033" s="303">
        <f t="shared" si="580"/>
        <v>3.1772575250836121</v>
      </c>
      <c r="Z1033" s="303">
        <f t="shared" si="580"/>
        <v>3.1772575250836121</v>
      </c>
      <c r="AA1033" s="303">
        <f t="shared" si="580"/>
        <v>3.1772575250836121</v>
      </c>
      <c r="AB1033" s="303">
        <f t="shared" si="580"/>
        <v>3.1772575250836121</v>
      </c>
      <c r="AC1033" s="303">
        <f t="shared" si="580"/>
        <v>3.1772575250836121</v>
      </c>
      <c r="AD1033" s="303">
        <f t="shared" si="580"/>
        <v>3.1772575250836121</v>
      </c>
      <c r="AE1033" s="303">
        <f t="shared" si="580"/>
        <v>3.1772575250836121</v>
      </c>
      <c r="AF1033" s="303">
        <f t="shared" si="580"/>
        <v>3.1772575250836121</v>
      </c>
      <c r="AG1033" s="303">
        <f t="shared" si="580"/>
        <v>3.1772575250836121</v>
      </c>
      <c r="AH1033" s="303">
        <f t="shared" si="580"/>
        <v>3.1772575250836121</v>
      </c>
      <c r="AI1033" s="303">
        <f t="shared" si="580"/>
        <v>3.1772575250836121</v>
      </c>
      <c r="AJ1033" s="303">
        <f t="shared" si="580"/>
        <v>3.1772575250836121</v>
      </c>
      <c r="AK1033" s="303">
        <f t="shared" ref="AK1033:BP1033" si="581">IFERROR(AK642/(INDEX(abo.mov.tot.avg,AK$998)+INDEX(abo.iden.tot.avg,AK$998)+INDEX(abo.fmo.pre.avg,AK$1062)),0)</f>
        <v>3.1772575250836121</v>
      </c>
      <c r="AL1033" s="303">
        <f t="shared" si="581"/>
        <v>3.1772575250836121</v>
      </c>
      <c r="AM1033" s="303">
        <f t="shared" si="581"/>
        <v>3.1772575250836121</v>
      </c>
      <c r="AN1033" s="303">
        <f t="shared" si="581"/>
        <v>3.1772575250836121</v>
      </c>
      <c r="AO1033" s="303">
        <f t="shared" si="581"/>
        <v>3.1772575250836121</v>
      </c>
      <c r="AP1033" s="303">
        <f t="shared" si="581"/>
        <v>3.1772575250836121</v>
      </c>
      <c r="AQ1033" s="303">
        <f t="shared" si="581"/>
        <v>3.1772575250836121</v>
      </c>
      <c r="AR1033" s="303">
        <f t="shared" si="581"/>
        <v>3.1772575250836121</v>
      </c>
      <c r="AS1033" s="303">
        <f t="shared" si="581"/>
        <v>3.1772575250836121</v>
      </c>
      <c r="AT1033" s="303">
        <f t="shared" si="581"/>
        <v>3.1772575250836121</v>
      </c>
      <c r="AU1033" s="303">
        <f t="shared" si="581"/>
        <v>3.1772575250836121</v>
      </c>
      <c r="AV1033" s="303">
        <f t="shared" si="581"/>
        <v>3.1772575250836121</v>
      </c>
      <c r="AW1033" s="303">
        <f t="shared" si="581"/>
        <v>3.1772575250836121</v>
      </c>
      <c r="AX1033" s="303">
        <f t="shared" si="581"/>
        <v>3.1772575250836121</v>
      </c>
      <c r="AY1033" s="303">
        <f t="shared" si="581"/>
        <v>3.1772575250836121</v>
      </c>
      <c r="AZ1033" s="303">
        <f t="shared" si="581"/>
        <v>3.1772575250836121</v>
      </c>
      <c r="BA1033" s="303">
        <f t="shared" si="581"/>
        <v>3.1772575250836121</v>
      </c>
      <c r="BB1033" s="303">
        <f t="shared" si="581"/>
        <v>3.1772575250836121</v>
      </c>
      <c r="BC1033" s="303">
        <f t="shared" si="581"/>
        <v>3.1772575250836121</v>
      </c>
      <c r="BD1033" s="303">
        <f t="shared" si="581"/>
        <v>3.1772575250836121</v>
      </c>
      <c r="BE1033" s="303">
        <f t="shared" si="581"/>
        <v>3.1772575250836121</v>
      </c>
      <c r="BF1033" s="303">
        <f t="shared" si="581"/>
        <v>3.1772575250836121</v>
      </c>
      <c r="BG1033" s="303">
        <f t="shared" si="581"/>
        <v>3.1772575250836121</v>
      </c>
      <c r="BH1033" s="303">
        <f t="shared" si="581"/>
        <v>3.1772575250836121</v>
      </c>
      <c r="BI1033" s="303">
        <f t="shared" si="581"/>
        <v>3.1772575250836121</v>
      </c>
      <c r="BJ1033" s="303">
        <f t="shared" si="581"/>
        <v>3.1772575250836121</v>
      </c>
      <c r="BK1033" s="303">
        <f t="shared" si="581"/>
        <v>3.1772575250836121</v>
      </c>
      <c r="BL1033" s="303">
        <f t="shared" si="581"/>
        <v>3.1772575250836121</v>
      </c>
      <c r="BM1033" s="303">
        <f t="shared" si="581"/>
        <v>3.1772575250836121</v>
      </c>
      <c r="BN1033" s="303">
        <f t="shared" si="581"/>
        <v>3.1772575250836121</v>
      </c>
      <c r="BO1033" s="303">
        <f t="shared" si="581"/>
        <v>3.1772575250836121</v>
      </c>
      <c r="BP1033" s="303">
        <f t="shared" si="581"/>
        <v>3.1772575250836121</v>
      </c>
      <c r="BQ1033" s="303">
        <f t="shared" ref="BQ1033:CV1033" si="582">IFERROR(BQ642/(INDEX(abo.mov.tot.avg,BQ$998)+INDEX(abo.iden.tot.avg,BQ$998)+INDEX(abo.fmo.pre.avg,BQ$1062)),0)</f>
        <v>3.1772575250836121</v>
      </c>
      <c r="BR1033" s="303">
        <f t="shared" si="582"/>
        <v>3.1772575250836121</v>
      </c>
      <c r="BS1033" s="303">
        <f t="shared" si="582"/>
        <v>3.1772575250836121</v>
      </c>
      <c r="BT1033" s="303">
        <f t="shared" si="582"/>
        <v>3.1772575250836121</v>
      </c>
      <c r="BU1033" s="303">
        <f t="shared" si="582"/>
        <v>3.1772575250836121</v>
      </c>
      <c r="BV1033" s="303">
        <f t="shared" si="582"/>
        <v>3.1772575250836121</v>
      </c>
      <c r="BW1033" s="303">
        <f t="shared" si="582"/>
        <v>3.1772575250836121</v>
      </c>
      <c r="BX1033" s="303">
        <f t="shared" si="582"/>
        <v>3.1772575250836121</v>
      </c>
      <c r="BY1033" s="303">
        <f t="shared" si="582"/>
        <v>3.1772575250836121</v>
      </c>
      <c r="BZ1033" s="303">
        <f t="shared" si="582"/>
        <v>3.1772575250836121</v>
      </c>
      <c r="CA1033" s="303">
        <f t="shared" si="582"/>
        <v>3.1772575250836121</v>
      </c>
      <c r="CB1033" s="303">
        <f t="shared" si="582"/>
        <v>3.1772575250836121</v>
      </c>
      <c r="CC1033" s="303">
        <f t="shared" si="582"/>
        <v>3.1772575250836121</v>
      </c>
      <c r="CD1033" s="303">
        <f t="shared" si="582"/>
        <v>3.1772575250836121</v>
      </c>
      <c r="CE1033" s="303">
        <f t="shared" si="582"/>
        <v>3.1772575250836121</v>
      </c>
      <c r="CF1033" s="303">
        <f t="shared" si="582"/>
        <v>3.1772575250836121</v>
      </c>
      <c r="CG1033" s="303">
        <f t="shared" si="582"/>
        <v>3.1772575250836121</v>
      </c>
      <c r="CH1033" s="303">
        <f t="shared" si="582"/>
        <v>3.1772575250836121</v>
      </c>
      <c r="CI1033" s="303">
        <f t="shared" si="582"/>
        <v>3.1772575250836121</v>
      </c>
      <c r="CJ1033" s="303">
        <f t="shared" si="582"/>
        <v>3.1772575250836121</v>
      </c>
      <c r="CK1033" s="303">
        <f t="shared" si="582"/>
        <v>3.1772575250836121</v>
      </c>
      <c r="CL1033" s="303">
        <f t="shared" si="582"/>
        <v>3.1772575250836121</v>
      </c>
      <c r="CM1033" s="303">
        <f t="shared" si="582"/>
        <v>3.1772575250836121</v>
      </c>
      <c r="CN1033" s="303">
        <f t="shared" si="582"/>
        <v>3.1772575250836121</v>
      </c>
      <c r="CO1033" s="303">
        <f t="shared" si="582"/>
        <v>3.1772575250836121</v>
      </c>
      <c r="CP1033" s="303">
        <f t="shared" si="582"/>
        <v>3.1772575250836121</v>
      </c>
      <c r="CQ1033" s="303">
        <f t="shared" si="582"/>
        <v>3.1772575250836121</v>
      </c>
      <c r="CR1033" s="303">
        <f t="shared" si="582"/>
        <v>3.1772575250836121</v>
      </c>
      <c r="CS1033" s="303">
        <f t="shared" si="582"/>
        <v>3.1772575250836121</v>
      </c>
      <c r="CT1033" s="303">
        <f t="shared" si="582"/>
        <v>3.1772575250836121</v>
      </c>
      <c r="CU1033" s="303">
        <f t="shared" si="582"/>
        <v>3.1772575250836121</v>
      </c>
      <c r="CV1033" s="303">
        <f t="shared" si="582"/>
        <v>3.1772575250836121</v>
      </c>
      <c r="CW1033" s="63" t="s">
        <v>584</v>
      </c>
      <c r="CX1033" s="63"/>
    </row>
    <row r="1034" spans="2:113" outlineLevel="1" x14ac:dyDescent="0.3">
      <c r="D1034" s="143"/>
    </row>
    <row r="1035" spans="2:113" outlineLevel="1" x14ac:dyDescent="0.3">
      <c r="C1035" s="242" t="s">
        <v>23</v>
      </c>
      <c r="D1035" s="143" t="s">
        <v>558</v>
      </c>
      <c r="E1035" s="303">
        <f t="shared" ref="E1035:AJ1035" si="583">IFERROR(E644/(INDEX(abo.mov.tot.avg,E$998)+INDEX(abo.iden.tot.avg,E$998)+INDEX(abo.fmo.pre.avg,E$1062)),0)</f>
        <v>98.850334448160538</v>
      </c>
      <c r="F1035" s="303">
        <f t="shared" si="583"/>
        <v>98.850334448160538</v>
      </c>
      <c r="G1035" s="303">
        <f t="shared" si="583"/>
        <v>98.850334448160538</v>
      </c>
      <c r="H1035" s="303">
        <f t="shared" si="583"/>
        <v>98.850334448160538</v>
      </c>
      <c r="I1035" s="303">
        <f t="shared" si="583"/>
        <v>98.850334448160538</v>
      </c>
      <c r="J1035" s="303">
        <f t="shared" si="583"/>
        <v>98.850334448160538</v>
      </c>
      <c r="K1035" s="303">
        <f t="shared" si="583"/>
        <v>98.850334448160538</v>
      </c>
      <c r="L1035" s="303">
        <f t="shared" si="583"/>
        <v>98.850334448160538</v>
      </c>
      <c r="M1035" s="303">
        <f t="shared" si="583"/>
        <v>98.850334448160538</v>
      </c>
      <c r="N1035" s="303">
        <f t="shared" si="583"/>
        <v>98.850334448160538</v>
      </c>
      <c r="O1035" s="303">
        <f t="shared" si="583"/>
        <v>98.850334448160538</v>
      </c>
      <c r="P1035" s="303">
        <f t="shared" si="583"/>
        <v>98.850334448160538</v>
      </c>
      <c r="Q1035" s="303">
        <f t="shared" si="583"/>
        <v>98.850334448160538</v>
      </c>
      <c r="R1035" s="303">
        <f t="shared" si="583"/>
        <v>98.850334448160538</v>
      </c>
      <c r="S1035" s="303">
        <f t="shared" si="583"/>
        <v>98.850334448160538</v>
      </c>
      <c r="T1035" s="303">
        <f t="shared" si="583"/>
        <v>98.850334448160538</v>
      </c>
      <c r="U1035" s="303">
        <f t="shared" si="583"/>
        <v>98.850334448160538</v>
      </c>
      <c r="V1035" s="303">
        <f t="shared" si="583"/>
        <v>98.850334448160538</v>
      </c>
      <c r="W1035" s="303">
        <f t="shared" si="583"/>
        <v>98.850334448160538</v>
      </c>
      <c r="X1035" s="303">
        <f t="shared" si="583"/>
        <v>98.850334448160538</v>
      </c>
      <c r="Y1035" s="303">
        <f t="shared" si="583"/>
        <v>98.850334448160538</v>
      </c>
      <c r="Z1035" s="303">
        <f t="shared" si="583"/>
        <v>98.850334448160538</v>
      </c>
      <c r="AA1035" s="303">
        <f t="shared" si="583"/>
        <v>98.850334448160538</v>
      </c>
      <c r="AB1035" s="303">
        <f t="shared" si="583"/>
        <v>98.850334448160538</v>
      </c>
      <c r="AC1035" s="303">
        <f t="shared" si="583"/>
        <v>98.850334448160538</v>
      </c>
      <c r="AD1035" s="303">
        <f t="shared" si="583"/>
        <v>98.850334448160538</v>
      </c>
      <c r="AE1035" s="303">
        <f t="shared" si="583"/>
        <v>98.850334448160538</v>
      </c>
      <c r="AF1035" s="303">
        <f t="shared" si="583"/>
        <v>98.850334448160538</v>
      </c>
      <c r="AG1035" s="303">
        <f t="shared" si="583"/>
        <v>98.850334448160538</v>
      </c>
      <c r="AH1035" s="303">
        <f t="shared" si="583"/>
        <v>98.850334448160538</v>
      </c>
      <c r="AI1035" s="303">
        <f t="shared" si="583"/>
        <v>98.850334448160538</v>
      </c>
      <c r="AJ1035" s="303">
        <f t="shared" si="583"/>
        <v>98.850334448160538</v>
      </c>
      <c r="AK1035" s="303">
        <f t="shared" ref="AK1035:BP1035" si="584">IFERROR(AK644/(INDEX(abo.mov.tot.avg,AK$998)+INDEX(abo.iden.tot.avg,AK$998)+INDEX(abo.fmo.pre.avg,AK$1062)),0)</f>
        <v>98.850334448160538</v>
      </c>
      <c r="AL1035" s="303">
        <f t="shared" si="584"/>
        <v>0</v>
      </c>
      <c r="AM1035" s="303">
        <f t="shared" si="584"/>
        <v>0</v>
      </c>
      <c r="AN1035" s="303">
        <f t="shared" si="584"/>
        <v>0</v>
      </c>
      <c r="AO1035" s="303">
        <f t="shared" si="584"/>
        <v>0</v>
      </c>
      <c r="AP1035" s="303">
        <f t="shared" si="584"/>
        <v>0</v>
      </c>
      <c r="AQ1035" s="303">
        <f t="shared" si="584"/>
        <v>0</v>
      </c>
      <c r="AR1035" s="303">
        <f t="shared" si="584"/>
        <v>0</v>
      </c>
      <c r="AS1035" s="303">
        <f t="shared" si="584"/>
        <v>0</v>
      </c>
      <c r="AT1035" s="303">
        <f t="shared" si="584"/>
        <v>0</v>
      </c>
      <c r="AU1035" s="303">
        <f t="shared" si="584"/>
        <v>0</v>
      </c>
      <c r="AV1035" s="303">
        <f t="shared" si="584"/>
        <v>0</v>
      </c>
      <c r="AW1035" s="303">
        <f t="shared" si="584"/>
        <v>0</v>
      </c>
      <c r="AX1035" s="303">
        <f t="shared" si="584"/>
        <v>0</v>
      </c>
      <c r="AY1035" s="303">
        <f t="shared" si="584"/>
        <v>0</v>
      </c>
      <c r="AZ1035" s="303">
        <f t="shared" si="584"/>
        <v>0</v>
      </c>
      <c r="BA1035" s="303">
        <f t="shared" si="584"/>
        <v>0</v>
      </c>
      <c r="BB1035" s="303">
        <f t="shared" si="584"/>
        <v>0</v>
      </c>
      <c r="BC1035" s="303">
        <f t="shared" si="584"/>
        <v>0</v>
      </c>
      <c r="BD1035" s="303">
        <f t="shared" si="584"/>
        <v>0</v>
      </c>
      <c r="BE1035" s="303">
        <f t="shared" si="584"/>
        <v>0</v>
      </c>
      <c r="BF1035" s="303">
        <f t="shared" si="584"/>
        <v>0</v>
      </c>
      <c r="BG1035" s="303">
        <f t="shared" si="584"/>
        <v>0</v>
      </c>
      <c r="BH1035" s="303">
        <f t="shared" si="584"/>
        <v>0</v>
      </c>
      <c r="BI1035" s="303">
        <f t="shared" si="584"/>
        <v>0</v>
      </c>
      <c r="BJ1035" s="303">
        <f t="shared" si="584"/>
        <v>0</v>
      </c>
      <c r="BK1035" s="303">
        <f t="shared" si="584"/>
        <v>0</v>
      </c>
      <c r="BL1035" s="303">
        <f t="shared" si="584"/>
        <v>0</v>
      </c>
      <c r="BM1035" s="303">
        <f t="shared" si="584"/>
        <v>0</v>
      </c>
      <c r="BN1035" s="303">
        <f t="shared" si="584"/>
        <v>0</v>
      </c>
      <c r="BO1035" s="303">
        <f t="shared" si="584"/>
        <v>0</v>
      </c>
      <c r="BP1035" s="303">
        <f t="shared" si="584"/>
        <v>0</v>
      </c>
      <c r="BQ1035" s="303">
        <f t="shared" ref="BQ1035:CV1035" si="585">IFERROR(BQ644/(INDEX(abo.mov.tot.avg,BQ$998)+INDEX(abo.iden.tot.avg,BQ$998)+INDEX(abo.fmo.pre.avg,BQ$1062)),0)</f>
        <v>0</v>
      </c>
      <c r="BR1035" s="303">
        <f t="shared" si="585"/>
        <v>0</v>
      </c>
      <c r="BS1035" s="303">
        <f t="shared" si="585"/>
        <v>0</v>
      </c>
      <c r="BT1035" s="303">
        <f t="shared" si="585"/>
        <v>0</v>
      </c>
      <c r="BU1035" s="303">
        <f t="shared" si="585"/>
        <v>0</v>
      </c>
      <c r="BV1035" s="303">
        <f t="shared" si="585"/>
        <v>0</v>
      </c>
      <c r="BW1035" s="303">
        <f t="shared" si="585"/>
        <v>0</v>
      </c>
      <c r="BX1035" s="303">
        <f t="shared" si="585"/>
        <v>0</v>
      </c>
      <c r="BY1035" s="303">
        <f t="shared" si="585"/>
        <v>0</v>
      </c>
      <c r="BZ1035" s="303">
        <f t="shared" si="585"/>
        <v>0</v>
      </c>
      <c r="CA1035" s="303">
        <f t="shared" si="585"/>
        <v>0</v>
      </c>
      <c r="CB1035" s="303">
        <f t="shared" si="585"/>
        <v>0</v>
      </c>
      <c r="CC1035" s="303">
        <f t="shared" si="585"/>
        <v>0</v>
      </c>
      <c r="CD1035" s="303">
        <f t="shared" si="585"/>
        <v>0</v>
      </c>
      <c r="CE1035" s="303">
        <f t="shared" si="585"/>
        <v>0</v>
      </c>
      <c r="CF1035" s="303">
        <f t="shared" si="585"/>
        <v>0</v>
      </c>
      <c r="CG1035" s="303">
        <f t="shared" si="585"/>
        <v>0</v>
      </c>
      <c r="CH1035" s="303">
        <f t="shared" si="585"/>
        <v>0</v>
      </c>
      <c r="CI1035" s="303">
        <f t="shared" si="585"/>
        <v>0</v>
      </c>
      <c r="CJ1035" s="303">
        <f t="shared" si="585"/>
        <v>0</v>
      </c>
      <c r="CK1035" s="303">
        <f t="shared" si="585"/>
        <v>0</v>
      </c>
      <c r="CL1035" s="303">
        <f t="shared" si="585"/>
        <v>0</v>
      </c>
      <c r="CM1035" s="303">
        <f t="shared" si="585"/>
        <v>0</v>
      </c>
      <c r="CN1035" s="303">
        <f t="shared" si="585"/>
        <v>0</v>
      </c>
      <c r="CO1035" s="303">
        <f t="shared" si="585"/>
        <v>0</v>
      </c>
      <c r="CP1035" s="303">
        <f t="shared" si="585"/>
        <v>0</v>
      </c>
      <c r="CQ1035" s="303">
        <f t="shared" si="585"/>
        <v>0</v>
      </c>
      <c r="CR1035" s="303">
        <f t="shared" si="585"/>
        <v>0</v>
      </c>
      <c r="CS1035" s="303">
        <f t="shared" si="585"/>
        <v>0</v>
      </c>
      <c r="CT1035" s="303">
        <f t="shared" si="585"/>
        <v>0</v>
      </c>
      <c r="CU1035" s="303">
        <f t="shared" si="585"/>
        <v>0</v>
      </c>
      <c r="CV1035" s="303">
        <f t="shared" si="585"/>
        <v>0</v>
      </c>
    </row>
    <row r="1037" spans="2:113" ht="18" thickBot="1" x14ac:dyDescent="0.35">
      <c r="B1037" s="75" t="s">
        <v>555</v>
      </c>
      <c r="C1037" s="75"/>
      <c r="D1037" s="75"/>
      <c r="E1037" s="75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75"/>
      <c r="R1037" s="75"/>
      <c r="S1037" s="75"/>
      <c r="T1037" s="75"/>
      <c r="U1037" s="75"/>
      <c r="V1037" s="75"/>
      <c r="W1037" s="75"/>
      <c r="X1037" s="75"/>
      <c r="Y1037" s="75"/>
      <c r="Z1037" s="75"/>
      <c r="AA1037" s="75"/>
      <c r="AB1037" s="75"/>
      <c r="AC1037" s="75"/>
      <c r="AD1037" s="75"/>
      <c r="AE1037" s="75"/>
      <c r="AF1037" s="75"/>
      <c r="AG1037" s="75"/>
      <c r="AH1037" s="75"/>
      <c r="AI1037" s="75"/>
      <c r="AJ1037" s="75"/>
      <c r="AK1037" s="75"/>
      <c r="AL1037" s="75"/>
      <c r="AM1037" s="75"/>
      <c r="AN1037" s="75"/>
      <c r="AO1037" s="75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75"/>
      <c r="AZ1037" s="75"/>
      <c r="BA1037" s="75"/>
      <c r="BB1037" s="75"/>
      <c r="BC1037" s="75"/>
      <c r="BD1037" s="75"/>
      <c r="BE1037" s="75"/>
      <c r="BF1037" s="75"/>
      <c r="BG1037" s="75"/>
      <c r="BH1037" s="75"/>
      <c r="BI1037" s="75"/>
      <c r="BJ1037" s="75"/>
      <c r="BK1037" s="75"/>
      <c r="BL1037" s="75"/>
      <c r="BM1037" s="75"/>
      <c r="BN1037" s="75"/>
      <c r="BO1037" s="75"/>
      <c r="BP1037" s="75"/>
      <c r="BQ1037" s="75"/>
      <c r="BR1037" s="75"/>
      <c r="BS1037" s="75"/>
      <c r="BT1037" s="75"/>
      <c r="BU1037" s="75"/>
      <c r="BV1037" s="75"/>
      <c r="BW1037" s="75"/>
      <c r="BX1037" s="75"/>
      <c r="BY1037" s="75"/>
      <c r="BZ1037" s="75"/>
      <c r="CA1037" s="75"/>
      <c r="CB1037" s="75"/>
      <c r="CC1037" s="75"/>
      <c r="CD1037" s="75"/>
      <c r="CE1037" s="75"/>
      <c r="CF1037" s="75"/>
      <c r="CG1037" s="75"/>
      <c r="CH1037" s="75"/>
      <c r="CI1037" s="75"/>
      <c r="CJ1037" s="75"/>
      <c r="CK1037" s="75"/>
      <c r="CL1037" s="75"/>
      <c r="CM1037" s="75"/>
      <c r="CN1037" s="75"/>
      <c r="CO1037" s="75"/>
      <c r="CP1037" s="75"/>
      <c r="CQ1037" s="75"/>
      <c r="CR1037" s="75"/>
      <c r="CS1037" s="75"/>
      <c r="CT1037" s="75"/>
      <c r="CU1037" s="75"/>
      <c r="CV1037" s="75"/>
      <c r="CW1037" s="75"/>
      <c r="CX1037" s="75"/>
      <c r="CY1037" s="75"/>
      <c r="CZ1037" s="75"/>
      <c r="DA1037" s="75"/>
      <c r="DB1037" s="75"/>
      <c r="DC1037" s="75"/>
      <c r="DD1037" s="75"/>
      <c r="DE1037" s="75"/>
      <c r="DF1037" s="75"/>
      <c r="DG1037" s="75"/>
      <c r="DH1037" s="75"/>
      <c r="DI1037" s="75"/>
    </row>
    <row r="1038" spans="2:113" outlineLevel="1" x14ac:dyDescent="0.3">
      <c r="K1038" s="234"/>
      <c r="L1038" s="234"/>
      <c r="M1038" s="234"/>
      <c r="N1038" s="234"/>
    </row>
    <row r="1039" spans="2:113" ht="12.75" customHeight="1" outlineLevel="1" x14ac:dyDescent="0.3">
      <c r="E1039" s="233">
        <v>1</v>
      </c>
      <c r="F1039" s="233">
        <v>2</v>
      </c>
      <c r="G1039" s="233">
        <v>3</v>
      </c>
      <c r="H1039" s="233">
        <v>4</v>
      </c>
      <c r="I1039" s="233">
        <v>5</v>
      </c>
      <c r="J1039" s="233">
        <v>6</v>
      </c>
      <c r="K1039" s="233">
        <v>7</v>
      </c>
      <c r="L1039" s="233">
        <v>8</v>
      </c>
      <c r="M1039" s="233">
        <v>9</v>
      </c>
      <c r="N1039" s="233">
        <v>10</v>
      </c>
      <c r="O1039" s="233">
        <v>11</v>
      </c>
      <c r="P1039" s="233">
        <v>12</v>
      </c>
      <c r="Q1039" s="233">
        <v>13</v>
      </c>
      <c r="R1039" s="233">
        <v>14</v>
      </c>
      <c r="S1039" s="233">
        <v>15</v>
      </c>
      <c r="T1039" s="233">
        <v>16</v>
      </c>
      <c r="U1039" s="233">
        <v>17</v>
      </c>
      <c r="V1039" s="233">
        <v>18</v>
      </c>
      <c r="W1039" s="233">
        <v>19</v>
      </c>
      <c r="X1039" s="233">
        <v>20</v>
      </c>
      <c r="Y1039" s="233">
        <v>21</v>
      </c>
      <c r="Z1039" s="233">
        <v>22</v>
      </c>
      <c r="AA1039" s="233">
        <v>23</v>
      </c>
      <c r="AB1039" s="233">
        <v>24</v>
      </c>
      <c r="AC1039" s="233">
        <v>25</v>
      </c>
      <c r="AD1039" s="233">
        <v>26</v>
      </c>
      <c r="AE1039" s="233">
        <v>27</v>
      </c>
      <c r="AF1039" s="233">
        <v>28</v>
      </c>
      <c r="AG1039" s="233">
        <v>29</v>
      </c>
      <c r="AH1039" s="233">
        <v>30</v>
      </c>
      <c r="AI1039" s="233">
        <v>31</v>
      </c>
      <c r="AJ1039" s="233">
        <v>32</v>
      </c>
      <c r="AK1039" s="233">
        <v>33</v>
      </c>
      <c r="AL1039" s="233">
        <v>34</v>
      </c>
      <c r="AM1039" s="233">
        <v>35</v>
      </c>
      <c r="AN1039" s="233">
        <v>36</v>
      </c>
      <c r="AO1039" s="233">
        <v>37</v>
      </c>
      <c r="AP1039" s="233">
        <v>38</v>
      </c>
      <c r="AQ1039" s="233">
        <v>39</v>
      </c>
      <c r="AR1039" s="233">
        <v>40</v>
      </c>
      <c r="AS1039" s="233">
        <v>41</v>
      </c>
      <c r="AT1039" s="233">
        <v>42</v>
      </c>
      <c r="AU1039" s="233">
        <v>43</v>
      </c>
      <c r="AV1039" s="233">
        <v>44</v>
      </c>
      <c r="AW1039" s="233">
        <v>45</v>
      </c>
      <c r="AX1039" s="233">
        <v>46</v>
      </c>
      <c r="AY1039" s="233">
        <v>47</v>
      </c>
      <c r="AZ1039" s="233">
        <v>48</v>
      </c>
      <c r="BA1039" s="233">
        <v>49</v>
      </c>
      <c r="BB1039" s="233">
        <v>50</v>
      </c>
      <c r="BC1039" s="233">
        <v>51</v>
      </c>
      <c r="BD1039" s="233">
        <v>52</v>
      </c>
      <c r="BE1039" s="233">
        <v>53</v>
      </c>
      <c r="BF1039" s="233">
        <v>54</v>
      </c>
      <c r="BG1039" s="233">
        <v>55</v>
      </c>
      <c r="BH1039" s="233">
        <v>56</v>
      </c>
      <c r="BI1039" s="233">
        <v>57</v>
      </c>
      <c r="BJ1039" s="233">
        <v>58</v>
      </c>
      <c r="BK1039" s="233">
        <v>59</v>
      </c>
      <c r="BL1039" s="233">
        <v>60</v>
      </c>
      <c r="BM1039" s="233">
        <v>61</v>
      </c>
      <c r="BN1039" s="233">
        <v>62</v>
      </c>
      <c r="BO1039" s="233">
        <v>63</v>
      </c>
      <c r="BP1039" s="233">
        <v>64</v>
      </c>
      <c r="BQ1039" s="233">
        <v>65</v>
      </c>
      <c r="BR1039" s="233">
        <v>66</v>
      </c>
      <c r="BS1039" s="233">
        <v>67</v>
      </c>
      <c r="BT1039" s="233">
        <v>68</v>
      </c>
      <c r="BU1039" s="233">
        <v>69</v>
      </c>
      <c r="BV1039" s="233">
        <v>70</v>
      </c>
      <c r="BW1039" s="233">
        <v>71</v>
      </c>
      <c r="BX1039" s="233">
        <v>72</v>
      </c>
      <c r="BY1039" s="233">
        <v>73</v>
      </c>
      <c r="BZ1039" s="233">
        <v>74</v>
      </c>
      <c r="CA1039" s="233">
        <v>75</v>
      </c>
      <c r="CB1039" s="233">
        <v>76</v>
      </c>
      <c r="CC1039" s="233">
        <v>77</v>
      </c>
      <c r="CD1039" s="233">
        <v>78</v>
      </c>
      <c r="CE1039" s="233">
        <v>79</v>
      </c>
      <c r="CF1039" s="233">
        <v>80</v>
      </c>
      <c r="CG1039" s="233">
        <v>81</v>
      </c>
      <c r="CH1039" s="233">
        <v>82</v>
      </c>
      <c r="CI1039" s="233">
        <v>83</v>
      </c>
      <c r="CJ1039" s="233">
        <v>84</v>
      </c>
      <c r="CK1039" s="233">
        <v>85</v>
      </c>
      <c r="CL1039" s="233">
        <v>86</v>
      </c>
      <c r="CM1039" s="233">
        <v>87</v>
      </c>
      <c r="CN1039" s="233">
        <v>88</v>
      </c>
      <c r="CO1039" s="233">
        <v>89</v>
      </c>
      <c r="CP1039" s="233">
        <v>90</v>
      </c>
      <c r="CQ1039" s="233">
        <v>91</v>
      </c>
      <c r="CR1039" s="233">
        <v>92</v>
      </c>
      <c r="CS1039" s="233">
        <v>93</v>
      </c>
      <c r="CT1039" s="233">
        <v>94</v>
      </c>
      <c r="CU1039" s="233">
        <v>95</v>
      </c>
      <c r="CV1039" s="233">
        <v>96</v>
      </c>
      <c r="CZ1039" s="457" t="s">
        <v>85</v>
      </c>
      <c r="DA1039" s="458"/>
      <c r="DB1039" s="459"/>
      <c r="DC1039" s="457" t="s">
        <v>1624</v>
      </c>
      <c r="DD1039" s="458"/>
      <c r="DE1039" s="459"/>
      <c r="DF1039" s="457" t="s">
        <v>1625</v>
      </c>
      <c r="DG1039" s="458"/>
      <c r="DH1039" s="459"/>
    </row>
    <row r="1040" spans="2:113" outlineLevel="1" x14ac:dyDescent="0.3">
      <c r="B1040" s="69" t="s">
        <v>79</v>
      </c>
      <c r="C1040" s="69" t="s">
        <v>129</v>
      </c>
      <c r="E1040" s="69">
        <v>201401</v>
      </c>
      <c r="F1040" s="69">
        <v>201402</v>
      </c>
      <c r="G1040" s="69">
        <v>201403</v>
      </c>
      <c r="H1040" s="69">
        <v>201404</v>
      </c>
      <c r="I1040" s="69">
        <v>201405</v>
      </c>
      <c r="J1040" s="69">
        <v>201406</v>
      </c>
      <c r="K1040" s="69">
        <v>201407</v>
      </c>
      <c r="L1040" s="69">
        <v>201408</v>
      </c>
      <c r="M1040" s="69">
        <v>201409</v>
      </c>
      <c r="N1040" s="69">
        <v>201410</v>
      </c>
      <c r="O1040" s="69">
        <v>201411</v>
      </c>
      <c r="P1040" s="69">
        <v>201412</v>
      </c>
      <c r="Q1040" s="69">
        <v>201501</v>
      </c>
      <c r="R1040" s="69">
        <v>201502</v>
      </c>
      <c r="S1040" s="69">
        <v>201503</v>
      </c>
      <c r="T1040" s="69">
        <v>201504</v>
      </c>
      <c r="U1040" s="69">
        <v>201505</v>
      </c>
      <c r="V1040" s="69">
        <v>201506</v>
      </c>
      <c r="W1040" s="69">
        <v>201507</v>
      </c>
      <c r="X1040" s="69">
        <v>201508</v>
      </c>
      <c r="Y1040" s="69">
        <v>201509</v>
      </c>
      <c r="Z1040" s="69">
        <v>201510</v>
      </c>
      <c r="AA1040" s="69">
        <v>201511</v>
      </c>
      <c r="AB1040" s="69">
        <v>201512</v>
      </c>
      <c r="AC1040" s="69">
        <v>201601</v>
      </c>
      <c r="AD1040" s="69">
        <v>201602</v>
      </c>
      <c r="AE1040" s="69">
        <v>201603</v>
      </c>
      <c r="AF1040" s="69">
        <v>201604</v>
      </c>
      <c r="AG1040" s="69">
        <v>201605</v>
      </c>
      <c r="AH1040" s="69">
        <v>201606</v>
      </c>
      <c r="AI1040" s="69">
        <v>201607</v>
      </c>
      <c r="AJ1040" s="69">
        <v>201608</v>
      </c>
      <c r="AK1040" s="69">
        <v>201609</v>
      </c>
      <c r="AL1040" s="69">
        <v>201610</v>
      </c>
      <c r="AM1040" s="69">
        <v>201611</v>
      </c>
      <c r="AN1040" s="69">
        <v>201612</v>
      </c>
      <c r="AO1040" s="69">
        <v>201701</v>
      </c>
      <c r="AP1040" s="69">
        <v>201702</v>
      </c>
      <c r="AQ1040" s="69">
        <v>201703</v>
      </c>
      <c r="AR1040" s="69">
        <v>201704</v>
      </c>
      <c r="AS1040" s="69">
        <v>201705</v>
      </c>
      <c r="AT1040" s="69">
        <v>201706</v>
      </c>
      <c r="AU1040" s="69">
        <v>201707</v>
      </c>
      <c r="AV1040" s="69">
        <v>201708</v>
      </c>
      <c r="AW1040" s="69">
        <v>201709</v>
      </c>
      <c r="AX1040" s="69">
        <v>201710</v>
      </c>
      <c r="AY1040" s="69">
        <v>201711</v>
      </c>
      <c r="AZ1040" s="69">
        <v>201712</v>
      </c>
      <c r="BA1040" s="69">
        <v>201801</v>
      </c>
      <c r="BB1040" s="69">
        <v>201802</v>
      </c>
      <c r="BC1040" s="69">
        <v>201803</v>
      </c>
      <c r="BD1040" s="69">
        <v>201804</v>
      </c>
      <c r="BE1040" s="69">
        <v>201805</v>
      </c>
      <c r="BF1040" s="69">
        <v>201806</v>
      </c>
      <c r="BG1040" s="69">
        <v>201807</v>
      </c>
      <c r="BH1040" s="69">
        <v>201808</v>
      </c>
      <c r="BI1040" s="69">
        <v>201809</v>
      </c>
      <c r="BJ1040" s="69">
        <v>201810</v>
      </c>
      <c r="BK1040" s="69">
        <v>201811</v>
      </c>
      <c r="BL1040" s="69">
        <v>201812</v>
      </c>
      <c r="BM1040" s="69">
        <v>201901</v>
      </c>
      <c r="BN1040" s="69">
        <v>201902</v>
      </c>
      <c r="BO1040" s="69">
        <v>201903</v>
      </c>
      <c r="BP1040" s="69">
        <v>201904</v>
      </c>
      <c r="BQ1040" s="69">
        <v>201905</v>
      </c>
      <c r="BR1040" s="69">
        <v>201906</v>
      </c>
      <c r="BS1040" s="69">
        <v>201907</v>
      </c>
      <c r="BT1040" s="69">
        <v>201908</v>
      </c>
      <c r="BU1040" s="69">
        <v>201909</v>
      </c>
      <c r="BV1040" s="69">
        <v>201910</v>
      </c>
      <c r="BW1040" s="69">
        <v>201911</v>
      </c>
      <c r="BX1040" s="69">
        <v>201912</v>
      </c>
      <c r="BY1040" s="69">
        <v>202001</v>
      </c>
      <c r="BZ1040" s="69">
        <v>202002</v>
      </c>
      <c r="CA1040" s="69">
        <v>202003</v>
      </c>
      <c r="CB1040" s="69">
        <v>202004</v>
      </c>
      <c r="CC1040" s="69">
        <v>202005</v>
      </c>
      <c r="CD1040" s="69">
        <v>202006</v>
      </c>
      <c r="CE1040" s="69">
        <v>202007</v>
      </c>
      <c r="CF1040" s="69">
        <v>202008</v>
      </c>
      <c r="CG1040" s="69">
        <v>202009</v>
      </c>
      <c r="CH1040" s="69">
        <v>202010</v>
      </c>
      <c r="CI1040" s="69">
        <v>202011</v>
      </c>
      <c r="CJ1040" s="69">
        <v>202012</v>
      </c>
      <c r="CK1040" s="69">
        <v>202101</v>
      </c>
      <c r="CL1040" s="69">
        <v>202102</v>
      </c>
      <c r="CM1040" s="69">
        <v>202103</v>
      </c>
      <c r="CN1040" s="69">
        <v>202104</v>
      </c>
      <c r="CO1040" s="69">
        <v>202105</v>
      </c>
      <c r="CP1040" s="69">
        <v>202106</v>
      </c>
      <c r="CQ1040" s="69">
        <v>202107</v>
      </c>
      <c r="CR1040" s="69">
        <v>202108</v>
      </c>
      <c r="CS1040" s="69">
        <v>202109</v>
      </c>
      <c r="CT1040" s="69">
        <v>202110</v>
      </c>
      <c r="CU1040" s="69">
        <v>202111</v>
      </c>
      <c r="CV1040" s="69">
        <v>202112</v>
      </c>
      <c r="CX1040" s="69" t="s">
        <v>1720</v>
      </c>
      <c r="CY1040" s="69" t="s">
        <v>1721</v>
      </c>
      <c r="CZ1040" s="452" t="s">
        <v>1621</v>
      </c>
      <c r="DA1040" s="452" t="s">
        <v>1622</v>
      </c>
      <c r="DB1040" s="452" t="s">
        <v>1623</v>
      </c>
      <c r="DC1040" s="452" t="s">
        <v>1621</v>
      </c>
      <c r="DD1040" s="452" t="s">
        <v>1622</v>
      </c>
      <c r="DE1040" s="452" t="s">
        <v>1623</v>
      </c>
      <c r="DF1040" s="452" t="s">
        <v>1621</v>
      </c>
      <c r="DG1040" s="452" t="s">
        <v>1622</v>
      </c>
      <c r="DH1040" s="452" t="s">
        <v>1623</v>
      </c>
    </row>
    <row r="1041" spans="2:113" outlineLevel="1" x14ac:dyDescent="0.3">
      <c r="B1041" s="154">
        <v>1</v>
      </c>
      <c r="C1041" s="242" t="s">
        <v>470</v>
      </c>
      <c r="D1041" s="143" t="s">
        <v>558</v>
      </c>
      <c r="E1041" s="303">
        <f t="shared" ref="E1041:AJ1041" si="586">IFERROR(E650/INDEX(abo.mov.tot.avg,E$998),0)</f>
        <v>30.865384615384617</v>
      </c>
      <c r="F1041" s="303">
        <f t="shared" si="586"/>
        <v>30.865384615384617</v>
      </c>
      <c r="G1041" s="303">
        <f t="shared" si="586"/>
        <v>30.865384615384617</v>
      </c>
      <c r="H1041" s="303">
        <f t="shared" si="586"/>
        <v>30.865384615384617</v>
      </c>
      <c r="I1041" s="303">
        <f t="shared" si="586"/>
        <v>30.865384615384617</v>
      </c>
      <c r="J1041" s="303">
        <f t="shared" si="586"/>
        <v>30.865384615384617</v>
      </c>
      <c r="K1041" s="303">
        <f t="shared" si="586"/>
        <v>30.865384615384617</v>
      </c>
      <c r="L1041" s="303">
        <f t="shared" si="586"/>
        <v>30.865384615384617</v>
      </c>
      <c r="M1041" s="303">
        <f t="shared" si="586"/>
        <v>30.865384615384617</v>
      </c>
      <c r="N1041" s="303">
        <f t="shared" si="586"/>
        <v>30.865384615384617</v>
      </c>
      <c r="O1041" s="303">
        <f t="shared" si="586"/>
        <v>30.865384615384617</v>
      </c>
      <c r="P1041" s="303">
        <f t="shared" si="586"/>
        <v>30.865384615384617</v>
      </c>
      <c r="Q1041" s="303">
        <f t="shared" si="586"/>
        <v>30.865384615384617</v>
      </c>
      <c r="R1041" s="303">
        <f t="shared" si="586"/>
        <v>30.865384615384617</v>
      </c>
      <c r="S1041" s="303">
        <f t="shared" si="586"/>
        <v>30.865384615384617</v>
      </c>
      <c r="T1041" s="303">
        <f t="shared" si="586"/>
        <v>30.865384615384617</v>
      </c>
      <c r="U1041" s="303">
        <f t="shared" si="586"/>
        <v>30.865384615384617</v>
      </c>
      <c r="V1041" s="303">
        <f t="shared" si="586"/>
        <v>30.865384615384617</v>
      </c>
      <c r="W1041" s="303">
        <f t="shared" si="586"/>
        <v>30.865384615384617</v>
      </c>
      <c r="X1041" s="303">
        <f t="shared" si="586"/>
        <v>30.865384615384617</v>
      </c>
      <c r="Y1041" s="303">
        <f t="shared" si="586"/>
        <v>30.865384615384617</v>
      </c>
      <c r="Z1041" s="303">
        <f t="shared" si="586"/>
        <v>30.865384615384617</v>
      </c>
      <c r="AA1041" s="303">
        <f t="shared" si="586"/>
        <v>30.865384615384617</v>
      </c>
      <c r="AB1041" s="303">
        <f t="shared" si="586"/>
        <v>30.865384615384617</v>
      </c>
      <c r="AC1041" s="303">
        <f t="shared" si="586"/>
        <v>30.865384615384617</v>
      </c>
      <c r="AD1041" s="303">
        <f t="shared" si="586"/>
        <v>30.865384615384617</v>
      </c>
      <c r="AE1041" s="303">
        <f t="shared" si="586"/>
        <v>30.865384615384617</v>
      </c>
      <c r="AF1041" s="303">
        <f t="shared" si="586"/>
        <v>30.865384615384617</v>
      </c>
      <c r="AG1041" s="303">
        <f t="shared" si="586"/>
        <v>30.865384615384617</v>
      </c>
      <c r="AH1041" s="303">
        <f t="shared" si="586"/>
        <v>30.865384615384617</v>
      </c>
      <c r="AI1041" s="303">
        <f t="shared" si="586"/>
        <v>30.865384615384617</v>
      </c>
      <c r="AJ1041" s="303">
        <f t="shared" si="586"/>
        <v>30.865384615384617</v>
      </c>
      <c r="AK1041" s="303">
        <f t="shared" ref="AK1041" si="587">IFERROR(AK650/INDEX(abo.mov.tot.avg,AK$998),0)</f>
        <v>30.865384615384617</v>
      </c>
      <c r="AL1041" s="481">
        <f t="shared" ref="AL1041:BA1044" si="588">IF($CX1041="lineal",$CZ1041+$DA1041*AL$143,IF($CX1041="logaritmica",$DC1041+$DD1041*AL$142,IF($CX1041="exponencial",EXP($DF1041+$DG1041*AL$143),"-")))</f>
        <v>30.86538461538461</v>
      </c>
      <c r="AM1041" s="481">
        <f t="shared" si="588"/>
        <v>30.86538461538461</v>
      </c>
      <c r="AN1041" s="481">
        <f t="shared" si="588"/>
        <v>30.86538461538461</v>
      </c>
      <c r="AO1041" s="481">
        <f t="shared" si="588"/>
        <v>30.86538461538461</v>
      </c>
      <c r="AP1041" s="481">
        <f t="shared" si="588"/>
        <v>30.86538461538461</v>
      </c>
      <c r="AQ1041" s="481">
        <f t="shared" si="588"/>
        <v>30.86538461538461</v>
      </c>
      <c r="AR1041" s="481">
        <f t="shared" si="588"/>
        <v>30.86538461538461</v>
      </c>
      <c r="AS1041" s="481">
        <f t="shared" si="588"/>
        <v>30.86538461538461</v>
      </c>
      <c r="AT1041" s="481">
        <f t="shared" si="588"/>
        <v>30.86538461538461</v>
      </c>
      <c r="AU1041" s="481">
        <f t="shared" si="588"/>
        <v>30.86538461538461</v>
      </c>
      <c r="AV1041" s="481">
        <f t="shared" si="588"/>
        <v>30.86538461538461</v>
      </c>
      <c r="AW1041" s="481">
        <f t="shared" si="588"/>
        <v>30.86538461538461</v>
      </c>
      <c r="AX1041" s="481">
        <f t="shared" si="588"/>
        <v>30.86538461538461</v>
      </c>
      <c r="AY1041" s="481">
        <f t="shared" si="588"/>
        <v>30.86538461538461</v>
      </c>
      <c r="AZ1041" s="481">
        <f t="shared" si="588"/>
        <v>30.86538461538461</v>
      </c>
      <c r="BA1041" s="481">
        <f t="shared" si="588"/>
        <v>30.86538461538461</v>
      </c>
      <c r="BB1041" s="481">
        <f t="shared" ref="BB1041:CV1044" si="589">IF($CX1041="lineal",$CZ1041+$DA1041*BB$143,IF($CX1041="logaritmica",$DC1041+$DD1041*BB$142,IF($CX1041="exponencial",EXP($DF1041+$DG1041*BB$143),"-")))</f>
        <v>30.86538461538461</v>
      </c>
      <c r="BC1041" s="481">
        <f t="shared" si="589"/>
        <v>30.86538461538461</v>
      </c>
      <c r="BD1041" s="481">
        <f t="shared" si="589"/>
        <v>30.86538461538461</v>
      </c>
      <c r="BE1041" s="481">
        <f t="shared" si="589"/>
        <v>30.86538461538461</v>
      </c>
      <c r="BF1041" s="481">
        <f t="shared" si="589"/>
        <v>30.86538461538461</v>
      </c>
      <c r="BG1041" s="481">
        <f t="shared" si="589"/>
        <v>30.86538461538461</v>
      </c>
      <c r="BH1041" s="481">
        <f t="shared" si="589"/>
        <v>30.86538461538461</v>
      </c>
      <c r="BI1041" s="481">
        <f t="shared" si="589"/>
        <v>30.86538461538461</v>
      </c>
      <c r="BJ1041" s="481">
        <f t="shared" si="589"/>
        <v>30.86538461538461</v>
      </c>
      <c r="BK1041" s="481">
        <f t="shared" si="589"/>
        <v>30.86538461538461</v>
      </c>
      <c r="BL1041" s="481">
        <f t="shared" si="589"/>
        <v>30.86538461538461</v>
      </c>
      <c r="BM1041" s="481">
        <f t="shared" si="589"/>
        <v>30.86538461538461</v>
      </c>
      <c r="BN1041" s="481">
        <f t="shared" si="589"/>
        <v>30.86538461538461</v>
      </c>
      <c r="BO1041" s="481">
        <f t="shared" si="589"/>
        <v>30.86538461538461</v>
      </c>
      <c r="BP1041" s="481">
        <f t="shared" si="589"/>
        <v>30.86538461538461</v>
      </c>
      <c r="BQ1041" s="481">
        <f t="shared" si="589"/>
        <v>30.86538461538461</v>
      </c>
      <c r="BR1041" s="481">
        <f t="shared" si="589"/>
        <v>30.86538461538461</v>
      </c>
      <c r="BS1041" s="481">
        <f t="shared" si="589"/>
        <v>30.86538461538461</v>
      </c>
      <c r="BT1041" s="481">
        <f t="shared" si="589"/>
        <v>30.86538461538461</v>
      </c>
      <c r="BU1041" s="481">
        <f t="shared" si="589"/>
        <v>30.86538461538461</v>
      </c>
      <c r="BV1041" s="481">
        <f t="shared" si="589"/>
        <v>30.86538461538461</v>
      </c>
      <c r="BW1041" s="481">
        <f t="shared" si="589"/>
        <v>30.86538461538461</v>
      </c>
      <c r="BX1041" s="481">
        <f t="shared" si="589"/>
        <v>30.86538461538461</v>
      </c>
      <c r="BY1041" s="481">
        <f t="shared" si="589"/>
        <v>30.86538461538461</v>
      </c>
      <c r="BZ1041" s="481">
        <f t="shared" si="589"/>
        <v>30.86538461538461</v>
      </c>
      <c r="CA1041" s="481">
        <f t="shared" si="589"/>
        <v>30.86538461538461</v>
      </c>
      <c r="CB1041" s="481">
        <f t="shared" si="589"/>
        <v>30.86538461538461</v>
      </c>
      <c r="CC1041" s="481">
        <f t="shared" si="589"/>
        <v>30.86538461538461</v>
      </c>
      <c r="CD1041" s="481">
        <f t="shared" si="589"/>
        <v>30.86538461538461</v>
      </c>
      <c r="CE1041" s="481">
        <f t="shared" si="589"/>
        <v>30.86538461538461</v>
      </c>
      <c r="CF1041" s="481">
        <f t="shared" si="589"/>
        <v>30.86538461538461</v>
      </c>
      <c r="CG1041" s="481">
        <f t="shared" si="589"/>
        <v>30.86538461538461</v>
      </c>
      <c r="CH1041" s="481">
        <f t="shared" si="589"/>
        <v>30.86538461538461</v>
      </c>
      <c r="CI1041" s="481">
        <f t="shared" si="589"/>
        <v>30.86538461538461</v>
      </c>
      <c r="CJ1041" s="481">
        <f t="shared" si="589"/>
        <v>30.86538461538461</v>
      </c>
      <c r="CK1041" s="481">
        <f t="shared" si="589"/>
        <v>30.86538461538461</v>
      </c>
      <c r="CL1041" s="481">
        <f t="shared" si="589"/>
        <v>30.86538461538461</v>
      </c>
      <c r="CM1041" s="481">
        <f t="shared" si="589"/>
        <v>30.86538461538461</v>
      </c>
      <c r="CN1041" s="481">
        <f t="shared" si="589"/>
        <v>30.86538461538461</v>
      </c>
      <c r="CO1041" s="481">
        <f t="shared" si="589"/>
        <v>30.86538461538461</v>
      </c>
      <c r="CP1041" s="481">
        <f t="shared" si="589"/>
        <v>30.86538461538461</v>
      </c>
      <c r="CQ1041" s="481">
        <f t="shared" si="589"/>
        <v>30.86538461538461</v>
      </c>
      <c r="CR1041" s="481">
        <f t="shared" si="589"/>
        <v>30.86538461538461</v>
      </c>
      <c r="CS1041" s="481">
        <f t="shared" si="589"/>
        <v>30.86538461538461</v>
      </c>
      <c r="CT1041" s="481">
        <f t="shared" si="589"/>
        <v>30.86538461538461</v>
      </c>
      <c r="CU1041" s="481">
        <f t="shared" si="589"/>
        <v>30.86538461538461</v>
      </c>
      <c r="CV1041" s="481">
        <f t="shared" si="589"/>
        <v>30.86538461538461</v>
      </c>
      <c r="CW1041" s="63" t="s">
        <v>568</v>
      </c>
      <c r="CX1041" s="242" t="s">
        <v>1723</v>
      </c>
      <c r="CY1041" s="242" t="str">
        <f>IF(AND($DB1041&gt;$DE1041,$DB1041&gt;$DH1041),"lineal",IF(AND($DE1041&gt;$DB1041,$DE1041&gt;$DH1041),"logaritmica",IF(AND($DH1041&gt;$DB1041,$DH1041&gt;$DE1041),"exponencial","-")))</f>
        <v>logaritmica</v>
      </c>
      <c r="CZ1041" s="453">
        <f>$AK1041-$DA1041*$AK$143</f>
        <v>30.865384615384617</v>
      </c>
      <c r="DA1041" s="453">
        <f>IFERROR(SLOPE($E1041:$AK1041,$E$143:$AK$143),0)</f>
        <v>0</v>
      </c>
      <c r="DB1041" s="454">
        <f>IFERROR(RSQ($E1041:$AK1041,$E$143:$AK$143),0)</f>
        <v>0</v>
      </c>
      <c r="DC1041" s="453">
        <f>$AK1041-$DD1041*$AK$143</f>
        <v>30.865384615384617</v>
      </c>
      <c r="DD1041" s="453">
        <f>IFERROR(SLOPE($E1041:$AK1041,$E$142:$AK$142),0)</f>
        <v>8.6988893235579807E-30</v>
      </c>
      <c r="DE1041" s="454">
        <f>IFERROR(RSQ($E1041:$AK1041,$E$142:$AK$142),0)</f>
        <v>1.7134175940341477E-31</v>
      </c>
      <c r="DF1041" s="455">
        <f t="shared" ref="DF1041:DF1044" si="590">IFERROR(LN($AK1041)-$DG1041*$AK$143,0)</f>
        <v>3.4296353169826888</v>
      </c>
      <c r="DG1041" s="456">
        <f>IFERROR(SLOPE(LN($E1041:$AK1041),$E$143:$AK$143),0)</f>
        <v>0</v>
      </c>
      <c r="DH1041" s="454">
        <f>IFERROR(RSQ(LN($E1041:$AK1041),$E$143:$AK$143),0)</f>
        <v>0</v>
      </c>
    </row>
    <row r="1042" spans="2:113" outlineLevel="1" x14ac:dyDescent="0.3">
      <c r="B1042" s="154">
        <v>2</v>
      </c>
      <c r="C1042" s="242" t="s">
        <v>471</v>
      </c>
      <c r="D1042" s="143" t="s">
        <v>558</v>
      </c>
      <c r="E1042" s="303">
        <f t="shared" ref="E1042:AJ1042" si="591">IFERROR(E651/INDEX(abo.mov.tot.avg,E$998),0)</f>
        <v>30.817307692307693</v>
      </c>
      <c r="F1042" s="303">
        <f t="shared" si="591"/>
        <v>30.817307692307693</v>
      </c>
      <c r="G1042" s="303">
        <f t="shared" si="591"/>
        <v>30.817307692307693</v>
      </c>
      <c r="H1042" s="303">
        <f t="shared" si="591"/>
        <v>30.817307692307693</v>
      </c>
      <c r="I1042" s="303">
        <f t="shared" si="591"/>
        <v>30.817307692307693</v>
      </c>
      <c r="J1042" s="303">
        <f t="shared" si="591"/>
        <v>30.817307692307693</v>
      </c>
      <c r="K1042" s="303">
        <f t="shared" si="591"/>
        <v>30.817307692307693</v>
      </c>
      <c r="L1042" s="303">
        <f t="shared" si="591"/>
        <v>30.817307692307693</v>
      </c>
      <c r="M1042" s="303">
        <f t="shared" si="591"/>
        <v>30.817307692307693</v>
      </c>
      <c r="N1042" s="303">
        <f t="shared" si="591"/>
        <v>30.817307692307693</v>
      </c>
      <c r="O1042" s="303">
        <f t="shared" si="591"/>
        <v>30.817307692307693</v>
      </c>
      <c r="P1042" s="303">
        <f t="shared" si="591"/>
        <v>30.817307692307693</v>
      </c>
      <c r="Q1042" s="303">
        <f t="shared" si="591"/>
        <v>30.817307692307693</v>
      </c>
      <c r="R1042" s="303">
        <f t="shared" si="591"/>
        <v>30.817307692307693</v>
      </c>
      <c r="S1042" s="303">
        <f t="shared" si="591"/>
        <v>30.817307692307693</v>
      </c>
      <c r="T1042" s="303">
        <f t="shared" si="591"/>
        <v>30.817307692307693</v>
      </c>
      <c r="U1042" s="303">
        <f t="shared" si="591"/>
        <v>30.817307692307693</v>
      </c>
      <c r="V1042" s="303">
        <f t="shared" si="591"/>
        <v>30.817307692307693</v>
      </c>
      <c r="W1042" s="303">
        <f t="shared" si="591"/>
        <v>30.817307692307693</v>
      </c>
      <c r="X1042" s="303">
        <f t="shared" si="591"/>
        <v>30.817307692307693</v>
      </c>
      <c r="Y1042" s="303">
        <f t="shared" si="591"/>
        <v>30.817307692307693</v>
      </c>
      <c r="Z1042" s="303">
        <f t="shared" si="591"/>
        <v>30.817307692307693</v>
      </c>
      <c r="AA1042" s="303">
        <f t="shared" si="591"/>
        <v>30.817307692307693</v>
      </c>
      <c r="AB1042" s="303">
        <f t="shared" si="591"/>
        <v>30.817307692307693</v>
      </c>
      <c r="AC1042" s="303">
        <f t="shared" si="591"/>
        <v>30.817307692307693</v>
      </c>
      <c r="AD1042" s="303">
        <f t="shared" si="591"/>
        <v>30.817307692307693</v>
      </c>
      <c r="AE1042" s="303">
        <f t="shared" si="591"/>
        <v>30.817307692307693</v>
      </c>
      <c r="AF1042" s="303">
        <f t="shared" si="591"/>
        <v>30.817307692307693</v>
      </c>
      <c r="AG1042" s="303">
        <f t="shared" si="591"/>
        <v>30.817307692307693</v>
      </c>
      <c r="AH1042" s="303">
        <f t="shared" si="591"/>
        <v>30.817307692307693</v>
      </c>
      <c r="AI1042" s="303">
        <f t="shared" si="591"/>
        <v>30.817307692307693</v>
      </c>
      <c r="AJ1042" s="303">
        <f t="shared" si="591"/>
        <v>30.817307692307693</v>
      </c>
      <c r="AK1042" s="303">
        <f t="shared" ref="AK1042" si="592">IFERROR(AK651/INDEX(abo.mov.tot.avg,AK$998),0)</f>
        <v>30.817307692307693</v>
      </c>
      <c r="AL1042" s="481">
        <f t="shared" si="588"/>
        <v>30.817307692307693</v>
      </c>
      <c r="AM1042" s="481">
        <f t="shared" si="588"/>
        <v>30.817307692307693</v>
      </c>
      <c r="AN1042" s="481">
        <f t="shared" si="588"/>
        <v>30.817307692307693</v>
      </c>
      <c r="AO1042" s="481">
        <f t="shared" si="588"/>
        <v>30.817307692307693</v>
      </c>
      <c r="AP1042" s="481">
        <f t="shared" si="588"/>
        <v>30.817307692307693</v>
      </c>
      <c r="AQ1042" s="481">
        <f t="shared" si="588"/>
        <v>30.817307692307693</v>
      </c>
      <c r="AR1042" s="481">
        <f t="shared" si="588"/>
        <v>30.817307692307693</v>
      </c>
      <c r="AS1042" s="481">
        <f t="shared" si="588"/>
        <v>30.817307692307693</v>
      </c>
      <c r="AT1042" s="481">
        <f t="shared" si="588"/>
        <v>30.817307692307693</v>
      </c>
      <c r="AU1042" s="481">
        <f t="shared" si="588"/>
        <v>30.817307692307693</v>
      </c>
      <c r="AV1042" s="481">
        <f t="shared" si="588"/>
        <v>30.817307692307693</v>
      </c>
      <c r="AW1042" s="481">
        <f t="shared" si="588"/>
        <v>30.817307692307693</v>
      </c>
      <c r="AX1042" s="481">
        <f t="shared" si="588"/>
        <v>30.817307692307693</v>
      </c>
      <c r="AY1042" s="481">
        <f t="shared" si="588"/>
        <v>30.817307692307693</v>
      </c>
      <c r="AZ1042" s="481">
        <f t="shared" si="588"/>
        <v>30.817307692307693</v>
      </c>
      <c r="BA1042" s="481">
        <f t="shared" si="588"/>
        <v>30.817307692307693</v>
      </c>
      <c r="BB1042" s="481">
        <f t="shared" si="589"/>
        <v>30.817307692307693</v>
      </c>
      <c r="BC1042" s="481">
        <f t="shared" si="589"/>
        <v>30.817307692307693</v>
      </c>
      <c r="BD1042" s="481">
        <f t="shared" si="589"/>
        <v>30.817307692307693</v>
      </c>
      <c r="BE1042" s="481">
        <f t="shared" si="589"/>
        <v>30.817307692307693</v>
      </c>
      <c r="BF1042" s="481">
        <f t="shared" si="589"/>
        <v>30.817307692307693</v>
      </c>
      <c r="BG1042" s="481">
        <f t="shared" si="589"/>
        <v>30.817307692307693</v>
      </c>
      <c r="BH1042" s="481">
        <f t="shared" si="589"/>
        <v>30.817307692307693</v>
      </c>
      <c r="BI1042" s="481">
        <f t="shared" si="589"/>
        <v>30.817307692307693</v>
      </c>
      <c r="BJ1042" s="481">
        <f t="shared" si="589"/>
        <v>30.817307692307693</v>
      </c>
      <c r="BK1042" s="481">
        <f t="shared" si="589"/>
        <v>30.817307692307693</v>
      </c>
      <c r="BL1042" s="481">
        <f t="shared" si="589"/>
        <v>30.817307692307693</v>
      </c>
      <c r="BM1042" s="481">
        <f t="shared" si="589"/>
        <v>30.817307692307693</v>
      </c>
      <c r="BN1042" s="481">
        <f t="shared" si="589"/>
        <v>30.817307692307693</v>
      </c>
      <c r="BO1042" s="481">
        <f t="shared" si="589"/>
        <v>30.817307692307693</v>
      </c>
      <c r="BP1042" s="481">
        <f t="shared" si="589"/>
        <v>30.817307692307693</v>
      </c>
      <c r="BQ1042" s="481">
        <f t="shared" si="589"/>
        <v>30.817307692307693</v>
      </c>
      <c r="BR1042" s="481">
        <f t="shared" si="589"/>
        <v>30.817307692307693</v>
      </c>
      <c r="BS1042" s="481">
        <f t="shared" si="589"/>
        <v>30.817307692307693</v>
      </c>
      <c r="BT1042" s="481">
        <f t="shared" si="589"/>
        <v>30.817307692307693</v>
      </c>
      <c r="BU1042" s="481">
        <f t="shared" si="589"/>
        <v>30.817307692307693</v>
      </c>
      <c r="BV1042" s="481">
        <f t="shared" si="589"/>
        <v>30.817307692307693</v>
      </c>
      <c r="BW1042" s="481">
        <f t="shared" si="589"/>
        <v>30.817307692307693</v>
      </c>
      <c r="BX1042" s="481">
        <f t="shared" si="589"/>
        <v>30.817307692307693</v>
      </c>
      <c r="BY1042" s="481">
        <f t="shared" si="589"/>
        <v>30.817307692307693</v>
      </c>
      <c r="BZ1042" s="481">
        <f t="shared" si="589"/>
        <v>30.817307692307693</v>
      </c>
      <c r="CA1042" s="481">
        <f t="shared" si="589"/>
        <v>30.817307692307693</v>
      </c>
      <c r="CB1042" s="481">
        <f t="shared" si="589"/>
        <v>30.817307692307693</v>
      </c>
      <c r="CC1042" s="481">
        <f t="shared" si="589"/>
        <v>30.817307692307693</v>
      </c>
      <c r="CD1042" s="481">
        <f t="shared" si="589"/>
        <v>30.817307692307693</v>
      </c>
      <c r="CE1042" s="481">
        <f t="shared" si="589"/>
        <v>30.817307692307693</v>
      </c>
      <c r="CF1042" s="481">
        <f t="shared" si="589"/>
        <v>30.817307692307693</v>
      </c>
      <c r="CG1042" s="481">
        <f t="shared" si="589"/>
        <v>30.817307692307693</v>
      </c>
      <c r="CH1042" s="481">
        <f t="shared" si="589"/>
        <v>30.817307692307693</v>
      </c>
      <c r="CI1042" s="481">
        <f t="shared" si="589"/>
        <v>30.817307692307693</v>
      </c>
      <c r="CJ1042" s="481">
        <f t="shared" si="589"/>
        <v>30.817307692307693</v>
      </c>
      <c r="CK1042" s="481">
        <f t="shared" si="589"/>
        <v>30.817307692307693</v>
      </c>
      <c r="CL1042" s="481">
        <f t="shared" si="589"/>
        <v>30.817307692307693</v>
      </c>
      <c r="CM1042" s="481">
        <f t="shared" si="589"/>
        <v>30.817307692307693</v>
      </c>
      <c r="CN1042" s="481">
        <f t="shared" si="589"/>
        <v>30.817307692307693</v>
      </c>
      <c r="CO1042" s="481">
        <f t="shared" si="589"/>
        <v>30.817307692307693</v>
      </c>
      <c r="CP1042" s="481">
        <f t="shared" si="589"/>
        <v>30.817307692307693</v>
      </c>
      <c r="CQ1042" s="481">
        <f t="shared" si="589"/>
        <v>30.817307692307693</v>
      </c>
      <c r="CR1042" s="481">
        <f t="shared" si="589"/>
        <v>30.817307692307693</v>
      </c>
      <c r="CS1042" s="481">
        <f t="shared" si="589"/>
        <v>30.817307692307693</v>
      </c>
      <c r="CT1042" s="481">
        <f t="shared" si="589"/>
        <v>30.817307692307693</v>
      </c>
      <c r="CU1042" s="481">
        <f t="shared" si="589"/>
        <v>30.817307692307693</v>
      </c>
      <c r="CV1042" s="481">
        <f t="shared" si="589"/>
        <v>30.817307692307693</v>
      </c>
      <c r="CW1042" s="63" t="s">
        <v>569</v>
      </c>
      <c r="CX1042" s="242" t="s">
        <v>1722</v>
      </c>
      <c r="CY1042" s="242" t="str">
        <f t="shared" ref="CY1042:CY1044" si="593">IF(AND($DB1042&gt;$DE1042,$DB1042&gt;$DH1042),"lineal",IF(AND($DE1042&gt;$DB1042,$DE1042&gt;$DH1042),"logaritmica",IF(AND($DH1042&gt;$DB1042,$DH1042&gt;$DE1042),"exponencial","-")))</f>
        <v>logaritmica</v>
      </c>
      <c r="CZ1042" s="453">
        <f t="shared" ref="CZ1042:CZ1044" si="594">$AK1042-$DA1042*$AK$143</f>
        <v>30.817307692307693</v>
      </c>
      <c r="DA1042" s="453">
        <f t="shared" ref="DA1042:DA1044" si="595">IFERROR(SLOPE($E1042:$AK1042,$E$143:$AK$143),0)</f>
        <v>0</v>
      </c>
      <c r="DB1042" s="454">
        <f t="shared" ref="DB1042:DB1044" si="596">IFERROR(RSQ($E1042:$AK1042,$E$143:$AK$143),0)</f>
        <v>0</v>
      </c>
      <c r="DC1042" s="453">
        <f t="shared" ref="DC1042:DC1044" si="597">$AK1042-$DD1042*$AK$143</f>
        <v>30.817307692307693</v>
      </c>
      <c r="DD1042" s="453">
        <f>IFERROR(SLOPE($E1042:$AK1042,$E$142:$AK$142),0)</f>
        <v>6.1561370597487253E-30</v>
      </c>
      <c r="DE1042" s="454">
        <f>IFERROR(RSQ($E1042:$AK1042,$E$142:$AK$142),0)</f>
        <v>1.3408253065740596E-31</v>
      </c>
      <c r="DF1042" s="455">
        <f t="shared" si="590"/>
        <v>3.4280764702133979</v>
      </c>
      <c r="DG1042" s="456">
        <f t="shared" ref="DG1042:DG1044" si="598">IFERROR(SLOPE(LN($E1042:$AK1042),$E$143:$AK$143),0)</f>
        <v>0</v>
      </c>
      <c r="DH1042" s="454">
        <f>IFERROR(RSQ(LN($E1042:$AK1042),$E$143:$AK$143),0)</f>
        <v>0</v>
      </c>
    </row>
    <row r="1043" spans="2:113" outlineLevel="1" x14ac:dyDescent="0.3">
      <c r="B1043" s="154">
        <v>3</v>
      </c>
      <c r="C1043" s="242" t="s">
        <v>472</v>
      </c>
      <c r="D1043" s="143" t="s">
        <v>558</v>
      </c>
      <c r="E1043" s="303">
        <f t="shared" ref="E1043:AJ1043" si="599">IFERROR(E652/INDEX(abo.mov.tot.avg,E$998),0)</f>
        <v>30.865384615384617</v>
      </c>
      <c r="F1043" s="303">
        <f t="shared" si="599"/>
        <v>30.865384615384617</v>
      </c>
      <c r="G1043" s="303">
        <f t="shared" si="599"/>
        <v>30.865384615384617</v>
      </c>
      <c r="H1043" s="303">
        <f t="shared" si="599"/>
        <v>30.865384615384617</v>
      </c>
      <c r="I1043" s="303">
        <f t="shared" si="599"/>
        <v>30.865384615384617</v>
      </c>
      <c r="J1043" s="303">
        <f t="shared" si="599"/>
        <v>30.865384615384617</v>
      </c>
      <c r="K1043" s="303">
        <f t="shared" si="599"/>
        <v>30.865384615384617</v>
      </c>
      <c r="L1043" s="303">
        <f t="shared" si="599"/>
        <v>30.865384615384617</v>
      </c>
      <c r="M1043" s="303">
        <f t="shared" si="599"/>
        <v>30.865384615384617</v>
      </c>
      <c r="N1043" s="303">
        <f t="shared" si="599"/>
        <v>30.865384615384617</v>
      </c>
      <c r="O1043" s="303">
        <f t="shared" si="599"/>
        <v>30.865384615384617</v>
      </c>
      <c r="P1043" s="303">
        <f t="shared" si="599"/>
        <v>30.865384615384617</v>
      </c>
      <c r="Q1043" s="303">
        <f t="shared" si="599"/>
        <v>30.865384615384617</v>
      </c>
      <c r="R1043" s="303">
        <f t="shared" si="599"/>
        <v>30.865384615384617</v>
      </c>
      <c r="S1043" s="303">
        <f t="shared" si="599"/>
        <v>30.865384615384617</v>
      </c>
      <c r="T1043" s="303">
        <f t="shared" si="599"/>
        <v>30.865384615384617</v>
      </c>
      <c r="U1043" s="303">
        <f t="shared" si="599"/>
        <v>30.865384615384617</v>
      </c>
      <c r="V1043" s="303">
        <f t="shared" si="599"/>
        <v>30.865384615384617</v>
      </c>
      <c r="W1043" s="303">
        <f t="shared" si="599"/>
        <v>30.865384615384617</v>
      </c>
      <c r="X1043" s="303">
        <f t="shared" si="599"/>
        <v>30.865384615384617</v>
      </c>
      <c r="Y1043" s="303">
        <f t="shared" si="599"/>
        <v>30.865384615384617</v>
      </c>
      <c r="Z1043" s="303">
        <f t="shared" si="599"/>
        <v>30.865384615384617</v>
      </c>
      <c r="AA1043" s="303">
        <f t="shared" si="599"/>
        <v>30.865384615384617</v>
      </c>
      <c r="AB1043" s="303">
        <f t="shared" si="599"/>
        <v>30.865384615384617</v>
      </c>
      <c r="AC1043" s="303">
        <f t="shared" si="599"/>
        <v>30.865384615384617</v>
      </c>
      <c r="AD1043" s="303">
        <f t="shared" si="599"/>
        <v>30.865384615384617</v>
      </c>
      <c r="AE1043" s="303">
        <f t="shared" si="599"/>
        <v>30.865384615384617</v>
      </c>
      <c r="AF1043" s="303">
        <f t="shared" si="599"/>
        <v>30.865384615384617</v>
      </c>
      <c r="AG1043" s="303">
        <f t="shared" si="599"/>
        <v>30.865384615384617</v>
      </c>
      <c r="AH1043" s="303">
        <f t="shared" si="599"/>
        <v>30.865384615384617</v>
      </c>
      <c r="AI1043" s="303">
        <f t="shared" si="599"/>
        <v>30.865384615384617</v>
      </c>
      <c r="AJ1043" s="303">
        <f t="shared" si="599"/>
        <v>30.865384615384617</v>
      </c>
      <c r="AK1043" s="303">
        <f t="shared" ref="AK1043" si="600">IFERROR(AK652/INDEX(abo.mov.tot.avg,AK$998),0)</f>
        <v>30.865384615384617</v>
      </c>
      <c r="AL1043" s="481">
        <f t="shared" si="588"/>
        <v>30.865384615384617</v>
      </c>
      <c r="AM1043" s="481">
        <f t="shared" si="588"/>
        <v>30.865384615384617</v>
      </c>
      <c r="AN1043" s="481">
        <f t="shared" si="588"/>
        <v>30.865384615384617</v>
      </c>
      <c r="AO1043" s="481">
        <f t="shared" si="588"/>
        <v>30.865384615384617</v>
      </c>
      <c r="AP1043" s="481">
        <f t="shared" si="588"/>
        <v>30.865384615384617</v>
      </c>
      <c r="AQ1043" s="481">
        <f t="shared" si="588"/>
        <v>30.865384615384617</v>
      </c>
      <c r="AR1043" s="481">
        <f t="shared" si="588"/>
        <v>30.865384615384617</v>
      </c>
      <c r="AS1043" s="481">
        <f t="shared" si="588"/>
        <v>30.865384615384617</v>
      </c>
      <c r="AT1043" s="481">
        <f t="shared" si="588"/>
        <v>30.865384615384617</v>
      </c>
      <c r="AU1043" s="481">
        <f t="shared" si="588"/>
        <v>30.865384615384617</v>
      </c>
      <c r="AV1043" s="481">
        <f t="shared" si="588"/>
        <v>30.865384615384617</v>
      </c>
      <c r="AW1043" s="481">
        <f t="shared" si="588"/>
        <v>30.865384615384617</v>
      </c>
      <c r="AX1043" s="481">
        <f t="shared" si="588"/>
        <v>30.865384615384617</v>
      </c>
      <c r="AY1043" s="481">
        <f t="shared" si="588"/>
        <v>30.865384615384617</v>
      </c>
      <c r="AZ1043" s="481">
        <f t="shared" si="588"/>
        <v>30.865384615384617</v>
      </c>
      <c r="BA1043" s="481">
        <f t="shared" si="588"/>
        <v>30.865384615384617</v>
      </c>
      <c r="BB1043" s="481">
        <f t="shared" si="589"/>
        <v>30.865384615384617</v>
      </c>
      <c r="BC1043" s="481">
        <f t="shared" si="589"/>
        <v>30.865384615384617</v>
      </c>
      <c r="BD1043" s="481">
        <f t="shared" si="589"/>
        <v>30.865384615384617</v>
      </c>
      <c r="BE1043" s="481">
        <f t="shared" si="589"/>
        <v>30.865384615384617</v>
      </c>
      <c r="BF1043" s="481">
        <f t="shared" si="589"/>
        <v>30.865384615384617</v>
      </c>
      <c r="BG1043" s="481">
        <f t="shared" si="589"/>
        <v>30.865384615384617</v>
      </c>
      <c r="BH1043" s="481">
        <f t="shared" si="589"/>
        <v>30.865384615384617</v>
      </c>
      <c r="BI1043" s="481">
        <f t="shared" si="589"/>
        <v>30.865384615384617</v>
      </c>
      <c r="BJ1043" s="481">
        <f t="shared" si="589"/>
        <v>30.865384615384617</v>
      </c>
      <c r="BK1043" s="481">
        <f t="shared" si="589"/>
        <v>30.865384615384617</v>
      </c>
      <c r="BL1043" s="481">
        <f t="shared" si="589"/>
        <v>30.865384615384617</v>
      </c>
      <c r="BM1043" s="481">
        <f t="shared" si="589"/>
        <v>30.865384615384617</v>
      </c>
      <c r="BN1043" s="481">
        <f t="shared" si="589"/>
        <v>30.865384615384617</v>
      </c>
      <c r="BO1043" s="481">
        <f t="shared" si="589"/>
        <v>30.865384615384617</v>
      </c>
      <c r="BP1043" s="481">
        <f t="shared" si="589"/>
        <v>30.865384615384617</v>
      </c>
      <c r="BQ1043" s="481">
        <f t="shared" si="589"/>
        <v>30.865384615384617</v>
      </c>
      <c r="BR1043" s="481">
        <f t="shared" si="589"/>
        <v>30.865384615384617</v>
      </c>
      <c r="BS1043" s="481">
        <f t="shared" si="589"/>
        <v>30.865384615384617</v>
      </c>
      <c r="BT1043" s="481">
        <f t="shared" si="589"/>
        <v>30.865384615384617</v>
      </c>
      <c r="BU1043" s="481">
        <f t="shared" si="589"/>
        <v>30.865384615384617</v>
      </c>
      <c r="BV1043" s="481">
        <f t="shared" si="589"/>
        <v>30.865384615384617</v>
      </c>
      <c r="BW1043" s="481">
        <f t="shared" si="589"/>
        <v>30.865384615384617</v>
      </c>
      <c r="BX1043" s="481">
        <f t="shared" si="589"/>
        <v>30.865384615384617</v>
      </c>
      <c r="BY1043" s="481">
        <f t="shared" si="589"/>
        <v>30.865384615384617</v>
      </c>
      <c r="BZ1043" s="481">
        <f t="shared" si="589"/>
        <v>30.865384615384617</v>
      </c>
      <c r="CA1043" s="481">
        <f t="shared" si="589"/>
        <v>30.865384615384617</v>
      </c>
      <c r="CB1043" s="481">
        <f t="shared" si="589"/>
        <v>30.865384615384617</v>
      </c>
      <c r="CC1043" s="481">
        <f t="shared" si="589"/>
        <v>30.865384615384617</v>
      </c>
      <c r="CD1043" s="481">
        <f t="shared" si="589"/>
        <v>30.865384615384617</v>
      </c>
      <c r="CE1043" s="481">
        <f t="shared" si="589"/>
        <v>30.865384615384617</v>
      </c>
      <c r="CF1043" s="481">
        <f t="shared" si="589"/>
        <v>30.865384615384617</v>
      </c>
      <c r="CG1043" s="481">
        <f t="shared" si="589"/>
        <v>30.865384615384617</v>
      </c>
      <c r="CH1043" s="481">
        <f t="shared" si="589"/>
        <v>30.865384615384617</v>
      </c>
      <c r="CI1043" s="481">
        <f t="shared" si="589"/>
        <v>30.865384615384617</v>
      </c>
      <c r="CJ1043" s="481">
        <f t="shared" si="589"/>
        <v>30.865384615384617</v>
      </c>
      <c r="CK1043" s="481">
        <f t="shared" si="589"/>
        <v>30.865384615384617</v>
      </c>
      <c r="CL1043" s="481">
        <f t="shared" si="589"/>
        <v>30.865384615384617</v>
      </c>
      <c r="CM1043" s="481">
        <f t="shared" si="589"/>
        <v>30.865384615384617</v>
      </c>
      <c r="CN1043" s="481">
        <f t="shared" si="589"/>
        <v>30.865384615384617</v>
      </c>
      <c r="CO1043" s="481">
        <f t="shared" si="589"/>
        <v>30.865384615384617</v>
      </c>
      <c r="CP1043" s="481">
        <f t="shared" si="589"/>
        <v>30.865384615384617</v>
      </c>
      <c r="CQ1043" s="481">
        <f t="shared" si="589"/>
        <v>30.865384615384617</v>
      </c>
      <c r="CR1043" s="481">
        <f t="shared" si="589"/>
        <v>30.865384615384617</v>
      </c>
      <c r="CS1043" s="481">
        <f t="shared" si="589"/>
        <v>30.865384615384617</v>
      </c>
      <c r="CT1043" s="481">
        <f t="shared" si="589"/>
        <v>30.865384615384617</v>
      </c>
      <c r="CU1043" s="481">
        <f t="shared" si="589"/>
        <v>30.865384615384617</v>
      </c>
      <c r="CV1043" s="481">
        <f t="shared" si="589"/>
        <v>30.865384615384617</v>
      </c>
      <c r="CW1043" s="63" t="s">
        <v>570</v>
      </c>
      <c r="CX1043" s="242" t="str">
        <f>+CY1043</f>
        <v>logaritmica</v>
      </c>
      <c r="CY1043" s="242" t="str">
        <f t="shared" si="593"/>
        <v>logaritmica</v>
      </c>
      <c r="CZ1043" s="453">
        <f t="shared" si="594"/>
        <v>30.865384615384617</v>
      </c>
      <c r="DA1043" s="453">
        <f t="shared" si="595"/>
        <v>0</v>
      </c>
      <c r="DB1043" s="454">
        <f t="shared" si="596"/>
        <v>0</v>
      </c>
      <c r="DC1043" s="453">
        <f t="shared" si="597"/>
        <v>30.865384615384617</v>
      </c>
      <c r="DD1043" s="453">
        <f t="shared" ref="DD1043:DD1044" si="601">IFERROR(SLOPE($E1043:$AK1043,$E$142:$AK$142),0)</f>
        <v>8.6988893235579807E-30</v>
      </c>
      <c r="DE1043" s="454">
        <f t="shared" ref="DE1043:DE1044" si="602">IFERROR(RSQ($E1043:$AK1043,$E$142:$AK$142),0)</f>
        <v>1.7134175940341477E-31</v>
      </c>
      <c r="DF1043" s="455">
        <f t="shared" si="590"/>
        <v>3.4296353169826888</v>
      </c>
      <c r="DG1043" s="456">
        <f t="shared" si="598"/>
        <v>0</v>
      </c>
      <c r="DH1043" s="454">
        <f t="shared" ref="DH1043:DH1044" si="603">IFERROR(RSQ(LN($E1043:$AK1043),$E$143:$AK$143),0)</f>
        <v>0</v>
      </c>
    </row>
    <row r="1044" spans="2:113" outlineLevel="1" x14ac:dyDescent="0.3">
      <c r="B1044" s="154">
        <v>4</v>
      </c>
      <c r="C1044" s="242" t="s">
        <v>473</v>
      </c>
      <c r="D1044" s="143" t="s">
        <v>558</v>
      </c>
      <c r="E1044" s="303">
        <f t="shared" ref="E1044:AJ1044" si="604">IFERROR(E653/INDEX(abo.mov.tot.avg,E$998),0)</f>
        <v>1.9711538461538463</v>
      </c>
      <c r="F1044" s="303">
        <f t="shared" si="604"/>
        <v>1.9711538461538463</v>
      </c>
      <c r="G1044" s="303">
        <f t="shared" si="604"/>
        <v>1.9711538461538463</v>
      </c>
      <c r="H1044" s="303">
        <f t="shared" si="604"/>
        <v>1.9711538461538463</v>
      </c>
      <c r="I1044" s="303">
        <f t="shared" si="604"/>
        <v>1.9711538461538463</v>
      </c>
      <c r="J1044" s="303">
        <f t="shared" si="604"/>
        <v>1.9711538461538463</v>
      </c>
      <c r="K1044" s="303">
        <f t="shared" si="604"/>
        <v>1.9711538461538463</v>
      </c>
      <c r="L1044" s="303">
        <f t="shared" si="604"/>
        <v>1.9711538461538463</v>
      </c>
      <c r="M1044" s="303">
        <f t="shared" si="604"/>
        <v>1.9711538461538463</v>
      </c>
      <c r="N1044" s="303">
        <f t="shared" si="604"/>
        <v>1.9711538461538463</v>
      </c>
      <c r="O1044" s="303">
        <f t="shared" si="604"/>
        <v>1.9711538461538463</v>
      </c>
      <c r="P1044" s="303">
        <f t="shared" si="604"/>
        <v>1.9711538461538463</v>
      </c>
      <c r="Q1044" s="303">
        <f t="shared" si="604"/>
        <v>1.9711538461538463</v>
      </c>
      <c r="R1044" s="303">
        <f t="shared" si="604"/>
        <v>1.9711538461538463</v>
      </c>
      <c r="S1044" s="303">
        <f t="shared" si="604"/>
        <v>1.9711538461538463</v>
      </c>
      <c r="T1044" s="303">
        <f t="shared" si="604"/>
        <v>1.9711538461538463</v>
      </c>
      <c r="U1044" s="303">
        <f t="shared" si="604"/>
        <v>1.9711538461538463</v>
      </c>
      <c r="V1044" s="303">
        <f t="shared" si="604"/>
        <v>1.9711538461538463</v>
      </c>
      <c r="W1044" s="303">
        <f t="shared" si="604"/>
        <v>1.9711538461538463</v>
      </c>
      <c r="X1044" s="303">
        <f t="shared" si="604"/>
        <v>1.9711538461538463</v>
      </c>
      <c r="Y1044" s="303">
        <f t="shared" si="604"/>
        <v>1.9711538461538463</v>
      </c>
      <c r="Z1044" s="303">
        <f t="shared" si="604"/>
        <v>1.9711538461538463</v>
      </c>
      <c r="AA1044" s="303">
        <f t="shared" si="604"/>
        <v>1.9711538461538463</v>
      </c>
      <c r="AB1044" s="303">
        <f t="shared" si="604"/>
        <v>1.9711538461538463</v>
      </c>
      <c r="AC1044" s="303">
        <f t="shared" si="604"/>
        <v>1.9711538461538463</v>
      </c>
      <c r="AD1044" s="303">
        <f t="shared" si="604"/>
        <v>1.9711538461538463</v>
      </c>
      <c r="AE1044" s="303">
        <f t="shared" si="604"/>
        <v>1.9711538461538463</v>
      </c>
      <c r="AF1044" s="303">
        <f t="shared" si="604"/>
        <v>1.9711538461538463</v>
      </c>
      <c r="AG1044" s="303">
        <f t="shared" si="604"/>
        <v>1.9711538461538463</v>
      </c>
      <c r="AH1044" s="303">
        <f t="shared" si="604"/>
        <v>1.9711538461538463</v>
      </c>
      <c r="AI1044" s="303">
        <f t="shared" si="604"/>
        <v>1.9711538461538463</v>
      </c>
      <c r="AJ1044" s="303">
        <f t="shared" si="604"/>
        <v>1.9711538461538463</v>
      </c>
      <c r="AK1044" s="303">
        <f t="shared" ref="AK1044" si="605">IFERROR(AK653/INDEX(abo.mov.tot.avg,AK$998),0)</f>
        <v>1.9711538461538463</v>
      </c>
      <c r="AL1044" s="481">
        <f t="shared" si="588"/>
        <v>1.9711538461538463</v>
      </c>
      <c r="AM1044" s="481">
        <f t="shared" si="588"/>
        <v>1.9711538461538463</v>
      </c>
      <c r="AN1044" s="481">
        <f t="shared" si="588"/>
        <v>1.9711538461538463</v>
      </c>
      <c r="AO1044" s="481">
        <f t="shared" si="588"/>
        <v>1.9711538461538463</v>
      </c>
      <c r="AP1044" s="481">
        <f t="shared" si="588"/>
        <v>1.9711538461538463</v>
      </c>
      <c r="AQ1044" s="481">
        <f t="shared" si="588"/>
        <v>1.9711538461538463</v>
      </c>
      <c r="AR1044" s="481">
        <f t="shared" si="588"/>
        <v>1.9711538461538463</v>
      </c>
      <c r="AS1044" s="481">
        <f t="shared" si="588"/>
        <v>1.9711538461538463</v>
      </c>
      <c r="AT1044" s="481">
        <f t="shared" si="588"/>
        <v>1.9711538461538463</v>
      </c>
      <c r="AU1044" s="481">
        <f t="shared" si="588"/>
        <v>1.9711538461538463</v>
      </c>
      <c r="AV1044" s="481">
        <f t="shared" si="588"/>
        <v>1.9711538461538463</v>
      </c>
      <c r="AW1044" s="481">
        <f t="shared" si="588"/>
        <v>1.9711538461538463</v>
      </c>
      <c r="AX1044" s="481">
        <f t="shared" si="588"/>
        <v>1.9711538461538463</v>
      </c>
      <c r="AY1044" s="481">
        <f t="shared" si="588"/>
        <v>1.9711538461538463</v>
      </c>
      <c r="AZ1044" s="481">
        <f t="shared" si="588"/>
        <v>1.9711538461538463</v>
      </c>
      <c r="BA1044" s="481">
        <f t="shared" si="588"/>
        <v>1.9711538461538463</v>
      </c>
      <c r="BB1044" s="481">
        <f t="shared" si="589"/>
        <v>1.9711538461538463</v>
      </c>
      <c r="BC1044" s="481">
        <f t="shared" si="589"/>
        <v>1.9711538461538463</v>
      </c>
      <c r="BD1044" s="481">
        <f t="shared" si="589"/>
        <v>1.9711538461538463</v>
      </c>
      <c r="BE1044" s="481">
        <f t="shared" si="589"/>
        <v>1.9711538461538463</v>
      </c>
      <c r="BF1044" s="481">
        <f t="shared" si="589"/>
        <v>1.9711538461538463</v>
      </c>
      <c r="BG1044" s="481">
        <f t="shared" si="589"/>
        <v>1.9711538461538463</v>
      </c>
      <c r="BH1044" s="481">
        <f t="shared" si="589"/>
        <v>1.9711538461538463</v>
      </c>
      <c r="BI1044" s="481">
        <f t="shared" si="589"/>
        <v>1.9711538461538463</v>
      </c>
      <c r="BJ1044" s="481">
        <f t="shared" si="589"/>
        <v>1.9711538461538463</v>
      </c>
      <c r="BK1044" s="481">
        <f t="shared" si="589"/>
        <v>1.9711538461538463</v>
      </c>
      <c r="BL1044" s="481">
        <f t="shared" si="589"/>
        <v>1.9711538461538463</v>
      </c>
      <c r="BM1044" s="481">
        <f t="shared" si="589"/>
        <v>1.9711538461538463</v>
      </c>
      <c r="BN1044" s="481">
        <f t="shared" si="589"/>
        <v>1.9711538461538463</v>
      </c>
      <c r="BO1044" s="481">
        <f t="shared" si="589"/>
        <v>1.9711538461538463</v>
      </c>
      <c r="BP1044" s="481">
        <f t="shared" si="589"/>
        <v>1.9711538461538463</v>
      </c>
      <c r="BQ1044" s="481">
        <f t="shared" si="589"/>
        <v>1.9711538461538463</v>
      </c>
      <c r="BR1044" s="481">
        <f t="shared" si="589"/>
        <v>1.9711538461538463</v>
      </c>
      <c r="BS1044" s="481">
        <f t="shared" si="589"/>
        <v>1.9711538461538463</v>
      </c>
      <c r="BT1044" s="481">
        <f t="shared" si="589"/>
        <v>1.9711538461538463</v>
      </c>
      <c r="BU1044" s="481">
        <f t="shared" si="589"/>
        <v>1.9711538461538463</v>
      </c>
      <c r="BV1044" s="481">
        <f t="shared" si="589"/>
        <v>1.9711538461538463</v>
      </c>
      <c r="BW1044" s="481">
        <f t="shared" si="589"/>
        <v>1.9711538461538463</v>
      </c>
      <c r="BX1044" s="481">
        <f t="shared" si="589"/>
        <v>1.9711538461538463</v>
      </c>
      <c r="BY1044" s="481">
        <f t="shared" si="589"/>
        <v>1.9711538461538463</v>
      </c>
      <c r="BZ1044" s="481">
        <f t="shared" si="589"/>
        <v>1.9711538461538463</v>
      </c>
      <c r="CA1044" s="481">
        <f t="shared" si="589"/>
        <v>1.9711538461538463</v>
      </c>
      <c r="CB1044" s="481">
        <f t="shared" si="589"/>
        <v>1.9711538461538463</v>
      </c>
      <c r="CC1044" s="481">
        <f t="shared" si="589"/>
        <v>1.9711538461538463</v>
      </c>
      <c r="CD1044" s="481">
        <f t="shared" si="589"/>
        <v>1.9711538461538463</v>
      </c>
      <c r="CE1044" s="481">
        <f t="shared" si="589"/>
        <v>1.9711538461538463</v>
      </c>
      <c r="CF1044" s="481">
        <f t="shared" si="589"/>
        <v>1.9711538461538463</v>
      </c>
      <c r="CG1044" s="481">
        <f t="shared" si="589"/>
        <v>1.9711538461538463</v>
      </c>
      <c r="CH1044" s="481">
        <f t="shared" si="589"/>
        <v>1.9711538461538463</v>
      </c>
      <c r="CI1044" s="481">
        <f t="shared" si="589"/>
        <v>1.9711538461538463</v>
      </c>
      <c r="CJ1044" s="481">
        <f t="shared" si="589"/>
        <v>1.9711538461538463</v>
      </c>
      <c r="CK1044" s="481">
        <f t="shared" si="589"/>
        <v>1.9711538461538463</v>
      </c>
      <c r="CL1044" s="481">
        <f t="shared" si="589"/>
        <v>1.9711538461538463</v>
      </c>
      <c r="CM1044" s="481">
        <f t="shared" si="589"/>
        <v>1.9711538461538463</v>
      </c>
      <c r="CN1044" s="481">
        <f t="shared" si="589"/>
        <v>1.9711538461538463</v>
      </c>
      <c r="CO1044" s="481">
        <f t="shared" si="589"/>
        <v>1.9711538461538463</v>
      </c>
      <c r="CP1044" s="481">
        <f t="shared" si="589"/>
        <v>1.9711538461538463</v>
      </c>
      <c r="CQ1044" s="481">
        <f t="shared" si="589"/>
        <v>1.9711538461538463</v>
      </c>
      <c r="CR1044" s="481">
        <f t="shared" si="589"/>
        <v>1.9711538461538463</v>
      </c>
      <c r="CS1044" s="481">
        <f t="shared" si="589"/>
        <v>1.9711538461538463</v>
      </c>
      <c r="CT1044" s="481">
        <f t="shared" si="589"/>
        <v>1.9711538461538463</v>
      </c>
      <c r="CU1044" s="481">
        <f t="shared" si="589"/>
        <v>1.9711538461538463</v>
      </c>
      <c r="CV1044" s="481">
        <f t="shared" si="589"/>
        <v>1.9711538461538463</v>
      </c>
      <c r="CW1044" s="63" t="s">
        <v>571</v>
      </c>
      <c r="CX1044" s="242" t="s">
        <v>1722</v>
      </c>
      <c r="CY1044" s="242" t="str">
        <f t="shared" si="593"/>
        <v>logaritmica</v>
      </c>
      <c r="CZ1044" s="453">
        <f t="shared" si="594"/>
        <v>1.9711538461538463</v>
      </c>
      <c r="DA1044" s="453">
        <f t="shared" si="595"/>
        <v>0</v>
      </c>
      <c r="DB1044" s="454">
        <f t="shared" si="596"/>
        <v>0</v>
      </c>
      <c r="DC1044" s="453">
        <f t="shared" si="597"/>
        <v>1.9711538461538463</v>
      </c>
      <c r="DD1044" s="453">
        <f t="shared" si="601"/>
        <v>9.6189641558573832E-32</v>
      </c>
      <c r="DE1044" s="454">
        <f t="shared" si="602"/>
        <v>1.3408253065740596E-31</v>
      </c>
      <c r="DF1044" s="455">
        <f t="shared" si="590"/>
        <v>0.67861907999703552</v>
      </c>
      <c r="DG1044" s="456">
        <f t="shared" si="598"/>
        <v>0</v>
      </c>
      <c r="DH1044" s="454">
        <f t="shared" si="603"/>
        <v>0</v>
      </c>
    </row>
    <row r="1045" spans="2:113" outlineLevel="1" x14ac:dyDescent="0.3">
      <c r="D1045" s="143"/>
    </row>
    <row r="1046" spans="2:113" outlineLevel="1" x14ac:dyDescent="0.3">
      <c r="C1046" s="242" t="s">
        <v>23</v>
      </c>
      <c r="D1046" s="143" t="s">
        <v>558</v>
      </c>
      <c r="E1046" s="303">
        <f t="shared" ref="E1046:AJ1046" si="606">IFERROR(E655/INDEX(abo.mov.tot.avg,E$998),0)</f>
        <v>94.519230769230774</v>
      </c>
      <c r="F1046" s="303">
        <f t="shared" si="606"/>
        <v>94.519230769230774</v>
      </c>
      <c r="G1046" s="303">
        <f t="shared" si="606"/>
        <v>94.519230769230774</v>
      </c>
      <c r="H1046" s="303">
        <f t="shared" si="606"/>
        <v>94.519230769230774</v>
      </c>
      <c r="I1046" s="303">
        <f t="shared" si="606"/>
        <v>94.519230769230774</v>
      </c>
      <c r="J1046" s="303">
        <f t="shared" si="606"/>
        <v>94.519230769230774</v>
      </c>
      <c r="K1046" s="303">
        <f t="shared" si="606"/>
        <v>94.519230769230774</v>
      </c>
      <c r="L1046" s="303">
        <f t="shared" si="606"/>
        <v>94.519230769230774</v>
      </c>
      <c r="M1046" s="303">
        <f t="shared" si="606"/>
        <v>94.519230769230774</v>
      </c>
      <c r="N1046" s="303">
        <f t="shared" si="606"/>
        <v>94.519230769230774</v>
      </c>
      <c r="O1046" s="303">
        <f t="shared" si="606"/>
        <v>94.519230769230774</v>
      </c>
      <c r="P1046" s="303">
        <f t="shared" si="606"/>
        <v>94.519230769230774</v>
      </c>
      <c r="Q1046" s="303">
        <f t="shared" si="606"/>
        <v>94.519230769230774</v>
      </c>
      <c r="R1046" s="303">
        <f t="shared" si="606"/>
        <v>94.519230769230774</v>
      </c>
      <c r="S1046" s="303">
        <f t="shared" si="606"/>
        <v>94.519230769230774</v>
      </c>
      <c r="T1046" s="303">
        <f t="shared" si="606"/>
        <v>94.519230769230774</v>
      </c>
      <c r="U1046" s="303">
        <f t="shared" si="606"/>
        <v>94.519230769230774</v>
      </c>
      <c r="V1046" s="303">
        <f t="shared" si="606"/>
        <v>94.519230769230774</v>
      </c>
      <c r="W1046" s="303">
        <f t="shared" si="606"/>
        <v>94.519230769230774</v>
      </c>
      <c r="X1046" s="303">
        <f t="shared" si="606"/>
        <v>94.519230769230774</v>
      </c>
      <c r="Y1046" s="303">
        <f t="shared" si="606"/>
        <v>94.519230769230774</v>
      </c>
      <c r="Z1046" s="303">
        <f t="shared" si="606"/>
        <v>94.519230769230774</v>
      </c>
      <c r="AA1046" s="303">
        <f t="shared" si="606"/>
        <v>94.519230769230774</v>
      </c>
      <c r="AB1046" s="303">
        <f t="shared" si="606"/>
        <v>94.519230769230774</v>
      </c>
      <c r="AC1046" s="303">
        <f t="shared" si="606"/>
        <v>94.519230769230774</v>
      </c>
      <c r="AD1046" s="303">
        <f t="shared" si="606"/>
        <v>94.519230769230774</v>
      </c>
      <c r="AE1046" s="303">
        <f t="shared" si="606"/>
        <v>94.519230769230774</v>
      </c>
      <c r="AF1046" s="303">
        <f t="shared" si="606"/>
        <v>94.519230769230774</v>
      </c>
      <c r="AG1046" s="303">
        <f t="shared" si="606"/>
        <v>94.519230769230774</v>
      </c>
      <c r="AH1046" s="303">
        <f t="shared" si="606"/>
        <v>94.519230769230774</v>
      </c>
      <c r="AI1046" s="303">
        <f t="shared" si="606"/>
        <v>94.519230769230774</v>
      </c>
      <c r="AJ1046" s="303">
        <f t="shared" si="606"/>
        <v>94.519230769230774</v>
      </c>
      <c r="AK1046" s="303">
        <f t="shared" ref="AK1046" si="607">IFERROR(AK655/INDEX(abo.mov.tot.avg,AK$998),0)</f>
        <v>94.519230769230774</v>
      </c>
      <c r="AL1046" s="481">
        <f>SUM(AL1041:AL1044)</f>
        <v>94.519230769230759</v>
      </c>
      <c r="AM1046" s="481">
        <f t="shared" ref="AM1046:CV1046" si="608">SUM(AM1041:AM1044)</f>
        <v>94.519230769230759</v>
      </c>
      <c r="AN1046" s="481">
        <f t="shared" si="608"/>
        <v>94.519230769230759</v>
      </c>
      <c r="AO1046" s="481">
        <f t="shared" si="608"/>
        <v>94.519230769230759</v>
      </c>
      <c r="AP1046" s="481">
        <f t="shared" si="608"/>
        <v>94.519230769230759</v>
      </c>
      <c r="AQ1046" s="481">
        <f t="shared" si="608"/>
        <v>94.519230769230759</v>
      </c>
      <c r="AR1046" s="481">
        <f t="shared" si="608"/>
        <v>94.519230769230759</v>
      </c>
      <c r="AS1046" s="481">
        <f t="shared" si="608"/>
        <v>94.519230769230759</v>
      </c>
      <c r="AT1046" s="481">
        <f t="shared" si="608"/>
        <v>94.519230769230759</v>
      </c>
      <c r="AU1046" s="481">
        <f t="shared" si="608"/>
        <v>94.519230769230759</v>
      </c>
      <c r="AV1046" s="481">
        <f t="shared" si="608"/>
        <v>94.519230769230759</v>
      </c>
      <c r="AW1046" s="481">
        <f t="shared" si="608"/>
        <v>94.519230769230759</v>
      </c>
      <c r="AX1046" s="481">
        <f t="shared" si="608"/>
        <v>94.519230769230759</v>
      </c>
      <c r="AY1046" s="481">
        <f t="shared" si="608"/>
        <v>94.519230769230759</v>
      </c>
      <c r="AZ1046" s="481">
        <f t="shared" si="608"/>
        <v>94.519230769230759</v>
      </c>
      <c r="BA1046" s="481">
        <f t="shared" si="608"/>
        <v>94.519230769230759</v>
      </c>
      <c r="BB1046" s="481">
        <f t="shared" si="608"/>
        <v>94.519230769230759</v>
      </c>
      <c r="BC1046" s="481">
        <f t="shared" si="608"/>
        <v>94.519230769230759</v>
      </c>
      <c r="BD1046" s="481">
        <f t="shared" si="608"/>
        <v>94.519230769230759</v>
      </c>
      <c r="BE1046" s="481">
        <f t="shared" si="608"/>
        <v>94.519230769230759</v>
      </c>
      <c r="BF1046" s="481">
        <f t="shared" si="608"/>
        <v>94.519230769230759</v>
      </c>
      <c r="BG1046" s="481">
        <f t="shared" si="608"/>
        <v>94.519230769230759</v>
      </c>
      <c r="BH1046" s="481">
        <f t="shared" si="608"/>
        <v>94.519230769230759</v>
      </c>
      <c r="BI1046" s="481">
        <f t="shared" si="608"/>
        <v>94.519230769230759</v>
      </c>
      <c r="BJ1046" s="481">
        <f t="shared" si="608"/>
        <v>94.519230769230759</v>
      </c>
      <c r="BK1046" s="481">
        <f t="shared" si="608"/>
        <v>94.519230769230759</v>
      </c>
      <c r="BL1046" s="481">
        <f t="shared" si="608"/>
        <v>94.519230769230759</v>
      </c>
      <c r="BM1046" s="481">
        <f t="shared" si="608"/>
        <v>94.519230769230759</v>
      </c>
      <c r="BN1046" s="481">
        <f t="shared" si="608"/>
        <v>94.519230769230759</v>
      </c>
      <c r="BO1046" s="481">
        <f t="shared" si="608"/>
        <v>94.519230769230759</v>
      </c>
      <c r="BP1046" s="481">
        <f t="shared" si="608"/>
        <v>94.519230769230759</v>
      </c>
      <c r="BQ1046" s="481">
        <f t="shared" si="608"/>
        <v>94.519230769230759</v>
      </c>
      <c r="BR1046" s="481">
        <f t="shared" si="608"/>
        <v>94.519230769230759</v>
      </c>
      <c r="BS1046" s="481">
        <f t="shared" si="608"/>
        <v>94.519230769230759</v>
      </c>
      <c r="BT1046" s="481">
        <f t="shared" si="608"/>
        <v>94.519230769230759</v>
      </c>
      <c r="BU1046" s="481">
        <f t="shared" si="608"/>
        <v>94.519230769230759</v>
      </c>
      <c r="BV1046" s="481">
        <f t="shared" si="608"/>
        <v>94.519230769230759</v>
      </c>
      <c r="BW1046" s="481">
        <f t="shared" si="608"/>
        <v>94.519230769230759</v>
      </c>
      <c r="BX1046" s="481">
        <f t="shared" si="608"/>
        <v>94.519230769230759</v>
      </c>
      <c r="BY1046" s="481">
        <f t="shared" si="608"/>
        <v>94.519230769230759</v>
      </c>
      <c r="BZ1046" s="481">
        <f t="shared" si="608"/>
        <v>94.519230769230759</v>
      </c>
      <c r="CA1046" s="481">
        <f t="shared" si="608"/>
        <v>94.519230769230759</v>
      </c>
      <c r="CB1046" s="481">
        <f t="shared" si="608"/>
        <v>94.519230769230759</v>
      </c>
      <c r="CC1046" s="481">
        <f t="shared" si="608"/>
        <v>94.519230769230759</v>
      </c>
      <c r="CD1046" s="481">
        <f t="shared" si="608"/>
        <v>94.519230769230759</v>
      </c>
      <c r="CE1046" s="481">
        <f t="shared" si="608"/>
        <v>94.519230769230759</v>
      </c>
      <c r="CF1046" s="481">
        <f t="shared" si="608"/>
        <v>94.519230769230759</v>
      </c>
      <c r="CG1046" s="481">
        <f t="shared" si="608"/>
        <v>94.519230769230759</v>
      </c>
      <c r="CH1046" s="481">
        <f t="shared" si="608"/>
        <v>94.519230769230759</v>
      </c>
      <c r="CI1046" s="481">
        <f t="shared" si="608"/>
        <v>94.519230769230759</v>
      </c>
      <c r="CJ1046" s="481">
        <f t="shared" si="608"/>
        <v>94.519230769230759</v>
      </c>
      <c r="CK1046" s="481">
        <f t="shared" si="608"/>
        <v>94.519230769230759</v>
      </c>
      <c r="CL1046" s="481">
        <f t="shared" si="608"/>
        <v>94.519230769230759</v>
      </c>
      <c r="CM1046" s="481">
        <f t="shared" si="608"/>
        <v>94.519230769230759</v>
      </c>
      <c r="CN1046" s="481">
        <f t="shared" si="608"/>
        <v>94.519230769230759</v>
      </c>
      <c r="CO1046" s="481">
        <f t="shared" si="608"/>
        <v>94.519230769230759</v>
      </c>
      <c r="CP1046" s="481">
        <f t="shared" si="608"/>
        <v>94.519230769230759</v>
      </c>
      <c r="CQ1046" s="481">
        <f t="shared" si="608"/>
        <v>94.519230769230759</v>
      </c>
      <c r="CR1046" s="481">
        <f t="shared" si="608"/>
        <v>94.519230769230759</v>
      </c>
      <c r="CS1046" s="481">
        <f t="shared" si="608"/>
        <v>94.519230769230759</v>
      </c>
      <c r="CT1046" s="481">
        <f t="shared" si="608"/>
        <v>94.519230769230759</v>
      </c>
      <c r="CU1046" s="481">
        <f t="shared" si="608"/>
        <v>94.519230769230759</v>
      </c>
      <c r="CV1046" s="481">
        <f t="shared" si="608"/>
        <v>94.519230769230759</v>
      </c>
    </row>
    <row r="1047" spans="2:113" x14ac:dyDescent="0.3">
      <c r="K1047" s="234"/>
      <c r="L1047" s="234"/>
      <c r="M1047" s="234"/>
      <c r="N1047" s="234"/>
    </row>
    <row r="1048" spans="2:113" ht="18" thickBot="1" x14ac:dyDescent="0.35">
      <c r="B1048" s="75" t="s">
        <v>556</v>
      </c>
      <c r="C1048" s="75"/>
      <c r="D1048" s="75"/>
      <c r="E1048" s="75"/>
      <c r="F1048" s="75"/>
      <c r="G1048" s="75"/>
      <c r="H1048" s="75"/>
      <c r="I1048" s="75"/>
      <c r="J1048" s="75"/>
      <c r="K1048" s="75"/>
      <c r="L1048" s="75"/>
      <c r="M1048" s="75"/>
      <c r="N1048" s="75"/>
      <c r="O1048" s="75"/>
      <c r="P1048" s="75"/>
      <c r="Q1048" s="75"/>
      <c r="R1048" s="75"/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5"/>
      <c r="AD1048" s="75"/>
      <c r="AE1048" s="75"/>
      <c r="AF1048" s="75"/>
      <c r="AG1048" s="75"/>
      <c r="AH1048" s="75"/>
      <c r="AI1048" s="75"/>
      <c r="AJ1048" s="75"/>
      <c r="AK1048" s="75"/>
      <c r="AL1048" s="75"/>
      <c r="AM1048" s="75"/>
      <c r="AN1048" s="75"/>
      <c r="AO1048" s="75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75"/>
      <c r="AZ1048" s="75"/>
      <c r="BA1048" s="75"/>
      <c r="BB1048" s="75"/>
      <c r="BC1048" s="75"/>
      <c r="BD1048" s="75"/>
      <c r="BE1048" s="75"/>
      <c r="BF1048" s="75"/>
      <c r="BG1048" s="75"/>
      <c r="BH1048" s="75"/>
      <c r="BI1048" s="75"/>
      <c r="BJ1048" s="75"/>
      <c r="BK1048" s="75"/>
      <c r="BL1048" s="75"/>
      <c r="BM1048" s="75"/>
      <c r="BN1048" s="75"/>
      <c r="BO1048" s="75"/>
      <c r="BP1048" s="75"/>
      <c r="BQ1048" s="75"/>
      <c r="BR1048" s="75"/>
      <c r="BS1048" s="75"/>
      <c r="BT1048" s="75"/>
      <c r="BU1048" s="75"/>
      <c r="BV1048" s="75"/>
      <c r="BW1048" s="75"/>
      <c r="BX1048" s="75"/>
      <c r="BY1048" s="75"/>
      <c r="BZ1048" s="75"/>
      <c r="CA1048" s="75"/>
      <c r="CB1048" s="75"/>
      <c r="CC1048" s="75"/>
      <c r="CD1048" s="75"/>
      <c r="CE1048" s="75"/>
      <c r="CF1048" s="75"/>
      <c r="CG1048" s="75"/>
      <c r="CH1048" s="75"/>
      <c r="CI1048" s="75"/>
      <c r="CJ1048" s="75"/>
      <c r="CK1048" s="75"/>
      <c r="CL1048" s="75"/>
      <c r="CM1048" s="75"/>
      <c r="CN1048" s="75"/>
      <c r="CO1048" s="75"/>
      <c r="CP1048" s="75"/>
      <c r="CQ1048" s="75"/>
      <c r="CR1048" s="75"/>
      <c r="CS1048" s="75"/>
      <c r="CT1048" s="75"/>
      <c r="CU1048" s="75"/>
      <c r="CV1048" s="75"/>
      <c r="CW1048" s="75"/>
      <c r="CX1048" s="75"/>
      <c r="CY1048" s="75"/>
      <c r="CZ1048" s="75"/>
      <c r="DA1048" s="75"/>
      <c r="DB1048" s="75"/>
      <c r="DC1048" s="75"/>
      <c r="DD1048" s="75"/>
      <c r="DE1048" s="75"/>
      <c r="DF1048" s="75"/>
      <c r="DG1048" s="75"/>
      <c r="DH1048" s="75"/>
      <c r="DI1048" s="75"/>
    </row>
    <row r="1049" spans="2:113" outlineLevel="1" x14ac:dyDescent="0.3">
      <c r="K1049" s="234"/>
      <c r="L1049" s="234"/>
      <c r="M1049" s="234"/>
      <c r="N1049" s="234"/>
    </row>
    <row r="1050" spans="2:113" ht="12.75" customHeight="1" outlineLevel="1" x14ac:dyDescent="0.3">
      <c r="E1050" s="233">
        <v>1</v>
      </c>
      <c r="F1050" s="233">
        <v>2</v>
      </c>
      <c r="G1050" s="233">
        <v>3</v>
      </c>
      <c r="H1050" s="233">
        <v>4</v>
      </c>
      <c r="I1050" s="233">
        <v>5</v>
      </c>
      <c r="J1050" s="233">
        <v>6</v>
      </c>
      <c r="K1050" s="233">
        <v>7</v>
      </c>
      <c r="L1050" s="233">
        <v>8</v>
      </c>
      <c r="M1050" s="233">
        <v>9</v>
      </c>
      <c r="N1050" s="233">
        <v>10</v>
      </c>
      <c r="O1050" s="233">
        <v>11</v>
      </c>
      <c r="P1050" s="233">
        <v>12</v>
      </c>
      <c r="Q1050" s="233">
        <v>13</v>
      </c>
      <c r="R1050" s="233">
        <v>14</v>
      </c>
      <c r="S1050" s="233">
        <v>15</v>
      </c>
      <c r="T1050" s="233">
        <v>16</v>
      </c>
      <c r="U1050" s="233">
        <v>17</v>
      </c>
      <c r="V1050" s="233">
        <v>18</v>
      </c>
      <c r="W1050" s="233">
        <v>19</v>
      </c>
      <c r="X1050" s="233">
        <v>20</v>
      </c>
      <c r="Y1050" s="233">
        <v>21</v>
      </c>
      <c r="Z1050" s="233">
        <v>22</v>
      </c>
      <c r="AA1050" s="233">
        <v>23</v>
      </c>
      <c r="AB1050" s="233">
        <v>24</v>
      </c>
      <c r="AC1050" s="233">
        <v>25</v>
      </c>
      <c r="AD1050" s="233">
        <v>26</v>
      </c>
      <c r="AE1050" s="233">
        <v>27</v>
      </c>
      <c r="AF1050" s="233">
        <v>28</v>
      </c>
      <c r="AG1050" s="233">
        <v>29</v>
      </c>
      <c r="AH1050" s="233">
        <v>30</v>
      </c>
      <c r="AI1050" s="233">
        <v>31</v>
      </c>
      <c r="AJ1050" s="233">
        <v>32</v>
      </c>
      <c r="AK1050" s="233">
        <v>33</v>
      </c>
      <c r="AL1050" s="233">
        <v>34</v>
      </c>
      <c r="AM1050" s="233">
        <v>35</v>
      </c>
      <c r="AN1050" s="233">
        <v>36</v>
      </c>
      <c r="AO1050" s="233">
        <v>37</v>
      </c>
      <c r="AP1050" s="233">
        <v>38</v>
      </c>
      <c r="AQ1050" s="233">
        <v>39</v>
      </c>
      <c r="AR1050" s="233">
        <v>40</v>
      </c>
      <c r="AS1050" s="233">
        <v>41</v>
      </c>
      <c r="AT1050" s="233">
        <v>42</v>
      </c>
      <c r="AU1050" s="233">
        <v>43</v>
      </c>
      <c r="AV1050" s="233">
        <v>44</v>
      </c>
      <c r="AW1050" s="233">
        <v>45</v>
      </c>
      <c r="AX1050" s="233">
        <v>46</v>
      </c>
      <c r="AY1050" s="233">
        <v>47</v>
      </c>
      <c r="AZ1050" s="233">
        <v>48</v>
      </c>
      <c r="BA1050" s="233">
        <v>49</v>
      </c>
      <c r="BB1050" s="233">
        <v>50</v>
      </c>
      <c r="BC1050" s="233">
        <v>51</v>
      </c>
      <c r="BD1050" s="233">
        <v>52</v>
      </c>
      <c r="BE1050" s="233">
        <v>53</v>
      </c>
      <c r="BF1050" s="233">
        <v>54</v>
      </c>
      <c r="BG1050" s="233">
        <v>55</v>
      </c>
      <c r="BH1050" s="233">
        <v>56</v>
      </c>
      <c r="BI1050" s="233">
        <v>57</v>
      </c>
      <c r="BJ1050" s="233">
        <v>58</v>
      </c>
      <c r="BK1050" s="233">
        <v>59</v>
      </c>
      <c r="BL1050" s="233">
        <v>60</v>
      </c>
      <c r="BM1050" s="233">
        <v>61</v>
      </c>
      <c r="BN1050" s="233">
        <v>62</v>
      </c>
      <c r="BO1050" s="233">
        <v>63</v>
      </c>
      <c r="BP1050" s="233">
        <v>64</v>
      </c>
      <c r="BQ1050" s="233">
        <v>65</v>
      </c>
      <c r="BR1050" s="233">
        <v>66</v>
      </c>
      <c r="BS1050" s="233">
        <v>67</v>
      </c>
      <c r="BT1050" s="233">
        <v>68</v>
      </c>
      <c r="BU1050" s="233">
        <v>69</v>
      </c>
      <c r="BV1050" s="233">
        <v>70</v>
      </c>
      <c r="BW1050" s="233">
        <v>71</v>
      </c>
      <c r="BX1050" s="233">
        <v>72</v>
      </c>
      <c r="BY1050" s="233">
        <v>73</v>
      </c>
      <c r="BZ1050" s="233">
        <v>74</v>
      </c>
      <c r="CA1050" s="233">
        <v>75</v>
      </c>
      <c r="CB1050" s="233">
        <v>76</v>
      </c>
      <c r="CC1050" s="233">
        <v>77</v>
      </c>
      <c r="CD1050" s="233">
        <v>78</v>
      </c>
      <c r="CE1050" s="233">
        <v>79</v>
      </c>
      <c r="CF1050" s="233">
        <v>80</v>
      </c>
      <c r="CG1050" s="233">
        <v>81</v>
      </c>
      <c r="CH1050" s="233">
        <v>82</v>
      </c>
      <c r="CI1050" s="233">
        <v>83</v>
      </c>
      <c r="CJ1050" s="233">
        <v>84</v>
      </c>
      <c r="CK1050" s="233">
        <v>85</v>
      </c>
      <c r="CL1050" s="233">
        <v>86</v>
      </c>
      <c r="CM1050" s="233">
        <v>87</v>
      </c>
      <c r="CN1050" s="233">
        <v>88</v>
      </c>
      <c r="CO1050" s="233">
        <v>89</v>
      </c>
      <c r="CP1050" s="233">
        <v>90</v>
      </c>
      <c r="CQ1050" s="233">
        <v>91</v>
      </c>
      <c r="CR1050" s="233">
        <v>92</v>
      </c>
      <c r="CS1050" s="233">
        <v>93</v>
      </c>
      <c r="CT1050" s="233">
        <v>94</v>
      </c>
      <c r="CU1050" s="233">
        <v>95</v>
      </c>
      <c r="CV1050" s="233">
        <v>96</v>
      </c>
      <c r="CZ1050" s="457" t="s">
        <v>85</v>
      </c>
      <c r="DA1050" s="458"/>
      <c r="DB1050" s="459"/>
      <c r="DC1050" s="457" t="s">
        <v>1624</v>
      </c>
      <c r="DD1050" s="458"/>
      <c r="DE1050" s="459"/>
      <c r="DF1050" s="457" t="s">
        <v>1625</v>
      </c>
      <c r="DG1050" s="458"/>
      <c r="DH1050" s="459"/>
    </row>
    <row r="1051" spans="2:113" outlineLevel="1" x14ac:dyDescent="0.3">
      <c r="B1051" s="69" t="s">
        <v>79</v>
      </c>
      <c r="C1051" s="69" t="s">
        <v>129</v>
      </c>
      <c r="E1051" s="69">
        <v>201401</v>
      </c>
      <c r="F1051" s="69">
        <v>201402</v>
      </c>
      <c r="G1051" s="69">
        <v>201403</v>
      </c>
      <c r="H1051" s="69">
        <v>201404</v>
      </c>
      <c r="I1051" s="69">
        <v>201405</v>
      </c>
      <c r="J1051" s="69">
        <v>201406</v>
      </c>
      <c r="K1051" s="69">
        <v>201407</v>
      </c>
      <c r="L1051" s="69">
        <v>201408</v>
      </c>
      <c r="M1051" s="69">
        <v>201409</v>
      </c>
      <c r="N1051" s="69">
        <v>201410</v>
      </c>
      <c r="O1051" s="69">
        <v>201411</v>
      </c>
      <c r="P1051" s="69">
        <v>201412</v>
      </c>
      <c r="Q1051" s="69">
        <v>201501</v>
      </c>
      <c r="R1051" s="69">
        <v>201502</v>
      </c>
      <c r="S1051" s="69">
        <v>201503</v>
      </c>
      <c r="T1051" s="69">
        <v>201504</v>
      </c>
      <c r="U1051" s="69">
        <v>201505</v>
      </c>
      <c r="V1051" s="69">
        <v>201506</v>
      </c>
      <c r="W1051" s="69">
        <v>201507</v>
      </c>
      <c r="X1051" s="69">
        <v>201508</v>
      </c>
      <c r="Y1051" s="69">
        <v>201509</v>
      </c>
      <c r="Z1051" s="69">
        <v>201510</v>
      </c>
      <c r="AA1051" s="69">
        <v>201511</v>
      </c>
      <c r="AB1051" s="69">
        <v>201512</v>
      </c>
      <c r="AC1051" s="69">
        <v>201601</v>
      </c>
      <c r="AD1051" s="69">
        <v>201602</v>
      </c>
      <c r="AE1051" s="69">
        <v>201603</v>
      </c>
      <c r="AF1051" s="69">
        <v>201604</v>
      </c>
      <c r="AG1051" s="69">
        <v>201605</v>
      </c>
      <c r="AH1051" s="69">
        <v>201606</v>
      </c>
      <c r="AI1051" s="69">
        <v>201607</v>
      </c>
      <c r="AJ1051" s="69">
        <v>201608</v>
      </c>
      <c r="AK1051" s="69">
        <v>201609</v>
      </c>
      <c r="AL1051" s="69">
        <v>201610</v>
      </c>
      <c r="AM1051" s="69">
        <v>201611</v>
      </c>
      <c r="AN1051" s="69">
        <v>201612</v>
      </c>
      <c r="AO1051" s="69">
        <v>201701</v>
      </c>
      <c r="AP1051" s="69">
        <v>201702</v>
      </c>
      <c r="AQ1051" s="69">
        <v>201703</v>
      </c>
      <c r="AR1051" s="69">
        <v>201704</v>
      </c>
      <c r="AS1051" s="69">
        <v>201705</v>
      </c>
      <c r="AT1051" s="69">
        <v>201706</v>
      </c>
      <c r="AU1051" s="69">
        <v>201707</v>
      </c>
      <c r="AV1051" s="69">
        <v>201708</v>
      </c>
      <c r="AW1051" s="69">
        <v>201709</v>
      </c>
      <c r="AX1051" s="69">
        <v>201710</v>
      </c>
      <c r="AY1051" s="69">
        <v>201711</v>
      </c>
      <c r="AZ1051" s="69">
        <v>201712</v>
      </c>
      <c r="BA1051" s="69">
        <v>201801</v>
      </c>
      <c r="BB1051" s="69">
        <v>201802</v>
      </c>
      <c r="BC1051" s="69">
        <v>201803</v>
      </c>
      <c r="BD1051" s="69">
        <v>201804</v>
      </c>
      <c r="BE1051" s="69">
        <v>201805</v>
      </c>
      <c r="BF1051" s="69">
        <v>201806</v>
      </c>
      <c r="BG1051" s="69">
        <v>201807</v>
      </c>
      <c r="BH1051" s="69">
        <v>201808</v>
      </c>
      <c r="BI1051" s="69">
        <v>201809</v>
      </c>
      <c r="BJ1051" s="69">
        <v>201810</v>
      </c>
      <c r="BK1051" s="69">
        <v>201811</v>
      </c>
      <c r="BL1051" s="69">
        <v>201812</v>
      </c>
      <c r="BM1051" s="69">
        <v>201901</v>
      </c>
      <c r="BN1051" s="69">
        <v>201902</v>
      </c>
      <c r="BO1051" s="69">
        <v>201903</v>
      </c>
      <c r="BP1051" s="69">
        <v>201904</v>
      </c>
      <c r="BQ1051" s="69">
        <v>201905</v>
      </c>
      <c r="BR1051" s="69">
        <v>201906</v>
      </c>
      <c r="BS1051" s="69">
        <v>201907</v>
      </c>
      <c r="BT1051" s="69">
        <v>201908</v>
      </c>
      <c r="BU1051" s="69">
        <v>201909</v>
      </c>
      <c r="BV1051" s="69">
        <v>201910</v>
      </c>
      <c r="BW1051" s="69">
        <v>201911</v>
      </c>
      <c r="BX1051" s="69">
        <v>201912</v>
      </c>
      <c r="BY1051" s="69">
        <v>202001</v>
      </c>
      <c r="BZ1051" s="69">
        <v>202002</v>
      </c>
      <c r="CA1051" s="69">
        <v>202003</v>
      </c>
      <c r="CB1051" s="69">
        <v>202004</v>
      </c>
      <c r="CC1051" s="69">
        <v>202005</v>
      </c>
      <c r="CD1051" s="69">
        <v>202006</v>
      </c>
      <c r="CE1051" s="69">
        <v>202007</v>
      </c>
      <c r="CF1051" s="69">
        <v>202008</v>
      </c>
      <c r="CG1051" s="69">
        <v>202009</v>
      </c>
      <c r="CH1051" s="69">
        <v>202010</v>
      </c>
      <c r="CI1051" s="69">
        <v>202011</v>
      </c>
      <c r="CJ1051" s="69">
        <v>202012</v>
      </c>
      <c r="CK1051" s="69">
        <v>202101</v>
      </c>
      <c r="CL1051" s="69">
        <v>202102</v>
      </c>
      <c r="CM1051" s="69">
        <v>202103</v>
      </c>
      <c r="CN1051" s="69">
        <v>202104</v>
      </c>
      <c r="CO1051" s="69">
        <v>202105</v>
      </c>
      <c r="CP1051" s="69">
        <v>202106</v>
      </c>
      <c r="CQ1051" s="69">
        <v>202107</v>
      </c>
      <c r="CR1051" s="69">
        <v>202108</v>
      </c>
      <c r="CS1051" s="69">
        <v>202109</v>
      </c>
      <c r="CT1051" s="69">
        <v>202110</v>
      </c>
      <c r="CU1051" s="69">
        <v>202111</v>
      </c>
      <c r="CV1051" s="69">
        <v>202112</v>
      </c>
      <c r="CX1051" s="69" t="s">
        <v>1720</v>
      </c>
      <c r="CY1051" s="69" t="s">
        <v>1721</v>
      </c>
      <c r="CZ1051" s="452" t="s">
        <v>1621</v>
      </c>
      <c r="DA1051" s="452" t="s">
        <v>1622</v>
      </c>
      <c r="DB1051" s="452" t="s">
        <v>1623</v>
      </c>
      <c r="DC1051" s="452" t="s">
        <v>1621</v>
      </c>
      <c r="DD1051" s="452" t="s">
        <v>1622</v>
      </c>
      <c r="DE1051" s="452" t="s">
        <v>1623</v>
      </c>
      <c r="DF1051" s="452" t="s">
        <v>1621</v>
      </c>
      <c r="DG1051" s="452" t="s">
        <v>1622</v>
      </c>
      <c r="DH1051" s="452" t="s">
        <v>1623</v>
      </c>
    </row>
    <row r="1052" spans="2:113" outlineLevel="1" x14ac:dyDescent="0.3">
      <c r="B1052" s="154">
        <v>1</v>
      </c>
      <c r="C1052" s="242" t="s">
        <v>470</v>
      </c>
      <c r="D1052" s="143" t="s">
        <v>433</v>
      </c>
      <c r="E1052" s="303">
        <f t="shared" ref="E1052:AJ1052" si="609">IFERROR(E706/INDEX(abo.iden.tot.avg,E$998),0)</f>
        <v>25.721153846153847</v>
      </c>
      <c r="F1052" s="303">
        <f t="shared" si="609"/>
        <v>25.721153846153847</v>
      </c>
      <c r="G1052" s="303">
        <f t="shared" si="609"/>
        <v>25.721153846153847</v>
      </c>
      <c r="H1052" s="303">
        <f t="shared" si="609"/>
        <v>25.721153846153847</v>
      </c>
      <c r="I1052" s="303">
        <f t="shared" si="609"/>
        <v>25.721153846153847</v>
      </c>
      <c r="J1052" s="303">
        <f t="shared" si="609"/>
        <v>25.721153846153847</v>
      </c>
      <c r="K1052" s="303">
        <f t="shared" si="609"/>
        <v>25.721153846153847</v>
      </c>
      <c r="L1052" s="303">
        <f t="shared" si="609"/>
        <v>25.721153846153847</v>
      </c>
      <c r="M1052" s="303">
        <f t="shared" si="609"/>
        <v>25.721153846153847</v>
      </c>
      <c r="N1052" s="303">
        <f t="shared" si="609"/>
        <v>25.721153846153847</v>
      </c>
      <c r="O1052" s="303">
        <f t="shared" si="609"/>
        <v>25.721153846153847</v>
      </c>
      <c r="P1052" s="303">
        <f t="shared" si="609"/>
        <v>25.721153846153847</v>
      </c>
      <c r="Q1052" s="303">
        <f t="shared" si="609"/>
        <v>25.721153846153847</v>
      </c>
      <c r="R1052" s="303">
        <f t="shared" si="609"/>
        <v>25.721153846153847</v>
      </c>
      <c r="S1052" s="303">
        <f t="shared" si="609"/>
        <v>25.721153846153847</v>
      </c>
      <c r="T1052" s="303">
        <f t="shared" si="609"/>
        <v>25.721153846153847</v>
      </c>
      <c r="U1052" s="303">
        <f t="shared" si="609"/>
        <v>25.721153846153847</v>
      </c>
      <c r="V1052" s="303">
        <f t="shared" si="609"/>
        <v>25.721153846153847</v>
      </c>
      <c r="W1052" s="303">
        <f t="shared" si="609"/>
        <v>25.721153846153847</v>
      </c>
      <c r="X1052" s="303">
        <f t="shared" si="609"/>
        <v>25.721153846153847</v>
      </c>
      <c r="Y1052" s="303">
        <f t="shared" si="609"/>
        <v>25.721153846153847</v>
      </c>
      <c r="Z1052" s="303">
        <f t="shared" si="609"/>
        <v>25.721153846153847</v>
      </c>
      <c r="AA1052" s="303">
        <f t="shared" si="609"/>
        <v>25.721153846153847</v>
      </c>
      <c r="AB1052" s="303">
        <f t="shared" si="609"/>
        <v>25.721153846153847</v>
      </c>
      <c r="AC1052" s="303">
        <f t="shared" si="609"/>
        <v>25.721153846153847</v>
      </c>
      <c r="AD1052" s="303">
        <f t="shared" si="609"/>
        <v>25.721153846153847</v>
      </c>
      <c r="AE1052" s="303">
        <f t="shared" si="609"/>
        <v>25.721153846153847</v>
      </c>
      <c r="AF1052" s="303">
        <f t="shared" si="609"/>
        <v>25.721153846153847</v>
      </c>
      <c r="AG1052" s="303">
        <f t="shared" si="609"/>
        <v>25.721153846153847</v>
      </c>
      <c r="AH1052" s="303">
        <f t="shared" si="609"/>
        <v>25.721153846153847</v>
      </c>
      <c r="AI1052" s="303">
        <f t="shared" si="609"/>
        <v>25.721153846153847</v>
      </c>
      <c r="AJ1052" s="303">
        <f t="shared" si="609"/>
        <v>25.721153846153847</v>
      </c>
      <c r="AK1052" s="303">
        <f t="shared" ref="AK1052" si="610">IFERROR(AK706/INDEX(abo.iden.tot.avg,AK$998),0)</f>
        <v>25.721153846153847</v>
      </c>
      <c r="AL1052" s="481">
        <f t="shared" ref="AL1052:CV1055" si="611">IF($CX1052="lineal",$CZ1052+$DA1052*AL$143,IF($CX1052="logaritmica",$DC1052+$DD1052*AL$142,IF($CX1052="exponencial",EXP($DF1052+$DG1052*AL$143),"-")))</f>
        <v>25.721153846153847</v>
      </c>
      <c r="AM1052" s="481">
        <f t="shared" si="611"/>
        <v>25.721153846153847</v>
      </c>
      <c r="AN1052" s="481">
        <f t="shared" si="611"/>
        <v>25.721153846153847</v>
      </c>
      <c r="AO1052" s="481">
        <f t="shared" si="611"/>
        <v>25.721153846153847</v>
      </c>
      <c r="AP1052" s="481">
        <f t="shared" si="611"/>
        <v>25.721153846153847</v>
      </c>
      <c r="AQ1052" s="481">
        <f t="shared" si="611"/>
        <v>25.721153846153847</v>
      </c>
      <c r="AR1052" s="481">
        <f t="shared" si="611"/>
        <v>25.721153846153847</v>
      </c>
      <c r="AS1052" s="481">
        <f t="shared" si="611"/>
        <v>25.721153846153847</v>
      </c>
      <c r="AT1052" s="481">
        <f t="shared" si="611"/>
        <v>25.721153846153847</v>
      </c>
      <c r="AU1052" s="481">
        <f t="shared" si="611"/>
        <v>25.721153846153847</v>
      </c>
      <c r="AV1052" s="481">
        <f t="shared" si="611"/>
        <v>25.721153846153847</v>
      </c>
      <c r="AW1052" s="481">
        <f t="shared" si="611"/>
        <v>25.721153846153847</v>
      </c>
      <c r="AX1052" s="481">
        <f t="shared" si="611"/>
        <v>25.721153846153847</v>
      </c>
      <c r="AY1052" s="481">
        <f t="shared" si="611"/>
        <v>25.721153846153847</v>
      </c>
      <c r="AZ1052" s="481">
        <f t="shared" si="611"/>
        <v>25.721153846153847</v>
      </c>
      <c r="BA1052" s="481">
        <f t="shared" si="611"/>
        <v>25.721153846153847</v>
      </c>
      <c r="BB1052" s="481">
        <f t="shared" si="611"/>
        <v>25.721153846153847</v>
      </c>
      <c r="BC1052" s="481">
        <f t="shared" si="611"/>
        <v>25.721153846153847</v>
      </c>
      <c r="BD1052" s="481">
        <f t="shared" si="611"/>
        <v>25.721153846153847</v>
      </c>
      <c r="BE1052" s="481">
        <f t="shared" si="611"/>
        <v>25.721153846153847</v>
      </c>
      <c r="BF1052" s="481">
        <f t="shared" si="611"/>
        <v>25.721153846153847</v>
      </c>
      <c r="BG1052" s="481">
        <f t="shared" si="611"/>
        <v>25.721153846153847</v>
      </c>
      <c r="BH1052" s="481">
        <f t="shared" si="611"/>
        <v>25.721153846153847</v>
      </c>
      <c r="BI1052" s="481">
        <f t="shared" si="611"/>
        <v>25.721153846153847</v>
      </c>
      <c r="BJ1052" s="481">
        <f t="shared" si="611"/>
        <v>25.721153846153847</v>
      </c>
      <c r="BK1052" s="481">
        <f t="shared" si="611"/>
        <v>25.721153846153847</v>
      </c>
      <c r="BL1052" s="481">
        <f t="shared" si="611"/>
        <v>25.721153846153847</v>
      </c>
      <c r="BM1052" s="481">
        <f t="shared" si="611"/>
        <v>25.721153846153847</v>
      </c>
      <c r="BN1052" s="481">
        <f t="shared" si="611"/>
        <v>25.721153846153847</v>
      </c>
      <c r="BO1052" s="481">
        <f t="shared" si="611"/>
        <v>25.721153846153847</v>
      </c>
      <c r="BP1052" s="481">
        <f t="shared" si="611"/>
        <v>25.721153846153847</v>
      </c>
      <c r="BQ1052" s="481">
        <f t="shared" si="611"/>
        <v>25.721153846153847</v>
      </c>
      <c r="BR1052" s="481">
        <f t="shared" si="611"/>
        <v>25.721153846153847</v>
      </c>
      <c r="BS1052" s="481">
        <f t="shared" si="611"/>
        <v>25.721153846153847</v>
      </c>
      <c r="BT1052" s="481">
        <f t="shared" si="611"/>
        <v>25.721153846153847</v>
      </c>
      <c r="BU1052" s="481">
        <f t="shared" si="611"/>
        <v>25.721153846153847</v>
      </c>
      <c r="BV1052" s="481">
        <f t="shared" si="611"/>
        <v>25.721153846153847</v>
      </c>
      <c r="BW1052" s="481">
        <f t="shared" si="611"/>
        <v>25.721153846153847</v>
      </c>
      <c r="BX1052" s="481">
        <f t="shared" si="611"/>
        <v>25.721153846153847</v>
      </c>
      <c r="BY1052" s="481">
        <f t="shared" si="611"/>
        <v>25.721153846153847</v>
      </c>
      <c r="BZ1052" s="481">
        <f t="shared" si="611"/>
        <v>25.721153846153847</v>
      </c>
      <c r="CA1052" s="481">
        <f t="shared" si="611"/>
        <v>25.721153846153847</v>
      </c>
      <c r="CB1052" s="481">
        <f t="shared" si="611"/>
        <v>25.721153846153847</v>
      </c>
      <c r="CC1052" s="481">
        <f t="shared" si="611"/>
        <v>25.721153846153847</v>
      </c>
      <c r="CD1052" s="481">
        <f t="shared" si="611"/>
        <v>25.721153846153847</v>
      </c>
      <c r="CE1052" s="481">
        <f t="shared" si="611"/>
        <v>25.721153846153847</v>
      </c>
      <c r="CF1052" s="481">
        <f t="shared" si="611"/>
        <v>25.721153846153847</v>
      </c>
      <c r="CG1052" s="481">
        <f t="shared" si="611"/>
        <v>25.721153846153847</v>
      </c>
      <c r="CH1052" s="481">
        <f t="shared" si="611"/>
        <v>25.721153846153847</v>
      </c>
      <c r="CI1052" s="481">
        <f t="shared" si="611"/>
        <v>25.721153846153847</v>
      </c>
      <c r="CJ1052" s="481">
        <f t="shared" si="611"/>
        <v>25.721153846153847</v>
      </c>
      <c r="CK1052" s="481">
        <f t="shared" si="611"/>
        <v>25.721153846153847</v>
      </c>
      <c r="CL1052" s="481">
        <f t="shared" si="611"/>
        <v>25.721153846153847</v>
      </c>
      <c r="CM1052" s="481">
        <f t="shared" si="611"/>
        <v>25.721153846153847</v>
      </c>
      <c r="CN1052" s="481">
        <f t="shared" si="611"/>
        <v>25.721153846153847</v>
      </c>
      <c r="CO1052" s="481">
        <f t="shared" si="611"/>
        <v>25.721153846153847</v>
      </c>
      <c r="CP1052" s="481">
        <f t="shared" si="611"/>
        <v>25.721153846153847</v>
      </c>
      <c r="CQ1052" s="481">
        <f t="shared" si="611"/>
        <v>25.721153846153847</v>
      </c>
      <c r="CR1052" s="481">
        <f t="shared" si="611"/>
        <v>25.721153846153847</v>
      </c>
      <c r="CS1052" s="481">
        <f t="shared" si="611"/>
        <v>25.721153846153847</v>
      </c>
      <c r="CT1052" s="481">
        <f t="shared" si="611"/>
        <v>25.721153846153847</v>
      </c>
      <c r="CU1052" s="481">
        <f t="shared" si="611"/>
        <v>25.721153846153847</v>
      </c>
      <c r="CV1052" s="481">
        <f t="shared" si="611"/>
        <v>25.721153846153847</v>
      </c>
      <c r="CW1052" s="63" t="s">
        <v>572</v>
      </c>
      <c r="CX1052" s="242" t="s">
        <v>1722</v>
      </c>
      <c r="CY1052" s="242" t="str">
        <f>IF(AND($DB1052&gt;$DE1052,$DB1052&gt;$DH1052),"lineal",IF(AND($DE1052&gt;$DB1052,$DE1052&gt;$DH1052),"logaritmica",IF(AND($DH1052&gt;$DB1052,$DH1052&gt;$DE1052),"exponencial","-")))</f>
        <v>logaritmica</v>
      </c>
      <c r="CZ1052" s="453">
        <f>$AK1052-$DA1052*$AK$143</f>
        <v>25.721153846153847</v>
      </c>
      <c r="DA1052" s="453">
        <f>IFERROR(SLOPE($E1052:$AK1052,$E$143:$AK$143),0)</f>
        <v>0</v>
      </c>
      <c r="DB1052" s="454">
        <f>IFERROR(RSQ($E1052:$AK1052,$E$143:$AK$143),0)</f>
        <v>0</v>
      </c>
      <c r="DC1052" s="453">
        <f>$AK1052-$DD1052*$AK$143</f>
        <v>25.721153846153847</v>
      </c>
      <c r="DD1052" s="453">
        <f>IFERROR(SLOPE($E1052:$AK1052,$E$142:$AK$142),0)</f>
        <v>-3.0780685298743626E-30</v>
      </c>
      <c r="DE1052" s="454">
        <f>IFERROR(RSQ($E1052:$AK1052,$E$142:$AK$142),0)</f>
        <v>1.3408253065740596E-31</v>
      </c>
      <c r="DF1052" s="455">
        <f t="shared" ref="DF1052:DF1055" si="612">IFERROR(LN($AK1052)-$DG1052*$AK$143,0)</f>
        <v>3.2473137601887343</v>
      </c>
      <c r="DG1052" s="456">
        <f>IFERROR(SLOPE(LN($E1052:$AK1052),$E$143:$AK$143),0)</f>
        <v>0</v>
      </c>
      <c r="DH1052" s="454">
        <f>IFERROR(RSQ(LN($E1052:$AK1052),$E$143:$AK$143),0)</f>
        <v>0</v>
      </c>
    </row>
    <row r="1053" spans="2:113" outlineLevel="1" x14ac:dyDescent="0.3">
      <c r="B1053" s="154">
        <v>2</v>
      </c>
      <c r="C1053" s="242" t="s">
        <v>471</v>
      </c>
      <c r="D1053" s="143" t="s">
        <v>433</v>
      </c>
      <c r="E1053" s="303">
        <f t="shared" ref="E1053:AJ1053" si="613">IFERROR(E707/INDEX(abo.iden.tot.avg,E$998),0)</f>
        <v>1.6826923076923077</v>
      </c>
      <c r="F1053" s="303">
        <f t="shared" si="613"/>
        <v>1.6826923076923077</v>
      </c>
      <c r="G1053" s="303">
        <f t="shared" si="613"/>
        <v>1.6826923076923077</v>
      </c>
      <c r="H1053" s="303">
        <f t="shared" si="613"/>
        <v>1.6826923076923077</v>
      </c>
      <c r="I1053" s="303">
        <f t="shared" si="613"/>
        <v>1.6826923076923077</v>
      </c>
      <c r="J1053" s="303">
        <f t="shared" si="613"/>
        <v>1.6826923076923077</v>
      </c>
      <c r="K1053" s="303">
        <f t="shared" si="613"/>
        <v>1.6826923076923077</v>
      </c>
      <c r="L1053" s="303">
        <f t="shared" si="613"/>
        <v>1.6826923076923077</v>
      </c>
      <c r="M1053" s="303">
        <f t="shared" si="613"/>
        <v>1.6826923076923077</v>
      </c>
      <c r="N1053" s="303">
        <f t="shared" si="613"/>
        <v>1.6826923076923077</v>
      </c>
      <c r="O1053" s="303">
        <f t="shared" si="613"/>
        <v>1.6826923076923077</v>
      </c>
      <c r="P1053" s="303">
        <f t="shared" si="613"/>
        <v>1.6826923076923077</v>
      </c>
      <c r="Q1053" s="303">
        <f t="shared" si="613"/>
        <v>1.6826923076923077</v>
      </c>
      <c r="R1053" s="303">
        <f t="shared" si="613"/>
        <v>1.6826923076923077</v>
      </c>
      <c r="S1053" s="303">
        <f t="shared" si="613"/>
        <v>1.6826923076923077</v>
      </c>
      <c r="T1053" s="303">
        <f t="shared" si="613"/>
        <v>1.6826923076923077</v>
      </c>
      <c r="U1053" s="303">
        <f t="shared" si="613"/>
        <v>1.6826923076923077</v>
      </c>
      <c r="V1053" s="303">
        <f t="shared" si="613"/>
        <v>1.6826923076923077</v>
      </c>
      <c r="W1053" s="303">
        <f t="shared" si="613"/>
        <v>1.6826923076923077</v>
      </c>
      <c r="X1053" s="303">
        <f t="shared" si="613"/>
        <v>1.6826923076923077</v>
      </c>
      <c r="Y1053" s="303">
        <f t="shared" si="613"/>
        <v>1.6826923076923077</v>
      </c>
      <c r="Z1053" s="303">
        <f t="shared" si="613"/>
        <v>1.6826923076923077</v>
      </c>
      <c r="AA1053" s="303">
        <f t="shared" si="613"/>
        <v>1.6826923076923077</v>
      </c>
      <c r="AB1053" s="303">
        <f t="shared" si="613"/>
        <v>1.6826923076923077</v>
      </c>
      <c r="AC1053" s="303">
        <f t="shared" si="613"/>
        <v>1.6826923076923077</v>
      </c>
      <c r="AD1053" s="303">
        <f t="shared" si="613"/>
        <v>1.6826923076923077</v>
      </c>
      <c r="AE1053" s="303">
        <f t="shared" si="613"/>
        <v>1.6826923076923077</v>
      </c>
      <c r="AF1053" s="303">
        <f t="shared" si="613"/>
        <v>1.6826923076923077</v>
      </c>
      <c r="AG1053" s="303">
        <f t="shared" si="613"/>
        <v>1.6826923076923077</v>
      </c>
      <c r="AH1053" s="303">
        <f t="shared" si="613"/>
        <v>1.6826923076923077</v>
      </c>
      <c r="AI1053" s="303">
        <f t="shared" si="613"/>
        <v>1.6826923076923077</v>
      </c>
      <c r="AJ1053" s="303">
        <f t="shared" si="613"/>
        <v>1.6826923076923077</v>
      </c>
      <c r="AK1053" s="303">
        <f t="shared" ref="AK1053" si="614">IFERROR(AK707/INDEX(abo.iden.tot.avg,AK$998),0)</f>
        <v>1.6826923076923077</v>
      </c>
      <c r="AL1053" s="481">
        <f t="shared" si="611"/>
        <v>1.6826923076923077</v>
      </c>
      <c r="AM1053" s="481">
        <f t="shared" si="611"/>
        <v>1.6826923076923077</v>
      </c>
      <c r="AN1053" s="481">
        <f t="shared" si="611"/>
        <v>1.6826923076923077</v>
      </c>
      <c r="AO1053" s="481">
        <f t="shared" si="611"/>
        <v>1.6826923076923077</v>
      </c>
      <c r="AP1053" s="481">
        <f t="shared" si="611"/>
        <v>1.6826923076923077</v>
      </c>
      <c r="AQ1053" s="481">
        <f t="shared" si="611"/>
        <v>1.6826923076923077</v>
      </c>
      <c r="AR1053" s="481">
        <f t="shared" si="611"/>
        <v>1.6826923076923077</v>
      </c>
      <c r="AS1053" s="481">
        <f t="shared" si="611"/>
        <v>1.6826923076923077</v>
      </c>
      <c r="AT1053" s="481">
        <f t="shared" si="611"/>
        <v>1.6826923076923077</v>
      </c>
      <c r="AU1053" s="481">
        <f t="shared" si="611"/>
        <v>1.6826923076923077</v>
      </c>
      <c r="AV1053" s="481">
        <f t="shared" si="611"/>
        <v>1.6826923076923077</v>
      </c>
      <c r="AW1053" s="481">
        <f t="shared" si="611"/>
        <v>1.6826923076923077</v>
      </c>
      <c r="AX1053" s="481">
        <f t="shared" si="611"/>
        <v>1.6826923076923077</v>
      </c>
      <c r="AY1053" s="481">
        <f t="shared" si="611"/>
        <v>1.6826923076923077</v>
      </c>
      <c r="AZ1053" s="481">
        <f t="shared" si="611"/>
        <v>1.6826923076923077</v>
      </c>
      <c r="BA1053" s="481">
        <f t="shared" si="611"/>
        <v>1.6826923076923077</v>
      </c>
      <c r="BB1053" s="481">
        <f t="shared" si="611"/>
        <v>1.6826923076923077</v>
      </c>
      <c r="BC1053" s="481">
        <f t="shared" si="611"/>
        <v>1.6826923076923077</v>
      </c>
      <c r="BD1053" s="481">
        <f t="shared" si="611"/>
        <v>1.6826923076923077</v>
      </c>
      <c r="BE1053" s="481">
        <f t="shared" si="611"/>
        <v>1.6826923076923077</v>
      </c>
      <c r="BF1053" s="481">
        <f t="shared" si="611"/>
        <v>1.6826923076923077</v>
      </c>
      <c r="BG1053" s="481">
        <f t="shared" si="611"/>
        <v>1.6826923076923077</v>
      </c>
      <c r="BH1053" s="481">
        <f t="shared" si="611"/>
        <v>1.6826923076923077</v>
      </c>
      <c r="BI1053" s="481">
        <f t="shared" si="611"/>
        <v>1.6826923076923077</v>
      </c>
      <c r="BJ1053" s="481">
        <f t="shared" si="611"/>
        <v>1.6826923076923077</v>
      </c>
      <c r="BK1053" s="481">
        <f t="shared" si="611"/>
        <v>1.6826923076923077</v>
      </c>
      <c r="BL1053" s="481">
        <f t="shared" si="611"/>
        <v>1.6826923076923077</v>
      </c>
      <c r="BM1053" s="481">
        <f t="shared" si="611"/>
        <v>1.6826923076923077</v>
      </c>
      <c r="BN1053" s="481">
        <f t="shared" si="611"/>
        <v>1.6826923076923077</v>
      </c>
      <c r="BO1053" s="481">
        <f t="shared" si="611"/>
        <v>1.6826923076923077</v>
      </c>
      <c r="BP1053" s="481">
        <f t="shared" si="611"/>
        <v>1.6826923076923077</v>
      </c>
      <c r="BQ1053" s="481">
        <f t="shared" si="611"/>
        <v>1.6826923076923077</v>
      </c>
      <c r="BR1053" s="481">
        <f t="shared" si="611"/>
        <v>1.6826923076923077</v>
      </c>
      <c r="BS1053" s="481">
        <f t="shared" si="611"/>
        <v>1.6826923076923077</v>
      </c>
      <c r="BT1053" s="481">
        <f t="shared" si="611"/>
        <v>1.6826923076923077</v>
      </c>
      <c r="BU1053" s="481">
        <f t="shared" si="611"/>
        <v>1.6826923076923077</v>
      </c>
      <c r="BV1053" s="481">
        <f t="shared" si="611"/>
        <v>1.6826923076923077</v>
      </c>
      <c r="BW1053" s="481">
        <f t="shared" si="611"/>
        <v>1.6826923076923077</v>
      </c>
      <c r="BX1053" s="481">
        <f t="shared" si="611"/>
        <v>1.6826923076923077</v>
      </c>
      <c r="BY1053" s="481">
        <f t="shared" si="611"/>
        <v>1.6826923076923077</v>
      </c>
      <c r="BZ1053" s="481">
        <f t="shared" si="611"/>
        <v>1.6826923076923077</v>
      </c>
      <c r="CA1053" s="481">
        <f t="shared" si="611"/>
        <v>1.6826923076923077</v>
      </c>
      <c r="CB1053" s="481">
        <f t="shared" si="611"/>
        <v>1.6826923076923077</v>
      </c>
      <c r="CC1053" s="481">
        <f t="shared" si="611"/>
        <v>1.6826923076923077</v>
      </c>
      <c r="CD1053" s="481">
        <f t="shared" si="611"/>
        <v>1.6826923076923077</v>
      </c>
      <c r="CE1053" s="481">
        <f t="shared" si="611"/>
        <v>1.6826923076923077</v>
      </c>
      <c r="CF1053" s="481">
        <f t="shared" si="611"/>
        <v>1.6826923076923077</v>
      </c>
      <c r="CG1053" s="481">
        <f t="shared" si="611"/>
        <v>1.6826923076923077</v>
      </c>
      <c r="CH1053" s="481">
        <f t="shared" si="611"/>
        <v>1.6826923076923077</v>
      </c>
      <c r="CI1053" s="481">
        <f t="shared" si="611"/>
        <v>1.6826923076923077</v>
      </c>
      <c r="CJ1053" s="481">
        <f t="shared" si="611"/>
        <v>1.6826923076923077</v>
      </c>
      <c r="CK1053" s="481">
        <f t="shared" si="611"/>
        <v>1.6826923076923077</v>
      </c>
      <c r="CL1053" s="481">
        <f t="shared" si="611"/>
        <v>1.6826923076923077</v>
      </c>
      <c r="CM1053" s="481">
        <f t="shared" si="611"/>
        <v>1.6826923076923077</v>
      </c>
      <c r="CN1053" s="481">
        <f t="shared" si="611"/>
        <v>1.6826923076923077</v>
      </c>
      <c r="CO1053" s="481">
        <f t="shared" si="611"/>
        <v>1.6826923076923077</v>
      </c>
      <c r="CP1053" s="481">
        <f t="shared" si="611"/>
        <v>1.6826923076923077</v>
      </c>
      <c r="CQ1053" s="481">
        <f t="shared" si="611"/>
        <v>1.6826923076923077</v>
      </c>
      <c r="CR1053" s="481">
        <f t="shared" si="611"/>
        <v>1.6826923076923077</v>
      </c>
      <c r="CS1053" s="481">
        <f t="shared" si="611"/>
        <v>1.6826923076923077</v>
      </c>
      <c r="CT1053" s="481">
        <f t="shared" si="611"/>
        <v>1.6826923076923077</v>
      </c>
      <c r="CU1053" s="481">
        <f t="shared" si="611"/>
        <v>1.6826923076923077</v>
      </c>
      <c r="CV1053" s="481">
        <f t="shared" si="611"/>
        <v>1.6826923076923077</v>
      </c>
      <c r="CW1053" s="63" t="s">
        <v>573</v>
      </c>
      <c r="CX1053" s="242" t="str">
        <f>+CY1053</f>
        <v>logaritmica</v>
      </c>
      <c r="CY1053" s="242" t="str">
        <f t="shared" ref="CY1053:CY1055" si="615">IF(AND($DB1053&gt;$DE1053,$DB1053&gt;$DH1053),"lineal",IF(AND($DE1053&gt;$DB1053,$DE1053&gt;$DH1053),"logaritmica",IF(AND($DH1053&gt;$DB1053,$DH1053&gt;$DE1053),"exponencial","-")))</f>
        <v>logaritmica</v>
      </c>
      <c r="CZ1053" s="453">
        <f t="shared" ref="CZ1053:CZ1055" si="616">$AK1053-$DA1053*$AK$143</f>
        <v>1.6826923076923077</v>
      </c>
      <c r="DA1053" s="453">
        <f t="shared" ref="DA1053:DA1055" si="617">IFERROR(SLOPE($E1053:$AK1053,$E$143:$AK$143),0)</f>
        <v>0</v>
      </c>
      <c r="DB1053" s="454">
        <f t="shared" ref="DB1053:DB1055" si="618">IFERROR(RSQ($E1053:$AK1053,$E$143:$AK$143),0)</f>
        <v>0</v>
      </c>
      <c r="DC1053" s="453">
        <f t="shared" ref="DC1053:DC1055" si="619">$AK1053-$DD1053*$AK$143</f>
        <v>1.6826923076923077</v>
      </c>
      <c r="DD1053" s="453">
        <f>IFERROR(SLOPE($E1053:$AK1053,$E$142:$AK$142),0)</f>
        <v>-2.4256518306075138E-31</v>
      </c>
      <c r="DE1053" s="454">
        <f>IFERROR(RSQ($E1053:$AK1053,$E$142:$AK$142),0)</f>
        <v>9.4739263417667207E-32</v>
      </c>
      <c r="DF1053" s="455">
        <f t="shared" si="612"/>
        <v>0.52039507478214142</v>
      </c>
      <c r="DG1053" s="456">
        <f t="shared" ref="DG1053:DG1055" si="620">IFERROR(SLOPE(LN($E1053:$AK1053),$E$143:$AK$143),0)</f>
        <v>0</v>
      </c>
      <c r="DH1053" s="454">
        <f>IFERROR(RSQ(LN($E1053:$AK1053),$E$143:$AK$143),0)</f>
        <v>0</v>
      </c>
    </row>
    <row r="1054" spans="2:113" outlineLevel="1" x14ac:dyDescent="0.3">
      <c r="B1054" s="154">
        <v>3</v>
      </c>
      <c r="C1054" s="242" t="s">
        <v>472</v>
      </c>
      <c r="D1054" s="143" t="s">
        <v>433</v>
      </c>
      <c r="E1054" s="303">
        <f t="shared" ref="E1054:AJ1054" si="621">IFERROR(E708/INDEX(abo.iden.tot.avg,E$998),0)</f>
        <v>25.721153846153847</v>
      </c>
      <c r="F1054" s="303">
        <f t="shared" si="621"/>
        <v>25.721153846153847</v>
      </c>
      <c r="G1054" s="303">
        <f t="shared" si="621"/>
        <v>25.721153846153847</v>
      </c>
      <c r="H1054" s="303">
        <f t="shared" si="621"/>
        <v>25.721153846153847</v>
      </c>
      <c r="I1054" s="303">
        <f t="shared" si="621"/>
        <v>25.721153846153847</v>
      </c>
      <c r="J1054" s="303">
        <f t="shared" si="621"/>
        <v>25.721153846153847</v>
      </c>
      <c r="K1054" s="303">
        <f t="shared" si="621"/>
        <v>25.721153846153847</v>
      </c>
      <c r="L1054" s="303">
        <f t="shared" si="621"/>
        <v>25.721153846153847</v>
      </c>
      <c r="M1054" s="303">
        <f t="shared" si="621"/>
        <v>25.721153846153847</v>
      </c>
      <c r="N1054" s="303">
        <f t="shared" si="621"/>
        <v>25.721153846153847</v>
      </c>
      <c r="O1054" s="303">
        <f t="shared" si="621"/>
        <v>25.721153846153847</v>
      </c>
      <c r="P1054" s="303">
        <f t="shared" si="621"/>
        <v>25.721153846153847</v>
      </c>
      <c r="Q1054" s="303">
        <f t="shared" si="621"/>
        <v>25.721153846153847</v>
      </c>
      <c r="R1054" s="303">
        <f t="shared" si="621"/>
        <v>25.721153846153847</v>
      </c>
      <c r="S1054" s="303">
        <f t="shared" si="621"/>
        <v>25.721153846153847</v>
      </c>
      <c r="T1054" s="303">
        <f t="shared" si="621"/>
        <v>25.721153846153847</v>
      </c>
      <c r="U1054" s="303">
        <f t="shared" si="621"/>
        <v>25.721153846153847</v>
      </c>
      <c r="V1054" s="303">
        <f t="shared" si="621"/>
        <v>25.721153846153847</v>
      </c>
      <c r="W1054" s="303">
        <f t="shared" si="621"/>
        <v>25.721153846153847</v>
      </c>
      <c r="X1054" s="303">
        <f t="shared" si="621"/>
        <v>25.721153846153847</v>
      </c>
      <c r="Y1054" s="303">
        <f t="shared" si="621"/>
        <v>25.721153846153847</v>
      </c>
      <c r="Z1054" s="303">
        <f t="shared" si="621"/>
        <v>25.721153846153847</v>
      </c>
      <c r="AA1054" s="303">
        <f t="shared" si="621"/>
        <v>25.721153846153847</v>
      </c>
      <c r="AB1054" s="303">
        <f t="shared" si="621"/>
        <v>25.721153846153847</v>
      </c>
      <c r="AC1054" s="303">
        <f t="shared" si="621"/>
        <v>25.721153846153847</v>
      </c>
      <c r="AD1054" s="303">
        <f t="shared" si="621"/>
        <v>25.721153846153847</v>
      </c>
      <c r="AE1054" s="303">
        <f t="shared" si="621"/>
        <v>25.721153846153847</v>
      </c>
      <c r="AF1054" s="303">
        <f t="shared" si="621"/>
        <v>25.721153846153847</v>
      </c>
      <c r="AG1054" s="303">
        <f t="shared" si="621"/>
        <v>25.721153846153847</v>
      </c>
      <c r="AH1054" s="303">
        <f t="shared" si="621"/>
        <v>25.721153846153847</v>
      </c>
      <c r="AI1054" s="303">
        <f t="shared" si="621"/>
        <v>25.721153846153847</v>
      </c>
      <c r="AJ1054" s="303">
        <f t="shared" si="621"/>
        <v>25.721153846153847</v>
      </c>
      <c r="AK1054" s="303">
        <f t="shared" ref="AK1054" si="622">IFERROR(AK708/INDEX(abo.iden.tot.avg,AK$998),0)</f>
        <v>25.721153846153847</v>
      </c>
      <c r="AL1054" s="481">
        <f t="shared" si="611"/>
        <v>25.721153846153847</v>
      </c>
      <c r="AM1054" s="481">
        <f t="shared" si="611"/>
        <v>25.721153846153847</v>
      </c>
      <c r="AN1054" s="481">
        <f t="shared" si="611"/>
        <v>25.721153846153847</v>
      </c>
      <c r="AO1054" s="481">
        <f t="shared" si="611"/>
        <v>25.721153846153847</v>
      </c>
      <c r="AP1054" s="481">
        <f t="shared" si="611"/>
        <v>25.721153846153847</v>
      </c>
      <c r="AQ1054" s="481">
        <f t="shared" si="611"/>
        <v>25.721153846153847</v>
      </c>
      <c r="AR1054" s="481">
        <f t="shared" si="611"/>
        <v>25.721153846153847</v>
      </c>
      <c r="AS1054" s="481">
        <f t="shared" si="611"/>
        <v>25.721153846153847</v>
      </c>
      <c r="AT1054" s="481">
        <f t="shared" si="611"/>
        <v>25.721153846153847</v>
      </c>
      <c r="AU1054" s="481">
        <f t="shared" si="611"/>
        <v>25.721153846153847</v>
      </c>
      <c r="AV1054" s="481">
        <f t="shared" si="611"/>
        <v>25.721153846153847</v>
      </c>
      <c r="AW1054" s="481">
        <f t="shared" si="611"/>
        <v>25.721153846153847</v>
      </c>
      <c r="AX1054" s="481">
        <f t="shared" si="611"/>
        <v>25.721153846153847</v>
      </c>
      <c r="AY1054" s="481">
        <f t="shared" si="611"/>
        <v>25.721153846153847</v>
      </c>
      <c r="AZ1054" s="481">
        <f t="shared" si="611"/>
        <v>25.721153846153847</v>
      </c>
      <c r="BA1054" s="481">
        <f t="shared" si="611"/>
        <v>25.721153846153847</v>
      </c>
      <c r="BB1054" s="481">
        <f t="shared" si="611"/>
        <v>25.721153846153847</v>
      </c>
      <c r="BC1054" s="481">
        <f t="shared" si="611"/>
        <v>25.721153846153847</v>
      </c>
      <c r="BD1054" s="481">
        <f t="shared" si="611"/>
        <v>25.721153846153847</v>
      </c>
      <c r="BE1054" s="481">
        <f t="shared" si="611"/>
        <v>25.721153846153847</v>
      </c>
      <c r="BF1054" s="481">
        <f t="shared" si="611"/>
        <v>25.721153846153847</v>
      </c>
      <c r="BG1054" s="481">
        <f t="shared" si="611"/>
        <v>25.721153846153847</v>
      </c>
      <c r="BH1054" s="481">
        <f t="shared" si="611"/>
        <v>25.721153846153847</v>
      </c>
      <c r="BI1054" s="481">
        <f t="shared" si="611"/>
        <v>25.721153846153847</v>
      </c>
      <c r="BJ1054" s="481">
        <f t="shared" si="611"/>
        <v>25.721153846153847</v>
      </c>
      <c r="BK1054" s="481">
        <f t="shared" si="611"/>
        <v>25.721153846153847</v>
      </c>
      <c r="BL1054" s="481">
        <f t="shared" si="611"/>
        <v>25.721153846153847</v>
      </c>
      <c r="BM1054" s="481">
        <f t="shared" si="611"/>
        <v>25.721153846153847</v>
      </c>
      <c r="BN1054" s="481">
        <f t="shared" si="611"/>
        <v>25.721153846153847</v>
      </c>
      <c r="BO1054" s="481">
        <f t="shared" si="611"/>
        <v>25.721153846153847</v>
      </c>
      <c r="BP1054" s="481">
        <f t="shared" si="611"/>
        <v>25.721153846153847</v>
      </c>
      <c r="BQ1054" s="481">
        <f t="shared" si="611"/>
        <v>25.721153846153847</v>
      </c>
      <c r="BR1054" s="481">
        <f t="shared" si="611"/>
        <v>25.721153846153847</v>
      </c>
      <c r="BS1054" s="481">
        <f t="shared" si="611"/>
        <v>25.721153846153847</v>
      </c>
      <c r="BT1054" s="481">
        <f t="shared" si="611"/>
        <v>25.721153846153847</v>
      </c>
      <c r="BU1054" s="481">
        <f t="shared" si="611"/>
        <v>25.721153846153847</v>
      </c>
      <c r="BV1054" s="481">
        <f t="shared" si="611"/>
        <v>25.721153846153847</v>
      </c>
      <c r="BW1054" s="481">
        <f t="shared" si="611"/>
        <v>25.721153846153847</v>
      </c>
      <c r="BX1054" s="481">
        <f t="shared" si="611"/>
        <v>25.721153846153847</v>
      </c>
      <c r="BY1054" s="481">
        <f t="shared" si="611"/>
        <v>25.721153846153847</v>
      </c>
      <c r="BZ1054" s="481">
        <f t="shared" si="611"/>
        <v>25.721153846153847</v>
      </c>
      <c r="CA1054" s="481">
        <f t="shared" si="611"/>
        <v>25.721153846153847</v>
      </c>
      <c r="CB1054" s="481">
        <f t="shared" si="611"/>
        <v>25.721153846153847</v>
      </c>
      <c r="CC1054" s="481">
        <f t="shared" si="611"/>
        <v>25.721153846153847</v>
      </c>
      <c r="CD1054" s="481">
        <f t="shared" si="611"/>
        <v>25.721153846153847</v>
      </c>
      <c r="CE1054" s="481">
        <f t="shared" si="611"/>
        <v>25.721153846153847</v>
      </c>
      <c r="CF1054" s="481">
        <f t="shared" si="611"/>
        <v>25.721153846153847</v>
      </c>
      <c r="CG1054" s="481">
        <f t="shared" si="611"/>
        <v>25.721153846153847</v>
      </c>
      <c r="CH1054" s="481">
        <f t="shared" si="611"/>
        <v>25.721153846153847</v>
      </c>
      <c r="CI1054" s="481">
        <f t="shared" si="611"/>
        <v>25.721153846153847</v>
      </c>
      <c r="CJ1054" s="481">
        <f t="shared" si="611"/>
        <v>25.721153846153847</v>
      </c>
      <c r="CK1054" s="481">
        <f t="shared" si="611"/>
        <v>25.721153846153847</v>
      </c>
      <c r="CL1054" s="481">
        <f t="shared" si="611"/>
        <v>25.721153846153847</v>
      </c>
      <c r="CM1054" s="481">
        <f t="shared" si="611"/>
        <v>25.721153846153847</v>
      </c>
      <c r="CN1054" s="481">
        <f t="shared" si="611"/>
        <v>25.721153846153847</v>
      </c>
      <c r="CO1054" s="481">
        <f t="shared" si="611"/>
        <v>25.721153846153847</v>
      </c>
      <c r="CP1054" s="481">
        <f t="shared" si="611"/>
        <v>25.721153846153847</v>
      </c>
      <c r="CQ1054" s="481">
        <f t="shared" si="611"/>
        <v>25.721153846153847</v>
      </c>
      <c r="CR1054" s="481">
        <f t="shared" si="611"/>
        <v>25.721153846153847</v>
      </c>
      <c r="CS1054" s="481">
        <f t="shared" si="611"/>
        <v>25.721153846153847</v>
      </c>
      <c r="CT1054" s="481">
        <f t="shared" si="611"/>
        <v>25.721153846153847</v>
      </c>
      <c r="CU1054" s="481">
        <f t="shared" si="611"/>
        <v>25.721153846153847</v>
      </c>
      <c r="CV1054" s="481">
        <f t="shared" si="611"/>
        <v>25.721153846153847</v>
      </c>
      <c r="CW1054" s="63" t="s">
        <v>574</v>
      </c>
      <c r="CX1054" s="242" t="str">
        <f t="shared" ref="CX1054" si="623">+CY1054</f>
        <v>logaritmica</v>
      </c>
      <c r="CY1054" s="242" t="str">
        <f t="shared" si="615"/>
        <v>logaritmica</v>
      </c>
      <c r="CZ1054" s="453">
        <f t="shared" si="616"/>
        <v>25.721153846153847</v>
      </c>
      <c r="DA1054" s="453">
        <f t="shared" si="617"/>
        <v>0</v>
      </c>
      <c r="DB1054" s="454">
        <f t="shared" si="618"/>
        <v>0</v>
      </c>
      <c r="DC1054" s="453">
        <f t="shared" si="619"/>
        <v>25.721153846153847</v>
      </c>
      <c r="DD1054" s="453">
        <f t="shared" ref="DD1054:DD1055" si="624">IFERROR(SLOPE($E1054:$AK1054,$E$142:$AK$142),0)</f>
        <v>-3.0780685298743626E-30</v>
      </c>
      <c r="DE1054" s="454">
        <f t="shared" ref="DE1054:DE1055" si="625">IFERROR(RSQ($E1054:$AK1054,$E$142:$AK$142),0)</f>
        <v>1.3408253065740596E-31</v>
      </c>
      <c r="DF1054" s="455">
        <f t="shared" si="612"/>
        <v>3.2473137601887343</v>
      </c>
      <c r="DG1054" s="456">
        <f t="shared" si="620"/>
        <v>0</v>
      </c>
      <c r="DH1054" s="454">
        <f t="shared" ref="DH1054:DH1055" si="626">IFERROR(RSQ(LN($E1054:$AK1054),$E$143:$AK$143),0)</f>
        <v>0</v>
      </c>
    </row>
    <row r="1055" spans="2:113" outlineLevel="1" x14ac:dyDescent="0.3">
      <c r="B1055" s="154">
        <v>4</v>
      </c>
      <c r="C1055" s="242" t="s">
        <v>473</v>
      </c>
      <c r="D1055" s="143" t="s">
        <v>433</v>
      </c>
      <c r="E1055" s="303">
        <f t="shared" ref="E1055:AJ1055" si="627">IFERROR(E709/INDEX(abo.iden.tot.avg,E$998),0)</f>
        <v>1.6426282051282051</v>
      </c>
      <c r="F1055" s="303">
        <f t="shared" si="627"/>
        <v>1.6426282051282051</v>
      </c>
      <c r="G1055" s="303">
        <f t="shared" si="627"/>
        <v>1.6426282051282051</v>
      </c>
      <c r="H1055" s="303">
        <f t="shared" si="627"/>
        <v>1.6426282051282051</v>
      </c>
      <c r="I1055" s="303">
        <f t="shared" si="627"/>
        <v>1.6426282051282051</v>
      </c>
      <c r="J1055" s="303">
        <f t="shared" si="627"/>
        <v>1.6426282051282051</v>
      </c>
      <c r="K1055" s="303">
        <f t="shared" si="627"/>
        <v>1.6426282051282051</v>
      </c>
      <c r="L1055" s="303">
        <f t="shared" si="627"/>
        <v>1.6426282051282051</v>
      </c>
      <c r="M1055" s="303">
        <f t="shared" si="627"/>
        <v>1.6426282051282051</v>
      </c>
      <c r="N1055" s="303">
        <f t="shared" si="627"/>
        <v>1.6426282051282051</v>
      </c>
      <c r="O1055" s="303">
        <f t="shared" si="627"/>
        <v>1.6426282051282051</v>
      </c>
      <c r="P1055" s="303">
        <f t="shared" si="627"/>
        <v>1.6426282051282051</v>
      </c>
      <c r="Q1055" s="303">
        <f t="shared" si="627"/>
        <v>1.6426282051282051</v>
      </c>
      <c r="R1055" s="303">
        <f t="shared" si="627"/>
        <v>1.6426282051282051</v>
      </c>
      <c r="S1055" s="303">
        <f t="shared" si="627"/>
        <v>1.6426282051282051</v>
      </c>
      <c r="T1055" s="303">
        <f t="shared" si="627"/>
        <v>1.6426282051282051</v>
      </c>
      <c r="U1055" s="303">
        <f t="shared" si="627"/>
        <v>1.6426282051282051</v>
      </c>
      <c r="V1055" s="303">
        <f t="shared" si="627"/>
        <v>1.6426282051282051</v>
      </c>
      <c r="W1055" s="303">
        <f t="shared" si="627"/>
        <v>1.6426282051282051</v>
      </c>
      <c r="X1055" s="303">
        <f t="shared" si="627"/>
        <v>1.6426282051282051</v>
      </c>
      <c r="Y1055" s="303">
        <f t="shared" si="627"/>
        <v>1.6426282051282051</v>
      </c>
      <c r="Z1055" s="303">
        <f t="shared" si="627"/>
        <v>1.6426282051282051</v>
      </c>
      <c r="AA1055" s="303">
        <f t="shared" si="627"/>
        <v>1.6426282051282051</v>
      </c>
      <c r="AB1055" s="303">
        <f t="shared" si="627"/>
        <v>1.6426282051282051</v>
      </c>
      <c r="AC1055" s="303">
        <f t="shared" si="627"/>
        <v>1.6426282051282051</v>
      </c>
      <c r="AD1055" s="303">
        <f t="shared" si="627"/>
        <v>1.6426282051282051</v>
      </c>
      <c r="AE1055" s="303">
        <f t="shared" si="627"/>
        <v>1.6426282051282051</v>
      </c>
      <c r="AF1055" s="303">
        <f t="shared" si="627"/>
        <v>1.6426282051282051</v>
      </c>
      <c r="AG1055" s="303">
        <f t="shared" si="627"/>
        <v>1.6426282051282051</v>
      </c>
      <c r="AH1055" s="303">
        <f t="shared" si="627"/>
        <v>1.6426282051282051</v>
      </c>
      <c r="AI1055" s="303">
        <f t="shared" si="627"/>
        <v>1.6426282051282051</v>
      </c>
      <c r="AJ1055" s="303">
        <f t="shared" si="627"/>
        <v>1.6426282051282051</v>
      </c>
      <c r="AK1055" s="303">
        <f t="shared" ref="AK1055" si="628">IFERROR(AK709/INDEX(abo.iden.tot.avg,AK$998),0)</f>
        <v>1.6426282051282051</v>
      </c>
      <c r="AL1055" s="481">
        <f t="shared" si="611"/>
        <v>1.6426282051282051</v>
      </c>
      <c r="AM1055" s="481">
        <f t="shared" si="611"/>
        <v>1.6426282051282051</v>
      </c>
      <c r="AN1055" s="481">
        <f t="shared" si="611"/>
        <v>1.6426282051282051</v>
      </c>
      <c r="AO1055" s="481">
        <f t="shared" si="611"/>
        <v>1.6426282051282051</v>
      </c>
      <c r="AP1055" s="481">
        <f t="shared" si="611"/>
        <v>1.6426282051282051</v>
      </c>
      <c r="AQ1055" s="481">
        <f t="shared" si="611"/>
        <v>1.6426282051282051</v>
      </c>
      <c r="AR1055" s="481">
        <f t="shared" si="611"/>
        <v>1.6426282051282051</v>
      </c>
      <c r="AS1055" s="481">
        <f t="shared" si="611"/>
        <v>1.6426282051282051</v>
      </c>
      <c r="AT1055" s="481">
        <f t="shared" si="611"/>
        <v>1.6426282051282051</v>
      </c>
      <c r="AU1055" s="481">
        <f t="shared" si="611"/>
        <v>1.6426282051282051</v>
      </c>
      <c r="AV1055" s="481">
        <f t="shared" si="611"/>
        <v>1.6426282051282051</v>
      </c>
      <c r="AW1055" s="481">
        <f t="shared" si="611"/>
        <v>1.6426282051282051</v>
      </c>
      <c r="AX1055" s="481">
        <f t="shared" si="611"/>
        <v>1.6426282051282051</v>
      </c>
      <c r="AY1055" s="481">
        <f t="shared" si="611"/>
        <v>1.6426282051282051</v>
      </c>
      <c r="AZ1055" s="481">
        <f t="shared" si="611"/>
        <v>1.6426282051282051</v>
      </c>
      <c r="BA1055" s="481">
        <f t="shared" si="611"/>
        <v>1.6426282051282051</v>
      </c>
      <c r="BB1055" s="481">
        <f t="shared" si="611"/>
        <v>1.6426282051282051</v>
      </c>
      <c r="BC1055" s="481">
        <f t="shared" si="611"/>
        <v>1.6426282051282051</v>
      </c>
      <c r="BD1055" s="481">
        <f t="shared" si="611"/>
        <v>1.6426282051282051</v>
      </c>
      <c r="BE1055" s="481">
        <f t="shared" si="611"/>
        <v>1.6426282051282051</v>
      </c>
      <c r="BF1055" s="481">
        <f t="shared" si="611"/>
        <v>1.6426282051282051</v>
      </c>
      <c r="BG1055" s="481">
        <f t="shared" si="611"/>
        <v>1.6426282051282051</v>
      </c>
      <c r="BH1055" s="481">
        <f t="shared" si="611"/>
        <v>1.6426282051282051</v>
      </c>
      <c r="BI1055" s="481">
        <f t="shared" si="611"/>
        <v>1.6426282051282051</v>
      </c>
      <c r="BJ1055" s="481">
        <f t="shared" si="611"/>
        <v>1.6426282051282051</v>
      </c>
      <c r="BK1055" s="481">
        <f t="shared" si="611"/>
        <v>1.6426282051282051</v>
      </c>
      <c r="BL1055" s="481">
        <f t="shared" si="611"/>
        <v>1.6426282051282051</v>
      </c>
      <c r="BM1055" s="481">
        <f t="shared" si="611"/>
        <v>1.6426282051282051</v>
      </c>
      <c r="BN1055" s="481">
        <f t="shared" si="611"/>
        <v>1.6426282051282051</v>
      </c>
      <c r="BO1055" s="481">
        <f t="shared" si="611"/>
        <v>1.6426282051282051</v>
      </c>
      <c r="BP1055" s="481">
        <f t="shared" si="611"/>
        <v>1.6426282051282051</v>
      </c>
      <c r="BQ1055" s="481">
        <f t="shared" si="611"/>
        <v>1.6426282051282051</v>
      </c>
      <c r="BR1055" s="481">
        <f t="shared" si="611"/>
        <v>1.6426282051282051</v>
      </c>
      <c r="BS1055" s="481">
        <f t="shared" si="611"/>
        <v>1.6426282051282051</v>
      </c>
      <c r="BT1055" s="481">
        <f t="shared" si="611"/>
        <v>1.6426282051282051</v>
      </c>
      <c r="BU1055" s="481">
        <f t="shared" si="611"/>
        <v>1.6426282051282051</v>
      </c>
      <c r="BV1055" s="481">
        <f t="shared" si="611"/>
        <v>1.6426282051282051</v>
      </c>
      <c r="BW1055" s="481">
        <f t="shared" si="611"/>
        <v>1.6426282051282051</v>
      </c>
      <c r="BX1055" s="481">
        <f t="shared" si="611"/>
        <v>1.6426282051282051</v>
      </c>
      <c r="BY1055" s="481">
        <f t="shared" si="611"/>
        <v>1.6426282051282051</v>
      </c>
      <c r="BZ1055" s="481">
        <f t="shared" si="611"/>
        <v>1.6426282051282051</v>
      </c>
      <c r="CA1055" s="481">
        <f t="shared" si="611"/>
        <v>1.6426282051282051</v>
      </c>
      <c r="CB1055" s="481">
        <f t="shared" si="611"/>
        <v>1.6426282051282051</v>
      </c>
      <c r="CC1055" s="481">
        <f t="shared" si="611"/>
        <v>1.6426282051282051</v>
      </c>
      <c r="CD1055" s="481">
        <f t="shared" si="611"/>
        <v>1.6426282051282051</v>
      </c>
      <c r="CE1055" s="481">
        <f t="shared" si="611"/>
        <v>1.6426282051282051</v>
      </c>
      <c r="CF1055" s="481">
        <f t="shared" si="611"/>
        <v>1.6426282051282051</v>
      </c>
      <c r="CG1055" s="481">
        <f t="shared" si="611"/>
        <v>1.6426282051282051</v>
      </c>
      <c r="CH1055" s="481">
        <f t="shared" si="611"/>
        <v>1.6426282051282051</v>
      </c>
      <c r="CI1055" s="481">
        <f t="shared" si="611"/>
        <v>1.6426282051282051</v>
      </c>
      <c r="CJ1055" s="481">
        <f t="shared" si="611"/>
        <v>1.6426282051282051</v>
      </c>
      <c r="CK1055" s="481">
        <f t="shared" si="611"/>
        <v>1.6426282051282051</v>
      </c>
      <c r="CL1055" s="481">
        <f t="shared" si="611"/>
        <v>1.6426282051282051</v>
      </c>
      <c r="CM1055" s="481">
        <f t="shared" si="611"/>
        <v>1.6426282051282051</v>
      </c>
      <c r="CN1055" s="481">
        <f t="shared" si="611"/>
        <v>1.6426282051282051</v>
      </c>
      <c r="CO1055" s="481">
        <f t="shared" si="611"/>
        <v>1.6426282051282051</v>
      </c>
      <c r="CP1055" s="481">
        <f t="shared" si="611"/>
        <v>1.6426282051282051</v>
      </c>
      <c r="CQ1055" s="481">
        <f t="shared" si="611"/>
        <v>1.6426282051282051</v>
      </c>
      <c r="CR1055" s="481">
        <f t="shared" si="611"/>
        <v>1.6426282051282051</v>
      </c>
      <c r="CS1055" s="481">
        <f t="shared" si="611"/>
        <v>1.6426282051282051</v>
      </c>
      <c r="CT1055" s="481">
        <f t="shared" si="611"/>
        <v>1.6426282051282051</v>
      </c>
      <c r="CU1055" s="481">
        <f t="shared" si="611"/>
        <v>1.6426282051282051</v>
      </c>
      <c r="CV1055" s="481">
        <f t="shared" si="611"/>
        <v>1.6426282051282051</v>
      </c>
      <c r="CW1055" s="63" t="s">
        <v>575</v>
      </c>
      <c r="CX1055" s="242" t="s">
        <v>1722</v>
      </c>
      <c r="CY1055" s="242" t="str">
        <f t="shared" si="615"/>
        <v>logaritmica</v>
      </c>
      <c r="CZ1055" s="453">
        <f t="shared" si="616"/>
        <v>1.6426282051282051</v>
      </c>
      <c r="DA1055" s="453">
        <f t="shared" si="617"/>
        <v>0</v>
      </c>
      <c r="DB1055" s="454">
        <f t="shared" si="618"/>
        <v>0</v>
      </c>
      <c r="DC1055" s="453">
        <f t="shared" si="619"/>
        <v>1.6426282051282051</v>
      </c>
      <c r="DD1055" s="453">
        <f t="shared" si="624"/>
        <v>-1.9237928311714766E-31</v>
      </c>
      <c r="DE1055" s="454">
        <f t="shared" si="625"/>
        <v>1.3408253065740596E-31</v>
      </c>
      <c r="DF1055" s="455">
        <f t="shared" si="612"/>
        <v>0.49629752320308085</v>
      </c>
      <c r="DG1055" s="456">
        <f t="shared" si="620"/>
        <v>0</v>
      </c>
      <c r="DH1055" s="454">
        <f t="shared" si="626"/>
        <v>0</v>
      </c>
    </row>
    <row r="1056" spans="2:113" outlineLevel="1" x14ac:dyDescent="0.3"/>
    <row r="1057" spans="2:113" outlineLevel="1" x14ac:dyDescent="0.3">
      <c r="C1057" s="242" t="s">
        <v>23</v>
      </c>
      <c r="D1057" s="143" t="s">
        <v>433</v>
      </c>
      <c r="E1057" s="303">
        <f t="shared" ref="E1057:AJ1057" si="629">IFERROR(E711/INDEX(abo.iden.tot.avg,E$998),0)</f>
        <v>54.767628205128204</v>
      </c>
      <c r="F1057" s="303">
        <f t="shared" si="629"/>
        <v>54.767628205128204</v>
      </c>
      <c r="G1057" s="303">
        <f t="shared" si="629"/>
        <v>54.767628205128204</v>
      </c>
      <c r="H1057" s="303">
        <f t="shared" si="629"/>
        <v>54.767628205128204</v>
      </c>
      <c r="I1057" s="303">
        <f t="shared" si="629"/>
        <v>54.767628205128204</v>
      </c>
      <c r="J1057" s="303">
        <f t="shared" si="629"/>
        <v>54.767628205128204</v>
      </c>
      <c r="K1057" s="303">
        <f t="shared" si="629"/>
        <v>54.767628205128204</v>
      </c>
      <c r="L1057" s="303">
        <f t="shared" si="629"/>
        <v>54.767628205128204</v>
      </c>
      <c r="M1057" s="303">
        <f t="shared" si="629"/>
        <v>54.767628205128204</v>
      </c>
      <c r="N1057" s="303">
        <f t="shared" si="629"/>
        <v>54.767628205128204</v>
      </c>
      <c r="O1057" s="303">
        <f t="shared" si="629"/>
        <v>54.767628205128204</v>
      </c>
      <c r="P1057" s="303">
        <f t="shared" si="629"/>
        <v>54.767628205128204</v>
      </c>
      <c r="Q1057" s="303">
        <f t="shared" si="629"/>
        <v>54.767628205128204</v>
      </c>
      <c r="R1057" s="303">
        <f t="shared" si="629"/>
        <v>54.767628205128204</v>
      </c>
      <c r="S1057" s="303">
        <f t="shared" si="629"/>
        <v>54.767628205128204</v>
      </c>
      <c r="T1057" s="303">
        <f t="shared" si="629"/>
        <v>54.767628205128204</v>
      </c>
      <c r="U1057" s="303">
        <f t="shared" si="629"/>
        <v>54.767628205128204</v>
      </c>
      <c r="V1057" s="303">
        <f t="shared" si="629"/>
        <v>54.767628205128204</v>
      </c>
      <c r="W1057" s="303">
        <f t="shared" si="629"/>
        <v>54.767628205128204</v>
      </c>
      <c r="X1057" s="303">
        <f t="shared" si="629"/>
        <v>54.767628205128204</v>
      </c>
      <c r="Y1057" s="303">
        <f t="shared" si="629"/>
        <v>54.767628205128204</v>
      </c>
      <c r="Z1057" s="303">
        <f t="shared" si="629"/>
        <v>54.767628205128204</v>
      </c>
      <c r="AA1057" s="303">
        <f t="shared" si="629"/>
        <v>54.767628205128204</v>
      </c>
      <c r="AB1057" s="303">
        <f t="shared" si="629"/>
        <v>54.767628205128204</v>
      </c>
      <c r="AC1057" s="303">
        <f t="shared" si="629"/>
        <v>54.767628205128204</v>
      </c>
      <c r="AD1057" s="303">
        <f t="shared" si="629"/>
        <v>54.767628205128204</v>
      </c>
      <c r="AE1057" s="303">
        <f t="shared" si="629"/>
        <v>54.767628205128204</v>
      </c>
      <c r="AF1057" s="303">
        <f t="shared" si="629"/>
        <v>54.767628205128204</v>
      </c>
      <c r="AG1057" s="303">
        <f t="shared" si="629"/>
        <v>54.767628205128204</v>
      </c>
      <c r="AH1057" s="303">
        <f t="shared" si="629"/>
        <v>54.767628205128204</v>
      </c>
      <c r="AI1057" s="303">
        <f t="shared" si="629"/>
        <v>54.767628205128204</v>
      </c>
      <c r="AJ1057" s="303">
        <f t="shared" si="629"/>
        <v>54.767628205128204</v>
      </c>
      <c r="AK1057" s="303">
        <f t="shared" ref="AK1057" si="630">IFERROR(AK711/INDEX(abo.iden.tot.avg,AK$998),0)</f>
        <v>54.767628205128204</v>
      </c>
      <c r="AL1057" s="481">
        <f>SUM(AL1052:AL1055)</f>
        <v>54.767628205128204</v>
      </c>
      <c r="AM1057" s="481">
        <f t="shared" ref="AM1057:CV1057" si="631">SUM(AM1052:AM1055)</f>
        <v>54.767628205128204</v>
      </c>
      <c r="AN1057" s="481">
        <f t="shared" si="631"/>
        <v>54.767628205128204</v>
      </c>
      <c r="AO1057" s="481">
        <f t="shared" si="631"/>
        <v>54.767628205128204</v>
      </c>
      <c r="AP1057" s="481">
        <f t="shared" si="631"/>
        <v>54.767628205128204</v>
      </c>
      <c r="AQ1057" s="481">
        <f t="shared" si="631"/>
        <v>54.767628205128204</v>
      </c>
      <c r="AR1057" s="481">
        <f t="shared" si="631"/>
        <v>54.767628205128204</v>
      </c>
      <c r="AS1057" s="481">
        <f t="shared" si="631"/>
        <v>54.767628205128204</v>
      </c>
      <c r="AT1057" s="481">
        <f t="shared" si="631"/>
        <v>54.767628205128204</v>
      </c>
      <c r="AU1057" s="481">
        <f t="shared" si="631"/>
        <v>54.767628205128204</v>
      </c>
      <c r="AV1057" s="481">
        <f t="shared" si="631"/>
        <v>54.767628205128204</v>
      </c>
      <c r="AW1057" s="481">
        <f t="shared" si="631"/>
        <v>54.767628205128204</v>
      </c>
      <c r="AX1057" s="481">
        <f t="shared" si="631"/>
        <v>54.767628205128204</v>
      </c>
      <c r="AY1057" s="481">
        <f t="shared" si="631"/>
        <v>54.767628205128204</v>
      </c>
      <c r="AZ1057" s="481">
        <f t="shared" si="631"/>
        <v>54.767628205128204</v>
      </c>
      <c r="BA1057" s="481">
        <f t="shared" si="631"/>
        <v>54.767628205128204</v>
      </c>
      <c r="BB1057" s="481">
        <f t="shared" si="631"/>
        <v>54.767628205128204</v>
      </c>
      <c r="BC1057" s="481">
        <f t="shared" si="631"/>
        <v>54.767628205128204</v>
      </c>
      <c r="BD1057" s="481">
        <f t="shared" si="631"/>
        <v>54.767628205128204</v>
      </c>
      <c r="BE1057" s="481">
        <f t="shared" si="631"/>
        <v>54.767628205128204</v>
      </c>
      <c r="BF1057" s="481">
        <f t="shared" si="631"/>
        <v>54.767628205128204</v>
      </c>
      <c r="BG1057" s="481">
        <f t="shared" si="631"/>
        <v>54.767628205128204</v>
      </c>
      <c r="BH1057" s="481">
        <f t="shared" si="631"/>
        <v>54.767628205128204</v>
      </c>
      <c r="BI1057" s="481">
        <f t="shared" si="631"/>
        <v>54.767628205128204</v>
      </c>
      <c r="BJ1057" s="481">
        <f t="shared" si="631"/>
        <v>54.767628205128204</v>
      </c>
      <c r="BK1057" s="481">
        <f t="shared" si="631"/>
        <v>54.767628205128204</v>
      </c>
      <c r="BL1057" s="481">
        <f t="shared" si="631"/>
        <v>54.767628205128204</v>
      </c>
      <c r="BM1057" s="481">
        <f t="shared" si="631"/>
        <v>54.767628205128204</v>
      </c>
      <c r="BN1057" s="481">
        <f t="shared" si="631"/>
        <v>54.767628205128204</v>
      </c>
      <c r="BO1057" s="481">
        <f t="shared" si="631"/>
        <v>54.767628205128204</v>
      </c>
      <c r="BP1057" s="481">
        <f t="shared" si="631"/>
        <v>54.767628205128204</v>
      </c>
      <c r="BQ1057" s="481">
        <f t="shared" si="631"/>
        <v>54.767628205128204</v>
      </c>
      <c r="BR1057" s="481">
        <f t="shared" si="631"/>
        <v>54.767628205128204</v>
      </c>
      <c r="BS1057" s="481">
        <f t="shared" si="631"/>
        <v>54.767628205128204</v>
      </c>
      <c r="BT1057" s="481">
        <f t="shared" si="631"/>
        <v>54.767628205128204</v>
      </c>
      <c r="BU1057" s="481">
        <f t="shared" si="631"/>
        <v>54.767628205128204</v>
      </c>
      <c r="BV1057" s="481">
        <f t="shared" si="631"/>
        <v>54.767628205128204</v>
      </c>
      <c r="BW1057" s="481">
        <f t="shared" si="631"/>
        <v>54.767628205128204</v>
      </c>
      <c r="BX1057" s="481">
        <f t="shared" si="631"/>
        <v>54.767628205128204</v>
      </c>
      <c r="BY1057" s="481">
        <f t="shared" si="631"/>
        <v>54.767628205128204</v>
      </c>
      <c r="BZ1057" s="481">
        <f t="shared" si="631"/>
        <v>54.767628205128204</v>
      </c>
      <c r="CA1057" s="481">
        <f t="shared" si="631"/>
        <v>54.767628205128204</v>
      </c>
      <c r="CB1057" s="481">
        <f t="shared" si="631"/>
        <v>54.767628205128204</v>
      </c>
      <c r="CC1057" s="481">
        <f t="shared" si="631"/>
        <v>54.767628205128204</v>
      </c>
      <c r="CD1057" s="481">
        <f t="shared" si="631"/>
        <v>54.767628205128204</v>
      </c>
      <c r="CE1057" s="481">
        <f t="shared" si="631"/>
        <v>54.767628205128204</v>
      </c>
      <c r="CF1057" s="481">
        <f t="shared" si="631"/>
        <v>54.767628205128204</v>
      </c>
      <c r="CG1057" s="481">
        <f t="shared" si="631"/>
        <v>54.767628205128204</v>
      </c>
      <c r="CH1057" s="481">
        <f t="shared" si="631"/>
        <v>54.767628205128204</v>
      </c>
      <c r="CI1057" s="481">
        <f t="shared" si="631"/>
        <v>54.767628205128204</v>
      </c>
      <c r="CJ1057" s="481">
        <f t="shared" si="631"/>
        <v>54.767628205128204</v>
      </c>
      <c r="CK1057" s="481">
        <f t="shared" si="631"/>
        <v>54.767628205128204</v>
      </c>
      <c r="CL1057" s="481">
        <f t="shared" si="631"/>
        <v>54.767628205128204</v>
      </c>
      <c r="CM1057" s="481">
        <f t="shared" si="631"/>
        <v>54.767628205128204</v>
      </c>
      <c r="CN1057" s="481">
        <f t="shared" si="631"/>
        <v>54.767628205128204</v>
      </c>
      <c r="CO1057" s="481">
        <f t="shared" si="631"/>
        <v>54.767628205128204</v>
      </c>
      <c r="CP1057" s="481">
        <f t="shared" si="631"/>
        <v>54.767628205128204</v>
      </c>
      <c r="CQ1057" s="481">
        <f t="shared" si="631"/>
        <v>54.767628205128204</v>
      </c>
      <c r="CR1057" s="481">
        <f t="shared" si="631"/>
        <v>54.767628205128204</v>
      </c>
      <c r="CS1057" s="481">
        <f t="shared" si="631"/>
        <v>54.767628205128204</v>
      </c>
      <c r="CT1057" s="481">
        <f t="shared" si="631"/>
        <v>54.767628205128204</v>
      </c>
      <c r="CU1057" s="481">
        <f t="shared" si="631"/>
        <v>54.767628205128204</v>
      </c>
      <c r="CV1057" s="481">
        <f t="shared" si="631"/>
        <v>54.767628205128204</v>
      </c>
    </row>
    <row r="1058" spans="2:113" outlineLevel="1" collapsed="1" x14ac:dyDescent="0.3">
      <c r="K1058" s="234"/>
      <c r="L1058" s="234"/>
      <c r="M1058" s="234"/>
      <c r="N1058" s="234"/>
    </row>
    <row r="1060" spans="2:113" ht="18" thickBot="1" x14ac:dyDescent="0.35">
      <c r="B1060" s="75" t="s">
        <v>557</v>
      </c>
      <c r="C1060" s="75"/>
      <c r="D1060" s="75"/>
      <c r="E1060" s="75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75"/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5"/>
      <c r="AE1060" s="75"/>
      <c r="AF1060" s="75"/>
      <c r="AG1060" s="75"/>
      <c r="AH1060" s="75"/>
      <c r="AI1060" s="75"/>
      <c r="AJ1060" s="75"/>
      <c r="AK1060" s="75"/>
      <c r="AL1060" s="75"/>
      <c r="AM1060" s="75"/>
      <c r="AN1060" s="75"/>
      <c r="AO1060" s="75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75"/>
      <c r="AZ1060" s="75"/>
      <c r="BA1060" s="75"/>
      <c r="BB1060" s="75"/>
      <c r="BC1060" s="75"/>
      <c r="BD1060" s="75"/>
      <c r="BE1060" s="75"/>
      <c r="BF1060" s="75"/>
      <c r="BG1060" s="75"/>
      <c r="BH1060" s="75"/>
      <c r="BI1060" s="75"/>
      <c r="BJ1060" s="75"/>
      <c r="BK1060" s="75"/>
      <c r="BL1060" s="75"/>
      <c r="BM1060" s="75"/>
      <c r="BN1060" s="75"/>
      <c r="BO1060" s="75"/>
      <c r="BP1060" s="75"/>
      <c r="BQ1060" s="75"/>
      <c r="BR1060" s="75"/>
      <c r="BS1060" s="75"/>
      <c r="BT1060" s="75"/>
      <c r="BU1060" s="75"/>
      <c r="BV1060" s="75"/>
      <c r="BW1060" s="75"/>
      <c r="BX1060" s="75"/>
      <c r="BY1060" s="75"/>
      <c r="BZ1060" s="75"/>
      <c r="CA1060" s="75"/>
      <c r="CB1060" s="75"/>
      <c r="CC1060" s="75"/>
      <c r="CD1060" s="75"/>
      <c r="CE1060" s="75"/>
      <c r="CF1060" s="75"/>
      <c r="CG1060" s="75"/>
      <c r="CH1060" s="75"/>
      <c r="CI1060" s="75"/>
      <c r="CJ1060" s="75"/>
      <c r="CK1060" s="75"/>
      <c r="CL1060" s="75"/>
      <c r="CM1060" s="75"/>
      <c r="CN1060" s="75"/>
      <c r="CO1060" s="75"/>
      <c r="CP1060" s="75"/>
      <c r="CQ1060" s="75"/>
      <c r="CR1060" s="75"/>
      <c r="CS1060" s="75"/>
      <c r="CT1060" s="75"/>
      <c r="CU1060" s="75"/>
      <c r="CV1060" s="75"/>
      <c r="CW1060" s="75"/>
      <c r="CX1060" s="75"/>
      <c r="CY1060" s="75"/>
      <c r="CZ1060" s="75"/>
      <c r="DA1060" s="75"/>
      <c r="DB1060" s="75"/>
      <c r="DC1060" s="75"/>
      <c r="DD1060" s="75"/>
      <c r="DE1060" s="75"/>
      <c r="DF1060" s="75"/>
      <c r="DG1060" s="75"/>
      <c r="DH1060" s="75"/>
      <c r="DI1060" s="75"/>
    </row>
    <row r="1061" spans="2:113" outlineLevel="1" x14ac:dyDescent="0.3">
      <c r="K1061" s="234"/>
      <c r="L1061" s="234"/>
      <c r="M1061" s="234"/>
      <c r="N1061" s="234"/>
    </row>
    <row r="1062" spans="2:113" ht="12.75" customHeight="1" outlineLevel="1" x14ac:dyDescent="0.3">
      <c r="E1062" s="233">
        <v>1</v>
      </c>
      <c r="F1062" s="233">
        <v>2</v>
      </c>
      <c r="G1062" s="233">
        <v>3</v>
      </c>
      <c r="H1062" s="233">
        <v>4</v>
      </c>
      <c r="I1062" s="233">
        <v>5</v>
      </c>
      <c r="J1062" s="233">
        <v>6</v>
      </c>
      <c r="K1062" s="233">
        <v>7</v>
      </c>
      <c r="L1062" s="233">
        <v>8</v>
      </c>
      <c r="M1062" s="233">
        <v>9</v>
      </c>
      <c r="N1062" s="233">
        <v>10</v>
      </c>
      <c r="O1062" s="233">
        <v>11</v>
      </c>
      <c r="P1062" s="233">
        <v>12</v>
      </c>
      <c r="Q1062" s="233">
        <v>13</v>
      </c>
      <c r="R1062" s="233">
        <v>14</v>
      </c>
      <c r="S1062" s="233">
        <v>15</v>
      </c>
      <c r="T1062" s="233">
        <v>16</v>
      </c>
      <c r="U1062" s="233">
        <v>17</v>
      </c>
      <c r="V1062" s="233">
        <v>18</v>
      </c>
      <c r="W1062" s="233">
        <v>19</v>
      </c>
      <c r="X1062" s="233">
        <v>20</v>
      </c>
      <c r="Y1062" s="233">
        <v>21</v>
      </c>
      <c r="Z1062" s="233">
        <v>22</v>
      </c>
      <c r="AA1062" s="233">
        <v>23</v>
      </c>
      <c r="AB1062" s="233">
        <v>24</v>
      </c>
      <c r="AC1062" s="233">
        <v>25</v>
      </c>
      <c r="AD1062" s="233">
        <v>26</v>
      </c>
      <c r="AE1062" s="233">
        <v>27</v>
      </c>
      <c r="AF1062" s="233">
        <v>28</v>
      </c>
      <c r="AG1062" s="233">
        <v>29</v>
      </c>
      <c r="AH1062" s="233">
        <v>30</v>
      </c>
      <c r="AI1062" s="233">
        <v>31</v>
      </c>
      <c r="AJ1062" s="233">
        <v>32</v>
      </c>
      <c r="AK1062" s="233">
        <v>33</v>
      </c>
      <c r="AL1062" s="233">
        <v>34</v>
      </c>
      <c r="AM1062" s="233">
        <v>35</v>
      </c>
      <c r="AN1062" s="233">
        <v>36</v>
      </c>
      <c r="AO1062" s="233">
        <v>37</v>
      </c>
      <c r="AP1062" s="233">
        <v>38</v>
      </c>
      <c r="AQ1062" s="233">
        <v>39</v>
      </c>
      <c r="AR1062" s="233">
        <v>40</v>
      </c>
      <c r="AS1062" s="233">
        <v>41</v>
      </c>
      <c r="AT1062" s="233">
        <v>42</v>
      </c>
      <c r="AU1062" s="233">
        <v>43</v>
      </c>
      <c r="AV1062" s="233">
        <v>44</v>
      </c>
      <c r="AW1062" s="233">
        <v>45</v>
      </c>
      <c r="AX1062" s="233">
        <v>46</v>
      </c>
      <c r="AY1062" s="233">
        <v>47</v>
      </c>
      <c r="AZ1062" s="233">
        <v>48</v>
      </c>
      <c r="BA1062" s="233">
        <v>49</v>
      </c>
      <c r="BB1062" s="233">
        <v>50</v>
      </c>
      <c r="BC1062" s="233">
        <v>51</v>
      </c>
      <c r="BD1062" s="233">
        <v>52</v>
      </c>
      <c r="BE1062" s="233">
        <v>53</v>
      </c>
      <c r="BF1062" s="233">
        <v>54</v>
      </c>
      <c r="BG1062" s="233">
        <v>55</v>
      </c>
      <c r="BH1062" s="233">
        <v>56</v>
      </c>
      <c r="BI1062" s="233">
        <v>57</v>
      </c>
      <c r="BJ1062" s="233">
        <v>58</v>
      </c>
      <c r="BK1062" s="233">
        <v>59</v>
      </c>
      <c r="BL1062" s="233">
        <v>60</v>
      </c>
      <c r="BM1062" s="233">
        <v>61</v>
      </c>
      <c r="BN1062" s="233">
        <v>62</v>
      </c>
      <c r="BO1062" s="233">
        <v>63</v>
      </c>
      <c r="BP1062" s="233">
        <v>64</v>
      </c>
      <c r="BQ1062" s="233">
        <v>65</v>
      </c>
      <c r="BR1062" s="233">
        <v>66</v>
      </c>
      <c r="BS1062" s="233">
        <v>67</v>
      </c>
      <c r="BT1062" s="233">
        <v>68</v>
      </c>
      <c r="BU1062" s="233">
        <v>69</v>
      </c>
      <c r="BV1062" s="233">
        <v>70</v>
      </c>
      <c r="BW1062" s="233">
        <v>71</v>
      </c>
      <c r="BX1062" s="233">
        <v>72</v>
      </c>
      <c r="BY1062" s="233">
        <v>73</v>
      </c>
      <c r="BZ1062" s="233">
        <v>74</v>
      </c>
      <c r="CA1062" s="233">
        <v>75</v>
      </c>
      <c r="CB1062" s="233">
        <v>76</v>
      </c>
      <c r="CC1062" s="233">
        <v>77</v>
      </c>
      <c r="CD1062" s="233">
        <v>78</v>
      </c>
      <c r="CE1062" s="233">
        <v>79</v>
      </c>
      <c r="CF1062" s="233">
        <v>80</v>
      </c>
      <c r="CG1062" s="233">
        <v>81</v>
      </c>
      <c r="CH1062" s="233">
        <v>82</v>
      </c>
      <c r="CI1062" s="233">
        <v>83</v>
      </c>
      <c r="CJ1062" s="233">
        <v>84</v>
      </c>
      <c r="CK1062" s="233">
        <v>85</v>
      </c>
      <c r="CL1062" s="233">
        <v>86</v>
      </c>
      <c r="CM1062" s="233">
        <v>87</v>
      </c>
      <c r="CN1062" s="233">
        <v>88</v>
      </c>
      <c r="CO1062" s="233">
        <v>89</v>
      </c>
      <c r="CP1062" s="233">
        <v>90</v>
      </c>
      <c r="CQ1062" s="233">
        <v>91</v>
      </c>
      <c r="CR1062" s="233">
        <v>92</v>
      </c>
      <c r="CS1062" s="233">
        <v>93</v>
      </c>
      <c r="CT1062" s="233">
        <v>94</v>
      </c>
      <c r="CU1062" s="233">
        <v>95</v>
      </c>
      <c r="CV1062" s="233">
        <v>96</v>
      </c>
      <c r="CZ1062" s="457" t="s">
        <v>85</v>
      </c>
      <c r="DA1062" s="458"/>
      <c r="DB1062" s="459"/>
      <c r="DC1062" s="457" t="s">
        <v>1624</v>
      </c>
      <c r="DD1062" s="458"/>
      <c r="DE1062" s="459"/>
      <c r="DF1062" s="457" t="s">
        <v>1625</v>
      </c>
      <c r="DG1062" s="458"/>
      <c r="DH1062" s="459"/>
    </row>
    <row r="1063" spans="2:113" outlineLevel="1" x14ac:dyDescent="0.3">
      <c r="B1063" s="69" t="s">
        <v>79</v>
      </c>
      <c r="C1063" s="69" t="s">
        <v>129</v>
      </c>
      <c r="E1063" s="69">
        <v>201401</v>
      </c>
      <c r="F1063" s="69">
        <v>201402</v>
      </c>
      <c r="G1063" s="69">
        <v>201403</v>
      </c>
      <c r="H1063" s="69">
        <v>201404</v>
      </c>
      <c r="I1063" s="69">
        <v>201405</v>
      </c>
      <c r="J1063" s="69">
        <v>201406</v>
      </c>
      <c r="K1063" s="69">
        <v>201407</v>
      </c>
      <c r="L1063" s="69">
        <v>201408</v>
      </c>
      <c r="M1063" s="69">
        <v>201409</v>
      </c>
      <c r="N1063" s="69">
        <v>201410</v>
      </c>
      <c r="O1063" s="69">
        <v>201411</v>
      </c>
      <c r="P1063" s="69">
        <v>201412</v>
      </c>
      <c r="Q1063" s="69">
        <v>201501</v>
      </c>
      <c r="R1063" s="69">
        <v>201502</v>
      </c>
      <c r="S1063" s="69">
        <v>201503</v>
      </c>
      <c r="T1063" s="69">
        <v>201504</v>
      </c>
      <c r="U1063" s="69">
        <v>201505</v>
      </c>
      <c r="V1063" s="69">
        <v>201506</v>
      </c>
      <c r="W1063" s="69">
        <v>201507</v>
      </c>
      <c r="X1063" s="69">
        <v>201508</v>
      </c>
      <c r="Y1063" s="69">
        <v>201509</v>
      </c>
      <c r="Z1063" s="69">
        <v>201510</v>
      </c>
      <c r="AA1063" s="69">
        <v>201511</v>
      </c>
      <c r="AB1063" s="69">
        <v>201512</v>
      </c>
      <c r="AC1063" s="69">
        <v>201601</v>
      </c>
      <c r="AD1063" s="69">
        <v>201602</v>
      </c>
      <c r="AE1063" s="69">
        <v>201603</v>
      </c>
      <c r="AF1063" s="69">
        <v>201604</v>
      </c>
      <c r="AG1063" s="69">
        <v>201605</v>
      </c>
      <c r="AH1063" s="69">
        <v>201606</v>
      </c>
      <c r="AI1063" s="69">
        <v>201607</v>
      </c>
      <c r="AJ1063" s="69">
        <v>201608</v>
      </c>
      <c r="AK1063" s="69">
        <v>201609</v>
      </c>
      <c r="AL1063" s="69">
        <v>201610</v>
      </c>
      <c r="AM1063" s="69">
        <v>201611</v>
      </c>
      <c r="AN1063" s="69">
        <v>201612</v>
      </c>
      <c r="AO1063" s="69">
        <v>201701</v>
      </c>
      <c r="AP1063" s="69">
        <v>201702</v>
      </c>
      <c r="AQ1063" s="69">
        <v>201703</v>
      </c>
      <c r="AR1063" s="69">
        <v>201704</v>
      </c>
      <c r="AS1063" s="69">
        <v>201705</v>
      </c>
      <c r="AT1063" s="69">
        <v>201706</v>
      </c>
      <c r="AU1063" s="69">
        <v>201707</v>
      </c>
      <c r="AV1063" s="69">
        <v>201708</v>
      </c>
      <c r="AW1063" s="69">
        <v>201709</v>
      </c>
      <c r="AX1063" s="69">
        <v>201710</v>
      </c>
      <c r="AY1063" s="69">
        <v>201711</v>
      </c>
      <c r="AZ1063" s="69">
        <v>201712</v>
      </c>
      <c r="BA1063" s="69">
        <v>201801</v>
      </c>
      <c r="BB1063" s="69">
        <v>201802</v>
      </c>
      <c r="BC1063" s="69">
        <v>201803</v>
      </c>
      <c r="BD1063" s="69">
        <v>201804</v>
      </c>
      <c r="BE1063" s="69">
        <v>201805</v>
      </c>
      <c r="BF1063" s="69">
        <v>201806</v>
      </c>
      <c r="BG1063" s="69">
        <v>201807</v>
      </c>
      <c r="BH1063" s="69">
        <v>201808</v>
      </c>
      <c r="BI1063" s="69">
        <v>201809</v>
      </c>
      <c r="BJ1063" s="69">
        <v>201810</v>
      </c>
      <c r="BK1063" s="69">
        <v>201811</v>
      </c>
      <c r="BL1063" s="69">
        <v>201812</v>
      </c>
      <c r="BM1063" s="69">
        <v>201901</v>
      </c>
      <c r="BN1063" s="69">
        <v>201902</v>
      </c>
      <c r="BO1063" s="69">
        <v>201903</v>
      </c>
      <c r="BP1063" s="69">
        <v>201904</v>
      </c>
      <c r="BQ1063" s="69">
        <v>201905</v>
      </c>
      <c r="BR1063" s="69">
        <v>201906</v>
      </c>
      <c r="BS1063" s="69">
        <v>201907</v>
      </c>
      <c r="BT1063" s="69">
        <v>201908</v>
      </c>
      <c r="BU1063" s="69">
        <v>201909</v>
      </c>
      <c r="BV1063" s="69">
        <v>201910</v>
      </c>
      <c r="BW1063" s="69">
        <v>201911</v>
      </c>
      <c r="BX1063" s="69">
        <v>201912</v>
      </c>
      <c r="BY1063" s="69">
        <v>202001</v>
      </c>
      <c r="BZ1063" s="69">
        <v>202002</v>
      </c>
      <c r="CA1063" s="69">
        <v>202003</v>
      </c>
      <c r="CB1063" s="69">
        <v>202004</v>
      </c>
      <c r="CC1063" s="69">
        <v>202005</v>
      </c>
      <c r="CD1063" s="69">
        <v>202006</v>
      </c>
      <c r="CE1063" s="69">
        <v>202007</v>
      </c>
      <c r="CF1063" s="69">
        <v>202008</v>
      </c>
      <c r="CG1063" s="69">
        <v>202009</v>
      </c>
      <c r="CH1063" s="69">
        <v>202010</v>
      </c>
      <c r="CI1063" s="69">
        <v>202011</v>
      </c>
      <c r="CJ1063" s="69">
        <v>202012</v>
      </c>
      <c r="CK1063" s="69">
        <v>202101</v>
      </c>
      <c r="CL1063" s="69">
        <v>202102</v>
      </c>
      <c r="CM1063" s="69">
        <v>202103</v>
      </c>
      <c r="CN1063" s="69">
        <v>202104</v>
      </c>
      <c r="CO1063" s="69">
        <v>202105</v>
      </c>
      <c r="CP1063" s="69">
        <v>202106</v>
      </c>
      <c r="CQ1063" s="69">
        <v>202107</v>
      </c>
      <c r="CR1063" s="69">
        <v>202108</v>
      </c>
      <c r="CS1063" s="69">
        <v>202109</v>
      </c>
      <c r="CT1063" s="69">
        <v>202110</v>
      </c>
      <c r="CU1063" s="69">
        <v>202111</v>
      </c>
      <c r="CV1063" s="69">
        <v>202112</v>
      </c>
      <c r="CX1063" s="69" t="s">
        <v>1720</v>
      </c>
      <c r="CY1063" s="69" t="s">
        <v>1721</v>
      </c>
      <c r="CZ1063" s="452" t="s">
        <v>1621</v>
      </c>
      <c r="DA1063" s="452" t="s">
        <v>1622</v>
      </c>
      <c r="DB1063" s="452" t="s">
        <v>1623</v>
      </c>
      <c r="DC1063" s="452" t="s">
        <v>1621</v>
      </c>
      <c r="DD1063" s="452" t="s">
        <v>1622</v>
      </c>
      <c r="DE1063" s="452" t="s">
        <v>1623</v>
      </c>
      <c r="DF1063" s="452" t="s">
        <v>1621</v>
      </c>
      <c r="DG1063" s="452" t="s">
        <v>1622</v>
      </c>
      <c r="DH1063" s="452" t="s">
        <v>1623</v>
      </c>
    </row>
    <row r="1064" spans="2:113" outlineLevel="1" x14ac:dyDescent="0.3">
      <c r="B1064" s="154">
        <v>1</v>
      </c>
      <c r="C1064" s="242" t="s">
        <v>470</v>
      </c>
      <c r="D1064" s="143" t="s">
        <v>558</v>
      </c>
      <c r="E1064" s="303">
        <f t="shared" ref="E1064:AJ1064" si="632">IFERROR(E762/INDEX(abo.fmo.pre.avg,E$1062),0)</f>
        <v>308.65384615384613</v>
      </c>
      <c r="F1064" s="303">
        <f t="shared" si="632"/>
        <v>308.65384615384613</v>
      </c>
      <c r="G1064" s="303">
        <f t="shared" si="632"/>
        <v>308.65384615384613</v>
      </c>
      <c r="H1064" s="303">
        <f t="shared" si="632"/>
        <v>308.65384615384613</v>
      </c>
      <c r="I1064" s="303">
        <f t="shared" si="632"/>
        <v>308.65384615384613</v>
      </c>
      <c r="J1064" s="303">
        <f t="shared" si="632"/>
        <v>308.65384615384613</v>
      </c>
      <c r="K1064" s="303">
        <f t="shared" si="632"/>
        <v>308.65384615384613</v>
      </c>
      <c r="L1064" s="303">
        <f t="shared" si="632"/>
        <v>308.65384615384613</v>
      </c>
      <c r="M1064" s="303">
        <f t="shared" si="632"/>
        <v>308.65384615384613</v>
      </c>
      <c r="N1064" s="303">
        <f t="shared" si="632"/>
        <v>308.65384615384613</v>
      </c>
      <c r="O1064" s="303">
        <f t="shared" si="632"/>
        <v>308.65384615384613</v>
      </c>
      <c r="P1064" s="303">
        <f t="shared" si="632"/>
        <v>308.65384615384613</v>
      </c>
      <c r="Q1064" s="303">
        <f t="shared" si="632"/>
        <v>308.65384615384613</v>
      </c>
      <c r="R1064" s="303">
        <f t="shared" si="632"/>
        <v>308.65384615384613</v>
      </c>
      <c r="S1064" s="303">
        <f t="shared" si="632"/>
        <v>308.65384615384613</v>
      </c>
      <c r="T1064" s="303">
        <f t="shared" si="632"/>
        <v>308.65384615384613</v>
      </c>
      <c r="U1064" s="303">
        <f t="shared" si="632"/>
        <v>308.65384615384613</v>
      </c>
      <c r="V1064" s="303">
        <f t="shared" si="632"/>
        <v>308.65384615384613</v>
      </c>
      <c r="W1064" s="303">
        <f t="shared" si="632"/>
        <v>308.65384615384613</v>
      </c>
      <c r="X1064" s="303">
        <f t="shared" si="632"/>
        <v>308.65384615384613</v>
      </c>
      <c r="Y1064" s="303">
        <f t="shared" si="632"/>
        <v>308.65384615384613</v>
      </c>
      <c r="Z1064" s="303">
        <f t="shared" si="632"/>
        <v>308.65384615384613</v>
      </c>
      <c r="AA1064" s="303">
        <f t="shared" si="632"/>
        <v>308.65384615384613</v>
      </c>
      <c r="AB1064" s="303">
        <f t="shared" si="632"/>
        <v>308.65384615384613</v>
      </c>
      <c r="AC1064" s="303">
        <f t="shared" si="632"/>
        <v>308.65384615384613</v>
      </c>
      <c r="AD1064" s="303">
        <f t="shared" si="632"/>
        <v>308.65384615384613</v>
      </c>
      <c r="AE1064" s="303">
        <f t="shared" si="632"/>
        <v>308.65384615384613</v>
      </c>
      <c r="AF1064" s="303">
        <f t="shared" si="632"/>
        <v>308.65384615384613</v>
      </c>
      <c r="AG1064" s="303">
        <f t="shared" si="632"/>
        <v>308.65384615384613</v>
      </c>
      <c r="AH1064" s="303">
        <f t="shared" si="632"/>
        <v>308.65384615384613</v>
      </c>
      <c r="AI1064" s="303">
        <f t="shared" si="632"/>
        <v>308.65384615384613</v>
      </c>
      <c r="AJ1064" s="303">
        <f t="shared" si="632"/>
        <v>308.65384615384613</v>
      </c>
      <c r="AK1064" s="303">
        <f t="shared" ref="AK1064" si="633">IFERROR(AK762/INDEX(abo.fmo.pre.avg,AK$1062),0)</f>
        <v>308.65384615384613</v>
      </c>
      <c r="AL1064" s="481">
        <f t="shared" ref="AL1064:BA1067" si="634">IF($CX1064="lineal",$CZ1064+$DA1064*AL$143,IF($CX1064="logaritmica",$DC1064+$DD1064*AL$142,IF($CX1064="exponencial",EXP($DF1064+$DG1064*AL$143),"-")))</f>
        <v>308.65384615384613</v>
      </c>
      <c r="AM1064" s="481">
        <f t="shared" si="634"/>
        <v>308.65384615384613</v>
      </c>
      <c r="AN1064" s="481">
        <f t="shared" si="634"/>
        <v>308.65384615384613</v>
      </c>
      <c r="AO1064" s="481">
        <f t="shared" si="634"/>
        <v>308.65384615384613</v>
      </c>
      <c r="AP1064" s="481">
        <f t="shared" si="634"/>
        <v>308.65384615384613</v>
      </c>
      <c r="AQ1064" s="481">
        <f t="shared" si="634"/>
        <v>308.65384615384613</v>
      </c>
      <c r="AR1064" s="481">
        <f t="shared" si="634"/>
        <v>308.65384615384613</v>
      </c>
      <c r="AS1064" s="481">
        <f t="shared" si="634"/>
        <v>308.65384615384613</v>
      </c>
      <c r="AT1064" s="481">
        <f t="shared" si="634"/>
        <v>308.65384615384613</v>
      </c>
      <c r="AU1064" s="481">
        <f t="shared" si="634"/>
        <v>308.65384615384613</v>
      </c>
      <c r="AV1064" s="481">
        <f t="shared" si="634"/>
        <v>308.65384615384613</v>
      </c>
      <c r="AW1064" s="481">
        <f t="shared" si="634"/>
        <v>308.65384615384613</v>
      </c>
      <c r="AX1064" s="481">
        <f t="shared" si="634"/>
        <v>308.65384615384613</v>
      </c>
      <c r="AY1064" s="481">
        <f t="shared" si="634"/>
        <v>308.65384615384613</v>
      </c>
      <c r="AZ1064" s="481">
        <f t="shared" si="634"/>
        <v>308.65384615384613</v>
      </c>
      <c r="BA1064" s="481">
        <f t="shared" si="634"/>
        <v>308.65384615384613</v>
      </c>
      <c r="BB1064" s="481">
        <f t="shared" ref="BB1064:CV1067" si="635">IF($CX1064="lineal",$CZ1064+$DA1064*BB$143,IF($CX1064="logaritmica",$DC1064+$DD1064*BB$142,IF($CX1064="exponencial",EXP($DF1064+$DG1064*BB$143),"-")))</f>
        <v>308.65384615384613</v>
      </c>
      <c r="BC1064" s="481">
        <f t="shared" si="635"/>
        <v>308.65384615384613</v>
      </c>
      <c r="BD1064" s="481">
        <f t="shared" si="635"/>
        <v>308.65384615384613</v>
      </c>
      <c r="BE1064" s="481">
        <f t="shared" si="635"/>
        <v>308.65384615384613</v>
      </c>
      <c r="BF1064" s="481">
        <f t="shared" si="635"/>
        <v>308.65384615384613</v>
      </c>
      <c r="BG1064" s="481">
        <f t="shared" si="635"/>
        <v>308.65384615384613</v>
      </c>
      <c r="BH1064" s="481">
        <f t="shared" si="635"/>
        <v>308.65384615384613</v>
      </c>
      <c r="BI1064" s="481">
        <f t="shared" si="635"/>
        <v>308.65384615384613</v>
      </c>
      <c r="BJ1064" s="481">
        <f t="shared" si="635"/>
        <v>308.65384615384613</v>
      </c>
      <c r="BK1064" s="481">
        <f t="shared" si="635"/>
        <v>308.65384615384613</v>
      </c>
      <c r="BL1064" s="481">
        <f t="shared" si="635"/>
        <v>308.65384615384613</v>
      </c>
      <c r="BM1064" s="481">
        <f t="shared" si="635"/>
        <v>308.65384615384613</v>
      </c>
      <c r="BN1064" s="481">
        <f t="shared" si="635"/>
        <v>308.65384615384613</v>
      </c>
      <c r="BO1064" s="481">
        <f t="shared" si="635"/>
        <v>308.65384615384613</v>
      </c>
      <c r="BP1064" s="481">
        <f t="shared" si="635"/>
        <v>308.65384615384613</v>
      </c>
      <c r="BQ1064" s="481">
        <f t="shared" si="635"/>
        <v>308.65384615384613</v>
      </c>
      <c r="BR1064" s="481">
        <f t="shared" si="635"/>
        <v>308.65384615384613</v>
      </c>
      <c r="BS1064" s="481">
        <f t="shared" si="635"/>
        <v>308.65384615384613</v>
      </c>
      <c r="BT1064" s="481">
        <f t="shared" si="635"/>
        <v>308.65384615384613</v>
      </c>
      <c r="BU1064" s="481">
        <f t="shared" si="635"/>
        <v>308.65384615384613</v>
      </c>
      <c r="BV1064" s="481">
        <f t="shared" si="635"/>
        <v>308.65384615384613</v>
      </c>
      <c r="BW1064" s="481">
        <f t="shared" si="635"/>
        <v>308.65384615384613</v>
      </c>
      <c r="BX1064" s="481">
        <f t="shared" si="635"/>
        <v>308.65384615384613</v>
      </c>
      <c r="BY1064" s="481">
        <f t="shared" si="635"/>
        <v>308.65384615384613</v>
      </c>
      <c r="BZ1064" s="481">
        <f t="shared" si="635"/>
        <v>308.65384615384613</v>
      </c>
      <c r="CA1064" s="481">
        <f t="shared" si="635"/>
        <v>308.65384615384613</v>
      </c>
      <c r="CB1064" s="481">
        <f t="shared" si="635"/>
        <v>308.65384615384613</v>
      </c>
      <c r="CC1064" s="481">
        <f t="shared" si="635"/>
        <v>308.65384615384613</v>
      </c>
      <c r="CD1064" s="481">
        <f t="shared" si="635"/>
        <v>308.65384615384613</v>
      </c>
      <c r="CE1064" s="481">
        <f t="shared" si="635"/>
        <v>308.65384615384613</v>
      </c>
      <c r="CF1064" s="481">
        <f t="shared" si="635"/>
        <v>308.65384615384613</v>
      </c>
      <c r="CG1064" s="481">
        <f t="shared" si="635"/>
        <v>308.65384615384613</v>
      </c>
      <c r="CH1064" s="481">
        <f t="shared" si="635"/>
        <v>308.65384615384613</v>
      </c>
      <c r="CI1064" s="481">
        <f t="shared" si="635"/>
        <v>308.65384615384613</v>
      </c>
      <c r="CJ1064" s="481">
        <f t="shared" si="635"/>
        <v>308.65384615384613</v>
      </c>
      <c r="CK1064" s="481">
        <f t="shared" si="635"/>
        <v>308.65384615384613</v>
      </c>
      <c r="CL1064" s="481">
        <f t="shared" si="635"/>
        <v>308.65384615384613</v>
      </c>
      <c r="CM1064" s="481">
        <f t="shared" si="635"/>
        <v>308.65384615384613</v>
      </c>
      <c r="CN1064" s="481">
        <f t="shared" si="635"/>
        <v>308.65384615384613</v>
      </c>
      <c r="CO1064" s="481">
        <f t="shared" si="635"/>
        <v>308.65384615384613</v>
      </c>
      <c r="CP1064" s="481">
        <f t="shared" si="635"/>
        <v>308.65384615384613</v>
      </c>
      <c r="CQ1064" s="481">
        <f t="shared" si="635"/>
        <v>308.65384615384613</v>
      </c>
      <c r="CR1064" s="481">
        <f t="shared" si="635"/>
        <v>308.65384615384613</v>
      </c>
      <c r="CS1064" s="481">
        <f t="shared" si="635"/>
        <v>308.65384615384613</v>
      </c>
      <c r="CT1064" s="481">
        <f t="shared" si="635"/>
        <v>308.65384615384613</v>
      </c>
      <c r="CU1064" s="481">
        <f t="shared" si="635"/>
        <v>308.65384615384613</v>
      </c>
      <c r="CV1064" s="481">
        <f t="shared" si="635"/>
        <v>308.65384615384613</v>
      </c>
      <c r="CW1064" s="63" t="s">
        <v>576</v>
      </c>
      <c r="CX1064" s="242" t="s">
        <v>1722</v>
      </c>
      <c r="CY1064" s="242" t="str">
        <f>IF(AND($DB1064&gt;$DE1064,$DB1064&gt;$DH1064),"lineal",IF(AND($DE1064&gt;$DB1064,$DE1064&gt;$DH1064),"logaritmica",IF(AND($DH1064&gt;$DB1064,$DH1064&gt;$DE1064),"exponencial","-")))</f>
        <v>logaritmica</v>
      </c>
      <c r="CZ1064" s="453">
        <f>$AK1064-$DA1064*$AK$143</f>
        <v>308.65384615384613</v>
      </c>
      <c r="DA1064" s="453">
        <f>IFERROR(SLOPE($E1064:$AK1064,$E$143:$AK$143),0)</f>
        <v>0</v>
      </c>
      <c r="DB1064" s="454">
        <f>IFERROR(RSQ($E1064:$AK1064,$E$143:$AK$143),0)</f>
        <v>0</v>
      </c>
      <c r="DC1064" s="453">
        <f>$AK1064-$DD1064*$AK$143</f>
        <v>308.65384615384613</v>
      </c>
      <c r="DD1064" s="453">
        <f>IFERROR(SLOPE($E1064:$AK1064,$E$142:$AK$142),0)</f>
        <v>-9.8498192955979604E-29</v>
      </c>
      <c r="DE1064" s="454">
        <f>IFERROR(RSQ($E1064:$AK1064,$E$142:$AK$142),0)</f>
        <v>1.3408253065740596E-31</v>
      </c>
      <c r="DF1064" s="455">
        <f t="shared" ref="DF1064:DF1067" si="636">IFERROR(LN($AK1064)-$DG1064*$AK$143,0)</f>
        <v>5.7322204099767342</v>
      </c>
      <c r="DG1064" s="456">
        <f>IFERROR(SLOPE(LN($E1064:$AK1064),$E$143:$AK$143),0)</f>
        <v>0</v>
      </c>
      <c r="DH1064" s="454">
        <f>IFERROR(RSQ(LN($E1064:$AK1064),$E$143:$AK$143),0)</f>
        <v>0</v>
      </c>
    </row>
    <row r="1065" spans="2:113" outlineLevel="1" x14ac:dyDescent="0.3">
      <c r="B1065" s="154">
        <v>2</v>
      </c>
      <c r="C1065" s="242" t="s">
        <v>471</v>
      </c>
      <c r="D1065" s="143" t="s">
        <v>558</v>
      </c>
      <c r="E1065" s="303">
        <f t="shared" ref="E1065:AJ1065" si="637">IFERROR(E763/INDEX(abo.fmo.pre.avg,E$1062),0)</f>
        <v>20.192307692307693</v>
      </c>
      <c r="F1065" s="303">
        <f t="shared" si="637"/>
        <v>20.192307692307693</v>
      </c>
      <c r="G1065" s="303">
        <f t="shared" si="637"/>
        <v>20.192307692307693</v>
      </c>
      <c r="H1065" s="303">
        <f t="shared" si="637"/>
        <v>20.192307692307693</v>
      </c>
      <c r="I1065" s="303">
        <f t="shared" si="637"/>
        <v>20.192307692307693</v>
      </c>
      <c r="J1065" s="303">
        <f t="shared" si="637"/>
        <v>20.192307692307693</v>
      </c>
      <c r="K1065" s="303">
        <f t="shared" si="637"/>
        <v>20.192307692307693</v>
      </c>
      <c r="L1065" s="303">
        <f t="shared" si="637"/>
        <v>20.192307692307693</v>
      </c>
      <c r="M1065" s="303">
        <f t="shared" si="637"/>
        <v>20.192307692307693</v>
      </c>
      <c r="N1065" s="303">
        <f t="shared" si="637"/>
        <v>20.192307692307693</v>
      </c>
      <c r="O1065" s="303">
        <f t="shared" si="637"/>
        <v>20.192307692307693</v>
      </c>
      <c r="P1065" s="303">
        <f t="shared" si="637"/>
        <v>20.192307692307693</v>
      </c>
      <c r="Q1065" s="303">
        <f t="shared" si="637"/>
        <v>20.192307692307693</v>
      </c>
      <c r="R1065" s="303">
        <f t="shared" si="637"/>
        <v>20.192307692307693</v>
      </c>
      <c r="S1065" s="303">
        <f t="shared" si="637"/>
        <v>20.192307692307693</v>
      </c>
      <c r="T1065" s="303">
        <f t="shared" si="637"/>
        <v>20.192307692307693</v>
      </c>
      <c r="U1065" s="303">
        <f t="shared" si="637"/>
        <v>20.192307692307693</v>
      </c>
      <c r="V1065" s="303">
        <f t="shared" si="637"/>
        <v>20.192307692307693</v>
      </c>
      <c r="W1065" s="303">
        <f t="shared" si="637"/>
        <v>20.192307692307693</v>
      </c>
      <c r="X1065" s="303">
        <f t="shared" si="637"/>
        <v>20.192307692307693</v>
      </c>
      <c r="Y1065" s="303">
        <f t="shared" si="637"/>
        <v>20.192307692307693</v>
      </c>
      <c r="Z1065" s="303">
        <f t="shared" si="637"/>
        <v>20.192307692307693</v>
      </c>
      <c r="AA1065" s="303">
        <f t="shared" si="637"/>
        <v>20.192307692307693</v>
      </c>
      <c r="AB1065" s="303">
        <f t="shared" si="637"/>
        <v>20.192307692307693</v>
      </c>
      <c r="AC1065" s="303">
        <f t="shared" si="637"/>
        <v>20.192307692307693</v>
      </c>
      <c r="AD1065" s="303">
        <f t="shared" si="637"/>
        <v>20.192307692307693</v>
      </c>
      <c r="AE1065" s="303">
        <f t="shared" si="637"/>
        <v>20.192307692307693</v>
      </c>
      <c r="AF1065" s="303">
        <f t="shared" si="637"/>
        <v>20.192307692307693</v>
      </c>
      <c r="AG1065" s="303">
        <f t="shared" si="637"/>
        <v>20.192307692307693</v>
      </c>
      <c r="AH1065" s="303">
        <f t="shared" si="637"/>
        <v>20.192307692307693</v>
      </c>
      <c r="AI1065" s="303">
        <f t="shared" si="637"/>
        <v>20.192307692307693</v>
      </c>
      <c r="AJ1065" s="303">
        <f t="shared" si="637"/>
        <v>20.192307692307693</v>
      </c>
      <c r="AK1065" s="303">
        <f t="shared" ref="AK1065" si="638">IFERROR(AK763/INDEX(abo.fmo.pre.avg,AK$1062),0)</f>
        <v>20.192307692307693</v>
      </c>
      <c r="AL1065" s="481" t="str">
        <f t="shared" si="634"/>
        <v>-</v>
      </c>
      <c r="AM1065" s="481" t="str">
        <f t="shared" si="634"/>
        <v>-</v>
      </c>
      <c r="AN1065" s="481" t="str">
        <f t="shared" si="634"/>
        <v>-</v>
      </c>
      <c r="AO1065" s="481" t="str">
        <f t="shared" si="634"/>
        <v>-</v>
      </c>
      <c r="AP1065" s="481" t="str">
        <f t="shared" si="634"/>
        <v>-</v>
      </c>
      <c r="AQ1065" s="481" t="str">
        <f t="shared" si="634"/>
        <v>-</v>
      </c>
      <c r="AR1065" s="481" t="str">
        <f t="shared" si="634"/>
        <v>-</v>
      </c>
      <c r="AS1065" s="481" t="str">
        <f t="shared" si="634"/>
        <v>-</v>
      </c>
      <c r="AT1065" s="481" t="str">
        <f t="shared" si="634"/>
        <v>-</v>
      </c>
      <c r="AU1065" s="481" t="str">
        <f t="shared" si="634"/>
        <v>-</v>
      </c>
      <c r="AV1065" s="481" t="str">
        <f t="shared" si="634"/>
        <v>-</v>
      </c>
      <c r="AW1065" s="481" t="str">
        <f t="shared" si="634"/>
        <v>-</v>
      </c>
      <c r="AX1065" s="481" t="str">
        <f t="shared" si="634"/>
        <v>-</v>
      </c>
      <c r="AY1065" s="481" t="str">
        <f t="shared" si="634"/>
        <v>-</v>
      </c>
      <c r="AZ1065" s="481" t="str">
        <f t="shared" si="634"/>
        <v>-</v>
      </c>
      <c r="BA1065" s="481" t="str">
        <f t="shared" si="634"/>
        <v>-</v>
      </c>
      <c r="BB1065" s="481" t="str">
        <f t="shared" si="635"/>
        <v>-</v>
      </c>
      <c r="BC1065" s="481" t="str">
        <f t="shared" si="635"/>
        <v>-</v>
      </c>
      <c r="BD1065" s="481" t="str">
        <f t="shared" si="635"/>
        <v>-</v>
      </c>
      <c r="BE1065" s="481" t="str">
        <f t="shared" si="635"/>
        <v>-</v>
      </c>
      <c r="BF1065" s="481" t="str">
        <f t="shared" si="635"/>
        <v>-</v>
      </c>
      <c r="BG1065" s="481" t="str">
        <f t="shared" si="635"/>
        <v>-</v>
      </c>
      <c r="BH1065" s="481" t="str">
        <f t="shared" si="635"/>
        <v>-</v>
      </c>
      <c r="BI1065" s="481" t="str">
        <f t="shared" si="635"/>
        <v>-</v>
      </c>
      <c r="BJ1065" s="481" t="str">
        <f t="shared" si="635"/>
        <v>-</v>
      </c>
      <c r="BK1065" s="481" t="str">
        <f t="shared" si="635"/>
        <v>-</v>
      </c>
      <c r="BL1065" s="481" t="str">
        <f t="shared" si="635"/>
        <v>-</v>
      </c>
      <c r="BM1065" s="481" t="str">
        <f t="shared" si="635"/>
        <v>-</v>
      </c>
      <c r="BN1065" s="481" t="str">
        <f t="shared" si="635"/>
        <v>-</v>
      </c>
      <c r="BO1065" s="481" t="str">
        <f t="shared" si="635"/>
        <v>-</v>
      </c>
      <c r="BP1065" s="481" t="str">
        <f t="shared" si="635"/>
        <v>-</v>
      </c>
      <c r="BQ1065" s="481" t="str">
        <f t="shared" si="635"/>
        <v>-</v>
      </c>
      <c r="BR1065" s="481" t="str">
        <f t="shared" si="635"/>
        <v>-</v>
      </c>
      <c r="BS1065" s="481" t="str">
        <f t="shared" si="635"/>
        <v>-</v>
      </c>
      <c r="BT1065" s="481" t="str">
        <f t="shared" si="635"/>
        <v>-</v>
      </c>
      <c r="BU1065" s="481" t="str">
        <f t="shared" si="635"/>
        <v>-</v>
      </c>
      <c r="BV1065" s="481" t="str">
        <f t="shared" si="635"/>
        <v>-</v>
      </c>
      <c r="BW1065" s="481" t="str">
        <f t="shared" si="635"/>
        <v>-</v>
      </c>
      <c r="BX1065" s="481" t="str">
        <f t="shared" si="635"/>
        <v>-</v>
      </c>
      <c r="BY1065" s="481" t="str">
        <f t="shared" si="635"/>
        <v>-</v>
      </c>
      <c r="BZ1065" s="481" t="str">
        <f t="shared" si="635"/>
        <v>-</v>
      </c>
      <c r="CA1065" s="481" t="str">
        <f t="shared" si="635"/>
        <v>-</v>
      </c>
      <c r="CB1065" s="481" t="str">
        <f t="shared" si="635"/>
        <v>-</v>
      </c>
      <c r="CC1065" s="481" t="str">
        <f t="shared" si="635"/>
        <v>-</v>
      </c>
      <c r="CD1065" s="481" t="str">
        <f t="shared" si="635"/>
        <v>-</v>
      </c>
      <c r="CE1065" s="481" t="str">
        <f t="shared" si="635"/>
        <v>-</v>
      </c>
      <c r="CF1065" s="481" t="str">
        <f t="shared" si="635"/>
        <v>-</v>
      </c>
      <c r="CG1065" s="481" t="str">
        <f t="shared" si="635"/>
        <v>-</v>
      </c>
      <c r="CH1065" s="481" t="str">
        <f t="shared" si="635"/>
        <v>-</v>
      </c>
      <c r="CI1065" s="481" t="str">
        <f t="shared" si="635"/>
        <v>-</v>
      </c>
      <c r="CJ1065" s="481" t="str">
        <f t="shared" si="635"/>
        <v>-</v>
      </c>
      <c r="CK1065" s="481" t="str">
        <f t="shared" si="635"/>
        <v>-</v>
      </c>
      <c r="CL1065" s="481" t="str">
        <f t="shared" si="635"/>
        <v>-</v>
      </c>
      <c r="CM1065" s="481" t="str">
        <f t="shared" si="635"/>
        <v>-</v>
      </c>
      <c r="CN1065" s="481" t="str">
        <f t="shared" si="635"/>
        <v>-</v>
      </c>
      <c r="CO1065" s="481" t="str">
        <f t="shared" si="635"/>
        <v>-</v>
      </c>
      <c r="CP1065" s="481" t="str">
        <f t="shared" si="635"/>
        <v>-</v>
      </c>
      <c r="CQ1065" s="481" t="str">
        <f t="shared" si="635"/>
        <v>-</v>
      </c>
      <c r="CR1065" s="481" t="str">
        <f t="shared" si="635"/>
        <v>-</v>
      </c>
      <c r="CS1065" s="481" t="str">
        <f t="shared" si="635"/>
        <v>-</v>
      </c>
      <c r="CT1065" s="481" t="str">
        <f t="shared" si="635"/>
        <v>-</v>
      </c>
      <c r="CU1065" s="481" t="str">
        <f t="shared" si="635"/>
        <v>-</v>
      </c>
      <c r="CV1065" s="481" t="str">
        <f t="shared" si="635"/>
        <v>-</v>
      </c>
      <c r="CW1065" s="63" t="s">
        <v>577</v>
      </c>
      <c r="CX1065" s="242" t="str">
        <f>+CY1065</f>
        <v>-</v>
      </c>
      <c r="CY1065" s="242" t="str">
        <f t="shared" ref="CY1065:CY1067" si="639">IF(AND($DB1065&gt;$DE1065,$DB1065&gt;$DH1065),"lineal",IF(AND($DE1065&gt;$DB1065,$DE1065&gt;$DH1065),"logaritmica",IF(AND($DH1065&gt;$DB1065,$DH1065&gt;$DE1065),"exponencial","-")))</f>
        <v>-</v>
      </c>
      <c r="CZ1065" s="453">
        <f t="shared" ref="CZ1065:CZ1067" si="640">$AK1065-$DA1065*$AK$143</f>
        <v>20.192307692307693</v>
      </c>
      <c r="DA1065" s="453">
        <f t="shared" ref="DA1065:DA1067" si="641">IFERROR(SLOPE($E1065:$AK1065,$E$143:$AK$143),0)</f>
        <v>0</v>
      </c>
      <c r="DB1065" s="454">
        <f t="shared" ref="DB1065:DB1067" si="642">IFERROR(RSQ($E1065:$AK1065,$E$143:$AK$143),0)</f>
        <v>0</v>
      </c>
      <c r="DC1065" s="453">
        <f t="shared" ref="DC1065:DC1067" si="643">$AK1065-$DD1065*$AK$143</f>
        <v>20.192307692307693</v>
      </c>
      <c r="DD1065" s="453">
        <f>IFERROR(SLOPE($E1065:$AK1065,$E$142:$AK$142),0)</f>
        <v>0</v>
      </c>
      <c r="DE1065" s="454">
        <f>IFERROR(RSQ($E1065:$AK1065,$E$142:$AK$142),0)</f>
        <v>0</v>
      </c>
      <c r="DF1065" s="455">
        <f t="shared" si="636"/>
        <v>3.0053017245701419</v>
      </c>
      <c r="DG1065" s="456">
        <f t="shared" ref="DG1065:DG1067" si="644">IFERROR(SLOPE(LN($E1065:$AK1065),$E$143:$AK$143),0)</f>
        <v>0</v>
      </c>
      <c r="DH1065" s="454">
        <f>IFERROR(RSQ(LN($E1065:$AK1065),$E$143:$AK$143),0)</f>
        <v>0</v>
      </c>
    </row>
    <row r="1066" spans="2:113" outlineLevel="1" x14ac:dyDescent="0.3">
      <c r="B1066" s="154">
        <v>3</v>
      </c>
      <c r="C1066" s="242" t="s">
        <v>472</v>
      </c>
      <c r="D1066" s="143" t="s">
        <v>558</v>
      </c>
      <c r="E1066" s="303">
        <f t="shared" ref="E1066:AJ1066" si="645">IFERROR(E764/INDEX(abo.fmo.pre.avg,E$1062),0)</f>
        <v>308.65384615384613</v>
      </c>
      <c r="F1066" s="303">
        <f t="shared" si="645"/>
        <v>308.65384615384613</v>
      </c>
      <c r="G1066" s="303">
        <f t="shared" si="645"/>
        <v>308.65384615384613</v>
      </c>
      <c r="H1066" s="303">
        <f t="shared" si="645"/>
        <v>308.65384615384613</v>
      </c>
      <c r="I1066" s="303">
        <f t="shared" si="645"/>
        <v>308.65384615384613</v>
      </c>
      <c r="J1066" s="303">
        <f t="shared" si="645"/>
        <v>308.65384615384613</v>
      </c>
      <c r="K1066" s="303">
        <f t="shared" si="645"/>
        <v>308.65384615384613</v>
      </c>
      <c r="L1066" s="303">
        <f t="shared" si="645"/>
        <v>308.65384615384613</v>
      </c>
      <c r="M1066" s="303">
        <f t="shared" si="645"/>
        <v>308.65384615384613</v>
      </c>
      <c r="N1066" s="303">
        <f t="shared" si="645"/>
        <v>308.65384615384613</v>
      </c>
      <c r="O1066" s="303">
        <f t="shared" si="645"/>
        <v>308.65384615384613</v>
      </c>
      <c r="P1066" s="303">
        <f t="shared" si="645"/>
        <v>308.65384615384613</v>
      </c>
      <c r="Q1066" s="303">
        <f t="shared" si="645"/>
        <v>308.65384615384613</v>
      </c>
      <c r="R1066" s="303">
        <f t="shared" si="645"/>
        <v>308.65384615384613</v>
      </c>
      <c r="S1066" s="303">
        <f t="shared" si="645"/>
        <v>308.65384615384613</v>
      </c>
      <c r="T1066" s="303">
        <f t="shared" si="645"/>
        <v>308.65384615384613</v>
      </c>
      <c r="U1066" s="303">
        <f t="shared" si="645"/>
        <v>308.65384615384613</v>
      </c>
      <c r="V1066" s="303">
        <f t="shared" si="645"/>
        <v>308.65384615384613</v>
      </c>
      <c r="W1066" s="303">
        <f t="shared" si="645"/>
        <v>308.65384615384613</v>
      </c>
      <c r="X1066" s="303">
        <f t="shared" si="645"/>
        <v>308.65384615384613</v>
      </c>
      <c r="Y1066" s="303">
        <f t="shared" si="645"/>
        <v>308.65384615384613</v>
      </c>
      <c r="Z1066" s="303">
        <f t="shared" si="645"/>
        <v>308.65384615384613</v>
      </c>
      <c r="AA1066" s="303">
        <f t="shared" si="645"/>
        <v>308.65384615384613</v>
      </c>
      <c r="AB1066" s="303">
        <f t="shared" si="645"/>
        <v>308.65384615384613</v>
      </c>
      <c r="AC1066" s="303">
        <f t="shared" si="645"/>
        <v>308.65384615384613</v>
      </c>
      <c r="AD1066" s="303">
        <f t="shared" si="645"/>
        <v>308.65384615384613</v>
      </c>
      <c r="AE1066" s="303">
        <f t="shared" si="645"/>
        <v>308.65384615384613</v>
      </c>
      <c r="AF1066" s="303">
        <f t="shared" si="645"/>
        <v>308.65384615384613</v>
      </c>
      <c r="AG1066" s="303">
        <f t="shared" si="645"/>
        <v>308.65384615384613</v>
      </c>
      <c r="AH1066" s="303">
        <f t="shared" si="645"/>
        <v>308.65384615384613</v>
      </c>
      <c r="AI1066" s="303">
        <f t="shared" si="645"/>
        <v>308.65384615384613</v>
      </c>
      <c r="AJ1066" s="303">
        <f t="shared" si="645"/>
        <v>308.65384615384613</v>
      </c>
      <c r="AK1066" s="303">
        <f t="shared" ref="AK1066" si="646">IFERROR(AK764/INDEX(abo.fmo.pre.avg,AK$1062),0)</f>
        <v>308.65384615384613</v>
      </c>
      <c r="AL1066" s="481">
        <f t="shared" si="634"/>
        <v>308.65384615384613</v>
      </c>
      <c r="AM1066" s="481">
        <f t="shared" si="634"/>
        <v>308.65384615384613</v>
      </c>
      <c r="AN1066" s="481">
        <f t="shared" si="634"/>
        <v>308.65384615384613</v>
      </c>
      <c r="AO1066" s="481">
        <f t="shared" si="634"/>
        <v>308.65384615384613</v>
      </c>
      <c r="AP1066" s="481">
        <f t="shared" si="634"/>
        <v>308.65384615384613</v>
      </c>
      <c r="AQ1066" s="481">
        <f t="shared" si="634"/>
        <v>308.65384615384613</v>
      </c>
      <c r="AR1066" s="481">
        <f t="shared" si="634"/>
        <v>308.65384615384613</v>
      </c>
      <c r="AS1066" s="481">
        <f t="shared" si="634"/>
        <v>308.65384615384613</v>
      </c>
      <c r="AT1066" s="481">
        <f t="shared" si="634"/>
        <v>308.65384615384613</v>
      </c>
      <c r="AU1066" s="481">
        <f t="shared" si="634"/>
        <v>308.65384615384613</v>
      </c>
      <c r="AV1066" s="481">
        <f t="shared" si="634"/>
        <v>308.65384615384613</v>
      </c>
      <c r="AW1066" s="481">
        <f t="shared" si="634"/>
        <v>308.65384615384613</v>
      </c>
      <c r="AX1066" s="481">
        <f t="shared" si="634"/>
        <v>308.65384615384613</v>
      </c>
      <c r="AY1066" s="481">
        <f t="shared" si="634"/>
        <v>308.65384615384613</v>
      </c>
      <c r="AZ1066" s="481">
        <f t="shared" si="634"/>
        <v>308.65384615384613</v>
      </c>
      <c r="BA1066" s="481">
        <f t="shared" si="634"/>
        <v>308.65384615384613</v>
      </c>
      <c r="BB1066" s="481">
        <f t="shared" si="635"/>
        <v>308.65384615384613</v>
      </c>
      <c r="BC1066" s="481">
        <f t="shared" si="635"/>
        <v>308.65384615384613</v>
      </c>
      <c r="BD1066" s="481">
        <f t="shared" si="635"/>
        <v>308.65384615384613</v>
      </c>
      <c r="BE1066" s="481">
        <f t="shared" si="635"/>
        <v>308.65384615384613</v>
      </c>
      <c r="BF1066" s="481">
        <f t="shared" si="635"/>
        <v>308.65384615384613</v>
      </c>
      <c r="BG1066" s="481">
        <f t="shared" si="635"/>
        <v>308.65384615384613</v>
      </c>
      <c r="BH1066" s="481">
        <f t="shared" si="635"/>
        <v>308.65384615384613</v>
      </c>
      <c r="BI1066" s="481">
        <f t="shared" si="635"/>
        <v>308.65384615384613</v>
      </c>
      <c r="BJ1066" s="481">
        <f t="shared" si="635"/>
        <v>308.65384615384613</v>
      </c>
      <c r="BK1066" s="481">
        <f t="shared" si="635"/>
        <v>308.65384615384613</v>
      </c>
      <c r="BL1066" s="481">
        <f t="shared" si="635"/>
        <v>308.65384615384613</v>
      </c>
      <c r="BM1066" s="481">
        <f t="shared" si="635"/>
        <v>308.65384615384613</v>
      </c>
      <c r="BN1066" s="481">
        <f t="shared" si="635"/>
        <v>308.65384615384613</v>
      </c>
      <c r="BO1066" s="481">
        <f t="shared" si="635"/>
        <v>308.65384615384613</v>
      </c>
      <c r="BP1066" s="481">
        <f t="shared" si="635"/>
        <v>308.65384615384613</v>
      </c>
      <c r="BQ1066" s="481">
        <f t="shared" si="635"/>
        <v>308.65384615384613</v>
      </c>
      <c r="BR1066" s="481">
        <f t="shared" si="635"/>
        <v>308.65384615384613</v>
      </c>
      <c r="BS1066" s="481">
        <f t="shared" si="635"/>
        <v>308.65384615384613</v>
      </c>
      <c r="BT1066" s="481">
        <f t="shared" si="635"/>
        <v>308.65384615384613</v>
      </c>
      <c r="BU1066" s="481">
        <f t="shared" si="635"/>
        <v>308.65384615384613</v>
      </c>
      <c r="BV1066" s="481">
        <f t="shared" si="635"/>
        <v>308.65384615384613</v>
      </c>
      <c r="BW1066" s="481">
        <f t="shared" si="635"/>
        <v>308.65384615384613</v>
      </c>
      <c r="BX1066" s="481">
        <f t="shared" si="635"/>
        <v>308.65384615384613</v>
      </c>
      <c r="BY1066" s="481">
        <f t="shared" si="635"/>
        <v>308.65384615384613</v>
      </c>
      <c r="BZ1066" s="481">
        <f t="shared" si="635"/>
        <v>308.65384615384613</v>
      </c>
      <c r="CA1066" s="481">
        <f t="shared" si="635"/>
        <v>308.65384615384613</v>
      </c>
      <c r="CB1066" s="481">
        <f t="shared" si="635"/>
        <v>308.65384615384613</v>
      </c>
      <c r="CC1066" s="481">
        <f t="shared" si="635"/>
        <v>308.65384615384613</v>
      </c>
      <c r="CD1066" s="481">
        <f t="shared" si="635"/>
        <v>308.65384615384613</v>
      </c>
      <c r="CE1066" s="481">
        <f t="shared" si="635"/>
        <v>308.65384615384613</v>
      </c>
      <c r="CF1066" s="481">
        <f t="shared" si="635"/>
        <v>308.65384615384613</v>
      </c>
      <c r="CG1066" s="481">
        <f t="shared" si="635"/>
        <v>308.65384615384613</v>
      </c>
      <c r="CH1066" s="481">
        <f t="shared" si="635"/>
        <v>308.65384615384613</v>
      </c>
      <c r="CI1066" s="481">
        <f t="shared" si="635"/>
        <v>308.65384615384613</v>
      </c>
      <c r="CJ1066" s="481">
        <f t="shared" si="635"/>
        <v>308.65384615384613</v>
      </c>
      <c r="CK1066" s="481">
        <f t="shared" si="635"/>
        <v>308.65384615384613</v>
      </c>
      <c r="CL1066" s="481">
        <f t="shared" si="635"/>
        <v>308.65384615384613</v>
      </c>
      <c r="CM1066" s="481">
        <f t="shared" si="635"/>
        <v>308.65384615384613</v>
      </c>
      <c r="CN1066" s="481">
        <f t="shared" si="635"/>
        <v>308.65384615384613</v>
      </c>
      <c r="CO1066" s="481">
        <f t="shared" si="635"/>
        <v>308.65384615384613</v>
      </c>
      <c r="CP1066" s="481">
        <f t="shared" si="635"/>
        <v>308.65384615384613</v>
      </c>
      <c r="CQ1066" s="481">
        <f t="shared" si="635"/>
        <v>308.65384615384613</v>
      </c>
      <c r="CR1066" s="481">
        <f t="shared" si="635"/>
        <v>308.65384615384613</v>
      </c>
      <c r="CS1066" s="481">
        <f t="shared" si="635"/>
        <v>308.65384615384613</v>
      </c>
      <c r="CT1066" s="481">
        <f t="shared" si="635"/>
        <v>308.65384615384613</v>
      </c>
      <c r="CU1066" s="481">
        <f t="shared" si="635"/>
        <v>308.65384615384613</v>
      </c>
      <c r="CV1066" s="481">
        <f t="shared" si="635"/>
        <v>308.65384615384613</v>
      </c>
      <c r="CW1066" s="63" t="s">
        <v>578</v>
      </c>
      <c r="CX1066" s="242" t="str">
        <f t="shared" ref="CX1066" si="647">+CY1066</f>
        <v>logaritmica</v>
      </c>
      <c r="CY1066" s="242" t="str">
        <f t="shared" si="639"/>
        <v>logaritmica</v>
      </c>
      <c r="CZ1066" s="453">
        <f t="shared" si="640"/>
        <v>308.65384615384613</v>
      </c>
      <c r="DA1066" s="453">
        <f t="shared" si="641"/>
        <v>0</v>
      </c>
      <c r="DB1066" s="454">
        <f t="shared" si="642"/>
        <v>0</v>
      </c>
      <c r="DC1066" s="453">
        <f t="shared" si="643"/>
        <v>308.65384615384613</v>
      </c>
      <c r="DD1066" s="453">
        <f t="shared" ref="DD1066:DD1067" si="648">IFERROR(SLOPE($E1066:$AK1066,$E$142:$AK$142),0)</f>
        <v>-9.8498192955979604E-29</v>
      </c>
      <c r="DE1066" s="454">
        <f t="shared" ref="DE1066:DE1067" si="649">IFERROR(RSQ($E1066:$AK1066,$E$142:$AK$142),0)</f>
        <v>1.3408253065740596E-31</v>
      </c>
      <c r="DF1066" s="455">
        <f t="shared" si="636"/>
        <v>5.7322204099767342</v>
      </c>
      <c r="DG1066" s="456">
        <f t="shared" si="644"/>
        <v>0</v>
      </c>
      <c r="DH1066" s="454">
        <f t="shared" ref="DH1066:DH1067" si="650">IFERROR(RSQ(LN($E1066:$AK1066),$E$143:$AK$143),0)</f>
        <v>0</v>
      </c>
    </row>
    <row r="1067" spans="2:113" outlineLevel="1" x14ac:dyDescent="0.3">
      <c r="B1067" s="154">
        <v>4</v>
      </c>
      <c r="C1067" s="242" t="s">
        <v>473</v>
      </c>
      <c r="D1067" s="143" t="s">
        <v>558</v>
      </c>
      <c r="E1067" s="303">
        <f t="shared" ref="E1067:AJ1067" si="651">IFERROR(E765/INDEX(abo.fmo.pre.avg,E$1062),0)</f>
        <v>33.653846153846153</v>
      </c>
      <c r="F1067" s="303">
        <f t="shared" si="651"/>
        <v>33.653846153846153</v>
      </c>
      <c r="G1067" s="303">
        <f t="shared" si="651"/>
        <v>33.653846153846153</v>
      </c>
      <c r="H1067" s="303">
        <f t="shared" si="651"/>
        <v>33.653846153846153</v>
      </c>
      <c r="I1067" s="303">
        <f t="shared" si="651"/>
        <v>33.653846153846153</v>
      </c>
      <c r="J1067" s="303">
        <f t="shared" si="651"/>
        <v>33.653846153846153</v>
      </c>
      <c r="K1067" s="303">
        <f t="shared" si="651"/>
        <v>33.653846153846153</v>
      </c>
      <c r="L1067" s="303">
        <f t="shared" si="651"/>
        <v>33.653846153846153</v>
      </c>
      <c r="M1067" s="303">
        <f t="shared" si="651"/>
        <v>33.653846153846153</v>
      </c>
      <c r="N1067" s="303">
        <f t="shared" si="651"/>
        <v>33.653846153846153</v>
      </c>
      <c r="O1067" s="303">
        <f t="shared" si="651"/>
        <v>33.653846153846153</v>
      </c>
      <c r="P1067" s="303">
        <f t="shared" si="651"/>
        <v>33.653846153846153</v>
      </c>
      <c r="Q1067" s="303">
        <f t="shared" si="651"/>
        <v>33.653846153846153</v>
      </c>
      <c r="R1067" s="303">
        <f t="shared" si="651"/>
        <v>33.653846153846153</v>
      </c>
      <c r="S1067" s="303">
        <f t="shared" si="651"/>
        <v>33.653846153846153</v>
      </c>
      <c r="T1067" s="303">
        <f t="shared" si="651"/>
        <v>33.653846153846153</v>
      </c>
      <c r="U1067" s="303">
        <f t="shared" si="651"/>
        <v>33.653846153846153</v>
      </c>
      <c r="V1067" s="303">
        <f t="shared" si="651"/>
        <v>33.653846153846153</v>
      </c>
      <c r="W1067" s="303">
        <f t="shared" si="651"/>
        <v>33.653846153846153</v>
      </c>
      <c r="X1067" s="303">
        <f t="shared" si="651"/>
        <v>33.653846153846153</v>
      </c>
      <c r="Y1067" s="303">
        <f t="shared" si="651"/>
        <v>33.653846153846153</v>
      </c>
      <c r="Z1067" s="303">
        <f t="shared" si="651"/>
        <v>33.653846153846153</v>
      </c>
      <c r="AA1067" s="303">
        <f t="shared" si="651"/>
        <v>33.653846153846153</v>
      </c>
      <c r="AB1067" s="303">
        <f t="shared" si="651"/>
        <v>33.653846153846153</v>
      </c>
      <c r="AC1067" s="303">
        <f t="shared" si="651"/>
        <v>33.653846153846153</v>
      </c>
      <c r="AD1067" s="303">
        <f t="shared" si="651"/>
        <v>33.653846153846153</v>
      </c>
      <c r="AE1067" s="303">
        <f t="shared" si="651"/>
        <v>33.653846153846153</v>
      </c>
      <c r="AF1067" s="303">
        <f t="shared" si="651"/>
        <v>33.653846153846153</v>
      </c>
      <c r="AG1067" s="303">
        <f t="shared" si="651"/>
        <v>33.653846153846153</v>
      </c>
      <c r="AH1067" s="303">
        <f t="shared" si="651"/>
        <v>33.653846153846153</v>
      </c>
      <c r="AI1067" s="303">
        <f t="shared" si="651"/>
        <v>33.653846153846153</v>
      </c>
      <c r="AJ1067" s="303">
        <f t="shared" si="651"/>
        <v>33.653846153846153</v>
      </c>
      <c r="AK1067" s="303">
        <f t="shared" ref="AK1067" si="652">IFERROR(AK765/INDEX(abo.fmo.pre.avg,AK$1062),0)</f>
        <v>33.653846153846153</v>
      </c>
      <c r="AL1067" s="481">
        <f t="shared" si="634"/>
        <v>33.653846153846153</v>
      </c>
      <c r="AM1067" s="481">
        <f t="shared" si="634"/>
        <v>33.653846153846153</v>
      </c>
      <c r="AN1067" s="481">
        <f t="shared" si="634"/>
        <v>33.653846153846153</v>
      </c>
      <c r="AO1067" s="481">
        <f t="shared" si="634"/>
        <v>33.653846153846153</v>
      </c>
      <c r="AP1067" s="481">
        <f t="shared" si="634"/>
        <v>33.653846153846153</v>
      </c>
      <c r="AQ1067" s="481">
        <f t="shared" si="634"/>
        <v>33.653846153846153</v>
      </c>
      <c r="AR1067" s="481">
        <f t="shared" si="634"/>
        <v>33.653846153846153</v>
      </c>
      <c r="AS1067" s="481">
        <f t="shared" si="634"/>
        <v>33.653846153846153</v>
      </c>
      <c r="AT1067" s="481">
        <f t="shared" si="634"/>
        <v>33.653846153846153</v>
      </c>
      <c r="AU1067" s="481">
        <f t="shared" si="634"/>
        <v>33.653846153846153</v>
      </c>
      <c r="AV1067" s="481">
        <f t="shared" si="634"/>
        <v>33.653846153846153</v>
      </c>
      <c r="AW1067" s="481">
        <f t="shared" si="634"/>
        <v>33.653846153846153</v>
      </c>
      <c r="AX1067" s="481">
        <f t="shared" si="634"/>
        <v>33.653846153846153</v>
      </c>
      <c r="AY1067" s="481">
        <f t="shared" si="634"/>
        <v>33.653846153846153</v>
      </c>
      <c r="AZ1067" s="481">
        <f t="shared" si="634"/>
        <v>33.653846153846153</v>
      </c>
      <c r="BA1067" s="481">
        <f t="shared" si="634"/>
        <v>33.653846153846153</v>
      </c>
      <c r="BB1067" s="481">
        <f t="shared" si="635"/>
        <v>33.653846153846153</v>
      </c>
      <c r="BC1067" s="481">
        <f t="shared" si="635"/>
        <v>33.653846153846153</v>
      </c>
      <c r="BD1067" s="481">
        <f t="shared" si="635"/>
        <v>33.653846153846153</v>
      </c>
      <c r="BE1067" s="481">
        <f t="shared" si="635"/>
        <v>33.653846153846153</v>
      </c>
      <c r="BF1067" s="481">
        <f t="shared" si="635"/>
        <v>33.653846153846153</v>
      </c>
      <c r="BG1067" s="481">
        <f t="shared" si="635"/>
        <v>33.653846153846153</v>
      </c>
      <c r="BH1067" s="481">
        <f t="shared" si="635"/>
        <v>33.653846153846153</v>
      </c>
      <c r="BI1067" s="481">
        <f t="shared" si="635"/>
        <v>33.653846153846153</v>
      </c>
      <c r="BJ1067" s="481">
        <f t="shared" si="635"/>
        <v>33.653846153846153</v>
      </c>
      <c r="BK1067" s="481">
        <f t="shared" si="635"/>
        <v>33.653846153846153</v>
      </c>
      <c r="BL1067" s="481">
        <f t="shared" si="635"/>
        <v>33.653846153846153</v>
      </c>
      <c r="BM1067" s="481">
        <f t="shared" si="635"/>
        <v>33.653846153846153</v>
      </c>
      <c r="BN1067" s="481">
        <f t="shared" si="635"/>
        <v>33.653846153846153</v>
      </c>
      <c r="BO1067" s="481">
        <f t="shared" si="635"/>
        <v>33.653846153846153</v>
      </c>
      <c r="BP1067" s="481">
        <f t="shared" si="635"/>
        <v>33.653846153846153</v>
      </c>
      <c r="BQ1067" s="481">
        <f t="shared" si="635"/>
        <v>33.653846153846153</v>
      </c>
      <c r="BR1067" s="481">
        <f t="shared" si="635"/>
        <v>33.653846153846153</v>
      </c>
      <c r="BS1067" s="481">
        <f t="shared" si="635"/>
        <v>33.653846153846153</v>
      </c>
      <c r="BT1067" s="481">
        <f t="shared" si="635"/>
        <v>33.653846153846153</v>
      </c>
      <c r="BU1067" s="481">
        <f t="shared" si="635"/>
        <v>33.653846153846153</v>
      </c>
      <c r="BV1067" s="481">
        <f t="shared" si="635"/>
        <v>33.653846153846153</v>
      </c>
      <c r="BW1067" s="481">
        <f t="shared" si="635"/>
        <v>33.653846153846153</v>
      </c>
      <c r="BX1067" s="481">
        <f t="shared" si="635"/>
        <v>33.653846153846153</v>
      </c>
      <c r="BY1067" s="481">
        <f t="shared" si="635"/>
        <v>33.653846153846153</v>
      </c>
      <c r="BZ1067" s="481">
        <f t="shared" si="635"/>
        <v>33.653846153846153</v>
      </c>
      <c r="CA1067" s="481">
        <f t="shared" si="635"/>
        <v>33.653846153846153</v>
      </c>
      <c r="CB1067" s="481">
        <f t="shared" si="635"/>
        <v>33.653846153846153</v>
      </c>
      <c r="CC1067" s="481">
        <f t="shared" si="635"/>
        <v>33.653846153846153</v>
      </c>
      <c r="CD1067" s="481">
        <f t="shared" si="635"/>
        <v>33.653846153846153</v>
      </c>
      <c r="CE1067" s="481">
        <f t="shared" si="635"/>
        <v>33.653846153846153</v>
      </c>
      <c r="CF1067" s="481">
        <f t="shared" si="635"/>
        <v>33.653846153846153</v>
      </c>
      <c r="CG1067" s="481">
        <f t="shared" si="635"/>
        <v>33.653846153846153</v>
      </c>
      <c r="CH1067" s="481">
        <f t="shared" si="635"/>
        <v>33.653846153846153</v>
      </c>
      <c r="CI1067" s="481">
        <f t="shared" si="635"/>
        <v>33.653846153846153</v>
      </c>
      <c r="CJ1067" s="481">
        <f t="shared" si="635"/>
        <v>33.653846153846153</v>
      </c>
      <c r="CK1067" s="481">
        <f t="shared" si="635"/>
        <v>33.653846153846153</v>
      </c>
      <c r="CL1067" s="481">
        <f t="shared" si="635"/>
        <v>33.653846153846153</v>
      </c>
      <c r="CM1067" s="481">
        <f t="shared" si="635"/>
        <v>33.653846153846153</v>
      </c>
      <c r="CN1067" s="481">
        <f t="shared" si="635"/>
        <v>33.653846153846153</v>
      </c>
      <c r="CO1067" s="481">
        <f t="shared" si="635"/>
        <v>33.653846153846153</v>
      </c>
      <c r="CP1067" s="481">
        <f t="shared" si="635"/>
        <v>33.653846153846153</v>
      </c>
      <c r="CQ1067" s="481">
        <f t="shared" si="635"/>
        <v>33.653846153846153</v>
      </c>
      <c r="CR1067" s="481">
        <f t="shared" si="635"/>
        <v>33.653846153846153</v>
      </c>
      <c r="CS1067" s="481">
        <f t="shared" si="635"/>
        <v>33.653846153846153</v>
      </c>
      <c r="CT1067" s="481">
        <f t="shared" si="635"/>
        <v>33.653846153846153</v>
      </c>
      <c r="CU1067" s="481">
        <f t="shared" si="635"/>
        <v>33.653846153846153</v>
      </c>
      <c r="CV1067" s="481">
        <f t="shared" si="635"/>
        <v>33.653846153846153</v>
      </c>
      <c r="CW1067" s="63" t="s">
        <v>579</v>
      </c>
      <c r="CX1067" s="242" t="s">
        <v>1722</v>
      </c>
      <c r="CY1067" s="242" t="str">
        <f t="shared" si="639"/>
        <v>logaritmica</v>
      </c>
      <c r="CZ1067" s="453">
        <f t="shared" si="640"/>
        <v>33.653846153846153</v>
      </c>
      <c r="DA1067" s="453">
        <f t="shared" si="641"/>
        <v>0</v>
      </c>
      <c r="DB1067" s="454">
        <f t="shared" si="642"/>
        <v>0</v>
      </c>
      <c r="DC1067" s="453">
        <f t="shared" si="643"/>
        <v>33.653846153846153</v>
      </c>
      <c r="DD1067" s="453">
        <f t="shared" si="648"/>
        <v>6.1561370597487253E-30</v>
      </c>
      <c r="DE1067" s="454">
        <f t="shared" si="649"/>
        <v>1.3408253065740596E-31</v>
      </c>
      <c r="DF1067" s="455">
        <f t="shared" si="636"/>
        <v>3.5161273483361324</v>
      </c>
      <c r="DG1067" s="456">
        <f t="shared" si="644"/>
        <v>0</v>
      </c>
      <c r="DH1067" s="454">
        <f t="shared" si="650"/>
        <v>0</v>
      </c>
    </row>
    <row r="1068" spans="2:113" outlineLevel="1" x14ac:dyDescent="0.3">
      <c r="D1068" s="143"/>
    </row>
    <row r="1069" spans="2:113" outlineLevel="1" x14ac:dyDescent="0.3">
      <c r="C1069" s="242" t="s">
        <v>23</v>
      </c>
      <c r="D1069" s="143" t="s">
        <v>558</v>
      </c>
      <c r="E1069" s="303">
        <f t="shared" ref="E1069:AJ1069" si="653">IFERROR(E767/INDEX(abo.fmo.pre.avg,E$1062),0)</f>
        <v>671.15384615384619</v>
      </c>
      <c r="F1069" s="303">
        <f t="shared" si="653"/>
        <v>671.15384615384619</v>
      </c>
      <c r="G1069" s="303">
        <f t="shared" si="653"/>
        <v>671.15384615384619</v>
      </c>
      <c r="H1069" s="303">
        <f t="shared" si="653"/>
        <v>671.15384615384619</v>
      </c>
      <c r="I1069" s="303">
        <f t="shared" si="653"/>
        <v>671.15384615384619</v>
      </c>
      <c r="J1069" s="303">
        <f t="shared" si="653"/>
        <v>671.15384615384619</v>
      </c>
      <c r="K1069" s="303">
        <f t="shared" si="653"/>
        <v>671.15384615384619</v>
      </c>
      <c r="L1069" s="303">
        <f t="shared" si="653"/>
        <v>671.15384615384619</v>
      </c>
      <c r="M1069" s="303">
        <f t="shared" si="653"/>
        <v>671.15384615384619</v>
      </c>
      <c r="N1069" s="303">
        <f t="shared" si="653"/>
        <v>671.15384615384619</v>
      </c>
      <c r="O1069" s="303">
        <f t="shared" si="653"/>
        <v>671.15384615384619</v>
      </c>
      <c r="P1069" s="303">
        <f t="shared" si="653"/>
        <v>671.15384615384619</v>
      </c>
      <c r="Q1069" s="303">
        <f t="shared" si="653"/>
        <v>671.15384615384619</v>
      </c>
      <c r="R1069" s="303">
        <f t="shared" si="653"/>
        <v>671.15384615384619</v>
      </c>
      <c r="S1069" s="303">
        <f t="shared" si="653"/>
        <v>671.15384615384619</v>
      </c>
      <c r="T1069" s="303">
        <f t="shared" si="653"/>
        <v>671.15384615384619</v>
      </c>
      <c r="U1069" s="303">
        <f t="shared" si="653"/>
        <v>671.15384615384619</v>
      </c>
      <c r="V1069" s="303">
        <f t="shared" si="653"/>
        <v>671.15384615384619</v>
      </c>
      <c r="W1069" s="303">
        <f t="shared" si="653"/>
        <v>671.15384615384619</v>
      </c>
      <c r="X1069" s="303">
        <f t="shared" si="653"/>
        <v>671.15384615384619</v>
      </c>
      <c r="Y1069" s="303">
        <f t="shared" si="653"/>
        <v>671.15384615384619</v>
      </c>
      <c r="Z1069" s="303">
        <f t="shared" si="653"/>
        <v>671.15384615384619</v>
      </c>
      <c r="AA1069" s="303">
        <f t="shared" si="653"/>
        <v>671.15384615384619</v>
      </c>
      <c r="AB1069" s="303">
        <f t="shared" si="653"/>
        <v>671.15384615384619</v>
      </c>
      <c r="AC1069" s="303">
        <f t="shared" si="653"/>
        <v>671.15384615384619</v>
      </c>
      <c r="AD1069" s="303">
        <f t="shared" si="653"/>
        <v>671.15384615384619</v>
      </c>
      <c r="AE1069" s="303">
        <f t="shared" si="653"/>
        <v>671.15384615384619</v>
      </c>
      <c r="AF1069" s="303">
        <f t="shared" si="653"/>
        <v>671.15384615384619</v>
      </c>
      <c r="AG1069" s="303">
        <f t="shared" si="653"/>
        <v>671.15384615384619</v>
      </c>
      <c r="AH1069" s="303">
        <f t="shared" si="653"/>
        <v>671.15384615384619</v>
      </c>
      <c r="AI1069" s="303">
        <f t="shared" si="653"/>
        <v>671.15384615384619</v>
      </c>
      <c r="AJ1069" s="303">
        <f t="shared" si="653"/>
        <v>671.15384615384619</v>
      </c>
      <c r="AK1069" s="303">
        <f t="shared" ref="AK1069" si="654">IFERROR(AK767/INDEX(abo.fmo.pre.avg,AK$1062),0)</f>
        <v>671.15384615384619</v>
      </c>
      <c r="AL1069" s="481">
        <f>SUM(AL1064:AL1067)</f>
        <v>650.96153846153845</v>
      </c>
      <c r="AM1069" s="481">
        <f t="shared" ref="AM1069:CV1069" si="655">SUM(AM1064:AM1067)</f>
        <v>650.96153846153845</v>
      </c>
      <c r="AN1069" s="481">
        <f t="shared" si="655"/>
        <v>650.96153846153845</v>
      </c>
      <c r="AO1069" s="481">
        <f t="shared" si="655"/>
        <v>650.96153846153845</v>
      </c>
      <c r="AP1069" s="481">
        <f t="shared" si="655"/>
        <v>650.96153846153845</v>
      </c>
      <c r="AQ1069" s="481">
        <f t="shared" si="655"/>
        <v>650.96153846153845</v>
      </c>
      <c r="AR1069" s="481">
        <f t="shared" si="655"/>
        <v>650.96153846153845</v>
      </c>
      <c r="AS1069" s="481">
        <f t="shared" si="655"/>
        <v>650.96153846153845</v>
      </c>
      <c r="AT1069" s="481">
        <f t="shared" si="655"/>
        <v>650.96153846153845</v>
      </c>
      <c r="AU1069" s="481">
        <f t="shared" si="655"/>
        <v>650.96153846153845</v>
      </c>
      <c r="AV1069" s="481">
        <f t="shared" si="655"/>
        <v>650.96153846153845</v>
      </c>
      <c r="AW1069" s="481">
        <f t="shared" si="655"/>
        <v>650.96153846153845</v>
      </c>
      <c r="AX1069" s="481">
        <f t="shared" si="655"/>
        <v>650.96153846153845</v>
      </c>
      <c r="AY1069" s="481">
        <f t="shared" si="655"/>
        <v>650.96153846153845</v>
      </c>
      <c r="AZ1069" s="481">
        <f t="shared" si="655"/>
        <v>650.96153846153845</v>
      </c>
      <c r="BA1069" s="481">
        <f t="shared" si="655"/>
        <v>650.96153846153845</v>
      </c>
      <c r="BB1069" s="481">
        <f t="shared" si="655"/>
        <v>650.96153846153845</v>
      </c>
      <c r="BC1069" s="481">
        <f t="shared" si="655"/>
        <v>650.96153846153845</v>
      </c>
      <c r="BD1069" s="481">
        <f t="shared" si="655"/>
        <v>650.96153846153845</v>
      </c>
      <c r="BE1069" s="481">
        <f t="shared" si="655"/>
        <v>650.96153846153845</v>
      </c>
      <c r="BF1069" s="481">
        <f t="shared" si="655"/>
        <v>650.96153846153845</v>
      </c>
      <c r="BG1069" s="481">
        <f t="shared" si="655"/>
        <v>650.96153846153845</v>
      </c>
      <c r="BH1069" s="481">
        <f t="shared" si="655"/>
        <v>650.96153846153845</v>
      </c>
      <c r="BI1069" s="481">
        <f t="shared" si="655"/>
        <v>650.96153846153845</v>
      </c>
      <c r="BJ1069" s="481">
        <f t="shared" si="655"/>
        <v>650.96153846153845</v>
      </c>
      <c r="BK1069" s="481">
        <f t="shared" si="655"/>
        <v>650.96153846153845</v>
      </c>
      <c r="BL1069" s="481">
        <f t="shared" si="655"/>
        <v>650.96153846153845</v>
      </c>
      <c r="BM1069" s="481">
        <f t="shared" si="655"/>
        <v>650.96153846153845</v>
      </c>
      <c r="BN1069" s="481">
        <f t="shared" si="655"/>
        <v>650.96153846153845</v>
      </c>
      <c r="BO1069" s="481">
        <f t="shared" si="655"/>
        <v>650.96153846153845</v>
      </c>
      <c r="BP1069" s="481">
        <f t="shared" si="655"/>
        <v>650.96153846153845</v>
      </c>
      <c r="BQ1069" s="481">
        <f t="shared" si="655"/>
        <v>650.96153846153845</v>
      </c>
      <c r="BR1069" s="481">
        <f t="shared" si="655"/>
        <v>650.96153846153845</v>
      </c>
      <c r="BS1069" s="481">
        <f t="shared" si="655"/>
        <v>650.96153846153845</v>
      </c>
      <c r="BT1069" s="481">
        <f t="shared" si="655"/>
        <v>650.96153846153845</v>
      </c>
      <c r="BU1069" s="481">
        <f t="shared" si="655"/>
        <v>650.96153846153845</v>
      </c>
      <c r="BV1069" s="481">
        <f t="shared" si="655"/>
        <v>650.96153846153845</v>
      </c>
      <c r="BW1069" s="481">
        <f t="shared" si="655"/>
        <v>650.96153846153845</v>
      </c>
      <c r="BX1069" s="481">
        <f t="shared" si="655"/>
        <v>650.96153846153845</v>
      </c>
      <c r="BY1069" s="481">
        <f t="shared" si="655"/>
        <v>650.96153846153845</v>
      </c>
      <c r="BZ1069" s="481">
        <f t="shared" si="655"/>
        <v>650.96153846153845</v>
      </c>
      <c r="CA1069" s="481">
        <f t="shared" si="655"/>
        <v>650.96153846153845</v>
      </c>
      <c r="CB1069" s="481">
        <f t="shared" si="655"/>
        <v>650.96153846153845</v>
      </c>
      <c r="CC1069" s="481">
        <f t="shared" si="655"/>
        <v>650.96153846153845</v>
      </c>
      <c r="CD1069" s="481">
        <f t="shared" si="655"/>
        <v>650.96153846153845</v>
      </c>
      <c r="CE1069" s="481">
        <f t="shared" si="655"/>
        <v>650.96153846153845</v>
      </c>
      <c r="CF1069" s="481">
        <f t="shared" si="655"/>
        <v>650.96153846153845</v>
      </c>
      <c r="CG1069" s="481">
        <f t="shared" si="655"/>
        <v>650.96153846153845</v>
      </c>
      <c r="CH1069" s="481">
        <f t="shared" si="655"/>
        <v>650.96153846153845</v>
      </c>
      <c r="CI1069" s="481">
        <f t="shared" si="655"/>
        <v>650.96153846153845</v>
      </c>
      <c r="CJ1069" s="481">
        <f t="shared" si="655"/>
        <v>650.96153846153845</v>
      </c>
      <c r="CK1069" s="481">
        <f t="shared" si="655"/>
        <v>650.96153846153845</v>
      </c>
      <c r="CL1069" s="481">
        <f t="shared" si="655"/>
        <v>650.96153846153845</v>
      </c>
      <c r="CM1069" s="481">
        <f t="shared" si="655"/>
        <v>650.96153846153845</v>
      </c>
      <c r="CN1069" s="481">
        <f t="shared" si="655"/>
        <v>650.96153846153845</v>
      </c>
      <c r="CO1069" s="481">
        <f t="shared" si="655"/>
        <v>650.96153846153845</v>
      </c>
      <c r="CP1069" s="481">
        <f t="shared" si="655"/>
        <v>650.96153846153845</v>
      </c>
      <c r="CQ1069" s="481">
        <f t="shared" si="655"/>
        <v>650.96153846153845</v>
      </c>
      <c r="CR1069" s="481">
        <f t="shared" si="655"/>
        <v>650.96153846153845</v>
      </c>
      <c r="CS1069" s="481">
        <f t="shared" si="655"/>
        <v>650.96153846153845</v>
      </c>
      <c r="CT1069" s="481">
        <f t="shared" si="655"/>
        <v>650.96153846153845</v>
      </c>
      <c r="CU1069" s="481">
        <f t="shared" si="655"/>
        <v>650.96153846153845</v>
      </c>
      <c r="CV1069" s="481">
        <f t="shared" si="655"/>
        <v>650.96153846153845</v>
      </c>
    </row>
    <row r="1070" spans="2:113" x14ac:dyDescent="0.3">
      <c r="K1070" s="234"/>
      <c r="L1070" s="234"/>
      <c r="M1070" s="234"/>
      <c r="N1070" s="234"/>
    </row>
    <row r="1071" spans="2:113" ht="18" thickBot="1" x14ac:dyDescent="0.35">
      <c r="B1071" s="75" t="s">
        <v>616</v>
      </c>
      <c r="C1071" s="75"/>
      <c r="D1071" s="75"/>
      <c r="E1071" s="75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75"/>
      <c r="R1071" s="75"/>
      <c r="S1071" s="75"/>
      <c r="T1071" s="75"/>
      <c r="U1071" s="75"/>
      <c r="V1071" s="75"/>
      <c r="W1071" s="75"/>
      <c r="X1071" s="75"/>
      <c r="Y1071" s="75"/>
      <c r="Z1071" s="75"/>
      <c r="AA1071" s="75"/>
      <c r="AB1071" s="75"/>
      <c r="AC1071" s="75"/>
      <c r="AD1071" s="75"/>
      <c r="AE1071" s="75"/>
      <c r="AF1071" s="75"/>
      <c r="AG1071" s="75"/>
      <c r="AH1071" s="75"/>
      <c r="AI1071" s="75"/>
      <c r="AJ1071" s="75"/>
      <c r="AK1071" s="75"/>
      <c r="AL1071" s="75"/>
      <c r="AM1071" s="75"/>
      <c r="AN1071" s="75"/>
      <c r="AO1071" s="75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75"/>
      <c r="AZ1071" s="75"/>
      <c r="BA1071" s="75"/>
      <c r="BB1071" s="75"/>
      <c r="BC1071" s="75"/>
      <c r="BD1071" s="75"/>
      <c r="BE1071" s="75"/>
      <c r="BF1071" s="75"/>
      <c r="BG1071" s="75"/>
      <c r="BH1071" s="75"/>
      <c r="BI1071" s="75"/>
      <c r="BJ1071" s="75"/>
      <c r="BK1071" s="75"/>
      <c r="BL1071" s="75"/>
      <c r="BM1071" s="75"/>
      <c r="BN1071" s="75"/>
      <c r="BO1071" s="75"/>
      <c r="BP1071" s="75"/>
      <c r="BQ1071" s="75"/>
      <c r="BR1071" s="75"/>
      <c r="BS1071" s="75"/>
      <c r="BT1071" s="75"/>
      <c r="BU1071" s="75"/>
      <c r="BV1071" s="75"/>
      <c r="BW1071" s="75"/>
      <c r="BX1071" s="75"/>
      <c r="BY1071" s="75"/>
      <c r="BZ1071" s="75"/>
      <c r="CA1071" s="75"/>
      <c r="CB1071" s="75"/>
      <c r="CC1071" s="75"/>
      <c r="CD1071" s="75"/>
      <c r="CE1071" s="75"/>
      <c r="CF1071" s="75"/>
      <c r="CG1071" s="75"/>
      <c r="CH1071" s="75"/>
      <c r="CI1071" s="75"/>
      <c r="CJ1071" s="75"/>
      <c r="CK1071" s="75"/>
      <c r="CL1071" s="75"/>
      <c r="CM1071" s="75"/>
      <c r="CN1071" s="75"/>
      <c r="CO1071" s="75"/>
      <c r="CP1071" s="75"/>
      <c r="CQ1071" s="75"/>
      <c r="CR1071" s="75"/>
      <c r="CS1071" s="75"/>
      <c r="CT1071" s="75"/>
      <c r="CU1071" s="75"/>
      <c r="CV1071" s="75"/>
      <c r="CW1071" s="75"/>
      <c r="CX1071" s="75"/>
    </row>
    <row r="1072" spans="2:113" outlineLevel="1" x14ac:dyDescent="0.3"/>
    <row r="1073" spans="2:113" outlineLevel="1" x14ac:dyDescent="0.3">
      <c r="B1073" s="69" t="s">
        <v>79</v>
      </c>
      <c r="C1073" s="69" t="s">
        <v>129</v>
      </c>
      <c r="E1073" s="69">
        <v>201401</v>
      </c>
      <c r="F1073" s="69">
        <v>201402</v>
      </c>
      <c r="G1073" s="69">
        <v>201403</v>
      </c>
      <c r="H1073" s="69">
        <v>201404</v>
      </c>
      <c r="I1073" s="69">
        <v>201405</v>
      </c>
      <c r="J1073" s="69">
        <v>201406</v>
      </c>
      <c r="K1073" s="69">
        <v>201407</v>
      </c>
      <c r="L1073" s="69">
        <v>201408</v>
      </c>
      <c r="M1073" s="69">
        <v>201409</v>
      </c>
      <c r="N1073" s="69">
        <v>201410</v>
      </c>
      <c r="O1073" s="69">
        <v>201411</v>
      </c>
      <c r="P1073" s="69">
        <v>201412</v>
      </c>
      <c r="Q1073" s="69">
        <v>201501</v>
      </c>
      <c r="R1073" s="69">
        <v>201502</v>
      </c>
      <c r="S1073" s="69">
        <v>201503</v>
      </c>
      <c r="T1073" s="69">
        <v>201504</v>
      </c>
      <c r="U1073" s="69">
        <v>201505</v>
      </c>
      <c r="V1073" s="69">
        <v>201506</v>
      </c>
      <c r="W1073" s="69">
        <v>201507</v>
      </c>
      <c r="X1073" s="69">
        <v>201508</v>
      </c>
      <c r="Y1073" s="69">
        <v>201509</v>
      </c>
      <c r="Z1073" s="69">
        <v>201510</v>
      </c>
      <c r="AA1073" s="69">
        <v>201511</v>
      </c>
      <c r="AB1073" s="69">
        <v>201512</v>
      </c>
      <c r="AC1073" s="69">
        <v>201601</v>
      </c>
      <c r="AD1073" s="69">
        <v>201602</v>
      </c>
      <c r="AE1073" s="69">
        <v>201603</v>
      </c>
      <c r="AF1073" s="69">
        <v>201604</v>
      </c>
      <c r="AG1073" s="69">
        <v>201605</v>
      </c>
      <c r="AH1073" s="69">
        <v>201606</v>
      </c>
      <c r="AI1073" s="69">
        <v>201607</v>
      </c>
      <c r="AJ1073" s="69">
        <v>201608</v>
      </c>
      <c r="AK1073" s="69">
        <v>201609</v>
      </c>
      <c r="AL1073" s="69">
        <v>201610</v>
      </c>
      <c r="AM1073" s="69">
        <v>201611</v>
      </c>
      <c r="AN1073" s="69">
        <v>201612</v>
      </c>
      <c r="AO1073" s="69">
        <v>201701</v>
      </c>
      <c r="AP1073" s="69">
        <v>201702</v>
      </c>
      <c r="AQ1073" s="69">
        <v>201703</v>
      </c>
      <c r="AR1073" s="69">
        <v>201704</v>
      </c>
      <c r="AS1073" s="69">
        <v>201705</v>
      </c>
      <c r="AT1073" s="69">
        <v>201706</v>
      </c>
      <c r="AU1073" s="69">
        <v>201707</v>
      </c>
      <c r="AV1073" s="69">
        <v>201708</v>
      </c>
      <c r="AW1073" s="69">
        <v>201709</v>
      </c>
      <c r="AX1073" s="69">
        <v>201710</v>
      </c>
      <c r="AY1073" s="69">
        <v>201711</v>
      </c>
      <c r="AZ1073" s="69">
        <v>201712</v>
      </c>
      <c r="BA1073" s="69">
        <v>201801</v>
      </c>
      <c r="BB1073" s="69">
        <v>201802</v>
      </c>
      <c r="BC1073" s="69">
        <v>201803</v>
      </c>
      <c r="BD1073" s="69">
        <v>201804</v>
      </c>
      <c r="BE1073" s="69">
        <v>201805</v>
      </c>
      <c r="BF1073" s="69">
        <v>201806</v>
      </c>
      <c r="BG1073" s="69">
        <v>201807</v>
      </c>
      <c r="BH1073" s="69">
        <v>201808</v>
      </c>
      <c r="BI1073" s="69">
        <v>201809</v>
      </c>
      <c r="BJ1073" s="69">
        <v>201810</v>
      </c>
      <c r="BK1073" s="69">
        <v>201811</v>
      </c>
      <c r="BL1073" s="69">
        <v>201812</v>
      </c>
      <c r="BM1073" s="69">
        <v>201901</v>
      </c>
      <c r="BN1073" s="69">
        <v>201902</v>
      </c>
      <c r="BO1073" s="69">
        <v>201903</v>
      </c>
      <c r="BP1073" s="69">
        <v>201904</v>
      </c>
      <c r="BQ1073" s="69">
        <v>201905</v>
      </c>
      <c r="BR1073" s="69">
        <v>201906</v>
      </c>
      <c r="BS1073" s="69">
        <v>201907</v>
      </c>
      <c r="BT1073" s="69">
        <v>201908</v>
      </c>
      <c r="BU1073" s="69">
        <v>201909</v>
      </c>
      <c r="BV1073" s="69">
        <v>201910</v>
      </c>
      <c r="BW1073" s="69">
        <v>201911</v>
      </c>
      <c r="BX1073" s="69">
        <v>201912</v>
      </c>
      <c r="BY1073" s="69">
        <v>202001</v>
      </c>
      <c r="BZ1073" s="69">
        <v>202002</v>
      </c>
      <c r="CA1073" s="69">
        <v>202003</v>
      </c>
      <c r="CB1073" s="69">
        <v>202004</v>
      </c>
      <c r="CC1073" s="69">
        <v>202005</v>
      </c>
      <c r="CD1073" s="69">
        <v>202006</v>
      </c>
      <c r="CE1073" s="69">
        <v>202007</v>
      </c>
      <c r="CF1073" s="69">
        <v>202008</v>
      </c>
      <c r="CG1073" s="69">
        <v>202009</v>
      </c>
      <c r="CH1073" s="69">
        <v>202010</v>
      </c>
      <c r="CI1073" s="69">
        <v>202011</v>
      </c>
      <c r="CJ1073" s="69">
        <v>202012</v>
      </c>
      <c r="CK1073" s="69">
        <v>202101</v>
      </c>
      <c r="CL1073" s="69">
        <v>202102</v>
      </c>
      <c r="CM1073" s="69">
        <v>202103</v>
      </c>
      <c r="CN1073" s="69">
        <v>202104</v>
      </c>
      <c r="CO1073" s="69">
        <v>202105</v>
      </c>
      <c r="CP1073" s="69">
        <v>202106</v>
      </c>
      <c r="CQ1073" s="69">
        <v>202107</v>
      </c>
      <c r="CR1073" s="69">
        <v>202108</v>
      </c>
      <c r="CS1073" s="69">
        <v>202109</v>
      </c>
      <c r="CT1073" s="69">
        <v>202110</v>
      </c>
      <c r="CU1073" s="69">
        <v>202111</v>
      </c>
      <c r="CV1073" s="69">
        <v>202112</v>
      </c>
    </row>
    <row r="1074" spans="2:113" outlineLevel="1" x14ac:dyDescent="0.3">
      <c r="B1074" s="154">
        <v>1</v>
      </c>
      <c r="C1074" s="242" t="s">
        <v>611</v>
      </c>
      <c r="D1074" s="143" t="s">
        <v>558</v>
      </c>
      <c r="E1074" s="303">
        <f t="shared" ref="E1074:AJ1074" si="656">IFERROR(E817/(INDEX(abo.mov.tot.avg,E$1062)+INDEX(abo.iden.tot.avg,E$1062)+INDEX(abo.fmo.pre.avg,E$1062)),0)</f>
        <v>41.80602006688963</v>
      </c>
      <c r="F1074" s="303">
        <f t="shared" si="656"/>
        <v>41.80602006688963</v>
      </c>
      <c r="G1074" s="303">
        <f t="shared" si="656"/>
        <v>41.80602006688963</v>
      </c>
      <c r="H1074" s="303">
        <f t="shared" si="656"/>
        <v>41.80602006688963</v>
      </c>
      <c r="I1074" s="303">
        <f t="shared" si="656"/>
        <v>41.80602006688963</v>
      </c>
      <c r="J1074" s="303">
        <f t="shared" si="656"/>
        <v>41.80602006688963</v>
      </c>
      <c r="K1074" s="303">
        <f t="shared" si="656"/>
        <v>41.80602006688963</v>
      </c>
      <c r="L1074" s="303">
        <f t="shared" si="656"/>
        <v>41.80602006688963</v>
      </c>
      <c r="M1074" s="303">
        <f t="shared" si="656"/>
        <v>41.80602006688963</v>
      </c>
      <c r="N1074" s="303">
        <f t="shared" si="656"/>
        <v>41.80602006688963</v>
      </c>
      <c r="O1074" s="303">
        <f t="shared" si="656"/>
        <v>41.80602006688963</v>
      </c>
      <c r="P1074" s="303">
        <f t="shared" si="656"/>
        <v>41.80602006688963</v>
      </c>
      <c r="Q1074" s="303">
        <f t="shared" si="656"/>
        <v>41.80602006688963</v>
      </c>
      <c r="R1074" s="303">
        <f t="shared" si="656"/>
        <v>41.80602006688963</v>
      </c>
      <c r="S1074" s="303">
        <f t="shared" si="656"/>
        <v>41.80602006688963</v>
      </c>
      <c r="T1074" s="303">
        <f t="shared" si="656"/>
        <v>41.80602006688963</v>
      </c>
      <c r="U1074" s="303">
        <f t="shared" si="656"/>
        <v>41.80602006688963</v>
      </c>
      <c r="V1074" s="303">
        <f t="shared" si="656"/>
        <v>41.80602006688963</v>
      </c>
      <c r="W1074" s="303">
        <f t="shared" si="656"/>
        <v>41.80602006688963</v>
      </c>
      <c r="X1074" s="303">
        <f t="shared" si="656"/>
        <v>41.80602006688963</v>
      </c>
      <c r="Y1074" s="303">
        <f t="shared" si="656"/>
        <v>41.80602006688963</v>
      </c>
      <c r="Z1074" s="303">
        <f t="shared" si="656"/>
        <v>41.80602006688963</v>
      </c>
      <c r="AA1074" s="303">
        <f t="shared" si="656"/>
        <v>41.80602006688963</v>
      </c>
      <c r="AB1074" s="303">
        <f t="shared" si="656"/>
        <v>41.80602006688963</v>
      </c>
      <c r="AC1074" s="303">
        <f t="shared" si="656"/>
        <v>41.80602006688963</v>
      </c>
      <c r="AD1074" s="303">
        <f t="shared" si="656"/>
        <v>41.80602006688963</v>
      </c>
      <c r="AE1074" s="303">
        <f t="shared" si="656"/>
        <v>41.80602006688963</v>
      </c>
      <c r="AF1074" s="303">
        <f t="shared" si="656"/>
        <v>41.80602006688963</v>
      </c>
      <c r="AG1074" s="303">
        <f t="shared" si="656"/>
        <v>41.80602006688963</v>
      </c>
      <c r="AH1074" s="303">
        <f t="shared" si="656"/>
        <v>41.80602006688963</v>
      </c>
      <c r="AI1074" s="303">
        <f t="shared" si="656"/>
        <v>41.80602006688963</v>
      </c>
      <c r="AJ1074" s="303">
        <f t="shared" si="656"/>
        <v>41.80602006688963</v>
      </c>
      <c r="AK1074" s="303">
        <f t="shared" ref="AK1074:AM1074" si="657">IFERROR(AK817/(INDEX(abo.mov.tot.avg,AK$1062)+INDEX(abo.iden.tot.avg,AK$1062)+INDEX(abo.fmo.pre.avg,AK$1062)),0)</f>
        <v>41.80602006688963</v>
      </c>
      <c r="AL1074" s="303">
        <f t="shared" si="657"/>
        <v>41.80602006688963</v>
      </c>
      <c r="AM1074" s="303">
        <f t="shared" si="657"/>
        <v>41.80602006688963</v>
      </c>
      <c r="AN1074" s="303">
        <f>IFERROR(AN817/(INDEX(abo.mov.tot.avg,AN$1062)+INDEX(abo.iden.tot.avg,AN$1062)+INDEX(abo.fmo.pre.avg,AN$1062)),0)</f>
        <v>41.80602006688963</v>
      </c>
      <c r="AO1074" s="303">
        <f t="shared" ref="AO1074:CV1074" si="658">IFERROR(AO817/(INDEX(abo.mov.tot.avg,AO$1062)+INDEX(abo.iden.tot.avg,AO$1062)+INDEX(abo.fmo.pre.avg,AO$1062)),0)</f>
        <v>41.80602006688963</v>
      </c>
      <c r="AP1074" s="303">
        <f t="shared" si="658"/>
        <v>41.80602006688963</v>
      </c>
      <c r="AQ1074" s="303">
        <f t="shared" si="658"/>
        <v>41.80602006688963</v>
      </c>
      <c r="AR1074" s="303">
        <f t="shared" si="658"/>
        <v>41.80602006688963</v>
      </c>
      <c r="AS1074" s="303">
        <f t="shared" si="658"/>
        <v>41.80602006688963</v>
      </c>
      <c r="AT1074" s="303">
        <f t="shared" si="658"/>
        <v>41.80602006688963</v>
      </c>
      <c r="AU1074" s="303">
        <f t="shared" si="658"/>
        <v>41.80602006688963</v>
      </c>
      <c r="AV1074" s="303">
        <f t="shared" si="658"/>
        <v>41.80602006688963</v>
      </c>
      <c r="AW1074" s="303">
        <f t="shared" si="658"/>
        <v>41.80602006688963</v>
      </c>
      <c r="AX1074" s="303">
        <f t="shared" si="658"/>
        <v>41.80602006688963</v>
      </c>
      <c r="AY1074" s="303">
        <f t="shared" si="658"/>
        <v>41.80602006688963</v>
      </c>
      <c r="AZ1074" s="303">
        <f t="shared" si="658"/>
        <v>41.80602006688963</v>
      </c>
      <c r="BA1074" s="303">
        <f t="shared" si="658"/>
        <v>41.80602006688963</v>
      </c>
      <c r="BB1074" s="303">
        <f t="shared" si="658"/>
        <v>41.80602006688963</v>
      </c>
      <c r="BC1074" s="303">
        <f t="shared" si="658"/>
        <v>41.80602006688963</v>
      </c>
      <c r="BD1074" s="303">
        <f t="shared" si="658"/>
        <v>41.80602006688963</v>
      </c>
      <c r="BE1074" s="303">
        <f t="shared" si="658"/>
        <v>41.80602006688963</v>
      </c>
      <c r="BF1074" s="303">
        <f t="shared" si="658"/>
        <v>41.80602006688963</v>
      </c>
      <c r="BG1074" s="303">
        <f t="shared" si="658"/>
        <v>41.80602006688963</v>
      </c>
      <c r="BH1074" s="303">
        <f t="shared" si="658"/>
        <v>41.80602006688963</v>
      </c>
      <c r="BI1074" s="303">
        <f t="shared" si="658"/>
        <v>41.80602006688963</v>
      </c>
      <c r="BJ1074" s="303">
        <f t="shared" si="658"/>
        <v>41.80602006688963</v>
      </c>
      <c r="BK1074" s="303">
        <f t="shared" si="658"/>
        <v>41.80602006688963</v>
      </c>
      <c r="BL1074" s="303">
        <f t="shared" si="658"/>
        <v>41.80602006688963</v>
      </c>
      <c r="BM1074" s="303">
        <f t="shared" si="658"/>
        <v>41.80602006688963</v>
      </c>
      <c r="BN1074" s="303">
        <f t="shared" si="658"/>
        <v>41.80602006688963</v>
      </c>
      <c r="BO1074" s="303">
        <f t="shared" si="658"/>
        <v>41.80602006688963</v>
      </c>
      <c r="BP1074" s="303">
        <f t="shared" si="658"/>
        <v>41.80602006688963</v>
      </c>
      <c r="BQ1074" s="303">
        <f t="shared" si="658"/>
        <v>41.80602006688963</v>
      </c>
      <c r="BR1074" s="303">
        <f t="shared" si="658"/>
        <v>41.80602006688963</v>
      </c>
      <c r="BS1074" s="303">
        <f t="shared" si="658"/>
        <v>41.80602006688963</v>
      </c>
      <c r="BT1074" s="303">
        <f t="shared" si="658"/>
        <v>41.80602006688963</v>
      </c>
      <c r="BU1074" s="303">
        <f t="shared" si="658"/>
        <v>41.80602006688963</v>
      </c>
      <c r="BV1074" s="303">
        <f t="shared" si="658"/>
        <v>41.80602006688963</v>
      </c>
      <c r="BW1074" s="303">
        <f t="shared" si="658"/>
        <v>41.80602006688963</v>
      </c>
      <c r="BX1074" s="303">
        <f t="shared" si="658"/>
        <v>41.80602006688963</v>
      </c>
      <c r="BY1074" s="303">
        <f t="shared" si="658"/>
        <v>41.80602006688963</v>
      </c>
      <c r="BZ1074" s="303">
        <f t="shared" si="658"/>
        <v>41.80602006688963</v>
      </c>
      <c r="CA1074" s="303">
        <f t="shared" si="658"/>
        <v>41.80602006688963</v>
      </c>
      <c r="CB1074" s="303">
        <f t="shared" si="658"/>
        <v>41.80602006688963</v>
      </c>
      <c r="CC1074" s="303">
        <f t="shared" si="658"/>
        <v>41.80602006688963</v>
      </c>
      <c r="CD1074" s="303">
        <f t="shared" si="658"/>
        <v>41.80602006688963</v>
      </c>
      <c r="CE1074" s="303">
        <f t="shared" si="658"/>
        <v>41.80602006688963</v>
      </c>
      <c r="CF1074" s="303">
        <f t="shared" si="658"/>
        <v>41.80602006688963</v>
      </c>
      <c r="CG1074" s="303">
        <f t="shared" si="658"/>
        <v>41.80602006688963</v>
      </c>
      <c r="CH1074" s="303">
        <f t="shared" si="658"/>
        <v>41.80602006688963</v>
      </c>
      <c r="CI1074" s="303">
        <f t="shared" si="658"/>
        <v>41.80602006688963</v>
      </c>
      <c r="CJ1074" s="303">
        <f t="shared" si="658"/>
        <v>41.80602006688963</v>
      </c>
      <c r="CK1074" s="303">
        <f t="shared" si="658"/>
        <v>41.80602006688963</v>
      </c>
      <c r="CL1074" s="303">
        <f t="shared" si="658"/>
        <v>41.80602006688963</v>
      </c>
      <c r="CM1074" s="303">
        <f t="shared" si="658"/>
        <v>41.80602006688963</v>
      </c>
      <c r="CN1074" s="303">
        <f t="shared" si="658"/>
        <v>41.80602006688963</v>
      </c>
      <c r="CO1074" s="303">
        <f t="shared" si="658"/>
        <v>41.80602006688963</v>
      </c>
      <c r="CP1074" s="303">
        <f t="shared" si="658"/>
        <v>41.80602006688963</v>
      </c>
      <c r="CQ1074" s="303">
        <f t="shared" si="658"/>
        <v>41.80602006688963</v>
      </c>
      <c r="CR1074" s="303">
        <f t="shared" si="658"/>
        <v>41.80602006688963</v>
      </c>
      <c r="CS1074" s="303">
        <f t="shared" si="658"/>
        <v>41.80602006688963</v>
      </c>
      <c r="CT1074" s="303">
        <f t="shared" si="658"/>
        <v>41.80602006688963</v>
      </c>
      <c r="CU1074" s="303">
        <f t="shared" si="658"/>
        <v>41.80602006688963</v>
      </c>
      <c r="CV1074" s="303">
        <f t="shared" si="658"/>
        <v>41.80602006688963</v>
      </c>
      <c r="CW1074" s="63" t="s">
        <v>626</v>
      </c>
    </row>
    <row r="1075" spans="2:113" outlineLevel="1" x14ac:dyDescent="0.3">
      <c r="B1075" s="154">
        <v>2</v>
      </c>
      <c r="C1075" s="242" t="s">
        <v>612</v>
      </c>
      <c r="D1075" s="143" t="s">
        <v>558</v>
      </c>
      <c r="E1075" s="303">
        <f t="shared" ref="E1075:AJ1075" si="659">IFERROR(E818/(INDEX(abo.mov.tot.avg,E$1062)+INDEX(abo.iden.tot.avg,E$1062)+INDEX(abo.fmo.pre.avg,E$1062)),0)</f>
        <v>20.903010033444815</v>
      </c>
      <c r="F1075" s="303">
        <f t="shared" si="659"/>
        <v>20.903010033444815</v>
      </c>
      <c r="G1075" s="303">
        <f t="shared" si="659"/>
        <v>20.903010033444815</v>
      </c>
      <c r="H1075" s="303">
        <f t="shared" si="659"/>
        <v>20.903010033444815</v>
      </c>
      <c r="I1075" s="303">
        <f t="shared" si="659"/>
        <v>20.903010033444815</v>
      </c>
      <c r="J1075" s="303">
        <f t="shared" si="659"/>
        <v>20.903010033444815</v>
      </c>
      <c r="K1075" s="303">
        <f t="shared" si="659"/>
        <v>20.903010033444815</v>
      </c>
      <c r="L1075" s="303">
        <f t="shared" si="659"/>
        <v>20.903010033444815</v>
      </c>
      <c r="M1075" s="303">
        <f t="shared" si="659"/>
        <v>20.903010033444815</v>
      </c>
      <c r="N1075" s="303">
        <f t="shared" si="659"/>
        <v>20.903010033444815</v>
      </c>
      <c r="O1075" s="303">
        <f t="shared" si="659"/>
        <v>20.903010033444815</v>
      </c>
      <c r="P1075" s="303">
        <f t="shared" si="659"/>
        <v>20.903010033444815</v>
      </c>
      <c r="Q1075" s="303">
        <f t="shared" si="659"/>
        <v>20.903010033444815</v>
      </c>
      <c r="R1075" s="303">
        <f t="shared" si="659"/>
        <v>20.903010033444815</v>
      </c>
      <c r="S1075" s="303">
        <f t="shared" si="659"/>
        <v>20.903010033444815</v>
      </c>
      <c r="T1075" s="303">
        <f t="shared" si="659"/>
        <v>20.903010033444815</v>
      </c>
      <c r="U1075" s="303">
        <f t="shared" si="659"/>
        <v>20.903010033444815</v>
      </c>
      <c r="V1075" s="303">
        <f t="shared" si="659"/>
        <v>20.903010033444815</v>
      </c>
      <c r="W1075" s="303">
        <f t="shared" si="659"/>
        <v>20.903010033444815</v>
      </c>
      <c r="X1075" s="303">
        <f t="shared" si="659"/>
        <v>20.903010033444815</v>
      </c>
      <c r="Y1075" s="303">
        <f t="shared" si="659"/>
        <v>20.903010033444815</v>
      </c>
      <c r="Z1075" s="303">
        <f t="shared" si="659"/>
        <v>20.903010033444815</v>
      </c>
      <c r="AA1075" s="303">
        <f t="shared" si="659"/>
        <v>20.903010033444815</v>
      </c>
      <c r="AB1075" s="303">
        <f t="shared" si="659"/>
        <v>20.903010033444815</v>
      </c>
      <c r="AC1075" s="303">
        <f t="shared" si="659"/>
        <v>20.903010033444815</v>
      </c>
      <c r="AD1075" s="303">
        <f t="shared" si="659"/>
        <v>20.903010033444815</v>
      </c>
      <c r="AE1075" s="303">
        <f t="shared" si="659"/>
        <v>20.903010033444815</v>
      </c>
      <c r="AF1075" s="303">
        <f t="shared" si="659"/>
        <v>20.903010033444815</v>
      </c>
      <c r="AG1075" s="303">
        <f t="shared" si="659"/>
        <v>20.903010033444815</v>
      </c>
      <c r="AH1075" s="303">
        <f t="shared" si="659"/>
        <v>20.903010033444815</v>
      </c>
      <c r="AI1075" s="303">
        <f t="shared" si="659"/>
        <v>20.903010033444815</v>
      </c>
      <c r="AJ1075" s="303">
        <f t="shared" si="659"/>
        <v>20.903010033444815</v>
      </c>
      <c r="AK1075" s="303">
        <f t="shared" ref="AK1075:AM1075" si="660">IFERROR(AK818/(INDEX(abo.mov.tot.avg,AK$1062)+INDEX(abo.iden.tot.avg,AK$1062)+INDEX(abo.fmo.pre.avg,AK$1062)),0)</f>
        <v>20.903010033444815</v>
      </c>
      <c r="AL1075" s="303">
        <f t="shared" si="660"/>
        <v>20.903010033444815</v>
      </c>
      <c r="AM1075" s="303">
        <f t="shared" si="660"/>
        <v>20.903010033444815</v>
      </c>
      <c r="AN1075" s="303">
        <f t="shared" ref="AN1075:CV1075" si="661">IFERROR(AN818/(INDEX(abo.mov.tot.avg,AN$1062)+INDEX(abo.iden.tot.avg,AN$1062)+INDEX(abo.fmo.pre.avg,AN$1062)),0)</f>
        <v>20.903010033444815</v>
      </c>
      <c r="AO1075" s="303">
        <f t="shared" si="661"/>
        <v>20.903010033444815</v>
      </c>
      <c r="AP1075" s="303">
        <f t="shared" si="661"/>
        <v>20.903010033444815</v>
      </c>
      <c r="AQ1075" s="303">
        <f t="shared" si="661"/>
        <v>20.903010033444815</v>
      </c>
      <c r="AR1075" s="303">
        <f t="shared" si="661"/>
        <v>20.903010033444815</v>
      </c>
      <c r="AS1075" s="303">
        <f t="shared" si="661"/>
        <v>20.903010033444815</v>
      </c>
      <c r="AT1075" s="303">
        <f t="shared" si="661"/>
        <v>20.903010033444815</v>
      </c>
      <c r="AU1075" s="303">
        <f t="shared" si="661"/>
        <v>20.903010033444815</v>
      </c>
      <c r="AV1075" s="303">
        <f t="shared" si="661"/>
        <v>20.903010033444815</v>
      </c>
      <c r="AW1075" s="303">
        <f t="shared" si="661"/>
        <v>20.903010033444815</v>
      </c>
      <c r="AX1075" s="303">
        <f t="shared" si="661"/>
        <v>20.903010033444815</v>
      </c>
      <c r="AY1075" s="303">
        <f t="shared" si="661"/>
        <v>20.903010033444815</v>
      </c>
      <c r="AZ1075" s="303">
        <f t="shared" si="661"/>
        <v>20.903010033444815</v>
      </c>
      <c r="BA1075" s="303">
        <f t="shared" si="661"/>
        <v>20.903010033444815</v>
      </c>
      <c r="BB1075" s="303">
        <f t="shared" si="661"/>
        <v>20.903010033444815</v>
      </c>
      <c r="BC1075" s="303">
        <f t="shared" si="661"/>
        <v>20.903010033444815</v>
      </c>
      <c r="BD1075" s="303">
        <f t="shared" si="661"/>
        <v>20.903010033444815</v>
      </c>
      <c r="BE1075" s="303">
        <f t="shared" si="661"/>
        <v>20.903010033444815</v>
      </c>
      <c r="BF1075" s="303">
        <f t="shared" si="661"/>
        <v>20.903010033444815</v>
      </c>
      <c r="BG1075" s="303">
        <f t="shared" si="661"/>
        <v>20.903010033444815</v>
      </c>
      <c r="BH1075" s="303">
        <f t="shared" si="661"/>
        <v>20.903010033444815</v>
      </c>
      <c r="BI1075" s="303">
        <f t="shared" si="661"/>
        <v>20.903010033444815</v>
      </c>
      <c r="BJ1075" s="303">
        <f t="shared" si="661"/>
        <v>20.903010033444815</v>
      </c>
      <c r="BK1075" s="303">
        <f t="shared" si="661"/>
        <v>20.903010033444815</v>
      </c>
      <c r="BL1075" s="303">
        <f t="shared" si="661"/>
        <v>20.903010033444815</v>
      </c>
      <c r="BM1075" s="303">
        <f t="shared" si="661"/>
        <v>20.903010033444815</v>
      </c>
      <c r="BN1075" s="303">
        <f t="shared" si="661"/>
        <v>20.903010033444815</v>
      </c>
      <c r="BO1075" s="303">
        <f t="shared" si="661"/>
        <v>20.903010033444815</v>
      </c>
      <c r="BP1075" s="303">
        <f t="shared" si="661"/>
        <v>20.903010033444815</v>
      </c>
      <c r="BQ1075" s="303">
        <f t="shared" si="661"/>
        <v>20.903010033444815</v>
      </c>
      <c r="BR1075" s="303">
        <f t="shared" si="661"/>
        <v>20.903010033444815</v>
      </c>
      <c r="BS1075" s="303">
        <f t="shared" si="661"/>
        <v>20.903010033444815</v>
      </c>
      <c r="BT1075" s="303">
        <f t="shared" si="661"/>
        <v>20.903010033444815</v>
      </c>
      <c r="BU1075" s="303">
        <f t="shared" si="661"/>
        <v>20.903010033444815</v>
      </c>
      <c r="BV1075" s="303">
        <f t="shared" si="661"/>
        <v>20.903010033444815</v>
      </c>
      <c r="BW1075" s="303">
        <f t="shared" si="661"/>
        <v>20.903010033444815</v>
      </c>
      <c r="BX1075" s="303">
        <f t="shared" si="661"/>
        <v>20.903010033444815</v>
      </c>
      <c r="BY1075" s="303">
        <f t="shared" si="661"/>
        <v>20.903010033444815</v>
      </c>
      <c r="BZ1075" s="303">
        <f t="shared" si="661"/>
        <v>20.903010033444815</v>
      </c>
      <c r="CA1075" s="303">
        <f t="shared" si="661"/>
        <v>20.903010033444815</v>
      </c>
      <c r="CB1075" s="303">
        <f t="shared" si="661"/>
        <v>20.903010033444815</v>
      </c>
      <c r="CC1075" s="303">
        <f t="shared" si="661"/>
        <v>20.903010033444815</v>
      </c>
      <c r="CD1075" s="303">
        <f t="shared" si="661"/>
        <v>20.903010033444815</v>
      </c>
      <c r="CE1075" s="303">
        <f t="shared" si="661"/>
        <v>20.903010033444815</v>
      </c>
      <c r="CF1075" s="303">
        <f t="shared" si="661"/>
        <v>20.903010033444815</v>
      </c>
      <c r="CG1075" s="303">
        <f t="shared" si="661"/>
        <v>20.903010033444815</v>
      </c>
      <c r="CH1075" s="303">
        <f t="shared" si="661"/>
        <v>20.903010033444815</v>
      </c>
      <c r="CI1075" s="303">
        <f t="shared" si="661"/>
        <v>20.903010033444815</v>
      </c>
      <c r="CJ1075" s="303">
        <f t="shared" si="661"/>
        <v>20.903010033444815</v>
      </c>
      <c r="CK1075" s="303">
        <f t="shared" si="661"/>
        <v>20.903010033444815</v>
      </c>
      <c r="CL1075" s="303">
        <f t="shared" si="661"/>
        <v>20.903010033444815</v>
      </c>
      <c r="CM1075" s="303">
        <f t="shared" si="661"/>
        <v>20.903010033444815</v>
      </c>
      <c r="CN1075" s="303">
        <f t="shared" si="661"/>
        <v>20.903010033444815</v>
      </c>
      <c r="CO1075" s="303">
        <f t="shared" si="661"/>
        <v>20.903010033444815</v>
      </c>
      <c r="CP1075" s="303">
        <f t="shared" si="661"/>
        <v>20.903010033444815</v>
      </c>
      <c r="CQ1075" s="303">
        <f t="shared" si="661"/>
        <v>20.903010033444815</v>
      </c>
      <c r="CR1075" s="303">
        <f t="shared" si="661"/>
        <v>20.903010033444815</v>
      </c>
      <c r="CS1075" s="303">
        <f t="shared" si="661"/>
        <v>20.903010033444815</v>
      </c>
      <c r="CT1075" s="303">
        <f t="shared" si="661"/>
        <v>20.903010033444815</v>
      </c>
      <c r="CU1075" s="303">
        <f t="shared" si="661"/>
        <v>20.903010033444815</v>
      </c>
      <c r="CV1075" s="303">
        <f t="shared" si="661"/>
        <v>20.903010033444815</v>
      </c>
      <c r="CW1075" s="63" t="s">
        <v>627</v>
      </c>
    </row>
    <row r="1076" spans="2:113" outlineLevel="1" x14ac:dyDescent="0.3"/>
    <row r="1077" spans="2:113" outlineLevel="1" x14ac:dyDescent="0.3">
      <c r="C1077" s="242" t="s">
        <v>23</v>
      </c>
      <c r="D1077" s="143" t="s">
        <v>558</v>
      </c>
      <c r="E1077" s="303">
        <f t="shared" ref="E1077:AJ1077" si="662">IFERROR(E820/(INDEX(abo.mov.tot.avg,E$1062)+INDEX(abo.iden.tot.avg,E$1062)+INDEX(abo.fmo.pre.avg,E$1062)),0)</f>
        <v>62.709030100334445</v>
      </c>
      <c r="F1077" s="303">
        <f t="shared" si="662"/>
        <v>62.709030100334445</v>
      </c>
      <c r="G1077" s="303">
        <f t="shared" si="662"/>
        <v>62.709030100334445</v>
      </c>
      <c r="H1077" s="303">
        <f t="shared" si="662"/>
        <v>62.709030100334445</v>
      </c>
      <c r="I1077" s="303">
        <f t="shared" si="662"/>
        <v>62.709030100334445</v>
      </c>
      <c r="J1077" s="303">
        <f t="shared" si="662"/>
        <v>62.709030100334445</v>
      </c>
      <c r="K1077" s="303">
        <f t="shared" si="662"/>
        <v>62.709030100334445</v>
      </c>
      <c r="L1077" s="303">
        <f t="shared" si="662"/>
        <v>62.709030100334445</v>
      </c>
      <c r="M1077" s="303">
        <f t="shared" si="662"/>
        <v>62.709030100334445</v>
      </c>
      <c r="N1077" s="303">
        <f t="shared" si="662"/>
        <v>62.709030100334445</v>
      </c>
      <c r="O1077" s="303">
        <f t="shared" si="662"/>
        <v>62.709030100334445</v>
      </c>
      <c r="P1077" s="303">
        <f t="shared" si="662"/>
        <v>62.709030100334445</v>
      </c>
      <c r="Q1077" s="303">
        <f t="shared" si="662"/>
        <v>62.709030100334445</v>
      </c>
      <c r="R1077" s="303">
        <f t="shared" si="662"/>
        <v>62.709030100334445</v>
      </c>
      <c r="S1077" s="303">
        <f t="shared" si="662"/>
        <v>62.709030100334445</v>
      </c>
      <c r="T1077" s="303">
        <f t="shared" si="662"/>
        <v>62.709030100334445</v>
      </c>
      <c r="U1077" s="303">
        <f t="shared" si="662"/>
        <v>62.709030100334445</v>
      </c>
      <c r="V1077" s="303">
        <f t="shared" si="662"/>
        <v>62.709030100334445</v>
      </c>
      <c r="W1077" s="303">
        <f t="shared" si="662"/>
        <v>62.709030100334445</v>
      </c>
      <c r="X1077" s="303">
        <f t="shared" si="662"/>
        <v>62.709030100334445</v>
      </c>
      <c r="Y1077" s="303">
        <f t="shared" si="662"/>
        <v>62.709030100334445</v>
      </c>
      <c r="Z1077" s="303">
        <f t="shared" si="662"/>
        <v>62.709030100334445</v>
      </c>
      <c r="AA1077" s="303">
        <f t="shared" si="662"/>
        <v>62.709030100334445</v>
      </c>
      <c r="AB1077" s="303">
        <f t="shared" si="662"/>
        <v>62.709030100334445</v>
      </c>
      <c r="AC1077" s="303">
        <f t="shared" si="662"/>
        <v>62.709030100334445</v>
      </c>
      <c r="AD1077" s="303">
        <f t="shared" si="662"/>
        <v>62.709030100334445</v>
      </c>
      <c r="AE1077" s="303">
        <f t="shared" si="662"/>
        <v>62.709030100334445</v>
      </c>
      <c r="AF1077" s="303">
        <f t="shared" si="662"/>
        <v>62.709030100334445</v>
      </c>
      <c r="AG1077" s="303">
        <f t="shared" si="662"/>
        <v>62.709030100334445</v>
      </c>
      <c r="AH1077" s="303">
        <f t="shared" si="662"/>
        <v>62.709030100334445</v>
      </c>
      <c r="AI1077" s="303">
        <f t="shared" si="662"/>
        <v>62.709030100334445</v>
      </c>
      <c r="AJ1077" s="303">
        <f t="shared" si="662"/>
        <v>62.709030100334445</v>
      </c>
      <c r="AK1077" s="303">
        <f t="shared" ref="AK1077:BP1077" si="663">IFERROR(AK820/(INDEX(abo.mov.tot.avg,AK$1062)+INDEX(abo.iden.tot.avg,AK$1062)+INDEX(abo.fmo.pre.avg,AK$1062)),0)</f>
        <v>62.709030100334445</v>
      </c>
      <c r="AL1077" s="303">
        <f t="shared" si="663"/>
        <v>62.709030100334445</v>
      </c>
      <c r="AM1077" s="303">
        <f t="shared" si="663"/>
        <v>62.709030100334445</v>
      </c>
      <c r="AN1077" s="303">
        <f t="shared" si="663"/>
        <v>62.709030100334445</v>
      </c>
      <c r="AO1077" s="303">
        <f t="shared" si="663"/>
        <v>62.709030100334445</v>
      </c>
      <c r="AP1077" s="303">
        <f t="shared" si="663"/>
        <v>62.709030100334445</v>
      </c>
      <c r="AQ1077" s="303">
        <f t="shared" si="663"/>
        <v>62.709030100334445</v>
      </c>
      <c r="AR1077" s="303">
        <f t="shared" si="663"/>
        <v>62.709030100334445</v>
      </c>
      <c r="AS1077" s="303">
        <f t="shared" si="663"/>
        <v>62.709030100334445</v>
      </c>
      <c r="AT1077" s="303">
        <f t="shared" si="663"/>
        <v>62.709030100334445</v>
      </c>
      <c r="AU1077" s="303">
        <f t="shared" si="663"/>
        <v>62.709030100334445</v>
      </c>
      <c r="AV1077" s="303">
        <f t="shared" si="663"/>
        <v>62.709030100334445</v>
      </c>
      <c r="AW1077" s="303">
        <f t="shared" si="663"/>
        <v>62.709030100334445</v>
      </c>
      <c r="AX1077" s="303">
        <f t="shared" si="663"/>
        <v>62.709030100334445</v>
      </c>
      <c r="AY1077" s="303">
        <f t="shared" si="663"/>
        <v>62.709030100334445</v>
      </c>
      <c r="AZ1077" s="303">
        <f t="shared" si="663"/>
        <v>62.709030100334445</v>
      </c>
      <c r="BA1077" s="303">
        <f t="shared" si="663"/>
        <v>62.709030100334445</v>
      </c>
      <c r="BB1077" s="303">
        <f t="shared" si="663"/>
        <v>62.709030100334445</v>
      </c>
      <c r="BC1077" s="303">
        <f t="shared" si="663"/>
        <v>62.709030100334445</v>
      </c>
      <c r="BD1077" s="303">
        <f t="shared" si="663"/>
        <v>62.709030100334445</v>
      </c>
      <c r="BE1077" s="303">
        <f t="shared" si="663"/>
        <v>62.709030100334445</v>
      </c>
      <c r="BF1077" s="303">
        <f t="shared" si="663"/>
        <v>62.709030100334445</v>
      </c>
      <c r="BG1077" s="303">
        <f t="shared" si="663"/>
        <v>62.709030100334445</v>
      </c>
      <c r="BH1077" s="303">
        <f t="shared" si="663"/>
        <v>62.709030100334445</v>
      </c>
      <c r="BI1077" s="303">
        <f t="shared" si="663"/>
        <v>62.709030100334445</v>
      </c>
      <c r="BJ1077" s="303">
        <f t="shared" si="663"/>
        <v>62.709030100334445</v>
      </c>
      <c r="BK1077" s="303">
        <f t="shared" si="663"/>
        <v>62.709030100334445</v>
      </c>
      <c r="BL1077" s="303">
        <f t="shared" si="663"/>
        <v>62.709030100334445</v>
      </c>
      <c r="BM1077" s="303">
        <f t="shared" si="663"/>
        <v>62.709030100334445</v>
      </c>
      <c r="BN1077" s="303">
        <f t="shared" si="663"/>
        <v>62.709030100334445</v>
      </c>
      <c r="BO1077" s="303">
        <f t="shared" si="663"/>
        <v>62.709030100334445</v>
      </c>
      <c r="BP1077" s="303">
        <f t="shared" si="663"/>
        <v>62.709030100334445</v>
      </c>
      <c r="BQ1077" s="303">
        <f t="shared" ref="BQ1077:CV1077" si="664">IFERROR(BQ820/(INDEX(abo.mov.tot.avg,BQ$1062)+INDEX(abo.iden.tot.avg,BQ$1062)+INDEX(abo.fmo.pre.avg,BQ$1062)),0)</f>
        <v>62.709030100334445</v>
      </c>
      <c r="BR1077" s="303">
        <f t="shared" si="664"/>
        <v>62.709030100334445</v>
      </c>
      <c r="BS1077" s="303">
        <f t="shared" si="664"/>
        <v>62.709030100334445</v>
      </c>
      <c r="BT1077" s="303">
        <f t="shared" si="664"/>
        <v>62.709030100334445</v>
      </c>
      <c r="BU1077" s="303">
        <f t="shared" si="664"/>
        <v>62.709030100334445</v>
      </c>
      <c r="BV1077" s="303">
        <f t="shared" si="664"/>
        <v>62.709030100334445</v>
      </c>
      <c r="BW1077" s="303">
        <f t="shared" si="664"/>
        <v>62.709030100334445</v>
      </c>
      <c r="BX1077" s="303">
        <f t="shared" si="664"/>
        <v>62.709030100334445</v>
      </c>
      <c r="BY1077" s="303">
        <f t="shared" si="664"/>
        <v>62.709030100334445</v>
      </c>
      <c r="BZ1077" s="303">
        <f t="shared" si="664"/>
        <v>62.709030100334445</v>
      </c>
      <c r="CA1077" s="303">
        <f t="shared" si="664"/>
        <v>62.709030100334445</v>
      </c>
      <c r="CB1077" s="303">
        <f t="shared" si="664"/>
        <v>62.709030100334445</v>
      </c>
      <c r="CC1077" s="303">
        <f t="shared" si="664"/>
        <v>62.709030100334445</v>
      </c>
      <c r="CD1077" s="303">
        <f t="shared" si="664"/>
        <v>62.709030100334445</v>
      </c>
      <c r="CE1077" s="303">
        <f t="shared" si="664"/>
        <v>62.709030100334445</v>
      </c>
      <c r="CF1077" s="303">
        <f t="shared" si="664"/>
        <v>62.709030100334445</v>
      </c>
      <c r="CG1077" s="303">
        <f t="shared" si="664"/>
        <v>62.709030100334445</v>
      </c>
      <c r="CH1077" s="303">
        <f t="shared" si="664"/>
        <v>62.709030100334445</v>
      </c>
      <c r="CI1077" s="303">
        <f t="shared" si="664"/>
        <v>62.709030100334445</v>
      </c>
      <c r="CJ1077" s="303">
        <f t="shared" si="664"/>
        <v>62.709030100334445</v>
      </c>
      <c r="CK1077" s="303">
        <f t="shared" si="664"/>
        <v>62.709030100334445</v>
      </c>
      <c r="CL1077" s="303">
        <f t="shared" si="664"/>
        <v>62.709030100334445</v>
      </c>
      <c r="CM1077" s="303">
        <f t="shared" si="664"/>
        <v>62.709030100334445</v>
      </c>
      <c r="CN1077" s="303">
        <f t="shared" si="664"/>
        <v>62.709030100334445</v>
      </c>
      <c r="CO1077" s="303">
        <f t="shared" si="664"/>
        <v>62.709030100334445</v>
      </c>
      <c r="CP1077" s="303">
        <f t="shared" si="664"/>
        <v>62.709030100334445</v>
      </c>
      <c r="CQ1077" s="303">
        <f t="shared" si="664"/>
        <v>62.709030100334445</v>
      </c>
      <c r="CR1077" s="303">
        <f t="shared" si="664"/>
        <v>62.709030100334445</v>
      </c>
      <c r="CS1077" s="303">
        <f t="shared" si="664"/>
        <v>62.709030100334445</v>
      </c>
      <c r="CT1077" s="303">
        <f t="shared" si="664"/>
        <v>62.709030100334445</v>
      </c>
      <c r="CU1077" s="303">
        <f t="shared" si="664"/>
        <v>62.709030100334445</v>
      </c>
      <c r="CV1077" s="303">
        <f t="shared" si="664"/>
        <v>62.709030100334445</v>
      </c>
    </row>
    <row r="1079" spans="2:113" ht="16.2" thickBot="1" x14ac:dyDescent="0.35">
      <c r="B1079" s="76" t="s">
        <v>617</v>
      </c>
      <c r="C1079" s="76"/>
      <c r="D1079" s="76"/>
      <c r="E1079" s="76"/>
      <c r="F1079" s="76"/>
      <c r="G1079" s="76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  <c r="BQ1079" s="76"/>
      <c r="BR1079" s="76"/>
      <c r="BS1079" s="76"/>
      <c r="BT1079" s="76"/>
      <c r="BU1079" s="76"/>
      <c r="BV1079" s="76"/>
      <c r="BW1079" s="76"/>
      <c r="BX1079" s="76"/>
      <c r="BY1079" s="76"/>
      <c r="BZ1079" s="76"/>
      <c r="CA1079" s="76"/>
      <c r="CB1079" s="76"/>
      <c r="CC1079" s="76"/>
      <c r="CD1079" s="76"/>
      <c r="CE1079" s="76"/>
      <c r="CF1079" s="76"/>
      <c r="CG1079" s="76"/>
      <c r="CH1079" s="76"/>
      <c r="CI1079" s="76"/>
      <c r="CJ1079" s="76"/>
      <c r="CK1079" s="76"/>
      <c r="CL1079" s="76"/>
      <c r="CM1079" s="76"/>
      <c r="CN1079" s="76"/>
      <c r="CO1079" s="76"/>
      <c r="CP1079" s="76"/>
      <c r="CQ1079" s="76"/>
      <c r="CR1079" s="76"/>
      <c r="CS1079" s="76"/>
      <c r="CT1079" s="76"/>
      <c r="CU1079" s="76"/>
      <c r="CV1079" s="76"/>
      <c r="CW1079" s="76"/>
      <c r="CX1079" s="76"/>
      <c r="CY1079" s="76"/>
      <c r="CZ1079" s="76"/>
      <c r="DA1079" s="76"/>
      <c r="DB1079" s="76"/>
      <c r="DC1079" s="76"/>
      <c r="DD1079" s="76"/>
      <c r="DE1079" s="76"/>
      <c r="DF1079" s="76"/>
      <c r="DG1079" s="76"/>
      <c r="DH1079" s="76"/>
      <c r="DI1079" s="76"/>
    </row>
    <row r="1080" spans="2:113" outlineLevel="1" x14ac:dyDescent="0.3">
      <c r="CZ1080" s="457" t="s">
        <v>85</v>
      </c>
      <c r="DA1080" s="458"/>
      <c r="DB1080" s="459"/>
      <c r="DC1080" s="457" t="s">
        <v>1624</v>
      </c>
      <c r="DD1080" s="458"/>
      <c r="DE1080" s="459"/>
      <c r="DF1080" s="457" t="s">
        <v>1625</v>
      </c>
      <c r="DG1080" s="458"/>
      <c r="DH1080" s="459"/>
    </row>
    <row r="1081" spans="2:113" outlineLevel="1" x14ac:dyDescent="0.3">
      <c r="B1081" s="69" t="s">
        <v>79</v>
      </c>
      <c r="C1081" s="69" t="s">
        <v>129</v>
      </c>
      <c r="E1081" s="69">
        <v>201401</v>
      </c>
      <c r="F1081" s="69">
        <v>201402</v>
      </c>
      <c r="G1081" s="69">
        <v>201403</v>
      </c>
      <c r="H1081" s="69">
        <v>201404</v>
      </c>
      <c r="I1081" s="69">
        <v>201405</v>
      </c>
      <c r="J1081" s="69">
        <v>201406</v>
      </c>
      <c r="K1081" s="69">
        <v>201407</v>
      </c>
      <c r="L1081" s="69">
        <v>201408</v>
      </c>
      <c r="M1081" s="69">
        <v>201409</v>
      </c>
      <c r="N1081" s="69">
        <v>201410</v>
      </c>
      <c r="O1081" s="69">
        <v>201411</v>
      </c>
      <c r="P1081" s="69">
        <v>201412</v>
      </c>
      <c r="Q1081" s="69">
        <v>201501</v>
      </c>
      <c r="R1081" s="69">
        <v>201502</v>
      </c>
      <c r="S1081" s="69">
        <v>201503</v>
      </c>
      <c r="T1081" s="69">
        <v>201504</v>
      </c>
      <c r="U1081" s="69">
        <v>201505</v>
      </c>
      <c r="V1081" s="69">
        <v>201506</v>
      </c>
      <c r="W1081" s="69">
        <v>201507</v>
      </c>
      <c r="X1081" s="69">
        <v>201508</v>
      </c>
      <c r="Y1081" s="69">
        <v>201509</v>
      </c>
      <c r="Z1081" s="69">
        <v>201510</v>
      </c>
      <c r="AA1081" s="69">
        <v>201511</v>
      </c>
      <c r="AB1081" s="69">
        <v>201512</v>
      </c>
      <c r="AC1081" s="69">
        <v>201601</v>
      </c>
      <c r="AD1081" s="69">
        <v>201602</v>
      </c>
      <c r="AE1081" s="69">
        <v>201603</v>
      </c>
      <c r="AF1081" s="69">
        <v>201604</v>
      </c>
      <c r="AG1081" s="69">
        <v>201605</v>
      </c>
      <c r="AH1081" s="69">
        <v>201606</v>
      </c>
      <c r="AI1081" s="69">
        <v>201607</v>
      </c>
      <c r="AJ1081" s="69">
        <v>201608</v>
      </c>
      <c r="AK1081" s="69">
        <v>201609</v>
      </c>
      <c r="AL1081" s="69">
        <v>201610</v>
      </c>
      <c r="AM1081" s="69">
        <v>201611</v>
      </c>
      <c r="AN1081" s="69">
        <v>201612</v>
      </c>
      <c r="AO1081" s="69">
        <v>201701</v>
      </c>
      <c r="AP1081" s="69">
        <v>201702</v>
      </c>
      <c r="AQ1081" s="69">
        <v>201703</v>
      </c>
      <c r="AR1081" s="69">
        <v>201704</v>
      </c>
      <c r="AS1081" s="69">
        <v>201705</v>
      </c>
      <c r="AT1081" s="69">
        <v>201706</v>
      </c>
      <c r="AU1081" s="69">
        <v>201707</v>
      </c>
      <c r="AV1081" s="69">
        <v>201708</v>
      </c>
      <c r="AW1081" s="69">
        <v>201709</v>
      </c>
      <c r="AX1081" s="69">
        <v>201710</v>
      </c>
      <c r="AY1081" s="69">
        <v>201711</v>
      </c>
      <c r="AZ1081" s="69">
        <v>201712</v>
      </c>
      <c r="BA1081" s="69">
        <v>201801</v>
      </c>
      <c r="BB1081" s="69">
        <v>201802</v>
      </c>
      <c r="BC1081" s="69">
        <v>201803</v>
      </c>
      <c r="BD1081" s="69">
        <v>201804</v>
      </c>
      <c r="BE1081" s="69">
        <v>201805</v>
      </c>
      <c r="BF1081" s="69">
        <v>201806</v>
      </c>
      <c r="BG1081" s="69">
        <v>201807</v>
      </c>
      <c r="BH1081" s="69">
        <v>201808</v>
      </c>
      <c r="BI1081" s="69">
        <v>201809</v>
      </c>
      <c r="BJ1081" s="69">
        <v>201810</v>
      </c>
      <c r="BK1081" s="69">
        <v>201811</v>
      </c>
      <c r="BL1081" s="69">
        <v>201812</v>
      </c>
      <c r="BM1081" s="69">
        <v>201901</v>
      </c>
      <c r="BN1081" s="69">
        <v>201902</v>
      </c>
      <c r="BO1081" s="69">
        <v>201903</v>
      </c>
      <c r="BP1081" s="69">
        <v>201904</v>
      </c>
      <c r="BQ1081" s="69">
        <v>201905</v>
      </c>
      <c r="BR1081" s="69">
        <v>201906</v>
      </c>
      <c r="BS1081" s="69">
        <v>201907</v>
      </c>
      <c r="BT1081" s="69">
        <v>201908</v>
      </c>
      <c r="BU1081" s="69">
        <v>201909</v>
      </c>
      <c r="BV1081" s="69">
        <v>201910</v>
      </c>
      <c r="BW1081" s="69">
        <v>201911</v>
      </c>
      <c r="BX1081" s="69">
        <v>201912</v>
      </c>
      <c r="BY1081" s="69">
        <v>202001</v>
      </c>
      <c r="BZ1081" s="69">
        <v>202002</v>
      </c>
      <c r="CA1081" s="69">
        <v>202003</v>
      </c>
      <c r="CB1081" s="69">
        <v>202004</v>
      </c>
      <c r="CC1081" s="69">
        <v>202005</v>
      </c>
      <c r="CD1081" s="69">
        <v>202006</v>
      </c>
      <c r="CE1081" s="69">
        <v>202007</v>
      </c>
      <c r="CF1081" s="69">
        <v>202008</v>
      </c>
      <c r="CG1081" s="69">
        <v>202009</v>
      </c>
      <c r="CH1081" s="69">
        <v>202010</v>
      </c>
      <c r="CI1081" s="69">
        <v>202011</v>
      </c>
      <c r="CJ1081" s="69">
        <v>202012</v>
      </c>
      <c r="CK1081" s="69">
        <v>202101</v>
      </c>
      <c r="CL1081" s="69">
        <v>202102</v>
      </c>
      <c r="CM1081" s="69">
        <v>202103</v>
      </c>
      <c r="CN1081" s="69">
        <v>202104</v>
      </c>
      <c r="CO1081" s="69">
        <v>202105</v>
      </c>
      <c r="CP1081" s="69">
        <v>202106</v>
      </c>
      <c r="CQ1081" s="69">
        <v>202107</v>
      </c>
      <c r="CR1081" s="69">
        <v>202108</v>
      </c>
      <c r="CS1081" s="69">
        <v>202109</v>
      </c>
      <c r="CT1081" s="69">
        <v>202110</v>
      </c>
      <c r="CU1081" s="69">
        <v>202111</v>
      </c>
      <c r="CV1081" s="69">
        <v>202112</v>
      </c>
      <c r="CX1081" s="69" t="s">
        <v>1720</v>
      </c>
      <c r="CY1081" s="69" t="s">
        <v>1721</v>
      </c>
      <c r="CZ1081" s="452" t="s">
        <v>1621</v>
      </c>
      <c r="DA1081" s="452" t="s">
        <v>1622</v>
      </c>
      <c r="DB1081" s="452" t="s">
        <v>1623</v>
      </c>
      <c r="DC1081" s="452" t="s">
        <v>1621</v>
      </c>
      <c r="DD1081" s="452" t="s">
        <v>1622</v>
      </c>
      <c r="DE1081" s="452" t="s">
        <v>1623</v>
      </c>
      <c r="DF1081" s="452" t="s">
        <v>1621</v>
      </c>
      <c r="DG1081" s="452" t="s">
        <v>1622</v>
      </c>
      <c r="DH1081" s="452" t="s">
        <v>1623</v>
      </c>
    </row>
    <row r="1082" spans="2:113" outlineLevel="1" x14ac:dyDescent="0.3">
      <c r="B1082" s="154">
        <v>1</v>
      </c>
      <c r="C1082" s="242" t="s">
        <v>611</v>
      </c>
      <c r="D1082" s="143" t="s">
        <v>558</v>
      </c>
      <c r="E1082" s="303">
        <f t="shared" ref="E1082:AJ1082" si="665">IFERROR(E825/INDEX(abo.mov.tot.avg,E$1062),0)</f>
        <v>41.80602006688963</v>
      </c>
      <c r="F1082" s="303">
        <f t="shared" si="665"/>
        <v>41.80602006688963</v>
      </c>
      <c r="G1082" s="303">
        <f t="shared" si="665"/>
        <v>41.80602006688963</v>
      </c>
      <c r="H1082" s="303">
        <f t="shared" si="665"/>
        <v>41.80602006688963</v>
      </c>
      <c r="I1082" s="303">
        <f t="shared" si="665"/>
        <v>41.80602006688963</v>
      </c>
      <c r="J1082" s="303">
        <f t="shared" si="665"/>
        <v>41.80602006688963</v>
      </c>
      <c r="K1082" s="303">
        <f t="shared" si="665"/>
        <v>41.80602006688963</v>
      </c>
      <c r="L1082" s="303">
        <f t="shared" si="665"/>
        <v>41.80602006688963</v>
      </c>
      <c r="M1082" s="303">
        <f t="shared" si="665"/>
        <v>41.80602006688963</v>
      </c>
      <c r="N1082" s="303">
        <f t="shared" si="665"/>
        <v>41.80602006688963</v>
      </c>
      <c r="O1082" s="303">
        <f t="shared" si="665"/>
        <v>41.80602006688963</v>
      </c>
      <c r="P1082" s="303">
        <f t="shared" si="665"/>
        <v>41.80602006688963</v>
      </c>
      <c r="Q1082" s="303">
        <f t="shared" si="665"/>
        <v>41.80602006688963</v>
      </c>
      <c r="R1082" s="303">
        <f t="shared" si="665"/>
        <v>41.80602006688963</v>
      </c>
      <c r="S1082" s="303">
        <f t="shared" si="665"/>
        <v>41.80602006688963</v>
      </c>
      <c r="T1082" s="303">
        <f t="shared" si="665"/>
        <v>41.80602006688963</v>
      </c>
      <c r="U1082" s="303">
        <f t="shared" si="665"/>
        <v>41.80602006688963</v>
      </c>
      <c r="V1082" s="303">
        <f t="shared" si="665"/>
        <v>41.80602006688963</v>
      </c>
      <c r="W1082" s="303">
        <f t="shared" si="665"/>
        <v>41.80602006688963</v>
      </c>
      <c r="X1082" s="303">
        <f t="shared" si="665"/>
        <v>41.80602006688963</v>
      </c>
      <c r="Y1082" s="303">
        <f t="shared" si="665"/>
        <v>41.80602006688963</v>
      </c>
      <c r="Z1082" s="303">
        <f t="shared" si="665"/>
        <v>41.80602006688963</v>
      </c>
      <c r="AA1082" s="303">
        <f t="shared" si="665"/>
        <v>41.80602006688963</v>
      </c>
      <c r="AB1082" s="303">
        <f t="shared" si="665"/>
        <v>41.80602006688963</v>
      </c>
      <c r="AC1082" s="303">
        <f t="shared" si="665"/>
        <v>41.80602006688963</v>
      </c>
      <c r="AD1082" s="303">
        <f t="shared" si="665"/>
        <v>41.80602006688963</v>
      </c>
      <c r="AE1082" s="303">
        <f t="shared" si="665"/>
        <v>41.80602006688963</v>
      </c>
      <c r="AF1082" s="303">
        <f t="shared" si="665"/>
        <v>41.80602006688963</v>
      </c>
      <c r="AG1082" s="303">
        <f t="shared" si="665"/>
        <v>41.80602006688963</v>
      </c>
      <c r="AH1082" s="303">
        <f t="shared" si="665"/>
        <v>41.80602006688963</v>
      </c>
      <c r="AI1082" s="303">
        <f t="shared" si="665"/>
        <v>41.80602006688963</v>
      </c>
      <c r="AJ1082" s="303">
        <f t="shared" si="665"/>
        <v>41.80602006688963</v>
      </c>
      <c r="AK1082" s="303">
        <f t="shared" ref="AK1082:AL1082" si="666">IFERROR(AK825/INDEX(abo.mov.tot.avg,AK$1062),0)</f>
        <v>41.80602006688963</v>
      </c>
      <c r="AL1082" s="303">
        <f t="shared" si="666"/>
        <v>41.80602006688963</v>
      </c>
      <c r="AM1082" s="481">
        <f t="shared" ref="AM1082:BB1083" si="667">IF($CX1082="lineal",$CZ1082+$DA1082*AM$143,IF($CX1082="logaritmica",$DC1082+$DD1082*AM$142,IF($CX1082="exponencial",EXP($DF1082+$DG1082*AM$143),"-")))</f>
        <v>41.80602006688963</v>
      </c>
      <c r="AN1082" s="481">
        <f t="shared" si="667"/>
        <v>41.80602006688963</v>
      </c>
      <c r="AO1082" s="481">
        <f t="shared" si="667"/>
        <v>41.80602006688963</v>
      </c>
      <c r="AP1082" s="481">
        <f t="shared" si="667"/>
        <v>41.80602006688963</v>
      </c>
      <c r="AQ1082" s="481">
        <f t="shared" si="667"/>
        <v>41.80602006688963</v>
      </c>
      <c r="AR1082" s="481">
        <f t="shared" si="667"/>
        <v>41.80602006688963</v>
      </c>
      <c r="AS1082" s="481">
        <f t="shared" si="667"/>
        <v>41.80602006688963</v>
      </c>
      <c r="AT1082" s="481">
        <f t="shared" si="667"/>
        <v>41.80602006688963</v>
      </c>
      <c r="AU1082" s="481">
        <f t="shared" si="667"/>
        <v>41.80602006688963</v>
      </c>
      <c r="AV1082" s="481">
        <f t="shared" si="667"/>
        <v>41.80602006688963</v>
      </c>
      <c r="AW1082" s="481">
        <f t="shared" si="667"/>
        <v>41.80602006688963</v>
      </c>
      <c r="AX1082" s="481">
        <f t="shared" si="667"/>
        <v>41.80602006688963</v>
      </c>
      <c r="AY1082" s="481">
        <f t="shared" si="667"/>
        <v>41.80602006688963</v>
      </c>
      <c r="AZ1082" s="481">
        <f t="shared" si="667"/>
        <v>41.80602006688963</v>
      </c>
      <c r="BA1082" s="481">
        <f t="shared" si="667"/>
        <v>41.80602006688963</v>
      </c>
      <c r="BB1082" s="481">
        <f t="shared" si="667"/>
        <v>41.80602006688963</v>
      </c>
      <c r="BC1082" s="481">
        <f t="shared" ref="BC1082:CV1083" si="668">IF($CX1082="lineal",$CZ1082+$DA1082*BC$143,IF($CX1082="logaritmica",$DC1082+$DD1082*BC$142,IF($CX1082="exponencial",EXP($DF1082+$DG1082*BC$143),"-")))</f>
        <v>41.80602006688963</v>
      </c>
      <c r="BD1082" s="481">
        <f t="shared" si="668"/>
        <v>41.80602006688963</v>
      </c>
      <c r="BE1082" s="481">
        <f t="shared" si="668"/>
        <v>41.80602006688963</v>
      </c>
      <c r="BF1082" s="481">
        <f t="shared" si="668"/>
        <v>41.80602006688963</v>
      </c>
      <c r="BG1082" s="481">
        <f t="shared" si="668"/>
        <v>41.80602006688963</v>
      </c>
      <c r="BH1082" s="481">
        <f t="shared" si="668"/>
        <v>41.80602006688963</v>
      </c>
      <c r="BI1082" s="481">
        <f t="shared" si="668"/>
        <v>41.80602006688963</v>
      </c>
      <c r="BJ1082" s="481">
        <f t="shared" si="668"/>
        <v>41.80602006688963</v>
      </c>
      <c r="BK1082" s="481">
        <f t="shared" si="668"/>
        <v>41.80602006688963</v>
      </c>
      <c r="BL1082" s="481">
        <f t="shared" si="668"/>
        <v>41.80602006688963</v>
      </c>
      <c r="BM1082" s="481">
        <f t="shared" si="668"/>
        <v>41.80602006688963</v>
      </c>
      <c r="BN1082" s="481">
        <f t="shared" si="668"/>
        <v>41.80602006688963</v>
      </c>
      <c r="BO1082" s="481">
        <f t="shared" si="668"/>
        <v>41.80602006688963</v>
      </c>
      <c r="BP1082" s="481">
        <f t="shared" si="668"/>
        <v>41.80602006688963</v>
      </c>
      <c r="BQ1082" s="481">
        <f t="shared" si="668"/>
        <v>41.80602006688963</v>
      </c>
      <c r="BR1082" s="481">
        <f t="shared" si="668"/>
        <v>41.80602006688963</v>
      </c>
      <c r="BS1082" s="481">
        <f t="shared" si="668"/>
        <v>41.80602006688963</v>
      </c>
      <c r="BT1082" s="481">
        <f t="shared" si="668"/>
        <v>41.80602006688963</v>
      </c>
      <c r="BU1082" s="481">
        <f t="shared" si="668"/>
        <v>41.80602006688963</v>
      </c>
      <c r="BV1082" s="481">
        <f t="shared" si="668"/>
        <v>41.80602006688963</v>
      </c>
      <c r="BW1082" s="481">
        <f t="shared" si="668"/>
        <v>41.80602006688963</v>
      </c>
      <c r="BX1082" s="481">
        <f t="shared" si="668"/>
        <v>41.80602006688963</v>
      </c>
      <c r="BY1082" s="481">
        <f t="shared" si="668"/>
        <v>41.80602006688963</v>
      </c>
      <c r="BZ1082" s="481">
        <f t="shared" si="668"/>
        <v>41.80602006688963</v>
      </c>
      <c r="CA1082" s="481">
        <f t="shared" si="668"/>
        <v>41.80602006688963</v>
      </c>
      <c r="CB1082" s="481">
        <f t="shared" si="668"/>
        <v>41.80602006688963</v>
      </c>
      <c r="CC1082" s="481">
        <f t="shared" si="668"/>
        <v>41.80602006688963</v>
      </c>
      <c r="CD1082" s="481">
        <f t="shared" si="668"/>
        <v>41.80602006688963</v>
      </c>
      <c r="CE1082" s="481">
        <f t="shared" si="668"/>
        <v>41.80602006688963</v>
      </c>
      <c r="CF1082" s="481">
        <f t="shared" si="668"/>
        <v>41.80602006688963</v>
      </c>
      <c r="CG1082" s="481">
        <f t="shared" si="668"/>
        <v>41.80602006688963</v>
      </c>
      <c r="CH1082" s="481">
        <f t="shared" si="668"/>
        <v>41.80602006688963</v>
      </c>
      <c r="CI1082" s="481">
        <f t="shared" si="668"/>
        <v>41.80602006688963</v>
      </c>
      <c r="CJ1082" s="481">
        <f t="shared" si="668"/>
        <v>41.80602006688963</v>
      </c>
      <c r="CK1082" s="481">
        <f t="shared" si="668"/>
        <v>41.80602006688963</v>
      </c>
      <c r="CL1082" s="481">
        <f t="shared" si="668"/>
        <v>41.80602006688963</v>
      </c>
      <c r="CM1082" s="481">
        <f t="shared" si="668"/>
        <v>41.80602006688963</v>
      </c>
      <c r="CN1082" s="481">
        <f t="shared" si="668"/>
        <v>41.80602006688963</v>
      </c>
      <c r="CO1082" s="481">
        <f t="shared" si="668"/>
        <v>41.80602006688963</v>
      </c>
      <c r="CP1082" s="481">
        <f t="shared" si="668"/>
        <v>41.80602006688963</v>
      </c>
      <c r="CQ1082" s="481">
        <f t="shared" si="668"/>
        <v>41.80602006688963</v>
      </c>
      <c r="CR1082" s="481">
        <f t="shared" si="668"/>
        <v>41.80602006688963</v>
      </c>
      <c r="CS1082" s="481">
        <f t="shared" si="668"/>
        <v>41.80602006688963</v>
      </c>
      <c r="CT1082" s="481">
        <f t="shared" si="668"/>
        <v>41.80602006688963</v>
      </c>
      <c r="CU1082" s="481">
        <f t="shared" si="668"/>
        <v>41.80602006688963</v>
      </c>
      <c r="CV1082" s="481">
        <f t="shared" si="668"/>
        <v>41.80602006688963</v>
      </c>
      <c r="CW1082" s="63" t="s">
        <v>620</v>
      </c>
      <c r="CX1082" s="242" t="str">
        <f>+CY1082</f>
        <v>logaritmica</v>
      </c>
      <c r="CY1082" s="242" t="str">
        <f>IF(AND($DB1082&gt;$DE1082,$DB1082&gt;$DH1082),"lineal",IF(AND($DE1082&gt;$DB1082,$DE1082&gt;$DH1082),"logaritmica",IF(AND($DH1082&gt;$DB1082,$DH1082&gt;$DE1082),"exponencial","-")))</f>
        <v>logaritmica</v>
      </c>
      <c r="CZ1082" s="453">
        <f>$AK1082-$DA1082*$AK$143</f>
        <v>41.80602006688963</v>
      </c>
      <c r="DA1082" s="453">
        <f>IFERROR(SLOPE($E1082:$AK1082,$E$143:$AK$143),0)</f>
        <v>0</v>
      </c>
      <c r="DB1082" s="454">
        <f>IFERROR(RSQ($E1082:$AK1082,$E$143:$AK$143),0)</f>
        <v>0</v>
      </c>
      <c r="DC1082" s="453">
        <f>$AK1082-$DD1082*$AK$143</f>
        <v>41.80602006688963</v>
      </c>
      <c r="DD1082" s="453">
        <f>IFERROR(SLOPE($E1082:$AK1082,$E$142:$AK$142),0)</f>
        <v>1.7397778647115961E-29</v>
      </c>
      <c r="DE1082" s="454">
        <f>IFERROR(RSQ($E1082:$AK1082,$E$142:$AK$142),0)</f>
        <v>1.7134175940341477E-31</v>
      </c>
      <c r="DF1082" s="455">
        <f t="shared" ref="DF1082:DF1083" si="669">IFERROR(LN($AK1082)-$DG1082*$AK$143,0)</f>
        <v>3.733040349899706</v>
      </c>
      <c r="DG1082" s="456">
        <f>IFERROR(SLOPE(LN($E1082:$AK1082),$E$143:$AK$143),0)</f>
        <v>0</v>
      </c>
      <c r="DH1082" s="454">
        <f>IFERROR(RSQ(LN($E1082:$AK1082),$E$143:$AK$143),0)</f>
        <v>0</v>
      </c>
    </row>
    <row r="1083" spans="2:113" outlineLevel="1" x14ac:dyDescent="0.3">
      <c r="B1083" s="154">
        <v>2</v>
      </c>
      <c r="C1083" s="242" t="s">
        <v>612</v>
      </c>
      <c r="D1083" s="143" t="s">
        <v>558</v>
      </c>
      <c r="E1083" s="303">
        <f t="shared" ref="E1083:AJ1083" si="670">IFERROR(E826/INDEX(abo.mov.tot.avg,E$1062),0)</f>
        <v>20.903010033444815</v>
      </c>
      <c r="F1083" s="303">
        <f t="shared" si="670"/>
        <v>20.903010033444815</v>
      </c>
      <c r="G1083" s="303">
        <f t="shared" si="670"/>
        <v>20.903010033444815</v>
      </c>
      <c r="H1083" s="303">
        <f t="shared" si="670"/>
        <v>20.903010033444815</v>
      </c>
      <c r="I1083" s="303">
        <f t="shared" si="670"/>
        <v>20.903010033444815</v>
      </c>
      <c r="J1083" s="303">
        <f t="shared" si="670"/>
        <v>20.903010033444815</v>
      </c>
      <c r="K1083" s="303">
        <f t="shared" si="670"/>
        <v>20.903010033444815</v>
      </c>
      <c r="L1083" s="303">
        <f t="shared" si="670"/>
        <v>20.903010033444815</v>
      </c>
      <c r="M1083" s="303">
        <f t="shared" si="670"/>
        <v>20.903010033444815</v>
      </c>
      <c r="N1083" s="303">
        <f t="shared" si="670"/>
        <v>20.903010033444815</v>
      </c>
      <c r="O1083" s="303">
        <f t="shared" si="670"/>
        <v>20.903010033444815</v>
      </c>
      <c r="P1083" s="303">
        <f t="shared" si="670"/>
        <v>20.903010033444815</v>
      </c>
      <c r="Q1083" s="303">
        <f t="shared" si="670"/>
        <v>20.903010033444815</v>
      </c>
      <c r="R1083" s="303">
        <f t="shared" si="670"/>
        <v>20.903010033444815</v>
      </c>
      <c r="S1083" s="303">
        <f t="shared" si="670"/>
        <v>20.903010033444815</v>
      </c>
      <c r="T1083" s="303">
        <f t="shared" si="670"/>
        <v>20.903010033444815</v>
      </c>
      <c r="U1083" s="303">
        <f t="shared" si="670"/>
        <v>20.903010033444815</v>
      </c>
      <c r="V1083" s="303">
        <f t="shared" si="670"/>
        <v>20.903010033444815</v>
      </c>
      <c r="W1083" s="303">
        <f t="shared" si="670"/>
        <v>20.903010033444815</v>
      </c>
      <c r="X1083" s="303">
        <f t="shared" si="670"/>
        <v>20.903010033444815</v>
      </c>
      <c r="Y1083" s="303">
        <f t="shared" si="670"/>
        <v>20.903010033444815</v>
      </c>
      <c r="Z1083" s="303">
        <f t="shared" si="670"/>
        <v>20.903010033444815</v>
      </c>
      <c r="AA1083" s="303">
        <f t="shared" si="670"/>
        <v>20.903010033444815</v>
      </c>
      <c r="AB1083" s="303">
        <f t="shared" si="670"/>
        <v>20.903010033444815</v>
      </c>
      <c r="AC1083" s="303">
        <f t="shared" si="670"/>
        <v>20.903010033444815</v>
      </c>
      <c r="AD1083" s="303">
        <f t="shared" si="670"/>
        <v>20.903010033444815</v>
      </c>
      <c r="AE1083" s="303">
        <f t="shared" si="670"/>
        <v>20.903010033444815</v>
      </c>
      <c r="AF1083" s="303">
        <f t="shared" si="670"/>
        <v>20.903010033444815</v>
      </c>
      <c r="AG1083" s="303">
        <f t="shared" si="670"/>
        <v>20.903010033444815</v>
      </c>
      <c r="AH1083" s="303">
        <f t="shared" si="670"/>
        <v>20.903010033444815</v>
      </c>
      <c r="AI1083" s="303">
        <f t="shared" si="670"/>
        <v>20.903010033444815</v>
      </c>
      <c r="AJ1083" s="303">
        <f t="shared" si="670"/>
        <v>20.903010033444815</v>
      </c>
      <c r="AK1083" s="303">
        <f t="shared" ref="AK1083:AL1083" si="671">IFERROR(AK826/INDEX(abo.mov.tot.avg,AK$1062),0)</f>
        <v>20.903010033444815</v>
      </c>
      <c r="AL1083" s="303">
        <f t="shared" si="671"/>
        <v>20.903010033444815</v>
      </c>
      <c r="AM1083" s="481">
        <f t="shared" si="667"/>
        <v>20.903010033444815</v>
      </c>
      <c r="AN1083" s="481">
        <f t="shared" si="667"/>
        <v>20.903010033444815</v>
      </c>
      <c r="AO1083" s="481">
        <f t="shared" si="667"/>
        <v>20.903010033444815</v>
      </c>
      <c r="AP1083" s="481">
        <f t="shared" si="667"/>
        <v>20.903010033444815</v>
      </c>
      <c r="AQ1083" s="481">
        <f t="shared" si="667"/>
        <v>20.903010033444815</v>
      </c>
      <c r="AR1083" s="481">
        <f t="shared" si="667"/>
        <v>20.903010033444815</v>
      </c>
      <c r="AS1083" s="481">
        <f t="shared" si="667"/>
        <v>20.903010033444815</v>
      </c>
      <c r="AT1083" s="481">
        <f t="shared" si="667"/>
        <v>20.903010033444815</v>
      </c>
      <c r="AU1083" s="481">
        <f t="shared" si="667"/>
        <v>20.903010033444815</v>
      </c>
      <c r="AV1083" s="481">
        <f t="shared" si="667"/>
        <v>20.903010033444815</v>
      </c>
      <c r="AW1083" s="481">
        <f t="shared" si="667"/>
        <v>20.903010033444815</v>
      </c>
      <c r="AX1083" s="481">
        <f t="shared" si="667"/>
        <v>20.903010033444815</v>
      </c>
      <c r="AY1083" s="481">
        <f t="shared" si="667"/>
        <v>20.903010033444815</v>
      </c>
      <c r="AZ1083" s="481">
        <f t="shared" si="667"/>
        <v>20.903010033444815</v>
      </c>
      <c r="BA1083" s="481">
        <f t="shared" si="667"/>
        <v>20.903010033444815</v>
      </c>
      <c r="BB1083" s="481">
        <f t="shared" si="667"/>
        <v>20.903010033444815</v>
      </c>
      <c r="BC1083" s="481">
        <f t="shared" si="668"/>
        <v>20.903010033444815</v>
      </c>
      <c r="BD1083" s="481">
        <f t="shared" si="668"/>
        <v>20.903010033444815</v>
      </c>
      <c r="BE1083" s="481">
        <f t="shared" si="668"/>
        <v>20.903010033444815</v>
      </c>
      <c r="BF1083" s="481">
        <f t="shared" si="668"/>
        <v>20.903010033444815</v>
      </c>
      <c r="BG1083" s="481">
        <f t="shared" si="668"/>
        <v>20.903010033444815</v>
      </c>
      <c r="BH1083" s="481">
        <f t="shared" si="668"/>
        <v>20.903010033444815</v>
      </c>
      <c r="BI1083" s="481">
        <f t="shared" si="668"/>
        <v>20.903010033444815</v>
      </c>
      <c r="BJ1083" s="481">
        <f t="shared" si="668"/>
        <v>20.903010033444815</v>
      </c>
      <c r="BK1083" s="481">
        <f t="shared" si="668"/>
        <v>20.903010033444815</v>
      </c>
      <c r="BL1083" s="481">
        <f t="shared" si="668"/>
        <v>20.903010033444815</v>
      </c>
      <c r="BM1083" s="481">
        <f t="shared" si="668"/>
        <v>20.903010033444815</v>
      </c>
      <c r="BN1083" s="481">
        <f t="shared" si="668"/>
        <v>20.903010033444815</v>
      </c>
      <c r="BO1083" s="481">
        <f t="shared" si="668"/>
        <v>20.903010033444815</v>
      </c>
      <c r="BP1083" s="481">
        <f t="shared" si="668"/>
        <v>20.903010033444815</v>
      </c>
      <c r="BQ1083" s="481">
        <f t="shared" si="668"/>
        <v>20.903010033444815</v>
      </c>
      <c r="BR1083" s="481">
        <f t="shared" si="668"/>
        <v>20.903010033444815</v>
      </c>
      <c r="BS1083" s="481">
        <f t="shared" si="668"/>
        <v>20.903010033444815</v>
      </c>
      <c r="BT1083" s="481">
        <f t="shared" si="668"/>
        <v>20.903010033444815</v>
      </c>
      <c r="BU1083" s="481">
        <f t="shared" si="668"/>
        <v>20.903010033444815</v>
      </c>
      <c r="BV1083" s="481">
        <f t="shared" si="668"/>
        <v>20.903010033444815</v>
      </c>
      <c r="BW1083" s="481">
        <f t="shared" si="668"/>
        <v>20.903010033444815</v>
      </c>
      <c r="BX1083" s="481">
        <f t="shared" si="668"/>
        <v>20.903010033444815</v>
      </c>
      <c r="BY1083" s="481">
        <f t="shared" si="668"/>
        <v>20.903010033444815</v>
      </c>
      <c r="BZ1083" s="481">
        <f t="shared" si="668"/>
        <v>20.903010033444815</v>
      </c>
      <c r="CA1083" s="481">
        <f t="shared" si="668"/>
        <v>20.903010033444815</v>
      </c>
      <c r="CB1083" s="481">
        <f t="shared" si="668"/>
        <v>20.903010033444815</v>
      </c>
      <c r="CC1083" s="481">
        <f t="shared" si="668"/>
        <v>20.903010033444815</v>
      </c>
      <c r="CD1083" s="481">
        <f t="shared" si="668"/>
        <v>20.903010033444815</v>
      </c>
      <c r="CE1083" s="481">
        <f t="shared" si="668"/>
        <v>20.903010033444815</v>
      </c>
      <c r="CF1083" s="481">
        <f t="shared" si="668"/>
        <v>20.903010033444815</v>
      </c>
      <c r="CG1083" s="481">
        <f t="shared" si="668"/>
        <v>20.903010033444815</v>
      </c>
      <c r="CH1083" s="481">
        <f t="shared" si="668"/>
        <v>20.903010033444815</v>
      </c>
      <c r="CI1083" s="481">
        <f t="shared" si="668"/>
        <v>20.903010033444815</v>
      </c>
      <c r="CJ1083" s="481">
        <f t="shared" si="668"/>
        <v>20.903010033444815</v>
      </c>
      <c r="CK1083" s="481">
        <f t="shared" si="668"/>
        <v>20.903010033444815</v>
      </c>
      <c r="CL1083" s="481">
        <f t="shared" si="668"/>
        <v>20.903010033444815</v>
      </c>
      <c r="CM1083" s="481">
        <f t="shared" si="668"/>
        <v>20.903010033444815</v>
      </c>
      <c r="CN1083" s="481">
        <f t="shared" si="668"/>
        <v>20.903010033444815</v>
      </c>
      <c r="CO1083" s="481">
        <f t="shared" si="668"/>
        <v>20.903010033444815</v>
      </c>
      <c r="CP1083" s="481">
        <f t="shared" si="668"/>
        <v>20.903010033444815</v>
      </c>
      <c r="CQ1083" s="481">
        <f t="shared" si="668"/>
        <v>20.903010033444815</v>
      </c>
      <c r="CR1083" s="481">
        <f t="shared" si="668"/>
        <v>20.903010033444815</v>
      </c>
      <c r="CS1083" s="481">
        <f t="shared" si="668"/>
        <v>20.903010033444815</v>
      </c>
      <c r="CT1083" s="481">
        <f t="shared" si="668"/>
        <v>20.903010033444815</v>
      </c>
      <c r="CU1083" s="481">
        <f t="shared" si="668"/>
        <v>20.903010033444815</v>
      </c>
      <c r="CV1083" s="481">
        <f t="shared" si="668"/>
        <v>20.903010033444815</v>
      </c>
      <c r="CW1083" s="63" t="s">
        <v>621</v>
      </c>
      <c r="CX1083" s="242" t="s">
        <v>1722</v>
      </c>
      <c r="CY1083" s="242" t="str">
        <f t="shared" ref="CY1083" si="672">IF(AND($DB1083&gt;$DE1083,$DB1083&gt;$DH1083),"lineal",IF(AND($DE1083&gt;$DB1083,$DE1083&gt;$DH1083),"logaritmica",IF(AND($DH1083&gt;$DB1083,$DH1083&gt;$DE1083),"exponencial","-")))</f>
        <v>logaritmica</v>
      </c>
      <c r="CZ1083" s="453">
        <f t="shared" ref="CZ1083" si="673">$AK1083-$DA1083*$AK$143</f>
        <v>20.903010033444815</v>
      </c>
      <c r="DA1083" s="453">
        <f t="shared" ref="DA1083" si="674">IFERROR(SLOPE($E1083:$AK1083,$E$143:$AK$143),0)</f>
        <v>0</v>
      </c>
      <c r="DB1083" s="454">
        <f t="shared" ref="DB1083" si="675">IFERROR(RSQ($E1083:$AK1083,$E$143:$AK$143),0)</f>
        <v>0</v>
      </c>
      <c r="DC1083" s="453">
        <f t="shared" ref="DC1083" si="676">$AK1083-$DD1083*$AK$143</f>
        <v>20.903010033444815</v>
      </c>
      <c r="DD1083" s="453">
        <f>IFERROR(SLOPE($E1083:$AK1083,$E$142:$AK$142),0)</f>
        <v>8.6988893235579807E-30</v>
      </c>
      <c r="DE1083" s="454">
        <f>IFERROR(RSQ($E1083:$AK1083,$E$142:$AK$142),0)</f>
        <v>1.7134175940341477E-31</v>
      </c>
      <c r="DF1083" s="455">
        <f t="shared" si="669"/>
        <v>3.0398931693397606</v>
      </c>
      <c r="DG1083" s="456">
        <f t="shared" ref="DG1083" si="677">IFERROR(SLOPE(LN($E1083:$AK1083),$E$143:$AK$143),0)</f>
        <v>0</v>
      </c>
      <c r="DH1083" s="454">
        <f>IFERROR(RSQ(LN($E1083:$AK1083),$E$143:$AK$143),0)</f>
        <v>0</v>
      </c>
    </row>
    <row r="1084" spans="2:113" outlineLevel="1" x14ac:dyDescent="0.3"/>
    <row r="1085" spans="2:113" outlineLevel="1" x14ac:dyDescent="0.3">
      <c r="C1085" s="242" t="s">
        <v>23</v>
      </c>
      <c r="D1085" s="143" t="s">
        <v>558</v>
      </c>
      <c r="E1085" s="303">
        <f t="shared" ref="E1085:AJ1085" si="678">IFERROR(E828/INDEX(abo.mov.tot.avg,E$1062),0)</f>
        <v>62.709030100334452</v>
      </c>
      <c r="F1085" s="303">
        <f t="shared" si="678"/>
        <v>62.709030100334452</v>
      </c>
      <c r="G1085" s="303">
        <f t="shared" si="678"/>
        <v>62.709030100334452</v>
      </c>
      <c r="H1085" s="303">
        <f t="shared" si="678"/>
        <v>62.709030100334452</v>
      </c>
      <c r="I1085" s="303">
        <f t="shared" si="678"/>
        <v>62.709030100334452</v>
      </c>
      <c r="J1085" s="303">
        <f t="shared" si="678"/>
        <v>62.709030100334452</v>
      </c>
      <c r="K1085" s="303">
        <f t="shared" si="678"/>
        <v>62.709030100334452</v>
      </c>
      <c r="L1085" s="303">
        <f t="shared" si="678"/>
        <v>62.709030100334452</v>
      </c>
      <c r="M1085" s="303">
        <f t="shared" si="678"/>
        <v>62.709030100334452</v>
      </c>
      <c r="N1085" s="303">
        <f t="shared" si="678"/>
        <v>62.709030100334452</v>
      </c>
      <c r="O1085" s="303">
        <f t="shared" si="678"/>
        <v>62.709030100334452</v>
      </c>
      <c r="P1085" s="303">
        <f t="shared" si="678"/>
        <v>62.709030100334452</v>
      </c>
      <c r="Q1085" s="303">
        <f t="shared" si="678"/>
        <v>62.709030100334452</v>
      </c>
      <c r="R1085" s="303">
        <f t="shared" si="678"/>
        <v>62.709030100334452</v>
      </c>
      <c r="S1085" s="303">
        <f t="shared" si="678"/>
        <v>62.709030100334452</v>
      </c>
      <c r="T1085" s="303">
        <f t="shared" si="678"/>
        <v>62.709030100334452</v>
      </c>
      <c r="U1085" s="303">
        <f t="shared" si="678"/>
        <v>62.709030100334452</v>
      </c>
      <c r="V1085" s="303">
        <f t="shared" si="678"/>
        <v>62.709030100334452</v>
      </c>
      <c r="W1085" s="303">
        <f t="shared" si="678"/>
        <v>62.709030100334452</v>
      </c>
      <c r="X1085" s="303">
        <f t="shared" si="678"/>
        <v>62.709030100334452</v>
      </c>
      <c r="Y1085" s="303">
        <f t="shared" si="678"/>
        <v>62.709030100334452</v>
      </c>
      <c r="Z1085" s="303">
        <f t="shared" si="678"/>
        <v>62.709030100334452</v>
      </c>
      <c r="AA1085" s="303">
        <f t="shared" si="678"/>
        <v>62.709030100334452</v>
      </c>
      <c r="AB1085" s="303">
        <f t="shared" si="678"/>
        <v>62.709030100334452</v>
      </c>
      <c r="AC1085" s="303">
        <f t="shared" si="678"/>
        <v>62.709030100334452</v>
      </c>
      <c r="AD1085" s="303">
        <f t="shared" si="678"/>
        <v>62.709030100334452</v>
      </c>
      <c r="AE1085" s="303">
        <f t="shared" si="678"/>
        <v>62.709030100334452</v>
      </c>
      <c r="AF1085" s="303">
        <f t="shared" si="678"/>
        <v>62.709030100334452</v>
      </c>
      <c r="AG1085" s="303">
        <f t="shared" si="678"/>
        <v>62.709030100334452</v>
      </c>
      <c r="AH1085" s="303">
        <f t="shared" si="678"/>
        <v>62.709030100334452</v>
      </c>
      <c r="AI1085" s="303">
        <f t="shared" si="678"/>
        <v>62.709030100334452</v>
      </c>
      <c r="AJ1085" s="303">
        <f t="shared" si="678"/>
        <v>62.709030100334452</v>
      </c>
      <c r="AK1085" s="303">
        <f t="shared" ref="AK1085:AL1085" si="679">IFERROR(AK828/INDEX(abo.mov.tot.avg,AK$1062),0)</f>
        <v>62.709030100334452</v>
      </c>
      <c r="AL1085" s="303">
        <f t="shared" si="679"/>
        <v>62.709030100334452</v>
      </c>
      <c r="AM1085" s="481">
        <f>SUM(AM1082:AM1083)</f>
        <v>62.709030100334445</v>
      </c>
      <c r="AN1085" s="481">
        <f t="shared" ref="AN1085:CV1085" si="680">SUM(AN1082:AN1083)</f>
        <v>62.709030100334445</v>
      </c>
      <c r="AO1085" s="481">
        <f t="shared" si="680"/>
        <v>62.709030100334445</v>
      </c>
      <c r="AP1085" s="481">
        <f t="shared" si="680"/>
        <v>62.709030100334445</v>
      </c>
      <c r="AQ1085" s="481">
        <f t="shared" si="680"/>
        <v>62.709030100334445</v>
      </c>
      <c r="AR1085" s="481">
        <f t="shared" si="680"/>
        <v>62.709030100334445</v>
      </c>
      <c r="AS1085" s="481">
        <f t="shared" si="680"/>
        <v>62.709030100334445</v>
      </c>
      <c r="AT1085" s="481">
        <f t="shared" si="680"/>
        <v>62.709030100334445</v>
      </c>
      <c r="AU1085" s="481">
        <f t="shared" si="680"/>
        <v>62.709030100334445</v>
      </c>
      <c r="AV1085" s="481">
        <f t="shared" si="680"/>
        <v>62.709030100334445</v>
      </c>
      <c r="AW1085" s="481">
        <f t="shared" si="680"/>
        <v>62.709030100334445</v>
      </c>
      <c r="AX1085" s="481">
        <f t="shared" si="680"/>
        <v>62.709030100334445</v>
      </c>
      <c r="AY1085" s="481">
        <f t="shared" si="680"/>
        <v>62.709030100334445</v>
      </c>
      <c r="AZ1085" s="481">
        <f t="shared" si="680"/>
        <v>62.709030100334445</v>
      </c>
      <c r="BA1085" s="481">
        <f t="shared" si="680"/>
        <v>62.709030100334445</v>
      </c>
      <c r="BB1085" s="481">
        <f t="shared" si="680"/>
        <v>62.709030100334445</v>
      </c>
      <c r="BC1085" s="481">
        <f t="shared" si="680"/>
        <v>62.709030100334445</v>
      </c>
      <c r="BD1085" s="481">
        <f t="shared" si="680"/>
        <v>62.709030100334445</v>
      </c>
      <c r="BE1085" s="481">
        <f t="shared" si="680"/>
        <v>62.709030100334445</v>
      </c>
      <c r="BF1085" s="481">
        <f t="shared" si="680"/>
        <v>62.709030100334445</v>
      </c>
      <c r="BG1085" s="481">
        <f t="shared" si="680"/>
        <v>62.709030100334445</v>
      </c>
      <c r="BH1085" s="481">
        <f t="shared" si="680"/>
        <v>62.709030100334445</v>
      </c>
      <c r="BI1085" s="481">
        <f t="shared" si="680"/>
        <v>62.709030100334445</v>
      </c>
      <c r="BJ1085" s="481">
        <f t="shared" si="680"/>
        <v>62.709030100334445</v>
      </c>
      <c r="BK1085" s="481">
        <f t="shared" si="680"/>
        <v>62.709030100334445</v>
      </c>
      <c r="BL1085" s="481">
        <f t="shared" si="680"/>
        <v>62.709030100334445</v>
      </c>
      <c r="BM1085" s="481">
        <f t="shared" si="680"/>
        <v>62.709030100334445</v>
      </c>
      <c r="BN1085" s="481">
        <f t="shared" si="680"/>
        <v>62.709030100334445</v>
      </c>
      <c r="BO1085" s="481">
        <f t="shared" si="680"/>
        <v>62.709030100334445</v>
      </c>
      <c r="BP1085" s="481">
        <f t="shared" si="680"/>
        <v>62.709030100334445</v>
      </c>
      <c r="BQ1085" s="481">
        <f t="shared" si="680"/>
        <v>62.709030100334445</v>
      </c>
      <c r="BR1085" s="481">
        <f t="shared" si="680"/>
        <v>62.709030100334445</v>
      </c>
      <c r="BS1085" s="481">
        <f t="shared" si="680"/>
        <v>62.709030100334445</v>
      </c>
      <c r="BT1085" s="481">
        <f t="shared" si="680"/>
        <v>62.709030100334445</v>
      </c>
      <c r="BU1085" s="481">
        <f t="shared" si="680"/>
        <v>62.709030100334445</v>
      </c>
      <c r="BV1085" s="481">
        <f t="shared" si="680"/>
        <v>62.709030100334445</v>
      </c>
      <c r="BW1085" s="481">
        <f t="shared" si="680"/>
        <v>62.709030100334445</v>
      </c>
      <c r="BX1085" s="481">
        <f t="shared" si="680"/>
        <v>62.709030100334445</v>
      </c>
      <c r="BY1085" s="481">
        <f t="shared" si="680"/>
        <v>62.709030100334445</v>
      </c>
      <c r="BZ1085" s="481">
        <f t="shared" si="680"/>
        <v>62.709030100334445</v>
      </c>
      <c r="CA1085" s="481">
        <f t="shared" si="680"/>
        <v>62.709030100334445</v>
      </c>
      <c r="CB1085" s="481">
        <f t="shared" si="680"/>
        <v>62.709030100334445</v>
      </c>
      <c r="CC1085" s="481">
        <f t="shared" si="680"/>
        <v>62.709030100334445</v>
      </c>
      <c r="CD1085" s="481">
        <f t="shared" si="680"/>
        <v>62.709030100334445</v>
      </c>
      <c r="CE1085" s="481">
        <f t="shared" si="680"/>
        <v>62.709030100334445</v>
      </c>
      <c r="CF1085" s="481">
        <f t="shared" si="680"/>
        <v>62.709030100334445</v>
      </c>
      <c r="CG1085" s="481">
        <f t="shared" si="680"/>
        <v>62.709030100334445</v>
      </c>
      <c r="CH1085" s="481">
        <f t="shared" si="680"/>
        <v>62.709030100334445</v>
      </c>
      <c r="CI1085" s="481">
        <f t="shared" si="680"/>
        <v>62.709030100334445</v>
      </c>
      <c r="CJ1085" s="481">
        <f t="shared" si="680"/>
        <v>62.709030100334445</v>
      </c>
      <c r="CK1085" s="481">
        <f t="shared" si="680"/>
        <v>62.709030100334445</v>
      </c>
      <c r="CL1085" s="481">
        <f t="shared" si="680"/>
        <v>62.709030100334445</v>
      </c>
      <c r="CM1085" s="481">
        <f t="shared" si="680"/>
        <v>62.709030100334445</v>
      </c>
      <c r="CN1085" s="481">
        <f t="shared" si="680"/>
        <v>62.709030100334445</v>
      </c>
      <c r="CO1085" s="481">
        <f t="shared" si="680"/>
        <v>62.709030100334445</v>
      </c>
      <c r="CP1085" s="481">
        <f t="shared" si="680"/>
        <v>62.709030100334445</v>
      </c>
      <c r="CQ1085" s="481">
        <f t="shared" si="680"/>
        <v>62.709030100334445</v>
      </c>
      <c r="CR1085" s="481">
        <f t="shared" si="680"/>
        <v>62.709030100334445</v>
      </c>
      <c r="CS1085" s="481">
        <f t="shared" si="680"/>
        <v>62.709030100334445</v>
      </c>
      <c r="CT1085" s="481">
        <f t="shared" si="680"/>
        <v>62.709030100334445</v>
      </c>
      <c r="CU1085" s="481">
        <f t="shared" si="680"/>
        <v>62.709030100334445</v>
      </c>
      <c r="CV1085" s="481">
        <f t="shared" si="680"/>
        <v>62.709030100334445</v>
      </c>
    </row>
    <row r="1087" spans="2:113" ht="16.2" thickBot="1" x14ac:dyDescent="0.35">
      <c r="B1087" s="76" t="s">
        <v>618</v>
      </c>
      <c r="C1087" s="76"/>
      <c r="D1087" s="76"/>
      <c r="E1087" s="76"/>
      <c r="F1087" s="76"/>
      <c r="G1087" s="76"/>
      <c r="H1087" s="76"/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  <c r="BQ1087" s="76"/>
      <c r="BR1087" s="76"/>
      <c r="BS1087" s="76"/>
      <c r="BT1087" s="76"/>
      <c r="BU1087" s="76"/>
      <c r="BV1087" s="76"/>
      <c r="BW1087" s="76"/>
      <c r="BX1087" s="76"/>
      <c r="BY1087" s="76"/>
      <c r="BZ1087" s="76"/>
      <c r="CA1087" s="76"/>
      <c r="CB1087" s="76"/>
      <c r="CC1087" s="76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  <c r="CQ1087" s="76"/>
      <c r="CR1087" s="76"/>
      <c r="CS1087" s="76"/>
      <c r="CT1087" s="76"/>
      <c r="CU1087" s="76"/>
      <c r="CV1087" s="76"/>
      <c r="CW1087" s="76"/>
      <c r="CX1087" s="76"/>
      <c r="CY1087" s="76"/>
      <c r="CZ1087" s="76"/>
      <c r="DA1087" s="76"/>
      <c r="DB1087" s="76"/>
      <c r="DC1087" s="76"/>
      <c r="DD1087" s="76"/>
      <c r="DE1087" s="76"/>
      <c r="DF1087" s="76"/>
      <c r="DG1087" s="76"/>
      <c r="DH1087" s="76"/>
      <c r="DI1087" s="76"/>
    </row>
    <row r="1088" spans="2:113" outlineLevel="1" x14ac:dyDescent="0.3">
      <c r="CZ1088" s="457" t="s">
        <v>85</v>
      </c>
      <c r="DA1088" s="458"/>
      <c r="DB1088" s="459"/>
      <c r="DC1088" s="457" t="s">
        <v>1624</v>
      </c>
      <c r="DD1088" s="458"/>
      <c r="DE1088" s="459"/>
      <c r="DF1088" s="457" t="s">
        <v>1625</v>
      </c>
      <c r="DG1088" s="458"/>
      <c r="DH1088" s="459"/>
    </row>
    <row r="1089" spans="2:113" outlineLevel="1" x14ac:dyDescent="0.3">
      <c r="B1089" s="69" t="s">
        <v>79</v>
      </c>
      <c r="C1089" s="69" t="s">
        <v>129</v>
      </c>
      <c r="E1089" s="69">
        <v>201401</v>
      </c>
      <c r="F1089" s="69">
        <v>201402</v>
      </c>
      <c r="G1089" s="69">
        <v>201403</v>
      </c>
      <c r="H1089" s="69">
        <v>201404</v>
      </c>
      <c r="I1089" s="69">
        <v>201405</v>
      </c>
      <c r="J1089" s="69">
        <v>201406</v>
      </c>
      <c r="K1089" s="69">
        <v>201407</v>
      </c>
      <c r="L1089" s="69">
        <v>201408</v>
      </c>
      <c r="M1089" s="69">
        <v>201409</v>
      </c>
      <c r="N1089" s="69">
        <v>201410</v>
      </c>
      <c r="O1089" s="69">
        <v>201411</v>
      </c>
      <c r="P1089" s="69">
        <v>201412</v>
      </c>
      <c r="Q1089" s="69">
        <v>201501</v>
      </c>
      <c r="R1089" s="69">
        <v>201502</v>
      </c>
      <c r="S1089" s="69">
        <v>201503</v>
      </c>
      <c r="T1089" s="69">
        <v>201504</v>
      </c>
      <c r="U1089" s="69">
        <v>201505</v>
      </c>
      <c r="V1089" s="69">
        <v>201506</v>
      </c>
      <c r="W1089" s="69">
        <v>201507</v>
      </c>
      <c r="X1089" s="69">
        <v>201508</v>
      </c>
      <c r="Y1089" s="69">
        <v>201509</v>
      </c>
      <c r="Z1089" s="69">
        <v>201510</v>
      </c>
      <c r="AA1089" s="69">
        <v>201511</v>
      </c>
      <c r="AB1089" s="69">
        <v>201512</v>
      </c>
      <c r="AC1089" s="69">
        <v>201601</v>
      </c>
      <c r="AD1089" s="69">
        <v>201602</v>
      </c>
      <c r="AE1089" s="69">
        <v>201603</v>
      </c>
      <c r="AF1089" s="69">
        <v>201604</v>
      </c>
      <c r="AG1089" s="69">
        <v>201605</v>
      </c>
      <c r="AH1089" s="69">
        <v>201606</v>
      </c>
      <c r="AI1089" s="69">
        <v>201607</v>
      </c>
      <c r="AJ1089" s="69">
        <v>201608</v>
      </c>
      <c r="AK1089" s="69">
        <v>201609</v>
      </c>
      <c r="AL1089" s="69">
        <v>201610</v>
      </c>
      <c r="AM1089" s="69">
        <v>201611</v>
      </c>
      <c r="AN1089" s="69">
        <v>201612</v>
      </c>
      <c r="AO1089" s="69">
        <v>201701</v>
      </c>
      <c r="AP1089" s="69">
        <v>201702</v>
      </c>
      <c r="AQ1089" s="69">
        <v>201703</v>
      </c>
      <c r="AR1089" s="69">
        <v>201704</v>
      </c>
      <c r="AS1089" s="69">
        <v>201705</v>
      </c>
      <c r="AT1089" s="69">
        <v>201706</v>
      </c>
      <c r="AU1089" s="69">
        <v>201707</v>
      </c>
      <c r="AV1089" s="69">
        <v>201708</v>
      </c>
      <c r="AW1089" s="69">
        <v>201709</v>
      </c>
      <c r="AX1089" s="69">
        <v>201710</v>
      </c>
      <c r="AY1089" s="69">
        <v>201711</v>
      </c>
      <c r="AZ1089" s="69">
        <v>201712</v>
      </c>
      <c r="BA1089" s="69">
        <v>201801</v>
      </c>
      <c r="BB1089" s="69">
        <v>201802</v>
      </c>
      <c r="BC1089" s="69">
        <v>201803</v>
      </c>
      <c r="BD1089" s="69">
        <v>201804</v>
      </c>
      <c r="BE1089" s="69">
        <v>201805</v>
      </c>
      <c r="BF1089" s="69">
        <v>201806</v>
      </c>
      <c r="BG1089" s="69">
        <v>201807</v>
      </c>
      <c r="BH1089" s="69">
        <v>201808</v>
      </c>
      <c r="BI1089" s="69">
        <v>201809</v>
      </c>
      <c r="BJ1089" s="69">
        <v>201810</v>
      </c>
      <c r="BK1089" s="69">
        <v>201811</v>
      </c>
      <c r="BL1089" s="69">
        <v>201812</v>
      </c>
      <c r="BM1089" s="69">
        <v>201901</v>
      </c>
      <c r="BN1089" s="69">
        <v>201902</v>
      </c>
      <c r="BO1089" s="69">
        <v>201903</v>
      </c>
      <c r="BP1089" s="69">
        <v>201904</v>
      </c>
      <c r="BQ1089" s="69">
        <v>201905</v>
      </c>
      <c r="BR1089" s="69">
        <v>201906</v>
      </c>
      <c r="BS1089" s="69">
        <v>201907</v>
      </c>
      <c r="BT1089" s="69">
        <v>201908</v>
      </c>
      <c r="BU1089" s="69">
        <v>201909</v>
      </c>
      <c r="BV1089" s="69">
        <v>201910</v>
      </c>
      <c r="BW1089" s="69">
        <v>201911</v>
      </c>
      <c r="BX1089" s="69">
        <v>201912</v>
      </c>
      <c r="BY1089" s="69">
        <v>202001</v>
      </c>
      <c r="BZ1089" s="69">
        <v>202002</v>
      </c>
      <c r="CA1089" s="69">
        <v>202003</v>
      </c>
      <c r="CB1089" s="69">
        <v>202004</v>
      </c>
      <c r="CC1089" s="69">
        <v>202005</v>
      </c>
      <c r="CD1089" s="69">
        <v>202006</v>
      </c>
      <c r="CE1089" s="69">
        <v>202007</v>
      </c>
      <c r="CF1089" s="69">
        <v>202008</v>
      </c>
      <c r="CG1089" s="69">
        <v>202009</v>
      </c>
      <c r="CH1089" s="69">
        <v>202010</v>
      </c>
      <c r="CI1089" s="69">
        <v>202011</v>
      </c>
      <c r="CJ1089" s="69">
        <v>202012</v>
      </c>
      <c r="CK1089" s="69">
        <v>202101</v>
      </c>
      <c r="CL1089" s="69">
        <v>202102</v>
      </c>
      <c r="CM1089" s="69">
        <v>202103</v>
      </c>
      <c r="CN1089" s="69">
        <v>202104</v>
      </c>
      <c r="CO1089" s="69">
        <v>202105</v>
      </c>
      <c r="CP1089" s="69">
        <v>202106</v>
      </c>
      <c r="CQ1089" s="69">
        <v>202107</v>
      </c>
      <c r="CR1089" s="69">
        <v>202108</v>
      </c>
      <c r="CS1089" s="69">
        <v>202109</v>
      </c>
      <c r="CT1089" s="69">
        <v>202110</v>
      </c>
      <c r="CU1089" s="69">
        <v>202111</v>
      </c>
      <c r="CV1089" s="69">
        <v>202112</v>
      </c>
      <c r="CX1089" s="69" t="s">
        <v>1720</v>
      </c>
      <c r="CY1089" s="69" t="s">
        <v>1721</v>
      </c>
      <c r="CZ1089" s="452" t="s">
        <v>1621</v>
      </c>
      <c r="DA1089" s="452" t="s">
        <v>1622</v>
      </c>
      <c r="DB1089" s="452" t="s">
        <v>1623</v>
      </c>
      <c r="DC1089" s="452" t="s">
        <v>1621</v>
      </c>
      <c r="DD1089" s="452" t="s">
        <v>1622</v>
      </c>
      <c r="DE1089" s="452" t="s">
        <v>1623</v>
      </c>
      <c r="DF1089" s="452" t="s">
        <v>1621</v>
      </c>
      <c r="DG1089" s="452" t="s">
        <v>1622</v>
      </c>
      <c r="DH1089" s="452" t="s">
        <v>1623</v>
      </c>
    </row>
    <row r="1090" spans="2:113" outlineLevel="1" x14ac:dyDescent="0.3">
      <c r="B1090" s="154">
        <v>1</v>
      </c>
      <c r="C1090" s="242" t="s">
        <v>611</v>
      </c>
      <c r="D1090" s="143" t="s">
        <v>558</v>
      </c>
      <c r="E1090" s="303">
        <f t="shared" ref="E1090:AJ1090" si="681">IFERROR(E833/INDEX(abo.iden.tot.avg,E$1062),0)</f>
        <v>41.80602006688963</v>
      </c>
      <c r="F1090" s="303">
        <f t="shared" si="681"/>
        <v>41.80602006688963</v>
      </c>
      <c r="G1090" s="303">
        <f t="shared" si="681"/>
        <v>41.80602006688963</v>
      </c>
      <c r="H1090" s="303">
        <f t="shared" si="681"/>
        <v>41.80602006688963</v>
      </c>
      <c r="I1090" s="303">
        <f t="shared" si="681"/>
        <v>41.80602006688963</v>
      </c>
      <c r="J1090" s="303">
        <f t="shared" si="681"/>
        <v>41.80602006688963</v>
      </c>
      <c r="K1090" s="303">
        <f t="shared" si="681"/>
        <v>41.80602006688963</v>
      </c>
      <c r="L1090" s="303">
        <f t="shared" si="681"/>
        <v>41.80602006688963</v>
      </c>
      <c r="M1090" s="303">
        <f t="shared" si="681"/>
        <v>41.80602006688963</v>
      </c>
      <c r="N1090" s="303">
        <f t="shared" si="681"/>
        <v>41.80602006688963</v>
      </c>
      <c r="O1090" s="303">
        <f t="shared" si="681"/>
        <v>41.80602006688963</v>
      </c>
      <c r="P1090" s="303">
        <f t="shared" si="681"/>
        <v>41.80602006688963</v>
      </c>
      <c r="Q1090" s="303">
        <f t="shared" si="681"/>
        <v>41.80602006688963</v>
      </c>
      <c r="R1090" s="303">
        <f t="shared" si="681"/>
        <v>41.80602006688963</v>
      </c>
      <c r="S1090" s="303">
        <f t="shared" si="681"/>
        <v>41.80602006688963</v>
      </c>
      <c r="T1090" s="303">
        <f t="shared" si="681"/>
        <v>41.80602006688963</v>
      </c>
      <c r="U1090" s="303">
        <f t="shared" si="681"/>
        <v>41.80602006688963</v>
      </c>
      <c r="V1090" s="303">
        <f t="shared" si="681"/>
        <v>41.80602006688963</v>
      </c>
      <c r="W1090" s="303">
        <f t="shared" si="681"/>
        <v>41.80602006688963</v>
      </c>
      <c r="X1090" s="303">
        <f t="shared" si="681"/>
        <v>41.80602006688963</v>
      </c>
      <c r="Y1090" s="303">
        <f t="shared" si="681"/>
        <v>41.80602006688963</v>
      </c>
      <c r="Z1090" s="303">
        <f t="shared" si="681"/>
        <v>41.80602006688963</v>
      </c>
      <c r="AA1090" s="303">
        <f t="shared" si="681"/>
        <v>41.80602006688963</v>
      </c>
      <c r="AB1090" s="303">
        <f t="shared" si="681"/>
        <v>41.80602006688963</v>
      </c>
      <c r="AC1090" s="303">
        <f t="shared" si="681"/>
        <v>41.80602006688963</v>
      </c>
      <c r="AD1090" s="303">
        <f t="shared" si="681"/>
        <v>41.80602006688963</v>
      </c>
      <c r="AE1090" s="303">
        <f t="shared" si="681"/>
        <v>41.80602006688963</v>
      </c>
      <c r="AF1090" s="303">
        <f t="shared" si="681"/>
        <v>41.80602006688963</v>
      </c>
      <c r="AG1090" s="303">
        <f t="shared" si="681"/>
        <v>41.80602006688963</v>
      </c>
      <c r="AH1090" s="303">
        <f t="shared" si="681"/>
        <v>41.80602006688963</v>
      </c>
      <c r="AI1090" s="303">
        <f t="shared" si="681"/>
        <v>41.80602006688963</v>
      </c>
      <c r="AJ1090" s="303">
        <f t="shared" si="681"/>
        <v>41.80602006688963</v>
      </c>
      <c r="AK1090" s="303">
        <f t="shared" ref="AK1090:AL1090" si="682">IFERROR(AK833/INDEX(abo.iden.tot.avg,AK$1062),0)</f>
        <v>41.80602006688963</v>
      </c>
      <c r="AL1090" s="303">
        <f t="shared" si="682"/>
        <v>41.80602006688963</v>
      </c>
      <c r="AM1090" s="481">
        <f t="shared" ref="AM1090:BB1091" si="683">IF($CX1090="lineal",$CZ1090+$DA1090*AM$143,IF($CX1090="logaritmica",$DC1090+$DD1090*AM$142,IF($CX1090="exponencial",EXP($DF1090+$DG1090*AM$143),"-")))</f>
        <v>41.80602006688963</v>
      </c>
      <c r="AN1090" s="481">
        <f t="shared" si="683"/>
        <v>41.80602006688963</v>
      </c>
      <c r="AO1090" s="481">
        <f t="shared" si="683"/>
        <v>41.80602006688963</v>
      </c>
      <c r="AP1090" s="481">
        <f t="shared" si="683"/>
        <v>41.80602006688963</v>
      </c>
      <c r="AQ1090" s="481">
        <f t="shared" si="683"/>
        <v>41.80602006688963</v>
      </c>
      <c r="AR1090" s="481">
        <f t="shared" si="683"/>
        <v>41.80602006688963</v>
      </c>
      <c r="AS1090" s="481">
        <f t="shared" si="683"/>
        <v>41.80602006688963</v>
      </c>
      <c r="AT1090" s="481">
        <f t="shared" si="683"/>
        <v>41.80602006688963</v>
      </c>
      <c r="AU1090" s="481">
        <f t="shared" si="683"/>
        <v>41.80602006688963</v>
      </c>
      <c r="AV1090" s="481">
        <f t="shared" si="683"/>
        <v>41.80602006688963</v>
      </c>
      <c r="AW1090" s="481">
        <f t="shared" si="683"/>
        <v>41.80602006688963</v>
      </c>
      <c r="AX1090" s="481">
        <f t="shared" si="683"/>
        <v>41.80602006688963</v>
      </c>
      <c r="AY1090" s="481">
        <f t="shared" si="683"/>
        <v>41.80602006688963</v>
      </c>
      <c r="AZ1090" s="481">
        <f t="shared" si="683"/>
        <v>41.80602006688963</v>
      </c>
      <c r="BA1090" s="481">
        <f t="shared" si="683"/>
        <v>41.80602006688963</v>
      </c>
      <c r="BB1090" s="481">
        <f t="shared" si="683"/>
        <v>41.80602006688963</v>
      </c>
      <c r="BC1090" s="481">
        <f t="shared" ref="BC1090:CV1091" si="684">IF($CX1090="lineal",$CZ1090+$DA1090*BC$143,IF($CX1090="logaritmica",$DC1090+$DD1090*BC$142,IF($CX1090="exponencial",EXP($DF1090+$DG1090*BC$143),"-")))</f>
        <v>41.80602006688963</v>
      </c>
      <c r="BD1090" s="481">
        <f t="shared" si="684"/>
        <v>41.80602006688963</v>
      </c>
      <c r="BE1090" s="481">
        <f t="shared" si="684"/>
        <v>41.80602006688963</v>
      </c>
      <c r="BF1090" s="481">
        <f t="shared" si="684"/>
        <v>41.80602006688963</v>
      </c>
      <c r="BG1090" s="481">
        <f t="shared" si="684"/>
        <v>41.80602006688963</v>
      </c>
      <c r="BH1090" s="481">
        <f t="shared" si="684"/>
        <v>41.80602006688963</v>
      </c>
      <c r="BI1090" s="481">
        <f t="shared" si="684"/>
        <v>41.80602006688963</v>
      </c>
      <c r="BJ1090" s="481">
        <f t="shared" si="684"/>
        <v>41.80602006688963</v>
      </c>
      <c r="BK1090" s="481">
        <f t="shared" si="684"/>
        <v>41.80602006688963</v>
      </c>
      <c r="BL1090" s="481">
        <f t="shared" si="684"/>
        <v>41.80602006688963</v>
      </c>
      <c r="BM1090" s="481">
        <f t="shared" si="684"/>
        <v>41.80602006688963</v>
      </c>
      <c r="BN1090" s="481">
        <f t="shared" si="684"/>
        <v>41.80602006688963</v>
      </c>
      <c r="BO1090" s="481">
        <f t="shared" si="684"/>
        <v>41.80602006688963</v>
      </c>
      <c r="BP1090" s="481">
        <f t="shared" si="684"/>
        <v>41.80602006688963</v>
      </c>
      <c r="BQ1090" s="481">
        <f t="shared" si="684"/>
        <v>41.80602006688963</v>
      </c>
      <c r="BR1090" s="481">
        <f t="shared" si="684"/>
        <v>41.80602006688963</v>
      </c>
      <c r="BS1090" s="481">
        <f t="shared" si="684"/>
        <v>41.80602006688963</v>
      </c>
      <c r="BT1090" s="481">
        <f t="shared" si="684"/>
        <v>41.80602006688963</v>
      </c>
      <c r="BU1090" s="481">
        <f t="shared" si="684"/>
        <v>41.80602006688963</v>
      </c>
      <c r="BV1090" s="481">
        <f t="shared" si="684"/>
        <v>41.80602006688963</v>
      </c>
      <c r="BW1090" s="481">
        <f t="shared" si="684"/>
        <v>41.80602006688963</v>
      </c>
      <c r="BX1090" s="481">
        <f t="shared" si="684"/>
        <v>41.80602006688963</v>
      </c>
      <c r="BY1090" s="481">
        <f t="shared" si="684"/>
        <v>41.80602006688963</v>
      </c>
      <c r="BZ1090" s="481">
        <f t="shared" si="684"/>
        <v>41.80602006688963</v>
      </c>
      <c r="CA1090" s="481">
        <f t="shared" si="684"/>
        <v>41.80602006688963</v>
      </c>
      <c r="CB1090" s="481">
        <f t="shared" si="684"/>
        <v>41.80602006688963</v>
      </c>
      <c r="CC1090" s="481">
        <f t="shared" si="684"/>
        <v>41.80602006688963</v>
      </c>
      <c r="CD1090" s="481">
        <f t="shared" si="684"/>
        <v>41.80602006688963</v>
      </c>
      <c r="CE1090" s="481">
        <f t="shared" si="684"/>
        <v>41.80602006688963</v>
      </c>
      <c r="CF1090" s="481">
        <f t="shared" si="684"/>
        <v>41.80602006688963</v>
      </c>
      <c r="CG1090" s="481">
        <f t="shared" si="684"/>
        <v>41.80602006688963</v>
      </c>
      <c r="CH1090" s="481">
        <f t="shared" si="684"/>
        <v>41.80602006688963</v>
      </c>
      <c r="CI1090" s="481">
        <f t="shared" si="684"/>
        <v>41.80602006688963</v>
      </c>
      <c r="CJ1090" s="481">
        <f t="shared" si="684"/>
        <v>41.80602006688963</v>
      </c>
      <c r="CK1090" s="481">
        <f t="shared" si="684"/>
        <v>41.80602006688963</v>
      </c>
      <c r="CL1090" s="481">
        <f t="shared" si="684"/>
        <v>41.80602006688963</v>
      </c>
      <c r="CM1090" s="481">
        <f t="shared" si="684"/>
        <v>41.80602006688963</v>
      </c>
      <c r="CN1090" s="481">
        <f t="shared" si="684"/>
        <v>41.80602006688963</v>
      </c>
      <c r="CO1090" s="481">
        <f t="shared" si="684"/>
        <v>41.80602006688963</v>
      </c>
      <c r="CP1090" s="481">
        <f t="shared" si="684"/>
        <v>41.80602006688963</v>
      </c>
      <c r="CQ1090" s="481">
        <f t="shared" si="684"/>
        <v>41.80602006688963</v>
      </c>
      <c r="CR1090" s="481">
        <f t="shared" si="684"/>
        <v>41.80602006688963</v>
      </c>
      <c r="CS1090" s="481">
        <f t="shared" si="684"/>
        <v>41.80602006688963</v>
      </c>
      <c r="CT1090" s="481">
        <f t="shared" si="684"/>
        <v>41.80602006688963</v>
      </c>
      <c r="CU1090" s="481">
        <f t="shared" si="684"/>
        <v>41.80602006688963</v>
      </c>
      <c r="CV1090" s="481">
        <f t="shared" si="684"/>
        <v>41.80602006688963</v>
      </c>
      <c r="CW1090" s="63" t="s">
        <v>622</v>
      </c>
      <c r="CX1090" s="242" t="str">
        <f>+CY1090</f>
        <v>logaritmica</v>
      </c>
      <c r="CY1090" s="242" t="str">
        <f>IF(AND($DB1090&gt;$DE1090,$DB1090&gt;$DH1090),"lineal",IF(AND($DE1090&gt;$DB1090,$DE1090&gt;$DH1090),"logaritmica",IF(AND($DH1090&gt;$DB1090,$DH1090&gt;$DE1090),"exponencial","-")))</f>
        <v>logaritmica</v>
      </c>
      <c r="CZ1090" s="453">
        <f>$AK1090-$DA1090*$AK$143</f>
        <v>41.80602006688963</v>
      </c>
      <c r="DA1090" s="453">
        <f>IFERROR(SLOPE($E1090:$AK1090,$E$143:$AK$143),0)</f>
        <v>0</v>
      </c>
      <c r="DB1090" s="454">
        <f>IFERROR(RSQ($E1090:$AK1090,$E$143:$AK$143),0)</f>
        <v>0</v>
      </c>
      <c r="DC1090" s="453">
        <f>$AK1090-$DD1090*$AK$143</f>
        <v>41.80602006688963</v>
      </c>
      <c r="DD1090" s="453">
        <f>IFERROR(SLOPE($E1090:$AK1090,$E$142:$AK$142),0)</f>
        <v>1.7397778647115961E-29</v>
      </c>
      <c r="DE1090" s="454">
        <f>IFERROR(RSQ($E1090:$AK1090,$E$142:$AK$142),0)</f>
        <v>1.7134175940341477E-31</v>
      </c>
      <c r="DF1090" s="455">
        <f t="shared" ref="DF1090:DF1091" si="685">IFERROR(LN($AK1090)-$DG1090*$AK$143,0)</f>
        <v>3.733040349899706</v>
      </c>
      <c r="DG1090" s="456">
        <f>IFERROR(SLOPE(LN($E1090:$AK1090),$E$143:$AK$143),0)</f>
        <v>0</v>
      </c>
      <c r="DH1090" s="454">
        <f>IFERROR(RSQ(LN($E1090:$AK1090),$E$143:$AK$143),0)</f>
        <v>0</v>
      </c>
    </row>
    <row r="1091" spans="2:113" outlineLevel="1" x14ac:dyDescent="0.3">
      <c r="B1091" s="154">
        <v>2</v>
      </c>
      <c r="C1091" s="242" t="s">
        <v>612</v>
      </c>
      <c r="D1091" s="143" t="s">
        <v>558</v>
      </c>
      <c r="E1091" s="303">
        <f t="shared" ref="E1091:AJ1091" si="686">IFERROR(E834/INDEX(abo.iden.tot.avg,E$1062),0)</f>
        <v>20.903010033444815</v>
      </c>
      <c r="F1091" s="303">
        <f t="shared" si="686"/>
        <v>20.903010033444815</v>
      </c>
      <c r="G1091" s="303">
        <f t="shared" si="686"/>
        <v>20.903010033444815</v>
      </c>
      <c r="H1091" s="303">
        <f t="shared" si="686"/>
        <v>20.903010033444815</v>
      </c>
      <c r="I1091" s="303">
        <f t="shared" si="686"/>
        <v>20.903010033444815</v>
      </c>
      <c r="J1091" s="303">
        <f t="shared" si="686"/>
        <v>20.903010033444815</v>
      </c>
      <c r="K1091" s="303">
        <f t="shared" si="686"/>
        <v>20.903010033444815</v>
      </c>
      <c r="L1091" s="303">
        <f t="shared" si="686"/>
        <v>20.903010033444815</v>
      </c>
      <c r="M1091" s="303">
        <f t="shared" si="686"/>
        <v>20.903010033444815</v>
      </c>
      <c r="N1091" s="303">
        <f t="shared" si="686"/>
        <v>20.903010033444815</v>
      </c>
      <c r="O1091" s="303">
        <f t="shared" si="686"/>
        <v>20.903010033444815</v>
      </c>
      <c r="P1091" s="303">
        <f t="shared" si="686"/>
        <v>20.903010033444815</v>
      </c>
      <c r="Q1091" s="303">
        <f t="shared" si="686"/>
        <v>20.903010033444815</v>
      </c>
      <c r="R1091" s="303">
        <f t="shared" si="686"/>
        <v>20.903010033444815</v>
      </c>
      <c r="S1091" s="303">
        <f t="shared" si="686"/>
        <v>20.903010033444815</v>
      </c>
      <c r="T1091" s="303">
        <f t="shared" si="686"/>
        <v>20.903010033444815</v>
      </c>
      <c r="U1091" s="303">
        <f t="shared" si="686"/>
        <v>20.903010033444815</v>
      </c>
      <c r="V1091" s="303">
        <f t="shared" si="686"/>
        <v>20.903010033444815</v>
      </c>
      <c r="W1091" s="303">
        <f t="shared" si="686"/>
        <v>20.903010033444815</v>
      </c>
      <c r="X1091" s="303">
        <f t="shared" si="686"/>
        <v>20.903010033444815</v>
      </c>
      <c r="Y1091" s="303">
        <f t="shared" si="686"/>
        <v>20.903010033444815</v>
      </c>
      <c r="Z1091" s="303">
        <f t="shared" si="686"/>
        <v>20.903010033444815</v>
      </c>
      <c r="AA1091" s="303">
        <f t="shared" si="686"/>
        <v>20.903010033444815</v>
      </c>
      <c r="AB1091" s="303">
        <f t="shared" si="686"/>
        <v>20.903010033444815</v>
      </c>
      <c r="AC1091" s="303">
        <f t="shared" si="686"/>
        <v>20.903010033444815</v>
      </c>
      <c r="AD1091" s="303">
        <f t="shared" si="686"/>
        <v>20.903010033444815</v>
      </c>
      <c r="AE1091" s="303">
        <f t="shared" si="686"/>
        <v>20.903010033444815</v>
      </c>
      <c r="AF1091" s="303">
        <f t="shared" si="686"/>
        <v>20.903010033444815</v>
      </c>
      <c r="AG1091" s="303">
        <f t="shared" si="686"/>
        <v>20.903010033444815</v>
      </c>
      <c r="AH1091" s="303">
        <f t="shared" si="686"/>
        <v>20.903010033444815</v>
      </c>
      <c r="AI1091" s="303">
        <f t="shared" si="686"/>
        <v>20.903010033444815</v>
      </c>
      <c r="AJ1091" s="303">
        <f t="shared" si="686"/>
        <v>20.903010033444815</v>
      </c>
      <c r="AK1091" s="303">
        <f t="shared" ref="AK1091:AL1091" si="687">IFERROR(AK834/INDEX(abo.iden.tot.avg,AK$1062),0)</f>
        <v>20.903010033444815</v>
      </c>
      <c r="AL1091" s="303">
        <f t="shared" si="687"/>
        <v>20.903010033444815</v>
      </c>
      <c r="AM1091" s="481">
        <f t="shared" si="683"/>
        <v>20.903010033444815</v>
      </c>
      <c r="AN1091" s="481">
        <f t="shared" si="683"/>
        <v>20.903010033444815</v>
      </c>
      <c r="AO1091" s="481">
        <f t="shared" si="683"/>
        <v>20.903010033444815</v>
      </c>
      <c r="AP1091" s="481">
        <f t="shared" si="683"/>
        <v>20.903010033444815</v>
      </c>
      <c r="AQ1091" s="481">
        <f t="shared" si="683"/>
        <v>20.903010033444815</v>
      </c>
      <c r="AR1091" s="481">
        <f t="shared" si="683"/>
        <v>20.903010033444815</v>
      </c>
      <c r="AS1091" s="481">
        <f t="shared" si="683"/>
        <v>20.903010033444815</v>
      </c>
      <c r="AT1091" s="481">
        <f t="shared" si="683"/>
        <v>20.903010033444815</v>
      </c>
      <c r="AU1091" s="481">
        <f t="shared" si="683"/>
        <v>20.903010033444815</v>
      </c>
      <c r="AV1091" s="481">
        <f t="shared" si="683"/>
        <v>20.903010033444815</v>
      </c>
      <c r="AW1091" s="481">
        <f t="shared" si="683"/>
        <v>20.903010033444815</v>
      </c>
      <c r="AX1091" s="481">
        <f t="shared" si="683"/>
        <v>20.903010033444815</v>
      </c>
      <c r="AY1091" s="481">
        <f t="shared" si="683"/>
        <v>20.903010033444815</v>
      </c>
      <c r="AZ1091" s="481">
        <f t="shared" si="683"/>
        <v>20.903010033444815</v>
      </c>
      <c r="BA1091" s="481">
        <f t="shared" si="683"/>
        <v>20.903010033444815</v>
      </c>
      <c r="BB1091" s="481">
        <f t="shared" si="683"/>
        <v>20.903010033444815</v>
      </c>
      <c r="BC1091" s="481">
        <f t="shared" si="684"/>
        <v>20.903010033444815</v>
      </c>
      <c r="BD1091" s="481">
        <f t="shared" si="684"/>
        <v>20.903010033444815</v>
      </c>
      <c r="BE1091" s="481">
        <f t="shared" si="684"/>
        <v>20.903010033444815</v>
      </c>
      <c r="BF1091" s="481">
        <f t="shared" si="684"/>
        <v>20.903010033444815</v>
      </c>
      <c r="BG1091" s="481">
        <f t="shared" si="684"/>
        <v>20.903010033444815</v>
      </c>
      <c r="BH1091" s="481">
        <f t="shared" si="684"/>
        <v>20.903010033444815</v>
      </c>
      <c r="BI1091" s="481">
        <f t="shared" si="684"/>
        <v>20.903010033444815</v>
      </c>
      <c r="BJ1091" s="481">
        <f t="shared" si="684"/>
        <v>20.903010033444815</v>
      </c>
      <c r="BK1091" s="481">
        <f t="shared" si="684"/>
        <v>20.903010033444815</v>
      </c>
      <c r="BL1091" s="481">
        <f t="shared" si="684"/>
        <v>20.903010033444815</v>
      </c>
      <c r="BM1091" s="481">
        <f t="shared" si="684"/>
        <v>20.903010033444815</v>
      </c>
      <c r="BN1091" s="481">
        <f t="shared" si="684"/>
        <v>20.903010033444815</v>
      </c>
      <c r="BO1091" s="481">
        <f t="shared" si="684"/>
        <v>20.903010033444815</v>
      </c>
      <c r="BP1091" s="481">
        <f t="shared" si="684"/>
        <v>20.903010033444815</v>
      </c>
      <c r="BQ1091" s="481">
        <f t="shared" si="684"/>
        <v>20.903010033444815</v>
      </c>
      <c r="BR1091" s="481">
        <f t="shared" si="684"/>
        <v>20.903010033444815</v>
      </c>
      <c r="BS1091" s="481">
        <f t="shared" si="684"/>
        <v>20.903010033444815</v>
      </c>
      <c r="BT1091" s="481">
        <f t="shared" si="684"/>
        <v>20.903010033444815</v>
      </c>
      <c r="BU1091" s="481">
        <f t="shared" si="684"/>
        <v>20.903010033444815</v>
      </c>
      <c r="BV1091" s="481">
        <f t="shared" si="684"/>
        <v>20.903010033444815</v>
      </c>
      <c r="BW1091" s="481">
        <f t="shared" si="684"/>
        <v>20.903010033444815</v>
      </c>
      <c r="BX1091" s="481">
        <f t="shared" si="684"/>
        <v>20.903010033444815</v>
      </c>
      <c r="BY1091" s="481">
        <f t="shared" si="684"/>
        <v>20.903010033444815</v>
      </c>
      <c r="BZ1091" s="481">
        <f t="shared" si="684"/>
        <v>20.903010033444815</v>
      </c>
      <c r="CA1091" s="481">
        <f t="shared" si="684"/>
        <v>20.903010033444815</v>
      </c>
      <c r="CB1091" s="481">
        <f t="shared" si="684"/>
        <v>20.903010033444815</v>
      </c>
      <c r="CC1091" s="481">
        <f t="shared" si="684"/>
        <v>20.903010033444815</v>
      </c>
      <c r="CD1091" s="481">
        <f t="shared" si="684"/>
        <v>20.903010033444815</v>
      </c>
      <c r="CE1091" s="481">
        <f t="shared" si="684"/>
        <v>20.903010033444815</v>
      </c>
      <c r="CF1091" s="481">
        <f t="shared" si="684"/>
        <v>20.903010033444815</v>
      </c>
      <c r="CG1091" s="481">
        <f t="shared" si="684"/>
        <v>20.903010033444815</v>
      </c>
      <c r="CH1091" s="481">
        <f t="shared" si="684"/>
        <v>20.903010033444815</v>
      </c>
      <c r="CI1091" s="481">
        <f t="shared" si="684"/>
        <v>20.903010033444815</v>
      </c>
      <c r="CJ1091" s="481">
        <f t="shared" si="684"/>
        <v>20.903010033444815</v>
      </c>
      <c r="CK1091" s="481">
        <f t="shared" si="684"/>
        <v>20.903010033444815</v>
      </c>
      <c r="CL1091" s="481">
        <f t="shared" si="684"/>
        <v>20.903010033444815</v>
      </c>
      <c r="CM1091" s="481">
        <f t="shared" si="684"/>
        <v>20.903010033444815</v>
      </c>
      <c r="CN1091" s="481">
        <f t="shared" si="684"/>
        <v>20.903010033444815</v>
      </c>
      <c r="CO1091" s="481">
        <f t="shared" si="684"/>
        <v>20.903010033444815</v>
      </c>
      <c r="CP1091" s="481">
        <f t="shared" si="684"/>
        <v>20.903010033444815</v>
      </c>
      <c r="CQ1091" s="481">
        <f t="shared" si="684"/>
        <v>20.903010033444815</v>
      </c>
      <c r="CR1091" s="481">
        <f t="shared" si="684"/>
        <v>20.903010033444815</v>
      </c>
      <c r="CS1091" s="481">
        <f t="shared" si="684"/>
        <v>20.903010033444815</v>
      </c>
      <c r="CT1091" s="481">
        <f t="shared" si="684"/>
        <v>20.903010033444815</v>
      </c>
      <c r="CU1091" s="481">
        <f t="shared" si="684"/>
        <v>20.903010033444815</v>
      </c>
      <c r="CV1091" s="481">
        <f t="shared" si="684"/>
        <v>20.903010033444815</v>
      </c>
      <c r="CW1091" s="63" t="s">
        <v>623</v>
      </c>
      <c r="CX1091" s="242" t="s">
        <v>1722</v>
      </c>
      <c r="CY1091" s="242" t="str">
        <f t="shared" ref="CY1091" si="688">IF(AND($DB1091&gt;$DE1091,$DB1091&gt;$DH1091),"lineal",IF(AND($DE1091&gt;$DB1091,$DE1091&gt;$DH1091),"logaritmica",IF(AND($DH1091&gt;$DB1091,$DH1091&gt;$DE1091),"exponencial","-")))</f>
        <v>logaritmica</v>
      </c>
      <c r="CZ1091" s="453">
        <f t="shared" ref="CZ1091" si="689">$AK1091-$DA1091*$AK$143</f>
        <v>20.903010033444815</v>
      </c>
      <c r="DA1091" s="453">
        <f t="shared" ref="DA1091" si="690">IFERROR(SLOPE($E1091:$AK1091,$E$143:$AK$143),0)</f>
        <v>0</v>
      </c>
      <c r="DB1091" s="454">
        <f t="shared" ref="DB1091" si="691">IFERROR(RSQ($E1091:$AK1091,$E$143:$AK$143),0)</f>
        <v>0</v>
      </c>
      <c r="DC1091" s="453">
        <f t="shared" ref="DC1091" si="692">$AK1091-$DD1091*$AK$143</f>
        <v>20.903010033444815</v>
      </c>
      <c r="DD1091" s="453">
        <f>IFERROR(SLOPE($E1091:$AK1091,$E$142:$AK$142),0)</f>
        <v>8.6988893235579807E-30</v>
      </c>
      <c r="DE1091" s="454">
        <f>IFERROR(RSQ($E1091:$AK1091,$E$142:$AK$142),0)</f>
        <v>1.7134175940341477E-31</v>
      </c>
      <c r="DF1091" s="455">
        <f t="shared" si="685"/>
        <v>3.0398931693397606</v>
      </c>
      <c r="DG1091" s="456">
        <f t="shared" ref="DG1091" si="693">IFERROR(SLOPE(LN($E1091:$AK1091),$E$143:$AK$143),0)</f>
        <v>0</v>
      </c>
      <c r="DH1091" s="454">
        <f>IFERROR(RSQ(LN($E1091:$AK1091),$E$143:$AK$143),0)</f>
        <v>0</v>
      </c>
    </row>
    <row r="1092" spans="2:113" outlineLevel="1" x14ac:dyDescent="0.3"/>
    <row r="1093" spans="2:113" outlineLevel="1" x14ac:dyDescent="0.3">
      <c r="C1093" s="242" t="s">
        <v>23</v>
      </c>
      <c r="D1093" s="143" t="s">
        <v>558</v>
      </c>
      <c r="E1093" s="303">
        <f t="shared" ref="E1093:AJ1093" si="694">IFERROR(E836/INDEX(abo.iden.tot.avg,E$1062),0)</f>
        <v>62.709030100334445</v>
      </c>
      <c r="F1093" s="303">
        <f t="shared" si="694"/>
        <v>62.709030100334445</v>
      </c>
      <c r="G1093" s="303">
        <f t="shared" si="694"/>
        <v>62.709030100334445</v>
      </c>
      <c r="H1093" s="303">
        <f t="shared" si="694"/>
        <v>62.709030100334445</v>
      </c>
      <c r="I1093" s="303">
        <f t="shared" si="694"/>
        <v>62.709030100334445</v>
      </c>
      <c r="J1093" s="303">
        <f t="shared" si="694"/>
        <v>62.709030100334445</v>
      </c>
      <c r="K1093" s="303">
        <f t="shared" si="694"/>
        <v>62.709030100334445</v>
      </c>
      <c r="L1093" s="303">
        <f t="shared" si="694"/>
        <v>62.709030100334445</v>
      </c>
      <c r="M1093" s="303">
        <f t="shared" si="694"/>
        <v>62.709030100334445</v>
      </c>
      <c r="N1093" s="303">
        <f t="shared" si="694"/>
        <v>62.709030100334445</v>
      </c>
      <c r="O1093" s="303">
        <f t="shared" si="694"/>
        <v>62.709030100334445</v>
      </c>
      <c r="P1093" s="303">
        <f t="shared" si="694"/>
        <v>62.709030100334445</v>
      </c>
      <c r="Q1093" s="303">
        <f t="shared" si="694"/>
        <v>62.709030100334445</v>
      </c>
      <c r="R1093" s="303">
        <f t="shared" si="694"/>
        <v>62.709030100334445</v>
      </c>
      <c r="S1093" s="303">
        <f t="shared" si="694"/>
        <v>62.709030100334445</v>
      </c>
      <c r="T1093" s="303">
        <f t="shared" si="694"/>
        <v>62.709030100334445</v>
      </c>
      <c r="U1093" s="303">
        <f t="shared" si="694"/>
        <v>62.709030100334445</v>
      </c>
      <c r="V1093" s="303">
        <f t="shared" si="694"/>
        <v>62.709030100334445</v>
      </c>
      <c r="W1093" s="303">
        <f t="shared" si="694"/>
        <v>62.709030100334445</v>
      </c>
      <c r="X1093" s="303">
        <f t="shared" si="694"/>
        <v>62.709030100334445</v>
      </c>
      <c r="Y1093" s="303">
        <f t="shared" si="694"/>
        <v>62.709030100334445</v>
      </c>
      <c r="Z1093" s="303">
        <f t="shared" si="694"/>
        <v>62.709030100334445</v>
      </c>
      <c r="AA1093" s="303">
        <f t="shared" si="694"/>
        <v>62.709030100334445</v>
      </c>
      <c r="AB1093" s="303">
        <f t="shared" si="694"/>
        <v>62.709030100334445</v>
      </c>
      <c r="AC1093" s="303">
        <f t="shared" si="694"/>
        <v>62.709030100334445</v>
      </c>
      <c r="AD1093" s="303">
        <f t="shared" si="694"/>
        <v>62.709030100334445</v>
      </c>
      <c r="AE1093" s="303">
        <f t="shared" si="694"/>
        <v>62.709030100334445</v>
      </c>
      <c r="AF1093" s="303">
        <f t="shared" si="694"/>
        <v>62.709030100334445</v>
      </c>
      <c r="AG1093" s="303">
        <f t="shared" si="694"/>
        <v>62.709030100334445</v>
      </c>
      <c r="AH1093" s="303">
        <f t="shared" si="694"/>
        <v>62.709030100334445</v>
      </c>
      <c r="AI1093" s="303">
        <f t="shared" si="694"/>
        <v>62.709030100334445</v>
      </c>
      <c r="AJ1093" s="303">
        <f t="shared" si="694"/>
        <v>62.709030100334445</v>
      </c>
      <c r="AK1093" s="303">
        <f t="shared" ref="AK1093:AL1093" si="695">IFERROR(AK836/INDEX(abo.iden.tot.avg,AK$1062),0)</f>
        <v>62.709030100334445</v>
      </c>
      <c r="AL1093" s="303">
        <f t="shared" si="695"/>
        <v>62.709030100334445</v>
      </c>
      <c r="AM1093" s="481">
        <f>SUM(AM1090:AM1091)</f>
        <v>62.709030100334445</v>
      </c>
      <c r="AN1093" s="481">
        <f t="shared" ref="AN1093:CV1093" si="696">SUM(AN1090:AN1091)</f>
        <v>62.709030100334445</v>
      </c>
      <c r="AO1093" s="481">
        <f t="shared" si="696"/>
        <v>62.709030100334445</v>
      </c>
      <c r="AP1093" s="481">
        <f t="shared" si="696"/>
        <v>62.709030100334445</v>
      </c>
      <c r="AQ1093" s="481">
        <f t="shared" si="696"/>
        <v>62.709030100334445</v>
      </c>
      <c r="AR1093" s="481">
        <f t="shared" si="696"/>
        <v>62.709030100334445</v>
      </c>
      <c r="AS1093" s="481">
        <f t="shared" si="696"/>
        <v>62.709030100334445</v>
      </c>
      <c r="AT1093" s="481">
        <f t="shared" si="696"/>
        <v>62.709030100334445</v>
      </c>
      <c r="AU1093" s="481">
        <f t="shared" si="696"/>
        <v>62.709030100334445</v>
      </c>
      <c r="AV1093" s="481">
        <f t="shared" si="696"/>
        <v>62.709030100334445</v>
      </c>
      <c r="AW1093" s="481">
        <f t="shared" si="696"/>
        <v>62.709030100334445</v>
      </c>
      <c r="AX1093" s="481">
        <f t="shared" si="696"/>
        <v>62.709030100334445</v>
      </c>
      <c r="AY1093" s="481">
        <f t="shared" si="696"/>
        <v>62.709030100334445</v>
      </c>
      <c r="AZ1093" s="481">
        <f t="shared" si="696"/>
        <v>62.709030100334445</v>
      </c>
      <c r="BA1093" s="481">
        <f t="shared" si="696"/>
        <v>62.709030100334445</v>
      </c>
      <c r="BB1093" s="481">
        <f t="shared" si="696"/>
        <v>62.709030100334445</v>
      </c>
      <c r="BC1093" s="481">
        <f t="shared" si="696"/>
        <v>62.709030100334445</v>
      </c>
      <c r="BD1093" s="481">
        <f t="shared" si="696"/>
        <v>62.709030100334445</v>
      </c>
      <c r="BE1093" s="481">
        <f t="shared" si="696"/>
        <v>62.709030100334445</v>
      </c>
      <c r="BF1093" s="481">
        <f t="shared" si="696"/>
        <v>62.709030100334445</v>
      </c>
      <c r="BG1093" s="481">
        <f t="shared" si="696"/>
        <v>62.709030100334445</v>
      </c>
      <c r="BH1093" s="481">
        <f t="shared" si="696"/>
        <v>62.709030100334445</v>
      </c>
      <c r="BI1093" s="481">
        <f t="shared" si="696"/>
        <v>62.709030100334445</v>
      </c>
      <c r="BJ1093" s="481">
        <f t="shared" si="696"/>
        <v>62.709030100334445</v>
      </c>
      <c r="BK1093" s="481">
        <f t="shared" si="696"/>
        <v>62.709030100334445</v>
      </c>
      <c r="BL1093" s="481">
        <f t="shared" si="696"/>
        <v>62.709030100334445</v>
      </c>
      <c r="BM1093" s="481">
        <f t="shared" si="696"/>
        <v>62.709030100334445</v>
      </c>
      <c r="BN1093" s="481">
        <f t="shared" si="696"/>
        <v>62.709030100334445</v>
      </c>
      <c r="BO1093" s="481">
        <f t="shared" si="696"/>
        <v>62.709030100334445</v>
      </c>
      <c r="BP1093" s="481">
        <f t="shared" si="696"/>
        <v>62.709030100334445</v>
      </c>
      <c r="BQ1093" s="481">
        <f t="shared" si="696"/>
        <v>62.709030100334445</v>
      </c>
      <c r="BR1093" s="481">
        <f t="shared" si="696"/>
        <v>62.709030100334445</v>
      </c>
      <c r="BS1093" s="481">
        <f t="shared" si="696"/>
        <v>62.709030100334445</v>
      </c>
      <c r="BT1093" s="481">
        <f t="shared" si="696"/>
        <v>62.709030100334445</v>
      </c>
      <c r="BU1093" s="481">
        <f t="shared" si="696"/>
        <v>62.709030100334445</v>
      </c>
      <c r="BV1093" s="481">
        <f t="shared" si="696"/>
        <v>62.709030100334445</v>
      </c>
      <c r="BW1093" s="481">
        <f t="shared" si="696"/>
        <v>62.709030100334445</v>
      </c>
      <c r="BX1093" s="481">
        <f t="shared" si="696"/>
        <v>62.709030100334445</v>
      </c>
      <c r="BY1093" s="481">
        <f t="shared" si="696"/>
        <v>62.709030100334445</v>
      </c>
      <c r="BZ1093" s="481">
        <f t="shared" si="696"/>
        <v>62.709030100334445</v>
      </c>
      <c r="CA1093" s="481">
        <f t="shared" si="696"/>
        <v>62.709030100334445</v>
      </c>
      <c r="CB1093" s="481">
        <f t="shared" si="696"/>
        <v>62.709030100334445</v>
      </c>
      <c r="CC1093" s="481">
        <f t="shared" si="696"/>
        <v>62.709030100334445</v>
      </c>
      <c r="CD1093" s="481">
        <f t="shared" si="696"/>
        <v>62.709030100334445</v>
      </c>
      <c r="CE1093" s="481">
        <f t="shared" si="696"/>
        <v>62.709030100334445</v>
      </c>
      <c r="CF1093" s="481">
        <f t="shared" si="696"/>
        <v>62.709030100334445</v>
      </c>
      <c r="CG1093" s="481">
        <f t="shared" si="696"/>
        <v>62.709030100334445</v>
      </c>
      <c r="CH1093" s="481">
        <f t="shared" si="696"/>
        <v>62.709030100334445</v>
      </c>
      <c r="CI1093" s="481">
        <f t="shared" si="696"/>
        <v>62.709030100334445</v>
      </c>
      <c r="CJ1093" s="481">
        <f t="shared" si="696"/>
        <v>62.709030100334445</v>
      </c>
      <c r="CK1093" s="481">
        <f t="shared" si="696"/>
        <v>62.709030100334445</v>
      </c>
      <c r="CL1093" s="481">
        <f t="shared" si="696"/>
        <v>62.709030100334445</v>
      </c>
      <c r="CM1093" s="481">
        <f t="shared" si="696"/>
        <v>62.709030100334445</v>
      </c>
      <c r="CN1093" s="481">
        <f t="shared" si="696"/>
        <v>62.709030100334445</v>
      </c>
      <c r="CO1093" s="481">
        <f t="shared" si="696"/>
        <v>62.709030100334445</v>
      </c>
      <c r="CP1093" s="481">
        <f t="shared" si="696"/>
        <v>62.709030100334445</v>
      </c>
      <c r="CQ1093" s="481">
        <f t="shared" si="696"/>
        <v>62.709030100334445</v>
      </c>
      <c r="CR1093" s="481">
        <f t="shared" si="696"/>
        <v>62.709030100334445</v>
      </c>
      <c r="CS1093" s="481">
        <f t="shared" si="696"/>
        <v>62.709030100334445</v>
      </c>
      <c r="CT1093" s="481">
        <f t="shared" si="696"/>
        <v>62.709030100334445</v>
      </c>
      <c r="CU1093" s="481">
        <f t="shared" si="696"/>
        <v>62.709030100334445</v>
      </c>
      <c r="CV1093" s="481">
        <f t="shared" si="696"/>
        <v>62.709030100334445</v>
      </c>
    </row>
    <row r="1095" spans="2:113" ht="16.2" thickBot="1" x14ac:dyDescent="0.35">
      <c r="B1095" s="76" t="s">
        <v>619</v>
      </c>
      <c r="C1095" s="76"/>
      <c r="D1095" s="76"/>
      <c r="E1095" s="76"/>
      <c r="F1095" s="76"/>
      <c r="G1095" s="76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  <c r="BQ1095" s="76"/>
      <c r="BR1095" s="76"/>
      <c r="BS1095" s="76"/>
      <c r="BT1095" s="76"/>
      <c r="BU1095" s="76"/>
      <c r="BV1095" s="76"/>
      <c r="BW1095" s="76"/>
      <c r="BX1095" s="76"/>
      <c r="BY1095" s="76"/>
      <c r="BZ1095" s="76"/>
      <c r="CA1095" s="76"/>
      <c r="CB1095" s="76"/>
      <c r="CC1095" s="76"/>
      <c r="CD1095" s="76"/>
      <c r="CE1095" s="76"/>
      <c r="CF1095" s="76"/>
      <c r="CG1095" s="76"/>
      <c r="CH1095" s="76"/>
      <c r="CI1095" s="76"/>
      <c r="CJ1095" s="76"/>
      <c r="CK1095" s="76"/>
      <c r="CL1095" s="76"/>
      <c r="CM1095" s="76"/>
      <c r="CN1095" s="76"/>
      <c r="CO1095" s="76"/>
      <c r="CP1095" s="76"/>
      <c r="CQ1095" s="76"/>
      <c r="CR1095" s="76"/>
      <c r="CS1095" s="76"/>
      <c r="CT1095" s="76"/>
      <c r="CU1095" s="76"/>
      <c r="CV1095" s="76"/>
      <c r="CW1095" s="76"/>
      <c r="CX1095" s="76"/>
      <c r="CY1095" s="76"/>
      <c r="CZ1095" s="76"/>
      <c r="DA1095" s="76"/>
      <c r="DB1095" s="76"/>
      <c r="DC1095" s="76"/>
      <c r="DD1095" s="76"/>
      <c r="DE1095" s="76"/>
      <c r="DF1095" s="76"/>
      <c r="DG1095" s="76"/>
      <c r="DH1095" s="76"/>
      <c r="DI1095" s="76"/>
    </row>
    <row r="1096" spans="2:113" outlineLevel="1" x14ac:dyDescent="0.3">
      <c r="CZ1096" s="457" t="s">
        <v>85</v>
      </c>
      <c r="DA1096" s="458"/>
      <c r="DB1096" s="459"/>
      <c r="DC1096" s="457" t="s">
        <v>1624</v>
      </c>
      <c r="DD1096" s="458"/>
      <c r="DE1096" s="459"/>
      <c r="DF1096" s="457" t="s">
        <v>1625</v>
      </c>
      <c r="DG1096" s="458"/>
      <c r="DH1096" s="459"/>
    </row>
    <row r="1097" spans="2:113" outlineLevel="1" x14ac:dyDescent="0.3">
      <c r="B1097" s="69" t="s">
        <v>79</v>
      </c>
      <c r="C1097" s="69" t="s">
        <v>129</v>
      </c>
      <c r="E1097" s="69">
        <v>201401</v>
      </c>
      <c r="F1097" s="69">
        <v>201402</v>
      </c>
      <c r="G1097" s="69">
        <v>201403</v>
      </c>
      <c r="H1097" s="69">
        <v>201404</v>
      </c>
      <c r="I1097" s="69">
        <v>201405</v>
      </c>
      <c r="J1097" s="69">
        <v>201406</v>
      </c>
      <c r="K1097" s="69">
        <v>201407</v>
      </c>
      <c r="L1097" s="69">
        <v>201408</v>
      </c>
      <c r="M1097" s="69">
        <v>201409</v>
      </c>
      <c r="N1097" s="69">
        <v>201410</v>
      </c>
      <c r="O1097" s="69">
        <v>201411</v>
      </c>
      <c r="P1097" s="69">
        <v>201412</v>
      </c>
      <c r="Q1097" s="69">
        <v>201501</v>
      </c>
      <c r="R1097" s="69">
        <v>201502</v>
      </c>
      <c r="S1097" s="69">
        <v>201503</v>
      </c>
      <c r="T1097" s="69">
        <v>201504</v>
      </c>
      <c r="U1097" s="69">
        <v>201505</v>
      </c>
      <c r="V1097" s="69">
        <v>201506</v>
      </c>
      <c r="W1097" s="69">
        <v>201507</v>
      </c>
      <c r="X1097" s="69">
        <v>201508</v>
      </c>
      <c r="Y1097" s="69">
        <v>201509</v>
      </c>
      <c r="Z1097" s="69">
        <v>201510</v>
      </c>
      <c r="AA1097" s="69">
        <v>201511</v>
      </c>
      <c r="AB1097" s="69">
        <v>201512</v>
      </c>
      <c r="AC1097" s="69">
        <v>201601</v>
      </c>
      <c r="AD1097" s="69">
        <v>201602</v>
      </c>
      <c r="AE1097" s="69">
        <v>201603</v>
      </c>
      <c r="AF1097" s="69">
        <v>201604</v>
      </c>
      <c r="AG1097" s="69">
        <v>201605</v>
      </c>
      <c r="AH1097" s="69">
        <v>201606</v>
      </c>
      <c r="AI1097" s="69">
        <v>201607</v>
      </c>
      <c r="AJ1097" s="69">
        <v>201608</v>
      </c>
      <c r="AK1097" s="69">
        <v>201609</v>
      </c>
      <c r="AL1097" s="69">
        <v>201610</v>
      </c>
      <c r="AM1097" s="69">
        <v>201611</v>
      </c>
      <c r="AN1097" s="69">
        <v>201612</v>
      </c>
      <c r="AO1097" s="69">
        <v>201701</v>
      </c>
      <c r="AP1097" s="69">
        <v>201702</v>
      </c>
      <c r="AQ1097" s="69">
        <v>201703</v>
      </c>
      <c r="AR1097" s="69">
        <v>201704</v>
      </c>
      <c r="AS1097" s="69">
        <v>201705</v>
      </c>
      <c r="AT1097" s="69">
        <v>201706</v>
      </c>
      <c r="AU1097" s="69">
        <v>201707</v>
      </c>
      <c r="AV1097" s="69">
        <v>201708</v>
      </c>
      <c r="AW1097" s="69">
        <v>201709</v>
      </c>
      <c r="AX1097" s="69">
        <v>201710</v>
      </c>
      <c r="AY1097" s="69">
        <v>201711</v>
      </c>
      <c r="AZ1097" s="69">
        <v>201712</v>
      </c>
      <c r="BA1097" s="69">
        <v>201801</v>
      </c>
      <c r="BB1097" s="69">
        <v>201802</v>
      </c>
      <c r="BC1097" s="69">
        <v>201803</v>
      </c>
      <c r="BD1097" s="69">
        <v>201804</v>
      </c>
      <c r="BE1097" s="69">
        <v>201805</v>
      </c>
      <c r="BF1097" s="69">
        <v>201806</v>
      </c>
      <c r="BG1097" s="69">
        <v>201807</v>
      </c>
      <c r="BH1097" s="69">
        <v>201808</v>
      </c>
      <c r="BI1097" s="69">
        <v>201809</v>
      </c>
      <c r="BJ1097" s="69">
        <v>201810</v>
      </c>
      <c r="BK1097" s="69">
        <v>201811</v>
      </c>
      <c r="BL1097" s="69">
        <v>201812</v>
      </c>
      <c r="BM1097" s="69">
        <v>201901</v>
      </c>
      <c r="BN1097" s="69">
        <v>201902</v>
      </c>
      <c r="BO1097" s="69">
        <v>201903</v>
      </c>
      <c r="BP1097" s="69">
        <v>201904</v>
      </c>
      <c r="BQ1097" s="69">
        <v>201905</v>
      </c>
      <c r="BR1097" s="69">
        <v>201906</v>
      </c>
      <c r="BS1097" s="69">
        <v>201907</v>
      </c>
      <c r="BT1097" s="69">
        <v>201908</v>
      </c>
      <c r="BU1097" s="69">
        <v>201909</v>
      </c>
      <c r="BV1097" s="69">
        <v>201910</v>
      </c>
      <c r="BW1097" s="69">
        <v>201911</v>
      </c>
      <c r="BX1097" s="69">
        <v>201912</v>
      </c>
      <c r="BY1097" s="69">
        <v>202001</v>
      </c>
      <c r="BZ1097" s="69">
        <v>202002</v>
      </c>
      <c r="CA1097" s="69">
        <v>202003</v>
      </c>
      <c r="CB1097" s="69">
        <v>202004</v>
      </c>
      <c r="CC1097" s="69">
        <v>202005</v>
      </c>
      <c r="CD1097" s="69">
        <v>202006</v>
      </c>
      <c r="CE1097" s="69">
        <v>202007</v>
      </c>
      <c r="CF1097" s="69">
        <v>202008</v>
      </c>
      <c r="CG1097" s="69">
        <v>202009</v>
      </c>
      <c r="CH1097" s="69">
        <v>202010</v>
      </c>
      <c r="CI1097" s="69">
        <v>202011</v>
      </c>
      <c r="CJ1097" s="69">
        <v>202012</v>
      </c>
      <c r="CK1097" s="69">
        <v>202101</v>
      </c>
      <c r="CL1097" s="69">
        <v>202102</v>
      </c>
      <c r="CM1097" s="69">
        <v>202103</v>
      </c>
      <c r="CN1097" s="69">
        <v>202104</v>
      </c>
      <c r="CO1097" s="69">
        <v>202105</v>
      </c>
      <c r="CP1097" s="69">
        <v>202106</v>
      </c>
      <c r="CQ1097" s="69">
        <v>202107</v>
      </c>
      <c r="CR1097" s="69">
        <v>202108</v>
      </c>
      <c r="CS1097" s="69">
        <v>202109</v>
      </c>
      <c r="CT1097" s="69">
        <v>202110</v>
      </c>
      <c r="CU1097" s="69">
        <v>202111</v>
      </c>
      <c r="CV1097" s="69">
        <v>202112</v>
      </c>
      <c r="CX1097" s="69" t="s">
        <v>1720</v>
      </c>
      <c r="CY1097" s="69" t="s">
        <v>1721</v>
      </c>
      <c r="CZ1097" s="452" t="s">
        <v>1621</v>
      </c>
      <c r="DA1097" s="452" t="s">
        <v>1622</v>
      </c>
      <c r="DB1097" s="452" t="s">
        <v>1623</v>
      </c>
      <c r="DC1097" s="452" t="s">
        <v>1621</v>
      </c>
      <c r="DD1097" s="452" t="s">
        <v>1622</v>
      </c>
      <c r="DE1097" s="452" t="s">
        <v>1623</v>
      </c>
      <c r="DF1097" s="452" t="s">
        <v>1621</v>
      </c>
      <c r="DG1097" s="452" t="s">
        <v>1622</v>
      </c>
      <c r="DH1097" s="452" t="s">
        <v>1623</v>
      </c>
    </row>
    <row r="1098" spans="2:113" outlineLevel="1" x14ac:dyDescent="0.3">
      <c r="B1098" s="154">
        <v>1</v>
      </c>
      <c r="C1098" s="242" t="s">
        <v>611</v>
      </c>
      <c r="D1098" s="143" t="s">
        <v>558</v>
      </c>
      <c r="E1098" s="303">
        <f t="shared" ref="E1098:AJ1098" si="697">IFERROR(E841/INDEX(abo.fmo.pre.avg,E$1062),0)</f>
        <v>41.80602006688963</v>
      </c>
      <c r="F1098" s="303">
        <f t="shared" si="697"/>
        <v>41.80602006688963</v>
      </c>
      <c r="G1098" s="303">
        <f t="shared" si="697"/>
        <v>41.80602006688963</v>
      </c>
      <c r="H1098" s="303">
        <f t="shared" si="697"/>
        <v>41.80602006688963</v>
      </c>
      <c r="I1098" s="303">
        <f t="shared" si="697"/>
        <v>41.80602006688963</v>
      </c>
      <c r="J1098" s="303">
        <f t="shared" si="697"/>
        <v>41.80602006688963</v>
      </c>
      <c r="K1098" s="303">
        <f t="shared" si="697"/>
        <v>41.80602006688963</v>
      </c>
      <c r="L1098" s="303">
        <f t="shared" si="697"/>
        <v>41.80602006688963</v>
      </c>
      <c r="M1098" s="303">
        <f t="shared" si="697"/>
        <v>41.80602006688963</v>
      </c>
      <c r="N1098" s="303">
        <f t="shared" si="697"/>
        <v>41.80602006688963</v>
      </c>
      <c r="O1098" s="303">
        <f t="shared" si="697"/>
        <v>41.80602006688963</v>
      </c>
      <c r="P1098" s="303">
        <f t="shared" si="697"/>
        <v>41.80602006688963</v>
      </c>
      <c r="Q1098" s="303">
        <f t="shared" si="697"/>
        <v>41.80602006688963</v>
      </c>
      <c r="R1098" s="303">
        <f t="shared" si="697"/>
        <v>41.80602006688963</v>
      </c>
      <c r="S1098" s="303">
        <f t="shared" si="697"/>
        <v>41.80602006688963</v>
      </c>
      <c r="T1098" s="303">
        <f t="shared" si="697"/>
        <v>41.80602006688963</v>
      </c>
      <c r="U1098" s="303">
        <f t="shared" si="697"/>
        <v>41.80602006688963</v>
      </c>
      <c r="V1098" s="303">
        <f t="shared" si="697"/>
        <v>41.80602006688963</v>
      </c>
      <c r="W1098" s="303">
        <f t="shared" si="697"/>
        <v>41.80602006688963</v>
      </c>
      <c r="X1098" s="303">
        <f t="shared" si="697"/>
        <v>41.80602006688963</v>
      </c>
      <c r="Y1098" s="303">
        <f t="shared" si="697"/>
        <v>41.80602006688963</v>
      </c>
      <c r="Z1098" s="303">
        <f t="shared" si="697"/>
        <v>41.80602006688963</v>
      </c>
      <c r="AA1098" s="303">
        <f t="shared" si="697"/>
        <v>41.80602006688963</v>
      </c>
      <c r="AB1098" s="303">
        <f t="shared" si="697"/>
        <v>41.80602006688963</v>
      </c>
      <c r="AC1098" s="303">
        <f t="shared" si="697"/>
        <v>41.80602006688963</v>
      </c>
      <c r="AD1098" s="303">
        <f t="shared" si="697"/>
        <v>41.80602006688963</v>
      </c>
      <c r="AE1098" s="303">
        <f t="shared" si="697"/>
        <v>41.80602006688963</v>
      </c>
      <c r="AF1098" s="303">
        <f t="shared" si="697"/>
        <v>41.80602006688963</v>
      </c>
      <c r="AG1098" s="303">
        <f t="shared" si="697"/>
        <v>41.80602006688963</v>
      </c>
      <c r="AH1098" s="303">
        <f t="shared" si="697"/>
        <v>41.80602006688963</v>
      </c>
      <c r="AI1098" s="303">
        <f t="shared" si="697"/>
        <v>41.80602006688963</v>
      </c>
      <c r="AJ1098" s="303">
        <f t="shared" si="697"/>
        <v>41.80602006688963</v>
      </c>
      <c r="AK1098" s="303">
        <f t="shared" ref="AK1098:AL1098" si="698">IFERROR(AK841/INDEX(abo.fmo.pre.avg,AK$1062),0)</f>
        <v>41.80602006688963</v>
      </c>
      <c r="AL1098" s="303">
        <f t="shared" si="698"/>
        <v>41.80602006688963</v>
      </c>
      <c r="AM1098" s="481">
        <f t="shared" ref="AM1098:BB1099" si="699">IF($CX1098="lineal",$CZ1098+$DA1098*AM$143,IF($CX1098="logaritmica",$DC1098+$DD1098*AM$142,IF($CX1098="exponencial",EXP($DF1098+$DG1098*AM$143),"-")))</f>
        <v>41.80602006688963</v>
      </c>
      <c r="AN1098" s="481">
        <f t="shared" si="699"/>
        <v>41.80602006688963</v>
      </c>
      <c r="AO1098" s="481">
        <f t="shared" si="699"/>
        <v>41.80602006688963</v>
      </c>
      <c r="AP1098" s="481">
        <f t="shared" si="699"/>
        <v>41.80602006688963</v>
      </c>
      <c r="AQ1098" s="481">
        <f t="shared" si="699"/>
        <v>41.80602006688963</v>
      </c>
      <c r="AR1098" s="481">
        <f t="shared" si="699"/>
        <v>41.80602006688963</v>
      </c>
      <c r="AS1098" s="481">
        <f t="shared" si="699"/>
        <v>41.80602006688963</v>
      </c>
      <c r="AT1098" s="481">
        <f t="shared" si="699"/>
        <v>41.80602006688963</v>
      </c>
      <c r="AU1098" s="481">
        <f t="shared" si="699"/>
        <v>41.80602006688963</v>
      </c>
      <c r="AV1098" s="481">
        <f t="shared" si="699"/>
        <v>41.80602006688963</v>
      </c>
      <c r="AW1098" s="481">
        <f t="shared" si="699"/>
        <v>41.80602006688963</v>
      </c>
      <c r="AX1098" s="481">
        <f t="shared" si="699"/>
        <v>41.80602006688963</v>
      </c>
      <c r="AY1098" s="481">
        <f t="shared" si="699"/>
        <v>41.80602006688963</v>
      </c>
      <c r="AZ1098" s="481">
        <f t="shared" si="699"/>
        <v>41.80602006688963</v>
      </c>
      <c r="BA1098" s="481">
        <f t="shared" si="699"/>
        <v>41.80602006688963</v>
      </c>
      <c r="BB1098" s="481">
        <f t="shared" si="699"/>
        <v>41.80602006688963</v>
      </c>
      <c r="BC1098" s="481">
        <f t="shared" ref="BC1098:CV1099" si="700">IF($CX1098="lineal",$CZ1098+$DA1098*BC$143,IF($CX1098="logaritmica",$DC1098+$DD1098*BC$142,IF($CX1098="exponencial",EXP($DF1098+$DG1098*BC$143),"-")))</f>
        <v>41.80602006688963</v>
      </c>
      <c r="BD1098" s="481">
        <f t="shared" si="700"/>
        <v>41.80602006688963</v>
      </c>
      <c r="BE1098" s="481">
        <f t="shared" si="700"/>
        <v>41.80602006688963</v>
      </c>
      <c r="BF1098" s="481">
        <f t="shared" si="700"/>
        <v>41.80602006688963</v>
      </c>
      <c r="BG1098" s="481">
        <f t="shared" si="700"/>
        <v>41.80602006688963</v>
      </c>
      <c r="BH1098" s="481">
        <f t="shared" si="700"/>
        <v>41.80602006688963</v>
      </c>
      <c r="BI1098" s="481">
        <f t="shared" si="700"/>
        <v>41.80602006688963</v>
      </c>
      <c r="BJ1098" s="481">
        <f t="shared" si="700"/>
        <v>41.80602006688963</v>
      </c>
      <c r="BK1098" s="481">
        <f t="shared" si="700"/>
        <v>41.80602006688963</v>
      </c>
      <c r="BL1098" s="481">
        <f t="shared" si="700"/>
        <v>41.80602006688963</v>
      </c>
      <c r="BM1098" s="481">
        <f t="shared" si="700"/>
        <v>41.80602006688963</v>
      </c>
      <c r="BN1098" s="481">
        <f t="shared" si="700"/>
        <v>41.80602006688963</v>
      </c>
      <c r="BO1098" s="481">
        <f t="shared" si="700"/>
        <v>41.80602006688963</v>
      </c>
      <c r="BP1098" s="481">
        <f t="shared" si="700"/>
        <v>41.80602006688963</v>
      </c>
      <c r="BQ1098" s="481">
        <f t="shared" si="700"/>
        <v>41.80602006688963</v>
      </c>
      <c r="BR1098" s="481">
        <f t="shared" si="700"/>
        <v>41.80602006688963</v>
      </c>
      <c r="BS1098" s="481">
        <f t="shared" si="700"/>
        <v>41.80602006688963</v>
      </c>
      <c r="BT1098" s="481">
        <f t="shared" si="700"/>
        <v>41.80602006688963</v>
      </c>
      <c r="BU1098" s="481">
        <f t="shared" si="700"/>
        <v>41.80602006688963</v>
      </c>
      <c r="BV1098" s="481">
        <f t="shared" si="700"/>
        <v>41.80602006688963</v>
      </c>
      <c r="BW1098" s="481">
        <f t="shared" si="700"/>
        <v>41.80602006688963</v>
      </c>
      <c r="BX1098" s="481">
        <f t="shared" si="700"/>
        <v>41.80602006688963</v>
      </c>
      <c r="BY1098" s="481">
        <f t="shared" si="700"/>
        <v>41.80602006688963</v>
      </c>
      <c r="BZ1098" s="481">
        <f t="shared" si="700"/>
        <v>41.80602006688963</v>
      </c>
      <c r="CA1098" s="481">
        <f t="shared" si="700"/>
        <v>41.80602006688963</v>
      </c>
      <c r="CB1098" s="481">
        <f t="shared" si="700"/>
        <v>41.80602006688963</v>
      </c>
      <c r="CC1098" s="481">
        <f t="shared" si="700"/>
        <v>41.80602006688963</v>
      </c>
      <c r="CD1098" s="481">
        <f t="shared" si="700"/>
        <v>41.80602006688963</v>
      </c>
      <c r="CE1098" s="481">
        <f t="shared" si="700"/>
        <v>41.80602006688963</v>
      </c>
      <c r="CF1098" s="481">
        <f t="shared" si="700"/>
        <v>41.80602006688963</v>
      </c>
      <c r="CG1098" s="481">
        <f t="shared" si="700"/>
        <v>41.80602006688963</v>
      </c>
      <c r="CH1098" s="481">
        <f t="shared" si="700"/>
        <v>41.80602006688963</v>
      </c>
      <c r="CI1098" s="481">
        <f t="shared" si="700"/>
        <v>41.80602006688963</v>
      </c>
      <c r="CJ1098" s="481">
        <f t="shared" si="700"/>
        <v>41.80602006688963</v>
      </c>
      <c r="CK1098" s="481">
        <f t="shared" si="700"/>
        <v>41.80602006688963</v>
      </c>
      <c r="CL1098" s="481">
        <f t="shared" si="700"/>
        <v>41.80602006688963</v>
      </c>
      <c r="CM1098" s="481">
        <f t="shared" si="700"/>
        <v>41.80602006688963</v>
      </c>
      <c r="CN1098" s="481">
        <f t="shared" si="700"/>
        <v>41.80602006688963</v>
      </c>
      <c r="CO1098" s="481">
        <f t="shared" si="700"/>
        <v>41.80602006688963</v>
      </c>
      <c r="CP1098" s="481">
        <f t="shared" si="700"/>
        <v>41.80602006688963</v>
      </c>
      <c r="CQ1098" s="481">
        <f t="shared" si="700"/>
        <v>41.80602006688963</v>
      </c>
      <c r="CR1098" s="481">
        <f t="shared" si="700"/>
        <v>41.80602006688963</v>
      </c>
      <c r="CS1098" s="481">
        <f t="shared" si="700"/>
        <v>41.80602006688963</v>
      </c>
      <c r="CT1098" s="481">
        <f t="shared" si="700"/>
        <v>41.80602006688963</v>
      </c>
      <c r="CU1098" s="481">
        <f t="shared" si="700"/>
        <v>41.80602006688963</v>
      </c>
      <c r="CV1098" s="481">
        <f t="shared" si="700"/>
        <v>41.80602006688963</v>
      </c>
      <c r="CW1098" s="63" t="s">
        <v>624</v>
      </c>
      <c r="CX1098" s="242" t="str">
        <f>+CY1098</f>
        <v>logaritmica</v>
      </c>
      <c r="CY1098" s="242" t="str">
        <f>IF(AND($DB1098&gt;$DE1098,$DB1098&gt;$DH1098),"lineal",IF(AND($DE1098&gt;$DB1098,$DE1098&gt;$DH1098),"logaritmica",IF(AND($DH1098&gt;$DB1098,$DH1098&gt;$DE1098),"exponencial","-")))</f>
        <v>logaritmica</v>
      </c>
      <c r="CZ1098" s="453">
        <f>$AK1098-$DA1098*$AK$143</f>
        <v>41.80602006688963</v>
      </c>
      <c r="DA1098" s="453">
        <f>IFERROR(SLOPE($E1098:$AK1098,$E$143:$AK$143),0)</f>
        <v>0</v>
      </c>
      <c r="DB1098" s="454">
        <f>IFERROR(RSQ($E1098:$AK1098,$E$143:$AK$143),0)</f>
        <v>0</v>
      </c>
      <c r="DC1098" s="453">
        <f>$AK1098-$DD1098*$AK$143</f>
        <v>41.80602006688963</v>
      </c>
      <c r="DD1098" s="453">
        <f>IFERROR(SLOPE($E1098:$AK1098,$E$142:$AK$142),0)</f>
        <v>1.7397778647115961E-29</v>
      </c>
      <c r="DE1098" s="454">
        <f>IFERROR(RSQ($E1098:$AK1098,$E$142:$AK$142),0)</f>
        <v>1.7134175940341477E-31</v>
      </c>
      <c r="DF1098" s="455">
        <f t="shared" ref="DF1098:DF1099" si="701">IFERROR(LN($AK1098)-$DG1098*$AK$143,0)</f>
        <v>3.733040349899706</v>
      </c>
      <c r="DG1098" s="456">
        <f>IFERROR(SLOPE(LN($E1098:$AK1098),$E$143:$AK$143),0)</f>
        <v>0</v>
      </c>
      <c r="DH1098" s="454">
        <f>IFERROR(RSQ(LN($E1098:$AK1098),$E$143:$AK$143),0)</f>
        <v>0</v>
      </c>
    </row>
    <row r="1099" spans="2:113" outlineLevel="1" x14ac:dyDescent="0.3">
      <c r="B1099" s="154">
        <v>2</v>
      </c>
      <c r="C1099" s="242" t="s">
        <v>612</v>
      </c>
      <c r="D1099" s="143" t="s">
        <v>558</v>
      </c>
      <c r="E1099" s="303">
        <f t="shared" ref="E1099:AJ1099" si="702">IFERROR(E842/INDEX(abo.fmo.pre.avg,E$1062),0)</f>
        <v>20.903010033444815</v>
      </c>
      <c r="F1099" s="303">
        <f t="shared" si="702"/>
        <v>20.903010033444815</v>
      </c>
      <c r="G1099" s="303">
        <f t="shared" si="702"/>
        <v>20.903010033444815</v>
      </c>
      <c r="H1099" s="303">
        <f t="shared" si="702"/>
        <v>20.903010033444815</v>
      </c>
      <c r="I1099" s="303">
        <f t="shared" si="702"/>
        <v>20.903010033444815</v>
      </c>
      <c r="J1099" s="303">
        <f t="shared" si="702"/>
        <v>20.903010033444815</v>
      </c>
      <c r="K1099" s="303">
        <f t="shared" si="702"/>
        <v>20.903010033444815</v>
      </c>
      <c r="L1099" s="303">
        <f t="shared" si="702"/>
        <v>20.903010033444815</v>
      </c>
      <c r="M1099" s="303">
        <f t="shared" si="702"/>
        <v>20.903010033444815</v>
      </c>
      <c r="N1099" s="303">
        <f t="shared" si="702"/>
        <v>20.903010033444815</v>
      </c>
      <c r="O1099" s="303">
        <f t="shared" si="702"/>
        <v>20.903010033444815</v>
      </c>
      <c r="P1099" s="303">
        <f t="shared" si="702"/>
        <v>20.903010033444815</v>
      </c>
      <c r="Q1099" s="303">
        <f t="shared" si="702"/>
        <v>20.903010033444815</v>
      </c>
      <c r="R1099" s="303">
        <f t="shared" si="702"/>
        <v>20.903010033444815</v>
      </c>
      <c r="S1099" s="303">
        <f t="shared" si="702"/>
        <v>20.903010033444815</v>
      </c>
      <c r="T1099" s="303">
        <f t="shared" si="702"/>
        <v>20.903010033444815</v>
      </c>
      <c r="U1099" s="303">
        <f t="shared" si="702"/>
        <v>20.903010033444815</v>
      </c>
      <c r="V1099" s="303">
        <f t="shared" si="702"/>
        <v>20.903010033444815</v>
      </c>
      <c r="W1099" s="303">
        <f t="shared" si="702"/>
        <v>20.903010033444815</v>
      </c>
      <c r="X1099" s="303">
        <f t="shared" si="702"/>
        <v>20.903010033444815</v>
      </c>
      <c r="Y1099" s="303">
        <f t="shared" si="702"/>
        <v>20.903010033444815</v>
      </c>
      <c r="Z1099" s="303">
        <f t="shared" si="702"/>
        <v>20.903010033444815</v>
      </c>
      <c r="AA1099" s="303">
        <f t="shared" si="702"/>
        <v>20.903010033444815</v>
      </c>
      <c r="AB1099" s="303">
        <f t="shared" si="702"/>
        <v>20.903010033444815</v>
      </c>
      <c r="AC1099" s="303">
        <f t="shared" si="702"/>
        <v>20.903010033444815</v>
      </c>
      <c r="AD1099" s="303">
        <f t="shared" si="702"/>
        <v>20.903010033444815</v>
      </c>
      <c r="AE1099" s="303">
        <f t="shared" si="702"/>
        <v>20.903010033444815</v>
      </c>
      <c r="AF1099" s="303">
        <f t="shared" si="702"/>
        <v>20.903010033444815</v>
      </c>
      <c r="AG1099" s="303">
        <f t="shared" si="702"/>
        <v>20.903010033444815</v>
      </c>
      <c r="AH1099" s="303">
        <f t="shared" si="702"/>
        <v>20.903010033444815</v>
      </c>
      <c r="AI1099" s="303">
        <f t="shared" si="702"/>
        <v>20.903010033444815</v>
      </c>
      <c r="AJ1099" s="303">
        <f t="shared" si="702"/>
        <v>20.903010033444815</v>
      </c>
      <c r="AK1099" s="303">
        <f t="shared" ref="AK1099:AL1099" si="703">IFERROR(AK842/INDEX(abo.fmo.pre.avg,AK$1062),0)</f>
        <v>20.903010033444815</v>
      </c>
      <c r="AL1099" s="303">
        <f t="shared" si="703"/>
        <v>20.903010033444815</v>
      </c>
      <c r="AM1099" s="481">
        <f t="shared" si="699"/>
        <v>20.903010033444815</v>
      </c>
      <c r="AN1099" s="481">
        <f t="shared" si="699"/>
        <v>20.903010033444815</v>
      </c>
      <c r="AO1099" s="481">
        <f t="shared" si="699"/>
        <v>20.903010033444815</v>
      </c>
      <c r="AP1099" s="481">
        <f t="shared" si="699"/>
        <v>20.903010033444815</v>
      </c>
      <c r="AQ1099" s="481">
        <f t="shared" si="699"/>
        <v>20.903010033444815</v>
      </c>
      <c r="AR1099" s="481">
        <f t="shared" si="699"/>
        <v>20.903010033444815</v>
      </c>
      <c r="AS1099" s="481">
        <f t="shared" si="699"/>
        <v>20.903010033444815</v>
      </c>
      <c r="AT1099" s="481">
        <f t="shared" si="699"/>
        <v>20.903010033444815</v>
      </c>
      <c r="AU1099" s="481">
        <f t="shared" si="699"/>
        <v>20.903010033444815</v>
      </c>
      <c r="AV1099" s="481">
        <f t="shared" si="699"/>
        <v>20.903010033444815</v>
      </c>
      <c r="AW1099" s="481">
        <f t="shared" si="699"/>
        <v>20.903010033444815</v>
      </c>
      <c r="AX1099" s="481">
        <f t="shared" si="699"/>
        <v>20.903010033444815</v>
      </c>
      <c r="AY1099" s="481">
        <f t="shared" si="699"/>
        <v>20.903010033444815</v>
      </c>
      <c r="AZ1099" s="481">
        <f t="shared" si="699"/>
        <v>20.903010033444815</v>
      </c>
      <c r="BA1099" s="481">
        <f t="shared" si="699"/>
        <v>20.903010033444815</v>
      </c>
      <c r="BB1099" s="481">
        <f t="shared" si="699"/>
        <v>20.903010033444815</v>
      </c>
      <c r="BC1099" s="481">
        <f t="shared" si="700"/>
        <v>20.903010033444815</v>
      </c>
      <c r="BD1099" s="481">
        <f t="shared" si="700"/>
        <v>20.903010033444815</v>
      </c>
      <c r="BE1099" s="481">
        <f t="shared" si="700"/>
        <v>20.903010033444815</v>
      </c>
      <c r="BF1099" s="481">
        <f t="shared" si="700"/>
        <v>20.903010033444815</v>
      </c>
      <c r="BG1099" s="481">
        <f t="shared" si="700"/>
        <v>20.903010033444815</v>
      </c>
      <c r="BH1099" s="481">
        <f t="shared" si="700"/>
        <v>20.903010033444815</v>
      </c>
      <c r="BI1099" s="481">
        <f t="shared" si="700"/>
        <v>20.903010033444815</v>
      </c>
      <c r="BJ1099" s="481">
        <f t="shared" si="700"/>
        <v>20.903010033444815</v>
      </c>
      <c r="BK1099" s="481">
        <f t="shared" si="700"/>
        <v>20.903010033444815</v>
      </c>
      <c r="BL1099" s="481">
        <f t="shared" si="700"/>
        <v>20.903010033444815</v>
      </c>
      <c r="BM1099" s="481">
        <f t="shared" si="700"/>
        <v>20.903010033444815</v>
      </c>
      <c r="BN1099" s="481">
        <f t="shared" si="700"/>
        <v>20.903010033444815</v>
      </c>
      <c r="BO1099" s="481">
        <f t="shared" si="700"/>
        <v>20.903010033444815</v>
      </c>
      <c r="BP1099" s="481">
        <f t="shared" si="700"/>
        <v>20.903010033444815</v>
      </c>
      <c r="BQ1099" s="481">
        <f t="shared" si="700"/>
        <v>20.903010033444815</v>
      </c>
      <c r="BR1099" s="481">
        <f t="shared" si="700"/>
        <v>20.903010033444815</v>
      </c>
      <c r="BS1099" s="481">
        <f t="shared" si="700"/>
        <v>20.903010033444815</v>
      </c>
      <c r="BT1099" s="481">
        <f t="shared" si="700"/>
        <v>20.903010033444815</v>
      </c>
      <c r="BU1099" s="481">
        <f t="shared" si="700"/>
        <v>20.903010033444815</v>
      </c>
      <c r="BV1099" s="481">
        <f t="shared" si="700"/>
        <v>20.903010033444815</v>
      </c>
      <c r="BW1099" s="481">
        <f t="shared" si="700"/>
        <v>20.903010033444815</v>
      </c>
      <c r="BX1099" s="481">
        <f t="shared" si="700"/>
        <v>20.903010033444815</v>
      </c>
      <c r="BY1099" s="481">
        <f t="shared" si="700"/>
        <v>20.903010033444815</v>
      </c>
      <c r="BZ1099" s="481">
        <f t="shared" si="700"/>
        <v>20.903010033444815</v>
      </c>
      <c r="CA1099" s="481">
        <f t="shared" si="700"/>
        <v>20.903010033444815</v>
      </c>
      <c r="CB1099" s="481">
        <f t="shared" si="700"/>
        <v>20.903010033444815</v>
      </c>
      <c r="CC1099" s="481">
        <f t="shared" si="700"/>
        <v>20.903010033444815</v>
      </c>
      <c r="CD1099" s="481">
        <f t="shared" si="700"/>
        <v>20.903010033444815</v>
      </c>
      <c r="CE1099" s="481">
        <f t="shared" si="700"/>
        <v>20.903010033444815</v>
      </c>
      <c r="CF1099" s="481">
        <f t="shared" si="700"/>
        <v>20.903010033444815</v>
      </c>
      <c r="CG1099" s="481">
        <f t="shared" si="700"/>
        <v>20.903010033444815</v>
      </c>
      <c r="CH1099" s="481">
        <f t="shared" si="700"/>
        <v>20.903010033444815</v>
      </c>
      <c r="CI1099" s="481">
        <f t="shared" si="700"/>
        <v>20.903010033444815</v>
      </c>
      <c r="CJ1099" s="481">
        <f t="shared" si="700"/>
        <v>20.903010033444815</v>
      </c>
      <c r="CK1099" s="481">
        <f t="shared" si="700"/>
        <v>20.903010033444815</v>
      </c>
      <c r="CL1099" s="481">
        <f t="shared" si="700"/>
        <v>20.903010033444815</v>
      </c>
      <c r="CM1099" s="481">
        <f t="shared" si="700"/>
        <v>20.903010033444815</v>
      </c>
      <c r="CN1099" s="481">
        <f t="shared" si="700"/>
        <v>20.903010033444815</v>
      </c>
      <c r="CO1099" s="481">
        <f t="shared" si="700"/>
        <v>20.903010033444815</v>
      </c>
      <c r="CP1099" s="481">
        <f t="shared" si="700"/>
        <v>20.903010033444815</v>
      </c>
      <c r="CQ1099" s="481">
        <f t="shared" si="700"/>
        <v>20.903010033444815</v>
      </c>
      <c r="CR1099" s="481">
        <f t="shared" si="700"/>
        <v>20.903010033444815</v>
      </c>
      <c r="CS1099" s="481">
        <f t="shared" si="700"/>
        <v>20.903010033444815</v>
      </c>
      <c r="CT1099" s="481">
        <f t="shared" si="700"/>
        <v>20.903010033444815</v>
      </c>
      <c r="CU1099" s="481">
        <f t="shared" si="700"/>
        <v>20.903010033444815</v>
      </c>
      <c r="CV1099" s="481">
        <f t="shared" si="700"/>
        <v>20.903010033444815</v>
      </c>
      <c r="CW1099" s="63" t="s">
        <v>625</v>
      </c>
      <c r="CX1099" s="242" t="s">
        <v>1722</v>
      </c>
      <c r="CY1099" s="242" t="str">
        <f t="shared" ref="CY1099" si="704">IF(AND($DB1099&gt;$DE1099,$DB1099&gt;$DH1099),"lineal",IF(AND($DE1099&gt;$DB1099,$DE1099&gt;$DH1099),"logaritmica",IF(AND($DH1099&gt;$DB1099,$DH1099&gt;$DE1099),"exponencial","-")))</f>
        <v>logaritmica</v>
      </c>
      <c r="CZ1099" s="453">
        <f t="shared" ref="CZ1099" si="705">$AK1099-$DA1099*$AK$143</f>
        <v>20.903010033444815</v>
      </c>
      <c r="DA1099" s="453">
        <f t="shared" ref="DA1099" si="706">IFERROR(SLOPE($E1099:$AK1099,$E$143:$AK$143),0)</f>
        <v>0</v>
      </c>
      <c r="DB1099" s="454">
        <f t="shared" ref="DB1099" si="707">IFERROR(RSQ($E1099:$AK1099,$E$143:$AK$143),0)</f>
        <v>0</v>
      </c>
      <c r="DC1099" s="453">
        <f t="shared" ref="DC1099" si="708">$AK1099-$DD1099*$AK$143</f>
        <v>20.903010033444815</v>
      </c>
      <c r="DD1099" s="453">
        <f>IFERROR(SLOPE($E1099:$AK1099,$E$142:$AK$142),0)</f>
        <v>8.6988893235579807E-30</v>
      </c>
      <c r="DE1099" s="454">
        <f>IFERROR(RSQ($E1099:$AK1099,$E$142:$AK$142),0)</f>
        <v>1.7134175940341477E-31</v>
      </c>
      <c r="DF1099" s="455">
        <f t="shared" si="701"/>
        <v>3.0398931693397606</v>
      </c>
      <c r="DG1099" s="456">
        <f t="shared" ref="DG1099" si="709">IFERROR(SLOPE(LN($E1099:$AK1099),$E$143:$AK$143),0)</f>
        <v>0</v>
      </c>
      <c r="DH1099" s="454">
        <f>IFERROR(RSQ(LN($E1099:$AK1099),$E$143:$AK$143),0)</f>
        <v>0</v>
      </c>
    </row>
    <row r="1100" spans="2:113" outlineLevel="1" x14ac:dyDescent="0.3"/>
    <row r="1101" spans="2:113" outlineLevel="1" x14ac:dyDescent="0.3">
      <c r="C1101" s="242" t="s">
        <v>23</v>
      </c>
      <c r="D1101" s="143" t="s">
        <v>558</v>
      </c>
      <c r="E1101" s="303">
        <f t="shared" ref="E1101:AJ1101" si="710">IFERROR(E844/INDEX(abo.fmo.pre.avg,E$1062),0)</f>
        <v>62.709030100334445</v>
      </c>
      <c r="F1101" s="303">
        <f t="shared" si="710"/>
        <v>62.709030100334445</v>
      </c>
      <c r="G1101" s="303">
        <f t="shared" si="710"/>
        <v>62.709030100334445</v>
      </c>
      <c r="H1101" s="303">
        <f t="shared" si="710"/>
        <v>62.709030100334445</v>
      </c>
      <c r="I1101" s="303">
        <f t="shared" si="710"/>
        <v>62.709030100334445</v>
      </c>
      <c r="J1101" s="303">
        <f t="shared" si="710"/>
        <v>62.709030100334445</v>
      </c>
      <c r="K1101" s="303">
        <f t="shared" si="710"/>
        <v>62.709030100334445</v>
      </c>
      <c r="L1101" s="303">
        <f t="shared" si="710"/>
        <v>62.709030100334445</v>
      </c>
      <c r="M1101" s="303">
        <f t="shared" si="710"/>
        <v>62.709030100334445</v>
      </c>
      <c r="N1101" s="303">
        <f t="shared" si="710"/>
        <v>62.709030100334445</v>
      </c>
      <c r="O1101" s="303">
        <f t="shared" si="710"/>
        <v>62.709030100334445</v>
      </c>
      <c r="P1101" s="303">
        <f t="shared" si="710"/>
        <v>62.709030100334445</v>
      </c>
      <c r="Q1101" s="303">
        <f t="shared" si="710"/>
        <v>62.709030100334445</v>
      </c>
      <c r="R1101" s="303">
        <f t="shared" si="710"/>
        <v>62.709030100334445</v>
      </c>
      <c r="S1101" s="303">
        <f t="shared" si="710"/>
        <v>62.709030100334445</v>
      </c>
      <c r="T1101" s="303">
        <f t="shared" si="710"/>
        <v>62.709030100334445</v>
      </c>
      <c r="U1101" s="303">
        <f t="shared" si="710"/>
        <v>62.709030100334445</v>
      </c>
      <c r="V1101" s="303">
        <f t="shared" si="710"/>
        <v>62.709030100334445</v>
      </c>
      <c r="W1101" s="303">
        <f t="shared" si="710"/>
        <v>62.709030100334445</v>
      </c>
      <c r="X1101" s="303">
        <f t="shared" si="710"/>
        <v>62.709030100334445</v>
      </c>
      <c r="Y1101" s="303">
        <f t="shared" si="710"/>
        <v>62.709030100334445</v>
      </c>
      <c r="Z1101" s="303">
        <f t="shared" si="710"/>
        <v>62.709030100334445</v>
      </c>
      <c r="AA1101" s="303">
        <f t="shared" si="710"/>
        <v>62.709030100334445</v>
      </c>
      <c r="AB1101" s="303">
        <f t="shared" si="710"/>
        <v>62.709030100334445</v>
      </c>
      <c r="AC1101" s="303">
        <f t="shared" si="710"/>
        <v>62.709030100334445</v>
      </c>
      <c r="AD1101" s="303">
        <f t="shared" si="710"/>
        <v>62.709030100334445</v>
      </c>
      <c r="AE1101" s="303">
        <f t="shared" si="710"/>
        <v>62.709030100334445</v>
      </c>
      <c r="AF1101" s="303">
        <f t="shared" si="710"/>
        <v>62.709030100334445</v>
      </c>
      <c r="AG1101" s="303">
        <f t="shared" si="710"/>
        <v>62.709030100334445</v>
      </c>
      <c r="AH1101" s="303">
        <f t="shared" si="710"/>
        <v>62.709030100334445</v>
      </c>
      <c r="AI1101" s="303">
        <f t="shared" si="710"/>
        <v>62.709030100334445</v>
      </c>
      <c r="AJ1101" s="303">
        <f t="shared" si="710"/>
        <v>62.709030100334445</v>
      </c>
      <c r="AK1101" s="303">
        <f t="shared" ref="AK1101:AL1101" si="711">IFERROR(AK844/INDEX(abo.fmo.pre.avg,AK$1062),0)</f>
        <v>62.709030100334445</v>
      </c>
      <c r="AL1101" s="303">
        <f t="shared" si="711"/>
        <v>62.709030100334445</v>
      </c>
      <c r="AM1101" s="481">
        <f>SUM(AM1098:AM1099)</f>
        <v>62.709030100334445</v>
      </c>
      <c r="AN1101" s="481">
        <f t="shared" ref="AN1101:CV1101" si="712">SUM(AN1098:AN1099)</f>
        <v>62.709030100334445</v>
      </c>
      <c r="AO1101" s="481">
        <f t="shared" si="712"/>
        <v>62.709030100334445</v>
      </c>
      <c r="AP1101" s="481">
        <f t="shared" si="712"/>
        <v>62.709030100334445</v>
      </c>
      <c r="AQ1101" s="481">
        <f t="shared" si="712"/>
        <v>62.709030100334445</v>
      </c>
      <c r="AR1101" s="481">
        <f t="shared" si="712"/>
        <v>62.709030100334445</v>
      </c>
      <c r="AS1101" s="481">
        <f t="shared" si="712"/>
        <v>62.709030100334445</v>
      </c>
      <c r="AT1101" s="481">
        <f t="shared" si="712"/>
        <v>62.709030100334445</v>
      </c>
      <c r="AU1101" s="481">
        <f t="shared" si="712"/>
        <v>62.709030100334445</v>
      </c>
      <c r="AV1101" s="481">
        <f t="shared" si="712"/>
        <v>62.709030100334445</v>
      </c>
      <c r="AW1101" s="481">
        <f t="shared" si="712"/>
        <v>62.709030100334445</v>
      </c>
      <c r="AX1101" s="481">
        <f t="shared" si="712"/>
        <v>62.709030100334445</v>
      </c>
      <c r="AY1101" s="481">
        <f t="shared" si="712"/>
        <v>62.709030100334445</v>
      </c>
      <c r="AZ1101" s="481">
        <f t="shared" si="712"/>
        <v>62.709030100334445</v>
      </c>
      <c r="BA1101" s="481">
        <f t="shared" si="712"/>
        <v>62.709030100334445</v>
      </c>
      <c r="BB1101" s="481">
        <f t="shared" si="712"/>
        <v>62.709030100334445</v>
      </c>
      <c r="BC1101" s="481">
        <f t="shared" si="712"/>
        <v>62.709030100334445</v>
      </c>
      <c r="BD1101" s="481">
        <f t="shared" si="712"/>
        <v>62.709030100334445</v>
      </c>
      <c r="BE1101" s="481">
        <f t="shared" si="712"/>
        <v>62.709030100334445</v>
      </c>
      <c r="BF1101" s="481">
        <f t="shared" si="712"/>
        <v>62.709030100334445</v>
      </c>
      <c r="BG1101" s="481">
        <f t="shared" si="712"/>
        <v>62.709030100334445</v>
      </c>
      <c r="BH1101" s="481">
        <f t="shared" si="712"/>
        <v>62.709030100334445</v>
      </c>
      <c r="BI1101" s="481">
        <f t="shared" si="712"/>
        <v>62.709030100334445</v>
      </c>
      <c r="BJ1101" s="481">
        <f t="shared" si="712"/>
        <v>62.709030100334445</v>
      </c>
      <c r="BK1101" s="481">
        <f t="shared" si="712"/>
        <v>62.709030100334445</v>
      </c>
      <c r="BL1101" s="481">
        <f t="shared" si="712"/>
        <v>62.709030100334445</v>
      </c>
      <c r="BM1101" s="481">
        <f t="shared" si="712"/>
        <v>62.709030100334445</v>
      </c>
      <c r="BN1101" s="481">
        <f t="shared" si="712"/>
        <v>62.709030100334445</v>
      </c>
      <c r="BO1101" s="481">
        <f t="shared" si="712"/>
        <v>62.709030100334445</v>
      </c>
      <c r="BP1101" s="481">
        <f t="shared" si="712"/>
        <v>62.709030100334445</v>
      </c>
      <c r="BQ1101" s="481">
        <f t="shared" si="712"/>
        <v>62.709030100334445</v>
      </c>
      <c r="BR1101" s="481">
        <f t="shared" si="712"/>
        <v>62.709030100334445</v>
      </c>
      <c r="BS1101" s="481">
        <f t="shared" si="712"/>
        <v>62.709030100334445</v>
      </c>
      <c r="BT1101" s="481">
        <f t="shared" si="712"/>
        <v>62.709030100334445</v>
      </c>
      <c r="BU1101" s="481">
        <f t="shared" si="712"/>
        <v>62.709030100334445</v>
      </c>
      <c r="BV1101" s="481">
        <f t="shared" si="712"/>
        <v>62.709030100334445</v>
      </c>
      <c r="BW1101" s="481">
        <f t="shared" si="712"/>
        <v>62.709030100334445</v>
      </c>
      <c r="BX1101" s="481">
        <f t="shared" si="712"/>
        <v>62.709030100334445</v>
      </c>
      <c r="BY1101" s="481">
        <f t="shared" si="712"/>
        <v>62.709030100334445</v>
      </c>
      <c r="BZ1101" s="481">
        <f t="shared" si="712"/>
        <v>62.709030100334445</v>
      </c>
      <c r="CA1101" s="481">
        <f t="shared" si="712"/>
        <v>62.709030100334445</v>
      </c>
      <c r="CB1101" s="481">
        <f t="shared" si="712"/>
        <v>62.709030100334445</v>
      </c>
      <c r="CC1101" s="481">
        <f t="shared" si="712"/>
        <v>62.709030100334445</v>
      </c>
      <c r="CD1101" s="481">
        <f t="shared" si="712"/>
        <v>62.709030100334445</v>
      </c>
      <c r="CE1101" s="481">
        <f t="shared" si="712"/>
        <v>62.709030100334445</v>
      </c>
      <c r="CF1101" s="481">
        <f t="shared" si="712"/>
        <v>62.709030100334445</v>
      </c>
      <c r="CG1101" s="481">
        <f t="shared" si="712"/>
        <v>62.709030100334445</v>
      </c>
      <c r="CH1101" s="481">
        <f t="shared" si="712"/>
        <v>62.709030100334445</v>
      </c>
      <c r="CI1101" s="481">
        <f t="shared" si="712"/>
        <v>62.709030100334445</v>
      </c>
      <c r="CJ1101" s="481">
        <f t="shared" si="712"/>
        <v>62.709030100334445</v>
      </c>
      <c r="CK1101" s="481">
        <f t="shared" si="712"/>
        <v>62.709030100334445</v>
      </c>
      <c r="CL1101" s="481">
        <f t="shared" si="712"/>
        <v>62.709030100334445</v>
      </c>
      <c r="CM1101" s="481">
        <f t="shared" si="712"/>
        <v>62.709030100334445</v>
      </c>
      <c r="CN1101" s="481">
        <f t="shared" si="712"/>
        <v>62.709030100334445</v>
      </c>
      <c r="CO1101" s="481">
        <f t="shared" si="712"/>
        <v>62.709030100334445</v>
      </c>
      <c r="CP1101" s="481">
        <f t="shared" si="712"/>
        <v>62.709030100334445</v>
      </c>
      <c r="CQ1101" s="481">
        <f t="shared" si="712"/>
        <v>62.709030100334445</v>
      </c>
      <c r="CR1101" s="481">
        <f t="shared" si="712"/>
        <v>62.709030100334445</v>
      </c>
      <c r="CS1101" s="481">
        <f t="shared" si="712"/>
        <v>62.709030100334445</v>
      </c>
      <c r="CT1101" s="481">
        <f t="shared" si="712"/>
        <v>62.709030100334445</v>
      </c>
      <c r="CU1101" s="481">
        <f t="shared" si="712"/>
        <v>62.709030100334445</v>
      </c>
      <c r="CV1101" s="481">
        <f t="shared" si="712"/>
        <v>62.709030100334445</v>
      </c>
    </row>
    <row r="1102" spans="2:113" x14ac:dyDescent="0.3">
      <c r="K1102" s="234"/>
      <c r="L1102" s="234"/>
      <c r="M1102" s="234"/>
      <c r="N1102" s="234"/>
    </row>
    <row r="1103" spans="2:113" ht="21" thickBot="1" x14ac:dyDescent="0.4">
      <c r="B1103" s="3" t="s">
        <v>586</v>
      </c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</row>
    <row r="1104" spans="2:113" ht="14.4" thickTop="1" x14ac:dyDescent="0.3">
      <c r="B1104" s="233" t="s">
        <v>480</v>
      </c>
      <c r="AA1104" s="238"/>
      <c r="AB1104" s="238"/>
      <c r="AC1104" s="238"/>
      <c r="AD1104" s="238"/>
      <c r="AE1104" s="238"/>
      <c r="AF1104" s="238"/>
      <c r="AG1104" s="238"/>
    </row>
    <row r="1106" spans="2:113" ht="18" thickBot="1" x14ac:dyDescent="0.35">
      <c r="B1106" s="75" t="s">
        <v>587</v>
      </c>
      <c r="C1106" s="75"/>
      <c r="D1106" s="75"/>
      <c r="E1106" s="75"/>
      <c r="F1106" s="75"/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5"/>
      <c r="AB1106" s="75"/>
      <c r="AC1106" s="75"/>
      <c r="AD1106" s="75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  <c r="BT1106" s="75"/>
      <c r="BU1106" s="75"/>
      <c r="BV1106" s="75"/>
      <c r="BW1106" s="75"/>
      <c r="BX1106" s="75"/>
      <c r="BY1106" s="75"/>
      <c r="BZ1106" s="75"/>
      <c r="CA1106" s="75"/>
      <c r="CB1106" s="75"/>
      <c r="CC1106" s="75"/>
      <c r="CD1106" s="75"/>
      <c r="CE1106" s="75"/>
      <c r="CF1106" s="75"/>
      <c r="CG1106" s="75"/>
      <c r="CH1106" s="75"/>
      <c r="CI1106" s="75"/>
      <c r="CJ1106" s="75"/>
      <c r="CK1106" s="75"/>
      <c r="CL1106" s="75"/>
      <c r="CM1106" s="75"/>
      <c r="CN1106" s="75"/>
      <c r="CO1106" s="75"/>
      <c r="CP1106" s="75"/>
      <c r="CQ1106" s="75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5"/>
      <c r="DC1106" s="75"/>
      <c r="DD1106" s="75"/>
      <c r="DE1106" s="75"/>
      <c r="DF1106" s="75"/>
      <c r="DG1106" s="75"/>
      <c r="DH1106" s="75"/>
      <c r="DI1106" s="75"/>
    </row>
    <row r="1107" spans="2:113" outlineLevel="1" x14ac:dyDescent="0.3">
      <c r="K1107" s="234"/>
      <c r="L1107" s="234"/>
      <c r="M1107" s="234"/>
      <c r="N1107" s="234"/>
    </row>
    <row r="1108" spans="2:113" outlineLevel="1" x14ac:dyDescent="0.3">
      <c r="E1108" s="233">
        <v>1</v>
      </c>
      <c r="F1108" s="233">
        <v>2</v>
      </c>
      <c r="G1108" s="233">
        <v>3</v>
      </c>
      <c r="H1108" s="233">
        <v>4</v>
      </c>
      <c r="I1108" s="233">
        <v>5</v>
      </c>
      <c r="J1108" s="233">
        <v>6</v>
      </c>
      <c r="K1108" s="233">
        <v>7</v>
      </c>
      <c r="L1108" s="233">
        <v>8</v>
      </c>
      <c r="M1108" s="233">
        <v>9</v>
      </c>
      <c r="N1108" s="233">
        <v>10</v>
      </c>
      <c r="O1108" s="233">
        <v>11</v>
      </c>
      <c r="P1108" s="233">
        <v>12</v>
      </c>
      <c r="Q1108" s="233">
        <v>13</v>
      </c>
      <c r="R1108" s="233">
        <v>14</v>
      </c>
      <c r="S1108" s="233">
        <v>15</v>
      </c>
      <c r="T1108" s="233">
        <v>16</v>
      </c>
      <c r="U1108" s="233">
        <v>17</v>
      </c>
      <c r="V1108" s="233">
        <v>18</v>
      </c>
      <c r="W1108" s="233">
        <v>19</v>
      </c>
      <c r="X1108" s="233">
        <v>20</v>
      </c>
      <c r="Y1108" s="233">
        <v>21</v>
      </c>
      <c r="Z1108" s="233">
        <v>22</v>
      </c>
      <c r="AA1108" s="233">
        <v>23</v>
      </c>
      <c r="AB1108" s="233">
        <v>24</v>
      </c>
      <c r="AC1108" s="233">
        <v>25</v>
      </c>
      <c r="AD1108" s="233">
        <v>26</v>
      </c>
      <c r="AE1108" s="233">
        <v>27</v>
      </c>
      <c r="AF1108" s="233">
        <v>28</v>
      </c>
      <c r="AG1108" s="233">
        <v>29</v>
      </c>
      <c r="AH1108" s="233">
        <v>30</v>
      </c>
      <c r="AI1108" s="233">
        <v>31</v>
      </c>
      <c r="AJ1108" s="233">
        <v>32</v>
      </c>
      <c r="AK1108" s="233">
        <v>33</v>
      </c>
      <c r="AL1108" s="233">
        <v>34</v>
      </c>
      <c r="AM1108" s="233">
        <v>35</v>
      </c>
      <c r="AN1108" s="233">
        <v>36</v>
      </c>
      <c r="AO1108" s="233">
        <v>37</v>
      </c>
      <c r="AP1108" s="233">
        <v>38</v>
      </c>
      <c r="AQ1108" s="233">
        <v>39</v>
      </c>
      <c r="AR1108" s="233">
        <v>40</v>
      </c>
      <c r="AS1108" s="233">
        <v>41</v>
      </c>
      <c r="AT1108" s="233">
        <v>42</v>
      </c>
      <c r="AU1108" s="233">
        <v>43</v>
      </c>
      <c r="AV1108" s="233">
        <v>44</v>
      </c>
      <c r="AW1108" s="233">
        <v>45</v>
      </c>
      <c r="AX1108" s="233">
        <v>46</v>
      </c>
      <c r="AY1108" s="233">
        <v>47</v>
      </c>
      <c r="AZ1108" s="233">
        <v>48</v>
      </c>
      <c r="BA1108" s="233">
        <v>49</v>
      </c>
      <c r="BB1108" s="233">
        <v>50</v>
      </c>
      <c r="BC1108" s="233">
        <v>51</v>
      </c>
      <c r="BD1108" s="233">
        <v>52</v>
      </c>
      <c r="BE1108" s="233">
        <v>53</v>
      </c>
      <c r="BF1108" s="233">
        <v>54</v>
      </c>
      <c r="BG1108" s="233">
        <v>55</v>
      </c>
      <c r="BH1108" s="233">
        <v>56</v>
      </c>
      <c r="BI1108" s="233">
        <v>57</v>
      </c>
      <c r="BJ1108" s="233">
        <v>58</v>
      </c>
      <c r="BK1108" s="233">
        <v>59</v>
      </c>
      <c r="BL1108" s="233">
        <v>60</v>
      </c>
      <c r="BM1108" s="233">
        <v>61</v>
      </c>
      <c r="BN1108" s="233">
        <v>62</v>
      </c>
      <c r="BO1108" s="233">
        <v>63</v>
      </c>
      <c r="BP1108" s="233">
        <v>64</v>
      </c>
      <c r="BQ1108" s="233">
        <v>65</v>
      </c>
      <c r="BR1108" s="233">
        <v>66</v>
      </c>
      <c r="BS1108" s="233">
        <v>67</v>
      </c>
      <c r="BT1108" s="233">
        <v>68</v>
      </c>
      <c r="BU1108" s="233">
        <v>69</v>
      </c>
      <c r="BV1108" s="233">
        <v>70</v>
      </c>
      <c r="BW1108" s="233">
        <v>71</v>
      </c>
      <c r="BX1108" s="233">
        <v>72</v>
      </c>
      <c r="BY1108" s="233">
        <v>73</v>
      </c>
      <c r="BZ1108" s="233">
        <v>74</v>
      </c>
      <c r="CA1108" s="233">
        <v>75</v>
      </c>
      <c r="CB1108" s="233">
        <v>76</v>
      </c>
      <c r="CC1108" s="233">
        <v>77</v>
      </c>
      <c r="CD1108" s="233">
        <v>78</v>
      </c>
      <c r="CE1108" s="233">
        <v>79</v>
      </c>
      <c r="CF1108" s="233">
        <v>80</v>
      </c>
      <c r="CG1108" s="233">
        <v>81</v>
      </c>
      <c r="CH1108" s="233">
        <v>82</v>
      </c>
      <c r="CI1108" s="233">
        <v>83</v>
      </c>
      <c r="CJ1108" s="233">
        <v>84</v>
      </c>
      <c r="CK1108" s="233">
        <v>85</v>
      </c>
      <c r="CL1108" s="233">
        <v>86</v>
      </c>
      <c r="CM1108" s="233">
        <v>87</v>
      </c>
      <c r="CN1108" s="233">
        <v>88</v>
      </c>
      <c r="CO1108" s="233">
        <v>89</v>
      </c>
      <c r="CP1108" s="233">
        <v>90</v>
      </c>
      <c r="CQ1108" s="233">
        <v>91</v>
      </c>
      <c r="CR1108" s="233">
        <v>92</v>
      </c>
      <c r="CS1108" s="233">
        <v>93</v>
      </c>
      <c r="CT1108" s="233">
        <v>94</v>
      </c>
      <c r="CU1108" s="233">
        <v>95</v>
      </c>
      <c r="CV1108" s="233">
        <v>96</v>
      </c>
    </row>
    <row r="1109" spans="2:113" outlineLevel="1" x14ac:dyDescent="0.3">
      <c r="B1109" s="69" t="s">
        <v>79</v>
      </c>
      <c r="C1109" s="69" t="s">
        <v>481</v>
      </c>
      <c r="E1109" s="69">
        <v>201401</v>
      </c>
      <c r="F1109" s="69">
        <v>201402</v>
      </c>
      <c r="G1109" s="69">
        <v>201403</v>
      </c>
      <c r="H1109" s="69">
        <v>201404</v>
      </c>
      <c r="I1109" s="69">
        <v>201405</v>
      </c>
      <c r="J1109" s="69">
        <v>201406</v>
      </c>
      <c r="K1109" s="69">
        <v>201407</v>
      </c>
      <c r="L1109" s="69">
        <v>201408</v>
      </c>
      <c r="M1109" s="69">
        <v>201409</v>
      </c>
      <c r="N1109" s="69">
        <v>201410</v>
      </c>
      <c r="O1109" s="69">
        <v>201411</v>
      </c>
      <c r="P1109" s="69">
        <v>201412</v>
      </c>
      <c r="Q1109" s="69">
        <v>201501</v>
      </c>
      <c r="R1109" s="69">
        <v>201502</v>
      </c>
      <c r="S1109" s="69">
        <v>201503</v>
      </c>
      <c r="T1109" s="69">
        <v>201504</v>
      </c>
      <c r="U1109" s="69">
        <v>201505</v>
      </c>
      <c r="V1109" s="69">
        <v>201506</v>
      </c>
      <c r="W1109" s="69">
        <v>201507</v>
      </c>
      <c r="X1109" s="69">
        <v>201508</v>
      </c>
      <c r="Y1109" s="69">
        <v>201509</v>
      </c>
      <c r="Z1109" s="69">
        <v>201510</v>
      </c>
      <c r="AA1109" s="69">
        <v>201511</v>
      </c>
      <c r="AB1109" s="69">
        <v>201512</v>
      </c>
      <c r="AC1109" s="69">
        <v>201601</v>
      </c>
      <c r="AD1109" s="69">
        <v>201602</v>
      </c>
      <c r="AE1109" s="69">
        <v>201603</v>
      </c>
      <c r="AF1109" s="69">
        <v>201604</v>
      </c>
      <c r="AG1109" s="69">
        <v>201605</v>
      </c>
      <c r="AH1109" s="69">
        <v>201606</v>
      </c>
      <c r="AI1109" s="69">
        <v>201607</v>
      </c>
      <c r="AJ1109" s="69">
        <v>201608</v>
      </c>
      <c r="AK1109" s="69">
        <v>201609</v>
      </c>
      <c r="AL1109" s="69">
        <v>201610</v>
      </c>
      <c r="AM1109" s="69">
        <v>201611</v>
      </c>
      <c r="AN1109" s="69">
        <v>201612</v>
      </c>
      <c r="AO1109" s="69">
        <v>201701</v>
      </c>
      <c r="AP1109" s="69">
        <v>201702</v>
      </c>
      <c r="AQ1109" s="69">
        <v>201703</v>
      </c>
      <c r="AR1109" s="69">
        <v>201704</v>
      </c>
      <c r="AS1109" s="69">
        <v>201705</v>
      </c>
      <c r="AT1109" s="69">
        <v>201706</v>
      </c>
      <c r="AU1109" s="69">
        <v>201707</v>
      </c>
      <c r="AV1109" s="69">
        <v>201708</v>
      </c>
      <c r="AW1109" s="69">
        <v>201709</v>
      </c>
      <c r="AX1109" s="69">
        <v>201710</v>
      </c>
      <c r="AY1109" s="69">
        <v>201711</v>
      </c>
      <c r="AZ1109" s="69">
        <v>201712</v>
      </c>
      <c r="BA1109" s="69">
        <v>201801</v>
      </c>
      <c r="BB1109" s="69">
        <v>201802</v>
      </c>
      <c r="BC1109" s="69">
        <v>201803</v>
      </c>
      <c r="BD1109" s="69">
        <v>201804</v>
      </c>
      <c r="BE1109" s="69">
        <v>201805</v>
      </c>
      <c r="BF1109" s="69">
        <v>201806</v>
      </c>
      <c r="BG1109" s="69">
        <v>201807</v>
      </c>
      <c r="BH1109" s="69">
        <v>201808</v>
      </c>
      <c r="BI1109" s="69">
        <v>201809</v>
      </c>
      <c r="BJ1109" s="69">
        <v>201810</v>
      </c>
      <c r="BK1109" s="69">
        <v>201811</v>
      </c>
      <c r="BL1109" s="69">
        <v>201812</v>
      </c>
      <c r="BM1109" s="69">
        <v>201901</v>
      </c>
      <c r="BN1109" s="69">
        <v>201902</v>
      </c>
      <c r="BO1109" s="69">
        <v>201903</v>
      </c>
      <c r="BP1109" s="69">
        <v>201904</v>
      </c>
      <c r="BQ1109" s="69">
        <v>201905</v>
      </c>
      <c r="BR1109" s="69">
        <v>201906</v>
      </c>
      <c r="BS1109" s="69">
        <v>201907</v>
      </c>
      <c r="BT1109" s="69">
        <v>201908</v>
      </c>
      <c r="BU1109" s="69">
        <v>201909</v>
      </c>
      <c r="BV1109" s="69">
        <v>201910</v>
      </c>
      <c r="BW1109" s="69">
        <v>201911</v>
      </c>
      <c r="BX1109" s="69">
        <v>201912</v>
      </c>
      <c r="BY1109" s="69">
        <v>202001</v>
      </c>
      <c r="BZ1109" s="69">
        <v>202002</v>
      </c>
      <c r="CA1109" s="69">
        <v>202003</v>
      </c>
      <c r="CB1109" s="69">
        <v>202004</v>
      </c>
      <c r="CC1109" s="69">
        <v>202005</v>
      </c>
      <c r="CD1109" s="69">
        <v>202006</v>
      </c>
      <c r="CE1109" s="69">
        <v>202007</v>
      </c>
      <c r="CF1109" s="69">
        <v>202008</v>
      </c>
      <c r="CG1109" s="69">
        <v>202009</v>
      </c>
      <c r="CH1109" s="69">
        <v>202010</v>
      </c>
      <c r="CI1109" s="69">
        <v>202011</v>
      </c>
      <c r="CJ1109" s="69">
        <v>202012</v>
      </c>
      <c r="CK1109" s="69">
        <v>202101</v>
      </c>
      <c r="CL1109" s="69">
        <v>202102</v>
      </c>
      <c r="CM1109" s="69">
        <v>202103</v>
      </c>
      <c r="CN1109" s="69">
        <v>202104</v>
      </c>
      <c r="CO1109" s="69">
        <v>202105</v>
      </c>
      <c r="CP1109" s="69">
        <v>202106</v>
      </c>
      <c r="CQ1109" s="69">
        <v>202107</v>
      </c>
      <c r="CR1109" s="69">
        <v>202108</v>
      </c>
      <c r="CS1109" s="69">
        <v>202109</v>
      </c>
      <c r="CT1109" s="69">
        <v>202110</v>
      </c>
      <c r="CU1109" s="69">
        <v>202111</v>
      </c>
      <c r="CV1109" s="69">
        <v>202112</v>
      </c>
    </row>
    <row r="1110" spans="2:113" outlineLevel="1" x14ac:dyDescent="0.3">
      <c r="B1110" s="154">
        <v>1</v>
      </c>
      <c r="C1110" s="242" t="s">
        <v>364</v>
      </c>
      <c r="D1110" s="143" t="s">
        <v>590</v>
      </c>
      <c r="E1110" s="303">
        <f>+E1120+E1130</f>
        <v>15384.615384615385</v>
      </c>
      <c r="F1110" s="303">
        <f t="shared" ref="F1110:BQ1112" si="713">+F1120+F1130</f>
        <v>15384.615384615385</v>
      </c>
      <c r="G1110" s="303">
        <f t="shared" si="713"/>
        <v>15384.615384615385</v>
      </c>
      <c r="H1110" s="303">
        <f t="shared" si="713"/>
        <v>15384.615384615385</v>
      </c>
      <c r="I1110" s="303">
        <f t="shared" si="713"/>
        <v>15384.615384615385</v>
      </c>
      <c r="J1110" s="303">
        <f t="shared" si="713"/>
        <v>15384.615384615385</v>
      </c>
      <c r="K1110" s="303">
        <f t="shared" si="713"/>
        <v>15384.615384615385</v>
      </c>
      <c r="L1110" s="303">
        <f t="shared" si="713"/>
        <v>15384.615384615385</v>
      </c>
      <c r="M1110" s="303">
        <f t="shared" si="713"/>
        <v>15384.615384615385</v>
      </c>
      <c r="N1110" s="303">
        <f t="shared" si="713"/>
        <v>15384.615384615385</v>
      </c>
      <c r="O1110" s="303">
        <f t="shared" si="713"/>
        <v>15384.615384615385</v>
      </c>
      <c r="P1110" s="303">
        <f t="shared" si="713"/>
        <v>15384.615384615385</v>
      </c>
      <c r="Q1110" s="303">
        <f t="shared" si="713"/>
        <v>15384.615384615385</v>
      </c>
      <c r="R1110" s="303">
        <f t="shared" si="713"/>
        <v>15384.615384615385</v>
      </c>
      <c r="S1110" s="303">
        <f t="shared" si="713"/>
        <v>15384.615384615385</v>
      </c>
      <c r="T1110" s="303">
        <f t="shared" si="713"/>
        <v>15384.615384615385</v>
      </c>
      <c r="U1110" s="303">
        <f t="shared" si="713"/>
        <v>15384.615384615385</v>
      </c>
      <c r="V1110" s="303">
        <f t="shared" si="713"/>
        <v>15384.615384615385</v>
      </c>
      <c r="W1110" s="303">
        <f t="shared" si="713"/>
        <v>15384.615384615385</v>
      </c>
      <c r="X1110" s="303">
        <f t="shared" si="713"/>
        <v>15384.615384615385</v>
      </c>
      <c r="Y1110" s="303">
        <f t="shared" si="713"/>
        <v>15384.615384615385</v>
      </c>
      <c r="Z1110" s="303">
        <f t="shared" si="713"/>
        <v>15384.615384615385</v>
      </c>
      <c r="AA1110" s="303">
        <f t="shared" si="713"/>
        <v>15384.615384615385</v>
      </c>
      <c r="AB1110" s="303">
        <f t="shared" si="713"/>
        <v>15384.615384615385</v>
      </c>
      <c r="AC1110" s="303">
        <f t="shared" si="713"/>
        <v>15384.615384615385</v>
      </c>
      <c r="AD1110" s="303">
        <f t="shared" si="713"/>
        <v>15384.615384615385</v>
      </c>
      <c r="AE1110" s="303">
        <f t="shared" si="713"/>
        <v>15384.615384615385</v>
      </c>
      <c r="AF1110" s="303">
        <f t="shared" si="713"/>
        <v>15384.615384615385</v>
      </c>
      <c r="AG1110" s="303">
        <f t="shared" si="713"/>
        <v>15384.615384615385</v>
      </c>
      <c r="AH1110" s="303">
        <f t="shared" si="713"/>
        <v>15384.615384615385</v>
      </c>
      <c r="AI1110" s="303">
        <f t="shared" si="713"/>
        <v>15384.615384615385</v>
      </c>
      <c r="AJ1110" s="303">
        <f t="shared" si="713"/>
        <v>15384.615384615385</v>
      </c>
      <c r="AK1110" s="303">
        <f t="shared" si="713"/>
        <v>15384.615384615385</v>
      </c>
      <c r="AL1110" s="303">
        <f t="shared" si="713"/>
        <v>15384.615384615385</v>
      </c>
      <c r="AM1110" s="303">
        <f t="shared" si="713"/>
        <v>15384.615384615385</v>
      </c>
      <c r="AN1110" s="303">
        <f t="shared" si="713"/>
        <v>15384.615384615385</v>
      </c>
      <c r="AO1110" s="303">
        <f t="shared" si="713"/>
        <v>15384.615384615385</v>
      </c>
      <c r="AP1110" s="303">
        <f t="shared" si="713"/>
        <v>15384.615384615385</v>
      </c>
      <c r="AQ1110" s="303">
        <f t="shared" si="713"/>
        <v>15384.615384615385</v>
      </c>
      <c r="AR1110" s="303">
        <f t="shared" si="713"/>
        <v>15384.615384615385</v>
      </c>
      <c r="AS1110" s="303">
        <f t="shared" si="713"/>
        <v>15384.615384615385</v>
      </c>
      <c r="AT1110" s="303">
        <f t="shared" si="713"/>
        <v>15384.615384615385</v>
      </c>
      <c r="AU1110" s="303">
        <f t="shared" si="713"/>
        <v>15384.615384615385</v>
      </c>
      <c r="AV1110" s="303">
        <f t="shared" si="713"/>
        <v>15384.615384615385</v>
      </c>
      <c r="AW1110" s="303">
        <f t="shared" si="713"/>
        <v>15384.615384615385</v>
      </c>
      <c r="AX1110" s="303">
        <f t="shared" si="713"/>
        <v>15384.615384615385</v>
      </c>
      <c r="AY1110" s="303">
        <f t="shared" si="713"/>
        <v>15384.615384615385</v>
      </c>
      <c r="AZ1110" s="303">
        <f t="shared" si="713"/>
        <v>15384.615384615385</v>
      </c>
      <c r="BA1110" s="303">
        <f t="shared" si="713"/>
        <v>15384.615384615385</v>
      </c>
      <c r="BB1110" s="303">
        <f t="shared" si="713"/>
        <v>15384.615384615385</v>
      </c>
      <c r="BC1110" s="303">
        <f t="shared" si="713"/>
        <v>15384.615384615385</v>
      </c>
      <c r="BD1110" s="303">
        <f t="shared" si="713"/>
        <v>15384.615384615385</v>
      </c>
      <c r="BE1110" s="303">
        <f t="shared" si="713"/>
        <v>15384.615384615385</v>
      </c>
      <c r="BF1110" s="303">
        <f t="shared" si="713"/>
        <v>15384.615384615385</v>
      </c>
      <c r="BG1110" s="303">
        <f t="shared" si="713"/>
        <v>15384.615384615385</v>
      </c>
      <c r="BH1110" s="303">
        <f t="shared" si="713"/>
        <v>15384.615384615385</v>
      </c>
      <c r="BI1110" s="303">
        <f t="shared" si="713"/>
        <v>15384.615384615385</v>
      </c>
      <c r="BJ1110" s="303">
        <f t="shared" si="713"/>
        <v>15384.615384615385</v>
      </c>
      <c r="BK1110" s="303">
        <f t="shared" si="713"/>
        <v>15384.615384615385</v>
      </c>
      <c r="BL1110" s="303">
        <f t="shared" si="713"/>
        <v>15384.615384615385</v>
      </c>
      <c r="BM1110" s="303">
        <f t="shared" si="713"/>
        <v>15384.615384615385</v>
      </c>
      <c r="BN1110" s="303">
        <f t="shared" si="713"/>
        <v>15384.615384615385</v>
      </c>
      <c r="BO1110" s="303">
        <f t="shared" si="713"/>
        <v>15384.615384615385</v>
      </c>
      <c r="BP1110" s="303">
        <f t="shared" si="713"/>
        <v>15384.615384615385</v>
      </c>
      <c r="BQ1110" s="303">
        <f t="shared" si="713"/>
        <v>15384.615384615385</v>
      </c>
      <c r="BR1110" s="303">
        <f t="shared" ref="BR1110:CV1112" si="714">+BR1120+BR1130</f>
        <v>15384.615384615385</v>
      </c>
      <c r="BS1110" s="303">
        <f t="shared" si="714"/>
        <v>15384.615384615385</v>
      </c>
      <c r="BT1110" s="303">
        <f t="shared" si="714"/>
        <v>15384.615384615385</v>
      </c>
      <c r="BU1110" s="303">
        <f t="shared" si="714"/>
        <v>15384.615384615385</v>
      </c>
      <c r="BV1110" s="303">
        <f t="shared" si="714"/>
        <v>15384.615384615385</v>
      </c>
      <c r="BW1110" s="303">
        <f t="shared" si="714"/>
        <v>15384.615384615385</v>
      </c>
      <c r="BX1110" s="303">
        <f t="shared" si="714"/>
        <v>15384.615384615385</v>
      </c>
      <c r="BY1110" s="303">
        <f t="shared" si="714"/>
        <v>15384.615384615385</v>
      </c>
      <c r="BZ1110" s="303">
        <f t="shared" si="714"/>
        <v>15384.615384615385</v>
      </c>
      <c r="CA1110" s="303">
        <f t="shared" si="714"/>
        <v>15384.615384615385</v>
      </c>
      <c r="CB1110" s="303">
        <f t="shared" si="714"/>
        <v>15384.615384615385</v>
      </c>
      <c r="CC1110" s="303">
        <f t="shared" si="714"/>
        <v>15384.615384615385</v>
      </c>
      <c r="CD1110" s="303">
        <f t="shared" si="714"/>
        <v>15384.615384615385</v>
      </c>
      <c r="CE1110" s="303">
        <f t="shared" si="714"/>
        <v>15384.615384615385</v>
      </c>
      <c r="CF1110" s="303">
        <f t="shared" si="714"/>
        <v>15384.615384615385</v>
      </c>
      <c r="CG1110" s="303">
        <f t="shared" si="714"/>
        <v>15384.615384615385</v>
      </c>
      <c r="CH1110" s="303">
        <f t="shared" si="714"/>
        <v>15384.615384615385</v>
      </c>
      <c r="CI1110" s="303">
        <f t="shared" si="714"/>
        <v>15384.615384615385</v>
      </c>
      <c r="CJ1110" s="303">
        <f t="shared" si="714"/>
        <v>15384.615384615385</v>
      </c>
      <c r="CK1110" s="303">
        <f t="shared" si="714"/>
        <v>15384.615384615385</v>
      </c>
      <c r="CL1110" s="303">
        <f t="shared" si="714"/>
        <v>15384.615384615385</v>
      </c>
      <c r="CM1110" s="303">
        <f t="shared" si="714"/>
        <v>15384.615384615385</v>
      </c>
      <c r="CN1110" s="303">
        <f t="shared" si="714"/>
        <v>15384.615384615385</v>
      </c>
      <c r="CO1110" s="303">
        <f t="shared" si="714"/>
        <v>15384.615384615385</v>
      </c>
      <c r="CP1110" s="303">
        <f t="shared" si="714"/>
        <v>15384.615384615385</v>
      </c>
      <c r="CQ1110" s="303">
        <f t="shared" si="714"/>
        <v>15384.615384615385</v>
      </c>
      <c r="CR1110" s="303">
        <f t="shared" si="714"/>
        <v>15384.615384615385</v>
      </c>
      <c r="CS1110" s="303">
        <f t="shared" si="714"/>
        <v>15384.615384615385</v>
      </c>
      <c r="CT1110" s="303">
        <f t="shared" si="714"/>
        <v>15384.615384615385</v>
      </c>
      <c r="CU1110" s="303">
        <f t="shared" si="714"/>
        <v>15384.615384615385</v>
      </c>
      <c r="CV1110" s="303">
        <f t="shared" si="714"/>
        <v>15384.615384615385</v>
      </c>
    </row>
    <row r="1111" spans="2:113" outlineLevel="1" x14ac:dyDescent="0.3">
      <c r="B1111" s="154">
        <v>2</v>
      </c>
      <c r="C1111" s="242" t="s">
        <v>366</v>
      </c>
      <c r="D1111" s="143" t="s">
        <v>590</v>
      </c>
      <c r="E1111" s="303">
        <f t="shared" ref="E1111:AK1114" si="715">+E1121+E1131</f>
        <v>76923.076923076922</v>
      </c>
      <c r="F1111" s="303">
        <f t="shared" si="715"/>
        <v>76923.076923076922</v>
      </c>
      <c r="G1111" s="303">
        <f t="shared" si="715"/>
        <v>76923.076923076922</v>
      </c>
      <c r="H1111" s="303">
        <f t="shared" si="715"/>
        <v>76923.076923076922</v>
      </c>
      <c r="I1111" s="303">
        <f t="shared" si="715"/>
        <v>76923.076923076922</v>
      </c>
      <c r="J1111" s="303">
        <f t="shared" si="715"/>
        <v>76923.076923076922</v>
      </c>
      <c r="K1111" s="303">
        <f t="shared" si="715"/>
        <v>76923.076923076922</v>
      </c>
      <c r="L1111" s="303">
        <f t="shared" si="715"/>
        <v>76923.076923076922</v>
      </c>
      <c r="M1111" s="303">
        <f t="shared" si="715"/>
        <v>76923.076923076922</v>
      </c>
      <c r="N1111" s="303">
        <f t="shared" si="715"/>
        <v>76923.076923076922</v>
      </c>
      <c r="O1111" s="303">
        <f t="shared" si="715"/>
        <v>76923.076923076922</v>
      </c>
      <c r="P1111" s="303">
        <f t="shared" si="715"/>
        <v>76923.076923076922</v>
      </c>
      <c r="Q1111" s="303">
        <f t="shared" si="715"/>
        <v>76923.076923076922</v>
      </c>
      <c r="R1111" s="303">
        <f t="shared" si="715"/>
        <v>76923.076923076922</v>
      </c>
      <c r="S1111" s="303">
        <f t="shared" si="715"/>
        <v>76923.076923076922</v>
      </c>
      <c r="T1111" s="303">
        <f t="shared" si="715"/>
        <v>76923.076923076922</v>
      </c>
      <c r="U1111" s="303">
        <f t="shared" si="715"/>
        <v>76923.076923076922</v>
      </c>
      <c r="V1111" s="303">
        <f t="shared" si="715"/>
        <v>76923.076923076922</v>
      </c>
      <c r="W1111" s="303">
        <f t="shared" si="715"/>
        <v>76923.076923076922</v>
      </c>
      <c r="X1111" s="303">
        <f t="shared" si="715"/>
        <v>76923.076923076922</v>
      </c>
      <c r="Y1111" s="303">
        <f t="shared" si="715"/>
        <v>76923.076923076922</v>
      </c>
      <c r="Z1111" s="303">
        <f t="shared" si="715"/>
        <v>76923.076923076922</v>
      </c>
      <c r="AA1111" s="303">
        <f t="shared" si="715"/>
        <v>76923.076923076922</v>
      </c>
      <c r="AB1111" s="303">
        <f t="shared" si="715"/>
        <v>76923.076923076922</v>
      </c>
      <c r="AC1111" s="303">
        <f t="shared" si="715"/>
        <v>76923.076923076922</v>
      </c>
      <c r="AD1111" s="303">
        <f t="shared" si="715"/>
        <v>76923.076923076922</v>
      </c>
      <c r="AE1111" s="303">
        <f t="shared" si="715"/>
        <v>76923.076923076922</v>
      </c>
      <c r="AF1111" s="303">
        <f t="shared" si="715"/>
        <v>76923.076923076922</v>
      </c>
      <c r="AG1111" s="303">
        <f t="shared" si="715"/>
        <v>76923.076923076922</v>
      </c>
      <c r="AH1111" s="303">
        <f t="shared" si="715"/>
        <v>76923.076923076922</v>
      </c>
      <c r="AI1111" s="303">
        <f t="shared" si="715"/>
        <v>76923.076923076922</v>
      </c>
      <c r="AJ1111" s="303">
        <f t="shared" si="715"/>
        <v>76923.076923076922</v>
      </c>
      <c r="AK1111" s="303">
        <f t="shared" si="715"/>
        <v>76923.076923076922</v>
      </c>
      <c r="AL1111" s="303">
        <f t="shared" si="713"/>
        <v>76923.076923076922</v>
      </c>
      <c r="AM1111" s="303">
        <f t="shared" si="713"/>
        <v>76923.076923076922</v>
      </c>
      <c r="AN1111" s="303">
        <f t="shared" si="713"/>
        <v>76923.076923076922</v>
      </c>
      <c r="AO1111" s="303">
        <f t="shared" si="713"/>
        <v>76923.076923076922</v>
      </c>
      <c r="AP1111" s="303">
        <f t="shared" si="713"/>
        <v>76923.076923076922</v>
      </c>
      <c r="AQ1111" s="303">
        <f t="shared" si="713"/>
        <v>76923.076923076922</v>
      </c>
      <c r="AR1111" s="303">
        <f t="shared" si="713"/>
        <v>76923.076923076922</v>
      </c>
      <c r="AS1111" s="303">
        <f t="shared" si="713"/>
        <v>76923.076923076922</v>
      </c>
      <c r="AT1111" s="303">
        <f t="shared" si="713"/>
        <v>76923.076923076922</v>
      </c>
      <c r="AU1111" s="303">
        <f t="shared" si="713"/>
        <v>76923.076923076922</v>
      </c>
      <c r="AV1111" s="303">
        <f t="shared" si="713"/>
        <v>76923.076923076922</v>
      </c>
      <c r="AW1111" s="303">
        <f t="shared" si="713"/>
        <v>76923.076923076922</v>
      </c>
      <c r="AX1111" s="303">
        <f t="shared" si="713"/>
        <v>76923.076923076922</v>
      </c>
      <c r="AY1111" s="303">
        <f t="shared" si="713"/>
        <v>76923.076923076922</v>
      </c>
      <c r="AZ1111" s="303">
        <f t="shared" si="713"/>
        <v>76923.076923076922</v>
      </c>
      <c r="BA1111" s="303">
        <f t="shared" si="713"/>
        <v>76923.076923076922</v>
      </c>
      <c r="BB1111" s="303">
        <f t="shared" si="713"/>
        <v>76923.076923076922</v>
      </c>
      <c r="BC1111" s="303">
        <f t="shared" si="713"/>
        <v>76923.076923076922</v>
      </c>
      <c r="BD1111" s="303">
        <f t="shared" si="713"/>
        <v>76923.076923076922</v>
      </c>
      <c r="BE1111" s="303">
        <f t="shared" si="713"/>
        <v>76923.076923076922</v>
      </c>
      <c r="BF1111" s="303">
        <f t="shared" si="713"/>
        <v>76923.076923076922</v>
      </c>
      <c r="BG1111" s="303">
        <f t="shared" si="713"/>
        <v>76923.076923076922</v>
      </c>
      <c r="BH1111" s="303">
        <f t="shared" si="713"/>
        <v>76923.076923076922</v>
      </c>
      <c r="BI1111" s="303">
        <f t="shared" si="713"/>
        <v>76923.076923076922</v>
      </c>
      <c r="BJ1111" s="303">
        <f t="shared" si="713"/>
        <v>76923.076923076922</v>
      </c>
      <c r="BK1111" s="303">
        <f t="shared" si="713"/>
        <v>76923.076923076922</v>
      </c>
      <c r="BL1111" s="303">
        <f t="shared" si="713"/>
        <v>76923.076923076922</v>
      </c>
      <c r="BM1111" s="303">
        <f t="shared" si="713"/>
        <v>76923.076923076922</v>
      </c>
      <c r="BN1111" s="303">
        <f t="shared" si="713"/>
        <v>76923.076923076922</v>
      </c>
      <c r="BO1111" s="303">
        <f t="shared" si="713"/>
        <v>76923.076923076922</v>
      </c>
      <c r="BP1111" s="303">
        <f t="shared" si="713"/>
        <v>76923.076923076922</v>
      </c>
      <c r="BQ1111" s="303">
        <f t="shared" si="713"/>
        <v>76923.076923076922</v>
      </c>
      <c r="BR1111" s="303">
        <f t="shared" si="714"/>
        <v>76923.076923076922</v>
      </c>
      <c r="BS1111" s="303">
        <f t="shared" si="714"/>
        <v>76923.076923076922</v>
      </c>
      <c r="BT1111" s="303">
        <f t="shared" si="714"/>
        <v>76923.076923076922</v>
      </c>
      <c r="BU1111" s="303">
        <f t="shared" si="714"/>
        <v>76923.076923076922</v>
      </c>
      <c r="BV1111" s="303">
        <f t="shared" si="714"/>
        <v>76923.076923076922</v>
      </c>
      <c r="BW1111" s="303">
        <f t="shared" si="714"/>
        <v>76923.076923076922</v>
      </c>
      <c r="BX1111" s="303">
        <f t="shared" si="714"/>
        <v>76923.076923076922</v>
      </c>
      <c r="BY1111" s="303">
        <f t="shared" si="714"/>
        <v>76923.076923076922</v>
      </c>
      <c r="BZ1111" s="303">
        <f t="shared" si="714"/>
        <v>76923.076923076922</v>
      </c>
      <c r="CA1111" s="303">
        <f t="shared" si="714"/>
        <v>76923.076923076922</v>
      </c>
      <c r="CB1111" s="303">
        <f t="shared" si="714"/>
        <v>76923.076923076922</v>
      </c>
      <c r="CC1111" s="303">
        <f t="shared" si="714"/>
        <v>76923.076923076922</v>
      </c>
      <c r="CD1111" s="303">
        <f t="shared" si="714"/>
        <v>76923.076923076922</v>
      </c>
      <c r="CE1111" s="303">
        <f t="shared" si="714"/>
        <v>76923.076923076922</v>
      </c>
      <c r="CF1111" s="303">
        <f t="shared" si="714"/>
        <v>76923.076923076922</v>
      </c>
      <c r="CG1111" s="303">
        <f t="shared" si="714"/>
        <v>76923.076923076922</v>
      </c>
      <c r="CH1111" s="303">
        <f t="shared" si="714"/>
        <v>76923.076923076922</v>
      </c>
      <c r="CI1111" s="303">
        <f t="shared" si="714"/>
        <v>76923.076923076922</v>
      </c>
      <c r="CJ1111" s="303">
        <f t="shared" si="714"/>
        <v>76923.076923076922</v>
      </c>
      <c r="CK1111" s="303">
        <f t="shared" si="714"/>
        <v>76923.076923076922</v>
      </c>
      <c r="CL1111" s="303">
        <f t="shared" si="714"/>
        <v>76923.076923076922</v>
      </c>
      <c r="CM1111" s="303">
        <f t="shared" si="714"/>
        <v>76923.076923076922</v>
      </c>
      <c r="CN1111" s="303">
        <f t="shared" si="714"/>
        <v>76923.076923076922</v>
      </c>
      <c r="CO1111" s="303">
        <f t="shared" si="714"/>
        <v>76923.076923076922</v>
      </c>
      <c r="CP1111" s="303">
        <f t="shared" si="714"/>
        <v>76923.076923076922</v>
      </c>
      <c r="CQ1111" s="303">
        <f t="shared" si="714"/>
        <v>76923.076923076922</v>
      </c>
      <c r="CR1111" s="303">
        <f t="shared" si="714"/>
        <v>76923.076923076922</v>
      </c>
      <c r="CS1111" s="303">
        <f t="shared" si="714"/>
        <v>76923.076923076922</v>
      </c>
      <c r="CT1111" s="303">
        <f t="shared" si="714"/>
        <v>76923.076923076922</v>
      </c>
      <c r="CU1111" s="303">
        <f t="shared" si="714"/>
        <v>76923.076923076922</v>
      </c>
      <c r="CV1111" s="303">
        <f t="shared" si="714"/>
        <v>76923.076923076922</v>
      </c>
    </row>
    <row r="1112" spans="2:113" outlineLevel="1" x14ac:dyDescent="0.3">
      <c r="B1112" s="154">
        <v>3</v>
      </c>
      <c r="C1112" s="242" t="s">
        <v>365</v>
      </c>
      <c r="D1112" s="143" t="s">
        <v>590</v>
      </c>
      <c r="E1112" s="303">
        <f t="shared" si="715"/>
        <v>2307.6923076923076</v>
      </c>
      <c r="F1112" s="303">
        <f t="shared" si="715"/>
        <v>2307.6923076923076</v>
      </c>
      <c r="G1112" s="303">
        <f t="shared" si="715"/>
        <v>2307.6923076923076</v>
      </c>
      <c r="H1112" s="303">
        <f t="shared" si="715"/>
        <v>2307.6923076923076</v>
      </c>
      <c r="I1112" s="303">
        <f t="shared" si="715"/>
        <v>2307.6923076923076</v>
      </c>
      <c r="J1112" s="303">
        <f t="shared" si="715"/>
        <v>2307.6923076923076</v>
      </c>
      <c r="K1112" s="303">
        <f t="shared" si="715"/>
        <v>2307.6923076923076</v>
      </c>
      <c r="L1112" s="303">
        <f t="shared" si="715"/>
        <v>2307.6923076923076</v>
      </c>
      <c r="M1112" s="303">
        <f t="shared" si="715"/>
        <v>2307.6923076923076</v>
      </c>
      <c r="N1112" s="303">
        <f t="shared" si="715"/>
        <v>2307.6923076923076</v>
      </c>
      <c r="O1112" s="303">
        <f t="shared" si="715"/>
        <v>2307.6923076923076</v>
      </c>
      <c r="P1112" s="303">
        <f t="shared" si="715"/>
        <v>2307.6923076923076</v>
      </c>
      <c r="Q1112" s="303">
        <f t="shared" si="715"/>
        <v>2307.6923076923076</v>
      </c>
      <c r="R1112" s="303">
        <f t="shared" si="715"/>
        <v>2307.6923076923076</v>
      </c>
      <c r="S1112" s="303">
        <f t="shared" si="715"/>
        <v>2307.6923076923076</v>
      </c>
      <c r="T1112" s="303">
        <f t="shared" si="715"/>
        <v>2307.6923076923076</v>
      </c>
      <c r="U1112" s="303">
        <f t="shared" si="715"/>
        <v>2307.6923076923076</v>
      </c>
      <c r="V1112" s="303">
        <f t="shared" si="715"/>
        <v>2307.6923076923076</v>
      </c>
      <c r="W1112" s="303">
        <f t="shared" si="715"/>
        <v>2307.6923076923076</v>
      </c>
      <c r="X1112" s="303">
        <f t="shared" si="715"/>
        <v>2307.6923076923076</v>
      </c>
      <c r="Y1112" s="303">
        <f t="shared" si="715"/>
        <v>2307.6923076923076</v>
      </c>
      <c r="Z1112" s="303">
        <f t="shared" si="715"/>
        <v>2307.6923076923076</v>
      </c>
      <c r="AA1112" s="303">
        <f t="shared" si="715"/>
        <v>2307.6923076923076</v>
      </c>
      <c r="AB1112" s="303">
        <f t="shared" si="715"/>
        <v>2307.6923076923076</v>
      </c>
      <c r="AC1112" s="303">
        <f t="shared" si="715"/>
        <v>2307.6923076923076</v>
      </c>
      <c r="AD1112" s="303">
        <f t="shared" si="715"/>
        <v>2307.6923076923076</v>
      </c>
      <c r="AE1112" s="303">
        <f t="shared" si="715"/>
        <v>2307.6923076923076</v>
      </c>
      <c r="AF1112" s="303">
        <f t="shared" si="715"/>
        <v>2307.6923076923076</v>
      </c>
      <c r="AG1112" s="303">
        <f t="shared" si="715"/>
        <v>2307.6923076923076</v>
      </c>
      <c r="AH1112" s="303">
        <f t="shared" si="715"/>
        <v>2307.6923076923076</v>
      </c>
      <c r="AI1112" s="303">
        <f t="shared" si="715"/>
        <v>2307.6923076923076</v>
      </c>
      <c r="AJ1112" s="303">
        <f t="shared" si="715"/>
        <v>2307.6923076923076</v>
      </c>
      <c r="AK1112" s="303">
        <f t="shared" si="715"/>
        <v>2307.6923076923076</v>
      </c>
      <c r="AL1112" s="303">
        <f t="shared" si="713"/>
        <v>2307.6923076923076</v>
      </c>
      <c r="AM1112" s="303">
        <f t="shared" si="713"/>
        <v>2307.6923076923076</v>
      </c>
      <c r="AN1112" s="303">
        <f t="shared" si="713"/>
        <v>2307.6923076923076</v>
      </c>
      <c r="AO1112" s="303">
        <f t="shared" si="713"/>
        <v>2307.6923076923076</v>
      </c>
      <c r="AP1112" s="303">
        <f t="shared" si="713"/>
        <v>2307.6923076923076</v>
      </c>
      <c r="AQ1112" s="303">
        <f t="shared" si="713"/>
        <v>2307.6923076923076</v>
      </c>
      <c r="AR1112" s="303">
        <f t="shared" si="713"/>
        <v>2307.6923076923076</v>
      </c>
      <c r="AS1112" s="303">
        <f t="shared" si="713"/>
        <v>2307.6923076923076</v>
      </c>
      <c r="AT1112" s="303">
        <f t="shared" si="713"/>
        <v>2307.6923076923076</v>
      </c>
      <c r="AU1112" s="303">
        <f t="shared" si="713"/>
        <v>2307.6923076923076</v>
      </c>
      <c r="AV1112" s="303">
        <f t="shared" si="713"/>
        <v>2307.6923076923076</v>
      </c>
      <c r="AW1112" s="303">
        <f t="shared" si="713"/>
        <v>2307.6923076923076</v>
      </c>
      <c r="AX1112" s="303">
        <f t="shared" si="713"/>
        <v>2307.6923076923076</v>
      </c>
      <c r="AY1112" s="303">
        <f t="shared" si="713"/>
        <v>2307.6923076923076</v>
      </c>
      <c r="AZ1112" s="303">
        <f t="shared" si="713"/>
        <v>2307.6923076923076</v>
      </c>
      <c r="BA1112" s="303">
        <f t="shared" si="713"/>
        <v>2307.6923076923076</v>
      </c>
      <c r="BB1112" s="303">
        <f t="shared" si="713"/>
        <v>2307.6923076923076</v>
      </c>
      <c r="BC1112" s="303">
        <f t="shared" si="713"/>
        <v>2307.6923076923076</v>
      </c>
      <c r="BD1112" s="303">
        <f t="shared" si="713"/>
        <v>2307.6923076923076</v>
      </c>
      <c r="BE1112" s="303">
        <f t="shared" si="713"/>
        <v>2307.6923076923076</v>
      </c>
      <c r="BF1112" s="303">
        <f t="shared" si="713"/>
        <v>2307.6923076923076</v>
      </c>
      <c r="BG1112" s="303">
        <f t="shared" si="713"/>
        <v>2307.6923076923076</v>
      </c>
      <c r="BH1112" s="303">
        <f t="shared" si="713"/>
        <v>2307.6923076923076</v>
      </c>
      <c r="BI1112" s="303">
        <f t="shared" si="713"/>
        <v>2307.6923076923076</v>
      </c>
      <c r="BJ1112" s="303">
        <f t="shared" si="713"/>
        <v>2307.6923076923076</v>
      </c>
      <c r="BK1112" s="303">
        <f t="shared" si="713"/>
        <v>2307.6923076923076</v>
      </c>
      <c r="BL1112" s="303">
        <f t="shared" si="713"/>
        <v>2307.6923076923076</v>
      </c>
      <c r="BM1112" s="303">
        <f t="shared" si="713"/>
        <v>2307.6923076923076</v>
      </c>
      <c r="BN1112" s="303">
        <f t="shared" si="713"/>
        <v>2307.6923076923076</v>
      </c>
      <c r="BO1112" s="303">
        <f t="shared" si="713"/>
        <v>2307.6923076923076</v>
      </c>
      <c r="BP1112" s="303">
        <f t="shared" si="713"/>
        <v>2307.6923076923076</v>
      </c>
      <c r="BQ1112" s="303">
        <f t="shared" si="713"/>
        <v>2307.6923076923076</v>
      </c>
      <c r="BR1112" s="303">
        <f t="shared" si="714"/>
        <v>2307.6923076923076</v>
      </c>
      <c r="BS1112" s="303">
        <f t="shared" si="714"/>
        <v>2307.6923076923076</v>
      </c>
      <c r="BT1112" s="303">
        <f t="shared" si="714"/>
        <v>2307.6923076923076</v>
      </c>
      <c r="BU1112" s="303">
        <f t="shared" si="714"/>
        <v>2307.6923076923076</v>
      </c>
      <c r="BV1112" s="303">
        <f t="shared" si="714"/>
        <v>2307.6923076923076</v>
      </c>
      <c r="BW1112" s="303">
        <f t="shared" si="714"/>
        <v>2307.6923076923076</v>
      </c>
      <c r="BX1112" s="303">
        <f t="shared" si="714"/>
        <v>2307.6923076923076</v>
      </c>
      <c r="BY1112" s="303">
        <f t="shared" si="714"/>
        <v>2307.6923076923076</v>
      </c>
      <c r="BZ1112" s="303">
        <f t="shared" si="714"/>
        <v>2307.6923076923076</v>
      </c>
      <c r="CA1112" s="303">
        <f t="shared" si="714"/>
        <v>2307.6923076923076</v>
      </c>
      <c r="CB1112" s="303">
        <f t="shared" si="714"/>
        <v>2307.6923076923076</v>
      </c>
      <c r="CC1112" s="303">
        <f t="shared" si="714"/>
        <v>2307.6923076923076</v>
      </c>
      <c r="CD1112" s="303">
        <f t="shared" si="714"/>
        <v>2307.6923076923076</v>
      </c>
      <c r="CE1112" s="303">
        <f t="shared" si="714"/>
        <v>2307.6923076923076</v>
      </c>
      <c r="CF1112" s="303">
        <f t="shared" si="714"/>
        <v>2307.6923076923076</v>
      </c>
      <c r="CG1112" s="303">
        <f t="shared" si="714"/>
        <v>2307.6923076923076</v>
      </c>
      <c r="CH1112" s="303">
        <f t="shared" si="714"/>
        <v>2307.6923076923076</v>
      </c>
      <c r="CI1112" s="303">
        <f t="shared" si="714"/>
        <v>2307.6923076923076</v>
      </c>
      <c r="CJ1112" s="303">
        <f t="shared" si="714"/>
        <v>2307.6923076923076</v>
      </c>
      <c r="CK1112" s="303">
        <f t="shared" si="714"/>
        <v>2307.6923076923076</v>
      </c>
      <c r="CL1112" s="303">
        <f t="shared" si="714"/>
        <v>2307.6923076923076</v>
      </c>
      <c r="CM1112" s="303">
        <f t="shared" si="714"/>
        <v>2307.6923076923076</v>
      </c>
      <c r="CN1112" s="303">
        <f t="shared" si="714"/>
        <v>2307.6923076923076</v>
      </c>
      <c r="CO1112" s="303">
        <f t="shared" si="714"/>
        <v>2307.6923076923076</v>
      </c>
      <c r="CP1112" s="303">
        <f t="shared" si="714"/>
        <v>2307.6923076923076</v>
      </c>
      <c r="CQ1112" s="303">
        <f t="shared" si="714"/>
        <v>2307.6923076923076</v>
      </c>
      <c r="CR1112" s="303">
        <f t="shared" si="714"/>
        <v>2307.6923076923076</v>
      </c>
      <c r="CS1112" s="303">
        <f t="shared" si="714"/>
        <v>2307.6923076923076</v>
      </c>
      <c r="CT1112" s="303">
        <f t="shared" si="714"/>
        <v>2307.6923076923076</v>
      </c>
      <c r="CU1112" s="303">
        <f t="shared" si="714"/>
        <v>2307.6923076923076</v>
      </c>
      <c r="CV1112" s="303">
        <f t="shared" si="714"/>
        <v>2307.6923076923076</v>
      </c>
    </row>
    <row r="1113" spans="2:113" outlineLevel="1" x14ac:dyDescent="0.3">
      <c r="E1113" s="164"/>
      <c r="F1113" s="164"/>
      <c r="G1113" s="164"/>
      <c r="H1113" s="164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  <c r="AZ1113" s="164"/>
      <c r="BA1113" s="164"/>
      <c r="BB1113" s="164"/>
      <c r="BC1113" s="164"/>
      <c r="BD1113" s="164"/>
      <c r="BE1113" s="164"/>
      <c r="BF1113" s="164"/>
      <c r="BG1113" s="164"/>
      <c r="BH1113" s="164"/>
      <c r="BI1113" s="164"/>
      <c r="BJ1113" s="164"/>
      <c r="BK1113" s="164"/>
      <c r="BL1113" s="164"/>
      <c r="BM1113" s="164"/>
      <c r="BN1113" s="164"/>
      <c r="BO1113" s="164"/>
      <c r="BP1113" s="164"/>
      <c r="BQ1113" s="164"/>
      <c r="BR1113" s="164"/>
      <c r="BS1113" s="164"/>
      <c r="BT1113" s="164"/>
      <c r="BU1113" s="164"/>
      <c r="BV1113" s="164"/>
      <c r="BW1113" s="164"/>
      <c r="BX1113" s="164"/>
      <c r="BY1113" s="164"/>
      <c r="BZ1113" s="164"/>
      <c r="CA1113" s="164"/>
      <c r="CB1113" s="164"/>
      <c r="CC1113" s="164"/>
      <c r="CD1113" s="164"/>
      <c r="CE1113" s="164"/>
      <c r="CF1113" s="164"/>
      <c r="CG1113" s="164"/>
      <c r="CH1113" s="164"/>
      <c r="CI1113" s="164"/>
      <c r="CJ1113" s="164"/>
      <c r="CK1113" s="164"/>
      <c r="CL1113" s="164"/>
      <c r="CM1113" s="164"/>
      <c r="CN1113" s="164"/>
      <c r="CO1113" s="164"/>
      <c r="CP1113" s="164"/>
      <c r="CQ1113" s="164"/>
      <c r="CR1113" s="164"/>
      <c r="CS1113" s="164"/>
      <c r="CT1113" s="164"/>
      <c r="CU1113" s="164"/>
      <c r="CV1113" s="164"/>
    </row>
    <row r="1114" spans="2:113" outlineLevel="1" x14ac:dyDescent="0.3">
      <c r="C1114" s="242" t="s">
        <v>23</v>
      </c>
      <c r="D1114" s="143" t="s">
        <v>590</v>
      </c>
      <c r="E1114" s="303">
        <f t="shared" si="715"/>
        <v>22596.153846153848</v>
      </c>
      <c r="F1114" s="303">
        <f t="shared" si="715"/>
        <v>22596.153846153848</v>
      </c>
      <c r="G1114" s="303">
        <f t="shared" si="715"/>
        <v>22596.153846153848</v>
      </c>
      <c r="H1114" s="303">
        <f t="shared" si="715"/>
        <v>22596.153846153848</v>
      </c>
      <c r="I1114" s="303">
        <f t="shared" si="715"/>
        <v>22596.153846153848</v>
      </c>
      <c r="J1114" s="303">
        <f t="shared" si="715"/>
        <v>22596.153846153848</v>
      </c>
      <c r="K1114" s="303">
        <f t="shared" si="715"/>
        <v>22596.153846153848</v>
      </c>
      <c r="L1114" s="303">
        <f t="shared" si="715"/>
        <v>22596.153846153848</v>
      </c>
      <c r="M1114" s="303">
        <f t="shared" si="715"/>
        <v>22596.153846153848</v>
      </c>
      <c r="N1114" s="303">
        <f t="shared" si="715"/>
        <v>22596.153846153848</v>
      </c>
      <c r="O1114" s="303">
        <f t="shared" si="715"/>
        <v>22596.153846153848</v>
      </c>
      <c r="P1114" s="303">
        <f t="shared" si="715"/>
        <v>22596.153846153848</v>
      </c>
      <c r="Q1114" s="303">
        <f t="shared" si="715"/>
        <v>22596.153846153848</v>
      </c>
      <c r="R1114" s="303">
        <f t="shared" si="715"/>
        <v>22596.153846153848</v>
      </c>
      <c r="S1114" s="303">
        <f t="shared" si="715"/>
        <v>22596.153846153848</v>
      </c>
      <c r="T1114" s="303">
        <f t="shared" si="715"/>
        <v>22596.153846153848</v>
      </c>
      <c r="U1114" s="303">
        <f t="shared" si="715"/>
        <v>22596.153846153848</v>
      </c>
      <c r="V1114" s="303">
        <f t="shared" si="715"/>
        <v>22596.153846153848</v>
      </c>
      <c r="W1114" s="303">
        <f t="shared" si="715"/>
        <v>22596.153846153848</v>
      </c>
      <c r="X1114" s="303">
        <f t="shared" si="715"/>
        <v>22596.153846153848</v>
      </c>
      <c r="Y1114" s="303">
        <f t="shared" si="715"/>
        <v>22596.153846153848</v>
      </c>
      <c r="Z1114" s="303">
        <f t="shared" si="715"/>
        <v>22596.153846153848</v>
      </c>
      <c r="AA1114" s="303">
        <f t="shared" si="715"/>
        <v>22596.153846153848</v>
      </c>
      <c r="AB1114" s="303">
        <f t="shared" si="715"/>
        <v>22596.153846153848</v>
      </c>
      <c r="AC1114" s="303">
        <f t="shared" si="715"/>
        <v>22596.153846153848</v>
      </c>
      <c r="AD1114" s="303">
        <f t="shared" si="715"/>
        <v>22596.153846153848</v>
      </c>
      <c r="AE1114" s="303">
        <f t="shared" si="715"/>
        <v>22596.153846153848</v>
      </c>
      <c r="AF1114" s="303">
        <f t="shared" si="715"/>
        <v>22596.153846153848</v>
      </c>
      <c r="AG1114" s="303">
        <f t="shared" si="715"/>
        <v>22596.153846153848</v>
      </c>
      <c r="AH1114" s="303">
        <f t="shared" si="715"/>
        <v>22596.153846153848</v>
      </c>
      <c r="AI1114" s="303">
        <f t="shared" si="715"/>
        <v>22596.153846153848</v>
      </c>
      <c r="AJ1114" s="303">
        <f t="shared" si="715"/>
        <v>22596.153846153848</v>
      </c>
      <c r="AK1114" s="303">
        <f>+AK1124+AK1134</f>
        <v>22596.153846153848</v>
      </c>
      <c r="AL1114" s="303">
        <f>+AL1124+AL1134</f>
        <v>22596.153846153848</v>
      </c>
      <c r="AM1114" s="303">
        <f t="shared" ref="AM1114:CV1114" si="716">+AM1124+AM1134</f>
        <v>22596.153846153848</v>
      </c>
      <c r="AN1114" s="303">
        <f t="shared" si="716"/>
        <v>22596.153846153848</v>
      </c>
      <c r="AO1114" s="303">
        <f t="shared" si="716"/>
        <v>22596.153846153848</v>
      </c>
      <c r="AP1114" s="303">
        <f t="shared" si="716"/>
        <v>22596.153846153848</v>
      </c>
      <c r="AQ1114" s="303">
        <f t="shared" si="716"/>
        <v>22596.153846153848</v>
      </c>
      <c r="AR1114" s="303">
        <f t="shared" si="716"/>
        <v>22596.153846153848</v>
      </c>
      <c r="AS1114" s="303">
        <f t="shared" si="716"/>
        <v>22596.153846153848</v>
      </c>
      <c r="AT1114" s="303">
        <f t="shared" si="716"/>
        <v>22596.153846153848</v>
      </c>
      <c r="AU1114" s="303">
        <f t="shared" si="716"/>
        <v>22596.153846153848</v>
      </c>
      <c r="AV1114" s="303">
        <f t="shared" si="716"/>
        <v>22596.153846153848</v>
      </c>
      <c r="AW1114" s="303">
        <f t="shared" si="716"/>
        <v>22596.153846153848</v>
      </c>
      <c r="AX1114" s="303">
        <f t="shared" si="716"/>
        <v>22596.153846153848</v>
      </c>
      <c r="AY1114" s="303">
        <f t="shared" si="716"/>
        <v>22596.153846153848</v>
      </c>
      <c r="AZ1114" s="303">
        <f t="shared" si="716"/>
        <v>22596.153846153848</v>
      </c>
      <c r="BA1114" s="303">
        <f t="shared" si="716"/>
        <v>22596.153846153848</v>
      </c>
      <c r="BB1114" s="303">
        <f t="shared" si="716"/>
        <v>22596.153846153848</v>
      </c>
      <c r="BC1114" s="303">
        <f t="shared" si="716"/>
        <v>22596.153846153848</v>
      </c>
      <c r="BD1114" s="303">
        <f t="shared" si="716"/>
        <v>22596.153846153848</v>
      </c>
      <c r="BE1114" s="303">
        <f t="shared" si="716"/>
        <v>22596.153846153848</v>
      </c>
      <c r="BF1114" s="303">
        <f t="shared" si="716"/>
        <v>22596.153846153848</v>
      </c>
      <c r="BG1114" s="303">
        <f t="shared" si="716"/>
        <v>22596.153846153848</v>
      </c>
      <c r="BH1114" s="303">
        <f t="shared" si="716"/>
        <v>22596.153846153848</v>
      </c>
      <c r="BI1114" s="303">
        <f t="shared" si="716"/>
        <v>22596.153846153848</v>
      </c>
      <c r="BJ1114" s="303">
        <f t="shared" si="716"/>
        <v>22596.153846153848</v>
      </c>
      <c r="BK1114" s="303">
        <f t="shared" si="716"/>
        <v>22596.153846153848</v>
      </c>
      <c r="BL1114" s="303">
        <f t="shared" si="716"/>
        <v>22596.153846153848</v>
      </c>
      <c r="BM1114" s="303">
        <f t="shared" si="716"/>
        <v>22596.153846153848</v>
      </c>
      <c r="BN1114" s="303">
        <f t="shared" si="716"/>
        <v>22596.153846153848</v>
      </c>
      <c r="BO1114" s="303">
        <f t="shared" si="716"/>
        <v>22596.153846153848</v>
      </c>
      <c r="BP1114" s="303">
        <f t="shared" si="716"/>
        <v>22596.153846153848</v>
      </c>
      <c r="BQ1114" s="303">
        <f t="shared" si="716"/>
        <v>22596.153846153848</v>
      </c>
      <c r="BR1114" s="303">
        <f t="shared" si="716"/>
        <v>22596.153846153848</v>
      </c>
      <c r="BS1114" s="303">
        <f t="shared" si="716"/>
        <v>22596.153846153848</v>
      </c>
      <c r="BT1114" s="303">
        <f t="shared" si="716"/>
        <v>22596.153846153848</v>
      </c>
      <c r="BU1114" s="303">
        <f t="shared" si="716"/>
        <v>22596.153846153848</v>
      </c>
      <c r="BV1114" s="303">
        <f t="shared" si="716"/>
        <v>22596.153846153848</v>
      </c>
      <c r="BW1114" s="303">
        <f t="shared" si="716"/>
        <v>22596.153846153848</v>
      </c>
      <c r="BX1114" s="303">
        <f t="shared" si="716"/>
        <v>22596.153846153848</v>
      </c>
      <c r="BY1114" s="303">
        <f t="shared" si="716"/>
        <v>22596.153846153848</v>
      </c>
      <c r="BZ1114" s="303">
        <f t="shared" si="716"/>
        <v>22596.153846153848</v>
      </c>
      <c r="CA1114" s="303">
        <f t="shared" si="716"/>
        <v>22596.153846153848</v>
      </c>
      <c r="CB1114" s="303">
        <f t="shared" si="716"/>
        <v>22596.153846153848</v>
      </c>
      <c r="CC1114" s="303">
        <f t="shared" si="716"/>
        <v>22596.153846153848</v>
      </c>
      <c r="CD1114" s="303">
        <f t="shared" si="716"/>
        <v>22596.153846153848</v>
      </c>
      <c r="CE1114" s="303">
        <f t="shared" si="716"/>
        <v>22596.153846153848</v>
      </c>
      <c r="CF1114" s="303">
        <f t="shared" si="716"/>
        <v>22596.153846153848</v>
      </c>
      <c r="CG1114" s="303">
        <f t="shared" si="716"/>
        <v>22596.153846153848</v>
      </c>
      <c r="CH1114" s="303">
        <f t="shared" si="716"/>
        <v>22596.153846153848</v>
      </c>
      <c r="CI1114" s="303">
        <f t="shared" si="716"/>
        <v>22596.153846153848</v>
      </c>
      <c r="CJ1114" s="303">
        <f t="shared" si="716"/>
        <v>22596.153846153848</v>
      </c>
      <c r="CK1114" s="303">
        <f t="shared" si="716"/>
        <v>22596.153846153848</v>
      </c>
      <c r="CL1114" s="303">
        <f t="shared" si="716"/>
        <v>22596.153846153848</v>
      </c>
      <c r="CM1114" s="303">
        <f t="shared" si="716"/>
        <v>22596.153846153848</v>
      </c>
      <c r="CN1114" s="303">
        <f t="shared" si="716"/>
        <v>22596.153846153848</v>
      </c>
      <c r="CO1114" s="303">
        <f t="shared" si="716"/>
        <v>22596.153846153848</v>
      </c>
      <c r="CP1114" s="303">
        <f t="shared" si="716"/>
        <v>22596.153846153848</v>
      </c>
      <c r="CQ1114" s="303">
        <f t="shared" si="716"/>
        <v>22596.153846153848</v>
      </c>
      <c r="CR1114" s="303">
        <f t="shared" si="716"/>
        <v>22596.153846153848</v>
      </c>
      <c r="CS1114" s="303">
        <f t="shared" si="716"/>
        <v>22596.153846153848</v>
      </c>
      <c r="CT1114" s="303">
        <f t="shared" si="716"/>
        <v>22596.153846153848</v>
      </c>
      <c r="CU1114" s="303">
        <f t="shared" si="716"/>
        <v>22596.153846153848</v>
      </c>
      <c r="CV1114" s="303">
        <f t="shared" si="716"/>
        <v>22596.153846153848</v>
      </c>
    </row>
    <row r="1116" spans="2:113" ht="16.2" thickBot="1" x14ac:dyDescent="0.35">
      <c r="B1116" s="76" t="s">
        <v>588</v>
      </c>
      <c r="C1116" s="76"/>
      <c r="D1116" s="76"/>
      <c r="E1116" s="76"/>
      <c r="F1116" s="76"/>
      <c r="G1116" s="76"/>
      <c r="H1116" s="76"/>
      <c r="I1116" s="76"/>
      <c r="J1116" s="76"/>
      <c r="K1116" s="76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  <c r="V1116" s="76"/>
      <c r="W1116" s="76"/>
      <c r="X1116" s="76"/>
      <c r="Y1116" s="76"/>
      <c r="Z1116" s="76"/>
      <c r="AA1116" s="76"/>
      <c r="AB1116" s="76"/>
      <c r="AC1116" s="76"/>
      <c r="AD1116" s="76"/>
      <c r="AE1116" s="76"/>
      <c r="AF1116" s="76"/>
      <c r="AG1116" s="76"/>
      <c r="AH1116" s="76"/>
      <c r="AI1116" s="76"/>
      <c r="AJ1116" s="76"/>
      <c r="AK1116" s="76"/>
      <c r="AL1116" s="76"/>
      <c r="AM1116" s="76"/>
      <c r="AN1116" s="76"/>
      <c r="AO1116" s="76"/>
      <c r="AP1116" s="76"/>
      <c r="AQ1116" s="76"/>
      <c r="AR1116" s="76"/>
      <c r="AS1116" s="76"/>
      <c r="AT1116" s="76"/>
      <c r="AU1116" s="76"/>
      <c r="AV1116" s="76"/>
      <c r="AW1116" s="76"/>
      <c r="AX1116" s="76"/>
      <c r="AY1116" s="76"/>
      <c r="AZ1116" s="76"/>
      <c r="BA1116" s="76"/>
      <c r="BB1116" s="76"/>
      <c r="BC1116" s="76"/>
      <c r="BD1116" s="76"/>
      <c r="BE1116" s="76"/>
      <c r="BF1116" s="76"/>
      <c r="BG1116" s="76"/>
      <c r="BH1116" s="76"/>
      <c r="BI1116" s="76"/>
      <c r="BJ1116" s="76"/>
      <c r="BK1116" s="76"/>
      <c r="BL1116" s="76"/>
      <c r="BM1116" s="76"/>
      <c r="BN1116" s="76"/>
      <c r="BO1116" s="76"/>
      <c r="BP1116" s="76"/>
      <c r="BQ1116" s="76"/>
      <c r="BR1116" s="76"/>
      <c r="BS1116" s="76"/>
      <c r="BT1116" s="76"/>
      <c r="BU1116" s="76"/>
      <c r="BV1116" s="76"/>
      <c r="BW1116" s="76"/>
      <c r="BX1116" s="76"/>
      <c r="BY1116" s="76"/>
      <c r="BZ1116" s="76"/>
      <c r="CA1116" s="76"/>
      <c r="CB1116" s="76"/>
      <c r="CC1116" s="76"/>
      <c r="CD1116" s="76"/>
      <c r="CE1116" s="76"/>
      <c r="CF1116" s="76"/>
      <c r="CG1116" s="76"/>
      <c r="CH1116" s="76"/>
      <c r="CI1116" s="76"/>
      <c r="CJ1116" s="76"/>
      <c r="CK1116" s="76"/>
      <c r="CL1116" s="76"/>
      <c r="CM1116" s="76"/>
      <c r="CN1116" s="76"/>
      <c r="CO1116" s="76"/>
      <c r="CP1116" s="76"/>
      <c r="CQ1116" s="76"/>
      <c r="CR1116" s="76"/>
      <c r="CS1116" s="76"/>
      <c r="CT1116" s="76"/>
      <c r="CU1116" s="76"/>
      <c r="CV1116" s="76"/>
      <c r="CW1116" s="76"/>
      <c r="CX1116" s="76"/>
      <c r="CY1116" s="76"/>
      <c r="CZ1116" s="76"/>
      <c r="DA1116" s="76"/>
      <c r="DB1116" s="76"/>
      <c r="DC1116" s="76"/>
      <c r="DD1116" s="76"/>
      <c r="DE1116" s="76"/>
      <c r="DF1116" s="76"/>
      <c r="DG1116" s="76"/>
      <c r="DH1116" s="76"/>
      <c r="DI1116" s="76"/>
    </row>
    <row r="1117" spans="2:113" outlineLevel="1" x14ac:dyDescent="0.3">
      <c r="K1117" s="234"/>
      <c r="L1117" s="234"/>
      <c r="M1117" s="234"/>
      <c r="N1117" s="234"/>
    </row>
    <row r="1118" spans="2:113" outlineLevel="1" x14ac:dyDescent="0.3">
      <c r="E1118" s="233">
        <v>1</v>
      </c>
      <c r="F1118" s="233">
        <v>2</v>
      </c>
      <c r="G1118" s="233">
        <v>3</v>
      </c>
      <c r="H1118" s="233">
        <v>4</v>
      </c>
      <c r="I1118" s="233">
        <v>5</v>
      </c>
      <c r="J1118" s="233">
        <v>6</v>
      </c>
      <c r="K1118" s="233">
        <v>7</v>
      </c>
      <c r="L1118" s="233">
        <v>8</v>
      </c>
      <c r="M1118" s="233">
        <v>9</v>
      </c>
      <c r="N1118" s="233">
        <v>10</v>
      </c>
      <c r="O1118" s="233">
        <v>11</v>
      </c>
      <c r="P1118" s="233">
        <v>12</v>
      </c>
      <c r="Q1118" s="233">
        <v>13</v>
      </c>
      <c r="R1118" s="233">
        <v>14</v>
      </c>
      <c r="S1118" s="233">
        <v>15</v>
      </c>
      <c r="T1118" s="233">
        <v>16</v>
      </c>
      <c r="U1118" s="233">
        <v>17</v>
      </c>
      <c r="V1118" s="233">
        <v>18</v>
      </c>
      <c r="W1118" s="233">
        <v>19</v>
      </c>
      <c r="X1118" s="233">
        <v>20</v>
      </c>
      <c r="Y1118" s="233">
        <v>21</v>
      </c>
      <c r="Z1118" s="233">
        <v>22</v>
      </c>
      <c r="AA1118" s="233">
        <v>23</v>
      </c>
      <c r="AB1118" s="233">
        <v>24</v>
      </c>
      <c r="AC1118" s="233">
        <v>25</v>
      </c>
      <c r="AD1118" s="233">
        <v>26</v>
      </c>
      <c r="AE1118" s="233">
        <v>27</v>
      </c>
      <c r="AF1118" s="233">
        <v>28</v>
      </c>
      <c r="AG1118" s="233">
        <v>29</v>
      </c>
      <c r="AH1118" s="233">
        <v>30</v>
      </c>
      <c r="AI1118" s="233">
        <v>31</v>
      </c>
      <c r="AJ1118" s="233">
        <v>32</v>
      </c>
      <c r="AK1118" s="233">
        <v>33</v>
      </c>
      <c r="AL1118" s="233">
        <v>34</v>
      </c>
      <c r="AM1118" s="233">
        <v>35</v>
      </c>
      <c r="AN1118" s="233">
        <v>36</v>
      </c>
      <c r="AO1118" s="233">
        <v>37</v>
      </c>
      <c r="AP1118" s="233">
        <v>38</v>
      </c>
      <c r="AQ1118" s="233">
        <v>39</v>
      </c>
      <c r="AR1118" s="233">
        <v>40</v>
      </c>
      <c r="AS1118" s="233">
        <v>41</v>
      </c>
      <c r="AT1118" s="233">
        <v>42</v>
      </c>
      <c r="AU1118" s="233">
        <v>43</v>
      </c>
      <c r="AV1118" s="233">
        <v>44</v>
      </c>
      <c r="AW1118" s="233">
        <v>45</v>
      </c>
      <c r="AX1118" s="233">
        <v>46</v>
      </c>
      <c r="AY1118" s="233">
        <v>47</v>
      </c>
      <c r="AZ1118" s="233">
        <v>48</v>
      </c>
      <c r="BA1118" s="233">
        <v>49</v>
      </c>
      <c r="BB1118" s="233">
        <v>50</v>
      </c>
      <c r="BC1118" s="233">
        <v>51</v>
      </c>
      <c r="BD1118" s="233">
        <v>52</v>
      </c>
      <c r="BE1118" s="233">
        <v>53</v>
      </c>
      <c r="BF1118" s="233">
        <v>54</v>
      </c>
      <c r="BG1118" s="233">
        <v>55</v>
      </c>
      <c r="BH1118" s="233">
        <v>56</v>
      </c>
      <c r="BI1118" s="233">
        <v>57</v>
      </c>
      <c r="BJ1118" s="233">
        <v>58</v>
      </c>
      <c r="BK1118" s="233">
        <v>59</v>
      </c>
      <c r="BL1118" s="233">
        <v>60</v>
      </c>
      <c r="BM1118" s="233">
        <v>61</v>
      </c>
      <c r="BN1118" s="233">
        <v>62</v>
      </c>
      <c r="BO1118" s="233">
        <v>63</v>
      </c>
      <c r="BP1118" s="233">
        <v>64</v>
      </c>
      <c r="BQ1118" s="233">
        <v>65</v>
      </c>
      <c r="BR1118" s="233">
        <v>66</v>
      </c>
      <c r="BS1118" s="233">
        <v>67</v>
      </c>
      <c r="BT1118" s="233">
        <v>68</v>
      </c>
      <c r="BU1118" s="233">
        <v>69</v>
      </c>
      <c r="BV1118" s="233">
        <v>70</v>
      </c>
      <c r="BW1118" s="233">
        <v>71</v>
      </c>
      <c r="BX1118" s="233">
        <v>72</v>
      </c>
      <c r="BY1118" s="233">
        <v>73</v>
      </c>
      <c r="BZ1118" s="233">
        <v>74</v>
      </c>
      <c r="CA1118" s="233">
        <v>75</v>
      </c>
      <c r="CB1118" s="233">
        <v>76</v>
      </c>
      <c r="CC1118" s="233">
        <v>77</v>
      </c>
      <c r="CD1118" s="233">
        <v>78</v>
      </c>
      <c r="CE1118" s="233">
        <v>79</v>
      </c>
      <c r="CF1118" s="233">
        <v>80</v>
      </c>
      <c r="CG1118" s="233">
        <v>81</v>
      </c>
      <c r="CH1118" s="233">
        <v>82</v>
      </c>
      <c r="CI1118" s="233">
        <v>83</v>
      </c>
      <c r="CJ1118" s="233">
        <v>84</v>
      </c>
      <c r="CK1118" s="233">
        <v>85</v>
      </c>
      <c r="CL1118" s="233">
        <v>86</v>
      </c>
      <c r="CM1118" s="233">
        <v>87</v>
      </c>
      <c r="CN1118" s="233">
        <v>88</v>
      </c>
      <c r="CO1118" s="233">
        <v>89</v>
      </c>
      <c r="CP1118" s="233">
        <v>90</v>
      </c>
      <c r="CQ1118" s="233">
        <v>91</v>
      </c>
      <c r="CR1118" s="233">
        <v>92</v>
      </c>
      <c r="CS1118" s="233">
        <v>93</v>
      </c>
      <c r="CT1118" s="233">
        <v>94</v>
      </c>
      <c r="CU1118" s="233">
        <v>95</v>
      </c>
      <c r="CV1118" s="233">
        <v>96</v>
      </c>
      <c r="CZ1118" s="457" t="s">
        <v>85</v>
      </c>
      <c r="DA1118" s="458"/>
      <c r="DB1118" s="459"/>
      <c r="DC1118" s="457" t="s">
        <v>1624</v>
      </c>
      <c r="DD1118" s="458"/>
      <c r="DE1118" s="459"/>
      <c r="DF1118" s="457" t="s">
        <v>1625</v>
      </c>
      <c r="DG1118" s="458"/>
      <c r="DH1118" s="459"/>
    </row>
    <row r="1119" spans="2:113" outlineLevel="1" x14ac:dyDescent="0.3">
      <c r="B1119" s="69" t="s">
        <v>79</v>
      </c>
      <c r="C1119" s="69" t="s">
        <v>481</v>
      </c>
      <c r="E1119" s="69">
        <v>201401</v>
      </c>
      <c r="F1119" s="69">
        <v>201402</v>
      </c>
      <c r="G1119" s="69">
        <v>201403</v>
      </c>
      <c r="H1119" s="69">
        <v>201404</v>
      </c>
      <c r="I1119" s="69">
        <v>201405</v>
      </c>
      <c r="J1119" s="69">
        <v>201406</v>
      </c>
      <c r="K1119" s="69">
        <v>201407</v>
      </c>
      <c r="L1119" s="69">
        <v>201408</v>
      </c>
      <c r="M1119" s="69">
        <v>201409</v>
      </c>
      <c r="N1119" s="69">
        <v>201410</v>
      </c>
      <c r="O1119" s="69">
        <v>201411</v>
      </c>
      <c r="P1119" s="69">
        <v>201412</v>
      </c>
      <c r="Q1119" s="69">
        <v>201501</v>
      </c>
      <c r="R1119" s="69">
        <v>201502</v>
      </c>
      <c r="S1119" s="69">
        <v>201503</v>
      </c>
      <c r="T1119" s="69">
        <v>201504</v>
      </c>
      <c r="U1119" s="69">
        <v>201505</v>
      </c>
      <c r="V1119" s="69">
        <v>201506</v>
      </c>
      <c r="W1119" s="69">
        <v>201507</v>
      </c>
      <c r="X1119" s="69">
        <v>201508</v>
      </c>
      <c r="Y1119" s="69">
        <v>201509</v>
      </c>
      <c r="Z1119" s="69">
        <v>201510</v>
      </c>
      <c r="AA1119" s="69">
        <v>201511</v>
      </c>
      <c r="AB1119" s="69">
        <v>201512</v>
      </c>
      <c r="AC1119" s="69">
        <v>201601</v>
      </c>
      <c r="AD1119" s="69">
        <v>201602</v>
      </c>
      <c r="AE1119" s="69">
        <v>201603</v>
      </c>
      <c r="AF1119" s="69">
        <v>201604</v>
      </c>
      <c r="AG1119" s="69">
        <v>201605</v>
      </c>
      <c r="AH1119" s="69">
        <v>201606</v>
      </c>
      <c r="AI1119" s="69">
        <v>201607</v>
      </c>
      <c r="AJ1119" s="69">
        <v>201608</v>
      </c>
      <c r="AK1119" s="69">
        <v>201609</v>
      </c>
      <c r="AL1119" s="69">
        <v>201610</v>
      </c>
      <c r="AM1119" s="69">
        <v>201611</v>
      </c>
      <c r="AN1119" s="69">
        <v>201612</v>
      </c>
      <c r="AO1119" s="69">
        <v>201701</v>
      </c>
      <c r="AP1119" s="69">
        <v>201702</v>
      </c>
      <c r="AQ1119" s="69">
        <v>201703</v>
      </c>
      <c r="AR1119" s="69">
        <v>201704</v>
      </c>
      <c r="AS1119" s="69">
        <v>201705</v>
      </c>
      <c r="AT1119" s="69">
        <v>201706</v>
      </c>
      <c r="AU1119" s="69">
        <v>201707</v>
      </c>
      <c r="AV1119" s="69">
        <v>201708</v>
      </c>
      <c r="AW1119" s="69">
        <v>201709</v>
      </c>
      <c r="AX1119" s="69">
        <v>201710</v>
      </c>
      <c r="AY1119" s="69">
        <v>201711</v>
      </c>
      <c r="AZ1119" s="69">
        <v>201712</v>
      </c>
      <c r="BA1119" s="69">
        <v>201801</v>
      </c>
      <c r="BB1119" s="69">
        <v>201802</v>
      </c>
      <c r="BC1119" s="69">
        <v>201803</v>
      </c>
      <c r="BD1119" s="69">
        <v>201804</v>
      </c>
      <c r="BE1119" s="69">
        <v>201805</v>
      </c>
      <c r="BF1119" s="69">
        <v>201806</v>
      </c>
      <c r="BG1119" s="69">
        <v>201807</v>
      </c>
      <c r="BH1119" s="69">
        <v>201808</v>
      </c>
      <c r="BI1119" s="69">
        <v>201809</v>
      </c>
      <c r="BJ1119" s="69">
        <v>201810</v>
      </c>
      <c r="BK1119" s="69">
        <v>201811</v>
      </c>
      <c r="BL1119" s="69">
        <v>201812</v>
      </c>
      <c r="BM1119" s="69">
        <v>201901</v>
      </c>
      <c r="BN1119" s="69">
        <v>201902</v>
      </c>
      <c r="BO1119" s="69">
        <v>201903</v>
      </c>
      <c r="BP1119" s="69">
        <v>201904</v>
      </c>
      <c r="BQ1119" s="69">
        <v>201905</v>
      </c>
      <c r="BR1119" s="69">
        <v>201906</v>
      </c>
      <c r="BS1119" s="69">
        <v>201907</v>
      </c>
      <c r="BT1119" s="69">
        <v>201908</v>
      </c>
      <c r="BU1119" s="69">
        <v>201909</v>
      </c>
      <c r="BV1119" s="69">
        <v>201910</v>
      </c>
      <c r="BW1119" s="69">
        <v>201911</v>
      </c>
      <c r="BX1119" s="69">
        <v>201912</v>
      </c>
      <c r="BY1119" s="69">
        <v>202001</v>
      </c>
      <c r="BZ1119" s="69">
        <v>202002</v>
      </c>
      <c r="CA1119" s="69">
        <v>202003</v>
      </c>
      <c r="CB1119" s="69">
        <v>202004</v>
      </c>
      <c r="CC1119" s="69">
        <v>202005</v>
      </c>
      <c r="CD1119" s="69">
        <v>202006</v>
      </c>
      <c r="CE1119" s="69">
        <v>202007</v>
      </c>
      <c r="CF1119" s="69">
        <v>202008</v>
      </c>
      <c r="CG1119" s="69">
        <v>202009</v>
      </c>
      <c r="CH1119" s="69">
        <v>202010</v>
      </c>
      <c r="CI1119" s="69">
        <v>202011</v>
      </c>
      <c r="CJ1119" s="69">
        <v>202012</v>
      </c>
      <c r="CK1119" s="69">
        <v>202101</v>
      </c>
      <c r="CL1119" s="69">
        <v>202102</v>
      </c>
      <c r="CM1119" s="69">
        <v>202103</v>
      </c>
      <c r="CN1119" s="69">
        <v>202104</v>
      </c>
      <c r="CO1119" s="69">
        <v>202105</v>
      </c>
      <c r="CP1119" s="69">
        <v>202106</v>
      </c>
      <c r="CQ1119" s="69">
        <v>202107</v>
      </c>
      <c r="CR1119" s="69">
        <v>202108</v>
      </c>
      <c r="CS1119" s="69">
        <v>202109</v>
      </c>
      <c r="CT1119" s="69">
        <v>202110</v>
      </c>
      <c r="CU1119" s="69">
        <v>202111</v>
      </c>
      <c r="CV1119" s="69">
        <v>202112</v>
      </c>
      <c r="CX1119" s="69" t="s">
        <v>1720</v>
      </c>
      <c r="CY1119" s="69" t="s">
        <v>1721</v>
      </c>
      <c r="CZ1119" s="452" t="s">
        <v>1621</v>
      </c>
      <c r="DA1119" s="452" t="s">
        <v>1622</v>
      </c>
      <c r="DB1119" s="452" t="s">
        <v>1623</v>
      </c>
      <c r="DC1119" s="452" t="s">
        <v>1621</v>
      </c>
      <c r="DD1119" s="452" t="s">
        <v>1622</v>
      </c>
      <c r="DE1119" s="452" t="s">
        <v>1623</v>
      </c>
      <c r="DF1119" s="452" t="s">
        <v>1621</v>
      </c>
      <c r="DG1119" s="452" t="s">
        <v>1622</v>
      </c>
      <c r="DH1119" s="452" t="s">
        <v>1623</v>
      </c>
    </row>
    <row r="1120" spans="2:113" outlineLevel="1" x14ac:dyDescent="0.3">
      <c r="B1120" s="154">
        <v>1</v>
      </c>
      <c r="C1120" s="242" t="s">
        <v>364</v>
      </c>
      <c r="D1120" s="143" t="s">
        <v>590</v>
      </c>
      <c r="E1120" s="303">
        <f t="shared" ref="E1120:AK1120" si="717">IFERROR(E919/INDEX(abo.mov.pos.avg,E$1128),0)</f>
        <v>7692.3076923076924</v>
      </c>
      <c r="F1120" s="303">
        <f t="shared" si="717"/>
        <v>7692.3076923076924</v>
      </c>
      <c r="G1120" s="303">
        <f t="shared" si="717"/>
        <v>7692.3076923076924</v>
      </c>
      <c r="H1120" s="303">
        <f t="shared" si="717"/>
        <v>7692.3076923076924</v>
      </c>
      <c r="I1120" s="303">
        <f t="shared" si="717"/>
        <v>7692.3076923076924</v>
      </c>
      <c r="J1120" s="303">
        <f t="shared" si="717"/>
        <v>7692.3076923076924</v>
      </c>
      <c r="K1120" s="303">
        <f t="shared" si="717"/>
        <v>7692.3076923076924</v>
      </c>
      <c r="L1120" s="303">
        <f t="shared" si="717"/>
        <v>7692.3076923076924</v>
      </c>
      <c r="M1120" s="303">
        <f t="shared" si="717"/>
        <v>7692.3076923076924</v>
      </c>
      <c r="N1120" s="303">
        <f t="shared" si="717"/>
        <v>7692.3076923076924</v>
      </c>
      <c r="O1120" s="303">
        <f t="shared" si="717"/>
        <v>7692.3076923076924</v>
      </c>
      <c r="P1120" s="303">
        <f t="shared" si="717"/>
        <v>7692.3076923076924</v>
      </c>
      <c r="Q1120" s="303">
        <f t="shared" si="717"/>
        <v>7692.3076923076924</v>
      </c>
      <c r="R1120" s="303">
        <f t="shared" si="717"/>
        <v>7692.3076923076924</v>
      </c>
      <c r="S1120" s="303">
        <f t="shared" si="717"/>
        <v>7692.3076923076924</v>
      </c>
      <c r="T1120" s="303">
        <f t="shared" si="717"/>
        <v>7692.3076923076924</v>
      </c>
      <c r="U1120" s="303">
        <f t="shared" si="717"/>
        <v>7692.3076923076924</v>
      </c>
      <c r="V1120" s="303">
        <f t="shared" si="717"/>
        <v>7692.3076923076924</v>
      </c>
      <c r="W1120" s="303">
        <f t="shared" si="717"/>
        <v>7692.3076923076924</v>
      </c>
      <c r="X1120" s="303">
        <f t="shared" si="717"/>
        <v>7692.3076923076924</v>
      </c>
      <c r="Y1120" s="303">
        <f t="shared" si="717"/>
        <v>7692.3076923076924</v>
      </c>
      <c r="Z1120" s="303">
        <f t="shared" si="717"/>
        <v>7692.3076923076924</v>
      </c>
      <c r="AA1120" s="303">
        <f t="shared" si="717"/>
        <v>7692.3076923076924</v>
      </c>
      <c r="AB1120" s="303">
        <f t="shared" si="717"/>
        <v>7692.3076923076924</v>
      </c>
      <c r="AC1120" s="303">
        <f t="shared" si="717"/>
        <v>7692.3076923076924</v>
      </c>
      <c r="AD1120" s="303">
        <f t="shared" si="717"/>
        <v>7692.3076923076924</v>
      </c>
      <c r="AE1120" s="303">
        <f t="shared" si="717"/>
        <v>7692.3076923076924</v>
      </c>
      <c r="AF1120" s="303">
        <f t="shared" si="717"/>
        <v>7692.3076923076924</v>
      </c>
      <c r="AG1120" s="303">
        <f t="shared" si="717"/>
        <v>7692.3076923076924</v>
      </c>
      <c r="AH1120" s="303">
        <f t="shared" si="717"/>
        <v>7692.3076923076924</v>
      </c>
      <c r="AI1120" s="303">
        <f t="shared" si="717"/>
        <v>7692.3076923076924</v>
      </c>
      <c r="AJ1120" s="303">
        <f t="shared" si="717"/>
        <v>7692.3076923076924</v>
      </c>
      <c r="AK1120" s="303">
        <f t="shared" si="717"/>
        <v>7692.3076923076924</v>
      </c>
      <c r="AL1120" s="481">
        <f t="shared" ref="AL1120:BA1122" si="718">IF($CX1120="lineal",$CZ1120+$DA1120*AL$143,IF($CX1120="logaritmica",$DC1120+$DD1120*AL$142,IF($CX1120="exponencial",EXP($DF1120+$DG1120*AL$143),"-")))</f>
        <v>7692.3076923076924</v>
      </c>
      <c r="AM1120" s="481">
        <f t="shared" si="718"/>
        <v>7692.3076923076924</v>
      </c>
      <c r="AN1120" s="481">
        <f t="shared" si="718"/>
        <v>7692.3076923076924</v>
      </c>
      <c r="AO1120" s="481">
        <f t="shared" si="718"/>
        <v>7692.3076923076924</v>
      </c>
      <c r="AP1120" s="481">
        <f t="shared" si="718"/>
        <v>7692.3076923076924</v>
      </c>
      <c r="AQ1120" s="481">
        <f t="shared" si="718"/>
        <v>7692.3076923076924</v>
      </c>
      <c r="AR1120" s="481">
        <f t="shared" si="718"/>
        <v>7692.3076923076924</v>
      </c>
      <c r="AS1120" s="481">
        <f t="shared" si="718"/>
        <v>7692.3076923076924</v>
      </c>
      <c r="AT1120" s="481">
        <f t="shared" si="718"/>
        <v>7692.3076923076924</v>
      </c>
      <c r="AU1120" s="481">
        <f t="shared" si="718"/>
        <v>7692.3076923076924</v>
      </c>
      <c r="AV1120" s="481">
        <f t="shared" si="718"/>
        <v>7692.3076923076924</v>
      </c>
      <c r="AW1120" s="481">
        <f t="shared" si="718"/>
        <v>7692.3076923076924</v>
      </c>
      <c r="AX1120" s="481">
        <f t="shared" si="718"/>
        <v>7692.3076923076924</v>
      </c>
      <c r="AY1120" s="481">
        <f t="shared" si="718"/>
        <v>7692.3076923076924</v>
      </c>
      <c r="AZ1120" s="481">
        <f t="shared" si="718"/>
        <v>7692.3076923076924</v>
      </c>
      <c r="BA1120" s="481">
        <f t="shared" si="718"/>
        <v>7692.3076923076924</v>
      </c>
      <c r="BB1120" s="481">
        <f t="shared" ref="BB1120:CV1122" si="719">IF($CX1120="lineal",$CZ1120+$DA1120*BB$143,IF($CX1120="logaritmica",$DC1120+$DD1120*BB$142,IF($CX1120="exponencial",EXP($DF1120+$DG1120*BB$143),"-")))</f>
        <v>7692.3076923076924</v>
      </c>
      <c r="BC1120" s="481">
        <f t="shared" si="719"/>
        <v>7692.3076923076924</v>
      </c>
      <c r="BD1120" s="481">
        <f t="shared" si="719"/>
        <v>7692.3076923076924</v>
      </c>
      <c r="BE1120" s="481">
        <f t="shared" si="719"/>
        <v>7692.3076923076924</v>
      </c>
      <c r="BF1120" s="481">
        <f t="shared" si="719"/>
        <v>7692.3076923076924</v>
      </c>
      <c r="BG1120" s="481">
        <f t="shared" si="719"/>
        <v>7692.3076923076924</v>
      </c>
      <c r="BH1120" s="481">
        <f t="shared" si="719"/>
        <v>7692.3076923076924</v>
      </c>
      <c r="BI1120" s="481">
        <f t="shared" si="719"/>
        <v>7692.3076923076924</v>
      </c>
      <c r="BJ1120" s="481">
        <f t="shared" si="719"/>
        <v>7692.3076923076924</v>
      </c>
      <c r="BK1120" s="481">
        <f t="shared" si="719"/>
        <v>7692.3076923076924</v>
      </c>
      <c r="BL1120" s="481">
        <f t="shared" si="719"/>
        <v>7692.3076923076924</v>
      </c>
      <c r="BM1120" s="481">
        <f t="shared" si="719"/>
        <v>7692.3076923076924</v>
      </c>
      <c r="BN1120" s="481">
        <f t="shared" si="719"/>
        <v>7692.3076923076924</v>
      </c>
      <c r="BO1120" s="481">
        <f t="shared" si="719"/>
        <v>7692.3076923076924</v>
      </c>
      <c r="BP1120" s="481">
        <f t="shared" si="719"/>
        <v>7692.3076923076924</v>
      </c>
      <c r="BQ1120" s="481">
        <f t="shared" si="719"/>
        <v>7692.3076923076924</v>
      </c>
      <c r="BR1120" s="481">
        <f t="shared" si="719"/>
        <v>7692.3076923076924</v>
      </c>
      <c r="BS1120" s="481">
        <f t="shared" si="719"/>
        <v>7692.3076923076924</v>
      </c>
      <c r="BT1120" s="481">
        <f t="shared" si="719"/>
        <v>7692.3076923076924</v>
      </c>
      <c r="BU1120" s="481">
        <f t="shared" si="719"/>
        <v>7692.3076923076924</v>
      </c>
      <c r="BV1120" s="481">
        <f t="shared" si="719"/>
        <v>7692.3076923076924</v>
      </c>
      <c r="BW1120" s="481">
        <f t="shared" si="719"/>
        <v>7692.3076923076924</v>
      </c>
      <c r="BX1120" s="481">
        <f t="shared" si="719"/>
        <v>7692.3076923076924</v>
      </c>
      <c r="BY1120" s="481">
        <f t="shared" si="719"/>
        <v>7692.3076923076924</v>
      </c>
      <c r="BZ1120" s="481">
        <f t="shared" si="719"/>
        <v>7692.3076923076924</v>
      </c>
      <c r="CA1120" s="481">
        <f t="shared" si="719"/>
        <v>7692.3076923076924</v>
      </c>
      <c r="CB1120" s="481">
        <f t="shared" si="719"/>
        <v>7692.3076923076924</v>
      </c>
      <c r="CC1120" s="481">
        <f t="shared" si="719"/>
        <v>7692.3076923076924</v>
      </c>
      <c r="CD1120" s="481">
        <f t="shared" si="719"/>
        <v>7692.3076923076924</v>
      </c>
      <c r="CE1120" s="481">
        <f t="shared" si="719"/>
        <v>7692.3076923076924</v>
      </c>
      <c r="CF1120" s="481">
        <f t="shared" si="719"/>
        <v>7692.3076923076924</v>
      </c>
      <c r="CG1120" s="481">
        <f t="shared" si="719"/>
        <v>7692.3076923076924</v>
      </c>
      <c r="CH1120" s="481">
        <f t="shared" si="719"/>
        <v>7692.3076923076924</v>
      </c>
      <c r="CI1120" s="481">
        <f t="shared" si="719"/>
        <v>7692.3076923076924</v>
      </c>
      <c r="CJ1120" s="481">
        <f t="shared" si="719"/>
        <v>7692.3076923076924</v>
      </c>
      <c r="CK1120" s="481">
        <f t="shared" si="719"/>
        <v>7692.3076923076924</v>
      </c>
      <c r="CL1120" s="481">
        <f t="shared" si="719"/>
        <v>7692.3076923076924</v>
      </c>
      <c r="CM1120" s="481">
        <f t="shared" si="719"/>
        <v>7692.3076923076924</v>
      </c>
      <c r="CN1120" s="481">
        <f t="shared" si="719"/>
        <v>7692.3076923076924</v>
      </c>
      <c r="CO1120" s="481">
        <f t="shared" si="719"/>
        <v>7692.3076923076924</v>
      </c>
      <c r="CP1120" s="481">
        <f t="shared" si="719"/>
        <v>7692.3076923076924</v>
      </c>
      <c r="CQ1120" s="481">
        <f t="shared" si="719"/>
        <v>7692.3076923076924</v>
      </c>
      <c r="CR1120" s="481">
        <f t="shared" si="719"/>
        <v>7692.3076923076924</v>
      </c>
      <c r="CS1120" s="481">
        <f t="shared" si="719"/>
        <v>7692.3076923076924</v>
      </c>
      <c r="CT1120" s="481">
        <f t="shared" si="719"/>
        <v>7692.3076923076924</v>
      </c>
      <c r="CU1120" s="481">
        <f t="shared" si="719"/>
        <v>7692.3076923076924</v>
      </c>
      <c r="CV1120" s="481">
        <f t="shared" si="719"/>
        <v>7692.3076923076924</v>
      </c>
      <c r="CX1120" s="242" t="str">
        <f>+CY1120</f>
        <v>logaritmica</v>
      </c>
      <c r="CY1120" s="242" t="str">
        <f>IF(AND($DB1120&gt;$DE1120,$DB1120&gt;$DH1120),"lineal",IF(AND($DE1120&gt;$DB1120,$DE1120&gt;$DH1120),"logaritmica",IF(AND($DH1120&gt;$DB1120,$DH1120&gt;$DE1120),"exponencial","-")))</f>
        <v>logaritmica</v>
      </c>
      <c r="CZ1120" s="453">
        <f>$AK1120-$DA1120*$AK$143</f>
        <v>7692.3076923076924</v>
      </c>
      <c r="DA1120" s="453">
        <f>IFERROR(SLOPE($E1120:$AK1120,$E$143:$AK$143),0)</f>
        <v>0</v>
      </c>
      <c r="DB1120" s="454">
        <f>IFERROR(RSQ($E1120:$AK1120,$E$143:$AK$143),0)</f>
        <v>0</v>
      </c>
      <c r="DC1120" s="453">
        <f>$AK1120-$DD1120*$AK$143</f>
        <v>7692.3076923076924</v>
      </c>
      <c r="DD1120" s="453">
        <f>IFERROR(SLOPE($E1120:$AK1120,$E$142:$AK$142),0)</f>
        <v>-9.9354698981683764E-28</v>
      </c>
      <c r="DE1120" s="454">
        <f>IFERROR(RSQ($E1120:$AK1120,$E$142:$AK$142),0)</f>
        <v>9.4739263417667207E-32</v>
      </c>
      <c r="DF1120" s="455">
        <f t="shared" ref="DF1120:DF1122" si="720">IFERROR(LN($AK1120)-$DG1120*$AK$143,0)</f>
        <v>8.9479761075086923</v>
      </c>
      <c r="DG1120" s="456">
        <f>IFERROR(SLOPE(LN($E1120:$AK1120),$E$143:$AK$143),0)</f>
        <v>0</v>
      </c>
      <c r="DH1120" s="454">
        <f>IFERROR(RSQ(LN($E1120:$AK1120),$E$143:$AK$143),0)</f>
        <v>0</v>
      </c>
    </row>
    <row r="1121" spans="2:113" outlineLevel="1" x14ac:dyDescent="0.3">
      <c r="B1121" s="154">
        <v>2</v>
      </c>
      <c r="C1121" s="242" t="s">
        <v>366</v>
      </c>
      <c r="D1121" s="143" t="s">
        <v>590</v>
      </c>
      <c r="E1121" s="303">
        <f t="shared" ref="E1121:AK1121" si="721">IFERROR(E920/INDEX(abo.mov.con.avg,E$998),0)</f>
        <v>38461.538461538461</v>
      </c>
      <c r="F1121" s="303">
        <f t="shared" si="721"/>
        <v>38461.538461538461</v>
      </c>
      <c r="G1121" s="303">
        <f t="shared" si="721"/>
        <v>38461.538461538461</v>
      </c>
      <c r="H1121" s="303">
        <f t="shared" si="721"/>
        <v>38461.538461538461</v>
      </c>
      <c r="I1121" s="303">
        <f t="shared" si="721"/>
        <v>38461.538461538461</v>
      </c>
      <c r="J1121" s="303">
        <f t="shared" si="721"/>
        <v>38461.538461538461</v>
      </c>
      <c r="K1121" s="303">
        <f t="shared" si="721"/>
        <v>38461.538461538461</v>
      </c>
      <c r="L1121" s="303">
        <f t="shared" si="721"/>
        <v>38461.538461538461</v>
      </c>
      <c r="M1121" s="303">
        <f t="shared" si="721"/>
        <v>38461.538461538461</v>
      </c>
      <c r="N1121" s="303">
        <f t="shared" si="721"/>
        <v>38461.538461538461</v>
      </c>
      <c r="O1121" s="303">
        <f t="shared" si="721"/>
        <v>38461.538461538461</v>
      </c>
      <c r="P1121" s="303">
        <f t="shared" si="721"/>
        <v>38461.538461538461</v>
      </c>
      <c r="Q1121" s="303">
        <f t="shared" si="721"/>
        <v>38461.538461538461</v>
      </c>
      <c r="R1121" s="303">
        <f t="shared" si="721"/>
        <v>38461.538461538461</v>
      </c>
      <c r="S1121" s="303">
        <f t="shared" si="721"/>
        <v>38461.538461538461</v>
      </c>
      <c r="T1121" s="303">
        <f t="shared" si="721"/>
        <v>38461.538461538461</v>
      </c>
      <c r="U1121" s="303">
        <f t="shared" si="721"/>
        <v>38461.538461538461</v>
      </c>
      <c r="V1121" s="303">
        <f t="shared" si="721"/>
        <v>38461.538461538461</v>
      </c>
      <c r="W1121" s="303">
        <f t="shared" si="721"/>
        <v>38461.538461538461</v>
      </c>
      <c r="X1121" s="303">
        <f t="shared" si="721"/>
        <v>38461.538461538461</v>
      </c>
      <c r="Y1121" s="303">
        <f t="shared" si="721"/>
        <v>38461.538461538461</v>
      </c>
      <c r="Z1121" s="303">
        <f t="shared" si="721"/>
        <v>38461.538461538461</v>
      </c>
      <c r="AA1121" s="303">
        <f t="shared" si="721"/>
        <v>38461.538461538461</v>
      </c>
      <c r="AB1121" s="303">
        <f t="shared" si="721"/>
        <v>38461.538461538461</v>
      </c>
      <c r="AC1121" s="303">
        <f t="shared" si="721"/>
        <v>38461.538461538461</v>
      </c>
      <c r="AD1121" s="303">
        <f t="shared" si="721"/>
        <v>38461.538461538461</v>
      </c>
      <c r="AE1121" s="303">
        <f t="shared" si="721"/>
        <v>38461.538461538461</v>
      </c>
      <c r="AF1121" s="303">
        <f t="shared" si="721"/>
        <v>38461.538461538461</v>
      </c>
      <c r="AG1121" s="303">
        <f t="shared" si="721"/>
        <v>38461.538461538461</v>
      </c>
      <c r="AH1121" s="303">
        <f t="shared" si="721"/>
        <v>38461.538461538461</v>
      </c>
      <c r="AI1121" s="303">
        <f t="shared" si="721"/>
        <v>38461.538461538461</v>
      </c>
      <c r="AJ1121" s="303">
        <f t="shared" si="721"/>
        <v>38461.538461538461</v>
      </c>
      <c r="AK1121" s="303">
        <f t="shared" si="721"/>
        <v>38461.538461538461</v>
      </c>
      <c r="AL1121" s="481">
        <f t="shared" si="718"/>
        <v>38461.538461538461</v>
      </c>
      <c r="AM1121" s="481">
        <f t="shared" si="718"/>
        <v>38461.538461538461</v>
      </c>
      <c r="AN1121" s="481">
        <f t="shared" si="718"/>
        <v>38461.538461538461</v>
      </c>
      <c r="AO1121" s="481">
        <f t="shared" si="718"/>
        <v>38461.538461538461</v>
      </c>
      <c r="AP1121" s="481">
        <f t="shared" si="718"/>
        <v>38461.538461538461</v>
      </c>
      <c r="AQ1121" s="481">
        <f t="shared" si="718"/>
        <v>38461.538461538461</v>
      </c>
      <c r="AR1121" s="481">
        <f t="shared" si="718"/>
        <v>38461.538461538461</v>
      </c>
      <c r="AS1121" s="481">
        <f t="shared" si="718"/>
        <v>38461.538461538461</v>
      </c>
      <c r="AT1121" s="481">
        <f t="shared" si="718"/>
        <v>38461.538461538461</v>
      </c>
      <c r="AU1121" s="481">
        <f t="shared" si="718"/>
        <v>38461.538461538461</v>
      </c>
      <c r="AV1121" s="481">
        <f t="shared" si="718"/>
        <v>38461.538461538461</v>
      </c>
      <c r="AW1121" s="481">
        <f t="shared" si="718"/>
        <v>38461.538461538461</v>
      </c>
      <c r="AX1121" s="481">
        <f t="shared" si="718"/>
        <v>38461.538461538461</v>
      </c>
      <c r="AY1121" s="481">
        <f t="shared" si="718"/>
        <v>38461.538461538461</v>
      </c>
      <c r="AZ1121" s="481">
        <f t="shared" si="718"/>
        <v>38461.538461538461</v>
      </c>
      <c r="BA1121" s="481">
        <f t="shared" si="718"/>
        <v>38461.538461538461</v>
      </c>
      <c r="BB1121" s="481">
        <f t="shared" si="719"/>
        <v>38461.538461538461</v>
      </c>
      <c r="BC1121" s="481">
        <f t="shared" si="719"/>
        <v>38461.538461538461</v>
      </c>
      <c r="BD1121" s="481">
        <f t="shared" si="719"/>
        <v>38461.538461538461</v>
      </c>
      <c r="BE1121" s="481">
        <f t="shared" si="719"/>
        <v>38461.538461538461</v>
      </c>
      <c r="BF1121" s="481">
        <f t="shared" si="719"/>
        <v>38461.538461538461</v>
      </c>
      <c r="BG1121" s="481">
        <f t="shared" si="719"/>
        <v>38461.538461538461</v>
      </c>
      <c r="BH1121" s="481">
        <f t="shared" si="719"/>
        <v>38461.538461538461</v>
      </c>
      <c r="BI1121" s="481">
        <f t="shared" si="719"/>
        <v>38461.538461538461</v>
      </c>
      <c r="BJ1121" s="481">
        <f t="shared" si="719"/>
        <v>38461.538461538461</v>
      </c>
      <c r="BK1121" s="481">
        <f t="shared" si="719"/>
        <v>38461.538461538461</v>
      </c>
      <c r="BL1121" s="481">
        <f t="shared" si="719"/>
        <v>38461.538461538461</v>
      </c>
      <c r="BM1121" s="481">
        <f t="shared" si="719"/>
        <v>38461.538461538461</v>
      </c>
      <c r="BN1121" s="481">
        <f t="shared" si="719"/>
        <v>38461.538461538461</v>
      </c>
      <c r="BO1121" s="481">
        <f t="shared" si="719"/>
        <v>38461.538461538461</v>
      </c>
      <c r="BP1121" s="481">
        <f t="shared" si="719"/>
        <v>38461.538461538461</v>
      </c>
      <c r="BQ1121" s="481">
        <f t="shared" si="719"/>
        <v>38461.538461538461</v>
      </c>
      <c r="BR1121" s="481">
        <f t="shared" si="719"/>
        <v>38461.538461538461</v>
      </c>
      <c r="BS1121" s="481">
        <f t="shared" si="719"/>
        <v>38461.538461538461</v>
      </c>
      <c r="BT1121" s="481">
        <f t="shared" si="719"/>
        <v>38461.538461538461</v>
      </c>
      <c r="BU1121" s="481">
        <f t="shared" si="719"/>
        <v>38461.538461538461</v>
      </c>
      <c r="BV1121" s="481">
        <f t="shared" si="719"/>
        <v>38461.538461538461</v>
      </c>
      <c r="BW1121" s="481">
        <f t="shared" si="719"/>
        <v>38461.538461538461</v>
      </c>
      <c r="BX1121" s="481">
        <f t="shared" si="719"/>
        <v>38461.538461538461</v>
      </c>
      <c r="BY1121" s="481">
        <f t="shared" si="719"/>
        <v>38461.538461538461</v>
      </c>
      <c r="BZ1121" s="481">
        <f t="shared" si="719"/>
        <v>38461.538461538461</v>
      </c>
      <c r="CA1121" s="481">
        <f t="shared" si="719"/>
        <v>38461.538461538461</v>
      </c>
      <c r="CB1121" s="481">
        <f t="shared" si="719"/>
        <v>38461.538461538461</v>
      </c>
      <c r="CC1121" s="481">
        <f t="shared" si="719"/>
        <v>38461.538461538461</v>
      </c>
      <c r="CD1121" s="481">
        <f t="shared" si="719"/>
        <v>38461.538461538461</v>
      </c>
      <c r="CE1121" s="481">
        <f t="shared" si="719"/>
        <v>38461.538461538461</v>
      </c>
      <c r="CF1121" s="481">
        <f t="shared" si="719"/>
        <v>38461.538461538461</v>
      </c>
      <c r="CG1121" s="481">
        <f t="shared" si="719"/>
        <v>38461.538461538461</v>
      </c>
      <c r="CH1121" s="481">
        <f t="shared" si="719"/>
        <v>38461.538461538461</v>
      </c>
      <c r="CI1121" s="481">
        <f t="shared" si="719"/>
        <v>38461.538461538461</v>
      </c>
      <c r="CJ1121" s="481">
        <f t="shared" si="719"/>
        <v>38461.538461538461</v>
      </c>
      <c r="CK1121" s="481">
        <f t="shared" si="719"/>
        <v>38461.538461538461</v>
      </c>
      <c r="CL1121" s="481">
        <f t="shared" si="719"/>
        <v>38461.538461538461</v>
      </c>
      <c r="CM1121" s="481">
        <f t="shared" si="719"/>
        <v>38461.538461538461</v>
      </c>
      <c r="CN1121" s="481">
        <f t="shared" si="719"/>
        <v>38461.538461538461</v>
      </c>
      <c r="CO1121" s="481">
        <f t="shared" si="719"/>
        <v>38461.538461538461</v>
      </c>
      <c r="CP1121" s="481">
        <f t="shared" si="719"/>
        <v>38461.538461538461</v>
      </c>
      <c r="CQ1121" s="481">
        <f t="shared" si="719"/>
        <v>38461.538461538461</v>
      </c>
      <c r="CR1121" s="481">
        <f t="shared" si="719"/>
        <v>38461.538461538461</v>
      </c>
      <c r="CS1121" s="481">
        <f t="shared" si="719"/>
        <v>38461.538461538461</v>
      </c>
      <c r="CT1121" s="481">
        <f t="shared" si="719"/>
        <v>38461.538461538461</v>
      </c>
      <c r="CU1121" s="481">
        <f t="shared" si="719"/>
        <v>38461.538461538461</v>
      </c>
      <c r="CV1121" s="481">
        <f t="shared" si="719"/>
        <v>38461.538461538461</v>
      </c>
      <c r="CX1121" s="242" t="s">
        <v>1722</v>
      </c>
      <c r="CY1121" s="242" t="str">
        <f t="shared" ref="CY1121:CY1122" si="722">IF(AND($DB1121&gt;$DE1121,$DB1121&gt;$DH1121),"lineal",IF(AND($DE1121&gt;$DB1121,$DE1121&gt;$DH1121),"logaritmica",IF(AND($DH1121&gt;$DB1121,$DH1121&gt;$DE1121),"exponencial","-")))</f>
        <v>logaritmica</v>
      </c>
      <c r="CZ1121" s="453">
        <f t="shared" ref="CZ1121:CZ1122" si="723">$AK1121-$DA1121*$AK$143</f>
        <v>38461.538461538461</v>
      </c>
      <c r="DA1121" s="453">
        <f t="shared" ref="DA1121:DA1122" si="724">IFERROR(SLOPE($E1121:$AK1121,$E$143:$AK$143),0)</f>
        <v>0</v>
      </c>
      <c r="DB1121" s="454">
        <f t="shared" ref="DB1121:DB1122" si="725">IFERROR(RSQ($E1121:$AK1121,$E$143:$AK$143),0)</f>
        <v>0</v>
      </c>
      <c r="DC1121" s="453">
        <f t="shared" ref="DC1121:DC1122" si="726">$AK1121-$DD1121*$AK$143</f>
        <v>38461.538461538461</v>
      </c>
      <c r="DD1121" s="453">
        <f>IFERROR(SLOPE($E1121:$AK1121,$E$142:$AK$142),0)</f>
        <v>6.3038843491826947E-27</v>
      </c>
      <c r="DE1121" s="454">
        <f>IFERROR(RSQ($E1121:$AK1121,$E$142:$AK$142),0)</f>
        <v>1.3408253065740596E-31</v>
      </c>
      <c r="DF1121" s="455">
        <f t="shared" si="720"/>
        <v>10.557414019942792</v>
      </c>
      <c r="DG1121" s="456">
        <f t="shared" ref="DG1121:DG1122" si="727">IFERROR(SLOPE(LN($E1121:$AK1121),$E$143:$AK$143),0)</f>
        <v>0</v>
      </c>
      <c r="DH1121" s="454">
        <f>IFERROR(RSQ(LN($E1121:$AK1121),$E$143:$AK$143),0)</f>
        <v>0</v>
      </c>
    </row>
    <row r="1122" spans="2:113" outlineLevel="1" x14ac:dyDescent="0.3">
      <c r="B1122" s="154">
        <v>3</v>
      </c>
      <c r="C1122" s="242" t="s">
        <v>365</v>
      </c>
      <c r="D1122" s="143" t="s">
        <v>590</v>
      </c>
      <c r="E1122" s="303">
        <f t="shared" ref="E1122:AK1122" si="728">IFERROR(E921/INDEX(abo.mov.pre.avg,E$998),0)</f>
        <v>1153.8461538461538</v>
      </c>
      <c r="F1122" s="303">
        <f t="shared" si="728"/>
        <v>1153.8461538461538</v>
      </c>
      <c r="G1122" s="303">
        <f t="shared" si="728"/>
        <v>1153.8461538461538</v>
      </c>
      <c r="H1122" s="303">
        <f t="shared" si="728"/>
        <v>1153.8461538461538</v>
      </c>
      <c r="I1122" s="303">
        <f t="shared" si="728"/>
        <v>1153.8461538461538</v>
      </c>
      <c r="J1122" s="303">
        <f t="shared" si="728"/>
        <v>1153.8461538461538</v>
      </c>
      <c r="K1122" s="303">
        <f t="shared" si="728"/>
        <v>1153.8461538461538</v>
      </c>
      <c r="L1122" s="303">
        <f t="shared" si="728"/>
        <v>1153.8461538461538</v>
      </c>
      <c r="M1122" s="303">
        <f t="shared" si="728"/>
        <v>1153.8461538461538</v>
      </c>
      <c r="N1122" s="303">
        <f t="shared" si="728"/>
        <v>1153.8461538461538</v>
      </c>
      <c r="O1122" s="303">
        <f t="shared" si="728"/>
        <v>1153.8461538461538</v>
      </c>
      <c r="P1122" s="303">
        <f t="shared" si="728"/>
        <v>1153.8461538461538</v>
      </c>
      <c r="Q1122" s="303">
        <f t="shared" si="728"/>
        <v>1153.8461538461538</v>
      </c>
      <c r="R1122" s="303">
        <f t="shared" si="728"/>
        <v>1153.8461538461538</v>
      </c>
      <c r="S1122" s="303">
        <f t="shared" si="728"/>
        <v>1153.8461538461538</v>
      </c>
      <c r="T1122" s="303">
        <f t="shared" si="728"/>
        <v>1153.8461538461538</v>
      </c>
      <c r="U1122" s="303">
        <f t="shared" si="728"/>
        <v>1153.8461538461538</v>
      </c>
      <c r="V1122" s="303">
        <f t="shared" si="728"/>
        <v>1153.8461538461538</v>
      </c>
      <c r="W1122" s="303">
        <f t="shared" si="728"/>
        <v>1153.8461538461538</v>
      </c>
      <c r="X1122" s="303">
        <f t="shared" si="728"/>
        <v>1153.8461538461538</v>
      </c>
      <c r="Y1122" s="303">
        <f t="shared" si="728"/>
        <v>1153.8461538461538</v>
      </c>
      <c r="Z1122" s="303">
        <f t="shared" si="728"/>
        <v>1153.8461538461538</v>
      </c>
      <c r="AA1122" s="303">
        <f t="shared" si="728"/>
        <v>1153.8461538461538</v>
      </c>
      <c r="AB1122" s="303">
        <f t="shared" si="728"/>
        <v>1153.8461538461538</v>
      </c>
      <c r="AC1122" s="303">
        <f t="shared" si="728"/>
        <v>1153.8461538461538</v>
      </c>
      <c r="AD1122" s="303">
        <f t="shared" si="728"/>
        <v>1153.8461538461538</v>
      </c>
      <c r="AE1122" s="303">
        <f t="shared" si="728"/>
        <v>1153.8461538461538</v>
      </c>
      <c r="AF1122" s="303">
        <f t="shared" si="728"/>
        <v>1153.8461538461538</v>
      </c>
      <c r="AG1122" s="303">
        <f t="shared" si="728"/>
        <v>1153.8461538461538</v>
      </c>
      <c r="AH1122" s="303">
        <f t="shared" si="728"/>
        <v>1153.8461538461538</v>
      </c>
      <c r="AI1122" s="303">
        <f t="shared" si="728"/>
        <v>1153.8461538461538</v>
      </c>
      <c r="AJ1122" s="303">
        <f t="shared" si="728"/>
        <v>1153.8461538461538</v>
      </c>
      <c r="AK1122" s="303">
        <f t="shared" si="728"/>
        <v>1153.8461538461538</v>
      </c>
      <c r="AL1122" s="481">
        <f t="shared" si="718"/>
        <v>1153.8461538461538</v>
      </c>
      <c r="AM1122" s="481">
        <f t="shared" si="718"/>
        <v>1153.8461538461538</v>
      </c>
      <c r="AN1122" s="481">
        <f t="shared" si="718"/>
        <v>1153.8461538461538</v>
      </c>
      <c r="AO1122" s="481">
        <f t="shared" si="718"/>
        <v>1153.8461538461538</v>
      </c>
      <c r="AP1122" s="481">
        <f t="shared" si="718"/>
        <v>1153.8461538461538</v>
      </c>
      <c r="AQ1122" s="481">
        <f t="shared" si="718"/>
        <v>1153.8461538461538</v>
      </c>
      <c r="AR1122" s="481">
        <f t="shared" si="718"/>
        <v>1153.8461538461538</v>
      </c>
      <c r="AS1122" s="481">
        <f t="shared" si="718"/>
        <v>1153.8461538461538</v>
      </c>
      <c r="AT1122" s="481">
        <f t="shared" si="718"/>
        <v>1153.8461538461538</v>
      </c>
      <c r="AU1122" s="481">
        <f t="shared" si="718"/>
        <v>1153.8461538461538</v>
      </c>
      <c r="AV1122" s="481">
        <f t="shared" si="718"/>
        <v>1153.8461538461538</v>
      </c>
      <c r="AW1122" s="481">
        <f t="shared" si="718"/>
        <v>1153.8461538461538</v>
      </c>
      <c r="AX1122" s="481">
        <f t="shared" si="718"/>
        <v>1153.8461538461538</v>
      </c>
      <c r="AY1122" s="481">
        <f t="shared" si="718"/>
        <v>1153.8461538461538</v>
      </c>
      <c r="AZ1122" s="481">
        <f t="shared" si="718"/>
        <v>1153.8461538461538</v>
      </c>
      <c r="BA1122" s="481">
        <f t="shared" si="718"/>
        <v>1153.8461538461538</v>
      </c>
      <c r="BB1122" s="481">
        <f t="shared" si="719"/>
        <v>1153.8461538461538</v>
      </c>
      <c r="BC1122" s="481">
        <f t="shared" si="719"/>
        <v>1153.8461538461538</v>
      </c>
      <c r="BD1122" s="481">
        <f t="shared" si="719"/>
        <v>1153.8461538461538</v>
      </c>
      <c r="BE1122" s="481">
        <f t="shared" si="719"/>
        <v>1153.8461538461538</v>
      </c>
      <c r="BF1122" s="481">
        <f t="shared" si="719"/>
        <v>1153.8461538461538</v>
      </c>
      <c r="BG1122" s="481">
        <f t="shared" si="719"/>
        <v>1153.8461538461538</v>
      </c>
      <c r="BH1122" s="481">
        <f t="shared" si="719"/>
        <v>1153.8461538461538</v>
      </c>
      <c r="BI1122" s="481">
        <f t="shared" si="719"/>
        <v>1153.8461538461538</v>
      </c>
      <c r="BJ1122" s="481">
        <f t="shared" si="719"/>
        <v>1153.8461538461538</v>
      </c>
      <c r="BK1122" s="481">
        <f t="shared" si="719"/>
        <v>1153.8461538461538</v>
      </c>
      <c r="BL1122" s="481">
        <f t="shared" si="719"/>
        <v>1153.8461538461538</v>
      </c>
      <c r="BM1122" s="481">
        <f t="shared" si="719"/>
        <v>1153.8461538461538</v>
      </c>
      <c r="BN1122" s="481">
        <f t="shared" si="719"/>
        <v>1153.8461538461538</v>
      </c>
      <c r="BO1122" s="481">
        <f t="shared" si="719"/>
        <v>1153.8461538461538</v>
      </c>
      <c r="BP1122" s="481">
        <f t="shared" si="719"/>
        <v>1153.8461538461538</v>
      </c>
      <c r="BQ1122" s="481">
        <f t="shared" si="719"/>
        <v>1153.8461538461538</v>
      </c>
      <c r="BR1122" s="481">
        <f t="shared" si="719"/>
        <v>1153.8461538461538</v>
      </c>
      <c r="BS1122" s="481">
        <f t="shared" si="719"/>
        <v>1153.8461538461538</v>
      </c>
      <c r="BT1122" s="481">
        <f t="shared" si="719"/>
        <v>1153.8461538461538</v>
      </c>
      <c r="BU1122" s="481">
        <f t="shared" si="719"/>
        <v>1153.8461538461538</v>
      </c>
      <c r="BV1122" s="481">
        <f t="shared" si="719"/>
        <v>1153.8461538461538</v>
      </c>
      <c r="BW1122" s="481">
        <f t="shared" si="719"/>
        <v>1153.8461538461538</v>
      </c>
      <c r="BX1122" s="481">
        <f t="shared" si="719"/>
        <v>1153.8461538461538</v>
      </c>
      <c r="BY1122" s="481">
        <f t="shared" si="719"/>
        <v>1153.8461538461538</v>
      </c>
      <c r="BZ1122" s="481">
        <f t="shared" si="719"/>
        <v>1153.8461538461538</v>
      </c>
      <c r="CA1122" s="481">
        <f t="shared" si="719"/>
        <v>1153.8461538461538</v>
      </c>
      <c r="CB1122" s="481">
        <f t="shared" si="719"/>
        <v>1153.8461538461538</v>
      </c>
      <c r="CC1122" s="481">
        <f t="shared" si="719"/>
        <v>1153.8461538461538</v>
      </c>
      <c r="CD1122" s="481">
        <f t="shared" si="719"/>
        <v>1153.8461538461538</v>
      </c>
      <c r="CE1122" s="481">
        <f t="shared" si="719"/>
        <v>1153.8461538461538</v>
      </c>
      <c r="CF1122" s="481">
        <f t="shared" si="719"/>
        <v>1153.8461538461538</v>
      </c>
      <c r="CG1122" s="481">
        <f t="shared" si="719"/>
        <v>1153.8461538461538</v>
      </c>
      <c r="CH1122" s="481">
        <f t="shared" si="719"/>
        <v>1153.8461538461538</v>
      </c>
      <c r="CI1122" s="481">
        <f t="shared" si="719"/>
        <v>1153.8461538461538</v>
      </c>
      <c r="CJ1122" s="481">
        <f t="shared" si="719"/>
        <v>1153.8461538461538</v>
      </c>
      <c r="CK1122" s="481">
        <f t="shared" si="719"/>
        <v>1153.8461538461538</v>
      </c>
      <c r="CL1122" s="481">
        <f t="shared" si="719"/>
        <v>1153.8461538461538</v>
      </c>
      <c r="CM1122" s="481">
        <f t="shared" si="719"/>
        <v>1153.8461538461538</v>
      </c>
      <c r="CN1122" s="481">
        <f t="shared" si="719"/>
        <v>1153.8461538461538</v>
      </c>
      <c r="CO1122" s="481">
        <f t="shared" si="719"/>
        <v>1153.8461538461538</v>
      </c>
      <c r="CP1122" s="481">
        <f t="shared" si="719"/>
        <v>1153.8461538461538</v>
      </c>
      <c r="CQ1122" s="481">
        <f t="shared" si="719"/>
        <v>1153.8461538461538</v>
      </c>
      <c r="CR1122" s="481">
        <f t="shared" si="719"/>
        <v>1153.8461538461538</v>
      </c>
      <c r="CS1122" s="481">
        <f t="shared" si="719"/>
        <v>1153.8461538461538</v>
      </c>
      <c r="CT1122" s="481">
        <f t="shared" si="719"/>
        <v>1153.8461538461538</v>
      </c>
      <c r="CU1122" s="481">
        <f t="shared" si="719"/>
        <v>1153.8461538461538</v>
      </c>
      <c r="CV1122" s="481">
        <f t="shared" si="719"/>
        <v>1153.8461538461538</v>
      </c>
      <c r="CX1122" s="242" t="s">
        <v>1722</v>
      </c>
      <c r="CY1122" s="242" t="str">
        <f t="shared" si="722"/>
        <v>logaritmica</v>
      </c>
      <c r="CZ1122" s="453">
        <f t="shared" si="723"/>
        <v>1153.8461538461538</v>
      </c>
      <c r="DA1122" s="453">
        <f t="shared" si="724"/>
        <v>0</v>
      </c>
      <c r="DB1122" s="454">
        <f t="shared" si="725"/>
        <v>0</v>
      </c>
      <c r="DC1122" s="453">
        <f t="shared" si="726"/>
        <v>1153.8461538461538</v>
      </c>
      <c r="DD1122" s="453">
        <f>IFERROR(SLOPE($E1122:$AK1122,$E$142:$AK$142),0)</f>
        <v>-9.8498192955979604E-29</v>
      </c>
      <c r="DE1122" s="454">
        <f>IFERROR(RSQ($E1122:$AK1122,$E$142:$AK$142),0)</f>
        <v>1.3408253065740596E-31</v>
      </c>
      <c r="DF1122" s="455">
        <f t="shared" si="720"/>
        <v>7.0508561226228101</v>
      </c>
      <c r="DG1122" s="456">
        <f t="shared" si="727"/>
        <v>0</v>
      </c>
      <c r="DH1122" s="454">
        <f>IFERROR(RSQ(LN($E1122:$AK1122),$E$143:$AK$143),0)</f>
        <v>0</v>
      </c>
    </row>
    <row r="1123" spans="2:113" outlineLevel="1" x14ac:dyDescent="0.3"/>
    <row r="1124" spans="2:113" outlineLevel="1" x14ac:dyDescent="0.3">
      <c r="C1124" s="242" t="s">
        <v>23</v>
      </c>
      <c r="D1124" s="143" t="s">
        <v>590</v>
      </c>
      <c r="E1124" s="303">
        <f t="shared" ref="E1124:BP1124" si="729">IFERROR(E923/INDEX(abo.mov.tot.avg,E$998),0)</f>
        <v>11298.076923076924</v>
      </c>
      <c r="F1124" s="303">
        <f t="shared" si="729"/>
        <v>11298.076923076924</v>
      </c>
      <c r="G1124" s="303">
        <f t="shared" si="729"/>
        <v>11298.076923076924</v>
      </c>
      <c r="H1124" s="303">
        <f t="shared" si="729"/>
        <v>11298.076923076924</v>
      </c>
      <c r="I1124" s="303">
        <f t="shared" si="729"/>
        <v>11298.076923076924</v>
      </c>
      <c r="J1124" s="303">
        <f t="shared" si="729"/>
        <v>11298.076923076924</v>
      </c>
      <c r="K1124" s="303">
        <f t="shared" si="729"/>
        <v>11298.076923076924</v>
      </c>
      <c r="L1124" s="303">
        <f t="shared" si="729"/>
        <v>11298.076923076924</v>
      </c>
      <c r="M1124" s="303">
        <f t="shared" si="729"/>
        <v>11298.076923076924</v>
      </c>
      <c r="N1124" s="303">
        <f t="shared" si="729"/>
        <v>11298.076923076924</v>
      </c>
      <c r="O1124" s="303">
        <f t="shared" si="729"/>
        <v>11298.076923076924</v>
      </c>
      <c r="P1124" s="303">
        <f t="shared" si="729"/>
        <v>11298.076923076924</v>
      </c>
      <c r="Q1124" s="303">
        <f t="shared" si="729"/>
        <v>11298.076923076924</v>
      </c>
      <c r="R1124" s="303">
        <f t="shared" si="729"/>
        <v>11298.076923076924</v>
      </c>
      <c r="S1124" s="303">
        <f t="shared" si="729"/>
        <v>11298.076923076924</v>
      </c>
      <c r="T1124" s="303">
        <f t="shared" si="729"/>
        <v>11298.076923076924</v>
      </c>
      <c r="U1124" s="303">
        <f t="shared" si="729"/>
        <v>11298.076923076924</v>
      </c>
      <c r="V1124" s="303">
        <f t="shared" si="729"/>
        <v>11298.076923076924</v>
      </c>
      <c r="W1124" s="303">
        <f t="shared" si="729"/>
        <v>11298.076923076924</v>
      </c>
      <c r="X1124" s="303">
        <f t="shared" si="729"/>
        <v>11298.076923076924</v>
      </c>
      <c r="Y1124" s="303">
        <f t="shared" si="729"/>
        <v>11298.076923076924</v>
      </c>
      <c r="Z1124" s="303">
        <f t="shared" si="729"/>
        <v>11298.076923076924</v>
      </c>
      <c r="AA1124" s="303">
        <f t="shared" si="729"/>
        <v>11298.076923076924</v>
      </c>
      <c r="AB1124" s="303">
        <f t="shared" si="729"/>
        <v>11298.076923076924</v>
      </c>
      <c r="AC1124" s="303">
        <f t="shared" si="729"/>
        <v>11298.076923076924</v>
      </c>
      <c r="AD1124" s="303">
        <f t="shared" si="729"/>
        <v>11298.076923076924</v>
      </c>
      <c r="AE1124" s="303">
        <f t="shared" si="729"/>
        <v>11298.076923076924</v>
      </c>
      <c r="AF1124" s="303">
        <f t="shared" si="729"/>
        <v>11298.076923076924</v>
      </c>
      <c r="AG1124" s="303">
        <f t="shared" si="729"/>
        <v>11298.076923076924</v>
      </c>
      <c r="AH1124" s="303">
        <f t="shared" si="729"/>
        <v>11298.076923076924</v>
      </c>
      <c r="AI1124" s="303">
        <f t="shared" si="729"/>
        <v>11298.076923076924</v>
      </c>
      <c r="AJ1124" s="303">
        <f t="shared" si="729"/>
        <v>11298.076923076924</v>
      </c>
      <c r="AK1124" s="303">
        <f t="shared" si="729"/>
        <v>11298.076923076924</v>
      </c>
      <c r="AL1124" s="303">
        <f t="shared" si="729"/>
        <v>11298.076923076924</v>
      </c>
      <c r="AM1124" s="303">
        <f t="shared" si="729"/>
        <v>11298.076923076924</v>
      </c>
      <c r="AN1124" s="303">
        <f t="shared" si="729"/>
        <v>11298.076923076924</v>
      </c>
      <c r="AO1124" s="303">
        <f t="shared" si="729"/>
        <v>11298.076923076924</v>
      </c>
      <c r="AP1124" s="303">
        <f t="shared" si="729"/>
        <v>11298.076923076924</v>
      </c>
      <c r="AQ1124" s="303">
        <f t="shared" si="729"/>
        <v>11298.076923076924</v>
      </c>
      <c r="AR1124" s="303">
        <f t="shared" si="729"/>
        <v>11298.076923076924</v>
      </c>
      <c r="AS1124" s="303">
        <f t="shared" si="729"/>
        <v>11298.076923076924</v>
      </c>
      <c r="AT1124" s="303">
        <f t="shared" si="729"/>
        <v>11298.076923076924</v>
      </c>
      <c r="AU1124" s="303">
        <f t="shared" si="729"/>
        <v>11298.076923076924</v>
      </c>
      <c r="AV1124" s="303">
        <f t="shared" si="729"/>
        <v>11298.076923076924</v>
      </c>
      <c r="AW1124" s="303">
        <f t="shared" si="729"/>
        <v>11298.076923076924</v>
      </c>
      <c r="AX1124" s="303">
        <f t="shared" si="729"/>
        <v>11298.076923076924</v>
      </c>
      <c r="AY1124" s="303">
        <f t="shared" si="729"/>
        <v>11298.076923076924</v>
      </c>
      <c r="AZ1124" s="303">
        <f t="shared" si="729"/>
        <v>11298.076923076924</v>
      </c>
      <c r="BA1124" s="303">
        <f t="shared" si="729"/>
        <v>11298.076923076924</v>
      </c>
      <c r="BB1124" s="303">
        <f t="shared" si="729"/>
        <v>11298.076923076924</v>
      </c>
      <c r="BC1124" s="303">
        <f t="shared" si="729"/>
        <v>11298.076923076924</v>
      </c>
      <c r="BD1124" s="303">
        <f t="shared" si="729"/>
        <v>11298.076923076924</v>
      </c>
      <c r="BE1124" s="303">
        <f t="shared" si="729"/>
        <v>11298.076923076924</v>
      </c>
      <c r="BF1124" s="303">
        <f t="shared" si="729"/>
        <v>11298.076923076924</v>
      </c>
      <c r="BG1124" s="303">
        <f t="shared" si="729"/>
        <v>11298.076923076924</v>
      </c>
      <c r="BH1124" s="303">
        <f t="shared" si="729"/>
        <v>11298.076923076924</v>
      </c>
      <c r="BI1124" s="303">
        <f t="shared" si="729"/>
        <v>11298.076923076924</v>
      </c>
      <c r="BJ1124" s="303">
        <f t="shared" si="729"/>
        <v>11298.076923076924</v>
      </c>
      <c r="BK1124" s="303">
        <f t="shared" si="729"/>
        <v>11298.076923076924</v>
      </c>
      <c r="BL1124" s="303">
        <f t="shared" si="729"/>
        <v>11298.076923076924</v>
      </c>
      <c r="BM1124" s="303">
        <f t="shared" si="729"/>
        <v>11298.076923076924</v>
      </c>
      <c r="BN1124" s="303">
        <f t="shared" si="729"/>
        <v>11298.076923076924</v>
      </c>
      <c r="BO1124" s="303">
        <f t="shared" si="729"/>
        <v>11298.076923076924</v>
      </c>
      <c r="BP1124" s="303">
        <f t="shared" si="729"/>
        <v>11298.076923076924</v>
      </c>
      <c r="BQ1124" s="303">
        <f t="shared" ref="BQ1124:CV1124" si="730">IFERROR(BQ923/INDEX(abo.mov.tot.avg,BQ$998),0)</f>
        <v>11298.076923076924</v>
      </c>
      <c r="BR1124" s="303">
        <f t="shared" si="730"/>
        <v>11298.076923076924</v>
      </c>
      <c r="BS1124" s="303">
        <f t="shared" si="730"/>
        <v>11298.076923076924</v>
      </c>
      <c r="BT1124" s="303">
        <f t="shared" si="730"/>
        <v>11298.076923076924</v>
      </c>
      <c r="BU1124" s="303">
        <f t="shared" si="730"/>
        <v>11298.076923076924</v>
      </c>
      <c r="BV1124" s="303">
        <f t="shared" si="730"/>
        <v>11298.076923076924</v>
      </c>
      <c r="BW1124" s="303">
        <f t="shared" si="730"/>
        <v>11298.076923076924</v>
      </c>
      <c r="BX1124" s="303">
        <f t="shared" si="730"/>
        <v>11298.076923076924</v>
      </c>
      <c r="BY1124" s="303">
        <f t="shared" si="730"/>
        <v>11298.076923076924</v>
      </c>
      <c r="BZ1124" s="303">
        <f t="shared" si="730"/>
        <v>11298.076923076924</v>
      </c>
      <c r="CA1124" s="303">
        <f t="shared" si="730"/>
        <v>11298.076923076924</v>
      </c>
      <c r="CB1124" s="303">
        <f t="shared" si="730"/>
        <v>11298.076923076924</v>
      </c>
      <c r="CC1124" s="303">
        <f t="shared" si="730"/>
        <v>11298.076923076924</v>
      </c>
      <c r="CD1124" s="303">
        <f t="shared" si="730"/>
        <v>11298.076923076924</v>
      </c>
      <c r="CE1124" s="303">
        <f t="shared" si="730"/>
        <v>11298.076923076924</v>
      </c>
      <c r="CF1124" s="303">
        <f t="shared" si="730"/>
        <v>11298.076923076924</v>
      </c>
      <c r="CG1124" s="303">
        <f t="shared" si="730"/>
        <v>11298.076923076924</v>
      </c>
      <c r="CH1124" s="303">
        <f t="shared" si="730"/>
        <v>11298.076923076924</v>
      </c>
      <c r="CI1124" s="303">
        <f t="shared" si="730"/>
        <v>11298.076923076924</v>
      </c>
      <c r="CJ1124" s="303">
        <f t="shared" si="730"/>
        <v>11298.076923076924</v>
      </c>
      <c r="CK1124" s="303">
        <f t="shared" si="730"/>
        <v>11298.076923076924</v>
      </c>
      <c r="CL1124" s="303">
        <f t="shared" si="730"/>
        <v>11298.076923076924</v>
      </c>
      <c r="CM1124" s="303">
        <f t="shared" si="730"/>
        <v>11298.076923076924</v>
      </c>
      <c r="CN1124" s="303">
        <f t="shared" si="730"/>
        <v>11298.076923076924</v>
      </c>
      <c r="CO1124" s="303">
        <f t="shared" si="730"/>
        <v>11298.076923076924</v>
      </c>
      <c r="CP1124" s="303">
        <f t="shared" si="730"/>
        <v>11298.076923076924</v>
      </c>
      <c r="CQ1124" s="303">
        <f t="shared" si="730"/>
        <v>11298.076923076924</v>
      </c>
      <c r="CR1124" s="303">
        <f t="shared" si="730"/>
        <v>11298.076923076924</v>
      </c>
      <c r="CS1124" s="303">
        <f t="shared" si="730"/>
        <v>11298.076923076924</v>
      </c>
      <c r="CT1124" s="303">
        <f t="shared" si="730"/>
        <v>11298.076923076924</v>
      </c>
      <c r="CU1124" s="303">
        <f t="shared" si="730"/>
        <v>11298.076923076924</v>
      </c>
      <c r="CV1124" s="303">
        <f t="shared" si="730"/>
        <v>11298.076923076924</v>
      </c>
      <c r="CW1124" s="63" t="s">
        <v>596</v>
      </c>
      <c r="CX1124" s="63"/>
      <c r="CY1124" s="63"/>
    </row>
    <row r="1126" spans="2:113" ht="16.2" thickBot="1" x14ac:dyDescent="0.35">
      <c r="B1126" s="76" t="s">
        <v>589</v>
      </c>
      <c r="C1126" s="76"/>
      <c r="D1126" s="76"/>
      <c r="E1126" s="76"/>
      <c r="F1126" s="76"/>
      <c r="G1126" s="76"/>
      <c r="H1126" s="76"/>
      <c r="I1126" s="76"/>
      <c r="J1126" s="76"/>
      <c r="K1126" s="76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76"/>
      <c r="Z1126" s="76"/>
      <c r="AA1126" s="76"/>
      <c r="AB1126" s="76"/>
      <c r="AC1126" s="76"/>
      <c r="AD1126" s="76"/>
      <c r="AE1126" s="76"/>
      <c r="AF1126" s="76"/>
      <c r="AG1126" s="76"/>
      <c r="AH1126" s="76"/>
      <c r="AI1126" s="76"/>
      <c r="AJ1126" s="76"/>
      <c r="AK1126" s="76"/>
      <c r="AL1126" s="76"/>
      <c r="AM1126" s="76"/>
      <c r="AN1126" s="76"/>
      <c r="AO1126" s="76"/>
      <c r="AP1126" s="76"/>
      <c r="AQ1126" s="76"/>
      <c r="AR1126" s="76"/>
      <c r="AS1126" s="76"/>
      <c r="AT1126" s="76"/>
      <c r="AU1126" s="76"/>
      <c r="AV1126" s="76"/>
      <c r="AW1126" s="76"/>
      <c r="AX1126" s="76"/>
      <c r="AY1126" s="76"/>
      <c r="AZ1126" s="76"/>
      <c r="BA1126" s="76"/>
      <c r="BB1126" s="76"/>
      <c r="BC1126" s="76"/>
      <c r="BD1126" s="76"/>
      <c r="BE1126" s="76"/>
      <c r="BF1126" s="76"/>
      <c r="BG1126" s="76"/>
      <c r="BH1126" s="76"/>
      <c r="BI1126" s="76"/>
      <c r="BJ1126" s="76"/>
      <c r="BK1126" s="76"/>
      <c r="BL1126" s="76"/>
      <c r="BM1126" s="76"/>
      <c r="BN1126" s="76"/>
      <c r="BO1126" s="76"/>
      <c r="BP1126" s="76"/>
      <c r="BQ1126" s="76"/>
      <c r="BR1126" s="76"/>
      <c r="BS1126" s="76"/>
      <c r="BT1126" s="76"/>
      <c r="BU1126" s="76"/>
      <c r="BV1126" s="76"/>
      <c r="BW1126" s="76"/>
      <c r="BX1126" s="76"/>
      <c r="BY1126" s="76"/>
      <c r="BZ1126" s="76"/>
      <c r="CA1126" s="76"/>
      <c r="CB1126" s="76"/>
      <c r="CC1126" s="76"/>
      <c r="CD1126" s="76"/>
      <c r="CE1126" s="76"/>
      <c r="CF1126" s="76"/>
      <c r="CG1126" s="76"/>
      <c r="CH1126" s="76"/>
      <c r="CI1126" s="76"/>
      <c r="CJ1126" s="76"/>
      <c r="CK1126" s="76"/>
      <c r="CL1126" s="76"/>
      <c r="CM1126" s="76"/>
      <c r="CN1126" s="76"/>
      <c r="CO1126" s="76"/>
      <c r="CP1126" s="76"/>
      <c r="CQ1126" s="76"/>
      <c r="CR1126" s="76"/>
      <c r="CS1126" s="76"/>
      <c r="CT1126" s="76"/>
      <c r="CU1126" s="76"/>
      <c r="CV1126" s="76"/>
      <c r="CW1126" s="76"/>
      <c r="CX1126" s="76"/>
      <c r="CY1126" s="76"/>
      <c r="CZ1126" s="76"/>
      <c r="DA1126" s="76"/>
      <c r="DB1126" s="76"/>
      <c r="DC1126" s="76"/>
      <c r="DD1126" s="76"/>
      <c r="DE1126" s="76"/>
      <c r="DF1126" s="76"/>
      <c r="DG1126" s="76"/>
      <c r="DH1126" s="76"/>
      <c r="DI1126" s="76"/>
    </row>
    <row r="1127" spans="2:113" outlineLevel="1" x14ac:dyDescent="0.3">
      <c r="K1127" s="234"/>
      <c r="L1127" s="234"/>
      <c r="M1127" s="234"/>
      <c r="N1127" s="234"/>
    </row>
    <row r="1128" spans="2:113" outlineLevel="1" x14ac:dyDescent="0.3">
      <c r="E1128" s="233">
        <v>1</v>
      </c>
      <c r="F1128" s="233">
        <v>2</v>
      </c>
      <c r="G1128" s="233">
        <v>3</v>
      </c>
      <c r="H1128" s="233">
        <v>4</v>
      </c>
      <c r="I1128" s="233">
        <v>5</v>
      </c>
      <c r="J1128" s="233">
        <v>6</v>
      </c>
      <c r="K1128" s="233">
        <v>7</v>
      </c>
      <c r="L1128" s="233">
        <v>8</v>
      </c>
      <c r="M1128" s="233">
        <v>9</v>
      </c>
      <c r="N1128" s="233">
        <v>10</v>
      </c>
      <c r="O1128" s="233">
        <v>11</v>
      </c>
      <c r="P1128" s="233">
        <v>12</v>
      </c>
      <c r="Q1128" s="233">
        <v>13</v>
      </c>
      <c r="R1128" s="233">
        <v>14</v>
      </c>
      <c r="S1128" s="233">
        <v>15</v>
      </c>
      <c r="T1128" s="233">
        <v>16</v>
      </c>
      <c r="U1128" s="233">
        <v>17</v>
      </c>
      <c r="V1128" s="233">
        <v>18</v>
      </c>
      <c r="W1128" s="233">
        <v>19</v>
      </c>
      <c r="X1128" s="233">
        <v>20</v>
      </c>
      <c r="Y1128" s="233">
        <v>21</v>
      </c>
      <c r="Z1128" s="233">
        <v>22</v>
      </c>
      <c r="AA1128" s="233">
        <v>23</v>
      </c>
      <c r="AB1128" s="233">
        <v>24</v>
      </c>
      <c r="AC1128" s="233">
        <v>25</v>
      </c>
      <c r="AD1128" s="233">
        <v>26</v>
      </c>
      <c r="AE1128" s="233">
        <v>27</v>
      </c>
      <c r="AF1128" s="233">
        <v>28</v>
      </c>
      <c r="AG1128" s="233">
        <v>29</v>
      </c>
      <c r="AH1128" s="233">
        <v>30</v>
      </c>
      <c r="AI1128" s="233">
        <v>31</v>
      </c>
      <c r="AJ1128" s="233">
        <v>32</v>
      </c>
      <c r="AK1128" s="233">
        <v>33</v>
      </c>
      <c r="AL1128" s="233">
        <v>34</v>
      </c>
      <c r="AM1128" s="233">
        <v>35</v>
      </c>
      <c r="AN1128" s="233">
        <v>36</v>
      </c>
      <c r="AO1128" s="233">
        <v>37</v>
      </c>
      <c r="AP1128" s="233">
        <v>38</v>
      </c>
      <c r="AQ1128" s="233">
        <v>39</v>
      </c>
      <c r="AR1128" s="233">
        <v>40</v>
      </c>
      <c r="AS1128" s="233">
        <v>41</v>
      </c>
      <c r="AT1128" s="233">
        <v>42</v>
      </c>
      <c r="AU1128" s="233">
        <v>43</v>
      </c>
      <c r="AV1128" s="233">
        <v>44</v>
      </c>
      <c r="AW1128" s="233">
        <v>45</v>
      </c>
      <c r="AX1128" s="233">
        <v>46</v>
      </c>
      <c r="AY1128" s="233">
        <v>47</v>
      </c>
      <c r="AZ1128" s="233">
        <v>48</v>
      </c>
      <c r="BA1128" s="233">
        <v>49</v>
      </c>
      <c r="BB1128" s="233">
        <v>50</v>
      </c>
      <c r="BC1128" s="233">
        <v>51</v>
      </c>
      <c r="BD1128" s="233">
        <v>52</v>
      </c>
      <c r="BE1128" s="233">
        <v>53</v>
      </c>
      <c r="BF1128" s="233">
        <v>54</v>
      </c>
      <c r="BG1128" s="233">
        <v>55</v>
      </c>
      <c r="BH1128" s="233">
        <v>56</v>
      </c>
      <c r="BI1128" s="233">
        <v>57</v>
      </c>
      <c r="BJ1128" s="233">
        <v>58</v>
      </c>
      <c r="BK1128" s="233">
        <v>59</v>
      </c>
      <c r="BL1128" s="233">
        <v>60</v>
      </c>
      <c r="BM1128" s="233">
        <v>61</v>
      </c>
      <c r="BN1128" s="233">
        <v>62</v>
      </c>
      <c r="BO1128" s="233">
        <v>63</v>
      </c>
      <c r="BP1128" s="233">
        <v>64</v>
      </c>
      <c r="BQ1128" s="233">
        <v>65</v>
      </c>
      <c r="BR1128" s="233">
        <v>66</v>
      </c>
      <c r="BS1128" s="233">
        <v>67</v>
      </c>
      <c r="BT1128" s="233">
        <v>68</v>
      </c>
      <c r="BU1128" s="233">
        <v>69</v>
      </c>
      <c r="BV1128" s="233">
        <v>70</v>
      </c>
      <c r="BW1128" s="233">
        <v>71</v>
      </c>
      <c r="BX1128" s="233">
        <v>72</v>
      </c>
      <c r="BY1128" s="233">
        <v>73</v>
      </c>
      <c r="BZ1128" s="233">
        <v>74</v>
      </c>
      <c r="CA1128" s="233">
        <v>75</v>
      </c>
      <c r="CB1128" s="233">
        <v>76</v>
      </c>
      <c r="CC1128" s="233">
        <v>77</v>
      </c>
      <c r="CD1128" s="233">
        <v>78</v>
      </c>
      <c r="CE1128" s="233">
        <v>79</v>
      </c>
      <c r="CF1128" s="233">
        <v>80</v>
      </c>
      <c r="CG1128" s="233">
        <v>81</v>
      </c>
      <c r="CH1128" s="233">
        <v>82</v>
      </c>
      <c r="CI1128" s="233">
        <v>83</v>
      </c>
      <c r="CJ1128" s="233">
        <v>84</v>
      </c>
      <c r="CK1128" s="233">
        <v>85</v>
      </c>
      <c r="CL1128" s="233">
        <v>86</v>
      </c>
      <c r="CM1128" s="233">
        <v>87</v>
      </c>
      <c r="CN1128" s="233">
        <v>88</v>
      </c>
      <c r="CO1128" s="233">
        <v>89</v>
      </c>
      <c r="CP1128" s="233">
        <v>90</v>
      </c>
      <c r="CQ1128" s="233">
        <v>91</v>
      </c>
      <c r="CR1128" s="233">
        <v>92</v>
      </c>
      <c r="CS1128" s="233">
        <v>93</v>
      </c>
      <c r="CT1128" s="233">
        <v>94</v>
      </c>
      <c r="CU1128" s="233">
        <v>95</v>
      </c>
      <c r="CV1128" s="233">
        <v>96</v>
      </c>
      <c r="CZ1128" s="457" t="s">
        <v>85</v>
      </c>
      <c r="DA1128" s="458"/>
      <c r="DB1128" s="459"/>
      <c r="DC1128" s="457" t="s">
        <v>1624</v>
      </c>
      <c r="DD1128" s="458"/>
      <c r="DE1128" s="459"/>
      <c r="DF1128" s="457" t="s">
        <v>1625</v>
      </c>
      <c r="DG1128" s="458"/>
      <c r="DH1128" s="459"/>
    </row>
    <row r="1129" spans="2:113" outlineLevel="1" x14ac:dyDescent="0.3">
      <c r="B1129" s="69" t="s">
        <v>79</v>
      </c>
      <c r="C1129" s="69" t="s">
        <v>481</v>
      </c>
      <c r="E1129" s="69">
        <v>201401</v>
      </c>
      <c r="F1129" s="69">
        <v>201402</v>
      </c>
      <c r="G1129" s="69">
        <v>201403</v>
      </c>
      <c r="H1129" s="69">
        <v>201404</v>
      </c>
      <c r="I1129" s="69">
        <v>201405</v>
      </c>
      <c r="J1129" s="69">
        <v>201406</v>
      </c>
      <c r="K1129" s="69">
        <v>201407</v>
      </c>
      <c r="L1129" s="69">
        <v>201408</v>
      </c>
      <c r="M1129" s="69">
        <v>201409</v>
      </c>
      <c r="N1129" s="69">
        <v>201410</v>
      </c>
      <c r="O1129" s="69">
        <v>201411</v>
      </c>
      <c r="P1129" s="69">
        <v>201412</v>
      </c>
      <c r="Q1129" s="69">
        <v>201501</v>
      </c>
      <c r="R1129" s="69">
        <v>201502</v>
      </c>
      <c r="S1129" s="69">
        <v>201503</v>
      </c>
      <c r="T1129" s="69">
        <v>201504</v>
      </c>
      <c r="U1129" s="69">
        <v>201505</v>
      </c>
      <c r="V1129" s="69">
        <v>201506</v>
      </c>
      <c r="W1129" s="69">
        <v>201507</v>
      </c>
      <c r="X1129" s="69">
        <v>201508</v>
      </c>
      <c r="Y1129" s="69">
        <v>201509</v>
      </c>
      <c r="Z1129" s="69">
        <v>201510</v>
      </c>
      <c r="AA1129" s="69">
        <v>201511</v>
      </c>
      <c r="AB1129" s="69">
        <v>201512</v>
      </c>
      <c r="AC1129" s="69">
        <v>201601</v>
      </c>
      <c r="AD1129" s="69">
        <v>201602</v>
      </c>
      <c r="AE1129" s="69">
        <v>201603</v>
      </c>
      <c r="AF1129" s="69">
        <v>201604</v>
      </c>
      <c r="AG1129" s="69">
        <v>201605</v>
      </c>
      <c r="AH1129" s="69">
        <v>201606</v>
      </c>
      <c r="AI1129" s="69">
        <v>201607</v>
      </c>
      <c r="AJ1129" s="69">
        <v>201608</v>
      </c>
      <c r="AK1129" s="69">
        <v>201609</v>
      </c>
      <c r="AL1129" s="69">
        <v>201610</v>
      </c>
      <c r="AM1129" s="69">
        <v>201611</v>
      </c>
      <c r="AN1129" s="69">
        <v>201612</v>
      </c>
      <c r="AO1129" s="69">
        <v>201701</v>
      </c>
      <c r="AP1129" s="69">
        <v>201702</v>
      </c>
      <c r="AQ1129" s="69">
        <v>201703</v>
      </c>
      <c r="AR1129" s="69">
        <v>201704</v>
      </c>
      <c r="AS1129" s="69">
        <v>201705</v>
      </c>
      <c r="AT1129" s="69">
        <v>201706</v>
      </c>
      <c r="AU1129" s="69">
        <v>201707</v>
      </c>
      <c r="AV1129" s="69">
        <v>201708</v>
      </c>
      <c r="AW1129" s="69">
        <v>201709</v>
      </c>
      <c r="AX1129" s="69">
        <v>201710</v>
      </c>
      <c r="AY1129" s="69">
        <v>201711</v>
      </c>
      <c r="AZ1129" s="69">
        <v>201712</v>
      </c>
      <c r="BA1129" s="69">
        <v>201801</v>
      </c>
      <c r="BB1129" s="69">
        <v>201802</v>
      </c>
      <c r="BC1129" s="69">
        <v>201803</v>
      </c>
      <c r="BD1129" s="69">
        <v>201804</v>
      </c>
      <c r="BE1129" s="69">
        <v>201805</v>
      </c>
      <c r="BF1129" s="69">
        <v>201806</v>
      </c>
      <c r="BG1129" s="69">
        <v>201807</v>
      </c>
      <c r="BH1129" s="69">
        <v>201808</v>
      </c>
      <c r="BI1129" s="69">
        <v>201809</v>
      </c>
      <c r="BJ1129" s="69">
        <v>201810</v>
      </c>
      <c r="BK1129" s="69">
        <v>201811</v>
      </c>
      <c r="BL1129" s="69">
        <v>201812</v>
      </c>
      <c r="BM1129" s="69">
        <v>201901</v>
      </c>
      <c r="BN1129" s="69">
        <v>201902</v>
      </c>
      <c r="BO1129" s="69">
        <v>201903</v>
      </c>
      <c r="BP1129" s="69">
        <v>201904</v>
      </c>
      <c r="BQ1129" s="69">
        <v>201905</v>
      </c>
      <c r="BR1129" s="69">
        <v>201906</v>
      </c>
      <c r="BS1129" s="69">
        <v>201907</v>
      </c>
      <c r="BT1129" s="69">
        <v>201908</v>
      </c>
      <c r="BU1129" s="69">
        <v>201909</v>
      </c>
      <c r="BV1129" s="69">
        <v>201910</v>
      </c>
      <c r="BW1129" s="69">
        <v>201911</v>
      </c>
      <c r="BX1129" s="69">
        <v>201912</v>
      </c>
      <c r="BY1129" s="69">
        <v>202001</v>
      </c>
      <c r="BZ1129" s="69">
        <v>202002</v>
      </c>
      <c r="CA1129" s="69">
        <v>202003</v>
      </c>
      <c r="CB1129" s="69">
        <v>202004</v>
      </c>
      <c r="CC1129" s="69">
        <v>202005</v>
      </c>
      <c r="CD1129" s="69">
        <v>202006</v>
      </c>
      <c r="CE1129" s="69">
        <v>202007</v>
      </c>
      <c r="CF1129" s="69">
        <v>202008</v>
      </c>
      <c r="CG1129" s="69">
        <v>202009</v>
      </c>
      <c r="CH1129" s="69">
        <v>202010</v>
      </c>
      <c r="CI1129" s="69">
        <v>202011</v>
      </c>
      <c r="CJ1129" s="69">
        <v>202012</v>
      </c>
      <c r="CK1129" s="69">
        <v>202101</v>
      </c>
      <c r="CL1129" s="69">
        <v>202102</v>
      </c>
      <c r="CM1129" s="69">
        <v>202103</v>
      </c>
      <c r="CN1129" s="69">
        <v>202104</v>
      </c>
      <c r="CO1129" s="69">
        <v>202105</v>
      </c>
      <c r="CP1129" s="69">
        <v>202106</v>
      </c>
      <c r="CQ1129" s="69">
        <v>202107</v>
      </c>
      <c r="CR1129" s="69">
        <v>202108</v>
      </c>
      <c r="CS1129" s="69">
        <v>202109</v>
      </c>
      <c r="CT1129" s="69">
        <v>202110</v>
      </c>
      <c r="CU1129" s="69">
        <v>202111</v>
      </c>
      <c r="CV1129" s="69">
        <v>202112</v>
      </c>
      <c r="CX1129" s="69" t="s">
        <v>1720</v>
      </c>
      <c r="CY1129" s="69" t="s">
        <v>1721</v>
      </c>
      <c r="CZ1129" s="452" t="s">
        <v>1621</v>
      </c>
      <c r="DA1129" s="452" t="s">
        <v>1622</v>
      </c>
      <c r="DB1129" s="452" t="s">
        <v>1623</v>
      </c>
      <c r="DC1129" s="452" t="s">
        <v>1621</v>
      </c>
      <c r="DD1129" s="452" t="s">
        <v>1622</v>
      </c>
      <c r="DE1129" s="452" t="s">
        <v>1623</v>
      </c>
      <c r="DF1129" s="452" t="s">
        <v>1621</v>
      </c>
      <c r="DG1129" s="452" t="s">
        <v>1622</v>
      </c>
      <c r="DH1129" s="452" t="s">
        <v>1623</v>
      </c>
    </row>
    <row r="1130" spans="2:113" outlineLevel="1" x14ac:dyDescent="0.3">
      <c r="B1130" s="154">
        <v>1</v>
      </c>
      <c r="C1130" s="242" t="s">
        <v>364</v>
      </c>
      <c r="D1130" s="143" t="s">
        <v>590</v>
      </c>
      <c r="E1130" s="303">
        <f t="shared" ref="E1130:AK1130" si="731">IFERROR(E929/INDEX(abo.mov.pos.avg,E$1128),0)</f>
        <v>7692.3076923076924</v>
      </c>
      <c r="F1130" s="303">
        <f t="shared" si="731"/>
        <v>7692.3076923076924</v>
      </c>
      <c r="G1130" s="303">
        <f t="shared" si="731"/>
        <v>7692.3076923076924</v>
      </c>
      <c r="H1130" s="303">
        <f t="shared" si="731"/>
        <v>7692.3076923076924</v>
      </c>
      <c r="I1130" s="303">
        <f t="shared" si="731"/>
        <v>7692.3076923076924</v>
      </c>
      <c r="J1130" s="303">
        <f t="shared" si="731"/>
        <v>7692.3076923076924</v>
      </c>
      <c r="K1130" s="303">
        <f t="shared" si="731"/>
        <v>7692.3076923076924</v>
      </c>
      <c r="L1130" s="303">
        <f t="shared" si="731"/>
        <v>7692.3076923076924</v>
      </c>
      <c r="M1130" s="303">
        <f t="shared" si="731"/>
        <v>7692.3076923076924</v>
      </c>
      <c r="N1130" s="303">
        <f t="shared" si="731"/>
        <v>7692.3076923076924</v>
      </c>
      <c r="O1130" s="303">
        <f t="shared" si="731"/>
        <v>7692.3076923076924</v>
      </c>
      <c r="P1130" s="303">
        <f t="shared" si="731"/>
        <v>7692.3076923076924</v>
      </c>
      <c r="Q1130" s="303">
        <f t="shared" si="731"/>
        <v>7692.3076923076924</v>
      </c>
      <c r="R1130" s="303">
        <f t="shared" si="731"/>
        <v>7692.3076923076924</v>
      </c>
      <c r="S1130" s="303">
        <f t="shared" si="731"/>
        <v>7692.3076923076924</v>
      </c>
      <c r="T1130" s="303">
        <f t="shared" si="731"/>
        <v>7692.3076923076924</v>
      </c>
      <c r="U1130" s="303">
        <f t="shared" si="731"/>
        <v>7692.3076923076924</v>
      </c>
      <c r="V1130" s="303">
        <f t="shared" si="731"/>
        <v>7692.3076923076924</v>
      </c>
      <c r="W1130" s="303">
        <f t="shared" si="731"/>
        <v>7692.3076923076924</v>
      </c>
      <c r="X1130" s="303">
        <f t="shared" si="731"/>
        <v>7692.3076923076924</v>
      </c>
      <c r="Y1130" s="303">
        <f t="shared" si="731"/>
        <v>7692.3076923076924</v>
      </c>
      <c r="Z1130" s="303">
        <f t="shared" si="731"/>
        <v>7692.3076923076924</v>
      </c>
      <c r="AA1130" s="303">
        <f t="shared" si="731"/>
        <v>7692.3076923076924</v>
      </c>
      <c r="AB1130" s="303">
        <f t="shared" si="731"/>
        <v>7692.3076923076924</v>
      </c>
      <c r="AC1130" s="303">
        <f t="shared" si="731"/>
        <v>7692.3076923076924</v>
      </c>
      <c r="AD1130" s="303">
        <f t="shared" si="731"/>
        <v>7692.3076923076924</v>
      </c>
      <c r="AE1130" s="303">
        <f t="shared" si="731"/>
        <v>7692.3076923076924</v>
      </c>
      <c r="AF1130" s="303">
        <f t="shared" si="731"/>
        <v>7692.3076923076924</v>
      </c>
      <c r="AG1130" s="303">
        <f t="shared" si="731"/>
        <v>7692.3076923076924</v>
      </c>
      <c r="AH1130" s="303">
        <f t="shared" si="731"/>
        <v>7692.3076923076924</v>
      </c>
      <c r="AI1130" s="303">
        <f t="shared" si="731"/>
        <v>7692.3076923076924</v>
      </c>
      <c r="AJ1130" s="303">
        <f t="shared" si="731"/>
        <v>7692.3076923076924</v>
      </c>
      <c r="AK1130" s="303">
        <f t="shared" si="731"/>
        <v>7692.3076923076924</v>
      </c>
      <c r="AL1130" s="481">
        <f t="shared" ref="AL1130:BA1132" si="732">IF($CX1130="lineal",$CZ1130+$DA1130*AL$143,IF($CX1130="logaritmica",$DC1130+$DD1130*AL$142,IF($CX1130="exponencial",EXP($DF1130+$DG1130*AL$143),"-")))</f>
        <v>7692.3076923076924</v>
      </c>
      <c r="AM1130" s="481">
        <f t="shared" si="732"/>
        <v>7692.3076923076924</v>
      </c>
      <c r="AN1130" s="481">
        <f t="shared" si="732"/>
        <v>7692.3076923076924</v>
      </c>
      <c r="AO1130" s="481">
        <f t="shared" si="732"/>
        <v>7692.3076923076924</v>
      </c>
      <c r="AP1130" s="481">
        <f t="shared" si="732"/>
        <v>7692.3076923076924</v>
      </c>
      <c r="AQ1130" s="481">
        <f t="shared" si="732"/>
        <v>7692.3076923076924</v>
      </c>
      <c r="AR1130" s="481">
        <f t="shared" si="732"/>
        <v>7692.3076923076924</v>
      </c>
      <c r="AS1130" s="481">
        <f t="shared" si="732"/>
        <v>7692.3076923076924</v>
      </c>
      <c r="AT1130" s="481">
        <f t="shared" si="732"/>
        <v>7692.3076923076924</v>
      </c>
      <c r="AU1130" s="481">
        <f t="shared" si="732"/>
        <v>7692.3076923076924</v>
      </c>
      <c r="AV1130" s="481">
        <f t="shared" si="732"/>
        <v>7692.3076923076924</v>
      </c>
      <c r="AW1130" s="481">
        <f t="shared" si="732"/>
        <v>7692.3076923076924</v>
      </c>
      <c r="AX1130" s="481">
        <f t="shared" si="732"/>
        <v>7692.3076923076924</v>
      </c>
      <c r="AY1130" s="481">
        <f t="shared" si="732"/>
        <v>7692.3076923076924</v>
      </c>
      <c r="AZ1130" s="481">
        <f t="shared" si="732"/>
        <v>7692.3076923076924</v>
      </c>
      <c r="BA1130" s="481">
        <f t="shared" si="732"/>
        <v>7692.3076923076924</v>
      </c>
      <c r="BB1130" s="481">
        <f t="shared" ref="BB1130:CV1132" si="733">IF($CX1130="lineal",$CZ1130+$DA1130*BB$143,IF($CX1130="logaritmica",$DC1130+$DD1130*BB$142,IF($CX1130="exponencial",EXP($DF1130+$DG1130*BB$143),"-")))</f>
        <v>7692.3076923076924</v>
      </c>
      <c r="BC1130" s="481">
        <f t="shared" si="733"/>
        <v>7692.3076923076924</v>
      </c>
      <c r="BD1130" s="481">
        <f t="shared" si="733"/>
        <v>7692.3076923076924</v>
      </c>
      <c r="BE1130" s="481">
        <f t="shared" si="733"/>
        <v>7692.3076923076924</v>
      </c>
      <c r="BF1130" s="481">
        <f t="shared" si="733"/>
        <v>7692.3076923076924</v>
      </c>
      <c r="BG1130" s="481">
        <f t="shared" si="733"/>
        <v>7692.3076923076924</v>
      </c>
      <c r="BH1130" s="481">
        <f t="shared" si="733"/>
        <v>7692.3076923076924</v>
      </c>
      <c r="BI1130" s="481">
        <f t="shared" si="733"/>
        <v>7692.3076923076924</v>
      </c>
      <c r="BJ1130" s="481">
        <f t="shared" si="733"/>
        <v>7692.3076923076924</v>
      </c>
      <c r="BK1130" s="481">
        <f t="shared" si="733"/>
        <v>7692.3076923076924</v>
      </c>
      <c r="BL1130" s="481">
        <f t="shared" si="733"/>
        <v>7692.3076923076924</v>
      </c>
      <c r="BM1130" s="481">
        <f t="shared" si="733"/>
        <v>7692.3076923076924</v>
      </c>
      <c r="BN1130" s="481">
        <f t="shared" si="733"/>
        <v>7692.3076923076924</v>
      </c>
      <c r="BO1130" s="481">
        <f t="shared" si="733"/>
        <v>7692.3076923076924</v>
      </c>
      <c r="BP1130" s="481">
        <f t="shared" si="733"/>
        <v>7692.3076923076924</v>
      </c>
      <c r="BQ1130" s="481">
        <f t="shared" si="733"/>
        <v>7692.3076923076924</v>
      </c>
      <c r="BR1130" s="481">
        <f t="shared" si="733"/>
        <v>7692.3076923076924</v>
      </c>
      <c r="BS1130" s="481">
        <f t="shared" si="733"/>
        <v>7692.3076923076924</v>
      </c>
      <c r="BT1130" s="481">
        <f t="shared" si="733"/>
        <v>7692.3076923076924</v>
      </c>
      <c r="BU1130" s="481">
        <f t="shared" si="733"/>
        <v>7692.3076923076924</v>
      </c>
      <c r="BV1130" s="481">
        <f t="shared" si="733"/>
        <v>7692.3076923076924</v>
      </c>
      <c r="BW1130" s="481">
        <f t="shared" si="733"/>
        <v>7692.3076923076924</v>
      </c>
      <c r="BX1130" s="481">
        <f t="shared" si="733"/>
        <v>7692.3076923076924</v>
      </c>
      <c r="BY1130" s="481">
        <f t="shared" si="733"/>
        <v>7692.3076923076924</v>
      </c>
      <c r="BZ1130" s="481">
        <f t="shared" si="733"/>
        <v>7692.3076923076924</v>
      </c>
      <c r="CA1130" s="481">
        <f t="shared" si="733"/>
        <v>7692.3076923076924</v>
      </c>
      <c r="CB1130" s="481">
        <f t="shared" si="733"/>
        <v>7692.3076923076924</v>
      </c>
      <c r="CC1130" s="481">
        <f t="shared" si="733"/>
        <v>7692.3076923076924</v>
      </c>
      <c r="CD1130" s="481">
        <f t="shared" si="733"/>
        <v>7692.3076923076924</v>
      </c>
      <c r="CE1130" s="481">
        <f t="shared" si="733"/>
        <v>7692.3076923076924</v>
      </c>
      <c r="CF1130" s="481">
        <f t="shared" si="733"/>
        <v>7692.3076923076924</v>
      </c>
      <c r="CG1130" s="481">
        <f t="shared" si="733"/>
        <v>7692.3076923076924</v>
      </c>
      <c r="CH1130" s="481">
        <f t="shared" si="733"/>
        <v>7692.3076923076924</v>
      </c>
      <c r="CI1130" s="481">
        <f t="shared" si="733"/>
        <v>7692.3076923076924</v>
      </c>
      <c r="CJ1130" s="481">
        <f t="shared" si="733"/>
        <v>7692.3076923076924</v>
      </c>
      <c r="CK1130" s="481">
        <f t="shared" si="733"/>
        <v>7692.3076923076924</v>
      </c>
      <c r="CL1130" s="481">
        <f t="shared" si="733"/>
        <v>7692.3076923076924</v>
      </c>
      <c r="CM1130" s="481">
        <f t="shared" si="733"/>
        <v>7692.3076923076924</v>
      </c>
      <c r="CN1130" s="481">
        <f t="shared" si="733"/>
        <v>7692.3076923076924</v>
      </c>
      <c r="CO1130" s="481">
        <f t="shared" si="733"/>
        <v>7692.3076923076924</v>
      </c>
      <c r="CP1130" s="481">
        <f t="shared" si="733"/>
        <v>7692.3076923076924</v>
      </c>
      <c r="CQ1130" s="481">
        <f t="shared" si="733"/>
        <v>7692.3076923076924</v>
      </c>
      <c r="CR1130" s="481">
        <f t="shared" si="733"/>
        <v>7692.3076923076924</v>
      </c>
      <c r="CS1130" s="481">
        <f t="shared" si="733"/>
        <v>7692.3076923076924</v>
      </c>
      <c r="CT1130" s="481">
        <f t="shared" si="733"/>
        <v>7692.3076923076924</v>
      </c>
      <c r="CU1130" s="481">
        <f t="shared" si="733"/>
        <v>7692.3076923076924</v>
      </c>
      <c r="CV1130" s="481">
        <f t="shared" si="733"/>
        <v>7692.3076923076924</v>
      </c>
      <c r="CX1130" s="242" t="s">
        <v>1722</v>
      </c>
      <c r="CY1130" s="242" t="str">
        <f>IF(AND($DB1130&gt;$DE1130,$DB1130&gt;$DH1130),"lineal",IF(AND($DE1130&gt;$DB1130,$DE1130&gt;$DH1130),"logaritmica",IF(AND($DH1130&gt;$DB1130,$DH1130&gt;$DE1130),"exponencial","-")))</f>
        <v>logaritmica</v>
      </c>
      <c r="CZ1130" s="453">
        <f>$AK1130-$DA1130*$AK$143</f>
        <v>7692.3076923076924</v>
      </c>
      <c r="DA1130" s="453">
        <f>IFERROR(SLOPE($E1130:$AK1130,$E$143:$AK$143),0)</f>
        <v>0</v>
      </c>
      <c r="DB1130" s="454">
        <f>IFERROR(RSQ($E1130:$AK1130,$E$143:$AK$143),0)</f>
        <v>0</v>
      </c>
      <c r="DC1130" s="453">
        <f>$AK1130-$DD1130*$AK$143</f>
        <v>7692.3076923076924</v>
      </c>
      <c r="DD1130" s="453">
        <f>IFERROR(SLOPE($E1130:$AK1130,$E$142:$AK$142),0)</f>
        <v>-9.9354698981683764E-28</v>
      </c>
      <c r="DE1130" s="454">
        <f>IFERROR(RSQ($E1130:$AK1130,$E$142:$AK$142),0)</f>
        <v>9.4739263417667207E-32</v>
      </c>
      <c r="DF1130" s="455">
        <f t="shared" ref="DF1130:DF1132" si="734">IFERROR(LN($AK1130)-$DG1130*$AK$143,0)</f>
        <v>8.9479761075086923</v>
      </c>
      <c r="DG1130" s="456">
        <f>IFERROR(SLOPE(LN($E1130:$AK1130),$E$143:$AK$143),0)</f>
        <v>0</v>
      </c>
      <c r="DH1130" s="454">
        <f>IFERROR(RSQ(LN($E1130:$AK1130),$E$143:$AK$143),0)</f>
        <v>0</v>
      </c>
    </row>
    <row r="1131" spans="2:113" outlineLevel="1" x14ac:dyDescent="0.3">
      <c r="B1131" s="154">
        <v>2</v>
      </c>
      <c r="C1131" s="242" t="s">
        <v>366</v>
      </c>
      <c r="D1131" s="143" t="s">
        <v>590</v>
      </c>
      <c r="E1131" s="303">
        <f t="shared" ref="E1131:AK1131" si="735">IFERROR(E930/INDEX(abo.mov.con.avg,E$998),0)</f>
        <v>38461.538461538461</v>
      </c>
      <c r="F1131" s="303">
        <f t="shared" si="735"/>
        <v>38461.538461538461</v>
      </c>
      <c r="G1131" s="303">
        <f t="shared" si="735"/>
        <v>38461.538461538461</v>
      </c>
      <c r="H1131" s="303">
        <f t="shared" si="735"/>
        <v>38461.538461538461</v>
      </c>
      <c r="I1131" s="303">
        <f t="shared" si="735"/>
        <v>38461.538461538461</v>
      </c>
      <c r="J1131" s="303">
        <f t="shared" si="735"/>
        <v>38461.538461538461</v>
      </c>
      <c r="K1131" s="303">
        <f t="shared" si="735"/>
        <v>38461.538461538461</v>
      </c>
      <c r="L1131" s="303">
        <f t="shared" si="735"/>
        <v>38461.538461538461</v>
      </c>
      <c r="M1131" s="303">
        <f t="shared" si="735"/>
        <v>38461.538461538461</v>
      </c>
      <c r="N1131" s="303">
        <f t="shared" si="735"/>
        <v>38461.538461538461</v>
      </c>
      <c r="O1131" s="303">
        <f t="shared" si="735"/>
        <v>38461.538461538461</v>
      </c>
      <c r="P1131" s="303">
        <f t="shared" si="735"/>
        <v>38461.538461538461</v>
      </c>
      <c r="Q1131" s="303">
        <f t="shared" si="735"/>
        <v>38461.538461538461</v>
      </c>
      <c r="R1131" s="303">
        <f t="shared" si="735"/>
        <v>38461.538461538461</v>
      </c>
      <c r="S1131" s="303">
        <f t="shared" si="735"/>
        <v>38461.538461538461</v>
      </c>
      <c r="T1131" s="303">
        <f t="shared" si="735"/>
        <v>38461.538461538461</v>
      </c>
      <c r="U1131" s="303">
        <f t="shared" si="735"/>
        <v>38461.538461538461</v>
      </c>
      <c r="V1131" s="303">
        <f t="shared" si="735"/>
        <v>38461.538461538461</v>
      </c>
      <c r="W1131" s="303">
        <f t="shared" si="735"/>
        <v>38461.538461538461</v>
      </c>
      <c r="X1131" s="303">
        <f t="shared" si="735"/>
        <v>38461.538461538461</v>
      </c>
      <c r="Y1131" s="303">
        <f t="shared" si="735"/>
        <v>38461.538461538461</v>
      </c>
      <c r="Z1131" s="303">
        <f t="shared" si="735"/>
        <v>38461.538461538461</v>
      </c>
      <c r="AA1131" s="303">
        <f t="shared" si="735"/>
        <v>38461.538461538461</v>
      </c>
      <c r="AB1131" s="303">
        <f t="shared" si="735"/>
        <v>38461.538461538461</v>
      </c>
      <c r="AC1131" s="303">
        <f t="shared" si="735"/>
        <v>38461.538461538461</v>
      </c>
      <c r="AD1131" s="303">
        <f t="shared" si="735"/>
        <v>38461.538461538461</v>
      </c>
      <c r="AE1131" s="303">
        <f t="shared" si="735"/>
        <v>38461.538461538461</v>
      </c>
      <c r="AF1131" s="303">
        <f t="shared" si="735"/>
        <v>38461.538461538461</v>
      </c>
      <c r="AG1131" s="303">
        <f t="shared" si="735"/>
        <v>38461.538461538461</v>
      </c>
      <c r="AH1131" s="303">
        <f t="shared" si="735"/>
        <v>38461.538461538461</v>
      </c>
      <c r="AI1131" s="303">
        <f t="shared" si="735"/>
        <v>38461.538461538461</v>
      </c>
      <c r="AJ1131" s="303">
        <f t="shared" si="735"/>
        <v>38461.538461538461</v>
      </c>
      <c r="AK1131" s="303">
        <f t="shared" si="735"/>
        <v>38461.538461538461</v>
      </c>
      <c r="AL1131" s="481">
        <f t="shared" si="732"/>
        <v>38461.538461538461</v>
      </c>
      <c r="AM1131" s="481">
        <f t="shared" si="732"/>
        <v>38461.538461538461</v>
      </c>
      <c r="AN1131" s="481">
        <f t="shared" si="732"/>
        <v>38461.538461538461</v>
      </c>
      <c r="AO1131" s="481">
        <f t="shared" si="732"/>
        <v>38461.538461538461</v>
      </c>
      <c r="AP1131" s="481">
        <f t="shared" si="732"/>
        <v>38461.538461538461</v>
      </c>
      <c r="AQ1131" s="481">
        <f t="shared" si="732"/>
        <v>38461.538461538461</v>
      </c>
      <c r="AR1131" s="481">
        <f t="shared" si="732"/>
        <v>38461.538461538461</v>
      </c>
      <c r="AS1131" s="481">
        <f t="shared" si="732"/>
        <v>38461.538461538461</v>
      </c>
      <c r="AT1131" s="481">
        <f t="shared" si="732"/>
        <v>38461.538461538461</v>
      </c>
      <c r="AU1131" s="481">
        <f t="shared" si="732"/>
        <v>38461.538461538461</v>
      </c>
      <c r="AV1131" s="481">
        <f t="shared" si="732"/>
        <v>38461.538461538461</v>
      </c>
      <c r="AW1131" s="481">
        <f t="shared" si="732"/>
        <v>38461.538461538461</v>
      </c>
      <c r="AX1131" s="481">
        <f t="shared" si="732"/>
        <v>38461.538461538461</v>
      </c>
      <c r="AY1131" s="481">
        <f t="shared" si="732"/>
        <v>38461.538461538461</v>
      </c>
      <c r="AZ1131" s="481">
        <f t="shared" si="732"/>
        <v>38461.538461538461</v>
      </c>
      <c r="BA1131" s="481">
        <f t="shared" si="732"/>
        <v>38461.538461538461</v>
      </c>
      <c r="BB1131" s="481">
        <f t="shared" si="733"/>
        <v>38461.538461538461</v>
      </c>
      <c r="BC1131" s="481">
        <f t="shared" si="733"/>
        <v>38461.538461538461</v>
      </c>
      <c r="BD1131" s="481">
        <f t="shared" si="733"/>
        <v>38461.538461538461</v>
      </c>
      <c r="BE1131" s="481">
        <f t="shared" si="733"/>
        <v>38461.538461538461</v>
      </c>
      <c r="BF1131" s="481">
        <f t="shared" si="733"/>
        <v>38461.538461538461</v>
      </c>
      <c r="BG1131" s="481">
        <f t="shared" si="733"/>
        <v>38461.538461538461</v>
      </c>
      <c r="BH1131" s="481">
        <f t="shared" si="733"/>
        <v>38461.538461538461</v>
      </c>
      <c r="BI1131" s="481">
        <f t="shared" si="733"/>
        <v>38461.538461538461</v>
      </c>
      <c r="BJ1131" s="481">
        <f t="shared" si="733"/>
        <v>38461.538461538461</v>
      </c>
      <c r="BK1131" s="481">
        <f t="shared" si="733"/>
        <v>38461.538461538461</v>
      </c>
      <c r="BL1131" s="481">
        <f t="shared" si="733"/>
        <v>38461.538461538461</v>
      </c>
      <c r="BM1131" s="481">
        <f t="shared" si="733"/>
        <v>38461.538461538461</v>
      </c>
      <c r="BN1131" s="481">
        <f t="shared" si="733"/>
        <v>38461.538461538461</v>
      </c>
      <c r="BO1131" s="481">
        <f t="shared" si="733"/>
        <v>38461.538461538461</v>
      </c>
      <c r="BP1131" s="481">
        <f t="shared" si="733"/>
        <v>38461.538461538461</v>
      </c>
      <c r="BQ1131" s="481">
        <f t="shared" si="733"/>
        <v>38461.538461538461</v>
      </c>
      <c r="BR1131" s="481">
        <f t="shared" si="733"/>
        <v>38461.538461538461</v>
      </c>
      <c r="BS1131" s="481">
        <f t="shared" si="733"/>
        <v>38461.538461538461</v>
      </c>
      <c r="BT1131" s="481">
        <f t="shared" si="733"/>
        <v>38461.538461538461</v>
      </c>
      <c r="BU1131" s="481">
        <f t="shared" si="733"/>
        <v>38461.538461538461</v>
      </c>
      <c r="BV1131" s="481">
        <f t="shared" si="733"/>
        <v>38461.538461538461</v>
      </c>
      <c r="BW1131" s="481">
        <f t="shared" si="733"/>
        <v>38461.538461538461</v>
      </c>
      <c r="BX1131" s="481">
        <f t="shared" si="733"/>
        <v>38461.538461538461</v>
      </c>
      <c r="BY1131" s="481">
        <f t="shared" si="733"/>
        <v>38461.538461538461</v>
      </c>
      <c r="BZ1131" s="481">
        <f t="shared" si="733"/>
        <v>38461.538461538461</v>
      </c>
      <c r="CA1131" s="481">
        <f t="shared" si="733"/>
        <v>38461.538461538461</v>
      </c>
      <c r="CB1131" s="481">
        <f t="shared" si="733"/>
        <v>38461.538461538461</v>
      </c>
      <c r="CC1131" s="481">
        <f t="shared" si="733"/>
        <v>38461.538461538461</v>
      </c>
      <c r="CD1131" s="481">
        <f t="shared" si="733"/>
        <v>38461.538461538461</v>
      </c>
      <c r="CE1131" s="481">
        <f t="shared" si="733"/>
        <v>38461.538461538461</v>
      </c>
      <c r="CF1131" s="481">
        <f t="shared" si="733"/>
        <v>38461.538461538461</v>
      </c>
      <c r="CG1131" s="481">
        <f t="shared" si="733"/>
        <v>38461.538461538461</v>
      </c>
      <c r="CH1131" s="481">
        <f t="shared" si="733"/>
        <v>38461.538461538461</v>
      </c>
      <c r="CI1131" s="481">
        <f t="shared" si="733"/>
        <v>38461.538461538461</v>
      </c>
      <c r="CJ1131" s="481">
        <f t="shared" si="733"/>
        <v>38461.538461538461</v>
      </c>
      <c r="CK1131" s="481">
        <f t="shared" si="733"/>
        <v>38461.538461538461</v>
      </c>
      <c r="CL1131" s="481">
        <f t="shared" si="733"/>
        <v>38461.538461538461</v>
      </c>
      <c r="CM1131" s="481">
        <f t="shared" si="733"/>
        <v>38461.538461538461</v>
      </c>
      <c r="CN1131" s="481">
        <f t="shared" si="733"/>
        <v>38461.538461538461</v>
      </c>
      <c r="CO1131" s="481">
        <f t="shared" si="733"/>
        <v>38461.538461538461</v>
      </c>
      <c r="CP1131" s="481">
        <f t="shared" si="733"/>
        <v>38461.538461538461</v>
      </c>
      <c r="CQ1131" s="481">
        <f t="shared" si="733"/>
        <v>38461.538461538461</v>
      </c>
      <c r="CR1131" s="481">
        <f t="shared" si="733"/>
        <v>38461.538461538461</v>
      </c>
      <c r="CS1131" s="481">
        <f t="shared" si="733"/>
        <v>38461.538461538461</v>
      </c>
      <c r="CT1131" s="481">
        <f t="shared" si="733"/>
        <v>38461.538461538461</v>
      </c>
      <c r="CU1131" s="481">
        <f t="shared" si="733"/>
        <v>38461.538461538461</v>
      </c>
      <c r="CV1131" s="481">
        <f t="shared" si="733"/>
        <v>38461.538461538461</v>
      </c>
      <c r="CX1131" s="242" t="str">
        <f t="shared" ref="CX1131" si="736">+CY1131</f>
        <v>logaritmica</v>
      </c>
      <c r="CY1131" s="242" t="str">
        <f t="shared" ref="CY1131:CY1132" si="737">IF(AND($DB1131&gt;$DE1131,$DB1131&gt;$DH1131),"lineal",IF(AND($DE1131&gt;$DB1131,$DE1131&gt;$DH1131),"logaritmica",IF(AND($DH1131&gt;$DB1131,$DH1131&gt;$DE1131),"exponencial","-")))</f>
        <v>logaritmica</v>
      </c>
      <c r="CZ1131" s="453">
        <f t="shared" ref="CZ1131:CZ1132" si="738">$AK1131-$DA1131*$AK$143</f>
        <v>38461.538461538461</v>
      </c>
      <c r="DA1131" s="453">
        <f t="shared" ref="DA1131:DA1132" si="739">IFERROR(SLOPE($E1131:$AK1131,$E$143:$AK$143),0)</f>
        <v>0</v>
      </c>
      <c r="DB1131" s="454">
        <f t="shared" ref="DB1131:DB1132" si="740">IFERROR(RSQ($E1131:$AK1131,$E$143:$AK$143),0)</f>
        <v>0</v>
      </c>
      <c r="DC1131" s="453">
        <f t="shared" ref="DC1131:DC1132" si="741">$AK1131-$DD1131*$AK$143</f>
        <v>38461.538461538461</v>
      </c>
      <c r="DD1131" s="453">
        <f>IFERROR(SLOPE($E1131:$AK1131,$E$142:$AK$142),0)</f>
        <v>6.3038843491826947E-27</v>
      </c>
      <c r="DE1131" s="454">
        <f>IFERROR(RSQ($E1131:$AK1131,$E$142:$AK$142),0)</f>
        <v>1.3408253065740596E-31</v>
      </c>
      <c r="DF1131" s="455">
        <f t="shared" si="734"/>
        <v>10.557414019942792</v>
      </c>
      <c r="DG1131" s="456">
        <f t="shared" ref="DG1131:DG1132" si="742">IFERROR(SLOPE(LN($E1131:$AK1131),$E$143:$AK$143),0)</f>
        <v>0</v>
      </c>
      <c r="DH1131" s="454">
        <f>IFERROR(RSQ(LN($E1131:$AK1131),$E$143:$AK$143),0)</f>
        <v>0</v>
      </c>
    </row>
    <row r="1132" spans="2:113" outlineLevel="1" x14ac:dyDescent="0.3">
      <c r="B1132" s="154">
        <v>3</v>
      </c>
      <c r="C1132" s="242" t="s">
        <v>365</v>
      </c>
      <c r="D1132" s="143" t="s">
        <v>590</v>
      </c>
      <c r="E1132" s="303">
        <f t="shared" ref="E1132:AK1132" si="743">IFERROR(E931/INDEX(abo.mov.pre.avg,E$998),0)</f>
        <v>1153.8461538461538</v>
      </c>
      <c r="F1132" s="303">
        <f t="shared" si="743"/>
        <v>1153.8461538461538</v>
      </c>
      <c r="G1132" s="303">
        <f t="shared" si="743"/>
        <v>1153.8461538461538</v>
      </c>
      <c r="H1132" s="303">
        <f t="shared" si="743"/>
        <v>1153.8461538461538</v>
      </c>
      <c r="I1132" s="303">
        <f t="shared" si="743"/>
        <v>1153.8461538461538</v>
      </c>
      <c r="J1132" s="303">
        <f t="shared" si="743"/>
        <v>1153.8461538461538</v>
      </c>
      <c r="K1132" s="303">
        <f t="shared" si="743"/>
        <v>1153.8461538461538</v>
      </c>
      <c r="L1132" s="303">
        <f t="shared" si="743"/>
        <v>1153.8461538461538</v>
      </c>
      <c r="M1132" s="303">
        <f t="shared" si="743"/>
        <v>1153.8461538461538</v>
      </c>
      <c r="N1132" s="303">
        <f t="shared" si="743"/>
        <v>1153.8461538461538</v>
      </c>
      <c r="O1132" s="303">
        <f t="shared" si="743"/>
        <v>1153.8461538461538</v>
      </c>
      <c r="P1132" s="303">
        <f t="shared" si="743"/>
        <v>1153.8461538461538</v>
      </c>
      <c r="Q1132" s="303">
        <f t="shared" si="743"/>
        <v>1153.8461538461538</v>
      </c>
      <c r="R1132" s="303">
        <f t="shared" si="743"/>
        <v>1153.8461538461538</v>
      </c>
      <c r="S1132" s="303">
        <f t="shared" si="743"/>
        <v>1153.8461538461538</v>
      </c>
      <c r="T1132" s="303">
        <f t="shared" si="743"/>
        <v>1153.8461538461538</v>
      </c>
      <c r="U1132" s="303">
        <f t="shared" si="743"/>
        <v>1153.8461538461538</v>
      </c>
      <c r="V1132" s="303">
        <f t="shared" si="743"/>
        <v>1153.8461538461538</v>
      </c>
      <c r="W1132" s="303">
        <f t="shared" si="743"/>
        <v>1153.8461538461538</v>
      </c>
      <c r="X1132" s="303">
        <f t="shared" si="743"/>
        <v>1153.8461538461538</v>
      </c>
      <c r="Y1132" s="303">
        <f t="shared" si="743"/>
        <v>1153.8461538461538</v>
      </c>
      <c r="Z1132" s="303">
        <f t="shared" si="743"/>
        <v>1153.8461538461538</v>
      </c>
      <c r="AA1132" s="303">
        <f t="shared" si="743"/>
        <v>1153.8461538461538</v>
      </c>
      <c r="AB1132" s="303">
        <f t="shared" si="743"/>
        <v>1153.8461538461538</v>
      </c>
      <c r="AC1132" s="303">
        <f t="shared" si="743"/>
        <v>1153.8461538461538</v>
      </c>
      <c r="AD1132" s="303">
        <f t="shared" si="743"/>
        <v>1153.8461538461538</v>
      </c>
      <c r="AE1132" s="303">
        <f t="shared" si="743"/>
        <v>1153.8461538461538</v>
      </c>
      <c r="AF1132" s="303">
        <f t="shared" si="743"/>
        <v>1153.8461538461538</v>
      </c>
      <c r="AG1132" s="303">
        <f t="shared" si="743"/>
        <v>1153.8461538461538</v>
      </c>
      <c r="AH1132" s="303">
        <f t="shared" si="743"/>
        <v>1153.8461538461538</v>
      </c>
      <c r="AI1132" s="303">
        <f t="shared" si="743"/>
        <v>1153.8461538461538</v>
      </c>
      <c r="AJ1132" s="303">
        <f t="shared" si="743"/>
        <v>1153.8461538461538</v>
      </c>
      <c r="AK1132" s="303">
        <f t="shared" si="743"/>
        <v>1153.8461538461538</v>
      </c>
      <c r="AL1132" s="481">
        <f t="shared" si="732"/>
        <v>1153.8461538461538</v>
      </c>
      <c r="AM1132" s="481">
        <f t="shared" si="732"/>
        <v>1153.8461538461538</v>
      </c>
      <c r="AN1132" s="481">
        <f t="shared" si="732"/>
        <v>1153.8461538461538</v>
      </c>
      <c r="AO1132" s="481">
        <f t="shared" si="732"/>
        <v>1153.8461538461538</v>
      </c>
      <c r="AP1132" s="481">
        <f t="shared" si="732"/>
        <v>1153.8461538461538</v>
      </c>
      <c r="AQ1132" s="481">
        <f t="shared" si="732"/>
        <v>1153.8461538461538</v>
      </c>
      <c r="AR1132" s="481">
        <f t="shared" si="732"/>
        <v>1153.8461538461538</v>
      </c>
      <c r="AS1132" s="481">
        <f t="shared" si="732"/>
        <v>1153.8461538461538</v>
      </c>
      <c r="AT1132" s="481">
        <f t="shared" si="732"/>
        <v>1153.8461538461538</v>
      </c>
      <c r="AU1132" s="481">
        <f t="shared" si="732"/>
        <v>1153.8461538461538</v>
      </c>
      <c r="AV1132" s="481">
        <f t="shared" si="732"/>
        <v>1153.8461538461538</v>
      </c>
      <c r="AW1132" s="481">
        <f t="shared" si="732"/>
        <v>1153.8461538461538</v>
      </c>
      <c r="AX1132" s="481">
        <f t="shared" si="732"/>
        <v>1153.8461538461538</v>
      </c>
      <c r="AY1132" s="481">
        <f t="shared" si="732"/>
        <v>1153.8461538461538</v>
      </c>
      <c r="AZ1132" s="481">
        <f t="shared" si="732"/>
        <v>1153.8461538461538</v>
      </c>
      <c r="BA1132" s="481">
        <f t="shared" si="732"/>
        <v>1153.8461538461538</v>
      </c>
      <c r="BB1132" s="481">
        <f t="shared" si="733"/>
        <v>1153.8461538461538</v>
      </c>
      <c r="BC1132" s="481">
        <f t="shared" si="733"/>
        <v>1153.8461538461538</v>
      </c>
      <c r="BD1132" s="481">
        <f t="shared" si="733"/>
        <v>1153.8461538461538</v>
      </c>
      <c r="BE1132" s="481">
        <f t="shared" si="733"/>
        <v>1153.8461538461538</v>
      </c>
      <c r="BF1132" s="481">
        <f t="shared" si="733"/>
        <v>1153.8461538461538</v>
      </c>
      <c r="BG1132" s="481">
        <f t="shared" si="733"/>
        <v>1153.8461538461538</v>
      </c>
      <c r="BH1132" s="481">
        <f t="shared" si="733"/>
        <v>1153.8461538461538</v>
      </c>
      <c r="BI1132" s="481">
        <f t="shared" si="733"/>
        <v>1153.8461538461538</v>
      </c>
      <c r="BJ1132" s="481">
        <f t="shared" si="733"/>
        <v>1153.8461538461538</v>
      </c>
      <c r="BK1132" s="481">
        <f t="shared" si="733"/>
        <v>1153.8461538461538</v>
      </c>
      <c r="BL1132" s="481">
        <f t="shared" si="733"/>
        <v>1153.8461538461538</v>
      </c>
      <c r="BM1132" s="481">
        <f t="shared" si="733"/>
        <v>1153.8461538461538</v>
      </c>
      <c r="BN1132" s="481">
        <f t="shared" si="733"/>
        <v>1153.8461538461538</v>
      </c>
      <c r="BO1132" s="481">
        <f t="shared" si="733"/>
        <v>1153.8461538461538</v>
      </c>
      <c r="BP1132" s="481">
        <f t="shared" si="733"/>
        <v>1153.8461538461538</v>
      </c>
      <c r="BQ1132" s="481">
        <f t="shared" si="733"/>
        <v>1153.8461538461538</v>
      </c>
      <c r="BR1132" s="481">
        <f t="shared" si="733"/>
        <v>1153.8461538461538</v>
      </c>
      <c r="BS1132" s="481">
        <f t="shared" si="733"/>
        <v>1153.8461538461538</v>
      </c>
      <c r="BT1132" s="481">
        <f t="shared" si="733"/>
        <v>1153.8461538461538</v>
      </c>
      <c r="BU1132" s="481">
        <f t="shared" si="733"/>
        <v>1153.8461538461538</v>
      </c>
      <c r="BV1132" s="481">
        <f t="shared" si="733"/>
        <v>1153.8461538461538</v>
      </c>
      <c r="BW1132" s="481">
        <f t="shared" si="733"/>
        <v>1153.8461538461538</v>
      </c>
      <c r="BX1132" s="481">
        <f t="shared" si="733"/>
        <v>1153.8461538461538</v>
      </c>
      <c r="BY1132" s="481">
        <f t="shared" si="733"/>
        <v>1153.8461538461538</v>
      </c>
      <c r="BZ1132" s="481">
        <f t="shared" si="733"/>
        <v>1153.8461538461538</v>
      </c>
      <c r="CA1132" s="481">
        <f t="shared" si="733"/>
        <v>1153.8461538461538</v>
      </c>
      <c r="CB1132" s="481">
        <f t="shared" si="733"/>
        <v>1153.8461538461538</v>
      </c>
      <c r="CC1132" s="481">
        <f t="shared" si="733"/>
        <v>1153.8461538461538</v>
      </c>
      <c r="CD1132" s="481">
        <f t="shared" si="733"/>
        <v>1153.8461538461538</v>
      </c>
      <c r="CE1132" s="481">
        <f t="shared" si="733"/>
        <v>1153.8461538461538</v>
      </c>
      <c r="CF1132" s="481">
        <f t="shared" si="733"/>
        <v>1153.8461538461538</v>
      </c>
      <c r="CG1132" s="481">
        <f t="shared" si="733"/>
        <v>1153.8461538461538</v>
      </c>
      <c r="CH1132" s="481">
        <f t="shared" si="733"/>
        <v>1153.8461538461538</v>
      </c>
      <c r="CI1132" s="481">
        <f t="shared" si="733"/>
        <v>1153.8461538461538</v>
      </c>
      <c r="CJ1132" s="481">
        <f t="shared" si="733"/>
        <v>1153.8461538461538</v>
      </c>
      <c r="CK1132" s="481">
        <f t="shared" si="733"/>
        <v>1153.8461538461538</v>
      </c>
      <c r="CL1132" s="481">
        <f t="shared" si="733"/>
        <v>1153.8461538461538</v>
      </c>
      <c r="CM1132" s="481">
        <f t="shared" si="733"/>
        <v>1153.8461538461538</v>
      </c>
      <c r="CN1132" s="481">
        <f t="shared" si="733"/>
        <v>1153.8461538461538</v>
      </c>
      <c r="CO1132" s="481">
        <f t="shared" si="733"/>
        <v>1153.8461538461538</v>
      </c>
      <c r="CP1132" s="481">
        <f t="shared" si="733"/>
        <v>1153.8461538461538</v>
      </c>
      <c r="CQ1132" s="481">
        <f t="shared" si="733"/>
        <v>1153.8461538461538</v>
      </c>
      <c r="CR1132" s="481">
        <f t="shared" si="733"/>
        <v>1153.8461538461538</v>
      </c>
      <c r="CS1132" s="481">
        <f t="shared" si="733"/>
        <v>1153.8461538461538</v>
      </c>
      <c r="CT1132" s="481">
        <f t="shared" si="733"/>
        <v>1153.8461538461538</v>
      </c>
      <c r="CU1132" s="481">
        <f t="shared" si="733"/>
        <v>1153.8461538461538</v>
      </c>
      <c r="CV1132" s="481">
        <f t="shared" si="733"/>
        <v>1153.8461538461538</v>
      </c>
      <c r="CX1132" s="242" t="s">
        <v>1722</v>
      </c>
      <c r="CY1132" s="242" t="str">
        <f t="shared" si="737"/>
        <v>logaritmica</v>
      </c>
      <c r="CZ1132" s="453">
        <f t="shared" si="738"/>
        <v>1153.8461538461538</v>
      </c>
      <c r="DA1132" s="453">
        <f t="shared" si="739"/>
        <v>0</v>
      </c>
      <c r="DB1132" s="454">
        <f t="shared" si="740"/>
        <v>0</v>
      </c>
      <c r="DC1132" s="453">
        <f t="shared" si="741"/>
        <v>1153.8461538461538</v>
      </c>
      <c r="DD1132" s="453">
        <f>IFERROR(SLOPE($E1132:$AK1132,$E$142:$AK$142),0)</f>
        <v>-9.8498192955979604E-29</v>
      </c>
      <c r="DE1132" s="454">
        <f>IFERROR(RSQ($E1132:$AK1132,$E$142:$AK$142),0)</f>
        <v>1.3408253065740596E-31</v>
      </c>
      <c r="DF1132" s="455">
        <f t="shared" si="734"/>
        <v>7.0508561226228101</v>
      </c>
      <c r="DG1132" s="456">
        <f t="shared" si="742"/>
        <v>0</v>
      </c>
      <c r="DH1132" s="454">
        <f>IFERROR(RSQ(LN($E1132:$AK1132),$E$143:$AK$143),0)</f>
        <v>0</v>
      </c>
    </row>
    <row r="1133" spans="2:113" outlineLevel="1" x14ac:dyDescent="0.3"/>
    <row r="1134" spans="2:113" outlineLevel="1" x14ac:dyDescent="0.3">
      <c r="C1134" s="242" t="s">
        <v>23</v>
      </c>
      <c r="D1134" s="143" t="s">
        <v>590</v>
      </c>
      <c r="E1134" s="303">
        <f t="shared" ref="E1134:BP1134" si="744">IFERROR(E933/INDEX(abo.mov.tot.avg,E$998),0)</f>
        <v>11298.076923076924</v>
      </c>
      <c r="F1134" s="303">
        <f t="shared" si="744"/>
        <v>11298.076923076924</v>
      </c>
      <c r="G1134" s="303">
        <f t="shared" si="744"/>
        <v>11298.076923076924</v>
      </c>
      <c r="H1134" s="303">
        <f t="shared" si="744"/>
        <v>11298.076923076924</v>
      </c>
      <c r="I1134" s="303">
        <f t="shared" si="744"/>
        <v>11298.076923076924</v>
      </c>
      <c r="J1134" s="303">
        <f t="shared" si="744"/>
        <v>11298.076923076924</v>
      </c>
      <c r="K1134" s="303">
        <f t="shared" si="744"/>
        <v>11298.076923076924</v>
      </c>
      <c r="L1134" s="303">
        <f t="shared" si="744"/>
        <v>11298.076923076924</v>
      </c>
      <c r="M1134" s="303">
        <f t="shared" si="744"/>
        <v>11298.076923076924</v>
      </c>
      <c r="N1134" s="303">
        <f t="shared" si="744"/>
        <v>11298.076923076924</v>
      </c>
      <c r="O1134" s="303">
        <f t="shared" si="744"/>
        <v>11298.076923076924</v>
      </c>
      <c r="P1134" s="303">
        <f t="shared" si="744"/>
        <v>11298.076923076924</v>
      </c>
      <c r="Q1134" s="303">
        <f t="shared" si="744"/>
        <v>11298.076923076924</v>
      </c>
      <c r="R1134" s="303">
        <f t="shared" si="744"/>
        <v>11298.076923076924</v>
      </c>
      <c r="S1134" s="303">
        <f t="shared" si="744"/>
        <v>11298.076923076924</v>
      </c>
      <c r="T1134" s="303">
        <f t="shared" si="744"/>
        <v>11298.076923076924</v>
      </c>
      <c r="U1134" s="303">
        <f t="shared" si="744"/>
        <v>11298.076923076924</v>
      </c>
      <c r="V1134" s="303">
        <f t="shared" si="744"/>
        <v>11298.076923076924</v>
      </c>
      <c r="W1134" s="303">
        <f t="shared" si="744"/>
        <v>11298.076923076924</v>
      </c>
      <c r="X1134" s="303">
        <f t="shared" si="744"/>
        <v>11298.076923076924</v>
      </c>
      <c r="Y1134" s="303">
        <f t="shared" si="744"/>
        <v>11298.076923076924</v>
      </c>
      <c r="Z1134" s="303">
        <f t="shared" si="744"/>
        <v>11298.076923076924</v>
      </c>
      <c r="AA1134" s="303">
        <f t="shared" si="744"/>
        <v>11298.076923076924</v>
      </c>
      <c r="AB1134" s="303">
        <f t="shared" si="744"/>
        <v>11298.076923076924</v>
      </c>
      <c r="AC1134" s="303">
        <f t="shared" si="744"/>
        <v>11298.076923076924</v>
      </c>
      <c r="AD1134" s="303">
        <f t="shared" si="744"/>
        <v>11298.076923076924</v>
      </c>
      <c r="AE1134" s="303">
        <f t="shared" si="744"/>
        <v>11298.076923076924</v>
      </c>
      <c r="AF1134" s="303">
        <f t="shared" si="744"/>
        <v>11298.076923076924</v>
      </c>
      <c r="AG1134" s="303">
        <f t="shared" si="744"/>
        <v>11298.076923076924</v>
      </c>
      <c r="AH1134" s="303">
        <f t="shared" si="744"/>
        <v>11298.076923076924</v>
      </c>
      <c r="AI1134" s="303">
        <f t="shared" si="744"/>
        <v>11298.076923076924</v>
      </c>
      <c r="AJ1134" s="303">
        <f t="shared" si="744"/>
        <v>11298.076923076924</v>
      </c>
      <c r="AK1134" s="303">
        <f t="shared" si="744"/>
        <v>11298.076923076924</v>
      </c>
      <c r="AL1134" s="303">
        <f t="shared" si="744"/>
        <v>11298.076923076924</v>
      </c>
      <c r="AM1134" s="303">
        <f t="shared" si="744"/>
        <v>11298.076923076924</v>
      </c>
      <c r="AN1134" s="303">
        <f t="shared" si="744"/>
        <v>11298.076923076924</v>
      </c>
      <c r="AO1134" s="303">
        <f t="shared" si="744"/>
        <v>11298.076923076924</v>
      </c>
      <c r="AP1134" s="303">
        <f t="shared" si="744"/>
        <v>11298.076923076924</v>
      </c>
      <c r="AQ1134" s="303">
        <f t="shared" si="744"/>
        <v>11298.076923076924</v>
      </c>
      <c r="AR1134" s="303">
        <f t="shared" si="744"/>
        <v>11298.076923076924</v>
      </c>
      <c r="AS1134" s="303">
        <f t="shared" si="744"/>
        <v>11298.076923076924</v>
      </c>
      <c r="AT1134" s="303">
        <f t="shared" si="744"/>
        <v>11298.076923076924</v>
      </c>
      <c r="AU1134" s="303">
        <f t="shared" si="744"/>
        <v>11298.076923076924</v>
      </c>
      <c r="AV1134" s="303">
        <f t="shared" si="744"/>
        <v>11298.076923076924</v>
      </c>
      <c r="AW1134" s="303">
        <f t="shared" si="744"/>
        <v>11298.076923076924</v>
      </c>
      <c r="AX1134" s="303">
        <f t="shared" si="744"/>
        <v>11298.076923076924</v>
      </c>
      <c r="AY1134" s="303">
        <f t="shared" si="744"/>
        <v>11298.076923076924</v>
      </c>
      <c r="AZ1134" s="303">
        <f t="shared" si="744"/>
        <v>11298.076923076924</v>
      </c>
      <c r="BA1134" s="303">
        <f t="shared" si="744"/>
        <v>11298.076923076924</v>
      </c>
      <c r="BB1134" s="303">
        <f t="shared" si="744"/>
        <v>11298.076923076924</v>
      </c>
      <c r="BC1134" s="303">
        <f t="shared" si="744"/>
        <v>11298.076923076924</v>
      </c>
      <c r="BD1134" s="303">
        <f t="shared" si="744"/>
        <v>11298.076923076924</v>
      </c>
      <c r="BE1134" s="303">
        <f t="shared" si="744"/>
        <v>11298.076923076924</v>
      </c>
      <c r="BF1134" s="303">
        <f t="shared" si="744"/>
        <v>11298.076923076924</v>
      </c>
      <c r="BG1134" s="303">
        <f t="shared" si="744"/>
        <v>11298.076923076924</v>
      </c>
      <c r="BH1134" s="303">
        <f t="shared" si="744"/>
        <v>11298.076923076924</v>
      </c>
      <c r="BI1134" s="303">
        <f t="shared" si="744"/>
        <v>11298.076923076924</v>
      </c>
      <c r="BJ1134" s="303">
        <f t="shared" si="744"/>
        <v>11298.076923076924</v>
      </c>
      <c r="BK1134" s="303">
        <f t="shared" si="744"/>
        <v>11298.076923076924</v>
      </c>
      <c r="BL1134" s="303">
        <f t="shared" si="744"/>
        <v>11298.076923076924</v>
      </c>
      <c r="BM1134" s="303">
        <f t="shared" si="744"/>
        <v>11298.076923076924</v>
      </c>
      <c r="BN1134" s="303">
        <f t="shared" si="744"/>
        <v>11298.076923076924</v>
      </c>
      <c r="BO1134" s="303">
        <f t="shared" si="744"/>
        <v>11298.076923076924</v>
      </c>
      <c r="BP1134" s="303">
        <f t="shared" si="744"/>
        <v>11298.076923076924</v>
      </c>
      <c r="BQ1134" s="303">
        <f t="shared" ref="BQ1134:CV1134" si="745">IFERROR(BQ933/INDEX(abo.mov.tot.avg,BQ$998),0)</f>
        <v>11298.076923076924</v>
      </c>
      <c r="BR1134" s="303">
        <f t="shared" si="745"/>
        <v>11298.076923076924</v>
      </c>
      <c r="BS1134" s="303">
        <f t="shared" si="745"/>
        <v>11298.076923076924</v>
      </c>
      <c r="BT1134" s="303">
        <f t="shared" si="745"/>
        <v>11298.076923076924</v>
      </c>
      <c r="BU1134" s="303">
        <f t="shared" si="745"/>
        <v>11298.076923076924</v>
      </c>
      <c r="BV1134" s="303">
        <f t="shared" si="745"/>
        <v>11298.076923076924</v>
      </c>
      <c r="BW1134" s="303">
        <f t="shared" si="745"/>
        <v>11298.076923076924</v>
      </c>
      <c r="BX1134" s="303">
        <f t="shared" si="745"/>
        <v>11298.076923076924</v>
      </c>
      <c r="BY1134" s="303">
        <f t="shared" si="745"/>
        <v>11298.076923076924</v>
      </c>
      <c r="BZ1134" s="303">
        <f t="shared" si="745"/>
        <v>11298.076923076924</v>
      </c>
      <c r="CA1134" s="303">
        <f t="shared" si="745"/>
        <v>11298.076923076924</v>
      </c>
      <c r="CB1134" s="303">
        <f t="shared" si="745"/>
        <v>11298.076923076924</v>
      </c>
      <c r="CC1134" s="303">
        <f t="shared" si="745"/>
        <v>11298.076923076924</v>
      </c>
      <c r="CD1134" s="303">
        <f t="shared" si="745"/>
        <v>11298.076923076924</v>
      </c>
      <c r="CE1134" s="303">
        <f t="shared" si="745"/>
        <v>11298.076923076924</v>
      </c>
      <c r="CF1134" s="303">
        <f t="shared" si="745"/>
        <v>11298.076923076924</v>
      </c>
      <c r="CG1134" s="303">
        <f t="shared" si="745"/>
        <v>11298.076923076924</v>
      </c>
      <c r="CH1134" s="303">
        <f t="shared" si="745"/>
        <v>11298.076923076924</v>
      </c>
      <c r="CI1134" s="303">
        <f t="shared" si="745"/>
        <v>11298.076923076924</v>
      </c>
      <c r="CJ1134" s="303">
        <f t="shared" si="745"/>
        <v>11298.076923076924</v>
      </c>
      <c r="CK1134" s="303">
        <f t="shared" si="745"/>
        <v>11298.076923076924</v>
      </c>
      <c r="CL1134" s="303">
        <f t="shared" si="745"/>
        <v>11298.076923076924</v>
      </c>
      <c r="CM1134" s="303">
        <f t="shared" si="745"/>
        <v>11298.076923076924</v>
      </c>
      <c r="CN1134" s="303">
        <f t="shared" si="745"/>
        <v>11298.076923076924</v>
      </c>
      <c r="CO1134" s="303">
        <f t="shared" si="745"/>
        <v>11298.076923076924</v>
      </c>
      <c r="CP1134" s="303">
        <f t="shared" si="745"/>
        <v>11298.076923076924</v>
      </c>
      <c r="CQ1134" s="303">
        <f t="shared" si="745"/>
        <v>11298.076923076924</v>
      </c>
      <c r="CR1134" s="303">
        <f t="shared" si="745"/>
        <v>11298.076923076924</v>
      </c>
      <c r="CS1134" s="303">
        <f t="shared" si="745"/>
        <v>11298.076923076924</v>
      </c>
      <c r="CT1134" s="303">
        <f t="shared" si="745"/>
        <v>11298.076923076924</v>
      </c>
      <c r="CU1134" s="303">
        <f t="shared" si="745"/>
        <v>11298.076923076924</v>
      </c>
      <c r="CV1134" s="303">
        <f t="shared" si="745"/>
        <v>11298.076923076924</v>
      </c>
      <c r="CW1134" s="63" t="s">
        <v>597</v>
      </c>
      <c r="CX1134" s="63"/>
      <c r="CY1134" s="63"/>
    </row>
    <row r="1136" spans="2:113" ht="18" thickBot="1" x14ac:dyDescent="0.35">
      <c r="B1136" s="75" t="s">
        <v>591</v>
      </c>
      <c r="C1136" s="75"/>
      <c r="D1136" s="75"/>
      <c r="E1136" s="75"/>
      <c r="F1136" s="75"/>
      <c r="G1136" s="75"/>
      <c r="H1136" s="75"/>
      <c r="I1136" s="75"/>
      <c r="J1136" s="75"/>
      <c r="K1136" s="75"/>
      <c r="L1136" s="75"/>
      <c r="M1136" s="75"/>
      <c r="N1136" s="75"/>
      <c r="O1136" s="75"/>
      <c r="P1136" s="75"/>
      <c r="Q1136" s="75"/>
      <c r="R1136" s="75"/>
      <c r="S1136" s="75"/>
      <c r="T1136" s="75"/>
      <c r="U1136" s="75"/>
      <c r="V1136" s="75"/>
      <c r="W1136" s="75"/>
      <c r="X1136" s="75"/>
      <c r="Y1136" s="75"/>
      <c r="Z1136" s="75"/>
      <c r="AA1136" s="75"/>
      <c r="AB1136" s="75"/>
      <c r="AC1136" s="75"/>
      <c r="AD1136" s="75"/>
      <c r="AE1136" s="75"/>
      <c r="AF1136" s="75"/>
      <c r="AG1136" s="75"/>
      <c r="AH1136" s="75"/>
      <c r="AI1136" s="75"/>
      <c r="AJ1136" s="75"/>
      <c r="AK1136" s="75"/>
      <c r="AL1136" s="75"/>
      <c r="AM1136" s="75"/>
      <c r="AN1136" s="75"/>
      <c r="AO1136" s="75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75"/>
      <c r="AZ1136" s="75"/>
      <c r="BA1136" s="75"/>
      <c r="BB1136" s="75"/>
      <c r="BC1136" s="75"/>
      <c r="BD1136" s="75"/>
      <c r="BE1136" s="75"/>
      <c r="BF1136" s="75"/>
      <c r="BG1136" s="75"/>
      <c r="BH1136" s="75"/>
      <c r="BI1136" s="75"/>
      <c r="BJ1136" s="75"/>
      <c r="BK1136" s="75"/>
      <c r="BL1136" s="75"/>
      <c r="BM1136" s="75"/>
      <c r="BN1136" s="75"/>
      <c r="BO1136" s="75"/>
      <c r="BP1136" s="75"/>
      <c r="BQ1136" s="75"/>
      <c r="BR1136" s="75"/>
      <c r="BS1136" s="75"/>
      <c r="BT1136" s="75"/>
      <c r="BU1136" s="75"/>
      <c r="BV1136" s="75"/>
      <c r="BW1136" s="75"/>
      <c r="BX1136" s="75"/>
      <c r="BY1136" s="75"/>
      <c r="BZ1136" s="75"/>
      <c r="CA1136" s="75"/>
      <c r="CB1136" s="75"/>
      <c r="CC1136" s="75"/>
      <c r="CD1136" s="75"/>
      <c r="CE1136" s="75"/>
      <c r="CF1136" s="75"/>
      <c r="CG1136" s="75"/>
      <c r="CH1136" s="75"/>
      <c r="CI1136" s="75"/>
      <c r="CJ1136" s="75"/>
      <c r="CK1136" s="75"/>
      <c r="CL1136" s="75"/>
      <c r="CM1136" s="75"/>
      <c r="CN1136" s="75"/>
      <c r="CO1136" s="75"/>
      <c r="CP1136" s="75"/>
      <c r="CQ1136" s="75"/>
      <c r="CR1136" s="75"/>
      <c r="CS1136" s="75"/>
      <c r="CT1136" s="75"/>
      <c r="CU1136" s="75"/>
      <c r="CV1136" s="75"/>
      <c r="CW1136" s="75"/>
      <c r="CX1136" s="75"/>
      <c r="CY1136" s="75"/>
      <c r="CZ1136" s="75"/>
      <c r="DA1136" s="75"/>
      <c r="DB1136" s="75"/>
      <c r="DC1136" s="75"/>
      <c r="DD1136" s="75"/>
      <c r="DE1136" s="75"/>
      <c r="DF1136" s="75"/>
      <c r="DG1136" s="75"/>
      <c r="DH1136" s="75"/>
      <c r="DI1136" s="75"/>
    </row>
    <row r="1137" spans="2:113" outlineLevel="1" x14ac:dyDescent="0.3">
      <c r="K1137" s="234"/>
      <c r="L1137" s="234"/>
      <c r="M1137" s="234"/>
      <c r="N1137" s="234"/>
    </row>
    <row r="1138" spans="2:113" outlineLevel="1" x14ac:dyDescent="0.3">
      <c r="E1138" s="233">
        <v>1</v>
      </c>
      <c r="F1138" s="233">
        <v>2</v>
      </c>
      <c r="G1138" s="233">
        <v>3</v>
      </c>
      <c r="H1138" s="233">
        <v>4</v>
      </c>
      <c r="I1138" s="233">
        <v>5</v>
      </c>
      <c r="J1138" s="233">
        <v>6</v>
      </c>
      <c r="K1138" s="233">
        <v>7</v>
      </c>
      <c r="L1138" s="233">
        <v>8</v>
      </c>
      <c r="M1138" s="233">
        <v>9</v>
      </c>
      <c r="N1138" s="233">
        <v>10</v>
      </c>
      <c r="O1138" s="233">
        <v>11</v>
      </c>
      <c r="P1138" s="233">
        <v>12</v>
      </c>
      <c r="Q1138" s="233">
        <v>13</v>
      </c>
      <c r="R1138" s="233">
        <v>14</v>
      </c>
      <c r="S1138" s="233">
        <v>15</v>
      </c>
      <c r="T1138" s="233">
        <v>16</v>
      </c>
      <c r="U1138" s="233">
        <v>17</v>
      </c>
      <c r="V1138" s="233">
        <v>18</v>
      </c>
      <c r="W1138" s="233">
        <v>19</v>
      </c>
      <c r="X1138" s="233">
        <v>20</v>
      </c>
      <c r="Y1138" s="233">
        <v>21</v>
      </c>
      <c r="Z1138" s="233">
        <v>22</v>
      </c>
      <c r="AA1138" s="233">
        <v>23</v>
      </c>
      <c r="AB1138" s="233">
        <v>24</v>
      </c>
      <c r="AC1138" s="233">
        <v>25</v>
      </c>
      <c r="AD1138" s="233">
        <v>26</v>
      </c>
      <c r="AE1138" s="233">
        <v>27</v>
      </c>
      <c r="AF1138" s="233">
        <v>28</v>
      </c>
      <c r="AG1138" s="233">
        <v>29</v>
      </c>
      <c r="AH1138" s="233">
        <v>30</v>
      </c>
      <c r="AI1138" s="233">
        <v>31</v>
      </c>
      <c r="AJ1138" s="233">
        <v>32</v>
      </c>
      <c r="AK1138" s="233">
        <v>33</v>
      </c>
      <c r="AL1138" s="233">
        <v>34</v>
      </c>
      <c r="AM1138" s="233">
        <v>35</v>
      </c>
      <c r="AN1138" s="233">
        <v>36</v>
      </c>
      <c r="AO1138" s="233">
        <v>37</v>
      </c>
      <c r="AP1138" s="233">
        <v>38</v>
      </c>
      <c r="AQ1138" s="233">
        <v>39</v>
      </c>
      <c r="AR1138" s="233">
        <v>40</v>
      </c>
      <c r="AS1138" s="233">
        <v>41</v>
      </c>
      <c r="AT1138" s="233">
        <v>42</v>
      </c>
      <c r="AU1138" s="233">
        <v>43</v>
      </c>
      <c r="AV1138" s="233">
        <v>44</v>
      </c>
      <c r="AW1138" s="233">
        <v>45</v>
      </c>
      <c r="AX1138" s="233">
        <v>46</v>
      </c>
      <c r="AY1138" s="233">
        <v>47</v>
      </c>
      <c r="AZ1138" s="233">
        <v>48</v>
      </c>
      <c r="BA1138" s="233">
        <v>49</v>
      </c>
      <c r="BB1138" s="233">
        <v>50</v>
      </c>
      <c r="BC1138" s="233">
        <v>51</v>
      </c>
      <c r="BD1138" s="233">
        <v>52</v>
      </c>
      <c r="BE1138" s="233">
        <v>53</v>
      </c>
      <c r="BF1138" s="233">
        <v>54</v>
      </c>
      <c r="BG1138" s="233">
        <v>55</v>
      </c>
      <c r="BH1138" s="233">
        <v>56</v>
      </c>
      <c r="BI1138" s="233">
        <v>57</v>
      </c>
      <c r="BJ1138" s="233">
        <v>58</v>
      </c>
      <c r="BK1138" s="233">
        <v>59</v>
      </c>
      <c r="BL1138" s="233">
        <v>60</v>
      </c>
      <c r="BM1138" s="233">
        <v>61</v>
      </c>
      <c r="BN1138" s="233">
        <v>62</v>
      </c>
      <c r="BO1138" s="233">
        <v>63</v>
      </c>
      <c r="BP1138" s="233">
        <v>64</v>
      </c>
      <c r="BQ1138" s="233">
        <v>65</v>
      </c>
      <c r="BR1138" s="233">
        <v>66</v>
      </c>
      <c r="BS1138" s="233">
        <v>67</v>
      </c>
      <c r="BT1138" s="233">
        <v>68</v>
      </c>
      <c r="BU1138" s="233">
        <v>69</v>
      </c>
      <c r="BV1138" s="233">
        <v>70</v>
      </c>
      <c r="BW1138" s="233">
        <v>71</v>
      </c>
      <c r="BX1138" s="233">
        <v>72</v>
      </c>
      <c r="BY1138" s="233">
        <v>73</v>
      </c>
      <c r="BZ1138" s="233">
        <v>74</v>
      </c>
      <c r="CA1138" s="233">
        <v>75</v>
      </c>
      <c r="CB1138" s="233">
        <v>76</v>
      </c>
      <c r="CC1138" s="233">
        <v>77</v>
      </c>
      <c r="CD1138" s="233">
        <v>78</v>
      </c>
      <c r="CE1138" s="233">
        <v>79</v>
      </c>
      <c r="CF1138" s="233">
        <v>80</v>
      </c>
      <c r="CG1138" s="233">
        <v>81</v>
      </c>
      <c r="CH1138" s="233">
        <v>82</v>
      </c>
      <c r="CI1138" s="233">
        <v>83</v>
      </c>
      <c r="CJ1138" s="233">
        <v>84</v>
      </c>
      <c r="CK1138" s="233">
        <v>85</v>
      </c>
      <c r="CL1138" s="233">
        <v>86</v>
      </c>
      <c r="CM1138" s="233">
        <v>87</v>
      </c>
      <c r="CN1138" s="233">
        <v>88</v>
      </c>
      <c r="CO1138" s="233">
        <v>89</v>
      </c>
      <c r="CP1138" s="233">
        <v>90</v>
      </c>
      <c r="CQ1138" s="233">
        <v>91</v>
      </c>
      <c r="CR1138" s="233">
        <v>92</v>
      </c>
      <c r="CS1138" s="233">
        <v>93</v>
      </c>
      <c r="CT1138" s="233">
        <v>94</v>
      </c>
      <c r="CU1138" s="233">
        <v>95</v>
      </c>
      <c r="CV1138" s="233">
        <v>96</v>
      </c>
    </row>
    <row r="1139" spans="2:113" outlineLevel="1" x14ac:dyDescent="0.3">
      <c r="B1139" s="69" t="s">
        <v>79</v>
      </c>
      <c r="C1139" s="69" t="s">
        <v>481</v>
      </c>
      <c r="E1139" s="69">
        <v>201401</v>
      </c>
      <c r="F1139" s="69">
        <v>201402</v>
      </c>
      <c r="G1139" s="69">
        <v>201403</v>
      </c>
      <c r="H1139" s="69">
        <v>201404</v>
      </c>
      <c r="I1139" s="69">
        <v>201405</v>
      </c>
      <c r="J1139" s="69">
        <v>201406</v>
      </c>
      <c r="K1139" s="69">
        <v>201407</v>
      </c>
      <c r="L1139" s="69">
        <v>201408</v>
      </c>
      <c r="M1139" s="69">
        <v>201409</v>
      </c>
      <c r="N1139" s="69">
        <v>201410</v>
      </c>
      <c r="O1139" s="69">
        <v>201411</v>
      </c>
      <c r="P1139" s="69">
        <v>201412</v>
      </c>
      <c r="Q1139" s="69">
        <v>201501</v>
      </c>
      <c r="R1139" s="69">
        <v>201502</v>
      </c>
      <c r="S1139" s="69">
        <v>201503</v>
      </c>
      <c r="T1139" s="69">
        <v>201504</v>
      </c>
      <c r="U1139" s="69">
        <v>201505</v>
      </c>
      <c r="V1139" s="69">
        <v>201506</v>
      </c>
      <c r="W1139" s="69">
        <v>201507</v>
      </c>
      <c r="X1139" s="69">
        <v>201508</v>
      </c>
      <c r="Y1139" s="69">
        <v>201509</v>
      </c>
      <c r="Z1139" s="69">
        <v>201510</v>
      </c>
      <c r="AA1139" s="69">
        <v>201511</v>
      </c>
      <c r="AB1139" s="69">
        <v>201512</v>
      </c>
      <c r="AC1139" s="69">
        <v>201601</v>
      </c>
      <c r="AD1139" s="69">
        <v>201602</v>
      </c>
      <c r="AE1139" s="69">
        <v>201603</v>
      </c>
      <c r="AF1139" s="69">
        <v>201604</v>
      </c>
      <c r="AG1139" s="69">
        <v>201605</v>
      </c>
      <c r="AH1139" s="69">
        <v>201606</v>
      </c>
      <c r="AI1139" s="69">
        <v>201607</v>
      </c>
      <c r="AJ1139" s="69">
        <v>201608</v>
      </c>
      <c r="AK1139" s="69">
        <v>201609</v>
      </c>
      <c r="AL1139" s="69">
        <v>201610</v>
      </c>
      <c r="AM1139" s="69">
        <v>201611</v>
      </c>
      <c r="AN1139" s="69">
        <v>201612</v>
      </c>
      <c r="AO1139" s="69">
        <v>201701</v>
      </c>
      <c r="AP1139" s="69">
        <v>201702</v>
      </c>
      <c r="AQ1139" s="69">
        <v>201703</v>
      </c>
      <c r="AR1139" s="69">
        <v>201704</v>
      </c>
      <c r="AS1139" s="69">
        <v>201705</v>
      </c>
      <c r="AT1139" s="69">
        <v>201706</v>
      </c>
      <c r="AU1139" s="69">
        <v>201707</v>
      </c>
      <c r="AV1139" s="69">
        <v>201708</v>
      </c>
      <c r="AW1139" s="69">
        <v>201709</v>
      </c>
      <c r="AX1139" s="69">
        <v>201710</v>
      </c>
      <c r="AY1139" s="69">
        <v>201711</v>
      </c>
      <c r="AZ1139" s="69">
        <v>201712</v>
      </c>
      <c r="BA1139" s="69">
        <v>201801</v>
      </c>
      <c r="BB1139" s="69">
        <v>201802</v>
      </c>
      <c r="BC1139" s="69">
        <v>201803</v>
      </c>
      <c r="BD1139" s="69">
        <v>201804</v>
      </c>
      <c r="BE1139" s="69">
        <v>201805</v>
      </c>
      <c r="BF1139" s="69">
        <v>201806</v>
      </c>
      <c r="BG1139" s="69">
        <v>201807</v>
      </c>
      <c r="BH1139" s="69">
        <v>201808</v>
      </c>
      <c r="BI1139" s="69">
        <v>201809</v>
      </c>
      <c r="BJ1139" s="69">
        <v>201810</v>
      </c>
      <c r="BK1139" s="69">
        <v>201811</v>
      </c>
      <c r="BL1139" s="69">
        <v>201812</v>
      </c>
      <c r="BM1139" s="69">
        <v>201901</v>
      </c>
      <c r="BN1139" s="69">
        <v>201902</v>
      </c>
      <c r="BO1139" s="69">
        <v>201903</v>
      </c>
      <c r="BP1139" s="69">
        <v>201904</v>
      </c>
      <c r="BQ1139" s="69">
        <v>201905</v>
      </c>
      <c r="BR1139" s="69">
        <v>201906</v>
      </c>
      <c r="BS1139" s="69">
        <v>201907</v>
      </c>
      <c r="BT1139" s="69">
        <v>201908</v>
      </c>
      <c r="BU1139" s="69">
        <v>201909</v>
      </c>
      <c r="BV1139" s="69">
        <v>201910</v>
      </c>
      <c r="BW1139" s="69">
        <v>201911</v>
      </c>
      <c r="BX1139" s="69">
        <v>201912</v>
      </c>
      <c r="BY1139" s="69">
        <v>202001</v>
      </c>
      <c r="BZ1139" s="69">
        <v>202002</v>
      </c>
      <c r="CA1139" s="69">
        <v>202003</v>
      </c>
      <c r="CB1139" s="69">
        <v>202004</v>
      </c>
      <c r="CC1139" s="69">
        <v>202005</v>
      </c>
      <c r="CD1139" s="69">
        <v>202006</v>
      </c>
      <c r="CE1139" s="69">
        <v>202007</v>
      </c>
      <c r="CF1139" s="69">
        <v>202008</v>
      </c>
      <c r="CG1139" s="69">
        <v>202009</v>
      </c>
      <c r="CH1139" s="69">
        <v>202010</v>
      </c>
      <c r="CI1139" s="69">
        <v>202011</v>
      </c>
      <c r="CJ1139" s="69">
        <v>202012</v>
      </c>
      <c r="CK1139" s="69">
        <v>202101</v>
      </c>
      <c r="CL1139" s="69">
        <v>202102</v>
      </c>
      <c r="CM1139" s="69">
        <v>202103</v>
      </c>
      <c r="CN1139" s="69">
        <v>202104</v>
      </c>
      <c r="CO1139" s="69">
        <v>202105</v>
      </c>
      <c r="CP1139" s="69">
        <v>202106</v>
      </c>
      <c r="CQ1139" s="69">
        <v>202107</v>
      </c>
      <c r="CR1139" s="69">
        <v>202108</v>
      </c>
      <c r="CS1139" s="69">
        <v>202109</v>
      </c>
      <c r="CT1139" s="69">
        <v>202110</v>
      </c>
      <c r="CU1139" s="69">
        <v>202111</v>
      </c>
      <c r="CV1139" s="69">
        <v>202112</v>
      </c>
    </row>
    <row r="1140" spans="2:113" outlineLevel="1" x14ac:dyDescent="0.3">
      <c r="B1140" s="154">
        <v>1</v>
      </c>
      <c r="C1140" s="242" t="s">
        <v>364</v>
      </c>
      <c r="D1140" s="143" t="s">
        <v>590</v>
      </c>
      <c r="E1140" s="303">
        <f>+E1150+E1160</f>
        <v>2670.9401709401709</v>
      </c>
      <c r="F1140" s="303">
        <f t="shared" ref="F1140:BQ1142" si="746">+F1150+F1160</f>
        <v>2670.9401709401709</v>
      </c>
      <c r="G1140" s="303">
        <f t="shared" si="746"/>
        <v>2670.9401709401709</v>
      </c>
      <c r="H1140" s="303">
        <f t="shared" si="746"/>
        <v>2670.9401709401709</v>
      </c>
      <c r="I1140" s="303">
        <f t="shared" si="746"/>
        <v>2670.9401709401709</v>
      </c>
      <c r="J1140" s="303">
        <f t="shared" si="746"/>
        <v>2670.9401709401709</v>
      </c>
      <c r="K1140" s="303">
        <f t="shared" si="746"/>
        <v>2670.9401709401709</v>
      </c>
      <c r="L1140" s="303">
        <f t="shared" si="746"/>
        <v>2670.9401709401709</v>
      </c>
      <c r="M1140" s="303">
        <f t="shared" si="746"/>
        <v>2670.9401709401709</v>
      </c>
      <c r="N1140" s="303">
        <f t="shared" si="746"/>
        <v>2670.9401709401709</v>
      </c>
      <c r="O1140" s="303">
        <f t="shared" si="746"/>
        <v>2670.9401709401709</v>
      </c>
      <c r="P1140" s="303">
        <f t="shared" si="746"/>
        <v>2670.9401709401709</v>
      </c>
      <c r="Q1140" s="303">
        <f t="shared" si="746"/>
        <v>2670.9401709401709</v>
      </c>
      <c r="R1140" s="303">
        <f t="shared" si="746"/>
        <v>2670.9401709401709</v>
      </c>
      <c r="S1140" s="303">
        <f t="shared" si="746"/>
        <v>2670.9401709401709</v>
      </c>
      <c r="T1140" s="303">
        <f t="shared" si="746"/>
        <v>2670.9401709401709</v>
      </c>
      <c r="U1140" s="303">
        <f t="shared" si="746"/>
        <v>2670.9401709401709</v>
      </c>
      <c r="V1140" s="303">
        <f t="shared" si="746"/>
        <v>2670.9401709401709</v>
      </c>
      <c r="W1140" s="303">
        <f t="shared" si="746"/>
        <v>2670.9401709401709</v>
      </c>
      <c r="X1140" s="303">
        <f t="shared" si="746"/>
        <v>2670.9401709401709</v>
      </c>
      <c r="Y1140" s="303">
        <f t="shared" si="746"/>
        <v>2670.9401709401709</v>
      </c>
      <c r="Z1140" s="303">
        <f t="shared" si="746"/>
        <v>2670.9401709401709</v>
      </c>
      <c r="AA1140" s="303">
        <f t="shared" si="746"/>
        <v>2670.9401709401709</v>
      </c>
      <c r="AB1140" s="303">
        <f t="shared" si="746"/>
        <v>2670.9401709401709</v>
      </c>
      <c r="AC1140" s="303">
        <f t="shared" si="746"/>
        <v>2670.9401709401709</v>
      </c>
      <c r="AD1140" s="303">
        <f t="shared" si="746"/>
        <v>2670.9401709401709</v>
      </c>
      <c r="AE1140" s="303">
        <f t="shared" si="746"/>
        <v>2670.9401709401709</v>
      </c>
      <c r="AF1140" s="303">
        <f t="shared" si="746"/>
        <v>2670.9401709401709</v>
      </c>
      <c r="AG1140" s="303">
        <f t="shared" si="746"/>
        <v>2670.9401709401709</v>
      </c>
      <c r="AH1140" s="303">
        <f t="shared" si="746"/>
        <v>2670.9401709401709</v>
      </c>
      <c r="AI1140" s="303">
        <f t="shared" si="746"/>
        <v>2670.9401709401709</v>
      </c>
      <c r="AJ1140" s="303">
        <f t="shared" si="746"/>
        <v>2670.9401709401709</v>
      </c>
      <c r="AK1140" s="303">
        <f t="shared" si="746"/>
        <v>2670.9401709401709</v>
      </c>
      <c r="AL1140" s="303">
        <f>+AL1150+AL1160</f>
        <v>2670.9401709401709</v>
      </c>
      <c r="AM1140" s="303">
        <f t="shared" si="746"/>
        <v>2670.9401709401709</v>
      </c>
      <c r="AN1140" s="303">
        <f t="shared" si="746"/>
        <v>2670.9401709401709</v>
      </c>
      <c r="AO1140" s="303">
        <f t="shared" si="746"/>
        <v>2670.9401709401709</v>
      </c>
      <c r="AP1140" s="303">
        <f t="shared" si="746"/>
        <v>2670.9401709401709</v>
      </c>
      <c r="AQ1140" s="303">
        <f t="shared" si="746"/>
        <v>2670.9401709401709</v>
      </c>
      <c r="AR1140" s="303">
        <f t="shared" si="746"/>
        <v>2670.9401709401709</v>
      </c>
      <c r="AS1140" s="303">
        <f t="shared" si="746"/>
        <v>2670.9401709401709</v>
      </c>
      <c r="AT1140" s="303">
        <f t="shared" si="746"/>
        <v>2670.9401709401709</v>
      </c>
      <c r="AU1140" s="303">
        <f t="shared" si="746"/>
        <v>2670.9401709401709</v>
      </c>
      <c r="AV1140" s="303">
        <f t="shared" si="746"/>
        <v>2670.9401709401709</v>
      </c>
      <c r="AW1140" s="303">
        <f t="shared" si="746"/>
        <v>2670.9401709401709</v>
      </c>
      <c r="AX1140" s="303">
        <f t="shared" si="746"/>
        <v>2670.9401709401709</v>
      </c>
      <c r="AY1140" s="303">
        <f t="shared" si="746"/>
        <v>2670.9401709401709</v>
      </c>
      <c r="AZ1140" s="303">
        <f t="shared" si="746"/>
        <v>2670.9401709401709</v>
      </c>
      <c r="BA1140" s="303">
        <f t="shared" si="746"/>
        <v>2670.9401709401709</v>
      </c>
      <c r="BB1140" s="303">
        <f t="shared" si="746"/>
        <v>2670.9401709401709</v>
      </c>
      <c r="BC1140" s="303">
        <f t="shared" si="746"/>
        <v>2670.9401709401709</v>
      </c>
      <c r="BD1140" s="303">
        <f t="shared" si="746"/>
        <v>2670.9401709401709</v>
      </c>
      <c r="BE1140" s="303">
        <f t="shared" si="746"/>
        <v>2670.9401709401709</v>
      </c>
      <c r="BF1140" s="303">
        <f t="shared" si="746"/>
        <v>2670.9401709401709</v>
      </c>
      <c r="BG1140" s="303">
        <f t="shared" si="746"/>
        <v>2670.9401709401709</v>
      </c>
      <c r="BH1140" s="303">
        <f t="shared" si="746"/>
        <v>2670.9401709401709</v>
      </c>
      <c r="BI1140" s="303">
        <f t="shared" si="746"/>
        <v>2670.9401709401709</v>
      </c>
      <c r="BJ1140" s="303">
        <f t="shared" si="746"/>
        <v>2670.9401709401709</v>
      </c>
      <c r="BK1140" s="303">
        <f t="shared" si="746"/>
        <v>2670.9401709401709</v>
      </c>
      <c r="BL1140" s="303">
        <f t="shared" si="746"/>
        <v>2670.9401709401709</v>
      </c>
      <c r="BM1140" s="303">
        <f t="shared" si="746"/>
        <v>2670.9401709401709</v>
      </c>
      <c r="BN1140" s="303">
        <f t="shared" si="746"/>
        <v>2670.9401709401709</v>
      </c>
      <c r="BO1140" s="303">
        <f t="shared" si="746"/>
        <v>2670.9401709401709</v>
      </c>
      <c r="BP1140" s="303">
        <f t="shared" si="746"/>
        <v>2670.9401709401709</v>
      </c>
      <c r="BQ1140" s="303">
        <f t="shared" si="746"/>
        <v>2670.9401709401709</v>
      </c>
      <c r="BR1140" s="303">
        <f t="shared" ref="BR1140:CV1142" si="747">+BR1150+BR1160</f>
        <v>2670.9401709401709</v>
      </c>
      <c r="BS1140" s="303">
        <f t="shared" si="747"/>
        <v>2670.9401709401709</v>
      </c>
      <c r="BT1140" s="303">
        <f t="shared" si="747"/>
        <v>2670.9401709401709</v>
      </c>
      <c r="BU1140" s="303">
        <f t="shared" si="747"/>
        <v>2670.9401709401709</v>
      </c>
      <c r="BV1140" s="303">
        <f t="shared" si="747"/>
        <v>2670.9401709401709</v>
      </c>
      <c r="BW1140" s="303">
        <f t="shared" si="747"/>
        <v>2670.9401709401709</v>
      </c>
      <c r="BX1140" s="303">
        <f t="shared" si="747"/>
        <v>2670.9401709401709</v>
      </c>
      <c r="BY1140" s="303">
        <f t="shared" si="747"/>
        <v>2670.9401709401709</v>
      </c>
      <c r="BZ1140" s="303">
        <f t="shared" si="747"/>
        <v>2670.9401709401709</v>
      </c>
      <c r="CA1140" s="303">
        <f t="shared" si="747"/>
        <v>2670.9401709401709</v>
      </c>
      <c r="CB1140" s="303">
        <f t="shared" si="747"/>
        <v>2670.9401709401709</v>
      </c>
      <c r="CC1140" s="303">
        <f t="shared" si="747"/>
        <v>2670.9401709401709</v>
      </c>
      <c r="CD1140" s="303">
        <f t="shared" si="747"/>
        <v>2670.9401709401709</v>
      </c>
      <c r="CE1140" s="303">
        <f t="shared" si="747"/>
        <v>2670.9401709401709</v>
      </c>
      <c r="CF1140" s="303">
        <f t="shared" si="747"/>
        <v>2670.9401709401709</v>
      </c>
      <c r="CG1140" s="303">
        <f t="shared" si="747"/>
        <v>2670.9401709401709</v>
      </c>
      <c r="CH1140" s="303">
        <f t="shared" si="747"/>
        <v>2670.9401709401709</v>
      </c>
      <c r="CI1140" s="303">
        <f t="shared" si="747"/>
        <v>2670.9401709401709</v>
      </c>
      <c r="CJ1140" s="303">
        <f t="shared" si="747"/>
        <v>2670.9401709401709</v>
      </c>
      <c r="CK1140" s="303">
        <f t="shared" si="747"/>
        <v>2670.9401709401709</v>
      </c>
      <c r="CL1140" s="303">
        <f t="shared" si="747"/>
        <v>2670.9401709401709</v>
      </c>
      <c r="CM1140" s="303">
        <f t="shared" si="747"/>
        <v>2670.9401709401709</v>
      </c>
      <c r="CN1140" s="303">
        <f t="shared" si="747"/>
        <v>2670.9401709401709</v>
      </c>
      <c r="CO1140" s="303">
        <f t="shared" si="747"/>
        <v>2670.9401709401709</v>
      </c>
      <c r="CP1140" s="303">
        <f t="shared" si="747"/>
        <v>2670.9401709401709</v>
      </c>
      <c r="CQ1140" s="303">
        <f t="shared" si="747"/>
        <v>2670.9401709401709</v>
      </c>
      <c r="CR1140" s="303">
        <f t="shared" si="747"/>
        <v>2670.9401709401709</v>
      </c>
      <c r="CS1140" s="303">
        <f t="shared" si="747"/>
        <v>2670.9401709401709</v>
      </c>
      <c r="CT1140" s="303">
        <f t="shared" si="747"/>
        <v>2670.9401709401709</v>
      </c>
      <c r="CU1140" s="303">
        <f t="shared" si="747"/>
        <v>2670.9401709401709</v>
      </c>
      <c r="CV1140" s="303">
        <f t="shared" si="747"/>
        <v>2670.9401709401709</v>
      </c>
    </row>
    <row r="1141" spans="2:113" outlineLevel="1" x14ac:dyDescent="0.3">
      <c r="B1141" s="154">
        <v>2</v>
      </c>
      <c r="C1141" s="242" t="s">
        <v>366</v>
      </c>
      <c r="D1141" s="143" t="s">
        <v>590</v>
      </c>
      <c r="E1141" s="303">
        <f t="shared" ref="E1141:BP1144" si="748">+E1151+E1161</f>
        <v>4091.6530278232403</v>
      </c>
      <c r="F1141" s="303">
        <f t="shared" si="748"/>
        <v>4091.6530278232403</v>
      </c>
      <c r="G1141" s="303">
        <f t="shared" si="748"/>
        <v>4091.6530278232403</v>
      </c>
      <c r="H1141" s="303">
        <f t="shared" si="748"/>
        <v>4091.6530278232403</v>
      </c>
      <c r="I1141" s="303">
        <f t="shared" si="748"/>
        <v>4091.6530278232403</v>
      </c>
      <c r="J1141" s="303">
        <f t="shared" si="748"/>
        <v>4091.6530278232403</v>
      </c>
      <c r="K1141" s="303">
        <f t="shared" si="748"/>
        <v>4091.6530278232403</v>
      </c>
      <c r="L1141" s="303">
        <f t="shared" si="748"/>
        <v>4091.6530278232403</v>
      </c>
      <c r="M1141" s="303">
        <f t="shared" si="748"/>
        <v>4091.6530278232403</v>
      </c>
      <c r="N1141" s="303">
        <f t="shared" si="748"/>
        <v>4091.6530278232403</v>
      </c>
      <c r="O1141" s="303">
        <f t="shared" si="748"/>
        <v>4091.6530278232403</v>
      </c>
      <c r="P1141" s="303">
        <f t="shared" si="748"/>
        <v>4091.6530278232403</v>
      </c>
      <c r="Q1141" s="303">
        <f t="shared" si="748"/>
        <v>4091.6530278232403</v>
      </c>
      <c r="R1141" s="303">
        <f t="shared" si="748"/>
        <v>4091.6530278232403</v>
      </c>
      <c r="S1141" s="303">
        <f t="shared" si="748"/>
        <v>4091.6530278232403</v>
      </c>
      <c r="T1141" s="303">
        <f t="shared" si="748"/>
        <v>4091.6530278232403</v>
      </c>
      <c r="U1141" s="303">
        <f t="shared" si="748"/>
        <v>4091.6530278232403</v>
      </c>
      <c r="V1141" s="303">
        <f t="shared" si="748"/>
        <v>4091.6530278232403</v>
      </c>
      <c r="W1141" s="303">
        <f t="shared" si="748"/>
        <v>4091.6530278232403</v>
      </c>
      <c r="X1141" s="303">
        <f t="shared" si="748"/>
        <v>4091.6530278232403</v>
      </c>
      <c r="Y1141" s="303">
        <f t="shared" si="748"/>
        <v>4091.6530278232403</v>
      </c>
      <c r="Z1141" s="303">
        <f t="shared" si="748"/>
        <v>4091.6530278232403</v>
      </c>
      <c r="AA1141" s="303">
        <f t="shared" si="748"/>
        <v>4091.6530278232403</v>
      </c>
      <c r="AB1141" s="303">
        <f t="shared" si="748"/>
        <v>4091.6530278232403</v>
      </c>
      <c r="AC1141" s="303">
        <f t="shared" si="748"/>
        <v>4091.6530278232403</v>
      </c>
      <c r="AD1141" s="303">
        <f t="shared" si="748"/>
        <v>4091.6530278232403</v>
      </c>
      <c r="AE1141" s="303">
        <f t="shared" si="748"/>
        <v>4091.6530278232403</v>
      </c>
      <c r="AF1141" s="303">
        <f t="shared" si="748"/>
        <v>4091.6530278232403</v>
      </c>
      <c r="AG1141" s="303">
        <f t="shared" si="748"/>
        <v>4091.6530278232403</v>
      </c>
      <c r="AH1141" s="303">
        <f t="shared" si="748"/>
        <v>4091.6530278232403</v>
      </c>
      <c r="AI1141" s="303">
        <f t="shared" si="748"/>
        <v>4091.6530278232403</v>
      </c>
      <c r="AJ1141" s="303">
        <f t="shared" si="748"/>
        <v>4091.6530278232403</v>
      </c>
      <c r="AK1141" s="303">
        <f t="shared" si="748"/>
        <v>4091.6530278232403</v>
      </c>
      <c r="AL1141" s="303">
        <f t="shared" si="748"/>
        <v>4091.6530278232403</v>
      </c>
      <c r="AM1141" s="303">
        <f t="shared" si="748"/>
        <v>4091.6530278232403</v>
      </c>
      <c r="AN1141" s="303">
        <f t="shared" si="748"/>
        <v>4091.6530278232403</v>
      </c>
      <c r="AO1141" s="303">
        <f t="shared" si="748"/>
        <v>4091.6530278232403</v>
      </c>
      <c r="AP1141" s="303">
        <f t="shared" si="748"/>
        <v>4091.6530278232403</v>
      </c>
      <c r="AQ1141" s="303">
        <f t="shared" si="748"/>
        <v>4091.6530278232403</v>
      </c>
      <c r="AR1141" s="303">
        <f t="shared" si="748"/>
        <v>4091.6530278232403</v>
      </c>
      <c r="AS1141" s="303">
        <f t="shared" si="748"/>
        <v>4091.6530278232403</v>
      </c>
      <c r="AT1141" s="303">
        <f t="shared" si="748"/>
        <v>4091.6530278232403</v>
      </c>
      <c r="AU1141" s="303">
        <f t="shared" si="748"/>
        <v>4091.6530278232403</v>
      </c>
      <c r="AV1141" s="303">
        <f t="shared" si="748"/>
        <v>4091.6530278232403</v>
      </c>
      <c r="AW1141" s="303">
        <f t="shared" si="748"/>
        <v>4091.6530278232403</v>
      </c>
      <c r="AX1141" s="303">
        <f t="shared" si="748"/>
        <v>4091.6530278232403</v>
      </c>
      <c r="AY1141" s="303">
        <f t="shared" si="748"/>
        <v>4091.6530278232403</v>
      </c>
      <c r="AZ1141" s="303">
        <f t="shared" si="748"/>
        <v>4091.6530278232403</v>
      </c>
      <c r="BA1141" s="303">
        <f t="shared" si="748"/>
        <v>4091.6530278232403</v>
      </c>
      <c r="BB1141" s="303">
        <f t="shared" si="748"/>
        <v>4091.6530278232403</v>
      </c>
      <c r="BC1141" s="303">
        <f t="shared" si="748"/>
        <v>4091.6530278232403</v>
      </c>
      <c r="BD1141" s="303">
        <f t="shared" si="748"/>
        <v>4091.6530278232403</v>
      </c>
      <c r="BE1141" s="303">
        <f t="shared" si="748"/>
        <v>4091.6530278232403</v>
      </c>
      <c r="BF1141" s="303">
        <f t="shared" si="748"/>
        <v>4091.6530278232403</v>
      </c>
      <c r="BG1141" s="303">
        <f t="shared" si="748"/>
        <v>4091.6530278232403</v>
      </c>
      <c r="BH1141" s="303">
        <f t="shared" si="748"/>
        <v>4091.6530278232403</v>
      </c>
      <c r="BI1141" s="303">
        <f t="shared" si="748"/>
        <v>4091.6530278232403</v>
      </c>
      <c r="BJ1141" s="303">
        <f t="shared" si="748"/>
        <v>4091.6530278232403</v>
      </c>
      <c r="BK1141" s="303">
        <f t="shared" si="748"/>
        <v>4091.6530278232403</v>
      </c>
      <c r="BL1141" s="303">
        <f t="shared" si="748"/>
        <v>4091.6530278232403</v>
      </c>
      <c r="BM1141" s="303">
        <f t="shared" si="748"/>
        <v>4091.6530278232403</v>
      </c>
      <c r="BN1141" s="303">
        <f t="shared" si="748"/>
        <v>4091.6530278232403</v>
      </c>
      <c r="BO1141" s="303">
        <f t="shared" si="748"/>
        <v>4091.6530278232403</v>
      </c>
      <c r="BP1141" s="303">
        <f t="shared" si="748"/>
        <v>4091.6530278232403</v>
      </c>
      <c r="BQ1141" s="303">
        <f t="shared" si="746"/>
        <v>4091.6530278232403</v>
      </c>
      <c r="BR1141" s="303">
        <f t="shared" si="747"/>
        <v>4091.6530278232403</v>
      </c>
      <c r="BS1141" s="303">
        <f t="shared" si="747"/>
        <v>4091.6530278232403</v>
      </c>
      <c r="BT1141" s="303">
        <f t="shared" si="747"/>
        <v>4091.6530278232403</v>
      </c>
      <c r="BU1141" s="303">
        <f t="shared" si="747"/>
        <v>4091.6530278232403</v>
      </c>
      <c r="BV1141" s="303">
        <f t="shared" si="747"/>
        <v>4091.6530278232403</v>
      </c>
      <c r="BW1141" s="303">
        <f t="shared" si="747"/>
        <v>4091.6530278232403</v>
      </c>
      <c r="BX1141" s="303">
        <f t="shared" si="747"/>
        <v>4091.6530278232403</v>
      </c>
      <c r="BY1141" s="303">
        <f t="shared" si="747"/>
        <v>4091.6530278232403</v>
      </c>
      <c r="BZ1141" s="303">
        <f t="shared" si="747"/>
        <v>4091.6530278232403</v>
      </c>
      <c r="CA1141" s="303">
        <f t="shared" si="747"/>
        <v>4091.6530278232403</v>
      </c>
      <c r="CB1141" s="303">
        <f t="shared" si="747"/>
        <v>4091.6530278232403</v>
      </c>
      <c r="CC1141" s="303">
        <f t="shared" si="747"/>
        <v>4091.6530278232403</v>
      </c>
      <c r="CD1141" s="303">
        <f t="shared" si="747"/>
        <v>4091.6530278232403</v>
      </c>
      <c r="CE1141" s="303">
        <f t="shared" si="747"/>
        <v>4091.6530278232403</v>
      </c>
      <c r="CF1141" s="303">
        <f t="shared" si="747"/>
        <v>4091.6530278232403</v>
      </c>
      <c r="CG1141" s="303">
        <f t="shared" si="747"/>
        <v>4091.6530278232403</v>
      </c>
      <c r="CH1141" s="303">
        <f t="shared" si="747"/>
        <v>4091.6530278232403</v>
      </c>
      <c r="CI1141" s="303">
        <f t="shared" si="747"/>
        <v>4091.6530278232403</v>
      </c>
      <c r="CJ1141" s="303">
        <f t="shared" si="747"/>
        <v>4091.6530278232403</v>
      </c>
      <c r="CK1141" s="303">
        <f t="shared" si="747"/>
        <v>4091.6530278232403</v>
      </c>
      <c r="CL1141" s="303">
        <f t="shared" si="747"/>
        <v>4091.6530278232403</v>
      </c>
      <c r="CM1141" s="303">
        <f t="shared" si="747"/>
        <v>4091.6530278232403</v>
      </c>
      <c r="CN1141" s="303">
        <f t="shared" si="747"/>
        <v>4091.6530278232403</v>
      </c>
      <c r="CO1141" s="303">
        <f t="shared" si="747"/>
        <v>4091.6530278232403</v>
      </c>
      <c r="CP1141" s="303">
        <f t="shared" si="747"/>
        <v>4091.6530278232403</v>
      </c>
      <c r="CQ1141" s="303">
        <f t="shared" si="747"/>
        <v>4091.6530278232403</v>
      </c>
      <c r="CR1141" s="303">
        <f t="shared" si="747"/>
        <v>4091.6530278232403</v>
      </c>
      <c r="CS1141" s="303">
        <f t="shared" si="747"/>
        <v>4091.6530278232403</v>
      </c>
      <c r="CT1141" s="303">
        <f t="shared" si="747"/>
        <v>4091.6530278232403</v>
      </c>
      <c r="CU1141" s="303">
        <f t="shared" si="747"/>
        <v>4091.6530278232403</v>
      </c>
      <c r="CV1141" s="303">
        <f t="shared" si="747"/>
        <v>4091.6530278232403</v>
      </c>
    </row>
    <row r="1142" spans="2:113" outlineLevel="1" x14ac:dyDescent="0.3">
      <c r="B1142" s="154">
        <v>3</v>
      </c>
      <c r="C1142" s="242" t="s">
        <v>365</v>
      </c>
      <c r="D1142" s="143" t="s">
        <v>590</v>
      </c>
      <c r="E1142" s="303">
        <f t="shared" si="748"/>
        <v>5.5741774372161821</v>
      </c>
      <c r="F1142" s="303">
        <f t="shared" si="748"/>
        <v>5.862787325435507</v>
      </c>
      <c r="G1142" s="303">
        <f t="shared" si="748"/>
        <v>6.4411408548682143</v>
      </c>
      <c r="H1142" s="303">
        <f t="shared" si="748"/>
        <v>7.1749393717623082</v>
      </c>
      <c r="I1142" s="303">
        <f t="shared" si="748"/>
        <v>8.653887759075765</v>
      </c>
      <c r="J1142" s="303">
        <f t="shared" si="748"/>
        <v>12.707933562923333</v>
      </c>
      <c r="K1142" s="303">
        <f t="shared" si="748"/>
        <v>20.171321759477159</v>
      </c>
      <c r="L1142" s="303">
        <f t="shared" si="748"/>
        <v>43.020621217770383</v>
      </c>
      <c r="M1142" s="303">
        <f t="shared" si="748"/>
        <v>311.10650212589445</v>
      </c>
      <c r="N1142" s="303">
        <f t="shared" si="748"/>
        <v>308.73726458783574</v>
      </c>
      <c r="O1142" s="303">
        <f t="shared" si="748"/>
        <v>317.99872800508797</v>
      </c>
      <c r="P1142" s="303">
        <f t="shared" si="748"/>
        <v>384.61538461538464</v>
      </c>
      <c r="Q1142" s="303">
        <f t="shared" si="748"/>
        <v>353.77358490566041</v>
      </c>
      <c r="R1142" s="303">
        <f t="shared" si="748"/>
        <v>245.45900834560626</v>
      </c>
      <c r="S1142" s="303">
        <f t="shared" si="748"/>
        <v>168.87137630171685</v>
      </c>
      <c r="T1142" s="303">
        <f t="shared" si="748"/>
        <v>129.28805378383038</v>
      </c>
      <c r="U1142" s="303">
        <f t="shared" si="748"/>
        <v>103.65200566630963</v>
      </c>
      <c r="V1142" s="303">
        <f t="shared" si="748"/>
        <v>84.113721751808441</v>
      </c>
      <c r="W1142" s="303">
        <f t="shared" si="748"/>
        <v>69.990434640599119</v>
      </c>
      <c r="X1142" s="303">
        <f t="shared" si="748"/>
        <v>61.260746155888171</v>
      </c>
      <c r="Y1142" s="303">
        <f t="shared" si="748"/>
        <v>56.419611456942434</v>
      </c>
      <c r="Z1142" s="303">
        <f t="shared" si="748"/>
        <v>59.542711972054619</v>
      </c>
      <c r="AA1142" s="303">
        <f t="shared" si="748"/>
        <v>87.845158267693478</v>
      </c>
      <c r="AB1142" s="303">
        <f t="shared" si="748"/>
        <v>141.38272303124558</v>
      </c>
      <c r="AC1142" s="303">
        <f t="shared" si="748"/>
        <v>141.34275618374559</v>
      </c>
      <c r="AD1142" s="303">
        <f t="shared" si="748"/>
        <v>138.28070984097718</v>
      </c>
      <c r="AE1142" s="303">
        <f t="shared" si="748"/>
        <v>141.92449616803862</v>
      </c>
      <c r="AF1142" s="303">
        <f t="shared" si="748"/>
        <v>139.35340022296543</v>
      </c>
      <c r="AG1142" s="303">
        <f t="shared" si="748"/>
        <v>174.32738683247138</v>
      </c>
      <c r="AH1142" s="303">
        <f t="shared" si="748"/>
        <v>235.46032493524842</v>
      </c>
      <c r="AI1142" s="303">
        <f t="shared" si="748"/>
        <v>224.41651705565531</v>
      </c>
      <c r="AJ1142" s="303">
        <f t="shared" si="748"/>
        <v>216.0449373469682</v>
      </c>
      <c r="AK1142" s="303">
        <f t="shared" si="748"/>
        <v>205.36692223439212</v>
      </c>
      <c r="AL1142" s="303">
        <f t="shared" si="748"/>
        <v>208.81077673782036</v>
      </c>
      <c r="AM1142" s="303">
        <f t="shared" si="748"/>
        <v>212.25463124124855</v>
      </c>
      <c r="AN1142" s="303">
        <f t="shared" si="748"/>
        <v>215.69848574467676</v>
      </c>
      <c r="AO1142" s="303">
        <f t="shared" si="748"/>
        <v>219.142340248105</v>
      </c>
      <c r="AP1142" s="303">
        <f t="shared" si="748"/>
        <v>222.58619475153318</v>
      </c>
      <c r="AQ1142" s="303">
        <f t="shared" si="748"/>
        <v>226.0300492549614</v>
      </c>
      <c r="AR1142" s="303">
        <f t="shared" si="748"/>
        <v>229.47390375838964</v>
      </c>
      <c r="AS1142" s="303">
        <f t="shared" si="748"/>
        <v>232.91775826181782</v>
      </c>
      <c r="AT1142" s="303">
        <f t="shared" si="748"/>
        <v>236.36161276524601</v>
      </c>
      <c r="AU1142" s="303">
        <f t="shared" si="748"/>
        <v>239.80546726867428</v>
      </c>
      <c r="AV1142" s="303">
        <f t="shared" si="748"/>
        <v>243.24932177210246</v>
      </c>
      <c r="AW1142" s="303">
        <f t="shared" si="748"/>
        <v>246.69317627553065</v>
      </c>
      <c r="AX1142" s="303">
        <f t="shared" si="748"/>
        <v>250.13703077895892</v>
      </c>
      <c r="AY1142" s="303">
        <f t="shared" si="748"/>
        <v>253.5808852823871</v>
      </c>
      <c r="AZ1142" s="303">
        <f t="shared" si="748"/>
        <v>257.02473978581531</v>
      </c>
      <c r="BA1142" s="303">
        <f t="shared" si="748"/>
        <v>260.46859428924353</v>
      </c>
      <c r="BB1142" s="303">
        <f t="shared" si="748"/>
        <v>263.91244879267174</v>
      </c>
      <c r="BC1142" s="303">
        <f t="shared" si="748"/>
        <v>267.3563032960999</v>
      </c>
      <c r="BD1142" s="303">
        <f t="shared" si="748"/>
        <v>270.80015779952817</v>
      </c>
      <c r="BE1142" s="303">
        <f t="shared" si="748"/>
        <v>274.24401230295638</v>
      </c>
      <c r="BF1142" s="303">
        <f t="shared" si="748"/>
        <v>277.68786680638459</v>
      </c>
      <c r="BG1142" s="303">
        <f t="shared" si="748"/>
        <v>281.1317213098128</v>
      </c>
      <c r="BH1142" s="303">
        <f t="shared" si="748"/>
        <v>284.57557581324102</v>
      </c>
      <c r="BI1142" s="303">
        <f t="shared" si="748"/>
        <v>288.01943031666917</v>
      </c>
      <c r="BJ1142" s="303">
        <f t="shared" si="748"/>
        <v>291.46328482009739</v>
      </c>
      <c r="BK1142" s="303">
        <f t="shared" si="748"/>
        <v>294.90713932352566</v>
      </c>
      <c r="BL1142" s="303">
        <f t="shared" si="748"/>
        <v>298.35099382695387</v>
      </c>
      <c r="BM1142" s="303">
        <f t="shared" si="748"/>
        <v>301.79484833038202</v>
      </c>
      <c r="BN1142" s="303">
        <f t="shared" si="748"/>
        <v>305.23870283381029</v>
      </c>
      <c r="BO1142" s="303">
        <f t="shared" si="748"/>
        <v>308.68255733723845</v>
      </c>
      <c r="BP1142" s="303">
        <f t="shared" si="748"/>
        <v>312.12641184066666</v>
      </c>
      <c r="BQ1142" s="303">
        <f t="shared" si="746"/>
        <v>315.57026634409493</v>
      </c>
      <c r="BR1142" s="303">
        <f t="shared" si="747"/>
        <v>319.01412084752315</v>
      </c>
      <c r="BS1142" s="303">
        <f t="shared" si="747"/>
        <v>322.4579753509513</v>
      </c>
      <c r="BT1142" s="303">
        <f t="shared" si="747"/>
        <v>325.90182985437946</v>
      </c>
      <c r="BU1142" s="303">
        <f t="shared" si="747"/>
        <v>329.34568435780773</v>
      </c>
      <c r="BV1142" s="303">
        <f t="shared" si="747"/>
        <v>332.78953886123594</v>
      </c>
      <c r="BW1142" s="303">
        <f t="shared" si="747"/>
        <v>336.23339336466415</v>
      </c>
      <c r="BX1142" s="303">
        <f t="shared" si="747"/>
        <v>339.67724786809242</v>
      </c>
      <c r="BY1142" s="303">
        <f t="shared" si="747"/>
        <v>343.12110237152058</v>
      </c>
      <c r="BZ1142" s="303">
        <f t="shared" si="747"/>
        <v>346.56495687494873</v>
      </c>
      <c r="CA1142" s="303">
        <f t="shared" si="747"/>
        <v>350.008811378377</v>
      </c>
      <c r="CB1142" s="303">
        <f t="shared" si="747"/>
        <v>353.45266588180522</v>
      </c>
      <c r="CC1142" s="303">
        <f t="shared" si="747"/>
        <v>356.89652038523343</v>
      </c>
      <c r="CD1142" s="303">
        <f t="shared" si="747"/>
        <v>360.3403748886617</v>
      </c>
      <c r="CE1142" s="303">
        <f t="shared" si="747"/>
        <v>363.78422939208986</v>
      </c>
      <c r="CF1142" s="303">
        <f t="shared" si="747"/>
        <v>367.22808389551801</v>
      </c>
      <c r="CG1142" s="303">
        <f t="shared" si="747"/>
        <v>370.67193839894628</v>
      </c>
      <c r="CH1142" s="303">
        <f t="shared" si="747"/>
        <v>374.11579290237449</v>
      </c>
      <c r="CI1142" s="303">
        <f t="shared" si="747"/>
        <v>377.55964740580271</v>
      </c>
      <c r="CJ1142" s="303">
        <f t="shared" si="747"/>
        <v>381.00350190923086</v>
      </c>
      <c r="CK1142" s="303">
        <f t="shared" si="747"/>
        <v>384.44735641265913</v>
      </c>
      <c r="CL1142" s="303">
        <f t="shared" si="747"/>
        <v>387.89121091608729</v>
      </c>
      <c r="CM1142" s="303">
        <f t="shared" si="747"/>
        <v>391.3350654195155</v>
      </c>
      <c r="CN1142" s="303">
        <f t="shared" si="747"/>
        <v>394.77891992294377</v>
      </c>
      <c r="CO1142" s="303">
        <f t="shared" si="747"/>
        <v>398.22277442637198</v>
      </c>
      <c r="CP1142" s="303">
        <f t="shared" si="747"/>
        <v>401.66662892980014</v>
      </c>
      <c r="CQ1142" s="303">
        <f t="shared" si="747"/>
        <v>405.11048343322841</v>
      </c>
      <c r="CR1142" s="303">
        <f t="shared" si="747"/>
        <v>408.55433793665657</v>
      </c>
      <c r="CS1142" s="303">
        <f t="shared" si="747"/>
        <v>411.99819244008478</v>
      </c>
      <c r="CT1142" s="303">
        <f t="shared" si="747"/>
        <v>415.44204694351305</v>
      </c>
      <c r="CU1142" s="303">
        <f t="shared" si="747"/>
        <v>418.88590144694126</v>
      </c>
      <c r="CV1142" s="303">
        <f t="shared" si="747"/>
        <v>422.32975595036942</v>
      </c>
    </row>
    <row r="1143" spans="2:113" outlineLevel="1" x14ac:dyDescent="0.3">
      <c r="E1143" s="164"/>
      <c r="F1143" s="164"/>
      <c r="G1143" s="164"/>
      <c r="H1143" s="164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  <c r="AZ1143" s="164"/>
      <c r="BA1143" s="164"/>
      <c r="BB1143" s="164"/>
      <c r="BC1143" s="164"/>
      <c r="BD1143" s="164"/>
      <c r="BE1143" s="164"/>
      <c r="BF1143" s="164"/>
      <c r="BG1143" s="164"/>
      <c r="BH1143" s="164"/>
      <c r="BI1143" s="164"/>
      <c r="BJ1143" s="164"/>
      <c r="BK1143" s="164"/>
      <c r="BL1143" s="164"/>
      <c r="BM1143" s="164"/>
      <c r="BN1143" s="164"/>
      <c r="BO1143" s="164"/>
      <c r="BP1143" s="164"/>
      <c r="BQ1143" s="164"/>
      <c r="BR1143" s="164"/>
      <c r="BS1143" s="164"/>
      <c r="BT1143" s="164"/>
      <c r="BU1143" s="164"/>
      <c r="BV1143" s="164"/>
      <c r="BW1143" s="164"/>
      <c r="BX1143" s="164"/>
      <c r="BY1143" s="164"/>
      <c r="BZ1143" s="164"/>
      <c r="CA1143" s="164"/>
      <c r="CB1143" s="164"/>
      <c r="CC1143" s="164"/>
      <c r="CD1143" s="164"/>
      <c r="CE1143" s="164"/>
      <c r="CF1143" s="164"/>
      <c r="CG1143" s="164"/>
      <c r="CH1143" s="164"/>
      <c r="CI1143" s="164"/>
      <c r="CJ1143" s="164"/>
      <c r="CK1143" s="164"/>
      <c r="CL1143" s="164"/>
      <c r="CM1143" s="164"/>
      <c r="CN1143" s="164"/>
      <c r="CO1143" s="164"/>
      <c r="CP1143" s="164"/>
      <c r="CQ1143" s="164"/>
      <c r="CR1143" s="164"/>
      <c r="CS1143" s="164"/>
      <c r="CT1143" s="164"/>
      <c r="CU1143" s="164"/>
      <c r="CV1143" s="164"/>
    </row>
    <row r="1144" spans="2:113" outlineLevel="1" x14ac:dyDescent="0.3">
      <c r="C1144" s="242" t="s">
        <v>23</v>
      </c>
      <c r="D1144" s="143" t="s">
        <v>590</v>
      </c>
      <c r="E1144" s="303">
        <f t="shared" si="748"/>
        <v>180.97607601698013</v>
      </c>
      <c r="F1144" s="303">
        <f t="shared" si="748"/>
        <v>189.81206762469549</v>
      </c>
      <c r="G1144" s="303">
        <f t="shared" si="748"/>
        <v>207.3703029619727</v>
      </c>
      <c r="H1144" s="303">
        <f t="shared" si="748"/>
        <v>229.36699164035255</v>
      </c>
      <c r="I1144" s="303">
        <f t="shared" si="748"/>
        <v>272.77181181393252</v>
      </c>
      <c r="J1144" s="303">
        <f t="shared" si="748"/>
        <v>385.74900847524276</v>
      </c>
      <c r="K1144" s="303">
        <f t="shared" si="748"/>
        <v>573.28598621887272</v>
      </c>
      <c r="L1144" s="303">
        <f t="shared" si="748"/>
        <v>1023.1042771718617</v>
      </c>
      <c r="M1144" s="303">
        <f t="shared" si="748"/>
        <v>2538.0085257373776</v>
      </c>
      <c r="N1144" s="303">
        <f t="shared" si="748"/>
        <v>2533.389084290528</v>
      </c>
      <c r="O1144" s="303">
        <f t="shared" si="748"/>
        <v>2551.1467776291674</v>
      </c>
      <c r="P1144" s="303">
        <f t="shared" si="748"/>
        <v>2658.7506453278265</v>
      </c>
      <c r="Q1144" s="303">
        <f t="shared" si="748"/>
        <v>2612.8868594622018</v>
      </c>
      <c r="R1144" s="303">
        <f t="shared" si="748"/>
        <v>2386.3583707891203</v>
      </c>
      <c r="S1144" s="303">
        <f t="shared" si="748"/>
        <v>2114.7726106149266</v>
      </c>
      <c r="T1144" s="303">
        <f t="shared" si="748"/>
        <v>1902.3345153664304</v>
      </c>
      <c r="U1144" s="303">
        <f t="shared" si="748"/>
        <v>1720.0207070454051</v>
      </c>
      <c r="V1144" s="303">
        <f t="shared" si="748"/>
        <v>1546.4072305798277</v>
      </c>
      <c r="W1144" s="303">
        <f t="shared" si="748"/>
        <v>1395.6072246385647</v>
      </c>
      <c r="X1144" s="303">
        <f t="shared" si="748"/>
        <v>1288.9339390071455</v>
      </c>
      <c r="Y1144" s="303">
        <f t="shared" si="748"/>
        <v>1224.5431740634622</v>
      </c>
      <c r="Z1144" s="303">
        <f t="shared" si="748"/>
        <v>1266.5387831390487</v>
      </c>
      <c r="AA1144" s="303">
        <f t="shared" si="748"/>
        <v>1582.4000245809711</v>
      </c>
      <c r="AB1144" s="303">
        <f t="shared" si="748"/>
        <v>1974.7311106424586</v>
      </c>
      <c r="AC1144" s="303">
        <f t="shared" si="748"/>
        <v>1974.5039777628676</v>
      </c>
      <c r="AD1144" s="303">
        <f t="shared" si="748"/>
        <v>1956.8728032677877</v>
      </c>
      <c r="AE1144" s="303">
        <f t="shared" si="748"/>
        <v>1977.8025269787627</v>
      </c>
      <c r="AF1144" s="303">
        <f t="shared" si="748"/>
        <v>1963.1013188991387</v>
      </c>
      <c r="AG1144" s="303">
        <f t="shared" si="748"/>
        <v>2139.1929219713807</v>
      </c>
      <c r="AH1144" s="303">
        <f t="shared" si="748"/>
        <v>2358.0046244362538</v>
      </c>
      <c r="AI1144" s="303">
        <f t="shared" si="748"/>
        <v>2324.6366344678163</v>
      </c>
      <c r="AJ1144" s="303">
        <f t="shared" si="748"/>
        <v>2297.7736135278633</v>
      </c>
      <c r="AK1144" s="303">
        <f t="shared" si="748"/>
        <v>2261.3506630367965</v>
      </c>
      <c r="AL1144" s="303">
        <f t="shared" si="748"/>
        <v>2257.4878126819253</v>
      </c>
      <c r="AM1144" s="303">
        <f t="shared" si="748"/>
        <v>2303.5744432568472</v>
      </c>
      <c r="AN1144" s="303">
        <f t="shared" si="748"/>
        <v>2347.495438166336</v>
      </c>
      <c r="AO1144" s="303">
        <f t="shared" si="748"/>
        <v>2389.1929033475699</v>
      </c>
      <c r="AP1144" s="303">
        <f t="shared" si="748"/>
        <v>2428.674744768874</v>
      </c>
      <c r="AQ1144" s="303">
        <f t="shared" si="748"/>
        <v>2465.9634855640011</v>
      </c>
      <c r="AR1144" s="303">
        <f t="shared" si="748"/>
        <v>2501.0945033197886</v>
      </c>
      <c r="AS1144" s="303">
        <f t="shared" si="748"/>
        <v>2534.1142611714049</v>
      </c>
      <c r="AT1144" s="303">
        <f t="shared" si="748"/>
        <v>2565.0785755748725</v>
      </c>
      <c r="AU1144" s="303">
        <f t="shared" si="748"/>
        <v>2594.0509554671762</v>
      </c>
      <c r="AV1144" s="303">
        <f t="shared" si="748"/>
        <v>2621.101039526161</v>
      </c>
      <c r="AW1144" s="303">
        <f t="shared" si="748"/>
        <v>2646.3031507499172</v>
      </c>
      <c r="AX1144" s="303">
        <f t="shared" si="748"/>
        <v>2669.7349808267127</v>
      </c>
      <c r="AY1144" s="303">
        <f t="shared" si="748"/>
        <v>2691.4764109045823</v>
      </c>
      <c r="AZ1144" s="303">
        <f t="shared" si="748"/>
        <v>2711.6084704561322</v>
      </c>
      <c r="BA1144" s="303">
        <f t="shared" si="748"/>
        <v>2730.2124319669797</v>
      </c>
      <c r="BB1144" s="303">
        <f t="shared" si="748"/>
        <v>2747.3690361060708</v>
      </c>
      <c r="BC1144" s="303">
        <f t="shared" si="748"/>
        <v>2763.1578397814624</v>
      </c>
      <c r="BD1144" s="303">
        <f t="shared" si="748"/>
        <v>2777.6566779461168</v>
      </c>
      <c r="BE1144" s="303">
        <f t="shared" si="748"/>
        <v>2790.9412290865444</v>
      </c>
      <c r="BF1144" s="303">
        <f t="shared" si="748"/>
        <v>2803.0846738945374</v>
      </c>
      <c r="BG1144" s="303">
        <f t="shared" si="748"/>
        <v>2814.157436586353</v>
      </c>
      <c r="BH1144" s="303">
        <f t="shared" si="748"/>
        <v>2824.2269986013143</v>
      </c>
      <c r="BI1144" s="303">
        <f t="shared" si="748"/>
        <v>2833.3577749013234</v>
      </c>
      <c r="BJ1144" s="303">
        <f t="shared" si="748"/>
        <v>2841.6110437346833</v>
      </c>
      <c r="BK1144" s="303">
        <f t="shared" si="748"/>
        <v>2849.044921464636</v>
      </c>
      <c r="BL1144" s="303">
        <f t="shared" si="748"/>
        <v>2855.714374849033</v>
      </c>
      <c r="BM1144" s="303">
        <f t="shared" si="748"/>
        <v>2861.6712639567618</v>
      </c>
      <c r="BN1144" s="303">
        <f t="shared" si="748"/>
        <v>2866.964409692041</v>
      </c>
      <c r="BO1144" s="303">
        <f t="shared" si="748"/>
        <v>2871.6396806500452</v>
      </c>
      <c r="BP1144" s="303">
        <f t="shared" si="748"/>
        <v>2875.7400947333399</v>
      </c>
      <c r="BQ1144" s="303">
        <f t="shared" ref="BQ1144:CV1144" si="749">+BQ1154+BQ1164</f>
        <v>2879.3059316101021</v>
      </c>
      <c r="BR1144" s="303">
        <f t="shared" si="749"/>
        <v>2882.3748526878098</v>
      </c>
      <c r="BS1144" s="303">
        <f t="shared" si="749"/>
        <v>2884.9820258086393</v>
      </c>
      <c r="BT1144" s="303">
        <f t="shared" si="749"/>
        <v>2887.160252346182</v>
      </c>
      <c r="BU1144" s="303">
        <f t="shared" si="749"/>
        <v>2888.9400947996437</v>
      </c>
      <c r="BV1144" s="303">
        <f t="shared" si="749"/>
        <v>2890.3500033449191</v>
      </c>
      <c r="BW1144" s="303">
        <f t="shared" si="749"/>
        <v>2891.4164401159751</v>
      </c>
      <c r="BX1144" s="303">
        <f t="shared" si="749"/>
        <v>2892.1640002591816</v>
      </c>
      <c r="BY1144" s="303">
        <f t="shared" si="749"/>
        <v>2892.6155290321562</v>
      </c>
      <c r="BZ1144" s="303">
        <f t="shared" si="749"/>
        <v>2892.7922344117515</v>
      </c>
      <c r="CA1144" s="303">
        <f t="shared" si="749"/>
        <v>2892.7137948372383</v>
      </c>
      <c r="CB1144" s="303">
        <f t="shared" si="749"/>
        <v>2892.3984618484947</v>
      </c>
      <c r="CC1144" s="303">
        <f t="shared" si="749"/>
        <v>2891.8631574887577</v>
      </c>
      <c r="CD1144" s="303">
        <f t="shared" si="749"/>
        <v>2891.1235664305696</v>
      </c>
      <c r="CE1144" s="303">
        <f t="shared" si="749"/>
        <v>2890.1942228548464</v>
      </c>
      <c r="CF1144" s="303">
        <f t="shared" si="749"/>
        <v>2889.0885921693434</v>
      </c>
      <c r="CG1144" s="303">
        <f t="shared" si="749"/>
        <v>2887.8191476963298</v>
      </c>
      <c r="CH1144" s="303">
        <f t="shared" si="749"/>
        <v>2886.3974424921907</v>
      </c>
      <c r="CI1144" s="303">
        <f t="shared" si="749"/>
        <v>2884.8341764857432</v>
      </c>
      <c r="CJ1144" s="303">
        <f t="shared" si="749"/>
        <v>2883.139259138683</v>
      </c>
      <c r="CK1144" s="303">
        <f t="shared" si="749"/>
        <v>2881.3218678422968</v>
      </c>
      <c r="CL1144" s="303">
        <f t="shared" si="749"/>
        <v>2879.3905022703102</v>
      </c>
      <c r="CM1144" s="303">
        <f t="shared" si="749"/>
        <v>2877.3530349095995</v>
      </c>
      <c r="CN1144" s="303">
        <f t="shared" si="749"/>
        <v>2875.216757989228</v>
      </c>
      <c r="CO1144" s="303">
        <f t="shared" si="749"/>
        <v>2872.9884270245175</v>
      </c>
      <c r="CP1144" s="303">
        <f t="shared" si="749"/>
        <v>2870.6743011872832</v>
      </c>
      <c r="CQ1144" s="303">
        <f t="shared" si="749"/>
        <v>2868.2801807063797</v>
      </c>
      <c r="CR1144" s="303">
        <f t="shared" si="749"/>
        <v>2865.8114414946558</v>
      </c>
      <c r="CS1144" s="303">
        <f t="shared" si="749"/>
        <v>2863.2730671897448</v>
      </c>
      <c r="CT1144" s="303">
        <f t="shared" si="749"/>
        <v>2860.6696787869787</v>
      </c>
      <c r="CU1144" s="303">
        <f t="shared" si="749"/>
        <v>2858.0055620333223</v>
      </c>
      <c r="CV1144" s="303">
        <f t="shared" si="749"/>
        <v>2855.2846927418277</v>
      </c>
      <c r="CW1144" s="63"/>
      <c r="CX1144" s="63"/>
    </row>
    <row r="1146" spans="2:113" ht="16.2" thickBot="1" x14ac:dyDescent="0.35">
      <c r="B1146" s="76" t="s">
        <v>588</v>
      </c>
      <c r="C1146" s="76"/>
      <c r="D1146" s="76"/>
      <c r="E1146" s="76"/>
      <c r="F1146" s="76"/>
      <c r="G1146" s="76"/>
      <c r="H1146" s="76"/>
      <c r="I1146" s="76"/>
      <c r="J1146" s="76"/>
      <c r="K1146" s="76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  <c r="V1146" s="76"/>
      <c r="W1146" s="76"/>
      <c r="X1146" s="76"/>
      <c r="Y1146" s="76"/>
      <c r="Z1146" s="76"/>
      <c r="AA1146" s="76"/>
      <c r="AB1146" s="76"/>
      <c r="AC1146" s="76"/>
      <c r="AD1146" s="76"/>
      <c r="AE1146" s="76"/>
      <c r="AF1146" s="76"/>
      <c r="AG1146" s="76"/>
      <c r="AH1146" s="76"/>
      <c r="AI1146" s="76"/>
      <c r="AJ1146" s="76"/>
      <c r="AK1146" s="76"/>
      <c r="AL1146" s="76"/>
      <c r="AM1146" s="76"/>
      <c r="AN1146" s="76"/>
      <c r="AO1146" s="76"/>
      <c r="AP1146" s="76"/>
      <c r="AQ1146" s="76"/>
      <c r="AR1146" s="76"/>
      <c r="AS1146" s="76"/>
      <c r="AT1146" s="76"/>
      <c r="AU1146" s="76"/>
      <c r="AV1146" s="76"/>
      <c r="AW1146" s="76"/>
      <c r="AX1146" s="76"/>
      <c r="AY1146" s="76"/>
      <c r="AZ1146" s="76"/>
      <c r="BA1146" s="76"/>
      <c r="BB1146" s="76"/>
      <c r="BC1146" s="76"/>
      <c r="BD1146" s="76"/>
      <c r="BE1146" s="76"/>
      <c r="BF1146" s="76"/>
      <c r="BG1146" s="76"/>
      <c r="BH1146" s="76"/>
      <c r="BI1146" s="76"/>
      <c r="BJ1146" s="76"/>
      <c r="BK1146" s="76"/>
      <c r="BL1146" s="76"/>
      <c r="BM1146" s="76"/>
      <c r="BN1146" s="76"/>
      <c r="BO1146" s="76"/>
      <c r="BP1146" s="76"/>
      <c r="BQ1146" s="76"/>
      <c r="BR1146" s="76"/>
      <c r="BS1146" s="76"/>
      <c r="BT1146" s="76"/>
      <c r="BU1146" s="76"/>
      <c r="BV1146" s="76"/>
      <c r="BW1146" s="76"/>
      <c r="BX1146" s="76"/>
      <c r="BY1146" s="76"/>
      <c r="BZ1146" s="76"/>
      <c r="CA1146" s="76"/>
      <c r="CB1146" s="76"/>
      <c r="CC1146" s="76"/>
      <c r="CD1146" s="76"/>
      <c r="CE1146" s="76"/>
      <c r="CF1146" s="76"/>
      <c r="CG1146" s="76"/>
      <c r="CH1146" s="76"/>
      <c r="CI1146" s="76"/>
      <c r="CJ1146" s="76"/>
      <c r="CK1146" s="76"/>
      <c r="CL1146" s="76"/>
      <c r="CM1146" s="76"/>
      <c r="CN1146" s="76"/>
      <c r="CO1146" s="76"/>
      <c r="CP1146" s="76"/>
      <c r="CQ1146" s="76"/>
      <c r="CR1146" s="76"/>
      <c r="CS1146" s="76"/>
      <c r="CT1146" s="76"/>
      <c r="CU1146" s="76"/>
      <c r="CV1146" s="76"/>
      <c r="CW1146" s="76"/>
      <c r="CX1146" s="76"/>
      <c r="CY1146" s="76"/>
      <c r="CZ1146" s="76"/>
      <c r="DA1146" s="76"/>
      <c r="DB1146" s="76"/>
      <c r="DC1146" s="76"/>
      <c r="DD1146" s="76"/>
      <c r="DE1146" s="76"/>
      <c r="DF1146" s="76"/>
      <c r="DG1146" s="76"/>
      <c r="DH1146" s="76"/>
      <c r="DI1146" s="76"/>
    </row>
    <row r="1147" spans="2:113" outlineLevel="1" x14ac:dyDescent="0.3">
      <c r="K1147" s="234"/>
      <c r="L1147" s="234"/>
      <c r="M1147" s="234"/>
      <c r="N1147" s="234"/>
    </row>
    <row r="1148" spans="2:113" outlineLevel="1" x14ac:dyDescent="0.3">
      <c r="E1148" s="233">
        <v>1</v>
      </c>
      <c r="F1148" s="233">
        <v>2</v>
      </c>
      <c r="G1148" s="233">
        <v>3</v>
      </c>
      <c r="H1148" s="233">
        <v>4</v>
      </c>
      <c r="I1148" s="233">
        <v>5</v>
      </c>
      <c r="J1148" s="233">
        <v>6</v>
      </c>
      <c r="K1148" s="233">
        <v>7</v>
      </c>
      <c r="L1148" s="233">
        <v>8</v>
      </c>
      <c r="M1148" s="233">
        <v>9</v>
      </c>
      <c r="N1148" s="233">
        <v>10</v>
      </c>
      <c r="O1148" s="233">
        <v>11</v>
      </c>
      <c r="P1148" s="233">
        <v>12</v>
      </c>
      <c r="Q1148" s="233">
        <v>13</v>
      </c>
      <c r="R1148" s="233">
        <v>14</v>
      </c>
      <c r="S1148" s="233">
        <v>15</v>
      </c>
      <c r="T1148" s="233">
        <v>16</v>
      </c>
      <c r="U1148" s="233">
        <v>17</v>
      </c>
      <c r="V1148" s="233">
        <v>18</v>
      </c>
      <c r="W1148" s="233">
        <v>19</v>
      </c>
      <c r="X1148" s="233">
        <v>20</v>
      </c>
      <c r="Y1148" s="233">
        <v>21</v>
      </c>
      <c r="Z1148" s="233">
        <v>22</v>
      </c>
      <c r="AA1148" s="233">
        <v>23</v>
      </c>
      <c r="AB1148" s="233">
        <v>24</v>
      </c>
      <c r="AC1148" s="233">
        <v>25</v>
      </c>
      <c r="AD1148" s="233">
        <v>26</v>
      </c>
      <c r="AE1148" s="233">
        <v>27</v>
      </c>
      <c r="AF1148" s="233">
        <v>28</v>
      </c>
      <c r="AG1148" s="233">
        <v>29</v>
      </c>
      <c r="AH1148" s="233">
        <v>30</v>
      </c>
      <c r="AI1148" s="233">
        <v>31</v>
      </c>
      <c r="AJ1148" s="233">
        <v>32</v>
      </c>
      <c r="AK1148" s="233">
        <v>33</v>
      </c>
      <c r="AL1148" s="233">
        <v>34</v>
      </c>
      <c r="AM1148" s="233">
        <v>35</v>
      </c>
      <c r="AN1148" s="233">
        <v>36</v>
      </c>
      <c r="AO1148" s="233">
        <v>37</v>
      </c>
      <c r="AP1148" s="233">
        <v>38</v>
      </c>
      <c r="AQ1148" s="233">
        <v>39</v>
      </c>
      <c r="AR1148" s="233">
        <v>40</v>
      </c>
      <c r="AS1148" s="233">
        <v>41</v>
      </c>
      <c r="AT1148" s="233">
        <v>42</v>
      </c>
      <c r="AU1148" s="233">
        <v>43</v>
      </c>
      <c r="AV1148" s="233">
        <v>44</v>
      </c>
      <c r="AW1148" s="233">
        <v>45</v>
      </c>
      <c r="AX1148" s="233">
        <v>46</v>
      </c>
      <c r="AY1148" s="233">
        <v>47</v>
      </c>
      <c r="AZ1148" s="233">
        <v>48</v>
      </c>
      <c r="BA1148" s="233">
        <v>49</v>
      </c>
      <c r="BB1148" s="233">
        <v>50</v>
      </c>
      <c r="BC1148" s="233">
        <v>51</v>
      </c>
      <c r="BD1148" s="233">
        <v>52</v>
      </c>
      <c r="BE1148" s="233">
        <v>53</v>
      </c>
      <c r="BF1148" s="233">
        <v>54</v>
      </c>
      <c r="BG1148" s="233">
        <v>55</v>
      </c>
      <c r="BH1148" s="233">
        <v>56</v>
      </c>
      <c r="BI1148" s="233">
        <v>57</v>
      </c>
      <c r="BJ1148" s="233">
        <v>58</v>
      </c>
      <c r="BK1148" s="233">
        <v>59</v>
      </c>
      <c r="BL1148" s="233">
        <v>60</v>
      </c>
      <c r="BM1148" s="233">
        <v>61</v>
      </c>
      <c r="BN1148" s="233">
        <v>62</v>
      </c>
      <c r="BO1148" s="233">
        <v>63</v>
      </c>
      <c r="BP1148" s="233">
        <v>64</v>
      </c>
      <c r="BQ1148" s="233">
        <v>65</v>
      </c>
      <c r="BR1148" s="233">
        <v>66</v>
      </c>
      <c r="BS1148" s="233">
        <v>67</v>
      </c>
      <c r="BT1148" s="233">
        <v>68</v>
      </c>
      <c r="BU1148" s="233">
        <v>69</v>
      </c>
      <c r="BV1148" s="233">
        <v>70</v>
      </c>
      <c r="BW1148" s="233">
        <v>71</v>
      </c>
      <c r="BX1148" s="233">
        <v>72</v>
      </c>
      <c r="BY1148" s="233">
        <v>73</v>
      </c>
      <c r="BZ1148" s="233">
        <v>74</v>
      </c>
      <c r="CA1148" s="233">
        <v>75</v>
      </c>
      <c r="CB1148" s="233">
        <v>76</v>
      </c>
      <c r="CC1148" s="233">
        <v>77</v>
      </c>
      <c r="CD1148" s="233">
        <v>78</v>
      </c>
      <c r="CE1148" s="233">
        <v>79</v>
      </c>
      <c r="CF1148" s="233">
        <v>80</v>
      </c>
      <c r="CG1148" s="233">
        <v>81</v>
      </c>
      <c r="CH1148" s="233">
        <v>82</v>
      </c>
      <c r="CI1148" s="233">
        <v>83</v>
      </c>
      <c r="CJ1148" s="233">
        <v>84</v>
      </c>
      <c r="CK1148" s="233">
        <v>85</v>
      </c>
      <c r="CL1148" s="233">
        <v>86</v>
      </c>
      <c r="CM1148" s="233">
        <v>87</v>
      </c>
      <c r="CN1148" s="233">
        <v>88</v>
      </c>
      <c r="CO1148" s="233">
        <v>89</v>
      </c>
      <c r="CP1148" s="233">
        <v>90</v>
      </c>
      <c r="CQ1148" s="233">
        <v>91</v>
      </c>
      <c r="CR1148" s="233">
        <v>92</v>
      </c>
      <c r="CS1148" s="233">
        <v>93</v>
      </c>
      <c r="CT1148" s="233">
        <v>94</v>
      </c>
      <c r="CU1148" s="233">
        <v>95</v>
      </c>
      <c r="CV1148" s="233">
        <v>96</v>
      </c>
      <c r="CZ1148" s="457" t="s">
        <v>85</v>
      </c>
      <c r="DA1148" s="458"/>
      <c r="DB1148" s="459"/>
      <c r="DC1148" s="457" t="s">
        <v>1624</v>
      </c>
      <c r="DD1148" s="458"/>
      <c r="DE1148" s="459"/>
      <c r="DF1148" s="457" t="s">
        <v>1625</v>
      </c>
      <c r="DG1148" s="458"/>
      <c r="DH1148" s="459"/>
    </row>
    <row r="1149" spans="2:113" outlineLevel="1" x14ac:dyDescent="0.3">
      <c r="B1149" s="69" t="s">
        <v>79</v>
      </c>
      <c r="C1149" s="69" t="s">
        <v>481</v>
      </c>
      <c r="E1149" s="69">
        <v>201401</v>
      </c>
      <c r="F1149" s="69">
        <v>201402</v>
      </c>
      <c r="G1149" s="69">
        <v>201403</v>
      </c>
      <c r="H1149" s="69">
        <v>201404</v>
      </c>
      <c r="I1149" s="69">
        <v>201405</v>
      </c>
      <c r="J1149" s="69">
        <v>201406</v>
      </c>
      <c r="K1149" s="69">
        <v>201407</v>
      </c>
      <c r="L1149" s="69">
        <v>201408</v>
      </c>
      <c r="M1149" s="69">
        <v>201409</v>
      </c>
      <c r="N1149" s="69">
        <v>201410</v>
      </c>
      <c r="O1149" s="69">
        <v>201411</v>
      </c>
      <c r="P1149" s="69">
        <v>201412</v>
      </c>
      <c r="Q1149" s="69">
        <v>201501</v>
      </c>
      <c r="R1149" s="69">
        <v>201502</v>
      </c>
      <c r="S1149" s="69">
        <v>201503</v>
      </c>
      <c r="T1149" s="69">
        <v>201504</v>
      </c>
      <c r="U1149" s="69">
        <v>201505</v>
      </c>
      <c r="V1149" s="69">
        <v>201506</v>
      </c>
      <c r="W1149" s="69">
        <v>201507</v>
      </c>
      <c r="X1149" s="69">
        <v>201508</v>
      </c>
      <c r="Y1149" s="69">
        <v>201509</v>
      </c>
      <c r="Z1149" s="69">
        <v>201510</v>
      </c>
      <c r="AA1149" s="69">
        <v>201511</v>
      </c>
      <c r="AB1149" s="69">
        <v>201512</v>
      </c>
      <c r="AC1149" s="69">
        <v>201601</v>
      </c>
      <c r="AD1149" s="69">
        <v>201602</v>
      </c>
      <c r="AE1149" s="69">
        <v>201603</v>
      </c>
      <c r="AF1149" s="69">
        <v>201604</v>
      </c>
      <c r="AG1149" s="69">
        <v>201605</v>
      </c>
      <c r="AH1149" s="69">
        <v>201606</v>
      </c>
      <c r="AI1149" s="69">
        <v>201607</v>
      </c>
      <c r="AJ1149" s="69">
        <v>201608</v>
      </c>
      <c r="AK1149" s="69">
        <v>201609</v>
      </c>
      <c r="AL1149" s="69">
        <v>201610</v>
      </c>
      <c r="AM1149" s="69">
        <v>201611</v>
      </c>
      <c r="AN1149" s="69">
        <v>201612</v>
      </c>
      <c r="AO1149" s="69">
        <v>201701</v>
      </c>
      <c r="AP1149" s="69">
        <v>201702</v>
      </c>
      <c r="AQ1149" s="69">
        <v>201703</v>
      </c>
      <c r="AR1149" s="69">
        <v>201704</v>
      </c>
      <c r="AS1149" s="69">
        <v>201705</v>
      </c>
      <c r="AT1149" s="69">
        <v>201706</v>
      </c>
      <c r="AU1149" s="69">
        <v>201707</v>
      </c>
      <c r="AV1149" s="69">
        <v>201708</v>
      </c>
      <c r="AW1149" s="69">
        <v>201709</v>
      </c>
      <c r="AX1149" s="69">
        <v>201710</v>
      </c>
      <c r="AY1149" s="69">
        <v>201711</v>
      </c>
      <c r="AZ1149" s="69">
        <v>201712</v>
      </c>
      <c r="BA1149" s="69">
        <v>201801</v>
      </c>
      <c r="BB1149" s="69">
        <v>201802</v>
      </c>
      <c r="BC1149" s="69">
        <v>201803</v>
      </c>
      <c r="BD1149" s="69">
        <v>201804</v>
      </c>
      <c r="BE1149" s="69">
        <v>201805</v>
      </c>
      <c r="BF1149" s="69">
        <v>201806</v>
      </c>
      <c r="BG1149" s="69">
        <v>201807</v>
      </c>
      <c r="BH1149" s="69">
        <v>201808</v>
      </c>
      <c r="BI1149" s="69">
        <v>201809</v>
      </c>
      <c r="BJ1149" s="69">
        <v>201810</v>
      </c>
      <c r="BK1149" s="69">
        <v>201811</v>
      </c>
      <c r="BL1149" s="69">
        <v>201812</v>
      </c>
      <c r="BM1149" s="69">
        <v>201901</v>
      </c>
      <c r="BN1149" s="69">
        <v>201902</v>
      </c>
      <c r="BO1149" s="69">
        <v>201903</v>
      </c>
      <c r="BP1149" s="69">
        <v>201904</v>
      </c>
      <c r="BQ1149" s="69">
        <v>201905</v>
      </c>
      <c r="BR1149" s="69">
        <v>201906</v>
      </c>
      <c r="BS1149" s="69">
        <v>201907</v>
      </c>
      <c r="BT1149" s="69">
        <v>201908</v>
      </c>
      <c r="BU1149" s="69">
        <v>201909</v>
      </c>
      <c r="BV1149" s="69">
        <v>201910</v>
      </c>
      <c r="BW1149" s="69">
        <v>201911</v>
      </c>
      <c r="BX1149" s="69">
        <v>201912</v>
      </c>
      <c r="BY1149" s="69">
        <v>202001</v>
      </c>
      <c r="BZ1149" s="69">
        <v>202002</v>
      </c>
      <c r="CA1149" s="69">
        <v>202003</v>
      </c>
      <c r="CB1149" s="69">
        <v>202004</v>
      </c>
      <c r="CC1149" s="69">
        <v>202005</v>
      </c>
      <c r="CD1149" s="69">
        <v>202006</v>
      </c>
      <c r="CE1149" s="69">
        <v>202007</v>
      </c>
      <c r="CF1149" s="69">
        <v>202008</v>
      </c>
      <c r="CG1149" s="69">
        <v>202009</v>
      </c>
      <c r="CH1149" s="69">
        <v>202010</v>
      </c>
      <c r="CI1149" s="69">
        <v>202011</v>
      </c>
      <c r="CJ1149" s="69">
        <v>202012</v>
      </c>
      <c r="CK1149" s="69">
        <v>202101</v>
      </c>
      <c r="CL1149" s="69">
        <v>202102</v>
      </c>
      <c r="CM1149" s="69">
        <v>202103</v>
      </c>
      <c r="CN1149" s="69">
        <v>202104</v>
      </c>
      <c r="CO1149" s="69">
        <v>202105</v>
      </c>
      <c r="CP1149" s="69">
        <v>202106</v>
      </c>
      <c r="CQ1149" s="69">
        <v>202107</v>
      </c>
      <c r="CR1149" s="69">
        <v>202108</v>
      </c>
      <c r="CS1149" s="69">
        <v>202109</v>
      </c>
      <c r="CT1149" s="69">
        <v>202110</v>
      </c>
      <c r="CU1149" s="69">
        <v>202111</v>
      </c>
      <c r="CV1149" s="69">
        <v>202112</v>
      </c>
      <c r="CX1149" s="69" t="s">
        <v>1720</v>
      </c>
      <c r="CY1149" s="69" t="s">
        <v>1721</v>
      </c>
      <c r="CZ1149" s="452" t="s">
        <v>1621</v>
      </c>
      <c r="DA1149" s="452" t="s">
        <v>1622</v>
      </c>
      <c r="DB1149" s="452" t="s">
        <v>1623</v>
      </c>
      <c r="DC1149" s="452" t="s">
        <v>1621</v>
      </c>
      <c r="DD1149" s="452" t="s">
        <v>1622</v>
      </c>
      <c r="DE1149" s="452" t="s">
        <v>1623</v>
      </c>
      <c r="DF1149" s="452" t="s">
        <v>1621</v>
      </c>
      <c r="DG1149" s="452" t="s">
        <v>1622</v>
      </c>
      <c r="DH1149" s="452" t="s">
        <v>1623</v>
      </c>
    </row>
    <row r="1150" spans="2:113" outlineLevel="1" x14ac:dyDescent="0.3">
      <c r="B1150" s="154">
        <v>1</v>
      </c>
      <c r="C1150" s="242" t="s">
        <v>364</v>
      </c>
      <c r="D1150" s="143" t="s">
        <v>590</v>
      </c>
      <c r="E1150" s="303">
        <f t="shared" ref="E1150:AK1150" si="750">IFERROR(E949/INDEX(abo.bam.pos.avg,E$1148),0)</f>
        <v>2136.7521367521367</v>
      </c>
      <c r="F1150" s="303">
        <f t="shared" si="750"/>
        <v>2136.7521367521367</v>
      </c>
      <c r="G1150" s="303">
        <f t="shared" si="750"/>
        <v>2136.7521367521367</v>
      </c>
      <c r="H1150" s="303">
        <f t="shared" si="750"/>
        <v>2136.7521367521367</v>
      </c>
      <c r="I1150" s="303">
        <f t="shared" si="750"/>
        <v>2136.7521367521367</v>
      </c>
      <c r="J1150" s="303">
        <f t="shared" si="750"/>
        <v>2136.7521367521367</v>
      </c>
      <c r="K1150" s="303">
        <f t="shared" si="750"/>
        <v>2136.7521367521367</v>
      </c>
      <c r="L1150" s="303">
        <f t="shared" si="750"/>
        <v>2136.7521367521367</v>
      </c>
      <c r="M1150" s="303">
        <f t="shared" si="750"/>
        <v>2136.7521367521367</v>
      </c>
      <c r="N1150" s="303">
        <f t="shared" si="750"/>
        <v>2136.7521367521367</v>
      </c>
      <c r="O1150" s="303">
        <f t="shared" si="750"/>
        <v>2136.7521367521367</v>
      </c>
      <c r="P1150" s="303">
        <f t="shared" si="750"/>
        <v>2136.7521367521367</v>
      </c>
      <c r="Q1150" s="303">
        <f t="shared" si="750"/>
        <v>2136.7521367521367</v>
      </c>
      <c r="R1150" s="303">
        <f t="shared" si="750"/>
        <v>2136.7521367521367</v>
      </c>
      <c r="S1150" s="303">
        <f t="shared" si="750"/>
        <v>2136.7521367521367</v>
      </c>
      <c r="T1150" s="303">
        <f t="shared" si="750"/>
        <v>2136.7521367521367</v>
      </c>
      <c r="U1150" s="303">
        <f t="shared" si="750"/>
        <v>2136.7521367521367</v>
      </c>
      <c r="V1150" s="303">
        <f t="shared" si="750"/>
        <v>2136.7521367521367</v>
      </c>
      <c r="W1150" s="303">
        <f t="shared" si="750"/>
        <v>2136.7521367521367</v>
      </c>
      <c r="X1150" s="303">
        <f t="shared" si="750"/>
        <v>2136.7521367521367</v>
      </c>
      <c r="Y1150" s="303">
        <f t="shared" si="750"/>
        <v>2136.7521367521367</v>
      </c>
      <c r="Z1150" s="303">
        <f t="shared" si="750"/>
        <v>2136.7521367521367</v>
      </c>
      <c r="AA1150" s="303">
        <f t="shared" si="750"/>
        <v>2136.7521367521367</v>
      </c>
      <c r="AB1150" s="303">
        <f t="shared" si="750"/>
        <v>2136.7521367521367</v>
      </c>
      <c r="AC1150" s="303">
        <f t="shared" si="750"/>
        <v>2136.7521367521367</v>
      </c>
      <c r="AD1150" s="303">
        <f t="shared" si="750"/>
        <v>2136.7521367521367</v>
      </c>
      <c r="AE1150" s="303">
        <f t="shared" si="750"/>
        <v>2136.7521367521367</v>
      </c>
      <c r="AF1150" s="303">
        <f t="shared" si="750"/>
        <v>2136.7521367521367</v>
      </c>
      <c r="AG1150" s="303">
        <f t="shared" si="750"/>
        <v>2136.7521367521367</v>
      </c>
      <c r="AH1150" s="303">
        <f t="shared" si="750"/>
        <v>2136.7521367521367</v>
      </c>
      <c r="AI1150" s="303">
        <f t="shared" si="750"/>
        <v>2136.7521367521367</v>
      </c>
      <c r="AJ1150" s="303">
        <f t="shared" si="750"/>
        <v>2136.7521367521367</v>
      </c>
      <c r="AK1150" s="303">
        <f t="shared" si="750"/>
        <v>2136.7521367521367</v>
      </c>
      <c r="AL1150" s="481">
        <f t="shared" ref="AL1150:BA1152" si="751">IF($CX1150="lineal",$CZ1150+$DA1150*AL$143,IF($CX1150="logaritmica",$DC1150+$DD1150*AL$142,IF($CX1150="exponencial",EXP($DF1150+$DG1150*AL$143),"-")))</f>
        <v>2136.7521367521367</v>
      </c>
      <c r="AM1150" s="481">
        <f t="shared" si="751"/>
        <v>2136.7521367521367</v>
      </c>
      <c r="AN1150" s="481">
        <f t="shared" si="751"/>
        <v>2136.7521367521367</v>
      </c>
      <c r="AO1150" s="481">
        <f t="shared" si="751"/>
        <v>2136.7521367521367</v>
      </c>
      <c r="AP1150" s="481">
        <f t="shared" si="751"/>
        <v>2136.7521367521367</v>
      </c>
      <c r="AQ1150" s="481">
        <f t="shared" si="751"/>
        <v>2136.7521367521367</v>
      </c>
      <c r="AR1150" s="481">
        <f t="shared" si="751"/>
        <v>2136.7521367521367</v>
      </c>
      <c r="AS1150" s="481">
        <f t="shared" si="751"/>
        <v>2136.7521367521367</v>
      </c>
      <c r="AT1150" s="481">
        <f t="shared" si="751"/>
        <v>2136.7521367521367</v>
      </c>
      <c r="AU1150" s="481">
        <f t="shared" si="751"/>
        <v>2136.7521367521367</v>
      </c>
      <c r="AV1150" s="481">
        <f t="shared" si="751"/>
        <v>2136.7521367521367</v>
      </c>
      <c r="AW1150" s="481">
        <f t="shared" si="751"/>
        <v>2136.7521367521367</v>
      </c>
      <c r="AX1150" s="481">
        <f t="shared" si="751"/>
        <v>2136.7521367521367</v>
      </c>
      <c r="AY1150" s="481">
        <f t="shared" si="751"/>
        <v>2136.7521367521367</v>
      </c>
      <c r="AZ1150" s="481">
        <f t="shared" si="751"/>
        <v>2136.7521367521367</v>
      </c>
      <c r="BA1150" s="481">
        <f t="shared" si="751"/>
        <v>2136.7521367521367</v>
      </c>
      <c r="BB1150" s="481">
        <f t="shared" ref="BB1150:CV1152" si="752">IF($CX1150="lineal",$CZ1150+$DA1150*BB$143,IF($CX1150="logaritmica",$DC1150+$DD1150*BB$142,IF($CX1150="exponencial",EXP($DF1150+$DG1150*BB$143),"-")))</f>
        <v>2136.7521367521367</v>
      </c>
      <c r="BC1150" s="481">
        <f t="shared" si="752"/>
        <v>2136.7521367521367</v>
      </c>
      <c r="BD1150" s="481">
        <f t="shared" si="752"/>
        <v>2136.7521367521367</v>
      </c>
      <c r="BE1150" s="481">
        <f t="shared" si="752"/>
        <v>2136.7521367521367</v>
      </c>
      <c r="BF1150" s="481">
        <f t="shared" si="752"/>
        <v>2136.7521367521367</v>
      </c>
      <c r="BG1150" s="481">
        <f t="shared" si="752"/>
        <v>2136.7521367521367</v>
      </c>
      <c r="BH1150" s="481">
        <f t="shared" si="752"/>
        <v>2136.7521367521367</v>
      </c>
      <c r="BI1150" s="481">
        <f t="shared" si="752"/>
        <v>2136.7521367521367</v>
      </c>
      <c r="BJ1150" s="481">
        <f t="shared" si="752"/>
        <v>2136.7521367521367</v>
      </c>
      <c r="BK1150" s="481">
        <f t="shared" si="752"/>
        <v>2136.7521367521367</v>
      </c>
      <c r="BL1150" s="481">
        <f t="shared" si="752"/>
        <v>2136.7521367521367</v>
      </c>
      <c r="BM1150" s="481">
        <f t="shared" si="752"/>
        <v>2136.7521367521367</v>
      </c>
      <c r="BN1150" s="481">
        <f t="shared" si="752"/>
        <v>2136.7521367521367</v>
      </c>
      <c r="BO1150" s="481">
        <f t="shared" si="752"/>
        <v>2136.7521367521367</v>
      </c>
      <c r="BP1150" s="481">
        <f t="shared" si="752"/>
        <v>2136.7521367521367</v>
      </c>
      <c r="BQ1150" s="481">
        <f t="shared" si="752"/>
        <v>2136.7521367521367</v>
      </c>
      <c r="BR1150" s="481">
        <f t="shared" si="752"/>
        <v>2136.7521367521367</v>
      </c>
      <c r="BS1150" s="481">
        <f t="shared" si="752"/>
        <v>2136.7521367521367</v>
      </c>
      <c r="BT1150" s="481">
        <f t="shared" si="752"/>
        <v>2136.7521367521367</v>
      </c>
      <c r="BU1150" s="481">
        <f t="shared" si="752"/>
        <v>2136.7521367521367</v>
      </c>
      <c r="BV1150" s="481">
        <f t="shared" si="752"/>
        <v>2136.7521367521367</v>
      </c>
      <c r="BW1150" s="481">
        <f t="shared" si="752"/>
        <v>2136.7521367521367</v>
      </c>
      <c r="BX1150" s="481">
        <f t="shared" si="752"/>
        <v>2136.7521367521367</v>
      </c>
      <c r="BY1150" s="481">
        <f t="shared" si="752"/>
        <v>2136.7521367521367</v>
      </c>
      <c r="BZ1150" s="481">
        <f t="shared" si="752"/>
        <v>2136.7521367521367</v>
      </c>
      <c r="CA1150" s="481">
        <f t="shared" si="752"/>
        <v>2136.7521367521367</v>
      </c>
      <c r="CB1150" s="481">
        <f t="shared" si="752"/>
        <v>2136.7521367521367</v>
      </c>
      <c r="CC1150" s="481">
        <f t="shared" si="752"/>
        <v>2136.7521367521367</v>
      </c>
      <c r="CD1150" s="481">
        <f t="shared" si="752"/>
        <v>2136.7521367521367</v>
      </c>
      <c r="CE1150" s="481">
        <f t="shared" si="752"/>
        <v>2136.7521367521367</v>
      </c>
      <c r="CF1150" s="481">
        <f t="shared" si="752"/>
        <v>2136.7521367521367</v>
      </c>
      <c r="CG1150" s="481">
        <f t="shared" si="752"/>
        <v>2136.7521367521367</v>
      </c>
      <c r="CH1150" s="481">
        <f t="shared" si="752"/>
        <v>2136.7521367521367</v>
      </c>
      <c r="CI1150" s="481">
        <f t="shared" si="752"/>
        <v>2136.7521367521367</v>
      </c>
      <c r="CJ1150" s="481">
        <f t="shared" si="752"/>
        <v>2136.7521367521367</v>
      </c>
      <c r="CK1150" s="481">
        <f t="shared" si="752"/>
        <v>2136.7521367521367</v>
      </c>
      <c r="CL1150" s="481">
        <f t="shared" si="752"/>
        <v>2136.7521367521367</v>
      </c>
      <c r="CM1150" s="481">
        <f t="shared" si="752"/>
        <v>2136.7521367521367</v>
      </c>
      <c r="CN1150" s="481">
        <f t="shared" si="752"/>
        <v>2136.7521367521367</v>
      </c>
      <c r="CO1150" s="481">
        <f t="shared" si="752"/>
        <v>2136.7521367521367</v>
      </c>
      <c r="CP1150" s="481">
        <f t="shared" si="752"/>
        <v>2136.7521367521367</v>
      </c>
      <c r="CQ1150" s="481">
        <f t="shared" si="752"/>
        <v>2136.7521367521367</v>
      </c>
      <c r="CR1150" s="481">
        <f t="shared" si="752"/>
        <v>2136.7521367521367</v>
      </c>
      <c r="CS1150" s="481">
        <f t="shared" si="752"/>
        <v>2136.7521367521367</v>
      </c>
      <c r="CT1150" s="481">
        <f t="shared" si="752"/>
        <v>2136.7521367521367</v>
      </c>
      <c r="CU1150" s="481">
        <f t="shared" si="752"/>
        <v>2136.7521367521367</v>
      </c>
      <c r="CV1150" s="481">
        <f t="shared" si="752"/>
        <v>2136.7521367521367</v>
      </c>
      <c r="CX1150" s="242" t="s">
        <v>1722</v>
      </c>
      <c r="CY1150" s="242" t="str">
        <f>IF(AND($DB1150&gt;$DE1150,$DB1150&gt;$DH1150),"lineal",IF(AND($DE1150&gt;$DB1150,$DE1150&gt;$DH1150),"logaritmica",IF(AND($DH1150&gt;$DB1150,$DH1150&gt;$DE1150),"exponencial","-")))</f>
        <v>logaritmica</v>
      </c>
      <c r="CZ1150" s="453">
        <f>$AK1150-$DA1150*$AK$143</f>
        <v>2136.7521367521367</v>
      </c>
      <c r="DA1150" s="453">
        <f>IFERROR(SLOPE($E1150:$AK1150,$E$143:$AK$143),0)</f>
        <v>0</v>
      </c>
      <c r="DB1150" s="454">
        <f>IFERROR(RSQ($E1150:$AK1150,$E$143:$AK$143),0)</f>
        <v>0</v>
      </c>
      <c r="DC1150" s="453">
        <f>$AK1150-$DD1150*$AK$143</f>
        <v>2136.7521367521367</v>
      </c>
      <c r="DD1150" s="453">
        <f>IFERROR(SLOPE($E1150:$AK1150,$E$142:$AK$142),0)</f>
        <v>7.8798554364783683E-28</v>
      </c>
      <c r="DE1150" s="454">
        <f>IFERROR(RSQ($E1150:$AK1150,$E$142:$AK$142),0)</f>
        <v>1.3408253065740596E-31</v>
      </c>
      <c r="DF1150" s="455">
        <f t="shared" ref="DF1150:DF1152" si="753">IFERROR(LN($AK1150)-$DG1150*$AK$143,0)</f>
        <v>7.6670422620466274</v>
      </c>
      <c r="DG1150" s="456">
        <f>IFERROR(SLOPE(LN($E1150:$AK1150),$E$143:$AK$143),0)</f>
        <v>0</v>
      </c>
      <c r="DH1150" s="454">
        <f>IFERROR(RSQ(LN($E1150:$AK1150),$E$143:$AK$143),0)</f>
        <v>0</v>
      </c>
    </row>
    <row r="1151" spans="2:113" outlineLevel="1" x14ac:dyDescent="0.3">
      <c r="B1151" s="154">
        <v>2</v>
      </c>
      <c r="C1151" s="242" t="s">
        <v>366</v>
      </c>
      <c r="D1151" s="143" t="s">
        <v>590</v>
      </c>
      <c r="E1151" s="303">
        <f t="shared" ref="E1151:AK1151" si="754">IFERROR(E950/INDEX(abo.bam.con.avg,E$998),0)</f>
        <v>3273.3224222585923</v>
      </c>
      <c r="F1151" s="303">
        <f t="shared" si="754"/>
        <v>3273.3224222585923</v>
      </c>
      <c r="G1151" s="303">
        <f t="shared" si="754"/>
        <v>3273.3224222585923</v>
      </c>
      <c r="H1151" s="303">
        <f t="shared" si="754"/>
        <v>3273.3224222585923</v>
      </c>
      <c r="I1151" s="303">
        <f t="shared" si="754"/>
        <v>3273.3224222585923</v>
      </c>
      <c r="J1151" s="303">
        <f t="shared" si="754"/>
        <v>3273.3224222585923</v>
      </c>
      <c r="K1151" s="303">
        <f t="shared" si="754"/>
        <v>3273.3224222585923</v>
      </c>
      <c r="L1151" s="303">
        <f t="shared" si="754"/>
        <v>3273.3224222585923</v>
      </c>
      <c r="M1151" s="303">
        <f t="shared" si="754"/>
        <v>3273.3224222585923</v>
      </c>
      <c r="N1151" s="303">
        <f t="shared" si="754"/>
        <v>3273.3224222585923</v>
      </c>
      <c r="O1151" s="303">
        <f t="shared" si="754"/>
        <v>3273.3224222585923</v>
      </c>
      <c r="P1151" s="303">
        <f t="shared" si="754"/>
        <v>3273.3224222585923</v>
      </c>
      <c r="Q1151" s="303">
        <f t="shared" si="754"/>
        <v>3273.3224222585923</v>
      </c>
      <c r="R1151" s="303">
        <f t="shared" si="754"/>
        <v>3273.3224222585923</v>
      </c>
      <c r="S1151" s="303">
        <f t="shared" si="754"/>
        <v>3273.3224222585923</v>
      </c>
      <c r="T1151" s="303">
        <f t="shared" si="754"/>
        <v>3273.3224222585923</v>
      </c>
      <c r="U1151" s="303">
        <f t="shared" si="754"/>
        <v>3273.3224222585923</v>
      </c>
      <c r="V1151" s="303">
        <f t="shared" si="754"/>
        <v>3273.3224222585923</v>
      </c>
      <c r="W1151" s="303">
        <f t="shared" si="754"/>
        <v>3273.3224222585923</v>
      </c>
      <c r="X1151" s="303">
        <f t="shared" si="754"/>
        <v>3273.3224222585923</v>
      </c>
      <c r="Y1151" s="303">
        <f t="shared" si="754"/>
        <v>3273.3224222585923</v>
      </c>
      <c r="Z1151" s="303">
        <f t="shared" si="754"/>
        <v>3273.3224222585923</v>
      </c>
      <c r="AA1151" s="303">
        <f t="shared" si="754"/>
        <v>3273.3224222585923</v>
      </c>
      <c r="AB1151" s="303">
        <f t="shared" si="754"/>
        <v>3273.3224222585923</v>
      </c>
      <c r="AC1151" s="303">
        <f t="shared" si="754"/>
        <v>3273.3224222585923</v>
      </c>
      <c r="AD1151" s="303">
        <f t="shared" si="754"/>
        <v>3273.3224222585923</v>
      </c>
      <c r="AE1151" s="303">
        <f t="shared" si="754"/>
        <v>3273.3224222585923</v>
      </c>
      <c r="AF1151" s="303">
        <f t="shared" si="754"/>
        <v>3273.3224222585923</v>
      </c>
      <c r="AG1151" s="303">
        <f t="shared" si="754"/>
        <v>3273.3224222585923</v>
      </c>
      <c r="AH1151" s="303">
        <f t="shared" si="754"/>
        <v>3273.3224222585923</v>
      </c>
      <c r="AI1151" s="303">
        <f t="shared" si="754"/>
        <v>3273.3224222585923</v>
      </c>
      <c r="AJ1151" s="303">
        <f t="shared" si="754"/>
        <v>3273.3224222585923</v>
      </c>
      <c r="AK1151" s="303">
        <f t="shared" si="754"/>
        <v>3273.3224222585923</v>
      </c>
      <c r="AL1151" s="481">
        <f t="shared" si="751"/>
        <v>3273.3224222585923</v>
      </c>
      <c r="AM1151" s="481">
        <f t="shared" si="751"/>
        <v>3273.3224222585923</v>
      </c>
      <c r="AN1151" s="481">
        <f t="shared" si="751"/>
        <v>3273.3224222585923</v>
      </c>
      <c r="AO1151" s="481">
        <f t="shared" si="751"/>
        <v>3273.3224222585923</v>
      </c>
      <c r="AP1151" s="481">
        <f t="shared" si="751"/>
        <v>3273.3224222585923</v>
      </c>
      <c r="AQ1151" s="481">
        <f t="shared" si="751"/>
        <v>3273.3224222585923</v>
      </c>
      <c r="AR1151" s="481">
        <f t="shared" si="751"/>
        <v>3273.3224222585923</v>
      </c>
      <c r="AS1151" s="481">
        <f t="shared" si="751"/>
        <v>3273.3224222585923</v>
      </c>
      <c r="AT1151" s="481">
        <f t="shared" si="751"/>
        <v>3273.3224222585923</v>
      </c>
      <c r="AU1151" s="481">
        <f t="shared" si="751"/>
        <v>3273.3224222585923</v>
      </c>
      <c r="AV1151" s="481">
        <f t="shared" si="751"/>
        <v>3273.3224222585923</v>
      </c>
      <c r="AW1151" s="481">
        <f t="shared" si="751"/>
        <v>3273.3224222585923</v>
      </c>
      <c r="AX1151" s="481">
        <f t="shared" si="751"/>
        <v>3273.3224222585923</v>
      </c>
      <c r="AY1151" s="481">
        <f t="shared" si="751"/>
        <v>3273.3224222585923</v>
      </c>
      <c r="AZ1151" s="481">
        <f t="shared" si="751"/>
        <v>3273.3224222585923</v>
      </c>
      <c r="BA1151" s="481">
        <f t="shared" si="751"/>
        <v>3273.3224222585923</v>
      </c>
      <c r="BB1151" s="481">
        <f t="shared" si="752"/>
        <v>3273.3224222585923</v>
      </c>
      <c r="BC1151" s="481">
        <f t="shared" si="752"/>
        <v>3273.3224222585923</v>
      </c>
      <c r="BD1151" s="481">
        <f t="shared" si="752"/>
        <v>3273.3224222585923</v>
      </c>
      <c r="BE1151" s="481">
        <f t="shared" si="752"/>
        <v>3273.3224222585923</v>
      </c>
      <c r="BF1151" s="481">
        <f t="shared" si="752"/>
        <v>3273.3224222585923</v>
      </c>
      <c r="BG1151" s="481">
        <f t="shared" si="752"/>
        <v>3273.3224222585923</v>
      </c>
      <c r="BH1151" s="481">
        <f t="shared" si="752"/>
        <v>3273.3224222585923</v>
      </c>
      <c r="BI1151" s="481">
        <f t="shared" si="752"/>
        <v>3273.3224222585923</v>
      </c>
      <c r="BJ1151" s="481">
        <f t="shared" si="752"/>
        <v>3273.3224222585923</v>
      </c>
      <c r="BK1151" s="481">
        <f t="shared" si="752"/>
        <v>3273.3224222585923</v>
      </c>
      <c r="BL1151" s="481">
        <f t="shared" si="752"/>
        <v>3273.3224222585923</v>
      </c>
      <c r="BM1151" s="481">
        <f t="shared" si="752"/>
        <v>3273.3224222585923</v>
      </c>
      <c r="BN1151" s="481">
        <f t="shared" si="752"/>
        <v>3273.3224222585923</v>
      </c>
      <c r="BO1151" s="481">
        <f t="shared" si="752"/>
        <v>3273.3224222585923</v>
      </c>
      <c r="BP1151" s="481">
        <f t="shared" si="752"/>
        <v>3273.3224222585923</v>
      </c>
      <c r="BQ1151" s="481">
        <f t="shared" si="752"/>
        <v>3273.3224222585923</v>
      </c>
      <c r="BR1151" s="481">
        <f t="shared" si="752"/>
        <v>3273.3224222585923</v>
      </c>
      <c r="BS1151" s="481">
        <f t="shared" si="752"/>
        <v>3273.3224222585923</v>
      </c>
      <c r="BT1151" s="481">
        <f t="shared" si="752"/>
        <v>3273.3224222585923</v>
      </c>
      <c r="BU1151" s="481">
        <f t="shared" si="752"/>
        <v>3273.3224222585923</v>
      </c>
      <c r="BV1151" s="481">
        <f t="shared" si="752"/>
        <v>3273.3224222585923</v>
      </c>
      <c r="BW1151" s="481">
        <f t="shared" si="752"/>
        <v>3273.3224222585923</v>
      </c>
      <c r="BX1151" s="481">
        <f t="shared" si="752"/>
        <v>3273.3224222585923</v>
      </c>
      <c r="BY1151" s="481">
        <f t="shared" si="752"/>
        <v>3273.3224222585923</v>
      </c>
      <c r="BZ1151" s="481">
        <f t="shared" si="752"/>
        <v>3273.3224222585923</v>
      </c>
      <c r="CA1151" s="481">
        <f t="shared" si="752"/>
        <v>3273.3224222585923</v>
      </c>
      <c r="CB1151" s="481">
        <f t="shared" si="752"/>
        <v>3273.3224222585923</v>
      </c>
      <c r="CC1151" s="481">
        <f t="shared" si="752"/>
        <v>3273.3224222585923</v>
      </c>
      <c r="CD1151" s="481">
        <f t="shared" si="752"/>
        <v>3273.3224222585923</v>
      </c>
      <c r="CE1151" s="481">
        <f t="shared" si="752"/>
        <v>3273.3224222585923</v>
      </c>
      <c r="CF1151" s="481">
        <f t="shared" si="752"/>
        <v>3273.3224222585923</v>
      </c>
      <c r="CG1151" s="481">
        <f t="shared" si="752"/>
        <v>3273.3224222585923</v>
      </c>
      <c r="CH1151" s="481">
        <f t="shared" si="752"/>
        <v>3273.3224222585923</v>
      </c>
      <c r="CI1151" s="481">
        <f t="shared" si="752"/>
        <v>3273.3224222585923</v>
      </c>
      <c r="CJ1151" s="481">
        <f t="shared" si="752"/>
        <v>3273.3224222585923</v>
      </c>
      <c r="CK1151" s="481">
        <f t="shared" si="752"/>
        <v>3273.3224222585923</v>
      </c>
      <c r="CL1151" s="481">
        <f t="shared" si="752"/>
        <v>3273.3224222585923</v>
      </c>
      <c r="CM1151" s="481">
        <f t="shared" si="752"/>
        <v>3273.3224222585923</v>
      </c>
      <c r="CN1151" s="481">
        <f t="shared" si="752"/>
        <v>3273.3224222585923</v>
      </c>
      <c r="CO1151" s="481">
        <f t="shared" si="752"/>
        <v>3273.3224222585923</v>
      </c>
      <c r="CP1151" s="481">
        <f t="shared" si="752"/>
        <v>3273.3224222585923</v>
      </c>
      <c r="CQ1151" s="481">
        <f t="shared" si="752"/>
        <v>3273.3224222585923</v>
      </c>
      <c r="CR1151" s="481">
        <f t="shared" si="752"/>
        <v>3273.3224222585923</v>
      </c>
      <c r="CS1151" s="481">
        <f t="shared" si="752"/>
        <v>3273.3224222585923</v>
      </c>
      <c r="CT1151" s="481">
        <f t="shared" si="752"/>
        <v>3273.3224222585923</v>
      </c>
      <c r="CU1151" s="481">
        <f t="shared" si="752"/>
        <v>3273.3224222585923</v>
      </c>
      <c r="CV1151" s="481">
        <f t="shared" si="752"/>
        <v>3273.3224222585923</v>
      </c>
      <c r="CX1151" s="242" t="str">
        <f t="shared" ref="CX1151" si="755">+CY1151</f>
        <v>logaritmica</v>
      </c>
      <c r="CY1151" s="242" t="str">
        <f t="shared" ref="CY1151:CY1152" si="756">IF(AND($DB1151&gt;$DE1151,$DB1151&gt;$DH1151),"lineal",IF(AND($DE1151&gt;$DB1151,$DE1151&gt;$DH1151),"logaritmica",IF(AND($DH1151&gt;$DB1151,$DH1151&gt;$DE1151),"exponencial","-")))</f>
        <v>logaritmica</v>
      </c>
      <c r="CZ1151" s="453">
        <f t="shared" ref="CZ1151:CZ1152" si="757">$AK1151-$DA1151*$AK$143</f>
        <v>3273.3224222585923</v>
      </c>
      <c r="DA1151" s="453">
        <f t="shared" ref="DA1151:DA1152" si="758">IFERROR(SLOPE($E1151:$AK1151,$E$143:$AK$143),0)</f>
        <v>0</v>
      </c>
      <c r="DB1151" s="454">
        <f t="shared" ref="DB1151:DB1152" si="759">IFERROR(RSQ($E1151:$AK1151,$E$143:$AK$143),0)</f>
        <v>0</v>
      </c>
      <c r="DC1151" s="453">
        <f t="shared" ref="DC1151:DC1152" si="760">$AK1151-$DD1151*$AK$143</f>
        <v>3273.3224222585923</v>
      </c>
      <c r="DD1151" s="453">
        <f>IFERROR(SLOPE($E1151:$AK1151,$E$142:$AK$142),0)</f>
        <v>-9.9354698981683764E-28</v>
      </c>
      <c r="DE1151" s="454">
        <f>IFERROR(RSQ($E1151:$AK1151,$E$142:$AK$142),0)</f>
        <v>9.4739263417667207E-32</v>
      </c>
      <c r="DF1151" s="455">
        <f t="shared" si="753"/>
        <v>8.0935607793526234</v>
      </c>
      <c r="DG1151" s="456">
        <f t="shared" ref="DG1151:DG1152" si="761">IFERROR(SLOPE(LN($E1151:$AK1151),$E$143:$AK$143),0)</f>
        <v>0</v>
      </c>
      <c r="DH1151" s="454">
        <f>IFERROR(RSQ(LN($E1151:$AK1151),$E$143:$AK$143),0)</f>
        <v>0</v>
      </c>
    </row>
    <row r="1152" spans="2:113" outlineLevel="1" x14ac:dyDescent="0.3">
      <c r="B1152" s="154">
        <v>3</v>
      </c>
      <c r="C1152" s="242" t="s">
        <v>365</v>
      </c>
      <c r="D1152" s="143" t="s">
        <v>590</v>
      </c>
      <c r="E1152" s="303">
        <f t="shared" ref="E1152:AK1152" si="762">IFERROR(E951/INDEX(abo.bam.pre.avg,E$998),0)</f>
        <v>3.7161182914774544</v>
      </c>
      <c r="F1152" s="303">
        <f t="shared" si="762"/>
        <v>3.9085248836236715</v>
      </c>
      <c r="G1152" s="303">
        <f t="shared" si="762"/>
        <v>4.2940939032454759</v>
      </c>
      <c r="H1152" s="303">
        <f t="shared" si="762"/>
        <v>4.7832929145082055</v>
      </c>
      <c r="I1152" s="303">
        <f t="shared" si="762"/>
        <v>5.7692585060505097</v>
      </c>
      <c r="J1152" s="303">
        <f t="shared" si="762"/>
        <v>8.471955708615555</v>
      </c>
      <c r="K1152" s="303">
        <f t="shared" si="762"/>
        <v>13.44754783965144</v>
      </c>
      <c r="L1152" s="303">
        <f t="shared" si="762"/>
        <v>28.680414145180258</v>
      </c>
      <c r="M1152" s="303">
        <f t="shared" si="762"/>
        <v>207.40433475059629</v>
      </c>
      <c r="N1152" s="303">
        <f t="shared" si="762"/>
        <v>205.82484305855718</v>
      </c>
      <c r="O1152" s="303">
        <f t="shared" si="762"/>
        <v>211.999152003392</v>
      </c>
      <c r="P1152" s="303">
        <f t="shared" si="762"/>
        <v>256.41025641025641</v>
      </c>
      <c r="Q1152" s="303">
        <f t="shared" si="762"/>
        <v>235.84905660377359</v>
      </c>
      <c r="R1152" s="303">
        <f t="shared" si="762"/>
        <v>163.63933889707084</v>
      </c>
      <c r="S1152" s="303">
        <f t="shared" si="762"/>
        <v>112.5809175344779</v>
      </c>
      <c r="T1152" s="303">
        <f t="shared" si="762"/>
        <v>86.192035855886914</v>
      </c>
      <c r="U1152" s="303">
        <f t="shared" si="762"/>
        <v>69.101337110873089</v>
      </c>
      <c r="V1152" s="303">
        <f t="shared" si="762"/>
        <v>56.075814501205627</v>
      </c>
      <c r="W1152" s="303">
        <f t="shared" si="762"/>
        <v>46.660289760399415</v>
      </c>
      <c r="X1152" s="303">
        <f t="shared" si="762"/>
        <v>40.840497437258783</v>
      </c>
      <c r="Y1152" s="303">
        <f t="shared" si="762"/>
        <v>37.613074304628292</v>
      </c>
      <c r="Z1152" s="303">
        <f t="shared" si="762"/>
        <v>39.695141314703079</v>
      </c>
      <c r="AA1152" s="303">
        <f t="shared" si="762"/>
        <v>58.563438845128985</v>
      </c>
      <c r="AB1152" s="303">
        <f t="shared" si="762"/>
        <v>94.255148687497055</v>
      </c>
      <c r="AC1152" s="303">
        <f t="shared" si="762"/>
        <v>94.228504122497057</v>
      </c>
      <c r="AD1152" s="303">
        <f t="shared" si="762"/>
        <v>92.187139893984792</v>
      </c>
      <c r="AE1152" s="303">
        <f t="shared" si="762"/>
        <v>94.616330778692401</v>
      </c>
      <c r="AF1152" s="303">
        <f t="shared" si="762"/>
        <v>92.902266815310298</v>
      </c>
      <c r="AG1152" s="303">
        <f t="shared" si="762"/>
        <v>116.21825788831426</v>
      </c>
      <c r="AH1152" s="303">
        <f t="shared" si="762"/>
        <v>156.97354995683227</v>
      </c>
      <c r="AI1152" s="303">
        <f t="shared" si="762"/>
        <v>149.61101137043687</v>
      </c>
      <c r="AJ1152" s="303">
        <f t="shared" si="762"/>
        <v>144.02995823131212</v>
      </c>
      <c r="AK1152" s="303">
        <f t="shared" si="762"/>
        <v>136.91128148959476</v>
      </c>
      <c r="AL1152" s="481">
        <f t="shared" si="751"/>
        <v>139.20718449188024</v>
      </c>
      <c r="AM1152" s="481">
        <f t="shared" si="751"/>
        <v>141.5030874941657</v>
      </c>
      <c r="AN1152" s="481">
        <f t="shared" si="751"/>
        <v>143.79899049645118</v>
      </c>
      <c r="AO1152" s="481">
        <f t="shared" si="751"/>
        <v>146.09489349873667</v>
      </c>
      <c r="AP1152" s="481">
        <f t="shared" si="751"/>
        <v>148.39079650102212</v>
      </c>
      <c r="AQ1152" s="481">
        <f t="shared" si="751"/>
        <v>150.68669950330761</v>
      </c>
      <c r="AR1152" s="481">
        <f t="shared" si="751"/>
        <v>152.98260250559309</v>
      </c>
      <c r="AS1152" s="481">
        <f t="shared" si="751"/>
        <v>155.27850550787855</v>
      </c>
      <c r="AT1152" s="481">
        <f t="shared" si="751"/>
        <v>157.57440851016401</v>
      </c>
      <c r="AU1152" s="481">
        <f t="shared" si="751"/>
        <v>159.87031151244952</v>
      </c>
      <c r="AV1152" s="481">
        <f t="shared" si="751"/>
        <v>162.16621451473497</v>
      </c>
      <c r="AW1152" s="481">
        <f t="shared" si="751"/>
        <v>164.46211751702043</v>
      </c>
      <c r="AX1152" s="481">
        <f t="shared" si="751"/>
        <v>166.75802051930594</v>
      </c>
      <c r="AY1152" s="481">
        <f t="shared" si="751"/>
        <v>169.0539235215914</v>
      </c>
      <c r="AZ1152" s="481">
        <f t="shared" si="751"/>
        <v>171.34982652387686</v>
      </c>
      <c r="BA1152" s="481">
        <f t="shared" si="751"/>
        <v>173.64572952616234</v>
      </c>
      <c r="BB1152" s="481">
        <f t="shared" si="752"/>
        <v>175.94163252844783</v>
      </c>
      <c r="BC1152" s="481">
        <f t="shared" si="752"/>
        <v>178.23753553073328</v>
      </c>
      <c r="BD1152" s="481">
        <f t="shared" si="752"/>
        <v>180.53343853301877</v>
      </c>
      <c r="BE1152" s="481">
        <f t="shared" si="752"/>
        <v>182.82934153530425</v>
      </c>
      <c r="BF1152" s="481">
        <f t="shared" si="752"/>
        <v>185.12524453758971</v>
      </c>
      <c r="BG1152" s="481">
        <f t="shared" si="752"/>
        <v>187.42114753987519</v>
      </c>
      <c r="BH1152" s="481">
        <f t="shared" si="752"/>
        <v>189.71705054216068</v>
      </c>
      <c r="BI1152" s="481">
        <f t="shared" si="752"/>
        <v>192.01295354444613</v>
      </c>
      <c r="BJ1152" s="481">
        <f t="shared" si="752"/>
        <v>194.30885654673159</v>
      </c>
      <c r="BK1152" s="481">
        <f t="shared" si="752"/>
        <v>196.6047595490171</v>
      </c>
      <c r="BL1152" s="481">
        <f t="shared" si="752"/>
        <v>198.90066255130256</v>
      </c>
      <c r="BM1152" s="481">
        <f t="shared" si="752"/>
        <v>201.19656555358802</v>
      </c>
      <c r="BN1152" s="481">
        <f t="shared" si="752"/>
        <v>203.49246855587353</v>
      </c>
      <c r="BO1152" s="481">
        <f t="shared" si="752"/>
        <v>205.78837155815899</v>
      </c>
      <c r="BP1152" s="481">
        <f t="shared" si="752"/>
        <v>208.08427456044444</v>
      </c>
      <c r="BQ1152" s="481">
        <f t="shared" si="752"/>
        <v>210.38017756272995</v>
      </c>
      <c r="BR1152" s="481">
        <f t="shared" si="752"/>
        <v>212.67608056501541</v>
      </c>
      <c r="BS1152" s="481">
        <f t="shared" si="752"/>
        <v>214.97198356730087</v>
      </c>
      <c r="BT1152" s="481">
        <f t="shared" si="752"/>
        <v>217.26788656958632</v>
      </c>
      <c r="BU1152" s="481">
        <f t="shared" si="752"/>
        <v>219.56378957187184</v>
      </c>
      <c r="BV1152" s="481">
        <f t="shared" si="752"/>
        <v>221.85969257415729</v>
      </c>
      <c r="BW1152" s="481">
        <f t="shared" si="752"/>
        <v>224.15559557644275</v>
      </c>
      <c r="BX1152" s="481">
        <f t="shared" si="752"/>
        <v>226.45149857872826</v>
      </c>
      <c r="BY1152" s="481">
        <f t="shared" si="752"/>
        <v>228.74740158101372</v>
      </c>
      <c r="BZ1152" s="481">
        <f t="shared" si="752"/>
        <v>231.04330458329918</v>
      </c>
      <c r="CA1152" s="481">
        <f t="shared" si="752"/>
        <v>233.33920758558469</v>
      </c>
      <c r="CB1152" s="481">
        <f t="shared" si="752"/>
        <v>235.63511058787014</v>
      </c>
      <c r="CC1152" s="481">
        <f t="shared" si="752"/>
        <v>237.9310135901556</v>
      </c>
      <c r="CD1152" s="481">
        <f t="shared" si="752"/>
        <v>240.22691659244111</v>
      </c>
      <c r="CE1152" s="481">
        <f t="shared" si="752"/>
        <v>242.52281959472657</v>
      </c>
      <c r="CF1152" s="481">
        <f t="shared" si="752"/>
        <v>244.81872259701203</v>
      </c>
      <c r="CG1152" s="481">
        <f t="shared" si="752"/>
        <v>247.11462559929754</v>
      </c>
      <c r="CH1152" s="481">
        <f t="shared" si="752"/>
        <v>249.410528601583</v>
      </c>
      <c r="CI1152" s="481">
        <f t="shared" si="752"/>
        <v>251.70643160386845</v>
      </c>
      <c r="CJ1152" s="481">
        <f t="shared" si="752"/>
        <v>254.00233460615391</v>
      </c>
      <c r="CK1152" s="481">
        <f t="shared" si="752"/>
        <v>256.29823760843942</v>
      </c>
      <c r="CL1152" s="481">
        <f t="shared" si="752"/>
        <v>258.59414061072488</v>
      </c>
      <c r="CM1152" s="481">
        <f t="shared" si="752"/>
        <v>260.89004361301033</v>
      </c>
      <c r="CN1152" s="481">
        <f t="shared" si="752"/>
        <v>263.18594661529585</v>
      </c>
      <c r="CO1152" s="481">
        <f t="shared" si="752"/>
        <v>265.4818496175813</v>
      </c>
      <c r="CP1152" s="481">
        <f t="shared" si="752"/>
        <v>267.77775261986676</v>
      </c>
      <c r="CQ1152" s="481">
        <f t="shared" si="752"/>
        <v>270.07365562215227</v>
      </c>
      <c r="CR1152" s="481">
        <f t="shared" si="752"/>
        <v>272.36955862443773</v>
      </c>
      <c r="CS1152" s="481">
        <f t="shared" si="752"/>
        <v>274.66546162672319</v>
      </c>
      <c r="CT1152" s="481">
        <f t="shared" si="752"/>
        <v>276.9613646290087</v>
      </c>
      <c r="CU1152" s="481">
        <f t="shared" si="752"/>
        <v>279.25726763129416</v>
      </c>
      <c r="CV1152" s="481">
        <f t="shared" si="752"/>
        <v>281.55317063357961</v>
      </c>
      <c r="CX1152" s="242" t="s">
        <v>1722</v>
      </c>
      <c r="CY1152" s="242" t="str">
        <f t="shared" si="756"/>
        <v>exponencial</v>
      </c>
      <c r="CZ1152" s="453">
        <f t="shared" si="757"/>
        <v>61.146482414174116</v>
      </c>
      <c r="DA1152" s="453">
        <f t="shared" si="758"/>
        <v>2.2959030022854741</v>
      </c>
      <c r="DB1152" s="454">
        <f t="shared" si="759"/>
        <v>8.9835145469923702E-2</v>
      </c>
      <c r="DC1152" s="453">
        <f t="shared" si="760"/>
        <v>-1036.6759712792964</v>
      </c>
      <c r="DD1152" s="453">
        <f>IFERROR(SLOPE($E1152:$AK1152,$E$142:$AK$142),0)</f>
        <v>35.563250083905793</v>
      </c>
      <c r="DE1152" s="454">
        <f>IFERROR(RSQ($E1152:$AK1152,$E$142:$AK$142),0)</f>
        <v>0.16985974903039605</v>
      </c>
      <c r="DF1152" s="455">
        <f t="shared" si="753"/>
        <v>2.0872518617391815</v>
      </c>
      <c r="DG1152" s="456">
        <f t="shared" si="761"/>
        <v>8.5820644665160234E-2</v>
      </c>
      <c r="DH1152" s="454">
        <f>IFERROR(RSQ(LN($E1152:$AK1152),$E$143:$AK$143),0)</f>
        <v>0.39586271584873961</v>
      </c>
    </row>
    <row r="1153" spans="2:113" outlineLevel="1" x14ac:dyDescent="0.3"/>
    <row r="1154" spans="2:113" outlineLevel="1" x14ac:dyDescent="0.3">
      <c r="C1154" s="242" t="s">
        <v>23</v>
      </c>
      <c r="D1154" s="143" t="s">
        <v>590</v>
      </c>
      <c r="E1154" s="303">
        <f t="shared" ref="E1154:BP1154" si="763">IFERROR(E953/INDEX(abo.bam.tot.avg,E$998),0)</f>
        <v>144.0780411008968</v>
      </c>
      <c r="F1154" s="303">
        <f t="shared" si="763"/>
        <v>151.11251985655369</v>
      </c>
      <c r="G1154" s="303">
        <f t="shared" si="763"/>
        <v>165.0909208046773</v>
      </c>
      <c r="H1154" s="303">
        <f t="shared" si="763"/>
        <v>182.60284771367873</v>
      </c>
      <c r="I1154" s="303">
        <f t="shared" si="763"/>
        <v>217.15814144410163</v>
      </c>
      <c r="J1154" s="303">
        <f t="shared" si="763"/>
        <v>307.10115237834862</v>
      </c>
      <c r="K1154" s="303">
        <f t="shared" si="763"/>
        <v>456.4024356305589</v>
      </c>
      <c r="L1154" s="303">
        <f t="shared" si="763"/>
        <v>814.51020124361798</v>
      </c>
      <c r="M1154" s="303">
        <f t="shared" si="763"/>
        <v>2020.5504768006308</v>
      </c>
      <c r="N1154" s="303">
        <f t="shared" si="763"/>
        <v>2016.8728632215855</v>
      </c>
      <c r="O1154" s="303">
        <f t="shared" si="763"/>
        <v>2031.0100559766186</v>
      </c>
      <c r="P1154" s="303">
        <f t="shared" si="763"/>
        <v>2116.6752710376873</v>
      </c>
      <c r="Q1154" s="303">
        <f t="shared" si="763"/>
        <v>2080.1623541349568</v>
      </c>
      <c r="R1154" s="303">
        <f t="shared" si="763"/>
        <v>1899.8192854826004</v>
      </c>
      <c r="S1154" s="303">
        <f t="shared" si="763"/>
        <v>1683.6053793245046</v>
      </c>
      <c r="T1154" s="303">
        <f t="shared" si="763"/>
        <v>1514.4799054373523</v>
      </c>
      <c r="U1154" s="303">
        <f t="shared" si="763"/>
        <v>1369.3368735701283</v>
      </c>
      <c r="V1154" s="303">
        <f t="shared" si="763"/>
        <v>1231.1203194907366</v>
      </c>
      <c r="W1154" s="303">
        <f t="shared" si="763"/>
        <v>1111.0659458287603</v>
      </c>
      <c r="X1154" s="303">
        <f t="shared" si="763"/>
        <v>1026.141582510543</v>
      </c>
      <c r="Y1154" s="303">
        <f t="shared" si="763"/>
        <v>974.87903177867872</v>
      </c>
      <c r="Z1154" s="303">
        <f t="shared" si="763"/>
        <v>1008.312429295165</v>
      </c>
      <c r="AA1154" s="303">
        <f t="shared" si="763"/>
        <v>1259.7747768508702</v>
      </c>
      <c r="AB1154" s="303">
        <f t="shared" si="763"/>
        <v>1572.1160298318603</v>
      </c>
      <c r="AC1154" s="303">
        <f t="shared" si="763"/>
        <v>1571.9352055976228</v>
      </c>
      <c r="AD1154" s="303">
        <f t="shared" si="763"/>
        <v>1557.8987365821222</v>
      </c>
      <c r="AE1154" s="303">
        <f t="shared" si="763"/>
        <v>1574.5612350704712</v>
      </c>
      <c r="AF1154" s="303">
        <f t="shared" si="763"/>
        <v>1562.8573606769842</v>
      </c>
      <c r="AG1154" s="303">
        <f t="shared" si="763"/>
        <v>1703.0467922490602</v>
      </c>
      <c r="AH1154" s="303">
        <f t="shared" si="763"/>
        <v>1877.2464000366292</v>
      </c>
      <c r="AI1154" s="303">
        <f t="shared" si="763"/>
        <v>1850.6815924889411</v>
      </c>
      <c r="AJ1154" s="303">
        <f t="shared" si="763"/>
        <v>1829.2954981483961</v>
      </c>
      <c r="AK1154" s="303">
        <f t="shared" si="763"/>
        <v>1800.2985861069642</v>
      </c>
      <c r="AL1154" s="303">
        <f t="shared" si="763"/>
        <v>1797.2233071836686</v>
      </c>
      <c r="AM1154" s="303">
        <f t="shared" si="763"/>
        <v>1833.9136344374901</v>
      </c>
      <c r="AN1154" s="303">
        <f t="shared" si="763"/>
        <v>1868.8798633945587</v>
      </c>
      <c r="AO1154" s="303">
        <f t="shared" si="763"/>
        <v>1902.0759036359293</v>
      </c>
      <c r="AP1154" s="303">
        <f t="shared" si="763"/>
        <v>1933.5080492334723</v>
      </c>
      <c r="AQ1154" s="303">
        <f t="shared" si="763"/>
        <v>1963.1942312257097</v>
      </c>
      <c r="AR1154" s="303">
        <f t="shared" si="763"/>
        <v>1991.1626142934238</v>
      </c>
      <c r="AS1154" s="303">
        <f t="shared" si="763"/>
        <v>2017.4501885053903</v>
      </c>
      <c r="AT1154" s="303">
        <f t="shared" si="763"/>
        <v>2042.1013902634907</v>
      </c>
      <c r="AU1154" s="303">
        <f t="shared" si="763"/>
        <v>2065.1667800806645</v>
      </c>
      <c r="AV1154" s="303">
        <f t="shared" si="763"/>
        <v>2086.7017984577205</v>
      </c>
      <c r="AW1154" s="303">
        <f t="shared" si="763"/>
        <v>2106.7656151601282</v>
      </c>
      <c r="AX1154" s="303">
        <f t="shared" si="763"/>
        <v>2125.420081823208</v>
      </c>
      <c r="AY1154" s="303">
        <f t="shared" si="763"/>
        <v>2142.7287931473375</v>
      </c>
      <c r="AZ1154" s="303">
        <f t="shared" si="763"/>
        <v>2158.7562580330373</v>
      </c>
      <c r="BA1154" s="303">
        <f t="shared" si="763"/>
        <v>2173.5671788474983</v>
      </c>
      <c r="BB1154" s="303">
        <f t="shared" si="763"/>
        <v>2187.2258345698815</v>
      </c>
      <c r="BC1154" s="303">
        <f t="shared" si="763"/>
        <v>2199.7955617677662</v>
      </c>
      <c r="BD1154" s="303">
        <f t="shared" si="763"/>
        <v>2211.33832613186</v>
      </c>
      <c r="BE1154" s="303">
        <f t="shared" si="763"/>
        <v>2221.9143765543363</v>
      </c>
      <c r="BF1154" s="303">
        <f t="shared" si="763"/>
        <v>2231.5819733917679</v>
      </c>
      <c r="BG1154" s="303">
        <f t="shared" si="763"/>
        <v>2240.3971825250578</v>
      </c>
      <c r="BH1154" s="303">
        <f t="shared" si="763"/>
        <v>2248.4137270418232</v>
      </c>
      <c r="BI1154" s="303">
        <f t="shared" si="763"/>
        <v>2255.6828887563934</v>
      </c>
      <c r="BJ1154" s="303">
        <f t="shared" si="763"/>
        <v>2262.2534522936312</v>
      </c>
      <c r="BK1154" s="303">
        <f t="shared" si="763"/>
        <v>2268.1716850495159</v>
      </c>
      <c r="BL1154" s="303">
        <f t="shared" si="763"/>
        <v>2273.4813469671913</v>
      </c>
      <c r="BM1154" s="303">
        <f t="shared" si="763"/>
        <v>2278.2237247034413</v>
      </c>
      <c r="BN1154" s="303">
        <f t="shared" si="763"/>
        <v>2282.4376853858967</v>
      </c>
      <c r="BO1154" s="303">
        <f t="shared" si="763"/>
        <v>2286.1597457602302</v>
      </c>
      <c r="BP1154" s="303">
        <f t="shared" si="763"/>
        <v>2289.4241530886784</v>
      </c>
      <c r="BQ1154" s="303">
        <f t="shared" ref="BQ1154:CV1154" si="764">IFERROR(BQ953/INDEX(abo.bam.tot.avg,BQ$998),0)</f>
        <v>2292.2629746798871</v>
      </c>
      <c r="BR1154" s="303">
        <f t="shared" si="764"/>
        <v>2294.7061934019457</v>
      </c>
      <c r="BS1154" s="303">
        <f t="shared" si="764"/>
        <v>2296.7818069544505</v>
      </c>
      <c r="BT1154" s="303">
        <f t="shared" si="764"/>
        <v>2298.5159290523002</v>
      </c>
      <c r="BU1154" s="303">
        <f t="shared" si="764"/>
        <v>2299.9328910055415</v>
      </c>
      <c r="BV1154" s="303">
        <f t="shared" si="764"/>
        <v>2301.0553424687705</v>
      </c>
      <c r="BW1154" s="303">
        <f t="shared" si="764"/>
        <v>2301.9043503835919</v>
      </c>
      <c r="BX1154" s="303">
        <f t="shared" si="764"/>
        <v>2302.4994953519699</v>
      </c>
      <c r="BY1154" s="303">
        <f t="shared" si="764"/>
        <v>2302.8589648605516</v>
      </c>
      <c r="BZ1154" s="303">
        <f t="shared" si="764"/>
        <v>2302.9996429297439</v>
      </c>
      <c r="CA1154" s="303">
        <f t="shared" si="764"/>
        <v>2302.93719588984</v>
      </c>
      <c r="CB1154" s="303">
        <f t="shared" si="764"/>
        <v>2302.6861540929763</v>
      </c>
      <c r="CC1154" s="303">
        <f t="shared" si="764"/>
        <v>2302.2599894570694</v>
      </c>
      <c r="CD1154" s="303">
        <f t="shared" si="764"/>
        <v>2301.671188808803</v>
      </c>
      <c r="CE1154" s="303">
        <f t="shared" si="764"/>
        <v>2300.9313230494895</v>
      </c>
      <c r="CF1154" s="303">
        <f t="shared" si="764"/>
        <v>2300.0511122124872</v>
      </c>
      <c r="CG1154" s="303">
        <f t="shared" si="764"/>
        <v>2299.0404865155247</v>
      </c>
      <c r="CH1154" s="303">
        <f t="shared" si="764"/>
        <v>2297.9086435374725</v>
      </c>
      <c r="CI1154" s="303">
        <f t="shared" si="764"/>
        <v>2296.6641016682615</v>
      </c>
      <c r="CJ1154" s="303">
        <f t="shared" si="764"/>
        <v>2295.3147499939028</v>
      </c>
      <c r="CK1154" s="303">
        <f t="shared" si="764"/>
        <v>2293.8678947870712</v>
      </c>
      <c r="CL1154" s="303">
        <f t="shared" si="764"/>
        <v>2292.3303027783054</v>
      </c>
      <c r="CM1154" s="303">
        <f t="shared" si="764"/>
        <v>2290.7082413843414</v>
      </c>
      <c r="CN1154" s="303">
        <f t="shared" si="764"/>
        <v>2289.007516069094</v>
      </c>
      <c r="CO1154" s="303">
        <f t="shared" si="764"/>
        <v>2287.23350500981</v>
      </c>
      <c r="CP1154" s="303">
        <f t="shared" si="764"/>
        <v>2285.3911912364779</v>
      </c>
      <c r="CQ1154" s="303">
        <f t="shared" si="764"/>
        <v>2283.4851924070208</v>
      </c>
      <c r="CR1154" s="303">
        <f t="shared" si="764"/>
        <v>2281.5197883743863</v>
      </c>
      <c r="CS1154" s="303">
        <f t="shared" si="764"/>
        <v>2279.4989466947482</v>
      </c>
      <c r="CT1154" s="303">
        <f t="shared" si="764"/>
        <v>2277.4263462187596</v>
      </c>
      <c r="CU1154" s="303">
        <f t="shared" si="764"/>
        <v>2275.3053989003147</v>
      </c>
      <c r="CV1154" s="303">
        <f t="shared" si="764"/>
        <v>2273.1392699498047</v>
      </c>
      <c r="CW1154" s="63" t="s">
        <v>598</v>
      </c>
      <c r="CX1154" s="63"/>
    </row>
    <row r="1156" spans="2:113" ht="16.2" thickBot="1" x14ac:dyDescent="0.35">
      <c r="B1156" s="76" t="s">
        <v>589</v>
      </c>
      <c r="C1156" s="76"/>
      <c r="D1156" s="76"/>
      <c r="E1156" s="76"/>
      <c r="F1156" s="76"/>
      <c r="G1156" s="76"/>
      <c r="H1156" s="76"/>
      <c r="I1156" s="76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  <c r="AA1156" s="302"/>
      <c r="AB1156" s="302"/>
      <c r="AC1156" s="302"/>
      <c r="AD1156" s="302"/>
      <c r="AE1156" s="302"/>
      <c r="AF1156" s="302"/>
      <c r="AG1156" s="302"/>
      <c r="AH1156" s="302"/>
      <c r="AI1156" s="302"/>
      <c r="AJ1156" s="302"/>
      <c r="AK1156" s="302"/>
      <c r="AL1156" s="76"/>
      <c r="AM1156" s="76"/>
      <c r="AN1156" s="76"/>
      <c r="AO1156" s="76"/>
      <c r="AP1156" s="76"/>
      <c r="AQ1156" s="76"/>
      <c r="AR1156" s="76"/>
      <c r="AS1156" s="76"/>
      <c r="AT1156" s="76"/>
      <c r="AU1156" s="76"/>
      <c r="AV1156" s="76"/>
      <c r="AW1156" s="76"/>
      <c r="AX1156" s="76"/>
      <c r="AY1156" s="76"/>
      <c r="AZ1156" s="76"/>
      <c r="BA1156" s="76"/>
      <c r="BB1156" s="76"/>
      <c r="BC1156" s="76"/>
      <c r="BD1156" s="76"/>
      <c r="BE1156" s="76"/>
      <c r="BF1156" s="76"/>
      <c r="BG1156" s="76"/>
      <c r="BH1156" s="76"/>
      <c r="BI1156" s="76"/>
      <c r="BJ1156" s="76"/>
      <c r="BK1156" s="76"/>
      <c r="BL1156" s="76"/>
      <c r="BM1156" s="76"/>
      <c r="BN1156" s="76"/>
      <c r="BO1156" s="76"/>
      <c r="BP1156" s="76"/>
      <c r="BQ1156" s="76"/>
      <c r="BR1156" s="76"/>
      <c r="BS1156" s="76"/>
      <c r="BT1156" s="76"/>
      <c r="BU1156" s="76"/>
      <c r="BV1156" s="76"/>
      <c r="BW1156" s="76"/>
      <c r="BX1156" s="76"/>
      <c r="BY1156" s="76"/>
      <c r="BZ1156" s="76"/>
      <c r="CA1156" s="76"/>
      <c r="CB1156" s="76"/>
      <c r="CC1156" s="76"/>
      <c r="CD1156" s="76"/>
      <c r="CE1156" s="76"/>
      <c r="CF1156" s="76"/>
      <c r="CG1156" s="76"/>
      <c r="CH1156" s="76"/>
      <c r="CI1156" s="76"/>
      <c r="CJ1156" s="76"/>
      <c r="CK1156" s="76"/>
      <c r="CL1156" s="76"/>
      <c r="CM1156" s="76"/>
      <c r="CN1156" s="76"/>
      <c r="CO1156" s="76"/>
      <c r="CP1156" s="76"/>
      <c r="CQ1156" s="76"/>
      <c r="CR1156" s="76"/>
      <c r="CS1156" s="76"/>
      <c r="CT1156" s="76"/>
      <c r="CU1156" s="76"/>
      <c r="CV1156" s="76"/>
      <c r="CW1156" s="76"/>
      <c r="CX1156" s="76"/>
      <c r="CY1156" s="76"/>
      <c r="CZ1156" s="76"/>
      <c r="DA1156" s="76"/>
      <c r="DB1156" s="76"/>
      <c r="DC1156" s="76"/>
      <c r="DD1156" s="76"/>
      <c r="DE1156" s="76"/>
      <c r="DF1156" s="76"/>
      <c r="DG1156" s="76"/>
      <c r="DH1156" s="76"/>
      <c r="DI1156" s="76"/>
    </row>
    <row r="1157" spans="2:113" outlineLevel="1" x14ac:dyDescent="0.3">
      <c r="K1157" s="234"/>
      <c r="L1157" s="234"/>
      <c r="M1157" s="234"/>
      <c r="N1157" s="234"/>
    </row>
    <row r="1158" spans="2:113" outlineLevel="1" x14ac:dyDescent="0.3">
      <c r="E1158" s="233">
        <v>1</v>
      </c>
      <c r="F1158" s="233">
        <v>2</v>
      </c>
      <c r="G1158" s="233">
        <v>3</v>
      </c>
      <c r="H1158" s="233">
        <v>4</v>
      </c>
      <c r="I1158" s="233">
        <v>5</v>
      </c>
      <c r="J1158" s="233">
        <v>6</v>
      </c>
      <c r="K1158" s="233">
        <v>7</v>
      </c>
      <c r="L1158" s="233">
        <v>8</v>
      </c>
      <c r="M1158" s="233">
        <v>9</v>
      </c>
      <c r="N1158" s="233">
        <v>10</v>
      </c>
      <c r="O1158" s="233">
        <v>11</v>
      </c>
      <c r="P1158" s="233">
        <v>12</v>
      </c>
      <c r="Q1158" s="233">
        <v>13</v>
      </c>
      <c r="R1158" s="233">
        <v>14</v>
      </c>
      <c r="S1158" s="233">
        <v>15</v>
      </c>
      <c r="T1158" s="233">
        <v>16</v>
      </c>
      <c r="U1158" s="233">
        <v>17</v>
      </c>
      <c r="V1158" s="233">
        <v>18</v>
      </c>
      <c r="W1158" s="233">
        <v>19</v>
      </c>
      <c r="X1158" s="233">
        <v>20</v>
      </c>
      <c r="Y1158" s="233">
        <v>21</v>
      </c>
      <c r="Z1158" s="233">
        <v>22</v>
      </c>
      <c r="AA1158" s="233">
        <v>23</v>
      </c>
      <c r="AB1158" s="233">
        <v>24</v>
      </c>
      <c r="AC1158" s="233">
        <v>25</v>
      </c>
      <c r="AD1158" s="233">
        <v>26</v>
      </c>
      <c r="AE1158" s="233">
        <v>27</v>
      </c>
      <c r="AF1158" s="233">
        <v>28</v>
      </c>
      <c r="AG1158" s="233">
        <v>29</v>
      </c>
      <c r="AH1158" s="233">
        <v>30</v>
      </c>
      <c r="AI1158" s="233">
        <v>31</v>
      </c>
      <c r="AJ1158" s="233">
        <v>32</v>
      </c>
      <c r="AK1158" s="233">
        <v>33</v>
      </c>
      <c r="AL1158" s="233">
        <v>34</v>
      </c>
      <c r="AM1158" s="233">
        <v>35</v>
      </c>
      <c r="AN1158" s="233">
        <v>36</v>
      </c>
      <c r="AO1158" s="233">
        <v>37</v>
      </c>
      <c r="AP1158" s="233">
        <v>38</v>
      </c>
      <c r="AQ1158" s="233">
        <v>39</v>
      </c>
      <c r="AR1158" s="233">
        <v>40</v>
      </c>
      <c r="AS1158" s="233">
        <v>41</v>
      </c>
      <c r="AT1158" s="233">
        <v>42</v>
      </c>
      <c r="AU1158" s="233">
        <v>43</v>
      </c>
      <c r="AV1158" s="233">
        <v>44</v>
      </c>
      <c r="AW1158" s="233">
        <v>45</v>
      </c>
      <c r="AX1158" s="233">
        <v>46</v>
      </c>
      <c r="AY1158" s="233">
        <v>47</v>
      </c>
      <c r="AZ1158" s="233">
        <v>48</v>
      </c>
      <c r="BA1158" s="233">
        <v>49</v>
      </c>
      <c r="BB1158" s="233">
        <v>50</v>
      </c>
      <c r="BC1158" s="233">
        <v>51</v>
      </c>
      <c r="BD1158" s="233">
        <v>52</v>
      </c>
      <c r="BE1158" s="233">
        <v>53</v>
      </c>
      <c r="BF1158" s="233">
        <v>54</v>
      </c>
      <c r="BG1158" s="233">
        <v>55</v>
      </c>
      <c r="BH1158" s="233">
        <v>56</v>
      </c>
      <c r="BI1158" s="233">
        <v>57</v>
      </c>
      <c r="BJ1158" s="233">
        <v>58</v>
      </c>
      <c r="BK1158" s="233">
        <v>59</v>
      </c>
      <c r="BL1158" s="233">
        <v>60</v>
      </c>
      <c r="BM1158" s="233">
        <v>61</v>
      </c>
      <c r="BN1158" s="233">
        <v>62</v>
      </c>
      <c r="BO1158" s="233">
        <v>63</v>
      </c>
      <c r="BP1158" s="233">
        <v>64</v>
      </c>
      <c r="BQ1158" s="233">
        <v>65</v>
      </c>
      <c r="BR1158" s="233">
        <v>66</v>
      </c>
      <c r="BS1158" s="233">
        <v>67</v>
      </c>
      <c r="BT1158" s="233">
        <v>68</v>
      </c>
      <c r="BU1158" s="233">
        <v>69</v>
      </c>
      <c r="BV1158" s="233">
        <v>70</v>
      </c>
      <c r="BW1158" s="233">
        <v>71</v>
      </c>
      <c r="BX1158" s="233">
        <v>72</v>
      </c>
      <c r="BY1158" s="233">
        <v>73</v>
      </c>
      <c r="BZ1158" s="233">
        <v>74</v>
      </c>
      <c r="CA1158" s="233">
        <v>75</v>
      </c>
      <c r="CB1158" s="233">
        <v>76</v>
      </c>
      <c r="CC1158" s="233">
        <v>77</v>
      </c>
      <c r="CD1158" s="233">
        <v>78</v>
      </c>
      <c r="CE1158" s="233">
        <v>79</v>
      </c>
      <c r="CF1158" s="233">
        <v>80</v>
      </c>
      <c r="CG1158" s="233">
        <v>81</v>
      </c>
      <c r="CH1158" s="233">
        <v>82</v>
      </c>
      <c r="CI1158" s="233">
        <v>83</v>
      </c>
      <c r="CJ1158" s="233">
        <v>84</v>
      </c>
      <c r="CK1158" s="233">
        <v>85</v>
      </c>
      <c r="CL1158" s="233">
        <v>86</v>
      </c>
      <c r="CM1158" s="233">
        <v>87</v>
      </c>
      <c r="CN1158" s="233">
        <v>88</v>
      </c>
      <c r="CO1158" s="233">
        <v>89</v>
      </c>
      <c r="CP1158" s="233">
        <v>90</v>
      </c>
      <c r="CQ1158" s="233">
        <v>91</v>
      </c>
      <c r="CR1158" s="233">
        <v>92</v>
      </c>
      <c r="CS1158" s="233">
        <v>93</v>
      </c>
      <c r="CT1158" s="233">
        <v>94</v>
      </c>
      <c r="CU1158" s="233">
        <v>95</v>
      </c>
      <c r="CV1158" s="233">
        <v>96</v>
      </c>
      <c r="CZ1158" s="457" t="s">
        <v>85</v>
      </c>
      <c r="DA1158" s="458"/>
      <c r="DB1158" s="459"/>
      <c r="DC1158" s="457" t="s">
        <v>1624</v>
      </c>
      <c r="DD1158" s="458"/>
      <c r="DE1158" s="459"/>
      <c r="DF1158" s="457" t="s">
        <v>1625</v>
      </c>
      <c r="DG1158" s="458"/>
      <c r="DH1158" s="459"/>
    </row>
    <row r="1159" spans="2:113" outlineLevel="1" x14ac:dyDescent="0.3">
      <c r="B1159" s="69" t="s">
        <v>79</v>
      </c>
      <c r="C1159" s="69" t="s">
        <v>481</v>
      </c>
      <c r="E1159" s="69">
        <v>201401</v>
      </c>
      <c r="F1159" s="69">
        <v>201402</v>
      </c>
      <c r="G1159" s="69">
        <v>201403</v>
      </c>
      <c r="H1159" s="69">
        <v>201404</v>
      </c>
      <c r="I1159" s="69">
        <v>201405</v>
      </c>
      <c r="J1159" s="69">
        <v>201406</v>
      </c>
      <c r="K1159" s="69">
        <v>201407</v>
      </c>
      <c r="L1159" s="69">
        <v>201408</v>
      </c>
      <c r="M1159" s="69">
        <v>201409</v>
      </c>
      <c r="N1159" s="69">
        <v>201410</v>
      </c>
      <c r="O1159" s="69">
        <v>201411</v>
      </c>
      <c r="P1159" s="69">
        <v>201412</v>
      </c>
      <c r="Q1159" s="69">
        <v>201501</v>
      </c>
      <c r="R1159" s="69">
        <v>201502</v>
      </c>
      <c r="S1159" s="69">
        <v>201503</v>
      </c>
      <c r="T1159" s="69">
        <v>201504</v>
      </c>
      <c r="U1159" s="69">
        <v>201505</v>
      </c>
      <c r="V1159" s="69">
        <v>201506</v>
      </c>
      <c r="W1159" s="69">
        <v>201507</v>
      </c>
      <c r="X1159" s="69">
        <v>201508</v>
      </c>
      <c r="Y1159" s="69">
        <v>201509</v>
      </c>
      <c r="Z1159" s="69">
        <v>201510</v>
      </c>
      <c r="AA1159" s="69">
        <v>201511</v>
      </c>
      <c r="AB1159" s="69">
        <v>201512</v>
      </c>
      <c r="AC1159" s="69">
        <v>201601</v>
      </c>
      <c r="AD1159" s="69">
        <v>201602</v>
      </c>
      <c r="AE1159" s="69">
        <v>201603</v>
      </c>
      <c r="AF1159" s="69">
        <v>201604</v>
      </c>
      <c r="AG1159" s="69">
        <v>201605</v>
      </c>
      <c r="AH1159" s="69">
        <v>201606</v>
      </c>
      <c r="AI1159" s="69">
        <v>201607</v>
      </c>
      <c r="AJ1159" s="69">
        <v>201608</v>
      </c>
      <c r="AK1159" s="69">
        <v>201609</v>
      </c>
      <c r="AL1159" s="69">
        <v>201610</v>
      </c>
      <c r="AM1159" s="69">
        <v>201611</v>
      </c>
      <c r="AN1159" s="69">
        <v>201612</v>
      </c>
      <c r="AO1159" s="69">
        <v>201701</v>
      </c>
      <c r="AP1159" s="69">
        <v>201702</v>
      </c>
      <c r="AQ1159" s="69">
        <v>201703</v>
      </c>
      <c r="AR1159" s="69">
        <v>201704</v>
      </c>
      <c r="AS1159" s="69">
        <v>201705</v>
      </c>
      <c r="AT1159" s="69">
        <v>201706</v>
      </c>
      <c r="AU1159" s="69">
        <v>201707</v>
      </c>
      <c r="AV1159" s="69">
        <v>201708</v>
      </c>
      <c r="AW1159" s="69">
        <v>201709</v>
      </c>
      <c r="AX1159" s="69">
        <v>201710</v>
      </c>
      <c r="AY1159" s="69">
        <v>201711</v>
      </c>
      <c r="AZ1159" s="69">
        <v>201712</v>
      </c>
      <c r="BA1159" s="69">
        <v>201801</v>
      </c>
      <c r="BB1159" s="69">
        <v>201802</v>
      </c>
      <c r="BC1159" s="69">
        <v>201803</v>
      </c>
      <c r="BD1159" s="69">
        <v>201804</v>
      </c>
      <c r="BE1159" s="69">
        <v>201805</v>
      </c>
      <c r="BF1159" s="69">
        <v>201806</v>
      </c>
      <c r="BG1159" s="69">
        <v>201807</v>
      </c>
      <c r="BH1159" s="69">
        <v>201808</v>
      </c>
      <c r="BI1159" s="69">
        <v>201809</v>
      </c>
      <c r="BJ1159" s="69">
        <v>201810</v>
      </c>
      <c r="BK1159" s="69">
        <v>201811</v>
      </c>
      <c r="BL1159" s="69">
        <v>201812</v>
      </c>
      <c r="BM1159" s="69">
        <v>201901</v>
      </c>
      <c r="BN1159" s="69">
        <v>201902</v>
      </c>
      <c r="BO1159" s="69">
        <v>201903</v>
      </c>
      <c r="BP1159" s="69">
        <v>201904</v>
      </c>
      <c r="BQ1159" s="69">
        <v>201905</v>
      </c>
      <c r="BR1159" s="69">
        <v>201906</v>
      </c>
      <c r="BS1159" s="69">
        <v>201907</v>
      </c>
      <c r="BT1159" s="69">
        <v>201908</v>
      </c>
      <c r="BU1159" s="69">
        <v>201909</v>
      </c>
      <c r="BV1159" s="69">
        <v>201910</v>
      </c>
      <c r="BW1159" s="69">
        <v>201911</v>
      </c>
      <c r="BX1159" s="69">
        <v>201912</v>
      </c>
      <c r="BY1159" s="69">
        <v>202001</v>
      </c>
      <c r="BZ1159" s="69">
        <v>202002</v>
      </c>
      <c r="CA1159" s="69">
        <v>202003</v>
      </c>
      <c r="CB1159" s="69">
        <v>202004</v>
      </c>
      <c r="CC1159" s="69">
        <v>202005</v>
      </c>
      <c r="CD1159" s="69">
        <v>202006</v>
      </c>
      <c r="CE1159" s="69">
        <v>202007</v>
      </c>
      <c r="CF1159" s="69">
        <v>202008</v>
      </c>
      <c r="CG1159" s="69">
        <v>202009</v>
      </c>
      <c r="CH1159" s="69">
        <v>202010</v>
      </c>
      <c r="CI1159" s="69">
        <v>202011</v>
      </c>
      <c r="CJ1159" s="69">
        <v>202012</v>
      </c>
      <c r="CK1159" s="69">
        <v>202101</v>
      </c>
      <c r="CL1159" s="69">
        <v>202102</v>
      </c>
      <c r="CM1159" s="69">
        <v>202103</v>
      </c>
      <c r="CN1159" s="69">
        <v>202104</v>
      </c>
      <c r="CO1159" s="69">
        <v>202105</v>
      </c>
      <c r="CP1159" s="69">
        <v>202106</v>
      </c>
      <c r="CQ1159" s="69">
        <v>202107</v>
      </c>
      <c r="CR1159" s="69">
        <v>202108</v>
      </c>
      <c r="CS1159" s="69">
        <v>202109</v>
      </c>
      <c r="CT1159" s="69">
        <v>202110</v>
      </c>
      <c r="CU1159" s="69">
        <v>202111</v>
      </c>
      <c r="CV1159" s="69">
        <v>202112</v>
      </c>
      <c r="CX1159" s="69" t="s">
        <v>1720</v>
      </c>
      <c r="CY1159" s="69" t="s">
        <v>1721</v>
      </c>
      <c r="CZ1159" s="452" t="s">
        <v>1621</v>
      </c>
      <c r="DA1159" s="452" t="s">
        <v>1622</v>
      </c>
      <c r="DB1159" s="452" t="s">
        <v>1623</v>
      </c>
      <c r="DC1159" s="452" t="s">
        <v>1621</v>
      </c>
      <c r="DD1159" s="452" t="s">
        <v>1622</v>
      </c>
      <c r="DE1159" s="452" t="s">
        <v>1623</v>
      </c>
      <c r="DF1159" s="452" t="s">
        <v>1621</v>
      </c>
      <c r="DG1159" s="452" t="s">
        <v>1622</v>
      </c>
      <c r="DH1159" s="452" t="s">
        <v>1623</v>
      </c>
    </row>
    <row r="1160" spans="2:113" outlineLevel="1" x14ac:dyDescent="0.3">
      <c r="B1160" s="154">
        <v>1</v>
      </c>
      <c r="C1160" s="242" t="s">
        <v>364</v>
      </c>
      <c r="D1160" s="143" t="s">
        <v>590</v>
      </c>
      <c r="E1160" s="303">
        <f t="shared" ref="E1160:AK1160" si="765">IFERROR(E959/INDEX(abo.bam.pos.avg,E$1158),0)</f>
        <v>534.18803418803418</v>
      </c>
      <c r="F1160" s="303">
        <f t="shared" si="765"/>
        <v>534.18803418803418</v>
      </c>
      <c r="G1160" s="303">
        <f t="shared" si="765"/>
        <v>534.18803418803418</v>
      </c>
      <c r="H1160" s="303">
        <f t="shared" si="765"/>
        <v>534.18803418803418</v>
      </c>
      <c r="I1160" s="303">
        <f t="shared" si="765"/>
        <v>534.18803418803418</v>
      </c>
      <c r="J1160" s="303">
        <f t="shared" si="765"/>
        <v>534.18803418803418</v>
      </c>
      <c r="K1160" s="303">
        <f t="shared" si="765"/>
        <v>534.18803418803418</v>
      </c>
      <c r="L1160" s="303">
        <f t="shared" si="765"/>
        <v>534.18803418803418</v>
      </c>
      <c r="M1160" s="303">
        <f t="shared" si="765"/>
        <v>534.18803418803418</v>
      </c>
      <c r="N1160" s="303">
        <f t="shared" si="765"/>
        <v>534.18803418803418</v>
      </c>
      <c r="O1160" s="303">
        <f t="shared" si="765"/>
        <v>534.18803418803418</v>
      </c>
      <c r="P1160" s="303">
        <f t="shared" si="765"/>
        <v>534.18803418803418</v>
      </c>
      <c r="Q1160" s="303">
        <f t="shared" si="765"/>
        <v>534.18803418803418</v>
      </c>
      <c r="R1160" s="303">
        <f t="shared" si="765"/>
        <v>534.18803418803418</v>
      </c>
      <c r="S1160" s="303">
        <f t="shared" si="765"/>
        <v>534.18803418803418</v>
      </c>
      <c r="T1160" s="303">
        <f t="shared" si="765"/>
        <v>534.18803418803418</v>
      </c>
      <c r="U1160" s="303">
        <f t="shared" si="765"/>
        <v>534.18803418803418</v>
      </c>
      <c r="V1160" s="303">
        <f t="shared" si="765"/>
        <v>534.18803418803418</v>
      </c>
      <c r="W1160" s="303">
        <f t="shared" si="765"/>
        <v>534.18803418803418</v>
      </c>
      <c r="X1160" s="303">
        <f t="shared" si="765"/>
        <v>534.18803418803418</v>
      </c>
      <c r="Y1160" s="303">
        <f t="shared" si="765"/>
        <v>534.18803418803418</v>
      </c>
      <c r="Z1160" s="303">
        <f t="shared" si="765"/>
        <v>534.18803418803418</v>
      </c>
      <c r="AA1160" s="303">
        <f t="shared" si="765"/>
        <v>534.18803418803418</v>
      </c>
      <c r="AB1160" s="303">
        <f t="shared" si="765"/>
        <v>534.18803418803418</v>
      </c>
      <c r="AC1160" s="303">
        <f t="shared" si="765"/>
        <v>534.18803418803418</v>
      </c>
      <c r="AD1160" s="303">
        <f t="shared" si="765"/>
        <v>534.18803418803418</v>
      </c>
      <c r="AE1160" s="303">
        <f t="shared" si="765"/>
        <v>534.18803418803418</v>
      </c>
      <c r="AF1160" s="303">
        <f t="shared" si="765"/>
        <v>534.18803418803418</v>
      </c>
      <c r="AG1160" s="303">
        <f t="shared" si="765"/>
        <v>534.18803418803418</v>
      </c>
      <c r="AH1160" s="303">
        <f t="shared" si="765"/>
        <v>534.18803418803418</v>
      </c>
      <c r="AI1160" s="303">
        <f t="shared" si="765"/>
        <v>534.18803418803418</v>
      </c>
      <c r="AJ1160" s="303">
        <f t="shared" si="765"/>
        <v>534.18803418803418</v>
      </c>
      <c r="AK1160" s="303">
        <f t="shared" si="765"/>
        <v>534.18803418803418</v>
      </c>
      <c r="AL1160" s="481">
        <f t="shared" ref="AL1160:BA1162" si="766">IF($CX1160="lineal",$CZ1160+$DA1160*AL$143,IF($CX1160="logaritmica",$DC1160+$DD1160*AL$142,IF($CX1160="exponencial",EXP($DF1160+$DG1160*AL$143),"-")))</f>
        <v>534.18803418803418</v>
      </c>
      <c r="AM1160" s="481">
        <f t="shared" si="766"/>
        <v>534.18803418803418</v>
      </c>
      <c r="AN1160" s="481">
        <f t="shared" si="766"/>
        <v>534.18803418803418</v>
      </c>
      <c r="AO1160" s="481">
        <f t="shared" si="766"/>
        <v>534.18803418803418</v>
      </c>
      <c r="AP1160" s="481">
        <f t="shared" si="766"/>
        <v>534.18803418803418</v>
      </c>
      <c r="AQ1160" s="481">
        <f t="shared" si="766"/>
        <v>534.18803418803418</v>
      </c>
      <c r="AR1160" s="481">
        <f t="shared" si="766"/>
        <v>534.18803418803418</v>
      </c>
      <c r="AS1160" s="481">
        <f t="shared" si="766"/>
        <v>534.18803418803418</v>
      </c>
      <c r="AT1160" s="481">
        <f t="shared" si="766"/>
        <v>534.18803418803418</v>
      </c>
      <c r="AU1160" s="481">
        <f t="shared" si="766"/>
        <v>534.18803418803418</v>
      </c>
      <c r="AV1160" s="481">
        <f t="shared" si="766"/>
        <v>534.18803418803418</v>
      </c>
      <c r="AW1160" s="481">
        <f t="shared" si="766"/>
        <v>534.18803418803418</v>
      </c>
      <c r="AX1160" s="481">
        <f t="shared" si="766"/>
        <v>534.18803418803418</v>
      </c>
      <c r="AY1160" s="481">
        <f t="shared" si="766"/>
        <v>534.18803418803418</v>
      </c>
      <c r="AZ1160" s="481">
        <f t="shared" si="766"/>
        <v>534.18803418803418</v>
      </c>
      <c r="BA1160" s="481">
        <f t="shared" si="766"/>
        <v>534.18803418803418</v>
      </c>
      <c r="BB1160" s="481">
        <f t="shared" ref="BB1160:CV1162" si="767">IF($CX1160="lineal",$CZ1160+$DA1160*BB$143,IF($CX1160="logaritmica",$DC1160+$DD1160*BB$142,IF($CX1160="exponencial",EXP($DF1160+$DG1160*BB$143),"-")))</f>
        <v>534.18803418803418</v>
      </c>
      <c r="BC1160" s="481">
        <f t="shared" si="767"/>
        <v>534.18803418803418</v>
      </c>
      <c r="BD1160" s="481">
        <f t="shared" si="767"/>
        <v>534.18803418803418</v>
      </c>
      <c r="BE1160" s="481">
        <f t="shared" si="767"/>
        <v>534.18803418803418</v>
      </c>
      <c r="BF1160" s="481">
        <f t="shared" si="767"/>
        <v>534.18803418803418</v>
      </c>
      <c r="BG1160" s="481">
        <f t="shared" si="767"/>
        <v>534.18803418803418</v>
      </c>
      <c r="BH1160" s="481">
        <f t="shared" si="767"/>
        <v>534.18803418803418</v>
      </c>
      <c r="BI1160" s="481">
        <f t="shared" si="767"/>
        <v>534.18803418803418</v>
      </c>
      <c r="BJ1160" s="481">
        <f t="shared" si="767"/>
        <v>534.18803418803418</v>
      </c>
      <c r="BK1160" s="481">
        <f t="shared" si="767"/>
        <v>534.18803418803418</v>
      </c>
      <c r="BL1160" s="481">
        <f t="shared" si="767"/>
        <v>534.18803418803418</v>
      </c>
      <c r="BM1160" s="481">
        <f t="shared" si="767"/>
        <v>534.18803418803418</v>
      </c>
      <c r="BN1160" s="481">
        <f t="shared" si="767"/>
        <v>534.18803418803418</v>
      </c>
      <c r="BO1160" s="481">
        <f t="shared" si="767"/>
        <v>534.18803418803418</v>
      </c>
      <c r="BP1160" s="481">
        <f t="shared" si="767"/>
        <v>534.18803418803418</v>
      </c>
      <c r="BQ1160" s="481">
        <f t="shared" si="767"/>
        <v>534.18803418803418</v>
      </c>
      <c r="BR1160" s="481">
        <f t="shared" si="767"/>
        <v>534.18803418803418</v>
      </c>
      <c r="BS1160" s="481">
        <f t="shared" si="767"/>
        <v>534.18803418803418</v>
      </c>
      <c r="BT1160" s="481">
        <f t="shared" si="767"/>
        <v>534.18803418803418</v>
      </c>
      <c r="BU1160" s="481">
        <f t="shared" si="767"/>
        <v>534.18803418803418</v>
      </c>
      <c r="BV1160" s="481">
        <f t="shared" si="767"/>
        <v>534.18803418803418</v>
      </c>
      <c r="BW1160" s="481">
        <f t="shared" si="767"/>
        <v>534.18803418803418</v>
      </c>
      <c r="BX1160" s="481">
        <f t="shared" si="767"/>
        <v>534.18803418803418</v>
      </c>
      <c r="BY1160" s="481">
        <f t="shared" si="767"/>
        <v>534.18803418803418</v>
      </c>
      <c r="BZ1160" s="481">
        <f t="shared" si="767"/>
        <v>534.18803418803418</v>
      </c>
      <c r="CA1160" s="481">
        <f t="shared" si="767"/>
        <v>534.18803418803418</v>
      </c>
      <c r="CB1160" s="481">
        <f t="shared" si="767"/>
        <v>534.18803418803418</v>
      </c>
      <c r="CC1160" s="481">
        <f t="shared" si="767"/>
        <v>534.18803418803418</v>
      </c>
      <c r="CD1160" s="481">
        <f t="shared" si="767"/>
        <v>534.18803418803418</v>
      </c>
      <c r="CE1160" s="481">
        <f t="shared" si="767"/>
        <v>534.18803418803418</v>
      </c>
      <c r="CF1160" s="481">
        <f t="shared" si="767"/>
        <v>534.18803418803418</v>
      </c>
      <c r="CG1160" s="481">
        <f t="shared" si="767"/>
        <v>534.18803418803418</v>
      </c>
      <c r="CH1160" s="481">
        <f t="shared" si="767"/>
        <v>534.18803418803418</v>
      </c>
      <c r="CI1160" s="481">
        <f t="shared" si="767"/>
        <v>534.18803418803418</v>
      </c>
      <c r="CJ1160" s="481">
        <f t="shared" si="767"/>
        <v>534.18803418803418</v>
      </c>
      <c r="CK1160" s="481">
        <f t="shared" si="767"/>
        <v>534.18803418803418</v>
      </c>
      <c r="CL1160" s="481">
        <f t="shared" si="767"/>
        <v>534.18803418803418</v>
      </c>
      <c r="CM1160" s="481">
        <f t="shared" si="767"/>
        <v>534.18803418803418</v>
      </c>
      <c r="CN1160" s="481">
        <f t="shared" si="767"/>
        <v>534.18803418803418</v>
      </c>
      <c r="CO1160" s="481">
        <f t="shared" si="767"/>
        <v>534.18803418803418</v>
      </c>
      <c r="CP1160" s="481">
        <f t="shared" si="767"/>
        <v>534.18803418803418</v>
      </c>
      <c r="CQ1160" s="481">
        <f t="shared" si="767"/>
        <v>534.18803418803418</v>
      </c>
      <c r="CR1160" s="481">
        <f t="shared" si="767"/>
        <v>534.18803418803418</v>
      </c>
      <c r="CS1160" s="481">
        <f t="shared" si="767"/>
        <v>534.18803418803418</v>
      </c>
      <c r="CT1160" s="481">
        <f t="shared" si="767"/>
        <v>534.18803418803418</v>
      </c>
      <c r="CU1160" s="481">
        <f t="shared" si="767"/>
        <v>534.18803418803418</v>
      </c>
      <c r="CV1160" s="481">
        <f t="shared" si="767"/>
        <v>534.18803418803418</v>
      </c>
      <c r="CX1160" s="242" t="s">
        <v>1722</v>
      </c>
      <c r="CY1160" s="242" t="str">
        <f>IF(AND($DB1160&gt;$DE1160,$DB1160&gt;$DH1160),"lineal",IF(AND($DE1160&gt;$DB1160,$DE1160&gt;$DH1160),"logaritmica",IF(AND($DH1160&gt;$DB1160,$DH1160&gt;$DE1160),"exponencial","-")))</f>
        <v>logaritmica</v>
      </c>
      <c r="CZ1160" s="453">
        <f>$AK1160-$DA1160*$AK$143</f>
        <v>534.18803418803418</v>
      </c>
      <c r="DA1160" s="453">
        <f>IFERROR(SLOPE($E1160:$AK1160,$E$143:$AK$143),0)</f>
        <v>0</v>
      </c>
      <c r="DB1160" s="454">
        <f>IFERROR(RSQ($E1160:$AK1160,$E$143:$AK$143),0)</f>
        <v>0</v>
      </c>
      <c r="DC1160" s="453">
        <f>$AK1160-$DD1160*$AK$143</f>
        <v>534.18803418803418</v>
      </c>
      <c r="DD1160" s="453">
        <f>IFERROR(SLOPE($E1160:$AK1160,$E$142:$AK$142),0)</f>
        <v>1.9699638591195921E-28</v>
      </c>
      <c r="DE1160" s="454">
        <f>IFERROR(RSQ($E1160:$AK1160,$E$142:$AK$142),0)</f>
        <v>1.3408253065740596E-31</v>
      </c>
      <c r="DF1160" s="455">
        <f t="shared" ref="DF1160:DF1162" si="768">IFERROR(LN($AK1160)-$DG1160*$AK$143,0)</f>
        <v>6.2807479009267366</v>
      </c>
      <c r="DG1160" s="456">
        <f>IFERROR(SLOPE(LN($E1160:$AK1160),$E$143:$AK$143),0)</f>
        <v>0</v>
      </c>
      <c r="DH1160" s="454">
        <f>IFERROR(RSQ(LN($E1160:$AK1160),$E$143:$AK$143),0)</f>
        <v>0</v>
      </c>
    </row>
    <row r="1161" spans="2:113" outlineLevel="1" x14ac:dyDescent="0.3">
      <c r="B1161" s="154">
        <v>2</v>
      </c>
      <c r="C1161" s="242" t="s">
        <v>366</v>
      </c>
      <c r="D1161" s="143" t="s">
        <v>590</v>
      </c>
      <c r="E1161" s="303">
        <f t="shared" ref="E1161:AK1161" si="769">IFERROR(E960/INDEX(abo.bam.con.avg,E$1158),0)</f>
        <v>818.33060556464807</v>
      </c>
      <c r="F1161" s="303">
        <f t="shared" si="769"/>
        <v>818.33060556464807</v>
      </c>
      <c r="G1161" s="303">
        <f t="shared" si="769"/>
        <v>818.33060556464807</v>
      </c>
      <c r="H1161" s="303">
        <f t="shared" si="769"/>
        <v>818.33060556464807</v>
      </c>
      <c r="I1161" s="303">
        <f t="shared" si="769"/>
        <v>818.33060556464807</v>
      </c>
      <c r="J1161" s="303">
        <f t="shared" si="769"/>
        <v>818.33060556464807</v>
      </c>
      <c r="K1161" s="303">
        <f t="shared" si="769"/>
        <v>818.33060556464807</v>
      </c>
      <c r="L1161" s="303">
        <f t="shared" si="769"/>
        <v>818.33060556464807</v>
      </c>
      <c r="M1161" s="303">
        <f t="shared" si="769"/>
        <v>818.33060556464807</v>
      </c>
      <c r="N1161" s="303">
        <f t="shared" si="769"/>
        <v>818.33060556464807</v>
      </c>
      <c r="O1161" s="303">
        <f t="shared" si="769"/>
        <v>818.33060556464807</v>
      </c>
      <c r="P1161" s="303">
        <f t="shared" si="769"/>
        <v>818.33060556464807</v>
      </c>
      <c r="Q1161" s="303">
        <f t="shared" si="769"/>
        <v>818.33060556464807</v>
      </c>
      <c r="R1161" s="303">
        <f t="shared" si="769"/>
        <v>818.33060556464807</v>
      </c>
      <c r="S1161" s="303">
        <f t="shared" si="769"/>
        <v>818.33060556464807</v>
      </c>
      <c r="T1161" s="303">
        <f t="shared" si="769"/>
        <v>818.33060556464807</v>
      </c>
      <c r="U1161" s="303">
        <f t="shared" si="769"/>
        <v>818.33060556464807</v>
      </c>
      <c r="V1161" s="303">
        <f t="shared" si="769"/>
        <v>818.33060556464807</v>
      </c>
      <c r="W1161" s="303">
        <f t="shared" si="769"/>
        <v>818.33060556464807</v>
      </c>
      <c r="X1161" s="303">
        <f t="shared" si="769"/>
        <v>818.33060556464807</v>
      </c>
      <c r="Y1161" s="303">
        <f t="shared" si="769"/>
        <v>818.33060556464807</v>
      </c>
      <c r="Z1161" s="303">
        <f t="shared" si="769"/>
        <v>818.33060556464807</v>
      </c>
      <c r="AA1161" s="303">
        <f t="shared" si="769"/>
        <v>818.33060556464807</v>
      </c>
      <c r="AB1161" s="303">
        <f t="shared" si="769"/>
        <v>818.33060556464807</v>
      </c>
      <c r="AC1161" s="303">
        <f t="shared" si="769"/>
        <v>818.33060556464807</v>
      </c>
      <c r="AD1161" s="303">
        <f t="shared" si="769"/>
        <v>818.33060556464807</v>
      </c>
      <c r="AE1161" s="303">
        <f t="shared" si="769"/>
        <v>818.33060556464807</v>
      </c>
      <c r="AF1161" s="303">
        <f t="shared" si="769"/>
        <v>818.33060556464807</v>
      </c>
      <c r="AG1161" s="303">
        <f t="shared" si="769"/>
        <v>818.33060556464807</v>
      </c>
      <c r="AH1161" s="303">
        <f t="shared" si="769"/>
        <v>818.33060556464807</v>
      </c>
      <c r="AI1161" s="303">
        <f t="shared" si="769"/>
        <v>818.33060556464807</v>
      </c>
      <c r="AJ1161" s="303">
        <f t="shared" si="769"/>
        <v>818.33060556464807</v>
      </c>
      <c r="AK1161" s="303">
        <f t="shared" si="769"/>
        <v>818.33060556464807</v>
      </c>
      <c r="AL1161" s="481">
        <f t="shared" si="766"/>
        <v>818.33060556464807</v>
      </c>
      <c r="AM1161" s="481">
        <f t="shared" si="766"/>
        <v>818.33060556464807</v>
      </c>
      <c r="AN1161" s="481">
        <f t="shared" si="766"/>
        <v>818.33060556464807</v>
      </c>
      <c r="AO1161" s="481">
        <f t="shared" si="766"/>
        <v>818.33060556464807</v>
      </c>
      <c r="AP1161" s="481">
        <f t="shared" si="766"/>
        <v>818.33060556464807</v>
      </c>
      <c r="AQ1161" s="481">
        <f t="shared" si="766"/>
        <v>818.33060556464807</v>
      </c>
      <c r="AR1161" s="481">
        <f t="shared" si="766"/>
        <v>818.33060556464807</v>
      </c>
      <c r="AS1161" s="481">
        <f t="shared" si="766"/>
        <v>818.33060556464807</v>
      </c>
      <c r="AT1161" s="481">
        <f t="shared" si="766"/>
        <v>818.33060556464807</v>
      </c>
      <c r="AU1161" s="481">
        <f t="shared" si="766"/>
        <v>818.33060556464807</v>
      </c>
      <c r="AV1161" s="481">
        <f t="shared" si="766"/>
        <v>818.33060556464807</v>
      </c>
      <c r="AW1161" s="481">
        <f t="shared" si="766"/>
        <v>818.33060556464807</v>
      </c>
      <c r="AX1161" s="481">
        <f t="shared" si="766"/>
        <v>818.33060556464807</v>
      </c>
      <c r="AY1161" s="481">
        <f t="shared" si="766"/>
        <v>818.33060556464807</v>
      </c>
      <c r="AZ1161" s="481">
        <f t="shared" si="766"/>
        <v>818.33060556464807</v>
      </c>
      <c r="BA1161" s="481">
        <f t="shared" si="766"/>
        <v>818.33060556464807</v>
      </c>
      <c r="BB1161" s="481">
        <f t="shared" si="767"/>
        <v>818.33060556464807</v>
      </c>
      <c r="BC1161" s="481">
        <f t="shared" si="767"/>
        <v>818.33060556464807</v>
      </c>
      <c r="BD1161" s="481">
        <f t="shared" si="767"/>
        <v>818.33060556464807</v>
      </c>
      <c r="BE1161" s="481">
        <f t="shared" si="767"/>
        <v>818.33060556464807</v>
      </c>
      <c r="BF1161" s="481">
        <f t="shared" si="767"/>
        <v>818.33060556464807</v>
      </c>
      <c r="BG1161" s="481">
        <f t="shared" si="767"/>
        <v>818.33060556464807</v>
      </c>
      <c r="BH1161" s="481">
        <f t="shared" si="767"/>
        <v>818.33060556464807</v>
      </c>
      <c r="BI1161" s="481">
        <f t="shared" si="767"/>
        <v>818.33060556464807</v>
      </c>
      <c r="BJ1161" s="481">
        <f t="shared" si="767"/>
        <v>818.33060556464807</v>
      </c>
      <c r="BK1161" s="481">
        <f t="shared" si="767"/>
        <v>818.33060556464807</v>
      </c>
      <c r="BL1161" s="481">
        <f t="shared" si="767"/>
        <v>818.33060556464807</v>
      </c>
      <c r="BM1161" s="481">
        <f t="shared" si="767"/>
        <v>818.33060556464807</v>
      </c>
      <c r="BN1161" s="481">
        <f t="shared" si="767"/>
        <v>818.33060556464807</v>
      </c>
      <c r="BO1161" s="481">
        <f t="shared" si="767"/>
        <v>818.33060556464807</v>
      </c>
      <c r="BP1161" s="481">
        <f t="shared" si="767"/>
        <v>818.33060556464807</v>
      </c>
      <c r="BQ1161" s="481">
        <f t="shared" si="767"/>
        <v>818.33060556464807</v>
      </c>
      <c r="BR1161" s="481">
        <f t="shared" si="767"/>
        <v>818.33060556464807</v>
      </c>
      <c r="BS1161" s="481">
        <f t="shared" si="767"/>
        <v>818.33060556464807</v>
      </c>
      <c r="BT1161" s="481">
        <f t="shared" si="767"/>
        <v>818.33060556464807</v>
      </c>
      <c r="BU1161" s="481">
        <f t="shared" si="767"/>
        <v>818.33060556464807</v>
      </c>
      <c r="BV1161" s="481">
        <f t="shared" si="767"/>
        <v>818.33060556464807</v>
      </c>
      <c r="BW1161" s="481">
        <f t="shared" si="767"/>
        <v>818.33060556464807</v>
      </c>
      <c r="BX1161" s="481">
        <f t="shared" si="767"/>
        <v>818.33060556464807</v>
      </c>
      <c r="BY1161" s="481">
        <f t="shared" si="767"/>
        <v>818.33060556464807</v>
      </c>
      <c r="BZ1161" s="481">
        <f t="shared" si="767"/>
        <v>818.33060556464807</v>
      </c>
      <c r="CA1161" s="481">
        <f t="shared" si="767"/>
        <v>818.33060556464807</v>
      </c>
      <c r="CB1161" s="481">
        <f t="shared" si="767"/>
        <v>818.33060556464807</v>
      </c>
      <c r="CC1161" s="481">
        <f t="shared" si="767"/>
        <v>818.33060556464807</v>
      </c>
      <c r="CD1161" s="481">
        <f t="shared" si="767"/>
        <v>818.33060556464807</v>
      </c>
      <c r="CE1161" s="481">
        <f t="shared" si="767"/>
        <v>818.33060556464807</v>
      </c>
      <c r="CF1161" s="481">
        <f t="shared" si="767"/>
        <v>818.33060556464807</v>
      </c>
      <c r="CG1161" s="481">
        <f t="shared" si="767"/>
        <v>818.33060556464807</v>
      </c>
      <c r="CH1161" s="481">
        <f t="shared" si="767"/>
        <v>818.33060556464807</v>
      </c>
      <c r="CI1161" s="481">
        <f t="shared" si="767"/>
        <v>818.33060556464807</v>
      </c>
      <c r="CJ1161" s="481">
        <f t="shared" si="767"/>
        <v>818.33060556464807</v>
      </c>
      <c r="CK1161" s="481">
        <f t="shared" si="767"/>
        <v>818.33060556464807</v>
      </c>
      <c r="CL1161" s="481">
        <f t="shared" si="767"/>
        <v>818.33060556464807</v>
      </c>
      <c r="CM1161" s="481">
        <f t="shared" si="767"/>
        <v>818.33060556464807</v>
      </c>
      <c r="CN1161" s="481">
        <f t="shared" si="767"/>
        <v>818.33060556464807</v>
      </c>
      <c r="CO1161" s="481">
        <f t="shared" si="767"/>
        <v>818.33060556464807</v>
      </c>
      <c r="CP1161" s="481">
        <f t="shared" si="767"/>
        <v>818.33060556464807</v>
      </c>
      <c r="CQ1161" s="481">
        <f t="shared" si="767"/>
        <v>818.33060556464807</v>
      </c>
      <c r="CR1161" s="481">
        <f t="shared" si="767"/>
        <v>818.33060556464807</v>
      </c>
      <c r="CS1161" s="481">
        <f t="shared" si="767"/>
        <v>818.33060556464807</v>
      </c>
      <c r="CT1161" s="481">
        <f t="shared" si="767"/>
        <v>818.33060556464807</v>
      </c>
      <c r="CU1161" s="481">
        <f t="shared" si="767"/>
        <v>818.33060556464807</v>
      </c>
      <c r="CV1161" s="481">
        <f t="shared" si="767"/>
        <v>818.33060556464807</v>
      </c>
      <c r="CX1161" s="242" t="str">
        <f t="shared" ref="CX1161" si="770">+CY1161</f>
        <v>logaritmica</v>
      </c>
      <c r="CY1161" s="242" t="str">
        <f t="shared" ref="CY1161:CY1162" si="771">IF(AND($DB1161&gt;$DE1161,$DB1161&gt;$DH1161),"lineal",IF(AND($DE1161&gt;$DB1161,$DE1161&gt;$DH1161),"logaritmica",IF(AND($DH1161&gt;$DB1161,$DH1161&gt;$DE1161),"exponencial","-")))</f>
        <v>logaritmica</v>
      </c>
      <c r="CZ1161" s="453">
        <f t="shared" ref="CZ1161:CZ1162" si="772">$AK1161-$DA1161*$AK$143</f>
        <v>818.33060556464807</v>
      </c>
      <c r="DA1161" s="453">
        <f t="shared" ref="DA1161:DA1162" si="773">IFERROR(SLOPE($E1161:$AK1161,$E$143:$AK$143),0)</f>
        <v>0</v>
      </c>
      <c r="DB1161" s="454">
        <f t="shared" ref="DB1161:DB1162" si="774">IFERROR(RSQ($E1161:$AK1161,$E$143:$AK$143),0)</f>
        <v>0</v>
      </c>
      <c r="DC1161" s="453">
        <f t="shared" ref="DC1161:DC1162" si="775">$AK1161-$DD1161*$AK$143</f>
        <v>818.33060556464807</v>
      </c>
      <c r="DD1161" s="453">
        <f>IFERROR(SLOPE($E1161:$AK1161,$E$142:$AK$142),0)</f>
        <v>-2.4838674745420941E-28</v>
      </c>
      <c r="DE1161" s="454">
        <f>IFERROR(RSQ($E1161:$AK1161,$E$142:$AK$142),0)</f>
        <v>9.4739263417667207E-32</v>
      </c>
      <c r="DF1161" s="455">
        <f t="shared" si="768"/>
        <v>6.7072664182327335</v>
      </c>
      <c r="DG1161" s="456">
        <f t="shared" ref="DG1161:DG1162" si="776">IFERROR(SLOPE(LN($E1161:$AK1161),$E$143:$AK$143),0)</f>
        <v>0</v>
      </c>
      <c r="DH1161" s="454">
        <f>IFERROR(RSQ(LN($E1161:$AK1161),$E$143:$AK$143),0)</f>
        <v>0</v>
      </c>
    </row>
    <row r="1162" spans="2:113" outlineLevel="1" x14ac:dyDescent="0.3">
      <c r="B1162" s="154">
        <v>3</v>
      </c>
      <c r="C1162" s="242" t="s">
        <v>365</v>
      </c>
      <c r="D1162" s="143" t="s">
        <v>590</v>
      </c>
      <c r="E1162" s="303">
        <f t="shared" ref="E1162:AK1162" si="777">IFERROR(E961/INDEX(abo.bam.pre.avg,E$1158),0)</f>
        <v>1.8580591457387272</v>
      </c>
      <c r="F1162" s="303">
        <f t="shared" si="777"/>
        <v>1.9542624418118357</v>
      </c>
      <c r="G1162" s="303">
        <f t="shared" si="777"/>
        <v>2.147046951622738</v>
      </c>
      <c r="H1162" s="303">
        <f t="shared" si="777"/>
        <v>2.3916464572541027</v>
      </c>
      <c r="I1162" s="303">
        <f t="shared" si="777"/>
        <v>2.8846292530252549</v>
      </c>
      <c r="J1162" s="303">
        <f t="shared" si="777"/>
        <v>4.2359778543077775</v>
      </c>
      <c r="K1162" s="303">
        <f t="shared" si="777"/>
        <v>6.72377391982572</v>
      </c>
      <c r="L1162" s="303">
        <f t="shared" si="777"/>
        <v>14.340207072590129</v>
      </c>
      <c r="M1162" s="303">
        <f t="shared" si="777"/>
        <v>103.70216737529815</v>
      </c>
      <c r="N1162" s="303">
        <f t="shared" si="777"/>
        <v>102.91242152927859</v>
      </c>
      <c r="O1162" s="303">
        <f t="shared" si="777"/>
        <v>105.999576001696</v>
      </c>
      <c r="P1162" s="303">
        <f t="shared" si="777"/>
        <v>128.2051282051282</v>
      </c>
      <c r="Q1162" s="303">
        <f t="shared" si="777"/>
        <v>117.9245283018868</v>
      </c>
      <c r="R1162" s="303">
        <f t="shared" si="777"/>
        <v>81.819669448535421</v>
      </c>
      <c r="S1162" s="303">
        <f t="shared" si="777"/>
        <v>56.290458767238952</v>
      </c>
      <c r="T1162" s="303">
        <f t="shared" si="777"/>
        <v>43.096017927943457</v>
      </c>
      <c r="U1162" s="303">
        <f t="shared" si="777"/>
        <v>34.550668555436545</v>
      </c>
      <c r="V1162" s="303">
        <f t="shared" si="777"/>
        <v>28.037907250602814</v>
      </c>
      <c r="W1162" s="303">
        <f t="shared" si="777"/>
        <v>23.330144880199708</v>
      </c>
      <c r="X1162" s="303">
        <f t="shared" si="777"/>
        <v>20.420248718629392</v>
      </c>
      <c r="Y1162" s="303">
        <f t="shared" si="777"/>
        <v>18.806537152314146</v>
      </c>
      <c r="Z1162" s="303">
        <f t="shared" si="777"/>
        <v>19.84757065735154</v>
      </c>
      <c r="AA1162" s="303">
        <f t="shared" si="777"/>
        <v>29.281719422564493</v>
      </c>
      <c r="AB1162" s="303">
        <f t="shared" si="777"/>
        <v>47.127574343748527</v>
      </c>
      <c r="AC1162" s="303">
        <f t="shared" si="777"/>
        <v>47.114252061248528</v>
      </c>
      <c r="AD1162" s="303">
        <f t="shared" si="777"/>
        <v>46.093569946992396</v>
      </c>
      <c r="AE1162" s="303">
        <f t="shared" si="777"/>
        <v>47.3081653893462</v>
      </c>
      <c r="AF1162" s="303">
        <f t="shared" si="777"/>
        <v>46.451133407655149</v>
      </c>
      <c r="AG1162" s="303">
        <f t="shared" si="777"/>
        <v>58.109128944157128</v>
      </c>
      <c r="AH1162" s="303">
        <f t="shared" si="777"/>
        <v>78.486774978416136</v>
      </c>
      <c r="AI1162" s="303">
        <f t="shared" si="777"/>
        <v>74.805505685218435</v>
      </c>
      <c r="AJ1162" s="303">
        <f t="shared" si="777"/>
        <v>72.014979115656061</v>
      </c>
      <c r="AK1162" s="303">
        <f t="shared" si="777"/>
        <v>68.455640744797378</v>
      </c>
      <c r="AL1162" s="481">
        <f t="shared" si="766"/>
        <v>69.603592245940121</v>
      </c>
      <c r="AM1162" s="481">
        <f t="shared" si="766"/>
        <v>70.751543747082849</v>
      </c>
      <c r="AN1162" s="481">
        <f t="shared" si="766"/>
        <v>71.899495248225591</v>
      </c>
      <c r="AO1162" s="481">
        <f t="shared" si="766"/>
        <v>73.047446749368333</v>
      </c>
      <c r="AP1162" s="481">
        <f t="shared" si="766"/>
        <v>74.195398250511062</v>
      </c>
      <c r="AQ1162" s="481">
        <f t="shared" si="766"/>
        <v>75.343349751653804</v>
      </c>
      <c r="AR1162" s="481">
        <f t="shared" si="766"/>
        <v>76.491301252796546</v>
      </c>
      <c r="AS1162" s="481">
        <f t="shared" si="766"/>
        <v>77.639252753939274</v>
      </c>
      <c r="AT1162" s="481">
        <f t="shared" si="766"/>
        <v>78.787204255082003</v>
      </c>
      <c r="AU1162" s="481">
        <f t="shared" si="766"/>
        <v>79.935155756224759</v>
      </c>
      <c r="AV1162" s="481">
        <f t="shared" si="766"/>
        <v>81.083107257367487</v>
      </c>
      <c r="AW1162" s="481">
        <f t="shared" si="766"/>
        <v>82.231058758510216</v>
      </c>
      <c r="AX1162" s="481">
        <f t="shared" si="766"/>
        <v>83.379010259652972</v>
      </c>
      <c r="AY1162" s="481">
        <f t="shared" si="766"/>
        <v>84.5269617607957</v>
      </c>
      <c r="AZ1162" s="481">
        <f t="shared" si="766"/>
        <v>85.674913261938428</v>
      </c>
      <c r="BA1162" s="481">
        <f t="shared" si="766"/>
        <v>86.822864763081171</v>
      </c>
      <c r="BB1162" s="481">
        <f t="shared" si="767"/>
        <v>87.970816264223913</v>
      </c>
      <c r="BC1162" s="481">
        <f t="shared" si="767"/>
        <v>89.118767765366641</v>
      </c>
      <c r="BD1162" s="481">
        <f t="shared" si="767"/>
        <v>90.266719266509384</v>
      </c>
      <c r="BE1162" s="481">
        <f t="shared" si="767"/>
        <v>91.414670767652126</v>
      </c>
      <c r="BF1162" s="481">
        <f t="shared" si="767"/>
        <v>92.562622268794854</v>
      </c>
      <c r="BG1162" s="481">
        <f t="shared" si="767"/>
        <v>93.710573769937596</v>
      </c>
      <c r="BH1162" s="481">
        <f t="shared" si="767"/>
        <v>94.858525271080339</v>
      </c>
      <c r="BI1162" s="481">
        <f t="shared" si="767"/>
        <v>96.006476772223067</v>
      </c>
      <c r="BJ1162" s="481">
        <f t="shared" si="767"/>
        <v>97.154428273365795</v>
      </c>
      <c r="BK1162" s="481">
        <f t="shared" si="767"/>
        <v>98.302379774508552</v>
      </c>
      <c r="BL1162" s="481">
        <f t="shared" si="767"/>
        <v>99.45033127565128</v>
      </c>
      <c r="BM1162" s="481">
        <f t="shared" si="767"/>
        <v>100.59828277679401</v>
      </c>
      <c r="BN1162" s="481">
        <f t="shared" si="767"/>
        <v>101.74623427793676</v>
      </c>
      <c r="BO1162" s="481">
        <f t="shared" si="767"/>
        <v>102.89418577907949</v>
      </c>
      <c r="BP1162" s="481">
        <f t="shared" si="767"/>
        <v>104.04213728022222</v>
      </c>
      <c r="BQ1162" s="481">
        <f t="shared" si="767"/>
        <v>105.19008878136498</v>
      </c>
      <c r="BR1162" s="481">
        <f t="shared" si="767"/>
        <v>106.33804028250771</v>
      </c>
      <c r="BS1162" s="481">
        <f t="shared" si="767"/>
        <v>107.48599178365043</v>
      </c>
      <c r="BT1162" s="481">
        <f t="shared" si="767"/>
        <v>108.63394328479316</v>
      </c>
      <c r="BU1162" s="481">
        <f t="shared" si="767"/>
        <v>109.78189478593592</v>
      </c>
      <c r="BV1162" s="481">
        <f t="shared" si="767"/>
        <v>110.92984628707865</v>
      </c>
      <c r="BW1162" s="481">
        <f t="shared" si="767"/>
        <v>112.07779778822137</v>
      </c>
      <c r="BX1162" s="481">
        <f t="shared" si="767"/>
        <v>113.22574928936413</v>
      </c>
      <c r="BY1162" s="481">
        <f t="shared" si="767"/>
        <v>114.37370079050686</v>
      </c>
      <c r="BZ1162" s="481">
        <f t="shared" si="767"/>
        <v>115.52165229164959</v>
      </c>
      <c r="CA1162" s="481">
        <f t="shared" si="767"/>
        <v>116.66960379279234</v>
      </c>
      <c r="CB1162" s="481">
        <f t="shared" si="767"/>
        <v>117.81755529393507</v>
      </c>
      <c r="CC1162" s="481">
        <f t="shared" si="767"/>
        <v>118.9655067950778</v>
      </c>
      <c r="CD1162" s="481">
        <f t="shared" si="767"/>
        <v>120.11345829622056</v>
      </c>
      <c r="CE1162" s="481">
        <f t="shared" si="767"/>
        <v>121.26140979736329</v>
      </c>
      <c r="CF1162" s="481">
        <f t="shared" si="767"/>
        <v>122.40936129850601</v>
      </c>
      <c r="CG1162" s="481">
        <f t="shared" si="767"/>
        <v>123.55731279964877</v>
      </c>
      <c r="CH1162" s="481">
        <f t="shared" si="767"/>
        <v>124.7052643007915</v>
      </c>
      <c r="CI1162" s="481">
        <f t="shared" si="767"/>
        <v>125.85321580193423</v>
      </c>
      <c r="CJ1162" s="481">
        <f t="shared" si="767"/>
        <v>127.00116730307695</v>
      </c>
      <c r="CK1162" s="481">
        <f t="shared" si="767"/>
        <v>128.14911880421971</v>
      </c>
      <c r="CL1162" s="481">
        <f t="shared" si="767"/>
        <v>129.29707030536244</v>
      </c>
      <c r="CM1162" s="481">
        <f t="shared" si="767"/>
        <v>130.44502180650517</v>
      </c>
      <c r="CN1162" s="481">
        <f t="shared" si="767"/>
        <v>131.59297330764792</v>
      </c>
      <c r="CO1162" s="481">
        <f t="shared" si="767"/>
        <v>132.74092480879065</v>
      </c>
      <c r="CP1162" s="481">
        <f t="shared" si="767"/>
        <v>133.88887630993338</v>
      </c>
      <c r="CQ1162" s="481">
        <f t="shared" si="767"/>
        <v>135.03682781107614</v>
      </c>
      <c r="CR1162" s="481">
        <f t="shared" si="767"/>
        <v>136.18477931221886</v>
      </c>
      <c r="CS1162" s="481">
        <f t="shared" si="767"/>
        <v>137.33273081336159</v>
      </c>
      <c r="CT1162" s="481">
        <f t="shared" si="767"/>
        <v>138.48068231450435</v>
      </c>
      <c r="CU1162" s="481">
        <f t="shared" si="767"/>
        <v>139.62863381564708</v>
      </c>
      <c r="CV1162" s="481">
        <f t="shared" si="767"/>
        <v>140.77658531678981</v>
      </c>
      <c r="CX1162" s="242" t="s">
        <v>1722</v>
      </c>
      <c r="CY1162" s="242" t="str">
        <f t="shared" si="771"/>
        <v>exponencial</v>
      </c>
      <c r="CZ1162" s="453">
        <f t="shared" si="772"/>
        <v>30.573241207087058</v>
      </c>
      <c r="DA1162" s="453">
        <f t="shared" si="773"/>
        <v>1.147951501142737</v>
      </c>
      <c r="DB1162" s="454">
        <f t="shared" si="774"/>
        <v>8.9835145469923702E-2</v>
      </c>
      <c r="DC1162" s="453">
        <f t="shared" si="775"/>
        <v>-518.3379856396482</v>
      </c>
      <c r="DD1162" s="453">
        <f>IFERROR(SLOPE($E1162:$AK1162,$E$142:$AK$142),0)</f>
        <v>17.781625041952896</v>
      </c>
      <c r="DE1162" s="454">
        <f>IFERROR(RSQ($E1162:$AK1162,$E$142:$AK$142),0)</f>
        <v>0.16985974903039605</v>
      </c>
      <c r="DF1162" s="455">
        <f t="shared" si="768"/>
        <v>1.394104681179237</v>
      </c>
      <c r="DG1162" s="456">
        <f t="shared" si="776"/>
        <v>8.5820644665160234E-2</v>
      </c>
      <c r="DH1162" s="454">
        <f>IFERROR(RSQ(LN($E1162:$AK1162),$E$143:$AK$143),0)</f>
        <v>0.39586271584873961</v>
      </c>
    </row>
    <row r="1163" spans="2:113" outlineLevel="1" x14ac:dyDescent="0.3"/>
    <row r="1164" spans="2:113" outlineLevel="1" x14ac:dyDescent="0.3">
      <c r="C1164" s="242" t="s">
        <v>23</v>
      </c>
      <c r="D1164" s="143" t="s">
        <v>590</v>
      </c>
      <c r="E1164" s="303">
        <f t="shared" ref="E1164:BP1164" si="778">IFERROR(E963/INDEX(abo.bam.tot.avg,E$1158),0)</f>
        <v>36.898034916083326</v>
      </c>
      <c r="F1164" s="303">
        <f t="shared" si="778"/>
        <v>38.699547768141798</v>
      </c>
      <c r="G1164" s="303">
        <f t="shared" si="778"/>
        <v>42.279382157295409</v>
      </c>
      <c r="H1164" s="303">
        <f t="shared" si="778"/>
        <v>46.764143926673825</v>
      </c>
      <c r="I1164" s="303">
        <f t="shared" si="778"/>
        <v>55.613670369830906</v>
      </c>
      <c r="J1164" s="303">
        <f t="shared" si="778"/>
        <v>78.647856096894159</v>
      </c>
      <c r="K1164" s="303">
        <f t="shared" si="778"/>
        <v>116.88355058831387</v>
      </c>
      <c r="L1164" s="303">
        <f t="shared" si="778"/>
        <v>208.59407592824363</v>
      </c>
      <c r="M1164" s="303">
        <f t="shared" si="778"/>
        <v>517.45804893674688</v>
      </c>
      <c r="N1164" s="303">
        <f t="shared" si="778"/>
        <v>516.51622106894263</v>
      </c>
      <c r="O1164" s="303">
        <f t="shared" si="778"/>
        <v>520.13672165254866</v>
      </c>
      <c r="P1164" s="303">
        <f t="shared" si="778"/>
        <v>542.07537429013939</v>
      </c>
      <c r="Q1164" s="303">
        <f t="shared" si="778"/>
        <v>532.72450532724508</v>
      </c>
      <c r="R1164" s="303">
        <f t="shared" si="778"/>
        <v>486.53908530651961</v>
      </c>
      <c r="S1164" s="303">
        <f t="shared" si="778"/>
        <v>431.16723129042191</v>
      </c>
      <c r="T1164" s="303">
        <f t="shared" si="778"/>
        <v>387.85460992907804</v>
      </c>
      <c r="U1164" s="303">
        <f t="shared" si="778"/>
        <v>350.6838334752768</v>
      </c>
      <c r="V1164" s="303">
        <f t="shared" si="778"/>
        <v>315.28691108909106</v>
      </c>
      <c r="W1164" s="303">
        <f t="shared" si="778"/>
        <v>284.54127880980445</v>
      </c>
      <c r="X1164" s="303">
        <f t="shared" si="778"/>
        <v>262.79235649660245</v>
      </c>
      <c r="Y1164" s="303">
        <f t="shared" si="778"/>
        <v>249.66414228478357</v>
      </c>
      <c r="Z1164" s="303">
        <f t="shared" si="778"/>
        <v>258.22635384388371</v>
      </c>
      <c r="AA1164" s="303">
        <f t="shared" si="778"/>
        <v>322.62524773010091</v>
      </c>
      <c r="AB1164" s="303">
        <f t="shared" si="778"/>
        <v>402.61508081059839</v>
      </c>
      <c r="AC1164" s="303">
        <f t="shared" si="778"/>
        <v>402.56877216524492</v>
      </c>
      <c r="AD1164" s="303">
        <f t="shared" si="778"/>
        <v>398.97406668566543</v>
      </c>
      <c r="AE1164" s="303">
        <f t="shared" si="778"/>
        <v>403.24129190829143</v>
      </c>
      <c r="AF1164" s="303">
        <f t="shared" si="778"/>
        <v>400.24395822215445</v>
      </c>
      <c r="AG1164" s="303">
        <f t="shared" si="778"/>
        <v>436.14612972232032</v>
      </c>
      <c r="AH1164" s="303">
        <f t="shared" si="778"/>
        <v>480.75822439962457</v>
      </c>
      <c r="AI1164" s="303">
        <f t="shared" si="778"/>
        <v>473.95504197887516</v>
      </c>
      <c r="AJ1164" s="303">
        <f t="shared" si="778"/>
        <v>468.47811537946728</v>
      </c>
      <c r="AK1164" s="303">
        <f t="shared" si="778"/>
        <v>461.05207692983225</v>
      </c>
      <c r="AL1164" s="303">
        <f t="shared" si="778"/>
        <v>460.2645054982566</v>
      </c>
      <c r="AM1164" s="303">
        <f t="shared" si="778"/>
        <v>469.66080881935721</v>
      </c>
      <c r="AN1164" s="303">
        <f t="shared" si="778"/>
        <v>478.61557477177723</v>
      </c>
      <c r="AO1164" s="303">
        <f t="shared" si="778"/>
        <v>487.1169997116404</v>
      </c>
      <c r="AP1164" s="303">
        <f t="shared" si="778"/>
        <v>495.16669553540146</v>
      </c>
      <c r="AQ1164" s="303">
        <f t="shared" si="778"/>
        <v>502.76925433829149</v>
      </c>
      <c r="AR1164" s="303">
        <f t="shared" si="778"/>
        <v>509.93188902636467</v>
      </c>
      <c r="AS1164" s="303">
        <f t="shared" si="778"/>
        <v>516.66407266601459</v>
      </c>
      <c r="AT1164" s="303">
        <f t="shared" si="778"/>
        <v>522.97718531138173</v>
      </c>
      <c r="AU1164" s="303">
        <f t="shared" si="778"/>
        <v>528.88417538651163</v>
      </c>
      <c r="AV1164" s="303">
        <f t="shared" si="778"/>
        <v>534.39924106844057</v>
      </c>
      <c r="AW1164" s="303">
        <f t="shared" si="778"/>
        <v>539.53753558978894</v>
      </c>
      <c r="AX1164" s="303">
        <f t="shared" si="778"/>
        <v>544.31489900350448</v>
      </c>
      <c r="AY1164" s="303">
        <f t="shared" si="778"/>
        <v>548.74761775724494</v>
      </c>
      <c r="AZ1164" s="303">
        <f t="shared" si="778"/>
        <v>552.8522124230949</v>
      </c>
      <c r="BA1164" s="303">
        <f t="shared" si="778"/>
        <v>556.64525311948125</v>
      </c>
      <c r="BB1164" s="303">
        <f t="shared" si="778"/>
        <v>560.14320153618917</v>
      </c>
      <c r="BC1164" s="303">
        <f t="shared" si="778"/>
        <v>563.36227801369614</v>
      </c>
      <c r="BD1164" s="303">
        <f t="shared" si="778"/>
        <v>566.31835181425686</v>
      </c>
      <c r="BE1164" s="303">
        <f t="shared" si="778"/>
        <v>569.02685253220807</v>
      </c>
      <c r="BF1164" s="303">
        <f t="shared" si="778"/>
        <v>571.50270050276981</v>
      </c>
      <c r="BG1164" s="303">
        <f t="shared" si="778"/>
        <v>573.76025406129531</v>
      </c>
      <c r="BH1164" s="303">
        <f t="shared" si="778"/>
        <v>575.81327155949123</v>
      </c>
      <c r="BI1164" s="303">
        <f t="shared" si="778"/>
        <v>577.67488614493004</v>
      </c>
      <c r="BJ1164" s="303">
        <f t="shared" si="778"/>
        <v>579.35759144105191</v>
      </c>
      <c r="BK1164" s="303">
        <f t="shared" si="778"/>
        <v>580.87323641511989</v>
      </c>
      <c r="BL1164" s="303">
        <f t="shared" si="778"/>
        <v>582.23302788184162</v>
      </c>
      <c r="BM1164" s="303">
        <f t="shared" si="778"/>
        <v>583.44753925332031</v>
      </c>
      <c r="BN1164" s="303">
        <f t="shared" si="778"/>
        <v>584.52672430614427</v>
      </c>
      <c r="BO1164" s="303">
        <f t="shared" si="778"/>
        <v>585.47993488981501</v>
      </c>
      <c r="BP1164" s="303">
        <f t="shared" si="778"/>
        <v>586.31594164466151</v>
      </c>
      <c r="BQ1164" s="303">
        <f t="shared" ref="BQ1164:CV1164" si="779">IFERROR(BQ963/INDEX(abo.bam.tot.avg,BQ$1158),0)</f>
        <v>587.04295693021493</v>
      </c>
      <c r="BR1164" s="303">
        <f t="shared" si="779"/>
        <v>587.66865928586412</v>
      </c>
      <c r="BS1164" s="303">
        <f t="shared" si="779"/>
        <v>588.20021885418851</v>
      </c>
      <c r="BT1164" s="303">
        <f t="shared" si="779"/>
        <v>588.64432329388171</v>
      </c>
      <c r="BU1164" s="303">
        <f t="shared" si="779"/>
        <v>589.00720379410211</v>
      </c>
      <c r="BV1164" s="303">
        <f t="shared" si="779"/>
        <v>589.29466087614855</v>
      </c>
      <c r="BW1164" s="303">
        <f t="shared" si="779"/>
        <v>589.51208973238329</v>
      </c>
      <c r="BX1164" s="303">
        <f t="shared" si="779"/>
        <v>589.66450490721184</v>
      </c>
      <c r="BY1164" s="303">
        <f t="shared" si="779"/>
        <v>589.75656417160462</v>
      </c>
      <c r="BZ1164" s="303">
        <f t="shared" si="779"/>
        <v>589.79259148200754</v>
      </c>
      <c r="CA1164" s="303">
        <f t="shared" si="779"/>
        <v>589.77659894739804</v>
      </c>
      <c r="CB1164" s="303">
        <f t="shared" si="779"/>
        <v>589.71230775551828</v>
      </c>
      <c r="CC1164" s="303">
        <f t="shared" si="779"/>
        <v>589.60316803168848</v>
      </c>
      <c r="CD1164" s="303">
        <f t="shared" si="779"/>
        <v>589.45237762176657</v>
      </c>
      <c r="CE1164" s="303">
        <f t="shared" si="779"/>
        <v>589.26289980535705</v>
      </c>
      <c r="CF1164" s="303">
        <f t="shared" si="779"/>
        <v>589.03747995685649</v>
      </c>
      <c r="CG1164" s="303">
        <f t="shared" si="779"/>
        <v>588.7786611808051</v>
      </c>
      <c r="CH1164" s="303">
        <f t="shared" si="779"/>
        <v>588.4887989547185</v>
      </c>
      <c r="CI1164" s="303">
        <f t="shared" si="779"/>
        <v>588.17007481748158</v>
      </c>
      <c r="CJ1164" s="303">
        <f t="shared" si="779"/>
        <v>587.82450914478</v>
      </c>
      <c r="CK1164" s="303">
        <f t="shared" si="779"/>
        <v>587.45397305522556</v>
      </c>
      <c r="CL1164" s="303">
        <f t="shared" si="779"/>
        <v>587.06019949200504</v>
      </c>
      <c r="CM1164" s="303">
        <f t="shared" si="779"/>
        <v>586.64479352525814</v>
      </c>
      <c r="CN1164" s="303">
        <f t="shared" si="779"/>
        <v>586.20924192013388</v>
      </c>
      <c r="CO1164" s="303">
        <f t="shared" si="779"/>
        <v>585.7549220147074</v>
      </c>
      <c r="CP1164" s="303">
        <f t="shared" si="779"/>
        <v>585.2831099508054</v>
      </c>
      <c r="CQ1164" s="303">
        <f t="shared" si="779"/>
        <v>584.79498829935903</v>
      </c>
      <c r="CR1164" s="303">
        <f t="shared" si="779"/>
        <v>584.29165312026964</v>
      </c>
      <c r="CS1164" s="303">
        <f t="shared" si="779"/>
        <v>583.77412049499651</v>
      </c>
      <c r="CT1164" s="303">
        <f t="shared" si="779"/>
        <v>583.24333256821899</v>
      </c>
      <c r="CU1164" s="303">
        <f t="shared" si="779"/>
        <v>582.70016313300744</v>
      </c>
      <c r="CV1164" s="303">
        <f t="shared" si="779"/>
        <v>582.14542279202306</v>
      </c>
      <c r="CW1164" s="63" t="s">
        <v>599</v>
      </c>
      <c r="CX1164" s="63"/>
    </row>
    <row r="1168" spans="2:113" x14ac:dyDescent="0.3">
      <c r="D1168" s="63"/>
    </row>
    <row r="1169" spans="4:4" x14ac:dyDescent="0.3">
      <c r="D1169" s="63"/>
    </row>
    <row r="1170" spans="4:4" x14ac:dyDescent="0.3">
      <c r="D1170" s="63"/>
    </row>
    <row r="1172" spans="4:4" x14ac:dyDescent="0.3">
      <c r="D1172" s="63"/>
    </row>
  </sheetData>
  <sortState ref="DC1104:DD1160">
    <sortCondition ref="DC1104"/>
  </sortState>
  <pageMargins left="0.70866141732283472" right="0.70866141732283472" top="0.74803149606299213" bottom="0.74803149606299213" header="0.31496062992125984" footer="0.31496062992125984"/>
  <pageSetup scale="34" orientation="portrait" verticalDpi="0" r:id="rId1"/>
  <ignoredErrors>
    <ignoredError sqref="E172:CV172 E206 J206:CV206 E240:CV240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K422"/>
  <sheetViews>
    <sheetView showGridLines="0" zoomScale="85" zoomScaleNormal="85" workbookViewId="0">
      <pane ySplit="4" topLeftCell="A374" activePane="bottomLeft" state="frozen"/>
      <selection activeCell="A2" sqref="A2"/>
      <selection pane="bottomLeft" activeCell="O138" sqref="O138"/>
    </sheetView>
  </sheetViews>
  <sheetFormatPr baseColWidth="10" defaultColWidth="9.109375" defaultRowHeight="13.8" outlineLevelRow="2" x14ac:dyDescent="0.3"/>
  <cols>
    <col min="1" max="3" width="5.88671875" style="233" customWidth="1"/>
    <col min="4" max="4" width="4" style="233" customWidth="1"/>
    <col min="5" max="5" width="46.6640625" style="233" customWidth="1"/>
    <col min="6" max="7" width="12.44140625" style="233" customWidth="1"/>
    <col min="8" max="8" width="9.109375" style="233"/>
    <col min="9" max="9" width="14" style="233" customWidth="1"/>
    <col min="10" max="10" width="18" style="233" customWidth="1"/>
    <col min="11" max="11" width="18.88671875" style="233" customWidth="1"/>
    <col min="12" max="12" width="16.44140625" style="233" customWidth="1"/>
    <col min="13" max="13" width="19.5546875" style="233" customWidth="1"/>
    <col min="14" max="14" width="14.109375" style="233" customWidth="1"/>
    <col min="15" max="17" width="17.88671875" style="233" customWidth="1"/>
    <col min="18" max="36" width="14.109375" style="233" customWidth="1"/>
    <col min="37" max="16384" width="9.109375" style="233"/>
  </cols>
  <sheetData>
    <row r="1" spans="1:36" x14ac:dyDescent="0.3">
      <c r="A1" s="359"/>
    </row>
    <row r="2" spans="1:36" ht="20.399999999999999" x14ac:dyDescent="0.35">
      <c r="F2" s="288" t="str">
        <f>'Panel de Control'!$F$2</f>
        <v>Modelo Cargo de Terminación Móvil</v>
      </c>
    </row>
    <row r="3" spans="1:36" ht="17.399999999999999" x14ac:dyDescent="0.3">
      <c r="F3" s="358" t="s">
        <v>831</v>
      </c>
    </row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7" spans="1:36" outlineLevel="1" x14ac:dyDescent="0.3"/>
    <row r="9" spans="1:36" ht="21" thickBot="1" x14ac:dyDescent="0.4">
      <c r="B9" s="3" t="s">
        <v>830</v>
      </c>
      <c r="C9" s="3"/>
      <c r="D9" s="3"/>
      <c r="E9" s="3"/>
      <c r="F9" s="3"/>
      <c r="G9" s="3"/>
      <c r="H9" s="3"/>
      <c r="I9" s="3"/>
      <c r="J9" s="3"/>
      <c r="K9" s="3"/>
    </row>
    <row r="10" spans="1:36" ht="14.4" thickTop="1" x14ac:dyDescent="0.3"/>
    <row r="11" spans="1:36" ht="18" thickBot="1" x14ac:dyDescent="0.35">
      <c r="C11" s="339" t="s">
        <v>829</v>
      </c>
      <c r="D11" s="339"/>
      <c r="E11" s="339"/>
      <c r="F11" s="339"/>
      <c r="G11" s="339"/>
      <c r="H11" s="339"/>
      <c r="I11" s="339"/>
      <c r="J11" s="339"/>
      <c r="K11" s="339"/>
    </row>
    <row r="13" spans="1:36" outlineLevel="1" x14ac:dyDescent="0.3">
      <c r="D13" s="69" t="s">
        <v>79</v>
      </c>
      <c r="E13" s="69" t="s">
        <v>828</v>
      </c>
    </row>
    <row r="14" spans="1:36" outlineLevel="1" x14ac:dyDescent="0.3">
      <c r="D14" s="70">
        <v>1</v>
      </c>
      <c r="E14" s="357" t="s">
        <v>170</v>
      </c>
    </row>
    <row r="15" spans="1:36" outlineLevel="2" x14ac:dyDescent="0.3">
      <c r="D15" s="70">
        <f t="shared" ref="D15:D38" si="0">+D14+1</f>
        <v>2</v>
      </c>
      <c r="E15" s="357" t="s">
        <v>171</v>
      </c>
    </row>
    <row r="16" spans="1:36" outlineLevel="2" x14ac:dyDescent="0.3">
      <c r="D16" s="70">
        <f t="shared" si="0"/>
        <v>3</v>
      </c>
      <c r="E16" s="357" t="s">
        <v>172</v>
      </c>
    </row>
    <row r="17" spans="4:5" outlineLevel="2" x14ac:dyDescent="0.3">
      <c r="D17" s="70">
        <f t="shared" si="0"/>
        <v>4</v>
      </c>
      <c r="E17" s="357" t="s">
        <v>173</v>
      </c>
    </row>
    <row r="18" spans="4:5" outlineLevel="2" x14ac:dyDescent="0.3">
      <c r="D18" s="70">
        <f t="shared" si="0"/>
        <v>5</v>
      </c>
      <c r="E18" s="357" t="s">
        <v>174</v>
      </c>
    </row>
    <row r="19" spans="4:5" outlineLevel="2" x14ac:dyDescent="0.3">
      <c r="D19" s="70">
        <f t="shared" si="0"/>
        <v>6</v>
      </c>
      <c r="E19" s="357" t="s">
        <v>175</v>
      </c>
    </row>
    <row r="20" spans="4:5" outlineLevel="2" x14ac:dyDescent="0.3">
      <c r="D20" s="70">
        <f t="shared" si="0"/>
        <v>7</v>
      </c>
      <c r="E20" s="357" t="s">
        <v>176</v>
      </c>
    </row>
    <row r="21" spans="4:5" outlineLevel="2" x14ac:dyDescent="0.3">
      <c r="D21" s="70">
        <f t="shared" si="0"/>
        <v>8</v>
      </c>
      <c r="E21" s="357" t="s">
        <v>177</v>
      </c>
    </row>
    <row r="22" spans="4:5" outlineLevel="2" x14ac:dyDescent="0.3">
      <c r="D22" s="70">
        <f t="shared" si="0"/>
        <v>9</v>
      </c>
      <c r="E22" s="357" t="s">
        <v>178</v>
      </c>
    </row>
    <row r="23" spans="4:5" outlineLevel="2" x14ac:dyDescent="0.3">
      <c r="D23" s="70">
        <f t="shared" si="0"/>
        <v>10</v>
      </c>
      <c r="E23" s="357" t="s">
        <v>179</v>
      </c>
    </row>
    <row r="24" spans="4:5" outlineLevel="2" x14ac:dyDescent="0.3">
      <c r="D24" s="70">
        <f t="shared" si="0"/>
        <v>11</v>
      </c>
      <c r="E24" s="357" t="s">
        <v>180</v>
      </c>
    </row>
    <row r="25" spans="4:5" outlineLevel="2" x14ac:dyDescent="0.3">
      <c r="D25" s="70">
        <f t="shared" si="0"/>
        <v>12</v>
      </c>
      <c r="E25" s="357" t="s">
        <v>181</v>
      </c>
    </row>
    <row r="26" spans="4:5" outlineLevel="2" x14ac:dyDescent="0.3">
      <c r="D26" s="70">
        <f t="shared" si="0"/>
        <v>13</v>
      </c>
      <c r="E26" s="357" t="s">
        <v>182</v>
      </c>
    </row>
    <row r="27" spans="4:5" outlineLevel="2" x14ac:dyDescent="0.3">
      <c r="D27" s="70">
        <f t="shared" si="0"/>
        <v>14</v>
      </c>
      <c r="E27" s="357" t="s">
        <v>183</v>
      </c>
    </row>
    <row r="28" spans="4:5" outlineLevel="2" x14ac:dyDescent="0.3">
      <c r="D28" s="70">
        <f t="shared" si="0"/>
        <v>15</v>
      </c>
      <c r="E28" s="357" t="s">
        <v>184</v>
      </c>
    </row>
    <row r="29" spans="4:5" outlineLevel="2" x14ac:dyDescent="0.3">
      <c r="D29" s="70">
        <f t="shared" si="0"/>
        <v>16</v>
      </c>
      <c r="E29" s="357" t="s">
        <v>185</v>
      </c>
    </row>
    <row r="30" spans="4:5" outlineLevel="2" x14ac:dyDescent="0.3">
      <c r="D30" s="70">
        <f t="shared" si="0"/>
        <v>17</v>
      </c>
      <c r="E30" s="357" t="s">
        <v>186</v>
      </c>
    </row>
    <row r="31" spans="4:5" outlineLevel="2" x14ac:dyDescent="0.3">
      <c r="D31" s="70">
        <f t="shared" si="0"/>
        <v>18</v>
      </c>
      <c r="E31" s="357" t="s">
        <v>187</v>
      </c>
    </row>
    <row r="32" spans="4:5" outlineLevel="2" x14ac:dyDescent="0.3">
      <c r="D32" s="70">
        <f t="shared" si="0"/>
        <v>19</v>
      </c>
      <c r="E32" s="357" t="s">
        <v>188</v>
      </c>
    </row>
    <row r="33" spans="2:5" outlineLevel="2" x14ac:dyDescent="0.3">
      <c r="D33" s="70">
        <f t="shared" si="0"/>
        <v>20</v>
      </c>
      <c r="E33" s="357" t="s">
        <v>189</v>
      </c>
    </row>
    <row r="34" spans="2:5" outlineLevel="2" x14ac:dyDescent="0.3">
      <c r="D34" s="70">
        <f t="shared" si="0"/>
        <v>21</v>
      </c>
      <c r="E34" s="357" t="s">
        <v>190</v>
      </c>
    </row>
    <row r="35" spans="2:5" outlineLevel="2" x14ac:dyDescent="0.3">
      <c r="D35" s="70">
        <f t="shared" si="0"/>
        <v>22</v>
      </c>
      <c r="E35" s="357" t="s">
        <v>191</v>
      </c>
    </row>
    <row r="36" spans="2:5" outlineLevel="2" x14ac:dyDescent="0.3">
      <c r="D36" s="70">
        <f t="shared" si="0"/>
        <v>23</v>
      </c>
      <c r="E36" s="357" t="s">
        <v>192</v>
      </c>
    </row>
    <row r="37" spans="2:5" outlineLevel="2" x14ac:dyDescent="0.3">
      <c r="D37" s="70">
        <f t="shared" si="0"/>
        <v>24</v>
      </c>
      <c r="E37" s="357" t="s">
        <v>193</v>
      </c>
    </row>
    <row r="38" spans="2:5" outlineLevel="1" x14ac:dyDescent="0.3">
      <c r="D38" s="70">
        <f t="shared" si="0"/>
        <v>25</v>
      </c>
      <c r="E38" s="357" t="s">
        <v>194</v>
      </c>
    </row>
    <row r="39" spans="2:5" outlineLevel="1" x14ac:dyDescent="0.3"/>
    <row r="40" spans="2:5" outlineLevel="1" x14ac:dyDescent="0.3">
      <c r="B40" s="347" t="s">
        <v>827</v>
      </c>
      <c r="C40" s="347" t="s">
        <v>826</v>
      </c>
      <c r="D40" s="69" t="s">
        <v>79</v>
      </c>
      <c r="E40" s="69" t="s">
        <v>1659</v>
      </c>
    </row>
    <row r="41" spans="2:5" outlineLevel="1" x14ac:dyDescent="0.3">
      <c r="B41" s="70">
        <v>1</v>
      </c>
      <c r="C41" s="70">
        <v>1</v>
      </c>
      <c r="D41" s="70">
        <v>1</v>
      </c>
      <c r="E41" s="356" t="str">
        <f t="shared" ref="E41:E52" si="1">+INDEX(p.ran.tec,B41)&amp;"-"&amp;INDEX(p.ran.geo,C41)</f>
        <v>2G-Urbano</v>
      </c>
    </row>
    <row r="42" spans="2:5" outlineLevel="2" x14ac:dyDescent="0.3">
      <c r="B42" s="70">
        <f>+B41</f>
        <v>1</v>
      </c>
      <c r="C42" s="70">
        <f t="shared" ref="C42:D44" si="2">+C41+1</f>
        <v>2</v>
      </c>
      <c r="D42" s="70">
        <f t="shared" si="2"/>
        <v>2</v>
      </c>
      <c r="E42" s="356" t="str">
        <f t="shared" si="1"/>
        <v>2G-Suburbano</v>
      </c>
    </row>
    <row r="43" spans="2:5" outlineLevel="2" x14ac:dyDescent="0.3">
      <c r="B43" s="70">
        <f>+B42</f>
        <v>1</v>
      </c>
      <c r="C43" s="70">
        <f t="shared" si="2"/>
        <v>3</v>
      </c>
      <c r="D43" s="70">
        <f t="shared" si="2"/>
        <v>3</v>
      </c>
      <c r="E43" s="356" t="str">
        <f t="shared" si="1"/>
        <v>2G-Rural</v>
      </c>
    </row>
    <row r="44" spans="2:5" outlineLevel="2" x14ac:dyDescent="0.3">
      <c r="B44" s="70">
        <f>+B43</f>
        <v>1</v>
      </c>
      <c r="C44" s="70">
        <f t="shared" si="2"/>
        <v>4</v>
      </c>
      <c r="D44" s="70">
        <f t="shared" si="2"/>
        <v>4</v>
      </c>
      <c r="E44" s="356" t="str">
        <f t="shared" si="1"/>
        <v>2G-Libre</v>
      </c>
    </row>
    <row r="45" spans="2:5" outlineLevel="2" x14ac:dyDescent="0.3">
      <c r="B45" s="70">
        <f t="shared" ref="B45:B52" si="3">+B41+1</f>
        <v>2</v>
      </c>
      <c r="C45" s="70">
        <f t="shared" ref="C45:C52" si="4">+C41</f>
        <v>1</v>
      </c>
      <c r="D45" s="70">
        <f t="shared" ref="D45:D60" si="5">+D44+1</f>
        <v>5</v>
      </c>
      <c r="E45" s="356" t="str">
        <f t="shared" si="1"/>
        <v>3G-Urbano</v>
      </c>
    </row>
    <row r="46" spans="2:5" outlineLevel="2" x14ac:dyDescent="0.3">
      <c r="B46" s="70">
        <f t="shared" si="3"/>
        <v>2</v>
      </c>
      <c r="C46" s="70">
        <f t="shared" si="4"/>
        <v>2</v>
      </c>
      <c r="D46" s="70">
        <f t="shared" si="5"/>
        <v>6</v>
      </c>
      <c r="E46" s="356" t="str">
        <f t="shared" si="1"/>
        <v>3G-Suburbano</v>
      </c>
    </row>
    <row r="47" spans="2:5" outlineLevel="2" x14ac:dyDescent="0.3">
      <c r="B47" s="70">
        <f t="shared" si="3"/>
        <v>2</v>
      </c>
      <c r="C47" s="70">
        <f t="shared" si="4"/>
        <v>3</v>
      </c>
      <c r="D47" s="70">
        <f t="shared" si="5"/>
        <v>7</v>
      </c>
      <c r="E47" s="356" t="str">
        <f t="shared" si="1"/>
        <v>3G-Rural</v>
      </c>
    </row>
    <row r="48" spans="2:5" outlineLevel="2" x14ac:dyDescent="0.3">
      <c r="B48" s="70">
        <f t="shared" si="3"/>
        <v>2</v>
      </c>
      <c r="C48" s="70">
        <f t="shared" si="4"/>
        <v>4</v>
      </c>
      <c r="D48" s="70">
        <f t="shared" si="5"/>
        <v>8</v>
      </c>
      <c r="E48" s="356" t="str">
        <f t="shared" si="1"/>
        <v>3G-Libre</v>
      </c>
    </row>
    <row r="49" spans="2:11" outlineLevel="2" x14ac:dyDescent="0.3">
      <c r="B49" s="70">
        <f t="shared" si="3"/>
        <v>3</v>
      </c>
      <c r="C49" s="70">
        <f t="shared" si="4"/>
        <v>1</v>
      </c>
      <c r="D49" s="70">
        <f t="shared" si="5"/>
        <v>9</v>
      </c>
      <c r="E49" s="356" t="str">
        <f t="shared" si="1"/>
        <v>4G-Urbano</v>
      </c>
    </row>
    <row r="50" spans="2:11" outlineLevel="2" x14ac:dyDescent="0.3">
      <c r="B50" s="70">
        <f t="shared" si="3"/>
        <v>3</v>
      </c>
      <c r="C50" s="70">
        <f t="shared" si="4"/>
        <v>2</v>
      </c>
      <c r="D50" s="70">
        <f t="shared" si="5"/>
        <v>10</v>
      </c>
      <c r="E50" s="356" t="str">
        <f t="shared" si="1"/>
        <v>4G-Suburbano</v>
      </c>
    </row>
    <row r="51" spans="2:11" outlineLevel="2" x14ac:dyDescent="0.3">
      <c r="B51" s="70">
        <f t="shared" si="3"/>
        <v>3</v>
      </c>
      <c r="C51" s="70">
        <f t="shared" si="4"/>
        <v>3</v>
      </c>
      <c r="D51" s="70">
        <f t="shared" si="5"/>
        <v>11</v>
      </c>
      <c r="E51" s="356" t="str">
        <f t="shared" si="1"/>
        <v>4G-Rural</v>
      </c>
    </row>
    <row r="52" spans="2:11" outlineLevel="2" x14ac:dyDescent="0.3">
      <c r="B52" s="70">
        <f t="shared" si="3"/>
        <v>3</v>
      </c>
      <c r="C52" s="70">
        <f t="shared" si="4"/>
        <v>4</v>
      </c>
      <c r="D52" s="70">
        <f t="shared" si="5"/>
        <v>12</v>
      </c>
      <c r="E52" s="356" t="str">
        <f t="shared" si="1"/>
        <v>4G-Libre</v>
      </c>
    </row>
    <row r="53" spans="2:11" outlineLevel="2" x14ac:dyDescent="0.3">
      <c r="D53" s="70">
        <f t="shared" si="5"/>
        <v>13</v>
      </c>
      <c r="E53" s="356" t="s">
        <v>256</v>
      </c>
    </row>
    <row r="54" spans="2:11" outlineLevel="2" x14ac:dyDescent="0.3">
      <c r="D54" s="70">
        <f t="shared" si="5"/>
        <v>14</v>
      </c>
      <c r="E54" s="356" t="s">
        <v>256</v>
      </c>
    </row>
    <row r="55" spans="2:11" outlineLevel="2" x14ac:dyDescent="0.3">
      <c r="D55" s="70">
        <f t="shared" si="5"/>
        <v>15</v>
      </c>
      <c r="E55" s="356" t="s">
        <v>256</v>
      </c>
    </row>
    <row r="56" spans="2:11" outlineLevel="2" x14ac:dyDescent="0.3">
      <c r="D56" s="70">
        <f t="shared" si="5"/>
        <v>16</v>
      </c>
      <c r="E56" s="356" t="s">
        <v>256</v>
      </c>
    </row>
    <row r="57" spans="2:11" outlineLevel="2" x14ac:dyDescent="0.3">
      <c r="D57" s="70">
        <f t="shared" si="5"/>
        <v>17</v>
      </c>
      <c r="E57" s="356" t="s">
        <v>256</v>
      </c>
    </row>
    <row r="58" spans="2:11" outlineLevel="2" x14ac:dyDescent="0.3">
      <c r="D58" s="70">
        <f t="shared" si="5"/>
        <v>18</v>
      </c>
      <c r="E58" s="356" t="s">
        <v>256</v>
      </c>
    </row>
    <row r="59" spans="2:11" outlineLevel="2" x14ac:dyDescent="0.3">
      <c r="D59" s="70">
        <f t="shared" si="5"/>
        <v>19</v>
      </c>
      <c r="E59" s="356" t="s">
        <v>256</v>
      </c>
    </row>
    <row r="60" spans="2:11" outlineLevel="1" x14ac:dyDescent="0.3">
      <c r="D60" s="70">
        <f t="shared" si="5"/>
        <v>20</v>
      </c>
      <c r="E60" s="356" t="s">
        <v>256</v>
      </c>
    </row>
    <row r="61" spans="2:11" outlineLevel="1" x14ac:dyDescent="0.3"/>
    <row r="62" spans="2:11" ht="18" thickBot="1" x14ac:dyDescent="0.35">
      <c r="C62" s="339" t="s">
        <v>825</v>
      </c>
      <c r="D62" s="339"/>
      <c r="E62" s="339"/>
      <c r="F62" s="339"/>
      <c r="G62" s="339"/>
      <c r="H62" s="339"/>
      <c r="I62" s="339"/>
      <c r="J62" s="339"/>
      <c r="K62" s="339"/>
    </row>
    <row r="64" spans="2:11" outlineLevel="1" x14ac:dyDescent="0.3">
      <c r="D64" s="69" t="s">
        <v>79</v>
      </c>
      <c r="E64" s="69" t="s">
        <v>824</v>
      </c>
    </row>
    <row r="65" spans="3:11" outlineLevel="1" x14ac:dyDescent="0.3">
      <c r="D65" s="70">
        <v>1</v>
      </c>
      <c r="E65" s="356" t="s">
        <v>723</v>
      </c>
    </row>
    <row r="66" spans="3:11" outlineLevel="1" x14ac:dyDescent="0.3">
      <c r="D66" s="70">
        <f>+D65+1</f>
        <v>2</v>
      </c>
      <c r="E66" s="356" t="s">
        <v>704</v>
      </c>
    </row>
    <row r="67" spans="3:11" outlineLevel="1" x14ac:dyDescent="0.3">
      <c r="D67" s="70">
        <f>+D66+1</f>
        <v>3</v>
      </c>
      <c r="E67" s="356" t="s">
        <v>682</v>
      </c>
    </row>
    <row r="68" spans="3:11" outlineLevel="1" x14ac:dyDescent="0.3"/>
    <row r="69" spans="3:11" ht="18" thickBot="1" x14ac:dyDescent="0.35">
      <c r="C69" s="339" t="s">
        <v>823</v>
      </c>
      <c r="D69" s="339"/>
      <c r="E69" s="339"/>
      <c r="F69" s="339"/>
      <c r="G69" s="339"/>
      <c r="H69" s="339"/>
      <c r="I69" s="339"/>
      <c r="J69" s="339"/>
      <c r="K69" s="339"/>
    </row>
    <row r="71" spans="3:11" outlineLevel="1" x14ac:dyDescent="0.3">
      <c r="D71" s="69" t="s">
        <v>79</v>
      </c>
      <c r="E71" s="69" t="s">
        <v>822</v>
      </c>
    </row>
    <row r="72" spans="3:11" outlineLevel="1" x14ac:dyDescent="0.3">
      <c r="D72" s="70">
        <v>1</v>
      </c>
      <c r="E72" s="356" t="s">
        <v>133</v>
      </c>
    </row>
    <row r="73" spans="3:11" outlineLevel="1" x14ac:dyDescent="0.3">
      <c r="D73" s="70">
        <f>+D72+1</f>
        <v>2</v>
      </c>
      <c r="E73" s="356" t="s">
        <v>132</v>
      </c>
    </row>
    <row r="74" spans="3:11" outlineLevel="1" x14ac:dyDescent="0.3">
      <c r="D74" s="70">
        <f>+D73+1</f>
        <v>3</v>
      </c>
      <c r="E74" s="356" t="s">
        <v>131</v>
      </c>
    </row>
    <row r="75" spans="3:11" outlineLevel="1" x14ac:dyDescent="0.3">
      <c r="D75" s="70">
        <f>+D74+1</f>
        <v>4</v>
      </c>
      <c r="E75" s="356" t="s">
        <v>256</v>
      </c>
    </row>
    <row r="76" spans="3:11" outlineLevel="1" x14ac:dyDescent="0.3">
      <c r="D76" s="70">
        <f>+D75+1</f>
        <v>5</v>
      </c>
      <c r="E76" s="356" t="s">
        <v>256</v>
      </c>
    </row>
    <row r="77" spans="3:11" outlineLevel="1" x14ac:dyDescent="0.3"/>
    <row r="78" spans="3:11" ht="18" thickBot="1" x14ac:dyDescent="0.35">
      <c r="C78" s="339" t="s">
        <v>821</v>
      </c>
      <c r="D78" s="339"/>
      <c r="E78" s="339"/>
      <c r="F78" s="339"/>
      <c r="G78" s="339"/>
      <c r="H78" s="339"/>
      <c r="I78" s="339"/>
      <c r="J78" s="339"/>
      <c r="K78" s="339"/>
    </row>
    <row r="80" spans="3:11" ht="16.2" thickBot="1" x14ac:dyDescent="0.35">
      <c r="D80" s="329" t="s">
        <v>820</v>
      </c>
      <c r="E80" s="329"/>
      <c r="F80" s="329"/>
      <c r="G80" s="329"/>
      <c r="H80" s="329"/>
      <c r="I80" s="329"/>
      <c r="J80" s="329"/>
      <c r="K80" s="329"/>
    </row>
    <row r="82" spans="4:11" outlineLevel="1" x14ac:dyDescent="0.3">
      <c r="D82" s="69" t="s">
        <v>79</v>
      </c>
      <c r="E82" s="69" t="s">
        <v>819</v>
      </c>
      <c r="G82" s="69" t="s">
        <v>818</v>
      </c>
    </row>
    <row r="83" spans="4:11" outlineLevel="1" x14ac:dyDescent="0.3">
      <c r="D83" s="70">
        <v>1</v>
      </c>
      <c r="E83" s="356" t="s">
        <v>817</v>
      </c>
      <c r="G83" s="356">
        <v>1</v>
      </c>
    </row>
    <row r="84" spans="4:11" outlineLevel="1" x14ac:dyDescent="0.3">
      <c r="D84" s="70">
        <f>+D83+1</f>
        <v>2</v>
      </c>
      <c r="E84" s="356" t="s">
        <v>388</v>
      </c>
      <c r="G84" s="356">
        <v>1</v>
      </c>
    </row>
    <row r="85" spans="4:11" outlineLevel="1" x14ac:dyDescent="0.3">
      <c r="D85" s="70">
        <f>+D84+1</f>
        <v>3</v>
      </c>
      <c r="E85" s="356" t="s">
        <v>816</v>
      </c>
      <c r="G85" s="356">
        <v>2</v>
      </c>
    </row>
    <row r="86" spans="4:11" outlineLevel="1" x14ac:dyDescent="0.3">
      <c r="D86" s="70">
        <f>+D85+1</f>
        <v>4</v>
      </c>
      <c r="E86" s="356" t="s">
        <v>101</v>
      </c>
      <c r="G86" s="356">
        <v>0</v>
      </c>
    </row>
    <row r="87" spans="4:11" outlineLevel="1" x14ac:dyDescent="0.3">
      <c r="D87" s="70">
        <f>+D86+1</f>
        <v>5</v>
      </c>
      <c r="E87" s="356" t="s">
        <v>101</v>
      </c>
      <c r="G87" s="356">
        <v>0</v>
      </c>
    </row>
    <row r="88" spans="4:11" outlineLevel="1" x14ac:dyDescent="0.3"/>
    <row r="89" spans="4:11" ht="16.2" thickBot="1" x14ac:dyDescent="0.35">
      <c r="D89" s="329" t="s">
        <v>815</v>
      </c>
      <c r="E89" s="329"/>
      <c r="F89" s="329"/>
      <c r="G89" s="329"/>
      <c r="H89" s="329"/>
      <c r="I89" s="329"/>
      <c r="J89" s="329"/>
      <c r="K89" s="329"/>
    </row>
    <row r="91" spans="4:11" outlineLevel="1" x14ac:dyDescent="0.3">
      <c r="D91" s="69" t="s">
        <v>79</v>
      </c>
      <c r="E91" s="69" t="s">
        <v>814</v>
      </c>
    </row>
    <row r="92" spans="4:11" outlineLevel="1" x14ac:dyDescent="0.3">
      <c r="D92" s="70">
        <v>1</v>
      </c>
      <c r="E92" s="356" t="s">
        <v>813</v>
      </c>
    </row>
    <row r="93" spans="4:11" outlineLevel="1" x14ac:dyDescent="0.3">
      <c r="D93" s="70">
        <f>+D92+1</f>
        <v>2</v>
      </c>
      <c r="E93" s="356" t="s">
        <v>812</v>
      </c>
    </row>
    <row r="94" spans="4:11" outlineLevel="1" x14ac:dyDescent="0.3">
      <c r="D94" s="70">
        <f>+D93+1</f>
        <v>3</v>
      </c>
      <c r="E94" s="356" t="s">
        <v>101</v>
      </c>
    </row>
    <row r="95" spans="4:11" outlineLevel="1" x14ac:dyDescent="0.3">
      <c r="D95" s="70">
        <f>+D94+1</f>
        <v>4</v>
      </c>
      <c r="E95" s="356" t="s">
        <v>101</v>
      </c>
    </row>
    <row r="96" spans="4:11" outlineLevel="1" x14ac:dyDescent="0.3">
      <c r="D96" s="70">
        <f>+D95+1</f>
        <v>5</v>
      </c>
      <c r="E96" s="356" t="s">
        <v>101</v>
      </c>
    </row>
    <row r="97" spans="2:13" outlineLevel="1" x14ac:dyDescent="0.3"/>
    <row r="98" spans="2:13" ht="21" thickBot="1" x14ac:dyDescent="0.4">
      <c r="B98" s="241" t="s">
        <v>811</v>
      </c>
      <c r="C98" s="241"/>
      <c r="D98" s="241"/>
      <c r="E98" s="241"/>
      <c r="F98" s="241"/>
      <c r="G98" s="241"/>
      <c r="H98" s="241"/>
      <c r="I98" s="241"/>
      <c r="J98" s="241"/>
      <c r="K98" s="241"/>
    </row>
    <row r="99" spans="2:13" ht="14.4" thickTop="1" x14ac:dyDescent="0.3"/>
    <row r="100" spans="2:13" x14ac:dyDescent="0.3">
      <c r="C100" s="351" t="s">
        <v>790</v>
      </c>
      <c r="D100" s="351" t="s">
        <v>810</v>
      </c>
      <c r="E100" s="350"/>
      <c r="F100" s="350"/>
      <c r="G100" s="350"/>
      <c r="H100" s="350"/>
      <c r="I100" s="350"/>
      <c r="J100" s="350"/>
      <c r="K100" s="350"/>
    </row>
    <row r="102" spans="2:13" ht="18" thickBot="1" x14ac:dyDescent="0.35">
      <c r="C102" s="339" t="s">
        <v>809</v>
      </c>
      <c r="D102" s="339"/>
      <c r="E102" s="339"/>
      <c r="F102" s="339"/>
      <c r="G102" s="339"/>
      <c r="H102" s="339"/>
      <c r="I102" s="339"/>
      <c r="J102" s="339"/>
      <c r="K102" s="339"/>
    </row>
    <row r="104" spans="2:13" outlineLevel="1" x14ac:dyDescent="0.3">
      <c r="D104" s="349" t="s">
        <v>788</v>
      </c>
      <c r="E104" s="349" t="s">
        <v>90</v>
      </c>
      <c r="F104" s="349" t="s">
        <v>804</v>
      </c>
      <c r="J104" s="349" t="s">
        <v>808</v>
      </c>
      <c r="K104" s="349" t="s">
        <v>807</v>
      </c>
      <c r="L104" s="349" t="s">
        <v>806</v>
      </c>
      <c r="M104" s="349" t="s">
        <v>37</v>
      </c>
    </row>
    <row r="105" spans="2:13" outlineLevel="1" x14ac:dyDescent="0.3">
      <c r="D105" s="70">
        <v>1</v>
      </c>
      <c r="E105" s="71" t="str">
        <f>+INDEX(p.ran.geo,D105)</f>
        <v>Urbano</v>
      </c>
      <c r="F105" s="71" t="s">
        <v>803</v>
      </c>
      <c r="J105" s="6">
        <v>900.00000999999997</v>
      </c>
      <c r="K105" s="6">
        <v>1000000</v>
      </c>
      <c r="L105" s="524">
        <v>250</v>
      </c>
      <c r="M105" s="526">
        <v>8.3333333333333329E-2</v>
      </c>
    </row>
    <row r="106" spans="2:13" outlineLevel="1" x14ac:dyDescent="0.3">
      <c r="D106" s="70">
        <f>+D105+1</f>
        <v>2</v>
      </c>
      <c r="E106" s="71" t="str">
        <f>+INDEX(p.ran.geo,D106)</f>
        <v>Suburbano</v>
      </c>
      <c r="F106" s="71" t="s">
        <v>802</v>
      </c>
      <c r="J106" s="6">
        <v>250.00001</v>
      </c>
      <c r="K106" s="6">
        <v>900</v>
      </c>
      <c r="L106" s="524">
        <v>1000</v>
      </c>
      <c r="M106" s="526">
        <v>0.33333333333333331</v>
      </c>
    </row>
    <row r="107" spans="2:13" outlineLevel="1" x14ac:dyDescent="0.3">
      <c r="D107" s="70">
        <f>+D106+1</f>
        <v>3</v>
      </c>
      <c r="E107" s="71" t="str">
        <f>+INDEX(p.ran.geo,D107)</f>
        <v>Rural</v>
      </c>
      <c r="F107" s="71" t="s">
        <v>801</v>
      </c>
      <c r="J107" s="6">
        <v>0</v>
      </c>
      <c r="K107" s="6">
        <v>250</v>
      </c>
      <c r="L107" s="524">
        <v>1750</v>
      </c>
      <c r="M107" s="526">
        <v>0.58333333333333337</v>
      </c>
    </row>
    <row r="108" spans="2:13" outlineLevel="1" x14ac:dyDescent="0.3">
      <c r="D108" s="70">
        <f>+D107+1</f>
        <v>4</v>
      </c>
      <c r="E108" s="71" t="str">
        <f>+INDEX(p.ran.geo,D108)</f>
        <v>Libre</v>
      </c>
      <c r="F108" s="71"/>
      <c r="J108" s="6"/>
      <c r="K108" s="6"/>
      <c r="L108" s="525"/>
      <c r="M108" s="525"/>
    </row>
    <row r="109" spans="2:13" outlineLevel="1" x14ac:dyDescent="0.3">
      <c r="D109" s="70">
        <f>+D108+1</f>
        <v>5</v>
      </c>
      <c r="E109" s="71" t="str">
        <f>+INDEX(p.ran.geo,D109)</f>
        <v>Libre</v>
      </c>
      <c r="F109" s="71"/>
      <c r="J109" s="6"/>
      <c r="K109" s="6"/>
      <c r="L109" s="525"/>
      <c r="M109" s="525"/>
    </row>
    <row r="110" spans="2:13" ht="14.4" outlineLevel="1" x14ac:dyDescent="0.3">
      <c r="E110" s="354"/>
      <c r="J110" s="354"/>
      <c r="K110" s="354"/>
    </row>
    <row r="111" spans="2:13" ht="14.4" outlineLevel="1" x14ac:dyDescent="0.3">
      <c r="E111" s="343" t="s">
        <v>791</v>
      </c>
      <c r="J111" s="354"/>
      <c r="K111" s="354"/>
      <c r="L111" s="353">
        <f>+SUM(L105:L109)</f>
        <v>3000</v>
      </c>
      <c r="M111" s="355">
        <f>+SUM(M105:M109)</f>
        <v>1</v>
      </c>
    </row>
    <row r="112" spans="2:13" outlineLevel="1" x14ac:dyDescent="0.3"/>
    <row r="113" spans="3:37" ht="18" thickBot="1" x14ac:dyDescent="0.35">
      <c r="C113" s="339" t="s">
        <v>805</v>
      </c>
      <c r="D113" s="339"/>
      <c r="E113" s="339"/>
      <c r="F113" s="339"/>
      <c r="G113" s="339"/>
      <c r="H113" s="339"/>
      <c r="I113" s="339"/>
      <c r="J113" s="339"/>
      <c r="K113" s="339"/>
    </row>
    <row r="115" spans="3:37" outlineLevel="1" x14ac:dyDescent="0.3">
      <c r="D115" s="349" t="s">
        <v>788</v>
      </c>
      <c r="E115" s="349" t="s">
        <v>90</v>
      </c>
      <c r="F115" s="349" t="s">
        <v>804</v>
      </c>
      <c r="J115" s="69" t="s">
        <v>23</v>
      </c>
      <c r="L115" s="69" t="str">
        <f t="shared" ref="L115:AJ115" si="6">+INDEX(l.reg.nom,L$6)</f>
        <v>Amazonas</v>
      </c>
      <c r="M115" s="69" t="str">
        <f t="shared" si="6"/>
        <v>Ancash</v>
      </c>
      <c r="N115" s="69" t="str">
        <f t="shared" si="6"/>
        <v>Apurímac</v>
      </c>
      <c r="O115" s="69" t="str">
        <f t="shared" si="6"/>
        <v>Arequipa</v>
      </c>
      <c r="P115" s="69" t="str">
        <f t="shared" si="6"/>
        <v>Ayacucho</v>
      </c>
      <c r="Q115" s="69" t="str">
        <f t="shared" si="6"/>
        <v>Cajamarca</v>
      </c>
      <c r="R115" s="69" t="str">
        <f t="shared" si="6"/>
        <v>Callao</v>
      </c>
      <c r="S115" s="69" t="str">
        <f t="shared" si="6"/>
        <v>Cusco</v>
      </c>
      <c r="T115" s="69" t="str">
        <f t="shared" si="6"/>
        <v>Huancavelica</v>
      </c>
      <c r="U115" s="69" t="str">
        <f t="shared" si="6"/>
        <v>Huánuco</v>
      </c>
      <c r="V115" s="69" t="str">
        <f t="shared" si="6"/>
        <v>Ica</v>
      </c>
      <c r="W115" s="69" t="str">
        <f t="shared" si="6"/>
        <v>Junín</v>
      </c>
      <c r="X115" s="69" t="str">
        <f t="shared" si="6"/>
        <v>La Libertad</v>
      </c>
      <c r="Y115" s="69" t="str">
        <f t="shared" si="6"/>
        <v>Lambayeque</v>
      </c>
      <c r="Z115" s="69" t="str">
        <f t="shared" si="6"/>
        <v>Lima</v>
      </c>
      <c r="AA115" s="69" t="str">
        <f t="shared" si="6"/>
        <v>Loreto</v>
      </c>
      <c r="AB115" s="69" t="str">
        <f t="shared" si="6"/>
        <v>Madre de Dios</v>
      </c>
      <c r="AC115" s="69" t="str">
        <f t="shared" si="6"/>
        <v>Moquegua</v>
      </c>
      <c r="AD115" s="69" t="str">
        <f t="shared" si="6"/>
        <v>Pasco</v>
      </c>
      <c r="AE115" s="69" t="str">
        <f t="shared" si="6"/>
        <v>Piura</v>
      </c>
      <c r="AF115" s="69" t="str">
        <f t="shared" si="6"/>
        <v>Puno</v>
      </c>
      <c r="AG115" s="69" t="str">
        <f t="shared" si="6"/>
        <v>San Martín</v>
      </c>
      <c r="AH115" s="69" t="str">
        <f t="shared" si="6"/>
        <v>Tacna</v>
      </c>
      <c r="AI115" s="69" t="str">
        <f t="shared" si="6"/>
        <v>Tumbes</v>
      </c>
      <c r="AJ115" s="69" t="str">
        <f t="shared" si="6"/>
        <v>Ucayali</v>
      </c>
    </row>
    <row r="116" spans="3:37" outlineLevel="1" x14ac:dyDescent="0.3">
      <c r="D116" s="70">
        <v>1</v>
      </c>
      <c r="E116" s="71" t="str">
        <f>+INDEX(p.ran.geo,D116)</f>
        <v>Urbano</v>
      </c>
      <c r="F116" s="71" t="s">
        <v>803</v>
      </c>
      <c r="J116" s="47">
        <f>+SUM(L116:AJ116)</f>
        <v>250</v>
      </c>
      <c r="L116" s="507">
        <v>10</v>
      </c>
      <c r="M116" s="507">
        <v>10</v>
      </c>
      <c r="N116" s="507">
        <v>10</v>
      </c>
      <c r="O116" s="507">
        <v>10</v>
      </c>
      <c r="P116" s="507">
        <v>10</v>
      </c>
      <c r="Q116" s="507">
        <v>10</v>
      </c>
      <c r="R116" s="507">
        <v>10</v>
      </c>
      <c r="S116" s="507">
        <v>10</v>
      </c>
      <c r="T116" s="507">
        <v>10</v>
      </c>
      <c r="U116" s="507">
        <v>10</v>
      </c>
      <c r="V116" s="507">
        <v>10</v>
      </c>
      <c r="W116" s="507">
        <v>10</v>
      </c>
      <c r="X116" s="507">
        <v>10</v>
      </c>
      <c r="Y116" s="507">
        <v>10</v>
      </c>
      <c r="Z116" s="507">
        <v>10</v>
      </c>
      <c r="AA116" s="507">
        <v>10</v>
      </c>
      <c r="AB116" s="507">
        <v>10</v>
      </c>
      <c r="AC116" s="507">
        <v>10</v>
      </c>
      <c r="AD116" s="507">
        <v>10</v>
      </c>
      <c r="AE116" s="507">
        <v>10</v>
      </c>
      <c r="AF116" s="507">
        <v>10</v>
      </c>
      <c r="AG116" s="507">
        <v>10</v>
      </c>
      <c r="AH116" s="507">
        <v>10</v>
      </c>
      <c r="AI116" s="507">
        <v>10</v>
      </c>
      <c r="AJ116" s="507">
        <v>10</v>
      </c>
    </row>
    <row r="117" spans="3:37" outlineLevel="1" x14ac:dyDescent="0.3">
      <c r="D117" s="70">
        <f>+D116+1</f>
        <v>2</v>
      </c>
      <c r="E117" s="71" t="str">
        <f>+INDEX(p.ran.geo,D117)</f>
        <v>Suburbano</v>
      </c>
      <c r="F117" s="71" t="s">
        <v>802</v>
      </c>
      <c r="J117" s="47">
        <f>+SUM(L117:AJ117)</f>
        <v>1000</v>
      </c>
      <c r="L117" s="507">
        <v>40</v>
      </c>
      <c r="M117" s="507">
        <v>40</v>
      </c>
      <c r="N117" s="507">
        <v>40</v>
      </c>
      <c r="O117" s="507">
        <v>40</v>
      </c>
      <c r="P117" s="507">
        <v>40</v>
      </c>
      <c r="Q117" s="507">
        <v>40</v>
      </c>
      <c r="R117" s="507">
        <v>40</v>
      </c>
      <c r="S117" s="507">
        <v>40</v>
      </c>
      <c r="T117" s="507">
        <v>40</v>
      </c>
      <c r="U117" s="507">
        <v>40</v>
      </c>
      <c r="V117" s="507">
        <v>40</v>
      </c>
      <c r="W117" s="507">
        <v>40</v>
      </c>
      <c r="X117" s="507">
        <v>40</v>
      </c>
      <c r="Y117" s="507">
        <v>40</v>
      </c>
      <c r="Z117" s="507">
        <v>40</v>
      </c>
      <c r="AA117" s="507">
        <v>40</v>
      </c>
      <c r="AB117" s="507">
        <v>40</v>
      </c>
      <c r="AC117" s="507">
        <v>40</v>
      </c>
      <c r="AD117" s="507">
        <v>40</v>
      </c>
      <c r="AE117" s="507">
        <v>40</v>
      </c>
      <c r="AF117" s="507">
        <v>40</v>
      </c>
      <c r="AG117" s="507">
        <v>40</v>
      </c>
      <c r="AH117" s="507">
        <v>40</v>
      </c>
      <c r="AI117" s="507">
        <v>40</v>
      </c>
      <c r="AJ117" s="507">
        <v>40</v>
      </c>
    </row>
    <row r="118" spans="3:37" outlineLevel="1" x14ac:dyDescent="0.3">
      <c r="D118" s="70">
        <f>+D117+1</f>
        <v>3</v>
      </c>
      <c r="E118" s="71" t="str">
        <f>+INDEX(p.ran.geo,D118)</f>
        <v>Rural</v>
      </c>
      <c r="F118" s="71" t="s">
        <v>801</v>
      </c>
      <c r="J118" s="47">
        <f>+SUM(L118:AJ118)</f>
        <v>1750</v>
      </c>
      <c r="L118" s="507">
        <v>70</v>
      </c>
      <c r="M118" s="507">
        <v>70</v>
      </c>
      <c r="N118" s="507">
        <v>70</v>
      </c>
      <c r="O118" s="507">
        <v>70</v>
      </c>
      <c r="P118" s="507">
        <v>70</v>
      </c>
      <c r="Q118" s="507">
        <v>70</v>
      </c>
      <c r="R118" s="507">
        <v>70</v>
      </c>
      <c r="S118" s="507">
        <v>70</v>
      </c>
      <c r="T118" s="507">
        <v>70</v>
      </c>
      <c r="U118" s="507">
        <v>70</v>
      </c>
      <c r="V118" s="507">
        <v>70</v>
      </c>
      <c r="W118" s="507">
        <v>70</v>
      </c>
      <c r="X118" s="507">
        <v>70</v>
      </c>
      <c r="Y118" s="507">
        <v>70</v>
      </c>
      <c r="Z118" s="507">
        <v>70</v>
      </c>
      <c r="AA118" s="507">
        <v>70</v>
      </c>
      <c r="AB118" s="507">
        <v>70</v>
      </c>
      <c r="AC118" s="507">
        <v>70</v>
      </c>
      <c r="AD118" s="507">
        <v>70</v>
      </c>
      <c r="AE118" s="507">
        <v>70</v>
      </c>
      <c r="AF118" s="507">
        <v>70</v>
      </c>
      <c r="AG118" s="507">
        <v>70</v>
      </c>
      <c r="AH118" s="507">
        <v>70</v>
      </c>
      <c r="AI118" s="507">
        <v>70</v>
      </c>
      <c r="AJ118" s="507">
        <v>70</v>
      </c>
    </row>
    <row r="119" spans="3:37" outlineLevel="1" x14ac:dyDescent="0.3">
      <c r="D119" s="70">
        <f>+D118+1</f>
        <v>4</v>
      </c>
      <c r="E119" s="71" t="str">
        <f>+INDEX(p.ran.geo,D119)</f>
        <v>Libre</v>
      </c>
      <c r="F119" s="71"/>
      <c r="J119" s="47">
        <f>+SUM(L119:AJ119)</f>
        <v>0</v>
      </c>
      <c r="L119" s="507"/>
      <c r="M119" s="507"/>
      <c r="N119" s="507"/>
      <c r="O119" s="507"/>
      <c r="P119" s="507"/>
      <c r="Q119" s="507"/>
      <c r="R119" s="507"/>
      <c r="S119" s="507"/>
      <c r="T119" s="507"/>
      <c r="U119" s="507"/>
      <c r="V119" s="507"/>
      <c r="W119" s="507"/>
      <c r="X119" s="507"/>
      <c r="Y119" s="507"/>
      <c r="Z119" s="507"/>
      <c r="AA119" s="507"/>
      <c r="AB119" s="507"/>
      <c r="AC119" s="507"/>
      <c r="AD119" s="507"/>
      <c r="AE119" s="507"/>
      <c r="AF119" s="507"/>
      <c r="AG119" s="507"/>
      <c r="AH119" s="507"/>
      <c r="AI119" s="507"/>
      <c r="AJ119" s="507"/>
    </row>
    <row r="120" spans="3:37" outlineLevel="1" x14ac:dyDescent="0.3">
      <c r="D120" s="70">
        <f>+D119+1</f>
        <v>5</v>
      </c>
      <c r="E120" s="71" t="str">
        <f>+INDEX(p.ran.geo,D120)</f>
        <v>Libre</v>
      </c>
      <c r="F120" s="71"/>
      <c r="J120" s="47">
        <f>+SUM(L120:AJ120)</f>
        <v>0</v>
      </c>
      <c r="L120" s="507"/>
      <c r="M120" s="507"/>
      <c r="N120" s="507"/>
      <c r="O120" s="507"/>
      <c r="P120" s="507"/>
      <c r="Q120" s="507"/>
      <c r="R120" s="507"/>
      <c r="S120" s="507"/>
      <c r="T120" s="507"/>
      <c r="U120" s="507"/>
      <c r="V120" s="507"/>
      <c r="W120" s="507"/>
      <c r="X120" s="507"/>
      <c r="Y120" s="507"/>
      <c r="Z120" s="507"/>
      <c r="AA120" s="507"/>
      <c r="AB120" s="507"/>
      <c r="AC120" s="507"/>
      <c r="AD120" s="507"/>
      <c r="AE120" s="507"/>
      <c r="AF120" s="507"/>
      <c r="AG120" s="507"/>
      <c r="AH120" s="507"/>
      <c r="AI120" s="507"/>
      <c r="AJ120" s="507"/>
      <c r="AK120" s="233" t="s">
        <v>800</v>
      </c>
    </row>
    <row r="121" spans="3:37" ht="14.4" outlineLevel="1" x14ac:dyDescent="0.3">
      <c r="E121" s="354"/>
    </row>
    <row r="122" spans="3:37" outlineLevel="1" x14ac:dyDescent="0.3">
      <c r="E122" s="343" t="s">
        <v>791</v>
      </c>
      <c r="J122" s="353">
        <f>+SUM(J116:J120)</f>
        <v>3000</v>
      </c>
      <c r="L122" s="353">
        <f t="shared" ref="L122:AJ122" si="7">+SUM(L116:L120)</f>
        <v>120</v>
      </c>
      <c r="M122" s="353">
        <f t="shared" si="7"/>
        <v>120</v>
      </c>
      <c r="N122" s="353">
        <f t="shared" si="7"/>
        <v>120</v>
      </c>
      <c r="O122" s="353">
        <f t="shared" si="7"/>
        <v>120</v>
      </c>
      <c r="P122" s="353">
        <f t="shared" si="7"/>
        <v>120</v>
      </c>
      <c r="Q122" s="353">
        <f t="shared" si="7"/>
        <v>120</v>
      </c>
      <c r="R122" s="353">
        <f t="shared" si="7"/>
        <v>120</v>
      </c>
      <c r="S122" s="353">
        <f t="shared" si="7"/>
        <v>120</v>
      </c>
      <c r="T122" s="353">
        <f t="shared" si="7"/>
        <v>120</v>
      </c>
      <c r="U122" s="353">
        <f t="shared" si="7"/>
        <v>120</v>
      </c>
      <c r="V122" s="353">
        <f t="shared" si="7"/>
        <v>120</v>
      </c>
      <c r="W122" s="353">
        <f t="shared" si="7"/>
        <v>120</v>
      </c>
      <c r="X122" s="353">
        <f t="shared" si="7"/>
        <v>120</v>
      </c>
      <c r="Y122" s="353">
        <f t="shared" si="7"/>
        <v>120</v>
      </c>
      <c r="Z122" s="353">
        <f t="shared" si="7"/>
        <v>120</v>
      </c>
      <c r="AA122" s="353">
        <f t="shared" si="7"/>
        <v>120</v>
      </c>
      <c r="AB122" s="353">
        <f t="shared" si="7"/>
        <v>120</v>
      </c>
      <c r="AC122" s="353">
        <f t="shared" si="7"/>
        <v>120</v>
      </c>
      <c r="AD122" s="353">
        <f t="shared" si="7"/>
        <v>120</v>
      </c>
      <c r="AE122" s="353">
        <f t="shared" si="7"/>
        <v>120</v>
      </c>
      <c r="AF122" s="353">
        <f t="shared" si="7"/>
        <v>120</v>
      </c>
      <c r="AG122" s="353">
        <f t="shared" si="7"/>
        <v>120</v>
      </c>
      <c r="AH122" s="353">
        <f t="shared" si="7"/>
        <v>120</v>
      </c>
      <c r="AI122" s="353">
        <f t="shared" si="7"/>
        <v>120</v>
      </c>
      <c r="AJ122" s="353">
        <f t="shared" si="7"/>
        <v>120</v>
      </c>
    </row>
    <row r="123" spans="3:37" outlineLevel="1" x14ac:dyDescent="0.3"/>
    <row r="124" spans="3:37" outlineLevel="1" x14ac:dyDescent="0.3">
      <c r="D124" s="349" t="s">
        <v>788</v>
      </c>
      <c r="E124" s="349" t="s">
        <v>90</v>
      </c>
      <c r="J124" s="69" t="s">
        <v>23</v>
      </c>
      <c r="K124" s="69" t="s">
        <v>799</v>
      </c>
      <c r="L124" s="69" t="s">
        <v>787</v>
      </c>
      <c r="M124" s="69" t="s">
        <v>723</v>
      </c>
      <c r="N124" s="69" t="s">
        <v>704</v>
      </c>
      <c r="O124" s="69" t="s">
        <v>682</v>
      </c>
    </row>
    <row r="125" spans="3:37" outlineLevel="1" x14ac:dyDescent="0.3">
      <c r="D125" s="70">
        <v>1</v>
      </c>
      <c r="E125" s="71" t="s">
        <v>798</v>
      </c>
      <c r="J125" s="527">
        <v>4</v>
      </c>
      <c r="K125" s="348">
        <f t="shared" ref="K125:K131" si="8">+J125/J$133</f>
        <v>1.3333333333333333E-3</v>
      </c>
      <c r="L125" s="535">
        <v>0</v>
      </c>
      <c r="M125" s="473">
        <v>1</v>
      </c>
      <c r="N125" s="473"/>
      <c r="O125" s="473"/>
    </row>
    <row r="126" spans="3:37" outlineLevel="1" x14ac:dyDescent="0.3">
      <c r="D126" s="70">
        <f t="shared" ref="D126:D131" si="9">+D125+1</f>
        <v>2</v>
      </c>
      <c r="E126" s="71" t="s">
        <v>797</v>
      </c>
      <c r="J126" s="527">
        <v>6</v>
      </c>
      <c r="K126" s="348">
        <f t="shared" si="8"/>
        <v>2E-3</v>
      </c>
      <c r="L126" s="535">
        <v>0</v>
      </c>
      <c r="M126" s="473"/>
      <c r="N126" s="473">
        <v>1</v>
      </c>
      <c r="O126" s="473"/>
    </row>
    <row r="127" spans="3:37" outlineLevel="1" x14ac:dyDescent="0.3">
      <c r="D127" s="70">
        <f t="shared" si="9"/>
        <v>3</v>
      </c>
      <c r="E127" s="71" t="s">
        <v>796</v>
      </c>
      <c r="J127" s="527">
        <v>10</v>
      </c>
      <c r="K127" s="348">
        <f t="shared" si="8"/>
        <v>3.3333333333333335E-3</v>
      </c>
      <c r="L127" s="535">
        <v>0</v>
      </c>
      <c r="M127" s="473"/>
      <c r="N127" s="473"/>
      <c r="O127" s="473">
        <v>1</v>
      </c>
    </row>
    <row r="128" spans="3:37" outlineLevel="1" x14ac:dyDescent="0.3">
      <c r="D128" s="70">
        <f t="shared" si="9"/>
        <v>4</v>
      </c>
      <c r="E128" s="71" t="s">
        <v>795</v>
      </c>
      <c r="J128" s="527">
        <v>80</v>
      </c>
      <c r="K128" s="348">
        <f t="shared" si="8"/>
        <v>2.6666666666666668E-2</v>
      </c>
      <c r="L128" s="535">
        <v>0</v>
      </c>
      <c r="M128" s="473">
        <v>1</v>
      </c>
      <c r="N128" s="473">
        <v>1</v>
      </c>
      <c r="O128" s="473"/>
    </row>
    <row r="129" spans="3:15" outlineLevel="1" x14ac:dyDescent="0.3">
      <c r="D129" s="70">
        <f t="shared" si="9"/>
        <v>5</v>
      </c>
      <c r="E129" s="71" t="s">
        <v>794</v>
      </c>
      <c r="J129" s="527">
        <v>200</v>
      </c>
      <c r="K129" s="348">
        <f t="shared" si="8"/>
        <v>6.6666666666666666E-2</v>
      </c>
      <c r="L129" s="535">
        <v>0</v>
      </c>
      <c r="M129" s="473">
        <v>1</v>
      </c>
      <c r="N129" s="473"/>
      <c r="O129" s="473">
        <v>1</v>
      </c>
    </row>
    <row r="130" spans="3:15" outlineLevel="1" x14ac:dyDescent="0.3">
      <c r="D130" s="70">
        <f t="shared" si="9"/>
        <v>6</v>
      </c>
      <c r="E130" s="71" t="s">
        <v>793</v>
      </c>
      <c r="J130" s="527">
        <v>900</v>
      </c>
      <c r="K130" s="348">
        <f t="shared" si="8"/>
        <v>0.3</v>
      </c>
      <c r="L130" s="535">
        <v>0</v>
      </c>
      <c r="M130" s="473"/>
      <c r="N130" s="473">
        <v>1</v>
      </c>
      <c r="O130" s="473">
        <v>1</v>
      </c>
    </row>
    <row r="131" spans="3:15" outlineLevel="1" x14ac:dyDescent="0.3">
      <c r="D131" s="70">
        <f t="shared" si="9"/>
        <v>7</v>
      </c>
      <c r="E131" s="71" t="s">
        <v>792</v>
      </c>
      <c r="J131" s="527">
        <v>1800</v>
      </c>
      <c r="K131" s="348">
        <f t="shared" si="8"/>
        <v>0.6</v>
      </c>
      <c r="L131" s="535">
        <v>1</v>
      </c>
      <c r="M131" s="473">
        <v>1</v>
      </c>
      <c r="N131" s="473">
        <v>1</v>
      </c>
      <c r="O131" s="473">
        <v>1</v>
      </c>
    </row>
    <row r="132" spans="3:15" outlineLevel="1" x14ac:dyDescent="0.3">
      <c r="K132" s="254"/>
    </row>
    <row r="133" spans="3:15" outlineLevel="1" x14ac:dyDescent="0.3">
      <c r="E133" s="343" t="s">
        <v>791</v>
      </c>
      <c r="J133" s="353">
        <f>+SUM(J125:J131)</f>
        <v>3000</v>
      </c>
      <c r="K133" s="352">
        <f>+SUM(K125:K131)</f>
        <v>1</v>
      </c>
    </row>
    <row r="134" spans="3:15" outlineLevel="1" x14ac:dyDescent="0.3"/>
    <row r="135" spans="3:15" outlineLevel="1" x14ac:dyDescent="0.3">
      <c r="C135" s="351" t="s">
        <v>790</v>
      </c>
      <c r="D135" s="351" t="s">
        <v>789</v>
      </c>
      <c r="E135" s="350"/>
      <c r="F135" s="350"/>
      <c r="G135" s="350"/>
      <c r="H135" s="350"/>
      <c r="I135" s="350"/>
      <c r="J135" s="350"/>
      <c r="K135" s="350"/>
      <c r="L135" s="350"/>
      <c r="M135" s="350"/>
    </row>
    <row r="136" spans="3:15" outlineLevel="1" x14ac:dyDescent="0.3"/>
    <row r="137" spans="3:15" outlineLevel="1" x14ac:dyDescent="0.3">
      <c r="D137" s="349" t="s">
        <v>788</v>
      </c>
      <c r="E137" s="349" t="s">
        <v>90</v>
      </c>
      <c r="J137" s="69" t="s">
        <v>787</v>
      </c>
    </row>
    <row r="138" spans="3:15" outlineLevel="1" x14ac:dyDescent="0.3">
      <c r="D138" s="70">
        <v>1</v>
      </c>
      <c r="E138" s="144" t="s">
        <v>723</v>
      </c>
      <c r="J138" s="348">
        <f>+SUMPRODUCT($L$125:$L$131,M125:M131)</f>
        <v>1</v>
      </c>
    </row>
    <row r="139" spans="3:15" outlineLevel="1" x14ac:dyDescent="0.3">
      <c r="D139" s="70">
        <f>+D138+1</f>
        <v>2</v>
      </c>
      <c r="E139" s="144" t="s">
        <v>704</v>
      </c>
      <c r="J139" s="348">
        <f>+SUMPRODUCT($L$125:$L$131,N125:N131)</f>
        <v>1</v>
      </c>
    </row>
    <row r="140" spans="3:15" outlineLevel="1" x14ac:dyDescent="0.3">
      <c r="D140" s="70">
        <f>+D139+1</f>
        <v>3</v>
      </c>
      <c r="E140" s="144" t="s">
        <v>682</v>
      </c>
      <c r="J140" s="348">
        <f>+SUMPRODUCT($L$125:$L$131,O125:O131)</f>
        <v>1</v>
      </c>
      <c r="K140" s="233" t="s">
        <v>786</v>
      </c>
    </row>
    <row r="141" spans="3:15" outlineLevel="1" x14ac:dyDescent="0.3"/>
    <row r="142" spans="3:15" ht="18" thickBot="1" x14ac:dyDescent="0.35">
      <c r="C142" s="339" t="s">
        <v>785</v>
      </c>
      <c r="D142" s="339"/>
      <c r="E142" s="339"/>
      <c r="F142" s="339"/>
      <c r="G142" s="339"/>
      <c r="H142" s="339"/>
      <c r="I142" s="339"/>
      <c r="J142" s="339"/>
      <c r="K142" s="339"/>
    </row>
    <row r="144" spans="3:15" outlineLevel="1" x14ac:dyDescent="0.3">
      <c r="D144" s="69" t="s">
        <v>76</v>
      </c>
      <c r="E144" s="69" t="s">
        <v>784</v>
      </c>
      <c r="J144" s="69" t="s">
        <v>783</v>
      </c>
      <c r="L144" s="347" t="s">
        <v>782</v>
      </c>
      <c r="M144" s="347" t="s">
        <v>781</v>
      </c>
      <c r="N144" s="347" t="s">
        <v>780</v>
      </c>
      <c r="O144" s="290"/>
    </row>
    <row r="145" spans="4:15" outlineLevel="1" x14ac:dyDescent="0.3">
      <c r="J145" s="138" t="s">
        <v>771</v>
      </c>
      <c r="L145" s="138" t="s">
        <v>715</v>
      </c>
      <c r="M145" s="138" t="s">
        <v>779</v>
      </c>
      <c r="N145" s="138" t="s">
        <v>768</v>
      </c>
    </row>
    <row r="146" spans="4:15" outlineLevel="1" x14ac:dyDescent="0.3">
      <c r="D146" s="70">
        <v>1</v>
      </c>
      <c r="E146" s="71" t="str">
        <f t="shared" ref="E146:E165" si="10">+INDEX(l.geo.nom2,D146)</f>
        <v>2G-Urbano</v>
      </c>
      <c r="I146" s="138"/>
      <c r="J146" s="6">
        <v>3</v>
      </c>
      <c r="L146" s="47">
        <f>+p.ran.2g.trx.per.sec.min</f>
        <v>2</v>
      </c>
      <c r="M146" s="47">
        <f>+L146*J146*p.ran.2g.vc.per.trx</f>
        <v>48</v>
      </c>
      <c r="N146" s="47">
        <f>+M146*(1-0.09)</f>
        <v>43.68</v>
      </c>
      <c r="O146" s="12" t="s">
        <v>1707</v>
      </c>
    </row>
    <row r="147" spans="4:15" outlineLevel="1" x14ac:dyDescent="0.3">
      <c r="D147" s="70">
        <f t="shared" ref="D147:D165" si="11">+D146+1</f>
        <v>2</v>
      </c>
      <c r="E147" s="71" t="str">
        <f t="shared" si="10"/>
        <v>2G-Suburbano</v>
      </c>
      <c r="I147" s="138"/>
      <c r="J147" s="6">
        <v>3</v>
      </c>
      <c r="L147" s="47">
        <f>+p.ran.2g.trx.per.sec.min</f>
        <v>2</v>
      </c>
      <c r="M147" s="47">
        <f>+L147*J147*p.ran.2g.vc.per.trx</f>
        <v>48</v>
      </c>
      <c r="N147" s="47">
        <f t="shared" ref="N147:N148" si="12">+M147*(1-0.09)</f>
        <v>43.68</v>
      </c>
      <c r="O147" s="12" t="s">
        <v>1707</v>
      </c>
    </row>
    <row r="148" spans="4:15" outlineLevel="1" x14ac:dyDescent="0.3">
      <c r="D148" s="70">
        <f t="shared" si="11"/>
        <v>3</v>
      </c>
      <c r="E148" s="71" t="str">
        <f t="shared" si="10"/>
        <v>2G-Rural</v>
      </c>
      <c r="I148" s="138"/>
      <c r="J148" s="6">
        <v>3</v>
      </c>
      <c r="L148" s="47">
        <f>+p.ran.2g.trx.per.sec.min</f>
        <v>2</v>
      </c>
      <c r="M148" s="47">
        <f>+L148*J148*p.ran.2g.vc.per.trx</f>
        <v>48</v>
      </c>
      <c r="N148" s="47">
        <f t="shared" si="12"/>
        <v>43.68</v>
      </c>
      <c r="O148" s="12" t="s">
        <v>1707</v>
      </c>
    </row>
    <row r="149" spans="4:15" outlineLevel="1" x14ac:dyDescent="0.3">
      <c r="D149" s="70">
        <f t="shared" si="11"/>
        <v>4</v>
      </c>
      <c r="E149" s="71" t="str">
        <f t="shared" si="10"/>
        <v>2G-Libre</v>
      </c>
      <c r="I149" s="138"/>
      <c r="J149" s="6"/>
    </row>
    <row r="150" spans="4:15" outlineLevel="1" x14ac:dyDescent="0.3">
      <c r="D150" s="70">
        <f t="shared" si="11"/>
        <v>5</v>
      </c>
      <c r="E150" s="71" t="str">
        <f t="shared" si="10"/>
        <v>3G-Urbano</v>
      </c>
      <c r="I150" s="138"/>
    </row>
    <row r="151" spans="4:15" outlineLevel="1" x14ac:dyDescent="0.3">
      <c r="D151" s="70">
        <f t="shared" si="11"/>
        <v>6</v>
      </c>
      <c r="E151" s="71" t="str">
        <f t="shared" si="10"/>
        <v>3G-Suburbano</v>
      </c>
      <c r="I151" s="138"/>
    </row>
    <row r="152" spans="4:15" outlineLevel="1" x14ac:dyDescent="0.3">
      <c r="D152" s="70">
        <f t="shared" si="11"/>
        <v>7</v>
      </c>
      <c r="E152" s="71" t="str">
        <f t="shared" si="10"/>
        <v>3G-Rural</v>
      </c>
      <c r="I152" s="138"/>
    </row>
    <row r="153" spans="4:15" outlineLevel="1" x14ac:dyDescent="0.3">
      <c r="D153" s="70">
        <f t="shared" si="11"/>
        <v>8</v>
      </c>
      <c r="E153" s="71" t="str">
        <f t="shared" si="10"/>
        <v>3G-Libre</v>
      </c>
      <c r="I153" s="138"/>
    </row>
    <row r="154" spans="4:15" outlineLevel="1" x14ac:dyDescent="0.3">
      <c r="D154" s="70">
        <f t="shared" si="11"/>
        <v>9</v>
      </c>
      <c r="E154" s="71" t="str">
        <f t="shared" si="10"/>
        <v>4G-Urbano</v>
      </c>
      <c r="I154" s="138"/>
    </row>
    <row r="155" spans="4:15" outlineLevel="1" x14ac:dyDescent="0.3">
      <c r="D155" s="70">
        <f t="shared" si="11"/>
        <v>10</v>
      </c>
      <c r="E155" s="71" t="str">
        <f t="shared" si="10"/>
        <v>4G-Suburbano</v>
      </c>
      <c r="I155" s="138"/>
    </row>
    <row r="156" spans="4:15" outlineLevel="1" x14ac:dyDescent="0.3">
      <c r="D156" s="70">
        <f t="shared" si="11"/>
        <v>11</v>
      </c>
      <c r="E156" s="71" t="str">
        <f t="shared" si="10"/>
        <v>4G-Rural</v>
      </c>
      <c r="I156" s="138"/>
    </row>
    <row r="157" spans="4:15" outlineLevel="1" x14ac:dyDescent="0.3">
      <c r="D157" s="70">
        <f t="shared" si="11"/>
        <v>12</v>
      </c>
      <c r="E157" s="71" t="str">
        <f t="shared" si="10"/>
        <v>4G-Libre</v>
      </c>
      <c r="I157" s="138"/>
      <c r="J157" s="138"/>
    </row>
    <row r="158" spans="4:15" outlineLevel="1" x14ac:dyDescent="0.3">
      <c r="D158" s="70">
        <f t="shared" si="11"/>
        <v>13</v>
      </c>
      <c r="E158" s="71" t="str">
        <f t="shared" si="10"/>
        <v>Libre</v>
      </c>
      <c r="I158" s="138"/>
    </row>
    <row r="159" spans="4:15" outlineLevel="1" x14ac:dyDescent="0.3">
      <c r="D159" s="70">
        <f t="shared" si="11"/>
        <v>14</v>
      </c>
      <c r="E159" s="71" t="str">
        <f t="shared" si="10"/>
        <v>Libre</v>
      </c>
      <c r="I159" s="138"/>
    </row>
    <row r="160" spans="4:15" outlineLevel="1" x14ac:dyDescent="0.3">
      <c r="D160" s="70">
        <f t="shared" si="11"/>
        <v>15</v>
      </c>
      <c r="E160" s="71" t="str">
        <f t="shared" si="10"/>
        <v>Libre</v>
      </c>
      <c r="I160" s="138"/>
    </row>
    <row r="161" spans="4:15" outlineLevel="1" x14ac:dyDescent="0.3">
      <c r="D161" s="70">
        <f t="shared" si="11"/>
        <v>16</v>
      </c>
      <c r="E161" s="71" t="str">
        <f t="shared" si="10"/>
        <v>Libre</v>
      </c>
      <c r="I161" s="138"/>
    </row>
    <row r="162" spans="4:15" outlineLevel="1" x14ac:dyDescent="0.3">
      <c r="D162" s="70">
        <f t="shared" si="11"/>
        <v>17</v>
      </c>
      <c r="E162" s="71" t="str">
        <f t="shared" si="10"/>
        <v>Libre</v>
      </c>
      <c r="I162" s="138"/>
    </row>
    <row r="163" spans="4:15" outlineLevel="1" x14ac:dyDescent="0.3">
      <c r="D163" s="70">
        <f t="shared" si="11"/>
        <v>18</v>
      </c>
      <c r="E163" s="71" t="str">
        <f t="shared" si="10"/>
        <v>Libre</v>
      </c>
      <c r="I163" s="138"/>
    </row>
    <row r="164" spans="4:15" outlineLevel="1" x14ac:dyDescent="0.3">
      <c r="D164" s="70">
        <f t="shared" si="11"/>
        <v>19</v>
      </c>
      <c r="E164" s="71" t="str">
        <f t="shared" si="10"/>
        <v>Libre</v>
      </c>
      <c r="I164" s="138"/>
    </row>
    <row r="165" spans="4:15" outlineLevel="1" x14ac:dyDescent="0.3">
      <c r="D165" s="70">
        <f t="shared" si="11"/>
        <v>20</v>
      </c>
      <c r="E165" s="71" t="str">
        <f t="shared" si="10"/>
        <v>Libre</v>
      </c>
      <c r="I165" s="138"/>
    </row>
    <row r="166" spans="4:15" outlineLevel="1" x14ac:dyDescent="0.3"/>
    <row r="167" spans="4:15" outlineLevel="1" x14ac:dyDescent="0.3">
      <c r="D167" s="69" t="s">
        <v>76</v>
      </c>
      <c r="E167" s="69" t="s">
        <v>778</v>
      </c>
      <c r="J167" s="69" t="s">
        <v>777</v>
      </c>
      <c r="L167" s="347" t="s">
        <v>774</v>
      </c>
      <c r="M167" s="347" t="s">
        <v>773</v>
      </c>
      <c r="N167" s="347" t="s">
        <v>772</v>
      </c>
      <c r="O167" s="290"/>
    </row>
    <row r="168" spans="4:15" outlineLevel="1" x14ac:dyDescent="0.3">
      <c r="J168" s="138" t="s">
        <v>771</v>
      </c>
      <c r="L168" s="138" t="s">
        <v>770</v>
      </c>
      <c r="M168" s="138" t="s">
        <v>769</v>
      </c>
      <c r="N168" s="138" t="s">
        <v>768</v>
      </c>
    </row>
    <row r="169" spans="4:15" outlineLevel="1" x14ac:dyDescent="0.3">
      <c r="D169" s="70">
        <v>1</v>
      </c>
      <c r="E169" s="71" t="str">
        <f t="shared" ref="E169:E188" si="13">+INDEX(l.geo.nom2,D169)</f>
        <v>2G-Urbano</v>
      </c>
      <c r="I169" s="138"/>
    </row>
    <row r="170" spans="4:15" outlineLevel="1" x14ac:dyDescent="0.3">
      <c r="D170" s="70">
        <f t="shared" ref="D170:D188" si="14">+D169+1</f>
        <v>2</v>
      </c>
      <c r="E170" s="71" t="str">
        <f t="shared" si="13"/>
        <v>2G-Suburbano</v>
      </c>
      <c r="I170" s="138"/>
    </row>
    <row r="171" spans="4:15" outlineLevel="1" x14ac:dyDescent="0.3">
      <c r="D171" s="70">
        <f t="shared" si="14"/>
        <v>3</v>
      </c>
      <c r="E171" s="71" t="str">
        <f t="shared" si="13"/>
        <v>2G-Rural</v>
      </c>
      <c r="I171" s="138"/>
    </row>
    <row r="172" spans="4:15" outlineLevel="1" x14ac:dyDescent="0.3">
      <c r="D172" s="70">
        <f t="shared" si="14"/>
        <v>4</v>
      </c>
      <c r="E172" s="71" t="str">
        <f t="shared" si="13"/>
        <v>2G-Libre</v>
      </c>
      <c r="I172" s="138"/>
      <c r="J172" s="138"/>
    </row>
    <row r="173" spans="4:15" outlineLevel="1" x14ac:dyDescent="0.3">
      <c r="D173" s="70">
        <f t="shared" si="14"/>
        <v>5</v>
      </c>
      <c r="E173" s="71" t="str">
        <f t="shared" si="13"/>
        <v>3G-Urbano</v>
      </c>
      <c r="I173" s="138"/>
      <c r="J173" s="6">
        <v>6</v>
      </c>
      <c r="L173" s="6">
        <v>1</v>
      </c>
      <c r="M173" s="47">
        <f>(p.ran.3g.ce.max.dl-p.ran.3g.ce.sig)/p.ran.3g.fac.soft.ho/L173</f>
        <v>177.14285714285717</v>
      </c>
      <c r="N173" s="47">
        <f>+M173*(1-0.09)</f>
        <v>161.20000000000002</v>
      </c>
      <c r="O173" s="12" t="s">
        <v>1707</v>
      </c>
    </row>
    <row r="174" spans="4:15" outlineLevel="1" x14ac:dyDescent="0.3">
      <c r="D174" s="70">
        <f t="shared" si="14"/>
        <v>6</v>
      </c>
      <c r="E174" s="71" t="str">
        <f t="shared" si="13"/>
        <v>3G-Suburbano</v>
      </c>
      <c r="I174" s="138"/>
      <c r="J174" s="6">
        <v>6</v>
      </c>
      <c r="L174" s="6">
        <v>1</v>
      </c>
      <c r="M174" s="47">
        <f>(p.ran.3g.ce.max.dl-p.ran.3g.ce.sig)/p.ran.3g.fac.soft.ho/L174</f>
        <v>177.14285714285717</v>
      </c>
      <c r="N174" s="47">
        <f t="shared" ref="N174:N175" si="15">+M174*(1-0.09)</f>
        <v>161.20000000000002</v>
      </c>
      <c r="O174" s="12" t="s">
        <v>1707</v>
      </c>
    </row>
    <row r="175" spans="4:15" outlineLevel="1" x14ac:dyDescent="0.3">
      <c r="D175" s="70">
        <f t="shared" si="14"/>
        <v>7</v>
      </c>
      <c r="E175" s="71" t="str">
        <f t="shared" si="13"/>
        <v>3G-Rural</v>
      </c>
      <c r="I175" s="138"/>
      <c r="J175" s="6">
        <v>6</v>
      </c>
      <c r="L175" s="6">
        <v>1</v>
      </c>
      <c r="M175" s="47">
        <f>(p.ran.3g.ce.max.dl-p.ran.3g.ce.sig)/p.ran.3g.fac.soft.ho/L175</f>
        <v>177.14285714285717</v>
      </c>
      <c r="N175" s="47">
        <f t="shared" si="15"/>
        <v>161.20000000000002</v>
      </c>
      <c r="O175" s="12" t="s">
        <v>1707</v>
      </c>
    </row>
    <row r="176" spans="4:15" outlineLevel="1" x14ac:dyDescent="0.3">
      <c r="D176" s="70">
        <f t="shared" si="14"/>
        <v>8</v>
      </c>
      <c r="E176" s="71" t="str">
        <f t="shared" si="13"/>
        <v>3G-Libre</v>
      </c>
      <c r="I176" s="138"/>
      <c r="J176" s="6"/>
    </row>
    <row r="177" spans="4:15" outlineLevel="1" x14ac:dyDescent="0.3">
      <c r="D177" s="70">
        <f t="shared" si="14"/>
        <v>9</v>
      </c>
      <c r="E177" s="71" t="str">
        <f t="shared" si="13"/>
        <v>4G-Urbano</v>
      </c>
      <c r="I177" s="138"/>
    </row>
    <row r="178" spans="4:15" outlineLevel="1" x14ac:dyDescent="0.3">
      <c r="D178" s="70">
        <f t="shared" si="14"/>
        <v>10</v>
      </c>
      <c r="E178" s="71" t="str">
        <f t="shared" si="13"/>
        <v>4G-Suburbano</v>
      </c>
      <c r="I178" s="138"/>
    </row>
    <row r="179" spans="4:15" outlineLevel="1" x14ac:dyDescent="0.3">
      <c r="D179" s="70">
        <f t="shared" si="14"/>
        <v>11</v>
      </c>
      <c r="E179" s="71" t="str">
        <f t="shared" si="13"/>
        <v>4G-Rural</v>
      </c>
      <c r="I179" s="138"/>
    </row>
    <row r="180" spans="4:15" outlineLevel="1" x14ac:dyDescent="0.3">
      <c r="D180" s="70">
        <f t="shared" si="14"/>
        <v>12</v>
      </c>
      <c r="E180" s="71" t="str">
        <f t="shared" si="13"/>
        <v>4G-Libre</v>
      </c>
      <c r="I180" s="138"/>
    </row>
    <row r="181" spans="4:15" outlineLevel="1" x14ac:dyDescent="0.3">
      <c r="D181" s="70">
        <f t="shared" si="14"/>
        <v>13</v>
      </c>
      <c r="E181" s="71" t="str">
        <f t="shared" si="13"/>
        <v>Libre</v>
      </c>
      <c r="I181" s="138"/>
    </row>
    <row r="182" spans="4:15" outlineLevel="1" x14ac:dyDescent="0.3">
      <c r="D182" s="70">
        <f t="shared" si="14"/>
        <v>14</v>
      </c>
      <c r="E182" s="71" t="str">
        <f t="shared" si="13"/>
        <v>Libre</v>
      </c>
      <c r="I182" s="138"/>
    </row>
    <row r="183" spans="4:15" outlineLevel="1" x14ac:dyDescent="0.3">
      <c r="D183" s="70">
        <f t="shared" si="14"/>
        <v>15</v>
      </c>
      <c r="E183" s="71" t="str">
        <f t="shared" si="13"/>
        <v>Libre</v>
      </c>
      <c r="I183" s="138"/>
    </row>
    <row r="184" spans="4:15" outlineLevel="1" x14ac:dyDescent="0.3">
      <c r="D184" s="70">
        <f t="shared" si="14"/>
        <v>16</v>
      </c>
      <c r="E184" s="71" t="str">
        <f t="shared" si="13"/>
        <v>Libre</v>
      </c>
      <c r="I184" s="138"/>
    </row>
    <row r="185" spans="4:15" outlineLevel="1" x14ac:dyDescent="0.3">
      <c r="D185" s="70">
        <f t="shared" si="14"/>
        <v>17</v>
      </c>
      <c r="E185" s="71" t="str">
        <f t="shared" si="13"/>
        <v>Libre</v>
      </c>
      <c r="I185" s="138"/>
    </row>
    <row r="186" spans="4:15" outlineLevel="1" x14ac:dyDescent="0.3">
      <c r="D186" s="70">
        <f t="shared" si="14"/>
        <v>18</v>
      </c>
      <c r="E186" s="71" t="str">
        <f t="shared" si="13"/>
        <v>Libre</v>
      </c>
      <c r="I186" s="138"/>
    </row>
    <row r="187" spans="4:15" outlineLevel="1" x14ac:dyDescent="0.3">
      <c r="D187" s="70">
        <f t="shared" si="14"/>
        <v>19</v>
      </c>
      <c r="E187" s="71" t="str">
        <f t="shared" si="13"/>
        <v>Libre</v>
      </c>
      <c r="I187" s="138"/>
    </row>
    <row r="188" spans="4:15" outlineLevel="1" x14ac:dyDescent="0.3">
      <c r="D188" s="70">
        <f t="shared" si="14"/>
        <v>20</v>
      </c>
      <c r="E188" s="71" t="str">
        <f t="shared" si="13"/>
        <v>Libre</v>
      </c>
      <c r="I188" s="138"/>
    </row>
    <row r="189" spans="4:15" outlineLevel="1" x14ac:dyDescent="0.3"/>
    <row r="190" spans="4:15" outlineLevel="1" x14ac:dyDescent="0.3">
      <c r="D190" s="69" t="s">
        <v>76</v>
      </c>
      <c r="E190" s="69" t="s">
        <v>776</v>
      </c>
      <c r="J190" s="69" t="s">
        <v>775</v>
      </c>
      <c r="L190" s="347" t="s">
        <v>774</v>
      </c>
      <c r="M190" s="347" t="s">
        <v>773</v>
      </c>
      <c r="N190" s="347" t="s">
        <v>772</v>
      </c>
      <c r="O190" s="290"/>
    </row>
    <row r="191" spans="4:15" outlineLevel="1" x14ac:dyDescent="0.3">
      <c r="J191" s="138" t="s">
        <v>771</v>
      </c>
      <c r="L191" s="138" t="s">
        <v>770</v>
      </c>
      <c r="M191" s="138" t="s">
        <v>769</v>
      </c>
      <c r="N191" s="138" t="s">
        <v>768</v>
      </c>
    </row>
    <row r="192" spans="4:15" outlineLevel="1" x14ac:dyDescent="0.3">
      <c r="D192" s="70">
        <v>1</v>
      </c>
      <c r="E192" s="71" t="str">
        <f t="shared" ref="E192:E211" si="16">+INDEX(l.geo.nom2,D192)</f>
        <v>2G-Urbano</v>
      </c>
      <c r="I192" s="138"/>
    </row>
    <row r="193" spans="4:15" outlineLevel="1" x14ac:dyDescent="0.3">
      <c r="D193" s="70">
        <f t="shared" ref="D193:D211" si="17">+D192+1</f>
        <v>2</v>
      </c>
      <c r="E193" s="71" t="str">
        <f t="shared" si="16"/>
        <v>2G-Suburbano</v>
      </c>
      <c r="I193" s="138"/>
    </row>
    <row r="194" spans="4:15" outlineLevel="1" x14ac:dyDescent="0.3">
      <c r="D194" s="70">
        <f t="shared" si="17"/>
        <v>3</v>
      </c>
      <c r="E194" s="71" t="str">
        <f t="shared" si="16"/>
        <v>2G-Rural</v>
      </c>
      <c r="I194" s="138"/>
    </row>
    <row r="195" spans="4:15" outlineLevel="1" x14ac:dyDescent="0.3">
      <c r="D195" s="70">
        <f t="shared" si="17"/>
        <v>4</v>
      </c>
      <c r="E195" s="71" t="str">
        <f t="shared" si="16"/>
        <v>2G-Libre</v>
      </c>
      <c r="I195" s="138"/>
    </row>
    <row r="196" spans="4:15" outlineLevel="1" x14ac:dyDescent="0.3">
      <c r="D196" s="70">
        <f t="shared" si="17"/>
        <v>5</v>
      </c>
      <c r="E196" s="71" t="str">
        <f t="shared" si="16"/>
        <v>3G-Urbano</v>
      </c>
      <c r="I196" s="138"/>
    </row>
    <row r="197" spans="4:15" outlineLevel="1" x14ac:dyDescent="0.3">
      <c r="D197" s="70">
        <f t="shared" si="17"/>
        <v>6</v>
      </c>
      <c r="E197" s="71" t="str">
        <f t="shared" si="16"/>
        <v>3G-Suburbano</v>
      </c>
      <c r="I197" s="138"/>
    </row>
    <row r="198" spans="4:15" outlineLevel="1" x14ac:dyDescent="0.3">
      <c r="D198" s="70">
        <f t="shared" si="17"/>
        <v>7</v>
      </c>
      <c r="E198" s="71" t="str">
        <f t="shared" si="16"/>
        <v>3G-Rural</v>
      </c>
      <c r="I198" s="138"/>
    </row>
    <row r="199" spans="4:15" outlineLevel="1" x14ac:dyDescent="0.3">
      <c r="D199" s="70">
        <f t="shared" si="17"/>
        <v>8</v>
      </c>
      <c r="E199" s="71" t="str">
        <f t="shared" si="16"/>
        <v>3G-Libre</v>
      </c>
      <c r="I199" s="138"/>
      <c r="J199" s="138"/>
    </row>
    <row r="200" spans="4:15" outlineLevel="1" x14ac:dyDescent="0.3">
      <c r="D200" s="70">
        <f t="shared" si="17"/>
        <v>9</v>
      </c>
      <c r="E200" s="71" t="str">
        <f t="shared" si="16"/>
        <v>4G-Urbano</v>
      </c>
      <c r="I200" s="138"/>
      <c r="J200" s="6">
        <v>3</v>
      </c>
      <c r="L200" s="6">
        <v>1</v>
      </c>
      <c r="M200" s="47">
        <f>(p.ran.3g.ce.max.dl-p.ran.3g.ce.sig)/p.ran.3g.fac.soft.ho/L200</f>
        <v>177.14285714285717</v>
      </c>
      <c r="N200" s="473">
        <f>+M200*(1-0.09)</f>
        <v>161.20000000000002</v>
      </c>
      <c r="O200" s="12" t="s">
        <v>1707</v>
      </c>
    </row>
    <row r="201" spans="4:15" outlineLevel="1" x14ac:dyDescent="0.3">
      <c r="D201" s="70">
        <f t="shared" si="17"/>
        <v>10</v>
      </c>
      <c r="E201" s="71" t="str">
        <f t="shared" si="16"/>
        <v>4G-Suburbano</v>
      </c>
      <c r="I201" s="138"/>
      <c r="J201" s="6">
        <v>3</v>
      </c>
      <c r="L201" s="6">
        <v>1</v>
      </c>
      <c r="M201" s="47">
        <f>(p.ran.3g.ce.max.dl-p.ran.3g.ce.sig)/p.ran.3g.fac.soft.ho/L201</f>
        <v>177.14285714285717</v>
      </c>
      <c r="N201" s="473">
        <f t="shared" ref="N201:N202" si="18">+M201*(1-0.09)</f>
        <v>161.20000000000002</v>
      </c>
      <c r="O201" s="12" t="s">
        <v>1707</v>
      </c>
    </row>
    <row r="202" spans="4:15" outlineLevel="1" x14ac:dyDescent="0.3">
      <c r="D202" s="70">
        <f t="shared" si="17"/>
        <v>11</v>
      </c>
      <c r="E202" s="71" t="str">
        <f t="shared" si="16"/>
        <v>4G-Rural</v>
      </c>
      <c r="I202" s="138"/>
      <c r="J202" s="6">
        <v>3</v>
      </c>
      <c r="L202" s="6">
        <v>1</v>
      </c>
      <c r="M202" s="47">
        <f>(p.ran.3g.ce.max.dl-p.ran.3g.ce.sig)/p.ran.3g.fac.soft.ho/L202</f>
        <v>177.14285714285717</v>
      </c>
      <c r="N202" s="473">
        <f t="shared" si="18"/>
        <v>161.20000000000002</v>
      </c>
      <c r="O202" s="12" t="s">
        <v>1707</v>
      </c>
    </row>
    <row r="203" spans="4:15" outlineLevel="1" x14ac:dyDescent="0.3">
      <c r="D203" s="70">
        <f t="shared" si="17"/>
        <v>12</v>
      </c>
      <c r="E203" s="71" t="str">
        <f t="shared" si="16"/>
        <v>4G-Libre</v>
      </c>
      <c r="I203" s="138"/>
      <c r="J203" s="6"/>
    </row>
    <row r="204" spans="4:15" outlineLevel="1" x14ac:dyDescent="0.3">
      <c r="D204" s="70">
        <f t="shared" si="17"/>
        <v>13</v>
      </c>
      <c r="E204" s="71" t="str">
        <f t="shared" si="16"/>
        <v>Libre</v>
      </c>
      <c r="I204" s="138"/>
    </row>
    <row r="205" spans="4:15" outlineLevel="1" x14ac:dyDescent="0.3">
      <c r="D205" s="70">
        <f t="shared" si="17"/>
        <v>14</v>
      </c>
      <c r="E205" s="71" t="str">
        <f t="shared" si="16"/>
        <v>Libre</v>
      </c>
      <c r="I205" s="138"/>
    </row>
    <row r="206" spans="4:15" outlineLevel="1" x14ac:dyDescent="0.3">
      <c r="D206" s="70">
        <f t="shared" si="17"/>
        <v>15</v>
      </c>
      <c r="E206" s="71" t="str">
        <f t="shared" si="16"/>
        <v>Libre</v>
      </c>
      <c r="I206" s="138"/>
    </row>
    <row r="207" spans="4:15" outlineLevel="1" x14ac:dyDescent="0.3">
      <c r="D207" s="70">
        <f t="shared" si="17"/>
        <v>16</v>
      </c>
      <c r="E207" s="71" t="str">
        <f t="shared" si="16"/>
        <v>Libre</v>
      </c>
      <c r="I207" s="138"/>
    </row>
    <row r="208" spans="4:15" outlineLevel="1" x14ac:dyDescent="0.3">
      <c r="D208" s="70">
        <f t="shared" si="17"/>
        <v>17</v>
      </c>
      <c r="E208" s="71" t="str">
        <f t="shared" si="16"/>
        <v>Libre</v>
      </c>
      <c r="I208" s="138"/>
    </row>
    <row r="209" spans="2:17" outlineLevel="1" x14ac:dyDescent="0.3">
      <c r="D209" s="70">
        <f t="shared" si="17"/>
        <v>18</v>
      </c>
      <c r="E209" s="71" t="str">
        <f t="shared" si="16"/>
        <v>Libre</v>
      </c>
      <c r="I209" s="138"/>
    </row>
    <row r="210" spans="2:17" outlineLevel="1" x14ac:dyDescent="0.3">
      <c r="D210" s="70">
        <f t="shared" si="17"/>
        <v>19</v>
      </c>
      <c r="E210" s="71" t="str">
        <f t="shared" si="16"/>
        <v>Libre</v>
      </c>
      <c r="I210" s="138"/>
    </row>
    <row r="211" spans="2:17" outlineLevel="1" x14ac:dyDescent="0.3">
      <c r="D211" s="70">
        <f t="shared" si="17"/>
        <v>20</v>
      </c>
      <c r="E211" s="71" t="str">
        <f t="shared" si="16"/>
        <v>Libre</v>
      </c>
      <c r="I211" s="138"/>
    </row>
    <row r="212" spans="2:17" outlineLevel="1" x14ac:dyDescent="0.3"/>
    <row r="213" spans="2:17" ht="21" thickBot="1" x14ac:dyDescent="0.4">
      <c r="B213" s="3" t="s">
        <v>767</v>
      </c>
      <c r="C213" s="3"/>
      <c r="D213" s="3"/>
      <c r="E213" s="3"/>
      <c r="F213" s="3"/>
      <c r="G213" s="3"/>
      <c r="H213" s="3"/>
      <c r="I213" s="3"/>
      <c r="J213" s="3"/>
      <c r="K213" s="3"/>
    </row>
    <row r="214" spans="2:17" ht="14.4" thickTop="1" x14ac:dyDescent="0.3"/>
    <row r="215" spans="2:17" ht="18" collapsed="1" thickBot="1" x14ac:dyDescent="0.35">
      <c r="C215" s="339" t="s">
        <v>766</v>
      </c>
      <c r="D215" s="339"/>
      <c r="E215" s="339"/>
      <c r="F215" s="345"/>
      <c r="G215" s="345"/>
      <c r="H215" s="345"/>
      <c r="I215" s="345"/>
      <c r="J215" s="345"/>
      <c r="K215" s="345"/>
    </row>
    <row r="217" spans="2:17" outlineLevel="1" x14ac:dyDescent="0.3">
      <c r="D217" s="69" t="s">
        <v>76</v>
      </c>
      <c r="E217" s="69" t="s">
        <v>765</v>
      </c>
      <c r="J217" s="69" t="s">
        <v>723</v>
      </c>
      <c r="K217" s="69" t="s">
        <v>704</v>
      </c>
      <c r="L217" s="69" t="s">
        <v>682</v>
      </c>
    </row>
    <row r="218" spans="2:17" outlineLevel="1" x14ac:dyDescent="0.3">
      <c r="D218" s="70">
        <v>1</v>
      </c>
      <c r="E218" s="144" t="str">
        <f>+INDEX(p.ran.geo,D218)</f>
        <v>Urbano</v>
      </c>
      <c r="J218" s="530">
        <v>0.02</v>
      </c>
      <c r="K218" s="530">
        <v>0.1</v>
      </c>
      <c r="L218" s="530">
        <v>0</v>
      </c>
    </row>
    <row r="219" spans="2:17" outlineLevel="1" x14ac:dyDescent="0.3">
      <c r="D219" s="70">
        <f>+D218+1</f>
        <v>2</v>
      </c>
      <c r="E219" s="144" t="str">
        <f>+INDEX(p.ran.geo,D219)</f>
        <v>Suburbano</v>
      </c>
      <c r="J219" s="530">
        <v>0.1</v>
      </c>
      <c r="K219" s="530">
        <v>0.4</v>
      </c>
      <c r="L219" s="530">
        <v>0</v>
      </c>
    </row>
    <row r="220" spans="2:17" outlineLevel="1" x14ac:dyDescent="0.3">
      <c r="D220" s="70">
        <f>+D219+1</f>
        <v>3</v>
      </c>
      <c r="E220" s="144" t="str">
        <f>+INDEX(p.ran.geo,D220)</f>
        <v>Rural</v>
      </c>
      <c r="J220" s="530">
        <v>0.08</v>
      </c>
      <c r="K220" s="530">
        <v>0.3</v>
      </c>
      <c r="L220" s="530">
        <v>0</v>
      </c>
    </row>
    <row r="221" spans="2:17" outlineLevel="1" x14ac:dyDescent="0.3">
      <c r="D221" s="70">
        <f>+D220+1</f>
        <v>4</v>
      </c>
      <c r="E221" s="144" t="str">
        <f>+INDEX(p.ran.geo,D221)</f>
        <v>Libre</v>
      </c>
      <c r="J221" s="530"/>
      <c r="K221" s="530"/>
      <c r="L221" s="530"/>
    </row>
    <row r="222" spans="2:17" outlineLevel="1" x14ac:dyDescent="0.3">
      <c r="D222" s="70">
        <f>+D221+1</f>
        <v>5</v>
      </c>
      <c r="E222" s="144" t="str">
        <f>+INDEX(p.ran.geo,D222)</f>
        <v>Libre</v>
      </c>
      <c r="J222" s="530"/>
      <c r="K222" s="530"/>
      <c r="L222" s="530"/>
    </row>
    <row r="223" spans="2:17" outlineLevel="1" x14ac:dyDescent="0.3"/>
    <row r="224" spans="2:17" outlineLevel="1" x14ac:dyDescent="0.3">
      <c r="D224" s="69" t="s">
        <v>76</v>
      </c>
      <c r="E224" s="69" t="s">
        <v>764</v>
      </c>
      <c r="J224" s="69" t="s">
        <v>723</v>
      </c>
      <c r="K224" s="69" t="s">
        <v>704</v>
      </c>
      <c r="L224" s="69" t="s">
        <v>682</v>
      </c>
      <c r="N224" s="69" t="s">
        <v>760</v>
      </c>
      <c r="O224" s="69" t="s">
        <v>759</v>
      </c>
      <c r="P224" s="69" t="s">
        <v>758</v>
      </c>
      <c r="Q224" s="69" t="s">
        <v>757</v>
      </c>
    </row>
    <row r="225" spans="4:17" outlineLevel="1" x14ac:dyDescent="0.3">
      <c r="D225" s="70">
        <v>1</v>
      </c>
      <c r="E225" s="144" t="str">
        <f>+INDEX(p.ran.geo,D225)</f>
        <v>Urbano</v>
      </c>
      <c r="J225" s="338">
        <f>+N225+O225</f>
        <v>3.0054907280970648E-2</v>
      </c>
      <c r="K225" s="338">
        <f t="shared" ref="K225:L229" si="19">+P225</f>
        <v>0.05</v>
      </c>
      <c r="L225" s="338">
        <f t="shared" si="19"/>
        <v>0.05</v>
      </c>
      <c r="N225" s="530">
        <v>5.4907280970648252E-5</v>
      </c>
      <c r="O225" s="530">
        <v>0.03</v>
      </c>
      <c r="P225" s="530">
        <v>0.05</v>
      </c>
      <c r="Q225" s="530">
        <v>0.05</v>
      </c>
    </row>
    <row r="226" spans="4:17" outlineLevel="1" x14ac:dyDescent="0.3">
      <c r="D226" s="70">
        <f>+D225+1</f>
        <v>2</v>
      </c>
      <c r="E226" s="144" t="str">
        <f>+INDEX(p.ran.geo,D226)</f>
        <v>Suburbano</v>
      </c>
      <c r="J226" s="338">
        <f>+N226+O226</f>
        <v>5.0204552056170013E-2</v>
      </c>
      <c r="K226" s="338">
        <f t="shared" si="19"/>
        <v>0.3</v>
      </c>
      <c r="L226" s="338">
        <f t="shared" si="19"/>
        <v>0.25</v>
      </c>
      <c r="N226" s="530">
        <v>2.0455205617000689E-4</v>
      </c>
      <c r="O226" s="530">
        <v>0.05</v>
      </c>
      <c r="P226" s="530">
        <v>0.3</v>
      </c>
      <c r="Q226" s="530">
        <v>0.25</v>
      </c>
    </row>
    <row r="227" spans="4:17" outlineLevel="1" x14ac:dyDescent="0.3">
      <c r="D227" s="70">
        <f>+D226+1</f>
        <v>3</v>
      </c>
      <c r="E227" s="144" t="str">
        <f>+INDEX(p.ran.geo,D227)</f>
        <v>Rural</v>
      </c>
      <c r="J227" s="338">
        <f>+N227+O227</f>
        <v>2.0118112134861772E-2</v>
      </c>
      <c r="K227" s="338">
        <f t="shared" si="19"/>
        <v>0.15</v>
      </c>
      <c r="L227" s="338">
        <f t="shared" si="19"/>
        <v>0.1</v>
      </c>
      <c r="N227" s="530">
        <v>1.1811213486177056E-4</v>
      </c>
      <c r="O227" s="530">
        <v>0.02</v>
      </c>
      <c r="P227" s="530">
        <v>0.15</v>
      </c>
      <c r="Q227" s="530">
        <v>0.1</v>
      </c>
    </row>
    <row r="228" spans="4:17" outlineLevel="1" x14ac:dyDescent="0.3">
      <c r="D228" s="70">
        <f>+D227+1</f>
        <v>4</v>
      </c>
      <c r="E228" s="144" t="str">
        <f>+INDEX(p.ran.geo,D228)</f>
        <v>Libre</v>
      </c>
      <c r="J228" s="338">
        <f>+N228+O228</f>
        <v>0</v>
      </c>
      <c r="K228" s="338">
        <f t="shared" si="19"/>
        <v>0</v>
      </c>
      <c r="L228" s="338">
        <f t="shared" si="19"/>
        <v>0</v>
      </c>
      <c r="N228" s="530"/>
      <c r="O228" s="530"/>
      <c r="P228" s="530"/>
      <c r="Q228" s="530"/>
    </row>
    <row r="229" spans="4:17" outlineLevel="1" x14ac:dyDescent="0.3">
      <c r="D229" s="70">
        <f>+D228+1</f>
        <v>5</v>
      </c>
      <c r="E229" s="144" t="str">
        <f>+INDEX(p.ran.geo,D229)</f>
        <v>Libre</v>
      </c>
      <c r="J229" s="338">
        <f>+N229+O229</f>
        <v>0</v>
      </c>
      <c r="K229" s="338">
        <f t="shared" si="19"/>
        <v>0</v>
      </c>
      <c r="L229" s="338">
        <f t="shared" si="19"/>
        <v>0</v>
      </c>
      <c r="N229" s="530"/>
      <c r="O229" s="530"/>
      <c r="P229" s="530"/>
      <c r="Q229" s="530"/>
    </row>
    <row r="230" spans="4:17" outlineLevel="1" x14ac:dyDescent="0.3"/>
    <row r="231" spans="4:17" outlineLevel="1" x14ac:dyDescent="0.3">
      <c r="D231" s="69" t="s">
        <v>76</v>
      </c>
      <c r="E231" s="69" t="s">
        <v>763</v>
      </c>
      <c r="J231" s="69" t="s">
        <v>723</v>
      </c>
      <c r="K231" s="69" t="s">
        <v>704</v>
      </c>
      <c r="L231" s="69" t="s">
        <v>682</v>
      </c>
      <c r="N231" s="69" t="s">
        <v>760</v>
      </c>
      <c r="O231" s="69" t="s">
        <v>759</v>
      </c>
      <c r="P231" s="69" t="s">
        <v>758</v>
      </c>
      <c r="Q231" s="69" t="s">
        <v>757</v>
      </c>
    </row>
    <row r="232" spans="4:17" outlineLevel="1" x14ac:dyDescent="0.3">
      <c r="D232" s="70">
        <v>1</v>
      </c>
      <c r="E232" s="144" t="str">
        <f>+INDEX(p.ran.geo,D232)</f>
        <v>Urbano</v>
      </c>
      <c r="J232" s="338">
        <f>+N232+O232</f>
        <v>3.0054907280970648E-2</v>
      </c>
      <c r="K232" s="338">
        <f t="shared" ref="K232:L236" si="20">+P232</f>
        <v>0.05</v>
      </c>
      <c r="L232" s="338">
        <f t="shared" si="20"/>
        <v>0.05</v>
      </c>
      <c r="N232" s="530">
        <v>5.4907280970648252E-5</v>
      </c>
      <c r="O232" s="530">
        <v>0.03</v>
      </c>
      <c r="P232" s="530">
        <v>0.05</v>
      </c>
      <c r="Q232" s="530">
        <v>0.05</v>
      </c>
    </row>
    <row r="233" spans="4:17" outlineLevel="1" x14ac:dyDescent="0.3">
      <c r="D233" s="70">
        <f>+D232+1</f>
        <v>2</v>
      </c>
      <c r="E233" s="144" t="str">
        <f>+INDEX(p.ran.geo,D233)</f>
        <v>Suburbano</v>
      </c>
      <c r="J233" s="338">
        <f>+N233+O233</f>
        <v>5.0204552056170013E-2</v>
      </c>
      <c r="K233" s="338">
        <f t="shared" si="20"/>
        <v>0.3</v>
      </c>
      <c r="L233" s="338">
        <f t="shared" si="20"/>
        <v>0.25</v>
      </c>
      <c r="N233" s="530">
        <v>2.0455205617000689E-4</v>
      </c>
      <c r="O233" s="530">
        <v>0.05</v>
      </c>
      <c r="P233" s="530">
        <v>0.3</v>
      </c>
      <c r="Q233" s="530">
        <v>0.25</v>
      </c>
    </row>
    <row r="234" spans="4:17" outlineLevel="1" x14ac:dyDescent="0.3">
      <c r="D234" s="70">
        <f>+D233+1</f>
        <v>3</v>
      </c>
      <c r="E234" s="144" t="str">
        <f>+INDEX(p.ran.geo,D234)</f>
        <v>Rural</v>
      </c>
      <c r="J234" s="338">
        <f>+N234+O234</f>
        <v>2.0118112134861772E-2</v>
      </c>
      <c r="K234" s="338">
        <f t="shared" si="20"/>
        <v>0.15</v>
      </c>
      <c r="L234" s="338">
        <f t="shared" si="20"/>
        <v>0.1</v>
      </c>
      <c r="N234" s="530">
        <v>1.1811213486177056E-4</v>
      </c>
      <c r="O234" s="530">
        <v>0.02</v>
      </c>
      <c r="P234" s="530">
        <v>0.15</v>
      </c>
      <c r="Q234" s="530">
        <v>0.1</v>
      </c>
    </row>
    <row r="235" spans="4:17" outlineLevel="1" x14ac:dyDescent="0.3">
      <c r="D235" s="70">
        <f>+D234+1</f>
        <v>4</v>
      </c>
      <c r="E235" s="144" t="str">
        <f>+INDEX(p.ran.geo,D235)</f>
        <v>Libre</v>
      </c>
      <c r="J235" s="338">
        <f>+N235+O235</f>
        <v>0</v>
      </c>
      <c r="K235" s="338">
        <f t="shared" si="20"/>
        <v>0</v>
      </c>
      <c r="L235" s="338">
        <f t="shared" si="20"/>
        <v>0</v>
      </c>
      <c r="N235" s="530"/>
      <c r="O235" s="530"/>
      <c r="P235" s="530"/>
      <c r="Q235" s="530"/>
    </row>
    <row r="236" spans="4:17" outlineLevel="1" x14ac:dyDescent="0.3">
      <c r="D236" s="70">
        <f>+D235+1</f>
        <v>5</v>
      </c>
      <c r="E236" s="144" t="str">
        <f>+INDEX(p.ran.geo,D236)</f>
        <v>Libre</v>
      </c>
      <c r="J236" s="338">
        <f>+N236+O236</f>
        <v>0</v>
      </c>
      <c r="K236" s="338">
        <f t="shared" si="20"/>
        <v>0</v>
      </c>
      <c r="L236" s="338">
        <f t="shared" si="20"/>
        <v>0</v>
      </c>
      <c r="N236" s="530"/>
      <c r="O236" s="530"/>
      <c r="P236" s="530"/>
      <c r="Q236" s="530"/>
    </row>
    <row r="237" spans="4:17" outlineLevel="1" x14ac:dyDescent="0.3">
      <c r="L237" s="63"/>
    </row>
    <row r="238" spans="4:17" outlineLevel="1" x14ac:dyDescent="0.3">
      <c r="D238" s="69" t="s">
        <v>76</v>
      </c>
      <c r="E238" s="69" t="s">
        <v>762</v>
      </c>
      <c r="J238" s="69" t="s">
        <v>723</v>
      </c>
      <c r="K238" s="69" t="s">
        <v>704</v>
      </c>
      <c r="L238" s="69" t="s">
        <v>682</v>
      </c>
      <c r="N238" s="69" t="s">
        <v>760</v>
      </c>
      <c r="O238" s="69" t="s">
        <v>759</v>
      </c>
      <c r="P238" s="69" t="s">
        <v>758</v>
      </c>
      <c r="Q238" s="69" t="s">
        <v>757</v>
      </c>
    </row>
    <row r="239" spans="4:17" outlineLevel="1" x14ac:dyDescent="0.3">
      <c r="D239" s="70">
        <v>1</v>
      </c>
      <c r="E239" s="144" t="str">
        <f>+INDEX(p.ran.geo,D239)</f>
        <v>Urbano</v>
      </c>
      <c r="J239" s="338">
        <f>+N239+O239</f>
        <v>3.0054907280970648E-2</v>
      </c>
      <c r="K239" s="338">
        <f t="shared" ref="K239:L243" si="21">+P239</f>
        <v>0.05</v>
      </c>
      <c r="L239" s="338">
        <f t="shared" si="21"/>
        <v>0.05</v>
      </c>
      <c r="N239" s="530">
        <v>5.4907280970648252E-5</v>
      </c>
      <c r="O239" s="530">
        <v>0.03</v>
      </c>
      <c r="P239" s="530">
        <v>0.05</v>
      </c>
      <c r="Q239" s="530">
        <v>0.05</v>
      </c>
    </row>
    <row r="240" spans="4:17" outlineLevel="1" x14ac:dyDescent="0.3">
      <c r="D240" s="70">
        <f>+D239+1</f>
        <v>2</v>
      </c>
      <c r="E240" s="144" t="str">
        <f>+INDEX(p.ran.geo,D240)</f>
        <v>Suburbano</v>
      </c>
      <c r="J240" s="338">
        <f>+N240+O240</f>
        <v>5.0204552056170013E-2</v>
      </c>
      <c r="K240" s="338">
        <f t="shared" si="21"/>
        <v>0.3</v>
      </c>
      <c r="L240" s="338">
        <f t="shared" si="21"/>
        <v>0.25</v>
      </c>
      <c r="N240" s="530">
        <v>2.0455205617000689E-4</v>
      </c>
      <c r="O240" s="530">
        <v>0.05</v>
      </c>
      <c r="P240" s="530">
        <v>0.3</v>
      </c>
      <c r="Q240" s="530">
        <v>0.25</v>
      </c>
    </row>
    <row r="241" spans="2:36" outlineLevel="1" x14ac:dyDescent="0.3">
      <c r="D241" s="70">
        <f>+D240+1</f>
        <v>3</v>
      </c>
      <c r="E241" s="144" t="str">
        <f>+INDEX(p.ran.geo,D241)</f>
        <v>Rural</v>
      </c>
      <c r="J241" s="338">
        <f>+N241+O241</f>
        <v>2.0118112134861772E-2</v>
      </c>
      <c r="K241" s="338">
        <f t="shared" si="21"/>
        <v>0.15</v>
      </c>
      <c r="L241" s="338">
        <f t="shared" si="21"/>
        <v>0.1</v>
      </c>
      <c r="N241" s="530">
        <v>1.1811213486177056E-4</v>
      </c>
      <c r="O241" s="530">
        <v>0.02</v>
      </c>
      <c r="P241" s="530">
        <v>0.15</v>
      </c>
      <c r="Q241" s="530">
        <v>0.1</v>
      </c>
    </row>
    <row r="242" spans="2:36" outlineLevel="1" x14ac:dyDescent="0.3">
      <c r="D242" s="70">
        <f>+D241+1</f>
        <v>4</v>
      </c>
      <c r="E242" s="144" t="str">
        <f>+INDEX(p.ran.geo,D242)</f>
        <v>Libre</v>
      </c>
      <c r="J242" s="338">
        <f>+N242+O242</f>
        <v>0</v>
      </c>
      <c r="K242" s="338">
        <f t="shared" si="21"/>
        <v>0</v>
      </c>
      <c r="L242" s="338">
        <f t="shared" si="21"/>
        <v>0</v>
      </c>
      <c r="N242" s="530"/>
      <c r="O242" s="530"/>
      <c r="P242" s="530"/>
      <c r="Q242" s="530"/>
    </row>
    <row r="243" spans="2:36" outlineLevel="1" x14ac:dyDescent="0.3">
      <c r="D243" s="70">
        <f>+D242+1</f>
        <v>5</v>
      </c>
      <c r="E243" s="144" t="str">
        <f>+INDEX(p.ran.geo,D243)</f>
        <v>Libre</v>
      </c>
      <c r="J243" s="338">
        <f>+N243+O243</f>
        <v>0</v>
      </c>
      <c r="K243" s="338">
        <f t="shared" si="21"/>
        <v>0</v>
      </c>
      <c r="L243" s="338">
        <f t="shared" si="21"/>
        <v>0</v>
      </c>
      <c r="N243" s="530"/>
      <c r="O243" s="530"/>
      <c r="P243" s="530"/>
      <c r="Q243" s="530"/>
    </row>
    <row r="244" spans="2:36" outlineLevel="1" x14ac:dyDescent="0.3">
      <c r="L244" s="63"/>
    </row>
    <row r="245" spans="2:36" outlineLevel="1" x14ac:dyDescent="0.3">
      <c r="D245" s="69" t="s">
        <v>76</v>
      </c>
      <c r="E245" s="69" t="s">
        <v>761</v>
      </c>
      <c r="J245" s="69" t="s">
        <v>723</v>
      </c>
      <c r="K245" s="69" t="s">
        <v>704</v>
      </c>
      <c r="L245" s="69" t="s">
        <v>682</v>
      </c>
      <c r="N245" s="69" t="s">
        <v>760</v>
      </c>
      <c r="O245" s="69" t="s">
        <v>759</v>
      </c>
      <c r="P245" s="69" t="s">
        <v>758</v>
      </c>
      <c r="Q245" s="69" t="s">
        <v>757</v>
      </c>
    </row>
    <row r="246" spans="2:36" outlineLevel="1" x14ac:dyDescent="0.3">
      <c r="D246" s="70">
        <v>1</v>
      </c>
      <c r="E246" s="144" t="str">
        <f>+INDEX(p.ran.geo,D246)</f>
        <v>Urbano</v>
      </c>
      <c r="J246" s="338">
        <f>+N246+O246</f>
        <v>3.0054907280970648E-2</v>
      </c>
      <c r="K246" s="338">
        <f t="shared" ref="K246:L250" si="22">+P246</f>
        <v>0.05</v>
      </c>
      <c r="L246" s="338">
        <f t="shared" si="22"/>
        <v>0.05</v>
      </c>
      <c r="N246" s="530">
        <v>5.4907280970648252E-5</v>
      </c>
      <c r="O246" s="530">
        <v>0.03</v>
      </c>
      <c r="P246" s="530">
        <v>0.05</v>
      </c>
      <c r="Q246" s="530">
        <v>0.05</v>
      </c>
    </row>
    <row r="247" spans="2:36" outlineLevel="1" x14ac:dyDescent="0.3">
      <c r="D247" s="70">
        <f>+D246+1</f>
        <v>2</v>
      </c>
      <c r="E247" s="144" t="str">
        <f>+INDEX(p.ran.geo,D247)</f>
        <v>Suburbano</v>
      </c>
      <c r="J247" s="338">
        <f>+N247+O247</f>
        <v>5.0204552056170013E-2</v>
      </c>
      <c r="K247" s="338">
        <f t="shared" si="22"/>
        <v>0.3</v>
      </c>
      <c r="L247" s="338">
        <f t="shared" si="22"/>
        <v>0.25</v>
      </c>
      <c r="N247" s="530">
        <v>2.0455205617000689E-4</v>
      </c>
      <c r="O247" s="530">
        <v>0.05</v>
      </c>
      <c r="P247" s="530">
        <v>0.3</v>
      </c>
      <c r="Q247" s="530">
        <v>0.25</v>
      </c>
    </row>
    <row r="248" spans="2:36" outlineLevel="1" x14ac:dyDescent="0.3">
      <c r="D248" s="70">
        <f>+D247+1</f>
        <v>3</v>
      </c>
      <c r="E248" s="144" t="str">
        <f>+INDEX(p.ran.geo,D248)</f>
        <v>Rural</v>
      </c>
      <c r="J248" s="338">
        <f>+N248+O248</f>
        <v>2.0118112134861772E-2</v>
      </c>
      <c r="K248" s="338">
        <f t="shared" si="22"/>
        <v>0.15</v>
      </c>
      <c r="L248" s="338">
        <f t="shared" si="22"/>
        <v>0.1</v>
      </c>
      <c r="N248" s="530">
        <v>1.1811213486177056E-4</v>
      </c>
      <c r="O248" s="530">
        <v>0.02</v>
      </c>
      <c r="P248" s="530">
        <v>0.15</v>
      </c>
      <c r="Q248" s="530">
        <v>0.1</v>
      </c>
    </row>
    <row r="249" spans="2:36" outlineLevel="1" x14ac:dyDescent="0.3">
      <c r="D249" s="70">
        <f>+D248+1</f>
        <v>4</v>
      </c>
      <c r="E249" s="144" t="str">
        <f>+INDEX(p.ran.geo,D249)</f>
        <v>Libre</v>
      </c>
      <c r="J249" s="338">
        <f>+N249+O249</f>
        <v>0</v>
      </c>
      <c r="K249" s="338">
        <f t="shared" si="22"/>
        <v>0</v>
      </c>
      <c r="L249" s="338">
        <f t="shared" si="22"/>
        <v>0</v>
      </c>
      <c r="N249" s="530"/>
      <c r="O249" s="530"/>
      <c r="P249" s="530"/>
      <c r="Q249" s="530"/>
    </row>
    <row r="250" spans="2:36" outlineLevel="1" x14ac:dyDescent="0.3">
      <c r="D250" s="70">
        <f>+D249+1</f>
        <v>5</v>
      </c>
      <c r="E250" s="144" t="str">
        <f>+INDEX(p.ran.geo,D250)</f>
        <v>Libre</v>
      </c>
      <c r="J250" s="338">
        <f>+N250+O250</f>
        <v>0</v>
      </c>
      <c r="K250" s="338">
        <f t="shared" si="22"/>
        <v>0</v>
      </c>
      <c r="L250" s="338">
        <f t="shared" si="22"/>
        <v>0</v>
      </c>
      <c r="N250" s="530"/>
      <c r="O250" s="530"/>
      <c r="P250" s="530"/>
      <c r="Q250" s="530"/>
    </row>
    <row r="251" spans="2:36" outlineLevel="1" x14ac:dyDescent="0.3">
      <c r="L251" s="63"/>
    </row>
    <row r="252" spans="2:36" outlineLevel="1" x14ac:dyDescent="0.3">
      <c r="L252" s="63"/>
    </row>
    <row r="253" spans="2:36" outlineLevel="1" x14ac:dyDescent="0.3">
      <c r="B253" s="69" t="s">
        <v>76</v>
      </c>
      <c r="C253" s="69" t="s">
        <v>76</v>
      </c>
      <c r="D253" s="69" t="s">
        <v>76</v>
      </c>
      <c r="E253" s="69" t="s">
        <v>756</v>
      </c>
      <c r="F253" s="69" t="s">
        <v>161</v>
      </c>
      <c r="G253" s="69" t="s">
        <v>161</v>
      </c>
      <c r="J253" s="69" t="s">
        <v>749</v>
      </c>
      <c r="L253" s="69" t="str">
        <f t="shared" ref="L253:AJ253" si="23">+INDEX(l.reg.nom,L$6)</f>
        <v>Amazonas</v>
      </c>
      <c r="M253" s="69" t="str">
        <f t="shared" si="23"/>
        <v>Ancash</v>
      </c>
      <c r="N253" s="69" t="str">
        <f t="shared" si="23"/>
        <v>Apurímac</v>
      </c>
      <c r="O253" s="69" t="str">
        <f t="shared" si="23"/>
        <v>Arequipa</v>
      </c>
      <c r="P253" s="69" t="str">
        <f t="shared" si="23"/>
        <v>Ayacucho</v>
      </c>
      <c r="Q253" s="69" t="str">
        <f t="shared" si="23"/>
        <v>Cajamarca</v>
      </c>
      <c r="R253" s="69" t="str">
        <f t="shared" si="23"/>
        <v>Callao</v>
      </c>
      <c r="S253" s="69" t="str">
        <f t="shared" si="23"/>
        <v>Cusco</v>
      </c>
      <c r="T253" s="69" t="str">
        <f t="shared" si="23"/>
        <v>Huancavelica</v>
      </c>
      <c r="U253" s="69" t="str">
        <f t="shared" si="23"/>
        <v>Huánuco</v>
      </c>
      <c r="V253" s="69" t="str">
        <f t="shared" si="23"/>
        <v>Ica</v>
      </c>
      <c r="W253" s="69" t="str">
        <f t="shared" si="23"/>
        <v>Junín</v>
      </c>
      <c r="X253" s="69" t="str">
        <f t="shared" si="23"/>
        <v>La Libertad</v>
      </c>
      <c r="Y253" s="69" t="str">
        <f t="shared" si="23"/>
        <v>Lambayeque</v>
      </c>
      <c r="Z253" s="69" t="str">
        <f t="shared" si="23"/>
        <v>Lima</v>
      </c>
      <c r="AA253" s="69" t="str">
        <f t="shared" si="23"/>
        <v>Loreto</v>
      </c>
      <c r="AB253" s="69" t="str">
        <f t="shared" si="23"/>
        <v>Madre de Dios</v>
      </c>
      <c r="AC253" s="69" t="str">
        <f t="shared" si="23"/>
        <v>Moquegua</v>
      </c>
      <c r="AD253" s="69" t="str">
        <f t="shared" si="23"/>
        <v>Pasco</v>
      </c>
      <c r="AE253" s="69" t="str">
        <f t="shared" si="23"/>
        <v>Piura</v>
      </c>
      <c r="AF253" s="69" t="str">
        <f t="shared" si="23"/>
        <v>Puno</v>
      </c>
      <c r="AG253" s="69" t="str">
        <f t="shared" si="23"/>
        <v>San Martín</v>
      </c>
      <c r="AH253" s="69" t="str">
        <f t="shared" si="23"/>
        <v>Tacna</v>
      </c>
      <c r="AI253" s="69" t="str">
        <f t="shared" si="23"/>
        <v>Tumbes</v>
      </c>
      <c r="AJ253" s="69" t="str">
        <f t="shared" si="23"/>
        <v>Ucayali</v>
      </c>
    </row>
    <row r="254" spans="2:36" outlineLevel="1" x14ac:dyDescent="0.3">
      <c r="B254" s="70">
        <v>1</v>
      </c>
      <c r="C254" s="70">
        <v>1</v>
      </c>
      <c r="D254" s="70">
        <v>1</v>
      </c>
      <c r="E254" s="71" t="str">
        <f t="shared" ref="E254:E273" si="24">+INDEX(l.geo.nom2,D254)</f>
        <v>2G-Urbano</v>
      </c>
      <c r="F254" s="71" t="str">
        <f t="shared" ref="F254:F265" si="25">+INDEX(p.ran.tec,B254)</f>
        <v>2G</v>
      </c>
      <c r="G254" s="71" t="str">
        <f>+INDEX(p.ran.geo,C254)</f>
        <v>Urbano</v>
      </c>
      <c r="I254" s="138" t="s">
        <v>725</v>
      </c>
      <c r="J254" s="338">
        <f t="shared" ref="J254:J273" si="26">+SUM(L254:AJ254)/COUNTA($L$253:$AJ$253)</f>
        <v>2.0000000000000004E-2</v>
      </c>
      <c r="L254" s="338">
        <f>+INDEX($J$218:$L$222,MATCH($G254,$E$218:$E$222,0),MATCH($F254,$J$217:$L$217,0))</f>
        <v>0.02</v>
      </c>
      <c r="M254" s="344">
        <f t="shared" ref="M254:AJ254" si="27">+L254</f>
        <v>0.02</v>
      </c>
      <c r="N254" s="344">
        <f t="shared" si="27"/>
        <v>0.02</v>
      </c>
      <c r="O254" s="344">
        <f t="shared" si="27"/>
        <v>0.02</v>
      </c>
      <c r="P254" s="344">
        <f t="shared" si="27"/>
        <v>0.02</v>
      </c>
      <c r="Q254" s="344">
        <f t="shared" si="27"/>
        <v>0.02</v>
      </c>
      <c r="R254" s="344">
        <f t="shared" si="27"/>
        <v>0.02</v>
      </c>
      <c r="S254" s="344">
        <f t="shared" si="27"/>
        <v>0.02</v>
      </c>
      <c r="T254" s="344">
        <f t="shared" si="27"/>
        <v>0.02</v>
      </c>
      <c r="U254" s="344">
        <f t="shared" si="27"/>
        <v>0.02</v>
      </c>
      <c r="V254" s="344">
        <f t="shared" si="27"/>
        <v>0.02</v>
      </c>
      <c r="W254" s="344">
        <f t="shared" si="27"/>
        <v>0.02</v>
      </c>
      <c r="X254" s="344">
        <f t="shared" si="27"/>
        <v>0.02</v>
      </c>
      <c r="Y254" s="344">
        <f t="shared" si="27"/>
        <v>0.02</v>
      </c>
      <c r="Z254" s="344">
        <f t="shared" si="27"/>
        <v>0.02</v>
      </c>
      <c r="AA254" s="344">
        <f t="shared" si="27"/>
        <v>0.02</v>
      </c>
      <c r="AB254" s="344">
        <f t="shared" si="27"/>
        <v>0.02</v>
      </c>
      <c r="AC254" s="344">
        <f t="shared" si="27"/>
        <v>0.02</v>
      </c>
      <c r="AD254" s="344">
        <f t="shared" si="27"/>
        <v>0.02</v>
      </c>
      <c r="AE254" s="344">
        <f t="shared" si="27"/>
        <v>0.02</v>
      </c>
      <c r="AF254" s="344">
        <f t="shared" si="27"/>
        <v>0.02</v>
      </c>
      <c r="AG254" s="344">
        <f t="shared" si="27"/>
        <v>0.02</v>
      </c>
      <c r="AH254" s="344">
        <f t="shared" si="27"/>
        <v>0.02</v>
      </c>
      <c r="AI254" s="344">
        <f t="shared" si="27"/>
        <v>0.02</v>
      </c>
      <c r="AJ254" s="344">
        <f t="shared" si="27"/>
        <v>0.02</v>
      </c>
    </row>
    <row r="255" spans="2:36" outlineLevel="1" x14ac:dyDescent="0.3">
      <c r="B255" s="70">
        <f>+B254</f>
        <v>1</v>
      </c>
      <c r="C255" s="70">
        <f>+C254+1</f>
        <v>2</v>
      </c>
      <c r="D255" s="70">
        <f>+D254+1</f>
        <v>2</v>
      </c>
      <c r="E255" s="71" t="str">
        <f t="shared" si="24"/>
        <v>2G-Suburbano</v>
      </c>
      <c r="F255" s="71" t="str">
        <f t="shared" si="25"/>
        <v>2G</v>
      </c>
      <c r="G255" s="71" t="str">
        <f>+INDEX(p.ran.geo,C255)</f>
        <v>Suburbano</v>
      </c>
      <c r="I255" s="138" t="s">
        <v>725</v>
      </c>
      <c r="J255" s="338">
        <f t="shared" si="26"/>
        <v>0.10000000000000003</v>
      </c>
      <c r="L255" s="338">
        <f>+INDEX($J$218:$L$222,MATCH($G255,$E$218:$E$222,0),MATCH($F255,$J$217:$L$217,0))</f>
        <v>0.1</v>
      </c>
      <c r="M255" s="344">
        <f t="shared" ref="M255:AJ255" si="28">+L255</f>
        <v>0.1</v>
      </c>
      <c r="N255" s="344">
        <f t="shared" si="28"/>
        <v>0.1</v>
      </c>
      <c r="O255" s="344">
        <f t="shared" si="28"/>
        <v>0.1</v>
      </c>
      <c r="P255" s="344">
        <f t="shared" si="28"/>
        <v>0.1</v>
      </c>
      <c r="Q255" s="344">
        <f t="shared" si="28"/>
        <v>0.1</v>
      </c>
      <c r="R255" s="344">
        <f t="shared" si="28"/>
        <v>0.1</v>
      </c>
      <c r="S255" s="344">
        <f t="shared" si="28"/>
        <v>0.1</v>
      </c>
      <c r="T255" s="344">
        <f t="shared" si="28"/>
        <v>0.1</v>
      </c>
      <c r="U255" s="344">
        <f t="shared" si="28"/>
        <v>0.1</v>
      </c>
      <c r="V255" s="344">
        <f t="shared" si="28"/>
        <v>0.1</v>
      </c>
      <c r="W255" s="344">
        <f t="shared" si="28"/>
        <v>0.1</v>
      </c>
      <c r="X255" s="344">
        <f t="shared" si="28"/>
        <v>0.1</v>
      </c>
      <c r="Y255" s="344">
        <f t="shared" si="28"/>
        <v>0.1</v>
      </c>
      <c r="Z255" s="344">
        <f t="shared" si="28"/>
        <v>0.1</v>
      </c>
      <c r="AA255" s="344">
        <f t="shared" si="28"/>
        <v>0.1</v>
      </c>
      <c r="AB255" s="344">
        <f t="shared" si="28"/>
        <v>0.1</v>
      </c>
      <c r="AC255" s="344">
        <f t="shared" si="28"/>
        <v>0.1</v>
      </c>
      <c r="AD255" s="344">
        <f t="shared" si="28"/>
        <v>0.1</v>
      </c>
      <c r="AE255" s="344">
        <f t="shared" si="28"/>
        <v>0.1</v>
      </c>
      <c r="AF255" s="344">
        <f t="shared" si="28"/>
        <v>0.1</v>
      </c>
      <c r="AG255" s="344">
        <f t="shared" si="28"/>
        <v>0.1</v>
      </c>
      <c r="AH255" s="344">
        <f t="shared" si="28"/>
        <v>0.1</v>
      </c>
      <c r="AI255" s="344">
        <f t="shared" si="28"/>
        <v>0.1</v>
      </c>
      <c r="AJ255" s="344">
        <f t="shared" si="28"/>
        <v>0.1</v>
      </c>
    </row>
    <row r="256" spans="2:36" outlineLevel="1" x14ac:dyDescent="0.3">
      <c r="B256" s="70">
        <f>+B255</f>
        <v>1</v>
      </c>
      <c r="C256" s="70">
        <f>+C255+1</f>
        <v>3</v>
      </c>
      <c r="D256" s="70">
        <f>+D255+1</f>
        <v>3</v>
      </c>
      <c r="E256" s="71" t="str">
        <f t="shared" si="24"/>
        <v>2G-Rural</v>
      </c>
      <c r="F256" s="71" t="str">
        <f t="shared" si="25"/>
        <v>2G</v>
      </c>
      <c r="G256" s="71" t="str">
        <f>+INDEX(p.ran.geo,C256)</f>
        <v>Rural</v>
      </c>
      <c r="I256" s="138" t="s">
        <v>725</v>
      </c>
      <c r="J256" s="338">
        <f t="shared" si="26"/>
        <v>8.0000000000000016E-2</v>
      </c>
      <c r="L256" s="338">
        <f>+INDEX($J$218:$L$222,MATCH($G256,$E$218:$E$222,0),MATCH($F256,$J$217:$L$217,0))</f>
        <v>0.08</v>
      </c>
      <c r="M256" s="344">
        <f t="shared" ref="M256:AJ256" si="29">+L256</f>
        <v>0.08</v>
      </c>
      <c r="N256" s="344">
        <f t="shared" si="29"/>
        <v>0.08</v>
      </c>
      <c r="O256" s="344">
        <f t="shared" si="29"/>
        <v>0.08</v>
      </c>
      <c r="P256" s="344">
        <f t="shared" si="29"/>
        <v>0.08</v>
      </c>
      <c r="Q256" s="344">
        <f t="shared" si="29"/>
        <v>0.08</v>
      </c>
      <c r="R256" s="344">
        <f t="shared" si="29"/>
        <v>0.08</v>
      </c>
      <c r="S256" s="344">
        <f t="shared" si="29"/>
        <v>0.08</v>
      </c>
      <c r="T256" s="344">
        <f t="shared" si="29"/>
        <v>0.08</v>
      </c>
      <c r="U256" s="344">
        <f t="shared" si="29"/>
        <v>0.08</v>
      </c>
      <c r="V256" s="344">
        <f t="shared" si="29"/>
        <v>0.08</v>
      </c>
      <c r="W256" s="344">
        <f t="shared" si="29"/>
        <v>0.08</v>
      </c>
      <c r="X256" s="344">
        <f t="shared" si="29"/>
        <v>0.08</v>
      </c>
      <c r="Y256" s="344">
        <f t="shared" si="29"/>
        <v>0.08</v>
      </c>
      <c r="Z256" s="344">
        <f t="shared" si="29"/>
        <v>0.08</v>
      </c>
      <c r="AA256" s="344">
        <f t="shared" si="29"/>
        <v>0.08</v>
      </c>
      <c r="AB256" s="344">
        <f t="shared" si="29"/>
        <v>0.08</v>
      </c>
      <c r="AC256" s="344">
        <f t="shared" si="29"/>
        <v>0.08</v>
      </c>
      <c r="AD256" s="344">
        <f t="shared" si="29"/>
        <v>0.08</v>
      </c>
      <c r="AE256" s="344">
        <f t="shared" si="29"/>
        <v>0.08</v>
      </c>
      <c r="AF256" s="344">
        <f t="shared" si="29"/>
        <v>0.08</v>
      </c>
      <c r="AG256" s="344">
        <f t="shared" si="29"/>
        <v>0.08</v>
      </c>
      <c r="AH256" s="344">
        <f t="shared" si="29"/>
        <v>0.08</v>
      </c>
      <c r="AI256" s="344">
        <f t="shared" si="29"/>
        <v>0.08</v>
      </c>
      <c r="AJ256" s="344">
        <f t="shared" si="29"/>
        <v>0.08</v>
      </c>
    </row>
    <row r="257" spans="2:36" outlineLevel="1" x14ac:dyDescent="0.3">
      <c r="B257" s="70">
        <f>+B256</f>
        <v>1</v>
      </c>
      <c r="C257" s="70"/>
      <c r="D257" s="70">
        <f t="shared" ref="D257:D273" si="30">+D256+1</f>
        <v>4</v>
      </c>
      <c r="E257" s="71" t="str">
        <f t="shared" si="24"/>
        <v>2G-Libre</v>
      </c>
      <c r="F257" s="71" t="str">
        <f t="shared" si="25"/>
        <v>2G</v>
      </c>
      <c r="G257" s="71"/>
      <c r="I257" s="138" t="s">
        <v>725</v>
      </c>
      <c r="J257" s="338">
        <f t="shared" si="26"/>
        <v>0</v>
      </c>
      <c r="L257" s="338"/>
      <c r="M257" s="344">
        <f t="shared" ref="M257:AJ257" si="31">+L257</f>
        <v>0</v>
      </c>
      <c r="N257" s="344">
        <f t="shared" si="31"/>
        <v>0</v>
      </c>
      <c r="O257" s="344">
        <f t="shared" si="31"/>
        <v>0</v>
      </c>
      <c r="P257" s="344">
        <f t="shared" si="31"/>
        <v>0</v>
      </c>
      <c r="Q257" s="344">
        <f t="shared" si="31"/>
        <v>0</v>
      </c>
      <c r="R257" s="344">
        <f t="shared" si="31"/>
        <v>0</v>
      </c>
      <c r="S257" s="344">
        <f t="shared" si="31"/>
        <v>0</v>
      </c>
      <c r="T257" s="344">
        <f t="shared" si="31"/>
        <v>0</v>
      </c>
      <c r="U257" s="344">
        <f t="shared" si="31"/>
        <v>0</v>
      </c>
      <c r="V257" s="344">
        <f t="shared" si="31"/>
        <v>0</v>
      </c>
      <c r="W257" s="344">
        <f t="shared" si="31"/>
        <v>0</v>
      </c>
      <c r="X257" s="344">
        <f t="shared" si="31"/>
        <v>0</v>
      </c>
      <c r="Y257" s="344">
        <f t="shared" si="31"/>
        <v>0</v>
      </c>
      <c r="Z257" s="344">
        <f t="shared" si="31"/>
        <v>0</v>
      </c>
      <c r="AA257" s="344">
        <f t="shared" si="31"/>
        <v>0</v>
      </c>
      <c r="AB257" s="344">
        <f t="shared" si="31"/>
        <v>0</v>
      </c>
      <c r="AC257" s="344">
        <f t="shared" si="31"/>
        <v>0</v>
      </c>
      <c r="AD257" s="344">
        <f t="shared" si="31"/>
        <v>0</v>
      </c>
      <c r="AE257" s="344">
        <f t="shared" si="31"/>
        <v>0</v>
      </c>
      <c r="AF257" s="344">
        <f t="shared" si="31"/>
        <v>0</v>
      </c>
      <c r="AG257" s="344">
        <f t="shared" si="31"/>
        <v>0</v>
      </c>
      <c r="AH257" s="344">
        <f t="shared" si="31"/>
        <v>0</v>
      </c>
      <c r="AI257" s="344">
        <f t="shared" si="31"/>
        <v>0</v>
      </c>
      <c r="AJ257" s="344">
        <f t="shared" si="31"/>
        <v>0</v>
      </c>
    </row>
    <row r="258" spans="2:36" outlineLevel="1" x14ac:dyDescent="0.3">
      <c r="B258" s="70">
        <f>+B254+1</f>
        <v>2</v>
      </c>
      <c r="C258" s="70">
        <f>+C254</f>
        <v>1</v>
      </c>
      <c r="D258" s="70">
        <f t="shared" si="30"/>
        <v>5</v>
      </c>
      <c r="E258" s="71" t="str">
        <f t="shared" si="24"/>
        <v>3G-Urbano</v>
      </c>
      <c r="F258" s="71" t="str">
        <f t="shared" si="25"/>
        <v>3G</v>
      </c>
      <c r="G258" s="71" t="str">
        <f>+INDEX(p.ran.geo,C258)</f>
        <v>Urbano</v>
      </c>
      <c r="I258" s="138" t="s">
        <v>725</v>
      </c>
      <c r="J258" s="338">
        <f t="shared" si="26"/>
        <v>0.10000000000000003</v>
      </c>
      <c r="L258" s="338">
        <f>+INDEX($J$218:$L$222,MATCH($G258,$E$218:$E$222,0),MATCH($F258,$J$217:$L$217,0))</f>
        <v>0.1</v>
      </c>
      <c r="M258" s="344">
        <f t="shared" ref="M258:AJ258" si="32">+L258</f>
        <v>0.1</v>
      </c>
      <c r="N258" s="344">
        <f t="shared" si="32"/>
        <v>0.1</v>
      </c>
      <c r="O258" s="344">
        <f t="shared" si="32"/>
        <v>0.1</v>
      </c>
      <c r="P258" s="344">
        <f t="shared" si="32"/>
        <v>0.1</v>
      </c>
      <c r="Q258" s="344">
        <f t="shared" si="32"/>
        <v>0.1</v>
      </c>
      <c r="R258" s="344">
        <f t="shared" si="32"/>
        <v>0.1</v>
      </c>
      <c r="S258" s="344">
        <f t="shared" si="32"/>
        <v>0.1</v>
      </c>
      <c r="T258" s="344">
        <f t="shared" si="32"/>
        <v>0.1</v>
      </c>
      <c r="U258" s="344">
        <f t="shared" si="32"/>
        <v>0.1</v>
      </c>
      <c r="V258" s="344">
        <f t="shared" si="32"/>
        <v>0.1</v>
      </c>
      <c r="W258" s="344">
        <f t="shared" si="32"/>
        <v>0.1</v>
      </c>
      <c r="X258" s="344">
        <f t="shared" si="32"/>
        <v>0.1</v>
      </c>
      <c r="Y258" s="344">
        <f t="shared" si="32"/>
        <v>0.1</v>
      </c>
      <c r="Z258" s="344">
        <f t="shared" si="32"/>
        <v>0.1</v>
      </c>
      <c r="AA258" s="344">
        <f t="shared" si="32"/>
        <v>0.1</v>
      </c>
      <c r="AB258" s="344">
        <f t="shared" si="32"/>
        <v>0.1</v>
      </c>
      <c r="AC258" s="344">
        <f t="shared" si="32"/>
        <v>0.1</v>
      </c>
      <c r="AD258" s="344">
        <f t="shared" si="32"/>
        <v>0.1</v>
      </c>
      <c r="AE258" s="344">
        <f t="shared" si="32"/>
        <v>0.1</v>
      </c>
      <c r="AF258" s="344">
        <f t="shared" si="32"/>
        <v>0.1</v>
      </c>
      <c r="AG258" s="344">
        <f t="shared" si="32"/>
        <v>0.1</v>
      </c>
      <c r="AH258" s="344">
        <f t="shared" si="32"/>
        <v>0.1</v>
      </c>
      <c r="AI258" s="344">
        <f t="shared" si="32"/>
        <v>0.1</v>
      </c>
      <c r="AJ258" s="344">
        <f t="shared" si="32"/>
        <v>0.1</v>
      </c>
    </row>
    <row r="259" spans="2:36" outlineLevel="1" x14ac:dyDescent="0.3">
      <c r="B259" s="70">
        <f>+B258</f>
        <v>2</v>
      </c>
      <c r="C259" s="70">
        <f>+C255</f>
        <v>2</v>
      </c>
      <c r="D259" s="70">
        <f t="shared" si="30"/>
        <v>6</v>
      </c>
      <c r="E259" s="71" t="str">
        <f t="shared" si="24"/>
        <v>3G-Suburbano</v>
      </c>
      <c r="F259" s="71" t="str">
        <f t="shared" si="25"/>
        <v>3G</v>
      </c>
      <c r="G259" s="71" t="str">
        <f>+INDEX(p.ran.geo,C259)</f>
        <v>Suburbano</v>
      </c>
      <c r="I259" s="138" t="s">
        <v>725</v>
      </c>
      <c r="J259" s="338">
        <f t="shared" si="26"/>
        <v>0.40000000000000013</v>
      </c>
      <c r="L259" s="338">
        <f>+INDEX($J$218:$L$222,MATCH($G259,$E$218:$E$222,0),MATCH($F259,$J$217:$L$217,0))</f>
        <v>0.4</v>
      </c>
      <c r="M259" s="344">
        <f t="shared" ref="M259:AJ259" si="33">+L259</f>
        <v>0.4</v>
      </c>
      <c r="N259" s="344">
        <f t="shared" si="33"/>
        <v>0.4</v>
      </c>
      <c r="O259" s="344">
        <f t="shared" si="33"/>
        <v>0.4</v>
      </c>
      <c r="P259" s="344">
        <f t="shared" si="33"/>
        <v>0.4</v>
      </c>
      <c r="Q259" s="344">
        <f t="shared" si="33"/>
        <v>0.4</v>
      </c>
      <c r="R259" s="344">
        <f t="shared" si="33"/>
        <v>0.4</v>
      </c>
      <c r="S259" s="344">
        <f t="shared" si="33"/>
        <v>0.4</v>
      </c>
      <c r="T259" s="344">
        <f t="shared" si="33"/>
        <v>0.4</v>
      </c>
      <c r="U259" s="344">
        <f t="shared" si="33"/>
        <v>0.4</v>
      </c>
      <c r="V259" s="344">
        <f t="shared" si="33"/>
        <v>0.4</v>
      </c>
      <c r="W259" s="344">
        <f t="shared" si="33"/>
        <v>0.4</v>
      </c>
      <c r="X259" s="344">
        <f t="shared" si="33"/>
        <v>0.4</v>
      </c>
      <c r="Y259" s="344">
        <f t="shared" si="33"/>
        <v>0.4</v>
      </c>
      <c r="Z259" s="344">
        <f t="shared" si="33"/>
        <v>0.4</v>
      </c>
      <c r="AA259" s="344">
        <f t="shared" si="33"/>
        <v>0.4</v>
      </c>
      <c r="AB259" s="344">
        <f t="shared" si="33"/>
        <v>0.4</v>
      </c>
      <c r="AC259" s="344">
        <f t="shared" si="33"/>
        <v>0.4</v>
      </c>
      <c r="AD259" s="344">
        <f t="shared" si="33"/>
        <v>0.4</v>
      </c>
      <c r="AE259" s="344">
        <f t="shared" si="33"/>
        <v>0.4</v>
      </c>
      <c r="AF259" s="344">
        <f t="shared" si="33"/>
        <v>0.4</v>
      </c>
      <c r="AG259" s="344">
        <f t="shared" si="33"/>
        <v>0.4</v>
      </c>
      <c r="AH259" s="344">
        <f t="shared" si="33"/>
        <v>0.4</v>
      </c>
      <c r="AI259" s="344">
        <f t="shared" si="33"/>
        <v>0.4</v>
      </c>
      <c r="AJ259" s="344">
        <f t="shared" si="33"/>
        <v>0.4</v>
      </c>
    </row>
    <row r="260" spans="2:36" outlineLevel="1" x14ac:dyDescent="0.3">
      <c r="B260" s="70">
        <f>+B259</f>
        <v>2</v>
      </c>
      <c r="C260" s="70">
        <f>+C256</f>
        <v>3</v>
      </c>
      <c r="D260" s="70">
        <f t="shared" si="30"/>
        <v>7</v>
      </c>
      <c r="E260" s="71" t="str">
        <f t="shared" si="24"/>
        <v>3G-Rural</v>
      </c>
      <c r="F260" s="71" t="str">
        <f t="shared" si="25"/>
        <v>3G</v>
      </c>
      <c r="G260" s="71" t="str">
        <f>+INDEX(p.ran.geo,C260)</f>
        <v>Rural</v>
      </c>
      <c r="I260" s="138" t="s">
        <v>725</v>
      </c>
      <c r="J260" s="338">
        <f t="shared" si="26"/>
        <v>0.29999999999999988</v>
      </c>
      <c r="L260" s="338">
        <f>+INDEX($J$218:$L$222,MATCH($G260,$E$218:$E$222,0),MATCH($F260,$J$217:$L$217,0))</f>
        <v>0.3</v>
      </c>
      <c r="M260" s="344">
        <f t="shared" ref="M260:AJ260" si="34">+L260</f>
        <v>0.3</v>
      </c>
      <c r="N260" s="344">
        <f t="shared" si="34"/>
        <v>0.3</v>
      </c>
      <c r="O260" s="344">
        <f t="shared" si="34"/>
        <v>0.3</v>
      </c>
      <c r="P260" s="344">
        <f t="shared" si="34"/>
        <v>0.3</v>
      </c>
      <c r="Q260" s="344">
        <f t="shared" si="34"/>
        <v>0.3</v>
      </c>
      <c r="R260" s="344">
        <f t="shared" si="34"/>
        <v>0.3</v>
      </c>
      <c r="S260" s="344">
        <f t="shared" si="34"/>
        <v>0.3</v>
      </c>
      <c r="T260" s="344">
        <f t="shared" si="34"/>
        <v>0.3</v>
      </c>
      <c r="U260" s="344">
        <f t="shared" si="34"/>
        <v>0.3</v>
      </c>
      <c r="V260" s="344">
        <f t="shared" si="34"/>
        <v>0.3</v>
      </c>
      <c r="W260" s="344">
        <f t="shared" si="34"/>
        <v>0.3</v>
      </c>
      <c r="X260" s="344">
        <f t="shared" si="34"/>
        <v>0.3</v>
      </c>
      <c r="Y260" s="344">
        <f t="shared" si="34"/>
        <v>0.3</v>
      </c>
      <c r="Z260" s="344">
        <f t="shared" si="34"/>
        <v>0.3</v>
      </c>
      <c r="AA260" s="344">
        <f t="shared" si="34"/>
        <v>0.3</v>
      </c>
      <c r="AB260" s="344">
        <f t="shared" si="34"/>
        <v>0.3</v>
      </c>
      <c r="AC260" s="344">
        <f t="shared" si="34"/>
        <v>0.3</v>
      </c>
      <c r="AD260" s="344">
        <f t="shared" si="34"/>
        <v>0.3</v>
      </c>
      <c r="AE260" s="344">
        <f t="shared" si="34"/>
        <v>0.3</v>
      </c>
      <c r="AF260" s="344">
        <f t="shared" si="34"/>
        <v>0.3</v>
      </c>
      <c r="AG260" s="344">
        <f t="shared" si="34"/>
        <v>0.3</v>
      </c>
      <c r="AH260" s="344">
        <f t="shared" si="34"/>
        <v>0.3</v>
      </c>
      <c r="AI260" s="344">
        <f t="shared" si="34"/>
        <v>0.3</v>
      </c>
      <c r="AJ260" s="344">
        <f t="shared" si="34"/>
        <v>0.3</v>
      </c>
    </row>
    <row r="261" spans="2:36" outlineLevel="1" x14ac:dyDescent="0.3">
      <c r="B261" s="70">
        <f>+B260</f>
        <v>2</v>
      </c>
      <c r="C261" s="70"/>
      <c r="D261" s="70">
        <f t="shared" si="30"/>
        <v>8</v>
      </c>
      <c r="E261" s="71" t="str">
        <f t="shared" si="24"/>
        <v>3G-Libre</v>
      </c>
      <c r="F261" s="71" t="str">
        <f t="shared" si="25"/>
        <v>3G</v>
      </c>
      <c r="G261" s="71"/>
      <c r="I261" s="138" t="s">
        <v>725</v>
      </c>
      <c r="J261" s="338">
        <f t="shared" si="26"/>
        <v>0</v>
      </c>
      <c r="L261" s="338"/>
      <c r="M261" s="344">
        <f t="shared" ref="M261:AJ261" si="35">+L261</f>
        <v>0</v>
      </c>
      <c r="N261" s="344">
        <f t="shared" si="35"/>
        <v>0</v>
      </c>
      <c r="O261" s="344">
        <f t="shared" si="35"/>
        <v>0</v>
      </c>
      <c r="P261" s="344">
        <f t="shared" si="35"/>
        <v>0</v>
      </c>
      <c r="Q261" s="344">
        <f t="shared" si="35"/>
        <v>0</v>
      </c>
      <c r="R261" s="344">
        <f t="shared" si="35"/>
        <v>0</v>
      </c>
      <c r="S261" s="344">
        <f t="shared" si="35"/>
        <v>0</v>
      </c>
      <c r="T261" s="344">
        <f t="shared" si="35"/>
        <v>0</v>
      </c>
      <c r="U261" s="344">
        <f t="shared" si="35"/>
        <v>0</v>
      </c>
      <c r="V261" s="344">
        <f t="shared" si="35"/>
        <v>0</v>
      </c>
      <c r="W261" s="344">
        <f t="shared" si="35"/>
        <v>0</v>
      </c>
      <c r="X261" s="344">
        <f t="shared" si="35"/>
        <v>0</v>
      </c>
      <c r="Y261" s="344">
        <f t="shared" si="35"/>
        <v>0</v>
      </c>
      <c r="Z261" s="344">
        <f t="shared" si="35"/>
        <v>0</v>
      </c>
      <c r="AA261" s="344">
        <f t="shared" si="35"/>
        <v>0</v>
      </c>
      <c r="AB261" s="344">
        <f t="shared" si="35"/>
        <v>0</v>
      </c>
      <c r="AC261" s="344">
        <f t="shared" si="35"/>
        <v>0</v>
      </c>
      <c r="AD261" s="344">
        <f t="shared" si="35"/>
        <v>0</v>
      </c>
      <c r="AE261" s="344">
        <f t="shared" si="35"/>
        <v>0</v>
      </c>
      <c r="AF261" s="344">
        <f t="shared" si="35"/>
        <v>0</v>
      </c>
      <c r="AG261" s="344">
        <f t="shared" si="35"/>
        <v>0</v>
      </c>
      <c r="AH261" s="344">
        <f t="shared" si="35"/>
        <v>0</v>
      </c>
      <c r="AI261" s="344">
        <f t="shared" si="35"/>
        <v>0</v>
      </c>
      <c r="AJ261" s="344">
        <f t="shared" si="35"/>
        <v>0</v>
      </c>
    </row>
    <row r="262" spans="2:36" outlineLevel="1" x14ac:dyDescent="0.3">
      <c r="B262" s="70">
        <f>+B258+1</f>
        <v>3</v>
      </c>
      <c r="C262" s="70">
        <f>+C258</f>
        <v>1</v>
      </c>
      <c r="D262" s="70">
        <f t="shared" si="30"/>
        <v>9</v>
      </c>
      <c r="E262" s="71" t="str">
        <f t="shared" si="24"/>
        <v>4G-Urbano</v>
      </c>
      <c r="F262" s="71" t="str">
        <f t="shared" si="25"/>
        <v>4G</v>
      </c>
      <c r="G262" s="71" t="str">
        <f>+INDEX(p.ran.geo,C262)</f>
        <v>Urbano</v>
      </c>
      <c r="I262" s="138" t="s">
        <v>725</v>
      </c>
      <c r="J262" s="338">
        <f t="shared" si="26"/>
        <v>0</v>
      </c>
      <c r="L262" s="338">
        <f>+INDEX($J$218:$L$222,MATCH($G262,$E$218:$E$222,0),MATCH($F262,$J$217:$L$217,0))</f>
        <v>0</v>
      </c>
      <c r="M262" s="344">
        <f t="shared" ref="M262:AJ262" si="36">+L262</f>
        <v>0</v>
      </c>
      <c r="N262" s="344">
        <f t="shared" si="36"/>
        <v>0</v>
      </c>
      <c r="O262" s="344">
        <f t="shared" si="36"/>
        <v>0</v>
      </c>
      <c r="P262" s="344">
        <f t="shared" si="36"/>
        <v>0</v>
      </c>
      <c r="Q262" s="344">
        <f t="shared" si="36"/>
        <v>0</v>
      </c>
      <c r="R262" s="344">
        <f t="shared" si="36"/>
        <v>0</v>
      </c>
      <c r="S262" s="344">
        <f t="shared" si="36"/>
        <v>0</v>
      </c>
      <c r="T262" s="344">
        <f t="shared" si="36"/>
        <v>0</v>
      </c>
      <c r="U262" s="344">
        <f t="shared" si="36"/>
        <v>0</v>
      </c>
      <c r="V262" s="344">
        <f t="shared" si="36"/>
        <v>0</v>
      </c>
      <c r="W262" s="344">
        <f t="shared" si="36"/>
        <v>0</v>
      </c>
      <c r="X262" s="344">
        <f t="shared" si="36"/>
        <v>0</v>
      </c>
      <c r="Y262" s="344">
        <f t="shared" si="36"/>
        <v>0</v>
      </c>
      <c r="Z262" s="344">
        <f t="shared" si="36"/>
        <v>0</v>
      </c>
      <c r="AA262" s="344">
        <f t="shared" si="36"/>
        <v>0</v>
      </c>
      <c r="AB262" s="344">
        <f t="shared" si="36"/>
        <v>0</v>
      </c>
      <c r="AC262" s="344">
        <f t="shared" si="36"/>
        <v>0</v>
      </c>
      <c r="AD262" s="344">
        <f t="shared" si="36"/>
        <v>0</v>
      </c>
      <c r="AE262" s="344">
        <f t="shared" si="36"/>
        <v>0</v>
      </c>
      <c r="AF262" s="344">
        <f t="shared" si="36"/>
        <v>0</v>
      </c>
      <c r="AG262" s="344">
        <f t="shared" si="36"/>
        <v>0</v>
      </c>
      <c r="AH262" s="344">
        <f t="shared" si="36"/>
        <v>0</v>
      </c>
      <c r="AI262" s="344">
        <f t="shared" si="36"/>
        <v>0</v>
      </c>
      <c r="AJ262" s="344">
        <f t="shared" si="36"/>
        <v>0</v>
      </c>
    </row>
    <row r="263" spans="2:36" outlineLevel="1" x14ac:dyDescent="0.3">
      <c r="B263" s="70">
        <f>+B262</f>
        <v>3</v>
      </c>
      <c r="C263" s="70">
        <f>+C259</f>
        <v>2</v>
      </c>
      <c r="D263" s="70">
        <f t="shared" si="30"/>
        <v>10</v>
      </c>
      <c r="E263" s="71" t="str">
        <f t="shared" si="24"/>
        <v>4G-Suburbano</v>
      </c>
      <c r="F263" s="71" t="str">
        <f t="shared" si="25"/>
        <v>4G</v>
      </c>
      <c r="G263" s="71" t="str">
        <f>+INDEX(p.ran.geo,C263)</f>
        <v>Suburbano</v>
      </c>
      <c r="I263" s="138" t="s">
        <v>725</v>
      </c>
      <c r="J263" s="338">
        <f t="shared" si="26"/>
        <v>0</v>
      </c>
      <c r="L263" s="338">
        <f>+INDEX($J$218:$L$222,MATCH($G263,$E$218:$E$222,0),MATCH($F263,$J$217:$L$217,0))</f>
        <v>0</v>
      </c>
      <c r="M263" s="344">
        <f t="shared" ref="M263:AJ263" si="37">+L263</f>
        <v>0</v>
      </c>
      <c r="N263" s="344">
        <f t="shared" si="37"/>
        <v>0</v>
      </c>
      <c r="O263" s="344">
        <f t="shared" si="37"/>
        <v>0</v>
      </c>
      <c r="P263" s="344">
        <f t="shared" si="37"/>
        <v>0</v>
      </c>
      <c r="Q263" s="344">
        <f t="shared" si="37"/>
        <v>0</v>
      </c>
      <c r="R263" s="344">
        <f t="shared" si="37"/>
        <v>0</v>
      </c>
      <c r="S263" s="344">
        <f t="shared" si="37"/>
        <v>0</v>
      </c>
      <c r="T263" s="344">
        <f t="shared" si="37"/>
        <v>0</v>
      </c>
      <c r="U263" s="344">
        <f t="shared" si="37"/>
        <v>0</v>
      </c>
      <c r="V263" s="344">
        <f t="shared" si="37"/>
        <v>0</v>
      </c>
      <c r="W263" s="344">
        <f t="shared" si="37"/>
        <v>0</v>
      </c>
      <c r="X263" s="344">
        <f t="shared" si="37"/>
        <v>0</v>
      </c>
      <c r="Y263" s="344">
        <f t="shared" si="37"/>
        <v>0</v>
      </c>
      <c r="Z263" s="344">
        <f t="shared" si="37"/>
        <v>0</v>
      </c>
      <c r="AA263" s="344">
        <f t="shared" si="37"/>
        <v>0</v>
      </c>
      <c r="AB263" s="344">
        <f t="shared" si="37"/>
        <v>0</v>
      </c>
      <c r="AC263" s="344">
        <f t="shared" si="37"/>
        <v>0</v>
      </c>
      <c r="AD263" s="344">
        <f t="shared" si="37"/>
        <v>0</v>
      </c>
      <c r="AE263" s="344">
        <f t="shared" si="37"/>
        <v>0</v>
      </c>
      <c r="AF263" s="344">
        <f t="shared" si="37"/>
        <v>0</v>
      </c>
      <c r="AG263" s="344">
        <f t="shared" si="37"/>
        <v>0</v>
      </c>
      <c r="AH263" s="344">
        <f t="shared" si="37"/>
        <v>0</v>
      </c>
      <c r="AI263" s="344">
        <f t="shared" si="37"/>
        <v>0</v>
      </c>
      <c r="AJ263" s="344">
        <f t="shared" si="37"/>
        <v>0</v>
      </c>
    </row>
    <row r="264" spans="2:36" outlineLevel="1" x14ac:dyDescent="0.3">
      <c r="B264" s="70">
        <f>+B263</f>
        <v>3</v>
      </c>
      <c r="C264" s="70">
        <f>+C260</f>
        <v>3</v>
      </c>
      <c r="D264" s="70">
        <f t="shared" si="30"/>
        <v>11</v>
      </c>
      <c r="E264" s="71" t="str">
        <f t="shared" si="24"/>
        <v>4G-Rural</v>
      </c>
      <c r="F264" s="71" t="str">
        <f t="shared" si="25"/>
        <v>4G</v>
      </c>
      <c r="G264" s="71" t="str">
        <f>+INDEX(p.ran.geo,C264)</f>
        <v>Rural</v>
      </c>
      <c r="I264" s="138" t="s">
        <v>725</v>
      </c>
      <c r="J264" s="338">
        <f t="shared" si="26"/>
        <v>0</v>
      </c>
      <c r="L264" s="338">
        <f>+INDEX($J$218:$L$222,MATCH($G264,$E$218:$E$222,0),MATCH($F264,$J$217:$L$217,0))</f>
        <v>0</v>
      </c>
      <c r="M264" s="344">
        <f t="shared" ref="M264:AJ264" si="38">+L264</f>
        <v>0</v>
      </c>
      <c r="N264" s="344">
        <f t="shared" si="38"/>
        <v>0</v>
      </c>
      <c r="O264" s="344">
        <f t="shared" si="38"/>
        <v>0</v>
      </c>
      <c r="P264" s="344">
        <f t="shared" si="38"/>
        <v>0</v>
      </c>
      <c r="Q264" s="344">
        <f t="shared" si="38"/>
        <v>0</v>
      </c>
      <c r="R264" s="344">
        <f t="shared" si="38"/>
        <v>0</v>
      </c>
      <c r="S264" s="344">
        <f t="shared" si="38"/>
        <v>0</v>
      </c>
      <c r="T264" s="344">
        <f t="shared" si="38"/>
        <v>0</v>
      </c>
      <c r="U264" s="344">
        <f t="shared" si="38"/>
        <v>0</v>
      </c>
      <c r="V264" s="344">
        <f t="shared" si="38"/>
        <v>0</v>
      </c>
      <c r="W264" s="344">
        <f t="shared" si="38"/>
        <v>0</v>
      </c>
      <c r="X264" s="344">
        <f t="shared" si="38"/>
        <v>0</v>
      </c>
      <c r="Y264" s="344">
        <f t="shared" si="38"/>
        <v>0</v>
      </c>
      <c r="Z264" s="344">
        <f t="shared" si="38"/>
        <v>0</v>
      </c>
      <c r="AA264" s="344">
        <f t="shared" si="38"/>
        <v>0</v>
      </c>
      <c r="AB264" s="344">
        <f t="shared" si="38"/>
        <v>0</v>
      </c>
      <c r="AC264" s="344">
        <f t="shared" si="38"/>
        <v>0</v>
      </c>
      <c r="AD264" s="344">
        <f t="shared" si="38"/>
        <v>0</v>
      </c>
      <c r="AE264" s="344">
        <f t="shared" si="38"/>
        <v>0</v>
      </c>
      <c r="AF264" s="344">
        <f t="shared" si="38"/>
        <v>0</v>
      </c>
      <c r="AG264" s="344">
        <f t="shared" si="38"/>
        <v>0</v>
      </c>
      <c r="AH264" s="344">
        <f t="shared" si="38"/>
        <v>0</v>
      </c>
      <c r="AI264" s="344">
        <f t="shared" si="38"/>
        <v>0</v>
      </c>
      <c r="AJ264" s="344">
        <f t="shared" si="38"/>
        <v>0</v>
      </c>
    </row>
    <row r="265" spans="2:36" outlineLevel="1" x14ac:dyDescent="0.3">
      <c r="B265" s="70">
        <f>+B264</f>
        <v>3</v>
      </c>
      <c r="C265" s="70"/>
      <c r="D265" s="70">
        <f t="shared" si="30"/>
        <v>12</v>
      </c>
      <c r="E265" s="71" t="str">
        <f t="shared" si="24"/>
        <v>4G-Libre</v>
      </c>
      <c r="F265" s="71" t="str">
        <f t="shared" si="25"/>
        <v>4G</v>
      </c>
      <c r="G265" s="71"/>
      <c r="I265" s="138" t="s">
        <v>725</v>
      </c>
      <c r="J265" s="338">
        <f t="shared" si="26"/>
        <v>0</v>
      </c>
      <c r="L265" s="338"/>
      <c r="M265" s="344">
        <f t="shared" ref="M265:AJ265" si="39">+L265</f>
        <v>0</v>
      </c>
      <c r="N265" s="344">
        <f t="shared" si="39"/>
        <v>0</v>
      </c>
      <c r="O265" s="344">
        <f t="shared" si="39"/>
        <v>0</v>
      </c>
      <c r="P265" s="344">
        <f t="shared" si="39"/>
        <v>0</v>
      </c>
      <c r="Q265" s="344">
        <f t="shared" si="39"/>
        <v>0</v>
      </c>
      <c r="R265" s="344">
        <f t="shared" si="39"/>
        <v>0</v>
      </c>
      <c r="S265" s="344">
        <f t="shared" si="39"/>
        <v>0</v>
      </c>
      <c r="T265" s="344">
        <f t="shared" si="39"/>
        <v>0</v>
      </c>
      <c r="U265" s="344">
        <f t="shared" si="39"/>
        <v>0</v>
      </c>
      <c r="V265" s="344">
        <f t="shared" si="39"/>
        <v>0</v>
      </c>
      <c r="W265" s="344">
        <f t="shared" si="39"/>
        <v>0</v>
      </c>
      <c r="X265" s="344">
        <f t="shared" si="39"/>
        <v>0</v>
      </c>
      <c r="Y265" s="344">
        <f t="shared" si="39"/>
        <v>0</v>
      </c>
      <c r="Z265" s="344">
        <f t="shared" si="39"/>
        <v>0</v>
      </c>
      <c r="AA265" s="344">
        <f t="shared" si="39"/>
        <v>0</v>
      </c>
      <c r="AB265" s="344">
        <f t="shared" si="39"/>
        <v>0</v>
      </c>
      <c r="AC265" s="344">
        <f t="shared" si="39"/>
        <v>0</v>
      </c>
      <c r="AD265" s="344">
        <f t="shared" si="39"/>
        <v>0</v>
      </c>
      <c r="AE265" s="344">
        <f t="shared" si="39"/>
        <v>0</v>
      </c>
      <c r="AF265" s="344">
        <f t="shared" si="39"/>
        <v>0</v>
      </c>
      <c r="AG265" s="344">
        <f t="shared" si="39"/>
        <v>0</v>
      </c>
      <c r="AH265" s="344">
        <f t="shared" si="39"/>
        <v>0</v>
      </c>
      <c r="AI265" s="344">
        <f t="shared" si="39"/>
        <v>0</v>
      </c>
      <c r="AJ265" s="344">
        <f t="shared" si="39"/>
        <v>0</v>
      </c>
    </row>
    <row r="266" spans="2:36" outlineLevel="1" x14ac:dyDescent="0.3">
      <c r="D266" s="70">
        <f t="shared" si="30"/>
        <v>13</v>
      </c>
      <c r="E266" s="71" t="str">
        <f t="shared" si="24"/>
        <v>Libre</v>
      </c>
      <c r="F266" s="71"/>
      <c r="G266" s="71"/>
      <c r="I266" s="138" t="s">
        <v>725</v>
      </c>
      <c r="J266" s="338">
        <f t="shared" si="26"/>
        <v>0</v>
      </c>
      <c r="L266" s="338"/>
      <c r="M266" s="344">
        <f t="shared" ref="M266:AJ266" si="40">+L266</f>
        <v>0</v>
      </c>
      <c r="N266" s="344">
        <f t="shared" si="40"/>
        <v>0</v>
      </c>
      <c r="O266" s="344">
        <f t="shared" si="40"/>
        <v>0</v>
      </c>
      <c r="P266" s="344">
        <f t="shared" si="40"/>
        <v>0</v>
      </c>
      <c r="Q266" s="344">
        <f t="shared" si="40"/>
        <v>0</v>
      </c>
      <c r="R266" s="344">
        <f t="shared" si="40"/>
        <v>0</v>
      </c>
      <c r="S266" s="344">
        <f t="shared" si="40"/>
        <v>0</v>
      </c>
      <c r="T266" s="344">
        <f t="shared" si="40"/>
        <v>0</v>
      </c>
      <c r="U266" s="344">
        <f t="shared" si="40"/>
        <v>0</v>
      </c>
      <c r="V266" s="344">
        <f t="shared" si="40"/>
        <v>0</v>
      </c>
      <c r="W266" s="344">
        <f t="shared" si="40"/>
        <v>0</v>
      </c>
      <c r="X266" s="344">
        <f t="shared" si="40"/>
        <v>0</v>
      </c>
      <c r="Y266" s="344">
        <f t="shared" si="40"/>
        <v>0</v>
      </c>
      <c r="Z266" s="344">
        <f t="shared" si="40"/>
        <v>0</v>
      </c>
      <c r="AA266" s="344">
        <f t="shared" si="40"/>
        <v>0</v>
      </c>
      <c r="AB266" s="344">
        <f t="shared" si="40"/>
        <v>0</v>
      </c>
      <c r="AC266" s="344">
        <f t="shared" si="40"/>
        <v>0</v>
      </c>
      <c r="AD266" s="344">
        <f t="shared" si="40"/>
        <v>0</v>
      </c>
      <c r="AE266" s="344">
        <f t="shared" si="40"/>
        <v>0</v>
      </c>
      <c r="AF266" s="344">
        <f t="shared" si="40"/>
        <v>0</v>
      </c>
      <c r="AG266" s="344">
        <f t="shared" si="40"/>
        <v>0</v>
      </c>
      <c r="AH266" s="344">
        <f t="shared" si="40"/>
        <v>0</v>
      </c>
      <c r="AI266" s="344">
        <f t="shared" si="40"/>
        <v>0</v>
      </c>
      <c r="AJ266" s="344">
        <f t="shared" si="40"/>
        <v>0</v>
      </c>
    </row>
    <row r="267" spans="2:36" outlineLevel="1" x14ac:dyDescent="0.3">
      <c r="D267" s="70">
        <f t="shared" si="30"/>
        <v>14</v>
      </c>
      <c r="E267" s="71" t="str">
        <f t="shared" si="24"/>
        <v>Libre</v>
      </c>
      <c r="F267" s="71"/>
      <c r="G267" s="71"/>
      <c r="I267" s="138" t="s">
        <v>725</v>
      </c>
      <c r="J267" s="338">
        <f t="shared" si="26"/>
        <v>0</v>
      </c>
      <c r="L267" s="338"/>
      <c r="M267" s="344">
        <f t="shared" ref="M267:AJ267" si="41">+L267</f>
        <v>0</v>
      </c>
      <c r="N267" s="344">
        <f t="shared" si="41"/>
        <v>0</v>
      </c>
      <c r="O267" s="344">
        <f t="shared" si="41"/>
        <v>0</v>
      </c>
      <c r="P267" s="344">
        <f t="shared" si="41"/>
        <v>0</v>
      </c>
      <c r="Q267" s="344">
        <f t="shared" si="41"/>
        <v>0</v>
      </c>
      <c r="R267" s="344">
        <f t="shared" si="41"/>
        <v>0</v>
      </c>
      <c r="S267" s="344">
        <f t="shared" si="41"/>
        <v>0</v>
      </c>
      <c r="T267" s="344">
        <f t="shared" si="41"/>
        <v>0</v>
      </c>
      <c r="U267" s="344">
        <f t="shared" si="41"/>
        <v>0</v>
      </c>
      <c r="V267" s="344">
        <f t="shared" si="41"/>
        <v>0</v>
      </c>
      <c r="W267" s="344">
        <f t="shared" si="41"/>
        <v>0</v>
      </c>
      <c r="X267" s="344">
        <f t="shared" si="41"/>
        <v>0</v>
      </c>
      <c r="Y267" s="344">
        <f t="shared" si="41"/>
        <v>0</v>
      </c>
      <c r="Z267" s="344">
        <f t="shared" si="41"/>
        <v>0</v>
      </c>
      <c r="AA267" s="344">
        <f t="shared" si="41"/>
        <v>0</v>
      </c>
      <c r="AB267" s="344">
        <f t="shared" si="41"/>
        <v>0</v>
      </c>
      <c r="AC267" s="344">
        <f t="shared" si="41"/>
        <v>0</v>
      </c>
      <c r="AD267" s="344">
        <f t="shared" si="41"/>
        <v>0</v>
      </c>
      <c r="AE267" s="344">
        <f t="shared" si="41"/>
        <v>0</v>
      </c>
      <c r="AF267" s="344">
        <f t="shared" si="41"/>
        <v>0</v>
      </c>
      <c r="AG267" s="344">
        <f t="shared" si="41"/>
        <v>0</v>
      </c>
      <c r="AH267" s="344">
        <f t="shared" si="41"/>
        <v>0</v>
      </c>
      <c r="AI267" s="344">
        <f t="shared" si="41"/>
        <v>0</v>
      </c>
      <c r="AJ267" s="344">
        <f t="shared" si="41"/>
        <v>0</v>
      </c>
    </row>
    <row r="268" spans="2:36" outlineLevel="1" x14ac:dyDescent="0.3">
      <c r="D268" s="70">
        <f t="shared" si="30"/>
        <v>15</v>
      </c>
      <c r="E268" s="71" t="str">
        <f t="shared" si="24"/>
        <v>Libre</v>
      </c>
      <c r="F268" s="71"/>
      <c r="G268" s="71"/>
      <c r="I268" s="138" t="s">
        <v>725</v>
      </c>
      <c r="J268" s="338">
        <f t="shared" si="26"/>
        <v>0</v>
      </c>
      <c r="L268" s="338"/>
      <c r="M268" s="344">
        <f t="shared" ref="M268:AJ268" si="42">+L268</f>
        <v>0</v>
      </c>
      <c r="N268" s="344">
        <f t="shared" si="42"/>
        <v>0</v>
      </c>
      <c r="O268" s="344">
        <f t="shared" si="42"/>
        <v>0</v>
      </c>
      <c r="P268" s="344">
        <f t="shared" si="42"/>
        <v>0</v>
      </c>
      <c r="Q268" s="344">
        <f t="shared" si="42"/>
        <v>0</v>
      </c>
      <c r="R268" s="344">
        <f t="shared" si="42"/>
        <v>0</v>
      </c>
      <c r="S268" s="344">
        <f t="shared" si="42"/>
        <v>0</v>
      </c>
      <c r="T268" s="344">
        <f t="shared" si="42"/>
        <v>0</v>
      </c>
      <c r="U268" s="344">
        <f t="shared" si="42"/>
        <v>0</v>
      </c>
      <c r="V268" s="344">
        <f t="shared" si="42"/>
        <v>0</v>
      </c>
      <c r="W268" s="344">
        <f t="shared" si="42"/>
        <v>0</v>
      </c>
      <c r="X268" s="344">
        <f t="shared" si="42"/>
        <v>0</v>
      </c>
      <c r="Y268" s="344">
        <f t="shared" si="42"/>
        <v>0</v>
      </c>
      <c r="Z268" s="344">
        <f t="shared" si="42"/>
        <v>0</v>
      </c>
      <c r="AA268" s="344">
        <f t="shared" si="42"/>
        <v>0</v>
      </c>
      <c r="AB268" s="344">
        <f t="shared" si="42"/>
        <v>0</v>
      </c>
      <c r="AC268" s="344">
        <f t="shared" si="42"/>
        <v>0</v>
      </c>
      <c r="AD268" s="344">
        <f t="shared" si="42"/>
        <v>0</v>
      </c>
      <c r="AE268" s="344">
        <f t="shared" si="42"/>
        <v>0</v>
      </c>
      <c r="AF268" s="344">
        <f t="shared" si="42"/>
        <v>0</v>
      </c>
      <c r="AG268" s="344">
        <f t="shared" si="42"/>
        <v>0</v>
      </c>
      <c r="AH268" s="344">
        <f t="shared" si="42"/>
        <v>0</v>
      </c>
      <c r="AI268" s="344">
        <f t="shared" si="42"/>
        <v>0</v>
      </c>
      <c r="AJ268" s="344">
        <f t="shared" si="42"/>
        <v>0</v>
      </c>
    </row>
    <row r="269" spans="2:36" outlineLevel="1" x14ac:dyDescent="0.3">
      <c r="D269" s="70">
        <f t="shared" si="30"/>
        <v>16</v>
      </c>
      <c r="E269" s="71" t="str">
        <f t="shared" si="24"/>
        <v>Libre</v>
      </c>
      <c r="F269" s="71"/>
      <c r="G269" s="71"/>
      <c r="I269" s="138" t="s">
        <v>725</v>
      </c>
      <c r="J269" s="338">
        <f t="shared" si="26"/>
        <v>0</v>
      </c>
      <c r="L269" s="338"/>
      <c r="M269" s="344">
        <f t="shared" ref="M269:AJ269" si="43">+L269</f>
        <v>0</v>
      </c>
      <c r="N269" s="344">
        <f t="shared" si="43"/>
        <v>0</v>
      </c>
      <c r="O269" s="344">
        <f t="shared" si="43"/>
        <v>0</v>
      </c>
      <c r="P269" s="344">
        <f t="shared" si="43"/>
        <v>0</v>
      </c>
      <c r="Q269" s="344">
        <f t="shared" si="43"/>
        <v>0</v>
      </c>
      <c r="R269" s="344">
        <f t="shared" si="43"/>
        <v>0</v>
      </c>
      <c r="S269" s="344">
        <f t="shared" si="43"/>
        <v>0</v>
      </c>
      <c r="T269" s="344">
        <f t="shared" si="43"/>
        <v>0</v>
      </c>
      <c r="U269" s="344">
        <f t="shared" si="43"/>
        <v>0</v>
      </c>
      <c r="V269" s="344">
        <f t="shared" si="43"/>
        <v>0</v>
      </c>
      <c r="W269" s="344">
        <f t="shared" si="43"/>
        <v>0</v>
      </c>
      <c r="X269" s="344">
        <f t="shared" si="43"/>
        <v>0</v>
      </c>
      <c r="Y269" s="344">
        <f t="shared" si="43"/>
        <v>0</v>
      </c>
      <c r="Z269" s="344">
        <f t="shared" si="43"/>
        <v>0</v>
      </c>
      <c r="AA269" s="344">
        <f t="shared" si="43"/>
        <v>0</v>
      </c>
      <c r="AB269" s="344">
        <f t="shared" si="43"/>
        <v>0</v>
      </c>
      <c r="AC269" s="344">
        <f t="shared" si="43"/>
        <v>0</v>
      </c>
      <c r="AD269" s="344">
        <f t="shared" si="43"/>
        <v>0</v>
      </c>
      <c r="AE269" s="344">
        <f t="shared" si="43"/>
        <v>0</v>
      </c>
      <c r="AF269" s="344">
        <f t="shared" si="43"/>
        <v>0</v>
      </c>
      <c r="AG269" s="344">
        <f t="shared" si="43"/>
        <v>0</v>
      </c>
      <c r="AH269" s="344">
        <f t="shared" si="43"/>
        <v>0</v>
      </c>
      <c r="AI269" s="344">
        <f t="shared" si="43"/>
        <v>0</v>
      </c>
      <c r="AJ269" s="344">
        <f t="shared" si="43"/>
        <v>0</v>
      </c>
    </row>
    <row r="270" spans="2:36" outlineLevel="1" x14ac:dyDescent="0.3">
      <c r="D270" s="70">
        <f t="shared" si="30"/>
        <v>17</v>
      </c>
      <c r="E270" s="71" t="str">
        <f t="shared" si="24"/>
        <v>Libre</v>
      </c>
      <c r="F270" s="71"/>
      <c r="G270" s="71"/>
      <c r="I270" s="138" t="s">
        <v>725</v>
      </c>
      <c r="J270" s="338">
        <f t="shared" si="26"/>
        <v>0</v>
      </c>
      <c r="L270" s="338"/>
      <c r="M270" s="344">
        <f t="shared" ref="M270:AJ270" si="44">+L270</f>
        <v>0</v>
      </c>
      <c r="N270" s="344">
        <f t="shared" si="44"/>
        <v>0</v>
      </c>
      <c r="O270" s="344">
        <f t="shared" si="44"/>
        <v>0</v>
      </c>
      <c r="P270" s="344">
        <f t="shared" si="44"/>
        <v>0</v>
      </c>
      <c r="Q270" s="344">
        <f t="shared" si="44"/>
        <v>0</v>
      </c>
      <c r="R270" s="344">
        <f t="shared" si="44"/>
        <v>0</v>
      </c>
      <c r="S270" s="344">
        <f t="shared" si="44"/>
        <v>0</v>
      </c>
      <c r="T270" s="344">
        <f t="shared" si="44"/>
        <v>0</v>
      </c>
      <c r="U270" s="344">
        <f t="shared" si="44"/>
        <v>0</v>
      </c>
      <c r="V270" s="344">
        <f t="shared" si="44"/>
        <v>0</v>
      </c>
      <c r="W270" s="344">
        <f t="shared" si="44"/>
        <v>0</v>
      </c>
      <c r="X270" s="344">
        <f t="shared" si="44"/>
        <v>0</v>
      </c>
      <c r="Y270" s="344">
        <f t="shared" si="44"/>
        <v>0</v>
      </c>
      <c r="Z270" s="344">
        <f t="shared" si="44"/>
        <v>0</v>
      </c>
      <c r="AA270" s="344">
        <f t="shared" si="44"/>
        <v>0</v>
      </c>
      <c r="AB270" s="344">
        <f t="shared" si="44"/>
        <v>0</v>
      </c>
      <c r="AC270" s="344">
        <f t="shared" si="44"/>
        <v>0</v>
      </c>
      <c r="AD270" s="344">
        <f t="shared" si="44"/>
        <v>0</v>
      </c>
      <c r="AE270" s="344">
        <f t="shared" si="44"/>
        <v>0</v>
      </c>
      <c r="AF270" s="344">
        <f t="shared" si="44"/>
        <v>0</v>
      </c>
      <c r="AG270" s="344">
        <f t="shared" si="44"/>
        <v>0</v>
      </c>
      <c r="AH270" s="344">
        <f t="shared" si="44"/>
        <v>0</v>
      </c>
      <c r="AI270" s="344">
        <f t="shared" si="44"/>
        <v>0</v>
      </c>
      <c r="AJ270" s="344">
        <f t="shared" si="44"/>
        <v>0</v>
      </c>
    </row>
    <row r="271" spans="2:36" outlineLevel="1" x14ac:dyDescent="0.3">
      <c r="D271" s="70">
        <f t="shared" si="30"/>
        <v>18</v>
      </c>
      <c r="E271" s="71" t="str">
        <f t="shared" si="24"/>
        <v>Libre</v>
      </c>
      <c r="F271" s="71"/>
      <c r="G271" s="71"/>
      <c r="I271" s="138" t="s">
        <v>725</v>
      </c>
      <c r="J271" s="338">
        <f t="shared" si="26"/>
        <v>0</v>
      </c>
      <c r="L271" s="338"/>
      <c r="M271" s="344">
        <f t="shared" ref="M271:AJ271" si="45">+L271</f>
        <v>0</v>
      </c>
      <c r="N271" s="344">
        <f t="shared" si="45"/>
        <v>0</v>
      </c>
      <c r="O271" s="344">
        <f t="shared" si="45"/>
        <v>0</v>
      </c>
      <c r="P271" s="344">
        <f t="shared" si="45"/>
        <v>0</v>
      </c>
      <c r="Q271" s="344">
        <f t="shared" si="45"/>
        <v>0</v>
      </c>
      <c r="R271" s="344">
        <f t="shared" si="45"/>
        <v>0</v>
      </c>
      <c r="S271" s="344">
        <f t="shared" si="45"/>
        <v>0</v>
      </c>
      <c r="T271" s="344">
        <f t="shared" si="45"/>
        <v>0</v>
      </c>
      <c r="U271" s="344">
        <f t="shared" si="45"/>
        <v>0</v>
      </c>
      <c r="V271" s="344">
        <f t="shared" si="45"/>
        <v>0</v>
      </c>
      <c r="W271" s="344">
        <f t="shared" si="45"/>
        <v>0</v>
      </c>
      <c r="X271" s="344">
        <f t="shared" si="45"/>
        <v>0</v>
      </c>
      <c r="Y271" s="344">
        <f t="shared" si="45"/>
        <v>0</v>
      </c>
      <c r="Z271" s="344">
        <f t="shared" si="45"/>
        <v>0</v>
      </c>
      <c r="AA271" s="344">
        <f t="shared" si="45"/>
        <v>0</v>
      </c>
      <c r="AB271" s="344">
        <f t="shared" si="45"/>
        <v>0</v>
      </c>
      <c r="AC271" s="344">
        <f t="shared" si="45"/>
        <v>0</v>
      </c>
      <c r="AD271" s="344">
        <f t="shared" si="45"/>
        <v>0</v>
      </c>
      <c r="AE271" s="344">
        <f t="shared" si="45"/>
        <v>0</v>
      </c>
      <c r="AF271" s="344">
        <f t="shared" si="45"/>
        <v>0</v>
      </c>
      <c r="AG271" s="344">
        <f t="shared" si="45"/>
        <v>0</v>
      </c>
      <c r="AH271" s="344">
        <f t="shared" si="45"/>
        <v>0</v>
      </c>
      <c r="AI271" s="344">
        <f t="shared" si="45"/>
        <v>0</v>
      </c>
      <c r="AJ271" s="344">
        <f t="shared" si="45"/>
        <v>0</v>
      </c>
    </row>
    <row r="272" spans="2:36" outlineLevel="1" x14ac:dyDescent="0.3">
      <c r="D272" s="70">
        <f t="shared" si="30"/>
        <v>19</v>
      </c>
      <c r="E272" s="71" t="str">
        <f t="shared" si="24"/>
        <v>Libre</v>
      </c>
      <c r="F272" s="71"/>
      <c r="G272" s="71"/>
      <c r="I272" s="138" t="s">
        <v>725</v>
      </c>
      <c r="J272" s="338">
        <f t="shared" si="26"/>
        <v>0</v>
      </c>
      <c r="L272" s="338"/>
      <c r="M272" s="344">
        <f t="shared" ref="M272:AJ272" si="46">+L272</f>
        <v>0</v>
      </c>
      <c r="N272" s="344">
        <f t="shared" si="46"/>
        <v>0</v>
      </c>
      <c r="O272" s="344">
        <f t="shared" si="46"/>
        <v>0</v>
      </c>
      <c r="P272" s="344">
        <f t="shared" si="46"/>
        <v>0</v>
      </c>
      <c r="Q272" s="344">
        <f t="shared" si="46"/>
        <v>0</v>
      </c>
      <c r="R272" s="344">
        <f t="shared" si="46"/>
        <v>0</v>
      </c>
      <c r="S272" s="344">
        <f t="shared" si="46"/>
        <v>0</v>
      </c>
      <c r="T272" s="344">
        <f t="shared" si="46"/>
        <v>0</v>
      </c>
      <c r="U272" s="344">
        <f t="shared" si="46"/>
        <v>0</v>
      </c>
      <c r="V272" s="344">
        <f t="shared" si="46"/>
        <v>0</v>
      </c>
      <c r="W272" s="344">
        <f t="shared" si="46"/>
        <v>0</v>
      </c>
      <c r="X272" s="344">
        <f t="shared" si="46"/>
        <v>0</v>
      </c>
      <c r="Y272" s="344">
        <f t="shared" si="46"/>
        <v>0</v>
      </c>
      <c r="Z272" s="344">
        <f t="shared" si="46"/>
        <v>0</v>
      </c>
      <c r="AA272" s="344">
        <f t="shared" si="46"/>
        <v>0</v>
      </c>
      <c r="AB272" s="344">
        <f t="shared" si="46"/>
        <v>0</v>
      </c>
      <c r="AC272" s="344">
        <f t="shared" si="46"/>
        <v>0</v>
      </c>
      <c r="AD272" s="344">
        <f t="shared" si="46"/>
        <v>0</v>
      </c>
      <c r="AE272" s="344">
        <f t="shared" si="46"/>
        <v>0</v>
      </c>
      <c r="AF272" s="344">
        <f t="shared" si="46"/>
        <v>0</v>
      </c>
      <c r="AG272" s="344">
        <f t="shared" si="46"/>
        <v>0</v>
      </c>
      <c r="AH272" s="344">
        <f t="shared" si="46"/>
        <v>0</v>
      </c>
      <c r="AI272" s="344">
        <f t="shared" si="46"/>
        <v>0</v>
      </c>
      <c r="AJ272" s="344">
        <f t="shared" si="46"/>
        <v>0</v>
      </c>
    </row>
    <row r="273" spans="2:37" outlineLevel="1" x14ac:dyDescent="0.3">
      <c r="D273" s="70">
        <f t="shared" si="30"/>
        <v>20</v>
      </c>
      <c r="E273" s="71" t="str">
        <f t="shared" si="24"/>
        <v>Libre</v>
      </c>
      <c r="F273" s="71"/>
      <c r="G273" s="71"/>
      <c r="I273" s="138" t="s">
        <v>725</v>
      </c>
      <c r="J273" s="338">
        <f t="shared" si="26"/>
        <v>0</v>
      </c>
      <c r="L273" s="338"/>
      <c r="M273" s="344">
        <f t="shared" ref="M273:AJ273" si="47">+L273</f>
        <v>0</v>
      </c>
      <c r="N273" s="344">
        <f t="shared" si="47"/>
        <v>0</v>
      </c>
      <c r="O273" s="344">
        <f t="shared" si="47"/>
        <v>0</v>
      </c>
      <c r="P273" s="344">
        <f t="shared" si="47"/>
        <v>0</v>
      </c>
      <c r="Q273" s="344">
        <f t="shared" si="47"/>
        <v>0</v>
      </c>
      <c r="R273" s="344">
        <f t="shared" si="47"/>
        <v>0</v>
      </c>
      <c r="S273" s="344">
        <f t="shared" si="47"/>
        <v>0</v>
      </c>
      <c r="T273" s="344">
        <f t="shared" si="47"/>
        <v>0</v>
      </c>
      <c r="U273" s="344">
        <f t="shared" si="47"/>
        <v>0</v>
      </c>
      <c r="V273" s="344">
        <f t="shared" si="47"/>
        <v>0</v>
      </c>
      <c r="W273" s="344">
        <f t="shared" si="47"/>
        <v>0</v>
      </c>
      <c r="X273" s="344">
        <f t="shared" si="47"/>
        <v>0</v>
      </c>
      <c r="Y273" s="344">
        <f t="shared" si="47"/>
        <v>0</v>
      </c>
      <c r="Z273" s="344">
        <f t="shared" si="47"/>
        <v>0</v>
      </c>
      <c r="AA273" s="344">
        <f t="shared" si="47"/>
        <v>0</v>
      </c>
      <c r="AB273" s="344">
        <f t="shared" si="47"/>
        <v>0</v>
      </c>
      <c r="AC273" s="344">
        <f t="shared" si="47"/>
        <v>0</v>
      </c>
      <c r="AD273" s="344">
        <f t="shared" si="47"/>
        <v>0</v>
      </c>
      <c r="AE273" s="344">
        <f t="shared" si="47"/>
        <v>0</v>
      </c>
      <c r="AF273" s="344">
        <f t="shared" si="47"/>
        <v>0</v>
      </c>
      <c r="AG273" s="344">
        <f t="shared" si="47"/>
        <v>0</v>
      </c>
      <c r="AH273" s="344">
        <f t="shared" si="47"/>
        <v>0</v>
      </c>
      <c r="AI273" s="344">
        <f t="shared" si="47"/>
        <v>0</v>
      </c>
      <c r="AJ273" s="344">
        <f t="shared" si="47"/>
        <v>0</v>
      </c>
      <c r="AK273" s="63" t="s">
        <v>755</v>
      </c>
    </row>
    <row r="274" spans="2:37" outlineLevel="1" x14ac:dyDescent="0.3"/>
    <row r="275" spans="2:37" outlineLevel="1" x14ac:dyDescent="0.3">
      <c r="E275" s="343" t="s">
        <v>23</v>
      </c>
      <c r="F275" s="342"/>
      <c r="G275" s="342"/>
      <c r="H275" s="342"/>
      <c r="I275" s="341" t="s">
        <v>747</v>
      </c>
      <c r="J275" s="340">
        <f>+SUM(J254:J273)</f>
        <v>1</v>
      </c>
      <c r="L275" s="340">
        <f t="shared" ref="L275:AJ275" si="48">+SUM(L254:L273)</f>
        <v>1</v>
      </c>
      <c r="M275" s="340">
        <f t="shared" si="48"/>
        <v>1</v>
      </c>
      <c r="N275" s="340">
        <f t="shared" si="48"/>
        <v>1</v>
      </c>
      <c r="O275" s="340">
        <f t="shared" si="48"/>
        <v>1</v>
      </c>
      <c r="P275" s="340">
        <f t="shared" si="48"/>
        <v>1</v>
      </c>
      <c r="Q275" s="340">
        <f t="shared" si="48"/>
        <v>1</v>
      </c>
      <c r="R275" s="340">
        <f t="shared" si="48"/>
        <v>1</v>
      </c>
      <c r="S275" s="340">
        <f t="shared" si="48"/>
        <v>1</v>
      </c>
      <c r="T275" s="340">
        <f t="shared" si="48"/>
        <v>1</v>
      </c>
      <c r="U275" s="340">
        <f t="shared" si="48"/>
        <v>1</v>
      </c>
      <c r="V275" s="340">
        <f t="shared" si="48"/>
        <v>1</v>
      </c>
      <c r="W275" s="340">
        <f t="shared" si="48"/>
        <v>1</v>
      </c>
      <c r="X275" s="340">
        <f t="shared" si="48"/>
        <v>1</v>
      </c>
      <c r="Y275" s="340">
        <f t="shared" si="48"/>
        <v>1</v>
      </c>
      <c r="Z275" s="340">
        <f t="shared" si="48"/>
        <v>1</v>
      </c>
      <c r="AA275" s="340">
        <f t="shared" si="48"/>
        <v>1</v>
      </c>
      <c r="AB275" s="340">
        <f t="shared" si="48"/>
        <v>1</v>
      </c>
      <c r="AC275" s="340">
        <f t="shared" si="48"/>
        <v>1</v>
      </c>
      <c r="AD275" s="340">
        <f t="shared" si="48"/>
        <v>1</v>
      </c>
      <c r="AE275" s="340">
        <f t="shared" si="48"/>
        <v>1</v>
      </c>
      <c r="AF275" s="340">
        <f t="shared" si="48"/>
        <v>1</v>
      </c>
      <c r="AG275" s="340">
        <f t="shared" si="48"/>
        <v>1</v>
      </c>
      <c r="AH275" s="340">
        <f t="shared" si="48"/>
        <v>1</v>
      </c>
      <c r="AI275" s="340">
        <f t="shared" si="48"/>
        <v>1</v>
      </c>
      <c r="AJ275" s="340">
        <f t="shared" si="48"/>
        <v>1</v>
      </c>
    </row>
    <row r="276" spans="2:37" outlineLevel="1" x14ac:dyDescent="0.3">
      <c r="E276" s="343" t="s">
        <v>723</v>
      </c>
      <c r="F276" s="342"/>
      <c r="G276" s="342"/>
      <c r="H276" s="342"/>
      <c r="I276" s="341" t="s">
        <v>747</v>
      </c>
      <c r="J276" s="340">
        <f>+SUM(J254:J257)</f>
        <v>0.20000000000000007</v>
      </c>
      <c r="L276" s="340"/>
      <c r="M276" s="340"/>
      <c r="N276" s="340"/>
      <c r="O276" s="340"/>
      <c r="P276" s="340"/>
      <c r="Q276" s="340"/>
      <c r="R276" s="340"/>
      <c r="S276" s="340"/>
      <c r="T276" s="340"/>
      <c r="U276" s="340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0"/>
      <c r="AI276" s="340"/>
      <c r="AJ276" s="340"/>
    </row>
    <row r="277" spans="2:37" outlineLevel="1" x14ac:dyDescent="0.3">
      <c r="E277" s="343" t="s">
        <v>704</v>
      </c>
      <c r="F277" s="342"/>
      <c r="G277" s="342"/>
      <c r="H277" s="342"/>
      <c r="I277" s="341" t="s">
        <v>747</v>
      </c>
      <c r="J277" s="340">
        <f>+SUM(J258:J261)</f>
        <v>0.8</v>
      </c>
      <c r="L277" s="340"/>
      <c r="M277" s="340"/>
      <c r="N277" s="340"/>
      <c r="O277" s="340"/>
      <c r="P277" s="340"/>
      <c r="Q277" s="340"/>
      <c r="R277" s="340"/>
      <c r="S277" s="340"/>
      <c r="T277" s="340"/>
      <c r="U277" s="340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0"/>
      <c r="AI277" s="340"/>
      <c r="AJ277" s="340"/>
    </row>
    <row r="278" spans="2:37" outlineLevel="1" x14ac:dyDescent="0.3">
      <c r="E278" s="343" t="s">
        <v>682</v>
      </c>
      <c r="F278" s="342"/>
      <c r="G278" s="342"/>
      <c r="H278" s="342"/>
      <c r="I278" s="341" t="s">
        <v>747</v>
      </c>
      <c r="J278" s="340">
        <f>+SUM(J262:J265)</f>
        <v>0</v>
      </c>
      <c r="L278" s="340"/>
      <c r="M278" s="340"/>
      <c r="N278" s="340"/>
      <c r="O278" s="340"/>
      <c r="P278" s="340"/>
      <c r="Q278" s="340"/>
      <c r="R278" s="340"/>
      <c r="S278" s="340"/>
      <c r="T278" s="340"/>
      <c r="U278" s="340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0"/>
      <c r="AI278" s="340"/>
      <c r="AJ278" s="340"/>
    </row>
    <row r="279" spans="2:37" outlineLevel="1" x14ac:dyDescent="0.3"/>
    <row r="280" spans="2:37" outlineLevel="1" x14ac:dyDescent="0.3">
      <c r="B280" s="69" t="s">
        <v>76</v>
      </c>
      <c r="C280" s="69" t="s">
        <v>76</v>
      </c>
      <c r="D280" s="69" t="s">
        <v>76</v>
      </c>
      <c r="E280" s="69" t="s">
        <v>754</v>
      </c>
      <c r="F280" s="69" t="s">
        <v>161</v>
      </c>
      <c r="G280" s="69" t="s">
        <v>161</v>
      </c>
      <c r="J280" s="69" t="s">
        <v>749</v>
      </c>
      <c r="L280" s="69" t="str">
        <f t="shared" ref="L280:AJ280" si="49">+INDEX(l.reg.nom,L$6)</f>
        <v>Amazonas</v>
      </c>
      <c r="M280" s="69" t="str">
        <f t="shared" si="49"/>
        <v>Ancash</v>
      </c>
      <c r="N280" s="69" t="str">
        <f t="shared" si="49"/>
        <v>Apurímac</v>
      </c>
      <c r="O280" s="69" t="str">
        <f t="shared" si="49"/>
        <v>Arequipa</v>
      </c>
      <c r="P280" s="69" t="str">
        <f t="shared" si="49"/>
        <v>Ayacucho</v>
      </c>
      <c r="Q280" s="69" t="str">
        <f t="shared" si="49"/>
        <v>Cajamarca</v>
      </c>
      <c r="R280" s="69" t="str">
        <f t="shared" si="49"/>
        <v>Callao</v>
      </c>
      <c r="S280" s="69" t="str">
        <f t="shared" si="49"/>
        <v>Cusco</v>
      </c>
      <c r="T280" s="69" t="str">
        <f t="shared" si="49"/>
        <v>Huancavelica</v>
      </c>
      <c r="U280" s="69" t="str">
        <f t="shared" si="49"/>
        <v>Huánuco</v>
      </c>
      <c r="V280" s="69" t="str">
        <f t="shared" si="49"/>
        <v>Ica</v>
      </c>
      <c r="W280" s="69" t="str">
        <f t="shared" si="49"/>
        <v>Junín</v>
      </c>
      <c r="X280" s="69" t="str">
        <f t="shared" si="49"/>
        <v>La Libertad</v>
      </c>
      <c r="Y280" s="69" t="str">
        <f t="shared" si="49"/>
        <v>Lambayeque</v>
      </c>
      <c r="Z280" s="69" t="str">
        <f t="shared" si="49"/>
        <v>Lima</v>
      </c>
      <c r="AA280" s="69" t="str">
        <f t="shared" si="49"/>
        <v>Loreto</v>
      </c>
      <c r="AB280" s="69" t="str">
        <f t="shared" si="49"/>
        <v>Madre de Dios</v>
      </c>
      <c r="AC280" s="69" t="str">
        <f t="shared" si="49"/>
        <v>Moquegua</v>
      </c>
      <c r="AD280" s="69" t="str">
        <f t="shared" si="49"/>
        <v>Pasco</v>
      </c>
      <c r="AE280" s="69" t="str">
        <f t="shared" si="49"/>
        <v>Piura</v>
      </c>
      <c r="AF280" s="69" t="str">
        <f t="shared" si="49"/>
        <v>Puno</v>
      </c>
      <c r="AG280" s="69" t="str">
        <f t="shared" si="49"/>
        <v>San Martín</v>
      </c>
      <c r="AH280" s="69" t="str">
        <f t="shared" si="49"/>
        <v>Tacna</v>
      </c>
      <c r="AI280" s="69" t="str">
        <f t="shared" si="49"/>
        <v>Tumbes</v>
      </c>
      <c r="AJ280" s="69" t="str">
        <f t="shared" si="49"/>
        <v>Ucayali</v>
      </c>
    </row>
    <row r="281" spans="2:37" outlineLevel="1" x14ac:dyDescent="0.3">
      <c r="B281" s="70">
        <v>1</v>
      </c>
      <c r="C281" s="70">
        <v>1</v>
      </c>
      <c r="D281" s="70">
        <v>1</v>
      </c>
      <c r="E281" s="71" t="str">
        <f t="shared" ref="E281:E300" si="50">+INDEX(l.geo.nom2,D281)</f>
        <v>2G-Urbano</v>
      </c>
      <c r="F281" s="71" t="str">
        <f t="shared" ref="F281:F292" si="51">+INDEX(p.ran.tec,B281)</f>
        <v>2G</v>
      </c>
      <c r="G281" s="71" t="str">
        <f>+INDEX(p.ran.geo,C281)</f>
        <v>Urbano</v>
      </c>
      <c r="I281" s="138" t="s">
        <v>725</v>
      </c>
      <c r="J281" s="338">
        <f t="shared" ref="J281:J300" si="52">+SUM(L281:AJ281)/COUNTA($L$253:$AJ$253)</f>
        <v>3.0054907280970634E-2</v>
      </c>
      <c r="L281" s="338">
        <f>+INDEX($J$225:$L$229,MATCH($G281,$E$218:$E$222,0),MATCH($F281,$J$217:$L$217,0))</f>
        <v>3.0054907280970648E-2</v>
      </c>
      <c r="M281" s="344">
        <f t="shared" ref="M281:AJ281" si="53">+L281</f>
        <v>3.0054907280970648E-2</v>
      </c>
      <c r="N281" s="344">
        <f t="shared" si="53"/>
        <v>3.0054907280970648E-2</v>
      </c>
      <c r="O281" s="344">
        <f t="shared" si="53"/>
        <v>3.0054907280970648E-2</v>
      </c>
      <c r="P281" s="344">
        <f t="shared" si="53"/>
        <v>3.0054907280970648E-2</v>
      </c>
      <c r="Q281" s="344">
        <f t="shared" si="53"/>
        <v>3.0054907280970648E-2</v>
      </c>
      <c r="R281" s="344">
        <f t="shared" si="53"/>
        <v>3.0054907280970648E-2</v>
      </c>
      <c r="S281" s="344">
        <f t="shared" si="53"/>
        <v>3.0054907280970648E-2</v>
      </c>
      <c r="T281" s="344">
        <f t="shared" si="53"/>
        <v>3.0054907280970648E-2</v>
      </c>
      <c r="U281" s="344">
        <f t="shared" si="53"/>
        <v>3.0054907280970648E-2</v>
      </c>
      <c r="V281" s="344">
        <f t="shared" si="53"/>
        <v>3.0054907280970648E-2</v>
      </c>
      <c r="W281" s="344">
        <f t="shared" si="53"/>
        <v>3.0054907280970648E-2</v>
      </c>
      <c r="X281" s="344">
        <f t="shared" si="53"/>
        <v>3.0054907280970648E-2</v>
      </c>
      <c r="Y281" s="344">
        <f t="shared" si="53"/>
        <v>3.0054907280970648E-2</v>
      </c>
      <c r="Z281" s="344">
        <f t="shared" si="53"/>
        <v>3.0054907280970648E-2</v>
      </c>
      <c r="AA281" s="344">
        <f t="shared" si="53"/>
        <v>3.0054907280970648E-2</v>
      </c>
      <c r="AB281" s="344">
        <f t="shared" si="53"/>
        <v>3.0054907280970648E-2</v>
      </c>
      <c r="AC281" s="344">
        <f t="shared" si="53"/>
        <v>3.0054907280970648E-2</v>
      </c>
      <c r="AD281" s="344">
        <f t="shared" si="53"/>
        <v>3.0054907280970648E-2</v>
      </c>
      <c r="AE281" s="344">
        <f t="shared" si="53"/>
        <v>3.0054907280970648E-2</v>
      </c>
      <c r="AF281" s="344">
        <f t="shared" si="53"/>
        <v>3.0054907280970648E-2</v>
      </c>
      <c r="AG281" s="344">
        <f t="shared" si="53"/>
        <v>3.0054907280970648E-2</v>
      </c>
      <c r="AH281" s="344">
        <f t="shared" si="53"/>
        <v>3.0054907280970648E-2</v>
      </c>
      <c r="AI281" s="344">
        <f t="shared" si="53"/>
        <v>3.0054907280970648E-2</v>
      </c>
      <c r="AJ281" s="344">
        <f t="shared" si="53"/>
        <v>3.0054907280970648E-2</v>
      </c>
    </row>
    <row r="282" spans="2:37" outlineLevel="1" x14ac:dyDescent="0.3">
      <c r="B282" s="70">
        <f>+B281</f>
        <v>1</v>
      </c>
      <c r="C282" s="70">
        <f>+C281+1</f>
        <v>2</v>
      </c>
      <c r="D282" s="70">
        <f>+D281+1</f>
        <v>2</v>
      </c>
      <c r="E282" s="71" t="str">
        <f t="shared" si="50"/>
        <v>2G-Suburbano</v>
      </c>
      <c r="F282" s="71" t="str">
        <f t="shared" si="51"/>
        <v>2G</v>
      </c>
      <c r="G282" s="71" t="str">
        <f>+INDEX(p.ran.geo,C282)</f>
        <v>Suburbano</v>
      </c>
      <c r="I282" s="138" t="s">
        <v>725</v>
      </c>
      <c r="J282" s="338">
        <f t="shared" si="52"/>
        <v>5.020455205617002E-2</v>
      </c>
      <c r="L282" s="338">
        <f>+INDEX($J$225:$L$229,MATCH($G282,$E$218:$E$222,0),MATCH($F282,$J$217:$L$217,0))</f>
        <v>5.0204552056170013E-2</v>
      </c>
      <c r="M282" s="344">
        <f t="shared" ref="M282:AJ282" si="54">+L282</f>
        <v>5.0204552056170013E-2</v>
      </c>
      <c r="N282" s="344">
        <f t="shared" si="54"/>
        <v>5.0204552056170013E-2</v>
      </c>
      <c r="O282" s="344">
        <f t="shared" si="54"/>
        <v>5.0204552056170013E-2</v>
      </c>
      <c r="P282" s="344">
        <f t="shared" si="54"/>
        <v>5.0204552056170013E-2</v>
      </c>
      <c r="Q282" s="344">
        <f t="shared" si="54"/>
        <v>5.0204552056170013E-2</v>
      </c>
      <c r="R282" s="344">
        <f t="shared" si="54"/>
        <v>5.0204552056170013E-2</v>
      </c>
      <c r="S282" s="344">
        <f t="shared" si="54"/>
        <v>5.0204552056170013E-2</v>
      </c>
      <c r="T282" s="344">
        <f t="shared" si="54"/>
        <v>5.0204552056170013E-2</v>
      </c>
      <c r="U282" s="344">
        <f t="shared" si="54"/>
        <v>5.0204552056170013E-2</v>
      </c>
      <c r="V282" s="344">
        <f t="shared" si="54"/>
        <v>5.0204552056170013E-2</v>
      </c>
      <c r="W282" s="344">
        <f t="shared" si="54"/>
        <v>5.0204552056170013E-2</v>
      </c>
      <c r="X282" s="344">
        <f t="shared" si="54"/>
        <v>5.0204552056170013E-2</v>
      </c>
      <c r="Y282" s="344">
        <f t="shared" si="54"/>
        <v>5.0204552056170013E-2</v>
      </c>
      <c r="Z282" s="344">
        <f t="shared" si="54"/>
        <v>5.0204552056170013E-2</v>
      </c>
      <c r="AA282" s="344">
        <f t="shared" si="54"/>
        <v>5.0204552056170013E-2</v>
      </c>
      <c r="AB282" s="344">
        <f t="shared" si="54"/>
        <v>5.0204552056170013E-2</v>
      </c>
      <c r="AC282" s="344">
        <f t="shared" si="54"/>
        <v>5.0204552056170013E-2</v>
      </c>
      <c r="AD282" s="344">
        <f t="shared" si="54"/>
        <v>5.0204552056170013E-2</v>
      </c>
      <c r="AE282" s="344">
        <f t="shared" si="54"/>
        <v>5.0204552056170013E-2</v>
      </c>
      <c r="AF282" s="344">
        <f t="shared" si="54"/>
        <v>5.0204552056170013E-2</v>
      </c>
      <c r="AG282" s="344">
        <f t="shared" si="54"/>
        <v>5.0204552056170013E-2</v>
      </c>
      <c r="AH282" s="344">
        <f t="shared" si="54"/>
        <v>5.0204552056170013E-2</v>
      </c>
      <c r="AI282" s="344">
        <f t="shared" si="54"/>
        <v>5.0204552056170013E-2</v>
      </c>
      <c r="AJ282" s="344">
        <f t="shared" si="54"/>
        <v>5.0204552056170013E-2</v>
      </c>
    </row>
    <row r="283" spans="2:37" outlineLevel="1" x14ac:dyDescent="0.3">
      <c r="B283" s="70">
        <f>+B282</f>
        <v>1</v>
      </c>
      <c r="C283" s="70">
        <f>+C282+1</f>
        <v>3</v>
      </c>
      <c r="D283" s="70">
        <f>+D282+1</f>
        <v>3</v>
      </c>
      <c r="E283" s="71" t="str">
        <f t="shared" si="50"/>
        <v>2G-Rural</v>
      </c>
      <c r="F283" s="71" t="str">
        <f t="shared" si="51"/>
        <v>2G</v>
      </c>
      <c r="G283" s="71" t="str">
        <f>+INDEX(p.ran.geo,C283)</f>
        <v>Rural</v>
      </c>
      <c r="I283" s="138" t="s">
        <v>725</v>
      </c>
      <c r="J283" s="338">
        <f t="shared" si="52"/>
        <v>2.0118112134861765E-2</v>
      </c>
      <c r="L283" s="338">
        <f>+INDEX($J$225:$L$229,MATCH($G283,$E$218:$E$222,0),MATCH($F283,$J$217:$L$217,0))</f>
        <v>2.0118112134861772E-2</v>
      </c>
      <c r="M283" s="344">
        <f t="shared" ref="M283:AJ283" si="55">+L283</f>
        <v>2.0118112134861772E-2</v>
      </c>
      <c r="N283" s="344">
        <f t="shared" si="55"/>
        <v>2.0118112134861772E-2</v>
      </c>
      <c r="O283" s="344">
        <f t="shared" si="55"/>
        <v>2.0118112134861772E-2</v>
      </c>
      <c r="P283" s="344">
        <f t="shared" si="55"/>
        <v>2.0118112134861772E-2</v>
      </c>
      <c r="Q283" s="344">
        <f t="shared" si="55"/>
        <v>2.0118112134861772E-2</v>
      </c>
      <c r="R283" s="344">
        <f t="shared" si="55"/>
        <v>2.0118112134861772E-2</v>
      </c>
      <c r="S283" s="344">
        <f t="shared" si="55"/>
        <v>2.0118112134861772E-2</v>
      </c>
      <c r="T283" s="344">
        <f t="shared" si="55"/>
        <v>2.0118112134861772E-2</v>
      </c>
      <c r="U283" s="344">
        <f t="shared" si="55"/>
        <v>2.0118112134861772E-2</v>
      </c>
      <c r="V283" s="344">
        <f t="shared" si="55"/>
        <v>2.0118112134861772E-2</v>
      </c>
      <c r="W283" s="344">
        <f t="shared" si="55"/>
        <v>2.0118112134861772E-2</v>
      </c>
      <c r="X283" s="344">
        <f t="shared" si="55"/>
        <v>2.0118112134861772E-2</v>
      </c>
      <c r="Y283" s="344">
        <f t="shared" si="55"/>
        <v>2.0118112134861772E-2</v>
      </c>
      <c r="Z283" s="344">
        <f t="shared" si="55"/>
        <v>2.0118112134861772E-2</v>
      </c>
      <c r="AA283" s="344">
        <f t="shared" si="55"/>
        <v>2.0118112134861772E-2</v>
      </c>
      <c r="AB283" s="344">
        <f t="shared" si="55"/>
        <v>2.0118112134861772E-2</v>
      </c>
      <c r="AC283" s="344">
        <f t="shared" si="55"/>
        <v>2.0118112134861772E-2</v>
      </c>
      <c r="AD283" s="344">
        <f t="shared" si="55"/>
        <v>2.0118112134861772E-2</v>
      </c>
      <c r="AE283" s="344">
        <f t="shared" si="55"/>
        <v>2.0118112134861772E-2</v>
      </c>
      <c r="AF283" s="344">
        <f t="shared" si="55"/>
        <v>2.0118112134861772E-2</v>
      </c>
      <c r="AG283" s="344">
        <f t="shared" si="55"/>
        <v>2.0118112134861772E-2</v>
      </c>
      <c r="AH283" s="344">
        <f t="shared" si="55"/>
        <v>2.0118112134861772E-2</v>
      </c>
      <c r="AI283" s="344">
        <f t="shared" si="55"/>
        <v>2.0118112134861772E-2</v>
      </c>
      <c r="AJ283" s="344">
        <f t="shared" si="55"/>
        <v>2.0118112134861772E-2</v>
      </c>
    </row>
    <row r="284" spans="2:37" outlineLevel="1" x14ac:dyDescent="0.3">
      <c r="B284" s="70">
        <f>+B283</f>
        <v>1</v>
      </c>
      <c r="C284" s="70"/>
      <c r="D284" s="70">
        <f t="shared" ref="D284:D300" si="56">+D283+1</f>
        <v>4</v>
      </c>
      <c r="E284" s="71" t="str">
        <f t="shared" si="50"/>
        <v>2G-Libre</v>
      </c>
      <c r="F284" s="71" t="str">
        <f t="shared" si="51"/>
        <v>2G</v>
      </c>
      <c r="G284" s="71"/>
      <c r="I284" s="138" t="s">
        <v>725</v>
      </c>
      <c r="J284" s="338">
        <f t="shared" si="52"/>
        <v>0</v>
      </c>
      <c r="L284" s="338"/>
      <c r="M284" s="344">
        <f t="shared" ref="M284:AJ284" si="57">+L284</f>
        <v>0</v>
      </c>
      <c r="N284" s="344">
        <f t="shared" si="57"/>
        <v>0</v>
      </c>
      <c r="O284" s="344">
        <f t="shared" si="57"/>
        <v>0</v>
      </c>
      <c r="P284" s="344">
        <f t="shared" si="57"/>
        <v>0</v>
      </c>
      <c r="Q284" s="344">
        <f t="shared" si="57"/>
        <v>0</v>
      </c>
      <c r="R284" s="344">
        <f t="shared" si="57"/>
        <v>0</v>
      </c>
      <c r="S284" s="344">
        <f t="shared" si="57"/>
        <v>0</v>
      </c>
      <c r="T284" s="344">
        <f t="shared" si="57"/>
        <v>0</v>
      </c>
      <c r="U284" s="344">
        <f t="shared" si="57"/>
        <v>0</v>
      </c>
      <c r="V284" s="344">
        <f t="shared" si="57"/>
        <v>0</v>
      </c>
      <c r="W284" s="344">
        <f t="shared" si="57"/>
        <v>0</v>
      </c>
      <c r="X284" s="344">
        <f t="shared" si="57"/>
        <v>0</v>
      </c>
      <c r="Y284" s="344">
        <f t="shared" si="57"/>
        <v>0</v>
      </c>
      <c r="Z284" s="344">
        <f t="shared" si="57"/>
        <v>0</v>
      </c>
      <c r="AA284" s="344">
        <f t="shared" si="57"/>
        <v>0</v>
      </c>
      <c r="AB284" s="344">
        <f t="shared" si="57"/>
        <v>0</v>
      </c>
      <c r="AC284" s="344">
        <f t="shared" si="57"/>
        <v>0</v>
      </c>
      <c r="AD284" s="344">
        <f t="shared" si="57"/>
        <v>0</v>
      </c>
      <c r="AE284" s="344">
        <f t="shared" si="57"/>
        <v>0</v>
      </c>
      <c r="AF284" s="344">
        <f t="shared" si="57"/>
        <v>0</v>
      </c>
      <c r="AG284" s="344">
        <f t="shared" si="57"/>
        <v>0</v>
      </c>
      <c r="AH284" s="344">
        <f t="shared" si="57"/>
        <v>0</v>
      </c>
      <c r="AI284" s="344">
        <f t="shared" si="57"/>
        <v>0</v>
      </c>
      <c r="AJ284" s="344">
        <f t="shared" si="57"/>
        <v>0</v>
      </c>
    </row>
    <row r="285" spans="2:37" outlineLevel="1" x14ac:dyDescent="0.3">
      <c r="B285" s="70">
        <f>+B281+1</f>
        <v>2</v>
      </c>
      <c r="C285" s="70">
        <f>+C281</f>
        <v>1</v>
      </c>
      <c r="D285" s="70">
        <f t="shared" si="56"/>
        <v>5</v>
      </c>
      <c r="E285" s="71" t="str">
        <f t="shared" si="50"/>
        <v>3G-Urbano</v>
      </c>
      <c r="F285" s="71" t="str">
        <f t="shared" si="51"/>
        <v>3G</v>
      </c>
      <c r="G285" s="71" t="str">
        <f>+INDEX(p.ran.geo,C285)</f>
        <v>Urbano</v>
      </c>
      <c r="I285" s="138" t="s">
        <v>725</v>
      </c>
      <c r="J285" s="338">
        <f t="shared" si="52"/>
        <v>5.0000000000000017E-2</v>
      </c>
      <c r="L285" s="338">
        <f>+INDEX($J$225:$L$229,MATCH($G285,$E$218:$E$222,0),MATCH($F285,$J$217:$L$217,0))</f>
        <v>0.05</v>
      </c>
      <c r="M285" s="344">
        <f t="shared" ref="M285:AJ285" si="58">+L285</f>
        <v>0.05</v>
      </c>
      <c r="N285" s="344">
        <f t="shared" si="58"/>
        <v>0.05</v>
      </c>
      <c r="O285" s="344">
        <f t="shared" si="58"/>
        <v>0.05</v>
      </c>
      <c r="P285" s="344">
        <f t="shared" si="58"/>
        <v>0.05</v>
      </c>
      <c r="Q285" s="344">
        <f t="shared" si="58"/>
        <v>0.05</v>
      </c>
      <c r="R285" s="344">
        <f t="shared" si="58"/>
        <v>0.05</v>
      </c>
      <c r="S285" s="344">
        <f t="shared" si="58"/>
        <v>0.05</v>
      </c>
      <c r="T285" s="344">
        <f t="shared" si="58"/>
        <v>0.05</v>
      </c>
      <c r="U285" s="344">
        <f t="shared" si="58"/>
        <v>0.05</v>
      </c>
      <c r="V285" s="344">
        <f t="shared" si="58"/>
        <v>0.05</v>
      </c>
      <c r="W285" s="344">
        <f t="shared" si="58"/>
        <v>0.05</v>
      </c>
      <c r="X285" s="344">
        <f t="shared" si="58"/>
        <v>0.05</v>
      </c>
      <c r="Y285" s="344">
        <f t="shared" si="58"/>
        <v>0.05</v>
      </c>
      <c r="Z285" s="344">
        <f t="shared" si="58"/>
        <v>0.05</v>
      </c>
      <c r="AA285" s="344">
        <f t="shared" si="58"/>
        <v>0.05</v>
      </c>
      <c r="AB285" s="344">
        <f t="shared" si="58"/>
        <v>0.05</v>
      </c>
      <c r="AC285" s="344">
        <f t="shared" si="58"/>
        <v>0.05</v>
      </c>
      <c r="AD285" s="344">
        <f t="shared" si="58"/>
        <v>0.05</v>
      </c>
      <c r="AE285" s="344">
        <f t="shared" si="58"/>
        <v>0.05</v>
      </c>
      <c r="AF285" s="344">
        <f t="shared" si="58"/>
        <v>0.05</v>
      </c>
      <c r="AG285" s="344">
        <f t="shared" si="58"/>
        <v>0.05</v>
      </c>
      <c r="AH285" s="344">
        <f t="shared" si="58"/>
        <v>0.05</v>
      </c>
      <c r="AI285" s="344">
        <f t="shared" si="58"/>
        <v>0.05</v>
      </c>
      <c r="AJ285" s="344">
        <f t="shared" si="58"/>
        <v>0.05</v>
      </c>
    </row>
    <row r="286" spans="2:37" outlineLevel="1" x14ac:dyDescent="0.3">
      <c r="B286" s="70">
        <f>+B285</f>
        <v>2</v>
      </c>
      <c r="C286" s="70">
        <f>+C282</f>
        <v>2</v>
      </c>
      <c r="D286" s="70">
        <f t="shared" si="56"/>
        <v>6</v>
      </c>
      <c r="E286" s="71" t="str">
        <f t="shared" si="50"/>
        <v>3G-Suburbano</v>
      </c>
      <c r="F286" s="71" t="str">
        <f t="shared" si="51"/>
        <v>3G</v>
      </c>
      <c r="G286" s="71" t="str">
        <f>+INDEX(p.ran.geo,C286)</f>
        <v>Suburbano</v>
      </c>
      <c r="I286" s="138" t="s">
        <v>725</v>
      </c>
      <c r="J286" s="338">
        <f t="shared" si="52"/>
        <v>0.29999999999999988</v>
      </c>
      <c r="L286" s="338">
        <f>+INDEX($J$225:$L$229,MATCH($G286,$E$218:$E$222,0),MATCH($F286,$J$217:$L$217,0))</f>
        <v>0.3</v>
      </c>
      <c r="M286" s="344">
        <f t="shared" ref="M286:AJ286" si="59">+L286</f>
        <v>0.3</v>
      </c>
      <c r="N286" s="344">
        <f t="shared" si="59"/>
        <v>0.3</v>
      </c>
      <c r="O286" s="344">
        <f t="shared" si="59"/>
        <v>0.3</v>
      </c>
      <c r="P286" s="344">
        <f t="shared" si="59"/>
        <v>0.3</v>
      </c>
      <c r="Q286" s="344">
        <f t="shared" si="59"/>
        <v>0.3</v>
      </c>
      <c r="R286" s="344">
        <f t="shared" si="59"/>
        <v>0.3</v>
      </c>
      <c r="S286" s="344">
        <f t="shared" si="59"/>
        <v>0.3</v>
      </c>
      <c r="T286" s="344">
        <f t="shared" si="59"/>
        <v>0.3</v>
      </c>
      <c r="U286" s="344">
        <f t="shared" si="59"/>
        <v>0.3</v>
      </c>
      <c r="V286" s="344">
        <f t="shared" si="59"/>
        <v>0.3</v>
      </c>
      <c r="W286" s="344">
        <f t="shared" si="59"/>
        <v>0.3</v>
      </c>
      <c r="X286" s="344">
        <f t="shared" si="59"/>
        <v>0.3</v>
      </c>
      <c r="Y286" s="344">
        <f t="shared" si="59"/>
        <v>0.3</v>
      </c>
      <c r="Z286" s="344">
        <f t="shared" si="59"/>
        <v>0.3</v>
      </c>
      <c r="AA286" s="344">
        <f t="shared" si="59"/>
        <v>0.3</v>
      </c>
      <c r="AB286" s="344">
        <f t="shared" si="59"/>
        <v>0.3</v>
      </c>
      <c r="AC286" s="344">
        <f t="shared" si="59"/>
        <v>0.3</v>
      </c>
      <c r="AD286" s="344">
        <f t="shared" si="59"/>
        <v>0.3</v>
      </c>
      <c r="AE286" s="344">
        <f t="shared" si="59"/>
        <v>0.3</v>
      </c>
      <c r="AF286" s="344">
        <f t="shared" si="59"/>
        <v>0.3</v>
      </c>
      <c r="AG286" s="344">
        <f t="shared" si="59"/>
        <v>0.3</v>
      </c>
      <c r="AH286" s="344">
        <f t="shared" si="59"/>
        <v>0.3</v>
      </c>
      <c r="AI286" s="344">
        <f t="shared" si="59"/>
        <v>0.3</v>
      </c>
      <c r="AJ286" s="344">
        <f t="shared" si="59"/>
        <v>0.3</v>
      </c>
    </row>
    <row r="287" spans="2:37" outlineLevel="1" x14ac:dyDescent="0.3">
      <c r="B287" s="70">
        <f>+B286</f>
        <v>2</v>
      </c>
      <c r="C287" s="70">
        <f>+C283</f>
        <v>3</v>
      </c>
      <c r="D287" s="70">
        <f t="shared" si="56"/>
        <v>7</v>
      </c>
      <c r="E287" s="71" t="str">
        <f t="shared" si="50"/>
        <v>3G-Rural</v>
      </c>
      <c r="F287" s="71" t="str">
        <f t="shared" si="51"/>
        <v>3G</v>
      </c>
      <c r="G287" s="71" t="str">
        <f>+INDEX(p.ran.geo,C287)</f>
        <v>Rural</v>
      </c>
      <c r="I287" s="138" t="s">
        <v>725</v>
      </c>
      <c r="J287" s="338">
        <f t="shared" si="52"/>
        <v>0.14999999999999994</v>
      </c>
      <c r="L287" s="338">
        <f>+INDEX($J$225:$L$229,MATCH($G287,$E$218:$E$222,0),MATCH($F287,$J$217:$L$217,0))</f>
        <v>0.15</v>
      </c>
      <c r="M287" s="344">
        <f t="shared" ref="M287:AJ287" si="60">+L287</f>
        <v>0.15</v>
      </c>
      <c r="N287" s="344">
        <f t="shared" si="60"/>
        <v>0.15</v>
      </c>
      <c r="O287" s="344">
        <f t="shared" si="60"/>
        <v>0.15</v>
      </c>
      <c r="P287" s="344">
        <f t="shared" si="60"/>
        <v>0.15</v>
      </c>
      <c r="Q287" s="344">
        <f t="shared" si="60"/>
        <v>0.15</v>
      </c>
      <c r="R287" s="344">
        <f t="shared" si="60"/>
        <v>0.15</v>
      </c>
      <c r="S287" s="344">
        <f t="shared" si="60"/>
        <v>0.15</v>
      </c>
      <c r="T287" s="344">
        <f t="shared" si="60"/>
        <v>0.15</v>
      </c>
      <c r="U287" s="344">
        <f t="shared" si="60"/>
        <v>0.15</v>
      </c>
      <c r="V287" s="344">
        <f t="shared" si="60"/>
        <v>0.15</v>
      </c>
      <c r="W287" s="344">
        <f t="shared" si="60"/>
        <v>0.15</v>
      </c>
      <c r="X287" s="344">
        <f t="shared" si="60"/>
        <v>0.15</v>
      </c>
      <c r="Y287" s="344">
        <f t="shared" si="60"/>
        <v>0.15</v>
      </c>
      <c r="Z287" s="344">
        <f t="shared" si="60"/>
        <v>0.15</v>
      </c>
      <c r="AA287" s="344">
        <f t="shared" si="60"/>
        <v>0.15</v>
      </c>
      <c r="AB287" s="344">
        <f t="shared" si="60"/>
        <v>0.15</v>
      </c>
      <c r="AC287" s="344">
        <f t="shared" si="60"/>
        <v>0.15</v>
      </c>
      <c r="AD287" s="344">
        <f t="shared" si="60"/>
        <v>0.15</v>
      </c>
      <c r="AE287" s="344">
        <f t="shared" si="60"/>
        <v>0.15</v>
      </c>
      <c r="AF287" s="344">
        <f t="shared" si="60"/>
        <v>0.15</v>
      </c>
      <c r="AG287" s="344">
        <f t="shared" si="60"/>
        <v>0.15</v>
      </c>
      <c r="AH287" s="344">
        <f t="shared" si="60"/>
        <v>0.15</v>
      </c>
      <c r="AI287" s="344">
        <f t="shared" si="60"/>
        <v>0.15</v>
      </c>
      <c r="AJ287" s="344">
        <f t="shared" si="60"/>
        <v>0.15</v>
      </c>
    </row>
    <row r="288" spans="2:37" outlineLevel="1" x14ac:dyDescent="0.3">
      <c r="B288" s="70">
        <f>+B287</f>
        <v>2</v>
      </c>
      <c r="C288" s="70"/>
      <c r="D288" s="70">
        <f t="shared" si="56"/>
        <v>8</v>
      </c>
      <c r="E288" s="71" t="str">
        <f t="shared" si="50"/>
        <v>3G-Libre</v>
      </c>
      <c r="F288" s="71" t="str">
        <f t="shared" si="51"/>
        <v>3G</v>
      </c>
      <c r="G288" s="71"/>
      <c r="I288" s="138" t="s">
        <v>725</v>
      </c>
      <c r="J288" s="338">
        <f t="shared" si="52"/>
        <v>0</v>
      </c>
      <c r="L288" s="338"/>
      <c r="M288" s="344">
        <f t="shared" ref="M288:AJ288" si="61">+L288</f>
        <v>0</v>
      </c>
      <c r="N288" s="344">
        <f t="shared" si="61"/>
        <v>0</v>
      </c>
      <c r="O288" s="344">
        <f t="shared" si="61"/>
        <v>0</v>
      </c>
      <c r="P288" s="344">
        <f t="shared" si="61"/>
        <v>0</v>
      </c>
      <c r="Q288" s="344">
        <f t="shared" si="61"/>
        <v>0</v>
      </c>
      <c r="R288" s="344">
        <f t="shared" si="61"/>
        <v>0</v>
      </c>
      <c r="S288" s="344">
        <f t="shared" si="61"/>
        <v>0</v>
      </c>
      <c r="T288" s="344">
        <f t="shared" si="61"/>
        <v>0</v>
      </c>
      <c r="U288" s="344">
        <f t="shared" si="61"/>
        <v>0</v>
      </c>
      <c r="V288" s="344">
        <f t="shared" si="61"/>
        <v>0</v>
      </c>
      <c r="W288" s="344">
        <f t="shared" si="61"/>
        <v>0</v>
      </c>
      <c r="X288" s="344">
        <f t="shared" si="61"/>
        <v>0</v>
      </c>
      <c r="Y288" s="344">
        <f t="shared" si="61"/>
        <v>0</v>
      </c>
      <c r="Z288" s="344">
        <f t="shared" si="61"/>
        <v>0</v>
      </c>
      <c r="AA288" s="344">
        <f t="shared" si="61"/>
        <v>0</v>
      </c>
      <c r="AB288" s="344">
        <f t="shared" si="61"/>
        <v>0</v>
      </c>
      <c r="AC288" s="344">
        <f t="shared" si="61"/>
        <v>0</v>
      </c>
      <c r="AD288" s="344">
        <f t="shared" si="61"/>
        <v>0</v>
      </c>
      <c r="AE288" s="344">
        <f t="shared" si="61"/>
        <v>0</v>
      </c>
      <c r="AF288" s="344">
        <f t="shared" si="61"/>
        <v>0</v>
      </c>
      <c r="AG288" s="344">
        <f t="shared" si="61"/>
        <v>0</v>
      </c>
      <c r="AH288" s="344">
        <f t="shared" si="61"/>
        <v>0</v>
      </c>
      <c r="AI288" s="344">
        <f t="shared" si="61"/>
        <v>0</v>
      </c>
      <c r="AJ288" s="344">
        <f t="shared" si="61"/>
        <v>0</v>
      </c>
    </row>
    <row r="289" spans="2:37" outlineLevel="1" x14ac:dyDescent="0.3">
      <c r="B289" s="70">
        <f>+B285+1</f>
        <v>3</v>
      </c>
      <c r="C289" s="70">
        <f>+C285</f>
        <v>1</v>
      </c>
      <c r="D289" s="70">
        <f t="shared" si="56"/>
        <v>9</v>
      </c>
      <c r="E289" s="71" t="str">
        <f t="shared" si="50"/>
        <v>4G-Urbano</v>
      </c>
      <c r="F289" s="71" t="str">
        <f t="shared" si="51"/>
        <v>4G</v>
      </c>
      <c r="G289" s="71" t="str">
        <f>+INDEX(p.ran.geo,C289)</f>
        <v>Urbano</v>
      </c>
      <c r="I289" s="138" t="s">
        <v>725</v>
      </c>
      <c r="J289" s="338">
        <f t="shared" si="52"/>
        <v>5.0000000000000017E-2</v>
      </c>
      <c r="L289" s="338">
        <f>+INDEX($J$225:$L$229,MATCH($G289,$E$218:$E$222,0),MATCH($F289,$J$217:$L$217,0))</f>
        <v>0.05</v>
      </c>
      <c r="M289" s="344">
        <f t="shared" ref="M289:AJ289" si="62">+L289</f>
        <v>0.05</v>
      </c>
      <c r="N289" s="344">
        <f t="shared" si="62"/>
        <v>0.05</v>
      </c>
      <c r="O289" s="344">
        <f t="shared" si="62"/>
        <v>0.05</v>
      </c>
      <c r="P289" s="344">
        <f t="shared" si="62"/>
        <v>0.05</v>
      </c>
      <c r="Q289" s="344">
        <f t="shared" si="62"/>
        <v>0.05</v>
      </c>
      <c r="R289" s="344">
        <f t="shared" si="62"/>
        <v>0.05</v>
      </c>
      <c r="S289" s="344">
        <f t="shared" si="62"/>
        <v>0.05</v>
      </c>
      <c r="T289" s="344">
        <f t="shared" si="62"/>
        <v>0.05</v>
      </c>
      <c r="U289" s="344">
        <f t="shared" si="62"/>
        <v>0.05</v>
      </c>
      <c r="V289" s="344">
        <f t="shared" si="62"/>
        <v>0.05</v>
      </c>
      <c r="W289" s="344">
        <f t="shared" si="62"/>
        <v>0.05</v>
      </c>
      <c r="X289" s="344">
        <f t="shared" si="62"/>
        <v>0.05</v>
      </c>
      <c r="Y289" s="344">
        <f t="shared" si="62"/>
        <v>0.05</v>
      </c>
      <c r="Z289" s="344">
        <f t="shared" si="62"/>
        <v>0.05</v>
      </c>
      <c r="AA289" s="344">
        <f t="shared" si="62"/>
        <v>0.05</v>
      </c>
      <c r="AB289" s="344">
        <f t="shared" si="62"/>
        <v>0.05</v>
      </c>
      <c r="AC289" s="344">
        <f t="shared" si="62"/>
        <v>0.05</v>
      </c>
      <c r="AD289" s="344">
        <f t="shared" si="62"/>
        <v>0.05</v>
      </c>
      <c r="AE289" s="344">
        <f t="shared" si="62"/>
        <v>0.05</v>
      </c>
      <c r="AF289" s="344">
        <f t="shared" si="62"/>
        <v>0.05</v>
      </c>
      <c r="AG289" s="344">
        <f t="shared" si="62"/>
        <v>0.05</v>
      </c>
      <c r="AH289" s="344">
        <f t="shared" si="62"/>
        <v>0.05</v>
      </c>
      <c r="AI289" s="344">
        <f t="shared" si="62"/>
        <v>0.05</v>
      </c>
      <c r="AJ289" s="344">
        <f t="shared" si="62"/>
        <v>0.05</v>
      </c>
    </row>
    <row r="290" spans="2:37" outlineLevel="1" x14ac:dyDescent="0.3">
      <c r="B290" s="70">
        <f>+B289</f>
        <v>3</v>
      </c>
      <c r="C290" s="70">
        <f>+C286</f>
        <v>2</v>
      </c>
      <c r="D290" s="70">
        <f t="shared" si="56"/>
        <v>10</v>
      </c>
      <c r="E290" s="71" t="str">
        <f t="shared" si="50"/>
        <v>4G-Suburbano</v>
      </c>
      <c r="F290" s="71" t="str">
        <f t="shared" si="51"/>
        <v>4G</v>
      </c>
      <c r="G290" s="71" t="str">
        <f>+INDEX(p.ran.geo,C290)</f>
        <v>Suburbano</v>
      </c>
      <c r="I290" s="138" t="s">
        <v>725</v>
      </c>
      <c r="J290" s="338">
        <f t="shared" si="52"/>
        <v>0.25</v>
      </c>
      <c r="L290" s="338">
        <f>+INDEX($J$225:$L$229,MATCH($G290,$E$218:$E$222,0),MATCH($F290,$J$217:$L$217,0))</f>
        <v>0.25</v>
      </c>
      <c r="M290" s="344">
        <f t="shared" ref="M290:AJ290" si="63">+L290</f>
        <v>0.25</v>
      </c>
      <c r="N290" s="344">
        <f t="shared" si="63"/>
        <v>0.25</v>
      </c>
      <c r="O290" s="344">
        <f t="shared" si="63"/>
        <v>0.25</v>
      </c>
      <c r="P290" s="344">
        <f t="shared" si="63"/>
        <v>0.25</v>
      </c>
      <c r="Q290" s="344">
        <f t="shared" si="63"/>
        <v>0.25</v>
      </c>
      <c r="R290" s="344">
        <f t="shared" si="63"/>
        <v>0.25</v>
      </c>
      <c r="S290" s="344">
        <f t="shared" si="63"/>
        <v>0.25</v>
      </c>
      <c r="T290" s="344">
        <f t="shared" si="63"/>
        <v>0.25</v>
      </c>
      <c r="U290" s="344">
        <f t="shared" si="63"/>
        <v>0.25</v>
      </c>
      <c r="V290" s="344">
        <f t="shared" si="63"/>
        <v>0.25</v>
      </c>
      <c r="W290" s="344">
        <f t="shared" si="63"/>
        <v>0.25</v>
      </c>
      <c r="X290" s="344">
        <f t="shared" si="63"/>
        <v>0.25</v>
      </c>
      <c r="Y290" s="344">
        <f t="shared" si="63"/>
        <v>0.25</v>
      </c>
      <c r="Z290" s="344">
        <f t="shared" si="63"/>
        <v>0.25</v>
      </c>
      <c r="AA290" s="344">
        <f t="shared" si="63"/>
        <v>0.25</v>
      </c>
      <c r="AB290" s="344">
        <f t="shared" si="63"/>
        <v>0.25</v>
      </c>
      <c r="AC290" s="344">
        <f t="shared" si="63"/>
        <v>0.25</v>
      </c>
      <c r="AD290" s="344">
        <f t="shared" si="63"/>
        <v>0.25</v>
      </c>
      <c r="AE290" s="344">
        <f t="shared" si="63"/>
        <v>0.25</v>
      </c>
      <c r="AF290" s="344">
        <f t="shared" si="63"/>
        <v>0.25</v>
      </c>
      <c r="AG290" s="344">
        <f t="shared" si="63"/>
        <v>0.25</v>
      </c>
      <c r="AH290" s="344">
        <f t="shared" si="63"/>
        <v>0.25</v>
      </c>
      <c r="AI290" s="344">
        <f t="shared" si="63"/>
        <v>0.25</v>
      </c>
      <c r="AJ290" s="344">
        <f t="shared" si="63"/>
        <v>0.25</v>
      </c>
    </row>
    <row r="291" spans="2:37" outlineLevel="1" x14ac:dyDescent="0.3">
      <c r="B291" s="70">
        <f>+B290</f>
        <v>3</v>
      </c>
      <c r="C291" s="70">
        <f>+C287</f>
        <v>3</v>
      </c>
      <c r="D291" s="70">
        <f t="shared" si="56"/>
        <v>11</v>
      </c>
      <c r="E291" s="71" t="str">
        <f t="shared" si="50"/>
        <v>4G-Rural</v>
      </c>
      <c r="F291" s="71" t="str">
        <f t="shared" si="51"/>
        <v>4G</v>
      </c>
      <c r="G291" s="71" t="str">
        <f>+INDEX(p.ran.geo,C291)</f>
        <v>Rural</v>
      </c>
      <c r="I291" s="138" t="s">
        <v>725</v>
      </c>
      <c r="J291" s="338">
        <f t="shared" si="52"/>
        <v>0.10000000000000003</v>
      </c>
      <c r="L291" s="338">
        <f>+INDEX($J$225:$L$229,MATCH($G291,$E$218:$E$222,0),MATCH($F291,$J$217:$L$217,0))</f>
        <v>0.1</v>
      </c>
      <c r="M291" s="344">
        <f t="shared" ref="M291:AJ291" si="64">+L291</f>
        <v>0.1</v>
      </c>
      <c r="N291" s="344">
        <f t="shared" si="64"/>
        <v>0.1</v>
      </c>
      <c r="O291" s="344">
        <f t="shared" si="64"/>
        <v>0.1</v>
      </c>
      <c r="P291" s="344">
        <f t="shared" si="64"/>
        <v>0.1</v>
      </c>
      <c r="Q291" s="344">
        <f t="shared" si="64"/>
        <v>0.1</v>
      </c>
      <c r="R291" s="344">
        <f t="shared" si="64"/>
        <v>0.1</v>
      </c>
      <c r="S291" s="344">
        <f t="shared" si="64"/>
        <v>0.1</v>
      </c>
      <c r="T291" s="344">
        <f t="shared" si="64"/>
        <v>0.1</v>
      </c>
      <c r="U291" s="344">
        <f t="shared" si="64"/>
        <v>0.1</v>
      </c>
      <c r="V291" s="344">
        <f t="shared" si="64"/>
        <v>0.1</v>
      </c>
      <c r="W291" s="344">
        <f t="shared" si="64"/>
        <v>0.1</v>
      </c>
      <c r="X291" s="344">
        <f t="shared" si="64"/>
        <v>0.1</v>
      </c>
      <c r="Y291" s="344">
        <f t="shared" si="64"/>
        <v>0.1</v>
      </c>
      <c r="Z291" s="344">
        <f t="shared" si="64"/>
        <v>0.1</v>
      </c>
      <c r="AA291" s="344">
        <f t="shared" si="64"/>
        <v>0.1</v>
      </c>
      <c r="AB291" s="344">
        <f t="shared" si="64"/>
        <v>0.1</v>
      </c>
      <c r="AC291" s="344">
        <f t="shared" si="64"/>
        <v>0.1</v>
      </c>
      <c r="AD291" s="344">
        <f t="shared" si="64"/>
        <v>0.1</v>
      </c>
      <c r="AE291" s="344">
        <f t="shared" si="64"/>
        <v>0.1</v>
      </c>
      <c r="AF291" s="344">
        <f t="shared" si="64"/>
        <v>0.1</v>
      </c>
      <c r="AG291" s="344">
        <f t="shared" si="64"/>
        <v>0.1</v>
      </c>
      <c r="AH291" s="344">
        <f t="shared" si="64"/>
        <v>0.1</v>
      </c>
      <c r="AI291" s="344">
        <f t="shared" si="64"/>
        <v>0.1</v>
      </c>
      <c r="AJ291" s="344">
        <f t="shared" si="64"/>
        <v>0.1</v>
      </c>
    </row>
    <row r="292" spans="2:37" outlineLevel="1" x14ac:dyDescent="0.3">
      <c r="B292" s="70">
        <f>+B291</f>
        <v>3</v>
      </c>
      <c r="C292" s="70"/>
      <c r="D292" s="70">
        <f t="shared" si="56"/>
        <v>12</v>
      </c>
      <c r="E292" s="71" t="str">
        <f t="shared" si="50"/>
        <v>4G-Libre</v>
      </c>
      <c r="F292" s="71" t="str">
        <f t="shared" si="51"/>
        <v>4G</v>
      </c>
      <c r="G292" s="71"/>
      <c r="I292" s="138" t="s">
        <v>725</v>
      </c>
      <c r="J292" s="338">
        <f t="shared" si="52"/>
        <v>0</v>
      </c>
      <c r="L292" s="338"/>
      <c r="M292" s="344">
        <f t="shared" ref="M292:AJ292" si="65">+L292</f>
        <v>0</v>
      </c>
      <c r="N292" s="344">
        <f t="shared" si="65"/>
        <v>0</v>
      </c>
      <c r="O292" s="344">
        <f t="shared" si="65"/>
        <v>0</v>
      </c>
      <c r="P292" s="344">
        <f t="shared" si="65"/>
        <v>0</v>
      </c>
      <c r="Q292" s="344">
        <f t="shared" si="65"/>
        <v>0</v>
      </c>
      <c r="R292" s="344">
        <f t="shared" si="65"/>
        <v>0</v>
      </c>
      <c r="S292" s="344">
        <f t="shared" si="65"/>
        <v>0</v>
      </c>
      <c r="T292" s="344">
        <f t="shared" si="65"/>
        <v>0</v>
      </c>
      <c r="U292" s="344">
        <f t="shared" si="65"/>
        <v>0</v>
      </c>
      <c r="V292" s="344">
        <f t="shared" si="65"/>
        <v>0</v>
      </c>
      <c r="W292" s="344">
        <f t="shared" si="65"/>
        <v>0</v>
      </c>
      <c r="X292" s="344">
        <f t="shared" si="65"/>
        <v>0</v>
      </c>
      <c r="Y292" s="344">
        <f t="shared" si="65"/>
        <v>0</v>
      </c>
      <c r="Z292" s="344">
        <f t="shared" si="65"/>
        <v>0</v>
      </c>
      <c r="AA292" s="344">
        <f t="shared" si="65"/>
        <v>0</v>
      </c>
      <c r="AB292" s="344">
        <f t="shared" si="65"/>
        <v>0</v>
      </c>
      <c r="AC292" s="344">
        <f t="shared" si="65"/>
        <v>0</v>
      </c>
      <c r="AD292" s="344">
        <f t="shared" si="65"/>
        <v>0</v>
      </c>
      <c r="AE292" s="344">
        <f t="shared" si="65"/>
        <v>0</v>
      </c>
      <c r="AF292" s="344">
        <f t="shared" si="65"/>
        <v>0</v>
      </c>
      <c r="AG292" s="344">
        <f t="shared" si="65"/>
        <v>0</v>
      </c>
      <c r="AH292" s="344">
        <f t="shared" si="65"/>
        <v>0</v>
      </c>
      <c r="AI292" s="344">
        <f t="shared" si="65"/>
        <v>0</v>
      </c>
      <c r="AJ292" s="344">
        <f t="shared" si="65"/>
        <v>0</v>
      </c>
    </row>
    <row r="293" spans="2:37" outlineLevel="1" x14ac:dyDescent="0.3">
      <c r="D293" s="70">
        <f t="shared" si="56"/>
        <v>13</v>
      </c>
      <c r="E293" s="71" t="str">
        <f t="shared" si="50"/>
        <v>Libre</v>
      </c>
      <c r="F293" s="71"/>
      <c r="G293" s="71"/>
      <c r="I293" s="138" t="s">
        <v>725</v>
      </c>
      <c r="J293" s="338">
        <f t="shared" si="52"/>
        <v>0</v>
      </c>
      <c r="L293" s="338"/>
      <c r="M293" s="344">
        <f t="shared" ref="M293:AJ293" si="66">+L293</f>
        <v>0</v>
      </c>
      <c r="N293" s="344">
        <f t="shared" si="66"/>
        <v>0</v>
      </c>
      <c r="O293" s="344">
        <f t="shared" si="66"/>
        <v>0</v>
      </c>
      <c r="P293" s="344">
        <f t="shared" si="66"/>
        <v>0</v>
      </c>
      <c r="Q293" s="344">
        <f t="shared" si="66"/>
        <v>0</v>
      </c>
      <c r="R293" s="344">
        <f t="shared" si="66"/>
        <v>0</v>
      </c>
      <c r="S293" s="344">
        <f t="shared" si="66"/>
        <v>0</v>
      </c>
      <c r="T293" s="344">
        <f t="shared" si="66"/>
        <v>0</v>
      </c>
      <c r="U293" s="344">
        <f t="shared" si="66"/>
        <v>0</v>
      </c>
      <c r="V293" s="344">
        <f t="shared" si="66"/>
        <v>0</v>
      </c>
      <c r="W293" s="344">
        <f t="shared" si="66"/>
        <v>0</v>
      </c>
      <c r="X293" s="344">
        <f t="shared" si="66"/>
        <v>0</v>
      </c>
      <c r="Y293" s="344">
        <f t="shared" si="66"/>
        <v>0</v>
      </c>
      <c r="Z293" s="344">
        <f t="shared" si="66"/>
        <v>0</v>
      </c>
      <c r="AA293" s="344">
        <f t="shared" si="66"/>
        <v>0</v>
      </c>
      <c r="AB293" s="344">
        <f t="shared" si="66"/>
        <v>0</v>
      </c>
      <c r="AC293" s="344">
        <f t="shared" si="66"/>
        <v>0</v>
      </c>
      <c r="AD293" s="344">
        <f t="shared" si="66"/>
        <v>0</v>
      </c>
      <c r="AE293" s="344">
        <f t="shared" si="66"/>
        <v>0</v>
      </c>
      <c r="AF293" s="344">
        <f t="shared" si="66"/>
        <v>0</v>
      </c>
      <c r="AG293" s="344">
        <f t="shared" si="66"/>
        <v>0</v>
      </c>
      <c r="AH293" s="344">
        <f t="shared" si="66"/>
        <v>0</v>
      </c>
      <c r="AI293" s="344">
        <f t="shared" si="66"/>
        <v>0</v>
      </c>
      <c r="AJ293" s="344">
        <f t="shared" si="66"/>
        <v>0</v>
      </c>
    </row>
    <row r="294" spans="2:37" outlineLevel="1" x14ac:dyDescent="0.3">
      <c r="D294" s="70">
        <f t="shared" si="56"/>
        <v>14</v>
      </c>
      <c r="E294" s="71" t="str">
        <f t="shared" si="50"/>
        <v>Libre</v>
      </c>
      <c r="F294" s="71"/>
      <c r="G294" s="71"/>
      <c r="I294" s="138" t="s">
        <v>725</v>
      </c>
      <c r="J294" s="338">
        <f t="shared" si="52"/>
        <v>0</v>
      </c>
      <c r="L294" s="338"/>
      <c r="M294" s="344">
        <f t="shared" ref="M294:AJ294" si="67">+L294</f>
        <v>0</v>
      </c>
      <c r="N294" s="344">
        <f t="shared" si="67"/>
        <v>0</v>
      </c>
      <c r="O294" s="344">
        <f t="shared" si="67"/>
        <v>0</v>
      </c>
      <c r="P294" s="344">
        <f t="shared" si="67"/>
        <v>0</v>
      </c>
      <c r="Q294" s="344">
        <f t="shared" si="67"/>
        <v>0</v>
      </c>
      <c r="R294" s="344">
        <f t="shared" si="67"/>
        <v>0</v>
      </c>
      <c r="S294" s="344">
        <f t="shared" si="67"/>
        <v>0</v>
      </c>
      <c r="T294" s="344">
        <f t="shared" si="67"/>
        <v>0</v>
      </c>
      <c r="U294" s="344">
        <f t="shared" si="67"/>
        <v>0</v>
      </c>
      <c r="V294" s="344">
        <f t="shared" si="67"/>
        <v>0</v>
      </c>
      <c r="W294" s="344">
        <f t="shared" si="67"/>
        <v>0</v>
      </c>
      <c r="X294" s="344">
        <f t="shared" si="67"/>
        <v>0</v>
      </c>
      <c r="Y294" s="344">
        <f t="shared" si="67"/>
        <v>0</v>
      </c>
      <c r="Z294" s="344">
        <f t="shared" si="67"/>
        <v>0</v>
      </c>
      <c r="AA294" s="344">
        <f t="shared" si="67"/>
        <v>0</v>
      </c>
      <c r="AB294" s="344">
        <f t="shared" si="67"/>
        <v>0</v>
      </c>
      <c r="AC294" s="344">
        <f t="shared" si="67"/>
        <v>0</v>
      </c>
      <c r="AD294" s="344">
        <f t="shared" si="67"/>
        <v>0</v>
      </c>
      <c r="AE294" s="344">
        <f t="shared" si="67"/>
        <v>0</v>
      </c>
      <c r="AF294" s="344">
        <f t="shared" si="67"/>
        <v>0</v>
      </c>
      <c r="AG294" s="344">
        <f t="shared" si="67"/>
        <v>0</v>
      </c>
      <c r="AH294" s="344">
        <f t="shared" si="67"/>
        <v>0</v>
      </c>
      <c r="AI294" s="344">
        <f t="shared" si="67"/>
        <v>0</v>
      </c>
      <c r="AJ294" s="344">
        <f t="shared" si="67"/>
        <v>0</v>
      </c>
    </row>
    <row r="295" spans="2:37" outlineLevel="1" x14ac:dyDescent="0.3">
      <c r="D295" s="70">
        <f t="shared" si="56"/>
        <v>15</v>
      </c>
      <c r="E295" s="71" t="str">
        <f t="shared" si="50"/>
        <v>Libre</v>
      </c>
      <c r="F295" s="71"/>
      <c r="G295" s="71"/>
      <c r="I295" s="138" t="s">
        <v>725</v>
      </c>
      <c r="J295" s="338">
        <f t="shared" si="52"/>
        <v>0</v>
      </c>
      <c r="L295" s="338"/>
      <c r="M295" s="344">
        <f t="shared" ref="M295:AJ295" si="68">+L295</f>
        <v>0</v>
      </c>
      <c r="N295" s="344">
        <f t="shared" si="68"/>
        <v>0</v>
      </c>
      <c r="O295" s="344">
        <f t="shared" si="68"/>
        <v>0</v>
      </c>
      <c r="P295" s="344">
        <f t="shared" si="68"/>
        <v>0</v>
      </c>
      <c r="Q295" s="344">
        <f t="shared" si="68"/>
        <v>0</v>
      </c>
      <c r="R295" s="344">
        <f t="shared" si="68"/>
        <v>0</v>
      </c>
      <c r="S295" s="344">
        <f t="shared" si="68"/>
        <v>0</v>
      </c>
      <c r="T295" s="344">
        <f t="shared" si="68"/>
        <v>0</v>
      </c>
      <c r="U295" s="344">
        <f t="shared" si="68"/>
        <v>0</v>
      </c>
      <c r="V295" s="344">
        <f t="shared" si="68"/>
        <v>0</v>
      </c>
      <c r="W295" s="344">
        <f t="shared" si="68"/>
        <v>0</v>
      </c>
      <c r="X295" s="344">
        <f t="shared" si="68"/>
        <v>0</v>
      </c>
      <c r="Y295" s="344">
        <f t="shared" si="68"/>
        <v>0</v>
      </c>
      <c r="Z295" s="344">
        <f t="shared" si="68"/>
        <v>0</v>
      </c>
      <c r="AA295" s="344">
        <f t="shared" si="68"/>
        <v>0</v>
      </c>
      <c r="AB295" s="344">
        <f t="shared" si="68"/>
        <v>0</v>
      </c>
      <c r="AC295" s="344">
        <f t="shared" si="68"/>
        <v>0</v>
      </c>
      <c r="AD295" s="344">
        <f t="shared" si="68"/>
        <v>0</v>
      </c>
      <c r="AE295" s="344">
        <f t="shared" si="68"/>
        <v>0</v>
      </c>
      <c r="AF295" s="344">
        <f t="shared" si="68"/>
        <v>0</v>
      </c>
      <c r="AG295" s="344">
        <f t="shared" si="68"/>
        <v>0</v>
      </c>
      <c r="AH295" s="344">
        <f t="shared" si="68"/>
        <v>0</v>
      </c>
      <c r="AI295" s="344">
        <f t="shared" si="68"/>
        <v>0</v>
      </c>
      <c r="AJ295" s="344">
        <f t="shared" si="68"/>
        <v>0</v>
      </c>
    </row>
    <row r="296" spans="2:37" outlineLevel="1" x14ac:dyDescent="0.3">
      <c r="D296" s="70">
        <f t="shared" si="56"/>
        <v>16</v>
      </c>
      <c r="E296" s="71" t="str">
        <f t="shared" si="50"/>
        <v>Libre</v>
      </c>
      <c r="F296" s="71"/>
      <c r="G296" s="71"/>
      <c r="I296" s="138" t="s">
        <v>725</v>
      </c>
      <c r="J296" s="338">
        <f t="shared" si="52"/>
        <v>0</v>
      </c>
      <c r="L296" s="338"/>
      <c r="M296" s="344">
        <f t="shared" ref="M296:AJ296" si="69">+L296</f>
        <v>0</v>
      </c>
      <c r="N296" s="344">
        <f t="shared" si="69"/>
        <v>0</v>
      </c>
      <c r="O296" s="344">
        <f t="shared" si="69"/>
        <v>0</v>
      </c>
      <c r="P296" s="344">
        <f t="shared" si="69"/>
        <v>0</v>
      </c>
      <c r="Q296" s="344">
        <f t="shared" si="69"/>
        <v>0</v>
      </c>
      <c r="R296" s="344">
        <f t="shared" si="69"/>
        <v>0</v>
      </c>
      <c r="S296" s="344">
        <f t="shared" si="69"/>
        <v>0</v>
      </c>
      <c r="T296" s="344">
        <f t="shared" si="69"/>
        <v>0</v>
      </c>
      <c r="U296" s="344">
        <f t="shared" si="69"/>
        <v>0</v>
      </c>
      <c r="V296" s="344">
        <f t="shared" si="69"/>
        <v>0</v>
      </c>
      <c r="W296" s="344">
        <f t="shared" si="69"/>
        <v>0</v>
      </c>
      <c r="X296" s="344">
        <f t="shared" si="69"/>
        <v>0</v>
      </c>
      <c r="Y296" s="344">
        <f t="shared" si="69"/>
        <v>0</v>
      </c>
      <c r="Z296" s="344">
        <f t="shared" si="69"/>
        <v>0</v>
      </c>
      <c r="AA296" s="344">
        <f t="shared" si="69"/>
        <v>0</v>
      </c>
      <c r="AB296" s="344">
        <f t="shared" si="69"/>
        <v>0</v>
      </c>
      <c r="AC296" s="344">
        <f t="shared" si="69"/>
        <v>0</v>
      </c>
      <c r="AD296" s="344">
        <f t="shared" si="69"/>
        <v>0</v>
      </c>
      <c r="AE296" s="344">
        <f t="shared" si="69"/>
        <v>0</v>
      </c>
      <c r="AF296" s="344">
        <f t="shared" si="69"/>
        <v>0</v>
      </c>
      <c r="AG296" s="344">
        <f t="shared" si="69"/>
        <v>0</v>
      </c>
      <c r="AH296" s="344">
        <f t="shared" si="69"/>
        <v>0</v>
      </c>
      <c r="AI296" s="344">
        <f t="shared" si="69"/>
        <v>0</v>
      </c>
      <c r="AJ296" s="344">
        <f t="shared" si="69"/>
        <v>0</v>
      </c>
    </row>
    <row r="297" spans="2:37" outlineLevel="1" x14ac:dyDescent="0.3">
      <c r="D297" s="70">
        <f t="shared" si="56"/>
        <v>17</v>
      </c>
      <c r="E297" s="71" t="str">
        <f t="shared" si="50"/>
        <v>Libre</v>
      </c>
      <c r="F297" s="71"/>
      <c r="G297" s="71"/>
      <c r="I297" s="138" t="s">
        <v>725</v>
      </c>
      <c r="J297" s="338">
        <f t="shared" si="52"/>
        <v>0</v>
      </c>
      <c r="L297" s="338"/>
      <c r="M297" s="344">
        <f t="shared" ref="M297:AJ297" si="70">+L297</f>
        <v>0</v>
      </c>
      <c r="N297" s="344">
        <f t="shared" si="70"/>
        <v>0</v>
      </c>
      <c r="O297" s="344">
        <f t="shared" si="70"/>
        <v>0</v>
      </c>
      <c r="P297" s="344">
        <f t="shared" si="70"/>
        <v>0</v>
      </c>
      <c r="Q297" s="344">
        <f t="shared" si="70"/>
        <v>0</v>
      </c>
      <c r="R297" s="344">
        <f t="shared" si="70"/>
        <v>0</v>
      </c>
      <c r="S297" s="344">
        <f t="shared" si="70"/>
        <v>0</v>
      </c>
      <c r="T297" s="344">
        <f t="shared" si="70"/>
        <v>0</v>
      </c>
      <c r="U297" s="344">
        <f t="shared" si="70"/>
        <v>0</v>
      </c>
      <c r="V297" s="344">
        <f t="shared" si="70"/>
        <v>0</v>
      </c>
      <c r="W297" s="344">
        <f t="shared" si="70"/>
        <v>0</v>
      </c>
      <c r="X297" s="344">
        <f t="shared" si="70"/>
        <v>0</v>
      </c>
      <c r="Y297" s="344">
        <f t="shared" si="70"/>
        <v>0</v>
      </c>
      <c r="Z297" s="344">
        <f t="shared" si="70"/>
        <v>0</v>
      </c>
      <c r="AA297" s="344">
        <f t="shared" si="70"/>
        <v>0</v>
      </c>
      <c r="AB297" s="344">
        <f t="shared" si="70"/>
        <v>0</v>
      </c>
      <c r="AC297" s="344">
        <f t="shared" si="70"/>
        <v>0</v>
      </c>
      <c r="AD297" s="344">
        <f t="shared" si="70"/>
        <v>0</v>
      </c>
      <c r="AE297" s="344">
        <f t="shared" si="70"/>
        <v>0</v>
      </c>
      <c r="AF297" s="344">
        <f t="shared" si="70"/>
        <v>0</v>
      </c>
      <c r="AG297" s="344">
        <f t="shared" si="70"/>
        <v>0</v>
      </c>
      <c r="AH297" s="344">
        <f t="shared" si="70"/>
        <v>0</v>
      </c>
      <c r="AI297" s="344">
        <f t="shared" si="70"/>
        <v>0</v>
      </c>
      <c r="AJ297" s="344">
        <f t="shared" si="70"/>
        <v>0</v>
      </c>
    </row>
    <row r="298" spans="2:37" outlineLevel="1" x14ac:dyDescent="0.3">
      <c r="D298" s="70">
        <f t="shared" si="56"/>
        <v>18</v>
      </c>
      <c r="E298" s="71" t="str">
        <f t="shared" si="50"/>
        <v>Libre</v>
      </c>
      <c r="F298" s="71"/>
      <c r="G298" s="71"/>
      <c r="I298" s="138" t="s">
        <v>725</v>
      </c>
      <c r="J298" s="338">
        <f t="shared" si="52"/>
        <v>0</v>
      </c>
      <c r="L298" s="338"/>
      <c r="M298" s="344">
        <f t="shared" ref="M298:AJ298" si="71">+L298</f>
        <v>0</v>
      </c>
      <c r="N298" s="344">
        <f t="shared" si="71"/>
        <v>0</v>
      </c>
      <c r="O298" s="344">
        <f t="shared" si="71"/>
        <v>0</v>
      </c>
      <c r="P298" s="344">
        <f t="shared" si="71"/>
        <v>0</v>
      </c>
      <c r="Q298" s="344">
        <f t="shared" si="71"/>
        <v>0</v>
      </c>
      <c r="R298" s="344">
        <f t="shared" si="71"/>
        <v>0</v>
      </c>
      <c r="S298" s="344">
        <f t="shared" si="71"/>
        <v>0</v>
      </c>
      <c r="T298" s="344">
        <f t="shared" si="71"/>
        <v>0</v>
      </c>
      <c r="U298" s="344">
        <f t="shared" si="71"/>
        <v>0</v>
      </c>
      <c r="V298" s="344">
        <f t="shared" si="71"/>
        <v>0</v>
      </c>
      <c r="W298" s="344">
        <f t="shared" si="71"/>
        <v>0</v>
      </c>
      <c r="X298" s="344">
        <f t="shared" si="71"/>
        <v>0</v>
      </c>
      <c r="Y298" s="344">
        <f t="shared" si="71"/>
        <v>0</v>
      </c>
      <c r="Z298" s="344">
        <f t="shared" si="71"/>
        <v>0</v>
      </c>
      <c r="AA298" s="344">
        <f t="shared" si="71"/>
        <v>0</v>
      </c>
      <c r="AB298" s="344">
        <f t="shared" si="71"/>
        <v>0</v>
      </c>
      <c r="AC298" s="344">
        <f t="shared" si="71"/>
        <v>0</v>
      </c>
      <c r="AD298" s="344">
        <f t="shared" si="71"/>
        <v>0</v>
      </c>
      <c r="AE298" s="344">
        <f t="shared" si="71"/>
        <v>0</v>
      </c>
      <c r="AF298" s="344">
        <f t="shared" si="71"/>
        <v>0</v>
      </c>
      <c r="AG298" s="344">
        <f t="shared" si="71"/>
        <v>0</v>
      </c>
      <c r="AH298" s="344">
        <f t="shared" si="71"/>
        <v>0</v>
      </c>
      <c r="AI298" s="344">
        <f t="shared" si="71"/>
        <v>0</v>
      </c>
      <c r="AJ298" s="344">
        <f t="shared" si="71"/>
        <v>0</v>
      </c>
    </row>
    <row r="299" spans="2:37" outlineLevel="1" x14ac:dyDescent="0.3">
      <c r="D299" s="70">
        <f t="shared" si="56"/>
        <v>19</v>
      </c>
      <c r="E299" s="71" t="str">
        <f t="shared" si="50"/>
        <v>Libre</v>
      </c>
      <c r="F299" s="71"/>
      <c r="G299" s="71"/>
      <c r="I299" s="138" t="s">
        <v>725</v>
      </c>
      <c r="J299" s="338">
        <f t="shared" si="52"/>
        <v>0</v>
      </c>
      <c r="L299" s="338"/>
      <c r="M299" s="344">
        <f t="shared" ref="M299:AJ299" si="72">+L299</f>
        <v>0</v>
      </c>
      <c r="N299" s="344">
        <f t="shared" si="72"/>
        <v>0</v>
      </c>
      <c r="O299" s="344">
        <f t="shared" si="72"/>
        <v>0</v>
      </c>
      <c r="P299" s="344">
        <f t="shared" si="72"/>
        <v>0</v>
      </c>
      <c r="Q299" s="344">
        <f t="shared" si="72"/>
        <v>0</v>
      </c>
      <c r="R299" s="344">
        <f t="shared" si="72"/>
        <v>0</v>
      </c>
      <c r="S299" s="344">
        <f t="shared" si="72"/>
        <v>0</v>
      </c>
      <c r="T299" s="344">
        <f t="shared" si="72"/>
        <v>0</v>
      </c>
      <c r="U299" s="344">
        <f t="shared" si="72"/>
        <v>0</v>
      </c>
      <c r="V299" s="344">
        <f t="shared" si="72"/>
        <v>0</v>
      </c>
      <c r="W299" s="344">
        <f t="shared" si="72"/>
        <v>0</v>
      </c>
      <c r="X299" s="344">
        <f t="shared" si="72"/>
        <v>0</v>
      </c>
      <c r="Y299" s="344">
        <f t="shared" si="72"/>
        <v>0</v>
      </c>
      <c r="Z299" s="344">
        <f t="shared" si="72"/>
        <v>0</v>
      </c>
      <c r="AA299" s="344">
        <f t="shared" si="72"/>
        <v>0</v>
      </c>
      <c r="AB299" s="344">
        <f t="shared" si="72"/>
        <v>0</v>
      </c>
      <c r="AC299" s="344">
        <f t="shared" si="72"/>
        <v>0</v>
      </c>
      <c r="AD299" s="344">
        <f t="shared" si="72"/>
        <v>0</v>
      </c>
      <c r="AE299" s="344">
        <f t="shared" si="72"/>
        <v>0</v>
      </c>
      <c r="AF299" s="344">
        <f t="shared" si="72"/>
        <v>0</v>
      </c>
      <c r="AG299" s="344">
        <f t="shared" si="72"/>
        <v>0</v>
      </c>
      <c r="AH299" s="344">
        <f t="shared" si="72"/>
        <v>0</v>
      </c>
      <c r="AI299" s="344">
        <f t="shared" si="72"/>
        <v>0</v>
      </c>
      <c r="AJ299" s="344">
        <f t="shared" si="72"/>
        <v>0</v>
      </c>
    </row>
    <row r="300" spans="2:37" outlineLevel="1" x14ac:dyDescent="0.3">
      <c r="D300" s="70">
        <f t="shared" si="56"/>
        <v>20</v>
      </c>
      <c r="E300" s="71" t="str">
        <f t="shared" si="50"/>
        <v>Libre</v>
      </c>
      <c r="F300" s="71"/>
      <c r="G300" s="71"/>
      <c r="I300" s="138" t="s">
        <v>725</v>
      </c>
      <c r="J300" s="338">
        <f t="shared" si="52"/>
        <v>0</v>
      </c>
      <c r="L300" s="338"/>
      <c r="M300" s="344">
        <f t="shared" ref="M300:AJ300" si="73">+L300</f>
        <v>0</v>
      </c>
      <c r="N300" s="344">
        <f t="shared" si="73"/>
        <v>0</v>
      </c>
      <c r="O300" s="344">
        <f t="shared" si="73"/>
        <v>0</v>
      </c>
      <c r="P300" s="344">
        <f t="shared" si="73"/>
        <v>0</v>
      </c>
      <c r="Q300" s="344">
        <f t="shared" si="73"/>
        <v>0</v>
      </c>
      <c r="R300" s="344">
        <f t="shared" si="73"/>
        <v>0</v>
      </c>
      <c r="S300" s="344">
        <f t="shared" si="73"/>
        <v>0</v>
      </c>
      <c r="T300" s="344">
        <f t="shared" si="73"/>
        <v>0</v>
      </c>
      <c r="U300" s="344">
        <f t="shared" si="73"/>
        <v>0</v>
      </c>
      <c r="V300" s="344">
        <f t="shared" si="73"/>
        <v>0</v>
      </c>
      <c r="W300" s="344">
        <f t="shared" si="73"/>
        <v>0</v>
      </c>
      <c r="X300" s="344">
        <f t="shared" si="73"/>
        <v>0</v>
      </c>
      <c r="Y300" s="344">
        <f t="shared" si="73"/>
        <v>0</v>
      </c>
      <c r="Z300" s="344">
        <f t="shared" si="73"/>
        <v>0</v>
      </c>
      <c r="AA300" s="344">
        <f t="shared" si="73"/>
        <v>0</v>
      </c>
      <c r="AB300" s="344">
        <f t="shared" si="73"/>
        <v>0</v>
      </c>
      <c r="AC300" s="344">
        <f t="shared" si="73"/>
        <v>0</v>
      </c>
      <c r="AD300" s="344">
        <f t="shared" si="73"/>
        <v>0</v>
      </c>
      <c r="AE300" s="344">
        <f t="shared" si="73"/>
        <v>0</v>
      </c>
      <c r="AF300" s="344">
        <f t="shared" si="73"/>
        <v>0</v>
      </c>
      <c r="AG300" s="344">
        <f t="shared" si="73"/>
        <v>0</v>
      </c>
      <c r="AH300" s="344">
        <f t="shared" si="73"/>
        <v>0</v>
      </c>
      <c r="AI300" s="344">
        <f t="shared" si="73"/>
        <v>0</v>
      </c>
      <c r="AJ300" s="344">
        <f t="shared" si="73"/>
        <v>0</v>
      </c>
      <c r="AK300" s="63" t="s">
        <v>751</v>
      </c>
    </row>
    <row r="301" spans="2:37" outlineLevel="1" x14ac:dyDescent="0.3"/>
    <row r="302" spans="2:37" outlineLevel="1" x14ac:dyDescent="0.3">
      <c r="E302" s="343" t="s">
        <v>23</v>
      </c>
      <c r="F302" s="342"/>
      <c r="G302" s="342"/>
      <c r="H302" s="342"/>
      <c r="I302" s="341" t="s">
        <v>747</v>
      </c>
      <c r="J302" s="340">
        <f>+SUM(J281:J300)</f>
        <v>1.0003775714720022</v>
      </c>
      <c r="L302" s="340">
        <f t="shared" ref="L302:AJ302" si="74">+SUM(L281:L300)</f>
        <v>1.0003775714720025</v>
      </c>
      <c r="M302" s="340">
        <f t="shared" si="74"/>
        <v>1.0003775714720025</v>
      </c>
      <c r="N302" s="340">
        <f t="shared" si="74"/>
        <v>1.0003775714720025</v>
      </c>
      <c r="O302" s="340">
        <f t="shared" si="74"/>
        <v>1.0003775714720025</v>
      </c>
      <c r="P302" s="340">
        <f t="shared" si="74"/>
        <v>1.0003775714720025</v>
      </c>
      <c r="Q302" s="340">
        <f t="shared" si="74"/>
        <v>1.0003775714720025</v>
      </c>
      <c r="R302" s="340">
        <f t="shared" si="74"/>
        <v>1.0003775714720025</v>
      </c>
      <c r="S302" s="340">
        <f t="shared" si="74"/>
        <v>1.0003775714720025</v>
      </c>
      <c r="T302" s="340">
        <f t="shared" si="74"/>
        <v>1.0003775714720025</v>
      </c>
      <c r="U302" s="340">
        <f t="shared" si="74"/>
        <v>1.0003775714720025</v>
      </c>
      <c r="V302" s="340">
        <f t="shared" si="74"/>
        <v>1.0003775714720025</v>
      </c>
      <c r="W302" s="340">
        <f t="shared" si="74"/>
        <v>1.0003775714720025</v>
      </c>
      <c r="X302" s="340">
        <f t="shared" si="74"/>
        <v>1.0003775714720025</v>
      </c>
      <c r="Y302" s="340">
        <f t="shared" si="74"/>
        <v>1.0003775714720025</v>
      </c>
      <c r="Z302" s="340">
        <f t="shared" si="74"/>
        <v>1.0003775714720025</v>
      </c>
      <c r="AA302" s="340">
        <f t="shared" si="74"/>
        <v>1.0003775714720025</v>
      </c>
      <c r="AB302" s="340">
        <f t="shared" si="74"/>
        <v>1.0003775714720025</v>
      </c>
      <c r="AC302" s="340">
        <f t="shared" si="74"/>
        <v>1.0003775714720025</v>
      </c>
      <c r="AD302" s="340">
        <f t="shared" si="74"/>
        <v>1.0003775714720025</v>
      </c>
      <c r="AE302" s="340">
        <f t="shared" si="74"/>
        <v>1.0003775714720025</v>
      </c>
      <c r="AF302" s="340">
        <f t="shared" si="74"/>
        <v>1.0003775714720025</v>
      </c>
      <c r="AG302" s="340">
        <f t="shared" si="74"/>
        <v>1.0003775714720025</v>
      </c>
      <c r="AH302" s="340">
        <f t="shared" si="74"/>
        <v>1.0003775714720025</v>
      </c>
      <c r="AI302" s="340">
        <f t="shared" si="74"/>
        <v>1.0003775714720025</v>
      </c>
      <c r="AJ302" s="340">
        <f t="shared" si="74"/>
        <v>1.0003775714720025</v>
      </c>
    </row>
    <row r="303" spans="2:37" outlineLevel="1" x14ac:dyDescent="0.3">
      <c r="E303" s="343" t="s">
        <v>723</v>
      </c>
      <c r="F303" s="342"/>
      <c r="G303" s="342"/>
      <c r="H303" s="342"/>
      <c r="I303" s="341" t="s">
        <v>747</v>
      </c>
      <c r="J303" s="340">
        <f>+SUM(J281:J284)</f>
        <v>0.10037757147200242</v>
      </c>
      <c r="L303" s="340"/>
      <c r="M303" s="340"/>
      <c r="N303" s="340"/>
      <c r="O303" s="340"/>
      <c r="P303" s="340"/>
      <c r="Q303" s="340"/>
      <c r="R303" s="340"/>
      <c r="S303" s="340"/>
      <c r="T303" s="340"/>
      <c r="U303" s="340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0"/>
      <c r="AI303" s="340"/>
      <c r="AJ303" s="340"/>
    </row>
    <row r="304" spans="2:37" outlineLevel="1" x14ac:dyDescent="0.3">
      <c r="E304" s="343" t="s">
        <v>704</v>
      </c>
      <c r="F304" s="342"/>
      <c r="G304" s="342"/>
      <c r="H304" s="342"/>
      <c r="I304" s="341" t="s">
        <v>747</v>
      </c>
      <c r="J304" s="340">
        <f>+SUM(J285:J288)</f>
        <v>0.49999999999999978</v>
      </c>
      <c r="L304" s="340"/>
      <c r="M304" s="340"/>
      <c r="N304" s="340"/>
      <c r="O304" s="340"/>
      <c r="P304" s="340"/>
      <c r="Q304" s="340"/>
      <c r="R304" s="340"/>
      <c r="S304" s="340"/>
      <c r="T304" s="340"/>
      <c r="U304" s="340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0"/>
      <c r="AI304" s="340"/>
      <c r="AJ304" s="340"/>
    </row>
    <row r="305" spans="2:36" outlineLevel="1" x14ac:dyDescent="0.3">
      <c r="E305" s="343" t="s">
        <v>682</v>
      </c>
      <c r="F305" s="342"/>
      <c r="G305" s="342"/>
      <c r="H305" s="342"/>
      <c r="I305" s="341" t="s">
        <v>747</v>
      </c>
      <c r="J305" s="340">
        <f>+SUM(J289:J292)</f>
        <v>0.40000000000000008</v>
      </c>
      <c r="L305" s="340"/>
      <c r="M305" s="340"/>
      <c r="N305" s="340"/>
      <c r="O305" s="340"/>
      <c r="P305" s="340"/>
      <c r="Q305" s="340"/>
      <c r="R305" s="340"/>
      <c r="S305" s="340"/>
      <c r="T305" s="340"/>
      <c r="U305" s="340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0"/>
      <c r="AI305" s="340"/>
      <c r="AJ305" s="340"/>
    </row>
    <row r="306" spans="2:36" outlineLevel="1" x14ac:dyDescent="0.3"/>
    <row r="307" spans="2:36" outlineLevel="1" x14ac:dyDescent="0.3">
      <c r="B307" s="69" t="s">
        <v>76</v>
      </c>
      <c r="C307" s="69" t="s">
        <v>76</v>
      </c>
      <c r="D307" s="69" t="s">
        <v>76</v>
      </c>
      <c r="E307" s="69" t="s">
        <v>753</v>
      </c>
      <c r="F307" s="69" t="s">
        <v>161</v>
      </c>
      <c r="G307" s="69" t="s">
        <v>161</v>
      </c>
      <c r="J307" s="69" t="s">
        <v>749</v>
      </c>
      <c r="L307" s="69" t="str">
        <f t="shared" ref="L307:AJ307" si="75">+INDEX(l.reg.nom,L$6)</f>
        <v>Amazonas</v>
      </c>
      <c r="M307" s="69" t="str">
        <f t="shared" si="75"/>
        <v>Ancash</v>
      </c>
      <c r="N307" s="69" t="str">
        <f t="shared" si="75"/>
        <v>Apurímac</v>
      </c>
      <c r="O307" s="69" t="str">
        <f t="shared" si="75"/>
        <v>Arequipa</v>
      </c>
      <c r="P307" s="69" t="str">
        <f t="shared" si="75"/>
        <v>Ayacucho</v>
      </c>
      <c r="Q307" s="69" t="str">
        <f t="shared" si="75"/>
        <v>Cajamarca</v>
      </c>
      <c r="R307" s="69" t="str">
        <f t="shared" si="75"/>
        <v>Callao</v>
      </c>
      <c r="S307" s="69" t="str">
        <f t="shared" si="75"/>
        <v>Cusco</v>
      </c>
      <c r="T307" s="69" t="str">
        <f t="shared" si="75"/>
        <v>Huancavelica</v>
      </c>
      <c r="U307" s="69" t="str">
        <f t="shared" si="75"/>
        <v>Huánuco</v>
      </c>
      <c r="V307" s="69" t="str">
        <f t="shared" si="75"/>
        <v>Ica</v>
      </c>
      <c r="W307" s="69" t="str">
        <f t="shared" si="75"/>
        <v>Junín</v>
      </c>
      <c r="X307" s="69" t="str">
        <f t="shared" si="75"/>
        <v>La Libertad</v>
      </c>
      <c r="Y307" s="69" t="str">
        <f t="shared" si="75"/>
        <v>Lambayeque</v>
      </c>
      <c r="Z307" s="69" t="str">
        <f t="shared" si="75"/>
        <v>Lima</v>
      </c>
      <c r="AA307" s="69" t="str">
        <f t="shared" si="75"/>
        <v>Loreto</v>
      </c>
      <c r="AB307" s="69" t="str">
        <f t="shared" si="75"/>
        <v>Madre de Dios</v>
      </c>
      <c r="AC307" s="69" t="str">
        <f t="shared" si="75"/>
        <v>Moquegua</v>
      </c>
      <c r="AD307" s="69" t="str">
        <f t="shared" si="75"/>
        <v>Pasco</v>
      </c>
      <c r="AE307" s="69" t="str">
        <f t="shared" si="75"/>
        <v>Piura</v>
      </c>
      <c r="AF307" s="69" t="str">
        <f t="shared" si="75"/>
        <v>Puno</v>
      </c>
      <c r="AG307" s="69" t="str">
        <f t="shared" si="75"/>
        <v>San Martín</v>
      </c>
      <c r="AH307" s="69" t="str">
        <f t="shared" si="75"/>
        <v>Tacna</v>
      </c>
      <c r="AI307" s="69" t="str">
        <f t="shared" si="75"/>
        <v>Tumbes</v>
      </c>
      <c r="AJ307" s="69" t="str">
        <f t="shared" si="75"/>
        <v>Ucayali</v>
      </c>
    </row>
    <row r="308" spans="2:36" outlineLevel="1" x14ac:dyDescent="0.3">
      <c r="B308" s="70">
        <v>1</v>
      </c>
      <c r="C308" s="70">
        <v>1</v>
      </c>
      <c r="D308" s="70">
        <v>1</v>
      </c>
      <c r="E308" s="71" t="str">
        <f t="shared" ref="E308:E327" si="76">+INDEX(l.geo.nom2,D308)</f>
        <v>2G-Urbano</v>
      </c>
      <c r="F308" s="71" t="str">
        <f t="shared" ref="F308:F319" si="77">+INDEX(p.ran.tec,B308)</f>
        <v>2G</v>
      </c>
      <c r="G308" s="71" t="str">
        <f>+INDEX(p.ran.geo,C308)</f>
        <v>Urbano</v>
      </c>
      <c r="I308" s="138" t="s">
        <v>725</v>
      </c>
      <c r="J308" s="338">
        <f t="shared" ref="J308:J327" si="78">+SUM(L308:AJ308)/COUNTA($L$253:$AJ$253)</f>
        <v>3.0054907280970634E-2</v>
      </c>
      <c r="L308" s="338">
        <f>+INDEX($J$232:$L$236,MATCH($G308,$E$218:$E$222,0),MATCH($F308,$J$217:$L$217,0))</f>
        <v>3.0054907280970648E-2</v>
      </c>
      <c r="M308" s="344">
        <f t="shared" ref="M308:AJ308" si="79">+L308</f>
        <v>3.0054907280970648E-2</v>
      </c>
      <c r="N308" s="344">
        <f t="shared" si="79"/>
        <v>3.0054907280970648E-2</v>
      </c>
      <c r="O308" s="344">
        <f t="shared" si="79"/>
        <v>3.0054907280970648E-2</v>
      </c>
      <c r="P308" s="344">
        <f t="shared" si="79"/>
        <v>3.0054907280970648E-2</v>
      </c>
      <c r="Q308" s="344">
        <f t="shared" si="79"/>
        <v>3.0054907280970648E-2</v>
      </c>
      <c r="R308" s="344">
        <f t="shared" si="79"/>
        <v>3.0054907280970648E-2</v>
      </c>
      <c r="S308" s="344">
        <f t="shared" si="79"/>
        <v>3.0054907280970648E-2</v>
      </c>
      <c r="T308" s="344">
        <f t="shared" si="79"/>
        <v>3.0054907280970648E-2</v>
      </c>
      <c r="U308" s="344">
        <f t="shared" si="79"/>
        <v>3.0054907280970648E-2</v>
      </c>
      <c r="V308" s="344">
        <f t="shared" si="79"/>
        <v>3.0054907280970648E-2</v>
      </c>
      <c r="W308" s="344">
        <f t="shared" si="79"/>
        <v>3.0054907280970648E-2</v>
      </c>
      <c r="X308" s="344">
        <f t="shared" si="79"/>
        <v>3.0054907280970648E-2</v>
      </c>
      <c r="Y308" s="344">
        <f t="shared" si="79"/>
        <v>3.0054907280970648E-2</v>
      </c>
      <c r="Z308" s="344">
        <f t="shared" si="79"/>
        <v>3.0054907280970648E-2</v>
      </c>
      <c r="AA308" s="344">
        <f t="shared" si="79"/>
        <v>3.0054907280970648E-2</v>
      </c>
      <c r="AB308" s="344">
        <f t="shared" si="79"/>
        <v>3.0054907280970648E-2</v>
      </c>
      <c r="AC308" s="344">
        <f t="shared" si="79"/>
        <v>3.0054907280970648E-2</v>
      </c>
      <c r="AD308" s="344">
        <f t="shared" si="79"/>
        <v>3.0054907280970648E-2</v>
      </c>
      <c r="AE308" s="344">
        <f t="shared" si="79"/>
        <v>3.0054907280970648E-2</v>
      </c>
      <c r="AF308" s="344">
        <f t="shared" si="79"/>
        <v>3.0054907280970648E-2</v>
      </c>
      <c r="AG308" s="344">
        <f t="shared" si="79"/>
        <v>3.0054907280970648E-2</v>
      </c>
      <c r="AH308" s="344">
        <f t="shared" si="79"/>
        <v>3.0054907280970648E-2</v>
      </c>
      <c r="AI308" s="344">
        <f t="shared" si="79"/>
        <v>3.0054907280970648E-2</v>
      </c>
      <c r="AJ308" s="344">
        <f t="shared" si="79"/>
        <v>3.0054907280970648E-2</v>
      </c>
    </row>
    <row r="309" spans="2:36" outlineLevel="1" x14ac:dyDescent="0.3">
      <c r="B309" s="70">
        <f>+B308</f>
        <v>1</v>
      </c>
      <c r="C309" s="70">
        <f>+C308+1</f>
        <v>2</v>
      </c>
      <c r="D309" s="70">
        <f>+D308+1</f>
        <v>2</v>
      </c>
      <c r="E309" s="71" t="str">
        <f t="shared" si="76"/>
        <v>2G-Suburbano</v>
      </c>
      <c r="F309" s="71" t="str">
        <f t="shared" si="77"/>
        <v>2G</v>
      </c>
      <c r="G309" s="71" t="str">
        <f>+INDEX(p.ran.geo,C309)</f>
        <v>Suburbano</v>
      </c>
      <c r="I309" s="138" t="s">
        <v>725</v>
      </c>
      <c r="J309" s="338">
        <f t="shared" si="78"/>
        <v>5.020455205617002E-2</v>
      </c>
      <c r="L309" s="338">
        <f>+INDEX($J$232:$L$236,MATCH($G309,$E$218:$E$222,0),MATCH($F309,$J$217:$L$217,0))</f>
        <v>5.0204552056170013E-2</v>
      </c>
      <c r="M309" s="344">
        <f t="shared" ref="M309:AJ309" si="80">+L309</f>
        <v>5.0204552056170013E-2</v>
      </c>
      <c r="N309" s="344">
        <f t="shared" si="80"/>
        <v>5.0204552056170013E-2</v>
      </c>
      <c r="O309" s="344">
        <f t="shared" si="80"/>
        <v>5.0204552056170013E-2</v>
      </c>
      <c r="P309" s="344">
        <f t="shared" si="80"/>
        <v>5.0204552056170013E-2</v>
      </c>
      <c r="Q309" s="344">
        <f t="shared" si="80"/>
        <v>5.0204552056170013E-2</v>
      </c>
      <c r="R309" s="344">
        <f t="shared" si="80"/>
        <v>5.0204552056170013E-2</v>
      </c>
      <c r="S309" s="344">
        <f t="shared" si="80"/>
        <v>5.0204552056170013E-2</v>
      </c>
      <c r="T309" s="344">
        <f t="shared" si="80"/>
        <v>5.0204552056170013E-2</v>
      </c>
      <c r="U309" s="344">
        <f t="shared" si="80"/>
        <v>5.0204552056170013E-2</v>
      </c>
      <c r="V309" s="344">
        <f t="shared" si="80"/>
        <v>5.0204552056170013E-2</v>
      </c>
      <c r="W309" s="344">
        <f t="shared" si="80"/>
        <v>5.0204552056170013E-2</v>
      </c>
      <c r="X309" s="344">
        <f t="shared" si="80"/>
        <v>5.0204552056170013E-2</v>
      </c>
      <c r="Y309" s="344">
        <f t="shared" si="80"/>
        <v>5.0204552056170013E-2</v>
      </c>
      <c r="Z309" s="344">
        <f t="shared" si="80"/>
        <v>5.0204552056170013E-2</v>
      </c>
      <c r="AA309" s="344">
        <f t="shared" si="80"/>
        <v>5.0204552056170013E-2</v>
      </c>
      <c r="AB309" s="344">
        <f t="shared" si="80"/>
        <v>5.0204552056170013E-2</v>
      </c>
      <c r="AC309" s="344">
        <f t="shared" si="80"/>
        <v>5.0204552056170013E-2</v>
      </c>
      <c r="AD309" s="344">
        <f t="shared" si="80"/>
        <v>5.0204552056170013E-2</v>
      </c>
      <c r="AE309" s="344">
        <f t="shared" si="80"/>
        <v>5.0204552056170013E-2</v>
      </c>
      <c r="AF309" s="344">
        <f t="shared" si="80"/>
        <v>5.0204552056170013E-2</v>
      </c>
      <c r="AG309" s="344">
        <f t="shared" si="80"/>
        <v>5.0204552056170013E-2</v>
      </c>
      <c r="AH309" s="344">
        <f t="shared" si="80"/>
        <v>5.0204552056170013E-2</v>
      </c>
      <c r="AI309" s="344">
        <f t="shared" si="80"/>
        <v>5.0204552056170013E-2</v>
      </c>
      <c r="AJ309" s="344">
        <f t="shared" si="80"/>
        <v>5.0204552056170013E-2</v>
      </c>
    </row>
    <row r="310" spans="2:36" outlineLevel="1" x14ac:dyDescent="0.3">
      <c r="B310" s="70">
        <f>+B309</f>
        <v>1</v>
      </c>
      <c r="C310" s="70">
        <f>+C309+1</f>
        <v>3</v>
      </c>
      <c r="D310" s="70">
        <f>+D309+1</f>
        <v>3</v>
      </c>
      <c r="E310" s="71" t="str">
        <f t="shared" si="76"/>
        <v>2G-Rural</v>
      </c>
      <c r="F310" s="71" t="str">
        <f t="shared" si="77"/>
        <v>2G</v>
      </c>
      <c r="G310" s="71" t="str">
        <f>+INDEX(p.ran.geo,C310)</f>
        <v>Rural</v>
      </c>
      <c r="I310" s="138" t="s">
        <v>725</v>
      </c>
      <c r="J310" s="338">
        <f t="shared" si="78"/>
        <v>2.0118112134861765E-2</v>
      </c>
      <c r="L310" s="338">
        <f>+INDEX($J$232:$L$236,MATCH($G310,$E$218:$E$222,0),MATCH($F310,$J$217:$L$217,0))</f>
        <v>2.0118112134861772E-2</v>
      </c>
      <c r="M310" s="344">
        <f t="shared" ref="M310:AJ310" si="81">+L310</f>
        <v>2.0118112134861772E-2</v>
      </c>
      <c r="N310" s="344">
        <f t="shared" si="81"/>
        <v>2.0118112134861772E-2</v>
      </c>
      <c r="O310" s="344">
        <f t="shared" si="81"/>
        <v>2.0118112134861772E-2</v>
      </c>
      <c r="P310" s="344">
        <f t="shared" si="81"/>
        <v>2.0118112134861772E-2</v>
      </c>
      <c r="Q310" s="344">
        <f t="shared" si="81"/>
        <v>2.0118112134861772E-2</v>
      </c>
      <c r="R310" s="344">
        <f t="shared" si="81"/>
        <v>2.0118112134861772E-2</v>
      </c>
      <c r="S310" s="344">
        <f t="shared" si="81"/>
        <v>2.0118112134861772E-2</v>
      </c>
      <c r="T310" s="344">
        <f t="shared" si="81"/>
        <v>2.0118112134861772E-2</v>
      </c>
      <c r="U310" s="344">
        <f t="shared" si="81"/>
        <v>2.0118112134861772E-2</v>
      </c>
      <c r="V310" s="344">
        <f t="shared" si="81"/>
        <v>2.0118112134861772E-2</v>
      </c>
      <c r="W310" s="344">
        <f t="shared" si="81"/>
        <v>2.0118112134861772E-2</v>
      </c>
      <c r="X310" s="344">
        <f t="shared" si="81"/>
        <v>2.0118112134861772E-2</v>
      </c>
      <c r="Y310" s="344">
        <f t="shared" si="81"/>
        <v>2.0118112134861772E-2</v>
      </c>
      <c r="Z310" s="344">
        <f t="shared" si="81"/>
        <v>2.0118112134861772E-2</v>
      </c>
      <c r="AA310" s="344">
        <f t="shared" si="81"/>
        <v>2.0118112134861772E-2</v>
      </c>
      <c r="AB310" s="344">
        <f t="shared" si="81"/>
        <v>2.0118112134861772E-2</v>
      </c>
      <c r="AC310" s="344">
        <f t="shared" si="81"/>
        <v>2.0118112134861772E-2</v>
      </c>
      <c r="AD310" s="344">
        <f t="shared" si="81"/>
        <v>2.0118112134861772E-2</v>
      </c>
      <c r="AE310" s="344">
        <f t="shared" si="81"/>
        <v>2.0118112134861772E-2</v>
      </c>
      <c r="AF310" s="344">
        <f t="shared" si="81"/>
        <v>2.0118112134861772E-2</v>
      </c>
      <c r="AG310" s="344">
        <f t="shared" si="81"/>
        <v>2.0118112134861772E-2</v>
      </c>
      <c r="AH310" s="344">
        <f t="shared" si="81"/>
        <v>2.0118112134861772E-2</v>
      </c>
      <c r="AI310" s="344">
        <f t="shared" si="81"/>
        <v>2.0118112134861772E-2</v>
      </c>
      <c r="AJ310" s="344">
        <f t="shared" si="81"/>
        <v>2.0118112134861772E-2</v>
      </c>
    </row>
    <row r="311" spans="2:36" outlineLevel="1" x14ac:dyDescent="0.3">
      <c r="B311" s="70">
        <f>+B310</f>
        <v>1</v>
      </c>
      <c r="C311" s="70"/>
      <c r="D311" s="70">
        <f t="shared" ref="D311:D327" si="82">+D310+1</f>
        <v>4</v>
      </c>
      <c r="E311" s="71" t="str">
        <f t="shared" si="76"/>
        <v>2G-Libre</v>
      </c>
      <c r="F311" s="71" t="str">
        <f t="shared" si="77"/>
        <v>2G</v>
      </c>
      <c r="G311" s="71"/>
      <c r="I311" s="138" t="s">
        <v>725</v>
      </c>
      <c r="J311" s="338">
        <f t="shared" si="78"/>
        <v>0</v>
      </c>
      <c r="L311" s="338"/>
      <c r="M311" s="344">
        <f t="shared" ref="M311:AJ311" si="83">+L311</f>
        <v>0</v>
      </c>
      <c r="N311" s="344">
        <f t="shared" si="83"/>
        <v>0</v>
      </c>
      <c r="O311" s="344">
        <f t="shared" si="83"/>
        <v>0</v>
      </c>
      <c r="P311" s="344">
        <f t="shared" si="83"/>
        <v>0</v>
      </c>
      <c r="Q311" s="344">
        <f t="shared" si="83"/>
        <v>0</v>
      </c>
      <c r="R311" s="344">
        <f t="shared" si="83"/>
        <v>0</v>
      </c>
      <c r="S311" s="344">
        <f t="shared" si="83"/>
        <v>0</v>
      </c>
      <c r="T311" s="344">
        <f t="shared" si="83"/>
        <v>0</v>
      </c>
      <c r="U311" s="344">
        <f t="shared" si="83"/>
        <v>0</v>
      </c>
      <c r="V311" s="344">
        <f t="shared" si="83"/>
        <v>0</v>
      </c>
      <c r="W311" s="344">
        <f t="shared" si="83"/>
        <v>0</v>
      </c>
      <c r="X311" s="344">
        <f t="shared" si="83"/>
        <v>0</v>
      </c>
      <c r="Y311" s="344">
        <f t="shared" si="83"/>
        <v>0</v>
      </c>
      <c r="Z311" s="344">
        <f t="shared" si="83"/>
        <v>0</v>
      </c>
      <c r="AA311" s="344">
        <f t="shared" si="83"/>
        <v>0</v>
      </c>
      <c r="AB311" s="344">
        <f t="shared" si="83"/>
        <v>0</v>
      </c>
      <c r="AC311" s="344">
        <f t="shared" si="83"/>
        <v>0</v>
      </c>
      <c r="AD311" s="344">
        <f t="shared" si="83"/>
        <v>0</v>
      </c>
      <c r="AE311" s="344">
        <f t="shared" si="83"/>
        <v>0</v>
      </c>
      <c r="AF311" s="344">
        <f t="shared" si="83"/>
        <v>0</v>
      </c>
      <c r="AG311" s="344">
        <f t="shared" si="83"/>
        <v>0</v>
      </c>
      <c r="AH311" s="344">
        <f t="shared" si="83"/>
        <v>0</v>
      </c>
      <c r="AI311" s="344">
        <f t="shared" si="83"/>
        <v>0</v>
      </c>
      <c r="AJ311" s="344">
        <f t="shared" si="83"/>
        <v>0</v>
      </c>
    </row>
    <row r="312" spans="2:36" outlineLevel="1" x14ac:dyDescent="0.3">
      <c r="B312" s="70">
        <f>+B308+1</f>
        <v>2</v>
      </c>
      <c r="C312" s="70">
        <f>+C308</f>
        <v>1</v>
      </c>
      <c r="D312" s="70">
        <f t="shared" si="82"/>
        <v>5</v>
      </c>
      <c r="E312" s="71" t="str">
        <f t="shared" si="76"/>
        <v>3G-Urbano</v>
      </c>
      <c r="F312" s="71" t="str">
        <f t="shared" si="77"/>
        <v>3G</v>
      </c>
      <c r="G312" s="71" t="str">
        <f>+INDEX(p.ran.geo,C312)</f>
        <v>Urbano</v>
      </c>
      <c r="I312" s="138" t="s">
        <v>725</v>
      </c>
      <c r="J312" s="338">
        <f t="shared" si="78"/>
        <v>5.0000000000000017E-2</v>
      </c>
      <c r="L312" s="338">
        <f>+INDEX($J$232:$L$236,MATCH($G312,$E$218:$E$222,0),MATCH($F312,$J$217:$L$217,0))</f>
        <v>0.05</v>
      </c>
      <c r="M312" s="344">
        <f t="shared" ref="M312:AJ312" si="84">+L312</f>
        <v>0.05</v>
      </c>
      <c r="N312" s="344">
        <f t="shared" si="84"/>
        <v>0.05</v>
      </c>
      <c r="O312" s="344">
        <f t="shared" si="84"/>
        <v>0.05</v>
      </c>
      <c r="P312" s="344">
        <f t="shared" si="84"/>
        <v>0.05</v>
      </c>
      <c r="Q312" s="344">
        <f t="shared" si="84"/>
        <v>0.05</v>
      </c>
      <c r="R312" s="344">
        <f t="shared" si="84"/>
        <v>0.05</v>
      </c>
      <c r="S312" s="344">
        <f t="shared" si="84"/>
        <v>0.05</v>
      </c>
      <c r="T312" s="344">
        <f t="shared" si="84"/>
        <v>0.05</v>
      </c>
      <c r="U312" s="344">
        <f t="shared" si="84"/>
        <v>0.05</v>
      </c>
      <c r="V312" s="344">
        <f t="shared" si="84"/>
        <v>0.05</v>
      </c>
      <c r="W312" s="344">
        <f t="shared" si="84"/>
        <v>0.05</v>
      </c>
      <c r="X312" s="344">
        <f t="shared" si="84"/>
        <v>0.05</v>
      </c>
      <c r="Y312" s="344">
        <f t="shared" si="84"/>
        <v>0.05</v>
      </c>
      <c r="Z312" s="344">
        <f t="shared" si="84"/>
        <v>0.05</v>
      </c>
      <c r="AA312" s="344">
        <f t="shared" si="84"/>
        <v>0.05</v>
      </c>
      <c r="AB312" s="344">
        <f t="shared" si="84"/>
        <v>0.05</v>
      </c>
      <c r="AC312" s="344">
        <f t="shared" si="84"/>
        <v>0.05</v>
      </c>
      <c r="AD312" s="344">
        <f t="shared" si="84"/>
        <v>0.05</v>
      </c>
      <c r="AE312" s="344">
        <f t="shared" si="84"/>
        <v>0.05</v>
      </c>
      <c r="AF312" s="344">
        <f t="shared" si="84"/>
        <v>0.05</v>
      </c>
      <c r="AG312" s="344">
        <f t="shared" si="84"/>
        <v>0.05</v>
      </c>
      <c r="AH312" s="344">
        <f t="shared" si="84"/>
        <v>0.05</v>
      </c>
      <c r="AI312" s="344">
        <f t="shared" si="84"/>
        <v>0.05</v>
      </c>
      <c r="AJ312" s="344">
        <f t="shared" si="84"/>
        <v>0.05</v>
      </c>
    </row>
    <row r="313" spans="2:36" outlineLevel="1" x14ac:dyDescent="0.3">
      <c r="B313" s="70">
        <f>+B312</f>
        <v>2</v>
      </c>
      <c r="C313" s="70">
        <f>+C309</f>
        <v>2</v>
      </c>
      <c r="D313" s="70">
        <f t="shared" si="82"/>
        <v>6</v>
      </c>
      <c r="E313" s="71" t="str">
        <f t="shared" si="76"/>
        <v>3G-Suburbano</v>
      </c>
      <c r="F313" s="71" t="str">
        <f t="shared" si="77"/>
        <v>3G</v>
      </c>
      <c r="G313" s="71" t="str">
        <f>+INDEX(p.ran.geo,C313)</f>
        <v>Suburbano</v>
      </c>
      <c r="I313" s="138" t="s">
        <v>725</v>
      </c>
      <c r="J313" s="338">
        <f t="shared" si="78"/>
        <v>0.29999999999999988</v>
      </c>
      <c r="L313" s="338">
        <f>+INDEX($J$232:$L$236,MATCH($G313,$E$218:$E$222,0),MATCH($F313,$J$217:$L$217,0))</f>
        <v>0.3</v>
      </c>
      <c r="M313" s="344">
        <f t="shared" ref="M313:AJ313" si="85">+L313</f>
        <v>0.3</v>
      </c>
      <c r="N313" s="344">
        <f t="shared" si="85"/>
        <v>0.3</v>
      </c>
      <c r="O313" s="344">
        <f t="shared" si="85"/>
        <v>0.3</v>
      </c>
      <c r="P313" s="344">
        <f t="shared" si="85"/>
        <v>0.3</v>
      </c>
      <c r="Q313" s="344">
        <f t="shared" si="85"/>
        <v>0.3</v>
      </c>
      <c r="R313" s="344">
        <f t="shared" si="85"/>
        <v>0.3</v>
      </c>
      <c r="S313" s="344">
        <f t="shared" si="85"/>
        <v>0.3</v>
      </c>
      <c r="T313" s="344">
        <f t="shared" si="85"/>
        <v>0.3</v>
      </c>
      <c r="U313" s="344">
        <f t="shared" si="85"/>
        <v>0.3</v>
      </c>
      <c r="V313" s="344">
        <f t="shared" si="85"/>
        <v>0.3</v>
      </c>
      <c r="W313" s="344">
        <f t="shared" si="85"/>
        <v>0.3</v>
      </c>
      <c r="X313" s="344">
        <f t="shared" si="85"/>
        <v>0.3</v>
      </c>
      <c r="Y313" s="344">
        <f t="shared" si="85"/>
        <v>0.3</v>
      </c>
      <c r="Z313" s="344">
        <f t="shared" si="85"/>
        <v>0.3</v>
      </c>
      <c r="AA313" s="344">
        <f t="shared" si="85"/>
        <v>0.3</v>
      </c>
      <c r="AB313" s="344">
        <f t="shared" si="85"/>
        <v>0.3</v>
      </c>
      <c r="AC313" s="344">
        <f t="shared" si="85"/>
        <v>0.3</v>
      </c>
      <c r="AD313" s="344">
        <f t="shared" si="85"/>
        <v>0.3</v>
      </c>
      <c r="AE313" s="344">
        <f t="shared" si="85"/>
        <v>0.3</v>
      </c>
      <c r="AF313" s="344">
        <f t="shared" si="85"/>
        <v>0.3</v>
      </c>
      <c r="AG313" s="344">
        <f t="shared" si="85"/>
        <v>0.3</v>
      </c>
      <c r="AH313" s="344">
        <f t="shared" si="85"/>
        <v>0.3</v>
      </c>
      <c r="AI313" s="344">
        <f t="shared" si="85"/>
        <v>0.3</v>
      </c>
      <c r="AJ313" s="344">
        <f t="shared" si="85"/>
        <v>0.3</v>
      </c>
    </row>
    <row r="314" spans="2:36" outlineLevel="1" x14ac:dyDescent="0.3">
      <c r="B314" s="70">
        <f>+B313</f>
        <v>2</v>
      </c>
      <c r="C314" s="70">
        <f>+C310</f>
        <v>3</v>
      </c>
      <c r="D314" s="70">
        <f t="shared" si="82"/>
        <v>7</v>
      </c>
      <c r="E314" s="71" t="str">
        <f t="shared" si="76"/>
        <v>3G-Rural</v>
      </c>
      <c r="F314" s="71" t="str">
        <f t="shared" si="77"/>
        <v>3G</v>
      </c>
      <c r="G314" s="71" t="str">
        <f>+INDEX(p.ran.geo,C314)</f>
        <v>Rural</v>
      </c>
      <c r="I314" s="138" t="s">
        <v>725</v>
      </c>
      <c r="J314" s="338">
        <f t="shared" si="78"/>
        <v>0.14999999999999994</v>
      </c>
      <c r="L314" s="338">
        <f>+INDEX($J$232:$L$236,MATCH($G314,$E$218:$E$222,0),MATCH($F314,$J$217:$L$217,0))</f>
        <v>0.15</v>
      </c>
      <c r="M314" s="344">
        <f t="shared" ref="M314:AJ314" si="86">+L314</f>
        <v>0.15</v>
      </c>
      <c r="N314" s="344">
        <f t="shared" si="86"/>
        <v>0.15</v>
      </c>
      <c r="O314" s="344">
        <f t="shared" si="86"/>
        <v>0.15</v>
      </c>
      <c r="P314" s="344">
        <f t="shared" si="86"/>
        <v>0.15</v>
      </c>
      <c r="Q314" s="344">
        <f t="shared" si="86"/>
        <v>0.15</v>
      </c>
      <c r="R314" s="344">
        <f t="shared" si="86"/>
        <v>0.15</v>
      </c>
      <c r="S314" s="344">
        <f t="shared" si="86"/>
        <v>0.15</v>
      </c>
      <c r="T314" s="344">
        <f t="shared" si="86"/>
        <v>0.15</v>
      </c>
      <c r="U314" s="344">
        <f t="shared" si="86"/>
        <v>0.15</v>
      </c>
      <c r="V314" s="344">
        <f t="shared" si="86"/>
        <v>0.15</v>
      </c>
      <c r="W314" s="344">
        <f t="shared" si="86"/>
        <v>0.15</v>
      </c>
      <c r="X314" s="344">
        <f t="shared" si="86"/>
        <v>0.15</v>
      </c>
      <c r="Y314" s="344">
        <f t="shared" si="86"/>
        <v>0.15</v>
      </c>
      <c r="Z314" s="344">
        <f t="shared" si="86"/>
        <v>0.15</v>
      </c>
      <c r="AA314" s="344">
        <f t="shared" si="86"/>
        <v>0.15</v>
      </c>
      <c r="AB314" s="344">
        <f t="shared" si="86"/>
        <v>0.15</v>
      </c>
      <c r="AC314" s="344">
        <f t="shared" si="86"/>
        <v>0.15</v>
      </c>
      <c r="AD314" s="344">
        <f t="shared" si="86"/>
        <v>0.15</v>
      </c>
      <c r="AE314" s="344">
        <f t="shared" si="86"/>
        <v>0.15</v>
      </c>
      <c r="AF314" s="344">
        <f t="shared" si="86"/>
        <v>0.15</v>
      </c>
      <c r="AG314" s="344">
        <f t="shared" si="86"/>
        <v>0.15</v>
      </c>
      <c r="AH314" s="344">
        <f t="shared" si="86"/>
        <v>0.15</v>
      </c>
      <c r="AI314" s="344">
        <f t="shared" si="86"/>
        <v>0.15</v>
      </c>
      <c r="AJ314" s="344">
        <f t="shared" si="86"/>
        <v>0.15</v>
      </c>
    </row>
    <row r="315" spans="2:36" outlineLevel="1" x14ac:dyDescent="0.3">
      <c r="B315" s="70">
        <f>+B314</f>
        <v>2</v>
      </c>
      <c r="C315" s="70"/>
      <c r="D315" s="70">
        <f t="shared" si="82"/>
        <v>8</v>
      </c>
      <c r="E315" s="71" t="str">
        <f t="shared" si="76"/>
        <v>3G-Libre</v>
      </c>
      <c r="F315" s="71" t="str">
        <f t="shared" si="77"/>
        <v>3G</v>
      </c>
      <c r="G315" s="71"/>
      <c r="I315" s="138" t="s">
        <v>725</v>
      </c>
      <c r="J315" s="338">
        <f t="shared" si="78"/>
        <v>0</v>
      </c>
      <c r="L315" s="338"/>
      <c r="M315" s="344">
        <f t="shared" ref="M315:AJ315" si="87">+L315</f>
        <v>0</v>
      </c>
      <c r="N315" s="344">
        <f t="shared" si="87"/>
        <v>0</v>
      </c>
      <c r="O315" s="344">
        <f t="shared" si="87"/>
        <v>0</v>
      </c>
      <c r="P315" s="344">
        <f t="shared" si="87"/>
        <v>0</v>
      </c>
      <c r="Q315" s="344">
        <f t="shared" si="87"/>
        <v>0</v>
      </c>
      <c r="R315" s="344">
        <f t="shared" si="87"/>
        <v>0</v>
      </c>
      <c r="S315" s="344">
        <f t="shared" si="87"/>
        <v>0</v>
      </c>
      <c r="T315" s="344">
        <f t="shared" si="87"/>
        <v>0</v>
      </c>
      <c r="U315" s="344">
        <f t="shared" si="87"/>
        <v>0</v>
      </c>
      <c r="V315" s="344">
        <f t="shared" si="87"/>
        <v>0</v>
      </c>
      <c r="W315" s="344">
        <f t="shared" si="87"/>
        <v>0</v>
      </c>
      <c r="X315" s="344">
        <f t="shared" si="87"/>
        <v>0</v>
      </c>
      <c r="Y315" s="344">
        <f t="shared" si="87"/>
        <v>0</v>
      </c>
      <c r="Z315" s="344">
        <f t="shared" si="87"/>
        <v>0</v>
      </c>
      <c r="AA315" s="344">
        <f t="shared" si="87"/>
        <v>0</v>
      </c>
      <c r="AB315" s="344">
        <f t="shared" si="87"/>
        <v>0</v>
      </c>
      <c r="AC315" s="344">
        <f t="shared" si="87"/>
        <v>0</v>
      </c>
      <c r="AD315" s="344">
        <f t="shared" si="87"/>
        <v>0</v>
      </c>
      <c r="AE315" s="344">
        <f t="shared" si="87"/>
        <v>0</v>
      </c>
      <c r="AF315" s="344">
        <f t="shared" si="87"/>
        <v>0</v>
      </c>
      <c r="AG315" s="344">
        <f t="shared" si="87"/>
        <v>0</v>
      </c>
      <c r="AH315" s="344">
        <f t="shared" si="87"/>
        <v>0</v>
      </c>
      <c r="AI315" s="344">
        <f t="shared" si="87"/>
        <v>0</v>
      </c>
      <c r="AJ315" s="344">
        <f t="shared" si="87"/>
        <v>0</v>
      </c>
    </row>
    <row r="316" spans="2:36" outlineLevel="1" x14ac:dyDescent="0.3">
      <c r="B316" s="70">
        <f>+B312+1</f>
        <v>3</v>
      </c>
      <c r="C316" s="70">
        <f>+C312</f>
        <v>1</v>
      </c>
      <c r="D316" s="70">
        <f t="shared" si="82"/>
        <v>9</v>
      </c>
      <c r="E316" s="71" t="str">
        <f t="shared" si="76"/>
        <v>4G-Urbano</v>
      </c>
      <c r="F316" s="71" t="str">
        <f t="shared" si="77"/>
        <v>4G</v>
      </c>
      <c r="G316" s="71" t="str">
        <f>+INDEX(p.ran.geo,C316)</f>
        <v>Urbano</v>
      </c>
      <c r="I316" s="138" t="s">
        <v>725</v>
      </c>
      <c r="J316" s="338">
        <f t="shared" si="78"/>
        <v>5.0000000000000017E-2</v>
      </c>
      <c r="L316" s="338">
        <f>+INDEX($J$232:$L$236,MATCH($G316,$E$218:$E$222,0),MATCH($F316,$J$217:$L$217,0))</f>
        <v>0.05</v>
      </c>
      <c r="M316" s="344">
        <f t="shared" ref="M316:AJ316" si="88">+L316</f>
        <v>0.05</v>
      </c>
      <c r="N316" s="344">
        <f t="shared" si="88"/>
        <v>0.05</v>
      </c>
      <c r="O316" s="344">
        <f t="shared" si="88"/>
        <v>0.05</v>
      </c>
      <c r="P316" s="344">
        <f t="shared" si="88"/>
        <v>0.05</v>
      </c>
      <c r="Q316" s="344">
        <f t="shared" si="88"/>
        <v>0.05</v>
      </c>
      <c r="R316" s="344">
        <f t="shared" si="88"/>
        <v>0.05</v>
      </c>
      <c r="S316" s="344">
        <f t="shared" si="88"/>
        <v>0.05</v>
      </c>
      <c r="T316" s="344">
        <f t="shared" si="88"/>
        <v>0.05</v>
      </c>
      <c r="U316" s="344">
        <f t="shared" si="88"/>
        <v>0.05</v>
      </c>
      <c r="V316" s="344">
        <f t="shared" si="88"/>
        <v>0.05</v>
      </c>
      <c r="W316" s="344">
        <f t="shared" si="88"/>
        <v>0.05</v>
      </c>
      <c r="X316" s="344">
        <f t="shared" si="88"/>
        <v>0.05</v>
      </c>
      <c r="Y316" s="344">
        <f t="shared" si="88"/>
        <v>0.05</v>
      </c>
      <c r="Z316" s="344">
        <f t="shared" si="88"/>
        <v>0.05</v>
      </c>
      <c r="AA316" s="344">
        <f t="shared" si="88"/>
        <v>0.05</v>
      </c>
      <c r="AB316" s="344">
        <f t="shared" si="88"/>
        <v>0.05</v>
      </c>
      <c r="AC316" s="344">
        <f t="shared" si="88"/>
        <v>0.05</v>
      </c>
      <c r="AD316" s="344">
        <f t="shared" si="88"/>
        <v>0.05</v>
      </c>
      <c r="AE316" s="344">
        <f t="shared" si="88"/>
        <v>0.05</v>
      </c>
      <c r="AF316" s="344">
        <f t="shared" si="88"/>
        <v>0.05</v>
      </c>
      <c r="AG316" s="344">
        <f t="shared" si="88"/>
        <v>0.05</v>
      </c>
      <c r="AH316" s="344">
        <f t="shared" si="88"/>
        <v>0.05</v>
      </c>
      <c r="AI316" s="344">
        <f t="shared" si="88"/>
        <v>0.05</v>
      </c>
      <c r="AJ316" s="344">
        <f t="shared" si="88"/>
        <v>0.05</v>
      </c>
    </row>
    <row r="317" spans="2:36" outlineLevel="1" x14ac:dyDescent="0.3">
      <c r="B317" s="70">
        <f>+B316</f>
        <v>3</v>
      </c>
      <c r="C317" s="70">
        <f>+C313</f>
        <v>2</v>
      </c>
      <c r="D317" s="70">
        <f t="shared" si="82"/>
        <v>10</v>
      </c>
      <c r="E317" s="71" t="str">
        <f t="shared" si="76"/>
        <v>4G-Suburbano</v>
      </c>
      <c r="F317" s="71" t="str">
        <f t="shared" si="77"/>
        <v>4G</v>
      </c>
      <c r="G317" s="71" t="str">
        <f>+INDEX(p.ran.geo,C317)</f>
        <v>Suburbano</v>
      </c>
      <c r="I317" s="138" t="s">
        <v>725</v>
      </c>
      <c r="J317" s="338">
        <f t="shared" si="78"/>
        <v>0.25</v>
      </c>
      <c r="L317" s="338">
        <f>+INDEX($J$232:$L$236,MATCH($G317,$E$218:$E$222,0),MATCH($F317,$J$217:$L$217,0))</f>
        <v>0.25</v>
      </c>
      <c r="M317" s="344">
        <f t="shared" ref="M317:AJ317" si="89">+L317</f>
        <v>0.25</v>
      </c>
      <c r="N317" s="344">
        <f t="shared" si="89"/>
        <v>0.25</v>
      </c>
      <c r="O317" s="344">
        <f t="shared" si="89"/>
        <v>0.25</v>
      </c>
      <c r="P317" s="344">
        <f t="shared" si="89"/>
        <v>0.25</v>
      </c>
      <c r="Q317" s="344">
        <f t="shared" si="89"/>
        <v>0.25</v>
      </c>
      <c r="R317" s="344">
        <f t="shared" si="89"/>
        <v>0.25</v>
      </c>
      <c r="S317" s="344">
        <f t="shared" si="89"/>
        <v>0.25</v>
      </c>
      <c r="T317" s="344">
        <f t="shared" si="89"/>
        <v>0.25</v>
      </c>
      <c r="U317" s="344">
        <f t="shared" si="89"/>
        <v>0.25</v>
      </c>
      <c r="V317" s="344">
        <f t="shared" si="89"/>
        <v>0.25</v>
      </c>
      <c r="W317" s="344">
        <f t="shared" si="89"/>
        <v>0.25</v>
      </c>
      <c r="X317" s="344">
        <f t="shared" si="89"/>
        <v>0.25</v>
      </c>
      <c r="Y317" s="344">
        <f t="shared" si="89"/>
        <v>0.25</v>
      </c>
      <c r="Z317" s="344">
        <f t="shared" si="89"/>
        <v>0.25</v>
      </c>
      <c r="AA317" s="344">
        <f t="shared" si="89"/>
        <v>0.25</v>
      </c>
      <c r="AB317" s="344">
        <f t="shared" si="89"/>
        <v>0.25</v>
      </c>
      <c r="AC317" s="344">
        <f t="shared" si="89"/>
        <v>0.25</v>
      </c>
      <c r="AD317" s="344">
        <f t="shared" si="89"/>
        <v>0.25</v>
      </c>
      <c r="AE317" s="344">
        <f t="shared" si="89"/>
        <v>0.25</v>
      </c>
      <c r="AF317" s="344">
        <f t="shared" si="89"/>
        <v>0.25</v>
      </c>
      <c r="AG317" s="344">
        <f t="shared" si="89"/>
        <v>0.25</v>
      </c>
      <c r="AH317" s="344">
        <f t="shared" si="89"/>
        <v>0.25</v>
      </c>
      <c r="AI317" s="344">
        <f t="shared" si="89"/>
        <v>0.25</v>
      </c>
      <c r="AJ317" s="344">
        <f t="shared" si="89"/>
        <v>0.25</v>
      </c>
    </row>
    <row r="318" spans="2:36" outlineLevel="1" x14ac:dyDescent="0.3">
      <c r="B318" s="70">
        <f>+B317</f>
        <v>3</v>
      </c>
      <c r="C318" s="70">
        <f>+C314</f>
        <v>3</v>
      </c>
      <c r="D318" s="70">
        <f t="shared" si="82"/>
        <v>11</v>
      </c>
      <c r="E318" s="71" t="str">
        <f t="shared" si="76"/>
        <v>4G-Rural</v>
      </c>
      <c r="F318" s="71" t="str">
        <f t="shared" si="77"/>
        <v>4G</v>
      </c>
      <c r="G318" s="71" t="str">
        <f>+INDEX(p.ran.geo,C318)</f>
        <v>Rural</v>
      </c>
      <c r="I318" s="138" t="s">
        <v>725</v>
      </c>
      <c r="J318" s="338">
        <f t="shared" si="78"/>
        <v>0.10000000000000003</v>
      </c>
      <c r="L318" s="338">
        <f>+INDEX($J$232:$L$236,MATCH($G318,$E$218:$E$222,0),MATCH($F318,$J$217:$L$217,0))</f>
        <v>0.1</v>
      </c>
      <c r="M318" s="344">
        <f t="shared" ref="M318:AJ318" si="90">+L318</f>
        <v>0.1</v>
      </c>
      <c r="N318" s="344">
        <f t="shared" si="90"/>
        <v>0.1</v>
      </c>
      <c r="O318" s="344">
        <f t="shared" si="90"/>
        <v>0.1</v>
      </c>
      <c r="P318" s="344">
        <f t="shared" si="90"/>
        <v>0.1</v>
      </c>
      <c r="Q318" s="344">
        <f t="shared" si="90"/>
        <v>0.1</v>
      </c>
      <c r="R318" s="344">
        <f t="shared" si="90"/>
        <v>0.1</v>
      </c>
      <c r="S318" s="344">
        <f t="shared" si="90"/>
        <v>0.1</v>
      </c>
      <c r="T318" s="344">
        <f t="shared" si="90"/>
        <v>0.1</v>
      </c>
      <c r="U318" s="344">
        <f t="shared" si="90"/>
        <v>0.1</v>
      </c>
      <c r="V318" s="344">
        <f t="shared" si="90"/>
        <v>0.1</v>
      </c>
      <c r="W318" s="344">
        <f t="shared" si="90"/>
        <v>0.1</v>
      </c>
      <c r="X318" s="344">
        <f t="shared" si="90"/>
        <v>0.1</v>
      </c>
      <c r="Y318" s="344">
        <f t="shared" si="90"/>
        <v>0.1</v>
      </c>
      <c r="Z318" s="344">
        <f t="shared" si="90"/>
        <v>0.1</v>
      </c>
      <c r="AA318" s="344">
        <f t="shared" si="90"/>
        <v>0.1</v>
      </c>
      <c r="AB318" s="344">
        <f t="shared" si="90"/>
        <v>0.1</v>
      </c>
      <c r="AC318" s="344">
        <f t="shared" si="90"/>
        <v>0.1</v>
      </c>
      <c r="AD318" s="344">
        <f t="shared" si="90"/>
        <v>0.1</v>
      </c>
      <c r="AE318" s="344">
        <f t="shared" si="90"/>
        <v>0.1</v>
      </c>
      <c r="AF318" s="344">
        <f t="shared" si="90"/>
        <v>0.1</v>
      </c>
      <c r="AG318" s="344">
        <f t="shared" si="90"/>
        <v>0.1</v>
      </c>
      <c r="AH318" s="344">
        <f t="shared" si="90"/>
        <v>0.1</v>
      </c>
      <c r="AI318" s="344">
        <f t="shared" si="90"/>
        <v>0.1</v>
      </c>
      <c r="AJ318" s="344">
        <f t="shared" si="90"/>
        <v>0.1</v>
      </c>
    </row>
    <row r="319" spans="2:36" outlineLevel="1" x14ac:dyDescent="0.3">
      <c r="B319" s="70">
        <f>+B318</f>
        <v>3</v>
      </c>
      <c r="C319" s="70"/>
      <c r="D319" s="70">
        <f t="shared" si="82"/>
        <v>12</v>
      </c>
      <c r="E319" s="71" t="str">
        <f t="shared" si="76"/>
        <v>4G-Libre</v>
      </c>
      <c r="F319" s="71" t="str">
        <f t="shared" si="77"/>
        <v>4G</v>
      </c>
      <c r="G319" s="71"/>
      <c r="I319" s="138" t="s">
        <v>725</v>
      </c>
      <c r="J319" s="338">
        <f t="shared" si="78"/>
        <v>0</v>
      </c>
      <c r="L319" s="338"/>
      <c r="M319" s="344">
        <f t="shared" ref="M319:AJ319" si="91">+L319</f>
        <v>0</v>
      </c>
      <c r="N319" s="344">
        <f t="shared" si="91"/>
        <v>0</v>
      </c>
      <c r="O319" s="344">
        <f t="shared" si="91"/>
        <v>0</v>
      </c>
      <c r="P319" s="344">
        <f t="shared" si="91"/>
        <v>0</v>
      </c>
      <c r="Q319" s="344">
        <f t="shared" si="91"/>
        <v>0</v>
      </c>
      <c r="R319" s="344">
        <f t="shared" si="91"/>
        <v>0</v>
      </c>
      <c r="S319" s="344">
        <f t="shared" si="91"/>
        <v>0</v>
      </c>
      <c r="T319" s="344">
        <f t="shared" si="91"/>
        <v>0</v>
      </c>
      <c r="U319" s="344">
        <f t="shared" si="91"/>
        <v>0</v>
      </c>
      <c r="V319" s="344">
        <f t="shared" si="91"/>
        <v>0</v>
      </c>
      <c r="W319" s="344">
        <f t="shared" si="91"/>
        <v>0</v>
      </c>
      <c r="X319" s="344">
        <f t="shared" si="91"/>
        <v>0</v>
      </c>
      <c r="Y319" s="344">
        <f t="shared" si="91"/>
        <v>0</v>
      </c>
      <c r="Z319" s="344">
        <f t="shared" si="91"/>
        <v>0</v>
      </c>
      <c r="AA319" s="344">
        <f t="shared" si="91"/>
        <v>0</v>
      </c>
      <c r="AB319" s="344">
        <f t="shared" si="91"/>
        <v>0</v>
      </c>
      <c r="AC319" s="344">
        <f t="shared" si="91"/>
        <v>0</v>
      </c>
      <c r="AD319" s="344">
        <f t="shared" si="91"/>
        <v>0</v>
      </c>
      <c r="AE319" s="344">
        <f t="shared" si="91"/>
        <v>0</v>
      </c>
      <c r="AF319" s="344">
        <f t="shared" si="91"/>
        <v>0</v>
      </c>
      <c r="AG319" s="344">
        <f t="shared" si="91"/>
        <v>0</v>
      </c>
      <c r="AH319" s="344">
        <f t="shared" si="91"/>
        <v>0</v>
      </c>
      <c r="AI319" s="344">
        <f t="shared" si="91"/>
        <v>0</v>
      </c>
      <c r="AJ319" s="344">
        <f t="shared" si="91"/>
        <v>0</v>
      </c>
    </row>
    <row r="320" spans="2:36" outlineLevel="1" x14ac:dyDescent="0.3">
      <c r="D320" s="70">
        <f t="shared" si="82"/>
        <v>13</v>
      </c>
      <c r="E320" s="71" t="str">
        <f t="shared" si="76"/>
        <v>Libre</v>
      </c>
      <c r="F320" s="71"/>
      <c r="G320" s="71"/>
      <c r="I320" s="138" t="s">
        <v>725</v>
      </c>
      <c r="J320" s="338">
        <f t="shared" si="78"/>
        <v>0</v>
      </c>
      <c r="L320" s="338"/>
      <c r="M320" s="344">
        <f t="shared" ref="M320:AJ320" si="92">+L320</f>
        <v>0</v>
      </c>
      <c r="N320" s="344">
        <f t="shared" si="92"/>
        <v>0</v>
      </c>
      <c r="O320" s="344">
        <f t="shared" si="92"/>
        <v>0</v>
      </c>
      <c r="P320" s="344">
        <f t="shared" si="92"/>
        <v>0</v>
      </c>
      <c r="Q320" s="344">
        <f t="shared" si="92"/>
        <v>0</v>
      </c>
      <c r="R320" s="344">
        <f t="shared" si="92"/>
        <v>0</v>
      </c>
      <c r="S320" s="344">
        <f t="shared" si="92"/>
        <v>0</v>
      </c>
      <c r="T320" s="344">
        <f t="shared" si="92"/>
        <v>0</v>
      </c>
      <c r="U320" s="344">
        <f t="shared" si="92"/>
        <v>0</v>
      </c>
      <c r="V320" s="344">
        <f t="shared" si="92"/>
        <v>0</v>
      </c>
      <c r="W320" s="344">
        <f t="shared" si="92"/>
        <v>0</v>
      </c>
      <c r="X320" s="344">
        <f t="shared" si="92"/>
        <v>0</v>
      </c>
      <c r="Y320" s="344">
        <f t="shared" si="92"/>
        <v>0</v>
      </c>
      <c r="Z320" s="344">
        <f t="shared" si="92"/>
        <v>0</v>
      </c>
      <c r="AA320" s="344">
        <f t="shared" si="92"/>
        <v>0</v>
      </c>
      <c r="AB320" s="344">
        <f t="shared" si="92"/>
        <v>0</v>
      </c>
      <c r="AC320" s="344">
        <f t="shared" si="92"/>
        <v>0</v>
      </c>
      <c r="AD320" s="344">
        <f t="shared" si="92"/>
        <v>0</v>
      </c>
      <c r="AE320" s="344">
        <f t="shared" si="92"/>
        <v>0</v>
      </c>
      <c r="AF320" s="344">
        <f t="shared" si="92"/>
        <v>0</v>
      </c>
      <c r="AG320" s="344">
        <f t="shared" si="92"/>
        <v>0</v>
      </c>
      <c r="AH320" s="344">
        <f t="shared" si="92"/>
        <v>0</v>
      </c>
      <c r="AI320" s="344">
        <f t="shared" si="92"/>
        <v>0</v>
      </c>
      <c r="AJ320" s="344">
        <f t="shared" si="92"/>
        <v>0</v>
      </c>
    </row>
    <row r="321" spans="2:37" outlineLevel="1" x14ac:dyDescent="0.3">
      <c r="D321" s="70">
        <f t="shared" si="82"/>
        <v>14</v>
      </c>
      <c r="E321" s="71" t="str">
        <f t="shared" si="76"/>
        <v>Libre</v>
      </c>
      <c r="F321" s="71"/>
      <c r="G321" s="71"/>
      <c r="I321" s="138" t="s">
        <v>725</v>
      </c>
      <c r="J321" s="338">
        <f t="shared" si="78"/>
        <v>0</v>
      </c>
      <c r="L321" s="338"/>
      <c r="M321" s="344">
        <f t="shared" ref="M321:AJ321" si="93">+L321</f>
        <v>0</v>
      </c>
      <c r="N321" s="344">
        <f t="shared" si="93"/>
        <v>0</v>
      </c>
      <c r="O321" s="344">
        <f t="shared" si="93"/>
        <v>0</v>
      </c>
      <c r="P321" s="344">
        <f t="shared" si="93"/>
        <v>0</v>
      </c>
      <c r="Q321" s="344">
        <f t="shared" si="93"/>
        <v>0</v>
      </c>
      <c r="R321" s="344">
        <f t="shared" si="93"/>
        <v>0</v>
      </c>
      <c r="S321" s="344">
        <f t="shared" si="93"/>
        <v>0</v>
      </c>
      <c r="T321" s="344">
        <f t="shared" si="93"/>
        <v>0</v>
      </c>
      <c r="U321" s="344">
        <f t="shared" si="93"/>
        <v>0</v>
      </c>
      <c r="V321" s="344">
        <f t="shared" si="93"/>
        <v>0</v>
      </c>
      <c r="W321" s="344">
        <f t="shared" si="93"/>
        <v>0</v>
      </c>
      <c r="X321" s="344">
        <f t="shared" si="93"/>
        <v>0</v>
      </c>
      <c r="Y321" s="344">
        <f t="shared" si="93"/>
        <v>0</v>
      </c>
      <c r="Z321" s="344">
        <f t="shared" si="93"/>
        <v>0</v>
      </c>
      <c r="AA321" s="344">
        <f t="shared" si="93"/>
        <v>0</v>
      </c>
      <c r="AB321" s="344">
        <f t="shared" si="93"/>
        <v>0</v>
      </c>
      <c r="AC321" s="344">
        <f t="shared" si="93"/>
        <v>0</v>
      </c>
      <c r="AD321" s="344">
        <f t="shared" si="93"/>
        <v>0</v>
      </c>
      <c r="AE321" s="344">
        <f t="shared" si="93"/>
        <v>0</v>
      </c>
      <c r="AF321" s="344">
        <f t="shared" si="93"/>
        <v>0</v>
      </c>
      <c r="AG321" s="344">
        <f t="shared" si="93"/>
        <v>0</v>
      </c>
      <c r="AH321" s="344">
        <f t="shared" si="93"/>
        <v>0</v>
      </c>
      <c r="AI321" s="344">
        <f t="shared" si="93"/>
        <v>0</v>
      </c>
      <c r="AJ321" s="344">
        <f t="shared" si="93"/>
        <v>0</v>
      </c>
    </row>
    <row r="322" spans="2:37" outlineLevel="1" x14ac:dyDescent="0.3">
      <c r="D322" s="70">
        <f t="shared" si="82"/>
        <v>15</v>
      </c>
      <c r="E322" s="71" t="str">
        <f t="shared" si="76"/>
        <v>Libre</v>
      </c>
      <c r="F322" s="71"/>
      <c r="G322" s="71"/>
      <c r="I322" s="138" t="s">
        <v>725</v>
      </c>
      <c r="J322" s="338">
        <f t="shared" si="78"/>
        <v>0</v>
      </c>
      <c r="L322" s="338"/>
      <c r="M322" s="344">
        <f t="shared" ref="M322:AJ322" si="94">+L322</f>
        <v>0</v>
      </c>
      <c r="N322" s="344">
        <f t="shared" si="94"/>
        <v>0</v>
      </c>
      <c r="O322" s="344">
        <f t="shared" si="94"/>
        <v>0</v>
      </c>
      <c r="P322" s="344">
        <f t="shared" si="94"/>
        <v>0</v>
      </c>
      <c r="Q322" s="344">
        <f t="shared" si="94"/>
        <v>0</v>
      </c>
      <c r="R322" s="344">
        <f t="shared" si="94"/>
        <v>0</v>
      </c>
      <c r="S322" s="344">
        <f t="shared" si="94"/>
        <v>0</v>
      </c>
      <c r="T322" s="344">
        <f t="shared" si="94"/>
        <v>0</v>
      </c>
      <c r="U322" s="344">
        <f t="shared" si="94"/>
        <v>0</v>
      </c>
      <c r="V322" s="344">
        <f t="shared" si="94"/>
        <v>0</v>
      </c>
      <c r="W322" s="344">
        <f t="shared" si="94"/>
        <v>0</v>
      </c>
      <c r="X322" s="344">
        <f t="shared" si="94"/>
        <v>0</v>
      </c>
      <c r="Y322" s="344">
        <f t="shared" si="94"/>
        <v>0</v>
      </c>
      <c r="Z322" s="344">
        <f t="shared" si="94"/>
        <v>0</v>
      </c>
      <c r="AA322" s="344">
        <f t="shared" si="94"/>
        <v>0</v>
      </c>
      <c r="AB322" s="344">
        <f t="shared" si="94"/>
        <v>0</v>
      </c>
      <c r="AC322" s="344">
        <f t="shared" si="94"/>
        <v>0</v>
      </c>
      <c r="AD322" s="344">
        <f t="shared" si="94"/>
        <v>0</v>
      </c>
      <c r="AE322" s="344">
        <f t="shared" si="94"/>
        <v>0</v>
      </c>
      <c r="AF322" s="344">
        <f t="shared" si="94"/>
        <v>0</v>
      </c>
      <c r="AG322" s="344">
        <f t="shared" si="94"/>
        <v>0</v>
      </c>
      <c r="AH322" s="344">
        <f t="shared" si="94"/>
        <v>0</v>
      </c>
      <c r="AI322" s="344">
        <f t="shared" si="94"/>
        <v>0</v>
      </c>
      <c r="AJ322" s="344">
        <f t="shared" si="94"/>
        <v>0</v>
      </c>
    </row>
    <row r="323" spans="2:37" outlineLevel="1" x14ac:dyDescent="0.3">
      <c r="D323" s="70">
        <f t="shared" si="82"/>
        <v>16</v>
      </c>
      <c r="E323" s="71" t="str">
        <f t="shared" si="76"/>
        <v>Libre</v>
      </c>
      <c r="F323" s="71"/>
      <c r="G323" s="71"/>
      <c r="I323" s="138" t="s">
        <v>725</v>
      </c>
      <c r="J323" s="338">
        <f t="shared" si="78"/>
        <v>0</v>
      </c>
      <c r="L323" s="338"/>
      <c r="M323" s="344">
        <f t="shared" ref="M323:AJ323" si="95">+L323</f>
        <v>0</v>
      </c>
      <c r="N323" s="344">
        <f t="shared" si="95"/>
        <v>0</v>
      </c>
      <c r="O323" s="344">
        <f t="shared" si="95"/>
        <v>0</v>
      </c>
      <c r="P323" s="344">
        <f t="shared" si="95"/>
        <v>0</v>
      </c>
      <c r="Q323" s="344">
        <f t="shared" si="95"/>
        <v>0</v>
      </c>
      <c r="R323" s="344">
        <f t="shared" si="95"/>
        <v>0</v>
      </c>
      <c r="S323" s="344">
        <f t="shared" si="95"/>
        <v>0</v>
      </c>
      <c r="T323" s="344">
        <f t="shared" si="95"/>
        <v>0</v>
      </c>
      <c r="U323" s="344">
        <f t="shared" si="95"/>
        <v>0</v>
      </c>
      <c r="V323" s="344">
        <f t="shared" si="95"/>
        <v>0</v>
      </c>
      <c r="W323" s="344">
        <f t="shared" si="95"/>
        <v>0</v>
      </c>
      <c r="X323" s="344">
        <f t="shared" si="95"/>
        <v>0</v>
      </c>
      <c r="Y323" s="344">
        <f t="shared" si="95"/>
        <v>0</v>
      </c>
      <c r="Z323" s="344">
        <f t="shared" si="95"/>
        <v>0</v>
      </c>
      <c r="AA323" s="344">
        <f t="shared" si="95"/>
        <v>0</v>
      </c>
      <c r="AB323" s="344">
        <f t="shared" si="95"/>
        <v>0</v>
      </c>
      <c r="AC323" s="344">
        <f t="shared" si="95"/>
        <v>0</v>
      </c>
      <c r="AD323" s="344">
        <f t="shared" si="95"/>
        <v>0</v>
      </c>
      <c r="AE323" s="344">
        <f t="shared" si="95"/>
        <v>0</v>
      </c>
      <c r="AF323" s="344">
        <f t="shared" si="95"/>
        <v>0</v>
      </c>
      <c r="AG323" s="344">
        <f t="shared" si="95"/>
        <v>0</v>
      </c>
      <c r="AH323" s="344">
        <f t="shared" si="95"/>
        <v>0</v>
      </c>
      <c r="AI323" s="344">
        <f t="shared" si="95"/>
        <v>0</v>
      </c>
      <c r="AJ323" s="344">
        <f t="shared" si="95"/>
        <v>0</v>
      </c>
    </row>
    <row r="324" spans="2:37" outlineLevel="1" x14ac:dyDescent="0.3">
      <c r="D324" s="70">
        <f t="shared" si="82"/>
        <v>17</v>
      </c>
      <c r="E324" s="71" t="str">
        <f t="shared" si="76"/>
        <v>Libre</v>
      </c>
      <c r="F324" s="71"/>
      <c r="G324" s="71"/>
      <c r="I324" s="138" t="s">
        <v>725</v>
      </c>
      <c r="J324" s="338">
        <f t="shared" si="78"/>
        <v>0</v>
      </c>
      <c r="L324" s="338"/>
      <c r="M324" s="344">
        <f t="shared" ref="M324:AJ324" si="96">+L324</f>
        <v>0</v>
      </c>
      <c r="N324" s="344">
        <f t="shared" si="96"/>
        <v>0</v>
      </c>
      <c r="O324" s="344">
        <f t="shared" si="96"/>
        <v>0</v>
      </c>
      <c r="P324" s="344">
        <f t="shared" si="96"/>
        <v>0</v>
      </c>
      <c r="Q324" s="344">
        <f t="shared" si="96"/>
        <v>0</v>
      </c>
      <c r="R324" s="344">
        <f t="shared" si="96"/>
        <v>0</v>
      </c>
      <c r="S324" s="344">
        <f t="shared" si="96"/>
        <v>0</v>
      </c>
      <c r="T324" s="344">
        <f t="shared" si="96"/>
        <v>0</v>
      </c>
      <c r="U324" s="344">
        <f t="shared" si="96"/>
        <v>0</v>
      </c>
      <c r="V324" s="344">
        <f t="shared" si="96"/>
        <v>0</v>
      </c>
      <c r="W324" s="344">
        <f t="shared" si="96"/>
        <v>0</v>
      </c>
      <c r="X324" s="344">
        <f t="shared" si="96"/>
        <v>0</v>
      </c>
      <c r="Y324" s="344">
        <f t="shared" si="96"/>
        <v>0</v>
      </c>
      <c r="Z324" s="344">
        <f t="shared" si="96"/>
        <v>0</v>
      </c>
      <c r="AA324" s="344">
        <f t="shared" si="96"/>
        <v>0</v>
      </c>
      <c r="AB324" s="344">
        <f t="shared" si="96"/>
        <v>0</v>
      </c>
      <c r="AC324" s="344">
        <f t="shared" si="96"/>
        <v>0</v>
      </c>
      <c r="AD324" s="344">
        <f t="shared" si="96"/>
        <v>0</v>
      </c>
      <c r="AE324" s="344">
        <f t="shared" si="96"/>
        <v>0</v>
      </c>
      <c r="AF324" s="344">
        <f t="shared" si="96"/>
        <v>0</v>
      </c>
      <c r="AG324" s="344">
        <f t="shared" si="96"/>
        <v>0</v>
      </c>
      <c r="AH324" s="344">
        <f t="shared" si="96"/>
        <v>0</v>
      </c>
      <c r="AI324" s="344">
        <f t="shared" si="96"/>
        <v>0</v>
      </c>
      <c r="AJ324" s="344">
        <f t="shared" si="96"/>
        <v>0</v>
      </c>
    </row>
    <row r="325" spans="2:37" outlineLevel="1" x14ac:dyDescent="0.3">
      <c r="D325" s="70">
        <f t="shared" si="82"/>
        <v>18</v>
      </c>
      <c r="E325" s="71" t="str">
        <f t="shared" si="76"/>
        <v>Libre</v>
      </c>
      <c r="F325" s="71"/>
      <c r="G325" s="71"/>
      <c r="I325" s="138" t="s">
        <v>725</v>
      </c>
      <c r="J325" s="338">
        <f t="shared" si="78"/>
        <v>0</v>
      </c>
      <c r="L325" s="338"/>
      <c r="M325" s="344">
        <f t="shared" ref="M325:AJ325" si="97">+L325</f>
        <v>0</v>
      </c>
      <c r="N325" s="344">
        <f t="shared" si="97"/>
        <v>0</v>
      </c>
      <c r="O325" s="344">
        <f t="shared" si="97"/>
        <v>0</v>
      </c>
      <c r="P325" s="344">
        <f t="shared" si="97"/>
        <v>0</v>
      </c>
      <c r="Q325" s="344">
        <f t="shared" si="97"/>
        <v>0</v>
      </c>
      <c r="R325" s="344">
        <f t="shared" si="97"/>
        <v>0</v>
      </c>
      <c r="S325" s="344">
        <f t="shared" si="97"/>
        <v>0</v>
      </c>
      <c r="T325" s="344">
        <f t="shared" si="97"/>
        <v>0</v>
      </c>
      <c r="U325" s="344">
        <f t="shared" si="97"/>
        <v>0</v>
      </c>
      <c r="V325" s="344">
        <f t="shared" si="97"/>
        <v>0</v>
      </c>
      <c r="W325" s="344">
        <f t="shared" si="97"/>
        <v>0</v>
      </c>
      <c r="X325" s="344">
        <f t="shared" si="97"/>
        <v>0</v>
      </c>
      <c r="Y325" s="344">
        <f t="shared" si="97"/>
        <v>0</v>
      </c>
      <c r="Z325" s="344">
        <f t="shared" si="97"/>
        <v>0</v>
      </c>
      <c r="AA325" s="344">
        <f t="shared" si="97"/>
        <v>0</v>
      </c>
      <c r="AB325" s="344">
        <f t="shared" si="97"/>
        <v>0</v>
      </c>
      <c r="AC325" s="344">
        <f t="shared" si="97"/>
        <v>0</v>
      </c>
      <c r="AD325" s="344">
        <f t="shared" si="97"/>
        <v>0</v>
      </c>
      <c r="AE325" s="344">
        <f t="shared" si="97"/>
        <v>0</v>
      </c>
      <c r="AF325" s="344">
        <f t="shared" si="97"/>
        <v>0</v>
      </c>
      <c r="AG325" s="344">
        <f t="shared" si="97"/>
        <v>0</v>
      </c>
      <c r="AH325" s="344">
        <f t="shared" si="97"/>
        <v>0</v>
      </c>
      <c r="AI325" s="344">
        <f t="shared" si="97"/>
        <v>0</v>
      </c>
      <c r="AJ325" s="344">
        <f t="shared" si="97"/>
        <v>0</v>
      </c>
    </row>
    <row r="326" spans="2:37" outlineLevel="1" x14ac:dyDescent="0.3">
      <c r="D326" s="70">
        <f t="shared" si="82"/>
        <v>19</v>
      </c>
      <c r="E326" s="71" t="str">
        <f t="shared" si="76"/>
        <v>Libre</v>
      </c>
      <c r="F326" s="71"/>
      <c r="G326" s="71"/>
      <c r="I326" s="138" t="s">
        <v>725</v>
      </c>
      <c r="J326" s="338">
        <f t="shared" si="78"/>
        <v>0</v>
      </c>
      <c r="L326" s="338"/>
      <c r="M326" s="344">
        <f t="shared" ref="M326:AJ326" si="98">+L326</f>
        <v>0</v>
      </c>
      <c r="N326" s="344">
        <f t="shared" si="98"/>
        <v>0</v>
      </c>
      <c r="O326" s="344">
        <f t="shared" si="98"/>
        <v>0</v>
      </c>
      <c r="P326" s="344">
        <f t="shared" si="98"/>
        <v>0</v>
      </c>
      <c r="Q326" s="344">
        <f t="shared" si="98"/>
        <v>0</v>
      </c>
      <c r="R326" s="344">
        <f t="shared" si="98"/>
        <v>0</v>
      </c>
      <c r="S326" s="344">
        <f t="shared" si="98"/>
        <v>0</v>
      </c>
      <c r="T326" s="344">
        <f t="shared" si="98"/>
        <v>0</v>
      </c>
      <c r="U326" s="344">
        <f t="shared" si="98"/>
        <v>0</v>
      </c>
      <c r="V326" s="344">
        <f t="shared" si="98"/>
        <v>0</v>
      </c>
      <c r="W326" s="344">
        <f t="shared" si="98"/>
        <v>0</v>
      </c>
      <c r="X326" s="344">
        <f t="shared" si="98"/>
        <v>0</v>
      </c>
      <c r="Y326" s="344">
        <f t="shared" si="98"/>
        <v>0</v>
      </c>
      <c r="Z326" s="344">
        <f t="shared" si="98"/>
        <v>0</v>
      </c>
      <c r="AA326" s="344">
        <f t="shared" si="98"/>
        <v>0</v>
      </c>
      <c r="AB326" s="344">
        <f t="shared" si="98"/>
        <v>0</v>
      </c>
      <c r="AC326" s="344">
        <f t="shared" si="98"/>
        <v>0</v>
      </c>
      <c r="AD326" s="344">
        <f t="shared" si="98"/>
        <v>0</v>
      </c>
      <c r="AE326" s="344">
        <f t="shared" si="98"/>
        <v>0</v>
      </c>
      <c r="AF326" s="344">
        <f t="shared" si="98"/>
        <v>0</v>
      </c>
      <c r="AG326" s="344">
        <f t="shared" si="98"/>
        <v>0</v>
      </c>
      <c r="AH326" s="344">
        <f t="shared" si="98"/>
        <v>0</v>
      </c>
      <c r="AI326" s="344">
        <f t="shared" si="98"/>
        <v>0</v>
      </c>
      <c r="AJ326" s="344">
        <f t="shared" si="98"/>
        <v>0</v>
      </c>
    </row>
    <row r="327" spans="2:37" outlineLevel="1" x14ac:dyDescent="0.3">
      <c r="D327" s="70">
        <f t="shared" si="82"/>
        <v>20</v>
      </c>
      <c r="E327" s="71" t="str">
        <f t="shared" si="76"/>
        <v>Libre</v>
      </c>
      <c r="F327" s="71"/>
      <c r="G327" s="71"/>
      <c r="I327" s="138" t="s">
        <v>725</v>
      </c>
      <c r="J327" s="338">
        <f t="shared" si="78"/>
        <v>0</v>
      </c>
      <c r="L327" s="338"/>
      <c r="M327" s="344">
        <f t="shared" ref="M327:AJ327" si="99">+L327</f>
        <v>0</v>
      </c>
      <c r="N327" s="344">
        <f t="shared" si="99"/>
        <v>0</v>
      </c>
      <c r="O327" s="344">
        <f t="shared" si="99"/>
        <v>0</v>
      </c>
      <c r="P327" s="344">
        <f t="shared" si="99"/>
        <v>0</v>
      </c>
      <c r="Q327" s="344">
        <f t="shared" si="99"/>
        <v>0</v>
      </c>
      <c r="R327" s="344">
        <f t="shared" si="99"/>
        <v>0</v>
      </c>
      <c r="S327" s="344">
        <f t="shared" si="99"/>
        <v>0</v>
      </c>
      <c r="T327" s="344">
        <f t="shared" si="99"/>
        <v>0</v>
      </c>
      <c r="U327" s="344">
        <f t="shared" si="99"/>
        <v>0</v>
      </c>
      <c r="V327" s="344">
        <f t="shared" si="99"/>
        <v>0</v>
      </c>
      <c r="W327" s="344">
        <f t="shared" si="99"/>
        <v>0</v>
      </c>
      <c r="X327" s="344">
        <f t="shared" si="99"/>
        <v>0</v>
      </c>
      <c r="Y327" s="344">
        <f t="shared" si="99"/>
        <v>0</v>
      </c>
      <c r="Z327" s="344">
        <f t="shared" si="99"/>
        <v>0</v>
      </c>
      <c r="AA327" s="344">
        <f t="shared" si="99"/>
        <v>0</v>
      </c>
      <c r="AB327" s="344">
        <f t="shared" si="99"/>
        <v>0</v>
      </c>
      <c r="AC327" s="344">
        <f t="shared" si="99"/>
        <v>0</v>
      </c>
      <c r="AD327" s="344">
        <f t="shared" si="99"/>
        <v>0</v>
      </c>
      <c r="AE327" s="344">
        <f t="shared" si="99"/>
        <v>0</v>
      </c>
      <c r="AF327" s="344">
        <f t="shared" si="99"/>
        <v>0</v>
      </c>
      <c r="AG327" s="344">
        <f t="shared" si="99"/>
        <v>0</v>
      </c>
      <c r="AH327" s="344">
        <f t="shared" si="99"/>
        <v>0</v>
      </c>
      <c r="AI327" s="344">
        <f t="shared" si="99"/>
        <v>0</v>
      </c>
      <c r="AJ327" s="344">
        <f t="shared" si="99"/>
        <v>0</v>
      </c>
      <c r="AK327" s="63" t="s">
        <v>751</v>
      </c>
    </row>
    <row r="328" spans="2:37" outlineLevel="1" x14ac:dyDescent="0.3"/>
    <row r="329" spans="2:37" outlineLevel="1" x14ac:dyDescent="0.3">
      <c r="E329" s="343" t="s">
        <v>23</v>
      </c>
      <c r="F329" s="342"/>
      <c r="G329" s="342"/>
      <c r="H329" s="342"/>
      <c r="I329" s="341" t="s">
        <v>747</v>
      </c>
      <c r="J329" s="340">
        <f>+SUM(J308:J327)</f>
        <v>1.0003775714720022</v>
      </c>
      <c r="L329" s="340">
        <f t="shared" ref="L329:AJ329" si="100">+SUM(L308:L327)</f>
        <v>1.0003775714720025</v>
      </c>
      <c r="M329" s="340">
        <f t="shared" si="100"/>
        <v>1.0003775714720025</v>
      </c>
      <c r="N329" s="340">
        <f t="shared" si="100"/>
        <v>1.0003775714720025</v>
      </c>
      <c r="O329" s="340">
        <f t="shared" si="100"/>
        <v>1.0003775714720025</v>
      </c>
      <c r="P329" s="340">
        <f t="shared" si="100"/>
        <v>1.0003775714720025</v>
      </c>
      <c r="Q329" s="340">
        <f t="shared" si="100"/>
        <v>1.0003775714720025</v>
      </c>
      <c r="R329" s="340">
        <f t="shared" si="100"/>
        <v>1.0003775714720025</v>
      </c>
      <c r="S329" s="340">
        <f t="shared" si="100"/>
        <v>1.0003775714720025</v>
      </c>
      <c r="T329" s="340">
        <f t="shared" si="100"/>
        <v>1.0003775714720025</v>
      </c>
      <c r="U329" s="340">
        <f t="shared" si="100"/>
        <v>1.0003775714720025</v>
      </c>
      <c r="V329" s="340">
        <f t="shared" si="100"/>
        <v>1.0003775714720025</v>
      </c>
      <c r="W329" s="340">
        <f t="shared" si="100"/>
        <v>1.0003775714720025</v>
      </c>
      <c r="X329" s="340">
        <f t="shared" si="100"/>
        <v>1.0003775714720025</v>
      </c>
      <c r="Y329" s="340">
        <f t="shared" si="100"/>
        <v>1.0003775714720025</v>
      </c>
      <c r="Z329" s="340">
        <f t="shared" si="100"/>
        <v>1.0003775714720025</v>
      </c>
      <c r="AA329" s="340">
        <f t="shared" si="100"/>
        <v>1.0003775714720025</v>
      </c>
      <c r="AB329" s="340">
        <f t="shared" si="100"/>
        <v>1.0003775714720025</v>
      </c>
      <c r="AC329" s="340">
        <f t="shared" si="100"/>
        <v>1.0003775714720025</v>
      </c>
      <c r="AD329" s="340">
        <f t="shared" si="100"/>
        <v>1.0003775714720025</v>
      </c>
      <c r="AE329" s="340">
        <f t="shared" si="100"/>
        <v>1.0003775714720025</v>
      </c>
      <c r="AF329" s="340">
        <f t="shared" si="100"/>
        <v>1.0003775714720025</v>
      </c>
      <c r="AG329" s="340">
        <f t="shared" si="100"/>
        <v>1.0003775714720025</v>
      </c>
      <c r="AH329" s="340">
        <f t="shared" si="100"/>
        <v>1.0003775714720025</v>
      </c>
      <c r="AI329" s="340">
        <f t="shared" si="100"/>
        <v>1.0003775714720025</v>
      </c>
      <c r="AJ329" s="340">
        <f t="shared" si="100"/>
        <v>1.0003775714720025</v>
      </c>
    </row>
    <row r="330" spans="2:37" outlineLevel="1" x14ac:dyDescent="0.3">
      <c r="E330" s="343" t="s">
        <v>723</v>
      </c>
      <c r="F330" s="342"/>
      <c r="G330" s="342"/>
      <c r="H330" s="342"/>
      <c r="I330" s="341" t="s">
        <v>747</v>
      </c>
      <c r="J330" s="340">
        <f>+SUM(J308:J311)</f>
        <v>0.10037757147200242</v>
      </c>
      <c r="L330" s="340"/>
      <c r="M330" s="340"/>
      <c r="N330" s="340"/>
      <c r="O330" s="340"/>
      <c r="P330" s="340"/>
      <c r="Q330" s="340"/>
      <c r="R330" s="340"/>
      <c r="S330" s="340"/>
      <c r="T330" s="340"/>
      <c r="U330" s="340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0"/>
      <c r="AI330" s="340"/>
      <c r="AJ330" s="340"/>
    </row>
    <row r="331" spans="2:37" outlineLevel="1" x14ac:dyDescent="0.3">
      <c r="E331" s="343" t="s">
        <v>704</v>
      </c>
      <c r="F331" s="342"/>
      <c r="G331" s="342"/>
      <c r="H331" s="342"/>
      <c r="I331" s="341" t="s">
        <v>747</v>
      </c>
      <c r="J331" s="340">
        <f>+SUM(J312:J315)</f>
        <v>0.49999999999999978</v>
      </c>
      <c r="L331" s="340"/>
      <c r="M331" s="340"/>
      <c r="N331" s="340"/>
      <c r="O331" s="340"/>
      <c r="P331" s="340"/>
      <c r="Q331" s="340"/>
      <c r="R331" s="340"/>
      <c r="S331" s="340"/>
      <c r="T331" s="340"/>
      <c r="U331" s="340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0"/>
      <c r="AI331" s="340"/>
      <c r="AJ331" s="340"/>
    </row>
    <row r="332" spans="2:37" outlineLevel="1" x14ac:dyDescent="0.3">
      <c r="E332" s="343" t="s">
        <v>682</v>
      </c>
      <c r="F332" s="342"/>
      <c r="G332" s="342"/>
      <c r="H332" s="342"/>
      <c r="I332" s="341" t="s">
        <v>747</v>
      </c>
      <c r="J332" s="340">
        <f>+SUM(J316:J319)</f>
        <v>0.40000000000000008</v>
      </c>
      <c r="L332" s="340"/>
      <c r="M332" s="340"/>
      <c r="N332" s="340"/>
      <c r="O332" s="340"/>
      <c r="P332" s="340"/>
      <c r="Q332" s="340"/>
      <c r="R332" s="340"/>
      <c r="S332" s="340"/>
      <c r="T332" s="340"/>
      <c r="U332" s="340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0"/>
      <c r="AI332" s="340"/>
      <c r="AJ332" s="340"/>
    </row>
    <row r="333" spans="2:37" outlineLevel="1" x14ac:dyDescent="0.3"/>
    <row r="334" spans="2:37" outlineLevel="1" x14ac:dyDescent="0.3">
      <c r="B334" s="69" t="s">
        <v>76</v>
      </c>
      <c r="C334" s="69" t="s">
        <v>76</v>
      </c>
      <c r="D334" s="69" t="s">
        <v>76</v>
      </c>
      <c r="E334" s="69" t="s">
        <v>752</v>
      </c>
      <c r="F334" s="69" t="s">
        <v>161</v>
      </c>
      <c r="G334" s="69" t="s">
        <v>161</v>
      </c>
      <c r="J334" s="69" t="s">
        <v>749</v>
      </c>
      <c r="L334" s="69" t="str">
        <f t="shared" ref="L334:AJ334" si="101">+INDEX(l.reg.nom,L$6)</f>
        <v>Amazonas</v>
      </c>
      <c r="M334" s="69" t="str">
        <f t="shared" si="101"/>
        <v>Ancash</v>
      </c>
      <c r="N334" s="69" t="str">
        <f t="shared" si="101"/>
        <v>Apurímac</v>
      </c>
      <c r="O334" s="69" t="str">
        <f t="shared" si="101"/>
        <v>Arequipa</v>
      </c>
      <c r="P334" s="69" t="str">
        <f t="shared" si="101"/>
        <v>Ayacucho</v>
      </c>
      <c r="Q334" s="69" t="str">
        <f t="shared" si="101"/>
        <v>Cajamarca</v>
      </c>
      <c r="R334" s="69" t="str">
        <f t="shared" si="101"/>
        <v>Callao</v>
      </c>
      <c r="S334" s="69" t="str">
        <f t="shared" si="101"/>
        <v>Cusco</v>
      </c>
      <c r="T334" s="69" t="str">
        <f t="shared" si="101"/>
        <v>Huancavelica</v>
      </c>
      <c r="U334" s="69" t="str">
        <f t="shared" si="101"/>
        <v>Huánuco</v>
      </c>
      <c r="V334" s="69" t="str">
        <f t="shared" si="101"/>
        <v>Ica</v>
      </c>
      <c r="W334" s="69" t="str">
        <f t="shared" si="101"/>
        <v>Junín</v>
      </c>
      <c r="X334" s="69" t="str">
        <f t="shared" si="101"/>
        <v>La Libertad</v>
      </c>
      <c r="Y334" s="69" t="str">
        <f t="shared" si="101"/>
        <v>Lambayeque</v>
      </c>
      <c r="Z334" s="69" t="str">
        <f t="shared" si="101"/>
        <v>Lima</v>
      </c>
      <c r="AA334" s="69" t="str">
        <f t="shared" si="101"/>
        <v>Loreto</v>
      </c>
      <c r="AB334" s="69" t="str">
        <f t="shared" si="101"/>
        <v>Madre de Dios</v>
      </c>
      <c r="AC334" s="69" t="str">
        <f t="shared" si="101"/>
        <v>Moquegua</v>
      </c>
      <c r="AD334" s="69" t="str">
        <f t="shared" si="101"/>
        <v>Pasco</v>
      </c>
      <c r="AE334" s="69" t="str">
        <f t="shared" si="101"/>
        <v>Piura</v>
      </c>
      <c r="AF334" s="69" t="str">
        <f t="shared" si="101"/>
        <v>Puno</v>
      </c>
      <c r="AG334" s="69" t="str">
        <f t="shared" si="101"/>
        <v>San Martín</v>
      </c>
      <c r="AH334" s="69" t="str">
        <f t="shared" si="101"/>
        <v>Tacna</v>
      </c>
      <c r="AI334" s="69" t="str">
        <f t="shared" si="101"/>
        <v>Tumbes</v>
      </c>
      <c r="AJ334" s="69" t="str">
        <f t="shared" si="101"/>
        <v>Ucayali</v>
      </c>
    </row>
    <row r="335" spans="2:37" outlineLevel="1" x14ac:dyDescent="0.3">
      <c r="B335" s="70">
        <v>1</v>
      </c>
      <c r="C335" s="70">
        <v>1</v>
      </c>
      <c r="D335" s="70">
        <v>1</v>
      </c>
      <c r="E335" s="71" t="str">
        <f t="shared" ref="E335:E354" si="102">+INDEX(l.geo.nom2,D335)</f>
        <v>2G-Urbano</v>
      </c>
      <c r="F335" s="71" t="str">
        <f t="shared" ref="F335:F346" si="103">+INDEX(p.ran.tec,B335)</f>
        <v>2G</v>
      </c>
      <c r="G335" s="71" t="str">
        <f>+INDEX(p.ran.geo,C335)</f>
        <v>Urbano</v>
      </c>
      <c r="I335" s="138" t="s">
        <v>725</v>
      </c>
      <c r="J335" s="338">
        <f t="shared" ref="J335:J354" si="104">+SUM(L335:AJ335)/COUNTA($L$253:$AJ$253)</f>
        <v>3.0054907280970634E-2</v>
      </c>
      <c r="L335" s="338">
        <f>+INDEX($J$239:$L$243,MATCH($G335,$E$218:$E$222,0),MATCH($F335,$J$217:$L$217,0))</f>
        <v>3.0054907280970648E-2</v>
      </c>
      <c r="M335" s="344">
        <f t="shared" ref="M335:AJ335" si="105">+L335</f>
        <v>3.0054907280970648E-2</v>
      </c>
      <c r="N335" s="344">
        <f t="shared" si="105"/>
        <v>3.0054907280970648E-2</v>
      </c>
      <c r="O335" s="344">
        <f t="shared" si="105"/>
        <v>3.0054907280970648E-2</v>
      </c>
      <c r="P335" s="344">
        <f t="shared" si="105"/>
        <v>3.0054907280970648E-2</v>
      </c>
      <c r="Q335" s="344">
        <f t="shared" si="105"/>
        <v>3.0054907280970648E-2</v>
      </c>
      <c r="R335" s="344">
        <f t="shared" si="105"/>
        <v>3.0054907280970648E-2</v>
      </c>
      <c r="S335" s="344">
        <f t="shared" si="105"/>
        <v>3.0054907280970648E-2</v>
      </c>
      <c r="T335" s="344">
        <f t="shared" si="105"/>
        <v>3.0054907280970648E-2</v>
      </c>
      <c r="U335" s="344">
        <f t="shared" si="105"/>
        <v>3.0054907280970648E-2</v>
      </c>
      <c r="V335" s="344">
        <f t="shared" si="105"/>
        <v>3.0054907280970648E-2</v>
      </c>
      <c r="W335" s="344">
        <f t="shared" si="105"/>
        <v>3.0054907280970648E-2</v>
      </c>
      <c r="X335" s="344">
        <f t="shared" si="105"/>
        <v>3.0054907280970648E-2</v>
      </c>
      <c r="Y335" s="344">
        <f t="shared" si="105"/>
        <v>3.0054907280970648E-2</v>
      </c>
      <c r="Z335" s="344">
        <f t="shared" si="105"/>
        <v>3.0054907280970648E-2</v>
      </c>
      <c r="AA335" s="344">
        <f t="shared" si="105"/>
        <v>3.0054907280970648E-2</v>
      </c>
      <c r="AB335" s="344">
        <f t="shared" si="105"/>
        <v>3.0054907280970648E-2</v>
      </c>
      <c r="AC335" s="344">
        <f t="shared" si="105"/>
        <v>3.0054907280970648E-2</v>
      </c>
      <c r="AD335" s="344">
        <f t="shared" si="105"/>
        <v>3.0054907280970648E-2</v>
      </c>
      <c r="AE335" s="344">
        <f t="shared" si="105"/>
        <v>3.0054907280970648E-2</v>
      </c>
      <c r="AF335" s="344">
        <f t="shared" si="105"/>
        <v>3.0054907280970648E-2</v>
      </c>
      <c r="AG335" s="344">
        <f t="shared" si="105"/>
        <v>3.0054907280970648E-2</v>
      </c>
      <c r="AH335" s="344">
        <f t="shared" si="105"/>
        <v>3.0054907280970648E-2</v>
      </c>
      <c r="AI335" s="344">
        <f t="shared" si="105"/>
        <v>3.0054907280970648E-2</v>
      </c>
      <c r="AJ335" s="344">
        <f t="shared" si="105"/>
        <v>3.0054907280970648E-2</v>
      </c>
    </row>
    <row r="336" spans="2:37" outlineLevel="1" x14ac:dyDescent="0.3">
      <c r="B336" s="70">
        <f>+B335</f>
        <v>1</v>
      </c>
      <c r="C336" s="70">
        <f>+C335+1</f>
        <v>2</v>
      </c>
      <c r="D336" s="70">
        <f>+D335+1</f>
        <v>2</v>
      </c>
      <c r="E336" s="71" t="str">
        <f t="shared" si="102"/>
        <v>2G-Suburbano</v>
      </c>
      <c r="F336" s="71" t="str">
        <f t="shared" si="103"/>
        <v>2G</v>
      </c>
      <c r="G336" s="71" t="str">
        <f>+INDEX(p.ran.geo,C336)</f>
        <v>Suburbano</v>
      </c>
      <c r="I336" s="138" t="s">
        <v>725</v>
      </c>
      <c r="J336" s="338">
        <f t="shared" si="104"/>
        <v>5.020455205617002E-2</v>
      </c>
      <c r="L336" s="338">
        <f>+INDEX($J$239:$L$243,MATCH($G336,$E$218:$E$222,0),MATCH($F336,$J$217:$L$217,0))</f>
        <v>5.0204552056170013E-2</v>
      </c>
      <c r="M336" s="344">
        <f t="shared" ref="M336:AJ336" si="106">+L336</f>
        <v>5.0204552056170013E-2</v>
      </c>
      <c r="N336" s="344">
        <f t="shared" si="106"/>
        <v>5.0204552056170013E-2</v>
      </c>
      <c r="O336" s="344">
        <f t="shared" si="106"/>
        <v>5.0204552056170013E-2</v>
      </c>
      <c r="P336" s="344">
        <f t="shared" si="106"/>
        <v>5.0204552056170013E-2</v>
      </c>
      <c r="Q336" s="344">
        <f t="shared" si="106"/>
        <v>5.0204552056170013E-2</v>
      </c>
      <c r="R336" s="344">
        <f t="shared" si="106"/>
        <v>5.0204552056170013E-2</v>
      </c>
      <c r="S336" s="344">
        <f t="shared" si="106"/>
        <v>5.0204552056170013E-2</v>
      </c>
      <c r="T336" s="344">
        <f t="shared" si="106"/>
        <v>5.0204552056170013E-2</v>
      </c>
      <c r="U336" s="344">
        <f t="shared" si="106"/>
        <v>5.0204552056170013E-2</v>
      </c>
      <c r="V336" s="344">
        <f t="shared" si="106"/>
        <v>5.0204552056170013E-2</v>
      </c>
      <c r="W336" s="344">
        <f t="shared" si="106"/>
        <v>5.0204552056170013E-2</v>
      </c>
      <c r="X336" s="344">
        <f t="shared" si="106"/>
        <v>5.0204552056170013E-2</v>
      </c>
      <c r="Y336" s="344">
        <f t="shared" si="106"/>
        <v>5.0204552056170013E-2</v>
      </c>
      <c r="Z336" s="344">
        <f t="shared" si="106"/>
        <v>5.0204552056170013E-2</v>
      </c>
      <c r="AA336" s="344">
        <f t="shared" si="106"/>
        <v>5.0204552056170013E-2</v>
      </c>
      <c r="AB336" s="344">
        <f t="shared" si="106"/>
        <v>5.0204552056170013E-2</v>
      </c>
      <c r="AC336" s="344">
        <f t="shared" si="106"/>
        <v>5.0204552056170013E-2</v>
      </c>
      <c r="AD336" s="344">
        <f t="shared" si="106"/>
        <v>5.0204552056170013E-2</v>
      </c>
      <c r="AE336" s="344">
        <f t="shared" si="106"/>
        <v>5.0204552056170013E-2</v>
      </c>
      <c r="AF336" s="344">
        <f t="shared" si="106"/>
        <v>5.0204552056170013E-2</v>
      </c>
      <c r="AG336" s="344">
        <f t="shared" si="106"/>
        <v>5.0204552056170013E-2</v>
      </c>
      <c r="AH336" s="344">
        <f t="shared" si="106"/>
        <v>5.0204552056170013E-2</v>
      </c>
      <c r="AI336" s="344">
        <f t="shared" si="106"/>
        <v>5.0204552056170013E-2</v>
      </c>
      <c r="AJ336" s="344">
        <f t="shared" si="106"/>
        <v>5.0204552056170013E-2</v>
      </c>
    </row>
    <row r="337" spans="2:36" outlineLevel="1" x14ac:dyDescent="0.3">
      <c r="B337" s="70">
        <f>+B336</f>
        <v>1</v>
      </c>
      <c r="C337" s="70">
        <f>+C336+1</f>
        <v>3</v>
      </c>
      <c r="D337" s="70">
        <f>+D336+1</f>
        <v>3</v>
      </c>
      <c r="E337" s="71" t="str">
        <f t="shared" si="102"/>
        <v>2G-Rural</v>
      </c>
      <c r="F337" s="71" t="str">
        <f t="shared" si="103"/>
        <v>2G</v>
      </c>
      <c r="G337" s="71" t="str">
        <f>+INDEX(p.ran.geo,C337)</f>
        <v>Rural</v>
      </c>
      <c r="I337" s="138" t="s">
        <v>725</v>
      </c>
      <c r="J337" s="338">
        <f t="shared" si="104"/>
        <v>2.0118112134861765E-2</v>
      </c>
      <c r="L337" s="338">
        <f>+INDEX($J$239:$L$243,MATCH($G337,$E$218:$E$222,0),MATCH($F337,$J$217:$L$217,0))</f>
        <v>2.0118112134861772E-2</v>
      </c>
      <c r="M337" s="344">
        <f t="shared" ref="M337:AJ337" si="107">+L337</f>
        <v>2.0118112134861772E-2</v>
      </c>
      <c r="N337" s="344">
        <f t="shared" si="107"/>
        <v>2.0118112134861772E-2</v>
      </c>
      <c r="O337" s="344">
        <f t="shared" si="107"/>
        <v>2.0118112134861772E-2</v>
      </c>
      <c r="P337" s="344">
        <f t="shared" si="107"/>
        <v>2.0118112134861772E-2</v>
      </c>
      <c r="Q337" s="344">
        <f t="shared" si="107"/>
        <v>2.0118112134861772E-2</v>
      </c>
      <c r="R337" s="344">
        <f t="shared" si="107"/>
        <v>2.0118112134861772E-2</v>
      </c>
      <c r="S337" s="344">
        <f t="shared" si="107"/>
        <v>2.0118112134861772E-2</v>
      </c>
      <c r="T337" s="344">
        <f t="shared" si="107"/>
        <v>2.0118112134861772E-2</v>
      </c>
      <c r="U337" s="344">
        <f t="shared" si="107"/>
        <v>2.0118112134861772E-2</v>
      </c>
      <c r="V337" s="344">
        <f t="shared" si="107"/>
        <v>2.0118112134861772E-2</v>
      </c>
      <c r="W337" s="344">
        <f t="shared" si="107"/>
        <v>2.0118112134861772E-2</v>
      </c>
      <c r="X337" s="344">
        <f t="shared" si="107"/>
        <v>2.0118112134861772E-2</v>
      </c>
      <c r="Y337" s="344">
        <f t="shared" si="107"/>
        <v>2.0118112134861772E-2</v>
      </c>
      <c r="Z337" s="344">
        <f t="shared" si="107"/>
        <v>2.0118112134861772E-2</v>
      </c>
      <c r="AA337" s="344">
        <f t="shared" si="107"/>
        <v>2.0118112134861772E-2</v>
      </c>
      <c r="AB337" s="344">
        <f t="shared" si="107"/>
        <v>2.0118112134861772E-2</v>
      </c>
      <c r="AC337" s="344">
        <f t="shared" si="107"/>
        <v>2.0118112134861772E-2</v>
      </c>
      <c r="AD337" s="344">
        <f t="shared" si="107"/>
        <v>2.0118112134861772E-2</v>
      </c>
      <c r="AE337" s="344">
        <f t="shared" si="107"/>
        <v>2.0118112134861772E-2</v>
      </c>
      <c r="AF337" s="344">
        <f t="shared" si="107"/>
        <v>2.0118112134861772E-2</v>
      </c>
      <c r="AG337" s="344">
        <f t="shared" si="107"/>
        <v>2.0118112134861772E-2</v>
      </c>
      <c r="AH337" s="344">
        <f t="shared" si="107"/>
        <v>2.0118112134861772E-2</v>
      </c>
      <c r="AI337" s="344">
        <f t="shared" si="107"/>
        <v>2.0118112134861772E-2</v>
      </c>
      <c r="AJ337" s="344">
        <f t="shared" si="107"/>
        <v>2.0118112134861772E-2</v>
      </c>
    </row>
    <row r="338" spans="2:36" outlineLevel="1" x14ac:dyDescent="0.3">
      <c r="B338" s="70">
        <f>+B337</f>
        <v>1</v>
      </c>
      <c r="C338" s="70"/>
      <c r="D338" s="70">
        <f t="shared" ref="D338:D354" si="108">+D337+1</f>
        <v>4</v>
      </c>
      <c r="E338" s="71" t="str">
        <f t="shared" si="102"/>
        <v>2G-Libre</v>
      </c>
      <c r="F338" s="71" t="str">
        <f t="shared" si="103"/>
        <v>2G</v>
      </c>
      <c r="G338" s="71"/>
      <c r="I338" s="138" t="s">
        <v>725</v>
      </c>
      <c r="J338" s="338">
        <f t="shared" si="104"/>
        <v>0</v>
      </c>
      <c r="L338" s="338"/>
      <c r="M338" s="344">
        <f t="shared" ref="M338:AJ338" si="109">+L338</f>
        <v>0</v>
      </c>
      <c r="N338" s="344">
        <f t="shared" si="109"/>
        <v>0</v>
      </c>
      <c r="O338" s="344">
        <f t="shared" si="109"/>
        <v>0</v>
      </c>
      <c r="P338" s="344">
        <f t="shared" si="109"/>
        <v>0</v>
      </c>
      <c r="Q338" s="344">
        <f t="shared" si="109"/>
        <v>0</v>
      </c>
      <c r="R338" s="344">
        <f t="shared" si="109"/>
        <v>0</v>
      </c>
      <c r="S338" s="344">
        <f t="shared" si="109"/>
        <v>0</v>
      </c>
      <c r="T338" s="344">
        <f t="shared" si="109"/>
        <v>0</v>
      </c>
      <c r="U338" s="344">
        <f t="shared" si="109"/>
        <v>0</v>
      </c>
      <c r="V338" s="344">
        <f t="shared" si="109"/>
        <v>0</v>
      </c>
      <c r="W338" s="344">
        <f t="shared" si="109"/>
        <v>0</v>
      </c>
      <c r="X338" s="344">
        <f t="shared" si="109"/>
        <v>0</v>
      </c>
      <c r="Y338" s="344">
        <f t="shared" si="109"/>
        <v>0</v>
      </c>
      <c r="Z338" s="344">
        <f t="shared" si="109"/>
        <v>0</v>
      </c>
      <c r="AA338" s="344">
        <f t="shared" si="109"/>
        <v>0</v>
      </c>
      <c r="AB338" s="344">
        <f t="shared" si="109"/>
        <v>0</v>
      </c>
      <c r="AC338" s="344">
        <f t="shared" si="109"/>
        <v>0</v>
      </c>
      <c r="AD338" s="344">
        <f t="shared" si="109"/>
        <v>0</v>
      </c>
      <c r="AE338" s="344">
        <f t="shared" si="109"/>
        <v>0</v>
      </c>
      <c r="AF338" s="344">
        <f t="shared" si="109"/>
        <v>0</v>
      </c>
      <c r="AG338" s="344">
        <f t="shared" si="109"/>
        <v>0</v>
      </c>
      <c r="AH338" s="344">
        <f t="shared" si="109"/>
        <v>0</v>
      </c>
      <c r="AI338" s="344">
        <f t="shared" si="109"/>
        <v>0</v>
      </c>
      <c r="AJ338" s="344">
        <f t="shared" si="109"/>
        <v>0</v>
      </c>
    </row>
    <row r="339" spans="2:36" outlineLevel="1" x14ac:dyDescent="0.3">
      <c r="B339" s="70">
        <f>+B335+1</f>
        <v>2</v>
      </c>
      <c r="C339" s="70">
        <f>+C335</f>
        <v>1</v>
      </c>
      <c r="D339" s="70">
        <f t="shared" si="108"/>
        <v>5</v>
      </c>
      <c r="E339" s="71" t="str">
        <f t="shared" si="102"/>
        <v>3G-Urbano</v>
      </c>
      <c r="F339" s="71" t="str">
        <f t="shared" si="103"/>
        <v>3G</v>
      </c>
      <c r="G339" s="71" t="str">
        <f>+INDEX(p.ran.geo,C339)</f>
        <v>Urbano</v>
      </c>
      <c r="I339" s="138" t="s">
        <v>725</v>
      </c>
      <c r="J339" s="338">
        <f t="shared" si="104"/>
        <v>5.0000000000000017E-2</v>
      </c>
      <c r="L339" s="338">
        <f>+INDEX($J$239:$L$243,MATCH($G339,$E$218:$E$222,0),MATCH($F339,$J$217:$L$217,0))</f>
        <v>0.05</v>
      </c>
      <c r="M339" s="344">
        <f t="shared" ref="M339:AJ339" si="110">+L339</f>
        <v>0.05</v>
      </c>
      <c r="N339" s="344">
        <f t="shared" si="110"/>
        <v>0.05</v>
      </c>
      <c r="O339" s="344">
        <f t="shared" si="110"/>
        <v>0.05</v>
      </c>
      <c r="P339" s="344">
        <f t="shared" si="110"/>
        <v>0.05</v>
      </c>
      <c r="Q339" s="344">
        <f t="shared" si="110"/>
        <v>0.05</v>
      </c>
      <c r="R339" s="344">
        <f t="shared" si="110"/>
        <v>0.05</v>
      </c>
      <c r="S339" s="344">
        <f t="shared" si="110"/>
        <v>0.05</v>
      </c>
      <c r="T339" s="344">
        <f t="shared" si="110"/>
        <v>0.05</v>
      </c>
      <c r="U339" s="344">
        <f t="shared" si="110"/>
        <v>0.05</v>
      </c>
      <c r="V339" s="344">
        <f t="shared" si="110"/>
        <v>0.05</v>
      </c>
      <c r="W339" s="344">
        <f t="shared" si="110"/>
        <v>0.05</v>
      </c>
      <c r="X339" s="344">
        <f t="shared" si="110"/>
        <v>0.05</v>
      </c>
      <c r="Y339" s="344">
        <f t="shared" si="110"/>
        <v>0.05</v>
      </c>
      <c r="Z339" s="344">
        <f t="shared" si="110"/>
        <v>0.05</v>
      </c>
      <c r="AA339" s="344">
        <f t="shared" si="110"/>
        <v>0.05</v>
      </c>
      <c r="AB339" s="344">
        <f t="shared" si="110"/>
        <v>0.05</v>
      </c>
      <c r="AC339" s="344">
        <f t="shared" si="110"/>
        <v>0.05</v>
      </c>
      <c r="AD339" s="344">
        <f t="shared" si="110"/>
        <v>0.05</v>
      </c>
      <c r="AE339" s="344">
        <f t="shared" si="110"/>
        <v>0.05</v>
      </c>
      <c r="AF339" s="344">
        <f t="shared" si="110"/>
        <v>0.05</v>
      </c>
      <c r="AG339" s="344">
        <f t="shared" si="110"/>
        <v>0.05</v>
      </c>
      <c r="AH339" s="344">
        <f t="shared" si="110"/>
        <v>0.05</v>
      </c>
      <c r="AI339" s="344">
        <f t="shared" si="110"/>
        <v>0.05</v>
      </c>
      <c r="AJ339" s="344">
        <f t="shared" si="110"/>
        <v>0.05</v>
      </c>
    </row>
    <row r="340" spans="2:36" outlineLevel="1" x14ac:dyDescent="0.3">
      <c r="B340" s="70">
        <f>+B339</f>
        <v>2</v>
      </c>
      <c r="C340" s="70">
        <f>+C336</f>
        <v>2</v>
      </c>
      <c r="D340" s="70">
        <f t="shared" si="108"/>
        <v>6</v>
      </c>
      <c r="E340" s="71" t="str">
        <f t="shared" si="102"/>
        <v>3G-Suburbano</v>
      </c>
      <c r="F340" s="71" t="str">
        <f t="shared" si="103"/>
        <v>3G</v>
      </c>
      <c r="G340" s="71" t="str">
        <f>+INDEX(p.ran.geo,C340)</f>
        <v>Suburbano</v>
      </c>
      <c r="I340" s="138" t="s">
        <v>725</v>
      </c>
      <c r="J340" s="338">
        <f t="shared" si="104"/>
        <v>0.29999999999999988</v>
      </c>
      <c r="L340" s="338">
        <f>+INDEX($J$239:$L$243,MATCH($G340,$E$218:$E$222,0),MATCH($F340,$J$217:$L$217,0))</f>
        <v>0.3</v>
      </c>
      <c r="M340" s="344">
        <f t="shared" ref="M340:AJ340" si="111">+L340</f>
        <v>0.3</v>
      </c>
      <c r="N340" s="344">
        <f t="shared" si="111"/>
        <v>0.3</v>
      </c>
      <c r="O340" s="344">
        <f t="shared" si="111"/>
        <v>0.3</v>
      </c>
      <c r="P340" s="344">
        <f t="shared" si="111"/>
        <v>0.3</v>
      </c>
      <c r="Q340" s="344">
        <f t="shared" si="111"/>
        <v>0.3</v>
      </c>
      <c r="R340" s="344">
        <f t="shared" si="111"/>
        <v>0.3</v>
      </c>
      <c r="S340" s="344">
        <f t="shared" si="111"/>
        <v>0.3</v>
      </c>
      <c r="T340" s="344">
        <f t="shared" si="111"/>
        <v>0.3</v>
      </c>
      <c r="U340" s="344">
        <f t="shared" si="111"/>
        <v>0.3</v>
      </c>
      <c r="V340" s="344">
        <f t="shared" si="111"/>
        <v>0.3</v>
      </c>
      <c r="W340" s="344">
        <f t="shared" si="111"/>
        <v>0.3</v>
      </c>
      <c r="X340" s="344">
        <f t="shared" si="111"/>
        <v>0.3</v>
      </c>
      <c r="Y340" s="344">
        <f t="shared" si="111"/>
        <v>0.3</v>
      </c>
      <c r="Z340" s="344">
        <f t="shared" si="111"/>
        <v>0.3</v>
      </c>
      <c r="AA340" s="344">
        <f t="shared" si="111"/>
        <v>0.3</v>
      </c>
      <c r="AB340" s="344">
        <f t="shared" si="111"/>
        <v>0.3</v>
      </c>
      <c r="AC340" s="344">
        <f t="shared" si="111"/>
        <v>0.3</v>
      </c>
      <c r="AD340" s="344">
        <f t="shared" si="111"/>
        <v>0.3</v>
      </c>
      <c r="AE340" s="344">
        <f t="shared" si="111"/>
        <v>0.3</v>
      </c>
      <c r="AF340" s="344">
        <f t="shared" si="111"/>
        <v>0.3</v>
      </c>
      <c r="AG340" s="344">
        <f t="shared" si="111"/>
        <v>0.3</v>
      </c>
      <c r="AH340" s="344">
        <f t="shared" si="111"/>
        <v>0.3</v>
      </c>
      <c r="AI340" s="344">
        <f t="shared" si="111"/>
        <v>0.3</v>
      </c>
      <c r="AJ340" s="344">
        <f t="shared" si="111"/>
        <v>0.3</v>
      </c>
    </row>
    <row r="341" spans="2:36" outlineLevel="1" x14ac:dyDescent="0.3">
      <c r="B341" s="70">
        <f>+B340</f>
        <v>2</v>
      </c>
      <c r="C341" s="70">
        <f>+C337</f>
        <v>3</v>
      </c>
      <c r="D341" s="70">
        <f t="shared" si="108"/>
        <v>7</v>
      </c>
      <c r="E341" s="71" t="str">
        <f t="shared" si="102"/>
        <v>3G-Rural</v>
      </c>
      <c r="F341" s="71" t="str">
        <f t="shared" si="103"/>
        <v>3G</v>
      </c>
      <c r="G341" s="71" t="str">
        <f>+INDEX(p.ran.geo,C341)</f>
        <v>Rural</v>
      </c>
      <c r="I341" s="138" t="s">
        <v>725</v>
      </c>
      <c r="J341" s="338">
        <f t="shared" si="104"/>
        <v>0.14999999999999994</v>
      </c>
      <c r="L341" s="338">
        <f>+INDEX($J$239:$L$243,MATCH($G341,$E$218:$E$222,0),MATCH($F341,$J$217:$L$217,0))</f>
        <v>0.15</v>
      </c>
      <c r="M341" s="344">
        <f t="shared" ref="M341:AJ341" si="112">+L341</f>
        <v>0.15</v>
      </c>
      <c r="N341" s="344">
        <f t="shared" si="112"/>
        <v>0.15</v>
      </c>
      <c r="O341" s="344">
        <f t="shared" si="112"/>
        <v>0.15</v>
      </c>
      <c r="P341" s="344">
        <f t="shared" si="112"/>
        <v>0.15</v>
      </c>
      <c r="Q341" s="344">
        <f t="shared" si="112"/>
        <v>0.15</v>
      </c>
      <c r="R341" s="344">
        <f t="shared" si="112"/>
        <v>0.15</v>
      </c>
      <c r="S341" s="344">
        <f t="shared" si="112"/>
        <v>0.15</v>
      </c>
      <c r="T341" s="344">
        <f t="shared" si="112"/>
        <v>0.15</v>
      </c>
      <c r="U341" s="344">
        <f t="shared" si="112"/>
        <v>0.15</v>
      </c>
      <c r="V341" s="344">
        <f t="shared" si="112"/>
        <v>0.15</v>
      </c>
      <c r="W341" s="344">
        <f t="shared" si="112"/>
        <v>0.15</v>
      </c>
      <c r="X341" s="344">
        <f t="shared" si="112"/>
        <v>0.15</v>
      </c>
      <c r="Y341" s="344">
        <f t="shared" si="112"/>
        <v>0.15</v>
      </c>
      <c r="Z341" s="344">
        <f t="shared" si="112"/>
        <v>0.15</v>
      </c>
      <c r="AA341" s="344">
        <f t="shared" si="112"/>
        <v>0.15</v>
      </c>
      <c r="AB341" s="344">
        <f t="shared" si="112"/>
        <v>0.15</v>
      </c>
      <c r="AC341" s="344">
        <f t="shared" si="112"/>
        <v>0.15</v>
      </c>
      <c r="AD341" s="344">
        <f t="shared" si="112"/>
        <v>0.15</v>
      </c>
      <c r="AE341" s="344">
        <f t="shared" si="112"/>
        <v>0.15</v>
      </c>
      <c r="AF341" s="344">
        <f t="shared" si="112"/>
        <v>0.15</v>
      </c>
      <c r="AG341" s="344">
        <f t="shared" si="112"/>
        <v>0.15</v>
      </c>
      <c r="AH341" s="344">
        <f t="shared" si="112"/>
        <v>0.15</v>
      </c>
      <c r="AI341" s="344">
        <f t="shared" si="112"/>
        <v>0.15</v>
      </c>
      <c r="AJ341" s="344">
        <f t="shared" si="112"/>
        <v>0.15</v>
      </c>
    </row>
    <row r="342" spans="2:36" outlineLevel="1" x14ac:dyDescent="0.3">
      <c r="B342" s="70">
        <f>+B341</f>
        <v>2</v>
      </c>
      <c r="C342" s="70"/>
      <c r="D342" s="70">
        <f t="shared" si="108"/>
        <v>8</v>
      </c>
      <c r="E342" s="71" t="str">
        <f t="shared" si="102"/>
        <v>3G-Libre</v>
      </c>
      <c r="F342" s="71" t="str">
        <f t="shared" si="103"/>
        <v>3G</v>
      </c>
      <c r="G342" s="71"/>
      <c r="I342" s="138" t="s">
        <v>725</v>
      </c>
      <c r="J342" s="338">
        <f t="shared" si="104"/>
        <v>0</v>
      </c>
      <c r="L342" s="338"/>
      <c r="M342" s="344">
        <f t="shared" ref="M342:AJ342" si="113">+L342</f>
        <v>0</v>
      </c>
      <c r="N342" s="344">
        <f t="shared" si="113"/>
        <v>0</v>
      </c>
      <c r="O342" s="344">
        <f t="shared" si="113"/>
        <v>0</v>
      </c>
      <c r="P342" s="344">
        <f t="shared" si="113"/>
        <v>0</v>
      </c>
      <c r="Q342" s="344">
        <f t="shared" si="113"/>
        <v>0</v>
      </c>
      <c r="R342" s="344">
        <f t="shared" si="113"/>
        <v>0</v>
      </c>
      <c r="S342" s="344">
        <f t="shared" si="113"/>
        <v>0</v>
      </c>
      <c r="T342" s="344">
        <f t="shared" si="113"/>
        <v>0</v>
      </c>
      <c r="U342" s="344">
        <f t="shared" si="113"/>
        <v>0</v>
      </c>
      <c r="V342" s="344">
        <f t="shared" si="113"/>
        <v>0</v>
      </c>
      <c r="W342" s="344">
        <f t="shared" si="113"/>
        <v>0</v>
      </c>
      <c r="X342" s="344">
        <f t="shared" si="113"/>
        <v>0</v>
      </c>
      <c r="Y342" s="344">
        <f t="shared" si="113"/>
        <v>0</v>
      </c>
      <c r="Z342" s="344">
        <f t="shared" si="113"/>
        <v>0</v>
      </c>
      <c r="AA342" s="344">
        <f t="shared" si="113"/>
        <v>0</v>
      </c>
      <c r="AB342" s="344">
        <f t="shared" si="113"/>
        <v>0</v>
      </c>
      <c r="AC342" s="344">
        <f t="shared" si="113"/>
        <v>0</v>
      </c>
      <c r="AD342" s="344">
        <f t="shared" si="113"/>
        <v>0</v>
      </c>
      <c r="AE342" s="344">
        <f t="shared" si="113"/>
        <v>0</v>
      </c>
      <c r="AF342" s="344">
        <f t="shared" si="113"/>
        <v>0</v>
      </c>
      <c r="AG342" s="344">
        <f t="shared" si="113"/>
        <v>0</v>
      </c>
      <c r="AH342" s="344">
        <f t="shared" si="113"/>
        <v>0</v>
      </c>
      <c r="AI342" s="344">
        <f t="shared" si="113"/>
        <v>0</v>
      </c>
      <c r="AJ342" s="344">
        <f t="shared" si="113"/>
        <v>0</v>
      </c>
    </row>
    <row r="343" spans="2:36" outlineLevel="1" x14ac:dyDescent="0.3">
      <c r="B343" s="70">
        <f>+B339+1</f>
        <v>3</v>
      </c>
      <c r="C343" s="70">
        <f>+C339</f>
        <v>1</v>
      </c>
      <c r="D343" s="70">
        <f t="shared" si="108"/>
        <v>9</v>
      </c>
      <c r="E343" s="71" t="str">
        <f t="shared" si="102"/>
        <v>4G-Urbano</v>
      </c>
      <c r="F343" s="71" t="str">
        <f t="shared" si="103"/>
        <v>4G</v>
      </c>
      <c r="G343" s="71" t="str">
        <f>+INDEX(p.ran.geo,C343)</f>
        <v>Urbano</v>
      </c>
      <c r="I343" s="138" t="s">
        <v>725</v>
      </c>
      <c r="J343" s="338">
        <f t="shared" si="104"/>
        <v>5.0000000000000017E-2</v>
      </c>
      <c r="L343" s="338">
        <f>+INDEX($J$239:$L$243,MATCH($G343,$E$218:$E$222,0),MATCH($F343,$J$217:$L$217,0))</f>
        <v>0.05</v>
      </c>
      <c r="M343" s="344">
        <f t="shared" ref="M343:AJ343" si="114">+L343</f>
        <v>0.05</v>
      </c>
      <c r="N343" s="344">
        <f t="shared" si="114"/>
        <v>0.05</v>
      </c>
      <c r="O343" s="344">
        <f t="shared" si="114"/>
        <v>0.05</v>
      </c>
      <c r="P343" s="344">
        <f t="shared" si="114"/>
        <v>0.05</v>
      </c>
      <c r="Q343" s="344">
        <f t="shared" si="114"/>
        <v>0.05</v>
      </c>
      <c r="R343" s="344">
        <f t="shared" si="114"/>
        <v>0.05</v>
      </c>
      <c r="S343" s="344">
        <f t="shared" si="114"/>
        <v>0.05</v>
      </c>
      <c r="T343" s="344">
        <f t="shared" si="114"/>
        <v>0.05</v>
      </c>
      <c r="U343" s="344">
        <f t="shared" si="114"/>
        <v>0.05</v>
      </c>
      <c r="V343" s="344">
        <f t="shared" si="114"/>
        <v>0.05</v>
      </c>
      <c r="W343" s="344">
        <f t="shared" si="114"/>
        <v>0.05</v>
      </c>
      <c r="X343" s="344">
        <f t="shared" si="114"/>
        <v>0.05</v>
      </c>
      <c r="Y343" s="344">
        <f t="shared" si="114"/>
        <v>0.05</v>
      </c>
      <c r="Z343" s="344">
        <f t="shared" si="114"/>
        <v>0.05</v>
      </c>
      <c r="AA343" s="344">
        <f t="shared" si="114"/>
        <v>0.05</v>
      </c>
      <c r="AB343" s="344">
        <f t="shared" si="114"/>
        <v>0.05</v>
      </c>
      <c r="AC343" s="344">
        <f t="shared" si="114"/>
        <v>0.05</v>
      </c>
      <c r="AD343" s="344">
        <f t="shared" si="114"/>
        <v>0.05</v>
      </c>
      <c r="AE343" s="344">
        <f t="shared" si="114"/>
        <v>0.05</v>
      </c>
      <c r="AF343" s="344">
        <f t="shared" si="114"/>
        <v>0.05</v>
      </c>
      <c r="AG343" s="344">
        <f t="shared" si="114"/>
        <v>0.05</v>
      </c>
      <c r="AH343" s="344">
        <f t="shared" si="114"/>
        <v>0.05</v>
      </c>
      <c r="AI343" s="344">
        <f t="shared" si="114"/>
        <v>0.05</v>
      </c>
      <c r="AJ343" s="344">
        <f t="shared" si="114"/>
        <v>0.05</v>
      </c>
    </row>
    <row r="344" spans="2:36" outlineLevel="1" x14ac:dyDescent="0.3">
      <c r="B344" s="70">
        <f>+B343</f>
        <v>3</v>
      </c>
      <c r="C344" s="70">
        <f>+C340</f>
        <v>2</v>
      </c>
      <c r="D344" s="70">
        <f t="shared" si="108"/>
        <v>10</v>
      </c>
      <c r="E344" s="71" t="str">
        <f t="shared" si="102"/>
        <v>4G-Suburbano</v>
      </c>
      <c r="F344" s="71" t="str">
        <f t="shared" si="103"/>
        <v>4G</v>
      </c>
      <c r="G344" s="71" t="str">
        <f>+INDEX(p.ran.geo,C344)</f>
        <v>Suburbano</v>
      </c>
      <c r="I344" s="138" t="s">
        <v>725</v>
      </c>
      <c r="J344" s="338">
        <f t="shared" si="104"/>
        <v>0.25</v>
      </c>
      <c r="L344" s="338">
        <f>+INDEX($J$239:$L$243,MATCH($G344,$E$218:$E$222,0),MATCH($F344,$J$217:$L$217,0))</f>
        <v>0.25</v>
      </c>
      <c r="M344" s="344">
        <f t="shared" ref="M344:AJ344" si="115">+L344</f>
        <v>0.25</v>
      </c>
      <c r="N344" s="344">
        <f t="shared" si="115"/>
        <v>0.25</v>
      </c>
      <c r="O344" s="344">
        <f t="shared" si="115"/>
        <v>0.25</v>
      </c>
      <c r="P344" s="344">
        <f t="shared" si="115"/>
        <v>0.25</v>
      </c>
      <c r="Q344" s="344">
        <f t="shared" si="115"/>
        <v>0.25</v>
      </c>
      <c r="R344" s="344">
        <f t="shared" si="115"/>
        <v>0.25</v>
      </c>
      <c r="S344" s="344">
        <f t="shared" si="115"/>
        <v>0.25</v>
      </c>
      <c r="T344" s="344">
        <f t="shared" si="115"/>
        <v>0.25</v>
      </c>
      <c r="U344" s="344">
        <f t="shared" si="115"/>
        <v>0.25</v>
      </c>
      <c r="V344" s="344">
        <f t="shared" si="115"/>
        <v>0.25</v>
      </c>
      <c r="W344" s="344">
        <f t="shared" si="115"/>
        <v>0.25</v>
      </c>
      <c r="X344" s="344">
        <f t="shared" si="115"/>
        <v>0.25</v>
      </c>
      <c r="Y344" s="344">
        <f t="shared" si="115"/>
        <v>0.25</v>
      </c>
      <c r="Z344" s="344">
        <f t="shared" si="115"/>
        <v>0.25</v>
      </c>
      <c r="AA344" s="344">
        <f t="shared" si="115"/>
        <v>0.25</v>
      </c>
      <c r="AB344" s="344">
        <f t="shared" si="115"/>
        <v>0.25</v>
      </c>
      <c r="AC344" s="344">
        <f t="shared" si="115"/>
        <v>0.25</v>
      </c>
      <c r="AD344" s="344">
        <f t="shared" si="115"/>
        <v>0.25</v>
      </c>
      <c r="AE344" s="344">
        <f t="shared" si="115"/>
        <v>0.25</v>
      </c>
      <c r="AF344" s="344">
        <f t="shared" si="115"/>
        <v>0.25</v>
      </c>
      <c r="AG344" s="344">
        <f t="shared" si="115"/>
        <v>0.25</v>
      </c>
      <c r="AH344" s="344">
        <f t="shared" si="115"/>
        <v>0.25</v>
      </c>
      <c r="AI344" s="344">
        <f t="shared" si="115"/>
        <v>0.25</v>
      </c>
      <c r="AJ344" s="344">
        <f t="shared" si="115"/>
        <v>0.25</v>
      </c>
    </row>
    <row r="345" spans="2:36" outlineLevel="1" x14ac:dyDescent="0.3">
      <c r="B345" s="70">
        <f>+B344</f>
        <v>3</v>
      </c>
      <c r="C345" s="70">
        <f>+C341</f>
        <v>3</v>
      </c>
      <c r="D345" s="70">
        <f t="shared" si="108"/>
        <v>11</v>
      </c>
      <c r="E345" s="71" t="str">
        <f t="shared" si="102"/>
        <v>4G-Rural</v>
      </c>
      <c r="F345" s="71" t="str">
        <f t="shared" si="103"/>
        <v>4G</v>
      </c>
      <c r="G345" s="71" t="str">
        <f>+INDEX(p.ran.geo,C345)</f>
        <v>Rural</v>
      </c>
      <c r="I345" s="138" t="s">
        <v>725</v>
      </c>
      <c r="J345" s="338">
        <f t="shared" si="104"/>
        <v>0.10000000000000003</v>
      </c>
      <c r="L345" s="338">
        <f>+INDEX($J$239:$L$243,MATCH($G345,$E$218:$E$222,0),MATCH($F345,$J$217:$L$217,0))</f>
        <v>0.1</v>
      </c>
      <c r="M345" s="344">
        <f t="shared" ref="M345:AJ345" si="116">+L345</f>
        <v>0.1</v>
      </c>
      <c r="N345" s="344">
        <f t="shared" si="116"/>
        <v>0.1</v>
      </c>
      <c r="O345" s="344">
        <f t="shared" si="116"/>
        <v>0.1</v>
      </c>
      <c r="P345" s="344">
        <f t="shared" si="116"/>
        <v>0.1</v>
      </c>
      <c r="Q345" s="344">
        <f t="shared" si="116"/>
        <v>0.1</v>
      </c>
      <c r="R345" s="344">
        <f t="shared" si="116"/>
        <v>0.1</v>
      </c>
      <c r="S345" s="344">
        <f t="shared" si="116"/>
        <v>0.1</v>
      </c>
      <c r="T345" s="344">
        <f t="shared" si="116"/>
        <v>0.1</v>
      </c>
      <c r="U345" s="344">
        <f t="shared" si="116"/>
        <v>0.1</v>
      </c>
      <c r="V345" s="344">
        <f t="shared" si="116"/>
        <v>0.1</v>
      </c>
      <c r="W345" s="344">
        <f t="shared" si="116"/>
        <v>0.1</v>
      </c>
      <c r="X345" s="344">
        <f t="shared" si="116"/>
        <v>0.1</v>
      </c>
      <c r="Y345" s="344">
        <f t="shared" si="116"/>
        <v>0.1</v>
      </c>
      <c r="Z345" s="344">
        <f t="shared" si="116"/>
        <v>0.1</v>
      </c>
      <c r="AA345" s="344">
        <f t="shared" si="116"/>
        <v>0.1</v>
      </c>
      <c r="AB345" s="344">
        <f t="shared" si="116"/>
        <v>0.1</v>
      </c>
      <c r="AC345" s="344">
        <f t="shared" si="116"/>
        <v>0.1</v>
      </c>
      <c r="AD345" s="344">
        <f t="shared" si="116"/>
        <v>0.1</v>
      </c>
      <c r="AE345" s="344">
        <f t="shared" si="116"/>
        <v>0.1</v>
      </c>
      <c r="AF345" s="344">
        <f t="shared" si="116"/>
        <v>0.1</v>
      </c>
      <c r="AG345" s="344">
        <f t="shared" si="116"/>
        <v>0.1</v>
      </c>
      <c r="AH345" s="344">
        <f t="shared" si="116"/>
        <v>0.1</v>
      </c>
      <c r="AI345" s="344">
        <f t="shared" si="116"/>
        <v>0.1</v>
      </c>
      <c r="AJ345" s="344">
        <f t="shared" si="116"/>
        <v>0.1</v>
      </c>
    </row>
    <row r="346" spans="2:36" outlineLevel="1" x14ac:dyDescent="0.3">
      <c r="B346" s="70">
        <f>+B345</f>
        <v>3</v>
      </c>
      <c r="C346" s="70"/>
      <c r="D346" s="70">
        <f t="shared" si="108"/>
        <v>12</v>
      </c>
      <c r="E346" s="71" t="str">
        <f t="shared" si="102"/>
        <v>4G-Libre</v>
      </c>
      <c r="F346" s="71" t="str">
        <f t="shared" si="103"/>
        <v>4G</v>
      </c>
      <c r="G346" s="71"/>
      <c r="I346" s="138" t="s">
        <v>725</v>
      </c>
      <c r="J346" s="338">
        <f t="shared" si="104"/>
        <v>0</v>
      </c>
      <c r="L346" s="338"/>
      <c r="M346" s="344">
        <f t="shared" ref="M346:AJ346" si="117">+L346</f>
        <v>0</v>
      </c>
      <c r="N346" s="344">
        <f t="shared" si="117"/>
        <v>0</v>
      </c>
      <c r="O346" s="344">
        <f t="shared" si="117"/>
        <v>0</v>
      </c>
      <c r="P346" s="344">
        <f t="shared" si="117"/>
        <v>0</v>
      </c>
      <c r="Q346" s="344">
        <f t="shared" si="117"/>
        <v>0</v>
      </c>
      <c r="R346" s="344">
        <f t="shared" si="117"/>
        <v>0</v>
      </c>
      <c r="S346" s="344">
        <f t="shared" si="117"/>
        <v>0</v>
      </c>
      <c r="T346" s="344">
        <f t="shared" si="117"/>
        <v>0</v>
      </c>
      <c r="U346" s="344">
        <f t="shared" si="117"/>
        <v>0</v>
      </c>
      <c r="V346" s="344">
        <f t="shared" si="117"/>
        <v>0</v>
      </c>
      <c r="W346" s="344">
        <f t="shared" si="117"/>
        <v>0</v>
      </c>
      <c r="X346" s="344">
        <f t="shared" si="117"/>
        <v>0</v>
      </c>
      <c r="Y346" s="344">
        <f t="shared" si="117"/>
        <v>0</v>
      </c>
      <c r="Z346" s="344">
        <f t="shared" si="117"/>
        <v>0</v>
      </c>
      <c r="AA346" s="344">
        <f t="shared" si="117"/>
        <v>0</v>
      </c>
      <c r="AB346" s="344">
        <f t="shared" si="117"/>
        <v>0</v>
      </c>
      <c r="AC346" s="344">
        <f t="shared" si="117"/>
        <v>0</v>
      </c>
      <c r="AD346" s="344">
        <f t="shared" si="117"/>
        <v>0</v>
      </c>
      <c r="AE346" s="344">
        <f t="shared" si="117"/>
        <v>0</v>
      </c>
      <c r="AF346" s="344">
        <f t="shared" si="117"/>
        <v>0</v>
      </c>
      <c r="AG346" s="344">
        <f t="shared" si="117"/>
        <v>0</v>
      </c>
      <c r="AH346" s="344">
        <f t="shared" si="117"/>
        <v>0</v>
      </c>
      <c r="AI346" s="344">
        <f t="shared" si="117"/>
        <v>0</v>
      </c>
      <c r="AJ346" s="344">
        <f t="shared" si="117"/>
        <v>0</v>
      </c>
    </row>
    <row r="347" spans="2:36" outlineLevel="1" x14ac:dyDescent="0.3">
      <c r="D347" s="70">
        <f t="shared" si="108"/>
        <v>13</v>
      </c>
      <c r="E347" s="71" t="str">
        <f t="shared" si="102"/>
        <v>Libre</v>
      </c>
      <c r="F347" s="71"/>
      <c r="G347" s="71"/>
      <c r="I347" s="138" t="s">
        <v>725</v>
      </c>
      <c r="J347" s="338">
        <f t="shared" si="104"/>
        <v>0</v>
      </c>
      <c r="L347" s="338"/>
      <c r="M347" s="344">
        <f t="shared" ref="M347:AJ347" si="118">+L347</f>
        <v>0</v>
      </c>
      <c r="N347" s="344">
        <f t="shared" si="118"/>
        <v>0</v>
      </c>
      <c r="O347" s="344">
        <f t="shared" si="118"/>
        <v>0</v>
      </c>
      <c r="P347" s="344">
        <f t="shared" si="118"/>
        <v>0</v>
      </c>
      <c r="Q347" s="344">
        <f t="shared" si="118"/>
        <v>0</v>
      </c>
      <c r="R347" s="344">
        <f t="shared" si="118"/>
        <v>0</v>
      </c>
      <c r="S347" s="344">
        <f t="shared" si="118"/>
        <v>0</v>
      </c>
      <c r="T347" s="344">
        <f t="shared" si="118"/>
        <v>0</v>
      </c>
      <c r="U347" s="344">
        <f t="shared" si="118"/>
        <v>0</v>
      </c>
      <c r="V347" s="344">
        <f t="shared" si="118"/>
        <v>0</v>
      </c>
      <c r="W347" s="344">
        <f t="shared" si="118"/>
        <v>0</v>
      </c>
      <c r="X347" s="344">
        <f t="shared" si="118"/>
        <v>0</v>
      </c>
      <c r="Y347" s="344">
        <f t="shared" si="118"/>
        <v>0</v>
      </c>
      <c r="Z347" s="344">
        <f t="shared" si="118"/>
        <v>0</v>
      </c>
      <c r="AA347" s="344">
        <f t="shared" si="118"/>
        <v>0</v>
      </c>
      <c r="AB347" s="344">
        <f t="shared" si="118"/>
        <v>0</v>
      </c>
      <c r="AC347" s="344">
        <f t="shared" si="118"/>
        <v>0</v>
      </c>
      <c r="AD347" s="344">
        <f t="shared" si="118"/>
        <v>0</v>
      </c>
      <c r="AE347" s="344">
        <f t="shared" si="118"/>
        <v>0</v>
      </c>
      <c r="AF347" s="344">
        <f t="shared" si="118"/>
        <v>0</v>
      </c>
      <c r="AG347" s="344">
        <f t="shared" si="118"/>
        <v>0</v>
      </c>
      <c r="AH347" s="344">
        <f t="shared" si="118"/>
        <v>0</v>
      </c>
      <c r="AI347" s="344">
        <f t="shared" si="118"/>
        <v>0</v>
      </c>
      <c r="AJ347" s="344">
        <f t="shared" si="118"/>
        <v>0</v>
      </c>
    </row>
    <row r="348" spans="2:36" outlineLevel="1" x14ac:dyDescent="0.3">
      <c r="D348" s="70">
        <f t="shared" si="108"/>
        <v>14</v>
      </c>
      <c r="E348" s="71" t="str">
        <f t="shared" si="102"/>
        <v>Libre</v>
      </c>
      <c r="F348" s="71"/>
      <c r="G348" s="71"/>
      <c r="I348" s="138" t="s">
        <v>725</v>
      </c>
      <c r="J348" s="338">
        <f t="shared" si="104"/>
        <v>0</v>
      </c>
      <c r="L348" s="338"/>
      <c r="M348" s="344">
        <f t="shared" ref="M348:AJ348" si="119">+L348</f>
        <v>0</v>
      </c>
      <c r="N348" s="344">
        <f t="shared" si="119"/>
        <v>0</v>
      </c>
      <c r="O348" s="344">
        <f t="shared" si="119"/>
        <v>0</v>
      </c>
      <c r="P348" s="344">
        <f t="shared" si="119"/>
        <v>0</v>
      </c>
      <c r="Q348" s="344">
        <f t="shared" si="119"/>
        <v>0</v>
      </c>
      <c r="R348" s="344">
        <f t="shared" si="119"/>
        <v>0</v>
      </c>
      <c r="S348" s="344">
        <f t="shared" si="119"/>
        <v>0</v>
      </c>
      <c r="T348" s="344">
        <f t="shared" si="119"/>
        <v>0</v>
      </c>
      <c r="U348" s="344">
        <f t="shared" si="119"/>
        <v>0</v>
      </c>
      <c r="V348" s="344">
        <f t="shared" si="119"/>
        <v>0</v>
      </c>
      <c r="W348" s="344">
        <f t="shared" si="119"/>
        <v>0</v>
      </c>
      <c r="X348" s="344">
        <f t="shared" si="119"/>
        <v>0</v>
      </c>
      <c r="Y348" s="344">
        <f t="shared" si="119"/>
        <v>0</v>
      </c>
      <c r="Z348" s="344">
        <f t="shared" si="119"/>
        <v>0</v>
      </c>
      <c r="AA348" s="344">
        <f t="shared" si="119"/>
        <v>0</v>
      </c>
      <c r="AB348" s="344">
        <f t="shared" si="119"/>
        <v>0</v>
      </c>
      <c r="AC348" s="344">
        <f t="shared" si="119"/>
        <v>0</v>
      </c>
      <c r="AD348" s="344">
        <f t="shared" si="119"/>
        <v>0</v>
      </c>
      <c r="AE348" s="344">
        <f t="shared" si="119"/>
        <v>0</v>
      </c>
      <c r="AF348" s="344">
        <f t="shared" si="119"/>
        <v>0</v>
      </c>
      <c r="AG348" s="344">
        <f t="shared" si="119"/>
        <v>0</v>
      </c>
      <c r="AH348" s="344">
        <f t="shared" si="119"/>
        <v>0</v>
      </c>
      <c r="AI348" s="344">
        <f t="shared" si="119"/>
        <v>0</v>
      </c>
      <c r="AJ348" s="344">
        <f t="shared" si="119"/>
        <v>0</v>
      </c>
    </row>
    <row r="349" spans="2:36" outlineLevel="1" x14ac:dyDescent="0.3">
      <c r="D349" s="70">
        <f t="shared" si="108"/>
        <v>15</v>
      </c>
      <c r="E349" s="71" t="str">
        <f t="shared" si="102"/>
        <v>Libre</v>
      </c>
      <c r="F349" s="71"/>
      <c r="G349" s="71"/>
      <c r="I349" s="138" t="s">
        <v>725</v>
      </c>
      <c r="J349" s="338">
        <f t="shared" si="104"/>
        <v>0</v>
      </c>
      <c r="L349" s="338"/>
      <c r="M349" s="344">
        <f t="shared" ref="M349:AJ349" si="120">+L349</f>
        <v>0</v>
      </c>
      <c r="N349" s="344">
        <f t="shared" si="120"/>
        <v>0</v>
      </c>
      <c r="O349" s="344">
        <f t="shared" si="120"/>
        <v>0</v>
      </c>
      <c r="P349" s="344">
        <f t="shared" si="120"/>
        <v>0</v>
      </c>
      <c r="Q349" s="344">
        <f t="shared" si="120"/>
        <v>0</v>
      </c>
      <c r="R349" s="344">
        <f t="shared" si="120"/>
        <v>0</v>
      </c>
      <c r="S349" s="344">
        <f t="shared" si="120"/>
        <v>0</v>
      </c>
      <c r="T349" s="344">
        <f t="shared" si="120"/>
        <v>0</v>
      </c>
      <c r="U349" s="344">
        <f t="shared" si="120"/>
        <v>0</v>
      </c>
      <c r="V349" s="344">
        <f t="shared" si="120"/>
        <v>0</v>
      </c>
      <c r="W349" s="344">
        <f t="shared" si="120"/>
        <v>0</v>
      </c>
      <c r="X349" s="344">
        <f t="shared" si="120"/>
        <v>0</v>
      </c>
      <c r="Y349" s="344">
        <f t="shared" si="120"/>
        <v>0</v>
      </c>
      <c r="Z349" s="344">
        <f t="shared" si="120"/>
        <v>0</v>
      </c>
      <c r="AA349" s="344">
        <f t="shared" si="120"/>
        <v>0</v>
      </c>
      <c r="AB349" s="344">
        <f t="shared" si="120"/>
        <v>0</v>
      </c>
      <c r="AC349" s="344">
        <f t="shared" si="120"/>
        <v>0</v>
      </c>
      <c r="AD349" s="344">
        <f t="shared" si="120"/>
        <v>0</v>
      </c>
      <c r="AE349" s="344">
        <f t="shared" si="120"/>
        <v>0</v>
      </c>
      <c r="AF349" s="344">
        <f t="shared" si="120"/>
        <v>0</v>
      </c>
      <c r="AG349" s="344">
        <f t="shared" si="120"/>
        <v>0</v>
      </c>
      <c r="AH349" s="344">
        <f t="shared" si="120"/>
        <v>0</v>
      </c>
      <c r="AI349" s="344">
        <f t="shared" si="120"/>
        <v>0</v>
      </c>
      <c r="AJ349" s="344">
        <f t="shared" si="120"/>
        <v>0</v>
      </c>
    </row>
    <row r="350" spans="2:36" outlineLevel="1" x14ac:dyDescent="0.3">
      <c r="D350" s="70">
        <f t="shared" si="108"/>
        <v>16</v>
      </c>
      <c r="E350" s="71" t="str">
        <f t="shared" si="102"/>
        <v>Libre</v>
      </c>
      <c r="F350" s="71"/>
      <c r="G350" s="71"/>
      <c r="I350" s="138" t="s">
        <v>725</v>
      </c>
      <c r="J350" s="338">
        <f t="shared" si="104"/>
        <v>0</v>
      </c>
      <c r="L350" s="338"/>
      <c r="M350" s="344">
        <f t="shared" ref="M350:AJ350" si="121">+L350</f>
        <v>0</v>
      </c>
      <c r="N350" s="344">
        <f t="shared" si="121"/>
        <v>0</v>
      </c>
      <c r="O350" s="344">
        <f t="shared" si="121"/>
        <v>0</v>
      </c>
      <c r="P350" s="344">
        <f t="shared" si="121"/>
        <v>0</v>
      </c>
      <c r="Q350" s="344">
        <f t="shared" si="121"/>
        <v>0</v>
      </c>
      <c r="R350" s="344">
        <f t="shared" si="121"/>
        <v>0</v>
      </c>
      <c r="S350" s="344">
        <f t="shared" si="121"/>
        <v>0</v>
      </c>
      <c r="T350" s="344">
        <f t="shared" si="121"/>
        <v>0</v>
      </c>
      <c r="U350" s="344">
        <f t="shared" si="121"/>
        <v>0</v>
      </c>
      <c r="V350" s="344">
        <f t="shared" si="121"/>
        <v>0</v>
      </c>
      <c r="W350" s="344">
        <f t="shared" si="121"/>
        <v>0</v>
      </c>
      <c r="X350" s="344">
        <f t="shared" si="121"/>
        <v>0</v>
      </c>
      <c r="Y350" s="344">
        <f t="shared" si="121"/>
        <v>0</v>
      </c>
      <c r="Z350" s="344">
        <f t="shared" si="121"/>
        <v>0</v>
      </c>
      <c r="AA350" s="344">
        <f t="shared" si="121"/>
        <v>0</v>
      </c>
      <c r="AB350" s="344">
        <f t="shared" si="121"/>
        <v>0</v>
      </c>
      <c r="AC350" s="344">
        <f t="shared" si="121"/>
        <v>0</v>
      </c>
      <c r="AD350" s="344">
        <f t="shared" si="121"/>
        <v>0</v>
      </c>
      <c r="AE350" s="344">
        <f t="shared" si="121"/>
        <v>0</v>
      </c>
      <c r="AF350" s="344">
        <f t="shared" si="121"/>
        <v>0</v>
      </c>
      <c r="AG350" s="344">
        <f t="shared" si="121"/>
        <v>0</v>
      </c>
      <c r="AH350" s="344">
        <f t="shared" si="121"/>
        <v>0</v>
      </c>
      <c r="AI350" s="344">
        <f t="shared" si="121"/>
        <v>0</v>
      </c>
      <c r="AJ350" s="344">
        <f t="shared" si="121"/>
        <v>0</v>
      </c>
    </row>
    <row r="351" spans="2:36" outlineLevel="1" x14ac:dyDescent="0.3">
      <c r="D351" s="70">
        <f t="shared" si="108"/>
        <v>17</v>
      </c>
      <c r="E351" s="71" t="str">
        <f t="shared" si="102"/>
        <v>Libre</v>
      </c>
      <c r="F351" s="71"/>
      <c r="G351" s="71"/>
      <c r="I351" s="138" t="s">
        <v>725</v>
      </c>
      <c r="J351" s="338">
        <f t="shared" si="104"/>
        <v>0</v>
      </c>
      <c r="L351" s="338"/>
      <c r="M351" s="344">
        <f t="shared" ref="M351:AJ351" si="122">+L351</f>
        <v>0</v>
      </c>
      <c r="N351" s="344">
        <f t="shared" si="122"/>
        <v>0</v>
      </c>
      <c r="O351" s="344">
        <f t="shared" si="122"/>
        <v>0</v>
      </c>
      <c r="P351" s="344">
        <f t="shared" si="122"/>
        <v>0</v>
      </c>
      <c r="Q351" s="344">
        <f t="shared" si="122"/>
        <v>0</v>
      </c>
      <c r="R351" s="344">
        <f t="shared" si="122"/>
        <v>0</v>
      </c>
      <c r="S351" s="344">
        <f t="shared" si="122"/>
        <v>0</v>
      </c>
      <c r="T351" s="344">
        <f t="shared" si="122"/>
        <v>0</v>
      </c>
      <c r="U351" s="344">
        <f t="shared" si="122"/>
        <v>0</v>
      </c>
      <c r="V351" s="344">
        <f t="shared" si="122"/>
        <v>0</v>
      </c>
      <c r="W351" s="344">
        <f t="shared" si="122"/>
        <v>0</v>
      </c>
      <c r="X351" s="344">
        <f t="shared" si="122"/>
        <v>0</v>
      </c>
      <c r="Y351" s="344">
        <f t="shared" si="122"/>
        <v>0</v>
      </c>
      <c r="Z351" s="344">
        <f t="shared" si="122"/>
        <v>0</v>
      </c>
      <c r="AA351" s="344">
        <f t="shared" si="122"/>
        <v>0</v>
      </c>
      <c r="AB351" s="344">
        <f t="shared" si="122"/>
        <v>0</v>
      </c>
      <c r="AC351" s="344">
        <f t="shared" si="122"/>
        <v>0</v>
      </c>
      <c r="AD351" s="344">
        <f t="shared" si="122"/>
        <v>0</v>
      </c>
      <c r="AE351" s="344">
        <f t="shared" si="122"/>
        <v>0</v>
      </c>
      <c r="AF351" s="344">
        <f t="shared" si="122"/>
        <v>0</v>
      </c>
      <c r="AG351" s="344">
        <f t="shared" si="122"/>
        <v>0</v>
      </c>
      <c r="AH351" s="344">
        <f t="shared" si="122"/>
        <v>0</v>
      </c>
      <c r="AI351" s="344">
        <f t="shared" si="122"/>
        <v>0</v>
      </c>
      <c r="AJ351" s="344">
        <f t="shared" si="122"/>
        <v>0</v>
      </c>
    </row>
    <row r="352" spans="2:36" outlineLevel="1" x14ac:dyDescent="0.3">
      <c r="D352" s="70">
        <f t="shared" si="108"/>
        <v>18</v>
      </c>
      <c r="E352" s="71" t="str">
        <f t="shared" si="102"/>
        <v>Libre</v>
      </c>
      <c r="F352" s="71"/>
      <c r="G352" s="71"/>
      <c r="I352" s="138" t="s">
        <v>725</v>
      </c>
      <c r="J352" s="338">
        <f t="shared" si="104"/>
        <v>0</v>
      </c>
      <c r="L352" s="338"/>
      <c r="M352" s="344">
        <f t="shared" ref="M352:AJ352" si="123">+L352</f>
        <v>0</v>
      </c>
      <c r="N352" s="344">
        <f t="shared" si="123"/>
        <v>0</v>
      </c>
      <c r="O352" s="344">
        <f t="shared" si="123"/>
        <v>0</v>
      </c>
      <c r="P352" s="344">
        <f t="shared" si="123"/>
        <v>0</v>
      </c>
      <c r="Q352" s="344">
        <f t="shared" si="123"/>
        <v>0</v>
      </c>
      <c r="R352" s="344">
        <f t="shared" si="123"/>
        <v>0</v>
      </c>
      <c r="S352" s="344">
        <f t="shared" si="123"/>
        <v>0</v>
      </c>
      <c r="T352" s="344">
        <f t="shared" si="123"/>
        <v>0</v>
      </c>
      <c r="U352" s="344">
        <f t="shared" si="123"/>
        <v>0</v>
      </c>
      <c r="V352" s="344">
        <f t="shared" si="123"/>
        <v>0</v>
      </c>
      <c r="W352" s="344">
        <f t="shared" si="123"/>
        <v>0</v>
      </c>
      <c r="X352" s="344">
        <f t="shared" si="123"/>
        <v>0</v>
      </c>
      <c r="Y352" s="344">
        <f t="shared" si="123"/>
        <v>0</v>
      </c>
      <c r="Z352" s="344">
        <f t="shared" si="123"/>
        <v>0</v>
      </c>
      <c r="AA352" s="344">
        <f t="shared" si="123"/>
        <v>0</v>
      </c>
      <c r="AB352" s="344">
        <f t="shared" si="123"/>
        <v>0</v>
      </c>
      <c r="AC352" s="344">
        <f t="shared" si="123"/>
        <v>0</v>
      </c>
      <c r="AD352" s="344">
        <f t="shared" si="123"/>
        <v>0</v>
      </c>
      <c r="AE352" s="344">
        <f t="shared" si="123"/>
        <v>0</v>
      </c>
      <c r="AF352" s="344">
        <f t="shared" si="123"/>
        <v>0</v>
      </c>
      <c r="AG352" s="344">
        <f t="shared" si="123"/>
        <v>0</v>
      </c>
      <c r="AH352" s="344">
        <f t="shared" si="123"/>
        <v>0</v>
      </c>
      <c r="AI352" s="344">
        <f t="shared" si="123"/>
        <v>0</v>
      </c>
      <c r="AJ352" s="344">
        <f t="shared" si="123"/>
        <v>0</v>
      </c>
    </row>
    <row r="353" spans="2:37" outlineLevel="1" x14ac:dyDescent="0.3">
      <c r="D353" s="70">
        <f t="shared" si="108"/>
        <v>19</v>
      </c>
      <c r="E353" s="71" t="str">
        <f t="shared" si="102"/>
        <v>Libre</v>
      </c>
      <c r="F353" s="71"/>
      <c r="G353" s="71"/>
      <c r="I353" s="138" t="s">
        <v>725</v>
      </c>
      <c r="J353" s="338">
        <f t="shared" si="104"/>
        <v>0</v>
      </c>
      <c r="L353" s="338"/>
      <c r="M353" s="344">
        <f t="shared" ref="M353:AJ353" si="124">+L353</f>
        <v>0</v>
      </c>
      <c r="N353" s="344">
        <f t="shared" si="124"/>
        <v>0</v>
      </c>
      <c r="O353" s="344">
        <f t="shared" si="124"/>
        <v>0</v>
      </c>
      <c r="P353" s="344">
        <f t="shared" si="124"/>
        <v>0</v>
      </c>
      <c r="Q353" s="344">
        <f t="shared" si="124"/>
        <v>0</v>
      </c>
      <c r="R353" s="344">
        <f t="shared" si="124"/>
        <v>0</v>
      </c>
      <c r="S353" s="344">
        <f t="shared" si="124"/>
        <v>0</v>
      </c>
      <c r="T353" s="344">
        <f t="shared" si="124"/>
        <v>0</v>
      </c>
      <c r="U353" s="344">
        <f t="shared" si="124"/>
        <v>0</v>
      </c>
      <c r="V353" s="344">
        <f t="shared" si="124"/>
        <v>0</v>
      </c>
      <c r="W353" s="344">
        <f t="shared" si="124"/>
        <v>0</v>
      </c>
      <c r="X353" s="344">
        <f t="shared" si="124"/>
        <v>0</v>
      </c>
      <c r="Y353" s="344">
        <f t="shared" si="124"/>
        <v>0</v>
      </c>
      <c r="Z353" s="344">
        <f t="shared" si="124"/>
        <v>0</v>
      </c>
      <c r="AA353" s="344">
        <f t="shared" si="124"/>
        <v>0</v>
      </c>
      <c r="AB353" s="344">
        <f t="shared" si="124"/>
        <v>0</v>
      </c>
      <c r="AC353" s="344">
        <f t="shared" si="124"/>
        <v>0</v>
      </c>
      <c r="AD353" s="344">
        <f t="shared" si="124"/>
        <v>0</v>
      </c>
      <c r="AE353" s="344">
        <f t="shared" si="124"/>
        <v>0</v>
      </c>
      <c r="AF353" s="344">
        <f t="shared" si="124"/>
        <v>0</v>
      </c>
      <c r="AG353" s="344">
        <f t="shared" si="124"/>
        <v>0</v>
      </c>
      <c r="AH353" s="344">
        <f t="shared" si="124"/>
        <v>0</v>
      </c>
      <c r="AI353" s="344">
        <f t="shared" si="124"/>
        <v>0</v>
      </c>
      <c r="AJ353" s="344">
        <f t="shared" si="124"/>
        <v>0</v>
      </c>
    </row>
    <row r="354" spans="2:37" outlineLevel="1" x14ac:dyDescent="0.3">
      <c r="D354" s="70">
        <f t="shared" si="108"/>
        <v>20</v>
      </c>
      <c r="E354" s="71" t="str">
        <f t="shared" si="102"/>
        <v>Libre</v>
      </c>
      <c r="F354" s="71"/>
      <c r="G354" s="71"/>
      <c r="I354" s="138" t="s">
        <v>725</v>
      </c>
      <c r="J354" s="338">
        <f t="shared" si="104"/>
        <v>0</v>
      </c>
      <c r="L354" s="338"/>
      <c r="M354" s="344">
        <f t="shared" ref="M354:AJ354" si="125">+L354</f>
        <v>0</v>
      </c>
      <c r="N354" s="344">
        <f t="shared" si="125"/>
        <v>0</v>
      </c>
      <c r="O354" s="344">
        <f t="shared" si="125"/>
        <v>0</v>
      </c>
      <c r="P354" s="344">
        <f t="shared" si="125"/>
        <v>0</v>
      </c>
      <c r="Q354" s="344">
        <f t="shared" si="125"/>
        <v>0</v>
      </c>
      <c r="R354" s="344">
        <f t="shared" si="125"/>
        <v>0</v>
      </c>
      <c r="S354" s="344">
        <f t="shared" si="125"/>
        <v>0</v>
      </c>
      <c r="T354" s="344">
        <f t="shared" si="125"/>
        <v>0</v>
      </c>
      <c r="U354" s="344">
        <f t="shared" si="125"/>
        <v>0</v>
      </c>
      <c r="V354" s="344">
        <f t="shared" si="125"/>
        <v>0</v>
      </c>
      <c r="W354" s="344">
        <f t="shared" si="125"/>
        <v>0</v>
      </c>
      <c r="X354" s="344">
        <f t="shared" si="125"/>
        <v>0</v>
      </c>
      <c r="Y354" s="344">
        <f t="shared" si="125"/>
        <v>0</v>
      </c>
      <c r="Z354" s="344">
        <f t="shared" si="125"/>
        <v>0</v>
      </c>
      <c r="AA354" s="344">
        <f t="shared" si="125"/>
        <v>0</v>
      </c>
      <c r="AB354" s="344">
        <f t="shared" si="125"/>
        <v>0</v>
      </c>
      <c r="AC354" s="344">
        <f t="shared" si="125"/>
        <v>0</v>
      </c>
      <c r="AD354" s="344">
        <f t="shared" si="125"/>
        <v>0</v>
      </c>
      <c r="AE354" s="344">
        <f t="shared" si="125"/>
        <v>0</v>
      </c>
      <c r="AF354" s="344">
        <f t="shared" si="125"/>
        <v>0</v>
      </c>
      <c r="AG354" s="344">
        <f t="shared" si="125"/>
        <v>0</v>
      </c>
      <c r="AH354" s="344">
        <f t="shared" si="125"/>
        <v>0</v>
      </c>
      <c r="AI354" s="344">
        <f t="shared" si="125"/>
        <v>0</v>
      </c>
      <c r="AJ354" s="344">
        <f t="shared" si="125"/>
        <v>0</v>
      </c>
      <c r="AK354" s="63" t="s">
        <v>751</v>
      </c>
    </row>
    <row r="355" spans="2:37" outlineLevel="1" x14ac:dyDescent="0.3"/>
    <row r="356" spans="2:37" outlineLevel="1" x14ac:dyDescent="0.3">
      <c r="E356" s="343" t="s">
        <v>23</v>
      </c>
      <c r="F356" s="342"/>
      <c r="G356" s="342"/>
      <c r="H356" s="342"/>
      <c r="I356" s="341" t="s">
        <v>747</v>
      </c>
      <c r="J356" s="340">
        <f>+SUM(J335:J354)</f>
        <v>1.0003775714720022</v>
      </c>
      <c r="L356" s="340">
        <f t="shared" ref="L356:AJ356" si="126">+SUM(L335:L354)</f>
        <v>1.0003775714720025</v>
      </c>
      <c r="M356" s="340">
        <f t="shared" si="126"/>
        <v>1.0003775714720025</v>
      </c>
      <c r="N356" s="340">
        <f t="shared" si="126"/>
        <v>1.0003775714720025</v>
      </c>
      <c r="O356" s="340">
        <f t="shared" si="126"/>
        <v>1.0003775714720025</v>
      </c>
      <c r="P356" s="340">
        <f t="shared" si="126"/>
        <v>1.0003775714720025</v>
      </c>
      <c r="Q356" s="340">
        <f t="shared" si="126"/>
        <v>1.0003775714720025</v>
      </c>
      <c r="R356" s="340">
        <f t="shared" si="126"/>
        <v>1.0003775714720025</v>
      </c>
      <c r="S356" s="340">
        <f t="shared" si="126"/>
        <v>1.0003775714720025</v>
      </c>
      <c r="T356" s="340">
        <f t="shared" si="126"/>
        <v>1.0003775714720025</v>
      </c>
      <c r="U356" s="340">
        <f t="shared" si="126"/>
        <v>1.0003775714720025</v>
      </c>
      <c r="V356" s="340">
        <f t="shared" si="126"/>
        <v>1.0003775714720025</v>
      </c>
      <c r="W356" s="340">
        <f t="shared" si="126"/>
        <v>1.0003775714720025</v>
      </c>
      <c r="X356" s="340">
        <f t="shared" si="126"/>
        <v>1.0003775714720025</v>
      </c>
      <c r="Y356" s="340">
        <f t="shared" si="126"/>
        <v>1.0003775714720025</v>
      </c>
      <c r="Z356" s="340">
        <f t="shared" si="126"/>
        <v>1.0003775714720025</v>
      </c>
      <c r="AA356" s="340">
        <f t="shared" si="126"/>
        <v>1.0003775714720025</v>
      </c>
      <c r="AB356" s="340">
        <f t="shared" si="126"/>
        <v>1.0003775714720025</v>
      </c>
      <c r="AC356" s="340">
        <f t="shared" si="126"/>
        <v>1.0003775714720025</v>
      </c>
      <c r="AD356" s="340">
        <f t="shared" si="126"/>
        <v>1.0003775714720025</v>
      </c>
      <c r="AE356" s="340">
        <f t="shared" si="126"/>
        <v>1.0003775714720025</v>
      </c>
      <c r="AF356" s="340">
        <f t="shared" si="126"/>
        <v>1.0003775714720025</v>
      </c>
      <c r="AG356" s="340">
        <f t="shared" si="126"/>
        <v>1.0003775714720025</v>
      </c>
      <c r="AH356" s="340">
        <f t="shared" si="126"/>
        <v>1.0003775714720025</v>
      </c>
      <c r="AI356" s="340">
        <f t="shared" si="126"/>
        <v>1.0003775714720025</v>
      </c>
      <c r="AJ356" s="340">
        <f t="shared" si="126"/>
        <v>1.0003775714720025</v>
      </c>
    </row>
    <row r="357" spans="2:37" outlineLevel="1" x14ac:dyDescent="0.3"/>
    <row r="358" spans="2:37" outlineLevel="1" x14ac:dyDescent="0.3">
      <c r="B358" s="69" t="s">
        <v>76</v>
      </c>
      <c r="C358" s="69" t="s">
        <v>76</v>
      </c>
      <c r="D358" s="69" t="s">
        <v>76</v>
      </c>
      <c r="E358" s="69" t="s">
        <v>750</v>
      </c>
      <c r="F358" s="69" t="s">
        <v>161</v>
      </c>
      <c r="G358" s="69" t="s">
        <v>161</v>
      </c>
      <c r="J358" s="69" t="s">
        <v>749</v>
      </c>
      <c r="L358" s="69" t="str">
        <f t="shared" ref="L358:AJ358" si="127">+INDEX(l.reg.nom,L$6)</f>
        <v>Amazonas</v>
      </c>
      <c r="M358" s="69" t="str">
        <f t="shared" si="127"/>
        <v>Ancash</v>
      </c>
      <c r="N358" s="69" t="str">
        <f t="shared" si="127"/>
        <v>Apurímac</v>
      </c>
      <c r="O358" s="69" t="str">
        <f t="shared" si="127"/>
        <v>Arequipa</v>
      </c>
      <c r="P358" s="69" t="str">
        <f t="shared" si="127"/>
        <v>Ayacucho</v>
      </c>
      <c r="Q358" s="69" t="str">
        <f t="shared" si="127"/>
        <v>Cajamarca</v>
      </c>
      <c r="R358" s="69" t="str">
        <f t="shared" si="127"/>
        <v>Callao</v>
      </c>
      <c r="S358" s="69" t="str">
        <f t="shared" si="127"/>
        <v>Cusco</v>
      </c>
      <c r="T358" s="69" t="str">
        <f t="shared" si="127"/>
        <v>Huancavelica</v>
      </c>
      <c r="U358" s="69" t="str">
        <f t="shared" si="127"/>
        <v>Huánuco</v>
      </c>
      <c r="V358" s="69" t="str">
        <f t="shared" si="127"/>
        <v>Ica</v>
      </c>
      <c r="W358" s="69" t="str">
        <f t="shared" si="127"/>
        <v>Junín</v>
      </c>
      <c r="X358" s="69" t="str">
        <f t="shared" si="127"/>
        <v>La Libertad</v>
      </c>
      <c r="Y358" s="69" t="str">
        <f t="shared" si="127"/>
        <v>Lambayeque</v>
      </c>
      <c r="Z358" s="69" t="str">
        <f t="shared" si="127"/>
        <v>Lima</v>
      </c>
      <c r="AA358" s="69" t="str">
        <f t="shared" si="127"/>
        <v>Loreto</v>
      </c>
      <c r="AB358" s="69" t="str">
        <f t="shared" si="127"/>
        <v>Madre de Dios</v>
      </c>
      <c r="AC358" s="69" t="str">
        <f t="shared" si="127"/>
        <v>Moquegua</v>
      </c>
      <c r="AD358" s="69" t="str">
        <f t="shared" si="127"/>
        <v>Pasco</v>
      </c>
      <c r="AE358" s="69" t="str">
        <f t="shared" si="127"/>
        <v>Piura</v>
      </c>
      <c r="AF358" s="69" t="str">
        <f t="shared" si="127"/>
        <v>Puno</v>
      </c>
      <c r="AG358" s="69" t="str">
        <f t="shared" si="127"/>
        <v>San Martín</v>
      </c>
      <c r="AH358" s="69" t="str">
        <f t="shared" si="127"/>
        <v>Tacna</v>
      </c>
      <c r="AI358" s="69" t="str">
        <f t="shared" si="127"/>
        <v>Tumbes</v>
      </c>
      <c r="AJ358" s="69" t="str">
        <f t="shared" si="127"/>
        <v>Ucayali</v>
      </c>
    </row>
    <row r="359" spans="2:37" outlineLevel="1" x14ac:dyDescent="0.3">
      <c r="B359" s="70">
        <v>1</v>
      </c>
      <c r="C359" s="70">
        <v>1</v>
      </c>
      <c r="D359" s="70">
        <v>1</v>
      </c>
      <c r="E359" s="71" t="str">
        <f t="shared" ref="E359:E378" si="128">+INDEX(l.geo.nom2,D359)</f>
        <v>2G-Urbano</v>
      </c>
      <c r="F359" s="71" t="str">
        <f t="shared" ref="F359:F370" si="129">+INDEX(p.ran.tec,B359)</f>
        <v>2G</v>
      </c>
      <c r="G359" s="71" t="str">
        <f>+INDEX(p.ran.geo,C359)</f>
        <v>Urbano</v>
      </c>
      <c r="I359" s="138" t="s">
        <v>725</v>
      </c>
      <c r="J359" s="338">
        <f t="shared" ref="J359:J378" si="130">+SUM(L359:AJ359)/COUNTA($L$253:$AJ$253)</f>
        <v>3.0054907280970634E-2</v>
      </c>
      <c r="L359" s="338">
        <f>+INDEX($J$246:$L$250,MATCH($G359,$E$218:$E$222,0),MATCH($F359,$J$217:$L$217,0))</f>
        <v>3.0054907280970648E-2</v>
      </c>
      <c r="M359" s="344">
        <f t="shared" ref="M359:AJ359" si="131">+L359</f>
        <v>3.0054907280970648E-2</v>
      </c>
      <c r="N359" s="344">
        <f t="shared" si="131"/>
        <v>3.0054907280970648E-2</v>
      </c>
      <c r="O359" s="344">
        <f t="shared" si="131"/>
        <v>3.0054907280970648E-2</v>
      </c>
      <c r="P359" s="344">
        <f t="shared" si="131"/>
        <v>3.0054907280970648E-2</v>
      </c>
      <c r="Q359" s="344">
        <f t="shared" si="131"/>
        <v>3.0054907280970648E-2</v>
      </c>
      <c r="R359" s="344">
        <f t="shared" si="131"/>
        <v>3.0054907280970648E-2</v>
      </c>
      <c r="S359" s="344">
        <f t="shared" si="131"/>
        <v>3.0054907280970648E-2</v>
      </c>
      <c r="T359" s="344">
        <f t="shared" si="131"/>
        <v>3.0054907280970648E-2</v>
      </c>
      <c r="U359" s="344">
        <f t="shared" si="131"/>
        <v>3.0054907280970648E-2</v>
      </c>
      <c r="V359" s="344">
        <f t="shared" si="131"/>
        <v>3.0054907280970648E-2</v>
      </c>
      <c r="W359" s="344">
        <f t="shared" si="131"/>
        <v>3.0054907280970648E-2</v>
      </c>
      <c r="X359" s="344">
        <f t="shared" si="131"/>
        <v>3.0054907280970648E-2</v>
      </c>
      <c r="Y359" s="344">
        <f t="shared" si="131"/>
        <v>3.0054907280970648E-2</v>
      </c>
      <c r="Z359" s="344">
        <f t="shared" si="131"/>
        <v>3.0054907280970648E-2</v>
      </c>
      <c r="AA359" s="344">
        <f t="shared" si="131"/>
        <v>3.0054907280970648E-2</v>
      </c>
      <c r="AB359" s="344">
        <f t="shared" si="131"/>
        <v>3.0054907280970648E-2</v>
      </c>
      <c r="AC359" s="344">
        <f t="shared" si="131"/>
        <v>3.0054907280970648E-2</v>
      </c>
      <c r="AD359" s="344">
        <f t="shared" si="131"/>
        <v>3.0054907280970648E-2</v>
      </c>
      <c r="AE359" s="344">
        <f t="shared" si="131"/>
        <v>3.0054907280970648E-2</v>
      </c>
      <c r="AF359" s="344">
        <f t="shared" si="131"/>
        <v>3.0054907280970648E-2</v>
      </c>
      <c r="AG359" s="344">
        <f t="shared" si="131"/>
        <v>3.0054907280970648E-2</v>
      </c>
      <c r="AH359" s="344">
        <f t="shared" si="131"/>
        <v>3.0054907280970648E-2</v>
      </c>
      <c r="AI359" s="344">
        <f t="shared" si="131"/>
        <v>3.0054907280970648E-2</v>
      </c>
      <c r="AJ359" s="344">
        <f t="shared" si="131"/>
        <v>3.0054907280970648E-2</v>
      </c>
    </row>
    <row r="360" spans="2:37" outlineLevel="1" x14ac:dyDescent="0.3">
      <c r="B360" s="70">
        <f>+B359</f>
        <v>1</v>
      </c>
      <c r="C360" s="70">
        <f>+C359+1</f>
        <v>2</v>
      </c>
      <c r="D360" s="70">
        <f>+D359+1</f>
        <v>2</v>
      </c>
      <c r="E360" s="71" t="str">
        <f t="shared" si="128"/>
        <v>2G-Suburbano</v>
      </c>
      <c r="F360" s="71" t="str">
        <f t="shared" si="129"/>
        <v>2G</v>
      </c>
      <c r="G360" s="71" t="str">
        <f>+INDEX(p.ran.geo,C360)</f>
        <v>Suburbano</v>
      </c>
      <c r="I360" s="138" t="s">
        <v>725</v>
      </c>
      <c r="J360" s="338">
        <f t="shared" si="130"/>
        <v>5.020455205617002E-2</v>
      </c>
      <c r="L360" s="338">
        <f>+INDEX($J$246:$L$250,MATCH($G360,$E$218:$E$222,0),MATCH($F360,$J$217:$L$217,0))</f>
        <v>5.0204552056170013E-2</v>
      </c>
      <c r="M360" s="344">
        <f t="shared" ref="M360:AJ360" si="132">+L360</f>
        <v>5.0204552056170013E-2</v>
      </c>
      <c r="N360" s="344">
        <f t="shared" si="132"/>
        <v>5.0204552056170013E-2</v>
      </c>
      <c r="O360" s="344">
        <f t="shared" si="132"/>
        <v>5.0204552056170013E-2</v>
      </c>
      <c r="P360" s="344">
        <f t="shared" si="132"/>
        <v>5.0204552056170013E-2</v>
      </c>
      <c r="Q360" s="344">
        <f t="shared" si="132"/>
        <v>5.0204552056170013E-2</v>
      </c>
      <c r="R360" s="344">
        <f t="shared" si="132"/>
        <v>5.0204552056170013E-2</v>
      </c>
      <c r="S360" s="344">
        <f t="shared" si="132"/>
        <v>5.0204552056170013E-2</v>
      </c>
      <c r="T360" s="344">
        <f t="shared" si="132"/>
        <v>5.0204552056170013E-2</v>
      </c>
      <c r="U360" s="344">
        <f t="shared" si="132"/>
        <v>5.0204552056170013E-2</v>
      </c>
      <c r="V360" s="344">
        <f t="shared" si="132"/>
        <v>5.0204552056170013E-2</v>
      </c>
      <c r="W360" s="344">
        <f t="shared" si="132"/>
        <v>5.0204552056170013E-2</v>
      </c>
      <c r="X360" s="344">
        <f t="shared" si="132"/>
        <v>5.0204552056170013E-2</v>
      </c>
      <c r="Y360" s="344">
        <f t="shared" si="132"/>
        <v>5.0204552056170013E-2</v>
      </c>
      <c r="Z360" s="344">
        <f t="shared" si="132"/>
        <v>5.0204552056170013E-2</v>
      </c>
      <c r="AA360" s="344">
        <f t="shared" si="132"/>
        <v>5.0204552056170013E-2</v>
      </c>
      <c r="AB360" s="344">
        <f t="shared" si="132"/>
        <v>5.0204552056170013E-2</v>
      </c>
      <c r="AC360" s="344">
        <f t="shared" si="132"/>
        <v>5.0204552056170013E-2</v>
      </c>
      <c r="AD360" s="344">
        <f t="shared" si="132"/>
        <v>5.0204552056170013E-2</v>
      </c>
      <c r="AE360" s="344">
        <f t="shared" si="132"/>
        <v>5.0204552056170013E-2</v>
      </c>
      <c r="AF360" s="344">
        <f t="shared" si="132"/>
        <v>5.0204552056170013E-2</v>
      </c>
      <c r="AG360" s="344">
        <f t="shared" si="132"/>
        <v>5.0204552056170013E-2</v>
      </c>
      <c r="AH360" s="344">
        <f t="shared" si="132"/>
        <v>5.0204552056170013E-2</v>
      </c>
      <c r="AI360" s="344">
        <f t="shared" si="132"/>
        <v>5.0204552056170013E-2</v>
      </c>
      <c r="AJ360" s="344">
        <f t="shared" si="132"/>
        <v>5.0204552056170013E-2</v>
      </c>
    </row>
    <row r="361" spans="2:37" outlineLevel="1" x14ac:dyDescent="0.3">
      <c r="B361" s="70">
        <f>+B360</f>
        <v>1</v>
      </c>
      <c r="C361" s="70">
        <f>+C360+1</f>
        <v>3</v>
      </c>
      <c r="D361" s="70">
        <f>+D360+1</f>
        <v>3</v>
      </c>
      <c r="E361" s="71" t="str">
        <f t="shared" si="128"/>
        <v>2G-Rural</v>
      </c>
      <c r="F361" s="71" t="str">
        <f t="shared" si="129"/>
        <v>2G</v>
      </c>
      <c r="G361" s="71" t="str">
        <f>+INDEX(p.ran.geo,C361)</f>
        <v>Rural</v>
      </c>
      <c r="I361" s="138" t="s">
        <v>725</v>
      </c>
      <c r="J361" s="338">
        <f t="shared" si="130"/>
        <v>2.0118112134861765E-2</v>
      </c>
      <c r="L361" s="338">
        <f>+INDEX($J$246:$L$250,MATCH($G361,$E$218:$E$222,0),MATCH($F361,$J$217:$L$217,0))</f>
        <v>2.0118112134861772E-2</v>
      </c>
      <c r="M361" s="344">
        <f t="shared" ref="M361:AJ361" si="133">+L361</f>
        <v>2.0118112134861772E-2</v>
      </c>
      <c r="N361" s="344">
        <f t="shared" si="133"/>
        <v>2.0118112134861772E-2</v>
      </c>
      <c r="O361" s="344">
        <f t="shared" si="133"/>
        <v>2.0118112134861772E-2</v>
      </c>
      <c r="P361" s="344">
        <f t="shared" si="133"/>
        <v>2.0118112134861772E-2</v>
      </c>
      <c r="Q361" s="344">
        <f t="shared" si="133"/>
        <v>2.0118112134861772E-2</v>
      </c>
      <c r="R361" s="344">
        <f t="shared" si="133"/>
        <v>2.0118112134861772E-2</v>
      </c>
      <c r="S361" s="344">
        <f t="shared" si="133"/>
        <v>2.0118112134861772E-2</v>
      </c>
      <c r="T361" s="344">
        <f t="shared" si="133"/>
        <v>2.0118112134861772E-2</v>
      </c>
      <c r="U361" s="344">
        <f t="shared" si="133"/>
        <v>2.0118112134861772E-2</v>
      </c>
      <c r="V361" s="344">
        <f t="shared" si="133"/>
        <v>2.0118112134861772E-2</v>
      </c>
      <c r="W361" s="344">
        <f t="shared" si="133"/>
        <v>2.0118112134861772E-2</v>
      </c>
      <c r="X361" s="344">
        <f t="shared" si="133"/>
        <v>2.0118112134861772E-2</v>
      </c>
      <c r="Y361" s="344">
        <f t="shared" si="133"/>
        <v>2.0118112134861772E-2</v>
      </c>
      <c r="Z361" s="344">
        <f t="shared" si="133"/>
        <v>2.0118112134861772E-2</v>
      </c>
      <c r="AA361" s="344">
        <f t="shared" si="133"/>
        <v>2.0118112134861772E-2</v>
      </c>
      <c r="AB361" s="344">
        <f t="shared" si="133"/>
        <v>2.0118112134861772E-2</v>
      </c>
      <c r="AC361" s="344">
        <f t="shared" si="133"/>
        <v>2.0118112134861772E-2</v>
      </c>
      <c r="AD361" s="344">
        <f t="shared" si="133"/>
        <v>2.0118112134861772E-2</v>
      </c>
      <c r="AE361" s="344">
        <f t="shared" si="133"/>
        <v>2.0118112134861772E-2</v>
      </c>
      <c r="AF361" s="344">
        <f t="shared" si="133"/>
        <v>2.0118112134861772E-2</v>
      </c>
      <c r="AG361" s="344">
        <f t="shared" si="133"/>
        <v>2.0118112134861772E-2</v>
      </c>
      <c r="AH361" s="344">
        <f t="shared" si="133"/>
        <v>2.0118112134861772E-2</v>
      </c>
      <c r="AI361" s="344">
        <f t="shared" si="133"/>
        <v>2.0118112134861772E-2</v>
      </c>
      <c r="AJ361" s="344">
        <f t="shared" si="133"/>
        <v>2.0118112134861772E-2</v>
      </c>
    </row>
    <row r="362" spans="2:37" outlineLevel="1" x14ac:dyDescent="0.3">
      <c r="B362" s="70">
        <f>+B361</f>
        <v>1</v>
      </c>
      <c r="C362" s="70"/>
      <c r="D362" s="70">
        <f t="shared" ref="D362:D378" si="134">+D361+1</f>
        <v>4</v>
      </c>
      <c r="E362" s="71" t="str">
        <f t="shared" si="128"/>
        <v>2G-Libre</v>
      </c>
      <c r="F362" s="71" t="str">
        <f t="shared" si="129"/>
        <v>2G</v>
      </c>
      <c r="G362" s="71"/>
      <c r="I362" s="138" t="s">
        <v>725</v>
      </c>
      <c r="J362" s="338">
        <f t="shared" si="130"/>
        <v>0</v>
      </c>
      <c r="L362" s="338"/>
      <c r="M362" s="344">
        <f t="shared" ref="M362:AJ362" si="135">+L362</f>
        <v>0</v>
      </c>
      <c r="N362" s="344">
        <f t="shared" si="135"/>
        <v>0</v>
      </c>
      <c r="O362" s="344">
        <f t="shared" si="135"/>
        <v>0</v>
      </c>
      <c r="P362" s="344">
        <f t="shared" si="135"/>
        <v>0</v>
      </c>
      <c r="Q362" s="344">
        <f t="shared" si="135"/>
        <v>0</v>
      </c>
      <c r="R362" s="344">
        <f t="shared" si="135"/>
        <v>0</v>
      </c>
      <c r="S362" s="344">
        <f t="shared" si="135"/>
        <v>0</v>
      </c>
      <c r="T362" s="344">
        <f t="shared" si="135"/>
        <v>0</v>
      </c>
      <c r="U362" s="344">
        <f t="shared" si="135"/>
        <v>0</v>
      </c>
      <c r="V362" s="344">
        <f t="shared" si="135"/>
        <v>0</v>
      </c>
      <c r="W362" s="344">
        <f t="shared" si="135"/>
        <v>0</v>
      </c>
      <c r="X362" s="344">
        <f t="shared" si="135"/>
        <v>0</v>
      </c>
      <c r="Y362" s="344">
        <f t="shared" si="135"/>
        <v>0</v>
      </c>
      <c r="Z362" s="344">
        <f t="shared" si="135"/>
        <v>0</v>
      </c>
      <c r="AA362" s="344">
        <f t="shared" si="135"/>
        <v>0</v>
      </c>
      <c r="AB362" s="344">
        <f t="shared" si="135"/>
        <v>0</v>
      </c>
      <c r="AC362" s="344">
        <f t="shared" si="135"/>
        <v>0</v>
      </c>
      <c r="AD362" s="344">
        <f t="shared" si="135"/>
        <v>0</v>
      </c>
      <c r="AE362" s="344">
        <f t="shared" si="135"/>
        <v>0</v>
      </c>
      <c r="AF362" s="344">
        <f t="shared" si="135"/>
        <v>0</v>
      </c>
      <c r="AG362" s="344">
        <f t="shared" si="135"/>
        <v>0</v>
      </c>
      <c r="AH362" s="344">
        <f t="shared" si="135"/>
        <v>0</v>
      </c>
      <c r="AI362" s="344">
        <f t="shared" si="135"/>
        <v>0</v>
      </c>
      <c r="AJ362" s="344">
        <f t="shared" si="135"/>
        <v>0</v>
      </c>
    </row>
    <row r="363" spans="2:37" outlineLevel="1" x14ac:dyDescent="0.3">
      <c r="B363" s="70">
        <f>+B359+1</f>
        <v>2</v>
      </c>
      <c r="C363" s="70">
        <f>+C359</f>
        <v>1</v>
      </c>
      <c r="D363" s="70">
        <f t="shared" si="134"/>
        <v>5</v>
      </c>
      <c r="E363" s="71" t="str">
        <f t="shared" si="128"/>
        <v>3G-Urbano</v>
      </c>
      <c r="F363" s="71" t="str">
        <f t="shared" si="129"/>
        <v>3G</v>
      </c>
      <c r="G363" s="71" t="str">
        <f>+INDEX(p.ran.geo,C363)</f>
        <v>Urbano</v>
      </c>
      <c r="I363" s="138" t="s">
        <v>725</v>
      </c>
      <c r="J363" s="338">
        <f t="shared" si="130"/>
        <v>5.0000000000000017E-2</v>
      </c>
      <c r="L363" s="338">
        <f>+INDEX($J$246:$L$250,MATCH($G363,$E$218:$E$222,0),MATCH($F363,$J$217:$L$217,0))</f>
        <v>0.05</v>
      </c>
      <c r="M363" s="344">
        <f t="shared" ref="M363:AJ363" si="136">+L363</f>
        <v>0.05</v>
      </c>
      <c r="N363" s="344">
        <f t="shared" si="136"/>
        <v>0.05</v>
      </c>
      <c r="O363" s="344">
        <f t="shared" si="136"/>
        <v>0.05</v>
      </c>
      <c r="P363" s="344">
        <f t="shared" si="136"/>
        <v>0.05</v>
      </c>
      <c r="Q363" s="344">
        <f t="shared" si="136"/>
        <v>0.05</v>
      </c>
      <c r="R363" s="344">
        <f t="shared" si="136"/>
        <v>0.05</v>
      </c>
      <c r="S363" s="344">
        <f t="shared" si="136"/>
        <v>0.05</v>
      </c>
      <c r="T363" s="344">
        <f t="shared" si="136"/>
        <v>0.05</v>
      </c>
      <c r="U363" s="344">
        <f t="shared" si="136"/>
        <v>0.05</v>
      </c>
      <c r="V363" s="344">
        <f t="shared" si="136"/>
        <v>0.05</v>
      </c>
      <c r="W363" s="344">
        <f t="shared" si="136"/>
        <v>0.05</v>
      </c>
      <c r="X363" s="344">
        <f t="shared" si="136"/>
        <v>0.05</v>
      </c>
      <c r="Y363" s="344">
        <f t="shared" si="136"/>
        <v>0.05</v>
      </c>
      <c r="Z363" s="344">
        <f t="shared" si="136"/>
        <v>0.05</v>
      </c>
      <c r="AA363" s="344">
        <f t="shared" si="136"/>
        <v>0.05</v>
      </c>
      <c r="AB363" s="344">
        <f t="shared" si="136"/>
        <v>0.05</v>
      </c>
      <c r="AC363" s="344">
        <f t="shared" si="136"/>
        <v>0.05</v>
      </c>
      <c r="AD363" s="344">
        <f t="shared" si="136"/>
        <v>0.05</v>
      </c>
      <c r="AE363" s="344">
        <f t="shared" si="136"/>
        <v>0.05</v>
      </c>
      <c r="AF363" s="344">
        <f t="shared" si="136"/>
        <v>0.05</v>
      </c>
      <c r="AG363" s="344">
        <f t="shared" si="136"/>
        <v>0.05</v>
      </c>
      <c r="AH363" s="344">
        <f t="shared" si="136"/>
        <v>0.05</v>
      </c>
      <c r="AI363" s="344">
        <f t="shared" si="136"/>
        <v>0.05</v>
      </c>
      <c r="AJ363" s="344">
        <f t="shared" si="136"/>
        <v>0.05</v>
      </c>
    </row>
    <row r="364" spans="2:37" outlineLevel="1" x14ac:dyDescent="0.3">
      <c r="B364" s="70">
        <f>+B363</f>
        <v>2</v>
      </c>
      <c r="C364" s="70">
        <f>+C360</f>
        <v>2</v>
      </c>
      <c r="D364" s="70">
        <f t="shared" si="134"/>
        <v>6</v>
      </c>
      <c r="E364" s="71" t="str">
        <f t="shared" si="128"/>
        <v>3G-Suburbano</v>
      </c>
      <c r="F364" s="71" t="str">
        <f t="shared" si="129"/>
        <v>3G</v>
      </c>
      <c r="G364" s="71" t="str">
        <f>+INDEX(p.ran.geo,C364)</f>
        <v>Suburbano</v>
      </c>
      <c r="I364" s="138" t="s">
        <v>725</v>
      </c>
      <c r="J364" s="338">
        <f t="shared" si="130"/>
        <v>0.29999999999999988</v>
      </c>
      <c r="L364" s="338">
        <f>+INDEX($J$246:$L$250,MATCH($G364,$E$218:$E$222,0),MATCH($F364,$J$217:$L$217,0))</f>
        <v>0.3</v>
      </c>
      <c r="M364" s="344">
        <f t="shared" ref="M364:AJ364" si="137">+L364</f>
        <v>0.3</v>
      </c>
      <c r="N364" s="344">
        <f t="shared" si="137"/>
        <v>0.3</v>
      </c>
      <c r="O364" s="344">
        <f t="shared" si="137"/>
        <v>0.3</v>
      </c>
      <c r="P364" s="344">
        <f t="shared" si="137"/>
        <v>0.3</v>
      </c>
      <c r="Q364" s="344">
        <f t="shared" si="137"/>
        <v>0.3</v>
      </c>
      <c r="R364" s="344">
        <f t="shared" si="137"/>
        <v>0.3</v>
      </c>
      <c r="S364" s="344">
        <f t="shared" si="137"/>
        <v>0.3</v>
      </c>
      <c r="T364" s="344">
        <f t="shared" si="137"/>
        <v>0.3</v>
      </c>
      <c r="U364" s="344">
        <f t="shared" si="137"/>
        <v>0.3</v>
      </c>
      <c r="V364" s="344">
        <f t="shared" si="137"/>
        <v>0.3</v>
      </c>
      <c r="W364" s="344">
        <f t="shared" si="137"/>
        <v>0.3</v>
      </c>
      <c r="X364" s="344">
        <f t="shared" si="137"/>
        <v>0.3</v>
      </c>
      <c r="Y364" s="344">
        <f t="shared" si="137"/>
        <v>0.3</v>
      </c>
      <c r="Z364" s="344">
        <f t="shared" si="137"/>
        <v>0.3</v>
      </c>
      <c r="AA364" s="344">
        <f t="shared" si="137"/>
        <v>0.3</v>
      </c>
      <c r="AB364" s="344">
        <f t="shared" si="137"/>
        <v>0.3</v>
      </c>
      <c r="AC364" s="344">
        <f t="shared" si="137"/>
        <v>0.3</v>
      </c>
      <c r="AD364" s="344">
        <f t="shared" si="137"/>
        <v>0.3</v>
      </c>
      <c r="AE364" s="344">
        <f t="shared" si="137"/>
        <v>0.3</v>
      </c>
      <c r="AF364" s="344">
        <f t="shared" si="137"/>
        <v>0.3</v>
      </c>
      <c r="AG364" s="344">
        <f t="shared" si="137"/>
        <v>0.3</v>
      </c>
      <c r="AH364" s="344">
        <f t="shared" si="137"/>
        <v>0.3</v>
      </c>
      <c r="AI364" s="344">
        <f t="shared" si="137"/>
        <v>0.3</v>
      </c>
      <c r="AJ364" s="344">
        <f t="shared" si="137"/>
        <v>0.3</v>
      </c>
    </row>
    <row r="365" spans="2:37" outlineLevel="1" x14ac:dyDescent="0.3">
      <c r="B365" s="70">
        <f>+B364</f>
        <v>2</v>
      </c>
      <c r="C365" s="70">
        <f>+C361</f>
        <v>3</v>
      </c>
      <c r="D365" s="70">
        <f t="shared" si="134"/>
        <v>7</v>
      </c>
      <c r="E365" s="71" t="str">
        <f t="shared" si="128"/>
        <v>3G-Rural</v>
      </c>
      <c r="F365" s="71" t="str">
        <f t="shared" si="129"/>
        <v>3G</v>
      </c>
      <c r="G365" s="71" t="str">
        <f>+INDEX(p.ran.geo,C365)</f>
        <v>Rural</v>
      </c>
      <c r="I365" s="138" t="s">
        <v>725</v>
      </c>
      <c r="J365" s="338">
        <f t="shared" si="130"/>
        <v>0.14999999999999994</v>
      </c>
      <c r="L365" s="338">
        <f>+INDEX($J$246:$L$250,MATCH($G365,$E$218:$E$222,0),MATCH($F365,$J$217:$L$217,0))</f>
        <v>0.15</v>
      </c>
      <c r="M365" s="344">
        <f t="shared" ref="M365:AJ365" si="138">+L365</f>
        <v>0.15</v>
      </c>
      <c r="N365" s="344">
        <f t="shared" si="138"/>
        <v>0.15</v>
      </c>
      <c r="O365" s="344">
        <f t="shared" si="138"/>
        <v>0.15</v>
      </c>
      <c r="P365" s="344">
        <f t="shared" si="138"/>
        <v>0.15</v>
      </c>
      <c r="Q365" s="344">
        <f t="shared" si="138"/>
        <v>0.15</v>
      </c>
      <c r="R365" s="344">
        <f t="shared" si="138"/>
        <v>0.15</v>
      </c>
      <c r="S365" s="344">
        <f t="shared" si="138"/>
        <v>0.15</v>
      </c>
      <c r="T365" s="344">
        <f t="shared" si="138"/>
        <v>0.15</v>
      </c>
      <c r="U365" s="344">
        <f t="shared" si="138"/>
        <v>0.15</v>
      </c>
      <c r="V365" s="344">
        <f t="shared" si="138"/>
        <v>0.15</v>
      </c>
      <c r="W365" s="344">
        <f t="shared" si="138"/>
        <v>0.15</v>
      </c>
      <c r="X365" s="344">
        <f t="shared" si="138"/>
        <v>0.15</v>
      </c>
      <c r="Y365" s="344">
        <f t="shared" si="138"/>
        <v>0.15</v>
      </c>
      <c r="Z365" s="344">
        <f t="shared" si="138"/>
        <v>0.15</v>
      </c>
      <c r="AA365" s="344">
        <f t="shared" si="138"/>
        <v>0.15</v>
      </c>
      <c r="AB365" s="344">
        <f t="shared" si="138"/>
        <v>0.15</v>
      </c>
      <c r="AC365" s="344">
        <f t="shared" si="138"/>
        <v>0.15</v>
      </c>
      <c r="AD365" s="344">
        <f t="shared" si="138"/>
        <v>0.15</v>
      </c>
      <c r="AE365" s="344">
        <f t="shared" si="138"/>
        <v>0.15</v>
      </c>
      <c r="AF365" s="344">
        <f t="shared" si="138"/>
        <v>0.15</v>
      </c>
      <c r="AG365" s="344">
        <f t="shared" si="138"/>
        <v>0.15</v>
      </c>
      <c r="AH365" s="344">
        <f t="shared" si="138"/>
        <v>0.15</v>
      </c>
      <c r="AI365" s="344">
        <f t="shared" si="138"/>
        <v>0.15</v>
      </c>
      <c r="AJ365" s="344">
        <f t="shared" si="138"/>
        <v>0.15</v>
      </c>
    </row>
    <row r="366" spans="2:37" outlineLevel="1" x14ac:dyDescent="0.3">
      <c r="B366" s="70">
        <f>+B365</f>
        <v>2</v>
      </c>
      <c r="C366" s="70"/>
      <c r="D366" s="70">
        <f t="shared" si="134"/>
        <v>8</v>
      </c>
      <c r="E366" s="71" t="str">
        <f t="shared" si="128"/>
        <v>3G-Libre</v>
      </c>
      <c r="F366" s="71" t="str">
        <f t="shared" si="129"/>
        <v>3G</v>
      </c>
      <c r="G366" s="71"/>
      <c r="I366" s="138" t="s">
        <v>725</v>
      </c>
      <c r="J366" s="338">
        <f t="shared" si="130"/>
        <v>0</v>
      </c>
      <c r="L366" s="338"/>
      <c r="M366" s="344">
        <f t="shared" ref="M366:AJ366" si="139">+L366</f>
        <v>0</v>
      </c>
      <c r="N366" s="344">
        <f t="shared" si="139"/>
        <v>0</v>
      </c>
      <c r="O366" s="344">
        <f t="shared" si="139"/>
        <v>0</v>
      </c>
      <c r="P366" s="344">
        <f t="shared" si="139"/>
        <v>0</v>
      </c>
      <c r="Q366" s="344">
        <f t="shared" si="139"/>
        <v>0</v>
      </c>
      <c r="R366" s="344">
        <f t="shared" si="139"/>
        <v>0</v>
      </c>
      <c r="S366" s="344">
        <f t="shared" si="139"/>
        <v>0</v>
      </c>
      <c r="T366" s="344">
        <f t="shared" si="139"/>
        <v>0</v>
      </c>
      <c r="U366" s="344">
        <f t="shared" si="139"/>
        <v>0</v>
      </c>
      <c r="V366" s="344">
        <f t="shared" si="139"/>
        <v>0</v>
      </c>
      <c r="W366" s="344">
        <f t="shared" si="139"/>
        <v>0</v>
      </c>
      <c r="X366" s="344">
        <f t="shared" si="139"/>
        <v>0</v>
      </c>
      <c r="Y366" s="344">
        <f t="shared" si="139"/>
        <v>0</v>
      </c>
      <c r="Z366" s="344">
        <f t="shared" si="139"/>
        <v>0</v>
      </c>
      <c r="AA366" s="344">
        <f t="shared" si="139"/>
        <v>0</v>
      </c>
      <c r="AB366" s="344">
        <f t="shared" si="139"/>
        <v>0</v>
      </c>
      <c r="AC366" s="344">
        <f t="shared" si="139"/>
        <v>0</v>
      </c>
      <c r="AD366" s="344">
        <f t="shared" si="139"/>
        <v>0</v>
      </c>
      <c r="AE366" s="344">
        <f t="shared" si="139"/>
        <v>0</v>
      </c>
      <c r="AF366" s="344">
        <f t="shared" si="139"/>
        <v>0</v>
      </c>
      <c r="AG366" s="344">
        <f t="shared" si="139"/>
        <v>0</v>
      </c>
      <c r="AH366" s="344">
        <f t="shared" si="139"/>
        <v>0</v>
      </c>
      <c r="AI366" s="344">
        <f t="shared" si="139"/>
        <v>0</v>
      </c>
      <c r="AJ366" s="344">
        <f t="shared" si="139"/>
        <v>0</v>
      </c>
    </row>
    <row r="367" spans="2:37" outlineLevel="1" x14ac:dyDescent="0.3">
      <c r="B367" s="70">
        <f>+B363+1</f>
        <v>3</v>
      </c>
      <c r="C367" s="70">
        <f>+C363</f>
        <v>1</v>
      </c>
      <c r="D367" s="70">
        <f t="shared" si="134"/>
        <v>9</v>
      </c>
      <c r="E367" s="71" t="str">
        <f t="shared" si="128"/>
        <v>4G-Urbano</v>
      </c>
      <c r="F367" s="71" t="str">
        <f t="shared" si="129"/>
        <v>4G</v>
      </c>
      <c r="G367" s="71" t="str">
        <f>+INDEX(p.ran.geo,C367)</f>
        <v>Urbano</v>
      </c>
      <c r="I367" s="138" t="s">
        <v>725</v>
      </c>
      <c r="J367" s="338">
        <f t="shared" si="130"/>
        <v>5.0000000000000017E-2</v>
      </c>
      <c r="L367" s="338">
        <f>+INDEX($J$246:$L$250,MATCH($G367,$E$218:$E$222,0),MATCH($F367,$J$217:$L$217,0))</f>
        <v>0.05</v>
      </c>
      <c r="M367" s="344">
        <f t="shared" ref="M367:AJ367" si="140">+L367</f>
        <v>0.05</v>
      </c>
      <c r="N367" s="344">
        <f t="shared" si="140"/>
        <v>0.05</v>
      </c>
      <c r="O367" s="344">
        <f t="shared" si="140"/>
        <v>0.05</v>
      </c>
      <c r="P367" s="344">
        <f t="shared" si="140"/>
        <v>0.05</v>
      </c>
      <c r="Q367" s="344">
        <f t="shared" si="140"/>
        <v>0.05</v>
      </c>
      <c r="R367" s="344">
        <f t="shared" si="140"/>
        <v>0.05</v>
      </c>
      <c r="S367" s="344">
        <f t="shared" si="140"/>
        <v>0.05</v>
      </c>
      <c r="T367" s="344">
        <f t="shared" si="140"/>
        <v>0.05</v>
      </c>
      <c r="U367" s="344">
        <f t="shared" si="140"/>
        <v>0.05</v>
      </c>
      <c r="V367" s="344">
        <f t="shared" si="140"/>
        <v>0.05</v>
      </c>
      <c r="W367" s="344">
        <f t="shared" si="140"/>
        <v>0.05</v>
      </c>
      <c r="X367" s="344">
        <f t="shared" si="140"/>
        <v>0.05</v>
      </c>
      <c r="Y367" s="344">
        <f t="shared" si="140"/>
        <v>0.05</v>
      </c>
      <c r="Z367" s="344">
        <f t="shared" si="140"/>
        <v>0.05</v>
      </c>
      <c r="AA367" s="344">
        <f t="shared" si="140"/>
        <v>0.05</v>
      </c>
      <c r="AB367" s="344">
        <f t="shared" si="140"/>
        <v>0.05</v>
      </c>
      <c r="AC367" s="344">
        <f t="shared" si="140"/>
        <v>0.05</v>
      </c>
      <c r="AD367" s="344">
        <f t="shared" si="140"/>
        <v>0.05</v>
      </c>
      <c r="AE367" s="344">
        <f t="shared" si="140"/>
        <v>0.05</v>
      </c>
      <c r="AF367" s="344">
        <f t="shared" si="140"/>
        <v>0.05</v>
      </c>
      <c r="AG367" s="344">
        <f t="shared" si="140"/>
        <v>0.05</v>
      </c>
      <c r="AH367" s="344">
        <f t="shared" si="140"/>
        <v>0.05</v>
      </c>
      <c r="AI367" s="344">
        <f t="shared" si="140"/>
        <v>0.05</v>
      </c>
      <c r="AJ367" s="344">
        <f t="shared" si="140"/>
        <v>0.05</v>
      </c>
    </row>
    <row r="368" spans="2:37" outlineLevel="1" x14ac:dyDescent="0.3">
      <c r="B368" s="70">
        <f>+B367</f>
        <v>3</v>
      </c>
      <c r="C368" s="70">
        <f>+C364</f>
        <v>2</v>
      </c>
      <c r="D368" s="70">
        <f t="shared" si="134"/>
        <v>10</v>
      </c>
      <c r="E368" s="71" t="str">
        <f t="shared" si="128"/>
        <v>4G-Suburbano</v>
      </c>
      <c r="F368" s="71" t="str">
        <f t="shared" si="129"/>
        <v>4G</v>
      </c>
      <c r="G368" s="71" t="str">
        <f>+INDEX(p.ran.geo,C368)</f>
        <v>Suburbano</v>
      </c>
      <c r="I368" s="138" t="s">
        <v>725</v>
      </c>
      <c r="J368" s="338">
        <f t="shared" si="130"/>
        <v>0.25</v>
      </c>
      <c r="L368" s="338">
        <f>+INDEX($J$246:$L$250,MATCH($G368,$E$218:$E$222,0),MATCH($F368,$J$217:$L$217,0))</f>
        <v>0.25</v>
      </c>
      <c r="M368" s="344">
        <f t="shared" ref="M368:AJ368" si="141">+L368</f>
        <v>0.25</v>
      </c>
      <c r="N368" s="344">
        <f t="shared" si="141"/>
        <v>0.25</v>
      </c>
      <c r="O368" s="344">
        <f t="shared" si="141"/>
        <v>0.25</v>
      </c>
      <c r="P368" s="344">
        <f t="shared" si="141"/>
        <v>0.25</v>
      </c>
      <c r="Q368" s="344">
        <f t="shared" si="141"/>
        <v>0.25</v>
      </c>
      <c r="R368" s="344">
        <f t="shared" si="141"/>
        <v>0.25</v>
      </c>
      <c r="S368" s="344">
        <f t="shared" si="141"/>
        <v>0.25</v>
      </c>
      <c r="T368" s="344">
        <f t="shared" si="141"/>
        <v>0.25</v>
      </c>
      <c r="U368" s="344">
        <f t="shared" si="141"/>
        <v>0.25</v>
      </c>
      <c r="V368" s="344">
        <f t="shared" si="141"/>
        <v>0.25</v>
      </c>
      <c r="W368" s="344">
        <f t="shared" si="141"/>
        <v>0.25</v>
      </c>
      <c r="X368" s="344">
        <f t="shared" si="141"/>
        <v>0.25</v>
      </c>
      <c r="Y368" s="344">
        <f t="shared" si="141"/>
        <v>0.25</v>
      </c>
      <c r="Z368" s="344">
        <f t="shared" si="141"/>
        <v>0.25</v>
      </c>
      <c r="AA368" s="344">
        <f t="shared" si="141"/>
        <v>0.25</v>
      </c>
      <c r="AB368" s="344">
        <f t="shared" si="141"/>
        <v>0.25</v>
      </c>
      <c r="AC368" s="344">
        <f t="shared" si="141"/>
        <v>0.25</v>
      </c>
      <c r="AD368" s="344">
        <f t="shared" si="141"/>
        <v>0.25</v>
      </c>
      <c r="AE368" s="344">
        <f t="shared" si="141"/>
        <v>0.25</v>
      </c>
      <c r="AF368" s="344">
        <f t="shared" si="141"/>
        <v>0.25</v>
      </c>
      <c r="AG368" s="344">
        <f t="shared" si="141"/>
        <v>0.25</v>
      </c>
      <c r="AH368" s="344">
        <f t="shared" si="141"/>
        <v>0.25</v>
      </c>
      <c r="AI368" s="344">
        <f t="shared" si="141"/>
        <v>0.25</v>
      </c>
      <c r="AJ368" s="344">
        <f t="shared" si="141"/>
        <v>0.25</v>
      </c>
    </row>
    <row r="369" spans="2:37" outlineLevel="1" x14ac:dyDescent="0.3">
      <c r="B369" s="70">
        <f>+B368</f>
        <v>3</v>
      </c>
      <c r="C369" s="70">
        <f>+C365</f>
        <v>3</v>
      </c>
      <c r="D369" s="70">
        <f t="shared" si="134"/>
        <v>11</v>
      </c>
      <c r="E369" s="71" t="str">
        <f t="shared" si="128"/>
        <v>4G-Rural</v>
      </c>
      <c r="F369" s="71" t="str">
        <f t="shared" si="129"/>
        <v>4G</v>
      </c>
      <c r="G369" s="71" t="str">
        <f>+INDEX(p.ran.geo,C369)</f>
        <v>Rural</v>
      </c>
      <c r="I369" s="138" t="s">
        <v>725</v>
      </c>
      <c r="J369" s="338">
        <f t="shared" si="130"/>
        <v>0.10000000000000003</v>
      </c>
      <c r="L369" s="338">
        <f>+INDEX($J$246:$L$250,MATCH($G369,$E$218:$E$222,0),MATCH($F369,$J$217:$L$217,0))</f>
        <v>0.1</v>
      </c>
      <c r="M369" s="344">
        <f t="shared" ref="M369:AJ369" si="142">+L369</f>
        <v>0.1</v>
      </c>
      <c r="N369" s="344">
        <f t="shared" si="142"/>
        <v>0.1</v>
      </c>
      <c r="O369" s="344">
        <f t="shared" si="142"/>
        <v>0.1</v>
      </c>
      <c r="P369" s="344">
        <f t="shared" si="142"/>
        <v>0.1</v>
      </c>
      <c r="Q369" s="344">
        <f t="shared" si="142"/>
        <v>0.1</v>
      </c>
      <c r="R369" s="344">
        <f t="shared" si="142"/>
        <v>0.1</v>
      </c>
      <c r="S369" s="344">
        <f t="shared" si="142"/>
        <v>0.1</v>
      </c>
      <c r="T369" s="344">
        <f t="shared" si="142"/>
        <v>0.1</v>
      </c>
      <c r="U369" s="344">
        <f t="shared" si="142"/>
        <v>0.1</v>
      </c>
      <c r="V369" s="344">
        <f t="shared" si="142"/>
        <v>0.1</v>
      </c>
      <c r="W369" s="344">
        <f t="shared" si="142"/>
        <v>0.1</v>
      </c>
      <c r="X369" s="344">
        <f t="shared" si="142"/>
        <v>0.1</v>
      </c>
      <c r="Y369" s="344">
        <f t="shared" si="142"/>
        <v>0.1</v>
      </c>
      <c r="Z369" s="344">
        <f t="shared" si="142"/>
        <v>0.1</v>
      </c>
      <c r="AA369" s="344">
        <f t="shared" si="142"/>
        <v>0.1</v>
      </c>
      <c r="AB369" s="344">
        <f t="shared" si="142"/>
        <v>0.1</v>
      </c>
      <c r="AC369" s="344">
        <f t="shared" si="142"/>
        <v>0.1</v>
      </c>
      <c r="AD369" s="344">
        <f t="shared" si="142"/>
        <v>0.1</v>
      </c>
      <c r="AE369" s="344">
        <f t="shared" si="142"/>
        <v>0.1</v>
      </c>
      <c r="AF369" s="344">
        <f t="shared" si="142"/>
        <v>0.1</v>
      </c>
      <c r="AG369" s="344">
        <f t="shared" si="142"/>
        <v>0.1</v>
      </c>
      <c r="AH369" s="344">
        <f t="shared" si="142"/>
        <v>0.1</v>
      </c>
      <c r="AI369" s="344">
        <f t="shared" si="142"/>
        <v>0.1</v>
      </c>
      <c r="AJ369" s="344">
        <f t="shared" si="142"/>
        <v>0.1</v>
      </c>
    </row>
    <row r="370" spans="2:37" outlineLevel="1" x14ac:dyDescent="0.3">
      <c r="B370" s="70">
        <f>+B369</f>
        <v>3</v>
      </c>
      <c r="C370" s="70"/>
      <c r="D370" s="70">
        <f t="shared" si="134"/>
        <v>12</v>
      </c>
      <c r="E370" s="71" t="str">
        <f t="shared" si="128"/>
        <v>4G-Libre</v>
      </c>
      <c r="F370" s="71" t="str">
        <f t="shared" si="129"/>
        <v>4G</v>
      </c>
      <c r="G370" s="71"/>
      <c r="I370" s="138" t="s">
        <v>725</v>
      </c>
      <c r="J370" s="338">
        <f t="shared" si="130"/>
        <v>0</v>
      </c>
      <c r="L370" s="338"/>
      <c r="M370" s="344">
        <f t="shared" ref="M370:AJ370" si="143">+L370</f>
        <v>0</v>
      </c>
      <c r="N370" s="344">
        <f t="shared" si="143"/>
        <v>0</v>
      </c>
      <c r="O370" s="344">
        <f t="shared" si="143"/>
        <v>0</v>
      </c>
      <c r="P370" s="344">
        <f t="shared" si="143"/>
        <v>0</v>
      </c>
      <c r="Q370" s="344">
        <f t="shared" si="143"/>
        <v>0</v>
      </c>
      <c r="R370" s="344">
        <f t="shared" si="143"/>
        <v>0</v>
      </c>
      <c r="S370" s="344">
        <f t="shared" si="143"/>
        <v>0</v>
      </c>
      <c r="T370" s="344">
        <f t="shared" si="143"/>
        <v>0</v>
      </c>
      <c r="U370" s="344">
        <f t="shared" si="143"/>
        <v>0</v>
      </c>
      <c r="V370" s="344">
        <f t="shared" si="143"/>
        <v>0</v>
      </c>
      <c r="W370" s="344">
        <f t="shared" si="143"/>
        <v>0</v>
      </c>
      <c r="X370" s="344">
        <f t="shared" si="143"/>
        <v>0</v>
      </c>
      <c r="Y370" s="344">
        <f t="shared" si="143"/>
        <v>0</v>
      </c>
      <c r="Z370" s="344">
        <f t="shared" si="143"/>
        <v>0</v>
      </c>
      <c r="AA370" s="344">
        <f t="shared" si="143"/>
        <v>0</v>
      </c>
      <c r="AB370" s="344">
        <f t="shared" si="143"/>
        <v>0</v>
      </c>
      <c r="AC370" s="344">
        <f t="shared" si="143"/>
        <v>0</v>
      </c>
      <c r="AD370" s="344">
        <f t="shared" si="143"/>
        <v>0</v>
      </c>
      <c r="AE370" s="344">
        <f t="shared" si="143"/>
        <v>0</v>
      </c>
      <c r="AF370" s="344">
        <f t="shared" si="143"/>
        <v>0</v>
      </c>
      <c r="AG370" s="344">
        <f t="shared" si="143"/>
        <v>0</v>
      </c>
      <c r="AH370" s="344">
        <f t="shared" si="143"/>
        <v>0</v>
      </c>
      <c r="AI370" s="344">
        <f t="shared" si="143"/>
        <v>0</v>
      </c>
      <c r="AJ370" s="344">
        <f t="shared" si="143"/>
        <v>0</v>
      </c>
    </row>
    <row r="371" spans="2:37" outlineLevel="1" x14ac:dyDescent="0.3">
      <c r="D371" s="70">
        <f t="shared" si="134"/>
        <v>13</v>
      </c>
      <c r="E371" s="71" t="str">
        <f t="shared" si="128"/>
        <v>Libre</v>
      </c>
      <c r="F371" s="71"/>
      <c r="G371" s="71"/>
      <c r="I371" s="138" t="s">
        <v>725</v>
      </c>
      <c r="J371" s="338">
        <f t="shared" si="130"/>
        <v>0</v>
      </c>
      <c r="L371" s="338"/>
      <c r="M371" s="344">
        <f t="shared" ref="M371:AJ371" si="144">+L371</f>
        <v>0</v>
      </c>
      <c r="N371" s="344">
        <f t="shared" si="144"/>
        <v>0</v>
      </c>
      <c r="O371" s="344">
        <f t="shared" si="144"/>
        <v>0</v>
      </c>
      <c r="P371" s="344">
        <f t="shared" si="144"/>
        <v>0</v>
      </c>
      <c r="Q371" s="344">
        <f t="shared" si="144"/>
        <v>0</v>
      </c>
      <c r="R371" s="344">
        <f t="shared" si="144"/>
        <v>0</v>
      </c>
      <c r="S371" s="344">
        <f t="shared" si="144"/>
        <v>0</v>
      </c>
      <c r="T371" s="344">
        <f t="shared" si="144"/>
        <v>0</v>
      </c>
      <c r="U371" s="344">
        <f t="shared" si="144"/>
        <v>0</v>
      </c>
      <c r="V371" s="344">
        <f t="shared" si="144"/>
        <v>0</v>
      </c>
      <c r="W371" s="344">
        <f t="shared" si="144"/>
        <v>0</v>
      </c>
      <c r="X371" s="344">
        <f t="shared" si="144"/>
        <v>0</v>
      </c>
      <c r="Y371" s="344">
        <f t="shared" si="144"/>
        <v>0</v>
      </c>
      <c r="Z371" s="344">
        <f t="shared" si="144"/>
        <v>0</v>
      </c>
      <c r="AA371" s="344">
        <f t="shared" si="144"/>
        <v>0</v>
      </c>
      <c r="AB371" s="344">
        <f t="shared" si="144"/>
        <v>0</v>
      </c>
      <c r="AC371" s="344">
        <f t="shared" si="144"/>
        <v>0</v>
      </c>
      <c r="AD371" s="344">
        <f t="shared" si="144"/>
        <v>0</v>
      </c>
      <c r="AE371" s="344">
        <f t="shared" si="144"/>
        <v>0</v>
      </c>
      <c r="AF371" s="344">
        <f t="shared" si="144"/>
        <v>0</v>
      </c>
      <c r="AG371" s="344">
        <f t="shared" si="144"/>
        <v>0</v>
      </c>
      <c r="AH371" s="344">
        <f t="shared" si="144"/>
        <v>0</v>
      </c>
      <c r="AI371" s="344">
        <f t="shared" si="144"/>
        <v>0</v>
      </c>
      <c r="AJ371" s="344">
        <f t="shared" si="144"/>
        <v>0</v>
      </c>
    </row>
    <row r="372" spans="2:37" outlineLevel="1" x14ac:dyDescent="0.3">
      <c r="D372" s="70">
        <f t="shared" si="134"/>
        <v>14</v>
      </c>
      <c r="E372" s="71" t="str">
        <f t="shared" si="128"/>
        <v>Libre</v>
      </c>
      <c r="F372" s="71"/>
      <c r="G372" s="71"/>
      <c r="I372" s="138" t="s">
        <v>725</v>
      </c>
      <c r="J372" s="338">
        <f t="shared" si="130"/>
        <v>0</v>
      </c>
      <c r="L372" s="338"/>
      <c r="M372" s="344">
        <f t="shared" ref="M372:AJ372" si="145">+L372</f>
        <v>0</v>
      </c>
      <c r="N372" s="344">
        <f t="shared" si="145"/>
        <v>0</v>
      </c>
      <c r="O372" s="344">
        <f t="shared" si="145"/>
        <v>0</v>
      </c>
      <c r="P372" s="344">
        <f t="shared" si="145"/>
        <v>0</v>
      </c>
      <c r="Q372" s="344">
        <f t="shared" si="145"/>
        <v>0</v>
      </c>
      <c r="R372" s="344">
        <f t="shared" si="145"/>
        <v>0</v>
      </c>
      <c r="S372" s="344">
        <f t="shared" si="145"/>
        <v>0</v>
      </c>
      <c r="T372" s="344">
        <f t="shared" si="145"/>
        <v>0</v>
      </c>
      <c r="U372" s="344">
        <f t="shared" si="145"/>
        <v>0</v>
      </c>
      <c r="V372" s="344">
        <f t="shared" si="145"/>
        <v>0</v>
      </c>
      <c r="W372" s="344">
        <f t="shared" si="145"/>
        <v>0</v>
      </c>
      <c r="X372" s="344">
        <f t="shared" si="145"/>
        <v>0</v>
      </c>
      <c r="Y372" s="344">
        <f t="shared" si="145"/>
        <v>0</v>
      </c>
      <c r="Z372" s="344">
        <f t="shared" si="145"/>
        <v>0</v>
      </c>
      <c r="AA372" s="344">
        <f t="shared" si="145"/>
        <v>0</v>
      </c>
      <c r="AB372" s="344">
        <f t="shared" si="145"/>
        <v>0</v>
      </c>
      <c r="AC372" s="344">
        <f t="shared" si="145"/>
        <v>0</v>
      </c>
      <c r="AD372" s="344">
        <f t="shared" si="145"/>
        <v>0</v>
      </c>
      <c r="AE372" s="344">
        <f t="shared" si="145"/>
        <v>0</v>
      </c>
      <c r="AF372" s="344">
        <f t="shared" si="145"/>
        <v>0</v>
      </c>
      <c r="AG372" s="344">
        <f t="shared" si="145"/>
        <v>0</v>
      </c>
      <c r="AH372" s="344">
        <f t="shared" si="145"/>
        <v>0</v>
      </c>
      <c r="AI372" s="344">
        <f t="shared" si="145"/>
        <v>0</v>
      </c>
      <c r="AJ372" s="344">
        <f t="shared" si="145"/>
        <v>0</v>
      </c>
    </row>
    <row r="373" spans="2:37" outlineLevel="1" x14ac:dyDescent="0.3">
      <c r="D373" s="70">
        <f t="shared" si="134"/>
        <v>15</v>
      </c>
      <c r="E373" s="71" t="str">
        <f t="shared" si="128"/>
        <v>Libre</v>
      </c>
      <c r="F373" s="71"/>
      <c r="G373" s="71"/>
      <c r="I373" s="138" t="s">
        <v>725</v>
      </c>
      <c r="J373" s="338">
        <f t="shared" si="130"/>
        <v>0</v>
      </c>
      <c r="L373" s="338"/>
      <c r="M373" s="344">
        <f t="shared" ref="M373:AJ373" si="146">+L373</f>
        <v>0</v>
      </c>
      <c r="N373" s="344">
        <f t="shared" si="146"/>
        <v>0</v>
      </c>
      <c r="O373" s="344">
        <f t="shared" si="146"/>
        <v>0</v>
      </c>
      <c r="P373" s="344">
        <f t="shared" si="146"/>
        <v>0</v>
      </c>
      <c r="Q373" s="344">
        <f t="shared" si="146"/>
        <v>0</v>
      </c>
      <c r="R373" s="344">
        <f t="shared" si="146"/>
        <v>0</v>
      </c>
      <c r="S373" s="344">
        <f t="shared" si="146"/>
        <v>0</v>
      </c>
      <c r="T373" s="344">
        <f t="shared" si="146"/>
        <v>0</v>
      </c>
      <c r="U373" s="344">
        <f t="shared" si="146"/>
        <v>0</v>
      </c>
      <c r="V373" s="344">
        <f t="shared" si="146"/>
        <v>0</v>
      </c>
      <c r="W373" s="344">
        <f t="shared" si="146"/>
        <v>0</v>
      </c>
      <c r="X373" s="344">
        <f t="shared" si="146"/>
        <v>0</v>
      </c>
      <c r="Y373" s="344">
        <f t="shared" si="146"/>
        <v>0</v>
      </c>
      <c r="Z373" s="344">
        <f t="shared" si="146"/>
        <v>0</v>
      </c>
      <c r="AA373" s="344">
        <f t="shared" si="146"/>
        <v>0</v>
      </c>
      <c r="AB373" s="344">
        <f t="shared" si="146"/>
        <v>0</v>
      </c>
      <c r="AC373" s="344">
        <f t="shared" si="146"/>
        <v>0</v>
      </c>
      <c r="AD373" s="344">
        <f t="shared" si="146"/>
        <v>0</v>
      </c>
      <c r="AE373" s="344">
        <f t="shared" si="146"/>
        <v>0</v>
      </c>
      <c r="AF373" s="344">
        <f t="shared" si="146"/>
        <v>0</v>
      </c>
      <c r="AG373" s="344">
        <f t="shared" si="146"/>
        <v>0</v>
      </c>
      <c r="AH373" s="344">
        <f t="shared" si="146"/>
        <v>0</v>
      </c>
      <c r="AI373" s="344">
        <f t="shared" si="146"/>
        <v>0</v>
      </c>
      <c r="AJ373" s="344">
        <f t="shared" si="146"/>
        <v>0</v>
      </c>
    </row>
    <row r="374" spans="2:37" outlineLevel="1" x14ac:dyDescent="0.3">
      <c r="D374" s="70">
        <f t="shared" si="134"/>
        <v>16</v>
      </c>
      <c r="E374" s="71" t="str">
        <f t="shared" si="128"/>
        <v>Libre</v>
      </c>
      <c r="F374" s="71"/>
      <c r="G374" s="71"/>
      <c r="I374" s="138" t="s">
        <v>725</v>
      </c>
      <c r="J374" s="338">
        <f t="shared" si="130"/>
        <v>0</v>
      </c>
      <c r="L374" s="338"/>
      <c r="M374" s="344">
        <f t="shared" ref="M374:AJ374" si="147">+L374</f>
        <v>0</v>
      </c>
      <c r="N374" s="344">
        <f t="shared" si="147"/>
        <v>0</v>
      </c>
      <c r="O374" s="344">
        <f t="shared" si="147"/>
        <v>0</v>
      </c>
      <c r="P374" s="344">
        <f t="shared" si="147"/>
        <v>0</v>
      </c>
      <c r="Q374" s="344">
        <f t="shared" si="147"/>
        <v>0</v>
      </c>
      <c r="R374" s="344">
        <f t="shared" si="147"/>
        <v>0</v>
      </c>
      <c r="S374" s="344">
        <f t="shared" si="147"/>
        <v>0</v>
      </c>
      <c r="T374" s="344">
        <f t="shared" si="147"/>
        <v>0</v>
      </c>
      <c r="U374" s="344">
        <f t="shared" si="147"/>
        <v>0</v>
      </c>
      <c r="V374" s="344">
        <f t="shared" si="147"/>
        <v>0</v>
      </c>
      <c r="W374" s="344">
        <f t="shared" si="147"/>
        <v>0</v>
      </c>
      <c r="X374" s="344">
        <f t="shared" si="147"/>
        <v>0</v>
      </c>
      <c r="Y374" s="344">
        <f t="shared" si="147"/>
        <v>0</v>
      </c>
      <c r="Z374" s="344">
        <f t="shared" si="147"/>
        <v>0</v>
      </c>
      <c r="AA374" s="344">
        <f t="shared" si="147"/>
        <v>0</v>
      </c>
      <c r="AB374" s="344">
        <f t="shared" si="147"/>
        <v>0</v>
      </c>
      <c r="AC374" s="344">
        <f t="shared" si="147"/>
        <v>0</v>
      </c>
      <c r="AD374" s="344">
        <f t="shared" si="147"/>
        <v>0</v>
      </c>
      <c r="AE374" s="344">
        <f t="shared" si="147"/>
        <v>0</v>
      </c>
      <c r="AF374" s="344">
        <f t="shared" si="147"/>
        <v>0</v>
      </c>
      <c r="AG374" s="344">
        <f t="shared" si="147"/>
        <v>0</v>
      </c>
      <c r="AH374" s="344">
        <f t="shared" si="147"/>
        <v>0</v>
      </c>
      <c r="AI374" s="344">
        <f t="shared" si="147"/>
        <v>0</v>
      </c>
      <c r="AJ374" s="344">
        <f t="shared" si="147"/>
        <v>0</v>
      </c>
    </row>
    <row r="375" spans="2:37" outlineLevel="1" x14ac:dyDescent="0.3">
      <c r="D375" s="70">
        <f t="shared" si="134"/>
        <v>17</v>
      </c>
      <c r="E375" s="71" t="str">
        <f t="shared" si="128"/>
        <v>Libre</v>
      </c>
      <c r="F375" s="71"/>
      <c r="G375" s="71"/>
      <c r="I375" s="138" t="s">
        <v>725</v>
      </c>
      <c r="J375" s="338">
        <f t="shared" si="130"/>
        <v>0</v>
      </c>
      <c r="L375" s="338"/>
      <c r="M375" s="344">
        <f t="shared" ref="M375:AJ375" si="148">+L375</f>
        <v>0</v>
      </c>
      <c r="N375" s="344">
        <f t="shared" si="148"/>
        <v>0</v>
      </c>
      <c r="O375" s="344">
        <f t="shared" si="148"/>
        <v>0</v>
      </c>
      <c r="P375" s="344">
        <f t="shared" si="148"/>
        <v>0</v>
      </c>
      <c r="Q375" s="344">
        <f t="shared" si="148"/>
        <v>0</v>
      </c>
      <c r="R375" s="344">
        <f t="shared" si="148"/>
        <v>0</v>
      </c>
      <c r="S375" s="344">
        <f t="shared" si="148"/>
        <v>0</v>
      </c>
      <c r="T375" s="344">
        <f t="shared" si="148"/>
        <v>0</v>
      </c>
      <c r="U375" s="344">
        <f t="shared" si="148"/>
        <v>0</v>
      </c>
      <c r="V375" s="344">
        <f t="shared" si="148"/>
        <v>0</v>
      </c>
      <c r="W375" s="344">
        <f t="shared" si="148"/>
        <v>0</v>
      </c>
      <c r="X375" s="344">
        <f t="shared" si="148"/>
        <v>0</v>
      </c>
      <c r="Y375" s="344">
        <f t="shared" si="148"/>
        <v>0</v>
      </c>
      <c r="Z375" s="344">
        <f t="shared" si="148"/>
        <v>0</v>
      </c>
      <c r="AA375" s="344">
        <f t="shared" si="148"/>
        <v>0</v>
      </c>
      <c r="AB375" s="344">
        <f t="shared" si="148"/>
        <v>0</v>
      </c>
      <c r="AC375" s="344">
        <f t="shared" si="148"/>
        <v>0</v>
      </c>
      <c r="AD375" s="344">
        <f t="shared" si="148"/>
        <v>0</v>
      </c>
      <c r="AE375" s="344">
        <f t="shared" si="148"/>
        <v>0</v>
      </c>
      <c r="AF375" s="344">
        <f t="shared" si="148"/>
        <v>0</v>
      </c>
      <c r="AG375" s="344">
        <f t="shared" si="148"/>
        <v>0</v>
      </c>
      <c r="AH375" s="344">
        <f t="shared" si="148"/>
        <v>0</v>
      </c>
      <c r="AI375" s="344">
        <f t="shared" si="148"/>
        <v>0</v>
      </c>
      <c r="AJ375" s="344">
        <f t="shared" si="148"/>
        <v>0</v>
      </c>
    </row>
    <row r="376" spans="2:37" outlineLevel="1" x14ac:dyDescent="0.3">
      <c r="D376" s="70">
        <f t="shared" si="134"/>
        <v>18</v>
      </c>
      <c r="E376" s="71" t="str">
        <f t="shared" si="128"/>
        <v>Libre</v>
      </c>
      <c r="F376" s="71"/>
      <c r="G376" s="71"/>
      <c r="I376" s="138" t="s">
        <v>725</v>
      </c>
      <c r="J376" s="338">
        <f t="shared" si="130"/>
        <v>0</v>
      </c>
      <c r="L376" s="338"/>
      <c r="M376" s="344">
        <f t="shared" ref="M376:AJ376" si="149">+L376</f>
        <v>0</v>
      </c>
      <c r="N376" s="344">
        <f t="shared" si="149"/>
        <v>0</v>
      </c>
      <c r="O376" s="344">
        <f t="shared" si="149"/>
        <v>0</v>
      </c>
      <c r="P376" s="344">
        <f t="shared" si="149"/>
        <v>0</v>
      </c>
      <c r="Q376" s="344">
        <f t="shared" si="149"/>
        <v>0</v>
      </c>
      <c r="R376" s="344">
        <f t="shared" si="149"/>
        <v>0</v>
      </c>
      <c r="S376" s="344">
        <f t="shared" si="149"/>
        <v>0</v>
      </c>
      <c r="T376" s="344">
        <f t="shared" si="149"/>
        <v>0</v>
      </c>
      <c r="U376" s="344">
        <f t="shared" si="149"/>
        <v>0</v>
      </c>
      <c r="V376" s="344">
        <f t="shared" si="149"/>
        <v>0</v>
      </c>
      <c r="W376" s="344">
        <f t="shared" si="149"/>
        <v>0</v>
      </c>
      <c r="X376" s="344">
        <f t="shared" si="149"/>
        <v>0</v>
      </c>
      <c r="Y376" s="344">
        <f t="shared" si="149"/>
        <v>0</v>
      </c>
      <c r="Z376" s="344">
        <f t="shared" si="149"/>
        <v>0</v>
      </c>
      <c r="AA376" s="344">
        <f t="shared" si="149"/>
        <v>0</v>
      </c>
      <c r="AB376" s="344">
        <f t="shared" si="149"/>
        <v>0</v>
      </c>
      <c r="AC376" s="344">
        <f t="shared" si="149"/>
        <v>0</v>
      </c>
      <c r="AD376" s="344">
        <f t="shared" si="149"/>
        <v>0</v>
      </c>
      <c r="AE376" s="344">
        <f t="shared" si="149"/>
        <v>0</v>
      </c>
      <c r="AF376" s="344">
        <f t="shared" si="149"/>
        <v>0</v>
      </c>
      <c r="AG376" s="344">
        <f t="shared" si="149"/>
        <v>0</v>
      </c>
      <c r="AH376" s="344">
        <f t="shared" si="149"/>
        <v>0</v>
      </c>
      <c r="AI376" s="344">
        <f t="shared" si="149"/>
        <v>0</v>
      </c>
      <c r="AJ376" s="344">
        <f t="shared" si="149"/>
        <v>0</v>
      </c>
    </row>
    <row r="377" spans="2:37" outlineLevel="1" x14ac:dyDescent="0.3">
      <c r="D377" s="70">
        <f t="shared" si="134"/>
        <v>19</v>
      </c>
      <c r="E377" s="71" t="str">
        <f t="shared" si="128"/>
        <v>Libre</v>
      </c>
      <c r="F377" s="71"/>
      <c r="G377" s="71"/>
      <c r="I377" s="138" t="s">
        <v>725</v>
      </c>
      <c r="J377" s="338">
        <f t="shared" si="130"/>
        <v>0</v>
      </c>
      <c r="L377" s="338"/>
      <c r="M377" s="344">
        <f t="shared" ref="M377:AJ377" si="150">+L377</f>
        <v>0</v>
      </c>
      <c r="N377" s="344">
        <f t="shared" si="150"/>
        <v>0</v>
      </c>
      <c r="O377" s="344">
        <f t="shared" si="150"/>
        <v>0</v>
      </c>
      <c r="P377" s="344">
        <f t="shared" si="150"/>
        <v>0</v>
      </c>
      <c r="Q377" s="344">
        <f t="shared" si="150"/>
        <v>0</v>
      </c>
      <c r="R377" s="344">
        <f t="shared" si="150"/>
        <v>0</v>
      </c>
      <c r="S377" s="344">
        <f t="shared" si="150"/>
        <v>0</v>
      </c>
      <c r="T377" s="344">
        <f t="shared" si="150"/>
        <v>0</v>
      </c>
      <c r="U377" s="344">
        <f t="shared" si="150"/>
        <v>0</v>
      </c>
      <c r="V377" s="344">
        <f t="shared" si="150"/>
        <v>0</v>
      </c>
      <c r="W377" s="344">
        <f t="shared" si="150"/>
        <v>0</v>
      </c>
      <c r="X377" s="344">
        <f t="shared" si="150"/>
        <v>0</v>
      </c>
      <c r="Y377" s="344">
        <f t="shared" si="150"/>
        <v>0</v>
      </c>
      <c r="Z377" s="344">
        <f t="shared" si="150"/>
        <v>0</v>
      </c>
      <c r="AA377" s="344">
        <f t="shared" si="150"/>
        <v>0</v>
      </c>
      <c r="AB377" s="344">
        <f t="shared" si="150"/>
        <v>0</v>
      </c>
      <c r="AC377" s="344">
        <f t="shared" si="150"/>
        <v>0</v>
      </c>
      <c r="AD377" s="344">
        <f t="shared" si="150"/>
        <v>0</v>
      </c>
      <c r="AE377" s="344">
        <f t="shared" si="150"/>
        <v>0</v>
      </c>
      <c r="AF377" s="344">
        <f t="shared" si="150"/>
        <v>0</v>
      </c>
      <c r="AG377" s="344">
        <f t="shared" si="150"/>
        <v>0</v>
      </c>
      <c r="AH377" s="344">
        <f t="shared" si="150"/>
        <v>0</v>
      </c>
      <c r="AI377" s="344">
        <f t="shared" si="150"/>
        <v>0</v>
      </c>
      <c r="AJ377" s="344">
        <f t="shared" si="150"/>
        <v>0</v>
      </c>
    </row>
    <row r="378" spans="2:37" outlineLevel="1" x14ac:dyDescent="0.3">
      <c r="D378" s="70">
        <f t="shared" si="134"/>
        <v>20</v>
      </c>
      <c r="E378" s="71" t="str">
        <f t="shared" si="128"/>
        <v>Libre</v>
      </c>
      <c r="F378" s="71"/>
      <c r="G378" s="71"/>
      <c r="I378" s="138" t="s">
        <v>725</v>
      </c>
      <c r="J378" s="338">
        <f t="shared" si="130"/>
        <v>0</v>
      </c>
      <c r="L378" s="338"/>
      <c r="M378" s="344">
        <f t="shared" ref="M378:AJ378" si="151">+L378</f>
        <v>0</v>
      </c>
      <c r="N378" s="344">
        <f t="shared" si="151"/>
        <v>0</v>
      </c>
      <c r="O378" s="344">
        <f t="shared" si="151"/>
        <v>0</v>
      </c>
      <c r="P378" s="344">
        <f t="shared" si="151"/>
        <v>0</v>
      </c>
      <c r="Q378" s="344">
        <f t="shared" si="151"/>
        <v>0</v>
      </c>
      <c r="R378" s="344">
        <f t="shared" si="151"/>
        <v>0</v>
      </c>
      <c r="S378" s="344">
        <f t="shared" si="151"/>
        <v>0</v>
      </c>
      <c r="T378" s="344">
        <f t="shared" si="151"/>
        <v>0</v>
      </c>
      <c r="U378" s="344">
        <f t="shared" si="151"/>
        <v>0</v>
      </c>
      <c r="V378" s="344">
        <f t="shared" si="151"/>
        <v>0</v>
      </c>
      <c r="W378" s="344">
        <f t="shared" si="151"/>
        <v>0</v>
      </c>
      <c r="X378" s="344">
        <f t="shared" si="151"/>
        <v>0</v>
      </c>
      <c r="Y378" s="344">
        <f t="shared" si="151"/>
        <v>0</v>
      </c>
      <c r="Z378" s="344">
        <f t="shared" si="151"/>
        <v>0</v>
      </c>
      <c r="AA378" s="344">
        <f t="shared" si="151"/>
        <v>0</v>
      </c>
      <c r="AB378" s="344">
        <f t="shared" si="151"/>
        <v>0</v>
      </c>
      <c r="AC378" s="344">
        <f t="shared" si="151"/>
        <v>0</v>
      </c>
      <c r="AD378" s="344">
        <f t="shared" si="151"/>
        <v>0</v>
      </c>
      <c r="AE378" s="344">
        <f t="shared" si="151"/>
        <v>0</v>
      </c>
      <c r="AF378" s="344">
        <f t="shared" si="151"/>
        <v>0</v>
      </c>
      <c r="AG378" s="344">
        <f t="shared" si="151"/>
        <v>0</v>
      </c>
      <c r="AH378" s="344">
        <f t="shared" si="151"/>
        <v>0</v>
      </c>
      <c r="AI378" s="344">
        <f t="shared" si="151"/>
        <v>0</v>
      </c>
      <c r="AJ378" s="344">
        <f t="shared" si="151"/>
        <v>0</v>
      </c>
      <c r="AK378" s="63" t="s">
        <v>748</v>
      </c>
    </row>
    <row r="379" spans="2:37" outlineLevel="1" x14ac:dyDescent="0.3"/>
    <row r="380" spans="2:37" outlineLevel="1" x14ac:dyDescent="0.3">
      <c r="E380" s="343" t="s">
        <v>23</v>
      </c>
      <c r="F380" s="342"/>
      <c r="G380" s="342"/>
      <c r="H380" s="342"/>
      <c r="I380" s="341" t="s">
        <v>747</v>
      </c>
      <c r="J380" s="340">
        <f>+SUM(J359:J378)</f>
        <v>1.0003775714720022</v>
      </c>
      <c r="L380" s="340">
        <f t="shared" ref="L380:AJ380" si="152">+SUM(L359:L378)</f>
        <v>1.0003775714720025</v>
      </c>
      <c r="M380" s="340">
        <f t="shared" si="152"/>
        <v>1.0003775714720025</v>
      </c>
      <c r="N380" s="340">
        <f t="shared" si="152"/>
        <v>1.0003775714720025</v>
      </c>
      <c r="O380" s="340">
        <f t="shared" si="152"/>
        <v>1.0003775714720025</v>
      </c>
      <c r="P380" s="340">
        <f t="shared" si="152"/>
        <v>1.0003775714720025</v>
      </c>
      <c r="Q380" s="340">
        <f t="shared" si="152"/>
        <v>1.0003775714720025</v>
      </c>
      <c r="R380" s="340">
        <f t="shared" si="152"/>
        <v>1.0003775714720025</v>
      </c>
      <c r="S380" s="340">
        <f t="shared" si="152"/>
        <v>1.0003775714720025</v>
      </c>
      <c r="T380" s="340">
        <f t="shared" si="152"/>
        <v>1.0003775714720025</v>
      </c>
      <c r="U380" s="340">
        <f t="shared" si="152"/>
        <v>1.0003775714720025</v>
      </c>
      <c r="V380" s="340">
        <f t="shared" si="152"/>
        <v>1.0003775714720025</v>
      </c>
      <c r="W380" s="340">
        <f t="shared" si="152"/>
        <v>1.0003775714720025</v>
      </c>
      <c r="X380" s="340">
        <f t="shared" si="152"/>
        <v>1.0003775714720025</v>
      </c>
      <c r="Y380" s="340">
        <f t="shared" si="152"/>
        <v>1.0003775714720025</v>
      </c>
      <c r="Z380" s="340">
        <f t="shared" si="152"/>
        <v>1.0003775714720025</v>
      </c>
      <c r="AA380" s="340">
        <f t="shared" si="152"/>
        <v>1.0003775714720025</v>
      </c>
      <c r="AB380" s="340">
        <f t="shared" si="152"/>
        <v>1.0003775714720025</v>
      </c>
      <c r="AC380" s="340">
        <f t="shared" si="152"/>
        <v>1.0003775714720025</v>
      </c>
      <c r="AD380" s="340">
        <f t="shared" si="152"/>
        <v>1.0003775714720025</v>
      </c>
      <c r="AE380" s="340">
        <f t="shared" si="152"/>
        <v>1.0003775714720025</v>
      </c>
      <c r="AF380" s="340">
        <f t="shared" si="152"/>
        <v>1.0003775714720025</v>
      </c>
      <c r="AG380" s="340">
        <f t="shared" si="152"/>
        <v>1.0003775714720025</v>
      </c>
      <c r="AH380" s="340">
        <f t="shared" si="152"/>
        <v>1.0003775714720025</v>
      </c>
      <c r="AI380" s="340">
        <f t="shared" si="152"/>
        <v>1.0003775714720025</v>
      </c>
      <c r="AJ380" s="340">
        <f t="shared" si="152"/>
        <v>1.0003775714720025</v>
      </c>
    </row>
    <row r="381" spans="2:37" outlineLevel="1" x14ac:dyDescent="0.3"/>
    <row r="382" spans="2:37" ht="18" thickBot="1" x14ac:dyDescent="0.35">
      <c r="C382" s="339" t="s">
        <v>746</v>
      </c>
      <c r="D382" s="339"/>
      <c r="E382" s="339"/>
      <c r="F382" s="339"/>
      <c r="G382" s="339"/>
      <c r="H382" s="339"/>
      <c r="I382" s="339"/>
      <c r="J382" s="339"/>
      <c r="K382" s="339"/>
    </row>
    <row r="384" spans="2:37" ht="16.2" thickBot="1" x14ac:dyDescent="0.35">
      <c r="D384" s="329" t="s">
        <v>745</v>
      </c>
      <c r="E384" s="329"/>
      <c r="F384" s="329"/>
      <c r="G384" s="329"/>
      <c r="H384" s="329"/>
      <c r="I384" s="329"/>
      <c r="J384" s="329"/>
      <c r="K384" s="329"/>
    </row>
    <row r="386" spans="4:11" outlineLevel="1" x14ac:dyDescent="0.3">
      <c r="E386" s="69" t="s">
        <v>703</v>
      </c>
      <c r="J386" s="69" t="s">
        <v>744</v>
      </c>
    </row>
    <row r="387" spans="4:11" outlineLevel="1" x14ac:dyDescent="0.3">
      <c r="E387" s="144" t="s">
        <v>743</v>
      </c>
      <c r="I387" s="138" t="s">
        <v>742</v>
      </c>
      <c r="J387" s="331">
        <f>22*12</f>
        <v>264</v>
      </c>
      <c r="K387" s="233" t="s">
        <v>741</v>
      </c>
    </row>
    <row r="388" spans="4:11" outlineLevel="1" x14ac:dyDescent="0.3">
      <c r="E388" s="144" t="s">
        <v>740</v>
      </c>
      <c r="I388" s="138" t="s">
        <v>725</v>
      </c>
      <c r="J388" s="474">
        <f>+Diseño.Core!I16</f>
        <v>6.8532416522136166E-2</v>
      </c>
      <c r="K388" s="233" t="s">
        <v>739</v>
      </c>
    </row>
    <row r="389" spans="4:11" outlineLevel="1" x14ac:dyDescent="0.3">
      <c r="E389" s="144" t="s">
        <v>738</v>
      </c>
      <c r="I389" s="138" t="s">
        <v>725</v>
      </c>
      <c r="J389" s="474">
        <f>+Diseño.Core!I20</f>
        <v>5.7935785208316992E-2</v>
      </c>
      <c r="K389" s="233" t="s">
        <v>737</v>
      </c>
    </row>
    <row r="390" spans="4:11" outlineLevel="1" x14ac:dyDescent="0.3">
      <c r="E390" s="144" t="s">
        <v>736</v>
      </c>
      <c r="I390" s="138" t="s">
        <v>725</v>
      </c>
      <c r="J390" s="474">
        <f>+Diseño.Core!I17</f>
        <v>5.4619779532525801E-2</v>
      </c>
      <c r="K390" s="233" t="s">
        <v>735</v>
      </c>
    </row>
    <row r="391" spans="4:11" outlineLevel="1" x14ac:dyDescent="0.3">
      <c r="E391" s="144" t="s">
        <v>734</v>
      </c>
      <c r="I391" s="138" t="s">
        <v>697</v>
      </c>
      <c r="J391" s="337">
        <v>1.2</v>
      </c>
      <c r="K391" s="233" t="s">
        <v>733</v>
      </c>
    </row>
    <row r="392" spans="4:11" outlineLevel="1" x14ac:dyDescent="0.3">
      <c r="E392" s="144" t="s">
        <v>732</v>
      </c>
      <c r="I392" s="138" t="s">
        <v>725</v>
      </c>
      <c r="J392" s="338">
        <v>0.15</v>
      </c>
      <c r="K392" s="233" t="s">
        <v>731</v>
      </c>
    </row>
    <row r="393" spans="4:11" outlineLevel="1" x14ac:dyDescent="0.3">
      <c r="E393" s="144" t="s">
        <v>730</v>
      </c>
      <c r="I393" s="138" t="s">
        <v>725</v>
      </c>
      <c r="J393" s="338">
        <v>0.9</v>
      </c>
      <c r="K393" s="233" t="s">
        <v>729</v>
      </c>
    </row>
    <row r="394" spans="4:11" outlineLevel="1" x14ac:dyDescent="0.3">
      <c r="E394" s="144" t="s">
        <v>728</v>
      </c>
      <c r="I394" s="138" t="s">
        <v>725</v>
      </c>
      <c r="J394" s="338">
        <v>0.9</v>
      </c>
      <c r="K394" s="233" t="s">
        <v>727</v>
      </c>
    </row>
    <row r="395" spans="4:11" outlineLevel="1" x14ac:dyDescent="0.3">
      <c r="E395" s="144" t="s">
        <v>726</v>
      </c>
      <c r="I395" s="138" t="s">
        <v>725</v>
      </c>
      <c r="J395" s="338">
        <v>0.9</v>
      </c>
      <c r="K395" s="233" t="s">
        <v>724</v>
      </c>
    </row>
    <row r="396" spans="4:11" outlineLevel="1" x14ac:dyDescent="0.3"/>
    <row r="397" spans="4:11" ht="16.2" thickBot="1" x14ac:dyDescent="0.35">
      <c r="D397" s="329" t="s">
        <v>723</v>
      </c>
      <c r="E397" s="329"/>
      <c r="F397" s="329"/>
      <c r="G397" s="329"/>
      <c r="H397" s="329"/>
      <c r="I397" s="329"/>
      <c r="J397" s="329"/>
      <c r="K397" s="329"/>
    </row>
    <row r="399" spans="4:11" outlineLevel="1" x14ac:dyDescent="0.3">
      <c r="E399" s="69" t="s">
        <v>703</v>
      </c>
    </row>
    <row r="400" spans="4:11" outlineLevel="1" x14ac:dyDescent="0.3">
      <c r="E400" s="144" t="s">
        <v>722</v>
      </c>
      <c r="I400" s="138" t="s">
        <v>721</v>
      </c>
      <c r="J400" s="337">
        <v>8</v>
      </c>
      <c r="K400" s="233" t="s">
        <v>720</v>
      </c>
    </row>
    <row r="401" spans="4:16" outlineLevel="1" x14ac:dyDescent="0.3">
      <c r="E401" s="144" t="s">
        <v>719</v>
      </c>
      <c r="I401" s="138" t="s">
        <v>718</v>
      </c>
      <c r="J401" s="337">
        <v>0.2</v>
      </c>
      <c r="K401" s="233" t="s">
        <v>717</v>
      </c>
    </row>
    <row r="402" spans="4:16" outlineLevel="1" x14ac:dyDescent="0.3">
      <c r="E402" s="144" t="s">
        <v>716</v>
      </c>
      <c r="I402" s="138" t="s">
        <v>715</v>
      </c>
      <c r="J402" s="337">
        <v>2</v>
      </c>
      <c r="K402" s="233" t="s">
        <v>714</v>
      </c>
      <c r="M402" s="12"/>
    </row>
    <row r="403" spans="4:16" outlineLevel="1" x14ac:dyDescent="0.3">
      <c r="E403" s="144" t="s">
        <v>713</v>
      </c>
      <c r="I403" s="138" t="s">
        <v>706</v>
      </c>
      <c r="J403" s="337">
        <v>1</v>
      </c>
      <c r="K403" s="233" t="s">
        <v>712</v>
      </c>
      <c r="M403" s="12"/>
    </row>
    <row r="404" spans="4:16" outlineLevel="1" x14ac:dyDescent="0.3">
      <c r="E404" s="144" t="s">
        <v>711</v>
      </c>
      <c r="I404" s="138" t="s">
        <v>710</v>
      </c>
      <c r="J404" s="337">
        <v>48</v>
      </c>
      <c r="K404" s="233" t="s">
        <v>709</v>
      </c>
      <c r="M404" s="12" t="s">
        <v>708</v>
      </c>
    </row>
    <row r="405" spans="4:16" outlineLevel="1" x14ac:dyDescent="0.3">
      <c r="E405" s="144" t="s">
        <v>707</v>
      </c>
      <c r="I405" s="138" t="s">
        <v>706</v>
      </c>
      <c r="J405" s="337">
        <f>3*6</f>
        <v>18</v>
      </c>
      <c r="K405" s="233" t="s">
        <v>705</v>
      </c>
      <c r="M405" s="12"/>
    </row>
    <row r="406" spans="4:16" outlineLevel="1" x14ac:dyDescent="0.3"/>
    <row r="407" spans="4:16" ht="16.2" thickBot="1" x14ac:dyDescent="0.35">
      <c r="D407" s="329" t="s">
        <v>704</v>
      </c>
      <c r="E407" s="329"/>
      <c r="F407" s="329"/>
      <c r="G407" s="329"/>
      <c r="H407" s="329"/>
      <c r="I407" s="329"/>
      <c r="J407" s="329"/>
      <c r="K407" s="329"/>
    </row>
    <row r="409" spans="4:16" outlineLevel="1" x14ac:dyDescent="0.3">
      <c r="E409" s="69" t="s">
        <v>703</v>
      </c>
    </row>
    <row r="410" spans="4:16" outlineLevel="1" x14ac:dyDescent="0.3">
      <c r="E410" s="144" t="s">
        <v>702</v>
      </c>
      <c r="I410" s="138" t="s">
        <v>683</v>
      </c>
      <c r="J410" s="18">
        <v>256</v>
      </c>
      <c r="K410" s="233" t="s">
        <v>701</v>
      </c>
    </row>
    <row r="411" spans="4:16" outlineLevel="1" x14ac:dyDescent="0.3">
      <c r="E411" s="144" t="s">
        <v>700</v>
      </c>
      <c r="I411" s="138" t="s">
        <v>683</v>
      </c>
      <c r="J411" s="331">
        <f>+J410/32</f>
        <v>8</v>
      </c>
      <c r="K411" s="233" t="s">
        <v>699</v>
      </c>
      <c r="L411" s="336"/>
    </row>
    <row r="412" spans="4:16" outlineLevel="1" x14ac:dyDescent="0.3">
      <c r="E412" s="144" t="s">
        <v>698</v>
      </c>
      <c r="I412" s="138" t="s">
        <v>697</v>
      </c>
      <c r="J412" s="6">
        <v>1.4</v>
      </c>
      <c r="K412" s="233" t="s">
        <v>696</v>
      </c>
      <c r="M412" s="335" t="s">
        <v>695</v>
      </c>
      <c r="N412" s="335"/>
    </row>
    <row r="413" spans="4:16" outlineLevel="1" x14ac:dyDescent="0.3">
      <c r="E413" s="144" t="s">
        <v>390</v>
      </c>
      <c r="I413" s="138" t="s">
        <v>691</v>
      </c>
      <c r="J413" s="334">
        <f>+M413</f>
        <v>1.8</v>
      </c>
      <c r="K413" s="233" t="s">
        <v>694</v>
      </c>
      <c r="M413" s="333">
        <v>1.8</v>
      </c>
      <c r="N413" s="333">
        <v>3.6</v>
      </c>
      <c r="O413" s="333">
        <v>7.2</v>
      </c>
      <c r="P413" s="333">
        <v>10.1</v>
      </c>
    </row>
    <row r="414" spans="4:16" outlineLevel="1" x14ac:dyDescent="0.3">
      <c r="E414" s="144" t="s">
        <v>391</v>
      </c>
      <c r="I414" s="138" t="s">
        <v>691</v>
      </c>
      <c r="J414" s="334">
        <f>+M414</f>
        <v>0.7</v>
      </c>
      <c r="K414" s="233" t="s">
        <v>693</v>
      </c>
      <c r="M414" s="333">
        <v>0.7</v>
      </c>
      <c r="N414" s="333">
        <v>1.5</v>
      </c>
      <c r="O414" s="333">
        <v>2.8</v>
      </c>
      <c r="P414" s="333">
        <v>5.7</v>
      </c>
    </row>
    <row r="415" spans="4:16" outlineLevel="1" x14ac:dyDescent="0.3">
      <c r="E415" s="144" t="s">
        <v>692</v>
      </c>
      <c r="I415" s="138" t="s">
        <v>691</v>
      </c>
      <c r="J415" s="332">
        <f>12.2</f>
        <v>12.2</v>
      </c>
      <c r="K415" s="233" t="s">
        <v>690</v>
      </c>
    </row>
    <row r="416" spans="4:16" outlineLevel="1" x14ac:dyDescent="0.3">
      <c r="E416" s="144" t="s">
        <v>689</v>
      </c>
      <c r="I416" s="138" t="s">
        <v>688</v>
      </c>
      <c r="J416" s="332">
        <v>18</v>
      </c>
      <c r="K416" s="233" t="s">
        <v>687</v>
      </c>
    </row>
    <row r="417" spans="5:13" outlineLevel="1" x14ac:dyDescent="0.3"/>
    <row r="418" spans="5:13" outlineLevel="1" x14ac:dyDescent="0.3">
      <c r="E418" s="69" t="s">
        <v>686</v>
      </c>
      <c r="I418" s="233" t="s">
        <v>685</v>
      </c>
      <c r="J418" s="69" t="s">
        <v>684</v>
      </c>
      <c r="K418" s="69" t="s">
        <v>684</v>
      </c>
    </row>
    <row r="419" spans="5:13" outlineLevel="1" x14ac:dyDescent="0.3">
      <c r="E419" s="144" t="s">
        <v>1710</v>
      </c>
      <c r="I419" s="138" t="s">
        <v>683</v>
      </c>
      <c r="J419" s="331">
        <f>+K419/2</f>
        <v>128</v>
      </c>
      <c r="K419" s="331">
        <f>+p.ran.3g.ce.max.dl</f>
        <v>256</v>
      </c>
      <c r="M419" s="12"/>
    </row>
    <row r="420" spans="5:13" outlineLevel="1" x14ac:dyDescent="0.3">
      <c r="E420" s="144" t="s">
        <v>1711</v>
      </c>
      <c r="I420" s="138" t="s">
        <v>683</v>
      </c>
      <c r="J420" s="331">
        <v>64</v>
      </c>
      <c r="K420" s="331">
        <v>64</v>
      </c>
      <c r="M420" s="330"/>
    </row>
    <row r="421" spans="5:13" outlineLevel="1" x14ac:dyDescent="0.3">
      <c r="E421" s="144" t="s">
        <v>1712</v>
      </c>
      <c r="I421" s="138" t="s">
        <v>683</v>
      </c>
      <c r="J421" s="331">
        <v>128</v>
      </c>
      <c r="K421" s="331">
        <v>128</v>
      </c>
      <c r="M421" s="330"/>
    </row>
    <row r="422" spans="5:13" outlineLevel="1" x14ac:dyDescent="0.3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CX391"/>
  <sheetViews>
    <sheetView showGridLines="0" zoomScale="85" zoomScaleNormal="85" workbookViewId="0">
      <pane ySplit="4" topLeftCell="A5" activePane="bottomLeft" state="frozen"/>
      <selection activeCell="A2" sqref="A2"/>
      <selection pane="bottomLeft" activeCell="G131" sqref="G131:G156"/>
    </sheetView>
  </sheetViews>
  <sheetFormatPr baseColWidth="10" defaultColWidth="9.109375" defaultRowHeight="13.8" outlineLevelRow="1" x14ac:dyDescent="0.3"/>
  <cols>
    <col min="1" max="3" width="4.44140625" style="233" customWidth="1"/>
    <col min="4" max="4" width="4.109375" style="233" customWidth="1"/>
    <col min="5" max="5" width="30.6640625" style="233" customWidth="1"/>
    <col min="6" max="10" width="16.33203125" style="233" customWidth="1"/>
    <col min="11" max="11" width="11.88671875" style="233" customWidth="1"/>
    <col min="12" max="36" width="14.88671875" style="233" customWidth="1"/>
    <col min="37" max="16384" width="9.109375" style="233"/>
  </cols>
  <sheetData>
    <row r="1" spans="1:36" x14ac:dyDescent="0.3">
      <c r="A1" s="400" t="s">
        <v>832</v>
      </c>
    </row>
    <row r="2" spans="1:36" ht="20.399999999999999" x14ac:dyDescent="0.35">
      <c r="F2" s="288" t="str">
        <f>'Panel de Control'!$F$2</f>
        <v>Modelo Cargo de Terminación Móvil</v>
      </c>
    </row>
    <row r="3" spans="1:36" ht="17.399999999999999" x14ac:dyDescent="0.3">
      <c r="F3" s="358" t="s">
        <v>872</v>
      </c>
    </row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7" spans="1:36" outlineLevel="1" x14ac:dyDescent="0.3"/>
    <row r="9" spans="1:36" ht="21" thickBot="1" x14ac:dyDescent="0.4">
      <c r="B9" s="3" t="s">
        <v>871</v>
      </c>
      <c r="C9" s="3"/>
      <c r="D9" s="3"/>
      <c r="E9" s="3"/>
      <c r="F9" s="3"/>
      <c r="G9" s="3"/>
      <c r="H9" s="3"/>
      <c r="I9" s="3"/>
      <c r="J9" s="3"/>
      <c r="K9" s="3"/>
    </row>
    <row r="10" spans="1:36" ht="14.4" thickTop="1" x14ac:dyDescent="0.3"/>
    <row r="11" spans="1:36" s="377" customFormat="1" ht="18" thickBot="1" x14ac:dyDescent="0.35">
      <c r="C11" s="339" t="s">
        <v>507</v>
      </c>
      <c r="D11" s="339"/>
      <c r="E11" s="339"/>
      <c r="F11" s="339"/>
      <c r="G11" s="339"/>
      <c r="H11" s="339"/>
      <c r="I11" s="339"/>
      <c r="J11" s="339"/>
      <c r="K11" s="339"/>
    </row>
    <row r="12" spans="1:36" s="377" customFormat="1" outlineLevel="1" x14ac:dyDescent="0.3"/>
    <row r="13" spans="1:36" s="377" customFormat="1" outlineLevel="1" x14ac:dyDescent="0.3">
      <c r="C13" s="387" t="s">
        <v>512</v>
      </c>
      <c r="D13" s="387"/>
      <c r="E13" s="387"/>
      <c r="F13" s="387"/>
      <c r="G13" s="297" t="str">
        <f>+Dda.Resumen!L8</f>
        <v>EOP</v>
      </c>
      <c r="H13" s="297">
        <f>+Dda.Resumen!M8</f>
        <v>0</v>
      </c>
      <c r="I13" s="297" t="str">
        <f>+Dda.Resumen!N8</f>
        <v>AVG</v>
      </c>
      <c r="J13" s="386"/>
      <c r="K13" s="386" t="s">
        <v>608</v>
      </c>
    </row>
    <row r="14" spans="1:36" s="377" customFormat="1" outlineLevel="1" x14ac:dyDescent="0.3">
      <c r="D14" s="381" t="s">
        <v>79</v>
      </c>
      <c r="E14" s="381" t="s">
        <v>90</v>
      </c>
      <c r="G14" s="69" t="str">
        <f>+Dda.Resumen!L9</f>
        <v>Últimos 12 meses</v>
      </c>
      <c r="H14" s="233">
        <f>+Dda.Resumen!M9</f>
        <v>0</v>
      </c>
      <c r="I14" s="69" t="str">
        <f>+Dda.Resumen!N9</f>
        <v>Últimos 12 meses</v>
      </c>
      <c r="K14" s="381">
        <v>201603</v>
      </c>
    </row>
    <row r="15" spans="1:36" s="377" customFormat="1" outlineLevel="1" x14ac:dyDescent="0.3">
      <c r="D15" s="380">
        <v>1</v>
      </c>
      <c r="E15" s="379" t="s">
        <v>503</v>
      </c>
      <c r="F15" s="383" t="s">
        <v>504</v>
      </c>
      <c r="G15" s="242">
        <f>+Dda.Resumen!L10</f>
        <v>3119.9999999999991</v>
      </c>
      <c r="H15" s="138" t="str">
        <f>+Dda.Resumen!M10</f>
        <v>[Abo/año]</v>
      </c>
      <c r="I15" s="242">
        <f>+Dda.Resumen!N10</f>
        <v>3119.9999999999991</v>
      </c>
      <c r="J15" s="383" t="s">
        <v>78</v>
      </c>
      <c r="K15" s="528">
        <v>0.14999999999999997</v>
      </c>
    </row>
    <row r="16" spans="1:36" s="377" customFormat="1" outlineLevel="1" x14ac:dyDescent="0.3">
      <c r="D16" s="380">
        <v>2</v>
      </c>
      <c r="E16" s="379" t="s">
        <v>505</v>
      </c>
      <c r="F16" s="383" t="s">
        <v>504</v>
      </c>
      <c r="G16" s="242">
        <f>+Dda.Resumen!L11</f>
        <v>15600</v>
      </c>
      <c r="H16" s="138" t="str">
        <f>+Dda.Resumen!M11</f>
        <v>[Abo/año]</v>
      </c>
      <c r="I16" s="242">
        <f>+Dda.Resumen!N11</f>
        <v>15600</v>
      </c>
      <c r="J16" s="383" t="s">
        <v>78</v>
      </c>
      <c r="K16" s="528">
        <v>0.75</v>
      </c>
    </row>
    <row r="17" spans="3:18" s="377" customFormat="1" outlineLevel="1" x14ac:dyDescent="0.3">
      <c r="D17" s="380">
        <v>3</v>
      </c>
      <c r="E17" s="379" t="s">
        <v>506</v>
      </c>
      <c r="F17" s="383" t="s">
        <v>504</v>
      </c>
      <c r="G17" s="242">
        <f>+Dda.Resumen!L12</f>
        <v>2080</v>
      </c>
      <c r="H17" s="138" t="str">
        <f>+Dda.Resumen!M12</f>
        <v>[Abo/año]</v>
      </c>
      <c r="I17" s="242">
        <f>+Dda.Resumen!N12</f>
        <v>2080</v>
      </c>
      <c r="J17" s="383" t="s">
        <v>78</v>
      </c>
      <c r="K17" s="528">
        <v>9.9999999999999992E-2</v>
      </c>
    </row>
    <row r="18" spans="3:18" s="377" customFormat="1" outlineLevel="1" x14ac:dyDescent="0.3">
      <c r="D18" s="380">
        <v>4</v>
      </c>
      <c r="E18" s="379" t="s">
        <v>444</v>
      </c>
      <c r="F18" s="383" t="s">
        <v>504</v>
      </c>
      <c r="G18" s="242">
        <f>+Dda.Resumen!L13</f>
        <v>20800</v>
      </c>
      <c r="H18" s="138" t="str">
        <f>+Dda.Resumen!M13</f>
        <v>[Abo/año]</v>
      </c>
      <c r="I18" s="242">
        <f>+Dda.Resumen!N13</f>
        <v>20800</v>
      </c>
      <c r="J18" s="383" t="s">
        <v>78</v>
      </c>
      <c r="K18" s="528">
        <v>0.99999999999999989</v>
      </c>
    </row>
    <row r="19" spans="3:18" s="377" customFormat="1" outlineLevel="1" x14ac:dyDescent="0.3">
      <c r="D19" s="380">
        <v>5</v>
      </c>
      <c r="E19" s="379" t="s">
        <v>541</v>
      </c>
      <c r="F19" s="383" t="s">
        <v>504</v>
      </c>
      <c r="G19" s="242">
        <f>+Dda.Resumen!L14</f>
        <v>13000</v>
      </c>
      <c r="H19" s="138" t="str">
        <f>+Dda.Resumen!M14</f>
        <v>[Abo/año]</v>
      </c>
      <c r="I19" s="242">
        <f>+Dda.Resumen!N14</f>
        <v>13000</v>
      </c>
    </row>
    <row r="20" spans="3:18" s="377" customFormat="1" outlineLevel="1" x14ac:dyDescent="0.3">
      <c r="D20" s="380">
        <v>6</v>
      </c>
      <c r="E20" s="379" t="s">
        <v>542</v>
      </c>
      <c r="F20" s="383" t="s">
        <v>504</v>
      </c>
      <c r="G20" s="242">
        <f>+Dda.Resumen!L15</f>
        <v>5200</v>
      </c>
      <c r="H20" s="138" t="str">
        <f>+Dda.Resumen!M15</f>
        <v>[Abo/año]</v>
      </c>
      <c r="I20" s="242">
        <f>+Dda.Resumen!N15</f>
        <v>5200</v>
      </c>
    </row>
    <row r="21" spans="3:18" s="377" customFormat="1" outlineLevel="1" x14ac:dyDescent="0.3">
      <c r="D21" s="380">
        <v>7</v>
      </c>
      <c r="E21" s="379" t="s">
        <v>543</v>
      </c>
      <c r="F21" s="383" t="s">
        <v>504</v>
      </c>
      <c r="G21" s="242">
        <f>+Dda.Resumen!L16</f>
        <v>2600</v>
      </c>
      <c r="H21" s="138" t="str">
        <f>+Dda.Resumen!M16</f>
        <v>[Abo/año]</v>
      </c>
      <c r="I21" s="242">
        <f>+Dda.Resumen!N16</f>
        <v>2600</v>
      </c>
    </row>
    <row r="22" spans="3:18" s="377" customFormat="1" outlineLevel="1" x14ac:dyDescent="0.3">
      <c r="D22" s="380">
        <v>8</v>
      </c>
      <c r="E22" s="379" t="s">
        <v>445</v>
      </c>
      <c r="F22" s="383" t="s">
        <v>504</v>
      </c>
      <c r="G22" s="242">
        <f>+Dda.Resumen!L17</f>
        <v>24960</v>
      </c>
      <c r="H22" s="138" t="str">
        <f>+Dda.Resumen!M17</f>
        <v>[Abo/año]</v>
      </c>
      <c r="I22" s="242">
        <f>+Dda.Resumen!N17</f>
        <v>24960</v>
      </c>
    </row>
    <row r="23" spans="3:18" s="377" customFormat="1" outlineLevel="1" x14ac:dyDescent="0.3">
      <c r="D23" s="380">
        <v>9</v>
      </c>
      <c r="E23" s="379" t="s">
        <v>508</v>
      </c>
      <c r="F23" s="383" t="s">
        <v>504</v>
      </c>
      <c r="G23" s="242">
        <f>+Dda.Resumen!L18</f>
        <v>2080</v>
      </c>
      <c r="H23" s="138" t="str">
        <f>+Dda.Resumen!M18</f>
        <v>[Abo/año]</v>
      </c>
      <c r="I23" s="242">
        <f>+Dda.Resumen!N18</f>
        <v>2080</v>
      </c>
    </row>
    <row r="24" spans="3:18" s="377" customFormat="1" outlineLevel="1" x14ac:dyDescent="0.3">
      <c r="D24" s="380">
        <v>10</v>
      </c>
      <c r="E24" s="379" t="s">
        <v>509</v>
      </c>
      <c r="F24" s="383" t="s">
        <v>504</v>
      </c>
      <c r="G24" s="242">
        <f>+Dda.Resumen!L19</f>
        <v>21979</v>
      </c>
      <c r="H24" s="138" t="str">
        <f>+Dda.Resumen!M19</f>
        <v>[Abo/año]</v>
      </c>
      <c r="I24" s="242">
        <f>+Dda.Resumen!N19</f>
        <v>28589.5</v>
      </c>
    </row>
    <row r="25" spans="3:18" s="377" customFormat="1" outlineLevel="1" x14ac:dyDescent="0.3">
      <c r="C25" s="387" t="s">
        <v>503</v>
      </c>
      <c r="D25" s="387"/>
      <c r="E25" s="387"/>
      <c r="F25" s="387"/>
      <c r="G25" s="297" t="str">
        <f>+Dda.Resumen!L20</f>
        <v>EOP</v>
      </c>
      <c r="H25" s="297">
        <f>+Dda.Resumen!M20</f>
        <v>0</v>
      </c>
      <c r="I25" s="297" t="str">
        <f>+Dda.Resumen!N20</f>
        <v>AVG</v>
      </c>
      <c r="J25" s="387"/>
      <c r="K25" s="386" t="s">
        <v>608</v>
      </c>
    </row>
    <row r="26" spans="3:18" s="377" customFormat="1" outlineLevel="1" x14ac:dyDescent="0.3">
      <c r="D26" s="381" t="s">
        <v>79</v>
      </c>
      <c r="E26" s="381" t="s">
        <v>90</v>
      </c>
      <c r="G26" s="69" t="str">
        <f>+Dda.Resumen!L21</f>
        <v>Últimos 12 meses</v>
      </c>
      <c r="H26" s="233">
        <f>+Dda.Resumen!M21</f>
        <v>0</v>
      </c>
      <c r="I26" s="69" t="str">
        <f>+Dda.Resumen!N21</f>
        <v>Últimos 12 meses</v>
      </c>
      <c r="K26" s="381">
        <v>201603</v>
      </c>
      <c r="L26" s="398"/>
      <c r="N26" s="385"/>
    </row>
    <row r="27" spans="3:18" s="377" customFormat="1" outlineLevel="1" x14ac:dyDescent="0.3">
      <c r="D27" s="380">
        <v>1</v>
      </c>
      <c r="E27" s="379" t="s">
        <v>365</v>
      </c>
      <c r="F27" s="383" t="s">
        <v>504</v>
      </c>
      <c r="G27" s="242">
        <f>+Dda.Resumen!L22</f>
        <v>1949.9999999999995</v>
      </c>
      <c r="H27" s="138" t="str">
        <f>+Dda.Resumen!M22</f>
        <v>[Abo/año]</v>
      </c>
      <c r="I27" s="242">
        <f>+Dda.Resumen!N22</f>
        <v>1949.9999999999995</v>
      </c>
      <c r="J27" s="383" t="s">
        <v>78</v>
      </c>
      <c r="K27" s="528">
        <v>0.65</v>
      </c>
      <c r="L27" s="396"/>
      <c r="M27" s="399"/>
      <c r="N27" s="385"/>
    </row>
    <row r="28" spans="3:18" s="377" customFormat="1" outlineLevel="1" x14ac:dyDescent="0.3">
      <c r="D28" s="380">
        <v>2</v>
      </c>
      <c r="E28" s="379" t="s">
        <v>366</v>
      </c>
      <c r="F28" s="383" t="s">
        <v>504</v>
      </c>
      <c r="G28" s="242">
        <f>+Dda.Resumen!L23</f>
        <v>779.99999999999977</v>
      </c>
      <c r="H28" s="138" t="str">
        <f>+Dda.Resumen!M23</f>
        <v>[Abo/año]</v>
      </c>
      <c r="I28" s="242">
        <f>+Dda.Resumen!N23</f>
        <v>779.99999999999977</v>
      </c>
      <c r="J28" s="383" t="s">
        <v>78</v>
      </c>
      <c r="K28" s="528">
        <v>0.25</v>
      </c>
      <c r="L28" s="396"/>
      <c r="M28" s="398"/>
      <c r="N28" s="385"/>
      <c r="P28" s="398"/>
      <c r="Q28" s="397"/>
    </row>
    <row r="29" spans="3:18" s="377" customFormat="1" outlineLevel="1" x14ac:dyDescent="0.3">
      <c r="D29" s="380">
        <v>3</v>
      </c>
      <c r="E29" s="379" t="s">
        <v>364</v>
      </c>
      <c r="F29" s="383" t="s">
        <v>504</v>
      </c>
      <c r="G29" s="242">
        <f>+Dda.Resumen!L24</f>
        <v>389.99999999999989</v>
      </c>
      <c r="H29" s="138" t="str">
        <f>+Dda.Resumen!M24</f>
        <v>[Abo/año]</v>
      </c>
      <c r="I29" s="242">
        <f>+Dda.Resumen!N24</f>
        <v>389.99999999999989</v>
      </c>
      <c r="J29" s="383" t="s">
        <v>78</v>
      </c>
      <c r="K29" s="528">
        <v>0.1</v>
      </c>
      <c r="L29" s="396"/>
      <c r="M29" s="394"/>
      <c r="N29" s="385"/>
      <c r="P29" s="393"/>
      <c r="Q29" s="395"/>
      <c r="R29" s="395"/>
    </row>
    <row r="30" spans="3:18" s="377" customFormat="1" outlineLevel="1" x14ac:dyDescent="0.3">
      <c r="D30" s="380">
        <v>4</v>
      </c>
      <c r="E30" s="379" t="s">
        <v>23</v>
      </c>
      <c r="F30" s="383" t="s">
        <v>504</v>
      </c>
      <c r="G30" s="242">
        <f>+Dda.Resumen!L25</f>
        <v>3119.9999999999991</v>
      </c>
      <c r="H30" s="138" t="str">
        <f>+Dda.Resumen!M25</f>
        <v>[Abo/año]</v>
      </c>
      <c r="I30" s="242">
        <f>+Dda.Resumen!N25</f>
        <v>3119.9999999999991</v>
      </c>
      <c r="J30" s="383" t="s">
        <v>78</v>
      </c>
      <c r="K30" s="528">
        <v>1</v>
      </c>
      <c r="M30" s="394"/>
      <c r="N30" s="385"/>
      <c r="P30" s="393"/>
      <c r="Q30" s="395"/>
      <c r="R30" s="395"/>
    </row>
    <row r="31" spans="3:18" s="377" customFormat="1" outlineLevel="1" x14ac:dyDescent="0.3">
      <c r="C31" s="387" t="s">
        <v>505</v>
      </c>
      <c r="D31" s="387"/>
      <c r="E31" s="387"/>
      <c r="F31" s="387"/>
      <c r="G31" s="297" t="str">
        <f>+Dda.Resumen!L26</f>
        <v>EOP</v>
      </c>
      <c r="H31" s="297">
        <f>+Dda.Resumen!M26</f>
        <v>0</v>
      </c>
      <c r="I31" s="297" t="str">
        <f>+Dda.Resumen!N26</f>
        <v>AVG</v>
      </c>
      <c r="J31" s="387"/>
      <c r="K31" s="386" t="s">
        <v>608</v>
      </c>
      <c r="M31" s="394"/>
      <c r="N31" s="394"/>
      <c r="P31" s="393"/>
      <c r="Q31" s="395"/>
    </row>
    <row r="32" spans="3:18" s="377" customFormat="1" outlineLevel="1" x14ac:dyDescent="0.3">
      <c r="D32" s="381" t="s">
        <v>79</v>
      </c>
      <c r="E32" s="381" t="s">
        <v>90</v>
      </c>
      <c r="G32" s="69" t="str">
        <f>+Dda.Resumen!L27</f>
        <v>Últimos 12 meses</v>
      </c>
      <c r="H32" s="233">
        <f>+Dda.Resumen!M27</f>
        <v>0</v>
      </c>
      <c r="I32" s="69" t="str">
        <f>+Dda.Resumen!N27</f>
        <v>Últimos 12 meses</v>
      </c>
      <c r="K32" s="381">
        <v>201603</v>
      </c>
      <c r="M32" s="394"/>
      <c r="N32" s="394"/>
      <c r="P32" s="393"/>
    </row>
    <row r="33" spans="3:11" s="377" customFormat="1" outlineLevel="1" x14ac:dyDescent="0.3">
      <c r="D33" s="380">
        <v>1</v>
      </c>
      <c r="E33" s="379" t="s">
        <v>365</v>
      </c>
      <c r="F33" s="383" t="s">
        <v>504</v>
      </c>
      <c r="G33" s="242">
        <f>+Dda.Resumen!L28</f>
        <v>9750</v>
      </c>
      <c r="H33" s="138" t="str">
        <f>+Dda.Resumen!M28</f>
        <v>[Abo/año]</v>
      </c>
      <c r="I33" s="242">
        <f>+Dda.Resumen!N28</f>
        <v>9750</v>
      </c>
      <c r="J33" s="383" t="s">
        <v>78</v>
      </c>
      <c r="K33" s="528">
        <v>0.65</v>
      </c>
    </row>
    <row r="34" spans="3:11" s="377" customFormat="1" outlineLevel="1" x14ac:dyDescent="0.3">
      <c r="D34" s="380">
        <v>2</v>
      </c>
      <c r="E34" s="379" t="s">
        <v>366</v>
      </c>
      <c r="F34" s="383" t="s">
        <v>504</v>
      </c>
      <c r="G34" s="242">
        <f>+Dda.Resumen!L29</f>
        <v>3900</v>
      </c>
      <c r="H34" s="138" t="str">
        <f>+Dda.Resumen!M29</f>
        <v>[Abo/año]</v>
      </c>
      <c r="I34" s="242">
        <f>+Dda.Resumen!N29</f>
        <v>3900</v>
      </c>
      <c r="J34" s="383" t="s">
        <v>78</v>
      </c>
      <c r="K34" s="528">
        <v>0.25</v>
      </c>
    </row>
    <row r="35" spans="3:11" s="377" customFormat="1" outlineLevel="1" x14ac:dyDescent="0.3">
      <c r="D35" s="380">
        <v>3</v>
      </c>
      <c r="E35" s="379" t="s">
        <v>364</v>
      </c>
      <c r="F35" s="383" t="s">
        <v>504</v>
      </c>
      <c r="G35" s="242">
        <f>+Dda.Resumen!L30</f>
        <v>1950</v>
      </c>
      <c r="H35" s="138" t="str">
        <f>+Dda.Resumen!M30</f>
        <v>[Abo/año]</v>
      </c>
      <c r="I35" s="242">
        <f>+Dda.Resumen!N30</f>
        <v>1950</v>
      </c>
      <c r="J35" s="383" t="s">
        <v>78</v>
      </c>
      <c r="K35" s="528">
        <v>0.1</v>
      </c>
    </row>
    <row r="36" spans="3:11" s="377" customFormat="1" outlineLevel="1" x14ac:dyDescent="0.3">
      <c r="D36" s="380">
        <v>4</v>
      </c>
      <c r="E36" s="379" t="s">
        <v>23</v>
      </c>
      <c r="F36" s="383" t="s">
        <v>504</v>
      </c>
      <c r="G36" s="242">
        <f>+Dda.Resumen!L31</f>
        <v>15600</v>
      </c>
      <c r="H36" s="138" t="str">
        <f>+Dda.Resumen!M31</f>
        <v>[Abo/año]</v>
      </c>
      <c r="I36" s="242">
        <f>+Dda.Resumen!N31</f>
        <v>15600</v>
      </c>
      <c r="J36" s="383" t="s">
        <v>78</v>
      </c>
      <c r="K36" s="528">
        <v>1</v>
      </c>
    </row>
    <row r="37" spans="3:11" s="377" customFormat="1" outlineLevel="1" x14ac:dyDescent="0.3">
      <c r="C37" s="387" t="s">
        <v>506</v>
      </c>
      <c r="D37" s="387"/>
      <c r="E37" s="387"/>
      <c r="F37" s="387"/>
      <c r="G37" s="297" t="str">
        <f>+Dda.Resumen!L32</f>
        <v>EOP</v>
      </c>
      <c r="H37" s="297">
        <f>+Dda.Resumen!M32</f>
        <v>0</v>
      </c>
      <c r="I37" s="297" t="str">
        <f>+Dda.Resumen!N32</f>
        <v>AVG</v>
      </c>
      <c r="J37" s="387"/>
      <c r="K37" s="386" t="s">
        <v>608</v>
      </c>
    </row>
    <row r="38" spans="3:11" s="377" customFormat="1" outlineLevel="1" x14ac:dyDescent="0.3">
      <c r="D38" s="381" t="s">
        <v>79</v>
      </c>
      <c r="E38" s="381" t="s">
        <v>90</v>
      </c>
      <c r="G38" s="69" t="str">
        <f>+Dda.Resumen!L33</f>
        <v>Últimos 12 meses</v>
      </c>
      <c r="H38" s="233">
        <f>+Dda.Resumen!M33</f>
        <v>0</v>
      </c>
      <c r="I38" s="69" t="str">
        <f>+Dda.Resumen!N33</f>
        <v>Últimos 12 meses</v>
      </c>
      <c r="K38" s="381">
        <v>201603</v>
      </c>
    </row>
    <row r="39" spans="3:11" s="377" customFormat="1" outlineLevel="1" x14ac:dyDescent="0.3">
      <c r="D39" s="380">
        <v>1</v>
      </c>
      <c r="E39" s="379" t="s">
        <v>365</v>
      </c>
      <c r="F39" s="383" t="s">
        <v>504</v>
      </c>
      <c r="G39" s="242">
        <f>+Dda.Resumen!L34</f>
        <v>1300</v>
      </c>
      <c r="H39" s="138" t="str">
        <f>+Dda.Resumen!M34</f>
        <v>[Abo/año]</v>
      </c>
      <c r="I39" s="242">
        <f>+Dda.Resumen!N34</f>
        <v>1300</v>
      </c>
      <c r="J39" s="383" t="s">
        <v>78</v>
      </c>
      <c r="K39" s="528">
        <v>0.65</v>
      </c>
    </row>
    <row r="40" spans="3:11" s="377" customFormat="1" outlineLevel="1" x14ac:dyDescent="0.3">
      <c r="D40" s="380">
        <v>2</v>
      </c>
      <c r="E40" s="379" t="s">
        <v>366</v>
      </c>
      <c r="F40" s="383" t="s">
        <v>504</v>
      </c>
      <c r="G40" s="242">
        <f>+Dda.Resumen!L35</f>
        <v>520</v>
      </c>
      <c r="H40" s="138" t="str">
        <f>+Dda.Resumen!M35</f>
        <v>[Abo/año]</v>
      </c>
      <c r="I40" s="242">
        <f>+Dda.Resumen!N35</f>
        <v>520</v>
      </c>
      <c r="J40" s="383" t="s">
        <v>78</v>
      </c>
      <c r="K40" s="528">
        <v>0.25</v>
      </c>
    </row>
    <row r="41" spans="3:11" s="377" customFormat="1" outlineLevel="1" x14ac:dyDescent="0.3">
      <c r="D41" s="380">
        <v>3</v>
      </c>
      <c r="E41" s="379" t="s">
        <v>364</v>
      </c>
      <c r="F41" s="383" t="s">
        <v>504</v>
      </c>
      <c r="G41" s="242">
        <f>+Dda.Resumen!L36</f>
        <v>260</v>
      </c>
      <c r="H41" s="138" t="str">
        <f>+Dda.Resumen!M36</f>
        <v>[Abo/año]</v>
      </c>
      <c r="I41" s="242">
        <f>+Dda.Resumen!N36</f>
        <v>260</v>
      </c>
      <c r="J41" s="383" t="s">
        <v>78</v>
      </c>
      <c r="K41" s="528">
        <v>0.1</v>
      </c>
    </row>
    <row r="42" spans="3:11" s="377" customFormat="1" outlineLevel="1" x14ac:dyDescent="0.3">
      <c r="D42" s="380">
        <v>4</v>
      </c>
      <c r="E42" s="379" t="s">
        <v>23</v>
      </c>
      <c r="F42" s="383" t="s">
        <v>504</v>
      </c>
      <c r="G42" s="242">
        <f>+Dda.Resumen!L37</f>
        <v>2080</v>
      </c>
      <c r="H42" s="138" t="str">
        <f>+Dda.Resumen!M37</f>
        <v>[Abo/año]</v>
      </c>
      <c r="I42" s="242">
        <f>+Dda.Resumen!N37</f>
        <v>2080</v>
      </c>
      <c r="J42" s="383" t="s">
        <v>78</v>
      </c>
      <c r="K42" s="528">
        <v>1</v>
      </c>
    </row>
    <row r="43" spans="3:11" s="377" customFormat="1" outlineLevel="1" x14ac:dyDescent="0.3">
      <c r="C43" s="387" t="s">
        <v>445</v>
      </c>
      <c r="D43" s="387"/>
      <c r="E43" s="387"/>
      <c r="F43" s="387"/>
      <c r="G43" s="297" t="str">
        <f>+Dda.Resumen!L38</f>
        <v>EOP</v>
      </c>
      <c r="H43" s="297">
        <f>+Dda.Resumen!M38</f>
        <v>0</v>
      </c>
      <c r="I43" s="297" t="str">
        <f>+Dda.Resumen!N38</f>
        <v>AVG</v>
      </c>
      <c r="J43" s="387"/>
      <c r="K43" s="386" t="s">
        <v>608</v>
      </c>
    </row>
    <row r="44" spans="3:11" s="377" customFormat="1" outlineLevel="1" x14ac:dyDescent="0.3">
      <c r="D44" s="381" t="s">
        <v>79</v>
      </c>
      <c r="E44" s="381" t="s">
        <v>90</v>
      </c>
      <c r="G44" s="69" t="str">
        <f>+Dda.Resumen!L39</f>
        <v>Últimos 12 meses</v>
      </c>
      <c r="H44" s="233">
        <f>+Dda.Resumen!M39</f>
        <v>0</v>
      </c>
      <c r="I44" s="69" t="str">
        <f>+Dda.Resumen!N39</f>
        <v>Últimos 12 meses</v>
      </c>
      <c r="K44" s="381">
        <v>201603</v>
      </c>
    </row>
    <row r="45" spans="3:11" s="377" customFormat="1" outlineLevel="1" x14ac:dyDescent="0.3">
      <c r="D45" s="380">
        <v>1</v>
      </c>
      <c r="E45" s="379" t="s">
        <v>365</v>
      </c>
      <c r="F45" s="383" t="s">
        <v>504</v>
      </c>
      <c r="G45" s="242">
        <f>+Dda.Resumen!L40</f>
        <v>9100</v>
      </c>
      <c r="H45" s="138" t="str">
        <f>+Dda.Resumen!M40</f>
        <v>[Abo/año]</v>
      </c>
      <c r="I45" s="242">
        <f>+Dda.Resumen!N40</f>
        <v>9100</v>
      </c>
      <c r="J45" s="383" t="s">
        <v>78</v>
      </c>
      <c r="K45" s="528">
        <v>0.3</v>
      </c>
    </row>
    <row r="46" spans="3:11" s="377" customFormat="1" outlineLevel="1" x14ac:dyDescent="0.3">
      <c r="D46" s="380">
        <v>2</v>
      </c>
      <c r="E46" s="379" t="s">
        <v>366</v>
      </c>
      <c r="F46" s="383" t="s">
        <v>504</v>
      </c>
      <c r="G46" s="242">
        <f>+Dda.Resumen!L41</f>
        <v>6500</v>
      </c>
      <c r="H46" s="138" t="str">
        <f>+Dda.Resumen!M41</f>
        <v>[Abo/año]</v>
      </c>
      <c r="I46" s="242">
        <f>+Dda.Resumen!N41</f>
        <v>6500</v>
      </c>
      <c r="J46" s="383" t="s">
        <v>78</v>
      </c>
      <c r="K46" s="528">
        <v>0.3</v>
      </c>
    </row>
    <row r="47" spans="3:11" s="377" customFormat="1" outlineLevel="1" x14ac:dyDescent="0.3">
      <c r="D47" s="380">
        <v>3</v>
      </c>
      <c r="E47" s="379" t="s">
        <v>364</v>
      </c>
      <c r="F47" s="383" t="s">
        <v>504</v>
      </c>
      <c r="G47" s="242">
        <f>+Dda.Resumen!L42</f>
        <v>9360</v>
      </c>
      <c r="H47" s="138" t="str">
        <f>+Dda.Resumen!M42</f>
        <v>[Abo/año]</v>
      </c>
      <c r="I47" s="242">
        <f>+Dda.Resumen!N42</f>
        <v>9360</v>
      </c>
      <c r="J47" s="383" t="s">
        <v>78</v>
      </c>
      <c r="K47" s="528">
        <v>0.4</v>
      </c>
    </row>
    <row r="48" spans="3:11" s="377" customFormat="1" outlineLevel="1" x14ac:dyDescent="0.3">
      <c r="D48" s="380">
        <v>4</v>
      </c>
      <c r="E48" s="379" t="s">
        <v>23</v>
      </c>
      <c r="F48" s="383" t="s">
        <v>504</v>
      </c>
      <c r="G48" s="242">
        <f>+Dda.Resumen!L43</f>
        <v>24960</v>
      </c>
      <c r="H48" s="138" t="str">
        <f>+Dda.Resumen!M43</f>
        <v>[Abo/año]</v>
      </c>
      <c r="I48" s="242">
        <f>+Dda.Resumen!N43</f>
        <v>24960</v>
      </c>
      <c r="J48" s="383" t="s">
        <v>78</v>
      </c>
      <c r="K48" s="528">
        <v>1</v>
      </c>
    </row>
    <row r="49" spans="3:12" s="377" customFormat="1" outlineLevel="1" x14ac:dyDescent="0.3">
      <c r="C49" s="387" t="s">
        <v>508</v>
      </c>
      <c r="D49" s="387"/>
      <c r="E49" s="387"/>
      <c r="F49" s="387"/>
      <c r="G49" s="297" t="str">
        <f>+Dda.Resumen!L44</f>
        <v>EOP</v>
      </c>
      <c r="H49" s="297">
        <f>+Dda.Resumen!M44</f>
        <v>0</v>
      </c>
      <c r="I49" s="297" t="str">
        <f>+Dda.Resumen!N44</f>
        <v>AVG</v>
      </c>
      <c r="J49" s="387"/>
      <c r="K49" s="386" t="s">
        <v>608</v>
      </c>
      <c r="L49" s="382"/>
    </row>
    <row r="50" spans="3:12" s="377" customFormat="1" outlineLevel="1" x14ac:dyDescent="0.3">
      <c r="D50" s="381" t="s">
        <v>79</v>
      </c>
      <c r="E50" s="381" t="s">
        <v>90</v>
      </c>
      <c r="G50" s="69" t="str">
        <f>+Dda.Resumen!L45</f>
        <v>Últimos 12 meses</v>
      </c>
      <c r="H50" s="233">
        <f>+Dda.Resumen!M45</f>
        <v>0</v>
      </c>
      <c r="I50" s="69" t="str">
        <f>+Dda.Resumen!N45</f>
        <v>Últimos 12 meses</v>
      </c>
      <c r="K50" s="381">
        <v>201603</v>
      </c>
      <c r="L50" s="382"/>
    </row>
    <row r="51" spans="3:12" s="377" customFormat="1" outlineLevel="1" x14ac:dyDescent="0.3">
      <c r="D51" s="380">
        <v>1</v>
      </c>
      <c r="E51" s="379" t="s">
        <v>365</v>
      </c>
      <c r="F51" s="383" t="s">
        <v>504</v>
      </c>
      <c r="G51" s="242">
        <f>+Dda.Resumen!L46</f>
        <v>2080</v>
      </c>
      <c r="H51" s="138" t="str">
        <f>+Dda.Resumen!M46</f>
        <v>[Abo/año]</v>
      </c>
      <c r="I51" s="242">
        <f>+Dda.Resumen!N46</f>
        <v>2080</v>
      </c>
      <c r="J51" s="383" t="s">
        <v>78</v>
      </c>
      <c r="K51" s="528">
        <v>1</v>
      </c>
      <c r="L51" s="382"/>
    </row>
    <row r="52" spans="3:12" s="377" customFormat="1" outlineLevel="1" x14ac:dyDescent="0.3">
      <c r="D52" s="380">
        <v>2</v>
      </c>
      <c r="E52" s="379" t="s">
        <v>366</v>
      </c>
      <c r="F52" s="383" t="s">
        <v>504</v>
      </c>
      <c r="G52" s="242">
        <f>+Dda.Resumen!L47</f>
        <v>0</v>
      </c>
      <c r="H52" s="138" t="str">
        <f>+Dda.Resumen!M47</f>
        <v>[Abo/año]</v>
      </c>
      <c r="I52" s="242">
        <f>+Dda.Resumen!N47</f>
        <v>0</v>
      </c>
      <c r="J52" s="383" t="s">
        <v>78</v>
      </c>
      <c r="K52" s="528">
        <v>0</v>
      </c>
      <c r="L52" s="382"/>
    </row>
    <row r="53" spans="3:12" s="377" customFormat="1" outlineLevel="1" x14ac:dyDescent="0.3">
      <c r="D53" s="380">
        <v>3</v>
      </c>
      <c r="E53" s="379" t="s">
        <v>364</v>
      </c>
      <c r="F53" s="383" t="s">
        <v>504</v>
      </c>
      <c r="G53" s="242">
        <f>+Dda.Resumen!L48</f>
        <v>0</v>
      </c>
      <c r="H53" s="138" t="str">
        <f>+Dda.Resumen!M48</f>
        <v>[Abo/año]</v>
      </c>
      <c r="I53" s="242">
        <f>+Dda.Resumen!N48</f>
        <v>0</v>
      </c>
      <c r="J53" s="383" t="s">
        <v>78</v>
      </c>
      <c r="K53" s="528">
        <v>0</v>
      </c>
      <c r="L53" s="382"/>
    </row>
    <row r="54" spans="3:12" s="377" customFormat="1" outlineLevel="1" x14ac:dyDescent="0.3">
      <c r="D54" s="380">
        <v>4</v>
      </c>
      <c r="E54" s="379" t="s">
        <v>23</v>
      </c>
      <c r="F54" s="383" t="s">
        <v>504</v>
      </c>
      <c r="G54" s="242">
        <f>+Dda.Resumen!L49</f>
        <v>2080</v>
      </c>
      <c r="H54" s="138" t="str">
        <f>+Dda.Resumen!M49</f>
        <v>[Abo/año]</v>
      </c>
      <c r="I54" s="242">
        <f>+Dda.Resumen!N49</f>
        <v>2080</v>
      </c>
      <c r="J54" s="383" t="s">
        <v>78</v>
      </c>
      <c r="K54" s="528">
        <v>1</v>
      </c>
      <c r="L54" s="382"/>
    </row>
    <row r="55" spans="3:12" s="377" customFormat="1" outlineLevel="1" x14ac:dyDescent="0.3">
      <c r="C55" s="387" t="s">
        <v>509</v>
      </c>
      <c r="D55" s="387"/>
      <c r="E55" s="387"/>
      <c r="F55" s="387"/>
      <c r="G55" s="297" t="str">
        <f>+Dda.Resumen!L50</f>
        <v>EOP</v>
      </c>
      <c r="H55" s="297">
        <f>+Dda.Resumen!M50</f>
        <v>0</v>
      </c>
      <c r="I55" s="297" t="str">
        <f>+Dda.Resumen!N50</f>
        <v>AVG</v>
      </c>
      <c r="J55" s="387"/>
      <c r="K55" s="386" t="s">
        <v>608</v>
      </c>
      <c r="L55" s="382"/>
    </row>
    <row r="56" spans="3:12" s="377" customFormat="1" outlineLevel="1" x14ac:dyDescent="0.3">
      <c r="D56" s="381" t="s">
        <v>79</v>
      </c>
      <c r="E56" s="381" t="s">
        <v>90</v>
      </c>
      <c r="G56" s="69" t="str">
        <f>+Dda.Resumen!L51</f>
        <v>Últimos 12 meses</v>
      </c>
      <c r="H56" s="233">
        <f>+Dda.Resumen!M51</f>
        <v>0</v>
      </c>
      <c r="I56" s="69" t="str">
        <f>+Dda.Resumen!N51</f>
        <v>Últimos 12 meses</v>
      </c>
      <c r="K56" s="381">
        <v>201603</v>
      </c>
      <c r="L56" s="382"/>
    </row>
    <row r="57" spans="3:12" s="377" customFormat="1" outlineLevel="1" x14ac:dyDescent="0.3">
      <c r="D57" s="380">
        <v>1</v>
      </c>
      <c r="E57" s="379" t="s">
        <v>365</v>
      </c>
      <c r="F57" s="383" t="s">
        <v>504</v>
      </c>
      <c r="G57" s="242">
        <f>+Dda.Resumen!L52</f>
        <v>6509</v>
      </c>
      <c r="H57" s="138" t="str">
        <f>+Dda.Resumen!M52</f>
        <v>[Abo/año]</v>
      </c>
      <c r="I57" s="242">
        <f>+Dda.Resumen!N52</f>
        <v>13119.5</v>
      </c>
      <c r="J57" s="383" t="s">
        <v>78</v>
      </c>
      <c r="K57" s="528">
        <v>0.5</v>
      </c>
      <c r="L57" s="382"/>
    </row>
    <row r="58" spans="3:12" s="377" customFormat="1" outlineLevel="1" x14ac:dyDescent="0.3">
      <c r="D58" s="380">
        <v>2</v>
      </c>
      <c r="E58" s="379" t="s">
        <v>366</v>
      </c>
      <c r="F58" s="383" t="s">
        <v>504</v>
      </c>
      <c r="G58" s="242">
        <f>+Dda.Resumen!L53</f>
        <v>6110</v>
      </c>
      <c r="H58" s="138" t="str">
        <f>+Dda.Resumen!M53</f>
        <v>[Abo/año]</v>
      </c>
      <c r="I58" s="242">
        <f>+Dda.Resumen!N53</f>
        <v>6110</v>
      </c>
      <c r="J58" s="383" t="s">
        <v>78</v>
      </c>
      <c r="K58" s="528">
        <v>0.2</v>
      </c>
      <c r="L58" s="382"/>
    </row>
    <row r="59" spans="3:12" s="377" customFormat="1" outlineLevel="1" x14ac:dyDescent="0.3">
      <c r="D59" s="380">
        <v>3</v>
      </c>
      <c r="E59" s="379" t="s">
        <v>364</v>
      </c>
      <c r="F59" s="383" t="s">
        <v>504</v>
      </c>
      <c r="G59" s="242">
        <f>+Dda.Resumen!L54</f>
        <v>9360</v>
      </c>
      <c r="H59" s="138" t="str">
        <f>+Dda.Resumen!M54</f>
        <v>[Abo/año]</v>
      </c>
      <c r="I59" s="242">
        <f>+Dda.Resumen!N54</f>
        <v>9360</v>
      </c>
      <c r="J59" s="383" t="s">
        <v>78</v>
      </c>
      <c r="K59" s="528">
        <v>0.3</v>
      </c>
      <c r="L59" s="382"/>
    </row>
    <row r="60" spans="3:12" s="377" customFormat="1" outlineLevel="1" x14ac:dyDescent="0.3">
      <c r="D60" s="380">
        <v>4</v>
      </c>
      <c r="E60" s="379" t="s">
        <v>23</v>
      </c>
      <c r="F60" s="383" t="s">
        <v>504</v>
      </c>
      <c r="G60" s="242">
        <f>+Dda.Resumen!L55</f>
        <v>21979</v>
      </c>
      <c r="H60" s="138" t="str">
        <f>+Dda.Resumen!M55</f>
        <v>[Abo/año]</v>
      </c>
      <c r="I60" s="242">
        <f>+Dda.Resumen!N55</f>
        <v>28589.5</v>
      </c>
      <c r="J60" s="383" t="s">
        <v>78</v>
      </c>
      <c r="K60" s="528">
        <v>1</v>
      </c>
      <c r="L60" s="382"/>
    </row>
    <row r="61" spans="3:12" s="377" customFormat="1" x14ac:dyDescent="0.3">
      <c r="C61" s="382"/>
      <c r="D61" s="382"/>
      <c r="E61" s="382"/>
      <c r="F61" s="382"/>
      <c r="G61" s="233"/>
      <c r="H61" s="238"/>
      <c r="I61" s="238"/>
    </row>
    <row r="62" spans="3:12" s="377" customFormat="1" ht="21" thickBot="1" x14ac:dyDescent="0.4">
      <c r="C62" s="339" t="s">
        <v>594</v>
      </c>
      <c r="D62" s="339"/>
      <c r="E62" s="339"/>
      <c r="F62" s="339"/>
      <c r="G62" s="3"/>
      <c r="H62" s="3"/>
      <c r="I62" s="3"/>
      <c r="J62" s="339"/>
      <c r="K62" s="339"/>
    </row>
    <row r="63" spans="3:12" s="377" customFormat="1" outlineLevel="1" x14ac:dyDescent="0.3">
      <c r="C63" s="382"/>
      <c r="D63" s="382"/>
      <c r="E63" s="382"/>
      <c r="F63" s="382"/>
      <c r="G63" s="233">
        <f>+Dda.Resumen!L58</f>
        <v>0</v>
      </c>
      <c r="H63" s="238">
        <f>+Dda.Resumen!M58</f>
        <v>0</v>
      </c>
      <c r="I63" s="238">
        <f>+Dda.Resumen!N58</f>
        <v>0</v>
      </c>
    </row>
    <row r="64" spans="3:12" s="377" customFormat="1" outlineLevel="1" x14ac:dyDescent="0.3">
      <c r="C64" s="387" t="s">
        <v>609</v>
      </c>
      <c r="D64" s="387"/>
      <c r="E64" s="387"/>
      <c r="F64" s="387"/>
      <c r="G64" s="297" t="str">
        <f>+Dda.Resumen!L59</f>
        <v>MOU</v>
      </c>
      <c r="H64" s="297">
        <f>+Dda.Resumen!M59</f>
        <v>0</v>
      </c>
      <c r="I64" s="297" t="str">
        <f>+Dda.Resumen!N59</f>
        <v>Tráfico Año</v>
      </c>
      <c r="J64" s="386"/>
      <c r="K64" s="386" t="s">
        <v>608</v>
      </c>
    </row>
    <row r="65" spans="3:14" s="377" customFormat="1" outlineLevel="1" x14ac:dyDescent="0.3">
      <c r="D65" s="381" t="s">
        <v>79</v>
      </c>
      <c r="E65" s="381" t="s">
        <v>90</v>
      </c>
      <c r="G65" s="69" t="str">
        <f>+Dda.Resumen!L60</f>
        <v>Últimos 12 meses</v>
      </c>
      <c r="H65" s="233">
        <f>+Dda.Resumen!M60</f>
        <v>0</v>
      </c>
      <c r="I65" s="69" t="str">
        <f>+Dda.Resumen!N60</f>
        <v>Últimos 12 meses</v>
      </c>
      <c r="K65" s="381">
        <v>201603</v>
      </c>
      <c r="M65" s="381" t="s">
        <v>843</v>
      </c>
      <c r="N65" s="381" t="s">
        <v>870</v>
      </c>
    </row>
    <row r="66" spans="3:14" s="377" customFormat="1" outlineLevel="1" x14ac:dyDescent="0.3">
      <c r="D66" s="380">
        <v>1</v>
      </c>
      <c r="E66" s="379" t="s">
        <v>486</v>
      </c>
      <c r="F66" s="378" t="s">
        <v>558</v>
      </c>
      <c r="G66" s="304">
        <f>+Dda.Resumen!L61</f>
        <v>40.259197324414714</v>
      </c>
      <c r="H66" s="143" t="str">
        <f>+Dda.Resumen!M61</f>
        <v>[Min/Año]</v>
      </c>
      <c r="I66" s="242">
        <f>+Dda.Resumen!N61</f>
        <v>23112000</v>
      </c>
      <c r="J66" s="383" t="s">
        <v>78</v>
      </c>
      <c r="K66" s="528">
        <v>0.1</v>
      </c>
      <c r="M66" s="384" t="s">
        <v>842</v>
      </c>
      <c r="N66" s="379">
        <f>I66</f>
        <v>23112000</v>
      </c>
    </row>
    <row r="67" spans="3:14" s="377" customFormat="1" outlineLevel="1" x14ac:dyDescent="0.3">
      <c r="D67" s="380">
        <v>2</v>
      </c>
      <c r="E67" s="379" t="s">
        <v>487</v>
      </c>
      <c r="F67" s="378" t="s">
        <v>558</v>
      </c>
      <c r="G67" s="304">
        <f>+Dda.Resumen!L62</f>
        <v>3.1772575250836117</v>
      </c>
      <c r="H67" s="143" t="str">
        <f>+Dda.Resumen!M62</f>
        <v>[Min/Año]</v>
      </c>
      <c r="I67" s="242">
        <f>+Dda.Resumen!N62</f>
        <v>1824000</v>
      </c>
      <c r="J67" s="383" t="s">
        <v>78</v>
      </c>
      <c r="K67" s="528">
        <v>0.01</v>
      </c>
      <c r="M67" s="384" t="s">
        <v>842</v>
      </c>
      <c r="N67" s="379">
        <f t="shared" ref="N67:N73" si="0">I67</f>
        <v>1824000</v>
      </c>
    </row>
    <row r="68" spans="3:14" s="377" customFormat="1" outlineLevel="1" x14ac:dyDescent="0.3">
      <c r="D68" s="380">
        <v>3</v>
      </c>
      <c r="E68" s="379" t="s">
        <v>488</v>
      </c>
      <c r="F68" s="378" t="s">
        <v>558</v>
      </c>
      <c r="G68" s="304">
        <f>+Dda.Resumen!L63</f>
        <v>384.61538461538458</v>
      </c>
      <c r="H68" s="143" t="str">
        <f>+Dda.Resumen!M63</f>
        <v>[Min/Año]</v>
      </c>
      <c r="I68" s="242">
        <f>+Dda.Resumen!N63</f>
        <v>220800000</v>
      </c>
      <c r="J68" s="383" t="s">
        <v>78</v>
      </c>
      <c r="K68" s="528">
        <v>0.86</v>
      </c>
      <c r="M68" s="384" t="s">
        <v>840</v>
      </c>
      <c r="N68" s="379">
        <f t="shared" si="0"/>
        <v>220800000</v>
      </c>
    </row>
    <row r="69" spans="3:14" s="377" customFormat="1" ht="14.4" outlineLevel="1" thickBot="1" x14ac:dyDescent="0.35">
      <c r="D69" s="392">
        <v>4</v>
      </c>
      <c r="E69" s="391" t="s">
        <v>560</v>
      </c>
      <c r="F69" s="378" t="s">
        <v>558</v>
      </c>
      <c r="G69" s="307">
        <f>+Dda.Resumen!L64</f>
        <v>20.903010033444819</v>
      </c>
      <c r="H69" s="143" t="str">
        <f>+Dda.Resumen!M64</f>
        <v>[Min/Año]</v>
      </c>
      <c r="I69" s="306">
        <f>+Dda.Resumen!N64</f>
        <v>12000000.000000002</v>
      </c>
      <c r="J69" s="383" t="s">
        <v>78</v>
      </c>
      <c r="K69" s="528">
        <v>0.03</v>
      </c>
      <c r="L69" s="385"/>
      <c r="M69" s="384" t="s">
        <v>842</v>
      </c>
      <c r="N69" s="379">
        <f t="shared" si="0"/>
        <v>12000000.000000002</v>
      </c>
    </row>
    <row r="70" spans="3:14" s="377" customFormat="1" outlineLevel="1" x14ac:dyDescent="0.3">
      <c r="D70" s="390">
        <v>5</v>
      </c>
      <c r="E70" s="389" t="s">
        <v>489</v>
      </c>
      <c r="F70" s="378" t="s">
        <v>558</v>
      </c>
      <c r="G70" s="311">
        <f>+Dda.Resumen!L65</f>
        <v>40.259197324414714</v>
      </c>
      <c r="H70" s="143" t="str">
        <f>+Dda.Resumen!M65</f>
        <v>[Min/Año]</v>
      </c>
      <c r="I70" s="310">
        <f>+Dda.Resumen!N65</f>
        <v>23112000</v>
      </c>
      <c r="J70" s="383" t="s">
        <v>78</v>
      </c>
      <c r="K70" s="528">
        <v>0.4</v>
      </c>
      <c r="M70" s="384" t="s">
        <v>841</v>
      </c>
      <c r="N70" s="379">
        <f t="shared" si="0"/>
        <v>23112000</v>
      </c>
    </row>
    <row r="71" spans="3:14" s="377" customFormat="1" outlineLevel="1" x14ac:dyDescent="0.3">
      <c r="D71" s="380">
        <v>6</v>
      </c>
      <c r="E71" s="379" t="s">
        <v>490</v>
      </c>
      <c r="F71" s="378" t="s">
        <v>558</v>
      </c>
      <c r="G71" s="304">
        <f>+Dda.Resumen!L66</f>
        <v>15.154682274247492</v>
      </c>
      <c r="H71" s="143" t="str">
        <f>+Dda.Resumen!M66</f>
        <v>[Min/Año]</v>
      </c>
      <c r="I71" s="242">
        <f>+Dda.Resumen!N66</f>
        <v>8700000</v>
      </c>
      <c r="J71" s="383" t="s">
        <v>78</v>
      </c>
      <c r="K71" s="528">
        <v>0.15</v>
      </c>
      <c r="M71" s="384" t="s">
        <v>841</v>
      </c>
      <c r="N71" s="379">
        <f t="shared" si="0"/>
        <v>8700000</v>
      </c>
    </row>
    <row r="72" spans="3:14" s="377" customFormat="1" outlineLevel="1" x14ac:dyDescent="0.3">
      <c r="D72" s="380">
        <v>7</v>
      </c>
      <c r="E72" s="379" t="s">
        <v>491</v>
      </c>
      <c r="F72" s="378" t="s">
        <v>558</v>
      </c>
      <c r="G72" s="304">
        <f>+Dda.Resumen!L67</f>
        <v>0</v>
      </c>
      <c r="H72" s="143" t="str">
        <f>+Dda.Resumen!M67</f>
        <v>[Min/Año]</v>
      </c>
      <c r="I72" s="242">
        <f>+Dda.Resumen!N67</f>
        <v>0</v>
      </c>
      <c r="J72" s="383" t="s">
        <v>78</v>
      </c>
      <c r="K72" s="528">
        <f>Dda.Resumen!P67</f>
        <v>0</v>
      </c>
      <c r="M72" s="384" t="s">
        <v>841</v>
      </c>
      <c r="N72" s="379">
        <f t="shared" si="0"/>
        <v>0</v>
      </c>
    </row>
    <row r="73" spans="3:14" s="377" customFormat="1" outlineLevel="1" x14ac:dyDescent="0.3">
      <c r="D73" s="380">
        <v>8</v>
      </c>
      <c r="E73" s="379" t="s">
        <v>561</v>
      </c>
      <c r="F73" s="378" t="s">
        <v>558</v>
      </c>
      <c r="G73" s="304">
        <f>+Dda.Resumen!L68</f>
        <v>41.806020066889637</v>
      </c>
      <c r="H73" s="143" t="str">
        <f>+Dda.Resumen!M68</f>
        <v>[Min/Año]</v>
      </c>
      <c r="I73" s="242">
        <f>+Dda.Resumen!N68</f>
        <v>24000000.000000004</v>
      </c>
      <c r="J73" s="383" t="s">
        <v>78</v>
      </c>
      <c r="K73" s="528">
        <v>0.45</v>
      </c>
      <c r="L73" s="385"/>
      <c r="M73" s="384" t="s">
        <v>841</v>
      </c>
      <c r="N73" s="379">
        <f t="shared" si="0"/>
        <v>24000000.000000004</v>
      </c>
    </row>
    <row r="74" spans="3:14" s="377" customFormat="1" outlineLevel="1" x14ac:dyDescent="0.3">
      <c r="C74" s="387" t="s">
        <v>562</v>
      </c>
      <c r="D74" s="387"/>
      <c r="E74" s="387"/>
      <c r="F74" s="387"/>
      <c r="G74" s="297" t="str">
        <f>+Dda.Resumen!L69</f>
        <v>MOU</v>
      </c>
      <c r="H74" s="297">
        <f>+Dda.Resumen!M69</f>
        <v>0</v>
      </c>
      <c r="I74" s="297" t="str">
        <f>+Dda.Resumen!N69</f>
        <v>Tráfico Año</v>
      </c>
      <c r="J74" s="386"/>
      <c r="K74" s="386" t="s">
        <v>608</v>
      </c>
    </row>
    <row r="75" spans="3:14" s="377" customFormat="1" outlineLevel="1" x14ac:dyDescent="0.3">
      <c r="D75" s="381" t="s">
        <v>79</v>
      </c>
      <c r="E75" s="381" t="s">
        <v>90</v>
      </c>
      <c r="G75" s="69" t="str">
        <f>+Dda.Resumen!L70</f>
        <v>Últimos 12 meses</v>
      </c>
      <c r="H75" s="233">
        <f>+Dda.Resumen!M70</f>
        <v>0</v>
      </c>
      <c r="I75" s="69" t="str">
        <f>+Dda.Resumen!N70</f>
        <v>Últimos 12 meses</v>
      </c>
      <c r="K75" s="381">
        <v>201603</v>
      </c>
    </row>
    <row r="76" spans="3:14" s="377" customFormat="1" outlineLevel="1" x14ac:dyDescent="0.3">
      <c r="D76" s="380">
        <v>1</v>
      </c>
      <c r="E76" s="379" t="s">
        <v>486</v>
      </c>
      <c r="F76" s="378" t="s">
        <v>558</v>
      </c>
      <c r="G76" s="304">
        <f>+Dda.Resumen!L71</f>
        <v>30.865384615384613</v>
      </c>
      <c r="H76" s="143" t="str">
        <f>+Dda.Resumen!M71</f>
        <v>[Min/Año]</v>
      </c>
      <c r="I76" s="242">
        <f>+Dda.Resumen!N71</f>
        <v>7704000</v>
      </c>
      <c r="J76" s="383" t="s">
        <v>78</v>
      </c>
      <c r="K76" s="528">
        <v>0.08</v>
      </c>
      <c r="M76" s="384" t="s">
        <v>842</v>
      </c>
      <c r="N76" s="379">
        <f>I76</f>
        <v>7704000</v>
      </c>
    </row>
    <row r="77" spans="3:14" s="377" customFormat="1" outlineLevel="1" x14ac:dyDescent="0.3">
      <c r="D77" s="380">
        <v>2</v>
      </c>
      <c r="E77" s="379" t="s">
        <v>487</v>
      </c>
      <c r="F77" s="378" t="s">
        <v>558</v>
      </c>
      <c r="G77" s="304">
        <f>+Dda.Resumen!L72</f>
        <v>1.971153846153846</v>
      </c>
      <c r="H77" s="143" t="str">
        <f>+Dda.Resumen!M72</f>
        <v>[Min/Año]</v>
      </c>
      <c r="I77" s="242">
        <f>+Dda.Resumen!N72</f>
        <v>492000</v>
      </c>
      <c r="J77" s="383" t="s">
        <v>78</v>
      </c>
      <c r="K77" s="528">
        <v>0.02</v>
      </c>
      <c r="M77" s="384" t="s">
        <v>842</v>
      </c>
      <c r="N77" s="379">
        <f t="shared" ref="N77:N83" si="1">I77</f>
        <v>492000</v>
      </c>
    </row>
    <row r="78" spans="3:14" s="377" customFormat="1" outlineLevel="1" x14ac:dyDescent="0.3">
      <c r="D78" s="380">
        <v>3</v>
      </c>
      <c r="E78" s="379" t="s">
        <v>488</v>
      </c>
      <c r="F78" s="378" t="s">
        <v>558</v>
      </c>
      <c r="G78" s="304">
        <f>+Dda.Resumen!L73</f>
        <v>403.84615384615381</v>
      </c>
      <c r="H78" s="143" t="str">
        <f>+Dda.Resumen!M73</f>
        <v>[Min/Año]</v>
      </c>
      <c r="I78" s="242">
        <f>+Dda.Resumen!N73</f>
        <v>100800000</v>
      </c>
      <c r="J78" s="383" t="s">
        <v>78</v>
      </c>
      <c r="K78" s="528">
        <v>0.85</v>
      </c>
      <c r="M78" s="384" t="s">
        <v>840</v>
      </c>
      <c r="N78" s="379">
        <f t="shared" si="1"/>
        <v>100800000</v>
      </c>
    </row>
    <row r="79" spans="3:14" s="377" customFormat="1" ht="14.4" outlineLevel="1" thickBot="1" x14ac:dyDescent="0.35">
      <c r="D79" s="392">
        <v>4</v>
      </c>
      <c r="E79" s="391" t="s">
        <v>560</v>
      </c>
      <c r="F79" s="378" t="s">
        <v>558</v>
      </c>
      <c r="G79" s="307">
        <f>+Dda.Resumen!L74</f>
        <v>20.903010033444819</v>
      </c>
      <c r="H79" s="143" t="str">
        <f>+Dda.Resumen!M74</f>
        <v>[Min/Año]</v>
      </c>
      <c r="I79" s="306">
        <f>+Dda.Resumen!N74</f>
        <v>5217391.3043478271</v>
      </c>
      <c r="J79" s="383" t="s">
        <v>78</v>
      </c>
      <c r="K79" s="528">
        <v>0.05</v>
      </c>
      <c r="M79" s="384" t="s">
        <v>842</v>
      </c>
      <c r="N79" s="379">
        <f t="shared" si="1"/>
        <v>5217391.3043478271</v>
      </c>
    </row>
    <row r="80" spans="3:14" s="377" customFormat="1" outlineLevel="1" x14ac:dyDescent="0.3">
      <c r="D80" s="390">
        <v>5</v>
      </c>
      <c r="E80" s="389" t="s">
        <v>489</v>
      </c>
      <c r="F80" s="378" t="s">
        <v>558</v>
      </c>
      <c r="G80" s="311">
        <f>+Dda.Resumen!L75</f>
        <v>30.865384615384613</v>
      </c>
      <c r="H80" s="143" t="str">
        <f>+Dda.Resumen!M75</f>
        <v>[Min/Año]</v>
      </c>
      <c r="I80" s="310">
        <f>+Dda.Resumen!N75</f>
        <v>7704000</v>
      </c>
      <c r="J80" s="383" t="s">
        <v>78</v>
      </c>
      <c r="K80" s="528">
        <v>0.3</v>
      </c>
      <c r="M80" s="384" t="s">
        <v>841</v>
      </c>
      <c r="N80" s="379">
        <f t="shared" si="1"/>
        <v>7704000</v>
      </c>
    </row>
    <row r="81" spans="3:14" s="377" customFormat="1" outlineLevel="1" x14ac:dyDescent="0.3">
      <c r="D81" s="380">
        <v>6</v>
      </c>
      <c r="E81" s="379" t="s">
        <v>490</v>
      </c>
      <c r="F81" s="378" t="s">
        <v>558</v>
      </c>
      <c r="G81" s="304">
        <f>+Dda.Resumen!L76</f>
        <v>30.817307692307693</v>
      </c>
      <c r="H81" s="143" t="str">
        <f>+Dda.Resumen!M76</f>
        <v>[Min/Año]</v>
      </c>
      <c r="I81" s="242">
        <f>+Dda.Resumen!N76</f>
        <v>7692000</v>
      </c>
      <c r="J81" s="383" t="s">
        <v>78</v>
      </c>
      <c r="K81" s="528">
        <v>0.3</v>
      </c>
      <c r="M81" s="384" t="s">
        <v>841</v>
      </c>
      <c r="N81" s="379">
        <f t="shared" si="1"/>
        <v>7692000</v>
      </c>
    </row>
    <row r="82" spans="3:14" s="377" customFormat="1" outlineLevel="1" x14ac:dyDescent="0.3">
      <c r="D82" s="380">
        <v>7</v>
      </c>
      <c r="E82" s="379" t="s">
        <v>491</v>
      </c>
      <c r="F82" s="378" t="s">
        <v>558</v>
      </c>
      <c r="G82" s="304">
        <f>+Dda.Resumen!L77</f>
        <v>0</v>
      </c>
      <c r="H82" s="143" t="str">
        <f>+Dda.Resumen!M77</f>
        <v>[Min/Año]</v>
      </c>
      <c r="I82" s="242">
        <f>+Dda.Resumen!N77</f>
        <v>0</v>
      </c>
      <c r="J82" s="383" t="s">
        <v>78</v>
      </c>
      <c r="K82" s="528">
        <v>0</v>
      </c>
      <c r="M82" s="384" t="s">
        <v>841</v>
      </c>
      <c r="N82" s="379">
        <f t="shared" si="1"/>
        <v>0</v>
      </c>
    </row>
    <row r="83" spans="3:14" s="377" customFormat="1" outlineLevel="1" x14ac:dyDescent="0.3">
      <c r="D83" s="380">
        <v>8</v>
      </c>
      <c r="E83" s="379" t="s">
        <v>561</v>
      </c>
      <c r="F83" s="378" t="s">
        <v>558</v>
      </c>
      <c r="G83" s="304">
        <f>+Dda.Resumen!L78</f>
        <v>41.806020066889637</v>
      </c>
      <c r="H83" s="143" t="str">
        <f>+Dda.Resumen!M78</f>
        <v>[Min/Año]</v>
      </c>
      <c r="I83" s="242">
        <f>+Dda.Resumen!N78</f>
        <v>10434782.608695654</v>
      </c>
      <c r="J83" s="383" t="s">
        <v>78</v>
      </c>
      <c r="K83" s="528">
        <v>0.4</v>
      </c>
      <c r="M83" s="384" t="s">
        <v>841</v>
      </c>
      <c r="N83" s="379">
        <f t="shared" si="1"/>
        <v>10434782.608695654</v>
      </c>
    </row>
    <row r="84" spans="3:14" s="377" customFormat="1" outlineLevel="1" x14ac:dyDescent="0.3">
      <c r="C84" s="387" t="s">
        <v>563</v>
      </c>
      <c r="D84" s="387"/>
      <c r="E84" s="387"/>
      <c r="F84" s="387"/>
      <c r="G84" s="297" t="str">
        <f>+Dda.Resumen!L79</f>
        <v>MOU</v>
      </c>
      <c r="H84" s="297">
        <f>+Dda.Resumen!M79</f>
        <v>0</v>
      </c>
      <c r="I84" s="297" t="str">
        <f>+Dda.Resumen!N79</f>
        <v>Tráfico Año</v>
      </c>
      <c r="J84" s="386"/>
      <c r="K84" s="386" t="s">
        <v>608</v>
      </c>
    </row>
    <row r="85" spans="3:14" s="377" customFormat="1" outlineLevel="1" x14ac:dyDescent="0.3">
      <c r="D85" s="381" t="s">
        <v>79</v>
      </c>
      <c r="E85" s="381" t="s">
        <v>90</v>
      </c>
      <c r="G85" s="69" t="str">
        <f>+Dda.Resumen!L80</f>
        <v>Últimos 12 meses</v>
      </c>
      <c r="H85" s="233">
        <f>+Dda.Resumen!M80</f>
        <v>0</v>
      </c>
      <c r="I85" s="69" t="str">
        <f>+Dda.Resumen!N80</f>
        <v>Últimos 12 meses</v>
      </c>
      <c r="K85" s="381">
        <v>201603</v>
      </c>
    </row>
    <row r="86" spans="3:14" s="377" customFormat="1" outlineLevel="1" x14ac:dyDescent="0.3">
      <c r="D86" s="380">
        <v>1</v>
      </c>
      <c r="E86" s="379" t="s">
        <v>486</v>
      </c>
      <c r="F86" s="378" t="s">
        <v>558</v>
      </c>
      <c r="G86" s="304">
        <f>+Dda.Resumen!L81</f>
        <v>25.721153846153843</v>
      </c>
      <c r="H86" s="143" t="str">
        <f>+Dda.Resumen!M81</f>
        <v>[Min/Año]</v>
      </c>
      <c r="I86" s="242">
        <f>+Dda.Resumen!N81</f>
        <v>7704000</v>
      </c>
      <c r="J86" s="383" t="s">
        <v>78</v>
      </c>
      <c r="K86" s="528">
        <v>0.08</v>
      </c>
      <c r="M86" s="384" t="s">
        <v>842</v>
      </c>
      <c r="N86" s="379">
        <f>I86</f>
        <v>7704000</v>
      </c>
    </row>
    <row r="87" spans="3:14" s="377" customFormat="1" outlineLevel="1" x14ac:dyDescent="0.3">
      <c r="D87" s="380">
        <v>2</v>
      </c>
      <c r="E87" s="379" t="s">
        <v>487</v>
      </c>
      <c r="F87" s="378" t="s">
        <v>558</v>
      </c>
      <c r="G87" s="304">
        <f>+Dda.Resumen!L82</f>
        <v>1.6426282051282051</v>
      </c>
      <c r="H87" s="143" t="str">
        <f>+Dda.Resumen!M82</f>
        <v>[Min/Año]</v>
      </c>
      <c r="I87" s="242">
        <f>+Dda.Resumen!N82</f>
        <v>492000</v>
      </c>
      <c r="J87" s="383" t="s">
        <v>78</v>
      </c>
      <c r="K87" s="528">
        <v>0.02</v>
      </c>
      <c r="M87" s="384" t="s">
        <v>842</v>
      </c>
      <c r="N87" s="379">
        <f t="shared" ref="N87:N93" si="2">I87</f>
        <v>492000</v>
      </c>
    </row>
    <row r="88" spans="3:14" s="377" customFormat="1" outlineLevel="1" x14ac:dyDescent="0.3">
      <c r="D88" s="380">
        <v>3</v>
      </c>
      <c r="E88" s="379" t="s">
        <v>488</v>
      </c>
      <c r="F88" s="378" t="s">
        <v>558</v>
      </c>
      <c r="G88" s="304">
        <f>+Dda.Resumen!L83</f>
        <v>336.53846153846155</v>
      </c>
      <c r="H88" s="143" t="str">
        <f>+Dda.Resumen!M83</f>
        <v>[Min/Año]</v>
      </c>
      <c r="I88" s="242">
        <f>+Dda.Resumen!N83</f>
        <v>100800000</v>
      </c>
      <c r="J88" s="383" t="s">
        <v>78</v>
      </c>
      <c r="K88" s="528">
        <v>0.85</v>
      </c>
      <c r="M88" s="384" t="s">
        <v>840</v>
      </c>
      <c r="N88" s="379">
        <f t="shared" si="2"/>
        <v>100800000</v>
      </c>
    </row>
    <row r="89" spans="3:14" s="377" customFormat="1" ht="14.4" outlineLevel="1" thickBot="1" x14ac:dyDescent="0.35">
      <c r="D89" s="392">
        <v>4</v>
      </c>
      <c r="E89" s="391" t="s">
        <v>560</v>
      </c>
      <c r="F89" s="378" t="s">
        <v>558</v>
      </c>
      <c r="G89" s="307">
        <f>+Dda.Resumen!L84</f>
        <v>20.903010033444815</v>
      </c>
      <c r="H89" s="143" t="str">
        <f>+Dda.Resumen!M84</f>
        <v>[Min/Año]</v>
      </c>
      <c r="I89" s="306">
        <f>+Dda.Resumen!N84</f>
        <v>6260869.5652173907</v>
      </c>
      <c r="J89" s="383" t="s">
        <v>78</v>
      </c>
      <c r="K89" s="528">
        <v>0.05</v>
      </c>
      <c r="L89" s="385"/>
      <c r="M89" s="384" t="s">
        <v>842</v>
      </c>
      <c r="N89" s="379">
        <f t="shared" si="2"/>
        <v>6260869.5652173907</v>
      </c>
    </row>
    <row r="90" spans="3:14" s="377" customFormat="1" outlineLevel="1" x14ac:dyDescent="0.3">
      <c r="D90" s="390">
        <v>5</v>
      </c>
      <c r="E90" s="389" t="s">
        <v>489</v>
      </c>
      <c r="F90" s="378" t="s">
        <v>558</v>
      </c>
      <c r="G90" s="311">
        <f>+Dda.Resumen!L85</f>
        <v>25.721153846153843</v>
      </c>
      <c r="H90" s="143" t="str">
        <f>+Dda.Resumen!M85</f>
        <v>[Min/Año]</v>
      </c>
      <c r="I90" s="310">
        <f>+Dda.Resumen!N85</f>
        <v>7704000</v>
      </c>
      <c r="J90" s="383" t="s">
        <v>78</v>
      </c>
      <c r="K90" s="528">
        <v>0.3</v>
      </c>
      <c r="M90" s="384" t="s">
        <v>841</v>
      </c>
      <c r="N90" s="379">
        <f t="shared" si="2"/>
        <v>7704000</v>
      </c>
    </row>
    <row r="91" spans="3:14" s="377" customFormat="1" outlineLevel="1" x14ac:dyDescent="0.3">
      <c r="D91" s="380">
        <v>6</v>
      </c>
      <c r="E91" s="379" t="s">
        <v>490</v>
      </c>
      <c r="F91" s="378" t="s">
        <v>558</v>
      </c>
      <c r="G91" s="304">
        <f>+Dda.Resumen!L86</f>
        <v>1.6826923076923077</v>
      </c>
      <c r="H91" s="143" t="str">
        <f>+Dda.Resumen!M86</f>
        <v>[Min/Año]</v>
      </c>
      <c r="I91" s="242">
        <f>+Dda.Resumen!N86</f>
        <v>504000</v>
      </c>
      <c r="J91" s="383" t="s">
        <v>78</v>
      </c>
      <c r="K91" s="528">
        <v>0.3</v>
      </c>
      <c r="M91" s="384" t="s">
        <v>841</v>
      </c>
      <c r="N91" s="379">
        <f t="shared" si="2"/>
        <v>504000</v>
      </c>
    </row>
    <row r="92" spans="3:14" s="377" customFormat="1" outlineLevel="1" x14ac:dyDescent="0.3">
      <c r="D92" s="380">
        <v>7</v>
      </c>
      <c r="E92" s="379" t="s">
        <v>491</v>
      </c>
      <c r="F92" s="378" t="s">
        <v>558</v>
      </c>
      <c r="G92" s="304">
        <f>+Dda.Resumen!L87</f>
        <v>0</v>
      </c>
      <c r="H92" s="143" t="str">
        <f>+Dda.Resumen!M87</f>
        <v>[Min/Año]</v>
      </c>
      <c r="I92" s="242">
        <f>+Dda.Resumen!N87</f>
        <v>0</v>
      </c>
      <c r="J92" s="383" t="s">
        <v>78</v>
      </c>
      <c r="K92" s="528">
        <v>0</v>
      </c>
      <c r="M92" s="384" t="s">
        <v>841</v>
      </c>
      <c r="N92" s="379">
        <f t="shared" si="2"/>
        <v>0</v>
      </c>
    </row>
    <row r="93" spans="3:14" s="377" customFormat="1" outlineLevel="1" x14ac:dyDescent="0.3">
      <c r="D93" s="380">
        <v>8</v>
      </c>
      <c r="E93" s="379" t="s">
        <v>561</v>
      </c>
      <c r="F93" s="378" t="s">
        <v>558</v>
      </c>
      <c r="G93" s="304">
        <f>+Dda.Resumen!L88</f>
        <v>41.80602006688963</v>
      </c>
      <c r="H93" s="143" t="str">
        <f>+Dda.Resumen!M88</f>
        <v>[Min/Año]</v>
      </c>
      <c r="I93" s="242">
        <f>+Dda.Resumen!N88</f>
        <v>12521739.130434781</v>
      </c>
      <c r="J93" s="383" t="s">
        <v>78</v>
      </c>
      <c r="K93" s="528">
        <v>0.4</v>
      </c>
      <c r="L93" s="385"/>
      <c r="M93" s="384" t="s">
        <v>841</v>
      </c>
      <c r="N93" s="379">
        <f t="shared" si="2"/>
        <v>12521739.130434781</v>
      </c>
    </row>
    <row r="94" spans="3:14" s="377" customFormat="1" outlineLevel="1" x14ac:dyDescent="0.3">
      <c r="C94" s="387" t="s">
        <v>564</v>
      </c>
      <c r="D94" s="387"/>
      <c r="E94" s="387"/>
      <c r="F94" s="387"/>
      <c r="G94" s="297" t="str">
        <f>+Dda.Resumen!L89</f>
        <v>MOU</v>
      </c>
      <c r="H94" s="297">
        <f>+Dda.Resumen!M89</f>
        <v>0</v>
      </c>
      <c r="I94" s="297" t="str">
        <f>+Dda.Resumen!N89</f>
        <v>Tráfico Año</v>
      </c>
      <c r="J94" s="386"/>
      <c r="K94" s="386" t="s">
        <v>608</v>
      </c>
    </row>
    <row r="95" spans="3:14" s="377" customFormat="1" outlineLevel="1" x14ac:dyDescent="0.3">
      <c r="D95" s="381" t="s">
        <v>79</v>
      </c>
      <c r="E95" s="381" t="s">
        <v>90</v>
      </c>
      <c r="G95" s="69" t="str">
        <f>+Dda.Resumen!L90</f>
        <v>Últimos 12 meses</v>
      </c>
      <c r="H95" s="233">
        <f>+Dda.Resumen!M90</f>
        <v>0</v>
      </c>
      <c r="I95" s="69" t="str">
        <f>+Dda.Resumen!N90</f>
        <v>Últimos 12 meses</v>
      </c>
      <c r="K95" s="381">
        <v>201603</v>
      </c>
    </row>
    <row r="96" spans="3:14" s="377" customFormat="1" outlineLevel="1" x14ac:dyDescent="0.3">
      <c r="D96" s="380">
        <v>1</v>
      </c>
      <c r="E96" s="379" t="s">
        <v>486</v>
      </c>
      <c r="F96" s="378" t="s">
        <v>558</v>
      </c>
      <c r="G96" s="304">
        <f>+Dda.Resumen!L91</f>
        <v>308.65384615384613</v>
      </c>
      <c r="H96" s="143" t="str">
        <f>+Dda.Resumen!M91</f>
        <v>[Min/Año]</v>
      </c>
      <c r="I96" s="242">
        <f>+Dda.Resumen!N91</f>
        <v>7704000</v>
      </c>
      <c r="J96" s="383" t="s">
        <v>78</v>
      </c>
      <c r="K96" s="528">
        <v>0.3</v>
      </c>
      <c r="M96" s="384" t="s">
        <v>842</v>
      </c>
      <c r="N96" s="379">
        <f>I96</f>
        <v>7704000</v>
      </c>
    </row>
    <row r="97" spans="3:14" s="377" customFormat="1" outlineLevel="1" x14ac:dyDescent="0.3">
      <c r="D97" s="380">
        <v>2</v>
      </c>
      <c r="E97" s="379" t="s">
        <v>487</v>
      </c>
      <c r="F97" s="378" t="s">
        <v>558</v>
      </c>
      <c r="G97" s="304">
        <f>+Dda.Resumen!L92</f>
        <v>33.653846153846153</v>
      </c>
      <c r="H97" s="143" t="str">
        <f>+Dda.Resumen!M92</f>
        <v>[Min/Año]</v>
      </c>
      <c r="I97" s="242">
        <f>+Dda.Resumen!N92</f>
        <v>840000</v>
      </c>
      <c r="J97" s="383" t="s">
        <v>78</v>
      </c>
      <c r="K97" s="528">
        <v>0.05</v>
      </c>
      <c r="M97" s="384" t="s">
        <v>842</v>
      </c>
      <c r="N97" s="379">
        <f t="shared" ref="N97:N103" si="3">I97</f>
        <v>840000</v>
      </c>
    </row>
    <row r="98" spans="3:14" s="377" customFormat="1" outlineLevel="1" x14ac:dyDescent="0.3">
      <c r="D98" s="380">
        <v>3</v>
      </c>
      <c r="E98" s="379" t="s">
        <v>488</v>
      </c>
      <c r="F98" s="378" t="s">
        <v>558</v>
      </c>
      <c r="G98" s="304">
        <f>+Dda.Resumen!L93</f>
        <v>769.23076923076917</v>
      </c>
      <c r="H98" s="143" t="str">
        <f>+Dda.Resumen!M93</f>
        <v>[Min/Año]</v>
      </c>
      <c r="I98" s="242">
        <f>+Dda.Resumen!N93</f>
        <v>19200000</v>
      </c>
      <c r="J98" s="383" t="s">
        <v>78</v>
      </c>
      <c r="K98" s="528">
        <v>0.63</v>
      </c>
      <c r="M98" s="384" t="s">
        <v>840</v>
      </c>
      <c r="N98" s="379">
        <f t="shared" si="3"/>
        <v>19200000</v>
      </c>
    </row>
    <row r="99" spans="3:14" s="377" customFormat="1" ht="14.4" outlineLevel="1" thickBot="1" x14ac:dyDescent="0.35">
      <c r="D99" s="392">
        <v>4</v>
      </c>
      <c r="E99" s="391" t="s">
        <v>560</v>
      </c>
      <c r="F99" s="378" t="s">
        <v>558</v>
      </c>
      <c r="G99" s="307">
        <f>+Dda.Resumen!L94</f>
        <v>20.903010033444811</v>
      </c>
      <c r="H99" s="143" t="str">
        <f>+Dda.Resumen!M94</f>
        <v>[Min/Año]</v>
      </c>
      <c r="I99" s="306">
        <f>+Dda.Resumen!N94</f>
        <v>521739.13043478248</v>
      </c>
      <c r="J99" s="383" t="s">
        <v>78</v>
      </c>
      <c r="K99" s="528">
        <v>0.02</v>
      </c>
      <c r="L99" s="385"/>
      <c r="M99" s="384" t="s">
        <v>842</v>
      </c>
      <c r="N99" s="379">
        <f t="shared" si="3"/>
        <v>521739.13043478248</v>
      </c>
    </row>
    <row r="100" spans="3:14" s="377" customFormat="1" outlineLevel="1" x14ac:dyDescent="0.3">
      <c r="D100" s="390">
        <v>5</v>
      </c>
      <c r="E100" s="389" t="s">
        <v>489</v>
      </c>
      <c r="F100" s="378" t="s">
        <v>558</v>
      </c>
      <c r="G100" s="311">
        <f>+Dda.Resumen!L95</f>
        <v>308.65384615384613</v>
      </c>
      <c r="H100" s="143" t="str">
        <f>+Dda.Resumen!M95</f>
        <v>[Min/Año]</v>
      </c>
      <c r="I100" s="310">
        <f>+Dda.Resumen!N95</f>
        <v>7704000</v>
      </c>
      <c r="J100" s="383" t="s">
        <v>78</v>
      </c>
      <c r="K100" s="528">
        <v>0.8</v>
      </c>
      <c r="M100" s="384" t="s">
        <v>841</v>
      </c>
      <c r="N100" s="379">
        <f t="shared" si="3"/>
        <v>7704000</v>
      </c>
    </row>
    <row r="101" spans="3:14" s="377" customFormat="1" outlineLevel="1" x14ac:dyDescent="0.3">
      <c r="D101" s="380">
        <v>6</v>
      </c>
      <c r="E101" s="379" t="s">
        <v>490</v>
      </c>
      <c r="F101" s="378" t="s">
        <v>558</v>
      </c>
      <c r="G101" s="304">
        <f>+Dda.Resumen!L96</f>
        <v>20.192307692307693</v>
      </c>
      <c r="H101" s="143" t="str">
        <f>+Dda.Resumen!M96</f>
        <v>[Min/Año]</v>
      </c>
      <c r="I101" s="242">
        <f>+Dda.Resumen!N96</f>
        <v>504000</v>
      </c>
      <c r="J101" s="383" t="s">
        <v>78</v>
      </c>
      <c r="K101" s="528">
        <v>0.05</v>
      </c>
      <c r="M101" s="384" t="s">
        <v>841</v>
      </c>
      <c r="N101" s="379">
        <f t="shared" si="3"/>
        <v>504000</v>
      </c>
    </row>
    <row r="102" spans="3:14" s="377" customFormat="1" outlineLevel="1" x14ac:dyDescent="0.3">
      <c r="D102" s="380">
        <v>7</v>
      </c>
      <c r="E102" s="379" t="s">
        <v>491</v>
      </c>
      <c r="F102" s="378" t="s">
        <v>558</v>
      </c>
      <c r="G102" s="304">
        <f>+Dda.Resumen!L97</f>
        <v>0</v>
      </c>
      <c r="H102" s="143" t="str">
        <f>+Dda.Resumen!M97</f>
        <v>[Min/Año]</v>
      </c>
      <c r="I102" s="242">
        <f>+Dda.Resumen!N97</f>
        <v>0</v>
      </c>
      <c r="J102" s="383" t="s">
        <v>78</v>
      </c>
      <c r="K102" s="528">
        <v>0</v>
      </c>
      <c r="M102" s="384" t="s">
        <v>841</v>
      </c>
      <c r="N102" s="379">
        <f t="shared" si="3"/>
        <v>0</v>
      </c>
    </row>
    <row r="103" spans="3:14" s="377" customFormat="1" outlineLevel="1" x14ac:dyDescent="0.3">
      <c r="D103" s="380">
        <v>8</v>
      </c>
      <c r="E103" s="379" t="s">
        <v>561</v>
      </c>
      <c r="F103" s="378" t="s">
        <v>558</v>
      </c>
      <c r="G103" s="304">
        <f>+Dda.Resumen!L98</f>
        <v>41.806020066889623</v>
      </c>
      <c r="H103" s="143" t="str">
        <f>+Dda.Resumen!M98</f>
        <v>[Min/Año]</v>
      </c>
      <c r="I103" s="242">
        <f>+Dda.Resumen!N98</f>
        <v>1043478.260869565</v>
      </c>
      <c r="J103" s="383" t="s">
        <v>78</v>
      </c>
      <c r="K103" s="528">
        <v>0.1</v>
      </c>
      <c r="L103" s="385"/>
      <c r="M103" s="384" t="s">
        <v>841</v>
      </c>
      <c r="N103" s="379">
        <f t="shared" si="3"/>
        <v>1043478.260869565</v>
      </c>
    </row>
    <row r="104" spans="3:14" s="377" customFormat="1" x14ac:dyDescent="0.3">
      <c r="C104" s="382"/>
      <c r="D104" s="382"/>
      <c r="E104" s="382"/>
      <c r="F104" s="382"/>
      <c r="G104" s="233"/>
      <c r="H104" s="238"/>
      <c r="I104" s="238"/>
      <c r="J104" s="382"/>
    </row>
    <row r="105" spans="3:14" s="377" customFormat="1" ht="21" thickBot="1" x14ac:dyDescent="0.4">
      <c r="C105" s="339" t="s">
        <v>422</v>
      </c>
      <c r="D105" s="339"/>
      <c r="E105" s="339"/>
      <c r="F105" s="339"/>
      <c r="G105" s="3"/>
      <c r="H105" s="3"/>
      <c r="I105" s="3"/>
      <c r="J105" s="339"/>
      <c r="K105" s="339"/>
    </row>
    <row r="106" spans="3:14" s="377" customFormat="1" outlineLevel="1" x14ac:dyDescent="0.3">
      <c r="C106" s="388"/>
      <c r="G106" s="233">
        <f>+Dda.Resumen!L101</f>
        <v>0</v>
      </c>
      <c r="H106" s="238">
        <f>+Dda.Resumen!M101</f>
        <v>0</v>
      </c>
      <c r="I106" s="238">
        <f>+Dda.Resumen!N101</f>
        <v>0</v>
      </c>
    </row>
    <row r="107" spans="3:14" s="377" customFormat="1" outlineLevel="1" x14ac:dyDescent="0.3">
      <c r="C107" s="387" t="s">
        <v>601</v>
      </c>
      <c r="D107" s="387"/>
      <c r="E107" s="387"/>
      <c r="F107" s="387"/>
      <c r="G107" s="297" t="str">
        <f>+Dda.Resumen!L102</f>
        <v>SMS/Abo</v>
      </c>
      <c r="H107" s="297">
        <f>+Dda.Resumen!M102</f>
        <v>0</v>
      </c>
      <c r="I107" s="297" t="str">
        <f>+Dda.Resumen!N102</f>
        <v>Tráfico Año</v>
      </c>
      <c r="J107" s="386"/>
      <c r="K107" s="386"/>
    </row>
    <row r="108" spans="3:14" s="377" customFormat="1" outlineLevel="1" x14ac:dyDescent="0.3">
      <c r="D108" s="381" t="s">
        <v>79</v>
      </c>
      <c r="E108" s="381" t="s">
        <v>89</v>
      </c>
      <c r="G108" s="69" t="str">
        <f>+Dda.Resumen!L103</f>
        <v>Últimos 12 meses</v>
      </c>
      <c r="H108" s="233">
        <f>+Dda.Resumen!M103</f>
        <v>0</v>
      </c>
      <c r="I108" s="69" t="str">
        <f>+Dda.Resumen!N103</f>
        <v>Últimos 12 meses</v>
      </c>
      <c r="M108" s="381" t="s">
        <v>843</v>
      </c>
      <c r="N108" s="381" t="s">
        <v>869</v>
      </c>
    </row>
    <row r="109" spans="3:14" s="377" customFormat="1" outlineLevel="1" x14ac:dyDescent="0.3">
      <c r="D109" s="380">
        <v>1</v>
      </c>
      <c r="E109" s="379" t="s">
        <v>476</v>
      </c>
      <c r="F109" s="378" t="s">
        <v>605</v>
      </c>
      <c r="G109" s="303">
        <f>+Dda.Resumen!L104</f>
        <v>27.340396634615384</v>
      </c>
      <c r="H109" s="143" t="str">
        <f>+Dda.Resumen!M104</f>
        <v>[SMS/Año]</v>
      </c>
      <c r="I109" s="242">
        <f>+Dda.Resumen!N104</f>
        <v>6824163</v>
      </c>
      <c r="K109" s="385"/>
      <c r="M109" s="384" t="s">
        <v>840</v>
      </c>
      <c r="N109" s="379">
        <f>I109</f>
        <v>6824163</v>
      </c>
    </row>
    <row r="110" spans="3:14" s="377" customFormat="1" outlineLevel="1" x14ac:dyDescent="0.3">
      <c r="D110" s="380">
        <v>2</v>
      </c>
      <c r="E110" s="379" t="s">
        <v>477</v>
      </c>
      <c r="F110" s="378" t="s">
        <v>605</v>
      </c>
      <c r="G110" s="303">
        <f>+Dda.Resumen!L105</f>
        <v>5056.8924799679489</v>
      </c>
      <c r="H110" s="143" t="str">
        <f>+Dda.Resumen!M105</f>
        <v>[SMS/Año]</v>
      </c>
      <c r="I110" s="242">
        <f>+Dda.Resumen!N105</f>
        <v>1262200363</v>
      </c>
      <c r="K110" s="385"/>
      <c r="M110" s="384" t="s">
        <v>842</v>
      </c>
      <c r="N110" s="379">
        <f>I110</f>
        <v>1262200363</v>
      </c>
    </row>
    <row r="111" spans="3:14" s="377" customFormat="1" outlineLevel="1" x14ac:dyDescent="0.3">
      <c r="D111" s="380">
        <v>3</v>
      </c>
      <c r="E111" s="379" t="s">
        <v>502</v>
      </c>
      <c r="F111" s="378" t="s">
        <v>605</v>
      </c>
      <c r="G111" s="303">
        <f>+Dda.Resumen!L106</f>
        <v>3521.468685897436</v>
      </c>
      <c r="H111" s="143" t="str">
        <f>+Dda.Resumen!M106</f>
        <v>[SMS/Año]</v>
      </c>
      <c r="I111" s="242">
        <f>+Dda.Resumen!N106</f>
        <v>878958584</v>
      </c>
      <c r="K111" s="385"/>
      <c r="M111" s="384" t="s">
        <v>841</v>
      </c>
      <c r="N111" s="379">
        <f>I111</f>
        <v>878958584</v>
      </c>
    </row>
    <row r="112" spans="3:14" s="377" customFormat="1" outlineLevel="1" x14ac:dyDescent="0.3">
      <c r="D112" s="380">
        <v>3</v>
      </c>
      <c r="E112" s="379" t="s">
        <v>497</v>
      </c>
      <c r="F112" s="378" t="s">
        <v>605</v>
      </c>
      <c r="G112" s="303">
        <f>+Dda.Resumen!L107</f>
        <v>8605.7015625000004</v>
      </c>
      <c r="H112" s="143" t="str">
        <f>+Dda.Resumen!M107</f>
        <v>[SMS/Año]</v>
      </c>
      <c r="I112" s="242">
        <f>+Dda.Resumen!N107</f>
        <v>2147983110</v>
      </c>
      <c r="J112" s="382"/>
    </row>
    <row r="113" spans="2:14" s="377" customFormat="1" x14ac:dyDescent="0.3">
      <c r="C113" s="382"/>
      <c r="D113" s="382"/>
      <c r="E113" s="382"/>
      <c r="F113" s="382"/>
      <c r="G113" s="233"/>
      <c r="H113" s="238"/>
      <c r="I113" s="238"/>
    </row>
    <row r="114" spans="2:14" s="377" customFormat="1" ht="21" thickBot="1" x14ac:dyDescent="0.4">
      <c r="C114" s="339" t="s">
        <v>595</v>
      </c>
      <c r="D114" s="339"/>
      <c r="E114" s="339"/>
      <c r="F114" s="339"/>
      <c r="G114" s="3"/>
      <c r="H114" s="3"/>
      <c r="I114" s="3"/>
      <c r="J114" s="339"/>
      <c r="K114" s="339"/>
    </row>
    <row r="115" spans="2:14" s="377" customFormat="1" outlineLevel="1" x14ac:dyDescent="0.3">
      <c r="C115" s="382"/>
      <c r="D115" s="382"/>
      <c r="E115" s="382"/>
      <c r="F115" s="382"/>
      <c r="G115" s="233">
        <f>+Dda.Resumen!L110</f>
        <v>0</v>
      </c>
      <c r="H115" s="238">
        <f>+Dda.Resumen!M110</f>
        <v>0</v>
      </c>
      <c r="I115" s="238">
        <f>+Dda.Resumen!N110</f>
        <v>0</v>
      </c>
    </row>
    <row r="116" spans="2:14" s="377" customFormat="1" outlineLevel="1" x14ac:dyDescent="0.3">
      <c r="C116" s="387" t="s">
        <v>601</v>
      </c>
      <c r="D116" s="387"/>
      <c r="E116" s="387"/>
      <c r="F116" s="387"/>
      <c r="G116" s="297" t="str">
        <f>+Dda.Resumen!L111</f>
        <v>BOU</v>
      </c>
      <c r="H116" s="297">
        <f>+Dda.Resumen!M111</f>
        <v>0</v>
      </c>
      <c r="I116" s="297" t="str">
        <f>+Dda.Resumen!N111</f>
        <v>Tráfico Año</v>
      </c>
      <c r="J116" s="386"/>
      <c r="K116" s="386"/>
    </row>
    <row r="117" spans="2:14" s="377" customFormat="1" outlineLevel="1" x14ac:dyDescent="0.3">
      <c r="D117" s="381" t="s">
        <v>79</v>
      </c>
      <c r="E117" s="381" t="s">
        <v>90</v>
      </c>
      <c r="G117" s="69" t="str">
        <f>+Dda.Resumen!L112</f>
        <v>Últimos 12 meses</v>
      </c>
      <c r="H117" s="233">
        <f>+Dda.Resumen!M112</f>
        <v>0</v>
      </c>
      <c r="I117" s="69" t="str">
        <f>+Dda.Resumen!N112</f>
        <v>Últimos 12 meses</v>
      </c>
      <c r="J117" s="382"/>
      <c r="M117" s="381" t="s">
        <v>843</v>
      </c>
      <c r="N117" s="381" t="s">
        <v>868</v>
      </c>
    </row>
    <row r="118" spans="2:14" s="377" customFormat="1" outlineLevel="1" x14ac:dyDescent="0.3">
      <c r="D118" s="380">
        <v>1</v>
      </c>
      <c r="E118" s="379" t="s">
        <v>412</v>
      </c>
      <c r="F118" s="378" t="s">
        <v>590</v>
      </c>
      <c r="G118" s="303">
        <f>+Dda.Resumen!L113</f>
        <v>11298.076923076922</v>
      </c>
      <c r="H118" s="143" t="str">
        <f>+Dda.Resumen!M113</f>
        <v>[MB/Año]</v>
      </c>
      <c r="I118" s="242">
        <f>+Dda.Resumen!N113</f>
        <v>2820000000</v>
      </c>
      <c r="J118" s="382"/>
      <c r="K118" s="385"/>
      <c r="M118" s="384" t="s">
        <v>412</v>
      </c>
      <c r="N118" s="379">
        <f>I118*1000/(1000*1000*1000)</f>
        <v>2820</v>
      </c>
    </row>
    <row r="119" spans="2:14" s="377" customFormat="1" outlineLevel="1" x14ac:dyDescent="0.3">
      <c r="D119" s="380">
        <v>2</v>
      </c>
      <c r="E119" s="379" t="s">
        <v>413</v>
      </c>
      <c r="F119" s="378" t="s">
        <v>590</v>
      </c>
      <c r="G119" s="303">
        <f>+Dda.Resumen!L114</f>
        <v>11298.076923076922</v>
      </c>
      <c r="H119" s="143" t="str">
        <f>+Dda.Resumen!M114</f>
        <v>[MB/Año]</v>
      </c>
      <c r="I119" s="242">
        <f>+Dda.Resumen!N114</f>
        <v>2820000000</v>
      </c>
      <c r="J119" s="382"/>
      <c r="K119" s="385"/>
      <c r="M119" s="384" t="s">
        <v>413</v>
      </c>
      <c r="N119" s="379">
        <f>I119*1000/(1000*1000*1000)</f>
        <v>2820</v>
      </c>
    </row>
    <row r="120" spans="2:14" s="377" customFormat="1" outlineLevel="1" x14ac:dyDescent="0.3">
      <c r="D120" s="380">
        <v>3</v>
      </c>
      <c r="E120" s="379" t="s">
        <v>602</v>
      </c>
      <c r="F120" s="378" t="s">
        <v>590</v>
      </c>
      <c r="G120" s="303">
        <f>+Dda.Resumen!L115</f>
        <v>22596.153846153844</v>
      </c>
      <c r="H120" s="143" t="str">
        <f>+Dda.Resumen!M115</f>
        <v>[MB/Año]</v>
      </c>
      <c r="I120" s="242">
        <f>+Dda.Resumen!N115</f>
        <v>5640000000</v>
      </c>
      <c r="J120" s="382"/>
    </row>
    <row r="121" spans="2:14" s="377" customFormat="1" outlineLevel="1" x14ac:dyDescent="0.3">
      <c r="C121" s="387" t="s">
        <v>600</v>
      </c>
      <c r="D121" s="387"/>
      <c r="E121" s="387"/>
      <c r="F121" s="387"/>
      <c r="G121" s="297" t="str">
        <f>+Dda.Resumen!L116</f>
        <v>BOU</v>
      </c>
      <c r="H121" s="297">
        <f>+Dda.Resumen!M116</f>
        <v>0</v>
      </c>
      <c r="I121" s="297" t="str">
        <f>+Dda.Resumen!N116</f>
        <v>Tráfico Año</v>
      </c>
      <c r="J121" s="386"/>
      <c r="K121" s="386"/>
    </row>
    <row r="122" spans="2:14" s="377" customFormat="1" outlineLevel="1" x14ac:dyDescent="0.3">
      <c r="D122" s="381" t="s">
        <v>79</v>
      </c>
      <c r="E122" s="381" t="s">
        <v>90</v>
      </c>
      <c r="G122" s="69" t="str">
        <f>+Dda.Resumen!L117</f>
        <v>Últimos 12 meses</v>
      </c>
      <c r="H122" s="233">
        <f>+Dda.Resumen!M117</f>
        <v>0</v>
      </c>
      <c r="I122" s="69" t="str">
        <f>+Dda.Resumen!N117</f>
        <v>Últimos 12 meses</v>
      </c>
      <c r="J122" s="382"/>
    </row>
    <row r="123" spans="2:14" s="377" customFormat="1" outlineLevel="1" x14ac:dyDescent="0.3">
      <c r="D123" s="380">
        <v>1</v>
      </c>
      <c r="E123" s="379" t="s">
        <v>412</v>
      </c>
      <c r="F123" s="378" t="s">
        <v>590</v>
      </c>
      <c r="G123" s="303">
        <f>+Dda.Resumen!L118</f>
        <v>1434.0929362178422</v>
      </c>
      <c r="H123" s="143" t="str">
        <f>+Dda.Resumen!M118</f>
        <v>[MB/Año]</v>
      </c>
      <c r="I123" s="242">
        <f>+Dda.Resumen!N118</f>
        <v>492000000</v>
      </c>
      <c r="J123" s="382"/>
      <c r="K123" s="385"/>
      <c r="M123" s="384" t="s">
        <v>412</v>
      </c>
      <c r="N123" s="379">
        <f>I123*1000/(1000*1000*1000)</f>
        <v>492</v>
      </c>
    </row>
    <row r="124" spans="2:14" s="377" customFormat="1" outlineLevel="1" x14ac:dyDescent="0.3">
      <c r="D124" s="380">
        <v>2</v>
      </c>
      <c r="E124" s="379" t="s">
        <v>413</v>
      </c>
      <c r="F124" s="378" t="s">
        <v>590</v>
      </c>
      <c r="G124" s="303">
        <f>+Dda.Resumen!L119</f>
        <v>367.26770317774009</v>
      </c>
      <c r="H124" s="143" t="str">
        <f>+Dda.Resumen!M119</f>
        <v>[MB/Año]</v>
      </c>
      <c r="I124" s="242">
        <f>+Dda.Resumen!N119</f>
        <v>126000000</v>
      </c>
      <c r="J124" s="382"/>
      <c r="K124" s="385"/>
      <c r="M124" s="384" t="s">
        <v>413</v>
      </c>
      <c r="N124" s="379">
        <f>I124*1000/(1000*1000*1000)</f>
        <v>126</v>
      </c>
    </row>
    <row r="125" spans="2:14" s="377" customFormat="1" outlineLevel="1" x14ac:dyDescent="0.3">
      <c r="D125" s="380">
        <v>3</v>
      </c>
      <c r="E125" s="379" t="s">
        <v>602</v>
      </c>
      <c r="F125" s="378" t="s">
        <v>590</v>
      </c>
      <c r="G125" s="303">
        <f>+Dda.Resumen!L120</f>
        <v>1801.3606393955824</v>
      </c>
      <c r="H125" s="143" t="str">
        <f>+Dda.Resumen!M120</f>
        <v>[MB/Año]</v>
      </c>
      <c r="I125" s="242">
        <f>+Dda.Resumen!N120</f>
        <v>618000000</v>
      </c>
      <c r="J125" s="382"/>
    </row>
    <row r="126" spans="2:14" s="377" customFormat="1" x14ac:dyDescent="0.3">
      <c r="C126" s="382"/>
      <c r="D126" s="382"/>
      <c r="E126" s="382"/>
      <c r="F126" s="382"/>
      <c r="G126" s="382"/>
      <c r="H126" s="382"/>
      <c r="I126" s="382"/>
    </row>
    <row r="127" spans="2:14" ht="21" thickBot="1" x14ac:dyDescent="0.4">
      <c r="B127" s="3" t="s">
        <v>867</v>
      </c>
      <c r="C127" s="3"/>
      <c r="D127" s="3"/>
      <c r="E127" s="3"/>
      <c r="F127" s="3"/>
      <c r="G127" s="3"/>
      <c r="H127" s="3"/>
      <c r="I127" s="3"/>
      <c r="J127" s="3"/>
      <c r="K127" s="3"/>
    </row>
    <row r="128" spans="2:14" ht="14.4" thickTop="1" x14ac:dyDescent="0.3"/>
    <row r="129" spans="4:41" outlineLevel="1" x14ac:dyDescent="0.3">
      <c r="G129" s="381" t="s">
        <v>866</v>
      </c>
    </row>
    <row r="130" spans="4:41" outlineLevel="1" x14ac:dyDescent="0.3">
      <c r="D130" s="381" t="s">
        <v>79</v>
      </c>
      <c r="E130" s="381" t="s">
        <v>195</v>
      </c>
      <c r="F130" s="377"/>
      <c r="G130" s="381">
        <f t="shared" ref="G130:G156" si="4">+AL130</f>
        <v>201606</v>
      </c>
      <c r="I130" s="381">
        <v>201401</v>
      </c>
      <c r="J130" s="381">
        <v>201402</v>
      </c>
      <c r="K130" s="381">
        <v>201403</v>
      </c>
      <c r="L130" s="381">
        <v>201404</v>
      </c>
      <c r="M130" s="381">
        <v>201405</v>
      </c>
      <c r="N130" s="381">
        <v>201406</v>
      </c>
      <c r="O130" s="381">
        <v>201407</v>
      </c>
      <c r="P130" s="381">
        <v>201408</v>
      </c>
      <c r="Q130" s="381">
        <v>201409</v>
      </c>
      <c r="R130" s="381">
        <v>201410</v>
      </c>
      <c r="S130" s="381">
        <v>201411</v>
      </c>
      <c r="T130" s="381">
        <v>201412</v>
      </c>
      <c r="U130" s="381">
        <v>201501</v>
      </c>
      <c r="V130" s="381">
        <v>201502</v>
      </c>
      <c r="W130" s="381">
        <v>201503</v>
      </c>
      <c r="X130" s="381">
        <v>201504</v>
      </c>
      <c r="Y130" s="381">
        <v>201505</v>
      </c>
      <c r="Z130" s="381">
        <v>201506</v>
      </c>
      <c r="AA130" s="381">
        <v>201507</v>
      </c>
      <c r="AB130" s="381">
        <v>201508</v>
      </c>
      <c r="AC130" s="381">
        <v>201509</v>
      </c>
      <c r="AD130" s="381">
        <v>201510</v>
      </c>
      <c r="AE130" s="381">
        <v>201511</v>
      </c>
      <c r="AF130" s="381">
        <v>201512</v>
      </c>
      <c r="AG130" s="381">
        <v>201601</v>
      </c>
      <c r="AH130" s="381">
        <v>201602</v>
      </c>
      <c r="AI130" s="381">
        <v>201603</v>
      </c>
      <c r="AJ130" s="381">
        <v>201604</v>
      </c>
      <c r="AK130" s="381">
        <v>201605</v>
      </c>
      <c r="AL130" s="381">
        <v>201606</v>
      </c>
      <c r="AM130" s="381">
        <v>201607</v>
      </c>
      <c r="AN130" s="381">
        <v>201608</v>
      </c>
      <c r="AO130" s="381">
        <v>201609</v>
      </c>
    </row>
    <row r="131" spans="4:41" outlineLevel="1" x14ac:dyDescent="0.3">
      <c r="D131" s="380">
        <v>1</v>
      </c>
      <c r="E131" s="379" t="s">
        <v>170</v>
      </c>
      <c r="F131" s="378" t="s">
        <v>443</v>
      </c>
      <c r="G131" s="379">
        <f t="shared" si="4"/>
        <v>100</v>
      </c>
      <c r="I131" s="529">
        <v>100</v>
      </c>
      <c r="J131" s="529">
        <v>100</v>
      </c>
      <c r="K131" s="529">
        <v>100</v>
      </c>
      <c r="L131" s="529">
        <v>100</v>
      </c>
      <c r="M131" s="529">
        <v>100</v>
      </c>
      <c r="N131" s="529">
        <v>100</v>
      </c>
      <c r="O131" s="529">
        <v>100</v>
      </c>
      <c r="P131" s="529">
        <v>100</v>
      </c>
      <c r="Q131" s="529">
        <v>100</v>
      </c>
      <c r="R131" s="529">
        <v>100</v>
      </c>
      <c r="S131" s="529">
        <v>100</v>
      </c>
      <c r="T131" s="529">
        <v>100</v>
      </c>
      <c r="U131" s="529">
        <v>100</v>
      </c>
      <c r="V131" s="529">
        <v>100</v>
      </c>
      <c r="W131" s="529">
        <v>100</v>
      </c>
      <c r="X131" s="529">
        <v>100</v>
      </c>
      <c r="Y131" s="529">
        <v>100</v>
      </c>
      <c r="Z131" s="529">
        <v>100</v>
      </c>
      <c r="AA131" s="529">
        <v>100</v>
      </c>
      <c r="AB131" s="529">
        <v>100</v>
      </c>
      <c r="AC131" s="529">
        <v>100</v>
      </c>
      <c r="AD131" s="529">
        <v>100</v>
      </c>
      <c r="AE131" s="529">
        <v>100</v>
      </c>
      <c r="AF131" s="529">
        <v>100</v>
      </c>
      <c r="AG131" s="529">
        <v>100</v>
      </c>
      <c r="AH131" s="529">
        <v>100</v>
      </c>
      <c r="AI131" s="529">
        <v>100</v>
      </c>
      <c r="AJ131" s="529">
        <v>100</v>
      </c>
      <c r="AK131" s="529">
        <v>100</v>
      </c>
      <c r="AL131" s="529">
        <v>100</v>
      </c>
      <c r="AM131" s="529">
        <v>100</v>
      </c>
      <c r="AN131" s="529">
        <v>100</v>
      </c>
      <c r="AO131" s="529">
        <v>100</v>
      </c>
    </row>
    <row r="132" spans="4:41" outlineLevel="1" x14ac:dyDescent="0.3">
      <c r="D132" s="380">
        <v>2</v>
      </c>
      <c r="E132" s="379" t="s">
        <v>171</v>
      </c>
      <c r="F132" s="378" t="s">
        <v>443</v>
      </c>
      <c r="G132" s="379">
        <f t="shared" si="4"/>
        <v>500000</v>
      </c>
      <c r="I132" s="529">
        <v>500000</v>
      </c>
      <c r="J132" s="529">
        <v>500000</v>
      </c>
      <c r="K132" s="529">
        <v>500000</v>
      </c>
      <c r="L132" s="529">
        <v>500000</v>
      </c>
      <c r="M132" s="529">
        <v>500000</v>
      </c>
      <c r="N132" s="529">
        <v>500000</v>
      </c>
      <c r="O132" s="529">
        <v>500000</v>
      </c>
      <c r="P132" s="529">
        <v>500000</v>
      </c>
      <c r="Q132" s="529">
        <v>500000</v>
      </c>
      <c r="R132" s="529">
        <v>500000</v>
      </c>
      <c r="S132" s="529">
        <v>500000</v>
      </c>
      <c r="T132" s="529">
        <v>500000</v>
      </c>
      <c r="U132" s="529">
        <v>500000</v>
      </c>
      <c r="V132" s="529">
        <v>500000</v>
      </c>
      <c r="W132" s="529">
        <v>500000</v>
      </c>
      <c r="X132" s="529">
        <v>500000</v>
      </c>
      <c r="Y132" s="529">
        <v>500000</v>
      </c>
      <c r="Z132" s="529">
        <v>500000</v>
      </c>
      <c r="AA132" s="529">
        <v>500000</v>
      </c>
      <c r="AB132" s="529">
        <v>500000</v>
      </c>
      <c r="AC132" s="529">
        <v>500000</v>
      </c>
      <c r="AD132" s="529">
        <v>500000</v>
      </c>
      <c r="AE132" s="529">
        <v>500000</v>
      </c>
      <c r="AF132" s="529">
        <v>500000</v>
      </c>
      <c r="AG132" s="529">
        <v>500000</v>
      </c>
      <c r="AH132" s="529">
        <v>500000</v>
      </c>
      <c r="AI132" s="529">
        <v>500000</v>
      </c>
      <c r="AJ132" s="529">
        <v>500000</v>
      </c>
      <c r="AK132" s="529">
        <v>500000</v>
      </c>
      <c r="AL132" s="529">
        <v>500000</v>
      </c>
      <c r="AM132" s="529">
        <v>500000</v>
      </c>
      <c r="AN132" s="529">
        <v>500000</v>
      </c>
      <c r="AO132" s="529">
        <v>500000</v>
      </c>
    </row>
    <row r="133" spans="4:41" outlineLevel="1" x14ac:dyDescent="0.3">
      <c r="D133" s="380">
        <v>3</v>
      </c>
      <c r="E133" s="379" t="s">
        <v>172</v>
      </c>
      <c r="F133" s="378" t="s">
        <v>443</v>
      </c>
      <c r="G133" s="379">
        <f t="shared" si="4"/>
        <v>1000</v>
      </c>
      <c r="I133" s="529">
        <v>1000</v>
      </c>
      <c r="J133" s="529">
        <v>1000</v>
      </c>
      <c r="K133" s="529">
        <v>1000</v>
      </c>
      <c r="L133" s="529">
        <v>1000</v>
      </c>
      <c r="M133" s="529">
        <v>1000</v>
      </c>
      <c r="N133" s="529">
        <v>1000</v>
      </c>
      <c r="O133" s="529">
        <v>1000</v>
      </c>
      <c r="P133" s="529">
        <v>1000</v>
      </c>
      <c r="Q133" s="529">
        <v>1000</v>
      </c>
      <c r="R133" s="529">
        <v>1000</v>
      </c>
      <c r="S133" s="529">
        <v>1000</v>
      </c>
      <c r="T133" s="529">
        <v>1000</v>
      </c>
      <c r="U133" s="529">
        <v>1000</v>
      </c>
      <c r="V133" s="529">
        <v>1000</v>
      </c>
      <c r="W133" s="529">
        <v>1000</v>
      </c>
      <c r="X133" s="529">
        <v>1000</v>
      </c>
      <c r="Y133" s="529">
        <v>1000</v>
      </c>
      <c r="Z133" s="529">
        <v>1000</v>
      </c>
      <c r="AA133" s="529">
        <v>1000</v>
      </c>
      <c r="AB133" s="529">
        <v>1000</v>
      </c>
      <c r="AC133" s="529">
        <v>1000</v>
      </c>
      <c r="AD133" s="529">
        <v>1000</v>
      </c>
      <c r="AE133" s="529">
        <v>1000</v>
      </c>
      <c r="AF133" s="529">
        <v>1000</v>
      </c>
      <c r="AG133" s="529">
        <v>1000</v>
      </c>
      <c r="AH133" s="529">
        <v>1000</v>
      </c>
      <c r="AI133" s="529">
        <v>1000</v>
      </c>
      <c r="AJ133" s="529">
        <v>1000</v>
      </c>
      <c r="AK133" s="529">
        <v>1000</v>
      </c>
      <c r="AL133" s="529">
        <v>1000</v>
      </c>
      <c r="AM133" s="529">
        <v>1000</v>
      </c>
      <c r="AN133" s="529">
        <v>1000</v>
      </c>
      <c r="AO133" s="529">
        <v>1000</v>
      </c>
    </row>
    <row r="134" spans="4:41" outlineLevel="1" x14ac:dyDescent="0.3">
      <c r="D134" s="380">
        <v>4</v>
      </c>
      <c r="E134" s="379" t="s">
        <v>173</v>
      </c>
      <c r="F134" s="378" t="s">
        <v>443</v>
      </c>
      <c r="G134" s="379">
        <f t="shared" si="4"/>
        <v>50000</v>
      </c>
      <c r="I134" s="529">
        <v>50000</v>
      </c>
      <c r="J134" s="529">
        <v>50000</v>
      </c>
      <c r="K134" s="529">
        <v>50000</v>
      </c>
      <c r="L134" s="529">
        <v>50000</v>
      </c>
      <c r="M134" s="529">
        <v>50000</v>
      </c>
      <c r="N134" s="529">
        <v>50000</v>
      </c>
      <c r="O134" s="529">
        <v>50000</v>
      </c>
      <c r="P134" s="529">
        <v>50000</v>
      </c>
      <c r="Q134" s="529">
        <v>50000</v>
      </c>
      <c r="R134" s="529">
        <v>50000</v>
      </c>
      <c r="S134" s="529">
        <v>50000</v>
      </c>
      <c r="T134" s="529">
        <v>50000</v>
      </c>
      <c r="U134" s="529">
        <v>50000</v>
      </c>
      <c r="V134" s="529">
        <v>50000</v>
      </c>
      <c r="W134" s="529">
        <v>50000</v>
      </c>
      <c r="X134" s="529">
        <v>50000</v>
      </c>
      <c r="Y134" s="529">
        <v>50000</v>
      </c>
      <c r="Z134" s="529">
        <v>50000</v>
      </c>
      <c r="AA134" s="529">
        <v>50000</v>
      </c>
      <c r="AB134" s="529">
        <v>50000</v>
      </c>
      <c r="AC134" s="529">
        <v>50000</v>
      </c>
      <c r="AD134" s="529">
        <v>50000</v>
      </c>
      <c r="AE134" s="529">
        <v>50000</v>
      </c>
      <c r="AF134" s="529">
        <v>50000</v>
      </c>
      <c r="AG134" s="529">
        <v>50000</v>
      </c>
      <c r="AH134" s="529">
        <v>50000</v>
      </c>
      <c r="AI134" s="529">
        <v>50000</v>
      </c>
      <c r="AJ134" s="529">
        <v>50000</v>
      </c>
      <c r="AK134" s="529">
        <v>50000</v>
      </c>
      <c r="AL134" s="529">
        <v>50000</v>
      </c>
      <c r="AM134" s="529">
        <v>50000</v>
      </c>
      <c r="AN134" s="529">
        <v>50000</v>
      </c>
      <c r="AO134" s="529">
        <v>50000</v>
      </c>
    </row>
    <row r="135" spans="4:41" outlineLevel="1" x14ac:dyDescent="0.3">
      <c r="D135" s="380">
        <v>5</v>
      </c>
      <c r="E135" s="379" t="s">
        <v>174</v>
      </c>
      <c r="F135" s="378" t="s">
        <v>443</v>
      </c>
      <c r="G135" s="379">
        <f t="shared" si="4"/>
        <v>200</v>
      </c>
      <c r="I135" s="529">
        <v>200</v>
      </c>
      <c r="J135" s="529">
        <v>200</v>
      </c>
      <c r="K135" s="529">
        <v>200</v>
      </c>
      <c r="L135" s="529">
        <v>200</v>
      </c>
      <c r="M135" s="529">
        <v>200</v>
      </c>
      <c r="N135" s="529">
        <v>200</v>
      </c>
      <c r="O135" s="529">
        <v>200</v>
      </c>
      <c r="P135" s="529">
        <v>200</v>
      </c>
      <c r="Q135" s="529">
        <v>200</v>
      </c>
      <c r="R135" s="529">
        <v>200</v>
      </c>
      <c r="S135" s="529">
        <v>200</v>
      </c>
      <c r="T135" s="529">
        <v>200</v>
      </c>
      <c r="U135" s="529">
        <v>200</v>
      </c>
      <c r="V135" s="529">
        <v>200</v>
      </c>
      <c r="W135" s="529">
        <v>200</v>
      </c>
      <c r="X135" s="529">
        <v>200</v>
      </c>
      <c r="Y135" s="529">
        <v>200</v>
      </c>
      <c r="Z135" s="529">
        <v>200</v>
      </c>
      <c r="AA135" s="529">
        <v>200</v>
      </c>
      <c r="AB135" s="529">
        <v>200</v>
      </c>
      <c r="AC135" s="529">
        <v>200</v>
      </c>
      <c r="AD135" s="529">
        <v>200</v>
      </c>
      <c r="AE135" s="529">
        <v>200</v>
      </c>
      <c r="AF135" s="529">
        <v>200</v>
      </c>
      <c r="AG135" s="529">
        <v>200</v>
      </c>
      <c r="AH135" s="529">
        <v>200</v>
      </c>
      <c r="AI135" s="529">
        <v>200</v>
      </c>
      <c r="AJ135" s="529">
        <v>200</v>
      </c>
      <c r="AK135" s="529">
        <v>200</v>
      </c>
      <c r="AL135" s="529">
        <v>200</v>
      </c>
      <c r="AM135" s="529">
        <v>200</v>
      </c>
      <c r="AN135" s="529">
        <v>200</v>
      </c>
      <c r="AO135" s="529">
        <v>200</v>
      </c>
    </row>
    <row r="136" spans="4:41" outlineLevel="1" x14ac:dyDescent="0.3">
      <c r="D136" s="380">
        <v>6</v>
      </c>
      <c r="E136" s="379" t="s">
        <v>175</v>
      </c>
      <c r="F136" s="378" t="s">
        <v>443</v>
      </c>
      <c r="G136" s="379">
        <f t="shared" si="4"/>
        <v>1000</v>
      </c>
      <c r="I136" s="529">
        <v>1000</v>
      </c>
      <c r="J136" s="529">
        <v>1000</v>
      </c>
      <c r="K136" s="529">
        <v>1000</v>
      </c>
      <c r="L136" s="529">
        <v>1000</v>
      </c>
      <c r="M136" s="529">
        <v>1000</v>
      </c>
      <c r="N136" s="529">
        <v>1000</v>
      </c>
      <c r="O136" s="529">
        <v>1000</v>
      </c>
      <c r="P136" s="529">
        <v>1000</v>
      </c>
      <c r="Q136" s="529">
        <v>1000</v>
      </c>
      <c r="R136" s="529">
        <v>1000</v>
      </c>
      <c r="S136" s="529">
        <v>1000</v>
      </c>
      <c r="T136" s="529">
        <v>1000</v>
      </c>
      <c r="U136" s="529">
        <v>1000</v>
      </c>
      <c r="V136" s="529">
        <v>1000</v>
      </c>
      <c r="W136" s="529">
        <v>1000</v>
      </c>
      <c r="X136" s="529">
        <v>1000</v>
      </c>
      <c r="Y136" s="529">
        <v>1000</v>
      </c>
      <c r="Z136" s="529">
        <v>1000</v>
      </c>
      <c r="AA136" s="529">
        <v>1000</v>
      </c>
      <c r="AB136" s="529">
        <v>1000</v>
      </c>
      <c r="AC136" s="529">
        <v>1000</v>
      </c>
      <c r="AD136" s="529">
        <v>1000</v>
      </c>
      <c r="AE136" s="529">
        <v>1000</v>
      </c>
      <c r="AF136" s="529">
        <v>1000</v>
      </c>
      <c r="AG136" s="529">
        <v>1000</v>
      </c>
      <c r="AH136" s="529">
        <v>1000</v>
      </c>
      <c r="AI136" s="529">
        <v>1000</v>
      </c>
      <c r="AJ136" s="529">
        <v>1000</v>
      </c>
      <c r="AK136" s="529">
        <v>1000</v>
      </c>
      <c r="AL136" s="529">
        <v>1000</v>
      </c>
      <c r="AM136" s="529">
        <v>1000</v>
      </c>
      <c r="AN136" s="529">
        <v>1000</v>
      </c>
      <c r="AO136" s="529">
        <v>1000</v>
      </c>
    </row>
    <row r="137" spans="4:41" outlineLevel="1" x14ac:dyDescent="0.3">
      <c r="D137" s="380">
        <v>7</v>
      </c>
      <c r="E137" s="379" t="s">
        <v>176</v>
      </c>
      <c r="F137" s="378" t="s">
        <v>443</v>
      </c>
      <c r="G137" s="379">
        <f t="shared" si="4"/>
        <v>500000</v>
      </c>
      <c r="I137" s="529">
        <v>500000</v>
      </c>
      <c r="J137" s="529">
        <v>500000</v>
      </c>
      <c r="K137" s="529">
        <v>500000</v>
      </c>
      <c r="L137" s="529">
        <v>500000</v>
      </c>
      <c r="M137" s="529">
        <v>500000</v>
      </c>
      <c r="N137" s="529">
        <v>500000</v>
      </c>
      <c r="O137" s="529">
        <v>500000</v>
      </c>
      <c r="P137" s="529">
        <v>500000</v>
      </c>
      <c r="Q137" s="529">
        <v>500000</v>
      </c>
      <c r="R137" s="529">
        <v>500000</v>
      </c>
      <c r="S137" s="529">
        <v>500000</v>
      </c>
      <c r="T137" s="529">
        <v>500000</v>
      </c>
      <c r="U137" s="529">
        <v>500000</v>
      </c>
      <c r="V137" s="529">
        <v>500000</v>
      </c>
      <c r="W137" s="529">
        <v>500000</v>
      </c>
      <c r="X137" s="529">
        <v>500000</v>
      </c>
      <c r="Y137" s="529">
        <v>500000</v>
      </c>
      <c r="Z137" s="529">
        <v>500000</v>
      </c>
      <c r="AA137" s="529">
        <v>500000</v>
      </c>
      <c r="AB137" s="529">
        <v>500000</v>
      </c>
      <c r="AC137" s="529">
        <v>500000</v>
      </c>
      <c r="AD137" s="529">
        <v>500000</v>
      </c>
      <c r="AE137" s="529">
        <v>500000</v>
      </c>
      <c r="AF137" s="529">
        <v>500000</v>
      </c>
      <c r="AG137" s="529">
        <v>500000</v>
      </c>
      <c r="AH137" s="529">
        <v>500000</v>
      </c>
      <c r="AI137" s="529">
        <v>500000</v>
      </c>
      <c r="AJ137" s="529">
        <v>500000</v>
      </c>
      <c r="AK137" s="529">
        <v>500000</v>
      </c>
      <c r="AL137" s="529">
        <v>500000</v>
      </c>
      <c r="AM137" s="529">
        <v>500000</v>
      </c>
      <c r="AN137" s="529">
        <v>500000</v>
      </c>
      <c r="AO137" s="529">
        <v>500000</v>
      </c>
    </row>
    <row r="138" spans="4:41" outlineLevel="1" x14ac:dyDescent="0.3">
      <c r="D138" s="380">
        <v>8</v>
      </c>
      <c r="E138" s="379" t="s">
        <v>177</v>
      </c>
      <c r="F138" s="378" t="s">
        <v>443</v>
      </c>
      <c r="G138" s="379">
        <f t="shared" si="4"/>
        <v>6000</v>
      </c>
      <c r="I138" s="529">
        <v>6000</v>
      </c>
      <c r="J138" s="529">
        <v>6000</v>
      </c>
      <c r="K138" s="529">
        <v>6000</v>
      </c>
      <c r="L138" s="529">
        <v>6000</v>
      </c>
      <c r="M138" s="529">
        <v>6000</v>
      </c>
      <c r="N138" s="529">
        <v>6000</v>
      </c>
      <c r="O138" s="529">
        <v>6000</v>
      </c>
      <c r="P138" s="529">
        <v>6000</v>
      </c>
      <c r="Q138" s="529">
        <v>6000</v>
      </c>
      <c r="R138" s="529">
        <v>6000</v>
      </c>
      <c r="S138" s="529">
        <v>6000</v>
      </c>
      <c r="T138" s="529">
        <v>6000</v>
      </c>
      <c r="U138" s="529">
        <v>6000</v>
      </c>
      <c r="V138" s="529">
        <v>6000</v>
      </c>
      <c r="W138" s="529">
        <v>6000</v>
      </c>
      <c r="X138" s="529">
        <v>6000</v>
      </c>
      <c r="Y138" s="529">
        <v>6000</v>
      </c>
      <c r="Z138" s="529">
        <v>6000</v>
      </c>
      <c r="AA138" s="529">
        <v>6000</v>
      </c>
      <c r="AB138" s="529">
        <v>6000</v>
      </c>
      <c r="AC138" s="529">
        <v>6000</v>
      </c>
      <c r="AD138" s="529">
        <v>6000</v>
      </c>
      <c r="AE138" s="529">
        <v>6000</v>
      </c>
      <c r="AF138" s="529">
        <v>6000</v>
      </c>
      <c r="AG138" s="529">
        <v>6000</v>
      </c>
      <c r="AH138" s="529">
        <v>6000</v>
      </c>
      <c r="AI138" s="529">
        <v>6000</v>
      </c>
      <c r="AJ138" s="529">
        <v>6000</v>
      </c>
      <c r="AK138" s="529">
        <v>6000</v>
      </c>
      <c r="AL138" s="529">
        <v>6000</v>
      </c>
      <c r="AM138" s="529">
        <v>6000</v>
      </c>
      <c r="AN138" s="529">
        <v>6000</v>
      </c>
      <c r="AO138" s="529">
        <v>6000</v>
      </c>
    </row>
    <row r="139" spans="4:41" outlineLevel="1" x14ac:dyDescent="0.3">
      <c r="D139" s="380">
        <v>9</v>
      </c>
      <c r="E139" s="379" t="s">
        <v>178</v>
      </c>
      <c r="F139" s="378" t="s">
        <v>443</v>
      </c>
      <c r="G139" s="379">
        <f t="shared" si="4"/>
        <v>800</v>
      </c>
      <c r="I139" s="529">
        <v>800</v>
      </c>
      <c r="J139" s="529">
        <v>800</v>
      </c>
      <c r="K139" s="529">
        <v>800</v>
      </c>
      <c r="L139" s="529">
        <v>800</v>
      </c>
      <c r="M139" s="529">
        <v>800</v>
      </c>
      <c r="N139" s="529">
        <v>800</v>
      </c>
      <c r="O139" s="529">
        <v>800</v>
      </c>
      <c r="P139" s="529">
        <v>800</v>
      </c>
      <c r="Q139" s="529">
        <v>800</v>
      </c>
      <c r="R139" s="529">
        <v>800</v>
      </c>
      <c r="S139" s="529">
        <v>800</v>
      </c>
      <c r="T139" s="529">
        <v>800</v>
      </c>
      <c r="U139" s="529">
        <v>800</v>
      </c>
      <c r="V139" s="529">
        <v>800</v>
      </c>
      <c r="W139" s="529">
        <v>800</v>
      </c>
      <c r="X139" s="529">
        <v>800</v>
      </c>
      <c r="Y139" s="529">
        <v>800</v>
      </c>
      <c r="Z139" s="529">
        <v>800</v>
      </c>
      <c r="AA139" s="529">
        <v>800</v>
      </c>
      <c r="AB139" s="529">
        <v>800</v>
      </c>
      <c r="AC139" s="529">
        <v>800</v>
      </c>
      <c r="AD139" s="529">
        <v>800</v>
      </c>
      <c r="AE139" s="529">
        <v>800</v>
      </c>
      <c r="AF139" s="529">
        <v>800</v>
      </c>
      <c r="AG139" s="529">
        <v>800</v>
      </c>
      <c r="AH139" s="529">
        <v>800</v>
      </c>
      <c r="AI139" s="529">
        <v>800</v>
      </c>
      <c r="AJ139" s="529">
        <v>800</v>
      </c>
      <c r="AK139" s="529">
        <v>800</v>
      </c>
      <c r="AL139" s="529">
        <v>800</v>
      </c>
      <c r="AM139" s="529">
        <v>800</v>
      </c>
      <c r="AN139" s="529">
        <v>800</v>
      </c>
      <c r="AO139" s="529">
        <v>800</v>
      </c>
    </row>
    <row r="140" spans="4:41" outlineLevel="1" x14ac:dyDescent="0.3">
      <c r="D140" s="380">
        <v>10</v>
      </c>
      <c r="E140" s="379" t="s">
        <v>179</v>
      </c>
      <c r="F140" s="378" t="s">
        <v>443</v>
      </c>
      <c r="G140" s="379">
        <f t="shared" si="4"/>
        <v>800</v>
      </c>
      <c r="I140" s="529">
        <v>800</v>
      </c>
      <c r="J140" s="529">
        <v>800</v>
      </c>
      <c r="K140" s="529">
        <v>800</v>
      </c>
      <c r="L140" s="529">
        <v>800</v>
      </c>
      <c r="M140" s="529">
        <v>800</v>
      </c>
      <c r="N140" s="529">
        <v>800</v>
      </c>
      <c r="O140" s="529">
        <v>800</v>
      </c>
      <c r="P140" s="529">
        <v>800</v>
      </c>
      <c r="Q140" s="529">
        <v>800</v>
      </c>
      <c r="R140" s="529">
        <v>800</v>
      </c>
      <c r="S140" s="529">
        <v>800</v>
      </c>
      <c r="T140" s="529">
        <v>800</v>
      </c>
      <c r="U140" s="529">
        <v>800</v>
      </c>
      <c r="V140" s="529">
        <v>800</v>
      </c>
      <c r="W140" s="529">
        <v>800</v>
      </c>
      <c r="X140" s="529">
        <v>800</v>
      </c>
      <c r="Y140" s="529">
        <v>800</v>
      </c>
      <c r="Z140" s="529">
        <v>800</v>
      </c>
      <c r="AA140" s="529">
        <v>800</v>
      </c>
      <c r="AB140" s="529">
        <v>800</v>
      </c>
      <c r="AC140" s="529">
        <v>800</v>
      </c>
      <c r="AD140" s="529">
        <v>800</v>
      </c>
      <c r="AE140" s="529">
        <v>800</v>
      </c>
      <c r="AF140" s="529">
        <v>800</v>
      </c>
      <c r="AG140" s="529">
        <v>800</v>
      </c>
      <c r="AH140" s="529">
        <v>800</v>
      </c>
      <c r="AI140" s="529">
        <v>800</v>
      </c>
      <c r="AJ140" s="529">
        <v>800</v>
      </c>
      <c r="AK140" s="529">
        <v>800</v>
      </c>
      <c r="AL140" s="529">
        <v>800</v>
      </c>
      <c r="AM140" s="529">
        <v>800</v>
      </c>
      <c r="AN140" s="529">
        <v>800</v>
      </c>
      <c r="AO140" s="529">
        <v>800</v>
      </c>
    </row>
    <row r="141" spans="4:41" outlineLevel="1" x14ac:dyDescent="0.3">
      <c r="D141" s="380">
        <v>11</v>
      </c>
      <c r="E141" s="379" t="s">
        <v>180</v>
      </c>
      <c r="F141" s="378" t="s">
        <v>443</v>
      </c>
      <c r="G141" s="379">
        <f t="shared" si="4"/>
        <v>100000</v>
      </c>
      <c r="I141" s="529">
        <v>100000</v>
      </c>
      <c r="J141" s="529">
        <v>100000</v>
      </c>
      <c r="K141" s="529">
        <v>100000</v>
      </c>
      <c r="L141" s="529">
        <v>100000</v>
      </c>
      <c r="M141" s="529">
        <v>100000</v>
      </c>
      <c r="N141" s="529">
        <v>100000</v>
      </c>
      <c r="O141" s="529">
        <v>100000</v>
      </c>
      <c r="P141" s="529">
        <v>100000</v>
      </c>
      <c r="Q141" s="529">
        <v>100000</v>
      </c>
      <c r="R141" s="529">
        <v>100000</v>
      </c>
      <c r="S141" s="529">
        <v>100000</v>
      </c>
      <c r="T141" s="529">
        <v>100000</v>
      </c>
      <c r="U141" s="529">
        <v>100000</v>
      </c>
      <c r="V141" s="529">
        <v>100000</v>
      </c>
      <c r="W141" s="529">
        <v>100000</v>
      </c>
      <c r="X141" s="529">
        <v>100000</v>
      </c>
      <c r="Y141" s="529">
        <v>100000</v>
      </c>
      <c r="Z141" s="529">
        <v>100000</v>
      </c>
      <c r="AA141" s="529">
        <v>100000</v>
      </c>
      <c r="AB141" s="529">
        <v>100000</v>
      </c>
      <c r="AC141" s="529">
        <v>100000</v>
      </c>
      <c r="AD141" s="529">
        <v>100000</v>
      </c>
      <c r="AE141" s="529">
        <v>100000</v>
      </c>
      <c r="AF141" s="529">
        <v>100000</v>
      </c>
      <c r="AG141" s="529">
        <v>100000</v>
      </c>
      <c r="AH141" s="529">
        <v>100000</v>
      </c>
      <c r="AI141" s="529">
        <v>100000</v>
      </c>
      <c r="AJ141" s="529">
        <v>100000</v>
      </c>
      <c r="AK141" s="529">
        <v>100000</v>
      </c>
      <c r="AL141" s="529">
        <v>100000</v>
      </c>
      <c r="AM141" s="529">
        <v>100000</v>
      </c>
      <c r="AN141" s="529">
        <v>100000</v>
      </c>
      <c r="AO141" s="529">
        <v>100000</v>
      </c>
    </row>
    <row r="142" spans="4:41" outlineLevel="1" x14ac:dyDescent="0.3">
      <c r="D142" s="380">
        <v>12</v>
      </c>
      <c r="E142" s="379" t="s">
        <v>181</v>
      </c>
      <c r="F142" s="378" t="s">
        <v>443</v>
      </c>
      <c r="G142" s="379">
        <f t="shared" si="4"/>
        <v>62000</v>
      </c>
      <c r="I142" s="529">
        <v>62000</v>
      </c>
      <c r="J142" s="529">
        <v>62000</v>
      </c>
      <c r="K142" s="529">
        <v>62000</v>
      </c>
      <c r="L142" s="529">
        <v>62000</v>
      </c>
      <c r="M142" s="529">
        <v>62000</v>
      </c>
      <c r="N142" s="529">
        <v>62000</v>
      </c>
      <c r="O142" s="529">
        <v>62000</v>
      </c>
      <c r="P142" s="529">
        <v>62000</v>
      </c>
      <c r="Q142" s="529">
        <v>62000</v>
      </c>
      <c r="R142" s="529">
        <v>62000</v>
      </c>
      <c r="S142" s="529">
        <v>62000</v>
      </c>
      <c r="T142" s="529">
        <v>62000</v>
      </c>
      <c r="U142" s="529">
        <v>62000</v>
      </c>
      <c r="V142" s="529">
        <v>62000</v>
      </c>
      <c r="W142" s="529">
        <v>62000</v>
      </c>
      <c r="X142" s="529">
        <v>62000</v>
      </c>
      <c r="Y142" s="529">
        <v>62000</v>
      </c>
      <c r="Z142" s="529">
        <v>62000</v>
      </c>
      <c r="AA142" s="529">
        <v>62000</v>
      </c>
      <c r="AB142" s="529">
        <v>62000</v>
      </c>
      <c r="AC142" s="529">
        <v>62000</v>
      </c>
      <c r="AD142" s="529">
        <v>62000</v>
      </c>
      <c r="AE142" s="529">
        <v>62000</v>
      </c>
      <c r="AF142" s="529">
        <v>62000</v>
      </c>
      <c r="AG142" s="529">
        <v>62000</v>
      </c>
      <c r="AH142" s="529">
        <v>62000</v>
      </c>
      <c r="AI142" s="529">
        <v>62000</v>
      </c>
      <c r="AJ142" s="529">
        <v>62000</v>
      </c>
      <c r="AK142" s="529">
        <v>62000</v>
      </c>
      <c r="AL142" s="529">
        <v>62000</v>
      </c>
      <c r="AM142" s="529">
        <v>62000</v>
      </c>
      <c r="AN142" s="529">
        <v>62000</v>
      </c>
      <c r="AO142" s="529">
        <v>62000</v>
      </c>
    </row>
    <row r="143" spans="4:41" outlineLevel="1" x14ac:dyDescent="0.3">
      <c r="D143" s="380">
        <v>13</v>
      </c>
      <c r="E143" s="379" t="s">
        <v>361</v>
      </c>
      <c r="F143" s="378" t="s">
        <v>443</v>
      </c>
      <c r="G143" s="379">
        <f t="shared" si="4"/>
        <v>10000</v>
      </c>
      <c r="I143" s="529">
        <v>10000</v>
      </c>
      <c r="J143" s="529">
        <v>10000</v>
      </c>
      <c r="K143" s="529">
        <v>10000</v>
      </c>
      <c r="L143" s="529">
        <v>10000</v>
      </c>
      <c r="M143" s="529">
        <v>10000</v>
      </c>
      <c r="N143" s="529">
        <v>10000</v>
      </c>
      <c r="O143" s="529">
        <v>10000</v>
      </c>
      <c r="P143" s="529">
        <v>10000</v>
      </c>
      <c r="Q143" s="529">
        <v>10000</v>
      </c>
      <c r="R143" s="529">
        <v>10000</v>
      </c>
      <c r="S143" s="529">
        <v>10000</v>
      </c>
      <c r="T143" s="529">
        <v>10000</v>
      </c>
      <c r="U143" s="529">
        <v>10000</v>
      </c>
      <c r="V143" s="529">
        <v>10000</v>
      </c>
      <c r="W143" s="529">
        <v>10000</v>
      </c>
      <c r="X143" s="529">
        <v>10000</v>
      </c>
      <c r="Y143" s="529">
        <v>10000</v>
      </c>
      <c r="Z143" s="529">
        <v>10000</v>
      </c>
      <c r="AA143" s="529">
        <v>10000</v>
      </c>
      <c r="AB143" s="529">
        <v>10000</v>
      </c>
      <c r="AC143" s="529">
        <v>10000</v>
      </c>
      <c r="AD143" s="529">
        <v>10000</v>
      </c>
      <c r="AE143" s="529">
        <v>10000</v>
      </c>
      <c r="AF143" s="529">
        <v>10000</v>
      </c>
      <c r="AG143" s="529">
        <v>10000</v>
      </c>
      <c r="AH143" s="529">
        <v>10000</v>
      </c>
      <c r="AI143" s="529">
        <v>10000</v>
      </c>
      <c r="AJ143" s="529">
        <v>10000</v>
      </c>
      <c r="AK143" s="529">
        <v>10000</v>
      </c>
      <c r="AL143" s="529">
        <v>10000</v>
      </c>
      <c r="AM143" s="529">
        <v>10000</v>
      </c>
      <c r="AN143" s="529">
        <v>10000</v>
      </c>
      <c r="AO143" s="529">
        <v>10000</v>
      </c>
    </row>
    <row r="144" spans="4:41" outlineLevel="1" x14ac:dyDescent="0.3">
      <c r="D144" s="380">
        <v>14</v>
      </c>
      <c r="E144" s="379" t="s">
        <v>183</v>
      </c>
      <c r="F144" s="378" t="s">
        <v>443</v>
      </c>
      <c r="G144" s="379">
        <f t="shared" si="4"/>
        <v>10000</v>
      </c>
      <c r="I144" s="529">
        <v>10000</v>
      </c>
      <c r="J144" s="529">
        <v>10000</v>
      </c>
      <c r="K144" s="529">
        <v>10000</v>
      </c>
      <c r="L144" s="529">
        <v>10000</v>
      </c>
      <c r="M144" s="529">
        <v>10000</v>
      </c>
      <c r="N144" s="529">
        <v>10000</v>
      </c>
      <c r="O144" s="529">
        <v>10000</v>
      </c>
      <c r="P144" s="529">
        <v>10000</v>
      </c>
      <c r="Q144" s="529">
        <v>10000</v>
      </c>
      <c r="R144" s="529">
        <v>10000</v>
      </c>
      <c r="S144" s="529">
        <v>10000</v>
      </c>
      <c r="T144" s="529">
        <v>10000</v>
      </c>
      <c r="U144" s="529">
        <v>10000</v>
      </c>
      <c r="V144" s="529">
        <v>10000</v>
      </c>
      <c r="W144" s="529">
        <v>10000</v>
      </c>
      <c r="X144" s="529">
        <v>10000</v>
      </c>
      <c r="Y144" s="529">
        <v>10000</v>
      </c>
      <c r="Z144" s="529">
        <v>10000</v>
      </c>
      <c r="AA144" s="529">
        <v>10000</v>
      </c>
      <c r="AB144" s="529">
        <v>10000</v>
      </c>
      <c r="AC144" s="529">
        <v>10000</v>
      </c>
      <c r="AD144" s="529">
        <v>10000</v>
      </c>
      <c r="AE144" s="529">
        <v>10000</v>
      </c>
      <c r="AF144" s="529">
        <v>10000</v>
      </c>
      <c r="AG144" s="529">
        <v>10000</v>
      </c>
      <c r="AH144" s="529">
        <v>10000</v>
      </c>
      <c r="AI144" s="529">
        <v>10000</v>
      </c>
      <c r="AJ144" s="529">
        <v>10000</v>
      </c>
      <c r="AK144" s="529">
        <v>10000</v>
      </c>
      <c r="AL144" s="529">
        <v>10000</v>
      </c>
      <c r="AM144" s="529">
        <v>10000</v>
      </c>
      <c r="AN144" s="529">
        <v>10000</v>
      </c>
      <c r="AO144" s="529">
        <v>10000</v>
      </c>
    </row>
    <row r="145" spans="4:102" outlineLevel="1" x14ac:dyDescent="0.3">
      <c r="D145" s="380">
        <v>15</v>
      </c>
      <c r="E145" s="379" t="s">
        <v>184</v>
      </c>
      <c r="F145" s="378" t="s">
        <v>443</v>
      </c>
      <c r="G145" s="379">
        <f t="shared" si="4"/>
        <v>9000000</v>
      </c>
      <c r="I145" s="529">
        <v>9000000</v>
      </c>
      <c r="J145" s="529">
        <v>9000000</v>
      </c>
      <c r="K145" s="529">
        <v>9000000</v>
      </c>
      <c r="L145" s="529">
        <v>9000000</v>
      </c>
      <c r="M145" s="529">
        <v>9000000</v>
      </c>
      <c r="N145" s="529">
        <v>9000000</v>
      </c>
      <c r="O145" s="529">
        <v>9000000</v>
      </c>
      <c r="P145" s="529">
        <v>9000000</v>
      </c>
      <c r="Q145" s="529">
        <v>9000000</v>
      </c>
      <c r="R145" s="529">
        <v>9000000</v>
      </c>
      <c r="S145" s="529">
        <v>9000000</v>
      </c>
      <c r="T145" s="529">
        <v>9000000</v>
      </c>
      <c r="U145" s="529">
        <v>9000000</v>
      </c>
      <c r="V145" s="529">
        <v>9000000</v>
      </c>
      <c r="W145" s="529">
        <v>9000000</v>
      </c>
      <c r="X145" s="529">
        <v>9000000</v>
      </c>
      <c r="Y145" s="529">
        <v>9000000</v>
      </c>
      <c r="Z145" s="529">
        <v>9000000</v>
      </c>
      <c r="AA145" s="529">
        <v>9000000</v>
      </c>
      <c r="AB145" s="529">
        <v>9000000</v>
      </c>
      <c r="AC145" s="529">
        <v>9000000</v>
      </c>
      <c r="AD145" s="529">
        <v>9000000</v>
      </c>
      <c r="AE145" s="529">
        <v>9000000</v>
      </c>
      <c r="AF145" s="529">
        <v>9000000</v>
      </c>
      <c r="AG145" s="529">
        <v>9000000</v>
      </c>
      <c r="AH145" s="529">
        <v>9000000</v>
      </c>
      <c r="AI145" s="529">
        <v>9000000</v>
      </c>
      <c r="AJ145" s="529">
        <v>9000000</v>
      </c>
      <c r="AK145" s="529">
        <v>9000000</v>
      </c>
      <c r="AL145" s="529">
        <v>9000000</v>
      </c>
      <c r="AM145" s="529">
        <v>9000000</v>
      </c>
      <c r="AN145" s="529">
        <v>9000000</v>
      </c>
      <c r="AO145" s="529">
        <v>9000000</v>
      </c>
    </row>
    <row r="146" spans="4:102" outlineLevel="1" x14ac:dyDescent="0.3">
      <c r="D146" s="380">
        <v>16</v>
      </c>
      <c r="E146" s="379" t="s">
        <v>185</v>
      </c>
      <c r="F146" s="378" t="s">
        <v>443</v>
      </c>
      <c r="G146" s="379">
        <f t="shared" si="4"/>
        <v>500</v>
      </c>
      <c r="I146" s="529">
        <v>500</v>
      </c>
      <c r="J146" s="529">
        <v>500</v>
      </c>
      <c r="K146" s="529">
        <v>500</v>
      </c>
      <c r="L146" s="529">
        <v>500</v>
      </c>
      <c r="M146" s="529">
        <v>500</v>
      </c>
      <c r="N146" s="529">
        <v>500</v>
      </c>
      <c r="O146" s="529">
        <v>500</v>
      </c>
      <c r="P146" s="529">
        <v>500</v>
      </c>
      <c r="Q146" s="529">
        <v>500</v>
      </c>
      <c r="R146" s="529">
        <v>500</v>
      </c>
      <c r="S146" s="529">
        <v>500</v>
      </c>
      <c r="T146" s="529">
        <v>500</v>
      </c>
      <c r="U146" s="529">
        <v>500</v>
      </c>
      <c r="V146" s="529">
        <v>500</v>
      </c>
      <c r="W146" s="529">
        <v>500</v>
      </c>
      <c r="X146" s="529">
        <v>500</v>
      </c>
      <c r="Y146" s="529">
        <v>500</v>
      </c>
      <c r="Z146" s="529">
        <v>500</v>
      </c>
      <c r="AA146" s="529">
        <v>500</v>
      </c>
      <c r="AB146" s="529">
        <v>500</v>
      </c>
      <c r="AC146" s="529">
        <v>500</v>
      </c>
      <c r="AD146" s="529">
        <v>500</v>
      </c>
      <c r="AE146" s="529">
        <v>500</v>
      </c>
      <c r="AF146" s="529">
        <v>500</v>
      </c>
      <c r="AG146" s="529">
        <v>500</v>
      </c>
      <c r="AH146" s="529">
        <v>500</v>
      </c>
      <c r="AI146" s="529">
        <v>500</v>
      </c>
      <c r="AJ146" s="529">
        <v>500</v>
      </c>
      <c r="AK146" s="529">
        <v>500</v>
      </c>
      <c r="AL146" s="529">
        <v>500</v>
      </c>
      <c r="AM146" s="529">
        <v>500</v>
      </c>
      <c r="AN146" s="529">
        <v>500</v>
      </c>
      <c r="AO146" s="529">
        <v>500</v>
      </c>
    </row>
    <row r="147" spans="4:102" outlineLevel="1" x14ac:dyDescent="0.3">
      <c r="D147" s="380">
        <v>17</v>
      </c>
      <c r="E147" s="379" t="s">
        <v>186</v>
      </c>
      <c r="F147" s="378" t="s">
        <v>443</v>
      </c>
      <c r="G147" s="379">
        <f t="shared" si="4"/>
        <v>500</v>
      </c>
      <c r="I147" s="529">
        <v>500</v>
      </c>
      <c r="J147" s="529">
        <v>500</v>
      </c>
      <c r="K147" s="529">
        <v>500</v>
      </c>
      <c r="L147" s="529">
        <v>500</v>
      </c>
      <c r="M147" s="529">
        <v>500</v>
      </c>
      <c r="N147" s="529">
        <v>500</v>
      </c>
      <c r="O147" s="529">
        <v>500</v>
      </c>
      <c r="P147" s="529">
        <v>500</v>
      </c>
      <c r="Q147" s="529">
        <v>500</v>
      </c>
      <c r="R147" s="529">
        <v>500</v>
      </c>
      <c r="S147" s="529">
        <v>500</v>
      </c>
      <c r="T147" s="529">
        <v>500</v>
      </c>
      <c r="U147" s="529">
        <v>500</v>
      </c>
      <c r="V147" s="529">
        <v>500</v>
      </c>
      <c r="W147" s="529">
        <v>500</v>
      </c>
      <c r="X147" s="529">
        <v>500</v>
      </c>
      <c r="Y147" s="529">
        <v>500</v>
      </c>
      <c r="Z147" s="529">
        <v>500</v>
      </c>
      <c r="AA147" s="529">
        <v>500</v>
      </c>
      <c r="AB147" s="529">
        <v>500</v>
      </c>
      <c r="AC147" s="529">
        <v>500</v>
      </c>
      <c r="AD147" s="529">
        <v>500</v>
      </c>
      <c r="AE147" s="529">
        <v>500</v>
      </c>
      <c r="AF147" s="529">
        <v>500</v>
      </c>
      <c r="AG147" s="529">
        <v>500</v>
      </c>
      <c r="AH147" s="529">
        <v>500</v>
      </c>
      <c r="AI147" s="529">
        <v>500</v>
      </c>
      <c r="AJ147" s="529">
        <v>500</v>
      </c>
      <c r="AK147" s="529">
        <v>500</v>
      </c>
      <c r="AL147" s="529">
        <v>500</v>
      </c>
      <c r="AM147" s="529">
        <v>500</v>
      </c>
      <c r="AN147" s="529">
        <v>500</v>
      </c>
      <c r="AO147" s="529">
        <v>500</v>
      </c>
    </row>
    <row r="148" spans="4:102" outlineLevel="1" x14ac:dyDescent="0.3">
      <c r="D148" s="380">
        <v>18</v>
      </c>
      <c r="E148" s="379" t="s">
        <v>187</v>
      </c>
      <c r="F148" s="378" t="s">
        <v>443</v>
      </c>
      <c r="G148" s="379">
        <f t="shared" si="4"/>
        <v>60000</v>
      </c>
      <c r="I148" s="529">
        <v>60000</v>
      </c>
      <c r="J148" s="529">
        <v>60000</v>
      </c>
      <c r="K148" s="529">
        <v>60000</v>
      </c>
      <c r="L148" s="529">
        <v>60000</v>
      </c>
      <c r="M148" s="529">
        <v>60000</v>
      </c>
      <c r="N148" s="529">
        <v>60000</v>
      </c>
      <c r="O148" s="529">
        <v>60000</v>
      </c>
      <c r="P148" s="529">
        <v>60000</v>
      </c>
      <c r="Q148" s="529">
        <v>60000</v>
      </c>
      <c r="R148" s="529">
        <v>60000</v>
      </c>
      <c r="S148" s="529">
        <v>60000</v>
      </c>
      <c r="T148" s="529">
        <v>60000</v>
      </c>
      <c r="U148" s="529">
        <v>60000</v>
      </c>
      <c r="V148" s="529">
        <v>60000</v>
      </c>
      <c r="W148" s="529">
        <v>60000</v>
      </c>
      <c r="X148" s="529">
        <v>60000</v>
      </c>
      <c r="Y148" s="529">
        <v>60000</v>
      </c>
      <c r="Z148" s="529">
        <v>60000</v>
      </c>
      <c r="AA148" s="529">
        <v>60000</v>
      </c>
      <c r="AB148" s="529">
        <v>60000</v>
      </c>
      <c r="AC148" s="529">
        <v>60000</v>
      </c>
      <c r="AD148" s="529">
        <v>60000</v>
      </c>
      <c r="AE148" s="529">
        <v>60000</v>
      </c>
      <c r="AF148" s="529">
        <v>60000</v>
      </c>
      <c r="AG148" s="529">
        <v>60000</v>
      </c>
      <c r="AH148" s="529">
        <v>60000</v>
      </c>
      <c r="AI148" s="529">
        <v>60000</v>
      </c>
      <c r="AJ148" s="529">
        <v>60000</v>
      </c>
      <c r="AK148" s="529">
        <v>60000</v>
      </c>
      <c r="AL148" s="529">
        <v>60000</v>
      </c>
      <c r="AM148" s="529">
        <v>60000</v>
      </c>
      <c r="AN148" s="529">
        <v>60000</v>
      </c>
      <c r="AO148" s="529">
        <v>60000</v>
      </c>
    </row>
    <row r="149" spans="4:102" outlineLevel="1" x14ac:dyDescent="0.3">
      <c r="D149" s="380">
        <v>19</v>
      </c>
      <c r="E149" s="379" t="s">
        <v>188</v>
      </c>
      <c r="F149" s="378" t="s">
        <v>443</v>
      </c>
      <c r="G149" s="379">
        <f t="shared" si="4"/>
        <v>10000</v>
      </c>
      <c r="I149" s="529">
        <v>10000</v>
      </c>
      <c r="J149" s="529">
        <v>10000</v>
      </c>
      <c r="K149" s="529">
        <v>10000</v>
      </c>
      <c r="L149" s="529">
        <v>10000</v>
      </c>
      <c r="M149" s="529">
        <v>10000</v>
      </c>
      <c r="N149" s="529">
        <v>10000</v>
      </c>
      <c r="O149" s="529">
        <v>10000</v>
      </c>
      <c r="P149" s="529">
        <v>10000</v>
      </c>
      <c r="Q149" s="529">
        <v>10000</v>
      </c>
      <c r="R149" s="529">
        <v>10000</v>
      </c>
      <c r="S149" s="529">
        <v>10000</v>
      </c>
      <c r="T149" s="529">
        <v>10000</v>
      </c>
      <c r="U149" s="529">
        <v>10000</v>
      </c>
      <c r="V149" s="529">
        <v>10000</v>
      </c>
      <c r="W149" s="529">
        <v>10000</v>
      </c>
      <c r="X149" s="529">
        <v>10000</v>
      </c>
      <c r="Y149" s="529">
        <v>10000</v>
      </c>
      <c r="Z149" s="529">
        <v>10000</v>
      </c>
      <c r="AA149" s="529">
        <v>10000</v>
      </c>
      <c r="AB149" s="529">
        <v>10000</v>
      </c>
      <c r="AC149" s="529">
        <v>10000</v>
      </c>
      <c r="AD149" s="529">
        <v>10000</v>
      </c>
      <c r="AE149" s="529">
        <v>10000</v>
      </c>
      <c r="AF149" s="529">
        <v>10000</v>
      </c>
      <c r="AG149" s="529">
        <v>10000</v>
      </c>
      <c r="AH149" s="529">
        <v>10000</v>
      </c>
      <c r="AI149" s="529">
        <v>10000</v>
      </c>
      <c r="AJ149" s="529">
        <v>10000</v>
      </c>
      <c r="AK149" s="529">
        <v>10000</v>
      </c>
      <c r="AL149" s="529">
        <v>10000</v>
      </c>
      <c r="AM149" s="529">
        <v>10000</v>
      </c>
      <c r="AN149" s="529">
        <v>10000</v>
      </c>
      <c r="AO149" s="529">
        <v>10000</v>
      </c>
    </row>
    <row r="150" spans="4:102" outlineLevel="1" x14ac:dyDescent="0.3">
      <c r="D150" s="380">
        <v>20</v>
      </c>
      <c r="E150" s="379" t="s">
        <v>189</v>
      </c>
      <c r="F150" s="378" t="s">
        <v>443</v>
      </c>
      <c r="G150" s="379">
        <f t="shared" si="4"/>
        <v>60000</v>
      </c>
      <c r="I150" s="529">
        <v>60000</v>
      </c>
      <c r="J150" s="529">
        <v>60000</v>
      </c>
      <c r="K150" s="529">
        <v>60000</v>
      </c>
      <c r="L150" s="529">
        <v>60000</v>
      </c>
      <c r="M150" s="529">
        <v>60000</v>
      </c>
      <c r="N150" s="529">
        <v>60000</v>
      </c>
      <c r="O150" s="529">
        <v>60000</v>
      </c>
      <c r="P150" s="529">
        <v>60000</v>
      </c>
      <c r="Q150" s="529">
        <v>60000</v>
      </c>
      <c r="R150" s="529">
        <v>60000</v>
      </c>
      <c r="S150" s="529">
        <v>60000</v>
      </c>
      <c r="T150" s="529">
        <v>60000</v>
      </c>
      <c r="U150" s="529">
        <v>60000</v>
      </c>
      <c r="V150" s="529">
        <v>60000</v>
      </c>
      <c r="W150" s="529">
        <v>60000</v>
      </c>
      <c r="X150" s="529">
        <v>60000</v>
      </c>
      <c r="Y150" s="529">
        <v>60000</v>
      </c>
      <c r="Z150" s="529">
        <v>60000</v>
      </c>
      <c r="AA150" s="529">
        <v>60000</v>
      </c>
      <c r="AB150" s="529">
        <v>60000</v>
      </c>
      <c r="AC150" s="529">
        <v>60000</v>
      </c>
      <c r="AD150" s="529">
        <v>60000</v>
      </c>
      <c r="AE150" s="529">
        <v>60000</v>
      </c>
      <c r="AF150" s="529">
        <v>60000</v>
      </c>
      <c r="AG150" s="529">
        <v>60000</v>
      </c>
      <c r="AH150" s="529">
        <v>60000</v>
      </c>
      <c r="AI150" s="529">
        <v>60000</v>
      </c>
      <c r="AJ150" s="529">
        <v>60000</v>
      </c>
      <c r="AK150" s="529">
        <v>60000</v>
      </c>
      <c r="AL150" s="529">
        <v>60000</v>
      </c>
      <c r="AM150" s="529">
        <v>60000</v>
      </c>
      <c r="AN150" s="529">
        <v>60000</v>
      </c>
      <c r="AO150" s="529">
        <v>60000</v>
      </c>
    </row>
    <row r="151" spans="4:102" outlineLevel="1" x14ac:dyDescent="0.3">
      <c r="D151" s="380">
        <v>21</v>
      </c>
      <c r="E151" s="379" t="s">
        <v>362</v>
      </c>
      <c r="F151" s="378" t="s">
        <v>443</v>
      </c>
      <c r="G151" s="379">
        <f t="shared" si="4"/>
        <v>800</v>
      </c>
      <c r="I151" s="529">
        <v>800</v>
      </c>
      <c r="J151" s="529">
        <v>800</v>
      </c>
      <c r="K151" s="529">
        <v>800</v>
      </c>
      <c r="L151" s="529">
        <v>800</v>
      </c>
      <c r="M151" s="529">
        <v>800</v>
      </c>
      <c r="N151" s="529">
        <v>800</v>
      </c>
      <c r="O151" s="529">
        <v>800</v>
      </c>
      <c r="P151" s="529">
        <v>800</v>
      </c>
      <c r="Q151" s="529">
        <v>800</v>
      </c>
      <c r="R151" s="529">
        <v>800</v>
      </c>
      <c r="S151" s="529">
        <v>800</v>
      </c>
      <c r="T151" s="529">
        <v>800</v>
      </c>
      <c r="U151" s="529">
        <v>800</v>
      </c>
      <c r="V151" s="529">
        <v>800</v>
      </c>
      <c r="W151" s="529">
        <v>800</v>
      </c>
      <c r="X151" s="529">
        <v>800</v>
      </c>
      <c r="Y151" s="529">
        <v>800</v>
      </c>
      <c r="Z151" s="529">
        <v>800</v>
      </c>
      <c r="AA151" s="529">
        <v>800</v>
      </c>
      <c r="AB151" s="529">
        <v>800</v>
      </c>
      <c r="AC151" s="529">
        <v>800</v>
      </c>
      <c r="AD151" s="529">
        <v>800</v>
      </c>
      <c r="AE151" s="529">
        <v>800</v>
      </c>
      <c r="AF151" s="529">
        <v>800</v>
      </c>
      <c r="AG151" s="529">
        <v>800</v>
      </c>
      <c r="AH151" s="529">
        <v>800</v>
      </c>
      <c r="AI151" s="529">
        <v>800</v>
      </c>
      <c r="AJ151" s="529">
        <v>800</v>
      </c>
      <c r="AK151" s="529">
        <v>800</v>
      </c>
      <c r="AL151" s="529">
        <v>800</v>
      </c>
      <c r="AM151" s="529">
        <v>800</v>
      </c>
      <c r="AN151" s="529">
        <v>800</v>
      </c>
      <c r="AO151" s="529">
        <v>800</v>
      </c>
    </row>
    <row r="152" spans="4:102" outlineLevel="1" x14ac:dyDescent="0.3">
      <c r="D152" s="380">
        <v>22</v>
      </c>
      <c r="E152" s="379" t="s">
        <v>191</v>
      </c>
      <c r="F152" s="378" t="s">
        <v>443</v>
      </c>
      <c r="G152" s="379">
        <f t="shared" si="4"/>
        <v>90000</v>
      </c>
      <c r="I152" s="529">
        <v>90000</v>
      </c>
      <c r="J152" s="529">
        <v>90000</v>
      </c>
      <c r="K152" s="529">
        <v>90000</v>
      </c>
      <c r="L152" s="529">
        <v>90000</v>
      </c>
      <c r="M152" s="529">
        <v>90000</v>
      </c>
      <c r="N152" s="529">
        <v>90000</v>
      </c>
      <c r="O152" s="529">
        <v>90000</v>
      </c>
      <c r="P152" s="529">
        <v>90000</v>
      </c>
      <c r="Q152" s="529">
        <v>90000</v>
      </c>
      <c r="R152" s="529">
        <v>90000</v>
      </c>
      <c r="S152" s="529">
        <v>90000</v>
      </c>
      <c r="T152" s="529">
        <v>90000</v>
      </c>
      <c r="U152" s="529">
        <v>90000</v>
      </c>
      <c r="V152" s="529">
        <v>90000</v>
      </c>
      <c r="W152" s="529">
        <v>90000</v>
      </c>
      <c r="X152" s="529">
        <v>90000</v>
      </c>
      <c r="Y152" s="529">
        <v>90000</v>
      </c>
      <c r="Z152" s="529">
        <v>90000</v>
      </c>
      <c r="AA152" s="529">
        <v>90000</v>
      </c>
      <c r="AB152" s="529">
        <v>90000</v>
      </c>
      <c r="AC152" s="529">
        <v>90000</v>
      </c>
      <c r="AD152" s="529">
        <v>90000</v>
      </c>
      <c r="AE152" s="529">
        <v>90000</v>
      </c>
      <c r="AF152" s="529">
        <v>90000</v>
      </c>
      <c r="AG152" s="529">
        <v>90000</v>
      </c>
      <c r="AH152" s="529">
        <v>90000</v>
      </c>
      <c r="AI152" s="529">
        <v>90000</v>
      </c>
      <c r="AJ152" s="529">
        <v>90000</v>
      </c>
      <c r="AK152" s="529">
        <v>90000</v>
      </c>
      <c r="AL152" s="529">
        <v>90000</v>
      </c>
      <c r="AM152" s="529">
        <v>90000</v>
      </c>
      <c r="AN152" s="529">
        <v>90000</v>
      </c>
      <c r="AO152" s="529">
        <v>90000</v>
      </c>
    </row>
    <row r="153" spans="4:102" outlineLevel="1" x14ac:dyDescent="0.3">
      <c r="D153" s="380">
        <v>23</v>
      </c>
      <c r="E153" s="379" t="s">
        <v>192</v>
      </c>
      <c r="F153" s="378" t="s">
        <v>443</v>
      </c>
      <c r="G153" s="379">
        <f t="shared" si="4"/>
        <v>500000</v>
      </c>
      <c r="I153" s="529">
        <v>500000</v>
      </c>
      <c r="J153" s="529">
        <v>500000</v>
      </c>
      <c r="K153" s="529">
        <v>500000</v>
      </c>
      <c r="L153" s="529">
        <v>500000</v>
      </c>
      <c r="M153" s="529">
        <v>500000</v>
      </c>
      <c r="N153" s="529">
        <v>500000</v>
      </c>
      <c r="O153" s="529">
        <v>500000</v>
      </c>
      <c r="P153" s="529">
        <v>500000</v>
      </c>
      <c r="Q153" s="529">
        <v>500000</v>
      </c>
      <c r="R153" s="529">
        <v>500000</v>
      </c>
      <c r="S153" s="529">
        <v>500000</v>
      </c>
      <c r="T153" s="529">
        <v>500000</v>
      </c>
      <c r="U153" s="529">
        <v>500000</v>
      </c>
      <c r="V153" s="529">
        <v>500000</v>
      </c>
      <c r="W153" s="529">
        <v>500000</v>
      </c>
      <c r="X153" s="529">
        <v>500000</v>
      </c>
      <c r="Y153" s="529">
        <v>500000</v>
      </c>
      <c r="Z153" s="529">
        <v>500000</v>
      </c>
      <c r="AA153" s="529">
        <v>500000</v>
      </c>
      <c r="AB153" s="529">
        <v>500000</v>
      </c>
      <c r="AC153" s="529">
        <v>500000</v>
      </c>
      <c r="AD153" s="529">
        <v>500000</v>
      </c>
      <c r="AE153" s="529">
        <v>500000</v>
      </c>
      <c r="AF153" s="529">
        <v>500000</v>
      </c>
      <c r="AG153" s="529">
        <v>500000</v>
      </c>
      <c r="AH153" s="529">
        <v>500000</v>
      </c>
      <c r="AI153" s="529">
        <v>500000</v>
      </c>
      <c r="AJ153" s="529">
        <v>500000</v>
      </c>
      <c r="AK153" s="529">
        <v>500000</v>
      </c>
      <c r="AL153" s="529">
        <v>500000</v>
      </c>
      <c r="AM153" s="529">
        <v>500000</v>
      </c>
      <c r="AN153" s="529">
        <v>500000</v>
      </c>
      <c r="AO153" s="529">
        <v>500000</v>
      </c>
    </row>
    <row r="154" spans="4:102" outlineLevel="1" x14ac:dyDescent="0.3">
      <c r="D154" s="380">
        <v>24</v>
      </c>
      <c r="E154" s="379" t="s">
        <v>363</v>
      </c>
      <c r="F154" s="378" t="s">
        <v>443</v>
      </c>
      <c r="G154" s="379">
        <f t="shared" si="4"/>
        <v>70000</v>
      </c>
      <c r="I154" s="529">
        <v>70000</v>
      </c>
      <c r="J154" s="529">
        <v>70000</v>
      </c>
      <c r="K154" s="529">
        <v>70000</v>
      </c>
      <c r="L154" s="529">
        <v>70000</v>
      </c>
      <c r="M154" s="529">
        <v>70000</v>
      </c>
      <c r="N154" s="529">
        <v>70000</v>
      </c>
      <c r="O154" s="529">
        <v>70000</v>
      </c>
      <c r="P154" s="529">
        <v>70000</v>
      </c>
      <c r="Q154" s="529">
        <v>70000</v>
      </c>
      <c r="R154" s="529">
        <v>70000</v>
      </c>
      <c r="S154" s="529">
        <v>70000</v>
      </c>
      <c r="T154" s="529">
        <v>70000</v>
      </c>
      <c r="U154" s="529">
        <v>70000</v>
      </c>
      <c r="V154" s="529">
        <v>70000</v>
      </c>
      <c r="W154" s="529">
        <v>70000</v>
      </c>
      <c r="X154" s="529">
        <v>70000</v>
      </c>
      <c r="Y154" s="529">
        <v>70000</v>
      </c>
      <c r="Z154" s="529">
        <v>70000</v>
      </c>
      <c r="AA154" s="529">
        <v>70000</v>
      </c>
      <c r="AB154" s="529">
        <v>70000</v>
      </c>
      <c r="AC154" s="529">
        <v>70000</v>
      </c>
      <c r="AD154" s="529">
        <v>70000</v>
      </c>
      <c r="AE154" s="529">
        <v>70000</v>
      </c>
      <c r="AF154" s="529">
        <v>70000</v>
      </c>
      <c r="AG154" s="529">
        <v>70000</v>
      </c>
      <c r="AH154" s="529">
        <v>70000</v>
      </c>
      <c r="AI154" s="529">
        <v>70000</v>
      </c>
      <c r="AJ154" s="529">
        <v>70000</v>
      </c>
      <c r="AK154" s="529">
        <v>70000</v>
      </c>
      <c r="AL154" s="529">
        <v>70000</v>
      </c>
      <c r="AM154" s="529">
        <v>70000</v>
      </c>
      <c r="AN154" s="529">
        <v>70000</v>
      </c>
      <c r="AO154" s="529">
        <v>70000</v>
      </c>
    </row>
    <row r="155" spans="4:102" outlineLevel="1" x14ac:dyDescent="0.3">
      <c r="D155" s="380">
        <v>25</v>
      </c>
      <c r="E155" s="379" t="s">
        <v>194</v>
      </c>
      <c r="F155" s="378" t="s">
        <v>443</v>
      </c>
      <c r="G155" s="379">
        <f t="shared" si="4"/>
        <v>50000</v>
      </c>
      <c r="I155" s="529">
        <v>50000</v>
      </c>
      <c r="J155" s="529">
        <v>50000</v>
      </c>
      <c r="K155" s="529">
        <v>50000</v>
      </c>
      <c r="L155" s="529">
        <v>50000</v>
      </c>
      <c r="M155" s="529">
        <v>50000</v>
      </c>
      <c r="N155" s="529">
        <v>50000</v>
      </c>
      <c r="O155" s="529">
        <v>50000</v>
      </c>
      <c r="P155" s="529">
        <v>50000</v>
      </c>
      <c r="Q155" s="529">
        <v>50000</v>
      </c>
      <c r="R155" s="529">
        <v>50000</v>
      </c>
      <c r="S155" s="529">
        <v>50000</v>
      </c>
      <c r="T155" s="529">
        <v>50000</v>
      </c>
      <c r="U155" s="529">
        <v>50000</v>
      </c>
      <c r="V155" s="529">
        <v>50000</v>
      </c>
      <c r="W155" s="529">
        <v>50000</v>
      </c>
      <c r="X155" s="529">
        <v>50000</v>
      </c>
      <c r="Y155" s="529">
        <v>50000</v>
      </c>
      <c r="Z155" s="529">
        <v>50000</v>
      </c>
      <c r="AA155" s="529">
        <v>50000</v>
      </c>
      <c r="AB155" s="529">
        <v>50000</v>
      </c>
      <c r="AC155" s="529">
        <v>50000</v>
      </c>
      <c r="AD155" s="529">
        <v>50000</v>
      </c>
      <c r="AE155" s="529">
        <v>50000</v>
      </c>
      <c r="AF155" s="529">
        <v>50000</v>
      </c>
      <c r="AG155" s="529">
        <v>50000</v>
      </c>
      <c r="AH155" s="529">
        <v>50000</v>
      </c>
      <c r="AI155" s="529">
        <v>50000</v>
      </c>
      <c r="AJ155" s="529">
        <v>50000</v>
      </c>
      <c r="AK155" s="529">
        <v>50000</v>
      </c>
      <c r="AL155" s="529">
        <v>50000</v>
      </c>
      <c r="AM155" s="529">
        <v>50000</v>
      </c>
      <c r="AN155" s="529">
        <v>50000</v>
      </c>
      <c r="AO155" s="529">
        <v>50000</v>
      </c>
    </row>
    <row r="156" spans="4:102" outlineLevel="1" x14ac:dyDescent="0.3">
      <c r="D156" s="380">
        <v>26</v>
      </c>
      <c r="E156" s="379" t="s">
        <v>442</v>
      </c>
      <c r="F156" s="378" t="s">
        <v>443</v>
      </c>
      <c r="G156" s="379">
        <f t="shared" si="4"/>
        <v>1000</v>
      </c>
      <c r="I156" s="529">
        <v>1000</v>
      </c>
      <c r="J156" s="529">
        <v>1000</v>
      </c>
      <c r="K156" s="529">
        <v>1000</v>
      </c>
      <c r="L156" s="529">
        <v>1000</v>
      </c>
      <c r="M156" s="529">
        <v>1000</v>
      </c>
      <c r="N156" s="529">
        <v>1000</v>
      </c>
      <c r="O156" s="529">
        <v>1000</v>
      </c>
      <c r="P156" s="529">
        <v>1000</v>
      </c>
      <c r="Q156" s="529">
        <v>1000</v>
      </c>
      <c r="R156" s="529">
        <v>1000</v>
      </c>
      <c r="S156" s="529">
        <v>1000</v>
      </c>
      <c r="T156" s="529">
        <v>1000</v>
      </c>
      <c r="U156" s="529">
        <v>1000</v>
      </c>
      <c r="V156" s="529">
        <v>1000</v>
      </c>
      <c r="W156" s="529">
        <v>1000</v>
      </c>
      <c r="X156" s="529">
        <v>1000</v>
      </c>
      <c r="Y156" s="529">
        <v>1000</v>
      </c>
      <c r="Z156" s="529">
        <v>1000</v>
      </c>
      <c r="AA156" s="529">
        <v>1000</v>
      </c>
      <c r="AB156" s="529">
        <v>1000</v>
      </c>
      <c r="AC156" s="529">
        <v>1000</v>
      </c>
      <c r="AD156" s="529">
        <v>1000</v>
      </c>
      <c r="AE156" s="529">
        <v>1000</v>
      </c>
      <c r="AF156" s="529">
        <v>1000</v>
      </c>
      <c r="AG156" s="529">
        <v>1000</v>
      </c>
      <c r="AH156" s="529">
        <v>1000</v>
      </c>
      <c r="AI156" s="529">
        <v>1000</v>
      </c>
      <c r="AJ156" s="529">
        <v>1000</v>
      </c>
      <c r="AK156" s="529">
        <v>1000</v>
      </c>
      <c r="AL156" s="529">
        <v>1000</v>
      </c>
      <c r="AM156" s="529">
        <v>1000</v>
      </c>
      <c r="AN156" s="529">
        <v>1000</v>
      </c>
      <c r="AO156" s="529">
        <v>1000</v>
      </c>
    </row>
    <row r="157" spans="4:102" outlineLevel="1" x14ac:dyDescent="0.3">
      <c r="D157" s="377"/>
      <c r="E157" s="377"/>
      <c r="F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  <c r="V157" s="377"/>
      <c r="W157" s="377"/>
      <c r="X157" s="377"/>
      <c r="Y157" s="377"/>
      <c r="Z157" s="377"/>
      <c r="AA157" s="377"/>
      <c r="AB157" s="377"/>
      <c r="AC157" s="377"/>
      <c r="AD157" s="377"/>
      <c r="AE157" s="377"/>
      <c r="AF157" s="377"/>
      <c r="AG157" s="377"/>
      <c r="AH157" s="377"/>
      <c r="AI157" s="377"/>
      <c r="AJ157" s="377"/>
      <c r="AK157" s="377"/>
      <c r="AL157" s="377"/>
      <c r="AM157" s="377"/>
      <c r="AN157" s="377"/>
      <c r="AO157" s="377"/>
      <c r="AP157" s="377"/>
      <c r="AQ157" s="377"/>
      <c r="AR157" s="377"/>
      <c r="AS157" s="377"/>
      <c r="AT157" s="377"/>
      <c r="AU157" s="377"/>
      <c r="AV157" s="377"/>
      <c r="AW157" s="377"/>
      <c r="AX157" s="377"/>
      <c r="AY157" s="377"/>
      <c r="AZ157" s="377"/>
      <c r="BA157" s="377"/>
      <c r="BB157" s="377"/>
      <c r="BC157" s="377"/>
      <c r="BD157" s="377"/>
      <c r="BE157" s="377"/>
      <c r="BF157" s="377"/>
      <c r="BG157" s="377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S157" s="377"/>
      <c r="BT157" s="377"/>
      <c r="BU157" s="377"/>
      <c r="BV157" s="377"/>
      <c r="BW157" s="377"/>
      <c r="BX157" s="377"/>
      <c r="BY157" s="377"/>
      <c r="BZ157" s="377"/>
      <c r="CA157" s="377"/>
      <c r="CB157" s="377"/>
      <c r="CC157" s="377"/>
      <c r="CD157" s="377"/>
      <c r="CE157" s="377"/>
      <c r="CF157" s="377"/>
      <c r="CG157" s="377"/>
      <c r="CH157" s="377"/>
      <c r="CI157" s="377"/>
      <c r="CJ157" s="377"/>
      <c r="CK157" s="377"/>
      <c r="CL157" s="377"/>
      <c r="CM157" s="377"/>
      <c r="CN157" s="377"/>
      <c r="CO157" s="377"/>
      <c r="CP157" s="377"/>
      <c r="CQ157" s="377"/>
      <c r="CR157" s="377"/>
      <c r="CS157" s="377"/>
      <c r="CT157" s="377"/>
      <c r="CU157" s="377"/>
      <c r="CV157" s="377"/>
      <c r="CW157" s="377"/>
      <c r="CX157" s="377"/>
    </row>
    <row r="158" spans="4:102" outlineLevel="1" x14ac:dyDescent="0.3">
      <c r="D158" s="377"/>
      <c r="E158" s="379" t="s">
        <v>515</v>
      </c>
      <c r="F158" s="378" t="s">
        <v>443</v>
      </c>
      <c r="G158" s="379">
        <f>+SUM(G131:G156)</f>
        <v>11084700</v>
      </c>
      <c r="I158" s="379">
        <f t="shared" ref="I158:AO158" si="5">+SUM(I131:I156)</f>
        <v>11084700</v>
      </c>
      <c r="J158" s="379">
        <f t="shared" si="5"/>
        <v>11084700</v>
      </c>
      <c r="K158" s="379">
        <f t="shared" si="5"/>
        <v>11084700</v>
      </c>
      <c r="L158" s="379">
        <f t="shared" si="5"/>
        <v>11084700</v>
      </c>
      <c r="M158" s="379">
        <f t="shared" si="5"/>
        <v>11084700</v>
      </c>
      <c r="N158" s="379">
        <f t="shared" si="5"/>
        <v>11084700</v>
      </c>
      <c r="O158" s="379">
        <f t="shared" si="5"/>
        <v>11084700</v>
      </c>
      <c r="P158" s="379">
        <f t="shared" si="5"/>
        <v>11084700</v>
      </c>
      <c r="Q158" s="379">
        <f t="shared" si="5"/>
        <v>11084700</v>
      </c>
      <c r="R158" s="379">
        <f t="shared" si="5"/>
        <v>11084700</v>
      </c>
      <c r="S158" s="379">
        <f t="shared" si="5"/>
        <v>11084700</v>
      </c>
      <c r="T158" s="379">
        <f t="shared" si="5"/>
        <v>11084700</v>
      </c>
      <c r="U158" s="379">
        <f t="shared" si="5"/>
        <v>11084700</v>
      </c>
      <c r="V158" s="379">
        <f t="shared" si="5"/>
        <v>11084700</v>
      </c>
      <c r="W158" s="379">
        <f t="shared" si="5"/>
        <v>11084700</v>
      </c>
      <c r="X158" s="379">
        <f t="shared" si="5"/>
        <v>11084700</v>
      </c>
      <c r="Y158" s="379">
        <f t="shared" si="5"/>
        <v>11084700</v>
      </c>
      <c r="Z158" s="379">
        <f t="shared" si="5"/>
        <v>11084700</v>
      </c>
      <c r="AA158" s="379">
        <f t="shared" si="5"/>
        <v>11084700</v>
      </c>
      <c r="AB158" s="379">
        <f t="shared" si="5"/>
        <v>11084700</v>
      </c>
      <c r="AC158" s="379">
        <f t="shared" si="5"/>
        <v>11084700</v>
      </c>
      <c r="AD158" s="379">
        <f t="shared" si="5"/>
        <v>11084700</v>
      </c>
      <c r="AE158" s="379">
        <f t="shared" si="5"/>
        <v>11084700</v>
      </c>
      <c r="AF158" s="379">
        <f t="shared" si="5"/>
        <v>11084700</v>
      </c>
      <c r="AG158" s="379">
        <f t="shared" si="5"/>
        <v>11084700</v>
      </c>
      <c r="AH158" s="379">
        <f t="shared" si="5"/>
        <v>11084700</v>
      </c>
      <c r="AI158" s="379">
        <f t="shared" si="5"/>
        <v>11084700</v>
      </c>
      <c r="AJ158" s="379">
        <f t="shared" si="5"/>
        <v>11084700</v>
      </c>
      <c r="AK158" s="379">
        <f t="shared" si="5"/>
        <v>11084700</v>
      </c>
      <c r="AL158" s="379">
        <f t="shared" si="5"/>
        <v>11084700</v>
      </c>
      <c r="AM158" s="379">
        <f t="shared" si="5"/>
        <v>11084700</v>
      </c>
      <c r="AN158" s="379">
        <f t="shared" si="5"/>
        <v>11084700</v>
      </c>
      <c r="AO158" s="379">
        <f t="shared" si="5"/>
        <v>11084700</v>
      </c>
      <c r="AP158" s="377"/>
      <c r="AQ158" s="377"/>
      <c r="AR158" s="377"/>
      <c r="AS158" s="377"/>
      <c r="AT158" s="377"/>
      <c r="AU158" s="377"/>
      <c r="AV158" s="377"/>
      <c r="AW158" s="377"/>
      <c r="AX158" s="377"/>
      <c r="AY158" s="377"/>
      <c r="AZ158" s="377"/>
      <c r="BA158" s="377"/>
      <c r="BB158" s="377"/>
      <c r="BC158" s="377"/>
      <c r="BD158" s="377"/>
      <c r="BE158" s="377"/>
      <c r="BF158" s="377"/>
      <c r="BG158" s="377"/>
      <c r="BH158" s="377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S158" s="377"/>
      <c r="BT158" s="377"/>
      <c r="BU158" s="377"/>
      <c r="BV158" s="377"/>
      <c r="BW158" s="377"/>
      <c r="BX158" s="377"/>
      <c r="BY158" s="377"/>
      <c r="BZ158" s="377"/>
      <c r="CA158" s="377"/>
      <c r="CB158" s="377"/>
      <c r="CC158" s="377"/>
      <c r="CD158" s="377"/>
      <c r="CE158" s="377"/>
      <c r="CF158" s="377"/>
      <c r="CG158" s="377"/>
      <c r="CH158" s="377"/>
      <c r="CI158" s="377"/>
      <c r="CJ158" s="377"/>
      <c r="CK158" s="377"/>
      <c r="CL158" s="377"/>
      <c r="CM158" s="377"/>
      <c r="CN158" s="377"/>
      <c r="CO158" s="377"/>
      <c r="CP158" s="377"/>
      <c r="CQ158" s="377"/>
      <c r="CR158" s="377"/>
      <c r="CS158" s="377"/>
      <c r="CT158" s="377"/>
      <c r="CU158" s="377"/>
      <c r="CV158" s="377"/>
      <c r="CW158" s="377"/>
      <c r="CX158" s="377"/>
    </row>
    <row r="159" spans="4:102" outlineLevel="1" x14ac:dyDescent="0.3"/>
    <row r="160" spans="4:102" outlineLevel="1" x14ac:dyDescent="0.3">
      <c r="D160" s="381" t="s">
        <v>79</v>
      </c>
      <c r="E160" s="381" t="s">
        <v>195</v>
      </c>
      <c r="F160" s="377"/>
      <c r="G160" s="381" t="s">
        <v>865</v>
      </c>
      <c r="I160" s="381">
        <v>201401</v>
      </c>
      <c r="J160" s="381">
        <v>201402</v>
      </c>
      <c r="K160" s="381">
        <v>201403</v>
      </c>
      <c r="L160" s="381">
        <v>201404</v>
      </c>
      <c r="M160" s="381">
        <v>201405</v>
      </c>
      <c r="N160" s="381">
        <v>201406</v>
      </c>
      <c r="O160" s="381">
        <v>201407</v>
      </c>
      <c r="P160" s="381">
        <v>201408</v>
      </c>
      <c r="Q160" s="381">
        <v>201409</v>
      </c>
      <c r="R160" s="381">
        <v>201410</v>
      </c>
      <c r="S160" s="381">
        <v>201411</v>
      </c>
      <c r="T160" s="381">
        <v>201412</v>
      </c>
      <c r="U160" s="381">
        <v>201501</v>
      </c>
      <c r="V160" s="381">
        <v>201502</v>
      </c>
      <c r="W160" s="381">
        <v>201503</v>
      </c>
      <c r="X160" s="381">
        <v>201504</v>
      </c>
      <c r="Y160" s="381">
        <v>201505</v>
      </c>
      <c r="Z160" s="381">
        <v>201506</v>
      </c>
      <c r="AA160" s="381">
        <v>201507</v>
      </c>
      <c r="AB160" s="381">
        <v>201508</v>
      </c>
      <c r="AC160" s="381">
        <v>201509</v>
      </c>
      <c r="AD160" s="381">
        <v>201510</v>
      </c>
      <c r="AE160" s="381">
        <v>201511</v>
      </c>
      <c r="AF160" s="381">
        <v>201512</v>
      </c>
      <c r="AG160" s="381">
        <v>201601</v>
      </c>
      <c r="AH160" s="381">
        <v>201602</v>
      </c>
      <c r="AI160" s="381">
        <v>201603</v>
      </c>
      <c r="AJ160" s="381">
        <v>201604</v>
      </c>
      <c r="AK160" s="381">
        <v>201605</v>
      </c>
      <c r="AL160" s="381">
        <v>201606</v>
      </c>
      <c r="AM160" s="381">
        <v>201607</v>
      </c>
      <c r="AN160" s="381">
        <v>201608</v>
      </c>
      <c r="AO160" s="381">
        <v>201609</v>
      </c>
    </row>
    <row r="161" spans="4:41" outlineLevel="1" x14ac:dyDescent="0.3">
      <c r="D161" s="380">
        <v>1</v>
      </c>
      <c r="E161" s="379" t="s">
        <v>170</v>
      </c>
      <c r="F161" s="378" t="s">
        <v>78</v>
      </c>
      <c r="G161" s="376">
        <f t="shared" ref="G161:G186" si="6">+G131/G$158</f>
        <v>9.0214439723222092E-6</v>
      </c>
      <c r="I161" s="376">
        <f t="shared" ref="I161:AO161" si="7">+I131/I$158</f>
        <v>9.0214439723222092E-6</v>
      </c>
      <c r="J161" s="376">
        <f t="shared" si="7"/>
        <v>9.0214439723222092E-6</v>
      </c>
      <c r="K161" s="376">
        <f t="shared" si="7"/>
        <v>9.0214439723222092E-6</v>
      </c>
      <c r="L161" s="376">
        <f t="shared" si="7"/>
        <v>9.0214439723222092E-6</v>
      </c>
      <c r="M161" s="376">
        <f t="shared" si="7"/>
        <v>9.0214439723222092E-6</v>
      </c>
      <c r="N161" s="376">
        <f t="shared" si="7"/>
        <v>9.0214439723222092E-6</v>
      </c>
      <c r="O161" s="376">
        <f t="shared" si="7"/>
        <v>9.0214439723222092E-6</v>
      </c>
      <c r="P161" s="376">
        <f t="shared" si="7"/>
        <v>9.0214439723222092E-6</v>
      </c>
      <c r="Q161" s="376">
        <f t="shared" si="7"/>
        <v>9.0214439723222092E-6</v>
      </c>
      <c r="R161" s="376">
        <f t="shared" si="7"/>
        <v>9.0214439723222092E-6</v>
      </c>
      <c r="S161" s="376">
        <f t="shared" si="7"/>
        <v>9.0214439723222092E-6</v>
      </c>
      <c r="T161" s="376">
        <f t="shared" si="7"/>
        <v>9.0214439723222092E-6</v>
      </c>
      <c r="U161" s="376">
        <f t="shared" si="7"/>
        <v>9.0214439723222092E-6</v>
      </c>
      <c r="V161" s="376">
        <f t="shared" si="7"/>
        <v>9.0214439723222092E-6</v>
      </c>
      <c r="W161" s="376">
        <f t="shared" si="7"/>
        <v>9.0214439723222092E-6</v>
      </c>
      <c r="X161" s="376">
        <f t="shared" si="7"/>
        <v>9.0214439723222092E-6</v>
      </c>
      <c r="Y161" s="376">
        <f t="shared" si="7"/>
        <v>9.0214439723222092E-6</v>
      </c>
      <c r="Z161" s="376">
        <f t="shared" si="7"/>
        <v>9.0214439723222092E-6</v>
      </c>
      <c r="AA161" s="376">
        <f t="shared" si="7"/>
        <v>9.0214439723222092E-6</v>
      </c>
      <c r="AB161" s="376">
        <f t="shared" si="7"/>
        <v>9.0214439723222092E-6</v>
      </c>
      <c r="AC161" s="376">
        <f t="shared" si="7"/>
        <v>9.0214439723222092E-6</v>
      </c>
      <c r="AD161" s="376">
        <f t="shared" si="7"/>
        <v>9.0214439723222092E-6</v>
      </c>
      <c r="AE161" s="376">
        <f t="shared" si="7"/>
        <v>9.0214439723222092E-6</v>
      </c>
      <c r="AF161" s="376">
        <f t="shared" si="7"/>
        <v>9.0214439723222092E-6</v>
      </c>
      <c r="AG161" s="376">
        <f t="shared" si="7"/>
        <v>9.0214439723222092E-6</v>
      </c>
      <c r="AH161" s="376">
        <f t="shared" si="7"/>
        <v>9.0214439723222092E-6</v>
      </c>
      <c r="AI161" s="376">
        <f t="shared" si="7"/>
        <v>9.0214439723222092E-6</v>
      </c>
      <c r="AJ161" s="376">
        <f t="shared" si="7"/>
        <v>9.0214439723222092E-6</v>
      </c>
      <c r="AK161" s="376">
        <f t="shared" si="7"/>
        <v>9.0214439723222092E-6</v>
      </c>
      <c r="AL161" s="376">
        <f t="shared" si="7"/>
        <v>9.0214439723222092E-6</v>
      </c>
      <c r="AM161" s="376">
        <f t="shared" si="7"/>
        <v>9.0214439723222092E-6</v>
      </c>
      <c r="AN161" s="376">
        <f t="shared" si="7"/>
        <v>9.0214439723222092E-6</v>
      </c>
      <c r="AO161" s="376">
        <f t="shared" si="7"/>
        <v>9.0214439723222092E-6</v>
      </c>
    </row>
    <row r="162" spans="4:41" outlineLevel="1" x14ac:dyDescent="0.3">
      <c r="D162" s="380">
        <v>2</v>
      </c>
      <c r="E162" s="379" t="s">
        <v>171</v>
      </c>
      <c r="F162" s="378" t="s">
        <v>78</v>
      </c>
      <c r="G162" s="376">
        <f t="shared" si="6"/>
        <v>4.510721986161105E-2</v>
      </c>
      <c r="I162" s="376">
        <f t="shared" ref="I162:AO162" si="8">+I132/I$158</f>
        <v>4.510721986161105E-2</v>
      </c>
      <c r="J162" s="376">
        <f t="shared" si="8"/>
        <v>4.510721986161105E-2</v>
      </c>
      <c r="K162" s="376">
        <f t="shared" si="8"/>
        <v>4.510721986161105E-2</v>
      </c>
      <c r="L162" s="376">
        <f t="shared" si="8"/>
        <v>4.510721986161105E-2</v>
      </c>
      <c r="M162" s="376">
        <f t="shared" si="8"/>
        <v>4.510721986161105E-2</v>
      </c>
      <c r="N162" s="376">
        <f t="shared" si="8"/>
        <v>4.510721986161105E-2</v>
      </c>
      <c r="O162" s="376">
        <f t="shared" si="8"/>
        <v>4.510721986161105E-2</v>
      </c>
      <c r="P162" s="376">
        <f t="shared" si="8"/>
        <v>4.510721986161105E-2</v>
      </c>
      <c r="Q162" s="376">
        <f t="shared" si="8"/>
        <v>4.510721986161105E-2</v>
      </c>
      <c r="R162" s="376">
        <f t="shared" si="8"/>
        <v>4.510721986161105E-2</v>
      </c>
      <c r="S162" s="376">
        <f t="shared" si="8"/>
        <v>4.510721986161105E-2</v>
      </c>
      <c r="T162" s="376">
        <f t="shared" si="8"/>
        <v>4.510721986161105E-2</v>
      </c>
      <c r="U162" s="376">
        <f t="shared" si="8"/>
        <v>4.510721986161105E-2</v>
      </c>
      <c r="V162" s="376">
        <f t="shared" si="8"/>
        <v>4.510721986161105E-2</v>
      </c>
      <c r="W162" s="376">
        <f t="shared" si="8"/>
        <v>4.510721986161105E-2</v>
      </c>
      <c r="X162" s="376">
        <f t="shared" si="8"/>
        <v>4.510721986161105E-2</v>
      </c>
      <c r="Y162" s="376">
        <f t="shared" si="8"/>
        <v>4.510721986161105E-2</v>
      </c>
      <c r="Z162" s="376">
        <f t="shared" si="8"/>
        <v>4.510721986161105E-2</v>
      </c>
      <c r="AA162" s="376">
        <f t="shared" si="8"/>
        <v>4.510721986161105E-2</v>
      </c>
      <c r="AB162" s="376">
        <f t="shared" si="8"/>
        <v>4.510721986161105E-2</v>
      </c>
      <c r="AC162" s="376">
        <f t="shared" si="8"/>
        <v>4.510721986161105E-2</v>
      </c>
      <c r="AD162" s="376">
        <f t="shared" si="8"/>
        <v>4.510721986161105E-2</v>
      </c>
      <c r="AE162" s="376">
        <f t="shared" si="8"/>
        <v>4.510721986161105E-2</v>
      </c>
      <c r="AF162" s="376">
        <f t="shared" si="8"/>
        <v>4.510721986161105E-2</v>
      </c>
      <c r="AG162" s="376">
        <f t="shared" si="8"/>
        <v>4.510721986161105E-2</v>
      </c>
      <c r="AH162" s="376">
        <f t="shared" si="8"/>
        <v>4.510721986161105E-2</v>
      </c>
      <c r="AI162" s="376">
        <f t="shared" si="8"/>
        <v>4.510721986161105E-2</v>
      </c>
      <c r="AJ162" s="376">
        <f t="shared" si="8"/>
        <v>4.510721986161105E-2</v>
      </c>
      <c r="AK162" s="376">
        <f t="shared" si="8"/>
        <v>4.510721986161105E-2</v>
      </c>
      <c r="AL162" s="376">
        <f t="shared" si="8"/>
        <v>4.510721986161105E-2</v>
      </c>
      <c r="AM162" s="376">
        <f t="shared" si="8"/>
        <v>4.510721986161105E-2</v>
      </c>
      <c r="AN162" s="376">
        <f t="shared" si="8"/>
        <v>4.510721986161105E-2</v>
      </c>
      <c r="AO162" s="376">
        <f t="shared" si="8"/>
        <v>4.510721986161105E-2</v>
      </c>
    </row>
    <row r="163" spans="4:41" outlineLevel="1" x14ac:dyDescent="0.3">
      <c r="D163" s="380">
        <v>3</v>
      </c>
      <c r="E163" s="379" t="s">
        <v>172</v>
      </c>
      <c r="F163" s="378" t="s">
        <v>78</v>
      </c>
      <c r="G163" s="376">
        <f t="shared" si="6"/>
        <v>9.0214439723222095E-5</v>
      </c>
      <c r="I163" s="376">
        <f t="shared" ref="I163:AO163" si="9">+I133/I$158</f>
        <v>9.0214439723222095E-5</v>
      </c>
      <c r="J163" s="376">
        <f t="shared" si="9"/>
        <v>9.0214439723222095E-5</v>
      </c>
      <c r="K163" s="376">
        <f t="shared" si="9"/>
        <v>9.0214439723222095E-5</v>
      </c>
      <c r="L163" s="376">
        <f t="shared" si="9"/>
        <v>9.0214439723222095E-5</v>
      </c>
      <c r="M163" s="376">
        <f t="shared" si="9"/>
        <v>9.0214439723222095E-5</v>
      </c>
      <c r="N163" s="376">
        <f t="shared" si="9"/>
        <v>9.0214439723222095E-5</v>
      </c>
      <c r="O163" s="376">
        <f t="shared" si="9"/>
        <v>9.0214439723222095E-5</v>
      </c>
      <c r="P163" s="376">
        <f t="shared" si="9"/>
        <v>9.0214439723222095E-5</v>
      </c>
      <c r="Q163" s="376">
        <f t="shared" si="9"/>
        <v>9.0214439723222095E-5</v>
      </c>
      <c r="R163" s="376">
        <f t="shared" si="9"/>
        <v>9.0214439723222095E-5</v>
      </c>
      <c r="S163" s="376">
        <f t="shared" si="9"/>
        <v>9.0214439723222095E-5</v>
      </c>
      <c r="T163" s="376">
        <f t="shared" si="9"/>
        <v>9.0214439723222095E-5</v>
      </c>
      <c r="U163" s="376">
        <f t="shared" si="9"/>
        <v>9.0214439723222095E-5</v>
      </c>
      <c r="V163" s="376">
        <f t="shared" si="9"/>
        <v>9.0214439723222095E-5</v>
      </c>
      <c r="W163" s="376">
        <f t="shared" si="9"/>
        <v>9.0214439723222095E-5</v>
      </c>
      <c r="X163" s="376">
        <f t="shared" si="9"/>
        <v>9.0214439723222095E-5</v>
      </c>
      <c r="Y163" s="376">
        <f t="shared" si="9"/>
        <v>9.0214439723222095E-5</v>
      </c>
      <c r="Z163" s="376">
        <f t="shared" si="9"/>
        <v>9.0214439723222095E-5</v>
      </c>
      <c r="AA163" s="376">
        <f t="shared" si="9"/>
        <v>9.0214439723222095E-5</v>
      </c>
      <c r="AB163" s="376">
        <f t="shared" si="9"/>
        <v>9.0214439723222095E-5</v>
      </c>
      <c r="AC163" s="376">
        <f t="shared" si="9"/>
        <v>9.0214439723222095E-5</v>
      </c>
      <c r="AD163" s="376">
        <f t="shared" si="9"/>
        <v>9.0214439723222095E-5</v>
      </c>
      <c r="AE163" s="376">
        <f t="shared" si="9"/>
        <v>9.0214439723222095E-5</v>
      </c>
      <c r="AF163" s="376">
        <f t="shared" si="9"/>
        <v>9.0214439723222095E-5</v>
      </c>
      <c r="AG163" s="376">
        <f t="shared" si="9"/>
        <v>9.0214439723222095E-5</v>
      </c>
      <c r="AH163" s="376">
        <f t="shared" si="9"/>
        <v>9.0214439723222095E-5</v>
      </c>
      <c r="AI163" s="376">
        <f t="shared" si="9"/>
        <v>9.0214439723222095E-5</v>
      </c>
      <c r="AJ163" s="376">
        <f t="shared" si="9"/>
        <v>9.0214439723222095E-5</v>
      </c>
      <c r="AK163" s="376">
        <f t="shared" si="9"/>
        <v>9.0214439723222095E-5</v>
      </c>
      <c r="AL163" s="376">
        <f t="shared" si="9"/>
        <v>9.0214439723222095E-5</v>
      </c>
      <c r="AM163" s="376">
        <f t="shared" si="9"/>
        <v>9.0214439723222095E-5</v>
      </c>
      <c r="AN163" s="376">
        <f t="shared" si="9"/>
        <v>9.0214439723222095E-5</v>
      </c>
      <c r="AO163" s="376">
        <f t="shared" si="9"/>
        <v>9.0214439723222095E-5</v>
      </c>
    </row>
    <row r="164" spans="4:41" outlineLevel="1" x14ac:dyDescent="0.3">
      <c r="D164" s="380">
        <v>4</v>
      </c>
      <c r="E164" s="379" t="s">
        <v>173</v>
      </c>
      <c r="F164" s="378" t="s">
        <v>78</v>
      </c>
      <c r="G164" s="376">
        <f t="shared" si="6"/>
        <v>4.5107219861611047E-3</v>
      </c>
      <c r="I164" s="376">
        <f t="shared" ref="I164:AO164" si="10">+I134/I$158</f>
        <v>4.5107219861611047E-3</v>
      </c>
      <c r="J164" s="376">
        <f t="shared" si="10"/>
        <v>4.5107219861611047E-3</v>
      </c>
      <c r="K164" s="376">
        <f t="shared" si="10"/>
        <v>4.5107219861611047E-3</v>
      </c>
      <c r="L164" s="376">
        <f t="shared" si="10"/>
        <v>4.5107219861611047E-3</v>
      </c>
      <c r="M164" s="376">
        <f t="shared" si="10"/>
        <v>4.5107219861611047E-3</v>
      </c>
      <c r="N164" s="376">
        <f t="shared" si="10"/>
        <v>4.5107219861611047E-3</v>
      </c>
      <c r="O164" s="376">
        <f t="shared" si="10"/>
        <v>4.5107219861611047E-3</v>
      </c>
      <c r="P164" s="376">
        <f t="shared" si="10"/>
        <v>4.5107219861611047E-3</v>
      </c>
      <c r="Q164" s="376">
        <f t="shared" si="10"/>
        <v>4.5107219861611047E-3</v>
      </c>
      <c r="R164" s="376">
        <f t="shared" si="10"/>
        <v>4.5107219861611047E-3</v>
      </c>
      <c r="S164" s="376">
        <f t="shared" si="10"/>
        <v>4.5107219861611047E-3</v>
      </c>
      <c r="T164" s="376">
        <f t="shared" si="10"/>
        <v>4.5107219861611047E-3</v>
      </c>
      <c r="U164" s="376">
        <f t="shared" si="10"/>
        <v>4.5107219861611047E-3</v>
      </c>
      <c r="V164" s="376">
        <f t="shared" si="10"/>
        <v>4.5107219861611047E-3</v>
      </c>
      <c r="W164" s="376">
        <f t="shared" si="10"/>
        <v>4.5107219861611047E-3</v>
      </c>
      <c r="X164" s="376">
        <f t="shared" si="10"/>
        <v>4.5107219861611047E-3</v>
      </c>
      <c r="Y164" s="376">
        <f t="shared" si="10"/>
        <v>4.5107219861611047E-3</v>
      </c>
      <c r="Z164" s="376">
        <f t="shared" si="10"/>
        <v>4.5107219861611047E-3</v>
      </c>
      <c r="AA164" s="376">
        <f t="shared" si="10"/>
        <v>4.5107219861611047E-3</v>
      </c>
      <c r="AB164" s="376">
        <f t="shared" si="10"/>
        <v>4.5107219861611047E-3</v>
      </c>
      <c r="AC164" s="376">
        <f t="shared" si="10"/>
        <v>4.5107219861611047E-3</v>
      </c>
      <c r="AD164" s="376">
        <f t="shared" si="10"/>
        <v>4.5107219861611047E-3</v>
      </c>
      <c r="AE164" s="376">
        <f t="shared" si="10"/>
        <v>4.5107219861611047E-3</v>
      </c>
      <c r="AF164" s="376">
        <f t="shared" si="10"/>
        <v>4.5107219861611047E-3</v>
      </c>
      <c r="AG164" s="376">
        <f t="shared" si="10"/>
        <v>4.5107219861611047E-3</v>
      </c>
      <c r="AH164" s="376">
        <f t="shared" si="10"/>
        <v>4.5107219861611047E-3</v>
      </c>
      <c r="AI164" s="376">
        <f t="shared" si="10"/>
        <v>4.5107219861611047E-3</v>
      </c>
      <c r="AJ164" s="376">
        <f t="shared" si="10"/>
        <v>4.5107219861611047E-3</v>
      </c>
      <c r="AK164" s="376">
        <f t="shared" si="10"/>
        <v>4.5107219861611047E-3</v>
      </c>
      <c r="AL164" s="376">
        <f t="shared" si="10"/>
        <v>4.5107219861611047E-3</v>
      </c>
      <c r="AM164" s="376">
        <f t="shared" si="10"/>
        <v>4.5107219861611047E-3</v>
      </c>
      <c r="AN164" s="376">
        <f t="shared" si="10"/>
        <v>4.5107219861611047E-3</v>
      </c>
      <c r="AO164" s="376">
        <f t="shared" si="10"/>
        <v>4.5107219861611047E-3</v>
      </c>
    </row>
    <row r="165" spans="4:41" outlineLevel="1" x14ac:dyDescent="0.3">
      <c r="D165" s="380">
        <v>5</v>
      </c>
      <c r="E165" s="379" t="s">
        <v>174</v>
      </c>
      <c r="F165" s="378" t="s">
        <v>78</v>
      </c>
      <c r="G165" s="376">
        <f t="shared" si="6"/>
        <v>1.8042887944644418E-5</v>
      </c>
      <c r="I165" s="376">
        <f t="shared" ref="I165:AO165" si="11">+I135/I$158</f>
        <v>1.8042887944644418E-5</v>
      </c>
      <c r="J165" s="376">
        <f t="shared" si="11"/>
        <v>1.8042887944644418E-5</v>
      </c>
      <c r="K165" s="376">
        <f t="shared" si="11"/>
        <v>1.8042887944644418E-5</v>
      </c>
      <c r="L165" s="376">
        <f t="shared" si="11"/>
        <v>1.8042887944644418E-5</v>
      </c>
      <c r="M165" s="376">
        <f t="shared" si="11"/>
        <v>1.8042887944644418E-5</v>
      </c>
      <c r="N165" s="376">
        <f t="shared" si="11"/>
        <v>1.8042887944644418E-5</v>
      </c>
      <c r="O165" s="376">
        <f t="shared" si="11"/>
        <v>1.8042887944644418E-5</v>
      </c>
      <c r="P165" s="376">
        <f t="shared" si="11"/>
        <v>1.8042887944644418E-5</v>
      </c>
      <c r="Q165" s="376">
        <f t="shared" si="11"/>
        <v>1.8042887944644418E-5</v>
      </c>
      <c r="R165" s="376">
        <f t="shared" si="11"/>
        <v>1.8042887944644418E-5</v>
      </c>
      <c r="S165" s="376">
        <f t="shared" si="11"/>
        <v>1.8042887944644418E-5</v>
      </c>
      <c r="T165" s="376">
        <f t="shared" si="11"/>
        <v>1.8042887944644418E-5</v>
      </c>
      <c r="U165" s="376">
        <f t="shared" si="11"/>
        <v>1.8042887944644418E-5</v>
      </c>
      <c r="V165" s="376">
        <f t="shared" si="11"/>
        <v>1.8042887944644418E-5</v>
      </c>
      <c r="W165" s="376">
        <f t="shared" si="11"/>
        <v>1.8042887944644418E-5</v>
      </c>
      <c r="X165" s="376">
        <f t="shared" si="11"/>
        <v>1.8042887944644418E-5</v>
      </c>
      <c r="Y165" s="376">
        <f t="shared" si="11"/>
        <v>1.8042887944644418E-5</v>
      </c>
      <c r="Z165" s="376">
        <f t="shared" si="11"/>
        <v>1.8042887944644418E-5</v>
      </c>
      <c r="AA165" s="376">
        <f t="shared" si="11"/>
        <v>1.8042887944644418E-5</v>
      </c>
      <c r="AB165" s="376">
        <f t="shared" si="11"/>
        <v>1.8042887944644418E-5</v>
      </c>
      <c r="AC165" s="376">
        <f t="shared" si="11"/>
        <v>1.8042887944644418E-5</v>
      </c>
      <c r="AD165" s="376">
        <f t="shared" si="11"/>
        <v>1.8042887944644418E-5</v>
      </c>
      <c r="AE165" s="376">
        <f t="shared" si="11"/>
        <v>1.8042887944644418E-5</v>
      </c>
      <c r="AF165" s="376">
        <f t="shared" si="11"/>
        <v>1.8042887944644418E-5</v>
      </c>
      <c r="AG165" s="376">
        <f t="shared" si="11"/>
        <v>1.8042887944644418E-5</v>
      </c>
      <c r="AH165" s="376">
        <f t="shared" si="11"/>
        <v>1.8042887944644418E-5</v>
      </c>
      <c r="AI165" s="376">
        <f t="shared" si="11"/>
        <v>1.8042887944644418E-5</v>
      </c>
      <c r="AJ165" s="376">
        <f t="shared" si="11"/>
        <v>1.8042887944644418E-5</v>
      </c>
      <c r="AK165" s="376">
        <f t="shared" si="11"/>
        <v>1.8042887944644418E-5</v>
      </c>
      <c r="AL165" s="376">
        <f t="shared" si="11"/>
        <v>1.8042887944644418E-5</v>
      </c>
      <c r="AM165" s="376">
        <f t="shared" si="11"/>
        <v>1.8042887944644418E-5</v>
      </c>
      <c r="AN165" s="376">
        <f t="shared" si="11"/>
        <v>1.8042887944644418E-5</v>
      </c>
      <c r="AO165" s="376">
        <f t="shared" si="11"/>
        <v>1.8042887944644418E-5</v>
      </c>
    </row>
    <row r="166" spans="4:41" outlineLevel="1" x14ac:dyDescent="0.3">
      <c r="D166" s="380">
        <v>6</v>
      </c>
      <c r="E166" s="379" t="s">
        <v>175</v>
      </c>
      <c r="F166" s="378" t="s">
        <v>78</v>
      </c>
      <c r="G166" s="376">
        <f t="shared" si="6"/>
        <v>9.0214439723222095E-5</v>
      </c>
      <c r="I166" s="376">
        <f t="shared" ref="I166:AO166" si="12">+I136/I$158</f>
        <v>9.0214439723222095E-5</v>
      </c>
      <c r="J166" s="376">
        <f t="shared" si="12"/>
        <v>9.0214439723222095E-5</v>
      </c>
      <c r="K166" s="376">
        <f t="shared" si="12"/>
        <v>9.0214439723222095E-5</v>
      </c>
      <c r="L166" s="376">
        <f t="shared" si="12"/>
        <v>9.0214439723222095E-5</v>
      </c>
      <c r="M166" s="376">
        <f t="shared" si="12"/>
        <v>9.0214439723222095E-5</v>
      </c>
      <c r="N166" s="376">
        <f t="shared" si="12"/>
        <v>9.0214439723222095E-5</v>
      </c>
      <c r="O166" s="376">
        <f t="shared" si="12"/>
        <v>9.0214439723222095E-5</v>
      </c>
      <c r="P166" s="376">
        <f t="shared" si="12"/>
        <v>9.0214439723222095E-5</v>
      </c>
      <c r="Q166" s="376">
        <f t="shared" si="12"/>
        <v>9.0214439723222095E-5</v>
      </c>
      <c r="R166" s="376">
        <f t="shared" si="12"/>
        <v>9.0214439723222095E-5</v>
      </c>
      <c r="S166" s="376">
        <f t="shared" si="12"/>
        <v>9.0214439723222095E-5</v>
      </c>
      <c r="T166" s="376">
        <f t="shared" si="12"/>
        <v>9.0214439723222095E-5</v>
      </c>
      <c r="U166" s="376">
        <f t="shared" si="12"/>
        <v>9.0214439723222095E-5</v>
      </c>
      <c r="V166" s="376">
        <f t="shared" si="12"/>
        <v>9.0214439723222095E-5</v>
      </c>
      <c r="W166" s="376">
        <f t="shared" si="12"/>
        <v>9.0214439723222095E-5</v>
      </c>
      <c r="X166" s="376">
        <f t="shared" si="12"/>
        <v>9.0214439723222095E-5</v>
      </c>
      <c r="Y166" s="376">
        <f t="shared" si="12"/>
        <v>9.0214439723222095E-5</v>
      </c>
      <c r="Z166" s="376">
        <f t="shared" si="12"/>
        <v>9.0214439723222095E-5</v>
      </c>
      <c r="AA166" s="376">
        <f t="shared" si="12"/>
        <v>9.0214439723222095E-5</v>
      </c>
      <c r="AB166" s="376">
        <f t="shared" si="12"/>
        <v>9.0214439723222095E-5</v>
      </c>
      <c r="AC166" s="376">
        <f t="shared" si="12"/>
        <v>9.0214439723222095E-5</v>
      </c>
      <c r="AD166" s="376">
        <f t="shared" si="12"/>
        <v>9.0214439723222095E-5</v>
      </c>
      <c r="AE166" s="376">
        <f t="shared" si="12"/>
        <v>9.0214439723222095E-5</v>
      </c>
      <c r="AF166" s="376">
        <f t="shared" si="12"/>
        <v>9.0214439723222095E-5</v>
      </c>
      <c r="AG166" s="376">
        <f t="shared" si="12"/>
        <v>9.0214439723222095E-5</v>
      </c>
      <c r="AH166" s="376">
        <f t="shared" si="12"/>
        <v>9.0214439723222095E-5</v>
      </c>
      <c r="AI166" s="376">
        <f t="shared" si="12"/>
        <v>9.0214439723222095E-5</v>
      </c>
      <c r="AJ166" s="376">
        <f t="shared" si="12"/>
        <v>9.0214439723222095E-5</v>
      </c>
      <c r="AK166" s="376">
        <f t="shared" si="12"/>
        <v>9.0214439723222095E-5</v>
      </c>
      <c r="AL166" s="376">
        <f t="shared" si="12"/>
        <v>9.0214439723222095E-5</v>
      </c>
      <c r="AM166" s="376">
        <f t="shared" si="12"/>
        <v>9.0214439723222095E-5</v>
      </c>
      <c r="AN166" s="376">
        <f t="shared" si="12"/>
        <v>9.0214439723222095E-5</v>
      </c>
      <c r="AO166" s="376">
        <f t="shared" si="12"/>
        <v>9.0214439723222095E-5</v>
      </c>
    </row>
    <row r="167" spans="4:41" outlineLevel="1" x14ac:dyDescent="0.3">
      <c r="D167" s="380">
        <v>7</v>
      </c>
      <c r="E167" s="379" t="s">
        <v>176</v>
      </c>
      <c r="F167" s="378" t="s">
        <v>78</v>
      </c>
      <c r="G167" s="376">
        <f t="shared" si="6"/>
        <v>4.510721986161105E-2</v>
      </c>
      <c r="I167" s="376">
        <f t="shared" ref="I167:AO167" si="13">+I137/I$158</f>
        <v>4.510721986161105E-2</v>
      </c>
      <c r="J167" s="376">
        <f t="shared" si="13"/>
        <v>4.510721986161105E-2</v>
      </c>
      <c r="K167" s="376">
        <f t="shared" si="13"/>
        <v>4.510721986161105E-2</v>
      </c>
      <c r="L167" s="376">
        <f t="shared" si="13"/>
        <v>4.510721986161105E-2</v>
      </c>
      <c r="M167" s="376">
        <f t="shared" si="13"/>
        <v>4.510721986161105E-2</v>
      </c>
      <c r="N167" s="376">
        <f t="shared" si="13"/>
        <v>4.510721986161105E-2</v>
      </c>
      <c r="O167" s="376">
        <f t="shared" si="13"/>
        <v>4.510721986161105E-2</v>
      </c>
      <c r="P167" s="376">
        <f t="shared" si="13"/>
        <v>4.510721986161105E-2</v>
      </c>
      <c r="Q167" s="376">
        <f t="shared" si="13"/>
        <v>4.510721986161105E-2</v>
      </c>
      <c r="R167" s="376">
        <f t="shared" si="13"/>
        <v>4.510721986161105E-2</v>
      </c>
      <c r="S167" s="376">
        <f t="shared" si="13"/>
        <v>4.510721986161105E-2</v>
      </c>
      <c r="T167" s="376">
        <f t="shared" si="13"/>
        <v>4.510721986161105E-2</v>
      </c>
      <c r="U167" s="376">
        <f t="shared" si="13"/>
        <v>4.510721986161105E-2</v>
      </c>
      <c r="V167" s="376">
        <f t="shared" si="13"/>
        <v>4.510721986161105E-2</v>
      </c>
      <c r="W167" s="376">
        <f t="shared" si="13"/>
        <v>4.510721986161105E-2</v>
      </c>
      <c r="X167" s="376">
        <f t="shared" si="13"/>
        <v>4.510721986161105E-2</v>
      </c>
      <c r="Y167" s="376">
        <f t="shared" si="13"/>
        <v>4.510721986161105E-2</v>
      </c>
      <c r="Z167" s="376">
        <f t="shared" si="13"/>
        <v>4.510721986161105E-2</v>
      </c>
      <c r="AA167" s="376">
        <f t="shared" si="13"/>
        <v>4.510721986161105E-2</v>
      </c>
      <c r="AB167" s="376">
        <f t="shared" si="13"/>
        <v>4.510721986161105E-2</v>
      </c>
      <c r="AC167" s="376">
        <f t="shared" si="13"/>
        <v>4.510721986161105E-2</v>
      </c>
      <c r="AD167" s="376">
        <f t="shared" si="13"/>
        <v>4.510721986161105E-2</v>
      </c>
      <c r="AE167" s="376">
        <f t="shared" si="13"/>
        <v>4.510721986161105E-2</v>
      </c>
      <c r="AF167" s="376">
        <f t="shared" si="13"/>
        <v>4.510721986161105E-2</v>
      </c>
      <c r="AG167" s="376">
        <f t="shared" si="13"/>
        <v>4.510721986161105E-2</v>
      </c>
      <c r="AH167" s="376">
        <f t="shared" si="13"/>
        <v>4.510721986161105E-2</v>
      </c>
      <c r="AI167" s="376">
        <f t="shared" si="13"/>
        <v>4.510721986161105E-2</v>
      </c>
      <c r="AJ167" s="376">
        <f t="shared" si="13"/>
        <v>4.510721986161105E-2</v>
      </c>
      <c r="AK167" s="376">
        <f t="shared" si="13"/>
        <v>4.510721986161105E-2</v>
      </c>
      <c r="AL167" s="376">
        <f t="shared" si="13"/>
        <v>4.510721986161105E-2</v>
      </c>
      <c r="AM167" s="376">
        <f t="shared" si="13"/>
        <v>4.510721986161105E-2</v>
      </c>
      <c r="AN167" s="376">
        <f t="shared" si="13"/>
        <v>4.510721986161105E-2</v>
      </c>
      <c r="AO167" s="376">
        <f t="shared" si="13"/>
        <v>4.510721986161105E-2</v>
      </c>
    </row>
    <row r="168" spans="4:41" outlineLevel="1" x14ac:dyDescent="0.3">
      <c r="D168" s="380">
        <v>8</v>
      </c>
      <c r="E168" s="379" t="s">
        <v>177</v>
      </c>
      <c r="F168" s="378" t="s">
        <v>78</v>
      </c>
      <c r="G168" s="376">
        <f t="shared" si="6"/>
        <v>5.4128663833933255E-4</v>
      </c>
      <c r="I168" s="376">
        <f t="shared" ref="I168:AO168" si="14">+I138/I$158</f>
        <v>5.4128663833933255E-4</v>
      </c>
      <c r="J168" s="376">
        <f t="shared" si="14"/>
        <v>5.4128663833933255E-4</v>
      </c>
      <c r="K168" s="376">
        <f t="shared" si="14"/>
        <v>5.4128663833933255E-4</v>
      </c>
      <c r="L168" s="376">
        <f t="shared" si="14"/>
        <v>5.4128663833933255E-4</v>
      </c>
      <c r="M168" s="376">
        <f t="shared" si="14"/>
        <v>5.4128663833933255E-4</v>
      </c>
      <c r="N168" s="376">
        <f t="shared" si="14"/>
        <v>5.4128663833933255E-4</v>
      </c>
      <c r="O168" s="376">
        <f t="shared" si="14"/>
        <v>5.4128663833933255E-4</v>
      </c>
      <c r="P168" s="376">
        <f t="shared" si="14"/>
        <v>5.4128663833933255E-4</v>
      </c>
      <c r="Q168" s="376">
        <f t="shared" si="14"/>
        <v>5.4128663833933255E-4</v>
      </c>
      <c r="R168" s="376">
        <f t="shared" si="14"/>
        <v>5.4128663833933255E-4</v>
      </c>
      <c r="S168" s="376">
        <f t="shared" si="14"/>
        <v>5.4128663833933255E-4</v>
      </c>
      <c r="T168" s="376">
        <f t="shared" si="14"/>
        <v>5.4128663833933255E-4</v>
      </c>
      <c r="U168" s="376">
        <f t="shared" si="14"/>
        <v>5.4128663833933255E-4</v>
      </c>
      <c r="V168" s="376">
        <f t="shared" si="14"/>
        <v>5.4128663833933255E-4</v>
      </c>
      <c r="W168" s="376">
        <f t="shared" si="14"/>
        <v>5.4128663833933255E-4</v>
      </c>
      <c r="X168" s="376">
        <f t="shared" si="14"/>
        <v>5.4128663833933255E-4</v>
      </c>
      <c r="Y168" s="376">
        <f t="shared" si="14"/>
        <v>5.4128663833933255E-4</v>
      </c>
      <c r="Z168" s="376">
        <f t="shared" si="14"/>
        <v>5.4128663833933255E-4</v>
      </c>
      <c r="AA168" s="376">
        <f t="shared" si="14"/>
        <v>5.4128663833933255E-4</v>
      </c>
      <c r="AB168" s="376">
        <f t="shared" si="14"/>
        <v>5.4128663833933255E-4</v>
      </c>
      <c r="AC168" s="376">
        <f t="shared" si="14"/>
        <v>5.4128663833933255E-4</v>
      </c>
      <c r="AD168" s="376">
        <f t="shared" si="14"/>
        <v>5.4128663833933255E-4</v>
      </c>
      <c r="AE168" s="376">
        <f t="shared" si="14"/>
        <v>5.4128663833933255E-4</v>
      </c>
      <c r="AF168" s="376">
        <f t="shared" si="14"/>
        <v>5.4128663833933255E-4</v>
      </c>
      <c r="AG168" s="376">
        <f t="shared" si="14"/>
        <v>5.4128663833933255E-4</v>
      </c>
      <c r="AH168" s="376">
        <f t="shared" si="14"/>
        <v>5.4128663833933255E-4</v>
      </c>
      <c r="AI168" s="376">
        <f t="shared" si="14"/>
        <v>5.4128663833933255E-4</v>
      </c>
      <c r="AJ168" s="376">
        <f t="shared" si="14"/>
        <v>5.4128663833933255E-4</v>
      </c>
      <c r="AK168" s="376">
        <f t="shared" si="14"/>
        <v>5.4128663833933255E-4</v>
      </c>
      <c r="AL168" s="376">
        <f t="shared" si="14"/>
        <v>5.4128663833933255E-4</v>
      </c>
      <c r="AM168" s="376">
        <f t="shared" si="14"/>
        <v>5.4128663833933255E-4</v>
      </c>
      <c r="AN168" s="376">
        <f t="shared" si="14"/>
        <v>5.4128663833933255E-4</v>
      </c>
      <c r="AO168" s="376">
        <f t="shared" si="14"/>
        <v>5.4128663833933255E-4</v>
      </c>
    </row>
    <row r="169" spans="4:41" outlineLevel="1" x14ac:dyDescent="0.3">
      <c r="D169" s="380">
        <v>9</v>
      </c>
      <c r="E169" s="379" t="s">
        <v>178</v>
      </c>
      <c r="F169" s="378" t="s">
        <v>78</v>
      </c>
      <c r="G169" s="376">
        <f t="shared" si="6"/>
        <v>7.2171551778577674E-5</v>
      </c>
      <c r="I169" s="376">
        <f t="shared" ref="I169:AO169" si="15">+I139/I$158</f>
        <v>7.2171551778577674E-5</v>
      </c>
      <c r="J169" s="376">
        <f t="shared" si="15"/>
        <v>7.2171551778577674E-5</v>
      </c>
      <c r="K169" s="376">
        <f t="shared" si="15"/>
        <v>7.2171551778577674E-5</v>
      </c>
      <c r="L169" s="376">
        <f t="shared" si="15"/>
        <v>7.2171551778577674E-5</v>
      </c>
      <c r="M169" s="376">
        <f t="shared" si="15"/>
        <v>7.2171551778577674E-5</v>
      </c>
      <c r="N169" s="376">
        <f t="shared" si="15"/>
        <v>7.2171551778577674E-5</v>
      </c>
      <c r="O169" s="376">
        <f t="shared" si="15"/>
        <v>7.2171551778577674E-5</v>
      </c>
      <c r="P169" s="376">
        <f t="shared" si="15"/>
        <v>7.2171551778577674E-5</v>
      </c>
      <c r="Q169" s="376">
        <f t="shared" si="15"/>
        <v>7.2171551778577674E-5</v>
      </c>
      <c r="R169" s="376">
        <f t="shared" si="15"/>
        <v>7.2171551778577674E-5</v>
      </c>
      <c r="S169" s="376">
        <f t="shared" si="15"/>
        <v>7.2171551778577674E-5</v>
      </c>
      <c r="T169" s="376">
        <f t="shared" si="15"/>
        <v>7.2171551778577674E-5</v>
      </c>
      <c r="U169" s="376">
        <f t="shared" si="15"/>
        <v>7.2171551778577674E-5</v>
      </c>
      <c r="V169" s="376">
        <f t="shared" si="15"/>
        <v>7.2171551778577674E-5</v>
      </c>
      <c r="W169" s="376">
        <f t="shared" si="15"/>
        <v>7.2171551778577674E-5</v>
      </c>
      <c r="X169" s="376">
        <f t="shared" si="15"/>
        <v>7.2171551778577674E-5</v>
      </c>
      <c r="Y169" s="376">
        <f t="shared" si="15"/>
        <v>7.2171551778577674E-5</v>
      </c>
      <c r="Z169" s="376">
        <f t="shared" si="15"/>
        <v>7.2171551778577674E-5</v>
      </c>
      <c r="AA169" s="376">
        <f t="shared" si="15"/>
        <v>7.2171551778577674E-5</v>
      </c>
      <c r="AB169" s="376">
        <f t="shared" si="15"/>
        <v>7.2171551778577674E-5</v>
      </c>
      <c r="AC169" s="376">
        <f t="shared" si="15"/>
        <v>7.2171551778577674E-5</v>
      </c>
      <c r="AD169" s="376">
        <f t="shared" si="15"/>
        <v>7.2171551778577674E-5</v>
      </c>
      <c r="AE169" s="376">
        <f t="shared" si="15"/>
        <v>7.2171551778577674E-5</v>
      </c>
      <c r="AF169" s="376">
        <f t="shared" si="15"/>
        <v>7.2171551778577674E-5</v>
      </c>
      <c r="AG169" s="376">
        <f t="shared" si="15"/>
        <v>7.2171551778577674E-5</v>
      </c>
      <c r="AH169" s="376">
        <f t="shared" si="15"/>
        <v>7.2171551778577674E-5</v>
      </c>
      <c r="AI169" s="376">
        <f t="shared" si="15"/>
        <v>7.2171551778577674E-5</v>
      </c>
      <c r="AJ169" s="376">
        <f t="shared" si="15"/>
        <v>7.2171551778577674E-5</v>
      </c>
      <c r="AK169" s="376">
        <f t="shared" si="15"/>
        <v>7.2171551778577674E-5</v>
      </c>
      <c r="AL169" s="376">
        <f t="shared" si="15"/>
        <v>7.2171551778577674E-5</v>
      </c>
      <c r="AM169" s="376">
        <f t="shared" si="15"/>
        <v>7.2171551778577674E-5</v>
      </c>
      <c r="AN169" s="376">
        <f t="shared" si="15"/>
        <v>7.2171551778577674E-5</v>
      </c>
      <c r="AO169" s="376">
        <f t="shared" si="15"/>
        <v>7.2171551778577674E-5</v>
      </c>
    </row>
    <row r="170" spans="4:41" outlineLevel="1" x14ac:dyDescent="0.3">
      <c r="D170" s="380">
        <v>10</v>
      </c>
      <c r="E170" s="379" t="s">
        <v>179</v>
      </c>
      <c r="F170" s="378" t="s">
        <v>78</v>
      </c>
      <c r="G170" s="376">
        <f t="shared" si="6"/>
        <v>7.2171551778577674E-5</v>
      </c>
      <c r="I170" s="376">
        <f t="shared" ref="I170:AO170" si="16">+I140/I$158</f>
        <v>7.2171551778577674E-5</v>
      </c>
      <c r="J170" s="376">
        <f t="shared" si="16"/>
        <v>7.2171551778577674E-5</v>
      </c>
      <c r="K170" s="376">
        <f t="shared" si="16"/>
        <v>7.2171551778577674E-5</v>
      </c>
      <c r="L170" s="376">
        <f t="shared" si="16"/>
        <v>7.2171551778577674E-5</v>
      </c>
      <c r="M170" s="376">
        <f t="shared" si="16"/>
        <v>7.2171551778577674E-5</v>
      </c>
      <c r="N170" s="376">
        <f t="shared" si="16"/>
        <v>7.2171551778577674E-5</v>
      </c>
      <c r="O170" s="376">
        <f t="shared" si="16"/>
        <v>7.2171551778577674E-5</v>
      </c>
      <c r="P170" s="376">
        <f t="shared" si="16"/>
        <v>7.2171551778577674E-5</v>
      </c>
      <c r="Q170" s="376">
        <f t="shared" si="16"/>
        <v>7.2171551778577674E-5</v>
      </c>
      <c r="R170" s="376">
        <f t="shared" si="16"/>
        <v>7.2171551778577674E-5</v>
      </c>
      <c r="S170" s="376">
        <f t="shared" si="16"/>
        <v>7.2171551778577674E-5</v>
      </c>
      <c r="T170" s="376">
        <f t="shared" si="16"/>
        <v>7.2171551778577674E-5</v>
      </c>
      <c r="U170" s="376">
        <f t="shared" si="16"/>
        <v>7.2171551778577674E-5</v>
      </c>
      <c r="V170" s="376">
        <f t="shared" si="16"/>
        <v>7.2171551778577674E-5</v>
      </c>
      <c r="W170" s="376">
        <f t="shared" si="16"/>
        <v>7.2171551778577674E-5</v>
      </c>
      <c r="X170" s="376">
        <f t="shared" si="16"/>
        <v>7.2171551778577674E-5</v>
      </c>
      <c r="Y170" s="376">
        <f t="shared" si="16"/>
        <v>7.2171551778577674E-5</v>
      </c>
      <c r="Z170" s="376">
        <f t="shared" si="16"/>
        <v>7.2171551778577674E-5</v>
      </c>
      <c r="AA170" s="376">
        <f t="shared" si="16"/>
        <v>7.2171551778577674E-5</v>
      </c>
      <c r="AB170" s="376">
        <f t="shared" si="16"/>
        <v>7.2171551778577674E-5</v>
      </c>
      <c r="AC170" s="376">
        <f t="shared" si="16"/>
        <v>7.2171551778577674E-5</v>
      </c>
      <c r="AD170" s="376">
        <f t="shared" si="16"/>
        <v>7.2171551778577674E-5</v>
      </c>
      <c r="AE170" s="376">
        <f t="shared" si="16"/>
        <v>7.2171551778577674E-5</v>
      </c>
      <c r="AF170" s="376">
        <f t="shared" si="16"/>
        <v>7.2171551778577674E-5</v>
      </c>
      <c r="AG170" s="376">
        <f t="shared" si="16"/>
        <v>7.2171551778577674E-5</v>
      </c>
      <c r="AH170" s="376">
        <f t="shared" si="16"/>
        <v>7.2171551778577674E-5</v>
      </c>
      <c r="AI170" s="376">
        <f t="shared" si="16"/>
        <v>7.2171551778577674E-5</v>
      </c>
      <c r="AJ170" s="376">
        <f t="shared" si="16"/>
        <v>7.2171551778577674E-5</v>
      </c>
      <c r="AK170" s="376">
        <f t="shared" si="16"/>
        <v>7.2171551778577674E-5</v>
      </c>
      <c r="AL170" s="376">
        <f t="shared" si="16"/>
        <v>7.2171551778577674E-5</v>
      </c>
      <c r="AM170" s="376">
        <f t="shared" si="16"/>
        <v>7.2171551778577674E-5</v>
      </c>
      <c r="AN170" s="376">
        <f t="shared" si="16"/>
        <v>7.2171551778577674E-5</v>
      </c>
      <c r="AO170" s="376">
        <f t="shared" si="16"/>
        <v>7.2171551778577674E-5</v>
      </c>
    </row>
    <row r="171" spans="4:41" outlineLevel="1" x14ac:dyDescent="0.3">
      <c r="D171" s="380">
        <v>11</v>
      </c>
      <c r="E171" s="379" t="s">
        <v>180</v>
      </c>
      <c r="F171" s="378" t="s">
        <v>78</v>
      </c>
      <c r="G171" s="376">
        <f t="shared" si="6"/>
        <v>9.0214439723222094E-3</v>
      </c>
      <c r="I171" s="376">
        <f t="shared" ref="I171:AO171" si="17">+I141/I$158</f>
        <v>9.0214439723222094E-3</v>
      </c>
      <c r="J171" s="376">
        <f t="shared" si="17"/>
        <v>9.0214439723222094E-3</v>
      </c>
      <c r="K171" s="376">
        <f t="shared" si="17"/>
        <v>9.0214439723222094E-3</v>
      </c>
      <c r="L171" s="376">
        <f t="shared" si="17"/>
        <v>9.0214439723222094E-3</v>
      </c>
      <c r="M171" s="376">
        <f t="shared" si="17"/>
        <v>9.0214439723222094E-3</v>
      </c>
      <c r="N171" s="376">
        <f t="shared" si="17"/>
        <v>9.0214439723222094E-3</v>
      </c>
      <c r="O171" s="376">
        <f t="shared" si="17"/>
        <v>9.0214439723222094E-3</v>
      </c>
      <c r="P171" s="376">
        <f t="shared" si="17"/>
        <v>9.0214439723222094E-3</v>
      </c>
      <c r="Q171" s="376">
        <f t="shared" si="17"/>
        <v>9.0214439723222094E-3</v>
      </c>
      <c r="R171" s="376">
        <f t="shared" si="17"/>
        <v>9.0214439723222094E-3</v>
      </c>
      <c r="S171" s="376">
        <f t="shared" si="17"/>
        <v>9.0214439723222094E-3</v>
      </c>
      <c r="T171" s="376">
        <f t="shared" si="17"/>
        <v>9.0214439723222094E-3</v>
      </c>
      <c r="U171" s="376">
        <f t="shared" si="17"/>
        <v>9.0214439723222094E-3</v>
      </c>
      <c r="V171" s="376">
        <f t="shared" si="17"/>
        <v>9.0214439723222094E-3</v>
      </c>
      <c r="W171" s="376">
        <f t="shared" si="17"/>
        <v>9.0214439723222094E-3</v>
      </c>
      <c r="X171" s="376">
        <f t="shared" si="17"/>
        <v>9.0214439723222094E-3</v>
      </c>
      <c r="Y171" s="376">
        <f t="shared" si="17"/>
        <v>9.0214439723222094E-3</v>
      </c>
      <c r="Z171" s="376">
        <f t="shared" si="17"/>
        <v>9.0214439723222094E-3</v>
      </c>
      <c r="AA171" s="376">
        <f t="shared" si="17"/>
        <v>9.0214439723222094E-3</v>
      </c>
      <c r="AB171" s="376">
        <f t="shared" si="17"/>
        <v>9.0214439723222094E-3</v>
      </c>
      <c r="AC171" s="376">
        <f t="shared" si="17"/>
        <v>9.0214439723222094E-3</v>
      </c>
      <c r="AD171" s="376">
        <f t="shared" si="17"/>
        <v>9.0214439723222094E-3</v>
      </c>
      <c r="AE171" s="376">
        <f t="shared" si="17"/>
        <v>9.0214439723222094E-3</v>
      </c>
      <c r="AF171" s="376">
        <f t="shared" si="17"/>
        <v>9.0214439723222094E-3</v>
      </c>
      <c r="AG171" s="376">
        <f t="shared" si="17"/>
        <v>9.0214439723222094E-3</v>
      </c>
      <c r="AH171" s="376">
        <f t="shared" si="17"/>
        <v>9.0214439723222094E-3</v>
      </c>
      <c r="AI171" s="376">
        <f t="shared" si="17"/>
        <v>9.0214439723222094E-3</v>
      </c>
      <c r="AJ171" s="376">
        <f t="shared" si="17"/>
        <v>9.0214439723222094E-3</v>
      </c>
      <c r="AK171" s="376">
        <f t="shared" si="17"/>
        <v>9.0214439723222094E-3</v>
      </c>
      <c r="AL171" s="376">
        <f t="shared" si="17"/>
        <v>9.0214439723222094E-3</v>
      </c>
      <c r="AM171" s="376">
        <f t="shared" si="17"/>
        <v>9.0214439723222094E-3</v>
      </c>
      <c r="AN171" s="376">
        <f t="shared" si="17"/>
        <v>9.0214439723222094E-3</v>
      </c>
      <c r="AO171" s="376">
        <f t="shared" si="17"/>
        <v>9.0214439723222094E-3</v>
      </c>
    </row>
    <row r="172" spans="4:41" outlineLevel="1" x14ac:dyDescent="0.3">
      <c r="D172" s="380">
        <v>12</v>
      </c>
      <c r="E172" s="379" t="s">
        <v>181</v>
      </c>
      <c r="F172" s="378" t="s">
        <v>78</v>
      </c>
      <c r="G172" s="376">
        <f t="shared" si="6"/>
        <v>5.5932952628397698E-3</v>
      </c>
      <c r="I172" s="376">
        <f t="shared" ref="I172:AO172" si="18">+I142/I$158</f>
        <v>5.5932952628397698E-3</v>
      </c>
      <c r="J172" s="376">
        <f t="shared" si="18"/>
        <v>5.5932952628397698E-3</v>
      </c>
      <c r="K172" s="376">
        <f t="shared" si="18"/>
        <v>5.5932952628397698E-3</v>
      </c>
      <c r="L172" s="376">
        <f t="shared" si="18"/>
        <v>5.5932952628397698E-3</v>
      </c>
      <c r="M172" s="376">
        <f t="shared" si="18"/>
        <v>5.5932952628397698E-3</v>
      </c>
      <c r="N172" s="376">
        <f t="shared" si="18"/>
        <v>5.5932952628397698E-3</v>
      </c>
      <c r="O172" s="376">
        <f t="shared" si="18"/>
        <v>5.5932952628397698E-3</v>
      </c>
      <c r="P172" s="376">
        <f t="shared" si="18"/>
        <v>5.5932952628397698E-3</v>
      </c>
      <c r="Q172" s="376">
        <f t="shared" si="18"/>
        <v>5.5932952628397698E-3</v>
      </c>
      <c r="R172" s="376">
        <f t="shared" si="18"/>
        <v>5.5932952628397698E-3</v>
      </c>
      <c r="S172" s="376">
        <f t="shared" si="18"/>
        <v>5.5932952628397698E-3</v>
      </c>
      <c r="T172" s="376">
        <f t="shared" si="18"/>
        <v>5.5932952628397698E-3</v>
      </c>
      <c r="U172" s="376">
        <f t="shared" si="18"/>
        <v>5.5932952628397698E-3</v>
      </c>
      <c r="V172" s="376">
        <f t="shared" si="18"/>
        <v>5.5932952628397698E-3</v>
      </c>
      <c r="W172" s="376">
        <f t="shared" si="18"/>
        <v>5.5932952628397698E-3</v>
      </c>
      <c r="X172" s="376">
        <f t="shared" si="18"/>
        <v>5.5932952628397698E-3</v>
      </c>
      <c r="Y172" s="376">
        <f t="shared" si="18"/>
        <v>5.5932952628397698E-3</v>
      </c>
      <c r="Z172" s="376">
        <f t="shared" si="18"/>
        <v>5.5932952628397698E-3</v>
      </c>
      <c r="AA172" s="376">
        <f t="shared" si="18"/>
        <v>5.5932952628397698E-3</v>
      </c>
      <c r="AB172" s="376">
        <f t="shared" si="18"/>
        <v>5.5932952628397698E-3</v>
      </c>
      <c r="AC172" s="376">
        <f t="shared" si="18"/>
        <v>5.5932952628397698E-3</v>
      </c>
      <c r="AD172" s="376">
        <f t="shared" si="18"/>
        <v>5.5932952628397698E-3</v>
      </c>
      <c r="AE172" s="376">
        <f t="shared" si="18"/>
        <v>5.5932952628397698E-3</v>
      </c>
      <c r="AF172" s="376">
        <f t="shared" si="18"/>
        <v>5.5932952628397698E-3</v>
      </c>
      <c r="AG172" s="376">
        <f t="shared" si="18"/>
        <v>5.5932952628397698E-3</v>
      </c>
      <c r="AH172" s="376">
        <f t="shared" si="18"/>
        <v>5.5932952628397698E-3</v>
      </c>
      <c r="AI172" s="376">
        <f t="shared" si="18"/>
        <v>5.5932952628397698E-3</v>
      </c>
      <c r="AJ172" s="376">
        <f t="shared" si="18"/>
        <v>5.5932952628397698E-3</v>
      </c>
      <c r="AK172" s="376">
        <f t="shared" si="18"/>
        <v>5.5932952628397698E-3</v>
      </c>
      <c r="AL172" s="376">
        <f t="shared" si="18"/>
        <v>5.5932952628397698E-3</v>
      </c>
      <c r="AM172" s="376">
        <f t="shared" si="18"/>
        <v>5.5932952628397698E-3</v>
      </c>
      <c r="AN172" s="376">
        <f t="shared" si="18"/>
        <v>5.5932952628397698E-3</v>
      </c>
      <c r="AO172" s="376">
        <f t="shared" si="18"/>
        <v>5.5932952628397698E-3</v>
      </c>
    </row>
    <row r="173" spans="4:41" outlineLevel="1" x14ac:dyDescent="0.3">
      <c r="D173" s="380">
        <v>13</v>
      </c>
      <c r="E173" s="379" t="s">
        <v>361</v>
      </c>
      <c r="F173" s="378" t="s">
        <v>78</v>
      </c>
      <c r="G173" s="376">
        <f t="shared" si="6"/>
        <v>9.0214439723222098E-4</v>
      </c>
      <c r="I173" s="376">
        <f t="shared" ref="I173:AO173" si="19">+I143/I$158</f>
        <v>9.0214439723222098E-4</v>
      </c>
      <c r="J173" s="376">
        <f t="shared" si="19"/>
        <v>9.0214439723222098E-4</v>
      </c>
      <c r="K173" s="376">
        <f t="shared" si="19"/>
        <v>9.0214439723222098E-4</v>
      </c>
      <c r="L173" s="376">
        <f t="shared" si="19"/>
        <v>9.0214439723222098E-4</v>
      </c>
      <c r="M173" s="376">
        <f t="shared" si="19"/>
        <v>9.0214439723222098E-4</v>
      </c>
      <c r="N173" s="376">
        <f t="shared" si="19"/>
        <v>9.0214439723222098E-4</v>
      </c>
      <c r="O173" s="376">
        <f t="shared" si="19"/>
        <v>9.0214439723222098E-4</v>
      </c>
      <c r="P173" s="376">
        <f t="shared" si="19"/>
        <v>9.0214439723222098E-4</v>
      </c>
      <c r="Q173" s="376">
        <f t="shared" si="19"/>
        <v>9.0214439723222098E-4</v>
      </c>
      <c r="R173" s="376">
        <f t="shared" si="19"/>
        <v>9.0214439723222098E-4</v>
      </c>
      <c r="S173" s="376">
        <f t="shared" si="19"/>
        <v>9.0214439723222098E-4</v>
      </c>
      <c r="T173" s="376">
        <f t="shared" si="19"/>
        <v>9.0214439723222098E-4</v>
      </c>
      <c r="U173" s="376">
        <f t="shared" si="19"/>
        <v>9.0214439723222098E-4</v>
      </c>
      <c r="V173" s="376">
        <f t="shared" si="19"/>
        <v>9.0214439723222098E-4</v>
      </c>
      <c r="W173" s="376">
        <f t="shared" si="19"/>
        <v>9.0214439723222098E-4</v>
      </c>
      <c r="X173" s="376">
        <f t="shared" si="19"/>
        <v>9.0214439723222098E-4</v>
      </c>
      <c r="Y173" s="376">
        <f t="shared" si="19"/>
        <v>9.0214439723222098E-4</v>
      </c>
      <c r="Z173" s="376">
        <f t="shared" si="19"/>
        <v>9.0214439723222098E-4</v>
      </c>
      <c r="AA173" s="376">
        <f t="shared" si="19"/>
        <v>9.0214439723222098E-4</v>
      </c>
      <c r="AB173" s="376">
        <f t="shared" si="19"/>
        <v>9.0214439723222098E-4</v>
      </c>
      <c r="AC173" s="376">
        <f t="shared" si="19"/>
        <v>9.0214439723222098E-4</v>
      </c>
      <c r="AD173" s="376">
        <f t="shared" si="19"/>
        <v>9.0214439723222098E-4</v>
      </c>
      <c r="AE173" s="376">
        <f t="shared" si="19"/>
        <v>9.0214439723222098E-4</v>
      </c>
      <c r="AF173" s="376">
        <f t="shared" si="19"/>
        <v>9.0214439723222098E-4</v>
      </c>
      <c r="AG173" s="376">
        <f t="shared" si="19"/>
        <v>9.0214439723222098E-4</v>
      </c>
      <c r="AH173" s="376">
        <f t="shared" si="19"/>
        <v>9.0214439723222098E-4</v>
      </c>
      <c r="AI173" s="376">
        <f t="shared" si="19"/>
        <v>9.0214439723222098E-4</v>
      </c>
      <c r="AJ173" s="376">
        <f t="shared" si="19"/>
        <v>9.0214439723222098E-4</v>
      </c>
      <c r="AK173" s="376">
        <f t="shared" si="19"/>
        <v>9.0214439723222098E-4</v>
      </c>
      <c r="AL173" s="376">
        <f t="shared" si="19"/>
        <v>9.0214439723222098E-4</v>
      </c>
      <c r="AM173" s="376">
        <f t="shared" si="19"/>
        <v>9.0214439723222098E-4</v>
      </c>
      <c r="AN173" s="376">
        <f t="shared" si="19"/>
        <v>9.0214439723222098E-4</v>
      </c>
      <c r="AO173" s="376">
        <f t="shared" si="19"/>
        <v>9.0214439723222098E-4</v>
      </c>
    </row>
    <row r="174" spans="4:41" outlineLevel="1" x14ac:dyDescent="0.3">
      <c r="D174" s="380">
        <v>14</v>
      </c>
      <c r="E174" s="379" t="s">
        <v>183</v>
      </c>
      <c r="F174" s="378" t="s">
        <v>78</v>
      </c>
      <c r="G174" s="376">
        <f t="shared" si="6"/>
        <v>9.0214439723222098E-4</v>
      </c>
      <c r="I174" s="376">
        <f t="shared" ref="I174:AO174" si="20">+I144/I$158</f>
        <v>9.0214439723222098E-4</v>
      </c>
      <c r="J174" s="376">
        <f t="shared" si="20"/>
        <v>9.0214439723222098E-4</v>
      </c>
      <c r="K174" s="376">
        <f t="shared" si="20"/>
        <v>9.0214439723222098E-4</v>
      </c>
      <c r="L174" s="376">
        <f t="shared" si="20"/>
        <v>9.0214439723222098E-4</v>
      </c>
      <c r="M174" s="376">
        <f t="shared" si="20"/>
        <v>9.0214439723222098E-4</v>
      </c>
      <c r="N174" s="376">
        <f t="shared" si="20"/>
        <v>9.0214439723222098E-4</v>
      </c>
      <c r="O174" s="376">
        <f t="shared" si="20"/>
        <v>9.0214439723222098E-4</v>
      </c>
      <c r="P174" s="376">
        <f t="shared" si="20"/>
        <v>9.0214439723222098E-4</v>
      </c>
      <c r="Q174" s="376">
        <f t="shared" si="20"/>
        <v>9.0214439723222098E-4</v>
      </c>
      <c r="R174" s="376">
        <f t="shared" si="20"/>
        <v>9.0214439723222098E-4</v>
      </c>
      <c r="S174" s="376">
        <f t="shared" si="20"/>
        <v>9.0214439723222098E-4</v>
      </c>
      <c r="T174" s="376">
        <f t="shared" si="20"/>
        <v>9.0214439723222098E-4</v>
      </c>
      <c r="U174" s="376">
        <f t="shared" si="20"/>
        <v>9.0214439723222098E-4</v>
      </c>
      <c r="V174" s="376">
        <f t="shared" si="20"/>
        <v>9.0214439723222098E-4</v>
      </c>
      <c r="W174" s="376">
        <f t="shared" si="20"/>
        <v>9.0214439723222098E-4</v>
      </c>
      <c r="X174" s="376">
        <f t="shared" si="20"/>
        <v>9.0214439723222098E-4</v>
      </c>
      <c r="Y174" s="376">
        <f t="shared" si="20"/>
        <v>9.0214439723222098E-4</v>
      </c>
      <c r="Z174" s="376">
        <f t="shared" si="20"/>
        <v>9.0214439723222098E-4</v>
      </c>
      <c r="AA174" s="376">
        <f t="shared" si="20"/>
        <v>9.0214439723222098E-4</v>
      </c>
      <c r="AB174" s="376">
        <f t="shared" si="20"/>
        <v>9.0214439723222098E-4</v>
      </c>
      <c r="AC174" s="376">
        <f t="shared" si="20"/>
        <v>9.0214439723222098E-4</v>
      </c>
      <c r="AD174" s="376">
        <f t="shared" si="20"/>
        <v>9.0214439723222098E-4</v>
      </c>
      <c r="AE174" s="376">
        <f t="shared" si="20"/>
        <v>9.0214439723222098E-4</v>
      </c>
      <c r="AF174" s="376">
        <f t="shared" si="20"/>
        <v>9.0214439723222098E-4</v>
      </c>
      <c r="AG174" s="376">
        <f t="shared" si="20"/>
        <v>9.0214439723222098E-4</v>
      </c>
      <c r="AH174" s="376">
        <f t="shared" si="20"/>
        <v>9.0214439723222098E-4</v>
      </c>
      <c r="AI174" s="376">
        <f t="shared" si="20"/>
        <v>9.0214439723222098E-4</v>
      </c>
      <c r="AJ174" s="376">
        <f t="shared" si="20"/>
        <v>9.0214439723222098E-4</v>
      </c>
      <c r="AK174" s="376">
        <f t="shared" si="20"/>
        <v>9.0214439723222098E-4</v>
      </c>
      <c r="AL174" s="376">
        <f t="shared" si="20"/>
        <v>9.0214439723222098E-4</v>
      </c>
      <c r="AM174" s="376">
        <f t="shared" si="20"/>
        <v>9.0214439723222098E-4</v>
      </c>
      <c r="AN174" s="376">
        <f t="shared" si="20"/>
        <v>9.0214439723222098E-4</v>
      </c>
      <c r="AO174" s="376">
        <f t="shared" si="20"/>
        <v>9.0214439723222098E-4</v>
      </c>
    </row>
    <row r="175" spans="4:41" outlineLevel="1" x14ac:dyDescent="0.3">
      <c r="D175" s="380">
        <v>15</v>
      </c>
      <c r="E175" s="379" t="s">
        <v>184</v>
      </c>
      <c r="F175" s="378" t="s">
        <v>78</v>
      </c>
      <c r="G175" s="376">
        <f t="shared" si="6"/>
        <v>0.81192995750899888</v>
      </c>
      <c r="I175" s="376">
        <f t="shared" ref="I175:AO175" si="21">+I145/I$158</f>
        <v>0.81192995750899888</v>
      </c>
      <c r="J175" s="376">
        <f t="shared" si="21"/>
        <v>0.81192995750899888</v>
      </c>
      <c r="K175" s="376">
        <f t="shared" si="21"/>
        <v>0.81192995750899888</v>
      </c>
      <c r="L175" s="376">
        <f t="shared" si="21"/>
        <v>0.81192995750899888</v>
      </c>
      <c r="M175" s="376">
        <f t="shared" si="21"/>
        <v>0.81192995750899888</v>
      </c>
      <c r="N175" s="376">
        <f t="shared" si="21"/>
        <v>0.81192995750899888</v>
      </c>
      <c r="O175" s="376">
        <f t="shared" si="21"/>
        <v>0.81192995750899888</v>
      </c>
      <c r="P175" s="376">
        <f t="shared" si="21"/>
        <v>0.81192995750899888</v>
      </c>
      <c r="Q175" s="376">
        <f t="shared" si="21"/>
        <v>0.81192995750899888</v>
      </c>
      <c r="R175" s="376">
        <f t="shared" si="21"/>
        <v>0.81192995750899888</v>
      </c>
      <c r="S175" s="376">
        <f t="shared" si="21"/>
        <v>0.81192995750899888</v>
      </c>
      <c r="T175" s="376">
        <f t="shared" si="21"/>
        <v>0.81192995750899888</v>
      </c>
      <c r="U175" s="376">
        <f t="shared" si="21"/>
        <v>0.81192995750899888</v>
      </c>
      <c r="V175" s="376">
        <f t="shared" si="21"/>
        <v>0.81192995750899888</v>
      </c>
      <c r="W175" s="376">
        <f t="shared" si="21"/>
        <v>0.81192995750899888</v>
      </c>
      <c r="X175" s="376">
        <f t="shared" si="21"/>
        <v>0.81192995750899888</v>
      </c>
      <c r="Y175" s="376">
        <f t="shared" si="21"/>
        <v>0.81192995750899888</v>
      </c>
      <c r="Z175" s="376">
        <f t="shared" si="21"/>
        <v>0.81192995750899888</v>
      </c>
      <c r="AA175" s="376">
        <f t="shared" si="21"/>
        <v>0.81192995750899888</v>
      </c>
      <c r="AB175" s="376">
        <f t="shared" si="21"/>
        <v>0.81192995750899888</v>
      </c>
      <c r="AC175" s="376">
        <f t="shared" si="21"/>
        <v>0.81192995750899888</v>
      </c>
      <c r="AD175" s="376">
        <f t="shared" si="21"/>
        <v>0.81192995750899888</v>
      </c>
      <c r="AE175" s="376">
        <f t="shared" si="21"/>
        <v>0.81192995750899888</v>
      </c>
      <c r="AF175" s="376">
        <f t="shared" si="21"/>
        <v>0.81192995750899888</v>
      </c>
      <c r="AG175" s="376">
        <f t="shared" si="21"/>
        <v>0.81192995750899888</v>
      </c>
      <c r="AH175" s="376">
        <f t="shared" si="21"/>
        <v>0.81192995750899888</v>
      </c>
      <c r="AI175" s="376">
        <f t="shared" si="21"/>
        <v>0.81192995750899888</v>
      </c>
      <c r="AJ175" s="376">
        <f t="shared" si="21"/>
        <v>0.81192995750899888</v>
      </c>
      <c r="AK175" s="376">
        <f t="shared" si="21"/>
        <v>0.81192995750899888</v>
      </c>
      <c r="AL175" s="376">
        <f t="shared" si="21"/>
        <v>0.81192995750899888</v>
      </c>
      <c r="AM175" s="376">
        <f t="shared" si="21"/>
        <v>0.81192995750899888</v>
      </c>
      <c r="AN175" s="376">
        <f t="shared" si="21"/>
        <v>0.81192995750899888</v>
      </c>
      <c r="AO175" s="376">
        <f t="shared" si="21"/>
        <v>0.81192995750899888</v>
      </c>
    </row>
    <row r="176" spans="4:41" outlineLevel="1" x14ac:dyDescent="0.3">
      <c r="D176" s="380">
        <v>16</v>
      </c>
      <c r="E176" s="379" t="s">
        <v>185</v>
      </c>
      <c r="F176" s="378" t="s">
        <v>78</v>
      </c>
      <c r="G176" s="376">
        <f t="shared" si="6"/>
        <v>4.5107219861611048E-5</v>
      </c>
      <c r="I176" s="376">
        <f t="shared" ref="I176:AO176" si="22">+I146/I$158</f>
        <v>4.5107219861611048E-5</v>
      </c>
      <c r="J176" s="376">
        <f t="shared" si="22"/>
        <v>4.5107219861611048E-5</v>
      </c>
      <c r="K176" s="376">
        <f t="shared" si="22"/>
        <v>4.5107219861611048E-5</v>
      </c>
      <c r="L176" s="376">
        <f t="shared" si="22"/>
        <v>4.5107219861611048E-5</v>
      </c>
      <c r="M176" s="376">
        <f t="shared" si="22"/>
        <v>4.5107219861611048E-5</v>
      </c>
      <c r="N176" s="376">
        <f t="shared" si="22"/>
        <v>4.5107219861611048E-5</v>
      </c>
      <c r="O176" s="376">
        <f t="shared" si="22"/>
        <v>4.5107219861611048E-5</v>
      </c>
      <c r="P176" s="376">
        <f t="shared" si="22"/>
        <v>4.5107219861611048E-5</v>
      </c>
      <c r="Q176" s="376">
        <f t="shared" si="22"/>
        <v>4.5107219861611048E-5</v>
      </c>
      <c r="R176" s="376">
        <f t="shared" si="22"/>
        <v>4.5107219861611048E-5</v>
      </c>
      <c r="S176" s="376">
        <f t="shared" si="22"/>
        <v>4.5107219861611048E-5</v>
      </c>
      <c r="T176" s="376">
        <f t="shared" si="22"/>
        <v>4.5107219861611048E-5</v>
      </c>
      <c r="U176" s="376">
        <f t="shared" si="22"/>
        <v>4.5107219861611048E-5</v>
      </c>
      <c r="V176" s="376">
        <f t="shared" si="22"/>
        <v>4.5107219861611048E-5</v>
      </c>
      <c r="W176" s="376">
        <f t="shared" si="22"/>
        <v>4.5107219861611048E-5</v>
      </c>
      <c r="X176" s="376">
        <f t="shared" si="22"/>
        <v>4.5107219861611048E-5</v>
      </c>
      <c r="Y176" s="376">
        <f t="shared" si="22"/>
        <v>4.5107219861611048E-5</v>
      </c>
      <c r="Z176" s="376">
        <f t="shared" si="22"/>
        <v>4.5107219861611048E-5</v>
      </c>
      <c r="AA176" s="376">
        <f t="shared" si="22"/>
        <v>4.5107219861611048E-5</v>
      </c>
      <c r="AB176" s="376">
        <f t="shared" si="22"/>
        <v>4.5107219861611048E-5</v>
      </c>
      <c r="AC176" s="376">
        <f t="shared" si="22"/>
        <v>4.5107219861611048E-5</v>
      </c>
      <c r="AD176" s="376">
        <f t="shared" si="22"/>
        <v>4.5107219861611048E-5</v>
      </c>
      <c r="AE176" s="376">
        <f t="shared" si="22"/>
        <v>4.5107219861611048E-5</v>
      </c>
      <c r="AF176" s="376">
        <f t="shared" si="22"/>
        <v>4.5107219861611048E-5</v>
      </c>
      <c r="AG176" s="376">
        <f t="shared" si="22"/>
        <v>4.5107219861611048E-5</v>
      </c>
      <c r="AH176" s="376">
        <f t="shared" si="22"/>
        <v>4.5107219861611048E-5</v>
      </c>
      <c r="AI176" s="376">
        <f t="shared" si="22"/>
        <v>4.5107219861611048E-5</v>
      </c>
      <c r="AJ176" s="376">
        <f t="shared" si="22"/>
        <v>4.5107219861611048E-5</v>
      </c>
      <c r="AK176" s="376">
        <f t="shared" si="22"/>
        <v>4.5107219861611048E-5</v>
      </c>
      <c r="AL176" s="376">
        <f t="shared" si="22"/>
        <v>4.5107219861611048E-5</v>
      </c>
      <c r="AM176" s="376">
        <f t="shared" si="22"/>
        <v>4.5107219861611048E-5</v>
      </c>
      <c r="AN176" s="376">
        <f t="shared" si="22"/>
        <v>4.5107219861611048E-5</v>
      </c>
      <c r="AO176" s="376">
        <f t="shared" si="22"/>
        <v>4.5107219861611048E-5</v>
      </c>
    </row>
    <row r="177" spans="2:102" outlineLevel="1" x14ac:dyDescent="0.3">
      <c r="D177" s="380">
        <v>17</v>
      </c>
      <c r="E177" s="379" t="s">
        <v>186</v>
      </c>
      <c r="F177" s="378" t="s">
        <v>78</v>
      </c>
      <c r="G177" s="376">
        <f t="shared" si="6"/>
        <v>4.5107219861611048E-5</v>
      </c>
      <c r="I177" s="376">
        <f t="shared" ref="I177:AO177" si="23">+I147/I$158</f>
        <v>4.5107219861611048E-5</v>
      </c>
      <c r="J177" s="376">
        <f t="shared" si="23"/>
        <v>4.5107219861611048E-5</v>
      </c>
      <c r="K177" s="376">
        <f t="shared" si="23"/>
        <v>4.5107219861611048E-5</v>
      </c>
      <c r="L177" s="376">
        <f t="shared" si="23"/>
        <v>4.5107219861611048E-5</v>
      </c>
      <c r="M177" s="376">
        <f t="shared" si="23"/>
        <v>4.5107219861611048E-5</v>
      </c>
      <c r="N177" s="376">
        <f t="shared" si="23"/>
        <v>4.5107219861611048E-5</v>
      </c>
      <c r="O177" s="376">
        <f t="shared" si="23"/>
        <v>4.5107219861611048E-5</v>
      </c>
      <c r="P177" s="376">
        <f t="shared" si="23"/>
        <v>4.5107219861611048E-5</v>
      </c>
      <c r="Q177" s="376">
        <f t="shared" si="23"/>
        <v>4.5107219861611048E-5</v>
      </c>
      <c r="R177" s="376">
        <f t="shared" si="23"/>
        <v>4.5107219861611048E-5</v>
      </c>
      <c r="S177" s="376">
        <f t="shared" si="23"/>
        <v>4.5107219861611048E-5</v>
      </c>
      <c r="T177" s="376">
        <f t="shared" si="23"/>
        <v>4.5107219861611048E-5</v>
      </c>
      <c r="U177" s="376">
        <f t="shared" si="23"/>
        <v>4.5107219861611048E-5</v>
      </c>
      <c r="V177" s="376">
        <f t="shared" si="23"/>
        <v>4.5107219861611048E-5</v>
      </c>
      <c r="W177" s="376">
        <f t="shared" si="23"/>
        <v>4.5107219861611048E-5</v>
      </c>
      <c r="X177" s="376">
        <f t="shared" si="23"/>
        <v>4.5107219861611048E-5</v>
      </c>
      <c r="Y177" s="376">
        <f t="shared" si="23"/>
        <v>4.5107219861611048E-5</v>
      </c>
      <c r="Z177" s="376">
        <f t="shared" si="23"/>
        <v>4.5107219861611048E-5</v>
      </c>
      <c r="AA177" s="376">
        <f t="shared" si="23"/>
        <v>4.5107219861611048E-5</v>
      </c>
      <c r="AB177" s="376">
        <f t="shared" si="23"/>
        <v>4.5107219861611048E-5</v>
      </c>
      <c r="AC177" s="376">
        <f t="shared" si="23"/>
        <v>4.5107219861611048E-5</v>
      </c>
      <c r="AD177" s="376">
        <f t="shared" si="23"/>
        <v>4.5107219861611048E-5</v>
      </c>
      <c r="AE177" s="376">
        <f t="shared" si="23"/>
        <v>4.5107219861611048E-5</v>
      </c>
      <c r="AF177" s="376">
        <f t="shared" si="23"/>
        <v>4.5107219861611048E-5</v>
      </c>
      <c r="AG177" s="376">
        <f t="shared" si="23"/>
        <v>4.5107219861611048E-5</v>
      </c>
      <c r="AH177" s="376">
        <f t="shared" si="23"/>
        <v>4.5107219861611048E-5</v>
      </c>
      <c r="AI177" s="376">
        <f t="shared" si="23"/>
        <v>4.5107219861611048E-5</v>
      </c>
      <c r="AJ177" s="376">
        <f t="shared" si="23"/>
        <v>4.5107219861611048E-5</v>
      </c>
      <c r="AK177" s="376">
        <f t="shared" si="23"/>
        <v>4.5107219861611048E-5</v>
      </c>
      <c r="AL177" s="376">
        <f t="shared" si="23"/>
        <v>4.5107219861611048E-5</v>
      </c>
      <c r="AM177" s="376">
        <f t="shared" si="23"/>
        <v>4.5107219861611048E-5</v>
      </c>
      <c r="AN177" s="376">
        <f t="shared" si="23"/>
        <v>4.5107219861611048E-5</v>
      </c>
      <c r="AO177" s="376">
        <f t="shared" si="23"/>
        <v>4.5107219861611048E-5</v>
      </c>
    </row>
    <row r="178" spans="2:102" outlineLevel="1" x14ac:dyDescent="0.3">
      <c r="D178" s="380">
        <v>18</v>
      </c>
      <c r="E178" s="379" t="s">
        <v>187</v>
      </c>
      <c r="F178" s="378" t="s">
        <v>78</v>
      </c>
      <c r="G178" s="376">
        <f t="shared" si="6"/>
        <v>5.4128663833933263E-3</v>
      </c>
      <c r="I178" s="376">
        <f t="shared" ref="I178:AO178" si="24">+I148/I$158</f>
        <v>5.4128663833933263E-3</v>
      </c>
      <c r="J178" s="376">
        <f t="shared" si="24"/>
        <v>5.4128663833933263E-3</v>
      </c>
      <c r="K178" s="376">
        <f t="shared" si="24"/>
        <v>5.4128663833933263E-3</v>
      </c>
      <c r="L178" s="376">
        <f t="shared" si="24"/>
        <v>5.4128663833933263E-3</v>
      </c>
      <c r="M178" s="376">
        <f t="shared" si="24"/>
        <v>5.4128663833933263E-3</v>
      </c>
      <c r="N178" s="376">
        <f t="shared" si="24"/>
        <v>5.4128663833933263E-3</v>
      </c>
      <c r="O178" s="376">
        <f t="shared" si="24"/>
        <v>5.4128663833933263E-3</v>
      </c>
      <c r="P178" s="376">
        <f t="shared" si="24"/>
        <v>5.4128663833933263E-3</v>
      </c>
      <c r="Q178" s="376">
        <f t="shared" si="24"/>
        <v>5.4128663833933263E-3</v>
      </c>
      <c r="R178" s="376">
        <f t="shared" si="24"/>
        <v>5.4128663833933263E-3</v>
      </c>
      <c r="S178" s="376">
        <f t="shared" si="24"/>
        <v>5.4128663833933263E-3</v>
      </c>
      <c r="T178" s="376">
        <f t="shared" si="24"/>
        <v>5.4128663833933263E-3</v>
      </c>
      <c r="U178" s="376">
        <f t="shared" si="24"/>
        <v>5.4128663833933263E-3</v>
      </c>
      <c r="V178" s="376">
        <f t="shared" si="24"/>
        <v>5.4128663833933263E-3</v>
      </c>
      <c r="W178" s="376">
        <f t="shared" si="24"/>
        <v>5.4128663833933263E-3</v>
      </c>
      <c r="X178" s="376">
        <f t="shared" si="24"/>
        <v>5.4128663833933263E-3</v>
      </c>
      <c r="Y178" s="376">
        <f t="shared" si="24"/>
        <v>5.4128663833933263E-3</v>
      </c>
      <c r="Z178" s="376">
        <f t="shared" si="24"/>
        <v>5.4128663833933263E-3</v>
      </c>
      <c r="AA178" s="376">
        <f t="shared" si="24"/>
        <v>5.4128663833933263E-3</v>
      </c>
      <c r="AB178" s="376">
        <f t="shared" si="24"/>
        <v>5.4128663833933263E-3</v>
      </c>
      <c r="AC178" s="376">
        <f t="shared" si="24"/>
        <v>5.4128663833933263E-3</v>
      </c>
      <c r="AD178" s="376">
        <f t="shared" si="24"/>
        <v>5.4128663833933263E-3</v>
      </c>
      <c r="AE178" s="376">
        <f t="shared" si="24"/>
        <v>5.4128663833933263E-3</v>
      </c>
      <c r="AF178" s="376">
        <f t="shared" si="24"/>
        <v>5.4128663833933263E-3</v>
      </c>
      <c r="AG178" s="376">
        <f t="shared" si="24"/>
        <v>5.4128663833933263E-3</v>
      </c>
      <c r="AH178" s="376">
        <f t="shared" si="24"/>
        <v>5.4128663833933263E-3</v>
      </c>
      <c r="AI178" s="376">
        <f t="shared" si="24"/>
        <v>5.4128663833933263E-3</v>
      </c>
      <c r="AJ178" s="376">
        <f t="shared" si="24"/>
        <v>5.4128663833933263E-3</v>
      </c>
      <c r="AK178" s="376">
        <f t="shared" si="24"/>
        <v>5.4128663833933263E-3</v>
      </c>
      <c r="AL178" s="376">
        <f t="shared" si="24"/>
        <v>5.4128663833933263E-3</v>
      </c>
      <c r="AM178" s="376">
        <f t="shared" si="24"/>
        <v>5.4128663833933263E-3</v>
      </c>
      <c r="AN178" s="376">
        <f t="shared" si="24"/>
        <v>5.4128663833933263E-3</v>
      </c>
      <c r="AO178" s="376">
        <f t="shared" si="24"/>
        <v>5.4128663833933263E-3</v>
      </c>
    </row>
    <row r="179" spans="2:102" outlineLevel="1" x14ac:dyDescent="0.3">
      <c r="D179" s="380">
        <v>19</v>
      </c>
      <c r="E179" s="379" t="s">
        <v>188</v>
      </c>
      <c r="F179" s="378" t="s">
        <v>78</v>
      </c>
      <c r="G179" s="376">
        <f t="shared" si="6"/>
        <v>9.0214439723222098E-4</v>
      </c>
      <c r="I179" s="376">
        <f t="shared" ref="I179:AO179" si="25">+I149/I$158</f>
        <v>9.0214439723222098E-4</v>
      </c>
      <c r="J179" s="376">
        <f t="shared" si="25"/>
        <v>9.0214439723222098E-4</v>
      </c>
      <c r="K179" s="376">
        <f t="shared" si="25"/>
        <v>9.0214439723222098E-4</v>
      </c>
      <c r="L179" s="376">
        <f t="shared" si="25"/>
        <v>9.0214439723222098E-4</v>
      </c>
      <c r="M179" s="376">
        <f t="shared" si="25"/>
        <v>9.0214439723222098E-4</v>
      </c>
      <c r="N179" s="376">
        <f t="shared" si="25"/>
        <v>9.0214439723222098E-4</v>
      </c>
      <c r="O179" s="376">
        <f t="shared" si="25"/>
        <v>9.0214439723222098E-4</v>
      </c>
      <c r="P179" s="376">
        <f t="shared" si="25"/>
        <v>9.0214439723222098E-4</v>
      </c>
      <c r="Q179" s="376">
        <f t="shared" si="25"/>
        <v>9.0214439723222098E-4</v>
      </c>
      <c r="R179" s="376">
        <f t="shared" si="25"/>
        <v>9.0214439723222098E-4</v>
      </c>
      <c r="S179" s="376">
        <f t="shared" si="25"/>
        <v>9.0214439723222098E-4</v>
      </c>
      <c r="T179" s="376">
        <f t="shared" si="25"/>
        <v>9.0214439723222098E-4</v>
      </c>
      <c r="U179" s="376">
        <f t="shared" si="25"/>
        <v>9.0214439723222098E-4</v>
      </c>
      <c r="V179" s="376">
        <f t="shared" si="25"/>
        <v>9.0214439723222098E-4</v>
      </c>
      <c r="W179" s="376">
        <f t="shared" si="25"/>
        <v>9.0214439723222098E-4</v>
      </c>
      <c r="X179" s="376">
        <f t="shared" si="25"/>
        <v>9.0214439723222098E-4</v>
      </c>
      <c r="Y179" s="376">
        <f t="shared" si="25"/>
        <v>9.0214439723222098E-4</v>
      </c>
      <c r="Z179" s="376">
        <f t="shared" si="25"/>
        <v>9.0214439723222098E-4</v>
      </c>
      <c r="AA179" s="376">
        <f t="shared" si="25"/>
        <v>9.0214439723222098E-4</v>
      </c>
      <c r="AB179" s="376">
        <f t="shared" si="25"/>
        <v>9.0214439723222098E-4</v>
      </c>
      <c r="AC179" s="376">
        <f t="shared" si="25"/>
        <v>9.0214439723222098E-4</v>
      </c>
      <c r="AD179" s="376">
        <f t="shared" si="25"/>
        <v>9.0214439723222098E-4</v>
      </c>
      <c r="AE179" s="376">
        <f t="shared" si="25"/>
        <v>9.0214439723222098E-4</v>
      </c>
      <c r="AF179" s="376">
        <f t="shared" si="25"/>
        <v>9.0214439723222098E-4</v>
      </c>
      <c r="AG179" s="376">
        <f t="shared" si="25"/>
        <v>9.0214439723222098E-4</v>
      </c>
      <c r="AH179" s="376">
        <f t="shared" si="25"/>
        <v>9.0214439723222098E-4</v>
      </c>
      <c r="AI179" s="376">
        <f t="shared" si="25"/>
        <v>9.0214439723222098E-4</v>
      </c>
      <c r="AJ179" s="376">
        <f t="shared" si="25"/>
        <v>9.0214439723222098E-4</v>
      </c>
      <c r="AK179" s="376">
        <f t="shared" si="25"/>
        <v>9.0214439723222098E-4</v>
      </c>
      <c r="AL179" s="376">
        <f t="shared" si="25"/>
        <v>9.0214439723222098E-4</v>
      </c>
      <c r="AM179" s="376">
        <f t="shared" si="25"/>
        <v>9.0214439723222098E-4</v>
      </c>
      <c r="AN179" s="376">
        <f t="shared" si="25"/>
        <v>9.0214439723222098E-4</v>
      </c>
      <c r="AO179" s="376">
        <f t="shared" si="25"/>
        <v>9.0214439723222098E-4</v>
      </c>
    </row>
    <row r="180" spans="2:102" outlineLevel="1" x14ac:dyDescent="0.3">
      <c r="D180" s="380">
        <v>20</v>
      </c>
      <c r="E180" s="379" t="s">
        <v>189</v>
      </c>
      <c r="F180" s="378" t="s">
        <v>78</v>
      </c>
      <c r="G180" s="376">
        <f t="shared" si="6"/>
        <v>5.4128663833933263E-3</v>
      </c>
      <c r="I180" s="376">
        <f t="shared" ref="I180:AO180" si="26">+I150/I$158</f>
        <v>5.4128663833933263E-3</v>
      </c>
      <c r="J180" s="376">
        <f t="shared" si="26"/>
        <v>5.4128663833933263E-3</v>
      </c>
      <c r="K180" s="376">
        <f t="shared" si="26"/>
        <v>5.4128663833933263E-3</v>
      </c>
      <c r="L180" s="376">
        <f t="shared" si="26"/>
        <v>5.4128663833933263E-3</v>
      </c>
      <c r="M180" s="376">
        <f t="shared" si="26"/>
        <v>5.4128663833933263E-3</v>
      </c>
      <c r="N180" s="376">
        <f t="shared" si="26"/>
        <v>5.4128663833933263E-3</v>
      </c>
      <c r="O180" s="376">
        <f t="shared" si="26"/>
        <v>5.4128663833933263E-3</v>
      </c>
      <c r="P180" s="376">
        <f t="shared" si="26"/>
        <v>5.4128663833933263E-3</v>
      </c>
      <c r="Q180" s="376">
        <f t="shared" si="26"/>
        <v>5.4128663833933263E-3</v>
      </c>
      <c r="R180" s="376">
        <f t="shared" si="26"/>
        <v>5.4128663833933263E-3</v>
      </c>
      <c r="S180" s="376">
        <f t="shared" si="26"/>
        <v>5.4128663833933263E-3</v>
      </c>
      <c r="T180" s="376">
        <f t="shared" si="26"/>
        <v>5.4128663833933263E-3</v>
      </c>
      <c r="U180" s="376">
        <f t="shared" si="26"/>
        <v>5.4128663833933263E-3</v>
      </c>
      <c r="V180" s="376">
        <f t="shared" si="26"/>
        <v>5.4128663833933263E-3</v>
      </c>
      <c r="W180" s="376">
        <f t="shared" si="26"/>
        <v>5.4128663833933263E-3</v>
      </c>
      <c r="X180" s="376">
        <f t="shared" si="26"/>
        <v>5.4128663833933263E-3</v>
      </c>
      <c r="Y180" s="376">
        <f t="shared" si="26"/>
        <v>5.4128663833933263E-3</v>
      </c>
      <c r="Z180" s="376">
        <f t="shared" si="26"/>
        <v>5.4128663833933263E-3</v>
      </c>
      <c r="AA180" s="376">
        <f t="shared" si="26"/>
        <v>5.4128663833933263E-3</v>
      </c>
      <c r="AB180" s="376">
        <f t="shared" si="26"/>
        <v>5.4128663833933263E-3</v>
      </c>
      <c r="AC180" s="376">
        <f t="shared" si="26"/>
        <v>5.4128663833933263E-3</v>
      </c>
      <c r="AD180" s="376">
        <f t="shared" si="26"/>
        <v>5.4128663833933263E-3</v>
      </c>
      <c r="AE180" s="376">
        <f t="shared" si="26"/>
        <v>5.4128663833933263E-3</v>
      </c>
      <c r="AF180" s="376">
        <f t="shared" si="26"/>
        <v>5.4128663833933263E-3</v>
      </c>
      <c r="AG180" s="376">
        <f t="shared" si="26"/>
        <v>5.4128663833933263E-3</v>
      </c>
      <c r="AH180" s="376">
        <f t="shared" si="26"/>
        <v>5.4128663833933263E-3</v>
      </c>
      <c r="AI180" s="376">
        <f t="shared" si="26"/>
        <v>5.4128663833933263E-3</v>
      </c>
      <c r="AJ180" s="376">
        <f t="shared" si="26"/>
        <v>5.4128663833933263E-3</v>
      </c>
      <c r="AK180" s="376">
        <f t="shared" si="26"/>
        <v>5.4128663833933263E-3</v>
      </c>
      <c r="AL180" s="376">
        <f t="shared" si="26"/>
        <v>5.4128663833933263E-3</v>
      </c>
      <c r="AM180" s="376">
        <f t="shared" si="26"/>
        <v>5.4128663833933263E-3</v>
      </c>
      <c r="AN180" s="376">
        <f t="shared" si="26"/>
        <v>5.4128663833933263E-3</v>
      </c>
      <c r="AO180" s="376">
        <f t="shared" si="26"/>
        <v>5.4128663833933263E-3</v>
      </c>
    </row>
    <row r="181" spans="2:102" outlineLevel="1" x14ac:dyDescent="0.3">
      <c r="D181" s="380">
        <v>21</v>
      </c>
      <c r="E181" s="379" t="s">
        <v>362</v>
      </c>
      <c r="F181" s="378" t="s">
        <v>78</v>
      </c>
      <c r="G181" s="376">
        <f t="shared" si="6"/>
        <v>7.2171551778577674E-5</v>
      </c>
      <c r="I181" s="376">
        <f t="shared" ref="I181:AO181" si="27">+I151/I$158</f>
        <v>7.2171551778577674E-5</v>
      </c>
      <c r="J181" s="376">
        <f t="shared" si="27"/>
        <v>7.2171551778577674E-5</v>
      </c>
      <c r="K181" s="376">
        <f t="shared" si="27"/>
        <v>7.2171551778577674E-5</v>
      </c>
      <c r="L181" s="376">
        <f t="shared" si="27"/>
        <v>7.2171551778577674E-5</v>
      </c>
      <c r="M181" s="376">
        <f t="shared" si="27"/>
        <v>7.2171551778577674E-5</v>
      </c>
      <c r="N181" s="376">
        <f t="shared" si="27"/>
        <v>7.2171551778577674E-5</v>
      </c>
      <c r="O181" s="376">
        <f t="shared" si="27"/>
        <v>7.2171551778577674E-5</v>
      </c>
      <c r="P181" s="376">
        <f t="shared" si="27"/>
        <v>7.2171551778577674E-5</v>
      </c>
      <c r="Q181" s="376">
        <f t="shared" si="27"/>
        <v>7.2171551778577674E-5</v>
      </c>
      <c r="R181" s="376">
        <f t="shared" si="27"/>
        <v>7.2171551778577674E-5</v>
      </c>
      <c r="S181" s="376">
        <f t="shared" si="27"/>
        <v>7.2171551778577674E-5</v>
      </c>
      <c r="T181" s="376">
        <f t="shared" si="27"/>
        <v>7.2171551778577674E-5</v>
      </c>
      <c r="U181" s="376">
        <f t="shared" si="27"/>
        <v>7.2171551778577674E-5</v>
      </c>
      <c r="V181" s="376">
        <f t="shared" si="27"/>
        <v>7.2171551778577674E-5</v>
      </c>
      <c r="W181" s="376">
        <f t="shared" si="27"/>
        <v>7.2171551778577674E-5</v>
      </c>
      <c r="X181" s="376">
        <f t="shared" si="27"/>
        <v>7.2171551778577674E-5</v>
      </c>
      <c r="Y181" s="376">
        <f t="shared" si="27"/>
        <v>7.2171551778577674E-5</v>
      </c>
      <c r="Z181" s="376">
        <f t="shared" si="27"/>
        <v>7.2171551778577674E-5</v>
      </c>
      <c r="AA181" s="376">
        <f t="shared" si="27"/>
        <v>7.2171551778577674E-5</v>
      </c>
      <c r="AB181" s="376">
        <f t="shared" si="27"/>
        <v>7.2171551778577674E-5</v>
      </c>
      <c r="AC181" s="376">
        <f t="shared" si="27"/>
        <v>7.2171551778577674E-5</v>
      </c>
      <c r="AD181" s="376">
        <f t="shared" si="27"/>
        <v>7.2171551778577674E-5</v>
      </c>
      <c r="AE181" s="376">
        <f t="shared" si="27"/>
        <v>7.2171551778577674E-5</v>
      </c>
      <c r="AF181" s="376">
        <f t="shared" si="27"/>
        <v>7.2171551778577674E-5</v>
      </c>
      <c r="AG181" s="376">
        <f t="shared" si="27"/>
        <v>7.2171551778577674E-5</v>
      </c>
      <c r="AH181" s="376">
        <f t="shared" si="27"/>
        <v>7.2171551778577674E-5</v>
      </c>
      <c r="AI181" s="376">
        <f t="shared" si="27"/>
        <v>7.2171551778577674E-5</v>
      </c>
      <c r="AJ181" s="376">
        <f t="shared" si="27"/>
        <v>7.2171551778577674E-5</v>
      </c>
      <c r="AK181" s="376">
        <f t="shared" si="27"/>
        <v>7.2171551778577674E-5</v>
      </c>
      <c r="AL181" s="376">
        <f t="shared" si="27"/>
        <v>7.2171551778577674E-5</v>
      </c>
      <c r="AM181" s="376">
        <f t="shared" si="27"/>
        <v>7.2171551778577674E-5</v>
      </c>
      <c r="AN181" s="376">
        <f t="shared" si="27"/>
        <v>7.2171551778577674E-5</v>
      </c>
      <c r="AO181" s="376">
        <f t="shared" si="27"/>
        <v>7.2171551778577674E-5</v>
      </c>
    </row>
    <row r="182" spans="2:102" outlineLevel="1" x14ac:dyDescent="0.3">
      <c r="D182" s="380">
        <v>22</v>
      </c>
      <c r="E182" s="379" t="s">
        <v>191</v>
      </c>
      <c r="F182" s="378" t="s">
        <v>78</v>
      </c>
      <c r="G182" s="376">
        <f t="shared" si="6"/>
        <v>8.1192995750899895E-3</v>
      </c>
      <c r="I182" s="376">
        <f t="shared" ref="I182:AO182" si="28">+I152/I$158</f>
        <v>8.1192995750899895E-3</v>
      </c>
      <c r="J182" s="376">
        <f t="shared" si="28"/>
        <v>8.1192995750899895E-3</v>
      </c>
      <c r="K182" s="376">
        <f t="shared" si="28"/>
        <v>8.1192995750899895E-3</v>
      </c>
      <c r="L182" s="376">
        <f t="shared" si="28"/>
        <v>8.1192995750899895E-3</v>
      </c>
      <c r="M182" s="376">
        <f t="shared" si="28"/>
        <v>8.1192995750899895E-3</v>
      </c>
      <c r="N182" s="376">
        <f t="shared" si="28"/>
        <v>8.1192995750899895E-3</v>
      </c>
      <c r="O182" s="376">
        <f t="shared" si="28"/>
        <v>8.1192995750899895E-3</v>
      </c>
      <c r="P182" s="376">
        <f t="shared" si="28"/>
        <v>8.1192995750899895E-3</v>
      </c>
      <c r="Q182" s="376">
        <f t="shared" si="28"/>
        <v>8.1192995750899895E-3</v>
      </c>
      <c r="R182" s="376">
        <f t="shared" si="28"/>
        <v>8.1192995750899895E-3</v>
      </c>
      <c r="S182" s="376">
        <f t="shared" si="28"/>
        <v>8.1192995750899895E-3</v>
      </c>
      <c r="T182" s="376">
        <f t="shared" si="28"/>
        <v>8.1192995750899895E-3</v>
      </c>
      <c r="U182" s="376">
        <f t="shared" si="28"/>
        <v>8.1192995750899895E-3</v>
      </c>
      <c r="V182" s="376">
        <f t="shared" si="28"/>
        <v>8.1192995750899895E-3</v>
      </c>
      <c r="W182" s="376">
        <f t="shared" si="28"/>
        <v>8.1192995750899895E-3</v>
      </c>
      <c r="X182" s="376">
        <f t="shared" si="28"/>
        <v>8.1192995750899895E-3</v>
      </c>
      <c r="Y182" s="376">
        <f t="shared" si="28"/>
        <v>8.1192995750899895E-3</v>
      </c>
      <c r="Z182" s="376">
        <f t="shared" si="28"/>
        <v>8.1192995750899895E-3</v>
      </c>
      <c r="AA182" s="376">
        <f t="shared" si="28"/>
        <v>8.1192995750899895E-3</v>
      </c>
      <c r="AB182" s="376">
        <f t="shared" si="28"/>
        <v>8.1192995750899895E-3</v>
      </c>
      <c r="AC182" s="376">
        <f t="shared" si="28"/>
        <v>8.1192995750899895E-3</v>
      </c>
      <c r="AD182" s="376">
        <f t="shared" si="28"/>
        <v>8.1192995750899895E-3</v>
      </c>
      <c r="AE182" s="376">
        <f t="shared" si="28"/>
        <v>8.1192995750899895E-3</v>
      </c>
      <c r="AF182" s="376">
        <f t="shared" si="28"/>
        <v>8.1192995750899895E-3</v>
      </c>
      <c r="AG182" s="376">
        <f t="shared" si="28"/>
        <v>8.1192995750899895E-3</v>
      </c>
      <c r="AH182" s="376">
        <f t="shared" si="28"/>
        <v>8.1192995750899895E-3</v>
      </c>
      <c r="AI182" s="376">
        <f t="shared" si="28"/>
        <v>8.1192995750899895E-3</v>
      </c>
      <c r="AJ182" s="376">
        <f t="shared" si="28"/>
        <v>8.1192995750899895E-3</v>
      </c>
      <c r="AK182" s="376">
        <f t="shared" si="28"/>
        <v>8.1192995750899895E-3</v>
      </c>
      <c r="AL182" s="376">
        <f t="shared" si="28"/>
        <v>8.1192995750899895E-3</v>
      </c>
      <c r="AM182" s="376">
        <f t="shared" si="28"/>
        <v>8.1192995750899895E-3</v>
      </c>
      <c r="AN182" s="376">
        <f t="shared" si="28"/>
        <v>8.1192995750899895E-3</v>
      </c>
      <c r="AO182" s="376">
        <f t="shared" si="28"/>
        <v>8.1192995750899895E-3</v>
      </c>
    </row>
    <row r="183" spans="2:102" outlineLevel="1" x14ac:dyDescent="0.3">
      <c r="D183" s="380">
        <v>23</v>
      </c>
      <c r="E183" s="379" t="s">
        <v>192</v>
      </c>
      <c r="F183" s="378" t="s">
        <v>78</v>
      </c>
      <c r="G183" s="376">
        <f t="shared" si="6"/>
        <v>4.510721986161105E-2</v>
      </c>
      <c r="I183" s="376">
        <f t="shared" ref="I183:AO183" si="29">+I153/I$158</f>
        <v>4.510721986161105E-2</v>
      </c>
      <c r="J183" s="376">
        <f t="shared" si="29"/>
        <v>4.510721986161105E-2</v>
      </c>
      <c r="K183" s="376">
        <f t="shared" si="29"/>
        <v>4.510721986161105E-2</v>
      </c>
      <c r="L183" s="376">
        <f t="shared" si="29"/>
        <v>4.510721986161105E-2</v>
      </c>
      <c r="M183" s="376">
        <f t="shared" si="29"/>
        <v>4.510721986161105E-2</v>
      </c>
      <c r="N183" s="376">
        <f t="shared" si="29"/>
        <v>4.510721986161105E-2</v>
      </c>
      <c r="O183" s="376">
        <f t="shared" si="29"/>
        <v>4.510721986161105E-2</v>
      </c>
      <c r="P183" s="376">
        <f t="shared" si="29"/>
        <v>4.510721986161105E-2</v>
      </c>
      <c r="Q183" s="376">
        <f t="shared" si="29"/>
        <v>4.510721986161105E-2</v>
      </c>
      <c r="R183" s="376">
        <f t="shared" si="29"/>
        <v>4.510721986161105E-2</v>
      </c>
      <c r="S183" s="376">
        <f t="shared" si="29"/>
        <v>4.510721986161105E-2</v>
      </c>
      <c r="T183" s="376">
        <f t="shared" si="29"/>
        <v>4.510721986161105E-2</v>
      </c>
      <c r="U183" s="376">
        <f t="shared" si="29"/>
        <v>4.510721986161105E-2</v>
      </c>
      <c r="V183" s="376">
        <f t="shared" si="29"/>
        <v>4.510721986161105E-2</v>
      </c>
      <c r="W183" s="376">
        <f t="shared" si="29"/>
        <v>4.510721986161105E-2</v>
      </c>
      <c r="X183" s="376">
        <f t="shared" si="29"/>
        <v>4.510721986161105E-2</v>
      </c>
      <c r="Y183" s="376">
        <f t="shared" si="29"/>
        <v>4.510721986161105E-2</v>
      </c>
      <c r="Z183" s="376">
        <f t="shared" si="29"/>
        <v>4.510721986161105E-2</v>
      </c>
      <c r="AA183" s="376">
        <f t="shared" si="29"/>
        <v>4.510721986161105E-2</v>
      </c>
      <c r="AB183" s="376">
        <f t="shared" si="29"/>
        <v>4.510721986161105E-2</v>
      </c>
      <c r="AC183" s="376">
        <f t="shared" si="29"/>
        <v>4.510721986161105E-2</v>
      </c>
      <c r="AD183" s="376">
        <f t="shared" si="29"/>
        <v>4.510721986161105E-2</v>
      </c>
      <c r="AE183" s="376">
        <f t="shared" si="29"/>
        <v>4.510721986161105E-2</v>
      </c>
      <c r="AF183" s="376">
        <f t="shared" si="29"/>
        <v>4.510721986161105E-2</v>
      </c>
      <c r="AG183" s="376">
        <f t="shared" si="29"/>
        <v>4.510721986161105E-2</v>
      </c>
      <c r="AH183" s="376">
        <f t="shared" si="29"/>
        <v>4.510721986161105E-2</v>
      </c>
      <c r="AI183" s="376">
        <f t="shared" si="29"/>
        <v>4.510721986161105E-2</v>
      </c>
      <c r="AJ183" s="376">
        <f t="shared" si="29"/>
        <v>4.510721986161105E-2</v>
      </c>
      <c r="AK183" s="376">
        <f t="shared" si="29"/>
        <v>4.510721986161105E-2</v>
      </c>
      <c r="AL183" s="376">
        <f t="shared" si="29"/>
        <v>4.510721986161105E-2</v>
      </c>
      <c r="AM183" s="376">
        <f t="shared" si="29"/>
        <v>4.510721986161105E-2</v>
      </c>
      <c r="AN183" s="376">
        <f t="shared" si="29"/>
        <v>4.510721986161105E-2</v>
      </c>
      <c r="AO183" s="376">
        <f t="shared" si="29"/>
        <v>4.510721986161105E-2</v>
      </c>
    </row>
    <row r="184" spans="2:102" outlineLevel="1" x14ac:dyDescent="0.3">
      <c r="D184" s="380">
        <v>24</v>
      </c>
      <c r="E184" s="379" t="s">
        <v>363</v>
      </c>
      <c r="F184" s="378" t="s">
        <v>78</v>
      </c>
      <c r="G184" s="376">
        <f t="shared" si="6"/>
        <v>6.3150107806255471E-3</v>
      </c>
      <c r="I184" s="376">
        <f t="shared" ref="I184:AO184" si="30">+I154/I$158</f>
        <v>6.3150107806255471E-3</v>
      </c>
      <c r="J184" s="376">
        <f t="shared" si="30"/>
        <v>6.3150107806255471E-3</v>
      </c>
      <c r="K184" s="376">
        <f t="shared" si="30"/>
        <v>6.3150107806255471E-3</v>
      </c>
      <c r="L184" s="376">
        <f t="shared" si="30"/>
        <v>6.3150107806255471E-3</v>
      </c>
      <c r="M184" s="376">
        <f t="shared" si="30"/>
        <v>6.3150107806255471E-3</v>
      </c>
      <c r="N184" s="376">
        <f t="shared" si="30"/>
        <v>6.3150107806255471E-3</v>
      </c>
      <c r="O184" s="376">
        <f t="shared" si="30"/>
        <v>6.3150107806255471E-3</v>
      </c>
      <c r="P184" s="376">
        <f t="shared" si="30"/>
        <v>6.3150107806255471E-3</v>
      </c>
      <c r="Q184" s="376">
        <f t="shared" si="30"/>
        <v>6.3150107806255471E-3</v>
      </c>
      <c r="R184" s="376">
        <f t="shared" si="30"/>
        <v>6.3150107806255471E-3</v>
      </c>
      <c r="S184" s="376">
        <f t="shared" si="30"/>
        <v>6.3150107806255471E-3</v>
      </c>
      <c r="T184" s="376">
        <f t="shared" si="30"/>
        <v>6.3150107806255471E-3</v>
      </c>
      <c r="U184" s="376">
        <f t="shared" si="30"/>
        <v>6.3150107806255471E-3</v>
      </c>
      <c r="V184" s="376">
        <f t="shared" si="30"/>
        <v>6.3150107806255471E-3</v>
      </c>
      <c r="W184" s="376">
        <f t="shared" si="30"/>
        <v>6.3150107806255471E-3</v>
      </c>
      <c r="X184" s="376">
        <f t="shared" si="30"/>
        <v>6.3150107806255471E-3</v>
      </c>
      <c r="Y184" s="376">
        <f t="shared" si="30"/>
        <v>6.3150107806255471E-3</v>
      </c>
      <c r="Z184" s="376">
        <f t="shared" si="30"/>
        <v>6.3150107806255471E-3</v>
      </c>
      <c r="AA184" s="376">
        <f t="shared" si="30"/>
        <v>6.3150107806255471E-3</v>
      </c>
      <c r="AB184" s="376">
        <f t="shared" si="30"/>
        <v>6.3150107806255471E-3</v>
      </c>
      <c r="AC184" s="376">
        <f t="shared" si="30"/>
        <v>6.3150107806255471E-3</v>
      </c>
      <c r="AD184" s="376">
        <f t="shared" si="30"/>
        <v>6.3150107806255471E-3</v>
      </c>
      <c r="AE184" s="376">
        <f t="shared" si="30"/>
        <v>6.3150107806255471E-3</v>
      </c>
      <c r="AF184" s="376">
        <f t="shared" si="30"/>
        <v>6.3150107806255471E-3</v>
      </c>
      <c r="AG184" s="376">
        <f t="shared" si="30"/>
        <v>6.3150107806255471E-3</v>
      </c>
      <c r="AH184" s="376">
        <f t="shared" si="30"/>
        <v>6.3150107806255471E-3</v>
      </c>
      <c r="AI184" s="376">
        <f t="shared" si="30"/>
        <v>6.3150107806255471E-3</v>
      </c>
      <c r="AJ184" s="376">
        <f t="shared" si="30"/>
        <v>6.3150107806255471E-3</v>
      </c>
      <c r="AK184" s="376">
        <f t="shared" si="30"/>
        <v>6.3150107806255471E-3</v>
      </c>
      <c r="AL184" s="376">
        <f t="shared" si="30"/>
        <v>6.3150107806255471E-3</v>
      </c>
      <c r="AM184" s="376">
        <f t="shared" si="30"/>
        <v>6.3150107806255471E-3</v>
      </c>
      <c r="AN184" s="376">
        <f t="shared" si="30"/>
        <v>6.3150107806255471E-3</v>
      </c>
      <c r="AO184" s="376">
        <f t="shared" si="30"/>
        <v>6.3150107806255471E-3</v>
      </c>
    </row>
    <row r="185" spans="2:102" outlineLevel="1" x14ac:dyDescent="0.3">
      <c r="D185" s="380">
        <v>25</v>
      </c>
      <c r="E185" s="379" t="s">
        <v>194</v>
      </c>
      <c r="F185" s="378" t="s">
        <v>78</v>
      </c>
      <c r="G185" s="376">
        <f t="shared" si="6"/>
        <v>4.5107219861611047E-3</v>
      </c>
      <c r="I185" s="376">
        <f t="shared" ref="I185:AO185" si="31">+I155/I$158</f>
        <v>4.5107219861611047E-3</v>
      </c>
      <c r="J185" s="376">
        <f t="shared" si="31"/>
        <v>4.5107219861611047E-3</v>
      </c>
      <c r="K185" s="376">
        <f t="shared" si="31"/>
        <v>4.5107219861611047E-3</v>
      </c>
      <c r="L185" s="376">
        <f t="shared" si="31"/>
        <v>4.5107219861611047E-3</v>
      </c>
      <c r="M185" s="376">
        <f t="shared" si="31"/>
        <v>4.5107219861611047E-3</v>
      </c>
      <c r="N185" s="376">
        <f t="shared" si="31"/>
        <v>4.5107219861611047E-3</v>
      </c>
      <c r="O185" s="376">
        <f t="shared" si="31"/>
        <v>4.5107219861611047E-3</v>
      </c>
      <c r="P185" s="376">
        <f t="shared" si="31"/>
        <v>4.5107219861611047E-3</v>
      </c>
      <c r="Q185" s="376">
        <f t="shared" si="31"/>
        <v>4.5107219861611047E-3</v>
      </c>
      <c r="R185" s="376">
        <f t="shared" si="31"/>
        <v>4.5107219861611047E-3</v>
      </c>
      <c r="S185" s="376">
        <f t="shared" si="31"/>
        <v>4.5107219861611047E-3</v>
      </c>
      <c r="T185" s="376">
        <f t="shared" si="31"/>
        <v>4.5107219861611047E-3</v>
      </c>
      <c r="U185" s="376">
        <f t="shared" si="31"/>
        <v>4.5107219861611047E-3</v>
      </c>
      <c r="V185" s="376">
        <f t="shared" si="31"/>
        <v>4.5107219861611047E-3</v>
      </c>
      <c r="W185" s="376">
        <f t="shared" si="31"/>
        <v>4.5107219861611047E-3</v>
      </c>
      <c r="X185" s="376">
        <f t="shared" si="31"/>
        <v>4.5107219861611047E-3</v>
      </c>
      <c r="Y185" s="376">
        <f t="shared" si="31"/>
        <v>4.5107219861611047E-3</v>
      </c>
      <c r="Z185" s="376">
        <f t="shared" si="31"/>
        <v>4.5107219861611047E-3</v>
      </c>
      <c r="AA185" s="376">
        <f t="shared" si="31"/>
        <v>4.5107219861611047E-3</v>
      </c>
      <c r="AB185" s="376">
        <f t="shared" si="31"/>
        <v>4.5107219861611047E-3</v>
      </c>
      <c r="AC185" s="376">
        <f t="shared" si="31"/>
        <v>4.5107219861611047E-3</v>
      </c>
      <c r="AD185" s="376">
        <f t="shared" si="31"/>
        <v>4.5107219861611047E-3</v>
      </c>
      <c r="AE185" s="376">
        <f t="shared" si="31"/>
        <v>4.5107219861611047E-3</v>
      </c>
      <c r="AF185" s="376">
        <f t="shared" si="31"/>
        <v>4.5107219861611047E-3</v>
      </c>
      <c r="AG185" s="376">
        <f t="shared" si="31"/>
        <v>4.5107219861611047E-3</v>
      </c>
      <c r="AH185" s="376">
        <f t="shared" si="31"/>
        <v>4.5107219861611047E-3</v>
      </c>
      <c r="AI185" s="376">
        <f t="shared" si="31"/>
        <v>4.5107219861611047E-3</v>
      </c>
      <c r="AJ185" s="376">
        <f t="shared" si="31"/>
        <v>4.5107219861611047E-3</v>
      </c>
      <c r="AK185" s="376">
        <f t="shared" si="31"/>
        <v>4.5107219861611047E-3</v>
      </c>
      <c r="AL185" s="376">
        <f t="shared" si="31"/>
        <v>4.5107219861611047E-3</v>
      </c>
      <c r="AM185" s="376">
        <f t="shared" si="31"/>
        <v>4.5107219861611047E-3</v>
      </c>
      <c r="AN185" s="376">
        <f t="shared" si="31"/>
        <v>4.5107219861611047E-3</v>
      </c>
      <c r="AO185" s="376">
        <f t="shared" si="31"/>
        <v>4.5107219861611047E-3</v>
      </c>
    </row>
    <row r="186" spans="2:102" outlineLevel="1" x14ac:dyDescent="0.3">
      <c r="D186" s="380">
        <v>26</v>
      </c>
      <c r="E186" s="379" t="s">
        <v>442</v>
      </c>
      <c r="F186" s="378" t="s">
        <v>78</v>
      </c>
      <c r="G186" s="376">
        <f t="shared" si="6"/>
        <v>9.0214439723222095E-5</v>
      </c>
      <c r="I186" s="376">
        <f t="shared" ref="I186:AO186" si="32">+I156/I$158</f>
        <v>9.0214439723222095E-5</v>
      </c>
      <c r="J186" s="376">
        <f t="shared" si="32"/>
        <v>9.0214439723222095E-5</v>
      </c>
      <c r="K186" s="376">
        <f t="shared" si="32"/>
        <v>9.0214439723222095E-5</v>
      </c>
      <c r="L186" s="376">
        <f t="shared" si="32"/>
        <v>9.0214439723222095E-5</v>
      </c>
      <c r="M186" s="376">
        <f t="shared" si="32"/>
        <v>9.0214439723222095E-5</v>
      </c>
      <c r="N186" s="376">
        <f t="shared" si="32"/>
        <v>9.0214439723222095E-5</v>
      </c>
      <c r="O186" s="376">
        <f t="shared" si="32"/>
        <v>9.0214439723222095E-5</v>
      </c>
      <c r="P186" s="376">
        <f t="shared" si="32"/>
        <v>9.0214439723222095E-5</v>
      </c>
      <c r="Q186" s="376">
        <f t="shared" si="32"/>
        <v>9.0214439723222095E-5</v>
      </c>
      <c r="R186" s="376">
        <f t="shared" si="32"/>
        <v>9.0214439723222095E-5</v>
      </c>
      <c r="S186" s="376">
        <f t="shared" si="32"/>
        <v>9.0214439723222095E-5</v>
      </c>
      <c r="T186" s="376">
        <f t="shared" si="32"/>
        <v>9.0214439723222095E-5</v>
      </c>
      <c r="U186" s="376">
        <f t="shared" si="32"/>
        <v>9.0214439723222095E-5</v>
      </c>
      <c r="V186" s="376">
        <f t="shared" si="32"/>
        <v>9.0214439723222095E-5</v>
      </c>
      <c r="W186" s="376">
        <f t="shared" si="32"/>
        <v>9.0214439723222095E-5</v>
      </c>
      <c r="X186" s="376">
        <f t="shared" si="32"/>
        <v>9.0214439723222095E-5</v>
      </c>
      <c r="Y186" s="376">
        <f t="shared" si="32"/>
        <v>9.0214439723222095E-5</v>
      </c>
      <c r="Z186" s="376">
        <f t="shared" si="32"/>
        <v>9.0214439723222095E-5</v>
      </c>
      <c r="AA186" s="376">
        <f t="shared" si="32"/>
        <v>9.0214439723222095E-5</v>
      </c>
      <c r="AB186" s="376">
        <f t="shared" si="32"/>
        <v>9.0214439723222095E-5</v>
      </c>
      <c r="AC186" s="376">
        <f t="shared" si="32"/>
        <v>9.0214439723222095E-5</v>
      </c>
      <c r="AD186" s="376">
        <f t="shared" si="32"/>
        <v>9.0214439723222095E-5</v>
      </c>
      <c r="AE186" s="376">
        <f t="shared" si="32"/>
        <v>9.0214439723222095E-5</v>
      </c>
      <c r="AF186" s="376">
        <f t="shared" si="32"/>
        <v>9.0214439723222095E-5</v>
      </c>
      <c r="AG186" s="376">
        <f t="shared" si="32"/>
        <v>9.0214439723222095E-5</v>
      </c>
      <c r="AH186" s="376">
        <f t="shared" si="32"/>
        <v>9.0214439723222095E-5</v>
      </c>
      <c r="AI186" s="376">
        <f t="shared" si="32"/>
        <v>9.0214439723222095E-5</v>
      </c>
      <c r="AJ186" s="376">
        <f t="shared" si="32"/>
        <v>9.0214439723222095E-5</v>
      </c>
      <c r="AK186" s="376">
        <f t="shared" si="32"/>
        <v>9.0214439723222095E-5</v>
      </c>
      <c r="AL186" s="376">
        <f t="shared" si="32"/>
        <v>9.0214439723222095E-5</v>
      </c>
      <c r="AM186" s="376">
        <f t="shared" si="32"/>
        <v>9.0214439723222095E-5</v>
      </c>
      <c r="AN186" s="376">
        <f t="shared" si="32"/>
        <v>9.0214439723222095E-5</v>
      </c>
      <c r="AO186" s="376">
        <f t="shared" si="32"/>
        <v>9.0214439723222095E-5</v>
      </c>
    </row>
    <row r="187" spans="2:102" outlineLevel="1" x14ac:dyDescent="0.3">
      <c r="D187" s="377"/>
      <c r="E187" s="377"/>
      <c r="F187" s="377"/>
      <c r="I187" s="377"/>
      <c r="J187" s="377"/>
      <c r="K187" s="377"/>
      <c r="L187" s="377"/>
      <c r="M187" s="377"/>
      <c r="N187" s="377"/>
      <c r="O187" s="377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/>
      <c r="Z187" s="377"/>
      <c r="AA187" s="377"/>
      <c r="AB187" s="377"/>
      <c r="AC187" s="377"/>
      <c r="AD187" s="377"/>
      <c r="AE187" s="377"/>
      <c r="AF187" s="377"/>
      <c r="AG187" s="377"/>
      <c r="AH187" s="377"/>
      <c r="AI187" s="377"/>
      <c r="AJ187" s="377"/>
      <c r="AK187" s="377"/>
      <c r="AL187" s="377"/>
      <c r="AM187" s="377"/>
      <c r="AN187" s="377"/>
      <c r="AO187" s="377"/>
      <c r="AP187" s="377"/>
      <c r="AQ187" s="377"/>
      <c r="AR187" s="377"/>
      <c r="AS187" s="377"/>
      <c r="AT187" s="377"/>
      <c r="AU187" s="377"/>
      <c r="AV187" s="377"/>
      <c r="AW187" s="377"/>
      <c r="AX187" s="377"/>
      <c r="AY187" s="377"/>
      <c r="AZ187" s="377"/>
      <c r="BA187" s="377"/>
      <c r="BB187" s="377"/>
      <c r="BC187" s="377"/>
      <c r="BD187" s="377"/>
      <c r="BE187" s="377"/>
      <c r="BF187" s="377"/>
      <c r="BG187" s="377"/>
      <c r="BH187" s="377"/>
      <c r="BI187" s="377"/>
      <c r="BJ187" s="377"/>
      <c r="BK187" s="377"/>
      <c r="BL187" s="377"/>
      <c r="BM187" s="377"/>
      <c r="BN187" s="377"/>
      <c r="BO187" s="377"/>
      <c r="BP187" s="377"/>
      <c r="BQ187" s="377"/>
      <c r="BR187" s="377"/>
      <c r="BS187" s="377"/>
      <c r="BT187" s="377"/>
      <c r="BU187" s="377"/>
      <c r="BV187" s="377"/>
      <c r="BW187" s="377"/>
      <c r="BX187" s="377"/>
      <c r="BY187" s="377"/>
      <c r="BZ187" s="377"/>
      <c r="CA187" s="377"/>
      <c r="CB187" s="377"/>
      <c r="CC187" s="377"/>
      <c r="CD187" s="377"/>
      <c r="CE187" s="377"/>
      <c r="CF187" s="377"/>
      <c r="CG187" s="377"/>
      <c r="CH187" s="377"/>
      <c r="CI187" s="377"/>
      <c r="CJ187" s="377"/>
      <c r="CK187" s="377"/>
      <c r="CL187" s="377"/>
      <c r="CM187" s="377"/>
      <c r="CN187" s="377"/>
      <c r="CO187" s="377"/>
      <c r="CP187" s="377"/>
      <c r="CQ187" s="377"/>
      <c r="CR187" s="377"/>
      <c r="CS187" s="377"/>
      <c r="CT187" s="377"/>
      <c r="CU187" s="377"/>
      <c r="CV187" s="377"/>
      <c r="CW187" s="377"/>
      <c r="CX187" s="377"/>
    </row>
    <row r="188" spans="2:102" outlineLevel="1" x14ac:dyDescent="0.3">
      <c r="D188" s="377"/>
      <c r="E188" s="379" t="s">
        <v>515</v>
      </c>
      <c r="F188" s="378" t="s">
        <v>78</v>
      </c>
      <c r="G188" s="376">
        <f>+SUM(G161:G186)</f>
        <v>1</v>
      </c>
      <c r="I188" s="376">
        <f t="shared" ref="I188:AO188" si="33">+SUM(I161:I186)</f>
        <v>1</v>
      </c>
      <c r="J188" s="376">
        <f t="shared" si="33"/>
        <v>1</v>
      </c>
      <c r="K188" s="376">
        <f t="shared" si="33"/>
        <v>1</v>
      </c>
      <c r="L188" s="376">
        <f t="shared" si="33"/>
        <v>1</v>
      </c>
      <c r="M188" s="376">
        <f t="shared" si="33"/>
        <v>1</v>
      </c>
      <c r="N188" s="376">
        <f t="shared" si="33"/>
        <v>1</v>
      </c>
      <c r="O188" s="376">
        <f t="shared" si="33"/>
        <v>1</v>
      </c>
      <c r="P188" s="376">
        <f t="shared" si="33"/>
        <v>1</v>
      </c>
      <c r="Q188" s="376">
        <f t="shared" si="33"/>
        <v>1</v>
      </c>
      <c r="R188" s="376">
        <f t="shared" si="33"/>
        <v>1</v>
      </c>
      <c r="S188" s="376">
        <f t="shared" si="33"/>
        <v>1</v>
      </c>
      <c r="T188" s="376">
        <f t="shared" si="33"/>
        <v>1</v>
      </c>
      <c r="U188" s="376">
        <f t="shared" si="33"/>
        <v>1</v>
      </c>
      <c r="V188" s="376">
        <f t="shared" si="33"/>
        <v>1</v>
      </c>
      <c r="W188" s="376">
        <f t="shared" si="33"/>
        <v>1</v>
      </c>
      <c r="X188" s="376">
        <f t="shared" si="33"/>
        <v>1</v>
      </c>
      <c r="Y188" s="376">
        <f t="shared" si="33"/>
        <v>1</v>
      </c>
      <c r="Z188" s="376">
        <f t="shared" si="33"/>
        <v>1</v>
      </c>
      <c r="AA188" s="376">
        <f t="shared" si="33"/>
        <v>1</v>
      </c>
      <c r="AB188" s="376">
        <f t="shared" si="33"/>
        <v>1</v>
      </c>
      <c r="AC188" s="376">
        <f t="shared" si="33"/>
        <v>1</v>
      </c>
      <c r="AD188" s="376">
        <f t="shared" si="33"/>
        <v>1</v>
      </c>
      <c r="AE188" s="376">
        <f t="shared" si="33"/>
        <v>1</v>
      </c>
      <c r="AF188" s="376">
        <f t="shared" si="33"/>
        <v>1</v>
      </c>
      <c r="AG188" s="376">
        <f t="shared" si="33"/>
        <v>1</v>
      </c>
      <c r="AH188" s="376">
        <f t="shared" si="33"/>
        <v>1</v>
      </c>
      <c r="AI188" s="376">
        <f t="shared" si="33"/>
        <v>1</v>
      </c>
      <c r="AJ188" s="376">
        <f t="shared" si="33"/>
        <v>1</v>
      </c>
      <c r="AK188" s="376">
        <f t="shared" si="33"/>
        <v>1</v>
      </c>
      <c r="AL188" s="376">
        <f t="shared" si="33"/>
        <v>1</v>
      </c>
      <c r="AM188" s="376">
        <f t="shared" si="33"/>
        <v>1</v>
      </c>
      <c r="AN188" s="376">
        <f t="shared" si="33"/>
        <v>1</v>
      </c>
      <c r="AO188" s="376">
        <f t="shared" si="33"/>
        <v>1</v>
      </c>
      <c r="AP188" s="377"/>
      <c r="AQ188" s="377"/>
      <c r="AR188" s="377"/>
      <c r="AS188" s="377"/>
      <c r="AT188" s="377"/>
      <c r="AU188" s="377"/>
      <c r="AV188" s="377"/>
      <c r="AW188" s="377"/>
      <c r="AX188" s="377"/>
      <c r="AY188" s="377"/>
      <c r="AZ188" s="377"/>
      <c r="BA188" s="377"/>
      <c r="BB188" s="377"/>
      <c r="BC188" s="377"/>
      <c r="BD188" s="377"/>
      <c r="BE188" s="377"/>
      <c r="BF188" s="377"/>
      <c r="BG188" s="377"/>
      <c r="BH188" s="377"/>
      <c r="BI188" s="377"/>
      <c r="BJ188" s="377"/>
      <c r="BK188" s="377"/>
      <c r="BL188" s="377"/>
      <c r="BM188" s="377"/>
      <c r="BN188" s="377"/>
      <c r="BO188" s="377"/>
      <c r="BP188" s="377"/>
      <c r="BQ188" s="377"/>
      <c r="BR188" s="377"/>
      <c r="BS188" s="377"/>
      <c r="BT188" s="377"/>
      <c r="BU188" s="377"/>
      <c r="BV188" s="377"/>
      <c r="BW188" s="377"/>
      <c r="BX188" s="377"/>
      <c r="BY188" s="377"/>
      <c r="BZ188" s="377"/>
      <c r="CA188" s="377"/>
      <c r="CB188" s="377"/>
      <c r="CC188" s="377"/>
      <c r="CD188" s="377"/>
      <c r="CE188" s="377"/>
      <c r="CF188" s="377"/>
      <c r="CG188" s="377"/>
      <c r="CH188" s="377"/>
      <c r="CI188" s="377"/>
      <c r="CJ188" s="377"/>
      <c r="CK188" s="377"/>
      <c r="CL188" s="377"/>
      <c r="CM188" s="377"/>
      <c r="CN188" s="377"/>
      <c r="CO188" s="377"/>
      <c r="CP188" s="377"/>
      <c r="CQ188" s="377"/>
      <c r="CR188" s="377"/>
      <c r="CS188" s="377"/>
      <c r="CT188" s="377"/>
      <c r="CU188" s="377"/>
      <c r="CV188" s="377"/>
      <c r="CW188" s="377"/>
      <c r="CX188" s="377"/>
    </row>
    <row r="189" spans="2:102" outlineLevel="1" x14ac:dyDescent="0.3"/>
    <row r="190" spans="2:102" ht="21" thickBot="1" x14ac:dyDescent="0.4">
      <c r="B190" s="3" t="s">
        <v>162</v>
      </c>
      <c r="C190" s="3"/>
      <c r="D190" s="3"/>
      <c r="E190" s="3"/>
      <c r="F190" s="3"/>
      <c r="G190" s="3"/>
      <c r="H190" s="3"/>
      <c r="I190" s="3"/>
      <c r="J190" s="3"/>
      <c r="K190" s="3"/>
    </row>
    <row r="191" spans="2:102" ht="14.4" thickTop="1" x14ac:dyDescent="0.3"/>
    <row r="192" spans="2:102" ht="18" thickBot="1" x14ac:dyDescent="0.35">
      <c r="C192" s="339" t="s">
        <v>864</v>
      </c>
      <c r="D192" s="339"/>
      <c r="E192" s="339"/>
      <c r="F192" s="339"/>
      <c r="G192" s="339"/>
      <c r="H192" s="339"/>
      <c r="I192" s="339"/>
      <c r="J192" s="339"/>
      <c r="K192" s="339"/>
    </row>
    <row r="194" spans="3:36" outlineLevel="1" x14ac:dyDescent="0.3">
      <c r="L194" s="69" t="str">
        <f t="shared" ref="L194:AJ194" si="34">+INDEX(l.reg.nom,L$6)</f>
        <v>Amazonas</v>
      </c>
      <c r="M194" s="69" t="str">
        <f t="shared" si="34"/>
        <v>Ancash</v>
      </c>
      <c r="N194" s="69" t="str">
        <f t="shared" si="34"/>
        <v>Apurímac</v>
      </c>
      <c r="O194" s="69" t="str">
        <f t="shared" si="34"/>
        <v>Arequipa</v>
      </c>
      <c r="P194" s="69" t="str">
        <f t="shared" si="34"/>
        <v>Ayacucho</v>
      </c>
      <c r="Q194" s="69" t="str">
        <f t="shared" si="34"/>
        <v>Cajamarca</v>
      </c>
      <c r="R194" s="69" t="str">
        <f t="shared" si="34"/>
        <v>Callao</v>
      </c>
      <c r="S194" s="69" t="str">
        <f t="shared" si="34"/>
        <v>Cusco</v>
      </c>
      <c r="T194" s="69" t="str">
        <f t="shared" si="34"/>
        <v>Huancavelica</v>
      </c>
      <c r="U194" s="69" t="str">
        <f t="shared" si="34"/>
        <v>Huánuco</v>
      </c>
      <c r="V194" s="69" t="str">
        <f t="shared" si="34"/>
        <v>Ica</v>
      </c>
      <c r="W194" s="69" t="str">
        <f t="shared" si="34"/>
        <v>Junín</v>
      </c>
      <c r="X194" s="69" t="str">
        <f t="shared" si="34"/>
        <v>La Libertad</v>
      </c>
      <c r="Y194" s="69" t="str">
        <f t="shared" si="34"/>
        <v>Lambayeque</v>
      </c>
      <c r="Z194" s="69" t="str">
        <f t="shared" si="34"/>
        <v>Lima</v>
      </c>
      <c r="AA194" s="69" t="str">
        <f t="shared" si="34"/>
        <v>Loreto</v>
      </c>
      <c r="AB194" s="69" t="str">
        <f t="shared" si="34"/>
        <v>Madre de Dios</v>
      </c>
      <c r="AC194" s="69" t="str">
        <f t="shared" si="34"/>
        <v>Moquegua</v>
      </c>
      <c r="AD194" s="69" t="str">
        <f t="shared" si="34"/>
        <v>Pasco</v>
      </c>
      <c r="AE194" s="69" t="str">
        <f t="shared" si="34"/>
        <v>Piura</v>
      </c>
      <c r="AF194" s="69" t="str">
        <f t="shared" si="34"/>
        <v>Puno</v>
      </c>
      <c r="AG194" s="69" t="str">
        <f t="shared" si="34"/>
        <v>San Martín</v>
      </c>
      <c r="AH194" s="69" t="str">
        <f t="shared" si="34"/>
        <v>Tacna</v>
      </c>
      <c r="AI194" s="69" t="str">
        <f t="shared" si="34"/>
        <v>Tumbes</v>
      </c>
      <c r="AJ194" s="69" t="str">
        <f t="shared" si="34"/>
        <v>Ucayali</v>
      </c>
    </row>
    <row r="195" spans="3:36" outlineLevel="1" x14ac:dyDescent="0.3">
      <c r="E195" s="232" t="s">
        <v>863</v>
      </c>
      <c r="I195" s="138" t="s">
        <v>725</v>
      </c>
      <c r="L195" s="376">
        <f t="shared" ref="L195:AJ195" si="35">+INDEX(p.ran.dist.traf.reg,L$6)</f>
        <v>9.0214439723222092E-6</v>
      </c>
      <c r="M195" s="376">
        <f t="shared" si="35"/>
        <v>4.510721986161105E-2</v>
      </c>
      <c r="N195" s="376">
        <f t="shared" si="35"/>
        <v>9.0214439723222095E-5</v>
      </c>
      <c r="O195" s="376">
        <f t="shared" si="35"/>
        <v>4.5107219861611047E-3</v>
      </c>
      <c r="P195" s="376">
        <f t="shared" si="35"/>
        <v>1.8042887944644418E-5</v>
      </c>
      <c r="Q195" s="376">
        <f t="shared" si="35"/>
        <v>9.0214439723222095E-5</v>
      </c>
      <c r="R195" s="376">
        <f t="shared" si="35"/>
        <v>4.510721986161105E-2</v>
      </c>
      <c r="S195" s="376">
        <f t="shared" si="35"/>
        <v>5.4128663833933255E-4</v>
      </c>
      <c r="T195" s="376">
        <f t="shared" si="35"/>
        <v>7.2171551778577674E-5</v>
      </c>
      <c r="U195" s="376">
        <f t="shared" si="35"/>
        <v>7.2171551778577674E-5</v>
      </c>
      <c r="V195" s="376">
        <f t="shared" si="35"/>
        <v>9.0214439723222094E-3</v>
      </c>
      <c r="W195" s="376">
        <f t="shared" si="35"/>
        <v>5.5932952628397698E-3</v>
      </c>
      <c r="X195" s="376">
        <f t="shared" si="35"/>
        <v>9.0214439723222098E-4</v>
      </c>
      <c r="Y195" s="376">
        <f t="shared" si="35"/>
        <v>9.0214439723222098E-4</v>
      </c>
      <c r="Z195" s="376">
        <f t="shared" si="35"/>
        <v>0.81192995750899888</v>
      </c>
      <c r="AA195" s="376">
        <f t="shared" si="35"/>
        <v>4.5107219861611048E-5</v>
      </c>
      <c r="AB195" s="376">
        <f t="shared" si="35"/>
        <v>4.5107219861611048E-5</v>
      </c>
      <c r="AC195" s="376">
        <f t="shared" si="35"/>
        <v>5.4128663833933263E-3</v>
      </c>
      <c r="AD195" s="376">
        <f t="shared" si="35"/>
        <v>9.0214439723222098E-4</v>
      </c>
      <c r="AE195" s="376">
        <f t="shared" si="35"/>
        <v>5.4128663833933263E-3</v>
      </c>
      <c r="AF195" s="376">
        <f t="shared" si="35"/>
        <v>7.2171551778577674E-5</v>
      </c>
      <c r="AG195" s="376">
        <f t="shared" si="35"/>
        <v>8.1192995750899895E-3</v>
      </c>
      <c r="AH195" s="376">
        <f t="shared" si="35"/>
        <v>4.510721986161105E-2</v>
      </c>
      <c r="AI195" s="376">
        <f t="shared" si="35"/>
        <v>6.3150107806255471E-3</v>
      </c>
      <c r="AJ195" s="376">
        <f t="shared" si="35"/>
        <v>4.5107219861611047E-3</v>
      </c>
    </row>
    <row r="196" spans="3:36" outlineLevel="1" x14ac:dyDescent="0.3"/>
    <row r="197" spans="3:36" outlineLevel="1" x14ac:dyDescent="0.3">
      <c r="C197" s="346" t="s">
        <v>844</v>
      </c>
      <c r="D197" s="69" t="s">
        <v>79</v>
      </c>
      <c r="E197" s="69" t="s">
        <v>837</v>
      </c>
      <c r="F197" s="69" t="s">
        <v>843</v>
      </c>
      <c r="J197" s="69" t="s">
        <v>23</v>
      </c>
      <c r="L197" s="69" t="str">
        <f t="shared" ref="L197:AJ197" si="36">+INDEX(l.reg.nom,L$6)</f>
        <v>Amazonas</v>
      </c>
      <c r="M197" s="69" t="str">
        <f t="shared" si="36"/>
        <v>Ancash</v>
      </c>
      <c r="N197" s="69" t="str">
        <f t="shared" si="36"/>
        <v>Apurímac</v>
      </c>
      <c r="O197" s="69" t="str">
        <f t="shared" si="36"/>
        <v>Arequipa</v>
      </c>
      <c r="P197" s="69" t="str">
        <f t="shared" si="36"/>
        <v>Ayacucho</v>
      </c>
      <c r="Q197" s="69" t="str">
        <f t="shared" si="36"/>
        <v>Cajamarca</v>
      </c>
      <c r="R197" s="69" t="str">
        <f t="shared" si="36"/>
        <v>Callao</v>
      </c>
      <c r="S197" s="69" t="str">
        <f t="shared" si="36"/>
        <v>Cusco</v>
      </c>
      <c r="T197" s="69" t="str">
        <f t="shared" si="36"/>
        <v>Huancavelica</v>
      </c>
      <c r="U197" s="69" t="str">
        <f t="shared" si="36"/>
        <v>Huánuco</v>
      </c>
      <c r="V197" s="69" t="str">
        <f t="shared" si="36"/>
        <v>Ica</v>
      </c>
      <c r="W197" s="69" t="str">
        <f t="shared" si="36"/>
        <v>Junín</v>
      </c>
      <c r="X197" s="69" t="str">
        <f t="shared" si="36"/>
        <v>La Libertad</v>
      </c>
      <c r="Y197" s="69" t="str">
        <f t="shared" si="36"/>
        <v>Lambayeque</v>
      </c>
      <c r="Z197" s="69" t="str">
        <f t="shared" si="36"/>
        <v>Lima</v>
      </c>
      <c r="AA197" s="69" t="str">
        <f t="shared" si="36"/>
        <v>Loreto</v>
      </c>
      <c r="AB197" s="69" t="str">
        <f t="shared" si="36"/>
        <v>Madre de Dios</v>
      </c>
      <c r="AC197" s="69" t="str">
        <f t="shared" si="36"/>
        <v>Moquegua</v>
      </c>
      <c r="AD197" s="69" t="str">
        <f t="shared" si="36"/>
        <v>Pasco</v>
      </c>
      <c r="AE197" s="69" t="str">
        <f t="shared" si="36"/>
        <v>Piura</v>
      </c>
      <c r="AF197" s="69" t="str">
        <f t="shared" si="36"/>
        <v>Puno</v>
      </c>
      <c r="AG197" s="69" t="str">
        <f t="shared" si="36"/>
        <v>San Martín</v>
      </c>
      <c r="AH197" s="69" t="str">
        <f t="shared" si="36"/>
        <v>Tacna</v>
      </c>
      <c r="AI197" s="69" t="str">
        <f t="shared" si="36"/>
        <v>Tumbes</v>
      </c>
      <c r="AJ197" s="69" t="str">
        <f t="shared" si="36"/>
        <v>Ucayali</v>
      </c>
    </row>
    <row r="198" spans="3:36" outlineLevel="1" x14ac:dyDescent="0.3">
      <c r="C198" s="365">
        <v>1</v>
      </c>
      <c r="D198" s="70">
        <v>1</v>
      </c>
      <c r="E198" s="228" t="str">
        <f>+INDEX(p.ran.sentidos.voz,D198)</f>
        <v>Saliente</v>
      </c>
      <c r="F198" s="364" t="s">
        <v>842</v>
      </c>
      <c r="I198" s="138" t="s">
        <v>862</v>
      </c>
      <c r="J198" s="33">
        <f t="array" ref="J198">SUM(($F198=$M$66:$M$103)*$N$66:$N$103)</f>
        <v>73872000</v>
      </c>
      <c r="L198" s="47">
        <f t="shared" ref="L198:U202" si="37">+$J198*L$195</f>
        <v>666.43210912338623</v>
      </c>
      <c r="M198" s="47">
        <f t="shared" si="37"/>
        <v>3332160.5456169313</v>
      </c>
      <c r="N198" s="47">
        <f t="shared" si="37"/>
        <v>6664.3210912338627</v>
      </c>
      <c r="O198" s="47">
        <f t="shared" si="37"/>
        <v>333216.0545616931</v>
      </c>
      <c r="P198" s="47">
        <f t="shared" si="37"/>
        <v>1332.8642182467725</v>
      </c>
      <c r="Q198" s="47">
        <f t="shared" si="37"/>
        <v>6664.3210912338627</v>
      </c>
      <c r="R198" s="47">
        <f t="shared" si="37"/>
        <v>3332160.5456169313</v>
      </c>
      <c r="S198" s="47">
        <f t="shared" si="37"/>
        <v>39985.926547403171</v>
      </c>
      <c r="T198" s="47">
        <f t="shared" si="37"/>
        <v>5331.4568729870898</v>
      </c>
      <c r="U198" s="47">
        <f t="shared" si="37"/>
        <v>5331.4568729870898</v>
      </c>
      <c r="V198" s="47">
        <f t="shared" ref="V198:AJ202" si="38">+$J198*V$195</f>
        <v>666432.10912338621</v>
      </c>
      <c r="W198" s="47">
        <f t="shared" si="38"/>
        <v>413187.90765649948</v>
      </c>
      <c r="X198" s="47">
        <f t="shared" si="38"/>
        <v>66643.210912338633</v>
      </c>
      <c r="Y198" s="47">
        <f t="shared" si="38"/>
        <v>66643.210912338633</v>
      </c>
      <c r="Z198" s="47">
        <f t="shared" si="38"/>
        <v>59978889.821104765</v>
      </c>
      <c r="AA198" s="47">
        <f t="shared" si="38"/>
        <v>3332.1605456169314</v>
      </c>
      <c r="AB198" s="47">
        <f t="shared" si="38"/>
        <v>3332.1605456169314</v>
      </c>
      <c r="AC198" s="47">
        <f t="shared" si="38"/>
        <v>399859.2654740318</v>
      </c>
      <c r="AD198" s="47">
        <f t="shared" si="38"/>
        <v>66643.210912338633</v>
      </c>
      <c r="AE198" s="47">
        <f t="shared" si="38"/>
        <v>399859.2654740318</v>
      </c>
      <c r="AF198" s="47">
        <f t="shared" si="38"/>
        <v>5331.4568729870898</v>
      </c>
      <c r="AG198" s="47">
        <f t="shared" si="38"/>
        <v>599788.89821104775</v>
      </c>
      <c r="AH198" s="47">
        <f t="shared" si="38"/>
        <v>3332160.5456169313</v>
      </c>
      <c r="AI198" s="47">
        <f t="shared" si="38"/>
        <v>466502.47638637043</v>
      </c>
      <c r="AJ198" s="47">
        <f t="shared" si="38"/>
        <v>333216.0545616931</v>
      </c>
    </row>
    <row r="199" spans="3:36" outlineLevel="1" x14ac:dyDescent="0.3">
      <c r="C199" s="365">
        <f t="shared" ref="C199:D202" si="39">+C198+1</f>
        <v>2</v>
      </c>
      <c r="D199" s="70">
        <f t="shared" si="39"/>
        <v>2</v>
      </c>
      <c r="E199" s="228" t="str">
        <f>+INDEX(p.ran.sentidos.voz,D199)</f>
        <v>Entrante</v>
      </c>
      <c r="F199" s="364" t="s">
        <v>841</v>
      </c>
      <c r="I199" s="138" t="s">
        <v>862</v>
      </c>
      <c r="J199" s="33">
        <f t="array" ref="J199">SUM(($F199=$M$66:$M$103)*$N$66:$N$103)</f>
        <v>111624000</v>
      </c>
      <c r="L199" s="47">
        <f t="shared" si="37"/>
        <v>1007.0096619664943</v>
      </c>
      <c r="M199" s="47">
        <f t="shared" si="37"/>
        <v>5035048.3098324714</v>
      </c>
      <c r="N199" s="47">
        <f t="shared" si="37"/>
        <v>10070.096619664942</v>
      </c>
      <c r="O199" s="47">
        <f t="shared" si="37"/>
        <v>503504.83098324714</v>
      </c>
      <c r="P199" s="47">
        <f t="shared" si="37"/>
        <v>2014.0193239329885</v>
      </c>
      <c r="Q199" s="47">
        <f t="shared" si="37"/>
        <v>10070.096619664942</v>
      </c>
      <c r="R199" s="47">
        <f t="shared" si="37"/>
        <v>5035048.3098324714</v>
      </c>
      <c r="S199" s="47">
        <f t="shared" si="37"/>
        <v>60420.579717989654</v>
      </c>
      <c r="T199" s="47">
        <f t="shared" si="37"/>
        <v>8056.0772957319541</v>
      </c>
      <c r="U199" s="47">
        <f t="shared" si="37"/>
        <v>8056.0772957319541</v>
      </c>
      <c r="V199" s="47">
        <f t="shared" si="38"/>
        <v>1007009.6619664943</v>
      </c>
      <c r="W199" s="47">
        <f t="shared" si="38"/>
        <v>624345.99041922647</v>
      </c>
      <c r="X199" s="47">
        <f t="shared" si="38"/>
        <v>100700.96619664943</v>
      </c>
      <c r="Y199" s="47">
        <f t="shared" si="38"/>
        <v>100700.96619664943</v>
      </c>
      <c r="Z199" s="47">
        <f t="shared" si="38"/>
        <v>90630869.576984495</v>
      </c>
      <c r="AA199" s="47">
        <f t="shared" si="38"/>
        <v>5035.0483098324712</v>
      </c>
      <c r="AB199" s="47">
        <f t="shared" si="38"/>
        <v>5035.0483098324712</v>
      </c>
      <c r="AC199" s="47">
        <f t="shared" si="38"/>
        <v>604205.79717989662</v>
      </c>
      <c r="AD199" s="47">
        <f t="shared" si="38"/>
        <v>100700.96619664943</v>
      </c>
      <c r="AE199" s="47">
        <f t="shared" si="38"/>
        <v>604205.79717989662</v>
      </c>
      <c r="AF199" s="47">
        <f t="shared" si="38"/>
        <v>8056.0772957319541</v>
      </c>
      <c r="AG199" s="47">
        <f t="shared" si="38"/>
        <v>906308.69576984504</v>
      </c>
      <c r="AH199" s="47">
        <f t="shared" si="38"/>
        <v>5035048.3098324714</v>
      </c>
      <c r="AI199" s="47">
        <f t="shared" si="38"/>
        <v>704906.76337654609</v>
      </c>
      <c r="AJ199" s="47">
        <f t="shared" si="38"/>
        <v>503504.83098324714</v>
      </c>
    </row>
    <row r="200" spans="3:36" outlineLevel="1" x14ac:dyDescent="0.3">
      <c r="C200" s="365">
        <f t="shared" si="39"/>
        <v>3</v>
      </c>
      <c r="D200" s="70">
        <f t="shared" si="39"/>
        <v>3</v>
      </c>
      <c r="E200" s="228" t="str">
        <f>+INDEX(p.ran.sentidos.voz,D200)</f>
        <v>Intrared</v>
      </c>
      <c r="F200" s="364" t="s">
        <v>840</v>
      </c>
      <c r="I200" s="138" t="s">
        <v>862</v>
      </c>
      <c r="J200" s="33">
        <f t="array" ref="J200">SUM(($F200=$M$66:$M$103)*$N$66:$N$103)</f>
        <v>441600000</v>
      </c>
      <c r="L200" s="47">
        <f t="shared" si="37"/>
        <v>3983.8696581774875</v>
      </c>
      <c r="M200" s="47">
        <f t="shared" si="37"/>
        <v>19919348.290887441</v>
      </c>
      <c r="N200" s="47">
        <f t="shared" si="37"/>
        <v>39838.696581774879</v>
      </c>
      <c r="O200" s="47">
        <f t="shared" si="37"/>
        <v>1991934.8290887438</v>
      </c>
      <c r="P200" s="47">
        <f t="shared" si="37"/>
        <v>7967.739316354975</v>
      </c>
      <c r="Q200" s="47">
        <f t="shared" si="37"/>
        <v>39838.696581774879</v>
      </c>
      <c r="R200" s="47">
        <f t="shared" si="37"/>
        <v>19919348.290887441</v>
      </c>
      <c r="S200" s="47">
        <f t="shared" si="37"/>
        <v>239032.17949064926</v>
      </c>
      <c r="T200" s="47">
        <f t="shared" si="37"/>
        <v>31870.9572654199</v>
      </c>
      <c r="U200" s="47">
        <f t="shared" si="37"/>
        <v>31870.9572654199</v>
      </c>
      <c r="V200" s="47">
        <f t="shared" si="38"/>
        <v>3983869.6581774876</v>
      </c>
      <c r="W200" s="47">
        <f t="shared" si="38"/>
        <v>2469999.1880700425</v>
      </c>
      <c r="X200" s="47">
        <f t="shared" si="38"/>
        <v>398386.9658177488</v>
      </c>
      <c r="Y200" s="47">
        <f t="shared" si="38"/>
        <v>398386.9658177488</v>
      </c>
      <c r="Z200" s="47">
        <f t="shared" si="38"/>
        <v>358548269.23597389</v>
      </c>
      <c r="AA200" s="47">
        <f t="shared" si="38"/>
        <v>19919.348290887439</v>
      </c>
      <c r="AB200" s="47">
        <f t="shared" si="38"/>
        <v>19919.348290887439</v>
      </c>
      <c r="AC200" s="47">
        <f t="shared" si="38"/>
        <v>2390321.7949064928</v>
      </c>
      <c r="AD200" s="47">
        <f t="shared" si="38"/>
        <v>398386.9658177488</v>
      </c>
      <c r="AE200" s="47">
        <f t="shared" si="38"/>
        <v>2390321.7949064928</v>
      </c>
      <c r="AF200" s="47">
        <f t="shared" si="38"/>
        <v>31870.9572654199</v>
      </c>
      <c r="AG200" s="47">
        <f t="shared" si="38"/>
        <v>3585482.6923597394</v>
      </c>
      <c r="AH200" s="47">
        <f t="shared" si="38"/>
        <v>19919348.290887441</v>
      </c>
      <c r="AI200" s="47">
        <f t="shared" si="38"/>
        <v>2788708.7607242414</v>
      </c>
      <c r="AJ200" s="47">
        <f t="shared" si="38"/>
        <v>1991934.8290887438</v>
      </c>
    </row>
    <row r="201" spans="3:36" outlineLevel="1" x14ac:dyDescent="0.3">
      <c r="C201" s="365">
        <f t="shared" si="39"/>
        <v>4</v>
      </c>
      <c r="D201" s="70">
        <f t="shared" si="39"/>
        <v>4</v>
      </c>
      <c r="E201" s="228" t="str">
        <f>+INDEX(p.ran.sentidos.voz,D201)</f>
        <v>libre</v>
      </c>
      <c r="F201" s="364"/>
      <c r="I201" s="138" t="s">
        <v>862</v>
      </c>
      <c r="J201" s="47"/>
      <c r="L201" s="47">
        <f t="shared" si="37"/>
        <v>0</v>
      </c>
      <c r="M201" s="47">
        <f t="shared" si="37"/>
        <v>0</v>
      </c>
      <c r="N201" s="47">
        <f t="shared" si="37"/>
        <v>0</v>
      </c>
      <c r="O201" s="47">
        <f t="shared" si="37"/>
        <v>0</v>
      </c>
      <c r="P201" s="47">
        <f t="shared" si="37"/>
        <v>0</v>
      </c>
      <c r="Q201" s="47">
        <f t="shared" si="37"/>
        <v>0</v>
      </c>
      <c r="R201" s="47">
        <f t="shared" si="37"/>
        <v>0</v>
      </c>
      <c r="S201" s="47">
        <f t="shared" si="37"/>
        <v>0</v>
      </c>
      <c r="T201" s="47">
        <f t="shared" si="37"/>
        <v>0</v>
      </c>
      <c r="U201" s="47">
        <f t="shared" si="37"/>
        <v>0</v>
      </c>
      <c r="V201" s="47">
        <f t="shared" si="38"/>
        <v>0</v>
      </c>
      <c r="W201" s="47">
        <f t="shared" si="38"/>
        <v>0</v>
      </c>
      <c r="X201" s="47">
        <f t="shared" si="38"/>
        <v>0</v>
      </c>
      <c r="Y201" s="47">
        <f t="shared" si="38"/>
        <v>0</v>
      </c>
      <c r="Z201" s="47">
        <f t="shared" si="38"/>
        <v>0</v>
      </c>
      <c r="AA201" s="47">
        <f t="shared" si="38"/>
        <v>0</v>
      </c>
      <c r="AB201" s="47">
        <f t="shared" si="38"/>
        <v>0</v>
      </c>
      <c r="AC201" s="47">
        <f t="shared" si="38"/>
        <v>0</v>
      </c>
      <c r="AD201" s="47">
        <f t="shared" si="38"/>
        <v>0</v>
      </c>
      <c r="AE201" s="47">
        <f t="shared" si="38"/>
        <v>0</v>
      </c>
      <c r="AF201" s="47">
        <f t="shared" si="38"/>
        <v>0</v>
      </c>
      <c r="AG201" s="47">
        <f t="shared" si="38"/>
        <v>0</v>
      </c>
      <c r="AH201" s="47">
        <f t="shared" si="38"/>
        <v>0</v>
      </c>
      <c r="AI201" s="47">
        <f t="shared" si="38"/>
        <v>0</v>
      </c>
      <c r="AJ201" s="47">
        <f t="shared" si="38"/>
        <v>0</v>
      </c>
    </row>
    <row r="202" spans="3:36" outlineLevel="1" x14ac:dyDescent="0.3">
      <c r="C202" s="365">
        <f t="shared" si="39"/>
        <v>5</v>
      </c>
      <c r="D202" s="70">
        <f t="shared" si="39"/>
        <v>5</v>
      </c>
      <c r="E202" s="228" t="str">
        <f>+INDEX(p.ran.sentidos.voz,D202)</f>
        <v>libre</v>
      </c>
      <c r="F202" s="364"/>
      <c r="I202" s="138" t="s">
        <v>862</v>
      </c>
      <c r="J202" s="47"/>
      <c r="L202" s="47">
        <f t="shared" si="37"/>
        <v>0</v>
      </c>
      <c r="M202" s="47">
        <f t="shared" si="37"/>
        <v>0</v>
      </c>
      <c r="N202" s="47">
        <f t="shared" si="37"/>
        <v>0</v>
      </c>
      <c r="O202" s="47">
        <f t="shared" si="37"/>
        <v>0</v>
      </c>
      <c r="P202" s="47">
        <f t="shared" si="37"/>
        <v>0</v>
      </c>
      <c r="Q202" s="47">
        <f t="shared" si="37"/>
        <v>0</v>
      </c>
      <c r="R202" s="47">
        <f t="shared" si="37"/>
        <v>0</v>
      </c>
      <c r="S202" s="47">
        <f t="shared" si="37"/>
        <v>0</v>
      </c>
      <c r="T202" s="47">
        <f t="shared" si="37"/>
        <v>0</v>
      </c>
      <c r="U202" s="47">
        <f t="shared" si="37"/>
        <v>0</v>
      </c>
      <c r="V202" s="47">
        <f t="shared" si="38"/>
        <v>0</v>
      </c>
      <c r="W202" s="47">
        <f t="shared" si="38"/>
        <v>0</v>
      </c>
      <c r="X202" s="47">
        <f t="shared" si="38"/>
        <v>0</v>
      </c>
      <c r="Y202" s="47">
        <f t="shared" si="38"/>
        <v>0</v>
      </c>
      <c r="Z202" s="47">
        <f t="shared" si="38"/>
        <v>0</v>
      </c>
      <c r="AA202" s="47">
        <f t="shared" si="38"/>
        <v>0</v>
      </c>
      <c r="AB202" s="47">
        <f t="shared" si="38"/>
        <v>0</v>
      </c>
      <c r="AC202" s="47">
        <f t="shared" si="38"/>
        <v>0</v>
      </c>
      <c r="AD202" s="47">
        <f t="shared" si="38"/>
        <v>0</v>
      </c>
      <c r="AE202" s="47">
        <f t="shared" si="38"/>
        <v>0</v>
      </c>
      <c r="AF202" s="47">
        <f t="shared" si="38"/>
        <v>0</v>
      </c>
      <c r="AG202" s="47">
        <f t="shared" si="38"/>
        <v>0</v>
      </c>
      <c r="AH202" s="47">
        <f t="shared" si="38"/>
        <v>0</v>
      </c>
      <c r="AI202" s="47">
        <f t="shared" si="38"/>
        <v>0</v>
      </c>
      <c r="AJ202" s="47">
        <f t="shared" si="38"/>
        <v>0</v>
      </c>
    </row>
    <row r="203" spans="3:36" outlineLevel="1" x14ac:dyDescent="0.3"/>
    <row r="204" spans="3:36" outlineLevel="1" x14ac:dyDescent="0.3">
      <c r="E204" s="343" t="s">
        <v>791</v>
      </c>
      <c r="H204" s="375"/>
      <c r="I204" s="138" t="s">
        <v>862</v>
      </c>
      <c r="J204" s="353">
        <f>+SUM(J198:J202)</f>
        <v>627096000</v>
      </c>
      <c r="L204" s="353">
        <f t="shared" ref="L204:AJ204" si="40">+SUM(L198:L202)</f>
        <v>5657.3114292673681</v>
      </c>
      <c r="M204" s="353">
        <f t="shared" si="40"/>
        <v>28286557.146336846</v>
      </c>
      <c r="N204" s="353">
        <f t="shared" si="40"/>
        <v>56573.114292673679</v>
      </c>
      <c r="O204" s="353">
        <f t="shared" si="40"/>
        <v>2828655.7146336841</v>
      </c>
      <c r="P204" s="353">
        <f t="shared" si="40"/>
        <v>11314.622858534736</v>
      </c>
      <c r="Q204" s="353">
        <f t="shared" si="40"/>
        <v>56573.114292673679</v>
      </c>
      <c r="R204" s="353">
        <f t="shared" si="40"/>
        <v>28286557.146336846</v>
      </c>
      <c r="S204" s="353">
        <f t="shared" si="40"/>
        <v>339438.68575604208</v>
      </c>
      <c r="T204" s="353">
        <f t="shared" si="40"/>
        <v>45258.491434138945</v>
      </c>
      <c r="U204" s="353">
        <f t="shared" si="40"/>
        <v>45258.491434138945</v>
      </c>
      <c r="V204" s="353">
        <f t="shared" si="40"/>
        <v>5657311.4292673683</v>
      </c>
      <c r="W204" s="353">
        <f t="shared" si="40"/>
        <v>3507533.0861457684</v>
      </c>
      <c r="X204" s="353">
        <f t="shared" si="40"/>
        <v>565731.14292673685</v>
      </c>
      <c r="Y204" s="353">
        <f t="shared" si="40"/>
        <v>565731.14292673685</v>
      </c>
      <c r="Z204" s="353">
        <f t="shared" si="40"/>
        <v>509158028.63406312</v>
      </c>
      <c r="AA204" s="353">
        <f t="shared" si="40"/>
        <v>28286.55714633684</v>
      </c>
      <c r="AB204" s="353">
        <f t="shared" si="40"/>
        <v>28286.55714633684</v>
      </c>
      <c r="AC204" s="353">
        <f t="shared" si="40"/>
        <v>3394386.8575604213</v>
      </c>
      <c r="AD204" s="353">
        <f t="shared" si="40"/>
        <v>565731.14292673685</v>
      </c>
      <c r="AE204" s="353">
        <f t="shared" si="40"/>
        <v>3394386.8575604213</v>
      </c>
      <c r="AF204" s="353">
        <f t="shared" si="40"/>
        <v>45258.491434138945</v>
      </c>
      <c r="AG204" s="353">
        <f t="shared" si="40"/>
        <v>5091580.2863406325</v>
      </c>
      <c r="AH204" s="353">
        <f t="shared" si="40"/>
        <v>28286557.146336846</v>
      </c>
      <c r="AI204" s="353">
        <f t="shared" si="40"/>
        <v>3960118.0004871581</v>
      </c>
      <c r="AJ204" s="353">
        <f t="shared" si="40"/>
        <v>2828655.7146336841</v>
      </c>
    </row>
    <row r="205" spans="3:36" outlineLevel="1" x14ac:dyDescent="0.3"/>
    <row r="206" spans="3:36" ht="18" thickBot="1" x14ac:dyDescent="0.35">
      <c r="C206" s="339" t="s">
        <v>861</v>
      </c>
      <c r="D206" s="339"/>
      <c r="E206" s="339"/>
      <c r="F206" s="339"/>
      <c r="G206" s="339"/>
      <c r="H206" s="339"/>
      <c r="I206" s="339"/>
      <c r="J206" s="339"/>
      <c r="K206" s="339"/>
    </row>
    <row r="208" spans="3:36" outlineLevel="1" x14ac:dyDescent="0.3">
      <c r="D208" s="69" t="s">
        <v>79</v>
      </c>
      <c r="E208" s="69" t="s">
        <v>837</v>
      </c>
      <c r="F208" s="69" t="s">
        <v>836</v>
      </c>
      <c r="J208" s="69" t="s">
        <v>23</v>
      </c>
      <c r="L208" s="69" t="str">
        <f t="shared" ref="L208:AJ208" si="41">+INDEX(l.reg.nom,L$6)</f>
        <v>Amazonas</v>
      </c>
      <c r="M208" s="69" t="str">
        <f t="shared" si="41"/>
        <v>Ancash</v>
      </c>
      <c r="N208" s="69" t="str">
        <f t="shared" si="41"/>
        <v>Apurímac</v>
      </c>
      <c r="O208" s="69" t="str">
        <f t="shared" si="41"/>
        <v>Arequipa</v>
      </c>
      <c r="P208" s="69" t="str">
        <f t="shared" si="41"/>
        <v>Ayacucho</v>
      </c>
      <c r="Q208" s="69" t="str">
        <f t="shared" si="41"/>
        <v>Cajamarca</v>
      </c>
      <c r="R208" s="69" t="str">
        <f t="shared" si="41"/>
        <v>Callao</v>
      </c>
      <c r="S208" s="69" t="str">
        <f t="shared" si="41"/>
        <v>Cusco</v>
      </c>
      <c r="T208" s="69" t="str">
        <f t="shared" si="41"/>
        <v>Huancavelica</v>
      </c>
      <c r="U208" s="69" t="str">
        <f t="shared" si="41"/>
        <v>Huánuco</v>
      </c>
      <c r="V208" s="69" t="str">
        <f t="shared" si="41"/>
        <v>Ica</v>
      </c>
      <c r="W208" s="69" t="str">
        <f t="shared" si="41"/>
        <v>Junín</v>
      </c>
      <c r="X208" s="69" t="str">
        <f t="shared" si="41"/>
        <v>La Libertad</v>
      </c>
      <c r="Y208" s="69" t="str">
        <f t="shared" si="41"/>
        <v>Lambayeque</v>
      </c>
      <c r="Z208" s="69" t="str">
        <f t="shared" si="41"/>
        <v>Lima</v>
      </c>
      <c r="AA208" s="69" t="str">
        <f t="shared" si="41"/>
        <v>Loreto</v>
      </c>
      <c r="AB208" s="69" t="str">
        <f t="shared" si="41"/>
        <v>Madre de Dios</v>
      </c>
      <c r="AC208" s="69" t="str">
        <f t="shared" si="41"/>
        <v>Moquegua</v>
      </c>
      <c r="AD208" s="69" t="str">
        <f t="shared" si="41"/>
        <v>Pasco</v>
      </c>
      <c r="AE208" s="69" t="str">
        <f t="shared" si="41"/>
        <v>Piura</v>
      </c>
      <c r="AF208" s="69" t="str">
        <f t="shared" si="41"/>
        <v>Puno</v>
      </c>
      <c r="AG208" s="69" t="str">
        <f t="shared" si="41"/>
        <v>San Martín</v>
      </c>
      <c r="AH208" s="69" t="str">
        <f t="shared" si="41"/>
        <v>Tacna</v>
      </c>
      <c r="AI208" s="69" t="str">
        <f t="shared" si="41"/>
        <v>Tumbes</v>
      </c>
      <c r="AJ208" s="69" t="str">
        <f t="shared" si="41"/>
        <v>Ucayali</v>
      </c>
    </row>
    <row r="209" spans="3:36" outlineLevel="1" x14ac:dyDescent="0.3">
      <c r="D209" s="70">
        <v>1</v>
      </c>
      <c r="E209" s="71" t="str">
        <f>+INDEX(p.ran.tipos.traf.voz.dis,D209)</f>
        <v>Saliente</v>
      </c>
      <c r="F209" s="362">
        <f>+INDEX(p.ran.rf2,C198)</f>
        <v>1</v>
      </c>
      <c r="I209" s="138" t="s">
        <v>833</v>
      </c>
      <c r="J209" s="47">
        <f>+SUM(L209:AJ209)</f>
        <v>490.02486902260421</v>
      </c>
      <c r="L209" s="47">
        <f t="shared" ref="L209:AJ209" si="42">+L198*$F209*p.ran.porc.traf.hc.sist.voz*p.ran.fc.traf.hc*(1+p.ran.porc.nofac.traf.hc)/p.ran.dca.traf.hc/60/p.ran.porc.ut.bs.traf.hc</f>
        <v>4.4211307507655761E-3</v>
      </c>
      <c r="M209" s="47">
        <f t="shared" si="42"/>
        <v>22.105653753827877</v>
      </c>
      <c r="N209" s="47">
        <f t="shared" si="42"/>
        <v>4.421130750765577E-2</v>
      </c>
      <c r="O209" s="47">
        <f t="shared" si="42"/>
        <v>2.2105653753827883</v>
      </c>
      <c r="P209" s="47">
        <f t="shared" si="42"/>
        <v>8.8422615015311522E-3</v>
      </c>
      <c r="Q209" s="47">
        <f t="shared" si="42"/>
        <v>4.421130750765577E-2</v>
      </c>
      <c r="R209" s="47">
        <f t="shared" si="42"/>
        <v>22.105653753827877</v>
      </c>
      <c r="S209" s="47">
        <f t="shared" si="42"/>
        <v>0.26526784504593454</v>
      </c>
      <c r="T209" s="47">
        <f t="shared" si="42"/>
        <v>3.5369046006124609E-2</v>
      </c>
      <c r="U209" s="47">
        <f t="shared" si="42"/>
        <v>3.5369046006124609E-2</v>
      </c>
      <c r="V209" s="47">
        <f t="shared" si="42"/>
        <v>4.4211307507655766</v>
      </c>
      <c r="W209" s="47">
        <f t="shared" si="42"/>
        <v>2.7411010654746568</v>
      </c>
      <c r="X209" s="47">
        <f t="shared" si="42"/>
        <v>0.44211307507655762</v>
      </c>
      <c r="Y209" s="47">
        <f t="shared" si="42"/>
        <v>0.44211307507655762</v>
      </c>
      <c r="Z209" s="47">
        <f t="shared" si="42"/>
        <v>397.90176756890185</v>
      </c>
      <c r="AA209" s="47">
        <f t="shared" si="42"/>
        <v>2.2105653753827885E-2</v>
      </c>
      <c r="AB209" s="47">
        <f t="shared" si="42"/>
        <v>2.2105653753827885E-2</v>
      </c>
      <c r="AC209" s="47">
        <f t="shared" si="42"/>
        <v>2.6526784504593466</v>
      </c>
      <c r="AD209" s="47">
        <f t="shared" si="42"/>
        <v>0.44211307507655762</v>
      </c>
      <c r="AE209" s="47">
        <f t="shared" si="42"/>
        <v>2.6526784504593466</v>
      </c>
      <c r="AF209" s="47">
        <f t="shared" si="42"/>
        <v>3.5369046006124609E-2</v>
      </c>
      <c r="AG209" s="47">
        <f t="shared" si="42"/>
        <v>3.9790176756890192</v>
      </c>
      <c r="AH209" s="47">
        <f t="shared" si="42"/>
        <v>22.105653753827877</v>
      </c>
      <c r="AI209" s="47">
        <f t="shared" si="42"/>
        <v>3.0947915255359035</v>
      </c>
      <c r="AJ209" s="47">
        <f t="shared" si="42"/>
        <v>2.2105653753827883</v>
      </c>
    </row>
    <row r="210" spans="3:36" outlineLevel="1" x14ac:dyDescent="0.3">
      <c r="D210" s="70">
        <f>+D209+1</f>
        <v>2</v>
      </c>
      <c r="E210" s="71" t="str">
        <f>+INDEX(p.ran.tipos.traf.voz.dis,D210)</f>
        <v>Entrante</v>
      </c>
      <c r="F210" s="362">
        <f>+INDEX(p.ran.rf2,C199)</f>
        <v>1</v>
      </c>
      <c r="I210" s="138" t="s">
        <v>833</v>
      </c>
      <c r="J210" s="47">
        <f>+SUM(L210:AJ210)</f>
        <v>740.45018382850321</v>
      </c>
      <c r="L210" s="47">
        <f t="shared" ref="L210:AJ210" si="43">+L199*$F210*p.ran.porc.traf.hc.sist.voz*p.ran.fc.traf.hc*(1+p.ran.porc.nofac.traf.hc)/p.ran.dca.traf.hc/60/p.ran.porc.ut.bs.traf.hc</f>
        <v>6.6805325282036044E-3</v>
      </c>
      <c r="M210" s="47">
        <f t="shared" si="43"/>
        <v>33.402662641018019</v>
      </c>
      <c r="N210" s="47">
        <f t="shared" si="43"/>
        <v>6.6805325282036032E-2</v>
      </c>
      <c r="O210" s="47">
        <f t="shared" si="43"/>
        <v>3.3402662641018024</v>
      </c>
      <c r="P210" s="47">
        <f t="shared" si="43"/>
        <v>1.3361065056407209E-2</v>
      </c>
      <c r="Q210" s="47">
        <f t="shared" si="43"/>
        <v>6.6805325282036032E-2</v>
      </c>
      <c r="R210" s="47">
        <f t="shared" si="43"/>
        <v>33.402662641018019</v>
      </c>
      <c r="S210" s="47">
        <f t="shared" si="43"/>
        <v>0.40083195169221619</v>
      </c>
      <c r="T210" s="47">
        <f t="shared" si="43"/>
        <v>5.3444260225628835E-2</v>
      </c>
      <c r="U210" s="47">
        <f t="shared" si="43"/>
        <v>5.3444260225628835E-2</v>
      </c>
      <c r="V210" s="47">
        <f t="shared" si="43"/>
        <v>6.6805325282036048</v>
      </c>
      <c r="W210" s="47">
        <f t="shared" si="43"/>
        <v>4.1419301674862341</v>
      </c>
      <c r="X210" s="47">
        <f t="shared" si="43"/>
        <v>0.66805325282036032</v>
      </c>
      <c r="Y210" s="47">
        <f t="shared" si="43"/>
        <v>0.66805325282036032</v>
      </c>
      <c r="Z210" s="47">
        <f t="shared" si="43"/>
        <v>601.24792753832457</v>
      </c>
      <c r="AA210" s="47">
        <f t="shared" si="43"/>
        <v>3.3402662641018016E-2</v>
      </c>
      <c r="AB210" s="47">
        <f t="shared" si="43"/>
        <v>3.3402662641018016E-2</v>
      </c>
      <c r="AC210" s="47">
        <f t="shared" si="43"/>
        <v>4.008319516922163</v>
      </c>
      <c r="AD210" s="47">
        <f t="shared" si="43"/>
        <v>0.66805325282036032</v>
      </c>
      <c r="AE210" s="47">
        <f t="shared" si="43"/>
        <v>4.008319516922163</v>
      </c>
      <c r="AF210" s="47">
        <f t="shared" si="43"/>
        <v>5.3444260225628835E-2</v>
      </c>
      <c r="AG210" s="47">
        <f t="shared" si="43"/>
        <v>6.012479275383245</v>
      </c>
      <c r="AH210" s="47">
        <f t="shared" si="43"/>
        <v>33.402662641018019</v>
      </c>
      <c r="AI210" s="47">
        <f t="shared" si="43"/>
        <v>4.6763727697425237</v>
      </c>
      <c r="AJ210" s="47">
        <f t="shared" si="43"/>
        <v>3.3402662641018024</v>
      </c>
    </row>
    <row r="211" spans="3:36" outlineLevel="1" x14ac:dyDescent="0.3">
      <c r="D211" s="70">
        <f>+D210+1</f>
        <v>3</v>
      </c>
      <c r="E211" s="71" t="str">
        <f>+INDEX(p.ran.tipos.traf.voz.dis,D211)</f>
        <v>Intrared</v>
      </c>
      <c r="F211" s="362">
        <f>+INDEX(p.ran.rf2,C200)</f>
        <v>2</v>
      </c>
      <c r="I211" s="138" t="s">
        <v>833</v>
      </c>
      <c r="J211" s="47">
        <f>+SUM(L211:AJ211)</f>
        <v>5858.6469070928642</v>
      </c>
      <c r="L211" s="47">
        <f t="shared" ref="L211:AJ211" si="44">+L200*$F211*p.ran.porc.traf.hc.sist.voz*p.ran.fc.traf.hc*(1+p.ran.porc.nofac.traf.hc)/p.ran.dca.traf.hc/60/p.ran.porc.ut.bs.traf.hc</f>
        <v>5.2858223400965951E-2</v>
      </c>
      <c r="M211" s="47">
        <f t="shared" si="44"/>
        <v>264.2911170048298</v>
      </c>
      <c r="N211" s="47">
        <f t="shared" si="44"/>
        <v>0.52858223400965954</v>
      </c>
      <c r="O211" s="47">
        <f t="shared" si="44"/>
        <v>26.429111700482974</v>
      </c>
      <c r="P211" s="47">
        <f t="shared" si="44"/>
        <v>0.1057164468019319</v>
      </c>
      <c r="Q211" s="47">
        <f t="shared" si="44"/>
        <v>0.52858223400965954</v>
      </c>
      <c r="R211" s="47">
        <f t="shared" si="44"/>
        <v>264.2911170048298</v>
      </c>
      <c r="S211" s="47">
        <f t="shared" si="44"/>
        <v>3.1714934040579572</v>
      </c>
      <c r="T211" s="47">
        <f t="shared" si="44"/>
        <v>0.42286578720772761</v>
      </c>
      <c r="U211" s="47">
        <f t="shared" si="44"/>
        <v>0.42286578720772761</v>
      </c>
      <c r="V211" s="47">
        <f t="shared" si="44"/>
        <v>52.858223400965947</v>
      </c>
      <c r="W211" s="47">
        <f t="shared" si="44"/>
        <v>32.772098508598887</v>
      </c>
      <c r="X211" s="47">
        <f t="shared" si="44"/>
        <v>5.2858223400965958</v>
      </c>
      <c r="Y211" s="47">
        <f t="shared" si="44"/>
        <v>5.2858223400965958</v>
      </c>
      <c r="Z211" s="47">
        <f t="shared" si="44"/>
        <v>4757.2401060869361</v>
      </c>
      <c r="AA211" s="47">
        <f t="shared" si="44"/>
        <v>0.26429111700482977</v>
      </c>
      <c r="AB211" s="47">
        <f t="shared" si="44"/>
        <v>0.26429111700482977</v>
      </c>
      <c r="AC211" s="47">
        <f t="shared" si="44"/>
        <v>31.714934040579571</v>
      </c>
      <c r="AD211" s="47">
        <f t="shared" si="44"/>
        <v>5.2858223400965958</v>
      </c>
      <c r="AE211" s="47">
        <f t="shared" si="44"/>
        <v>31.714934040579571</v>
      </c>
      <c r="AF211" s="47">
        <f t="shared" si="44"/>
        <v>0.42286578720772761</v>
      </c>
      <c r="AG211" s="47">
        <f t="shared" si="44"/>
        <v>47.572401060869353</v>
      </c>
      <c r="AH211" s="47">
        <f t="shared" si="44"/>
        <v>264.2911170048298</v>
      </c>
      <c r="AI211" s="47">
        <f t="shared" si="44"/>
        <v>37.000756380676165</v>
      </c>
      <c r="AJ211" s="47">
        <f t="shared" si="44"/>
        <v>26.429111700482974</v>
      </c>
    </row>
    <row r="212" spans="3:36" outlineLevel="1" x14ac:dyDescent="0.3">
      <c r="D212" s="70">
        <f>+D211+1</f>
        <v>4</v>
      </c>
      <c r="E212" s="71" t="str">
        <f>+INDEX(p.ran.tipos.traf.voz.dis,D212)</f>
        <v>libre</v>
      </c>
      <c r="F212" s="362">
        <f>+INDEX(p.ran.rf2,C201)</f>
        <v>0</v>
      </c>
      <c r="I212" s="138" t="s">
        <v>833</v>
      </c>
      <c r="J212" s="47">
        <f>+SUM(L212:AJ212)</f>
        <v>0</v>
      </c>
      <c r="L212" s="47">
        <f t="shared" ref="L212:AJ212" si="45">+L201*$F212*p.ran.porc.traf.hc.sist.voz*p.ran.fc.traf.hc*(1+p.ran.porc.nofac.traf.hc)/p.ran.dca.traf.hc/60/p.ran.porc.ut.bs.traf.hc</f>
        <v>0</v>
      </c>
      <c r="M212" s="47">
        <f t="shared" si="45"/>
        <v>0</v>
      </c>
      <c r="N212" s="47">
        <f t="shared" si="45"/>
        <v>0</v>
      </c>
      <c r="O212" s="47">
        <f t="shared" si="45"/>
        <v>0</v>
      </c>
      <c r="P212" s="47">
        <f t="shared" si="45"/>
        <v>0</v>
      </c>
      <c r="Q212" s="47">
        <f t="shared" si="45"/>
        <v>0</v>
      </c>
      <c r="R212" s="47">
        <f t="shared" si="45"/>
        <v>0</v>
      </c>
      <c r="S212" s="47">
        <f t="shared" si="45"/>
        <v>0</v>
      </c>
      <c r="T212" s="47">
        <f t="shared" si="45"/>
        <v>0</v>
      </c>
      <c r="U212" s="47">
        <f t="shared" si="45"/>
        <v>0</v>
      </c>
      <c r="V212" s="47">
        <f t="shared" si="45"/>
        <v>0</v>
      </c>
      <c r="W212" s="47">
        <f t="shared" si="45"/>
        <v>0</v>
      </c>
      <c r="X212" s="47">
        <f t="shared" si="45"/>
        <v>0</v>
      </c>
      <c r="Y212" s="47">
        <f t="shared" si="45"/>
        <v>0</v>
      </c>
      <c r="Z212" s="47">
        <f t="shared" si="45"/>
        <v>0</v>
      </c>
      <c r="AA212" s="47">
        <f t="shared" si="45"/>
        <v>0</v>
      </c>
      <c r="AB212" s="47">
        <f t="shared" si="45"/>
        <v>0</v>
      </c>
      <c r="AC212" s="47">
        <f t="shared" si="45"/>
        <v>0</v>
      </c>
      <c r="AD212" s="47">
        <f t="shared" si="45"/>
        <v>0</v>
      </c>
      <c r="AE212" s="47">
        <f t="shared" si="45"/>
        <v>0</v>
      </c>
      <c r="AF212" s="47">
        <f t="shared" si="45"/>
        <v>0</v>
      </c>
      <c r="AG212" s="47">
        <f t="shared" si="45"/>
        <v>0</v>
      </c>
      <c r="AH212" s="47">
        <f t="shared" si="45"/>
        <v>0</v>
      </c>
      <c r="AI212" s="47">
        <f t="shared" si="45"/>
        <v>0</v>
      </c>
      <c r="AJ212" s="47">
        <f t="shared" si="45"/>
        <v>0</v>
      </c>
    </row>
    <row r="213" spans="3:36" outlineLevel="1" x14ac:dyDescent="0.3">
      <c r="D213" s="70">
        <f>+D212+1</f>
        <v>5</v>
      </c>
      <c r="E213" s="71" t="str">
        <f>+INDEX(p.ran.tipos.traf.voz.dis,D213)</f>
        <v>libre</v>
      </c>
      <c r="F213" s="362">
        <f>+INDEX(p.ran.rf2,C202)</f>
        <v>0</v>
      </c>
      <c r="I213" s="138" t="s">
        <v>833</v>
      </c>
      <c r="J213" s="47">
        <f>+SUM(L213:AJ213)</f>
        <v>0</v>
      </c>
      <c r="L213" s="47">
        <f t="shared" ref="L213:AJ213" si="46">+L202*$F213*p.ran.porc.traf.hc.sist.voz*p.ran.fc.traf.hc*(1+p.ran.porc.nofac.traf.hc)/p.ran.dca.traf.hc/60/p.ran.porc.ut.bs.traf.hc</f>
        <v>0</v>
      </c>
      <c r="M213" s="47">
        <f t="shared" si="46"/>
        <v>0</v>
      </c>
      <c r="N213" s="47">
        <f t="shared" si="46"/>
        <v>0</v>
      </c>
      <c r="O213" s="47">
        <f t="shared" si="46"/>
        <v>0</v>
      </c>
      <c r="P213" s="47">
        <f t="shared" si="46"/>
        <v>0</v>
      </c>
      <c r="Q213" s="47">
        <f t="shared" si="46"/>
        <v>0</v>
      </c>
      <c r="R213" s="47">
        <f t="shared" si="46"/>
        <v>0</v>
      </c>
      <c r="S213" s="47">
        <f t="shared" si="46"/>
        <v>0</v>
      </c>
      <c r="T213" s="47">
        <f t="shared" si="46"/>
        <v>0</v>
      </c>
      <c r="U213" s="47">
        <f t="shared" si="46"/>
        <v>0</v>
      </c>
      <c r="V213" s="47">
        <f t="shared" si="46"/>
        <v>0</v>
      </c>
      <c r="W213" s="47">
        <f t="shared" si="46"/>
        <v>0</v>
      </c>
      <c r="X213" s="47">
        <f t="shared" si="46"/>
        <v>0</v>
      </c>
      <c r="Y213" s="47">
        <f t="shared" si="46"/>
        <v>0</v>
      </c>
      <c r="Z213" s="47">
        <f t="shared" si="46"/>
        <v>0</v>
      </c>
      <c r="AA213" s="47">
        <f t="shared" si="46"/>
        <v>0</v>
      </c>
      <c r="AB213" s="47">
        <f t="shared" si="46"/>
        <v>0</v>
      </c>
      <c r="AC213" s="47">
        <f t="shared" si="46"/>
        <v>0</v>
      </c>
      <c r="AD213" s="47">
        <f t="shared" si="46"/>
        <v>0</v>
      </c>
      <c r="AE213" s="47">
        <f t="shared" si="46"/>
        <v>0</v>
      </c>
      <c r="AF213" s="47">
        <f t="shared" si="46"/>
        <v>0</v>
      </c>
      <c r="AG213" s="47">
        <f t="shared" si="46"/>
        <v>0</v>
      </c>
      <c r="AH213" s="47">
        <f t="shared" si="46"/>
        <v>0</v>
      </c>
      <c r="AI213" s="47">
        <f t="shared" si="46"/>
        <v>0</v>
      </c>
      <c r="AJ213" s="47">
        <f t="shared" si="46"/>
        <v>0</v>
      </c>
    </row>
    <row r="214" spans="3:36" outlineLevel="1" x14ac:dyDescent="0.3"/>
    <row r="215" spans="3:36" outlineLevel="1" x14ac:dyDescent="0.3">
      <c r="E215" s="343" t="s">
        <v>791</v>
      </c>
      <c r="I215" s="138" t="s">
        <v>833</v>
      </c>
      <c r="J215" s="353">
        <f>+SUM(J209:J213)</f>
        <v>7089.1219599439719</v>
      </c>
      <c r="L215" s="353">
        <f t="shared" ref="L215:AJ215" si="47">+SUM(L209:L213)</f>
        <v>6.395988667993513E-2</v>
      </c>
      <c r="M215" s="353">
        <f t="shared" si="47"/>
        <v>319.79943339967571</v>
      </c>
      <c r="N215" s="353">
        <f t="shared" si="47"/>
        <v>0.6395988667993513</v>
      </c>
      <c r="O215" s="353">
        <f t="shared" si="47"/>
        <v>31.979943339967562</v>
      </c>
      <c r="P215" s="353">
        <f t="shared" si="47"/>
        <v>0.12791977335987026</v>
      </c>
      <c r="Q215" s="353">
        <f t="shared" si="47"/>
        <v>0.6395988667993513</v>
      </c>
      <c r="R215" s="353">
        <f t="shared" si="47"/>
        <v>319.79943339967571</v>
      </c>
      <c r="S215" s="353">
        <f t="shared" si="47"/>
        <v>3.8375932007961078</v>
      </c>
      <c r="T215" s="353">
        <f t="shared" si="47"/>
        <v>0.51167909343948104</v>
      </c>
      <c r="U215" s="353">
        <f t="shared" si="47"/>
        <v>0.51167909343948104</v>
      </c>
      <c r="V215" s="353">
        <f t="shared" si="47"/>
        <v>63.959886679935124</v>
      </c>
      <c r="W215" s="353">
        <f t="shared" si="47"/>
        <v>39.655129741559776</v>
      </c>
      <c r="X215" s="353">
        <f t="shared" si="47"/>
        <v>6.3959886679935138</v>
      </c>
      <c r="Y215" s="353">
        <f t="shared" si="47"/>
        <v>6.3959886679935138</v>
      </c>
      <c r="Z215" s="353">
        <f t="shared" si="47"/>
        <v>5756.3898011941628</v>
      </c>
      <c r="AA215" s="353">
        <f t="shared" si="47"/>
        <v>0.31979943339967565</v>
      </c>
      <c r="AB215" s="353">
        <f t="shared" si="47"/>
        <v>0.31979943339967565</v>
      </c>
      <c r="AC215" s="353">
        <f t="shared" si="47"/>
        <v>38.375932007961083</v>
      </c>
      <c r="AD215" s="353">
        <f t="shared" si="47"/>
        <v>6.3959886679935138</v>
      </c>
      <c r="AE215" s="353">
        <f t="shared" si="47"/>
        <v>38.375932007961083</v>
      </c>
      <c r="AF215" s="353">
        <f t="shared" si="47"/>
        <v>0.51167909343948104</v>
      </c>
      <c r="AG215" s="353">
        <f t="shared" si="47"/>
        <v>57.563898011941617</v>
      </c>
      <c r="AH215" s="353">
        <f t="shared" si="47"/>
        <v>319.79943339967571</v>
      </c>
      <c r="AI215" s="353">
        <f t="shared" si="47"/>
        <v>44.77192067595459</v>
      </c>
      <c r="AJ215" s="353">
        <f t="shared" si="47"/>
        <v>31.979943339967562</v>
      </c>
    </row>
    <row r="216" spans="3:36" outlineLevel="1" x14ac:dyDescent="0.3"/>
    <row r="217" spans="3:36" ht="18" thickBot="1" x14ac:dyDescent="0.35">
      <c r="C217" s="339" t="s">
        <v>835</v>
      </c>
      <c r="D217" s="339"/>
      <c r="E217" s="339"/>
      <c r="F217" s="339"/>
      <c r="G217" s="339"/>
      <c r="H217" s="339"/>
      <c r="I217" s="339"/>
      <c r="J217" s="339"/>
      <c r="K217" s="339"/>
    </row>
    <row r="219" spans="3:36" outlineLevel="1" x14ac:dyDescent="0.3">
      <c r="D219" s="69" t="s">
        <v>76</v>
      </c>
      <c r="E219" s="69" t="s">
        <v>77</v>
      </c>
      <c r="J219" s="69" t="s">
        <v>23</v>
      </c>
      <c r="L219" s="69" t="str">
        <f t="shared" ref="L219:AJ219" si="48">+INDEX(l.reg.nom,L$6)</f>
        <v>Amazonas</v>
      </c>
      <c r="M219" s="69" t="str">
        <f t="shared" si="48"/>
        <v>Ancash</v>
      </c>
      <c r="N219" s="69" t="str">
        <f t="shared" si="48"/>
        <v>Apurímac</v>
      </c>
      <c r="O219" s="69" t="str">
        <f t="shared" si="48"/>
        <v>Arequipa</v>
      </c>
      <c r="P219" s="69" t="str">
        <f t="shared" si="48"/>
        <v>Ayacucho</v>
      </c>
      <c r="Q219" s="69" t="str">
        <f t="shared" si="48"/>
        <v>Cajamarca</v>
      </c>
      <c r="R219" s="69" t="str">
        <f t="shared" si="48"/>
        <v>Callao</v>
      </c>
      <c r="S219" s="69" t="str">
        <f t="shared" si="48"/>
        <v>Cusco</v>
      </c>
      <c r="T219" s="69" t="str">
        <f t="shared" si="48"/>
        <v>Huancavelica</v>
      </c>
      <c r="U219" s="69" t="str">
        <f t="shared" si="48"/>
        <v>Huánuco</v>
      </c>
      <c r="V219" s="69" t="str">
        <f t="shared" si="48"/>
        <v>Ica</v>
      </c>
      <c r="W219" s="69" t="str">
        <f t="shared" si="48"/>
        <v>Junín</v>
      </c>
      <c r="X219" s="69" t="str">
        <f t="shared" si="48"/>
        <v>La Libertad</v>
      </c>
      <c r="Y219" s="69" t="str">
        <f t="shared" si="48"/>
        <v>Lambayeque</v>
      </c>
      <c r="Z219" s="69" t="str">
        <f t="shared" si="48"/>
        <v>Lima</v>
      </c>
      <c r="AA219" s="69" t="str">
        <f t="shared" si="48"/>
        <v>Loreto</v>
      </c>
      <c r="AB219" s="69" t="str">
        <f t="shared" si="48"/>
        <v>Madre de Dios</v>
      </c>
      <c r="AC219" s="69" t="str">
        <f t="shared" si="48"/>
        <v>Moquegua</v>
      </c>
      <c r="AD219" s="69" t="str">
        <f t="shared" si="48"/>
        <v>Pasco</v>
      </c>
      <c r="AE219" s="69" t="str">
        <f t="shared" si="48"/>
        <v>Piura</v>
      </c>
      <c r="AF219" s="69" t="str">
        <f t="shared" si="48"/>
        <v>Puno</v>
      </c>
      <c r="AG219" s="69" t="str">
        <f t="shared" si="48"/>
        <v>San Martín</v>
      </c>
      <c r="AH219" s="69" t="str">
        <f t="shared" si="48"/>
        <v>Tacna</v>
      </c>
      <c r="AI219" s="69" t="str">
        <f t="shared" si="48"/>
        <v>Tumbes</v>
      </c>
      <c r="AJ219" s="69" t="str">
        <f t="shared" si="48"/>
        <v>Ucayali</v>
      </c>
    </row>
    <row r="220" spans="3:36" outlineLevel="1" x14ac:dyDescent="0.3">
      <c r="D220" s="70">
        <v>1</v>
      </c>
      <c r="E220" s="71" t="str">
        <f t="shared" ref="E220:E239" si="49">INDEX(l.geo.nom2,D220)</f>
        <v>2G-Urbano</v>
      </c>
      <c r="I220" s="138" t="s">
        <v>833</v>
      </c>
      <c r="J220" s="47">
        <f t="shared" ref="J220:J239" si="50">+SUM(L220:AJ220)</f>
        <v>141.78243919887947</v>
      </c>
      <c r="K220" s="371" t="str">
        <f t="shared" ref="K220:K239" si="51">+E220</f>
        <v>2G-Urbano</v>
      </c>
      <c r="L220" s="360">
        <f t="shared" ref="L220:U229" si="52">+INDEX(p.ran.dis.traf.voz,$D220,L$6)*L$215</f>
        <v>1.2791977335987025E-3</v>
      </c>
      <c r="M220" s="360">
        <f t="shared" si="52"/>
        <v>6.3959886679935138</v>
      </c>
      <c r="N220" s="360">
        <f t="shared" si="52"/>
        <v>1.2791977335987026E-2</v>
      </c>
      <c r="O220" s="360">
        <f t="shared" si="52"/>
        <v>0.6395988667993513</v>
      </c>
      <c r="P220" s="360">
        <f t="shared" si="52"/>
        <v>2.5583954671974051E-3</v>
      </c>
      <c r="Q220" s="360">
        <f t="shared" si="52"/>
        <v>1.2791977335987026E-2</v>
      </c>
      <c r="R220" s="360">
        <f t="shared" si="52"/>
        <v>6.3959886679935138</v>
      </c>
      <c r="S220" s="360">
        <f t="shared" si="52"/>
        <v>7.6751864015922155E-2</v>
      </c>
      <c r="T220" s="360">
        <f t="shared" si="52"/>
        <v>1.023358186878962E-2</v>
      </c>
      <c r="U220" s="360">
        <f t="shared" si="52"/>
        <v>1.023358186878962E-2</v>
      </c>
      <c r="V220" s="360">
        <f t="shared" ref="V220:AJ229" si="53">+INDEX(p.ran.dis.traf.voz,$D220,V$6)*V$215</f>
        <v>1.2791977335987026</v>
      </c>
      <c r="W220" s="360">
        <f t="shared" si="53"/>
        <v>0.7931025948311955</v>
      </c>
      <c r="X220" s="360">
        <f t="shared" si="53"/>
        <v>0.12791977335987029</v>
      </c>
      <c r="Y220" s="360">
        <f t="shared" si="53"/>
        <v>0.12791977335987029</v>
      </c>
      <c r="Z220" s="360">
        <f t="shared" si="53"/>
        <v>115.12779602388326</v>
      </c>
      <c r="AA220" s="360">
        <f t="shared" si="53"/>
        <v>6.395988667993513E-3</v>
      </c>
      <c r="AB220" s="360">
        <f t="shared" si="53"/>
        <v>6.395988667993513E-3</v>
      </c>
      <c r="AC220" s="360">
        <f t="shared" si="53"/>
        <v>0.76751864015922167</v>
      </c>
      <c r="AD220" s="360">
        <f t="shared" si="53"/>
        <v>0.12791977335987029</v>
      </c>
      <c r="AE220" s="360">
        <f t="shared" si="53"/>
        <v>0.76751864015922167</v>
      </c>
      <c r="AF220" s="360">
        <f t="shared" si="53"/>
        <v>1.023358186878962E-2</v>
      </c>
      <c r="AG220" s="360">
        <f t="shared" si="53"/>
        <v>1.1512779602388323</v>
      </c>
      <c r="AH220" s="360">
        <f t="shared" si="53"/>
        <v>6.3959886679935138</v>
      </c>
      <c r="AI220" s="360">
        <f t="shared" si="53"/>
        <v>0.89543841351909181</v>
      </c>
      <c r="AJ220" s="360">
        <f t="shared" si="53"/>
        <v>0.6395988667993513</v>
      </c>
    </row>
    <row r="221" spans="3:36" outlineLevel="1" x14ac:dyDescent="0.3">
      <c r="D221" s="70">
        <f t="shared" ref="D221:D239" si="54">+D220+1</f>
        <v>2</v>
      </c>
      <c r="E221" s="71" t="str">
        <f t="shared" si="49"/>
        <v>2G-Suburbano</v>
      </c>
      <c r="I221" s="138" t="s">
        <v>833</v>
      </c>
      <c r="J221" s="47">
        <f t="shared" si="50"/>
        <v>708.91219599439705</v>
      </c>
      <c r="K221" s="371" t="str">
        <f t="shared" si="51"/>
        <v>2G-Suburbano</v>
      </c>
      <c r="L221" s="360">
        <f t="shared" si="52"/>
        <v>6.395988667993513E-3</v>
      </c>
      <c r="M221" s="360">
        <f t="shared" si="52"/>
        <v>31.979943339967573</v>
      </c>
      <c r="N221" s="360">
        <f t="shared" si="52"/>
        <v>6.395988667993513E-2</v>
      </c>
      <c r="O221" s="360">
        <f t="shared" si="52"/>
        <v>3.1979943339967565</v>
      </c>
      <c r="P221" s="360">
        <f t="shared" si="52"/>
        <v>1.2791977335987026E-2</v>
      </c>
      <c r="Q221" s="360">
        <f t="shared" si="52"/>
        <v>6.395988667993513E-2</v>
      </c>
      <c r="R221" s="360">
        <f t="shared" si="52"/>
        <v>31.979943339967573</v>
      </c>
      <c r="S221" s="360">
        <f t="shared" si="52"/>
        <v>0.38375932007961078</v>
      </c>
      <c r="T221" s="360">
        <f t="shared" si="52"/>
        <v>5.1167909343948104E-2</v>
      </c>
      <c r="U221" s="360">
        <f t="shared" si="52"/>
        <v>5.1167909343948104E-2</v>
      </c>
      <c r="V221" s="360">
        <f t="shared" si="53"/>
        <v>6.395988667993513</v>
      </c>
      <c r="W221" s="360">
        <f t="shared" si="53"/>
        <v>3.9655129741559776</v>
      </c>
      <c r="X221" s="360">
        <f t="shared" si="53"/>
        <v>0.63959886679935141</v>
      </c>
      <c r="Y221" s="360">
        <f t="shared" si="53"/>
        <v>0.63959886679935141</v>
      </c>
      <c r="Z221" s="360">
        <f t="shared" si="53"/>
        <v>575.63898011941626</v>
      </c>
      <c r="AA221" s="360">
        <f t="shared" si="53"/>
        <v>3.1979943339967565E-2</v>
      </c>
      <c r="AB221" s="360">
        <f t="shared" si="53"/>
        <v>3.1979943339967565E-2</v>
      </c>
      <c r="AC221" s="360">
        <f t="shared" si="53"/>
        <v>3.8375932007961087</v>
      </c>
      <c r="AD221" s="360">
        <f t="shared" si="53"/>
        <v>0.63959886679935141</v>
      </c>
      <c r="AE221" s="360">
        <f t="shared" si="53"/>
        <v>3.8375932007961087</v>
      </c>
      <c r="AF221" s="360">
        <f t="shared" si="53"/>
        <v>5.1167909343948104E-2</v>
      </c>
      <c r="AG221" s="360">
        <f t="shared" si="53"/>
        <v>5.7563898011941621</v>
      </c>
      <c r="AH221" s="360">
        <f t="shared" si="53"/>
        <v>31.979943339967573</v>
      </c>
      <c r="AI221" s="360">
        <f t="shared" si="53"/>
        <v>4.4771920675954595</v>
      </c>
      <c r="AJ221" s="360">
        <f t="shared" si="53"/>
        <v>3.1979943339967565</v>
      </c>
    </row>
    <row r="222" spans="3:36" outlineLevel="1" x14ac:dyDescent="0.3">
      <c r="D222" s="70">
        <f t="shared" si="54"/>
        <v>3</v>
      </c>
      <c r="E222" s="71" t="str">
        <f t="shared" si="49"/>
        <v>2G-Rural</v>
      </c>
      <c r="I222" s="138" t="s">
        <v>833</v>
      </c>
      <c r="J222" s="47">
        <f t="shared" si="50"/>
        <v>567.12975679551789</v>
      </c>
      <c r="K222" s="371" t="str">
        <f t="shared" si="51"/>
        <v>2G-Rural</v>
      </c>
      <c r="L222" s="360">
        <f t="shared" si="52"/>
        <v>5.1167909343948102E-3</v>
      </c>
      <c r="M222" s="360">
        <f t="shared" si="52"/>
        <v>25.583954671974055</v>
      </c>
      <c r="N222" s="360">
        <f t="shared" si="52"/>
        <v>5.1167909343948104E-2</v>
      </c>
      <c r="O222" s="360">
        <f t="shared" si="52"/>
        <v>2.5583954671974052</v>
      </c>
      <c r="P222" s="360">
        <f t="shared" si="52"/>
        <v>1.023358186878962E-2</v>
      </c>
      <c r="Q222" s="360">
        <f t="shared" si="52"/>
        <v>5.1167909343948104E-2</v>
      </c>
      <c r="R222" s="360">
        <f t="shared" si="52"/>
        <v>25.583954671974055</v>
      </c>
      <c r="S222" s="360">
        <f t="shared" si="52"/>
        <v>0.30700745606368862</v>
      </c>
      <c r="T222" s="360">
        <f t="shared" si="52"/>
        <v>4.0934327475158482E-2</v>
      </c>
      <c r="U222" s="360">
        <f t="shared" si="52"/>
        <v>4.0934327475158482E-2</v>
      </c>
      <c r="V222" s="360">
        <f t="shared" si="53"/>
        <v>5.1167909343948104</v>
      </c>
      <c r="W222" s="360">
        <f t="shared" si="53"/>
        <v>3.172410379324782</v>
      </c>
      <c r="X222" s="360">
        <f t="shared" si="53"/>
        <v>0.51167909343948115</v>
      </c>
      <c r="Y222" s="360">
        <f t="shared" si="53"/>
        <v>0.51167909343948115</v>
      </c>
      <c r="Z222" s="360">
        <f t="shared" si="53"/>
        <v>460.51118409553305</v>
      </c>
      <c r="AA222" s="360">
        <f t="shared" si="53"/>
        <v>2.5583954671974052E-2</v>
      </c>
      <c r="AB222" s="360">
        <f t="shared" si="53"/>
        <v>2.5583954671974052E-2</v>
      </c>
      <c r="AC222" s="360">
        <f t="shared" si="53"/>
        <v>3.0700745606368867</v>
      </c>
      <c r="AD222" s="360">
        <f t="shared" si="53"/>
        <v>0.51167909343948115</v>
      </c>
      <c r="AE222" s="360">
        <f t="shared" si="53"/>
        <v>3.0700745606368867</v>
      </c>
      <c r="AF222" s="360">
        <f t="shared" si="53"/>
        <v>4.0934327475158482E-2</v>
      </c>
      <c r="AG222" s="360">
        <f t="shared" si="53"/>
        <v>4.6051118409553293</v>
      </c>
      <c r="AH222" s="360">
        <f t="shared" si="53"/>
        <v>25.583954671974055</v>
      </c>
      <c r="AI222" s="360">
        <f t="shared" si="53"/>
        <v>3.5817536540763673</v>
      </c>
      <c r="AJ222" s="360">
        <f t="shared" si="53"/>
        <v>2.5583954671974052</v>
      </c>
    </row>
    <row r="223" spans="3:36" outlineLevel="1" x14ac:dyDescent="0.3">
      <c r="D223" s="70">
        <f t="shared" si="54"/>
        <v>4</v>
      </c>
      <c r="E223" s="71" t="str">
        <f t="shared" si="49"/>
        <v>2G-Libre</v>
      </c>
      <c r="I223" s="138" t="s">
        <v>833</v>
      </c>
      <c r="J223" s="47">
        <f t="shared" si="50"/>
        <v>0</v>
      </c>
      <c r="K223" s="371" t="str">
        <f t="shared" si="51"/>
        <v>2G-Libre</v>
      </c>
      <c r="L223" s="360">
        <f t="shared" si="52"/>
        <v>0</v>
      </c>
      <c r="M223" s="360">
        <f t="shared" si="52"/>
        <v>0</v>
      </c>
      <c r="N223" s="360">
        <f t="shared" si="52"/>
        <v>0</v>
      </c>
      <c r="O223" s="360">
        <f t="shared" si="52"/>
        <v>0</v>
      </c>
      <c r="P223" s="360">
        <f t="shared" si="52"/>
        <v>0</v>
      </c>
      <c r="Q223" s="360">
        <f t="shared" si="52"/>
        <v>0</v>
      </c>
      <c r="R223" s="360">
        <f t="shared" si="52"/>
        <v>0</v>
      </c>
      <c r="S223" s="360">
        <f t="shared" si="52"/>
        <v>0</v>
      </c>
      <c r="T223" s="360">
        <f t="shared" si="52"/>
        <v>0</v>
      </c>
      <c r="U223" s="360">
        <f t="shared" si="52"/>
        <v>0</v>
      </c>
      <c r="V223" s="360">
        <f t="shared" si="53"/>
        <v>0</v>
      </c>
      <c r="W223" s="360">
        <f t="shared" si="53"/>
        <v>0</v>
      </c>
      <c r="X223" s="360">
        <f t="shared" si="53"/>
        <v>0</v>
      </c>
      <c r="Y223" s="360">
        <f t="shared" si="53"/>
        <v>0</v>
      </c>
      <c r="Z223" s="360">
        <f t="shared" si="53"/>
        <v>0</v>
      </c>
      <c r="AA223" s="360">
        <f t="shared" si="53"/>
        <v>0</v>
      </c>
      <c r="AB223" s="360">
        <f t="shared" si="53"/>
        <v>0</v>
      </c>
      <c r="AC223" s="360">
        <f t="shared" si="53"/>
        <v>0</v>
      </c>
      <c r="AD223" s="360">
        <f t="shared" si="53"/>
        <v>0</v>
      </c>
      <c r="AE223" s="360">
        <f t="shared" si="53"/>
        <v>0</v>
      </c>
      <c r="AF223" s="360">
        <f t="shared" si="53"/>
        <v>0</v>
      </c>
      <c r="AG223" s="360">
        <f t="shared" si="53"/>
        <v>0</v>
      </c>
      <c r="AH223" s="360">
        <f t="shared" si="53"/>
        <v>0</v>
      </c>
      <c r="AI223" s="360">
        <f t="shared" si="53"/>
        <v>0</v>
      </c>
      <c r="AJ223" s="360">
        <f t="shared" si="53"/>
        <v>0</v>
      </c>
    </row>
    <row r="224" spans="3:36" outlineLevel="1" x14ac:dyDescent="0.3">
      <c r="D224" s="70">
        <f t="shared" si="54"/>
        <v>5</v>
      </c>
      <c r="E224" s="71" t="str">
        <f t="shared" si="49"/>
        <v>3G-Urbano</v>
      </c>
      <c r="I224" s="138" t="s">
        <v>833</v>
      </c>
      <c r="J224" s="47">
        <f t="shared" si="50"/>
        <v>708.91219599439705</v>
      </c>
      <c r="K224" s="371" t="str">
        <f t="shared" si="51"/>
        <v>3G-Urbano</v>
      </c>
      <c r="L224" s="360">
        <f t="shared" si="52"/>
        <v>6.395988667993513E-3</v>
      </c>
      <c r="M224" s="360">
        <f t="shared" si="52"/>
        <v>31.979943339967573</v>
      </c>
      <c r="N224" s="360">
        <f t="shared" si="52"/>
        <v>6.395988667993513E-2</v>
      </c>
      <c r="O224" s="360">
        <f t="shared" si="52"/>
        <v>3.1979943339967565</v>
      </c>
      <c r="P224" s="360">
        <f t="shared" si="52"/>
        <v>1.2791977335987026E-2</v>
      </c>
      <c r="Q224" s="360">
        <f t="shared" si="52"/>
        <v>6.395988667993513E-2</v>
      </c>
      <c r="R224" s="360">
        <f t="shared" si="52"/>
        <v>31.979943339967573</v>
      </c>
      <c r="S224" s="360">
        <f t="shared" si="52"/>
        <v>0.38375932007961078</v>
      </c>
      <c r="T224" s="360">
        <f t="shared" si="52"/>
        <v>5.1167909343948104E-2</v>
      </c>
      <c r="U224" s="360">
        <f t="shared" si="52"/>
        <v>5.1167909343948104E-2</v>
      </c>
      <c r="V224" s="360">
        <f t="shared" si="53"/>
        <v>6.395988667993513</v>
      </c>
      <c r="W224" s="360">
        <f t="shared" si="53"/>
        <v>3.9655129741559776</v>
      </c>
      <c r="X224" s="360">
        <f t="shared" si="53"/>
        <v>0.63959886679935141</v>
      </c>
      <c r="Y224" s="360">
        <f t="shared" si="53"/>
        <v>0.63959886679935141</v>
      </c>
      <c r="Z224" s="360">
        <f t="shared" si="53"/>
        <v>575.63898011941626</v>
      </c>
      <c r="AA224" s="360">
        <f t="shared" si="53"/>
        <v>3.1979943339967565E-2</v>
      </c>
      <c r="AB224" s="360">
        <f t="shared" si="53"/>
        <v>3.1979943339967565E-2</v>
      </c>
      <c r="AC224" s="360">
        <f t="shared" si="53"/>
        <v>3.8375932007961087</v>
      </c>
      <c r="AD224" s="360">
        <f t="shared" si="53"/>
        <v>0.63959886679935141</v>
      </c>
      <c r="AE224" s="360">
        <f t="shared" si="53"/>
        <v>3.8375932007961087</v>
      </c>
      <c r="AF224" s="360">
        <f t="shared" si="53"/>
        <v>5.1167909343948104E-2</v>
      </c>
      <c r="AG224" s="360">
        <f t="shared" si="53"/>
        <v>5.7563898011941621</v>
      </c>
      <c r="AH224" s="360">
        <f t="shared" si="53"/>
        <v>31.979943339967573</v>
      </c>
      <c r="AI224" s="360">
        <f t="shared" si="53"/>
        <v>4.4771920675954595</v>
      </c>
      <c r="AJ224" s="360">
        <f t="shared" si="53"/>
        <v>3.1979943339967565</v>
      </c>
    </row>
    <row r="225" spans="4:36" outlineLevel="1" x14ac:dyDescent="0.3">
      <c r="D225" s="70">
        <f t="shared" si="54"/>
        <v>6</v>
      </c>
      <c r="E225" s="71" t="str">
        <f t="shared" si="49"/>
        <v>3G-Suburbano</v>
      </c>
      <c r="I225" s="138" t="s">
        <v>833</v>
      </c>
      <c r="J225" s="47">
        <f t="shared" si="50"/>
        <v>2835.6487839775882</v>
      </c>
      <c r="K225" s="371" t="str">
        <f t="shared" si="51"/>
        <v>3G-Suburbano</v>
      </c>
      <c r="L225" s="360">
        <f t="shared" si="52"/>
        <v>2.5583954671974052E-2</v>
      </c>
      <c r="M225" s="360">
        <f t="shared" si="52"/>
        <v>127.91977335987029</v>
      </c>
      <c r="N225" s="360">
        <f t="shared" si="52"/>
        <v>0.25583954671974052</v>
      </c>
      <c r="O225" s="360">
        <f t="shared" si="52"/>
        <v>12.791977335987026</v>
      </c>
      <c r="P225" s="360">
        <f t="shared" si="52"/>
        <v>5.1167909343948104E-2</v>
      </c>
      <c r="Q225" s="360">
        <f t="shared" si="52"/>
        <v>0.25583954671974052</v>
      </c>
      <c r="R225" s="360">
        <f t="shared" si="52"/>
        <v>127.91977335987029</v>
      </c>
      <c r="S225" s="360">
        <f t="shared" si="52"/>
        <v>1.5350372803184431</v>
      </c>
      <c r="T225" s="360">
        <f t="shared" si="52"/>
        <v>0.20467163737579241</v>
      </c>
      <c r="U225" s="360">
        <f t="shared" si="52"/>
        <v>0.20467163737579241</v>
      </c>
      <c r="V225" s="360">
        <f t="shared" si="53"/>
        <v>25.583954671974052</v>
      </c>
      <c r="W225" s="360">
        <f t="shared" si="53"/>
        <v>15.86205189662391</v>
      </c>
      <c r="X225" s="360">
        <f t="shared" si="53"/>
        <v>2.5583954671974056</v>
      </c>
      <c r="Y225" s="360">
        <f t="shared" si="53"/>
        <v>2.5583954671974056</v>
      </c>
      <c r="Z225" s="360">
        <f t="shared" si="53"/>
        <v>2302.555920477665</v>
      </c>
      <c r="AA225" s="360">
        <f t="shared" si="53"/>
        <v>0.12791977335987026</v>
      </c>
      <c r="AB225" s="360">
        <f t="shared" si="53"/>
        <v>0.12791977335987026</v>
      </c>
      <c r="AC225" s="360">
        <f t="shared" si="53"/>
        <v>15.350372803184435</v>
      </c>
      <c r="AD225" s="360">
        <f t="shared" si="53"/>
        <v>2.5583954671974056</v>
      </c>
      <c r="AE225" s="360">
        <f t="shared" si="53"/>
        <v>15.350372803184435</v>
      </c>
      <c r="AF225" s="360">
        <f t="shared" si="53"/>
        <v>0.20467163737579241</v>
      </c>
      <c r="AG225" s="360">
        <f t="shared" si="53"/>
        <v>23.025559204776648</v>
      </c>
      <c r="AH225" s="360">
        <f t="shared" si="53"/>
        <v>127.91977335987029</v>
      </c>
      <c r="AI225" s="360">
        <f t="shared" si="53"/>
        <v>17.908768270381838</v>
      </c>
      <c r="AJ225" s="360">
        <f t="shared" si="53"/>
        <v>12.791977335987026</v>
      </c>
    </row>
    <row r="226" spans="4:36" outlineLevel="1" x14ac:dyDescent="0.3">
      <c r="D226" s="70">
        <f t="shared" si="54"/>
        <v>7</v>
      </c>
      <c r="E226" s="71" t="str">
        <f t="shared" si="49"/>
        <v>3G-Rural</v>
      </c>
      <c r="I226" s="138" t="s">
        <v>833</v>
      </c>
      <c r="J226" s="47">
        <f t="shared" si="50"/>
        <v>2126.7365879831914</v>
      </c>
      <c r="K226" s="371" t="str">
        <f t="shared" si="51"/>
        <v>3G-Rural</v>
      </c>
      <c r="L226" s="360">
        <f t="shared" si="52"/>
        <v>1.9187966003980539E-2</v>
      </c>
      <c r="M226" s="360">
        <f t="shared" si="52"/>
        <v>95.939830019902715</v>
      </c>
      <c r="N226" s="360">
        <f t="shared" si="52"/>
        <v>0.19187966003980539</v>
      </c>
      <c r="O226" s="360">
        <f t="shared" si="52"/>
        <v>9.593983001990269</v>
      </c>
      <c r="P226" s="360">
        <f t="shared" si="52"/>
        <v>3.8375932007961078E-2</v>
      </c>
      <c r="Q226" s="360">
        <f t="shared" si="52"/>
        <v>0.19187966003980539</v>
      </c>
      <c r="R226" s="360">
        <f t="shared" si="52"/>
        <v>95.939830019902715</v>
      </c>
      <c r="S226" s="360">
        <f t="shared" si="52"/>
        <v>1.1512779602388323</v>
      </c>
      <c r="T226" s="360">
        <f t="shared" si="52"/>
        <v>0.15350372803184431</v>
      </c>
      <c r="U226" s="360">
        <f t="shared" si="52"/>
        <v>0.15350372803184431</v>
      </c>
      <c r="V226" s="360">
        <f t="shared" si="53"/>
        <v>19.187966003980538</v>
      </c>
      <c r="W226" s="360">
        <f t="shared" si="53"/>
        <v>11.896538922467933</v>
      </c>
      <c r="X226" s="360">
        <f t="shared" si="53"/>
        <v>1.9187966003980541</v>
      </c>
      <c r="Y226" s="360">
        <f t="shared" si="53"/>
        <v>1.9187966003980541</v>
      </c>
      <c r="Z226" s="360">
        <f t="shared" si="53"/>
        <v>1726.9169403582489</v>
      </c>
      <c r="AA226" s="360">
        <f t="shared" si="53"/>
        <v>9.5939830019902694E-2</v>
      </c>
      <c r="AB226" s="360">
        <f t="shared" si="53"/>
        <v>9.5939830019902694E-2</v>
      </c>
      <c r="AC226" s="360">
        <f t="shared" si="53"/>
        <v>11.512779602388324</v>
      </c>
      <c r="AD226" s="360">
        <f t="shared" si="53"/>
        <v>1.9187966003980541</v>
      </c>
      <c r="AE226" s="360">
        <f t="shared" si="53"/>
        <v>11.512779602388324</v>
      </c>
      <c r="AF226" s="360">
        <f t="shared" si="53"/>
        <v>0.15350372803184431</v>
      </c>
      <c r="AG226" s="360">
        <f t="shared" si="53"/>
        <v>17.269169403582485</v>
      </c>
      <c r="AH226" s="360">
        <f t="shared" si="53"/>
        <v>95.939830019902715</v>
      </c>
      <c r="AI226" s="360">
        <f t="shared" si="53"/>
        <v>13.431576202786376</v>
      </c>
      <c r="AJ226" s="360">
        <f t="shared" si="53"/>
        <v>9.593983001990269</v>
      </c>
    </row>
    <row r="227" spans="4:36" outlineLevel="1" x14ac:dyDescent="0.3">
      <c r="D227" s="70">
        <f t="shared" si="54"/>
        <v>8</v>
      </c>
      <c r="E227" s="71" t="str">
        <f t="shared" si="49"/>
        <v>3G-Libre</v>
      </c>
      <c r="I227" s="138" t="s">
        <v>833</v>
      </c>
      <c r="J227" s="47">
        <f t="shared" si="50"/>
        <v>0</v>
      </c>
      <c r="K227" s="371" t="str">
        <f t="shared" si="51"/>
        <v>3G-Libre</v>
      </c>
      <c r="L227" s="360">
        <f t="shared" si="52"/>
        <v>0</v>
      </c>
      <c r="M227" s="360">
        <f t="shared" si="52"/>
        <v>0</v>
      </c>
      <c r="N227" s="360">
        <f t="shared" si="52"/>
        <v>0</v>
      </c>
      <c r="O227" s="360">
        <f t="shared" si="52"/>
        <v>0</v>
      </c>
      <c r="P227" s="360">
        <f t="shared" si="52"/>
        <v>0</v>
      </c>
      <c r="Q227" s="360">
        <f t="shared" si="52"/>
        <v>0</v>
      </c>
      <c r="R227" s="360">
        <f t="shared" si="52"/>
        <v>0</v>
      </c>
      <c r="S227" s="360">
        <f t="shared" si="52"/>
        <v>0</v>
      </c>
      <c r="T227" s="360">
        <f t="shared" si="52"/>
        <v>0</v>
      </c>
      <c r="U227" s="360">
        <f t="shared" si="52"/>
        <v>0</v>
      </c>
      <c r="V227" s="360">
        <f t="shared" si="53"/>
        <v>0</v>
      </c>
      <c r="W227" s="360">
        <f t="shared" si="53"/>
        <v>0</v>
      </c>
      <c r="X227" s="360">
        <f t="shared" si="53"/>
        <v>0</v>
      </c>
      <c r="Y227" s="360">
        <f t="shared" si="53"/>
        <v>0</v>
      </c>
      <c r="Z227" s="360">
        <f t="shared" si="53"/>
        <v>0</v>
      </c>
      <c r="AA227" s="360">
        <f t="shared" si="53"/>
        <v>0</v>
      </c>
      <c r="AB227" s="360">
        <f t="shared" si="53"/>
        <v>0</v>
      </c>
      <c r="AC227" s="360">
        <f t="shared" si="53"/>
        <v>0</v>
      </c>
      <c r="AD227" s="360">
        <f t="shared" si="53"/>
        <v>0</v>
      </c>
      <c r="AE227" s="360">
        <f t="shared" si="53"/>
        <v>0</v>
      </c>
      <c r="AF227" s="360">
        <f t="shared" si="53"/>
        <v>0</v>
      </c>
      <c r="AG227" s="360">
        <f t="shared" si="53"/>
        <v>0</v>
      </c>
      <c r="AH227" s="360">
        <f t="shared" si="53"/>
        <v>0</v>
      </c>
      <c r="AI227" s="360">
        <f t="shared" si="53"/>
        <v>0</v>
      </c>
      <c r="AJ227" s="360">
        <f t="shared" si="53"/>
        <v>0</v>
      </c>
    </row>
    <row r="228" spans="4:36" outlineLevel="1" x14ac:dyDescent="0.3">
      <c r="D228" s="70">
        <f t="shared" si="54"/>
        <v>9</v>
      </c>
      <c r="E228" s="71" t="str">
        <f t="shared" si="49"/>
        <v>4G-Urbano</v>
      </c>
      <c r="I228" s="138" t="s">
        <v>833</v>
      </c>
      <c r="J228" s="47">
        <f t="shared" si="50"/>
        <v>0</v>
      </c>
      <c r="K228" s="371" t="str">
        <f t="shared" si="51"/>
        <v>4G-Urbano</v>
      </c>
      <c r="L228" s="360">
        <f t="shared" si="52"/>
        <v>0</v>
      </c>
      <c r="M228" s="360">
        <f t="shared" si="52"/>
        <v>0</v>
      </c>
      <c r="N228" s="360">
        <f t="shared" si="52"/>
        <v>0</v>
      </c>
      <c r="O228" s="360">
        <f t="shared" si="52"/>
        <v>0</v>
      </c>
      <c r="P228" s="360">
        <f t="shared" si="52"/>
        <v>0</v>
      </c>
      <c r="Q228" s="360">
        <f t="shared" si="52"/>
        <v>0</v>
      </c>
      <c r="R228" s="360">
        <f t="shared" si="52"/>
        <v>0</v>
      </c>
      <c r="S228" s="360">
        <f t="shared" si="52"/>
        <v>0</v>
      </c>
      <c r="T228" s="360">
        <f t="shared" si="52"/>
        <v>0</v>
      </c>
      <c r="U228" s="360">
        <f t="shared" si="52"/>
        <v>0</v>
      </c>
      <c r="V228" s="360">
        <f t="shared" si="53"/>
        <v>0</v>
      </c>
      <c r="W228" s="360">
        <f t="shared" si="53"/>
        <v>0</v>
      </c>
      <c r="X228" s="360">
        <f t="shared" si="53"/>
        <v>0</v>
      </c>
      <c r="Y228" s="360">
        <f t="shared" si="53"/>
        <v>0</v>
      </c>
      <c r="Z228" s="360">
        <f t="shared" si="53"/>
        <v>0</v>
      </c>
      <c r="AA228" s="360">
        <f t="shared" si="53"/>
        <v>0</v>
      </c>
      <c r="AB228" s="360">
        <f t="shared" si="53"/>
        <v>0</v>
      </c>
      <c r="AC228" s="360">
        <f t="shared" si="53"/>
        <v>0</v>
      </c>
      <c r="AD228" s="360">
        <f t="shared" si="53"/>
        <v>0</v>
      </c>
      <c r="AE228" s="360">
        <f t="shared" si="53"/>
        <v>0</v>
      </c>
      <c r="AF228" s="360">
        <f t="shared" si="53"/>
        <v>0</v>
      </c>
      <c r="AG228" s="360">
        <f t="shared" si="53"/>
        <v>0</v>
      </c>
      <c r="AH228" s="360">
        <f t="shared" si="53"/>
        <v>0</v>
      </c>
      <c r="AI228" s="360">
        <f t="shared" si="53"/>
        <v>0</v>
      </c>
      <c r="AJ228" s="360">
        <f t="shared" si="53"/>
        <v>0</v>
      </c>
    </row>
    <row r="229" spans="4:36" outlineLevel="1" x14ac:dyDescent="0.3">
      <c r="D229" s="70">
        <f t="shared" si="54"/>
        <v>10</v>
      </c>
      <c r="E229" s="71" t="str">
        <f t="shared" si="49"/>
        <v>4G-Suburbano</v>
      </c>
      <c r="I229" s="138" t="s">
        <v>833</v>
      </c>
      <c r="J229" s="47">
        <f t="shared" si="50"/>
        <v>0</v>
      </c>
      <c r="K229" s="371" t="str">
        <f t="shared" si="51"/>
        <v>4G-Suburbano</v>
      </c>
      <c r="L229" s="360">
        <f t="shared" si="52"/>
        <v>0</v>
      </c>
      <c r="M229" s="360">
        <f t="shared" si="52"/>
        <v>0</v>
      </c>
      <c r="N229" s="360">
        <f t="shared" si="52"/>
        <v>0</v>
      </c>
      <c r="O229" s="360">
        <f t="shared" si="52"/>
        <v>0</v>
      </c>
      <c r="P229" s="360">
        <f t="shared" si="52"/>
        <v>0</v>
      </c>
      <c r="Q229" s="360">
        <f t="shared" si="52"/>
        <v>0</v>
      </c>
      <c r="R229" s="360">
        <f t="shared" si="52"/>
        <v>0</v>
      </c>
      <c r="S229" s="360">
        <f t="shared" si="52"/>
        <v>0</v>
      </c>
      <c r="T229" s="360">
        <f t="shared" si="52"/>
        <v>0</v>
      </c>
      <c r="U229" s="360">
        <f t="shared" si="52"/>
        <v>0</v>
      </c>
      <c r="V229" s="360">
        <f t="shared" si="53"/>
        <v>0</v>
      </c>
      <c r="W229" s="360">
        <f t="shared" si="53"/>
        <v>0</v>
      </c>
      <c r="X229" s="360">
        <f t="shared" si="53"/>
        <v>0</v>
      </c>
      <c r="Y229" s="360">
        <f t="shared" si="53"/>
        <v>0</v>
      </c>
      <c r="Z229" s="360">
        <f t="shared" si="53"/>
        <v>0</v>
      </c>
      <c r="AA229" s="360">
        <f t="shared" si="53"/>
        <v>0</v>
      </c>
      <c r="AB229" s="360">
        <f t="shared" si="53"/>
        <v>0</v>
      </c>
      <c r="AC229" s="360">
        <f t="shared" si="53"/>
        <v>0</v>
      </c>
      <c r="AD229" s="360">
        <f t="shared" si="53"/>
        <v>0</v>
      </c>
      <c r="AE229" s="360">
        <f t="shared" si="53"/>
        <v>0</v>
      </c>
      <c r="AF229" s="360">
        <f t="shared" si="53"/>
        <v>0</v>
      </c>
      <c r="AG229" s="360">
        <f t="shared" si="53"/>
        <v>0</v>
      </c>
      <c r="AH229" s="360">
        <f t="shared" si="53"/>
        <v>0</v>
      </c>
      <c r="AI229" s="360">
        <f t="shared" si="53"/>
        <v>0</v>
      </c>
      <c r="AJ229" s="360">
        <f t="shared" si="53"/>
        <v>0</v>
      </c>
    </row>
    <row r="230" spans="4:36" outlineLevel="1" x14ac:dyDescent="0.3">
      <c r="D230" s="70">
        <f t="shared" si="54"/>
        <v>11</v>
      </c>
      <c r="E230" s="71" t="str">
        <f t="shared" si="49"/>
        <v>4G-Rural</v>
      </c>
      <c r="I230" s="138" t="s">
        <v>833</v>
      </c>
      <c r="J230" s="47">
        <f t="shared" si="50"/>
        <v>0</v>
      </c>
      <c r="K230" s="371" t="str">
        <f t="shared" si="51"/>
        <v>4G-Rural</v>
      </c>
      <c r="L230" s="360">
        <f t="shared" ref="L230:U239" si="55">+INDEX(p.ran.dis.traf.voz,$D230,L$6)*L$215</f>
        <v>0</v>
      </c>
      <c r="M230" s="360">
        <f t="shared" si="55"/>
        <v>0</v>
      </c>
      <c r="N230" s="360">
        <f t="shared" si="55"/>
        <v>0</v>
      </c>
      <c r="O230" s="360">
        <f t="shared" si="55"/>
        <v>0</v>
      </c>
      <c r="P230" s="360">
        <f t="shared" si="55"/>
        <v>0</v>
      </c>
      <c r="Q230" s="360">
        <f t="shared" si="55"/>
        <v>0</v>
      </c>
      <c r="R230" s="360">
        <f t="shared" si="55"/>
        <v>0</v>
      </c>
      <c r="S230" s="360">
        <f t="shared" si="55"/>
        <v>0</v>
      </c>
      <c r="T230" s="360">
        <f t="shared" si="55"/>
        <v>0</v>
      </c>
      <c r="U230" s="360">
        <f t="shared" si="55"/>
        <v>0</v>
      </c>
      <c r="V230" s="360">
        <f t="shared" ref="V230:AJ239" si="56">+INDEX(p.ran.dis.traf.voz,$D230,V$6)*V$215</f>
        <v>0</v>
      </c>
      <c r="W230" s="360">
        <f t="shared" si="56"/>
        <v>0</v>
      </c>
      <c r="X230" s="360">
        <f t="shared" si="56"/>
        <v>0</v>
      </c>
      <c r="Y230" s="360">
        <f t="shared" si="56"/>
        <v>0</v>
      </c>
      <c r="Z230" s="360">
        <f t="shared" si="56"/>
        <v>0</v>
      </c>
      <c r="AA230" s="360">
        <f t="shared" si="56"/>
        <v>0</v>
      </c>
      <c r="AB230" s="360">
        <f t="shared" si="56"/>
        <v>0</v>
      </c>
      <c r="AC230" s="360">
        <f t="shared" si="56"/>
        <v>0</v>
      </c>
      <c r="AD230" s="360">
        <f t="shared" si="56"/>
        <v>0</v>
      </c>
      <c r="AE230" s="360">
        <f t="shared" si="56"/>
        <v>0</v>
      </c>
      <c r="AF230" s="360">
        <f t="shared" si="56"/>
        <v>0</v>
      </c>
      <c r="AG230" s="360">
        <f t="shared" si="56"/>
        <v>0</v>
      </c>
      <c r="AH230" s="360">
        <f t="shared" si="56"/>
        <v>0</v>
      </c>
      <c r="AI230" s="360">
        <f t="shared" si="56"/>
        <v>0</v>
      </c>
      <c r="AJ230" s="360">
        <f t="shared" si="56"/>
        <v>0</v>
      </c>
    </row>
    <row r="231" spans="4:36" outlineLevel="1" x14ac:dyDescent="0.3">
      <c r="D231" s="70">
        <f t="shared" si="54"/>
        <v>12</v>
      </c>
      <c r="E231" s="71" t="str">
        <f t="shared" si="49"/>
        <v>4G-Libre</v>
      </c>
      <c r="I231" s="138" t="s">
        <v>833</v>
      </c>
      <c r="J231" s="47">
        <f t="shared" si="50"/>
        <v>0</v>
      </c>
      <c r="K231" s="371" t="str">
        <f t="shared" si="51"/>
        <v>4G-Libre</v>
      </c>
      <c r="L231" s="360">
        <f t="shared" si="55"/>
        <v>0</v>
      </c>
      <c r="M231" s="360">
        <f t="shared" si="55"/>
        <v>0</v>
      </c>
      <c r="N231" s="360">
        <f t="shared" si="55"/>
        <v>0</v>
      </c>
      <c r="O231" s="360">
        <f t="shared" si="55"/>
        <v>0</v>
      </c>
      <c r="P231" s="360">
        <f t="shared" si="55"/>
        <v>0</v>
      </c>
      <c r="Q231" s="360">
        <f t="shared" si="55"/>
        <v>0</v>
      </c>
      <c r="R231" s="360">
        <f t="shared" si="55"/>
        <v>0</v>
      </c>
      <c r="S231" s="360">
        <f t="shared" si="55"/>
        <v>0</v>
      </c>
      <c r="T231" s="360">
        <f t="shared" si="55"/>
        <v>0</v>
      </c>
      <c r="U231" s="360">
        <f t="shared" si="55"/>
        <v>0</v>
      </c>
      <c r="V231" s="360">
        <f t="shared" si="56"/>
        <v>0</v>
      </c>
      <c r="W231" s="360">
        <f t="shared" si="56"/>
        <v>0</v>
      </c>
      <c r="X231" s="360">
        <f t="shared" si="56"/>
        <v>0</v>
      </c>
      <c r="Y231" s="360">
        <f t="shared" si="56"/>
        <v>0</v>
      </c>
      <c r="Z231" s="360">
        <f t="shared" si="56"/>
        <v>0</v>
      </c>
      <c r="AA231" s="360">
        <f t="shared" si="56"/>
        <v>0</v>
      </c>
      <c r="AB231" s="360">
        <f t="shared" si="56"/>
        <v>0</v>
      </c>
      <c r="AC231" s="360">
        <f t="shared" si="56"/>
        <v>0</v>
      </c>
      <c r="AD231" s="360">
        <f t="shared" si="56"/>
        <v>0</v>
      </c>
      <c r="AE231" s="360">
        <f t="shared" si="56"/>
        <v>0</v>
      </c>
      <c r="AF231" s="360">
        <f t="shared" si="56"/>
        <v>0</v>
      </c>
      <c r="AG231" s="360">
        <f t="shared" si="56"/>
        <v>0</v>
      </c>
      <c r="AH231" s="360">
        <f t="shared" si="56"/>
        <v>0</v>
      </c>
      <c r="AI231" s="360">
        <f t="shared" si="56"/>
        <v>0</v>
      </c>
      <c r="AJ231" s="360">
        <f t="shared" si="56"/>
        <v>0</v>
      </c>
    </row>
    <row r="232" spans="4:36" outlineLevel="1" x14ac:dyDescent="0.3">
      <c r="D232" s="70">
        <f t="shared" si="54"/>
        <v>13</v>
      </c>
      <c r="E232" s="71" t="str">
        <f t="shared" si="49"/>
        <v>Libre</v>
      </c>
      <c r="I232" s="138" t="s">
        <v>833</v>
      </c>
      <c r="J232" s="47">
        <f t="shared" si="50"/>
        <v>0</v>
      </c>
      <c r="K232" s="371" t="str">
        <f t="shared" si="51"/>
        <v>Libre</v>
      </c>
      <c r="L232" s="360">
        <f t="shared" si="55"/>
        <v>0</v>
      </c>
      <c r="M232" s="360">
        <f t="shared" si="55"/>
        <v>0</v>
      </c>
      <c r="N232" s="360">
        <f t="shared" si="55"/>
        <v>0</v>
      </c>
      <c r="O232" s="360">
        <f t="shared" si="55"/>
        <v>0</v>
      </c>
      <c r="P232" s="360">
        <f t="shared" si="55"/>
        <v>0</v>
      </c>
      <c r="Q232" s="360">
        <f t="shared" si="55"/>
        <v>0</v>
      </c>
      <c r="R232" s="360">
        <f t="shared" si="55"/>
        <v>0</v>
      </c>
      <c r="S232" s="360">
        <f t="shared" si="55"/>
        <v>0</v>
      </c>
      <c r="T232" s="360">
        <f t="shared" si="55"/>
        <v>0</v>
      </c>
      <c r="U232" s="360">
        <f t="shared" si="55"/>
        <v>0</v>
      </c>
      <c r="V232" s="360">
        <f t="shared" si="56"/>
        <v>0</v>
      </c>
      <c r="W232" s="360">
        <f t="shared" si="56"/>
        <v>0</v>
      </c>
      <c r="X232" s="360">
        <f t="shared" si="56"/>
        <v>0</v>
      </c>
      <c r="Y232" s="360">
        <f t="shared" si="56"/>
        <v>0</v>
      </c>
      <c r="Z232" s="360">
        <f t="shared" si="56"/>
        <v>0</v>
      </c>
      <c r="AA232" s="360">
        <f t="shared" si="56"/>
        <v>0</v>
      </c>
      <c r="AB232" s="360">
        <f t="shared" si="56"/>
        <v>0</v>
      </c>
      <c r="AC232" s="360">
        <f t="shared" si="56"/>
        <v>0</v>
      </c>
      <c r="AD232" s="360">
        <f t="shared" si="56"/>
        <v>0</v>
      </c>
      <c r="AE232" s="360">
        <f t="shared" si="56"/>
        <v>0</v>
      </c>
      <c r="AF232" s="360">
        <f t="shared" si="56"/>
        <v>0</v>
      </c>
      <c r="AG232" s="360">
        <f t="shared" si="56"/>
        <v>0</v>
      </c>
      <c r="AH232" s="360">
        <f t="shared" si="56"/>
        <v>0</v>
      </c>
      <c r="AI232" s="360">
        <f t="shared" si="56"/>
        <v>0</v>
      </c>
      <c r="AJ232" s="360">
        <f t="shared" si="56"/>
        <v>0</v>
      </c>
    </row>
    <row r="233" spans="4:36" outlineLevel="1" x14ac:dyDescent="0.3">
      <c r="D233" s="70">
        <f t="shared" si="54"/>
        <v>14</v>
      </c>
      <c r="E233" s="71" t="str">
        <f t="shared" si="49"/>
        <v>Libre</v>
      </c>
      <c r="I233" s="138" t="s">
        <v>833</v>
      </c>
      <c r="J233" s="47">
        <f t="shared" si="50"/>
        <v>0</v>
      </c>
      <c r="K233" s="371" t="str">
        <f t="shared" si="51"/>
        <v>Libre</v>
      </c>
      <c r="L233" s="360">
        <f t="shared" si="55"/>
        <v>0</v>
      </c>
      <c r="M233" s="360">
        <f t="shared" si="55"/>
        <v>0</v>
      </c>
      <c r="N233" s="360">
        <f t="shared" si="55"/>
        <v>0</v>
      </c>
      <c r="O233" s="360">
        <f t="shared" si="55"/>
        <v>0</v>
      </c>
      <c r="P233" s="360">
        <f t="shared" si="55"/>
        <v>0</v>
      </c>
      <c r="Q233" s="360">
        <f t="shared" si="55"/>
        <v>0</v>
      </c>
      <c r="R233" s="360">
        <f t="shared" si="55"/>
        <v>0</v>
      </c>
      <c r="S233" s="360">
        <f t="shared" si="55"/>
        <v>0</v>
      </c>
      <c r="T233" s="360">
        <f t="shared" si="55"/>
        <v>0</v>
      </c>
      <c r="U233" s="360">
        <f t="shared" si="55"/>
        <v>0</v>
      </c>
      <c r="V233" s="360">
        <f t="shared" si="56"/>
        <v>0</v>
      </c>
      <c r="W233" s="360">
        <f t="shared" si="56"/>
        <v>0</v>
      </c>
      <c r="X233" s="360">
        <f t="shared" si="56"/>
        <v>0</v>
      </c>
      <c r="Y233" s="360">
        <f t="shared" si="56"/>
        <v>0</v>
      </c>
      <c r="Z233" s="360">
        <f t="shared" si="56"/>
        <v>0</v>
      </c>
      <c r="AA233" s="360">
        <f t="shared" si="56"/>
        <v>0</v>
      </c>
      <c r="AB233" s="360">
        <f t="shared" si="56"/>
        <v>0</v>
      </c>
      <c r="AC233" s="360">
        <f t="shared" si="56"/>
        <v>0</v>
      </c>
      <c r="AD233" s="360">
        <f t="shared" si="56"/>
        <v>0</v>
      </c>
      <c r="AE233" s="360">
        <f t="shared" si="56"/>
        <v>0</v>
      </c>
      <c r="AF233" s="360">
        <f t="shared" si="56"/>
        <v>0</v>
      </c>
      <c r="AG233" s="360">
        <f t="shared" si="56"/>
        <v>0</v>
      </c>
      <c r="AH233" s="360">
        <f t="shared" si="56"/>
        <v>0</v>
      </c>
      <c r="AI233" s="360">
        <f t="shared" si="56"/>
        <v>0</v>
      </c>
      <c r="AJ233" s="360">
        <f t="shared" si="56"/>
        <v>0</v>
      </c>
    </row>
    <row r="234" spans="4:36" outlineLevel="1" x14ac:dyDescent="0.3">
      <c r="D234" s="70">
        <f t="shared" si="54"/>
        <v>15</v>
      </c>
      <c r="E234" s="71" t="str">
        <f t="shared" si="49"/>
        <v>Libre</v>
      </c>
      <c r="I234" s="138" t="s">
        <v>833</v>
      </c>
      <c r="J234" s="47">
        <f t="shared" si="50"/>
        <v>0</v>
      </c>
      <c r="K234" s="371" t="str">
        <f t="shared" si="51"/>
        <v>Libre</v>
      </c>
      <c r="L234" s="360">
        <f t="shared" si="55"/>
        <v>0</v>
      </c>
      <c r="M234" s="360">
        <f t="shared" si="55"/>
        <v>0</v>
      </c>
      <c r="N234" s="360">
        <f t="shared" si="55"/>
        <v>0</v>
      </c>
      <c r="O234" s="360">
        <f t="shared" si="55"/>
        <v>0</v>
      </c>
      <c r="P234" s="360">
        <f t="shared" si="55"/>
        <v>0</v>
      </c>
      <c r="Q234" s="360">
        <f t="shared" si="55"/>
        <v>0</v>
      </c>
      <c r="R234" s="360">
        <f t="shared" si="55"/>
        <v>0</v>
      </c>
      <c r="S234" s="360">
        <f t="shared" si="55"/>
        <v>0</v>
      </c>
      <c r="T234" s="360">
        <f t="shared" si="55"/>
        <v>0</v>
      </c>
      <c r="U234" s="360">
        <f t="shared" si="55"/>
        <v>0</v>
      </c>
      <c r="V234" s="360">
        <f t="shared" si="56"/>
        <v>0</v>
      </c>
      <c r="W234" s="360">
        <f t="shared" si="56"/>
        <v>0</v>
      </c>
      <c r="X234" s="360">
        <f t="shared" si="56"/>
        <v>0</v>
      </c>
      <c r="Y234" s="360">
        <f t="shared" si="56"/>
        <v>0</v>
      </c>
      <c r="Z234" s="360">
        <f t="shared" si="56"/>
        <v>0</v>
      </c>
      <c r="AA234" s="360">
        <f t="shared" si="56"/>
        <v>0</v>
      </c>
      <c r="AB234" s="360">
        <f t="shared" si="56"/>
        <v>0</v>
      </c>
      <c r="AC234" s="360">
        <f t="shared" si="56"/>
        <v>0</v>
      </c>
      <c r="AD234" s="360">
        <f t="shared" si="56"/>
        <v>0</v>
      </c>
      <c r="AE234" s="360">
        <f t="shared" si="56"/>
        <v>0</v>
      </c>
      <c r="AF234" s="360">
        <f t="shared" si="56"/>
        <v>0</v>
      </c>
      <c r="AG234" s="360">
        <f t="shared" si="56"/>
        <v>0</v>
      </c>
      <c r="AH234" s="360">
        <f t="shared" si="56"/>
        <v>0</v>
      </c>
      <c r="AI234" s="360">
        <f t="shared" si="56"/>
        <v>0</v>
      </c>
      <c r="AJ234" s="360">
        <f t="shared" si="56"/>
        <v>0</v>
      </c>
    </row>
    <row r="235" spans="4:36" outlineLevel="1" x14ac:dyDescent="0.3">
      <c r="D235" s="70">
        <f t="shared" si="54"/>
        <v>16</v>
      </c>
      <c r="E235" s="71" t="str">
        <f t="shared" si="49"/>
        <v>Libre</v>
      </c>
      <c r="I235" s="138" t="s">
        <v>833</v>
      </c>
      <c r="J235" s="47">
        <f t="shared" si="50"/>
        <v>0</v>
      </c>
      <c r="K235" s="371" t="str">
        <f t="shared" si="51"/>
        <v>Libre</v>
      </c>
      <c r="L235" s="360">
        <f t="shared" si="55"/>
        <v>0</v>
      </c>
      <c r="M235" s="360">
        <f t="shared" si="55"/>
        <v>0</v>
      </c>
      <c r="N235" s="360">
        <f t="shared" si="55"/>
        <v>0</v>
      </c>
      <c r="O235" s="360">
        <f t="shared" si="55"/>
        <v>0</v>
      </c>
      <c r="P235" s="360">
        <f t="shared" si="55"/>
        <v>0</v>
      </c>
      <c r="Q235" s="360">
        <f t="shared" si="55"/>
        <v>0</v>
      </c>
      <c r="R235" s="360">
        <f t="shared" si="55"/>
        <v>0</v>
      </c>
      <c r="S235" s="360">
        <f t="shared" si="55"/>
        <v>0</v>
      </c>
      <c r="T235" s="360">
        <f t="shared" si="55"/>
        <v>0</v>
      </c>
      <c r="U235" s="360">
        <f t="shared" si="55"/>
        <v>0</v>
      </c>
      <c r="V235" s="360">
        <f t="shared" si="56"/>
        <v>0</v>
      </c>
      <c r="W235" s="360">
        <f t="shared" si="56"/>
        <v>0</v>
      </c>
      <c r="X235" s="360">
        <f t="shared" si="56"/>
        <v>0</v>
      </c>
      <c r="Y235" s="360">
        <f t="shared" si="56"/>
        <v>0</v>
      </c>
      <c r="Z235" s="360">
        <f t="shared" si="56"/>
        <v>0</v>
      </c>
      <c r="AA235" s="360">
        <f t="shared" si="56"/>
        <v>0</v>
      </c>
      <c r="AB235" s="360">
        <f t="shared" si="56"/>
        <v>0</v>
      </c>
      <c r="AC235" s="360">
        <f t="shared" si="56"/>
        <v>0</v>
      </c>
      <c r="AD235" s="360">
        <f t="shared" si="56"/>
        <v>0</v>
      </c>
      <c r="AE235" s="360">
        <f t="shared" si="56"/>
        <v>0</v>
      </c>
      <c r="AF235" s="360">
        <f t="shared" si="56"/>
        <v>0</v>
      </c>
      <c r="AG235" s="360">
        <f t="shared" si="56"/>
        <v>0</v>
      </c>
      <c r="AH235" s="360">
        <f t="shared" si="56"/>
        <v>0</v>
      </c>
      <c r="AI235" s="360">
        <f t="shared" si="56"/>
        <v>0</v>
      </c>
      <c r="AJ235" s="360">
        <f t="shared" si="56"/>
        <v>0</v>
      </c>
    </row>
    <row r="236" spans="4:36" outlineLevel="1" x14ac:dyDescent="0.3">
      <c r="D236" s="70">
        <f t="shared" si="54"/>
        <v>17</v>
      </c>
      <c r="E236" s="71" t="str">
        <f t="shared" si="49"/>
        <v>Libre</v>
      </c>
      <c r="I236" s="138" t="s">
        <v>833</v>
      </c>
      <c r="J236" s="47">
        <f t="shared" si="50"/>
        <v>0</v>
      </c>
      <c r="K236" s="371" t="str">
        <f t="shared" si="51"/>
        <v>Libre</v>
      </c>
      <c r="L236" s="360">
        <f t="shared" si="55"/>
        <v>0</v>
      </c>
      <c r="M236" s="360">
        <f t="shared" si="55"/>
        <v>0</v>
      </c>
      <c r="N236" s="360">
        <f t="shared" si="55"/>
        <v>0</v>
      </c>
      <c r="O236" s="360">
        <f t="shared" si="55"/>
        <v>0</v>
      </c>
      <c r="P236" s="360">
        <f t="shared" si="55"/>
        <v>0</v>
      </c>
      <c r="Q236" s="360">
        <f t="shared" si="55"/>
        <v>0</v>
      </c>
      <c r="R236" s="360">
        <f t="shared" si="55"/>
        <v>0</v>
      </c>
      <c r="S236" s="360">
        <f t="shared" si="55"/>
        <v>0</v>
      </c>
      <c r="T236" s="360">
        <f t="shared" si="55"/>
        <v>0</v>
      </c>
      <c r="U236" s="360">
        <f t="shared" si="55"/>
        <v>0</v>
      </c>
      <c r="V236" s="360">
        <f t="shared" si="56"/>
        <v>0</v>
      </c>
      <c r="W236" s="360">
        <f t="shared" si="56"/>
        <v>0</v>
      </c>
      <c r="X236" s="360">
        <f t="shared" si="56"/>
        <v>0</v>
      </c>
      <c r="Y236" s="360">
        <f t="shared" si="56"/>
        <v>0</v>
      </c>
      <c r="Z236" s="360">
        <f t="shared" si="56"/>
        <v>0</v>
      </c>
      <c r="AA236" s="360">
        <f t="shared" si="56"/>
        <v>0</v>
      </c>
      <c r="AB236" s="360">
        <f t="shared" si="56"/>
        <v>0</v>
      </c>
      <c r="AC236" s="360">
        <f t="shared" si="56"/>
        <v>0</v>
      </c>
      <c r="AD236" s="360">
        <f t="shared" si="56"/>
        <v>0</v>
      </c>
      <c r="AE236" s="360">
        <f t="shared" si="56"/>
        <v>0</v>
      </c>
      <c r="AF236" s="360">
        <f t="shared" si="56"/>
        <v>0</v>
      </c>
      <c r="AG236" s="360">
        <f t="shared" si="56"/>
        <v>0</v>
      </c>
      <c r="AH236" s="360">
        <f t="shared" si="56"/>
        <v>0</v>
      </c>
      <c r="AI236" s="360">
        <f t="shared" si="56"/>
        <v>0</v>
      </c>
      <c r="AJ236" s="360">
        <f t="shared" si="56"/>
        <v>0</v>
      </c>
    </row>
    <row r="237" spans="4:36" outlineLevel="1" x14ac:dyDescent="0.3">
      <c r="D237" s="70">
        <f t="shared" si="54"/>
        <v>18</v>
      </c>
      <c r="E237" s="71" t="str">
        <f t="shared" si="49"/>
        <v>Libre</v>
      </c>
      <c r="I237" s="138" t="s">
        <v>833</v>
      </c>
      <c r="J237" s="47">
        <f t="shared" si="50"/>
        <v>0</v>
      </c>
      <c r="K237" s="371" t="str">
        <f t="shared" si="51"/>
        <v>Libre</v>
      </c>
      <c r="L237" s="360">
        <f t="shared" si="55"/>
        <v>0</v>
      </c>
      <c r="M237" s="360">
        <f t="shared" si="55"/>
        <v>0</v>
      </c>
      <c r="N237" s="360">
        <f t="shared" si="55"/>
        <v>0</v>
      </c>
      <c r="O237" s="360">
        <f t="shared" si="55"/>
        <v>0</v>
      </c>
      <c r="P237" s="360">
        <f t="shared" si="55"/>
        <v>0</v>
      </c>
      <c r="Q237" s="360">
        <f t="shared" si="55"/>
        <v>0</v>
      </c>
      <c r="R237" s="360">
        <f t="shared" si="55"/>
        <v>0</v>
      </c>
      <c r="S237" s="360">
        <f t="shared" si="55"/>
        <v>0</v>
      </c>
      <c r="T237" s="360">
        <f t="shared" si="55"/>
        <v>0</v>
      </c>
      <c r="U237" s="360">
        <f t="shared" si="55"/>
        <v>0</v>
      </c>
      <c r="V237" s="360">
        <f t="shared" si="56"/>
        <v>0</v>
      </c>
      <c r="W237" s="360">
        <f t="shared" si="56"/>
        <v>0</v>
      </c>
      <c r="X237" s="360">
        <f t="shared" si="56"/>
        <v>0</v>
      </c>
      <c r="Y237" s="360">
        <f t="shared" si="56"/>
        <v>0</v>
      </c>
      <c r="Z237" s="360">
        <f t="shared" si="56"/>
        <v>0</v>
      </c>
      <c r="AA237" s="360">
        <f t="shared" si="56"/>
        <v>0</v>
      </c>
      <c r="AB237" s="360">
        <f t="shared" si="56"/>
        <v>0</v>
      </c>
      <c r="AC237" s="360">
        <f t="shared" si="56"/>
        <v>0</v>
      </c>
      <c r="AD237" s="360">
        <f t="shared" si="56"/>
        <v>0</v>
      </c>
      <c r="AE237" s="360">
        <f t="shared" si="56"/>
        <v>0</v>
      </c>
      <c r="AF237" s="360">
        <f t="shared" si="56"/>
        <v>0</v>
      </c>
      <c r="AG237" s="360">
        <f t="shared" si="56"/>
        <v>0</v>
      </c>
      <c r="AH237" s="360">
        <f t="shared" si="56"/>
        <v>0</v>
      </c>
      <c r="AI237" s="360">
        <f t="shared" si="56"/>
        <v>0</v>
      </c>
      <c r="AJ237" s="360">
        <f t="shared" si="56"/>
        <v>0</v>
      </c>
    </row>
    <row r="238" spans="4:36" outlineLevel="1" x14ac:dyDescent="0.3">
      <c r="D238" s="70">
        <f t="shared" si="54"/>
        <v>19</v>
      </c>
      <c r="E238" s="71" t="str">
        <f t="shared" si="49"/>
        <v>Libre</v>
      </c>
      <c r="I238" s="138" t="s">
        <v>833</v>
      </c>
      <c r="J238" s="47">
        <f t="shared" si="50"/>
        <v>0</v>
      </c>
      <c r="K238" s="371" t="str">
        <f t="shared" si="51"/>
        <v>Libre</v>
      </c>
      <c r="L238" s="360">
        <f t="shared" si="55"/>
        <v>0</v>
      </c>
      <c r="M238" s="360">
        <f t="shared" si="55"/>
        <v>0</v>
      </c>
      <c r="N238" s="360">
        <f t="shared" si="55"/>
        <v>0</v>
      </c>
      <c r="O238" s="360">
        <f t="shared" si="55"/>
        <v>0</v>
      </c>
      <c r="P238" s="360">
        <f t="shared" si="55"/>
        <v>0</v>
      </c>
      <c r="Q238" s="360">
        <f t="shared" si="55"/>
        <v>0</v>
      </c>
      <c r="R238" s="360">
        <f t="shared" si="55"/>
        <v>0</v>
      </c>
      <c r="S238" s="360">
        <f t="shared" si="55"/>
        <v>0</v>
      </c>
      <c r="T238" s="360">
        <f t="shared" si="55"/>
        <v>0</v>
      </c>
      <c r="U238" s="360">
        <f t="shared" si="55"/>
        <v>0</v>
      </c>
      <c r="V238" s="360">
        <f t="shared" si="56"/>
        <v>0</v>
      </c>
      <c r="W238" s="360">
        <f t="shared" si="56"/>
        <v>0</v>
      </c>
      <c r="X238" s="360">
        <f t="shared" si="56"/>
        <v>0</v>
      </c>
      <c r="Y238" s="360">
        <f t="shared" si="56"/>
        <v>0</v>
      </c>
      <c r="Z238" s="360">
        <f t="shared" si="56"/>
        <v>0</v>
      </c>
      <c r="AA238" s="360">
        <f t="shared" si="56"/>
        <v>0</v>
      </c>
      <c r="AB238" s="360">
        <f t="shared" si="56"/>
        <v>0</v>
      </c>
      <c r="AC238" s="360">
        <f t="shared" si="56"/>
        <v>0</v>
      </c>
      <c r="AD238" s="360">
        <f t="shared" si="56"/>
        <v>0</v>
      </c>
      <c r="AE238" s="360">
        <f t="shared" si="56"/>
        <v>0</v>
      </c>
      <c r="AF238" s="360">
        <f t="shared" si="56"/>
        <v>0</v>
      </c>
      <c r="AG238" s="360">
        <f t="shared" si="56"/>
        <v>0</v>
      </c>
      <c r="AH238" s="360">
        <f t="shared" si="56"/>
        <v>0</v>
      </c>
      <c r="AI238" s="360">
        <f t="shared" si="56"/>
        <v>0</v>
      </c>
      <c r="AJ238" s="360">
        <f t="shared" si="56"/>
        <v>0</v>
      </c>
    </row>
    <row r="239" spans="4:36" outlineLevel="1" x14ac:dyDescent="0.3">
      <c r="D239" s="70">
        <f t="shared" si="54"/>
        <v>20</v>
      </c>
      <c r="E239" s="71" t="str">
        <f t="shared" si="49"/>
        <v>Libre</v>
      </c>
      <c r="I239" s="138" t="s">
        <v>833</v>
      </c>
      <c r="J239" s="47">
        <f t="shared" si="50"/>
        <v>0</v>
      </c>
      <c r="K239" s="371" t="str">
        <f t="shared" si="51"/>
        <v>Libre</v>
      </c>
      <c r="L239" s="360">
        <f t="shared" si="55"/>
        <v>0</v>
      </c>
      <c r="M239" s="360">
        <f t="shared" si="55"/>
        <v>0</v>
      </c>
      <c r="N239" s="360">
        <f t="shared" si="55"/>
        <v>0</v>
      </c>
      <c r="O239" s="360">
        <f t="shared" si="55"/>
        <v>0</v>
      </c>
      <c r="P239" s="360">
        <f t="shared" si="55"/>
        <v>0</v>
      </c>
      <c r="Q239" s="360">
        <f t="shared" si="55"/>
        <v>0</v>
      </c>
      <c r="R239" s="360">
        <f t="shared" si="55"/>
        <v>0</v>
      </c>
      <c r="S239" s="360">
        <f t="shared" si="55"/>
        <v>0</v>
      </c>
      <c r="T239" s="360">
        <f t="shared" si="55"/>
        <v>0</v>
      </c>
      <c r="U239" s="360">
        <f t="shared" si="55"/>
        <v>0</v>
      </c>
      <c r="V239" s="360">
        <f t="shared" si="56"/>
        <v>0</v>
      </c>
      <c r="W239" s="360">
        <f t="shared" si="56"/>
        <v>0</v>
      </c>
      <c r="X239" s="360">
        <f t="shared" si="56"/>
        <v>0</v>
      </c>
      <c r="Y239" s="360">
        <f t="shared" si="56"/>
        <v>0</v>
      </c>
      <c r="Z239" s="360">
        <f t="shared" si="56"/>
        <v>0</v>
      </c>
      <c r="AA239" s="360">
        <f t="shared" si="56"/>
        <v>0</v>
      </c>
      <c r="AB239" s="360">
        <f t="shared" si="56"/>
        <v>0</v>
      </c>
      <c r="AC239" s="360">
        <f t="shared" si="56"/>
        <v>0</v>
      </c>
      <c r="AD239" s="360">
        <f t="shared" si="56"/>
        <v>0</v>
      </c>
      <c r="AE239" s="360">
        <f t="shared" si="56"/>
        <v>0</v>
      </c>
      <c r="AF239" s="360">
        <f t="shared" si="56"/>
        <v>0</v>
      </c>
      <c r="AG239" s="360">
        <f t="shared" si="56"/>
        <v>0</v>
      </c>
      <c r="AH239" s="360">
        <f t="shared" si="56"/>
        <v>0</v>
      </c>
      <c r="AI239" s="360">
        <f t="shared" si="56"/>
        <v>0</v>
      </c>
      <c r="AJ239" s="360">
        <f t="shared" si="56"/>
        <v>0</v>
      </c>
    </row>
    <row r="240" spans="4:36" outlineLevel="1" x14ac:dyDescent="0.3"/>
    <row r="241" spans="2:36" outlineLevel="1" x14ac:dyDescent="0.3">
      <c r="E241" s="343" t="s">
        <v>791</v>
      </c>
      <c r="F241" s="342"/>
      <c r="G241" s="342"/>
      <c r="H241" s="342"/>
      <c r="I241" s="138" t="s">
        <v>833</v>
      </c>
      <c r="J241" s="353">
        <f>+SUM(J220:J239)</f>
        <v>7089.121959943971</v>
      </c>
      <c r="K241" s="342"/>
      <c r="L241" s="353">
        <f t="shared" ref="L241:AJ241" si="57">+SUM(L220:L239)</f>
        <v>6.395988667993513E-2</v>
      </c>
      <c r="M241" s="353">
        <f t="shared" si="57"/>
        <v>319.79943339967571</v>
      </c>
      <c r="N241" s="353">
        <f t="shared" si="57"/>
        <v>0.6395988667993513</v>
      </c>
      <c r="O241" s="353">
        <f t="shared" si="57"/>
        <v>31.979943339967562</v>
      </c>
      <c r="P241" s="353">
        <f t="shared" si="57"/>
        <v>0.12791977335987026</v>
      </c>
      <c r="Q241" s="353">
        <f t="shared" si="57"/>
        <v>0.6395988667993513</v>
      </c>
      <c r="R241" s="353">
        <f t="shared" si="57"/>
        <v>319.79943339967571</v>
      </c>
      <c r="S241" s="353">
        <f t="shared" si="57"/>
        <v>3.8375932007961078</v>
      </c>
      <c r="T241" s="353">
        <f t="shared" si="57"/>
        <v>0.51167909343948104</v>
      </c>
      <c r="U241" s="353">
        <f t="shared" si="57"/>
        <v>0.51167909343948104</v>
      </c>
      <c r="V241" s="353">
        <f t="shared" si="57"/>
        <v>63.959886679935124</v>
      </c>
      <c r="W241" s="353">
        <f t="shared" si="57"/>
        <v>39.655129741559776</v>
      </c>
      <c r="X241" s="353">
        <f t="shared" si="57"/>
        <v>6.3959886679935147</v>
      </c>
      <c r="Y241" s="353">
        <f t="shared" si="57"/>
        <v>6.3959886679935147</v>
      </c>
      <c r="Z241" s="353">
        <f t="shared" si="57"/>
        <v>5756.3898011941628</v>
      </c>
      <c r="AA241" s="353">
        <f t="shared" si="57"/>
        <v>0.31979943339967565</v>
      </c>
      <c r="AB241" s="353">
        <f t="shared" si="57"/>
        <v>0.31979943339967565</v>
      </c>
      <c r="AC241" s="353">
        <f t="shared" si="57"/>
        <v>38.375932007961083</v>
      </c>
      <c r="AD241" s="353">
        <f t="shared" si="57"/>
        <v>6.3959886679935147</v>
      </c>
      <c r="AE241" s="353">
        <f t="shared" si="57"/>
        <v>38.375932007961083</v>
      </c>
      <c r="AF241" s="353">
        <f t="shared" si="57"/>
        <v>0.51167909343948104</v>
      </c>
      <c r="AG241" s="353">
        <f t="shared" si="57"/>
        <v>57.563898011941617</v>
      </c>
      <c r="AH241" s="353">
        <f t="shared" si="57"/>
        <v>319.79943339967571</v>
      </c>
      <c r="AI241" s="353">
        <f t="shared" si="57"/>
        <v>44.77192067595459</v>
      </c>
      <c r="AJ241" s="353">
        <f t="shared" si="57"/>
        <v>31.979943339967562</v>
      </c>
    </row>
    <row r="242" spans="2:36" outlineLevel="1" x14ac:dyDescent="0.3">
      <c r="E242" s="343" t="s">
        <v>723</v>
      </c>
      <c r="F242" s="342"/>
      <c r="G242" s="342"/>
      <c r="H242" s="342"/>
      <c r="I242" s="138" t="s">
        <v>833</v>
      </c>
      <c r="J242" s="374">
        <f>+SUM(L242:AJ242)</f>
        <v>1417.8243919887941</v>
      </c>
      <c r="K242" s="342"/>
      <c r="L242" s="374">
        <f t="shared" ref="L242:AJ242" si="58">+SUM(L220:L223)</f>
        <v>1.2791977335987026E-2</v>
      </c>
      <c r="M242" s="374">
        <f t="shared" si="58"/>
        <v>63.959886679935138</v>
      </c>
      <c r="N242" s="374">
        <f t="shared" si="58"/>
        <v>0.12791977335987026</v>
      </c>
      <c r="O242" s="374">
        <f t="shared" si="58"/>
        <v>6.395988667993513</v>
      </c>
      <c r="P242" s="374">
        <f t="shared" si="58"/>
        <v>2.5583954671974052E-2</v>
      </c>
      <c r="Q242" s="374">
        <f t="shared" si="58"/>
        <v>0.12791977335987026</v>
      </c>
      <c r="R242" s="374">
        <f t="shared" si="58"/>
        <v>63.959886679935138</v>
      </c>
      <c r="S242" s="374">
        <f t="shared" si="58"/>
        <v>0.76751864015922155</v>
      </c>
      <c r="T242" s="374">
        <f t="shared" si="58"/>
        <v>0.10233581868789621</v>
      </c>
      <c r="U242" s="374">
        <f t="shared" si="58"/>
        <v>0.10233581868789621</v>
      </c>
      <c r="V242" s="374">
        <f t="shared" si="58"/>
        <v>12.791977335987026</v>
      </c>
      <c r="W242" s="374">
        <f t="shared" si="58"/>
        <v>7.9310259483119552</v>
      </c>
      <c r="X242" s="374">
        <f t="shared" si="58"/>
        <v>1.2791977335987028</v>
      </c>
      <c r="Y242" s="374">
        <f t="shared" si="58"/>
        <v>1.2791977335987028</v>
      </c>
      <c r="Z242" s="374">
        <f t="shared" si="58"/>
        <v>1151.2779602388325</v>
      </c>
      <c r="AA242" s="374">
        <f t="shared" si="58"/>
        <v>6.395988667993513E-2</v>
      </c>
      <c r="AB242" s="374">
        <f t="shared" si="58"/>
        <v>6.395988667993513E-2</v>
      </c>
      <c r="AC242" s="374">
        <f t="shared" si="58"/>
        <v>7.6751864015922173</v>
      </c>
      <c r="AD242" s="374">
        <f t="shared" si="58"/>
        <v>1.2791977335987028</v>
      </c>
      <c r="AE242" s="374">
        <f t="shared" si="58"/>
        <v>7.6751864015922173</v>
      </c>
      <c r="AF242" s="374">
        <f t="shared" si="58"/>
        <v>0.10233581868789621</v>
      </c>
      <c r="AG242" s="374">
        <f t="shared" si="58"/>
        <v>11.512779602388324</v>
      </c>
      <c r="AH242" s="374">
        <f t="shared" si="58"/>
        <v>63.959886679935138</v>
      </c>
      <c r="AI242" s="374">
        <f t="shared" si="58"/>
        <v>8.954384135190919</v>
      </c>
      <c r="AJ242" s="374">
        <f t="shared" si="58"/>
        <v>6.395988667993513</v>
      </c>
    </row>
    <row r="243" spans="2:36" outlineLevel="1" x14ac:dyDescent="0.3">
      <c r="E243" s="343" t="s">
        <v>704</v>
      </c>
      <c r="F243" s="342"/>
      <c r="G243" s="342"/>
      <c r="H243" s="342"/>
      <c r="I243" s="138" t="s">
        <v>833</v>
      </c>
      <c r="J243" s="374">
        <f>+SUM(L243:AJ243)</f>
        <v>5671.2975679551764</v>
      </c>
      <c r="K243" s="342"/>
      <c r="L243" s="374">
        <f t="shared" ref="L243:AJ243" si="59">+SUM(L224:L227)</f>
        <v>5.1167909343948104E-2</v>
      </c>
      <c r="M243" s="374">
        <f t="shared" si="59"/>
        <v>255.83954671974055</v>
      </c>
      <c r="N243" s="374">
        <f t="shared" si="59"/>
        <v>0.51167909343948104</v>
      </c>
      <c r="O243" s="374">
        <f t="shared" si="59"/>
        <v>25.583954671974052</v>
      </c>
      <c r="P243" s="374">
        <f t="shared" si="59"/>
        <v>0.10233581868789621</v>
      </c>
      <c r="Q243" s="374">
        <f t="shared" si="59"/>
        <v>0.51167909343948104</v>
      </c>
      <c r="R243" s="374">
        <f t="shared" si="59"/>
        <v>255.83954671974055</v>
      </c>
      <c r="S243" s="374">
        <f t="shared" si="59"/>
        <v>3.0700745606368862</v>
      </c>
      <c r="T243" s="374">
        <f t="shared" si="59"/>
        <v>0.40934327475158483</v>
      </c>
      <c r="U243" s="374">
        <f t="shared" si="59"/>
        <v>0.40934327475158483</v>
      </c>
      <c r="V243" s="374">
        <f t="shared" si="59"/>
        <v>51.167909343948104</v>
      </c>
      <c r="W243" s="374">
        <f t="shared" si="59"/>
        <v>31.724103793247821</v>
      </c>
      <c r="X243" s="374">
        <f t="shared" si="59"/>
        <v>5.1167909343948113</v>
      </c>
      <c r="Y243" s="374">
        <f t="shared" si="59"/>
        <v>5.1167909343948113</v>
      </c>
      <c r="Z243" s="374">
        <f t="shared" si="59"/>
        <v>4605.1118409553301</v>
      </c>
      <c r="AA243" s="374">
        <f t="shared" si="59"/>
        <v>0.25583954671974052</v>
      </c>
      <c r="AB243" s="374">
        <f t="shared" si="59"/>
        <v>0.25583954671974052</v>
      </c>
      <c r="AC243" s="374">
        <f t="shared" si="59"/>
        <v>30.700745606368866</v>
      </c>
      <c r="AD243" s="374">
        <f t="shared" si="59"/>
        <v>5.1167909343948113</v>
      </c>
      <c r="AE243" s="374">
        <f t="shared" si="59"/>
        <v>30.700745606368866</v>
      </c>
      <c r="AF243" s="374">
        <f t="shared" si="59"/>
        <v>0.40934327475158483</v>
      </c>
      <c r="AG243" s="374">
        <f t="shared" si="59"/>
        <v>46.051118409553297</v>
      </c>
      <c r="AH243" s="374">
        <f t="shared" si="59"/>
        <v>255.83954671974055</v>
      </c>
      <c r="AI243" s="374">
        <f t="shared" si="59"/>
        <v>35.817536540763676</v>
      </c>
      <c r="AJ243" s="374">
        <f t="shared" si="59"/>
        <v>25.583954671974052</v>
      </c>
    </row>
    <row r="244" spans="2:36" outlineLevel="1" x14ac:dyDescent="0.3">
      <c r="E244" s="343" t="s">
        <v>682</v>
      </c>
      <c r="F244" s="342"/>
      <c r="G244" s="342"/>
      <c r="H244" s="342"/>
      <c r="I244" s="138" t="s">
        <v>833</v>
      </c>
      <c r="J244" s="374">
        <f>+SUM(L244:AJ244)</f>
        <v>0</v>
      </c>
      <c r="K244" s="342"/>
      <c r="L244" s="374">
        <f t="shared" ref="L244:AJ244" si="60">+SUM(L228:L231)</f>
        <v>0</v>
      </c>
      <c r="M244" s="374">
        <f t="shared" si="60"/>
        <v>0</v>
      </c>
      <c r="N244" s="374">
        <f t="shared" si="60"/>
        <v>0</v>
      </c>
      <c r="O244" s="374">
        <f t="shared" si="60"/>
        <v>0</v>
      </c>
      <c r="P244" s="374">
        <f t="shared" si="60"/>
        <v>0</v>
      </c>
      <c r="Q244" s="374">
        <f t="shared" si="60"/>
        <v>0</v>
      </c>
      <c r="R244" s="374">
        <f t="shared" si="60"/>
        <v>0</v>
      </c>
      <c r="S244" s="374">
        <f t="shared" si="60"/>
        <v>0</v>
      </c>
      <c r="T244" s="374">
        <f t="shared" si="60"/>
        <v>0</v>
      </c>
      <c r="U244" s="374">
        <f t="shared" si="60"/>
        <v>0</v>
      </c>
      <c r="V244" s="374">
        <f t="shared" si="60"/>
        <v>0</v>
      </c>
      <c r="W244" s="374">
        <f t="shared" si="60"/>
        <v>0</v>
      </c>
      <c r="X244" s="374">
        <f t="shared" si="60"/>
        <v>0</v>
      </c>
      <c r="Y244" s="374">
        <f t="shared" si="60"/>
        <v>0</v>
      </c>
      <c r="Z244" s="374">
        <f t="shared" si="60"/>
        <v>0</v>
      </c>
      <c r="AA244" s="374">
        <f t="shared" si="60"/>
        <v>0</v>
      </c>
      <c r="AB244" s="374">
        <f t="shared" si="60"/>
        <v>0</v>
      </c>
      <c r="AC244" s="374">
        <f t="shared" si="60"/>
        <v>0</v>
      </c>
      <c r="AD244" s="374">
        <f t="shared" si="60"/>
        <v>0</v>
      </c>
      <c r="AE244" s="374">
        <f t="shared" si="60"/>
        <v>0</v>
      </c>
      <c r="AF244" s="374">
        <f t="shared" si="60"/>
        <v>0</v>
      </c>
      <c r="AG244" s="374">
        <f t="shared" si="60"/>
        <v>0</v>
      </c>
      <c r="AH244" s="374">
        <f t="shared" si="60"/>
        <v>0</v>
      </c>
      <c r="AI244" s="374">
        <f t="shared" si="60"/>
        <v>0</v>
      </c>
      <c r="AJ244" s="374">
        <f t="shared" si="60"/>
        <v>0</v>
      </c>
    </row>
    <row r="245" spans="2:36" outlineLevel="1" x14ac:dyDescent="0.3"/>
    <row r="246" spans="2:36" ht="21" thickBot="1" x14ac:dyDescent="0.4">
      <c r="B246" s="3" t="s">
        <v>815</v>
      </c>
      <c r="C246" s="3"/>
      <c r="D246" s="3"/>
      <c r="E246" s="3"/>
      <c r="F246" s="3"/>
      <c r="G246" s="3"/>
      <c r="H246" s="3"/>
      <c r="I246" s="3"/>
      <c r="J246" s="3"/>
      <c r="K246" s="3"/>
    </row>
    <row r="247" spans="2:36" ht="14.4" thickTop="1" x14ac:dyDescent="0.3"/>
    <row r="248" spans="2:36" ht="18" thickBot="1" x14ac:dyDescent="0.35">
      <c r="C248" s="339" t="s">
        <v>860</v>
      </c>
      <c r="D248" s="339"/>
      <c r="E248" s="339"/>
      <c r="F248" s="339"/>
      <c r="G248" s="339"/>
      <c r="H248" s="339"/>
      <c r="I248" s="339"/>
      <c r="J248" s="339"/>
      <c r="K248" s="339"/>
    </row>
    <row r="250" spans="2:36" outlineLevel="1" x14ac:dyDescent="0.3">
      <c r="C250" s="347" t="s">
        <v>844</v>
      </c>
      <c r="D250" s="373" t="s">
        <v>79</v>
      </c>
      <c r="E250" s="69" t="s">
        <v>857</v>
      </c>
      <c r="F250" s="69"/>
      <c r="J250" s="69" t="s">
        <v>23</v>
      </c>
      <c r="L250" s="69" t="str">
        <f t="shared" ref="L250:AJ250" si="61">+INDEX(l.reg.nom,L$6)</f>
        <v>Amazonas</v>
      </c>
      <c r="M250" s="69" t="str">
        <f t="shared" si="61"/>
        <v>Ancash</v>
      </c>
      <c r="N250" s="69" t="str">
        <f t="shared" si="61"/>
        <v>Apurímac</v>
      </c>
      <c r="O250" s="69" t="str">
        <f t="shared" si="61"/>
        <v>Arequipa</v>
      </c>
      <c r="P250" s="69" t="str">
        <f t="shared" si="61"/>
        <v>Ayacucho</v>
      </c>
      <c r="Q250" s="69" t="str">
        <f t="shared" si="61"/>
        <v>Cajamarca</v>
      </c>
      <c r="R250" s="69" t="str">
        <f t="shared" si="61"/>
        <v>Callao</v>
      </c>
      <c r="S250" s="69" t="str">
        <f t="shared" si="61"/>
        <v>Cusco</v>
      </c>
      <c r="T250" s="69" t="str">
        <f t="shared" si="61"/>
        <v>Huancavelica</v>
      </c>
      <c r="U250" s="69" t="str">
        <f t="shared" si="61"/>
        <v>Huánuco</v>
      </c>
      <c r="V250" s="69" t="str">
        <f t="shared" si="61"/>
        <v>Ica</v>
      </c>
      <c r="W250" s="69" t="str">
        <f t="shared" si="61"/>
        <v>Junín</v>
      </c>
      <c r="X250" s="69" t="str">
        <f t="shared" si="61"/>
        <v>La Libertad</v>
      </c>
      <c r="Y250" s="69" t="str">
        <f t="shared" si="61"/>
        <v>Lambayeque</v>
      </c>
      <c r="Z250" s="69" t="str">
        <f t="shared" si="61"/>
        <v>Lima</v>
      </c>
      <c r="AA250" s="69" t="str">
        <f t="shared" si="61"/>
        <v>Loreto</v>
      </c>
      <c r="AB250" s="69" t="str">
        <f t="shared" si="61"/>
        <v>Madre de Dios</v>
      </c>
      <c r="AC250" s="69" t="str">
        <f t="shared" si="61"/>
        <v>Moquegua</v>
      </c>
      <c r="AD250" s="69" t="str">
        <f t="shared" si="61"/>
        <v>Pasco</v>
      </c>
      <c r="AE250" s="69" t="str">
        <f t="shared" si="61"/>
        <v>Piura</v>
      </c>
      <c r="AF250" s="69" t="str">
        <f t="shared" si="61"/>
        <v>Puno</v>
      </c>
      <c r="AG250" s="69" t="str">
        <f t="shared" si="61"/>
        <v>San Martín</v>
      </c>
      <c r="AH250" s="69" t="str">
        <f t="shared" si="61"/>
        <v>Tacna</v>
      </c>
      <c r="AI250" s="69" t="str">
        <f t="shared" si="61"/>
        <v>Tumbes</v>
      </c>
      <c r="AJ250" s="69" t="str">
        <f t="shared" si="61"/>
        <v>Ucayali</v>
      </c>
    </row>
    <row r="251" spans="2:36" outlineLevel="1" x14ac:dyDescent="0.3">
      <c r="C251" s="365">
        <v>1</v>
      </c>
      <c r="D251" s="70">
        <v>1</v>
      </c>
      <c r="E251" s="228" t="str">
        <f>+INDEX(p.ran.sentidos.datos,D251)</f>
        <v>Bajada</v>
      </c>
      <c r="F251" s="364" t="s">
        <v>412</v>
      </c>
      <c r="I251" s="138" t="s">
        <v>859</v>
      </c>
      <c r="J251" s="33">
        <f t="array" ref="J251">+SUM(($F251=$M$118:$M$125)*$N$118:$N$125)</f>
        <v>3312</v>
      </c>
      <c r="L251" s="47">
        <f t="shared" ref="L251:U255" si="62">+$J251*L$195</f>
        <v>2.9879022436331157E-2</v>
      </c>
      <c r="M251" s="47">
        <f t="shared" si="62"/>
        <v>149.3951121816558</v>
      </c>
      <c r="N251" s="47">
        <f t="shared" si="62"/>
        <v>0.2987902243633116</v>
      </c>
      <c r="O251" s="47">
        <f t="shared" si="62"/>
        <v>14.939511218165579</v>
      </c>
      <c r="P251" s="47">
        <f t="shared" si="62"/>
        <v>5.9758044872662314E-2</v>
      </c>
      <c r="Q251" s="47">
        <f t="shared" si="62"/>
        <v>0.2987902243633116</v>
      </c>
      <c r="R251" s="47">
        <f t="shared" si="62"/>
        <v>149.3951121816558</v>
      </c>
      <c r="S251" s="47">
        <f t="shared" si="62"/>
        <v>1.7927413461798694</v>
      </c>
      <c r="T251" s="47">
        <f t="shared" si="62"/>
        <v>0.23903217949064925</v>
      </c>
      <c r="U251" s="47">
        <f t="shared" si="62"/>
        <v>0.23903217949064925</v>
      </c>
      <c r="V251" s="47">
        <f t="shared" ref="V251:AJ255" si="63">+$J251*V$195</f>
        <v>29.879022436331159</v>
      </c>
      <c r="W251" s="47">
        <f t="shared" si="63"/>
        <v>18.524993910525318</v>
      </c>
      <c r="X251" s="47">
        <f t="shared" si="63"/>
        <v>2.987902243633116</v>
      </c>
      <c r="Y251" s="47">
        <f t="shared" si="63"/>
        <v>2.987902243633116</v>
      </c>
      <c r="Z251" s="47">
        <f t="shared" si="63"/>
        <v>2689.1120192698045</v>
      </c>
      <c r="AA251" s="47">
        <f t="shared" si="63"/>
        <v>0.1493951121816558</v>
      </c>
      <c r="AB251" s="47">
        <f t="shared" si="63"/>
        <v>0.1493951121816558</v>
      </c>
      <c r="AC251" s="47">
        <f t="shared" si="63"/>
        <v>17.927413461798697</v>
      </c>
      <c r="AD251" s="47">
        <f t="shared" si="63"/>
        <v>2.987902243633116</v>
      </c>
      <c r="AE251" s="47">
        <f t="shared" si="63"/>
        <v>17.927413461798697</v>
      </c>
      <c r="AF251" s="47">
        <f t="shared" si="63"/>
        <v>0.23903217949064925</v>
      </c>
      <c r="AG251" s="47">
        <f t="shared" si="63"/>
        <v>26.891120192698047</v>
      </c>
      <c r="AH251" s="47">
        <f t="shared" si="63"/>
        <v>149.3951121816558</v>
      </c>
      <c r="AI251" s="47">
        <f t="shared" si="63"/>
        <v>20.915315705431812</v>
      </c>
      <c r="AJ251" s="47">
        <f t="shared" si="63"/>
        <v>14.939511218165579</v>
      </c>
    </row>
    <row r="252" spans="2:36" outlineLevel="1" x14ac:dyDescent="0.3">
      <c r="C252" s="365">
        <f t="shared" ref="C252:D255" si="64">+C251+1</f>
        <v>2</v>
      </c>
      <c r="D252" s="70">
        <f t="shared" si="64"/>
        <v>2</v>
      </c>
      <c r="E252" s="228" t="str">
        <f>+INDEX(p.ran.sentidos.datos,D252)</f>
        <v>Subida</v>
      </c>
      <c r="F252" s="364" t="s">
        <v>413</v>
      </c>
      <c r="I252" s="138" t="s">
        <v>859</v>
      </c>
      <c r="J252" s="33">
        <f t="array" ref="J252">+SUM(($F252=$M$118:$M$125)*$N$118:$N$125)</f>
        <v>2946</v>
      </c>
      <c r="L252" s="47">
        <f t="shared" si="62"/>
        <v>2.657717394246123E-2</v>
      </c>
      <c r="M252" s="47">
        <f t="shared" si="62"/>
        <v>132.88586971230615</v>
      </c>
      <c r="N252" s="47">
        <f t="shared" si="62"/>
        <v>0.2657717394246123</v>
      </c>
      <c r="O252" s="47">
        <f t="shared" si="62"/>
        <v>13.288586971230615</v>
      </c>
      <c r="P252" s="47">
        <f t="shared" si="62"/>
        <v>5.3154347884922459E-2</v>
      </c>
      <c r="Q252" s="47">
        <f t="shared" si="62"/>
        <v>0.2657717394246123</v>
      </c>
      <c r="R252" s="47">
        <f t="shared" si="62"/>
        <v>132.88586971230615</v>
      </c>
      <c r="S252" s="47">
        <f t="shared" si="62"/>
        <v>1.5946304365476738</v>
      </c>
      <c r="T252" s="47">
        <f t="shared" si="62"/>
        <v>0.21261739153968984</v>
      </c>
      <c r="U252" s="47">
        <f t="shared" si="62"/>
        <v>0.21261739153968984</v>
      </c>
      <c r="V252" s="47">
        <f t="shared" si="63"/>
        <v>26.577173942461229</v>
      </c>
      <c r="W252" s="47">
        <f t="shared" si="63"/>
        <v>16.477847844325961</v>
      </c>
      <c r="X252" s="47">
        <f t="shared" si="63"/>
        <v>2.6577173942461232</v>
      </c>
      <c r="Y252" s="47">
        <f t="shared" si="63"/>
        <v>2.6577173942461232</v>
      </c>
      <c r="Z252" s="47">
        <f t="shared" si="63"/>
        <v>2391.9456548215107</v>
      </c>
      <c r="AA252" s="47">
        <f t="shared" si="63"/>
        <v>0.13288586971230615</v>
      </c>
      <c r="AB252" s="47">
        <f t="shared" si="63"/>
        <v>0.13288586971230615</v>
      </c>
      <c r="AC252" s="47">
        <f t="shared" si="63"/>
        <v>15.94630436547674</v>
      </c>
      <c r="AD252" s="47">
        <f t="shared" si="63"/>
        <v>2.6577173942461232</v>
      </c>
      <c r="AE252" s="47">
        <f t="shared" si="63"/>
        <v>15.94630436547674</v>
      </c>
      <c r="AF252" s="47">
        <f t="shared" si="63"/>
        <v>0.21261739153968984</v>
      </c>
      <c r="AG252" s="47">
        <f t="shared" si="63"/>
        <v>23.919456548215109</v>
      </c>
      <c r="AH252" s="47">
        <f t="shared" si="63"/>
        <v>132.88586971230615</v>
      </c>
      <c r="AI252" s="47">
        <f t="shared" si="63"/>
        <v>18.604021759722862</v>
      </c>
      <c r="AJ252" s="47">
        <f t="shared" si="63"/>
        <v>13.288586971230615</v>
      </c>
    </row>
    <row r="253" spans="2:36" outlineLevel="1" x14ac:dyDescent="0.3">
      <c r="C253" s="365">
        <f t="shared" si="64"/>
        <v>3</v>
      </c>
      <c r="D253" s="70">
        <f t="shared" si="64"/>
        <v>3</v>
      </c>
      <c r="E253" s="228" t="str">
        <f>+INDEX(p.ran.sentidos.datos,D253)</f>
        <v>libre</v>
      </c>
      <c r="I253" s="138" t="s">
        <v>859</v>
      </c>
      <c r="J253" s="47"/>
      <c r="L253" s="47">
        <f t="shared" si="62"/>
        <v>0</v>
      </c>
      <c r="M253" s="47">
        <f t="shared" si="62"/>
        <v>0</v>
      </c>
      <c r="N253" s="47">
        <f t="shared" si="62"/>
        <v>0</v>
      </c>
      <c r="O253" s="47">
        <f t="shared" si="62"/>
        <v>0</v>
      </c>
      <c r="P253" s="47">
        <f t="shared" si="62"/>
        <v>0</v>
      </c>
      <c r="Q253" s="47">
        <f t="shared" si="62"/>
        <v>0</v>
      </c>
      <c r="R253" s="47">
        <f t="shared" si="62"/>
        <v>0</v>
      </c>
      <c r="S253" s="47">
        <f t="shared" si="62"/>
        <v>0</v>
      </c>
      <c r="T253" s="47">
        <f t="shared" si="62"/>
        <v>0</v>
      </c>
      <c r="U253" s="47">
        <f t="shared" si="62"/>
        <v>0</v>
      </c>
      <c r="V253" s="47">
        <f t="shared" si="63"/>
        <v>0</v>
      </c>
      <c r="W253" s="47">
        <f t="shared" si="63"/>
        <v>0</v>
      </c>
      <c r="X253" s="47">
        <f t="shared" si="63"/>
        <v>0</v>
      </c>
      <c r="Y253" s="47">
        <f t="shared" si="63"/>
        <v>0</v>
      </c>
      <c r="Z253" s="47">
        <f t="shared" si="63"/>
        <v>0</v>
      </c>
      <c r="AA253" s="47">
        <f t="shared" si="63"/>
        <v>0</v>
      </c>
      <c r="AB253" s="47">
        <f t="shared" si="63"/>
        <v>0</v>
      </c>
      <c r="AC253" s="47">
        <f t="shared" si="63"/>
        <v>0</v>
      </c>
      <c r="AD253" s="47">
        <f t="shared" si="63"/>
        <v>0</v>
      </c>
      <c r="AE253" s="47">
        <f t="shared" si="63"/>
        <v>0</v>
      </c>
      <c r="AF253" s="47">
        <f t="shared" si="63"/>
        <v>0</v>
      </c>
      <c r="AG253" s="47">
        <f t="shared" si="63"/>
        <v>0</v>
      </c>
      <c r="AH253" s="47">
        <f t="shared" si="63"/>
        <v>0</v>
      </c>
      <c r="AI253" s="47">
        <f t="shared" si="63"/>
        <v>0</v>
      </c>
      <c r="AJ253" s="47">
        <f t="shared" si="63"/>
        <v>0</v>
      </c>
    </row>
    <row r="254" spans="2:36" outlineLevel="1" x14ac:dyDescent="0.3">
      <c r="C254" s="365">
        <f t="shared" si="64"/>
        <v>4</v>
      </c>
      <c r="D254" s="70">
        <f t="shared" si="64"/>
        <v>4</v>
      </c>
      <c r="E254" s="228" t="str">
        <f>+INDEX(p.ran.sentidos.datos,D254)</f>
        <v>libre</v>
      </c>
      <c r="I254" s="138" t="s">
        <v>859</v>
      </c>
      <c r="J254" s="47"/>
      <c r="L254" s="47">
        <f t="shared" si="62"/>
        <v>0</v>
      </c>
      <c r="M254" s="47">
        <f t="shared" si="62"/>
        <v>0</v>
      </c>
      <c r="N254" s="47">
        <f t="shared" si="62"/>
        <v>0</v>
      </c>
      <c r="O254" s="47">
        <f t="shared" si="62"/>
        <v>0</v>
      </c>
      <c r="P254" s="47">
        <f t="shared" si="62"/>
        <v>0</v>
      </c>
      <c r="Q254" s="47">
        <f t="shared" si="62"/>
        <v>0</v>
      </c>
      <c r="R254" s="47">
        <f t="shared" si="62"/>
        <v>0</v>
      </c>
      <c r="S254" s="47">
        <f t="shared" si="62"/>
        <v>0</v>
      </c>
      <c r="T254" s="47">
        <f t="shared" si="62"/>
        <v>0</v>
      </c>
      <c r="U254" s="47">
        <f t="shared" si="62"/>
        <v>0</v>
      </c>
      <c r="V254" s="47">
        <f t="shared" si="63"/>
        <v>0</v>
      </c>
      <c r="W254" s="47">
        <f t="shared" si="63"/>
        <v>0</v>
      </c>
      <c r="X254" s="47">
        <f t="shared" si="63"/>
        <v>0</v>
      </c>
      <c r="Y254" s="47">
        <f t="shared" si="63"/>
        <v>0</v>
      </c>
      <c r="Z254" s="47">
        <f t="shared" si="63"/>
        <v>0</v>
      </c>
      <c r="AA254" s="47">
        <f t="shared" si="63"/>
        <v>0</v>
      </c>
      <c r="AB254" s="47">
        <f t="shared" si="63"/>
        <v>0</v>
      </c>
      <c r="AC254" s="47">
        <f t="shared" si="63"/>
        <v>0</v>
      </c>
      <c r="AD254" s="47">
        <f t="shared" si="63"/>
        <v>0</v>
      </c>
      <c r="AE254" s="47">
        <f t="shared" si="63"/>
        <v>0</v>
      </c>
      <c r="AF254" s="47">
        <f t="shared" si="63"/>
        <v>0</v>
      </c>
      <c r="AG254" s="47">
        <f t="shared" si="63"/>
        <v>0</v>
      </c>
      <c r="AH254" s="47">
        <f t="shared" si="63"/>
        <v>0</v>
      </c>
      <c r="AI254" s="47">
        <f t="shared" si="63"/>
        <v>0</v>
      </c>
      <c r="AJ254" s="47">
        <f t="shared" si="63"/>
        <v>0</v>
      </c>
    </row>
    <row r="255" spans="2:36" outlineLevel="1" x14ac:dyDescent="0.3">
      <c r="C255" s="365">
        <f t="shared" si="64"/>
        <v>5</v>
      </c>
      <c r="D255" s="70">
        <f t="shared" si="64"/>
        <v>5</v>
      </c>
      <c r="E255" s="228" t="str">
        <f>+INDEX(p.ran.sentidos.datos,D255)</f>
        <v>libre</v>
      </c>
      <c r="I255" s="138" t="s">
        <v>859</v>
      </c>
      <c r="J255" s="47"/>
      <c r="L255" s="47">
        <f t="shared" si="62"/>
        <v>0</v>
      </c>
      <c r="M255" s="47">
        <f t="shared" si="62"/>
        <v>0</v>
      </c>
      <c r="N255" s="47">
        <f t="shared" si="62"/>
        <v>0</v>
      </c>
      <c r="O255" s="47">
        <f t="shared" si="62"/>
        <v>0</v>
      </c>
      <c r="P255" s="47">
        <f t="shared" si="62"/>
        <v>0</v>
      </c>
      <c r="Q255" s="47">
        <f t="shared" si="62"/>
        <v>0</v>
      </c>
      <c r="R255" s="47">
        <f t="shared" si="62"/>
        <v>0</v>
      </c>
      <c r="S255" s="47">
        <f t="shared" si="62"/>
        <v>0</v>
      </c>
      <c r="T255" s="47">
        <f t="shared" si="62"/>
        <v>0</v>
      </c>
      <c r="U255" s="47">
        <f t="shared" si="62"/>
        <v>0</v>
      </c>
      <c r="V255" s="47">
        <f t="shared" si="63"/>
        <v>0</v>
      </c>
      <c r="W255" s="47">
        <f t="shared" si="63"/>
        <v>0</v>
      </c>
      <c r="X255" s="47">
        <f t="shared" si="63"/>
        <v>0</v>
      </c>
      <c r="Y255" s="47">
        <f t="shared" si="63"/>
        <v>0</v>
      </c>
      <c r="Z255" s="47">
        <f t="shared" si="63"/>
        <v>0</v>
      </c>
      <c r="AA255" s="47">
        <f t="shared" si="63"/>
        <v>0</v>
      </c>
      <c r="AB255" s="47">
        <f t="shared" si="63"/>
        <v>0</v>
      </c>
      <c r="AC255" s="47">
        <f t="shared" si="63"/>
        <v>0</v>
      </c>
      <c r="AD255" s="47">
        <f t="shared" si="63"/>
        <v>0</v>
      </c>
      <c r="AE255" s="47">
        <f t="shared" si="63"/>
        <v>0</v>
      </c>
      <c r="AF255" s="47">
        <f t="shared" si="63"/>
        <v>0</v>
      </c>
      <c r="AG255" s="47">
        <f t="shared" si="63"/>
        <v>0</v>
      </c>
      <c r="AH255" s="47">
        <f t="shared" si="63"/>
        <v>0</v>
      </c>
      <c r="AI255" s="47">
        <f t="shared" si="63"/>
        <v>0</v>
      </c>
      <c r="AJ255" s="47">
        <f t="shared" si="63"/>
        <v>0</v>
      </c>
    </row>
    <row r="256" spans="2:36" outlineLevel="1" x14ac:dyDescent="0.3"/>
    <row r="257" spans="3:36" outlineLevel="1" x14ac:dyDescent="0.3">
      <c r="E257" s="343" t="s">
        <v>791</v>
      </c>
      <c r="I257" s="138" t="s">
        <v>859</v>
      </c>
      <c r="J257" s="353">
        <f>+SUM(J251:J255)</f>
        <v>6258</v>
      </c>
      <c r="L257" s="353">
        <f t="shared" ref="L257:AJ257" si="65">+SUM(L251:L255)</f>
        <v>5.6456196378792387E-2</v>
      </c>
      <c r="M257" s="353">
        <f t="shared" si="65"/>
        <v>282.28098189396195</v>
      </c>
      <c r="N257" s="353">
        <f t="shared" si="65"/>
        <v>0.56456196378792389</v>
      </c>
      <c r="O257" s="353">
        <f t="shared" si="65"/>
        <v>28.228098189396192</v>
      </c>
      <c r="P257" s="353">
        <f t="shared" si="65"/>
        <v>0.11291239275758477</v>
      </c>
      <c r="Q257" s="353">
        <f t="shared" si="65"/>
        <v>0.56456196378792389</v>
      </c>
      <c r="R257" s="353">
        <f t="shared" si="65"/>
        <v>282.28098189396195</v>
      </c>
      <c r="S257" s="353">
        <f t="shared" si="65"/>
        <v>3.3873717827275431</v>
      </c>
      <c r="T257" s="353">
        <f t="shared" si="65"/>
        <v>0.45164957103033909</v>
      </c>
      <c r="U257" s="353">
        <f t="shared" si="65"/>
        <v>0.45164957103033909</v>
      </c>
      <c r="V257" s="353">
        <f t="shared" si="65"/>
        <v>56.456196378792384</v>
      </c>
      <c r="W257" s="353">
        <f t="shared" si="65"/>
        <v>35.002841754851275</v>
      </c>
      <c r="X257" s="353">
        <f t="shared" si="65"/>
        <v>5.6456196378792391</v>
      </c>
      <c r="Y257" s="353">
        <f t="shared" si="65"/>
        <v>5.6456196378792391</v>
      </c>
      <c r="Z257" s="353">
        <f t="shared" si="65"/>
        <v>5081.0576740913148</v>
      </c>
      <c r="AA257" s="353">
        <f t="shared" si="65"/>
        <v>0.28228098189396195</v>
      </c>
      <c r="AB257" s="353">
        <f t="shared" si="65"/>
        <v>0.28228098189396195</v>
      </c>
      <c r="AC257" s="353">
        <f t="shared" si="65"/>
        <v>33.873717827275435</v>
      </c>
      <c r="AD257" s="353">
        <f t="shared" si="65"/>
        <v>5.6456196378792391</v>
      </c>
      <c r="AE257" s="353">
        <f t="shared" si="65"/>
        <v>33.873717827275435</v>
      </c>
      <c r="AF257" s="353">
        <f t="shared" si="65"/>
        <v>0.45164957103033909</v>
      </c>
      <c r="AG257" s="353">
        <f t="shared" si="65"/>
        <v>50.810576740913156</v>
      </c>
      <c r="AH257" s="353">
        <f t="shared" si="65"/>
        <v>282.28098189396195</v>
      </c>
      <c r="AI257" s="353">
        <f t="shared" si="65"/>
        <v>39.519337465154678</v>
      </c>
      <c r="AJ257" s="353">
        <f t="shared" si="65"/>
        <v>28.228098189396192</v>
      </c>
    </row>
    <row r="258" spans="3:36" outlineLevel="1" x14ac:dyDescent="0.3"/>
    <row r="259" spans="3:36" ht="18" thickBot="1" x14ac:dyDescent="0.35">
      <c r="C259" s="339" t="s">
        <v>858</v>
      </c>
      <c r="D259" s="339"/>
      <c r="E259" s="339"/>
      <c r="F259" s="339"/>
      <c r="G259" s="339"/>
      <c r="H259" s="339"/>
      <c r="I259" s="339"/>
      <c r="J259" s="339"/>
      <c r="K259" s="339"/>
    </row>
    <row r="261" spans="3:36" outlineLevel="1" x14ac:dyDescent="0.3">
      <c r="D261" s="69" t="s">
        <v>79</v>
      </c>
      <c r="E261" s="69" t="s">
        <v>857</v>
      </c>
      <c r="J261" s="69" t="s">
        <v>23</v>
      </c>
      <c r="L261" s="69" t="str">
        <f t="shared" ref="L261:AJ261" si="66">+INDEX(l.reg.nom,L$6)</f>
        <v>Amazonas</v>
      </c>
      <c r="M261" s="69" t="str">
        <f t="shared" si="66"/>
        <v>Ancash</v>
      </c>
      <c r="N261" s="69" t="str">
        <f t="shared" si="66"/>
        <v>Apurímac</v>
      </c>
      <c r="O261" s="69" t="str">
        <f t="shared" si="66"/>
        <v>Arequipa</v>
      </c>
      <c r="P261" s="69" t="str">
        <f t="shared" si="66"/>
        <v>Ayacucho</v>
      </c>
      <c r="Q261" s="69" t="str">
        <f t="shared" si="66"/>
        <v>Cajamarca</v>
      </c>
      <c r="R261" s="69" t="str">
        <f t="shared" si="66"/>
        <v>Callao</v>
      </c>
      <c r="S261" s="69" t="str">
        <f t="shared" si="66"/>
        <v>Cusco</v>
      </c>
      <c r="T261" s="69" t="str">
        <f t="shared" si="66"/>
        <v>Huancavelica</v>
      </c>
      <c r="U261" s="69" t="str">
        <f t="shared" si="66"/>
        <v>Huánuco</v>
      </c>
      <c r="V261" s="69" t="str">
        <f t="shared" si="66"/>
        <v>Ica</v>
      </c>
      <c r="W261" s="69" t="str">
        <f t="shared" si="66"/>
        <v>Junín</v>
      </c>
      <c r="X261" s="69" t="str">
        <f t="shared" si="66"/>
        <v>La Libertad</v>
      </c>
      <c r="Y261" s="69" t="str">
        <f t="shared" si="66"/>
        <v>Lambayeque</v>
      </c>
      <c r="Z261" s="69" t="str">
        <f t="shared" si="66"/>
        <v>Lima</v>
      </c>
      <c r="AA261" s="69" t="str">
        <f t="shared" si="66"/>
        <v>Loreto</v>
      </c>
      <c r="AB261" s="69" t="str">
        <f t="shared" si="66"/>
        <v>Madre de Dios</v>
      </c>
      <c r="AC261" s="69" t="str">
        <f t="shared" si="66"/>
        <v>Moquegua</v>
      </c>
      <c r="AD261" s="69" t="str">
        <f t="shared" si="66"/>
        <v>Pasco</v>
      </c>
      <c r="AE261" s="69" t="str">
        <f t="shared" si="66"/>
        <v>Piura</v>
      </c>
      <c r="AF261" s="69" t="str">
        <f t="shared" si="66"/>
        <v>Puno</v>
      </c>
      <c r="AG261" s="69" t="str">
        <f t="shared" si="66"/>
        <v>San Martín</v>
      </c>
      <c r="AH261" s="69" t="str">
        <f t="shared" si="66"/>
        <v>Tacna</v>
      </c>
      <c r="AI261" s="69" t="str">
        <f t="shared" si="66"/>
        <v>Tumbes</v>
      </c>
      <c r="AJ261" s="69" t="str">
        <f t="shared" si="66"/>
        <v>Ucayali</v>
      </c>
    </row>
    <row r="262" spans="3:36" outlineLevel="1" x14ac:dyDescent="0.3">
      <c r="D262" s="70">
        <v>1</v>
      </c>
      <c r="E262" s="71" t="str">
        <f>+INDEX(p.ran.tipos.traf.datos.dis,D262)</f>
        <v>Bajada</v>
      </c>
      <c r="I262" s="138" t="s">
        <v>691</v>
      </c>
      <c r="J262" s="361">
        <f>+SUM(L262:AJ262)</f>
        <v>2153.3783385374281</v>
      </c>
      <c r="L262" s="361">
        <f t="shared" ref="L262:AJ262" si="67">+L251*1000*1000*8/p.ran.dca.traf.hc*p.ran.porc.traf.hc.sist.datos*p.ran.fc.traf.hc/(60*60)/p.ran.porc.ut.bs.traf.hc</f>
        <v>1.9428334748661794E-2</v>
      </c>
      <c r="M262" s="361">
        <f t="shared" si="67"/>
        <v>97.141673743308999</v>
      </c>
      <c r="N262" s="361">
        <f t="shared" si="67"/>
        <v>0.19428334748661799</v>
      </c>
      <c r="O262" s="361">
        <f t="shared" si="67"/>
        <v>9.7141673743308985</v>
      </c>
      <c r="P262" s="361">
        <f t="shared" si="67"/>
        <v>3.8856669497323588E-2</v>
      </c>
      <c r="Q262" s="361">
        <f t="shared" si="67"/>
        <v>0.19428334748661799</v>
      </c>
      <c r="R262" s="361">
        <f t="shared" si="67"/>
        <v>97.141673743308999</v>
      </c>
      <c r="S262" s="361">
        <f t="shared" si="67"/>
        <v>1.1657000849197079</v>
      </c>
      <c r="T262" s="361">
        <f t="shared" si="67"/>
        <v>0.15542667798929435</v>
      </c>
      <c r="U262" s="361">
        <f t="shared" si="67"/>
        <v>0.15542667798929435</v>
      </c>
      <c r="V262" s="361">
        <f t="shared" si="67"/>
        <v>19.428334748661797</v>
      </c>
      <c r="W262" s="361">
        <f t="shared" si="67"/>
        <v>12.045567544170313</v>
      </c>
      <c r="X262" s="361">
        <f t="shared" si="67"/>
        <v>1.9428334748661797</v>
      </c>
      <c r="Y262" s="361">
        <f t="shared" si="67"/>
        <v>1.9428334748661797</v>
      </c>
      <c r="Z262" s="361">
        <f t="shared" si="67"/>
        <v>1748.5501273795621</v>
      </c>
      <c r="AA262" s="361">
        <f t="shared" si="67"/>
        <v>9.7141673743308996E-2</v>
      </c>
      <c r="AB262" s="361">
        <f t="shared" si="67"/>
        <v>9.7141673743308996E-2</v>
      </c>
      <c r="AC262" s="361">
        <f t="shared" si="67"/>
        <v>11.657000849197081</v>
      </c>
      <c r="AD262" s="361">
        <f t="shared" si="67"/>
        <v>1.9428334748661797</v>
      </c>
      <c r="AE262" s="361">
        <f t="shared" si="67"/>
        <v>11.657000849197081</v>
      </c>
      <c r="AF262" s="361">
        <f t="shared" si="67"/>
        <v>0.15542667798929435</v>
      </c>
      <c r="AG262" s="361">
        <f t="shared" si="67"/>
        <v>17.48550127379562</v>
      </c>
      <c r="AH262" s="361">
        <f t="shared" si="67"/>
        <v>97.141673743308999</v>
      </c>
      <c r="AI262" s="361">
        <f t="shared" si="67"/>
        <v>13.599834324063259</v>
      </c>
      <c r="AJ262" s="361">
        <f t="shared" si="67"/>
        <v>9.7141673743308985</v>
      </c>
    </row>
    <row r="263" spans="3:36" outlineLevel="1" x14ac:dyDescent="0.3">
      <c r="D263" s="70">
        <f>+D262+1</f>
        <v>2</v>
      </c>
      <c r="E263" s="71" t="str">
        <f>+INDEX(p.ran.tipos.traf.datos.dis,D263)</f>
        <v>Subida</v>
      </c>
      <c r="I263" s="138" t="s">
        <v>691</v>
      </c>
      <c r="J263" s="361">
        <f>+SUM(L263:AJ263)</f>
        <v>1915.4144279381826</v>
      </c>
      <c r="L263" s="361">
        <f t="shared" ref="L263:AJ263" si="68">+L252*1000*1000*8/p.ran.dca.traf.hc*p.ran.porc.traf.hc.sist.datos*p.ran.fc.traf.hc/(60*60)/p.ran.porc.ut.bs.traf.hc</f>
        <v>1.7281362973900257E-2</v>
      </c>
      <c r="M263" s="361">
        <f t="shared" si="68"/>
        <v>86.406814869501304</v>
      </c>
      <c r="N263" s="361">
        <f t="shared" si="68"/>
        <v>0.17281362973900261</v>
      </c>
      <c r="O263" s="361">
        <f t="shared" si="68"/>
        <v>8.6406814869501289</v>
      </c>
      <c r="P263" s="361">
        <f t="shared" si="68"/>
        <v>3.4562725947800514E-2</v>
      </c>
      <c r="Q263" s="361">
        <f t="shared" si="68"/>
        <v>0.17281362973900261</v>
      </c>
      <c r="R263" s="361">
        <f t="shared" si="68"/>
        <v>86.406814869501304</v>
      </c>
      <c r="S263" s="361">
        <f t="shared" si="68"/>
        <v>1.0368817784340154</v>
      </c>
      <c r="T263" s="361">
        <f t="shared" si="68"/>
        <v>0.13825090379120206</v>
      </c>
      <c r="U263" s="361">
        <f t="shared" si="68"/>
        <v>0.13825090379120206</v>
      </c>
      <c r="V263" s="361">
        <f t="shared" si="68"/>
        <v>17.281362973900258</v>
      </c>
      <c r="W263" s="361">
        <f t="shared" si="68"/>
        <v>10.714445043818159</v>
      </c>
      <c r="X263" s="361">
        <f t="shared" si="68"/>
        <v>1.7281362973900258</v>
      </c>
      <c r="Y263" s="361">
        <f t="shared" si="68"/>
        <v>1.7281362973900258</v>
      </c>
      <c r="Z263" s="361">
        <f t="shared" si="68"/>
        <v>1555.3226676510235</v>
      </c>
      <c r="AA263" s="361">
        <f t="shared" si="68"/>
        <v>8.6406814869501303E-2</v>
      </c>
      <c r="AB263" s="361">
        <f t="shared" si="68"/>
        <v>8.6406814869501303E-2</v>
      </c>
      <c r="AC263" s="361">
        <f t="shared" si="68"/>
        <v>10.368817784340157</v>
      </c>
      <c r="AD263" s="361">
        <f t="shared" si="68"/>
        <v>1.7281362973900258</v>
      </c>
      <c r="AE263" s="361">
        <f t="shared" si="68"/>
        <v>10.368817784340157</v>
      </c>
      <c r="AF263" s="361">
        <f t="shared" si="68"/>
        <v>0.13825090379120206</v>
      </c>
      <c r="AG263" s="361">
        <f t="shared" si="68"/>
        <v>15.553226676510235</v>
      </c>
      <c r="AH263" s="361">
        <f t="shared" si="68"/>
        <v>86.406814869501304</v>
      </c>
      <c r="AI263" s="361">
        <f t="shared" si="68"/>
        <v>12.09695408173018</v>
      </c>
      <c r="AJ263" s="361">
        <f t="shared" si="68"/>
        <v>8.6406814869501289</v>
      </c>
    </row>
    <row r="264" spans="3:36" outlineLevel="1" x14ac:dyDescent="0.3">
      <c r="D264" s="70">
        <f>+D263+1</f>
        <v>3</v>
      </c>
      <c r="E264" s="71" t="str">
        <f>+INDEX(p.ran.tipos.traf.datos.dis,D264)</f>
        <v>libre</v>
      </c>
      <c r="I264" s="138" t="s">
        <v>691</v>
      </c>
      <c r="J264" s="361">
        <f>+SUM(L264:AJ264)</f>
        <v>0</v>
      </c>
      <c r="L264" s="361">
        <f t="shared" ref="L264:AJ264" si="69">+L253*1000*1000*8/p.ran.dca.traf.hc*p.ran.porc.traf.hc.sist.datos*p.ran.fc.traf.hc/(60*60)/p.ran.porc.ut.bs.traf.hc</f>
        <v>0</v>
      </c>
      <c r="M264" s="361">
        <f t="shared" si="69"/>
        <v>0</v>
      </c>
      <c r="N264" s="361">
        <f t="shared" si="69"/>
        <v>0</v>
      </c>
      <c r="O264" s="361">
        <f t="shared" si="69"/>
        <v>0</v>
      </c>
      <c r="P264" s="361">
        <f t="shared" si="69"/>
        <v>0</v>
      </c>
      <c r="Q264" s="361">
        <f t="shared" si="69"/>
        <v>0</v>
      </c>
      <c r="R264" s="361">
        <f t="shared" si="69"/>
        <v>0</v>
      </c>
      <c r="S264" s="361">
        <f t="shared" si="69"/>
        <v>0</v>
      </c>
      <c r="T264" s="361">
        <f t="shared" si="69"/>
        <v>0</v>
      </c>
      <c r="U264" s="361">
        <f t="shared" si="69"/>
        <v>0</v>
      </c>
      <c r="V264" s="361">
        <f t="shared" si="69"/>
        <v>0</v>
      </c>
      <c r="W264" s="361">
        <f t="shared" si="69"/>
        <v>0</v>
      </c>
      <c r="X264" s="361">
        <f t="shared" si="69"/>
        <v>0</v>
      </c>
      <c r="Y264" s="361">
        <f t="shared" si="69"/>
        <v>0</v>
      </c>
      <c r="Z264" s="361">
        <f t="shared" si="69"/>
        <v>0</v>
      </c>
      <c r="AA264" s="361">
        <f t="shared" si="69"/>
        <v>0</v>
      </c>
      <c r="AB264" s="361">
        <f t="shared" si="69"/>
        <v>0</v>
      </c>
      <c r="AC264" s="361">
        <f t="shared" si="69"/>
        <v>0</v>
      </c>
      <c r="AD264" s="361">
        <f t="shared" si="69"/>
        <v>0</v>
      </c>
      <c r="AE264" s="361">
        <f t="shared" si="69"/>
        <v>0</v>
      </c>
      <c r="AF264" s="361">
        <f t="shared" si="69"/>
        <v>0</v>
      </c>
      <c r="AG264" s="361">
        <f t="shared" si="69"/>
        <v>0</v>
      </c>
      <c r="AH264" s="361">
        <f t="shared" si="69"/>
        <v>0</v>
      </c>
      <c r="AI264" s="361">
        <f t="shared" si="69"/>
        <v>0</v>
      </c>
      <c r="AJ264" s="361">
        <f t="shared" si="69"/>
        <v>0</v>
      </c>
    </row>
    <row r="265" spans="3:36" outlineLevel="1" x14ac:dyDescent="0.3">
      <c r="D265" s="70">
        <f>+D264+1</f>
        <v>4</v>
      </c>
      <c r="E265" s="71" t="str">
        <f>+INDEX(p.ran.tipos.traf.datos.dis,D265)</f>
        <v>libre</v>
      </c>
      <c r="I265" s="138" t="s">
        <v>691</v>
      </c>
      <c r="J265" s="361">
        <f>+SUM(L265:AJ265)</f>
        <v>0</v>
      </c>
      <c r="L265" s="361">
        <f t="shared" ref="L265:AJ265" si="70">+L254*1000*1000*8/p.ran.dca.traf.hc*p.ran.porc.traf.hc.sist.datos*p.ran.fc.traf.hc/(60*60)/p.ran.porc.ut.bs.traf.hc</f>
        <v>0</v>
      </c>
      <c r="M265" s="361">
        <f t="shared" si="70"/>
        <v>0</v>
      </c>
      <c r="N265" s="361">
        <f t="shared" si="70"/>
        <v>0</v>
      </c>
      <c r="O265" s="361">
        <f t="shared" si="70"/>
        <v>0</v>
      </c>
      <c r="P265" s="361">
        <f t="shared" si="70"/>
        <v>0</v>
      </c>
      <c r="Q265" s="361">
        <f t="shared" si="70"/>
        <v>0</v>
      </c>
      <c r="R265" s="361">
        <f t="shared" si="70"/>
        <v>0</v>
      </c>
      <c r="S265" s="361">
        <f t="shared" si="70"/>
        <v>0</v>
      </c>
      <c r="T265" s="361">
        <f t="shared" si="70"/>
        <v>0</v>
      </c>
      <c r="U265" s="361">
        <f t="shared" si="70"/>
        <v>0</v>
      </c>
      <c r="V265" s="361">
        <f t="shared" si="70"/>
        <v>0</v>
      </c>
      <c r="W265" s="361">
        <f t="shared" si="70"/>
        <v>0</v>
      </c>
      <c r="X265" s="361">
        <f t="shared" si="70"/>
        <v>0</v>
      </c>
      <c r="Y265" s="361">
        <f t="shared" si="70"/>
        <v>0</v>
      </c>
      <c r="Z265" s="361">
        <f t="shared" si="70"/>
        <v>0</v>
      </c>
      <c r="AA265" s="361">
        <f t="shared" si="70"/>
        <v>0</v>
      </c>
      <c r="AB265" s="361">
        <f t="shared" si="70"/>
        <v>0</v>
      </c>
      <c r="AC265" s="361">
        <f t="shared" si="70"/>
        <v>0</v>
      </c>
      <c r="AD265" s="361">
        <f t="shared" si="70"/>
        <v>0</v>
      </c>
      <c r="AE265" s="361">
        <f t="shared" si="70"/>
        <v>0</v>
      </c>
      <c r="AF265" s="361">
        <f t="shared" si="70"/>
        <v>0</v>
      </c>
      <c r="AG265" s="361">
        <f t="shared" si="70"/>
        <v>0</v>
      </c>
      <c r="AH265" s="361">
        <f t="shared" si="70"/>
        <v>0</v>
      </c>
      <c r="AI265" s="361">
        <f t="shared" si="70"/>
        <v>0</v>
      </c>
      <c r="AJ265" s="361">
        <f t="shared" si="70"/>
        <v>0</v>
      </c>
    </row>
    <row r="266" spans="3:36" outlineLevel="1" x14ac:dyDescent="0.3">
      <c r="D266" s="70">
        <f>+D265+1</f>
        <v>5</v>
      </c>
      <c r="E266" s="71" t="str">
        <f>+INDEX(p.ran.tipos.traf.datos.dis,D266)</f>
        <v>libre</v>
      </c>
      <c r="I266" s="138" t="s">
        <v>691</v>
      </c>
      <c r="J266" s="361">
        <f>+SUM(L266:AJ266)</f>
        <v>0</v>
      </c>
      <c r="L266" s="361">
        <f t="shared" ref="L266:AJ266" si="71">+L255*1000*1000*8/p.ran.dca.traf.hc*p.ran.porc.traf.hc.sist.datos*p.ran.fc.traf.hc/(60*60)/p.ran.porc.ut.bs.traf.hc</f>
        <v>0</v>
      </c>
      <c r="M266" s="361">
        <f t="shared" si="71"/>
        <v>0</v>
      </c>
      <c r="N266" s="361">
        <f t="shared" si="71"/>
        <v>0</v>
      </c>
      <c r="O266" s="361">
        <f t="shared" si="71"/>
        <v>0</v>
      </c>
      <c r="P266" s="361">
        <f t="shared" si="71"/>
        <v>0</v>
      </c>
      <c r="Q266" s="361">
        <f t="shared" si="71"/>
        <v>0</v>
      </c>
      <c r="R266" s="361">
        <f t="shared" si="71"/>
        <v>0</v>
      </c>
      <c r="S266" s="361">
        <f t="shared" si="71"/>
        <v>0</v>
      </c>
      <c r="T266" s="361">
        <f t="shared" si="71"/>
        <v>0</v>
      </c>
      <c r="U266" s="361">
        <f t="shared" si="71"/>
        <v>0</v>
      </c>
      <c r="V266" s="361">
        <f t="shared" si="71"/>
        <v>0</v>
      </c>
      <c r="W266" s="361">
        <f t="shared" si="71"/>
        <v>0</v>
      </c>
      <c r="X266" s="361">
        <f t="shared" si="71"/>
        <v>0</v>
      </c>
      <c r="Y266" s="361">
        <f t="shared" si="71"/>
        <v>0</v>
      </c>
      <c r="Z266" s="361">
        <f t="shared" si="71"/>
        <v>0</v>
      </c>
      <c r="AA266" s="361">
        <f t="shared" si="71"/>
        <v>0</v>
      </c>
      <c r="AB266" s="361">
        <f t="shared" si="71"/>
        <v>0</v>
      </c>
      <c r="AC266" s="361">
        <f t="shared" si="71"/>
        <v>0</v>
      </c>
      <c r="AD266" s="361">
        <f t="shared" si="71"/>
        <v>0</v>
      </c>
      <c r="AE266" s="361">
        <f t="shared" si="71"/>
        <v>0</v>
      </c>
      <c r="AF266" s="361">
        <f t="shared" si="71"/>
        <v>0</v>
      </c>
      <c r="AG266" s="361">
        <f t="shared" si="71"/>
        <v>0</v>
      </c>
      <c r="AH266" s="361">
        <f t="shared" si="71"/>
        <v>0</v>
      </c>
      <c r="AI266" s="361">
        <f t="shared" si="71"/>
        <v>0</v>
      </c>
      <c r="AJ266" s="361">
        <f t="shared" si="71"/>
        <v>0</v>
      </c>
    </row>
    <row r="267" spans="3:36" outlineLevel="1" x14ac:dyDescent="0.3"/>
    <row r="268" spans="3:36" outlineLevel="1" x14ac:dyDescent="0.3">
      <c r="E268" s="343" t="s">
        <v>791</v>
      </c>
      <c r="I268" s="138" t="s">
        <v>691</v>
      </c>
      <c r="J268" s="372">
        <f>+SUM(J262:J266)</f>
        <v>4068.7927664756107</v>
      </c>
      <c r="K268" s="280"/>
      <c r="L268" s="372">
        <f t="shared" ref="L268:AJ268" si="72">+SUM(L262:L266)</f>
        <v>3.6709697722562051E-2</v>
      </c>
      <c r="M268" s="372">
        <f t="shared" si="72"/>
        <v>183.5484886128103</v>
      </c>
      <c r="N268" s="372">
        <f t="shared" si="72"/>
        <v>0.36709697722562062</v>
      </c>
      <c r="O268" s="372">
        <f t="shared" si="72"/>
        <v>18.354848861281027</v>
      </c>
      <c r="P268" s="372">
        <f t="shared" si="72"/>
        <v>7.3419395445124103E-2</v>
      </c>
      <c r="Q268" s="372">
        <f t="shared" si="72"/>
        <v>0.36709697722562062</v>
      </c>
      <c r="R268" s="372">
        <f t="shared" si="72"/>
        <v>183.5484886128103</v>
      </c>
      <c r="S268" s="372">
        <f t="shared" si="72"/>
        <v>2.2025818633537231</v>
      </c>
      <c r="T268" s="372">
        <f t="shared" si="72"/>
        <v>0.29367758178049641</v>
      </c>
      <c r="U268" s="372">
        <f t="shared" si="72"/>
        <v>0.29367758178049641</v>
      </c>
      <c r="V268" s="372">
        <f t="shared" si="72"/>
        <v>36.709697722562055</v>
      </c>
      <c r="W268" s="372">
        <f t="shared" si="72"/>
        <v>22.76001258798847</v>
      </c>
      <c r="X268" s="372">
        <f t="shared" si="72"/>
        <v>3.6709697722562056</v>
      </c>
      <c r="Y268" s="372">
        <f t="shared" si="72"/>
        <v>3.6709697722562056</v>
      </c>
      <c r="Z268" s="372">
        <f t="shared" si="72"/>
        <v>3303.8727950305856</v>
      </c>
      <c r="AA268" s="372">
        <f t="shared" si="72"/>
        <v>0.18354848861281031</v>
      </c>
      <c r="AB268" s="372">
        <f t="shared" si="72"/>
        <v>0.18354848861281031</v>
      </c>
      <c r="AC268" s="372">
        <f t="shared" si="72"/>
        <v>22.025818633537238</v>
      </c>
      <c r="AD268" s="372">
        <f t="shared" si="72"/>
        <v>3.6709697722562056</v>
      </c>
      <c r="AE268" s="372">
        <f t="shared" si="72"/>
        <v>22.025818633537238</v>
      </c>
      <c r="AF268" s="372">
        <f t="shared" si="72"/>
        <v>0.29367758178049641</v>
      </c>
      <c r="AG268" s="372">
        <f t="shared" si="72"/>
        <v>33.038727950305855</v>
      </c>
      <c r="AH268" s="372">
        <f t="shared" si="72"/>
        <v>183.5484886128103</v>
      </c>
      <c r="AI268" s="372">
        <f t="shared" si="72"/>
        <v>25.696788405793441</v>
      </c>
      <c r="AJ268" s="372">
        <f t="shared" si="72"/>
        <v>18.354848861281027</v>
      </c>
    </row>
    <row r="269" spans="3:36" outlineLevel="1" x14ac:dyDescent="0.3">
      <c r="E269" s="343" t="s">
        <v>856</v>
      </c>
      <c r="I269" s="138"/>
      <c r="J269" s="138"/>
      <c r="K269" s="138"/>
      <c r="L269" s="372">
        <f t="shared" ref="L269:AJ269" si="73">+L262/(L262+L263)</f>
        <v>0.52924256951102588</v>
      </c>
      <c r="M269" s="372">
        <f t="shared" si="73"/>
        <v>0.52924256951102588</v>
      </c>
      <c r="N269" s="372">
        <f t="shared" si="73"/>
        <v>0.52924256951102588</v>
      </c>
      <c r="O269" s="372">
        <f t="shared" si="73"/>
        <v>0.52924256951102588</v>
      </c>
      <c r="P269" s="372">
        <f t="shared" si="73"/>
        <v>0.52924256951102588</v>
      </c>
      <c r="Q269" s="372">
        <f t="shared" si="73"/>
        <v>0.52924256951102588</v>
      </c>
      <c r="R269" s="372">
        <f t="shared" si="73"/>
        <v>0.52924256951102588</v>
      </c>
      <c r="S269" s="372">
        <f t="shared" si="73"/>
        <v>0.529242569511026</v>
      </c>
      <c r="T269" s="372">
        <f t="shared" si="73"/>
        <v>0.52924256951102588</v>
      </c>
      <c r="U269" s="372">
        <f t="shared" si="73"/>
        <v>0.52924256951102588</v>
      </c>
      <c r="V269" s="372">
        <f t="shared" si="73"/>
        <v>0.52924256951102588</v>
      </c>
      <c r="W269" s="372">
        <f t="shared" si="73"/>
        <v>0.52924256951102588</v>
      </c>
      <c r="X269" s="372">
        <f t="shared" si="73"/>
        <v>0.52924256951102588</v>
      </c>
      <c r="Y269" s="372">
        <f t="shared" si="73"/>
        <v>0.52924256951102588</v>
      </c>
      <c r="Z269" s="372">
        <f t="shared" si="73"/>
        <v>0.52924256951102588</v>
      </c>
      <c r="AA269" s="372">
        <f t="shared" si="73"/>
        <v>0.52924256951102588</v>
      </c>
      <c r="AB269" s="372">
        <f t="shared" si="73"/>
        <v>0.52924256951102588</v>
      </c>
      <c r="AC269" s="372">
        <f t="shared" si="73"/>
        <v>0.52924256951102588</v>
      </c>
      <c r="AD269" s="372">
        <f t="shared" si="73"/>
        <v>0.52924256951102588</v>
      </c>
      <c r="AE269" s="372">
        <f t="shared" si="73"/>
        <v>0.52924256951102588</v>
      </c>
      <c r="AF269" s="372">
        <f t="shared" si="73"/>
        <v>0.52924256951102588</v>
      </c>
      <c r="AG269" s="372">
        <f t="shared" si="73"/>
        <v>0.52924256951102588</v>
      </c>
      <c r="AH269" s="372">
        <f t="shared" si="73"/>
        <v>0.52924256951102588</v>
      </c>
      <c r="AI269" s="372">
        <f t="shared" si="73"/>
        <v>0.52924256951102588</v>
      </c>
      <c r="AJ269" s="372">
        <f t="shared" si="73"/>
        <v>0.52924256951102588</v>
      </c>
    </row>
    <row r="270" spans="3:36" outlineLevel="1" x14ac:dyDescent="0.3">
      <c r="E270" s="343" t="s">
        <v>855</v>
      </c>
      <c r="I270" s="138"/>
      <c r="J270" s="138"/>
      <c r="K270" s="138"/>
      <c r="L270" s="372">
        <f t="shared" ref="L270:AJ270" si="74">1-L269</f>
        <v>0.47075743048897412</v>
      </c>
      <c r="M270" s="372">
        <f t="shared" si="74"/>
        <v>0.47075743048897412</v>
      </c>
      <c r="N270" s="372">
        <f t="shared" si="74"/>
        <v>0.47075743048897412</v>
      </c>
      <c r="O270" s="372">
        <f t="shared" si="74"/>
        <v>0.47075743048897412</v>
      </c>
      <c r="P270" s="372">
        <f t="shared" si="74"/>
        <v>0.47075743048897412</v>
      </c>
      <c r="Q270" s="372">
        <f t="shared" si="74"/>
        <v>0.47075743048897412</v>
      </c>
      <c r="R270" s="372">
        <f t="shared" si="74"/>
        <v>0.47075743048897412</v>
      </c>
      <c r="S270" s="372">
        <f t="shared" si="74"/>
        <v>0.470757430488974</v>
      </c>
      <c r="T270" s="372">
        <f t="shared" si="74"/>
        <v>0.47075743048897412</v>
      </c>
      <c r="U270" s="372">
        <f t="shared" si="74"/>
        <v>0.47075743048897412</v>
      </c>
      <c r="V270" s="372">
        <f t="shared" si="74"/>
        <v>0.47075743048897412</v>
      </c>
      <c r="W270" s="372">
        <f t="shared" si="74"/>
        <v>0.47075743048897412</v>
      </c>
      <c r="X270" s="372">
        <f t="shared" si="74"/>
        <v>0.47075743048897412</v>
      </c>
      <c r="Y270" s="372">
        <f t="shared" si="74"/>
        <v>0.47075743048897412</v>
      </c>
      <c r="Z270" s="372">
        <f t="shared" si="74"/>
        <v>0.47075743048897412</v>
      </c>
      <c r="AA270" s="372">
        <f t="shared" si="74"/>
        <v>0.47075743048897412</v>
      </c>
      <c r="AB270" s="372">
        <f t="shared" si="74"/>
        <v>0.47075743048897412</v>
      </c>
      <c r="AC270" s="372">
        <f t="shared" si="74"/>
        <v>0.47075743048897412</v>
      </c>
      <c r="AD270" s="372">
        <f t="shared" si="74"/>
        <v>0.47075743048897412</v>
      </c>
      <c r="AE270" s="372">
        <f t="shared" si="74"/>
        <v>0.47075743048897412</v>
      </c>
      <c r="AF270" s="372">
        <f t="shared" si="74"/>
        <v>0.47075743048897412</v>
      </c>
      <c r="AG270" s="372">
        <f t="shared" si="74"/>
        <v>0.47075743048897412</v>
      </c>
      <c r="AH270" s="372">
        <f t="shared" si="74"/>
        <v>0.47075743048897412</v>
      </c>
      <c r="AI270" s="372">
        <f t="shared" si="74"/>
        <v>0.47075743048897412</v>
      </c>
      <c r="AJ270" s="372">
        <f t="shared" si="74"/>
        <v>0.47075743048897412</v>
      </c>
    </row>
    <row r="271" spans="3:36" outlineLevel="1" x14ac:dyDescent="0.3"/>
    <row r="272" spans="3:36" ht="18" thickBot="1" x14ac:dyDescent="0.35">
      <c r="C272" s="339" t="s">
        <v>854</v>
      </c>
      <c r="D272" s="339"/>
      <c r="E272" s="339"/>
      <c r="F272" s="339"/>
      <c r="G272" s="339"/>
      <c r="H272" s="339"/>
      <c r="I272" s="339"/>
      <c r="J272" s="339"/>
      <c r="K272" s="339"/>
    </row>
    <row r="274" spans="4:36" outlineLevel="1" x14ac:dyDescent="0.3">
      <c r="D274" s="69" t="s">
        <v>76</v>
      </c>
      <c r="E274" s="69" t="s">
        <v>77</v>
      </c>
      <c r="J274" s="69" t="s">
        <v>23</v>
      </c>
      <c r="L274" s="69" t="str">
        <f t="shared" ref="L274:AJ274" si="75">+INDEX(l.reg.nom,L$6)</f>
        <v>Amazonas</v>
      </c>
      <c r="M274" s="69" t="str">
        <f t="shared" si="75"/>
        <v>Ancash</v>
      </c>
      <c r="N274" s="69" t="str">
        <f t="shared" si="75"/>
        <v>Apurímac</v>
      </c>
      <c r="O274" s="69" t="str">
        <f t="shared" si="75"/>
        <v>Arequipa</v>
      </c>
      <c r="P274" s="69" t="str">
        <f t="shared" si="75"/>
        <v>Ayacucho</v>
      </c>
      <c r="Q274" s="69" t="str">
        <f t="shared" si="75"/>
        <v>Cajamarca</v>
      </c>
      <c r="R274" s="69" t="str">
        <f t="shared" si="75"/>
        <v>Callao</v>
      </c>
      <c r="S274" s="69" t="str">
        <f t="shared" si="75"/>
        <v>Cusco</v>
      </c>
      <c r="T274" s="69" t="str">
        <f t="shared" si="75"/>
        <v>Huancavelica</v>
      </c>
      <c r="U274" s="69" t="str">
        <f t="shared" si="75"/>
        <v>Huánuco</v>
      </c>
      <c r="V274" s="69" t="str">
        <f t="shared" si="75"/>
        <v>Ica</v>
      </c>
      <c r="W274" s="69" t="str">
        <f t="shared" si="75"/>
        <v>Junín</v>
      </c>
      <c r="X274" s="69" t="str">
        <f t="shared" si="75"/>
        <v>La Libertad</v>
      </c>
      <c r="Y274" s="69" t="str">
        <f t="shared" si="75"/>
        <v>Lambayeque</v>
      </c>
      <c r="Z274" s="69" t="str">
        <f t="shared" si="75"/>
        <v>Lima</v>
      </c>
      <c r="AA274" s="69" t="str">
        <f t="shared" si="75"/>
        <v>Loreto</v>
      </c>
      <c r="AB274" s="69" t="str">
        <f t="shared" si="75"/>
        <v>Madre de Dios</v>
      </c>
      <c r="AC274" s="69" t="str">
        <f t="shared" si="75"/>
        <v>Moquegua</v>
      </c>
      <c r="AD274" s="69" t="str">
        <f t="shared" si="75"/>
        <v>Pasco</v>
      </c>
      <c r="AE274" s="69" t="str">
        <f t="shared" si="75"/>
        <v>Piura</v>
      </c>
      <c r="AF274" s="69" t="str">
        <f t="shared" si="75"/>
        <v>Puno</v>
      </c>
      <c r="AG274" s="69" t="str">
        <f t="shared" si="75"/>
        <v>San Martín</v>
      </c>
      <c r="AH274" s="69" t="str">
        <f t="shared" si="75"/>
        <v>Tacna</v>
      </c>
      <c r="AI274" s="69" t="str">
        <f t="shared" si="75"/>
        <v>Tumbes</v>
      </c>
      <c r="AJ274" s="69" t="str">
        <f t="shared" si="75"/>
        <v>Ucayali</v>
      </c>
    </row>
    <row r="275" spans="4:36" outlineLevel="1" x14ac:dyDescent="0.3">
      <c r="D275" s="70">
        <v>1</v>
      </c>
      <c r="E275" s="71" t="str">
        <f t="shared" ref="E275:E294" si="76">INDEX(l.geo.nom2,D275)</f>
        <v>2G-Urbano</v>
      </c>
      <c r="I275" s="138" t="s">
        <v>691</v>
      </c>
      <c r="J275" s="361">
        <f t="shared" ref="J275:J294" si="77">+SUM(L275:AJ275)</f>
        <v>122.28718934190854</v>
      </c>
      <c r="K275" s="371" t="str">
        <f t="shared" ref="K275:K294" si="78">+E275</f>
        <v>2G-Urbano</v>
      </c>
      <c r="L275" s="369">
        <f t="shared" ref="L275:U284" si="79">+INDEX(p.ran.dis.traf.datos,$D275,L$6)*L$268</f>
        <v>1.1033065613640619E-3</v>
      </c>
      <c r="M275" s="369">
        <f t="shared" si="79"/>
        <v>5.5165328068203108</v>
      </c>
      <c r="N275" s="369">
        <f t="shared" si="79"/>
        <v>1.1033065613640621E-2</v>
      </c>
      <c r="O275" s="369">
        <f t="shared" si="79"/>
        <v>0.55165328068203101</v>
      </c>
      <c r="P275" s="369">
        <f t="shared" si="79"/>
        <v>2.2066131227281237E-3</v>
      </c>
      <c r="Q275" s="369">
        <f t="shared" si="79"/>
        <v>1.1033065613640621E-2</v>
      </c>
      <c r="R275" s="369">
        <f t="shared" si="79"/>
        <v>5.5165328068203108</v>
      </c>
      <c r="S275" s="369">
        <f t="shared" si="79"/>
        <v>6.6198393681843715E-2</v>
      </c>
      <c r="T275" s="369">
        <f t="shared" si="79"/>
        <v>8.8264524909124949E-3</v>
      </c>
      <c r="U275" s="369">
        <f t="shared" si="79"/>
        <v>8.8264524909124949E-3</v>
      </c>
      <c r="V275" s="369">
        <f t="shared" ref="V275:AJ284" si="80">+INDEX(p.ran.dis.traf.datos,$D275,V$6)*V$268</f>
        <v>1.103306561364062</v>
      </c>
      <c r="W275" s="369">
        <f t="shared" si="80"/>
        <v>0.68405006804571833</v>
      </c>
      <c r="X275" s="369">
        <f t="shared" si="80"/>
        <v>0.11033065613640619</v>
      </c>
      <c r="Y275" s="369">
        <f t="shared" si="80"/>
        <v>0.11033065613640619</v>
      </c>
      <c r="Z275" s="369">
        <f t="shared" si="80"/>
        <v>99.297590522765589</v>
      </c>
      <c r="AA275" s="369">
        <f t="shared" si="80"/>
        <v>5.5165328068203104E-3</v>
      </c>
      <c r="AB275" s="369">
        <f t="shared" si="80"/>
        <v>5.5165328068203104E-3</v>
      </c>
      <c r="AC275" s="369">
        <f t="shared" si="80"/>
        <v>0.66198393681843726</v>
      </c>
      <c r="AD275" s="369">
        <f t="shared" si="80"/>
        <v>0.11033065613640619</v>
      </c>
      <c r="AE275" s="369">
        <f t="shared" si="80"/>
        <v>0.66198393681843726</v>
      </c>
      <c r="AF275" s="369">
        <f t="shared" si="80"/>
        <v>8.8264524909124949E-3</v>
      </c>
      <c r="AG275" s="369">
        <f t="shared" si="80"/>
        <v>0.99297590522765589</v>
      </c>
      <c r="AH275" s="369">
        <f t="shared" si="80"/>
        <v>5.5165328068203108</v>
      </c>
      <c r="AI275" s="369">
        <f t="shared" si="80"/>
        <v>0.77231459295484339</v>
      </c>
      <c r="AJ275" s="369">
        <f t="shared" si="80"/>
        <v>0.55165328068203101</v>
      </c>
    </row>
    <row r="276" spans="4:36" outlineLevel="1" x14ac:dyDescent="0.3">
      <c r="D276" s="70">
        <f t="shared" ref="D276:D294" si="81">+D275+1</f>
        <v>2</v>
      </c>
      <c r="E276" s="71" t="str">
        <f t="shared" si="76"/>
        <v>2G-Suburbano</v>
      </c>
      <c r="I276" s="138" t="s">
        <v>691</v>
      </c>
      <c r="J276" s="361">
        <f t="shared" si="77"/>
        <v>204.27191825029283</v>
      </c>
      <c r="K276" s="371" t="str">
        <f t="shared" si="78"/>
        <v>2G-Suburbano</v>
      </c>
      <c r="L276" s="369">
        <f t="shared" si="79"/>
        <v>1.8429939302786324E-3</v>
      </c>
      <c r="M276" s="369">
        <f t="shared" si="79"/>
        <v>9.2149696513931634</v>
      </c>
      <c r="N276" s="369">
        <f t="shared" si="79"/>
        <v>1.8429939302786327E-2</v>
      </c>
      <c r="O276" s="369">
        <f t="shared" si="79"/>
        <v>0.92149696513931623</v>
      </c>
      <c r="P276" s="369">
        <f t="shared" si="79"/>
        <v>3.6859878605572647E-3</v>
      </c>
      <c r="Q276" s="369">
        <f t="shared" si="79"/>
        <v>1.8429939302786327E-2</v>
      </c>
      <c r="R276" s="369">
        <f t="shared" si="79"/>
        <v>9.2149696513931634</v>
      </c>
      <c r="S276" s="369">
        <f t="shared" si="79"/>
        <v>0.11057963581671794</v>
      </c>
      <c r="T276" s="369">
        <f t="shared" si="79"/>
        <v>1.4743951442229059E-2</v>
      </c>
      <c r="U276" s="369">
        <f t="shared" si="79"/>
        <v>1.4743951442229059E-2</v>
      </c>
      <c r="V276" s="369">
        <f t="shared" si="80"/>
        <v>1.8429939302786325</v>
      </c>
      <c r="W276" s="369">
        <f t="shared" si="80"/>
        <v>1.142656236772752</v>
      </c>
      <c r="X276" s="369">
        <f t="shared" si="80"/>
        <v>0.18429939302786325</v>
      </c>
      <c r="Y276" s="369">
        <f t="shared" si="80"/>
        <v>0.18429939302786325</v>
      </c>
      <c r="Z276" s="369">
        <f t="shared" si="80"/>
        <v>165.86945372507697</v>
      </c>
      <c r="AA276" s="369">
        <f t="shared" si="80"/>
        <v>9.2149696513931633E-3</v>
      </c>
      <c r="AB276" s="369">
        <f t="shared" si="80"/>
        <v>9.2149696513931633E-3</v>
      </c>
      <c r="AC276" s="369">
        <f t="shared" si="80"/>
        <v>1.1057963581671797</v>
      </c>
      <c r="AD276" s="369">
        <f t="shared" si="80"/>
        <v>0.18429939302786325</v>
      </c>
      <c r="AE276" s="369">
        <f t="shared" si="80"/>
        <v>1.1057963581671797</v>
      </c>
      <c r="AF276" s="369">
        <f t="shared" si="80"/>
        <v>1.4743951442229059E-2</v>
      </c>
      <c r="AG276" s="369">
        <f t="shared" si="80"/>
        <v>1.6586945372507695</v>
      </c>
      <c r="AH276" s="369">
        <f t="shared" si="80"/>
        <v>9.2149696513931634</v>
      </c>
      <c r="AI276" s="369">
        <f t="shared" si="80"/>
        <v>1.2900957511950428</v>
      </c>
      <c r="AJ276" s="369">
        <f t="shared" si="80"/>
        <v>0.92149696513931623</v>
      </c>
    </row>
    <row r="277" spans="4:36" outlineLevel="1" x14ac:dyDescent="0.3">
      <c r="D277" s="70">
        <f t="shared" si="81"/>
        <v>3</v>
      </c>
      <c r="E277" s="71" t="str">
        <f t="shared" si="76"/>
        <v>2G-Rural</v>
      </c>
      <c r="I277" s="138" t="s">
        <v>691</v>
      </c>
      <c r="J277" s="361">
        <f t="shared" si="77"/>
        <v>81.856429129470783</v>
      </c>
      <c r="K277" s="371" t="str">
        <f t="shared" si="78"/>
        <v>2G-Rural</v>
      </c>
      <c r="L277" s="369">
        <f t="shared" si="79"/>
        <v>7.3852981521938313E-4</v>
      </c>
      <c r="M277" s="369">
        <f t="shared" si="79"/>
        <v>3.6926490760969166</v>
      </c>
      <c r="N277" s="369">
        <f t="shared" si="79"/>
        <v>7.3852981521938333E-3</v>
      </c>
      <c r="O277" s="369">
        <f t="shared" si="79"/>
        <v>0.36926490760969161</v>
      </c>
      <c r="P277" s="369">
        <f t="shared" si="79"/>
        <v>1.4770596304387663E-3</v>
      </c>
      <c r="Q277" s="369">
        <f t="shared" si="79"/>
        <v>7.3852981521938333E-3</v>
      </c>
      <c r="R277" s="369">
        <f t="shared" si="79"/>
        <v>3.6926490760969166</v>
      </c>
      <c r="S277" s="369">
        <f t="shared" si="79"/>
        <v>4.4311788913162987E-2</v>
      </c>
      <c r="T277" s="369">
        <f t="shared" si="79"/>
        <v>5.9082385217550651E-3</v>
      </c>
      <c r="U277" s="369">
        <f t="shared" si="79"/>
        <v>5.9082385217550651E-3</v>
      </c>
      <c r="V277" s="369">
        <f t="shared" si="80"/>
        <v>0.73852981521938321</v>
      </c>
      <c r="W277" s="369">
        <f t="shared" si="80"/>
        <v>0.45788848543601751</v>
      </c>
      <c r="X277" s="369">
        <f t="shared" si="80"/>
        <v>7.3852981521938324E-2</v>
      </c>
      <c r="Y277" s="369">
        <f t="shared" si="80"/>
        <v>7.3852981521938324E-2</v>
      </c>
      <c r="Z277" s="369">
        <f t="shared" si="80"/>
        <v>66.467683369744506</v>
      </c>
      <c r="AA277" s="369">
        <f t="shared" si="80"/>
        <v>3.6926490760969166E-3</v>
      </c>
      <c r="AB277" s="369">
        <f t="shared" si="80"/>
        <v>3.6926490760969166E-3</v>
      </c>
      <c r="AC277" s="369">
        <f t="shared" si="80"/>
        <v>0.44311788913163003</v>
      </c>
      <c r="AD277" s="369">
        <f t="shared" si="80"/>
        <v>7.3852981521938324E-2</v>
      </c>
      <c r="AE277" s="369">
        <f t="shared" si="80"/>
        <v>0.44311788913163003</v>
      </c>
      <c r="AF277" s="369">
        <f t="shared" si="80"/>
        <v>5.9082385217550651E-3</v>
      </c>
      <c r="AG277" s="369">
        <f t="shared" si="80"/>
        <v>0.66467683369744501</v>
      </c>
      <c r="AH277" s="369">
        <f t="shared" si="80"/>
        <v>3.6926490760969166</v>
      </c>
      <c r="AI277" s="369">
        <f t="shared" si="80"/>
        <v>0.51697087065356828</v>
      </c>
      <c r="AJ277" s="369">
        <f t="shared" si="80"/>
        <v>0.36926490760969161</v>
      </c>
    </row>
    <row r="278" spans="4:36" outlineLevel="1" x14ac:dyDescent="0.3">
      <c r="D278" s="70">
        <f t="shared" si="81"/>
        <v>4</v>
      </c>
      <c r="E278" s="71" t="str">
        <f t="shared" si="76"/>
        <v>2G-Libre</v>
      </c>
      <c r="I278" s="138" t="s">
        <v>691</v>
      </c>
      <c r="J278" s="361">
        <f t="shared" si="77"/>
        <v>0</v>
      </c>
      <c r="K278" s="371" t="str">
        <f t="shared" si="78"/>
        <v>2G-Libre</v>
      </c>
      <c r="L278" s="369">
        <f t="shared" si="79"/>
        <v>0</v>
      </c>
      <c r="M278" s="369">
        <f t="shared" si="79"/>
        <v>0</v>
      </c>
      <c r="N278" s="369">
        <f t="shared" si="79"/>
        <v>0</v>
      </c>
      <c r="O278" s="369">
        <f t="shared" si="79"/>
        <v>0</v>
      </c>
      <c r="P278" s="369">
        <f t="shared" si="79"/>
        <v>0</v>
      </c>
      <c r="Q278" s="369">
        <f t="shared" si="79"/>
        <v>0</v>
      </c>
      <c r="R278" s="369">
        <f t="shared" si="79"/>
        <v>0</v>
      </c>
      <c r="S278" s="369">
        <f t="shared" si="79"/>
        <v>0</v>
      </c>
      <c r="T278" s="369">
        <f t="shared" si="79"/>
        <v>0</v>
      </c>
      <c r="U278" s="369">
        <f t="shared" si="79"/>
        <v>0</v>
      </c>
      <c r="V278" s="369">
        <f t="shared" si="80"/>
        <v>0</v>
      </c>
      <c r="W278" s="369">
        <f t="shared" si="80"/>
        <v>0</v>
      </c>
      <c r="X278" s="369">
        <f t="shared" si="80"/>
        <v>0</v>
      </c>
      <c r="Y278" s="369">
        <f t="shared" si="80"/>
        <v>0</v>
      </c>
      <c r="Z278" s="369">
        <f t="shared" si="80"/>
        <v>0</v>
      </c>
      <c r="AA278" s="369">
        <f t="shared" si="80"/>
        <v>0</v>
      </c>
      <c r="AB278" s="369">
        <f t="shared" si="80"/>
        <v>0</v>
      </c>
      <c r="AC278" s="369">
        <f t="shared" si="80"/>
        <v>0</v>
      </c>
      <c r="AD278" s="369">
        <f t="shared" si="80"/>
        <v>0</v>
      </c>
      <c r="AE278" s="369">
        <f t="shared" si="80"/>
        <v>0</v>
      </c>
      <c r="AF278" s="369">
        <f t="shared" si="80"/>
        <v>0</v>
      </c>
      <c r="AG278" s="369">
        <f t="shared" si="80"/>
        <v>0</v>
      </c>
      <c r="AH278" s="369">
        <f t="shared" si="80"/>
        <v>0</v>
      </c>
      <c r="AI278" s="369">
        <f t="shared" si="80"/>
        <v>0</v>
      </c>
      <c r="AJ278" s="369">
        <f t="shared" si="80"/>
        <v>0</v>
      </c>
    </row>
    <row r="279" spans="4:36" outlineLevel="1" x14ac:dyDescent="0.3">
      <c r="D279" s="70">
        <f t="shared" si="81"/>
        <v>5</v>
      </c>
      <c r="E279" s="71" t="str">
        <f t="shared" si="76"/>
        <v>3G-Urbano</v>
      </c>
      <c r="I279" s="138" t="s">
        <v>691</v>
      </c>
      <c r="J279" s="361">
        <f t="shared" si="77"/>
        <v>203.4396383237806</v>
      </c>
      <c r="K279" s="371" t="str">
        <f t="shared" si="78"/>
        <v>3G-Urbano</v>
      </c>
      <c r="L279" s="369">
        <f t="shared" si="79"/>
        <v>1.8354848861281026E-3</v>
      </c>
      <c r="M279" s="369">
        <f t="shared" si="79"/>
        <v>9.1774244306405155</v>
      </c>
      <c r="N279" s="369">
        <f t="shared" si="79"/>
        <v>1.8354848861281033E-2</v>
      </c>
      <c r="O279" s="369">
        <f t="shared" si="79"/>
        <v>0.91774244306405139</v>
      </c>
      <c r="P279" s="369">
        <f t="shared" si="79"/>
        <v>3.6709697722562052E-3</v>
      </c>
      <c r="Q279" s="369">
        <f t="shared" si="79"/>
        <v>1.8354848861281033E-2</v>
      </c>
      <c r="R279" s="369">
        <f t="shared" si="79"/>
        <v>9.1774244306405155</v>
      </c>
      <c r="S279" s="369">
        <f t="shared" si="79"/>
        <v>0.11012909316768615</v>
      </c>
      <c r="T279" s="369">
        <f t="shared" si="79"/>
        <v>1.4683879089024821E-2</v>
      </c>
      <c r="U279" s="369">
        <f t="shared" si="79"/>
        <v>1.4683879089024821E-2</v>
      </c>
      <c r="V279" s="369">
        <f t="shared" si="80"/>
        <v>1.8354848861281028</v>
      </c>
      <c r="W279" s="369">
        <f t="shared" si="80"/>
        <v>1.1380006293994236</v>
      </c>
      <c r="X279" s="369">
        <f t="shared" si="80"/>
        <v>0.18354848861281028</v>
      </c>
      <c r="Y279" s="369">
        <f t="shared" si="80"/>
        <v>0.18354848861281028</v>
      </c>
      <c r="Z279" s="369">
        <f t="shared" si="80"/>
        <v>165.1936397515293</v>
      </c>
      <c r="AA279" s="369">
        <f t="shared" si="80"/>
        <v>9.1774244306405163E-3</v>
      </c>
      <c r="AB279" s="369">
        <f t="shared" si="80"/>
        <v>9.1774244306405163E-3</v>
      </c>
      <c r="AC279" s="369">
        <f t="shared" si="80"/>
        <v>1.101290931676862</v>
      </c>
      <c r="AD279" s="369">
        <f t="shared" si="80"/>
        <v>0.18354848861281028</v>
      </c>
      <c r="AE279" s="369">
        <f t="shared" si="80"/>
        <v>1.101290931676862</v>
      </c>
      <c r="AF279" s="369">
        <f t="shared" si="80"/>
        <v>1.4683879089024821E-2</v>
      </c>
      <c r="AG279" s="369">
        <f t="shared" si="80"/>
        <v>1.6519363975152928</v>
      </c>
      <c r="AH279" s="369">
        <f t="shared" si="80"/>
        <v>9.1774244306405155</v>
      </c>
      <c r="AI279" s="369">
        <f t="shared" si="80"/>
        <v>1.2848394202896722</v>
      </c>
      <c r="AJ279" s="369">
        <f t="shared" si="80"/>
        <v>0.91774244306405139</v>
      </c>
    </row>
    <row r="280" spans="4:36" outlineLevel="1" x14ac:dyDescent="0.3">
      <c r="D280" s="70">
        <f t="shared" si="81"/>
        <v>6</v>
      </c>
      <c r="E280" s="71" t="str">
        <f t="shared" si="76"/>
        <v>3G-Suburbano</v>
      </c>
      <c r="I280" s="138" t="s">
        <v>691</v>
      </c>
      <c r="J280" s="361">
        <f t="shared" si="77"/>
        <v>1220.6378299426833</v>
      </c>
      <c r="K280" s="371" t="str">
        <f t="shared" si="78"/>
        <v>3G-Suburbano</v>
      </c>
      <c r="L280" s="369">
        <f t="shared" si="79"/>
        <v>1.1012909316768614E-2</v>
      </c>
      <c r="M280" s="369">
        <f t="shared" si="79"/>
        <v>55.064546583843089</v>
      </c>
      <c r="N280" s="369">
        <f t="shared" si="79"/>
        <v>0.11012909316768618</v>
      </c>
      <c r="O280" s="369">
        <f t="shared" si="79"/>
        <v>5.5064546583843077</v>
      </c>
      <c r="P280" s="369">
        <f t="shared" si="79"/>
        <v>2.2025818633537229E-2</v>
      </c>
      <c r="Q280" s="369">
        <f t="shared" si="79"/>
        <v>0.11012909316768618</v>
      </c>
      <c r="R280" s="369">
        <f t="shared" si="79"/>
        <v>55.064546583843089</v>
      </c>
      <c r="S280" s="369">
        <f t="shared" si="79"/>
        <v>0.66077455900611692</v>
      </c>
      <c r="T280" s="369">
        <f t="shared" si="79"/>
        <v>8.8103274534148915E-2</v>
      </c>
      <c r="U280" s="369">
        <f t="shared" si="79"/>
        <v>8.8103274534148915E-2</v>
      </c>
      <c r="V280" s="369">
        <f t="shared" si="80"/>
        <v>11.012909316768615</v>
      </c>
      <c r="W280" s="369">
        <f t="shared" si="80"/>
        <v>6.8280037763965407</v>
      </c>
      <c r="X280" s="369">
        <f t="shared" si="80"/>
        <v>1.1012909316768615</v>
      </c>
      <c r="Y280" s="369">
        <f t="shared" si="80"/>
        <v>1.1012909316768615</v>
      </c>
      <c r="Z280" s="369">
        <f t="shared" si="80"/>
        <v>991.1618385091756</v>
      </c>
      <c r="AA280" s="369">
        <f t="shared" si="80"/>
        <v>5.5064546583843091E-2</v>
      </c>
      <c r="AB280" s="369">
        <f t="shared" si="80"/>
        <v>5.5064546583843091E-2</v>
      </c>
      <c r="AC280" s="369">
        <f t="shared" si="80"/>
        <v>6.607745590061171</v>
      </c>
      <c r="AD280" s="369">
        <f t="shared" si="80"/>
        <v>1.1012909316768615</v>
      </c>
      <c r="AE280" s="369">
        <f t="shared" si="80"/>
        <v>6.607745590061171</v>
      </c>
      <c r="AF280" s="369">
        <f t="shared" si="80"/>
        <v>8.8103274534148915E-2</v>
      </c>
      <c r="AG280" s="369">
        <f t="shared" si="80"/>
        <v>9.9116183850917565</v>
      </c>
      <c r="AH280" s="369">
        <f t="shared" si="80"/>
        <v>55.064546583843089</v>
      </c>
      <c r="AI280" s="369">
        <f t="shared" si="80"/>
        <v>7.7090365217380317</v>
      </c>
      <c r="AJ280" s="369">
        <f t="shared" si="80"/>
        <v>5.5064546583843077</v>
      </c>
    </row>
    <row r="281" spans="4:36" outlineLevel="1" x14ac:dyDescent="0.3">
      <c r="D281" s="70">
        <f t="shared" si="81"/>
        <v>7</v>
      </c>
      <c r="E281" s="71" t="str">
        <f t="shared" si="76"/>
        <v>3G-Rural</v>
      </c>
      <c r="I281" s="138" t="s">
        <v>691</v>
      </c>
      <c r="J281" s="361">
        <f t="shared" si="77"/>
        <v>610.31891497134166</v>
      </c>
      <c r="K281" s="371" t="str">
        <f t="shared" si="78"/>
        <v>3G-Rural</v>
      </c>
      <c r="L281" s="369">
        <f t="shared" si="79"/>
        <v>5.5064546583843072E-3</v>
      </c>
      <c r="M281" s="369">
        <f t="shared" si="79"/>
        <v>27.532273291921545</v>
      </c>
      <c r="N281" s="369">
        <f t="shared" si="79"/>
        <v>5.5064546583843091E-2</v>
      </c>
      <c r="O281" s="369">
        <f t="shared" si="79"/>
        <v>2.7532273291921538</v>
      </c>
      <c r="P281" s="369">
        <f t="shared" si="79"/>
        <v>1.1012909316768614E-2</v>
      </c>
      <c r="Q281" s="369">
        <f t="shared" si="79"/>
        <v>5.5064546583843091E-2</v>
      </c>
      <c r="R281" s="369">
        <f t="shared" si="79"/>
        <v>27.532273291921545</v>
      </c>
      <c r="S281" s="369">
        <f t="shared" si="79"/>
        <v>0.33038727950305846</v>
      </c>
      <c r="T281" s="369">
        <f t="shared" si="79"/>
        <v>4.4051637267074457E-2</v>
      </c>
      <c r="U281" s="369">
        <f t="shared" si="79"/>
        <v>4.4051637267074457E-2</v>
      </c>
      <c r="V281" s="369">
        <f t="shared" si="80"/>
        <v>5.5064546583843077</v>
      </c>
      <c r="W281" s="369">
        <f t="shared" si="80"/>
        <v>3.4140018881982703</v>
      </c>
      <c r="X281" s="369">
        <f t="shared" si="80"/>
        <v>0.55064546583843077</v>
      </c>
      <c r="Y281" s="369">
        <f t="shared" si="80"/>
        <v>0.55064546583843077</v>
      </c>
      <c r="Z281" s="369">
        <f t="shared" si="80"/>
        <v>495.5809192545878</v>
      </c>
      <c r="AA281" s="369">
        <f t="shared" si="80"/>
        <v>2.7532273291921545E-2</v>
      </c>
      <c r="AB281" s="369">
        <f t="shared" si="80"/>
        <v>2.7532273291921545E-2</v>
      </c>
      <c r="AC281" s="369">
        <f t="shared" si="80"/>
        <v>3.3038727950305855</v>
      </c>
      <c r="AD281" s="369">
        <f t="shared" si="80"/>
        <v>0.55064546583843077</v>
      </c>
      <c r="AE281" s="369">
        <f t="shared" si="80"/>
        <v>3.3038727950305855</v>
      </c>
      <c r="AF281" s="369">
        <f t="shared" si="80"/>
        <v>4.4051637267074457E-2</v>
      </c>
      <c r="AG281" s="369">
        <f t="shared" si="80"/>
        <v>4.9558091925458783</v>
      </c>
      <c r="AH281" s="369">
        <f t="shared" si="80"/>
        <v>27.532273291921545</v>
      </c>
      <c r="AI281" s="369">
        <f t="shared" si="80"/>
        <v>3.8545182608690158</v>
      </c>
      <c r="AJ281" s="369">
        <f t="shared" si="80"/>
        <v>2.7532273291921538</v>
      </c>
    </row>
    <row r="282" spans="4:36" outlineLevel="1" x14ac:dyDescent="0.3">
      <c r="D282" s="70">
        <f t="shared" si="81"/>
        <v>8</v>
      </c>
      <c r="E282" s="71" t="str">
        <f t="shared" si="76"/>
        <v>3G-Libre</v>
      </c>
      <c r="I282" s="138" t="s">
        <v>691</v>
      </c>
      <c r="J282" s="361">
        <f t="shared" si="77"/>
        <v>0</v>
      </c>
      <c r="K282" s="371" t="str">
        <f t="shared" si="78"/>
        <v>3G-Libre</v>
      </c>
      <c r="L282" s="369">
        <f t="shared" si="79"/>
        <v>0</v>
      </c>
      <c r="M282" s="369">
        <f t="shared" si="79"/>
        <v>0</v>
      </c>
      <c r="N282" s="369">
        <f t="shared" si="79"/>
        <v>0</v>
      </c>
      <c r="O282" s="369">
        <f t="shared" si="79"/>
        <v>0</v>
      </c>
      <c r="P282" s="369">
        <f t="shared" si="79"/>
        <v>0</v>
      </c>
      <c r="Q282" s="369">
        <f t="shared" si="79"/>
        <v>0</v>
      </c>
      <c r="R282" s="369">
        <f t="shared" si="79"/>
        <v>0</v>
      </c>
      <c r="S282" s="369">
        <f t="shared" si="79"/>
        <v>0</v>
      </c>
      <c r="T282" s="369">
        <f t="shared" si="79"/>
        <v>0</v>
      </c>
      <c r="U282" s="369">
        <f t="shared" si="79"/>
        <v>0</v>
      </c>
      <c r="V282" s="369">
        <f t="shared" si="80"/>
        <v>0</v>
      </c>
      <c r="W282" s="369">
        <f t="shared" si="80"/>
        <v>0</v>
      </c>
      <c r="X282" s="369">
        <f t="shared" si="80"/>
        <v>0</v>
      </c>
      <c r="Y282" s="369">
        <f t="shared" si="80"/>
        <v>0</v>
      </c>
      <c r="Z282" s="369">
        <f t="shared" si="80"/>
        <v>0</v>
      </c>
      <c r="AA282" s="369">
        <f t="shared" si="80"/>
        <v>0</v>
      </c>
      <c r="AB282" s="369">
        <f t="shared" si="80"/>
        <v>0</v>
      </c>
      <c r="AC282" s="369">
        <f t="shared" si="80"/>
        <v>0</v>
      </c>
      <c r="AD282" s="369">
        <f t="shared" si="80"/>
        <v>0</v>
      </c>
      <c r="AE282" s="369">
        <f t="shared" si="80"/>
        <v>0</v>
      </c>
      <c r="AF282" s="369">
        <f t="shared" si="80"/>
        <v>0</v>
      </c>
      <c r="AG282" s="369">
        <f t="shared" si="80"/>
        <v>0</v>
      </c>
      <c r="AH282" s="369">
        <f t="shared" si="80"/>
        <v>0</v>
      </c>
      <c r="AI282" s="369">
        <f t="shared" si="80"/>
        <v>0</v>
      </c>
      <c r="AJ282" s="369">
        <f t="shared" si="80"/>
        <v>0</v>
      </c>
    </row>
    <row r="283" spans="4:36" outlineLevel="1" x14ac:dyDescent="0.3">
      <c r="D283" s="70">
        <f t="shared" si="81"/>
        <v>9</v>
      </c>
      <c r="E283" s="71" t="str">
        <f t="shared" si="76"/>
        <v>4G-Urbano</v>
      </c>
      <c r="I283" s="138" t="s">
        <v>691</v>
      </c>
      <c r="J283" s="361">
        <f t="shared" si="77"/>
        <v>203.4396383237806</v>
      </c>
      <c r="K283" s="371" t="str">
        <f t="shared" si="78"/>
        <v>4G-Urbano</v>
      </c>
      <c r="L283" s="369">
        <f t="shared" si="79"/>
        <v>1.8354848861281026E-3</v>
      </c>
      <c r="M283" s="369">
        <f t="shared" si="79"/>
        <v>9.1774244306405155</v>
      </c>
      <c r="N283" s="369">
        <f t="shared" si="79"/>
        <v>1.8354848861281033E-2</v>
      </c>
      <c r="O283" s="369">
        <f t="shared" si="79"/>
        <v>0.91774244306405139</v>
      </c>
      <c r="P283" s="369">
        <f t="shared" si="79"/>
        <v>3.6709697722562052E-3</v>
      </c>
      <c r="Q283" s="369">
        <f t="shared" si="79"/>
        <v>1.8354848861281033E-2</v>
      </c>
      <c r="R283" s="369">
        <f t="shared" si="79"/>
        <v>9.1774244306405155</v>
      </c>
      <c r="S283" s="369">
        <f t="shared" si="79"/>
        <v>0.11012909316768615</v>
      </c>
      <c r="T283" s="369">
        <f t="shared" si="79"/>
        <v>1.4683879089024821E-2</v>
      </c>
      <c r="U283" s="369">
        <f t="shared" si="79"/>
        <v>1.4683879089024821E-2</v>
      </c>
      <c r="V283" s="369">
        <f t="shared" si="80"/>
        <v>1.8354848861281028</v>
      </c>
      <c r="W283" s="369">
        <f t="shared" si="80"/>
        <v>1.1380006293994236</v>
      </c>
      <c r="X283" s="369">
        <f t="shared" si="80"/>
        <v>0.18354848861281028</v>
      </c>
      <c r="Y283" s="369">
        <f t="shared" si="80"/>
        <v>0.18354848861281028</v>
      </c>
      <c r="Z283" s="369">
        <f t="shared" si="80"/>
        <v>165.1936397515293</v>
      </c>
      <c r="AA283" s="369">
        <f t="shared" si="80"/>
        <v>9.1774244306405163E-3</v>
      </c>
      <c r="AB283" s="369">
        <f t="shared" si="80"/>
        <v>9.1774244306405163E-3</v>
      </c>
      <c r="AC283" s="369">
        <f t="shared" si="80"/>
        <v>1.101290931676862</v>
      </c>
      <c r="AD283" s="369">
        <f t="shared" si="80"/>
        <v>0.18354848861281028</v>
      </c>
      <c r="AE283" s="369">
        <f t="shared" si="80"/>
        <v>1.101290931676862</v>
      </c>
      <c r="AF283" s="369">
        <f t="shared" si="80"/>
        <v>1.4683879089024821E-2</v>
      </c>
      <c r="AG283" s="369">
        <f t="shared" si="80"/>
        <v>1.6519363975152928</v>
      </c>
      <c r="AH283" s="369">
        <f t="shared" si="80"/>
        <v>9.1774244306405155</v>
      </c>
      <c r="AI283" s="369">
        <f t="shared" si="80"/>
        <v>1.2848394202896722</v>
      </c>
      <c r="AJ283" s="369">
        <f t="shared" si="80"/>
        <v>0.91774244306405139</v>
      </c>
    </row>
    <row r="284" spans="4:36" outlineLevel="1" x14ac:dyDescent="0.3">
      <c r="D284" s="70">
        <f t="shared" si="81"/>
        <v>10</v>
      </c>
      <c r="E284" s="71" t="str">
        <f t="shared" si="76"/>
        <v>4G-Suburbano</v>
      </c>
      <c r="I284" s="138" t="s">
        <v>691</v>
      </c>
      <c r="J284" s="361">
        <f t="shared" si="77"/>
        <v>1017.1981916189028</v>
      </c>
      <c r="K284" s="371" t="str">
        <f t="shared" si="78"/>
        <v>4G-Suburbano</v>
      </c>
      <c r="L284" s="369">
        <f t="shared" si="79"/>
        <v>9.1774244306405128E-3</v>
      </c>
      <c r="M284" s="369">
        <f t="shared" si="79"/>
        <v>45.887122153202576</v>
      </c>
      <c r="N284" s="369">
        <f t="shared" si="79"/>
        <v>9.1774244306405156E-2</v>
      </c>
      <c r="O284" s="369">
        <f t="shared" si="79"/>
        <v>4.5887122153202569</v>
      </c>
      <c r="P284" s="369">
        <f t="shared" si="79"/>
        <v>1.8354848861281026E-2</v>
      </c>
      <c r="Q284" s="369">
        <f t="shared" si="79"/>
        <v>9.1774244306405156E-2</v>
      </c>
      <c r="R284" s="369">
        <f t="shared" si="79"/>
        <v>45.887122153202576</v>
      </c>
      <c r="S284" s="369">
        <f t="shared" si="79"/>
        <v>0.55064546583843077</v>
      </c>
      <c r="T284" s="369">
        <f t="shared" si="79"/>
        <v>7.3419395445124103E-2</v>
      </c>
      <c r="U284" s="369">
        <f t="shared" si="79"/>
        <v>7.3419395445124103E-2</v>
      </c>
      <c r="V284" s="369">
        <f t="shared" si="80"/>
        <v>9.1774244306405137</v>
      </c>
      <c r="W284" s="369">
        <f t="shared" si="80"/>
        <v>5.6900031469971175</v>
      </c>
      <c r="X284" s="369">
        <f t="shared" si="80"/>
        <v>0.91774244306405139</v>
      </c>
      <c r="Y284" s="369">
        <f t="shared" si="80"/>
        <v>0.91774244306405139</v>
      </c>
      <c r="Z284" s="369">
        <f t="shared" si="80"/>
        <v>825.96819875764641</v>
      </c>
      <c r="AA284" s="369">
        <f t="shared" si="80"/>
        <v>4.5887122153202578E-2</v>
      </c>
      <c r="AB284" s="369">
        <f t="shared" si="80"/>
        <v>4.5887122153202578E-2</v>
      </c>
      <c r="AC284" s="369">
        <f t="shared" si="80"/>
        <v>5.5064546583843095</v>
      </c>
      <c r="AD284" s="369">
        <f t="shared" si="80"/>
        <v>0.91774244306405139</v>
      </c>
      <c r="AE284" s="369">
        <f t="shared" si="80"/>
        <v>5.5064546583843095</v>
      </c>
      <c r="AF284" s="369">
        <f t="shared" si="80"/>
        <v>7.3419395445124103E-2</v>
      </c>
      <c r="AG284" s="369">
        <f t="shared" si="80"/>
        <v>8.2596819875764638</v>
      </c>
      <c r="AH284" s="369">
        <f t="shared" si="80"/>
        <v>45.887122153202576</v>
      </c>
      <c r="AI284" s="369">
        <f t="shared" si="80"/>
        <v>6.4241971014483603</v>
      </c>
      <c r="AJ284" s="369">
        <f t="shared" si="80"/>
        <v>4.5887122153202569</v>
      </c>
    </row>
    <row r="285" spans="4:36" outlineLevel="1" x14ac:dyDescent="0.3">
      <c r="D285" s="70">
        <f t="shared" si="81"/>
        <v>11</v>
      </c>
      <c r="E285" s="71" t="str">
        <f t="shared" si="76"/>
        <v>4G-Rural</v>
      </c>
      <c r="I285" s="138" t="s">
        <v>691</v>
      </c>
      <c r="J285" s="361">
        <f t="shared" si="77"/>
        <v>406.8792766475612</v>
      </c>
      <c r="K285" s="371" t="str">
        <f t="shared" si="78"/>
        <v>4G-Rural</v>
      </c>
      <c r="L285" s="369">
        <f t="shared" ref="L285:U294" si="82">+INDEX(p.ran.dis.traf.datos,$D285,L$6)*L$268</f>
        <v>3.6709697722562052E-3</v>
      </c>
      <c r="M285" s="369">
        <f t="shared" si="82"/>
        <v>18.354848861281031</v>
      </c>
      <c r="N285" s="369">
        <f t="shared" si="82"/>
        <v>3.6709697722562065E-2</v>
      </c>
      <c r="O285" s="369">
        <f t="shared" si="82"/>
        <v>1.8354848861281028</v>
      </c>
      <c r="P285" s="369">
        <f t="shared" si="82"/>
        <v>7.3419395445124104E-3</v>
      </c>
      <c r="Q285" s="369">
        <f t="shared" si="82"/>
        <v>3.6709697722562065E-2</v>
      </c>
      <c r="R285" s="369">
        <f t="shared" si="82"/>
        <v>18.354848861281031</v>
      </c>
      <c r="S285" s="369">
        <f t="shared" si="82"/>
        <v>0.22025818633537231</v>
      </c>
      <c r="T285" s="369">
        <f t="shared" si="82"/>
        <v>2.9367758178049642E-2</v>
      </c>
      <c r="U285" s="369">
        <f t="shared" si="82"/>
        <v>2.9367758178049642E-2</v>
      </c>
      <c r="V285" s="369">
        <f t="shared" ref="V285:AJ294" si="83">+INDEX(p.ran.dis.traf.datos,$D285,V$6)*V$268</f>
        <v>3.6709697722562056</v>
      </c>
      <c r="W285" s="369">
        <f t="shared" si="83"/>
        <v>2.2760012587988472</v>
      </c>
      <c r="X285" s="369">
        <f t="shared" si="83"/>
        <v>0.36709697722562057</v>
      </c>
      <c r="Y285" s="369">
        <f t="shared" si="83"/>
        <v>0.36709697722562057</v>
      </c>
      <c r="Z285" s="369">
        <f t="shared" si="83"/>
        <v>330.38727950305861</v>
      </c>
      <c r="AA285" s="369">
        <f t="shared" si="83"/>
        <v>1.8354848861281033E-2</v>
      </c>
      <c r="AB285" s="369">
        <f t="shared" si="83"/>
        <v>1.8354848861281033E-2</v>
      </c>
      <c r="AC285" s="369">
        <f t="shared" si="83"/>
        <v>2.202581863353724</v>
      </c>
      <c r="AD285" s="369">
        <f t="shared" si="83"/>
        <v>0.36709697722562057</v>
      </c>
      <c r="AE285" s="369">
        <f t="shared" si="83"/>
        <v>2.202581863353724</v>
      </c>
      <c r="AF285" s="369">
        <f t="shared" si="83"/>
        <v>2.9367758178049642E-2</v>
      </c>
      <c r="AG285" s="369">
        <f t="shared" si="83"/>
        <v>3.3038727950305855</v>
      </c>
      <c r="AH285" s="369">
        <f t="shared" si="83"/>
        <v>18.354848861281031</v>
      </c>
      <c r="AI285" s="369">
        <f t="shared" si="83"/>
        <v>2.5696788405793445</v>
      </c>
      <c r="AJ285" s="369">
        <f t="shared" si="83"/>
        <v>1.8354848861281028</v>
      </c>
    </row>
    <row r="286" spans="4:36" outlineLevel="1" x14ac:dyDescent="0.3">
      <c r="D286" s="70">
        <f t="shared" si="81"/>
        <v>12</v>
      </c>
      <c r="E286" s="71" t="str">
        <f t="shared" si="76"/>
        <v>4G-Libre</v>
      </c>
      <c r="I286" s="138" t="s">
        <v>691</v>
      </c>
      <c r="J286" s="361">
        <f t="shared" si="77"/>
        <v>0</v>
      </c>
      <c r="K286" s="371" t="str">
        <f t="shared" si="78"/>
        <v>4G-Libre</v>
      </c>
      <c r="L286" s="369">
        <f t="shared" si="82"/>
        <v>0</v>
      </c>
      <c r="M286" s="369">
        <f t="shared" si="82"/>
        <v>0</v>
      </c>
      <c r="N286" s="369">
        <f t="shared" si="82"/>
        <v>0</v>
      </c>
      <c r="O286" s="369">
        <f t="shared" si="82"/>
        <v>0</v>
      </c>
      <c r="P286" s="369">
        <f t="shared" si="82"/>
        <v>0</v>
      </c>
      <c r="Q286" s="369">
        <f t="shared" si="82"/>
        <v>0</v>
      </c>
      <c r="R286" s="369">
        <f t="shared" si="82"/>
        <v>0</v>
      </c>
      <c r="S286" s="369">
        <f t="shared" si="82"/>
        <v>0</v>
      </c>
      <c r="T286" s="369">
        <f t="shared" si="82"/>
        <v>0</v>
      </c>
      <c r="U286" s="369">
        <f t="shared" si="82"/>
        <v>0</v>
      </c>
      <c r="V286" s="369">
        <f t="shared" si="83"/>
        <v>0</v>
      </c>
      <c r="W286" s="369">
        <f t="shared" si="83"/>
        <v>0</v>
      </c>
      <c r="X286" s="369">
        <f t="shared" si="83"/>
        <v>0</v>
      </c>
      <c r="Y286" s="369">
        <f t="shared" si="83"/>
        <v>0</v>
      </c>
      <c r="Z286" s="369">
        <f t="shared" si="83"/>
        <v>0</v>
      </c>
      <c r="AA286" s="369">
        <f t="shared" si="83"/>
        <v>0</v>
      </c>
      <c r="AB286" s="369">
        <f t="shared" si="83"/>
        <v>0</v>
      </c>
      <c r="AC286" s="369">
        <f t="shared" si="83"/>
        <v>0</v>
      </c>
      <c r="AD286" s="369">
        <f t="shared" si="83"/>
        <v>0</v>
      </c>
      <c r="AE286" s="369">
        <f t="shared" si="83"/>
        <v>0</v>
      </c>
      <c r="AF286" s="369">
        <f t="shared" si="83"/>
        <v>0</v>
      </c>
      <c r="AG286" s="369">
        <f t="shared" si="83"/>
        <v>0</v>
      </c>
      <c r="AH286" s="369">
        <f t="shared" si="83"/>
        <v>0</v>
      </c>
      <c r="AI286" s="369">
        <f t="shared" si="83"/>
        <v>0</v>
      </c>
      <c r="AJ286" s="369">
        <f t="shared" si="83"/>
        <v>0</v>
      </c>
    </row>
    <row r="287" spans="4:36" outlineLevel="1" x14ac:dyDescent="0.3">
      <c r="D287" s="70">
        <f t="shared" si="81"/>
        <v>13</v>
      </c>
      <c r="E287" s="71" t="str">
        <f t="shared" si="76"/>
        <v>Libre</v>
      </c>
      <c r="I287" s="138" t="s">
        <v>691</v>
      </c>
      <c r="J287" s="361">
        <f t="shared" si="77"/>
        <v>0</v>
      </c>
      <c r="K287" s="371" t="str">
        <f t="shared" si="78"/>
        <v>Libre</v>
      </c>
      <c r="L287" s="369">
        <f t="shared" si="82"/>
        <v>0</v>
      </c>
      <c r="M287" s="369">
        <f t="shared" si="82"/>
        <v>0</v>
      </c>
      <c r="N287" s="369">
        <f t="shared" si="82"/>
        <v>0</v>
      </c>
      <c r="O287" s="369">
        <f t="shared" si="82"/>
        <v>0</v>
      </c>
      <c r="P287" s="369">
        <f t="shared" si="82"/>
        <v>0</v>
      </c>
      <c r="Q287" s="369">
        <f t="shared" si="82"/>
        <v>0</v>
      </c>
      <c r="R287" s="369">
        <f t="shared" si="82"/>
        <v>0</v>
      </c>
      <c r="S287" s="369">
        <f t="shared" si="82"/>
        <v>0</v>
      </c>
      <c r="T287" s="369">
        <f t="shared" si="82"/>
        <v>0</v>
      </c>
      <c r="U287" s="369">
        <f t="shared" si="82"/>
        <v>0</v>
      </c>
      <c r="V287" s="369">
        <f t="shared" si="83"/>
        <v>0</v>
      </c>
      <c r="W287" s="369">
        <f t="shared" si="83"/>
        <v>0</v>
      </c>
      <c r="X287" s="369">
        <f t="shared" si="83"/>
        <v>0</v>
      </c>
      <c r="Y287" s="369">
        <f t="shared" si="83"/>
        <v>0</v>
      </c>
      <c r="Z287" s="369">
        <f t="shared" si="83"/>
        <v>0</v>
      </c>
      <c r="AA287" s="369">
        <f t="shared" si="83"/>
        <v>0</v>
      </c>
      <c r="AB287" s="369">
        <f t="shared" si="83"/>
        <v>0</v>
      </c>
      <c r="AC287" s="369">
        <f t="shared" si="83"/>
        <v>0</v>
      </c>
      <c r="AD287" s="369">
        <f t="shared" si="83"/>
        <v>0</v>
      </c>
      <c r="AE287" s="369">
        <f t="shared" si="83"/>
        <v>0</v>
      </c>
      <c r="AF287" s="369">
        <f t="shared" si="83"/>
        <v>0</v>
      </c>
      <c r="AG287" s="369">
        <f t="shared" si="83"/>
        <v>0</v>
      </c>
      <c r="AH287" s="369">
        <f t="shared" si="83"/>
        <v>0</v>
      </c>
      <c r="AI287" s="369">
        <f t="shared" si="83"/>
        <v>0</v>
      </c>
      <c r="AJ287" s="369">
        <f t="shared" si="83"/>
        <v>0</v>
      </c>
    </row>
    <row r="288" spans="4:36" outlineLevel="1" x14ac:dyDescent="0.3">
      <c r="D288" s="70">
        <f t="shared" si="81"/>
        <v>14</v>
      </c>
      <c r="E288" s="71" t="str">
        <f t="shared" si="76"/>
        <v>Libre</v>
      </c>
      <c r="I288" s="138" t="s">
        <v>691</v>
      </c>
      <c r="J288" s="361">
        <f t="shared" si="77"/>
        <v>0</v>
      </c>
      <c r="K288" s="371" t="str">
        <f t="shared" si="78"/>
        <v>Libre</v>
      </c>
      <c r="L288" s="369">
        <f t="shared" si="82"/>
        <v>0</v>
      </c>
      <c r="M288" s="369">
        <f t="shared" si="82"/>
        <v>0</v>
      </c>
      <c r="N288" s="369">
        <f t="shared" si="82"/>
        <v>0</v>
      </c>
      <c r="O288" s="369">
        <f t="shared" si="82"/>
        <v>0</v>
      </c>
      <c r="P288" s="369">
        <f t="shared" si="82"/>
        <v>0</v>
      </c>
      <c r="Q288" s="369">
        <f t="shared" si="82"/>
        <v>0</v>
      </c>
      <c r="R288" s="369">
        <f t="shared" si="82"/>
        <v>0</v>
      </c>
      <c r="S288" s="369">
        <f t="shared" si="82"/>
        <v>0</v>
      </c>
      <c r="T288" s="369">
        <f t="shared" si="82"/>
        <v>0</v>
      </c>
      <c r="U288" s="369">
        <f t="shared" si="82"/>
        <v>0</v>
      </c>
      <c r="V288" s="369">
        <f t="shared" si="83"/>
        <v>0</v>
      </c>
      <c r="W288" s="369">
        <f t="shared" si="83"/>
        <v>0</v>
      </c>
      <c r="X288" s="369">
        <f t="shared" si="83"/>
        <v>0</v>
      </c>
      <c r="Y288" s="369">
        <f t="shared" si="83"/>
        <v>0</v>
      </c>
      <c r="Z288" s="369">
        <f t="shared" si="83"/>
        <v>0</v>
      </c>
      <c r="AA288" s="369">
        <f t="shared" si="83"/>
        <v>0</v>
      </c>
      <c r="AB288" s="369">
        <f t="shared" si="83"/>
        <v>0</v>
      </c>
      <c r="AC288" s="369">
        <f t="shared" si="83"/>
        <v>0</v>
      </c>
      <c r="AD288" s="369">
        <f t="shared" si="83"/>
        <v>0</v>
      </c>
      <c r="AE288" s="369">
        <f t="shared" si="83"/>
        <v>0</v>
      </c>
      <c r="AF288" s="369">
        <f t="shared" si="83"/>
        <v>0</v>
      </c>
      <c r="AG288" s="369">
        <f t="shared" si="83"/>
        <v>0</v>
      </c>
      <c r="AH288" s="369">
        <f t="shared" si="83"/>
        <v>0</v>
      </c>
      <c r="AI288" s="369">
        <f t="shared" si="83"/>
        <v>0</v>
      </c>
      <c r="AJ288" s="369">
        <f t="shared" si="83"/>
        <v>0</v>
      </c>
    </row>
    <row r="289" spans="4:36" outlineLevel="1" x14ac:dyDescent="0.3">
      <c r="D289" s="70">
        <f t="shared" si="81"/>
        <v>15</v>
      </c>
      <c r="E289" s="71" t="str">
        <f t="shared" si="76"/>
        <v>Libre</v>
      </c>
      <c r="I289" s="138" t="s">
        <v>691</v>
      </c>
      <c r="J289" s="361">
        <f t="shared" si="77"/>
        <v>0</v>
      </c>
      <c r="K289" s="371" t="str">
        <f t="shared" si="78"/>
        <v>Libre</v>
      </c>
      <c r="L289" s="369">
        <f t="shared" si="82"/>
        <v>0</v>
      </c>
      <c r="M289" s="369">
        <f t="shared" si="82"/>
        <v>0</v>
      </c>
      <c r="N289" s="369">
        <f t="shared" si="82"/>
        <v>0</v>
      </c>
      <c r="O289" s="369">
        <f t="shared" si="82"/>
        <v>0</v>
      </c>
      <c r="P289" s="369">
        <f t="shared" si="82"/>
        <v>0</v>
      </c>
      <c r="Q289" s="369">
        <f t="shared" si="82"/>
        <v>0</v>
      </c>
      <c r="R289" s="369">
        <f t="shared" si="82"/>
        <v>0</v>
      </c>
      <c r="S289" s="369">
        <f t="shared" si="82"/>
        <v>0</v>
      </c>
      <c r="T289" s="369">
        <f t="shared" si="82"/>
        <v>0</v>
      </c>
      <c r="U289" s="369">
        <f t="shared" si="82"/>
        <v>0</v>
      </c>
      <c r="V289" s="369">
        <f t="shared" si="83"/>
        <v>0</v>
      </c>
      <c r="W289" s="369">
        <f t="shared" si="83"/>
        <v>0</v>
      </c>
      <c r="X289" s="369">
        <f t="shared" si="83"/>
        <v>0</v>
      </c>
      <c r="Y289" s="369">
        <f t="shared" si="83"/>
        <v>0</v>
      </c>
      <c r="Z289" s="369">
        <f t="shared" si="83"/>
        <v>0</v>
      </c>
      <c r="AA289" s="369">
        <f t="shared" si="83"/>
        <v>0</v>
      </c>
      <c r="AB289" s="369">
        <f t="shared" si="83"/>
        <v>0</v>
      </c>
      <c r="AC289" s="369">
        <f t="shared" si="83"/>
        <v>0</v>
      </c>
      <c r="AD289" s="369">
        <f t="shared" si="83"/>
        <v>0</v>
      </c>
      <c r="AE289" s="369">
        <f t="shared" si="83"/>
        <v>0</v>
      </c>
      <c r="AF289" s="369">
        <f t="shared" si="83"/>
        <v>0</v>
      </c>
      <c r="AG289" s="369">
        <f t="shared" si="83"/>
        <v>0</v>
      </c>
      <c r="AH289" s="369">
        <f t="shared" si="83"/>
        <v>0</v>
      </c>
      <c r="AI289" s="369">
        <f t="shared" si="83"/>
        <v>0</v>
      </c>
      <c r="AJ289" s="369">
        <f t="shared" si="83"/>
        <v>0</v>
      </c>
    </row>
    <row r="290" spans="4:36" outlineLevel="1" x14ac:dyDescent="0.3">
      <c r="D290" s="70">
        <f t="shared" si="81"/>
        <v>16</v>
      </c>
      <c r="E290" s="71" t="str">
        <f t="shared" si="76"/>
        <v>Libre</v>
      </c>
      <c r="I290" s="138" t="s">
        <v>691</v>
      </c>
      <c r="J290" s="361">
        <f t="shared" si="77"/>
        <v>0</v>
      </c>
      <c r="K290" s="371" t="str">
        <f t="shared" si="78"/>
        <v>Libre</v>
      </c>
      <c r="L290" s="369">
        <f t="shared" si="82"/>
        <v>0</v>
      </c>
      <c r="M290" s="369">
        <f t="shared" si="82"/>
        <v>0</v>
      </c>
      <c r="N290" s="369">
        <f t="shared" si="82"/>
        <v>0</v>
      </c>
      <c r="O290" s="369">
        <f t="shared" si="82"/>
        <v>0</v>
      </c>
      <c r="P290" s="369">
        <f t="shared" si="82"/>
        <v>0</v>
      </c>
      <c r="Q290" s="369">
        <f t="shared" si="82"/>
        <v>0</v>
      </c>
      <c r="R290" s="369">
        <f t="shared" si="82"/>
        <v>0</v>
      </c>
      <c r="S290" s="369">
        <f t="shared" si="82"/>
        <v>0</v>
      </c>
      <c r="T290" s="369">
        <f t="shared" si="82"/>
        <v>0</v>
      </c>
      <c r="U290" s="369">
        <f t="shared" si="82"/>
        <v>0</v>
      </c>
      <c r="V290" s="369">
        <f t="shared" si="83"/>
        <v>0</v>
      </c>
      <c r="W290" s="369">
        <f t="shared" si="83"/>
        <v>0</v>
      </c>
      <c r="X290" s="369">
        <f t="shared" si="83"/>
        <v>0</v>
      </c>
      <c r="Y290" s="369">
        <f t="shared" si="83"/>
        <v>0</v>
      </c>
      <c r="Z290" s="369">
        <f t="shared" si="83"/>
        <v>0</v>
      </c>
      <c r="AA290" s="369">
        <f t="shared" si="83"/>
        <v>0</v>
      </c>
      <c r="AB290" s="369">
        <f t="shared" si="83"/>
        <v>0</v>
      </c>
      <c r="AC290" s="369">
        <f t="shared" si="83"/>
        <v>0</v>
      </c>
      <c r="AD290" s="369">
        <f t="shared" si="83"/>
        <v>0</v>
      </c>
      <c r="AE290" s="369">
        <f t="shared" si="83"/>
        <v>0</v>
      </c>
      <c r="AF290" s="369">
        <f t="shared" si="83"/>
        <v>0</v>
      </c>
      <c r="AG290" s="369">
        <f t="shared" si="83"/>
        <v>0</v>
      </c>
      <c r="AH290" s="369">
        <f t="shared" si="83"/>
        <v>0</v>
      </c>
      <c r="AI290" s="369">
        <f t="shared" si="83"/>
        <v>0</v>
      </c>
      <c r="AJ290" s="369">
        <f t="shared" si="83"/>
        <v>0</v>
      </c>
    </row>
    <row r="291" spans="4:36" outlineLevel="1" x14ac:dyDescent="0.3">
      <c r="D291" s="70">
        <f t="shared" si="81"/>
        <v>17</v>
      </c>
      <c r="E291" s="71" t="str">
        <f t="shared" si="76"/>
        <v>Libre</v>
      </c>
      <c r="I291" s="138" t="s">
        <v>691</v>
      </c>
      <c r="J291" s="361">
        <f t="shared" si="77"/>
        <v>0</v>
      </c>
      <c r="K291" s="371" t="str">
        <f t="shared" si="78"/>
        <v>Libre</v>
      </c>
      <c r="L291" s="369">
        <f t="shared" si="82"/>
        <v>0</v>
      </c>
      <c r="M291" s="369">
        <f t="shared" si="82"/>
        <v>0</v>
      </c>
      <c r="N291" s="369">
        <f t="shared" si="82"/>
        <v>0</v>
      </c>
      <c r="O291" s="369">
        <f t="shared" si="82"/>
        <v>0</v>
      </c>
      <c r="P291" s="369">
        <f t="shared" si="82"/>
        <v>0</v>
      </c>
      <c r="Q291" s="369">
        <f t="shared" si="82"/>
        <v>0</v>
      </c>
      <c r="R291" s="369">
        <f t="shared" si="82"/>
        <v>0</v>
      </c>
      <c r="S291" s="369">
        <f t="shared" si="82"/>
        <v>0</v>
      </c>
      <c r="T291" s="369">
        <f t="shared" si="82"/>
        <v>0</v>
      </c>
      <c r="U291" s="369">
        <f t="shared" si="82"/>
        <v>0</v>
      </c>
      <c r="V291" s="369">
        <f t="shared" si="83"/>
        <v>0</v>
      </c>
      <c r="W291" s="369">
        <f t="shared" si="83"/>
        <v>0</v>
      </c>
      <c r="X291" s="369">
        <f t="shared" si="83"/>
        <v>0</v>
      </c>
      <c r="Y291" s="369">
        <f t="shared" si="83"/>
        <v>0</v>
      </c>
      <c r="Z291" s="369">
        <f t="shared" si="83"/>
        <v>0</v>
      </c>
      <c r="AA291" s="369">
        <f t="shared" si="83"/>
        <v>0</v>
      </c>
      <c r="AB291" s="369">
        <f t="shared" si="83"/>
        <v>0</v>
      </c>
      <c r="AC291" s="369">
        <f t="shared" si="83"/>
        <v>0</v>
      </c>
      <c r="AD291" s="369">
        <f t="shared" si="83"/>
        <v>0</v>
      </c>
      <c r="AE291" s="369">
        <f t="shared" si="83"/>
        <v>0</v>
      </c>
      <c r="AF291" s="369">
        <f t="shared" si="83"/>
        <v>0</v>
      </c>
      <c r="AG291" s="369">
        <f t="shared" si="83"/>
        <v>0</v>
      </c>
      <c r="AH291" s="369">
        <f t="shared" si="83"/>
        <v>0</v>
      </c>
      <c r="AI291" s="369">
        <f t="shared" si="83"/>
        <v>0</v>
      </c>
      <c r="AJ291" s="369">
        <f t="shared" si="83"/>
        <v>0</v>
      </c>
    </row>
    <row r="292" spans="4:36" outlineLevel="1" x14ac:dyDescent="0.3">
      <c r="D292" s="70">
        <f t="shared" si="81"/>
        <v>18</v>
      </c>
      <c r="E292" s="71" t="str">
        <f t="shared" si="76"/>
        <v>Libre</v>
      </c>
      <c r="I292" s="138" t="s">
        <v>691</v>
      </c>
      <c r="J292" s="361">
        <f t="shared" si="77"/>
        <v>0</v>
      </c>
      <c r="K292" s="371" t="str">
        <f t="shared" si="78"/>
        <v>Libre</v>
      </c>
      <c r="L292" s="369">
        <f t="shared" si="82"/>
        <v>0</v>
      </c>
      <c r="M292" s="369">
        <f t="shared" si="82"/>
        <v>0</v>
      </c>
      <c r="N292" s="369">
        <f t="shared" si="82"/>
        <v>0</v>
      </c>
      <c r="O292" s="369">
        <f t="shared" si="82"/>
        <v>0</v>
      </c>
      <c r="P292" s="369">
        <f t="shared" si="82"/>
        <v>0</v>
      </c>
      <c r="Q292" s="369">
        <f t="shared" si="82"/>
        <v>0</v>
      </c>
      <c r="R292" s="369">
        <f t="shared" si="82"/>
        <v>0</v>
      </c>
      <c r="S292" s="369">
        <f t="shared" si="82"/>
        <v>0</v>
      </c>
      <c r="T292" s="369">
        <f t="shared" si="82"/>
        <v>0</v>
      </c>
      <c r="U292" s="369">
        <f t="shared" si="82"/>
        <v>0</v>
      </c>
      <c r="V292" s="369">
        <f t="shared" si="83"/>
        <v>0</v>
      </c>
      <c r="W292" s="369">
        <f t="shared" si="83"/>
        <v>0</v>
      </c>
      <c r="X292" s="369">
        <f t="shared" si="83"/>
        <v>0</v>
      </c>
      <c r="Y292" s="369">
        <f t="shared" si="83"/>
        <v>0</v>
      </c>
      <c r="Z292" s="369">
        <f t="shared" si="83"/>
        <v>0</v>
      </c>
      <c r="AA292" s="369">
        <f t="shared" si="83"/>
        <v>0</v>
      </c>
      <c r="AB292" s="369">
        <f t="shared" si="83"/>
        <v>0</v>
      </c>
      <c r="AC292" s="369">
        <f t="shared" si="83"/>
        <v>0</v>
      </c>
      <c r="AD292" s="369">
        <f t="shared" si="83"/>
        <v>0</v>
      </c>
      <c r="AE292" s="369">
        <f t="shared" si="83"/>
        <v>0</v>
      </c>
      <c r="AF292" s="369">
        <f t="shared" si="83"/>
        <v>0</v>
      </c>
      <c r="AG292" s="369">
        <f t="shared" si="83"/>
        <v>0</v>
      </c>
      <c r="AH292" s="369">
        <f t="shared" si="83"/>
        <v>0</v>
      </c>
      <c r="AI292" s="369">
        <f t="shared" si="83"/>
        <v>0</v>
      </c>
      <c r="AJ292" s="369">
        <f t="shared" si="83"/>
        <v>0</v>
      </c>
    </row>
    <row r="293" spans="4:36" outlineLevel="1" x14ac:dyDescent="0.3">
      <c r="D293" s="70">
        <f t="shared" si="81"/>
        <v>19</v>
      </c>
      <c r="E293" s="71" t="str">
        <f t="shared" si="76"/>
        <v>Libre</v>
      </c>
      <c r="I293" s="138" t="s">
        <v>691</v>
      </c>
      <c r="J293" s="361">
        <f t="shared" si="77"/>
        <v>0</v>
      </c>
      <c r="K293" s="371" t="str">
        <f t="shared" si="78"/>
        <v>Libre</v>
      </c>
      <c r="L293" s="369">
        <f t="shared" si="82"/>
        <v>0</v>
      </c>
      <c r="M293" s="369">
        <f t="shared" si="82"/>
        <v>0</v>
      </c>
      <c r="N293" s="369">
        <f t="shared" si="82"/>
        <v>0</v>
      </c>
      <c r="O293" s="369">
        <f t="shared" si="82"/>
        <v>0</v>
      </c>
      <c r="P293" s="369">
        <f t="shared" si="82"/>
        <v>0</v>
      </c>
      <c r="Q293" s="369">
        <f t="shared" si="82"/>
        <v>0</v>
      </c>
      <c r="R293" s="369">
        <f t="shared" si="82"/>
        <v>0</v>
      </c>
      <c r="S293" s="369">
        <f t="shared" si="82"/>
        <v>0</v>
      </c>
      <c r="T293" s="369">
        <f t="shared" si="82"/>
        <v>0</v>
      </c>
      <c r="U293" s="369">
        <f t="shared" si="82"/>
        <v>0</v>
      </c>
      <c r="V293" s="369">
        <f t="shared" si="83"/>
        <v>0</v>
      </c>
      <c r="W293" s="369">
        <f t="shared" si="83"/>
        <v>0</v>
      </c>
      <c r="X293" s="369">
        <f t="shared" si="83"/>
        <v>0</v>
      </c>
      <c r="Y293" s="369">
        <f t="shared" si="83"/>
        <v>0</v>
      </c>
      <c r="Z293" s="369">
        <f t="shared" si="83"/>
        <v>0</v>
      </c>
      <c r="AA293" s="369">
        <f t="shared" si="83"/>
        <v>0</v>
      </c>
      <c r="AB293" s="369">
        <f t="shared" si="83"/>
        <v>0</v>
      </c>
      <c r="AC293" s="369">
        <f t="shared" si="83"/>
        <v>0</v>
      </c>
      <c r="AD293" s="369">
        <f t="shared" si="83"/>
        <v>0</v>
      </c>
      <c r="AE293" s="369">
        <f t="shared" si="83"/>
        <v>0</v>
      </c>
      <c r="AF293" s="369">
        <f t="shared" si="83"/>
        <v>0</v>
      </c>
      <c r="AG293" s="369">
        <f t="shared" si="83"/>
        <v>0</v>
      </c>
      <c r="AH293" s="369">
        <f t="shared" si="83"/>
        <v>0</v>
      </c>
      <c r="AI293" s="369">
        <f t="shared" si="83"/>
        <v>0</v>
      </c>
      <c r="AJ293" s="369">
        <f t="shared" si="83"/>
        <v>0</v>
      </c>
    </row>
    <row r="294" spans="4:36" outlineLevel="1" x14ac:dyDescent="0.3">
      <c r="D294" s="70">
        <f t="shared" si="81"/>
        <v>20</v>
      </c>
      <c r="E294" s="71" t="str">
        <f t="shared" si="76"/>
        <v>Libre</v>
      </c>
      <c r="I294" s="138" t="s">
        <v>691</v>
      </c>
      <c r="J294" s="361">
        <f t="shared" si="77"/>
        <v>0</v>
      </c>
      <c r="K294" s="371" t="str">
        <f t="shared" si="78"/>
        <v>Libre</v>
      </c>
      <c r="L294" s="369">
        <f t="shared" si="82"/>
        <v>0</v>
      </c>
      <c r="M294" s="369">
        <f t="shared" si="82"/>
        <v>0</v>
      </c>
      <c r="N294" s="369">
        <f t="shared" si="82"/>
        <v>0</v>
      </c>
      <c r="O294" s="369">
        <f t="shared" si="82"/>
        <v>0</v>
      </c>
      <c r="P294" s="369">
        <f t="shared" si="82"/>
        <v>0</v>
      </c>
      <c r="Q294" s="369">
        <f t="shared" si="82"/>
        <v>0</v>
      </c>
      <c r="R294" s="369">
        <f t="shared" si="82"/>
        <v>0</v>
      </c>
      <c r="S294" s="369">
        <f t="shared" si="82"/>
        <v>0</v>
      </c>
      <c r="T294" s="369">
        <f t="shared" si="82"/>
        <v>0</v>
      </c>
      <c r="U294" s="369">
        <f t="shared" si="82"/>
        <v>0</v>
      </c>
      <c r="V294" s="369">
        <f t="shared" si="83"/>
        <v>0</v>
      </c>
      <c r="W294" s="369">
        <f t="shared" si="83"/>
        <v>0</v>
      </c>
      <c r="X294" s="369">
        <f t="shared" si="83"/>
        <v>0</v>
      </c>
      <c r="Y294" s="369">
        <f t="shared" si="83"/>
        <v>0</v>
      </c>
      <c r="Z294" s="369">
        <f t="shared" si="83"/>
        <v>0</v>
      </c>
      <c r="AA294" s="369">
        <f t="shared" si="83"/>
        <v>0</v>
      </c>
      <c r="AB294" s="369">
        <f t="shared" si="83"/>
        <v>0</v>
      </c>
      <c r="AC294" s="369">
        <f t="shared" si="83"/>
        <v>0</v>
      </c>
      <c r="AD294" s="369">
        <f t="shared" si="83"/>
        <v>0</v>
      </c>
      <c r="AE294" s="369">
        <f t="shared" si="83"/>
        <v>0</v>
      </c>
      <c r="AF294" s="369">
        <f t="shared" si="83"/>
        <v>0</v>
      </c>
      <c r="AG294" s="369">
        <f t="shared" si="83"/>
        <v>0</v>
      </c>
      <c r="AH294" s="369">
        <f t="shared" si="83"/>
        <v>0</v>
      </c>
      <c r="AI294" s="369">
        <f t="shared" si="83"/>
        <v>0</v>
      </c>
      <c r="AJ294" s="369">
        <f t="shared" si="83"/>
        <v>0</v>
      </c>
    </row>
    <row r="295" spans="4:36" outlineLevel="1" x14ac:dyDescent="0.3"/>
    <row r="296" spans="4:36" outlineLevel="1" x14ac:dyDescent="0.3">
      <c r="E296" s="343" t="s">
        <v>834</v>
      </c>
      <c r="F296" s="342"/>
      <c r="G296" s="342"/>
      <c r="H296" s="342"/>
      <c r="I296" s="138" t="s">
        <v>691</v>
      </c>
      <c r="J296" s="353">
        <f>+SUM(J275:J294)</f>
        <v>4070.3290265497221</v>
      </c>
      <c r="K296" s="342"/>
      <c r="L296" s="353">
        <f t="shared" ref="L296:AJ296" si="84">+SUM(L275:L294)</f>
        <v>3.6723558257167922E-2</v>
      </c>
      <c r="M296" s="353">
        <f t="shared" si="84"/>
        <v>183.61779128583964</v>
      </c>
      <c r="N296" s="353">
        <f t="shared" si="84"/>
        <v>0.36723558257167932</v>
      </c>
      <c r="O296" s="353">
        <f t="shared" si="84"/>
        <v>18.361779128583965</v>
      </c>
      <c r="P296" s="353">
        <f t="shared" si="84"/>
        <v>7.3447116514335845E-2</v>
      </c>
      <c r="Q296" s="353">
        <f t="shared" si="84"/>
        <v>0.36723558257167932</v>
      </c>
      <c r="R296" s="353">
        <f t="shared" si="84"/>
        <v>183.61779128583964</v>
      </c>
      <c r="S296" s="353">
        <f t="shared" si="84"/>
        <v>2.2034134954300755</v>
      </c>
      <c r="T296" s="353">
        <f t="shared" si="84"/>
        <v>0.29378846605734338</v>
      </c>
      <c r="U296" s="353">
        <f t="shared" si="84"/>
        <v>0.29378846605734338</v>
      </c>
      <c r="V296" s="353">
        <f t="shared" si="84"/>
        <v>36.72355825716793</v>
      </c>
      <c r="W296" s="353">
        <f t="shared" si="84"/>
        <v>22.768606119444112</v>
      </c>
      <c r="X296" s="353">
        <f t="shared" si="84"/>
        <v>3.6723558257167923</v>
      </c>
      <c r="Y296" s="353">
        <f t="shared" si="84"/>
        <v>3.6723558257167923</v>
      </c>
      <c r="Z296" s="353">
        <f t="shared" si="84"/>
        <v>3305.1202431451138</v>
      </c>
      <c r="AA296" s="353">
        <f t="shared" si="84"/>
        <v>0.18361779128583966</v>
      </c>
      <c r="AB296" s="353">
        <f t="shared" si="84"/>
        <v>0.18361779128583966</v>
      </c>
      <c r="AC296" s="353">
        <f t="shared" si="84"/>
        <v>22.034134954300761</v>
      </c>
      <c r="AD296" s="353">
        <f t="shared" si="84"/>
        <v>3.6723558257167923</v>
      </c>
      <c r="AE296" s="353">
        <f t="shared" si="84"/>
        <v>22.034134954300761</v>
      </c>
      <c r="AF296" s="353">
        <f t="shared" si="84"/>
        <v>0.29378846605734338</v>
      </c>
      <c r="AG296" s="353">
        <f t="shared" si="84"/>
        <v>33.051202431451138</v>
      </c>
      <c r="AH296" s="353">
        <f t="shared" si="84"/>
        <v>183.61779128583964</v>
      </c>
      <c r="AI296" s="353">
        <f t="shared" si="84"/>
        <v>25.706490780017553</v>
      </c>
      <c r="AJ296" s="353">
        <f t="shared" si="84"/>
        <v>18.361779128583965</v>
      </c>
    </row>
    <row r="297" spans="4:36" outlineLevel="1" x14ac:dyDescent="0.3"/>
    <row r="298" spans="4:36" outlineLevel="1" x14ac:dyDescent="0.3">
      <c r="E298" s="343" t="s">
        <v>852</v>
      </c>
      <c r="I298" s="370" t="s">
        <v>691</v>
      </c>
      <c r="J298" s="366">
        <f t="shared" ref="J298:J303" si="85">+SUM(J277:J296)</f>
        <v>7814.0989455072431</v>
      </c>
      <c r="K298" s="276"/>
      <c r="L298" s="366">
        <f t="shared" ref="L298:AJ298" si="86">SUM(L275:L278)*L$269</f>
        <v>1.9501690598157878E-3</v>
      </c>
      <c r="M298" s="366">
        <f t="shared" si="86"/>
        <v>9.7508452990789412</v>
      </c>
      <c r="N298" s="366">
        <f t="shared" si="86"/>
        <v>1.9501690598157883E-2</v>
      </c>
      <c r="O298" s="366">
        <f t="shared" si="86"/>
        <v>0.97508452990789407</v>
      </c>
      <c r="P298" s="366">
        <f t="shared" si="86"/>
        <v>3.9003381196315756E-3</v>
      </c>
      <c r="Q298" s="366">
        <f t="shared" si="86"/>
        <v>1.9501690598157883E-2</v>
      </c>
      <c r="R298" s="366">
        <f t="shared" si="86"/>
        <v>9.7508452990789412</v>
      </c>
      <c r="S298" s="366">
        <f t="shared" si="86"/>
        <v>0.11701014358894728</v>
      </c>
      <c r="T298" s="366">
        <f t="shared" si="86"/>
        <v>1.5601352478526303E-2</v>
      </c>
      <c r="U298" s="366">
        <f t="shared" si="86"/>
        <v>1.5601352478526303E-2</v>
      </c>
      <c r="V298" s="366">
        <f t="shared" si="86"/>
        <v>1.9501690598157881</v>
      </c>
      <c r="W298" s="366">
        <f t="shared" si="86"/>
        <v>1.2091048170857883</v>
      </c>
      <c r="X298" s="366">
        <f t="shared" si="86"/>
        <v>0.19501690598157878</v>
      </c>
      <c r="Y298" s="366">
        <f t="shared" si="86"/>
        <v>0.19501690598157878</v>
      </c>
      <c r="Z298" s="366">
        <f t="shared" si="86"/>
        <v>175.51521538342098</v>
      </c>
      <c r="AA298" s="366">
        <f t="shared" si="86"/>
        <v>9.7508452990789415E-3</v>
      </c>
      <c r="AB298" s="366">
        <f t="shared" si="86"/>
        <v>9.7508452990789415E-3</v>
      </c>
      <c r="AC298" s="366">
        <f t="shared" si="86"/>
        <v>1.170101435889473</v>
      </c>
      <c r="AD298" s="366">
        <f t="shared" si="86"/>
        <v>0.19501690598157878</v>
      </c>
      <c r="AE298" s="366">
        <f t="shared" si="86"/>
        <v>1.170101435889473</v>
      </c>
      <c r="AF298" s="366">
        <f t="shared" si="86"/>
        <v>1.5601352478526303E-2</v>
      </c>
      <c r="AG298" s="366">
        <f t="shared" si="86"/>
        <v>1.7551521538342094</v>
      </c>
      <c r="AH298" s="366">
        <f t="shared" si="86"/>
        <v>9.7508452990789412</v>
      </c>
      <c r="AI298" s="366">
        <f t="shared" si="86"/>
        <v>1.3651183418710517</v>
      </c>
      <c r="AJ298" s="366">
        <f t="shared" si="86"/>
        <v>0.97508452990789407</v>
      </c>
    </row>
    <row r="299" spans="4:36" outlineLevel="1" x14ac:dyDescent="0.3">
      <c r="E299" s="343" t="s">
        <v>851</v>
      </c>
      <c r="I299" s="370" t="s">
        <v>691</v>
      </c>
      <c r="J299" s="366">
        <f t="shared" si="85"/>
        <v>7732.2425163777725</v>
      </c>
      <c r="K299" s="276"/>
      <c r="L299" s="366">
        <f t="shared" ref="L299:AJ299" si="87">SUM(L279:L282)*L$269</f>
        <v>9.7141673743308971E-3</v>
      </c>
      <c r="M299" s="366">
        <f t="shared" si="87"/>
        <v>48.5708368716545</v>
      </c>
      <c r="N299" s="366">
        <f t="shared" si="87"/>
        <v>9.7141673743309009E-2</v>
      </c>
      <c r="O299" s="366">
        <f t="shared" si="87"/>
        <v>4.8570836871654492</v>
      </c>
      <c r="P299" s="366">
        <f t="shared" si="87"/>
        <v>1.9428334748661794E-2</v>
      </c>
      <c r="Q299" s="366">
        <f t="shared" si="87"/>
        <v>9.7141673743309009E-2</v>
      </c>
      <c r="R299" s="366">
        <f t="shared" si="87"/>
        <v>48.5708368716545</v>
      </c>
      <c r="S299" s="366">
        <f t="shared" si="87"/>
        <v>0.58285004245985395</v>
      </c>
      <c r="T299" s="366">
        <f t="shared" si="87"/>
        <v>7.7713338994647177E-2</v>
      </c>
      <c r="U299" s="366">
        <f t="shared" si="87"/>
        <v>7.7713338994647177E-2</v>
      </c>
      <c r="V299" s="366">
        <f t="shared" si="87"/>
        <v>9.7141673743308985</v>
      </c>
      <c r="W299" s="366">
        <f t="shared" si="87"/>
        <v>6.0227837720851563</v>
      </c>
      <c r="X299" s="366">
        <f t="shared" si="87"/>
        <v>0.97141673743308976</v>
      </c>
      <c r="Y299" s="366">
        <f t="shared" si="87"/>
        <v>0.97141673743308976</v>
      </c>
      <c r="Z299" s="366">
        <f t="shared" si="87"/>
        <v>874.27506368978095</v>
      </c>
      <c r="AA299" s="366">
        <f t="shared" si="87"/>
        <v>4.8570836871654505E-2</v>
      </c>
      <c r="AB299" s="366">
        <f t="shared" si="87"/>
        <v>4.8570836871654505E-2</v>
      </c>
      <c r="AC299" s="366">
        <f t="shared" si="87"/>
        <v>5.8285004245985403</v>
      </c>
      <c r="AD299" s="366">
        <f t="shared" si="87"/>
        <v>0.97141673743308976</v>
      </c>
      <c r="AE299" s="366">
        <f t="shared" si="87"/>
        <v>5.8285004245985403</v>
      </c>
      <c r="AF299" s="366">
        <f t="shared" si="87"/>
        <v>7.7713338994647177E-2</v>
      </c>
      <c r="AG299" s="366">
        <f t="shared" si="87"/>
        <v>8.7427506368978101</v>
      </c>
      <c r="AH299" s="366">
        <f t="shared" si="87"/>
        <v>48.5708368716545</v>
      </c>
      <c r="AI299" s="366">
        <f t="shared" si="87"/>
        <v>6.7999171620316288</v>
      </c>
      <c r="AJ299" s="366">
        <f t="shared" si="87"/>
        <v>4.8570836871654492</v>
      </c>
    </row>
    <row r="300" spans="4:36" outlineLevel="1" x14ac:dyDescent="0.3">
      <c r="E300" s="343" t="s">
        <v>850</v>
      </c>
      <c r="I300" s="370" t="s">
        <v>691</v>
      </c>
      <c r="J300" s="366">
        <f t="shared" si="85"/>
        <v>15546.341461885015</v>
      </c>
      <c r="K300" s="276"/>
      <c r="L300" s="366">
        <f t="shared" ref="L300:AJ300" si="88">SUM(L283:L286)*L$269</f>
        <v>7.771333899464718E-3</v>
      </c>
      <c r="M300" s="366">
        <f t="shared" si="88"/>
        <v>38.856669497323601</v>
      </c>
      <c r="N300" s="366">
        <f t="shared" si="88"/>
        <v>7.7713338994647205E-2</v>
      </c>
      <c r="O300" s="366">
        <f t="shared" si="88"/>
        <v>3.8856669497323595</v>
      </c>
      <c r="P300" s="366">
        <f t="shared" si="88"/>
        <v>1.5542667798929436E-2</v>
      </c>
      <c r="Q300" s="366">
        <f t="shared" si="88"/>
        <v>7.7713338994647205E-2</v>
      </c>
      <c r="R300" s="366">
        <f t="shared" si="88"/>
        <v>38.856669497323601</v>
      </c>
      <c r="S300" s="366">
        <f t="shared" si="88"/>
        <v>0.4662800339678832</v>
      </c>
      <c r="T300" s="366">
        <f t="shared" si="88"/>
        <v>6.2170671195717744E-2</v>
      </c>
      <c r="U300" s="366">
        <f t="shared" si="88"/>
        <v>6.2170671195717744E-2</v>
      </c>
      <c r="V300" s="366">
        <f t="shared" si="88"/>
        <v>7.771333899464719</v>
      </c>
      <c r="W300" s="366">
        <f t="shared" si="88"/>
        <v>4.818227017668125</v>
      </c>
      <c r="X300" s="366">
        <f t="shared" si="88"/>
        <v>0.77713338994647196</v>
      </c>
      <c r="Y300" s="366">
        <f t="shared" si="88"/>
        <v>0.77713338994647196</v>
      </c>
      <c r="Z300" s="366">
        <f t="shared" si="88"/>
        <v>699.42005095182492</v>
      </c>
      <c r="AA300" s="366">
        <f t="shared" si="88"/>
        <v>3.8856669497323602E-2</v>
      </c>
      <c r="AB300" s="366">
        <f t="shared" si="88"/>
        <v>3.8856669497323602E-2</v>
      </c>
      <c r="AC300" s="366">
        <f t="shared" si="88"/>
        <v>4.6628003396788325</v>
      </c>
      <c r="AD300" s="366">
        <f t="shared" si="88"/>
        <v>0.77713338994647196</v>
      </c>
      <c r="AE300" s="366">
        <f t="shared" si="88"/>
        <v>4.6628003396788325</v>
      </c>
      <c r="AF300" s="366">
        <f t="shared" si="88"/>
        <v>6.2170671195717744E-2</v>
      </c>
      <c r="AG300" s="366">
        <f t="shared" si="88"/>
        <v>6.9942005095182482</v>
      </c>
      <c r="AH300" s="366">
        <f t="shared" si="88"/>
        <v>38.856669497323601</v>
      </c>
      <c r="AI300" s="366">
        <f t="shared" si="88"/>
        <v>5.4399337296253041</v>
      </c>
      <c r="AJ300" s="366">
        <f t="shared" si="88"/>
        <v>3.8856669497323595</v>
      </c>
    </row>
    <row r="301" spans="4:36" outlineLevel="1" x14ac:dyDescent="0.3">
      <c r="E301" s="343" t="s">
        <v>849</v>
      </c>
      <c r="I301" s="370" t="s">
        <v>691</v>
      </c>
      <c r="J301" s="366">
        <f t="shared" si="85"/>
        <v>23075.144339939008</v>
      </c>
      <c r="K301" s="276"/>
      <c r="L301" s="366">
        <f t="shared" ref="L301:AJ301" si="89">SUM(L275:L278)*L$270</f>
        <v>1.7346612470462896E-3</v>
      </c>
      <c r="M301" s="366">
        <f t="shared" si="89"/>
        <v>8.6733062352314487</v>
      </c>
      <c r="N301" s="366">
        <f t="shared" si="89"/>
        <v>1.7346612470462899E-2</v>
      </c>
      <c r="O301" s="366">
        <f t="shared" si="89"/>
        <v>0.86733062352314483</v>
      </c>
      <c r="P301" s="366">
        <f t="shared" si="89"/>
        <v>3.4693224940925793E-3</v>
      </c>
      <c r="Q301" s="366">
        <f t="shared" si="89"/>
        <v>1.7346612470462899E-2</v>
      </c>
      <c r="R301" s="366">
        <f t="shared" si="89"/>
        <v>8.6733062352314487</v>
      </c>
      <c r="S301" s="366">
        <f t="shared" si="89"/>
        <v>0.10407967482277734</v>
      </c>
      <c r="T301" s="366">
        <f t="shared" si="89"/>
        <v>1.3877289976370317E-2</v>
      </c>
      <c r="U301" s="366">
        <f t="shared" si="89"/>
        <v>1.3877289976370317E-2</v>
      </c>
      <c r="V301" s="366">
        <f t="shared" si="89"/>
        <v>1.7346612470462897</v>
      </c>
      <c r="W301" s="366">
        <f t="shared" si="89"/>
        <v>1.0754899731686995</v>
      </c>
      <c r="X301" s="366">
        <f t="shared" si="89"/>
        <v>0.17346612470462897</v>
      </c>
      <c r="Y301" s="366">
        <f t="shared" si="89"/>
        <v>0.17346612470462897</v>
      </c>
      <c r="Z301" s="366">
        <f t="shared" si="89"/>
        <v>156.11951223416611</v>
      </c>
      <c r="AA301" s="366">
        <f t="shared" si="89"/>
        <v>8.6733062352314493E-3</v>
      </c>
      <c r="AB301" s="366">
        <f t="shared" si="89"/>
        <v>8.6733062352314493E-3</v>
      </c>
      <c r="AC301" s="366">
        <f t="shared" si="89"/>
        <v>1.040796748227774</v>
      </c>
      <c r="AD301" s="366">
        <f t="shared" si="89"/>
        <v>0.17346612470462897</v>
      </c>
      <c r="AE301" s="366">
        <f t="shared" si="89"/>
        <v>1.040796748227774</v>
      </c>
      <c r="AF301" s="366">
        <f t="shared" si="89"/>
        <v>1.3877289976370317E-2</v>
      </c>
      <c r="AG301" s="366">
        <f t="shared" si="89"/>
        <v>1.5611951223416611</v>
      </c>
      <c r="AH301" s="366">
        <f t="shared" si="89"/>
        <v>8.6733062352314487</v>
      </c>
      <c r="AI301" s="366">
        <f t="shared" si="89"/>
        <v>1.214262872932403</v>
      </c>
      <c r="AJ301" s="366">
        <f t="shared" si="89"/>
        <v>0.86733062352314483</v>
      </c>
    </row>
    <row r="302" spans="4:36" outlineLevel="1" x14ac:dyDescent="0.3">
      <c r="E302" s="343" t="s">
        <v>848</v>
      </c>
      <c r="H302" s="493"/>
      <c r="I302" s="370" t="s">
        <v>691</v>
      </c>
      <c r="J302" s="366">
        <f t="shared" si="85"/>
        <v>37400.84797188134</v>
      </c>
      <c r="K302" s="276"/>
      <c r="L302" s="366">
        <f t="shared" ref="L302:AJ302" si="90">SUM(L279:L282)*L$270</f>
        <v>8.6406814869501285E-3</v>
      </c>
      <c r="M302" s="366">
        <f t="shared" si="90"/>
        <v>43.203407434750652</v>
      </c>
      <c r="N302" s="366">
        <f t="shared" si="90"/>
        <v>8.6406814869501303E-2</v>
      </c>
      <c r="O302" s="366">
        <f t="shared" si="90"/>
        <v>4.3203407434750645</v>
      </c>
      <c r="P302" s="366">
        <f t="shared" si="90"/>
        <v>1.7281362973900257E-2</v>
      </c>
      <c r="Q302" s="366">
        <f t="shared" si="90"/>
        <v>8.6406814869501303E-2</v>
      </c>
      <c r="R302" s="366">
        <f t="shared" si="90"/>
        <v>43.203407434750652</v>
      </c>
      <c r="S302" s="366">
        <f t="shared" si="90"/>
        <v>0.51844088921700759</v>
      </c>
      <c r="T302" s="366">
        <f t="shared" si="90"/>
        <v>6.9125451895601028E-2</v>
      </c>
      <c r="U302" s="366">
        <f t="shared" si="90"/>
        <v>6.9125451895601028E-2</v>
      </c>
      <c r="V302" s="366">
        <f t="shared" si="90"/>
        <v>8.6406814869501289</v>
      </c>
      <c r="W302" s="366">
        <f t="shared" si="90"/>
        <v>5.3572225219090788</v>
      </c>
      <c r="X302" s="366">
        <f t="shared" si="90"/>
        <v>0.86406814869501281</v>
      </c>
      <c r="Y302" s="366">
        <f t="shared" si="90"/>
        <v>0.86406814869501281</v>
      </c>
      <c r="Z302" s="366">
        <f t="shared" si="90"/>
        <v>777.66133382551163</v>
      </c>
      <c r="AA302" s="366">
        <f t="shared" si="90"/>
        <v>4.3203407434750651E-2</v>
      </c>
      <c r="AB302" s="366">
        <f t="shared" si="90"/>
        <v>4.3203407434750651E-2</v>
      </c>
      <c r="AC302" s="366">
        <f t="shared" si="90"/>
        <v>5.1844088921700786</v>
      </c>
      <c r="AD302" s="366">
        <f t="shared" si="90"/>
        <v>0.86406814869501281</v>
      </c>
      <c r="AE302" s="366">
        <f t="shared" si="90"/>
        <v>5.1844088921700786</v>
      </c>
      <c r="AF302" s="366">
        <f t="shared" si="90"/>
        <v>6.9125451895601028E-2</v>
      </c>
      <c r="AG302" s="366">
        <f t="shared" si="90"/>
        <v>7.7766133382551175</v>
      </c>
      <c r="AH302" s="366">
        <f t="shared" si="90"/>
        <v>43.203407434750652</v>
      </c>
      <c r="AI302" s="366">
        <f t="shared" si="90"/>
        <v>6.0484770408650901</v>
      </c>
      <c r="AJ302" s="366">
        <f t="shared" si="90"/>
        <v>4.3203407434750645</v>
      </c>
    </row>
    <row r="303" spans="4:36" outlineLevel="1" x14ac:dyDescent="0.3">
      <c r="E303" s="343" t="s">
        <v>847</v>
      </c>
      <c r="I303" s="370" t="s">
        <v>691</v>
      </c>
      <c r="J303" s="366">
        <f t="shared" si="85"/>
        <v>59865.673396849001</v>
      </c>
      <c r="K303" s="276"/>
      <c r="L303" s="366">
        <f t="shared" ref="L303:AJ303" si="91">SUM(L283:L286)*L$270</f>
        <v>6.9125451895601028E-3</v>
      </c>
      <c r="M303" s="366">
        <f t="shared" si="91"/>
        <v>34.562725947800523</v>
      </c>
      <c r="N303" s="366">
        <f t="shared" si="91"/>
        <v>6.9125451895601056E-2</v>
      </c>
      <c r="O303" s="366">
        <f t="shared" si="91"/>
        <v>3.4562725947800517</v>
      </c>
      <c r="P303" s="366">
        <f t="shared" si="91"/>
        <v>1.3825090379120206E-2</v>
      </c>
      <c r="Q303" s="366">
        <f t="shared" si="91"/>
        <v>6.9125451895601056E-2</v>
      </c>
      <c r="R303" s="366">
        <f t="shared" si="91"/>
        <v>34.562725947800523</v>
      </c>
      <c r="S303" s="366">
        <f t="shared" si="91"/>
        <v>0.41475271137360603</v>
      </c>
      <c r="T303" s="366">
        <f t="shared" si="91"/>
        <v>5.5300361516480823E-2</v>
      </c>
      <c r="U303" s="366">
        <f t="shared" si="91"/>
        <v>5.5300361516480823E-2</v>
      </c>
      <c r="V303" s="366">
        <f t="shared" si="91"/>
        <v>6.9125451895601033</v>
      </c>
      <c r="W303" s="366">
        <f t="shared" si="91"/>
        <v>4.2857780175272637</v>
      </c>
      <c r="X303" s="366">
        <f t="shared" si="91"/>
        <v>0.69125451895601031</v>
      </c>
      <c r="Y303" s="366">
        <f t="shared" si="91"/>
        <v>0.69125451895601031</v>
      </c>
      <c r="Z303" s="366">
        <f t="shared" si="91"/>
        <v>622.12906706040951</v>
      </c>
      <c r="AA303" s="366">
        <f t="shared" si="91"/>
        <v>3.4562725947800528E-2</v>
      </c>
      <c r="AB303" s="366">
        <f t="shared" si="91"/>
        <v>3.4562725947800528E-2</v>
      </c>
      <c r="AC303" s="366">
        <f t="shared" si="91"/>
        <v>4.1475271137360634</v>
      </c>
      <c r="AD303" s="366">
        <f t="shared" si="91"/>
        <v>0.69125451895601031</v>
      </c>
      <c r="AE303" s="366">
        <f t="shared" si="91"/>
        <v>4.1475271137360634</v>
      </c>
      <c r="AF303" s="366">
        <f t="shared" si="91"/>
        <v>5.5300361516480823E-2</v>
      </c>
      <c r="AG303" s="366">
        <f t="shared" si="91"/>
        <v>6.2212906706040938</v>
      </c>
      <c r="AH303" s="366">
        <f t="shared" si="91"/>
        <v>34.562725947800523</v>
      </c>
      <c r="AI303" s="366">
        <f t="shared" si="91"/>
        <v>4.8387816326920738</v>
      </c>
      <c r="AJ303" s="366">
        <f t="shared" si="91"/>
        <v>3.4562725947800517</v>
      </c>
    </row>
    <row r="304" spans="4:36" outlineLevel="1" x14ac:dyDescent="0.3"/>
    <row r="305" spans="4:36" outlineLevel="1" x14ac:dyDescent="0.3">
      <c r="G305" s="69" t="s">
        <v>1758</v>
      </c>
    </row>
    <row r="306" spans="4:36" outlineLevel="1" x14ac:dyDescent="0.3">
      <c r="G306" s="144" t="s">
        <v>1759</v>
      </c>
      <c r="H306" s="486">
        <f>1/(1.25)</f>
        <v>0.8</v>
      </c>
    </row>
    <row r="307" spans="4:36" outlineLevel="1" x14ac:dyDescent="0.3"/>
    <row r="308" spans="4:36" outlineLevel="1" x14ac:dyDescent="0.3">
      <c r="D308" s="69" t="s">
        <v>76</v>
      </c>
      <c r="E308" s="69" t="s">
        <v>77</v>
      </c>
      <c r="G308" s="69" t="s">
        <v>1745</v>
      </c>
      <c r="J308" s="69" t="s">
        <v>23</v>
      </c>
      <c r="L308" s="69" t="str">
        <f t="shared" ref="L308:AJ308" si="92">+INDEX(l.reg.nom,L$6)</f>
        <v>Amazonas</v>
      </c>
      <c r="M308" s="69" t="str">
        <f t="shared" si="92"/>
        <v>Ancash</v>
      </c>
      <c r="N308" s="69" t="str">
        <f t="shared" si="92"/>
        <v>Apurímac</v>
      </c>
      <c r="O308" s="69" t="str">
        <f t="shared" si="92"/>
        <v>Arequipa</v>
      </c>
      <c r="P308" s="69" t="str">
        <f t="shared" si="92"/>
        <v>Ayacucho</v>
      </c>
      <c r="Q308" s="69" t="str">
        <f t="shared" si="92"/>
        <v>Cajamarca</v>
      </c>
      <c r="R308" s="69" t="str">
        <f t="shared" si="92"/>
        <v>Callao</v>
      </c>
      <c r="S308" s="69" t="str">
        <f t="shared" si="92"/>
        <v>Cusco</v>
      </c>
      <c r="T308" s="69" t="str">
        <f t="shared" si="92"/>
        <v>Huancavelica</v>
      </c>
      <c r="U308" s="69" t="str">
        <f t="shared" si="92"/>
        <v>Huánuco</v>
      </c>
      <c r="V308" s="69" t="str">
        <f t="shared" si="92"/>
        <v>Ica</v>
      </c>
      <c r="W308" s="69" t="str">
        <f t="shared" si="92"/>
        <v>Junín</v>
      </c>
      <c r="X308" s="69" t="str">
        <f t="shared" si="92"/>
        <v>La Libertad</v>
      </c>
      <c r="Y308" s="69" t="str">
        <f t="shared" si="92"/>
        <v>Lambayeque</v>
      </c>
      <c r="Z308" s="69" t="str">
        <f t="shared" si="92"/>
        <v>Lima</v>
      </c>
      <c r="AA308" s="69" t="str">
        <f t="shared" si="92"/>
        <v>Loreto</v>
      </c>
      <c r="AB308" s="69" t="str">
        <f t="shared" si="92"/>
        <v>Madre de Dios</v>
      </c>
      <c r="AC308" s="69" t="str">
        <f t="shared" si="92"/>
        <v>Moquegua</v>
      </c>
      <c r="AD308" s="69" t="str">
        <f t="shared" si="92"/>
        <v>Pasco</v>
      </c>
      <c r="AE308" s="69" t="str">
        <f t="shared" si="92"/>
        <v>Piura</v>
      </c>
      <c r="AF308" s="69" t="str">
        <f t="shared" si="92"/>
        <v>Puno</v>
      </c>
      <c r="AG308" s="69" t="str">
        <f t="shared" si="92"/>
        <v>San Martín</v>
      </c>
      <c r="AH308" s="69" t="str">
        <f t="shared" si="92"/>
        <v>Tacna</v>
      </c>
      <c r="AI308" s="69" t="str">
        <f t="shared" si="92"/>
        <v>Tumbes</v>
      </c>
      <c r="AJ308" s="69" t="str">
        <f t="shared" si="92"/>
        <v>Ucayali</v>
      </c>
    </row>
    <row r="309" spans="4:36" outlineLevel="1" x14ac:dyDescent="0.3">
      <c r="D309" s="70">
        <v>1</v>
      </c>
      <c r="E309" s="71" t="str">
        <f t="shared" ref="E309:E328" si="93">INDEX(l.geo.nom2,D309)</f>
        <v>2G-Urbano</v>
      </c>
      <c r="F309" s="370" t="s">
        <v>691</v>
      </c>
      <c r="G309" s="486">
        <f>H309/1024</f>
        <v>1.0937500000000001E-2</v>
      </c>
      <c r="H309" s="493">
        <f>+p.v.2G.ran*H306</f>
        <v>11.200000000000001</v>
      </c>
      <c r="I309" s="138" t="s">
        <v>833</v>
      </c>
      <c r="J309" s="361">
        <f t="shared" ref="J309:J328" si="94">+SUM(L309:AJ309)</f>
        <v>11180.543025545923</v>
      </c>
      <c r="L309" s="369">
        <f t="shared" ref="L309:AJ309" si="95">IF($G309=0,0,L275/$G309)</f>
        <v>0.10087374275328564</v>
      </c>
      <c r="M309" s="369">
        <f t="shared" si="95"/>
        <v>504.36871376642836</v>
      </c>
      <c r="N309" s="369">
        <f t="shared" si="95"/>
        <v>1.0087374275328567</v>
      </c>
      <c r="O309" s="369">
        <f t="shared" si="95"/>
        <v>50.436871376642827</v>
      </c>
      <c r="P309" s="369">
        <f t="shared" si="95"/>
        <v>0.20174748550657129</v>
      </c>
      <c r="Q309" s="369">
        <f t="shared" si="95"/>
        <v>1.0087374275328567</v>
      </c>
      <c r="R309" s="369">
        <f t="shared" si="95"/>
        <v>504.36871376642836</v>
      </c>
      <c r="S309" s="369">
        <f t="shared" si="95"/>
        <v>6.0524245651971391</v>
      </c>
      <c r="T309" s="369">
        <f t="shared" si="95"/>
        <v>0.80698994202628516</v>
      </c>
      <c r="U309" s="369">
        <f t="shared" si="95"/>
        <v>0.80698994202628516</v>
      </c>
      <c r="V309" s="369">
        <f t="shared" si="95"/>
        <v>100.87374275328565</v>
      </c>
      <c r="W309" s="369">
        <f t="shared" si="95"/>
        <v>62.541720507037098</v>
      </c>
      <c r="X309" s="369">
        <f t="shared" si="95"/>
        <v>10.087374275328566</v>
      </c>
      <c r="Y309" s="369">
        <f t="shared" si="95"/>
        <v>10.087374275328566</v>
      </c>
      <c r="Z309" s="369">
        <f t="shared" si="95"/>
        <v>9078.6368477957094</v>
      </c>
      <c r="AA309" s="369">
        <f t="shared" si="95"/>
        <v>0.50436871376642833</v>
      </c>
      <c r="AB309" s="369">
        <f t="shared" si="95"/>
        <v>0.50436871376642833</v>
      </c>
      <c r="AC309" s="369">
        <f t="shared" si="95"/>
        <v>60.524245651971398</v>
      </c>
      <c r="AD309" s="369">
        <f t="shared" si="95"/>
        <v>10.087374275328566</v>
      </c>
      <c r="AE309" s="369">
        <f t="shared" si="95"/>
        <v>60.524245651971398</v>
      </c>
      <c r="AF309" s="369">
        <f t="shared" si="95"/>
        <v>0.80698994202628516</v>
      </c>
      <c r="AG309" s="369">
        <f t="shared" si="95"/>
        <v>90.786368477957097</v>
      </c>
      <c r="AH309" s="369">
        <f t="shared" si="95"/>
        <v>504.36871376642836</v>
      </c>
      <c r="AI309" s="369">
        <f t="shared" si="95"/>
        <v>70.611619927299955</v>
      </c>
      <c r="AJ309" s="369">
        <f t="shared" si="95"/>
        <v>50.436871376642827</v>
      </c>
    </row>
    <row r="310" spans="4:36" outlineLevel="1" x14ac:dyDescent="0.3">
      <c r="D310" s="70">
        <f t="shared" ref="D310:D328" si="96">+D309+1</f>
        <v>2</v>
      </c>
      <c r="E310" s="71" t="str">
        <f t="shared" si="93"/>
        <v>2G-Suburbano</v>
      </c>
      <c r="F310" s="370" t="s">
        <v>691</v>
      </c>
      <c r="G310" s="486">
        <f t="shared" ref="G310:G319" si="97">H310/1024</f>
        <v>1.0937500000000001E-2</v>
      </c>
      <c r="H310" s="493">
        <f>+H309</f>
        <v>11.200000000000001</v>
      </c>
      <c r="I310" s="138" t="s">
        <v>833</v>
      </c>
      <c r="J310" s="361">
        <f t="shared" si="94"/>
        <v>18676.289668598201</v>
      </c>
      <c r="L310" s="369">
        <f t="shared" ref="L310:AJ310" si="98">IF($G310=0,0,L276/$G310)</f>
        <v>0.16850230219690351</v>
      </c>
      <c r="M310" s="369">
        <f t="shared" si="98"/>
        <v>842.51151098451771</v>
      </c>
      <c r="N310" s="369">
        <f t="shared" si="98"/>
        <v>1.6850230219690354</v>
      </c>
      <c r="O310" s="369">
        <f t="shared" si="98"/>
        <v>84.251151098451757</v>
      </c>
      <c r="P310" s="369">
        <f t="shared" si="98"/>
        <v>0.33700460439380703</v>
      </c>
      <c r="Q310" s="369">
        <f t="shared" si="98"/>
        <v>1.6850230219690354</v>
      </c>
      <c r="R310" s="369">
        <f t="shared" si="98"/>
        <v>842.51151098451771</v>
      </c>
      <c r="S310" s="369">
        <f t="shared" si="98"/>
        <v>10.11013813181421</v>
      </c>
      <c r="T310" s="369">
        <f t="shared" si="98"/>
        <v>1.3480184175752281</v>
      </c>
      <c r="U310" s="369">
        <f t="shared" si="98"/>
        <v>1.3480184175752281</v>
      </c>
      <c r="V310" s="369">
        <f t="shared" si="98"/>
        <v>168.50230219690351</v>
      </c>
      <c r="W310" s="369">
        <f t="shared" si="98"/>
        <v>104.47142736208016</v>
      </c>
      <c r="X310" s="369">
        <f t="shared" si="98"/>
        <v>16.850230219690353</v>
      </c>
      <c r="Y310" s="369">
        <f t="shared" si="98"/>
        <v>16.850230219690353</v>
      </c>
      <c r="Z310" s="369">
        <f t="shared" si="98"/>
        <v>15165.207197721322</v>
      </c>
      <c r="AA310" s="369">
        <f t="shared" si="98"/>
        <v>0.84251151098451771</v>
      </c>
      <c r="AB310" s="369">
        <f t="shared" si="98"/>
        <v>0.84251151098451771</v>
      </c>
      <c r="AC310" s="369">
        <f t="shared" si="98"/>
        <v>101.10138131814213</v>
      </c>
      <c r="AD310" s="369">
        <f t="shared" si="98"/>
        <v>16.850230219690353</v>
      </c>
      <c r="AE310" s="369">
        <f t="shared" si="98"/>
        <v>101.10138131814213</v>
      </c>
      <c r="AF310" s="369">
        <f t="shared" si="98"/>
        <v>1.3480184175752281</v>
      </c>
      <c r="AG310" s="369">
        <f t="shared" si="98"/>
        <v>151.65207197721321</v>
      </c>
      <c r="AH310" s="369">
        <f t="shared" si="98"/>
        <v>842.51151098451771</v>
      </c>
      <c r="AI310" s="369">
        <f t="shared" si="98"/>
        <v>117.95161153783248</v>
      </c>
      <c r="AJ310" s="369">
        <f t="shared" si="98"/>
        <v>84.251151098451757</v>
      </c>
    </row>
    <row r="311" spans="4:36" outlineLevel="1" x14ac:dyDescent="0.3">
      <c r="D311" s="70">
        <f t="shared" si="96"/>
        <v>3</v>
      </c>
      <c r="E311" s="71" t="str">
        <f t="shared" si="93"/>
        <v>2G-Rural</v>
      </c>
      <c r="F311" s="370" t="s">
        <v>691</v>
      </c>
      <c r="G311" s="486">
        <f t="shared" si="97"/>
        <v>1.0937500000000001E-2</v>
      </c>
      <c r="H311" s="493">
        <f>+H310</f>
        <v>11.200000000000001</v>
      </c>
      <c r="I311" s="138" t="s">
        <v>833</v>
      </c>
      <c r="J311" s="361">
        <f t="shared" si="94"/>
        <v>7484.0163775516148</v>
      </c>
      <c r="L311" s="369">
        <f t="shared" ref="L311:AJ311" si="99">IF($G311=0,0,L277/$G311)</f>
        <v>6.7522725962915017E-2</v>
      </c>
      <c r="M311" s="369">
        <f t="shared" si="99"/>
        <v>337.61362981457518</v>
      </c>
      <c r="N311" s="369">
        <f t="shared" si="99"/>
        <v>0.67522725962915042</v>
      </c>
      <c r="O311" s="369">
        <f t="shared" si="99"/>
        <v>33.761362981457516</v>
      </c>
      <c r="P311" s="369">
        <f t="shared" si="99"/>
        <v>0.13504545192583003</v>
      </c>
      <c r="Q311" s="369">
        <f t="shared" si="99"/>
        <v>0.67522725962915042</v>
      </c>
      <c r="R311" s="369">
        <f t="shared" si="99"/>
        <v>337.61362981457518</v>
      </c>
      <c r="S311" s="369">
        <f t="shared" si="99"/>
        <v>4.0513635577749012</v>
      </c>
      <c r="T311" s="369">
        <f t="shared" si="99"/>
        <v>0.54018180770332014</v>
      </c>
      <c r="U311" s="369">
        <f t="shared" si="99"/>
        <v>0.54018180770332014</v>
      </c>
      <c r="V311" s="369">
        <f t="shared" si="99"/>
        <v>67.522725962915032</v>
      </c>
      <c r="W311" s="369">
        <f t="shared" si="99"/>
        <v>41.864090097007313</v>
      </c>
      <c r="X311" s="369">
        <f t="shared" si="99"/>
        <v>6.7522725962915029</v>
      </c>
      <c r="Y311" s="369">
        <f t="shared" si="99"/>
        <v>6.7522725962915029</v>
      </c>
      <c r="Z311" s="369">
        <f t="shared" si="99"/>
        <v>6077.0453366623542</v>
      </c>
      <c r="AA311" s="369">
        <f t="shared" si="99"/>
        <v>0.33761362981457521</v>
      </c>
      <c r="AB311" s="369">
        <f t="shared" si="99"/>
        <v>0.33761362981457521</v>
      </c>
      <c r="AC311" s="369">
        <f t="shared" si="99"/>
        <v>40.513635577749028</v>
      </c>
      <c r="AD311" s="369">
        <f t="shared" si="99"/>
        <v>6.7522725962915029</v>
      </c>
      <c r="AE311" s="369">
        <f t="shared" si="99"/>
        <v>40.513635577749028</v>
      </c>
      <c r="AF311" s="369">
        <f t="shared" si="99"/>
        <v>0.54018180770332014</v>
      </c>
      <c r="AG311" s="369">
        <f t="shared" si="99"/>
        <v>60.770453366623535</v>
      </c>
      <c r="AH311" s="369">
        <f t="shared" si="99"/>
        <v>337.61362981457518</v>
      </c>
      <c r="AI311" s="369">
        <f t="shared" si="99"/>
        <v>47.265908174040526</v>
      </c>
      <c r="AJ311" s="369">
        <f t="shared" si="99"/>
        <v>33.761362981457516</v>
      </c>
    </row>
    <row r="312" spans="4:36" outlineLevel="1" x14ac:dyDescent="0.3">
      <c r="D312" s="70">
        <f t="shared" si="96"/>
        <v>4</v>
      </c>
      <c r="E312" s="71" t="str">
        <f t="shared" si="93"/>
        <v>2G-Libre</v>
      </c>
      <c r="F312" s="370"/>
      <c r="G312" s="486"/>
      <c r="H312" s="476"/>
      <c r="I312" s="138" t="s">
        <v>833</v>
      </c>
      <c r="J312" s="361">
        <f t="shared" si="94"/>
        <v>0</v>
      </c>
      <c r="L312" s="369">
        <f t="shared" ref="L312:AJ312" si="100">IF($G312=0,0,L278/$G312)</f>
        <v>0</v>
      </c>
      <c r="M312" s="369">
        <f t="shared" si="100"/>
        <v>0</v>
      </c>
      <c r="N312" s="369">
        <f t="shared" si="100"/>
        <v>0</v>
      </c>
      <c r="O312" s="369">
        <f t="shared" si="100"/>
        <v>0</v>
      </c>
      <c r="P312" s="369">
        <f t="shared" si="100"/>
        <v>0</v>
      </c>
      <c r="Q312" s="369">
        <f t="shared" si="100"/>
        <v>0</v>
      </c>
      <c r="R312" s="369">
        <f t="shared" si="100"/>
        <v>0</v>
      </c>
      <c r="S312" s="369">
        <f t="shared" si="100"/>
        <v>0</v>
      </c>
      <c r="T312" s="369">
        <f t="shared" si="100"/>
        <v>0</v>
      </c>
      <c r="U312" s="369">
        <f t="shared" si="100"/>
        <v>0</v>
      </c>
      <c r="V312" s="369">
        <f t="shared" si="100"/>
        <v>0</v>
      </c>
      <c r="W312" s="369">
        <f t="shared" si="100"/>
        <v>0</v>
      </c>
      <c r="X312" s="369">
        <f t="shared" si="100"/>
        <v>0</v>
      </c>
      <c r="Y312" s="369">
        <f t="shared" si="100"/>
        <v>0</v>
      </c>
      <c r="Z312" s="369">
        <f t="shared" si="100"/>
        <v>0</v>
      </c>
      <c r="AA312" s="369">
        <f t="shared" si="100"/>
        <v>0</v>
      </c>
      <c r="AB312" s="369">
        <f t="shared" si="100"/>
        <v>0</v>
      </c>
      <c r="AC312" s="369">
        <f t="shared" si="100"/>
        <v>0</v>
      </c>
      <c r="AD312" s="369">
        <f t="shared" si="100"/>
        <v>0</v>
      </c>
      <c r="AE312" s="369">
        <f t="shared" si="100"/>
        <v>0</v>
      </c>
      <c r="AF312" s="369">
        <f t="shared" si="100"/>
        <v>0</v>
      </c>
      <c r="AG312" s="369">
        <f t="shared" si="100"/>
        <v>0</v>
      </c>
      <c r="AH312" s="369">
        <f t="shared" si="100"/>
        <v>0</v>
      </c>
      <c r="AI312" s="369">
        <f t="shared" si="100"/>
        <v>0</v>
      </c>
      <c r="AJ312" s="369">
        <f t="shared" si="100"/>
        <v>0</v>
      </c>
    </row>
    <row r="313" spans="4:36" outlineLevel="1" x14ac:dyDescent="0.3">
      <c r="D313" s="70">
        <f t="shared" si="96"/>
        <v>5</v>
      </c>
      <c r="E313" s="71" t="str">
        <f t="shared" si="93"/>
        <v>3G-Urbano</v>
      </c>
      <c r="F313" s="370" t="s">
        <v>691</v>
      </c>
      <c r="G313" s="486">
        <f t="shared" si="97"/>
        <v>9.5312499999999998E-3</v>
      </c>
      <c r="H313" s="493">
        <f>+p.v.3G.ran*H306</f>
        <v>9.76</v>
      </c>
      <c r="I313" s="138" t="s">
        <v>833</v>
      </c>
      <c r="J313" s="361">
        <f t="shared" si="94"/>
        <v>21344.486643806493</v>
      </c>
      <c r="L313" s="369">
        <f t="shared" ref="L313:AJ313" si="101">IF($G313=0,0,L279/$G313)</f>
        <v>0.19257546346262061</v>
      </c>
      <c r="M313" s="369">
        <f t="shared" si="101"/>
        <v>962.87731731310328</v>
      </c>
      <c r="N313" s="369">
        <f t="shared" si="101"/>
        <v>1.9257546346262067</v>
      </c>
      <c r="O313" s="369">
        <f t="shared" si="101"/>
        <v>96.287731731310316</v>
      </c>
      <c r="P313" s="369">
        <f t="shared" si="101"/>
        <v>0.38515092692524122</v>
      </c>
      <c r="Q313" s="369">
        <f t="shared" si="101"/>
        <v>1.9257546346262067</v>
      </c>
      <c r="R313" s="369">
        <f t="shared" si="101"/>
        <v>962.87731731310328</v>
      </c>
      <c r="S313" s="369">
        <f t="shared" si="101"/>
        <v>11.554527807757236</v>
      </c>
      <c r="T313" s="369">
        <f t="shared" si="101"/>
        <v>1.5406037077009649</v>
      </c>
      <c r="U313" s="369">
        <f t="shared" si="101"/>
        <v>1.5406037077009649</v>
      </c>
      <c r="V313" s="369">
        <f t="shared" si="101"/>
        <v>192.57546346262063</v>
      </c>
      <c r="W313" s="369">
        <f t="shared" si="101"/>
        <v>119.39678734682477</v>
      </c>
      <c r="X313" s="369">
        <f t="shared" si="101"/>
        <v>19.257546346262064</v>
      </c>
      <c r="Y313" s="369">
        <f t="shared" si="101"/>
        <v>19.257546346262064</v>
      </c>
      <c r="Z313" s="369">
        <f t="shared" si="101"/>
        <v>17331.791711635862</v>
      </c>
      <c r="AA313" s="369">
        <f t="shared" si="101"/>
        <v>0.96287731731310333</v>
      </c>
      <c r="AB313" s="369">
        <f t="shared" si="101"/>
        <v>0.96287731731310333</v>
      </c>
      <c r="AC313" s="369">
        <f t="shared" si="101"/>
        <v>115.54527807757241</v>
      </c>
      <c r="AD313" s="369">
        <f t="shared" si="101"/>
        <v>19.257546346262064</v>
      </c>
      <c r="AE313" s="369">
        <f t="shared" si="101"/>
        <v>115.54527807757241</v>
      </c>
      <c r="AF313" s="369">
        <f t="shared" si="101"/>
        <v>1.5406037077009649</v>
      </c>
      <c r="AG313" s="369">
        <f t="shared" si="101"/>
        <v>173.31791711635859</v>
      </c>
      <c r="AH313" s="369">
        <f t="shared" si="101"/>
        <v>962.87731731310328</v>
      </c>
      <c r="AI313" s="369">
        <f t="shared" si="101"/>
        <v>134.80282442383447</v>
      </c>
      <c r="AJ313" s="369">
        <f t="shared" si="101"/>
        <v>96.287731731310316</v>
      </c>
    </row>
    <row r="314" spans="4:36" outlineLevel="1" x14ac:dyDescent="0.3">
      <c r="D314" s="70">
        <f t="shared" si="96"/>
        <v>6</v>
      </c>
      <c r="E314" s="71" t="str">
        <f t="shared" si="93"/>
        <v>3G-Suburbano</v>
      </c>
      <c r="F314" s="370" t="s">
        <v>691</v>
      </c>
      <c r="G314" s="486">
        <f t="shared" si="97"/>
        <v>9.5312499999999998E-3</v>
      </c>
      <c r="H314" s="493">
        <f>+H313</f>
        <v>9.76</v>
      </c>
      <c r="I314" s="138" t="s">
        <v>833</v>
      </c>
      <c r="J314" s="361">
        <f t="shared" si="94"/>
        <v>128066.91986283888</v>
      </c>
      <c r="L314" s="369">
        <f t="shared" ref="L314:AJ314" si="102">IF($G314=0,0,L280/$G314)</f>
        <v>1.1554527807757236</v>
      </c>
      <c r="M314" s="369">
        <f t="shared" si="102"/>
        <v>5777.2639038786192</v>
      </c>
      <c r="N314" s="369">
        <f t="shared" si="102"/>
        <v>11.554527807757239</v>
      </c>
      <c r="O314" s="369">
        <f t="shared" si="102"/>
        <v>577.72639038786178</v>
      </c>
      <c r="P314" s="369">
        <f t="shared" si="102"/>
        <v>2.3109055615514471</v>
      </c>
      <c r="Q314" s="369">
        <f t="shared" si="102"/>
        <v>11.554527807757239</v>
      </c>
      <c r="R314" s="369">
        <f t="shared" si="102"/>
        <v>5777.2639038786192</v>
      </c>
      <c r="S314" s="369">
        <f t="shared" si="102"/>
        <v>69.32716684654342</v>
      </c>
      <c r="T314" s="369">
        <f t="shared" si="102"/>
        <v>9.2436222462057884</v>
      </c>
      <c r="U314" s="369">
        <f t="shared" si="102"/>
        <v>9.2436222462057884</v>
      </c>
      <c r="V314" s="369">
        <f t="shared" si="102"/>
        <v>1155.4527807757236</v>
      </c>
      <c r="W314" s="369">
        <f t="shared" si="102"/>
        <v>716.38072408094854</v>
      </c>
      <c r="X314" s="369">
        <f t="shared" si="102"/>
        <v>115.54527807757236</v>
      </c>
      <c r="Y314" s="369">
        <f t="shared" si="102"/>
        <v>115.54527807757236</v>
      </c>
      <c r="Z314" s="369">
        <f t="shared" si="102"/>
        <v>103990.75026981515</v>
      </c>
      <c r="AA314" s="369">
        <f t="shared" si="102"/>
        <v>5.7772639038786195</v>
      </c>
      <c r="AB314" s="369">
        <f t="shared" si="102"/>
        <v>5.7772639038786195</v>
      </c>
      <c r="AC314" s="369">
        <f t="shared" si="102"/>
        <v>693.27166846543435</v>
      </c>
      <c r="AD314" s="369">
        <f t="shared" si="102"/>
        <v>115.54527807757236</v>
      </c>
      <c r="AE314" s="369">
        <f t="shared" si="102"/>
        <v>693.27166846543435</v>
      </c>
      <c r="AF314" s="369">
        <f t="shared" si="102"/>
        <v>9.2436222462057884</v>
      </c>
      <c r="AG314" s="369">
        <f t="shared" si="102"/>
        <v>1039.9075026981516</v>
      </c>
      <c r="AH314" s="369">
        <f t="shared" si="102"/>
        <v>5777.2639038786192</v>
      </c>
      <c r="AI314" s="369">
        <f t="shared" si="102"/>
        <v>808.81694654300657</v>
      </c>
      <c r="AJ314" s="369">
        <f t="shared" si="102"/>
        <v>577.72639038786178</v>
      </c>
    </row>
    <row r="315" spans="4:36" outlineLevel="1" x14ac:dyDescent="0.3">
      <c r="D315" s="70">
        <f t="shared" si="96"/>
        <v>7</v>
      </c>
      <c r="E315" s="71" t="str">
        <f t="shared" si="93"/>
        <v>3G-Rural</v>
      </c>
      <c r="F315" s="370" t="s">
        <v>691</v>
      </c>
      <c r="G315" s="486">
        <f t="shared" si="97"/>
        <v>9.5312499999999998E-3</v>
      </c>
      <c r="H315" s="493">
        <f>+H314</f>
        <v>9.76</v>
      </c>
      <c r="I315" s="138" t="s">
        <v>833</v>
      </c>
      <c r="J315" s="361">
        <f t="shared" si="94"/>
        <v>64033.459931419442</v>
      </c>
      <c r="L315" s="369">
        <f t="shared" ref="L315:AJ315" si="103">IF($G315=0,0,L281/$G315)</f>
        <v>0.57772639038786178</v>
      </c>
      <c r="M315" s="369">
        <f t="shared" si="103"/>
        <v>2888.6319519393096</v>
      </c>
      <c r="N315" s="369">
        <f t="shared" si="103"/>
        <v>5.7772639038786195</v>
      </c>
      <c r="O315" s="369">
        <f t="shared" si="103"/>
        <v>288.86319519393089</v>
      </c>
      <c r="P315" s="369">
        <f t="shared" si="103"/>
        <v>1.1554527807757236</v>
      </c>
      <c r="Q315" s="369">
        <f t="shared" si="103"/>
        <v>5.7772639038786195</v>
      </c>
      <c r="R315" s="369">
        <f t="shared" si="103"/>
        <v>2888.6319519393096</v>
      </c>
      <c r="S315" s="369">
        <f t="shared" si="103"/>
        <v>34.66358342327171</v>
      </c>
      <c r="T315" s="369">
        <f t="shared" si="103"/>
        <v>4.6218111231028942</v>
      </c>
      <c r="U315" s="369">
        <f t="shared" si="103"/>
        <v>4.6218111231028942</v>
      </c>
      <c r="V315" s="369">
        <f t="shared" si="103"/>
        <v>577.72639038786178</v>
      </c>
      <c r="W315" s="369">
        <f t="shared" si="103"/>
        <v>358.19036204047427</v>
      </c>
      <c r="X315" s="369">
        <f t="shared" si="103"/>
        <v>57.772639038786181</v>
      </c>
      <c r="Y315" s="369">
        <f t="shared" si="103"/>
        <v>57.772639038786181</v>
      </c>
      <c r="Z315" s="369">
        <f t="shared" si="103"/>
        <v>51995.375134907576</v>
      </c>
      <c r="AA315" s="369">
        <f t="shared" si="103"/>
        <v>2.8886319519393098</v>
      </c>
      <c r="AB315" s="369">
        <f t="shared" si="103"/>
        <v>2.8886319519393098</v>
      </c>
      <c r="AC315" s="369">
        <f t="shared" si="103"/>
        <v>346.63583423271717</v>
      </c>
      <c r="AD315" s="369">
        <f t="shared" si="103"/>
        <v>57.772639038786181</v>
      </c>
      <c r="AE315" s="369">
        <f t="shared" si="103"/>
        <v>346.63583423271717</v>
      </c>
      <c r="AF315" s="369">
        <f t="shared" si="103"/>
        <v>4.6218111231028942</v>
      </c>
      <c r="AG315" s="369">
        <f t="shared" si="103"/>
        <v>519.95375134907579</v>
      </c>
      <c r="AH315" s="369">
        <f t="shared" si="103"/>
        <v>2888.6319519393096</v>
      </c>
      <c r="AI315" s="369">
        <f t="shared" si="103"/>
        <v>404.40847327150328</v>
      </c>
      <c r="AJ315" s="369">
        <f t="shared" si="103"/>
        <v>288.86319519393089</v>
      </c>
    </row>
    <row r="316" spans="4:36" outlineLevel="1" x14ac:dyDescent="0.3">
      <c r="D316" s="70">
        <f t="shared" si="96"/>
        <v>8</v>
      </c>
      <c r="E316" s="71" t="str">
        <f t="shared" si="93"/>
        <v>3G-Libre</v>
      </c>
      <c r="F316" s="370"/>
      <c r="G316" s="486"/>
      <c r="H316" s="476"/>
      <c r="I316" s="138" t="s">
        <v>833</v>
      </c>
      <c r="J316" s="361">
        <f t="shared" si="94"/>
        <v>0</v>
      </c>
      <c r="L316" s="369">
        <f t="shared" ref="L316:AJ316" si="104">IF($G316=0,0,L282/$G316)</f>
        <v>0</v>
      </c>
      <c r="M316" s="369">
        <f t="shared" si="104"/>
        <v>0</v>
      </c>
      <c r="N316" s="369">
        <f t="shared" si="104"/>
        <v>0</v>
      </c>
      <c r="O316" s="369">
        <f t="shared" si="104"/>
        <v>0</v>
      </c>
      <c r="P316" s="369">
        <f t="shared" si="104"/>
        <v>0</v>
      </c>
      <c r="Q316" s="369">
        <f t="shared" si="104"/>
        <v>0</v>
      </c>
      <c r="R316" s="369">
        <f t="shared" si="104"/>
        <v>0</v>
      </c>
      <c r="S316" s="369">
        <f t="shared" si="104"/>
        <v>0</v>
      </c>
      <c r="T316" s="369">
        <f t="shared" si="104"/>
        <v>0</v>
      </c>
      <c r="U316" s="369">
        <f t="shared" si="104"/>
        <v>0</v>
      </c>
      <c r="V316" s="369">
        <f t="shared" si="104"/>
        <v>0</v>
      </c>
      <c r="W316" s="369">
        <f t="shared" si="104"/>
        <v>0</v>
      </c>
      <c r="X316" s="369">
        <f t="shared" si="104"/>
        <v>0</v>
      </c>
      <c r="Y316" s="369">
        <f t="shared" si="104"/>
        <v>0</v>
      </c>
      <c r="Z316" s="369">
        <f t="shared" si="104"/>
        <v>0</v>
      </c>
      <c r="AA316" s="369">
        <f t="shared" si="104"/>
        <v>0</v>
      </c>
      <c r="AB316" s="369">
        <f t="shared" si="104"/>
        <v>0</v>
      </c>
      <c r="AC316" s="369">
        <f t="shared" si="104"/>
        <v>0</v>
      </c>
      <c r="AD316" s="369">
        <f t="shared" si="104"/>
        <v>0</v>
      </c>
      <c r="AE316" s="369">
        <f t="shared" si="104"/>
        <v>0</v>
      </c>
      <c r="AF316" s="369">
        <f t="shared" si="104"/>
        <v>0</v>
      </c>
      <c r="AG316" s="369">
        <f t="shared" si="104"/>
        <v>0</v>
      </c>
      <c r="AH316" s="369">
        <f t="shared" si="104"/>
        <v>0</v>
      </c>
      <c r="AI316" s="369">
        <f t="shared" si="104"/>
        <v>0</v>
      </c>
      <c r="AJ316" s="369">
        <f t="shared" si="104"/>
        <v>0</v>
      </c>
    </row>
    <row r="317" spans="4:36" outlineLevel="1" x14ac:dyDescent="0.3">
      <c r="D317" s="70">
        <f t="shared" si="96"/>
        <v>9</v>
      </c>
      <c r="E317" s="71" t="str">
        <f t="shared" si="93"/>
        <v>4G-Urbano</v>
      </c>
      <c r="F317" s="370" t="s">
        <v>691</v>
      </c>
      <c r="G317" s="486">
        <f t="shared" si="97"/>
        <v>9.882812500000001E-3</v>
      </c>
      <c r="H317" s="493">
        <f>+p.v.4G.ran*H306</f>
        <v>10.120000000000001</v>
      </c>
      <c r="I317" s="138" t="s">
        <v>833</v>
      </c>
      <c r="J317" s="361">
        <f t="shared" si="94"/>
        <v>20585.196605094006</v>
      </c>
      <c r="L317" s="369">
        <f t="shared" ref="L317:AJ317" si="105">IF($G317=0,0,L283/$G317)</f>
        <v>0.18572495290466176</v>
      </c>
      <c r="M317" s="369">
        <f t="shared" si="105"/>
        <v>928.62476452330895</v>
      </c>
      <c r="N317" s="369">
        <f t="shared" si="105"/>
        <v>1.8572495290466182</v>
      </c>
      <c r="O317" s="369">
        <f t="shared" si="105"/>
        <v>92.862476452330881</v>
      </c>
      <c r="P317" s="369">
        <f t="shared" si="105"/>
        <v>0.37144990580932352</v>
      </c>
      <c r="Q317" s="369">
        <f t="shared" si="105"/>
        <v>1.8572495290466182</v>
      </c>
      <c r="R317" s="369">
        <f t="shared" si="105"/>
        <v>928.62476452330895</v>
      </c>
      <c r="S317" s="369">
        <f t="shared" si="105"/>
        <v>11.143497174279705</v>
      </c>
      <c r="T317" s="369">
        <f t="shared" si="105"/>
        <v>1.4857996232372941</v>
      </c>
      <c r="U317" s="369">
        <f t="shared" si="105"/>
        <v>1.4857996232372941</v>
      </c>
      <c r="V317" s="369">
        <f t="shared" si="105"/>
        <v>185.72495290466176</v>
      </c>
      <c r="W317" s="369">
        <f t="shared" si="105"/>
        <v>115.14947080089028</v>
      </c>
      <c r="X317" s="369">
        <f t="shared" si="105"/>
        <v>18.572495290466176</v>
      </c>
      <c r="Y317" s="369">
        <f t="shared" si="105"/>
        <v>18.572495290466176</v>
      </c>
      <c r="Z317" s="369">
        <f t="shared" si="105"/>
        <v>16715.245761419563</v>
      </c>
      <c r="AA317" s="369">
        <f t="shared" si="105"/>
        <v>0.92862476452330911</v>
      </c>
      <c r="AB317" s="369">
        <f t="shared" si="105"/>
        <v>0.92862476452330911</v>
      </c>
      <c r="AC317" s="369">
        <f t="shared" si="105"/>
        <v>111.43497174279709</v>
      </c>
      <c r="AD317" s="369">
        <f t="shared" si="105"/>
        <v>18.572495290466176</v>
      </c>
      <c r="AE317" s="369">
        <f t="shared" si="105"/>
        <v>111.43497174279709</v>
      </c>
      <c r="AF317" s="369">
        <f t="shared" si="105"/>
        <v>1.4857996232372941</v>
      </c>
      <c r="AG317" s="369">
        <f t="shared" si="105"/>
        <v>167.15245761419561</v>
      </c>
      <c r="AH317" s="369">
        <f t="shared" si="105"/>
        <v>928.62476452330895</v>
      </c>
      <c r="AI317" s="369">
        <f t="shared" si="105"/>
        <v>130.00746703326325</v>
      </c>
      <c r="AJ317" s="369">
        <f t="shared" si="105"/>
        <v>92.862476452330881</v>
      </c>
    </row>
    <row r="318" spans="4:36" outlineLevel="1" x14ac:dyDescent="0.3">
      <c r="D318" s="70">
        <f t="shared" si="96"/>
        <v>10</v>
      </c>
      <c r="E318" s="71" t="str">
        <f t="shared" si="93"/>
        <v>4G-Suburbano</v>
      </c>
      <c r="F318" s="370" t="s">
        <v>691</v>
      </c>
      <c r="G318" s="486">
        <f t="shared" si="97"/>
        <v>9.882812500000001E-3</v>
      </c>
      <c r="H318" s="493">
        <f>+H317</f>
        <v>10.120000000000001</v>
      </c>
      <c r="I318" s="138" t="s">
        <v>833</v>
      </c>
      <c r="J318" s="361">
        <f t="shared" si="94"/>
        <v>102925.98302547002</v>
      </c>
      <c r="L318" s="369">
        <f t="shared" ref="L318:AJ318" si="106">IF($G318=0,0,L284/$G318)</f>
        <v>0.92862476452330867</v>
      </c>
      <c r="M318" s="369">
        <f t="shared" si="106"/>
        <v>4643.1238226165451</v>
      </c>
      <c r="N318" s="369">
        <f t="shared" si="106"/>
        <v>9.2862476452330895</v>
      </c>
      <c r="O318" s="369">
        <f t="shared" si="106"/>
        <v>464.31238226165442</v>
      </c>
      <c r="P318" s="369">
        <f t="shared" si="106"/>
        <v>1.8572495290466173</v>
      </c>
      <c r="Q318" s="369">
        <f t="shared" si="106"/>
        <v>9.2862476452330895</v>
      </c>
      <c r="R318" s="369">
        <f t="shared" si="106"/>
        <v>4643.1238226165451</v>
      </c>
      <c r="S318" s="369">
        <f t="shared" si="106"/>
        <v>55.717485871398523</v>
      </c>
      <c r="T318" s="369">
        <f t="shared" si="106"/>
        <v>7.4289981161864693</v>
      </c>
      <c r="U318" s="369">
        <f t="shared" si="106"/>
        <v>7.4289981161864693</v>
      </c>
      <c r="V318" s="369">
        <f t="shared" si="106"/>
        <v>928.62476452330884</v>
      </c>
      <c r="W318" s="369">
        <f t="shared" si="106"/>
        <v>575.74735400445138</v>
      </c>
      <c r="X318" s="369">
        <f t="shared" si="106"/>
        <v>92.862476452330881</v>
      </c>
      <c r="Y318" s="369">
        <f t="shared" si="106"/>
        <v>92.862476452330881</v>
      </c>
      <c r="Z318" s="369">
        <f t="shared" si="106"/>
        <v>83576.22880709781</v>
      </c>
      <c r="AA318" s="369">
        <f t="shared" si="106"/>
        <v>4.6431238226165448</v>
      </c>
      <c r="AB318" s="369">
        <f t="shared" si="106"/>
        <v>4.6431238226165448</v>
      </c>
      <c r="AC318" s="369">
        <f t="shared" si="106"/>
        <v>557.17485871398537</v>
      </c>
      <c r="AD318" s="369">
        <f t="shared" si="106"/>
        <v>92.862476452330881</v>
      </c>
      <c r="AE318" s="369">
        <f t="shared" si="106"/>
        <v>557.17485871398537</v>
      </c>
      <c r="AF318" s="369">
        <f t="shared" si="106"/>
        <v>7.4289981161864693</v>
      </c>
      <c r="AG318" s="369">
        <f t="shared" si="106"/>
        <v>835.76228807097812</v>
      </c>
      <c r="AH318" s="369">
        <f t="shared" si="106"/>
        <v>4643.1238226165451</v>
      </c>
      <c r="AI318" s="369">
        <f t="shared" si="106"/>
        <v>650.03733516631621</v>
      </c>
      <c r="AJ318" s="369">
        <f t="shared" si="106"/>
        <v>464.31238226165442</v>
      </c>
    </row>
    <row r="319" spans="4:36" outlineLevel="1" x14ac:dyDescent="0.3">
      <c r="D319" s="70">
        <f t="shared" si="96"/>
        <v>11</v>
      </c>
      <c r="E319" s="71" t="str">
        <f t="shared" si="93"/>
        <v>4G-Rural</v>
      </c>
      <c r="F319" s="370" t="s">
        <v>691</v>
      </c>
      <c r="G319" s="486">
        <f t="shared" si="97"/>
        <v>9.882812500000001E-3</v>
      </c>
      <c r="H319" s="493">
        <f t="shared" ref="H319" si="107">+H318</f>
        <v>10.120000000000001</v>
      </c>
      <c r="I319" s="138" t="s">
        <v>833</v>
      </c>
      <c r="J319" s="361">
        <f t="shared" si="94"/>
        <v>41170.393210188013</v>
      </c>
      <c r="L319" s="369">
        <f t="shared" ref="L319:AJ319" si="108">IF($G319=0,0,L285/$G319)</f>
        <v>0.37144990580932352</v>
      </c>
      <c r="M319" s="369">
        <f t="shared" si="108"/>
        <v>1857.2495290466179</v>
      </c>
      <c r="N319" s="369">
        <f t="shared" si="108"/>
        <v>3.7144990580932364</v>
      </c>
      <c r="O319" s="369">
        <f t="shared" si="108"/>
        <v>185.72495290466176</v>
      </c>
      <c r="P319" s="369">
        <f t="shared" si="108"/>
        <v>0.74289981161864704</v>
      </c>
      <c r="Q319" s="369">
        <f t="shared" si="108"/>
        <v>3.7144990580932364</v>
      </c>
      <c r="R319" s="369">
        <f t="shared" si="108"/>
        <v>1857.2495290466179</v>
      </c>
      <c r="S319" s="369">
        <f t="shared" si="108"/>
        <v>22.286994348559411</v>
      </c>
      <c r="T319" s="369">
        <f t="shared" si="108"/>
        <v>2.9715992464745882</v>
      </c>
      <c r="U319" s="369">
        <f t="shared" si="108"/>
        <v>2.9715992464745882</v>
      </c>
      <c r="V319" s="369">
        <f t="shared" si="108"/>
        <v>371.44990580932352</v>
      </c>
      <c r="W319" s="369">
        <f t="shared" si="108"/>
        <v>230.29894160178057</v>
      </c>
      <c r="X319" s="369">
        <f t="shared" si="108"/>
        <v>37.144990580932351</v>
      </c>
      <c r="Y319" s="369">
        <f t="shared" si="108"/>
        <v>37.144990580932351</v>
      </c>
      <c r="Z319" s="369">
        <f t="shared" si="108"/>
        <v>33430.491522839126</v>
      </c>
      <c r="AA319" s="369">
        <f t="shared" si="108"/>
        <v>1.8572495290466182</v>
      </c>
      <c r="AB319" s="369">
        <f t="shared" si="108"/>
        <v>1.8572495290466182</v>
      </c>
      <c r="AC319" s="369">
        <f t="shared" si="108"/>
        <v>222.86994348559418</v>
      </c>
      <c r="AD319" s="369">
        <f t="shared" si="108"/>
        <v>37.144990580932351</v>
      </c>
      <c r="AE319" s="369">
        <f t="shared" si="108"/>
        <v>222.86994348559418</v>
      </c>
      <c r="AF319" s="369">
        <f t="shared" si="108"/>
        <v>2.9715992464745882</v>
      </c>
      <c r="AG319" s="369">
        <f t="shared" si="108"/>
        <v>334.30491522839122</v>
      </c>
      <c r="AH319" s="369">
        <f t="shared" si="108"/>
        <v>1857.2495290466179</v>
      </c>
      <c r="AI319" s="369">
        <f t="shared" si="108"/>
        <v>260.01493406652651</v>
      </c>
      <c r="AJ319" s="369">
        <f t="shared" si="108"/>
        <v>185.72495290466176</v>
      </c>
    </row>
    <row r="320" spans="4:36" outlineLevel="1" x14ac:dyDescent="0.3">
      <c r="D320" s="70">
        <f t="shared" si="96"/>
        <v>12</v>
      </c>
      <c r="E320" s="71" t="str">
        <f t="shared" si="93"/>
        <v>4G-Libre</v>
      </c>
      <c r="F320" s="370"/>
      <c r="G320" s="361"/>
      <c r="I320" s="138" t="s">
        <v>833</v>
      </c>
      <c r="J320" s="361">
        <f t="shared" si="94"/>
        <v>0</v>
      </c>
      <c r="L320" s="369">
        <f t="shared" ref="L320:AJ320" si="109">IF($G320=0,0,L286/$G320)</f>
        <v>0</v>
      </c>
      <c r="M320" s="369">
        <f t="shared" si="109"/>
        <v>0</v>
      </c>
      <c r="N320" s="369">
        <f t="shared" si="109"/>
        <v>0</v>
      </c>
      <c r="O320" s="369">
        <f t="shared" si="109"/>
        <v>0</v>
      </c>
      <c r="P320" s="369">
        <f t="shared" si="109"/>
        <v>0</v>
      </c>
      <c r="Q320" s="369">
        <f t="shared" si="109"/>
        <v>0</v>
      </c>
      <c r="R320" s="369">
        <f t="shared" si="109"/>
        <v>0</v>
      </c>
      <c r="S320" s="369">
        <f t="shared" si="109"/>
        <v>0</v>
      </c>
      <c r="T320" s="369">
        <f t="shared" si="109"/>
        <v>0</v>
      </c>
      <c r="U320" s="369">
        <f t="shared" si="109"/>
        <v>0</v>
      </c>
      <c r="V320" s="369">
        <f t="shared" si="109"/>
        <v>0</v>
      </c>
      <c r="W320" s="369">
        <f t="shared" si="109"/>
        <v>0</v>
      </c>
      <c r="X320" s="369">
        <f t="shared" si="109"/>
        <v>0</v>
      </c>
      <c r="Y320" s="369">
        <f t="shared" si="109"/>
        <v>0</v>
      </c>
      <c r="Z320" s="369">
        <f t="shared" si="109"/>
        <v>0</v>
      </c>
      <c r="AA320" s="369">
        <f t="shared" si="109"/>
        <v>0</v>
      </c>
      <c r="AB320" s="369">
        <f t="shared" si="109"/>
        <v>0</v>
      </c>
      <c r="AC320" s="369">
        <f t="shared" si="109"/>
        <v>0</v>
      </c>
      <c r="AD320" s="369">
        <f t="shared" si="109"/>
        <v>0</v>
      </c>
      <c r="AE320" s="369">
        <f t="shared" si="109"/>
        <v>0</v>
      </c>
      <c r="AF320" s="369">
        <f t="shared" si="109"/>
        <v>0</v>
      </c>
      <c r="AG320" s="369">
        <f t="shared" si="109"/>
        <v>0</v>
      </c>
      <c r="AH320" s="369">
        <f t="shared" si="109"/>
        <v>0</v>
      </c>
      <c r="AI320" s="369">
        <f t="shared" si="109"/>
        <v>0</v>
      </c>
      <c r="AJ320" s="369">
        <f t="shared" si="109"/>
        <v>0</v>
      </c>
    </row>
    <row r="321" spans="4:36" outlineLevel="1" x14ac:dyDescent="0.3">
      <c r="D321" s="70">
        <f t="shared" si="96"/>
        <v>13</v>
      </c>
      <c r="E321" s="71" t="str">
        <f t="shared" si="93"/>
        <v>Libre</v>
      </c>
      <c r="F321" s="370"/>
      <c r="G321" s="361"/>
      <c r="I321" s="138" t="s">
        <v>833</v>
      </c>
      <c r="J321" s="361">
        <f t="shared" si="94"/>
        <v>0</v>
      </c>
      <c r="L321" s="369">
        <f t="shared" ref="L321:AJ321" si="110">IF($G321=0,0,L287/$G321)</f>
        <v>0</v>
      </c>
      <c r="M321" s="369">
        <f t="shared" si="110"/>
        <v>0</v>
      </c>
      <c r="N321" s="369">
        <f t="shared" si="110"/>
        <v>0</v>
      </c>
      <c r="O321" s="369">
        <f t="shared" si="110"/>
        <v>0</v>
      </c>
      <c r="P321" s="369">
        <f t="shared" si="110"/>
        <v>0</v>
      </c>
      <c r="Q321" s="369">
        <f t="shared" si="110"/>
        <v>0</v>
      </c>
      <c r="R321" s="369">
        <f t="shared" si="110"/>
        <v>0</v>
      </c>
      <c r="S321" s="369">
        <f t="shared" si="110"/>
        <v>0</v>
      </c>
      <c r="T321" s="369">
        <f t="shared" si="110"/>
        <v>0</v>
      </c>
      <c r="U321" s="369">
        <f t="shared" si="110"/>
        <v>0</v>
      </c>
      <c r="V321" s="369">
        <f t="shared" si="110"/>
        <v>0</v>
      </c>
      <c r="W321" s="369">
        <f t="shared" si="110"/>
        <v>0</v>
      </c>
      <c r="X321" s="369">
        <f t="shared" si="110"/>
        <v>0</v>
      </c>
      <c r="Y321" s="369">
        <f t="shared" si="110"/>
        <v>0</v>
      </c>
      <c r="Z321" s="369">
        <f t="shared" si="110"/>
        <v>0</v>
      </c>
      <c r="AA321" s="369">
        <f t="shared" si="110"/>
        <v>0</v>
      </c>
      <c r="AB321" s="369">
        <f t="shared" si="110"/>
        <v>0</v>
      </c>
      <c r="AC321" s="369">
        <f t="shared" si="110"/>
        <v>0</v>
      </c>
      <c r="AD321" s="369">
        <f t="shared" si="110"/>
        <v>0</v>
      </c>
      <c r="AE321" s="369">
        <f t="shared" si="110"/>
        <v>0</v>
      </c>
      <c r="AF321" s="369">
        <f t="shared" si="110"/>
        <v>0</v>
      </c>
      <c r="AG321" s="369">
        <f t="shared" si="110"/>
        <v>0</v>
      </c>
      <c r="AH321" s="369">
        <f t="shared" si="110"/>
        <v>0</v>
      </c>
      <c r="AI321" s="369">
        <f t="shared" si="110"/>
        <v>0</v>
      </c>
      <c r="AJ321" s="369">
        <f t="shared" si="110"/>
        <v>0</v>
      </c>
    </row>
    <row r="322" spans="4:36" outlineLevel="1" x14ac:dyDescent="0.3">
      <c r="D322" s="70">
        <f t="shared" si="96"/>
        <v>14</v>
      </c>
      <c r="E322" s="71" t="str">
        <f t="shared" si="93"/>
        <v>Libre</v>
      </c>
      <c r="F322" s="370"/>
      <c r="G322" s="361"/>
      <c r="I322" s="138" t="s">
        <v>833</v>
      </c>
      <c r="J322" s="361">
        <f t="shared" si="94"/>
        <v>0</v>
      </c>
      <c r="L322" s="369">
        <f t="shared" ref="L322:AJ322" si="111">IF($G322=0,0,L288/$G322)</f>
        <v>0</v>
      </c>
      <c r="M322" s="369">
        <f t="shared" si="111"/>
        <v>0</v>
      </c>
      <c r="N322" s="369">
        <f t="shared" si="111"/>
        <v>0</v>
      </c>
      <c r="O322" s="369">
        <f t="shared" si="111"/>
        <v>0</v>
      </c>
      <c r="P322" s="369">
        <f t="shared" si="111"/>
        <v>0</v>
      </c>
      <c r="Q322" s="369">
        <f t="shared" si="111"/>
        <v>0</v>
      </c>
      <c r="R322" s="369">
        <f t="shared" si="111"/>
        <v>0</v>
      </c>
      <c r="S322" s="369">
        <f t="shared" si="111"/>
        <v>0</v>
      </c>
      <c r="T322" s="369">
        <f t="shared" si="111"/>
        <v>0</v>
      </c>
      <c r="U322" s="369">
        <f t="shared" si="111"/>
        <v>0</v>
      </c>
      <c r="V322" s="369">
        <f t="shared" si="111"/>
        <v>0</v>
      </c>
      <c r="W322" s="369">
        <f t="shared" si="111"/>
        <v>0</v>
      </c>
      <c r="X322" s="369">
        <f t="shared" si="111"/>
        <v>0</v>
      </c>
      <c r="Y322" s="369">
        <f t="shared" si="111"/>
        <v>0</v>
      </c>
      <c r="Z322" s="369">
        <f t="shared" si="111"/>
        <v>0</v>
      </c>
      <c r="AA322" s="369">
        <f t="shared" si="111"/>
        <v>0</v>
      </c>
      <c r="AB322" s="369">
        <f t="shared" si="111"/>
        <v>0</v>
      </c>
      <c r="AC322" s="369">
        <f t="shared" si="111"/>
        <v>0</v>
      </c>
      <c r="AD322" s="369">
        <f t="shared" si="111"/>
        <v>0</v>
      </c>
      <c r="AE322" s="369">
        <f t="shared" si="111"/>
        <v>0</v>
      </c>
      <c r="AF322" s="369">
        <f t="shared" si="111"/>
        <v>0</v>
      </c>
      <c r="AG322" s="369">
        <f t="shared" si="111"/>
        <v>0</v>
      </c>
      <c r="AH322" s="369">
        <f t="shared" si="111"/>
        <v>0</v>
      </c>
      <c r="AI322" s="369">
        <f t="shared" si="111"/>
        <v>0</v>
      </c>
      <c r="AJ322" s="369">
        <f t="shared" si="111"/>
        <v>0</v>
      </c>
    </row>
    <row r="323" spans="4:36" outlineLevel="1" x14ac:dyDescent="0.3">
      <c r="D323" s="70">
        <f t="shared" si="96"/>
        <v>15</v>
      </c>
      <c r="E323" s="71" t="str">
        <f t="shared" si="93"/>
        <v>Libre</v>
      </c>
      <c r="F323" s="370"/>
      <c r="G323" s="361"/>
      <c r="I323" s="138" t="s">
        <v>833</v>
      </c>
      <c r="J323" s="361">
        <f t="shared" si="94"/>
        <v>0</v>
      </c>
      <c r="L323" s="369">
        <f t="shared" ref="L323:AJ323" si="112">IF($G323=0,0,L289/$G323)</f>
        <v>0</v>
      </c>
      <c r="M323" s="369">
        <f t="shared" si="112"/>
        <v>0</v>
      </c>
      <c r="N323" s="369">
        <f t="shared" si="112"/>
        <v>0</v>
      </c>
      <c r="O323" s="369">
        <f t="shared" si="112"/>
        <v>0</v>
      </c>
      <c r="P323" s="369">
        <f t="shared" si="112"/>
        <v>0</v>
      </c>
      <c r="Q323" s="369">
        <f t="shared" si="112"/>
        <v>0</v>
      </c>
      <c r="R323" s="369">
        <f t="shared" si="112"/>
        <v>0</v>
      </c>
      <c r="S323" s="369">
        <f t="shared" si="112"/>
        <v>0</v>
      </c>
      <c r="T323" s="369">
        <f t="shared" si="112"/>
        <v>0</v>
      </c>
      <c r="U323" s="369">
        <f t="shared" si="112"/>
        <v>0</v>
      </c>
      <c r="V323" s="369">
        <f t="shared" si="112"/>
        <v>0</v>
      </c>
      <c r="W323" s="369">
        <f t="shared" si="112"/>
        <v>0</v>
      </c>
      <c r="X323" s="369">
        <f t="shared" si="112"/>
        <v>0</v>
      </c>
      <c r="Y323" s="369">
        <f t="shared" si="112"/>
        <v>0</v>
      </c>
      <c r="Z323" s="369">
        <f t="shared" si="112"/>
        <v>0</v>
      </c>
      <c r="AA323" s="369">
        <f t="shared" si="112"/>
        <v>0</v>
      </c>
      <c r="AB323" s="369">
        <f t="shared" si="112"/>
        <v>0</v>
      </c>
      <c r="AC323" s="369">
        <f t="shared" si="112"/>
        <v>0</v>
      </c>
      <c r="AD323" s="369">
        <f t="shared" si="112"/>
        <v>0</v>
      </c>
      <c r="AE323" s="369">
        <f t="shared" si="112"/>
        <v>0</v>
      </c>
      <c r="AF323" s="369">
        <f t="shared" si="112"/>
        <v>0</v>
      </c>
      <c r="AG323" s="369">
        <f t="shared" si="112"/>
        <v>0</v>
      </c>
      <c r="AH323" s="369">
        <f t="shared" si="112"/>
        <v>0</v>
      </c>
      <c r="AI323" s="369">
        <f t="shared" si="112"/>
        <v>0</v>
      </c>
      <c r="AJ323" s="369">
        <f t="shared" si="112"/>
        <v>0</v>
      </c>
    </row>
    <row r="324" spans="4:36" outlineLevel="1" x14ac:dyDescent="0.3">
      <c r="D324" s="70">
        <f t="shared" si="96"/>
        <v>16</v>
      </c>
      <c r="E324" s="71" t="str">
        <f t="shared" si="93"/>
        <v>Libre</v>
      </c>
      <c r="F324" s="370"/>
      <c r="G324" s="361"/>
      <c r="I324" s="138" t="s">
        <v>833</v>
      </c>
      <c r="J324" s="361">
        <f t="shared" si="94"/>
        <v>0</v>
      </c>
      <c r="L324" s="369">
        <f t="shared" ref="L324:AJ324" si="113">IF($G324=0,0,L290/$G324)</f>
        <v>0</v>
      </c>
      <c r="M324" s="369">
        <f t="shared" si="113"/>
        <v>0</v>
      </c>
      <c r="N324" s="369">
        <f t="shared" si="113"/>
        <v>0</v>
      </c>
      <c r="O324" s="369">
        <f t="shared" si="113"/>
        <v>0</v>
      </c>
      <c r="P324" s="369">
        <f t="shared" si="113"/>
        <v>0</v>
      </c>
      <c r="Q324" s="369">
        <f t="shared" si="113"/>
        <v>0</v>
      </c>
      <c r="R324" s="369">
        <f t="shared" si="113"/>
        <v>0</v>
      </c>
      <c r="S324" s="369">
        <f t="shared" si="113"/>
        <v>0</v>
      </c>
      <c r="T324" s="369">
        <f t="shared" si="113"/>
        <v>0</v>
      </c>
      <c r="U324" s="369">
        <f t="shared" si="113"/>
        <v>0</v>
      </c>
      <c r="V324" s="369">
        <f t="shared" si="113"/>
        <v>0</v>
      </c>
      <c r="W324" s="369">
        <f t="shared" si="113"/>
        <v>0</v>
      </c>
      <c r="X324" s="369">
        <f t="shared" si="113"/>
        <v>0</v>
      </c>
      <c r="Y324" s="369">
        <f t="shared" si="113"/>
        <v>0</v>
      </c>
      <c r="Z324" s="369">
        <f t="shared" si="113"/>
        <v>0</v>
      </c>
      <c r="AA324" s="369">
        <f t="shared" si="113"/>
        <v>0</v>
      </c>
      <c r="AB324" s="369">
        <f t="shared" si="113"/>
        <v>0</v>
      </c>
      <c r="AC324" s="369">
        <f t="shared" si="113"/>
        <v>0</v>
      </c>
      <c r="AD324" s="369">
        <f t="shared" si="113"/>
        <v>0</v>
      </c>
      <c r="AE324" s="369">
        <f t="shared" si="113"/>
        <v>0</v>
      </c>
      <c r="AF324" s="369">
        <f t="shared" si="113"/>
        <v>0</v>
      </c>
      <c r="AG324" s="369">
        <f t="shared" si="113"/>
        <v>0</v>
      </c>
      <c r="AH324" s="369">
        <f t="shared" si="113"/>
        <v>0</v>
      </c>
      <c r="AI324" s="369">
        <f t="shared" si="113"/>
        <v>0</v>
      </c>
      <c r="AJ324" s="369">
        <f t="shared" si="113"/>
        <v>0</v>
      </c>
    </row>
    <row r="325" spans="4:36" outlineLevel="1" x14ac:dyDescent="0.3">
      <c r="D325" s="70">
        <f t="shared" si="96"/>
        <v>17</v>
      </c>
      <c r="E325" s="71" t="str">
        <f t="shared" si="93"/>
        <v>Libre</v>
      </c>
      <c r="F325" s="370"/>
      <c r="G325" s="361"/>
      <c r="I325" s="138" t="s">
        <v>833</v>
      </c>
      <c r="J325" s="361">
        <f t="shared" si="94"/>
        <v>0</v>
      </c>
      <c r="L325" s="369">
        <f t="shared" ref="L325:AJ325" si="114">IF($G325=0,0,L291/$G325)</f>
        <v>0</v>
      </c>
      <c r="M325" s="369">
        <f t="shared" si="114"/>
        <v>0</v>
      </c>
      <c r="N325" s="369">
        <f t="shared" si="114"/>
        <v>0</v>
      </c>
      <c r="O325" s="369">
        <f t="shared" si="114"/>
        <v>0</v>
      </c>
      <c r="P325" s="369">
        <f t="shared" si="114"/>
        <v>0</v>
      </c>
      <c r="Q325" s="369">
        <f t="shared" si="114"/>
        <v>0</v>
      </c>
      <c r="R325" s="369">
        <f t="shared" si="114"/>
        <v>0</v>
      </c>
      <c r="S325" s="369">
        <f t="shared" si="114"/>
        <v>0</v>
      </c>
      <c r="T325" s="369">
        <f t="shared" si="114"/>
        <v>0</v>
      </c>
      <c r="U325" s="369">
        <f t="shared" si="114"/>
        <v>0</v>
      </c>
      <c r="V325" s="369">
        <f t="shared" si="114"/>
        <v>0</v>
      </c>
      <c r="W325" s="369">
        <f t="shared" si="114"/>
        <v>0</v>
      </c>
      <c r="X325" s="369">
        <f t="shared" si="114"/>
        <v>0</v>
      </c>
      <c r="Y325" s="369">
        <f t="shared" si="114"/>
        <v>0</v>
      </c>
      <c r="Z325" s="369">
        <f t="shared" si="114"/>
        <v>0</v>
      </c>
      <c r="AA325" s="369">
        <f t="shared" si="114"/>
        <v>0</v>
      </c>
      <c r="AB325" s="369">
        <f t="shared" si="114"/>
        <v>0</v>
      </c>
      <c r="AC325" s="369">
        <f t="shared" si="114"/>
        <v>0</v>
      </c>
      <c r="AD325" s="369">
        <f t="shared" si="114"/>
        <v>0</v>
      </c>
      <c r="AE325" s="369">
        <f t="shared" si="114"/>
        <v>0</v>
      </c>
      <c r="AF325" s="369">
        <f t="shared" si="114"/>
        <v>0</v>
      </c>
      <c r="AG325" s="369">
        <f t="shared" si="114"/>
        <v>0</v>
      </c>
      <c r="AH325" s="369">
        <f t="shared" si="114"/>
        <v>0</v>
      </c>
      <c r="AI325" s="369">
        <f t="shared" si="114"/>
        <v>0</v>
      </c>
      <c r="AJ325" s="369">
        <f t="shared" si="114"/>
        <v>0</v>
      </c>
    </row>
    <row r="326" spans="4:36" outlineLevel="1" x14ac:dyDescent="0.3">
      <c r="D326" s="70">
        <f t="shared" si="96"/>
        <v>18</v>
      </c>
      <c r="E326" s="71" t="str">
        <f t="shared" si="93"/>
        <v>Libre</v>
      </c>
      <c r="F326" s="370"/>
      <c r="G326" s="361"/>
      <c r="I326" s="138" t="s">
        <v>833</v>
      </c>
      <c r="J326" s="361">
        <f t="shared" si="94"/>
        <v>0</v>
      </c>
      <c r="L326" s="369">
        <f t="shared" ref="L326:AJ326" si="115">IF($G326=0,0,L292/$G326)</f>
        <v>0</v>
      </c>
      <c r="M326" s="369">
        <f t="shared" si="115"/>
        <v>0</v>
      </c>
      <c r="N326" s="369">
        <f t="shared" si="115"/>
        <v>0</v>
      </c>
      <c r="O326" s="369">
        <f t="shared" si="115"/>
        <v>0</v>
      </c>
      <c r="P326" s="369">
        <f t="shared" si="115"/>
        <v>0</v>
      </c>
      <c r="Q326" s="369">
        <f t="shared" si="115"/>
        <v>0</v>
      </c>
      <c r="R326" s="369">
        <f t="shared" si="115"/>
        <v>0</v>
      </c>
      <c r="S326" s="369">
        <f t="shared" si="115"/>
        <v>0</v>
      </c>
      <c r="T326" s="369">
        <f t="shared" si="115"/>
        <v>0</v>
      </c>
      <c r="U326" s="369">
        <f t="shared" si="115"/>
        <v>0</v>
      </c>
      <c r="V326" s="369">
        <f t="shared" si="115"/>
        <v>0</v>
      </c>
      <c r="W326" s="369">
        <f t="shared" si="115"/>
        <v>0</v>
      </c>
      <c r="X326" s="369">
        <f t="shared" si="115"/>
        <v>0</v>
      </c>
      <c r="Y326" s="369">
        <f t="shared" si="115"/>
        <v>0</v>
      </c>
      <c r="Z326" s="369">
        <f t="shared" si="115"/>
        <v>0</v>
      </c>
      <c r="AA326" s="369">
        <f t="shared" si="115"/>
        <v>0</v>
      </c>
      <c r="AB326" s="369">
        <f t="shared" si="115"/>
        <v>0</v>
      </c>
      <c r="AC326" s="369">
        <f t="shared" si="115"/>
        <v>0</v>
      </c>
      <c r="AD326" s="369">
        <f t="shared" si="115"/>
        <v>0</v>
      </c>
      <c r="AE326" s="369">
        <f t="shared" si="115"/>
        <v>0</v>
      </c>
      <c r="AF326" s="369">
        <f t="shared" si="115"/>
        <v>0</v>
      </c>
      <c r="AG326" s="369">
        <f t="shared" si="115"/>
        <v>0</v>
      </c>
      <c r="AH326" s="369">
        <f t="shared" si="115"/>
        <v>0</v>
      </c>
      <c r="AI326" s="369">
        <f t="shared" si="115"/>
        <v>0</v>
      </c>
      <c r="AJ326" s="369">
        <f t="shared" si="115"/>
        <v>0</v>
      </c>
    </row>
    <row r="327" spans="4:36" outlineLevel="1" x14ac:dyDescent="0.3">
      <c r="D327" s="70">
        <f t="shared" si="96"/>
        <v>19</v>
      </c>
      <c r="E327" s="71" t="str">
        <f t="shared" si="93"/>
        <v>Libre</v>
      </c>
      <c r="F327" s="370"/>
      <c r="G327" s="361"/>
      <c r="I327" s="138" t="s">
        <v>833</v>
      </c>
      <c r="J327" s="361">
        <f t="shared" si="94"/>
        <v>0</v>
      </c>
      <c r="L327" s="369">
        <f t="shared" ref="L327:AJ327" si="116">IF($G327=0,0,L293/$G327)</f>
        <v>0</v>
      </c>
      <c r="M327" s="369">
        <f t="shared" si="116"/>
        <v>0</v>
      </c>
      <c r="N327" s="369">
        <f t="shared" si="116"/>
        <v>0</v>
      </c>
      <c r="O327" s="369">
        <f t="shared" si="116"/>
        <v>0</v>
      </c>
      <c r="P327" s="369">
        <f t="shared" si="116"/>
        <v>0</v>
      </c>
      <c r="Q327" s="369">
        <f t="shared" si="116"/>
        <v>0</v>
      </c>
      <c r="R327" s="369">
        <f t="shared" si="116"/>
        <v>0</v>
      </c>
      <c r="S327" s="369">
        <f t="shared" si="116"/>
        <v>0</v>
      </c>
      <c r="T327" s="369">
        <f t="shared" si="116"/>
        <v>0</v>
      </c>
      <c r="U327" s="369">
        <f t="shared" si="116"/>
        <v>0</v>
      </c>
      <c r="V327" s="369">
        <f t="shared" si="116"/>
        <v>0</v>
      </c>
      <c r="W327" s="369">
        <f t="shared" si="116"/>
        <v>0</v>
      </c>
      <c r="X327" s="369">
        <f t="shared" si="116"/>
        <v>0</v>
      </c>
      <c r="Y327" s="369">
        <f t="shared" si="116"/>
        <v>0</v>
      </c>
      <c r="Z327" s="369">
        <f t="shared" si="116"/>
        <v>0</v>
      </c>
      <c r="AA327" s="369">
        <f t="shared" si="116"/>
        <v>0</v>
      </c>
      <c r="AB327" s="369">
        <f t="shared" si="116"/>
        <v>0</v>
      </c>
      <c r="AC327" s="369">
        <f t="shared" si="116"/>
        <v>0</v>
      </c>
      <c r="AD327" s="369">
        <f t="shared" si="116"/>
        <v>0</v>
      </c>
      <c r="AE327" s="369">
        <f t="shared" si="116"/>
        <v>0</v>
      </c>
      <c r="AF327" s="369">
        <f t="shared" si="116"/>
        <v>0</v>
      </c>
      <c r="AG327" s="369">
        <f t="shared" si="116"/>
        <v>0</v>
      </c>
      <c r="AH327" s="369">
        <f t="shared" si="116"/>
        <v>0</v>
      </c>
      <c r="AI327" s="369">
        <f t="shared" si="116"/>
        <v>0</v>
      </c>
      <c r="AJ327" s="369">
        <f t="shared" si="116"/>
        <v>0</v>
      </c>
    </row>
    <row r="328" spans="4:36" outlineLevel="1" x14ac:dyDescent="0.3">
      <c r="D328" s="70">
        <f t="shared" si="96"/>
        <v>20</v>
      </c>
      <c r="E328" s="71" t="str">
        <f t="shared" si="93"/>
        <v>Libre</v>
      </c>
      <c r="F328" s="370"/>
      <c r="G328" s="361"/>
      <c r="I328" s="138" t="s">
        <v>833</v>
      </c>
      <c r="J328" s="361">
        <f t="shared" si="94"/>
        <v>0</v>
      </c>
      <c r="L328" s="369">
        <f t="shared" ref="L328:AJ328" si="117">IF($G328=0,0,L294/$G328)</f>
        <v>0</v>
      </c>
      <c r="M328" s="369">
        <f t="shared" si="117"/>
        <v>0</v>
      </c>
      <c r="N328" s="369">
        <f t="shared" si="117"/>
        <v>0</v>
      </c>
      <c r="O328" s="369">
        <f t="shared" si="117"/>
        <v>0</v>
      </c>
      <c r="P328" s="369">
        <f t="shared" si="117"/>
        <v>0</v>
      </c>
      <c r="Q328" s="369">
        <f t="shared" si="117"/>
        <v>0</v>
      </c>
      <c r="R328" s="369">
        <f t="shared" si="117"/>
        <v>0</v>
      </c>
      <c r="S328" s="369">
        <f t="shared" si="117"/>
        <v>0</v>
      </c>
      <c r="T328" s="369">
        <f t="shared" si="117"/>
        <v>0</v>
      </c>
      <c r="U328" s="369">
        <f t="shared" si="117"/>
        <v>0</v>
      </c>
      <c r="V328" s="369">
        <f t="shared" si="117"/>
        <v>0</v>
      </c>
      <c r="W328" s="369">
        <f t="shared" si="117"/>
        <v>0</v>
      </c>
      <c r="X328" s="369">
        <f t="shared" si="117"/>
        <v>0</v>
      </c>
      <c r="Y328" s="369">
        <f t="shared" si="117"/>
        <v>0</v>
      </c>
      <c r="Z328" s="369">
        <f t="shared" si="117"/>
        <v>0</v>
      </c>
      <c r="AA328" s="369">
        <f t="shared" si="117"/>
        <v>0</v>
      </c>
      <c r="AB328" s="369">
        <f t="shared" si="117"/>
        <v>0</v>
      </c>
      <c r="AC328" s="369">
        <f t="shared" si="117"/>
        <v>0</v>
      </c>
      <c r="AD328" s="369">
        <f t="shared" si="117"/>
        <v>0</v>
      </c>
      <c r="AE328" s="369">
        <f t="shared" si="117"/>
        <v>0</v>
      </c>
      <c r="AF328" s="369">
        <f t="shared" si="117"/>
        <v>0</v>
      </c>
      <c r="AG328" s="369">
        <f t="shared" si="117"/>
        <v>0</v>
      </c>
      <c r="AH328" s="369">
        <f t="shared" si="117"/>
        <v>0</v>
      </c>
      <c r="AI328" s="369">
        <f t="shared" si="117"/>
        <v>0</v>
      </c>
      <c r="AJ328" s="369">
        <f t="shared" si="117"/>
        <v>0</v>
      </c>
    </row>
    <row r="329" spans="4:36" outlineLevel="1" x14ac:dyDescent="0.3"/>
    <row r="330" spans="4:36" outlineLevel="1" x14ac:dyDescent="0.3">
      <c r="E330" s="343" t="s">
        <v>834</v>
      </c>
      <c r="F330" s="342"/>
      <c r="G330" s="342"/>
      <c r="H330" s="342"/>
      <c r="I330" s="341" t="s">
        <v>853</v>
      </c>
      <c r="J330" s="367">
        <f>+SUM(J309:J328)</f>
        <v>415467.28835051262</v>
      </c>
      <c r="K330" s="368"/>
      <c r="L330" s="367">
        <f t="shared" ref="L330:AJ330" si="118">+SUM(L309:L328)</f>
        <v>3.7484530287766042</v>
      </c>
      <c r="M330" s="367">
        <f t="shared" si="118"/>
        <v>18742.265143883025</v>
      </c>
      <c r="N330" s="353">
        <f t="shared" si="118"/>
        <v>37.484530287766056</v>
      </c>
      <c r="O330" s="353">
        <f t="shared" si="118"/>
        <v>1874.2265143883021</v>
      </c>
      <c r="P330" s="353">
        <f t="shared" si="118"/>
        <v>7.4969060575532085</v>
      </c>
      <c r="Q330" s="353">
        <f t="shared" si="118"/>
        <v>37.484530287766056</v>
      </c>
      <c r="R330" s="353">
        <f t="shared" si="118"/>
        <v>18742.265143883025</v>
      </c>
      <c r="S330" s="353">
        <f t="shared" si="118"/>
        <v>224.90718172659626</v>
      </c>
      <c r="T330" s="353">
        <f t="shared" si="118"/>
        <v>29.987624230212834</v>
      </c>
      <c r="U330" s="353">
        <f t="shared" si="118"/>
        <v>29.987624230212834</v>
      </c>
      <c r="V330" s="353">
        <f t="shared" si="118"/>
        <v>3748.4530287766042</v>
      </c>
      <c r="W330" s="353">
        <f t="shared" si="118"/>
        <v>2324.040877841494</v>
      </c>
      <c r="X330" s="353">
        <f t="shared" si="118"/>
        <v>374.84530287766046</v>
      </c>
      <c r="Y330" s="353">
        <f t="shared" si="118"/>
        <v>374.84530287766046</v>
      </c>
      <c r="Z330" s="353">
        <f t="shared" si="118"/>
        <v>337360.77258989448</v>
      </c>
      <c r="AA330" s="353">
        <f t="shared" si="118"/>
        <v>18.742265143883028</v>
      </c>
      <c r="AB330" s="353">
        <f t="shared" si="118"/>
        <v>18.742265143883028</v>
      </c>
      <c r="AC330" s="353">
        <f t="shared" si="118"/>
        <v>2249.0718172659635</v>
      </c>
      <c r="AD330" s="353">
        <f t="shared" si="118"/>
        <v>374.84530287766046</v>
      </c>
      <c r="AE330" s="353">
        <f t="shared" si="118"/>
        <v>2249.0718172659635</v>
      </c>
      <c r="AF330" s="353">
        <f t="shared" si="118"/>
        <v>29.987624230212834</v>
      </c>
      <c r="AG330" s="353">
        <f t="shared" si="118"/>
        <v>3373.6077258989449</v>
      </c>
      <c r="AH330" s="353">
        <f t="shared" si="118"/>
        <v>18742.265143883025</v>
      </c>
      <c r="AI330" s="353">
        <f t="shared" si="118"/>
        <v>2623.9171201436234</v>
      </c>
      <c r="AJ330" s="353">
        <f t="shared" si="118"/>
        <v>1874.2265143883021</v>
      </c>
    </row>
    <row r="331" spans="4:36" outlineLevel="1" x14ac:dyDescent="0.3"/>
    <row r="332" spans="4:36" outlineLevel="1" x14ac:dyDescent="0.3">
      <c r="E332" s="343" t="s">
        <v>852</v>
      </c>
      <c r="I332" s="138" t="s">
        <v>833</v>
      </c>
      <c r="J332" s="361">
        <f t="shared" ref="J332:J337" si="119">+SUM(L332:AJ332)</f>
        <v>19762.366910427652</v>
      </c>
      <c r="K332" s="276"/>
      <c r="L332" s="366">
        <f t="shared" ref="L332:AJ332" si="120">SUM(L309:L312)*L$269</f>
        <v>0.17830117118315775</v>
      </c>
      <c r="M332" s="366">
        <f t="shared" si="120"/>
        <v>891.50585591578886</v>
      </c>
      <c r="N332" s="366">
        <f t="shared" si="120"/>
        <v>1.7830117118315776</v>
      </c>
      <c r="O332" s="366">
        <f t="shared" si="120"/>
        <v>89.150585591578874</v>
      </c>
      <c r="P332" s="366">
        <f t="shared" si="120"/>
        <v>0.35660234236631549</v>
      </c>
      <c r="Q332" s="366">
        <f t="shared" si="120"/>
        <v>1.7830117118315776</v>
      </c>
      <c r="R332" s="366">
        <f t="shared" si="120"/>
        <v>891.50585591578886</v>
      </c>
      <c r="S332" s="366">
        <f t="shared" si="120"/>
        <v>10.698070270989467</v>
      </c>
      <c r="T332" s="366">
        <f t="shared" si="120"/>
        <v>1.426409369465262</v>
      </c>
      <c r="U332" s="366">
        <f t="shared" si="120"/>
        <v>1.426409369465262</v>
      </c>
      <c r="V332" s="366">
        <f t="shared" si="120"/>
        <v>178.30117118315775</v>
      </c>
      <c r="W332" s="366">
        <f t="shared" si="120"/>
        <v>110.54672613355778</v>
      </c>
      <c r="X332" s="366">
        <f t="shared" si="120"/>
        <v>17.830117118315773</v>
      </c>
      <c r="Y332" s="366">
        <f t="shared" si="120"/>
        <v>17.830117118315773</v>
      </c>
      <c r="Z332" s="366">
        <f t="shared" si="120"/>
        <v>16047.105406484201</v>
      </c>
      <c r="AA332" s="366">
        <f t="shared" si="120"/>
        <v>0.89150585591578879</v>
      </c>
      <c r="AB332" s="366">
        <f t="shared" si="120"/>
        <v>0.89150585591578879</v>
      </c>
      <c r="AC332" s="366">
        <f t="shared" si="120"/>
        <v>106.98070270989466</v>
      </c>
      <c r="AD332" s="366">
        <f t="shared" si="120"/>
        <v>17.830117118315773</v>
      </c>
      <c r="AE332" s="366">
        <f t="shared" si="120"/>
        <v>106.98070270989466</v>
      </c>
      <c r="AF332" s="366">
        <f t="shared" si="120"/>
        <v>1.426409369465262</v>
      </c>
      <c r="AG332" s="366">
        <f t="shared" si="120"/>
        <v>160.47105406484198</v>
      </c>
      <c r="AH332" s="366">
        <f t="shared" si="120"/>
        <v>891.50585591578886</v>
      </c>
      <c r="AI332" s="366">
        <f t="shared" si="120"/>
        <v>124.81081982821044</v>
      </c>
      <c r="AJ332" s="366">
        <f t="shared" si="120"/>
        <v>89.150585591578874</v>
      </c>
    </row>
    <row r="333" spans="4:36" outlineLevel="1" x14ac:dyDescent="0.3">
      <c r="E333" s="343" t="s">
        <v>851</v>
      </c>
      <c r="I333" s="138" t="s">
        <v>833</v>
      </c>
      <c r="J333" s="361">
        <f t="shared" si="119"/>
        <v>112964.10956261918</v>
      </c>
      <c r="K333" s="276"/>
      <c r="L333" s="366">
        <f t="shared" ref="L333:AJ333" si="121">SUM(L313:L316)*L$269</f>
        <v>1.0191913310773402</v>
      </c>
      <c r="M333" s="366">
        <f t="shared" si="121"/>
        <v>5095.9566553867016</v>
      </c>
      <c r="N333" s="366">
        <f t="shared" si="121"/>
        <v>10.191913310773405</v>
      </c>
      <c r="O333" s="366">
        <f t="shared" si="121"/>
        <v>509.59566553867</v>
      </c>
      <c r="P333" s="366">
        <f t="shared" si="121"/>
        <v>2.0383826621546803</v>
      </c>
      <c r="Q333" s="366">
        <f t="shared" si="121"/>
        <v>10.191913310773405</v>
      </c>
      <c r="R333" s="366">
        <f t="shared" si="121"/>
        <v>5095.9566553867016</v>
      </c>
      <c r="S333" s="366">
        <f t="shared" si="121"/>
        <v>61.151479864640422</v>
      </c>
      <c r="T333" s="366">
        <f t="shared" si="121"/>
        <v>8.1535306486187213</v>
      </c>
      <c r="U333" s="366">
        <f t="shared" si="121"/>
        <v>8.1535306486187213</v>
      </c>
      <c r="V333" s="366">
        <f t="shared" si="121"/>
        <v>1019.19133107734</v>
      </c>
      <c r="W333" s="366">
        <f t="shared" si="121"/>
        <v>631.89862526795071</v>
      </c>
      <c r="X333" s="366">
        <f t="shared" si="121"/>
        <v>101.91913310773403</v>
      </c>
      <c r="Y333" s="366">
        <f t="shared" si="121"/>
        <v>101.91913310773403</v>
      </c>
      <c r="Z333" s="366">
        <f t="shared" si="121"/>
        <v>91727.219796960635</v>
      </c>
      <c r="AA333" s="366">
        <f t="shared" si="121"/>
        <v>5.0959566553867024</v>
      </c>
      <c r="AB333" s="366">
        <f t="shared" si="121"/>
        <v>5.0959566553867024</v>
      </c>
      <c r="AC333" s="366">
        <f t="shared" si="121"/>
        <v>611.5147986464043</v>
      </c>
      <c r="AD333" s="366">
        <f t="shared" si="121"/>
        <v>101.91913310773403</v>
      </c>
      <c r="AE333" s="366">
        <f t="shared" si="121"/>
        <v>611.5147986464043</v>
      </c>
      <c r="AF333" s="366">
        <f t="shared" si="121"/>
        <v>8.1535306486187213</v>
      </c>
      <c r="AG333" s="366">
        <f t="shared" si="121"/>
        <v>917.2721979696064</v>
      </c>
      <c r="AH333" s="366">
        <f t="shared" si="121"/>
        <v>5095.9566553867016</v>
      </c>
      <c r="AI333" s="366">
        <f t="shared" si="121"/>
        <v>713.43393175413814</v>
      </c>
      <c r="AJ333" s="366">
        <f t="shared" si="121"/>
        <v>509.59566553867</v>
      </c>
    </row>
    <row r="334" spans="4:36" outlineLevel="1" x14ac:dyDescent="0.3">
      <c r="E334" s="343" t="s">
        <v>850</v>
      </c>
      <c r="I334" s="138" t="s">
        <v>833</v>
      </c>
      <c r="J334" s="361">
        <f t="shared" si="119"/>
        <v>87156.498761356765</v>
      </c>
      <c r="K334" s="276"/>
      <c r="L334" s="366">
        <f t="shared" ref="L334:AJ334" si="122">SUM(L317:L320)*L$269</f>
        <v>0.78634841038061953</v>
      </c>
      <c r="M334" s="366">
        <f t="shared" si="122"/>
        <v>3931.7420519030989</v>
      </c>
      <c r="N334" s="366">
        <f t="shared" si="122"/>
        <v>7.8634841038061989</v>
      </c>
      <c r="O334" s="366">
        <f t="shared" si="122"/>
        <v>393.17420519030986</v>
      </c>
      <c r="P334" s="366">
        <f t="shared" si="122"/>
        <v>1.5726968207612391</v>
      </c>
      <c r="Q334" s="366">
        <f t="shared" si="122"/>
        <v>7.8634841038061989</v>
      </c>
      <c r="R334" s="366">
        <f t="shared" si="122"/>
        <v>3931.7420519030989</v>
      </c>
      <c r="S334" s="366">
        <f t="shared" si="122"/>
        <v>47.18090462283719</v>
      </c>
      <c r="T334" s="366">
        <f t="shared" si="122"/>
        <v>6.2907872830449563</v>
      </c>
      <c r="U334" s="366">
        <f t="shared" si="122"/>
        <v>6.2907872830449563</v>
      </c>
      <c r="V334" s="366">
        <f t="shared" si="122"/>
        <v>786.34841038061973</v>
      </c>
      <c r="W334" s="366">
        <f t="shared" si="122"/>
        <v>487.53601443598416</v>
      </c>
      <c r="X334" s="366">
        <f t="shared" si="122"/>
        <v>78.634841038061964</v>
      </c>
      <c r="Y334" s="366">
        <f t="shared" si="122"/>
        <v>78.634841038061964</v>
      </c>
      <c r="Z334" s="366">
        <f t="shared" si="122"/>
        <v>70771.356934255789</v>
      </c>
      <c r="AA334" s="366">
        <f t="shared" si="122"/>
        <v>3.9317420519030994</v>
      </c>
      <c r="AB334" s="366">
        <f t="shared" si="122"/>
        <v>3.9317420519030994</v>
      </c>
      <c r="AC334" s="366">
        <f t="shared" si="122"/>
        <v>471.80904622837187</v>
      </c>
      <c r="AD334" s="366">
        <f t="shared" si="122"/>
        <v>78.634841038061964</v>
      </c>
      <c r="AE334" s="366">
        <f t="shared" si="122"/>
        <v>471.80904622837187</v>
      </c>
      <c r="AF334" s="366">
        <f t="shared" si="122"/>
        <v>6.2907872830449563</v>
      </c>
      <c r="AG334" s="366">
        <f t="shared" si="122"/>
        <v>707.71356934255778</v>
      </c>
      <c r="AH334" s="366">
        <f t="shared" si="122"/>
        <v>3931.7420519030989</v>
      </c>
      <c r="AI334" s="366">
        <f t="shared" si="122"/>
        <v>550.44388726643388</v>
      </c>
      <c r="AJ334" s="366">
        <f t="shared" si="122"/>
        <v>393.17420519030986</v>
      </c>
    </row>
    <row r="335" spans="4:36" outlineLevel="1" x14ac:dyDescent="0.3">
      <c r="E335" s="343" t="s">
        <v>849</v>
      </c>
      <c r="I335" s="138" t="s">
        <v>833</v>
      </c>
      <c r="J335" s="361">
        <f t="shared" si="119"/>
        <v>17578.482161268079</v>
      </c>
      <c r="K335" s="276"/>
      <c r="L335" s="366">
        <f t="shared" ref="L335:AJ335" si="123">SUM(L309:L312)*L$270</f>
        <v>0.15859759972994647</v>
      </c>
      <c r="M335" s="366">
        <f t="shared" si="123"/>
        <v>792.9879986497325</v>
      </c>
      <c r="N335" s="366">
        <f t="shared" si="123"/>
        <v>1.5859759972994649</v>
      </c>
      <c r="O335" s="366">
        <f t="shared" si="123"/>
        <v>79.298799864973233</v>
      </c>
      <c r="P335" s="366">
        <f t="shared" si="123"/>
        <v>0.31719519945989294</v>
      </c>
      <c r="Q335" s="366">
        <f t="shared" si="123"/>
        <v>1.5859759972994649</v>
      </c>
      <c r="R335" s="366">
        <f t="shared" si="123"/>
        <v>792.9879986497325</v>
      </c>
      <c r="S335" s="366">
        <f t="shared" si="123"/>
        <v>9.5158559837967847</v>
      </c>
      <c r="T335" s="366">
        <f t="shared" si="123"/>
        <v>1.2687807978395718</v>
      </c>
      <c r="U335" s="366">
        <f t="shared" si="123"/>
        <v>1.2687807978395718</v>
      </c>
      <c r="V335" s="366">
        <f t="shared" si="123"/>
        <v>158.59759972994647</v>
      </c>
      <c r="W335" s="366">
        <f t="shared" si="123"/>
        <v>98.330511832566785</v>
      </c>
      <c r="X335" s="366">
        <f t="shared" si="123"/>
        <v>15.859759972994647</v>
      </c>
      <c r="Y335" s="366">
        <f t="shared" si="123"/>
        <v>15.859759972994647</v>
      </c>
      <c r="Z335" s="366">
        <f t="shared" si="123"/>
        <v>14273.783975695185</v>
      </c>
      <c r="AA335" s="366">
        <f t="shared" si="123"/>
        <v>0.79298799864973246</v>
      </c>
      <c r="AB335" s="366">
        <f t="shared" si="123"/>
        <v>0.79298799864973246</v>
      </c>
      <c r="AC335" s="366">
        <f t="shared" si="123"/>
        <v>95.1585598379679</v>
      </c>
      <c r="AD335" s="366">
        <f t="shared" si="123"/>
        <v>15.859759972994647</v>
      </c>
      <c r="AE335" s="366">
        <f t="shared" si="123"/>
        <v>95.1585598379679</v>
      </c>
      <c r="AF335" s="366">
        <f t="shared" si="123"/>
        <v>1.2687807978395718</v>
      </c>
      <c r="AG335" s="366">
        <f t="shared" si="123"/>
        <v>142.73783975695184</v>
      </c>
      <c r="AH335" s="366">
        <f t="shared" si="123"/>
        <v>792.9879986497325</v>
      </c>
      <c r="AI335" s="366">
        <f t="shared" si="123"/>
        <v>111.01831981096254</v>
      </c>
      <c r="AJ335" s="366">
        <f t="shared" si="123"/>
        <v>79.298799864973233</v>
      </c>
    </row>
    <row r="336" spans="4:36" outlineLevel="1" x14ac:dyDescent="0.3">
      <c r="E336" s="343" t="s">
        <v>848</v>
      </c>
      <c r="I336" s="138" t="s">
        <v>833</v>
      </c>
      <c r="J336" s="361">
        <f t="shared" si="119"/>
        <v>100480.7568754457</v>
      </c>
      <c r="K336" s="276"/>
      <c r="L336" s="366">
        <f t="shared" ref="L336:AJ336" si="124">SUM(L313:L316)*L$270</f>
        <v>0.90656330354886594</v>
      </c>
      <c r="M336" s="366">
        <f t="shared" si="124"/>
        <v>4532.8165177443307</v>
      </c>
      <c r="N336" s="366">
        <f t="shared" si="124"/>
        <v>9.0656330354886627</v>
      </c>
      <c r="O336" s="366">
        <f t="shared" si="124"/>
        <v>453.28165177443293</v>
      </c>
      <c r="P336" s="366">
        <f t="shared" si="124"/>
        <v>1.8131266070977319</v>
      </c>
      <c r="Q336" s="366">
        <f t="shared" si="124"/>
        <v>9.0656330354886627</v>
      </c>
      <c r="R336" s="366">
        <f t="shared" si="124"/>
        <v>4532.8165177443307</v>
      </c>
      <c r="S336" s="366">
        <f t="shared" si="124"/>
        <v>54.393798212931941</v>
      </c>
      <c r="T336" s="366">
        <f t="shared" si="124"/>
        <v>7.2525064283909275</v>
      </c>
      <c r="U336" s="366">
        <f t="shared" si="124"/>
        <v>7.2525064283909275</v>
      </c>
      <c r="V336" s="366">
        <f t="shared" si="124"/>
        <v>906.56330354886586</v>
      </c>
      <c r="W336" s="366">
        <f t="shared" si="124"/>
        <v>562.06924820029678</v>
      </c>
      <c r="X336" s="366">
        <f t="shared" si="124"/>
        <v>90.656330354886606</v>
      </c>
      <c r="Y336" s="366">
        <f t="shared" si="124"/>
        <v>90.656330354886606</v>
      </c>
      <c r="Z336" s="366">
        <f t="shared" si="124"/>
        <v>81590.69731939795</v>
      </c>
      <c r="AA336" s="366">
        <f t="shared" si="124"/>
        <v>4.5328165177443314</v>
      </c>
      <c r="AB336" s="366">
        <f t="shared" si="124"/>
        <v>4.5328165177443314</v>
      </c>
      <c r="AC336" s="366">
        <f t="shared" si="124"/>
        <v>543.93798212931972</v>
      </c>
      <c r="AD336" s="366">
        <f t="shared" si="124"/>
        <v>90.656330354886606</v>
      </c>
      <c r="AE336" s="366">
        <f t="shared" si="124"/>
        <v>543.93798212931972</v>
      </c>
      <c r="AF336" s="366">
        <f t="shared" si="124"/>
        <v>7.2525064283909275</v>
      </c>
      <c r="AG336" s="366">
        <f t="shared" si="124"/>
        <v>815.90697319397964</v>
      </c>
      <c r="AH336" s="366">
        <f t="shared" si="124"/>
        <v>4532.8165177443307</v>
      </c>
      <c r="AI336" s="366">
        <f t="shared" si="124"/>
        <v>634.59431248420617</v>
      </c>
      <c r="AJ336" s="366">
        <f t="shared" si="124"/>
        <v>453.28165177443293</v>
      </c>
    </row>
    <row r="337" spans="2:36" outlineLevel="1" x14ac:dyDescent="0.3">
      <c r="E337" s="343" t="s">
        <v>847</v>
      </c>
      <c r="I337" s="138" t="s">
        <v>833</v>
      </c>
      <c r="J337" s="361">
        <f t="shared" si="119"/>
        <v>77525.074079395243</v>
      </c>
      <c r="K337" s="276"/>
      <c r="L337" s="366">
        <f t="shared" ref="L337:AJ337" si="125">SUM(L317:L320)*L$270</f>
        <v>0.69945121285667433</v>
      </c>
      <c r="M337" s="366">
        <f t="shared" si="125"/>
        <v>3497.2560642833728</v>
      </c>
      <c r="N337" s="366">
        <f t="shared" si="125"/>
        <v>6.9945121285667451</v>
      </c>
      <c r="O337" s="366">
        <f t="shared" si="125"/>
        <v>349.72560642833719</v>
      </c>
      <c r="P337" s="366">
        <f t="shared" si="125"/>
        <v>1.3989024257133487</v>
      </c>
      <c r="Q337" s="366">
        <f t="shared" si="125"/>
        <v>6.9945121285667451</v>
      </c>
      <c r="R337" s="366">
        <f t="shared" si="125"/>
        <v>3497.2560642833728</v>
      </c>
      <c r="S337" s="366">
        <f t="shared" si="125"/>
        <v>41.967072771400453</v>
      </c>
      <c r="T337" s="366">
        <f t="shared" si="125"/>
        <v>5.5956097028533947</v>
      </c>
      <c r="U337" s="366">
        <f t="shared" si="125"/>
        <v>5.5956097028533947</v>
      </c>
      <c r="V337" s="366">
        <f t="shared" si="125"/>
        <v>699.45121285667437</v>
      </c>
      <c r="W337" s="366">
        <f t="shared" si="125"/>
        <v>433.65975197113812</v>
      </c>
      <c r="X337" s="366">
        <f t="shared" si="125"/>
        <v>69.94512128566744</v>
      </c>
      <c r="Y337" s="366">
        <f t="shared" si="125"/>
        <v>69.94512128566744</v>
      </c>
      <c r="Z337" s="366">
        <f t="shared" si="125"/>
        <v>62950.609157100713</v>
      </c>
      <c r="AA337" s="366">
        <f t="shared" si="125"/>
        <v>3.4972560642833725</v>
      </c>
      <c r="AB337" s="366">
        <f t="shared" si="125"/>
        <v>3.4972560642833725</v>
      </c>
      <c r="AC337" s="366">
        <f t="shared" si="125"/>
        <v>419.67072771400473</v>
      </c>
      <c r="AD337" s="366">
        <f t="shared" si="125"/>
        <v>69.94512128566744</v>
      </c>
      <c r="AE337" s="366">
        <f t="shared" si="125"/>
        <v>419.67072771400473</v>
      </c>
      <c r="AF337" s="366">
        <f t="shared" si="125"/>
        <v>5.5956097028533947</v>
      </c>
      <c r="AG337" s="366">
        <f t="shared" si="125"/>
        <v>629.50609157100712</v>
      </c>
      <c r="AH337" s="366">
        <f t="shared" si="125"/>
        <v>3497.2560642833728</v>
      </c>
      <c r="AI337" s="366">
        <f t="shared" si="125"/>
        <v>489.61584899967215</v>
      </c>
      <c r="AJ337" s="366">
        <f t="shared" si="125"/>
        <v>349.72560642833719</v>
      </c>
    </row>
    <row r="338" spans="2:36" outlineLevel="1" x14ac:dyDescent="0.3"/>
    <row r="339" spans="2:36" outlineLevel="1" x14ac:dyDescent="0.3">
      <c r="E339" s="343" t="s">
        <v>1734</v>
      </c>
      <c r="I339" s="138" t="s">
        <v>833</v>
      </c>
      <c r="J339" s="361">
        <f>+SUM(J332:J334)</f>
        <v>219882.97523440362</v>
      </c>
      <c r="K339" s="27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  <c r="AA339" s="366"/>
      <c r="AB339" s="366"/>
      <c r="AC339" s="366"/>
      <c r="AD339" s="366"/>
      <c r="AE339" s="366"/>
      <c r="AF339" s="366"/>
      <c r="AG339" s="366"/>
      <c r="AH339" s="366"/>
      <c r="AI339" s="366"/>
      <c r="AJ339" s="366"/>
    </row>
    <row r="340" spans="2:36" outlineLevel="1" x14ac:dyDescent="0.3">
      <c r="E340" s="343" t="s">
        <v>1735</v>
      </c>
      <c r="I340" s="138" t="s">
        <v>833</v>
      </c>
      <c r="J340" s="361">
        <f>+SUM(J335:J337)</f>
        <v>195584.31311610903</v>
      </c>
      <c r="K340" s="27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  <c r="AA340" s="366"/>
      <c r="AB340" s="366"/>
      <c r="AC340" s="366"/>
      <c r="AD340" s="366"/>
      <c r="AE340" s="366"/>
      <c r="AF340" s="366"/>
      <c r="AG340" s="366"/>
      <c r="AH340" s="366"/>
      <c r="AI340" s="366"/>
      <c r="AJ340" s="366"/>
    </row>
    <row r="341" spans="2:36" outlineLevel="1" x14ac:dyDescent="0.3"/>
    <row r="342" spans="2:36" ht="21" thickBot="1" x14ac:dyDescent="0.4">
      <c r="B342" s="3" t="s">
        <v>846</v>
      </c>
      <c r="C342" s="3"/>
      <c r="D342" s="3"/>
      <c r="E342" s="3"/>
      <c r="F342" s="3"/>
      <c r="G342" s="3"/>
      <c r="H342" s="3"/>
      <c r="I342" s="3"/>
      <c r="J342" s="3"/>
      <c r="K342" s="3"/>
    </row>
    <row r="343" spans="2:36" ht="14.4" thickTop="1" x14ac:dyDescent="0.3"/>
    <row r="344" spans="2:36" ht="18" thickBot="1" x14ac:dyDescent="0.35">
      <c r="C344" s="339" t="s">
        <v>845</v>
      </c>
      <c r="D344" s="339"/>
      <c r="E344" s="339"/>
      <c r="F344" s="339"/>
      <c r="G344" s="339"/>
      <c r="H344" s="339"/>
      <c r="I344" s="339"/>
      <c r="J344" s="339"/>
      <c r="K344" s="339"/>
    </row>
    <row r="346" spans="2:36" outlineLevel="1" x14ac:dyDescent="0.3">
      <c r="C346" s="346" t="s">
        <v>844</v>
      </c>
      <c r="D346" s="69" t="s">
        <v>79</v>
      </c>
      <c r="E346" s="69" t="s">
        <v>837</v>
      </c>
      <c r="F346" s="69" t="s">
        <v>843</v>
      </c>
      <c r="J346" s="69" t="s">
        <v>23</v>
      </c>
      <c r="L346" s="69" t="str">
        <f t="shared" ref="L346:AJ346" si="126">+INDEX(l.reg.nom,L$6)</f>
        <v>Amazonas</v>
      </c>
      <c r="M346" s="69" t="str">
        <f t="shared" si="126"/>
        <v>Ancash</v>
      </c>
      <c r="N346" s="69" t="str">
        <f t="shared" si="126"/>
        <v>Apurímac</v>
      </c>
      <c r="O346" s="69" t="str">
        <f t="shared" si="126"/>
        <v>Arequipa</v>
      </c>
      <c r="P346" s="69" t="str">
        <f t="shared" si="126"/>
        <v>Ayacucho</v>
      </c>
      <c r="Q346" s="69" t="str">
        <f t="shared" si="126"/>
        <v>Cajamarca</v>
      </c>
      <c r="R346" s="69" t="str">
        <f t="shared" si="126"/>
        <v>Callao</v>
      </c>
      <c r="S346" s="69" t="str">
        <f t="shared" si="126"/>
        <v>Cusco</v>
      </c>
      <c r="T346" s="69" t="str">
        <f t="shared" si="126"/>
        <v>Huancavelica</v>
      </c>
      <c r="U346" s="69" t="str">
        <f t="shared" si="126"/>
        <v>Huánuco</v>
      </c>
      <c r="V346" s="69" t="str">
        <f t="shared" si="126"/>
        <v>Ica</v>
      </c>
      <c r="W346" s="69" t="str">
        <f t="shared" si="126"/>
        <v>Junín</v>
      </c>
      <c r="X346" s="69" t="str">
        <f t="shared" si="126"/>
        <v>La Libertad</v>
      </c>
      <c r="Y346" s="69" t="str">
        <f t="shared" si="126"/>
        <v>Lambayeque</v>
      </c>
      <c r="Z346" s="69" t="str">
        <f t="shared" si="126"/>
        <v>Lima</v>
      </c>
      <c r="AA346" s="69" t="str">
        <f t="shared" si="126"/>
        <v>Loreto</v>
      </c>
      <c r="AB346" s="69" t="str">
        <f t="shared" si="126"/>
        <v>Madre de Dios</v>
      </c>
      <c r="AC346" s="69" t="str">
        <f t="shared" si="126"/>
        <v>Moquegua</v>
      </c>
      <c r="AD346" s="69" t="str">
        <f t="shared" si="126"/>
        <v>Pasco</v>
      </c>
      <c r="AE346" s="69" t="str">
        <f t="shared" si="126"/>
        <v>Piura</v>
      </c>
      <c r="AF346" s="69" t="str">
        <f t="shared" si="126"/>
        <v>Puno</v>
      </c>
      <c r="AG346" s="69" t="str">
        <f t="shared" si="126"/>
        <v>San Martín</v>
      </c>
      <c r="AH346" s="69" t="str">
        <f t="shared" si="126"/>
        <v>Tacna</v>
      </c>
      <c r="AI346" s="69" t="str">
        <f t="shared" si="126"/>
        <v>Tumbes</v>
      </c>
      <c r="AJ346" s="69" t="str">
        <f t="shared" si="126"/>
        <v>Ucayali</v>
      </c>
    </row>
    <row r="347" spans="2:36" outlineLevel="1" x14ac:dyDescent="0.3">
      <c r="C347" s="365">
        <v>1</v>
      </c>
      <c r="D347" s="70">
        <v>1</v>
      </c>
      <c r="E347" s="228" t="str">
        <f>+INDEX(p.ran.sentidos.voz,D347)</f>
        <v>Saliente</v>
      </c>
      <c r="F347" s="364" t="s">
        <v>842</v>
      </c>
      <c r="I347" s="138" t="s">
        <v>839</v>
      </c>
      <c r="J347" s="33">
        <f t="array" ref="J347">+SUM(($F347=$M$109:$M$112)*$N$109:$N$112)</f>
        <v>1262200363</v>
      </c>
      <c r="L347" s="47">
        <f t="shared" ref="L347:U351" si="127">+$J347*L$195</f>
        <v>11386.869856649255</v>
      </c>
      <c r="M347" s="47">
        <f t="shared" si="127"/>
        <v>56934349.283246279</v>
      </c>
      <c r="N347" s="47">
        <f t="shared" si="127"/>
        <v>113868.69856649255</v>
      </c>
      <c r="O347" s="47">
        <f t="shared" si="127"/>
        <v>5693434.9283246277</v>
      </c>
      <c r="P347" s="47">
        <f t="shared" si="127"/>
        <v>22773.73971329851</v>
      </c>
      <c r="Q347" s="47">
        <f t="shared" si="127"/>
        <v>113868.69856649255</v>
      </c>
      <c r="R347" s="47">
        <f t="shared" si="127"/>
        <v>56934349.283246279</v>
      </c>
      <c r="S347" s="47">
        <f t="shared" si="127"/>
        <v>683212.1913989553</v>
      </c>
      <c r="T347" s="47">
        <f t="shared" si="127"/>
        <v>91094.958853194039</v>
      </c>
      <c r="U347" s="47">
        <f t="shared" si="127"/>
        <v>91094.958853194039</v>
      </c>
      <c r="V347" s="47">
        <f t="shared" ref="V347:AJ351" si="128">+$J347*V$195</f>
        <v>11386869.856649255</v>
      </c>
      <c r="W347" s="47">
        <f t="shared" si="128"/>
        <v>7059859.3111225376</v>
      </c>
      <c r="X347" s="47">
        <f t="shared" si="128"/>
        <v>1138686.9856649255</v>
      </c>
      <c r="Y347" s="47">
        <f t="shared" si="128"/>
        <v>1138686.9856649255</v>
      </c>
      <c r="Z347" s="47">
        <f t="shared" si="128"/>
        <v>1024818287.098433</v>
      </c>
      <c r="AA347" s="47">
        <f t="shared" si="128"/>
        <v>56934.349283246273</v>
      </c>
      <c r="AB347" s="47">
        <f t="shared" si="128"/>
        <v>56934.349283246273</v>
      </c>
      <c r="AC347" s="47">
        <f t="shared" si="128"/>
        <v>6832121.9139895532</v>
      </c>
      <c r="AD347" s="47">
        <f t="shared" si="128"/>
        <v>1138686.9856649255</v>
      </c>
      <c r="AE347" s="47">
        <f t="shared" si="128"/>
        <v>6832121.9139895532</v>
      </c>
      <c r="AF347" s="47">
        <f t="shared" si="128"/>
        <v>91094.958853194039</v>
      </c>
      <c r="AG347" s="47">
        <f t="shared" si="128"/>
        <v>10248182.870984331</v>
      </c>
      <c r="AH347" s="47">
        <f t="shared" si="128"/>
        <v>56934349.283246279</v>
      </c>
      <c r="AI347" s="47">
        <f t="shared" si="128"/>
        <v>7970808.8996544788</v>
      </c>
      <c r="AJ347" s="47">
        <f t="shared" si="128"/>
        <v>5693434.9283246277</v>
      </c>
    </row>
    <row r="348" spans="2:36" outlineLevel="1" x14ac:dyDescent="0.3">
      <c r="C348" s="365">
        <f t="shared" ref="C348:D351" si="129">+C347+1</f>
        <v>2</v>
      </c>
      <c r="D348" s="70">
        <f t="shared" si="129"/>
        <v>2</v>
      </c>
      <c r="E348" s="228" t="str">
        <f>+INDEX(p.ran.sentidos.voz,D348)</f>
        <v>Entrante</v>
      </c>
      <c r="F348" s="364" t="s">
        <v>841</v>
      </c>
      <c r="I348" s="138" t="s">
        <v>839</v>
      </c>
      <c r="J348" s="33">
        <f t="array" ref="J348">+SUM(($F348=$M$109:$M$112)*$N$109:$N$112)</f>
        <v>878958584</v>
      </c>
      <c r="L348" s="47">
        <f t="shared" si="127"/>
        <v>7929.4756195476639</v>
      </c>
      <c r="M348" s="47">
        <f t="shared" si="127"/>
        <v>39647378.097738326</v>
      </c>
      <c r="N348" s="47">
        <f t="shared" si="127"/>
        <v>79294.756195476642</v>
      </c>
      <c r="O348" s="47">
        <f t="shared" si="127"/>
        <v>3964737.8097738321</v>
      </c>
      <c r="P348" s="47">
        <f t="shared" si="127"/>
        <v>15858.951239095328</v>
      </c>
      <c r="Q348" s="47">
        <f t="shared" si="127"/>
        <v>79294.756195476642</v>
      </c>
      <c r="R348" s="47">
        <f t="shared" si="127"/>
        <v>39647378.097738326</v>
      </c>
      <c r="S348" s="47">
        <f t="shared" si="127"/>
        <v>475768.53717285983</v>
      </c>
      <c r="T348" s="47">
        <f t="shared" si="127"/>
        <v>63435.804956381311</v>
      </c>
      <c r="U348" s="47">
        <f t="shared" si="127"/>
        <v>63435.804956381311</v>
      </c>
      <c r="V348" s="47">
        <f t="shared" si="128"/>
        <v>7929475.6195476642</v>
      </c>
      <c r="W348" s="47">
        <f t="shared" si="128"/>
        <v>4916274.8841195516</v>
      </c>
      <c r="X348" s="47">
        <f t="shared" si="128"/>
        <v>792947.56195476651</v>
      </c>
      <c r="Y348" s="47">
        <f t="shared" si="128"/>
        <v>792947.56195476651</v>
      </c>
      <c r="Z348" s="47">
        <f t="shared" si="128"/>
        <v>713652805.75928986</v>
      </c>
      <c r="AA348" s="47">
        <f t="shared" si="128"/>
        <v>39647.378097738321</v>
      </c>
      <c r="AB348" s="47">
        <f t="shared" si="128"/>
        <v>39647.378097738321</v>
      </c>
      <c r="AC348" s="47">
        <f t="shared" si="128"/>
        <v>4757685.3717285991</v>
      </c>
      <c r="AD348" s="47">
        <f t="shared" si="128"/>
        <v>792947.56195476651</v>
      </c>
      <c r="AE348" s="47">
        <f t="shared" si="128"/>
        <v>4757685.3717285991</v>
      </c>
      <c r="AF348" s="47">
        <f t="shared" si="128"/>
        <v>63435.804956381311</v>
      </c>
      <c r="AG348" s="47">
        <f t="shared" si="128"/>
        <v>7136528.0575928986</v>
      </c>
      <c r="AH348" s="47">
        <f t="shared" si="128"/>
        <v>39647378.097738326</v>
      </c>
      <c r="AI348" s="47">
        <f t="shared" si="128"/>
        <v>5550632.9336833656</v>
      </c>
      <c r="AJ348" s="47">
        <f t="shared" si="128"/>
        <v>3964737.8097738321</v>
      </c>
    </row>
    <row r="349" spans="2:36" outlineLevel="1" x14ac:dyDescent="0.3">
      <c r="C349" s="365">
        <f t="shared" si="129"/>
        <v>3</v>
      </c>
      <c r="D349" s="70">
        <f t="shared" si="129"/>
        <v>3</v>
      </c>
      <c r="E349" s="228" t="str">
        <f>+INDEX(p.ran.sentidos.voz,D349)</f>
        <v>Intrared</v>
      </c>
      <c r="F349" s="364" t="s">
        <v>840</v>
      </c>
      <c r="I349" s="138" t="s">
        <v>839</v>
      </c>
      <c r="J349" s="33">
        <f t="array" ref="J349">+SUM(($F349=$M$109:$M$112)*$N$109:$N$112)</f>
        <v>6824163</v>
      </c>
      <c r="L349" s="47">
        <f t="shared" si="127"/>
        <v>61.563804162494243</v>
      </c>
      <c r="M349" s="47">
        <f t="shared" si="127"/>
        <v>307819.02081247122</v>
      </c>
      <c r="N349" s="47">
        <f t="shared" si="127"/>
        <v>615.6380416249425</v>
      </c>
      <c r="O349" s="47">
        <f t="shared" si="127"/>
        <v>30781.902081247124</v>
      </c>
      <c r="P349" s="47">
        <f t="shared" si="127"/>
        <v>123.12760832498849</v>
      </c>
      <c r="Q349" s="47">
        <f t="shared" si="127"/>
        <v>615.6380416249425</v>
      </c>
      <c r="R349" s="47">
        <f t="shared" si="127"/>
        <v>307819.02081247122</v>
      </c>
      <c r="S349" s="47">
        <f t="shared" si="127"/>
        <v>3693.8282497496548</v>
      </c>
      <c r="T349" s="47">
        <f t="shared" si="127"/>
        <v>492.51043329995395</v>
      </c>
      <c r="U349" s="47">
        <f t="shared" si="127"/>
        <v>492.51043329995395</v>
      </c>
      <c r="V349" s="47">
        <f t="shared" si="128"/>
        <v>61563.804162494249</v>
      </c>
      <c r="W349" s="47">
        <f t="shared" si="128"/>
        <v>38169.55858074643</v>
      </c>
      <c r="X349" s="47">
        <f t="shared" si="128"/>
        <v>6156.3804162494253</v>
      </c>
      <c r="Y349" s="47">
        <f t="shared" si="128"/>
        <v>6156.3804162494253</v>
      </c>
      <c r="Z349" s="47">
        <f t="shared" si="128"/>
        <v>5540742.3746244824</v>
      </c>
      <c r="AA349" s="47">
        <f t="shared" si="128"/>
        <v>307.81902081247125</v>
      </c>
      <c r="AB349" s="47">
        <f t="shared" si="128"/>
        <v>307.81902081247125</v>
      </c>
      <c r="AC349" s="47">
        <f t="shared" si="128"/>
        <v>36938.282497496555</v>
      </c>
      <c r="AD349" s="47">
        <f t="shared" si="128"/>
        <v>6156.3804162494253</v>
      </c>
      <c r="AE349" s="47">
        <f t="shared" si="128"/>
        <v>36938.282497496555</v>
      </c>
      <c r="AF349" s="47">
        <f t="shared" si="128"/>
        <v>492.51043329995395</v>
      </c>
      <c r="AG349" s="47">
        <f t="shared" si="128"/>
        <v>55407.423746244829</v>
      </c>
      <c r="AH349" s="47">
        <f t="shared" si="128"/>
        <v>307819.02081247122</v>
      </c>
      <c r="AI349" s="47">
        <f t="shared" si="128"/>
        <v>43094.662913745975</v>
      </c>
      <c r="AJ349" s="47">
        <f t="shared" si="128"/>
        <v>30781.902081247124</v>
      </c>
    </row>
    <row r="350" spans="2:36" outlineLevel="1" x14ac:dyDescent="0.3">
      <c r="C350" s="365">
        <f t="shared" si="129"/>
        <v>4</v>
      </c>
      <c r="D350" s="70">
        <f t="shared" si="129"/>
        <v>4</v>
      </c>
      <c r="E350" s="228" t="str">
        <f>+INDEX(p.ran.sentidos.voz,D350)</f>
        <v>libre</v>
      </c>
      <c r="F350" s="364"/>
      <c r="I350" s="138" t="s">
        <v>839</v>
      </c>
      <c r="J350" s="47"/>
      <c r="L350" s="47">
        <f t="shared" si="127"/>
        <v>0</v>
      </c>
      <c r="M350" s="47">
        <f t="shared" si="127"/>
        <v>0</v>
      </c>
      <c r="N350" s="47">
        <f t="shared" si="127"/>
        <v>0</v>
      </c>
      <c r="O350" s="47">
        <f t="shared" si="127"/>
        <v>0</v>
      </c>
      <c r="P350" s="47">
        <f t="shared" si="127"/>
        <v>0</v>
      </c>
      <c r="Q350" s="47">
        <f t="shared" si="127"/>
        <v>0</v>
      </c>
      <c r="R350" s="47">
        <f t="shared" si="127"/>
        <v>0</v>
      </c>
      <c r="S350" s="47">
        <f t="shared" si="127"/>
        <v>0</v>
      </c>
      <c r="T350" s="47">
        <f t="shared" si="127"/>
        <v>0</v>
      </c>
      <c r="U350" s="47">
        <f t="shared" si="127"/>
        <v>0</v>
      </c>
      <c r="V350" s="47">
        <f t="shared" si="128"/>
        <v>0</v>
      </c>
      <c r="W350" s="47">
        <f t="shared" si="128"/>
        <v>0</v>
      </c>
      <c r="X350" s="47">
        <f t="shared" si="128"/>
        <v>0</v>
      </c>
      <c r="Y350" s="47">
        <f t="shared" si="128"/>
        <v>0</v>
      </c>
      <c r="Z350" s="47">
        <f t="shared" si="128"/>
        <v>0</v>
      </c>
      <c r="AA350" s="47">
        <f t="shared" si="128"/>
        <v>0</v>
      </c>
      <c r="AB350" s="47">
        <f t="shared" si="128"/>
        <v>0</v>
      </c>
      <c r="AC350" s="47">
        <f t="shared" si="128"/>
        <v>0</v>
      </c>
      <c r="AD350" s="47">
        <f t="shared" si="128"/>
        <v>0</v>
      </c>
      <c r="AE350" s="47">
        <f t="shared" si="128"/>
        <v>0</v>
      </c>
      <c r="AF350" s="47">
        <f t="shared" si="128"/>
        <v>0</v>
      </c>
      <c r="AG350" s="47">
        <f t="shared" si="128"/>
        <v>0</v>
      </c>
      <c r="AH350" s="47">
        <f t="shared" si="128"/>
        <v>0</v>
      </c>
      <c r="AI350" s="47">
        <f t="shared" si="128"/>
        <v>0</v>
      </c>
      <c r="AJ350" s="47">
        <f t="shared" si="128"/>
        <v>0</v>
      </c>
    </row>
    <row r="351" spans="2:36" outlineLevel="1" x14ac:dyDescent="0.3">
      <c r="C351" s="365">
        <f t="shared" si="129"/>
        <v>5</v>
      </c>
      <c r="D351" s="70">
        <f t="shared" si="129"/>
        <v>5</v>
      </c>
      <c r="E351" s="228" t="str">
        <f>+INDEX(p.ran.sentidos.voz,D351)</f>
        <v>libre</v>
      </c>
      <c r="F351" s="364"/>
      <c r="I351" s="138" t="s">
        <v>839</v>
      </c>
      <c r="J351" s="47"/>
      <c r="L351" s="47">
        <f t="shared" si="127"/>
        <v>0</v>
      </c>
      <c r="M351" s="47">
        <f t="shared" si="127"/>
        <v>0</v>
      </c>
      <c r="N351" s="47">
        <f t="shared" si="127"/>
        <v>0</v>
      </c>
      <c r="O351" s="47">
        <f t="shared" si="127"/>
        <v>0</v>
      </c>
      <c r="P351" s="47">
        <f t="shared" si="127"/>
        <v>0</v>
      </c>
      <c r="Q351" s="47">
        <f t="shared" si="127"/>
        <v>0</v>
      </c>
      <c r="R351" s="47">
        <f t="shared" si="127"/>
        <v>0</v>
      </c>
      <c r="S351" s="47">
        <f t="shared" si="127"/>
        <v>0</v>
      </c>
      <c r="T351" s="47">
        <f t="shared" si="127"/>
        <v>0</v>
      </c>
      <c r="U351" s="47">
        <f t="shared" si="127"/>
        <v>0</v>
      </c>
      <c r="V351" s="47">
        <f t="shared" si="128"/>
        <v>0</v>
      </c>
      <c r="W351" s="47">
        <f t="shared" si="128"/>
        <v>0</v>
      </c>
      <c r="X351" s="47">
        <f t="shared" si="128"/>
        <v>0</v>
      </c>
      <c r="Y351" s="47">
        <f t="shared" si="128"/>
        <v>0</v>
      </c>
      <c r="Z351" s="47">
        <f t="shared" si="128"/>
        <v>0</v>
      </c>
      <c r="AA351" s="47">
        <f t="shared" si="128"/>
        <v>0</v>
      </c>
      <c r="AB351" s="47">
        <f t="shared" si="128"/>
        <v>0</v>
      </c>
      <c r="AC351" s="47">
        <f t="shared" si="128"/>
        <v>0</v>
      </c>
      <c r="AD351" s="47">
        <f t="shared" si="128"/>
        <v>0</v>
      </c>
      <c r="AE351" s="47">
        <f t="shared" si="128"/>
        <v>0</v>
      </c>
      <c r="AF351" s="47">
        <f t="shared" si="128"/>
        <v>0</v>
      </c>
      <c r="AG351" s="47">
        <f t="shared" si="128"/>
        <v>0</v>
      </c>
      <c r="AH351" s="47">
        <f t="shared" si="128"/>
        <v>0</v>
      </c>
      <c r="AI351" s="47">
        <f t="shared" si="128"/>
        <v>0</v>
      </c>
      <c r="AJ351" s="47">
        <f t="shared" si="128"/>
        <v>0</v>
      </c>
    </row>
    <row r="352" spans="2:36" outlineLevel="1" x14ac:dyDescent="0.3">
      <c r="I352" s="363"/>
    </row>
    <row r="353" spans="3:36" outlineLevel="1" x14ac:dyDescent="0.3">
      <c r="E353" s="343" t="s">
        <v>791</v>
      </c>
      <c r="I353" s="138" t="s">
        <v>839</v>
      </c>
      <c r="J353" s="353">
        <f>+SUM(J347:J351)</f>
        <v>2147983110</v>
      </c>
      <c r="L353" s="353">
        <f t="shared" ref="L353:AJ353" si="130">+SUM(L347:L351)</f>
        <v>19377.909280359414</v>
      </c>
      <c r="M353" s="353">
        <f t="shared" si="130"/>
        <v>96889546.401797071</v>
      </c>
      <c r="N353" s="353">
        <f t="shared" si="130"/>
        <v>193779.09280359413</v>
      </c>
      <c r="O353" s="353">
        <f t="shared" si="130"/>
        <v>9688954.6401797067</v>
      </c>
      <c r="P353" s="353">
        <f t="shared" si="130"/>
        <v>38755.818560718828</v>
      </c>
      <c r="Q353" s="353">
        <f t="shared" si="130"/>
        <v>193779.09280359413</v>
      </c>
      <c r="R353" s="353">
        <f t="shared" si="130"/>
        <v>96889546.401797071</v>
      </c>
      <c r="S353" s="353">
        <f t="shared" si="130"/>
        <v>1162674.5568215649</v>
      </c>
      <c r="T353" s="353">
        <f t="shared" si="130"/>
        <v>155023.27424287531</v>
      </c>
      <c r="U353" s="353">
        <f t="shared" si="130"/>
        <v>155023.27424287531</v>
      </c>
      <c r="V353" s="353">
        <f t="shared" si="130"/>
        <v>19377909.280359413</v>
      </c>
      <c r="W353" s="353">
        <f t="shared" si="130"/>
        <v>12014303.753822835</v>
      </c>
      <c r="X353" s="353">
        <f t="shared" si="130"/>
        <v>1937790.9280359414</v>
      </c>
      <c r="Y353" s="353">
        <f t="shared" si="130"/>
        <v>1937790.9280359414</v>
      </c>
      <c r="Z353" s="353">
        <f t="shared" si="130"/>
        <v>1744011835.2323472</v>
      </c>
      <c r="AA353" s="353">
        <f t="shared" si="130"/>
        <v>96889.546401797066</v>
      </c>
      <c r="AB353" s="353">
        <f t="shared" si="130"/>
        <v>96889.546401797066</v>
      </c>
      <c r="AC353" s="353">
        <f t="shared" si="130"/>
        <v>11626745.56821565</v>
      </c>
      <c r="AD353" s="353">
        <f t="shared" si="130"/>
        <v>1937790.9280359414</v>
      </c>
      <c r="AE353" s="353">
        <f t="shared" si="130"/>
        <v>11626745.56821565</v>
      </c>
      <c r="AF353" s="353">
        <f t="shared" si="130"/>
        <v>155023.27424287531</v>
      </c>
      <c r="AG353" s="353">
        <f t="shared" si="130"/>
        <v>17440118.352323472</v>
      </c>
      <c r="AH353" s="353">
        <f t="shared" si="130"/>
        <v>96889546.401797071</v>
      </c>
      <c r="AI353" s="353">
        <f t="shared" si="130"/>
        <v>13564536.496251589</v>
      </c>
      <c r="AJ353" s="353">
        <f t="shared" si="130"/>
        <v>9688954.6401797067</v>
      </c>
    </row>
    <row r="354" spans="3:36" outlineLevel="1" x14ac:dyDescent="0.3"/>
    <row r="355" spans="3:36" ht="18" thickBot="1" x14ac:dyDescent="0.35">
      <c r="C355" s="339" t="s">
        <v>838</v>
      </c>
      <c r="D355" s="339"/>
      <c r="E355" s="339"/>
      <c r="F355" s="339"/>
      <c r="G355" s="339"/>
      <c r="H355" s="339"/>
      <c r="I355" s="339"/>
      <c r="J355" s="339"/>
      <c r="K355" s="339"/>
    </row>
    <row r="357" spans="3:36" outlineLevel="1" x14ac:dyDescent="0.3">
      <c r="D357" s="69" t="s">
        <v>79</v>
      </c>
      <c r="E357" s="69" t="s">
        <v>837</v>
      </c>
      <c r="F357" s="69" t="s">
        <v>836</v>
      </c>
      <c r="J357" s="69" t="s">
        <v>23</v>
      </c>
      <c r="L357" s="69" t="str">
        <f t="shared" ref="L357:AJ357" si="131">+INDEX(l.reg.nom,L$6)</f>
        <v>Amazonas</v>
      </c>
      <c r="M357" s="69" t="str">
        <f t="shared" si="131"/>
        <v>Ancash</v>
      </c>
      <c r="N357" s="69" t="str">
        <f t="shared" si="131"/>
        <v>Apurímac</v>
      </c>
      <c r="O357" s="69" t="str">
        <f t="shared" si="131"/>
        <v>Arequipa</v>
      </c>
      <c r="P357" s="69" t="str">
        <f t="shared" si="131"/>
        <v>Ayacucho</v>
      </c>
      <c r="Q357" s="69" t="str">
        <f t="shared" si="131"/>
        <v>Cajamarca</v>
      </c>
      <c r="R357" s="69" t="str">
        <f t="shared" si="131"/>
        <v>Callao</v>
      </c>
      <c r="S357" s="69" t="str">
        <f t="shared" si="131"/>
        <v>Cusco</v>
      </c>
      <c r="T357" s="69" t="str">
        <f t="shared" si="131"/>
        <v>Huancavelica</v>
      </c>
      <c r="U357" s="69" t="str">
        <f t="shared" si="131"/>
        <v>Huánuco</v>
      </c>
      <c r="V357" s="69" t="str">
        <f t="shared" si="131"/>
        <v>Ica</v>
      </c>
      <c r="W357" s="69" t="str">
        <f t="shared" si="131"/>
        <v>Junín</v>
      </c>
      <c r="X357" s="69" t="str">
        <f t="shared" si="131"/>
        <v>La Libertad</v>
      </c>
      <c r="Y357" s="69" t="str">
        <f t="shared" si="131"/>
        <v>Lambayeque</v>
      </c>
      <c r="Z357" s="69" t="str">
        <f t="shared" si="131"/>
        <v>Lima</v>
      </c>
      <c r="AA357" s="69" t="str">
        <f t="shared" si="131"/>
        <v>Loreto</v>
      </c>
      <c r="AB357" s="69" t="str">
        <f t="shared" si="131"/>
        <v>Madre de Dios</v>
      </c>
      <c r="AC357" s="69" t="str">
        <f t="shared" si="131"/>
        <v>Moquegua</v>
      </c>
      <c r="AD357" s="69" t="str">
        <f t="shared" si="131"/>
        <v>Pasco</v>
      </c>
      <c r="AE357" s="69" t="str">
        <f t="shared" si="131"/>
        <v>Piura</v>
      </c>
      <c r="AF357" s="69" t="str">
        <f t="shared" si="131"/>
        <v>Puno</v>
      </c>
      <c r="AG357" s="69" t="str">
        <f t="shared" si="131"/>
        <v>San Martín</v>
      </c>
      <c r="AH357" s="69" t="str">
        <f t="shared" si="131"/>
        <v>Tacna</v>
      </c>
      <c r="AI357" s="69" t="str">
        <f t="shared" si="131"/>
        <v>Tumbes</v>
      </c>
      <c r="AJ357" s="69" t="str">
        <f t="shared" si="131"/>
        <v>Ucayali</v>
      </c>
    </row>
    <row r="358" spans="3:36" outlineLevel="1" x14ac:dyDescent="0.3">
      <c r="D358" s="70">
        <v>1</v>
      </c>
      <c r="E358" s="71" t="str">
        <f>+INDEX(p.ran.tipos.traf.voz.dis,D358)</f>
        <v>Saliente</v>
      </c>
      <c r="F358" s="362">
        <f>+INDEX(p.ran.rf2,C347)</f>
        <v>1</v>
      </c>
      <c r="I358" s="138" t="s">
        <v>833</v>
      </c>
      <c r="J358" s="47">
        <f>+SUM(L358:AJ358)</f>
        <v>9.1319604000295005</v>
      </c>
      <c r="L358" s="361">
        <f t="shared" ref="L358:AJ358" si="132">+L347*$F358*p.ran.porc.traf.hc.sist.sms*p.ran.fc.traf.hc*144*8/p.ran.dca.traf.hc/(60*60)/p.ran.porc.ut.bs.traf.hc/12200</f>
        <v>8.2390901955389434E-5</v>
      </c>
      <c r="M358" s="361">
        <f t="shared" si="132"/>
        <v>0.4119545097769472</v>
      </c>
      <c r="N358" s="361">
        <f t="shared" si="132"/>
        <v>8.2390901955389415E-4</v>
      </c>
      <c r="O358" s="361">
        <f t="shared" si="132"/>
        <v>4.1195450977694711E-2</v>
      </c>
      <c r="P358" s="361">
        <f t="shared" si="132"/>
        <v>1.6478180391077887E-4</v>
      </c>
      <c r="Q358" s="361">
        <f t="shared" si="132"/>
        <v>8.2390901955389415E-4</v>
      </c>
      <c r="R358" s="361">
        <f t="shared" si="132"/>
        <v>0.4119545097769472</v>
      </c>
      <c r="S358" s="361">
        <f t="shared" si="132"/>
        <v>4.9434541173233653E-3</v>
      </c>
      <c r="T358" s="361">
        <f t="shared" si="132"/>
        <v>6.5912721564311547E-4</v>
      </c>
      <c r="U358" s="361">
        <f t="shared" si="132"/>
        <v>6.5912721564311547E-4</v>
      </c>
      <c r="V358" s="361">
        <f t="shared" si="132"/>
        <v>8.2390901955389423E-2</v>
      </c>
      <c r="W358" s="361">
        <f t="shared" si="132"/>
        <v>5.1082359212341444E-2</v>
      </c>
      <c r="X358" s="361">
        <f t="shared" si="132"/>
        <v>8.2390901955389419E-3</v>
      </c>
      <c r="Y358" s="361">
        <f t="shared" si="132"/>
        <v>8.2390901955389419E-3</v>
      </c>
      <c r="Z358" s="361">
        <f t="shared" si="132"/>
        <v>7.4151811759850483</v>
      </c>
      <c r="AA358" s="361">
        <f t="shared" si="132"/>
        <v>4.1195450977694708E-4</v>
      </c>
      <c r="AB358" s="361">
        <f t="shared" si="132"/>
        <v>4.1195450977694708E-4</v>
      </c>
      <c r="AC358" s="361">
        <f t="shared" si="132"/>
        <v>4.9434541173233648E-2</v>
      </c>
      <c r="AD358" s="361">
        <f t="shared" si="132"/>
        <v>8.2390901955389419E-3</v>
      </c>
      <c r="AE358" s="361">
        <f t="shared" si="132"/>
        <v>4.9434541173233648E-2</v>
      </c>
      <c r="AF358" s="361">
        <f t="shared" si="132"/>
        <v>6.5912721564311547E-4</v>
      </c>
      <c r="AG358" s="361">
        <f t="shared" si="132"/>
        <v>7.41518117598505E-2</v>
      </c>
      <c r="AH358" s="361">
        <f t="shared" si="132"/>
        <v>0.4119545097769472</v>
      </c>
      <c r="AI358" s="361">
        <f t="shared" si="132"/>
        <v>5.7673631368772606E-2</v>
      </c>
      <c r="AJ358" s="361">
        <f t="shared" si="132"/>
        <v>4.1195450977694711E-2</v>
      </c>
    </row>
    <row r="359" spans="3:36" outlineLevel="1" x14ac:dyDescent="0.3">
      <c r="D359" s="70">
        <f>+D358+1</f>
        <v>2</v>
      </c>
      <c r="E359" s="71" t="str">
        <f>+INDEX(p.ran.tipos.traf.voz.dis,D359)</f>
        <v>Entrante</v>
      </c>
      <c r="F359" s="362">
        <f>+INDEX(p.ran.rf2,C348)</f>
        <v>1</v>
      </c>
      <c r="I359" s="138" t="s">
        <v>833</v>
      </c>
      <c r="J359" s="47">
        <f>+SUM(L359:AJ359)</f>
        <v>6.3592241118330275</v>
      </c>
      <c r="L359" s="361">
        <f t="shared" ref="L359:AJ359" si="133">+L348*$F359*p.ran.porc.traf.hc.sist.sms*p.ran.fc.traf.hc*144*8/p.ran.dca.traf.hc/(60*60)/p.ran.porc.ut.bs.traf.hc/12200</f>
        <v>5.7374560046131063E-5</v>
      </c>
      <c r="M359" s="361">
        <f t="shared" si="133"/>
        <v>0.28687280023065526</v>
      </c>
      <c r="N359" s="361">
        <f t="shared" si="133"/>
        <v>5.7374560046131052E-4</v>
      </c>
      <c r="O359" s="361">
        <f t="shared" si="133"/>
        <v>2.8687280023065535E-2</v>
      </c>
      <c r="P359" s="361">
        <f t="shared" si="133"/>
        <v>1.1474912009226213E-4</v>
      </c>
      <c r="Q359" s="361">
        <f t="shared" si="133"/>
        <v>5.7374560046131052E-4</v>
      </c>
      <c r="R359" s="361">
        <f t="shared" si="133"/>
        <v>0.28687280023065526</v>
      </c>
      <c r="S359" s="361">
        <f t="shared" si="133"/>
        <v>3.4424736027678635E-3</v>
      </c>
      <c r="T359" s="361">
        <f t="shared" si="133"/>
        <v>4.589964803690485E-4</v>
      </c>
      <c r="U359" s="361">
        <f t="shared" si="133"/>
        <v>4.589964803690485E-4</v>
      </c>
      <c r="V359" s="361">
        <f t="shared" si="133"/>
        <v>5.7374560046131069E-2</v>
      </c>
      <c r="W359" s="361">
        <f t="shared" si="133"/>
        <v>3.5572227228601261E-2</v>
      </c>
      <c r="X359" s="361">
        <f t="shared" si="133"/>
        <v>5.7374560046131061E-3</v>
      </c>
      <c r="Y359" s="361">
        <f t="shared" si="133"/>
        <v>5.7374560046131061E-3</v>
      </c>
      <c r="Z359" s="361">
        <f t="shared" si="133"/>
        <v>5.1637104041517956</v>
      </c>
      <c r="AA359" s="361">
        <f t="shared" si="133"/>
        <v>2.8687280023065526E-4</v>
      </c>
      <c r="AB359" s="361">
        <f t="shared" si="133"/>
        <v>2.8687280023065526E-4</v>
      </c>
      <c r="AC359" s="361">
        <f t="shared" si="133"/>
        <v>3.4424736027678642E-2</v>
      </c>
      <c r="AD359" s="361">
        <f t="shared" si="133"/>
        <v>5.7374560046131061E-3</v>
      </c>
      <c r="AE359" s="361">
        <f t="shared" si="133"/>
        <v>3.4424736027678642E-2</v>
      </c>
      <c r="AF359" s="361">
        <f t="shared" si="133"/>
        <v>4.589964803690485E-4</v>
      </c>
      <c r="AG359" s="361">
        <f t="shared" si="133"/>
        <v>5.1637104041517973E-2</v>
      </c>
      <c r="AH359" s="361">
        <f t="shared" si="133"/>
        <v>0.28687280023065526</v>
      </c>
      <c r="AI359" s="361">
        <f t="shared" si="133"/>
        <v>4.0162192032291745E-2</v>
      </c>
      <c r="AJ359" s="361">
        <f t="shared" si="133"/>
        <v>2.8687280023065535E-2</v>
      </c>
    </row>
    <row r="360" spans="3:36" outlineLevel="1" x14ac:dyDescent="0.3">
      <c r="D360" s="70">
        <f>+D359+1</f>
        <v>3</v>
      </c>
      <c r="E360" s="71" t="str">
        <f>+INDEX(p.ran.tipos.traf.voz.dis,D360)</f>
        <v>Intrared</v>
      </c>
      <c r="F360" s="362">
        <f>+INDEX(p.ran.rf2,C349)</f>
        <v>2</v>
      </c>
      <c r="I360" s="138" t="s">
        <v>833</v>
      </c>
      <c r="J360" s="47">
        <f>+SUM(L360:AJ360)</f>
        <v>9.8744998189081473E-2</v>
      </c>
      <c r="L360" s="361">
        <f t="shared" ref="L360:AJ360" si="134">+L349*$F360*p.ran.porc.traf.hc.sist.sms*p.ran.fc.traf.hc*144*8/p.ran.dca.traf.hc/(60*60)/p.ran.porc.ut.bs.traf.hc/12200</f>
        <v>8.9090284101050623E-7</v>
      </c>
      <c r="M360" s="361">
        <f t="shared" si="134"/>
        <v>4.4545142050525311E-3</v>
      </c>
      <c r="N360" s="361">
        <f t="shared" si="134"/>
        <v>8.9090284101050627E-6</v>
      </c>
      <c r="O360" s="361">
        <f t="shared" si="134"/>
        <v>4.454514205052531E-4</v>
      </c>
      <c r="P360" s="361">
        <f t="shared" si="134"/>
        <v>1.7818056820210125E-6</v>
      </c>
      <c r="Q360" s="361">
        <f t="shared" si="134"/>
        <v>8.9090284101050627E-6</v>
      </c>
      <c r="R360" s="361">
        <f t="shared" si="134"/>
        <v>4.4545142050525311E-3</v>
      </c>
      <c r="S360" s="361">
        <f t="shared" si="134"/>
        <v>5.3454170460630373E-5</v>
      </c>
      <c r="T360" s="361">
        <f t="shared" si="134"/>
        <v>7.1272227280840498E-6</v>
      </c>
      <c r="U360" s="361">
        <f t="shared" si="134"/>
        <v>7.1272227280840498E-6</v>
      </c>
      <c r="V360" s="361">
        <f t="shared" si="134"/>
        <v>8.9090284101050619E-4</v>
      </c>
      <c r="W360" s="361">
        <f t="shared" si="134"/>
        <v>5.5235976142651384E-4</v>
      </c>
      <c r="X360" s="361">
        <f t="shared" si="134"/>
        <v>8.9090284101050644E-5</v>
      </c>
      <c r="Y360" s="361">
        <f t="shared" si="134"/>
        <v>8.9090284101050644E-5</v>
      </c>
      <c r="Z360" s="361">
        <f t="shared" si="134"/>
        <v>8.0181255690945544E-2</v>
      </c>
      <c r="AA360" s="361">
        <f t="shared" si="134"/>
        <v>4.4545142050525313E-6</v>
      </c>
      <c r="AB360" s="361">
        <f t="shared" si="134"/>
        <v>4.4545142050525313E-6</v>
      </c>
      <c r="AC360" s="361">
        <f t="shared" si="134"/>
        <v>5.3454170460630378E-4</v>
      </c>
      <c r="AD360" s="361">
        <f t="shared" si="134"/>
        <v>8.9090284101050644E-5</v>
      </c>
      <c r="AE360" s="361">
        <f t="shared" si="134"/>
        <v>5.3454170460630378E-4</v>
      </c>
      <c r="AF360" s="361">
        <f t="shared" si="134"/>
        <v>7.1272227280840498E-6</v>
      </c>
      <c r="AG360" s="361">
        <f t="shared" si="134"/>
        <v>8.0181255690945567E-4</v>
      </c>
      <c r="AH360" s="361">
        <f t="shared" si="134"/>
        <v>4.4545142050525311E-3</v>
      </c>
      <c r="AI360" s="361">
        <f t="shared" si="134"/>
        <v>6.2363198870735452E-4</v>
      </c>
      <c r="AJ360" s="361">
        <f t="shared" si="134"/>
        <v>4.454514205052531E-4</v>
      </c>
    </row>
    <row r="361" spans="3:36" outlineLevel="1" x14ac:dyDescent="0.3">
      <c r="D361" s="70">
        <f>+D360+1</f>
        <v>4</v>
      </c>
      <c r="E361" s="71" t="str">
        <f>+INDEX(p.ran.tipos.traf.voz.dis,D361)</f>
        <v>libre</v>
      </c>
      <c r="F361" s="362">
        <f>+INDEX(p.ran.rf2,C350)</f>
        <v>0</v>
      </c>
      <c r="I361" s="138" t="s">
        <v>833</v>
      </c>
      <c r="J361" s="47">
        <f>+SUM(L361:AJ361)</f>
        <v>0</v>
      </c>
      <c r="L361" s="361">
        <f t="shared" ref="L361:AJ361" si="135">+L350*$F361*p.ran.porc.traf.hc.sist.sms*p.ran.fc.traf.hc*144*8/p.ran.dca.traf.hc/(60*60)/p.ran.porc.ut.bs.traf.hc/12200</f>
        <v>0</v>
      </c>
      <c r="M361" s="361">
        <f t="shared" si="135"/>
        <v>0</v>
      </c>
      <c r="N361" s="361">
        <f t="shared" si="135"/>
        <v>0</v>
      </c>
      <c r="O361" s="361">
        <f t="shared" si="135"/>
        <v>0</v>
      </c>
      <c r="P361" s="361">
        <f t="shared" si="135"/>
        <v>0</v>
      </c>
      <c r="Q361" s="361">
        <f t="shared" si="135"/>
        <v>0</v>
      </c>
      <c r="R361" s="361">
        <f t="shared" si="135"/>
        <v>0</v>
      </c>
      <c r="S361" s="361">
        <f t="shared" si="135"/>
        <v>0</v>
      </c>
      <c r="T361" s="361">
        <f t="shared" si="135"/>
        <v>0</v>
      </c>
      <c r="U361" s="361">
        <f t="shared" si="135"/>
        <v>0</v>
      </c>
      <c r="V361" s="361">
        <f t="shared" si="135"/>
        <v>0</v>
      </c>
      <c r="W361" s="361">
        <f t="shared" si="135"/>
        <v>0</v>
      </c>
      <c r="X361" s="361">
        <f t="shared" si="135"/>
        <v>0</v>
      </c>
      <c r="Y361" s="361">
        <f t="shared" si="135"/>
        <v>0</v>
      </c>
      <c r="Z361" s="361">
        <f t="shared" si="135"/>
        <v>0</v>
      </c>
      <c r="AA361" s="361">
        <f t="shared" si="135"/>
        <v>0</v>
      </c>
      <c r="AB361" s="361">
        <f t="shared" si="135"/>
        <v>0</v>
      </c>
      <c r="AC361" s="361">
        <f t="shared" si="135"/>
        <v>0</v>
      </c>
      <c r="AD361" s="361">
        <f t="shared" si="135"/>
        <v>0</v>
      </c>
      <c r="AE361" s="361">
        <f t="shared" si="135"/>
        <v>0</v>
      </c>
      <c r="AF361" s="361">
        <f t="shared" si="135"/>
        <v>0</v>
      </c>
      <c r="AG361" s="361">
        <f t="shared" si="135"/>
        <v>0</v>
      </c>
      <c r="AH361" s="361">
        <f t="shared" si="135"/>
        <v>0</v>
      </c>
      <c r="AI361" s="361">
        <f t="shared" si="135"/>
        <v>0</v>
      </c>
      <c r="AJ361" s="361">
        <f t="shared" si="135"/>
        <v>0</v>
      </c>
    </row>
    <row r="362" spans="3:36" outlineLevel="1" x14ac:dyDescent="0.3">
      <c r="D362" s="70">
        <f>+D361+1</f>
        <v>5</v>
      </c>
      <c r="E362" s="71" t="str">
        <f>+INDEX(p.ran.tipos.traf.voz.dis,D362)</f>
        <v>libre</v>
      </c>
      <c r="F362" s="362">
        <f>+INDEX(p.ran.rf2,C351)</f>
        <v>0</v>
      </c>
      <c r="I362" s="138" t="s">
        <v>833</v>
      </c>
      <c r="J362" s="47">
        <f>+SUM(L362:AJ362)</f>
        <v>0</v>
      </c>
      <c r="L362" s="361">
        <f t="shared" ref="L362:AJ362" si="136">+L351*$F362*p.ran.porc.traf.hc.sist.sms*p.ran.fc.traf.hc*144*8/p.ran.dca.traf.hc/(60*60)/p.ran.porc.ut.bs.traf.hc/12200</f>
        <v>0</v>
      </c>
      <c r="M362" s="361">
        <f t="shared" si="136"/>
        <v>0</v>
      </c>
      <c r="N362" s="361">
        <f t="shared" si="136"/>
        <v>0</v>
      </c>
      <c r="O362" s="361">
        <f t="shared" si="136"/>
        <v>0</v>
      </c>
      <c r="P362" s="361">
        <f t="shared" si="136"/>
        <v>0</v>
      </c>
      <c r="Q362" s="361">
        <f t="shared" si="136"/>
        <v>0</v>
      </c>
      <c r="R362" s="361">
        <f t="shared" si="136"/>
        <v>0</v>
      </c>
      <c r="S362" s="361">
        <f t="shared" si="136"/>
        <v>0</v>
      </c>
      <c r="T362" s="361">
        <f t="shared" si="136"/>
        <v>0</v>
      </c>
      <c r="U362" s="361">
        <f t="shared" si="136"/>
        <v>0</v>
      </c>
      <c r="V362" s="361">
        <f t="shared" si="136"/>
        <v>0</v>
      </c>
      <c r="W362" s="361">
        <f t="shared" si="136"/>
        <v>0</v>
      </c>
      <c r="X362" s="361">
        <f t="shared" si="136"/>
        <v>0</v>
      </c>
      <c r="Y362" s="361">
        <f t="shared" si="136"/>
        <v>0</v>
      </c>
      <c r="Z362" s="361">
        <f t="shared" si="136"/>
        <v>0</v>
      </c>
      <c r="AA362" s="361">
        <f t="shared" si="136"/>
        <v>0</v>
      </c>
      <c r="AB362" s="361">
        <f t="shared" si="136"/>
        <v>0</v>
      </c>
      <c r="AC362" s="361">
        <f t="shared" si="136"/>
        <v>0</v>
      </c>
      <c r="AD362" s="361">
        <f t="shared" si="136"/>
        <v>0</v>
      </c>
      <c r="AE362" s="361">
        <f t="shared" si="136"/>
        <v>0</v>
      </c>
      <c r="AF362" s="361">
        <f t="shared" si="136"/>
        <v>0</v>
      </c>
      <c r="AG362" s="361">
        <f t="shared" si="136"/>
        <v>0</v>
      </c>
      <c r="AH362" s="361">
        <f t="shared" si="136"/>
        <v>0</v>
      </c>
      <c r="AI362" s="361">
        <f t="shared" si="136"/>
        <v>0</v>
      </c>
      <c r="AJ362" s="361">
        <f t="shared" si="136"/>
        <v>0</v>
      </c>
    </row>
    <row r="363" spans="3:36" outlineLevel="1" x14ac:dyDescent="0.3"/>
    <row r="364" spans="3:36" outlineLevel="1" x14ac:dyDescent="0.3">
      <c r="E364" s="343" t="s">
        <v>791</v>
      </c>
      <c r="I364" s="138" t="s">
        <v>833</v>
      </c>
      <c r="J364" s="353">
        <f>+SUM(J358:J362)</f>
        <v>15.58992951005161</v>
      </c>
      <c r="L364" s="353">
        <f t="shared" ref="L364:AJ364" si="137">+SUM(L358:L362)</f>
        <v>1.4065636484253101E-4</v>
      </c>
      <c r="M364" s="353">
        <f t="shared" si="137"/>
        <v>0.70328182421265495</v>
      </c>
      <c r="N364" s="353">
        <f t="shared" si="137"/>
        <v>1.4065636484253098E-3</v>
      </c>
      <c r="O364" s="353">
        <f t="shared" si="137"/>
        <v>7.0328182421265498E-2</v>
      </c>
      <c r="P364" s="353">
        <f t="shared" si="137"/>
        <v>2.8131272968506203E-4</v>
      </c>
      <c r="Q364" s="353">
        <f t="shared" si="137"/>
        <v>1.4065636484253098E-3</v>
      </c>
      <c r="R364" s="353">
        <f t="shared" si="137"/>
        <v>0.70328182421265495</v>
      </c>
      <c r="S364" s="353">
        <f t="shared" si="137"/>
        <v>8.439381890551859E-3</v>
      </c>
      <c r="T364" s="353">
        <f t="shared" si="137"/>
        <v>1.1252509187402481E-3</v>
      </c>
      <c r="U364" s="353">
        <f t="shared" si="137"/>
        <v>1.1252509187402481E-3</v>
      </c>
      <c r="V364" s="353">
        <f t="shared" si="137"/>
        <v>0.140656364842531</v>
      </c>
      <c r="W364" s="353">
        <f t="shared" si="137"/>
        <v>8.7206946202369212E-2</v>
      </c>
      <c r="X364" s="353">
        <f t="shared" si="137"/>
        <v>1.4065636484253097E-2</v>
      </c>
      <c r="Y364" s="353">
        <f t="shared" si="137"/>
        <v>1.4065636484253097E-2</v>
      </c>
      <c r="Z364" s="353">
        <f t="shared" si="137"/>
        <v>12.659072835827789</v>
      </c>
      <c r="AA364" s="353">
        <f t="shared" si="137"/>
        <v>7.0328182421265488E-4</v>
      </c>
      <c r="AB364" s="353">
        <f t="shared" si="137"/>
        <v>7.0328182421265488E-4</v>
      </c>
      <c r="AC364" s="353">
        <f t="shared" si="137"/>
        <v>8.43938189055186E-2</v>
      </c>
      <c r="AD364" s="353">
        <f t="shared" si="137"/>
        <v>1.4065636484253097E-2</v>
      </c>
      <c r="AE364" s="353">
        <f t="shared" si="137"/>
        <v>8.43938189055186E-2</v>
      </c>
      <c r="AF364" s="353">
        <f t="shared" si="137"/>
        <v>1.1252509187402481E-3</v>
      </c>
      <c r="AG364" s="353">
        <f t="shared" si="137"/>
        <v>0.12659072835827792</v>
      </c>
      <c r="AH364" s="353">
        <f t="shared" si="137"/>
        <v>0.70328182421265495</v>
      </c>
      <c r="AI364" s="353">
        <f t="shared" si="137"/>
        <v>9.8459455389771702E-2</v>
      </c>
      <c r="AJ364" s="353">
        <f t="shared" si="137"/>
        <v>7.0328182421265498E-2</v>
      </c>
    </row>
    <row r="365" spans="3:36" outlineLevel="1" x14ac:dyDescent="0.3"/>
    <row r="366" spans="3:36" ht="18" thickBot="1" x14ac:dyDescent="0.35">
      <c r="C366" s="339" t="s">
        <v>835</v>
      </c>
      <c r="D366" s="339"/>
      <c r="E366" s="339"/>
      <c r="F366" s="339"/>
      <c r="G366" s="339"/>
      <c r="H366" s="339"/>
      <c r="I366" s="339"/>
      <c r="J366" s="339"/>
      <c r="K366" s="339"/>
    </row>
    <row r="368" spans="3:36" outlineLevel="1" x14ac:dyDescent="0.3">
      <c r="D368" s="69" t="s">
        <v>76</v>
      </c>
      <c r="E368" s="69" t="s">
        <v>77</v>
      </c>
      <c r="J368" s="69" t="s">
        <v>23</v>
      </c>
      <c r="L368" s="69" t="str">
        <f t="shared" ref="L368:AJ368" si="138">+INDEX(l.reg.nom,L$6)</f>
        <v>Amazonas</v>
      </c>
      <c r="M368" s="69" t="str">
        <f t="shared" si="138"/>
        <v>Ancash</v>
      </c>
      <c r="N368" s="69" t="str">
        <f t="shared" si="138"/>
        <v>Apurímac</v>
      </c>
      <c r="O368" s="69" t="str">
        <f t="shared" si="138"/>
        <v>Arequipa</v>
      </c>
      <c r="P368" s="69" t="str">
        <f t="shared" si="138"/>
        <v>Ayacucho</v>
      </c>
      <c r="Q368" s="69" t="str">
        <f t="shared" si="138"/>
        <v>Cajamarca</v>
      </c>
      <c r="R368" s="69" t="str">
        <f t="shared" si="138"/>
        <v>Callao</v>
      </c>
      <c r="S368" s="69" t="str">
        <f t="shared" si="138"/>
        <v>Cusco</v>
      </c>
      <c r="T368" s="69" t="str">
        <f t="shared" si="138"/>
        <v>Huancavelica</v>
      </c>
      <c r="U368" s="69" t="str">
        <f t="shared" si="138"/>
        <v>Huánuco</v>
      </c>
      <c r="V368" s="69" t="str">
        <f t="shared" si="138"/>
        <v>Ica</v>
      </c>
      <c r="W368" s="69" t="str">
        <f t="shared" si="138"/>
        <v>Junín</v>
      </c>
      <c r="X368" s="69" t="str">
        <f t="shared" si="138"/>
        <v>La Libertad</v>
      </c>
      <c r="Y368" s="69" t="str">
        <f t="shared" si="138"/>
        <v>Lambayeque</v>
      </c>
      <c r="Z368" s="69" t="str">
        <f t="shared" si="138"/>
        <v>Lima</v>
      </c>
      <c r="AA368" s="69" t="str">
        <f t="shared" si="138"/>
        <v>Loreto</v>
      </c>
      <c r="AB368" s="69" t="str">
        <f t="shared" si="138"/>
        <v>Madre de Dios</v>
      </c>
      <c r="AC368" s="69" t="str">
        <f t="shared" si="138"/>
        <v>Moquegua</v>
      </c>
      <c r="AD368" s="69" t="str">
        <f t="shared" si="138"/>
        <v>Pasco</v>
      </c>
      <c r="AE368" s="69" t="str">
        <f t="shared" si="138"/>
        <v>Piura</v>
      </c>
      <c r="AF368" s="69" t="str">
        <f t="shared" si="138"/>
        <v>Puno</v>
      </c>
      <c r="AG368" s="69" t="str">
        <f t="shared" si="138"/>
        <v>San Martín</v>
      </c>
      <c r="AH368" s="69" t="str">
        <f t="shared" si="138"/>
        <v>Tacna</v>
      </c>
      <c r="AI368" s="69" t="str">
        <f t="shared" si="138"/>
        <v>Tumbes</v>
      </c>
      <c r="AJ368" s="69" t="str">
        <f t="shared" si="138"/>
        <v>Ucayali</v>
      </c>
    </row>
    <row r="369" spans="4:36" outlineLevel="1" x14ac:dyDescent="0.3">
      <c r="D369" s="70">
        <v>1</v>
      </c>
      <c r="E369" s="71" t="str">
        <f t="shared" ref="E369:E388" si="139">INDEX(l.geo.nom2,D369)</f>
        <v>2G-Urbano</v>
      </c>
      <c r="I369" s="138" t="s">
        <v>833</v>
      </c>
      <c r="J369" s="47">
        <f t="shared" ref="J369:J388" si="140">+SUM(L369:AJ369)</f>
        <v>0.31179859020103207</v>
      </c>
      <c r="L369" s="360">
        <f t="shared" ref="L369:U378" si="141">+INDEX(p.ran.dis.traf.voz,$D369,L$6)*L$364</f>
        <v>2.8131272968506203E-6</v>
      </c>
      <c r="M369" s="360">
        <f t="shared" si="141"/>
        <v>1.4065636484253099E-2</v>
      </c>
      <c r="N369" s="360">
        <f t="shared" si="141"/>
        <v>2.8131272968506196E-5</v>
      </c>
      <c r="O369" s="360">
        <f t="shared" si="141"/>
        <v>1.40656364842531E-3</v>
      </c>
      <c r="P369" s="360">
        <f t="shared" si="141"/>
        <v>5.6262545937012405E-6</v>
      </c>
      <c r="Q369" s="360">
        <f t="shared" si="141"/>
        <v>2.8131272968506196E-5</v>
      </c>
      <c r="R369" s="360">
        <f t="shared" si="141"/>
        <v>1.4065636484253099E-2</v>
      </c>
      <c r="S369" s="360">
        <f t="shared" si="141"/>
        <v>1.6878763781103719E-4</v>
      </c>
      <c r="T369" s="360">
        <f t="shared" si="141"/>
        <v>2.2505018374804962E-5</v>
      </c>
      <c r="U369" s="360">
        <f t="shared" si="141"/>
        <v>2.2505018374804962E-5</v>
      </c>
      <c r="V369" s="360">
        <f t="shared" ref="V369:AJ378" si="142">+INDEX(p.ran.dis.traf.voz,$D369,V$6)*V$364</f>
        <v>2.8131272968506199E-3</v>
      </c>
      <c r="W369" s="360">
        <f t="shared" si="142"/>
        <v>1.7441389240473843E-3</v>
      </c>
      <c r="X369" s="360">
        <f t="shared" si="142"/>
        <v>2.8131272968506197E-4</v>
      </c>
      <c r="Y369" s="360">
        <f t="shared" si="142"/>
        <v>2.8131272968506197E-4</v>
      </c>
      <c r="Z369" s="360">
        <f t="shared" si="142"/>
        <v>0.25318145671655579</v>
      </c>
      <c r="AA369" s="360">
        <f t="shared" si="142"/>
        <v>1.4065636484253098E-5</v>
      </c>
      <c r="AB369" s="360">
        <f t="shared" si="142"/>
        <v>1.4065636484253098E-5</v>
      </c>
      <c r="AC369" s="360">
        <f t="shared" si="142"/>
        <v>1.6878763781103721E-3</v>
      </c>
      <c r="AD369" s="360">
        <f t="shared" si="142"/>
        <v>2.8131272968506197E-4</v>
      </c>
      <c r="AE369" s="360">
        <f t="shared" si="142"/>
        <v>1.6878763781103721E-3</v>
      </c>
      <c r="AF369" s="360">
        <f t="shared" si="142"/>
        <v>2.2505018374804962E-5</v>
      </c>
      <c r="AG369" s="360">
        <f t="shared" si="142"/>
        <v>2.5318145671655583E-3</v>
      </c>
      <c r="AH369" s="360">
        <f t="shared" si="142"/>
        <v>1.4065636484253099E-2</v>
      </c>
      <c r="AI369" s="360">
        <f t="shared" si="142"/>
        <v>1.9691891077954341E-3</v>
      </c>
      <c r="AJ369" s="360">
        <f t="shared" si="142"/>
        <v>1.40656364842531E-3</v>
      </c>
    </row>
    <row r="370" spans="4:36" outlineLevel="1" x14ac:dyDescent="0.3">
      <c r="D370" s="70">
        <f t="shared" ref="D370:D388" si="143">+D369+1</f>
        <v>2</v>
      </c>
      <c r="E370" s="71" t="str">
        <f t="shared" si="139"/>
        <v>2G-Suburbano</v>
      </c>
      <c r="I370" s="138" t="s">
        <v>833</v>
      </c>
      <c r="J370" s="47">
        <f t="shared" si="140"/>
        <v>1.5589929510051612</v>
      </c>
      <c r="L370" s="360">
        <f t="shared" si="141"/>
        <v>1.4065636484253101E-5</v>
      </c>
      <c r="M370" s="360">
        <f t="shared" si="141"/>
        <v>7.0328182421265498E-2</v>
      </c>
      <c r="N370" s="360">
        <f t="shared" si="141"/>
        <v>1.4065636484253099E-4</v>
      </c>
      <c r="O370" s="360">
        <f t="shared" si="141"/>
        <v>7.0328182421265503E-3</v>
      </c>
      <c r="P370" s="360">
        <f t="shared" si="141"/>
        <v>2.8131272968506203E-5</v>
      </c>
      <c r="Q370" s="360">
        <f t="shared" si="141"/>
        <v>1.4065636484253099E-4</v>
      </c>
      <c r="R370" s="360">
        <f t="shared" si="141"/>
        <v>7.0328182421265498E-2</v>
      </c>
      <c r="S370" s="360">
        <f t="shared" si="141"/>
        <v>8.4393818905518592E-4</v>
      </c>
      <c r="T370" s="360">
        <f t="shared" si="141"/>
        <v>1.1252509187402481E-4</v>
      </c>
      <c r="U370" s="360">
        <f t="shared" si="141"/>
        <v>1.1252509187402481E-4</v>
      </c>
      <c r="V370" s="360">
        <f t="shared" si="142"/>
        <v>1.4065636484253101E-2</v>
      </c>
      <c r="W370" s="360">
        <f t="shared" si="142"/>
        <v>8.7206946202369219E-3</v>
      </c>
      <c r="X370" s="360">
        <f t="shared" si="142"/>
        <v>1.4065636484253098E-3</v>
      </c>
      <c r="Y370" s="360">
        <f t="shared" si="142"/>
        <v>1.4065636484253098E-3</v>
      </c>
      <c r="Z370" s="360">
        <f t="shared" si="142"/>
        <v>1.2659072835827789</v>
      </c>
      <c r="AA370" s="360">
        <f t="shared" si="142"/>
        <v>7.0328182421265493E-5</v>
      </c>
      <c r="AB370" s="360">
        <f t="shared" si="142"/>
        <v>7.0328182421265493E-5</v>
      </c>
      <c r="AC370" s="360">
        <f t="shared" si="142"/>
        <v>8.4393818905518607E-3</v>
      </c>
      <c r="AD370" s="360">
        <f t="shared" si="142"/>
        <v>1.4065636484253098E-3</v>
      </c>
      <c r="AE370" s="360">
        <f t="shared" si="142"/>
        <v>8.4393818905518607E-3</v>
      </c>
      <c r="AF370" s="360">
        <f t="shared" si="142"/>
        <v>1.1252509187402481E-4</v>
      </c>
      <c r="AG370" s="360">
        <f t="shared" si="142"/>
        <v>1.2659072835827793E-2</v>
      </c>
      <c r="AH370" s="360">
        <f t="shared" si="142"/>
        <v>7.0328182421265498E-2</v>
      </c>
      <c r="AI370" s="360">
        <f t="shared" si="142"/>
        <v>9.8459455389771702E-3</v>
      </c>
      <c r="AJ370" s="360">
        <f t="shared" si="142"/>
        <v>7.0328182421265503E-3</v>
      </c>
    </row>
    <row r="371" spans="4:36" outlineLevel="1" x14ac:dyDescent="0.3">
      <c r="D371" s="70">
        <f t="shared" si="143"/>
        <v>3</v>
      </c>
      <c r="E371" s="71" t="str">
        <f t="shared" si="139"/>
        <v>2G-Rural</v>
      </c>
      <c r="I371" s="138" t="s">
        <v>833</v>
      </c>
      <c r="J371" s="47">
        <f t="shared" si="140"/>
        <v>1.2471943608041283</v>
      </c>
      <c r="L371" s="360">
        <f t="shared" si="141"/>
        <v>1.1252509187402481E-5</v>
      </c>
      <c r="M371" s="360">
        <f t="shared" si="141"/>
        <v>5.6262545937012395E-2</v>
      </c>
      <c r="N371" s="360">
        <f t="shared" si="141"/>
        <v>1.1252509187402478E-4</v>
      </c>
      <c r="O371" s="360">
        <f t="shared" si="141"/>
        <v>5.6262545937012399E-3</v>
      </c>
      <c r="P371" s="360">
        <f t="shared" si="141"/>
        <v>2.2505018374804962E-5</v>
      </c>
      <c r="Q371" s="360">
        <f t="shared" si="141"/>
        <v>1.1252509187402478E-4</v>
      </c>
      <c r="R371" s="360">
        <f t="shared" si="141"/>
        <v>5.6262545937012395E-2</v>
      </c>
      <c r="S371" s="360">
        <f t="shared" si="141"/>
        <v>6.7515055124414876E-4</v>
      </c>
      <c r="T371" s="360">
        <f t="shared" si="141"/>
        <v>9.0020073499219849E-5</v>
      </c>
      <c r="U371" s="360">
        <f t="shared" si="141"/>
        <v>9.0020073499219849E-5</v>
      </c>
      <c r="V371" s="360">
        <f t="shared" si="142"/>
        <v>1.125250918740248E-2</v>
      </c>
      <c r="W371" s="360">
        <f t="shared" si="142"/>
        <v>6.9765556961895372E-3</v>
      </c>
      <c r="X371" s="360">
        <f t="shared" si="142"/>
        <v>1.1252509187402479E-3</v>
      </c>
      <c r="Y371" s="360">
        <f t="shared" si="142"/>
        <v>1.1252509187402479E-3</v>
      </c>
      <c r="Z371" s="360">
        <f t="shared" si="142"/>
        <v>1.0127258268662231</v>
      </c>
      <c r="AA371" s="360">
        <f t="shared" si="142"/>
        <v>5.6262545937012392E-5</v>
      </c>
      <c r="AB371" s="360">
        <f t="shared" si="142"/>
        <v>5.6262545937012392E-5</v>
      </c>
      <c r="AC371" s="360">
        <f t="shared" si="142"/>
        <v>6.7515055124414882E-3</v>
      </c>
      <c r="AD371" s="360">
        <f t="shared" si="142"/>
        <v>1.1252509187402479E-3</v>
      </c>
      <c r="AE371" s="360">
        <f t="shared" si="142"/>
        <v>6.7515055124414882E-3</v>
      </c>
      <c r="AF371" s="360">
        <f t="shared" si="142"/>
        <v>9.0020073499219849E-5</v>
      </c>
      <c r="AG371" s="360">
        <f t="shared" si="142"/>
        <v>1.0127258268662233E-2</v>
      </c>
      <c r="AH371" s="360">
        <f t="shared" si="142"/>
        <v>5.6262545937012395E-2</v>
      </c>
      <c r="AI371" s="360">
        <f t="shared" si="142"/>
        <v>7.8767564311817365E-3</v>
      </c>
      <c r="AJ371" s="360">
        <f t="shared" si="142"/>
        <v>5.6262545937012399E-3</v>
      </c>
    </row>
    <row r="372" spans="4:36" outlineLevel="1" x14ac:dyDescent="0.3">
      <c r="D372" s="70">
        <f t="shared" si="143"/>
        <v>4</v>
      </c>
      <c r="E372" s="71" t="str">
        <f t="shared" si="139"/>
        <v>2G-Libre</v>
      </c>
      <c r="I372" s="138" t="s">
        <v>833</v>
      </c>
      <c r="J372" s="47">
        <f t="shared" si="140"/>
        <v>0</v>
      </c>
      <c r="L372" s="360">
        <f t="shared" si="141"/>
        <v>0</v>
      </c>
      <c r="M372" s="360">
        <f t="shared" si="141"/>
        <v>0</v>
      </c>
      <c r="N372" s="360">
        <f t="shared" si="141"/>
        <v>0</v>
      </c>
      <c r="O372" s="360">
        <f t="shared" si="141"/>
        <v>0</v>
      </c>
      <c r="P372" s="360">
        <f t="shared" si="141"/>
        <v>0</v>
      </c>
      <c r="Q372" s="360">
        <f t="shared" si="141"/>
        <v>0</v>
      </c>
      <c r="R372" s="360">
        <f t="shared" si="141"/>
        <v>0</v>
      </c>
      <c r="S372" s="360">
        <f t="shared" si="141"/>
        <v>0</v>
      </c>
      <c r="T372" s="360">
        <f t="shared" si="141"/>
        <v>0</v>
      </c>
      <c r="U372" s="360">
        <f t="shared" si="141"/>
        <v>0</v>
      </c>
      <c r="V372" s="360">
        <f t="shared" si="142"/>
        <v>0</v>
      </c>
      <c r="W372" s="360">
        <f t="shared" si="142"/>
        <v>0</v>
      </c>
      <c r="X372" s="360">
        <f t="shared" si="142"/>
        <v>0</v>
      </c>
      <c r="Y372" s="360">
        <f t="shared" si="142"/>
        <v>0</v>
      </c>
      <c r="Z372" s="360">
        <f t="shared" si="142"/>
        <v>0</v>
      </c>
      <c r="AA372" s="360">
        <f t="shared" si="142"/>
        <v>0</v>
      </c>
      <c r="AB372" s="360">
        <f t="shared" si="142"/>
        <v>0</v>
      </c>
      <c r="AC372" s="360">
        <f t="shared" si="142"/>
        <v>0</v>
      </c>
      <c r="AD372" s="360">
        <f t="shared" si="142"/>
        <v>0</v>
      </c>
      <c r="AE372" s="360">
        <f t="shared" si="142"/>
        <v>0</v>
      </c>
      <c r="AF372" s="360">
        <f t="shared" si="142"/>
        <v>0</v>
      </c>
      <c r="AG372" s="360">
        <f t="shared" si="142"/>
        <v>0</v>
      </c>
      <c r="AH372" s="360">
        <f t="shared" si="142"/>
        <v>0</v>
      </c>
      <c r="AI372" s="360">
        <f t="shared" si="142"/>
        <v>0</v>
      </c>
      <c r="AJ372" s="360">
        <f t="shared" si="142"/>
        <v>0</v>
      </c>
    </row>
    <row r="373" spans="4:36" outlineLevel="1" x14ac:dyDescent="0.3">
      <c r="D373" s="70">
        <f t="shared" si="143"/>
        <v>5</v>
      </c>
      <c r="E373" s="71" t="str">
        <f t="shared" si="139"/>
        <v>3G-Urbano</v>
      </c>
      <c r="I373" s="138" t="s">
        <v>833</v>
      </c>
      <c r="J373" s="47">
        <f t="shared" si="140"/>
        <v>1.5589929510051612</v>
      </c>
      <c r="L373" s="360">
        <f t="shared" si="141"/>
        <v>1.4065636484253101E-5</v>
      </c>
      <c r="M373" s="360">
        <f t="shared" si="141"/>
        <v>7.0328182421265498E-2</v>
      </c>
      <c r="N373" s="360">
        <f t="shared" si="141"/>
        <v>1.4065636484253099E-4</v>
      </c>
      <c r="O373" s="360">
        <f t="shared" si="141"/>
        <v>7.0328182421265503E-3</v>
      </c>
      <c r="P373" s="360">
        <f t="shared" si="141"/>
        <v>2.8131272968506203E-5</v>
      </c>
      <c r="Q373" s="360">
        <f t="shared" si="141"/>
        <v>1.4065636484253099E-4</v>
      </c>
      <c r="R373" s="360">
        <f t="shared" si="141"/>
        <v>7.0328182421265498E-2</v>
      </c>
      <c r="S373" s="360">
        <f t="shared" si="141"/>
        <v>8.4393818905518592E-4</v>
      </c>
      <c r="T373" s="360">
        <f t="shared" si="141"/>
        <v>1.1252509187402481E-4</v>
      </c>
      <c r="U373" s="360">
        <f t="shared" si="141"/>
        <v>1.1252509187402481E-4</v>
      </c>
      <c r="V373" s="360">
        <f t="shared" si="142"/>
        <v>1.4065636484253101E-2</v>
      </c>
      <c r="W373" s="360">
        <f t="shared" si="142"/>
        <v>8.7206946202369219E-3</v>
      </c>
      <c r="X373" s="360">
        <f t="shared" si="142"/>
        <v>1.4065636484253098E-3</v>
      </c>
      <c r="Y373" s="360">
        <f t="shared" si="142"/>
        <v>1.4065636484253098E-3</v>
      </c>
      <c r="Z373" s="360">
        <f t="shared" si="142"/>
        <v>1.2659072835827789</v>
      </c>
      <c r="AA373" s="360">
        <f t="shared" si="142"/>
        <v>7.0328182421265493E-5</v>
      </c>
      <c r="AB373" s="360">
        <f t="shared" si="142"/>
        <v>7.0328182421265493E-5</v>
      </c>
      <c r="AC373" s="360">
        <f t="shared" si="142"/>
        <v>8.4393818905518607E-3</v>
      </c>
      <c r="AD373" s="360">
        <f t="shared" si="142"/>
        <v>1.4065636484253098E-3</v>
      </c>
      <c r="AE373" s="360">
        <f t="shared" si="142"/>
        <v>8.4393818905518607E-3</v>
      </c>
      <c r="AF373" s="360">
        <f t="shared" si="142"/>
        <v>1.1252509187402481E-4</v>
      </c>
      <c r="AG373" s="360">
        <f t="shared" si="142"/>
        <v>1.2659072835827793E-2</v>
      </c>
      <c r="AH373" s="360">
        <f t="shared" si="142"/>
        <v>7.0328182421265498E-2</v>
      </c>
      <c r="AI373" s="360">
        <f t="shared" si="142"/>
        <v>9.8459455389771702E-3</v>
      </c>
      <c r="AJ373" s="360">
        <f t="shared" si="142"/>
        <v>7.0328182421265503E-3</v>
      </c>
    </row>
    <row r="374" spans="4:36" outlineLevel="1" x14ac:dyDescent="0.3">
      <c r="D374" s="70">
        <f t="shared" si="143"/>
        <v>6</v>
      </c>
      <c r="E374" s="71" t="str">
        <f t="shared" si="139"/>
        <v>3G-Suburbano</v>
      </c>
      <c r="I374" s="138" t="s">
        <v>833</v>
      </c>
      <c r="J374" s="47">
        <f t="shared" si="140"/>
        <v>6.2359718040206449</v>
      </c>
      <c r="L374" s="360">
        <f t="shared" si="141"/>
        <v>5.6262545937012405E-5</v>
      </c>
      <c r="M374" s="360">
        <f t="shared" si="141"/>
        <v>0.28131272968506199</v>
      </c>
      <c r="N374" s="360">
        <f t="shared" si="141"/>
        <v>5.6262545937012395E-4</v>
      </c>
      <c r="O374" s="360">
        <f t="shared" si="141"/>
        <v>2.8131272968506201E-2</v>
      </c>
      <c r="P374" s="360">
        <f t="shared" si="141"/>
        <v>1.1252509187402481E-4</v>
      </c>
      <c r="Q374" s="360">
        <f t="shared" si="141"/>
        <v>5.6262545937012395E-4</v>
      </c>
      <c r="R374" s="360">
        <f t="shared" si="141"/>
        <v>0.28131272968506199</v>
      </c>
      <c r="S374" s="360">
        <f t="shared" si="141"/>
        <v>3.3757527562207437E-3</v>
      </c>
      <c r="T374" s="360">
        <f t="shared" si="141"/>
        <v>4.5010036749609924E-4</v>
      </c>
      <c r="U374" s="360">
        <f t="shared" si="141"/>
        <v>4.5010036749609924E-4</v>
      </c>
      <c r="V374" s="360">
        <f t="shared" si="142"/>
        <v>5.6262545937012402E-2</v>
      </c>
      <c r="W374" s="360">
        <f t="shared" si="142"/>
        <v>3.4882778480947688E-2</v>
      </c>
      <c r="X374" s="360">
        <f t="shared" si="142"/>
        <v>5.626254593701239E-3</v>
      </c>
      <c r="Y374" s="360">
        <f t="shared" si="142"/>
        <v>5.626254593701239E-3</v>
      </c>
      <c r="Z374" s="360">
        <f t="shared" si="142"/>
        <v>5.0636291343311157</v>
      </c>
      <c r="AA374" s="360">
        <f t="shared" si="142"/>
        <v>2.8131272968506197E-4</v>
      </c>
      <c r="AB374" s="360">
        <f t="shared" si="142"/>
        <v>2.8131272968506197E-4</v>
      </c>
      <c r="AC374" s="360">
        <f t="shared" si="142"/>
        <v>3.3757527562207443E-2</v>
      </c>
      <c r="AD374" s="360">
        <f t="shared" si="142"/>
        <v>5.626254593701239E-3</v>
      </c>
      <c r="AE374" s="360">
        <f t="shared" si="142"/>
        <v>3.3757527562207443E-2</v>
      </c>
      <c r="AF374" s="360">
        <f t="shared" si="142"/>
        <v>4.5010036749609924E-4</v>
      </c>
      <c r="AG374" s="360">
        <f t="shared" si="142"/>
        <v>5.0636291343311171E-2</v>
      </c>
      <c r="AH374" s="360">
        <f t="shared" si="142"/>
        <v>0.28131272968506199</v>
      </c>
      <c r="AI374" s="360">
        <f t="shared" si="142"/>
        <v>3.9383782155908681E-2</v>
      </c>
      <c r="AJ374" s="360">
        <f t="shared" si="142"/>
        <v>2.8131272968506201E-2</v>
      </c>
    </row>
    <row r="375" spans="4:36" outlineLevel="1" x14ac:dyDescent="0.3">
      <c r="D375" s="70">
        <f t="shared" si="143"/>
        <v>7</v>
      </c>
      <c r="E375" s="71" t="str">
        <f t="shared" si="139"/>
        <v>3G-Rural</v>
      </c>
      <c r="I375" s="138" t="s">
        <v>833</v>
      </c>
      <c r="J375" s="47">
        <f t="shared" si="140"/>
        <v>4.6769788530154841</v>
      </c>
      <c r="L375" s="360">
        <f t="shared" si="141"/>
        <v>4.2196909452759304E-5</v>
      </c>
      <c r="M375" s="360">
        <f t="shared" si="141"/>
        <v>0.21098454726379648</v>
      </c>
      <c r="N375" s="360">
        <f t="shared" si="141"/>
        <v>4.219690945275929E-4</v>
      </c>
      <c r="O375" s="360">
        <f t="shared" si="141"/>
        <v>2.109845472637965E-2</v>
      </c>
      <c r="P375" s="360">
        <f t="shared" si="141"/>
        <v>8.4393818905518608E-5</v>
      </c>
      <c r="Q375" s="360">
        <f t="shared" si="141"/>
        <v>4.219690945275929E-4</v>
      </c>
      <c r="R375" s="360">
        <f t="shared" si="141"/>
        <v>0.21098454726379648</v>
      </c>
      <c r="S375" s="360">
        <f t="shared" si="141"/>
        <v>2.5318145671655574E-3</v>
      </c>
      <c r="T375" s="360">
        <f t="shared" si="141"/>
        <v>3.3757527562207443E-4</v>
      </c>
      <c r="U375" s="360">
        <f t="shared" si="141"/>
        <v>3.3757527562207443E-4</v>
      </c>
      <c r="V375" s="360">
        <f t="shared" si="142"/>
        <v>4.21969094527593E-2</v>
      </c>
      <c r="W375" s="360">
        <f t="shared" si="142"/>
        <v>2.6162083860710762E-2</v>
      </c>
      <c r="X375" s="360">
        <f t="shared" si="142"/>
        <v>4.2196909452759286E-3</v>
      </c>
      <c r="Y375" s="360">
        <f t="shared" si="142"/>
        <v>4.2196909452759286E-3</v>
      </c>
      <c r="Z375" s="360">
        <f t="shared" si="142"/>
        <v>3.7977218507483368</v>
      </c>
      <c r="AA375" s="360">
        <f t="shared" si="142"/>
        <v>2.1098454726379645E-4</v>
      </c>
      <c r="AB375" s="360">
        <f t="shared" si="142"/>
        <v>2.1098454726379645E-4</v>
      </c>
      <c r="AC375" s="360">
        <f t="shared" si="142"/>
        <v>2.5318145671655579E-2</v>
      </c>
      <c r="AD375" s="360">
        <f t="shared" si="142"/>
        <v>4.2196909452759286E-3</v>
      </c>
      <c r="AE375" s="360">
        <f t="shared" si="142"/>
        <v>2.5318145671655579E-2</v>
      </c>
      <c r="AF375" s="360">
        <f t="shared" si="142"/>
        <v>3.3757527562207443E-4</v>
      </c>
      <c r="AG375" s="360">
        <f t="shared" si="142"/>
        <v>3.7977218507483375E-2</v>
      </c>
      <c r="AH375" s="360">
        <f t="shared" si="142"/>
        <v>0.21098454726379648</v>
      </c>
      <c r="AI375" s="360">
        <f t="shared" si="142"/>
        <v>2.9537836616931511E-2</v>
      </c>
      <c r="AJ375" s="360">
        <f t="shared" si="142"/>
        <v>2.109845472637965E-2</v>
      </c>
    </row>
    <row r="376" spans="4:36" outlineLevel="1" x14ac:dyDescent="0.3">
      <c r="D376" s="70">
        <f t="shared" si="143"/>
        <v>8</v>
      </c>
      <c r="E376" s="71" t="str">
        <f t="shared" si="139"/>
        <v>3G-Libre</v>
      </c>
      <c r="I376" s="138" t="s">
        <v>833</v>
      </c>
      <c r="J376" s="47">
        <f t="shared" si="140"/>
        <v>0</v>
      </c>
      <c r="L376" s="360">
        <f t="shared" si="141"/>
        <v>0</v>
      </c>
      <c r="M376" s="360">
        <f t="shared" si="141"/>
        <v>0</v>
      </c>
      <c r="N376" s="360">
        <f t="shared" si="141"/>
        <v>0</v>
      </c>
      <c r="O376" s="360">
        <f t="shared" si="141"/>
        <v>0</v>
      </c>
      <c r="P376" s="360">
        <f t="shared" si="141"/>
        <v>0</v>
      </c>
      <c r="Q376" s="360">
        <f t="shared" si="141"/>
        <v>0</v>
      </c>
      <c r="R376" s="360">
        <f t="shared" si="141"/>
        <v>0</v>
      </c>
      <c r="S376" s="360">
        <f t="shared" si="141"/>
        <v>0</v>
      </c>
      <c r="T376" s="360">
        <f t="shared" si="141"/>
        <v>0</v>
      </c>
      <c r="U376" s="360">
        <f t="shared" si="141"/>
        <v>0</v>
      </c>
      <c r="V376" s="360">
        <f t="shared" si="142"/>
        <v>0</v>
      </c>
      <c r="W376" s="360">
        <f t="shared" si="142"/>
        <v>0</v>
      </c>
      <c r="X376" s="360">
        <f t="shared" si="142"/>
        <v>0</v>
      </c>
      <c r="Y376" s="360">
        <f t="shared" si="142"/>
        <v>0</v>
      </c>
      <c r="Z376" s="360">
        <f t="shared" si="142"/>
        <v>0</v>
      </c>
      <c r="AA376" s="360">
        <f t="shared" si="142"/>
        <v>0</v>
      </c>
      <c r="AB376" s="360">
        <f t="shared" si="142"/>
        <v>0</v>
      </c>
      <c r="AC376" s="360">
        <f t="shared" si="142"/>
        <v>0</v>
      </c>
      <c r="AD376" s="360">
        <f t="shared" si="142"/>
        <v>0</v>
      </c>
      <c r="AE376" s="360">
        <f t="shared" si="142"/>
        <v>0</v>
      </c>
      <c r="AF376" s="360">
        <f t="shared" si="142"/>
        <v>0</v>
      </c>
      <c r="AG376" s="360">
        <f t="shared" si="142"/>
        <v>0</v>
      </c>
      <c r="AH376" s="360">
        <f t="shared" si="142"/>
        <v>0</v>
      </c>
      <c r="AI376" s="360">
        <f t="shared" si="142"/>
        <v>0</v>
      </c>
      <c r="AJ376" s="360">
        <f t="shared" si="142"/>
        <v>0</v>
      </c>
    </row>
    <row r="377" spans="4:36" outlineLevel="1" x14ac:dyDescent="0.3">
      <c r="D377" s="70">
        <f t="shared" si="143"/>
        <v>9</v>
      </c>
      <c r="E377" s="71" t="str">
        <f t="shared" si="139"/>
        <v>4G-Urbano</v>
      </c>
      <c r="I377" s="138" t="s">
        <v>833</v>
      </c>
      <c r="J377" s="47">
        <f t="shared" si="140"/>
        <v>0</v>
      </c>
      <c r="L377" s="360">
        <f t="shared" si="141"/>
        <v>0</v>
      </c>
      <c r="M377" s="360">
        <f t="shared" si="141"/>
        <v>0</v>
      </c>
      <c r="N377" s="360">
        <f t="shared" si="141"/>
        <v>0</v>
      </c>
      <c r="O377" s="360">
        <f t="shared" si="141"/>
        <v>0</v>
      </c>
      <c r="P377" s="360">
        <f t="shared" si="141"/>
        <v>0</v>
      </c>
      <c r="Q377" s="360">
        <f t="shared" si="141"/>
        <v>0</v>
      </c>
      <c r="R377" s="360">
        <f t="shared" si="141"/>
        <v>0</v>
      </c>
      <c r="S377" s="360">
        <f t="shared" si="141"/>
        <v>0</v>
      </c>
      <c r="T377" s="360">
        <f t="shared" si="141"/>
        <v>0</v>
      </c>
      <c r="U377" s="360">
        <f t="shared" si="141"/>
        <v>0</v>
      </c>
      <c r="V377" s="360">
        <f t="shared" si="142"/>
        <v>0</v>
      </c>
      <c r="W377" s="360">
        <f t="shared" si="142"/>
        <v>0</v>
      </c>
      <c r="X377" s="360">
        <f t="shared" si="142"/>
        <v>0</v>
      </c>
      <c r="Y377" s="360">
        <f t="shared" si="142"/>
        <v>0</v>
      </c>
      <c r="Z377" s="360">
        <f t="shared" si="142"/>
        <v>0</v>
      </c>
      <c r="AA377" s="360">
        <f t="shared" si="142"/>
        <v>0</v>
      </c>
      <c r="AB377" s="360">
        <f t="shared" si="142"/>
        <v>0</v>
      </c>
      <c r="AC377" s="360">
        <f t="shared" si="142"/>
        <v>0</v>
      </c>
      <c r="AD377" s="360">
        <f t="shared" si="142"/>
        <v>0</v>
      </c>
      <c r="AE377" s="360">
        <f t="shared" si="142"/>
        <v>0</v>
      </c>
      <c r="AF377" s="360">
        <f t="shared" si="142"/>
        <v>0</v>
      </c>
      <c r="AG377" s="360">
        <f t="shared" si="142"/>
        <v>0</v>
      </c>
      <c r="AH377" s="360">
        <f t="shared" si="142"/>
        <v>0</v>
      </c>
      <c r="AI377" s="360">
        <f t="shared" si="142"/>
        <v>0</v>
      </c>
      <c r="AJ377" s="360">
        <f t="shared" si="142"/>
        <v>0</v>
      </c>
    </row>
    <row r="378" spans="4:36" outlineLevel="1" x14ac:dyDescent="0.3">
      <c r="D378" s="70">
        <f t="shared" si="143"/>
        <v>10</v>
      </c>
      <c r="E378" s="71" t="str">
        <f t="shared" si="139"/>
        <v>4G-Suburbano</v>
      </c>
      <c r="I378" s="138" t="s">
        <v>833</v>
      </c>
      <c r="J378" s="47">
        <f t="shared" si="140"/>
        <v>0</v>
      </c>
      <c r="L378" s="360">
        <f t="shared" si="141"/>
        <v>0</v>
      </c>
      <c r="M378" s="360">
        <f t="shared" si="141"/>
        <v>0</v>
      </c>
      <c r="N378" s="360">
        <f t="shared" si="141"/>
        <v>0</v>
      </c>
      <c r="O378" s="360">
        <f t="shared" si="141"/>
        <v>0</v>
      </c>
      <c r="P378" s="360">
        <f t="shared" si="141"/>
        <v>0</v>
      </c>
      <c r="Q378" s="360">
        <f t="shared" si="141"/>
        <v>0</v>
      </c>
      <c r="R378" s="360">
        <f t="shared" si="141"/>
        <v>0</v>
      </c>
      <c r="S378" s="360">
        <f t="shared" si="141"/>
        <v>0</v>
      </c>
      <c r="T378" s="360">
        <f t="shared" si="141"/>
        <v>0</v>
      </c>
      <c r="U378" s="360">
        <f t="shared" si="141"/>
        <v>0</v>
      </c>
      <c r="V378" s="360">
        <f t="shared" si="142"/>
        <v>0</v>
      </c>
      <c r="W378" s="360">
        <f t="shared" si="142"/>
        <v>0</v>
      </c>
      <c r="X378" s="360">
        <f t="shared" si="142"/>
        <v>0</v>
      </c>
      <c r="Y378" s="360">
        <f t="shared" si="142"/>
        <v>0</v>
      </c>
      <c r="Z378" s="360">
        <f t="shared" si="142"/>
        <v>0</v>
      </c>
      <c r="AA378" s="360">
        <f t="shared" si="142"/>
        <v>0</v>
      </c>
      <c r="AB378" s="360">
        <f t="shared" si="142"/>
        <v>0</v>
      </c>
      <c r="AC378" s="360">
        <f t="shared" si="142"/>
        <v>0</v>
      </c>
      <c r="AD378" s="360">
        <f t="shared" si="142"/>
        <v>0</v>
      </c>
      <c r="AE378" s="360">
        <f t="shared" si="142"/>
        <v>0</v>
      </c>
      <c r="AF378" s="360">
        <f t="shared" si="142"/>
        <v>0</v>
      </c>
      <c r="AG378" s="360">
        <f t="shared" si="142"/>
        <v>0</v>
      </c>
      <c r="AH378" s="360">
        <f t="shared" si="142"/>
        <v>0</v>
      </c>
      <c r="AI378" s="360">
        <f t="shared" si="142"/>
        <v>0</v>
      </c>
      <c r="AJ378" s="360">
        <f t="shared" si="142"/>
        <v>0</v>
      </c>
    </row>
    <row r="379" spans="4:36" outlineLevel="1" x14ac:dyDescent="0.3">
      <c r="D379" s="70">
        <f t="shared" si="143"/>
        <v>11</v>
      </c>
      <c r="E379" s="71" t="str">
        <f t="shared" si="139"/>
        <v>4G-Rural</v>
      </c>
      <c r="I379" s="138" t="s">
        <v>833</v>
      </c>
      <c r="J379" s="47">
        <f t="shared" si="140"/>
        <v>0</v>
      </c>
      <c r="L379" s="360">
        <f t="shared" ref="L379:U388" si="144">+INDEX(p.ran.dis.traf.voz,$D379,L$6)*L$364</f>
        <v>0</v>
      </c>
      <c r="M379" s="360">
        <f t="shared" si="144"/>
        <v>0</v>
      </c>
      <c r="N379" s="360">
        <f t="shared" si="144"/>
        <v>0</v>
      </c>
      <c r="O379" s="360">
        <f t="shared" si="144"/>
        <v>0</v>
      </c>
      <c r="P379" s="360">
        <f t="shared" si="144"/>
        <v>0</v>
      </c>
      <c r="Q379" s="360">
        <f t="shared" si="144"/>
        <v>0</v>
      </c>
      <c r="R379" s="360">
        <f t="shared" si="144"/>
        <v>0</v>
      </c>
      <c r="S379" s="360">
        <f t="shared" si="144"/>
        <v>0</v>
      </c>
      <c r="T379" s="360">
        <f t="shared" si="144"/>
        <v>0</v>
      </c>
      <c r="U379" s="360">
        <f t="shared" si="144"/>
        <v>0</v>
      </c>
      <c r="V379" s="360">
        <f t="shared" ref="V379:AJ388" si="145">+INDEX(p.ran.dis.traf.voz,$D379,V$6)*V$364</f>
        <v>0</v>
      </c>
      <c r="W379" s="360">
        <f t="shared" si="145"/>
        <v>0</v>
      </c>
      <c r="X379" s="360">
        <f t="shared" si="145"/>
        <v>0</v>
      </c>
      <c r="Y379" s="360">
        <f t="shared" si="145"/>
        <v>0</v>
      </c>
      <c r="Z379" s="360">
        <f t="shared" si="145"/>
        <v>0</v>
      </c>
      <c r="AA379" s="360">
        <f t="shared" si="145"/>
        <v>0</v>
      </c>
      <c r="AB379" s="360">
        <f t="shared" si="145"/>
        <v>0</v>
      </c>
      <c r="AC379" s="360">
        <f t="shared" si="145"/>
        <v>0</v>
      </c>
      <c r="AD379" s="360">
        <f t="shared" si="145"/>
        <v>0</v>
      </c>
      <c r="AE379" s="360">
        <f t="shared" si="145"/>
        <v>0</v>
      </c>
      <c r="AF379" s="360">
        <f t="shared" si="145"/>
        <v>0</v>
      </c>
      <c r="AG379" s="360">
        <f t="shared" si="145"/>
        <v>0</v>
      </c>
      <c r="AH379" s="360">
        <f t="shared" si="145"/>
        <v>0</v>
      </c>
      <c r="AI379" s="360">
        <f t="shared" si="145"/>
        <v>0</v>
      </c>
      <c r="AJ379" s="360">
        <f t="shared" si="145"/>
        <v>0</v>
      </c>
    </row>
    <row r="380" spans="4:36" outlineLevel="1" x14ac:dyDescent="0.3">
      <c r="D380" s="70">
        <f t="shared" si="143"/>
        <v>12</v>
      </c>
      <c r="E380" s="71" t="str">
        <f t="shared" si="139"/>
        <v>4G-Libre</v>
      </c>
      <c r="I380" s="138" t="s">
        <v>833</v>
      </c>
      <c r="J380" s="47">
        <f t="shared" si="140"/>
        <v>0</v>
      </c>
      <c r="L380" s="360">
        <f t="shared" si="144"/>
        <v>0</v>
      </c>
      <c r="M380" s="360">
        <f t="shared" si="144"/>
        <v>0</v>
      </c>
      <c r="N380" s="360">
        <f t="shared" si="144"/>
        <v>0</v>
      </c>
      <c r="O380" s="360">
        <f t="shared" si="144"/>
        <v>0</v>
      </c>
      <c r="P380" s="360">
        <f t="shared" si="144"/>
        <v>0</v>
      </c>
      <c r="Q380" s="360">
        <f t="shared" si="144"/>
        <v>0</v>
      </c>
      <c r="R380" s="360">
        <f t="shared" si="144"/>
        <v>0</v>
      </c>
      <c r="S380" s="360">
        <f t="shared" si="144"/>
        <v>0</v>
      </c>
      <c r="T380" s="360">
        <f t="shared" si="144"/>
        <v>0</v>
      </c>
      <c r="U380" s="360">
        <f t="shared" si="144"/>
        <v>0</v>
      </c>
      <c r="V380" s="360">
        <f t="shared" si="145"/>
        <v>0</v>
      </c>
      <c r="W380" s="360">
        <f t="shared" si="145"/>
        <v>0</v>
      </c>
      <c r="X380" s="360">
        <f t="shared" si="145"/>
        <v>0</v>
      </c>
      <c r="Y380" s="360">
        <f t="shared" si="145"/>
        <v>0</v>
      </c>
      <c r="Z380" s="360">
        <f t="shared" si="145"/>
        <v>0</v>
      </c>
      <c r="AA380" s="360">
        <f t="shared" si="145"/>
        <v>0</v>
      </c>
      <c r="AB380" s="360">
        <f t="shared" si="145"/>
        <v>0</v>
      </c>
      <c r="AC380" s="360">
        <f t="shared" si="145"/>
        <v>0</v>
      </c>
      <c r="AD380" s="360">
        <f t="shared" si="145"/>
        <v>0</v>
      </c>
      <c r="AE380" s="360">
        <f t="shared" si="145"/>
        <v>0</v>
      </c>
      <c r="AF380" s="360">
        <f t="shared" si="145"/>
        <v>0</v>
      </c>
      <c r="AG380" s="360">
        <f t="shared" si="145"/>
        <v>0</v>
      </c>
      <c r="AH380" s="360">
        <f t="shared" si="145"/>
        <v>0</v>
      </c>
      <c r="AI380" s="360">
        <f t="shared" si="145"/>
        <v>0</v>
      </c>
      <c r="AJ380" s="360">
        <f t="shared" si="145"/>
        <v>0</v>
      </c>
    </row>
    <row r="381" spans="4:36" outlineLevel="1" x14ac:dyDescent="0.3">
      <c r="D381" s="70">
        <f t="shared" si="143"/>
        <v>13</v>
      </c>
      <c r="E381" s="71" t="str">
        <f t="shared" si="139"/>
        <v>Libre</v>
      </c>
      <c r="I381" s="138" t="s">
        <v>833</v>
      </c>
      <c r="J381" s="47">
        <f t="shared" si="140"/>
        <v>0</v>
      </c>
      <c r="L381" s="360">
        <f t="shared" si="144"/>
        <v>0</v>
      </c>
      <c r="M381" s="360">
        <f t="shared" si="144"/>
        <v>0</v>
      </c>
      <c r="N381" s="360">
        <f t="shared" si="144"/>
        <v>0</v>
      </c>
      <c r="O381" s="360">
        <f t="shared" si="144"/>
        <v>0</v>
      </c>
      <c r="P381" s="360">
        <f t="shared" si="144"/>
        <v>0</v>
      </c>
      <c r="Q381" s="360">
        <f t="shared" si="144"/>
        <v>0</v>
      </c>
      <c r="R381" s="360">
        <f t="shared" si="144"/>
        <v>0</v>
      </c>
      <c r="S381" s="360">
        <f t="shared" si="144"/>
        <v>0</v>
      </c>
      <c r="T381" s="360">
        <f t="shared" si="144"/>
        <v>0</v>
      </c>
      <c r="U381" s="360">
        <f t="shared" si="144"/>
        <v>0</v>
      </c>
      <c r="V381" s="360">
        <f t="shared" si="145"/>
        <v>0</v>
      </c>
      <c r="W381" s="360">
        <f t="shared" si="145"/>
        <v>0</v>
      </c>
      <c r="X381" s="360">
        <f t="shared" si="145"/>
        <v>0</v>
      </c>
      <c r="Y381" s="360">
        <f t="shared" si="145"/>
        <v>0</v>
      </c>
      <c r="Z381" s="360">
        <f t="shared" si="145"/>
        <v>0</v>
      </c>
      <c r="AA381" s="360">
        <f t="shared" si="145"/>
        <v>0</v>
      </c>
      <c r="AB381" s="360">
        <f t="shared" si="145"/>
        <v>0</v>
      </c>
      <c r="AC381" s="360">
        <f t="shared" si="145"/>
        <v>0</v>
      </c>
      <c r="AD381" s="360">
        <f t="shared" si="145"/>
        <v>0</v>
      </c>
      <c r="AE381" s="360">
        <f t="shared" si="145"/>
        <v>0</v>
      </c>
      <c r="AF381" s="360">
        <f t="shared" si="145"/>
        <v>0</v>
      </c>
      <c r="AG381" s="360">
        <f t="shared" si="145"/>
        <v>0</v>
      </c>
      <c r="AH381" s="360">
        <f t="shared" si="145"/>
        <v>0</v>
      </c>
      <c r="AI381" s="360">
        <f t="shared" si="145"/>
        <v>0</v>
      </c>
      <c r="AJ381" s="360">
        <f t="shared" si="145"/>
        <v>0</v>
      </c>
    </row>
    <row r="382" spans="4:36" outlineLevel="1" x14ac:dyDescent="0.3">
      <c r="D382" s="70">
        <f t="shared" si="143"/>
        <v>14</v>
      </c>
      <c r="E382" s="71" t="str">
        <f t="shared" si="139"/>
        <v>Libre</v>
      </c>
      <c r="I382" s="138" t="s">
        <v>833</v>
      </c>
      <c r="J382" s="47">
        <f t="shared" si="140"/>
        <v>0</v>
      </c>
      <c r="L382" s="360">
        <f t="shared" si="144"/>
        <v>0</v>
      </c>
      <c r="M382" s="360">
        <f t="shared" si="144"/>
        <v>0</v>
      </c>
      <c r="N382" s="360">
        <f t="shared" si="144"/>
        <v>0</v>
      </c>
      <c r="O382" s="360">
        <f t="shared" si="144"/>
        <v>0</v>
      </c>
      <c r="P382" s="360">
        <f t="shared" si="144"/>
        <v>0</v>
      </c>
      <c r="Q382" s="360">
        <f t="shared" si="144"/>
        <v>0</v>
      </c>
      <c r="R382" s="360">
        <f t="shared" si="144"/>
        <v>0</v>
      </c>
      <c r="S382" s="360">
        <f t="shared" si="144"/>
        <v>0</v>
      </c>
      <c r="T382" s="360">
        <f t="shared" si="144"/>
        <v>0</v>
      </c>
      <c r="U382" s="360">
        <f t="shared" si="144"/>
        <v>0</v>
      </c>
      <c r="V382" s="360">
        <f t="shared" si="145"/>
        <v>0</v>
      </c>
      <c r="W382" s="360">
        <f t="shared" si="145"/>
        <v>0</v>
      </c>
      <c r="X382" s="360">
        <f t="shared" si="145"/>
        <v>0</v>
      </c>
      <c r="Y382" s="360">
        <f t="shared" si="145"/>
        <v>0</v>
      </c>
      <c r="Z382" s="360">
        <f t="shared" si="145"/>
        <v>0</v>
      </c>
      <c r="AA382" s="360">
        <f t="shared" si="145"/>
        <v>0</v>
      </c>
      <c r="AB382" s="360">
        <f t="shared" si="145"/>
        <v>0</v>
      </c>
      <c r="AC382" s="360">
        <f t="shared" si="145"/>
        <v>0</v>
      </c>
      <c r="AD382" s="360">
        <f t="shared" si="145"/>
        <v>0</v>
      </c>
      <c r="AE382" s="360">
        <f t="shared" si="145"/>
        <v>0</v>
      </c>
      <c r="AF382" s="360">
        <f t="shared" si="145"/>
        <v>0</v>
      </c>
      <c r="AG382" s="360">
        <f t="shared" si="145"/>
        <v>0</v>
      </c>
      <c r="AH382" s="360">
        <f t="shared" si="145"/>
        <v>0</v>
      </c>
      <c r="AI382" s="360">
        <f t="shared" si="145"/>
        <v>0</v>
      </c>
      <c r="AJ382" s="360">
        <f t="shared" si="145"/>
        <v>0</v>
      </c>
    </row>
    <row r="383" spans="4:36" outlineLevel="1" x14ac:dyDescent="0.3">
      <c r="D383" s="70">
        <f t="shared" si="143"/>
        <v>15</v>
      </c>
      <c r="E383" s="71" t="str">
        <f t="shared" si="139"/>
        <v>Libre</v>
      </c>
      <c r="I383" s="138" t="s">
        <v>833</v>
      </c>
      <c r="J383" s="47">
        <f t="shared" si="140"/>
        <v>0</v>
      </c>
      <c r="L383" s="360">
        <f t="shared" si="144"/>
        <v>0</v>
      </c>
      <c r="M383" s="360">
        <f t="shared" si="144"/>
        <v>0</v>
      </c>
      <c r="N383" s="360">
        <f t="shared" si="144"/>
        <v>0</v>
      </c>
      <c r="O383" s="360">
        <f t="shared" si="144"/>
        <v>0</v>
      </c>
      <c r="P383" s="360">
        <f t="shared" si="144"/>
        <v>0</v>
      </c>
      <c r="Q383" s="360">
        <f t="shared" si="144"/>
        <v>0</v>
      </c>
      <c r="R383" s="360">
        <f t="shared" si="144"/>
        <v>0</v>
      </c>
      <c r="S383" s="360">
        <f t="shared" si="144"/>
        <v>0</v>
      </c>
      <c r="T383" s="360">
        <f t="shared" si="144"/>
        <v>0</v>
      </c>
      <c r="U383" s="360">
        <f t="shared" si="144"/>
        <v>0</v>
      </c>
      <c r="V383" s="360">
        <f t="shared" si="145"/>
        <v>0</v>
      </c>
      <c r="W383" s="360">
        <f t="shared" si="145"/>
        <v>0</v>
      </c>
      <c r="X383" s="360">
        <f t="shared" si="145"/>
        <v>0</v>
      </c>
      <c r="Y383" s="360">
        <f t="shared" si="145"/>
        <v>0</v>
      </c>
      <c r="Z383" s="360">
        <f t="shared" si="145"/>
        <v>0</v>
      </c>
      <c r="AA383" s="360">
        <f t="shared" si="145"/>
        <v>0</v>
      </c>
      <c r="AB383" s="360">
        <f t="shared" si="145"/>
        <v>0</v>
      </c>
      <c r="AC383" s="360">
        <f t="shared" si="145"/>
        <v>0</v>
      </c>
      <c r="AD383" s="360">
        <f t="shared" si="145"/>
        <v>0</v>
      </c>
      <c r="AE383" s="360">
        <f t="shared" si="145"/>
        <v>0</v>
      </c>
      <c r="AF383" s="360">
        <f t="shared" si="145"/>
        <v>0</v>
      </c>
      <c r="AG383" s="360">
        <f t="shared" si="145"/>
        <v>0</v>
      </c>
      <c r="AH383" s="360">
        <f t="shared" si="145"/>
        <v>0</v>
      </c>
      <c r="AI383" s="360">
        <f t="shared" si="145"/>
        <v>0</v>
      </c>
      <c r="AJ383" s="360">
        <f t="shared" si="145"/>
        <v>0</v>
      </c>
    </row>
    <row r="384" spans="4:36" outlineLevel="1" x14ac:dyDescent="0.3">
      <c r="D384" s="70">
        <f t="shared" si="143"/>
        <v>16</v>
      </c>
      <c r="E384" s="71" t="str">
        <f t="shared" si="139"/>
        <v>Libre</v>
      </c>
      <c r="I384" s="138" t="s">
        <v>833</v>
      </c>
      <c r="J384" s="47">
        <f t="shared" si="140"/>
        <v>0</v>
      </c>
      <c r="L384" s="360">
        <f t="shared" si="144"/>
        <v>0</v>
      </c>
      <c r="M384" s="360">
        <f t="shared" si="144"/>
        <v>0</v>
      </c>
      <c r="N384" s="360">
        <f t="shared" si="144"/>
        <v>0</v>
      </c>
      <c r="O384" s="360">
        <f t="shared" si="144"/>
        <v>0</v>
      </c>
      <c r="P384" s="360">
        <f t="shared" si="144"/>
        <v>0</v>
      </c>
      <c r="Q384" s="360">
        <f t="shared" si="144"/>
        <v>0</v>
      </c>
      <c r="R384" s="360">
        <f t="shared" si="144"/>
        <v>0</v>
      </c>
      <c r="S384" s="360">
        <f t="shared" si="144"/>
        <v>0</v>
      </c>
      <c r="T384" s="360">
        <f t="shared" si="144"/>
        <v>0</v>
      </c>
      <c r="U384" s="360">
        <f t="shared" si="144"/>
        <v>0</v>
      </c>
      <c r="V384" s="360">
        <f t="shared" si="145"/>
        <v>0</v>
      </c>
      <c r="W384" s="360">
        <f t="shared" si="145"/>
        <v>0</v>
      </c>
      <c r="X384" s="360">
        <f t="shared" si="145"/>
        <v>0</v>
      </c>
      <c r="Y384" s="360">
        <f t="shared" si="145"/>
        <v>0</v>
      </c>
      <c r="Z384" s="360">
        <f t="shared" si="145"/>
        <v>0</v>
      </c>
      <c r="AA384" s="360">
        <f t="shared" si="145"/>
        <v>0</v>
      </c>
      <c r="AB384" s="360">
        <f t="shared" si="145"/>
        <v>0</v>
      </c>
      <c r="AC384" s="360">
        <f t="shared" si="145"/>
        <v>0</v>
      </c>
      <c r="AD384" s="360">
        <f t="shared" si="145"/>
        <v>0</v>
      </c>
      <c r="AE384" s="360">
        <f t="shared" si="145"/>
        <v>0</v>
      </c>
      <c r="AF384" s="360">
        <f t="shared" si="145"/>
        <v>0</v>
      </c>
      <c r="AG384" s="360">
        <f t="shared" si="145"/>
        <v>0</v>
      </c>
      <c r="AH384" s="360">
        <f t="shared" si="145"/>
        <v>0</v>
      </c>
      <c r="AI384" s="360">
        <f t="shared" si="145"/>
        <v>0</v>
      </c>
      <c r="AJ384" s="360">
        <f t="shared" si="145"/>
        <v>0</v>
      </c>
    </row>
    <row r="385" spans="4:36" outlineLevel="1" x14ac:dyDescent="0.3">
      <c r="D385" s="70">
        <f t="shared" si="143"/>
        <v>17</v>
      </c>
      <c r="E385" s="71" t="str">
        <f t="shared" si="139"/>
        <v>Libre</v>
      </c>
      <c r="I385" s="138" t="s">
        <v>833</v>
      </c>
      <c r="J385" s="47">
        <f t="shared" si="140"/>
        <v>0</v>
      </c>
      <c r="L385" s="360">
        <f t="shared" si="144"/>
        <v>0</v>
      </c>
      <c r="M385" s="360">
        <f t="shared" si="144"/>
        <v>0</v>
      </c>
      <c r="N385" s="360">
        <f t="shared" si="144"/>
        <v>0</v>
      </c>
      <c r="O385" s="360">
        <f t="shared" si="144"/>
        <v>0</v>
      </c>
      <c r="P385" s="360">
        <f t="shared" si="144"/>
        <v>0</v>
      </c>
      <c r="Q385" s="360">
        <f t="shared" si="144"/>
        <v>0</v>
      </c>
      <c r="R385" s="360">
        <f t="shared" si="144"/>
        <v>0</v>
      </c>
      <c r="S385" s="360">
        <f t="shared" si="144"/>
        <v>0</v>
      </c>
      <c r="T385" s="360">
        <f t="shared" si="144"/>
        <v>0</v>
      </c>
      <c r="U385" s="360">
        <f t="shared" si="144"/>
        <v>0</v>
      </c>
      <c r="V385" s="360">
        <f t="shared" si="145"/>
        <v>0</v>
      </c>
      <c r="W385" s="360">
        <f t="shared" si="145"/>
        <v>0</v>
      </c>
      <c r="X385" s="360">
        <f t="shared" si="145"/>
        <v>0</v>
      </c>
      <c r="Y385" s="360">
        <f t="shared" si="145"/>
        <v>0</v>
      </c>
      <c r="Z385" s="360">
        <f t="shared" si="145"/>
        <v>0</v>
      </c>
      <c r="AA385" s="360">
        <f t="shared" si="145"/>
        <v>0</v>
      </c>
      <c r="AB385" s="360">
        <f t="shared" si="145"/>
        <v>0</v>
      </c>
      <c r="AC385" s="360">
        <f t="shared" si="145"/>
        <v>0</v>
      </c>
      <c r="AD385" s="360">
        <f t="shared" si="145"/>
        <v>0</v>
      </c>
      <c r="AE385" s="360">
        <f t="shared" si="145"/>
        <v>0</v>
      </c>
      <c r="AF385" s="360">
        <f t="shared" si="145"/>
        <v>0</v>
      </c>
      <c r="AG385" s="360">
        <f t="shared" si="145"/>
        <v>0</v>
      </c>
      <c r="AH385" s="360">
        <f t="shared" si="145"/>
        <v>0</v>
      </c>
      <c r="AI385" s="360">
        <f t="shared" si="145"/>
        <v>0</v>
      </c>
      <c r="AJ385" s="360">
        <f t="shared" si="145"/>
        <v>0</v>
      </c>
    </row>
    <row r="386" spans="4:36" outlineLevel="1" x14ac:dyDescent="0.3">
      <c r="D386" s="70">
        <f t="shared" si="143"/>
        <v>18</v>
      </c>
      <c r="E386" s="71" t="str">
        <f t="shared" si="139"/>
        <v>Libre</v>
      </c>
      <c r="I386" s="138" t="s">
        <v>833</v>
      </c>
      <c r="J386" s="47">
        <f t="shared" si="140"/>
        <v>0</v>
      </c>
      <c r="L386" s="360">
        <f t="shared" si="144"/>
        <v>0</v>
      </c>
      <c r="M386" s="360">
        <f t="shared" si="144"/>
        <v>0</v>
      </c>
      <c r="N386" s="360">
        <f t="shared" si="144"/>
        <v>0</v>
      </c>
      <c r="O386" s="360">
        <f t="shared" si="144"/>
        <v>0</v>
      </c>
      <c r="P386" s="360">
        <f t="shared" si="144"/>
        <v>0</v>
      </c>
      <c r="Q386" s="360">
        <f t="shared" si="144"/>
        <v>0</v>
      </c>
      <c r="R386" s="360">
        <f t="shared" si="144"/>
        <v>0</v>
      </c>
      <c r="S386" s="360">
        <f t="shared" si="144"/>
        <v>0</v>
      </c>
      <c r="T386" s="360">
        <f t="shared" si="144"/>
        <v>0</v>
      </c>
      <c r="U386" s="360">
        <f t="shared" si="144"/>
        <v>0</v>
      </c>
      <c r="V386" s="360">
        <f t="shared" si="145"/>
        <v>0</v>
      </c>
      <c r="W386" s="360">
        <f t="shared" si="145"/>
        <v>0</v>
      </c>
      <c r="X386" s="360">
        <f t="shared" si="145"/>
        <v>0</v>
      </c>
      <c r="Y386" s="360">
        <f t="shared" si="145"/>
        <v>0</v>
      </c>
      <c r="Z386" s="360">
        <f t="shared" si="145"/>
        <v>0</v>
      </c>
      <c r="AA386" s="360">
        <f t="shared" si="145"/>
        <v>0</v>
      </c>
      <c r="AB386" s="360">
        <f t="shared" si="145"/>
        <v>0</v>
      </c>
      <c r="AC386" s="360">
        <f t="shared" si="145"/>
        <v>0</v>
      </c>
      <c r="AD386" s="360">
        <f t="shared" si="145"/>
        <v>0</v>
      </c>
      <c r="AE386" s="360">
        <f t="shared" si="145"/>
        <v>0</v>
      </c>
      <c r="AF386" s="360">
        <f t="shared" si="145"/>
        <v>0</v>
      </c>
      <c r="AG386" s="360">
        <f t="shared" si="145"/>
        <v>0</v>
      </c>
      <c r="AH386" s="360">
        <f t="shared" si="145"/>
        <v>0</v>
      </c>
      <c r="AI386" s="360">
        <f t="shared" si="145"/>
        <v>0</v>
      </c>
      <c r="AJ386" s="360">
        <f t="shared" si="145"/>
        <v>0</v>
      </c>
    </row>
    <row r="387" spans="4:36" outlineLevel="1" x14ac:dyDescent="0.3">
      <c r="D387" s="70">
        <f t="shared" si="143"/>
        <v>19</v>
      </c>
      <c r="E387" s="71" t="str">
        <f t="shared" si="139"/>
        <v>Libre</v>
      </c>
      <c r="I387" s="138" t="s">
        <v>833</v>
      </c>
      <c r="J387" s="47">
        <f t="shared" si="140"/>
        <v>0</v>
      </c>
      <c r="L387" s="360">
        <f t="shared" si="144"/>
        <v>0</v>
      </c>
      <c r="M387" s="360">
        <f t="shared" si="144"/>
        <v>0</v>
      </c>
      <c r="N387" s="360">
        <f t="shared" si="144"/>
        <v>0</v>
      </c>
      <c r="O387" s="360">
        <f t="shared" si="144"/>
        <v>0</v>
      </c>
      <c r="P387" s="360">
        <f t="shared" si="144"/>
        <v>0</v>
      </c>
      <c r="Q387" s="360">
        <f t="shared" si="144"/>
        <v>0</v>
      </c>
      <c r="R387" s="360">
        <f t="shared" si="144"/>
        <v>0</v>
      </c>
      <c r="S387" s="360">
        <f t="shared" si="144"/>
        <v>0</v>
      </c>
      <c r="T387" s="360">
        <f t="shared" si="144"/>
        <v>0</v>
      </c>
      <c r="U387" s="360">
        <f t="shared" si="144"/>
        <v>0</v>
      </c>
      <c r="V387" s="360">
        <f t="shared" si="145"/>
        <v>0</v>
      </c>
      <c r="W387" s="360">
        <f t="shared" si="145"/>
        <v>0</v>
      </c>
      <c r="X387" s="360">
        <f t="shared" si="145"/>
        <v>0</v>
      </c>
      <c r="Y387" s="360">
        <f t="shared" si="145"/>
        <v>0</v>
      </c>
      <c r="Z387" s="360">
        <f t="shared" si="145"/>
        <v>0</v>
      </c>
      <c r="AA387" s="360">
        <f t="shared" si="145"/>
        <v>0</v>
      </c>
      <c r="AB387" s="360">
        <f t="shared" si="145"/>
        <v>0</v>
      </c>
      <c r="AC387" s="360">
        <f t="shared" si="145"/>
        <v>0</v>
      </c>
      <c r="AD387" s="360">
        <f t="shared" si="145"/>
        <v>0</v>
      </c>
      <c r="AE387" s="360">
        <f t="shared" si="145"/>
        <v>0</v>
      </c>
      <c r="AF387" s="360">
        <f t="shared" si="145"/>
        <v>0</v>
      </c>
      <c r="AG387" s="360">
        <f t="shared" si="145"/>
        <v>0</v>
      </c>
      <c r="AH387" s="360">
        <f t="shared" si="145"/>
        <v>0</v>
      </c>
      <c r="AI387" s="360">
        <f t="shared" si="145"/>
        <v>0</v>
      </c>
      <c r="AJ387" s="360">
        <f t="shared" si="145"/>
        <v>0</v>
      </c>
    </row>
    <row r="388" spans="4:36" outlineLevel="1" x14ac:dyDescent="0.3">
      <c r="D388" s="70">
        <f t="shared" si="143"/>
        <v>20</v>
      </c>
      <c r="E388" s="71" t="str">
        <f t="shared" si="139"/>
        <v>Libre</v>
      </c>
      <c r="I388" s="138" t="s">
        <v>833</v>
      </c>
      <c r="J388" s="47">
        <f t="shared" si="140"/>
        <v>0</v>
      </c>
      <c r="L388" s="360">
        <f t="shared" si="144"/>
        <v>0</v>
      </c>
      <c r="M388" s="360">
        <f t="shared" si="144"/>
        <v>0</v>
      </c>
      <c r="N388" s="360">
        <f t="shared" si="144"/>
        <v>0</v>
      </c>
      <c r="O388" s="360">
        <f t="shared" si="144"/>
        <v>0</v>
      </c>
      <c r="P388" s="360">
        <f t="shared" si="144"/>
        <v>0</v>
      </c>
      <c r="Q388" s="360">
        <f t="shared" si="144"/>
        <v>0</v>
      </c>
      <c r="R388" s="360">
        <f t="shared" si="144"/>
        <v>0</v>
      </c>
      <c r="S388" s="360">
        <f t="shared" si="144"/>
        <v>0</v>
      </c>
      <c r="T388" s="360">
        <f t="shared" si="144"/>
        <v>0</v>
      </c>
      <c r="U388" s="360">
        <f t="shared" si="144"/>
        <v>0</v>
      </c>
      <c r="V388" s="360">
        <f t="shared" si="145"/>
        <v>0</v>
      </c>
      <c r="W388" s="360">
        <f t="shared" si="145"/>
        <v>0</v>
      </c>
      <c r="X388" s="360">
        <f t="shared" si="145"/>
        <v>0</v>
      </c>
      <c r="Y388" s="360">
        <f t="shared" si="145"/>
        <v>0</v>
      </c>
      <c r="Z388" s="360">
        <f t="shared" si="145"/>
        <v>0</v>
      </c>
      <c r="AA388" s="360">
        <f t="shared" si="145"/>
        <v>0</v>
      </c>
      <c r="AB388" s="360">
        <f t="shared" si="145"/>
        <v>0</v>
      </c>
      <c r="AC388" s="360">
        <f t="shared" si="145"/>
        <v>0</v>
      </c>
      <c r="AD388" s="360">
        <f t="shared" si="145"/>
        <v>0</v>
      </c>
      <c r="AE388" s="360">
        <f t="shared" si="145"/>
        <v>0</v>
      </c>
      <c r="AF388" s="360">
        <f t="shared" si="145"/>
        <v>0</v>
      </c>
      <c r="AG388" s="360">
        <f t="shared" si="145"/>
        <v>0</v>
      </c>
      <c r="AH388" s="360">
        <f t="shared" si="145"/>
        <v>0</v>
      </c>
      <c r="AI388" s="360">
        <f t="shared" si="145"/>
        <v>0</v>
      </c>
      <c r="AJ388" s="360">
        <f t="shared" si="145"/>
        <v>0</v>
      </c>
    </row>
    <row r="389" spans="4:36" outlineLevel="1" x14ac:dyDescent="0.3"/>
    <row r="390" spans="4:36" outlineLevel="1" x14ac:dyDescent="0.3">
      <c r="E390" s="343" t="s">
        <v>834</v>
      </c>
      <c r="F390" s="342"/>
      <c r="G390" s="342"/>
      <c r="H390" s="342"/>
      <c r="I390" s="138" t="s">
        <v>833</v>
      </c>
      <c r="J390" s="353">
        <f>+SUM(J369:J388)</f>
        <v>15.589929510051611</v>
      </c>
      <c r="K390" s="342"/>
      <c r="L390" s="353">
        <f t="shared" ref="L390:AJ390" si="146">+SUM(L369:L388)</f>
        <v>1.4065636484253101E-4</v>
      </c>
      <c r="M390" s="353">
        <f t="shared" si="146"/>
        <v>0.70328182421265495</v>
      </c>
      <c r="N390" s="353">
        <f t="shared" si="146"/>
        <v>1.4065636484253098E-3</v>
      </c>
      <c r="O390" s="353">
        <f t="shared" si="146"/>
        <v>7.0328182421265498E-2</v>
      </c>
      <c r="P390" s="353">
        <f t="shared" si="146"/>
        <v>2.8131272968506203E-4</v>
      </c>
      <c r="Q390" s="353">
        <f t="shared" si="146"/>
        <v>1.4065636484253098E-3</v>
      </c>
      <c r="R390" s="353">
        <f t="shared" si="146"/>
        <v>0.70328182421265495</v>
      </c>
      <c r="S390" s="353">
        <f t="shared" si="146"/>
        <v>8.439381890551859E-3</v>
      </c>
      <c r="T390" s="353">
        <f t="shared" si="146"/>
        <v>1.1252509187402481E-3</v>
      </c>
      <c r="U390" s="353">
        <f t="shared" si="146"/>
        <v>1.1252509187402481E-3</v>
      </c>
      <c r="V390" s="353">
        <f t="shared" si="146"/>
        <v>0.140656364842531</v>
      </c>
      <c r="W390" s="353">
        <f t="shared" si="146"/>
        <v>8.7206946202369212E-2</v>
      </c>
      <c r="X390" s="353">
        <f t="shared" si="146"/>
        <v>1.4065636484253097E-2</v>
      </c>
      <c r="Y390" s="353">
        <f t="shared" si="146"/>
        <v>1.4065636484253097E-2</v>
      </c>
      <c r="Z390" s="353">
        <f t="shared" si="146"/>
        <v>12.659072835827789</v>
      </c>
      <c r="AA390" s="353">
        <f t="shared" si="146"/>
        <v>7.0328182421265488E-4</v>
      </c>
      <c r="AB390" s="353">
        <f t="shared" si="146"/>
        <v>7.0328182421265488E-4</v>
      </c>
      <c r="AC390" s="353">
        <f t="shared" si="146"/>
        <v>8.43938189055186E-2</v>
      </c>
      <c r="AD390" s="353">
        <f t="shared" si="146"/>
        <v>1.4065636484253097E-2</v>
      </c>
      <c r="AE390" s="353">
        <f t="shared" si="146"/>
        <v>8.43938189055186E-2</v>
      </c>
      <c r="AF390" s="353">
        <f t="shared" si="146"/>
        <v>1.1252509187402481E-3</v>
      </c>
      <c r="AG390" s="353">
        <f t="shared" si="146"/>
        <v>0.12659072835827792</v>
      </c>
      <c r="AH390" s="353">
        <f t="shared" si="146"/>
        <v>0.70328182421265495</v>
      </c>
      <c r="AI390" s="353">
        <f t="shared" si="146"/>
        <v>9.8459455389771716E-2</v>
      </c>
      <c r="AJ390" s="353">
        <f t="shared" si="146"/>
        <v>7.0328182421265498E-2</v>
      </c>
    </row>
    <row r="391" spans="4:36" outlineLevel="1" x14ac:dyDescent="0.3"/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J952"/>
  <sheetViews>
    <sheetView showGridLines="0" zoomScale="85" zoomScaleNormal="85" workbookViewId="0">
      <pane ySplit="4" topLeftCell="A5" activePane="bottomLeft" state="frozen"/>
      <selection activeCell="A2" sqref="A2"/>
      <selection pane="bottomLeft" activeCell="A5" sqref="A5"/>
    </sheetView>
  </sheetViews>
  <sheetFormatPr baseColWidth="10" defaultColWidth="9.109375" defaultRowHeight="13.8" outlineLevelRow="1" x14ac:dyDescent="0.3"/>
  <cols>
    <col min="1" max="3" width="5.88671875" style="233" customWidth="1"/>
    <col min="4" max="4" width="4" style="233" customWidth="1"/>
    <col min="5" max="5" width="33.5546875" style="233" customWidth="1"/>
    <col min="6" max="7" width="10.6640625" style="233" customWidth="1"/>
    <col min="8" max="8" width="9.6640625" style="233" customWidth="1"/>
    <col min="9" max="9" width="11" style="233" customWidth="1"/>
    <col min="10" max="10" width="13" style="233" customWidth="1"/>
    <col min="11" max="11" width="12.5546875" style="233" customWidth="1"/>
    <col min="12" max="36" width="14.88671875" style="233" customWidth="1"/>
    <col min="37" max="16384" width="9.109375" style="233"/>
  </cols>
  <sheetData>
    <row r="1" spans="1:36" x14ac:dyDescent="0.3">
      <c r="A1" s="359" t="s">
        <v>832</v>
      </c>
    </row>
    <row r="2" spans="1:36" ht="20.399999999999999" x14ac:dyDescent="0.35">
      <c r="F2" s="288" t="str">
        <f>'Panel de Control'!$F$2</f>
        <v>Modelo Cargo de Terminación Móvil</v>
      </c>
    </row>
    <row r="3" spans="1:36" ht="17.399999999999999" x14ac:dyDescent="0.3">
      <c r="F3" s="358" t="s">
        <v>1059</v>
      </c>
    </row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7" spans="1:36" outlineLevel="1" x14ac:dyDescent="0.3"/>
    <row r="9" spans="1:36" ht="21" thickBot="1" x14ac:dyDescent="0.4">
      <c r="B9" s="3" t="s">
        <v>1016</v>
      </c>
      <c r="C9" s="3"/>
      <c r="D9" s="3"/>
      <c r="E9" s="3"/>
      <c r="F9" s="3"/>
      <c r="G9" s="3"/>
      <c r="H9" s="3"/>
      <c r="I9" s="3"/>
      <c r="J9" s="3"/>
      <c r="K9" s="3"/>
    </row>
    <row r="10" spans="1:36" ht="14.4" thickTop="1" x14ac:dyDescent="0.3"/>
    <row r="11" spans="1:36" ht="18" thickBot="1" x14ac:dyDescent="0.35">
      <c r="C11" s="339" t="s">
        <v>1058</v>
      </c>
      <c r="D11" s="339"/>
      <c r="E11" s="339"/>
      <c r="F11" s="339"/>
      <c r="G11" s="339"/>
      <c r="H11" s="339"/>
      <c r="I11" s="339"/>
      <c r="J11" s="339"/>
      <c r="K11" s="339"/>
    </row>
    <row r="13" spans="1:36" outlineLevel="1" x14ac:dyDescent="0.3">
      <c r="B13" s="69" t="s">
        <v>79</v>
      </c>
      <c r="C13" s="69" t="s">
        <v>79</v>
      </c>
      <c r="D13" s="69" t="s">
        <v>79</v>
      </c>
      <c r="E13" s="69" t="s">
        <v>77</v>
      </c>
      <c r="F13" s="69" t="s">
        <v>1057</v>
      </c>
      <c r="J13" s="69" t="s">
        <v>791</v>
      </c>
      <c r="L13" s="69" t="str">
        <f t="shared" ref="L13:AJ13" si="0">+INDEX(l.reg.nom,L$6)</f>
        <v>Amazonas</v>
      </c>
      <c r="M13" s="69" t="str">
        <f t="shared" si="0"/>
        <v>Ancash</v>
      </c>
      <c r="N13" s="69" t="str">
        <f t="shared" si="0"/>
        <v>Apurímac</v>
      </c>
      <c r="O13" s="69" t="str">
        <f t="shared" si="0"/>
        <v>Arequipa</v>
      </c>
      <c r="P13" s="69" t="str">
        <f t="shared" si="0"/>
        <v>Ayacucho</v>
      </c>
      <c r="Q13" s="69" t="str">
        <f t="shared" si="0"/>
        <v>Cajamarca</v>
      </c>
      <c r="R13" s="69" t="str">
        <f t="shared" si="0"/>
        <v>Callao</v>
      </c>
      <c r="S13" s="69" t="str">
        <f t="shared" si="0"/>
        <v>Cusco</v>
      </c>
      <c r="T13" s="69" t="str">
        <f t="shared" si="0"/>
        <v>Huancavelica</v>
      </c>
      <c r="U13" s="69" t="str">
        <f t="shared" si="0"/>
        <v>Huánuco</v>
      </c>
      <c r="V13" s="69" t="str">
        <f t="shared" si="0"/>
        <v>Ica</v>
      </c>
      <c r="W13" s="69" t="str">
        <f t="shared" si="0"/>
        <v>Junín</v>
      </c>
      <c r="X13" s="69" t="str">
        <f t="shared" si="0"/>
        <v>La Libertad</v>
      </c>
      <c r="Y13" s="69" t="str">
        <f t="shared" si="0"/>
        <v>Lambayeque</v>
      </c>
      <c r="Z13" s="69" t="str">
        <f t="shared" si="0"/>
        <v>Lima</v>
      </c>
      <c r="AA13" s="69" t="str">
        <f t="shared" si="0"/>
        <v>Loreto</v>
      </c>
      <c r="AB13" s="69" t="str">
        <f t="shared" si="0"/>
        <v>Madre de Dios</v>
      </c>
      <c r="AC13" s="69" t="str">
        <f t="shared" si="0"/>
        <v>Moquegua</v>
      </c>
      <c r="AD13" s="69" t="str">
        <f t="shared" si="0"/>
        <v>Pasco</v>
      </c>
      <c r="AE13" s="69" t="str">
        <f t="shared" si="0"/>
        <v>Piura</v>
      </c>
      <c r="AF13" s="69" t="str">
        <f t="shared" si="0"/>
        <v>Puno</v>
      </c>
      <c r="AG13" s="69" t="str">
        <f t="shared" si="0"/>
        <v>San Martín</v>
      </c>
      <c r="AH13" s="69" t="str">
        <f t="shared" si="0"/>
        <v>Tacna</v>
      </c>
      <c r="AI13" s="69" t="str">
        <f t="shared" si="0"/>
        <v>Tumbes</v>
      </c>
      <c r="AJ13" s="69" t="str">
        <f t="shared" si="0"/>
        <v>Ucayali</v>
      </c>
    </row>
    <row r="14" spans="1:36" outlineLevel="1" x14ac:dyDescent="0.3">
      <c r="B14" s="70">
        <v>1</v>
      </c>
      <c r="C14" s="70">
        <v>1</v>
      </c>
      <c r="D14" s="70">
        <v>1</v>
      </c>
      <c r="E14" s="71" t="str">
        <f t="shared" ref="E14:E33" si="1">INDEX(l.geo.nom2,D14)</f>
        <v>2G-Urbano</v>
      </c>
      <c r="F14" s="428">
        <f>+INDEX(p.ran.distrib.sitios.base,C14)</f>
        <v>1</v>
      </c>
      <c r="I14" s="138" t="s">
        <v>1056</v>
      </c>
      <c r="J14" s="47">
        <f t="shared" ref="J14:J33" si="2">+SUM(L14:AJ14)</f>
        <v>250</v>
      </c>
      <c r="L14" s="360">
        <f t="shared" ref="L14:U23" si="3">+INDEX(p.rn.sitios.base.por.geotipo,$B14,L$6)*$F14</f>
        <v>10</v>
      </c>
      <c r="M14" s="360">
        <f t="shared" si="3"/>
        <v>10</v>
      </c>
      <c r="N14" s="360">
        <f t="shared" si="3"/>
        <v>10</v>
      </c>
      <c r="O14" s="360">
        <f t="shared" si="3"/>
        <v>10</v>
      </c>
      <c r="P14" s="360">
        <f t="shared" si="3"/>
        <v>10</v>
      </c>
      <c r="Q14" s="360">
        <f t="shared" si="3"/>
        <v>10</v>
      </c>
      <c r="R14" s="360">
        <f t="shared" si="3"/>
        <v>10</v>
      </c>
      <c r="S14" s="360">
        <f t="shared" si="3"/>
        <v>10</v>
      </c>
      <c r="T14" s="360">
        <f t="shared" si="3"/>
        <v>10</v>
      </c>
      <c r="U14" s="360">
        <f t="shared" si="3"/>
        <v>10</v>
      </c>
      <c r="V14" s="360">
        <f t="shared" ref="V14:AJ23" si="4">+INDEX(p.rn.sitios.base.por.geotipo,$B14,V$6)*$F14</f>
        <v>10</v>
      </c>
      <c r="W14" s="360">
        <f t="shared" si="4"/>
        <v>10</v>
      </c>
      <c r="X14" s="360">
        <f t="shared" si="4"/>
        <v>10</v>
      </c>
      <c r="Y14" s="360">
        <f t="shared" si="4"/>
        <v>10</v>
      </c>
      <c r="Z14" s="360">
        <f t="shared" si="4"/>
        <v>10</v>
      </c>
      <c r="AA14" s="360">
        <f t="shared" si="4"/>
        <v>10</v>
      </c>
      <c r="AB14" s="360">
        <f t="shared" si="4"/>
        <v>10</v>
      </c>
      <c r="AC14" s="360">
        <f t="shared" si="4"/>
        <v>10</v>
      </c>
      <c r="AD14" s="360">
        <f t="shared" si="4"/>
        <v>10</v>
      </c>
      <c r="AE14" s="360">
        <f t="shared" si="4"/>
        <v>10</v>
      </c>
      <c r="AF14" s="360">
        <f t="shared" si="4"/>
        <v>10</v>
      </c>
      <c r="AG14" s="360">
        <f t="shared" si="4"/>
        <v>10</v>
      </c>
      <c r="AH14" s="360">
        <f t="shared" si="4"/>
        <v>10</v>
      </c>
      <c r="AI14" s="360">
        <f t="shared" si="4"/>
        <v>10</v>
      </c>
      <c r="AJ14" s="360">
        <f t="shared" si="4"/>
        <v>10</v>
      </c>
    </row>
    <row r="15" spans="1:36" outlineLevel="1" x14ac:dyDescent="0.3">
      <c r="B15" s="70">
        <f>+B14+1</f>
        <v>2</v>
      </c>
      <c r="C15" s="70">
        <v>1</v>
      </c>
      <c r="D15" s="70">
        <f t="shared" ref="D15:D33" si="5">+D14+1</f>
        <v>2</v>
      </c>
      <c r="E15" s="71" t="str">
        <f t="shared" si="1"/>
        <v>2G-Suburbano</v>
      </c>
      <c r="F15" s="428">
        <f>+INDEX(p.ran.distrib.sitios.base,C15)</f>
        <v>1</v>
      </c>
      <c r="I15" s="138" t="s">
        <v>1056</v>
      </c>
      <c r="J15" s="47">
        <f t="shared" si="2"/>
        <v>1000</v>
      </c>
      <c r="L15" s="360">
        <f t="shared" si="3"/>
        <v>40</v>
      </c>
      <c r="M15" s="360">
        <f t="shared" si="3"/>
        <v>40</v>
      </c>
      <c r="N15" s="360">
        <f t="shared" si="3"/>
        <v>40</v>
      </c>
      <c r="O15" s="360">
        <f t="shared" si="3"/>
        <v>40</v>
      </c>
      <c r="P15" s="360">
        <f t="shared" si="3"/>
        <v>40</v>
      </c>
      <c r="Q15" s="360">
        <f t="shared" si="3"/>
        <v>40</v>
      </c>
      <c r="R15" s="360">
        <f t="shared" si="3"/>
        <v>40</v>
      </c>
      <c r="S15" s="360">
        <f t="shared" si="3"/>
        <v>40</v>
      </c>
      <c r="T15" s="360">
        <f t="shared" si="3"/>
        <v>40</v>
      </c>
      <c r="U15" s="360">
        <f t="shared" si="3"/>
        <v>40</v>
      </c>
      <c r="V15" s="360">
        <f t="shared" si="4"/>
        <v>40</v>
      </c>
      <c r="W15" s="360">
        <f t="shared" si="4"/>
        <v>40</v>
      </c>
      <c r="X15" s="360">
        <f t="shared" si="4"/>
        <v>40</v>
      </c>
      <c r="Y15" s="360">
        <f t="shared" si="4"/>
        <v>40</v>
      </c>
      <c r="Z15" s="360">
        <f t="shared" si="4"/>
        <v>40</v>
      </c>
      <c r="AA15" s="360">
        <f t="shared" si="4"/>
        <v>40</v>
      </c>
      <c r="AB15" s="360">
        <f t="shared" si="4"/>
        <v>40</v>
      </c>
      <c r="AC15" s="360">
        <f t="shared" si="4"/>
        <v>40</v>
      </c>
      <c r="AD15" s="360">
        <f t="shared" si="4"/>
        <v>40</v>
      </c>
      <c r="AE15" s="360">
        <f t="shared" si="4"/>
        <v>40</v>
      </c>
      <c r="AF15" s="360">
        <f t="shared" si="4"/>
        <v>40</v>
      </c>
      <c r="AG15" s="360">
        <f t="shared" si="4"/>
        <v>40</v>
      </c>
      <c r="AH15" s="360">
        <f t="shared" si="4"/>
        <v>40</v>
      </c>
      <c r="AI15" s="360">
        <f t="shared" si="4"/>
        <v>40</v>
      </c>
      <c r="AJ15" s="360">
        <f t="shared" si="4"/>
        <v>40</v>
      </c>
    </row>
    <row r="16" spans="1:36" outlineLevel="1" x14ac:dyDescent="0.3">
      <c r="B16" s="70">
        <f>+B15+1</f>
        <v>3</v>
      </c>
      <c r="C16" s="70">
        <v>1</v>
      </c>
      <c r="D16" s="70">
        <f t="shared" si="5"/>
        <v>3</v>
      </c>
      <c r="E16" s="71" t="str">
        <f t="shared" si="1"/>
        <v>2G-Rural</v>
      </c>
      <c r="F16" s="428">
        <f>+INDEX(p.ran.distrib.sitios.base,C16)</f>
        <v>1</v>
      </c>
      <c r="I16" s="138" t="s">
        <v>1056</v>
      </c>
      <c r="J16" s="47">
        <f t="shared" si="2"/>
        <v>1750</v>
      </c>
      <c r="L16" s="360">
        <f t="shared" si="3"/>
        <v>70</v>
      </c>
      <c r="M16" s="360">
        <f t="shared" si="3"/>
        <v>70</v>
      </c>
      <c r="N16" s="360">
        <f t="shared" si="3"/>
        <v>70</v>
      </c>
      <c r="O16" s="360">
        <f t="shared" si="3"/>
        <v>70</v>
      </c>
      <c r="P16" s="360">
        <f t="shared" si="3"/>
        <v>70</v>
      </c>
      <c r="Q16" s="360">
        <f t="shared" si="3"/>
        <v>70</v>
      </c>
      <c r="R16" s="360">
        <f t="shared" si="3"/>
        <v>70</v>
      </c>
      <c r="S16" s="360">
        <f t="shared" si="3"/>
        <v>70</v>
      </c>
      <c r="T16" s="360">
        <f t="shared" si="3"/>
        <v>70</v>
      </c>
      <c r="U16" s="360">
        <f t="shared" si="3"/>
        <v>70</v>
      </c>
      <c r="V16" s="360">
        <f t="shared" si="4"/>
        <v>70</v>
      </c>
      <c r="W16" s="360">
        <f t="shared" si="4"/>
        <v>70</v>
      </c>
      <c r="X16" s="360">
        <f t="shared" si="4"/>
        <v>70</v>
      </c>
      <c r="Y16" s="360">
        <f t="shared" si="4"/>
        <v>70</v>
      </c>
      <c r="Z16" s="360">
        <f t="shared" si="4"/>
        <v>70</v>
      </c>
      <c r="AA16" s="360">
        <f t="shared" si="4"/>
        <v>70</v>
      </c>
      <c r="AB16" s="360">
        <f t="shared" si="4"/>
        <v>70</v>
      </c>
      <c r="AC16" s="360">
        <f t="shared" si="4"/>
        <v>70</v>
      </c>
      <c r="AD16" s="360">
        <f t="shared" si="4"/>
        <v>70</v>
      </c>
      <c r="AE16" s="360">
        <f t="shared" si="4"/>
        <v>70</v>
      </c>
      <c r="AF16" s="360">
        <f t="shared" si="4"/>
        <v>70</v>
      </c>
      <c r="AG16" s="360">
        <f t="shared" si="4"/>
        <v>70</v>
      </c>
      <c r="AH16" s="360">
        <f t="shared" si="4"/>
        <v>70</v>
      </c>
      <c r="AI16" s="360">
        <f t="shared" si="4"/>
        <v>70</v>
      </c>
      <c r="AJ16" s="360">
        <f t="shared" si="4"/>
        <v>70</v>
      </c>
    </row>
    <row r="17" spans="2:36" outlineLevel="1" x14ac:dyDescent="0.3">
      <c r="B17" s="70">
        <f>+B16+1</f>
        <v>4</v>
      </c>
      <c r="D17" s="70">
        <f t="shared" si="5"/>
        <v>4</v>
      </c>
      <c r="E17" s="71" t="str">
        <f t="shared" si="1"/>
        <v>2G-Libre</v>
      </c>
      <c r="F17" s="161"/>
      <c r="I17" s="138" t="s">
        <v>1056</v>
      </c>
      <c r="J17" s="47">
        <f t="shared" si="2"/>
        <v>0</v>
      </c>
      <c r="L17" s="360">
        <f t="shared" si="3"/>
        <v>0</v>
      </c>
      <c r="M17" s="360">
        <f t="shared" si="3"/>
        <v>0</v>
      </c>
      <c r="N17" s="360">
        <f t="shared" si="3"/>
        <v>0</v>
      </c>
      <c r="O17" s="360">
        <f t="shared" si="3"/>
        <v>0</v>
      </c>
      <c r="P17" s="360">
        <f t="shared" si="3"/>
        <v>0</v>
      </c>
      <c r="Q17" s="360">
        <f t="shared" si="3"/>
        <v>0</v>
      </c>
      <c r="R17" s="360">
        <f t="shared" si="3"/>
        <v>0</v>
      </c>
      <c r="S17" s="360">
        <f t="shared" si="3"/>
        <v>0</v>
      </c>
      <c r="T17" s="360">
        <f t="shared" si="3"/>
        <v>0</v>
      </c>
      <c r="U17" s="360">
        <f t="shared" si="3"/>
        <v>0</v>
      </c>
      <c r="V17" s="360">
        <f t="shared" si="4"/>
        <v>0</v>
      </c>
      <c r="W17" s="360">
        <f t="shared" si="4"/>
        <v>0</v>
      </c>
      <c r="X17" s="360">
        <f t="shared" si="4"/>
        <v>0</v>
      </c>
      <c r="Y17" s="360">
        <f t="shared" si="4"/>
        <v>0</v>
      </c>
      <c r="Z17" s="360">
        <f t="shared" si="4"/>
        <v>0</v>
      </c>
      <c r="AA17" s="360">
        <f t="shared" si="4"/>
        <v>0</v>
      </c>
      <c r="AB17" s="360">
        <f t="shared" si="4"/>
        <v>0</v>
      </c>
      <c r="AC17" s="360">
        <f t="shared" si="4"/>
        <v>0</v>
      </c>
      <c r="AD17" s="360">
        <f t="shared" si="4"/>
        <v>0</v>
      </c>
      <c r="AE17" s="360">
        <f t="shared" si="4"/>
        <v>0</v>
      </c>
      <c r="AF17" s="360">
        <f t="shared" si="4"/>
        <v>0</v>
      </c>
      <c r="AG17" s="360">
        <f t="shared" si="4"/>
        <v>0</v>
      </c>
      <c r="AH17" s="360">
        <f t="shared" si="4"/>
        <v>0</v>
      </c>
      <c r="AI17" s="360">
        <f t="shared" si="4"/>
        <v>0</v>
      </c>
      <c r="AJ17" s="360">
        <f t="shared" si="4"/>
        <v>0</v>
      </c>
    </row>
    <row r="18" spans="2:36" outlineLevel="1" x14ac:dyDescent="0.3">
      <c r="B18" s="70">
        <f t="shared" ref="B18:B33" si="6">+B14</f>
        <v>1</v>
      </c>
      <c r="C18" s="70">
        <f>+C14+1</f>
        <v>2</v>
      </c>
      <c r="D18" s="70">
        <f t="shared" si="5"/>
        <v>5</v>
      </c>
      <c r="E18" s="71" t="str">
        <f t="shared" si="1"/>
        <v>3G-Urbano</v>
      </c>
      <c r="F18" s="428">
        <f>+INDEX(p.ran.distrib.sitios.base,C18)</f>
        <v>1</v>
      </c>
      <c r="I18" s="138" t="s">
        <v>1056</v>
      </c>
      <c r="J18" s="47">
        <f t="shared" si="2"/>
        <v>250</v>
      </c>
      <c r="L18" s="360">
        <f t="shared" si="3"/>
        <v>10</v>
      </c>
      <c r="M18" s="360">
        <f t="shared" si="3"/>
        <v>10</v>
      </c>
      <c r="N18" s="360">
        <f t="shared" si="3"/>
        <v>10</v>
      </c>
      <c r="O18" s="360">
        <f t="shared" si="3"/>
        <v>10</v>
      </c>
      <c r="P18" s="360">
        <f t="shared" si="3"/>
        <v>10</v>
      </c>
      <c r="Q18" s="360">
        <f t="shared" si="3"/>
        <v>10</v>
      </c>
      <c r="R18" s="360">
        <f t="shared" si="3"/>
        <v>10</v>
      </c>
      <c r="S18" s="360">
        <f t="shared" si="3"/>
        <v>10</v>
      </c>
      <c r="T18" s="360">
        <f t="shared" si="3"/>
        <v>10</v>
      </c>
      <c r="U18" s="360">
        <f t="shared" si="3"/>
        <v>10</v>
      </c>
      <c r="V18" s="360">
        <f t="shared" si="4"/>
        <v>10</v>
      </c>
      <c r="W18" s="360">
        <f t="shared" si="4"/>
        <v>10</v>
      </c>
      <c r="X18" s="360">
        <f t="shared" si="4"/>
        <v>10</v>
      </c>
      <c r="Y18" s="360">
        <f t="shared" si="4"/>
        <v>10</v>
      </c>
      <c r="Z18" s="360">
        <f t="shared" si="4"/>
        <v>10</v>
      </c>
      <c r="AA18" s="360">
        <f t="shared" si="4"/>
        <v>10</v>
      </c>
      <c r="AB18" s="360">
        <f t="shared" si="4"/>
        <v>10</v>
      </c>
      <c r="AC18" s="360">
        <f t="shared" si="4"/>
        <v>10</v>
      </c>
      <c r="AD18" s="360">
        <f t="shared" si="4"/>
        <v>10</v>
      </c>
      <c r="AE18" s="360">
        <f t="shared" si="4"/>
        <v>10</v>
      </c>
      <c r="AF18" s="360">
        <f t="shared" si="4"/>
        <v>10</v>
      </c>
      <c r="AG18" s="360">
        <f t="shared" si="4"/>
        <v>10</v>
      </c>
      <c r="AH18" s="360">
        <f t="shared" si="4"/>
        <v>10</v>
      </c>
      <c r="AI18" s="360">
        <f t="shared" si="4"/>
        <v>10</v>
      </c>
      <c r="AJ18" s="360">
        <f t="shared" si="4"/>
        <v>10</v>
      </c>
    </row>
    <row r="19" spans="2:36" outlineLevel="1" x14ac:dyDescent="0.3">
      <c r="B19" s="70">
        <f t="shared" si="6"/>
        <v>2</v>
      </c>
      <c r="C19" s="70">
        <f>+C15+1</f>
        <v>2</v>
      </c>
      <c r="D19" s="70">
        <f t="shared" si="5"/>
        <v>6</v>
      </c>
      <c r="E19" s="71" t="str">
        <f t="shared" si="1"/>
        <v>3G-Suburbano</v>
      </c>
      <c r="F19" s="428">
        <f>+INDEX(p.ran.distrib.sitios.base,C19)</f>
        <v>1</v>
      </c>
      <c r="I19" s="138" t="s">
        <v>1056</v>
      </c>
      <c r="J19" s="47">
        <f t="shared" si="2"/>
        <v>1000</v>
      </c>
      <c r="L19" s="360">
        <f t="shared" si="3"/>
        <v>40</v>
      </c>
      <c r="M19" s="360">
        <f t="shared" si="3"/>
        <v>40</v>
      </c>
      <c r="N19" s="360">
        <f t="shared" si="3"/>
        <v>40</v>
      </c>
      <c r="O19" s="360">
        <f t="shared" si="3"/>
        <v>40</v>
      </c>
      <c r="P19" s="360">
        <f t="shared" si="3"/>
        <v>40</v>
      </c>
      <c r="Q19" s="360">
        <f t="shared" si="3"/>
        <v>40</v>
      </c>
      <c r="R19" s="360">
        <f t="shared" si="3"/>
        <v>40</v>
      </c>
      <c r="S19" s="360">
        <f t="shared" si="3"/>
        <v>40</v>
      </c>
      <c r="T19" s="360">
        <f t="shared" si="3"/>
        <v>40</v>
      </c>
      <c r="U19" s="360">
        <f t="shared" si="3"/>
        <v>40</v>
      </c>
      <c r="V19" s="360">
        <f t="shared" si="4"/>
        <v>40</v>
      </c>
      <c r="W19" s="360">
        <f t="shared" si="4"/>
        <v>40</v>
      </c>
      <c r="X19" s="360">
        <f t="shared" si="4"/>
        <v>40</v>
      </c>
      <c r="Y19" s="360">
        <f t="shared" si="4"/>
        <v>40</v>
      </c>
      <c r="Z19" s="360">
        <f t="shared" si="4"/>
        <v>40</v>
      </c>
      <c r="AA19" s="360">
        <f t="shared" si="4"/>
        <v>40</v>
      </c>
      <c r="AB19" s="360">
        <f t="shared" si="4"/>
        <v>40</v>
      </c>
      <c r="AC19" s="360">
        <f t="shared" si="4"/>
        <v>40</v>
      </c>
      <c r="AD19" s="360">
        <f t="shared" si="4"/>
        <v>40</v>
      </c>
      <c r="AE19" s="360">
        <f t="shared" si="4"/>
        <v>40</v>
      </c>
      <c r="AF19" s="360">
        <f t="shared" si="4"/>
        <v>40</v>
      </c>
      <c r="AG19" s="360">
        <f t="shared" si="4"/>
        <v>40</v>
      </c>
      <c r="AH19" s="360">
        <f t="shared" si="4"/>
        <v>40</v>
      </c>
      <c r="AI19" s="360">
        <f t="shared" si="4"/>
        <v>40</v>
      </c>
      <c r="AJ19" s="360">
        <f t="shared" si="4"/>
        <v>40</v>
      </c>
    </row>
    <row r="20" spans="2:36" outlineLevel="1" x14ac:dyDescent="0.3">
      <c r="B20" s="70">
        <f t="shared" si="6"/>
        <v>3</v>
      </c>
      <c r="C20" s="70">
        <f>+C16+1</f>
        <v>2</v>
      </c>
      <c r="D20" s="70">
        <f t="shared" si="5"/>
        <v>7</v>
      </c>
      <c r="E20" s="71" t="str">
        <f t="shared" si="1"/>
        <v>3G-Rural</v>
      </c>
      <c r="F20" s="428">
        <f>+INDEX(p.ran.distrib.sitios.base,C20)</f>
        <v>1</v>
      </c>
      <c r="I20" s="138" t="s">
        <v>1056</v>
      </c>
      <c r="J20" s="47">
        <f t="shared" si="2"/>
        <v>1750</v>
      </c>
      <c r="L20" s="360">
        <f t="shared" si="3"/>
        <v>70</v>
      </c>
      <c r="M20" s="360">
        <f t="shared" si="3"/>
        <v>70</v>
      </c>
      <c r="N20" s="360">
        <f t="shared" si="3"/>
        <v>70</v>
      </c>
      <c r="O20" s="360">
        <f t="shared" si="3"/>
        <v>70</v>
      </c>
      <c r="P20" s="360">
        <f t="shared" si="3"/>
        <v>70</v>
      </c>
      <c r="Q20" s="360">
        <f t="shared" si="3"/>
        <v>70</v>
      </c>
      <c r="R20" s="360">
        <f t="shared" si="3"/>
        <v>70</v>
      </c>
      <c r="S20" s="360">
        <f t="shared" si="3"/>
        <v>70</v>
      </c>
      <c r="T20" s="360">
        <f t="shared" si="3"/>
        <v>70</v>
      </c>
      <c r="U20" s="360">
        <f t="shared" si="3"/>
        <v>70</v>
      </c>
      <c r="V20" s="360">
        <f t="shared" si="4"/>
        <v>70</v>
      </c>
      <c r="W20" s="360">
        <f t="shared" si="4"/>
        <v>70</v>
      </c>
      <c r="X20" s="360">
        <f t="shared" si="4"/>
        <v>70</v>
      </c>
      <c r="Y20" s="360">
        <f t="shared" si="4"/>
        <v>70</v>
      </c>
      <c r="Z20" s="360">
        <f t="shared" si="4"/>
        <v>70</v>
      </c>
      <c r="AA20" s="360">
        <f t="shared" si="4"/>
        <v>70</v>
      </c>
      <c r="AB20" s="360">
        <f t="shared" si="4"/>
        <v>70</v>
      </c>
      <c r="AC20" s="360">
        <f t="shared" si="4"/>
        <v>70</v>
      </c>
      <c r="AD20" s="360">
        <f t="shared" si="4"/>
        <v>70</v>
      </c>
      <c r="AE20" s="360">
        <f t="shared" si="4"/>
        <v>70</v>
      </c>
      <c r="AF20" s="360">
        <f t="shared" si="4"/>
        <v>70</v>
      </c>
      <c r="AG20" s="360">
        <f t="shared" si="4"/>
        <v>70</v>
      </c>
      <c r="AH20" s="360">
        <f t="shared" si="4"/>
        <v>70</v>
      </c>
      <c r="AI20" s="360">
        <f t="shared" si="4"/>
        <v>70</v>
      </c>
      <c r="AJ20" s="360">
        <f t="shared" si="4"/>
        <v>70</v>
      </c>
    </row>
    <row r="21" spans="2:36" outlineLevel="1" x14ac:dyDescent="0.3">
      <c r="B21" s="70">
        <f t="shared" si="6"/>
        <v>4</v>
      </c>
      <c r="D21" s="70">
        <f t="shared" si="5"/>
        <v>8</v>
      </c>
      <c r="E21" s="71" t="str">
        <f t="shared" si="1"/>
        <v>3G-Libre</v>
      </c>
      <c r="F21" s="161"/>
      <c r="I21" s="138" t="s">
        <v>1056</v>
      </c>
      <c r="J21" s="47">
        <f t="shared" si="2"/>
        <v>0</v>
      </c>
      <c r="L21" s="360">
        <f t="shared" si="3"/>
        <v>0</v>
      </c>
      <c r="M21" s="360">
        <f t="shared" si="3"/>
        <v>0</v>
      </c>
      <c r="N21" s="360">
        <f t="shared" si="3"/>
        <v>0</v>
      </c>
      <c r="O21" s="360">
        <f t="shared" si="3"/>
        <v>0</v>
      </c>
      <c r="P21" s="360">
        <f t="shared" si="3"/>
        <v>0</v>
      </c>
      <c r="Q21" s="360">
        <f t="shared" si="3"/>
        <v>0</v>
      </c>
      <c r="R21" s="360">
        <f t="shared" si="3"/>
        <v>0</v>
      </c>
      <c r="S21" s="360">
        <f t="shared" si="3"/>
        <v>0</v>
      </c>
      <c r="T21" s="360">
        <f t="shared" si="3"/>
        <v>0</v>
      </c>
      <c r="U21" s="360">
        <f t="shared" si="3"/>
        <v>0</v>
      </c>
      <c r="V21" s="360">
        <f t="shared" si="4"/>
        <v>0</v>
      </c>
      <c r="W21" s="360">
        <f t="shared" si="4"/>
        <v>0</v>
      </c>
      <c r="X21" s="360">
        <f t="shared" si="4"/>
        <v>0</v>
      </c>
      <c r="Y21" s="360">
        <f t="shared" si="4"/>
        <v>0</v>
      </c>
      <c r="Z21" s="360">
        <f t="shared" si="4"/>
        <v>0</v>
      </c>
      <c r="AA21" s="360">
        <f t="shared" si="4"/>
        <v>0</v>
      </c>
      <c r="AB21" s="360">
        <f t="shared" si="4"/>
        <v>0</v>
      </c>
      <c r="AC21" s="360">
        <f t="shared" si="4"/>
        <v>0</v>
      </c>
      <c r="AD21" s="360">
        <f t="shared" si="4"/>
        <v>0</v>
      </c>
      <c r="AE21" s="360">
        <f t="shared" si="4"/>
        <v>0</v>
      </c>
      <c r="AF21" s="360">
        <f t="shared" si="4"/>
        <v>0</v>
      </c>
      <c r="AG21" s="360">
        <f t="shared" si="4"/>
        <v>0</v>
      </c>
      <c r="AH21" s="360">
        <f t="shared" si="4"/>
        <v>0</v>
      </c>
      <c r="AI21" s="360">
        <f t="shared" si="4"/>
        <v>0</v>
      </c>
      <c r="AJ21" s="360">
        <f t="shared" si="4"/>
        <v>0</v>
      </c>
    </row>
    <row r="22" spans="2:36" outlineLevel="1" x14ac:dyDescent="0.3">
      <c r="B22" s="70">
        <f t="shared" si="6"/>
        <v>1</v>
      </c>
      <c r="C22" s="70">
        <f>+C18+1</f>
        <v>3</v>
      </c>
      <c r="D22" s="70">
        <f t="shared" si="5"/>
        <v>9</v>
      </c>
      <c r="E22" s="71" t="str">
        <f t="shared" si="1"/>
        <v>4G-Urbano</v>
      </c>
      <c r="F22" s="428">
        <f>+INDEX(p.ran.distrib.sitios.base,C22)</f>
        <v>1</v>
      </c>
      <c r="I22" s="138" t="s">
        <v>1056</v>
      </c>
      <c r="J22" s="47">
        <f t="shared" si="2"/>
        <v>250</v>
      </c>
      <c r="L22" s="360">
        <f t="shared" si="3"/>
        <v>10</v>
      </c>
      <c r="M22" s="360">
        <f t="shared" si="3"/>
        <v>10</v>
      </c>
      <c r="N22" s="360">
        <f t="shared" si="3"/>
        <v>10</v>
      </c>
      <c r="O22" s="360">
        <f t="shared" si="3"/>
        <v>10</v>
      </c>
      <c r="P22" s="360">
        <f t="shared" si="3"/>
        <v>10</v>
      </c>
      <c r="Q22" s="360">
        <f t="shared" si="3"/>
        <v>10</v>
      </c>
      <c r="R22" s="360">
        <f t="shared" si="3"/>
        <v>10</v>
      </c>
      <c r="S22" s="360">
        <f t="shared" si="3"/>
        <v>10</v>
      </c>
      <c r="T22" s="360">
        <f t="shared" si="3"/>
        <v>10</v>
      </c>
      <c r="U22" s="360">
        <f t="shared" si="3"/>
        <v>10</v>
      </c>
      <c r="V22" s="360">
        <f t="shared" si="4"/>
        <v>10</v>
      </c>
      <c r="W22" s="360">
        <f t="shared" si="4"/>
        <v>10</v>
      </c>
      <c r="X22" s="360">
        <f t="shared" si="4"/>
        <v>10</v>
      </c>
      <c r="Y22" s="360">
        <f t="shared" si="4"/>
        <v>10</v>
      </c>
      <c r="Z22" s="360">
        <f t="shared" si="4"/>
        <v>10</v>
      </c>
      <c r="AA22" s="360">
        <f t="shared" si="4"/>
        <v>10</v>
      </c>
      <c r="AB22" s="360">
        <f t="shared" si="4"/>
        <v>10</v>
      </c>
      <c r="AC22" s="360">
        <f t="shared" si="4"/>
        <v>10</v>
      </c>
      <c r="AD22" s="360">
        <f t="shared" si="4"/>
        <v>10</v>
      </c>
      <c r="AE22" s="360">
        <f t="shared" si="4"/>
        <v>10</v>
      </c>
      <c r="AF22" s="360">
        <f t="shared" si="4"/>
        <v>10</v>
      </c>
      <c r="AG22" s="360">
        <f t="shared" si="4"/>
        <v>10</v>
      </c>
      <c r="AH22" s="360">
        <f t="shared" si="4"/>
        <v>10</v>
      </c>
      <c r="AI22" s="360">
        <f t="shared" si="4"/>
        <v>10</v>
      </c>
      <c r="AJ22" s="360">
        <f t="shared" si="4"/>
        <v>10</v>
      </c>
    </row>
    <row r="23" spans="2:36" outlineLevel="1" x14ac:dyDescent="0.3">
      <c r="B23" s="70">
        <f t="shared" si="6"/>
        <v>2</v>
      </c>
      <c r="C23" s="70">
        <f>+C19+1</f>
        <v>3</v>
      </c>
      <c r="D23" s="70">
        <f t="shared" si="5"/>
        <v>10</v>
      </c>
      <c r="E23" s="71" t="str">
        <f t="shared" si="1"/>
        <v>4G-Suburbano</v>
      </c>
      <c r="F23" s="428">
        <f>+INDEX(p.ran.distrib.sitios.base,C23)</f>
        <v>1</v>
      </c>
      <c r="I23" s="138" t="s">
        <v>1056</v>
      </c>
      <c r="J23" s="47">
        <f t="shared" si="2"/>
        <v>1000</v>
      </c>
      <c r="L23" s="360">
        <f t="shared" si="3"/>
        <v>40</v>
      </c>
      <c r="M23" s="360">
        <f t="shared" si="3"/>
        <v>40</v>
      </c>
      <c r="N23" s="360">
        <f t="shared" si="3"/>
        <v>40</v>
      </c>
      <c r="O23" s="360">
        <f t="shared" si="3"/>
        <v>40</v>
      </c>
      <c r="P23" s="360">
        <f t="shared" si="3"/>
        <v>40</v>
      </c>
      <c r="Q23" s="360">
        <f t="shared" si="3"/>
        <v>40</v>
      </c>
      <c r="R23" s="360">
        <f t="shared" si="3"/>
        <v>40</v>
      </c>
      <c r="S23" s="360">
        <f t="shared" si="3"/>
        <v>40</v>
      </c>
      <c r="T23" s="360">
        <f t="shared" si="3"/>
        <v>40</v>
      </c>
      <c r="U23" s="360">
        <f t="shared" si="3"/>
        <v>40</v>
      </c>
      <c r="V23" s="360">
        <f t="shared" si="4"/>
        <v>40</v>
      </c>
      <c r="W23" s="360">
        <f t="shared" si="4"/>
        <v>40</v>
      </c>
      <c r="X23" s="360">
        <f t="shared" si="4"/>
        <v>40</v>
      </c>
      <c r="Y23" s="360">
        <f t="shared" si="4"/>
        <v>40</v>
      </c>
      <c r="Z23" s="360">
        <f t="shared" si="4"/>
        <v>40</v>
      </c>
      <c r="AA23" s="360">
        <f t="shared" si="4"/>
        <v>40</v>
      </c>
      <c r="AB23" s="360">
        <f t="shared" si="4"/>
        <v>40</v>
      </c>
      <c r="AC23" s="360">
        <f t="shared" si="4"/>
        <v>40</v>
      </c>
      <c r="AD23" s="360">
        <f t="shared" si="4"/>
        <v>40</v>
      </c>
      <c r="AE23" s="360">
        <f t="shared" si="4"/>
        <v>40</v>
      </c>
      <c r="AF23" s="360">
        <f t="shared" si="4"/>
        <v>40</v>
      </c>
      <c r="AG23" s="360">
        <f t="shared" si="4"/>
        <v>40</v>
      </c>
      <c r="AH23" s="360">
        <f t="shared" si="4"/>
        <v>40</v>
      </c>
      <c r="AI23" s="360">
        <f t="shared" si="4"/>
        <v>40</v>
      </c>
      <c r="AJ23" s="360">
        <f t="shared" si="4"/>
        <v>40</v>
      </c>
    </row>
    <row r="24" spans="2:36" outlineLevel="1" x14ac:dyDescent="0.3">
      <c r="B24" s="70">
        <f t="shared" si="6"/>
        <v>3</v>
      </c>
      <c r="C24" s="70">
        <f>+C20+1</f>
        <v>3</v>
      </c>
      <c r="D24" s="70">
        <f t="shared" si="5"/>
        <v>11</v>
      </c>
      <c r="E24" s="71" t="str">
        <f t="shared" si="1"/>
        <v>4G-Rural</v>
      </c>
      <c r="F24" s="428">
        <f>+INDEX(p.ran.distrib.sitios.base,C24)</f>
        <v>1</v>
      </c>
      <c r="I24" s="138" t="s">
        <v>1056</v>
      </c>
      <c r="J24" s="47">
        <f t="shared" si="2"/>
        <v>1750</v>
      </c>
      <c r="L24" s="360">
        <f t="shared" ref="L24:U33" si="7">+INDEX(p.rn.sitios.base.por.geotipo,$B24,L$6)*$F24</f>
        <v>70</v>
      </c>
      <c r="M24" s="360">
        <f t="shared" si="7"/>
        <v>70</v>
      </c>
      <c r="N24" s="360">
        <f t="shared" si="7"/>
        <v>70</v>
      </c>
      <c r="O24" s="360">
        <f t="shared" si="7"/>
        <v>70</v>
      </c>
      <c r="P24" s="360">
        <f t="shared" si="7"/>
        <v>70</v>
      </c>
      <c r="Q24" s="360">
        <f t="shared" si="7"/>
        <v>70</v>
      </c>
      <c r="R24" s="360">
        <f t="shared" si="7"/>
        <v>70</v>
      </c>
      <c r="S24" s="360">
        <f t="shared" si="7"/>
        <v>70</v>
      </c>
      <c r="T24" s="360">
        <f t="shared" si="7"/>
        <v>70</v>
      </c>
      <c r="U24" s="360">
        <f t="shared" si="7"/>
        <v>70</v>
      </c>
      <c r="V24" s="360">
        <f t="shared" ref="V24:AJ33" si="8">+INDEX(p.rn.sitios.base.por.geotipo,$B24,V$6)*$F24</f>
        <v>70</v>
      </c>
      <c r="W24" s="360">
        <f t="shared" si="8"/>
        <v>70</v>
      </c>
      <c r="X24" s="360">
        <f t="shared" si="8"/>
        <v>70</v>
      </c>
      <c r="Y24" s="360">
        <f t="shared" si="8"/>
        <v>70</v>
      </c>
      <c r="Z24" s="360">
        <f t="shared" si="8"/>
        <v>70</v>
      </c>
      <c r="AA24" s="360">
        <f t="shared" si="8"/>
        <v>70</v>
      </c>
      <c r="AB24" s="360">
        <f t="shared" si="8"/>
        <v>70</v>
      </c>
      <c r="AC24" s="360">
        <f t="shared" si="8"/>
        <v>70</v>
      </c>
      <c r="AD24" s="360">
        <f t="shared" si="8"/>
        <v>70</v>
      </c>
      <c r="AE24" s="360">
        <f t="shared" si="8"/>
        <v>70</v>
      </c>
      <c r="AF24" s="360">
        <f t="shared" si="8"/>
        <v>70</v>
      </c>
      <c r="AG24" s="360">
        <f t="shared" si="8"/>
        <v>70</v>
      </c>
      <c r="AH24" s="360">
        <f t="shared" si="8"/>
        <v>70</v>
      </c>
      <c r="AI24" s="360">
        <f t="shared" si="8"/>
        <v>70</v>
      </c>
      <c r="AJ24" s="360">
        <f t="shared" si="8"/>
        <v>70</v>
      </c>
    </row>
    <row r="25" spans="2:36" outlineLevel="1" x14ac:dyDescent="0.3">
      <c r="B25" s="70">
        <f t="shared" si="6"/>
        <v>4</v>
      </c>
      <c r="D25" s="70">
        <f t="shared" si="5"/>
        <v>12</v>
      </c>
      <c r="E25" s="71" t="str">
        <f t="shared" si="1"/>
        <v>4G-Libre</v>
      </c>
      <c r="I25" s="138" t="s">
        <v>1056</v>
      </c>
      <c r="J25" s="47">
        <f t="shared" si="2"/>
        <v>0</v>
      </c>
      <c r="L25" s="360">
        <f t="shared" si="7"/>
        <v>0</v>
      </c>
      <c r="M25" s="360">
        <f t="shared" si="7"/>
        <v>0</v>
      </c>
      <c r="N25" s="360">
        <f t="shared" si="7"/>
        <v>0</v>
      </c>
      <c r="O25" s="360">
        <f t="shared" si="7"/>
        <v>0</v>
      </c>
      <c r="P25" s="360">
        <f t="shared" si="7"/>
        <v>0</v>
      </c>
      <c r="Q25" s="360">
        <f t="shared" si="7"/>
        <v>0</v>
      </c>
      <c r="R25" s="360">
        <f t="shared" si="7"/>
        <v>0</v>
      </c>
      <c r="S25" s="360">
        <f t="shared" si="7"/>
        <v>0</v>
      </c>
      <c r="T25" s="360">
        <f t="shared" si="7"/>
        <v>0</v>
      </c>
      <c r="U25" s="360">
        <f t="shared" si="7"/>
        <v>0</v>
      </c>
      <c r="V25" s="360">
        <f t="shared" si="8"/>
        <v>0</v>
      </c>
      <c r="W25" s="360">
        <f t="shared" si="8"/>
        <v>0</v>
      </c>
      <c r="X25" s="360">
        <f t="shared" si="8"/>
        <v>0</v>
      </c>
      <c r="Y25" s="360">
        <f t="shared" si="8"/>
        <v>0</v>
      </c>
      <c r="Z25" s="360">
        <f t="shared" si="8"/>
        <v>0</v>
      </c>
      <c r="AA25" s="360">
        <f t="shared" si="8"/>
        <v>0</v>
      </c>
      <c r="AB25" s="360">
        <f t="shared" si="8"/>
        <v>0</v>
      </c>
      <c r="AC25" s="360">
        <f t="shared" si="8"/>
        <v>0</v>
      </c>
      <c r="AD25" s="360">
        <f t="shared" si="8"/>
        <v>0</v>
      </c>
      <c r="AE25" s="360">
        <f t="shared" si="8"/>
        <v>0</v>
      </c>
      <c r="AF25" s="360">
        <f t="shared" si="8"/>
        <v>0</v>
      </c>
      <c r="AG25" s="360">
        <f t="shared" si="8"/>
        <v>0</v>
      </c>
      <c r="AH25" s="360">
        <f t="shared" si="8"/>
        <v>0</v>
      </c>
      <c r="AI25" s="360">
        <f t="shared" si="8"/>
        <v>0</v>
      </c>
      <c r="AJ25" s="360">
        <f t="shared" si="8"/>
        <v>0</v>
      </c>
    </row>
    <row r="26" spans="2:36" outlineLevel="1" x14ac:dyDescent="0.3">
      <c r="B26" s="70">
        <f t="shared" si="6"/>
        <v>1</v>
      </c>
      <c r="D26" s="70">
        <f t="shared" si="5"/>
        <v>13</v>
      </c>
      <c r="E26" s="71" t="str">
        <f t="shared" si="1"/>
        <v>Libre</v>
      </c>
      <c r="I26" s="138" t="s">
        <v>1056</v>
      </c>
      <c r="J26" s="47">
        <f t="shared" si="2"/>
        <v>0</v>
      </c>
      <c r="L26" s="360">
        <f t="shared" si="7"/>
        <v>0</v>
      </c>
      <c r="M26" s="360">
        <f t="shared" si="7"/>
        <v>0</v>
      </c>
      <c r="N26" s="360">
        <f t="shared" si="7"/>
        <v>0</v>
      </c>
      <c r="O26" s="360">
        <f t="shared" si="7"/>
        <v>0</v>
      </c>
      <c r="P26" s="360">
        <f t="shared" si="7"/>
        <v>0</v>
      </c>
      <c r="Q26" s="360">
        <f t="shared" si="7"/>
        <v>0</v>
      </c>
      <c r="R26" s="360">
        <f t="shared" si="7"/>
        <v>0</v>
      </c>
      <c r="S26" s="360">
        <f t="shared" si="7"/>
        <v>0</v>
      </c>
      <c r="T26" s="360">
        <f t="shared" si="7"/>
        <v>0</v>
      </c>
      <c r="U26" s="360">
        <f t="shared" si="7"/>
        <v>0</v>
      </c>
      <c r="V26" s="360">
        <f t="shared" si="8"/>
        <v>0</v>
      </c>
      <c r="W26" s="360">
        <f t="shared" si="8"/>
        <v>0</v>
      </c>
      <c r="X26" s="360">
        <f t="shared" si="8"/>
        <v>0</v>
      </c>
      <c r="Y26" s="360">
        <f t="shared" si="8"/>
        <v>0</v>
      </c>
      <c r="Z26" s="360">
        <f t="shared" si="8"/>
        <v>0</v>
      </c>
      <c r="AA26" s="360">
        <f t="shared" si="8"/>
        <v>0</v>
      </c>
      <c r="AB26" s="360">
        <f t="shared" si="8"/>
        <v>0</v>
      </c>
      <c r="AC26" s="360">
        <f t="shared" si="8"/>
        <v>0</v>
      </c>
      <c r="AD26" s="360">
        <f t="shared" si="8"/>
        <v>0</v>
      </c>
      <c r="AE26" s="360">
        <f t="shared" si="8"/>
        <v>0</v>
      </c>
      <c r="AF26" s="360">
        <f t="shared" si="8"/>
        <v>0</v>
      </c>
      <c r="AG26" s="360">
        <f t="shared" si="8"/>
        <v>0</v>
      </c>
      <c r="AH26" s="360">
        <f t="shared" si="8"/>
        <v>0</v>
      </c>
      <c r="AI26" s="360">
        <f t="shared" si="8"/>
        <v>0</v>
      </c>
      <c r="AJ26" s="360">
        <f t="shared" si="8"/>
        <v>0</v>
      </c>
    </row>
    <row r="27" spans="2:36" outlineLevel="1" x14ac:dyDescent="0.3">
      <c r="B27" s="70">
        <f t="shared" si="6"/>
        <v>2</v>
      </c>
      <c r="D27" s="70">
        <f t="shared" si="5"/>
        <v>14</v>
      </c>
      <c r="E27" s="71" t="str">
        <f t="shared" si="1"/>
        <v>Libre</v>
      </c>
      <c r="I27" s="138" t="s">
        <v>1056</v>
      </c>
      <c r="J27" s="47">
        <f t="shared" si="2"/>
        <v>0</v>
      </c>
      <c r="L27" s="360">
        <f t="shared" si="7"/>
        <v>0</v>
      </c>
      <c r="M27" s="360">
        <f t="shared" si="7"/>
        <v>0</v>
      </c>
      <c r="N27" s="360">
        <f t="shared" si="7"/>
        <v>0</v>
      </c>
      <c r="O27" s="360">
        <f t="shared" si="7"/>
        <v>0</v>
      </c>
      <c r="P27" s="360">
        <f t="shared" si="7"/>
        <v>0</v>
      </c>
      <c r="Q27" s="360">
        <f t="shared" si="7"/>
        <v>0</v>
      </c>
      <c r="R27" s="360">
        <f t="shared" si="7"/>
        <v>0</v>
      </c>
      <c r="S27" s="360">
        <f t="shared" si="7"/>
        <v>0</v>
      </c>
      <c r="T27" s="360">
        <f t="shared" si="7"/>
        <v>0</v>
      </c>
      <c r="U27" s="360">
        <f t="shared" si="7"/>
        <v>0</v>
      </c>
      <c r="V27" s="360">
        <f t="shared" si="8"/>
        <v>0</v>
      </c>
      <c r="W27" s="360">
        <f t="shared" si="8"/>
        <v>0</v>
      </c>
      <c r="X27" s="360">
        <f t="shared" si="8"/>
        <v>0</v>
      </c>
      <c r="Y27" s="360">
        <f t="shared" si="8"/>
        <v>0</v>
      </c>
      <c r="Z27" s="360">
        <f t="shared" si="8"/>
        <v>0</v>
      </c>
      <c r="AA27" s="360">
        <f t="shared" si="8"/>
        <v>0</v>
      </c>
      <c r="AB27" s="360">
        <f t="shared" si="8"/>
        <v>0</v>
      </c>
      <c r="AC27" s="360">
        <f t="shared" si="8"/>
        <v>0</v>
      </c>
      <c r="AD27" s="360">
        <f t="shared" si="8"/>
        <v>0</v>
      </c>
      <c r="AE27" s="360">
        <f t="shared" si="8"/>
        <v>0</v>
      </c>
      <c r="AF27" s="360">
        <f t="shared" si="8"/>
        <v>0</v>
      </c>
      <c r="AG27" s="360">
        <f t="shared" si="8"/>
        <v>0</v>
      </c>
      <c r="AH27" s="360">
        <f t="shared" si="8"/>
        <v>0</v>
      </c>
      <c r="AI27" s="360">
        <f t="shared" si="8"/>
        <v>0</v>
      </c>
      <c r="AJ27" s="360">
        <f t="shared" si="8"/>
        <v>0</v>
      </c>
    </row>
    <row r="28" spans="2:36" outlineLevel="1" x14ac:dyDescent="0.3">
      <c r="B28" s="70">
        <f t="shared" si="6"/>
        <v>3</v>
      </c>
      <c r="D28" s="70">
        <f t="shared" si="5"/>
        <v>15</v>
      </c>
      <c r="E28" s="71" t="str">
        <f t="shared" si="1"/>
        <v>Libre</v>
      </c>
      <c r="I28" s="138" t="s">
        <v>1056</v>
      </c>
      <c r="J28" s="47">
        <f t="shared" si="2"/>
        <v>0</v>
      </c>
      <c r="L28" s="360">
        <f t="shared" si="7"/>
        <v>0</v>
      </c>
      <c r="M28" s="360">
        <f t="shared" si="7"/>
        <v>0</v>
      </c>
      <c r="N28" s="360">
        <f t="shared" si="7"/>
        <v>0</v>
      </c>
      <c r="O28" s="360">
        <f t="shared" si="7"/>
        <v>0</v>
      </c>
      <c r="P28" s="360">
        <f t="shared" si="7"/>
        <v>0</v>
      </c>
      <c r="Q28" s="360">
        <f t="shared" si="7"/>
        <v>0</v>
      </c>
      <c r="R28" s="360">
        <f t="shared" si="7"/>
        <v>0</v>
      </c>
      <c r="S28" s="360">
        <f t="shared" si="7"/>
        <v>0</v>
      </c>
      <c r="T28" s="360">
        <f t="shared" si="7"/>
        <v>0</v>
      </c>
      <c r="U28" s="360">
        <f t="shared" si="7"/>
        <v>0</v>
      </c>
      <c r="V28" s="360">
        <f t="shared" si="8"/>
        <v>0</v>
      </c>
      <c r="W28" s="360">
        <f t="shared" si="8"/>
        <v>0</v>
      </c>
      <c r="X28" s="360">
        <f t="shared" si="8"/>
        <v>0</v>
      </c>
      <c r="Y28" s="360">
        <f t="shared" si="8"/>
        <v>0</v>
      </c>
      <c r="Z28" s="360">
        <f t="shared" si="8"/>
        <v>0</v>
      </c>
      <c r="AA28" s="360">
        <f t="shared" si="8"/>
        <v>0</v>
      </c>
      <c r="AB28" s="360">
        <f t="shared" si="8"/>
        <v>0</v>
      </c>
      <c r="AC28" s="360">
        <f t="shared" si="8"/>
        <v>0</v>
      </c>
      <c r="AD28" s="360">
        <f t="shared" si="8"/>
        <v>0</v>
      </c>
      <c r="AE28" s="360">
        <f t="shared" si="8"/>
        <v>0</v>
      </c>
      <c r="AF28" s="360">
        <f t="shared" si="8"/>
        <v>0</v>
      </c>
      <c r="AG28" s="360">
        <f t="shared" si="8"/>
        <v>0</v>
      </c>
      <c r="AH28" s="360">
        <f t="shared" si="8"/>
        <v>0</v>
      </c>
      <c r="AI28" s="360">
        <f t="shared" si="8"/>
        <v>0</v>
      </c>
      <c r="AJ28" s="360">
        <f t="shared" si="8"/>
        <v>0</v>
      </c>
    </row>
    <row r="29" spans="2:36" outlineLevel="1" x14ac:dyDescent="0.3">
      <c r="B29" s="70">
        <f t="shared" si="6"/>
        <v>4</v>
      </c>
      <c r="D29" s="70">
        <f t="shared" si="5"/>
        <v>16</v>
      </c>
      <c r="E29" s="71" t="str">
        <f t="shared" si="1"/>
        <v>Libre</v>
      </c>
      <c r="I29" s="138" t="s">
        <v>1056</v>
      </c>
      <c r="J29" s="47">
        <f t="shared" si="2"/>
        <v>0</v>
      </c>
      <c r="L29" s="360">
        <f t="shared" si="7"/>
        <v>0</v>
      </c>
      <c r="M29" s="360">
        <f t="shared" si="7"/>
        <v>0</v>
      </c>
      <c r="N29" s="360">
        <f t="shared" si="7"/>
        <v>0</v>
      </c>
      <c r="O29" s="360">
        <f t="shared" si="7"/>
        <v>0</v>
      </c>
      <c r="P29" s="360">
        <f t="shared" si="7"/>
        <v>0</v>
      </c>
      <c r="Q29" s="360">
        <f t="shared" si="7"/>
        <v>0</v>
      </c>
      <c r="R29" s="360">
        <f t="shared" si="7"/>
        <v>0</v>
      </c>
      <c r="S29" s="360">
        <f t="shared" si="7"/>
        <v>0</v>
      </c>
      <c r="T29" s="360">
        <f t="shared" si="7"/>
        <v>0</v>
      </c>
      <c r="U29" s="360">
        <f t="shared" si="7"/>
        <v>0</v>
      </c>
      <c r="V29" s="360">
        <f t="shared" si="8"/>
        <v>0</v>
      </c>
      <c r="W29" s="360">
        <f t="shared" si="8"/>
        <v>0</v>
      </c>
      <c r="X29" s="360">
        <f t="shared" si="8"/>
        <v>0</v>
      </c>
      <c r="Y29" s="360">
        <f t="shared" si="8"/>
        <v>0</v>
      </c>
      <c r="Z29" s="360">
        <f t="shared" si="8"/>
        <v>0</v>
      </c>
      <c r="AA29" s="360">
        <f t="shared" si="8"/>
        <v>0</v>
      </c>
      <c r="AB29" s="360">
        <f t="shared" si="8"/>
        <v>0</v>
      </c>
      <c r="AC29" s="360">
        <f t="shared" si="8"/>
        <v>0</v>
      </c>
      <c r="AD29" s="360">
        <f t="shared" si="8"/>
        <v>0</v>
      </c>
      <c r="AE29" s="360">
        <f t="shared" si="8"/>
        <v>0</v>
      </c>
      <c r="AF29" s="360">
        <f t="shared" si="8"/>
        <v>0</v>
      </c>
      <c r="AG29" s="360">
        <f t="shared" si="8"/>
        <v>0</v>
      </c>
      <c r="AH29" s="360">
        <f t="shared" si="8"/>
        <v>0</v>
      </c>
      <c r="AI29" s="360">
        <f t="shared" si="8"/>
        <v>0</v>
      </c>
      <c r="AJ29" s="360">
        <f t="shared" si="8"/>
        <v>0</v>
      </c>
    </row>
    <row r="30" spans="2:36" outlineLevel="1" x14ac:dyDescent="0.3">
      <c r="B30" s="70">
        <f t="shared" si="6"/>
        <v>1</v>
      </c>
      <c r="D30" s="70">
        <f t="shared" si="5"/>
        <v>17</v>
      </c>
      <c r="E30" s="71" t="str">
        <f t="shared" si="1"/>
        <v>Libre</v>
      </c>
      <c r="I30" s="138" t="s">
        <v>1056</v>
      </c>
      <c r="J30" s="47">
        <f t="shared" si="2"/>
        <v>0</v>
      </c>
      <c r="L30" s="360">
        <f t="shared" si="7"/>
        <v>0</v>
      </c>
      <c r="M30" s="360">
        <f t="shared" si="7"/>
        <v>0</v>
      </c>
      <c r="N30" s="360">
        <f t="shared" si="7"/>
        <v>0</v>
      </c>
      <c r="O30" s="360">
        <f t="shared" si="7"/>
        <v>0</v>
      </c>
      <c r="P30" s="360">
        <f t="shared" si="7"/>
        <v>0</v>
      </c>
      <c r="Q30" s="360">
        <f t="shared" si="7"/>
        <v>0</v>
      </c>
      <c r="R30" s="360">
        <f t="shared" si="7"/>
        <v>0</v>
      </c>
      <c r="S30" s="360">
        <f t="shared" si="7"/>
        <v>0</v>
      </c>
      <c r="T30" s="360">
        <f t="shared" si="7"/>
        <v>0</v>
      </c>
      <c r="U30" s="360">
        <f t="shared" si="7"/>
        <v>0</v>
      </c>
      <c r="V30" s="360">
        <f t="shared" si="8"/>
        <v>0</v>
      </c>
      <c r="W30" s="360">
        <f t="shared" si="8"/>
        <v>0</v>
      </c>
      <c r="X30" s="360">
        <f t="shared" si="8"/>
        <v>0</v>
      </c>
      <c r="Y30" s="360">
        <f t="shared" si="8"/>
        <v>0</v>
      </c>
      <c r="Z30" s="360">
        <f t="shared" si="8"/>
        <v>0</v>
      </c>
      <c r="AA30" s="360">
        <f t="shared" si="8"/>
        <v>0</v>
      </c>
      <c r="AB30" s="360">
        <f t="shared" si="8"/>
        <v>0</v>
      </c>
      <c r="AC30" s="360">
        <f t="shared" si="8"/>
        <v>0</v>
      </c>
      <c r="AD30" s="360">
        <f t="shared" si="8"/>
        <v>0</v>
      </c>
      <c r="AE30" s="360">
        <f t="shared" si="8"/>
        <v>0</v>
      </c>
      <c r="AF30" s="360">
        <f t="shared" si="8"/>
        <v>0</v>
      </c>
      <c r="AG30" s="360">
        <f t="shared" si="8"/>
        <v>0</v>
      </c>
      <c r="AH30" s="360">
        <f t="shared" si="8"/>
        <v>0</v>
      </c>
      <c r="AI30" s="360">
        <f t="shared" si="8"/>
        <v>0</v>
      </c>
      <c r="AJ30" s="360">
        <f t="shared" si="8"/>
        <v>0</v>
      </c>
    </row>
    <row r="31" spans="2:36" outlineLevel="1" x14ac:dyDescent="0.3">
      <c r="B31" s="70">
        <f t="shared" si="6"/>
        <v>2</v>
      </c>
      <c r="D31" s="70">
        <f t="shared" si="5"/>
        <v>18</v>
      </c>
      <c r="E31" s="71" t="str">
        <f t="shared" si="1"/>
        <v>Libre</v>
      </c>
      <c r="I31" s="138" t="s">
        <v>1056</v>
      </c>
      <c r="J31" s="47">
        <f t="shared" si="2"/>
        <v>0</v>
      </c>
      <c r="L31" s="360">
        <f t="shared" si="7"/>
        <v>0</v>
      </c>
      <c r="M31" s="360">
        <f t="shared" si="7"/>
        <v>0</v>
      </c>
      <c r="N31" s="360">
        <f t="shared" si="7"/>
        <v>0</v>
      </c>
      <c r="O31" s="360">
        <f t="shared" si="7"/>
        <v>0</v>
      </c>
      <c r="P31" s="360">
        <f t="shared" si="7"/>
        <v>0</v>
      </c>
      <c r="Q31" s="360">
        <f t="shared" si="7"/>
        <v>0</v>
      </c>
      <c r="R31" s="360">
        <f t="shared" si="7"/>
        <v>0</v>
      </c>
      <c r="S31" s="360">
        <f t="shared" si="7"/>
        <v>0</v>
      </c>
      <c r="T31" s="360">
        <f t="shared" si="7"/>
        <v>0</v>
      </c>
      <c r="U31" s="360">
        <f t="shared" si="7"/>
        <v>0</v>
      </c>
      <c r="V31" s="360">
        <f t="shared" si="8"/>
        <v>0</v>
      </c>
      <c r="W31" s="360">
        <f t="shared" si="8"/>
        <v>0</v>
      </c>
      <c r="X31" s="360">
        <f t="shared" si="8"/>
        <v>0</v>
      </c>
      <c r="Y31" s="360">
        <f t="shared" si="8"/>
        <v>0</v>
      </c>
      <c r="Z31" s="360">
        <f t="shared" si="8"/>
        <v>0</v>
      </c>
      <c r="AA31" s="360">
        <f t="shared" si="8"/>
        <v>0</v>
      </c>
      <c r="AB31" s="360">
        <f t="shared" si="8"/>
        <v>0</v>
      </c>
      <c r="AC31" s="360">
        <f t="shared" si="8"/>
        <v>0</v>
      </c>
      <c r="AD31" s="360">
        <f t="shared" si="8"/>
        <v>0</v>
      </c>
      <c r="AE31" s="360">
        <f t="shared" si="8"/>
        <v>0</v>
      </c>
      <c r="AF31" s="360">
        <f t="shared" si="8"/>
        <v>0</v>
      </c>
      <c r="AG31" s="360">
        <f t="shared" si="8"/>
        <v>0</v>
      </c>
      <c r="AH31" s="360">
        <f t="shared" si="8"/>
        <v>0</v>
      </c>
      <c r="AI31" s="360">
        <f t="shared" si="8"/>
        <v>0</v>
      </c>
      <c r="AJ31" s="360">
        <f t="shared" si="8"/>
        <v>0</v>
      </c>
    </row>
    <row r="32" spans="2:36" outlineLevel="1" x14ac:dyDescent="0.3">
      <c r="B32" s="70">
        <f t="shared" si="6"/>
        <v>3</v>
      </c>
      <c r="D32" s="70">
        <f t="shared" si="5"/>
        <v>19</v>
      </c>
      <c r="E32" s="71" t="str">
        <f t="shared" si="1"/>
        <v>Libre</v>
      </c>
      <c r="I32" s="138" t="s">
        <v>1056</v>
      </c>
      <c r="J32" s="47">
        <f t="shared" si="2"/>
        <v>0</v>
      </c>
      <c r="L32" s="360">
        <f t="shared" si="7"/>
        <v>0</v>
      </c>
      <c r="M32" s="360">
        <f t="shared" si="7"/>
        <v>0</v>
      </c>
      <c r="N32" s="360">
        <f t="shared" si="7"/>
        <v>0</v>
      </c>
      <c r="O32" s="360">
        <f t="shared" si="7"/>
        <v>0</v>
      </c>
      <c r="P32" s="360">
        <f t="shared" si="7"/>
        <v>0</v>
      </c>
      <c r="Q32" s="360">
        <f t="shared" si="7"/>
        <v>0</v>
      </c>
      <c r="R32" s="360">
        <f t="shared" si="7"/>
        <v>0</v>
      </c>
      <c r="S32" s="360">
        <f t="shared" si="7"/>
        <v>0</v>
      </c>
      <c r="T32" s="360">
        <f t="shared" si="7"/>
        <v>0</v>
      </c>
      <c r="U32" s="360">
        <f t="shared" si="7"/>
        <v>0</v>
      </c>
      <c r="V32" s="360">
        <f t="shared" si="8"/>
        <v>0</v>
      </c>
      <c r="W32" s="360">
        <f t="shared" si="8"/>
        <v>0</v>
      </c>
      <c r="X32" s="360">
        <f t="shared" si="8"/>
        <v>0</v>
      </c>
      <c r="Y32" s="360">
        <f t="shared" si="8"/>
        <v>0</v>
      </c>
      <c r="Z32" s="360">
        <f t="shared" si="8"/>
        <v>0</v>
      </c>
      <c r="AA32" s="360">
        <f t="shared" si="8"/>
        <v>0</v>
      </c>
      <c r="AB32" s="360">
        <f t="shared" si="8"/>
        <v>0</v>
      </c>
      <c r="AC32" s="360">
        <f t="shared" si="8"/>
        <v>0</v>
      </c>
      <c r="AD32" s="360">
        <f t="shared" si="8"/>
        <v>0</v>
      </c>
      <c r="AE32" s="360">
        <f t="shared" si="8"/>
        <v>0</v>
      </c>
      <c r="AF32" s="360">
        <f t="shared" si="8"/>
        <v>0</v>
      </c>
      <c r="AG32" s="360">
        <f t="shared" si="8"/>
        <v>0</v>
      </c>
      <c r="AH32" s="360">
        <f t="shared" si="8"/>
        <v>0</v>
      </c>
      <c r="AI32" s="360">
        <f t="shared" si="8"/>
        <v>0</v>
      </c>
      <c r="AJ32" s="360">
        <f t="shared" si="8"/>
        <v>0</v>
      </c>
    </row>
    <row r="33" spans="2:36" outlineLevel="1" x14ac:dyDescent="0.3">
      <c r="B33" s="70">
        <f t="shared" si="6"/>
        <v>4</v>
      </c>
      <c r="D33" s="70">
        <f t="shared" si="5"/>
        <v>20</v>
      </c>
      <c r="E33" s="71" t="str">
        <f t="shared" si="1"/>
        <v>Libre</v>
      </c>
      <c r="I33" s="138" t="s">
        <v>1056</v>
      </c>
      <c r="J33" s="47">
        <f t="shared" si="2"/>
        <v>0</v>
      </c>
      <c r="L33" s="360">
        <f t="shared" si="7"/>
        <v>0</v>
      </c>
      <c r="M33" s="360">
        <f t="shared" si="7"/>
        <v>0</v>
      </c>
      <c r="N33" s="360">
        <f t="shared" si="7"/>
        <v>0</v>
      </c>
      <c r="O33" s="360">
        <f t="shared" si="7"/>
        <v>0</v>
      </c>
      <c r="P33" s="360">
        <f t="shared" si="7"/>
        <v>0</v>
      </c>
      <c r="Q33" s="360">
        <f t="shared" si="7"/>
        <v>0</v>
      </c>
      <c r="R33" s="360">
        <f t="shared" si="7"/>
        <v>0</v>
      </c>
      <c r="S33" s="360">
        <f t="shared" si="7"/>
        <v>0</v>
      </c>
      <c r="T33" s="360">
        <f t="shared" si="7"/>
        <v>0</v>
      </c>
      <c r="U33" s="360">
        <f t="shared" si="7"/>
        <v>0</v>
      </c>
      <c r="V33" s="360">
        <f t="shared" si="8"/>
        <v>0</v>
      </c>
      <c r="W33" s="360">
        <f t="shared" si="8"/>
        <v>0</v>
      </c>
      <c r="X33" s="360">
        <f t="shared" si="8"/>
        <v>0</v>
      </c>
      <c r="Y33" s="360">
        <f t="shared" si="8"/>
        <v>0</v>
      </c>
      <c r="Z33" s="360">
        <f t="shared" si="8"/>
        <v>0</v>
      </c>
      <c r="AA33" s="360">
        <f t="shared" si="8"/>
        <v>0</v>
      </c>
      <c r="AB33" s="360">
        <f t="shared" si="8"/>
        <v>0</v>
      </c>
      <c r="AC33" s="360">
        <f t="shared" si="8"/>
        <v>0</v>
      </c>
      <c r="AD33" s="360">
        <f t="shared" si="8"/>
        <v>0</v>
      </c>
      <c r="AE33" s="360">
        <f t="shared" si="8"/>
        <v>0</v>
      </c>
      <c r="AF33" s="360">
        <f t="shared" si="8"/>
        <v>0</v>
      </c>
      <c r="AG33" s="360">
        <f t="shared" si="8"/>
        <v>0</v>
      </c>
      <c r="AH33" s="360">
        <f t="shared" si="8"/>
        <v>0</v>
      </c>
      <c r="AI33" s="360">
        <f t="shared" si="8"/>
        <v>0</v>
      </c>
      <c r="AJ33" s="360">
        <f t="shared" si="8"/>
        <v>0</v>
      </c>
    </row>
    <row r="34" spans="2:36" outlineLevel="1" x14ac:dyDescent="0.3"/>
    <row r="35" spans="2:36" outlineLevel="1" x14ac:dyDescent="0.3">
      <c r="E35" s="343" t="s">
        <v>23</v>
      </c>
      <c r="F35" s="342"/>
      <c r="G35" s="342"/>
      <c r="H35" s="342"/>
      <c r="I35" s="341" t="s">
        <v>1056</v>
      </c>
      <c r="J35" s="353">
        <f>+SUM(J14:J33)</f>
        <v>9000</v>
      </c>
      <c r="K35" s="342"/>
      <c r="L35" s="353">
        <f t="shared" ref="L35:AJ35" si="9">+SUM(L14:L33)</f>
        <v>360</v>
      </c>
      <c r="M35" s="353">
        <f t="shared" si="9"/>
        <v>360</v>
      </c>
      <c r="N35" s="353">
        <f t="shared" si="9"/>
        <v>360</v>
      </c>
      <c r="O35" s="353">
        <f t="shared" si="9"/>
        <v>360</v>
      </c>
      <c r="P35" s="353">
        <f t="shared" si="9"/>
        <v>360</v>
      </c>
      <c r="Q35" s="353">
        <f t="shared" si="9"/>
        <v>360</v>
      </c>
      <c r="R35" s="353">
        <f t="shared" si="9"/>
        <v>360</v>
      </c>
      <c r="S35" s="353">
        <f t="shared" si="9"/>
        <v>360</v>
      </c>
      <c r="T35" s="353">
        <f t="shared" si="9"/>
        <v>360</v>
      </c>
      <c r="U35" s="353">
        <f t="shared" si="9"/>
        <v>360</v>
      </c>
      <c r="V35" s="353">
        <f t="shared" si="9"/>
        <v>360</v>
      </c>
      <c r="W35" s="353">
        <f t="shared" si="9"/>
        <v>360</v>
      </c>
      <c r="X35" s="353">
        <f t="shared" si="9"/>
        <v>360</v>
      </c>
      <c r="Y35" s="353">
        <f t="shared" si="9"/>
        <v>360</v>
      </c>
      <c r="Z35" s="353">
        <f t="shared" si="9"/>
        <v>360</v>
      </c>
      <c r="AA35" s="353">
        <f t="shared" si="9"/>
        <v>360</v>
      </c>
      <c r="AB35" s="353">
        <f t="shared" si="9"/>
        <v>360</v>
      </c>
      <c r="AC35" s="353">
        <f t="shared" si="9"/>
        <v>360</v>
      </c>
      <c r="AD35" s="353">
        <f t="shared" si="9"/>
        <v>360</v>
      </c>
      <c r="AE35" s="353">
        <f t="shared" si="9"/>
        <v>360</v>
      </c>
      <c r="AF35" s="353">
        <f t="shared" si="9"/>
        <v>360</v>
      </c>
      <c r="AG35" s="353">
        <f t="shared" si="9"/>
        <v>360</v>
      </c>
      <c r="AH35" s="353">
        <f t="shared" si="9"/>
        <v>360</v>
      </c>
      <c r="AI35" s="353">
        <f t="shared" si="9"/>
        <v>360</v>
      </c>
      <c r="AJ35" s="353">
        <f t="shared" si="9"/>
        <v>360</v>
      </c>
    </row>
    <row r="36" spans="2:36" outlineLevel="1" x14ac:dyDescent="0.3"/>
    <row r="37" spans="2:36" ht="18" thickBot="1" x14ac:dyDescent="0.35">
      <c r="C37" s="339" t="s">
        <v>1055</v>
      </c>
      <c r="D37" s="339"/>
      <c r="E37" s="339"/>
      <c r="F37" s="339"/>
      <c r="G37" s="339"/>
      <c r="H37" s="339"/>
      <c r="I37" s="339"/>
      <c r="J37" s="339"/>
      <c r="K37" s="339"/>
    </row>
    <row r="39" spans="2:36" outlineLevel="1" x14ac:dyDescent="0.3">
      <c r="C39" s="69" t="s">
        <v>79</v>
      </c>
      <c r="D39" s="69" t="s">
        <v>79</v>
      </c>
      <c r="E39" s="69" t="s">
        <v>77</v>
      </c>
      <c r="F39" s="69" t="s">
        <v>1054</v>
      </c>
      <c r="G39" s="69" t="s">
        <v>1054</v>
      </c>
      <c r="J39" s="69" t="s">
        <v>791</v>
      </c>
      <c r="L39" s="69" t="str">
        <f t="shared" ref="L39:AJ39" si="10">+INDEX(l.reg.nom,L$6)</f>
        <v>Amazonas</v>
      </c>
      <c r="M39" s="69" t="str">
        <f t="shared" si="10"/>
        <v>Ancash</v>
      </c>
      <c r="N39" s="69" t="str">
        <f t="shared" si="10"/>
        <v>Apurímac</v>
      </c>
      <c r="O39" s="69" t="str">
        <f t="shared" si="10"/>
        <v>Arequipa</v>
      </c>
      <c r="P39" s="69" t="str">
        <f t="shared" si="10"/>
        <v>Ayacucho</v>
      </c>
      <c r="Q39" s="69" t="str">
        <f t="shared" si="10"/>
        <v>Cajamarca</v>
      </c>
      <c r="R39" s="69" t="str">
        <f t="shared" si="10"/>
        <v>Callao</v>
      </c>
      <c r="S39" s="69" t="str">
        <f t="shared" si="10"/>
        <v>Cusco</v>
      </c>
      <c r="T39" s="69" t="str">
        <f t="shared" si="10"/>
        <v>Huancavelica</v>
      </c>
      <c r="U39" s="69" t="str">
        <f t="shared" si="10"/>
        <v>Huánuco</v>
      </c>
      <c r="V39" s="69" t="str">
        <f t="shared" si="10"/>
        <v>Ica</v>
      </c>
      <c r="W39" s="69" t="str">
        <f t="shared" si="10"/>
        <v>Junín</v>
      </c>
      <c r="X39" s="69" t="str">
        <f t="shared" si="10"/>
        <v>La Libertad</v>
      </c>
      <c r="Y39" s="69" t="str">
        <f t="shared" si="10"/>
        <v>Lambayeque</v>
      </c>
      <c r="Z39" s="69" t="str">
        <f t="shared" si="10"/>
        <v>Lima</v>
      </c>
      <c r="AA39" s="69" t="str">
        <f t="shared" si="10"/>
        <v>Loreto</v>
      </c>
      <c r="AB39" s="69" t="str">
        <f t="shared" si="10"/>
        <v>Madre de Dios</v>
      </c>
      <c r="AC39" s="69" t="str">
        <f t="shared" si="10"/>
        <v>Moquegua</v>
      </c>
      <c r="AD39" s="69" t="str">
        <f t="shared" si="10"/>
        <v>Pasco</v>
      </c>
      <c r="AE39" s="69" t="str">
        <f t="shared" si="10"/>
        <v>Piura</v>
      </c>
      <c r="AF39" s="69" t="str">
        <f t="shared" si="10"/>
        <v>Puno</v>
      </c>
      <c r="AG39" s="69" t="str">
        <f t="shared" si="10"/>
        <v>San Martín</v>
      </c>
      <c r="AH39" s="69" t="str">
        <f t="shared" si="10"/>
        <v>Tacna</v>
      </c>
      <c r="AI39" s="69" t="str">
        <f t="shared" si="10"/>
        <v>Tumbes</v>
      </c>
      <c r="AJ39" s="69" t="str">
        <f t="shared" si="10"/>
        <v>Ucayali</v>
      </c>
    </row>
    <row r="40" spans="2:36" outlineLevel="1" x14ac:dyDescent="0.3">
      <c r="C40" s="70">
        <v>1</v>
      </c>
      <c r="D40" s="70">
        <v>1</v>
      </c>
      <c r="E40" s="71" t="str">
        <f t="shared" ref="E40:E59" si="11">INDEX(l.geo.nom2,D40)</f>
        <v>2G-Urbano</v>
      </c>
      <c r="F40" s="144" t="s">
        <v>723</v>
      </c>
      <c r="G40" s="71">
        <f t="shared" ref="G40:G51" ca="1" si="12">+INDEX(INDIRECT("p.ran.sec.min."&amp;F40),C40)</f>
        <v>3</v>
      </c>
      <c r="I40" s="138" t="s">
        <v>1052</v>
      </c>
      <c r="J40" s="47">
        <f t="shared" ref="J40:J59" ca="1" si="13">+SUM(L40:AJ40)</f>
        <v>750</v>
      </c>
      <c r="L40" s="360">
        <f t="shared" ref="L40:AJ40" ca="1" si="14">+L14*$G40</f>
        <v>30</v>
      </c>
      <c r="M40" s="360">
        <f t="shared" ca="1" si="14"/>
        <v>30</v>
      </c>
      <c r="N40" s="360">
        <f t="shared" ca="1" si="14"/>
        <v>30</v>
      </c>
      <c r="O40" s="360">
        <f t="shared" ca="1" si="14"/>
        <v>30</v>
      </c>
      <c r="P40" s="360">
        <f t="shared" ca="1" si="14"/>
        <v>30</v>
      </c>
      <c r="Q40" s="360">
        <f t="shared" ca="1" si="14"/>
        <v>30</v>
      </c>
      <c r="R40" s="360">
        <f t="shared" ca="1" si="14"/>
        <v>30</v>
      </c>
      <c r="S40" s="360">
        <f t="shared" ca="1" si="14"/>
        <v>30</v>
      </c>
      <c r="T40" s="360">
        <f t="shared" ca="1" si="14"/>
        <v>30</v>
      </c>
      <c r="U40" s="360">
        <f t="shared" ca="1" si="14"/>
        <v>30</v>
      </c>
      <c r="V40" s="360">
        <f t="shared" ca="1" si="14"/>
        <v>30</v>
      </c>
      <c r="W40" s="360">
        <f t="shared" ca="1" si="14"/>
        <v>30</v>
      </c>
      <c r="X40" s="360">
        <f t="shared" ca="1" si="14"/>
        <v>30</v>
      </c>
      <c r="Y40" s="360">
        <f t="shared" ca="1" si="14"/>
        <v>30</v>
      </c>
      <c r="Z40" s="360">
        <f t="shared" ca="1" si="14"/>
        <v>30</v>
      </c>
      <c r="AA40" s="360">
        <f t="shared" ca="1" si="14"/>
        <v>30</v>
      </c>
      <c r="AB40" s="360">
        <f t="shared" ca="1" si="14"/>
        <v>30</v>
      </c>
      <c r="AC40" s="360">
        <f t="shared" ca="1" si="14"/>
        <v>30</v>
      </c>
      <c r="AD40" s="360">
        <f t="shared" ca="1" si="14"/>
        <v>30</v>
      </c>
      <c r="AE40" s="360">
        <f t="shared" ca="1" si="14"/>
        <v>30</v>
      </c>
      <c r="AF40" s="360">
        <f t="shared" ca="1" si="14"/>
        <v>30</v>
      </c>
      <c r="AG40" s="360">
        <f t="shared" ca="1" si="14"/>
        <v>30</v>
      </c>
      <c r="AH40" s="360">
        <f t="shared" ca="1" si="14"/>
        <v>30</v>
      </c>
      <c r="AI40" s="360">
        <f t="shared" ca="1" si="14"/>
        <v>30</v>
      </c>
      <c r="AJ40" s="360">
        <f t="shared" ca="1" si="14"/>
        <v>30</v>
      </c>
    </row>
    <row r="41" spans="2:36" outlineLevel="1" x14ac:dyDescent="0.3">
      <c r="C41" s="70">
        <f t="shared" ref="C41:D43" si="15">+C40+1</f>
        <v>2</v>
      </c>
      <c r="D41" s="70">
        <f t="shared" si="15"/>
        <v>2</v>
      </c>
      <c r="E41" s="71" t="str">
        <f t="shared" si="11"/>
        <v>2G-Suburbano</v>
      </c>
      <c r="F41" s="144" t="s">
        <v>723</v>
      </c>
      <c r="G41" s="71">
        <f t="shared" ca="1" si="12"/>
        <v>3</v>
      </c>
      <c r="I41" s="138" t="s">
        <v>1052</v>
      </c>
      <c r="J41" s="47">
        <f t="shared" ca="1" si="13"/>
        <v>3000</v>
      </c>
      <c r="L41" s="360">
        <f t="shared" ref="L41:AJ41" ca="1" si="16">+L15*$G41</f>
        <v>120</v>
      </c>
      <c r="M41" s="360">
        <f t="shared" ca="1" si="16"/>
        <v>120</v>
      </c>
      <c r="N41" s="360">
        <f t="shared" ca="1" si="16"/>
        <v>120</v>
      </c>
      <c r="O41" s="360">
        <f t="shared" ca="1" si="16"/>
        <v>120</v>
      </c>
      <c r="P41" s="360">
        <f t="shared" ca="1" si="16"/>
        <v>120</v>
      </c>
      <c r="Q41" s="360">
        <f t="shared" ca="1" si="16"/>
        <v>120</v>
      </c>
      <c r="R41" s="360">
        <f t="shared" ca="1" si="16"/>
        <v>120</v>
      </c>
      <c r="S41" s="360">
        <f t="shared" ca="1" si="16"/>
        <v>120</v>
      </c>
      <c r="T41" s="360">
        <f t="shared" ca="1" si="16"/>
        <v>120</v>
      </c>
      <c r="U41" s="360">
        <f t="shared" ca="1" si="16"/>
        <v>120</v>
      </c>
      <c r="V41" s="360">
        <f t="shared" ca="1" si="16"/>
        <v>120</v>
      </c>
      <c r="W41" s="360">
        <f t="shared" ca="1" si="16"/>
        <v>120</v>
      </c>
      <c r="X41" s="360">
        <f t="shared" ca="1" si="16"/>
        <v>120</v>
      </c>
      <c r="Y41" s="360">
        <f t="shared" ca="1" si="16"/>
        <v>120</v>
      </c>
      <c r="Z41" s="360">
        <f t="shared" ca="1" si="16"/>
        <v>120</v>
      </c>
      <c r="AA41" s="360">
        <f t="shared" ca="1" si="16"/>
        <v>120</v>
      </c>
      <c r="AB41" s="360">
        <f t="shared" ca="1" si="16"/>
        <v>120</v>
      </c>
      <c r="AC41" s="360">
        <f t="shared" ca="1" si="16"/>
        <v>120</v>
      </c>
      <c r="AD41" s="360">
        <f t="shared" ca="1" si="16"/>
        <v>120</v>
      </c>
      <c r="AE41" s="360">
        <f t="shared" ca="1" si="16"/>
        <v>120</v>
      </c>
      <c r="AF41" s="360">
        <f t="shared" ca="1" si="16"/>
        <v>120</v>
      </c>
      <c r="AG41" s="360">
        <f t="shared" ca="1" si="16"/>
        <v>120</v>
      </c>
      <c r="AH41" s="360">
        <f t="shared" ca="1" si="16"/>
        <v>120</v>
      </c>
      <c r="AI41" s="360">
        <f t="shared" ca="1" si="16"/>
        <v>120</v>
      </c>
      <c r="AJ41" s="360">
        <f t="shared" ca="1" si="16"/>
        <v>120</v>
      </c>
    </row>
    <row r="42" spans="2:36" outlineLevel="1" x14ac:dyDescent="0.3">
      <c r="C42" s="70">
        <f t="shared" si="15"/>
        <v>3</v>
      </c>
      <c r="D42" s="70">
        <f t="shared" si="15"/>
        <v>3</v>
      </c>
      <c r="E42" s="71" t="str">
        <f t="shared" si="11"/>
        <v>2G-Rural</v>
      </c>
      <c r="F42" s="144" t="s">
        <v>723</v>
      </c>
      <c r="G42" s="71">
        <f t="shared" ca="1" si="12"/>
        <v>3</v>
      </c>
      <c r="I42" s="138" t="s">
        <v>1052</v>
      </c>
      <c r="J42" s="47">
        <f t="shared" ca="1" si="13"/>
        <v>5250</v>
      </c>
      <c r="L42" s="360">
        <f t="shared" ref="L42:AJ42" ca="1" si="17">+L16*$G42</f>
        <v>210</v>
      </c>
      <c r="M42" s="360">
        <f t="shared" ca="1" si="17"/>
        <v>210</v>
      </c>
      <c r="N42" s="360">
        <f t="shared" ca="1" si="17"/>
        <v>210</v>
      </c>
      <c r="O42" s="360">
        <f t="shared" ca="1" si="17"/>
        <v>210</v>
      </c>
      <c r="P42" s="360">
        <f t="shared" ca="1" si="17"/>
        <v>210</v>
      </c>
      <c r="Q42" s="360">
        <f t="shared" ca="1" si="17"/>
        <v>210</v>
      </c>
      <c r="R42" s="360">
        <f t="shared" ca="1" si="17"/>
        <v>210</v>
      </c>
      <c r="S42" s="360">
        <f t="shared" ca="1" si="17"/>
        <v>210</v>
      </c>
      <c r="T42" s="360">
        <f t="shared" ca="1" si="17"/>
        <v>210</v>
      </c>
      <c r="U42" s="360">
        <f t="shared" ca="1" si="17"/>
        <v>210</v>
      </c>
      <c r="V42" s="360">
        <f t="shared" ca="1" si="17"/>
        <v>210</v>
      </c>
      <c r="W42" s="360">
        <f t="shared" ca="1" si="17"/>
        <v>210</v>
      </c>
      <c r="X42" s="360">
        <f t="shared" ca="1" si="17"/>
        <v>210</v>
      </c>
      <c r="Y42" s="360">
        <f t="shared" ca="1" si="17"/>
        <v>210</v>
      </c>
      <c r="Z42" s="360">
        <f t="shared" ca="1" si="17"/>
        <v>210</v>
      </c>
      <c r="AA42" s="360">
        <f t="shared" ca="1" si="17"/>
        <v>210</v>
      </c>
      <c r="AB42" s="360">
        <f t="shared" ca="1" si="17"/>
        <v>210</v>
      </c>
      <c r="AC42" s="360">
        <f t="shared" ca="1" si="17"/>
        <v>210</v>
      </c>
      <c r="AD42" s="360">
        <f t="shared" ca="1" si="17"/>
        <v>210</v>
      </c>
      <c r="AE42" s="360">
        <f t="shared" ca="1" si="17"/>
        <v>210</v>
      </c>
      <c r="AF42" s="360">
        <f t="shared" ca="1" si="17"/>
        <v>210</v>
      </c>
      <c r="AG42" s="360">
        <f t="shared" ca="1" si="17"/>
        <v>210</v>
      </c>
      <c r="AH42" s="360">
        <f t="shared" ca="1" si="17"/>
        <v>210</v>
      </c>
      <c r="AI42" s="360">
        <f t="shared" ca="1" si="17"/>
        <v>210</v>
      </c>
      <c r="AJ42" s="360">
        <f t="shared" ca="1" si="17"/>
        <v>210</v>
      </c>
    </row>
    <row r="43" spans="2:36" outlineLevel="1" x14ac:dyDescent="0.3">
      <c r="C43" s="70">
        <f t="shared" si="15"/>
        <v>4</v>
      </c>
      <c r="D43" s="70">
        <f t="shared" si="15"/>
        <v>4</v>
      </c>
      <c r="E43" s="71" t="str">
        <f t="shared" si="11"/>
        <v>2G-Libre</v>
      </c>
      <c r="F43" s="144" t="s">
        <v>723</v>
      </c>
      <c r="G43" s="71">
        <f t="shared" ca="1" si="12"/>
        <v>0</v>
      </c>
      <c r="I43" s="138" t="s">
        <v>1052</v>
      </c>
      <c r="J43" s="47">
        <f t="shared" ca="1" si="13"/>
        <v>0</v>
      </c>
      <c r="L43" s="360">
        <f t="shared" ref="L43:AJ43" ca="1" si="18">+L17*$G43</f>
        <v>0</v>
      </c>
      <c r="M43" s="360">
        <f t="shared" ca="1" si="18"/>
        <v>0</v>
      </c>
      <c r="N43" s="360">
        <f t="shared" ca="1" si="18"/>
        <v>0</v>
      </c>
      <c r="O43" s="360">
        <f t="shared" ca="1" si="18"/>
        <v>0</v>
      </c>
      <c r="P43" s="360">
        <f t="shared" ca="1" si="18"/>
        <v>0</v>
      </c>
      <c r="Q43" s="360">
        <f t="shared" ca="1" si="18"/>
        <v>0</v>
      </c>
      <c r="R43" s="360">
        <f t="shared" ca="1" si="18"/>
        <v>0</v>
      </c>
      <c r="S43" s="360">
        <f t="shared" ca="1" si="18"/>
        <v>0</v>
      </c>
      <c r="T43" s="360">
        <f t="shared" ca="1" si="18"/>
        <v>0</v>
      </c>
      <c r="U43" s="360">
        <f t="shared" ca="1" si="18"/>
        <v>0</v>
      </c>
      <c r="V43" s="360">
        <f t="shared" ca="1" si="18"/>
        <v>0</v>
      </c>
      <c r="W43" s="360">
        <f t="shared" ca="1" si="18"/>
        <v>0</v>
      </c>
      <c r="X43" s="360">
        <f t="shared" ca="1" si="18"/>
        <v>0</v>
      </c>
      <c r="Y43" s="360">
        <f t="shared" ca="1" si="18"/>
        <v>0</v>
      </c>
      <c r="Z43" s="360">
        <f t="shared" ca="1" si="18"/>
        <v>0</v>
      </c>
      <c r="AA43" s="360">
        <f t="shared" ca="1" si="18"/>
        <v>0</v>
      </c>
      <c r="AB43" s="360">
        <f t="shared" ca="1" si="18"/>
        <v>0</v>
      </c>
      <c r="AC43" s="360">
        <f t="shared" ca="1" si="18"/>
        <v>0</v>
      </c>
      <c r="AD43" s="360">
        <f t="shared" ca="1" si="18"/>
        <v>0</v>
      </c>
      <c r="AE43" s="360">
        <f t="shared" ca="1" si="18"/>
        <v>0</v>
      </c>
      <c r="AF43" s="360">
        <f t="shared" ca="1" si="18"/>
        <v>0</v>
      </c>
      <c r="AG43" s="360">
        <f t="shared" ca="1" si="18"/>
        <v>0</v>
      </c>
      <c r="AH43" s="360">
        <f t="shared" ca="1" si="18"/>
        <v>0</v>
      </c>
      <c r="AI43" s="360">
        <f t="shared" ca="1" si="18"/>
        <v>0</v>
      </c>
      <c r="AJ43" s="360">
        <f t="shared" ca="1" si="18"/>
        <v>0</v>
      </c>
    </row>
    <row r="44" spans="2:36" outlineLevel="1" x14ac:dyDescent="0.3">
      <c r="C44" s="70">
        <f t="shared" ref="C44:C51" si="19">+C40</f>
        <v>1</v>
      </c>
      <c r="D44" s="70">
        <f t="shared" ref="D44:D59" si="20">+D43+1</f>
        <v>5</v>
      </c>
      <c r="E44" s="71" t="str">
        <f t="shared" si="11"/>
        <v>3G-Urbano</v>
      </c>
      <c r="F44" s="144" t="s">
        <v>704</v>
      </c>
      <c r="G44" s="71">
        <f t="shared" ca="1" si="12"/>
        <v>6</v>
      </c>
      <c r="I44" s="138" t="s">
        <v>1052</v>
      </c>
      <c r="J44" s="47">
        <f t="shared" ca="1" si="13"/>
        <v>1500</v>
      </c>
      <c r="L44" s="360">
        <f t="shared" ref="L44:AJ44" ca="1" si="21">+L18*$G44</f>
        <v>60</v>
      </c>
      <c r="M44" s="360">
        <f t="shared" ca="1" si="21"/>
        <v>60</v>
      </c>
      <c r="N44" s="360">
        <f t="shared" ca="1" si="21"/>
        <v>60</v>
      </c>
      <c r="O44" s="360">
        <f t="shared" ca="1" si="21"/>
        <v>60</v>
      </c>
      <c r="P44" s="360">
        <f t="shared" ca="1" si="21"/>
        <v>60</v>
      </c>
      <c r="Q44" s="360">
        <f t="shared" ca="1" si="21"/>
        <v>60</v>
      </c>
      <c r="R44" s="360">
        <f t="shared" ca="1" si="21"/>
        <v>60</v>
      </c>
      <c r="S44" s="360">
        <f t="shared" ca="1" si="21"/>
        <v>60</v>
      </c>
      <c r="T44" s="360">
        <f t="shared" ca="1" si="21"/>
        <v>60</v>
      </c>
      <c r="U44" s="360">
        <f t="shared" ca="1" si="21"/>
        <v>60</v>
      </c>
      <c r="V44" s="360">
        <f t="shared" ca="1" si="21"/>
        <v>60</v>
      </c>
      <c r="W44" s="360">
        <f t="shared" ca="1" si="21"/>
        <v>60</v>
      </c>
      <c r="X44" s="360">
        <f t="shared" ca="1" si="21"/>
        <v>60</v>
      </c>
      <c r="Y44" s="360">
        <f t="shared" ca="1" si="21"/>
        <v>60</v>
      </c>
      <c r="Z44" s="360">
        <f t="shared" ca="1" si="21"/>
        <v>60</v>
      </c>
      <c r="AA44" s="360">
        <f t="shared" ca="1" si="21"/>
        <v>60</v>
      </c>
      <c r="AB44" s="360">
        <f t="shared" ca="1" si="21"/>
        <v>60</v>
      </c>
      <c r="AC44" s="360">
        <f t="shared" ca="1" si="21"/>
        <v>60</v>
      </c>
      <c r="AD44" s="360">
        <f t="shared" ca="1" si="21"/>
        <v>60</v>
      </c>
      <c r="AE44" s="360">
        <f t="shared" ca="1" si="21"/>
        <v>60</v>
      </c>
      <c r="AF44" s="360">
        <f t="shared" ca="1" si="21"/>
        <v>60</v>
      </c>
      <c r="AG44" s="360">
        <f t="shared" ca="1" si="21"/>
        <v>60</v>
      </c>
      <c r="AH44" s="360">
        <f t="shared" ca="1" si="21"/>
        <v>60</v>
      </c>
      <c r="AI44" s="360">
        <f t="shared" ca="1" si="21"/>
        <v>60</v>
      </c>
      <c r="AJ44" s="360">
        <f t="shared" ca="1" si="21"/>
        <v>60</v>
      </c>
    </row>
    <row r="45" spans="2:36" outlineLevel="1" x14ac:dyDescent="0.3">
      <c r="C45" s="70">
        <f t="shared" si="19"/>
        <v>2</v>
      </c>
      <c r="D45" s="70">
        <f t="shared" si="20"/>
        <v>6</v>
      </c>
      <c r="E45" s="71" t="str">
        <f t="shared" si="11"/>
        <v>3G-Suburbano</v>
      </c>
      <c r="F45" s="144" t="s">
        <v>704</v>
      </c>
      <c r="G45" s="71">
        <f t="shared" ca="1" si="12"/>
        <v>6</v>
      </c>
      <c r="I45" s="138" t="s">
        <v>1052</v>
      </c>
      <c r="J45" s="47">
        <f t="shared" ca="1" si="13"/>
        <v>6000</v>
      </c>
      <c r="L45" s="360">
        <f t="shared" ref="L45:AJ45" ca="1" si="22">+L19*$G45</f>
        <v>240</v>
      </c>
      <c r="M45" s="360">
        <f t="shared" ca="1" si="22"/>
        <v>240</v>
      </c>
      <c r="N45" s="360">
        <f t="shared" ca="1" si="22"/>
        <v>240</v>
      </c>
      <c r="O45" s="360">
        <f t="shared" ca="1" si="22"/>
        <v>240</v>
      </c>
      <c r="P45" s="360">
        <f t="shared" ca="1" si="22"/>
        <v>240</v>
      </c>
      <c r="Q45" s="360">
        <f t="shared" ca="1" si="22"/>
        <v>240</v>
      </c>
      <c r="R45" s="360">
        <f t="shared" ca="1" si="22"/>
        <v>240</v>
      </c>
      <c r="S45" s="360">
        <f t="shared" ca="1" si="22"/>
        <v>240</v>
      </c>
      <c r="T45" s="360">
        <f t="shared" ca="1" si="22"/>
        <v>240</v>
      </c>
      <c r="U45" s="360">
        <f t="shared" ca="1" si="22"/>
        <v>240</v>
      </c>
      <c r="V45" s="360">
        <f t="shared" ca="1" si="22"/>
        <v>240</v>
      </c>
      <c r="W45" s="360">
        <f t="shared" ca="1" si="22"/>
        <v>240</v>
      </c>
      <c r="X45" s="360">
        <f t="shared" ca="1" si="22"/>
        <v>240</v>
      </c>
      <c r="Y45" s="360">
        <f t="shared" ca="1" si="22"/>
        <v>240</v>
      </c>
      <c r="Z45" s="360">
        <f t="shared" ca="1" si="22"/>
        <v>240</v>
      </c>
      <c r="AA45" s="360">
        <f t="shared" ca="1" si="22"/>
        <v>240</v>
      </c>
      <c r="AB45" s="360">
        <f t="shared" ca="1" si="22"/>
        <v>240</v>
      </c>
      <c r="AC45" s="360">
        <f t="shared" ca="1" si="22"/>
        <v>240</v>
      </c>
      <c r="AD45" s="360">
        <f t="shared" ca="1" si="22"/>
        <v>240</v>
      </c>
      <c r="AE45" s="360">
        <f t="shared" ca="1" si="22"/>
        <v>240</v>
      </c>
      <c r="AF45" s="360">
        <f t="shared" ca="1" si="22"/>
        <v>240</v>
      </c>
      <c r="AG45" s="360">
        <f t="shared" ca="1" si="22"/>
        <v>240</v>
      </c>
      <c r="AH45" s="360">
        <f t="shared" ca="1" si="22"/>
        <v>240</v>
      </c>
      <c r="AI45" s="360">
        <f t="shared" ca="1" si="22"/>
        <v>240</v>
      </c>
      <c r="AJ45" s="360">
        <f t="shared" ca="1" si="22"/>
        <v>240</v>
      </c>
    </row>
    <row r="46" spans="2:36" outlineLevel="1" x14ac:dyDescent="0.3">
      <c r="C46" s="70">
        <f t="shared" si="19"/>
        <v>3</v>
      </c>
      <c r="D46" s="70">
        <f t="shared" si="20"/>
        <v>7</v>
      </c>
      <c r="E46" s="71" t="str">
        <f t="shared" si="11"/>
        <v>3G-Rural</v>
      </c>
      <c r="F46" s="144" t="s">
        <v>704</v>
      </c>
      <c r="G46" s="71">
        <f t="shared" ca="1" si="12"/>
        <v>6</v>
      </c>
      <c r="I46" s="138" t="s">
        <v>1052</v>
      </c>
      <c r="J46" s="47">
        <f t="shared" ca="1" si="13"/>
        <v>10500</v>
      </c>
      <c r="L46" s="360">
        <f t="shared" ref="L46:AJ46" ca="1" si="23">+L20*$G46</f>
        <v>420</v>
      </c>
      <c r="M46" s="360">
        <f t="shared" ca="1" si="23"/>
        <v>420</v>
      </c>
      <c r="N46" s="360">
        <f t="shared" ca="1" si="23"/>
        <v>420</v>
      </c>
      <c r="O46" s="360">
        <f t="shared" ca="1" si="23"/>
        <v>420</v>
      </c>
      <c r="P46" s="360">
        <f t="shared" ca="1" si="23"/>
        <v>420</v>
      </c>
      <c r="Q46" s="360">
        <f t="shared" ca="1" si="23"/>
        <v>420</v>
      </c>
      <c r="R46" s="360">
        <f t="shared" ca="1" si="23"/>
        <v>420</v>
      </c>
      <c r="S46" s="360">
        <f t="shared" ca="1" si="23"/>
        <v>420</v>
      </c>
      <c r="T46" s="360">
        <f t="shared" ca="1" si="23"/>
        <v>420</v>
      </c>
      <c r="U46" s="360">
        <f t="shared" ca="1" si="23"/>
        <v>420</v>
      </c>
      <c r="V46" s="360">
        <f t="shared" ca="1" si="23"/>
        <v>420</v>
      </c>
      <c r="W46" s="360">
        <f t="shared" ca="1" si="23"/>
        <v>420</v>
      </c>
      <c r="X46" s="360">
        <f t="shared" ca="1" si="23"/>
        <v>420</v>
      </c>
      <c r="Y46" s="360">
        <f t="shared" ca="1" si="23"/>
        <v>420</v>
      </c>
      <c r="Z46" s="360">
        <f t="shared" ca="1" si="23"/>
        <v>420</v>
      </c>
      <c r="AA46" s="360">
        <f t="shared" ca="1" si="23"/>
        <v>420</v>
      </c>
      <c r="AB46" s="360">
        <f t="shared" ca="1" si="23"/>
        <v>420</v>
      </c>
      <c r="AC46" s="360">
        <f t="shared" ca="1" si="23"/>
        <v>420</v>
      </c>
      <c r="AD46" s="360">
        <f t="shared" ca="1" si="23"/>
        <v>420</v>
      </c>
      <c r="AE46" s="360">
        <f t="shared" ca="1" si="23"/>
        <v>420</v>
      </c>
      <c r="AF46" s="360">
        <f t="shared" ca="1" si="23"/>
        <v>420</v>
      </c>
      <c r="AG46" s="360">
        <f t="shared" ca="1" si="23"/>
        <v>420</v>
      </c>
      <c r="AH46" s="360">
        <f t="shared" ca="1" si="23"/>
        <v>420</v>
      </c>
      <c r="AI46" s="360">
        <f t="shared" ca="1" si="23"/>
        <v>420</v>
      </c>
      <c r="AJ46" s="360">
        <f t="shared" ca="1" si="23"/>
        <v>420</v>
      </c>
    </row>
    <row r="47" spans="2:36" outlineLevel="1" x14ac:dyDescent="0.3">
      <c r="C47" s="70">
        <f t="shared" si="19"/>
        <v>4</v>
      </c>
      <c r="D47" s="70">
        <f t="shared" si="20"/>
        <v>8</v>
      </c>
      <c r="E47" s="71" t="str">
        <f t="shared" si="11"/>
        <v>3G-Libre</v>
      </c>
      <c r="F47" s="144" t="s">
        <v>704</v>
      </c>
      <c r="G47" s="71">
        <f t="shared" ca="1" si="12"/>
        <v>0</v>
      </c>
      <c r="I47" s="138" t="s">
        <v>1052</v>
      </c>
      <c r="J47" s="47">
        <f t="shared" ca="1" si="13"/>
        <v>0</v>
      </c>
      <c r="L47" s="360">
        <f t="shared" ref="L47:AJ47" ca="1" si="24">+L21*$G47</f>
        <v>0</v>
      </c>
      <c r="M47" s="360">
        <f t="shared" ca="1" si="24"/>
        <v>0</v>
      </c>
      <c r="N47" s="360">
        <f t="shared" ca="1" si="24"/>
        <v>0</v>
      </c>
      <c r="O47" s="360">
        <f t="shared" ca="1" si="24"/>
        <v>0</v>
      </c>
      <c r="P47" s="360">
        <f t="shared" ca="1" si="24"/>
        <v>0</v>
      </c>
      <c r="Q47" s="360">
        <f t="shared" ca="1" si="24"/>
        <v>0</v>
      </c>
      <c r="R47" s="360">
        <f t="shared" ca="1" si="24"/>
        <v>0</v>
      </c>
      <c r="S47" s="360">
        <f t="shared" ca="1" si="24"/>
        <v>0</v>
      </c>
      <c r="T47" s="360">
        <f t="shared" ca="1" si="24"/>
        <v>0</v>
      </c>
      <c r="U47" s="360">
        <f t="shared" ca="1" si="24"/>
        <v>0</v>
      </c>
      <c r="V47" s="360">
        <f t="shared" ca="1" si="24"/>
        <v>0</v>
      </c>
      <c r="W47" s="360">
        <f t="shared" ca="1" si="24"/>
        <v>0</v>
      </c>
      <c r="X47" s="360">
        <f t="shared" ca="1" si="24"/>
        <v>0</v>
      </c>
      <c r="Y47" s="360">
        <f t="shared" ca="1" si="24"/>
        <v>0</v>
      </c>
      <c r="Z47" s="360">
        <f t="shared" ca="1" si="24"/>
        <v>0</v>
      </c>
      <c r="AA47" s="360">
        <f t="shared" ca="1" si="24"/>
        <v>0</v>
      </c>
      <c r="AB47" s="360">
        <f t="shared" ca="1" si="24"/>
        <v>0</v>
      </c>
      <c r="AC47" s="360">
        <f t="shared" ca="1" si="24"/>
        <v>0</v>
      </c>
      <c r="AD47" s="360">
        <f t="shared" ca="1" si="24"/>
        <v>0</v>
      </c>
      <c r="AE47" s="360">
        <f t="shared" ca="1" si="24"/>
        <v>0</v>
      </c>
      <c r="AF47" s="360">
        <f t="shared" ca="1" si="24"/>
        <v>0</v>
      </c>
      <c r="AG47" s="360">
        <f t="shared" ca="1" si="24"/>
        <v>0</v>
      </c>
      <c r="AH47" s="360">
        <f t="shared" ca="1" si="24"/>
        <v>0</v>
      </c>
      <c r="AI47" s="360">
        <f t="shared" ca="1" si="24"/>
        <v>0</v>
      </c>
      <c r="AJ47" s="360">
        <f t="shared" ca="1" si="24"/>
        <v>0</v>
      </c>
    </row>
    <row r="48" spans="2:36" outlineLevel="1" x14ac:dyDescent="0.3">
      <c r="C48" s="70">
        <f t="shared" si="19"/>
        <v>1</v>
      </c>
      <c r="D48" s="70">
        <f t="shared" si="20"/>
        <v>9</v>
      </c>
      <c r="E48" s="71" t="str">
        <f t="shared" si="11"/>
        <v>4G-Urbano</v>
      </c>
      <c r="F48" s="144" t="s">
        <v>682</v>
      </c>
      <c r="G48" s="71">
        <f t="shared" ca="1" si="12"/>
        <v>3</v>
      </c>
      <c r="I48" s="138" t="s">
        <v>1052</v>
      </c>
      <c r="J48" s="47">
        <f t="shared" ca="1" si="13"/>
        <v>750</v>
      </c>
      <c r="L48" s="360">
        <f t="shared" ref="L48:AJ48" ca="1" si="25">+L22*$G48</f>
        <v>30</v>
      </c>
      <c r="M48" s="360">
        <f t="shared" ca="1" si="25"/>
        <v>30</v>
      </c>
      <c r="N48" s="360">
        <f t="shared" ca="1" si="25"/>
        <v>30</v>
      </c>
      <c r="O48" s="360">
        <f t="shared" ca="1" si="25"/>
        <v>30</v>
      </c>
      <c r="P48" s="360">
        <f t="shared" ca="1" si="25"/>
        <v>30</v>
      </c>
      <c r="Q48" s="360">
        <f t="shared" ca="1" si="25"/>
        <v>30</v>
      </c>
      <c r="R48" s="360">
        <f t="shared" ca="1" si="25"/>
        <v>30</v>
      </c>
      <c r="S48" s="360">
        <f t="shared" ca="1" si="25"/>
        <v>30</v>
      </c>
      <c r="T48" s="360">
        <f t="shared" ca="1" si="25"/>
        <v>30</v>
      </c>
      <c r="U48" s="360">
        <f t="shared" ca="1" si="25"/>
        <v>30</v>
      </c>
      <c r="V48" s="360">
        <f t="shared" ca="1" si="25"/>
        <v>30</v>
      </c>
      <c r="W48" s="360">
        <f t="shared" ca="1" si="25"/>
        <v>30</v>
      </c>
      <c r="X48" s="360">
        <f t="shared" ca="1" si="25"/>
        <v>30</v>
      </c>
      <c r="Y48" s="360">
        <f t="shared" ca="1" si="25"/>
        <v>30</v>
      </c>
      <c r="Z48" s="360">
        <f t="shared" ca="1" si="25"/>
        <v>30</v>
      </c>
      <c r="AA48" s="360">
        <f t="shared" ca="1" si="25"/>
        <v>30</v>
      </c>
      <c r="AB48" s="360">
        <f t="shared" ca="1" si="25"/>
        <v>30</v>
      </c>
      <c r="AC48" s="360">
        <f t="shared" ca="1" si="25"/>
        <v>30</v>
      </c>
      <c r="AD48" s="360">
        <f t="shared" ca="1" si="25"/>
        <v>30</v>
      </c>
      <c r="AE48" s="360">
        <f t="shared" ca="1" si="25"/>
        <v>30</v>
      </c>
      <c r="AF48" s="360">
        <f t="shared" ca="1" si="25"/>
        <v>30</v>
      </c>
      <c r="AG48" s="360">
        <f t="shared" ca="1" si="25"/>
        <v>30</v>
      </c>
      <c r="AH48" s="360">
        <f t="shared" ca="1" si="25"/>
        <v>30</v>
      </c>
      <c r="AI48" s="360">
        <f t="shared" ca="1" si="25"/>
        <v>30</v>
      </c>
      <c r="AJ48" s="360">
        <f t="shared" ca="1" si="25"/>
        <v>30</v>
      </c>
    </row>
    <row r="49" spans="3:36" outlineLevel="1" x14ac:dyDescent="0.3">
      <c r="C49" s="70">
        <f t="shared" si="19"/>
        <v>2</v>
      </c>
      <c r="D49" s="70">
        <f t="shared" si="20"/>
        <v>10</v>
      </c>
      <c r="E49" s="71" t="str">
        <f t="shared" si="11"/>
        <v>4G-Suburbano</v>
      </c>
      <c r="F49" s="144" t="s">
        <v>682</v>
      </c>
      <c r="G49" s="71">
        <f t="shared" ca="1" si="12"/>
        <v>3</v>
      </c>
      <c r="I49" s="138" t="s">
        <v>1052</v>
      </c>
      <c r="J49" s="47">
        <f t="shared" ca="1" si="13"/>
        <v>3000</v>
      </c>
      <c r="L49" s="360">
        <f t="shared" ref="L49:AJ49" ca="1" si="26">+L23*$G49</f>
        <v>120</v>
      </c>
      <c r="M49" s="360">
        <f t="shared" ca="1" si="26"/>
        <v>120</v>
      </c>
      <c r="N49" s="360">
        <f t="shared" ca="1" si="26"/>
        <v>120</v>
      </c>
      <c r="O49" s="360">
        <f t="shared" ca="1" si="26"/>
        <v>120</v>
      </c>
      <c r="P49" s="360">
        <f t="shared" ca="1" si="26"/>
        <v>120</v>
      </c>
      <c r="Q49" s="360">
        <f t="shared" ca="1" si="26"/>
        <v>120</v>
      </c>
      <c r="R49" s="360">
        <f t="shared" ca="1" si="26"/>
        <v>120</v>
      </c>
      <c r="S49" s="360">
        <f t="shared" ca="1" si="26"/>
        <v>120</v>
      </c>
      <c r="T49" s="360">
        <f t="shared" ca="1" si="26"/>
        <v>120</v>
      </c>
      <c r="U49" s="360">
        <f t="shared" ca="1" si="26"/>
        <v>120</v>
      </c>
      <c r="V49" s="360">
        <f t="shared" ca="1" si="26"/>
        <v>120</v>
      </c>
      <c r="W49" s="360">
        <f t="shared" ca="1" si="26"/>
        <v>120</v>
      </c>
      <c r="X49" s="360">
        <f t="shared" ca="1" si="26"/>
        <v>120</v>
      </c>
      <c r="Y49" s="360">
        <f t="shared" ca="1" si="26"/>
        <v>120</v>
      </c>
      <c r="Z49" s="360">
        <f t="shared" ca="1" si="26"/>
        <v>120</v>
      </c>
      <c r="AA49" s="360">
        <f t="shared" ca="1" si="26"/>
        <v>120</v>
      </c>
      <c r="AB49" s="360">
        <f t="shared" ca="1" si="26"/>
        <v>120</v>
      </c>
      <c r="AC49" s="360">
        <f t="shared" ca="1" si="26"/>
        <v>120</v>
      </c>
      <c r="AD49" s="360">
        <f t="shared" ca="1" si="26"/>
        <v>120</v>
      </c>
      <c r="AE49" s="360">
        <f t="shared" ca="1" si="26"/>
        <v>120</v>
      </c>
      <c r="AF49" s="360">
        <f t="shared" ca="1" si="26"/>
        <v>120</v>
      </c>
      <c r="AG49" s="360">
        <f t="shared" ca="1" si="26"/>
        <v>120</v>
      </c>
      <c r="AH49" s="360">
        <f t="shared" ca="1" si="26"/>
        <v>120</v>
      </c>
      <c r="AI49" s="360">
        <f t="shared" ca="1" si="26"/>
        <v>120</v>
      </c>
      <c r="AJ49" s="360">
        <f t="shared" ca="1" si="26"/>
        <v>120</v>
      </c>
    </row>
    <row r="50" spans="3:36" outlineLevel="1" x14ac:dyDescent="0.3">
      <c r="C50" s="70">
        <f t="shared" si="19"/>
        <v>3</v>
      </c>
      <c r="D50" s="70">
        <f t="shared" si="20"/>
        <v>11</v>
      </c>
      <c r="E50" s="71" t="str">
        <f t="shared" si="11"/>
        <v>4G-Rural</v>
      </c>
      <c r="F50" s="144" t="s">
        <v>682</v>
      </c>
      <c r="G50" s="71">
        <f t="shared" ca="1" si="12"/>
        <v>3</v>
      </c>
      <c r="I50" s="138" t="s">
        <v>1052</v>
      </c>
      <c r="J50" s="47">
        <f t="shared" ca="1" si="13"/>
        <v>5250</v>
      </c>
      <c r="L50" s="360">
        <f t="shared" ref="L50:AJ50" ca="1" si="27">+L24*$G50</f>
        <v>210</v>
      </c>
      <c r="M50" s="360">
        <f t="shared" ca="1" si="27"/>
        <v>210</v>
      </c>
      <c r="N50" s="360">
        <f t="shared" ca="1" si="27"/>
        <v>210</v>
      </c>
      <c r="O50" s="360">
        <f t="shared" ca="1" si="27"/>
        <v>210</v>
      </c>
      <c r="P50" s="360">
        <f t="shared" ca="1" si="27"/>
        <v>210</v>
      </c>
      <c r="Q50" s="360">
        <f t="shared" ca="1" si="27"/>
        <v>210</v>
      </c>
      <c r="R50" s="360">
        <f t="shared" ca="1" si="27"/>
        <v>210</v>
      </c>
      <c r="S50" s="360">
        <f t="shared" ca="1" si="27"/>
        <v>210</v>
      </c>
      <c r="T50" s="360">
        <f t="shared" ca="1" si="27"/>
        <v>210</v>
      </c>
      <c r="U50" s="360">
        <f t="shared" ca="1" si="27"/>
        <v>210</v>
      </c>
      <c r="V50" s="360">
        <f t="shared" ca="1" si="27"/>
        <v>210</v>
      </c>
      <c r="W50" s="360">
        <f t="shared" ca="1" si="27"/>
        <v>210</v>
      </c>
      <c r="X50" s="360">
        <f t="shared" ca="1" si="27"/>
        <v>210</v>
      </c>
      <c r="Y50" s="360">
        <f t="shared" ca="1" si="27"/>
        <v>210</v>
      </c>
      <c r="Z50" s="360">
        <f t="shared" ca="1" si="27"/>
        <v>210</v>
      </c>
      <c r="AA50" s="360">
        <f t="shared" ca="1" si="27"/>
        <v>210</v>
      </c>
      <c r="AB50" s="360">
        <f t="shared" ca="1" si="27"/>
        <v>210</v>
      </c>
      <c r="AC50" s="360">
        <f t="shared" ca="1" si="27"/>
        <v>210</v>
      </c>
      <c r="AD50" s="360">
        <f t="shared" ca="1" si="27"/>
        <v>210</v>
      </c>
      <c r="AE50" s="360">
        <f t="shared" ca="1" si="27"/>
        <v>210</v>
      </c>
      <c r="AF50" s="360">
        <f t="shared" ca="1" si="27"/>
        <v>210</v>
      </c>
      <c r="AG50" s="360">
        <f t="shared" ca="1" si="27"/>
        <v>210</v>
      </c>
      <c r="AH50" s="360">
        <f t="shared" ca="1" si="27"/>
        <v>210</v>
      </c>
      <c r="AI50" s="360">
        <f t="shared" ca="1" si="27"/>
        <v>210</v>
      </c>
      <c r="AJ50" s="360">
        <f t="shared" ca="1" si="27"/>
        <v>210</v>
      </c>
    </row>
    <row r="51" spans="3:36" outlineLevel="1" x14ac:dyDescent="0.3">
      <c r="C51" s="70">
        <f t="shared" si="19"/>
        <v>4</v>
      </c>
      <c r="D51" s="70">
        <f t="shared" si="20"/>
        <v>12</v>
      </c>
      <c r="E51" s="71" t="str">
        <f t="shared" si="11"/>
        <v>4G-Libre</v>
      </c>
      <c r="F51" s="144" t="s">
        <v>682</v>
      </c>
      <c r="G51" s="71">
        <f t="shared" ca="1" si="12"/>
        <v>0</v>
      </c>
      <c r="I51" s="138" t="s">
        <v>1052</v>
      </c>
      <c r="J51" s="47">
        <f t="shared" ca="1" si="13"/>
        <v>0</v>
      </c>
      <c r="L51" s="360">
        <f t="shared" ref="L51:AJ51" ca="1" si="28">+L25*$G51</f>
        <v>0</v>
      </c>
      <c r="M51" s="360">
        <f t="shared" ca="1" si="28"/>
        <v>0</v>
      </c>
      <c r="N51" s="360">
        <f t="shared" ca="1" si="28"/>
        <v>0</v>
      </c>
      <c r="O51" s="360">
        <f t="shared" ca="1" si="28"/>
        <v>0</v>
      </c>
      <c r="P51" s="360">
        <f t="shared" ca="1" si="28"/>
        <v>0</v>
      </c>
      <c r="Q51" s="360">
        <f t="shared" ca="1" si="28"/>
        <v>0</v>
      </c>
      <c r="R51" s="360">
        <f t="shared" ca="1" si="28"/>
        <v>0</v>
      </c>
      <c r="S51" s="360">
        <f t="shared" ca="1" si="28"/>
        <v>0</v>
      </c>
      <c r="T51" s="360">
        <f t="shared" ca="1" si="28"/>
        <v>0</v>
      </c>
      <c r="U51" s="360">
        <f t="shared" ca="1" si="28"/>
        <v>0</v>
      </c>
      <c r="V51" s="360">
        <f t="shared" ca="1" si="28"/>
        <v>0</v>
      </c>
      <c r="W51" s="360">
        <f t="shared" ca="1" si="28"/>
        <v>0</v>
      </c>
      <c r="X51" s="360">
        <f t="shared" ca="1" si="28"/>
        <v>0</v>
      </c>
      <c r="Y51" s="360">
        <f t="shared" ca="1" si="28"/>
        <v>0</v>
      </c>
      <c r="Z51" s="360">
        <f t="shared" ca="1" si="28"/>
        <v>0</v>
      </c>
      <c r="AA51" s="360">
        <f t="shared" ca="1" si="28"/>
        <v>0</v>
      </c>
      <c r="AB51" s="360">
        <f t="shared" ca="1" si="28"/>
        <v>0</v>
      </c>
      <c r="AC51" s="360">
        <f t="shared" ca="1" si="28"/>
        <v>0</v>
      </c>
      <c r="AD51" s="360">
        <f t="shared" ca="1" si="28"/>
        <v>0</v>
      </c>
      <c r="AE51" s="360">
        <f t="shared" ca="1" si="28"/>
        <v>0</v>
      </c>
      <c r="AF51" s="360">
        <f t="shared" ca="1" si="28"/>
        <v>0</v>
      </c>
      <c r="AG51" s="360">
        <f t="shared" ca="1" si="28"/>
        <v>0</v>
      </c>
      <c r="AH51" s="360">
        <f t="shared" ca="1" si="28"/>
        <v>0</v>
      </c>
      <c r="AI51" s="360">
        <f t="shared" ca="1" si="28"/>
        <v>0</v>
      </c>
      <c r="AJ51" s="360">
        <f t="shared" ca="1" si="28"/>
        <v>0</v>
      </c>
    </row>
    <row r="52" spans="3:36" outlineLevel="1" x14ac:dyDescent="0.3">
      <c r="D52" s="70">
        <f t="shared" si="20"/>
        <v>13</v>
      </c>
      <c r="E52" s="71" t="str">
        <f t="shared" si="11"/>
        <v>Libre</v>
      </c>
      <c r="I52" s="138" t="s">
        <v>1052</v>
      </c>
      <c r="J52" s="47">
        <f t="shared" si="13"/>
        <v>0</v>
      </c>
      <c r="L52" s="360">
        <f t="shared" ref="L52:AJ52" si="29">+L26*$G52</f>
        <v>0</v>
      </c>
      <c r="M52" s="360">
        <f t="shared" si="29"/>
        <v>0</v>
      </c>
      <c r="N52" s="360">
        <f t="shared" si="29"/>
        <v>0</v>
      </c>
      <c r="O52" s="360">
        <f t="shared" si="29"/>
        <v>0</v>
      </c>
      <c r="P52" s="360">
        <f t="shared" si="29"/>
        <v>0</v>
      </c>
      <c r="Q52" s="360">
        <f t="shared" si="29"/>
        <v>0</v>
      </c>
      <c r="R52" s="360">
        <f t="shared" si="29"/>
        <v>0</v>
      </c>
      <c r="S52" s="360">
        <f t="shared" si="29"/>
        <v>0</v>
      </c>
      <c r="T52" s="360">
        <f t="shared" si="29"/>
        <v>0</v>
      </c>
      <c r="U52" s="360">
        <f t="shared" si="29"/>
        <v>0</v>
      </c>
      <c r="V52" s="360">
        <f t="shared" si="29"/>
        <v>0</v>
      </c>
      <c r="W52" s="360">
        <f t="shared" si="29"/>
        <v>0</v>
      </c>
      <c r="X52" s="360">
        <f t="shared" si="29"/>
        <v>0</v>
      </c>
      <c r="Y52" s="360">
        <f t="shared" si="29"/>
        <v>0</v>
      </c>
      <c r="Z52" s="360">
        <f t="shared" si="29"/>
        <v>0</v>
      </c>
      <c r="AA52" s="360">
        <f t="shared" si="29"/>
        <v>0</v>
      </c>
      <c r="AB52" s="360">
        <f t="shared" si="29"/>
        <v>0</v>
      </c>
      <c r="AC52" s="360">
        <f t="shared" si="29"/>
        <v>0</v>
      </c>
      <c r="AD52" s="360">
        <f t="shared" si="29"/>
        <v>0</v>
      </c>
      <c r="AE52" s="360">
        <f t="shared" si="29"/>
        <v>0</v>
      </c>
      <c r="AF52" s="360">
        <f t="shared" si="29"/>
        <v>0</v>
      </c>
      <c r="AG52" s="360">
        <f t="shared" si="29"/>
        <v>0</v>
      </c>
      <c r="AH52" s="360">
        <f t="shared" si="29"/>
        <v>0</v>
      </c>
      <c r="AI52" s="360">
        <f t="shared" si="29"/>
        <v>0</v>
      </c>
      <c r="AJ52" s="360">
        <f t="shared" si="29"/>
        <v>0</v>
      </c>
    </row>
    <row r="53" spans="3:36" outlineLevel="1" x14ac:dyDescent="0.3">
      <c r="D53" s="70">
        <f t="shared" si="20"/>
        <v>14</v>
      </c>
      <c r="E53" s="71" t="str">
        <f t="shared" si="11"/>
        <v>Libre</v>
      </c>
      <c r="I53" s="138" t="s">
        <v>1052</v>
      </c>
      <c r="J53" s="47">
        <f t="shared" si="13"/>
        <v>0</v>
      </c>
      <c r="L53" s="360">
        <f t="shared" ref="L53:AJ53" si="30">+L27*$G53</f>
        <v>0</v>
      </c>
      <c r="M53" s="360">
        <f t="shared" si="30"/>
        <v>0</v>
      </c>
      <c r="N53" s="360">
        <f t="shared" si="30"/>
        <v>0</v>
      </c>
      <c r="O53" s="360">
        <f t="shared" si="30"/>
        <v>0</v>
      </c>
      <c r="P53" s="360">
        <f t="shared" si="30"/>
        <v>0</v>
      </c>
      <c r="Q53" s="360">
        <f t="shared" si="30"/>
        <v>0</v>
      </c>
      <c r="R53" s="360">
        <f t="shared" si="30"/>
        <v>0</v>
      </c>
      <c r="S53" s="360">
        <f t="shared" si="30"/>
        <v>0</v>
      </c>
      <c r="T53" s="360">
        <f t="shared" si="30"/>
        <v>0</v>
      </c>
      <c r="U53" s="360">
        <f t="shared" si="30"/>
        <v>0</v>
      </c>
      <c r="V53" s="360">
        <f t="shared" si="30"/>
        <v>0</v>
      </c>
      <c r="W53" s="360">
        <f t="shared" si="30"/>
        <v>0</v>
      </c>
      <c r="X53" s="360">
        <f t="shared" si="30"/>
        <v>0</v>
      </c>
      <c r="Y53" s="360">
        <f t="shared" si="30"/>
        <v>0</v>
      </c>
      <c r="Z53" s="360">
        <f t="shared" si="30"/>
        <v>0</v>
      </c>
      <c r="AA53" s="360">
        <f t="shared" si="30"/>
        <v>0</v>
      </c>
      <c r="AB53" s="360">
        <f t="shared" si="30"/>
        <v>0</v>
      </c>
      <c r="AC53" s="360">
        <f t="shared" si="30"/>
        <v>0</v>
      </c>
      <c r="AD53" s="360">
        <f t="shared" si="30"/>
        <v>0</v>
      </c>
      <c r="AE53" s="360">
        <f t="shared" si="30"/>
        <v>0</v>
      </c>
      <c r="AF53" s="360">
        <f t="shared" si="30"/>
        <v>0</v>
      </c>
      <c r="AG53" s="360">
        <f t="shared" si="30"/>
        <v>0</v>
      </c>
      <c r="AH53" s="360">
        <f t="shared" si="30"/>
        <v>0</v>
      </c>
      <c r="AI53" s="360">
        <f t="shared" si="30"/>
        <v>0</v>
      </c>
      <c r="AJ53" s="360">
        <f t="shared" si="30"/>
        <v>0</v>
      </c>
    </row>
    <row r="54" spans="3:36" outlineLevel="1" x14ac:dyDescent="0.3">
      <c r="D54" s="70">
        <f t="shared" si="20"/>
        <v>15</v>
      </c>
      <c r="E54" s="71" t="str">
        <f t="shared" si="11"/>
        <v>Libre</v>
      </c>
      <c r="I54" s="138" t="s">
        <v>1052</v>
      </c>
      <c r="J54" s="47">
        <f t="shared" si="13"/>
        <v>0</v>
      </c>
      <c r="L54" s="360">
        <f t="shared" ref="L54:AJ54" si="31">+L28*$G54</f>
        <v>0</v>
      </c>
      <c r="M54" s="360">
        <f t="shared" si="31"/>
        <v>0</v>
      </c>
      <c r="N54" s="360">
        <f t="shared" si="31"/>
        <v>0</v>
      </c>
      <c r="O54" s="360">
        <f t="shared" si="31"/>
        <v>0</v>
      </c>
      <c r="P54" s="360">
        <f t="shared" si="31"/>
        <v>0</v>
      </c>
      <c r="Q54" s="360">
        <f t="shared" si="31"/>
        <v>0</v>
      </c>
      <c r="R54" s="360">
        <f t="shared" si="31"/>
        <v>0</v>
      </c>
      <c r="S54" s="360">
        <f t="shared" si="31"/>
        <v>0</v>
      </c>
      <c r="T54" s="360">
        <f t="shared" si="31"/>
        <v>0</v>
      </c>
      <c r="U54" s="360">
        <f t="shared" si="31"/>
        <v>0</v>
      </c>
      <c r="V54" s="360">
        <f t="shared" si="31"/>
        <v>0</v>
      </c>
      <c r="W54" s="360">
        <f t="shared" si="31"/>
        <v>0</v>
      </c>
      <c r="X54" s="360">
        <f t="shared" si="31"/>
        <v>0</v>
      </c>
      <c r="Y54" s="360">
        <f t="shared" si="31"/>
        <v>0</v>
      </c>
      <c r="Z54" s="360">
        <f t="shared" si="31"/>
        <v>0</v>
      </c>
      <c r="AA54" s="360">
        <f t="shared" si="31"/>
        <v>0</v>
      </c>
      <c r="AB54" s="360">
        <f t="shared" si="31"/>
        <v>0</v>
      </c>
      <c r="AC54" s="360">
        <f t="shared" si="31"/>
        <v>0</v>
      </c>
      <c r="AD54" s="360">
        <f t="shared" si="31"/>
        <v>0</v>
      </c>
      <c r="AE54" s="360">
        <f t="shared" si="31"/>
        <v>0</v>
      </c>
      <c r="AF54" s="360">
        <f t="shared" si="31"/>
        <v>0</v>
      </c>
      <c r="AG54" s="360">
        <f t="shared" si="31"/>
        <v>0</v>
      </c>
      <c r="AH54" s="360">
        <f t="shared" si="31"/>
        <v>0</v>
      </c>
      <c r="AI54" s="360">
        <f t="shared" si="31"/>
        <v>0</v>
      </c>
      <c r="AJ54" s="360">
        <f t="shared" si="31"/>
        <v>0</v>
      </c>
    </row>
    <row r="55" spans="3:36" outlineLevel="1" x14ac:dyDescent="0.3">
      <c r="D55" s="70">
        <f t="shared" si="20"/>
        <v>16</v>
      </c>
      <c r="E55" s="71" t="str">
        <f t="shared" si="11"/>
        <v>Libre</v>
      </c>
      <c r="I55" s="138" t="s">
        <v>1052</v>
      </c>
      <c r="J55" s="47">
        <f t="shared" si="13"/>
        <v>0</v>
      </c>
      <c r="L55" s="360">
        <f t="shared" ref="L55:AJ55" si="32">+L29*$G55</f>
        <v>0</v>
      </c>
      <c r="M55" s="360">
        <f t="shared" si="32"/>
        <v>0</v>
      </c>
      <c r="N55" s="360">
        <f t="shared" si="32"/>
        <v>0</v>
      </c>
      <c r="O55" s="360">
        <f t="shared" si="32"/>
        <v>0</v>
      </c>
      <c r="P55" s="360">
        <f t="shared" si="32"/>
        <v>0</v>
      </c>
      <c r="Q55" s="360">
        <f t="shared" si="32"/>
        <v>0</v>
      </c>
      <c r="R55" s="360">
        <f t="shared" si="32"/>
        <v>0</v>
      </c>
      <c r="S55" s="360">
        <f t="shared" si="32"/>
        <v>0</v>
      </c>
      <c r="T55" s="360">
        <f t="shared" si="32"/>
        <v>0</v>
      </c>
      <c r="U55" s="360">
        <f t="shared" si="32"/>
        <v>0</v>
      </c>
      <c r="V55" s="360">
        <f t="shared" si="32"/>
        <v>0</v>
      </c>
      <c r="W55" s="360">
        <f t="shared" si="32"/>
        <v>0</v>
      </c>
      <c r="X55" s="360">
        <f t="shared" si="32"/>
        <v>0</v>
      </c>
      <c r="Y55" s="360">
        <f t="shared" si="32"/>
        <v>0</v>
      </c>
      <c r="Z55" s="360">
        <f t="shared" si="32"/>
        <v>0</v>
      </c>
      <c r="AA55" s="360">
        <f t="shared" si="32"/>
        <v>0</v>
      </c>
      <c r="AB55" s="360">
        <f t="shared" si="32"/>
        <v>0</v>
      </c>
      <c r="AC55" s="360">
        <f t="shared" si="32"/>
        <v>0</v>
      </c>
      <c r="AD55" s="360">
        <f t="shared" si="32"/>
        <v>0</v>
      </c>
      <c r="AE55" s="360">
        <f t="shared" si="32"/>
        <v>0</v>
      </c>
      <c r="AF55" s="360">
        <f t="shared" si="32"/>
        <v>0</v>
      </c>
      <c r="AG55" s="360">
        <f t="shared" si="32"/>
        <v>0</v>
      </c>
      <c r="AH55" s="360">
        <f t="shared" si="32"/>
        <v>0</v>
      </c>
      <c r="AI55" s="360">
        <f t="shared" si="32"/>
        <v>0</v>
      </c>
      <c r="AJ55" s="360">
        <f t="shared" si="32"/>
        <v>0</v>
      </c>
    </row>
    <row r="56" spans="3:36" outlineLevel="1" x14ac:dyDescent="0.3">
      <c r="D56" s="70">
        <f t="shared" si="20"/>
        <v>17</v>
      </c>
      <c r="E56" s="71" t="str">
        <f t="shared" si="11"/>
        <v>Libre</v>
      </c>
      <c r="I56" s="138" t="s">
        <v>1052</v>
      </c>
      <c r="J56" s="47">
        <f t="shared" si="13"/>
        <v>0</v>
      </c>
      <c r="L56" s="360">
        <f t="shared" ref="L56:AJ56" si="33">+L30*$G56</f>
        <v>0</v>
      </c>
      <c r="M56" s="360">
        <f t="shared" si="33"/>
        <v>0</v>
      </c>
      <c r="N56" s="360">
        <f t="shared" si="33"/>
        <v>0</v>
      </c>
      <c r="O56" s="360">
        <f t="shared" si="33"/>
        <v>0</v>
      </c>
      <c r="P56" s="360">
        <f t="shared" si="33"/>
        <v>0</v>
      </c>
      <c r="Q56" s="360">
        <f t="shared" si="33"/>
        <v>0</v>
      </c>
      <c r="R56" s="360">
        <f t="shared" si="33"/>
        <v>0</v>
      </c>
      <c r="S56" s="360">
        <f t="shared" si="33"/>
        <v>0</v>
      </c>
      <c r="T56" s="360">
        <f t="shared" si="33"/>
        <v>0</v>
      </c>
      <c r="U56" s="360">
        <f t="shared" si="33"/>
        <v>0</v>
      </c>
      <c r="V56" s="360">
        <f t="shared" si="33"/>
        <v>0</v>
      </c>
      <c r="W56" s="360">
        <f t="shared" si="33"/>
        <v>0</v>
      </c>
      <c r="X56" s="360">
        <f t="shared" si="33"/>
        <v>0</v>
      </c>
      <c r="Y56" s="360">
        <f t="shared" si="33"/>
        <v>0</v>
      </c>
      <c r="Z56" s="360">
        <f t="shared" si="33"/>
        <v>0</v>
      </c>
      <c r="AA56" s="360">
        <f t="shared" si="33"/>
        <v>0</v>
      </c>
      <c r="AB56" s="360">
        <f t="shared" si="33"/>
        <v>0</v>
      </c>
      <c r="AC56" s="360">
        <f t="shared" si="33"/>
        <v>0</v>
      </c>
      <c r="AD56" s="360">
        <f t="shared" si="33"/>
        <v>0</v>
      </c>
      <c r="AE56" s="360">
        <f t="shared" si="33"/>
        <v>0</v>
      </c>
      <c r="AF56" s="360">
        <f t="shared" si="33"/>
        <v>0</v>
      </c>
      <c r="AG56" s="360">
        <f t="shared" si="33"/>
        <v>0</v>
      </c>
      <c r="AH56" s="360">
        <f t="shared" si="33"/>
        <v>0</v>
      </c>
      <c r="AI56" s="360">
        <f t="shared" si="33"/>
        <v>0</v>
      </c>
      <c r="AJ56" s="360">
        <f t="shared" si="33"/>
        <v>0</v>
      </c>
    </row>
    <row r="57" spans="3:36" outlineLevel="1" x14ac:dyDescent="0.3">
      <c r="D57" s="70">
        <f t="shared" si="20"/>
        <v>18</v>
      </c>
      <c r="E57" s="71" t="str">
        <f t="shared" si="11"/>
        <v>Libre</v>
      </c>
      <c r="I57" s="138" t="s">
        <v>1052</v>
      </c>
      <c r="J57" s="47">
        <f t="shared" si="13"/>
        <v>0</v>
      </c>
      <c r="L57" s="360">
        <f t="shared" ref="L57:AJ57" si="34">+L31*$G57</f>
        <v>0</v>
      </c>
      <c r="M57" s="360">
        <f t="shared" si="34"/>
        <v>0</v>
      </c>
      <c r="N57" s="360">
        <f t="shared" si="34"/>
        <v>0</v>
      </c>
      <c r="O57" s="360">
        <f t="shared" si="34"/>
        <v>0</v>
      </c>
      <c r="P57" s="360">
        <f t="shared" si="34"/>
        <v>0</v>
      </c>
      <c r="Q57" s="360">
        <f t="shared" si="34"/>
        <v>0</v>
      </c>
      <c r="R57" s="360">
        <f t="shared" si="34"/>
        <v>0</v>
      </c>
      <c r="S57" s="360">
        <f t="shared" si="34"/>
        <v>0</v>
      </c>
      <c r="T57" s="360">
        <f t="shared" si="34"/>
        <v>0</v>
      </c>
      <c r="U57" s="360">
        <f t="shared" si="34"/>
        <v>0</v>
      </c>
      <c r="V57" s="360">
        <f t="shared" si="34"/>
        <v>0</v>
      </c>
      <c r="W57" s="360">
        <f t="shared" si="34"/>
        <v>0</v>
      </c>
      <c r="X57" s="360">
        <f t="shared" si="34"/>
        <v>0</v>
      </c>
      <c r="Y57" s="360">
        <f t="shared" si="34"/>
        <v>0</v>
      </c>
      <c r="Z57" s="360">
        <f t="shared" si="34"/>
        <v>0</v>
      </c>
      <c r="AA57" s="360">
        <f t="shared" si="34"/>
        <v>0</v>
      </c>
      <c r="AB57" s="360">
        <f t="shared" si="34"/>
        <v>0</v>
      </c>
      <c r="AC57" s="360">
        <f t="shared" si="34"/>
        <v>0</v>
      </c>
      <c r="AD57" s="360">
        <f t="shared" si="34"/>
        <v>0</v>
      </c>
      <c r="AE57" s="360">
        <f t="shared" si="34"/>
        <v>0</v>
      </c>
      <c r="AF57" s="360">
        <f t="shared" si="34"/>
        <v>0</v>
      </c>
      <c r="AG57" s="360">
        <f t="shared" si="34"/>
        <v>0</v>
      </c>
      <c r="AH57" s="360">
        <f t="shared" si="34"/>
        <v>0</v>
      </c>
      <c r="AI57" s="360">
        <f t="shared" si="34"/>
        <v>0</v>
      </c>
      <c r="AJ57" s="360">
        <f t="shared" si="34"/>
        <v>0</v>
      </c>
    </row>
    <row r="58" spans="3:36" outlineLevel="1" x14ac:dyDescent="0.3">
      <c r="D58" s="70">
        <f t="shared" si="20"/>
        <v>19</v>
      </c>
      <c r="E58" s="71" t="str">
        <f t="shared" si="11"/>
        <v>Libre</v>
      </c>
      <c r="I58" s="138" t="s">
        <v>1052</v>
      </c>
      <c r="J58" s="47">
        <f t="shared" si="13"/>
        <v>0</v>
      </c>
      <c r="L58" s="360">
        <f t="shared" ref="L58:AJ58" si="35">+L32*$G58</f>
        <v>0</v>
      </c>
      <c r="M58" s="360">
        <f t="shared" si="35"/>
        <v>0</v>
      </c>
      <c r="N58" s="360">
        <f t="shared" si="35"/>
        <v>0</v>
      </c>
      <c r="O58" s="360">
        <f t="shared" si="35"/>
        <v>0</v>
      </c>
      <c r="P58" s="360">
        <f t="shared" si="35"/>
        <v>0</v>
      </c>
      <c r="Q58" s="360">
        <f t="shared" si="35"/>
        <v>0</v>
      </c>
      <c r="R58" s="360">
        <f t="shared" si="35"/>
        <v>0</v>
      </c>
      <c r="S58" s="360">
        <f t="shared" si="35"/>
        <v>0</v>
      </c>
      <c r="T58" s="360">
        <f t="shared" si="35"/>
        <v>0</v>
      </c>
      <c r="U58" s="360">
        <f t="shared" si="35"/>
        <v>0</v>
      </c>
      <c r="V58" s="360">
        <f t="shared" si="35"/>
        <v>0</v>
      </c>
      <c r="W58" s="360">
        <f t="shared" si="35"/>
        <v>0</v>
      </c>
      <c r="X58" s="360">
        <f t="shared" si="35"/>
        <v>0</v>
      </c>
      <c r="Y58" s="360">
        <f t="shared" si="35"/>
        <v>0</v>
      </c>
      <c r="Z58" s="360">
        <f t="shared" si="35"/>
        <v>0</v>
      </c>
      <c r="AA58" s="360">
        <f t="shared" si="35"/>
        <v>0</v>
      </c>
      <c r="AB58" s="360">
        <f t="shared" si="35"/>
        <v>0</v>
      </c>
      <c r="AC58" s="360">
        <f t="shared" si="35"/>
        <v>0</v>
      </c>
      <c r="AD58" s="360">
        <f t="shared" si="35"/>
        <v>0</v>
      </c>
      <c r="AE58" s="360">
        <f t="shared" si="35"/>
        <v>0</v>
      </c>
      <c r="AF58" s="360">
        <f t="shared" si="35"/>
        <v>0</v>
      </c>
      <c r="AG58" s="360">
        <f t="shared" si="35"/>
        <v>0</v>
      </c>
      <c r="AH58" s="360">
        <f t="shared" si="35"/>
        <v>0</v>
      </c>
      <c r="AI58" s="360">
        <f t="shared" si="35"/>
        <v>0</v>
      </c>
      <c r="AJ58" s="360">
        <f t="shared" si="35"/>
        <v>0</v>
      </c>
    </row>
    <row r="59" spans="3:36" outlineLevel="1" x14ac:dyDescent="0.3">
      <c r="D59" s="70">
        <f t="shared" si="20"/>
        <v>20</v>
      </c>
      <c r="E59" s="71" t="str">
        <f t="shared" si="11"/>
        <v>Libre</v>
      </c>
      <c r="I59" s="138" t="s">
        <v>1052</v>
      </c>
      <c r="J59" s="47">
        <f t="shared" si="13"/>
        <v>0</v>
      </c>
      <c r="L59" s="360">
        <f t="shared" ref="L59:AJ59" si="36">+L33*$G59</f>
        <v>0</v>
      </c>
      <c r="M59" s="360">
        <f t="shared" si="36"/>
        <v>0</v>
      </c>
      <c r="N59" s="360">
        <f t="shared" si="36"/>
        <v>0</v>
      </c>
      <c r="O59" s="360">
        <f t="shared" si="36"/>
        <v>0</v>
      </c>
      <c r="P59" s="360">
        <f t="shared" si="36"/>
        <v>0</v>
      </c>
      <c r="Q59" s="360">
        <f t="shared" si="36"/>
        <v>0</v>
      </c>
      <c r="R59" s="360">
        <f t="shared" si="36"/>
        <v>0</v>
      </c>
      <c r="S59" s="360">
        <f t="shared" si="36"/>
        <v>0</v>
      </c>
      <c r="T59" s="360">
        <f t="shared" si="36"/>
        <v>0</v>
      </c>
      <c r="U59" s="360">
        <f t="shared" si="36"/>
        <v>0</v>
      </c>
      <c r="V59" s="360">
        <f t="shared" si="36"/>
        <v>0</v>
      </c>
      <c r="W59" s="360">
        <f t="shared" si="36"/>
        <v>0</v>
      </c>
      <c r="X59" s="360">
        <f t="shared" si="36"/>
        <v>0</v>
      </c>
      <c r="Y59" s="360">
        <f t="shared" si="36"/>
        <v>0</v>
      </c>
      <c r="Z59" s="360">
        <f t="shared" si="36"/>
        <v>0</v>
      </c>
      <c r="AA59" s="360">
        <f t="shared" si="36"/>
        <v>0</v>
      </c>
      <c r="AB59" s="360">
        <f t="shared" si="36"/>
        <v>0</v>
      </c>
      <c r="AC59" s="360">
        <f t="shared" si="36"/>
        <v>0</v>
      </c>
      <c r="AD59" s="360">
        <f t="shared" si="36"/>
        <v>0</v>
      </c>
      <c r="AE59" s="360">
        <f t="shared" si="36"/>
        <v>0</v>
      </c>
      <c r="AF59" s="360">
        <f t="shared" si="36"/>
        <v>0</v>
      </c>
      <c r="AG59" s="360">
        <f t="shared" si="36"/>
        <v>0</v>
      </c>
      <c r="AH59" s="360">
        <f t="shared" si="36"/>
        <v>0</v>
      </c>
      <c r="AI59" s="360">
        <f t="shared" si="36"/>
        <v>0</v>
      </c>
      <c r="AJ59" s="360">
        <f t="shared" si="36"/>
        <v>0</v>
      </c>
    </row>
    <row r="60" spans="3:36" outlineLevel="1" x14ac:dyDescent="0.3"/>
    <row r="61" spans="3:36" outlineLevel="1" x14ac:dyDescent="0.3">
      <c r="E61" s="343" t="s">
        <v>23</v>
      </c>
      <c r="F61" s="342"/>
      <c r="G61" s="342"/>
      <c r="H61" s="342"/>
      <c r="I61" s="138" t="s">
        <v>1052</v>
      </c>
      <c r="J61" s="353">
        <f ca="1">+SUM(J40:J59)</f>
        <v>36000</v>
      </c>
      <c r="K61" s="342"/>
      <c r="L61" s="353">
        <f t="shared" ref="L61:AJ61" ca="1" si="37">+SUM(L40:L59)</f>
        <v>1440</v>
      </c>
      <c r="M61" s="353">
        <f t="shared" ca="1" si="37"/>
        <v>1440</v>
      </c>
      <c r="N61" s="353">
        <f t="shared" ca="1" si="37"/>
        <v>1440</v>
      </c>
      <c r="O61" s="353">
        <f t="shared" ca="1" si="37"/>
        <v>1440</v>
      </c>
      <c r="P61" s="353">
        <f t="shared" ca="1" si="37"/>
        <v>1440</v>
      </c>
      <c r="Q61" s="353">
        <f t="shared" ca="1" si="37"/>
        <v>1440</v>
      </c>
      <c r="R61" s="353">
        <f t="shared" ca="1" si="37"/>
        <v>1440</v>
      </c>
      <c r="S61" s="353">
        <f t="shared" ca="1" si="37"/>
        <v>1440</v>
      </c>
      <c r="T61" s="353">
        <f t="shared" ca="1" si="37"/>
        <v>1440</v>
      </c>
      <c r="U61" s="353">
        <f t="shared" ca="1" si="37"/>
        <v>1440</v>
      </c>
      <c r="V61" s="353">
        <f t="shared" ca="1" si="37"/>
        <v>1440</v>
      </c>
      <c r="W61" s="353">
        <f t="shared" ca="1" si="37"/>
        <v>1440</v>
      </c>
      <c r="X61" s="353">
        <f t="shared" ca="1" si="37"/>
        <v>1440</v>
      </c>
      <c r="Y61" s="353">
        <f t="shared" ca="1" si="37"/>
        <v>1440</v>
      </c>
      <c r="Z61" s="353">
        <f t="shared" ca="1" si="37"/>
        <v>1440</v>
      </c>
      <c r="AA61" s="353">
        <f t="shared" ca="1" si="37"/>
        <v>1440</v>
      </c>
      <c r="AB61" s="353">
        <f t="shared" ca="1" si="37"/>
        <v>1440</v>
      </c>
      <c r="AC61" s="353">
        <f t="shared" ca="1" si="37"/>
        <v>1440</v>
      </c>
      <c r="AD61" s="353">
        <f t="shared" ca="1" si="37"/>
        <v>1440</v>
      </c>
      <c r="AE61" s="353">
        <f t="shared" ca="1" si="37"/>
        <v>1440</v>
      </c>
      <c r="AF61" s="353">
        <f t="shared" ca="1" si="37"/>
        <v>1440</v>
      </c>
      <c r="AG61" s="353">
        <f t="shared" ca="1" si="37"/>
        <v>1440</v>
      </c>
      <c r="AH61" s="353">
        <f t="shared" ca="1" si="37"/>
        <v>1440</v>
      </c>
      <c r="AI61" s="353">
        <f t="shared" ca="1" si="37"/>
        <v>1440</v>
      </c>
      <c r="AJ61" s="353">
        <f t="shared" ca="1" si="37"/>
        <v>1440</v>
      </c>
    </row>
    <row r="62" spans="3:36" outlineLevel="1" x14ac:dyDescent="0.3">
      <c r="E62" s="343" t="s">
        <v>723</v>
      </c>
      <c r="F62" s="342"/>
      <c r="G62" s="342"/>
      <c r="H62" s="342"/>
      <c r="I62" s="138" t="s">
        <v>1052</v>
      </c>
      <c r="J62" s="353">
        <f ca="1">+SUM(J40:J43)</f>
        <v>9000</v>
      </c>
      <c r="K62" s="342"/>
      <c r="L62" s="353">
        <f t="shared" ref="L62:AJ62" ca="1" si="38">+SUM(L41:L60)</f>
        <v>1410</v>
      </c>
      <c r="M62" s="353">
        <f t="shared" ca="1" si="38"/>
        <v>1410</v>
      </c>
      <c r="N62" s="353">
        <f t="shared" ca="1" si="38"/>
        <v>1410</v>
      </c>
      <c r="O62" s="353">
        <f t="shared" ca="1" si="38"/>
        <v>1410</v>
      </c>
      <c r="P62" s="353">
        <f t="shared" ca="1" si="38"/>
        <v>1410</v>
      </c>
      <c r="Q62" s="353">
        <f t="shared" ca="1" si="38"/>
        <v>1410</v>
      </c>
      <c r="R62" s="353">
        <f t="shared" ca="1" si="38"/>
        <v>1410</v>
      </c>
      <c r="S62" s="353">
        <f t="shared" ca="1" si="38"/>
        <v>1410</v>
      </c>
      <c r="T62" s="353">
        <f t="shared" ca="1" si="38"/>
        <v>1410</v>
      </c>
      <c r="U62" s="353">
        <f t="shared" ca="1" si="38"/>
        <v>1410</v>
      </c>
      <c r="V62" s="353">
        <f t="shared" ca="1" si="38"/>
        <v>1410</v>
      </c>
      <c r="W62" s="353">
        <f t="shared" ca="1" si="38"/>
        <v>1410</v>
      </c>
      <c r="X62" s="353">
        <f t="shared" ca="1" si="38"/>
        <v>1410</v>
      </c>
      <c r="Y62" s="353">
        <f t="shared" ca="1" si="38"/>
        <v>1410</v>
      </c>
      <c r="Z62" s="353">
        <f t="shared" ca="1" si="38"/>
        <v>1410</v>
      </c>
      <c r="AA62" s="353">
        <f t="shared" ca="1" si="38"/>
        <v>1410</v>
      </c>
      <c r="AB62" s="353">
        <f t="shared" ca="1" si="38"/>
        <v>1410</v>
      </c>
      <c r="AC62" s="353">
        <f t="shared" ca="1" si="38"/>
        <v>1410</v>
      </c>
      <c r="AD62" s="353">
        <f t="shared" ca="1" si="38"/>
        <v>1410</v>
      </c>
      <c r="AE62" s="353">
        <f t="shared" ca="1" si="38"/>
        <v>1410</v>
      </c>
      <c r="AF62" s="353">
        <f t="shared" ca="1" si="38"/>
        <v>1410</v>
      </c>
      <c r="AG62" s="353">
        <f t="shared" ca="1" si="38"/>
        <v>1410</v>
      </c>
      <c r="AH62" s="353">
        <f t="shared" ca="1" si="38"/>
        <v>1410</v>
      </c>
      <c r="AI62" s="353">
        <f t="shared" ca="1" si="38"/>
        <v>1410</v>
      </c>
      <c r="AJ62" s="353">
        <f t="shared" ca="1" si="38"/>
        <v>1410</v>
      </c>
    </row>
    <row r="63" spans="3:36" outlineLevel="1" x14ac:dyDescent="0.3">
      <c r="E63" s="343" t="s">
        <v>1053</v>
      </c>
      <c r="F63" s="342"/>
      <c r="G63" s="342"/>
      <c r="H63" s="342"/>
      <c r="I63" s="138" t="s">
        <v>1052</v>
      </c>
      <c r="J63" s="353">
        <f ca="1">+SUM(J44:J47)+J59</f>
        <v>18000</v>
      </c>
      <c r="K63" s="342"/>
      <c r="L63" s="353">
        <f t="shared" ref="L63:AJ63" ca="1" si="39">+SUM(L42:L61)</f>
        <v>2730</v>
      </c>
      <c r="M63" s="353">
        <f t="shared" ca="1" si="39"/>
        <v>2730</v>
      </c>
      <c r="N63" s="353">
        <f t="shared" ca="1" si="39"/>
        <v>2730</v>
      </c>
      <c r="O63" s="353">
        <f t="shared" ca="1" si="39"/>
        <v>2730</v>
      </c>
      <c r="P63" s="353">
        <f t="shared" ca="1" si="39"/>
        <v>2730</v>
      </c>
      <c r="Q63" s="353">
        <f t="shared" ca="1" si="39"/>
        <v>2730</v>
      </c>
      <c r="R63" s="353">
        <f t="shared" ca="1" si="39"/>
        <v>2730</v>
      </c>
      <c r="S63" s="353">
        <f t="shared" ca="1" si="39"/>
        <v>2730</v>
      </c>
      <c r="T63" s="353">
        <f t="shared" ca="1" si="39"/>
        <v>2730</v>
      </c>
      <c r="U63" s="353">
        <f t="shared" ca="1" si="39"/>
        <v>2730</v>
      </c>
      <c r="V63" s="353">
        <f t="shared" ca="1" si="39"/>
        <v>2730</v>
      </c>
      <c r="W63" s="353">
        <f t="shared" ca="1" si="39"/>
        <v>2730</v>
      </c>
      <c r="X63" s="353">
        <f t="shared" ca="1" si="39"/>
        <v>2730</v>
      </c>
      <c r="Y63" s="353">
        <f t="shared" ca="1" si="39"/>
        <v>2730</v>
      </c>
      <c r="Z63" s="353">
        <f t="shared" ca="1" si="39"/>
        <v>2730</v>
      </c>
      <c r="AA63" s="353">
        <f t="shared" ca="1" si="39"/>
        <v>2730</v>
      </c>
      <c r="AB63" s="353">
        <f t="shared" ca="1" si="39"/>
        <v>2730</v>
      </c>
      <c r="AC63" s="353">
        <f t="shared" ca="1" si="39"/>
        <v>2730</v>
      </c>
      <c r="AD63" s="353">
        <f t="shared" ca="1" si="39"/>
        <v>2730</v>
      </c>
      <c r="AE63" s="353">
        <f t="shared" ca="1" si="39"/>
        <v>2730</v>
      </c>
      <c r="AF63" s="353">
        <f t="shared" ca="1" si="39"/>
        <v>2730</v>
      </c>
      <c r="AG63" s="353">
        <f t="shared" ca="1" si="39"/>
        <v>2730</v>
      </c>
      <c r="AH63" s="353">
        <f t="shared" ca="1" si="39"/>
        <v>2730</v>
      </c>
      <c r="AI63" s="353">
        <f t="shared" ca="1" si="39"/>
        <v>2730</v>
      </c>
      <c r="AJ63" s="353">
        <f t="shared" ca="1" si="39"/>
        <v>2730</v>
      </c>
    </row>
    <row r="64" spans="3:36" outlineLevel="1" x14ac:dyDescent="0.3">
      <c r="E64" s="343" t="s">
        <v>682</v>
      </c>
      <c r="F64" s="342"/>
      <c r="G64" s="342"/>
      <c r="H64" s="342"/>
      <c r="I64" s="138" t="s">
        <v>1052</v>
      </c>
      <c r="J64" s="353">
        <f ca="1">+SUM(J48:J51)</f>
        <v>9000</v>
      </c>
      <c r="K64" s="342"/>
      <c r="L64" s="353">
        <f t="shared" ref="L64:AJ64" ca="1" si="40">+SUM(L43:L62)</f>
        <v>3930</v>
      </c>
      <c r="M64" s="353">
        <f t="shared" ca="1" si="40"/>
        <v>3930</v>
      </c>
      <c r="N64" s="353">
        <f t="shared" ca="1" si="40"/>
        <v>3930</v>
      </c>
      <c r="O64" s="353">
        <f t="shared" ca="1" si="40"/>
        <v>3930</v>
      </c>
      <c r="P64" s="353">
        <f t="shared" ca="1" si="40"/>
        <v>3930</v>
      </c>
      <c r="Q64" s="353">
        <f t="shared" ca="1" si="40"/>
        <v>3930</v>
      </c>
      <c r="R64" s="353">
        <f t="shared" ca="1" si="40"/>
        <v>3930</v>
      </c>
      <c r="S64" s="353">
        <f t="shared" ca="1" si="40"/>
        <v>3930</v>
      </c>
      <c r="T64" s="353">
        <f t="shared" ca="1" si="40"/>
        <v>3930</v>
      </c>
      <c r="U64" s="353">
        <f t="shared" ca="1" si="40"/>
        <v>3930</v>
      </c>
      <c r="V64" s="353">
        <f t="shared" ca="1" si="40"/>
        <v>3930</v>
      </c>
      <c r="W64" s="353">
        <f t="shared" ca="1" si="40"/>
        <v>3930</v>
      </c>
      <c r="X64" s="353">
        <f t="shared" ca="1" si="40"/>
        <v>3930</v>
      </c>
      <c r="Y64" s="353">
        <f t="shared" ca="1" si="40"/>
        <v>3930</v>
      </c>
      <c r="Z64" s="353">
        <f t="shared" ca="1" si="40"/>
        <v>3930</v>
      </c>
      <c r="AA64" s="353">
        <f t="shared" ca="1" si="40"/>
        <v>3930</v>
      </c>
      <c r="AB64" s="353">
        <f t="shared" ca="1" si="40"/>
        <v>3930</v>
      </c>
      <c r="AC64" s="353">
        <f t="shared" ca="1" si="40"/>
        <v>3930</v>
      </c>
      <c r="AD64" s="353">
        <f t="shared" ca="1" si="40"/>
        <v>3930</v>
      </c>
      <c r="AE64" s="353">
        <f t="shared" ca="1" si="40"/>
        <v>3930</v>
      </c>
      <c r="AF64" s="353">
        <f t="shared" ca="1" si="40"/>
        <v>3930</v>
      </c>
      <c r="AG64" s="353">
        <f t="shared" ca="1" si="40"/>
        <v>3930</v>
      </c>
      <c r="AH64" s="353">
        <f t="shared" ca="1" si="40"/>
        <v>3930</v>
      </c>
      <c r="AI64" s="353">
        <f t="shared" ca="1" si="40"/>
        <v>3930</v>
      </c>
      <c r="AJ64" s="353">
        <f t="shared" ca="1" si="40"/>
        <v>3930</v>
      </c>
    </row>
    <row r="65" spans="2:36" outlineLevel="1" x14ac:dyDescent="0.3"/>
    <row r="66" spans="2:36" ht="21" thickBot="1" x14ac:dyDescent="0.4">
      <c r="B66" s="3" t="s">
        <v>1051</v>
      </c>
      <c r="C66" s="3"/>
      <c r="D66" s="3"/>
      <c r="E66" s="3"/>
      <c r="F66" s="3"/>
      <c r="G66" s="3"/>
      <c r="H66" s="3"/>
      <c r="I66" s="3"/>
      <c r="J66" s="3"/>
      <c r="K66" s="3"/>
    </row>
    <row r="67" spans="2:36" ht="14.4" thickTop="1" x14ac:dyDescent="0.3"/>
    <row r="68" spans="2:36" ht="18" thickBot="1" x14ac:dyDescent="0.35">
      <c r="C68" s="339" t="s">
        <v>1050</v>
      </c>
      <c r="D68" s="339"/>
      <c r="E68" s="339"/>
      <c r="F68" s="339"/>
      <c r="G68" s="339"/>
      <c r="H68" s="339"/>
      <c r="I68" s="339"/>
      <c r="J68" s="339"/>
      <c r="K68" s="339"/>
    </row>
    <row r="70" spans="2:36" outlineLevel="1" x14ac:dyDescent="0.3">
      <c r="D70" s="69" t="s">
        <v>76</v>
      </c>
      <c r="E70" s="69" t="s">
        <v>77</v>
      </c>
      <c r="J70" s="69" t="s">
        <v>791</v>
      </c>
      <c r="L70" s="69" t="str">
        <f t="shared" ref="L70:AJ70" si="41">+INDEX(l.reg.nom,L$6)</f>
        <v>Amazonas</v>
      </c>
      <c r="M70" s="69" t="str">
        <f t="shared" si="41"/>
        <v>Ancash</v>
      </c>
      <c r="N70" s="69" t="str">
        <f t="shared" si="41"/>
        <v>Apurímac</v>
      </c>
      <c r="O70" s="69" t="str">
        <f t="shared" si="41"/>
        <v>Arequipa</v>
      </c>
      <c r="P70" s="69" t="str">
        <f t="shared" si="41"/>
        <v>Ayacucho</v>
      </c>
      <c r="Q70" s="69" t="str">
        <f t="shared" si="41"/>
        <v>Cajamarca</v>
      </c>
      <c r="R70" s="69" t="str">
        <f t="shared" si="41"/>
        <v>Callao</v>
      </c>
      <c r="S70" s="69" t="str">
        <f t="shared" si="41"/>
        <v>Cusco</v>
      </c>
      <c r="T70" s="69" t="str">
        <f t="shared" si="41"/>
        <v>Huancavelica</v>
      </c>
      <c r="U70" s="69" t="str">
        <f t="shared" si="41"/>
        <v>Huánuco</v>
      </c>
      <c r="V70" s="69" t="str">
        <f t="shared" si="41"/>
        <v>Ica</v>
      </c>
      <c r="W70" s="69" t="str">
        <f t="shared" si="41"/>
        <v>Junín</v>
      </c>
      <c r="X70" s="69" t="str">
        <f t="shared" si="41"/>
        <v>La Libertad</v>
      </c>
      <c r="Y70" s="69" t="str">
        <f t="shared" si="41"/>
        <v>Lambayeque</v>
      </c>
      <c r="Z70" s="69" t="str">
        <f t="shared" si="41"/>
        <v>Lima</v>
      </c>
      <c r="AA70" s="69" t="str">
        <f t="shared" si="41"/>
        <v>Loreto</v>
      </c>
      <c r="AB70" s="69" t="str">
        <f t="shared" si="41"/>
        <v>Madre de Dios</v>
      </c>
      <c r="AC70" s="69" t="str">
        <f t="shared" si="41"/>
        <v>Moquegua</v>
      </c>
      <c r="AD70" s="69" t="str">
        <f t="shared" si="41"/>
        <v>Pasco</v>
      </c>
      <c r="AE70" s="69" t="str">
        <f t="shared" si="41"/>
        <v>Piura</v>
      </c>
      <c r="AF70" s="69" t="str">
        <f t="shared" si="41"/>
        <v>Puno</v>
      </c>
      <c r="AG70" s="69" t="str">
        <f t="shared" si="41"/>
        <v>San Martín</v>
      </c>
      <c r="AH70" s="69" t="str">
        <f t="shared" si="41"/>
        <v>Tacna</v>
      </c>
      <c r="AI70" s="69" t="str">
        <f t="shared" si="41"/>
        <v>Tumbes</v>
      </c>
      <c r="AJ70" s="69" t="str">
        <f t="shared" si="41"/>
        <v>Ucayali</v>
      </c>
    </row>
    <row r="71" spans="2:36" outlineLevel="1" x14ac:dyDescent="0.3">
      <c r="D71" s="70">
        <v>1</v>
      </c>
      <c r="E71" s="423" t="str">
        <f t="shared" ref="E71:E90" si="42">INDEX(l.geo.nom2,D71)</f>
        <v>2G-Urbano</v>
      </c>
      <c r="I71" s="138" t="s">
        <v>833</v>
      </c>
      <c r="J71" s="47">
        <f t="shared" ref="J71:J90" si="43">+SUM(L71:AJ71)</f>
        <v>141.78243919887947</v>
      </c>
      <c r="L71" s="360">
        <f>+'Dda.diseño.RAN-Backhaul'!L220</f>
        <v>1.2791977335987025E-3</v>
      </c>
      <c r="M71" s="360">
        <f>+'Dda.diseño.RAN-Backhaul'!M220</f>
        <v>6.3959886679935138</v>
      </c>
      <c r="N71" s="360">
        <f>+'Dda.diseño.RAN-Backhaul'!N220</f>
        <v>1.2791977335987026E-2</v>
      </c>
      <c r="O71" s="360">
        <f>+'Dda.diseño.RAN-Backhaul'!O220</f>
        <v>0.6395988667993513</v>
      </c>
      <c r="P71" s="360">
        <f>+'Dda.diseño.RAN-Backhaul'!P220</f>
        <v>2.5583954671974051E-3</v>
      </c>
      <c r="Q71" s="360">
        <f>+'Dda.diseño.RAN-Backhaul'!Q220</f>
        <v>1.2791977335987026E-2</v>
      </c>
      <c r="R71" s="360">
        <f>+'Dda.diseño.RAN-Backhaul'!R220</f>
        <v>6.3959886679935138</v>
      </c>
      <c r="S71" s="360">
        <f>+'Dda.diseño.RAN-Backhaul'!S220</f>
        <v>7.6751864015922155E-2</v>
      </c>
      <c r="T71" s="360">
        <f>+'Dda.diseño.RAN-Backhaul'!T220</f>
        <v>1.023358186878962E-2</v>
      </c>
      <c r="U71" s="360">
        <f>+'Dda.diseño.RAN-Backhaul'!U220</f>
        <v>1.023358186878962E-2</v>
      </c>
      <c r="V71" s="360">
        <f>+'Dda.diseño.RAN-Backhaul'!V220</f>
        <v>1.2791977335987026</v>
      </c>
      <c r="W71" s="360">
        <f>+'Dda.diseño.RAN-Backhaul'!W220</f>
        <v>0.7931025948311955</v>
      </c>
      <c r="X71" s="360">
        <f>+'Dda.diseño.RAN-Backhaul'!X220</f>
        <v>0.12791977335987029</v>
      </c>
      <c r="Y71" s="360">
        <f>+'Dda.diseño.RAN-Backhaul'!Y220</f>
        <v>0.12791977335987029</v>
      </c>
      <c r="Z71" s="360">
        <f>+'Dda.diseño.RAN-Backhaul'!Z220</f>
        <v>115.12779602388326</v>
      </c>
      <c r="AA71" s="360">
        <f>+'Dda.diseño.RAN-Backhaul'!AA220</f>
        <v>6.395988667993513E-3</v>
      </c>
      <c r="AB71" s="360">
        <f>+'Dda.diseño.RAN-Backhaul'!AB220</f>
        <v>6.395988667993513E-3</v>
      </c>
      <c r="AC71" s="360">
        <f>+'Dda.diseño.RAN-Backhaul'!AC220</f>
        <v>0.76751864015922167</v>
      </c>
      <c r="AD71" s="360">
        <f>+'Dda.diseño.RAN-Backhaul'!AD220</f>
        <v>0.12791977335987029</v>
      </c>
      <c r="AE71" s="360">
        <f>+'Dda.diseño.RAN-Backhaul'!AE220</f>
        <v>0.76751864015922167</v>
      </c>
      <c r="AF71" s="360">
        <f>+'Dda.diseño.RAN-Backhaul'!AF220</f>
        <v>1.023358186878962E-2</v>
      </c>
      <c r="AG71" s="360">
        <f>+'Dda.diseño.RAN-Backhaul'!AG220</f>
        <v>1.1512779602388323</v>
      </c>
      <c r="AH71" s="360">
        <f>+'Dda.diseño.RAN-Backhaul'!AH220</f>
        <v>6.3959886679935138</v>
      </c>
      <c r="AI71" s="360">
        <f>+'Dda.diseño.RAN-Backhaul'!AI220</f>
        <v>0.89543841351909181</v>
      </c>
      <c r="AJ71" s="360">
        <f>+'Dda.diseño.RAN-Backhaul'!AJ220</f>
        <v>0.6395988667993513</v>
      </c>
    </row>
    <row r="72" spans="2:36" outlineLevel="1" x14ac:dyDescent="0.3">
      <c r="D72" s="70">
        <f t="shared" ref="D72:D90" si="44">+D71+1</f>
        <v>2</v>
      </c>
      <c r="E72" s="423" t="str">
        <f t="shared" si="42"/>
        <v>2G-Suburbano</v>
      </c>
      <c r="I72" s="138" t="s">
        <v>833</v>
      </c>
      <c r="J72" s="47">
        <f t="shared" si="43"/>
        <v>708.91219599439705</v>
      </c>
      <c r="L72" s="360">
        <f>+'Dda.diseño.RAN-Backhaul'!L221</f>
        <v>6.395988667993513E-3</v>
      </c>
      <c r="M72" s="360">
        <f>+'Dda.diseño.RAN-Backhaul'!M221</f>
        <v>31.979943339967573</v>
      </c>
      <c r="N72" s="360">
        <f>+'Dda.diseño.RAN-Backhaul'!N221</f>
        <v>6.395988667993513E-2</v>
      </c>
      <c r="O72" s="360">
        <f>+'Dda.diseño.RAN-Backhaul'!O221</f>
        <v>3.1979943339967565</v>
      </c>
      <c r="P72" s="360">
        <f>+'Dda.diseño.RAN-Backhaul'!P221</f>
        <v>1.2791977335987026E-2</v>
      </c>
      <c r="Q72" s="360">
        <f>+'Dda.diseño.RAN-Backhaul'!Q221</f>
        <v>6.395988667993513E-2</v>
      </c>
      <c r="R72" s="360">
        <f>+'Dda.diseño.RAN-Backhaul'!R221</f>
        <v>31.979943339967573</v>
      </c>
      <c r="S72" s="360">
        <f>+'Dda.diseño.RAN-Backhaul'!S221</f>
        <v>0.38375932007961078</v>
      </c>
      <c r="T72" s="360">
        <f>+'Dda.diseño.RAN-Backhaul'!T221</f>
        <v>5.1167909343948104E-2</v>
      </c>
      <c r="U72" s="360">
        <f>+'Dda.diseño.RAN-Backhaul'!U221</f>
        <v>5.1167909343948104E-2</v>
      </c>
      <c r="V72" s="360">
        <f>+'Dda.diseño.RAN-Backhaul'!V221</f>
        <v>6.395988667993513</v>
      </c>
      <c r="W72" s="360">
        <f>+'Dda.diseño.RAN-Backhaul'!W221</f>
        <v>3.9655129741559776</v>
      </c>
      <c r="X72" s="360">
        <f>+'Dda.diseño.RAN-Backhaul'!X221</f>
        <v>0.63959886679935141</v>
      </c>
      <c r="Y72" s="360">
        <f>+'Dda.diseño.RAN-Backhaul'!Y221</f>
        <v>0.63959886679935141</v>
      </c>
      <c r="Z72" s="360">
        <f>+'Dda.diseño.RAN-Backhaul'!Z221</f>
        <v>575.63898011941626</v>
      </c>
      <c r="AA72" s="360">
        <f>+'Dda.diseño.RAN-Backhaul'!AA221</f>
        <v>3.1979943339967565E-2</v>
      </c>
      <c r="AB72" s="360">
        <f>+'Dda.diseño.RAN-Backhaul'!AB221</f>
        <v>3.1979943339967565E-2</v>
      </c>
      <c r="AC72" s="360">
        <f>+'Dda.diseño.RAN-Backhaul'!AC221</f>
        <v>3.8375932007961087</v>
      </c>
      <c r="AD72" s="360">
        <f>+'Dda.diseño.RAN-Backhaul'!AD221</f>
        <v>0.63959886679935141</v>
      </c>
      <c r="AE72" s="360">
        <f>+'Dda.diseño.RAN-Backhaul'!AE221</f>
        <v>3.8375932007961087</v>
      </c>
      <c r="AF72" s="360">
        <f>+'Dda.diseño.RAN-Backhaul'!AF221</f>
        <v>5.1167909343948104E-2</v>
      </c>
      <c r="AG72" s="360">
        <f>+'Dda.diseño.RAN-Backhaul'!AG221</f>
        <v>5.7563898011941621</v>
      </c>
      <c r="AH72" s="360">
        <f>+'Dda.diseño.RAN-Backhaul'!AH221</f>
        <v>31.979943339967573</v>
      </c>
      <c r="AI72" s="360">
        <f>+'Dda.diseño.RAN-Backhaul'!AI221</f>
        <v>4.4771920675954595</v>
      </c>
      <c r="AJ72" s="360">
        <f>+'Dda.diseño.RAN-Backhaul'!AJ221</f>
        <v>3.1979943339967565</v>
      </c>
    </row>
    <row r="73" spans="2:36" outlineLevel="1" x14ac:dyDescent="0.3">
      <c r="D73" s="70">
        <f t="shared" si="44"/>
        <v>3</v>
      </c>
      <c r="E73" s="423" t="str">
        <f t="shared" si="42"/>
        <v>2G-Rural</v>
      </c>
      <c r="I73" s="138" t="s">
        <v>833</v>
      </c>
      <c r="J73" s="47">
        <f t="shared" si="43"/>
        <v>567.12975679551789</v>
      </c>
      <c r="L73" s="360">
        <f>+'Dda.diseño.RAN-Backhaul'!L222</f>
        <v>5.1167909343948102E-3</v>
      </c>
      <c r="M73" s="360">
        <f>+'Dda.diseño.RAN-Backhaul'!M222</f>
        <v>25.583954671974055</v>
      </c>
      <c r="N73" s="360">
        <f>+'Dda.diseño.RAN-Backhaul'!N222</f>
        <v>5.1167909343948104E-2</v>
      </c>
      <c r="O73" s="360">
        <f>+'Dda.diseño.RAN-Backhaul'!O222</f>
        <v>2.5583954671974052</v>
      </c>
      <c r="P73" s="360">
        <f>+'Dda.diseño.RAN-Backhaul'!P222</f>
        <v>1.023358186878962E-2</v>
      </c>
      <c r="Q73" s="360">
        <f>+'Dda.diseño.RAN-Backhaul'!Q222</f>
        <v>5.1167909343948104E-2</v>
      </c>
      <c r="R73" s="360">
        <f>+'Dda.diseño.RAN-Backhaul'!R222</f>
        <v>25.583954671974055</v>
      </c>
      <c r="S73" s="360">
        <f>+'Dda.diseño.RAN-Backhaul'!S222</f>
        <v>0.30700745606368862</v>
      </c>
      <c r="T73" s="360">
        <f>+'Dda.diseño.RAN-Backhaul'!T222</f>
        <v>4.0934327475158482E-2</v>
      </c>
      <c r="U73" s="360">
        <f>+'Dda.diseño.RAN-Backhaul'!U222</f>
        <v>4.0934327475158482E-2</v>
      </c>
      <c r="V73" s="360">
        <f>+'Dda.diseño.RAN-Backhaul'!V222</f>
        <v>5.1167909343948104</v>
      </c>
      <c r="W73" s="360">
        <f>+'Dda.diseño.RAN-Backhaul'!W222</f>
        <v>3.172410379324782</v>
      </c>
      <c r="X73" s="360">
        <f>+'Dda.diseño.RAN-Backhaul'!X222</f>
        <v>0.51167909343948115</v>
      </c>
      <c r="Y73" s="360">
        <f>+'Dda.diseño.RAN-Backhaul'!Y222</f>
        <v>0.51167909343948115</v>
      </c>
      <c r="Z73" s="360">
        <f>+'Dda.diseño.RAN-Backhaul'!Z222</f>
        <v>460.51118409553305</v>
      </c>
      <c r="AA73" s="360">
        <f>+'Dda.diseño.RAN-Backhaul'!AA222</f>
        <v>2.5583954671974052E-2</v>
      </c>
      <c r="AB73" s="360">
        <f>+'Dda.diseño.RAN-Backhaul'!AB222</f>
        <v>2.5583954671974052E-2</v>
      </c>
      <c r="AC73" s="360">
        <f>+'Dda.diseño.RAN-Backhaul'!AC222</f>
        <v>3.0700745606368867</v>
      </c>
      <c r="AD73" s="360">
        <f>+'Dda.diseño.RAN-Backhaul'!AD222</f>
        <v>0.51167909343948115</v>
      </c>
      <c r="AE73" s="360">
        <f>+'Dda.diseño.RAN-Backhaul'!AE222</f>
        <v>3.0700745606368867</v>
      </c>
      <c r="AF73" s="360">
        <f>+'Dda.diseño.RAN-Backhaul'!AF222</f>
        <v>4.0934327475158482E-2</v>
      </c>
      <c r="AG73" s="360">
        <f>+'Dda.diseño.RAN-Backhaul'!AG222</f>
        <v>4.6051118409553293</v>
      </c>
      <c r="AH73" s="360">
        <f>+'Dda.diseño.RAN-Backhaul'!AH222</f>
        <v>25.583954671974055</v>
      </c>
      <c r="AI73" s="360">
        <f>+'Dda.diseño.RAN-Backhaul'!AI222</f>
        <v>3.5817536540763673</v>
      </c>
      <c r="AJ73" s="360">
        <f>+'Dda.diseño.RAN-Backhaul'!AJ222</f>
        <v>2.5583954671974052</v>
      </c>
    </row>
    <row r="74" spans="2:36" outlineLevel="1" x14ac:dyDescent="0.3">
      <c r="D74" s="70">
        <f t="shared" si="44"/>
        <v>4</v>
      </c>
      <c r="E74" s="423" t="str">
        <f t="shared" si="42"/>
        <v>2G-Libre</v>
      </c>
      <c r="I74" s="138" t="s">
        <v>833</v>
      </c>
      <c r="J74" s="47">
        <f t="shared" si="43"/>
        <v>0</v>
      </c>
      <c r="L74" s="360">
        <f>+'Dda.diseño.RAN-Backhaul'!L223</f>
        <v>0</v>
      </c>
      <c r="M74" s="360">
        <f>+'Dda.diseño.RAN-Backhaul'!M223</f>
        <v>0</v>
      </c>
      <c r="N74" s="360">
        <f>+'Dda.diseño.RAN-Backhaul'!N223</f>
        <v>0</v>
      </c>
      <c r="O74" s="360">
        <f>+'Dda.diseño.RAN-Backhaul'!O223</f>
        <v>0</v>
      </c>
      <c r="P74" s="360">
        <f>+'Dda.diseño.RAN-Backhaul'!P223</f>
        <v>0</v>
      </c>
      <c r="Q74" s="360">
        <f>+'Dda.diseño.RAN-Backhaul'!Q223</f>
        <v>0</v>
      </c>
      <c r="R74" s="360">
        <f>+'Dda.diseño.RAN-Backhaul'!R223</f>
        <v>0</v>
      </c>
      <c r="S74" s="360">
        <f>+'Dda.diseño.RAN-Backhaul'!S223</f>
        <v>0</v>
      </c>
      <c r="T74" s="360">
        <f>+'Dda.diseño.RAN-Backhaul'!T223</f>
        <v>0</v>
      </c>
      <c r="U74" s="360">
        <f>+'Dda.diseño.RAN-Backhaul'!U223</f>
        <v>0</v>
      </c>
      <c r="V74" s="360">
        <f>+'Dda.diseño.RAN-Backhaul'!V223</f>
        <v>0</v>
      </c>
      <c r="W74" s="360">
        <f>+'Dda.diseño.RAN-Backhaul'!W223</f>
        <v>0</v>
      </c>
      <c r="X74" s="360">
        <f>+'Dda.diseño.RAN-Backhaul'!X223</f>
        <v>0</v>
      </c>
      <c r="Y74" s="360">
        <f>+'Dda.diseño.RAN-Backhaul'!Y223</f>
        <v>0</v>
      </c>
      <c r="Z74" s="360">
        <f>+'Dda.diseño.RAN-Backhaul'!Z223</f>
        <v>0</v>
      </c>
      <c r="AA74" s="360">
        <f>+'Dda.diseño.RAN-Backhaul'!AA223</f>
        <v>0</v>
      </c>
      <c r="AB74" s="360">
        <f>+'Dda.diseño.RAN-Backhaul'!AB223</f>
        <v>0</v>
      </c>
      <c r="AC74" s="360">
        <f>+'Dda.diseño.RAN-Backhaul'!AC223</f>
        <v>0</v>
      </c>
      <c r="AD74" s="360">
        <f>+'Dda.diseño.RAN-Backhaul'!AD223</f>
        <v>0</v>
      </c>
      <c r="AE74" s="360">
        <f>+'Dda.diseño.RAN-Backhaul'!AE223</f>
        <v>0</v>
      </c>
      <c r="AF74" s="360">
        <f>+'Dda.diseño.RAN-Backhaul'!AF223</f>
        <v>0</v>
      </c>
      <c r="AG74" s="360">
        <f>+'Dda.diseño.RAN-Backhaul'!AG223</f>
        <v>0</v>
      </c>
      <c r="AH74" s="360">
        <f>+'Dda.diseño.RAN-Backhaul'!AH223</f>
        <v>0</v>
      </c>
      <c r="AI74" s="360">
        <f>+'Dda.diseño.RAN-Backhaul'!AI223</f>
        <v>0</v>
      </c>
      <c r="AJ74" s="360">
        <f>+'Dda.diseño.RAN-Backhaul'!AJ223</f>
        <v>0</v>
      </c>
    </row>
    <row r="75" spans="2:36" outlineLevel="1" x14ac:dyDescent="0.3">
      <c r="D75" s="70">
        <f t="shared" si="44"/>
        <v>5</v>
      </c>
      <c r="E75" s="417" t="str">
        <f t="shared" si="42"/>
        <v>3G-Urbano</v>
      </c>
      <c r="I75" s="138" t="s">
        <v>833</v>
      </c>
      <c r="J75" s="47">
        <f t="shared" si="43"/>
        <v>708.91219599439705</v>
      </c>
      <c r="L75" s="360">
        <f>+'Dda.diseño.RAN-Backhaul'!L224</f>
        <v>6.395988667993513E-3</v>
      </c>
      <c r="M75" s="360">
        <f>+'Dda.diseño.RAN-Backhaul'!M224</f>
        <v>31.979943339967573</v>
      </c>
      <c r="N75" s="360">
        <f>+'Dda.diseño.RAN-Backhaul'!N224</f>
        <v>6.395988667993513E-2</v>
      </c>
      <c r="O75" s="360">
        <f>+'Dda.diseño.RAN-Backhaul'!O224</f>
        <v>3.1979943339967565</v>
      </c>
      <c r="P75" s="360">
        <f>+'Dda.diseño.RAN-Backhaul'!P224</f>
        <v>1.2791977335987026E-2</v>
      </c>
      <c r="Q75" s="360">
        <f>+'Dda.diseño.RAN-Backhaul'!Q224</f>
        <v>6.395988667993513E-2</v>
      </c>
      <c r="R75" s="360">
        <f>+'Dda.diseño.RAN-Backhaul'!R224</f>
        <v>31.979943339967573</v>
      </c>
      <c r="S75" s="360">
        <f>+'Dda.diseño.RAN-Backhaul'!S224</f>
        <v>0.38375932007961078</v>
      </c>
      <c r="T75" s="360">
        <f>+'Dda.diseño.RAN-Backhaul'!T224</f>
        <v>5.1167909343948104E-2</v>
      </c>
      <c r="U75" s="360">
        <f>+'Dda.diseño.RAN-Backhaul'!U224</f>
        <v>5.1167909343948104E-2</v>
      </c>
      <c r="V75" s="360">
        <f>+'Dda.diseño.RAN-Backhaul'!V224</f>
        <v>6.395988667993513</v>
      </c>
      <c r="W75" s="360">
        <f>+'Dda.diseño.RAN-Backhaul'!W224</f>
        <v>3.9655129741559776</v>
      </c>
      <c r="X75" s="360">
        <f>+'Dda.diseño.RAN-Backhaul'!X224</f>
        <v>0.63959886679935141</v>
      </c>
      <c r="Y75" s="360">
        <f>+'Dda.diseño.RAN-Backhaul'!Y224</f>
        <v>0.63959886679935141</v>
      </c>
      <c r="Z75" s="360">
        <f>+'Dda.diseño.RAN-Backhaul'!Z224</f>
        <v>575.63898011941626</v>
      </c>
      <c r="AA75" s="360">
        <f>+'Dda.diseño.RAN-Backhaul'!AA224</f>
        <v>3.1979943339967565E-2</v>
      </c>
      <c r="AB75" s="360">
        <f>+'Dda.diseño.RAN-Backhaul'!AB224</f>
        <v>3.1979943339967565E-2</v>
      </c>
      <c r="AC75" s="360">
        <f>+'Dda.diseño.RAN-Backhaul'!AC224</f>
        <v>3.8375932007961087</v>
      </c>
      <c r="AD75" s="360">
        <f>+'Dda.diseño.RAN-Backhaul'!AD224</f>
        <v>0.63959886679935141</v>
      </c>
      <c r="AE75" s="360">
        <f>+'Dda.diseño.RAN-Backhaul'!AE224</f>
        <v>3.8375932007961087</v>
      </c>
      <c r="AF75" s="360">
        <f>+'Dda.diseño.RAN-Backhaul'!AF224</f>
        <v>5.1167909343948104E-2</v>
      </c>
      <c r="AG75" s="360">
        <f>+'Dda.diseño.RAN-Backhaul'!AG224</f>
        <v>5.7563898011941621</v>
      </c>
      <c r="AH75" s="360">
        <f>+'Dda.diseño.RAN-Backhaul'!AH224</f>
        <v>31.979943339967573</v>
      </c>
      <c r="AI75" s="360">
        <f>+'Dda.diseño.RAN-Backhaul'!AI224</f>
        <v>4.4771920675954595</v>
      </c>
      <c r="AJ75" s="360">
        <f>+'Dda.diseño.RAN-Backhaul'!AJ224</f>
        <v>3.1979943339967565</v>
      </c>
    </row>
    <row r="76" spans="2:36" outlineLevel="1" x14ac:dyDescent="0.3">
      <c r="D76" s="70">
        <f t="shared" si="44"/>
        <v>6</v>
      </c>
      <c r="E76" s="417" t="str">
        <f t="shared" si="42"/>
        <v>3G-Suburbano</v>
      </c>
      <c r="I76" s="138" t="s">
        <v>833</v>
      </c>
      <c r="J76" s="47">
        <f t="shared" si="43"/>
        <v>2835.6487839775882</v>
      </c>
      <c r="L76" s="360">
        <f>+'Dda.diseño.RAN-Backhaul'!L225</f>
        <v>2.5583954671974052E-2</v>
      </c>
      <c r="M76" s="360">
        <f>+'Dda.diseño.RAN-Backhaul'!M225</f>
        <v>127.91977335987029</v>
      </c>
      <c r="N76" s="360">
        <f>+'Dda.diseño.RAN-Backhaul'!N225</f>
        <v>0.25583954671974052</v>
      </c>
      <c r="O76" s="360">
        <f>+'Dda.diseño.RAN-Backhaul'!O225</f>
        <v>12.791977335987026</v>
      </c>
      <c r="P76" s="360">
        <f>+'Dda.diseño.RAN-Backhaul'!P225</f>
        <v>5.1167909343948104E-2</v>
      </c>
      <c r="Q76" s="360">
        <f>+'Dda.diseño.RAN-Backhaul'!Q225</f>
        <v>0.25583954671974052</v>
      </c>
      <c r="R76" s="360">
        <f>+'Dda.diseño.RAN-Backhaul'!R225</f>
        <v>127.91977335987029</v>
      </c>
      <c r="S76" s="360">
        <f>+'Dda.diseño.RAN-Backhaul'!S225</f>
        <v>1.5350372803184431</v>
      </c>
      <c r="T76" s="360">
        <f>+'Dda.diseño.RAN-Backhaul'!T225</f>
        <v>0.20467163737579241</v>
      </c>
      <c r="U76" s="360">
        <f>+'Dda.diseño.RAN-Backhaul'!U225</f>
        <v>0.20467163737579241</v>
      </c>
      <c r="V76" s="360">
        <f>+'Dda.diseño.RAN-Backhaul'!V225</f>
        <v>25.583954671974052</v>
      </c>
      <c r="W76" s="360">
        <f>+'Dda.diseño.RAN-Backhaul'!W225</f>
        <v>15.86205189662391</v>
      </c>
      <c r="X76" s="360">
        <f>+'Dda.diseño.RAN-Backhaul'!X225</f>
        <v>2.5583954671974056</v>
      </c>
      <c r="Y76" s="360">
        <f>+'Dda.diseño.RAN-Backhaul'!Y225</f>
        <v>2.5583954671974056</v>
      </c>
      <c r="Z76" s="360">
        <f>+'Dda.diseño.RAN-Backhaul'!Z225</f>
        <v>2302.555920477665</v>
      </c>
      <c r="AA76" s="360">
        <f>+'Dda.diseño.RAN-Backhaul'!AA225</f>
        <v>0.12791977335987026</v>
      </c>
      <c r="AB76" s="360">
        <f>+'Dda.diseño.RAN-Backhaul'!AB225</f>
        <v>0.12791977335987026</v>
      </c>
      <c r="AC76" s="360">
        <f>+'Dda.diseño.RAN-Backhaul'!AC225</f>
        <v>15.350372803184435</v>
      </c>
      <c r="AD76" s="360">
        <f>+'Dda.diseño.RAN-Backhaul'!AD225</f>
        <v>2.5583954671974056</v>
      </c>
      <c r="AE76" s="360">
        <f>+'Dda.diseño.RAN-Backhaul'!AE225</f>
        <v>15.350372803184435</v>
      </c>
      <c r="AF76" s="360">
        <f>+'Dda.diseño.RAN-Backhaul'!AF225</f>
        <v>0.20467163737579241</v>
      </c>
      <c r="AG76" s="360">
        <f>+'Dda.diseño.RAN-Backhaul'!AG225</f>
        <v>23.025559204776648</v>
      </c>
      <c r="AH76" s="360">
        <f>+'Dda.diseño.RAN-Backhaul'!AH225</f>
        <v>127.91977335987029</v>
      </c>
      <c r="AI76" s="360">
        <f>+'Dda.diseño.RAN-Backhaul'!AI225</f>
        <v>17.908768270381838</v>
      </c>
      <c r="AJ76" s="360">
        <f>+'Dda.diseño.RAN-Backhaul'!AJ225</f>
        <v>12.791977335987026</v>
      </c>
    </row>
    <row r="77" spans="2:36" outlineLevel="1" x14ac:dyDescent="0.3">
      <c r="D77" s="70">
        <f t="shared" si="44"/>
        <v>7</v>
      </c>
      <c r="E77" s="417" t="str">
        <f t="shared" si="42"/>
        <v>3G-Rural</v>
      </c>
      <c r="I77" s="138" t="s">
        <v>833</v>
      </c>
      <c r="J77" s="47">
        <f t="shared" si="43"/>
        <v>2126.7365879831914</v>
      </c>
      <c r="L77" s="360">
        <f>+'Dda.diseño.RAN-Backhaul'!L226</f>
        <v>1.9187966003980539E-2</v>
      </c>
      <c r="M77" s="360">
        <f>+'Dda.diseño.RAN-Backhaul'!M226</f>
        <v>95.939830019902715</v>
      </c>
      <c r="N77" s="360">
        <f>+'Dda.diseño.RAN-Backhaul'!N226</f>
        <v>0.19187966003980539</v>
      </c>
      <c r="O77" s="360">
        <f>+'Dda.diseño.RAN-Backhaul'!O226</f>
        <v>9.593983001990269</v>
      </c>
      <c r="P77" s="360">
        <f>+'Dda.diseño.RAN-Backhaul'!P226</f>
        <v>3.8375932007961078E-2</v>
      </c>
      <c r="Q77" s="360">
        <f>+'Dda.diseño.RAN-Backhaul'!Q226</f>
        <v>0.19187966003980539</v>
      </c>
      <c r="R77" s="360">
        <f>+'Dda.diseño.RAN-Backhaul'!R226</f>
        <v>95.939830019902715</v>
      </c>
      <c r="S77" s="360">
        <f>+'Dda.diseño.RAN-Backhaul'!S226</f>
        <v>1.1512779602388323</v>
      </c>
      <c r="T77" s="360">
        <f>+'Dda.diseño.RAN-Backhaul'!T226</f>
        <v>0.15350372803184431</v>
      </c>
      <c r="U77" s="360">
        <f>+'Dda.diseño.RAN-Backhaul'!U226</f>
        <v>0.15350372803184431</v>
      </c>
      <c r="V77" s="360">
        <f>+'Dda.diseño.RAN-Backhaul'!V226</f>
        <v>19.187966003980538</v>
      </c>
      <c r="W77" s="360">
        <f>+'Dda.diseño.RAN-Backhaul'!W226</f>
        <v>11.896538922467933</v>
      </c>
      <c r="X77" s="360">
        <f>+'Dda.diseño.RAN-Backhaul'!X226</f>
        <v>1.9187966003980541</v>
      </c>
      <c r="Y77" s="360">
        <f>+'Dda.diseño.RAN-Backhaul'!Y226</f>
        <v>1.9187966003980541</v>
      </c>
      <c r="Z77" s="360">
        <f>+'Dda.diseño.RAN-Backhaul'!Z226</f>
        <v>1726.9169403582489</v>
      </c>
      <c r="AA77" s="360">
        <f>+'Dda.diseño.RAN-Backhaul'!AA226</f>
        <v>9.5939830019902694E-2</v>
      </c>
      <c r="AB77" s="360">
        <f>+'Dda.diseño.RAN-Backhaul'!AB226</f>
        <v>9.5939830019902694E-2</v>
      </c>
      <c r="AC77" s="360">
        <f>+'Dda.diseño.RAN-Backhaul'!AC226</f>
        <v>11.512779602388324</v>
      </c>
      <c r="AD77" s="360">
        <f>+'Dda.diseño.RAN-Backhaul'!AD226</f>
        <v>1.9187966003980541</v>
      </c>
      <c r="AE77" s="360">
        <f>+'Dda.diseño.RAN-Backhaul'!AE226</f>
        <v>11.512779602388324</v>
      </c>
      <c r="AF77" s="360">
        <f>+'Dda.diseño.RAN-Backhaul'!AF226</f>
        <v>0.15350372803184431</v>
      </c>
      <c r="AG77" s="360">
        <f>+'Dda.diseño.RAN-Backhaul'!AG226</f>
        <v>17.269169403582485</v>
      </c>
      <c r="AH77" s="360">
        <f>+'Dda.diseño.RAN-Backhaul'!AH226</f>
        <v>95.939830019902715</v>
      </c>
      <c r="AI77" s="360">
        <f>+'Dda.diseño.RAN-Backhaul'!AI226</f>
        <v>13.431576202786376</v>
      </c>
      <c r="AJ77" s="360">
        <f>+'Dda.diseño.RAN-Backhaul'!AJ226</f>
        <v>9.593983001990269</v>
      </c>
    </row>
    <row r="78" spans="2:36" outlineLevel="1" x14ac:dyDescent="0.3">
      <c r="D78" s="70">
        <f t="shared" si="44"/>
        <v>8</v>
      </c>
      <c r="E78" s="417" t="str">
        <f t="shared" si="42"/>
        <v>3G-Libre</v>
      </c>
      <c r="I78" s="138" t="s">
        <v>833</v>
      </c>
      <c r="J78" s="47">
        <f t="shared" si="43"/>
        <v>0</v>
      </c>
      <c r="L78" s="360">
        <f>+'Dda.diseño.RAN-Backhaul'!L227</f>
        <v>0</v>
      </c>
      <c r="M78" s="360">
        <f>+'Dda.diseño.RAN-Backhaul'!M227</f>
        <v>0</v>
      </c>
      <c r="N78" s="360">
        <f>+'Dda.diseño.RAN-Backhaul'!N227</f>
        <v>0</v>
      </c>
      <c r="O78" s="360">
        <f>+'Dda.diseño.RAN-Backhaul'!O227</f>
        <v>0</v>
      </c>
      <c r="P78" s="360">
        <f>+'Dda.diseño.RAN-Backhaul'!P227</f>
        <v>0</v>
      </c>
      <c r="Q78" s="360">
        <f>+'Dda.diseño.RAN-Backhaul'!Q227</f>
        <v>0</v>
      </c>
      <c r="R78" s="360">
        <f>+'Dda.diseño.RAN-Backhaul'!R227</f>
        <v>0</v>
      </c>
      <c r="S78" s="360">
        <f>+'Dda.diseño.RAN-Backhaul'!S227</f>
        <v>0</v>
      </c>
      <c r="T78" s="360">
        <f>+'Dda.diseño.RAN-Backhaul'!T227</f>
        <v>0</v>
      </c>
      <c r="U78" s="360">
        <f>+'Dda.diseño.RAN-Backhaul'!U227</f>
        <v>0</v>
      </c>
      <c r="V78" s="360">
        <f>+'Dda.diseño.RAN-Backhaul'!V227</f>
        <v>0</v>
      </c>
      <c r="W78" s="360">
        <f>+'Dda.diseño.RAN-Backhaul'!W227</f>
        <v>0</v>
      </c>
      <c r="X78" s="360">
        <f>+'Dda.diseño.RAN-Backhaul'!X227</f>
        <v>0</v>
      </c>
      <c r="Y78" s="360">
        <f>+'Dda.diseño.RAN-Backhaul'!Y227</f>
        <v>0</v>
      </c>
      <c r="Z78" s="360">
        <f>+'Dda.diseño.RAN-Backhaul'!Z227</f>
        <v>0</v>
      </c>
      <c r="AA78" s="360">
        <f>+'Dda.diseño.RAN-Backhaul'!AA227</f>
        <v>0</v>
      </c>
      <c r="AB78" s="360">
        <f>+'Dda.diseño.RAN-Backhaul'!AB227</f>
        <v>0</v>
      </c>
      <c r="AC78" s="360">
        <f>+'Dda.diseño.RAN-Backhaul'!AC227</f>
        <v>0</v>
      </c>
      <c r="AD78" s="360">
        <f>+'Dda.diseño.RAN-Backhaul'!AD227</f>
        <v>0</v>
      </c>
      <c r="AE78" s="360">
        <f>+'Dda.diseño.RAN-Backhaul'!AE227</f>
        <v>0</v>
      </c>
      <c r="AF78" s="360">
        <f>+'Dda.diseño.RAN-Backhaul'!AF227</f>
        <v>0</v>
      </c>
      <c r="AG78" s="360">
        <f>+'Dda.diseño.RAN-Backhaul'!AG227</f>
        <v>0</v>
      </c>
      <c r="AH78" s="360">
        <f>+'Dda.diseño.RAN-Backhaul'!AH227</f>
        <v>0</v>
      </c>
      <c r="AI78" s="360">
        <f>+'Dda.diseño.RAN-Backhaul'!AI227</f>
        <v>0</v>
      </c>
      <c r="AJ78" s="360">
        <f>+'Dda.diseño.RAN-Backhaul'!AJ227</f>
        <v>0</v>
      </c>
    </row>
    <row r="79" spans="2:36" outlineLevel="1" x14ac:dyDescent="0.3">
      <c r="D79" s="70">
        <f t="shared" si="44"/>
        <v>9</v>
      </c>
      <c r="E79" s="416" t="str">
        <f t="shared" si="42"/>
        <v>4G-Urbano</v>
      </c>
      <c r="I79" s="138" t="s">
        <v>833</v>
      </c>
      <c r="J79" s="47">
        <f t="shared" si="43"/>
        <v>0</v>
      </c>
      <c r="L79" s="360">
        <f>+'Dda.diseño.RAN-Backhaul'!L228</f>
        <v>0</v>
      </c>
      <c r="M79" s="360">
        <f>+'Dda.diseño.RAN-Backhaul'!M228</f>
        <v>0</v>
      </c>
      <c r="N79" s="360">
        <f>+'Dda.diseño.RAN-Backhaul'!N228</f>
        <v>0</v>
      </c>
      <c r="O79" s="360">
        <f>+'Dda.diseño.RAN-Backhaul'!O228</f>
        <v>0</v>
      </c>
      <c r="P79" s="360">
        <f>+'Dda.diseño.RAN-Backhaul'!P228</f>
        <v>0</v>
      </c>
      <c r="Q79" s="360">
        <f>+'Dda.diseño.RAN-Backhaul'!Q228</f>
        <v>0</v>
      </c>
      <c r="R79" s="360">
        <f>+'Dda.diseño.RAN-Backhaul'!R228</f>
        <v>0</v>
      </c>
      <c r="S79" s="360">
        <f>+'Dda.diseño.RAN-Backhaul'!S228</f>
        <v>0</v>
      </c>
      <c r="T79" s="360">
        <f>+'Dda.diseño.RAN-Backhaul'!T228</f>
        <v>0</v>
      </c>
      <c r="U79" s="360">
        <f>+'Dda.diseño.RAN-Backhaul'!U228</f>
        <v>0</v>
      </c>
      <c r="V79" s="360">
        <f>+'Dda.diseño.RAN-Backhaul'!V228</f>
        <v>0</v>
      </c>
      <c r="W79" s="360">
        <f>+'Dda.diseño.RAN-Backhaul'!W228</f>
        <v>0</v>
      </c>
      <c r="X79" s="360">
        <f>+'Dda.diseño.RAN-Backhaul'!X228</f>
        <v>0</v>
      </c>
      <c r="Y79" s="360">
        <f>+'Dda.diseño.RAN-Backhaul'!Y228</f>
        <v>0</v>
      </c>
      <c r="Z79" s="360">
        <f>+'Dda.diseño.RAN-Backhaul'!Z228</f>
        <v>0</v>
      </c>
      <c r="AA79" s="360">
        <f>+'Dda.diseño.RAN-Backhaul'!AA228</f>
        <v>0</v>
      </c>
      <c r="AB79" s="360">
        <f>+'Dda.diseño.RAN-Backhaul'!AB228</f>
        <v>0</v>
      </c>
      <c r="AC79" s="360">
        <f>+'Dda.diseño.RAN-Backhaul'!AC228</f>
        <v>0</v>
      </c>
      <c r="AD79" s="360">
        <f>+'Dda.diseño.RAN-Backhaul'!AD228</f>
        <v>0</v>
      </c>
      <c r="AE79" s="360">
        <f>+'Dda.diseño.RAN-Backhaul'!AE228</f>
        <v>0</v>
      </c>
      <c r="AF79" s="360">
        <f>+'Dda.diseño.RAN-Backhaul'!AF228</f>
        <v>0</v>
      </c>
      <c r="AG79" s="360">
        <f>+'Dda.diseño.RAN-Backhaul'!AG228</f>
        <v>0</v>
      </c>
      <c r="AH79" s="360">
        <f>+'Dda.diseño.RAN-Backhaul'!AH228</f>
        <v>0</v>
      </c>
      <c r="AI79" s="360">
        <f>+'Dda.diseño.RAN-Backhaul'!AI228</f>
        <v>0</v>
      </c>
      <c r="AJ79" s="360">
        <f>+'Dda.diseño.RAN-Backhaul'!AJ228</f>
        <v>0</v>
      </c>
    </row>
    <row r="80" spans="2:36" outlineLevel="1" x14ac:dyDescent="0.3">
      <c r="D80" s="70">
        <f t="shared" si="44"/>
        <v>10</v>
      </c>
      <c r="E80" s="416" t="str">
        <f t="shared" si="42"/>
        <v>4G-Suburbano</v>
      </c>
      <c r="I80" s="138" t="s">
        <v>833</v>
      </c>
      <c r="J80" s="47">
        <f t="shared" si="43"/>
        <v>0</v>
      </c>
      <c r="L80" s="360">
        <f>+'Dda.diseño.RAN-Backhaul'!L229</f>
        <v>0</v>
      </c>
      <c r="M80" s="360">
        <f>+'Dda.diseño.RAN-Backhaul'!M229</f>
        <v>0</v>
      </c>
      <c r="N80" s="360">
        <f>+'Dda.diseño.RAN-Backhaul'!N229</f>
        <v>0</v>
      </c>
      <c r="O80" s="360">
        <f>+'Dda.diseño.RAN-Backhaul'!O229</f>
        <v>0</v>
      </c>
      <c r="P80" s="360">
        <f>+'Dda.diseño.RAN-Backhaul'!P229</f>
        <v>0</v>
      </c>
      <c r="Q80" s="360">
        <f>+'Dda.diseño.RAN-Backhaul'!Q229</f>
        <v>0</v>
      </c>
      <c r="R80" s="360">
        <f>+'Dda.diseño.RAN-Backhaul'!R229</f>
        <v>0</v>
      </c>
      <c r="S80" s="360">
        <f>+'Dda.diseño.RAN-Backhaul'!S229</f>
        <v>0</v>
      </c>
      <c r="T80" s="360">
        <f>+'Dda.diseño.RAN-Backhaul'!T229</f>
        <v>0</v>
      </c>
      <c r="U80" s="360">
        <f>+'Dda.diseño.RAN-Backhaul'!U229</f>
        <v>0</v>
      </c>
      <c r="V80" s="360">
        <f>+'Dda.diseño.RAN-Backhaul'!V229</f>
        <v>0</v>
      </c>
      <c r="W80" s="360">
        <f>+'Dda.diseño.RAN-Backhaul'!W229</f>
        <v>0</v>
      </c>
      <c r="X80" s="360">
        <f>+'Dda.diseño.RAN-Backhaul'!X229</f>
        <v>0</v>
      </c>
      <c r="Y80" s="360">
        <f>+'Dda.diseño.RAN-Backhaul'!Y229</f>
        <v>0</v>
      </c>
      <c r="Z80" s="360">
        <f>+'Dda.diseño.RAN-Backhaul'!Z229</f>
        <v>0</v>
      </c>
      <c r="AA80" s="360">
        <f>+'Dda.diseño.RAN-Backhaul'!AA229</f>
        <v>0</v>
      </c>
      <c r="AB80" s="360">
        <f>+'Dda.diseño.RAN-Backhaul'!AB229</f>
        <v>0</v>
      </c>
      <c r="AC80" s="360">
        <f>+'Dda.diseño.RAN-Backhaul'!AC229</f>
        <v>0</v>
      </c>
      <c r="AD80" s="360">
        <f>+'Dda.diseño.RAN-Backhaul'!AD229</f>
        <v>0</v>
      </c>
      <c r="AE80" s="360">
        <f>+'Dda.diseño.RAN-Backhaul'!AE229</f>
        <v>0</v>
      </c>
      <c r="AF80" s="360">
        <f>+'Dda.diseño.RAN-Backhaul'!AF229</f>
        <v>0</v>
      </c>
      <c r="AG80" s="360">
        <f>+'Dda.diseño.RAN-Backhaul'!AG229</f>
        <v>0</v>
      </c>
      <c r="AH80" s="360">
        <f>+'Dda.diseño.RAN-Backhaul'!AH229</f>
        <v>0</v>
      </c>
      <c r="AI80" s="360">
        <f>+'Dda.diseño.RAN-Backhaul'!AI229</f>
        <v>0</v>
      </c>
      <c r="AJ80" s="360">
        <f>+'Dda.diseño.RAN-Backhaul'!AJ229</f>
        <v>0</v>
      </c>
    </row>
    <row r="81" spans="3:36" outlineLevel="1" x14ac:dyDescent="0.3">
      <c r="D81" s="70">
        <f t="shared" si="44"/>
        <v>11</v>
      </c>
      <c r="E81" s="416" t="str">
        <f t="shared" si="42"/>
        <v>4G-Rural</v>
      </c>
      <c r="I81" s="138" t="s">
        <v>833</v>
      </c>
      <c r="J81" s="47">
        <f t="shared" si="43"/>
        <v>0</v>
      </c>
      <c r="L81" s="360">
        <f>+'Dda.diseño.RAN-Backhaul'!L230</f>
        <v>0</v>
      </c>
      <c r="M81" s="360">
        <f>+'Dda.diseño.RAN-Backhaul'!M230</f>
        <v>0</v>
      </c>
      <c r="N81" s="360">
        <f>+'Dda.diseño.RAN-Backhaul'!N230</f>
        <v>0</v>
      </c>
      <c r="O81" s="360">
        <f>+'Dda.diseño.RAN-Backhaul'!O230</f>
        <v>0</v>
      </c>
      <c r="P81" s="360">
        <f>+'Dda.diseño.RAN-Backhaul'!P230</f>
        <v>0</v>
      </c>
      <c r="Q81" s="360">
        <f>+'Dda.diseño.RAN-Backhaul'!Q230</f>
        <v>0</v>
      </c>
      <c r="R81" s="360">
        <f>+'Dda.diseño.RAN-Backhaul'!R230</f>
        <v>0</v>
      </c>
      <c r="S81" s="360">
        <f>+'Dda.diseño.RAN-Backhaul'!S230</f>
        <v>0</v>
      </c>
      <c r="T81" s="360">
        <f>+'Dda.diseño.RAN-Backhaul'!T230</f>
        <v>0</v>
      </c>
      <c r="U81" s="360">
        <f>+'Dda.diseño.RAN-Backhaul'!U230</f>
        <v>0</v>
      </c>
      <c r="V81" s="360">
        <f>+'Dda.diseño.RAN-Backhaul'!V230</f>
        <v>0</v>
      </c>
      <c r="W81" s="360">
        <f>+'Dda.diseño.RAN-Backhaul'!W230</f>
        <v>0</v>
      </c>
      <c r="X81" s="360">
        <f>+'Dda.diseño.RAN-Backhaul'!X230</f>
        <v>0</v>
      </c>
      <c r="Y81" s="360">
        <f>+'Dda.diseño.RAN-Backhaul'!Y230</f>
        <v>0</v>
      </c>
      <c r="Z81" s="360">
        <f>+'Dda.diseño.RAN-Backhaul'!Z230</f>
        <v>0</v>
      </c>
      <c r="AA81" s="360">
        <f>+'Dda.diseño.RAN-Backhaul'!AA230</f>
        <v>0</v>
      </c>
      <c r="AB81" s="360">
        <f>+'Dda.diseño.RAN-Backhaul'!AB230</f>
        <v>0</v>
      </c>
      <c r="AC81" s="360">
        <f>+'Dda.diseño.RAN-Backhaul'!AC230</f>
        <v>0</v>
      </c>
      <c r="AD81" s="360">
        <f>+'Dda.diseño.RAN-Backhaul'!AD230</f>
        <v>0</v>
      </c>
      <c r="AE81" s="360">
        <f>+'Dda.diseño.RAN-Backhaul'!AE230</f>
        <v>0</v>
      </c>
      <c r="AF81" s="360">
        <f>+'Dda.diseño.RAN-Backhaul'!AF230</f>
        <v>0</v>
      </c>
      <c r="AG81" s="360">
        <f>+'Dda.diseño.RAN-Backhaul'!AG230</f>
        <v>0</v>
      </c>
      <c r="AH81" s="360">
        <f>+'Dda.diseño.RAN-Backhaul'!AH230</f>
        <v>0</v>
      </c>
      <c r="AI81" s="360">
        <f>+'Dda.diseño.RAN-Backhaul'!AI230</f>
        <v>0</v>
      </c>
      <c r="AJ81" s="360">
        <f>+'Dda.diseño.RAN-Backhaul'!AJ230</f>
        <v>0</v>
      </c>
    </row>
    <row r="82" spans="3:36" outlineLevel="1" x14ac:dyDescent="0.3">
      <c r="D82" s="70">
        <f t="shared" si="44"/>
        <v>12</v>
      </c>
      <c r="E82" s="416" t="str">
        <f t="shared" si="42"/>
        <v>4G-Libre</v>
      </c>
      <c r="I82" s="138" t="s">
        <v>833</v>
      </c>
      <c r="J82" s="47">
        <f t="shared" si="43"/>
        <v>0</v>
      </c>
      <c r="L82" s="360">
        <f>+'Dda.diseño.RAN-Backhaul'!L231</f>
        <v>0</v>
      </c>
      <c r="M82" s="360">
        <f>+'Dda.diseño.RAN-Backhaul'!M231</f>
        <v>0</v>
      </c>
      <c r="N82" s="360">
        <f>+'Dda.diseño.RAN-Backhaul'!N231</f>
        <v>0</v>
      </c>
      <c r="O82" s="360">
        <f>+'Dda.diseño.RAN-Backhaul'!O231</f>
        <v>0</v>
      </c>
      <c r="P82" s="360">
        <f>+'Dda.diseño.RAN-Backhaul'!P231</f>
        <v>0</v>
      </c>
      <c r="Q82" s="360">
        <f>+'Dda.diseño.RAN-Backhaul'!Q231</f>
        <v>0</v>
      </c>
      <c r="R82" s="360">
        <f>+'Dda.diseño.RAN-Backhaul'!R231</f>
        <v>0</v>
      </c>
      <c r="S82" s="360">
        <f>+'Dda.diseño.RAN-Backhaul'!S231</f>
        <v>0</v>
      </c>
      <c r="T82" s="360">
        <f>+'Dda.diseño.RAN-Backhaul'!T231</f>
        <v>0</v>
      </c>
      <c r="U82" s="360">
        <f>+'Dda.diseño.RAN-Backhaul'!U231</f>
        <v>0</v>
      </c>
      <c r="V82" s="360">
        <f>+'Dda.diseño.RAN-Backhaul'!V231</f>
        <v>0</v>
      </c>
      <c r="W82" s="360">
        <f>+'Dda.diseño.RAN-Backhaul'!W231</f>
        <v>0</v>
      </c>
      <c r="X82" s="360">
        <f>+'Dda.diseño.RAN-Backhaul'!X231</f>
        <v>0</v>
      </c>
      <c r="Y82" s="360">
        <f>+'Dda.diseño.RAN-Backhaul'!Y231</f>
        <v>0</v>
      </c>
      <c r="Z82" s="360">
        <f>+'Dda.diseño.RAN-Backhaul'!Z231</f>
        <v>0</v>
      </c>
      <c r="AA82" s="360">
        <f>+'Dda.diseño.RAN-Backhaul'!AA231</f>
        <v>0</v>
      </c>
      <c r="AB82" s="360">
        <f>+'Dda.diseño.RAN-Backhaul'!AB231</f>
        <v>0</v>
      </c>
      <c r="AC82" s="360">
        <f>+'Dda.diseño.RAN-Backhaul'!AC231</f>
        <v>0</v>
      </c>
      <c r="AD82" s="360">
        <f>+'Dda.diseño.RAN-Backhaul'!AD231</f>
        <v>0</v>
      </c>
      <c r="AE82" s="360">
        <f>+'Dda.diseño.RAN-Backhaul'!AE231</f>
        <v>0</v>
      </c>
      <c r="AF82" s="360">
        <f>+'Dda.diseño.RAN-Backhaul'!AF231</f>
        <v>0</v>
      </c>
      <c r="AG82" s="360">
        <f>+'Dda.diseño.RAN-Backhaul'!AG231</f>
        <v>0</v>
      </c>
      <c r="AH82" s="360">
        <f>+'Dda.diseño.RAN-Backhaul'!AH231</f>
        <v>0</v>
      </c>
      <c r="AI82" s="360">
        <f>+'Dda.diseño.RAN-Backhaul'!AI231</f>
        <v>0</v>
      </c>
      <c r="AJ82" s="360">
        <f>+'Dda.diseño.RAN-Backhaul'!AJ231</f>
        <v>0</v>
      </c>
    </row>
    <row r="83" spans="3:36" outlineLevel="1" x14ac:dyDescent="0.3">
      <c r="D83" s="70">
        <f t="shared" si="44"/>
        <v>13</v>
      </c>
      <c r="E83" s="71" t="str">
        <f t="shared" si="42"/>
        <v>Libre</v>
      </c>
      <c r="I83" s="138" t="s">
        <v>833</v>
      </c>
      <c r="J83" s="47">
        <f t="shared" si="43"/>
        <v>0</v>
      </c>
      <c r="L83" s="360">
        <f>+'Dda.diseño.RAN-Backhaul'!L232</f>
        <v>0</v>
      </c>
      <c r="M83" s="360">
        <f>+'Dda.diseño.RAN-Backhaul'!M232</f>
        <v>0</v>
      </c>
      <c r="N83" s="360">
        <f>+'Dda.diseño.RAN-Backhaul'!N232</f>
        <v>0</v>
      </c>
      <c r="O83" s="360">
        <f>+'Dda.diseño.RAN-Backhaul'!O232</f>
        <v>0</v>
      </c>
      <c r="P83" s="360">
        <f>+'Dda.diseño.RAN-Backhaul'!P232</f>
        <v>0</v>
      </c>
      <c r="Q83" s="360">
        <f>+'Dda.diseño.RAN-Backhaul'!Q232</f>
        <v>0</v>
      </c>
      <c r="R83" s="360">
        <f>+'Dda.diseño.RAN-Backhaul'!R232</f>
        <v>0</v>
      </c>
      <c r="S83" s="360">
        <f>+'Dda.diseño.RAN-Backhaul'!S232</f>
        <v>0</v>
      </c>
      <c r="T83" s="360">
        <f>+'Dda.diseño.RAN-Backhaul'!T232</f>
        <v>0</v>
      </c>
      <c r="U83" s="360">
        <f>+'Dda.diseño.RAN-Backhaul'!U232</f>
        <v>0</v>
      </c>
      <c r="V83" s="360">
        <f>+'Dda.diseño.RAN-Backhaul'!V232</f>
        <v>0</v>
      </c>
      <c r="W83" s="360">
        <f>+'Dda.diseño.RAN-Backhaul'!W232</f>
        <v>0</v>
      </c>
      <c r="X83" s="360">
        <f>+'Dda.diseño.RAN-Backhaul'!X232</f>
        <v>0</v>
      </c>
      <c r="Y83" s="360">
        <f>+'Dda.diseño.RAN-Backhaul'!Y232</f>
        <v>0</v>
      </c>
      <c r="Z83" s="360">
        <f>+'Dda.diseño.RAN-Backhaul'!Z232</f>
        <v>0</v>
      </c>
      <c r="AA83" s="360">
        <f>+'Dda.diseño.RAN-Backhaul'!AA232</f>
        <v>0</v>
      </c>
      <c r="AB83" s="360">
        <f>+'Dda.diseño.RAN-Backhaul'!AB232</f>
        <v>0</v>
      </c>
      <c r="AC83" s="360">
        <f>+'Dda.diseño.RAN-Backhaul'!AC232</f>
        <v>0</v>
      </c>
      <c r="AD83" s="360">
        <f>+'Dda.diseño.RAN-Backhaul'!AD232</f>
        <v>0</v>
      </c>
      <c r="AE83" s="360">
        <f>+'Dda.diseño.RAN-Backhaul'!AE232</f>
        <v>0</v>
      </c>
      <c r="AF83" s="360">
        <f>+'Dda.diseño.RAN-Backhaul'!AF232</f>
        <v>0</v>
      </c>
      <c r="AG83" s="360">
        <f>+'Dda.diseño.RAN-Backhaul'!AG232</f>
        <v>0</v>
      </c>
      <c r="AH83" s="360">
        <f>+'Dda.diseño.RAN-Backhaul'!AH232</f>
        <v>0</v>
      </c>
      <c r="AI83" s="360">
        <f>+'Dda.diseño.RAN-Backhaul'!AI232</f>
        <v>0</v>
      </c>
      <c r="AJ83" s="360">
        <f>+'Dda.diseño.RAN-Backhaul'!AJ232</f>
        <v>0</v>
      </c>
    </row>
    <row r="84" spans="3:36" outlineLevel="1" x14ac:dyDescent="0.3">
      <c r="D84" s="70">
        <f t="shared" si="44"/>
        <v>14</v>
      </c>
      <c r="E84" s="71" t="str">
        <f t="shared" si="42"/>
        <v>Libre</v>
      </c>
      <c r="I84" s="138" t="s">
        <v>833</v>
      </c>
      <c r="J84" s="47">
        <f t="shared" si="43"/>
        <v>0</v>
      </c>
      <c r="L84" s="360">
        <f>+'Dda.diseño.RAN-Backhaul'!L233</f>
        <v>0</v>
      </c>
      <c r="M84" s="360">
        <f>+'Dda.diseño.RAN-Backhaul'!M233</f>
        <v>0</v>
      </c>
      <c r="N84" s="360">
        <f>+'Dda.diseño.RAN-Backhaul'!N233</f>
        <v>0</v>
      </c>
      <c r="O84" s="360">
        <f>+'Dda.diseño.RAN-Backhaul'!O233</f>
        <v>0</v>
      </c>
      <c r="P84" s="360">
        <f>+'Dda.diseño.RAN-Backhaul'!P233</f>
        <v>0</v>
      </c>
      <c r="Q84" s="360">
        <f>+'Dda.diseño.RAN-Backhaul'!Q233</f>
        <v>0</v>
      </c>
      <c r="R84" s="360">
        <f>+'Dda.diseño.RAN-Backhaul'!R233</f>
        <v>0</v>
      </c>
      <c r="S84" s="360">
        <f>+'Dda.diseño.RAN-Backhaul'!S233</f>
        <v>0</v>
      </c>
      <c r="T84" s="360">
        <f>+'Dda.diseño.RAN-Backhaul'!T233</f>
        <v>0</v>
      </c>
      <c r="U84" s="360">
        <f>+'Dda.diseño.RAN-Backhaul'!U233</f>
        <v>0</v>
      </c>
      <c r="V84" s="360">
        <f>+'Dda.diseño.RAN-Backhaul'!V233</f>
        <v>0</v>
      </c>
      <c r="W84" s="360">
        <f>+'Dda.diseño.RAN-Backhaul'!W233</f>
        <v>0</v>
      </c>
      <c r="X84" s="360">
        <f>+'Dda.diseño.RAN-Backhaul'!X233</f>
        <v>0</v>
      </c>
      <c r="Y84" s="360">
        <f>+'Dda.diseño.RAN-Backhaul'!Y233</f>
        <v>0</v>
      </c>
      <c r="Z84" s="360">
        <f>+'Dda.diseño.RAN-Backhaul'!Z233</f>
        <v>0</v>
      </c>
      <c r="AA84" s="360">
        <f>+'Dda.diseño.RAN-Backhaul'!AA233</f>
        <v>0</v>
      </c>
      <c r="AB84" s="360">
        <f>+'Dda.diseño.RAN-Backhaul'!AB233</f>
        <v>0</v>
      </c>
      <c r="AC84" s="360">
        <f>+'Dda.diseño.RAN-Backhaul'!AC233</f>
        <v>0</v>
      </c>
      <c r="AD84" s="360">
        <f>+'Dda.diseño.RAN-Backhaul'!AD233</f>
        <v>0</v>
      </c>
      <c r="AE84" s="360">
        <f>+'Dda.diseño.RAN-Backhaul'!AE233</f>
        <v>0</v>
      </c>
      <c r="AF84" s="360">
        <f>+'Dda.diseño.RAN-Backhaul'!AF233</f>
        <v>0</v>
      </c>
      <c r="AG84" s="360">
        <f>+'Dda.diseño.RAN-Backhaul'!AG233</f>
        <v>0</v>
      </c>
      <c r="AH84" s="360">
        <f>+'Dda.diseño.RAN-Backhaul'!AH233</f>
        <v>0</v>
      </c>
      <c r="AI84" s="360">
        <f>+'Dda.diseño.RAN-Backhaul'!AI233</f>
        <v>0</v>
      </c>
      <c r="AJ84" s="360">
        <f>+'Dda.diseño.RAN-Backhaul'!AJ233</f>
        <v>0</v>
      </c>
    </row>
    <row r="85" spans="3:36" outlineLevel="1" x14ac:dyDescent="0.3">
      <c r="D85" s="70">
        <f t="shared" si="44"/>
        <v>15</v>
      </c>
      <c r="E85" s="71" t="str">
        <f t="shared" si="42"/>
        <v>Libre</v>
      </c>
      <c r="I85" s="138" t="s">
        <v>833</v>
      </c>
      <c r="J85" s="47">
        <f t="shared" si="43"/>
        <v>0</v>
      </c>
      <c r="L85" s="360">
        <f>+'Dda.diseño.RAN-Backhaul'!L234</f>
        <v>0</v>
      </c>
      <c r="M85" s="360">
        <f>+'Dda.diseño.RAN-Backhaul'!M234</f>
        <v>0</v>
      </c>
      <c r="N85" s="360">
        <f>+'Dda.diseño.RAN-Backhaul'!N234</f>
        <v>0</v>
      </c>
      <c r="O85" s="360">
        <f>+'Dda.diseño.RAN-Backhaul'!O234</f>
        <v>0</v>
      </c>
      <c r="P85" s="360">
        <f>+'Dda.diseño.RAN-Backhaul'!P234</f>
        <v>0</v>
      </c>
      <c r="Q85" s="360">
        <f>+'Dda.diseño.RAN-Backhaul'!Q234</f>
        <v>0</v>
      </c>
      <c r="R85" s="360">
        <f>+'Dda.diseño.RAN-Backhaul'!R234</f>
        <v>0</v>
      </c>
      <c r="S85" s="360">
        <f>+'Dda.diseño.RAN-Backhaul'!S234</f>
        <v>0</v>
      </c>
      <c r="T85" s="360">
        <f>+'Dda.diseño.RAN-Backhaul'!T234</f>
        <v>0</v>
      </c>
      <c r="U85" s="360">
        <f>+'Dda.diseño.RAN-Backhaul'!U234</f>
        <v>0</v>
      </c>
      <c r="V85" s="360">
        <f>+'Dda.diseño.RAN-Backhaul'!V234</f>
        <v>0</v>
      </c>
      <c r="W85" s="360">
        <f>+'Dda.diseño.RAN-Backhaul'!W234</f>
        <v>0</v>
      </c>
      <c r="X85" s="360">
        <f>+'Dda.diseño.RAN-Backhaul'!X234</f>
        <v>0</v>
      </c>
      <c r="Y85" s="360">
        <f>+'Dda.diseño.RAN-Backhaul'!Y234</f>
        <v>0</v>
      </c>
      <c r="Z85" s="360">
        <f>+'Dda.diseño.RAN-Backhaul'!Z234</f>
        <v>0</v>
      </c>
      <c r="AA85" s="360">
        <f>+'Dda.diseño.RAN-Backhaul'!AA234</f>
        <v>0</v>
      </c>
      <c r="AB85" s="360">
        <f>+'Dda.diseño.RAN-Backhaul'!AB234</f>
        <v>0</v>
      </c>
      <c r="AC85" s="360">
        <f>+'Dda.diseño.RAN-Backhaul'!AC234</f>
        <v>0</v>
      </c>
      <c r="AD85" s="360">
        <f>+'Dda.diseño.RAN-Backhaul'!AD234</f>
        <v>0</v>
      </c>
      <c r="AE85" s="360">
        <f>+'Dda.diseño.RAN-Backhaul'!AE234</f>
        <v>0</v>
      </c>
      <c r="AF85" s="360">
        <f>+'Dda.diseño.RAN-Backhaul'!AF234</f>
        <v>0</v>
      </c>
      <c r="AG85" s="360">
        <f>+'Dda.diseño.RAN-Backhaul'!AG234</f>
        <v>0</v>
      </c>
      <c r="AH85" s="360">
        <f>+'Dda.diseño.RAN-Backhaul'!AH234</f>
        <v>0</v>
      </c>
      <c r="AI85" s="360">
        <f>+'Dda.diseño.RAN-Backhaul'!AI234</f>
        <v>0</v>
      </c>
      <c r="AJ85" s="360">
        <f>+'Dda.diseño.RAN-Backhaul'!AJ234</f>
        <v>0</v>
      </c>
    </row>
    <row r="86" spans="3:36" outlineLevel="1" x14ac:dyDescent="0.3">
      <c r="D86" s="70">
        <f t="shared" si="44"/>
        <v>16</v>
      </c>
      <c r="E86" s="71" t="str">
        <f t="shared" si="42"/>
        <v>Libre</v>
      </c>
      <c r="I86" s="138" t="s">
        <v>833</v>
      </c>
      <c r="J86" s="47">
        <f t="shared" si="43"/>
        <v>0</v>
      </c>
      <c r="L86" s="360">
        <f>+'Dda.diseño.RAN-Backhaul'!L235</f>
        <v>0</v>
      </c>
      <c r="M86" s="360">
        <f>+'Dda.diseño.RAN-Backhaul'!M235</f>
        <v>0</v>
      </c>
      <c r="N86" s="360">
        <f>+'Dda.diseño.RAN-Backhaul'!N235</f>
        <v>0</v>
      </c>
      <c r="O86" s="360">
        <f>+'Dda.diseño.RAN-Backhaul'!O235</f>
        <v>0</v>
      </c>
      <c r="P86" s="360">
        <f>+'Dda.diseño.RAN-Backhaul'!P235</f>
        <v>0</v>
      </c>
      <c r="Q86" s="360">
        <f>+'Dda.diseño.RAN-Backhaul'!Q235</f>
        <v>0</v>
      </c>
      <c r="R86" s="360">
        <f>+'Dda.diseño.RAN-Backhaul'!R235</f>
        <v>0</v>
      </c>
      <c r="S86" s="360">
        <f>+'Dda.diseño.RAN-Backhaul'!S235</f>
        <v>0</v>
      </c>
      <c r="T86" s="360">
        <f>+'Dda.diseño.RAN-Backhaul'!T235</f>
        <v>0</v>
      </c>
      <c r="U86" s="360">
        <f>+'Dda.diseño.RAN-Backhaul'!U235</f>
        <v>0</v>
      </c>
      <c r="V86" s="360">
        <f>+'Dda.diseño.RAN-Backhaul'!V235</f>
        <v>0</v>
      </c>
      <c r="W86" s="360">
        <f>+'Dda.diseño.RAN-Backhaul'!W235</f>
        <v>0</v>
      </c>
      <c r="X86" s="360">
        <f>+'Dda.diseño.RAN-Backhaul'!X235</f>
        <v>0</v>
      </c>
      <c r="Y86" s="360">
        <f>+'Dda.diseño.RAN-Backhaul'!Y235</f>
        <v>0</v>
      </c>
      <c r="Z86" s="360">
        <f>+'Dda.diseño.RAN-Backhaul'!Z235</f>
        <v>0</v>
      </c>
      <c r="AA86" s="360">
        <f>+'Dda.diseño.RAN-Backhaul'!AA235</f>
        <v>0</v>
      </c>
      <c r="AB86" s="360">
        <f>+'Dda.diseño.RAN-Backhaul'!AB235</f>
        <v>0</v>
      </c>
      <c r="AC86" s="360">
        <f>+'Dda.diseño.RAN-Backhaul'!AC235</f>
        <v>0</v>
      </c>
      <c r="AD86" s="360">
        <f>+'Dda.diseño.RAN-Backhaul'!AD235</f>
        <v>0</v>
      </c>
      <c r="AE86" s="360">
        <f>+'Dda.diseño.RAN-Backhaul'!AE235</f>
        <v>0</v>
      </c>
      <c r="AF86" s="360">
        <f>+'Dda.diseño.RAN-Backhaul'!AF235</f>
        <v>0</v>
      </c>
      <c r="AG86" s="360">
        <f>+'Dda.diseño.RAN-Backhaul'!AG235</f>
        <v>0</v>
      </c>
      <c r="AH86" s="360">
        <f>+'Dda.diseño.RAN-Backhaul'!AH235</f>
        <v>0</v>
      </c>
      <c r="AI86" s="360">
        <f>+'Dda.diseño.RAN-Backhaul'!AI235</f>
        <v>0</v>
      </c>
      <c r="AJ86" s="360">
        <f>+'Dda.diseño.RAN-Backhaul'!AJ235</f>
        <v>0</v>
      </c>
    </row>
    <row r="87" spans="3:36" outlineLevel="1" x14ac:dyDescent="0.3">
      <c r="D87" s="70">
        <f t="shared" si="44"/>
        <v>17</v>
      </c>
      <c r="E87" s="71" t="str">
        <f t="shared" si="42"/>
        <v>Libre</v>
      </c>
      <c r="I87" s="138" t="s">
        <v>833</v>
      </c>
      <c r="J87" s="47">
        <f t="shared" si="43"/>
        <v>0</v>
      </c>
      <c r="L87" s="360">
        <f>+'Dda.diseño.RAN-Backhaul'!L236</f>
        <v>0</v>
      </c>
      <c r="M87" s="360">
        <f>+'Dda.diseño.RAN-Backhaul'!M236</f>
        <v>0</v>
      </c>
      <c r="N87" s="360">
        <f>+'Dda.diseño.RAN-Backhaul'!N236</f>
        <v>0</v>
      </c>
      <c r="O87" s="360">
        <f>+'Dda.diseño.RAN-Backhaul'!O236</f>
        <v>0</v>
      </c>
      <c r="P87" s="360">
        <f>+'Dda.diseño.RAN-Backhaul'!P236</f>
        <v>0</v>
      </c>
      <c r="Q87" s="360">
        <f>+'Dda.diseño.RAN-Backhaul'!Q236</f>
        <v>0</v>
      </c>
      <c r="R87" s="360">
        <f>+'Dda.diseño.RAN-Backhaul'!R236</f>
        <v>0</v>
      </c>
      <c r="S87" s="360">
        <f>+'Dda.diseño.RAN-Backhaul'!S236</f>
        <v>0</v>
      </c>
      <c r="T87" s="360">
        <f>+'Dda.diseño.RAN-Backhaul'!T236</f>
        <v>0</v>
      </c>
      <c r="U87" s="360">
        <f>+'Dda.diseño.RAN-Backhaul'!U236</f>
        <v>0</v>
      </c>
      <c r="V87" s="360">
        <f>+'Dda.diseño.RAN-Backhaul'!V236</f>
        <v>0</v>
      </c>
      <c r="W87" s="360">
        <f>+'Dda.diseño.RAN-Backhaul'!W236</f>
        <v>0</v>
      </c>
      <c r="X87" s="360">
        <f>+'Dda.diseño.RAN-Backhaul'!X236</f>
        <v>0</v>
      </c>
      <c r="Y87" s="360">
        <f>+'Dda.diseño.RAN-Backhaul'!Y236</f>
        <v>0</v>
      </c>
      <c r="Z87" s="360">
        <f>+'Dda.diseño.RAN-Backhaul'!Z236</f>
        <v>0</v>
      </c>
      <c r="AA87" s="360">
        <f>+'Dda.diseño.RAN-Backhaul'!AA236</f>
        <v>0</v>
      </c>
      <c r="AB87" s="360">
        <f>+'Dda.diseño.RAN-Backhaul'!AB236</f>
        <v>0</v>
      </c>
      <c r="AC87" s="360">
        <f>+'Dda.diseño.RAN-Backhaul'!AC236</f>
        <v>0</v>
      </c>
      <c r="AD87" s="360">
        <f>+'Dda.diseño.RAN-Backhaul'!AD236</f>
        <v>0</v>
      </c>
      <c r="AE87" s="360">
        <f>+'Dda.diseño.RAN-Backhaul'!AE236</f>
        <v>0</v>
      </c>
      <c r="AF87" s="360">
        <f>+'Dda.diseño.RAN-Backhaul'!AF236</f>
        <v>0</v>
      </c>
      <c r="AG87" s="360">
        <f>+'Dda.diseño.RAN-Backhaul'!AG236</f>
        <v>0</v>
      </c>
      <c r="AH87" s="360">
        <f>+'Dda.diseño.RAN-Backhaul'!AH236</f>
        <v>0</v>
      </c>
      <c r="AI87" s="360">
        <f>+'Dda.diseño.RAN-Backhaul'!AI236</f>
        <v>0</v>
      </c>
      <c r="AJ87" s="360">
        <f>+'Dda.diseño.RAN-Backhaul'!AJ236</f>
        <v>0</v>
      </c>
    </row>
    <row r="88" spans="3:36" outlineLevel="1" x14ac:dyDescent="0.3">
      <c r="D88" s="70">
        <f t="shared" si="44"/>
        <v>18</v>
      </c>
      <c r="E88" s="71" t="str">
        <f t="shared" si="42"/>
        <v>Libre</v>
      </c>
      <c r="I88" s="138" t="s">
        <v>833</v>
      </c>
      <c r="J88" s="47">
        <f t="shared" si="43"/>
        <v>0</v>
      </c>
      <c r="L88" s="360">
        <f>+'Dda.diseño.RAN-Backhaul'!L237</f>
        <v>0</v>
      </c>
      <c r="M88" s="360">
        <f>+'Dda.diseño.RAN-Backhaul'!M237</f>
        <v>0</v>
      </c>
      <c r="N88" s="360">
        <f>+'Dda.diseño.RAN-Backhaul'!N237</f>
        <v>0</v>
      </c>
      <c r="O88" s="360">
        <f>+'Dda.diseño.RAN-Backhaul'!O237</f>
        <v>0</v>
      </c>
      <c r="P88" s="360">
        <f>+'Dda.diseño.RAN-Backhaul'!P237</f>
        <v>0</v>
      </c>
      <c r="Q88" s="360">
        <f>+'Dda.diseño.RAN-Backhaul'!Q237</f>
        <v>0</v>
      </c>
      <c r="R88" s="360">
        <f>+'Dda.diseño.RAN-Backhaul'!R237</f>
        <v>0</v>
      </c>
      <c r="S88" s="360">
        <f>+'Dda.diseño.RAN-Backhaul'!S237</f>
        <v>0</v>
      </c>
      <c r="T88" s="360">
        <f>+'Dda.diseño.RAN-Backhaul'!T237</f>
        <v>0</v>
      </c>
      <c r="U88" s="360">
        <f>+'Dda.diseño.RAN-Backhaul'!U237</f>
        <v>0</v>
      </c>
      <c r="V88" s="360">
        <f>+'Dda.diseño.RAN-Backhaul'!V237</f>
        <v>0</v>
      </c>
      <c r="W88" s="360">
        <f>+'Dda.diseño.RAN-Backhaul'!W237</f>
        <v>0</v>
      </c>
      <c r="X88" s="360">
        <f>+'Dda.diseño.RAN-Backhaul'!X237</f>
        <v>0</v>
      </c>
      <c r="Y88" s="360">
        <f>+'Dda.diseño.RAN-Backhaul'!Y237</f>
        <v>0</v>
      </c>
      <c r="Z88" s="360">
        <f>+'Dda.diseño.RAN-Backhaul'!Z237</f>
        <v>0</v>
      </c>
      <c r="AA88" s="360">
        <f>+'Dda.diseño.RAN-Backhaul'!AA237</f>
        <v>0</v>
      </c>
      <c r="AB88" s="360">
        <f>+'Dda.diseño.RAN-Backhaul'!AB237</f>
        <v>0</v>
      </c>
      <c r="AC88" s="360">
        <f>+'Dda.diseño.RAN-Backhaul'!AC237</f>
        <v>0</v>
      </c>
      <c r="AD88" s="360">
        <f>+'Dda.diseño.RAN-Backhaul'!AD237</f>
        <v>0</v>
      </c>
      <c r="AE88" s="360">
        <f>+'Dda.diseño.RAN-Backhaul'!AE237</f>
        <v>0</v>
      </c>
      <c r="AF88" s="360">
        <f>+'Dda.diseño.RAN-Backhaul'!AF237</f>
        <v>0</v>
      </c>
      <c r="AG88" s="360">
        <f>+'Dda.diseño.RAN-Backhaul'!AG237</f>
        <v>0</v>
      </c>
      <c r="AH88" s="360">
        <f>+'Dda.diseño.RAN-Backhaul'!AH237</f>
        <v>0</v>
      </c>
      <c r="AI88" s="360">
        <f>+'Dda.diseño.RAN-Backhaul'!AI237</f>
        <v>0</v>
      </c>
      <c r="AJ88" s="360">
        <f>+'Dda.diseño.RAN-Backhaul'!AJ237</f>
        <v>0</v>
      </c>
    </row>
    <row r="89" spans="3:36" outlineLevel="1" x14ac:dyDescent="0.3">
      <c r="D89" s="70">
        <f t="shared" si="44"/>
        <v>19</v>
      </c>
      <c r="E89" s="71" t="str">
        <f t="shared" si="42"/>
        <v>Libre</v>
      </c>
      <c r="I89" s="138" t="s">
        <v>833</v>
      </c>
      <c r="J89" s="47">
        <f t="shared" si="43"/>
        <v>0</v>
      </c>
      <c r="L89" s="360">
        <f>+'Dda.diseño.RAN-Backhaul'!L238</f>
        <v>0</v>
      </c>
      <c r="M89" s="360">
        <f>+'Dda.diseño.RAN-Backhaul'!M238</f>
        <v>0</v>
      </c>
      <c r="N89" s="360">
        <f>+'Dda.diseño.RAN-Backhaul'!N238</f>
        <v>0</v>
      </c>
      <c r="O89" s="360">
        <f>+'Dda.diseño.RAN-Backhaul'!O238</f>
        <v>0</v>
      </c>
      <c r="P89" s="360">
        <f>+'Dda.diseño.RAN-Backhaul'!P238</f>
        <v>0</v>
      </c>
      <c r="Q89" s="360">
        <f>+'Dda.diseño.RAN-Backhaul'!Q238</f>
        <v>0</v>
      </c>
      <c r="R89" s="360">
        <f>+'Dda.diseño.RAN-Backhaul'!R238</f>
        <v>0</v>
      </c>
      <c r="S89" s="360">
        <f>+'Dda.diseño.RAN-Backhaul'!S238</f>
        <v>0</v>
      </c>
      <c r="T89" s="360">
        <f>+'Dda.diseño.RAN-Backhaul'!T238</f>
        <v>0</v>
      </c>
      <c r="U89" s="360">
        <f>+'Dda.diseño.RAN-Backhaul'!U238</f>
        <v>0</v>
      </c>
      <c r="V89" s="360">
        <f>+'Dda.diseño.RAN-Backhaul'!V238</f>
        <v>0</v>
      </c>
      <c r="W89" s="360">
        <f>+'Dda.diseño.RAN-Backhaul'!W238</f>
        <v>0</v>
      </c>
      <c r="X89" s="360">
        <f>+'Dda.diseño.RAN-Backhaul'!X238</f>
        <v>0</v>
      </c>
      <c r="Y89" s="360">
        <f>+'Dda.diseño.RAN-Backhaul'!Y238</f>
        <v>0</v>
      </c>
      <c r="Z89" s="360">
        <f>+'Dda.diseño.RAN-Backhaul'!Z238</f>
        <v>0</v>
      </c>
      <c r="AA89" s="360">
        <f>+'Dda.diseño.RAN-Backhaul'!AA238</f>
        <v>0</v>
      </c>
      <c r="AB89" s="360">
        <f>+'Dda.diseño.RAN-Backhaul'!AB238</f>
        <v>0</v>
      </c>
      <c r="AC89" s="360">
        <f>+'Dda.diseño.RAN-Backhaul'!AC238</f>
        <v>0</v>
      </c>
      <c r="AD89" s="360">
        <f>+'Dda.diseño.RAN-Backhaul'!AD238</f>
        <v>0</v>
      </c>
      <c r="AE89" s="360">
        <f>+'Dda.diseño.RAN-Backhaul'!AE238</f>
        <v>0</v>
      </c>
      <c r="AF89" s="360">
        <f>+'Dda.diseño.RAN-Backhaul'!AF238</f>
        <v>0</v>
      </c>
      <c r="AG89" s="360">
        <f>+'Dda.diseño.RAN-Backhaul'!AG238</f>
        <v>0</v>
      </c>
      <c r="AH89" s="360">
        <f>+'Dda.diseño.RAN-Backhaul'!AH238</f>
        <v>0</v>
      </c>
      <c r="AI89" s="360">
        <f>+'Dda.diseño.RAN-Backhaul'!AI238</f>
        <v>0</v>
      </c>
      <c r="AJ89" s="360">
        <f>+'Dda.diseño.RAN-Backhaul'!AJ238</f>
        <v>0</v>
      </c>
    </row>
    <row r="90" spans="3:36" outlineLevel="1" x14ac:dyDescent="0.3">
      <c r="D90" s="70">
        <f t="shared" si="44"/>
        <v>20</v>
      </c>
      <c r="E90" s="417" t="str">
        <f t="shared" si="42"/>
        <v>Libre</v>
      </c>
      <c r="I90" s="138" t="s">
        <v>833</v>
      </c>
      <c r="J90" s="47">
        <f t="shared" si="43"/>
        <v>0</v>
      </c>
      <c r="L90" s="360">
        <f>+'Dda.diseño.RAN-Backhaul'!L239</f>
        <v>0</v>
      </c>
      <c r="M90" s="360">
        <f>+'Dda.diseño.RAN-Backhaul'!M239</f>
        <v>0</v>
      </c>
      <c r="N90" s="360">
        <f>+'Dda.diseño.RAN-Backhaul'!N239</f>
        <v>0</v>
      </c>
      <c r="O90" s="360">
        <f>+'Dda.diseño.RAN-Backhaul'!O239</f>
        <v>0</v>
      </c>
      <c r="P90" s="360">
        <f>+'Dda.diseño.RAN-Backhaul'!P239</f>
        <v>0</v>
      </c>
      <c r="Q90" s="360">
        <f>+'Dda.diseño.RAN-Backhaul'!Q239</f>
        <v>0</v>
      </c>
      <c r="R90" s="360">
        <f>+'Dda.diseño.RAN-Backhaul'!R239</f>
        <v>0</v>
      </c>
      <c r="S90" s="360">
        <f>+'Dda.diseño.RAN-Backhaul'!S239</f>
        <v>0</v>
      </c>
      <c r="T90" s="360">
        <f>+'Dda.diseño.RAN-Backhaul'!T239</f>
        <v>0</v>
      </c>
      <c r="U90" s="360">
        <f>+'Dda.diseño.RAN-Backhaul'!U239</f>
        <v>0</v>
      </c>
      <c r="V90" s="360">
        <f>+'Dda.diseño.RAN-Backhaul'!V239</f>
        <v>0</v>
      </c>
      <c r="W90" s="360">
        <f>+'Dda.diseño.RAN-Backhaul'!W239</f>
        <v>0</v>
      </c>
      <c r="X90" s="360">
        <f>+'Dda.diseño.RAN-Backhaul'!X239</f>
        <v>0</v>
      </c>
      <c r="Y90" s="360">
        <f>+'Dda.diseño.RAN-Backhaul'!Y239</f>
        <v>0</v>
      </c>
      <c r="Z90" s="360">
        <f>+'Dda.diseño.RAN-Backhaul'!Z239</f>
        <v>0</v>
      </c>
      <c r="AA90" s="360">
        <f>+'Dda.diseño.RAN-Backhaul'!AA239</f>
        <v>0</v>
      </c>
      <c r="AB90" s="360">
        <f>+'Dda.diseño.RAN-Backhaul'!AB239</f>
        <v>0</v>
      </c>
      <c r="AC90" s="360">
        <f>+'Dda.diseño.RAN-Backhaul'!AC239</f>
        <v>0</v>
      </c>
      <c r="AD90" s="360">
        <f>+'Dda.diseño.RAN-Backhaul'!AD239</f>
        <v>0</v>
      </c>
      <c r="AE90" s="360">
        <f>+'Dda.diseño.RAN-Backhaul'!AE239</f>
        <v>0</v>
      </c>
      <c r="AF90" s="360">
        <f>+'Dda.diseño.RAN-Backhaul'!AF239</f>
        <v>0</v>
      </c>
      <c r="AG90" s="360">
        <f>+'Dda.diseño.RAN-Backhaul'!AG239</f>
        <v>0</v>
      </c>
      <c r="AH90" s="360">
        <f>+'Dda.diseño.RAN-Backhaul'!AH239</f>
        <v>0</v>
      </c>
      <c r="AI90" s="360">
        <f>+'Dda.diseño.RAN-Backhaul'!AI239</f>
        <v>0</v>
      </c>
      <c r="AJ90" s="360">
        <f>+'Dda.diseño.RAN-Backhaul'!AJ239</f>
        <v>0</v>
      </c>
    </row>
    <row r="91" spans="3:36" outlineLevel="1" x14ac:dyDescent="0.3"/>
    <row r="92" spans="3:36" outlineLevel="1" x14ac:dyDescent="0.3">
      <c r="E92" s="343" t="s">
        <v>23</v>
      </c>
      <c r="F92" s="342"/>
      <c r="G92" s="342"/>
      <c r="H92" s="342"/>
      <c r="I92" s="138" t="s">
        <v>833</v>
      </c>
      <c r="J92" s="353">
        <f>+SUM(J71:J90)</f>
        <v>7089.121959943971</v>
      </c>
      <c r="K92" s="342"/>
      <c r="L92" s="353">
        <f t="shared" ref="L92:AJ92" si="45">+SUM(L71:L90)</f>
        <v>6.395988667993513E-2</v>
      </c>
      <c r="M92" s="353">
        <f t="shared" si="45"/>
        <v>319.79943339967571</v>
      </c>
      <c r="N92" s="353">
        <f t="shared" si="45"/>
        <v>0.6395988667993513</v>
      </c>
      <c r="O92" s="353">
        <f t="shared" si="45"/>
        <v>31.979943339967562</v>
      </c>
      <c r="P92" s="353">
        <f t="shared" si="45"/>
        <v>0.12791977335987026</v>
      </c>
      <c r="Q92" s="353">
        <f t="shared" si="45"/>
        <v>0.6395988667993513</v>
      </c>
      <c r="R92" s="353">
        <f t="shared" si="45"/>
        <v>319.79943339967571</v>
      </c>
      <c r="S92" s="353">
        <f t="shared" si="45"/>
        <v>3.8375932007961078</v>
      </c>
      <c r="T92" s="353">
        <f t="shared" si="45"/>
        <v>0.51167909343948104</v>
      </c>
      <c r="U92" s="353">
        <f t="shared" si="45"/>
        <v>0.51167909343948104</v>
      </c>
      <c r="V92" s="353">
        <f t="shared" si="45"/>
        <v>63.959886679935124</v>
      </c>
      <c r="W92" s="353">
        <f t="shared" si="45"/>
        <v>39.655129741559776</v>
      </c>
      <c r="X92" s="353">
        <f t="shared" si="45"/>
        <v>6.3959886679935147</v>
      </c>
      <c r="Y92" s="353">
        <f t="shared" si="45"/>
        <v>6.3959886679935147</v>
      </c>
      <c r="Z92" s="353">
        <f t="shared" si="45"/>
        <v>5756.3898011941628</v>
      </c>
      <c r="AA92" s="353">
        <f t="shared" si="45"/>
        <v>0.31979943339967565</v>
      </c>
      <c r="AB92" s="353">
        <f t="shared" si="45"/>
        <v>0.31979943339967565</v>
      </c>
      <c r="AC92" s="353">
        <f t="shared" si="45"/>
        <v>38.375932007961083</v>
      </c>
      <c r="AD92" s="353">
        <f t="shared" si="45"/>
        <v>6.3959886679935147</v>
      </c>
      <c r="AE92" s="353">
        <f t="shared" si="45"/>
        <v>38.375932007961083</v>
      </c>
      <c r="AF92" s="353">
        <f t="shared" si="45"/>
        <v>0.51167909343948104</v>
      </c>
      <c r="AG92" s="353">
        <f t="shared" si="45"/>
        <v>57.563898011941617</v>
      </c>
      <c r="AH92" s="353">
        <f t="shared" si="45"/>
        <v>319.79943339967571</v>
      </c>
      <c r="AI92" s="353">
        <f t="shared" si="45"/>
        <v>44.77192067595459</v>
      </c>
      <c r="AJ92" s="353">
        <f t="shared" si="45"/>
        <v>31.979943339967562</v>
      </c>
    </row>
    <row r="93" spans="3:36" outlineLevel="1" x14ac:dyDescent="0.3"/>
    <row r="94" spans="3:36" ht="18" thickBot="1" x14ac:dyDescent="0.35">
      <c r="C94" s="339" t="s">
        <v>1049</v>
      </c>
      <c r="D94" s="339"/>
      <c r="E94" s="339"/>
      <c r="F94" s="339"/>
      <c r="G94" s="339"/>
      <c r="H94" s="339"/>
      <c r="I94" s="339"/>
      <c r="J94" s="339"/>
      <c r="K94" s="339"/>
    </row>
    <row r="96" spans="3:36" outlineLevel="1" x14ac:dyDescent="0.3">
      <c r="D96" s="69" t="s">
        <v>76</v>
      </c>
      <c r="E96" s="69" t="s">
        <v>77</v>
      </c>
      <c r="F96" s="69" t="s">
        <v>723</v>
      </c>
      <c r="G96" s="69" t="s">
        <v>704</v>
      </c>
      <c r="H96" s="69" t="s">
        <v>682</v>
      </c>
      <c r="I96" s="69" t="s">
        <v>1048</v>
      </c>
      <c r="J96" s="69" t="s">
        <v>791</v>
      </c>
      <c r="L96" s="69" t="str">
        <f t="shared" ref="L96:AJ96" si="46">+INDEX(l.reg.nom,L$6)</f>
        <v>Amazonas</v>
      </c>
      <c r="M96" s="69" t="str">
        <f t="shared" si="46"/>
        <v>Ancash</v>
      </c>
      <c r="N96" s="69" t="str">
        <f t="shared" si="46"/>
        <v>Apurímac</v>
      </c>
      <c r="O96" s="69" t="str">
        <f t="shared" si="46"/>
        <v>Arequipa</v>
      </c>
      <c r="P96" s="69" t="str">
        <f t="shared" si="46"/>
        <v>Ayacucho</v>
      </c>
      <c r="Q96" s="69" t="str">
        <f t="shared" si="46"/>
        <v>Cajamarca</v>
      </c>
      <c r="R96" s="69" t="str">
        <f t="shared" si="46"/>
        <v>Callao</v>
      </c>
      <c r="S96" s="69" t="str">
        <f t="shared" si="46"/>
        <v>Cusco</v>
      </c>
      <c r="T96" s="69" t="str">
        <f t="shared" si="46"/>
        <v>Huancavelica</v>
      </c>
      <c r="U96" s="69" t="str">
        <f t="shared" si="46"/>
        <v>Huánuco</v>
      </c>
      <c r="V96" s="69" t="str">
        <f t="shared" si="46"/>
        <v>Ica</v>
      </c>
      <c r="W96" s="69" t="str">
        <f t="shared" si="46"/>
        <v>Junín</v>
      </c>
      <c r="X96" s="69" t="str">
        <f t="shared" si="46"/>
        <v>La Libertad</v>
      </c>
      <c r="Y96" s="69" t="str">
        <f t="shared" si="46"/>
        <v>Lambayeque</v>
      </c>
      <c r="Z96" s="69" t="str">
        <f t="shared" si="46"/>
        <v>Lima</v>
      </c>
      <c r="AA96" s="69" t="str">
        <f t="shared" si="46"/>
        <v>Loreto</v>
      </c>
      <c r="AB96" s="69" t="str">
        <f t="shared" si="46"/>
        <v>Madre de Dios</v>
      </c>
      <c r="AC96" s="69" t="str">
        <f t="shared" si="46"/>
        <v>Moquegua</v>
      </c>
      <c r="AD96" s="69" t="str">
        <f t="shared" si="46"/>
        <v>Pasco</v>
      </c>
      <c r="AE96" s="69" t="str">
        <f t="shared" si="46"/>
        <v>Piura</v>
      </c>
      <c r="AF96" s="69" t="str">
        <f t="shared" si="46"/>
        <v>Puno</v>
      </c>
      <c r="AG96" s="69" t="str">
        <f t="shared" si="46"/>
        <v>San Martín</v>
      </c>
      <c r="AH96" s="69" t="str">
        <f t="shared" si="46"/>
        <v>Tacna</v>
      </c>
      <c r="AI96" s="69" t="str">
        <f t="shared" si="46"/>
        <v>Tumbes</v>
      </c>
      <c r="AJ96" s="69" t="str">
        <f t="shared" si="46"/>
        <v>Ucayali</v>
      </c>
    </row>
    <row r="97" spans="4:36" outlineLevel="1" x14ac:dyDescent="0.3">
      <c r="D97" s="70">
        <v>1</v>
      </c>
      <c r="E97" s="423" t="str">
        <f t="shared" ref="E97:E116" si="47">INDEX(l.geo.nom2,D97)</f>
        <v>2G-Urbano</v>
      </c>
      <c r="F97" s="427">
        <f t="shared" ref="F97:F116" si="48">INDEX(p.ran.2G.erl.min.cob,D97)</f>
        <v>43.68</v>
      </c>
      <c r="G97" s="427">
        <f t="shared" ref="G97:G116" si="49">INDEX(p.ran.3G.erl.min.cob,D97)</f>
        <v>0</v>
      </c>
      <c r="H97" s="18">
        <v>0</v>
      </c>
      <c r="I97" s="427">
        <f t="shared" ref="I97:I116" si="50">+SUM(F97:H97)</f>
        <v>43.68</v>
      </c>
      <c r="J97" s="47">
        <f t="shared" ref="J97:J116" si="51">+SUM(L97:AJ97)</f>
        <v>9828.0000000000018</v>
      </c>
      <c r="K97" s="138" t="s">
        <v>833</v>
      </c>
      <c r="L97" s="360">
        <f t="shared" ref="L97:AJ97" si="52">+$I97*L14*p.ran.porc.ut.bs.sn.traf.hc</f>
        <v>393.12</v>
      </c>
      <c r="M97" s="360">
        <f t="shared" si="52"/>
        <v>393.12</v>
      </c>
      <c r="N97" s="360">
        <f t="shared" si="52"/>
        <v>393.12</v>
      </c>
      <c r="O97" s="360">
        <f t="shared" si="52"/>
        <v>393.12</v>
      </c>
      <c r="P97" s="360">
        <f t="shared" si="52"/>
        <v>393.12</v>
      </c>
      <c r="Q97" s="360">
        <f t="shared" si="52"/>
        <v>393.12</v>
      </c>
      <c r="R97" s="360">
        <f t="shared" si="52"/>
        <v>393.12</v>
      </c>
      <c r="S97" s="360">
        <f t="shared" si="52"/>
        <v>393.12</v>
      </c>
      <c r="T97" s="360">
        <f t="shared" si="52"/>
        <v>393.12</v>
      </c>
      <c r="U97" s="360">
        <f t="shared" si="52"/>
        <v>393.12</v>
      </c>
      <c r="V97" s="360">
        <f t="shared" si="52"/>
        <v>393.12</v>
      </c>
      <c r="W97" s="360">
        <f t="shared" si="52"/>
        <v>393.12</v>
      </c>
      <c r="X97" s="360">
        <f t="shared" si="52"/>
        <v>393.12</v>
      </c>
      <c r="Y97" s="360">
        <f t="shared" si="52"/>
        <v>393.12</v>
      </c>
      <c r="Z97" s="360">
        <f t="shared" si="52"/>
        <v>393.12</v>
      </c>
      <c r="AA97" s="360">
        <f t="shared" si="52"/>
        <v>393.12</v>
      </c>
      <c r="AB97" s="360">
        <f t="shared" si="52"/>
        <v>393.12</v>
      </c>
      <c r="AC97" s="360">
        <f t="shared" si="52"/>
        <v>393.12</v>
      </c>
      <c r="AD97" s="360">
        <f t="shared" si="52"/>
        <v>393.12</v>
      </c>
      <c r="AE97" s="360">
        <f t="shared" si="52"/>
        <v>393.12</v>
      </c>
      <c r="AF97" s="360">
        <f t="shared" si="52"/>
        <v>393.12</v>
      </c>
      <c r="AG97" s="360">
        <f t="shared" si="52"/>
        <v>393.12</v>
      </c>
      <c r="AH97" s="360">
        <f t="shared" si="52"/>
        <v>393.12</v>
      </c>
      <c r="AI97" s="360">
        <f t="shared" si="52"/>
        <v>393.12</v>
      </c>
      <c r="AJ97" s="360">
        <f t="shared" si="52"/>
        <v>393.12</v>
      </c>
    </row>
    <row r="98" spans="4:36" outlineLevel="1" x14ac:dyDescent="0.3">
      <c r="D98" s="70">
        <f t="shared" ref="D98:D116" si="53">+D97+1</f>
        <v>2</v>
      </c>
      <c r="E98" s="423" t="str">
        <f t="shared" si="47"/>
        <v>2G-Suburbano</v>
      </c>
      <c r="F98" s="427">
        <f t="shared" si="48"/>
        <v>43.68</v>
      </c>
      <c r="G98" s="427">
        <f t="shared" si="49"/>
        <v>0</v>
      </c>
      <c r="H98" s="18">
        <v>0</v>
      </c>
      <c r="I98" s="427">
        <f t="shared" si="50"/>
        <v>43.68</v>
      </c>
      <c r="J98" s="47">
        <f t="shared" si="51"/>
        <v>39312.000000000007</v>
      </c>
      <c r="K98" s="138" t="s">
        <v>833</v>
      </c>
      <c r="L98" s="360">
        <f t="shared" ref="L98:AJ98" si="54">+$I98*L15*p.ran.porc.ut.bs.sn.traf.hc</f>
        <v>1572.48</v>
      </c>
      <c r="M98" s="360">
        <f t="shared" si="54"/>
        <v>1572.48</v>
      </c>
      <c r="N98" s="360">
        <f t="shared" si="54"/>
        <v>1572.48</v>
      </c>
      <c r="O98" s="360">
        <f t="shared" si="54"/>
        <v>1572.48</v>
      </c>
      <c r="P98" s="360">
        <f t="shared" si="54"/>
        <v>1572.48</v>
      </c>
      <c r="Q98" s="360">
        <f t="shared" si="54"/>
        <v>1572.48</v>
      </c>
      <c r="R98" s="360">
        <f t="shared" si="54"/>
        <v>1572.48</v>
      </c>
      <c r="S98" s="360">
        <f t="shared" si="54"/>
        <v>1572.48</v>
      </c>
      <c r="T98" s="360">
        <f t="shared" si="54"/>
        <v>1572.48</v>
      </c>
      <c r="U98" s="360">
        <f t="shared" si="54"/>
        <v>1572.48</v>
      </c>
      <c r="V98" s="360">
        <f t="shared" si="54"/>
        <v>1572.48</v>
      </c>
      <c r="W98" s="360">
        <f t="shared" si="54"/>
        <v>1572.48</v>
      </c>
      <c r="X98" s="360">
        <f t="shared" si="54"/>
        <v>1572.48</v>
      </c>
      <c r="Y98" s="360">
        <f t="shared" si="54"/>
        <v>1572.48</v>
      </c>
      <c r="Z98" s="360">
        <f t="shared" si="54"/>
        <v>1572.48</v>
      </c>
      <c r="AA98" s="360">
        <f t="shared" si="54"/>
        <v>1572.48</v>
      </c>
      <c r="AB98" s="360">
        <f t="shared" si="54"/>
        <v>1572.48</v>
      </c>
      <c r="AC98" s="360">
        <f t="shared" si="54"/>
        <v>1572.48</v>
      </c>
      <c r="AD98" s="360">
        <f t="shared" si="54"/>
        <v>1572.48</v>
      </c>
      <c r="AE98" s="360">
        <f t="shared" si="54"/>
        <v>1572.48</v>
      </c>
      <c r="AF98" s="360">
        <f t="shared" si="54"/>
        <v>1572.48</v>
      </c>
      <c r="AG98" s="360">
        <f t="shared" si="54"/>
        <v>1572.48</v>
      </c>
      <c r="AH98" s="360">
        <f t="shared" si="54"/>
        <v>1572.48</v>
      </c>
      <c r="AI98" s="360">
        <f t="shared" si="54"/>
        <v>1572.48</v>
      </c>
      <c r="AJ98" s="360">
        <f t="shared" si="54"/>
        <v>1572.48</v>
      </c>
    </row>
    <row r="99" spans="4:36" outlineLevel="1" x14ac:dyDescent="0.3">
      <c r="D99" s="70">
        <f t="shared" si="53"/>
        <v>3</v>
      </c>
      <c r="E99" s="423" t="str">
        <f t="shared" si="47"/>
        <v>2G-Rural</v>
      </c>
      <c r="F99" s="427">
        <f t="shared" si="48"/>
        <v>43.68</v>
      </c>
      <c r="G99" s="427">
        <f t="shared" si="49"/>
        <v>0</v>
      </c>
      <c r="H99" s="18">
        <v>0</v>
      </c>
      <c r="I99" s="427">
        <f t="shared" si="50"/>
        <v>43.68</v>
      </c>
      <c r="J99" s="47">
        <f t="shared" si="51"/>
        <v>68795.999999999956</v>
      </c>
      <c r="K99" s="138" t="s">
        <v>833</v>
      </c>
      <c r="L99" s="360">
        <f t="shared" ref="L99:AJ99" si="55">+$I99*L16*p.ran.porc.ut.bs.sn.traf.hc</f>
        <v>2751.84</v>
      </c>
      <c r="M99" s="360">
        <f t="shared" si="55"/>
        <v>2751.84</v>
      </c>
      <c r="N99" s="360">
        <f t="shared" si="55"/>
        <v>2751.84</v>
      </c>
      <c r="O99" s="360">
        <f t="shared" si="55"/>
        <v>2751.84</v>
      </c>
      <c r="P99" s="360">
        <f t="shared" si="55"/>
        <v>2751.84</v>
      </c>
      <c r="Q99" s="360">
        <f t="shared" si="55"/>
        <v>2751.84</v>
      </c>
      <c r="R99" s="360">
        <f t="shared" si="55"/>
        <v>2751.84</v>
      </c>
      <c r="S99" s="360">
        <f t="shared" si="55"/>
        <v>2751.84</v>
      </c>
      <c r="T99" s="360">
        <f t="shared" si="55"/>
        <v>2751.84</v>
      </c>
      <c r="U99" s="360">
        <f t="shared" si="55"/>
        <v>2751.84</v>
      </c>
      <c r="V99" s="360">
        <f t="shared" si="55"/>
        <v>2751.84</v>
      </c>
      <c r="W99" s="360">
        <f t="shared" si="55"/>
        <v>2751.84</v>
      </c>
      <c r="X99" s="360">
        <f t="shared" si="55"/>
        <v>2751.84</v>
      </c>
      <c r="Y99" s="360">
        <f t="shared" si="55"/>
        <v>2751.84</v>
      </c>
      <c r="Z99" s="360">
        <f t="shared" si="55"/>
        <v>2751.84</v>
      </c>
      <c r="AA99" s="360">
        <f t="shared" si="55"/>
        <v>2751.84</v>
      </c>
      <c r="AB99" s="360">
        <f t="shared" si="55"/>
        <v>2751.84</v>
      </c>
      <c r="AC99" s="360">
        <f t="shared" si="55"/>
        <v>2751.84</v>
      </c>
      <c r="AD99" s="360">
        <f t="shared" si="55"/>
        <v>2751.84</v>
      </c>
      <c r="AE99" s="360">
        <f t="shared" si="55"/>
        <v>2751.84</v>
      </c>
      <c r="AF99" s="360">
        <f t="shared" si="55"/>
        <v>2751.84</v>
      </c>
      <c r="AG99" s="360">
        <f t="shared" si="55"/>
        <v>2751.84</v>
      </c>
      <c r="AH99" s="360">
        <f t="shared" si="55"/>
        <v>2751.84</v>
      </c>
      <c r="AI99" s="360">
        <f t="shared" si="55"/>
        <v>2751.84</v>
      </c>
      <c r="AJ99" s="360">
        <f t="shared" si="55"/>
        <v>2751.84</v>
      </c>
    </row>
    <row r="100" spans="4:36" outlineLevel="1" x14ac:dyDescent="0.3">
      <c r="D100" s="70">
        <f t="shared" si="53"/>
        <v>4</v>
      </c>
      <c r="E100" s="423" t="str">
        <f t="shared" si="47"/>
        <v>2G-Libre</v>
      </c>
      <c r="F100" s="427">
        <f t="shared" si="48"/>
        <v>0</v>
      </c>
      <c r="G100" s="427">
        <f t="shared" si="49"/>
        <v>0</v>
      </c>
      <c r="H100" s="18">
        <v>0</v>
      </c>
      <c r="I100" s="427">
        <f t="shared" si="50"/>
        <v>0</v>
      </c>
      <c r="J100" s="47">
        <f t="shared" si="51"/>
        <v>0</v>
      </c>
      <c r="K100" s="138" t="s">
        <v>833</v>
      </c>
      <c r="L100" s="360">
        <f t="shared" ref="L100:AJ100" si="56">+$I100*L17*p.ran.porc.ut.bs.sn.traf.hc</f>
        <v>0</v>
      </c>
      <c r="M100" s="360">
        <f t="shared" si="56"/>
        <v>0</v>
      </c>
      <c r="N100" s="360">
        <f t="shared" si="56"/>
        <v>0</v>
      </c>
      <c r="O100" s="360">
        <f t="shared" si="56"/>
        <v>0</v>
      </c>
      <c r="P100" s="360">
        <f t="shared" si="56"/>
        <v>0</v>
      </c>
      <c r="Q100" s="360">
        <f t="shared" si="56"/>
        <v>0</v>
      </c>
      <c r="R100" s="360">
        <f t="shared" si="56"/>
        <v>0</v>
      </c>
      <c r="S100" s="360">
        <f t="shared" si="56"/>
        <v>0</v>
      </c>
      <c r="T100" s="360">
        <f t="shared" si="56"/>
        <v>0</v>
      </c>
      <c r="U100" s="360">
        <f t="shared" si="56"/>
        <v>0</v>
      </c>
      <c r="V100" s="360">
        <f t="shared" si="56"/>
        <v>0</v>
      </c>
      <c r="W100" s="360">
        <f t="shared" si="56"/>
        <v>0</v>
      </c>
      <c r="X100" s="360">
        <f t="shared" si="56"/>
        <v>0</v>
      </c>
      <c r="Y100" s="360">
        <f t="shared" si="56"/>
        <v>0</v>
      </c>
      <c r="Z100" s="360">
        <f t="shared" si="56"/>
        <v>0</v>
      </c>
      <c r="AA100" s="360">
        <f t="shared" si="56"/>
        <v>0</v>
      </c>
      <c r="AB100" s="360">
        <f t="shared" si="56"/>
        <v>0</v>
      </c>
      <c r="AC100" s="360">
        <f t="shared" si="56"/>
        <v>0</v>
      </c>
      <c r="AD100" s="360">
        <f t="shared" si="56"/>
        <v>0</v>
      </c>
      <c r="AE100" s="360">
        <f t="shared" si="56"/>
        <v>0</v>
      </c>
      <c r="AF100" s="360">
        <f t="shared" si="56"/>
        <v>0</v>
      </c>
      <c r="AG100" s="360">
        <f t="shared" si="56"/>
        <v>0</v>
      </c>
      <c r="AH100" s="360">
        <f t="shared" si="56"/>
        <v>0</v>
      </c>
      <c r="AI100" s="360">
        <f t="shared" si="56"/>
        <v>0</v>
      </c>
      <c r="AJ100" s="360">
        <f t="shared" si="56"/>
        <v>0</v>
      </c>
    </row>
    <row r="101" spans="4:36" outlineLevel="1" x14ac:dyDescent="0.3">
      <c r="D101" s="70">
        <f t="shared" si="53"/>
        <v>5</v>
      </c>
      <c r="E101" s="417" t="str">
        <f t="shared" si="47"/>
        <v>3G-Urbano</v>
      </c>
      <c r="F101" s="427">
        <f t="shared" si="48"/>
        <v>0</v>
      </c>
      <c r="G101" s="427">
        <f t="shared" si="49"/>
        <v>161.20000000000002</v>
      </c>
      <c r="H101" s="18">
        <v>0</v>
      </c>
      <c r="I101" s="427">
        <f t="shared" si="50"/>
        <v>161.20000000000002</v>
      </c>
      <c r="J101" s="47">
        <f t="shared" si="51"/>
        <v>36270</v>
      </c>
      <c r="K101" s="138" t="s">
        <v>833</v>
      </c>
      <c r="L101" s="360">
        <f t="shared" ref="L101:AJ101" si="57">+$I101*L18*p.ran.porc.ut.bs.sn.traf.hc</f>
        <v>1450.8000000000002</v>
      </c>
      <c r="M101" s="360">
        <f t="shared" si="57"/>
        <v>1450.8000000000002</v>
      </c>
      <c r="N101" s="360">
        <f t="shared" si="57"/>
        <v>1450.8000000000002</v>
      </c>
      <c r="O101" s="360">
        <f t="shared" si="57"/>
        <v>1450.8000000000002</v>
      </c>
      <c r="P101" s="360">
        <f t="shared" si="57"/>
        <v>1450.8000000000002</v>
      </c>
      <c r="Q101" s="360">
        <f t="shared" si="57"/>
        <v>1450.8000000000002</v>
      </c>
      <c r="R101" s="360">
        <f t="shared" si="57"/>
        <v>1450.8000000000002</v>
      </c>
      <c r="S101" s="360">
        <f t="shared" si="57"/>
        <v>1450.8000000000002</v>
      </c>
      <c r="T101" s="360">
        <f t="shared" si="57"/>
        <v>1450.8000000000002</v>
      </c>
      <c r="U101" s="360">
        <f t="shared" si="57"/>
        <v>1450.8000000000002</v>
      </c>
      <c r="V101" s="360">
        <f t="shared" si="57"/>
        <v>1450.8000000000002</v>
      </c>
      <c r="W101" s="360">
        <f t="shared" si="57"/>
        <v>1450.8000000000002</v>
      </c>
      <c r="X101" s="360">
        <f t="shared" si="57"/>
        <v>1450.8000000000002</v>
      </c>
      <c r="Y101" s="360">
        <f t="shared" si="57"/>
        <v>1450.8000000000002</v>
      </c>
      <c r="Z101" s="360">
        <f t="shared" si="57"/>
        <v>1450.8000000000002</v>
      </c>
      <c r="AA101" s="360">
        <f t="shared" si="57"/>
        <v>1450.8000000000002</v>
      </c>
      <c r="AB101" s="360">
        <f t="shared" si="57"/>
        <v>1450.8000000000002</v>
      </c>
      <c r="AC101" s="360">
        <f t="shared" si="57"/>
        <v>1450.8000000000002</v>
      </c>
      <c r="AD101" s="360">
        <f t="shared" si="57"/>
        <v>1450.8000000000002</v>
      </c>
      <c r="AE101" s="360">
        <f t="shared" si="57"/>
        <v>1450.8000000000002</v>
      </c>
      <c r="AF101" s="360">
        <f t="shared" si="57"/>
        <v>1450.8000000000002</v>
      </c>
      <c r="AG101" s="360">
        <f t="shared" si="57"/>
        <v>1450.8000000000002</v>
      </c>
      <c r="AH101" s="360">
        <f t="shared" si="57"/>
        <v>1450.8000000000002</v>
      </c>
      <c r="AI101" s="360">
        <f t="shared" si="57"/>
        <v>1450.8000000000002</v>
      </c>
      <c r="AJ101" s="360">
        <f t="shared" si="57"/>
        <v>1450.8000000000002</v>
      </c>
    </row>
    <row r="102" spans="4:36" outlineLevel="1" x14ac:dyDescent="0.3">
      <c r="D102" s="70">
        <f t="shared" si="53"/>
        <v>6</v>
      </c>
      <c r="E102" s="417" t="str">
        <f t="shared" si="47"/>
        <v>3G-Suburbano</v>
      </c>
      <c r="F102" s="427">
        <f t="shared" si="48"/>
        <v>0</v>
      </c>
      <c r="G102" s="427">
        <f t="shared" si="49"/>
        <v>161.20000000000002</v>
      </c>
      <c r="H102" s="18">
        <v>0</v>
      </c>
      <c r="I102" s="427">
        <f t="shared" si="50"/>
        <v>161.20000000000002</v>
      </c>
      <c r="J102" s="47">
        <f t="shared" si="51"/>
        <v>145080</v>
      </c>
      <c r="K102" s="138" t="s">
        <v>833</v>
      </c>
      <c r="L102" s="360">
        <f t="shared" ref="L102:AJ102" si="58">+$I102*L19*p.ran.porc.ut.bs.sn.traf.hc</f>
        <v>5803.2000000000007</v>
      </c>
      <c r="M102" s="360">
        <f t="shared" si="58"/>
        <v>5803.2000000000007</v>
      </c>
      <c r="N102" s="360">
        <f t="shared" si="58"/>
        <v>5803.2000000000007</v>
      </c>
      <c r="O102" s="360">
        <f t="shared" si="58"/>
        <v>5803.2000000000007</v>
      </c>
      <c r="P102" s="360">
        <f t="shared" si="58"/>
        <v>5803.2000000000007</v>
      </c>
      <c r="Q102" s="360">
        <f t="shared" si="58"/>
        <v>5803.2000000000007</v>
      </c>
      <c r="R102" s="360">
        <f t="shared" si="58"/>
        <v>5803.2000000000007</v>
      </c>
      <c r="S102" s="360">
        <f t="shared" si="58"/>
        <v>5803.2000000000007</v>
      </c>
      <c r="T102" s="360">
        <f t="shared" si="58"/>
        <v>5803.2000000000007</v>
      </c>
      <c r="U102" s="360">
        <f t="shared" si="58"/>
        <v>5803.2000000000007</v>
      </c>
      <c r="V102" s="360">
        <f t="shared" si="58"/>
        <v>5803.2000000000007</v>
      </c>
      <c r="W102" s="360">
        <f t="shared" si="58"/>
        <v>5803.2000000000007</v>
      </c>
      <c r="X102" s="360">
        <f t="shared" si="58"/>
        <v>5803.2000000000007</v>
      </c>
      <c r="Y102" s="360">
        <f t="shared" si="58"/>
        <v>5803.2000000000007</v>
      </c>
      <c r="Z102" s="360">
        <f t="shared" si="58"/>
        <v>5803.2000000000007</v>
      </c>
      <c r="AA102" s="360">
        <f t="shared" si="58"/>
        <v>5803.2000000000007</v>
      </c>
      <c r="AB102" s="360">
        <f t="shared" si="58"/>
        <v>5803.2000000000007</v>
      </c>
      <c r="AC102" s="360">
        <f t="shared" si="58"/>
        <v>5803.2000000000007</v>
      </c>
      <c r="AD102" s="360">
        <f t="shared" si="58"/>
        <v>5803.2000000000007</v>
      </c>
      <c r="AE102" s="360">
        <f t="shared" si="58"/>
        <v>5803.2000000000007</v>
      </c>
      <c r="AF102" s="360">
        <f t="shared" si="58"/>
        <v>5803.2000000000007</v>
      </c>
      <c r="AG102" s="360">
        <f t="shared" si="58"/>
        <v>5803.2000000000007</v>
      </c>
      <c r="AH102" s="360">
        <f t="shared" si="58"/>
        <v>5803.2000000000007</v>
      </c>
      <c r="AI102" s="360">
        <f t="shared" si="58"/>
        <v>5803.2000000000007</v>
      </c>
      <c r="AJ102" s="360">
        <f t="shared" si="58"/>
        <v>5803.2000000000007</v>
      </c>
    </row>
    <row r="103" spans="4:36" outlineLevel="1" x14ac:dyDescent="0.3">
      <c r="D103" s="70">
        <f t="shared" si="53"/>
        <v>7</v>
      </c>
      <c r="E103" s="417" t="str">
        <f t="shared" si="47"/>
        <v>3G-Rural</v>
      </c>
      <c r="F103" s="427">
        <f t="shared" si="48"/>
        <v>0</v>
      </c>
      <c r="G103" s="427">
        <f t="shared" si="49"/>
        <v>161.20000000000002</v>
      </c>
      <c r="H103" s="18">
        <v>0</v>
      </c>
      <c r="I103" s="427">
        <f t="shared" si="50"/>
        <v>161.20000000000002</v>
      </c>
      <c r="J103" s="47">
        <f t="shared" si="51"/>
        <v>253890.00000000012</v>
      </c>
      <c r="K103" s="138" t="s">
        <v>833</v>
      </c>
      <c r="L103" s="360">
        <f t="shared" ref="L103:AJ103" si="59">+$I103*L20*p.ran.porc.ut.bs.sn.traf.hc</f>
        <v>10155.600000000002</v>
      </c>
      <c r="M103" s="360">
        <f t="shared" si="59"/>
        <v>10155.600000000002</v>
      </c>
      <c r="N103" s="360">
        <f t="shared" si="59"/>
        <v>10155.600000000002</v>
      </c>
      <c r="O103" s="360">
        <f t="shared" si="59"/>
        <v>10155.600000000002</v>
      </c>
      <c r="P103" s="360">
        <f t="shared" si="59"/>
        <v>10155.600000000002</v>
      </c>
      <c r="Q103" s="360">
        <f t="shared" si="59"/>
        <v>10155.600000000002</v>
      </c>
      <c r="R103" s="360">
        <f t="shared" si="59"/>
        <v>10155.600000000002</v>
      </c>
      <c r="S103" s="360">
        <f t="shared" si="59"/>
        <v>10155.600000000002</v>
      </c>
      <c r="T103" s="360">
        <f t="shared" si="59"/>
        <v>10155.600000000002</v>
      </c>
      <c r="U103" s="360">
        <f t="shared" si="59"/>
        <v>10155.600000000002</v>
      </c>
      <c r="V103" s="360">
        <f t="shared" si="59"/>
        <v>10155.600000000002</v>
      </c>
      <c r="W103" s="360">
        <f t="shared" si="59"/>
        <v>10155.600000000002</v>
      </c>
      <c r="X103" s="360">
        <f t="shared" si="59"/>
        <v>10155.600000000002</v>
      </c>
      <c r="Y103" s="360">
        <f t="shared" si="59"/>
        <v>10155.600000000002</v>
      </c>
      <c r="Z103" s="360">
        <f t="shared" si="59"/>
        <v>10155.600000000002</v>
      </c>
      <c r="AA103" s="360">
        <f t="shared" si="59"/>
        <v>10155.600000000002</v>
      </c>
      <c r="AB103" s="360">
        <f t="shared" si="59"/>
        <v>10155.600000000002</v>
      </c>
      <c r="AC103" s="360">
        <f t="shared" si="59"/>
        <v>10155.600000000002</v>
      </c>
      <c r="AD103" s="360">
        <f t="shared" si="59"/>
        <v>10155.600000000002</v>
      </c>
      <c r="AE103" s="360">
        <f t="shared" si="59"/>
        <v>10155.600000000002</v>
      </c>
      <c r="AF103" s="360">
        <f t="shared" si="59"/>
        <v>10155.600000000002</v>
      </c>
      <c r="AG103" s="360">
        <f t="shared" si="59"/>
        <v>10155.600000000002</v>
      </c>
      <c r="AH103" s="360">
        <f t="shared" si="59"/>
        <v>10155.600000000002</v>
      </c>
      <c r="AI103" s="360">
        <f t="shared" si="59"/>
        <v>10155.600000000002</v>
      </c>
      <c r="AJ103" s="360">
        <f t="shared" si="59"/>
        <v>10155.600000000002</v>
      </c>
    </row>
    <row r="104" spans="4:36" outlineLevel="1" x14ac:dyDescent="0.3">
      <c r="D104" s="70">
        <f t="shared" si="53"/>
        <v>8</v>
      </c>
      <c r="E104" s="417" t="str">
        <f t="shared" si="47"/>
        <v>3G-Libre</v>
      </c>
      <c r="F104" s="427">
        <f t="shared" si="48"/>
        <v>0</v>
      </c>
      <c r="G104" s="427">
        <f t="shared" si="49"/>
        <v>0</v>
      </c>
      <c r="H104" s="18">
        <v>0</v>
      </c>
      <c r="I104" s="427">
        <f t="shared" si="50"/>
        <v>0</v>
      </c>
      <c r="J104" s="47">
        <f t="shared" si="51"/>
        <v>0</v>
      </c>
      <c r="K104" s="138" t="s">
        <v>833</v>
      </c>
      <c r="L104" s="360">
        <f t="shared" ref="L104:AJ104" si="60">+$I104*L21*p.ran.porc.ut.bs.sn.traf.hc</f>
        <v>0</v>
      </c>
      <c r="M104" s="360">
        <f t="shared" si="60"/>
        <v>0</v>
      </c>
      <c r="N104" s="360">
        <f t="shared" si="60"/>
        <v>0</v>
      </c>
      <c r="O104" s="360">
        <f t="shared" si="60"/>
        <v>0</v>
      </c>
      <c r="P104" s="360">
        <f t="shared" si="60"/>
        <v>0</v>
      </c>
      <c r="Q104" s="360">
        <f t="shared" si="60"/>
        <v>0</v>
      </c>
      <c r="R104" s="360">
        <f t="shared" si="60"/>
        <v>0</v>
      </c>
      <c r="S104" s="360">
        <f t="shared" si="60"/>
        <v>0</v>
      </c>
      <c r="T104" s="360">
        <f t="shared" si="60"/>
        <v>0</v>
      </c>
      <c r="U104" s="360">
        <f t="shared" si="60"/>
        <v>0</v>
      </c>
      <c r="V104" s="360">
        <f t="shared" si="60"/>
        <v>0</v>
      </c>
      <c r="W104" s="360">
        <f t="shared" si="60"/>
        <v>0</v>
      </c>
      <c r="X104" s="360">
        <f t="shared" si="60"/>
        <v>0</v>
      </c>
      <c r="Y104" s="360">
        <f t="shared" si="60"/>
        <v>0</v>
      </c>
      <c r="Z104" s="360">
        <f t="shared" si="60"/>
        <v>0</v>
      </c>
      <c r="AA104" s="360">
        <f t="shared" si="60"/>
        <v>0</v>
      </c>
      <c r="AB104" s="360">
        <f t="shared" si="60"/>
        <v>0</v>
      </c>
      <c r="AC104" s="360">
        <f t="shared" si="60"/>
        <v>0</v>
      </c>
      <c r="AD104" s="360">
        <f t="shared" si="60"/>
        <v>0</v>
      </c>
      <c r="AE104" s="360">
        <f t="shared" si="60"/>
        <v>0</v>
      </c>
      <c r="AF104" s="360">
        <f t="shared" si="60"/>
        <v>0</v>
      </c>
      <c r="AG104" s="360">
        <f t="shared" si="60"/>
        <v>0</v>
      </c>
      <c r="AH104" s="360">
        <f t="shared" si="60"/>
        <v>0</v>
      </c>
      <c r="AI104" s="360">
        <f t="shared" si="60"/>
        <v>0</v>
      </c>
      <c r="AJ104" s="360">
        <f t="shared" si="60"/>
        <v>0</v>
      </c>
    </row>
    <row r="105" spans="4:36" outlineLevel="1" x14ac:dyDescent="0.3">
      <c r="D105" s="70">
        <f t="shared" si="53"/>
        <v>9</v>
      </c>
      <c r="E105" s="416" t="str">
        <f t="shared" si="47"/>
        <v>4G-Urbano</v>
      </c>
      <c r="F105" s="427">
        <f t="shared" si="48"/>
        <v>0</v>
      </c>
      <c r="G105" s="427">
        <f t="shared" si="49"/>
        <v>0</v>
      </c>
      <c r="H105" s="18">
        <v>0</v>
      </c>
      <c r="I105" s="427">
        <f t="shared" si="50"/>
        <v>0</v>
      </c>
      <c r="J105" s="47">
        <f t="shared" si="51"/>
        <v>0</v>
      </c>
      <c r="K105" s="138" t="s">
        <v>833</v>
      </c>
      <c r="L105" s="360">
        <f t="shared" ref="L105:AJ105" si="61">+$I105*L22*p.ran.porc.ut.bs.sn.traf.hc</f>
        <v>0</v>
      </c>
      <c r="M105" s="360">
        <f t="shared" si="61"/>
        <v>0</v>
      </c>
      <c r="N105" s="360">
        <f t="shared" si="61"/>
        <v>0</v>
      </c>
      <c r="O105" s="360">
        <f t="shared" si="61"/>
        <v>0</v>
      </c>
      <c r="P105" s="360">
        <f t="shared" si="61"/>
        <v>0</v>
      </c>
      <c r="Q105" s="360">
        <f t="shared" si="61"/>
        <v>0</v>
      </c>
      <c r="R105" s="360">
        <f t="shared" si="61"/>
        <v>0</v>
      </c>
      <c r="S105" s="360">
        <f t="shared" si="61"/>
        <v>0</v>
      </c>
      <c r="T105" s="360">
        <f t="shared" si="61"/>
        <v>0</v>
      </c>
      <c r="U105" s="360">
        <f t="shared" si="61"/>
        <v>0</v>
      </c>
      <c r="V105" s="360">
        <f t="shared" si="61"/>
        <v>0</v>
      </c>
      <c r="W105" s="360">
        <f t="shared" si="61"/>
        <v>0</v>
      </c>
      <c r="X105" s="360">
        <f t="shared" si="61"/>
        <v>0</v>
      </c>
      <c r="Y105" s="360">
        <f t="shared" si="61"/>
        <v>0</v>
      </c>
      <c r="Z105" s="360">
        <f t="shared" si="61"/>
        <v>0</v>
      </c>
      <c r="AA105" s="360">
        <f t="shared" si="61"/>
        <v>0</v>
      </c>
      <c r="AB105" s="360">
        <f t="shared" si="61"/>
        <v>0</v>
      </c>
      <c r="AC105" s="360">
        <f t="shared" si="61"/>
        <v>0</v>
      </c>
      <c r="AD105" s="360">
        <f t="shared" si="61"/>
        <v>0</v>
      </c>
      <c r="AE105" s="360">
        <f t="shared" si="61"/>
        <v>0</v>
      </c>
      <c r="AF105" s="360">
        <f t="shared" si="61"/>
        <v>0</v>
      </c>
      <c r="AG105" s="360">
        <f t="shared" si="61"/>
        <v>0</v>
      </c>
      <c r="AH105" s="360">
        <f t="shared" si="61"/>
        <v>0</v>
      </c>
      <c r="AI105" s="360">
        <f t="shared" si="61"/>
        <v>0</v>
      </c>
      <c r="AJ105" s="360">
        <f t="shared" si="61"/>
        <v>0</v>
      </c>
    </row>
    <row r="106" spans="4:36" outlineLevel="1" x14ac:dyDescent="0.3">
      <c r="D106" s="70">
        <f t="shared" si="53"/>
        <v>10</v>
      </c>
      <c r="E106" s="416" t="str">
        <f t="shared" si="47"/>
        <v>4G-Suburbano</v>
      </c>
      <c r="F106" s="427">
        <f t="shared" si="48"/>
        <v>0</v>
      </c>
      <c r="G106" s="427">
        <f t="shared" si="49"/>
        <v>0</v>
      </c>
      <c r="H106" s="18">
        <v>0</v>
      </c>
      <c r="I106" s="427">
        <f t="shared" si="50"/>
        <v>0</v>
      </c>
      <c r="J106" s="47">
        <f t="shared" si="51"/>
        <v>0</v>
      </c>
      <c r="K106" s="138" t="s">
        <v>833</v>
      </c>
      <c r="L106" s="360">
        <f t="shared" ref="L106:AJ106" si="62">+$I106*L23*p.ran.porc.ut.bs.sn.traf.hc</f>
        <v>0</v>
      </c>
      <c r="M106" s="360">
        <f t="shared" si="62"/>
        <v>0</v>
      </c>
      <c r="N106" s="360">
        <f t="shared" si="62"/>
        <v>0</v>
      </c>
      <c r="O106" s="360">
        <f t="shared" si="62"/>
        <v>0</v>
      </c>
      <c r="P106" s="360">
        <f t="shared" si="62"/>
        <v>0</v>
      </c>
      <c r="Q106" s="360">
        <f t="shared" si="62"/>
        <v>0</v>
      </c>
      <c r="R106" s="360">
        <f t="shared" si="62"/>
        <v>0</v>
      </c>
      <c r="S106" s="360">
        <f t="shared" si="62"/>
        <v>0</v>
      </c>
      <c r="T106" s="360">
        <f t="shared" si="62"/>
        <v>0</v>
      </c>
      <c r="U106" s="360">
        <f t="shared" si="62"/>
        <v>0</v>
      </c>
      <c r="V106" s="360">
        <f t="shared" si="62"/>
        <v>0</v>
      </c>
      <c r="W106" s="360">
        <f t="shared" si="62"/>
        <v>0</v>
      </c>
      <c r="X106" s="360">
        <f t="shared" si="62"/>
        <v>0</v>
      </c>
      <c r="Y106" s="360">
        <f t="shared" si="62"/>
        <v>0</v>
      </c>
      <c r="Z106" s="360">
        <f t="shared" si="62"/>
        <v>0</v>
      </c>
      <c r="AA106" s="360">
        <f t="shared" si="62"/>
        <v>0</v>
      </c>
      <c r="AB106" s="360">
        <f t="shared" si="62"/>
        <v>0</v>
      </c>
      <c r="AC106" s="360">
        <f t="shared" si="62"/>
        <v>0</v>
      </c>
      <c r="AD106" s="360">
        <f t="shared" si="62"/>
        <v>0</v>
      </c>
      <c r="AE106" s="360">
        <f t="shared" si="62"/>
        <v>0</v>
      </c>
      <c r="AF106" s="360">
        <f t="shared" si="62"/>
        <v>0</v>
      </c>
      <c r="AG106" s="360">
        <f t="shared" si="62"/>
        <v>0</v>
      </c>
      <c r="AH106" s="360">
        <f t="shared" si="62"/>
        <v>0</v>
      </c>
      <c r="AI106" s="360">
        <f t="shared" si="62"/>
        <v>0</v>
      </c>
      <c r="AJ106" s="360">
        <f t="shared" si="62"/>
        <v>0</v>
      </c>
    </row>
    <row r="107" spans="4:36" outlineLevel="1" x14ac:dyDescent="0.3">
      <c r="D107" s="70">
        <f t="shared" si="53"/>
        <v>11</v>
      </c>
      <c r="E107" s="416" t="str">
        <f t="shared" si="47"/>
        <v>4G-Rural</v>
      </c>
      <c r="F107" s="427">
        <f t="shared" si="48"/>
        <v>0</v>
      </c>
      <c r="G107" s="427">
        <f t="shared" si="49"/>
        <v>0</v>
      </c>
      <c r="H107" s="18">
        <v>0</v>
      </c>
      <c r="I107" s="427">
        <f t="shared" si="50"/>
        <v>0</v>
      </c>
      <c r="J107" s="47">
        <f t="shared" si="51"/>
        <v>0</v>
      </c>
      <c r="K107" s="138" t="s">
        <v>833</v>
      </c>
      <c r="L107" s="360">
        <f t="shared" ref="L107:AJ107" si="63">+$I107*L24*p.ran.porc.ut.bs.sn.traf.hc</f>
        <v>0</v>
      </c>
      <c r="M107" s="360">
        <f t="shared" si="63"/>
        <v>0</v>
      </c>
      <c r="N107" s="360">
        <f t="shared" si="63"/>
        <v>0</v>
      </c>
      <c r="O107" s="360">
        <f t="shared" si="63"/>
        <v>0</v>
      </c>
      <c r="P107" s="360">
        <f t="shared" si="63"/>
        <v>0</v>
      </c>
      <c r="Q107" s="360">
        <f t="shared" si="63"/>
        <v>0</v>
      </c>
      <c r="R107" s="360">
        <f t="shared" si="63"/>
        <v>0</v>
      </c>
      <c r="S107" s="360">
        <f t="shared" si="63"/>
        <v>0</v>
      </c>
      <c r="T107" s="360">
        <f t="shared" si="63"/>
        <v>0</v>
      </c>
      <c r="U107" s="360">
        <f t="shared" si="63"/>
        <v>0</v>
      </c>
      <c r="V107" s="360">
        <f t="shared" si="63"/>
        <v>0</v>
      </c>
      <c r="W107" s="360">
        <f t="shared" si="63"/>
        <v>0</v>
      </c>
      <c r="X107" s="360">
        <f t="shared" si="63"/>
        <v>0</v>
      </c>
      <c r="Y107" s="360">
        <f t="shared" si="63"/>
        <v>0</v>
      </c>
      <c r="Z107" s="360">
        <f t="shared" si="63"/>
        <v>0</v>
      </c>
      <c r="AA107" s="360">
        <f t="shared" si="63"/>
        <v>0</v>
      </c>
      <c r="AB107" s="360">
        <f t="shared" si="63"/>
        <v>0</v>
      </c>
      <c r="AC107" s="360">
        <f t="shared" si="63"/>
        <v>0</v>
      </c>
      <c r="AD107" s="360">
        <f t="shared" si="63"/>
        <v>0</v>
      </c>
      <c r="AE107" s="360">
        <f t="shared" si="63"/>
        <v>0</v>
      </c>
      <c r="AF107" s="360">
        <f t="shared" si="63"/>
        <v>0</v>
      </c>
      <c r="AG107" s="360">
        <f t="shared" si="63"/>
        <v>0</v>
      </c>
      <c r="AH107" s="360">
        <f t="shared" si="63"/>
        <v>0</v>
      </c>
      <c r="AI107" s="360">
        <f t="shared" si="63"/>
        <v>0</v>
      </c>
      <c r="AJ107" s="360">
        <f t="shared" si="63"/>
        <v>0</v>
      </c>
    </row>
    <row r="108" spans="4:36" outlineLevel="1" x14ac:dyDescent="0.3">
      <c r="D108" s="70">
        <f t="shared" si="53"/>
        <v>12</v>
      </c>
      <c r="E108" s="416" t="str">
        <f t="shared" si="47"/>
        <v>4G-Libre</v>
      </c>
      <c r="F108" s="427">
        <f t="shared" si="48"/>
        <v>0</v>
      </c>
      <c r="G108" s="427">
        <f t="shared" si="49"/>
        <v>0</v>
      </c>
      <c r="H108" s="18">
        <v>0</v>
      </c>
      <c r="I108" s="427">
        <f t="shared" si="50"/>
        <v>0</v>
      </c>
      <c r="J108" s="47">
        <f t="shared" si="51"/>
        <v>0</v>
      </c>
      <c r="K108" s="138" t="s">
        <v>833</v>
      </c>
      <c r="L108" s="360">
        <f t="shared" ref="L108:AJ108" si="64">+$I108*L25*p.ran.porc.ut.bs.sn.traf.hc</f>
        <v>0</v>
      </c>
      <c r="M108" s="360">
        <f t="shared" si="64"/>
        <v>0</v>
      </c>
      <c r="N108" s="360">
        <f t="shared" si="64"/>
        <v>0</v>
      </c>
      <c r="O108" s="360">
        <f t="shared" si="64"/>
        <v>0</v>
      </c>
      <c r="P108" s="360">
        <f t="shared" si="64"/>
        <v>0</v>
      </c>
      <c r="Q108" s="360">
        <f t="shared" si="64"/>
        <v>0</v>
      </c>
      <c r="R108" s="360">
        <f t="shared" si="64"/>
        <v>0</v>
      </c>
      <c r="S108" s="360">
        <f t="shared" si="64"/>
        <v>0</v>
      </c>
      <c r="T108" s="360">
        <f t="shared" si="64"/>
        <v>0</v>
      </c>
      <c r="U108" s="360">
        <f t="shared" si="64"/>
        <v>0</v>
      </c>
      <c r="V108" s="360">
        <f t="shared" si="64"/>
        <v>0</v>
      </c>
      <c r="W108" s="360">
        <f t="shared" si="64"/>
        <v>0</v>
      </c>
      <c r="X108" s="360">
        <f t="shared" si="64"/>
        <v>0</v>
      </c>
      <c r="Y108" s="360">
        <f t="shared" si="64"/>
        <v>0</v>
      </c>
      <c r="Z108" s="360">
        <f t="shared" si="64"/>
        <v>0</v>
      </c>
      <c r="AA108" s="360">
        <f t="shared" si="64"/>
        <v>0</v>
      </c>
      <c r="AB108" s="360">
        <f t="shared" si="64"/>
        <v>0</v>
      </c>
      <c r="AC108" s="360">
        <f t="shared" si="64"/>
        <v>0</v>
      </c>
      <c r="AD108" s="360">
        <f t="shared" si="64"/>
        <v>0</v>
      </c>
      <c r="AE108" s="360">
        <f t="shared" si="64"/>
        <v>0</v>
      </c>
      <c r="AF108" s="360">
        <f t="shared" si="64"/>
        <v>0</v>
      </c>
      <c r="AG108" s="360">
        <f t="shared" si="64"/>
        <v>0</v>
      </c>
      <c r="AH108" s="360">
        <f t="shared" si="64"/>
        <v>0</v>
      </c>
      <c r="AI108" s="360">
        <f t="shared" si="64"/>
        <v>0</v>
      </c>
      <c r="AJ108" s="360">
        <f t="shared" si="64"/>
        <v>0</v>
      </c>
    </row>
    <row r="109" spans="4:36" outlineLevel="1" x14ac:dyDescent="0.3">
      <c r="D109" s="70">
        <f t="shared" si="53"/>
        <v>13</v>
      </c>
      <c r="E109" s="71" t="str">
        <f t="shared" si="47"/>
        <v>Libre</v>
      </c>
      <c r="F109" s="427">
        <f t="shared" si="48"/>
        <v>0</v>
      </c>
      <c r="G109" s="427">
        <f t="shared" si="49"/>
        <v>0</v>
      </c>
      <c r="H109" s="18">
        <v>0</v>
      </c>
      <c r="I109" s="427">
        <f t="shared" si="50"/>
        <v>0</v>
      </c>
      <c r="J109" s="47">
        <f t="shared" si="51"/>
        <v>0</v>
      </c>
      <c r="K109" s="138" t="s">
        <v>833</v>
      </c>
      <c r="L109" s="360">
        <f t="shared" ref="L109:AJ109" si="65">+$I109*L26*p.ran.porc.ut.bs.sn.traf.hc</f>
        <v>0</v>
      </c>
      <c r="M109" s="360">
        <f t="shared" si="65"/>
        <v>0</v>
      </c>
      <c r="N109" s="360">
        <f t="shared" si="65"/>
        <v>0</v>
      </c>
      <c r="O109" s="360">
        <f t="shared" si="65"/>
        <v>0</v>
      </c>
      <c r="P109" s="360">
        <f t="shared" si="65"/>
        <v>0</v>
      </c>
      <c r="Q109" s="360">
        <f t="shared" si="65"/>
        <v>0</v>
      </c>
      <c r="R109" s="360">
        <f t="shared" si="65"/>
        <v>0</v>
      </c>
      <c r="S109" s="360">
        <f t="shared" si="65"/>
        <v>0</v>
      </c>
      <c r="T109" s="360">
        <f t="shared" si="65"/>
        <v>0</v>
      </c>
      <c r="U109" s="360">
        <f t="shared" si="65"/>
        <v>0</v>
      </c>
      <c r="V109" s="360">
        <f t="shared" si="65"/>
        <v>0</v>
      </c>
      <c r="W109" s="360">
        <f t="shared" si="65"/>
        <v>0</v>
      </c>
      <c r="X109" s="360">
        <f t="shared" si="65"/>
        <v>0</v>
      </c>
      <c r="Y109" s="360">
        <f t="shared" si="65"/>
        <v>0</v>
      </c>
      <c r="Z109" s="360">
        <f t="shared" si="65"/>
        <v>0</v>
      </c>
      <c r="AA109" s="360">
        <f t="shared" si="65"/>
        <v>0</v>
      </c>
      <c r="AB109" s="360">
        <f t="shared" si="65"/>
        <v>0</v>
      </c>
      <c r="AC109" s="360">
        <f t="shared" si="65"/>
        <v>0</v>
      </c>
      <c r="AD109" s="360">
        <f t="shared" si="65"/>
        <v>0</v>
      </c>
      <c r="AE109" s="360">
        <f t="shared" si="65"/>
        <v>0</v>
      </c>
      <c r="AF109" s="360">
        <f t="shared" si="65"/>
        <v>0</v>
      </c>
      <c r="AG109" s="360">
        <f t="shared" si="65"/>
        <v>0</v>
      </c>
      <c r="AH109" s="360">
        <f t="shared" si="65"/>
        <v>0</v>
      </c>
      <c r="AI109" s="360">
        <f t="shared" si="65"/>
        <v>0</v>
      </c>
      <c r="AJ109" s="360">
        <f t="shared" si="65"/>
        <v>0</v>
      </c>
    </row>
    <row r="110" spans="4:36" outlineLevel="1" x14ac:dyDescent="0.3">
      <c r="D110" s="70">
        <f t="shared" si="53"/>
        <v>14</v>
      </c>
      <c r="E110" s="71" t="str">
        <f t="shared" si="47"/>
        <v>Libre</v>
      </c>
      <c r="F110" s="427">
        <f t="shared" si="48"/>
        <v>0</v>
      </c>
      <c r="G110" s="427">
        <f t="shared" si="49"/>
        <v>0</v>
      </c>
      <c r="H110" s="18">
        <v>0</v>
      </c>
      <c r="I110" s="427">
        <f t="shared" si="50"/>
        <v>0</v>
      </c>
      <c r="J110" s="47">
        <f t="shared" si="51"/>
        <v>0</v>
      </c>
      <c r="K110" s="138" t="s">
        <v>833</v>
      </c>
      <c r="L110" s="360">
        <f t="shared" ref="L110:AJ110" si="66">+$I110*L27*p.ran.porc.ut.bs.sn.traf.hc</f>
        <v>0</v>
      </c>
      <c r="M110" s="360">
        <f t="shared" si="66"/>
        <v>0</v>
      </c>
      <c r="N110" s="360">
        <f t="shared" si="66"/>
        <v>0</v>
      </c>
      <c r="O110" s="360">
        <f t="shared" si="66"/>
        <v>0</v>
      </c>
      <c r="P110" s="360">
        <f t="shared" si="66"/>
        <v>0</v>
      </c>
      <c r="Q110" s="360">
        <f t="shared" si="66"/>
        <v>0</v>
      </c>
      <c r="R110" s="360">
        <f t="shared" si="66"/>
        <v>0</v>
      </c>
      <c r="S110" s="360">
        <f t="shared" si="66"/>
        <v>0</v>
      </c>
      <c r="T110" s="360">
        <f t="shared" si="66"/>
        <v>0</v>
      </c>
      <c r="U110" s="360">
        <f t="shared" si="66"/>
        <v>0</v>
      </c>
      <c r="V110" s="360">
        <f t="shared" si="66"/>
        <v>0</v>
      </c>
      <c r="W110" s="360">
        <f t="shared" si="66"/>
        <v>0</v>
      </c>
      <c r="X110" s="360">
        <f t="shared" si="66"/>
        <v>0</v>
      </c>
      <c r="Y110" s="360">
        <f t="shared" si="66"/>
        <v>0</v>
      </c>
      <c r="Z110" s="360">
        <f t="shared" si="66"/>
        <v>0</v>
      </c>
      <c r="AA110" s="360">
        <f t="shared" si="66"/>
        <v>0</v>
      </c>
      <c r="AB110" s="360">
        <f t="shared" si="66"/>
        <v>0</v>
      </c>
      <c r="AC110" s="360">
        <f t="shared" si="66"/>
        <v>0</v>
      </c>
      <c r="AD110" s="360">
        <f t="shared" si="66"/>
        <v>0</v>
      </c>
      <c r="AE110" s="360">
        <f t="shared" si="66"/>
        <v>0</v>
      </c>
      <c r="AF110" s="360">
        <f t="shared" si="66"/>
        <v>0</v>
      </c>
      <c r="AG110" s="360">
        <f t="shared" si="66"/>
        <v>0</v>
      </c>
      <c r="AH110" s="360">
        <f t="shared" si="66"/>
        <v>0</v>
      </c>
      <c r="AI110" s="360">
        <f t="shared" si="66"/>
        <v>0</v>
      </c>
      <c r="AJ110" s="360">
        <f t="shared" si="66"/>
        <v>0</v>
      </c>
    </row>
    <row r="111" spans="4:36" outlineLevel="1" x14ac:dyDescent="0.3">
      <c r="D111" s="70">
        <f t="shared" si="53"/>
        <v>15</v>
      </c>
      <c r="E111" s="71" t="str">
        <f t="shared" si="47"/>
        <v>Libre</v>
      </c>
      <c r="F111" s="427">
        <f t="shared" si="48"/>
        <v>0</v>
      </c>
      <c r="G111" s="427">
        <f t="shared" si="49"/>
        <v>0</v>
      </c>
      <c r="H111" s="18">
        <v>0</v>
      </c>
      <c r="I111" s="427">
        <f t="shared" si="50"/>
        <v>0</v>
      </c>
      <c r="J111" s="47">
        <f t="shared" si="51"/>
        <v>0</v>
      </c>
      <c r="K111" s="138" t="s">
        <v>833</v>
      </c>
      <c r="L111" s="360">
        <f t="shared" ref="L111:AJ111" si="67">+$I111*L28*p.ran.porc.ut.bs.sn.traf.hc</f>
        <v>0</v>
      </c>
      <c r="M111" s="360">
        <f t="shared" si="67"/>
        <v>0</v>
      </c>
      <c r="N111" s="360">
        <f t="shared" si="67"/>
        <v>0</v>
      </c>
      <c r="O111" s="360">
        <f t="shared" si="67"/>
        <v>0</v>
      </c>
      <c r="P111" s="360">
        <f t="shared" si="67"/>
        <v>0</v>
      </c>
      <c r="Q111" s="360">
        <f t="shared" si="67"/>
        <v>0</v>
      </c>
      <c r="R111" s="360">
        <f t="shared" si="67"/>
        <v>0</v>
      </c>
      <c r="S111" s="360">
        <f t="shared" si="67"/>
        <v>0</v>
      </c>
      <c r="T111" s="360">
        <f t="shared" si="67"/>
        <v>0</v>
      </c>
      <c r="U111" s="360">
        <f t="shared" si="67"/>
        <v>0</v>
      </c>
      <c r="V111" s="360">
        <f t="shared" si="67"/>
        <v>0</v>
      </c>
      <c r="W111" s="360">
        <f t="shared" si="67"/>
        <v>0</v>
      </c>
      <c r="X111" s="360">
        <f t="shared" si="67"/>
        <v>0</v>
      </c>
      <c r="Y111" s="360">
        <f t="shared" si="67"/>
        <v>0</v>
      </c>
      <c r="Z111" s="360">
        <f t="shared" si="67"/>
        <v>0</v>
      </c>
      <c r="AA111" s="360">
        <f t="shared" si="67"/>
        <v>0</v>
      </c>
      <c r="AB111" s="360">
        <f t="shared" si="67"/>
        <v>0</v>
      </c>
      <c r="AC111" s="360">
        <f t="shared" si="67"/>
        <v>0</v>
      </c>
      <c r="AD111" s="360">
        <f t="shared" si="67"/>
        <v>0</v>
      </c>
      <c r="AE111" s="360">
        <f t="shared" si="67"/>
        <v>0</v>
      </c>
      <c r="AF111" s="360">
        <f t="shared" si="67"/>
        <v>0</v>
      </c>
      <c r="AG111" s="360">
        <f t="shared" si="67"/>
        <v>0</v>
      </c>
      <c r="AH111" s="360">
        <f t="shared" si="67"/>
        <v>0</v>
      </c>
      <c r="AI111" s="360">
        <f t="shared" si="67"/>
        <v>0</v>
      </c>
      <c r="AJ111" s="360">
        <f t="shared" si="67"/>
        <v>0</v>
      </c>
    </row>
    <row r="112" spans="4:36" outlineLevel="1" x14ac:dyDescent="0.3">
      <c r="D112" s="70">
        <f t="shared" si="53"/>
        <v>16</v>
      </c>
      <c r="E112" s="71" t="str">
        <f t="shared" si="47"/>
        <v>Libre</v>
      </c>
      <c r="F112" s="427">
        <f t="shared" si="48"/>
        <v>0</v>
      </c>
      <c r="G112" s="427">
        <f t="shared" si="49"/>
        <v>0</v>
      </c>
      <c r="H112" s="18">
        <v>0</v>
      </c>
      <c r="I112" s="427">
        <f t="shared" si="50"/>
        <v>0</v>
      </c>
      <c r="J112" s="47">
        <f t="shared" si="51"/>
        <v>0</v>
      </c>
      <c r="K112" s="138" t="s">
        <v>833</v>
      </c>
      <c r="L112" s="360">
        <f t="shared" ref="L112:AJ112" si="68">+$I112*L29*p.ran.porc.ut.bs.sn.traf.hc</f>
        <v>0</v>
      </c>
      <c r="M112" s="360">
        <f t="shared" si="68"/>
        <v>0</v>
      </c>
      <c r="N112" s="360">
        <f t="shared" si="68"/>
        <v>0</v>
      </c>
      <c r="O112" s="360">
        <f t="shared" si="68"/>
        <v>0</v>
      </c>
      <c r="P112" s="360">
        <f t="shared" si="68"/>
        <v>0</v>
      </c>
      <c r="Q112" s="360">
        <f t="shared" si="68"/>
        <v>0</v>
      </c>
      <c r="R112" s="360">
        <f t="shared" si="68"/>
        <v>0</v>
      </c>
      <c r="S112" s="360">
        <f t="shared" si="68"/>
        <v>0</v>
      </c>
      <c r="T112" s="360">
        <f t="shared" si="68"/>
        <v>0</v>
      </c>
      <c r="U112" s="360">
        <f t="shared" si="68"/>
        <v>0</v>
      </c>
      <c r="V112" s="360">
        <f t="shared" si="68"/>
        <v>0</v>
      </c>
      <c r="W112" s="360">
        <f t="shared" si="68"/>
        <v>0</v>
      </c>
      <c r="X112" s="360">
        <f t="shared" si="68"/>
        <v>0</v>
      </c>
      <c r="Y112" s="360">
        <f t="shared" si="68"/>
        <v>0</v>
      </c>
      <c r="Z112" s="360">
        <f t="shared" si="68"/>
        <v>0</v>
      </c>
      <c r="AA112" s="360">
        <f t="shared" si="68"/>
        <v>0</v>
      </c>
      <c r="AB112" s="360">
        <f t="shared" si="68"/>
        <v>0</v>
      </c>
      <c r="AC112" s="360">
        <f t="shared" si="68"/>
        <v>0</v>
      </c>
      <c r="AD112" s="360">
        <f t="shared" si="68"/>
        <v>0</v>
      </c>
      <c r="AE112" s="360">
        <f t="shared" si="68"/>
        <v>0</v>
      </c>
      <c r="AF112" s="360">
        <f t="shared" si="68"/>
        <v>0</v>
      </c>
      <c r="AG112" s="360">
        <f t="shared" si="68"/>
        <v>0</v>
      </c>
      <c r="AH112" s="360">
        <f t="shared" si="68"/>
        <v>0</v>
      </c>
      <c r="AI112" s="360">
        <f t="shared" si="68"/>
        <v>0</v>
      </c>
      <c r="AJ112" s="360">
        <f t="shared" si="68"/>
        <v>0</v>
      </c>
    </row>
    <row r="113" spans="3:36" outlineLevel="1" x14ac:dyDescent="0.3">
      <c r="D113" s="70">
        <f t="shared" si="53"/>
        <v>17</v>
      </c>
      <c r="E113" s="71" t="str">
        <f t="shared" si="47"/>
        <v>Libre</v>
      </c>
      <c r="F113" s="427">
        <f t="shared" si="48"/>
        <v>0</v>
      </c>
      <c r="G113" s="427">
        <f t="shared" si="49"/>
        <v>0</v>
      </c>
      <c r="H113" s="18">
        <v>0</v>
      </c>
      <c r="I113" s="427">
        <f t="shared" si="50"/>
        <v>0</v>
      </c>
      <c r="J113" s="47">
        <f t="shared" si="51"/>
        <v>0</v>
      </c>
      <c r="K113" s="138" t="s">
        <v>833</v>
      </c>
      <c r="L113" s="360">
        <f t="shared" ref="L113:AJ113" si="69">+$I113*L30*p.ran.porc.ut.bs.sn.traf.hc</f>
        <v>0</v>
      </c>
      <c r="M113" s="360">
        <f t="shared" si="69"/>
        <v>0</v>
      </c>
      <c r="N113" s="360">
        <f t="shared" si="69"/>
        <v>0</v>
      </c>
      <c r="O113" s="360">
        <f t="shared" si="69"/>
        <v>0</v>
      </c>
      <c r="P113" s="360">
        <f t="shared" si="69"/>
        <v>0</v>
      </c>
      <c r="Q113" s="360">
        <f t="shared" si="69"/>
        <v>0</v>
      </c>
      <c r="R113" s="360">
        <f t="shared" si="69"/>
        <v>0</v>
      </c>
      <c r="S113" s="360">
        <f t="shared" si="69"/>
        <v>0</v>
      </c>
      <c r="T113" s="360">
        <f t="shared" si="69"/>
        <v>0</v>
      </c>
      <c r="U113" s="360">
        <f t="shared" si="69"/>
        <v>0</v>
      </c>
      <c r="V113" s="360">
        <f t="shared" si="69"/>
        <v>0</v>
      </c>
      <c r="W113" s="360">
        <f t="shared" si="69"/>
        <v>0</v>
      </c>
      <c r="X113" s="360">
        <f t="shared" si="69"/>
        <v>0</v>
      </c>
      <c r="Y113" s="360">
        <f t="shared" si="69"/>
        <v>0</v>
      </c>
      <c r="Z113" s="360">
        <f t="shared" si="69"/>
        <v>0</v>
      </c>
      <c r="AA113" s="360">
        <f t="shared" si="69"/>
        <v>0</v>
      </c>
      <c r="AB113" s="360">
        <f t="shared" si="69"/>
        <v>0</v>
      </c>
      <c r="AC113" s="360">
        <f t="shared" si="69"/>
        <v>0</v>
      </c>
      <c r="AD113" s="360">
        <f t="shared" si="69"/>
        <v>0</v>
      </c>
      <c r="AE113" s="360">
        <f t="shared" si="69"/>
        <v>0</v>
      </c>
      <c r="AF113" s="360">
        <f t="shared" si="69"/>
        <v>0</v>
      </c>
      <c r="AG113" s="360">
        <f t="shared" si="69"/>
        <v>0</v>
      </c>
      <c r="AH113" s="360">
        <f t="shared" si="69"/>
        <v>0</v>
      </c>
      <c r="AI113" s="360">
        <f t="shared" si="69"/>
        <v>0</v>
      </c>
      <c r="AJ113" s="360">
        <f t="shared" si="69"/>
        <v>0</v>
      </c>
    </row>
    <row r="114" spans="3:36" outlineLevel="1" x14ac:dyDescent="0.3">
      <c r="D114" s="70">
        <f t="shared" si="53"/>
        <v>18</v>
      </c>
      <c r="E114" s="71" t="str">
        <f t="shared" si="47"/>
        <v>Libre</v>
      </c>
      <c r="F114" s="427">
        <f t="shared" si="48"/>
        <v>0</v>
      </c>
      <c r="G114" s="427">
        <f t="shared" si="49"/>
        <v>0</v>
      </c>
      <c r="H114" s="18">
        <v>0</v>
      </c>
      <c r="I114" s="427">
        <f t="shared" si="50"/>
        <v>0</v>
      </c>
      <c r="J114" s="47">
        <f t="shared" si="51"/>
        <v>0</v>
      </c>
      <c r="K114" s="138" t="s">
        <v>833</v>
      </c>
      <c r="L114" s="360">
        <f t="shared" ref="L114:AJ114" si="70">+$I114*L31*p.ran.porc.ut.bs.sn.traf.hc</f>
        <v>0</v>
      </c>
      <c r="M114" s="360">
        <f t="shared" si="70"/>
        <v>0</v>
      </c>
      <c r="N114" s="360">
        <f t="shared" si="70"/>
        <v>0</v>
      </c>
      <c r="O114" s="360">
        <f t="shared" si="70"/>
        <v>0</v>
      </c>
      <c r="P114" s="360">
        <f t="shared" si="70"/>
        <v>0</v>
      </c>
      <c r="Q114" s="360">
        <f t="shared" si="70"/>
        <v>0</v>
      </c>
      <c r="R114" s="360">
        <f t="shared" si="70"/>
        <v>0</v>
      </c>
      <c r="S114" s="360">
        <f t="shared" si="70"/>
        <v>0</v>
      </c>
      <c r="T114" s="360">
        <f t="shared" si="70"/>
        <v>0</v>
      </c>
      <c r="U114" s="360">
        <f t="shared" si="70"/>
        <v>0</v>
      </c>
      <c r="V114" s="360">
        <f t="shared" si="70"/>
        <v>0</v>
      </c>
      <c r="W114" s="360">
        <f t="shared" si="70"/>
        <v>0</v>
      </c>
      <c r="X114" s="360">
        <f t="shared" si="70"/>
        <v>0</v>
      </c>
      <c r="Y114" s="360">
        <f t="shared" si="70"/>
        <v>0</v>
      </c>
      <c r="Z114" s="360">
        <f t="shared" si="70"/>
        <v>0</v>
      </c>
      <c r="AA114" s="360">
        <f t="shared" si="70"/>
        <v>0</v>
      </c>
      <c r="AB114" s="360">
        <f t="shared" si="70"/>
        <v>0</v>
      </c>
      <c r="AC114" s="360">
        <f t="shared" si="70"/>
        <v>0</v>
      </c>
      <c r="AD114" s="360">
        <f t="shared" si="70"/>
        <v>0</v>
      </c>
      <c r="AE114" s="360">
        <f t="shared" si="70"/>
        <v>0</v>
      </c>
      <c r="AF114" s="360">
        <f t="shared" si="70"/>
        <v>0</v>
      </c>
      <c r="AG114" s="360">
        <f t="shared" si="70"/>
        <v>0</v>
      </c>
      <c r="AH114" s="360">
        <f t="shared" si="70"/>
        <v>0</v>
      </c>
      <c r="AI114" s="360">
        <f t="shared" si="70"/>
        <v>0</v>
      </c>
      <c r="AJ114" s="360">
        <f t="shared" si="70"/>
        <v>0</v>
      </c>
    </row>
    <row r="115" spans="3:36" outlineLevel="1" x14ac:dyDescent="0.3">
      <c r="D115" s="70">
        <f t="shared" si="53"/>
        <v>19</v>
      </c>
      <c r="E115" s="71" t="str">
        <f t="shared" si="47"/>
        <v>Libre</v>
      </c>
      <c r="F115" s="427">
        <f t="shared" si="48"/>
        <v>0</v>
      </c>
      <c r="G115" s="427">
        <f t="shared" si="49"/>
        <v>0</v>
      </c>
      <c r="H115" s="18">
        <v>0</v>
      </c>
      <c r="I115" s="427">
        <f t="shared" si="50"/>
        <v>0</v>
      </c>
      <c r="J115" s="47">
        <f t="shared" si="51"/>
        <v>0</v>
      </c>
      <c r="K115" s="138" t="s">
        <v>833</v>
      </c>
      <c r="L115" s="360">
        <f t="shared" ref="L115:AJ115" si="71">+$I115*L32*p.ran.porc.ut.bs.sn.traf.hc</f>
        <v>0</v>
      </c>
      <c r="M115" s="360">
        <f t="shared" si="71"/>
        <v>0</v>
      </c>
      <c r="N115" s="360">
        <f t="shared" si="71"/>
        <v>0</v>
      </c>
      <c r="O115" s="360">
        <f t="shared" si="71"/>
        <v>0</v>
      </c>
      <c r="P115" s="360">
        <f t="shared" si="71"/>
        <v>0</v>
      </c>
      <c r="Q115" s="360">
        <f t="shared" si="71"/>
        <v>0</v>
      </c>
      <c r="R115" s="360">
        <f t="shared" si="71"/>
        <v>0</v>
      </c>
      <c r="S115" s="360">
        <f t="shared" si="71"/>
        <v>0</v>
      </c>
      <c r="T115" s="360">
        <f t="shared" si="71"/>
        <v>0</v>
      </c>
      <c r="U115" s="360">
        <f t="shared" si="71"/>
        <v>0</v>
      </c>
      <c r="V115" s="360">
        <f t="shared" si="71"/>
        <v>0</v>
      </c>
      <c r="W115" s="360">
        <f t="shared" si="71"/>
        <v>0</v>
      </c>
      <c r="X115" s="360">
        <f t="shared" si="71"/>
        <v>0</v>
      </c>
      <c r="Y115" s="360">
        <f t="shared" si="71"/>
        <v>0</v>
      </c>
      <c r="Z115" s="360">
        <f t="shared" si="71"/>
        <v>0</v>
      </c>
      <c r="AA115" s="360">
        <f t="shared" si="71"/>
        <v>0</v>
      </c>
      <c r="AB115" s="360">
        <f t="shared" si="71"/>
        <v>0</v>
      </c>
      <c r="AC115" s="360">
        <f t="shared" si="71"/>
        <v>0</v>
      </c>
      <c r="AD115" s="360">
        <f t="shared" si="71"/>
        <v>0</v>
      </c>
      <c r="AE115" s="360">
        <f t="shared" si="71"/>
        <v>0</v>
      </c>
      <c r="AF115" s="360">
        <f t="shared" si="71"/>
        <v>0</v>
      </c>
      <c r="AG115" s="360">
        <f t="shared" si="71"/>
        <v>0</v>
      </c>
      <c r="AH115" s="360">
        <f t="shared" si="71"/>
        <v>0</v>
      </c>
      <c r="AI115" s="360">
        <f t="shared" si="71"/>
        <v>0</v>
      </c>
      <c r="AJ115" s="360">
        <f t="shared" si="71"/>
        <v>0</v>
      </c>
    </row>
    <row r="116" spans="3:36" outlineLevel="1" x14ac:dyDescent="0.3">
      <c r="D116" s="70">
        <f t="shared" si="53"/>
        <v>20</v>
      </c>
      <c r="E116" s="417" t="str">
        <f t="shared" si="47"/>
        <v>Libre</v>
      </c>
      <c r="F116" s="427">
        <f t="shared" si="48"/>
        <v>0</v>
      </c>
      <c r="G116" s="427">
        <f t="shared" si="49"/>
        <v>0</v>
      </c>
      <c r="H116" s="18">
        <v>0</v>
      </c>
      <c r="I116" s="427">
        <f t="shared" si="50"/>
        <v>0</v>
      </c>
      <c r="J116" s="47">
        <f t="shared" si="51"/>
        <v>0</v>
      </c>
      <c r="K116" s="138" t="s">
        <v>833</v>
      </c>
      <c r="L116" s="360">
        <f t="shared" ref="L116:AJ116" si="72">+$I116*L33*p.ran.porc.ut.bs.sn.traf.hc</f>
        <v>0</v>
      </c>
      <c r="M116" s="360">
        <f t="shared" si="72"/>
        <v>0</v>
      </c>
      <c r="N116" s="360">
        <f t="shared" si="72"/>
        <v>0</v>
      </c>
      <c r="O116" s="360">
        <f t="shared" si="72"/>
        <v>0</v>
      </c>
      <c r="P116" s="360">
        <f t="shared" si="72"/>
        <v>0</v>
      </c>
      <c r="Q116" s="360">
        <f t="shared" si="72"/>
        <v>0</v>
      </c>
      <c r="R116" s="360">
        <f t="shared" si="72"/>
        <v>0</v>
      </c>
      <c r="S116" s="360">
        <f t="shared" si="72"/>
        <v>0</v>
      </c>
      <c r="T116" s="360">
        <f t="shared" si="72"/>
        <v>0</v>
      </c>
      <c r="U116" s="360">
        <f t="shared" si="72"/>
        <v>0</v>
      </c>
      <c r="V116" s="360">
        <f t="shared" si="72"/>
        <v>0</v>
      </c>
      <c r="W116" s="360">
        <f t="shared" si="72"/>
        <v>0</v>
      </c>
      <c r="X116" s="360">
        <f t="shared" si="72"/>
        <v>0</v>
      </c>
      <c r="Y116" s="360">
        <f t="shared" si="72"/>
        <v>0</v>
      </c>
      <c r="Z116" s="360">
        <f t="shared" si="72"/>
        <v>0</v>
      </c>
      <c r="AA116" s="360">
        <f t="shared" si="72"/>
        <v>0</v>
      </c>
      <c r="AB116" s="360">
        <f t="shared" si="72"/>
        <v>0</v>
      </c>
      <c r="AC116" s="360">
        <f t="shared" si="72"/>
        <v>0</v>
      </c>
      <c r="AD116" s="360">
        <f t="shared" si="72"/>
        <v>0</v>
      </c>
      <c r="AE116" s="360">
        <f t="shared" si="72"/>
        <v>0</v>
      </c>
      <c r="AF116" s="360">
        <f t="shared" si="72"/>
        <v>0</v>
      </c>
      <c r="AG116" s="360">
        <f t="shared" si="72"/>
        <v>0</v>
      </c>
      <c r="AH116" s="360">
        <f t="shared" si="72"/>
        <v>0</v>
      </c>
      <c r="AI116" s="360">
        <f t="shared" si="72"/>
        <v>0</v>
      </c>
      <c r="AJ116" s="360">
        <f t="shared" si="72"/>
        <v>0</v>
      </c>
    </row>
    <row r="117" spans="3:36" outlineLevel="1" x14ac:dyDescent="0.3"/>
    <row r="118" spans="3:36" outlineLevel="1" x14ac:dyDescent="0.3">
      <c r="E118" s="343" t="s">
        <v>23</v>
      </c>
      <c r="F118" s="342"/>
      <c r="G118" s="342"/>
      <c r="H118" s="342"/>
      <c r="J118" s="353">
        <f>+SUM(J97:J116)</f>
        <v>553176.00000000012</v>
      </c>
      <c r="K118" s="138" t="s">
        <v>833</v>
      </c>
      <c r="L118" s="353">
        <f t="shared" ref="L118:AJ118" si="73">+SUM(L97:L116)</f>
        <v>22127.040000000005</v>
      </c>
      <c r="M118" s="353">
        <f t="shared" si="73"/>
        <v>22127.040000000005</v>
      </c>
      <c r="N118" s="353">
        <f t="shared" si="73"/>
        <v>22127.040000000005</v>
      </c>
      <c r="O118" s="353">
        <f t="shared" si="73"/>
        <v>22127.040000000005</v>
      </c>
      <c r="P118" s="353">
        <f t="shared" si="73"/>
        <v>22127.040000000005</v>
      </c>
      <c r="Q118" s="353">
        <f t="shared" si="73"/>
        <v>22127.040000000005</v>
      </c>
      <c r="R118" s="353">
        <f t="shared" si="73"/>
        <v>22127.040000000005</v>
      </c>
      <c r="S118" s="353">
        <f t="shared" si="73"/>
        <v>22127.040000000005</v>
      </c>
      <c r="T118" s="353">
        <f t="shared" si="73"/>
        <v>22127.040000000005</v>
      </c>
      <c r="U118" s="353">
        <f t="shared" si="73"/>
        <v>22127.040000000005</v>
      </c>
      <c r="V118" s="353">
        <f t="shared" si="73"/>
        <v>22127.040000000005</v>
      </c>
      <c r="W118" s="353">
        <f t="shared" si="73"/>
        <v>22127.040000000005</v>
      </c>
      <c r="X118" s="353">
        <f t="shared" si="73"/>
        <v>22127.040000000005</v>
      </c>
      <c r="Y118" s="353">
        <f t="shared" si="73"/>
        <v>22127.040000000005</v>
      </c>
      <c r="Z118" s="353">
        <f t="shared" si="73"/>
        <v>22127.040000000005</v>
      </c>
      <c r="AA118" s="353">
        <f t="shared" si="73"/>
        <v>22127.040000000005</v>
      </c>
      <c r="AB118" s="353">
        <f t="shared" si="73"/>
        <v>22127.040000000005</v>
      </c>
      <c r="AC118" s="353">
        <f t="shared" si="73"/>
        <v>22127.040000000005</v>
      </c>
      <c r="AD118" s="353">
        <f t="shared" si="73"/>
        <v>22127.040000000005</v>
      </c>
      <c r="AE118" s="353">
        <f t="shared" si="73"/>
        <v>22127.040000000005</v>
      </c>
      <c r="AF118" s="353">
        <f t="shared" si="73"/>
        <v>22127.040000000005</v>
      </c>
      <c r="AG118" s="353">
        <f t="shared" si="73"/>
        <v>22127.040000000005</v>
      </c>
      <c r="AH118" s="353">
        <f t="shared" si="73"/>
        <v>22127.040000000005</v>
      </c>
      <c r="AI118" s="353">
        <f t="shared" si="73"/>
        <v>22127.040000000005</v>
      </c>
      <c r="AJ118" s="353">
        <f t="shared" si="73"/>
        <v>22127.040000000005</v>
      </c>
    </row>
    <row r="119" spans="3:36" outlineLevel="1" x14ac:dyDescent="0.3"/>
    <row r="120" spans="3:36" ht="18" thickBot="1" x14ac:dyDescent="0.35">
      <c r="C120" s="339" t="s">
        <v>1041</v>
      </c>
      <c r="D120" s="339"/>
      <c r="E120" s="339"/>
      <c r="F120" s="339"/>
      <c r="G120" s="339"/>
      <c r="H120" s="339"/>
      <c r="I120" s="339"/>
      <c r="J120" s="339"/>
      <c r="K120" s="339"/>
    </row>
    <row r="122" spans="3:36" outlineLevel="1" x14ac:dyDescent="0.3">
      <c r="D122" s="69" t="s">
        <v>76</v>
      </c>
      <c r="E122" s="69" t="s">
        <v>77</v>
      </c>
      <c r="J122" s="69" t="s">
        <v>791</v>
      </c>
      <c r="L122" s="69" t="str">
        <f t="shared" ref="L122:AJ122" si="74">+INDEX(l.reg.nom,L$6)</f>
        <v>Amazonas</v>
      </c>
      <c r="M122" s="69" t="str">
        <f t="shared" si="74"/>
        <v>Ancash</v>
      </c>
      <c r="N122" s="69" t="str">
        <f t="shared" si="74"/>
        <v>Apurímac</v>
      </c>
      <c r="O122" s="69" t="str">
        <f t="shared" si="74"/>
        <v>Arequipa</v>
      </c>
      <c r="P122" s="69" t="str">
        <f t="shared" si="74"/>
        <v>Ayacucho</v>
      </c>
      <c r="Q122" s="69" t="str">
        <f t="shared" si="74"/>
        <v>Cajamarca</v>
      </c>
      <c r="R122" s="69" t="str">
        <f t="shared" si="74"/>
        <v>Callao</v>
      </c>
      <c r="S122" s="69" t="str">
        <f t="shared" si="74"/>
        <v>Cusco</v>
      </c>
      <c r="T122" s="69" t="str">
        <f t="shared" si="74"/>
        <v>Huancavelica</v>
      </c>
      <c r="U122" s="69" t="str">
        <f t="shared" si="74"/>
        <v>Huánuco</v>
      </c>
      <c r="V122" s="69" t="str">
        <f t="shared" si="74"/>
        <v>Ica</v>
      </c>
      <c r="W122" s="69" t="str">
        <f t="shared" si="74"/>
        <v>Junín</v>
      </c>
      <c r="X122" s="69" t="str">
        <f t="shared" si="74"/>
        <v>La Libertad</v>
      </c>
      <c r="Y122" s="69" t="str">
        <f t="shared" si="74"/>
        <v>Lambayeque</v>
      </c>
      <c r="Z122" s="69" t="str">
        <f t="shared" si="74"/>
        <v>Lima</v>
      </c>
      <c r="AA122" s="69" t="str">
        <f t="shared" si="74"/>
        <v>Loreto</v>
      </c>
      <c r="AB122" s="69" t="str">
        <f t="shared" si="74"/>
        <v>Madre de Dios</v>
      </c>
      <c r="AC122" s="69" t="str">
        <f t="shared" si="74"/>
        <v>Moquegua</v>
      </c>
      <c r="AD122" s="69" t="str">
        <f t="shared" si="74"/>
        <v>Pasco</v>
      </c>
      <c r="AE122" s="69" t="str">
        <f t="shared" si="74"/>
        <v>Piura</v>
      </c>
      <c r="AF122" s="69" t="str">
        <f t="shared" si="74"/>
        <v>Puno</v>
      </c>
      <c r="AG122" s="69" t="str">
        <f t="shared" si="74"/>
        <v>San Martín</v>
      </c>
      <c r="AH122" s="69" t="str">
        <f t="shared" si="74"/>
        <v>Tacna</v>
      </c>
      <c r="AI122" s="69" t="str">
        <f t="shared" si="74"/>
        <v>Tumbes</v>
      </c>
      <c r="AJ122" s="69" t="str">
        <f t="shared" si="74"/>
        <v>Ucayali</v>
      </c>
    </row>
    <row r="123" spans="3:36" outlineLevel="1" x14ac:dyDescent="0.3">
      <c r="D123" s="70">
        <v>1</v>
      </c>
      <c r="E123" s="423" t="str">
        <f t="shared" ref="E123:E142" si="75">INDEX(l.geo.nom2,D123)</f>
        <v>2G-Urbano</v>
      </c>
      <c r="J123" s="47">
        <f t="shared" ref="J123:J142" si="76">+SUM(L123:AJ123)</f>
        <v>0</v>
      </c>
      <c r="K123" s="138" t="s">
        <v>833</v>
      </c>
      <c r="L123" s="360">
        <f t="shared" ref="L123:AJ123" si="77">+MAX(0,L71-L97)</f>
        <v>0</v>
      </c>
      <c r="M123" s="360">
        <f t="shared" si="77"/>
        <v>0</v>
      </c>
      <c r="N123" s="360">
        <f t="shared" si="77"/>
        <v>0</v>
      </c>
      <c r="O123" s="360">
        <f t="shared" si="77"/>
        <v>0</v>
      </c>
      <c r="P123" s="360">
        <f t="shared" si="77"/>
        <v>0</v>
      </c>
      <c r="Q123" s="360">
        <f t="shared" si="77"/>
        <v>0</v>
      </c>
      <c r="R123" s="360">
        <f t="shared" si="77"/>
        <v>0</v>
      </c>
      <c r="S123" s="360">
        <f t="shared" si="77"/>
        <v>0</v>
      </c>
      <c r="T123" s="360">
        <f t="shared" si="77"/>
        <v>0</v>
      </c>
      <c r="U123" s="360">
        <f t="shared" si="77"/>
        <v>0</v>
      </c>
      <c r="V123" s="360">
        <f t="shared" si="77"/>
        <v>0</v>
      </c>
      <c r="W123" s="360">
        <f t="shared" si="77"/>
        <v>0</v>
      </c>
      <c r="X123" s="360">
        <f t="shared" si="77"/>
        <v>0</v>
      </c>
      <c r="Y123" s="360">
        <f t="shared" si="77"/>
        <v>0</v>
      </c>
      <c r="Z123" s="360">
        <f t="shared" si="77"/>
        <v>0</v>
      </c>
      <c r="AA123" s="360">
        <f t="shared" si="77"/>
        <v>0</v>
      </c>
      <c r="AB123" s="360">
        <f t="shared" si="77"/>
        <v>0</v>
      </c>
      <c r="AC123" s="360">
        <f t="shared" si="77"/>
        <v>0</v>
      </c>
      <c r="AD123" s="360">
        <f t="shared" si="77"/>
        <v>0</v>
      </c>
      <c r="AE123" s="360">
        <f t="shared" si="77"/>
        <v>0</v>
      </c>
      <c r="AF123" s="360">
        <f t="shared" si="77"/>
        <v>0</v>
      </c>
      <c r="AG123" s="360">
        <f t="shared" si="77"/>
        <v>0</v>
      </c>
      <c r="AH123" s="360">
        <f t="shared" si="77"/>
        <v>0</v>
      </c>
      <c r="AI123" s="360">
        <f t="shared" si="77"/>
        <v>0</v>
      </c>
      <c r="AJ123" s="360">
        <f t="shared" si="77"/>
        <v>0</v>
      </c>
    </row>
    <row r="124" spans="3:36" outlineLevel="1" x14ac:dyDescent="0.3">
      <c r="D124" s="70">
        <f t="shared" ref="D124:D142" si="78">+D123+1</f>
        <v>2</v>
      </c>
      <c r="E124" s="423" t="str">
        <f t="shared" si="75"/>
        <v>2G-Suburbano</v>
      </c>
      <c r="J124" s="47">
        <f t="shared" si="76"/>
        <v>0</v>
      </c>
      <c r="K124" s="138" t="s">
        <v>833</v>
      </c>
      <c r="L124" s="360">
        <f t="shared" ref="L124:AJ124" si="79">+MAX(0,L72-L98)</f>
        <v>0</v>
      </c>
      <c r="M124" s="360">
        <f t="shared" si="79"/>
        <v>0</v>
      </c>
      <c r="N124" s="360">
        <f t="shared" si="79"/>
        <v>0</v>
      </c>
      <c r="O124" s="360">
        <f t="shared" si="79"/>
        <v>0</v>
      </c>
      <c r="P124" s="360">
        <f t="shared" si="79"/>
        <v>0</v>
      </c>
      <c r="Q124" s="360">
        <f t="shared" si="79"/>
        <v>0</v>
      </c>
      <c r="R124" s="360">
        <f t="shared" si="79"/>
        <v>0</v>
      </c>
      <c r="S124" s="360">
        <f t="shared" si="79"/>
        <v>0</v>
      </c>
      <c r="T124" s="360">
        <f t="shared" si="79"/>
        <v>0</v>
      </c>
      <c r="U124" s="360">
        <f t="shared" si="79"/>
        <v>0</v>
      </c>
      <c r="V124" s="360">
        <f t="shared" si="79"/>
        <v>0</v>
      </c>
      <c r="W124" s="360">
        <f t="shared" si="79"/>
        <v>0</v>
      </c>
      <c r="X124" s="360">
        <f t="shared" si="79"/>
        <v>0</v>
      </c>
      <c r="Y124" s="360">
        <f t="shared" si="79"/>
        <v>0</v>
      </c>
      <c r="Z124" s="360">
        <f t="shared" si="79"/>
        <v>0</v>
      </c>
      <c r="AA124" s="360">
        <f t="shared" si="79"/>
        <v>0</v>
      </c>
      <c r="AB124" s="360">
        <f t="shared" si="79"/>
        <v>0</v>
      </c>
      <c r="AC124" s="360">
        <f t="shared" si="79"/>
        <v>0</v>
      </c>
      <c r="AD124" s="360">
        <f t="shared" si="79"/>
        <v>0</v>
      </c>
      <c r="AE124" s="360">
        <f t="shared" si="79"/>
        <v>0</v>
      </c>
      <c r="AF124" s="360">
        <f t="shared" si="79"/>
        <v>0</v>
      </c>
      <c r="AG124" s="360">
        <f t="shared" si="79"/>
        <v>0</v>
      </c>
      <c r="AH124" s="360">
        <f t="shared" si="79"/>
        <v>0</v>
      </c>
      <c r="AI124" s="360">
        <f t="shared" si="79"/>
        <v>0</v>
      </c>
      <c r="AJ124" s="360">
        <f t="shared" si="79"/>
        <v>0</v>
      </c>
    </row>
    <row r="125" spans="3:36" outlineLevel="1" x14ac:dyDescent="0.3">
      <c r="D125" s="70">
        <f t="shared" si="78"/>
        <v>3</v>
      </c>
      <c r="E125" s="423" t="str">
        <f t="shared" si="75"/>
        <v>2G-Rural</v>
      </c>
      <c r="J125" s="47">
        <f t="shared" si="76"/>
        <v>0</v>
      </c>
      <c r="K125" s="138" t="s">
        <v>833</v>
      </c>
      <c r="L125" s="360">
        <f t="shared" ref="L125:AJ125" si="80">+MAX(0,L73-L99)</f>
        <v>0</v>
      </c>
      <c r="M125" s="360">
        <f t="shared" si="80"/>
        <v>0</v>
      </c>
      <c r="N125" s="360">
        <f t="shared" si="80"/>
        <v>0</v>
      </c>
      <c r="O125" s="360">
        <f t="shared" si="80"/>
        <v>0</v>
      </c>
      <c r="P125" s="360">
        <f t="shared" si="80"/>
        <v>0</v>
      </c>
      <c r="Q125" s="360">
        <f t="shared" si="80"/>
        <v>0</v>
      </c>
      <c r="R125" s="360">
        <f t="shared" si="80"/>
        <v>0</v>
      </c>
      <c r="S125" s="360">
        <f t="shared" si="80"/>
        <v>0</v>
      </c>
      <c r="T125" s="360">
        <f t="shared" si="80"/>
        <v>0</v>
      </c>
      <c r="U125" s="360">
        <f t="shared" si="80"/>
        <v>0</v>
      </c>
      <c r="V125" s="360">
        <f t="shared" si="80"/>
        <v>0</v>
      </c>
      <c r="W125" s="360">
        <f t="shared" si="80"/>
        <v>0</v>
      </c>
      <c r="X125" s="360">
        <f t="shared" si="80"/>
        <v>0</v>
      </c>
      <c r="Y125" s="360">
        <f t="shared" si="80"/>
        <v>0</v>
      </c>
      <c r="Z125" s="360">
        <f t="shared" si="80"/>
        <v>0</v>
      </c>
      <c r="AA125" s="360">
        <f t="shared" si="80"/>
        <v>0</v>
      </c>
      <c r="AB125" s="360">
        <f t="shared" si="80"/>
        <v>0</v>
      </c>
      <c r="AC125" s="360">
        <f t="shared" si="80"/>
        <v>0</v>
      </c>
      <c r="AD125" s="360">
        <f t="shared" si="80"/>
        <v>0</v>
      </c>
      <c r="AE125" s="360">
        <f t="shared" si="80"/>
        <v>0</v>
      </c>
      <c r="AF125" s="360">
        <f t="shared" si="80"/>
        <v>0</v>
      </c>
      <c r="AG125" s="360">
        <f t="shared" si="80"/>
        <v>0</v>
      </c>
      <c r="AH125" s="360">
        <f t="shared" si="80"/>
        <v>0</v>
      </c>
      <c r="AI125" s="360">
        <f t="shared" si="80"/>
        <v>0</v>
      </c>
      <c r="AJ125" s="360">
        <f t="shared" si="80"/>
        <v>0</v>
      </c>
    </row>
    <row r="126" spans="3:36" outlineLevel="1" x14ac:dyDescent="0.3">
      <c r="D126" s="70">
        <f t="shared" si="78"/>
        <v>4</v>
      </c>
      <c r="E126" s="423" t="str">
        <f t="shared" si="75"/>
        <v>2G-Libre</v>
      </c>
      <c r="J126" s="47">
        <f t="shared" si="76"/>
        <v>0</v>
      </c>
      <c r="K126" s="138" t="s">
        <v>833</v>
      </c>
      <c r="L126" s="360">
        <f t="shared" ref="L126:AJ126" si="81">+MAX(0,L74-L100)</f>
        <v>0</v>
      </c>
      <c r="M126" s="360">
        <f t="shared" si="81"/>
        <v>0</v>
      </c>
      <c r="N126" s="360">
        <f t="shared" si="81"/>
        <v>0</v>
      </c>
      <c r="O126" s="360">
        <f t="shared" si="81"/>
        <v>0</v>
      </c>
      <c r="P126" s="360">
        <f t="shared" si="81"/>
        <v>0</v>
      </c>
      <c r="Q126" s="360">
        <f t="shared" si="81"/>
        <v>0</v>
      </c>
      <c r="R126" s="360">
        <f t="shared" si="81"/>
        <v>0</v>
      </c>
      <c r="S126" s="360">
        <f t="shared" si="81"/>
        <v>0</v>
      </c>
      <c r="T126" s="360">
        <f t="shared" si="81"/>
        <v>0</v>
      </c>
      <c r="U126" s="360">
        <f t="shared" si="81"/>
        <v>0</v>
      </c>
      <c r="V126" s="360">
        <f t="shared" si="81"/>
        <v>0</v>
      </c>
      <c r="W126" s="360">
        <f t="shared" si="81"/>
        <v>0</v>
      </c>
      <c r="X126" s="360">
        <f t="shared" si="81"/>
        <v>0</v>
      </c>
      <c r="Y126" s="360">
        <f t="shared" si="81"/>
        <v>0</v>
      </c>
      <c r="Z126" s="360">
        <f t="shared" si="81"/>
        <v>0</v>
      </c>
      <c r="AA126" s="360">
        <f t="shared" si="81"/>
        <v>0</v>
      </c>
      <c r="AB126" s="360">
        <f t="shared" si="81"/>
        <v>0</v>
      </c>
      <c r="AC126" s="360">
        <f t="shared" si="81"/>
        <v>0</v>
      </c>
      <c r="AD126" s="360">
        <f t="shared" si="81"/>
        <v>0</v>
      </c>
      <c r="AE126" s="360">
        <f t="shared" si="81"/>
        <v>0</v>
      </c>
      <c r="AF126" s="360">
        <f t="shared" si="81"/>
        <v>0</v>
      </c>
      <c r="AG126" s="360">
        <f t="shared" si="81"/>
        <v>0</v>
      </c>
      <c r="AH126" s="360">
        <f t="shared" si="81"/>
        <v>0</v>
      </c>
      <c r="AI126" s="360">
        <f t="shared" si="81"/>
        <v>0</v>
      </c>
      <c r="AJ126" s="360">
        <f t="shared" si="81"/>
        <v>0</v>
      </c>
    </row>
    <row r="127" spans="3:36" outlineLevel="1" x14ac:dyDescent="0.3">
      <c r="D127" s="70">
        <f t="shared" si="78"/>
        <v>5</v>
      </c>
      <c r="E127" s="417" t="str">
        <f t="shared" si="75"/>
        <v>3G-Urbano</v>
      </c>
      <c r="J127" s="47">
        <f t="shared" si="76"/>
        <v>0</v>
      </c>
      <c r="K127" s="138" t="s">
        <v>833</v>
      </c>
      <c r="L127" s="360">
        <f t="shared" ref="L127:AJ127" si="82">+MAX(0,L75-L101)</f>
        <v>0</v>
      </c>
      <c r="M127" s="360">
        <f t="shared" si="82"/>
        <v>0</v>
      </c>
      <c r="N127" s="360">
        <f t="shared" si="82"/>
        <v>0</v>
      </c>
      <c r="O127" s="360">
        <f t="shared" si="82"/>
        <v>0</v>
      </c>
      <c r="P127" s="360">
        <f t="shared" si="82"/>
        <v>0</v>
      </c>
      <c r="Q127" s="360">
        <f t="shared" si="82"/>
        <v>0</v>
      </c>
      <c r="R127" s="360">
        <f t="shared" si="82"/>
        <v>0</v>
      </c>
      <c r="S127" s="360">
        <f t="shared" si="82"/>
        <v>0</v>
      </c>
      <c r="T127" s="360">
        <f t="shared" si="82"/>
        <v>0</v>
      </c>
      <c r="U127" s="360">
        <f t="shared" si="82"/>
        <v>0</v>
      </c>
      <c r="V127" s="360">
        <f t="shared" si="82"/>
        <v>0</v>
      </c>
      <c r="W127" s="360">
        <f t="shared" si="82"/>
        <v>0</v>
      </c>
      <c r="X127" s="360">
        <f t="shared" si="82"/>
        <v>0</v>
      </c>
      <c r="Y127" s="360">
        <f t="shared" si="82"/>
        <v>0</v>
      </c>
      <c r="Z127" s="360">
        <f t="shared" si="82"/>
        <v>0</v>
      </c>
      <c r="AA127" s="360">
        <f t="shared" si="82"/>
        <v>0</v>
      </c>
      <c r="AB127" s="360">
        <f t="shared" si="82"/>
        <v>0</v>
      </c>
      <c r="AC127" s="360">
        <f t="shared" si="82"/>
        <v>0</v>
      </c>
      <c r="AD127" s="360">
        <f t="shared" si="82"/>
        <v>0</v>
      </c>
      <c r="AE127" s="360">
        <f t="shared" si="82"/>
        <v>0</v>
      </c>
      <c r="AF127" s="360">
        <f t="shared" si="82"/>
        <v>0</v>
      </c>
      <c r="AG127" s="360">
        <f t="shared" si="82"/>
        <v>0</v>
      </c>
      <c r="AH127" s="360">
        <f t="shared" si="82"/>
        <v>0</v>
      </c>
      <c r="AI127" s="360">
        <f t="shared" si="82"/>
        <v>0</v>
      </c>
      <c r="AJ127" s="360">
        <f t="shared" si="82"/>
        <v>0</v>
      </c>
    </row>
    <row r="128" spans="3:36" outlineLevel="1" x14ac:dyDescent="0.3">
      <c r="D128" s="70">
        <f t="shared" si="78"/>
        <v>6</v>
      </c>
      <c r="E128" s="417" t="str">
        <f t="shared" si="75"/>
        <v>3G-Suburbano</v>
      </c>
      <c r="J128" s="47">
        <f t="shared" si="76"/>
        <v>0</v>
      </c>
      <c r="K128" s="138" t="s">
        <v>833</v>
      </c>
      <c r="L128" s="360">
        <f t="shared" ref="L128:AJ128" si="83">+MAX(0,L76-L102)</f>
        <v>0</v>
      </c>
      <c r="M128" s="360">
        <f t="shared" si="83"/>
        <v>0</v>
      </c>
      <c r="N128" s="360">
        <f t="shared" si="83"/>
        <v>0</v>
      </c>
      <c r="O128" s="360">
        <f t="shared" si="83"/>
        <v>0</v>
      </c>
      <c r="P128" s="360">
        <f t="shared" si="83"/>
        <v>0</v>
      </c>
      <c r="Q128" s="360">
        <f t="shared" si="83"/>
        <v>0</v>
      </c>
      <c r="R128" s="360">
        <f t="shared" si="83"/>
        <v>0</v>
      </c>
      <c r="S128" s="360">
        <f t="shared" si="83"/>
        <v>0</v>
      </c>
      <c r="T128" s="360">
        <f t="shared" si="83"/>
        <v>0</v>
      </c>
      <c r="U128" s="360">
        <f t="shared" si="83"/>
        <v>0</v>
      </c>
      <c r="V128" s="360">
        <f t="shared" si="83"/>
        <v>0</v>
      </c>
      <c r="W128" s="360">
        <f t="shared" si="83"/>
        <v>0</v>
      </c>
      <c r="X128" s="360">
        <f t="shared" si="83"/>
        <v>0</v>
      </c>
      <c r="Y128" s="360">
        <f t="shared" si="83"/>
        <v>0</v>
      </c>
      <c r="Z128" s="360">
        <f t="shared" si="83"/>
        <v>0</v>
      </c>
      <c r="AA128" s="360">
        <f t="shared" si="83"/>
        <v>0</v>
      </c>
      <c r="AB128" s="360">
        <f t="shared" si="83"/>
        <v>0</v>
      </c>
      <c r="AC128" s="360">
        <f t="shared" si="83"/>
        <v>0</v>
      </c>
      <c r="AD128" s="360">
        <f t="shared" si="83"/>
        <v>0</v>
      </c>
      <c r="AE128" s="360">
        <f t="shared" si="83"/>
        <v>0</v>
      </c>
      <c r="AF128" s="360">
        <f t="shared" si="83"/>
        <v>0</v>
      </c>
      <c r="AG128" s="360">
        <f t="shared" si="83"/>
        <v>0</v>
      </c>
      <c r="AH128" s="360">
        <f t="shared" si="83"/>
        <v>0</v>
      </c>
      <c r="AI128" s="360">
        <f t="shared" si="83"/>
        <v>0</v>
      </c>
      <c r="AJ128" s="360">
        <f t="shared" si="83"/>
        <v>0</v>
      </c>
    </row>
    <row r="129" spans="4:36" outlineLevel="1" x14ac:dyDescent="0.3">
      <c r="D129" s="70">
        <f t="shared" si="78"/>
        <v>7</v>
      </c>
      <c r="E129" s="417" t="str">
        <f t="shared" si="75"/>
        <v>3G-Rural</v>
      </c>
      <c r="J129" s="47">
        <f t="shared" si="76"/>
        <v>0</v>
      </c>
      <c r="K129" s="138" t="s">
        <v>833</v>
      </c>
      <c r="L129" s="360">
        <f t="shared" ref="L129:AJ129" si="84">+MAX(0,L77-L103)</f>
        <v>0</v>
      </c>
      <c r="M129" s="360">
        <f t="shared" si="84"/>
        <v>0</v>
      </c>
      <c r="N129" s="360">
        <f t="shared" si="84"/>
        <v>0</v>
      </c>
      <c r="O129" s="360">
        <f t="shared" si="84"/>
        <v>0</v>
      </c>
      <c r="P129" s="360">
        <f t="shared" si="84"/>
        <v>0</v>
      </c>
      <c r="Q129" s="360">
        <f t="shared" si="84"/>
        <v>0</v>
      </c>
      <c r="R129" s="360">
        <f t="shared" si="84"/>
        <v>0</v>
      </c>
      <c r="S129" s="360">
        <f t="shared" si="84"/>
        <v>0</v>
      </c>
      <c r="T129" s="360">
        <f t="shared" si="84"/>
        <v>0</v>
      </c>
      <c r="U129" s="360">
        <f t="shared" si="84"/>
        <v>0</v>
      </c>
      <c r="V129" s="360">
        <f t="shared" si="84"/>
        <v>0</v>
      </c>
      <c r="W129" s="360">
        <f t="shared" si="84"/>
        <v>0</v>
      </c>
      <c r="X129" s="360">
        <f t="shared" si="84"/>
        <v>0</v>
      </c>
      <c r="Y129" s="360">
        <f t="shared" si="84"/>
        <v>0</v>
      </c>
      <c r="Z129" s="360">
        <f t="shared" si="84"/>
        <v>0</v>
      </c>
      <c r="AA129" s="360">
        <f t="shared" si="84"/>
        <v>0</v>
      </c>
      <c r="AB129" s="360">
        <f t="shared" si="84"/>
        <v>0</v>
      </c>
      <c r="AC129" s="360">
        <f t="shared" si="84"/>
        <v>0</v>
      </c>
      <c r="AD129" s="360">
        <f t="shared" si="84"/>
        <v>0</v>
      </c>
      <c r="AE129" s="360">
        <f t="shared" si="84"/>
        <v>0</v>
      </c>
      <c r="AF129" s="360">
        <f t="shared" si="84"/>
        <v>0</v>
      </c>
      <c r="AG129" s="360">
        <f t="shared" si="84"/>
        <v>0</v>
      </c>
      <c r="AH129" s="360">
        <f t="shared" si="84"/>
        <v>0</v>
      </c>
      <c r="AI129" s="360">
        <f t="shared" si="84"/>
        <v>0</v>
      </c>
      <c r="AJ129" s="360">
        <f t="shared" si="84"/>
        <v>0</v>
      </c>
    </row>
    <row r="130" spans="4:36" outlineLevel="1" x14ac:dyDescent="0.3">
      <c r="D130" s="70">
        <f t="shared" si="78"/>
        <v>8</v>
      </c>
      <c r="E130" s="417" t="str">
        <f t="shared" si="75"/>
        <v>3G-Libre</v>
      </c>
      <c r="J130" s="47">
        <f t="shared" si="76"/>
        <v>0</v>
      </c>
      <c r="K130" s="138" t="s">
        <v>833</v>
      </c>
      <c r="L130" s="360">
        <f t="shared" ref="L130:AJ130" si="85">+MAX(0,L78-L104)</f>
        <v>0</v>
      </c>
      <c r="M130" s="360">
        <f t="shared" si="85"/>
        <v>0</v>
      </c>
      <c r="N130" s="360">
        <f t="shared" si="85"/>
        <v>0</v>
      </c>
      <c r="O130" s="360">
        <f t="shared" si="85"/>
        <v>0</v>
      </c>
      <c r="P130" s="360">
        <f t="shared" si="85"/>
        <v>0</v>
      </c>
      <c r="Q130" s="360">
        <f t="shared" si="85"/>
        <v>0</v>
      </c>
      <c r="R130" s="360">
        <f t="shared" si="85"/>
        <v>0</v>
      </c>
      <c r="S130" s="360">
        <f t="shared" si="85"/>
        <v>0</v>
      </c>
      <c r="T130" s="360">
        <f t="shared" si="85"/>
        <v>0</v>
      </c>
      <c r="U130" s="360">
        <f t="shared" si="85"/>
        <v>0</v>
      </c>
      <c r="V130" s="360">
        <f t="shared" si="85"/>
        <v>0</v>
      </c>
      <c r="W130" s="360">
        <f t="shared" si="85"/>
        <v>0</v>
      </c>
      <c r="X130" s="360">
        <f t="shared" si="85"/>
        <v>0</v>
      </c>
      <c r="Y130" s="360">
        <f t="shared" si="85"/>
        <v>0</v>
      </c>
      <c r="Z130" s="360">
        <f t="shared" si="85"/>
        <v>0</v>
      </c>
      <c r="AA130" s="360">
        <f t="shared" si="85"/>
        <v>0</v>
      </c>
      <c r="AB130" s="360">
        <f t="shared" si="85"/>
        <v>0</v>
      </c>
      <c r="AC130" s="360">
        <f t="shared" si="85"/>
        <v>0</v>
      </c>
      <c r="AD130" s="360">
        <f t="shared" si="85"/>
        <v>0</v>
      </c>
      <c r="AE130" s="360">
        <f t="shared" si="85"/>
        <v>0</v>
      </c>
      <c r="AF130" s="360">
        <f t="shared" si="85"/>
        <v>0</v>
      </c>
      <c r="AG130" s="360">
        <f t="shared" si="85"/>
        <v>0</v>
      </c>
      <c r="AH130" s="360">
        <f t="shared" si="85"/>
        <v>0</v>
      </c>
      <c r="AI130" s="360">
        <f t="shared" si="85"/>
        <v>0</v>
      </c>
      <c r="AJ130" s="360">
        <f t="shared" si="85"/>
        <v>0</v>
      </c>
    </row>
    <row r="131" spans="4:36" outlineLevel="1" x14ac:dyDescent="0.3">
      <c r="D131" s="70">
        <f t="shared" si="78"/>
        <v>9</v>
      </c>
      <c r="E131" s="416" t="str">
        <f t="shared" si="75"/>
        <v>4G-Urbano</v>
      </c>
      <c r="J131" s="47">
        <f t="shared" si="76"/>
        <v>0</v>
      </c>
      <c r="K131" s="138" t="s">
        <v>833</v>
      </c>
      <c r="L131" s="360">
        <f t="shared" ref="L131:AJ131" si="86">+MAX(0,L79-L105)</f>
        <v>0</v>
      </c>
      <c r="M131" s="360">
        <f t="shared" si="86"/>
        <v>0</v>
      </c>
      <c r="N131" s="360">
        <f t="shared" si="86"/>
        <v>0</v>
      </c>
      <c r="O131" s="360">
        <f t="shared" si="86"/>
        <v>0</v>
      </c>
      <c r="P131" s="360">
        <f t="shared" si="86"/>
        <v>0</v>
      </c>
      <c r="Q131" s="360">
        <f t="shared" si="86"/>
        <v>0</v>
      </c>
      <c r="R131" s="360">
        <f t="shared" si="86"/>
        <v>0</v>
      </c>
      <c r="S131" s="360">
        <f t="shared" si="86"/>
        <v>0</v>
      </c>
      <c r="T131" s="360">
        <f t="shared" si="86"/>
        <v>0</v>
      </c>
      <c r="U131" s="360">
        <f t="shared" si="86"/>
        <v>0</v>
      </c>
      <c r="V131" s="360">
        <f t="shared" si="86"/>
        <v>0</v>
      </c>
      <c r="W131" s="360">
        <f t="shared" si="86"/>
        <v>0</v>
      </c>
      <c r="X131" s="360">
        <f t="shared" si="86"/>
        <v>0</v>
      </c>
      <c r="Y131" s="360">
        <f t="shared" si="86"/>
        <v>0</v>
      </c>
      <c r="Z131" s="360">
        <f t="shared" si="86"/>
        <v>0</v>
      </c>
      <c r="AA131" s="360">
        <f t="shared" si="86"/>
        <v>0</v>
      </c>
      <c r="AB131" s="360">
        <f t="shared" si="86"/>
        <v>0</v>
      </c>
      <c r="AC131" s="360">
        <f t="shared" si="86"/>
        <v>0</v>
      </c>
      <c r="AD131" s="360">
        <f t="shared" si="86"/>
        <v>0</v>
      </c>
      <c r="AE131" s="360">
        <f t="shared" si="86"/>
        <v>0</v>
      </c>
      <c r="AF131" s="360">
        <f t="shared" si="86"/>
        <v>0</v>
      </c>
      <c r="AG131" s="360">
        <f t="shared" si="86"/>
        <v>0</v>
      </c>
      <c r="AH131" s="360">
        <f t="shared" si="86"/>
        <v>0</v>
      </c>
      <c r="AI131" s="360">
        <f t="shared" si="86"/>
        <v>0</v>
      </c>
      <c r="AJ131" s="360">
        <f t="shared" si="86"/>
        <v>0</v>
      </c>
    </row>
    <row r="132" spans="4:36" outlineLevel="1" x14ac:dyDescent="0.3">
      <c r="D132" s="70">
        <f t="shared" si="78"/>
        <v>10</v>
      </c>
      <c r="E132" s="416" t="str">
        <f t="shared" si="75"/>
        <v>4G-Suburbano</v>
      </c>
      <c r="J132" s="47">
        <f t="shared" si="76"/>
        <v>0</v>
      </c>
      <c r="K132" s="138" t="s">
        <v>833</v>
      </c>
      <c r="L132" s="360">
        <f t="shared" ref="L132:AJ132" si="87">+MAX(0,L80-L106)</f>
        <v>0</v>
      </c>
      <c r="M132" s="360">
        <f t="shared" si="87"/>
        <v>0</v>
      </c>
      <c r="N132" s="360">
        <f t="shared" si="87"/>
        <v>0</v>
      </c>
      <c r="O132" s="360">
        <f t="shared" si="87"/>
        <v>0</v>
      </c>
      <c r="P132" s="360">
        <f t="shared" si="87"/>
        <v>0</v>
      </c>
      <c r="Q132" s="360">
        <f t="shared" si="87"/>
        <v>0</v>
      </c>
      <c r="R132" s="360">
        <f t="shared" si="87"/>
        <v>0</v>
      </c>
      <c r="S132" s="360">
        <f t="shared" si="87"/>
        <v>0</v>
      </c>
      <c r="T132" s="360">
        <f t="shared" si="87"/>
        <v>0</v>
      </c>
      <c r="U132" s="360">
        <f t="shared" si="87"/>
        <v>0</v>
      </c>
      <c r="V132" s="360">
        <f t="shared" si="87"/>
        <v>0</v>
      </c>
      <c r="W132" s="360">
        <f t="shared" si="87"/>
        <v>0</v>
      </c>
      <c r="X132" s="360">
        <f t="shared" si="87"/>
        <v>0</v>
      </c>
      <c r="Y132" s="360">
        <f t="shared" si="87"/>
        <v>0</v>
      </c>
      <c r="Z132" s="360">
        <f t="shared" si="87"/>
        <v>0</v>
      </c>
      <c r="AA132" s="360">
        <f t="shared" si="87"/>
        <v>0</v>
      </c>
      <c r="AB132" s="360">
        <f t="shared" si="87"/>
        <v>0</v>
      </c>
      <c r="AC132" s="360">
        <f t="shared" si="87"/>
        <v>0</v>
      </c>
      <c r="AD132" s="360">
        <f t="shared" si="87"/>
        <v>0</v>
      </c>
      <c r="AE132" s="360">
        <f t="shared" si="87"/>
        <v>0</v>
      </c>
      <c r="AF132" s="360">
        <f t="shared" si="87"/>
        <v>0</v>
      </c>
      <c r="AG132" s="360">
        <f t="shared" si="87"/>
        <v>0</v>
      </c>
      <c r="AH132" s="360">
        <f t="shared" si="87"/>
        <v>0</v>
      </c>
      <c r="AI132" s="360">
        <f t="shared" si="87"/>
        <v>0</v>
      </c>
      <c r="AJ132" s="360">
        <f t="shared" si="87"/>
        <v>0</v>
      </c>
    </row>
    <row r="133" spans="4:36" outlineLevel="1" x14ac:dyDescent="0.3">
      <c r="D133" s="70">
        <f t="shared" si="78"/>
        <v>11</v>
      </c>
      <c r="E133" s="416" t="str">
        <f t="shared" si="75"/>
        <v>4G-Rural</v>
      </c>
      <c r="J133" s="47">
        <f t="shared" si="76"/>
        <v>0</v>
      </c>
      <c r="K133" s="138" t="s">
        <v>833</v>
      </c>
      <c r="L133" s="360">
        <f t="shared" ref="L133:AJ133" si="88">+MAX(0,L81-L107)</f>
        <v>0</v>
      </c>
      <c r="M133" s="360">
        <f t="shared" si="88"/>
        <v>0</v>
      </c>
      <c r="N133" s="360">
        <f t="shared" si="88"/>
        <v>0</v>
      </c>
      <c r="O133" s="360">
        <f t="shared" si="88"/>
        <v>0</v>
      </c>
      <c r="P133" s="360">
        <f t="shared" si="88"/>
        <v>0</v>
      </c>
      <c r="Q133" s="360">
        <f t="shared" si="88"/>
        <v>0</v>
      </c>
      <c r="R133" s="360">
        <f t="shared" si="88"/>
        <v>0</v>
      </c>
      <c r="S133" s="360">
        <f t="shared" si="88"/>
        <v>0</v>
      </c>
      <c r="T133" s="360">
        <f t="shared" si="88"/>
        <v>0</v>
      </c>
      <c r="U133" s="360">
        <f t="shared" si="88"/>
        <v>0</v>
      </c>
      <c r="V133" s="360">
        <f t="shared" si="88"/>
        <v>0</v>
      </c>
      <c r="W133" s="360">
        <f t="shared" si="88"/>
        <v>0</v>
      </c>
      <c r="X133" s="360">
        <f t="shared" si="88"/>
        <v>0</v>
      </c>
      <c r="Y133" s="360">
        <f t="shared" si="88"/>
        <v>0</v>
      </c>
      <c r="Z133" s="360">
        <f t="shared" si="88"/>
        <v>0</v>
      </c>
      <c r="AA133" s="360">
        <f t="shared" si="88"/>
        <v>0</v>
      </c>
      <c r="AB133" s="360">
        <f t="shared" si="88"/>
        <v>0</v>
      </c>
      <c r="AC133" s="360">
        <f t="shared" si="88"/>
        <v>0</v>
      </c>
      <c r="AD133" s="360">
        <f t="shared" si="88"/>
        <v>0</v>
      </c>
      <c r="AE133" s="360">
        <f t="shared" si="88"/>
        <v>0</v>
      </c>
      <c r="AF133" s="360">
        <f t="shared" si="88"/>
        <v>0</v>
      </c>
      <c r="AG133" s="360">
        <f t="shared" si="88"/>
        <v>0</v>
      </c>
      <c r="AH133" s="360">
        <f t="shared" si="88"/>
        <v>0</v>
      </c>
      <c r="AI133" s="360">
        <f t="shared" si="88"/>
        <v>0</v>
      </c>
      <c r="AJ133" s="360">
        <f t="shared" si="88"/>
        <v>0</v>
      </c>
    </row>
    <row r="134" spans="4:36" outlineLevel="1" x14ac:dyDescent="0.3">
      <c r="D134" s="70">
        <f t="shared" si="78"/>
        <v>12</v>
      </c>
      <c r="E134" s="416" t="str">
        <f t="shared" si="75"/>
        <v>4G-Libre</v>
      </c>
      <c r="J134" s="47">
        <f t="shared" si="76"/>
        <v>0</v>
      </c>
      <c r="K134" s="138" t="s">
        <v>833</v>
      </c>
      <c r="L134" s="360">
        <f t="shared" ref="L134:AJ134" si="89">+MAX(0,L82-L108)</f>
        <v>0</v>
      </c>
      <c r="M134" s="360">
        <f t="shared" si="89"/>
        <v>0</v>
      </c>
      <c r="N134" s="360">
        <f t="shared" si="89"/>
        <v>0</v>
      </c>
      <c r="O134" s="360">
        <f t="shared" si="89"/>
        <v>0</v>
      </c>
      <c r="P134" s="360">
        <f t="shared" si="89"/>
        <v>0</v>
      </c>
      <c r="Q134" s="360">
        <f t="shared" si="89"/>
        <v>0</v>
      </c>
      <c r="R134" s="360">
        <f t="shared" si="89"/>
        <v>0</v>
      </c>
      <c r="S134" s="360">
        <f t="shared" si="89"/>
        <v>0</v>
      </c>
      <c r="T134" s="360">
        <f t="shared" si="89"/>
        <v>0</v>
      </c>
      <c r="U134" s="360">
        <f t="shared" si="89"/>
        <v>0</v>
      </c>
      <c r="V134" s="360">
        <f t="shared" si="89"/>
        <v>0</v>
      </c>
      <c r="W134" s="360">
        <f t="shared" si="89"/>
        <v>0</v>
      </c>
      <c r="X134" s="360">
        <f t="shared" si="89"/>
        <v>0</v>
      </c>
      <c r="Y134" s="360">
        <f t="shared" si="89"/>
        <v>0</v>
      </c>
      <c r="Z134" s="360">
        <f t="shared" si="89"/>
        <v>0</v>
      </c>
      <c r="AA134" s="360">
        <f t="shared" si="89"/>
        <v>0</v>
      </c>
      <c r="AB134" s="360">
        <f t="shared" si="89"/>
        <v>0</v>
      </c>
      <c r="AC134" s="360">
        <f t="shared" si="89"/>
        <v>0</v>
      </c>
      <c r="AD134" s="360">
        <f t="shared" si="89"/>
        <v>0</v>
      </c>
      <c r="AE134" s="360">
        <f t="shared" si="89"/>
        <v>0</v>
      </c>
      <c r="AF134" s="360">
        <f t="shared" si="89"/>
        <v>0</v>
      </c>
      <c r="AG134" s="360">
        <f t="shared" si="89"/>
        <v>0</v>
      </c>
      <c r="AH134" s="360">
        <f t="shared" si="89"/>
        <v>0</v>
      </c>
      <c r="AI134" s="360">
        <f t="shared" si="89"/>
        <v>0</v>
      </c>
      <c r="AJ134" s="360">
        <f t="shared" si="89"/>
        <v>0</v>
      </c>
    </row>
    <row r="135" spans="4:36" outlineLevel="1" x14ac:dyDescent="0.3">
      <c r="D135" s="70">
        <f t="shared" si="78"/>
        <v>13</v>
      </c>
      <c r="E135" s="71" t="str">
        <f t="shared" si="75"/>
        <v>Libre</v>
      </c>
      <c r="J135" s="47">
        <f t="shared" si="76"/>
        <v>0</v>
      </c>
      <c r="K135" s="138" t="s">
        <v>833</v>
      </c>
      <c r="L135" s="360">
        <f t="shared" ref="L135:AJ135" si="90">+MAX(0,L83-L109)</f>
        <v>0</v>
      </c>
      <c r="M135" s="360">
        <f t="shared" si="90"/>
        <v>0</v>
      </c>
      <c r="N135" s="360">
        <f t="shared" si="90"/>
        <v>0</v>
      </c>
      <c r="O135" s="360">
        <f t="shared" si="90"/>
        <v>0</v>
      </c>
      <c r="P135" s="360">
        <f t="shared" si="90"/>
        <v>0</v>
      </c>
      <c r="Q135" s="360">
        <f t="shared" si="90"/>
        <v>0</v>
      </c>
      <c r="R135" s="360">
        <f t="shared" si="90"/>
        <v>0</v>
      </c>
      <c r="S135" s="360">
        <f t="shared" si="90"/>
        <v>0</v>
      </c>
      <c r="T135" s="360">
        <f t="shared" si="90"/>
        <v>0</v>
      </c>
      <c r="U135" s="360">
        <f t="shared" si="90"/>
        <v>0</v>
      </c>
      <c r="V135" s="360">
        <f t="shared" si="90"/>
        <v>0</v>
      </c>
      <c r="W135" s="360">
        <f t="shared" si="90"/>
        <v>0</v>
      </c>
      <c r="X135" s="360">
        <f t="shared" si="90"/>
        <v>0</v>
      </c>
      <c r="Y135" s="360">
        <f t="shared" si="90"/>
        <v>0</v>
      </c>
      <c r="Z135" s="360">
        <f t="shared" si="90"/>
        <v>0</v>
      </c>
      <c r="AA135" s="360">
        <f t="shared" si="90"/>
        <v>0</v>
      </c>
      <c r="AB135" s="360">
        <f t="shared" si="90"/>
        <v>0</v>
      </c>
      <c r="AC135" s="360">
        <f t="shared" si="90"/>
        <v>0</v>
      </c>
      <c r="AD135" s="360">
        <f t="shared" si="90"/>
        <v>0</v>
      </c>
      <c r="AE135" s="360">
        <f t="shared" si="90"/>
        <v>0</v>
      </c>
      <c r="AF135" s="360">
        <f t="shared" si="90"/>
        <v>0</v>
      </c>
      <c r="AG135" s="360">
        <f t="shared" si="90"/>
        <v>0</v>
      </c>
      <c r="AH135" s="360">
        <f t="shared" si="90"/>
        <v>0</v>
      </c>
      <c r="AI135" s="360">
        <f t="shared" si="90"/>
        <v>0</v>
      </c>
      <c r="AJ135" s="360">
        <f t="shared" si="90"/>
        <v>0</v>
      </c>
    </row>
    <row r="136" spans="4:36" outlineLevel="1" x14ac:dyDescent="0.3">
      <c r="D136" s="70">
        <f t="shared" si="78"/>
        <v>14</v>
      </c>
      <c r="E136" s="71" t="str">
        <f t="shared" si="75"/>
        <v>Libre</v>
      </c>
      <c r="J136" s="47">
        <f t="shared" si="76"/>
        <v>0</v>
      </c>
      <c r="K136" s="138" t="s">
        <v>833</v>
      </c>
      <c r="L136" s="360">
        <f t="shared" ref="L136:AJ136" si="91">+MAX(0,L84-L110)</f>
        <v>0</v>
      </c>
      <c r="M136" s="360">
        <f t="shared" si="91"/>
        <v>0</v>
      </c>
      <c r="N136" s="360">
        <f t="shared" si="91"/>
        <v>0</v>
      </c>
      <c r="O136" s="360">
        <f t="shared" si="91"/>
        <v>0</v>
      </c>
      <c r="P136" s="360">
        <f t="shared" si="91"/>
        <v>0</v>
      </c>
      <c r="Q136" s="360">
        <f t="shared" si="91"/>
        <v>0</v>
      </c>
      <c r="R136" s="360">
        <f t="shared" si="91"/>
        <v>0</v>
      </c>
      <c r="S136" s="360">
        <f t="shared" si="91"/>
        <v>0</v>
      </c>
      <c r="T136" s="360">
        <f t="shared" si="91"/>
        <v>0</v>
      </c>
      <c r="U136" s="360">
        <f t="shared" si="91"/>
        <v>0</v>
      </c>
      <c r="V136" s="360">
        <f t="shared" si="91"/>
        <v>0</v>
      </c>
      <c r="W136" s="360">
        <f t="shared" si="91"/>
        <v>0</v>
      </c>
      <c r="X136" s="360">
        <f t="shared" si="91"/>
        <v>0</v>
      </c>
      <c r="Y136" s="360">
        <f t="shared" si="91"/>
        <v>0</v>
      </c>
      <c r="Z136" s="360">
        <f t="shared" si="91"/>
        <v>0</v>
      </c>
      <c r="AA136" s="360">
        <f t="shared" si="91"/>
        <v>0</v>
      </c>
      <c r="AB136" s="360">
        <f t="shared" si="91"/>
        <v>0</v>
      </c>
      <c r="AC136" s="360">
        <f t="shared" si="91"/>
        <v>0</v>
      </c>
      <c r="AD136" s="360">
        <f t="shared" si="91"/>
        <v>0</v>
      </c>
      <c r="AE136" s="360">
        <f t="shared" si="91"/>
        <v>0</v>
      </c>
      <c r="AF136" s="360">
        <f t="shared" si="91"/>
        <v>0</v>
      </c>
      <c r="AG136" s="360">
        <f t="shared" si="91"/>
        <v>0</v>
      </c>
      <c r="AH136" s="360">
        <f t="shared" si="91"/>
        <v>0</v>
      </c>
      <c r="AI136" s="360">
        <f t="shared" si="91"/>
        <v>0</v>
      </c>
      <c r="AJ136" s="360">
        <f t="shared" si="91"/>
        <v>0</v>
      </c>
    </row>
    <row r="137" spans="4:36" outlineLevel="1" x14ac:dyDescent="0.3">
      <c r="D137" s="70">
        <f t="shared" si="78"/>
        <v>15</v>
      </c>
      <c r="E137" s="71" t="str">
        <f t="shared" si="75"/>
        <v>Libre</v>
      </c>
      <c r="J137" s="47">
        <f t="shared" si="76"/>
        <v>0</v>
      </c>
      <c r="K137" s="138" t="s">
        <v>833</v>
      </c>
      <c r="L137" s="360">
        <f t="shared" ref="L137:AJ137" si="92">+MAX(0,L85-L111)</f>
        <v>0</v>
      </c>
      <c r="M137" s="360">
        <f t="shared" si="92"/>
        <v>0</v>
      </c>
      <c r="N137" s="360">
        <f t="shared" si="92"/>
        <v>0</v>
      </c>
      <c r="O137" s="360">
        <f t="shared" si="92"/>
        <v>0</v>
      </c>
      <c r="P137" s="360">
        <f t="shared" si="92"/>
        <v>0</v>
      </c>
      <c r="Q137" s="360">
        <f t="shared" si="92"/>
        <v>0</v>
      </c>
      <c r="R137" s="360">
        <f t="shared" si="92"/>
        <v>0</v>
      </c>
      <c r="S137" s="360">
        <f t="shared" si="92"/>
        <v>0</v>
      </c>
      <c r="T137" s="360">
        <f t="shared" si="92"/>
        <v>0</v>
      </c>
      <c r="U137" s="360">
        <f t="shared" si="92"/>
        <v>0</v>
      </c>
      <c r="V137" s="360">
        <f t="shared" si="92"/>
        <v>0</v>
      </c>
      <c r="W137" s="360">
        <f t="shared" si="92"/>
        <v>0</v>
      </c>
      <c r="X137" s="360">
        <f t="shared" si="92"/>
        <v>0</v>
      </c>
      <c r="Y137" s="360">
        <f t="shared" si="92"/>
        <v>0</v>
      </c>
      <c r="Z137" s="360">
        <f t="shared" si="92"/>
        <v>0</v>
      </c>
      <c r="AA137" s="360">
        <f t="shared" si="92"/>
        <v>0</v>
      </c>
      <c r="AB137" s="360">
        <f t="shared" si="92"/>
        <v>0</v>
      </c>
      <c r="AC137" s="360">
        <f t="shared" si="92"/>
        <v>0</v>
      </c>
      <c r="AD137" s="360">
        <f t="shared" si="92"/>
        <v>0</v>
      </c>
      <c r="AE137" s="360">
        <f t="shared" si="92"/>
        <v>0</v>
      </c>
      <c r="AF137" s="360">
        <f t="shared" si="92"/>
        <v>0</v>
      </c>
      <c r="AG137" s="360">
        <f t="shared" si="92"/>
        <v>0</v>
      </c>
      <c r="AH137" s="360">
        <f t="shared" si="92"/>
        <v>0</v>
      </c>
      <c r="AI137" s="360">
        <f t="shared" si="92"/>
        <v>0</v>
      </c>
      <c r="AJ137" s="360">
        <f t="shared" si="92"/>
        <v>0</v>
      </c>
    </row>
    <row r="138" spans="4:36" outlineLevel="1" x14ac:dyDescent="0.3">
      <c r="D138" s="70">
        <f t="shared" si="78"/>
        <v>16</v>
      </c>
      <c r="E138" s="71" t="str">
        <f t="shared" si="75"/>
        <v>Libre</v>
      </c>
      <c r="J138" s="47">
        <f t="shared" si="76"/>
        <v>0</v>
      </c>
      <c r="K138" s="138" t="s">
        <v>833</v>
      </c>
      <c r="L138" s="360">
        <f t="shared" ref="L138:AJ138" si="93">+MAX(0,L86-L112)</f>
        <v>0</v>
      </c>
      <c r="M138" s="360">
        <f t="shared" si="93"/>
        <v>0</v>
      </c>
      <c r="N138" s="360">
        <f t="shared" si="93"/>
        <v>0</v>
      </c>
      <c r="O138" s="360">
        <f t="shared" si="93"/>
        <v>0</v>
      </c>
      <c r="P138" s="360">
        <f t="shared" si="93"/>
        <v>0</v>
      </c>
      <c r="Q138" s="360">
        <f t="shared" si="93"/>
        <v>0</v>
      </c>
      <c r="R138" s="360">
        <f t="shared" si="93"/>
        <v>0</v>
      </c>
      <c r="S138" s="360">
        <f t="shared" si="93"/>
        <v>0</v>
      </c>
      <c r="T138" s="360">
        <f t="shared" si="93"/>
        <v>0</v>
      </c>
      <c r="U138" s="360">
        <f t="shared" si="93"/>
        <v>0</v>
      </c>
      <c r="V138" s="360">
        <f t="shared" si="93"/>
        <v>0</v>
      </c>
      <c r="W138" s="360">
        <f t="shared" si="93"/>
        <v>0</v>
      </c>
      <c r="X138" s="360">
        <f t="shared" si="93"/>
        <v>0</v>
      </c>
      <c r="Y138" s="360">
        <f t="shared" si="93"/>
        <v>0</v>
      </c>
      <c r="Z138" s="360">
        <f t="shared" si="93"/>
        <v>0</v>
      </c>
      <c r="AA138" s="360">
        <f t="shared" si="93"/>
        <v>0</v>
      </c>
      <c r="AB138" s="360">
        <f t="shared" si="93"/>
        <v>0</v>
      </c>
      <c r="AC138" s="360">
        <f t="shared" si="93"/>
        <v>0</v>
      </c>
      <c r="AD138" s="360">
        <f t="shared" si="93"/>
        <v>0</v>
      </c>
      <c r="AE138" s="360">
        <f t="shared" si="93"/>
        <v>0</v>
      </c>
      <c r="AF138" s="360">
        <f t="shared" si="93"/>
        <v>0</v>
      </c>
      <c r="AG138" s="360">
        <f t="shared" si="93"/>
        <v>0</v>
      </c>
      <c r="AH138" s="360">
        <f t="shared" si="93"/>
        <v>0</v>
      </c>
      <c r="AI138" s="360">
        <f t="shared" si="93"/>
        <v>0</v>
      </c>
      <c r="AJ138" s="360">
        <f t="shared" si="93"/>
        <v>0</v>
      </c>
    </row>
    <row r="139" spans="4:36" outlineLevel="1" x14ac:dyDescent="0.3">
      <c r="D139" s="70">
        <f t="shared" si="78"/>
        <v>17</v>
      </c>
      <c r="E139" s="71" t="str">
        <f t="shared" si="75"/>
        <v>Libre</v>
      </c>
      <c r="J139" s="47">
        <f t="shared" si="76"/>
        <v>0</v>
      </c>
      <c r="K139" s="138" t="s">
        <v>833</v>
      </c>
      <c r="L139" s="360">
        <f t="shared" ref="L139:AJ139" si="94">+MAX(0,L87-L113)</f>
        <v>0</v>
      </c>
      <c r="M139" s="360">
        <f t="shared" si="94"/>
        <v>0</v>
      </c>
      <c r="N139" s="360">
        <f t="shared" si="94"/>
        <v>0</v>
      </c>
      <c r="O139" s="360">
        <f t="shared" si="94"/>
        <v>0</v>
      </c>
      <c r="P139" s="360">
        <f t="shared" si="94"/>
        <v>0</v>
      </c>
      <c r="Q139" s="360">
        <f t="shared" si="94"/>
        <v>0</v>
      </c>
      <c r="R139" s="360">
        <f t="shared" si="94"/>
        <v>0</v>
      </c>
      <c r="S139" s="360">
        <f t="shared" si="94"/>
        <v>0</v>
      </c>
      <c r="T139" s="360">
        <f t="shared" si="94"/>
        <v>0</v>
      </c>
      <c r="U139" s="360">
        <f t="shared" si="94"/>
        <v>0</v>
      </c>
      <c r="V139" s="360">
        <f t="shared" si="94"/>
        <v>0</v>
      </c>
      <c r="W139" s="360">
        <f t="shared" si="94"/>
        <v>0</v>
      </c>
      <c r="X139" s="360">
        <f t="shared" si="94"/>
        <v>0</v>
      </c>
      <c r="Y139" s="360">
        <f t="shared" si="94"/>
        <v>0</v>
      </c>
      <c r="Z139" s="360">
        <f t="shared" si="94"/>
        <v>0</v>
      </c>
      <c r="AA139" s="360">
        <f t="shared" si="94"/>
        <v>0</v>
      </c>
      <c r="AB139" s="360">
        <f t="shared" si="94"/>
        <v>0</v>
      </c>
      <c r="AC139" s="360">
        <f t="shared" si="94"/>
        <v>0</v>
      </c>
      <c r="AD139" s="360">
        <f t="shared" si="94"/>
        <v>0</v>
      </c>
      <c r="AE139" s="360">
        <f t="shared" si="94"/>
        <v>0</v>
      </c>
      <c r="AF139" s="360">
        <f t="shared" si="94"/>
        <v>0</v>
      </c>
      <c r="AG139" s="360">
        <f t="shared" si="94"/>
        <v>0</v>
      </c>
      <c r="AH139" s="360">
        <f t="shared" si="94"/>
        <v>0</v>
      </c>
      <c r="AI139" s="360">
        <f t="shared" si="94"/>
        <v>0</v>
      </c>
      <c r="AJ139" s="360">
        <f t="shared" si="94"/>
        <v>0</v>
      </c>
    </row>
    <row r="140" spans="4:36" outlineLevel="1" x14ac:dyDescent="0.3">
      <c r="D140" s="70">
        <f t="shared" si="78"/>
        <v>18</v>
      </c>
      <c r="E140" s="71" t="str">
        <f t="shared" si="75"/>
        <v>Libre</v>
      </c>
      <c r="J140" s="47">
        <f t="shared" si="76"/>
        <v>0</v>
      </c>
      <c r="K140" s="138" t="s">
        <v>833</v>
      </c>
      <c r="L140" s="360">
        <f t="shared" ref="L140:AJ140" si="95">+MAX(0,L88-L114)</f>
        <v>0</v>
      </c>
      <c r="M140" s="360">
        <f t="shared" si="95"/>
        <v>0</v>
      </c>
      <c r="N140" s="360">
        <f t="shared" si="95"/>
        <v>0</v>
      </c>
      <c r="O140" s="360">
        <f t="shared" si="95"/>
        <v>0</v>
      </c>
      <c r="P140" s="360">
        <f t="shared" si="95"/>
        <v>0</v>
      </c>
      <c r="Q140" s="360">
        <f t="shared" si="95"/>
        <v>0</v>
      </c>
      <c r="R140" s="360">
        <f t="shared" si="95"/>
        <v>0</v>
      </c>
      <c r="S140" s="360">
        <f t="shared" si="95"/>
        <v>0</v>
      </c>
      <c r="T140" s="360">
        <f t="shared" si="95"/>
        <v>0</v>
      </c>
      <c r="U140" s="360">
        <f t="shared" si="95"/>
        <v>0</v>
      </c>
      <c r="V140" s="360">
        <f t="shared" si="95"/>
        <v>0</v>
      </c>
      <c r="W140" s="360">
        <f t="shared" si="95"/>
        <v>0</v>
      </c>
      <c r="X140" s="360">
        <f t="shared" si="95"/>
        <v>0</v>
      </c>
      <c r="Y140" s="360">
        <f t="shared" si="95"/>
        <v>0</v>
      </c>
      <c r="Z140" s="360">
        <f t="shared" si="95"/>
        <v>0</v>
      </c>
      <c r="AA140" s="360">
        <f t="shared" si="95"/>
        <v>0</v>
      </c>
      <c r="AB140" s="360">
        <f t="shared" si="95"/>
        <v>0</v>
      </c>
      <c r="AC140" s="360">
        <f t="shared" si="95"/>
        <v>0</v>
      </c>
      <c r="AD140" s="360">
        <f t="shared" si="95"/>
        <v>0</v>
      </c>
      <c r="AE140" s="360">
        <f t="shared" si="95"/>
        <v>0</v>
      </c>
      <c r="AF140" s="360">
        <f t="shared" si="95"/>
        <v>0</v>
      </c>
      <c r="AG140" s="360">
        <f t="shared" si="95"/>
        <v>0</v>
      </c>
      <c r="AH140" s="360">
        <f t="shared" si="95"/>
        <v>0</v>
      </c>
      <c r="AI140" s="360">
        <f t="shared" si="95"/>
        <v>0</v>
      </c>
      <c r="AJ140" s="360">
        <f t="shared" si="95"/>
        <v>0</v>
      </c>
    </row>
    <row r="141" spans="4:36" outlineLevel="1" x14ac:dyDescent="0.3">
      <c r="D141" s="70">
        <f t="shared" si="78"/>
        <v>19</v>
      </c>
      <c r="E141" s="71" t="str">
        <f t="shared" si="75"/>
        <v>Libre</v>
      </c>
      <c r="J141" s="47">
        <f t="shared" si="76"/>
        <v>0</v>
      </c>
      <c r="K141" s="138" t="s">
        <v>833</v>
      </c>
      <c r="L141" s="360">
        <f t="shared" ref="L141:AJ141" si="96">+MAX(0,L89-L115)</f>
        <v>0</v>
      </c>
      <c r="M141" s="360">
        <f t="shared" si="96"/>
        <v>0</v>
      </c>
      <c r="N141" s="360">
        <f t="shared" si="96"/>
        <v>0</v>
      </c>
      <c r="O141" s="360">
        <f t="shared" si="96"/>
        <v>0</v>
      </c>
      <c r="P141" s="360">
        <f t="shared" si="96"/>
        <v>0</v>
      </c>
      <c r="Q141" s="360">
        <f t="shared" si="96"/>
        <v>0</v>
      </c>
      <c r="R141" s="360">
        <f t="shared" si="96"/>
        <v>0</v>
      </c>
      <c r="S141" s="360">
        <f t="shared" si="96"/>
        <v>0</v>
      </c>
      <c r="T141" s="360">
        <f t="shared" si="96"/>
        <v>0</v>
      </c>
      <c r="U141" s="360">
        <f t="shared" si="96"/>
        <v>0</v>
      </c>
      <c r="V141" s="360">
        <f t="shared" si="96"/>
        <v>0</v>
      </c>
      <c r="W141" s="360">
        <f t="shared" si="96"/>
        <v>0</v>
      </c>
      <c r="X141" s="360">
        <f t="shared" si="96"/>
        <v>0</v>
      </c>
      <c r="Y141" s="360">
        <f t="shared" si="96"/>
        <v>0</v>
      </c>
      <c r="Z141" s="360">
        <f t="shared" si="96"/>
        <v>0</v>
      </c>
      <c r="AA141" s="360">
        <f t="shared" si="96"/>
        <v>0</v>
      </c>
      <c r="AB141" s="360">
        <f t="shared" si="96"/>
        <v>0</v>
      </c>
      <c r="AC141" s="360">
        <f t="shared" si="96"/>
        <v>0</v>
      </c>
      <c r="AD141" s="360">
        <f t="shared" si="96"/>
        <v>0</v>
      </c>
      <c r="AE141" s="360">
        <f t="shared" si="96"/>
        <v>0</v>
      </c>
      <c r="AF141" s="360">
        <f t="shared" si="96"/>
        <v>0</v>
      </c>
      <c r="AG141" s="360">
        <f t="shared" si="96"/>
        <v>0</v>
      </c>
      <c r="AH141" s="360">
        <f t="shared" si="96"/>
        <v>0</v>
      </c>
      <c r="AI141" s="360">
        <f t="shared" si="96"/>
        <v>0</v>
      </c>
      <c r="AJ141" s="360">
        <f t="shared" si="96"/>
        <v>0</v>
      </c>
    </row>
    <row r="142" spans="4:36" outlineLevel="1" x14ac:dyDescent="0.3">
      <c r="D142" s="70">
        <f t="shared" si="78"/>
        <v>20</v>
      </c>
      <c r="E142" s="417" t="str">
        <f t="shared" si="75"/>
        <v>Libre</v>
      </c>
      <c r="J142" s="47">
        <f t="shared" si="76"/>
        <v>0</v>
      </c>
      <c r="K142" s="138" t="s">
        <v>833</v>
      </c>
      <c r="L142" s="360">
        <f t="shared" ref="L142:AJ142" si="97">+MAX(0,L90-L116)</f>
        <v>0</v>
      </c>
      <c r="M142" s="360">
        <f t="shared" si="97"/>
        <v>0</v>
      </c>
      <c r="N142" s="360">
        <f t="shared" si="97"/>
        <v>0</v>
      </c>
      <c r="O142" s="360">
        <f t="shared" si="97"/>
        <v>0</v>
      </c>
      <c r="P142" s="360">
        <f t="shared" si="97"/>
        <v>0</v>
      </c>
      <c r="Q142" s="360">
        <f t="shared" si="97"/>
        <v>0</v>
      </c>
      <c r="R142" s="360">
        <f t="shared" si="97"/>
        <v>0</v>
      </c>
      <c r="S142" s="360">
        <f t="shared" si="97"/>
        <v>0</v>
      </c>
      <c r="T142" s="360">
        <f t="shared" si="97"/>
        <v>0</v>
      </c>
      <c r="U142" s="360">
        <f t="shared" si="97"/>
        <v>0</v>
      </c>
      <c r="V142" s="360">
        <f t="shared" si="97"/>
        <v>0</v>
      </c>
      <c r="W142" s="360">
        <f t="shared" si="97"/>
        <v>0</v>
      </c>
      <c r="X142" s="360">
        <f t="shared" si="97"/>
        <v>0</v>
      </c>
      <c r="Y142" s="360">
        <f t="shared" si="97"/>
        <v>0</v>
      </c>
      <c r="Z142" s="360">
        <f t="shared" si="97"/>
        <v>0</v>
      </c>
      <c r="AA142" s="360">
        <f t="shared" si="97"/>
        <v>0</v>
      </c>
      <c r="AB142" s="360">
        <f t="shared" si="97"/>
        <v>0</v>
      </c>
      <c r="AC142" s="360">
        <f t="shared" si="97"/>
        <v>0</v>
      </c>
      <c r="AD142" s="360">
        <f t="shared" si="97"/>
        <v>0</v>
      </c>
      <c r="AE142" s="360">
        <f t="shared" si="97"/>
        <v>0</v>
      </c>
      <c r="AF142" s="360">
        <f t="shared" si="97"/>
        <v>0</v>
      </c>
      <c r="AG142" s="360">
        <f t="shared" si="97"/>
        <v>0</v>
      </c>
      <c r="AH142" s="360">
        <f t="shared" si="97"/>
        <v>0</v>
      </c>
      <c r="AI142" s="360">
        <f t="shared" si="97"/>
        <v>0</v>
      </c>
      <c r="AJ142" s="360">
        <f t="shared" si="97"/>
        <v>0</v>
      </c>
    </row>
    <row r="143" spans="4:36" outlineLevel="1" x14ac:dyDescent="0.3"/>
    <row r="144" spans="4:36" outlineLevel="1" x14ac:dyDescent="0.3">
      <c r="E144" s="343" t="s">
        <v>23</v>
      </c>
      <c r="G144" s="342"/>
      <c r="H144" s="342"/>
      <c r="J144" s="353">
        <f>+SUM(J123:J142)</f>
        <v>0</v>
      </c>
      <c r="K144" s="138" t="s">
        <v>833</v>
      </c>
      <c r="L144" s="353">
        <f t="shared" ref="L144:AJ144" si="98">+SUM(L123:L142)</f>
        <v>0</v>
      </c>
      <c r="M144" s="353">
        <f t="shared" si="98"/>
        <v>0</v>
      </c>
      <c r="N144" s="353">
        <f t="shared" si="98"/>
        <v>0</v>
      </c>
      <c r="O144" s="353">
        <f t="shared" si="98"/>
        <v>0</v>
      </c>
      <c r="P144" s="353">
        <f t="shared" si="98"/>
        <v>0</v>
      </c>
      <c r="Q144" s="353">
        <f t="shared" si="98"/>
        <v>0</v>
      </c>
      <c r="R144" s="353">
        <f t="shared" si="98"/>
        <v>0</v>
      </c>
      <c r="S144" s="353">
        <f t="shared" si="98"/>
        <v>0</v>
      </c>
      <c r="T144" s="353">
        <f t="shared" si="98"/>
        <v>0</v>
      </c>
      <c r="U144" s="353">
        <f t="shared" si="98"/>
        <v>0</v>
      </c>
      <c r="V144" s="353">
        <f t="shared" si="98"/>
        <v>0</v>
      </c>
      <c r="W144" s="353">
        <f t="shared" si="98"/>
        <v>0</v>
      </c>
      <c r="X144" s="353">
        <f t="shared" si="98"/>
        <v>0</v>
      </c>
      <c r="Y144" s="353">
        <f t="shared" si="98"/>
        <v>0</v>
      </c>
      <c r="Z144" s="353">
        <f t="shared" si="98"/>
        <v>0</v>
      </c>
      <c r="AA144" s="353">
        <f t="shared" si="98"/>
        <v>0</v>
      </c>
      <c r="AB144" s="353">
        <f t="shared" si="98"/>
        <v>0</v>
      </c>
      <c r="AC144" s="353">
        <f t="shared" si="98"/>
        <v>0</v>
      </c>
      <c r="AD144" s="353">
        <f t="shared" si="98"/>
        <v>0</v>
      </c>
      <c r="AE144" s="353">
        <f t="shared" si="98"/>
        <v>0</v>
      </c>
      <c r="AF144" s="353">
        <f t="shared" si="98"/>
        <v>0</v>
      </c>
      <c r="AG144" s="353">
        <f t="shared" si="98"/>
        <v>0</v>
      </c>
      <c r="AH144" s="353">
        <f t="shared" si="98"/>
        <v>0</v>
      </c>
      <c r="AI144" s="353">
        <f t="shared" si="98"/>
        <v>0</v>
      </c>
      <c r="AJ144" s="353">
        <f t="shared" si="98"/>
        <v>0</v>
      </c>
    </row>
    <row r="145" spans="3:36" outlineLevel="1" x14ac:dyDescent="0.3"/>
    <row r="146" spans="3:36" ht="18" thickBot="1" x14ac:dyDescent="0.35">
      <c r="C146" s="339" t="s">
        <v>1047</v>
      </c>
      <c r="D146" s="339"/>
      <c r="E146" s="339"/>
      <c r="F146" s="339"/>
      <c r="G146" s="339"/>
      <c r="H146" s="339"/>
      <c r="I146" s="339"/>
      <c r="J146" s="339"/>
      <c r="K146" s="339"/>
    </row>
    <row r="148" spans="3:36" outlineLevel="1" x14ac:dyDescent="0.3">
      <c r="D148" s="69" t="s">
        <v>76</v>
      </c>
      <c r="E148" s="69" t="s">
        <v>77</v>
      </c>
      <c r="J148" s="69" t="s">
        <v>791</v>
      </c>
      <c r="L148" s="69" t="str">
        <f t="shared" ref="L148:AJ148" si="99">+INDEX(l.reg.nom,L$6)</f>
        <v>Amazonas</v>
      </c>
      <c r="M148" s="69" t="str">
        <f t="shared" si="99"/>
        <v>Ancash</v>
      </c>
      <c r="N148" s="69" t="str">
        <f t="shared" si="99"/>
        <v>Apurímac</v>
      </c>
      <c r="O148" s="69" t="str">
        <f t="shared" si="99"/>
        <v>Arequipa</v>
      </c>
      <c r="P148" s="69" t="str">
        <f t="shared" si="99"/>
        <v>Ayacucho</v>
      </c>
      <c r="Q148" s="69" t="str">
        <f t="shared" si="99"/>
        <v>Cajamarca</v>
      </c>
      <c r="R148" s="69" t="str">
        <f t="shared" si="99"/>
        <v>Callao</v>
      </c>
      <c r="S148" s="69" t="str">
        <f t="shared" si="99"/>
        <v>Cusco</v>
      </c>
      <c r="T148" s="69" t="str">
        <f t="shared" si="99"/>
        <v>Huancavelica</v>
      </c>
      <c r="U148" s="69" t="str">
        <f t="shared" si="99"/>
        <v>Huánuco</v>
      </c>
      <c r="V148" s="69" t="str">
        <f t="shared" si="99"/>
        <v>Ica</v>
      </c>
      <c r="W148" s="69" t="str">
        <f t="shared" si="99"/>
        <v>Junín</v>
      </c>
      <c r="X148" s="69" t="str">
        <f t="shared" si="99"/>
        <v>La Libertad</v>
      </c>
      <c r="Y148" s="69" t="str">
        <f t="shared" si="99"/>
        <v>Lambayeque</v>
      </c>
      <c r="Z148" s="69" t="str">
        <f t="shared" si="99"/>
        <v>Lima</v>
      </c>
      <c r="AA148" s="69" t="str">
        <f t="shared" si="99"/>
        <v>Loreto</v>
      </c>
      <c r="AB148" s="69" t="str">
        <f t="shared" si="99"/>
        <v>Madre de Dios</v>
      </c>
      <c r="AC148" s="69" t="str">
        <f t="shared" si="99"/>
        <v>Moquegua</v>
      </c>
      <c r="AD148" s="69" t="str">
        <f t="shared" si="99"/>
        <v>Pasco</v>
      </c>
      <c r="AE148" s="69" t="str">
        <f t="shared" si="99"/>
        <v>Piura</v>
      </c>
      <c r="AF148" s="69" t="str">
        <f t="shared" si="99"/>
        <v>Puno</v>
      </c>
      <c r="AG148" s="69" t="str">
        <f t="shared" si="99"/>
        <v>San Martín</v>
      </c>
      <c r="AH148" s="69" t="str">
        <f t="shared" si="99"/>
        <v>Tacna</v>
      </c>
      <c r="AI148" s="69" t="str">
        <f t="shared" si="99"/>
        <v>Tumbes</v>
      </c>
      <c r="AJ148" s="69" t="str">
        <f t="shared" si="99"/>
        <v>Ucayali</v>
      </c>
    </row>
    <row r="149" spans="3:36" outlineLevel="1" x14ac:dyDescent="0.3">
      <c r="D149" s="70">
        <v>1</v>
      </c>
      <c r="E149" s="423" t="str">
        <f t="shared" ref="E149:E168" si="100">INDEX(l.geo.nom2,D149)</f>
        <v>2G-Urbano</v>
      </c>
      <c r="J149" s="47">
        <f t="shared" ref="J149:J168" si="101">+SUM(L149:AJ149)</f>
        <v>9686.2175608011203</v>
      </c>
      <c r="K149" s="138" t="s">
        <v>833</v>
      </c>
      <c r="L149" s="425">
        <f t="shared" ref="L149:AJ149" si="102">MAX(0,L97-L71)</f>
        <v>393.11872080226641</v>
      </c>
      <c r="M149" s="425">
        <f t="shared" si="102"/>
        <v>386.72401133200651</v>
      </c>
      <c r="N149" s="425">
        <f t="shared" si="102"/>
        <v>393.107208022664</v>
      </c>
      <c r="O149" s="425">
        <f t="shared" si="102"/>
        <v>392.48040113320064</v>
      </c>
      <c r="P149" s="425">
        <f t="shared" si="102"/>
        <v>393.11744160453281</v>
      </c>
      <c r="Q149" s="425">
        <f t="shared" si="102"/>
        <v>393.107208022664</v>
      </c>
      <c r="R149" s="425">
        <f t="shared" si="102"/>
        <v>386.72401133200651</v>
      </c>
      <c r="S149" s="425">
        <f t="shared" si="102"/>
        <v>393.04324813598407</v>
      </c>
      <c r="T149" s="425">
        <f t="shared" si="102"/>
        <v>393.10976641813119</v>
      </c>
      <c r="U149" s="425">
        <f t="shared" si="102"/>
        <v>393.10976641813119</v>
      </c>
      <c r="V149" s="425">
        <f t="shared" si="102"/>
        <v>391.84080226640128</v>
      </c>
      <c r="W149" s="425">
        <f t="shared" si="102"/>
        <v>392.32689740516884</v>
      </c>
      <c r="X149" s="425">
        <f t="shared" si="102"/>
        <v>392.99208022664016</v>
      </c>
      <c r="Y149" s="425">
        <f t="shared" si="102"/>
        <v>392.99208022664016</v>
      </c>
      <c r="Z149" s="425">
        <f t="shared" si="102"/>
        <v>277.99220397611674</v>
      </c>
      <c r="AA149" s="425">
        <f t="shared" si="102"/>
        <v>393.11360401133203</v>
      </c>
      <c r="AB149" s="425">
        <f t="shared" si="102"/>
        <v>393.11360401133203</v>
      </c>
      <c r="AC149" s="425">
        <f t="shared" si="102"/>
        <v>392.35248135984079</v>
      </c>
      <c r="AD149" s="425">
        <f t="shared" si="102"/>
        <v>392.99208022664016</v>
      </c>
      <c r="AE149" s="425">
        <f t="shared" si="102"/>
        <v>392.35248135984079</v>
      </c>
      <c r="AF149" s="425">
        <f t="shared" si="102"/>
        <v>393.10976641813119</v>
      </c>
      <c r="AG149" s="425">
        <f t="shared" si="102"/>
        <v>391.96872203976119</v>
      </c>
      <c r="AH149" s="425">
        <f t="shared" si="102"/>
        <v>386.72401133200651</v>
      </c>
      <c r="AI149" s="425">
        <f t="shared" si="102"/>
        <v>392.22456158648089</v>
      </c>
      <c r="AJ149" s="425">
        <f t="shared" si="102"/>
        <v>392.48040113320064</v>
      </c>
    </row>
    <row r="150" spans="3:36" outlineLevel="1" x14ac:dyDescent="0.3">
      <c r="D150" s="70">
        <f t="shared" ref="D150:D168" si="103">+D149+1</f>
        <v>2</v>
      </c>
      <c r="E150" s="423" t="str">
        <f t="shared" si="100"/>
        <v>2G-Suburbano</v>
      </c>
      <c r="J150" s="47">
        <f t="shared" si="101"/>
        <v>38603.08780400562</v>
      </c>
      <c r="K150" s="138" t="s">
        <v>833</v>
      </c>
      <c r="L150" s="425">
        <f t="shared" ref="L150:AJ150" si="104">MAX(0,L98-L72)</f>
        <v>1572.4736040113321</v>
      </c>
      <c r="M150" s="425">
        <f t="shared" si="104"/>
        <v>1540.5000566600324</v>
      </c>
      <c r="N150" s="425">
        <f t="shared" si="104"/>
        <v>1572.4160401133202</v>
      </c>
      <c r="O150" s="425">
        <f t="shared" si="104"/>
        <v>1569.2820056660032</v>
      </c>
      <c r="P150" s="425">
        <f t="shared" si="104"/>
        <v>1572.467208022664</v>
      </c>
      <c r="Q150" s="425">
        <f t="shared" si="104"/>
        <v>1572.4160401133202</v>
      </c>
      <c r="R150" s="425">
        <f t="shared" si="104"/>
        <v>1540.5000566600324</v>
      </c>
      <c r="S150" s="425">
        <f t="shared" si="104"/>
        <v>1572.0962406799204</v>
      </c>
      <c r="T150" s="425">
        <f t="shared" si="104"/>
        <v>1572.428832090656</v>
      </c>
      <c r="U150" s="425">
        <f t="shared" si="104"/>
        <v>1572.428832090656</v>
      </c>
      <c r="V150" s="425">
        <f t="shared" si="104"/>
        <v>1566.0840113320064</v>
      </c>
      <c r="W150" s="425">
        <f t="shared" si="104"/>
        <v>1568.5144870258441</v>
      </c>
      <c r="X150" s="425">
        <f t="shared" si="104"/>
        <v>1571.8404011332007</v>
      </c>
      <c r="Y150" s="425">
        <f t="shared" si="104"/>
        <v>1571.8404011332007</v>
      </c>
      <c r="Z150" s="425">
        <f t="shared" si="104"/>
        <v>996.84101988058376</v>
      </c>
      <c r="AA150" s="425">
        <f t="shared" si="104"/>
        <v>1572.44802005666</v>
      </c>
      <c r="AB150" s="425">
        <f t="shared" si="104"/>
        <v>1572.44802005666</v>
      </c>
      <c r="AC150" s="425">
        <f t="shared" si="104"/>
        <v>1568.6424067992039</v>
      </c>
      <c r="AD150" s="425">
        <f t="shared" si="104"/>
        <v>1571.8404011332007</v>
      </c>
      <c r="AE150" s="425">
        <f t="shared" si="104"/>
        <v>1568.6424067992039</v>
      </c>
      <c r="AF150" s="425">
        <f t="shared" si="104"/>
        <v>1572.428832090656</v>
      </c>
      <c r="AG150" s="425">
        <f t="shared" si="104"/>
        <v>1566.7236101988058</v>
      </c>
      <c r="AH150" s="425">
        <f t="shared" si="104"/>
        <v>1540.5000566600324</v>
      </c>
      <c r="AI150" s="425">
        <f t="shared" si="104"/>
        <v>1568.0028079324045</v>
      </c>
      <c r="AJ150" s="425">
        <f t="shared" si="104"/>
        <v>1569.2820056660032</v>
      </c>
    </row>
    <row r="151" spans="3:36" outlineLevel="1" x14ac:dyDescent="0.3">
      <c r="D151" s="70">
        <f t="shared" si="103"/>
        <v>3</v>
      </c>
      <c r="E151" s="423" t="str">
        <f t="shared" si="100"/>
        <v>2G-Rural</v>
      </c>
      <c r="J151" s="47">
        <f t="shared" si="101"/>
        <v>68228.870243204496</v>
      </c>
      <c r="K151" s="138" t="s">
        <v>833</v>
      </c>
      <c r="L151" s="425">
        <f t="shared" ref="L151:AJ151" si="105">MAX(0,L99-L73)</f>
        <v>2751.8348832090655</v>
      </c>
      <c r="M151" s="425">
        <f t="shared" si="105"/>
        <v>2726.2560453280262</v>
      </c>
      <c r="N151" s="425">
        <f t="shared" si="105"/>
        <v>2751.7888320906563</v>
      </c>
      <c r="O151" s="425">
        <f t="shared" si="105"/>
        <v>2749.2816045328027</v>
      </c>
      <c r="P151" s="425">
        <f t="shared" si="105"/>
        <v>2751.8297664181314</v>
      </c>
      <c r="Q151" s="425">
        <f t="shared" si="105"/>
        <v>2751.7888320906563</v>
      </c>
      <c r="R151" s="425">
        <f t="shared" si="105"/>
        <v>2726.2560453280262</v>
      </c>
      <c r="S151" s="425">
        <f t="shared" si="105"/>
        <v>2751.5329925439364</v>
      </c>
      <c r="T151" s="425">
        <f t="shared" si="105"/>
        <v>2751.7990656725251</v>
      </c>
      <c r="U151" s="425">
        <f t="shared" si="105"/>
        <v>2751.7990656725251</v>
      </c>
      <c r="V151" s="425">
        <f t="shared" si="105"/>
        <v>2746.7232090656053</v>
      </c>
      <c r="W151" s="425">
        <f t="shared" si="105"/>
        <v>2748.6675896206752</v>
      </c>
      <c r="X151" s="425">
        <f t="shared" si="105"/>
        <v>2751.3283209065607</v>
      </c>
      <c r="Y151" s="425">
        <f t="shared" si="105"/>
        <v>2751.3283209065607</v>
      </c>
      <c r="Z151" s="425">
        <f t="shared" si="105"/>
        <v>2291.3288159044669</v>
      </c>
      <c r="AA151" s="425">
        <f t="shared" si="105"/>
        <v>2751.814416045328</v>
      </c>
      <c r="AB151" s="425">
        <f t="shared" si="105"/>
        <v>2751.814416045328</v>
      </c>
      <c r="AC151" s="425">
        <f t="shared" si="105"/>
        <v>2748.7699254393633</v>
      </c>
      <c r="AD151" s="425">
        <f t="shared" si="105"/>
        <v>2751.3283209065607</v>
      </c>
      <c r="AE151" s="425">
        <f t="shared" si="105"/>
        <v>2748.7699254393633</v>
      </c>
      <c r="AF151" s="425">
        <f t="shared" si="105"/>
        <v>2751.7990656725251</v>
      </c>
      <c r="AG151" s="425">
        <f t="shared" si="105"/>
        <v>2747.2348881590447</v>
      </c>
      <c r="AH151" s="425">
        <f t="shared" si="105"/>
        <v>2726.2560453280262</v>
      </c>
      <c r="AI151" s="425">
        <f t="shared" si="105"/>
        <v>2748.2582463459239</v>
      </c>
      <c r="AJ151" s="425">
        <f t="shared" si="105"/>
        <v>2749.2816045328027</v>
      </c>
    </row>
    <row r="152" spans="3:36" outlineLevel="1" x14ac:dyDescent="0.3">
      <c r="D152" s="70">
        <f t="shared" si="103"/>
        <v>4</v>
      </c>
      <c r="E152" s="423" t="str">
        <f t="shared" si="100"/>
        <v>2G-Libre</v>
      </c>
      <c r="J152" s="47">
        <f t="shared" si="101"/>
        <v>0</v>
      </c>
      <c r="K152" s="138" t="s">
        <v>833</v>
      </c>
      <c r="L152" s="425">
        <f t="shared" ref="L152:AJ152" si="106">MAX(0,L100-L74)</f>
        <v>0</v>
      </c>
      <c r="M152" s="425">
        <f t="shared" si="106"/>
        <v>0</v>
      </c>
      <c r="N152" s="425">
        <f t="shared" si="106"/>
        <v>0</v>
      </c>
      <c r="O152" s="425">
        <f t="shared" si="106"/>
        <v>0</v>
      </c>
      <c r="P152" s="425">
        <f t="shared" si="106"/>
        <v>0</v>
      </c>
      <c r="Q152" s="425">
        <f t="shared" si="106"/>
        <v>0</v>
      </c>
      <c r="R152" s="425">
        <f t="shared" si="106"/>
        <v>0</v>
      </c>
      <c r="S152" s="425">
        <f t="shared" si="106"/>
        <v>0</v>
      </c>
      <c r="T152" s="425">
        <f t="shared" si="106"/>
        <v>0</v>
      </c>
      <c r="U152" s="425">
        <f t="shared" si="106"/>
        <v>0</v>
      </c>
      <c r="V152" s="425">
        <f t="shared" si="106"/>
        <v>0</v>
      </c>
      <c r="W152" s="425">
        <f t="shared" si="106"/>
        <v>0</v>
      </c>
      <c r="X152" s="425">
        <f t="shared" si="106"/>
        <v>0</v>
      </c>
      <c r="Y152" s="425">
        <f t="shared" si="106"/>
        <v>0</v>
      </c>
      <c r="Z152" s="425">
        <f t="shared" si="106"/>
        <v>0</v>
      </c>
      <c r="AA152" s="425">
        <f t="shared" si="106"/>
        <v>0</v>
      </c>
      <c r="AB152" s="425">
        <f t="shared" si="106"/>
        <v>0</v>
      </c>
      <c r="AC152" s="425">
        <f t="shared" si="106"/>
        <v>0</v>
      </c>
      <c r="AD152" s="425">
        <f t="shared" si="106"/>
        <v>0</v>
      </c>
      <c r="AE152" s="425">
        <f t="shared" si="106"/>
        <v>0</v>
      </c>
      <c r="AF152" s="425">
        <f t="shared" si="106"/>
        <v>0</v>
      </c>
      <c r="AG152" s="425">
        <f t="shared" si="106"/>
        <v>0</v>
      </c>
      <c r="AH152" s="425">
        <f t="shared" si="106"/>
        <v>0</v>
      </c>
      <c r="AI152" s="425">
        <f t="shared" si="106"/>
        <v>0</v>
      </c>
      <c r="AJ152" s="425">
        <f t="shared" si="106"/>
        <v>0</v>
      </c>
    </row>
    <row r="153" spans="3:36" outlineLevel="1" x14ac:dyDescent="0.3">
      <c r="D153" s="70">
        <f t="shared" si="103"/>
        <v>5</v>
      </c>
      <c r="E153" s="417" t="str">
        <f t="shared" si="100"/>
        <v>3G-Urbano</v>
      </c>
      <c r="J153" s="47">
        <f t="shared" si="101"/>
        <v>35561.087804005612</v>
      </c>
      <c r="K153" s="138" t="s">
        <v>833</v>
      </c>
      <c r="L153" s="425">
        <f t="shared" ref="L153:AJ153" si="107">MAX(0,L101-L75)</f>
        <v>1450.7936040113323</v>
      </c>
      <c r="M153" s="425">
        <f t="shared" si="107"/>
        <v>1418.8200566600326</v>
      </c>
      <c r="N153" s="425">
        <f t="shared" si="107"/>
        <v>1450.7360401133203</v>
      </c>
      <c r="O153" s="425">
        <f t="shared" si="107"/>
        <v>1447.6020056660034</v>
      </c>
      <c r="P153" s="425">
        <f t="shared" si="107"/>
        <v>1450.7872080226641</v>
      </c>
      <c r="Q153" s="425">
        <f t="shared" si="107"/>
        <v>1450.7360401133203</v>
      </c>
      <c r="R153" s="425">
        <f t="shared" si="107"/>
        <v>1418.8200566600326</v>
      </c>
      <c r="S153" s="425">
        <f t="shared" si="107"/>
        <v>1450.4162406799205</v>
      </c>
      <c r="T153" s="425">
        <f t="shared" si="107"/>
        <v>1450.7488320906562</v>
      </c>
      <c r="U153" s="425">
        <f t="shared" si="107"/>
        <v>1450.7488320906562</v>
      </c>
      <c r="V153" s="425">
        <f t="shared" si="107"/>
        <v>1444.4040113320066</v>
      </c>
      <c r="W153" s="425">
        <f t="shared" si="107"/>
        <v>1446.8344870258443</v>
      </c>
      <c r="X153" s="425">
        <f t="shared" si="107"/>
        <v>1450.1604011332008</v>
      </c>
      <c r="Y153" s="425">
        <f t="shared" si="107"/>
        <v>1450.1604011332008</v>
      </c>
      <c r="Z153" s="425">
        <f t="shared" si="107"/>
        <v>875.16101988058392</v>
      </c>
      <c r="AA153" s="425">
        <f t="shared" si="107"/>
        <v>1450.7680200566601</v>
      </c>
      <c r="AB153" s="425">
        <f t="shared" si="107"/>
        <v>1450.7680200566601</v>
      </c>
      <c r="AC153" s="425">
        <f t="shared" si="107"/>
        <v>1446.962406799204</v>
      </c>
      <c r="AD153" s="425">
        <f t="shared" si="107"/>
        <v>1450.1604011332008</v>
      </c>
      <c r="AE153" s="425">
        <f t="shared" si="107"/>
        <v>1446.962406799204</v>
      </c>
      <c r="AF153" s="425">
        <f t="shared" si="107"/>
        <v>1450.7488320906562</v>
      </c>
      <c r="AG153" s="425">
        <f t="shared" si="107"/>
        <v>1445.0436101988059</v>
      </c>
      <c r="AH153" s="425">
        <f t="shared" si="107"/>
        <v>1418.8200566600326</v>
      </c>
      <c r="AI153" s="425">
        <f t="shared" si="107"/>
        <v>1446.3228079324047</v>
      </c>
      <c r="AJ153" s="425">
        <f t="shared" si="107"/>
        <v>1447.6020056660034</v>
      </c>
    </row>
    <row r="154" spans="3:36" outlineLevel="1" x14ac:dyDescent="0.3">
      <c r="D154" s="70">
        <f t="shared" si="103"/>
        <v>6</v>
      </c>
      <c r="E154" s="417" t="str">
        <f t="shared" si="100"/>
        <v>3G-Suburbano</v>
      </c>
      <c r="J154" s="47">
        <f t="shared" si="101"/>
        <v>142244.35121602245</v>
      </c>
      <c r="K154" s="138" t="s">
        <v>833</v>
      </c>
      <c r="L154" s="425">
        <f t="shared" ref="L154:AJ154" si="108">MAX(0,L102-L76)</f>
        <v>5803.1744160453291</v>
      </c>
      <c r="M154" s="425">
        <f t="shared" si="108"/>
        <v>5675.2802266401304</v>
      </c>
      <c r="N154" s="425">
        <f t="shared" si="108"/>
        <v>5802.9441604532813</v>
      </c>
      <c r="O154" s="425">
        <f t="shared" si="108"/>
        <v>5790.4080226640135</v>
      </c>
      <c r="P154" s="425">
        <f t="shared" si="108"/>
        <v>5803.1488320906565</v>
      </c>
      <c r="Q154" s="425">
        <f t="shared" si="108"/>
        <v>5802.9441604532813</v>
      </c>
      <c r="R154" s="425">
        <f t="shared" si="108"/>
        <v>5675.2802266401304</v>
      </c>
      <c r="S154" s="425">
        <f t="shared" si="108"/>
        <v>5801.6649627196821</v>
      </c>
      <c r="T154" s="425">
        <f t="shared" si="108"/>
        <v>5802.9953283626246</v>
      </c>
      <c r="U154" s="425">
        <f t="shared" si="108"/>
        <v>5802.9953283626246</v>
      </c>
      <c r="V154" s="425">
        <f t="shared" si="108"/>
        <v>5777.6160453280263</v>
      </c>
      <c r="W154" s="425">
        <f t="shared" si="108"/>
        <v>5787.3379481033771</v>
      </c>
      <c r="X154" s="425">
        <f t="shared" si="108"/>
        <v>5800.6416045328033</v>
      </c>
      <c r="Y154" s="425">
        <f t="shared" si="108"/>
        <v>5800.6416045328033</v>
      </c>
      <c r="Z154" s="425">
        <f t="shared" si="108"/>
        <v>3500.6440795223357</v>
      </c>
      <c r="AA154" s="425">
        <f t="shared" si="108"/>
        <v>5803.0720802266405</v>
      </c>
      <c r="AB154" s="425">
        <f t="shared" si="108"/>
        <v>5803.0720802266405</v>
      </c>
      <c r="AC154" s="425">
        <f t="shared" si="108"/>
        <v>5787.8496271968161</v>
      </c>
      <c r="AD154" s="425">
        <f t="shared" si="108"/>
        <v>5800.6416045328033</v>
      </c>
      <c r="AE154" s="425">
        <f t="shared" si="108"/>
        <v>5787.8496271968161</v>
      </c>
      <c r="AF154" s="425">
        <f t="shared" si="108"/>
        <v>5802.9953283626246</v>
      </c>
      <c r="AG154" s="425">
        <f t="shared" si="108"/>
        <v>5780.1744407952237</v>
      </c>
      <c r="AH154" s="425">
        <f t="shared" si="108"/>
        <v>5675.2802266401304</v>
      </c>
      <c r="AI154" s="425">
        <f t="shared" si="108"/>
        <v>5785.2912317296186</v>
      </c>
      <c r="AJ154" s="425">
        <f t="shared" si="108"/>
        <v>5790.4080226640135</v>
      </c>
    </row>
    <row r="155" spans="3:36" outlineLevel="1" x14ac:dyDescent="0.3">
      <c r="D155" s="70">
        <f t="shared" si="103"/>
        <v>7</v>
      </c>
      <c r="E155" s="417" t="str">
        <f t="shared" si="100"/>
        <v>3G-Rural</v>
      </c>
      <c r="J155" s="47">
        <f t="shared" si="101"/>
        <v>251763.26341201679</v>
      </c>
      <c r="K155" s="138" t="s">
        <v>833</v>
      </c>
      <c r="L155" s="425">
        <f t="shared" ref="L155:AJ155" si="109">MAX(0,L103-L77)</f>
        <v>10155.580812033999</v>
      </c>
      <c r="M155" s="425">
        <f t="shared" si="109"/>
        <v>10059.660169980099</v>
      </c>
      <c r="N155" s="425">
        <f t="shared" si="109"/>
        <v>10155.408120339962</v>
      </c>
      <c r="O155" s="425">
        <f t="shared" si="109"/>
        <v>10146.006016998012</v>
      </c>
      <c r="P155" s="425">
        <f t="shared" si="109"/>
        <v>10155.561624067994</v>
      </c>
      <c r="Q155" s="425">
        <f t="shared" si="109"/>
        <v>10155.408120339962</v>
      </c>
      <c r="R155" s="425">
        <f t="shared" si="109"/>
        <v>10059.660169980099</v>
      </c>
      <c r="S155" s="425">
        <f t="shared" si="109"/>
        <v>10154.448722039764</v>
      </c>
      <c r="T155" s="425">
        <f t="shared" si="109"/>
        <v>10155.44649627197</v>
      </c>
      <c r="U155" s="425">
        <f t="shared" si="109"/>
        <v>10155.44649627197</v>
      </c>
      <c r="V155" s="425">
        <f t="shared" si="109"/>
        <v>10136.412033996021</v>
      </c>
      <c r="W155" s="425">
        <f t="shared" si="109"/>
        <v>10143.703461077534</v>
      </c>
      <c r="X155" s="425">
        <f t="shared" si="109"/>
        <v>10153.681203399605</v>
      </c>
      <c r="Y155" s="425">
        <f t="shared" si="109"/>
        <v>10153.681203399605</v>
      </c>
      <c r="Z155" s="425">
        <f t="shared" si="109"/>
        <v>8428.6830596417531</v>
      </c>
      <c r="AA155" s="425">
        <f t="shared" si="109"/>
        <v>10155.504060169982</v>
      </c>
      <c r="AB155" s="425">
        <f t="shared" si="109"/>
        <v>10155.504060169982</v>
      </c>
      <c r="AC155" s="425">
        <f t="shared" si="109"/>
        <v>10144.087220397614</v>
      </c>
      <c r="AD155" s="425">
        <f t="shared" si="109"/>
        <v>10153.681203399605</v>
      </c>
      <c r="AE155" s="425">
        <f t="shared" si="109"/>
        <v>10144.087220397614</v>
      </c>
      <c r="AF155" s="425">
        <f t="shared" si="109"/>
        <v>10155.44649627197</v>
      </c>
      <c r="AG155" s="425">
        <f t="shared" si="109"/>
        <v>10138.33083059642</v>
      </c>
      <c r="AH155" s="425">
        <f t="shared" si="109"/>
        <v>10059.660169980099</v>
      </c>
      <c r="AI155" s="425">
        <f t="shared" si="109"/>
        <v>10142.168423797215</v>
      </c>
      <c r="AJ155" s="425">
        <f t="shared" si="109"/>
        <v>10146.006016998012</v>
      </c>
    </row>
    <row r="156" spans="3:36" outlineLevel="1" x14ac:dyDescent="0.3">
      <c r="D156" s="70">
        <f t="shared" si="103"/>
        <v>8</v>
      </c>
      <c r="E156" s="417" t="str">
        <f t="shared" si="100"/>
        <v>3G-Libre</v>
      </c>
      <c r="J156" s="47">
        <f t="shared" si="101"/>
        <v>0</v>
      </c>
      <c r="K156" s="138" t="s">
        <v>833</v>
      </c>
      <c r="L156" s="425">
        <f t="shared" ref="L156:AJ156" si="110">MAX(0,L104-L78)</f>
        <v>0</v>
      </c>
      <c r="M156" s="425">
        <f t="shared" si="110"/>
        <v>0</v>
      </c>
      <c r="N156" s="425">
        <f t="shared" si="110"/>
        <v>0</v>
      </c>
      <c r="O156" s="425">
        <f t="shared" si="110"/>
        <v>0</v>
      </c>
      <c r="P156" s="425">
        <f t="shared" si="110"/>
        <v>0</v>
      </c>
      <c r="Q156" s="425">
        <f t="shared" si="110"/>
        <v>0</v>
      </c>
      <c r="R156" s="425">
        <f t="shared" si="110"/>
        <v>0</v>
      </c>
      <c r="S156" s="425">
        <f t="shared" si="110"/>
        <v>0</v>
      </c>
      <c r="T156" s="425">
        <f t="shared" si="110"/>
        <v>0</v>
      </c>
      <c r="U156" s="425">
        <f t="shared" si="110"/>
        <v>0</v>
      </c>
      <c r="V156" s="425">
        <f t="shared" si="110"/>
        <v>0</v>
      </c>
      <c r="W156" s="425">
        <f t="shared" si="110"/>
        <v>0</v>
      </c>
      <c r="X156" s="425">
        <f t="shared" si="110"/>
        <v>0</v>
      </c>
      <c r="Y156" s="425">
        <f t="shared" si="110"/>
        <v>0</v>
      </c>
      <c r="Z156" s="425">
        <f t="shared" si="110"/>
        <v>0</v>
      </c>
      <c r="AA156" s="425">
        <f t="shared" si="110"/>
        <v>0</v>
      </c>
      <c r="AB156" s="425">
        <f t="shared" si="110"/>
        <v>0</v>
      </c>
      <c r="AC156" s="425">
        <f t="shared" si="110"/>
        <v>0</v>
      </c>
      <c r="AD156" s="425">
        <f t="shared" si="110"/>
        <v>0</v>
      </c>
      <c r="AE156" s="425">
        <f t="shared" si="110"/>
        <v>0</v>
      </c>
      <c r="AF156" s="425">
        <f t="shared" si="110"/>
        <v>0</v>
      </c>
      <c r="AG156" s="425">
        <f t="shared" si="110"/>
        <v>0</v>
      </c>
      <c r="AH156" s="425">
        <f t="shared" si="110"/>
        <v>0</v>
      </c>
      <c r="AI156" s="425">
        <f t="shared" si="110"/>
        <v>0</v>
      </c>
      <c r="AJ156" s="425">
        <f t="shared" si="110"/>
        <v>0</v>
      </c>
    </row>
    <row r="157" spans="3:36" outlineLevel="1" x14ac:dyDescent="0.3">
      <c r="D157" s="70">
        <f t="shared" si="103"/>
        <v>9</v>
      </c>
      <c r="E157" s="416" t="str">
        <f t="shared" si="100"/>
        <v>4G-Urbano</v>
      </c>
      <c r="J157" s="47">
        <f t="shared" si="101"/>
        <v>0</v>
      </c>
      <c r="K157" s="138" t="s">
        <v>833</v>
      </c>
      <c r="L157" s="425">
        <f t="shared" ref="L157:AJ157" si="111">MAX(0,L105-L79)</f>
        <v>0</v>
      </c>
      <c r="M157" s="425">
        <f t="shared" si="111"/>
        <v>0</v>
      </c>
      <c r="N157" s="425">
        <f t="shared" si="111"/>
        <v>0</v>
      </c>
      <c r="O157" s="425">
        <f t="shared" si="111"/>
        <v>0</v>
      </c>
      <c r="P157" s="425">
        <f t="shared" si="111"/>
        <v>0</v>
      </c>
      <c r="Q157" s="425">
        <f t="shared" si="111"/>
        <v>0</v>
      </c>
      <c r="R157" s="425">
        <f t="shared" si="111"/>
        <v>0</v>
      </c>
      <c r="S157" s="425">
        <f t="shared" si="111"/>
        <v>0</v>
      </c>
      <c r="T157" s="425">
        <f t="shared" si="111"/>
        <v>0</v>
      </c>
      <c r="U157" s="425">
        <f t="shared" si="111"/>
        <v>0</v>
      </c>
      <c r="V157" s="425">
        <f t="shared" si="111"/>
        <v>0</v>
      </c>
      <c r="W157" s="425">
        <f t="shared" si="111"/>
        <v>0</v>
      </c>
      <c r="X157" s="425">
        <f t="shared" si="111"/>
        <v>0</v>
      </c>
      <c r="Y157" s="425">
        <f t="shared" si="111"/>
        <v>0</v>
      </c>
      <c r="Z157" s="425">
        <f t="shared" si="111"/>
        <v>0</v>
      </c>
      <c r="AA157" s="425">
        <f t="shared" si="111"/>
        <v>0</v>
      </c>
      <c r="AB157" s="425">
        <f t="shared" si="111"/>
        <v>0</v>
      </c>
      <c r="AC157" s="425">
        <f t="shared" si="111"/>
        <v>0</v>
      </c>
      <c r="AD157" s="425">
        <f t="shared" si="111"/>
        <v>0</v>
      </c>
      <c r="AE157" s="425">
        <f t="shared" si="111"/>
        <v>0</v>
      </c>
      <c r="AF157" s="425">
        <f t="shared" si="111"/>
        <v>0</v>
      </c>
      <c r="AG157" s="425">
        <f t="shared" si="111"/>
        <v>0</v>
      </c>
      <c r="AH157" s="425">
        <f t="shared" si="111"/>
        <v>0</v>
      </c>
      <c r="AI157" s="425">
        <f t="shared" si="111"/>
        <v>0</v>
      </c>
      <c r="AJ157" s="425">
        <f t="shared" si="111"/>
        <v>0</v>
      </c>
    </row>
    <row r="158" spans="3:36" outlineLevel="1" x14ac:dyDescent="0.3">
      <c r="D158" s="70">
        <f t="shared" si="103"/>
        <v>10</v>
      </c>
      <c r="E158" s="416" t="str">
        <f t="shared" si="100"/>
        <v>4G-Suburbano</v>
      </c>
      <c r="J158" s="47">
        <f t="shared" si="101"/>
        <v>0</v>
      </c>
      <c r="K158" s="138" t="s">
        <v>833</v>
      </c>
      <c r="L158" s="425">
        <f t="shared" ref="L158:AJ158" si="112">MAX(0,L106-L80)</f>
        <v>0</v>
      </c>
      <c r="M158" s="425">
        <f t="shared" si="112"/>
        <v>0</v>
      </c>
      <c r="N158" s="425">
        <f t="shared" si="112"/>
        <v>0</v>
      </c>
      <c r="O158" s="425">
        <f t="shared" si="112"/>
        <v>0</v>
      </c>
      <c r="P158" s="425">
        <f t="shared" si="112"/>
        <v>0</v>
      </c>
      <c r="Q158" s="425">
        <f t="shared" si="112"/>
        <v>0</v>
      </c>
      <c r="R158" s="425">
        <f t="shared" si="112"/>
        <v>0</v>
      </c>
      <c r="S158" s="425">
        <f t="shared" si="112"/>
        <v>0</v>
      </c>
      <c r="T158" s="425">
        <f t="shared" si="112"/>
        <v>0</v>
      </c>
      <c r="U158" s="425">
        <f t="shared" si="112"/>
        <v>0</v>
      </c>
      <c r="V158" s="425">
        <f t="shared" si="112"/>
        <v>0</v>
      </c>
      <c r="W158" s="425">
        <f t="shared" si="112"/>
        <v>0</v>
      </c>
      <c r="X158" s="425">
        <f t="shared" si="112"/>
        <v>0</v>
      </c>
      <c r="Y158" s="425">
        <f t="shared" si="112"/>
        <v>0</v>
      </c>
      <c r="Z158" s="425">
        <f t="shared" si="112"/>
        <v>0</v>
      </c>
      <c r="AA158" s="425">
        <f t="shared" si="112"/>
        <v>0</v>
      </c>
      <c r="AB158" s="425">
        <f t="shared" si="112"/>
        <v>0</v>
      </c>
      <c r="AC158" s="425">
        <f t="shared" si="112"/>
        <v>0</v>
      </c>
      <c r="AD158" s="425">
        <f t="shared" si="112"/>
        <v>0</v>
      </c>
      <c r="AE158" s="425">
        <f t="shared" si="112"/>
        <v>0</v>
      </c>
      <c r="AF158" s="425">
        <f t="shared" si="112"/>
        <v>0</v>
      </c>
      <c r="AG158" s="425">
        <f t="shared" si="112"/>
        <v>0</v>
      </c>
      <c r="AH158" s="425">
        <f t="shared" si="112"/>
        <v>0</v>
      </c>
      <c r="AI158" s="425">
        <f t="shared" si="112"/>
        <v>0</v>
      </c>
      <c r="AJ158" s="425">
        <f t="shared" si="112"/>
        <v>0</v>
      </c>
    </row>
    <row r="159" spans="3:36" outlineLevel="1" x14ac:dyDescent="0.3">
      <c r="D159" s="70">
        <f t="shared" si="103"/>
        <v>11</v>
      </c>
      <c r="E159" s="416" t="str">
        <f t="shared" si="100"/>
        <v>4G-Rural</v>
      </c>
      <c r="J159" s="47">
        <f t="shared" si="101"/>
        <v>0</v>
      </c>
      <c r="K159" s="138" t="s">
        <v>833</v>
      </c>
      <c r="L159" s="425">
        <f t="shared" ref="L159:AJ159" si="113">MAX(0,L107-L81)</f>
        <v>0</v>
      </c>
      <c r="M159" s="425">
        <f t="shared" si="113"/>
        <v>0</v>
      </c>
      <c r="N159" s="425">
        <f t="shared" si="113"/>
        <v>0</v>
      </c>
      <c r="O159" s="425">
        <f t="shared" si="113"/>
        <v>0</v>
      </c>
      <c r="P159" s="425">
        <f t="shared" si="113"/>
        <v>0</v>
      </c>
      <c r="Q159" s="425">
        <f t="shared" si="113"/>
        <v>0</v>
      </c>
      <c r="R159" s="425">
        <f t="shared" si="113"/>
        <v>0</v>
      </c>
      <c r="S159" s="425">
        <f t="shared" si="113"/>
        <v>0</v>
      </c>
      <c r="T159" s="425">
        <f t="shared" si="113"/>
        <v>0</v>
      </c>
      <c r="U159" s="425">
        <f t="shared" si="113"/>
        <v>0</v>
      </c>
      <c r="V159" s="425">
        <f t="shared" si="113"/>
        <v>0</v>
      </c>
      <c r="W159" s="425">
        <f t="shared" si="113"/>
        <v>0</v>
      </c>
      <c r="X159" s="425">
        <f t="shared" si="113"/>
        <v>0</v>
      </c>
      <c r="Y159" s="425">
        <f t="shared" si="113"/>
        <v>0</v>
      </c>
      <c r="Z159" s="425">
        <f t="shared" si="113"/>
        <v>0</v>
      </c>
      <c r="AA159" s="425">
        <f t="shared" si="113"/>
        <v>0</v>
      </c>
      <c r="AB159" s="425">
        <f t="shared" si="113"/>
        <v>0</v>
      </c>
      <c r="AC159" s="425">
        <f t="shared" si="113"/>
        <v>0</v>
      </c>
      <c r="AD159" s="425">
        <f t="shared" si="113"/>
        <v>0</v>
      </c>
      <c r="AE159" s="425">
        <f t="shared" si="113"/>
        <v>0</v>
      </c>
      <c r="AF159" s="425">
        <f t="shared" si="113"/>
        <v>0</v>
      </c>
      <c r="AG159" s="425">
        <f t="shared" si="113"/>
        <v>0</v>
      </c>
      <c r="AH159" s="425">
        <f t="shared" si="113"/>
        <v>0</v>
      </c>
      <c r="AI159" s="425">
        <f t="shared" si="113"/>
        <v>0</v>
      </c>
      <c r="AJ159" s="425">
        <f t="shared" si="113"/>
        <v>0</v>
      </c>
    </row>
    <row r="160" spans="3:36" outlineLevel="1" x14ac:dyDescent="0.3">
      <c r="D160" s="70">
        <f t="shared" si="103"/>
        <v>12</v>
      </c>
      <c r="E160" s="416" t="str">
        <f t="shared" si="100"/>
        <v>4G-Libre</v>
      </c>
      <c r="J160" s="47">
        <f t="shared" si="101"/>
        <v>0</v>
      </c>
      <c r="K160" s="138" t="s">
        <v>833</v>
      </c>
      <c r="L160" s="425">
        <f t="shared" ref="L160:AJ160" si="114">MAX(0,L108-L82)</f>
        <v>0</v>
      </c>
      <c r="M160" s="425">
        <f t="shared" si="114"/>
        <v>0</v>
      </c>
      <c r="N160" s="425">
        <f t="shared" si="114"/>
        <v>0</v>
      </c>
      <c r="O160" s="425">
        <f t="shared" si="114"/>
        <v>0</v>
      </c>
      <c r="P160" s="425">
        <f t="shared" si="114"/>
        <v>0</v>
      </c>
      <c r="Q160" s="425">
        <f t="shared" si="114"/>
        <v>0</v>
      </c>
      <c r="R160" s="425">
        <f t="shared" si="114"/>
        <v>0</v>
      </c>
      <c r="S160" s="425">
        <f t="shared" si="114"/>
        <v>0</v>
      </c>
      <c r="T160" s="425">
        <f t="shared" si="114"/>
        <v>0</v>
      </c>
      <c r="U160" s="425">
        <f t="shared" si="114"/>
        <v>0</v>
      </c>
      <c r="V160" s="425">
        <f t="shared" si="114"/>
        <v>0</v>
      </c>
      <c r="W160" s="425">
        <f t="shared" si="114"/>
        <v>0</v>
      </c>
      <c r="X160" s="425">
        <f t="shared" si="114"/>
        <v>0</v>
      </c>
      <c r="Y160" s="425">
        <f t="shared" si="114"/>
        <v>0</v>
      </c>
      <c r="Z160" s="425">
        <f t="shared" si="114"/>
        <v>0</v>
      </c>
      <c r="AA160" s="425">
        <f t="shared" si="114"/>
        <v>0</v>
      </c>
      <c r="AB160" s="425">
        <f t="shared" si="114"/>
        <v>0</v>
      </c>
      <c r="AC160" s="425">
        <f t="shared" si="114"/>
        <v>0</v>
      </c>
      <c r="AD160" s="425">
        <f t="shared" si="114"/>
        <v>0</v>
      </c>
      <c r="AE160" s="425">
        <f t="shared" si="114"/>
        <v>0</v>
      </c>
      <c r="AF160" s="425">
        <f t="shared" si="114"/>
        <v>0</v>
      </c>
      <c r="AG160" s="425">
        <f t="shared" si="114"/>
        <v>0</v>
      </c>
      <c r="AH160" s="425">
        <f t="shared" si="114"/>
        <v>0</v>
      </c>
      <c r="AI160" s="425">
        <f t="shared" si="114"/>
        <v>0</v>
      </c>
      <c r="AJ160" s="425">
        <f t="shared" si="114"/>
        <v>0</v>
      </c>
    </row>
    <row r="161" spans="3:36" outlineLevel="1" x14ac:dyDescent="0.3">
      <c r="D161" s="70">
        <f t="shared" si="103"/>
        <v>13</v>
      </c>
      <c r="E161" s="71" t="str">
        <f t="shared" si="100"/>
        <v>Libre</v>
      </c>
      <c r="J161" s="47">
        <f t="shared" si="101"/>
        <v>0</v>
      </c>
      <c r="K161" s="138" t="s">
        <v>833</v>
      </c>
      <c r="L161" s="425">
        <f t="shared" ref="L161:AJ161" si="115">MAX(0,L109-L83)</f>
        <v>0</v>
      </c>
      <c r="M161" s="425">
        <f t="shared" si="115"/>
        <v>0</v>
      </c>
      <c r="N161" s="425">
        <f t="shared" si="115"/>
        <v>0</v>
      </c>
      <c r="O161" s="425">
        <f t="shared" si="115"/>
        <v>0</v>
      </c>
      <c r="P161" s="425">
        <f t="shared" si="115"/>
        <v>0</v>
      </c>
      <c r="Q161" s="425">
        <f t="shared" si="115"/>
        <v>0</v>
      </c>
      <c r="R161" s="425">
        <f t="shared" si="115"/>
        <v>0</v>
      </c>
      <c r="S161" s="425">
        <f t="shared" si="115"/>
        <v>0</v>
      </c>
      <c r="T161" s="425">
        <f t="shared" si="115"/>
        <v>0</v>
      </c>
      <c r="U161" s="425">
        <f t="shared" si="115"/>
        <v>0</v>
      </c>
      <c r="V161" s="425">
        <f t="shared" si="115"/>
        <v>0</v>
      </c>
      <c r="W161" s="425">
        <f t="shared" si="115"/>
        <v>0</v>
      </c>
      <c r="X161" s="425">
        <f t="shared" si="115"/>
        <v>0</v>
      </c>
      <c r="Y161" s="425">
        <f t="shared" si="115"/>
        <v>0</v>
      </c>
      <c r="Z161" s="425">
        <f t="shared" si="115"/>
        <v>0</v>
      </c>
      <c r="AA161" s="425">
        <f t="shared" si="115"/>
        <v>0</v>
      </c>
      <c r="AB161" s="425">
        <f t="shared" si="115"/>
        <v>0</v>
      </c>
      <c r="AC161" s="425">
        <f t="shared" si="115"/>
        <v>0</v>
      </c>
      <c r="AD161" s="425">
        <f t="shared" si="115"/>
        <v>0</v>
      </c>
      <c r="AE161" s="425">
        <f t="shared" si="115"/>
        <v>0</v>
      </c>
      <c r="AF161" s="425">
        <f t="shared" si="115"/>
        <v>0</v>
      </c>
      <c r="AG161" s="425">
        <f t="shared" si="115"/>
        <v>0</v>
      </c>
      <c r="AH161" s="425">
        <f t="shared" si="115"/>
        <v>0</v>
      </c>
      <c r="AI161" s="425">
        <f t="shared" si="115"/>
        <v>0</v>
      </c>
      <c r="AJ161" s="425">
        <f t="shared" si="115"/>
        <v>0</v>
      </c>
    </row>
    <row r="162" spans="3:36" outlineLevel="1" x14ac:dyDescent="0.3">
      <c r="D162" s="70">
        <f t="shared" si="103"/>
        <v>14</v>
      </c>
      <c r="E162" s="71" t="str">
        <f t="shared" si="100"/>
        <v>Libre</v>
      </c>
      <c r="J162" s="47">
        <f t="shared" si="101"/>
        <v>0</v>
      </c>
      <c r="K162" s="138" t="s">
        <v>833</v>
      </c>
      <c r="L162" s="425">
        <f t="shared" ref="L162:AJ162" si="116">MAX(0,L110-L84)</f>
        <v>0</v>
      </c>
      <c r="M162" s="425">
        <f t="shared" si="116"/>
        <v>0</v>
      </c>
      <c r="N162" s="425">
        <f t="shared" si="116"/>
        <v>0</v>
      </c>
      <c r="O162" s="425">
        <f t="shared" si="116"/>
        <v>0</v>
      </c>
      <c r="P162" s="425">
        <f t="shared" si="116"/>
        <v>0</v>
      </c>
      <c r="Q162" s="425">
        <f t="shared" si="116"/>
        <v>0</v>
      </c>
      <c r="R162" s="425">
        <f t="shared" si="116"/>
        <v>0</v>
      </c>
      <c r="S162" s="425">
        <f t="shared" si="116"/>
        <v>0</v>
      </c>
      <c r="T162" s="425">
        <f t="shared" si="116"/>
        <v>0</v>
      </c>
      <c r="U162" s="425">
        <f t="shared" si="116"/>
        <v>0</v>
      </c>
      <c r="V162" s="425">
        <f t="shared" si="116"/>
        <v>0</v>
      </c>
      <c r="W162" s="425">
        <f t="shared" si="116"/>
        <v>0</v>
      </c>
      <c r="X162" s="425">
        <f t="shared" si="116"/>
        <v>0</v>
      </c>
      <c r="Y162" s="425">
        <f t="shared" si="116"/>
        <v>0</v>
      </c>
      <c r="Z162" s="425">
        <f t="shared" si="116"/>
        <v>0</v>
      </c>
      <c r="AA162" s="425">
        <f t="shared" si="116"/>
        <v>0</v>
      </c>
      <c r="AB162" s="425">
        <f t="shared" si="116"/>
        <v>0</v>
      </c>
      <c r="AC162" s="425">
        <f t="shared" si="116"/>
        <v>0</v>
      </c>
      <c r="AD162" s="425">
        <f t="shared" si="116"/>
        <v>0</v>
      </c>
      <c r="AE162" s="425">
        <f t="shared" si="116"/>
        <v>0</v>
      </c>
      <c r="AF162" s="425">
        <f t="shared" si="116"/>
        <v>0</v>
      </c>
      <c r="AG162" s="425">
        <f t="shared" si="116"/>
        <v>0</v>
      </c>
      <c r="AH162" s="425">
        <f t="shared" si="116"/>
        <v>0</v>
      </c>
      <c r="AI162" s="425">
        <f t="shared" si="116"/>
        <v>0</v>
      </c>
      <c r="AJ162" s="425">
        <f t="shared" si="116"/>
        <v>0</v>
      </c>
    </row>
    <row r="163" spans="3:36" outlineLevel="1" x14ac:dyDescent="0.3">
      <c r="D163" s="70">
        <f t="shared" si="103"/>
        <v>15</v>
      </c>
      <c r="E163" s="71" t="str">
        <f t="shared" si="100"/>
        <v>Libre</v>
      </c>
      <c r="J163" s="47">
        <f t="shared" si="101"/>
        <v>0</v>
      </c>
      <c r="K163" s="138" t="s">
        <v>833</v>
      </c>
      <c r="L163" s="425">
        <f t="shared" ref="L163:AJ163" si="117">MAX(0,L111-L85)</f>
        <v>0</v>
      </c>
      <c r="M163" s="425">
        <f t="shared" si="117"/>
        <v>0</v>
      </c>
      <c r="N163" s="425">
        <f t="shared" si="117"/>
        <v>0</v>
      </c>
      <c r="O163" s="425">
        <f t="shared" si="117"/>
        <v>0</v>
      </c>
      <c r="P163" s="425">
        <f t="shared" si="117"/>
        <v>0</v>
      </c>
      <c r="Q163" s="425">
        <f t="shared" si="117"/>
        <v>0</v>
      </c>
      <c r="R163" s="425">
        <f t="shared" si="117"/>
        <v>0</v>
      </c>
      <c r="S163" s="425">
        <f t="shared" si="117"/>
        <v>0</v>
      </c>
      <c r="T163" s="425">
        <f t="shared" si="117"/>
        <v>0</v>
      </c>
      <c r="U163" s="425">
        <f t="shared" si="117"/>
        <v>0</v>
      </c>
      <c r="V163" s="425">
        <f t="shared" si="117"/>
        <v>0</v>
      </c>
      <c r="W163" s="425">
        <f t="shared" si="117"/>
        <v>0</v>
      </c>
      <c r="X163" s="425">
        <f t="shared" si="117"/>
        <v>0</v>
      </c>
      <c r="Y163" s="425">
        <f t="shared" si="117"/>
        <v>0</v>
      </c>
      <c r="Z163" s="425">
        <f t="shared" si="117"/>
        <v>0</v>
      </c>
      <c r="AA163" s="425">
        <f t="shared" si="117"/>
        <v>0</v>
      </c>
      <c r="AB163" s="425">
        <f t="shared" si="117"/>
        <v>0</v>
      </c>
      <c r="AC163" s="425">
        <f t="shared" si="117"/>
        <v>0</v>
      </c>
      <c r="AD163" s="425">
        <f t="shared" si="117"/>
        <v>0</v>
      </c>
      <c r="AE163" s="425">
        <f t="shared" si="117"/>
        <v>0</v>
      </c>
      <c r="AF163" s="425">
        <f t="shared" si="117"/>
        <v>0</v>
      </c>
      <c r="AG163" s="425">
        <f t="shared" si="117"/>
        <v>0</v>
      </c>
      <c r="AH163" s="425">
        <f t="shared" si="117"/>
        <v>0</v>
      </c>
      <c r="AI163" s="425">
        <f t="shared" si="117"/>
        <v>0</v>
      </c>
      <c r="AJ163" s="425">
        <f t="shared" si="117"/>
        <v>0</v>
      </c>
    </row>
    <row r="164" spans="3:36" outlineLevel="1" x14ac:dyDescent="0.3">
      <c r="D164" s="70">
        <f t="shared" si="103"/>
        <v>16</v>
      </c>
      <c r="E164" s="71" t="str">
        <f t="shared" si="100"/>
        <v>Libre</v>
      </c>
      <c r="J164" s="47">
        <f t="shared" si="101"/>
        <v>0</v>
      </c>
      <c r="K164" s="138" t="s">
        <v>833</v>
      </c>
      <c r="L164" s="425">
        <f t="shared" ref="L164:AJ164" si="118">MAX(0,L112-L86)</f>
        <v>0</v>
      </c>
      <c r="M164" s="425">
        <f t="shared" si="118"/>
        <v>0</v>
      </c>
      <c r="N164" s="425">
        <f t="shared" si="118"/>
        <v>0</v>
      </c>
      <c r="O164" s="425">
        <f t="shared" si="118"/>
        <v>0</v>
      </c>
      <c r="P164" s="425">
        <f t="shared" si="118"/>
        <v>0</v>
      </c>
      <c r="Q164" s="425">
        <f t="shared" si="118"/>
        <v>0</v>
      </c>
      <c r="R164" s="425">
        <f t="shared" si="118"/>
        <v>0</v>
      </c>
      <c r="S164" s="425">
        <f t="shared" si="118"/>
        <v>0</v>
      </c>
      <c r="T164" s="425">
        <f t="shared" si="118"/>
        <v>0</v>
      </c>
      <c r="U164" s="425">
        <f t="shared" si="118"/>
        <v>0</v>
      </c>
      <c r="V164" s="425">
        <f t="shared" si="118"/>
        <v>0</v>
      </c>
      <c r="W164" s="425">
        <f t="shared" si="118"/>
        <v>0</v>
      </c>
      <c r="X164" s="425">
        <f t="shared" si="118"/>
        <v>0</v>
      </c>
      <c r="Y164" s="425">
        <f t="shared" si="118"/>
        <v>0</v>
      </c>
      <c r="Z164" s="425">
        <f t="shared" si="118"/>
        <v>0</v>
      </c>
      <c r="AA164" s="425">
        <f t="shared" si="118"/>
        <v>0</v>
      </c>
      <c r="AB164" s="425">
        <f t="shared" si="118"/>
        <v>0</v>
      </c>
      <c r="AC164" s="425">
        <f t="shared" si="118"/>
        <v>0</v>
      </c>
      <c r="AD164" s="425">
        <f t="shared" si="118"/>
        <v>0</v>
      </c>
      <c r="AE164" s="425">
        <f t="shared" si="118"/>
        <v>0</v>
      </c>
      <c r="AF164" s="425">
        <f t="shared" si="118"/>
        <v>0</v>
      </c>
      <c r="AG164" s="425">
        <f t="shared" si="118"/>
        <v>0</v>
      </c>
      <c r="AH164" s="425">
        <f t="shared" si="118"/>
        <v>0</v>
      </c>
      <c r="AI164" s="425">
        <f t="shared" si="118"/>
        <v>0</v>
      </c>
      <c r="AJ164" s="425">
        <f t="shared" si="118"/>
        <v>0</v>
      </c>
    </row>
    <row r="165" spans="3:36" outlineLevel="1" x14ac:dyDescent="0.3">
      <c r="D165" s="70">
        <f t="shared" si="103"/>
        <v>17</v>
      </c>
      <c r="E165" s="71" t="str">
        <f t="shared" si="100"/>
        <v>Libre</v>
      </c>
      <c r="J165" s="47">
        <f t="shared" si="101"/>
        <v>0</v>
      </c>
      <c r="K165" s="138" t="s">
        <v>833</v>
      </c>
      <c r="L165" s="425">
        <f t="shared" ref="L165:AJ165" si="119">MAX(0,L113-L87)</f>
        <v>0</v>
      </c>
      <c r="M165" s="425">
        <f t="shared" si="119"/>
        <v>0</v>
      </c>
      <c r="N165" s="425">
        <f t="shared" si="119"/>
        <v>0</v>
      </c>
      <c r="O165" s="425">
        <f t="shared" si="119"/>
        <v>0</v>
      </c>
      <c r="P165" s="425">
        <f t="shared" si="119"/>
        <v>0</v>
      </c>
      <c r="Q165" s="425">
        <f t="shared" si="119"/>
        <v>0</v>
      </c>
      <c r="R165" s="425">
        <f t="shared" si="119"/>
        <v>0</v>
      </c>
      <c r="S165" s="425">
        <f t="shared" si="119"/>
        <v>0</v>
      </c>
      <c r="T165" s="425">
        <f t="shared" si="119"/>
        <v>0</v>
      </c>
      <c r="U165" s="425">
        <f t="shared" si="119"/>
        <v>0</v>
      </c>
      <c r="V165" s="425">
        <f t="shared" si="119"/>
        <v>0</v>
      </c>
      <c r="W165" s="425">
        <f t="shared" si="119"/>
        <v>0</v>
      </c>
      <c r="X165" s="425">
        <f t="shared" si="119"/>
        <v>0</v>
      </c>
      <c r="Y165" s="425">
        <f t="shared" si="119"/>
        <v>0</v>
      </c>
      <c r="Z165" s="425">
        <f t="shared" si="119"/>
        <v>0</v>
      </c>
      <c r="AA165" s="425">
        <f t="shared" si="119"/>
        <v>0</v>
      </c>
      <c r="AB165" s="425">
        <f t="shared" si="119"/>
        <v>0</v>
      </c>
      <c r="AC165" s="425">
        <f t="shared" si="119"/>
        <v>0</v>
      </c>
      <c r="AD165" s="425">
        <f t="shared" si="119"/>
        <v>0</v>
      </c>
      <c r="AE165" s="425">
        <f t="shared" si="119"/>
        <v>0</v>
      </c>
      <c r="AF165" s="425">
        <f t="shared" si="119"/>
        <v>0</v>
      </c>
      <c r="AG165" s="425">
        <f t="shared" si="119"/>
        <v>0</v>
      </c>
      <c r="AH165" s="425">
        <f t="shared" si="119"/>
        <v>0</v>
      </c>
      <c r="AI165" s="425">
        <f t="shared" si="119"/>
        <v>0</v>
      </c>
      <c r="AJ165" s="425">
        <f t="shared" si="119"/>
        <v>0</v>
      </c>
    </row>
    <row r="166" spans="3:36" outlineLevel="1" x14ac:dyDescent="0.3">
      <c r="D166" s="70">
        <f t="shared" si="103"/>
        <v>18</v>
      </c>
      <c r="E166" s="71" t="str">
        <f t="shared" si="100"/>
        <v>Libre</v>
      </c>
      <c r="J166" s="47">
        <f t="shared" si="101"/>
        <v>0</v>
      </c>
      <c r="K166" s="138" t="s">
        <v>833</v>
      </c>
      <c r="L166" s="425">
        <f t="shared" ref="L166:AJ166" si="120">MAX(0,L114-L88)</f>
        <v>0</v>
      </c>
      <c r="M166" s="425">
        <f t="shared" si="120"/>
        <v>0</v>
      </c>
      <c r="N166" s="425">
        <f t="shared" si="120"/>
        <v>0</v>
      </c>
      <c r="O166" s="425">
        <f t="shared" si="120"/>
        <v>0</v>
      </c>
      <c r="P166" s="425">
        <f t="shared" si="120"/>
        <v>0</v>
      </c>
      <c r="Q166" s="425">
        <f t="shared" si="120"/>
        <v>0</v>
      </c>
      <c r="R166" s="425">
        <f t="shared" si="120"/>
        <v>0</v>
      </c>
      <c r="S166" s="425">
        <f t="shared" si="120"/>
        <v>0</v>
      </c>
      <c r="T166" s="425">
        <f t="shared" si="120"/>
        <v>0</v>
      </c>
      <c r="U166" s="425">
        <f t="shared" si="120"/>
        <v>0</v>
      </c>
      <c r="V166" s="425">
        <f t="shared" si="120"/>
        <v>0</v>
      </c>
      <c r="W166" s="425">
        <f t="shared" si="120"/>
        <v>0</v>
      </c>
      <c r="X166" s="425">
        <f t="shared" si="120"/>
        <v>0</v>
      </c>
      <c r="Y166" s="425">
        <f t="shared" si="120"/>
        <v>0</v>
      </c>
      <c r="Z166" s="425">
        <f t="shared" si="120"/>
        <v>0</v>
      </c>
      <c r="AA166" s="425">
        <f t="shared" si="120"/>
        <v>0</v>
      </c>
      <c r="AB166" s="425">
        <f t="shared" si="120"/>
        <v>0</v>
      </c>
      <c r="AC166" s="425">
        <f t="shared" si="120"/>
        <v>0</v>
      </c>
      <c r="AD166" s="425">
        <f t="shared" si="120"/>
        <v>0</v>
      </c>
      <c r="AE166" s="425">
        <f t="shared" si="120"/>
        <v>0</v>
      </c>
      <c r="AF166" s="425">
        <f t="shared" si="120"/>
        <v>0</v>
      </c>
      <c r="AG166" s="425">
        <f t="shared" si="120"/>
        <v>0</v>
      </c>
      <c r="AH166" s="425">
        <f t="shared" si="120"/>
        <v>0</v>
      </c>
      <c r="AI166" s="425">
        <f t="shared" si="120"/>
        <v>0</v>
      </c>
      <c r="AJ166" s="425">
        <f t="shared" si="120"/>
        <v>0</v>
      </c>
    </row>
    <row r="167" spans="3:36" outlineLevel="1" x14ac:dyDescent="0.3">
      <c r="D167" s="70">
        <f t="shared" si="103"/>
        <v>19</v>
      </c>
      <c r="E167" s="71" t="str">
        <f t="shared" si="100"/>
        <v>Libre</v>
      </c>
      <c r="J167" s="47">
        <f t="shared" si="101"/>
        <v>0</v>
      </c>
      <c r="K167" s="138" t="s">
        <v>833</v>
      </c>
      <c r="L167" s="425">
        <f t="shared" ref="L167:AJ167" si="121">MAX(0,L115-L89)</f>
        <v>0</v>
      </c>
      <c r="M167" s="425">
        <f t="shared" si="121"/>
        <v>0</v>
      </c>
      <c r="N167" s="425">
        <f t="shared" si="121"/>
        <v>0</v>
      </c>
      <c r="O167" s="425">
        <f t="shared" si="121"/>
        <v>0</v>
      </c>
      <c r="P167" s="425">
        <f t="shared" si="121"/>
        <v>0</v>
      </c>
      <c r="Q167" s="425">
        <f t="shared" si="121"/>
        <v>0</v>
      </c>
      <c r="R167" s="425">
        <f t="shared" si="121"/>
        <v>0</v>
      </c>
      <c r="S167" s="425">
        <f t="shared" si="121"/>
        <v>0</v>
      </c>
      <c r="T167" s="425">
        <f t="shared" si="121"/>
        <v>0</v>
      </c>
      <c r="U167" s="425">
        <f t="shared" si="121"/>
        <v>0</v>
      </c>
      <c r="V167" s="425">
        <f t="shared" si="121"/>
        <v>0</v>
      </c>
      <c r="W167" s="425">
        <f t="shared" si="121"/>
        <v>0</v>
      </c>
      <c r="X167" s="425">
        <f t="shared" si="121"/>
        <v>0</v>
      </c>
      <c r="Y167" s="425">
        <f t="shared" si="121"/>
        <v>0</v>
      </c>
      <c r="Z167" s="425">
        <f t="shared" si="121"/>
        <v>0</v>
      </c>
      <c r="AA167" s="425">
        <f t="shared" si="121"/>
        <v>0</v>
      </c>
      <c r="AB167" s="425">
        <f t="shared" si="121"/>
        <v>0</v>
      </c>
      <c r="AC167" s="425">
        <f t="shared" si="121"/>
        <v>0</v>
      </c>
      <c r="AD167" s="425">
        <f t="shared" si="121"/>
        <v>0</v>
      </c>
      <c r="AE167" s="425">
        <f t="shared" si="121"/>
        <v>0</v>
      </c>
      <c r="AF167" s="425">
        <f t="shared" si="121"/>
        <v>0</v>
      </c>
      <c r="AG167" s="425">
        <f t="shared" si="121"/>
        <v>0</v>
      </c>
      <c r="AH167" s="425">
        <f t="shared" si="121"/>
        <v>0</v>
      </c>
      <c r="AI167" s="425">
        <f t="shared" si="121"/>
        <v>0</v>
      </c>
      <c r="AJ167" s="425">
        <f t="shared" si="121"/>
        <v>0</v>
      </c>
    </row>
    <row r="168" spans="3:36" outlineLevel="1" x14ac:dyDescent="0.3">
      <c r="D168" s="70">
        <f t="shared" si="103"/>
        <v>20</v>
      </c>
      <c r="E168" s="417" t="str">
        <f t="shared" si="100"/>
        <v>Libre</v>
      </c>
      <c r="J168" s="47">
        <f t="shared" si="101"/>
        <v>0</v>
      </c>
      <c r="K168" s="138" t="s">
        <v>833</v>
      </c>
      <c r="L168" s="425">
        <f t="shared" ref="L168:AJ168" si="122">MAX(0,L116-L90)</f>
        <v>0</v>
      </c>
      <c r="M168" s="425">
        <f t="shared" si="122"/>
        <v>0</v>
      </c>
      <c r="N168" s="425">
        <f t="shared" si="122"/>
        <v>0</v>
      </c>
      <c r="O168" s="425">
        <f t="shared" si="122"/>
        <v>0</v>
      </c>
      <c r="P168" s="425">
        <f t="shared" si="122"/>
        <v>0</v>
      </c>
      <c r="Q168" s="425">
        <f t="shared" si="122"/>
        <v>0</v>
      </c>
      <c r="R168" s="425">
        <f t="shared" si="122"/>
        <v>0</v>
      </c>
      <c r="S168" s="425">
        <f t="shared" si="122"/>
        <v>0</v>
      </c>
      <c r="T168" s="425">
        <f t="shared" si="122"/>
        <v>0</v>
      </c>
      <c r="U168" s="425">
        <f t="shared" si="122"/>
        <v>0</v>
      </c>
      <c r="V168" s="425">
        <f t="shared" si="122"/>
        <v>0</v>
      </c>
      <c r="W168" s="425">
        <f t="shared" si="122"/>
        <v>0</v>
      </c>
      <c r="X168" s="425">
        <f t="shared" si="122"/>
        <v>0</v>
      </c>
      <c r="Y168" s="425">
        <f t="shared" si="122"/>
        <v>0</v>
      </c>
      <c r="Z168" s="425">
        <f t="shared" si="122"/>
        <v>0</v>
      </c>
      <c r="AA168" s="425">
        <f t="shared" si="122"/>
        <v>0</v>
      </c>
      <c r="AB168" s="425">
        <f t="shared" si="122"/>
        <v>0</v>
      </c>
      <c r="AC168" s="425">
        <f t="shared" si="122"/>
        <v>0</v>
      </c>
      <c r="AD168" s="425">
        <f t="shared" si="122"/>
        <v>0</v>
      </c>
      <c r="AE168" s="425">
        <f t="shared" si="122"/>
        <v>0</v>
      </c>
      <c r="AF168" s="425">
        <f t="shared" si="122"/>
        <v>0</v>
      </c>
      <c r="AG168" s="425">
        <f t="shared" si="122"/>
        <v>0</v>
      </c>
      <c r="AH168" s="425">
        <f t="shared" si="122"/>
        <v>0</v>
      </c>
      <c r="AI168" s="425">
        <f t="shared" si="122"/>
        <v>0</v>
      </c>
      <c r="AJ168" s="425">
        <f t="shared" si="122"/>
        <v>0</v>
      </c>
    </row>
    <row r="169" spans="3:36" outlineLevel="1" x14ac:dyDescent="0.3"/>
    <row r="170" spans="3:36" outlineLevel="1" x14ac:dyDescent="0.3">
      <c r="E170" s="343" t="s">
        <v>23</v>
      </c>
      <c r="G170" s="342"/>
      <c r="H170" s="342"/>
      <c r="J170" s="353">
        <f>+SUM(J149:J168)</f>
        <v>546086.87804005609</v>
      </c>
      <c r="K170" s="138" t="s">
        <v>833</v>
      </c>
      <c r="L170" s="353">
        <f t="shared" ref="L170:AJ170" si="123">+SUM(L149:L168)</f>
        <v>22126.976040113324</v>
      </c>
      <c r="M170" s="353">
        <f t="shared" si="123"/>
        <v>21807.240566600329</v>
      </c>
      <c r="N170" s="353">
        <f t="shared" si="123"/>
        <v>22126.400401133204</v>
      </c>
      <c r="O170" s="353">
        <f t="shared" si="123"/>
        <v>22095.060056660033</v>
      </c>
      <c r="P170" s="353">
        <f t="shared" si="123"/>
        <v>22126.912080226641</v>
      </c>
      <c r="Q170" s="353">
        <f t="shared" si="123"/>
        <v>22126.400401133204</v>
      </c>
      <c r="R170" s="353">
        <f t="shared" si="123"/>
        <v>21807.240566600329</v>
      </c>
      <c r="S170" s="353">
        <f t="shared" si="123"/>
        <v>22123.20240679921</v>
      </c>
      <c r="T170" s="353">
        <f t="shared" si="123"/>
        <v>22126.52832090656</v>
      </c>
      <c r="U170" s="353">
        <f t="shared" si="123"/>
        <v>22126.52832090656</v>
      </c>
      <c r="V170" s="353">
        <f t="shared" si="123"/>
        <v>22063.080113320066</v>
      </c>
      <c r="W170" s="353">
        <f t="shared" si="123"/>
        <v>22087.384870258444</v>
      </c>
      <c r="X170" s="353">
        <f t="shared" si="123"/>
        <v>22120.644011332013</v>
      </c>
      <c r="Y170" s="353">
        <f t="shared" si="123"/>
        <v>22120.644011332013</v>
      </c>
      <c r="Z170" s="353">
        <f t="shared" si="123"/>
        <v>16370.650198805841</v>
      </c>
      <c r="AA170" s="353">
        <f t="shared" si="123"/>
        <v>22126.720200566604</v>
      </c>
      <c r="AB170" s="353">
        <f t="shared" si="123"/>
        <v>22126.720200566604</v>
      </c>
      <c r="AC170" s="353">
        <f t="shared" si="123"/>
        <v>22088.664067992042</v>
      </c>
      <c r="AD170" s="353">
        <f t="shared" si="123"/>
        <v>22120.644011332013</v>
      </c>
      <c r="AE170" s="353">
        <f t="shared" si="123"/>
        <v>22088.664067992042</v>
      </c>
      <c r="AF170" s="353">
        <f t="shared" si="123"/>
        <v>22126.52832090656</v>
      </c>
      <c r="AG170" s="353">
        <f t="shared" si="123"/>
        <v>22069.476101988061</v>
      </c>
      <c r="AH170" s="353">
        <f t="shared" si="123"/>
        <v>21807.240566600329</v>
      </c>
      <c r="AI170" s="353">
        <f t="shared" si="123"/>
        <v>22082.268079324047</v>
      </c>
      <c r="AJ170" s="353">
        <f t="shared" si="123"/>
        <v>22095.060056660033</v>
      </c>
    </row>
    <row r="171" spans="3:36" outlineLevel="1" x14ac:dyDescent="0.3"/>
    <row r="172" spans="3:36" ht="18" thickBot="1" x14ac:dyDescent="0.35">
      <c r="C172" s="339" t="s">
        <v>1046</v>
      </c>
      <c r="D172" s="339"/>
      <c r="E172" s="339"/>
      <c r="F172" s="339"/>
      <c r="G172" s="339"/>
      <c r="H172" s="426"/>
      <c r="I172" s="426"/>
      <c r="J172" s="426"/>
      <c r="K172" s="426"/>
    </row>
    <row r="174" spans="3:36" outlineLevel="1" x14ac:dyDescent="0.3">
      <c r="D174" s="69" t="s">
        <v>76</v>
      </c>
      <c r="E174" s="69" t="s">
        <v>77</v>
      </c>
      <c r="J174" s="69" t="s">
        <v>791</v>
      </c>
      <c r="L174" s="69" t="str">
        <f t="shared" ref="L174:AJ174" si="124">+INDEX(l.reg.nom,L$6)</f>
        <v>Amazonas</v>
      </c>
      <c r="M174" s="69" t="str">
        <f t="shared" si="124"/>
        <v>Ancash</v>
      </c>
      <c r="N174" s="69" t="str">
        <f t="shared" si="124"/>
        <v>Apurímac</v>
      </c>
      <c r="O174" s="69" t="str">
        <f t="shared" si="124"/>
        <v>Arequipa</v>
      </c>
      <c r="P174" s="69" t="str">
        <f t="shared" si="124"/>
        <v>Ayacucho</v>
      </c>
      <c r="Q174" s="69" t="str">
        <f t="shared" si="124"/>
        <v>Cajamarca</v>
      </c>
      <c r="R174" s="69" t="str">
        <f t="shared" si="124"/>
        <v>Callao</v>
      </c>
      <c r="S174" s="69" t="str">
        <f t="shared" si="124"/>
        <v>Cusco</v>
      </c>
      <c r="T174" s="69" t="str">
        <f t="shared" si="124"/>
        <v>Huancavelica</v>
      </c>
      <c r="U174" s="69" t="str">
        <f t="shared" si="124"/>
        <v>Huánuco</v>
      </c>
      <c r="V174" s="69" t="str">
        <f t="shared" si="124"/>
        <v>Ica</v>
      </c>
      <c r="W174" s="69" t="str">
        <f t="shared" si="124"/>
        <v>Junín</v>
      </c>
      <c r="X174" s="69" t="str">
        <f t="shared" si="124"/>
        <v>La Libertad</v>
      </c>
      <c r="Y174" s="69" t="str">
        <f t="shared" si="124"/>
        <v>Lambayeque</v>
      </c>
      <c r="Z174" s="69" t="str">
        <f t="shared" si="124"/>
        <v>Lima</v>
      </c>
      <c r="AA174" s="69" t="str">
        <f t="shared" si="124"/>
        <v>Loreto</v>
      </c>
      <c r="AB174" s="69" t="str">
        <f t="shared" si="124"/>
        <v>Madre de Dios</v>
      </c>
      <c r="AC174" s="69" t="str">
        <f t="shared" si="124"/>
        <v>Moquegua</v>
      </c>
      <c r="AD174" s="69" t="str">
        <f t="shared" si="124"/>
        <v>Pasco</v>
      </c>
      <c r="AE174" s="69" t="str">
        <f t="shared" si="124"/>
        <v>Piura</v>
      </c>
      <c r="AF174" s="69" t="str">
        <f t="shared" si="124"/>
        <v>Puno</v>
      </c>
      <c r="AG174" s="69" t="str">
        <f t="shared" si="124"/>
        <v>San Martín</v>
      </c>
      <c r="AH174" s="69" t="str">
        <f t="shared" si="124"/>
        <v>Tacna</v>
      </c>
      <c r="AI174" s="69" t="str">
        <f t="shared" si="124"/>
        <v>Tumbes</v>
      </c>
      <c r="AJ174" s="69" t="str">
        <f t="shared" si="124"/>
        <v>Ucayali</v>
      </c>
    </row>
    <row r="175" spans="3:36" outlineLevel="1" x14ac:dyDescent="0.3">
      <c r="D175" s="70">
        <v>1</v>
      </c>
      <c r="E175" s="423" t="str">
        <f t="shared" ref="E175:E194" si="125">INDEX(l.geo.nom2,D175)</f>
        <v>2G-Urbano</v>
      </c>
      <c r="I175" s="138" t="s">
        <v>833</v>
      </c>
      <c r="J175" s="47">
        <f t="shared" ref="J175:J194" si="126">+SUM(L175:AJ175)</f>
        <v>11180.854824136128</v>
      </c>
      <c r="L175" s="360">
        <f>+'Dda.diseño.RAN-Backhaul'!L309+'Dda.diseño.RAN-Backhaul'!L369</f>
        <v>0.10087655588058249</v>
      </c>
      <c r="M175" s="360">
        <f>+'Dda.diseño.RAN-Backhaul'!M309+'Dda.diseño.RAN-Backhaul'!M369</f>
        <v>504.3827794029126</v>
      </c>
      <c r="N175" s="360">
        <f>+'Dda.diseño.RAN-Backhaul'!N309+'Dda.diseño.RAN-Backhaul'!N369</f>
        <v>1.0087655588058251</v>
      </c>
      <c r="O175" s="360">
        <f>+'Dda.diseño.RAN-Backhaul'!O309+'Dda.diseño.RAN-Backhaul'!O369</f>
        <v>50.43827794029125</v>
      </c>
      <c r="P175" s="360">
        <f>+'Dda.diseño.RAN-Backhaul'!P309+'Dda.diseño.RAN-Backhaul'!P369</f>
        <v>0.20175311176116498</v>
      </c>
      <c r="Q175" s="360">
        <f>+'Dda.diseño.RAN-Backhaul'!Q309+'Dda.diseño.RAN-Backhaul'!Q369</f>
        <v>1.0087655588058251</v>
      </c>
      <c r="R175" s="360">
        <f>+'Dda.diseño.RAN-Backhaul'!R309+'Dda.diseño.RAN-Backhaul'!R369</f>
        <v>504.3827794029126</v>
      </c>
      <c r="S175" s="360">
        <f>+'Dda.diseño.RAN-Backhaul'!S309+'Dda.diseño.RAN-Backhaul'!S369</f>
        <v>6.0525933528349505</v>
      </c>
      <c r="T175" s="360">
        <f>+'Dda.diseño.RAN-Backhaul'!T309+'Dda.diseño.RAN-Backhaul'!T369</f>
        <v>0.80701244704465991</v>
      </c>
      <c r="U175" s="360">
        <f>+'Dda.diseño.RAN-Backhaul'!U309+'Dda.diseño.RAN-Backhaul'!U369</f>
        <v>0.80701244704465991</v>
      </c>
      <c r="V175" s="360">
        <f>+'Dda.diseño.RAN-Backhaul'!V309+'Dda.diseño.RAN-Backhaul'!V369</f>
        <v>100.8765558805825</v>
      </c>
      <c r="W175" s="360">
        <f>+'Dda.diseño.RAN-Backhaul'!W309+'Dda.diseño.RAN-Backhaul'!W369</f>
        <v>62.543464645961144</v>
      </c>
      <c r="X175" s="360">
        <f>+'Dda.diseño.RAN-Backhaul'!X309+'Dda.diseño.RAN-Backhaul'!X369</f>
        <v>10.087655588058251</v>
      </c>
      <c r="Y175" s="360">
        <f>+'Dda.diseño.RAN-Backhaul'!Y309+'Dda.diseño.RAN-Backhaul'!Y369</f>
        <v>10.087655588058251</v>
      </c>
      <c r="Z175" s="360">
        <f>+'Dda.diseño.RAN-Backhaul'!Z309+'Dda.diseño.RAN-Backhaul'!Z369</f>
        <v>9078.8900292524268</v>
      </c>
      <c r="AA175" s="360">
        <f>+'Dda.diseño.RAN-Backhaul'!AA309+'Dda.diseño.RAN-Backhaul'!AA369</f>
        <v>0.50438277940291254</v>
      </c>
      <c r="AB175" s="360">
        <f>+'Dda.diseño.RAN-Backhaul'!AB309+'Dda.diseño.RAN-Backhaul'!AB369</f>
        <v>0.50438277940291254</v>
      </c>
      <c r="AC175" s="360">
        <f>+'Dda.diseño.RAN-Backhaul'!AC309+'Dda.diseño.RAN-Backhaul'!AC369</f>
        <v>60.525933528349512</v>
      </c>
      <c r="AD175" s="360">
        <f>+'Dda.diseño.RAN-Backhaul'!AD309+'Dda.diseño.RAN-Backhaul'!AD369</f>
        <v>10.087655588058251</v>
      </c>
      <c r="AE175" s="360">
        <f>+'Dda.diseño.RAN-Backhaul'!AE309+'Dda.diseño.RAN-Backhaul'!AE369</f>
        <v>60.525933528349512</v>
      </c>
      <c r="AF175" s="360">
        <f>+'Dda.diseño.RAN-Backhaul'!AF309+'Dda.diseño.RAN-Backhaul'!AF369</f>
        <v>0.80701244704465991</v>
      </c>
      <c r="AG175" s="360">
        <f>+'Dda.diseño.RAN-Backhaul'!AG309+'Dda.diseño.RAN-Backhaul'!AG369</f>
        <v>90.788900292524261</v>
      </c>
      <c r="AH175" s="360">
        <f>+'Dda.diseño.RAN-Backhaul'!AH309+'Dda.diseño.RAN-Backhaul'!AH369</f>
        <v>504.3827794029126</v>
      </c>
      <c r="AI175" s="360">
        <f>+'Dda.diseño.RAN-Backhaul'!AI309+'Dda.diseño.RAN-Backhaul'!AI369</f>
        <v>70.613589116407752</v>
      </c>
      <c r="AJ175" s="360">
        <f>+'Dda.diseño.RAN-Backhaul'!AJ309+'Dda.diseño.RAN-Backhaul'!AJ369</f>
        <v>50.43827794029125</v>
      </c>
    </row>
    <row r="176" spans="3:36" outlineLevel="1" x14ac:dyDescent="0.3">
      <c r="D176" s="70">
        <f t="shared" ref="D176:D194" si="127">+D175+1</f>
        <v>2</v>
      </c>
      <c r="E176" s="423" t="str">
        <f t="shared" si="125"/>
        <v>2G-Suburbano</v>
      </c>
      <c r="I176" s="138" t="s">
        <v>833</v>
      </c>
      <c r="J176" s="47">
        <f t="shared" si="126"/>
        <v>18677.848661549204</v>
      </c>
      <c r="L176" s="360">
        <f>+'Dda.diseño.RAN-Backhaul'!L310+'Dda.diseño.RAN-Backhaul'!L370</f>
        <v>0.16851636783338778</v>
      </c>
      <c r="M176" s="360">
        <f>+'Dda.diseño.RAN-Backhaul'!M310+'Dda.diseño.RAN-Backhaul'!M370</f>
        <v>842.58183916693895</v>
      </c>
      <c r="N176" s="360">
        <f>+'Dda.diseño.RAN-Backhaul'!N310+'Dda.diseño.RAN-Backhaul'!N370</f>
        <v>1.6851636783338779</v>
      </c>
      <c r="O176" s="360">
        <f>+'Dda.diseño.RAN-Backhaul'!O310+'Dda.diseño.RAN-Backhaul'!O370</f>
        <v>84.258183916693881</v>
      </c>
      <c r="P176" s="360">
        <f>+'Dda.diseño.RAN-Backhaul'!P310+'Dda.diseño.RAN-Backhaul'!P370</f>
        <v>0.33703273566677555</v>
      </c>
      <c r="Q176" s="360">
        <f>+'Dda.diseño.RAN-Backhaul'!Q310+'Dda.diseño.RAN-Backhaul'!Q370</f>
        <v>1.6851636783338779</v>
      </c>
      <c r="R176" s="360">
        <f>+'Dda.diseño.RAN-Backhaul'!R310+'Dda.diseño.RAN-Backhaul'!R370</f>
        <v>842.58183916693895</v>
      </c>
      <c r="S176" s="360">
        <f>+'Dda.diseño.RAN-Backhaul'!S310+'Dda.diseño.RAN-Backhaul'!S370</f>
        <v>10.110982070003265</v>
      </c>
      <c r="T176" s="360">
        <f>+'Dda.diseño.RAN-Backhaul'!T310+'Dda.diseño.RAN-Backhaul'!T370</f>
        <v>1.3481309426671022</v>
      </c>
      <c r="U176" s="360">
        <f>+'Dda.diseño.RAN-Backhaul'!U310+'Dda.diseño.RAN-Backhaul'!U370</f>
        <v>1.3481309426671022</v>
      </c>
      <c r="V176" s="360">
        <f>+'Dda.diseño.RAN-Backhaul'!V310+'Dda.diseño.RAN-Backhaul'!V370</f>
        <v>168.51636783338776</v>
      </c>
      <c r="W176" s="360">
        <f>+'Dda.diseño.RAN-Backhaul'!W310+'Dda.diseño.RAN-Backhaul'!W370</f>
        <v>104.4801480567004</v>
      </c>
      <c r="X176" s="360">
        <f>+'Dda.diseño.RAN-Backhaul'!X310+'Dda.diseño.RAN-Backhaul'!X370</f>
        <v>16.85163678333878</v>
      </c>
      <c r="Y176" s="360">
        <f>+'Dda.diseño.RAN-Backhaul'!Y310+'Dda.diseño.RAN-Backhaul'!Y370</f>
        <v>16.85163678333878</v>
      </c>
      <c r="Z176" s="360">
        <f>+'Dda.diseño.RAN-Backhaul'!Z310+'Dda.diseño.RAN-Backhaul'!Z370</f>
        <v>15166.473105004905</v>
      </c>
      <c r="AA176" s="360">
        <f>+'Dda.diseño.RAN-Backhaul'!AA310+'Dda.diseño.RAN-Backhaul'!AA370</f>
        <v>0.84258183916693896</v>
      </c>
      <c r="AB176" s="360">
        <f>+'Dda.diseño.RAN-Backhaul'!AB310+'Dda.diseño.RAN-Backhaul'!AB370</f>
        <v>0.84258183916693896</v>
      </c>
      <c r="AC176" s="360">
        <f>+'Dda.diseño.RAN-Backhaul'!AC310+'Dda.diseño.RAN-Backhaul'!AC370</f>
        <v>101.10982070003269</v>
      </c>
      <c r="AD176" s="360">
        <f>+'Dda.diseño.RAN-Backhaul'!AD310+'Dda.diseño.RAN-Backhaul'!AD370</f>
        <v>16.85163678333878</v>
      </c>
      <c r="AE176" s="360">
        <f>+'Dda.diseño.RAN-Backhaul'!AE310+'Dda.diseño.RAN-Backhaul'!AE370</f>
        <v>101.10982070003269</v>
      </c>
      <c r="AF176" s="360">
        <f>+'Dda.diseño.RAN-Backhaul'!AF310+'Dda.diseño.RAN-Backhaul'!AF370</f>
        <v>1.3481309426671022</v>
      </c>
      <c r="AG176" s="360">
        <f>+'Dda.diseño.RAN-Backhaul'!AG310+'Dda.diseño.RAN-Backhaul'!AG370</f>
        <v>151.66473105004903</v>
      </c>
      <c r="AH176" s="360">
        <f>+'Dda.diseño.RAN-Backhaul'!AH310+'Dda.diseño.RAN-Backhaul'!AH370</f>
        <v>842.58183916693895</v>
      </c>
      <c r="AI176" s="360">
        <f>+'Dda.diseño.RAN-Backhaul'!AI310+'Dda.diseño.RAN-Backhaul'!AI370</f>
        <v>117.96145748337145</v>
      </c>
      <c r="AJ176" s="360">
        <f>+'Dda.diseño.RAN-Backhaul'!AJ310+'Dda.diseño.RAN-Backhaul'!AJ370</f>
        <v>84.258183916693881</v>
      </c>
    </row>
    <row r="177" spans="4:36" outlineLevel="1" x14ac:dyDescent="0.3">
      <c r="D177" s="70">
        <f t="shared" si="127"/>
        <v>3</v>
      </c>
      <c r="E177" s="423" t="str">
        <f t="shared" si="125"/>
        <v>2G-Rural</v>
      </c>
      <c r="I177" s="138" t="s">
        <v>833</v>
      </c>
      <c r="J177" s="47">
        <f t="shared" si="126"/>
        <v>7485.2635719124164</v>
      </c>
      <c r="L177" s="360">
        <f>+'Dda.diseño.RAN-Backhaul'!L311+'Dda.diseño.RAN-Backhaul'!L371</f>
        <v>6.7533978472102421E-2</v>
      </c>
      <c r="M177" s="360">
        <f>+'Dda.diseño.RAN-Backhaul'!M311+'Dda.diseño.RAN-Backhaul'!M371</f>
        <v>337.66989236051216</v>
      </c>
      <c r="N177" s="360">
        <f>+'Dda.diseño.RAN-Backhaul'!N311+'Dda.diseño.RAN-Backhaul'!N371</f>
        <v>0.67533978472102441</v>
      </c>
      <c r="O177" s="360">
        <f>+'Dda.diseño.RAN-Backhaul'!O311+'Dda.diseño.RAN-Backhaul'!O371</f>
        <v>33.766989236051216</v>
      </c>
      <c r="P177" s="360">
        <f>+'Dda.diseño.RAN-Backhaul'!P311+'Dda.diseño.RAN-Backhaul'!P371</f>
        <v>0.13506795694420484</v>
      </c>
      <c r="Q177" s="360">
        <f>+'Dda.diseño.RAN-Backhaul'!Q311+'Dda.diseño.RAN-Backhaul'!Q371</f>
        <v>0.67533978472102441</v>
      </c>
      <c r="R177" s="360">
        <f>+'Dda.diseño.RAN-Backhaul'!R311+'Dda.diseño.RAN-Backhaul'!R371</f>
        <v>337.66989236051216</v>
      </c>
      <c r="S177" s="360">
        <f>+'Dda.diseño.RAN-Backhaul'!S311+'Dda.diseño.RAN-Backhaul'!S371</f>
        <v>4.0520387083261458</v>
      </c>
      <c r="T177" s="360">
        <f>+'Dda.diseño.RAN-Backhaul'!T311+'Dda.diseño.RAN-Backhaul'!T371</f>
        <v>0.54027182777681937</v>
      </c>
      <c r="U177" s="360">
        <f>+'Dda.diseño.RAN-Backhaul'!U311+'Dda.diseño.RAN-Backhaul'!U371</f>
        <v>0.54027182777681937</v>
      </c>
      <c r="V177" s="360">
        <f>+'Dda.diseño.RAN-Backhaul'!V311+'Dda.diseño.RAN-Backhaul'!V371</f>
        <v>67.533978472102433</v>
      </c>
      <c r="W177" s="360">
        <f>+'Dda.diseño.RAN-Backhaul'!W311+'Dda.diseño.RAN-Backhaul'!W371</f>
        <v>41.871066652703504</v>
      </c>
      <c r="X177" s="360">
        <f>+'Dda.diseño.RAN-Backhaul'!X311+'Dda.diseño.RAN-Backhaul'!X371</f>
        <v>6.7533978472102429</v>
      </c>
      <c r="Y177" s="360">
        <f>+'Dda.diseño.RAN-Backhaul'!Y311+'Dda.diseño.RAN-Backhaul'!Y371</f>
        <v>6.7533978472102429</v>
      </c>
      <c r="Z177" s="360">
        <f>+'Dda.diseño.RAN-Backhaul'!Z311+'Dda.diseño.RAN-Backhaul'!Z371</f>
        <v>6078.05806248922</v>
      </c>
      <c r="AA177" s="360">
        <f>+'Dda.diseño.RAN-Backhaul'!AA311+'Dda.diseño.RAN-Backhaul'!AA371</f>
        <v>0.3376698923605122</v>
      </c>
      <c r="AB177" s="360">
        <f>+'Dda.diseño.RAN-Backhaul'!AB311+'Dda.diseño.RAN-Backhaul'!AB371</f>
        <v>0.3376698923605122</v>
      </c>
      <c r="AC177" s="360">
        <f>+'Dda.diseño.RAN-Backhaul'!AC311+'Dda.diseño.RAN-Backhaul'!AC371</f>
        <v>40.520387083261468</v>
      </c>
      <c r="AD177" s="360">
        <f>+'Dda.diseño.RAN-Backhaul'!AD311+'Dda.diseño.RAN-Backhaul'!AD371</f>
        <v>6.7533978472102429</v>
      </c>
      <c r="AE177" s="360">
        <f>+'Dda.diseño.RAN-Backhaul'!AE311+'Dda.diseño.RAN-Backhaul'!AE371</f>
        <v>40.520387083261468</v>
      </c>
      <c r="AF177" s="360">
        <f>+'Dda.diseño.RAN-Backhaul'!AF311+'Dda.diseño.RAN-Backhaul'!AF371</f>
        <v>0.54027182777681937</v>
      </c>
      <c r="AG177" s="360">
        <f>+'Dda.diseño.RAN-Backhaul'!AG311+'Dda.diseño.RAN-Backhaul'!AG371</f>
        <v>60.780580624892195</v>
      </c>
      <c r="AH177" s="360">
        <f>+'Dda.diseño.RAN-Backhaul'!AH311+'Dda.diseño.RAN-Backhaul'!AH371</f>
        <v>337.66989236051216</v>
      </c>
      <c r="AI177" s="360">
        <f>+'Dda.diseño.RAN-Backhaul'!AI311+'Dda.diseño.RAN-Backhaul'!AI371</f>
        <v>47.273784930471706</v>
      </c>
      <c r="AJ177" s="360">
        <f>+'Dda.diseño.RAN-Backhaul'!AJ311+'Dda.diseño.RAN-Backhaul'!AJ371</f>
        <v>33.766989236051216</v>
      </c>
    </row>
    <row r="178" spans="4:36" outlineLevel="1" x14ac:dyDescent="0.3">
      <c r="D178" s="70">
        <f t="shared" si="127"/>
        <v>4</v>
      </c>
      <c r="E178" s="423" t="str">
        <f t="shared" si="125"/>
        <v>2G-Libre</v>
      </c>
      <c r="I178" s="138" t="s">
        <v>833</v>
      </c>
      <c r="J178" s="47">
        <f t="shared" si="126"/>
        <v>0</v>
      </c>
      <c r="L178" s="360">
        <f>+'Dda.diseño.RAN-Backhaul'!L312+'Dda.diseño.RAN-Backhaul'!L372</f>
        <v>0</v>
      </c>
      <c r="M178" s="360">
        <f>+'Dda.diseño.RAN-Backhaul'!M312+'Dda.diseño.RAN-Backhaul'!M372</f>
        <v>0</v>
      </c>
      <c r="N178" s="360">
        <f>+'Dda.diseño.RAN-Backhaul'!N312+'Dda.diseño.RAN-Backhaul'!N372</f>
        <v>0</v>
      </c>
      <c r="O178" s="360">
        <f>+'Dda.diseño.RAN-Backhaul'!O312+'Dda.diseño.RAN-Backhaul'!O372</f>
        <v>0</v>
      </c>
      <c r="P178" s="360">
        <f>+'Dda.diseño.RAN-Backhaul'!P312+'Dda.diseño.RAN-Backhaul'!P372</f>
        <v>0</v>
      </c>
      <c r="Q178" s="360">
        <f>+'Dda.diseño.RAN-Backhaul'!Q312+'Dda.diseño.RAN-Backhaul'!Q372</f>
        <v>0</v>
      </c>
      <c r="R178" s="360">
        <f>+'Dda.diseño.RAN-Backhaul'!R312+'Dda.diseño.RAN-Backhaul'!R372</f>
        <v>0</v>
      </c>
      <c r="S178" s="360">
        <f>+'Dda.diseño.RAN-Backhaul'!S312+'Dda.diseño.RAN-Backhaul'!S372</f>
        <v>0</v>
      </c>
      <c r="T178" s="360">
        <f>+'Dda.diseño.RAN-Backhaul'!T312+'Dda.diseño.RAN-Backhaul'!T372</f>
        <v>0</v>
      </c>
      <c r="U178" s="360">
        <f>+'Dda.diseño.RAN-Backhaul'!U312+'Dda.diseño.RAN-Backhaul'!U372</f>
        <v>0</v>
      </c>
      <c r="V178" s="360">
        <f>+'Dda.diseño.RAN-Backhaul'!V312+'Dda.diseño.RAN-Backhaul'!V372</f>
        <v>0</v>
      </c>
      <c r="W178" s="360">
        <f>+'Dda.diseño.RAN-Backhaul'!W312+'Dda.diseño.RAN-Backhaul'!W372</f>
        <v>0</v>
      </c>
      <c r="X178" s="360">
        <f>+'Dda.diseño.RAN-Backhaul'!X312+'Dda.diseño.RAN-Backhaul'!X372</f>
        <v>0</v>
      </c>
      <c r="Y178" s="360">
        <f>+'Dda.diseño.RAN-Backhaul'!Y312+'Dda.diseño.RAN-Backhaul'!Y372</f>
        <v>0</v>
      </c>
      <c r="Z178" s="360">
        <f>+'Dda.diseño.RAN-Backhaul'!Z312+'Dda.diseño.RAN-Backhaul'!Z372</f>
        <v>0</v>
      </c>
      <c r="AA178" s="360">
        <f>+'Dda.diseño.RAN-Backhaul'!AA312+'Dda.diseño.RAN-Backhaul'!AA372</f>
        <v>0</v>
      </c>
      <c r="AB178" s="360">
        <f>+'Dda.diseño.RAN-Backhaul'!AB312+'Dda.diseño.RAN-Backhaul'!AB372</f>
        <v>0</v>
      </c>
      <c r="AC178" s="360">
        <f>+'Dda.diseño.RAN-Backhaul'!AC312+'Dda.diseño.RAN-Backhaul'!AC372</f>
        <v>0</v>
      </c>
      <c r="AD178" s="360">
        <f>+'Dda.diseño.RAN-Backhaul'!AD312+'Dda.diseño.RAN-Backhaul'!AD372</f>
        <v>0</v>
      </c>
      <c r="AE178" s="360">
        <f>+'Dda.diseño.RAN-Backhaul'!AE312+'Dda.diseño.RAN-Backhaul'!AE372</f>
        <v>0</v>
      </c>
      <c r="AF178" s="360">
        <f>+'Dda.diseño.RAN-Backhaul'!AF312+'Dda.diseño.RAN-Backhaul'!AF372</f>
        <v>0</v>
      </c>
      <c r="AG178" s="360">
        <f>+'Dda.diseño.RAN-Backhaul'!AG312+'Dda.diseño.RAN-Backhaul'!AG372</f>
        <v>0</v>
      </c>
      <c r="AH178" s="360">
        <f>+'Dda.diseño.RAN-Backhaul'!AH312+'Dda.diseño.RAN-Backhaul'!AH372</f>
        <v>0</v>
      </c>
      <c r="AI178" s="360">
        <f>+'Dda.diseño.RAN-Backhaul'!AI312+'Dda.diseño.RAN-Backhaul'!AI372</f>
        <v>0</v>
      </c>
      <c r="AJ178" s="360">
        <f>+'Dda.diseño.RAN-Backhaul'!AJ312+'Dda.diseño.RAN-Backhaul'!AJ372</f>
        <v>0</v>
      </c>
    </row>
    <row r="179" spans="4:36" outlineLevel="1" x14ac:dyDescent="0.3">
      <c r="D179" s="70">
        <f t="shared" si="127"/>
        <v>5</v>
      </c>
      <c r="E179" s="417" t="str">
        <f t="shared" si="125"/>
        <v>3G-Urbano</v>
      </c>
      <c r="I179" s="138" t="s">
        <v>833</v>
      </c>
      <c r="J179" s="47">
        <f t="shared" si="126"/>
        <v>21346.045636757492</v>
      </c>
      <c r="L179" s="360">
        <f>+'Dda.diseño.RAN-Backhaul'!L313+'Dda.diseño.RAN-Backhaul'!L373</f>
        <v>0.19258952909910487</v>
      </c>
      <c r="M179" s="360">
        <f>+'Dda.diseño.RAN-Backhaul'!M313+'Dda.diseño.RAN-Backhaul'!M373</f>
        <v>962.94764549552451</v>
      </c>
      <c r="N179" s="360">
        <f>+'Dda.diseño.RAN-Backhaul'!N313+'Dda.diseño.RAN-Backhaul'!N373</f>
        <v>1.9258952909910492</v>
      </c>
      <c r="O179" s="360">
        <f>+'Dda.diseño.RAN-Backhaul'!O313+'Dda.diseño.RAN-Backhaul'!O373</f>
        <v>96.29476454955244</v>
      </c>
      <c r="P179" s="360">
        <f>+'Dda.diseño.RAN-Backhaul'!P313+'Dda.diseño.RAN-Backhaul'!P373</f>
        <v>0.38517905819820975</v>
      </c>
      <c r="Q179" s="360">
        <f>+'Dda.diseño.RAN-Backhaul'!Q313+'Dda.diseño.RAN-Backhaul'!Q373</f>
        <v>1.9258952909910492</v>
      </c>
      <c r="R179" s="360">
        <f>+'Dda.diseño.RAN-Backhaul'!R313+'Dda.diseño.RAN-Backhaul'!R373</f>
        <v>962.94764549552451</v>
      </c>
      <c r="S179" s="360">
        <f>+'Dda.diseño.RAN-Backhaul'!S313+'Dda.diseño.RAN-Backhaul'!S373</f>
        <v>11.555371745946291</v>
      </c>
      <c r="T179" s="360">
        <f>+'Dda.diseño.RAN-Backhaul'!T313+'Dda.diseño.RAN-Backhaul'!T373</f>
        <v>1.540716232792839</v>
      </c>
      <c r="U179" s="360">
        <f>+'Dda.diseño.RAN-Backhaul'!U313+'Dda.diseño.RAN-Backhaul'!U373</f>
        <v>1.540716232792839</v>
      </c>
      <c r="V179" s="360">
        <f>+'Dda.diseño.RAN-Backhaul'!V313+'Dda.diseño.RAN-Backhaul'!V373</f>
        <v>192.58952909910488</v>
      </c>
      <c r="W179" s="360">
        <f>+'Dda.diseño.RAN-Backhaul'!W313+'Dda.diseño.RAN-Backhaul'!W373</f>
        <v>119.405508041445</v>
      </c>
      <c r="X179" s="360">
        <f>+'Dda.diseño.RAN-Backhaul'!X313+'Dda.diseño.RAN-Backhaul'!X373</f>
        <v>19.258952909910491</v>
      </c>
      <c r="Y179" s="360">
        <f>+'Dda.diseño.RAN-Backhaul'!Y313+'Dda.diseño.RAN-Backhaul'!Y373</f>
        <v>19.258952909910491</v>
      </c>
      <c r="Z179" s="360">
        <f>+'Dda.diseño.RAN-Backhaul'!Z313+'Dda.diseño.RAN-Backhaul'!Z373</f>
        <v>17333.057618919443</v>
      </c>
      <c r="AA179" s="360">
        <f>+'Dda.diseño.RAN-Backhaul'!AA313+'Dda.diseño.RAN-Backhaul'!AA373</f>
        <v>0.96294764549552458</v>
      </c>
      <c r="AB179" s="360">
        <f>+'Dda.diseño.RAN-Backhaul'!AB313+'Dda.diseño.RAN-Backhaul'!AB373</f>
        <v>0.96294764549552458</v>
      </c>
      <c r="AC179" s="360">
        <f>+'Dda.diseño.RAN-Backhaul'!AC313+'Dda.diseño.RAN-Backhaul'!AC373</f>
        <v>115.55371745946296</v>
      </c>
      <c r="AD179" s="360">
        <f>+'Dda.diseño.RAN-Backhaul'!AD313+'Dda.diseño.RAN-Backhaul'!AD373</f>
        <v>19.258952909910491</v>
      </c>
      <c r="AE179" s="360">
        <f>+'Dda.diseño.RAN-Backhaul'!AE313+'Dda.diseño.RAN-Backhaul'!AE373</f>
        <v>115.55371745946296</v>
      </c>
      <c r="AF179" s="360">
        <f>+'Dda.diseño.RAN-Backhaul'!AF313+'Dda.diseño.RAN-Backhaul'!AF373</f>
        <v>1.540716232792839</v>
      </c>
      <c r="AG179" s="360">
        <f>+'Dda.diseño.RAN-Backhaul'!AG313+'Dda.diseño.RAN-Backhaul'!AG373</f>
        <v>173.3305761891944</v>
      </c>
      <c r="AH179" s="360">
        <f>+'Dda.diseño.RAN-Backhaul'!AH313+'Dda.diseño.RAN-Backhaul'!AH373</f>
        <v>962.94764549552451</v>
      </c>
      <c r="AI179" s="360">
        <f>+'Dda.diseño.RAN-Backhaul'!AI313+'Dda.diseño.RAN-Backhaul'!AI373</f>
        <v>134.81267036937345</v>
      </c>
      <c r="AJ179" s="360">
        <f>+'Dda.diseño.RAN-Backhaul'!AJ313+'Dda.diseño.RAN-Backhaul'!AJ373</f>
        <v>96.29476454955244</v>
      </c>
    </row>
    <row r="180" spans="4:36" outlineLevel="1" x14ac:dyDescent="0.3">
      <c r="D180" s="70">
        <f t="shared" si="127"/>
        <v>6</v>
      </c>
      <c r="E180" s="417" t="str">
        <f t="shared" si="125"/>
        <v>3G-Suburbano</v>
      </c>
      <c r="I180" s="138" t="s">
        <v>833</v>
      </c>
      <c r="J180" s="47">
        <f t="shared" si="126"/>
        <v>128073.15583464289</v>
      </c>
      <c r="L180" s="360">
        <f>+'Dda.diseño.RAN-Backhaul'!L314+'Dda.diseño.RAN-Backhaul'!L374</f>
        <v>1.1555090433216606</v>
      </c>
      <c r="M180" s="360">
        <f>+'Dda.diseño.RAN-Backhaul'!M314+'Dda.diseño.RAN-Backhaul'!M374</f>
        <v>5777.5452166083041</v>
      </c>
      <c r="N180" s="360">
        <f>+'Dda.diseño.RAN-Backhaul'!N314+'Dda.diseño.RAN-Backhaul'!N374</f>
        <v>11.555090433216609</v>
      </c>
      <c r="O180" s="360">
        <f>+'Dda.diseño.RAN-Backhaul'!O314+'Dda.diseño.RAN-Backhaul'!O374</f>
        <v>577.75452166083028</v>
      </c>
      <c r="P180" s="360">
        <f>+'Dda.diseño.RAN-Backhaul'!P314+'Dda.diseño.RAN-Backhaul'!P374</f>
        <v>2.3110180866433212</v>
      </c>
      <c r="Q180" s="360">
        <f>+'Dda.diseño.RAN-Backhaul'!Q314+'Dda.diseño.RAN-Backhaul'!Q374</f>
        <v>11.555090433216609</v>
      </c>
      <c r="R180" s="360">
        <f>+'Dda.diseño.RAN-Backhaul'!R314+'Dda.diseño.RAN-Backhaul'!R374</f>
        <v>5777.5452166083041</v>
      </c>
      <c r="S180" s="360">
        <f>+'Dda.diseño.RAN-Backhaul'!S314+'Dda.diseño.RAN-Backhaul'!S374</f>
        <v>69.330542599299648</v>
      </c>
      <c r="T180" s="360">
        <f>+'Dda.diseño.RAN-Backhaul'!T314+'Dda.diseño.RAN-Backhaul'!T374</f>
        <v>9.2440723465732848</v>
      </c>
      <c r="U180" s="360">
        <f>+'Dda.diseño.RAN-Backhaul'!U314+'Dda.diseño.RAN-Backhaul'!U374</f>
        <v>9.2440723465732848</v>
      </c>
      <c r="V180" s="360">
        <f>+'Dda.diseño.RAN-Backhaul'!V314+'Dda.diseño.RAN-Backhaul'!V374</f>
        <v>1155.5090433216606</v>
      </c>
      <c r="W180" s="360">
        <f>+'Dda.diseño.RAN-Backhaul'!W314+'Dda.diseño.RAN-Backhaul'!W374</f>
        <v>716.41560685942943</v>
      </c>
      <c r="X180" s="360">
        <f>+'Dda.diseño.RAN-Backhaul'!X314+'Dda.diseño.RAN-Backhaul'!X374</f>
        <v>115.55090433216607</v>
      </c>
      <c r="Y180" s="360">
        <f>+'Dda.diseño.RAN-Backhaul'!Y314+'Dda.diseño.RAN-Backhaul'!Y374</f>
        <v>115.55090433216607</v>
      </c>
      <c r="Z180" s="360">
        <f>+'Dda.diseño.RAN-Backhaul'!Z314+'Dda.diseño.RAN-Backhaul'!Z374</f>
        <v>103995.81389894948</v>
      </c>
      <c r="AA180" s="360">
        <f>+'Dda.diseño.RAN-Backhaul'!AA314+'Dda.diseño.RAN-Backhaul'!AA374</f>
        <v>5.7775452166083046</v>
      </c>
      <c r="AB180" s="360">
        <f>+'Dda.diseño.RAN-Backhaul'!AB314+'Dda.diseño.RAN-Backhaul'!AB374</f>
        <v>5.7775452166083046</v>
      </c>
      <c r="AC180" s="360">
        <f>+'Dda.diseño.RAN-Backhaul'!AC314+'Dda.diseño.RAN-Backhaul'!AC374</f>
        <v>693.30542599299656</v>
      </c>
      <c r="AD180" s="360">
        <f>+'Dda.diseño.RAN-Backhaul'!AD314+'Dda.diseño.RAN-Backhaul'!AD374</f>
        <v>115.55090433216607</v>
      </c>
      <c r="AE180" s="360">
        <f>+'Dda.diseño.RAN-Backhaul'!AE314+'Dda.diseño.RAN-Backhaul'!AE374</f>
        <v>693.30542599299656</v>
      </c>
      <c r="AF180" s="360">
        <f>+'Dda.diseño.RAN-Backhaul'!AF314+'Dda.diseño.RAN-Backhaul'!AF374</f>
        <v>9.2440723465732848</v>
      </c>
      <c r="AG180" s="360">
        <f>+'Dda.diseño.RAN-Backhaul'!AG314+'Dda.diseño.RAN-Backhaul'!AG374</f>
        <v>1039.958138989495</v>
      </c>
      <c r="AH180" s="360">
        <f>+'Dda.diseño.RAN-Backhaul'!AH314+'Dda.diseño.RAN-Backhaul'!AH374</f>
        <v>5777.5452166083041</v>
      </c>
      <c r="AI180" s="360">
        <f>+'Dda.diseño.RAN-Backhaul'!AI314+'Dda.diseño.RAN-Backhaul'!AI374</f>
        <v>808.8563303251625</v>
      </c>
      <c r="AJ180" s="360">
        <f>+'Dda.diseño.RAN-Backhaul'!AJ314+'Dda.diseño.RAN-Backhaul'!AJ374</f>
        <v>577.75452166083028</v>
      </c>
    </row>
    <row r="181" spans="4:36" outlineLevel="1" x14ac:dyDescent="0.3">
      <c r="D181" s="70">
        <f t="shared" si="127"/>
        <v>7</v>
      </c>
      <c r="E181" s="417" t="str">
        <f t="shared" si="125"/>
        <v>3G-Rural</v>
      </c>
      <c r="I181" s="138" t="s">
        <v>833</v>
      </c>
      <c r="J181" s="47">
        <f t="shared" si="126"/>
        <v>64038.136910272471</v>
      </c>
      <c r="L181" s="360">
        <f>+'Dda.diseño.RAN-Backhaul'!L315+'Dda.diseño.RAN-Backhaul'!L375</f>
        <v>0.57776858729731451</v>
      </c>
      <c r="M181" s="360">
        <f>+'Dda.diseño.RAN-Backhaul'!M315+'Dda.diseño.RAN-Backhaul'!M375</f>
        <v>2888.8429364865733</v>
      </c>
      <c r="N181" s="360">
        <f>+'Dda.diseño.RAN-Backhaul'!N315+'Dda.diseño.RAN-Backhaul'!N375</f>
        <v>5.7776858729731471</v>
      </c>
      <c r="O181" s="360">
        <f>+'Dda.diseño.RAN-Backhaul'!O315+'Dda.diseño.RAN-Backhaul'!O375</f>
        <v>288.88429364865726</v>
      </c>
      <c r="P181" s="360">
        <f>+'Dda.diseño.RAN-Backhaul'!P315+'Dda.diseño.RAN-Backhaul'!P375</f>
        <v>1.155537174594629</v>
      </c>
      <c r="Q181" s="360">
        <f>+'Dda.diseño.RAN-Backhaul'!Q315+'Dda.diseño.RAN-Backhaul'!Q375</f>
        <v>5.7776858729731471</v>
      </c>
      <c r="R181" s="360">
        <f>+'Dda.diseño.RAN-Backhaul'!R315+'Dda.diseño.RAN-Backhaul'!R375</f>
        <v>2888.8429364865733</v>
      </c>
      <c r="S181" s="360">
        <f>+'Dda.diseño.RAN-Backhaul'!S315+'Dda.diseño.RAN-Backhaul'!S375</f>
        <v>34.666115237838873</v>
      </c>
      <c r="T181" s="360">
        <f>+'Dda.diseño.RAN-Backhaul'!T315+'Dda.diseño.RAN-Backhaul'!T375</f>
        <v>4.6221486983785161</v>
      </c>
      <c r="U181" s="360">
        <f>+'Dda.diseño.RAN-Backhaul'!U315+'Dda.diseño.RAN-Backhaul'!U375</f>
        <v>4.6221486983785161</v>
      </c>
      <c r="V181" s="360">
        <f>+'Dda.diseño.RAN-Backhaul'!V315+'Dda.diseño.RAN-Backhaul'!V375</f>
        <v>577.76858729731453</v>
      </c>
      <c r="W181" s="360">
        <f>+'Dda.diseño.RAN-Backhaul'!W315+'Dda.diseño.RAN-Backhaul'!W375</f>
        <v>358.21652412433497</v>
      </c>
      <c r="X181" s="360">
        <f>+'Dda.diseño.RAN-Backhaul'!X315+'Dda.diseño.RAN-Backhaul'!X375</f>
        <v>57.776858729731458</v>
      </c>
      <c r="Y181" s="360">
        <f>+'Dda.diseño.RAN-Backhaul'!Y315+'Dda.diseño.RAN-Backhaul'!Y375</f>
        <v>57.776858729731458</v>
      </c>
      <c r="Z181" s="360">
        <f>+'Dda.diseño.RAN-Backhaul'!Z315+'Dda.diseño.RAN-Backhaul'!Z375</f>
        <v>51999.172856758327</v>
      </c>
      <c r="AA181" s="360">
        <f>+'Dda.diseño.RAN-Backhaul'!AA315+'Dda.diseño.RAN-Backhaul'!AA375</f>
        <v>2.8888429364865735</v>
      </c>
      <c r="AB181" s="360">
        <f>+'Dda.diseño.RAN-Backhaul'!AB315+'Dda.diseño.RAN-Backhaul'!AB375</f>
        <v>2.8888429364865735</v>
      </c>
      <c r="AC181" s="360">
        <f>+'Dda.diseño.RAN-Backhaul'!AC315+'Dda.diseño.RAN-Backhaul'!AC375</f>
        <v>346.66115237838881</v>
      </c>
      <c r="AD181" s="360">
        <f>+'Dda.diseño.RAN-Backhaul'!AD315+'Dda.diseño.RAN-Backhaul'!AD375</f>
        <v>57.776858729731458</v>
      </c>
      <c r="AE181" s="360">
        <f>+'Dda.diseño.RAN-Backhaul'!AE315+'Dda.diseño.RAN-Backhaul'!AE375</f>
        <v>346.66115237838881</v>
      </c>
      <c r="AF181" s="360">
        <f>+'Dda.diseño.RAN-Backhaul'!AF315+'Dda.diseño.RAN-Backhaul'!AF375</f>
        <v>4.6221486983785161</v>
      </c>
      <c r="AG181" s="360">
        <f>+'Dda.diseño.RAN-Backhaul'!AG315+'Dda.diseño.RAN-Backhaul'!AG375</f>
        <v>519.99172856758332</v>
      </c>
      <c r="AH181" s="360">
        <f>+'Dda.diseño.RAN-Backhaul'!AH315+'Dda.diseño.RAN-Backhaul'!AH375</f>
        <v>2888.8429364865733</v>
      </c>
      <c r="AI181" s="360">
        <f>+'Dda.diseño.RAN-Backhaul'!AI315+'Dda.diseño.RAN-Backhaul'!AI375</f>
        <v>404.43801110812024</v>
      </c>
      <c r="AJ181" s="360">
        <f>+'Dda.diseño.RAN-Backhaul'!AJ315+'Dda.diseño.RAN-Backhaul'!AJ375</f>
        <v>288.88429364865726</v>
      </c>
    </row>
    <row r="182" spans="4:36" outlineLevel="1" x14ac:dyDescent="0.3">
      <c r="D182" s="70">
        <f t="shared" si="127"/>
        <v>8</v>
      </c>
      <c r="E182" s="417" t="str">
        <f t="shared" si="125"/>
        <v>3G-Libre</v>
      </c>
      <c r="I182" s="138" t="s">
        <v>833</v>
      </c>
      <c r="J182" s="47">
        <f t="shared" si="126"/>
        <v>0</v>
      </c>
      <c r="L182" s="360">
        <f>+'Dda.diseño.RAN-Backhaul'!L316+'Dda.diseño.RAN-Backhaul'!L376</f>
        <v>0</v>
      </c>
      <c r="M182" s="360">
        <f>+'Dda.diseño.RAN-Backhaul'!M316+'Dda.diseño.RAN-Backhaul'!M376</f>
        <v>0</v>
      </c>
      <c r="N182" s="360">
        <f>+'Dda.diseño.RAN-Backhaul'!N316+'Dda.diseño.RAN-Backhaul'!N376</f>
        <v>0</v>
      </c>
      <c r="O182" s="360">
        <f>+'Dda.diseño.RAN-Backhaul'!O316+'Dda.diseño.RAN-Backhaul'!O376</f>
        <v>0</v>
      </c>
      <c r="P182" s="360">
        <f>+'Dda.diseño.RAN-Backhaul'!P316+'Dda.diseño.RAN-Backhaul'!P376</f>
        <v>0</v>
      </c>
      <c r="Q182" s="360">
        <f>+'Dda.diseño.RAN-Backhaul'!Q316+'Dda.diseño.RAN-Backhaul'!Q376</f>
        <v>0</v>
      </c>
      <c r="R182" s="360">
        <f>+'Dda.diseño.RAN-Backhaul'!R316+'Dda.diseño.RAN-Backhaul'!R376</f>
        <v>0</v>
      </c>
      <c r="S182" s="360">
        <f>+'Dda.diseño.RAN-Backhaul'!S316+'Dda.diseño.RAN-Backhaul'!S376</f>
        <v>0</v>
      </c>
      <c r="T182" s="360">
        <f>+'Dda.diseño.RAN-Backhaul'!T316+'Dda.diseño.RAN-Backhaul'!T376</f>
        <v>0</v>
      </c>
      <c r="U182" s="360">
        <f>+'Dda.diseño.RAN-Backhaul'!U316+'Dda.diseño.RAN-Backhaul'!U376</f>
        <v>0</v>
      </c>
      <c r="V182" s="360">
        <f>+'Dda.diseño.RAN-Backhaul'!V316+'Dda.diseño.RAN-Backhaul'!V376</f>
        <v>0</v>
      </c>
      <c r="W182" s="360">
        <f>+'Dda.diseño.RAN-Backhaul'!W316+'Dda.diseño.RAN-Backhaul'!W376</f>
        <v>0</v>
      </c>
      <c r="X182" s="360">
        <f>+'Dda.diseño.RAN-Backhaul'!X316+'Dda.diseño.RAN-Backhaul'!X376</f>
        <v>0</v>
      </c>
      <c r="Y182" s="360">
        <f>+'Dda.diseño.RAN-Backhaul'!Y316+'Dda.diseño.RAN-Backhaul'!Y376</f>
        <v>0</v>
      </c>
      <c r="Z182" s="360">
        <f>+'Dda.diseño.RAN-Backhaul'!Z316+'Dda.diseño.RAN-Backhaul'!Z376</f>
        <v>0</v>
      </c>
      <c r="AA182" s="360">
        <f>+'Dda.diseño.RAN-Backhaul'!AA316+'Dda.diseño.RAN-Backhaul'!AA376</f>
        <v>0</v>
      </c>
      <c r="AB182" s="360">
        <f>+'Dda.diseño.RAN-Backhaul'!AB316+'Dda.diseño.RAN-Backhaul'!AB376</f>
        <v>0</v>
      </c>
      <c r="AC182" s="360">
        <f>+'Dda.diseño.RAN-Backhaul'!AC316+'Dda.diseño.RAN-Backhaul'!AC376</f>
        <v>0</v>
      </c>
      <c r="AD182" s="360">
        <f>+'Dda.diseño.RAN-Backhaul'!AD316+'Dda.diseño.RAN-Backhaul'!AD376</f>
        <v>0</v>
      </c>
      <c r="AE182" s="360">
        <f>+'Dda.diseño.RAN-Backhaul'!AE316+'Dda.diseño.RAN-Backhaul'!AE376</f>
        <v>0</v>
      </c>
      <c r="AF182" s="360">
        <f>+'Dda.diseño.RAN-Backhaul'!AF316+'Dda.diseño.RAN-Backhaul'!AF376</f>
        <v>0</v>
      </c>
      <c r="AG182" s="360">
        <f>+'Dda.diseño.RAN-Backhaul'!AG316+'Dda.diseño.RAN-Backhaul'!AG376</f>
        <v>0</v>
      </c>
      <c r="AH182" s="360">
        <f>+'Dda.diseño.RAN-Backhaul'!AH316+'Dda.diseño.RAN-Backhaul'!AH376</f>
        <v>0</v>
      </c>
      <c r="AI182" s="360">
        <f>+'Dda.diseño.RAN-Backhaul'!AI316+'Dda.diseño.RAN-Backhaul'!AI376</f>
        <v>0</v>
      </c>
      <c r="AJ182" s="360">
        <f>+'Dda.diseño.RAN-Backhaul'!AJ316+'Dda.diseño.RAN-Backhaul'!AJ376</f>
        <v>0</v>
      </c>
    </row>
    <row r="183" spans="4:36" outlineLevel="1" x14ac:dyDescent="0.3">
      <c r="D183" s="70">
        <f t="shared" si="127"/>
        <v>9</v>
      </c>
      <c r="E183" s="416" t="str">
        <f t="shared" si="125"/>
        <v>4G-Urbano</v>
      </c>
      <c r="I183" s="138" t="s">
        <v>833</v>
      </c>
      <c r="J183" s="47">
        <f t="shared" si="126"/>
        <v>20585.196605094006</v>
      </c>
      <c r="L183" s="360">
        <f>+'Dda.diseño.RAN-Backhaul'!L317+'Dda.diseño.RAN-Backhaul'!L377</f>
        <v>0.18572495290466176</v>
      </c>
      <c r="M183" s="360">
        <f>+'Dda.diseño.RAN-Backhaul'!M317+'Dda.diseño.RAN-Backhaul'!M377</f>
        <v>928.62476452330895</v>
      </c>
      <c r="N183" s="360">
        <f>+'Dda.diseño.RAN-Backhaul'!N317+'Dda.diseño.RAN-Backhaul'!N377</f>
        <v>1.8572495290466182</v>
      </c>
      <c r="O183" s="360">
        <f>+'Dda.diseño.RAN-Backhaul'!O317+'Dda.diseño.RAN-Backhaul'!O377</f>
        <v>92.862476452330881</v>
      </c>
      <c r="P183" s="360">
        <f>+'Dda.diseño.RAN-Backhaul'!P317+'Dda.diseño.RAN-Backhaul'!P377</f>
        <v>0.37144990580932352</v>
      </c>
      <c r="Q183" s="360">
        <f>+'Dda.diseño.RAN-Backhaul'!Q317+'Dda.diseño.RAN-Backhaul'!Q377</f>
        <v>1.8572495290466182</v>
      </c>
      <c r="R183" s="360">
        <f>+'Dda.diseño.RAN-Backhaul'!R317+'Dda.diseño.RAN-Backhaul'!R377</f>
        <v>928.62476452330895</v>
      </c>
      <c r="S183" s="360">
        <f>+'Dda.diseño.RAN-Backhaul'!S317+'Dda.diseño.RAN-Backhaul'!S377</f>
        <v>11.143497174279705</v>
      </c>
      <c r="T183" s="360">
        <f>+'Dda.diseño.RAN-Backhaul'!T317+'Dda.diseño.RAN-Backhaul'!T377</f>
        <v>1.4857996232372941</v>
      </c>
      <c r="U183" s="360">
        <f>+'Dda.diseño.RAN-Backhaul'!U317+'Dda.diseño.RAN-Backhaul'!U377</f>
        <v>1.4857996232372941</v>
      </c>
      <c r="V183" s="360">
        <f>+'Dda.diseño.RAN-Backhaul'!V317+'Dda.diseño.RAN-Backhaul'!V377</f>
        <v>185.72495290466176</v>
      </c>
      <c r="W183" s="360">
        <f>+'Dda.diseño.RAN-Backhaul'!W317+'Dda.diseño.RAN-Backhaul'!W377</f>
        <v>115.14947080089028</v>
      </c>
      <c r="X183" s="360">
        <f>+'Dda.diseño.RAN-Backhaul'!X317+'Dda.diseño.RAN-Backhaul'!X377</f>
        <v>18.572495290466176</v>
      </c>
      <c r="Y183" s="360">
        <f>+'Dda.diseño.RAN-Backhaul'!Y317+'Dda.diseño.RAN-Backhaul'!Y377</f>
        <v>18.572495290466176</v>
      </c>
      <c r="Z183" s="360">
        <f>+'Dda.diseño.RAN-Backhaul'!Z317+'Dda.diseño.RAN-Backhaul'!Z377</f>
        <v>16715.245761419563</v>
      </c>
      <c r="AA183" s="360">
        <f>+'Dda.diseño.RAN-Backhaul'!AA317+'Dda.diseño.RAN-Backhaul'!AA377</f>
        <v>0.92862476452330911</v>
      </c>
      <c r="AB183" s="360">
        <f>+'Dda.diseño.RAN-Backhaul'!AB317+'Dda.diseño.RAN-Backhaul'!AB377</f>
        <v>0.92862476452330911</v>
      </c>
      <c r="AC183" s="360">
        <f>+'Dda.diseño.RAN-Backhaul'!AC317+'Dda.diseño.RAN-Backhaul'!AC377</f>
        <v>111.43497174279709</v>
      </c>
      <c r="AD183" s="360">
        <f>+'Dda.diseño.RAN-Backhaul'!AD317+'Dda.diseño.RAN-Backhaul'!AD377</f>
        <v>18.572495290466176</v>
      </c>
      <c r="AE183" s="360">
        <f>+'Dda.diseño.RAN-Backhaul'!AE317+'Dda.diseño.RAN-Backhaul'!AE377</f>
        <v>111.43497174279709</v>
      </c>
      <c r="AF183" s="360">
        <f>+'Dda.diseño.RAN-Backhaul'!AF317+'Dda.diseño.RAN-Backhaul'!AF377</f>
        <v>1.4857996232372941</v>
      </c>
      <c r="AG183" s="360">
        <f>+'Dda.diseño.RAN-Backhaul'!AG317+'Dda.diseño.RAN-Backhaul'!AG377</f>
        <v>167.15245761419561</v>
      </c>
      <c r="AH183" s="360">
        <f>+'Dda.diseño.RAN-Backhaul'!AH317+'Dda.diseño.RAN-Backhaul'!AH377</f>
        <v>928.62476452330895</v>
      </c>
      <c r="AI183" s="360">
        <f>+'Dda.diseño.RAN-Backhaul'!AI317+'Dda.diseño.RAN-Backhaul'!AI377</f>
        <v>130.00746703326325</v>
      </c>
      <c r="AJ183" s="360">
        <f>+'Dda.diseño.RAN-Backhaul'!AJ317+'Dda.diseño.RAN-Backhaul'!AJ377</f>
        <v>92.862476452330881</v>
      </c>
    </row>
    <row r="184" spans="4:36" outlineLevel="1" x14ac:dyDescent="0.3">
      <c r="D184" s="70">
        <f t="shared" si="127"/>
        <v>10</v>
      </c>
      <c r="E184" s="416" t="str">
        <f t="shared" si="125"/>
        <v>4G-Suburbano</v>
      </c>
      <c r="I184" s="138" t="s">
        <v>833</v>
      </c>
      <c r="J184" s="47">
        <f t="shared" si="126"/>
        <v>102925.98302547002</v>
      </c>
      <c r="L184" s="360">
        <f>+'Dda.diseño.RAN-Backhaul'!L318+'Dda.diseño.RAN-Backhaul'!L378</f>
        <v>0.92862476452330867</v>
      </c>
      <c r="M184" s="360">
        <f>+'Dda.diseño.RAN-Backhaul'!M318+'Dda.diseño.RAN-Backhaul'!M378</f>
        <v>4643.1238226165451</v>
      </c>
      <c r="N184" s="360">
        <f>+'Dda.diseño.RAN-Backhaul'!N318+'Dda.diseño.RAN-Backhaul'!N378</f>
        <v>9.2862476452330895</v>
      </c>
      <c r="O184" s="360">
        <f>+'Dda.diseño.RAN-Backhaul'!O318+'Dda.diseño.RAN-Backhaul'!O378</f>
        <v>464.31238226165442</v>
      </c>
      <c r="P184" s="360">
        <f>+'Dda.diseño.RAN-Backhaul'!P318+'Dda.diseño.RAN-Backhaul'!P378</f>
        <v>1.8572495290466173</v>
      </c>
      <c r="Q184" s="360">
        <f>+'Dda.diseño.RAN-Backhaul'!Q318+'Dda.diseño.RAN-Backhaul'!Q378</f>
        <v>9.2862476452330895</v>
      </c>
      <c r="R184" s="360">
        <f>+'Dda.diseño.RAN-Backhaul'!R318+'Dda.diseño.RAN-Backhaul'!R378</f>
        <v>4643.1238226165451</v>
      </c>
      <c r="S184" s="360">
        <f>+'Dda.diseño.RAN-Backhaul'!S318+'Dda.diseño.RAN-Backhaul'!S378</f>
        <v>55.717485871398523</v>
      </c>
      <c r="T184" s="360">
        <f>+'Dda.diseño.RAN-Backhaul'!T318+'Dda.diseño.RAN-Backhaul'!T378</f>
        <v>7.4289981161864693</v>
      </c>
      <c r="U184" s="360">
        <f>+'Dda.diseño.RAN-Backhaul'!U318+'Dda.diseño.RAN-Backhaul'!U378</f>
        <v>7.4289981161864693</v>
      </c>
      <c r="V184" s="360">
        <f>+'Dda.diseño.RAN-Backhaul'!V318+'Dda.diseño.RAN-Backhaul'!V378</f>
        <v>928.62476452330884</v>
      </c>
      <c r="W184" s="360">
        <f>+'Dda.diseño.RAN-Backhaul'!W318+'Dda.diseño.RAN-Backhaul'!W378</f>
        <v>575.74735400445138</v>
      </c>
      <c r="X184" s="360">
        <f>+'Dda.diseño.RAN-Backhaul'!X318+'Dda.diseño.RAN-Backhaul'!X378</f>
        <v>92.862476452330881</v>
      </c>
      <c r="Y184" s="360">
        <f>+'Dda.diseño.RAN-Backhaul'!Y318+'Dda.diseño.RAN-Backhaul'!Y378</f>
        <v>92.862476452330881</v>
      </c>
      <c r="Z184" s="360">
        <f>+'Dda.diseño.RAN-Backhaul'!Z318+'Dda.diseño.RAN-Backhaul'!Z378</f>
        <v>83576.22880709781</v>
      </c>
      <c r="AA184" s="360">
        <f>+'Dda.diseño.RAN-Backhaul'!AA318+'Dda.diseño.RAN-Backhaul'!AA378</f>
        <v>4.6431238226165448</v>
      </c>
      <c r="AB184" s="360">
        <f>+'Dda.diseño.RAN-Backhaul'!AB318+'Dda.diseño.RAN-Backhaul'!AB378</f>
        <v>4.6431238226165448</v>
      </c>
      <c r="AC184" s="360">
        <f>+'Dda.diseño.RAN-Backhaul'!AC318+'Dda.diseño.RAN-Backhaul'!AC378</f>
        <v>557.17485871398537</v>
      </c>
      <c r="AD184" s="360">
        <f>+'Dda.diseño.RAN-Backhaul'!AD318+'Dda.diseño.RAN-Backhaul'!AD378</f>
        <v>92.862476452330881</v>
      </c>
      <c r="AE184" s="360">
        <f>+'Dda.diseño.RAN-Backhaul'!AE318+'Dda.diseño.RAN-Backhaul'!AE378</f>
        <v>557.17485871398537</v>
      </c>
      <c r="AF184" s="360">
        <f>+'Dda.diseño.RAN-Backhaul'!AF318+'Dda.diseño.RAN-Backhaul'!AF378</f>
        <v>7.4289981161864693</v>
      </c>
      <c r="AG184" s="360">
        <f>+'Dda.diseño.RAN-Backhaul'!AG318+'Dda.diseño.RAN-Backhaul'!AG378</f>
        <v>835.76228807097812</v>
      </c>
      <c r="AH184" s="360">
        <f>+'Dda.diseño.RAN-Backhaul'!AH318+'Dda.diseño.RAN-Backhaul'!AH378</f>
        <v>4643.1238226165451</v>
      </c>
      <c r="AI184" s="360">
        <f>+'Dda.diseño.RAN-Backhaul'!AI318+'Dda.diseño.RAN-Backhaul'!AI378</f>
        <v>650.03733516631621</v>
      </c>
      <c r="AJ184" s="360">
        <f>+'Dda.diseño.RAN-Backhaul'!AJ318+'Dda.diseño.RAN-Backhaul'!AJ378</f>
        <v>464.31238226165442</v>
      </c>
    </row>
    <row r="185" spans="4:36" outlineLevel="1" x14ac:dyDescent="0.3">
      <c r="D185" s="70">
        <f t="shared" si="127"/>
        <v>11</v>
      </c>
      <c r="E185" s="416" t="str">
        <f t="shared" si="125"/>
        <v>4G-Rural</v>
      </c>
      <c r="I185" s="138" t="s">
        <v>833</v>
      </c>
      <c r="J185" s="47">
        <f t="shared" si="126"/>
        <v>41170.393210188013</v>
      </c>
      <c r="L185" s="360">
        <f>+'Dda.diseño.RAN-Backhaul'!L319+'Dda.diseño.RAN-Backhaul'!L379</f>
        <v>0.37144990580932352</v>
      </c>
      <c r="M185" s="360">
        <f>+'Dda.diseño.RAN-Backhaul'!M319+'Dda.diseño.RAN-Backhaul'!M379</f>
        <v>1857.2495290466179</v>
      </c>
      <c r="N185" s="360">
        <f>+'Dda.diseño.RAN-Backhaul'!N319+'Dda.diseño.RAN-Backhaul'!N379</f>
        <v>3.7144990580932364</v>
      </c>
      <c r="O185" s="360">
        <f>+'Dda.diseño.RAN-Backhaul'!O319+'Dda.diseño.RAN-Backhaul'!O379</f>
        <v>185.72495290466176</v>
      </c>
      <c r="P185" s="360">
        <f>+'Dda.diseño.RAN-Backhaul'!P319+'Dda.diseño.RAN-Backhaul'!P379</f>
        <v>0.74289981161864704</v>
      </c>
      <c r="Q185" s="360">
        <f>+'Dda.diseño.RAN-Backhaul'!Q319+'Dda.diseño.RAN-Backhaul'!Q379</f>
        <v>3.7144990580932364</v>
      </c>
      <c r="R185" s="360">
        <f>+'Dda.diseño.RAN-Backhaul'!R319+'Dda.diseño.RAN-Backhaul'!R379</f>
        <v>1857.2495290466179</v>
      </c>
      <c r="S185" s="360">
        <f>+'Dda.diseño.RAN-Backhaul'!S319+'Dda.diseño.RAN-Backhaul'!S379</f>
        <v>22.286994348559411</v>
      </c>
      <c r="T185" s="360">
        <f>+'Dda.diseño.RAN-Backhaul'!T319+'Dda.diseño.RAN-Backhaul'!T379</f>
        <v>2.9715992464745882</v>
      </c>
      <c r="U185" s="360">
        <f>+'Dda.diseño.RAN-Backhaul'!U319+'Dda.diseño.RAN-Backhaul'!U379</f>
        <v>2.9715992464745882</v>
      </c>
      <c r="V185" s="360">
        <f>+'Dda.diseño.RAN-Backhaul'!V319+'Dda.diseño.RAN-Backhaul'!V379</f>
        <v>371.44990580932352</v>
      </c>
      <c r="W185" s="360">
        <f>+'Dda.diseño.RAN-Backhaul'!W319+'Dda.diseño.RAN-Backhaul'!W379</f>
        <v>230.29894160178057</v>
      </c>
      <c r="X185" s="360">
        <f>+'Dda.diseño.RAN-Backhaul'!X319+'Dda.diseño.RAN-Backhaul'!X379</f>
        <v>37.144990580932351</v>
      </c>
      <c r="Y185" s="360">
        <f>+'Dda.diseño.RAN-Backhaul'!Y319+'Dda.diseño.RAN-Backhaul'!Y379</f>
        <v>37.144990580932351</v>
      </c>
      <c r="Z185" s="360">
        <f>+'Dda.diseño.RAN-Backhaul'!Z319+'Dda.diseño.RAN-Backhaul'!Z379</f>
        <v>33430.491522839126</v>
      </c>
      <c r="AA185" s="360">
        <f>+'Dda.diseño.RAN-Backhaul'!AA319+'Dda.diseño.RAN-Backhaul'!AA379</f>
        <v>1.8572495290466182</v>
      </c>
      <c r="AB185" s="360">
        <f>+'Dda.diseño.RAN-Backhaul'!AB319+'Dda.diseño.RAN-Backhaul'!AB379</f>
        <v>1.8572495290466182</v>
      </c>
      <c r="AC185" s="360">
        <f>+'Dda.diseño.RAN-Backhaul'!AC319+'Dda.diseño.RAN-Backhaul'!AC379</f>
        <v>222.86994348559418</v>
      </c>
      <c r="AD185" s="360">
        <f>+'Dda.diseño.RAN-Backhaul'!AD319+'Dda.diseño.RAN-Backhaul'!AD379</f>
        <v>37.144990580932351</v>
      </c>
      <c r="AE185" s="360">
        <f>+'Dda.diseño.RAN-Backhaul'!AE319+'Dda.diseño.RAN-Backhaul'!AE379</f>
        <v>222.86994348559418</v>
      </c>
      <c r="AF185" s="360">
        <f>+'Dda.diseño.RAN-Backhaul'!AF319+'Dda.diseño.RAN-Backhaul'!AF379</f>
        <v>2.9715992464745882</v>
      </c>
      <c r="AG185" s="360">
        <f>+'Dda.diseño.RAN-Backhaul'!AG319+'Dda.diseño.RAN-Backhaul'!AG379</f>
        <v>334.30491522839122</v>
      </c>
      <c r="AH185" s="360">
        <f>+'Dda.diseño.RAN-Backhaul'!AH319+'Dda.diseño.RAN-Backhaul'!AH379</f>
        <v>1857.2495290466179</v>
      </c>
      <c r="AI185" s="360">
        <f>+'Dda.diseño.RAN-Backhaul'!AI319+'Dda.diseño.RAN-Backhaul'!AI379</f>
        <v>260.01493406652651</v>
      </c>
      <c r="AJ185" s="360">
        <f>+'Dda.diseño.RAN-Backhaul'!AJ319+'Dda.diseño.RAN-Backhaul'!AJ379</f>
        <v>185.72495290466176</v>
      </c>
    </row>
    <row r="186" spans="4:36" outlineLevel="1" x14ac:dyDescent="0.3">
      <c r="D186" s="70">
        <f t="shared" si="127"/>
        <v>12</v>
      </c>
      <c r="E186" s="416" t="str">
        <f t="shared" si="125"/>
        <v>4G-Libre</v>
      </c>
      <c r="I186" s="138" t="s">
        <v>833</v>
      </c>
      <c r="J186" s="47">
        <f t="shared" si="126"/>
        <v>0</v>
      </c>
      <c r="L186" s="360">
        <f>+'Dda.diseño.RAN-Backhaul'!L320+'Dda.diseño.RAN-Backhaul'!L380</f>
        <v>0</v>
      </c>
      <c r="M186" s="360">
        <f>+'Dda.diseño.RAN-Backhaul'!M320+'Dda.diseño.RAN-Backhaul'!M380</f>
        <v>0</v>
      </c>
      <c r="N186" s="360">
        <f>+'Dda.diseño.RAN-Backhaul'!N320+'Dda.diseño.RAN-Backhaul'!N380</f>
        <v>0</v>
      </c>
      <c r="O186" s="360">
        <f>+'Dda.diseño.RAN-Backhaul'!O320+'Dda.diseño.RAN-Backhaul'!O380</f>
        <v>0</v>
      </c>
      <c r="P186" s="360">
        <f>+'Dda.diseño.RAN-Backhaul'!P320+'Dda.diseño.RAN-Backhaul'!P380</f>
        <v>0</v>
      </c>
      <c r="Q186" s="360">
        <f>+'Dda.diseño.RAN-Backhaul'!Q320+'Dda.diseño.RAN-Backhaul'!Q380</f>
        <v>0</v>
      </c>
      <c r="R186" s="360">
        <f>+'Dda.diseño.RAN-Backhaul'!R320+'Dda.diseño.RAN-Backhaul'!R380</f>
        <v>0</v>
      </c>
      <c r="S186" s="360">
        <f>+'Dda.diseño.RAN-Backhaul'!S320+'Dda.diseño.RAN-Backhaul'!S380</f>
        <v>0</v>
      </c>
      <c r="T186" s="360">
        <f>+'Dda.diseño.RAN-Backhaul'!T320+'Dda.diseño.RAN-Backhaul'!T380</f>
        <v>0</v>
      </c>
      <c r="U186" s="360">
        <f>+'Dda.diseño.RAN-Backhaul'!U320+'Dda.diseño.RAN-Backhaul'!U380</f>
        <v>0</v>
      </c>
      <c r="V186" s="360">
        <f>+'Dda.diseño.RAN-Backhaul'!V320+'Dda.diseño.RAN-Backhaul'!V380</f>
        <v>0</v>
      </c>
      <c r="W186" s="360">
        <f>+'Dda.diseño.RAN-Backhaul'!W320+'Dda.diseño.RAN-Backhaul'!W380</f>
        <v>0</v>
      </c>
      <c r="X186" s="360">
        <f>+'Dda.diseño.RAN-Backhaul'!X320+'Dda.diseño.RAN-Backhaul'!X380</f>
        <v>0</v>
      </c>
      <c r="Y186" s="360">
        <f>+'Dda.diseño.RAN-Backhaul'!Y320+'Dda.diseño.RAN-Backhaul'!Y380</f>
        <v>0</v>
      </c>
      <c r="Z186" s="360">
        <f>+'Dda.diseño.RAN-Backhaul'!Z320+'Dda.diseño.RAN-Backhaul'!Z380</f>
        <v>0</v>
      </c>
      <c r="AA186" s="360">
        <f>+'Dda.diseño.RAN-Backhaul'!AA320+'Dda.diseño.RAN-Backhaul'!AA380</f>
        <v>0</v>
      </c>
      <c r="AB186" s="360">
        <f>+'Dda.diseño.RAN-Backhaul'!AB320+'Dda.diseño.RAN-Backhaul'!AB380</f>
        <v>0</v>
      </c>
      <c r="AC186" s="360">
        <f>+'Dda.diseño.RAN-Backhaul'!AC320+'Dda.diseño.RAN-Backhaul'!AC380</f>
        <v>0</v>
      </c>
      <c r="AD186" s="360">
        <f>+'Dda.diseño.RAN-Backhaul'!AD320+'Dda.diseño.RAN-Backhaul'!AD380</f>
        <v>0</v>
      </c>
      <c r="AE186" s="360">
        <f>+'Dda.diseño.RAN-Backhaul'!AE320+'Dda.diseño.RAN-Backhaul'!AE380</f>
        <v>0</v>
      </c>
      <c r="AF186" s="360">
        <f>+'Dda.diseño.RAN-Backhaul'!AF320+'Dda.diseño.RAN-Backhaul'!AF380</f>
        <v>0</v>
      </c>
      <c r="AG186" s="360">
        <f>+'Dda.diseño.RAN-Backhaul'!AG320+'Dda.diseño.RAN-Backhaul'!AG380</f>
        <v>0</v>
      </c>
      <c r="AH186" s="360">
        <f>+'Dda.diseño.RAN-Backhaul'!AH320+'Dda.diseño.RAN-Backhaul'!AH380</f>
        <v>0</v>
      </c>
      <c r="AI186" s="360">
        <f>+'Dda.diseño.RAN-Backhaul'!AI320+'Dda.diseño.RAN-Backhaul'!AI380</f>
        <v>0</v>
      </c>
      <c r="AJ186" s="360">
        <f>+'Dda.diseño.RAN-Backhaul'!AJ320+'Dda.diseño.RAN-Backhaul'!AJ380</f>
        <v>0</v>
      </c>
    </row>
    <row r="187" spans="4:36" outlineLevel="1" x14ac:dyDescent="0.3">
      <c r="D187" s="70">
        <f t="shared" si="127"/>
        <v>13</v>
      </c>
      <c r="E187" s="71" t="str">
        <f t="shared" si="125"/>
        <v>Libre</v>
      </c>
      <c r="I187" s="138" t="s">
        <v>833</v>
      </c>
      <c r="J187" s="47">
        <f t="shared" si="126"/>
        <v>0</v>
      </c>
      <c r="L187" s="360">
        <f>+'Dda.diseño.RAN-Backhaul'!L321+'Dda.diseño.RAN-Backhaul'!L381</f>
        <v>0</v>
      </c>
      <c r="M187" s="360">
        <f>+'Dda.diseño.RAN-Backhaul'!M321+'Dda.diseño.RAN-Backhaul'!M381</f>
        <v>0</v>
      </c>
      <c r="N187" s="360">
        <f>+'Dda.diseño.RAN-Backhaul'!N321+'Dda.diseño.RAN-Backhaul'!N381</f>
        <v>0</v>
      </c>
      <c r="O187" s="360">
        <f>+'Dda.diseño.RAN-Backhaul'!O321+'Dda.diseño.RAN-Backhaul'!O381</f>
        <v>0</v>
      </c>
      <c r="P187" s="360">
        <f>+'Dda.diseño.RAN-Backhaul'!P321+'Dda.diseño.RAN-Backhaul'!P381</f>
        <v>0</v>
      </c>
      <c r="Q187" s="360">
        <f>+'Dda.diseño.RAN-Backhaul'!Q321+'Dda.diseño.RAN-Backhaul'!Q381</f>
        <v>0</v>
      </c>
      <c r="R187" s="360">
        <f>+'Dda.diseño.RAN-Backhaul'!R321+'Dda.diseño.RAN-Backhaul'!R381</f>
        <v>0</v>
      </c>
      <c r="S187" s="360">
        <f>+'Dda.diseño.RAN-Backhaul'!S321+'Dda.diseño.RAN-Backhaul'!S381</f>
        <v>0</v>
      </c>
      <c r="T187" s="360">
        <f>+'Dda.diseño.RAN-Backhaul'!T321+'Dda.diseño.RAN-Backhaul'!T381</f>
        <v>0</v>
      </c>
      <c r="U187" s="360">
        <f>+'Dda.diseño.RAN-Backhaul'!U321+'Dda.diseño.RAN-Backhaul'!U381</f>
        <v>0</v>
      </c>
      <c r="V187" s="360">
        <f>+'Dda.diseño.RAN-Backhaul'!V321+'Dda.diseño.RAN-Backhaul'!V381</f>
        <v>0</v>
      </c>
      <c r="W187" s="360">
        <f>+'Dda.diseño.RAN-Backhaul'!W321+'Dda.diseño.RAN-Backhaul'!W381</f>
        <v>0</v>
      </c>
      <c r="X187" s="360">
        <f>+'Dda.diseño.RAN-Backhaul'!X321+'Dda.diseño.RAN-Backhaul'!X381</f>
        <v>0</v>
      </c>
      <c r="Y187" s="360">
        <f>+'Dda.diseño.RAN-Backhaul'!Y321+'Dda.diseño.RAN-Backhaul'!Y381</f>
        <v>0</v>
      </c>
      <c r="Z187" s="360">
        <f>+'Dda.diseño.RAN-Backhaul'!Z321+'Dda.diseño.RAN-Backhaul'!Z381</f>
        <v>0</v>
      </c>
      <c r="AA187" s="360">
        <f>+'Dda.diseño.RAN-Backhaul'!AA321+'Dda.diseño.RAN-Backhaul'!AA381</f>
        <v>0</v>
      </c>
      <c r="AB187" s="360">
        <f>+'Dda.diseño.RAN-Backhaul'!AB321+'Dda.diseño.RAN-Backhaul'!AB381</f>
        <v>0</v>
      </c>
      <c r="AC187" s="360">
        <f>+'Dda.diseño.RAN-Backhaul'!AC321+'Dda.diseño.RAN-Backhaul'!AC381</f>
        <v>0</v>
      </c>
      <c r="AD187" s="360">
        <f>+'Dda.diseño.RAN-Backhaul'!AD321+'Dda.diseño.RAN-Backhaul'!AD381</f>
        <v>0</v>
      </c>
      <c r="AE187" s="360">
        <f>+'Dda.diseño.RAN-Backhaul'!AE321+'Dda.diseño.RAN-Backhaul'!AE381</f>
        <v>0</v>
      </c>
      <c r="AF187" s="360">
        <f>+'Dda.diseño.RAN-Backhaul'!AF321+'Dda.diseño.RAN-Backhaul'!AF381</f>
        <v>0</v>
      </c>
      <c r="AG187" s="360">
        <f>+'Dda.diseño.RAN-Backhaul'!AG321+'Dda.diseño.RAN-Backhaul'!AG381</f>
        <v>0</v>
      </c>
      <c r="AH187" s="360">
        <f>+'Dda.diseño.RAN-Backhaul'!AH321+'Dda.diseño.RAN-Backhaul'!AH381</f>
        <v>0</v>
      </c>
      <c r="AI187" s="360">
        <f>+'Dda.diseño.RAN-Backhaul'!AI321+'Dda.diseño.RAN-Backhaul'!AI381</f>
        <v>0</v>
      </c>
      <c r="AJ187" s="360">
        <f>+'Dda.diseño.RAN-Backhaul'!AJ321+'Dda.diseño.RAN-Backhaul'!AJ381</f>
        <v>0</v>
      </c>
    </row>
    <row r="188" spans="4:36" outlineLevel="1" x14ac:dyDescent="0.3">
      <c r="D188" s="70">
        <f t="shared" si="127"/>
        <v>14</v>
      </c>
      <c r="E188" s="71" t="str">
        <f t="shared" si="125"/>
        <v>Libre</v>
      </c>
      <c r="I188" s="138" t="s">
        <v>833</v>
      </c>
      <c r="J188" s="47">
        <f t="shared" si="126"/>
        <v>0</v>
      </c>
      <c r="L188" s="360">
        <f>+'Dda.diseño.RAN-Backhaul'!L322+'Dda.diseño.RAN-Backhaul'!L382</f>
        <v>0</v>
      </c>
      <c r="M188" s="360">
        <f>+'Dda.diseño.RAN-Backhaul'!M322+'Dda.diseño.RAN-Backhaul'!M382</f>
        <v>0</v>
      </c>
      <c r="N188" s="360">
        <f>+'Dda.diseño.RAN-Backhaul'!N322+'Dda.diseño.RAN-Backhaul'!N382</f>
        <v>0</v>
      </c>
      <c r="O188" s="360">
        <f>+'Dda.diseño.RAN-Backhaul'!O322+'Dda.diseño.RAN-Backhaul'!O382</f>
        <v>0</v>
      </c>
      <c r="P188" s="360">
        <f>+'Dda.diseño.RAN-Backhaul'!P322+'Dda.diseño.RAN-Backhaul'!P382</f>
        <v>0</v>
      </c>
      <c r="Q188" s="360">
        <f>+'Dda.diseño.RAN-Backhaul'!Q322+'Dda.diseño.RAN-Backhaul'!Q382</f>
        <v>0</v>
      </c>
      <c r="R188" s="360">
        <f>+'Dda.diseño.RAN-Backhaul'!R322+'Dda.diseño.RAN-Backhaul'!R382</f>
        <v>0</v>
      </c>
      <c r="S188" s="360">
        <f>+'Dda.diseño.RAN-Backhaul'!S322+'Dda.diseño.RAN-Backhaul'!S382</f>
        <v>0</v>
      </c>
      <c r="T188" s="360">
        <f>+'Dda.diseño.RAN-Backhaul'!T322+'Dda.diseño.RAN-Backhaul'!T382</f>
        <v>0</v>
      </c>
      <c r="U188" s="360">
        <f>+'Dda.diseño.RAN-Backhaul'!U322+'Dda.diseño.RAN-Backhaul'!U382</f>
        <v>0</v>
      </c>
      <c r="V188" s="360">
        <f>+'Dda.diseño.RAN-Backhaul'!V322+'Dda.diseño.RAN-Backhaul'!V382</f>
        <v>0</v>
      </c>
      <c r="W188" s="360">
        <f>+'Dda.diseño.RAN-Backhaul'!W322+'Dda.diseño.RAN-Backhaul'!W382</f>
        <v>0</v>
      </c>
      <c r="X188" s="360">
        <f>+'Dda.diseño.RAN-Backhaul'!X322+'Dda.diseño.RAN-Backhaul'!X382</f>
        <v>0</v>
      </c>
      <c r="Y188" s="360">
        <f>+'Dda.diseño.RAN-Backhaul'!Y322+'Dda.diseño.RAN-Backhaul'!Y382</f>
        <v>0</v>
      </c>
      <c r="Z188" s="360">
        <f>+'Dda.diseño.RAN-Backhaul'!Z322+'Dda.diseño.RAN-Backhaul'!Z382</f>
        <v>0</v>
      </c>
      <c r="AA188" s="360">
        <f>+'Dda.diseño.RAN-Backhaul'!AA322+'Dda.diseño.RAN-Backhaul'!AA382</f>
        <v>0</v>
      </c>
      <c r="AB188" s="360">
        <f>+'Dda.diseño.RAN-Backhaul'!AB322+'Dda.diseño.RAN-Backhaul'!AB382</f>
        <v>0</v>
      </c>
      <c r="AC188" s="360">
        <f>+'Dda.diseño.RAN-Backhaul'!AC322+'Dda.diseño.RAN-Backhaul'!AC382</f>
        <v>0</v>
      </c>
      <c r="AD188" s="360">
        <f>+'Dda.diseño.RAN-Backhaul'!AD322+'Dda.diseño.RAN-Backhaul'!AD382</f>
        <v>0</v>
      </c>
      <c r="AE188" s="360">
        <f>+'Dda.diseño.RAN-Backhaul'!AE322+'Dda.diseño.RAN-Backhaul'!AE382</f>
        <v>0</v>
      </c>
      <c r="AF188" s="360">
        <f>+'Dda.diseño.RAN-Backhaul'!AF322+'Dda.diseño.RAN-Backhaul'!AF382</f>
        <v>0</v>
      </c>
      <c r="AG188" s="360">
        <f>+'Dda.diseño.RAN-Backhaul'!AG322+'Dda.diseño.RAN-Backhaul'!AG382</f>
        <v>0</v>
      </c>
      <c r="AH188" s="360">
        <f>+'Dda.diseño.RAN-Backhaul'!AH322+'Dda.diseño.RAN-Backhaul'!AH382</f>
        <v>0</v>
      </c>
      <c r="AI188" s="360">
        <f>+'Dda.diseño.RAN-Backhaul'!AI322+'Dda.diseño.RAN-Backhaul'!AI382</f>
        <v>0</v>
      </c>
      <c r="AJ188" s="360">
        <f>+'Dda.diseño.RAN-Backhaul'!AJ322+'Dda.diseño.RAN-Backhaul'!AJ382</f>
        <v>0</v>
      </c>
    </row>
    <row r="189" spans="4:36" outlineLevel="1" x14ac:dyDescent="0.3">
      <c r="D189" s="70">
        <f t="shared" si="127"/>
        <v>15</v>
      </c>
      <c r="E189" s="71" t="str">
        <f t="shared" si="125"/>
        <v>Libre</v>
      </c>
      <c r="I189" s="138" t="s">
        <v>833</v>
      </c>
      <c r="J189" s="47">
        <f t="shared" si="126"/>
        <v>0</v>
      </c>
      <c r="L189" s="360">
        <f>+'Dda.diseño.RAN-Backhaul'!L323+'Dda.diseño.RAN-Backhaul'!L383</f>
        <v>0</v>
      </c>
      <c r="M189" s="360">
        <f>+'Dda.diseño.RAN-Backhaul'!M323+'Dda.diseño.RAN-Backhaul'!M383</f>
        <v>0</v>
      </c>
      <c r="N189" s="360">
        <f>+'Dda.diseño.RAN-Backhaul'!N323+'Dda.diseño.RAN-Backhaul'!N383</f>
        <v>0</v>
      </c>
      <c r="O189" s="360">
        <f>+'Dda.diseño.RAN-Backhaul'!O323+'Dda.diseño.RAN-Backhaul'!O383</f>
        <v>0</v>
      </c>
      <c r="P189" s="360">
        <f>+'Dda.diseño.RAN-Backhaul'!P323+'Dda.diseño.RAN-Backhaul'!P383</f>
        <v>0</v>
      </c>
      <c r="Q189" s="360">
        <f>+'Dda.diseño.RAN-Backhaul'!Q323+'Dda.diseño.RAN-Backhaul'!Q383</f>
        <v>0</v>
      </c>
      <c r="R189" s="360">
        <f>+'Dda.diseño.RAN-Backhaul'!R323+'Dda.diseño.RAN-Backhaul'!R383</f>
        <v>0</v>
      </c>
      <c r="S189" s="360">
        <f>+'Dda.diseño.RAN-Backhaul'!S323+'Dda.diseño.RAN-Backhaul'!S383</f>
        <v>0</v>
      </c>
      <c r="T189" s="360">
        <f>+'Dda.diseño.RAN-Backhaul'!T323+'Dda.diseño.RAN-Backhaul'!T383</f>
        <v>0</v>
      </c>
      <c r="U189" s="360">
        <f>+'Dda.diseño.RAN-Backhaul'!U323+'Dda.diseño.RAN-Backhaul'!U383</f>
        <v>0</v>
      </c>
      <c r="V189" s="360">
        <f>+'Dda.diseño.RAN-Backhaul'!V323+'Dda.diseño.RAN-Backhaul'!V383</f>
        <v>0</v>
      </c>
      <c r="W189" s="360">
        <f>+'Dda.diseño.RAN-Backhaul'!W323+'Dda.diseño.RAN-Backhaul'!W383</f>
        <v>0</v>
      </c>
      <c r="X189" s="360">
        <f>+'Dda.diseño.RAN-Backhaul'!X323+'Dda.diseño.RAN-Backhaul'!X383</f>
        <v>0</v>
      </c>
      <c r="Y189" s="360">
        <f>+'Dda.diseño.RAN-Backhaul'!Y323+'Dda.diseño.RAN-Backhaul'!Y383</f>
        <v>0</v>
      </c>
      <c r="Z189" s="360">
        <f>+'Dda.diseño.RAN-Backhaul'!Z323+'Dda.diseño.RAN-Backhaul'!Z383</f>
        <v>0</v>
      </c>
      <c r="AA189" s="360">
        <f>+'Dda.diseño.RAN-Backhaul'!AA323+'Dda.diseño.RAN-Backhaul'!AA383</f>
        <v>0</v>
      </c>
      <c r="AB189" s="360">
        <f>+'Dda.diseño.RAN-Backhaul'!AB323+'Dda.diseño.RAN-Backhaul'!AB383</f>
        <v>0</v>
      </c>
      <c r="AC189" s="360">
        <f>+'Dda.diseño.RAN-Backhaul'!AC323+'Dda.diseño.RAN-Backhaul'!AC383</f>
        <v>0</v>
      </c>
      <c r="AD189" s="360">
        <f>+'Dda.diseño.RAN-Backhaul'!AD323+'Dda.diseño.RAN-Backhaul'!AD383</f>
        <v>0</v>
      </c>
      <c r="AE189" s="360">
        <f>+'Dda.diseño.RAN-Backhaul'!AE323+'Dda.diseño.RAN-Backhaul'!AE383</f>
        <v>0</v>
      </c>
      <c r="AF189" s="360">
        <f>+'Dda.diseño.RAN-Backhaul'!AF323+'Dda.diseño.RAN-Backhaul'!AF383</f>
        <v>0</v>
      </c>
      <c r="AG189" s="360">
        <f>+'Dda.diseño.RAN-Backhaul'!AG323+'Dda.diseño.RAN-Backhaul'!AG383</f>
        <v>0</v>
      </c>
      <c r="AH189" s="360">
        <f>+'Dda.diseño.RAN-Backhaul'!AH323+'Dda.diseño.RAN-Backhaul'!AH383</f>
        <v>0</v>
      </c>
      <c r="AI189" s="360">
        <f>+'Dda.diseño.RAN-Backhaul'!AI323+'Dda.diseño.RAN-Backhaul'!AI383</f>
        <v>0</v>
      </c>
      <c r="AJ189" s="360">
        <f>+'Dda.diseño.RAN-Backhaul'!AJ323+'Dda.diseño.RAN-Backhaul'!AJ383</f>
        <v>0</v>
      </c>
    </row>
    <row r="190" spans="4:36" outlineLevel="1" x14ac:dyDescent="0.3">
      <c r="D190" s="70">
        <f t="shared" si="127"/>
        <v>16</v>
      </c>
      <c r="E190" s="71" t="str">
        <f t="shared" si="125"/>
        <v>Libre</v>
      </c>
      <c r="I190" s="138" t="s">
        <v>833</v>
      </c>
      <c r="J190" s="47">
        <f t="shared" si="126"/>
        <v>0</v>
      </c>
      <c r="L190" s="360">
        <f>+'Dda.diseño.RAN-Backhaul'!L324+'Dda.diseño.RAN-Backhaul'!L384</f>
        <v>0</v>
      </c>
      <c r="M190" s="360">
        <f>+'Dda.diseño.RAN-Backhaul'!M324+'Dda.diseño.RAN-Backhaul'!M384</f>
        <v>0</v>
      </c>
      <c r="N190" s="360">
        <f>+'Dda.diseño.RAN-Backhaul'!N324+'Dda.diseño.RAN-Backhaul'!N384</f>
        <v>0</v>
      </c>
      <c r="O190" s="360">
        <f>+'Dda.diseño.RAN-Backhaul'!O324+'Dda.diseño.RAN-Backhaul'!O384</f>
        <v>0</v>
      </c>
      <c r="P190" s="360">
        <f>+'Dda.diseño.RAN-Backhaul'!P324+'Dda.diseño.RAN-Backhaul'!P384</f>
        <v>0</v>
      </c>
      <c r="Q190" s="360">
        <f>+'Dda.diseño.RAN-Backhaul'!Q324+'Dda.diseño.RAN-Backhaul'!Q384</f>
        <v>0</v>
      </c>
      <c r="R190" s="360">
        <f>+'Dda.diseño.RAN-Backhaul'!R324+'Dda.diseño.RAN-Backhaul'!R384</f>
        <v>0</v>
      </c>
      <c r="S190" s="360">
        <f>+'Dda.diseño.RAN-Backhaul'!S324+'Dda.diseño.RAN-Backhaul'!S384</f>
        <v>0</v>
      </c>
      <c r="T190" s="360">
        <f>+'Dda.diseño.RAN-Backhaul'!T324+'Dda.diseño.RAN-Backhaul'!T384</f>
        <v>0</v>
      </c>
      <c r="U190" s="360">
        <f>+'Dda.diseño.RAN-Backhaul'!U324+'Dda.diseño.RAN-Backhaul'!U384</f>
        <v>0</v>
      </c>
      <c r="V190" s="360">
        <f>+'Dda.diseño.RAN-Backhaul'!V324+'Dda.diseño.RAN-Backhaul'!V384</f>
        <v>0</v>
      </c>
      <c r="W190" s="360">
        <f>+'Dda.diseño.RAN-Backhaul'!W324+'Dda.diseño.RAN-Backhaul'!W384</f>
        <v>0</v>
      </c>
      <c r="X190" s="360">
        <f>+'Dda.diseño.RAN-Backhaul'!X324+'Dda.diseño.RAN-Backhaul'!X384</f>
        <v>0</v>
      </c>
      <c r="Y190" s="360">
        <f>+'Dda.diseño.RAN-Backhaul'!Y324+'Dda.diseño.RAN-Backhaul'!Y384</f>
        <v>0</v>
      </c>
      <c r="Z190" s="360">
        <f>+'Dda.diseño.RAN-Backhaul'!Z324+'Dda.diseño.RAN-Backhaul'!Z384</f>
        <v>0</v>
      </c>
      <c r="AA190" s="360">
        <f>+'Dda.diseño.RAN-Backhaul'!AA324+'Dda.diseño.RAN-Backhaul'!AA384</f>
        <v>0</v>
      </c>
      <c r="AB190" s="360">
        <f>+'Dda.diseño.RAN-Backhaul'!AB324+'Dda.diseño.RAN-Backhaul'!AB384</f>
        <v>0</v>
      </c>
      <c r="AC190" s="360">
        <f>+'Dda.diseño.RAN-Backhaul'!AC324+'Dda.diseño.RAN-Backhaul'!AC384</f>
        <v>0</v>
      </c>
      <c r="AD190" s="360">
        <f>+'Dda.diseño.RAN-Backhaul'!AD324+'Dda.diseño.RAN-Backhaul'!AD384</f>
        <v>0</v>
      </c>
      <c r="AE190" s="360">
        <f>+'Dda.diseño.RAN-Backhaul'!AE324+'Dda.diseño.RAN-Backhaul'!AE384</f>
        <v>0</v>
      </c>
      <c r="AF190" s="360">
        <f>+'Dda.diseño.RAN-Backhaul'!AF324+'Dda.diseño.RAN-Backhaul'!AF384</f>
        <v>0</v>
      </c>
      <c r="AG190" s="360">
        <f>+'Dda.diseño.RAN-Backhaul'!AG324+'Dda.diseño.RAN-Backhaul'!AG384</f>
        <v>0</v>
      </c>
      <c r="AH190" s="360">
        <f>+'Dda.diseño.RAN-Backhaul'!AH324+'Dda.diseño.RAN-Backhaul'!AH384</f>
        <v>0</v>
      </c>
      <c r="AI190" s="360">
        <f>+'Dda.diseño.RAN-Backhaul'!AI324+'Dda.diseño.RAN-Backhaul'!AI384</f>
        <v>0</v>
      </c>
      <c r="AJ190" s="360">
        <f>+'Dda.diseño.RAN-Backhaul'!AJ324+'Dda.diseño.RAN-Backhaul'!AJ384</f>
        <v>0</v>
      </c>
    </row>
    <row r="191" spans="4:36" outlineLevel="1" x14ac:dyDescent="0.3">
      <c r="D191" s="70">
        <f t="shared" si="127"/>
        <v>17</v>
      </c>
      <c r="E191" s="71" t="str">
        <f t="shared" si="125"/>
        <v>Libre</v>
      </c>
      <c r="I191" s="138" t="s">
        <v>833</v>
      </c>
      <c r="J191" s="47">
        <f t="shared" si="126"/>
        <v>0</v>
      </c>
      <c r="L191" s="360">
        <f>+'Dda.diseño.RAN-Backhaul'!L325+'Dda.diseño.RAN-Backhaul'!L385</f>
        <v>0</v>
      </c>
      <c r="M191" s="360">
        <f>+'Dda.diseño.RAN-Backhaul'!M325+'Dda.diseño.RAN-Backhaul'!M385</f>
        <v>0</v>
      </c>
      <c r="N191" s="360">
        <f>+'Dda.diseño.RAN-Backhaul'!N325+'Dda.diseño.RAN-Backhaul'!N385</f>
        <v>0</v>
      </c>
      <c r="O191" s="360">
        <f>+'Dda.diseño.RAN-Backhaul'!O325+'Dda.diseño.RAN-Backhaul'!O385</f>
        <v>0</v>
      </c>
      <c r="P191" s="360">
        <f>+'Dda.diseño.RAN-Backhaul'!P325+'Dda.diseño.RAN-Backhaul'!P385</f>
        <v>0</v>
      </c>
      <c r="Q191" s="360">
        <f>+'Dda.diseño.RAN-Backhaul'!Q325+'Dda.diseño.RAN-Backhaul'!Q385</f>
        <v>0</v>
      </c>
      <c r="R191" s="360">
        <f>+'Dda.diseño.RAN-Backhaul'!R325+'Dda.diseño.RAN-Backhaul'!R385</f>
        <v>0</v>
      </c>
      <c r="S191" s="360">
        <f>+'Dda.diseño.RAN-Backhaul'!S325+'Dda.diseño.RAN-Backhaul'!S385</f>
        <v>0</v>
      </c>
      <c r="T191" s="360">
        <f>+'Dda.diseño.RAN-Backhaul'!T325+'Dda.diseño.RAN-Backhaul'!T385</f>
        <v>0</v>
      </c>
      <c r="U191" s="360">
        <f>+'Dda.diseño.RAN-Backhaul'!U325+'Dda.diseño.RAN-Backhaul'!U385</f>
        <v>0</v>
      </c>
      <c r="V191" s="360">
        <f>+'Dda.diseño.RAN-Backhaul'!V325+'Dda.diseño.RAN-Backhaul'!V385</f>
        <v>0</v>
      </c>
      <c r="W191" s="360">
        <f>+'Dda.diseño.RAN-Backhaul'!W325+'Dda.diseño.RAN-Backhaul'!W385</f>
        <v>0</v>
      </c>
      <c r="X191" s="360">
        <f>+'Dda.diseño.RAN-Backhaul'!X325+'Dda.diseño.RAN-Backhaul'!X385</f>
        <v>0</v>
      </c>
      <c r="Y191" s="360">
        <f>+'Dda.diseño.RAN-Backhaul'!Y325+'Dda.diseño.RAN-Backhaul'!Y385</f>
        <v>0</v>
      </c>
      <c r="Z191" s="360">
        <f>+'Dda.diseño.RAN-Backhaul'!Z325+'Dda.diseño.RAN-Backhaul'!Z385</f>
        <v>0</v>
      </c>
      <c r="AA191" s="360">
        <f>+'Dda.diseño.RAN-Backhaul'!AA325+'Dda.diseño.RAN-Backhaul'!AA385</f>
        <v>0</v>
      </c>
      <c r="AB191" s="360">
        <f>+'Dda.diseño.RAN-Backhaul'!AB325+'Dda.diseño.RAN-Backhaul'!AB385</f>
        <v>0</v>
      </c>
      <c r="AC191" s="360">
        <f>+'Dda.diseño.RAN-Backhaul'!AC325+'Dda.diseño.RAN-Backhaul'!AC385</f>
        <v>0</v>
      </c>
      <c r="AD191" s="360">
        <f>+'Dda.diseño.RAN-Backhaul'!AD325+'Dda.diseño.RAN-Backhaul'!AD385</f>
        <v>0</v>
      </c>
      <c r="AE191" s="360">
        <f>+'Dda.diseño.RAN-Backhaul'!AE325+'Dda.diseño.RAN-Backhaul'!AE385</f>
        <v>0</v>
      </c>
      <c r="AF191" s="360">
        <f>+'Dda.diseño.RAN-Backhaul'!AF325+'Dda.diseño.RAN-Backhaul'!AF385</f>
        <v>0</v>
      </c>
      <c r="AG191" s="360">
        <f>+'Dda.diseño.RAN-Backhaul'!AG325+'Dda.diseño.RAN-Backhaul'!AG385</f>
        <v>0</v>
      </c>
      <c r="AH191" s="360">
        <f>+'Dda.diseño.RAN-Backhaul'!AH325+'Dda.diseño.RAN-Backhaul'!AH385</f>
        <v>0</v>
      </c>
      <c r="AI191" s="360">
        <f>+'Dda.diseño.RAN-Backhaul'!AI325+'Dda.diseño.RAN-Backhaul'!AI385</f>
        <v>0</v>
      </c>
      <c r="AJ191" s="360">
        <f>+'Dda.diseño.RAN-Backhaul'!AJ325+'Dda.diseño.RAN-Backhaul'!AJ385</f>
        <v>0</v>
      </c>
    </row>
    <row r="192" spans="4:36" outlineLevel="1" x14ac:dyDescent="0.3">
      <c r="D192" s="70">
        <f t="shared" si="127"/>
        <v>18</v>
      </c>
      <c r="E192" s="71" t="str">
        <f t="shared" si="125"/>
        <v>Libre</v>
      </c>
      <c r="I192" s="138" t="s">
        <v>833</v>
      </c>
      <c r="J192" s="47">
        <f t="shared" si="126"/>
        <v>0</v>
      </c>
      <c r="L192" s="360">
        <f>+'Dda.diseño.RAN-Backhaul'!L326+'Dda.diseño.RAN-Backhaul'!L386</f>
        <v>0</v>
      </c>
      <c r="M192" s="360">
        <f>+'Dda.diseño.RAN-Backhaul'!M326+'Dda.diseño.RAN-Backhaul'!M386</f>
        <v>0</v>
      </c>
      <c r="N192" s="360">
        <f>+'Dda.diseño.RAN-Backhaul'!N326+'Dda.diseño.RAN-Backhaul'!N386</f>
        <v>0</v>
      </c>
      <c r="O192" s="360">
        <f>+'Dda.diseño.RAN-Backhaul'!O326+'Dda.diseño.RAN-Backhaul'!O386</f>
        <v>0</v>
      </c>
      <c r="P192" s="360">
        <f>+'Dda.diseño.RAN-Backhaul'!P326+'Dda.diseño.RAN-Backhaul'!P386</f>
        <v>0</v>
      </c>
      <c r="Q192" s="360">
        <f>+'Dda.diseño.RAN-Backhaul'!Q326+'Dda.diseño.RAN-Backhaul'!Q386</f>
        <v>0</v>
      </c>
      <c r="R192" s="360">
        <f>+'Dda.diseño.RAN-Backhaul'!R326+'Dda.diseño.RAN-Backhaul'!R386</f>
        <v>0</v>
      </c>
      <c r="S192" s="360">
        <f>+'Dda.diseño.RAN-Backhaul'!S326+'Dda.diseño.RAN-Backhaul'!S386</f>
        <v>0</v>
      </c>
      <c r="T192" s="360">
        <f>+'Dda.diseño.RAN-Backhaul'!T326+'Dda.diseño.RAN-Backhaul'!T386</f>
        <v>0</v>
      </c>
      <c r="U192" s="360">
        <f>+'Dda.diseño.RAN-Backhaul'!U326+'Dda.diseño.RAN-Backhaul'!U386</f>
        <v>0</v>
      </c>
      <c r="V192" s="360">
        <f>+'Dda.diseño.RAN-Backhaul'!V326+'Dda.diseño.RAN-Backhaul'!V386</f>
        <v>0</v>
      </c>
      <c r="W192" s="360">
        <f>+'Dda.diseño.RAN-Backhaul'!W326+'Dda.diseño.RAN-Backhaul'!W386</f>
        <v>0</v>
      </c>
      <c r="X192" s="360">
        <f>+'Dda.diseño.RAN-Backhaul'!X326+'Dda.diseño.RAN-Backhaul'!X386</f>
        <v>0</v>
      </c>
      <c r="Y192" s="360">
        <f>+'Dda.diseño.RAN-Backhaul'!Y326+'Dda.diseño.RAN-Backhaul'!Y386</f>
        <v>0</v>
      </c>
      <c r="Z192" s="360">
        <f>+'Dda.diseño.RAN-Backhaul'!Z326+'Dda.diseño.RAN-Backhaul'!Z386</f>
        <v>0</v>
      </c>
      <c r="AA192" s="360">
        <f>+'Dda.diseño.RAN-Backhaul'!AA326+'Dda.diseño.RAN-Backhaul'!AA386</f>
        <v>0</v>
      </c>
      <c r="AB192" s="360">
        <f>+'Dda.diseño.RAN-Backhaul'!AB326+'Dda.diseño.RAN-Backhaul'!AB386</f>
        <v>0</v>
      </c>
      <c r="AC192" s="360">
        <f>+'Dda.diseño.RAN-Backhaul'!AC326+'Dda.diseño.RAN-Backhaul'!AC386</f>
        <v>0</v>
      </c>
      <c r="AD192" s="360">
        <f>+'Dda.diseño.RAN-Backhaul'!AD326+'Dda.diseño.RAN-Backhaul'!AD386</f>
        <v>0</v>
      </c>
      <c r="AE192" s="360">
        <f>+'Dda.diseño.RAN-Backhaul'!AE326+'Dda.diseño.RAN-Backhaul'!AE386</f>
        <v>0</v>
      </c>
      <c r="AF192" s="360">
        <f>+'Dda.diseño.RAN-Backhaul'!AF326+'Dda.diseño.RAN-Backhaul'!AF386</f>
        <v>0</v>
      </c>
      <c r="AG192" s="360">
        <f>+'Dda.diseño.RAN-Backhaul'!AG326+'Dda.diseño.RAN-Backhaul'!AG386</f>
        <v>0</v>
      </c>
      <c r="AH192" s="360">
        <f>+'Dda.diseño.RAN-Backhaul'!AH326+'Dda.diseño.RAN-Backhaul'!AH386</f>
        <v>0</v>
      </c>
      <c r="AI192" s="360">
        <f>+'Dda.diseño.RAN-Backhaul'!AI326+'Dda.diseño.RAN-Backhaul'!AI386</f>
        <v>0</v>
      </c>
      <c r="AJ192" s="360">
        <f>+'Dda.diseño.RAN-Backhaul'!AJ326+'Dda.diseño.RAN-Backhaul'!AJ386</f>
        <v>0</v>
      </c>
    </row>
    <row r="193" spans="3:36" outlineLevel="1" x14ac:dyDescent="0.3">
      <c r="D193" s="70">
        <f t="shared" si="127"/>
        <v>19</v>
      </c>
      <c r="E193" s="71" t="str">
        <f t="shared" si="125"/>
        <v>Libre</v>
      </c>
      <c r="I193" s="138" t="s">
        <v>833</v>
      </c>
      <c r="J193" s="47">
        <f t="shared" si="126"/>
        <v>0</v>
      </c>
      <c r="L193" s="360">
        <f>+'Dda.diseño.RAN-Backhaul'!L327+'Dda.diseño.RAN-Backhaul'!L387</f>
        <v>0</v>
      </c>
      <c r="M193" s="360">
        <f>+'Dda.diseño.RAN-Backhaul'!M327+'Dda.diseño.RAN-Backhaul'!M387</f>
        <v>0</v>
      </c>
      <c r="N193" s="360">
        <f>+'Dda.diseño.RAN-Backhaul'!N327+'Dda.diseño.RAN-Backhaul'!N387</f>
        <v>0</v>
      </c>
      <c r="O193" s="360">
        <f>+'Dda.diseño.RAN-Backhaul'!O327+'Dda.diseño.RAN-Backhaul'!O387</f>
        <v>0</v>
      </c>
      <c r="P193" s="360">
        <f>+'Dda.diseño.RAN-Backhaul'!P327+'Dda.diseño.RAN-Backhaul'!P387</f>
        <v>0</v>
      </c>
      <c r="Q193" s="360">
        <f>+'Dda.diseño.RAN-Backhaul'!Q327+'Dda.diseño.RAN-Backhaul'!Q387</f>
        <v>0</v>
      </c>
      <c r="R193" s="360">
        <f>+'Dda.diseño.RAN-Backhaul'!R327+'Dda.diseño.RAN-Backhaul'!R387</f>
        <v>0</v>
      </c>
      <c r="S193" s="360">
        <f>+'Dda.diseño.RAN-Backhaul'!S327+'Dda.diseño.RAN-Backhaul'!S387</f>
        <v>0</v>
      </c>
      <c r="T193" s="360">
        <f>+'Dda.diseño.RAN-Backhaul'!T327+'Dda.diseño.RAN-Backhaul'!T387</f>
        <v>0</v>
      </c>
      <c r="U193" s="360">
        <f>+'Dda.diseño.RAN-Backhaul'!U327+'Dda.diseño.RAN-Backhaul'!U387</f>
        <v>0</v>
      </c>
      <c r="V193" s="360">
        <f>+'Dda.diseño.RAN-Backhaul'!V327+'Dda.diseño.RAN-Backhaul'!V387</f>
        <v>0</v>
      </c>
      <c r="W193" s="360">
        <f>+'Dda.diseño.RAN-Backhaul'!W327+'Dda.diseño.RAN-Backhaul'!W387</f>
        <v>0</v>
      </c>
      <c r="X193" s="360">
        <f>+'Dda.diseño.RAN-Backhaul'!X327+'Dda.diseño.RAN-Backhaul'!X387</f>
        <v>0</v>
      </c>
      <c r="Y193" s="360">
        <f>+'Dda.diseño.RAN-Backhaul'!Y327+'Dda.diseño.RAN-Backhaul'!Y387</f>
        <v>0</v>
      </c>
      <c r="Z193" s="360">
        <f>+'Dda.diseño.RAN-Backhaul'!Z327+'Dda.diseño.RAN-Backhaul'!Z387</f>
        <v>0</v>
      </c>
      <c r="AA193" s="360">
        <f>+'Dda.diseño.RAN-Backhaul'!AA327+'Dda.diseño.RAN-Backhaul'!AA387</f>
        <v>0</v>
      </c>
      <c r="AB193" s="360">
        <f>+'Dda.diseño.RAN-Backhaul'!AB327+'Dda.diseño.RAN-Backhaul'!AB387</f>
        <v>0</v>
      </c>
      <c r="AC193" s="360">
        <f>+'Dda.diseño.RAN-Backhaul'!AC327+'Dda.diseño.RAN-Backhaul'!AC387</f>
        <v>0</v>
      </c>
      <c r="AD193" s="360">
        <f>+'Dda.diseño.RAN-Backhaul'!AD327+'Dda.diseño.RAN-Backhaul'!AD387</f>
        <v>0</v>
      </c>
      <c r="AE193" s="360">
        <f>+'Dda.diseño.RAN-Backhaul'!AE327+'Dda.diseño.RAN-Backhaul'!AE387</f>
        <v>0</v>
      </c>
      <c r="AF193" s="360">
        <f>+'Dda.diseño.RAN-Backhaul'!AF327+'Dda.diseño.RAN-Backhaul'!AF387</f>
        <v>0</v>
      </c>
      <c r="AG193" s="360">
        <f>+'Dda.diseño.RAN-Backhaul'!AG327+'Dda.diseño.RAN-Backhaul'!AG387</f>
        <v>0</v>
      </c>
      <c r="AH193" s="360">
        <f>+'Dda.diseño.RAN-Backhaul'!AH327+'Dda.diseño.RAN-Backhaul'!AH387</f>
        <v>0</v>
      </c>
      <c r="AI193" s="360">
        <f>+'Dda.diseño.RAN-Backhaul'!AI327+'Dda.diseño.RAN-Backhaul'!AI387</f>
        <v>0</v>
      </c>
      <c r="AJ193" s="360">
        <f>+'Dda.diseño.RAN-Backhaul'!AJ327+'Dda.diseño.RAN-Backhaul'!AJ387</f>
        <v>0</v>
      </c>
    </row>
    <row r="194" spans="3:36" outlineLevel="1" x14ac:dyDescent="0.3">
      <c r="D194" s="70">
        <f t="shared" si="127"/>
        <v>20</v>
      </c>
      <c r="E194" s="417" t="str">
        <f t="shared" si="125"/>
        <v>Libre</v>
      </c>
      <c r="I194" s="138" t="s">
        <v>833</v>
      </c>
      <c r="J194" s="47">
        <f t="shared" si="126"/>
        <v>0</v>
      </c>
      <c r="L194" s="360">
        <f>+'Dda.diseño.RAN-Backhaul'!L328+'Dda.diseño.RAN-Backhaul'!L388</f>
        <v>0</v>
      </c>
      <c r="M194" s="360">
        <f>+'Dda.diseño.RAN-Backhaul'!M328+'Dda.diseño.RAN-Backhaul'!M388</f>
        <v>0</v>
      </c>
      <c r="N194" s="360">
        <f>+'Dda.diseño.RAN-Backhaul'!N328+'Dda.diseño.RAN-Backhaul'!N388</f>
        <v>0</v>
      </c>
      <c r="O194" s="360">
        <f>+'Dda.diseño.RAN-Backhaul'!O328+'Dda.diseño.RAN-Backhaul'!O388</f>
        <v>0</v>
      </c>
      <c r="P194" s="360">
        <f>+'Dda.diseño.RAN-Backhaul'!P328+'Dda.diseño.RAN-Backhaul'!P388</f>
        <v>0</v>
      </c>
      <c r="Q194" s="360">
        <f>+'Dda.diseño.RAN-Backhaul'!Q328+'Dda.diseño.RAN-Backhaul'!Q388</f>
        <v>0</v>
      </c>
      <c r="R194" s="360">
        <f>+'Dda.diseño.RAN-Backhaul'!R328+'Dda.diseño.RAN-Backhaul'!R388</f>
        <v>0</v>
      </c>
      <c r="S194" s="360">
        <f>+'Dda.diseño.RAN-Backhaul'!S328+'Dda.diseño.RAN-Backhaul'!S388</f>
        <v>0</v>
      </c>
      <c r="T194" s="360">
        <f>+'Dda.diseño.RAN-Backhaul'!T328+'Dda.diseño.RAN-Backhaul'!T388</f>
        <v>0</v>
      </c>
      <c r="U194" s="360">
        <f>+'Dda.diseño.RAN-Backhaul'!U328+'Dda.diseño.RAN-Backhaul'!U388</f>
        <v>0</v>
      </c>
      <c r="V194" s="360">
        <f>+'Dda.diseño.RAN-Backhaul'!V328+'Dda.diseño.RAN-Backhaul'!V388</f>
        <v>0</v>
      </c>
      <c r="W194" s="360">
        <f>+'Dda.diseño.RAN-Backhaul'!W328+'Dda.diseño.RAN-Backhaul'!W388</f>
        <v>0</v>
      </c>
      <c r="X194" s="360">
        <f>+'Dda.diseño.RAN-Backhaul'!X328+'Dda.diseño.RAN-Backhaul'!X388</f>
        <v>0</v>
      </c>
      <c r="Y194" s="360">
        <f>+'Dda.diseño.RAN-Backhaul'!Y328+'Dda.diseño.RAN-Backhaul'!Y388</f>
        <v>0</v>
      </c>
      <c r="Z194" s="360">
        <f>+'Dda.diseño.RAN-Backhaul'!Z328+'Dda.diseño.RAN-Backhaul'!Z388</f>
        <v>0</v>
      </c>
      <c r="AA194" s="360">
        <f>+'Dda.diseño.RAN-Backhaul'!AA328+'Dda.diseño.RAN-Backhaul'!AA388</f>
        <v>0</v>
      </c>
      <c r="AB194" s="360">
        <f>+'Dda.diseño.RAN-Backhaul'!AB328+'Dda.diseño.RAN-Backhaul'!AB388</f>
        <v>0</v>
      </c>
      <c r="AC194" s="360">
        <f>+'Dda.diseño.RAN-Backhaul'!AC328+'Dda.diseño.RAN-Backhaul'!AC388</f>
        <v>0</v>
      </c>
      <c r="AD194" s="360">
        <f>+'Dda.diseño.RAN-Backhaul'!AD328+'Dda.diseño.RAN-Backhaul'!AD388</f>
        <v>0</v>
      </c>
      <c r="AE194" s="360">
        <f>+'Dda.diseño.RAN-Backhaul'!AE328+'Dda.diseño.RAN-Backhaul'!AE388</f>
        <v>0</v>
      </c>
      <c r="AF194" s="360">
        <f>+'Dda.diseño.RAN-Backhaul'!AF328+'Dda.diseño.RAN-Backhaul'!AF388</f>
        <v>0</v>
      </c>
      <c r="AG194" s="360">
        <f>+'Dda.diseño.RAN-Backhaul'!AG328+'Dda.diseño.RAN-Backhaul'!AG388</f>
        <v>0</v>
      </c>
      <c r="AH194" s="360">
        <f>+'Dda.diseño.RAN-Backhaul'!AH328+'Dda.diseño.RAN-Backhaul'!AH388</f>
        <v>0</v>
      </c>
      <c r="AI194" s="360">
        <f>+'Dda.diseño.RAN-Backhaul'!AI328+'Dda.diseño.RAN-Backhaul'!AI388</f>
        <v>0</v>
      </c>
      <c r="AJ194" s="360">
        <f>+'Dda.diseño.RAN-Backhaul'!AJ328+'Dda.diseño.RAN-Backhaul'!AJ388</f>
        <v>0</v>
      </c>
    </row>
    <row r="195" spans="3:36" outlineLevel="1" x14ac:dyDescent="0.3"/>
    <row r="196" spans="3:36" outlineLevel="1" x14ac:dyDescent="0.3">
      <c r="E196" s="343" t="s">
        <v>23</v>
      </c>
      <c r="F196" s="342"/>
      <c r="G196" s="342"/>
      <c r="H196" s="342"/>
      <c r="I196" s="138" t="s">
        <v>833</v>
      </c>
      <c r="J196" s="353">
        <f>+SUM(J175:J194)</f>
        <v>415482.87828002265</v>
      </c>
      <c r="K196" s="342"/>
      <c r="L196" s="353">
        <f t="shared" ref="L196:AJ196" si="128">+SUM(L175:L194)</f>
        <v>3.7485936851414472</v>
      </c>
      <c r="M196" s="353">
        <f t="shared" si="128"/>
        <v>18742.968425707237</v>
      </c>
      <c r="N196" s="353">
        <f t="shared" si="128"/>
        <v>37.485936851414479</v>
      </c>
      <c r="O196" s="353">
        <f t="shared" si="128"/>
        <v>1874.2968425707234</v>
      </c>
      <c r="P196" s="353">
        <f t="shared" si="128"/>
        <v>7.4971873702828944</v>
      </c>
      <c r="Q196" s="353">
        <f t="shared" si="128"/>
        <v>37.485936851414479</v>
      </c>
      <c r="R196" s="353">
        <f t="shared" si="128"/>
        <v>18742.968425707237</v>
      </c>
      <c r="S196" s="353">
        <f t="shared" si="128"/>
        <v>224.91562110848679</v>
      </c>
      <c r="T196" s="353">
        <f t="shared" si="128"/>
        <v>29.988749481131578</v>
      </c>
      <c r="U196" s="353">
        <f t="shared" si="128"/>
        <v>29.988749481131578</v>
      </c>
      <c r="V196" s="353">
        <f t="shared" si="128"/>
        <v>3748.5936851414467</v>
      </c>
      <c r="W196" s="353">
        <f t="shared" si="128"/>
        <v>2324.1280847876965</v>
      </c>
      <c r="X196" s="353">
        <f t="shared" si="128"/>
        <v>374.85936851414471</v>
      </c>
      <c r="Y196" s="353">
        <f t="shared" si="128"/>
        <v>374.85936851414471</v>
      </c>
      <c r="Z196" s="353">
        <f t="shared" si="128"/>
        <v>337373.43166273029</v>
      </c>
      <c r="AA196" s="353">
        <f t="shared" si="128"/>
        <v>18.74296842570724</v>
      </c>
      <c r="AB196" s="353">
        <f t="shared" si="128"/>
        <v>18.74296842570724</v>
      </c>
      <c r="AC196" s="353">
        <f t="shared" si="128"/>
        <v>2249.156211084869</v>
      </c>
      <c r="AD196" s="353">
        <f t="shared" si="128"/>
        <v>374.85936851414471</v>
      </c>
      <c r="AE196" s="353">
        <f t="shared" si="128"/>
        <v>2249.156211084869</v>
      </c>
      <c r="AF196" s="353">
        <f t="shared" si="128"/>
        <v>29.988749481131578</v>
      </c>
      <c r="AG196" s="353">
        <f t="shared" si="128"/>
        <v>3373.7343166273031</v>
      </c>
      <c r="AH196" s="353">
        <f t="shared" si="128"/>
        <v>18742.968425707237</v>
      </c>
      <c r="AI196" s="353">
        <f t="shared" si="128"/>
        <v>2624.0155795990131</v>
      </c>
      <c r="AJ196" s="353">
        <f t="shared" si="128"/>
        <v>1874.2968425707234</v>
      </c>
    </row>
    <row r="197" spans="3:36" outlineLevel="1" x14ac:dyDescent="0.3"/>
    <row r="198" spans="3:36" ht="18" thickBot="1" x14ac:dyDescent="0.35">
      <c r="C198" s="339" t="s">
        <v>1045</v>
      </c>
      <c r="D198" s="339"/>
      <c r="E198" s="339"/>
      <c r="F198" s="339"/>
      <c r="G198" s="339"/>
      <c r="H198" s="339"/>
      <c r="I198" s="339"/>
      <c r="J198" s="339"/>
      <c r="K198" s="339"/>
    </row>
    <row r="200" spans="3:36" outlineLevel="1" x14ac:dyDescent="0.3">
      <c r="D200" s="69" t="s">
        <v>76</v>
      </c>
      <c r="E200" s="69" t="s">
        <v>77</v>
      </c>
      <c r="J200" s="69" t="s">
        <v>791</v>
      </c>
      <c r="L200" s="69" t="str">
        <f t="shared" ref="L200:AJ200" si="129">+INDEX(l.reg.nom,L$6)</f>
        <v>Amazonas</v>
      </c>
      <c r="M200" s="69" t="str">
        <f t="shared" si="129"/>
        <v>Ancash</v>
      </c>
      <c r="N200" s="69" t="str">
        <f t="shared" si="129"/>
        <v>Apurímac</v>
      </c>
      <c r="O200" s="69" t="str">
        <f t="shared" si="129"/>
        <v>Arequipa</v>
      </c>
      <c r="P200" s="69" t="str">
        <f t="shared" si="129"/>
        <v>Ayacucho</v>
      </c>
      <c r="Q200" s="69" t="str">
        <f t="shared" si="129"/>
        <v>Cajamarca</v>
      </c>
      <c r="R200" s="69" t="str">
        <f t="shared" si="129"/>
        <v>Callao</v>
      </c>
      <c r="S200" s="69" t="str">
        <f t="shared" si="129"/>
        <v>Cusco</v>
      </c>
      <c r="T200" s="69" t="str">
        <f t="shared" si="129"/>
        <v>Huancavelica</v>
      </c>
      <c r="U200" s="69" t="str">
        <f t="shared" si="129"/>
        <v>Huánuco</v>
      </c>
      <c r="V200" s="69" t="str">
        <f t="shared" si="129"/>
        <v>Ica</v>
      </c>
      <c r="W200" s="69" t="str">
        <f t="shared" si="129"/>
        <v>Junín</v>
      </c>
      <c r="X200" s="69" t="str">
        <f t="shared" si="129"/>
        <v>La Libertad</v>
      </c>
      <c r="Y200" s="69" t="str">
        <f t="shared" si="129"/>
        <v>Lambayeque</v>
      </c>
      <c r="Z200" s="69" t="str">
        <f t="shared" si="129"/>
        <v>Lima</v>
      </c>
      <c r="AA200" s="69" t="str">
        <f t="shared" si="129"/>
        <v>Loreto</v>
      </c>
      <c r="AB200" s="69" t="str">
        <f t="shared" si="129"/>
        <v>Madre de Dios</v>
      </c>
      <c r="AC200" s="69" t="str">
        <f t="shared" si="129"/>
        <v>Moquegua</v>
      </c>
      <c r="AD200" s="69" t="str">
        <f t="shared" si="129"/>
        <v>Pasco</v>
      </c>
      <c r="AE200" s="69" t="str">
        <f t="shared" si="129"/>
        <v>Piura</v>
      </c>
      <c r="AF200" s="69" t="str">
        <f t="shared" si="129"/>
        <v>Puno</v>
      </c>
      <c r="AG200" s="69" t="str">
        <f t="shared" si="129"/>
        <v>San Martín</v>
      </c>
      <c r="AH200" s="69" t="str">
        <f t="shared" si="129"/>
        <v>Tacna</v>
      </c>
      <c r="AI200" s="69" t="str">
        <f t="shared" si="129"/>
        <v>Tumbes</v>
      </c>
      <c r="AJ200" s="69" t="str">
        <f t="shared" si="129"/>
        <v>Ucayali</v>
      </c>
    </row>
    <row r="201" spans="3:36" outlineLevel="1" x14ac:dyDescent="0.3">
      <c r="D201" s="70">
        <v>1</v>
      </c>
      <c r="E201" s="423" t="str">
        <f t="shared" ref="E201:E220" si="130">INDEX(l.geo.nom2,D201)</f>
        <v>2G-Urbano</v>
      </c>
      <c r="I201" s="138" t="s">
        <v>833</v>
      </c>
      <c r="J201" s="47">
        <f t="shared" ref="J201:J220" si="131">+SUM(L201:AJ201)</f>
        <v>9153.8741294890278</v>
      </c>
      <c r="L201" s="360">
        <f t="shared" ref="L201:AJ201" si="132">MAX(0,L175-L149)</f>
        <v>0</v>
      </c>
      <c r="M201" s="360">
        <f t="shared" si="132"/>
        <v>117.65876807090609</v>
      </c>
      <c r="N201" s="360">
        <f t="shared" si="132"/>
        <v>0</v>
      </c>
      <c r="O201" s="360">
        <f t="shared" si="132"/>
        <v>0</v>
      </c>
      <c r="P201" s="360">
        <f t="shared" si="132"/>
        <v>0</v>
      </c>
      <c r="Q201" s="360">
        <f t="shared" si="132"/>
        <v>0</v>
      </c>
      <c r="R201" s="360">
        <f t="shared" si="132"/>
        <v>117.65876807090609</v>
      </c>
      <c r="S201" s="360">
        <f t="shared" si="132"/>
        <v>0</v>
      </c>
      <c r="T201" s="360">
        <f t="shared" si="132"/>
        <v>0</v>
      </c>
      <c r="U201" s="360">
        <f t="shared" si="132"/>
        <v>0</v>
      </c>
      <c r="V201" s="360">
        <f t="shared" si="132"/>
        <v>0</v>
      </c>
      <c r="W201" s="360">
        <f t="shared" si="132"/>
        <v>0</v>
      </c>
      <c r="X201" s="360">
        <f t="shared" si="132"/>
        <v>0</v>
      </c>
      <c r="Y201" s="360">
        <f t="shared" si="132"/>
        <v>0</v>
      </c>
      <c r="Z201" s="360">
        <f t="shared" si="132"/>
        <v>8800.89782527631</v>
      </c>
      <c r="AA201" s="360">
        <f t="shared" si="132"/>
        <v>0</v>
      </c>
      <c r="AB201" s="360">
        <f t="shared" si="132"/>
        <v>0</v>
      </c>
      <c r="AC201" s="360">
        <f t="shared" si="132"/>
        <v>0</v>
      </c>
      <c r="AD201" s="360">
        <f t="shared" si="132"/>
        <v>0</v>
      </c>
      <c r="AE201" s="360">
        <f t="shared" si="132"/>
        <v>0</v>
      </c>
      <c r="AF201" s="360">
        <f t="shared" si="132"/>
        <v>0</v>
      </c>
      <c r="AG201" s="360">
        <f t="shared" si="132"/>
        <v>0</v>
      </c>
      <c r="AH201" s="360">
        <f t="shared" si="132"/>
        <v>117.65876807090609</v>
      </c>
      <c r="AI201" s="360">
        <f t="shared" si="132"/>
        <v>0</v>
      </c>
      <c r="AJ201" s="360">
        <f t="shared" si="132"/>
        <v>0</v>
      </c>
    </row>
    <row r="202" spans="3:36" outlineLevel="1" x14ac:dyDescent="0.3">
      <c r="D202" s="70">
        <f t="shared" ref="D202:D220" si="133">+D201+1</f>
        <v>2</v>
      </c>
      <c r="E202" s="423" t="str">
        <f t="shared" si="130"/>
        <v>2G-Suburbano</v>
      </c>
      <c r="I202" s="138" t="s">
        <v>833</v>
      </c>
      <c r="J202" s="47">
        <f t="shared" si="131"/>
        <v>14169.632085124322</v>
      </c>
      <c r="L202" s="360">
        <f t="shared" ref="L202:AJ202" si="134">MAX(0,L176-L150)</f>
        <v>0</v>
      </c>
      <c r="M202" s="360">
        <f t="shared" si="134"/>
        <v>0</v>
      </c>
      <c r="N202" s="360">
        <f t="shared" si="134"/>
        <v>0</v>
      </c>
      <c r="O202" s="360">
        <f t="shared" si="134"/>
        <v>0</v>
      </c>
      <c r="P202" s="360">
        <f t="shared" si="134"/>
        <v>0</v>
      </c>
      <c r="Q202" s="360">
        <f t="shared" si="134"/>
        <v>0</v>
      </c>
      <c r="R202" s="360">
        <f t="shared" si="134"/>
        <v>0</v>
      </c>
      <c r="S202" s="360">
        <f t="shared" si="134"/>
        <v>0</v>
      </c>
      <c r="T202" s="360">
        <f t="shared" si="134"/>
        <v>0</v>
      </c>
      <c r="U202" s="360">
        <f t="shared" si="134"/>
        <v>0</v>
      </c>
      <c r="V202" s="360">
        <f t="shared" si="134"/>
        <v>0</v>
      </c>
      <c r="W202" s="360">
        <f t="shared" si="134"/>
        <v>0</v>
      </c>
      <c r="X202" s="360">
        <f t="shared" si="134"/>
        <v>0</v>
      </c>
      <c r="Y202" s="360">
        <f t="shared" si="134"/>
        <v>0</v>
      </c>
      <c r="Z202" s="360">
        <f t="shared" si="134"/>
        <v>14169.632085124322</v>
      </c>
      <c r="AA202" s="360">
        <f t="shared" si="134"/>
        <v>0</v>
      </c>
      <c r="AB202" s="360">
        <f t="shared" si="134"/>
        <v>0</v>
      </c>
      <c r="AC202" s="360">
        <f t="shared" si="134"/>
        <v>0</v>
      </c>
      <c r="AD202" s="360">
        <f t="shared" si="134"/>
        <v>0</v>
      </c>
      <c r="AE202" s="360">
        <f t="shared" si="134"/>
        <v>0</v>
      </c>
      <c r="AF202" s="360">
        <f t="shared" si="134"/>
        <v>0</v>
      </c>
      <c r="AG202" s="360">
        <f t="shared" si="134"/>
        <v>0</v>
      </c>
      <c r="AH202" s="360">
        <f t="shared" si="134"/>
        <v>0</v>
      </c>
      <c r="AI202" s="360">
        <f t="shared" si="134"/>
        <v>0</v>
      </c>
      <c r="AJ202" s="360">
        <f t="shared" si="134"/>
        <v>0</v>
      </c>
    </row>
    <row r="203" spans="3:36" outlineLevel="1" x14ac:dyDescent="0.3">
      <c r="D203" s="70">
        <f t="shared" si="133"/>
        <v>3</v>
      </c>
      <c r="E203" s="423" t="str">
        <f t="shared" si="130"/>
        <v>2G-Rural</v>
      </c>
      <c r="I203" s="138" t="s">
        <v>833</v>
      </c>
      <c r="J203" s="47">
        <f t="shared" si="131"/>
        <v>3786.7292465847531</v>
      </c>
      <c r="L203" s="360">
        <f t="shared" ref="L203:AJ203" si="135">MAX(0,L177-L151)</f>
        <v>0</v>
      </c>
      <c r="M203" s="360">
        <f t="shared" si="135"/>
        <v>0</v>
      </c>
      <c r="N203" s="360">
        <f t="shared" si="135"/>
        <v>0</v>
      </c>
      <c r="O203" s="360">
        <f t="shared" si="135"/>
        <v>0</v>
      </c>
      <c r="P203" s="360">
        <f t="shared" si="135"/>
        <v>0</v>
      </c>
      <c r="Q203" s="360">
        <f t="shared" si="135"/>
        <v>0</v>
      </c>
      <c r="R203" s="360">
        <f t="shared" si="135"/>
        <v>0</v>
      </c>
      <c r="S203" s="360">
        <f t="shared" si="135"/>
        <v>0</v>
      </c>
      <c r="T203" s="360">
        <f t="shared" si="135"/>
        <v>0</v>
      </c>
      <c r="U203" s="360">
        <f t="shared" si="135"/>
        <v>0</v>
      </c>
      <c r="V203" s="360">
        <f t="shared" si="135"/>
        <v>0</v>
      </c>
      <c r="W203" s="360">
        <f t="shared" si="135"/>
        <v>0</v>
      </c>
      <c r="X203" s="360">
        <f t="shared" si="135"/>
        <v>0</v>
      </c>
      <c r="Y203" s="360">
        <f t="shared" si="135"/>
        <v>0</v>
      </c>
      <c r="Z203" s="360">
        <f t="shared" si="135"/>
        <v>3786.7292465847531</v>
      </c>
      <c r="AA203" s="360">
        <f t="shared" si="135"/>
        <v>0</v>
      </c>
      <c r="AB203" s="360">
        <f t="shared" si="135"/>
        <v>0</v>
      </c>
      <c r="AC203" s="360">
        <f t="shared" si="135"/>
        <v>0</v>
      </c>
      <c r="AD203" s="360">
        <f t="shared" si="135"/>
        <v>0</v>
      </c>
      <c r="AE203" s="360">
        <f t="shared" si="135"/>
        <v>0</v>
      </c>
      <c r="AF203" s="360">
        <f t="shared" si="135"/>
        <v>0</v>
      </c>
      <c r="AG203" s="360">
        <f t="shared" si="135"/>
        <v>0</v>
      </c>
      <c r="AH203" s="360">
        <f t="shared" si="135"/>
        <v>0</v>
      </c>
      <c r="AI203" s="360">
        <f t="shared" si="135"/>
        <v>0</v>
      </c>
      <c r="AJ203" s="360">
        <f t="shared" si="135"/>
        <v>0</v>
      </c>
    </row>
    <row r="204" spans="3:36" outlineLevel="1" x14ac:dyDescent="0.3">
      <c r="D204" s="70">
        <f t="shared" si="133"/>
        <v>4</v>
      </c>
      <c r="E204" s="423" t="str">
        <f t="shared" si="130"/>
        <v>2G-Libre</v>
      </c>
      <c r="I204" s="138" t="s">
        <v>833</v>
      </c>
      <c r="J204" s="47">
        <f t="shared" si="131"/>
        <v>0</v>
      </c>
      <c r="L204" s="360">
        <f t="shared" ref="L204:AJ204" si="136">MAX(0,L178-L152)</f>
        <v>0</v>
      </c>
      <c r="M204" s="360">
        <f t="shared" si="136"/>
        <v>0</v>
      </c>
      <c r="N204" s="360">
        <f t="shared" si="136"/>
        <v>0</v>
      </c>
      <c r="O204" s="360">
        <f t="shared" si="136"/>
        <v>0</v>
      </c>
      <c r="P204" s="360">
        <f t="shared" si="136"/>
        <v>0</v>
      </c>
      <c r="Q204" s="360">
        <f t="shared" si="136"/>
        <v>0</v>
      </c>
      <c r="R204" s="360">
        <f t="shared" si="136"/>
        <v>0</v>
      </c>
      <c r="S204" s="360">
        <f t="shared" si="136"/>
        <v>0</v>
      </c>
      <c r="T204" s="360">
        <f t="shared" si="136"/>
        <v>0</v>
      </c>
      <c r="U204" s="360">
        <f t="shared" si="136"/>
        <v>0</v>
      </c>
      <c r="V204" s="360">
        <f t="shared" si="136"/>
        <v>0</v>
      </c>
      <c r="W204" s="360">
        <f t="shared" si="136"/>
        <v>0</v>
      </c>
      <c r="X204" s="360">
        <f t="shared" si="136"/>
        <v>0</v>
      </c>
      <c r="Y204" s="360">
        <f t="shared" si="136"/>
        <v>0</v>
      </c>
      <c r="Z204" s="360">
        <f t="shared" si="136"/>
        <v>0</v>
      </c>
      <c r="AA204" s="360">
        <f t="shared" si="136"/>
        <v>0</v>
      </c>
      <c r="AB204" s="360">
        <f t="shared" si="136"/>
        <v>0</v>
      </c>
      <c r="AC204" s="360">
        <f t="shared" si="136"/>
        <v>0</v>
      </c>
      <c r="AD204" s="360">
        <f t="shared" si="136"/>
        <v>0</v>
      </c>
      <c r="AE204" s="360">
        <f t="shared" si="136"/>
        <v>0</v>
      </c>
      <c r="AF204" s="360">
        <f t="shared" si="136"/>
        <v>0</v>
      </c>
      <c r="AG204" s="360">
        <f t="shared" si="136"/>
        <v>0</v>
      </c>
      <c r="AH204" s="360">
        <f t="shared" si="136"/>
        <v>0</v>
      </c>
      <c r="AI204" s="360">
        <f t="shared" si="136"/>
        <v>0</v>
      </c>
      <c r="AJ204" s="360">
        <f t="shared" si="136"/>
        <v>0</v>
      </c>
    </row>
    <row r="205" spans="3:36" outlineLevel="1" x14ac:dyDescent="0.3">
      <c r="D205" s="70">
        <f t="shared" si="133"/>
        <v>5</v>
      </c>
      <c r="E205" s="417" t="str">
        <f t="shared" si="130"/>
        <v>3G-Urbano</v>
      </c>
      <c r="I205" s="138" t="s">
        <v>833</v>
      </c>
      <c r="J205" s="47">
        <f t="shared" si="131"/>
        <v>16457.896599038861</v>
      </c>
      <c r="L205" s="360">
        <f t="shared" ref="L205:AJ205" si="137">MAX(0,L179-L153)</f>
        <v>0</v>
      </c>
      <c r="M205" s="360">
        <f t="shared" si="137"/>
        <v>0</v>
      </c>
      <c r="N205" s="360">
        <f t="shared" si="137"/>
        <v>0</v>
      </c>
      <c r="O205" s="360">
        <f t="shared" si="137"/>
        <v>0</v>
      </c>
      <c r="P205" s="360">
        <f t="shared" si="137"/>
        <v>0</v>
      </c>
      <c r="Q205" s="360">
        <f t="shared" si="137"/>
        <v>0</v>
      </c>
      <c r="R205" s="360">
        <f t="shared" si="137"/>
        <v>0</v>
      </c>
      <c r="S205" s="360">
        <f t="shared" si="137"/>
        <v>0</v>
      </c>
      <c r="T205" s="360">
        <f t="shared" si="137"/>
        <v>0</v>
      </c>
      <c r="U205" s="360">
        <f t="shared" si="137"/>
        <v>0</v>
      </c>
      <c r="V205" s="360">
        <f t="shared" si="137"/>
        <v>0</v>
      </c>
      <c r="W205" s="360">
        <f t="shared" si="137"/>
        <v>0</v>
      </c>
      <c r="X205" s="360">
        <f t="shared" si="137"/>
        <v>0</v>
      </c>
      <c r="Y205" s="360">
        <f t="shared" si="137"/>
        <v>0</v>
      </c>
      <c r="Z205" s="360">
        <f t="shared" si="137"/>
        <v>16457.896599038861</v>
      </c>
      <c r="AA205" s="360">
        <f t="shared" si="137"/>
        <v>0</v>
      </c>
      <c r="AB205" s="360">
        <f t="shared" si="137"/>
        <v>0</v>
      </c>
      <c r="AC205" s="360">
        <f t="shared" si="137"/>
        <v>0</v>
      </c>
      <c r="AD205" s="360">
        <f t="shared" si="137"/>
        <v>0</v>
      </c>
      <c r="AE205" s="360">
        <f t="shared" si="137"/>
        <v>0</v>
      </c>
      <c r="AF205" s="360">
        <f t="shared" si="137"/>
        <v>0</v>
      </c>
      <c r="AG205" s="360">
        <f t="shared" si="137"/>
        <v>0</v>
      </c>
      <c r="AH205" s="360">
        <f t="shared" si="137"/>
        <v>0</v>
      </c>
      <c r="AI205" s="360">
        <f t="shared" si="137"/>
        <v>0</v>
      </c>
      <c r="AJ205" s="360">
        <f t="shared" si="137"/>
        <v>0</v>
      </c>
    </row>
    <row r="206" spans="3:36" outlineLevel="1" x14ac:dyDescent="0.3">
      <c r="D206" s="70">
        <f t="shared" si="133"/>
        <v>6</v>
      </c>
      <c r="E206" s="417" t="str">
        <f t="shared" si="130"/>
        <v>3G-Suburbano</v>
      </c>
      <c r="I206" s="138" t="s">
        <v>833</v>
      </c>
      <c r="J206" s="47">
        <f t="shared" si="131"/>
        <v>100801.96478933166</v>
      </c>
      <c r="L206" s="360">
        <f t="shared" ref="L206:AJ206" si="138">MAX(0,L180-L154)</f>
        <v>0</v>
      </c>
      <c r="M206" s="360">
        <f t="shared" si="138"/>
        <v>102.26498996817372</v>
      </c>
      <c r="N206" s="360">
        <f t="shared" si="138"/>
        <v>0</v>
      </c>
      <c r="O206" s="360">
        <f t="shared" si="138"/>
        <v>0</v>
      </c>
      <c r="P206" s="360">
        <f t="shared" si="138"/>
        <v>0</v>
      </c>
      <c r="Q206" s="360">
        <f t="shared" si="138"/>
        <v>0</v>
      </c>
      <c r="R206" s="360">
        <f t="shared" si="138"/>
        <v>102.26498996817372</v>
      </c>
      <c r="S206" s="360">
        <f t="shared" si="138"/>
        <v>0</v>
      </c>
      <c r="T206" s="360">
        <f t="shared" si="138"/>
        <v>0</v>
      </c>
      <c r="U206" s="360">
        <f t="shared" si="138"/>
        <v>0</v>
      </c>
      <c r="V206" s="360">
        <f t="shared" si="138"/>
        <v>0</v>
      </c>
      <c r="W206" s="360">
        <f t="shared" si="138"/>
        <v>0</v>
      </c>
      <c r="X206" s="360">
        <f t="shared" si="138"/>
        <v>0</v>
      </c>
      <c r="Y206" s="360">
        <f t="shared" si="138"/>
        <v>0</v>
      </c>
      <c r="Z206" s="360">
        <f t="shared" si="138"/>
        <v>100495.16981942714</v>
      </c>
      <c r="AA206" s="360">
        <f t="shared" si="138"/>
        <v>0</v>
      </c>
      <c r="AB206" s="360">
        <f t="shared" si="138"/>
        <v>0</v>
      </c>
      <c r="AC206" s="360">
        <f t="shared" si="138"/>
        <v>0</v>
      </c>
      <c r="AD206" s="360">
        <f t="shared" si="138"/>
        <v>0</v>
      </c>
      <c r="AE206" s="360">
        <f t="shared" si="138"/>
        <v>0</v>
      </c>
      <c r="AF206" s="360">
        <f t="shared" si="138"/>
        <v>0</v>
      </c>
      <c r="AG206" s="360">
        <f t="shared" si="138"/>
        <v>0</v>
      </c>
      <c r="AH206" s="360">
        <f t="shared" si="138"/>
        <v>102.26498996817372</v>
      </c>
      <c r="AI206" s="360">
        <f t="shared" si="138"/>
        <v>0</v>
      </c>
      <c r="AJ206" s="360">
        <f t="shared" si="138"/>
        <v>0</v>
      </c>
    </row>
    <row r="207" spans="3:36" outlineLevel="1" x14ac:dyDescent="0.3">
      <c r="D207" s="70">
        <f t="shared" si="133"/>
        <v>7</v>
      </c>
      <c r="E207" s="417" t="str">
        <f t="shared" si="130"/>
        <v>3G-Rural</v>
      </c>
      <c r="I207" s="138" t="s">
        <v>833</v>
      </c>
      <c r="J207" s="47">
        <f t="shared" si="131"/>
        <v>43570.489797116577</v>
      </c>
      <c r="L207" s="360">
        <f t="shared" ref="L207:AJ207" si="139">MAX(0,L181-L155)</f>
        <v>0</v>
      </c>
      <c r="M207" s="360">
        <f t="shared" si="139"/>
        <v>0</v>
      </c>
      <c r="N207" s="360">
        <f t="shared" si="139"/>
        <v>0</v>
      </c>
      <c r="O207" s="360">
        <f t="shared" si="139"/>
        <v>0</v>
      </c>
      <c r="P207" s="360">
        <f t="shared" si="139"/>
        <v>0</v>
      </c>
      <c r="Q207" s="360">
        <f t="shared" si="139"/>
        <v>0</v>
      </c>
      <c r="R207" s="360">
        <f t="shared" si="139"/>
        <v>0</v>
      </c>
      <c r="S207" s="360">
        <f t="shared" si="139"/>
        <v>0</v>
      </c>
      <c r="T207" s="360">
        <f t="shared" si="139"/>
        <v>0</v>
      </c>
      <c r="U207" s="360">
        <f t="shared" si="139"/>
        <v>0</v>
      </c>
      <c r="V207" s="360">
        <f t="shared" si="139"/>
        <v>0</v>
      </c>
      <c r="W207" s="360">
        <f t="shared" si="139"/>
        <v>0</v>
      </c>
      <c r="X207" s="360">
        <f t="shared" si="139"/>
        <v>0</v>
      </c>
      <c r="Y207" s="360">
        <f t="shared" si="139"/>
        <v>0</v>
      </c>
      <c r="Z207" s="360">
        <f t="shared" si="139"/>
        <v>43570.489797116577</v>
      </c>
      <c r="AA207" s="360">
        <f t="shared" si="139"/>
        <v>0</v>
      </c>
      <c r="AB207" s="360">
        <f t="shared" si="139"/>
        <v>0</v>
      </c>
      <c r="AC207" s="360">
        <f t="shared" si="139"/>
        <v>0</v>
      </c>
      <c r="AD207" s="360">
        <f t="shared" si="139"/>
        <v>0</v>
      </c>
      <c r="AE207" s="360">
        <f t="shared" si="139"/>
        <v>0</v>
      </c>
      <c r="AF207" s="360">
        <f t="shared" si="139"/>
        <v>0</v>
      </c>
      <c r="AG207" s="360">
        <f t="shared" si="139"/>
        <v>0</v>
      </c>
      <c r="AH207" s="360">
        <f t="shared" si="139"/>
        <v>0</v>
      </c>
      <c r="AI207" s="360">
        <f t="shared" si="139"/>
        <v>0</v>
      </c>
      <c r="AJ207" s="360">
        <f t="shared" si="139"/>
        <v>0</v>
      </c>
    </row>
    <row r="208" spans="3:36" outlineLevel="1" x14ac:dyDescent="0.3">
      <c r="D208" s="70">
        <f t="shared" si="133"/>
        <v>8</v>
      </c>
      <c r="E208" s="417" t="str">
        <f t="shared" si="130"/>
        <v>3G-Libre</v>
      </c>
      <c r="I208" s="138" t="s">
        <v>833</v>
      </c>
      <c r="J208" s="47">
        <f t="shared" si="131"/>
        <v>0</v>
      </c>
      <c r="L208" s="360">
        <f t="shared" ref="L208:AJ208" si="140">MAX(0,L182-L156)</f>
        <v>0</v>
      </c>
      <c r="M208" s="360">
        <f t="shared" si="140"/>
        <v>0</v>
      </c>
      <c r="N208" s="360">
        <f t="shared" si="140"/>
        <v>0</v>
      </c>
      <c r="O208" s="360">
        <f t="shared" si="140"/>
        <v>0</v>
      </c>
      <c r="P208" s="360">
        <f t="shared" si="140"/>
        <v>0</v>
      </c>
      <c r="Q208" s="360">
        <f t="shared" si="140"/>
        <v>0</v>
      </c>
      <c r="R208" s="360">
        <f t="shared" si="140"/>
        <v>0</v>
      </c>
      <c r="S208" s="360">
        <f t="shared" si="140"/>
        <v>0</v>
      </c>
      <c r="T208" s="360">
        <f t="shared" si="140"/>
        <v>0</v>
      </c>
      <c r="U208" s="360">
        <f t="shared" si="140"/>
        <v>0</v>
      </c>
      <c r="V208" s="360">
        <f t="shared" si="140"/>
        <v>0</v>
      </c>
      <c r="W208" s="360">
        <f t="shared" si="140"/>
        <v>0</v>
      </c>
      <c r="X208" s="360">
        <f t="shared" si="140"/>
        <v>0</v>
      </c>
      <c r="Y208" s="360">
        <f t="shared" si="140"/>
        <v>0</v>
      </c>
      <c r="Z208" s="360">
        <f t="shared" si="140"/>
        <v>0</v>
      </c>
      <c r="AA208" s="360">
        <f t="shared" si="140"/>
        <v>0</v>
      </c>
      <c r="AB208" s="360">
        <f t="shared" si="140"/>
        <v>0</v>
      </c>
      <c r="AC208" s="360">
        <f t="shared" si="140"/>
        <v>0</v>
      </c>
      <c r="AD208" s="360">
        <f t="shared" si="140"/>
        <v>0</v>
      </c>
      <c r="AE208" s="360">
        <f t="shared" si="140"/>
        <v>0</v>
      </c>
      <c r="AF208" s="360">
        <f t="shared" si="140"/>
        <v>0</v>
      </c>
      <c r="AG208" s="360">
        <f t="shared" si="140"/>
        <v>0</v>
      </c>
      <c r="AH208" s="360">
        <f t="shared" si="140"/>
        <v>0</v>
      </c>
      <c r="AI208" s="360">
        <f t="shared" si="140"/>
        <v>0</v>
      </c>
      <c r="AJ208" s="360">
        <f t="shared" si="140"/>
        <v>0</v>
      </c>
    </row>
    <row r="209" spans="3:36" outlineLevel="1" x14ac:dyDescent="0.3">
      <c r="D209" s="70">
        <f t="shared" si="133"/>
        <v>9</v>
      </c>
      <c r="E209" s="416" t="str">
        <f t="shared" si="130"/>
        <v>4G-Urbano</v>
      </c>
      <c r="I209" s="138" t="s">
        <v>833</v>
      </c>
      <c r="J209" s="47">
        <f t="shared" si="131"/>
        <v>20585.196605094006</v>
      </c>
      <c r="L209" s="360">
        <f t="shared" ref="L209:AJ209" si="141">MAX(0,L183-L157)</f>
        <v>0.18572495290466176</v>
      </c>
      <c r="M209" s="360">
        <f t="shared" si="141"/>
        <v>928.62476452330895</v>
      </c>
      <c r="N209" s="360">
        <f t="shared" si="141"/>
        <v>1.8572495290466182</v>
      </c>
      <c r="O209" s="360">
        <f t="shared" si="141"/>
        <v>92.862476452330881</v>
      </c>
      <c r="P209" s="360">
        <f t="shared" si="141"/>
        <v>0.37144990580932352</v>
      </c>
      <c r="Q209" s="360">
        <f t="shared" si="141"/>
        <v>1.8572495290466182</v>
      </c>
      <c r="R209" s="360">
        <f t="shared" si="141"/>
        <v>928.62476452330895</v>
      </c>
      <c r="S209" s="360">
        <f t="shared" si="141"/>
        <v>11.143497174279705</v>
      </c>
      <c r="T209" s="360">
        <f t="shared" si="141"/>
        <v>1.4857996232372941</v>
      </c>
      <c r="U209" s="360">
        <f t="shared" si="141"/>
        <v>1.4857996232372941</v>
      </c>
      <c r="V209" s="360">
        <f t="shared" si="141"/>
        <v>185.72495290466176</v>
      </c>
      <c r="W209" s="360">
        <f t="shared" si="141"/>
        <v>115.14947080089028</v>
      </c>
      <c r="X209" s="360">
        <f t="shared" si="141"/>
        <v>18.572495290466176</v>
      </c>
      <c r="Y209" s="360">
        <f t="shared" si="141"/>
        <v>18.572495290466176</v>
      </c>
      <c r="Z209" s="360">
        <f t="shared" si="141"/>
        <v>16715.245761419563</v>
      </c>
      <c r="AA209" s="360">
        <f t="shared" si="141"/>
        <v>0.92862476452330911</v>
      </c>
      <c r="AB209" s="360">
        <f t="shared" si="141"/>
        <v>0.92862476452330911</v>
      </c>
      <c r="AC209" s="360">
        <f t="shared" si="141"/>
        <v>111.43497174279709</v>
      </c>
      <c r="AD209" s="360">
        <f t="shared" si="141"/>
        <v>18.572495290466176</v>
      </c>
      <c r="AE209" s="360">
        <f t="shared" si="141"/>
        <v>111.43497174279709</v>
      </c>
      <c r="AF209" s="360">
        <f t="shared" si="141"/>
        <v>1.4857996232372941</v>
      </c>
      <c r="AG209" s="360">
        <f t="shared" si="141"/>
        <v>167.15245761419561</v>
      </c>
      <c r="AH209" s="360">
        <f t="shared" si="141"/>
        <v>928.62476452330895</v>
      </c>
      <c r="AI209" s="360">
        <f t="shared" si="141"/>
        <v>130.00746703326325</v>
      </c>
      <c r="AJ209" s="360">
        <f t="shared" si="141"/>
        <v>92.862476452330881</v>
      </c>
    </row>
    <row r="210" spans="3:36" outlineLevel="1" x14ac:dyDescent="0.3">
      <c r="D210" s="70">
        <f t="shared" si="133"/>
        <v>10</v>
      </c>
      <c r="E210" s="416" t="str">
        <f t="shared" si="130"/>
        <v>4G-Suburbano</v>
      </c>
      <c r="I210" s="138" t="s">
        <v>833</v>
      </c>
      <c r="J210" s="47">
        <f t="shared" si="131"/>
        <v>102925.98302547002</v>
      </c>
      <c r="L210" s="360">
        <f t="shared" ref="L210:AJ210" si="142">MAX(0,L184-L158)</f>
        <v>0.92862476452330867</v>
      </c>
      <c r="M210" s="360">
        <f t="shared" si="142"/>
        <v>4643.1238226165451</v>
      </c>
      <c r="N210" s="360">
        <f t="shared" si="142"/>
        <v>9.2862476452330895</v>
      </c>
      <c r="O210" s="360">
        <f t="shared" si="142"/>
        <v>464.31238226165442</v>
      </c>
      <c r="P210" s="360">
        <f t="shared" si="142"/>
        <v>1.8572495290466173</v>
      </c>
      <c r="Q210" s="360">
        <f t="shared" si="142"/>
        <v>9.2862476452330895</v>
      </c>
      <c r="R210" s="360">
        <f t="shared" si="142"/>
        <v>4643.1238226165451</v>
      </c>
      <c r="S210" s="360">
        <f t="shared" si="142"/>
        <v>55.717485871398523</v>
      </c>
      <c r="T210" s="360">
        <f t="shared" si="142"/>
        <v>7.4289981161864693</v>
      </c>
      <c r="U210" s="360">
        <f t="shared" si="142"/>
        <v>7.4289981161864693</v>
      </c>
      <c r="V210" s="360">
        <f t="shared" si="142"/>
        <v>928.62476452330884</v>
      </c>
      <c r="W210" s="360">
        <f t="shared" si="142"/>
        <v>575.74735400445138</v>
      </c>
      <c r="X210" s="360">
        <f t="shared" si="142"/>
        <v>92.862476452330881</v>
      </c>
      <c r="Y210" s="360">
        <f t="shared" si="142"/>
        <v>92.862476452330881</v>
      </c>
      <c r="Z210" s="360">
        <f t="shared" si="142"/>
        <v>83576.22880709781</v>
      </c>
      <c r="AA210" s="360">
        <f t="shared" si="142"/>
        <v>4.6431238226165448</v>
      </c>
      <c r="AB210" s="360">
        <f t="shared" si="142"/>
        <v>4.6431238226165448</v>
      </c>
      <c r="AC210" s="360">
        <f t="shared" si="142"/>
        <v>557.17485871398537</v>
      </c>
      <c r="AD210" s="360">
        <f t="shared" si="142"/>
        <v>92.862476452330881</v>
      </c>
      <c r="AE210" s="360">
        <f t="shared" si="142"/>
        <v>557.17485871398537</v>
      </c>
      <c r="AF210" s="360">
        <f t="shared" si="142"/>
        <v>7.4289981161864693</v>
      </c>
      <c r="AG210" s="360">
        <f t="shared" si="142"/>
        <v>835.76228807097812</v>
      </c>
      <c r="AH210" s="360">
        <f t="shared" si="142"/>
        <v>4643.1238226165451</v>
      </c>
      <c r="AI210" s="360">
        <f t="shared" si="142"/>
        <v>650.03733516631621</v>
      </c>
      <c r="AJ210" s="360">
        <f t="shared" si="142"/>
        <v>464.31238226165442</v>
      </c>
    </row>
    <row r="211" spans="3:36" outlineLevel="1" x14ac:dyDescent="0.3">
      <c r="D211" s="70">
        <f t="shared" si="133"/>
        <v>11</v>
      </c>
      <c r="E211" s="416" t="str">
        <f t="shared" si="130"/>
        <v>4G-Rural</v>
      </c>
      <c r="I211" s="138" t="s">
        <v>833</v>
      </c>
      <c r="J211" s="47">
        <f t="shared" si="131"/>
        <v>41170.393210188013</v>
      </c>
      <c r="L211" s="360">
        <f t="shared" ref="L211:AJ211" si="143">MAX(0,L185-L159)</f>
        <v>0.37144990580932352</v>
      </c>
      <c r="M211" s="360">
        <f t="shared" si="143"/>
        <v>1857.2495290466179</v>
      </c>
      <c r="N211" s="360">
        <f t="shared" si="143"/>
        <v>3.7144990580932364</v>
      </c>
      <c r="O211" s="360">
        <f t="shared" si="143"/>
        <v>185.72495290466176</v>
      </c>
      <c r="P211" s="360">
        <f t="shared" si="143"/>
        <v>0.74289981161864704</v>
      </c>
      <c r="Q211" s="360">
        <f t="shared" si="143"/>
        <v>3.7144990580932364</v>
      </c>
      <c r="R211" s="360">
        <f t="shared" si="143"/>
        <v>1857.2495290466179</v>
      </c>
      <c r="S211" s="360">
        <f t="shared" si="143"/>
        <v>22.286994348559411</v>
      </c>
      <c r="T211" s="360">
        <f t="shared" si="143"/>
        <v>2.9715992464745882</v>
      </c>
      <c r="U211" s="360">
        <f t="shared" si="143"/>
        <v>2.9715992464745882</v>
      </c>
      <c r="V211" s="360">
        <f t="shared" si="143"/>
        <v>371.44990580932352</v>
      </c>
      <c r="W211" s="360">
        <f t="shared" si="143"/>
        <v>230.29894160178057</v>
      </c>
      <c r="X211" s="360">
        <f t="shared" si="143"/>
        <v>37.144990580932351</v>
      </c>
      <c r="Y211" s="360">
        <f t="shared" si="143"/>
        <v>37.144990580932351</v>
      </c>
      <c r="Z211" s="360">
        <f t="shared" si="143"/>
        <v>33430.491522839126</v>
      </c>
      <c r="AA211" s="360">
        <f t="shared" si="143"/>
        <v>1.8572495290466182</v>
      </c>
      <c r="AB211" s="360">
        <f t="shared" si="143"/>
        <v>1.8572495290466182</v>
      </c>
      <c r="AC211" s="360">
        <f t="shared" si="143"/>
        <v>222.86994348559418</v>
      </c>
      <c r="AD211" s="360">
        <f t="shared" si="143"/>
        <v>37.144990580932351</v>
      </c>
      <c r="AE211" s="360">
        <f t="shared" si="143"/>
        <v>222.86994348559418</v>
      </c>
      <c r="AF211" s="360">
        <f t="shared" si="143"/>
        <v>2.9715992464745882</v>
      </c>
      <c r="AG211" s="360">
        <f t="shared" si="143"/>
        <v>334.30491522839122</v>
      </c>
      <c r="AH211" s="360">
        <f t="shared" si="143"/>
        <v>1857.2495290466179</v>
      </c>
      <c r="AI211" s="360">
        <f t="shared" si="143"/>
        <v>260.01493406652651</v>
      </c>
      <c r="AJ211" s="360">
        <f t="shared" si="143"/>
        <v>185.72495290466176</v>
      </c>
    </row>
    <row r="212" spans="3:36" outlineLevel="1" x14ac:dyDescent="0.3">
      <c r="D212" s="70">
        <f t="shared" si="133"/>
        <v>12</v>
      </c>
      <c r="E212" s="416" t="str">
        <f t="shared" si="130"/>
        <v>4G-Libre</v>
      </c>
      <c r="I212" s="138" t="s">
        <v>833</v>
      </c>
      <c r="J212" s="47">
        <f t="shared" si="131"/>
        <v>0</v>
      </c>
      <c r="L212" s="360">
        <f t="shared" ref="L212:AJ212" si="144">MAX(0,L186-L160)</f>
        <v>0</v>
      </c>
      <c r="M212" s="360">
        <f t="shared" si="144"/>
        <v>0</v>
      </c>
      <c r="N212" s="360">
        <f t="shared" si="144"/>
        <v>0</v>
      </c>
      <c r="O212" s="360">
        <f t="shared" si="144"/>
        <v>0</v>
      </c>
      <c r="P212" s="360">
        <f t="shared" si="144"/>
        <v>0</v>
      </c>
      <c r="Q212" s="360">
        <f t="shared" si="144"/>
        <v>0</v>
      </c>
      <c r="R212" s="360">
        <f t="shared" si="144"/>
        <v>0</v>
      </c>
      <c r="S212" s="360">
        <f t="shared" si="144"/>
        <v>0</v>
      </c>
      <c r="T212" s="360">
        <f t="shared" si="144"/>
        <v>0</v>
      </c>
      <c r="U212" s="360">
        <f t="shared" si="144"/>
        <v>0</v>
      </c>
      <c r="V212" s="360">
        <f t="shared" si="144"/>
        <v>0</v>
      </c>
      <c r="W212" s="360">
        <f t="shared" si="144"/>
        <v>0</v>
      </c>
      <c r="X212" s="360">
        <f t="shared" si="144"/>
        <v>0</v>
      </c>
      <c r="Y212" s="360">
        <f t="shared" si="144"/>
        <v>0</v>
      </c>
      <c r="Z212" s="360">
        <f t="shared" si="144"/>
        <v>0</v>
      </c>
      <c r="AA212" s="360">
        <f t="shared" si="144"/>
        <v>0</v>
      </c>
      <c r="AB212" s="360">
        <f t="shared" si="144"/>
        <v>0</v>
      </c>
      <c r="AC212" s="360">
        <f t="shared" si="144"/>
        <v>0</v>
      </c>
      <c r="AD212" s="360">
        <f t="shared" si="144"/>
        <v>0</v>
      </c>
      <c r="AE212" s="360">
        <f t="shared" si="144"/>
        <v>0</v>
      </c>
      <c r="AF212" s="360">
        <f t="shared" si="144"/>
        <v>0</v>
      </c>
      <c r="AG212" s="360">
        <f t="shared" si="144"/>
        <v>0</v>
      </c>
      <c r="AH212" s="360">
        <f t="shared" si="144"/>
        <v>0</v>
      </c>
      <c r="AI212" s="360">
        <f t="shared" si="144"/>
        <v>0</v>
      </c>
      <c r="AJ212" s="360">
        <f t="shared" si="144"/>
        <v>0</v>
      </c>
    </row>
    <row r="213" spans="3:36" outlineLevel="1" x14ac:dyDescent="0.3">
      <c r="D213" s="70">
        <f t="shared" si="133"/>
        <v>13</v>
      </c>
      <c r="E213" s="71" t="str">
        <f t="shared" si="130"/>
        <v>Libre</v>
      </c>
      <c r="I213" s="138" t="s">
        <v>833</v>
      </c>
      <c r="J213" s="47">
        <f t="shared" si="131"/>
        <v>0</v>
      </c>
      <c r="L213" s="360">
        <f t="shared" ref="L213:AJ213" si="145">MAX(0,L187-L161)</f>
        <v>0</v>
      </c>
      <c r="M213" s="360">
        <f t="shared" si="145"/>
        <v>0</v>
      </c>
      <c r="N213" s="360">
        <f t="shared" si="145"/>
        <v>0</v>
      </c>
      <c r="O213" s="360">
        <f t="shared" si="145"/>
        <v>0</v>
      </c>
      <c r="P213" s="360">
        <f t="shared" si="145"/>
        <v>0</v>
      </c>
      <c r="Q213" s="360">
        <f t="shared" si="145"/>
        <v>0</v>
      </c>
      <c r="R213" s="360">
        <f t="shared" si="145"/>
        <v>0</v>
      </c>
      <c r="S213" s="360">
        <f t="shared" si="145"/>
        <v>0</v>
      </c>
      <c r="T213" s="360">
        <f t="shared" si="145"/>
        <v>0</v>
      </c>
      <c r="U213" s="360">
        <f t="shared" si="145"/>
        <v>0</v>
      </c>
      <c r="V213" s="360">
        <f t="shared" si="145"/>
        <v>0</v>
      </c>
      <c r="W213" s="360">
        <f t="shared" si="145"/>
        <v>0</v>
      </c>
      <c r="X213" s="360">
        <f t="shared" si="145"/>
        <v>0</v>
      </c>
      <c r="Y213" s="360">
        <f t="shared" si="145"/>
        <v>0</v>
      </c>
      <c r="Z213" s="360">
        <f t="shared" si="145"/>
        <v>0</v>
      </c>
      <c r="AA213" s="360">
        <f t="shared" si="145"/>
        <v>0</v>
      </c>
      <c r="AB213" s="360">
        <f t="shared" si="145"/>
        <v>0</v>
      </c>
      <c r="AC213" s="360">
        <f t="shared" si="145"/>
        <v>0</v>
      </c>
      <c r="AD213" s="360">
        <f t="shared" si="145"/>
        <v>0</v>
      </c>
      <c r="AE213" s="360">
        <f t="shared" si="145"/>
        <v>0</v>
      </c>
      <c r="AF213" s="360">
        <f t="shared" si="145"/>
        <v>0</v>
      </c>
      <c r="AG213" s="360">
        <f t="shared" si="145"/>
        <v>0</v>
      </c>
      <c r="AH213" s="360">
        <f t="shared" si="145"/>
        <v>0</v>
      </c>
      <c r="AI213" s="360">
        <f t="shared" si="145"/>
        <v>0</v>
      </c>
      <c r="AJ213" s="360">
        <f t="shared" si="145"/>
        <v>0</v>
      </c>
    </row>
    <row r="214" spans="3:36" outlineLevel="1" x14ac:dyDescent="0.3">
      <c r="D214" s="70">
        <f t="shared" si="133"/>
        <v>14</v>
      </c>
      <c r="E214" s="71" t="str">
        <f t="shared" si="130"/>
        <v>Libre</v>
      </c>
      <c r="I214" s="138" t="s">
        <v>833</v>
      </c>
      <c r="J214" s="47">
        <f t="shared" si="131"/>
        <v>0</v>
      </c>
      <c r="L214" s="360">
        <f t="shared" ref="L214:AJ214" si="146">MAX(0,L188-L162)</f>
        <v>0</v>
      </c>
      <c r="M214" s="360">
        <f t="shared" si="146"/>
        <v>0</v>
      </c>
      <c r="N214" s="360">
        <f t="shared" si="146"/>
        <v>0</v>
      </c>
      <c r="O214" s="360">
        <f t="shared" si="146"/>
        <v>0</v>
      </c>
      <c r="P214" s="360">
        <f t="shared" si="146"/>
        <v>0</v>
      </c>
      <c r="Q214" s="360">
        <f t="shared" si="146"/>
        <v>0</v>
      </c>
      <c r="R214" s="360">
        <f t="shared" si="146"/>
        <v>0</v>
      </c>
      <c r="S214" s="360">
        <f t="shared" si="146"/>
        <v>0</v>
      </c>
      <c r="T214" s="360">
        <f t="shared" si="146"/>
        <v>0</v>
      </c>
      <c r="U214" s="360">
        <f t="shared" si="146"/>
        <v>0</v>
      </c>
      <c r="V214" s="360">
        <f t="shared" si="146"/>
        <v>0</v>
      </c>
      <c r="W214" s="360">
        <f t="shared" si="146"/>
        <v>0</v>
      </c>
      <c r="X214" s="360">
        <f t="shared" si="146"/>
        <v>0</v>
      </c>
      <c r="Y214" s="360">
        <f t="shared" si="146"/>
        <v>0</v>
      </c>
      <c r="Z214" s="360">
        <f t="shared" si="146"/>
        <v>0</v>
      </c>
      <c r="AA214" s="360">
        <f t="shared" si="146"/>
        <v>0</v>
      </c>
      <c r="AB214" s="360">
        <f t="shared" si="146"/>
        <v>0</v>
      </c>
      <c r="AC214" s="360">
        <f t="shared" si="146"/>
        <v>0</v>
      </c>
      <c r="AD214" s="360">
        <f t="shared" si="146"/>
        <v>0</v>
      </c>
      <c r="AE214" s="360">
        <f t="shared" si="146"/>
        <v>0</v>
      </c>
      <c r="AF214" s="360">
        <f t="shared" si="146"/>
        <v>0</v>
      </c>
      <c r="AG214" s="360">
        <f t="shared" si="146"/>
        <v>0</v>
      </c>
      <c r="AH214" s="360">
        <f t="shared" si="146"/>
        <v>0</v>
      </c>
      <c r="AI214" s="360">
        <f t="shared" si="146"/>
        <v>0</v>
      </c>
      <c r="AJ214" s="360">
        <f t="shared" si="146"/>
        <v>0</v>
      </c>
    </row>
    <row r="215" spans="3:36" outlineLevel="1" x14ac:dyDescent="0.3">
      <c r="D215" s="70">
        <f t="shared" si="133"/>
        <v>15</v>
      </c>
      <c r="E215" s="71" t="str">
        <f t="shared" si="130"/>
        <v>Libre</v>
      </c>
      <c r="I215" s="138" t="s">
        <v>833</v>
      </c>
      <c r="J215" s="47">
        <f t="shared" si="131"/>
        <v>0</v>
      </c>
      <c r="L215" s="360">
        <f t="shared" ref="L215:AJ215" si="147">MAX(0,L189-L163)</f>
        <v>0</v>
      </c>
      <c r="M215" s="360">
        <f t="shared" si="147"/>
        <v>0</v>
      </c>
      <c r="N215" s="360">
        <f t="shared" si="147"/>
        <v>0</v>
      </c>
      <c r="O215" s="360">
        <f t="shared" si="147"/>
        <v>0</v>
      </c>
      <c r="P215" s="360">
        <f t="shared" si="147"/>
        <v>0</v>
      </c>
      <c r="Q215" s="360">
        <f t="shared" si="147"/>
        <v>0</v>
      </c>
      <c r="R215" s="360">
        <f t="shared" si="147"/>
        <v>0</v>
      </c>
      <c r="S215" s="360">
        <f t="shared" si="147"/>
        <v>0</v>
      </c>
      <c r="T215" s="360">
        <f t="shared" si="147"/>
        <v>0</v>
      </c>
      <c r="U215" s="360">
        <f t="shared" si="147"/>
        <v>0</v>
      </c>
      <c r="V215" s="360">
        <f t="shared" si="147"/>
        <v>0</v>
      </c>
      <c r="W215" s="360">
        <f t="shared" si="147"/>
        <v>0</v>
      </c>
      <c r="X215" s="360">
        <f t="shared" si="147"/>
        <v>0</v>
      </c>
      <c r="Y215" s="360">
        <f t="shared" si="147"/>
        <v>0</v>
      </c>
      <c r="Z215" s="360">
        <f t="shared" si="147"/>
        <v>0</v>
      </c>
      <c r="AA215" s="360">
        <f t="shared" si="147"/>
        <v>0</v>
      </c>
      <c r="AB215" s="360">
        <f t="shared" si="147"/>
        <v>0</v>
      </c>
      <c r="AC215" s="360">
        <f t="shared" si="147"/>
        <v>0</v>
      </c>
      <c r="AD215" s="360">
        <f t="shared" si="147"/>
        <v>0</v>
      </c>
      <c r="AE215" s="360">
        <f t="shared" si="147"/>
        <v>0</v>
      </c>
      <c r="AF215" s="360">
        <f t="shared" si="147"/>
        <v>0</v>
      </c>
      <c r="AG215" s="360">
        <f t="shared" si="147"/>
        <v>0</v>
      </c>
      <c r="AH215" s="360">
        <f t="shared" si="147"/>
        <v>0</v>
      </c>
      <c r="AI215" s="360">
        <f t="shared" si="147"/>
        <v>0</v>
      </c>
      <c r="AJ215" s="360">
        <f t="shared" si="147"/>
        <v>0</v>
      </c>
    </row>
    <row r="216" spans="3:36" outlineLevel="1" x14ac:dyDescent="0.3">
      <c r="D216" s="70">
        <f t="shared" si="133"/>
        <v>16</v>
      </c>
      <c r="E216" s="71" t="str">
        <f t="shared" si="130"/>
        <v>Libre</v>
      </c>
      <c r="I216" s="138" t="s">
        <v>833</v>
      </c>
      <c r="J216" s="47">
        <f t="shared" si="131"/>
        <v>0</v>
      </c>
      <c r="L216" s="360">
        <f t="shared" ref="L216:AJ216" si="148">MAX(0,L190-L164)</f>
        <v>0</v>
      </c>
      <c r="M216" s="360">
        <f t="shared" si="148"/>
        <v>0</v>
      </c>
      <c r="N216" s="360">
        <f t="shared" si="148"/>
        <v>0</v>
      </c>
      <c r="O216" s="360">
        <f t="shared" si="148"/>
        <v>0</v>
      </c>
      <c r="P216" s="360">
        <f t="shared" si="148"/>
        <v>0</v>
      </c>
      <c r="Q216" s="360">
        <f t="shared" si="148"/>
        <v>0</v>
      </c>
      <c r="R216" s="360">
        <f t="shared" si="148"/>
        <v>0</v>
      </c>
      <c r="S216" s="360">
        <f t="shared" si="148"/>
        <v>0</v>
      </c>
      <c r="T216" s="360">
        <f t="shared" si="148"/>
        <v>0</v>
      </c>
      <c r="U216" s="360">
        <f t="shared" si="148"/>
        <v>0</v>
      </c>
      <c r="V216" s="360">
        <f t="shared" si="148"/>
        <v>0</v>
      </c>
      <c r="W216" s="360">
        <f t="shared" si="148"/>
        <v>0</v>
      </c>
      <c r="X216" s="360">
        <f t="shared" si="148"/>
        <v>0</v>
      </c>
      <c r="Y216" s="360">
        <f t="shared" si="148"/>
        <v>0</v>
      </c>
      <c r="Z216" s="360">
        <f t="shared" si="148"/>
        <v>0</v>
      </c>
      <c r="AA216" s="360">
        <f t="shared" si="148"/>
        <v>0</v>
      </c>
      <c r="AB216" s="360">
        <f t="shared" si="148"/>
        <v>0</v>
      </c>
      <c r="AC216" s="360">
        <f t="shared" si="148"/>
        <v>0</v>
      </c>
      <c r="AD216" s="360">
        <f t="shared" si="148"/>
        <v>0</v>
      </c>
      <c r="AE216" s="360">
        <f t="shared" si="148"/>
        <v>0</v>
      </c>
      <c r="AF216" s="360">
        <f t="shared" si="148"/>
        <v>0</v>
      </c>
      <c r="AG216" s="360">
        <f t="shared" si="148"/>
        <v>0</v>
      </c>
      <c r="AH216" s="360">
        <f t="shared" si="148"/>
        <v>0</v>
      </c>
      <c r="AI216" s="360">
        <f t="shared" si="148"/>
        <v>0</v>
      </c>
      <c r="AJ216" s="360">
        <f t="shared" si="148"/>
        <v>0</v>
      </c>
    </row>
    <row r="217" spans="3:36" outlineLevel="1" x14ac:dyDescent="0.3">
      <c r="D217" s="70">
        <f t="shared" si="133"/>
        <v>17</v>
      </c>
      <c r="E217" s="71" t="str">
        <f t="shared" si="130"/>
        <v>Libre</v>
      </c>
      <c r="I217" s="138" t="s">
        <v>833</v>
      </c>
      <c r="J217" s="47">
        <f t="shared" si="131"/>
        <v>0</v>
      </c>
      <c r="L217" s="360">
        <f t="shared" ref="L217:AJ217" si="149">MAX(0,L191-L165)</f>
        <v>0</v>
      </c>
      <c r="M217" s="360">
        <f t="shared" si="149"/>
        <v>0</v>
      </c>
      <c r="N217" s="360">
        <f t="shared" si="149"/>
        <v>0</v>
      </c>
      <c r="O217" s="360">
        <f t="shared" si="149"/>
        <v>0</v>
      </c>
      <c r="P217" s="360">
        <f t="shared" si="149"/>
        <v>0</v>
      </c>
      <c r="Q217" s="360">
        <f t="shared" si="149"/>
        <v>0</v>
      </c>
      <c r="R217" s="360">
        <f t="shared" si="149"/>
        <v>0</v>
      </c>
      <c r="S217" s="360">
        <f t="shared" si="149"/>
        <v>0</v>
      </c>
      <c r="T217" s="360">
        <f t="shared" si="149"/>
        <v>0</v>
      </c>
      <c r="U217" s="360">
        <f t="shared" si="149"/>
        <v>0</v>
      </c>
      <c r="V217" s="360">
        <f t="shared" si="149"/>
        <v>0</v>
      </c>
      <c r="W217" s="360">
        <f t="shared" si="149"/>
        <v>0</v>
      </c>
      <c r="X217" s="360">
        <f t="shared" si="149"/>
        <v>0</v>
      </c>
      <c r="Y217" s="360">
        <f t="shared" si="149"/>
        <v>0</v>
      </c>
      <c r="Z217" s="360">
        <f t="shared" si="149"/>
        <v>0</v>
      </c>
      <c r="AA217" s="360">
        <f t="shared" si="149"/>
        <v>0</v>
      </c>
      <c r="AB217" s="360">
        <f t="shared" si="149"/>
        <v>0</v>
      </c>
      <c r="AC217" s="360">
        <f t="shared" si="149"/>
        <v>0</v>
      </c>
      <c r="AD217" s="360">
        <f t="shared" si="149"/>
        <v>0</v>
      </c>
      <c r="AE217" s="360">
        <f t="shared" si="149"/>
        <v>0</v>
      </c>
      <c r="AF217" s="360">
        <f t="shared" si="149"/>
        <v>0</v>
      </c>
      <c r="AG217" s="360">
        <f t="shared" si="149"/>
        <v>0</v>
      </c>
      <c r="AH217" s="360">
        <f t="shared" si="149"/>
        <v>0</v>
      </c>
      <c r="AI217" s="360">
        <f t="shared" si="149"/>
        <v>0</v>
      </c>
      <c r="AJ217" s="360">
        <f t="shared" si="149"/>
        <v>0</v>
      </c>
    </row>
    <row r="218" spans="3:36" outlineLevel="1" x14ac:dyDescent="0.3">
      <c r="D218" s="70">
        <f t="shared" si="133"/>
        <v>18</v>
      </c>
      <c r="E218" s="71" t="str">
        <f t="shared" si="130"/>
        <v>Libre</v>
      </c>
      <c r="I218" s="138" t="s">
        <v>833</v>
      </c>
      <c r="J218" s="47">
        <f t="shared" si="131"/>
        <v>0</v>
      </c>
      <c r="L218" s="360">
        <f t="shared" ref="L218:AJ218" si="150">MAX(0,L192-L166)</f>
        <v>0</v>
      </c>
      <c r="M218" s="360">
        <f t="shared" si="150"/>
        <v>0</v>
      </c>
      <c r="N218" s="360">
        <f t="shared" si="150"/>
        <v>0</v>
      </c>
      <c r="O218" s="360">
        <f t="shared" si="150"/>
        <v>0</v>
      </c>
      <c r="P218" s="360">
        <f t="shared" si="150"/>
        <v>0</v>
      </c>
      <c r="Q218" s="360">
        <f t="shared" si="150"/>
        <v>0</v>
      </c>
      <c r="R218" s="360">
        <f t="shared" si="150"/>
        <v>0</v>
      </c>
      <c r="S218" s="360">
        <f t="shared" si="150"/>
        <v>0</v>
      </c>
      <c r="T218" s="360">
        <f t="shared" si="150"/>
        <v>0</v>
      </c>
      <c r="U218" s="360">
        <f t="shared" si="150"/>
        <v>0</v>
      </c>
      <c r="V218" s="360">
        <f t="shared" si="150"/>
        <v>0</v>
      </c>
      <c r="W218" s="360">
        <f t="shared" si="150"/>
        <v>0</v>
      </c>
      <c r="X218" s="360">
        <f t="shared" si="150"/>
        <v>0</v>
      </c>
      <c r="Y218" s="360">
        <f t="shared" si="150"/>
        <v>0</v>
      </c>
      <c r="Z218" s="360">
        <f t="shared" si="150"/>
        <v>0</v>
      </c>
      <c r="AA218" s="360">
        <f t="shared" si="150"/>
        <v>0</v>
      </c>
      <c r="AB218" s="360">
        <f t="shared" si="150"/>
        <v>0</v>
      </c>
      <c r="AC218" s="360">
        <f t="shared" si="150"/>
        <v>0</v>
      </c>
      <c r="AD218" s="360">
        <f t="shared" si="150"/>
        <v>0</v>
      </c>
      <c r="AE218" s="360">
        <f t="shared" si="150"/>
        <v>0</v>
      </c>
      <c r="AF218" s="360">
        <f t="shared" si="150"/>
        <v>0</v>
      </c>
      <c r="AG218" s="360">
        <f t="shared" si="150"/>
        <v>0</v>
      </c>
      <c r="AH218" s="360">
        <f t="shared" si="150"/>
        <v>0</v>
      </c>
      <c r="AI218" s="360">
        <f t="shared" si="150"/>
        <v>0</v>
      </c>
      <c r="AJ218" s="360">
        <f t="shared" si="150"/>
        <v>0</v>
      </c>
    </row>
    <row r="219" spans="3:36" outlineLevel="1" x14ac:dyDescent="0.3">
      <c r="D219" s="70">
        <f t="shared" si="133"/>
        <v>19</v>
      </c>
      <c r="E219" s="71" t="str">
        <f t="shared" si="130"/>
        <v>Libre</v>
      </c>
      <c r="I219" s="138" t="s">
        <v>833</v>
      </c>
      <c r="J219" s="47">
        <f t="shared" si="131"/>
        <v>0</v>
      </c>
      <c r="L219" s="360">
        <f t="shared" ref="L219:AJ219" si="151">MAX(0,L193-L167)</f>
        <v>0</v>
      </c>
      <c r="M219" s="360">
        <f t="shared" si="151"/>
        <v>0</v>
      </c>
      <c r="N219" s="360">
        <f t="shared" si="151"/>
        <v>0</v>
      </c>
      <c r="O219" s="360">
        <f t="shared" si="151"/>
        <v>0</v>
      </c>
      <c r="P219" s="360">
        <f t="shared" si="151"/>
        <v>0</v>
      </c>
      <c r="Q219" s="360">
        <f t="shared" si="151"/>
        <v>0</v>
      </c>
      <c r="R219" s="360">
        <f t="shared" si="151"/>
        <v>0</v>
      </c>
      <c r="S219" s="360">
        <f t="shared" si="151"/>
        <v>0</v>
      </c>
      <c r="T219" s="360">
        <f t="shared" si="151"/>
        <v>0</v>
      </c>
      <c r="U219" s="360">
        <f t="shared" si="151"/>
        <v>0</v>
      </c>
      <c r="V219" s="360">
        <f t="shared" si="151"/>
        <v>0</v>
      </c>
      <c r="W219" s="360">
        <f t="shared" si="151"/>
        <v>0</v>
      </c>
      <c r="X219" s="360">
        <f t="shared" si="151"/>
        <v>0</v>
      </c>
      <c r="Y219" s="360">
        <f t="shared" si="151"/>
        <v>0</v>
      </c>
      <c r="Z219" s="360">
        <f t="shared" si="151"/>
        <v>0</v>
      </c>
      <c r="AA219" s="360">
        <f t="shared" si="151"/>
        <v>0</v>
      </c>
      <c r="AB219" s="360">
        <f t="shared" si="151"/>
        <v>0</v>
      </c>
      <c r="AC219" s="360">
        <f t="shared" si="151"/>
        <v>0</v>
      </c>
      <c r="AD219" s="360">
        <f t="shared" si="151"/>
        <v>0</v>
      </c>
      <c r="AE219" s="360">
        <f t="shared" si="151"/>
        <v>0</v>
      </c>
      <c r="AF219" s="360">
        <f t="shared" si="151"/>
        <v>0</v>
      </c>
      <c r="AG219" s="360">
        <f t="shared" si="151"/>
        <v>0</v>
      </c>
      <c r="AH219" s="360">
        <f t="shared" si="151"/>
        <v>0</v>
      </c>
      <c r="AI219" s="360">
        <f t="shared" si="151"/>
        <v>0</v>
      </c>
      <c r="AJ219" s="360">
        <f t="shared" si="151"/>
        <v>0</v>
      </c>
    </row>
    <row r="220" spans="3:36" outlineLevel="1" x14ac:dyDescent="0.3">
      <c r="D220" s="70">
        <f t="shared" si="133"/>
        <v>20</v>
      </c>
      <c r="E220" s="417" t="str">
        <f t="shared" si="130"/>
        <v>Libre</v>
      </c>
      <c r="I220" s="138" t="s">
        <v>833</v>
      </c>
      <c r="J220" s="47">
        <f t="shared" si="131"/>
        <v>0</v>
      </c>
      <c r="L220" s="360">
        <f t="shared" ref="L220:AJ220" si="152">MAX(0,L194-L168)</f>
        <v>0</v>
      </c>
      <c r="M220" s="360">
        <f t="shared" si="152"/>
        <v>0</v>
      </c>
      <c r="N220" s="360">
        <f t="shared" si="152"/>
        <v>0</v>
      </c>
      <c r="O220" s="360">
        <f t="shared" si="152"/>
        <v>0</v>
      </c>
      <c r="P220" s="360">
        <f t="shared" si="152"/>
        <v>0</v>
      </c>
      <c r="Q220" s="360">
        <f t="shared" si="152"/>
        <v>0</v>
      </c>
      <c r="R220" s="360">
        <f t="shared" si="152"/>
        <v>0</v>
      </c>
      <c r="S220" s="360">
        <f t="shared" si="152"/>
        <v>0</v>
      </c>
      <c r="T220" s="360">
        <f t="shared" si="152"/>
        <v>0</v>
      </c>
      <c r="U220" s="360">
        <f t="shared" si="152"/>
        <v>0</v>
      </c>
      <c r="V220" s="360">
        <f t="shared" si="152"/>
        <v>0</v>
      </c>
      <c r="W220" s="360">
        <f t="shared" si="152"/>
        <v>0</v>
      </c>
      <c r="X220" s="360">
        <f t="shared" si="152"/>
        <v>0</v>
      </c>
      <c r="Y220" s="360">
        <f t="shared" si="152"/>
        <v>0</v>
      </c>
      <c r="Z220" s="360">
        <f t="shared" si="152"/>
        <v>0</v>
      </c>
      <c r="AA220" s="360">
        <f t="shared" si="152"/>
        <v>0</v>
      </c>
      <c r="AB220" s="360">
        <f t="shared" si="152"/>
        <v>0</v>
      </c>
      <c r="AC220" s="360">
        <f t="shared" si="152"/>
        <v>0</v>
      </c>
      <c r="AD220" s="360">
        <f t="shared" si="152"/>
        <v>0</v>
      </c>
      <c r="AE220" s="360">
        <f t="shared" si="152"/>
        <v>0</v>
      </c>
      <c r="AF220" s="360">
        <f t="shared" si="152"/>
        <v>0</v>
      </c>
      <c r="AG220" s="360">
        <f t="shared" si="152"/>
        <v>0</v>
      </c>
      <c r="AH220" s="360">
        <f t="shared" si="152"/>
        <v>0</v>
      </c>
      <c r="AI220" s="360">
        <f t="shared" si="152"/>
        <v>0</v>
      </c>
      <c r="AJ220" s="360">
        <f t="shared" si="152"/>
        <v>0</v>
      </c>
    </row>
    <row r="221" spans="3:36" outlineLevel="1" x14ac:dyDescent="0.3"/>
    <row r="222" spans="3:36" outlineLevel="1" x14ac:dyDescent="0.3">
      <c r="E222" s="343" t="s">
        <v>23</v>
      </c>
      <c r="F222" s="342"/>
      <c r="G222" s="342"/>
      <c r="H222" s="342"/>
      <c r="I222" s="138" t="s">
        <v>833</v>
      </c>
      <c r="J222" s="353">
        <f>+SUM(J201:J220)</f>
        <v>352622.15948743722</v>
      </c>
      <c r="K222" s="342"/>
      <c r="L222" s="353">
        <f t="shared" ref="L222:AJ222" si="153">+SUM(L201:L220)</f>
        <v>1.4857996232372939</v>
      </c>
      <c r="M222" s="353">
        <f t="shared" si="153"/>
        <v>7648.9218742255516</v>
      </c>
      <c r="N222" s="353">
        <f t="shared" si="153"/>
        <v>14.857996232372944</v>
      </c>
      <c r="O222" s="353">
        <f t="shared" si="153"/>
        <v>742.89981161864705</v>
      </c>
      <c r="P222" s="353">
        <f t="shared" si="153"/>
        <v>2.9715992464745877</v>
      </c>
      <c r="Q222" s="353">
        <f t="shared" si="153"/>
        <v>14.857996232372944</v>
      </c>
      <c r="R222" s="353">
        <f t="shared" si="153"/>
        <v>7648.9218742255516</v>
      </c>
      <c r="S222" s="353">
        <f t="shared" si="153"/>
        <v>89.147977394237643</v>
      </c>
      <c r="T222" s="353">
        <f t="shared" si="153"/>
        <v>11.886396985898351</v>
      </c>
      <c r="U222" s="353">
        <f t="shared" si="153"/>
        <v>11.886396985898351</v>
      </c>
      <c r="V222" s="353">
        <f t="shared" si="153"/>
        <v>1485.7996232372941</v>
      </c>
      <c r="W222" s="353">
        <f t="shared" si="153"/>
        <v>921.19576640712228</v>
      </c>
      <c r="X222" s="353">
        <f t="shared" si="153"/>
        <v>148.5799623237294</v>
      </c>
      <c r="Y222" s="353">
        <f t="shared" si="153"/>
        <v>148.5799623237294</v>
      </c>
      <c r="Z222" s="353">
        <f t="shared" si="153"/>
        <v>321002.78146392445</v>
      </c>
      <c r="AA222" s="353">
        <f t="shared" si="153"/>
        <v>7.428998116186472</v>
      </c>
      <c r="AB222" s="353">
        <f t="shared" si="153"/>
        <v>7.428998116186472</v>
      </c>
      <c r="AC222" s="353">
        <f t="shared" si="153"/>
        <v>891.4797739423766</v>
      </c>
      <c r="AD222" s="353">
        <f t="shared" si="153"/>
        <v>148.5799623237294</v>
      </c>
      <c r="AE222" s="353">
        <f t="shared" si="153"/>
        <v>891.4797739423766</v>
      </c>
      <c r="AF222" s="353">
        <f t="shared" si="153"/>
        <v>11.886396985898351</v>
      </c>
      <c r="AG222" s="353">
        <f t="shared" si="153"/>
        <v>1337.2196609135649</v>
      </c>
      <c r="AH222" s="353">
        <f t="shared" si="153"/>
        <v>7648.9218742255516</v>
      </c>
      <c r="AI222" s="353">
        <f t="shared" si="153"/>
        <v>1040.059736266106</v>
      </c>
      <c r="AJ222" s="353">
        <f t="shared" si="153"/>
        <v>742.89981161864705</v>
      </c>
    </row>
    <row r="223" spans="3:36" outlineLevel="1" x14ac:dyDescent="0.3"/>
    <row r="224" spans="3:36" ht="18" thickBot="1" x14ac:dyDescent="0.35">
      <c r="C224" s="339" t="s">
        <v>1044</v>
      </c>
      <c r="D224" s="339"/>
      <c r="E224" s="339"/>
      <c r="F224" s="339"/>
      <c r="G224" s="339"/>
      <c r="H224" s="339"/>
      <c r="I224" s="339"/>
      <c r="J224" s="339"/>
      <c r="K224" s="339"/>
    </row>
    <row r="226" spans="4:36" outlineLevel="1" x14ac:dyDescent="0.3">
      <c r="D226" s="69" t="s">
        <v>76</v>
      </c>
      <c r="E226" s="69" t="s">
        <v>77</v>
      </c>
      <c r="J226" s="69" t="s">
        <v>791</v>
      </c>
      <c r="L226" s="69" t="str">
        <f t="shared" ref="L226:AJ226" si="154">+INDEX(l.reg.nom,L$6)</f>
        <v>Amazonas</v>
      </c>
      <c r="M226" s="69" t="str">
        <f t="shared" si="154"/>
        <v>Ancash</v>
      </c>
      <c r="N226" s="69" t="str">
        <f t="shared" si="154"/>
        <v>Apurímac</v>
      </c>
      <c r="O226" s="69" t="str">
        <f t="shared" si="154"/>
        <v>Arequipa</v>
      </c>
      <c r="P226" s="69" t="str">
        <f t="shared" si="154"/>
        <v>Ayacucho</v>
      </c>
      <c r="Q226" s="69" t="str">
        <f t="shared" si="154"/>
        <v>Cajamarca</v>
      </c>
      <c r="R226" s="69" t="str">
        <f t="shared" si="154"/>
        <v>Callao</v>
      </c>
      <c r="S226" s="69" t="str">
        <f t="shared" si="154"/>
        <v>Cusco</v>
      </c>
      <c r="T226" s="69" t="str">
        <f t="shared" si="154"/>
        <v>Huancavelica</v>
      </c>
      <c r="U226" s="69" t="str">
        <f t="shared" si="154"/>
        <v>Huánuco</v>
      </c>
      <c r="V226" s="69" t="str">
        <f t="shared" si="154"/>
        <v>Ica</v>
      </c>
      <c r="W226" s="69" t="str">
        <f t="shared" si="154"/>
        <v>Junín</v>
      </c>
      <c r="X226" s="69" t="str">
        <f t="shared" si="154"/>
        <v>La Libertad</v>
      </c>
      <c r="Y226" s="69" t="str">
        <f t="shared" si="154"/>
        <v>Lambayeque</v>
      </c>
      <c r="Z226" s="69" t="str">
        <f t="shared" si="154"/>
        <v>Lima</v>
      </c>
      <c r="AA226" s="69" t="str">
        <f t="shared" si="154"/>
        <v>Loreto</v>
      </c>
      <c r="AB226" s="69" t="str">
        <f t="shared" si="154"/>
        <v>Madre de Dios</v>
      </c>
      <c r="AC226" s="69" t="str">
        <f t="shared" si="154"/>
        <v>Moquegua</v>
      </c>
      <c r="AD226" s="69" t="str">
        <f t="shared" si="154"/>
        <v>Pasco</v>
      </c>
      <c r="AE226" s="69" t="str">
        <f t="shared" si="154"/>
        <v>Piura</v>
      </c>
      <c r="AF226" s="69" t="str">
        <f t="shared" si="154"/>
        <v>Puno</v>
      </c>
      <c r="AG226" s="69" t="str">
        <f t="shared" si="154"/>
        <v>San Martín</v>
      </c>
      <c r="AH226" s="69" t="str">
        <f t="shared" si="154"/>
        <v>Tacna</v>
      </c>
      <c r="AI226" s="69" t="str">
        <f t="shared" si="154"/>
        <v>Tumbes</v>
      </c>
      <c r="AJ226" s="69" t="str">
        <f t="shared" si="154"/>
        <v>Ucayali</v>
      </c>
    </row>
    <row r="227" spans="4:36" outlineLevel="1" x14ac:dyDescent="0.3">
      <c r="D227" s="70">
        <v>1</v>
      </c>
      <c r="E227" s="423" t="str">
        <f t="shared" ref="E227:E246" si="155">INDEX(l.geo.nom2,D227)</f>
        <v>2G-Urbano</v>
      </c>
      <c r="J227" s="47">
        <f t="shared" ref="J227:J246" si="156">+SUM(L227:AJ227)</f>
        <v>9055.2490526122856</v>
      </c>
      <c r="K227" s="138" t="s">
        <v>833</v>
      </c>
      <c r="L227" s="425">
        <f t="shared" ref="L227:AJ227" si="157">+MAX(0,L149-L201)</f>
        <v>393.11872080226641</v>
      </c>
      <c r="M227" s="425">
        <f t="shared" si="157"/>
        <v>269.06524326110042</v>
      </c>
      <c r="N227" s="425">
        <f t="shared" si="157"/>
        <v>393.107208022664</v>
      </c>
      <c r="O227" s="425">
        <f t="shared" si="157"/>
        <v>392.48040113320064</v>
      </c>
      <c r="P227" s="425">
        <f t="shared" si="157"/>
        <v>393.11744160453281</v>
      </c>
      <c r="Q227" s="425">
        <f t="shared" si="157"/>
        <v>393.107208022664</v>
      </c>
      <c r="R227" s="425">
        <f t="shared" si="157"/>
        <v>269.06524326110042</v>
      </c>
      <c r="S227" s="425">
        <f t="shared" si="157"/>
        <v>393.04324813598407</v>
      </c>
      <c r="T227" s="425">
        <f t="shared" si="157"/>
        <v>393.10976641813119</v>
      </c>
      <c r="U227" s="425">
        <f t="shared" si="157"/>
        <v>393.10976641813119</v>
      </c>
      <c r="V227" s="425">
        <f t="shared" si="157"/>
        <v>391.84080226640128</v>
      </c>
      <c r="W227" s="425">
        <f t="shared" si="157"/>
        <v>392.32689740516884</v>
      </c>
      <c r="X227" s="425">
        <f t="shared" si="157"/>
        <v>392.99208022664016</v>
      </c>
      <c r="Y227" s="425">
        <f t="shared" si="157"/>
        <v>392.99208022664016</v>
      </c>
      <c r="Z227" s="425">
        <f t="shared" si="157"/>
        <v>0</v>
      </c>
      <c r="AA227" s="425">
        <f t="shared" si="157"/>
        <v>393.11360401133203</v>
      </c>
      <c r="AB227" s="425">
        <f t="shared" si="157"/>
        <v>393.11360401133203</v>
      </c>
      <c r="AC227" s="425">
        <f t="shared" si="157"/>
        <v>392.35248135984079</v>
      </c>
      <c r="AD227" s="425">
        <f t="shared" si="157"/>
        <v>392.99208022664016</v>
      </c>
      <c r="AE227" s="425">
        <f t="shared" si="157"/>
        <v>392.35248135984079</v>
      </c>
      <c r="AF227" s="425">
        <f t="shared" si="157"/>
        <v>393.10976641813119</v>
      </c>
      <c r="AG227" s="425">
        <f t="shared" si="157"/>
        <v>391.96872203976119</v>
      </c>
      <c r="AH227" s="425">
        <f t="shared" si="157"/>
        <v>269.06524326110042</v>
      </c>
      <c r="AI227" s="425">
        <f t="shared" si="157"/>
        <v>392.22456158648089</v>
      </c>
      <c r="AJ227" s="425">
        <f t="shared" si="157"/>
        <v>392.48040113320064</v>
      </c>
    </row>
    <row r="228" spans="4:36" outlineLevel="1" x14ac:dyDescent="0.3">
      <c r="D228" s="70">
        <f t="shared" ref="D228:D246" si="158">+D227+1</f>
        <v>2</v>
      </c>
      <c r="E228" s="423" t="str">
        <f t="shared" si="155"/>
        <v>2G-Suburbano</v>
      </c>
      <c r="J228" s="47">
        <f t="shared" si="156"/>
        <v>37606.246784125033</v>
      </c>
      <c r="K228" s="138" t="s">
        <v>833</v>
      </c>
      <c r="L228" s="425">
        <f t="shared" ref="L228:AJ228" si="159">+MAX(0,L150-L202)</f>
        <v>1572.4736040113321</v>
      </c>
      <c r="M228" s="425">
        <f t="shared" si="159"/>
        <v>1540.5000566600324</v>
      </c>
      <c r="N228" s="425">
        <f t="shared" si="159"/>
        <v>1572.4160401133202</v>
      </c>
      <c r="O228" s="425">
        <f t="shared" si="159"/>
        <v>1569.2820056660032</v>
      </c>
      <c r="P228" s="425">
        <f t="shared" si="159"/>
        <v>1572.467208022664</v>
      </c>
      <c r="Q228" s="425">
        <f t="shared" si="159"/>
        <v>1572.4160401133202</v>
      </c>
      <c r="R228" s="425">
        <f t="shared" si="159"/>
        <v>1540.5000566600324</v>
      </c>
      <c r="S228" s="425">
        <f t="shared" si="159"/>
        <v>1572.0962406799204</v>
      </c>
      <c r="T228" s="425">
        <f t="shared" si="159"/>
        <v>1572.428832090656</v>
      </c>
      <c r="U228" s="425">
        <f t="shared" si="159"/>
        <v>1572.428832090656</v>
      </c>
      <c r="V228" s="425">
        <f t="shared" si="159"/>
        <v>1566.0840113320064</v>
      </c>
      <c r="W228" s="425">
        <f t="shared" si="159"/>
        <v>1568.5144870258441</v>
      </c>
      <c r="X228" s="425">
        <f t="shared" si="159"/>
        <v>1571.8404011332007</v>
      </c>
      <c r="Y228" s="425">
        <f t="shared" si="159"/>
        <v>1571.8404011332007</v>
      </c>
      <c r="Z228" s="425">
        <f t="shared" si="159"/>
        <v>0</v>
      </c>
      <c r="AA228" s="425">
        <f t="shared" si="159"/>
        <v>1572.44802005666</v>
      </c>
      <c r="AB228" s="425">
        <f t="shared" si="159"/>
        <v>1572.44802005666</v>
      </c>
      <c r="AC228" s="425">
        <f t="shared" si="159"/>
        <v>1568.6424067992039</v>
      </c>
      <c r="AD228" s="425">
        <f t="shared" si="159"/>
        <v>1571.8404011332007</v>
      </c>
      <c r="AE228" s="425">
        <f t="shared" si="159"/>
        <v>1568.6424067992039</v>
      </c>
      <c r="AF228" s="425">
        <f t="shared" si="159"/>
        <v>1572.428832090656</v>
      </c>
      <c r="AG228" s="425">
        <f t="shared" si="159"/>
        <v>1566.7236101988058</v>
      </c>
      <c r="AH228" s="425">
        <f t="shared" si="159"/>
        <v>1540.5000566600324</v>
      </c>
      <c r="AI228" s="425">
        <f t="shared" si="159"/>
        <v>1568.0028079324045</v>
      </c>
      <c r="AJ228" s="425">
        <f t="shared" si="159"/>
        <v>1569.2820056660032</v>
      </c>
    </row>
    <row r="229" spans="4:36" outlineLevel="1" x14ac:dyDescent="0.3">
      <c r="D229" s="70">
        <f t="shared" si="158"/>
        <v>3</v>
      </c>
      <c r="E229" s="423" t="str">
        <f t="shared" si="155"/>
        <v>2G-Rural</v>
      </c>
      <c r="J229" s="47">
        <f t="shared" si="156"/>
        <v>65937.541427300035</v>
      </c>
      <c r="K229" s="138" t="s">
        <v>833</v>
      </c>
      <c r="L229" s="425">
        <f t="shared" ref="L229:AJ229" si="160">+MAX(0,L151-L203)</f>
        <v>2751.8348832090655</v>
      </c>
      <c r="M229" s="425">
        <f t="shared" si="160"/>
        <v>2726.2560453280262</v>
      </c>
      <c r="N229" s="425">
        <f t="shared" si="160"/>
        <v>2751.7888320906563</v>
      </c>
      <c r="O229" s="425">
        <f t="shared" si="160"/>
        <v>2749.2816045328027</v>
      </c>
      <c r="P229" s="425">
        <f t="shared" si="160"/>
        <v>2751.8297664181314</v>
      </c>
      <c r="Q229" s="425">
        <f t="shared" si="160"/>
        <v>2751.7888320906563</v>
      </c>
      <c r="R229" s="425">
        <f t="shared" si="160"/>
        <v>2726.2560453280262</v>
      </c>
      <c r="S229" s="425">
        <f t="shared" si="160"/>
        <v>2751.5329925439364</v>
      </c>
      <c r="T229" s="425">
        <f t="shared" si="160"/>
        <v>2751.7990656725251</v>
      </c>
      <c r="U229" s="425">
        <f t="shared" si="160"/>
        <v>2751.7990656725251</v>
      </c>
      <c r="V229" s="425">
        <f t="shared" si="160"/>
        <v>2746.7232090656053</v>
      </c>
      <c r="W229" s="425">
        <f t="shared" si="160"/>
        <v>2748.6675896206752</v>
      </c>
      <c r="X229" s="425">
        <f t="shared" si="160"/>
        <v>2751.3283209065607</v>
      </c>
      <c r="Y229" s="425">
        <f t="shared" si="160"/>
        <v>2751.3283209065607</v>
      </c>
      <c r="Z229" s="425">
        <f t="shared" si="160"/>
        <v>0</v>
      </c>
      <c r="AA229" s="425">
        <f t="shared" si="160"/>
        <v>2751.814416045328</v>
      </c>
      <c r="AB229" s="425">
        <f t="shared" si="160"/>
        <v>2751.814416045328</v>
      </c>
      <c r="AC229" s="425">
        <f t="shared" si="160"/>
        <v>2748.7699254393633</v>
      </c>
      <c r="AD229" s="425">
        <f t="shared" si="160"/>
        <v>2751.3283209065607</v>
      </c>
      <c r="AE229" s="425">
        <f t="shared" si="160"/>
        <v>2748.7699254393633</v>
      </c>
      <c r="AF229" s="425">
        <f t="shared" si="160"/>
        <v>2751.7990656725251</v>
      </c>
      <c r="AG229" s="425">
        <f t="shared" si="160"/>
        <v>2747.2348881590447</v>
      </c>
      <c r="AH229" s="425">
        <f t="shared" si="160"/>
        <v>2726.2560453280262</v>
      </c>
      <c r="AI229" s="425">
        <f t="shared" si="160"/>
        <v>2748.2582463459239</v>
      </c>
      <c r="AJ229" s="425">
        <f t="shared" si="160"/>
        <v>2749.2816045328027</v>
      </c>
    </row>
    <row r="230" spans="4:36" outlineLevel="1" x14ac:dyDescent="0.3">
      <c r="D230" s="70">
        <f t="shared" si="158"/>
        <v>4</v>
      </c>
      <c r="E230" s="423" t="str">
        <f t="shared" si="155"/>
        <v>2G-Libre</v>
      </c>
      <c r="J230" s="47">
        <f t="shared" si="156"/>
        <v>0</v>
      </c>
      <c r="K230" s="138" t="s">
        <v>833</v>
      </c>
      <c r="L230" s="425">
        <f t="shared" ref="L230:AJ230" si="161">+MAX(0,L152-L204)</f>
        <v>0</v>
      </c>
      <c r="M230" s="425">
        <f t="shared" si="161"/>
        <v>0</v>
      </c>
      <c r="N230" s="425">
        <f t="shared" si="161"/>
        <v>0</v>
      </c>
      <c r="O230" s="425">
        <f t="shared" si="161"/>
        <v>0</v>
      </c>
      <c r="P230" s="425">
        <f t="shared" si="161"/>
        <v>0</v>
      </c>
      <c r="Q230" s="425">
        <f t="shared" si="161"/>
        <v>0</v>
      </c>
      <c r="R230" s="425">
        <f t="shared" si="161"/>
        <v>0</v>
      </c>
      <c r="S230" s="425">
        <f t="shared" si="161"/>
        <v>0</v>
      </c>
      <c r="T230" s="425">
        <f t="shared" si="161"/>
        <v>0</v>
      </c>
      <c r="U230" s="425">
        <f t="shared" si="161"/>
        <v>0</v>
      </c>
      <c r="V230" s="425">
        <f t="shared" si="161"/>
        <v>0</v>
      </c>
      <c r="W230" s="425">
        <f t="shared" si="161"/>
        <v>0</v>
      </c>
      <c r="X230" s="425">
        <f t="shared" si="161"/>
        <v>0</v>
      </c>
      <c r="Y230" s="425">
        <f t="shared" si="161"/>
        <v>0</v>
      </c>
      <c r="Z230" s="425">
        <f t="shared" si="161"/>
        <v>0</v>
      </c>
      <c r="AA230" s="425">
        <f t="shared" si="161"/>
        <v>0</v>
      </c>
      <c r="AB230" s="425">
        <f t="shared" si="161"/>
        <v>0</v>
      </c>
      <c r="AC230" s="425">
        <f t="shared" si="161"/>
        <v>0</v>
      </c>
      <c r="AD230" s="425">
        <f t="shared" si="161"/>
        <v>0</v>
      </c>
      <c r="AE230" s="425">
        <f t="shared" si="161"/>
        <v>0</v>
      </c>
      <c r="AF230" s="425">
        <f t="shared" si="161"/>
        <v>0</v>
      </c>
      <c r="AG230" s="425">
        <f t="shared" si="161"/>
        <v>0</v>
      </c>
      <c r="AH230" s="425">
        <f t="shared" si="161"/>
        <v>0</v>
      </c>
      <c r="AI230" s="425">
        <f t="shared" si="161"/>
        <v>0</v>
      </c>
      <c r="AJ230" s="425">
        <f t="shared" si="161"/>
        <v>0</v>
      </c>
    </row>
    <row r="231" spans="4:36" outlineLevel="1" x14ac:dyDescent="0.3">
      <c r="D231" s="70">
        <f t="shared" si="158"/>
        <v>5</v>
      </c>
      <c r="E231" s="417" t="str">
        <f t="shared" si="155"/>
        <v>3G-Urbano</v>
      </c>
      <c r="J231" s="47">
        <f t="shared" si="156"/>
        <v>34685.926784125033</v>
      </c>
      <c r="K231" s="138" t="s">
        <v>833</v>
      </c>
      <c r="L231" s="425">
        <f t="shared" ref="L231:AJ231" si="162">+MAX(0,L153-L205)</f>
        <v>1450.7936040113323</v>
      </c>
      <c r="M231" s="425">
        <f t="shared" si="162"/>
        <v>1418.8200566600326</v>
      </c>
      <c r="N231" s="425">
        <f t="shared" si="162"/>
        <v>1450.7360401133203</v>
      </c>
      <c r="O231" s="425">
        <f t="shared" si="162"/>
        <v>1447.6020056660034</v>
      </c>
      <c r="P231" s="425">
        <f t="shared" si="162"/>
        <v>1450.7872080226641</v>
      </c>
      <c r="Q231" s="425">
        <f t="shared" si="162"/>
        <v>1450.7360401133203</v>
      </c>
      <c r="R231" s="425">
        <f t="shared" si="162"/>
        <v>1418.8200566600326</v>
      </c>
      <c r="S231" s="425">
        <f t="shared" si="162"/>
        <v>1450.4162406799205</v>
      </c>
      <c r="T231" s="425">
        <f t="shared" si="162"/>
        <v>1450.7488320906562</v>
      </c>
      <c r="U231" s="425">
        <f t="shared" si="162"/>
        <v>1450.7488320906562</v>
      </c>
      <c r="V231" s="425">
        <f t="shared" si="162"/>
        <v>1444.4040113320066</v>
      </c>
      <c r="W231" s="425">
        <f t="shared" si="162"/>
        <v>1446.8344870258443</v>
      </c>
      <c r="X231" s="425">
        <f t="shared" si="162"/>
        <v>1450.1604011332008</v>
      </c>
      <c r="Y231" s="425">
        <f t="shared" si="162"/>
        <v>1450.1604011332008</v>
      </c>
      <c r="Z231" s="425">
        <f t="shared" si="162"/>
        <v>0</v>
      </c>
      <c r="AA231" s="425">
        <f t="shared" si="162"/>
        <v>1450.7680200566601</v>
      </c>
      <c r="AB231" s="425">
        <f t="shared" si="162"/>
        <v>1450.7680200566601</v>
      </c>
      <c r="AC231" s="425">
        <f t="shared" si="162"/>
        <v>1446.962406799204</v>
      </c>
      <c r="AD231" s="425">
        <f t="shared" si="162"/>
        <v>1450.1604011332008</v>
      </c>
      <c r="AE231" s="425">
        <f t="shared" si="162"/>
        <v>1446.962406799204</v>
      </c>
      <c r="AF231" s="425">
        <f t="shared" si="162"/>
        <v>1450.7488320906562</v>
      </c>
      <c r="AG231" s="425">
        <f t="shared" si="162"/>
        <v>1445.0436101988059</v>
      </c>
      <c r="AH231" s="425">
        <f t="shared" si="162"/>
        <v>1418.8200566600326</v>
      </c>
      <c r="AI231" s="425">
        <f t="shared" si="162"/>
        <v>1446.3228079324047</v>
      </c>
      <c r="AJ231" s="425">
        <f t="shared" si="162"/>
        <v>1447.6020056660034</v>
      </c>
    </row>
    <row r="232" spans="4:36" outlineLevel="1" x14ac:dyDescent="0.3">
      <c r="D232" s="70">
        <f t="shared" si="158"/>
        <v>6</v>
      </c>
      <c r="E232" s="417" t="str">
        <f t="shared" si="155"/>
        <v>3G-Suburbano</v>
      </c>
      <c r="J232" s="47">
        <f t="shared" si="156"/>
        <v>138436.9121665956</v>
      </c>
      <c r="K232" s="138" t="s">
        <v>833</v>
      </c>
      <c r="L232" s="425">
        <f t="shared" ref="L232:AJ232" si="163">+MAX(0,L154-L206)</f>
        <v>5803.1744160453291</v>
      </c>
      <c r="M232" s="425">
        <f t="shared" si="163"/>
        <v>5573.0152366719567</v>
      </c>
      <c r="N232" s="425">
        <f t="shared" si="163"/>
        <v>5802.9441604532813</v>
      </c>
      <c r="O232" s="425">
        <f t="shared" si="163"/>
        <v>5790.4080226640135</v>
      </c>
      <c r="P232" s="425">
        <f t="shared" si="163"/>
        <v>5803.1488320906565</v>
      </c>
      <c r="Q232" s="425">
        <f t="shared" si="163"/>
        <v>5802.9441604532813</v>
      </c>
      <c r="R232" s="425">
        <f t="shared" si="163"/>
        <v>5573.0152366719567</v>
      </c>
      <c r="S232" s="425">
        <f t="shared" si="163"/>
        <v>5801.6649627196821</v>
      </c>
      <c r="T232" s="425">
        <f t="shared" si="163"/>
        <v>5802.9953283626246</v>
      </c>
      <c r="U232" s="425">
        <f t="shared" si="163"/>
        <v>5802.9953283626246</v>
      </c>
      <c r="V232" s="425">
        <f t="shared" si="163"/>
        <v>5777.6160453280263</v>
      </c>
      <c r="W232" s="425">
        <f t="shared" si="163"/>
        <v>5787.3379481033771</v>
      </c>
      <c r="X232" s="425">
        <f t="shared" si="163"/>
        <v>5800.6416045328033</v>
      </c>
      <c r="Y232" s="425">
        <f t="shared" si="163"/>
        <v>5800.6416045328033</v>
      </c>
      <c r="Z232" s="425">
        <f t="shared" si="163"/>
        <v>0</v>
      </c>
      <c r="AA232" s="425">
        <f t="shared" si="163"/>
        <v>5803.0720802266405</v>
      </c>
      <c r="AB232" s="425">
        <f t="shared" si="163"/>
        <v>5803.0720802266405</v>
      </c>
      <c r="AC232" s="425">
        <f t="shared" si="163"/>
        <v>5787.8496271968161</v>
      </c>
      <c r="AD232" s="425">
        <f t="shared" si="163"/>
        <v>5800.6416045328033</v>
      </c>
      <c r="AE232" s="425">
        <f t="shared" si="163"/>
        <v>5787.8496271968161</v>
      </c>
      <c r="AF232" s="425">
        <f t="shared" si="163"/>
        <v>5802.9953283626246</v>
      </c>
      <c r="AG232" s="425">
        <f t="shared" si="163"/>
        <v>5780.1744407952237</v>
      </c>
      <c r="AH232" s="425">
        <f t="shared" si="163"/>
        <v>5573.0152366719567</v>
      </c>
      <c r="AI232" s="425">
        <f t="shared" si="163"/>
        <v>5785.2912317296186</v>
      </c>
      <c r="AJ232" s="425">
        <f t="shared" si="163"/>
        <v>5790.4080226640135</v>
      </c>
    </row>
    <row r="233" spans="4:36" outlineLevel="1" x14ac:dyDescent="0.3">
      <c r="D233" s="70">
        <f t="shared" si="158"/>
        <v>7</v>
      </c>
      <c r="E233" s="417" t="str">
        <f t="shared" si="155"/>
        <v>3G-Rural</v>
      </c>
      <c r="J233" s="47">
        <f t="shared" si="156"/>
        <v>243334.58035237505</v>
      </c>
      <c r="K233" s="138" t="s">
        <v>833</v>
      </c>
      <c r="L233" s="425">
        <f t="shared" ref="L233:AJ233" si="164">+MAX(0,L155-L207)</f>
        <v>10155.580812033999</v>
      </c>
      <c r="M233" s="425">
        <f t="shared" si="164"/>
        <v>10059.660169980099</v>
      </c>
      <c r="N233" s="425">
        <f t="shared" si="164"/>
        <v>10155.408120339962</v>
      </c>
      <c r="O233" s="425">
        <f t="shared" si="164"/>
        <v>10146.006016998012</v>
      </c>
      <c r="P233" s="425">
        <f t="shared" si="164"/>
        <v>10155.561624067994</v>
      </c>
      <c r="Q233" s="425">
        <f t="shared" si="164"/>
        <v>10155.408120339962</v>
      </c>
      <c r="R233" s="425">
        <f t="shared" si="164"/>
        <v>10059.660169980099</v>
      </c>
      <c r="S233" s="425">
        <f t="shared" si="164"/>
        <v>10154.448722039764</v>
      </c>
      <c r="T233" s="425">
        <f t="shared" si="164"/>
        <v>10155.44649627197</v>
      </c>
      <c r="U233" s="425">
        <f t="shared" si="164"/>
        <v>10155.44649627197</v>
      </c>
      <c r="V233" s="425">
        <f t="shared" si="164"/>
        <v>10136.412033996021</v>
      </c>
      <c r="W233" s="425">
        <f t="shared" si="164"/>
        <v>10143.703461077534</v>
      </c>
      <c r="X233" s="425">
        <f t="shared" si="164"/>
        <v>10153.681203399605</v>
      </c>
      <c r="Y233" s="425">
        <f t="shared" si="164"/>
        <v>10153.681203399605</v>
      </c>
      <c r="Z233" s="425">
        <f t="shared" si="164"/>
        <v>0</v>
      </c>
      <c r="AA233" s="425">
        <f t="shared" si="164"/>
        <v>10155.504060169982</v>
      </c>
      <c r="AB233" s="425">
        <f t="shared" si="164"/>
        <v>10155.504060169982</v>
      </c>
      <c r="AC233" s="425">
        <f t="shared" si="164"/>
        <v>10144.087220397614</v>
      </c>
      <c r="AD233" s="425">
        <f t="shared" si="164"/>
        <v>10153.681203399605</v>
      </c>
      <c r="AE233" s="425">
        <f t="shared" si="164"/>
        <v>10144.087220397614</v>
      </c>
      <c r="AF233" s="425">
        <f t="shared" si="164"/>
        <v>10155.44649627197</v>
      </c>
      <c r="AG233" s="425">
        <f t="shared" si="164"/>
        <v>10138.33083059642</v>
      </c>
      <c r="AH233" s="425">
        <f t="shared" si="164"/>
        <v>10059.660169980099</v>
      </c>
      <c r="AI233" s="425">
        <f t="shared" si="164"/>
        <v>10142.168423797215</v>
      </c>
      <c r="AJ233" s="425">
        <f t="shared" si="164"/>
        <v>10146.006016998012</v>
      </c>
    </row>
    <row r="234" spans="4:36" outlineLevel="1" x14ac:dyDescent="0.3">
      <c r="D234" s="70">
        <f t="shared" si="158"/>
        <v>8</v>
      </c>
      <c r="E234" s="417" t="str">
        <f t="shared" si="155"/>
        <v>3G-Libre</v>
      </c>
      <c r="J234" s="47">
        <f t="shared" si="156"/>
        <v>0</v>
      </c>
      <c r="K234" s="138" t="s">
        <v>833</v>
      </c>
      <c r="L234" s="425">
        <f t="shared" ref="L234:AJ234" si="165">+MAX(0,L156-L208)</f>
        <v>0</v>
      </c>
      <c r="M234" s="425">
        <f t="shared" si="165"/>
        <v>0</v>
      </c>
      <c r="N234" s="425">
        <f t="shared" si="165"/>
        <v>0</v>
      </c>
      <c r="O234" s="425">
        <f t="shared" si="165"/>
        <v>0</v>
      </c>
      <c r="P234" s="425">
        <f t="shared" si="165"/>
        <v>0</v>
      </c>
      <c r="Q234" s="425">
        <f t="shared" si="165"/>
        <v>0</v>
      </c>
      <c r="R234" s="425">
        <f t="shared" si="165"/>
        <v>0</v>
      </c>
      <c r="S234" s="425">
        <f t="shared" si="165"/>
        <v>0</v>
      </c>
      <c r="T234" s="425">
        <f t="shared" si="165"/>
        <v>0</v>
      </c>
      <c r="U234" s="425">
        <f t="shared" si="165"/>
        <v>0</v>
      </c>
      <c r="V234" s="425">
        <f t="shared" si="165"/>
        <v>0</v>
      </c>
      <c r="W234" s="425">
        <f t="shared" si="165"/>
        <v>0</v>
      </c>
      <c r="X234" s="425">
        <f t="shared" si="165"/>
        <v>0</v>
      </c>
      <c r="Y234" s="425">
        <f t="shared" si="165"/>
        <v>0</v>
      </c>
      <c r="Z234" s="425">
        <f t="shared" si="165"/>
        <v>0</v>
      </c>
      <c r="AA234" s="425">
        <f t="shared" si="165"/>
        <v>0</v>
      </c>
      <c r="AB234" s="425">
        <f t="shared" si="165"/>
        <v>0</v>
      </c>
      <c r="AC234" s="425">
        <f t="shared" si="165"/>
        <v>0</v>
      </c>
      <c r="AD234" s="425">
        <f t="shared" si="165"/>
        <v>0</v>
      </c>
      <c r="AE234" s="425">
        <f t="shared" si="165"/>
        <v>0</v>
      </c>
      <c r="AF234" s="425">
        <f t="shared" si="165"/>
        <v>0</v>
      </c>
      <c r="AG234" s="425">
        <f t="shared" si="165"/>
        <v>0</v>
      </c>
      <c r="AH234" s="425">
        <f t="shared" si="165"/>
        <v>0</v>
      </c>
      <c r="AI234" s="425">
        <f t="shared" si="165"/>
        <v>0</v>
      </c>
      <c r="AJ234" s="425">
        <f t="shared" si="165"/>
        <v>0</v>
      </c>
    </row>
    <row r="235" spans="4:36" outlineLevel="1" x14ac:dyDescent="0.3">
      <c r="D235" s="70">
        <f t="shared" si="158"/>
        <v>9</v>
      </c>
      <c r="E235" s="416" t="str">
        <f t="shared" si="155"/>
        <v>4G-Urbano</v>
      </c>
      <c r="J235" s="47">
        <f t="shared" si="156"/>
        <v>0</v>
      </c>
      <c r="K235" s="138" t="s">
        <v>833</v>
      </c>
      <c r="L235" s="425">
        <f t="shared" ref="L235:AJ235" si="166">+MAX(0,L157-L209)</f>
        <v>0</v>
      </c>
      <c r="M235" s="425">
        <f t="shared" si="166"/>
        <v>0</v>
      </c>
      <c r="N235" s="425">
        <f t="shared" si="166"/>
        <v>0</v>
      </c>
      <c r="O235" s="425">
        <f t="shared" si="166"/>
        <v>0</v>
      </c>
      <c r="P235" s="425">
        <f t="shared" si="166"/>
        <v>0</v>
      </c>
      <c r="Q235" s="425">
        <f t="shared" si="166"/>
        <v>0</v>
      </c>
      <c r="R235" s="425">
        <f t="shared" si="166"/>
        <v>0</v>
      </c>
      <c r="S235" s="425">
        <f t="shared" si="166"/>
        <v>0</v>
      </c>
      <c r="T235" s="425">
        <f t="shared" si="166"/>
        <v>0</v>
      </c>
      <c r="U235" s="425">
        <f t="shared" si="166"/>
        <v>0</v>
      </c>
      <c r="V235" s="425">
        <f t="shared" si="166"/>
        <v>0</v>
      </c>
      <c r="W235" s="425">
        <f t="shared" si="166"/>
        <v>0</v>
      </c>
      <c r="X235" s="425">
        <f t="shared" si="166"/>
        <v>0</v>
      </c>
      <c r="Y235" s="425">
        <f t="shared" si="166"/>
        <v>0</v>
      </c>
      <c r="Z235" s="425">
        <f t="shared" si="166"/>
        <v>0</v>
      </c>
      <c r="AA235" s="425">
        <f t="shared" si="166"/>
        <v>0</v>
      </c>
      <c r="AB235" s="425">
        <f t="shared" si="166"/>
        <v>0</v>
      </c>
      <c r="AC235" s="425">
        <f t="shared" si="166"/>
        <v>0</v>
      </c>
      <c r="AD235" s="425">
        <f t="shared" si="166"/>
        <v>0</v>
      </c>
      <c r="AE235" s="425">
        <f t="shared" si="166"/>
        <v>0</v>
      </c>
      <c r="AF235" s="425">
        <f t="shared" si="166"/>
        <v>0</v>
      </c>
      <c r="AG235" s="425">
        <f t="shared" si="166"/>
        <v>0</v>
      </c>
      <c r="AH235" s="425">
        <f t="shared" si="166"/>
        <v>0</v>
      </c>
      <c r="AI235" s="425">
        <f t="shared" si="166"/>
        <v>0</v>
      </c>
      <c r="AJ235" s="425">
        <f t="shared" si="166"/>
        <v>0</v>
      </c>
    </row>
    <row r="236" spans="4:36" outlineLevel="1" x14ac:dyDescent="0.3">
      <c r="D236" s="70">
        <f t="shared" si="158"/>
        <v>10</v>
      </c>
      <c r="E236" s="416" t="str">
        <f t="shared" si="155"/>
        <v>4G-Suburbano</v>
      </c>
      <c r="J236" s="47">
        <f t="shared" si="156"/>
        <v>0</v>
      </c>
      <c r="K236" s="138" t="s">
        <v>833</v>
      </c>
      <c r="L236" s="425">
        <f t="shared" ref="L236:AJ236" si="167">+MAX(0,L158-L210)</f>
        <v>0</v>
      </c>
      <c r="M236" s="425">
        <f t="shared" si="167"/>
        <v>0</v>
      </c>
      <c r="N236" s="425">
        <f t="shared" si="167"/>
        <v>0</v>
      </c>
      <c r="O236" s="425">
        <f t="shared" si="167"/>
        <v>0</v>
      </c>
      <c r="P236" s="425">
        <f t="shared" si="167"/>
        <v>0</v>
      </c>
      <c r="Q236" s="425">
        <f t="shared" si="167"/>
        <v>0</v>
      </c>
      <c r="R236" s="425">
        <f t="shared" si="167"/>
        <v>0</v>
      </c>
      <c r="S236" s="425">
        <f t="shared" si="167"/>
        <v>0</v>
      </c>
      <c r="T236" s="425">
        <f t="shared" si="167"/>
        <v>0</v>
      </c>
      <c r="U236" s="425">
        <f t="shared" si="167"/>
        <v>0</v>
      </c>
      <c r="V236" s="425">
        <f t="shared" si="167"/>
        <v>0</v>
      </c>
      <c r="W236" s="425">
        <f t="shared" si="167"/>
        <v>0</v>
      </c>
      <c r="X236" s="425">
        <f t="shared" si="167"/>
        <v>0</v>
      </c>
      <c r="Y236" s="425">
        <f t="shared" si="167"/>
        <v>0</v>
      </c>
      <c r="Z236" s="425">
        <f t="shared" si="167"/>
        <v>0</v>
      </c>
      <c r="AA236" s="425">
        <f t="shared" si="167"/>
        <v>0</v>
      </c>
      <c r="AB236" s="425">
        <f t="shared" si="167"/>
        <v>0</v>
      </c>
      <c r="AC236" s="425">
        <f t="shared" si="167"/>
        <v>0</v>
      </c>
      <c r="AD236" s="425">
        <f t="shared" si="167"/>
        <v>0</v>
      </c>
      <c r="AE236" s="425">
        <f t="shared" si="167"/>
        <v>0</v>
      </c>
      <c r="AF236" s="425">
        <f t="shared" si="167"/>
        <v>0</v>
      </c>
      <c r="AG236" s="425">
        <f t="shared" si="167"/>
        <v>0</v>
      </c>
      <c r="AH236" s="425">
        <f t="shared" si="167"/>
        <v>0</v>
      </c>
      <c r="AI236" s="425">
        <f t="shared" si="167"/>
        <v>0</v>
      </c>
      <c r="AJ236" s="425">
        <f t="shared" si="167"/>
        <v>0</v>
      </c>
    </row>
    <row r="237" spans="4:36" outlineLevel="1" x14ac:dyDescent="0.3">
      <c r="D237" s="70">
        <f t="shared" si="158"/>
        <v>11</v>
      </c>
      <c r="E237" s="416" t="str">
        <f t="shared" si="155"/>
        <v>4G-Rural</v>
      </c>
      <c r="J237" s="47">
        <f t="shared" si="156"/>
        <v>0</v>
      </c>
      <c r="K237" s="138" t="s">
        <v>833</v>
      </c>
      <c r="L237" s="425">
        <f t="shared" ref="L237:AJ237" si="168">+MAX(0,L159-L211)</f>
        <v>0</v>
      </c>
      <c r="M237" s="425">
        <f t="shared" si="168"/>
        <v>0</v>
      </c>
      <c r="N237" s="425">
        <f t="shared" si="168"/>
        <v>0</v>
      </c>
      <c r="O237" s="425">
        <f t="shared" si="168"/>
        <v>0</v>
      </c>
      <c r="P237" s="425">
        <f t="shared" si="168"/>
        <v>0</v>
      </c>
      <c r="Q237" s="425">
        <f t="shared" si="168"/>
        <v>0</v>
      </c>
      <c r="R237" s="425">
        <f t="shared" si="168"/>
        <v>0</v>
      </c>
      <c r="S237" s="425">
        <f t="shared" si="168"/>
        <v>0</v>
      </c>
      <c r="T237" s="425">
        <f t="shared" si="168"/>
        <v>0</v>
      </c>
      <c r="U237" s="425">
        <f t="shared" si="168"/>
        <v>0</v>
      </c>
      <c r="V237" s="425">
        <f t="shared" si="168"/>
        <v>0</v>
      </c>
      <c r="W237" s="425">
        <f t="shared" si="168"/>
        <v>0</v>
      </c>
      <c r="X237" s="425">
        <f t="shared" si="168"/>
        <v>0</v>
      </c>
      <c r="Y237" s="425">
        <f t="shared" si="168"/>
        <v>0</v>
      </c>
      <c r="Z237" s="425">
        <f t="shared" si="168"/>
        <v>0</v>
      </c>
      <c r="AA237" s="425">
        <f t="shared" si="168"/>
        <v>0</v>
      </c>
      <c r="AB237" s="425">
        <f t="shared" si="168"/>
        <v>0</v>
      </c>
      <c r="AC237" s="425">
        <f t="shared" si="168"/>
        <v>0</v>
      </c>
      <c r="AD237" s="425">
        <f t="shared" si="168"/>
        <v>0</v>
      </c>
      <c r="AE237" s="425">
        <f t="shared" si="168"/>
        <v>0</v>
      </c>
      <c r="AF237" s="425">
        <f t="shared" si="168"/>
        <v>0</v>
      </c>
      <c r="AG237" s="425">
        <f t="shared" si="168"/>
        <v>0</v>
      </c>
      <c r="AH237" s="425">
        <f t="shared" si="168"/>
        <v>0</v>
      </c>
      <c r="AI237" s="425">
        <f t="shared" si="168"/>
        <v>0</v>
      </c>
      <c r="AJ237" s="425">
        <f t="shared" si="168"/>
        <v>0</v>
      </c>
    </row>
    <row r="238" spans="4:36" outlineLevel="1" x14ac:dyDescent="0.3">
      <c r="D238" s="70">
        <f t="shared" si="158"/>
        <v>12</v>
      </c>
      <c r="E238" s="416" t="str">
        <f t="shared" si="155"/>
        <v>4G-Libre</v>
      </c>
      <c r="J238" s="47">
        <f t="shared" si="156"/>
        <v>0</v>
      </c>
      <c r="K238" s="138" t="s">
        <v>833</v>
      </c>
      <c r="L238" s="425">
        <f t="shared" ref="L238:AJ238" si="169">+MAX(0,L160-L212)</f>
        <v>0</v>
      </c>
      <c r="M238" s="425">
        <f t="shared" si="169"/>
        <v>0</v>
      </c>
      <c r="N238" s="425">
        <f t="shared" si="169"/>
        <v>0</v>
      </c>
      <c r="O238" s="425">
        <f t="shared" si="169"/>
        <v>0</v>
      </c>
      <c r="P238" s="425">
        <f t="shared" si="169"/>
        <v>0</v>
      </c>
      <c r="Q238" s="425">
        <f t="shared" si="169"/>
        <v>0</v>
      </c>
      <c r="R238" s="425">
        <f t="shared" si="169"/>
        <v>0</v>
      </c>
      <c r="S238" s="425">
        <f t="shared" si="169"/>
        <v>0</v>
      </c>
      <c r="T238" s="425">
        <f t="shared" si="169"/>
        <v>0</v>
      </c>
      <c r="U238" s="425">
        <f t="shared" si="169"/>
        <v>0</v>
      </c>
      <c r="V238" s="425">
        <f t="shared" si="169"/>
        <v>0</v>
      </c>
      <c r="W238" s="425">
        <f t="shared" si="169"/>
        <v>0</v>
      </c>
      <c r="X238" s="425">
        <f t="shared" si="169"/>
        <v>0</v>
      </c>
      <c r="Y238" s="425">
        <f t="shared" si="169"/>
        <v>0</v>
      </c>
      <c r="Z238" s="425">
        <f t="shared" si="169"/>
        <v>0</v>
      </c>
      <c r="AA238" s="425">
        <f t="shared" si="169"/>
        <v>0</v>
      </c>
      <c r="AB238" s="425">
        <f t="shared" si="169"/>
        <v>0</v>
      </c>
      <c r="AC238" s="425">
        <f t="shared" si="169"/>
        <v>0</v>
      </c>
      <c r="AD238" s="425">
        <f t="shared" si="169"/>
        <v>0</v>
      </c>
      <c r="AE238" s="425">
        <f t="shared" si="169"/>
        <v>0</v>
      </c>
      <c r="AF238" s="425">
        <f t="shared" si="169"/>
        <v>0</v>
      </c>
      <c r="AG238" s="425">
        <f t="shared" si="169"/>
        <v>0</v>
      </c>
      <c r="AH238" s="425">
        <f t="shared" si="169"/>
        <v>0</v>
      </c>
      <c r="AI238" s="425">
        <f t="shared" si="169"/>
        <v>0</v>
      </c>
      <c r="AJ238" s="425">
        <f t="shared" si="169"/>
        <v>0</v>
      </c>
    </row>
    <row r="239" spans="4:36" outlineLevel="1" x14ac:dyDescent="0.3">
      <c r="D239" s="70">
        <f t="shared" si="158"/>
        <v>13</v>
      </c>
      <c r="E239" s="71" t="str">
        <f t="shared" si="155"/>
        <v>Libre</v>
      </c>
      <c r="J239" s="47">
        <f t="shared" si="156"/>
        <v>0</v>
      </c>
      <c r="K239" s="138" t="s">
        <v>833</v>
      </c>
      <c r="L239" s="425">
        <f t="shared" ref="L239:AJ239" si="170">+MAX(0,L161-L213)</f>
        <v>0</v>
      </c>
      <c r="M239" s="425">
        <f t="shared" si="170"/>
        <v>0</v>
      </c>
      <c r="N239" s="425">
        <f t="shared" si="170"/>
        <v>0</v>
      </c>
      <c r="O239" s="425">
        <f t="shared" si="170"/>
        <v>0</v>
      </c>
      <c r="P239" s="425">
        <f t="shared" si="170"/>
        <v>0</v>
      </c>
      <c r="Q239" s="425">
        <f t="shared" si="170"/>
        <v>0</v>
      </c>
      <c r="R239" s="425">
        <f t="shared" si="170"/>
        <v>0</v>
      </c>
      <c r="S239" s="425">
        <f t="shared" si="170"/>
        <v>0</v>
      </c>
      <c r="T239" s="425">
        <f t="shared" si="170"/>
        <v>0</v>
      </c>
      <c r="U239" s="425">
        <f t="shared" si="170"/>
        <v>0</v>
      </c>
      <c r="V239" s="425">
        <f t="shared" si="170"/>
        <v>0</v>
      </c>
      <c r="W239" s="425">
        <f t="shared" si="170"/>
        <v>0</v>
      </c>
      <c r="X239" s="425">
        <f t="shared" si="170"/>
        <v>0</v>
      </c>
      <c r="Y239" s="425">
        <f t="shared" si="170"/>
        <v>0</v>
      </c>
      <c r="Z239" s="425">
        <f t="shared" si="170"/>
        <v>0</v>
      </c>
      <c r="AA239" s="425">
        <f t="shared" si="170"/>
        <v>0</v>
      </c>
      <c r="AB239" s="425">
        <f t="shared" si="170"/>
        <v>0</v>
      </c>
      <c r="AC239" s="425">
        <f t="shared" si="170"/>
        <v>0</v>
      </c>
      <c r="AD239" s="425">
        <f t="shared" si="170"/>
        <v>0</v>
      </c>
      <c r="AE239" s="425">
        <f t="shared" si="170"/>
        <v>0</v>
      </c>
      <c r="AF239" s="425">
        <f t="shared" si="170"/>
        <v>0</v>
      </c>
      <c r="AG239" s="425">
        <f t="shared" si="170"/>
        <v>0</v>
      </c>
      <c r="AH239" s="425">
        <f t="shared" si="170"/>
        <v>0</v>
      </c>
      <c r="AI239" s="425">
        <f t="shared" si="170"/>
        <v>0</v>
      </c>
      <c r="AJ239" s="425">
        <f t="shared" si="170"/>
        <v>0</v>
      </c>
    </row>
    <row r="240" spans="4:36" outlineLevel="1" x14ac:dyDescent="0.3">
      <c r="D240" s="70">
        <f t="shared" si="158"/>
        <v>14</v>
      </c>
      <c r="E240" s="71" t="str">
        <f t="shared" si="155"/>
        <v>Libre</v>
      </c>
      <c r="J240" s="47">
        <f t="shared" si="156"/>
        <v>0</v>
      </c>
      <c r="K240" s="138" t="s">
        <v>833</v>
      </c>
      <c r="L240" s="425">
        <f t="shared" ref="L240:AJ240" si="171">+MAX(0,L162-L214)</f>
        <v>0</v>
      </c>
      <c r="M240" s="425">
        <f t="shared" si="171"/>
        <v>0</v>
      </c>
      <c r="N240" s="425">
        <f t="shared" si="171"/>
        <v>0</v>
      </c>
      <c r="O240" s="425">
        <f t="shared" si="171"/>
        <v>0</v>
      </c>
      <c r="P240" s="425">
        <f t="shared" si="171"/>
        <v>0</v>
      </c>
      <c r="Q240" s="425">
        <f t="shared" si="171"/>
        <v>0</v>
      </c>
      <c r="R240" s="425">
        <f t="shared" si="171"/>
        <v>0</v>
      </c>
      <c r="S240" s="425">
        <f t="shared" si="171"/>
        <v>0</v>
      </c>
      <c r="T240" s="425">
        <f t="shared" si="171"/>
        <v>0</v>
      </c>
      <c r="U240" s="425">
        <f t="shared" si="171"/>
        <v>0</v>
      </c>
      <c r="V240" s="425">
        <f t="shared" si="171"/>
        <v>0</v>
      </c>
      <c r="W240" s="425">
        <f t="shared" si="171"/>
        <v>0</v>
      </c>
      <c r="X240" s="425">
        <f t="shared" si="171"/>
        <v>0</v>
      </c>
      <c r="Y240" s="425">
        <f t="shared" si="171"/>
        <v>0</v>
      </c>
      <c r="Z240" s="425">
        <f t="shared" si="171"/>
        <v>0</v>
      </c>
      <c r="AA240" s="425">
        <f t="shared" si="171"/>
        <v>0</v>
      </c>
      <c r="AB240" s="425">
        <f t="shared" si="171"/>
        <v>0</v>
      </c>
      <c r="AC240" s="425">
        <f t="shared" si="171"/>
        <v>0</v>
      </c>
      <c r="AD240" s="425">
        <f t="shared" si="171"/>
        <v>0</v>
      </c>
      <c r="AE240" s="425">
        <f t="shared" si="171"/>
        <v>0</v>
      </c>
      <c r="AF240" s="425">
        <f t="shared" si="171"/>
        <v>0</v>
      </c>
      <c r="AG240" s="425">
        <f t="shared" si="171"/>
        <v>0</v>
      </c>
      <c r="AH240" s="425">
        <f t="shared" si="171"/>
        <v>0</v>
      </c>
      <c r="AI240" s="425">
        <f t="shared" si="171"/>
        <v>0</v>
      </c>
      <c r="AJ240" s="425">
        <f t="shared" si="171"/>
        <v>0</v>
      </c>
    </row>
    <row r="241" spans="2:36" outlineLevel="1" x14ac:dyDescent="0.3">
      <c r="D241" s="70">
        <f t="shared" si="158"/>
        <v>15</v>
      </c>
      <c r="E241" s="71" t="str">
        <f t="shared" si="155"/>
        <v>Libre</v>
      </c>
      <c r="J241" s="47">
        <f t="shared" si="156"/>
        <v>0</v>
      </c>
      <c r="K241" s="138" t="s">
        <v>833</v>
      </c>
      <c r="L241" s="425">
        <f t="shared" ref="L241:AJ241" si="172">+MAX(0,L163-L215)</f>
        <v>0</v>
      </c>
      <c r="M241" s="425">
        <f t="shared" si="172"/>
        <v>0</v>
      </c>
      <c r="N241" s="425">
        <f t="shared" si="172"/>
        <v>0</v>
      </c>
      <c r="O241" s="425">
        <f t="shared" si="172"/>
        <v>0</v>
      </c>
      <c r="P241" s="425">
        <f t="shared" si="172"/>
        <v>0</v>
      </c>
      <c r="Q241" s="425">
        <f t="shared" si="172"/>
        <v>0</v>
      </c>
      <c r="R241" s="425">
        <f t="shared" si="172"/>
        <v>0</v>
      </c>
      <c r="S241" s="425">
        <f t="shared" si="172"/>
        <v>0</v>
      </c>
      <c r="T241" s="425">
        <f t="shared" si="172"/>
        <v>0</v>
      </c>
      <c r="U241" s="425">
        <f t="shared" si="172"/>
        <v>0</v>
      </c>
      <c r="V241" s="425">
        <f t="shared" si="172"/>
        <v>0</v>
      </c>
      <c r="W241" s="425">
        <f t="shared" si="172"/>
        <v>0</v>
      </c>
      <c r="X241" s="425">
        <f t="shared" si="172"/>
        <v>0</v>
      </c>
      <c r="Y241" s="425">
        <f t="shared" si="172"/>
        <v>0</v>
      </c>
      <c r="Z241" s="425">
        <f t="shared" si="172"/>
        <v>0</v>
      </c>
      <c r="AA241" s="425">
        <f t="shared" si="172"/>
        <v>0</v>
      </c>
      <c r="AB241" s="425">
        <f t="shared" si="172"/>
        <v>0</v>
      </c>
      <c r="AC241" s="425">
        <f t="shared" si="172"/>
        <v>0</v>
      </c>
      <c r="AD241" s="425">
        <f t="shared" si="172"/>
        <v>0</v>
      </c>
      <c r="AE241" s="425">
        <f t="shared" si="172"/>
        <v>0</v>
      </c>
      <c r="AF241" s="425">
        <f t="shared" si="172"/>
        <v>0</v>
      </c>
      <c r="AG241" s="425">
        <f t="shared" si="172"/>
        <v>0</v>
      </c>
      <c r="AH241" s="425">
        <f t="shared" si="172"/>
        <v>0</v>
      </c>
      <c r="AI241" s="425">
        <f t="shared" si="172"/>
        <v>0</v>
      </c>
      <c r="AJ241" s="425">
        <f t="shared" si="172"/>
        <v>0</v>
      </c>
    </row>
    <row r="242" spans="2:36" outlineLevel="1" x14ac:dyDescent="0.3">
      <c r="D242" s="70">
        <f t="shared" si="158"/>
        <v>16</v>
      </c>
      <c r="E242" s="71" t="str">
        <f t="shared" si="155"/>
        <v>Libre</v>
      </c>
      <c r="J242" s="47">
        <f t="shared" si="156"/>
        <v>0</v>
      </c>
      <c r="K242" s="138" t="s">
        <v>833</v>
      </c>
      <c r="L242" s="425">
        <f t="shared" ref="L242:AJ242" si="173">+MAX(0,L164-L216)</f>
        <v>0</v>
      </c>
      <c r="M242" s="425">
        <f t="shared" si="173"/>
        <v>0</v>
      </c>
      <c r="N242" s="425">
        <f t="shared" si="173"/>
        <v>0</v>
      </c>
      <c r="O242" s="425">
        <f t="shared" si="173"/>
        <v>0</v>
      </c>
      <c r="P242" s="425">
        <f t="shared" si="173"/>
        <v>0</v>
      </c>
      <c r="Q242" s="425">
        <f t="shared" si="173"/>
        <v>0</v>
      </c>
      <c r="R242" s="425">
        <f t="shared" si="173"/>
        <v>0</v>
      </c>
      <c r="S242" s="425">
        <f t="shared" si="173"/>
        <v>0</v>
      </c>
      <c r="T242" s="425">
        <f t="shared" si="173"/>
        <v>0</v>
      </c>
      <c r="U242" s="425">
        <f t="shared" si="173"/>
        <v>0</v>
      </c>
      <c r="V242" s="425">
        <f t="shared" si="173"/>
        <v>0</v>
      </c>
      <c r="W242" s="425">
        <f t="shared" si="173"/>
        <v>0</v>
      </c>
      <c r="X242" s="425">
        <f t="shared" si="173"/>
        <v>0</v>
      </c>
      <c r="Y242" s="425">
        <f t="shared" si="173"/>
        <v>0</v>
      </c>
      <c r="Z242" s="425">
        <f t="shared" si="173"/>
        <v>0</v>
      </c>
      <c r="AA242" s="425">
        <f t="shared" si="173"/>
        <v>0</v>
      </c>
      <c r="AB242" s="425">
        <f t="shared" si="173"/>
        <v>0</v>
      </c>
      <c r="AC242" s="425">
        <f t="shared" si="173"/>
        <v>0</v>
      </c>
      <c r="AD242" s="425">
        <f t="shared" si="173"/>
        <v>0</v>
      </c>
      <c r="AE242" s="425">
        <f t="shared" si="173"/>
        <v>0</v>
      </c>
      <c r="AF242" s="425">
        <f t="shared" si="173"/>
        <v>0</v>
      </c>
      <c r="AG242" s="425">
        <f t="shared" si="173"/>
        <v>0</v>
      </c>
      <c r="AH242" s="425">
        <f t="shared" si="173"/>
        <v>0</v>
      </c>
      <c r="AI242" s="425">
        <f t="shared" si="173"/>
        <v>0</v>
      </c>
      <c r="AJ242" s="425">
        <f t="shared" si="173"/>
        <v>0</v>
      </c>
    </row>
    <row r="243" spans="2:36" outlineLevel="1" x14ac:dyDescent="0.3">
      <c r="D243" s="70">
        <f t="shared" si="158"/>
        <v>17</v>
      </c>
      <c r="E243" s="71" t="str">
        <f t="shared" si="155"/>
        <v>Libre</v>
      </c>
      <c r="J243" s="47">
        <f t="shared" si="156"/>
        <v>0</v>
      </c>
      <c r="K243" s="138" t="s">
        <v>833</v>
      </c>
      <c r="L243" s="425">
        <f t="shared" ref="L243:AJ243" si="174">+MAX(0,L165-L217)</f>
        <v>0</v>
      </c>
      <c r="M243" s="425">
        <f t="shared" si="174"/>
        <v>0</v>
      </c>
      <c r="N243" s="425">
        <f t="shared" si="174"/>
        <v>0</v>
      </c>
      <c r="O243" s="425">
        <f t="shared" si="174"/>
        <v>0</v>
      </c>
      <c r="P243" s="425">
        <f t="shared" si="174"/>
        <v>0</v>
      </c>
      <c r="Q243" s="425">
        <f t="shared" si="174"/>
        <v>0</v>
      </c>
      <c r="R243" s="425">
        <f t="shared" si="174"/>
        <v>0</v>
      </c>
      <c r="S243" s="425">
        <f t="shared" si="174"/>
        <v>0</v>
      </c>
      <c r="T243" s="425">
        <f t="shared" si="174"/>
        <v>0</v>
      </c>
      <c r="U243" s="425">
        <f t="shared" si="174"/>
        <v>0</v>
      </c>
      <c r="V243" s="425">
        <f t="shared" si="174"/>
        <v>0</v>
      </c>
      <c r="W243" s="425">
        <f t="shared" si="174"/>
        <v>0</v>
      </c>
      <c r="X243" s="425">
        <f t="shared" si="174"/>
        <v>0</v>
      </c>
      <c r="Y243" s="425">
        <f t="shared" si="174"/>
        <v>0</v>
      </c>
      <c r="Z243" s="425">
        <f t="shared" si="174"/>
        <v>0</v>
      </c>
      <c r="AA243" s="425">
        <f t="shared" si="174"/>
        <v>0</v>
      </c>
      <c r="AB243" s="425">
        <f t="shared" si="174"/>
        <v>0</v>
      </c>
      <c r="AC243" s="425">
        <f t="shared" si="174"/>
        <v>0</v>
      </c>
      <c r="AD243" s="425">
        <f t="shared" si="174"/>
        <v>0</v>
      </c>
      <c r="AE243" s="425">
        <f t="shared" si="174"/>
        <v>0</v>
      </c>
      <c r="AF243" s="425">
        <f t="shared" si="174"/>
        <v>0</v>
      </c>
      <c r="AG243" s="425">
        <f t="shared" si="174"/>
        <v>0</v>
      </c>
      <c r="AH243" s="425">
        <f t="shared" si="174"/>
        <v>0</v>
      </c>
      <c r="AI243" s="425">
        <f t="shared" si="174"/>
        <v>0</v>
      </c>
      <c r="AJ243" s="425">
        <f t="shared" si="174"/>
        <v>0</v>
      </c>
    </row>
    <row r="244" spans="2:36" outlineLevel="1" x14ac:dyDescent="0.3">
      <c r="D244" s="70">
        <f t="shared" si="158"/>
        <v>18</v>
      </c>
      <c r="E244" s="71" t="str">
        <f t="shared" si="155"/>
        <v>Libre</v>
      </c>
      <c r="J244" s="47">
        <f t="shared" si="156"/>
        <v>0</v>
      </c>
      <c r="K244" s="138" t="s">
        <v>833</v>
      </c>
      <c r="L244" s="425">
        <f t="shared" ref="L244:AJ244" si="175">+MAX(0,L166-L218)</f>
        <v>0</v>
      </c>
      <c r="M244" s="425">
        <f t="shared" si="175"/>
        <v>0</v>
      </c>
      <c r="N244" s="425">
        <f t="shared" si="175"/>
        <v>0</v>
      </c>
      <c r="O244" s="425">
        <f t="shared" si="175"/>
        <v>0</v>
      </c>
      <c r="P244" s="425">
        <f t="shared" si="175"/>
        <v>0</v>
      </c>
      <c r="Q244" s="425">
        <f t="shared" si="175"/>
        <v>0</v>
      </c>
      <c r="R244" s="425">
        <f t="shared" si="175"/>
        <v>0</v>
      </c>
      <c r="S244" s="425">
        <f t="shared" si="175"/>
        <v>0</v>
      </c>
      <c r="T244" s="425">
        <f t="shared" si="175"/>
        <v>0</v>
      </c>
      <c r="U244" s="425">
        <f t="shared" si="175"/>
        <v>0</v>
      </c>
      <c r="V244" s="425">
        <f t="shared" si="175"/>
        <v>0</v>
      </c>
      <c r="W244" s="425">
        <f t="shared" si="175"/>
        <v>0</v>
      </c>
      <c r="X244" s="425">
        <f t="shared" si="175"/>
        <v>0</v>
      </c>
      <c r="Y244" s="425">
        <f t="shared" si="175"/>
        <v>0</v>
      </c>
      <c r="Z244" s="425">
        <f t="shared" si="175"/>
        <v>0</v>
      </c>
      <c r="AA244" s="425">
        <f t="shared" si="175"/>
        <v>0</v>
      </c>
      <c r="AB244" s="425">
        <f t="shared" si="175"/>
        <v>0</v>
      </c>
      <c r="AC244" s="425">
        <f t="shared" si="175"/>
        <v>0</v>
      </c>
      <c r="AD244" s="425">
        <f t="shared" si="175"/>
        <v>0</v>
      </c>
      <c r="AE244" s="425">
        <f t="shared" si="175"/>
        <v>0</v>
      </c>
      <c r="AF244" s="425">
        <f t="shared" si="175"/>
        <v>0</v>
      </c>
      <c r="AG244" s="425">
        <f t="shared" si="175"/>
        <v>0</v>
      </c>
      <c r="AH244" s="425">
        <f t="shared" si="175"/>
        <v>0</v>
      </c>
      <c r="AI244" s="425">
        <f t="shared" si="175"/>
        <v>0</v>
      </c>
      <c r="AJ244" s="425">
        <f t="shared" si="175"/>
        <v>0</v>
      </c>
    </row>
    <row r="245" spans="2:36" outlineLevel="1" x14ac:dyDescent="0.3">
      <c r="D245" s="70">
        <f t="shared" si="158"/>
        <v>19</v>
      </c>
      <c r="E245" s="71" t="str">
        <f t="shared" si="155"/>
        <v>Libre</v>
      </c>
      <c r="J245" s="47">
        <f t="shared" si="156"/>
        <v>0</v>
      </c>
      <c r="K245" s="138" t="s">
        <v>833</v>
      </c>
      <c r="L245" s="425">
        <f t="shared" ref="L245:AJ245" si="176">+MAX(0,L167-L219)</f>
        <v>0</v>
      </c>
      <c r="M245" s="425">
        <f t="shared" si="176"/>
        <v>0</v>
      </c>
      <c r="N245" s="425">
        <f t="shared" si="176"/>
        <v>0</v>
      </c>
      <c r="O245" s="425">
        <f t="shared" si="176"/>
        <v>0</v>
      </c>
      <c r="P245" s="425">
        <f t="shared" si="176"/>
        <v>0</v>
      </c>
      <c r="Q245" s="425">
        <f t="shared" si="176"/>
        <v>0</v>
      </c>
      <c r="R245" s="425">
        <f t="shared" si="176"/>
        <v>0</v>
      </c>
      <c r="S245" s="425">
        <f t="shared" si="176"/>
        <v>0</v>
      </c>
      <c r="T245" s="425">
        <f t="shared" si="176"/>
        <v>0</v>
      </c>
      <c r="U245" s="425">
        <f t="shared" si="176"/>
        <v>0</v>
      </c>
      <c r="V245" s="425">
        <f t="shared" si="176"/>
        <v>0</v>
      </c>
      <c r="W245" s="425">
        <f t="shared" si="176"/>
        <v>0</v>
      </c>
      <c r="X245" s="425">
        <f t="shared" si="176"/>
        <v>0</v>
      </c>
      <c r="Y245" s="425">
        <f t="shared" si="176"/>
        <v>0</v>
      </c>
      <c r="Z245" s="425">
        <f t="shared" si="176"/>
        <v>0</v>
      </c>
      <c r="AA245" s="425">
        <f t="shared" si="176"/>
        <v>0</v>
      </c>
      <c r="AB245" s="425">
        <f t="shared" si="176"/>
        <v>0</v>
      </c>
      <c r="AC245" s="425">
        <f t="shared" si="176"/>
        <v>0</v>
      </c>
      <c r="AD245" s="425">
        <f t="shared" si="176"/>
        <v>0</v>
      </c>
      <c r="AE245" s="425">
        <f t="shared" si="176"/>
        <v>0</v>
      </c>
      <c r="AF245" s="425">
        <f t="shared" si="176"/>
        <v>0</v>
      </c>
      <c r="AG245" s="425">
        <f t="shared" si="176"/>
        <v>0</v>
      </c>
      <c r="AH245" s="425">
        <f t="shared" si="176"/>
        <v>0</v>
      </c>
      <c r="AI245" s="425">
        <f t="shared" si="176"/>
        <v>0</v>
      </c>
      <c r="AJ245" s="425">
        <f t="shared" si="176"/>
        <v>0</v>
      </c>
    </row>
    <row r="246" spans="2:36" outlineLevel="1" x14ac:dyDescent="0.3">
      <c r="D246" s="70">
        <f t="shared" si="158"/>
        <v>20</v>
      </c>
      <c r="E246" s="417" t="str">
        <f t="shared" si="155"/>
        <v>Libre</v>
      </c>
      <c r="J246" s="47">
        <f t="shared" si="156"/>
        <v>0</v>
      </c>
      <c r="K246" s="138" t="s">
        <v>833</v>
      </c>
      <c r="L246" s="425">
        <f t="shared" ref="L246:AJ246" si="177">+MAX(0,L168-L220)</f>
        <v>0</v>
      </c>
      <c r="M246" s="425">
        <f t="shared" si="177"/>
        <v>0</v>
      </c>
      <c r="N246" s="425">
        <f t="shared" si="177"/>
        <v>0</v>
      </c>
      <c r="O246" s="425">
        <f t="shared" si="177"/>
        <v>0</v>
      </c>
      <c r="P246" s="425">
        <f t="shared" si="177"/>
        <v>0</v>
      </c>
      <c r="Q246" s="425">
        <f t="shared" si="177"/>
        <v>0</v>
      </c>
      <c r="R246" s="425">
        <f t="shared" si="177"/>
        <v>0</v>
      </c>
      <c r="S246" s="425">
        <f t="shared" si="177"/>
        <v>0</v>
      </c>
      <c r="T246" s="425">
        <f t="shared" si="177"/>
        <v>0</v>
      </c>
      <c r="U246" s="425">
        <f t="shared" si="177"/>
        <v>0</v>
      </c>
      <c r="V246" s="425">
        <f t="shared" si="177"/>
        <v>0</v>
      </c>
      <c r="W246" s="425">
        <f t="shared" si="177"/>
        <v>0</v>
      </c>
      <c r="X246" s="425">
        <f t="shared" si="177"/>
        <v>0</v>
      </c>
      <c r="Y246" s="425">
        <f t="shared" si="177"/>
        <v>0</v>
      </c>
      <c r="Z246" s="425">
        <f t="shared" si="177"/>
        <v>0</v>
      </c>
      <c r="AA246" s="425">
        <f t="shared" si="177"/>
        <v>0</v>
      </c>
      <c r="AB246" s="425">
        <f t="shared" si="177"/>
        <v>0</v>
      </c>
      <c r="AC246" s="425">
        <f t="shared" si="177"/>
        <v>0</v>
      </c>
      <c r="AD246" s="425">
        <f t="shared" si="177"/>
        <v>0</v>
      </c>
      <c r="AE246" s="425">
        <f t="shared" si="177"/>
        <v>0</v>
      </c>
      <c r="AF246" s="425">
        <f t="shared" si="177"/>
        <v>0</v>
      </c>
      <c r="AG246" s="425">
        <f t="shared" si="177"/>
        <v>0</v>
      </c>
      <c r="AH246" s="425">
        <f t="shared" si="177"/>
        <v>0</v>
      </c>
      <c r="AI246" s="425">
        <f t="shared" si="177"/>
        <v>0</v>
      </c>
      <c r="AJ246" s="425">
        <f t="shared" si="177"/>
        <v>0</v>
      </c>
    </row>
    <row r="247" spans="2:36" outlineLevel="1" x14ac:dyDescent="0.3"/>
    <row r="248" spans="2:36" outlineLevel="1" x14ac:dyDescent="0.3">
      <c r="E248" s="343" t="s">
        <v>23</v>
      </c>
      <c r="G248" s="342"/>
      <c r="H248" s="342"/>
      <c r="J248" s="353">
        <f>+SUM(J227:J246)</f>
        <v>529056.45656713308</v>
      </c>
      <c r="K248" s="138" t="s">
        <v>833</v>
      </c>
      <c r="L248" s="353">
        <f t="shared" ref="L248:AJ248" si="178">+SUM(L227:L246)</f>
        <v>22126.976040113324</v>
      </c>
      <c r="M248" s="353">
        <f t="shared" si="178"/>
        <v>21587.316808561249</v>
      </c>
      <c r="N248" s="353">
        <f t="shared" si="178"/>
        <v>22126.400401133204</v>
      </c>
      <c r="O248" s="353">
        <f t="shared" si="178"/>
        <v>22095.060056660033</v>
      </c>
      <c r="P248" s="353">
        <f t="shared" si="178"/>
        <v>22126.912080226641</v>
      </c>
      <c r="Q248" s="353">
        <f t="shared" si="178"/>
        <v>22126.400401133204</v>
      </c>
      <c r="R248" s="353">
        <f t="shared" si="178"/>
        <v>21587.316808561249</v>
      </c>
      <c r="S248" s="353">
        <f t="shared" si="178"/>
        <v>22123.20240679921</v>
      </c>
      <c r="T248" s="353">
        <f t="shared" si="178"/>
        <v>22126.52832090656</v>
      </c>
      <c r="U248" s="353">
        <f t="shared" si="178"/>
        <v>22126.52832090656</v>
      </c>
      <c r="V248" s="353">
        <f t="shared" si="178"/>
        <v>22063.080113320066</v>
      </c>
      <c r="W248" s="353">
        <f t="shared" si="178"/>
        <v>22087.384870258444</v>
      </c>
      <c r="X248" s="353">
        <f t="shared" si="178"/>
        <v>22120.644011332013</v>
      </c>
      <c r="Y248" s="353">
        <f t="shared" si="178"/>
        <v>22120.644011332013</v>
      </c>
      <c r="Z248" s="353">
        <f t="shared" si="178"/>
        <v>0</v>
      </c>
      <c r="AA248" s="353">
        <f t="shared" si="178"/>
        <v>22126.720200566604</v>
      </c>
      <c r="AB248" s="353">
        <f t="shared" si="178"/>
        <v>22126.720200566604</v>
      </c>
      <c r="AC248" s="353">
        <f t="shared" si="178"/>
        <v>22088.664067992042</v>
      </c>
      <c r="AD248" s="353">
        <f t="shared" si="178"/>
        <v>22120.644011332013</v>
      </c>
      <c r="AE248" s="353">
        <f t="shared" si="178"/>
        <v>22088.664067992042</v>
      </c>
      <c r="AF248" s="353">
        <f t="shared" si="178"/>
        <v>22126.52832090656</v>
      </c>
      <c r="AG248" s="353">
        <f t="shared" si="178"/>
        <v>22069.476101988061</v>
      </c>
      <c r="AH248" s="353">
        <f t="shared" si="178"/>
        <v>21587.316808561249</v>
      </c>
      <c r="AI248" s="353">
        <f t="shared" si="178"/>
        <v>22082.268079324047</v>
      </c>
      <c r="AJ248" s="353">
        <f t="shared" si="178"/>
        <v>22095.060056660033</v>
      </c>
    </row>
    <row r="249" spans="2:36" outlineLevel="1" x14ac:dyDescent="0.3"/>
    <row r="250" spans="2:36" ht="21" thickBot="1" x14ac:dyDescent="0.4">
      <c r="B250" s="3" t="s">
        <v>1043</v>
      </c>
      <c r="C250" s="3"/>
      <c r="D250" s="3"/>
      <c r="E250" s="3"/>
      <c r="F250" s="3"/>
      <c r="G250" s="3"/>
      <c r="H250" s="3"/>
      <c r="I250" s="3"/>
      <c r="J250" s="3"/>
      <c r="K250" s="3"/>
    </row>
    <row r="251" spans="2:36" ht="14.4" thickTop="1" x14ac:dyDescent="0.3"/>
    <row r="252" spans="2:36" ht="18" collapsed="1" thickBot="1" x14ac:dyDescent="0.35">
      <c r="C252" s="339" t="s">
        <v>1042</v>
      </c>
      <c r="D252" s="339"/>
      <c r="E252" s="339"/>
      <c r="F252" s="339"/>
      <c r="G252" s="339"/>
      <c r="H252" s="339"/>
      <c r="I252" s="339"/>
      <c r="J252" s="339"/>
      <c r="K252" s="339"/>
    </row>
    <row r="254" spans="2:36" ht="16.2" thickBot="1" x14ac:dyDescent="0.35">
      <c r="D254" s="329" t="s">
        <v>1027</v>
      </c>
      <c r="E254" s="329"/>
      <c r="F254" s="329"/>
      <c r="G254" s="329"/>
      <c r="H254" s="329"/>
      <c r="I254" s="329"/>
      <c r="J254" s="329"/>
      <c r="K254" s="329"/>
    </row>
    <row r="256" spans="2:36" outlineLevel="1" x14ac:dyDescent="0.3">
      <c r="D256" s="69" t="s">
        <v>76</v>
      </c>
      <c r="E256" s="69" t="s">
        <v>77</v>
      </c>
      <c r="J256" s="69" t="s">
        <v>791</v>
      </c>
      <c r="L256" s="69" t="str">
        <f t="shared" ref="L256:AJ256" si="179">+INDEX(l.reg.nom,L$6)</f>
        <v>Amazonas</v>
      </c>
      <c r="M256" s="69" t="str">
        <f t="shared" si="179"/>
        <v>Ancash</v>
      </c>
      <c r="N256" s="69" t="str">
        <f t="shared" si="179"/>
        <v>Apurímac</v>
      </c>
      <c r="O256" s="69" t="str">
        <f t="shared" si="179"/>
        <v>Arequipa</v>
      </c>
      <c r="P256" s="69" t="str">
        <f t="shared" si="179"/>
        <v>Ayacucho</v>
      </c>
      <c r="Q256" s="69" t="str">
        <f t="shared" si="179"/>
        <v>Cajamarca</v>
      </c>
      <c r="R256" s="69" t="str">
        <f t="shared" si="179"/>
        <v>Callao</v>
      </c>
      <c r="S256" s="69" t="str">
        <f t="shared" si="179"/>
        <v>Cusco</v>
      </c>
      <c r="T256" s="69" t="str">
        <f t="shared" si="179"/>
        <v>Huancavelica</v>
      </c>
      <c r="U256" s="69" t="str">
        <f t="shared" si="179"/>
        <v>Huánuco</v>
      </c>
      <c r="V256" s="69" t="str">
        <f t="shared" si="179"/>
        <v>Ica</v>
      </c>
      <c r="W256" s="69" t="str">
        <f t="shared" si="179"/>
        <v>Junín</v>
      </c>
      <c r="X256" s="69" t="str">
        <f t="shared" si="179"/>
        <v>La Libertad</v>
      </c>
      <c r="Y256" s="69" t="str">
        <f t="shared" si="179"/>
        <v>Lambayeque</v>
      </c>
      <c r="Z256" s="69" t="str">
        <f t="shared" si="179"/>
        <v>Lima</v>
      </c>
      <c r="AA256" s="69" t="str">
        <f t="shared" si="179"/>
        <v>Loreto</v>
      </c>
      <c r="AB256" s="69" t="str">
        <f t="shared" si="179"/>
        <v>Madre de Dios</v>
      </c>
      <c r="AC256" s="69" t="str">
        <f t="shared" si="179"/>
        <v>Moquegua</v>
      </c>
      <c r="AD256" s="69" t="str">
        <f t="shared" si="179"/>
        <v>Pasco</v>
      </c>
      <c r="AE256" s="69" t="str">
        <f t="shared" si="179"/>
        <v>Piura</v>
      </c>
      <c r="AF256" s="69" t="str">
        <f t="shared" si="179"/>
        <v>Puno</v>
      </c>
      <c r="AG256" s="69" t="str">
        <f t="shared" si="179"/>
        <v>San Martín</v>
      </c>
      <c r="AH256" s="69" t="str">
        <f t="shared" si="179"/>
        <v>Tacna</v>
      </c>
      <c r="AI256" s="69" t="str">
        <f t="shared" si="179"/>
        <v>Tumbes</v>
      </c>
      <c r="AJ256" s="69" t="str">
        <f t="shared" si="179"/>
        <v>Ucayali</v>
      </c>
    </row>
    <row r="257" spans="4:36" outlineLevel="1" x14ac:dyDescent="0.3">
      <c r="D257" s="70">
        <v>1</v>
      </c>
      <c r="E257" s="423" t="str">
        <f>INDEX(l.geo.nom2,D257)</f>
        <v>2G-Urbano</v>
      </c>
      <c r="I257" s="138" t="s">
        <v>1034</v>
      </c>
      <c r="J257" s="47">
        <f>+SUM(L257:AJ257)</f>
        <v>1500</v>
      </c>
      <c r="L257" s="360">
        <f t="shared" ref="L257:U260" si="180">+INDEX(p.ran.2G.TRX.min,$D257)*INDEX(p.ran.sec.min.2g,$D257)*INDEX(L$14:L$33,$D257)</f>
        <v>60</v>
      </c>
      <c r="M257" s="360">
        <f t="shared" si="180"/>
        <v>60</v>
      </c>
      <c r="N257" s="360">
        <f t="shared" si="180"/>
        <v>60</v>
      </c>
      <c r="O257" s="360">
        <f t="shared" si="180"/>
        <v>60</v>
      </c>
      <c r="P257" s="360">
        <f t="shared" si="180"/>
        <v>60</v>
      </c>
      <c r="Q257" s="360">
        <f t="shared" si="180"/>
        <v>60</v>
      </c>
      <c r="R257" s="360">
        <f t="shared" si="180"/>
        <v>60</v>
      </c>
      <c r="S257" s="360">
        <f t="shared" si="180"/>
        <v>60</v>
      </c>
      <c r="T257" s="360">
        <f t="shared" si="180"/>
        <v>60</v>
      </c>
      <c r="U257" s="360">
        <f t="shared" si="180"/>
        <v>60</v>
      </c>
      <c r="V257" s="360">
        <f t="shared" ref="V257:AJ260" si="181">+INDEX(p.ran.2G.TRX.min,$D257)*INDEX(p.ran.sec.min.2g,$D257)*INDEX(V$14:V$33,$D257)</f>
        <v>60</v>
      </c>
      <c r="W257" s="360">
        <f t="shared" si="181"/>
        <v>60</v>
      </c>
      <c r="X257" s="360">
        <f t="shared" si="181"/>
        <v>60</v>
      </c>
      <c r="Y257" s="360">
        <f t="shared" si="181"/>
        <v>60</v>
      </c>
      <c r="Z257" s="360">
        <f t="shared" si="181"/>
        <v>60</v>
      </c>
      <c r="AA257" s="360">
        <f t="shared" si="181"/>
        <v>60</v>
      </c>
      <c r="AB257" s="360">
        <f t="shared" si="181"/>
        <v>60</v>
      </c>
      <c r="AC257" s="360">
        <f t="shared" si="181"/>
        <v>60</v>
      </c>
      <c r="AD257" s="360">
        <f t="shared" si="181"/>
        <v>60</v>
      </c>
      <c r="AE257" s="360">
        <f t="shared" si="181"/>
        <v>60</v>
      </c>
      <c r="AF257" s="360">
        <f t="shared" si="181"/>
        <v>60</v>
      </c>
      <c r="AG257" s="360">
        <f t="shared" si="181"/>
        <v>60</v>
      </c>
      <c r="AH257" s="360">
        <f t="shared" si="181"/>
        <v>60</v>
      </c>
      <c r="AI257" s="360">
        <f t="shared" si="181"/>
        <v>60</v>
      </c>
      <c r="AJ257" s="360">
        <f t="shared" si="181"/>
        <v>60</v>
      </c>
    </row>
    <row r="258" spans="4:36" outlineLevel="1" x14ac:dyDescent="0.3">
      <c r="D258" s="70">
        <f>+D257+1</f>
        <v>2</v>
      </c>
      <c r="E258" s="423" t="str">
        <f>INDEX(l.geo.nom2,D258)</f>
        <v>2G-Suburbano</v>
      </c>
      <c r="I258" s="138" t="s">
        <v>1034</v>
      </c>
      <c r="J258" s="47">
        <f>+SUM(L258:AJ258)</f>
        <v>6000</v>
      </c>
      <c r="L258" s="360">
        <f t="shared" si="180"/>
        <v>240</v>
      </c>
      <c r="M258" s="360">
        <f t="shared" si="180"/>
        <v>240</v>
      </c>
      <c r="N258" s="360">
        <f t="shared" si="180"/>
        <v>240</v>
      </c>
      <c r="O258" s="360">
        <f t="shared" si="180"/>
        <v>240</v>
      </c>
      <c r="P258" s="360">
        <f t="shared" si="180"/>
        <v>240</v>
      </c>
      <c r="Q258" s="360">
        <f t="shared" si="180"/>
        <v>240</v>
      </c>
      <c r="R258" s="360">
        <f t="shared" si="180"/>
        <v>240</v>
      </c>
      <c r="S258" s="360">
        <f t="shared" si="180"/>
        <v>240</v>
      </c>
      <c r="T258" s="360">
        <f t="shared" si="180"/>
        <v>240</v>
      </c>
      <c r="U258" s="360">
        <f t="shared" si="180"/>
        <v>240</v>
      </c>
      <c r="V258" s="360">
        <f t="shared" si="181"/>
        <v>240</v>
      </c>
      <c r="W258" s="360">
        <f t="shared" si="181"/>
        <v>240</v>
      </c>
      <c r="X258" s="360">
        <f t="shared" si="181"/>
        <v>240</v>
      </c>
      <c r="Y258" s="360">
        <f t="shared" si="181"/>
        <v>240</v>
      </c>
      <c r="Z258" s="360">
        <f t="shared" si="181"/>
        <v>240</v>
      </c>
      <c r="AA258" s="360">
        <f t="shared" si="181"/>
        <v>240</v>
      </c>
      <c r="AB258" s="360">
        <f t="shared" si="181"/>
        <v>240</v>
      </c>
      <c r="AC258" s="360">
        <f t="shared" si="181"/>
        <v>240</v>
      </c>
      <c r="AD258" s="360">
        <f t="shared" si="181"/>
        <v>240</v>
      </c>
      <c r="AE258" s="360">
        <f t="shared" si="181"/>
        <v>240</v>
      </c>
      <c r="AF258" s="360">
        <f t="shared" si="181"/>
        <v>240</v>
      </c>
      <c r="AG258" s="360">
        <f t="shared" si="181"/>
        <v>240</v>
      </c>
      <c r="AH258" s="360">
        <f t="shared" si="181"/>
        <v>240</v>
      </c>
      <c r="AI258" s="360">
        <f t="shared" si="181"/>
        <v>240</v>
      </c>
      <c r="AJ258" s="360">
        <f t="shared" si="181"/>
        <v>240</v>
      </c>
    </row>
    <row r="259" spans="4:36" outlineLevel="1" x14ac:dyDescent="0.3">
      <c r="D259" s="70">
        <f>+D258+1</f>
        <v>3</v>
      </c>
      <c r="E259" s="423" t="str">
        <f>INDEX(l.geo.nom2,D259)</f>
        <v>2G-Rural</v>
      </c>
      <c r="I259" s="138" t="s">
        <v>1034</v>
      </c>
      <c r="J259" s="47">
        <f>+SUM(L259:AJ259)</f>
        <v>10500</v>
      </c>
      <c r="L259" s="360">
        <f t="shared" si="180"/>
        <v>420</v>
      </c>
      <c r="M259" s="360">
        <f t="shared" si="180"/>
        <v>420</v>
      </c>
      <c r="N259" s="360">
        <f t="shared" si="180"/>
        <v>420</v>
      </c>
      <c r="O259" s="360">
        <f t="shared" si="180"/>
        <v>420</v>
      </c>
      <c r="P259" s="360">
        <f t="shared" si="180"/>
        <v>420</v>
      </c>
      <c r="Q259" s="360">
        <f t="shared" si="180"/>
        <v>420</v>
      </c>
      <c r="R259" s="360">
        <f t="shared" si="180"/>
        <v>420</v>
      </c>
      <c r="S259" s="360">
        <f t="shared" si="180"/>
        <v>420</v>
      </c>
      <c r="T259" s="360">
        <f t="shared" si="180"/>
        <v>420</v>
      </c>
      <c r="U259" s="360">
        <f t="shared" si="180"/>
        <v>420</v>
      </c>
      <c r="V259" s="360">
        <f t="shared" si="181"/>
        <v>420</v>
      </c>
      <c r="W259" s="360">
        <f t="shared" si="181"/>
        <v>420</v>
      </c>
      <c r="X259" s="360">
        <f t="shared" si="181"/>
        <v>420</v>
      </c>
      <c r="Y259" s="360">
        <f t="shared" si="181"/>
        <v>420</v>
      </c>
      <c r="Z259" s="360">
        <f t="shared" si="181"/>
        <v>420</v>
      </c>
      <c r="AA259" s="360">
        <f t="shared" si="181"/>
        <v>420</v>
      </c>
      <c r="AB259" s="360">
        <f t="shared" si="181"/>
        <v>420</v>
      </c>
      <c r="AC259" s="360">
        <f t="shared" si="181"/>
        <v>420</v>
      </c>
      <c r="AD259" s="360">
        <f t="shared" si="181"/>
        <v>420</v>
      </c>
      <c r="AE259" s="360">
        <f t="shared" si="181"/>
        <v>420</v>
      </c>
      <c r="AF259" s="360">
        <f t="shared" si="181"/>
        <v>420</v>
      </c>
      <c r="AG259" s="360">
        <f t="shared" si="181"/>
        <v>420</v>
      </c>
      <c r="AH259" s="360">
        <f t="shared" si="181"/>
        <v>420</v>
      </c>
      <c r="AI259" s="360">
        <f t="shared" si="181"/>
        <v>420</v>
      </c>
      <c r="AJ259" s="360">
        <f t="shared" si="181"/>
        <v>420</v>
      </c>
    </row>
    <row r="260" spans="4:36" outlineLevel="1" x14ac:dyDescent="0.3">
      <c r="D260" s="70">
        <f>+D259+1</f>
        <v>4</v>
      </c>
      <c r="E260" s="423" t="str">
        <f>INDEX(l.geo.nom2,D260)</f>
        <v>2G-Libre</v>
      </c>
      <c r="I260" s="138" t="s">
        <v>1034</v>
      </c>
      <c r="J260" s="47">
        <f>+SUM(L260:AJ260)</f>
        <v>0</v>
      </c>
      <c r="L260" s="360">
        <f t="shared" si="180"/>
        <v>0</v>
      </c>
      <c r="M260" s="360">
        <f t="shared" si="180"/>
        <v>0</v>
      </c>
      <c r="N260" s="360">
        <f t="shared" si="180"/>
        <v>0</v>
      </c>
      <c r="O260" s="360">
        <f t="shared" si="180"/>
        <v>0</v>
      </c>
      <c r="P260" s="360">
        <f t="shared" si="180"/>
        <v>0</v>
      </c>
      <c r="Q260" s="360">
        <f t="shared" si="180"/>
        <v>0</v>
      </c>
      <c r="R260" s="360">
        <f t="shared" si="180"/>
        <v>0</v>
      </c>
      <c r="S260" s="360">
        <f t="shared" si="180"/>
        <v>0</v>
      </c>
      <c r="T260" s="360">
        <f t="shared" si="180"/>
        <v>0</v>
      </c>
      <c r="U260" s="360">
        <f t="shared" si="180"/>
        <v>0</v>
      </c>
      <c r="V260" s="360">
        <f t="shared" si="181"/>
        <v>0</v>
      </c>
      <c r="W260" s="360">
        <f t="shared" si="181"/>
        <v>0</v>
      </c>
      <c r="X260" s="360">
        <f t="shared" si="181"/>
        <v>0</v>
      </c>
      <c r="Y260" s="360">
        <f t="shared" si="181"/>
        <v>0</v>
      </c>
      <c r="Z260" s="360">
        <f t="shared" si="181"/>
        <v>0</v>
      </c>
      <c r="AA260" s="360">
        <f t="shared" si="181"/>
        <v>0</v>
      </c>
      <c r="AB260" s="360">
        <f t="shared" si="181"/>
        <v>0</v>
      </c>
      <c r="AC260" s="360">
        <f t="shared" si="181"/>
        <v>0</v>
      </c>
      <c r="AD260" s="360">
        <f t="shared" si="181"/>
        <v>0</v>
      </c>
      <c r="AE260" s="360">
        <f t="shared" si="181"/>
        <v>0</v>
      </c>
      <c r="AF260" s="360">
        <f t="shared" si="181"/>
        <v>0</v>
      </c>
      <c r="AG260" s="360">
        <f t="shared" si="181"/>
        <v>0</v>
      </c>
      <c r="AH260" s="360">
        <f t="shared" si="181"/>
        <v>0</v>
      </c>
      <c r="AI260" s="360">
        <f t="shared" si="181"/>
        <v>0</v>
      </c>
      <c r="AJ260" s="360">
        <f t="shared" si="181"/>
        <v>0</v>
      </c>
    </row>
    <row r="261" spans="4:36" outlineLevel="1" x14ac:dyDescent="0.3"/>
    <row r="262" spans="4:36" outlineLevel="1" x14ac:dyDescent="0.3">
      <c r="E262" s="422" t="s">
        <v>23</v>
      </c>
      <c r="I262" s="341" t="s">
        <v>1033</v>
      </c>
      <c r="J262" s="353">
        <f>+SUM(J257:J260)</f>
        <v>18000</v>
      </c>
      <c r="L262" s="353">
        <f t="shared" ref="L262:AJ262" si="182">+SUM(L257:L260)</f>
        <v>720</v>
      </c>
      <c r="M262" s="353">
        <f t="shared" si="182"/>
        <v>720</v>
      </c>
      <c r="N262" s="353">
        <f t="shared" si="182"/>
        <v>720</v>
      </c>
      <c r="O262" s="353">
        <f t="shared" si="182"/>
        <v>720</v>
      </c>
      <c r="P262" s="353">
        <f t="shared" si="182"/>
        <v>720</v>
      </c>
      <c r="Q262" s="353">
        <f t="shared" si="182"/>
        <v>720</v>
      </c>
      <c r="R262" s="353">
        <f t="shared" si="182"/>
        <v>720</v>
      </c>
      <c r="S262" s="353">
        <f t="shared" si="182"/>
        <v>720</v>
      </c>
      <c r="T262" s="353">
        <f t="shared" si="182"/>
        <v>720</v>
      </c>
      <c r="U262" s="353">
        <f t="shared" si="182"/>
        <v>720</v>
      </c>
      <c r="V262" s="353">
        <f t="shared" si="182"/>
        <v>720</v>
      </c>
      <c r="W262" s="353">
        <f t="shared" si="182"/>
        <v>720</v>
      </c>
      <c r="X262" s="353">
        <f t="shared" si="182"/>
        <v>720</v>
      </c>
      <c r="Y262" s="353">
        <f t="shared" si="182"/>
        <v>720</v>
      </c>
      <c r="Z262" s="353">
        <f t="shared" si="182"/>
        <v>720</v>
      </c>
      <c r="AA262" s="353">
        <f t="shared" si="182"/>
        <v>720</v>
      </c>
      <c r="AB262" s="353">
        <f t="shared" si="182"/>
        <v>720</v>
      </c>
      <c r="AC262" s="353">
        <f t="shared" si="182"/>
        <v>720</v>
      </c>
      <c r="AD262" s="353">
        <f t="shared" si="182"/>
        <v>720</v>
      </c>
      <c r="AE262" s="353">
        <f t="shared" si="182"/>
        <v>720</v>
      </c>
      <c r="AF262" s="353">
        <f t="shared" si="182"/>
        <v>720</v>
      </c>
      <c r="AG262" s="353">
        <f t="shared" si="182"/>
        <v>720</v>
      </c>
      <c r="AH262" s="353">
        <f t="shared" si="182"/>
        <v>720</v>
      </c>
      <c r="AI262" s="353">
        <f t="shared" si="182"/>
        <v>720</v>
      </c>
      <c r="AJ262" s="353">
        <f t="shared" si="182"/>
        <v>720</v>
      </c>
    </row>
    <row r="263" spans="4:36" outlineLevel="1" x14ac:dyDescent="0.3"/>
    <row r="264" spans="4:36" ht="16.2" thickBot="1" x14ac:dyDescent="0.35">
      <c r="D264" s="329" t="s">
        <v>1015</v>
      </c>
      <c r="E264" s="329"/>
      <c r="F264" s="329"/>
      <c r="G264" s="329"/>
      <c r="H264" s="329"/>
      <c r="I264" s="329"/>
      <c r="J264" s="329"/>
      <c r="K264" s="329"/>
    </row>
    <row r="266" spans="4:36" x14ac:dyDescent="0.3">
      <c r="D266" s="68" t="s">
        <v>1041</v>
      </c>
      <c r="E266" s="68"/>
      <c r="F266" s="67"/>
      <c r="G266" s="67"/>
      <c r="H266" s="67"/>
      <c r="I266" s="67"/>
      <c r="J266" s="67"/>
      <c r="K266" s="67"/>
    </row>
    <row r="268" spans="4:36" outlineLevel="1" x14ac:dyDescent="0.3">
      <c r="D268" s="69" t="s">
        <v>76</v>
      </c>
      <c r="E268" s="69" t="s">
        <v>77</v>
      </c>
      <c r="J268" s="69" t="s">
        <v>791</v>
      </c>
      <c r="L268" s="69" t="str">
        <f t="shared" ref="L268:AJ268" si="183">+INDEX(l.reg.nom,L$6)</f>
        <v>Amazonas</v>
      </c>
      <c r="M268" s="69" t="str">
        <f t="shared" si="183"/>
        <v>Ancash</v>
      </c>
      <c r="N268" s="69" t="str">
        <f t="shared" si="183"/>
        <v>Apurímac</v>
      </c>
      <c r="O268" s="69" t="str">
        <f t="shared" si="183"/>
        <v>Arequipa</v>
      </c>
      <c r="P268" s="69" t="str">
        <f t="shared" si="183"/>
        <v>Ayacucho</v>
      </c>
      <c r="Q268" s="69" t="str">
        <f t="shared" si="183"/>
        <v>Cajamarca</v>
      </c>
      <c r="R268" s="69" t="str">
        <f t="shared" si="183"/>
        <v>Callao</v>
      </c>
      <c r="S268" s="69" t="str">
        <f t="shared" si="183"/>
        <v>Cusco</v>
      </c>
      <c r="T268" s="69" t="str">
        <f t="shared" si="183"/>
        <v>Huancavelica</v>
      </c>
      <c r="U268" s="69" t="str">
        <f t="shared" si="183"/>
        <v>Huánuco</v>
      </c>
      <c r="V268" s="69" t="str">
        <f t="shared" si="183"/>
        <v>Ica</v>
      </c>
      <c r="W268" s="69" t="str">
        <f t="shared" si="183"/>
        <v>Junín</v>
      </c>
      <c r="X268" s="69" t="str">
        <f t="shared" si="183"/>
        <v>La Libertad</v>
      </c>
      <c r="Y268" s="69" t="str">
        <f t="shared" si="183"/>
        <v>Lambayeque</v>
      </c>
      <c r="Z268" s="69" t="str">
        <f t="shared" si="183"/>
        <v>Lima</v>
      </c>
      <c r="AA268" s="69" t="str">
        <f t="shared" si="183"/>
        <v>Loreto</v>
      </c>
      <c r="AB268" s="69" t="str">
        <f t="shared" si="183"/>
        <v>Madre de Dios</v>
      </c>
      <c r="AC268" s="69" t="str">
        <f t="shared" si="183"/>
        <v>Moquegua</v>
      </c>
      <c r="AD268" s="69" t="str">
        <f t="shared" si="183"/>
        <v>Pasco</v>
      </c>
      <c r="AE268" s="69" t="str">
        <f t="shared" si="183"/>
        <v>Piura</v>
      </c>
      <c r="AF268" s="69" t="str">
        <f t="shared" si="183"/>
        <v>Puno</v>
      </c>
      <c r="AG268" s="69" t="str">
        <f t="shared" si="183"/>
        <v>San Martín</v>
      </c>
      <c r="AH268" s="69" t="str">
        <f t="shared" si="183"/>
        <v>Tacna</v>
      </c>
      <c r="AI268" s="69" t="str">
        <f t="shared" si="183"/>
        <v>Tumbes</v>
      </c>
      <c r="AJ268" s="69" t="str">
        <f t="shared" si="183"/>
        <v>Ucayali</v>
      </c>
    </row>
    <row r="269" spans="4:36" outlineLevel="1" x14ac:dyDescent="0.3">
      <c r="D269" s="70">
        <v>1</v>
      </c>
      <c r="E269" s="423" t="str">
        <f>INDEX(l.geo.nom2,D269)</f>
        <v>2G-Urbano</v>
      </c>
      <c r="I269" s="138" t="s">
        <v>833</v>
      </c>
      <c r="J269" s="47">
        <f>+SUM(L269:AJ269)</f>
        <v>0</v>
      </c>
      <c r="L269" s="360">
        <f t="shared" ref="L269:U272" si="184">+INDEX(L$123:L$142,$D269)</f>
        <v>0</v>
      </c>
      <c r="M269" s="360">
        <f t="shared" si="184"/>
        <v>0</v>
      </c>
      <c r="N269" s="360">
        <f t="shared" si="184"/>
        <v>0</v>
      </c>
      <c r="O269" s="360">
        <f t="shared" si="184"/>
        <v>0</v>
      </c>
      <c r="P269" s="360">
        <f t="shared" si="184"/>
        <v>0</v>
      </c>
      <c r="Q269" s="360">
        <f t="shared" si="184"/>
        <v>0</v>
      </c>
      <c r="R269" s="360">
        <f t="shared" si="184"/>
        <v>0</v>
      </c>
      <c r="S269" s="360">
        <f t="shared" si="184"/>
        <v>0</v>
      </c>
      <c r="T269" s="360">
        <f t="shared" si="184"/>
        <v>0</v>
      </c>
      <c r="U269" s="360">
        <f t="shared" si="184"/>
        <v>0</v>
      </c>
      <c r="V269" s="360">
        <f t="shared" ref="V269:AJ272" si="185">+INDEX(V$123:V$142,$D269)</f>
        <v>0</v>
      </c>
      <c r="W269" s="360">
        <f t="shared" si="185"/>
        <v>0</v>
      </c>
      <c r="X269" s="360">
        <f t="shared" si="185"/>
        <v>0</v>
      </c>
      <c r="Y269" s="360">
        <f t="shared" si="185"/>
        <v>0</v>
      </c>
      <c r="Z269" s="360">
        <f t="shared" si="185"/>
        <v>0</v>
      </c>
      <c r="AA269" s="360">
        <f t="shared" si="185"/>
        <v>0</v>
      </c>
      <c r="AB269" s="360">
        <f t="shared" si="185"/>
        <v>0</v>
      </c>
      <c r="AC269" s="360">
        <f t="shared" si="185"/>
        <v>0</v>
      </c>
      <c r="AD269" s="360">
        <f t="shared" si="185"/>
        <v>0</v>
      </c>
      <c r="AE269" s="360">
        <f t="shared" si="185"/>
        <v>0</v>
      </c>
      <c r="AF269" s="360">
        <f t="shared" si="185"/>
        <v>0</v>
      </c>
      <c r="AG269" s="360">
        <f t="shared" si="185"/>
        <v>0</v>
      </c>
      <c r="AH269" s="360">
        <f t="shared" si="185"/>
        <v>0</v>
      </c>
      <c r="AI269" s="360">
        <f t="shared" si="185"/>
        <v>0</v>
      </c>
      <c r="AJ269" s="360">
        <f t="shared" si="185"/>
        <v>0</v>
      </c>
    </row>
    <row r="270" spans="4:36" outlineLevel="1" x14ac:dyDescent="0.3">
      <c r="D270" s="70">
        <f>+D269+1</f>
        <v>2</v>
      </c>
      <c r="E270" s="423" t="str">
        <f>INDEX(l.geo.nom2,D270)</f>
        <v>2G-Suburbano</v>
      </c>
      <c r="I270" s="138" t="s">
        <v>833</v>
      </c>
      <c r="J270" s="47">
        <f>+SUM(L270:AJ270)</f>
        <v>0</v>
      </c>
      <c r="L270" s="360">
        <f t="shared" si="184"/>
        <v>0</v>
      </c>
      <c r="M270" s="360">
        <f t="shared" si="184"/>
        <v>0</v>
      </c>
      <c r="N270" s="360">
        <f t="shared" si="184"/>
        <v>0</v>
      </c>
      <c r="O270" s="360">
        <f t="shared" si="184"/>
        <v>0</v>
      </c>
      <c r="P270" s="360">
        <f t="shared" si="184"/>
        <v>0</v>
      </c>
      <c r="Q270" s="360">
        <f t="shared" si="184"/>
        <v>0</v>
      </c>
      <c r="R270" s="360">
        <f t="shared" si="184"/>
        <v>0</v>
      </c>
      <c r="S270" s="360">
        <f t="shared" si="184"/>
        <v>0</v>
      </c>
      <c r="T270" s="360">
        <f t="shared" si="184"/>
        <v>0</v>
      </c>
      <c r="U270" s="360">
        <f t="shared" si="184"/>
        <v>0</v>
      </c>
      <c r="V270" s="360">
        <f t="shared" si="185"/>
        <v>0</v>
      </c>
      <c r="W270" s="360">
        <f t="shared" si="185"/>
        <v>0</v>
      </c>
      <c r="X270" s="360">
        <f t="shared" si="185"/>
        <v>0</v>
      </c>
      <c r="Y270" s="360">
        <f t="shared" si="185"/>
        <v>0</v>
      </c>
      <c r="Z270" s="360">
        <f t="shared" si="185"/>
        <v>0</v>
      </c>
      <c r="AA270" s="360">
        <f t="shared" si="185"/>
        <v>0</v>
      </c>
      <c r="AB270" s="360">
        <f t="shared" si="185"/>
        <v>0</v>
      </c>
      <c r="AC270" s="360">
        <f t="shared" si="185"/>
        <v>0</v>
      </c>
      <c r="AD270" s="360">
        <f t="shared" si="185"/>
        <v>0</v>
      </c>
      <c r="AE270" s="360">
        <f t="shared" si="185"/>
        <v>0</v>
      </c>
      <c r="AF270" s="360">
        <f t="shared" si="185"/>
        <v>0</v>
      </c>
      <c r="AG270" s="360">
        <f t="shared" si="185"/>
        <v>0</v>
      </c>
      <c r="AH270" s="360">
        <f t="shared" si="185"/>
        <v>0</v>
      </c>
      <c r="AI270" s="360">
        <f t="shared" si="185"/>
        <v>0</v>
      </c>
      <c r="AJ270" s="360">
        <f t="shared" si="185"/>
        <v>0</v>
      </c>
    </row>
    <row r="271" spans="4:36" outlineLevel="1" x14ac:dyDescent="0.3">
      <c r="D271" s="70">
        <f>+D270+1</f>
        <v>3</v>
      </c>
      <c r="E271" s="423" t="str">
        <f>INDEX(l.geo.nom2,D271)</f>
        <v>2G-Rural</v>
      </c>
      <c r="I271" s="138" t="s">
        <v>833</v>
      </c>
      <c r="J271" s="47">
        <f>+SUM(L271:AJ271)</f>
        <v>0</v>
      </c>
      <c r="L271" s="360">
        <f t="shared" si="184"/>
        <v>0</v>
      </c>
      <c r="M271" s="360">
        <f t="shared" si="184"/>
        <v>0</v>
      </c>
      <c r="N271" s="360">
        <f t="shared" si="184"/>
        <v>0</v>
      </c>
      <c r="O271" s="360">
        <f t="shared" si="184"/>
        <v>0</v>
      </c>
      <c r="P271" s="360">
        <f t="shared" si="184"/>
        <v>0</v>
      </c>
      <c r="Q271" s="360">
        <f t="shared" si="184"/>
        <v>0</v>
      </c>
      <c r="R271" s="360">
        <f t="shared" si="184"/>
        <v>0</v>
      </c>
      <c r="S271" s="360">
        <f t="shared" si="184"/>
        <v>0</v>
      </c>
      <c r="T271" s="360">
        <f t="shared" si="184"/>
        <v>0</v>
      </c>
      <c r="U271" s="360">
        <f t="shared" si="184"/>
        <v>0</v>
      </c>
      <c r="V271" s="360">
        <f t="shared" si="185"/>
        <v>0</v>
      </c>
      <c r="W271" s="360">
        <f t="shared" si="185"/>
        <v>0</v>
      </c>
      <c r="X271" s="360">
        <f t="shared" si="185"/>
        <v>0</v>
      </c>
      <c r="Y271" s="360">
        <f t="shared" si="185"/>
        <v>0</v>
      </c>
      <c r="Z271" s="360">
        <f t="shared" si="185"/>
        <v>0</v>
      </c>
      <c r="AA271" s="360">
        <f t="shared" si="185"/>
        <v>0</v>
      </c>
      <c r="AB271" s="360">
        <f t="shared" si="185"/>
        <v>0</v>
      </c>
      <c r="AC271" s="360">
        <f t="shared" si="185"/>
        <v>0</v>
      </c>
      <c r="AD271" s="360">
        <f t="shared" si="185"/>
        <v>0</v>
      </c>
      <c r="AE271" s="360">
        <f t="shared" si="185"/>
        <v>0</v>
      </c>
      <c r="AF271" s="360">
        <f t="shared" si="185"/>
        <v>0</v>
      </c>
      <c r="AG271" s="360">
        <f t="shared" si="185"/>
        <v>0</v>
      </c>
      <c r="AH271" s="360">
        <f t="shared" si="185"/>
        <v>0</v>
      </c>
      <c r="AI271" s="360">
        <f t="shared" si="185"/>
        <v>0</v>
      </c>
      <c r="AJ271" s="360">
        <f t="shared" si="185"/>
        <v>0</v>
      </c>
    </row>
    <row r="272" spans="4:36" outlineLevel="1" x14ac:dyDescent="0.3">
      <c r="D272" s="70">
        <f>+D271+1</f>
        <v>4</v>
      </c>
      <c r="E272" s="423" t="str">
        <f>INDEX(l.geo.nom2,D272)</f>
        <v>2G-Libre</v>
      </c>
      <c r="I272" s="138" t="s">
        <v>833</v>
      </c>
      <c r="J272" s="47">
        <f>+SUM(L272:AJ272)</f>
        <v>0</v>
      </c>
      <c r="L272" s="360">
        <f t="shared" si="184"/>
        <v>0</v>
      </c>
      <c r="M272" s="360">
        <f t="shared" si="184"/>
        <v>0</v>
      </c>
      <c r="N272" s="360">
        <f t="shared" si="184"/>
        <v>0</v>
      </c>
      <c r="O272" s="360">
        <f t="shared" si="184"/>
        <v>0</v>
      </c>
      <c r="P272" s="360">
        <f t="shared" si="184"/>
        <v>0</v>
      </c>
      <c r="Q272" s="360">
        <f t="shared" si="184"/>
        <v>0</v>
      </c>
      <c r="R272" s="360">
        <f t="shared" si="184"/>
        <v>0</v>
      </c>
      <c r="S272" s="360">
        <f t="shared" si="184"/>
        <v>0</v>
      </c>
      <c r="T272" s="360">
        <f t="shared" si="184"/>
        <v>0</v>
      </c>
      <c r="U272" s="360">
        <f t="shared" si="184"/>
        <v>0</v>
      </c>
      <c r="V272" s="360">
        <f t="shared" si="185"/>
        <v>0</v>
      </c>
      <c r="W272" s="360">
        <f t="shared" si="185"/>
        <v>0</v>
      </c>
      <c r="X272" s="360">
        <f t="shared" si="185"/>
        <v>0</v>
      </c>
      <c r="Y272" s="360">
        <f t="shared" si="185"/>
        <v>0</v>
      </c>
      <c r="Z272" s="360">
        <f t="shared" si="185"/>
        <v>0</v>
      </c>
      <c r="AA272" s="360">
        <f t="shared" si="185"/>
        <v>0</v>
      </c>
      <c r="AB272" s="360">
        <f t="shared" si="185"/>
        <v>0</v>
      </c>
      <c r="AC272" s="360">
        <f t="shared" si="185"/>
        <v>0</v>
      </c>
      <c r="AD272" s="360">
        <f t="shared" si="185"/>
        <v>0</v>
      </c>
      <c r="AE272" s="360">
        <f t="shared" si="185"/>
        <v>0</v>
      </c>
      <c r="AF272" s="360">
        <f t="shared" si="185"/>
        <v>0</v>
      </c>
      <c r="AG272" s="360">
        <f t="shared" si="185"/>
        <v>0</v>
      </c>
      <c r="AH272" s="360">
        <f t="shared" si="185"/>
        <v>0</v>
      </c>
      <c r="AI272" s="360">
        <f t="shared" si="185"/>
        <v>0</v>
      </c>
      <c r="AJ272" s="360">
        <f t="shared" si="185"/>
        <v>0</v>
      </c>
    </row>
    <row r="273" spans="4:36" outlineLevel="1" x14ac:dyDescent="0.3"/>
    <row r="274" spans="4:36" outlineLevel="1" x14ac:dyDescent="0.3">
      <c r="E274" s="422" t="s">
        <v>23</v>
      </c>
      <c r="I274" s="341" t="s">
        <v>853</v>
      </c>
      <c r="J274" s="353">
        <f>+SUM(J269:J272)</f>
        <v>0</v>
      </c>
      <c r="L274" s="353">
        <f t="shared" ref="L274:AJ274" si="186">+SUM(L269:L272)</f>
        <v>0</v>
      </c>
      <c r="M274" s="353">
        <f t="shared" si="186"/>
        <v>0</v>
      </c>
      <c r="N274" s="353">
        <f t="shared" si="186"/>
        <v>0</v>
      </c>
      <c r="O274" s="353">
        <f t="shared" si="186"/>
        <v>0</v>
      </c>
      <c r="P274" s="353">
        <f t="shared" si="186"/>
        <v>0</v>
      </c>
      <c r="Q274" s="353">
        <f t="shared" si="186"/>
        <v>0</v>
      </c>
      <c r="R274" s="353">
        <f t="shared" si="186"/>
        <v>0</v>
      </c>
      <c r="S274" s="353">
        <f t="shared" si="186"/>
        <v>0</v>
      </c>
      <c r="T274" s="353">
        <f t="shared" si="186"/>
        <v>0</v>
      </c>
      <c r="U274" s="353">
        <f t="shared" si="186"/>
        <v>0</v>
      </c>
      <c r="V274" s="353">
        <f t="shared" si="186"/>
        <v>0</v>
      </c>
      <c r="W274" s="353">
        <f t="shared" si="186"/>
        <v>0</v>
      </c>
      <c r="X274" s="353">
        <f t="shared" si="186"/>
        <v>0</v>
      </c>
      <c r="Y274" s="353">
        <f t="shared" si="186"/>
        <v>0</v>
      </c>
      <c r="Z274" s="353">
        <f t="shared" si="186"/>
        <v>0</v>
      </c>
      <c r="AA274" s="353">
        <f t="shared" si="186"/>
        <v>0</v>
      </c>
      <c r="AB274" s="353">
        <f t="shared" si="186"/>
        <v>0</v>
      </c>
      <c r="AC274" s="353">
        <f t="shared" si="186"/>
        <v>0</v>
      </c>
      <c r="AD274" s="353">
        <f t="shared" si="186"/>
        <v>0</v>
      </c>
      <c r="AE274" s="353">
        <f t="shared" si="186"/>
        <v>0</v>
      </c>
      <c r="AF274" s="353">
        <f t="shared" si="186"/>
        <v>0</v>
      </c>
      <c r="AG274" s="353">
        <f t="shared" si="186"/>
        <v>0</v>
      </c>
      <c r="AH274" s="353">
        <f t="shared" si="186"/>
        <v>0</v>
      </c>
      <c r="AI274" s="353">
        <f t="shared" si="186"/>
        <v>0</v>
      </c>
      <c r="AJ274" s="353">
        <f t="shared" si="186"/>
        <v>0</v>
      </c>
    </row>
    <row r="275" spans="4:36" outlineLevel="1" x14ac:dyDescent="0.3"/>
    <row r="276" spans="4:36" x14ac:dyDescent="0.3">
      <c r="D276" s="68" t="s">
        <v>1013</v>
      </c>
      <c r="E276" s="68"/>
      <c r="F276" s="67"/>
      <c r="G276" s="67"/>
      <c r="H276" s="67"/>
      <c r="I276" s="67"/>
      <c r="J276" s="67"/>
      <c r="K276" s="67"/>
    </row>
    <row r="277" spans="4:36" x14ac:dyDescent="0.3">
      <c r="E277" s="12" t="s">
        <v>1708</v>
      </c>
    </row>
    <row r="278" spans="4:36" outlineLevel="1" x14ac:dyDescent="0.3">
      <c r="D278" s="69" t="s">
        <v>76</v>
      </c>
      <c r="E278" s="69" t="s">
        <v>77</v>
      </c>
      <c r="J278" s="69" t="s">
        <v>791</v>
      </c>
      <c r="L278" s="69" t="str">
        <f t="shared" ref="L278:AJ278" si="187">+INDEX(l.reg.nom,L$6)</f>
        <v>Amazonas</v>
      </c>
      <c r="M278" s="69" t="str">
        <f t="shared" si="187"/>
        <v>Ancash</v>
      </c>
      <c r="N278" s="69" t="str">
        <f t="shared" si="187"/>
        <v>Apurímac</v>
      </c>
      <c r="O278" s="69" t="str">
        <f t="shared" si="187"/>
        <v>Arequipa</v>
      </c>
      <c r="P278" s="69" t="str">
        <f t="shared" si="187"/>
        <v>Ayacucho</v>
      </c>
      <c r="Q278" s="69" t="str">
        <f t="shared" si="187"/>
        <v>Cajamarca</v>
      </c>
      <c r="R278" s="69" t="str">
        <f t="shared" si="187"/>
        <v>Callao</v>
      </c>
      <c r="S278" s="69" t="str">
        <f t="shared" si="187"/>
        <v>Cusco</v>
      </c>
      <c r="T278" s="69" t="str">
        <f t="shared" si="187"/>
        <v>Huancavelica</v>
      </c>
      <c r="U278" s="69" t="str">
        <f t="shared" si="187"/>
        <v>Huánuco</v>
      </c>
      <c r="V278" s="69" t="str">
        <f t="shared" si="187"/>
        <v>Ica</v>
      </c>
      <c r="W278" s="69" t="str">
        <f t="shared" si="187"/>
        <v>Junín</v>
      </c>
      <c r="X278" s="69" t="str">
        <f t="shared" si="187"/>
        <v>La Libertad</v>
      </c>
      <c r="Y278" s="69" t="str">
        <f t="shared" si="187"/>
        <v>Lambayeque</v>
      </c>
      <c r="Z278" s="69" t="str">
        <f t="shared" si="187"/>
        <v>Lima</v>
      </c>
      <c r="AA278" s="69" t="str">
        <f t="shared" si="187"/>
        <v>Loreto</v>
      </c>
      <c r="AB278" s="69" t="str">
        <f t="shared" si="187"/>
        <v>Madre de Dios</v>
      </c>
      <c r="AC278" s="69" t="str">
        <f t="shared" si="187"/>
        <v>Moquegua</v>
      </c>
      <c r="AD278" s="69" t="str">
        <f t="shared" si="187"/>
        <v>Pasco</v>
      </c>
      <c r="AE278" s="69" t="str">
        <f t="shared" si="187"/>
        <v>Piura</v>
      </c>
      <c r="AF278" s="69" t="str">
        <f t="shared" si="187"/>
        <v>Puno</v>
      </c>
      <c r="AG278" s="69" t="str">
        <f t="shared" si="187"/>
        <v>San Martín</v>
      </c>
      <c r="AH278" s="69" t="str">
        <f t="shared" si="187"/>
        <v>Tacna</v>
      </c>
      <c r="AI278" s="69" t="str">
        <f t="shared" si="187"/>
        <v>Tumbes</v>
      </c>
      <c r="AJ278" s="69" t="str">
        <f t="shared" si="187"/>
        <v>Ucayali</v>
      </c>
    </row>
    <row r="279" spans="4:36" outlineLevel="1" x14ac:dyDescent="0.3">
      <c r="D279" s="70">
        <v>1</v>
      </c>
      <c r="E279" s="423" t="str">
        <f>INDEX(l.geo.nom2,D279)</f>
        <v>2G-Urbano</v>
      </c>
      <c r="I279" s="138" t="s">
        <v>769</v>
      </c>
      <c r="J279" s="47">
        <f>+SUM(L279:AJ279)</f>
        <v>0</v>
      </c>
      <c r="L279" s="360">
        <f>+L269/(1-0.09)</f>
        <v>0</v>
      </c>
      <c r="M279" s="360">
        <f t="shared" ref="M279:AJ279" si="188">+M269/(1-0.09)</f>
        <v>0</v>
      </c>
      <c r="N279" s="360">
        <f t="shared" si="188"/>
        <v>0</v>
      </c>
      <c r="O279" s="360">
        <f t="shared" si="188"/>
        <v>0</v>
      </c>
      <c r="P279" s="360">
        <f t="shared" si="188"/>
        <v>0</v>
      </c>
      <c r="Q279" s="360">
        <f t="shared" si="188"/>
        <v>0</v>
      </c>
      <c r="R279" s="360">
        <f t="shared" si="188"/>
        <v>0</v>
      </c>
      <c r="S279" s="360">
        <f t="shared" si="188"/>
        <v>0</v>
      </c>
      <c r="T279" s="360">
        <f t="shared" si="188"/>
        <v>0</v>
      </c>
      <c r="U279" s="360">
        <f t="shared" si="188"/>
        <v>0</v>
      </c>
      <c r="V279" s="360">
        <f t="shared" si="188"/>
        <v>0</v>
      </c>
      <c r="W279" s="360">
        <f t="shared" si="188"/>
        <v>0</v>
      </c>
      <c r="X279" s="360">
        <f t="shared" si="188"/>
        <v>0</v>
      </c>
      <c r="Y279" s="360">
        <f t="shared" si="188"/>
        <v>0</v>
      </c>
      <c r="Z279" s="360">
        <f t="shared" si="188"/>
        <v>0</v>
      </c>
      <c r="AA279" s="360">
        <f t="shared" si="188"/>
        <v>0</v>
      </c>
      <c r="AB279" s="360">
        <f t="shared" si="188"/>
        <v>0</v>
      </c>
      <c r="AC279" s="360">
        <f t="shared" si="188"/>
        <v>0</v>
      </c>
      <c r="AD279" s="360">
        <f t="shared" si="188"/>
        <v>0</v>
      </c>
      <c r="AE279" s="360">
        <f t="shared" si="188"/>
        <v>0</v>
      </c>
      <c r="AF279" s="360">
        <f t="shared" si="188"/>
        <v>0</v>
      </c>
      <c r="AG279" s="360">
        <f t="shared" si="188"/>
        <v>0</v>
      </c>
      <c r="AH279" s="360">
        <f t="shared" si="188"/>
        <v>0</v>
      </c>
      <c r="AI279" s="360">
        <f t="shared" si="188"/>
        <v>0</v>
      </c>
      <c r="AJ279" s="360">
        <f t="shared" si="188"/>
        <v>0</v>
      </c>
    </row>
    <row r="280" spans="4:36" outlineLevel="1" x14ac:dyDescent="0.3">
      <c r="D280" s="70">
        <f>+D279+1</f>
        <v>2</v>
      </c>
      <c r="E280" s="423" t="str">
        <f>INDEX(l.geo.nom2,D280)</f>
        <v>2G-Suburbano</v>
      </c>
      <c r="I280" s="138" t="s">
        <v>769</v>
      </c>
      <c r="J280" s="47">
        <f>+SUM(L280:AJ280)</f>
        <v>0</v>
      </c>
      <c r="L280" s="360">
        <f t="shared" ref="L280:AJ280" si="189">+L270/(1-0.09)</f>
        <v>0</v>
      </c>
      <c r="M280" s="360">
        <f t="shared" si="189"/>
        <v>0</v>
      </c>
      <c r="N280" s="360">
        <f t="shared" si="189"/>
        <v>0</v>
      </c>
      <c r="O280" s="360">
        <f t="shared" si="189"/>
        <v>0</v>
      </c>
      <c r="P280" s="360">
        <f t="shared" si="189"/>
        <v>0</v>
      </c>
      <c r="Q280" s="360">
        <f t="shared" si="189"/>
        <v>0</v>
      </c>
      <c r="R280" s="360">
        <f t="shared" si="189"/>
        <v>0</v>
      </c>
      <c r="S280" s="360">
        <f t="shared" si="189"/>
        <v>0</v>
      </c>
      <c r="T280" s="360">
        <f t="shared" si="189"/>
        <v>0</v>
      </c>
      <c r="U280" s="360">
        <f t="shared" si="189"/>
        <v>0</v>
      </c>
      <c r="V280" s="360">
        <f t="shared" si="189"/>
        <v>0</v>
      </c>
      <c r="W280" s="360">
        <f t="shared" si="189"/>
        <v>0</v>
      </c>
      <c r="X280" s="360">
        <f t="shared" si="189"/>
        <v>0</v>
      </c>
      <c r="Y280" s="360">
        <f t="shared" si="189"/>
        <v>0</v>
      </c>
      <c r="Z280" s="360">
        <f t="shared" si="189"/>
        <v>0</v>
      </c>
      <c r="AA280" s="360">
        <f t="shared" si="189"/>
        <v>0</v>
      </c>
      <c r="AB280" s="360">
        <f t="shared" si="189"/>
        <v>0</v>
      </c>
      <c r="AC280" s="360">
        <f t="shared" si="189"/>
        <v>0</v>
      </c>
      <c r="AD280" s="360">
        <f t="shared" si="189"/>
        <v>0</v>
      </c>
      <c r="AE280" s="360">
        <f t="shared" si="189"/>
        <v>0</v>
      </c>
      <c r="AF280" s="360">
        <f t="shared" si="189"/>
        <v>0</v>
      </c>
      <c r="AG280" s="360">
        <f t="shared" si="189"/>
        <v>0</v>
      </c>
      <c r="AH280" s="360">
        <f t="shared" si="189"/>
        <v>0</v>
      </c>
      <c r="AI280" s="360">
        <f t="shared" si="189"/>
        <v>0</v>
      </c>
      <c r="AJ280" s="360">
        <f t="shared" si="189"/>
        <v>0</v>
      </c>
    </row>
    <row r="281" spans="4:36" outlineLevel="1" x14ac:dyDescent="0.3">
      <c r="D281" s="70">
        <f>+D280+1</f>
        <v>3</v>
      </c>
      <c r="E281" s="423" t="str">
        <f>INDEX(l.geo.nom2,D281)</f>
        <v>2G-Rural</v>
      </c>
      <c r="I281" s="138" t="s">
        <v>769</v>
      </c>
      <c r="J281" s="47">
        <f>+SUM(L281:AJ281)</f>
        <v>0</v>
      </c>
      <c r="L281" s="360">
        <f t="shared" ref="L281:AJ281" si="190">+L271/(1-0.09)</f>
        <v>0</v>
      </c>
      <c r="M281" s="360">
        <f t="shared" si="190"/>
        <v>0</v>
      </c>
      <c r="N281" s="360">
        <f t="shared" si="190"/>
        <v>0</v>
      </c>
      <c r="O281" s="360">
        <f t="shared" si="190"/>
        <v>0</v>
      </c>
      <c r="P281" s="360">
        <f t="shared" si="190"/>
        <v>0</v>
      </c>
      <c r="Q281" s="360">
        <f t="shared" si="190"/>
        <v>0</v>
      </c>
      <c r="R281" s="360">
        <f t="shared" si="190"/>
        <v>0</v>
      </c>
      <c r="S281" s="360">
        <f t="shared" si="190"/>
        <v>0</v>
      </c>
      <c r="T281" s="360">
        <f t="shared" si="190"/>
        <v>0</v>
      </c>
      <c r="U281" s="360">
        <f t="shared" si="190"/>
        <v>0</v>
      </c>
      <c r="V281" s="360">
        <f t="shared" si="190"/>
        <v>0</v>
      </c>
      <c r="W281" s="360">
        <f t="shared" si="190"/>
        <v>0</v>
      </c>
      <c r="X281" s="360">
        <f t="shared" si="190"/>
        <v>0</v>
      </c>
      <c r="Y281" s="360">
        <f t="shared" si="190"/>
        <v>0</v>
      </c>
      <c r="Z281" s="360">
        <f t="shared" si="190"/>
        <v>0</v>
      </c>
      <c r="AA281" s="360">
        <f t="shared" si="190"/>
        <v>0</v>
      </c>
      <c r="AB281" s="360">
        <f t="shared" si="190"/>
        <v>0</v>
      </c>
      <c r="AC281" s="360">
        <f t="shared" si="190"/>
        <v>0</v>
      </c>
      <c r="AD281" s="360">
        <f t="shared" si="190"/>
        <v>0</v>
      </c>
      <c r="AE281" s="360">
        <f t="shared" si="190"/>
        <v>0</v>
      </c>
      <c r="AF281" s="360">
        <f t="shared" si="190"/>
        <v>0</v>
      </c>
      <c r="AG281" s="360">
        <f t="shared" si="190"/>
        <v>0</v>
      </c>
      <c r="AH281" s="360">
        <f t="shared" si="190"/>
        <v>0</v>
      </c>
      <c r="AI281" s="360">
        <f t="shared" si="190"/>
        <v>0</v>
      </c>
      <c r="AJ281" s="360">
        <f t="shared" si="190"/>
        <v>0</v>
      </c>
    </row>
    <row r="282" spans="4:36" outlineLevel="1" x14ac:dyDescent="0.3">
      <c r="D282" s="70">
        <f>+D281+1</f>
        <v>4</v>
      </c>
      <c r="E282" s="423" t="str">
        <f>INDEX(l.geo.nom2,D282)</f>
        <v>2G-Libre</v>
      </c>
      <c r="I282" s="138" t="s">
        <v>769</v>
      </c>
      <c r="J282" s="47">
        <f>+SUM(L282:AJ282)</f>
        <v>0</v>
      </c>
      <c r="L282" s="360">
        <f t="shared" ref="L282:AJ282" si="191">+L272/(1-0.09)</f>
        <v>0</v>
      </c>
      <c r="M282" s="360">
        <f t="shared" si="191"/>
        <v>0</v>
      </c>
      <c r="N282" s="360">
        <f t="shared" si="191"/>
        <v>0</v>
      </c>
      <c r="O282" s="360">
        <f t="shared" si="191"/>
        <v>0</v>
      </c>
      <c r="P282" s="360">
        <f t="shared" si="191"/>
        <v>0</v>
      </c>
      <c r="Q282" s="360">
        <f t="shared" si="191"/>
        <v>0</v>
      </c>
      <c r="R282" s="360">
        <f t="shared" si="191"/>
        <v>0</v>
      </c>
      <c r="S282" s="360">
        <f t="shared" si="191"/>
        <v>0</v>
      </c>
      <c r="T282" s="360">
        <f t="shared" si="191"/>
        <v>0</v>
      </c>
      <c r="U282" s="360">
        <f t="shared" si="191"/>
        <v>0</v>
      </c>
      <c r="V282" s="360">
        <f t="shared" si="191"/>
        <v>0</v>
      </c>
      <c r="W282" s="360">
        <f t="shared" si="191"/>
        <v>0</v>
      </c>
      <c r="X282" s="360">
        <f t="shared" si="191"/>
        <v>0</v>
      </c>
      <c r="Y282" s="360">
        <f t="shared" si="191"/>
        <v>0</v>
      </c>
      <c r="Z282" s="360">
        <f t="shared" si="191"/>
        <v>0</v>
      </c>
      <c r="AA282" s="360">
        <f t="shared" si="191"/>
        <v>0</v>
      </c>
      <c r="AB282" s="360">
        <f t="shared" si="191"/>
        <v>0</v>
      </c>
      <c r="AC282" s="360">
        <f t="shared" si="191"/>
        <v>0</v>
      </c>
      <c r="AD282" s="360">
        <f t="shared" si="191"/>
        <v>0</v>
      </c>
      <c r="AE282" s="360">
        <f t="shared" si="191"/>
        <v>0</v>
      </c>
      <c r="AF282" s="360">
        <f t="shared" si="191"/>
        <v>0</v>
      </c>
      <c r="AG282" s="360">
        <f t="shared" si="191"/>
        <v>0</v>
      </c>
      <c r="AH282" s="360">
        <f t="shared" si="191"/>
        <v>0</v>
      </c>
      <c r="AI282" s="360">
        <f t="shared" si="191"/>
        <v>0</v>
      </c>
      <c r="AJ282" s="360">
        <f t="shared" si="191"/>
        <v>0</v>
      </c>
    </row>
    <row r="283" spans="4:36" outlineLevel="1" x14ac:dyDescent="0.3"/>
    <row r="284" spans="4:36" outlineLevel="1" x14ac:dyDescent="0.3">
      <c r="E284" s="422" t="s">
        <v>23</v>
      </c>
      <c r="I284" s="341" t="s">
        <v>1012</v>
      </c>
      <c r="J284" s="353">
        <f>+SUM(J279:J282)</f>
        <v>0</v>
      </c>
      <c r="L284" s="353">
        <f t="shared" ref="L284:AJ284" si="192">+SUM(L279:L282)</f>
        <v>0</v>
      </c>
      <c r="M284" s="353">
        <f t="shared" si="192"/>
        <v>0</v>
      </c>
      <c r="N284" s="353">
        <f t="shared" si="192"/>
        <v>0</v>
      </c>
      <c r="O284" s="353">
        <f t="shared" si="192"/>
        <v>0</v>
      </c>
      <c r="P284" s="353">
        <f t="shared" si="192"/>
        <v>0</v>
      </c>
      <c r="Q284" s="353">
        <f t="shared" si="192"/>
        <v>0</v>
      </c>
      <c r="R284" s="353">
        <f t="shared" si="192"/>
        <v>0</v>
      </c>
      <c r="S284" s="353">
        <f t="shared" si="192"/>
        <v>0</v>
      </c>
      <c r="T284" s="353">
        <f t="shared" si="192"/>
        <v>0</v>
      </c>
      <c r="U284" s="353">
        <f t="shared" si="192"/>
        <v>0</v>
      </c>
      <c r="V284" s="353">
        <f t="shared" si="192"/>
        <v>0</v>
      </c>
      <c r="W284" s="353">
        <f t="shared" si="192"/>
        <v>0</v>
      </c>
      <c r="X284" s="353">
        <f t="shared" si="192"/>
        <v>0</v>
      </c>
      <c r="Y284" s="353">
        <f t="shared" si="192"/>
        <v>0</v>
      </c>
      <c r="Z284" s="353">
        <f t="shared" si="192"/>
        <v>0</v>
      </c>
      <c r="AA284" s="353">
        <f t="shared" si="192"/>
        <v>0</v>
      </c>
      <c r="AB284" s="353">
        <f t="shared" si="192"/>
        <v>0</v>
      </c>
      <c r="AC284" s="353">
        <f t="shared" si="192"/>
        <v>0</v>
      </c>
      <c r="AD284" s="353">
        <f t="shared" si="192"/>
        <v>0</v>
      </c>
      <c r="AE284" s="353">
        <f t="shared" si="192"/>
        <v>0</v>
      </c>
      <c r="AF284" s="353">
        <f t="shared" si="192"/>
        <v>0</v>
      </c>
      <c r="AG284" s="353">
        <f t="shared" si="192"/>
        <v>0</v>
      </c>
      <c r="AH284" s="353">
        <f t="shared" si="192"/>
        <v>0</v>
      </c>
      <c r="AI284" s="353">
        <f t="shared" si="192"/>
        <v>0</v>
      </c>
      <c r="AJ284" s="353">
        <f t="shared" si="192"/>
        <v>0</v>
      </c>
    </row>
    <row r="285" spans="4:36" outlineLevel="1" x14ac:dyDescent="0.3"/>
    <row r="286" spans="4:36" x14ac:dyDescent="0.3">
      <c r="D286" s="68" t="s">
        <v>1040</v>
      </c>
      <c r="E286" s="68"/>
      <c r="F286" s="67"/>
      <c r="G286" s="67"/>
      <c r="H286" s="67"/>
      <c r="I286" s="67"/>
      <c r="J286" s="67"/>
      <c r="K286" s="67"/>
    </row>
    <row r="288" spans="4:36" outlineLevel="1" x14ac:dyDescent="0.3">
      <c r="D288" s="69" t="s">
        <v>76</v>
      </c>
      <c r="E288" s="69" t="s">
        <v>77</v>
      </c>
      <c r="J288" s="69" t="s">
        <v>791</v>
      </c>
      <c r="L288" s="69" t="str">
        <f t="shared" ref="L288:AJ288" si="193">+INDEX(l.reg.nom,L$6)</f>
        <v>Amazonas</v>
      </c>
      <c r="M288" s="69" t="str">
        <f t="shared" si="193"/>
        <v>Ancash</v>
      </c>
      <c r="N288" s="69" t="str">
        <f t="shared" si="193"/>
        <v>Apurímac</v>
      </c>
      <c r="O288" s="69" t="str">
        <f t="shared" si="193"/>
        <v>Arequipa</v>
      </c>
      <c r="P288" s="69" t="str">
        <f t="shared" si="193"/>
        <v>Ayacucho</v>
      </c>
      <c r="Q288" s="69" t="str">
        <f t="shared" si="193"/>
        <v>Cajamarca</v>
      </c>
      <c r="R288" s="69" t="str">
        <f t="shared" si="193"/>
        <v>Callao</v>
      </c>
      <c r="S288" s="69" t="str">
        <f t="shared" si="193"/>
        <v>Cusco</v>
      </c>
      <c r="T288" s="69" t="str">
        <f t="shared" si="193"/>
        <v>Huancavelica</v>
      </c>
      <c r="U288" s="69" t="str">
        <f t="shared" si="193"/>
        <v>Huánuco</v>
      </c>
      <c r="V288" s="69" t="str">
        <f t="shared" si="193"/>
        <v>Ica</v>
      </c>
      <c r="W288" s="69" t="str">
        <f t="shared" si="193"/>
        <v>Junín</v>
      </c>
      <c r="X288" s="69" t="str">
        <f t="shared" si="193"/>
        <v>La Libertad</v>
      </c>
      <c r="Y288" s="69" t="str">
        <f t="shared" si="193"/>
        <v>Lambayeque</v>
      </c>
      <c r="Z288" s="69" t="str">
        <f t="shared" si="193"/>
        <v>Lima</v>
      </c>
      <c r="AA288" s="69" t="str">
        <f t="shared" si="193"/>
        <v>Loreto</v>
      </c>
      <c r="AB288" s="69" t="str">
        <f t="shared" si="193"/>
        <v>Madre de Dios</v>
      </c>
      <c r="AC288" s="69" t="str">
        <f t="shared" si="193"/>
        <v>Moquegua</v>
      </c>
      <c r="AD288" s="69" t="str">
        <f t="shared" si="193"/>
        <v>Pasco</v>
      </c>
      <c r="AE288" s="69" t="str">
        <f t="shared" si="193"/>
        <v>Piura</v>
      </c>
      <c r="AF288" s="69" t="str">
        <f t="shared" si="193"/>
        <v>Puno</v>
      </c>
      <c r="AG288" s="69" t="str">
        <f t="shared" si="193"/>
        <v>San Martín</v>
      </c>
      <c r="AH288" s="69" t="str">
        <f t="shared" si="193"/>
        <v>Tacna</v>
      </c>
      <c r="AI288" s="69" t="str">
        <f t="shared" si="193"/>
        <v>Tumbes</v>
      </c>
      <c r="AJ288" s="69" t="str">
        <f t="shared" si="193"/>
        <v>Ucayali</v>
      </c>
    </row>
    <row r="289" spans="4:36" outlineLevel="1" x14ac:dyDescent="0.3">
      <c r="D289" s="70">
        <v>1</v>
      </c>
      <c r="E289" s="423" t="str">
        <f>INDEX(l.geo.nom2,D289)</f>
        <v>2G-Urbano</v>
      </c>
      <c r="I289" s="138" t="s">
        <v>1034</v>
      </c>
      <c r="J289" s="47">
        <f>+SUM(L289:AJ289)</f>
        <v>0</v>
      </c>
      <c r="L289" s="408">
        <f t="shared" ref="L289:AJ289" si="194">_xlfn.CEILING.MATH(L279/p.ran.2g.vc.per.trx,1)</f>
        <v>0</v>
      </c>
      <c r="M289" s="408">
        <f t="shared" si="194"/>
        <v>0</v>
      </c>
      <c r="N289" s="408">
        <f t="shared" si="194"/>
        <v>0</v>
      </c>
      <c r="O289" s="408">
        <f t="shared" si="194"/>
        <v>0</v>
      </c>
      <c r="P289" s="408">
        <f t="shared" si="194"/>
        <v>0</v>
      </c>
      <c r="Q289" s="408">
        <f t="shared" si="194"/>
        <v>0</v>
      </c>
      <c r="R289" s="408">
        <f t="shared" si="194"/>
        <v>0</v>
      </c>
      <c r="S289" s="408">
        <f t="shared" si="194"/>
        <v>0</v>
      </c>
      <c r="T289" s="408">
        <f t="shared" si="194"/>
        <v>0</v>
      </c>
      <c r="U289" s="408">
        <f t="shared" si="194"/>
        <v>0</v>
      </c>
      <c r="V289" s="408">
        <f t="shared" si="194"/>
        <v>0</v>
      </c>
      <c r="W289" s="408">
        <f t="shared" si="194"/>
        <v>0</v>
      </c>
      <c r="X289" s="408">
        <f t="shared" si="194"/>
        <v>0</v>
      </c>
      <c r="Y289" s="408">
        <f t="shared" si="194"/>
        <v>0</v>
      </c>
      <c r="Z289" s="408">
        <f t="shared" si="194"/>
        <v>0</v>
      </c>
      <c r="AA289" s="408">
        <f t="shared" si="194"/>
        <v>0</v>
      </c>
      <c r="AB289" s="408">
        <f t="shared" si="194"/>
        <v>0</v>
      </c>
      <c r="AC289" s="408">
        <f t="shared" si="194"/>
        <v>0</v>
      </c>
      <c r="AD289" s="408">
        <f t="shared" si="194"/>
        <v>0</v>
      </c>
      <c r="AE289" s="408">
        <f t="shared" si="194"/>
        <v>0</v>
      </c>
      <c r="AF289" s="408">
        <f t="shared" si="194"/>
        <v>0</v>
      </c>
      <c r="AG289" s="408">
        <f t="shared" si="194"/>
        <v>0</v>
      </c>
      <c r="AH289" s="408">
        <f t="shared" si="194"/>
        <v>0</v>
      </c>
      <c r="AI289" s="408">
        <f t="shared" si="194"/>
        <v>0</v>
      </c>
      <c r="AJ289" s="408">
        <f t="shared" si="194"/>
        <v>0</v>
      </c>
    </row>
    <row r="290" spans="4:36" outlineLevel="1" x14ac:dyDescent="0.3">
      <c r="D290" s="70">
        <f>+D289+1</f>
        <v>2</v>
      </c>
      <c r="E290" s="423" t="str">
        <f>INDEX(l.geo.nom2,D290)</f>
        <v>2G-Suburbano</v>
      </c>
      <c r="I290" s="138" t="s">
        <v>1034</v>
      </c>
      <c r="J290" s="47">
        <f>+SUM(L290:AJ290)</f>
        <v>0</v>
      </c>
      <c r="L290" s="408">
        <f t="shared" ref="L290:AJ290" si="195">_xlfn.CEILING.MATH(L280/p.ran.2g.vc.per.trx,1)</f>
        <v>0</v>
      </c>
      <c r="M290" s="408">
        <f t="shared" si="195"/>
        <v>0</v>
      </c>
      <c r="N290" s="408">
        <f t="shared" si="195"/>
        <v>0</v>
      </c>
      <c r="O290" s="408">
        <f t="shared" si="195"/>
        <v>0</v>
      </c>
      <c r="P290" s="408">
        <f t="shared" si="195"/>
        <v>0</v>
      </c>
      <c r="Q290" s="408">
        <f t="shared" si="195"/>
        <v>0</v>
      </c>
      <c r="R290" s="408">
        <f t="shared" si="195"/>
        <v>0</v>
      </c>
      <c r="S290" s="408">
        <f t="shared" si="195"/>
        <v>0</v>
      </c>
      <c r="T290" s="408">
        <f t="shared" si="195"/>
        <v>0</v>
      </c>
      <c r="U290" s="408">
        <f t="shared" si="195"/>
        <v>0</v>
      </c>
      <c r="V290" s="408">
        <f t="shared" si="195"/>
        <v>0</v>
      </c>
      <c r="W290" s="408">
        <f t="shared" si="195"/>
        <v>0</v>
      </c>
      <c r="X290" s="408">
        <f t="shared" si="195"/>
        <v>0</v>
      </c>
      <c r="Y290" s="408">
        <f t="shared" si="195"/>
        <v>0</v>
      </c>
      <c r="Z290" s="408">
        <f t="shared" si="195"/>
        <v>0</v>
      </c>
      <c r="AA290" s="408">
        <f t="shared" si="195"/>
        <v>0</v>
      </c>
      <c r="AB290" s="408">
        <f t="shared" si="195"/>
        <v>0</v>
      </c>
      <c r="AC290" s="408">
        <f t="shared" si="195"/>
        <v>0</v>
      </c>
      <c r="AD290" s="408">
        <f t="shared" si="195"/>
        <v>0</v>
      </c>
      <c r="AE290" s="408">
        <f t="shared" si="195"/>
        <v>0</v>
      </c>
      <c r="AF290" s="408">
        <f t="shared" si="195"/>
        <v>0</v>
      </c>
      <c r="AG290" s="408">
        <f t="shared" si="195"/>
        <v>0</v>
      </c>
      <c r="AH290" s="408">
        <f t="shared" si="195"/>
        <v>0</v>
      </c>
      <c r="AI290" s="408">
        <f t="shared" si="195"/>
        <v>0</v>
      </c>
      <c r="AJ290" s="408">
        <f t="shared" si="195"/>
        <v>0</v>
      </c>
    </row>
    <row r="291" spans="4:36" outlineLevel="1" x14ac:dyDescent="0.3">
      <c r="D291" s="70">
        <f>+D290+1</f>
        <v>3</v>
      </c>
      <c r="E291" s="423" t="str">
        <f>INDEX(l.geo.nom2,D291)</f>
        <v>2G-Rural</v>
      </c>
      <c r="I291" s="138" t="s">
        <v>1034</v>
      </c>
      <c r="J291" s="47">
        <f>+SUM(L291:AJ291)</f>
        <v>0</v>
      </c>
      <c r="L291" s="408">
        <f t="shared" ref="L291:AJ291" si="196">_xlfn.CEILING.MATH(L281/p.ran.2g.vc.per.trx,1)</f>
        <v>0</v>
      </c>
      <c r="M291" s="408">
        <f t="shared" si="196"/>
        <v>0</v>
      </c>
      <c r="N291" s="408">
        <f t="shared" si="196"/>
        <v>0</v>
      </c>
      <c r="O291" s="408">
        <f t="shared" si="196"/>
        <v>0</v>
      </c>
      <c r="P291" s="408">
        <f t="shared" si="196"/>
        <v>0</v>
      </c>
      <c r="Q291" s="408">
        <f t="shared" si="196"/>
        <v>0</v>
      </c>
      <c r="R291" s="408">
        <f t="shared" si="196"/>
        <v>0</v>
      </c>
      <c r="S291" s="408">
        <f t="shared" si="196"/>
        <v>0</v>
      </c>
      <c r="T291" s="408">
        <f t="shared" si="196"/>
        <v>0</v>
      </c>
      <c r="U291" s="408">
        <f t="shared" si="196"/>
        <v>0</v>
      </c>
      <c r="V291" s="408">
        <f t="shared" si="196"/>
        <v>0</v>
      </c>
      <c r="W291" s="408">
        <f t="shared" si="196"/>
        <v>0</v>
      </c>
      <c r="X291" s="408">
        <f t="shared" si="196"/>
        <v>0</v>
      </c>
      <c r="Y291" s="408">
        <f t="shared" si="196"/>
        <v>0</v>
      </c>
      <c r="Z291" s="408">
        <f t="shared" si="196"/>
        <v>0</v>
      </c>
      <c r="AA291" s="408">
        <f t="shared" si="196"/>
        <v>0</v>
      </c>
      <c r="AB291" s="408">
        <f t="shared" si="196"/>
        <v>0</v>
      </c>
      <c r="AC291" s="408">
        <f t="shared" si="196"/>
        <v>0</v>
      </c>
      <c r="AD291" s="408">
        <f t="shared" si="196"/>
        <v>0</v>
      </c>
      <c r="AE291" s="408">
        <f t="shared" si="196"/>
        <v>0</v>
      </c>
      <c r="AF291" s="408">
        <f t="shared" si="196"/>
        <v>0</v>
      </c>
      <c r="AG291" s="408">
        <f t="shared" si="196"/>
        <v>0</v>
      </c>
      <c r="AH291" s="408">
        <f t="shared" si="196"/>
        <v>0</v>
      </c>
      <c r="AI291" s="408">
        <f t="shared" si="196"/>
        <v>0</v>
      </c>
      <c r="AJ291" s="408">
        <f t="shared" si="196"/>
        <v>0</v>
      </c>
    </row>
    <row r="292" spans="4:36" outlineLevel="1" x14ac:dyDescent="0.3">
      <c r="D292" s="70">
        <f>+D291+1</f>
        <v>4</v>
      </c>
      <c r="E292" s="423" t="str">
        <f>INDEX(l.geo.nom2,D292)</f>
        <v>2G-Libre</v>
      </c>
      <c r="I292" s="138" t="s">
        <v>1034</v>
      </c>
      <c r="J292" s="47">
        <f>+SUM(L292:AJ292)</f>
        <v>0</v>
      </c>
      <c r="L292" s="408">
        <f t="shared" ref="L292:AJ292" si="197">_xlfn.CEILING.MATH(L282/p.ran.2g.vc.per.trx,1)</f>
        <v>0</v>
      </c>
      <c r="M292" s="408">
        <f t="shared" si="197"/>
        <v>0</v>
      </c>
      <c r="N292" s="408">
        <f t="shared" si="197"/>
        <v>0</v>
      </c>
      <c r="O292" s="408">
        <f t="shared" si="197"/>
        <v>0</v>
      </c>
      <c r="P292" s="408">
        <f t="shared" si="197"/>
        <v>0</v>
      </c>
      <c r="Q292" s="408">
        <f t="shared" si="197"/>
        <v>0</v>
      </c>
      <c r="R292" s="408">
        <f t="shared" si="197"/>
        <v>0</v>
      </c>
      <c r="S292" s="408">
        <f t="shared" si="197"/>
        <v>0</v>
      </c>
      <c r="T292" s="408">
        <f t="shared" si="197"/>
        <v>0</v>
      </c>
      <c r="U292" s="408">
        <f t="shared" si="197"/>
        <v>0</v>
      </c>
      <c r="V292" s="408">
        <f t="shared" si="197"/>
        <v>0</v>
      </c>
      <c r="W292" s="408">
        <f t="shared" si="197"/>
        <v>0</v>
      </c>
      <c r="X292" s="408">
        <f t="shared" si="197"/>
        <v>0</v>
      </c>
      <c r="Y292" s="408">
        <f t="shared" si="197"/>
        <v>0</v>
      </c>
      <c r="Z292" s="408">
        <f t="shared" si="197"/>
        <v>0</v>
      </c>
      <c r="AA292" s="408">
        <f t="shared" si="197"/>
        <v>0</v>
      </c>
      <c r="AB292" s="408">
        <f t="shared" si="197"/>
        <v>0</v>
      </c>
      <c r="AC292" s="408">
        <f t="shared" si="197"/>
        <v>0</v>
      </c>
      <c r="AD292" s="408">
        <f t="shared" si="197"/>
        <v>0</v>
      </c>
      <c r="AE292" s="408">
        <f t="shared" si="197"/>
        <v>0</v>
      </c>
      <c r="AF292" s="408">
        <f t="shared" si="197"/>
        <v>0</v>
      </c>
      <c r="AG292" s="408">
        <f t="shared" si="197"/>
        <v>0</v>
      </c>
      <c r="AH292" s="408">
        <f t="shared" si="197"/>
        <v>0</v>
      </c>
      <c r="AI292" s="408">
        <f t="shared" si="197"/>
        <v>0</v>
      </c>
      <c r="AJ292" s="408">
        <f t="shared" si="197"/>
        <v>0</v>
      </c>
    </row>
    <row r="293" spans="4:36" outlineLevel="1" x14ac:dyDescent="0.3"/>
    <row r="294" spans="4:36" outlineLevel="1" x14ac:dyDescent="0.3">
      <c r="E294" s="422" t="s">
        <v>23</v>
      </c>
      <c r="I294" s="341" t="s">
        <v>1033</v>
      </c>
      <c r="J294" s="353">
        <f>+SUM(J289:J292)</f>
        <v>0</v>
      </c>
      <c r="L294" s="353">
        <f t="shared" ref="L294:AJ294" si="198">+SUM(L289:L292)</f>
        <v>0</v>
      </c>
      <c r="M294" s="353">
        <f t="shared" si="198"/>
        <v>0</v>
      </c>
      <c r="N294" s="353">
        <f t="shared" si="198"/>
        <v>0</v>
      </c>
      <c r="O294" s="353">
        <f t="shared" si="198"/>
        <v>0</v>
      </c>
      <c r="P294" s="353">
        <f t="shared" si="198"/>
        <v>0</v>
      </c>
      <c r="Q294" s="353">
        <f t="shared" si="198"/>
        <v>0</v>
      </c>
      <c r="R294" s="353">
        <f t="shared" si="198"/>
        <v>0</v>
      </c>
      <c r="S294" s="353">
        <f t="shared" si="198"/>
        <v>0</v>
      </c>
      <c r="T294" s="353">
        <f t="shared" si="198"/>
        <v>0</v>
      </c>
      <c r="U294" s="353">
        <f t="shared" si="198"/>
        <v>0</v>
      </c>
      <c r="V294" s="353">
        <f t="shared" si="198"/>
        <v>0</v>
      </c>
      <c r="W294" s="353">
        <f t="shared" si="198"/>
        <v>0</v>
      </c>
      <c r="X294" s="353">
        <f t="shared" si="198"/>
        <v>0</v>
      </c>
      <c r="Y294" s="353">
        <f t="shared" si="198"/>
        <v>0</v>
      </c>
      <c r="Z294" s="353">
        <f t="shared" si="198"/>
        <v>0</v>
      </c>
      <c r="AA294" s="353">
        <f t="shared" si="198"/>
        <v>0</v>
      </c>
      <c r="AB294" s="353">
        <f t="shared" si="198"/>
        <v>0</v>
      </c>
      <c r="AC294" s="353">
        <f t="shared" si="198"/>
        <v>0</v>
      </c>
      <c r="AD294" s="353">
        <f t="shared" si="198"/>
        <v>0</v>
      </c>
      <c r="AE294" s="353">
        <f t="shared" si="198"/>
        <v>0</v>
      </c>
      <c r="AF294" s="353">
        <f t="shared" si="198"/>
        <v>0</v>
      </c>
      <c r="AG294" s="353">
        <f t="shared" si="198"/>
        <v>0</v>
      </c>
      <c r="AH294" s="353">
        <f t="shared" si="198"/>
        <v>0</v>
      </c>
      <c r="AI294" s="353">
        <f t="shared" si="198"/>
        <v>0</v>
      </c>
      <c r="AJ294" s="353">
        <f t="shared" si="198"/>
        <v>0</v>
      </c>
    </row>
    <row r="295" spans="4:36" outlineLevel="1" x14ac:dyDescent="0.3"/>
    <row r="296" spans="4:36" ht="16.2" thickBot="1" x14ac:dyDescent="0.35">
      <c r="D296" s="329" t="s">
        <v>1039</v>
      </c>
      <c r="E296" s="329"/>
      <c r="F296" s="329"/>
      <c r="G296" s="329"/>
      <c r="H296" s="329"/>
      <c r="I296" s="329"/>
      <c r="J296" s="329"/>
      <c r="K296" s="329"/>
    </row>
    <row r="298" spans="4:36" x14ac:dyDescent="0.3">
      <c r="D298" s="68" t="s">
        <v>1038</v>
      </c>
      <c r="E298" s="68"/>
      <c r="F298" s="67"/>
      <c r="G298" s="67"/>
      <c r="H298" s="67"/>
      <c r="I298" s="67"/>
      <c r="J298" s="67"/>
      <c r="K298" s="67"/>
    </row>
    <row r="300" spans="4:36" outlineLevel="1" x14ac:dyDescent="0.3">
      <c r="D300" s="69" t="s">
        <v>76</v>
      </c>
      <c r="E300" s="69" t="s">
        <v>77</v>
      </c>
      <c r="J300" s="69" t="s">
        <v>791</v>
      </c>
      <c r="L300" s="69" t="str">
        <f t="shared" ref="L300:AJ300" si="199">+INDEX(l.reg.nom,L$6)</f>
        <v>Amazonas</v>
      </c>
      <c r="M300" s="69" t="str">
        <f t="shared" si="199"/>
        <v>Ancash</v>
      </c>
      <c r="N300" s="69" t="str">
        <f t="shared" si="199"/>
        <v>Apurímac</v>
      </c>
      <c r="O300" s="69" t="str">
        <f t="shared" si="199"/>
        <v>Arequipa</v>
      </c>
      <c r="P300" s="69" t="str">
        <f t="shared" si="199"/>
        <v>Ayacucho</v>
      </c>
      <c r="Q300" s="69" t="str">
        <f t="shared" si="199"/>
        <v>Cajamarca</v>
      </c>
      <c r="R300" s="69" t="str">
        <f t="shared" si="199"/>
        <v>Callao</v>
      </c>
      <c r="S300" s="69" t="str">
        <f t="shared" si="199"/>
        <v>Cusco</v>
      </c>
      <c r="T300" s="69" t="str">
        <f t="shared" si="199"/>
        <v>Huancavelica</v>
      </c>
      <c r="U300" s="69" t="str">
        <f t="shared" si="199"/>
        <v>Huánuco</v>
      </c>
      <c r="V300" s="69" t="str">
        <f t="shared" si="199"/>
        <v>Ica</v>
      </c>
      <c r="W300" s="69" t="str">
        <f t="shared" si="199"/>
        <v>Junín</v>
      </c>
      <c r="X300" s="69" t="str">
        <f t="shared" si="199"/>
        <v>La Libertad</v>
      </c>
      <c r="Y300" s="69" t="str">
        <f t="shared" si="199"/>
        <v>Lambayeque</v>
      </c>
      <c r="Z300" s="69" t="str">
        <f t="shared" si="199"/>
        <v>Lima</v>
      </c>
      <c r="AA300" s="69" t="str">
        <f t="shared" si="199"/>
        <v>Loreto</v>
      </c>
      <c r="AB300" s="69" t="str">
        <f t="shared" si="199"/>
        <v>Madre de Dios</v>
      </c>
      <c r="AC300" s="69" t="str">
        <f t="shared" si="199"/>
        <v>Moquegua</v>
      </c>
      <c r="AD300" s="69" t="str">
        <f t="shared" si="199"/>
        <v>Pasco</v>
      </c>
      <c r="AE300" s="69" t="str">
        <f t="shared" si="199"/>
        <v>Piura</v>
      </c>
      <c r="AF300" s="69" t="str">
        <f t="shared" si="199"/>
        <v>Puno</v>
      </c>
      <c r="AG300" s="69" t="str">
        <f t="shared" si="199"/>
        <v>San Martín</v>
      </c>
      <c r="AH300" s="69" t="str">
        <f t="shared" si="199"/>
        <v>Tacna</v>
      </c>
      <c r="AI300" s="69" t="str">
        <f t="shared" si="199"/>
        <v>Tumbes</v>
      </c>
      <c r="AJ300" s="69" t="str">
        <f t="shared" si="199"/>
        <v>Ucayali</v>
      </c>
    </row>
    <row r="301" spans="4:36" outlineLevel="1" x14ac:dyDescent="0.3">
      <c r="D301" s="70">
        <v>1</v>
      </c>
      <c r="E301" s="423" t="str">
        <f>INDEX(l.geo.nom2,D301)</f>
        <v>2G-Urbano</v>
      </c>
      <c r="I301" s="138" t="s">
        <v>833</v>
      </c>
      <c r="J301" s="47">
        <f>+SUM(L301:AJ301)</f>
        <v>9153.8741294890278</v>
      </c>
      <c r="L301" s="360">
        <f t="shared" ref="L301:U304" si="200">+INDEX(L$201:L$220,$D301)</f>
        <v>0</v>
      </c>
      <c r="M301" s="360">
        <f t="shared" si="200"/>
        <v>117.65876807090609</v>
      </c>
      <c r="N301" s="360">
        <f t="shared" si="200"/>
        <v>0</v>
      </c>
      <c r="O301" s="360">
        <f t="shared" si="200"/>
        <v>0</v>
      </c>
      <c r="P301" s="360">
        <f t="shared" si="200"/>
        <v>0</v>
      </c>
      <c r="Q301" s="360">
        <f t="shared" si="200"/>
        <v>0</v>
      </c>
      <c r="R301" s="360">
        <f t="shared" si="200"/>
        <v>117.65876807090609</v>
      </c>
      <c r="S301" s="360">
        <f t="shared" si="200"/>
        <v>0</v>
      </c>
      <c r="T301" s="360">
        <f t="shared" si="200"/>
        <v>0</v>
      </c>
      <c r="U301" s="360">
        <f t="shared" si="200"/>
        <v>0</v>
      </c>
      <c r="V301" s="360">
        <f t="shared" ref="V301:AJ304" si="201">+INDEX(V$201:V$220,$D301)</f>
        <v>0</v>
      </c>
      <c r="W301" s="360">
        <f t="shared" si="201"/>
        <v>0</v>
      </c>
      <c r="X301" s="360">
        <f t="shared" si="201"/>
        <v>0</v>
      </c>
      <c r="Y301" s="360">
        <f t="shared" si="201"/>
        <v>0</v>
      </c>
      <c r="Z301" s="360">
        <f t="shared" si="201"/>
        <v>8800.89782527631</v>
      </c>
      <c r="AA301" s="360">
        <f t="shared" si="201"/>
        <v>0</v>
      </c>
      <c r="AB301" s="360">
        <f t="shared" si="201"/>
        <v>0</v>
      </c>
      <c r="AC301" s="360">
        <f t="shared" si="201"/>
        <v>0</v>
      </c>
      <c r="AD301" s="360">
        <f t="shared" si="201"/>
        <v>0</v>
      </c>
      <c r="AE301" s="360">
        <f t="shared" si="201"/>
        <v>0</v>
      </c>
      <c r="AF301" s="360">
        <f t="shared" si="201"/>
        <v>0</v>
      </c>
      <c r="AG301" s="360">
        <f t="shared" si="201"/>
        <v>0</v>
      </c>
      <c r="AH301" s="360">
        <f t="shared" si="201"/>
        <v>117.65876807090609</v>
      </c>
      <c r="AI301" s="360">
        <f t="shared" si="201"/>
        <v>0</v>
      </c>
      <c r="AJ301" s="360">
        <f t="shared" si="201"/>
        <v>0</v>
      </c>
    </row>
    <row r="302" spans="4:36" outlineLevel="1" x14ac:dyDescent="0.3">
      <c r="D302" s="70">
        <f>+D301+1</f>
        <v>2</v>
      </c>
      <c r="E302" s="423" t="str">
        <f>INDEX(l.geo.nom2,D302)</f>
        <v>2G-Suburbano</v>
      </c>
      <c r="I302" s="138" t="s">
        <v>833</v>
      </c>
      <c r="J302" s="47">
        <f>+SUM(L302:AJ302)</f>
        <v>14169.632085124322</v>
      </c>
      <c r="L302" s="360">
        <f t="shared" si="200"/>
        <v>0</v>
      </c>
      <c r="M302" s="360">
        <f t="shared" si="200"/>
        <v>0</v>
      </c>
      <c r="N302" s="360">
        <f t="shared" si="200"/>
        <v>0</v>
      </c>
      <c r="O302" s="360">
        <f t="shared" si="200"/>
        <v>0</v>
      </c>
      <c r="P302" s="360">
        <f t="shared" si="200"/>
        <v>0</v>
      </c>
      <c r="Q302" s="360">
        <f t="shared" si="200"/>
        <v>0</v>
      </c>
      <c r="R302" s="360">
        <f t="shared" si="200"/>
        <v>0</v>
      </c>
      <c r="S302" s="360">
        <f t="shared" si="200"/>
        <v>0</v>
      </c>
      <c r="T302" s="360">
        <f t="shared" si="200"/>
        <v>0</v>
      </c>
      <c r="U302" s="360">
        <f t="shared" si="200"/>
        <v>0</v>
      </c>
      <c r="V302" s="360">
        <f t="shared" si="201"/>
        <v>0</v>
      </c>
      <c r="W302" s="360">
        <f t="shared" si="201"/>
        <v>0</v>
      </c>
      <c r="X302" s="360">
        <f t="shared" si="201"/>
        <v>0</v>
      </c>
      <c r="Y302" s="360">
        <f t="shared" si="201"/>
        <v>0</v>
      </c>
      <c r="Z302" s="360">
        <f t="shared" si="201"/>
        <v>14169.632085124322</v>
      </c>
      <c r="AA302" s="360">
        <f t="shared" si="201"/>
        <v>0</v>
      </c>
      <c r="AB302" s="360">
        <f t="shared" si="201"/>
        <v>0</v>
      </c>
      <c r="AC302" s="360">
        <f t="shared" si="201"/>
        <v>0</v>
      </c>
      <c r="AD302" s="360">
        <f t="shared" si="201"/>
        <v>0</v>
      </c>
      <c r="AE302" s="360">
        <f t="shared" si="201"/>
        <v>0</v>
      </c>
      <c r="AF302" s="360">
        <f t="shared" si="201"/>
        <v>0</v>
      </c>
      <c r="AG302" s="360">
        <f t="shared" si="201"/>
        <v>0</v>
      </c>
      <c r="AH302" s="360">
        <f t="shared" si="201"/>
        <v>0</v>
      </c>
      <c r="AI302" s="360">
        <f t="shared" si="201"/>
        <v>0</v>
      </c>
      <c r="AJ302" s="360">
        <f t="shared" si="201"/>
        <v>0</v>
      </c>
    </row>
    <row r="303" spans="4:36" outlineLevel="1" x14ac:dyDescent="0.3">
      <c r="D303" s="70">
        <f>+D302+1</f>
        <v>3</v>
      </c>
      <c r="E303" s="423" t="str">
        <f>INDEX(l.geo.nom2,D303)</f>
        <v>2G-Rural</v>
      </c>
      <c r="I303" s="138" t="s">
        <v>833</v>
      </c>
      <c r="J303" s="47">
        <f>+SUM(L303:AJ303)</f>
        <v>3786.7292465847531</v>
      </c>
      <c r="L303" s="360">
        <f t="shared" si="200"/>
        <v>0</v>
      </c>
      <c r="M303" s="360">
        <f t="shared" si="200"/>
        <v>0</v>
      </c>
      <c r="N303" s="360">
        <f t="shared" si="200"/>
        <v>0</v>
      </c>
      <c r="O303" s="360">
        <f t="shared" si="200"/>
        <v>0</v>
      </c>
      <c r="P303" s="360">
        <f t="shared" si="200"/>
        <v>0</v>
      </c>
      <c r="Q303" s="360">
        <f t="shared" si="200"/>
        <v>0</v>
      </c>
      <c r="R303" s="360">
        <f t="shared" si="200"/>
        <v>0</v>
      </c>
      <c r="S303" s="360">
        <f t="shared" si="200"/>
        <v>0</v>
      </c>
      <c r="T303" s="360">
        <f t="shared" si="200"/>
        <v>0</v>
      </c>
      <c r="U303" s="360">
        <f t="shared" si="200"/>
        <v>0</v>
      </c>
      <c r="V303" s="360">
        <f t="shared" si="201"/>
        <v>0</v>
      </c>
      <c r="W303" s="360">
        <f t="shared" si="201"/>
        <v>0</v>
      </c>
      <c r="X303" s="360">
        <f t="shared" si="201"/>
        <v>0</v>
      </c>
      <c r="Y303" s="360">
        <f t="shared" si="201"/>
        <v>0</v>
      </c>
      <c r="Z303" s="360">
        <f t="shared" si="201"/>
        <v>3786.7292465847531</v>
      </c>
      <c r="AA303" s="360">
        <f t="shared" si="201"/>
        <v>0</v>
      </c>
      <c r="AB303" s="360">
        <f t="shared" si="201"/>
        <v>0</v>
      </c>
      <c r="AC303" s="360">
        <f t="shared" si="201"/>
        <v>0</v>
      </c>
      <c r="AD303" s="360">
        <f t="shared" si="201"/>
        <v>0</v>
      </c>
      <c r="AE303" s="360">
        <f t="shared" si="201"/>
        <v>0</v>
      </c>
      <c r="AF303" s="360">
        <f t="shared" si="201"/>
        <v>0</v>
      </c>
      <c r="AG303" s="360">
        <f t="shared" si="201"/>
        <v>0</v>
      </c>
      <c r="AH303" s="360">
        <f t="shared" si="201"/>
        <v>0</v>
      </c>
      <c r="AI303" s="360">
        <f t="shared" si="201"/>
        <v>0</v>
      </c>
      <c r="AJ303" s="360">
        <f t="shared" si="201"/>
        <v>0</v>
      </c>
    </row>
    <row r="304" spans="4:36" outlineLevel="1" x14ac:dyDescent="0.3">
      <c r="D304" s="70">
        <f>+D303+1</f>
        <v>4</v>
      </c>
      <c r="E304" s="423" t="str">
        <f>INDEX(l.geo.nom2,D304)</f>
        <v>2G-Libre</v>
      </c>
      <c r="I304" s="138" t="s">
        <v>833</v>
      </c>
      <c r="J304" s="47">
        <f>+SUM(L304:AJ304)</f>
        <v>0</v>
      </c>
      <c r="L304" s="360">
        <f t="shared" si="200"/>
        <v>0</v>
      </c>
      <c r="M304" s="360">
        <f t="shared" si="200"/>
        <v>0</v>
      </c>
      <c r="N304" s="360">
        <f t="shared" si="200"/>
        <v>0</v>
      </c>
      <c r="O304" s="360">
        <f t="shared" si="200"/>
        <v>0</v>
      </c>
      <c r="P304" s="360">
        <f t="shared" si="200"/>
        <v>0</v>
      </c>
      <c r="Q304" s="360">
        <f t="shared" si="200"/>
        <v>0</v>
      </c>
      <c r="R304" s="360">
        <f t="shared" si="200"/>
        <v>0</v>
      </c>
      <c r="S304" s="360">
        <f t="shared" si="200"/>
        <v>0</v>
      </c>
      <c r="T304" s="360">
        <f t="shared" si="200"/>
        <v>0</v>
      </c>
      <c r="U304" s="360">
        <f t="shared" si="200"/>
        <v>0</v>
      </c>
      <c r="V304" s="360">
        <f t="shared" si="201"/>
        <v>0</v>
      </c>
      <c r="W304" s="360">
        <f t="shared" si="201"/>
        <v>0</v>
      </c>
      <c r="X304" s="360">
        <f t="shared" si="201"/>
        <v>0</v>
      </c>
      <c r="Y304" s="360">
        <f t="shared" si="201"/>
        <v>0</v>
      </c>
      <c r="Z304" s="360">
        <f t="shared" si="201"/>
        <v>0</v>
      </c>
      <c r="AA304" s="360">
        <f t="shared" si="201"/>
        <v>0</v>
      </c>
      <c r="AB304" s="360">
        <f t="shared" si="201"/>
        <v>0</v>
      </c>
      <c r="AC304" s="360">
        <f t="shared" si="201"/>
        <v>0</v>
      </c>
      <c r="AD304" s="360">
        <f t="shared" si="201"/>
        <v>0</v>
      </c>
      <c r="AE304" s="360">
        <f t="shared" si="201"/>
        <v>0</v>
      </c>
      <c r="AF304" s="360">
        <f t="shared" si="201"/>
        <v>0</v>
      </c>
      <c r="AG304" s="360">
        <f t="shared" si="201"/>
        <v>0</v>
      </c>
      <c r="AH304" s="360">
        <f t="shared" si="201"/>
        <v>0</v>
      </c>
      <c r="AI304" s="360">
        <f t="shared" si="201"/>
        <v>0</v>
      </c>
      <c r="AJ304" s="360">
        <f t="shared" si="201"/>
        <v>0</v>
      </c>
    </row>
    <row r="305" spans="4:36" outlineLevel="1" x14ac:dyDescent="0.3"/>
    <row r="306" spans="4:36" outlineLevel="1" x14ac:dyDescent="0.3">
      <c r="E306" s="422" t="s">
        <v>23</v>
      </c>
      <c r="I306" s="341" t="s">
        <v>853</v>
      </c>
      <c r="J306" s="353">
        <f>+SUM(J301:J304)</f>
        <v>27110.235461198103</v>
      </c>
      <c r="L306" s="353">
        <f t="shared" ref="L306:AJ306" si="202">+SUM(L301:L304)</f>
        <v>0</v>
      </c>
      <c r="M306" s="353">
        <f t="shared" si="202"/>
        <v>117.65876807090609</v>
      </c>
      <c r="N306" s="353">
        <f t="shared" si="202"/>
        <v>0</v>
      </c>
      <c r="O306" s="353">
        <f t="shared" si="202"/>
        <v>0</v>
      </c>
      <c r="P306" s="353">
        <f t="shared" si="202"/>
        <v>0</v>
      </c>
      <c r="Q306" s="353">
        <f t="shared" si="202"/>
        <v>0</v>
      </c>
      <c r="R306" s="353">
        <f t="shared" si="202"/>
        <v>117.65876807090609</v>
      </c>
      <c r="S306" s="353">
        <f t="shared" si="202"/>
        <v>0</v>
      </c>
      <c r="T306" s="353">
        <f t="shared" si="202"/>
        <v>0</v>
      </c>
      <c r="U306" s="353">
        <f t="shared" si="202"/>
        <v>0</v>
      </c>
      <c r="V306" s="353">
        <f t="shared" si="202"/>
        <v>0</v>
      </c>
      <c r="W306" s="353">
        <f t="shared" si="202"/>
        <v>0</v>
      </c>
      <c r="X306" s="353">
        <f t="shared" si="202"/>
        <v>0</v>
      </c>
      <c r="Y306" s="353">
        <f t="shared" si="202"/>
        <v>0</v>
      </c>
      <c r="Z306" s="353">
        <f t="shared" si="202"/>
        <v>26757.259156985387</v>
      </c>
      <c r="AA306" s="353">
        <f t="shared" si="202"/>
        <v>0</v>
      </c>
      <c r="AB306" s="353">
        <f t="shared" si="202"/>
        <v>0</v>
      </c>
      <c r="AC306" s="353">
        <f t="shared" si="202"/>
        <v>0</v>
      </c>
      <c r="AD306" s="353">
        <f t="shared" si="202"/>
        <v>0</v>
      </c>
      <c r="AE306" s="353">
        <f t="shared" si="202"/>
        <v>0</v>
      </c>
      <c r="AF306" s="353">
        <f t="shared" si="202"/>
        <v>0</v>
      </c>
      <c r="AG306" s="353">
        <f t="shared" si="202"/>
        <v>0</v>
      </c>
      <c r="AH306" s="353">
        <f t="shared" si="202"/>
        <v>117.65876807090609</v>
      </c>
      <c r="AI306" s="353">
        <f t="shared" si="202"/>
        <v>0</v>
      </c>
      <c r="AJ306" s="353">
        <f t="shared" si="202"/>
        <v>0</v>
      </c>
    </row>
    <row r="307" spans="4:36" outlineLevel="1" x14ac:dyDescent="0.3"/>
    <row r="308" spans="4:36" x14ac:dyDescent="0.3">
      <c r="D308" s="68" t="s">
        <v>1037</v>
      </c>
      <c r="E308" s="68"/>
      <c r="F308" s="67"/>
      <c r="G308" s="67"/>
      <c r="H308" s="67"/>
      <c r="I308" s="67"/>
      <c r="J308" s="67"/>
      <c r="K308" s="67"/>
    </row>
    <row r="309" spans="4:36" x14ac:dyDescent="0.3">
      <c r="E309" s="12" t="s">
        <v>1708</v>
      </c>
    </row>
    <row r="310" spans="4:36" outlineLevel="1" x14ac:dyDescent="0.3">
      <c r="D310" s="69" t="s">
        <v>76</v>
      </c>
      <c r="E310" s="69" t="s">
        <v>77</v>
      </c>
      <c r="J310" s="69" t="s">
        <v>791</v>
      </c>
      <c r="L310" s="69" t="str">
        <f t="shared" ref="L310:AJ310" si="203">+INDEX(l.reg.nom,L$6)</f>
        <v>Amazonas</v>
      </c>
      <c r="M310" s="69" t="str">
        <f t="shared" si="203"/>
        <v>Ancash</v>
      </c>
      <c r="N310" s="69" t="str">
        <f t="shared" si="203"/>
        <v>Apurímac</v>
      </c>
      <c r="O310" s="69" t="str">
        <f t="shared" si="203"/>
        <v>Arequipa</v>
      </c>
      <c r="P310" s="69" t="str">
        <f t="shared" si="203"/>
        <v>Ayacucho</v>
      </c>
      <c r="Q310" s="69" t="str">
        <f t="shared" si="203"/>
        <v>Cajamarca</v>
      </c>
      <c r="R310" s="69" t="str">
        <f t="shared" si="203"/>
        <v>Callao</v>
      </c>
      <c r="S310" s="69" t="str">
        <f t="shared" si="203"/>
        <v>Cusco</v>
      </c>
      <c r="T310" s="69" t="str">
        <f t="shared" si="203"/>
        <v>Huancavelica</v>
      </c>
      <c r="U310" s="69" t="str">
        <f t="shared" si="203"/>
        <v>Huánuco</v>
      </c>
      <c r="V310" s="69" t="str">
        <f t="shared" si="203"/>
        <v>Ica</v>
      </c>
      <c r="W310" s="69" t="str">
        <f t="shared" si="203"/>
        <v>Junín</v>
      </c>
      <c r="X310" s="69" t="str">
        <f t="shared" si="203"/>
        <v>La Libertad</v>
      </c>
      <c r="Y310" s="69" t="str">
        <f t="shared" si="203"/>
        <v>Lambayeque</v>
      </c>
      <c r="Z310" s="69" t="str">
        <f t="shared" si="203"/>
        <v>Lima</v>
      </c>
      <c r="AA310" s="69" t="str">
        <f t="shared" si="203"/>
        <v>Loreto</v>
      </c>
      <c r="AB310" s="69" t="str">
        <f t="shared" si="203"/>
        <v>Madre de Dios</v>
      </c>
      <c r="AC310" s="69" t="str">
        <f t="shared" si="203"/>
        <v>Moquegua</v>
      </c>
      <c r="AD310" s="69" t="str">
        <f t="shared" si="203"/>
        <v>Pasco</v>
      </c>
      <c r="AE310" s="69" t="str">
        <f t="shared" si="203"/>
        <v>Piura</v>
      </c>
      <c r="AF310" s="69" t="str">
        <f t="shared" si="203"/>
        <v>Puno</v>
      </c>
      <c r="AG310" s="69" t="str">
        <f t="shared" si="203"/>
        <v>San Martín</v>
      </c>
      <c r="AH310" s="69" t="str">
        <f t="shared" si="203"/>
        <v>Tacna</v>
      </c>
      <c r="AI310" s="69" t="str">
        <f t="shared" si="203"/>
        <v>Tumbes</v>
      </c>
      <c r="AJ310" s="69" t="str">
        <f t="shared" si="203"/>
        <v>Ucayali</v>
      </c>
    </row>
    <row r="311" spans="4:36" outlineLevel="1" x14ac:dyDescent="0.3">
      <c r="D311" s="70">
        <v>1</v>
      </c>
      <c r="E311" s="423" t="str">
        <f>INDEX(l.geo.nom2,D311)</f>
        <v>2G-Urbano</v>
      </c>
      <c r="I311" s="138" t="s">
        <v>769</v>
      </c>
      <c r="J311" s="47">
        <f>+SUM(L311:AJ311)</f>
        <v>10059.202340097832</v>
      </c>
      <c r="L311" s="360">
        <f>+L301/(1-0.09)</f>
        <v>0</v>
      </c>
      <c r="M311" s="360">
        <f t="shared" ref="M311:AJ311" si="204">+M301/(1-0.09)</f>
        <v>129.29534952846822</v>
      </c>
      <c r="N311" s="360">
        <f t="shared" si="204"/>
        <v>0</v>
      </c>
      <c r="O311" s="360">
        <f t="shared" si="204"/>
        <v>0</v>
      </c>
      <c r="P311" s="360">
        <f t="shared" si="204"/>
        <v>0</v>
      </c>
      <c r="Q311" s="360">
        <f t="shared" si="204"/>
        <v>0</v>
      </c>
      <c r="R311" s="360">
        <f t="shared" si="204"/>
        <v>129.29534952846822</v>
      </c>
      <c r="S311" s="360">
        <f t="shared" si="204"/>
        <v>0</v>
      </c>
      <c r="T311" s="360">
        <f t="shared" si="204"/>
        <v>0</v>
      </c>
      <c r="U311" s="360">
        <f t="shared" si="204"/>
        <v>0</v>
      </c>
      <c r="V311" s="360">
        <f t="shared" si="204"/>
        <v>0</v>
      </c>
      <c r="W311" s="360">
        <f t="shared" si="204"/>
        <v>0</v>
      </c>
      <c r="X311" s="360">
        <f t="shared" si="204"/>
        <v>0</v>
      </c>
      <c r="Y311" s="360">
        <f t="shared" si="204"/>
        <v>0</v>
      </c>
      <c r="Z311" s="360">
        <f t="shared" si="204"/>
        <v>9671.3162915124285</v>
      </c>
      <c r="AA311" s="360">
        <f t="shared" si="204"/>
        <v>0</v>
      </c>
      <c r="AB311" s="360">
        <f t="shared" si="204"/>
        <v>0</v>
      </c>
      <c r="AC311" s="360">
        <f t="shared" si="204"/>
        <v>0</v>
      </c>
      <c r="AD311" s="360">
        <f t="shared" si="204"/>
        <v>0</v>
      </c>
      <c r="AE311" s="360">
        <f t="shared" si="204"/>
        <v>0</v>
      </c>
      <c r="AF311" s="360">
        <f t="shared" si="204"/>
        <v>0</v>
      </c>
      <c r="AG311" s="360">
        <f t="shared" si="204"/>
        <v>0</v>
      </c>
      <c r="AH311" s="360">
        <f t="shared" si="204"/>
        <v>129.29534952846822</v>
      </c>
      <c r="AI311" s="360">
        <f t="shared" si="204"/>
        <v>0</v>
      </c>
      <c r="AJ311" s="360">
        <f t="shared" si="204"/>
        <v>0</v>
      </c>
    </row>
    <row r="312" spans="4:36" outlineLevel="1" x14ac:dyDescent="0.3">
      <c r="D312" s="70">
        <f>+D311+1</f>
        <v>2</v>
      </c>
      <c r="E312" s="423" t="str">
        <f>INDEX(l.geo.nom2,D312)</f>
        <v>2G-Suburbano</v>
      </c>
      <c r="I312" s="138" t="s">
        <v>769</v>
      </c>
      <c r="J312" s="47">
        <f>+SUM(L312:AJ312)</f>
        <v>15571.024269367386</v>
      </c>
      <c r="L312" s="360">
        <f t="shared" ref="L312:AJ312" si="205">+L302/(1-0.09)</f>
        <v>0</v>
      </c>
      <c r="M312" s="360">
        <f t="shared" si="205"/>
        <v>0</v>
      </c>
      <c r="N312" s="360">
        <f t="shared" si="205"/>
        <v>0</v>
      </c>
      <c r="O312" s="360">
        <f t="shared" si="205"/>
        <v>0</v>
      </c>
      <c r="P312" s="360">
        <f t="shared" si="205"/>
        <v>0</v>
      </c>
      <c r="Q312" s="360">
        <f t="shared" si="205"/>
        <v>0</v>
      </c>
      <c r="R312" s="360">
        <f t="shared" si="205"/>
        <v>0</v>
      </c>
      <c r="S312" s="360">
        <f t="shared" si="205"/>
        <v>0</v>
      </c>
      <c r="T312" s="360">
        <f t="shared" si="205"/>
        <v>0</v>
      </c>
      <c r="U312" s="360">
        <f t="shared" si="205"/>
        <v>0</v>
      </c>
      <c r="V312" s="360">
        <f t="shared" si="205"/>
        <v>0</v>
      </c>
      <c r="W312" s="360">
        <f t="shared" si="205"/>
        <v>0</v>
      </c>
      <c r="X312" s="360">
        <f t="shared" si="205"/>
        <v>0</v>
      </c>
      <c r="Y312" s="360">
        <f t="shared" si="205"/>
        <v>0</v>
      </c>
      <c r="Z312" s="360">
        <f t="shared" si="205"/>
        <v>15571.024269367386</v>
      </c>
      <c r="AA312" s="360">
        <f t="shared" si="205"/>
        <v>0</v>
      </c>
      <c r="AB312" s="360">
        <f t="shared" si="205"/>
        <v>0</v>
      </c>
      <c r="AC312" s="360">
        <f t="shared" si="205"/>
        <v>0</v>
      </c>
      <c r="AD312" s="360">
        <f t="shared" si="205"/>
        <v>0</v>
      </c>
      <c r="AE312" s="360">
        <f t="shared" si="205"/>
        <v>0</v>
      </c>
      <c r="AF312" s="360">
        <f t="shared" si="205"/>
        <v>0</v>
      </c>
      <c r="AG312" s="360">
        <f t="shared" si="205"/>
        <v>0</v>
      </c>
      <c r="AH312" s="360">
        <f t="shared" si="205"/>
        <v>0</v>
      </c>
      <c r="AI312" s="360">
        <f t="shared" si="205"/>
        <v>0</v>
      </c>
      <c r="AJ312" s="360">
        <f t="shared" si="205"/>
        <v>0</v>
      </c>
    </row>
    <row r="313" spans="4:36" outlineLevel="1" x14ac:dyDescent="0.3">
      <c r="D313" s="70">
        <f>+D312+1</f>
        <v>3</v>
      </c>
      <c r="E313" s="423" t="str">
        <f>INDEX(l.geo.nom2,D313)</f>
        <v>2G-Rural</v>
      </c>
      <c r="I313" s="138" t="s">
        <v>769</v>
      </c>
      <c r="J313" s="47">
        <f>+SUM(L313:AJ313)</f>
        <v>4161.2409303129152</v>
      </c>
      <c r="L313" s="360">
        <f t="shared" ref="L313:AJ313" si="206">+L303/(1-0.09)</f>
        <v>0</v>
      </c>
      <c r="M313" s="360">
        <f t="shared" si="206"/>
        <v>0</v>
      </c>
      <c r="N313" s="360">
        <f t="shared" si="206"/>
        <v>0</v>
      </c>
      <c r="O313" s="360">
        <f t="shared" si="206"/>
        <v>0</v>
      </c>
      <c r="P313" s="360">
        <f t="shared" si="206"/>
        <v>0</v>
      </c>
      <c r="Q313" s="360">
        <f t="shared" si="206"/>
        <v>0</v>
      </c>
      <c r="R313" s="360">
        <f t="shared" si="206"/>
        <v>0</v>
      </c>
      <c r="S313" s="360">
        <f t="shared" si="206"/>
        <v>0</v>
      </c>
      <c r="T313" s="360">
        <f t="shared" si="206"/>
        <v>0</v>
      </c>
      <c r="U313" s="360">
        <f t="shared" si="206"/>
        <v>0</v>
      </c>
      <c r="V313" s="360">
        <f t="shared" si="206"/>
        <v>0</v>
      </c>
      <c r="W313" s="360">
        <f t="shared" si="206"/>
        <v>0</v>
      </c>
      <c r="X313" s="360">
        <f t="shared" si="206"/>
        <v>0</v>
      </c>
      <c r="Y313" s="360">
        <f t="shared" si="206"/>
        <v>0</v>
      </c>
      <c r="Z313" s="360">
        <f t="shared" si="206"/>
        <v>4161.2409303129152</v>
      </c>
      <c r="AA313" s="360">
        <f t="shared" si="206"/>
        <v>0</v>
      </c>
      <c r="AB313" s="360">
        <f t="shared" si="206"/>
        <v>0</v>
      </c>
      <c r="AC313" s="360">
        <f t="shared" si="206"/>
        <v>0</v>
      </c>
      <c r="AD313" s="360">
        <f t="shared" si="206"/>
        <v>0</v>
      </c>
      <c r="AE313" s="360">
        <f t="shared" si="206"/>
        <v>0</v>
      </c>
      <c r="AF313" s="360">
        <f t="shared" si="206"/>
        <v>0</v>
      </c>
      <c r="AG313" s="360">
        <f t="shared" si="206"/>
        <v>0</v>
      </c>
      <c r="AH313" s="360">
        <f t="shared" si="206"/>
        <v>0</v>
      </c>
      <c r="AI313" s="360">
        <f t="shared" si="206"/>
        <v>0</v>
      </c>
      <c r="AJ313" s="360">
        <f t="shared" si="206"/>
        <v>0</v>
      </c>
    </row>
    <row r="314" spans="4:36" outlineLevel="1" x14ac:dyDescent="0.3">
      <c r="D314" s="70">
        <f>+D313+1</f>
        <v>4</v>
      </c>
      <c r="E314" s="423" t="str">
        <f>INDEX(l.geo.nom2,D314)</f>
        <v>2G-Libre</v>
      </c>
      <c r="I314" s="138" t="s">
        <v>769</v>
      </c>
      <c r="J314" s="47">
        <f>+SUM(L314:AJ314)</f>
        <v>0</v>
      </c>
      <c r="L314" s="360">
        <f t="shared" ref="L314:AJ314" si="207">+L304/(1-0.09)</f>
        <v>0</v>
      </c>
      <c r="M314" s="360">
        <f t="shared" si="207"/>
        <v>0</v>
      </c>
      <c r="N314" s="360">
        <f t="shared" si="207"/>
        <v>0</v>
      </c>
      <c r="O314" s="360">
        <f t="shared" si="207"/>
        <v>0</v>
      </c>
      <c r="P314" s="360">
        <f t="shared" si="207"/>
        <v>0</v>
      </c>
      <c r="Q314" s="360">
        <f t="shared" si="207"/>
        <v>0</v>
      </c>
      <c r="R314" s="360">
        <f t="shared" si="207"/>
        <v>0</v>
      </c>
      <c r="S314" s="360">
        <f t="shared" si="207"/>
        <v>0</v>
      </c>
      <c r="T314" s="360">
        <f t="shared" si="207"/>
        <v>0</v>
      </c>
      <c r="U314" s="360">
        <f t="shared" si="207"/>
        <v>0</v>
      </c>
      <c r="V314" s="360">
        <f t="shared" si="207"/>
        <v>0</v>
      </c>
      <c r="W314" s="360">
        <f t="shared" si="207"/>
        <v>0</v>
      </c>
      <c r="X314" s="360">
        <f t="shared" si="207"/>
        <v>0</v>
      </c>
      <c r="Y314" s="360">
        <f t="shared" si="207"/>
        <v>0</v>
      </c>
      <c r="Z314" s="360">
        <f t="shared" si="207"/>
        <v>0</v>
      </c>
      <c r="AA314" s="360">
        <f t="shared" si="207"/>
        <v>0</v>
      </c>
      <c r="AB314" s="360">
        <f t="shared" si="207"/>
        <v>0</v>
      </c>
      <c r="AC314" s="360">
        <f t="shared" si="207"/>
        <v>0</v>
      </c>
      <c r="AD314" s="360">
        <f t="shared" si="207"/>
        <v>0</v>
      </c>
      <c r="AE314" s="360">
        <f t="shared" si="207"/>
        <v>0</v>
      </c>
      <c r="AF314" s="360">
        <f t="shared" si="207"/>
        <v>0</v>
      </c>
      <c r="AG314" s="360">
        <f t="shared" si="207"/>
        <v>0</v>
      </c>
      <c r="AH314" s="360">
        <f t="shared" si="207"/>
        <v>0</v>
      </c>
      <c r="AI314" s="360">
        <f t="shared" si="207"/>
        <v>0</v>
      </c>
      <c r="AJ314" s="360">
        <f t="shared" si="207"/>
        <v>0</v>
      </c>
    </row>
    <row r="315" spans="4:36" outlineLevel="1" x14ac:dyDescent="0.3"/>
    <row r="316" spans="4:36" outlineLevel="1" x14ac:dyDescent="0.3">
      <c r="E316" s="422" t="s">
        <v>23</v>
      </c>
      <c r="I316" s="341" t="s">
        <v>1012</v>
      </c>
      <c r="J316" s="353">
        <f>+SUM(J311:J314)</f>
        <v>29791.467539778132</v>
      </c>
      <c r="L316" s="353">
        <f t="shared" ref="L316:AJ316" si="208">+SUM(L311:L314)</f>
        <v>0</v>
      </c>
      <c r="M316" s="353">
        <f t="shared" si="208"/>
        <v>129.29534952846822</v>
      </c>
      <c r="N316" s="353">
        <f t="shared" si="208"/>
        <v>0</v>
      </c>
      <c r="O316" s="353">
        <f t="shared" si="208"/>
        <v>0</v>
      </c>
      <c r="P316" s="353">
        <f t="shared" si="208"/>
        <v>0</v>
      </c>
      <c r="Q316" s="353">
        <f t="shared" si="208"/>
        <v>0</v>
      </c>
      <c r="R316" s="353">
        <f t="shared" si="208"/>
        <v>129.29534952846822</v>
      </c>
      <c r="S316" s="353">
        <f t="shared" si="208"/>
        <v>0</v>
      </c>
      <c r="T316" s="353">
        <f t="shared" si="208"/>
        <v>0</v>
      </c>
      <c r="U316" s="353">
        <f t="shared" si="208"/>
        <v>0</v>
      </c>
      <c r="V316" s="353">
        <f t="shared" si="208"/>
        <v>0</v>
      </c>
      <c r="W316" s="353">
        <f t="shared" si="208"/>
        <v>0</v>
      </c>
      <c r="X316" s="353">
        <f t="shared" si="208"/>
        <v>0</v>
      </c>
      <c r="Y316" s="353">
        <f t="shared" si="208"/>
        <v>0</v>
      </c>
      <c r="Z316" s="353">
        <f t="shared" si="208"/>
        <v>29403.58149119273</v>
      </c>
      <c r="AA316" s="353">
        <f t="shared" si="208"/>
        <v>0</v>
      </c>
      <c r="AB316" s="353">
        <f t="shared" si="208"/>
        <v>0</v>
      </c>
      <c r="AC316" s="353">
        <f t="shared" si="208"/>
        <v>0</v>
      </c>
      <c r="AD316" s="353">
        <f t="shared" si="208"/>
        <v>0</v>
      </c>
      <c r="AE316" s="353">
        <f t="shared" si="208"/>
        <v>0</v>
      </c>
      <c r="AF316" s="353">
        <f t="shared" si="208"/>
        <v>0</v>
      </c>
      <c r="AG316" s="353">
        <f t="shared" si="208"/>
        <v>0</v>
      </c>
      <c r="AH316" s="353">
        <f t="shared" si="208"/>
        <v>129.29534952846822</v>
      </c>
      <c r="AI316" s="353">
        <f t="shared" si="208"/>
        <v>0</v>
      </c>
      <c r="AJ316" s="353">
        <f t="shared" si="208"/>
        <v>0</v>
      </c>
    </row>
    <row r="317" spans="4:36" outlineLevel="1" x14ac:dyDescent="0.3"/>
    <row r="318" spans="4:36" x14ac:dyDescent="0.3">
      <c r="D318" s="68" t="s">
        <v>1036</v>
      </c>
      <c r="E318" s="68"/>
      <c r="F318" s="67"/>
      <c r="G318" s="67"/>
      <c r="H318" s="67"/>
      <c r="I318" s="67"/>
      <c r="J318" s="67"/>
      <c r="K318" s="67"/>
    </row>
    <row r="320" spans="4:36" outlineLevel="1" x14ac:dyDescent="0.3">
      <c r="D320" s="69" t="s">
        <v>76</v>
      </c>
      <c r="E320" s="69" t="s">
        <v>77</v>
      </c>
      <c r="J320" s="69" t="s">
        <v>791</v>
      </c>
      <c r="L320" s="69" t="str">
        <f t="shared" ref="L320:AJ320" si="209">+INDEX(l.reg.nom,L$6)</f>
        <v>Amazonas</v>
      </c>
      <c r="M320" s="69" t="str">
        <f t="shared" si="209"/>
        <v>Ancash</v>
      </c>
      <c r="N320" s="69" t="str">
        <f t="shared" si="209"/>
        <v>Apurímac</v>
      </c>
      <c r="O320" s="69" t="str">
        <f t="shared" si="209"/>
        <v>Arequipa</v>
      </c>
      <c r="P320" s="69" t="str">
        <f t="shared" si="209"/>
        <v>Ayacucho</v>
      </c>
      <c r="Q320" s="69" t="str">
        <f t="shared" si="209"/>
        <v>Cajamarca</v>
      </c>
      <c r="R320" s="69" t="str">
        <f t="shared" si="209"/>
        <v>Callao</v>
      </c>
      <c r="S320" s="69" t="str">
        <f t="shared" si="209"/>
        <v>Cusco</v>
      </c>
      <c r="T320" s="69" t="str">
        <f t="shared" si="209"/>
        <v>Huancavelica</v>
      </c>
      <c r="U320" s="69" t="str">
        <f t="shared" si="209"/>
        <v>Huánuco</v>
      </c>
      <c r="V320" s="69" t="str">
        <f t="shared" si="209"/>
        <v>Ica</v>
      </c>
      <c r="W320" s="69" t="str">
        <f t="shared" si="209"/>
        <v>Junín</v>
      </c>
      <c r="X320" s="69" t="str">
        <f t="shared" si="209"/>
        <v>La Libertad</v>
      </c>
      <c r="Y320" s="69" t="str">
        <f t="shared" si="209"/>
        <v>Lambayeque</v>
      </c>
      <c r="Z320" s="69" t="str">
        <f t="shared" si="209"/>
        <v>Lima</v>
      </c>
      <c r="AA320" s="69" t="str">
        <f t="shared" si="209"/>
        <v>Loreto</v>
      </c>
      <c r="AB320" s="69" t="str">
        <f t="shared" si="209"/>
        <v>Madre de Dios</v>
      </c>
      <c r="AC320" s="69" t="str">
        <f t="shared" si="209"/>
        <v>Moquegua</v>
      </c>
      <c r="AD320" s="69" t="str">
        <f t="shared" si="209"/>
        <v>Pasco</v>
      </c>
      <c r="AE320" s="69" t="str">
        <f t="shared" si="209"/>
        <v>Piura</v>
      </c>
      <c r="AF320" s="69" t="str">
        <f t="shared" si="209"/>
        <v>Puno</v>
      </c>
      <c r="AG320" s="69" t="str">
        <f t="shared" si="209"/>
        <v>San Martín</v>
      </c>
      <c r="AH320" s="69" t="str">
        <f t="shared" si="209"/>
        <v>Tacna</v>
      </c>
      <c r="AI320" s="69" t="str">
        <f t="shared" si="209"/>
        <v>Tumbes</v>
      </c>
      <c r="AJ320" s="69" t="str">
        <f t="shared" si="209"/>
        <v>Ucayali</v>
      </c>
    </row>
    <row r="321" spans="4:36" outlineLevel="1" x14ac:dyDescent="0.3">
      <c r="D321" s="70">
        <v>1</v>
      </c>
      <c r="E321" s="423" t="str">
        <f>INDEX(l.geo.nom2,D321)</f>
        <v>2G-Urbano</v>
      </c>
      <c r="I321" s="138" t="s">
        <v>1034</v>
      </c>
      <c r="J321" s="47">
        <f>+SUM(L321:AJ321)</f>
        <v>1260</v>
      </c>
      <c r="L321" s="408">
        <f t="shared" ref="L321:AJ321" si="210">_xlfn.CEILING.MATH(L311/p.ran.2g.vc.per.trx,1)</f>
        <v>0</v>
      </c>
      <c r="M321" s="408">
        <f t="shared" si="210"/>
        <v>17</v>
      </c>
      <c r="N321" s="408">
        <f t="shared" si="210"/>
        <v>0</v>
      </c>
      <c r="O321" s="408">
        <f t="shared" si="210"/>
        <v>0</v>
      </c>
      <c r="P321" s="408">
        <f t="shared" si="210"/>
        <v>0</v>
      </c>
      <c r="Q321" s="408">
        <f t="shared" si="210"/>
        <v>0</v>
      </c>
      <c r="R321" s="408">
        <f t="shared" si="210"/>
        <v>17</v>
      </c>
      <c r="S321" s="408">
        <f t="shared" si="210"/>
        <v>0</v>
      </c>
      <c r="T321" s="408">
        <f t="shared" si="210"/>
        <v>0</v>
      </c>
      <c r="U321" s="408">
        <f t="shared" si="210"/>
        <v>0</v>
      </c>
      <c r="V321" s="408">
        <f t="shared" si="210"/>
        <v>0</v>
      </c>
      <c r="W321" s="408">
        <f t="shared" si="210"/>
        <v>0</v>
      </c>
      <c r="X321" s="408">
        <f t="shared" si="210"/>
        <v>0</v>
      </c>
      <c r="Y321" s="408">
        <f t="shared" si="210"/>
        <v>0</v>
      </c>
      <c r="Z321" s="408">
        <f t="shared" si="210"/>
        <v>1209</v>
      </c>
      <c r="AA321" s="408">
        <f t="shared" si="210"/>
        <v>0</v>
      </c>
      <c r="AB321" s="408">
        <f t="shared" si="210"/>
        <v>0</v>
      </c>
      <c r="AC321" s="408">
        <f t="shared" si="210"/>
        <v>0</v>
      </c>
      <c r="AD321" s="408">
        <f t="shared" si="210"/>
        <v>0</v>
      </c>
      <c r="AE321" s="408">
        <f t="shared" si="210"/>
        <v>0</v>
      </c>
      <c r="AF321" s="408">
        <f t="shared" si="210"/>
        <v>0</v>
      </c>
      <c r="AG321" s="408">
        <f t="shared" si="210"/>
        <v>0</v>
      </c>
      <c r="AH321" s="408">
        <f t="shared" si="210"/>
        <v>17</v>
      </c>
      <c r="AI321" s="408">
        <f t="shared" si="210"/>
        <v>0</v>
      </c>
      <c r="AJ321" s="408">
        <f t="shared" si="210"/>
        <v>0</v>
      </c>
    </row>
    <row r="322" spans="4:36" outlineLevel="1" x14ac:dyDescent="0.3">
      <c r="D322" s="70">
        <f>+D321+1</f>
        <v>2</v>
      </c>
      <c r="E322" s="423" t="str">
        <f>INDEX(l.geo.nom2,D322)</f>
        <v>2G-Suburbano</v>
      </c>
      <c r="I322" s="138" t="s">
        <v>1034</v>
      </c>
      <c r="J322" s="47">
        <f>+SUM(L322:AJ322)</f>
        <v>1947</v>
      </c>
      <c r="L322" s="408">
        <f t="shared" ref="L322:AJ322" si="211">_xlfn.CEILING.MATH(L312/p.ran.2g.vc.per.trx,1)</f>
        <v>0</v>
      </c>
      <c r="M322" s="408">
        <f t="shared" si="211"/>
        <v>0</v>
      </c>
      <c r="N322" s="408">
        <f t="shared" si="211"/>
        <v>0</v>
      </c>
      <c r="O322" s="408">
        <f t="shared" si="211"/>
        <v>0</v>
      </c>
      <c r="P322" s="408">
        <f t="shared" si="211"/>
        <v>0</v>
      </c>
      <c r="Q322" s="408">
        <f t="shared" si="211"/>
        <v>0</v>
      </c>
      <c r="R322" s="408">
        <f t="shared" si="211"/>
        <v>0</v>
      </c>
      <c r="S322" s="408">
        <f t="shared" si="211"/>
        <v>0</v>
      </c>
      <c r="T322" s="408">
        <f t="shared" si="211"/>
        <v>0</v>
      </c>
      <c r="U322" s="408">
        <f t="shared" si="211"/>
        <v>0</v>
      </c>
      <c r="V322" s="408">
        <f t="shared" si="211"/>
        <v>0</v>
      </c>
      <c r="W322" s="408">
        <f t="shared" si="211"/>
        <v>0</v>
      </c>
      <c r="X322" s="408">
        <f t="shared" si="211"/>
        <v>0</v>
      </c>
      <c r="Y322" s="408">
        <f t="shared" si="211"/>
        <v>0</v>
      </c>
      <c r="Z322" s="408">
        <f t="shared" si="211"/>
        <v>1947</v>
      </c>
      <c r="AA322" s="408">
        <f t="shared" si="211"/>
        <v>0</v>
      </c>
      <c r="AB322" s="408">
        <f t="shared" si="211"/>
        <v>0</v>
      </c>
      <c r="AC322" s="408">
        <f t="shared" si="211"/>
        <v>0</v>
      </c>
      <c r="AD322" s="408">
        <f t="shared" si="211"/>
        <v>0</v>
      </c>
      <c r="AE322" s="408">
        <f t="shared" si="211"/>
        <v>0</v>
      </c>
      <c r="AF322" s="408">
        <f t="shared" si="211"/>
        <v>0</v>
      </c>
      <c r="AG322" s="408">
        <f t="shared" si="211"/>
        <v>0</v>
      </c>
      <c r="AH322" s="408">
        <f t="shared" si="211"/>
        <v>0</v>
      </c>
      <c r="AI322" s="408">
        <f t="shared" si="211"/>
        <v>0</v>
      </c>
      <c r="AJ322" s="408">
        <f t="shared" si="211"/>
        <v>0</v>
      </c>
    </row>
    <row r="323" spans="4:36" outlineLevel="1" x14ac:dyDescent="0.3">
      <c r="D323" s="70">
        <f>+D322+1</f>
        <v>3</v>
      </c>
      <c r="E323" s="423" t="str">
        <f>INDEX(l.geo.nom2,D323)</f>
        <v>2G-Rural</v>
      </c>
      <c r="I323" s="138" t="s">
        <v>1034</v>
      </c>
      <c r="J323" s="47">
        <f>+SUM(L323:AJ323)</f>
        <v>521</v>
      </c>
      <c r="L323" s="408">
        <f t="shared" ref="L323:AJ323" si="212">_xlfn.CEILING.MATH(L313/p.ran.2g.vc.per.trx,1)</f>
        <v>0</v>
      </c>
      <c r="M323" s="408">
        <f t="shared" si="212"/>
        <v>0</v>
      </c>
      <c r="N323" s="408">
        <f t="shared" si="212"/>
        <v>0</v>
      </c>
      <c r="O323" s="408">
        <f t="shared" si="212"/>
        <v>0</v>
      </c>
      <c r="P323" s="408">
        <f t="shared" si="212"/>
        <v>0</v>
      </c>
      <c r="Q323" s="408">
        <f t="shared" si="212"/>
        <v>0</v>
      </c>
      <c r="R323" s="408">
        <f t="shared" si="212"/>
        <v>0</v>
      </c>
      <c r="S323" s="408">
        <f t="shared" si="212"/>
        <v>0</v>
      </c>
      <c r="T323" s="408">
        <f t="shared" si="212"/>
        <v>0</v>
      </c>
      <c r="U323" s="408">
        <f t="shared" si="212"/>
        <v>0</v>
      </c>
      <c r="V323" s="408">
        <f t="shared" si="212"/>
        <v>0</v>
      </c>
      <c r="W323" s="408">
        <f t="shared" si="212"/>
        <v>0</v>
      </c>
      <c r="X323" s="408">
        <f t="shared" si="212"/>
        <v>0</v>
      </c>
      <c r="Y323" s="408">
        <f t="shared" si="212"/>
        <v>0</v>
      </c>
      <c r="Z323" s="408">
        <f t="shared" si="212"/>
        <v>521</v>
      </c>
      <c r="AA323" s="408">
        <f t="shared" si="212"/>
        <v>0</v>
      </c>
      <c r="AB323" s="408">
        <f t="shared" si="212"/>
        <v>0</v>
      </c>
      <c r="AC323" s="408">
        <f t="shared" si="212"/>
        <v>0</v>
      </c>
      <c r="AD323" s="408">
        <f t="shared" si="212"/>
        <v>0</v>
      </c>
      <c r="AE323" s="408">
        <f t="shared" si="212"/>
        <v>0</v>
      </c>
      <c r="AF323" s="408">
        <f t="shared" si="212"/>
        <v>0</v>
      </c>
      <c r="AG323" s="408">
        <f t="shared" si="212"/>
        <v>0</v>
      </c>
      <c r="AH323" s="408">
        <f t="shared" si="212"/>
        <v>0</v>
      </c>
      <c r="AI323" s="408">
        <f t="shared" si="212"/>
        <v>0</v>
      </c>
      <c r="AJ323" s="408">
        <f t="shared" si="212"/>
        <v>0</v>
      </c>
    </row>
    <row r="324" spans="4:36" outlineLevel="1" x14ac:dyDescent="0.3">
      <c r="D324" s="70">
        <f>+D323+1</f>
        <v>4</v>
      </c>
      <c r="E324" s="423" t="str">
        <f>INDEX(l.geo.nom2,D324)</f>
        <v>2G-Libre</v>
      </c>
      <c r="I324" s="138" t="s">
        <v>1034</v>
      </c>
      <c r="J324" s="47">
        <f>+SUM(L324:AJ324)</f>
        <v>0</v>
      </c>
      <c r="L324" s="408">
        <f t="shared" ref="L324:AJ324" si="213">_xlfn.CEILING.MATH(L314/p.ran.2g.vc.per.trx,1)</f>
        <v>0</v>
      </c>
      <c r="M324" s="408">
        <f t="shared" si="213"/>
        <v>0</v>
      </c>
      <c r="N324" s="408">
        <f t="shared" si="213"/>
        <v>0</v>
      </c>
      <c r="O324" s="408">
        <f t="shared" si="213"/>
        <v>0</v>
      </c>
      <c r="P324" s="408">
        <f t="shared" si="213"/>
        <v>0</v>
      </c>
      <c r="Q324" s="408">
        <f t="shared" si="213"/>
        <v>0</v>
      </c>
      <c r="R324" s="408">
        <f t="shared" si="213"/>
        <v>0</v>
      </c>
      <c r="S324" s="408">
        <f t="shared" si="213"/>
        <v>0</v>
      </c>
      <c r="T324" s="408">
        <f t="shared" si="213"/>
        <v>0</v>
      </c>
      <c r="U324" s="408">
        <f t="shared" si="213"/>
        <v>0</v>
      </c>
      <c r="V324" s="408">
        <f t="shared" si="213"/>
        <v>0</v>
      </c>
      <c r="W324" s="408">
        <f t="shared" si="213"/>
        <v>0</v>
      </c>
      <c r="X324" s="408">
        <f t="shared" si="213"/>
        <v>0</v>
      </c>
      <c r="Y324" s="408">
        <f t="shared" si="213"/>
        <v>0</v>
      </c>
      <c r="Z324" s="408">
        <f t="shared" si="213"/>
        <v>0</v>
      </c>
      <c r="AA324" s="408">
        <f t="shared" si="213"/>
        <v>0</v>
      </c>
      <c r="AB324" s="408">
        <f t="shared" si="213"/>
        <v>0</v>
      </c>
      <c r="AC324" s="408">
        <f t="shared" si="213"/>
        <v>0</v>
      </c>
      <c r="AD324" s="408">
        <f t="shared" si="213"/>
        <v>0</v>
      </c>
      <c r="AE324" s="408">
        <f t="shared" si="213"/>
        <v>0</v>
      </c>
      <c r="AF324" s="408">
        <f t="shared" si="213"/>
        <v>0</v>
      </c>
      <c r="AG324" s="408">
        <f t="shared" si="213"/>
        <v>0</v>
      </c>
      <c r="AH324" s="408">
        <f t="shared" si="213"/>
        <v>0</v>
      </c>
      <c r="AI324" s="408">
        <f t="shared" si="213"/>
        <v>0</v>
      </c>
      <c r="AJ324" s="408">
        <f t="shared" si="213"/>
        <v>0</v>
      </c>
    </row>
    <row r="325" spans="4:36" outlineLevel="1" x14ac:dyDescent="0.3"/>
    <row r="326" spans="4:36" outlineLevel="1" x14ac:dyDescent="0.3">
      <c r="E326" s="422" t="s">
        <v>23</v>
      </c>
      <c r="I326" s="341" t="s">
        <v>1033</v>
      </c>
      <c r="J326" s="353">
        <f>+SUM(J321:J324)</f>
        <v>3728</v>
      </c>
      <c r="L326" s="353">
        <f t="shared" ref="L326:AJ326" si="214">+SUM(L321:L324)</f>
        <v>0</v>
      </c>
      <c r="M326" s="353">
        <f t="shared" si="214"/>
        <v>17</v>
      </c>
      <c r="N326" s="353">
        <f t="shared" si="214"/>
        <v>0</v>
      </c>
      <c r="O326" s="353">
        <f t="shared" si="214"/>
        <v>0</v>
      </c>
      <c r="P326" s="353">
        <f t="shared" si="214"/>
        <v>0</v>
      </c>
      <c r="Q326" s="353">
        <f t="shared" si="214"/>
        <v>0</v>
      </c>
      <c r="R326" s="353">
        <f t="shared" si="214"/>
        <v>17</v>
      </c>
      <c r="S326" s="353">
        <f t="shared" si="214"/>
        <v>0</v>
      </c>
      <c r="T326" s="353">
        <f t="shared" si="214"/>
        <v>0</v>
      </c>
      <c r="U326" s="353">
        <f t="shared" si="214"/>
        <v>0</v>
      </c>
      <c r="V326" s="353">
        <f t="shared" si="214"/>
        <v>0</v>
      </c>
      <c r="W326" s="353">
        <f t="shared" si="214"/>
        <v>0</v>
      </c>
      <c r="X326" s="353">
        <f t="shared" si="214"/>
        <v>0</v>
      </c>
      <c r="Y326" s="353">
        <f t="shared" si="214"/>
        <v>0</v>
      </c>
      <c r="Z326" s="353">
        <f t="shared" si="214"/>
        <v>3677</v>
      </c>
      <c r="AA326" s="353">
        <f t="shared" si="214"/>
        <v>0</v>
      </c>
      <c r="AB326" s="353">
        <f t="shared" si="214"/>
        <v>0</v>
      </c>
      <c r="AC326" s="353">
        <f t="shared" si="214"/>
        <v>0</v>
      </c>
      <c r="AD326" s="353">
        <f t="shared" si="214"/>
        <v>0</v>
      </c>
      <c r="AE326" s="353">
        <f t="shared" si="214"/>
        <v>0</v>
      </c>
      <c r="AF326" s="353">
        <f t="shared" si="214"/>
        <v>0</v>
      </c>
      <c r="AG326" s="353">
        <f t="shared" si="214"/>
        <v>0</v>
      </c>
      <c r="AH326" s="353">
        <f t="shared" si="214"/>
        <v>17</v>
      </c>
      <c r="AI326" s="353">
        <f t="shared" si="214"/>
        <v>0</v>
      </c>
      <c r="AJ326" s="353">
        <f t="shared" si="214"/>
        <v>0</v>
      </c>
    </row>
    <row r="327" spans="4:36" outlineLevel="1" x14ac:dyDescent="0.3"/>
    <row r="328" spans="4:36" ht="16.2" thickBot="1" x14ac:dyDescent="0.35">
      <c r="D328" s="329" t="s">
        <v>1035</v>
      </c>
      <c r="E328" s="329"/>
      <c r="F328" s="329"/>
      <c r="G328" s="329"/>
      <c r="H328" s="329"/>
      <c r="I328" s="329"/>
      <c r="J328" s="329"/>
      <c r="K328" s="329"/>
    </row>
    <row r="330" spans="4:36" outlineLevel="1" x14ac:dyDescent="0.3">
      <c r="D330" s="69" t="s">
        <v>76</v>
      </c>
      <c r="E330" s="69" t="s">
        <v>77</v>
      </c>
      <c r="J330" s="69" t="s">
        <v>791</v>
      </c>
      <c r="L330" s="69" t="str">
        <f t="shared" ref="L330:AJ330" si="215">+INDEX(l.reg.nom,L$6)</f>
        <v>Amazonas</v>
      </c>
      <c r="M330" s="69" t="str">
        <f t="shared" si="215"/>
        <v>Ancash</v>
      </c>
      <c r="N330" s="69" t="str">
        <f t="shared" si="215"/>
        <v>Apurímac</v>
      </c>
      <c r="O330" s="69" t="str">
        <f t="shared" si="215"/>
        <v>Arequipa</v>
      </c>
      <c r="P330" s="69" t="str">
        <f t="shared" si="215"/>
        <v>Ayacucho</v>
      </c>
      <c r="Q330" s="69" t="str">
        <f t="shared" si="215"/>
        <v>Cajamarca</v>
      </c>
      <c r="R330" s="69" t="str">
        <f t="shared" si="215"/>
        <v>Callao</v>
      </c>
      <c r="S330" s="69" t="str">
        <f t="shared" si="215"/>
        <v>Cusco</v>
      </c>
      <c r="T330" s="69" t="str">
        <f t="shared" si="215"/>
        <v>Huancavelica</v>
      </c>
      <c r="U330" s="69" t="str">
        <f t="shared" si="215"/>
        <v>Huánuco</v>
      </c>
      <c r="V330" s="69" t="str">
        <f t="shared" si="215"/>
        <v>Ica</v>
      </c>
      <c r="W330" s="69" t="str">
        <f t="shared" si="215"/>
        <v>Junín</v>
      </c>
      <c r="X330" s="69" t="str">
        <f t="shared" si="215"/>
        <v>La Libertad</v>
      </c>
      <c r="Y330" s="69" t="str">
        <f t="shared" si="215"/>
        <v>Lambayeque</v>
      </c>
      <c r="Z330" s="69" t="str">
        <f t="shared" si="215"/>
        <v>Lima</v>
      </c>
      <c r="AA330" s="69" t="str">
        <f t="shared" si="215"/>
        <v>Loreto</v>
      </c>
      <c r="AB330" s="69" t="str">
        <f t="shared" si="215"/>
        <v>Madre de Dios</v>
      </c>
      <c r="AC330" s="69" t="str">
        <f t="shared" si="215"/>
        <v>Moquegua</v>
      </c>
      <c r="AD330" s="69" t="str">
        <f t="shared" si="215"/>
        <v>Pasco</v>
      </c>
      <c r="AE330" s="69" t="str">
        <f t="shared" si="215"/>
        <v>Piura</v>
      </c>
      <c r="AF330" s="69" t="str">
        <f t="shared" si="215"/>
        <v>Puno</v>
      </c>
      <c r="AG330" s="69" t="str">
        <f t="shared" si="215"/>
        <v>San Martín</v>
      </c>
      <c r="AH330" s="69" t="str">
        <f t="shared" si="215"/>
        <v>Tacna</v>
      </c>
      <c r="AI330" s="69" t="str">
        <f t="shared" si="215"/>
        <v>Tumbes</v>
      </c>
      <c r="AJ330" s="69" t="str">
        <f t="shared" si="215"/>
        <v>Ucayali</v>
      </c>
    </row>
    <row r="331" spans="4:36" outlineLevel="1" x14ac:dyDescent="0.3">
      <c r="D331" s="70">
        <v>1</v>
      </c>
      <c r="E331" s="423" t="str">
        <f>INDEX(l.geo.nom2,D331)</f>
        <v>2G-Urbano</v>
      </c>
      <c r="I331" s="138" t="s">
        <v>1034</v>
      </c>
      <c r="J331" s="47">
        <f>+SUM(L331:AJ331)</f>
        <v>2760</v>
      </c>
      <c r="L331" s="360">
        <f t="shared" ref="L331:AJ331" si="216">+L321+L289+L257</f>
        <v>60</v>
      </c>
      <c r="M331" s="360">
        <f t="shared" si="216"/>
        <v>77</v>
      </c>
      <c r="N331" s="360">
        <f t="shared" si="216"/>
        <v>60</v>
      </c>
      <c r="O331" s="360">
        <f t="shared" si="216"/>
        <v>60</v>
      </c>
      <c r="P331" s="360">
        <f t="shared" si="216"/>
        <v>60</v>
      </c>
      <c r="Q331" s="360">
        <f t="shared" si="216"/>
        <v>60</v>
      </c>
      <c r="R331" s="360">
        <f t="shared" si="216"/>
        <v>77</v>
      </c>
      <c r="S331" s="360">
        <f t="shared" si="216"/>
        <v>60</v>
      </c>
      <c r="T331" s="360">
        <f t="shared" si="216"/>
        <v>60</v>
      </c>
      <c r="U331" s="360">
        <f t="shared" si="216"/>
        <v>60</v>
      </c>
      <c r="V331" s="360">
        <f t="shared" si="216"/>
        <v>60</v>
      </c>
      <c r="W331" s="360">
        <f t="shared" si="216"/>
        <v>60</v>
      </c>
      <c r="X331" s="360">
        <f t="shared" si="216"/>
        <v>60</v>
      </c>
      <c r="Y331" s="360">
        <f t="shared" si="216"/>
        <v>60</v>
      </c>
      <c r="Z331" s="360">
        <f t="shared" si="216"/>
        <v>1269</v>
      </c>
      <c r="AA331" s="360">
        <f t="shared" si="216"/>
        <v>60</v>
      </c>
      <c r="AB331" s="360">
        <f t="shared" si="216"/>
        <v>60</v>
      </c>
      <c r="AC331" s="360">
        <f t="shared" si="216"/>
        <v>60</v>
      </c>
      <c r="AD331" s="360">
        <f t="shared" si="216"/>
        <v>60</v>
      </c>
      <c r="AE331" s="360">
        <f t="shared" si="216"/>
        <v>60</v>
      </c>
      <c r="AF331" s="360">
        <f t="shared" si="216"/>
        <v>60</v>
      </c>
      <c r="AG331" s="360">
        <f t="shared" si="216"/>
        <v>60</v>
      </c>
      <c r="AH331" s="360">
        <f t="shared" si="216"/>
        <v>77</v>
      </c>
      <c r="AI331" s="360">
        <f t="shared" si="216"/>
        <v>60</v>
      </c>
      <c r="AJ331" s="360">
        <f t="shared" si="216"/>
        <v>60</v>
      </c>
    </row>
    <row r="332" spans="4:36" outlineLevel="1" x14ac:dyDescent="0.3">
      <c r="D332" s="70">
        <f>+D331+1</f>
        <v>2</v>
      </c>
      <c r="E332" s="423" t="str">
        <f>INDEX(l.geo.nom2,D332)</f>
        <v>2G-Suburbano</v>
      </c>
      <c r="I332" s="138" t="s">
        <v>1034</v>
      </c>
      <c r="J332" s="47">
        <f>+SUM(L332:AJ332)</f>
        <v>7947</v>
      </c>
      <c r="L332" s="360">
        <f t="shared" ref="L332:AJ332" si="217">+L322+L290+L258</f>
        <v>240</v>
      </c>
      <c r="M332" s="360">
        <f t="shared" si="217"/>
        <v>240</v>
      </c>
      <c r="N332" s="360">
        <f t="shared" si="217"/>
        <v>240</v>
      </c>
      <c r="O332" s="360">
        <f t="shared" si="217"/>
        <v>240</v>
      </c>
      <c r="P332" s="360">
        <f t="shared" si="217"/>
        <v>240</v>
      </c>
      <c r="Q332" s="360">
        <f t="shared" si="217"/>
        <v>240</v>
      </c>
      <c r="R332" s="360">
        <f t="shared" si="217"/>
        <v>240</v>
      </c>
      <c r="S332" s="360">
        <f t="shared" si="217"/>
        <v>240</v>
      </c>
      <c r="T332" s="360">
        <f t="shared" si="217"/>
        <v>240</v>
      </c>
      <c r="U332" s="360">
        <f t="shared" si="217"/>
        <v>240</v>
      </c>
      <c r="V332" s="360">
        <f t="shared" si="217"/>
        <v>240</v>
      </c>
      <c r="W332" s="360">
        <f t="shared" si="217"/>
        <v>240</v>
      </c>
      <c r="X332" s="360">
        <f t="shared" si="217"/>
        <v>240</v>
      </c>
      <c r="Y332" s="360">
        <f t="shared" si="217"/>
        <v>240</v>
      </c>
      <c r="Z332" s="360">
        <f t="shared" si="217"/>
        <v>2187</v>
      </c>
      <c r="AA332" s="360">
        <f t="shared" si="217"/>
        <v>240</v>
      </c>
      <c r="AB332" s="360">
        <f t="shared" si="217"/>
        <v>240</v>
      </c>
      <c r="AC332" s="360">
        <f t="shared" si="217"/>
        <v>240</v>
      </c>
      <c r="AD332" s="360">
        <f t="shared" si="217"/>
        <v>240</v>
      </c>
      <c r="AE332" s="360">
        <f t="shared" si="217"/>
        <v>240</v>
      </c>
      <c r="AF332" s="360">
        <f t="shared" si="217"/>
        <v>240</v>
      </c>
      <c r="AG332" s="360">
        <f t="shared" si="217"/>
        <v>240</v>
      </c>
      <c r="AH332" s="360">
        <f t="shared" si="217"/>
        <v>240</v>
      </c>
      <c r="AI332" s="360">
        <f t="shared" si="217"/>
        <v>240</v>
      </c>
      <c r="AJ332" s="360">
        <f t="shared" si="217"/>
        <v>240</v>
      </c>
    </row>
    <row r="333" spans="4:36" outlineLevel="1" x14ac:dyDescent="0.3">
      <c r="D333" s="70">
        <f>+D332+1</f>
        <v>3</v>
      </c>
      <c r="E333" s="423" t="str">
        <f>INDEX(l.geo.nom2,D333)</f>
        <v>2G-Rural</v>
      </c>
      <c r="I333" s="138" t="s">
        <v>1034</v>
      </c>
      <c r="J333" s="47">
        <f>+SUM(L333:AJ333)</f>
        <v>11021</v>
      </c>
      <c r="L333" s="360">
        <f t="shared" ref="L333:AJ333" si="218">+L323+L291+L259</f>
        <v>420</v>
      </c>
      <c r="M333" s="360">
        <f t="shared" si="218"/>
        <v>420</v>
      </c>
      <c r="N333" s="360">
        <f t="shared" si="218"/>
        <v>420</v>
      </c>
      <c r="O333" s="360">
        <f t="shared" si="218"/>
        <v>420</v>
      </c>
      <c r="P333" s="360">
        <f t="shared" si="218"/>
        <v>420</v>
      </c>
      <c r="Q333" s="360">
        <f t="shared" si="218"/>
        <v>420</v>
      </c>
      <c r="R333" s="360">
        <f t="shared" si="218"/>
        <v>420</v>
      </c>
      <c r="S333" s="360">
        <f t="shared" si="218"/>
        <v>420</v>
      </c>
      <c r="T333" s="360">
        <f t="shared" si="218"/>
        <v>420</v>
      </c>
      <c r="U333" s="360">
        <f t="shared" si="218"/>
        <v>420</v>
      </c>
      <c r="V333" s="360">
        <f t="shared" si="218"/>
        <v>420</v>
      </c>
      <c r="W333" s="360">
        <f t="shared" si="218"/>
        <v>420</v>
      </c>
      <c r="X333" s="360">
        <f t="shared" si="218"/>
        <v>420</v>
      </c>
      <c r="Y333" s="360">
        <f t="shared" si="218"/>
        <v>420</v>
      </c>
      <c r="Z333" s="360">
        <f t="shared" si="218"/>
        <v>941</v>
      </c>
      <c r="AA333" s="360">
        <f t="shared" si="218"/>
        <v>420</v>
      </c>
      <c r="AB333" s="360">
        <f t="shared" si="218"/>
        <v>420</v>
      </c>
      <c r="AC333" s="360">
        <f t="shared" si="218"/>
        <v>420</v>
      </c>
      <c r="AD333" s="360">
        <f t="shared" si="218"/>
        <v>420</v>
      </c>
      <c r="AE333" s="360">
        <f t="shared" si="218"/>
        <v>420</v>
      </c>
      <c r="AF333" s="360">
        <f t="shared" si="218"/>
        <v>420</v>
      </c>
      <c r="AG333" s="360">
        <f t="shared" si="218"/>
        <v>420</v>
      </c>
      <c r="AH333" s="360">
        <f t="shared" si="218"/>
        <v>420</v>
      </c>
      <c r="AI333" s="360">
        <f t="shared" si="218"/>
        <v>420</v>
      </c>
      <c r="AJ333" s="360">
        <f t="shared" si="218"/>
        <v>420</v>
      </c>
    </row>
    <row r="334" spans="4:36" outlineLevel="1" x14ac:dyDescent="0.3">
      <c r="D334" s="70">
        <f>+D333+1</f>
        <v>4</v>
      </c>
      <c r="E334" s="423" t="str">
        <f>INDEX(l.geo.nom2,D334)</f>
        <v>2G-Libre</v>
      </c>
      <c r="I334" s="138" t="s">
        <v>1034</v>
      </c>
      <c r="J334" s="47">
        <f>+SUM(L334:AJ334)</f>
        <v>0</v>
      </c>
      <c r="L334" s="360">
        <f t="shared" ref="L334:AJ334" si="219">+L324+L292+L260</f>
        <v>0</v>
      </c>
      <c r="M334" s="360">
        <f t="shared" si="219"/>
        <v>0</v>
      </c>
      <c r="N334" s="360">
        <f t="shared" si="219"/>
        <v>0</v>
      </c>
      <c r="O334" s="360">
        <f t="shared" si="219"/>
        <v>0</v>
      </c>
      <c r="P334" s="360">
        <f t="shared" si="219"/>
        <v>0</v>
      </c>
      <c r="Q334" s="360">
        <f t="shared" si="219"/>
        <v>0</v>
      </c>
      <c r="R334" s="360">
        <f t="shared" si="219"/>
        <v>0</v>
      </c>
      <c r="S334" s="360">
        <f t="shared" si="219"/>
        <v>0</v>
      </c>
      <c r="T334" s="360">
        <f t="shared" si="219"/>
        <v>0</v>
      </c>
      <c r="U334" s="360">
        <f t="shared" si="219"/>
        <v>0</v>
      </c>
      <c r="V334" s="360">
        <f t="shared" si="219"/>
        <v>0</v>
      </c>
      <c r="W334" s="360">
        <f t="shared" si="219"/>
        <v>0</v>
      </c>
      <c r="X334" s="360">
        <f t="shared" si="219"/>
        <v>0</v>
      </c>
      <c r="Y334" s="360">
        <f t="shared" si="219"/>
        <v>0</v>
      </c>
      <c r="Z334" s="360">
        <f t="shared" si="219"/>
        <v>0</v>
      </c>
      <c r="AA334" s="360">
        <f t="shared" si="219"/>
        <v>0</v>
      </c>
      <c r="AB334" s="360">
        <f t="shared" si="219"/>
        <v>0</v>
      </c>
      <c r="AC334" s="360">
        <f t="shared" si="219"/>
        <v>0</v>
      </c>
      <c r="AD334" s="360">
        <f t="shared" si="219"/>
        <v>0</v>
      </c>
      <c r="AE334" s="360">
        <f t="shared" si="219"/>
        <v>0</v>
      </c>
      <c r="AF334" s="360">
        <f t="shared" si="219"/>
        <v>0</v>
      </c>
      <c r="AG334" s="360">
        <f t="shared" si="219"/>
        <v>0</v>
      </c>
      <c r="AH334" s="360">
        <f t="shared" si="219"/>
        <v>0</v>
      </c>
      <c r="AI334" s="360">
        <f t="shared" si="219"/>
        <v>0</v>
      </c>
      <c r="AJ334" s="360">
        <f t="shared" si="219"/>
        <v>0</v>
      </c>
    </row>
    <row r="335" spans="4:36" outlineLevel="1" x14ac:dyDescent="0.3"/>
    <row r="336" spans="4:36" outlineLevel="1" x14ac:dyDescent="0.3">
      <c r="E336" s="422" t="s">
        <v>23</v>
      </c>
      <c r="I336" s="341" t="s">
        <v>1033</v>
      </c>
      <c r="J336" s="353">
        <f>+SUM(J331:J334)</f>
        <v>21728</v>
      </c>
      <c r="L336" s="353">
        <f t="shared" ref="L336:AJ336" si="220">+SUM(L331:L334)</f>
        <v>720</v>
      </c>
      <c r="M336" s="353">
        <f t="shared" si="220"/>
        <v>737</v>
      </c>
      <c r="N336" s="353">
        <f t="shared" si="220"/>
        <v>720</v>
      </c>
      <c r="O336" s="353">
        <f t="shared" si="220"/>
        <v>720</v>
      </c>
      <c r="P336" s="353">
        <f t="shared" si="220"/>
        <v>720</v>
      </c>
      <c r="Q336" s="353">
        <f t="shared" si="220"/>
        <v>720</v>
      </c>
      <c r="R336" s="353">
        <f t="shared" si="220"/>
        <v>737</v>
      </c>
      <c r="S336" s="353">
        <f t="shared" si="220"/>
        <v>720</v>
      </c>
      <c r="T336" s="353">
        <f t="shared" si="220"/>
        <v>720</v>
      </c>
      <c r="U336" s="353">
        <f t="shared" si="220"/>
        <v>720</v>
      </c>
      <c r="V336" s="353">
        <f t="shared" si="220"/>
        <v>720</v>
      </c>
      <c r="W336" s="353">
        <f t="shared" si="220"/>
        <v>720</v>
      </c>
      <c r="X336" s="353">
        <f t="shared" si="220"/>
        <v>720</v>
      </c>
      <c r="Y336" s="353">
        <f t="shared" si="220"/>
        <v>720</v>
      </c>
      <c r="Z336" s="353">
        <f t="shared" si="220"/>
        <v>4397</v>
      </c>
      <c r="AA336" s="353">
        <f t="shared" si="220"/>
        <v>720</v>
      </c>
      <c r="AB336" s="353">
        <f t="shared" si="220"/>
        <v>720</v>
      </c>
      <c r="AC336" s="353">
        <f t="shared" si="220"/>
        <v>720</v>
      </c>
      <c r="AD336" s="353">
        <f t="shared" si="220"/>
        <v>720</v>
      </c>
      <c r="AE336" s="353">
        <f t="shared" si="220"/>
        <v>720</v>
      </c>
      <c r="AF336" s="353">
        <f t="shared" si="220"/>
        <v>720</v>
      </c>
      <c r="AG336" s="353">
        <f t="shared" si="220"/>
        <v>720</v>
      </c>
      <c r="AH336" s="353">
        <f t="shared" si="220"/>
        <v>737</v>
      </c>
      <c r="AI336" s="353">
        <f t="shared" si="220"/>
        <v>720</v>
      </c>
      <c r="AJ336" s="353">
        <f t="shared" si="220"/>
        <v>720</v>
      </c>
    </row>
    <row r="337" spans="3:36" outlineLevel="1" x14ac:dyDescent="0.3"/>
    <row r="338" spans="3:36" ht="18" thickBot="1" x14ac:dyDescent="0.35">
      <c r="C338" s="339" t="s">
        <v>1032</v>
      </c>
      <c r="D338" s="339"/>
      <c r="E338" s="339"/>
      <c r="F338" s="339"/>
      <c r="G338" s="339"/>
      <c r="H338" s="339"/>
      <c r="I338" s="339"/>
      <c r="J338" s="339"/>
      <c r="K338" s="339"/>
    </row>
    <row r="340" spans="3:36" ht="16.2" thickBot="1" x14ac:dyDescent="0.35">
      <c r="D340" s="329" t="s">
        <v>1027</v>
      </c>
      <c r="E340" s="329"/>
      <c r="F340" s="329"/>
      <c r="G340" s="329"/>
      <c r="H340" s="329"/>
      <c r="I340" s="329"/>
      <c r="J340" s="329"/>
      <c r="K340" s="329"/>
    </row>
    <row r="342" spans="3:36" outlineLevel="1" x14ac:dyDescent="0.3">
      <c r="D342" s="69" t="s">
        <v>76</v>
      </c>
      <c r="E342" s="69" t="s">
        <v>77</v>
      </c>
      <c r="J342" s="69" t="s">
        <v>791</v>
      </c>
      <c r="L342" s="69" t="str">
        <f t="shared" ref="L342:AJ342" si="221">+INDEX(l.reg.nom,L$6)</f>
        <v>Amazonas</v>
      </c>
      <c r="M342" s="69" t="str">
        <f t="shared" si="221"/>
        <v>Ancash</v>
      </c>
      <c r="N342" s="69" t="str">
        <f t="shared" si="221"/>
        <v>Apurímac</v>
      </c>
      <c r="O342" s="69" t="str">
        <f t="shared" si="221"/>
        <v>Arequipa</v>
      </c>
      <c r="P342" s="69" t="str">
        <f t="shared" si="221"/>
        <v>Ayacucho</v>
      </c>
      <c r="Q342" s="69" t="str">
        <f t="shared" si="221"/>
        <v>Cajamarca</v>
      </c>
      <c r="R342" s="69" t="str">
        <f t="shared" si="221"/>
        <v>Callao</v>
      </c>
      <c r="S342" s="69" t="str">
        <f t="shared" si="221"/>
        <v>Cusco</v>
      </c>
      <c r="T342" s="69" t="str">
        <f t="shared" si="221"/>
        <v>Huancavelica</v>
      </c>
      <c r="U342" s="69" t="str">
        <f t="shared" si="221"/>
        <v>Huánuco</v>
      </c>
      <c r="V342" s="69" t="str">
        <f t="shared" si="221"/>
        <v>Ica</v>
      </c>
      <c r="W342" s="69" t="str">
        <f t="shared" si="221"/>
        <v>Junín</v>
      </c>
      <c r="X342" s="69" t="str">
        <f t="shared" si="221"/>
        <v>La Libertad</v>
      </c>
      <c r="Y342" s="69" t="str">
        <f t="shared" si="221"/>
        <v>Lambayeque</v>
      </c>
      <c r="Z342" s="69" t="str">
        <f t="shared" si="221"/>
        <v>Lima</v>
      </c>
      <c r="AA342" s="69" t="str">
        <f t="shared" si="221"/>
        <v>Loreto</v>
      </c>
      <c r="AB342" s="69" t="str">
        <f t="shared" si="221"/>
        <v>Madre de Dios</v>
      </c>
      <c r="AC342" s="69" t="str">
        <f t="shared" si="221"/>
        <v>Moquegua</v>
      </c>
      <c r="AD342" s="69" t="str">
        <f t="shared" si="221"/>
        <v>Pasco</v>
      </c>
      <c r="AE342" s="69" t="str">
        <f t="shared" si="221"/>
        <v>Piura</v>
      </c>
      <c r="AF342" s="69" t="str">
        <f t="shared" si="221"/>
        <v>Puno</v>
      </c>
      <c r="AG342" s="69" t="str">
        <f t="shared" si="221"/>
        <v>San Martín</v>
      </c>
      <c r="AH342" s="69" t="str">
        <f t="shared" si="221"/>
        <v>Tacna</v>
      </c>
      <c r="AI342" s="69" t="str">
        <f t="shared" si="221"/>
        <v>Tumbes</v>
      </c>
      <c r="AJ342" s="69" t="str">
        <f t="shared" si="221"/>
        <v>Ucayali</v>
      </c>
    </row>
    <row r="343" spans="3:36" outlineLevel="1" x14ac:dyDescent="0.3">
      <c r="D343" s="70">
        <v>1</v>
      </c>
      <c r="E343" s="423" t="str">
        <f>INDEX(l.geo.nom2,D343)</f>
        <v>2G-Urbano</v>
      </c>
      <c r="I343" s="138" t="s">
        <v>1030</v>
      </c>
      <c r="J343" s="47">
        <f>+SUM(L343:AJ343)</f>
        <v>250</v>
      </c>
      <c r="L343" s="360">
        <f t="shared" ref="L343:U346" si="222">+p.ran.2g.gabinete.base.per.BTS*INDEX(L$14:L$33,$D343)</f>
        <v>10</v>
      </c>
      <c r="M343" s="360">
        <f t="shared" si="222"/>
        <v>10</v>
      </c>
      <c r="N343" s="360">
        <f t="shared" si="222"/>
        <v>10</v>
      </c>
      <c r="O343" s="360">
        <f t="shared" si="222"/>
        <v>10</v>
      </c>
      <c r="P343" s="360">
        <f t="shared" si="222"/>
        <v>10</v>
      </c>
      <c r="Q343" s="360">
        <f t="shared" si="222"/>
        <v>10</v>
      </c>
      <c r="R343" s="360">
        <f t="shared" si="222"/>
        <v>10</v>
      </c>
      <c r="S343" s="360">
        <f t="shared" si="222"/>
        <v>10</v>
      </c>
      <c r="T343" s="360">
        <f t="shared" si="222"/>
        <v>10</v>
      </c>
      <c r="U343" s="360">
        <f t="shared" si="222"/>
        <v>10</v>
      </c>
      <c r="V343" s="360">
        <f t="shared" ref="V343:AJ346" si="223">+p.ran.2g.gabinete.base.per.BTS*INDEX(V$14:V$33,$D343)</f>
        <v>10</v>
      </c>
      <c r="W343" s="360">
        <f t="shared" si="223"/>
        <v>10</v>
      </c>
      <c r="X343" s="360">
        <f t="shared" si="223"/>
        <v>10</v>
      </c>
      <c r="Y343" s="360">
        <f t="shared" si="223"/>
        <v>10</v>
      </c>
      <c r="Z343" s="360">
        <f t="shared" si="223"/>
        <v>10</v>
      </c>
      <c r="AA343" s="360">
        <f t="shared" si="223"/>
        <v>10</v>
      </c>
      <c r="AB343" s="360">
        <f t="shared" si="223"/>
        <v>10</v>
      </c>
      <c r="AC343" s="360">
        <f t="shared" si="223"/>
        <v>10</v>
      </c>
      <c r="AD343" s="360">
        <f t="shared" si="223"/>
        <v>10</v>
      </c>
      <c r="AE343" s="360">
        <f t="shared" si="223"/>
        <v>10</v>
      </c>
      <c r="AF343" s="360">
        <f t="shared" si="223"/>
        <v>10</v>
      </c>
      <c r="AG343" s="360">
        <f t="shared" si="223"/>
        <v>10</v>
      </c>
      <c r="AH343" s="360">
        <f t="shared" si="223"/>
        <v>10</v>
      </c>
      <c r="AI343" s="360">
        <f t="shared" si="223"/>
        <v>10</v>
      </c>
      <c r="AJ343" s="360">
        <f t="shared" si="223"/>
        <v>10</v>
      </c>
    </row>
    <row r="344" spans="3:36" outlineLevel="1" x14ac:dyDescent="0.3">
      <c r="D344" s="70">
        <f>+D343+1</f>
        <v>2</v>
      </c>
      <c r="E344" s="423" t="str">
        <f>INDEX(l.geo.nom2,D344)</f>
        <v>2G-Suburbano</v>
      </c>
      <c r="I344" s="138" t="s">
        <v>1030</v>
      </c>
      <c r="J344" s="47">
        <f>+SUM(L344:AJ344)</f>
        <v>1000</v>
      </c>
      <c r="L344" s="360">
        <f t="shared" si="222"/>
        <v>40</v>
      </c>
      <c r="M344" s="360">
        <f t="shared" si="222"/>
        <v>40</v>
      </c>
      <c r="N344" s="360">
        <f t="shared" si="222"/>
        <v>40</v>
      </c>
      <c r="O344" s="360">
        <f t="shared" si="222"/>
        <v>40</v>
      </c>
      <c r="P344" s="360">
        <f t="shared" si="222"/>
        <v>40</v>
      </c>
      <c r="Q344" s="360">
        <f t="shared" si="222"/>
        <v>40</v>
      </c>
      <c r="R344" s="360">
        <f t="shared" si="222"/>
        <v>40</v>
      </c>
      <c r="S344" s="360">
        <f t="shared" si="222"/>
        <v>40</v>
      </c>
      <c r="T344" s="360">
        <f t="shared" si="222"/>
        <v>40</v>
      </c>
      <c r="U344" s="360">
        <f t="shared" si="222"/>
        <v>40</v>
      </c>
      <c r="V344" s="360">
        <f t="shared" si="223"/>
        <v>40</v>
      </c>
      <c r="W344" s="360">
        <f t="shared" si="223"/>
        <v>40</v>
      </c>
      <c r="X344" s="360">
        <f t="shared" si="223"/>
        <v>40</v>
      </c>
      <c r="Y344" s="360">
        <f t="shared" si="223"/>
        <v>40</v>
      </c>
      <c r="Z344" s="360">
        <f t="shared" si="223"/>
        <v>40</v>
      </c>
      <c r="AA344" s="360">
        <f t="shared" si="223"/>
        <v>40</v>
      </c>
      <c r="AB344" s="360">
        <f t="shared" si="223"/>
        <v>40</v>
      </c>
      <c r="AC344" s="360">
        <f t="shared" si="223"/>
        <v>40</v>
      </c>
      <c r="AD344" s="360">
        <f t="shared" si="223"/>
        <v>40</v>
      </c>
      <c r="AE344" s="360">
        <f t="shared" si="223"/>
        <v>40</v>
      </c>
      <c r="AF344" s="360">
        <f t="shared" si="223"/>
        <v>40</v>
      </c>
      <c r="AG344" s="360">
        <f t="shared" si="223"/>
        <v>40</v>
      </c>
      <c r="AH344" s="360">
        <f t="shared" si="223"/>
        <v>40</v>
      </c>
      <c r="AI344" s="360">
        <f t="shared" si="223"/>
        <v>40</v>
      </c>
      <c r="AJ344" s="360">
        <f t="shared" si="223"/>
        <v>40</v>
      </c>
    </row>
    <row r="345" spans="3:36" outlineLevel="1" x14ac:dyDescent="0.3">
      <c r="D345" s="70">
        <f>+D344+1</f>
        <v>3</v>
      </c>
      <c r="E345" s="423" t="str">
        <f>INDEX(l.geo.nom2,D345)</f>
        <v>2G-Rural</v>
      </c>
      <c r="I345" s="138" t="s">
        <v>1030</v>
      </c>
      <c r="J345" s="47">
        <f>+SUM(L345:AJ345)</f>
        <v>1750</v>
      </c>
      <c r="L345" s="360">
        <f t="shared" si="222"/>
        <v>70</v>
      </c>
      <c r="M345" s="360">
        <f t="shared" si="222"/>
        <v>70</v>
      </c>
      <c r="N345" s="360">
        <f t="shared" si="222"/>
        <v>70</v>
      </c>
      <c r="O345" s="360">
        <f t="shared" si="222"/>
        <v>70</v>
      </c>
      <c r="P345" s="360">
        <f t="shared" si="222"/>
        <v>70</v>
      </c>
      <c r="Q345" s="360">
        <f t="shared" si="222"/>
        <v>70</v>
      </c>
      <c r="R345" s="360">
        <f t="shared" si="222"/>
        <v>70</v>
      </c>
      <c r="S345" s="360">
        <f t="shared" si="222"/>
        <v>70</v>
      </c>
      <c r="T345" s="360">
        <f t="shared" si="222"/>
        <v>70</v>
      </c>
      <c r="U345" s="360">
        <f t="shared" si="222"/>
        <v>70</v>
      </c>
      <c r="V345" s="360">
        <f t="shared" si="223"/>
        <v>70</v>
      </c>
      <c r="W345" s="360">
        <f t="shared" si="223"/>
        <v>70</v>
      </c>
      <c r="X345" s="360">
        <f t="shared" si="223"/>
        <v>70</v>
      </c>
      <c r="Y345" s="360">
        <f t="shared" si="223"/>
        <v>70</v>
      </c>
      <c r="Z345" s="360">
        <f t="shared" si="223"/>
        <v>70</v>
      </c>
      <c r="AA345" s="360">
        <f t="shared" si="223"/>
        <v>70</v>
      </c>
      <c r="AB345" s="360">
        <f t="shared" si="223"/>
        <v>70</v>
      </c>
      <c r="AC345" s="360">
        <f t="shared" si="223"/>
        <v>70</v>
      </c>
      <c r="AD345" s="360">
        <f t="shared" si="223"/>
        <v>70</v>
      </c>
      <c r="AE345" s="360">
        <f t="shared" si="223"/>
        <v>70</v>
      </c>
      <c r="AF345" s="360">
        <f t="shared" si="223"/>
        <v>70</v>
      </c>
      <c r="AG345" s="360">
        <f t="shared" si="223"/>
        <v>70</v>
      </c>
      <c r="AH345" s="360">
        <f t="shared" si="223"/>
        <v>70</v>
      </c>
      <c r="AI345" s="360">
        <f t="shared" si="223"/>
        <v>70</v>
      </c>
      <c r="AJ345" s="360">
        <f t="shared" si="223"/>
        <v>70</v>
      </c>
    </row>
    <row r="346" spans="3:36" outlineLevel="1" x14ac:dyDescent="0.3">
      <c r="D346" s="70">
        <f>+D345+1</f>
        <v>4</v>
      </c>
      <c r="E346" s="423" t="str">
        <f>INDEX(l.geo.nom2,D346)</f>
        <v>2G-Libre</v>
      </c>
      <c r="I346" s="138" t="s">
        <v>1030</v>
      </c>
      <c r="J346" s="47">
        <f>+SUM(L346:AJ346)</f>
        <v>0</v>
      </c>
      <c r="L346" s="360">
        <f t="shared" si="222"/>
        <v>0</v>
      </c>
      <c r="M346" s="360">
        <f t="shared" si="222"/>
        <v>0</v>
      </c>
      <c r="N346" s="360">
        <f t="shared" si="222"/>
        <v>0</v>
      </c>
      <c r="O346" s="360">
        <f t="shared" si="222"/>
        <v>0</v>
      </c>
      <c r="P346" s="360">
        <f t="shared" si="222"/>
        <v>0</v>
      </c>
      <c r="Q346" s="360">
        <f t="shared" si="222"/>
        <v>0</v>
      </c>
      <c r="R346" s="360">
        <f t="shared" si="222"/>
        <v>0</v>
      </c>
      <c r="S346" s="360">
        <f t="shared" si="222"/>
        <v>0</v>
      </c>
      <c r="T346" s="360">
        <f t="shared" si="222"/>
        <v>0</v>
      </c>
      <c r="U346" s="360">
        <f t="shared" si="222"/>
        <v>0</v>
      </c>
      <c r="V346" s="360">
        <f t="shared" si="223"/>
        <v>0</v>
      </c>
      <c r="W346" s="360">
        <f t="shared" si="223"/>
        <v>0</v>
      </c>
      <c r="X346" s="360">
        <f t="shared" si="223"/>
        <v>0</v>
      </c>
      <c r="Y346" s="360">
        <f t="shared" si="223"/>
        <v>0</v>
      </c>
      <c r="Z346" s="360">
        <f t="shared" si="223"/>
        <v>0</v>
      </c>
      <c r="AA346" s="360">
        <f t="shared" si="223"/>
        <v>0</v>
      </c>
      <c r="AB346" s="360">
        <f t="shared" si="223"/>
        <v>0</v>
      </c>
      <c r="AC346" s="360">
        <f t="shared" si="223"/>
        <v>0</v>
      </c>
      <c r="AD346" s="360">
        <f t="shared" si="223"/>
        <v>0</v>
      </c>
      <c r="AE346" s="360">
        <f t="shared" si="223"/>
        <v>0</v>
      </c>
      <c r="AF346" s="360">
        <f t="shared" si="223"/>
        <v>0</v>
      </c>
      <c r="AG346" s="360">
        <f t="shared" si="223"/>
        <v>0</v>
      </c>
      <c r="AH346" s="360">
        <f t="shared" si="223"/>
        <v>0</v>
      </c>
      <c r="AI346" s="360">
        <f t="shared" si="223"/>
        <v>0</v>
      </c>
      <c r="AJ346" s="360">
        <f t="shared" si="223"/>
        <v>0</v>
      </c>
    </row>
    <row r="347" spans="3:36" outlineLevel="1" x14ac:dyDescent="0.3"/>
    <row r="348" spans="3:36" outlineLevel="1" x14ac:dyDescent="0.3">
      <c r="E348" s="422" t="s">
        <v>23</v>
      </c>
      <c r="I348" s="341" t="s">
        <v>1029</v>
      </c>
      <c r="J348" s="353">
        <f>+SUM(J343:J346)</f>
        <v>3000</v>
      </c>
      <c r="L348" s="353">
        <f t="shared" ref="L348:AJ348" si="224">+SUM(L343:L346)</f>
        <v>120</v>
      </c>
      <c r="M348" s="353">
        <f t="shared" si="224"/>
        <v>120</v>
      </c>
      <c r="N348" s="353">
        <f t="shared" si="224"/>
        <v>120</v>
      </c>
      <c r="O348" s="353">
        <f t="shared" si="224"/>
        <v>120</v>
      </c>
      <c r="P348" s="353">
        <f t="shared" si="224"/>
        <v>120</v>
      </c>
      <c r="Q348" s="353">
        <f t="shared" si="224"/>
        <v>120</v>
      </c>
      <c r="R348" s="353">
        <f t="shared" si="224"/>
        <v>120</v>
      </c>
      <c r="S348" s="353">
        <f t="shared" si="224"/>
        <v>120</v>
      </c>
      <c r="T348" s="353">
        <f t="shared" si="224"/>
        <v>120</v>
      </c>
      <c r="U348" s="353">
        <f t="shared" si="224"/>
        <v>120</v>
      </c>
      <c r="V348" s="353">
        <f t="shared" si="224"/>
        <v>120</v>
      </c>
      <c r="W348" s="353">
        <f t="shared" si="224"/>
        <v>120</v>
      </c>
      <c r="X348" s="353">
        <f t="shared" si="224"/>
        <v>120</v>
      </c>
      <c r="Y348" s="353">
        <f t="shared" si="224"/>
        <v>120</v>
      </c>
      <c r="Z348" s="353">
        <f t="shared" si="224"/>
        <v>120</v>
      </c>
      <c r="AA348" s="353">
        <f t="shared" si="224"/>
        <v>120</v>
      </c>
      <c r="AB348" s="353">
        <f t="shared" si="224"/>
        <v>120</v>
      </c>
      <c r="AC348" s="353">
        <f t="shared" si="224"/>
        <v>120</v>
      </c>
      <c r="AD348" s="353">
        <f t="shared" si="224"/>
        <v>120</v>
      </c>
      <c r="AE348" s="353">
        <f t="shared" si="224"/>
        <v>120</v>
      </c>
      <c r="AF348" s="353">
        <f t="shared" si="224"/>
        <v>120</v>
      </c>
      <c r="AG348" s="353">
        <f t="shared" si="224"/>
        <v>120</v>
      </c>
      <c r="AH348" s="353">
        <f t="shared" si="224"/>
        <v>120</v>
      </c>
      <c r="AI348" s="353">
        <f t="shared" si="224"/>
        <v>120</v>
      </c>
      <c r="AJ348" s="353">
        <f t="shared" si="224"/>
        <v>120</v>
      </c>
    </row>
    <row r="349" spans="3:36" outlineLevel="1" x14ac:dyDescent="0.3"/>
    <row r="350" spans="3:36" ht="16.2" thickBot="1" x14ac:dyDescent="0.35">
      <c r="D350" s="329" t="s">
        <v>1021</v>
      </c>
      <c r="E350" s="329"/>
      <c r="F350" s="329"/>
      <c r="G350" s="329"/>
      <c r="H350" s="329"/>
      <c r="I350" s="329"/>
      <c r="J350" s="329"/>
      <c r="K350" s="329"/>
    </row>
    <row r="352" spans="3:36" outlineLevel="1" x14ac:dyDescent="0.3">
      <c r="D352" s="69" t="s">
        <v>76</v>
      </c>
      <c r="E352" s="69" t="s">
        <v>77</v>
      </c>
      <c r="J352" s="69" t="s">
        <v>791</v>
      </c>
      <c r="L352" s="69" t="str">
        <f t="shared" ref="L352:AJ352" si="225">+INDEX(l.reg.nom,L$6)</f>
        <v>Amazonas</v>
      </c>
      <c r="M352" s="69" t="str">
        <f t="shared" si="225"/>
        <v>Ancash</v>
      </c>
      <c r="N352" s="69" t="str">
        <f t="shared" si="225"/>
        <v>Apurímac</v>
      </c>
      <c r="O352" s="69" t="str">
        <f t="shared" si="225"/>
        <v>Arequipa</v>
      </c>
      <c r="P352" s="69" t="str">
        <f t="shared" si="225"/>
        <v>Ayacucho</v>
      </c>
      <c r="Q352" s="69" t="str">
        <f t="shared" si="225"/>
        <v>Cajamarca</v>
      </c>
      <c r="R352" s="69" t="str">
        <f t="shared" si="225"/>
        <v>Callao</v>
      </c>
      <c r="S352" s="69" t="str">
        <f t="shared" si="225"/>
        <v>Cusco</v>
      </c>
      <c r="T352" s="69" t="str">
        <f t="shared" si="225"/>
        <v>Huancavelica</v>
      </c>
      <c r="U352" s="69" t="str">
        <f t="shared" si="225"/>
        <v>Huánuco</v>
      </c>
      <c r="V352" s="69" t="str">
        <f t="shared" si="225"/>
        <v>Ica</v>
      </c>
      <c r="W352" s="69" t="str">
        <f t="shared" si="225"/>
        <v>Junín</v>
      </c>
      <c r="X352" s="69" t="str">
        <f t="shared" si="225"/>
        <v>La Libertad</v>
      </c>
      <c r="Y352" s="69" t="str">
        <f t="shared" si="225"/>
        <v>Lambayeque</v>
      </c>
      <c r="Z352" s="69" t="str">
        <f t="shared" si="225"/>
        <v>Lima</v>
      </c>
      <c r="AA352" s="69" t="str">
        <f t="shared" si="225"/>
        <v>Loreto</v>
      </c>
      <c r="AB352" s="69" t="str">
        <f t="shared" si="225"/>
        <v>Madre de Dios</v>
      </c>
      <c r="AC352" s="69" t="str">
        <f t="shared" si="225"/>
        <v>Moquegua</v>
      </c>
      <c r="AD352" s="69" t="str">
        <f t="shared" si="225"/>
        <v>Pasco</v>
      </c>
      <c r="AE352" s="69" t="str">
        <f t="shared" si="225"/>
        <v>Piura</v>
      </c>
      <c r="AF352" s="69" t="str">
        <f t="shared" si="225"/>
        <v>Puno</v>
      </c>
      <c r="AG352" s="69" t="str">
        <f t="shared" si="225"/>
        <v>San Martín</v>
      </c>
      <c r="AH352" s="69" t="str">
        <f t="shared" si="225"/>
        <v>Tacna</v>
      </c>
      <c r="AI352" s="69" t="str">
        <f t="shared" si="225"/>
        <v>Tumbes</v>
      </c>
      <c r="AJ352" s="69" t="str">
        <f t="shared" si="225"/>
        <v>Ucayali</v>
      </c>
    </row>
    <row r="353" spans="4:36" outlineLevel="1" x14ac:dyDescent="0.3">
      <c r="D353" s="70">
        <v>1</v>
      </c>
      <c r="E353" s="423" t="str">
        <f>INDEX(l.geo.nom2,D353)</f>
        <v>2G-Urbano</v>
      </c>
      <c r="I353" s="138" t="s">
        <v>1030</v>
      </c>
      <c r="J353" s="47">
        <f>+SUM(L353:AJ353)</f>
        <v>29</v>
      </c>
      <c r="L353" s="360">
        <f t="shared" ref="L353:AJ353" si="226">_xlfn.CEILING.MATH((L289+L321)/p.ran.2g.trx.per.gabinete,1)</f>
        <v>0</v>
      </c>
      <c r="M353" s="360">
        <f t="shared" si="226"/>
        <v>1</v>
      </c>
      <c r="N353" s="360">
        <f t="shared" si="226"/>
        <v>0</v>
      </c>
      <c r="O353" s="360">
        <f t="shared" si="226"/>
        <v>0</v>
      </c>
      <c r="P353" s="360">
        <f t="shared" si="226"/>
        <v>0</v>
      </c>
      <c r="Q353" s="360">
        <f t="shared" si="226"/>
        <v>0</v>
      </c>
      <c r="R353" s="360">
        <f t="shared" si="226"/>
        <v>1</v>
      </c>
      <c r="S353" s="360">
        <f t="shared" si="226"/>
        <v>0</v>
      </c>
      <c r="T353" s="360">
        <f t="shared" si="226"/>
        <v>0</v>
      </c>
      <c r="U353" s="360">
        <f t="shared" si="226"/>
        <v>0</v>
      </c>
      <c r="V353" s="360">
        <f t="shared" si="226"/>
        <v>0</v>
      </c>
      <c r="W353" s="360">
        <f t="shared" si="226"/>
        <v>0</v>
      </c>
      <c r="X353" s="360">
        <f t="shared" si="226"/>
        <v>0</v>
      </c>
      <c r="Y353" s="360">
        <f t="shared" si="226"/>
        <v>0</v>
      </c>
      <c r="Z353" s="360">
        <f t="shared" si="226"/>
        <v>26</v>
      </c>
      <c r="AA353" s="360">
        <f t="shared" si="226"/>
        <v>0</v>
      </c>
      <c r="AB353" s="360">
        <f t="shared" si="226"/>
        <v>0</v>
      </c>
      <c r="AC353" s="360">
        <f t="shared" si="226"/>
        <v>0</v>
      </c>
      <c r="AD353" s="360">
        <f t="shared" si="226"/>
        <v>0</v>
      </c>
      <c r="AE353" s="360">
        <f t="shared" si="226"/>
        <v>0</v>
      </c>
      <c r="AF353" s="360">
        <f t="shared" si="226"/>
        <v>0</v>
      </c>
      <c r="AG353" s="360">
        <f t="shared" si="226"/>
        <v>0</v>
      </c>
      <c r="AH353" s="360">
        <f t="shared" si="226"/>
        <v>1</v>
      </c>
      <c r="AI353" s="360">
        <f t="shared" si="226"/>
        <v>0</v>
      </c>
      <c r="AJ353" s="360">
        <f t="shared" si="226"/>
        <v>0</v>
      </c>
    </row>
    <row r="354" spans="4:36" outlineLevel="1" x14ac:dyDescent="0.3">
      <c r="D354" s="70">
        <f>+D353+1</f>
        <v>2</v>
      </c>
      <c r="E354" s="423" t="str">
        <f>INDEX(l.geo.nom2,D354)</f>
        <v>2G-Suburbano</v>
      </c>
      <c r="I354" s="138" t="s">
        <v>1030</v>
      </c>
      <c r="J354" s="47">
        <f>+SUM(L354:AJ354)</f>
        <v>41</v>
      </c>
      <c r="L354" s="360">
        <f t="shared" ref="L354:AJ354" si="227">_xlfn.CEILING.MATH((L290+L322)/p.ran.2g.trx.per.gabinete,1)</f>
        <v>0</v>
      </c>
      <c r="M354" s="360">
        <f t="shared" si="227"/>
        <v>0</v>
      </c>
      <c r="N354" s="360">
        <f t="shared" si="227"/>
        <v>0</v>
      </c>
      <c r="O354" s="360">
        <f t="shared" si="227"/>
        <v>0</v>
      </c>
      <c r="P354" s="360">
        <f t="shared" si="227"/>
        <v>0</v>
      </c>
      <c r="Q354" s="360">
        <f t="shared" si="227"/>
        <v>0</v>
      </c>
      <c r="R354" s="360">
        <f t="shared" si="227"/>
        <v>0</v>
      </c>
      <c r="S354" s="360">
        <f t="shared" si="227"/>
        <v>0</v>
      </c>
      <c r="T354" s="360">
        <f t="shared" si="227"/>
        <v>0</v>
      </c>
      <c r="U354" s="360">
        <f t="shared" si="227"/>
        <v>0</v>
      </c>
      <c r="V354" s="360">
        <f t="shared" si="227"/>
        <v>0</v>
      </c>
      <c r="W354" s="360">
        <f t="shared" si="227"/>
        <v>0</v>
      </c>
      <c r="X354" s="360">
        <f t="shared" si="227"/>
        <v>0</v>
      </c>
      <c r="Y354" s="360">
        <f t="shared" si="227"/>
        <v>0</v>
      </c>
      <c r="Z354" s="360">
        <f t="shared" si="227"/>
        <v>41</v>
      </c>
      <c r="AA354" s="360">
        <f t="shared" si="227"/>
        <v>0</v>
      </c>
      <c r="AB354" s="360">
        <f t="shared" si="227"/>
        <v>0</v>
      </c>
      <c r="AC354" s="360">
        <f t="shared" si="227"/>
        <v>0</v>
      </c>
      <c r="AD354" s="360">
        <f t="shared" si="227"/>
        <v>0</v>
      </c>
      <c r="AE354" s="360">
        <f t="shared" si="227"/>
        <v>0</v>
      </c>
      <c r="AF354" s="360">
        <f t="shared" si="227"/>
        <v>0</v>
      </c>
      <c r="AG354" s="360">
        <f t="shared" si="227"/>
        <v>0</v>
      </c>
      <c r="AH354" s="360">
        <f t="shared" si="227"/>
        <v>0</v>
      </c>
      <c r="AI354" s="360">
        <f t="shared" si="227"/>
        <v>0</v>
      </c>
      <c r="AJ354" s="360">
        <f t="shared" si="227"/>
        <v>0</v>
      </c>
    </row>
    <row r="355" spans="4:36" outlineLevel="1" x14ac:dyDescent="0.3">
      <c r="D355" s="70">
        <f>+D354+1</f>
        <v>3</v>
      </c>
      <c r="E355" s="423" t="str">
        <f>INDEX(l.geo.nom2,D355)</f>
        <v>2G-Rural</v>
      </c>
      <c r="I355" s="138" t="s">
        <v>1030</v>
      </c>
      <c r="J355" s="47">
        <f>+SUM(L355:AJ355)</f>
        <v>11</v>
      </c>
      <c r="L355" s="360">
        <f t="shared" ref="L355:AJ355" si="228">_xlfn.CEILING.MATH((L291+L323)/p.ran.2g.trx.per.gabinete,1)</f>
        <v>0</v>
      </c>
      <c r="M355" s="360">
        <f t="shared" si="228"/>
        <v>0</v>
      </c>
      <c r="N355" s="360">
        <f t="shared" si="228"/>
        <v>0</v>
      </c>
      <c r="O355" s="360">
        <f t="shared" si="228"/>
        <v>0</v>
      </c>
      <c r="P355" s="360">
        <f t="shared" si="228"/>
        <v>0</v>
      </c>
      <c r="Q355" s="360">
        <f t="shared" si="228"/>
        <v>0</v>
      </c>
      <c r="R355" s="360">
        <f t="shared" si="228"/>
        <v>0</v>
      </c>
      <c r="S355" s="360">
        <f t="shared" si="228"/>
        <v>0</v>
      </c>
      <c r="T355" s="360">
        <f t="shared" si="228"/>
        <v>0</v>
      </c>
      <c r="U355" s="360">
        <f t="shared" si="228"/>
        <v>0</v>
      </c>
      <c r="V355" s="360">
        <f t="shared" si="228"/>
        <v>0</v>
      </c>
      <c r="W355" s="360">
        <f t="shared" si="228"/>
        <v>0</v>
      </c>
      <c r="X355" s="360">
        <f t="shared" si="228"/>
        <v>0</v>
      </c>
      <c r="Y355" s="360">
        <f t="shared" si="228"/>
        <v>0</v>
      </c>
      <c r="Z355" s="360">
        <f t="shared" si="228"/>
        <v>11</v>
      </c>
      <c r="AA355" s="360">
        <f t="shared" si="228"/>
        <v>0</v>
      </c>
      <c r="AB355" s="360">
        <f t="shared" si="228"/>
        <v>0</v>
      </c>
      <c r="AC355" s="360">
        <f t="shared" si="228"/>
        <v>0</v>
      </c>
      <c r="AD355" s="360">
        <f t="shared" si="228"/>
        <v>0</v>
      </c>
      <c r="AE355" s="360">
        <f t="shared" si="228"/>
        <v>0</v>
      </c>
      <c r="AF355" s="360">
        <f t="shared" si="228"/>
        <v>0</v>
      </c>
      <c r="AG355" s="360">
        <f t="shared" si="228"/>
        <v>0</v>
      </c>
      <c r="AH355" s="360">
        <f t="shared" si="228"/>
        <v>0</v>
      </c>
      <c r="AI355" s="360">
        <f t="shared" si="228"/>
        <v>0</v>
      </c>
      <c r="AJ355" s="360">
        <f t="shared" si="228"/>
        <v>0</v>
      </c>
    </row>
    <row r="356" spans="4:36" outlineLevel="1" x14ac:dyDescent="0.3">
      <c r="D356" s="70">
        <f>+D355+1</f>
        <v>4</v>
      </c>
      <c r="E356" s="423" t="str">
        <f>INDEX(l.geo.nom2,D356)</f>
        <v>2G-Libre</v>
      </c>
      <c r="I356" s="138" t="s">
        <v>1030</v>
      </c>
      <c r="J356" s="47">
        <f>+SUM(L356:AJ356)</f>
        <v>0</v>
      </c>
      <c r="L356" s="360">
        <f t="shared" ref="L356:AJ356" si="229">_xlfn.CEILING.MATH((L292+L324)/p.ran.2g.trx.per.gabinete,1)</f>
        <v>0</v>
      </c>
      <c r="M356" s="360">
        <f t="shared" si="229"/>
        <v>0</v>
      </c>
      <c r="N356" s="360">
        <f t="shared" si="229"/>
        <v>0</v>
      </c>
      <c r="O356" s="360">
        <f t="shared" si="229"/>
        <v>0</v>
      </c>
      <c r="P356" s="360">
        <f t="shared" si="229"/>
        <v>0</v>
      </c>
      <c r="Q356" s="360">
        <f t="shared" si="229"/>
        <v>0</v>
      </c>
      <c r="R356" s="360">
        <f t="shared" si="229"/>
        <v>0</v>
      </c>
      <c r="S356" s="360">
        <f t="shared" si="229"/>
        <v>0</v>
      </c>
      <c r="T356" s="360">
        <f t="shared" si="229"/>
        <v>0</v>
      </c>
      <c r="U356" s="360">
        <f t="shared" si="229"/>
        <v>0</v>
      </c>
      <c r="V356" s="360">
        <f t="shared" si="229"/>
        <v>0</v>
      </c>
      <c r="W356" s="360">
        <f t="shared" si="229"/>
        <v>0</v>
      </c>
      <c r="X356" s="360">
        <f t="shared" si="229"/>
        <v>0</v>
      </c>
      <c r="Y356" s="360">
        <f t="shared" si="229"/>
        <v>0</v>
      </c>
      <c r="Z356" s="360">
        <f t="shared" si="229"/>
        <v>0</v>
      </c>
      <c r="AA356" s="360">
        <f t="shared" si="229"/>
        <v>0</v>
      </c>
      <c r="AB356" s="360">
        <f t="shared" si="229"/>
        <v>0</v>
      </c>
      <c r="AC356" s="360">
        <f t="shared" si="229"/>
        <v>0</v>
      </c>
      <c r="AD356" s="360">
        <f t="shared" si="229"/>
        <v>0</v>
      </c>
      <c r="AE356" s="360">
        <f t="shared" si="229"/>
        <v>0</v>
      </c>
      <c r="AF356" s="360">
        <f t="shared" si="229"/>
        <v>0</v>
      </c>
      <c r="AG356" s="360">
        <f t="shared" si="229"/>
        <v>0</v>
      </c>
      <c r="AH356" s="360">
        <f t="shared" si="229"/>
        <v>0</v>
      </c>
      <c r="AI356" s="360">
        <f t="shared" si="229"/>
        <v>0</v>
      </c>
      <c r="AJ356" s="360">
        <f t="shared" si="229"/>
        <v>0</v>
      </c>
    </row>
    <row r="357" spans="4:36" outlineLevel="1" x14ac:dyDescent="0.3"/>
    <row r="358" spans="4:36" outlineLevel="1" x14ac:dyDescent="0.3">
      <c r="E358" s="422" t="s">
        <v>23</v>
      </c>
      <c r="I358" s="341" t="s">
        <v>1029</v>
      </c>
      <c r="J358" s="353">
        <f>+SUM(J353:J356)</f>
        <v>81</v>
      </c>
      <c r="L358" s="353">
        <f t="shared" ref="L358:AJ358" si="230">+SUM(L353:L356)</f>
        <v>0</v>
      </c>
      <c r="M358" s="353">
        <f t="shared" si="230"/>
        <v>1</v>
      </c>
      <c r="N358" s="353">
        <f t="shared" si="230"/>
        <v>0</v>
      </c>
      <c r="O358" s="353">
        <f t="shared" si="230"/>
        <v>0</v>
      </c>
      <c r="P358" s="353">
        <f t="shared" si="230"/>
        <v>0</v>
      </c>
      <c r="Q358" s="353">
        <f t="shared" si="230"/>
        <v>0</v>
      </c>
      <c r="R358" s="353">
        <f t="shared" si="230"/>
        <v>1</v>
      </c>
      <c r="S358" s="353">
        <f t="shared" si="230"/>
        <v>0</v>
      </c>
      <c r="T358" s="353">
        <f t="shared" si="230"/>
        <v>0</v>
      </c>
      <c r="U358" s="353">
        <f t="shared" si="230"/>
        <v>0</v>
      </c>
      <c r="V358" s="353">
        <f t="shared" si="230"/>
        <v>0</v>
      </c>
      <c r="W358" s="353">
        <f t="shared" si="230"/>
        <v>0</v>
      </c>
      <c r="X358" s="353">
        <f t="shared" si="230"/>
        <v>0</v>
      </c>
      <c r="Y358" s="353">
        <f t="shared" si="230"/>
        <v>0</v>
      </c>
      <c r="Z358" s="353">
        <f t="shared" si="230"/>
        <v>78</v>
      </c>
      <c r="AA358" s="353">
        <f t="shared" si="230"/>
        <v>0</v>
      </c>
      <c r="AB358" s="353">
        <f t="shared" si="230"/>
        <v>0</v>
      </c>
      <c r="AC358" s="353">
        <f t="shared" si="230"/>
        <v>0</v>
      </c>
      <c r="AD358" s="353">
        <f t="shared" si="230"/>
        <v>0</v>
      </c>
      <c r="AE358" s="353">
        <f t="shared" si="230"/>
        <v>0</v>
      </c>
      <c r="AF358" s="353">
        <f t="shared" si="230"/>
        <v>0</v>
      </c>
      <c r="AG358" s="353">
        <f t="shared" si="230"/>
        <v>0</v>
      </c>
      <c r="AH358" s="353">
        <f t="shared" si="230"/>
        <v>1</v>
      </c>
      <c r="AI358" s="353">
        <f t="shared" si="230"/>
        <v>0</v>
      </c>
      <c r="AJ358" s="353">
        <f t="shared" si="230"/>
        <v>0</v>
      </c>
    </row>
    <row r="359" spans="4:36" outlineLevel="1" x14ac:dyDescent="0.3"/>
    <row r="360" spans="4:36" ht="16.2" thickBot="1" x14ac:dyDescent="0.35">
      <c r="D360" s="329" t="s">
        <v>1031</v>
      </c>
      <c r="E360" s="329"/>
      <c r="F360" s="329"/>
      <c r="G360" s="329"/>
      <c r="H360" s="329"/>
      <c r="I360" s="329"/>
      <c r="J360" s="329"/>
      <c r="K360" s="329"/>
    </row>
    <row r="362" spans="4:36" outlineLevel="1" x14ac:dyDescent="0.3">
      <c r="D362" s="69" t="s">
        <v>76</v>
      </c>
      <c r="E362" s="69" t="s">
        <v>77</v>
      </c>
      <c r="J362" s="69" t="s">
        <v>791</v>
      </c>
      <c r="L362" s="69" t="str">
        <f t="shared" ref="L362:AJ362" si="231">+INDEX(l.reg.nom,L$6)</f>
        <v>Amazonas</v>
      </c>
      <c r="M362" s="69" t="str">
        <f t="shared" si="231"/>
        <v>Ancash</v>
      </c>
      <c r="N362" s="69" t="str">
        <f t="shared" si="231"/>
        <v>Apurímac</v>
      </c>
      <c r="O362" s="69" t="str">
        <f t="shared" si="231"/>
        <v>Arequipa</v>
      </c>
      <c r="P362" s="69" t="str">
        <f t="shared" si="231"/>
        <v>Ayacucho</v>
      </c>
      <c r="Q362" s="69" t="str">
        <f t="shared" si="231"/>
        <v>Cajamarca</v>
      </c>
      <c r="R362" s="69" t="str">
        <f t="shared" si="231"/>
        <v>Callao</v>
      </c>
      <c r="S362" s="69" t="str">
        <f t="shared" si="231"/>
        <v>Cusco</v>
      </c>
      <c r="T362" s="69" t="str">
        <f t="shared" si="231"/>
        <v>Huancavelica</v>
      </c>
      <c r="U362" s="69" t="str">
        <f t="shared" si="231"/>
        <v>Huánuco</v>
      </c>
      <c r="V362" s="69" t="str">
        <f t="shared" si="231"/>
        <v>Ica</v>
      </c>
      <c r="W362" s="69" t="str">
        <f t="shared" si="231"/>
        <v>Junín</v>
      </c>
      <c r="X362" s="69" t="str">
        <f t="shared" si="231"/>
        <v>La Libertad</v>
      </c>
      <c r="Y362" s="69" t="str">
        <f t="shared" si="231"/>
        <v>Lambayeque</v>
      </c>
      <c r="Z362" s="69" t="str">
        <f t="shared" si="231"/>
        <v>Lima</v>
      </c>
      <c r="AA362" s="69" t="str">
        <f t="shared" si="231"/>
        <v>Loreto</v>
      </c>
      <c r="AB362" s="69" t="str">
        <f t="shared" si="231"/>
        <v>Madre de Dios</v>
      </c>
      <c r="AC362" s="69" t="str">
        <f t="shared" si="231"/>
        <v>Moquegua</v>
      </c>
      <c r="AD362" s="69" t="str">
        <f t="shared" si="231"/>
        <v>Pasco</v>
      </c>
      <c r="AE362" s="69" t="str">
        <f t="shared" si="231"/>
        <v>Piura</v>
      </c>
      <c r="AF362" s="69" t="str">
        <f t="shared" si="231"/>
        <v>Puno</v>
      </c>
      <c r="AG362" s="69" t="str">
        <f t="shared" si="231"/>
        <v>San Martín</v>
      </c>
      <c r="AH362" s="69" t="str">
        <f t="shared" si="231"/>
        <v>Tacna</v>
      </c>
      <c r="AI362" s="69" t="str">
        <f t="shared" si="231"/>
        <v>Tumbes</v>
      </c>
      <c r="AJ362" s="69" t="str">
        <f t="shared" si="231"/>
        <v>Ucayali</v>
      </c>
    </row>
    <row r="363" spans="4:36" outlineLevel="1" x14ac:dyDescent="0.3">
      <c r="D363" s="70">
        <v>1</v>
      </c>
      <c r="E363" s="423" t="str">
        <f>INDEX(l.geo.nom2,D363)</f>
        <v>2G-Urbano</v>
      </c>
      <c r="I363" s="138" t="s">
        <v>1030</v>
      </c>
      <c r="J363" s="47">
        <f>+SUM(L363:AJ363)</f>
        <v>279</v>
      </c>
      <c r="L363" s="360">
        <f t="shared" ref="L363:AJ363" si="232">+L343+L353</f>
        <v>10</v>
      </c>
      <c r="M363" s="360">
        <f t="shared" si="232"/>
        <v>11</v>
      </c>
      <c r="N363" s="360">
        <f t="shared" si="232"/>
        <v>10</v>
      </c>
      <c r="O363" s="360">
        <f t="shared" si="232"/>
        <v>10</v>
      </c>
      <c r="P363" s="360">
        <f t="shared" si="232"/>
        <v>10</v>
      </c>
      <c r="Q363" s="360">
        <f t="shared" si="232"/>
        <v>10</v>
      </c>
      <c r="R363" s="360">
        <f t="shared" si="232"/>
        <v>11</v>
      </c>
      <c r="S363" s="360">
        <f t="shared" si="232"/>
        <v>10</v>
      </c>
      <c r="T363" s="360">
        <f t="shared" si="232"/>
        <v>10</v>
      </c>
      <c r="U363" s="360">
        <f t="shared" si="232"/>
        <v>10</v>
      </c>
      <c r="V363" s="360">
        <f t="shared" si="232"/>
        <v>10</v>
      </c>
      <c r="W363" s="360">
        <f t="shared" si="232"/>
        <v>10</v>
      </c>
      <c r="X363" s="360">
        <f t="shared" si="232"/>
        <v>10</v>
      </c>
      <c r="Y363" s="360">
        <f t="shared" si="232"/>
        <v>10</v>
      </c>
      <c r="Z363" s="360">
        <f t="shared" si="232"/>
        <v>36</v>
      </c>
      <c r="AA363" s="360">
        <f t="shared" si="232"/>
        <v>10</v>
      </c>
      <c r="AB363" s="360">
        <f t="shared" si="232"/>
        <v>10</v>
      </c>
      <c r="AC363" s="360">
        <f t="shared" si="232"/>
        <v>10</v>
      </c>
      <c r="AD363" s="360">
        <f t="shared" si="232"/>
        <v>10</v>
      </c>
      <c r="AE363" s="360">
        <f t="shared" si="232"/>
        <v>10</v>
      </c>
      <c r="AF363" s="360">
        <f t="shared" si="232"/>
        <v>10</v>
      </c>
      <c r="AG363" s="360">
        <f t="shared" si="232"/>
        <v>10</v>
      </c>
      <c r="AH363" s="360">
        <f t="shared" si="232"/>
        <v>11</v>
      </c>
      <c r="AI363" s="360">
        <f t="shared" si="232"/>
        <v>10</v>
      </c>
      <c r="AJ363" s="360">
        <f t="shared" si="232"/>
        <v>10</v>
      </c>
    </row>
    <row r="364" spans="4:36" outlineLevel="1" x14ac:dyDescent="0.3">
      <c r="D364" s="70">
        <f>+D363+1</f>
        <v>2</v>
      </c>
      <c r="E364" s="423" t="str">
        <f>INDEX(l.geo.nom2,D364)</f>
        <v>2G-Suburbano</v>
      </c>
      <c r="I364" s="138" t="s">
        <v>1030</v>
      </c>
      <c r="J364" s="47">
        <f>+SUM(L364:AJ364)</f>
        <v>1041</v>
      </c>
      <c r="L364" s="360">
        <f t="shared" ref="L364:AJ364" si="233">+L344+L354</f>
        <v>40</v>
      </c>
      <c r="M364" s="360">
        <f t="shared" si="233"/>
        <v>40</v>
      </c>
      <c r="N364" s="360">
        <f t="shared" si="233"/>
        <v>40</v>
      </c>
      <c r="O364" s="360">
        <f t="shared" si="233"/>
        <v>40</v>
      </c>
      <c r="P364" s="360">
        <f t="shared" si="233"/>
        <v>40</v>
      </c>
      <c r="Q364" s="360">
        <f t="shared" si="233"/>
        <v>40</v>
      </c>
      <c r="R364" s="360">
        <f t="shared" si="233"/>
        <v>40</v>
      </c>
      <c r="S364" s="360">
        <f t="shared" si="233"/>
        <v>40</v>
      </c>
      <c r="T364" s="360">
        <f t="shared" si="233"/>
        <v>40</v>
      </c>
      <c r="U364" s="360">
        <f t="shared" si="233"/>
        <v>40</v>
      </c>
      <c r="V364" s="360">
        <f t="shared" si="233"/>
        <v>40</v>
      </c>
      <c r="W364" s="360">
        <f t="shared" si="233"/>
        <v>40</v>
      </c>
      <c r="X364" s="360">
        <f t="shared" si="233"/>
        <v>40</v>
      </c>
      <c r="Y364" s="360">
        <f t="shared" si="233"/>
        <v>40</v>
      </c>
      <c r="Z364" s="360">
        <f t="shared" si="233"/>
        <v>81</v>
      </c>
      <c r="AA364" s="360">
        <f t="shared" si="233"/>
        <v>40</v>
      </c>
      <c r="AB364" s="360">
        <f t="shared" si="233"/>
        <v>40</v>
      </c>
      <c r="AC364" s="360">
        <f t="shared" si="233"/>
        <v>40</v>
      </c>
      <c r="AD364" s="360">
        <f t="shared" si="233"/>
        <v>40</v>
      </c>
      <c r="AE364" s="360">
        <f t="shared" si="233"/>
        <v>40</v>
      </c>
      <c r="AF364" s="360">
        <f t="shared" si="233"/>
        <v>40</v>
      </c>
      <c r="AG364" s="360">
        <f t="shared" si="233"/>
        <v>40</v>
      </c>
      <c r="AH364" s="360">
        <f t="shared" si="233"/>
        <v>40</v>
      </c>
      <c r="AI364" s="360">
        <f t="shared" si="233"/>
        <v>40</v>
      </c>
      <c r="AJ364" s="360">
        <f t="shared" si="233"/>
        <v>40</v>
      </c>
    </row>
    <row r="365" spans="4:36" outlineLevel="1" x14ac:dyDescent="0.3">
      <c r="D365" s="70">
        <f>+D364+1</f>
        <v>3</v>
      </c>
      <c r="E365" s="423" t="str">
        <f>INDEX(l.geo.nom2,D365)</f>
        <v>2G-Rural</v>
      </c>
      <c r="I365" s="138" t="s">
        <v>1030</v>
      </c>
      <c r="J365" s="47">
        <f>+SUM(L365:AJ365)</f>
        <v>1761</v>
      </c>
      <c r="L365" s="360">
        <f t="shared" ref="L365:AJ365" si="234">+L345+L355</f>
        <v>70</v>
      </c>
      <c r="M365" s="360">
        <f t="shared" si="234"/>
        <v>70</v>
      </c>
      <c r="N365" s="360">
        <f t="shared" si="234"/>
        <v>70</v>
      </c>
      <c r="O365" s="360">
        <f t="shared" si="234"/>
        <v>70</v>
      </c>
      <c r="P365" s="360">
        <f t="shared" si="234"/>
        <v>70</v>
      </c>
      <c r="Q365" s="360">
        <f t="shared" si="234"/>
        <v>70</v>
      </c>
      <c r="R365" s="360">
        <f t="shared" si="234"/>
        <v>70</v>
      </c>
      <c r="S365" s="360">
        <f t="shared" si="234"/>
        <v>70</v>
      </c>
      <c r="T365" s="360">
        <f t="shared" si="234"/>
        <v>70</v>
      </c>
      <c r="U365" s="360">
        <f t="shared" si="234"/>
        <v>70</v>
      </c>
      <c r="V365" s="360">
        <f t="shared" si="234"/>
        <v>70</v>
      </c>
      <c r="W365" s="360">
        <f t="shared" si="234"/>
        <v>70</v>
      </c>
      <c r="X365" s="360">
        <f t="shared" si="234"/>
        <v>70</v>
      </c>
      <c r="Y365" s="360">
        <f t="shared" si="234"/>
        <v>70</v>
      </c>
      <c r="Z365" s="360">
        <f t="shared" si="234"/>
        <v>81</v>
      </c>
      <c r="AA365" s="360">
        <f t="shared" si="234"/>
        <v>70</v>
      </c>
      <c r="AB365" s="360">
        <f t="shared" si="234"/>
        <v>70</v>
      </c>
      <c r="AC365" s="360">
        <f t="shared" si="234"/>
        <v>70</v>
      </c>
      <c r="AD365" s="360">
        <f t="shared" si="234"/>
        <v>70</v>
      </c>
      <c r="AE365" s="360">
        <f t="shared" si="234"/>
        <v>70</v>
      </c>
      <c r="AF365" s="360">
        <f t="shared" si="234"/>
        <v>70</v>
      </c>
      <c r="AG365" s="360">
        <f t="shared" si="234"/>
        <v>70</v>
      </c>
      <c r="AH365" s="360">
        <f t="shared" si="234"/>
        <v>70</v>
      </c>
      <c r="AI365" s="360">
        <f t="shared" si="234"/>
        <v>70</v>
      </c>
      <c r="AJ365" s="360">
        <f t="shared" si="234"/>
        <v>70</v>
      </c>
    </row>
    <row r="366" spans="4:36" outlineLevel="1" x14ac:dyDescent="0.3">
      <c r="D366" s="70">
        <f>+D365+1</f>
        <v>4</v>
      </c>
      <c r="E366" s="423" t="str">
        <f>INDEX(l.geo.nom2,D366)</f>
        <v>2G-Libre</v>
      </c>
      <c r="I366" s="138" t="s">
        <v>1030</v>
      </c>
      <c r="J366" s="47">
        <f>+SUM(L366:AJ366)</f>
        <v>0</v>
      </c>
      <c r="L366" s="360">
        <f t="shared" ref="L366:AJ366" si="235">+L346+L356</f>
        <v>0</v>
      </c>
      <c r="M366" s="360">
        <f t="shared" si="235"/>
        <v>0</v>
      </c>
      <c r="N366" s="360">
        <f t="shared" si="235"/>
        <v>0</v>
      </c>
      <c r="O366" s="360">
        <f t="shared" si="235"/>
        <v>0</v>
      </c>
      <c r="P366" s="360">
        <f t="shared" si="235"/>
        <v>0</v>
      </c>
      <c r="Q366" s="360">
        <f t="shared" si="235"/>
        <v>0</v>
      </c>
      <c r="R366" s="360">
        <f t="shared" si="235"/>
        <v>0</v>
      </c>
      <c r="S366" s="360">
        <f t="shared" si="235"/>
        <v>0</v>
      </c>
      <c r="T366" s="360">
        <f t="shared" si="235"/>
        <v>0</v>
      </c>
      <c r="U366" s="360">
        <f t="shared" si="235"/>
        <v>0</v>
      </c>
      <c r="V366" s="360">
        <f t="shared" si="235"/>
        <v>0</v>
      </c>
      <c r="W366" s="360">
        <f t="shared" si="235"/>
        <v>0</v>
      </c>
      <c r="X366" s="360">
        <f t="shared" si="235"/>
        <v>0</v>
      </c>
      <c r="Y366" s="360">
        <f t="shared" si="235"/>
        <v>0</v>
      </c>
      <c r="Z366" s="360">
        <f t="shared" si="235"/>
        <v>0</v>
      </c>
      <c r="AA366" s="360">
        <f t="shared" si="235"/>
        <v>0</v>
      </c>
      <c r="AB366" s="360">
        <f t="shared" si="235"/>
        <v>0</v>
      </c>
      <c r="AC366" s="360">
        <f t="shared" si="235"/>
        <v>0</v>
      </c>
      <c r="AD366" s="360">
        <f t="shared" si="235"/>
        <v>0</v>
      </c>
      <c r="AE366" s="360">
        <f t="shared" si="235"/>
        <v>0</v>
      </c>
      <c r="AF366" s="360">
        <f t="shared" si="235"/>
        <v>0</v>
      </c>
      <c r="AG366" s="360">
        <f t="shared" si="235"/>
        <v>0</v>
      </c>
      <c r="AH366" s="360">
        <f t="shared" si="235"/>
        <v>0</v>
      </c>
      <c r="AI366" s="360">
        <f t="shared" si="235"/>
        <v>0</v>
      </c>
      <c r="AJ366" s="360">
        <f t="shared" si="235"/>
        <v>0</v>
      </c>
    </row>
    <row r="367" spans="4:36" outlineLevel="1" x14ac:dyDescent="0.3"/>
    <row r="368" spans="4:36" outlineLevel="1" x14ac:dyDescent="0.3">
      <c r="E368" s="422" t="s">
        <v>23</v>
      </c>
      <c r="I368" s="341" t="s">
        <v>1029</v>
      </c>
      <c r="J368" s="353">
        <f>+SUM(J363:J366)</f>
        <v>3081</v>
      </c>
      <c r="L368" s="353">
        <f t="shared" ref="L368:AJ368" si="236">+SUM(L363:L366)</f>
        <v>120</v>
      </c>
      <c r="M368" s="353">
        <f t="shared" si="236"/>
        <v>121</v>
      </c>
      <c r="N368" s="353">
        <f t="shared" si="236"/>
        <v>120</v>
      </c>
      <c r="O368" s="353">
        <f t="shared" si="236"/>
        <v>120</v>
      </c>
      <c r="P368" s="353">
        <f t="shared" si="236"/>
        <v>120</v>
      </c>
      <c r="Q368" s="353">
        <f t="shared" si="236"/>
        <v>120</v>
      </c>
      <c r="R368" s="353">
        <f t="shared" si="236"/>
        <v>121</v>
      </c>
      <c r="S368" s="353">
        <f t="shared" si="236"/>
        <v>120</v>
      </c>
      <c r="T368" s="353">
        <f t="shared" si="236"/>
        <v>120</v>
      </c>
      <c r="U368" s="353">
        <f t="shared" si="236"/>
        <v>120</v>
      </c>
      <c r="V368" s="353">
        <f t="shared" si="236"/>
        <v>120</v>
      </c>
      <c r="W368" s="353">
        <f t="shared" si="236"/>
        <v>120</v>
      </c>
      <c r="X368" s="353">
        <f t="shared" si="236"/>
        <v>120</v>
      </c>
      <c r="Y368" s="353">
        <f t="shared" si="236"/>
        <v>120</v>
      </c>
      <c r="Z368" s="353">
        <f t="shared" si="236"/>
        <v>198</v>
      </c>
      <c r="AA368" s="353">
        <f t="shared" si="236"/>
        <v>120</v>
      </c>
      <c r="AB368" s="353">
        <f t="shared" si="236"/>
        <v>120</v>
      </c>
      <c r="AC368" s="353">
        <f t="shared" si="236"/>
        <v>120</v>
      </c>
      <c r="AD368" s="353">
        <f t="shared" si="236"/>
        <v>120</v>
      </c>
      <c r="AE368" s="353">
        <f t="shared" si="236"/>
        <v>120</v>
      </c>
      <c r="AF368" s="353">
        <f t="shared" si="236"/>
        <v>120</v>
      </c>
      <c r="AG368" s="353">
        <f t="shared" si="236"/>
        <v>120</v>
      </c>
      <c r="AH368" s="353">
        <f t="shared" si="236"/>
        <v>121</v>
      </c>
      <c r="AI368" s="353">
        <f t="shared" si="236"/>
        <v>120</v>
      </c>
      <c r="AJ368" s="353">
        <f t="shared" si="236"/>
        <v>120</v>
      </c>
    </row>
    <row r="369" spans="3:36" outlineLevel="1" x14ac:dyDescent="0.3"/>
    <row r="370" spans="3:36" ht="18" thickBot="1" x14ac:dyDescent="0.35">
      <c r="C370" s="339" t="s">
        <v>1028</v>
      </c>
      <c r="D370" s="339"/>
      <c r="E370" s="339"/>
      <c r="F370" s="339"/>
      <c r="G370" s="339"/>
      <c r="H370" s="339"/>
      <c r="I370" s="339"/>
      <c r="J370" s="339"/>
      <c r="K370" s="339"/>
    </row>
    <row r="372" spans="3:36" ht="16.2" thickBot="1" x14ac:dyDescent="0.35">
      <c r="D372" s="329" t="s">
        <v>1027</v>
      </c>
      <c r="E372" s="329"/>
      <c r="F372" s="329"/>
      <c r="G372" s="329"/>
      <c r="H372" s="329"/>
      <c r="I372" s="329"/>
      <c r="J372" s="329"/>
      <c r="K372" s="329"/>
    </row>
    <row r="374" spans="3:36" x14ac:dyDescent="0.3">
      <c r="D374" s="68" t="s">
        <v>983</v>
      </c>
      <c r="E374" s="68"/>
      <c r="F374" s="68"/>
      <c r="G374" s="68"/>
      <c r="H374" s="68"/>
      <c r="I374" s="68"/>
      <c r="J374" s="68"/>
      <c r="K374" s="68"/>
    </row>
    <row r="376" spans="3:36" outlineLevel="1" x14ac:dyDescent="0.3">
      <c r="D376" s="69" t="s">
        <v>76</v>
      </c>
      <c r="E376" s="69" t="s">
        <v>77</v>
      </c>
      <c r="J376" s="69" t="s">
        <v>791</v>
      </c>
      <c r="L376" s="69" t="str">
        <f t="shared" ref="L376:AJ376" si="237">+INDEX(l.reg.nom,L$6)</f>
        <v>Amazonas</v>
      </c>
      <c r="M376" s="69" t="str">
        <f t="shared" si="237"/>
        <v>Ancash</v>
      </c>
      <c r="N376" s="69" t="str">
        <f t="shared" si="237"/>
        <v>Apurímac</v>
      </c>
      <c r="O376" s="69" t="str">
        <f t="shared" si="237"/>
        <v>Arequipa</v>
      </c>
      <c r="P376" s="69" t="str">
        <f t="shared" si="237"/>
        <v>Ayacucho</v>
      </c>
      <c r="Q376" s="69" t="str">
        <f t="shared" si="237"/>
        <v>Cajamarca</v>
      </c>
      <c r="R376" s="69" t="str">
        <f t="shared" si="237"/>
        <v>Callao</v>
      </c>
      <c r="S376" s="69" t="str">
        <f t="shared" si="237"/>
        <v>Cusco</v>
      </c>
      <c r="T376" s="69" t="str">
        <f t="shared" si="237"/>
        <v>Huancavelica</v>
      </c>
      <c r="U376" s="69" t="str">
        <f t="shared" si="237"/>
        <v>Huánuco</v>
      </c>
      <c r="V376" s="69" t="str">
        <f t="shared" si="237"/>
        <v>Ica</v>
      </c>
      <c r="W376" s="69" t="str">
        <f t="shared" si="237"/>
        <v>Junín</v>
      </c>
      <c r="X376" s="69" t="str">
        <f t="shared" si="237"/>
        <v>La Libertad</v>
      </c>
      <c r="Y376" s="69" t="str">
        <f t="shared" si="237"/>
        <v>Lambayeque</v>
      </c>
      <c r="Z376" s="69" t="str">
        <f t="shared" si="237"/>
        <v>Lima</v>
      </c>
      <c r="AA376" s="69" t="str">
        <f t="shared" si="237"/>
        <v>Loreto</v>
      </c>
      <c r="AB376" s="69" t="str">
        <f t="shared" si="237"/>
        <v>Madre de Dios</v>
      </c>
      <c r="AC376" s="69" t="str">
        <f t="shared" si="237"/>
        <v>Moquegua</v>
      </c>
      <c r="AD376" s="69" t="str">
        <f t="shared" si="237"/>
        <v>Pasco</v>
      </c>
      <c r="AE376" s="69" t="str">
        <f t="shared" si="237"/>
        <v>Piura</v>
      </c>
      <c r="AF376" s="69" t="str">
        <f t="shared" si="237"/>
        <v>Puno</v>
      </c>
      <c r="AG376" s="69" t="str">
        <f t="shared" si="237"/>
        <v>San Martín</v>
      </c>
      <c r="AH376" s="69" t="str">
        <f t="shared" si="237"/>
        <v>Tacna</v>
      </c>
      <c r="AI376" s="69" t="str">
        <f t="shared" si="237"/>
        <v>Tumbes</v>
      </c>
      <c r="AJ376" s="69" t="str">
        <f t="shared" si="237"/>
        <v>Ucayali</v>
      </c>
    </row>
    <row r="377" spans="3:36" outlineLevel="1" x14ac:dyDescent="0.3">
      <c r="D377" s="70">
        <v>1</v>
      </c>
      <c r="E377" s="423" t="str">
        <f>INDEX(l.geo.nom2,D377)</f>
        <v>2G-Urbano</v>
      </c>
      <c r="I377" s="138" t="s">
        <v>1019</v>
      </c>
      <c r="J377" s="47">
        <f>+SUM(L377:AJ377)</f>
        <v>250</v>
      </c>
      <c r="L377" s="360">
        <f t="shared" ref="L377:U380" si="238">+INDEX(L$14:L$33,$D377)</f>
        <v>10</v>
      </c>
      <c r="M377" s="360">
        <f t="shared" si="238"/>
        <v>10</v>
      </c>
      <c r="N377" s="360">
        <f t="shared" si="238"/>
        <v>10</v>
      </c>
      <c r="O377" s="360">
        <f t="shared" si="238"/>
        <v>10</v>
      </c>
      <c r="P377" s="360">
        <f t="shared" si="238"/>
        <v>10</v>
      </c>
      <c r="Q377" s="360">
        <f t="shared" si="238"/>
        <v>10</v>
      </c>
      <c r="R377" s="360">
        <f t="shared" si="238"/>
        <v>10</v>
      </c>
      <c r="S377" s="360">
        <f t="shared" si="238"/>
        <v>10</v>
      </c>
      <c r="T377" s="360">
        <f t="shared" si="238"/>
        <v>10</v>
      </c>
      <c r="U377" s="360">
        <f t="shared" si="238"/>
        <v>10</v>
      </c>
      <c r="V377" s="360">
        <f t="shared" ref="V377:AJ380" si="239">+INDEX(V$14:V$33,$D377)</f>
        <v>10</v>
      </c>
      <c r="W377" s="360">
        <f t="shared" si="239"/>
        <v>10</v>
      </c>
      <c r="X377" s="360">
        <f t="shared" si="239"/>
        <v>10</v>
      </c>
      <c r="Y377" s="360">
        <f t="shared" si="239"/>
        <v>10</v>
      </c>
      <c r="Z377" s="360">
        <f t="shared" si="239"/>
        <v>10</v>
      </c>
      <c r="AA377" s="360">
        <f t="shared" si="239"/>
        <v>10</v>
      </c>
      <c r="AB377" s="360">
        <f t="shared" si="239"/>
        <v>10</v>
      </c>
      <c r="AC377" s="360">
        <f t="shared" si="239"/>
        <v>10</v>
      </c>
      <c r="AD377" s="360">
        <f t="shared" si="239"/>
        <v>10</v>
      </c>
      <c r="AE377" s="360">
        <f t="shared" si="239"/>
        <v>10</v>
      </c>
      <c r="AF377" s="360">
        <f t="shared" si="239"/>
        <v>10</v>
      </c>
      <c r="AG377" s="360">
        <f t="shared" si="239"/>
        <v>10</v>
      </c>
      <c r="AH377" s="360">
        <f t="shared" si="239"/>
        <v>10</v>
      </c>
      <c r="AI377" s="360">
        <f t="shared" si="239"/>
        <v>10</v>
      </c>
      <c r="AJ377" s="360">
        <f t="shared" si="239"/>
        <v>10</v>
      </c>
    </row>
    <row r="378" spans="3:36" outlineLevel="1" x14ac:dyDescent="0.3">
      <c r="D378" s="70">
        <f>+D377+1</f>
        <v>2</v>
      </c>
      <c r="E378" s="423" t="str">
        <f>INDEX(l.geo.nom2,D378)</f>
        <v>2G-Suburbano</v>
      </c>
      <c r="I378" s="138" t="s">
        <v>1019</v>
      </c>
      <c r="J378" s="47">
        <f>+SUM(L378:AJ378)</f>
        <v>1000</v>
      </c>
      <c r="L378" s="360">
        <f t="shared" si="238"/>
        <v>40</v>
      </c>
      <c r="M378" s="360">
        <f t="shared" si="238"/>
        <v>40</v>
      </c>
      <c r="N378" s="360">
        <f t="shared" si="238"/>
        <v>40</v>
      </c>
      <c r="O378" s="360">
        <f t="shared" si="238"/>
        <v>40</v>
      </c>
      <c r="P378" s="360">
        <f t="shared" si="238"/>
        <v>40</v>
      </c>
      <c r="Q378" s="360">
        <f t="shared" si="238"/>
        <v>40</v>
      </c>
      <c r="R378" s="360">
        <f t="shared" si="238"/>
        <v>40</v>
      </c>
      <c r="S378" s="360">
        <f t="shared" si="238"/>
        <v>40</v>
      </c>
      <c r="T378" s="360">
        <f t="shared" si="238"/>
        <v>40</v>
      </c>
      <c r="U378" s="360">
        <f t="shared" si="238"/>
        <v>40</v>
      </c>
      <c r="V378" s="360">
        <f t="shared" si="239"/>
        <v>40</v>
      </c>
      <c r="W378" s="360">
        <f t="shared" si="239"/>
        <v>40</v>
      </c>
      <c r="X378" s="360">
        <f t="shared" si="239"/>
        <v>40</v>
      </c>
      <c r="Y378" s="360">
        <f t="shared" si="239"/>
        <v>40</v>
      </c>
      <c r="Z378" s="360">
        <f t="shared" si="239"/>
        <v>40</v>
      </c>
      <c r="AA378" s="360">
        <f t="shared" si="239"/>
        <v>40</v>
      </c>
      <c r="AB378" s="360">
        <f t="shared" si="239"/>
        <v>40</v>
      </c>
      <c r="AC378" s="360">
        <f t="shared" si="239"/>
        <v>40</v>
      </c>
      <c r="AD378" s="360">
        <f t="shared" si="239"/>
        <v>40</v>
      </c>
      <c r="AE378" s="360">
        <f t="shared" si="239"/>
        <v>40</v>
      </c>
      <c r="AF378" s="360">
        <f t="shared" si="239"/>
        <v>40</v>
      </c>
      <c r="AG378" s="360">
        <f t="shared" si="239"/>
        <v>40</v>
      </c>
      <c r="AH378" s="360">
        <f t="shared" si="239"/>
        <v>40</v>
      </c>
      <c r="AI378" s="360">
        <f t="shared" si="239"/>
        <v>40</v>
      </c>
      <c r="AJ378" s="360">
        <f t="shared" si="239"/>
        <v>40</v>
      </c>
    </row>
    <row r="379" spans="3:36" outlineLevel="1" x14ac:dyDescent="0.3">
      <c r="D379" s="70">
        <f>+D378+1</f>
        <v>3</v>
      </c>
      <c r="E379" s="423" t="str">
        <f>INDEX(l.geo.nom2,D379)</f>
        <v>2G-Rural</v>
      </c>
      <c r="I379" s="138" t="s">
        <v>1019</v>
      </c>
      <c r="J379" s="47">
        <f>+SUM(L379:AJ379)</f>
        <v>1750</v>
      </c>
      <c r="L379" s="360">
        <f t="shared" si="238"/>
        <v>70</v>
      </c>
      <c r="M379" s="360">
        <f t="shared" si="238"/>
        <v>70</v>
      </c>
      <c r="N379" s="360">
        <f t="shared" si="238"/>
        <v>70</v>
      </c>
      <c r="O379" s="360">
        <f t="shared" si="238"/>
        <v>70</v>
      </c>
      <c r="P379" s="360">
        <f t="shared" si="238"/>
        <v>70</v>
      </c>
      <c r="Q379" s="360">
        <f t="shared" si="238"/>
        <v>70</v>
      </c>
      <c r="R379" s="360">
        <f t="shared" si="238"/>
        <v>70</v>
      </c>
      <c r="S379" s="360">
        <f t="shared" si="238"/>
        <v>70</v>
      </c>
      <c r="T379" s="360">
        <f t="shared" si="238"/>
        <v>70</v>
      </c>
      <c r="U379" s="360">
        <f t="shared" si="238"/>
        <v>70</v>
      </c>
      <c r="V379" s="360">
        <f t="shared" si="239"/>
        <v>70</v>
      </c>
      <c r="W379" s="360">
        <f t="shared" si="239"/>
        <v>70</v>
      </c>
      <c r="X379" s="360">
        <f t="shared" si="239"/>
        <v>70</v>
      </c>
      <c r="Y379" s="360">
        <f t="shared" si="239"/>
        <v>70</v>
      </c>
      <c r="Z379" s="360">
        <f t="shared" si="239"/>
        <v>70</v>
      </c>
      <c r="AA379" s="360">
        <f t="shared" si="239"/>
        <v>70</v>
      </c>
      <c r="AB379" s="360">
        <f t="shared" si="239"/>
        <v>70</v>
      </c>
      <c r="AC379" s="360">
        <f t="shared" si="239"/>
        <v>70</v>
      </c>
      <c r="AD379" s="360">
        <f t="shared" si="239"/>
        <v>70</v>
      </c>
      <c r="AE379" s="360">
        <f t="shared" si="239"/>
        <v>70</v>
      </c>
      <c r="AF379" s="360">
        <f t="shared" si="239"/>
        <v>70</v>
      </c>
      <c r="AG379" s="360">
        <f t="shared" si="239"/>
        <v>70</v>
      </c>
      <c r="AH379" s="360">
        <f t="shared" si="239"/>
        <v>70</v>
      </c>
      <c r="AI379" s="360">
        <f t="shared" si="239"/>
        <v>70</v>
      </c>
      <c r="AJ379" s="360">
        <f t="shared" si="239"/>
        <v>70</v>
      </c>
    </row>
    <row r="380" spans="3:36" outlineLevel="1" x14ac:dyDescent="0.3">
      <c r="D380" s="70">
        <f>+D379+1</f>
        <v>4</v>
      </c>
      <c r="E380" s="423" t="str">
        <f>INDEX(l.geo.nom2,D380)</f>
        <v>2G-Libre</v>
      </c>
      <c r="I380" s="138" t="s">
        <v>1019</v>
      </c>
      <c r="J380" s="47">
        <f>+SUM(L380:AJ380)</f>
        <v>0</v>
      </c>
      <c r="L380" s="360">
        <f t="shared" si="238"/>
        <v>0</v>
      </c>
      <c r="M380" s="360">
        <f t="shared" si="238"/>
        <v>0</v>
      </c>
      <c r="N380" s="360">
        <f t="shared" si="238"/>
        <v>0</v>
      </c>
      <c r="O380" s="360">
        <f t="shared" si="238"/>
        <v>0</v>
      </c>
      <c r="P380" s="360">
        <f t="shared" si="238"/>
        <v>0</v>
      </c>
      <c r="Q380" s="360">
        <f t="shared" si="238"/>
        <v>0</v>
      </c>
      <c r="R380" s="360">
        <f t="shared" si="238"/>
        <v>0</v>
      </c>
      <c r="S380" s="360">
        <f t="shared" si="238"/>
        <v>0</v>
      </c>
      <c r="T380" s="360">
        <f t="shared" si="238"/>
        <v>0</v>
      </c>
      <c r="U380" s="360">
        <f t="shared" si="238"/>
        <v>0</v>
      </c>
      <c r="V380" s="360">
        <f t="shared" si="239"/>
        <v>0</v>
      </c>
      <c r="W380" s="360">
        <f t="shared" si="239"/>
        <v>0</v>
      </c>
      <c r="X380" s="360">
        <f t="shared" si="239"/>
        <v>0</v>
      </c>
      <c r="Y380" s="360">
        <f t="shared" si="239"/>
        <v>0</v>
      </c>
      <c r="Z380" s="360">
        <f t="shared" si="239"/>
        <v>0</v>
      </c>
      <c r="AA380" s="360">
        <f t="shared" si="239"/>
        <v>0</v>
      </c>
      <c r="AB380" s="360">
        <f t="shared" si="239"/>
        <v>0</v>
      </c>
      <c r="AC380" s="360">
        <f t="shared" si="239"/>
        <v>0</v>
      </c>
      <c r="AD380" s="360">
        <f t="shared" si="239"/>
        <v>0</v>
      </c>
      <c r="AE380" s="360">
        <f t="shared" si="239"/>
        <v>0</v>
      </c>
      <c r="AF380" s="360">
        <f t="shared" si="239"/>
        <v>0</v>
      </c>
      <c r="AG380" s="360">
        <f t="shared" si="239"/>
        <v>0</v>
      </c>
      <c r="AH380" s="360">
        <f t="shared" si="239"/>
        <v>0</v>
      </c>
      <c r="AI380" s="360">
        <f t="shared" si="239"/>
        <v>0</v>
      </c>
      <c r="AJ380" s="360">
        <f t="shared" si="239"/>
        <v>0</v>
      </c>
    </row>
    <row r="381" spans="3:36" outlineLevel="1" x14ac:dyDescent="0.3"/>
    <row r="382" spans="3:36" outlineLevel="1" x14ac:dyDescent="0.3">
      <c r="E382" s="422" t="s">
        <v>23</v>
      </c>
      <c r="I382" s="341" t="s">
        <v>1018</v>
      </c>
      <c r="J382" s="353">
        <f>+SUM(J377:J380)</f>
        <v>3000</v>
      </c>
      <c r="L382" s="353">
        <f t="shared" ref="L382:AJ382" si="240">+SUM(L377:L380)</f>
        <v>120</v>
      </c>
      <c r="M382" s="353">
        <f t="shared" si="240"/>
        <v>120</v>
      </c>
      <c r="N382" s="353">
        <f t="shared" si="240"/>
        <v>120</v>
      </c>
      <c r="O382" s="353">
        <f t="shared" si="240"/>
        <v>120</v>
      </c>
      <c r="P382" s="353">
        <f t="shared" si="240"/>
        <v>120</v>
      </c>
      <c r="Q382" s="353">
        <f t="shared" si="240"/>
        <v>120</v>
      </c>
      <c r="R382" s="353">
        <f t="shared" si="240"/>
        <v>120</v>
      </c>
      <c r="S382" s="353">
        <f t="shared" si="240"/>
        <v>120</v>
      </c>
      <c r="T382" s="353">
        <f t="shared" si="240"/>
        <v>120</v>
      </c>
      <c r="U382" s="353">
        <f t="shared" si="240"/>
        <v>120</v>
      </c>
      <c r="V382" s="353">
        <f t="shared" si="240"/>
        <v>120</v>
      </c>
      <c r="W382" s="353">
        <f t="shared" si="240"/>
        <v>120</v>
      </c>
      <c r="X382" s="353">
        <f t="shared" si="240"/>
        <v>120</v>
      </c>
      <c r="Y382" s="353">
        <f t="shared" si="240"/>
        <v>120</v>
      </c>
      <c r="Z382" s="353">
        <f t="shared" si="240"/>
        <v>120</v>
      </c>
      <c r="AA382" s="353">
        <f t="shared" si="240"/>
        <v>120</v>
      </c>
      <c r="AB382" s="353">
        <f t="shared" si="240"/>
        <v>120</v>
      </c>
      <c r="AC382" s="353">
        <f t="shared" si="240"/>
        <v>120</v>
      </c>
      <c r="AD382" s="353">
        <f t="shared" si="240"/>
        <v>120</v>
      </c>
      <c r="AE382" s="353">
        <f t="shared" si="240"/>
        <v>120</v>
      </c>
      <c r="AF382" s="353">
        <f t="shared" si="240"/>
        <v>120</v>
      </c>
      <c r="AG382" s="353">
        <f t="shared" si="240"/>
        <v>120</v>
      </c>
      <c r="AH382" s="353">
        <f t="shared" si="240"/>
        <v>120</v>
      </c>
      <c r="AI382" s="353">
        <f t="shared" si="240"/>
        <v>120</v>
      </c>
      <c r="AJ382" s="353">
        <f t="shared" si="240"/>
        <v>120</v>
      </c>
    </row>
    <row r="383" spans="3:36" outlineLevel="1" x14ac:dyDescent="0.3"/>
    <row r="384" spans="3:36" x14ac:dyDescent="0.3">
      <c r="D384" s="68" t="s">
        <v>1026</v>
      </c>
      <c r="E384" s="68"/>
      <c r="F384" s="68"/>
      <c r="G384" s="68"/>
      <c r="H384" s="68"/>
      <c r="I384" s="68"/>
      <c r="J384" s="68"/>
      <c r="K384" s="68"/>
    </row>
    <row r="386" spans="4:36" outlineLevel="1" x14ac:dyDescent="0.3">
      <c r="D386" s="69" t="s">
        <v>76</v>
      </c>
      <c r="E386" s="69" t="s">
        <v>77</v>
      </c>
      <c r="J386" s="69" t="s">
        <v>791</v>
      </c>
      <c r="L386" s="69" t="str">
        <f t="shared" ref="L386:AJ386" si="241">+INDEX(l.reg.nom,L$6)</f>
        <v>Amazonas</v>
      </c>
      <c r="M386" s="69" t="str">
        <f t="shared" si="241"/>
        <v>Ancash</v>
      </c>
      <c r="N386" s="69" t="str">
        <f t="shared" si="241"/>
        <v>Apurímac</v>
      </c>
      <c r="O386" s="69" t="str">
        <f t="shared" si="241"/>
        <v>Arequipa</v>
      </c>
      <c r="P386" s="69" t="str">
        <f t="shared" si="241"/>
        <v>Ayacucho</v>
      </c>
      <c r="Q386" s="69" t="str">
        <f t="shared" si="241"/>
        <v>Cajamarca</v>
      </c>
      <c r="R386" s="69" t="str">
        <f t="shared" si="241"/>
        <v>Callao</v>
      </c>
      <c r="S386" s="69" t="str">
        <f t="shared" si="241"/>
        <v>Cusco</v>
      </c>
      <c r="T386" s="69" t="str">
        <f t="shared" si="241"/>
        <v>Huancavelica</v>
      </c>
      <c r="U386" s="69" t="str">
        <f t="shared" si="241"/>
        <v>Huánuco</v>
      </c>
      <c r="V386" s="69" t="str">
        <f t="shared" si="241"/>
        <v>Ica</v>
      </c>
      <c r="W386" s="69" t="str">
        <f t="shared" si="241"/>
        <v>Junín</v>
      </c>
      <c r="X386" s="69" t="str">
        <f t="shared" si="241"/>
        <v>La Libertad</v>
      </c>
      <c r="Y386" s="69" t="str">
        <f t="shared" si="241"/>
        <v>Lambayeque</v>
      </c>
      <c r="Z386" s="69" t="str">
        <f t="shared" si="241"/>
        <v>Lima</v>
      </c>
      <c r="AA386" s="69" t="str">
        <f t="shared" si="241"/>
        <v>Loreto</v>
      </c>
      <c r="AB386" s="69" t="str">
        <f t="shared" si="241"/>
        <v>Madre de Dios</v>
      </c>
      <c r="AC386" s="69" t="str">
        <f t="shared" si="241"/>
        <v>Moquegua</v>
      </c>
      <c r="AD386" s="69" t="str">
        <f t="shared" si="241"/>
        <v>Pasco</v>
      </c>
      <c r="AE386" s="69" t="str">
        <f t="shared" si="241"/>
        <v>Piura</v>
      </c>
      <c r="AF386" s="69" t="str">
        <f t="shared" si="241"/>
        <v>Puno</v>
      </c>
      <c r="AG386" s="69" t="str">
        <f t="shared" si="241"/>
        <v>San Martín</v>
      </c>
      <c r="AH386" s="69" t="str">
        <f t="shared" si="241"/>
        <v>Tacna</v>
      </c>
      <c r="AI386" s="69" t="str">
        <f t="shared" si="241"/>
        <v>Tumbes</v>
      </c>
      <c r="AJ386" s="69" t="str">
        <f t="shared" si="241"/>
        <v>Ucayali</v>
      </c>
    </row>
    <row r="387" spans="4:36" outlineLevel="1" x14ac:dyDescent="0.3">
      <c r="D387" s="70">
        <v>1</v>
      </c>
      <c r="E387" s="423" t="str">
        <f>INDEX(l.geo.nom2,D387)</f>
        <v>2G-Urbano</v>
      </c>
      <c r="I387" s="138" t="s">
        <v>1023</v>
      </c>
      <c r="J387" s="47">
        <f>+SUM(L387:AJ387)</f>
        <v>279</v>
      </c>
      <c r="L387" s="360">
        <f t="shared" ref="L387:AJ387" si="242">+L363</f>
        <v>10</v>
      </c>
      <c r="M387" s="360">
        <f t="shared" si="242"/>
        <v>11</v>
      </c>
      <c r="N387" s="360">
        <f t="shared" si="242"/>
        <v>10</v>
      </c>
      <c r="O387" s="360">
        <f t="shared" si="242"/>
        <v>10</v>
      </c>
      <c r="P387" s="360">
        <f t="shared" si="242"/>
        <v>10</v>
      </c>
      <c r="Q387" s="360">
        <f t="shared" si="242"/>
        <v>10</v>
      </c>
      <c r="R387" s="360">
        <f t="shared" si="242"/>
        <v>11</v>
      </c>
      <c r="S387" s="360">
        <f t="shared" si="242"/>
        <v>10</v>
      </c>
      <c r="T387" s="360">
        <f t="shared" si="242"/>
        <v>10</v>
      </c>
      <c r="U387" s="360">
        <f t="shared" si="242"/>
        <v>10</v>
      </c>
      <c r="V387" s="360">
        <f t="shared" si="242"/>
        <v>10</v>
      </c>
      <c r="W387" s="360">
        <f t="shared" si="242"/>
        <v>10</v>
      </c>
      <c r="X387" s="360">
        <f t="shared" si="242"/>
        <v>10</v>
      </c>
      <c r="Y387" s="360">
        <f t="shared" si="242"/>
        <v>10</v>
      </c>
      <c r="Z387" s="360">
        <f t="shared" si="242"/>
        <v>36</v>
      </c>
      <c r="AA387" s="360">
        <f t="shared" si="242"/>
        <v>10</v>
      </c>
      <c r="AB387" s="360">
        <f t="shared" si="242"/>
        <v>10</v>
      </c>
      <c r="AC387" s="360">
        <f t="shared" si="242"/>
        <v>10</v>
      </c>
      <c r="AD387" s="360">
        <f t="shared" si="242"/>
        <v>10</v>
      </c>
      <c r="AE387" s="360">
        <f t="shared" si="242"/>
        <v>10</v>
      </c>
      <c r="AF387" s="360">
        <f t="shared" si="242"/>
        <v>10</v>
      </c>
      <c r="AG387" s="360">
        <f t="shared" si="242"/>
        <v>10</v>
      </c>
      <c r="AH387" s="360">
        <f t="shared" si="242"/>
        <v>11</v>
      </c>
      <c r="AI387" s="360">
        <f t="shared" si="242"/>
        <v>10</v>
      </c>
      <c r="AJ387" s="360">
        <f t="shared" si="242"/>
        <v>10</v>
      </c>
    </row>
    <row r="388" spans="4:36" outlineLevel="1" x14ac:dyDescent="0.3">
      <c r="D388" s="70">
        <f>+D387+1</f>
        <v>2</v>
      </c>
      <c r="E388" s="423" t="str">
        <f>INDEX(l.geo.nom2,D388)</f>
        <v>2G-Suburbano</v>
      </c>
      <c r="I388" s="138" t="s">
        <v>1023</v>
      </c>
      <c r="J388" s="47">
        <f>+SUM(L388:AJ388)</f>
        <v>1041</v>
      </c>
      <c r="L388" s="360">
        <f t="shared" ref="L388:AJ388" si="243">+L364</f>
        <v>40</v>
      </c>
      <c r="M388" s="360">
        <f t="shared" si="243"/>
        <v>40</v>
      </c>
      <c r="N388" s="360">
        <f t="shared" si="243"/>
        <v>40</v>
      </c>
      <c r="O388" s="360">
        <f t="shared" si="243"/>
        <v>40</v>
      </c>
      <c r="P388" s="360">
        <f t="shared" si="243"/>
        <v>40</v>
      </c>
      <c r="Q388" s="360">
        <f t="shared" si="243"/>
        <v>40</v>
      </c>
      <c r="R388" s="360">
        <f t="shared" si="243"/>
        <v>40</v>
      </c>
      <c r="S388" s="360">
        <f t="shared" si="243"/>
        <v>40</v>
      </c>
      <c r="T388" s="360">
        <f t="shared" si="243"/>
        <v>40</v>
      </c>
      <c r="U388" s="360">
        <f t="shared" si="243"/>
        <v>40</v>
      </c>
      <c r="V388" s="360">
        <f t="shared" si="243"/>
        <v>40</v>
      </c>
      <c r="W388" s="360">
        <f t="shared" si="243"/>
        <v>40</v>
      </c>
      <c r="X388" s="360">
        <f t="shared" si="243"/>
        <v>40</v>
      </c>
      <c r="Y388" s="360">
        <f t="shared" si="243"/>
        <v>40</v>
      </c>
      <c r="Z388" s="360">
        <f t="shared" si="243"/>
        <v>81</v>
      </c>
      <c r="AA388" s="360">
        <f t="shared" si="243"/>
        <v>40</v>
      </c>
      <c r="AB388" s="360">
        <f t="shared" si="243"/>
        <v>40</v>
      </c>
      <c r="AC388" s="360">
        <f t="shared" si="243"/>
        <v>40</v>
      </c>
      <c r="AD388" s="360">
        <f t="shared" si="243"/>
        <v>40</v>
      </c>
      <c r="AE388" s="360">
        <f t="shared" si="243"/>
        <v>40</v>
      </c>
      <c r="AF388" s="360">
        <f t="shared" si="243"/>
        <v>40</v>
      </c>
      <c r="AG388" s="360">
        <f t="shared" si="243"/>
        <v>40</v>
      </c>
      <c r="AH388" s="360">
        <f t="shared" si="243"/>
        <v>40</v>
      </c>
      <c r="AI388" s="360">
        <f t="shared" si="243"/>
        <v>40</v>
      </c>
      <c r="AJ388" s="360">
        <f t="shared" si="243"/>
        <v>40</v>
      </c>
    </row>
    <row r="389" spans="4:36" outlineLevel="1" x14ac:dyDescent="0.3">
      <c r="D389" s="70">
        <f>+D388+1</f>
        <v>3</v>
      </c>
      <c r="E389" s="423" t="str">
        <f>INDEX(l.geo.nom2,D389)</f>
        <v>2G-Rural</v>
      </c>
      <c r="I389" s="138" t="s">
        <v>1023</v>
      </c>
      <c r="J389" s="47">
        <f>+SUM(L389:AJ389)</f>
        <v>1761</v>
      </c>
      <c r="L389" s="360">
        <f t="shared" ref="L389:AJ389" si="244">+L365</f>
        <v>70</v>
      </c>
      <c r="M389" s="360">
        <f t="shared" si="244"/>
        <v>70</v>
      </c>
      <c r="N389" s="360">
        <f t="shared" si="244"/>
        <v>70</v>
      </c>
      <c r="O389" s="360">
        <f t="shared" si="244"/>
        <v>70</v>
      </c>
      <c r="P389" s="360">
        <f t="shared" si="244"/>
        <v>70</v>
      </c>
      <c r="Q389" s="360">
        <f t="shared" si="244"/>
        <v>70</v>
      </c>
      <c r="R389" s="360">
        <f t="shared" si="244"/>
        <v>70</v>
      </c>
      <c r="S389" s="360">
        <f t="shared" si="244"/>
        <v>70</v>
      </c>
      <c r="T389" s="360">
        <f t="shared" si="244"/>
        <v>70</v>
      </c>
      <c r="U389" s="360">
        <f t="shared" si="244"/>
        <v>70</v>
      </c>
      <c r="V389" s="360">
        <f t="shared" si="244"/>
        <v>70</v>
      </c>
      <c r="W389" s="360">
        <f t="shared" si="244"/>
        <v>70</v>
      </c>
      <c r="X389" s="360">
        <f t="shared" si="244"/>
        <v>70</v>
      </c>
      <c r="Y389" s="360">
        <f t="shared" si="244"/>
        <v>70</v>
      </c>
      <c r="Z389" s="360">
        <f t="shared" si="244"/>
        <v>81</v>
      </c>
      <c r="AA389" s="360">
        <f t="shared" si="244"/>
        <v>70</v>
      </c>
      <c r="AB389" s="360">
        <f t="shared" si="244"/>
        <v>70</v>
      </c>
      <c r="AC389" s="360">
        <f t="shared" si="244"/>
        <v>70</v>
      </c>
      <c r="AD389" s="360">
        <f t="shared" si="244"/>
        <v>70</v>
      </c>
      <c r="AE389" s="360">
        <f t="shared" si="244"/>
        <v>70</v>
      </c>
      <c r="AF389" s="360">
        <f t="shared" si="244"/>
        <v>70</v>
      </c>
      <c r="AG389" s="360">
        <f t="shared" si="244"/>
        <v>70</v>
      </c>
      <c r="AH389" s="360">
        <f t="shared" si="244"/>
        <v>70</v>
      </c>
      <c r="AI389" s="360">
        <f t="shared" si="244"/>
        <v>70</v>
      </c>
      <c r="AJ389" s="360">
        <f t="shared" si="244"/>
        <v>70</v>
      </c>
    </row>
    <row r="390" spans="4:36" outlineLevel="1" x14ac:dyDescent="0.3">
      <c r="D390" s="70">
        <f>+D389+1</f>
        <v>4</v>
      </c>
      <c r="E390" s="423" t="str">
        <f>INDEX(l.geo.nom2,D390)</f>
        <v>2G-Libre</v>
      </c>
      <c r="I390" s="138" t="s">
        <v>1023</v>
      </c>
      <c r="J390" s="47">
        <f>+SUM(L390:AJ390)</f>
        <v>0</v>
      </c>
      <c r="L390" s="360">
        <f t="shared" ref="L390:AJ390" si="245">+L366</f>
        <v>0</v>
      </c>
      <c r="M390" s="360">
        <f t="shared" si="245"/>
        <v>0</v>
      </c>
      <c r="N390" s="360">
        <f t="shared" si="245"/>
        <v>0</v>
      </c>
      <c r="O390" s="360">
        <f t="shared" si="245"/>
        <v>0</v>
      </c>
      <c r="P390" s="360">
        <f t="shared" si="245"/>
        <v>0</v>
      </c>
      <c r="Q390" s="360">
        <f t="shared" si="245"/>
        <v>0</v>
      </c>
      <c r="R390" s="360">
        <f t="shared" si="245"/>
        <v>0</v>
      </c>
      <c r="S390" s="360">
        <f t="shared" si="245"/>
        <v>0</v>
      </c>
      <c r="T390" s="360">
        <f t="shared" si="245"/>
        <v>0</v>
      </c>
      <c r="U390" s="360">
        <f t="shared" si="245"/>
        <v>0</v>
      </c>
      <c r="V390" s="360">
        <f t="shared" si="245"/>
        <v>0</v>
      </c>
      <c r="W390" s="360">
        <f t="shared" si="245"/>
        <v>0</v>
      </c>
      <c r="X390" s="360">
        <f t="shared" si="245"/>
        <v>0</v>
      </c>
      <c r="Y390" s="360">
        <f t="shared" si="245"/>
        <v>0</v>
      </c>
      <c r="Z390" s="360">
        <f t="shared" si="245"/>
        <v>0</v>
      </c>
      <c r="AA390" s="360">
        <f t="shared" si="245"/>
        <v>0</v>
      </c>
      <c r="AB390" s="360">
        <f t="shared" si="245"/>
        <v>0</v>
      </c>
      <c r="AC390" s="360">
        <f t="shared" si="245"/>
        <v>0</v>
      </c>
      <c r="AD390" s="360">
        <f t="shared" si="245"/>
        <v>0</v>
      </c>
      <c r="AE390" s="360">
        <f t="shared" si="245"/>
        <v>0</v>
      </c>
      <c r="AF390" s="360">
        <f t="shared" si="245"/>
        <v>0</v>
      </c>
      <c r="AG390" s="360">
        <f t="shared" si="245"/>
        <v>0</v>
      </c>
      <c r="AH390" s="360">
        <f t="shared" si="245"/>
        <v>0</v>
      </c>
      <c r="AI390" s="360">
        <f t="shared" si="245"/>
        <v>0</v>
      </c>
      <c r="AJ390" s="360">
        <f t="shared" si="245"/>
        <v>0</v>
      </c>
    </row>
    <row r="391" spans="4:36" outlineLevel="1" x14ac:dyDescent="0.3">
      <c r="I391" s="363"/>
    </row>
    <row r="392" spans="4:36" outlineLevel="1" x14ac:dyDescent="0.3">
      <c r="E392" s="422" t="s">
        <v>23</v>
      </c>
      <c r="I392" s="341" t="s">
        <v>1022</v>
      </c>
      <c r="J392" s="353">
        <f>+SUM(J387:J390)</f>
        <v>3081</v>
      </c>
      <c r="L392" s="353">
        <f t="shared" ref="L392:AJ392" si="246">+SUM(L387:L390)</f>
        <v>120</v>
      </c>
      <c r="M392" s="353">
        <f t="shared" si="246"/>
        <v>121</v>
      </c>
      <c r="N392" s="353">
        <f t="shared" si="246"/>
        <v>120</v>
      </c>
      <c r="O392" s="353">
        <f t="shared" si="246"/>
        <v>120</v>
      </c>
      <c r="P392" s="353">
        <f t="shared" si="246"/>
        <v>120</v>
      </c>
      <c r="Q392" s="353">
        <f t="shared" si="246"/>
        <v>120</v>
      </c>
      <c r="R392" s="353">
        <f t="shared" si="246"/>
        <v>121</v>
      </c>
      <c r="S392" s="353">
        <f t="shared" si="246"/>
        <v>120</v>
      </c>
      <c r="T392" s="353">
        <f t="shared" si="246"/>
        <v>120</v>
      </c>
      <c r="U392" s="353">
        <f t="shared" si="246"/>
        <v>120</v>
      </c>
      <c r="V392" s="353">
        <f t="shared" si="246"/>
        <v>120</v>
      </c>
      <c r="W392" s="353">
        <f t="shared" si="246"/>
        <v>120</v>
      </c>
      <c r="X392" s="353">
        <f t="shared" si="246"/>
        <v>120</v>
      </c>
      <c r="Y392" s="353">
        <f t="shared" si="246"/>
        <v>120</v>
      </c>
      <c r="Z392" s="353">
        <f t="shared" si="246"/>
        <v>198</v>
      </c>
      <c r="AA392" s="353">
        <f t="shared" si="246"/>
        <v>120</v>
      </c>
      <c r="AB392" s="353">
        <f t="shared" si="246"/>
        <v>120</v>
      </c>
      <c r="AC392" s="353">
        <f t="shared" si="246"/>
        <v>120</v>
      </c>
      <c r="AD392" s="353">
        <f t="shared" si="246"/>
        <v>120</v>
      </c>
      <c r="AE392" s="353">
        <f t="shared" si="246"/>
        <v>120</v>
      </c>
      <c r="AF392" s="353">
        <f t="shared" si="246"/>
        <v>120</v>
      </c>
      <c r="AG392" s="353">
        <f t="shared" si="246"/>
        <v>120</v>
      </c>
      <c r="AH392" s="353">
        <f t="shared" si="246"/>
        <v>121</v>
      </c>
      <c r="AI392" s="353">
        <f t="shared" si="246"/>
        <v>120</v>
      </c>
      <c r="AJ392" s="353">
        <f t="shared" si="246"/>
        <v>120</v>
      </c>
    </row>
    <row r="393" spans="4:36" outlineLevel="1" x14ac:dyDescent="0.3"/>
    <row r="394" spans="4:36" x14ac:dyDescent="0.3">
      <c r="D394" s="68" t="s">
        <v>1025</v>
      </c>
      <c r="E394" s="68"/>
      <c r="F394" s="68"/>
      <c r="G394" s="68"/>
      <c r="H394" s="68"/>
      <c r="I394" s="68"/>
      <c r="J394" s="68"/>
      <c r="K394" s="68"/>
    </row>
    <row r="396" spans="4:36" outlineLevel="1" x14ac:dyDescent="0.3">
      <c r="D396" s="69" t="s">
        <v>76</v>
      </c>
      <c r="E396" s="69" t="s">
        <v>77</v>
      </c>
      <c r="J396" s="69" t="s">
        <v>791</v>
      </c>
      <c r="L396" s="69" t="str">
        <f t="shared" ref="L396:AJ396" si="247">+INDEX(l.reg.nom,L$6)</f>
        <v>Amazonas</v>
      </c>
      <c r="M396" s="69" t="str">
        <f t="shared" si="247"/>
        <v>Ancash</v>
      </c>
      <c r="N396" s="69" t="str">
        <f t="shared" si="247"/>
        <v>Apurímac</v>
      </c>
      <c r="O396" s="69" t="str">
        <f t="shared" si="247"/>
        <v>Arequipa</v>
      </c>
      <c r="P396" s="69" t="str">
        <f t="shared" si="247"/>
        <v>Ayacucho</v>
      </c>
      <c r="Q396" s="69" t="str">
        <f t="shared" si="247"/>
        <v>Cajamarca</v>
      </c>
      <c r="R396" s="69" t="str">
        <f t="shared" si="247"/>
        <v>Callao</v>
      </c>
      <c r="S396" s="69" t="str">
        <f t="shared" si="247"/>
        <v>Cusco</v>
      </c>
      <c r="T396" s="69" t="str">
        <f t="shared" si="247"/>
        <v>Huancavelica</v>
      </c>
      <c r="U396" s="69" t="str">
        <f t="shared" si="247"/>
        <v>Huánuco</v>
      </c>
      <c r="V396" s="69" t="str">
        <f t="shared" si="247"/>
        <v>Ica</v>
      </c>
      <c r="W396" s="69" t="str">
        <f t="shared" si="247"/>
        <v>Junín</v>
      </c>
      <c r="X396" s="69" t="str">
        <f t="shared" si="247"/>
        <v>La Libertad</v>
      </c>
      <c r="Y396" s="69" t="str">
        <f t="shared" si="247"/>
        <v>Lambayeque</v>
      </c>
      <c r="Z396" s="69" t="str">
        <f t="shared" si="247"/>
        <v>Lima</v>
      </c>
      <c r="AA396" s="69" t="str">
        <f t="shared" si="247"/>
        <v>Loreto</v>
      </c>
      <c r="AB396" s="69" t="str">
        <f t="shared" si="247"/>
        <v>Madre de Dios</v>
      </c>
      <c r="AC396" s="69" t="str">
        <f t="shared" si="247"/>
        <v>Moquegua</v>
      </c>
      <c r="AD396" s="69" t="str">
        <f t="shared" si="247"/>
        <v>Pasco</v>
      </c>
      <c r="AE396" s="69" t="str">
        <f t="shared" si="247"/>
        <v>Piura</v>
      </c>
      <c r="AF396" s="69" t="str">
        <f t="shared" si="247"/>
        <v>Puno</v>
      </c>
      <c r="AG396" s="69" t="str">
        <f t="shared" si="247"/>
        <v>San Martín</v>
      </c>
      <c r="AH396" s="69" t="str">
        <f t="shared" si="247"/>
        <v>Tacna</v>
      </c>
      <c r="AI396" s="69" t="str">
        <f t="shared" si="247"/>
        <v>Tumbes</v>
      </c>
      <c r="AJ396" s="69" t="str">
        <f t="shared" si="247"/>
        <v>Ucayali</v>
      </c>
    </row>
    <row r="397" spans="4:36" outlineLevel="1" x14ac:dyDescent="0.3">
      <c r="D397" s="70">
        <v>1</v>
      </c>
      <c r="E397" s="423" t="str">
        <f>INDEX(l.geo.nom2,D397)</f>
        <v>2G-Urbano</v>
      </c>
      <c r="I397" s="138" t="s">
        <v>1023</v>
      </c>
      <c r="J397" s="47">
        <f>+SUM(L397:AJ397)</f>
        <v>4500</v>
      </c>
      <c r="L397" s="360">
        <f t="shared" ref="L397:AJ397" si="248">+L377*p.ran.2g.gabinete.per.BTS</f>
        <v>180</v>
      </c>
      <c r="M397" s="360">
        <f t="shared" si="248"/>
        <v>180</v>
      </c>
      <c r="N397" s="360">
        <f t="shared" si="248"/>
        <v>180</v>
      </c>
      <c r="O397" s="360">
        <f t="shared" si="248"/>
        <v>180</v>
      </c>
      <c r="P397" s="360">
        <f t="shared" si="248"/>
        <v>180</v>
      </c>
      <c r="Q397" s="360">
        <f t="shared" si="248"/>
        <v>180</v>
      </c>
      <c r="R397" s="360">
        <f t="shared" si="248"/>
        <v>180</v>
      </c>
      <c r="S397" s="360">
        <f t="shared" si="248"/>
        <v>180</v>
      </c>
      <c r="T397" s="360">
        <f t="shared" si="248"/>
        <v>180</v>
      </c>
      <c r="U397" s="360">
        <f t="shared" si="248"/>
        <v>180</v>
      </c>
      <c r="V397" s="360">
        <f t="shared" si="248"/>
        <v>180</v>
      </c>
      <c r="W397" s="360">
        <f t="shared" si="248"/>
        <v>180</v>
      </c>
      <c r="X397" s="360">
        <f t="shared" si="248"/>
        <v>180</v>
      </c>
      <c r="Y397" s="360">
        <f t="shared" si="248"/>
        <v>180</v>
      </c>
      <c r="Z397" s="360">
        <f t="shared" si="248"/>
        <v>180</v>
      </c>
      <c r="AA397" s="360">
        <f t="shared" si="248"/>
        <v>180</v>
      </c>
      <c r="AB397" s="360">
        <f t="shared" si="248"/>
        <v>180</v>
      </c>
      <c r="AC397" s="360">
        <f t="shared" si="248"/>
        <v>180</v>
      </c>
      <c r="AD397" s="360">
        <f t="shared" si="248"/>
        <v>180</v>
      </c>
      <c r="AE397" s="360">
        <f t="shared" si="248"/>
        <v>180</v>
      </c>
      <c r="AF397" s="360">
        <f t="shared" si="248"/>
        <v>180</v>
      </c>
      <c r="AG397" s="360">
        <f t="shared" si="248"/>
        <v>180</v>
      </c>
      <c r="AH397" s="360">
        <f t="shared" si="248"/>
        <v>180</v>
      </c>
      <c r="AI397" s="360">
        <f t="shared" si="248"/>
        <v>180</v>
      </c>
      <c r="AJ397" s="360">
        <f t="shared" si="248"/>
        <v>180</v>
      </c>
    </row>
    <row r="398" spans="4:36" outlineLevel="1" x14ac:dyDescent="0.3">
      <c r="D398" s="70">
        <f>+D397+1</f>
        <v>2</v>
      </c>
      <c r="E398" s="423" t="str">
        <f>INDEX(l.geo.nom2,D398)</f>
        <v>2G-Suburbano</v>
      </c>
      <c r="I398" s="138" t="s">
        <v>1023</v>
      </c>
      <c r="J398" s="47">
        <f>+SUM(L398:AJ398)</f>
        <v>18000</v>
      </c>
      <c r="L398" s="360">
        <f t="shared" ref="L398:AJ398" si="249">+L378*p.ran.2g.gabinete.per.BTS</f>
        <v>720</v>
      </c>
      <c r="M398" s="360">
        <f t="shared" si="249"/>
        <v>720</v>
      </c>
      <c r="N398" s="360">
        <f t="shared" si="249"/>
        <v>720</v>
      </c>
      <c r="O398" s="360">
        <f t="shared" si="249"/>
        <v>720</v>
      </c>
      <c r="P398" s="360">
        <f t="shared" si="249"/>
        <v>720</v>
      </c>
      <c r="Q398" s="360">
        <f t="shared" si="249"/>
        <v>720</v>
      </c>
      <c r="R398" s="360">
        <f t="shared" si="249"/>
        <v>720</v>
      </c>
      <c r="S398" s="360">
        <f t="shared" si="249"/>
        <v>720</v>
      </c>
      <c r="T398" s="360">
        <f t="shared" si="249"/>
        <v>720</v>
      </c>
      <c r="U398" s="360">
        <f t="shared" si="249"/>
        <v>720</v>
      </c>
      <c r="V398" s="360">
        <f t="shared" si="249"/>
        <v>720</v>
      </c>
      <c r="W398" s="360">
        <f t="shared" si="249"/>
        <v>720</v>
      </c>
      <c r="X398" s="360">
        <f t="shared" si="249"/>
        <v>720</v>
      </c>
      <c r="Y398" s="360">
        <f t="shared" si="249"/>
        <v>720</v>
      </c>
      <c r="Z398" s="360">
        <f t="shared" si="249"/>
        <v>720</v>
      </c>
      <c r="AA398" s="360">
        <f t="shared" si="249"/>
        <v>720</v>
      </c>
      <c r="AB398" s="360">
        <f t="shared" si="249"/>
        <v>720</v>
      </c>
      <c r="AC398" s="360">
        <f t="shared" si="249"/>
        <v>720</v>
      </c>
      <c r="AD398" s="360">
        <f t="shared" si="249"/>
        <v>720</v>
      </c>
      <c r="AE398" s="360">
        <f t="shared" si="249"/>
        <v>720</v>
      </c>
      <c r="AF398" s="360">
        <f t="shared" si="249"/>
        <v>720</v>
      </c>
      <c r="AG398" s="360">
        <f t="shared" si="249"/>
        <v>720</v>
      </c>
      <c r="AH398" s="360">
        <f t="shared" si="249"/>
        <v>720</v>
      </c>
      <c r="AI398" s="360">
        <f t="shared" si="249"/>
        <v>720</v>
      </c>
      <c r="AJ398" s="360">
        <f t="shared" si="249"/>
        <v>720</v>
      </c>
    </row>
    <row r="399" spans="4:36" outlineLevel="1" x14ac:dyDescent="0.3">
      <c r="D399" s="70">
        <f>+D398+1</f>
        <v>3</v>
      </c>
      <c r="E399" s="423" t="str">
        <f>INDEX(l.geo.nom2,D399)</f>
        <v>2G-Rural</v>
      </c>
      <c r="I399" s="138" t="s">
        <v>1023</v>
      </c>
      <c r="J399" s="47">
        <f>+SUM(L399:AJ399)</f>
        <v>31500</v>
      </c>
      <c r="L399" s="360">
        <f t="shared" ref="L399:AJ399" si="250">+L379*p.ran.2g.gabinete.per.BTS</f>
        <v>1260</v>
      </c>
      <c r="M399" s="360">
        <f t="shared" si="250"/>
        <v>1260</v>
      </c>
      <c r="N399" s="360">
        <f t="shared" si="250"/>
        <v>1260</v>
      </c>
      <c r="O399" s="360">
        <f t="shared" si="250"/>
        <v>1260</v>
      </c>
      <c r="P399" s="360">
        <f t="shared" si="250"/>
        <v>1260</v>
      </c>
      <c r="Q399" s="360">
        <f t="shared" si="250"/>
        <v>1260</v>
      </c>
      <c r="R399" s="360">
        <f t="shared" si="250"/>
        <v>1260</v>
      </c>
      <c r="S399" s="360">
        <f t="shared" si="250"/>
        <v>1260</v>
      </c>
      <c r="T399" s="360">
        <f t="shared" si="250"/>
        <v>1260</v>
      </c>
      <c r="U399" s="360">
        <f t="shared" si="250"/>
        <v>1260</v>
      </c>
      <c r="V399" s="360">
        <f t="shared" si="250"/>
        <v>1260</v>
      </c>
      <c r="W399" s="360">
        <f t="shared" si="250"/>
        <v>1260</v>
      </c>
      <c r="X399" s="360">
        <f t="shared" si="250"/>
        <v>1260</v>
      </c>
      <c r="Y399" s="360">
        <f t="shared" si="250"/>
        <v>1260</v>
      </c>
      <c r="Z399" s="360">
        <f t="shared" si="250"/>
        <v>1260</v>
      </c>
      <c r="AA399" s="360">
        <f t="shared" si="250"/>
        <v>1260</v>
      </c>
      <c r="AB399" s="360">
        <f t="shared" si="250"/>
        <v>1260</v>
      </c>
      <c r="AC399" s="360">
        <f t="shared" si="250"/>
        <v>1260</v>
      </c>
      <c r="AD399" s="360">
        <f t="shared" si="250"/>
        <v>1260</v>
      </c>
      <c r="AE399" s="360">
        <f t="shared" si="250"/>
        <v>1260</v>
      </c>
      <c r="AF399" s="360">
        <f t="shared" si="250"/>
        <v>1260</v>
      </c>
      <c r="AG399" s="360">
        <f t="shared" si="250"/>
        <v>1260</v>
      </c>
      <c r="AH399" s="360">
        <f t="shared" si="250"/>
        <v>1260</v>
      </c>
      <c r="AI399" s="360">
        <f t="shared" si="250"/>
        <v>1260</v>
      </c>
      <c r="AJ399" s="360">
        <f t="shared" si="250"/>
        <v>1260</v>
      </c>
    </row>
    <row r="400" spans="4:36" outlineLevel="1" x14ac:dyDescent="0.3">
      <c r="D400" s="70">
        <f>+D399+1</f>
        <v>4</v>
      </c>
      <c r="E400" s="423" t="str">
        <f>INDEX(l.geo.nom2,D400)</f>
        <v>2G-Libre</v>
      </c>
      <c r="I400" s="138" t="s">
        <v>1023</v>
      </c>
      <c r="J400" s="47">
        <f>+SUM(L400:AJ400)</f>
        <v>0</v>
      </c>
      <c r="L400" s="360">
        <f t="shared" ref="L400:AJ400" si="251">+L380*p.ran.2g.gabinete.per.BTS</f>
        <v>0</v>
      </c>
      <c r="M400" s="360">
        <f t="shared" si="251"/>
        <v>0</v>
      </c>
      <c r="N400" s="360">
        <f t="shared" si="251"/>
        <v>0</v>
      </c>
      <c r="O400" s="360">
        <f t="shared" si="251"/>
        <v>0</v>
      </c>
      <c r="P400" s="360">
        <f t="shared" si="251"/>
        <v>0</v>
      </c>
      <c r="Q400" s="360">
        <f t="shared" si="251"/>
        <v>0</v>
      </c>
      <c r="R400" s="360">
        <f t="shared" si="251"/>
        <v>0</v>
      </c>
      <c r="S400" s="360">
        <f t="shared" si="251"/>
        <v>0</v>
      </c>
      <c r="T400" s="360">
        <f t="shared" si="251"/>
        <v>0</v>
      </c>
      <c r="U400" s="360">
        <f t="shared" si="251"/>
        <v>0</v>
      </c>
      <c r="V400" s="360">
        <f t="shared" si="251"/>
        <v>0</v>
      </c>
      <c r="W400" s="360">
        <f t="shared" si="251"/>
        <v>0</v>
      </c>
      <c r="X400" s="360">
        <f t="shared" si="251"/>
        <v>0</v>
      </c>
      <c r="Y400" s="360">
        <f t="shared" si="251"/>
        <v>0</v>
      </c>
      <c r="Z400" s="360">
        <f t="shared" si="251"/>
        <v>0</v>
      </c>
      <c r="AA400" s="360">
        <f t="shared" si="251"/>
        <v>0</v>
      </c>
      <c r="AB400" s="360">
        <f t="shared" si="251"/>
        <v>0</v>
      </c>
      <c r="AC400" s="360">
        <f t="shared" si="251"/>
        <v>0</v>
      </c>
      <c r="AD400" s="360">
        <f t="shared" si="251"/>
        <v>0</v>
      </c>
      <c r="AE400" s="360">
        <f t="shared" si="251"/>
        <v>0</v>
      </c>
      <c r="AF400" s="360">
        <f t="shared" si="251"/>
        <v>0</v>
      </c>
      <c r="AG400" s="360">
        <f t="shared" si="251"/>
        <v>0</v>
      </c>
      <c r="AH400" s="360">
        <f t="shared" si="251"/>
        <v>0</v>
      </c>
      <c r="AI400" s="360">
        <f t="shared" si="251"/>
        <v>0</v>
      </c>
      <c r="AJ400" s="360">
        <f t="shared" si="251"/>
        <v>0</v>
      </c>
    </row>
    <row r="401" spans="4:36" outlineLevel="1" x14ac:dyDescent="0.3">
      <c r="I401" s="363"/>
    </row>
    <row r="402" spans="4:36" outlineLevel="1" x14ac:dyDescent="0.3">
      <c r="E402" s="422" t="s">
        <v>23</v>
      </c>
      <c r="I402" s="341" t="s">
        <v>1022</v>
      </c>
      <c r="J402" s="353">
        <f>+SUM(J397:J400)</f>
        <v>54000</v>
      </c>
      <c r="L402" s="353">
        <f t="shared" ref="L402:AJ402" si="252">+SUM(L397:L400)</f>
        <v>2160</v>
      </c>
      <c r="M402" s="353">
        <f t="shared" si="252"/>
        <v>2160</v>
      </c>
      <c r="N402" s="353">
        <f t="shared" si="252"/>
        <v>2160</v>
      </c>
      <c r="O402" s="353">
        <f t="shared" si="252"/>
        <v>2160</v>
      </c>
      <c r="P402" s="353">
        <f t="shared" si="252"/>
        <v>2160</v>
      </c>
      <c r="Q402" s="353">
        <f t="shared" si="252"/>
        <v>2160</v>
      </c>
      <c r="R402" s="353">
        <f t="shared" si="252"/>
        <v>2160</v>
      </c>
      <c r="S402" s="353">
        <f t="shared" si="252"/>
        <v>2160</v>
      </c>
      <c r="T402" s="353">
        <f t="shared" si="252"/>
        <v>2160</v>
      </c>
      <c r="U402" s="353">
        <f t="shared" si="252"/>
        <v>2160</v>
      </c>
      <c r="V402" s="353">
        <f t="shared" si="252"/>
        <v>2160</v>
      </c>
      <c r="W402" s="353">
        <f t="shared" si="252"/>
        <v>2160</v>
      </c>
      <c r="X402" s="353">
        <f t="shared" si="252"/>
        <v>2160</v>
      </c>
      <c r="Y402" s="353">
        <f t="shared" si="252"/>
        <v>2160</v>
      </c>
      <c r="Z402" s="353">
        <f t="shared" si="252"/>
        <v>2160</v>
      </c>
      <c r="AA402" s="353">
        <f t="shared" si="252"/>
        <v>2160</v>
      </c>
      <c r="AB402" s="353">
        <f t="shared" si="252"/>
        <v>2160</v>
      </c>
      <c r="AC402" s="353">
        <f t="shared" si="252"/>
        <v>2160</v>
      </c>
      <c r="AD402" s="353">
        <f t="shared" si="252"/>
        <v>2160</v>
      </c>
      <c r="AE402" s="353">
        <f t="shared" si="252"/>
        <v>2160</v>
      </c>
      <c r="AF402" s="353">
        <f t="shared" si="252"/>
        <v>2160</v>
      </c>
      <c r="AG402" s="353">
        <f t="shared" si="252"/>
        <v>2160</v>
      </c>
      <c r="AH402" s="353">
        <f t="shared" si="252"/>
        <v>2160</v>
      </c>
      <c r="AI402" s="353">
        <f t="shared" si="252"/>
        <v>2160</v>
      </c>
      <c r="AJ402" s="353">
        <f t="shared" si="252"/>
        <v>2160</v>
      </c>
    </row>
    <row r="403" spans="4:36" outlineLevel="1" x14ac:dyDescent="0.3"/>
    <row r="404" spans="4:36" x14ac:dyDescent="0.3">
      <c r="D404" s="68" t="s">
        <v>1024</v>
      </c>
      <c r="E404" s="68"/>
      <c r="F404" s="68"/>
      <c r="G404" s="68"/>
      <c r="H404" s="68"/>
      <c r="I404" s="68"/>
      <c r="J404" s="68"/>
      <c r="K404" s="68"/>
    </row>
    <row r="406" spans="4:36" outlineLevel="1" x14ac:dyDescent="0.3">
      <c r="D406" s="69" t="s">
        <v>76</v>
      </c>
      <c r="E406" s="69" t="s">
        <v>77</v>
      </c>
      <c r="J406" s="69" t="s">
        <v>791</v>
      </c>
      <c r="L406" s="69" t="str">
        <f t="shared" ref="L406:AJ406" si="253">+INDEX(l.reg.nom,L$6)</f>
        <v>Amazonas</v>
      </c>
      <c r="M406" s="69" t="str">
        <f t="shared" si="253"/>
        <v>Ancash</v>
      </c>
      <c r="N406" s="69" t="str">
        <f t="shared" si="253"/>
        <v>Apurímac</v>
      </c>
      <c r="O406" s="69" t="str">
        <f t="shared" si="253"/>
        <v>Arequipa</v>
      </c>
      <c r="P406" s="69" t="str">
        <f t="shared" si="253"/>
        <v>Ayacucho</v>
      </c>
      <c r="Q406" s="69" t="str">
        <f t="shared" si="253"/>
        <v>Cajamarca</v>
      </c>
      <c r="R406" s="69" t="str">
        <f t="shared" si="253"/>
        <v>Callao</v>
      </c>
      <c r="S406" s="69" t="str">
        <f t="shared" si="253"/>
        <v>Cusco</v>
      </c>
      <c r="T406" s="69" t="str">
        <f t="shared" si="253"/>
        <v>Huancavelica</v>
      </c>
      <c r="U406" s="69" t="str">
        <f t="shared" si="253"/>
        <v>Huánuco</v>
      </c>
      <c r="V406" s="69" t="str">
        <f t="shared" si="253"/>
        <v>Ica</v>
      </c>
      <c r="W406" s="69" t="str">
        <f t="shared" si="253"/>
        <v>Junín</v>
      </c>
      <c r="X406" s="69" t="str">
        <f t="shared" si="253"/>
        <v>La Libertad</v>
      </c>
      <c r="Y406" s="69" t="str">
        <f t="shared" si="253"/>
        <v>Lambayeque</v>
      </c>
      <c r="Z406" s="69" t="str">
        <f t="shared" si="253"/>
        <v>Lima</v>
      </c>
      <c r="AA406" s="69" t="str">
        <f t="shared" si="253"/>
        <v>Loreto</v>
      </c>
      <c r="AB406" s="69" t="str">
        <f t="shared" si="253"/>
        <v>Madre de Dios</v>
      </c>
      <c r="AC406" s="69" t="str">
        <f t="shared" si="253"/>
        <v>Moquegua</v>
      </c>
      <c r="AD406" s="69" t="str">
        <f t="shared" si="253"/>
        <v>Pasco</v>
      </c>
      <c r="AE406" s="69" t="str">
        <f t="shared" si="253"/>
        <v>Piura</v>
      </c>
      <c r="AF406" s="69" t="str">
        <f t="shared" si="253"/>
        <v>Puno</v>
      </c>
      <c r="AG406" s="69" t="str">
        <f t="shared" si="253"/>
        <v>San Martín</v>
      </c>
      <c r="AH406" s="69" t="str">
        <f t="shared" si="253"/>
        <v>Tacna</v>
      </c>
      <c r="AI406" s="69" t="str">
        <f t="shared" si="253"/>
        <v>Tumbes</v>
      </c>
      <c r="AJ406" s="69" t="str">
        <f t="shared" si="253"/>
        <v>Ucayali</v>
      </c>
    </row>
    <row r="407" spans="4:36" outlineLevel="1" x14ac:dyDescent="0.3">
      <c r="D407" s="70">
        <v>1</v>
      </c>
      <c r="E407" s="423" t="str">
        <f>INDEX(l.geo.nom2,D407)</f>
        <v>2G-Urbano</v>
      </c>
      <c r="I407" s="138" t="s">
        <v>1023</v>
      </c>
      <c r="J407" s="47">
        <f>+SUM(L407:AJ407)</f>
        <v>0</v>
      </c>
      <c r="L407" s="360">
        <f t="shared" ref="L407:AJ407" si="254">+MAX(0,L387-L397)</f>
        <v>0</v>
      </c>
      <c r="M407" s="360">
        <f t="shared" si="254"/>
        <v>0</v>
      </c>
      <c r="N407" s="360">
        <f t="shared" si="254"/>
        <v>0</v>
      </c>
      <c r="O407" s="360">
        <f t="shared" si="254"/>
        <v>0</v>
      </c>
      <c r="P407" s="360">
        <f t="shared" si="254"/>
        <v>0</v>
      </c>
      <c r="Q407" s="360">
        <f t="shared" si="254"/>
        <v>0</v>
      </c>
      <c r="R407" s="360">
        <f t="shared" si="254"/>
        <v>0</v>
      </c>
      <c r="S407" s="360">
        <f t="shared" si="254"/>
        <v>0</v>
      </c>
      <c r="T407" s="360">
        <f t="shared" si="254"/>
        <v>0</v>
      </c>
      <c r="U407" s="360">
        <f t="shared" si="254"/>
        <v>0</v>
      </c>
      <c r="V407" s="360">
        <f t="shared" si="254"/>
        <v>0</v>
      </c>
      <c r="W407" s="360">
        <f t="shared" si="254"/>
        <v>0</v>
      </c>
      <c r="X407" s="360">
        <f t="shared" si="254"/>
        <v>0</v>
      </c>
      <c r="Y407" s="360">
        <f t="shared" si="254"/>
        <v>0</v>
      </c>
      <c r="Z407" s="360">
        <f t="shared" si="254"/>
        <v>0</v>
      </c>
      <c r="AA407" s="360">
        <f t="shared" si="254"/>
        <v>0</v>
      </c>
      <c r="AB407" s="360">
        <f t="shared" si="254"/>
        <v>0</v>
      </c>
      <c r="AC407" s="360">
        <f t="shared" si="254"/>
        <v>0</v>
      </c>
      <c r="AD407" s="360">
        <f t="shared" si="254"/>
        <v>0</v>
      </c>
      <c r="AE407" s="360">
        <f t="shared" si="254"/>
        <v>0</v>
      </c>
      <c r="AF407" s="360">
        <f t="shared" si="254"/>
        <v>0</v>
      </c>
      <c r="AG407" s="360">
        <f t="shared" si="254"/>
        <v>0</v>
      </c>
      <c r="AH407" s="360">
        <f t="shared" si="254"/>
        <v>0</v>
      </c>
      <c r="AI407" s="360">
        <f t="shared" si="254"/>
        <v>0</v>
      </c>
      <c r="AJ407" s="360">
        <f t="shared" si="254"/>
        <v>0</v>
      </c>
    </row>
    <row r="408" spans="4:36" outlineLevel="1" x14ac:dyDescent="0.3">
      <c r="D408" s="70">
        <f>+D407+1</f>
        <v>2</v>
      </c>
      <c r="E408" s="423" t="str">
        <f>INDEX(l.geo.nom2,D408)</f>
        <v>2G-Suburbano</v>
      </c>
      <c r="I408" s="138" t="s">
        <v>1023</v>
      </c>
      <c r="J408" s="47">
        <f>+SUM(L408:AJ408)</f>
        <v>0</v>
      </c>
      <c r="L408" s="360">
        <f t="shared" ref="L408:AJ408" si="255">+MAX(0,L388-L398)</f>
        <v>0</v>
      </c>
      <c r="M408" s="360">
        <f t="shared" si="255"/>
        <v>0</v>
      </c>
      <c r="N408" s="360">
        <f t="shared" si="255"/>
        <v>0</v>
      </c>
      <c r="O408" s="360">
        <f t="shared" si="255"/>
        <v>0</v>
      </c>
      <c r="P408" s="360">
        <f t="shared" si="255"/>
        <v>0</v>
      </c>
      <c r="Q408" s="360">
        <f t="shared" si="255"/>
        <v>0</v>
      </c>
      <c r="R408" s="360">
        <f t="shared" si="255"/>
        <v>0</v>
      </c>
      <c r="S408" s="360">
        <f t="shared" si="255"/>
        <v>0</v>
      </c>
      <c r="T408" s="360">
        <f t="shared" si="255"/>
        <v>0</v>
      </c>
      <c r="U408" s="360">
        <f t="shared" si="255"/>
        <v>0</v>
      </c>
      <c r="V408" s="360">
        <f t="shared" si="255"/>
        <v>0</v>
      </c>
      <c r="W408" s="360">
        <f t="shared" si="255"/>
        <v>0</v>
      </c>
      <c r="X408" s="360">
        <f t="shared" si="255"/>
        <v>0</v>
      </c>
      <c r="Y408" s="360">
        <f t="shared" si="255"/>
        <v>0</v>
      </c>
      <c r="Z408" s="360">
        <f t="shared" si="255"/>
        <v>0</v>
      </c>
      <c r="AA408" s="360">
        <f t="shared" si="255"/>
        <v>0</v>
      </c>
      <c r="AB408" s="360">
        <f t="shared" si="255"/>
        <v>0</v>
      </c>
      <c r="AC408" s="360">
        <f t="shared" si="255"/>
        <v>0</v>
      </c>
      <c r="AD408" s="360">
        <f t="shared" si="255"/>
        <v>0</v>
      </c>
      <c r="AE408" s="360">
        <f t="shared" si="255"/>
        <v>0</v>
      </c>
      <c r="AF408" s="360">
        <f t="shared" si="255"/>
        <v>0</v>
      </c>
      <c r="AG408" s="360">
        <f t="shared" si="255"/>
        <v>0</v>
      </c>
      <c r="AH408" s="360">
        <f t="shared" si="255"/>
        <v>0</v>
      </c>
      <c r="AI408" s="360">
        <f t="shared" si="255"/>
        <v>0</v>
      </c>
      <c r="AJ408" s="360">
        <f t="shared" si="255"/>
        <v>0</v>
      </c>
    </row>
    <row r="409" spans="4:36" outlineLevel="1" x14ac:dyDescent="0.3">
      <c r="D409" s="70">
        <f>+D408+1</f>
        <v>3</v>
      </c>
      <c r="E409" s="423" t="str">
        <f>INDEX(l.geo.nom2,D409)</f>
        <v>2G-Rural</v>
      </c>
      <c r="I409" s="138" t="s">
        <v>1023</v>
      </c>
      <c r="J409" s="47">
        <f>+SUM(L409:AJ409)</f>
        <v>0</v>
      </c>
      <c r="L409" s="360">
        <f t="shared" ref="L409:AJ409" si="256">+MAX(0,L389-L399)</f>
        <v>0</v>
      </c>
      <c r="M409" s="360">
        <f t="shared" si="256"/>
        <v>0</v>
      </c>
      <c r="N409" s="360">
        <f t="shared" si="256"/>
        <v>0</v>
      </c>
      <c r="O409" s="360">
        <f t="shared" si="256"/>
        <v>0</v>
      </c>
      <c r="P409" s="360">
        <f t="shared" si="256"/>
        <v>0</v>
      </c>
      <c r="Q409" s="360">
        <f t="shared" si="256"/>
        <v>0</v>
      </c>
      <c r="R409" s="360">
        <f t="shared" si="256"/>
        <v>0</v>
      </c>
      <c r="S409" s="360">
        <f t="shared" si="256"/>
        <v>0</v>
      </c>
      <c r="T409" s="360">
        <f t="shared" si="256"/>
        <v>0</v>
      </c>
      <c r="U409" s="360">
        <f t="shared" si="256"/>
        <v>0</v>
      </c>
      <c r="V409" s="360">
        <f t="shared" si="256"/>
        <v>0</v>
      </c>
      <c r="W409" s="360">
        <f t="shared" si="256"/>
        <v>0</v>
      </c>
      <c r="X409" s="360">
        <f t="shared" si="256"/>
        <v>0</v>
      </c>
      <c r="Y409" s="360">
        <f t="shared" si="256"/>
        <v>0</v>
      </c>
      <c r="Z409" s="360">
        <f t="shared" si="256"/>
        <v>0</v>
      </c>
      <c r="AA409" s="360">
        <f t="shared" si="256"/>
        <v>0</v>
      </c>
      <c r="AB409" s="360">
        <f t="shared" si="256"/>
        <v>0</v>
      </c>
      <c r="AC409" s="360">
        <f t="shared" si="256"/>
        <v>0</v>
      </c>
      <c r="AD409" s="360">
        <f t="shared" si="256"/>
        <v>0</v>
      </c>
      <c r="AE409" s="360">
        <f t="shared" si="256"/>
        <v>0</v>
      </c>
      <c r="AF409" s="360">
        <f t="shared" si="256"/>
        <v>0</v>
      </c>
      <c r="AG409" s="360">
        <f t="shared" si="256"/>
        <v>0</v>
      </c>
      <c r="AH409" s="360">
        <f t="shared" si="256"/>
        <v>0</v>
      </c>
      <c r="AI409" s="360">
        <f t="shared" si="256"/>
        <v>0</v>
      </c>
      <c r="AJ409" s="360">
        <f t="shared" si="256"/>
        <v>0</v>
      </c>
    </row>
    <row r="410" spans="4:36" outlineLevel="1" x14ac:dyDescent="0.3">
      <c r="D410" s="70">
        <f>+D409+1</f>
        <v>4</v>
      </c>
      <c r="E410" s="423" t="str">
        <f>INDEX(l.geo.nom2,D410)</f>
        <v>2G-Libre</v>
      </c>
      <c r="I410" s="138" t="s">
        <v>1023</v>
      </c>
      <c r="J410" s="47">
        <f>+SUM(L410:AJ410)</f>
        <v>0</v>
      </c>
      <c r="L410" s="360">
        <f t="shared" ref="L410:AJ410" si="257">+MAX(0,L390-L400)</f>
        <v>0</v>
      </c>
      <c r="M410" s="360">
        <f t="shared" si="257"/>
        <v>0</v>
      </c>
      <c r="N410" s="360">
        <f t="shared" si="257"/>
        <v>0</v>
      </c>
      <c r="O410" s="360">
        <f t="shared" si="257"/>
        <v>0</v>
      </c>
      <c r="P410" s="360">
        <f t="shared" si="257"/>
        <v>0</v>
      </c>
      <c r="Q410" s="360">
        <f t="shared" si="257"/>
        <v>0</v>
      </c>
      <c r="R410" s="360">
        <f t="shared" si="257"/>
        <v>0</v>
      </c>
      <c r="S410" s="360">
        <f t="shared" si="257"/>
        <v>0</v>
      </c>
      <c r="T410" s="360">
        <f t="shared" si="257"/>
        <v>0</v>
      </c>
      <c r="U410" s="360">
        <f t="shared" si="257"/>
        <v>0</v>
      </c>
      <c r="V410" s="360">
        <f t="shared" si="257"/>
        <v>0</v>
      </c>
      <c r="W410" s="360">
        <f t="shared" si="257"/>
        <v>0</v>
      </c>
      <c r="X410" s="360">
        <f t="shared" si="257"/>
        <v>0</v>
      </c>
      <c r="Y410" s="360">
        <f t="shared" si="257"/>
        <v>0</v>
      </c>
      <c r="Z410" s="360">
        <f t="shared" si="257"/>
        <v>0</v>
      </c>
      <c r="AA410" s="360">
        <f t="shared" si="257"/>
        <v>0</v>
      </c>
      <c r="AB410" s="360">
        <f t="shared" si="257"/>
        <v>0</v>
      </c>
      <c r="AC410" s="360">
        <f t="shared" si="257"/>
        <v>0</v>
      </c>
      <c r="AD410" s="360">
        <f t="shared" si="257"/>
        <v>0</v>
      </c>
      <c r="AE410" s="360">
        <f t="shared" si="257"/>
        <v>0</v>
      </c>
      <c r="AF410" s="360">
        <f t="shared" si="257"/>
        <v>0</v>
      </c>
      <c r="AG410" s="360">
        <f t="shared" si="257"/>
        <v>0</v>
      </c>
      <c r="AH410" s="360">
        <f t="shared" si="257"/>
        <v>0</v>
      </c>
      <c r="AI410" s="360">
        <f t="shared" si="257"/>
        <v>0</v>
      </c>
      <c r="AJ410" s="360">
        <f t="shared" si="257"/>
        <v>0</v>
      </c>
    </row>
    <row r="411" spans="4:36" outlineLevel="1" x14ac:dyDescent="0.3">
      <c r="I411" s="363"/>
    </row>
    <row r="412" spans="4:36" outlineLevel="1" x14ac:dyDescent="0.3">
      <c r="E412" s="422" t="s">
        <v>23</v>
      </c>
      <c r="I412" s="341" t="s">
        <v>1022</v>
      </c>
      <c r="J412" s="353">
        <f>+SUM(J407:J410)</f>
        <v>0</v>
      </c>
      <c r="L412" s="353">
        <f t="shared" ref="L412:AJ412" si="258">+SUM(L407:L410)</f>
        <v>0</v>
      </c>
      <c r="M412" s="353">
        <f t="shared" si="258"/>
        <v>0</v>
      </c>
      <c r="N412" s="353">
        <f t="shared" si="258"/>
        <v>0</v>
      </c>
      <c r="O412" s="353">
        <f t="shared" si="258"/>
        <v>0</v>
      </c>
      <c r="P412" s="353">
        <f t="shared" si="258"/>
        <v>0</v>
      </c>
      <c r="Q412" s="353">
        <f t="shared" si="258"/>
        <v>0</v>
      </c>
      <c r="R412" s="353">
        <f t="shared" si="258"/>
        <v>0</v>
      </c>
      <c r="S412" s="353">
        <f t="shared" si="258"/>
        <v>0</v>
      </c>
      <c r="T412" s="353">
        <f t="shared" si="258"/>
        <v>0</v>
      </c>
      <c r="U412" s="353">
        <f t="shared" si="258"/>
        <v>0</v>
      </c>
      <c r="V412" s="353">
        <f t="shared" si="258"/>
        <v>0</v>
      </c>
      <c r="W412" s="353">
        <f t="shared" si="258"/>
        <v>0</v>
      </c>
      <c r="X412" s="353">
        <f t="shared" si="258"/>
        <v>0</v>
      </c>
      <c r="Y412" s="353">
        <f t="shared" si="258"/>
        <v>0</v>
      </c>
      <c r="Z412" s="353">
        <f t="shared" si="258"/>
        <v>0</v>
      </c>
      <c r="AA412" s="353">
        <f t="shared" si="258"/>
        <v>0</v>
      </c>
      <c r="AB412" s="353">
        <f t="shared" si="258"/>
        <v>0</v>
      </c>
      <c r="AC412" s="353">
        <f t="shared" si="258"/>
        <v>0</v>
      </c>
      <c r="AD412" s="353">
        <f t="shared" si="258"/>
        <v>0</v>
      </c>
      <c r="AE412" s="353">
        <f t="shared" si="258"/>
        <v>0</v>
      </c>
      <c r="AF412" s="353">
        <f t="shared" si="258"/>
        <v>0</v>
      </c>
      <c r="AG412" s="353">
        <f t="shared" si="258"/>
        <v>0</v>
      </c>
      <c r="AH412" s="353">
        <f t="shared" si="258"/>
        <v>0</v>
      </c>
      <c r="AI412" s="353">
        <f t="shared" si="258"/>
        <v>0</v>
      </c>
      <c r="AJ412" s="353">
        <f t="shared" si="258"/>
        <v>0</v>
      </c>
    </row>
    <row r="413" spans="4:36" outlineLevel="1" x14ac:dyDescent="0.3"/>
    <row r="414" spans="4:36" ht="16.2" thickBot="1" x14ac:dyDescent="0.35">
      <c r="D414" s="329" t="s">
        <v>1021</v>
      </c>
      <c r="E414" s="329"/>
      <c r="F414" s="329"/>
      <c r="G414" s="329"/>
      <c r="H414" s="329"/>
      <c r="I414" s="329"/>
      <c r="J414" s="329"/>
      <c r="K414" s="329"/>
    </row>
    <row r="416" spans="4:36" outlineLevel="1" x14ac:dyDescent="0.3">
      <c r="D416" s="69" t="s">
        <v>76</v>
      </c>
      <c r="E416" s="69" t="s">
        <v>77</v>
      </c>
      <c r="J416" s="69" t="s">
        <v>791</v>
      </c>
      <c r="L416" s="69" t="str">
        <f t="shared" ref="L416:AJ416" si="259">+INDEX(l.reg.nom,L$6)</f>
        <v>Amazonas</v>
      </c>
      <c r="M416" s="69" t="str">
        <f t="shared" si="259"/>
        <v>Ancash</v>
      </c>
      <c r="N416" s="69" t="str">
        <f t="shared" si="259"/>
        <v>Apurímac</v>
      </c>
      <c r="O416" s="69" t="str">
        <f t="shared" si="259"/>
        <v>Arequipa</v>
      </c>
      <c r="P416" s="69" t="str">
        <f t="shared" si="259"/>
        <v>Ayacucho</v>
      </c>
      <c r="Q416" s="69" t="str">
        <f t="shared" si="259"/>
        <v>Cajamarca</v>
      </c>
      <c r="R416" s="69" t="str">
        <f t="shared" si="259"/>
        <v>Callao</v>
      </c>
      <c r="S416" s="69" t="str">
        <f t="shared" si="259"/>
        <v>Cusco</v>
      </c>
      <c r="T416" s="69" t="str">
        <f t="shared" si="259"/>
        <v>Huancavelica</v>
      </c>
      <c r="U416" s="69" t="str">
        <f t="shared" si="259"/>
        <v>Huánuco</v>
      </c>
      <c r="V416" s="69" t="str">
        <f t="shared" si="259"/>
        <v>Ica</v>
      </c>
      <c r="W416" s="69" t="str">
        <f t="shared" si="259"/>
        <v>Junín</v>
      </c>
      <c r="X416" s="69" t="str">
        <f t="shared" si="259"/>
        <v>La Libertad</v>
      </c>
      <c r="Y416" s="69" t="str">
        <f t="shared" si="259"/>
        <v>Lambayeque</v>
      </c>
      <c r="Z416" s="69" t="str">
        <f t="shared" si="259"/>
        <v>Lima</v>
      </c>
      <c r="AA416" s="69" t="str">
        <f t="shared" si="259"/>
        <v>Loreto</v>
      </c>
      <c r="AB416" s="69" t="str">
        <f t="shared" si="259"/>
        <v>Madre de Dios</v>
      </c>
      <c r="AC416" s="69" t="str">
        <f t="shared" si="259"/>
        <v>Moquegua</v>
      </c>
      <c r="AD416" s="69" t="str">
        <f t="shared" si="259"/>
        <v>Pasco</v>
      </c>
      <c r="AE416" s="69" t="str">
        <f t="shared" si="259"/>
        <v>Piura</v>
      </c>
      <c r="AF416" s="69" t="str">
        <f t="shared" si="259"/>
        <v>Puno</v>
      </c>
      <c r="AG416" s="69" t="str">
        <f t="shared" si="259"/>
        <v>San Martín</v>
      </c>
      <c r="AH416" s="69" t="str">
        <f t="shared" si="259"/>
        <v>Tacna</v>
      </c>
      <c r="AI416" s="69" t="str">
        <f t="shared" si="259"/>
        <v>Tumbes</v>
      </c>
      <c r="AJ416" s="69" t="str">
        <f t="shared" si="259"/>
        <v>Ucayali</v>
      </c>
    </row>
    <row r="417" spans="4:36" outlineLevel="1" x14ac:dyDescent="0.3">
      <c r="D417" s="70">
        <v>1</v>
      </c>
      <c r="E417" s="423" t="str">
        <f>INDEX(l.geo.nom2,D417)</f>
        <v>2G-Urbano</v>
      </c>
      <c r="I417" s="138" t="s">
        <v>1019</v>
      </c>
      <c r="J417" s="47">
        <f>+SUM(L417:AJ417)</f>
        <v>0</v>
      </c>
      <c r="L417" s="424">
        <f t="shared" ref="L417:AJ417" si="260">_xlfn.CEILING.MATH(L407/p.ran.2g.gabinete.per.BTS,1)</f>
        <v>0</v>
      </c>
      <c r="M417" s="424">
        <f t="shared" si="260"/>
        <v>0</v>
      </c>
      <c r="N417" s="424">
        <f t="shared" si="260"/>
        <v>0</v>
      </c>
      <c r="O417" s="424">
        <f t="shared" si="260"/>
        <v>0</v>
      </c>
      <c r="P417" s="424">
        <f t="shared" si="260"/>
        <v>0</v>
      </c>
      <c r="Q417" s="424">
        <f t="shared" si="260"/>
        <v>0</v>
      </c>
      <c r="R417" s="424">
        <f t="shared" si="260"/>
        <v>0</v>
      </c>
      <c r="S417" s="424">
        <f t="shared" si="260"/>
        <v>0</v>
      </c>
      <c r="T417" s="424">
        <f t="shared" si="260"/>
        <v>0</v>
      </c>
      <c r="U417" s="424">
        <f t="shared" si="260"/>
        <v>0</v>
      </c>
      <c r="V417" s="424">
        <f t="shared" si="260"/>
        <v>0</v>
      </c>
      <c r="W417" s="424">
        <f t="shared" si="260"/>
        <v>0</v>
      </c>
      <c r="X417" s="424">
        <f t="shared" si="260"/>
        <v>0</v>
      </c>
      <c r="Y417" s="424">
        <f t="shared" si="260"/>
        <v>0</v>
      </c>
      <c r="Z417" s="424">
        <f t="shared" si="260"/>
        <v>0</v>
      </c>
      <c r="AA417" s="424">
        <f t="shared" si="260"/>
        <v>0</v>
      </c>
      <c r="AB417" s="424">
        <f t="shared" si="260"/>
        <v>0</v>
      </c>
      <c r="AC417" s="424">
        <f t="shared" si="260"/>
        <v>0</v>
      </c>
      <c r="AD417" s="424">
        <f t="shared" si="260"/>
        <v>0</v>
      </c>
      <c r="AE417" s="424">
        <f t="shared" si="260"/>
        <v>0</v>
      </c>
      <c r="AF417" s="424">
        <f t="shared" si="260"/>
        <v>0</v>
      </c>
      <c r="AG417" s="424">
        <f t="shared" si="260"/>
        <v>0</v>
      </c>
      <c r="AH417" s="424">
        <f t="shared" si="260"/>
        <v>0</v>
      </c>
      <c r="AI417" s="424">
        <f t="shared" si="260"/>
        <v>0</v>
      </c>
      <c r="AJ417" s="424">
        <f t="shared" si="260"/>
        <v>0</v>
      </c>
    </row>
    <row r="418" spans="4:36" outlineLevel="1" x14ac:dyDescent="0.3">
      <c r="D418" s="70">
        <f>+D417+1</f>
        <v>2</v>
      </c>
      <c r="E418" s="423" t="str">
        <f>INDEX(l.geo.nom2,D418)</f>
        <v>2G-Suburbano</v>
      </c>
      <c r="I418" s="138" t="s">
        <v>1019</v>
      </c>
      <c r="J418" s="47">
        <f>+SUM(L418:AJ418)</f>
        <v>0</v>
      </c>
      <c r="L418" s="424">
        <f t="shared" ref="L418:AJ418" si="261">_xlfn.CEILING.MATH(L408/p.ran.2g.gabinete.per.BTS,1)</f>
        <v>0</v>
      </c>
      <c r="M418" s="424">
        <f t="shared" si="261"/>
        <v>0</v>
      </c>
      <c r="N418" s="424">
        <f t="shared" si="261"/>
        <v>0</v>
      </c>
      <c r="O418" s="424">
        <f t="shared" si="261"/>
        <v>0</v>
      </c>
      <c r="P418" s="424">
        <f t="shared" si="261"/>
        <v>0</v>
      </c>
      <c r="Q418" s="424">
        <f t="shared" si="261"/>
        <v>0</v>
      </c>
      <c r="R418" s="424">
        <f t="shared" si="261"/>
        <v>0</v>
      </c>
      <c r="S418" s="424">
        <f t="shared" si="261"/>
        <v>0</v>
      </c>
      <c r="T418" s="424">
        <f t="shared" si="261"/>
        <v>0</v>
      </c>
      <c r="U418" s="424">
        <f t="shared" si="261"/>
        <v>0</v>
      </c>
      <c r="V418" s="424">
        <f t="shared" si="261"/>
        <v>0</v>
      </c>
      <c r="W418" s="424">
        <f t="shared" si="261"/>
        <v>0</v>
      </c>
      <c r="X418" s="424">
        <f t="shared" si="261"/>
        <v>0</v>
      </c>
      <c r="Y418" s="424">
        <f t="shared" si="261"/>
        <v>0</v>
      </c>
      <c r="Z418" s="424">
        <f t="shared" si="261"/>
        <v>0</v>
      </c>
      <c r="AA418" s="424">
        <f t="shared" si="261"/>
        <v>0</v>
      </c>
      <c r="AB418" s="424">
        <f t="shared" si="261"/>
        <v>0</v>
      </c>
      <c r="AC418" s="424">
        <f t="shared" si="261"/>
        <v>0</v>
      </c>
      <c r="AD418" s="424">
        <f t="shared" si="261"/>
        <v>0</v>
      </c>
      <c r="AE418" s="424">
        <f t="shared" si="261"/>
        <v>0</v>
      </c>
      <c r="AF418" s="424">
        <f t="shared" si="261"/>
        <v>0</v>
      </c>
      <c r="AG418" s="424">
        <f t="shared" si="261"/>
        <v>0</v>
      </c>
      <c r="AH418" s="424">
        <f t="shared" si="261"/>
        <v>0</v>
      </c>
      <c r="AI418" s="424">
        <f t="shared" si="261"/>
        <v>0</v>
      </c>
      <c r="AJ418" s="424">
        <f t="shared" si="261"/>
        <v>0</v>
      </c>
    </row>
    <row r="419" spans="4:36" outlineLevel="1" x14ac:dyDescent="0.3">
      <c r="D419" s="70">
        <f>+D418+1</f>
        <v>3</v>
      </c>
      <c r="E419" s="423" t="str">
        <f>INDEX(l.geo.nom2,D419)</f>
        <v>2G-Rural</v>
      </c>
      <c r="I419" s="138" t="s">
        <v>1019</v>
      </c>
      <c r="J419" s="47">
        <f>+SUM(L419:AJ419)</f>
        <v>0</v>
      </c>
      <c r="L419" s="424">
        <f t="shared" ref="L419:AJ419" si="262">_xlfn.CEILING.MATH(L409/p.ran.2g.gabinete.per.BTS,1)</f>
        <v>0</v>
      </c>
      <c r="M419" s="424">
        <f t="shared" si="262"/>
        <v>0</v>
      </c>
      <c r="N419" s="424">
        <f t="shared" si="262"/>
        <v>0</v>
      </c>
      <c r="O419" s="424">
        <f t="shared" si="262"/>
        <v>0</v>
      </c>
      <c r="P419" s="424">
        <f t="shared" si="262"/>
        <v>0</v>
      </c>
      <c r="Q419" s="424">
        <f t="shared" si="262"/>
        <v>0</v>
      </c>
      <c r="R419" s="424">
        <f t="shared" si="262"/>
        <v>0</v>
      </c>
      <c r="S419" s="424">
        <f t="shared" si="262"/>
        <v>0</v>
      </c>
      <c r="T419" s="424">
        <f t="shared" si="262"/>
        <v>0</v>
      </c>
      <c r="U419" s="424">
        <f t="shared" si="262"/>
        <v>0</v>
      </c>
      <c r="V419" s="424">
        <f t="shared" si="262"/>
        <v>0</v>
      </c>
      <c r="W419" s="424">
        <f t="shared" si="262"/>
        <v>0</v>
      </c>
      <c r="X419" s="424">
        <f t="shared" si="262"/>
        <v>0</v>
      </c>
      <c r="Y419" s="424">
        <f t="shared" si="262"/>
        <v>0</v>
      </c>
      <c r="Z419" s="424">
        <f t="shared" si="262"/>
        <v>0</v>
      </c>
      <c r="AA419" s="424">
        <f t="shared" si="262"/>
        <v>0</v>
      </c>
      <c r="AB419" s="424">
        <f t="shared" si="262"/>
        <v>0</v>
      </c>
      <c r="AC419" s="424">
        <f t="shared" si="262"/>
        <v>0</v>
      </c>
      <c r="AD419" s="424">
        <f t="shared" si="262"/>
        <v>0</v>
      </c>
      <c r="AE419" s="424">
        <f t="shared" si="262"/>
        <v>0</v>
      </c>
      <c r="AF419" s="424">
        <f t="shared" si="262"/>
        <v>0</v>
      </c>
      <c r="AG419" s="424">
        <f t="shared" si="262"/>
        <v>0</v>
      </c>
      <c r="AH419" s="424">
        <f t="shared" si="262"/>
        <v>0</v>
      </c>
      <c r="AI419" s="424">
        <f t="shared" si="262"/>
        <v>0</v>
      </c>
      <c r="AJ419" s="424">
        <f t="shared" si="262"/>
        <v>0</v>
      </c>
    </row>
    <row r="420" spans="4:36" outlineLevel="1" x14ac:dyDescent="0.3">
      <c r="D420" s="70">
        <f>+D419+1</f>
        <v>4</v>
      </c>
      <c r="E420" s="423" t="str">
        <f>INDEX(l.geo.nom2,D420)</f>
        <v>2G-Libre</v>
      </c>
      <c r="I420" s="138" t="s">
        <v>1019</v>
      </c>
      <c r="J420" s="47">
        <f>+SUM(L420:AJ420)</f>
        <v>0</v>
      </c>
      <c r="L420" s="424">
        <f t="shared" ref="L420:AJ420" si="263">_xlfn.CEILING.MATH(L410/p.ran.2g.gabinete.per.BTS,1)</f>
        <v>0</v>
      </c>
      <c r="M420" s="424">
        <f t="shared" si="263"/>
        <v>0</v>
      </c>
      <c r="N420" s="424">
        <f t="shared" si="263"/>
        <v>0</v>
      </c>
      <c r="O420" s="424">
        <f t="shared" si="263"/>
        <v>0</v>
      </c>
      <c r="P420" s="424">
        <f t="shared" si="263"/>
        <v>0</v>
      </c>
      <c r="Q420" s="424">
        <f t="shared" si="263"/>
        <v>0</v>
      </c>
      <c r="R420" s="424">
        <f t="shared" si="263"/>
        <v>0</v>
      </c>
      <c r="S420" s="424">
        <f t="shared" si="263"/>
        <v>0</v>
      </c>
      <c r="T420" s="424">
        <f t="shared" si="263"/>
        <v>0</v>
      </c>
      <c r="U420" s="424">
        <f t="shared" si="263"/>
        <v>0</v>
      </c>
      <c r="V420" s="424">
        <f t="shared" si="263"/>
        <v>0</v>
      </c>
      <c r="W420" s="424">
        <f t="shared" si="263"/>
        <v>0</v>
      </c>
      <c r="X420" s="424">
        <f t="shared" si="263"/>
        <v>0</v>
      </c>
      <c r="Y420" s="424">
        <f t="shared" si="263"/>
        <v>0</v>
      </c>
      <c r="Z420" s="424">
        <f t="shared" si="263"/>
        <v>0</v>
      </c>
      <c r="AA420" s="424">
        <f t="shared" si="263"/>
        <v>0</v>
      </c>
      <c r="AB420" s="424">
        <f t="shared" si="263"/>
        <v>0</v>
      </c>
      <c r="AC420" s="424">
        <f t="shared" si="263"/>
        <v>0</v>
      </c>
      <c r="AD420" s="424">
        <f t="shared" si="263"/>
        <v>0</v>
      </c>
      <c r="AE420" s="424">
        <f t="shared" si="263"/>
        <v>0</v>
      </c>
      <c r="AF420" s="424">
        <f t="shared" si="263"/>
        <v>0</v>
      </c>
      <c r="AG420" s="424">
        <f t="shared" si="263"/>
        <v>0</v>
      </c>
      <c r="AH420" s="424">
        <f t="shared" si="263"/>
        <v>0</v>
      </c>
      <c r="AI420" s="424">
        <f t="shared" si="263"/>
        <v>0</v>
      </c>
      <c r="AJ420" s="424">
        <f t="shared" si="263"/>
        <v>0</v>
      </c>
    </row>
    <row r="421" spans="4:36" outlineLevel="1" x14ac:dyDescent="0.3"/>
    <row r="422" spans="4:36" outlineLevel="1" x14ac:dyDescent="0.3">
      <c r="E422" s="422" t="s">
        <v>23</v>
      </c>
      <c r="I422" s="341" t="s">
        <v>1018</v>
      </c>
      <c r="J422" s="353">
        <f>+SUM(J417:J420)</f>
        <v>0</v>
      </c>
      <c r="L422" s="353">
        <f t="shared" ref="L422:AJ422" si="264">+SUM(L417:L420)</f>
        <v>0</v>
      </c>
      <c r="M422" s="353">
        <f t="shared" si="264"/>
        <v>0</v>
      </c>
      <c r="N422" s="353">
        <f t="shared" si="264"/>
        <v>0</v>
      </c>
      <c r="O422" s="353">
        <f t="shared" si="264"/>
        <v>0</v>
      </c>
      <c r="P422" s="353">
        <f t="shared" si="264"/>
        <v>0</v>
      </c>
      <c r="Q422" s="353">
        <f t="shared" si="264"/>
        <v>0</v>
      </c>
      <c r="R422" s="353">
        <f t="shared" si="264"/>
        <v>0</v>
      </c>
      <c r="S422" s="353">
        <f t="shared" si="264"/>
        <v>0</v>
      </c>
      <c r="T422" s="353">
        <f t="shared" si="264"/>
        <v>0</v>
      </c>
      <c r="U422" s="353">
        <f t="shared" si="264"/>
        <v>0</v>
      </c>
      <c r="V422" s="353">
        <f t="shared" si="264"/>
        <v>0</v>
      </c>
      <c r="W422" s="353">
        <f t="shared" si="264"/>
        <v>0</v>
      </c>
      <c r="X422" s="353">
        <f t="shared" si="264"/>
        <v>0</v>
      </c>
      <c r="Y422" s="353">
        <f t="shared" si="264"/>
        <v>0</v>
      </c>
      <c r="Z422" s="353">
        <f t="shared" si="264"/>
        <v>0</v>
      </c>
      <c r="AA422" s="353">
        <f t="shared" si="264"/>
        <v>0</v>
      </c>
      <c r="AB422" s="353">
        <f t="shared" si="264"/>
        <v>0</v>
      </c>
      <c r="AC422" s="353">
        <f t="shared" si="264"/>
        <v>0</v>
      </c>
      <c r="AD422" s="353">
        <f t="shared" si="264"/>
        <v>0</v>
      </c>
      <c r="AE422" s="353">
        <f t="shared" si="264"/>
        <v>0</v>
      </c>
      <c r="AF422" s="353">
        <f t="shared" si="264"/>
        <v>0</v>
      </c>
      <c r="AG422" s="353">
        <f t="shared" si="264"/>
        <v>0</v>
      </c>
      <c r="AH422" s="353">
        <f t="shared" si="264"/>
        <v>0</v>
      </c>
      <c r="AI422" s="353">
        <f t="shared" si="264"/>
        <v>0</v>
      </c>
      <c r="AJ422" s="353">
        <f t="shared" si="264"/>
        <v>0</v>
      </c>
    </row>
    <row r="423" spans="4:36" outlineLevel="1" x14ac:dyDescent="0.3"/>
    <row r="424" spans="4:36" ht="16.2" thickBot="1" x14ac:dyDescent="0.35">
      <c r="D424" s="329" t="s">
        <v>1020</v>
      </c>
      <c r="E424" s="329"/>
      <c r="F424" s="329"/>
      <c r="G424" s="329"/>
      <c r="H424" s="329"/>
      <c r="I424" s="329"/>
      <c r="J424" s="329"/>
      <c r="K424" s="329"/>
    </row>
    <row r="426" spans="4:36" outlineLevel="1" x14ac:dyDescent="0.3">
      <c r="D426" s="69" t="s">
        <v>76</v>
      </c>
      <c r="E426" s="69" t="s">
        <v>77</v>
      </c>
      <c r="J426" s="69" t="s">
        <v>791</v>
      </c>
      <c r="L426" s="69" t="str">
        <f t="shared" ref="L426:AJ426" si="265">+INDEX(l.reg.nom,L$6)</f>
        <v>Amazonas</v>
      </c>
      <c r="M426" s="69" t="str">
        <f t="shared" si="265"/>
        <v>Ancash</v>
      </c>
      <c r="N426" s="69" t="str">
        <f t="shared" si="265"/>
        <v>Apurímac</v>
      </c>
      <c r="O426" s="69" t="str">
        <f t="shared" si="265"/>
        <v>Arequipa</v>
      </c>
      <c r="P426" s="69" t="str">
        <f t="shared" si="265"/>
        <v>Ayacucho</v>
      </c>
      <c r="Q426" s="69" t="str">
        <f t="shared" si="265"/>
        <v>Cajamarca</v>
      </c>
      <c r="R426" s="69" t="str">
        <f t="shared" si="265"/>
        <v>Callao</v>
      </c>
      <c r="S426" s="69" t="str">
        <f t="shared" si="265"/>
        <v>Cusco</v>
      </c>
      <c r="T426" s="69" t="str">
        <f t="shared" si="265"/>
        <v>Huancavelica</v>
      </c>
      <c r="U426" s="69" t="str">
        <f t="shared" si="265"/>
        <v>Huánuco</v>
      </c>
      <c r="V426" s="69" t="str">
        <f t="shared" si="265"/>
        <v>Ica</v>
      </c>
      <c r="W426" s="69" t="str">
        <f t="shared" si="265"/>
        <v>Junín</v>
      </c>
      <c r="X426" s="69" t="str">
        <f t="shared" si="265"/>
        <v>La Libertad</v>
      </c>
      <c r="Y426" s="69" t="str">
        <f t="shared" si="265"/>
        <v>Lambayeque</v>
      </c>
      <c r="Z426" s="69" t="str">
        <f t="shared" si="265"/>
        <v>Lima</v>
      </c>
      <c r="AA426" s="69" t="str">
        <f t="shared" si="265"/>
        <v>Loreto</v>
      </c>
      <c r="AB426" s="69" t="str">
        <f t="shared" si="265"/>
        <v>Madre de Dios</v>
      </c>
      <c r="AC426" s="69" t="str">
        <f t="shared" si="265"/>
        <v>Moquegua</v>
      </c>
      <c r="AD426" s="69" t="str">
        <f t="shared" si="265"/>
        <v>Pasco</v>
      </c>
      <c r="AE426" s="69" t="str">
        <f t="shared" si="265"/>
        <v>Piura</v>
      </c>
      <c r="AF426" s="69" t="str">
        <f t="shared" si="265"/>
        <v>Puno</v>
      </c>
      <c r="AG426" s="69" t="str">
        <f t="shared" si="265"/>
        <v>San Martín</v>
      </c>
      <c r="AH426" s="69" t="str">
        <f t="shared" si="265"/>
        <v>Tacna</v>
      </c>
      <c r="AI426" s="69" t="str">
        <f t="shared" si="265"/>
        <v>Tumbes</v>
      </c>
      <c r="AJ426" s="69" t="str">
        <f t="shared" si="265"/>
        <v>Ucayali</v>
      </c>
    </row>
    <row r="427" spans="4:36" outlineLevel="1" x14ac:dyDescent="0.3">
      <c r="D427" s="70">
        <v>1</v>
      </c>
      <c r="E427" s="423" t="str">
        <f>INDEX(l.geo.nom2,D427)</f>
        <v>2G-Urbano</v>
      </c>
      <c r="I427" s="138" t="s">
        <v>1019</v>
      </c>
      <c r="J427" s="47">
        <f>+SUM(L427:AJ427)</f>
        <v>250</v>
      </c>
      <c r="L427" s="360">
        <f t="shared" ref="L427:AJ427" si="266">+L377+L417</f>
        <v>10</v>
      </c>
      <c r="M427" s="360">
        <f t="shared" si="266"/>
        <v>10</v>
      </c>
      <c r="N427" s="360">
        <f t="shared" si="266"/>
        <v>10</v>
      </c>
      <c r="O427" s="360">
        <f t="shared" si="266"/>
        <v>10</v>
      </c>
      <c r="P427" s="360">
        <f t="shared" si="266"/>
        <v>10</v>
      </c>
      <c r="Q427" s="360">
        <f t="shared" si="266"/>
        <v>10</v>
      </c>
      <c r="R427" s="360">
        <f t="shared" si="266"/>
        <v>10</v>
      </c>
      <c r="S427" s="360">
        <f t="shared" si="266"/>
        <v>10</v>
      </c>
      <c r="T427" s="360">
        <f t="shared" si="266"/>
        <v>10</v>
      </c>
      <c r="U427" s="360">
        <f t="shared" si="266"/>
        <v>10</v>
      </c>
      <c r="V427" s="360">
        <f t="shared" si="266"/>
        <v>10</v>
      </c>
      <c r="W427" s="360">
        <f t="shared" si="266"/>
        <v>10</v>
      </c>
      <c r="X427" s="360">
        <f t="shared" si="266"/>
        <v>10</v>
      </c>
      <c r="Y427" s="360">
        <f t="shared" si="266"/>
        <v>10</v>
      </c>
      <c r="Z427" s="360">
        <f t="shared" si="266"/>
        <v>10</v>
      </c>
      <c r="AA427" s="360">
        <f t="shared" si="266"/>
        <v>10</v>
      </c>
      <c r="AB427" s="360">
        <f t="shared" si="266"/>
        <v>10</v>
      </c>
      <c r="AC427" s="360">
        <f t="shared" si="266"/>
        <v>10</v>
      </c>
      <c r="AD427" s="360">
        <f t="shared" si="266"/>
        <v>10</v>
      </c>
      <c r="AE427" s="360">
        <f t="shared" si="266"/>
        <v>10</v>
      </c>
      <c r="AF427" s="360">
        <f t="shared" si="266"/>
        <v>10</v>
      </c>
      <c r="AG427" s="360">
        <f t="shared" si="266"/>
        <v>10</v>
      </c>
      <c r="AH427" s="360">
        <f t="shared" si="266"/>
        <v>10</v>
      </c>
      <c r="AI427" s="360">
        <f t="shared" si="266"/>
        <v>10</v>
      </c>
      <c r="AJ427" s="360">
        <f t="shared" si="266"/>
        <v>10</v>
      </c>
    </row>
    <row r="428" spans="4:36" outlineLevel="1" x14ac:dyDescent="0.3">
      <c r="D428" s="70">
        <f>+D427+1</f>
        <v>2</v>
      </c>
      <c r="E428" s="423" t="str">
        <f>INDEX(l.geo.nom2,D428)</f>
        <v>2G-Suburbano</v>
      </c>
      <c r="I428" s="138" t="s">
        <v>1019</v>
      </c>
      <c r="J428" s="47">
        <f>+SUM(L428:AJ428)</f>
        <v>1000</v>
      </c>
      <c r="L428" s="360">
        <f t="shared" ref="L428:AJ428" si="267">+L378+L418</f>
        <v>40</v>
      </c>
      <c r="M428" s="360">
        <f t="shared" si="267"/>
        <v>40</v>
      </c>
      <c r="N428" s="360">
        <f t="shared" si="267"/>
        <v>40</v>
      </c>
      <c r="O428" s="360">
        <f t="shared" si="267"/>
        <v>40</v>
      </c>
      <c r="P428" s="360">
        <f t="shared" si="267"/>
        <v>40</v>
      </c>
      <c r="Q428" s="360">
        <f t="shared" si="267"/>
        <v>40</v>
      </c>
      <c r="R428" s="360">
        <f t="shared" si="267"/>
        <v>40</v>
      </c>
      <c r="S428" s="360">
        <f t="shared" si="267"/>
        <v>40</v>
      </c>
      <c r="T428" s="360">
        <f t="shared" si="267"/>
        <v>40</v>
      </c>
      <c r="U428" s="360">
        <f t="shared" si="267"/>
        <v>40</v>
      </c>
      <c r="V428" s="360">
        <f t="shared" si="267"/>
        <v>40</v>
      </c>
      <c r="W428" s="360">
        <f t="shared" si="267"/>
        <v>40</v>
      </c>
      <c r="X428" s="360">
        <f t="shared" si="267"/>
        <v>40</v>
      </c>
      <c r="Y428" s="360">
        <f t="shared" si="267"/>
        <v>40</v>
      </c>
      <c r="Z428" s="360">
        <f t="shared" si="267"/>
        <v>40</v>
      </c>
      <c r="AA428" s="360">
        <f t="shared" si="267"/>
        <v>40</v>
      </c>
      <c r="AB428" s="360">
        <f t="shared" si="267"/>
        <v>40</v>
      </c>
      <c r="AC428" s="360">
        <f t="shared" si="267"/>
        <v>40</v>
      </c>
      <c r="AD428" s="360">
        <f t="shared" si="267"/>
        <v>40</v>
      </c>
      <c r="AE428" s="360">
        <f t="shared" si="267"/>
        <v>40</v>
      </c>
      <c r="AF428" s="360">
        <f t="shared" si="267"/>
        <v>40</v>
      </c>
      <c r="AG428" s="360">
        <f t="shared" si="267"/>
        <v>40</v>
      </c>
      <c r="AH428" s="360">
        <f t="shared" si="267"/>
        <v>40</v>
      </c>
      <c r="AI428" s="360">
        <f t="shared" si="267"/>
        <v>40</v>
      </c>
      <c r="AJ428" s="360">
        <f t="shared" si="267"/>
        <v>40</v>
      </c>
    </row>
    <row r="429" spans="4:36" outlineLevel="1" x14ac:dyDescent="0.3">
      <c r="D429" s="70">
        <f>+D428+1</f>
        <v>3</v>
      </c>
      <c r="E429" s="423" t="str">
        <f>INDEX(l.geo.nom2,D429)</f>
        <v>2G-Rural</v>
      </c>
      <c r="I429" s="138" t="s">
        <v>1019</v>
      </c>
      <c r="J429" s="47">
        <f>+SUM(L429:AJ429)</f>
        <v>1750</v>
      </c>
      <c r="L429" s="360">
        <f t="shared" ref="L429:AJ429" si="268">+L379+L419</f>
        <v>70</v>
      </c>
      <c r="M429" s="360">
        <f t="shared" si="268"/>
        <v>70</v>
      </c>
      <c r="N429" s="360">
        <f t="shared" si="268"/>
        <v>70</v>
      </c>
      <c r="O429" s="360">
        <f t="shared" si="268"/>
        <v>70</v>
      </c>
      <c r="P429" s="360">
        <f t="shared" si="268"/>
        <v>70</v>
      </c>
      <c r="Q429" s="360">
        <f t="shared" si="268"/>
        <v>70</v>
      </c>
      <c r="R429" s="360">
        <f t="shared" si="268"/>
        <v>70</v>
      </c>
      <c r="S429" s="360">
        <f t="shared" si="268"/>
        <v>70</v>
      </c>
      <c r="T429" s="360">
        <f t="shared" si="268"/>
        <v>70</v>
      </c>
      <c r="U429" s="360">
        <f t="shared" si="268"/>
        <v>70</v>
      </c>
      <c r="V429" s="360">
        <f t="shared" si="268"/>
        <v>70</v>
      </c>
      <c r="W429" s="360">
        <f t="shared" si="268"/>
        <v>70</v>
      </c>
      <c r="X429" s="360">
        <f t="shared" si="268"/>
        <v>70</v>
      </c>
      <c r="Y429" s="360">
        <f t="shared" si="268"/>
        <v>70</v>
      </c>
      <c r="Z429" s="360">
        <f t="shared" si="268"/>
        <v>70</v>
      </c>
      <c r="AA429" s="360">
        <f t="shared" si="268"/>
        <v>70</v>
      </c>
      <c r="AB429" s="360">
        <f t="shared" si="268"/>
        <v>70</v>
      </c>
      <c r="AC429" s="360">
        <f t="shared" si="268"/>
        <v>70</v>
      </c>
      <c r="AD429" s="360">
        <f t="shared" si="268"/>
        <v>70</v>
      </c>
      <c r="AE429" s="360">
        <f t="shared" si="268"/>
        <v>70</v>
      </c>
      <c r="AF429" s="360">
        <f t="shared" si="268"/>
        <v>70</v>
      </c>
      <c r="AG429" s="360">
        <f t="shared" si="268"/>
        <v>70</v>
      </c>
      <c r="AH429" s="360">
        <f t="shared" si="268"/>
        <v>70</v>
      </c>
      <c r="AI429" s="360">
        <f t="shared" si="268"/>
        <v>70</v>
      </c>
      <c r="AJ429" s="360">
        <f t="shared" si="268"/>
        <v>70</v>
      </c>
    </row>
    <row r="430" spans="4:36" outlineLevel="1" x14ac:dyDescent="0.3">
      <c r="D430" s="70">
        <f>+D429+1</f>
        <v>4</v>
      </c>
      <c r="E430" s="423" t="str">
        <f>INDEX(l.geo.nom2,D430)</f>
        <v>2G-Libre</v>
      </c>
      <c r="I430" s="138" t="s">
        <v>1019</v>
      </c>
      <c r="J430" s="47">
        <f>+SUM(L430:AJ430)</f>
        <v>0</v>
      </c>
      <c r="L430" s="360">
        <f t="shared" ref="L430:AJ430" si="269">+L380+L420</f>
        <v>0</v>
      </c>
      <c r="M430" s="360">
        <f t="shared" si="269"/>
        <v>0</v>
      </c>
      <c r="N430" s="360">
        <f t="shared" si="269"/>
        <v>0</v>
      </c>
      <c r="O430" s="360">
        <f t="shared" si="269"/>
        <v>0</v>
      </c>
      <c r="P430" s="360">
        <f t="shared" si="269"/>
        <v>0</v>
      </c>
      <c r="Q430" s="360">
        <f t="shared" si="269"/>
        <v>0</v>
      </c>
      <c r="R430" s="360">
        <f t="shared" si="269"/>
        <v>0</v>
      </c>
      <c r="S430" s="360">
        <f t="shared" si="269"/>
        <v>0</v>
      </c>
      <c r="T430" s="360">
        <f t="shared" si="269"/>
        <v>0</v>
      </c>
      <c r="U430" s="360">
        <f t="shared" si="269"/>
        <v>0</v>
      </c>
      <c r="V430" s="360">
        <f t="shared" si="269"/>
        <v>0</v>
      </c>
      <c r="W430" s="360">
        <f t="shared" si="269"/>
        <v>0</v>
      </c>
      <c r="X430" s="360">
        <f t="shared" si="269"/>
        <v>0</v>
      </c>
      <c r="Y430" s="360">
        <f t="shared" si="269"/>
        <v>0</v>
      </c>
      <c r="Z430" s="360">
        <f t="shared" si="269"/>
        <v>0</v>
      </c>
      <c r="AA430" s="360">
        <f t="shared" si="269"/>
        <v>0</v>
      </c>
      <c r="AB430" s="360">
        <f t="shared" si="269"/>
        <v>0</v>
      </c>
      <c r="AC430" s="360">
        <f t="shared" si="269"/>
        <v>0</v>
      </c>
      <c r="AD430" s="360">
        <f t="shared" si="269"/>
        <v>0</v>
      </c>
      <c r="AE430" s="360">
        <f t="shared" si="269"/>
        <v>0</v>
      </c>
      <c r="AF430" s="360">
        <f t="shared" si="269"/>
        <v>0</v>
      </c>
      <c r="AG430" s="360">
        <f t="shared" si="269"/>
        <v>0</v>
      </c>
      <c r="AH430" s="360">
        <f t="shared" si="269"/>
        <v>0</v>
      </c>
      <c r="AI430" s="360">
        <f t="shared" si="269"/>
        <v>0</v>
      </c>
      <c r="AJ430" s="360">
        <f t="shared" si="269"/>
        <v>0</v>
      </c>
    </row>
    <row r="431" spans="4:36" outlineLevel="1" x14ac:dyDescent="0.3"/>
    <row r="432" spans="4:36" outlineLevel="1" x14ac:dyDescent="0.3">
      <c r="E432" s="422" t="s">
        <v>23</v>
      </c>
      <c r="I432" s="341" t="s">
        <v>1018</v>
      </c>
      <c r="J432" s="353">
        <f>+SUM(J427:J430)</f>
        <v>3000</v>
      </c>
      <c r="L432" s="353">
        <f t="shared" ref="L432:AJ432" si="270">+SUM(L427:L430)</f>
        <v>120</v>
      </c>
      <c r="M432" s="353">
        <f t="shared" si="270"/>
        <v>120</v>
      </c>
      <c r="N432" s="353">
        <f t="shared" si="270"/>
        <v>120</v>
      </c>
      <c r="O432" s="353">
        <f t="shared" si="270"/>
        <v>120</v>
      </c>
      <c r="P432" s="353">
        <f t="shared" si="270"/>
        <v>120</v>
      </c>
      <c r="Q432" s="353">
        <f t="shared" si="270"/>
        <v>120</v>
      </c>
      <c r="R432" s="353">
        <f t="shared" si="270"/>
        <v>120</v>
      </c>
      <c r="S432" s="353">
        <f t="shared" si="270"/>
        <v>120</v>
      </c>
      <c r="T432" s="353">
        <f t="shared" si="270"/>
        <v>120</v>
      </c>
      <c r="U432" s="353">
        <f t="shared" si="270"/>
        <v>120</v>
      </c>
      <c r="V432" s="353">
        <f t="shared" si="270"/>
        <v>120</v>
      </c>
      <c r="W432" s="353">
        <f t="shared" si="270"/>
        <v>120</v>
      </c>
      <c r="X432" s="353">
        <f t="shared" si="270"/>
        <v>120</v>
      </c>
      <c r="Y432" s="353">
        <f t="shared" si="270"/>
        <v>120</v>
      </c>
      <c r="Z432" s="353">
        <f t="shared" si="270"/>
        <v>120</v>
      </c>
      <c r="AA432" s="353">
        <f t="shared" si="270"/>
        <v>120</v>
      </c>
      <c r="AB432" s="353">
        <f t="shared" si="270"/>
        <v>120</v>
      </c>
      <c r="AC432" s="353">
        <f t="shared" si="270"/>
        <v>120</v>
      </c>
      <c r="AD432" s="353">
        <f t="shared" si="270"/>
        <v>120</v>
      </c>
      <c r="AE432" s="353">
        <f t="shared" si="270"/>
        <v>120</v>
      </c>
      <c r="AF432" s="353">
        <f t="shared" si="270"/>
        <v>120</v>
      </c>
      <c r="AG432" s="353">
        <f t="shared" si="270"/>
        <v>120</v>
      </c>
      <c r="AH432" s="353">
        <f t="shared" si="270"/>
        <v>120</v>
      </c>
      <c r="AI432" s="353">
        <f t="shared" si="270"/>
        <v>120</v>
      </c>
      <c r="AJ432" s="353">
        <f t="shared" si="270"/>
        <v>120</v>
      </c>
    </row>
    <row r="433" spans="3:36" outlineLevel="1" x14ac:dyDescent="0.3"/>
    <row r="434" spans="3:36" ht="18" thickBot="1" x14ac:dyDescent="0.35">
      <c r="C434" s="339" t="s">
        <v>1017</v>
      </c>
      <c r="D434" s="339"/>
      <c r="E434" s="339"/>
      <c r="F434" s="339"/>
      <c r="G434" s="339"/>
      <c r="H434" s="339"/>
      <c r="I434" s="339"/>
      <c r="J434" s="339"/>
      <c r="K434" s="339"/>
    </row>
    <row r="436" spans="3:36" ht="16.2" thickBot="1" x14ac:dyDescent="0.35">
      <c r="D436" s="329" t="s">
        <v>1016</v>
      </c>
      <c r="E436" s="329"/>
      <c r="F436" s="329"/>
      <c r="G436" s="329"/>
      <c r="H436" s="329"/>
      <c r="I436" s="329"/>
      <c r="J436" s="329"/>
      <c r="K436" s="329"/>
    </row>
    <row r="438" spans="3:36" outlineLevel="1" x14ac:dyDescent="0.3">
      <c r="D438" s="69" t="s">
        <v>76</v>
      </c>
      <c r="E438" s="69" t="s">
        <v>77</v>
      </c>
      <c r="J438" s="69" t="s">
        <v>791</v>
      </c>
      <c r="L438" s="69" t="str">
        <f t="shared" ref="L438:AJ438" si="271">+INDEX(l.reg.nom,L$6)</f>
        <v>Amazonas</v>
      </c>
      <c r="M438" s="69" t="str">
        <f t="shared" si="271"/>
        <v>Ancash</v>
      </c>
      <c r="N438" s="69" t="str">
        <f t="shared" si="271"/>
        <v>Apurímac</v>
      </c>
      <c r="O438" s="69" t="str">
        <f t="shared" si="271"/>
        <v>Arequipa</v>
      </c>
      <c r="P438" s="69" t="str">
        <f t="shared" si="271"/>
        <v>Ayacucho</v>
      </c>
      <c r="Q438" s="69" t="str">
        <f t="shared" si="271"/>
        <v>Cajamarca</v>
      </c>
      <c r="R438" s="69" t="str">
        <f t="shared" si="271"/>
        <v>Callao</v>
      </c>
      <c r="S438" s="69" t="str">
        <f t="shared" si="271"/>
        <v>Cusco</v>
      </c>
      <c r="T438" s="69" t="str">
        <f t="shared" si="271"/>
        <v>Huancavelica</v>
      </c>
      <c r="U438" s="69" t="str">
        <f t="shared" si="271"/>
        <v>Huánuco</v>
      </c>
      <c r="V438" s="69" t="str">
        <f t="shared" si="271"/>
        <v>Ica</v>
      </c>
      <c r="W438" s="69" t="str">
        <f t="shared" si="271"/>
        <v>Junín</v>
      </c>
      <c r="X438" s="69" t="str">
        <f t="shared" si="271"/>
        <v>La Libertad</v>
      </c>
      <c r="Y438" s="69" t="str">
        <f t="shared" si="271"/>
        <v>Lambayeque</v>
      </c>
      <c r="Z438" s="69" t="str">
        <f t="shared" si="271"/>
        <v>Lima</v>
      </c>
      <c r="AA438" s="69" t="str">
        <f t="shared" si="271"/>
        <v>Loreto</v>
      </c>
      <c r="AB438" s="69" t="str">
        <f t="shared" si="271"/>
        <v>Madre de Dios</v>
      </c>
      <c r="AC438" s="69" t="str">
        <f t="shared" si="271"/>
        <v>Moquegua</v>
      </c>
      <c r="AD438" s="69" t="str">
        <f t="shared" si="271"/>
        <v>Pasco</v>
      </c>
      <c r="AE438" s="69" t="str">
        <f t="shared" si="271"/>
        <v>Piura</v>
      </c>
      <c r="AF438" s="69" t="str">
        <f t="shared" si="271"/>
        <v>Puno</v>
      </c>
      <c r="AG438" s="69" t="str">
        <f t="shared" si="271"/>
        <v>San Martín</v>
      </c>
      <c r="AH438" s="69" t="str">
        <f t="shared" si="271"/>
        <v>Tacna</v>
      </c>
      <c r="AI438" s="69" t="str">
        <f t="shared" si="271"/>
        <v>Tumbes</v>
      </c>
      <c r="AJ438" s="69" t="str">
        <f t="shared" si="271"/>
        <v>Ucayali</v>
      </c>
    </row>
    <row r="439" spans="3:36" outlineLevel="1" x14ac:dyDescent="0.3">
      <c r="D439" s="70">
        <v>5</v>
      </c>
      <c r="E439" s="417" t="str">
        <f>INDEX(l.geo.nom2,D439)</f>
        <v>3G-Urbano</v>
      </c>
      <c r="I439" s="138" t="s">
        <v>979</v>
      </c>
      <c r="J439" s="47">
        <f>+SUM(L439:AJ439)</f>
        <v>250</v>
      </c>
      <c r="L439" s="360">
        <f t="shared" ref="L439:U442" si="272">+INDEX(L$14:L$33,$D439)</f>
        <v>10</v>
      </c>
      <c r="M439" s="360">
        <f t="shared" si="272"/>
        <v>10</v>
      </c>
      <c r="N439" s="360">
        <f t="shared" si="272"/>
        <v>10</v>
      </c>
      <c r="O439" s="360">
        <f t="shared" si="272"/>
        <v>10</v>
      </c>
      <c r="P439" s="360">
        <f t="shared" si="272"/>
        <v>10</v>
      </c>
      <c r="Q439" s="360">
        <f t="shared" si="272"/>
        <v>10</v>
      </c>
      <c r="R439" s="360">
        <f t="shared" si="272"/>
        <v>10</v>
      </c>
      <c r="S439" s="360">
        <f t="shared" si="272"/>
        <v>10</v>
      </c>
      <c r="T439" s="360">
        <f t="shared" si="272"/>
        <v>10</v>
      </c>
      <c r="U439" s="360">
        <f t="shared" si="272"/>
        <v>10</v>
      </c>
      <c r="V439" s="360">
        <f t="shared" ref="V439:AJ442" si="273">+INDEX(V$14:V$33,$D439)</f>
        <v>10</v>
      </c>
      <c r="W439" s="360">
        <f t="shared" si="273"/>
        <v>10</v>
      </c>
      <c r="X439" s="360">
        <f t="shared" si="273"/>
        <v>10</v>
      </c>
      <c r="Y439" s="360">
        <f t="shared" si="273"/>
        <v>10</v>
      </c>
      <c r="Z439" s="360">
        <f t="shared" si="273"/>
        <v>10</v>
      </c>
      <c r="AA439" s="360">
        <f t="shared" si="273"/>
        <v>10</v>
      </c>
      <c r="AB439" s="360">
        <f t="shared" si="273"/>
        <v>10</v>
      </c>
      <c r="AC439" s="360">
        <f t="shared" si="273"/>
        <v>10</v>
      </c>
      <c r="AD439" s="360">
        <f t="shared" si="273"/>
        <v>10</v>
      </c>
      <c r="AE439" s="360">
        <f t="shared" si="273"/>
        <v>10</v>
      </c>
      <c r="AF439" s="360">
        <f t="shared" si="273"/>
        <v>10</v>
      </c>
      <c r="AG439" s="360">
        <f t="shared" si="273"/>
        <v>10</v>
      </c>
      <c r="AH439" s="360">
        <f t="shared" si="273"/>
        <v>10</v>
      </c>
      <c r="AI439" s="360">
        <f t="shared" si="273"/>
        <v>10</v>
      </c>
      <c r="AJ439" s="360">
        <f t="shared" si="273"/>
        <v>10</v>
      </c>
    </row>
    <row r="440" spans="3:36" outlineLevel="1" x14ac:dyDescent="0.3">
      <c r="D440" s="70">
        <f>+D439+1</f>
        <v>6</v>
      </c>
      <c r="E440" s="417" t="str">
        <f>INDEX(l.geo.nom2,D440)</f>
        <v>3G-Suburbano</v>
      </c>
      <c r="I440" s="138" t="s">
        <v>979</v>
      </c>
      <c r="J440" s="47">
        <f>+SUM(L440:AJ440)</f>
        <v>1000</v>
      </c>
      <c r="L440" s="360">
        <f t="shared" si="272"/>
        <v>40</v>
      </c>
      <c r="M440" s="360">
        <f t="shared" si="272"/>
        <v>40</v>
      </c>
      <c r="N440" s="360">
        <f t="shared" si="272"/>
        <v>40</v>
      </c>
      <c r="O440" s="360">
        <f t="shared" si="272"/>
        <v>40</v>
      </c>
      <c r="P440" s="360">
        <f t="shared" si="272"/>
        <v>40</v>
      </c>
      <c r="Q440" s="360">
        <f t="shared" si="272"/>
        <v>40</v>
      </c>
      <c r="R440" s="360">
        <f t="shared" si="272"/>
        <v>40</v>
      </c>
      <c r="S440" s="360">
        <f t="shared" si="272"/>
        <v>40</v>
      </c>
      <c r="T440" s="360">
        <f t="shared" si="272"/>
        <v>40</v>
      </c>
      <c r="U440" s="360">
        <f t="shared" si="272"/>
        <v>40</v>
      </c>
      <c r="V440" s="360">
        <f t="shared" si="273"/>
        <v>40</v>
      </c>
      <c r="W440" s="360">
        <f t="shared" si="273"/>
        <v>40</v>
      </c>
      <c r="X440" s="360">
        <f t="shared" si="273"/>
        <v>40</v>
      </c>
      <c r="Y440" s="360">
        <f t="shared" si="273"/>
        <v>40</v>
      </c>
      <c r="Z440" s="360">
        <f t="shared" si="273"/>
        <v>40</v>
      </c>
      <c r="AA440" s="360">
        <f t="shared" si="273"/>
        <v>40</v>
      </c>
      <c r="AB440" s="360">
        <f t="shared" si="273"/>
        <v>40</v>
      </c>
      <c r="AC440" s="360">
        <f t="shared" si="273"/>
        <v>40</v>
      </c>
      <c r="AD440" s="360">
        <f t="shared" si="273"/>
        <v>40</v>
      </c>
      <c r="AE440" s="360">
        <f t="shared" si="273"/>
        <v>40</v>
      </c>
      <c r="AF440" s="360">
        <f t="shared" si="273"/>
        <v>40</v>
      </c>
      <c r="AG440" s="360">
        <f t="shared" si="273"/>
        <v>40</v>
      </c>
      <c r="AH440" s="360">
        <f t="shared" si="273"/>
        <v>40</v>
      </c>
      <c r="AI440" s="360">
        <f t="shared" si="273"/>
        <v>40</v>
      </c>
      <c r="AJ440" s="360">
        <f t="shared" si="273"/>
        <v>40</v>
      </c>
    </row>
    <row r="441" spans="3:36" outlineLevel="1" x14ac:dyDescent="0.3">
      <c r="D441" s="70">
        <f>+D440+1</f>
        <v>7</v>
      </c>
      <c r="E441" s="417" t="str">
        <f>INDEX(l.geo.nom2,D441)</f>
        <v>3G-Rural</v>
      </c>
      <c r="I441" s="138" t="s">
        <v>979</v>
      </c>
      <c r="J441" s="47">
        <f>+SUM(L441:AJ441)</f>
        <v>1750</v>
      </c>
      <c r="L441" s="360">
        <f t="shared" si="272"/>
        <v>70</v>
      </c>
      <c r="M441" s="360">
        <f t="shared" si="272"/>
        <v>70</v>
      </c>
      <c r="N441" s="360">
        <f t="shared" si="272"/>
        <v>70</v>
      </c>
      <c r="O441" s="360">
        <f t="shared" si="272"/>
        <v>70</v>
      </c>
      <c r="P441" s="360">
        <f t="shared" si="272"/>
        <v>70</v>
      </c>
      <c r="Q441" s="360">
        <f t="shared" si="272"/>
        <v>70</v>
      </c>
      <c r="R441" s="360">
        <f t="shared" si="272"/>
        <v>70</v>
      </c>
      <c r="S441" s="360">
        <f t="shared" si="272"/>
        <v>70</v>
      </c>
      <c r="T441" s="360">
        <f t="shared" si="272"/>
        <v>70</v>
      </c>
      <c r="U441" s="360">
        <f t="shared" si="272"/>
        <v>70</v>
      </c>
      <c r="V441" s="360">
        <f t="shared" si="273"/>
        <v>70</v>
      </c>
      <c r="W441" s="360">
        <f t="shared" si="273"/>
        <v>70</v>
      </c>
      <c r="X441" s="360">
        <f t="shared" si="273"/>
        <v>70</v>
      </c>
      <c r="Y441" s="360">
        <f t="shared" si="273"/>
        <v>70</v>
      </c>
      <c r="Z441" s="360">
        <f t="shared" si="273"/>
        <v>70</v>
      </c>
      <c r="AA441" s="360">
        <f t="shared" si="273"/>
        <v>70</v>
      </c>
      <c r="AB441" s="360">
        <f t="shared" si="273"/>
        <v>70</v>
      </c>
      <c r="AC441" s="360">
        <f t="shared" si="273"/>
        <v>70</v>
      </c>
      <c r="AD441" s="360">
        <f t="shared" si="273"/>
        <v>70</v>
      </c>
      <c r="AE441" s="360">
        <f t="shared" si="273"/>
        <v>70</v>
      </c>
      <c r="AF441" s="360">
        <f t="shared" si="273"/>
        <v>70</v>
      </c>
      <c r="AG441" s="360">
        <f t="shared" si="273"/>
        <v>70</v>
      </c>
      <c r="AH441" s="360">
        <f t="shared" si="273"/>
        <v>70</v>
      </c>
      <c r="AI441" s="360">
        <f t="shared" si="273"/>
        <v>70</v>
      </c>
      <c r="AJ441" s="360">
        <f t="shared" si="273"/>
        <v>70</v>
      </c>
    </row>
    <row r="442" spans="3:36" outlineLevel="1" x14ac:dyDescent="0.3">
      <c r="D442" s="70">
        <f>+D441+1</f>
        <v>8</v>
      </c>
      <c r="E442" s="417" t="str">
        <f>INDEX(l.geo.nom2,D442)</f>
        <v>3G-Libre</v>
      </c>
      <c r="I442" s="138" t="s">
        <v>979</v>
      </c>
      <c r="J442" s="47">
        <f>+SUM(L442:AJ442)</f>
        <v>0</v>
      </c>
      <c r="L442" s="360">
        <f t="shared" si="272"/>
        <v>0</v>
      </c>
      <c r="M442" s="360">
        <f t="shared" si="272"/>
        <v>0</v>
      </c>
      <c r="N442" s="360">
        <f t="shared" si="272"/>
        <v>0</v>
      </c>
      <c r="O442" s="360">
        <f t="shared" si="272"/>
        <v>0</v>
      </c>
      <c r="P442" s="360">
        <f t="shared" si="272"/>
        <v>0</v>
      </c>
      <c r="Q442" s="360">
        <f t="shared" si="272"/>
        <v>0</v>
      </c>
      <c r="R442" s="360">
        <f t="shared" si="272"/>
        <v>0</v>
      </c>
      <c r="S442" s="360">
        <f t="shared" si="272"/>
        <v>0</v>
      </c>
      <c r="T442" s="360">
        <f t="shared" si="272"/>
        <v>0</v>
      </c>
      <c r="U442" s="360">
        <f t="shared" si="272"/>
        <v>0</v>
      </c>
      <c r="V442" s="360">
        <f t="shared" si="273"/>
        <v>0</v>
      </c>
      <c r="W442" s="360">
        <f t="shared" si="273"/>
        <v>0</v>
      </c>
      <c r="X442" s="360">
        <f t="shared" si="273"/>
        <v>0</v>
      </c>
      <c r="Y442" s="360">
        <f t="shared" si="273"/>
        <v>0</v>
      </c>
      <c r="Z442" s="360">
        <f t="shared" si="273"/>
        <v>0</v>
      </c>
      <c r="AA442" s="360">
        <f t="shared" si="273"/>
        <v>0</v>
      </c>
      <c r="AB442" s="360">
        <f t="shared" si="273"/>
        <v>0</v>
      </c>
      <c r="AC442" s="360">
        <f t="shared" si="273"/>
        <v>0</v>
      </c>
      <c r="AD442" s="360">
        <f t="shared" si="273"/>
        <v>0</v>
      </c>
      <c r="AE442" s="360">
        <f t="shared" si="273"/>
        <v>0</v>
      </c>
      <c r="AF442" s="360">
        <f t="shared" si="273"/>
        <v>0</v>
      </c>
      <c r="AG442" s="360">
        <f t="shared" si="273"/>
        <v>0</v>
      </c>
      <c r="AH442" s="360">
        <f t="shared" si="273"/>
        <v>0</v>
      </c>
      <c r="AI442" s="360">
        <f t="shared" si="273"/>
        <v>0</v>
      </c>
      <c r="AJ442" s="360">
        <f t="shared" si="273"/>
        <v>0</v>
      </c>
    </row>
    <row r="443" spans="3:36" outlineLevel="1" x14ac:dyDescent="0.3"/>
    <row r="444" spans="3:36" outlineLevel="1" x14ac:dyDescent="0.3">
      <c r="E444" s="415" t="s">
        <v>23</v>
      </c>
      <c r="I444" s="341" t="s">
        <v>979</v>
      </c>
      <c r="J444" s="353">
        <f>+SUM(J439:J442)</f>
        <v>3000</v>
      </c>
      <c r="L444" s="353">
        <f t="shared" ref="L444:AJ444" si="274">+SUM(L439:L442)</f>
        <v>120</v>
      </c>
      <c r="M444" s="353">
        <f t="shared" si="274"/>
        <v>120</v>
      </c>
      <c r="N444" s="353">
        <f t="shared" si="274"/>
        <v>120</v>
      </c>
      <c r="O444" s="353">
        <f t="shared" si="274"/>
        <v>120</v>
      </c>
      <c r="P444" s="353">
        <f t="shared" si="274"/>
        <v>120</v>
      </c>
      <c r="Q444" s="353">
        <f t="shared" si="274"/>
        <v>120</v>
      </c>
      <c r="R444" s="353">
        <f t="shared" si="274"/>
        <v>120</v>
      </c>
      <c r="S444" s="353">
        <f t="shared" si="274"/>
        <v>120</v>
      </c>
      <c r="T444" s="353">
        <f t="shared" si="274"/>
        <v>120</v>
      </c>
      <c r="U444" s="353">
        <f t="shared" si="274"/>
        <v>120</v>
      </c>
      <c r="V444" s="353">
        <f t="shared" si="274"/>
        <v>120</v>
      </c>
      <c r="W444" s="353">
        <f t="shared" si="274"/>
        <v>120</v>
      </c>
      <c r="X444" s="353">
        <f t="shared" si="274"/>
        <v>120</v>
      </c>
      <c r="Y444" s="353">
        <f t="shared" si="274"/>
        <v>120</v>
      </c>
      <c r="Z444" s="353">
        <f t="shared" si="274"/>
        <v>120</v>
      </c>
      <c r="AA444" s="353">
        <f t="shared" si="274"/>
        <v>120</v>
      </c>
      <c r="AB444" s="353">
        <f t="shared" si="274"/>
        <v>120</v>
      </c>
      <c r="AC444" s="353">
        <f t="shared" si="274"/>
        <v>120</v>
      </c>
      <c r="AD444" s="353">
        <f t="shared" si="274"/>
        <v>120</v>
      </c>
      <c r="AE444" s="353">
        <f t="shared" si="274"/>
        <v>120</v>
      </c>
      <c r="AF444" s="353">
        <f t="shared" si="274"/>
        <v>120</v>
      </c>
      <c r="AG444" s="353">
        <f t="shared" si="274"/>
        <v>120</v>
      </c>
      <c r="AH444" s="353">
        <f t="shared" si="274"/>
        <v>120</v>
      </c>
      <c r="AI444" s="353">
        <f t="shared" si="274"/>
        <v>120</v>
      </c>
      <c r="AJ444" s="353">
        <f t="shared" si="274"/>
        <v>120</v>
      </c>
    </row>
    <row r="445" spans="3:36" outlineLevel="1" x14ac:dyDescent="0.3"/>
    <row r="446" spans="3:36" ht="16.2" thickBot="1" x14ac:dyDescent="0.35">
      <c r="D446" s="329" t="s">
        <v>1015</v>
      </c>
      <c r="E446" s="329"/>
      <c r="F446" s="329"/>
      <c r="G446" s="329"/>
      <c r="H446" s="329"/>
      <c r="I446" s="329"/>
      <c r="J446" s="329"/>
      <c r="K446" s="329"/>
    </row>
    <row r="448" spans="3:36" x14ac:dyDescent="0.3">
      <c r="D448" s="68" t="s">
        <v>1014</v>
      </c>
      <c r="E448" s="68"/>
      <c r="F448" s="67"/>
      <c r="G448" s="67"/>
      <c r="H448" s="67"/>
      <c r="I448" s="67"/>
      <c r="J448" s="67"/>
      <c r="K448" s="67"/>
    </row>
    <row r="450" spans="4:36" outlineLevel="1" x14ac:dyDescent="0.3">
      <c r="D450" s="69" t="s">
        <v>76</v>
      </c>
      <c r="E450" s="69" t="s">
        <v>77</v>
      </c>
      <c r="J450" s="69" t="s">
        <v>791</v>
      </c>
      <c r="L450" s="69" t="str">
        <f t="shared" ref="L450:AJ450" si="275">+INDEX(l.reg.nom,L$6)</f>
        <v>Amazonas</v>
      </c>
      <c r="M450" s="69" t="str">
        <f t="shared" si="275"/>
        <v>Ancash</v>
      </c>
      <c r="N450" s="69" t="str">
        <f t="shared" si="275"/>
        <v>Apurímac</v>
      </c>
      <c r="O450" s="69" t="str">
        <f t="shared" si="275"/>
        <v>Arequipa</v>
      </c>
      <c r="P450" s="69" t="str">
        <f t="shared" si="275"/>
        <v>Ayacucho</v>
      </c>
      <c r="Q450" s="69" t="str">
        <f t="shared" si="275"/>
        <v>Cajamarca</v>
      </c>
      <c r="R450" s="69" t="str">
        <f t="shared" si="275"/>
        <v>Callao</v>
      </c>
      <c r="S450" s="69" t="str">
        <f t="shared" si="275"/>
        <v>Cusco</v>
      </c>
      <c r="T450" s="69" t="str">
        <f t="shared" si="275"/>
        <v>Huancavelica</v>
      </c>
      <c r="U450" s="69" t="str">
        <f t="shared" si="275"/>
        <v>Huánuco</v>
      </c>
      <c r="V450" s="69" t="str">
        <f t="shared" si="275"/>
        <v>Ica</v>
      </c>
      <c r="W450" s="69" t="str">
        <f t="shared" si="275"/>
        <v>Junín</v>
      </c>
      <c r="X450" s="69" t="str">
        <f t="shared" si="275"/>
        <v>La Libertad</v>
      </c>
      <c r="Y450" s="69" t="str">
        <f t="shared" si="275"/>
        <v>Lambayeque</v>
      </c>
      <c r="Z450" s="69" t="str">
        <f t="shared" si="275"/>
        <v>Lima</v>
      </c>
      <c r="AA450" s="69" t="str">
        <f t="shared" si="275"/>
        <v>Loreto</v>
      </c>
      <c r="AB450" s="69" t="str">
        <f t="shared" si="275"/>
        <v>Madre de Dios</v>
      </c>
      <c r="AC450" s="69" t="str">
        <f t="shared" si="275"/>
        <v>Moquegua</v>
      </c>
      <c r="AD450" s="69" t="str">
        <f t="shared" si="275"/>
        <v>Pasco</v>
      </c>
      <c r="AE450" s="69" t="str">
        <f t="shared" si="275"/>
        <v>Piura</v>
      </c>
      <c r="AF450" s="69" t="str">
        <f t="shared" si="275"/>
        <v>Puno</v>
      </c>
      <c r="AG450" s="69" t="str">
        <f t="shared" si="275"/>
        <v>San Martín</v>
      </c>
      <c r="AH450" s="69" t="str">
        <f t="shared" si="275"/>
        <v>Tacna</v>
      </c>
      <c r="AI450" s="69" t="str">
        <f t="shared" si="275"/>
        <v>Tumbes</v>
      </c>
      <c r="AJ450" s="69" t="str">
        <f t="shared" si="275"/>
        <v>Ucayali</v>
      </c>
    </row>
    <row r="451" spans="4:36" outlineLevel="1" x14ac:dyDescent="0.3">
      <c r="D451" s="70">
        <v>5</v>
      </c>
      <c r="E451" s="417" t="str">
        <f>INDEX(l.geo.nom2,D451)</f>
        <v>3G-Urbano</v>
      </c>
      <c r="I451" s="138" t="s">
        <v>914</v>
      </c>
      <c r="J451" s="47">
        <f>+SUM(L451:AJ451)</f>
        <v>0</v>
      </c>
      <c r="L451" s="360">
        <f t="shared" ref="L451:U454" si="276">+INDEX(L$123:L$142,$D451)</f>
        <v>0</v>
      </c>
      <c r="M451" s="360">
        <f t="shared" si="276"/>
        <v>0</v>
      </c>
      <c r="N451" s="360">
        <f t="shared" si="276"/>
        <v>0</v>
      </c>
      <c r="O451" s="360">
        <f t="shared" si="276"/>
        <v>0</v>
      </c>
      <c r="P451" s="360">
        <f t="shared" si="276"/>
        <v>0</v>
      </c>
      <c r="Q451" s="360">
        <f t="shared" si="276"/>
        <v>0</v>
      </c>
      <c r="R451" s="360">
        <f t="shared" si="276"/>
        <v>0</v>
      </c>
      <c r="S451" s="360">
        <f t="shared" si="276"/>
        <v>0</v>
      </c>
      <c r="T451" s="360">
        <f t="shared" si="276"/>
        <v>0</v>
      </c>
      <c r="U451" s="360">
        <f t="shared" si="276"/>
        <v>0</v>
      </c>
      <c r="V451" s="360">
        <f t="shared" ref="V451:AJ454" si="277">+INDEX(V$123:V$142,$D451)</f>
        <v>0</v>
      </c>
      <c r="W451" s="360">
        <f t="shared" si="277"/>
        <v>0</v>
      </c>
      <c r="X451" s="360">
        <f t="shared" si="277"/>
        <v>0</v>
      </c>
      <c r="Y451" s="360">
        <f t="shared" si="277"/>
        <v>0</v>
      </c>
      <c r="Z451" s="360">
        <f t="shared" si="277"/>
        <v>0</v>
      </c>
      <c r="AA451" s="360">
        <f t="shared" si="277"/>
        <v>0</v>
      </c>
      <c r="AB451" s="360">
        <f t="shared" si="277"/>
        <v>0</v>
      </c>
      <c r="AC451" s="360">
        <f t="shared" si="277"/>
        <v>0</v>
      </c>
      <c r="AD451" s="360">
        <f t="shared" si="277"/>
        <v>0</v>
      </c>
      <c r="AE451" s="360">
        <f t="shared" si="277"/>
        <v>0</v>
      </c>
      <c r="AF451" s="360">
        <f t="shared" si="277"/>
        <v>0</v>
      </c>
      <c r="AG451" s="360">
        <f t="shared" si="277"/>
        <v>0</v>
      </c>
      <c r="AH451" s="360">
        <f t="shared" si="277"/>
        <v>0</v>
      </c>
      <c r="AI451" s="360">
        <f t="shared" si="277"/>
        <v>0</v>
      </c>
      <c r="AJ451" s="360">
        <f t="shared" si="277"/>
        <v>0</v>
      </c>
    </row>
    <row r="452" spans="4:36" outlineLevel="1" x14ac:dyDescent="0.3">
      <c r="D452" s="70">
        <f>+D451+1</f>
        <v>6</v>
      </c>
      <c r="E452" s="417" t="str">
        <f>INDEX(l.geo.nom2,D452)</f>
        <v>3G-Suburbano</v>
      </c>
      <c r="I452" s="138" t="s">
        <v>914</v>
      </c>
      <c r="J452" s="47">
        <f>+SUM(L452:AJ452)</f>
        <v>0</v>
      </c>
      <c r="L452" s="360">
        <f t="shared" si="276"/>
        <v>0</v>
      </c>
      <c r="M452" s="360">
        <f t="shared" si="276"/>
        <v>0</v>
      </c>
      <c r="N452" s="360">
        <f t="shared" si="276"/>
        <v>0</v>
      </c>
      <c r="O452" s="360">
        <f t="shared" si="276"/>
        <v>0</v>
      </c>
      <c r="P452" s="360">
        <f t="shared" si="276"/>
        <v>0</v>
      </c>
      <c r="Q452" s="360">
        <f t="shared" si="276"/>
        <v>0</v>
      </c>
      <c r="R452" s="360">
        <f t="shared" si="276"/>
        <v>0</v>
      </c>
      <c r="S452" s="360">
        <f t="shared" si="276"/>
        <v>0</v>
      </c>
      <c r="T452" s="360">
        <f t="shared" si="276"/>
        <v>0</v>
      </c>
      <c r="U452" s="360">
        <f t="shared" si="276"/>
        <v>0</v>
      </c>
      <c r="V452" s="360">
        <f t="shared" si="277"/>
        <v>0</v>
      </c>
      <c r="W452" s="360">
        <f t="shared" si="277"/>
        <v>0</v>
      </c>
      <c r="X452" s="360">
        <f t="shared" si="277"/>
        <v>0</v>
      </c>
      <c r="Y452" s="360">
        <f t="shared" si="277"/>
        <v>0</v>
      </c>
      <c r="Z452" s="360">
        <f t="shared" si="277"/>
        <v>0</v>
      </c>
      <c r="AA452" s="360">
        <f t="shared" si="277"/>
        <v>0</v>
      </c>
      <c r="AB452" s="360">
        <f t="shared" si="277"/>
        <v>0</v>
      </c>
      <c r="AC452" s="360">
        <f t="shared" si="277"/>
        <v>0</v>
      </c>
      <c r="AD452" s="360">
        <f t="shared" si="277"/>
        <v>0</v>
      </c>
      <c r="AE452" s="360">
        <f t="shared" si="277"/>
        <v>0</v>
      </c>
      <c r="AF452" s="360">
        <f t="shared" si="277"/>
        <v>0</v>
      </c>
      <c r="AG452" s="360">
        <f t="shared" si="277"/>
        <v>0</v>
      </c>
      <c r="AH452" s="360">
        <f t="shared" si="277"/>
        <v>0</v>
      </c>
      <c r="AI452" s="360">
        <f t="shared" si="277"/>
        <v>0</v>
      </c>
      <c r="AJ452" s="360">
        <f t="shared" si="277"/>
        <v>0</v>
      </c>
    </row>
    <row r="453" spans="4:36" outlineLevel="1" x14ac:dyDescent="0.3">
      <c r="D453" s="70">
        <f>+D452+1</f>
        <v>7</v>
      </c>
      <c r="E453" s="417" t="str">
        <f>INDEX(l.geo.nom2,D453)</f>
        <v>3G-Rural</v>
      </c>
      <c r="I453" s="138" t="s">
        <v>914</v>
      </c>
      <c r="J453" s="47">
        <f>+SUM(L453:AJ453)</f>
        <v>0</v>
      </c>
      <c r="L453" s="360">
        <f t="shared" si="276"/>
        <v>0</v>
      </c>
      <c r="M453" s="360">
        <f t="shared" si="276"/>
        <v>0</v>
      </c>
      <c r="N453" s="360">
        <f t="shared" si="276"/>
        <v>0</v>
      </c>
      <c r="O453" s="360">
        <f t="shared" si="276"/>
        <v>0</v>
      </c>
      <c r="P453" s="360">
        <f t="shared" si="276"/>
        <v>0</v>
      </c>
      <c r="Q453" s="360">
        <f t="shared" si="276"/>
        <v>0</v>
      </c>
      <c r="R453" s="360">
        <f t="shared" si="276"/>
        <v>0</v>
      </c>
      <c r="S453" s="360">
        <f t="shared" si="276"/>
        <v>0</v>
      </c>
      <c r="T453" s="360">
        <f t="shared" si="276"/>
        <v>0</v>
      </c>
      <c r="U453" s="360">
        <f t="shared" si="276"/>
        <v>0</v>
      </c>
      <c r="V453" s="360">
        <f t="shared" si="277"/>
        <v>0</v>
      </c>
      <c r="W453" s="360">
        <f t="shared" si="277"/>
        <v>0</v>
      </c>
      <c r="X453" s="360">
        <f t="shared" si="277"/>
        <v>0</v>
      </c>
      <c r="Y453" s="360">
        <f t="shared" si="277"/>
        <v>0</v>
      </c>
      <c r="Z453" s="360">
        <f t="shared" si="277"/>
        <v>0</v>
      </c>
      <c r="AA453" s="360">
        <f t="shared" si="277"/>
        <v>0</v>
      </c>
      <c r="AB453" s="360">
        <f t="shared" si="277"/>
        <v>0</v>
      </c>
      <c r="AC453" s="360">
        <f t="shared" si="277"/>
        <v>0</v>
      </c>
      <c r="AD453" s="360">
        <f t="shared" si="277"/>
        <v>0</v>
      </c>
      <c r="AE453" s="360">
        <f t="shared" si="277"/>
        <v>0</v>
      </c>
      <c r="AF453" s="360">
        <f t="shared" si="277"/>
        <v>0</v>
      </c>
      <c r="AG453" s="360">
        <f t="shared" si="277"/>
        <v>0</v>
      </c>
      <c r="AH453" s="360">
        <f t="shared" si="277"/>
        <v>0</v>
      </c>
      <c r="AI453" s="360">
        <f t="shared" si="277"/>
        <v>0</v>
      </c>
      <c r="AJ453" s="360">
        <f t="shared" si="277"/>
        <v>0</v>
      </c>
    </row>
    <row r="454" spans="4:36" outlineLevel="1" x14ac:dyDescent="0.3">
      <c r="D454" s="70">
        <f>+D453+1</f>
        <v>8</v>
      </c>
      <c r="E454" s="417" t="str">
        <f>INDEX(l.geo.nom2,D454)</f>
        <v>3G-Libre</v>
      </c>
      <c r="I454" s="138" t="s">
        <v>914</v>
      </c>
      <c r="J454" s="47">
        <f>+SUM(L454:AJ454)</f>
        <v>0</v>
      </c>
      <c r="L454" s="360">
        <f t="shared" si="276"/>
        <v>0</v>
      </c>
      <c r="M454" s="360">
        <f t="shared" si="276"/>
        <v>0</v>
      </c>
      <c r="N454" s="360">
        <f t="shared" si="276"/>
        <v>0</v>
      </c>
      <c r="O454" s="360">
        <f t="shared" si="276"/>
        <v>0</v>
      </c>
      <c r="P454" s="360">
        <f t="shared" si="276"/>
        <v>0</v>
      </c>
      <c r="Q454" s="360">
        <f t="shared" si="276"/>
        <v>0</v>
      </c>
      <c r="R454" s="360">
        <f t="shared" si="276"/>
        <v>0</v>
      </c>
      <c r="S454" s="360">
        <f t="shared" si="276"/>
        <v>0</v>
      </c>
      <c r="T454" s="360">
        <f t="shared" si="276"/>
        <v>0</v>
      </c>
      <c r="U454" s="360">
        <f t="shared" si="276"/>
        <v>0</v>
      </c>
      <c r="V454" s="360">
        <f t="shared" si="277"/>
        <v>0</v>
      </c>
      <c r="W454" s="360">
        <f t="shared" si="277"/>
        <v>0</v>
      </c>
      <c r="X454" s="360">
        <f t="shared" si="277"/>
        <v>0</v>
      </c>
      <c r="Y454" s="360">
        <f t="shared" si="277"/>
        <v>0</v>
      </c>
      <c r="Z454" s="360">
        <f t="shared" si="277"/>
        <v>0</v>
      </c>
      <c r="AA454" s="360">
        <f t="shared" si="277"/>
        <v>0</v>
      </c>
      <c r="AB454" s="360">
        <f t="shared" si="277"/>
        <v>0</v>
      </c>
      <c r="AC454" s="360">
        <f t="shared" si="277"/>
        <v>0</v>
      </c>
      <c r="AD454" s="360">
        <f t="shared" si="277"/>
        <v>0</v>
      </c>
      <c r="AE454" s="360">
        <f t="shared" si="277"/>
        <v>0</v>
      </c>
      <c r="AF454" s="360">
        <f t="shared" si="277"/>
        <v>0</v>
      </c>
      <c r="AG454" s="360">
        <f t="shared" si="277"/>
        <v>0</v>
      </c>
      <c r="AH454" s="360">
        <f t="shared" si="277"/>
        <v>0</v>
      </c>
      <c r="AI454" s="360">
        <f t="shared" si="277"/>
        <v>0</v>
      </c>
      <c r="AJ454" s="360">
        <f t="shared" si="277"/>
        <v>0</v>
      </c>
    </row>
    <row r="455" spans="4:36" outlineLevel="1" x14ac:dyDescent="0.3"/>
    <row r="456" spans="4:36" outlineLevel="1" x14ac:dyDescent="0.3">
      <c r="E456" s="415" t="s">
        <v>23</v>
      </c>
      <c r="I456" s="341" t="s">
        <v>914</v>
      </c>
      <c r="J456" s="353">
        <f>+SUM(J451:J454)</f>
        <v>0</v>
      </c>
      <c r="L456" s="353">
        <f t="shared" ref="L456:AJ456" si="278">+SUM(L451:L454)</f>
        <v>0</v>
      </c>
      <c r="M456" s="353">
        <f t="shared" si="278"/>
        <v>0</v>
      </c>
      <c r="N456" s="353">
        <f t="shared" si="278"/>
        <v>0</v>
      </c>
      <c r="O456" s="353">
        <f t="shared" si="278"/>
        <v>0</v>
      </c>
      <c r="P456" s="353">
        <f t="shared" si="278"/>
        <v>0</v>
      </c>
      <c r="Q456" s="353">
        <f t="shared" si="278"/>
        <v>0</v>
      </c>
      <c r="R456" s="353">
        <f t="shared" si="278"/>
        <v>0</v>
      </c>
      <c r="S456" s="353">
        <f t="shared" si="278"/>
        <v>0</v>
      </c>
      <c r="T456" s="353">
        <f t="shared" si="278"/>
        <v>0</v>
      </c>
      <c r="U456" s="353">
        <f t="shared" si="278"/>
        <v>0</v>
      </c>
      <c r="V456" s="353">
        <f t="shared" si="278"/>
        <v>0</v>
      </c>
      <c r="W456" s="353">
        <f t="shared" si="278"/>
        <v>0</v>
      </c>
      <c r="X456" s="353">
        <f t="shared" si="278"/>
        <v>0</v>
      </c>
      <c r="Y456" s="353">
        <f t="shared" si="278"/>
        <v>0</v>
      </c>
      <c r="Z456" s="353">
        <f t="shared" si="278"/>
        <v>0</v>
      </c>
      <c r="AA456" s="353">
        <f t="shared" si="278"/>
        <v>0</v>
      </c>
      <c r="AB456" s="353">
        <f t="shared" si="278"/>
        <v>0</v>
      </c>
      <c r="AC456" s="353">
        <f t="shared" si="278"/>
        <v>0</v>
      </c>
      <c r="AD456" s="353">
        <f t="shared" si="278"/>
        <v>0</v>
      </c>
      <c r="AE456" s="353">
        <f t="shared" si="278"/>
        <v>0</v>
      </c>
      <c r="AF456" s="353">
        <f t="shared" si="278"/>
        <v>0</v>
      </c>
      <c r="AG456" s="353">
        <f t="shared" si="278"/>
        <v>0</v>
      </c>
      <c r="AH456" s="353">
        <f t="shared" si="278"/>
        <v>0</v>
      </c>
      <c r="AI456" s="353">
        <f t="shared" si="278"/>
        <v>0</v>
      </c>
      <c r="AJ456" s="353">
        <f t="shared" si="278"/>
        <v>0</v>
      </c>
    </row>
    <row r="457" spans="4:36" outlineLevel="1" x14ac:dyDescent="0.3"/>
    <row r="458" spans="4:36" x14ac:dyDescent="0.3">
      <c r="D458" s="68" t="s">
        <v>1013</v>
      </c>
      <c r="E458" s="68"/>
      <c r="F458" s="67"/>
      <c r="G458" s="67"/>
      <c r="H458" s="67"/>
      <c r="I458" s="67"/>
      <c r="J458" s="67"/>
      <c r="K458" s="67"/>
    </row>
    <row r="459" spans="4:36" x14ac:dyDescent="0.3">
      <c r="E459" s="12" t="s">
        <v>1708</v>
      </c>
    </row>
    <row r="460" spans="4:36" outlineLevel="1" x14ac:dyDescent="0.3">
      <c r="D460" s="69" t="s">
        <v>76</v>
      </c>
      <c r="E460" s="69" t="s">
        <v>77</v>
      </c>
      <c r="J460" s="69" t="s">
        <v>791</v>
      </c>
      <c r="L460" s="69" t="str">
        <f t="shared" ref="L460:AJ460" si="279">+INDEX(l.reg.nom,L$6)</f>
        <v>Amazonas</v>
      </c>
      <c r="M460" s="69" t="str">
        <f t="shared" si="279"/>
        <v>Ancash</v>
      </c>
      <c r="N460" s="69" t="str">
        <f t="shared" si="279"/>
        <v>Apurímac</v>
      </c>
      <c r="O460" s="69" t="str">
        <f t="shared" si="279"/>
        <v>Arequipa</v>
      </c>
      <c r="P460" s="69" t="str">
        <f t="shared" si="279"/>
        <v>Ayacucho</v>
      </c>
      <c r="Q460" s="69" t="str">
        <f t="shared" si="279"/>
        <v>Cajamarca</v>
      </c>
      <c r="R460" s="69" t="str">
        <f t="shared" si="279"/>
        <v>Callao</v>
      </c>
      <c r="S460" s="69" t="str">
        <f t="shared" si="279"/>
        <v>Cusco</v>
      </c>
      <c r="T460" s="69" t="str">
        <f t="shared" si="279"/>
        <v>Huancavelica</v>
      </c>
      <c r="U460" s="69" t="str">
        <f t="shared" si="279"/>
        <v>Huánuco</v>
      </c>
      <c r="V460" s="69" t="str">
        <f t="shared" si="279"/>
        <v>Ica</v>
      </c>
      <c r="W460" s="69" t="str">
        <f t="shared" si="279"/>
        <v>Junín</v>
      </c>
      <c r="X460" s="69" t="str">
        <f t="shared" si="279"/>
        <v>La Libertad</v>
      </c>
      <c r="Y460" s="69" t="str">
        <f t="shared" si="279"/>
        <v>Lambayeque</v>
      </c>
      <c r="Z460" s="69" t="str">
        <f t="shared" si="279"/>
        <v>Lima</v>
      </c>
      <c r="AA460" s="69" t="str">
        <f t="shared" si="279"/>
        <v>Loreto</v>
      </c>
      <c r="AB460" s="69" t="str">
        <f t="shared" si="279"/>
        <v>Madre de Dios</v>
      </c>
      <c r="AC460" s="69" t="str">
        <f t="shared" si="279"/>
        <v>Moquegua</v>
      </c>
      <c r="AD460" s="69" t="str">
        <f t="shared" si="279"/>
        <v>Pasco</v>
      </c>
      <c r="AE460" s="69" t="str">
        <f t="shared" si="279"/>
        <v>Piura</v>
      </c>
      <c r="AF460" s="69" t="str">
        <f t="shared" si="279"/>
        <v>Puno</v>
      </c>
      <c r="AG460" s="69" t="str">
        <f t="shared" si="279"/>
        <v>San Martín</v>
      </c>
      <c r="AH460" s="69" t="str">
        <f t="shared" si="279"/>
        <v>Tacna</v>
      </c>
      <c r="AI460" s="69" t="str">
        <f t="shared" si="279"/>
        <v>Tumbes</v>
      </c>
      <c r="AJ460" s="69" t="str">
        <f t="shared" si="279"/>
        <v>Ucayali</v>
      </c>
    </row>
    <row r="461" spans="4:36" outlineLevel="1" x14ac:dyDescent="0.3">
      <c r="D461" s="70">
        <v>5</v>
      </c>
      <c r="E461" s="417" t="str">
        <f>INDEX(l.geo.nom2,D461)</f>
        <v>3G-Urbano</v>
      </c>
      <c r="I461" s="138" t="s">
        <v>769</v>
      </c>
      <c r="J461" s="47">
        <f>+SUM(L461:AJ461)</f>
        <v>0</v>
      </c>
      <c r="L461" s="360">
        <f>+L451/(1-0.09)</f>
        <v>0</v>
      </c>
      <c r="M461" s="360">
        <f t="shared" ref="M461:AJ461" si="280">+M451/(1-0.09)</f>
        <v>0</v>
      </c>
      <c r="N461" s="360">
        <f t="shared" si="280"/>
        <v>0</v>
      </c>
      <c r="O461" s="360">
        <f t="shared" si="280"/>
        <v>0</v>
      </c>
      <c r="P461" s="360">
        <f t="shared" si="280"/>
        <v>0</v>
      </c>
      <c r="Q461" s="360">
        <f t="shared" si="280"/>
        <v>0</v>
      </c>
      <c r="R461" s="360">
        <f t="shared" si="280"/>
        <v>0</v>
      </c>
      <c r="S461" s="360">
        <f t="shared" si="280"/>
        <v>0</v>
      </c>
      <c r="T461" s="360">
        <f t="shared" si="280"/>
        <v>0</v>
      </c>
      <c r="U461" s="360">
        <f t="shared" si="280"/>
        <v>0</v>
      </c>
      <c r="V461" s="360">
        <f t="shared" si="280"/>
        <v>0</v>
      </c>
      <c r="W461" s="360">
        <f t="shared" si="280"/>
        <v>0</v>
      </c>
      <c r="X461" s="360">
        <f t="shared" si="280"/>
        <v>0</v>
      </c>
      <c r="Y461" s="360">
        <f t="shared" si="280"/>
        <v>0</v>
      </c>
      <c r="Z461" s="360">
        <f t="shared" si="280"/>
        <v>0</v>
      </c>
      <c r="AA461" s="360">
        <f t="shared" si="280"/>
        <v>0</v>
      </c>
      <c r="AB461" s="360">
        <f t="shared" si="280"/>
        <v>0</v>
      </c>
      <c r="AC461" s="360">
        <f t="shared" si="280"/>
        <v>0</v>
      </c>
      <c r="AD461" s="360">
        <f t="shared" si="280"/>
        <v>0</v>
      </c>
      <c r="AE461" s="360">
        <f t="shared" si="280"/>
        <v>0</v>
      </c>
      <c r="AF461" s="360">
        <f t="shared" si="280"/>
        <v>0</v>
      </c>
      <c r="AG461" s="360">
        <f t="shared" si="280"/>
        <v>0</v>
      </c>
      <c r="AH461" s="360">
        <f t="shared" si="280"/>
        <v>0</v>
      </c>
      <c r="AI461" s="360">
        <f t="shared" si="280"/>
        <v>0</v>
      </c>
      <c r="AJ461" s="360">
        <f t="shared" si="280"/>
        <v>0</v>
      </c>
    </row>
    <row r="462" spans="4:36" outlineLevel="1" x14ac:dyDescent="0.3">
      <c r="D462" s="70">
        <f>+D461+1</f>
        <v>6</v>
      </c>
      <c r="E462" s="417" t="str">
        <f>INDEX(l.geo.nom2,D462)</f>
        <v>3G-Suburbano</v>
      </c>
      <c r="I462" s="138" t="s">
        <v>769</v>
      </c>
      <c r="J462" s="47">
        <f>+SUM(L462:AJ462)</f>
        <v>0</v>
      </c>
      <c r="L462" s="360">
        <f t="shared" ref="L462:AJ462" si="281">+L452/(1-0.09)</f>
        <v>0</v>
      </c>
      <c r="M462" s="360">
        <f t="shared" si="281"/>
        <v>0</v>
      </c>
      <c r="N462" s="360">
        <f t="shared" si="281"/>
        <v>0</v>
      </c>
      <c r="O462" s="360">
        <f t="shared" si="281"/>
        <v>0</v>
      </c>
      <c r="P462" s="360">
        <f t="shared" si="281"/>
        <v>0</v>
      </c>
      <c r="Q462" s="360">
        <f t="shared" si="281"/>
        <v>0</v>
      </c>
      <c r="R462" s="360">
        <f t="shared" si="281"/>
        <v>0</v>
      </c>
      <c r="S462" s="360">
        <f t="shared" si="281"/>
        <v>0</v>
      </c>
      <c r="T462" s="360">
        <f t="shared" si="281"/>
        <v>0</v>
      </c>
      <c r="U462" s="360">
        <f t="shared" si="281"/>
        <v>0</v>
      </c>
      <c r="V462" s="360">
        <f t="shared" si="281"/>
        <v>0</v>
      </c>
      <c r="W462" s="360">
        <f t="shared" si="281"/>
        <v>0</v>
      </c>
      <c r="X462" s="360">
        <f t="shared" si="281"/>
        <v>0</v>
      </c>
      <c r="Y462" s="360">
        <f t="shared" si="281"/>
        <v>0</v>
      </c>
      <c r="Z462" s="360">
        <f t="shared" si="281"/>
        <v>0</v>
      </c>
      <c r="AA462" s="360">
        <f t="shared" si="281"/>
        <v>0</v>
      </c>
      <c r="AB462" s="360">
        <f t="shared" si="281"/>
        <v>0</v>
      </c>
      <c r="AC462" s="360">
        <f t="shared" si="281"/>
        <v>0</v>
      </c>
      <c r="AD462" s="360">
        <f t="shared" si="281"/>
        <v>0</v>
      </c>
      <c r="AE462" s="360">
        <f t="shared" si="281"/>
        <v>0</v>
      </c>
      <c r="AF462" s="360">
        <f t="shared" si="281"/>
        <v>0</v>
      </c>
      <c r="AG462" s="360">
        <f t="shared" si="281"/>
        <v>0</v>
      </c>
      <c r="AH462" s="360">
        <f t="shared" si="281"/>
        <v>0</v>
      </c>
      <c r="AI462" s="360">
        <f t="shared" si="281"/>
        <v>0</v>
      </c>
      <c r="AJ462" s="360">
        <f t="shared" si="281"/>
        <v>0</v>
      </c>
    </row>
    <row r="463" spans="4:36" outlineLevel="1" x14ac:dyDescent="0.3">
      <c r="D463" s="70">
        <f>+D462+1</f>
        <v>7</v>
      </c>
      <c r="E463" s="417" t="str">
        <f>INDEX(l.geo.nom2,D463)</f>
        <v>3G-Rural</v>
      </c>
      <c r="I463" s="138" t="s">
        <v>769</v>
      </c>
      <c r="J463" s="47">
        <f>+SUM(L463:AJ463)</f>
        <v>0</v>
      </c>
      <c r="L463" s="360">
        <f t="shared" ref="L463:AJ463" si="282">+L453/(1-0.09)</f>
        <v>0</v>
      </c>
      <c r="M463" s="360">
        <f t="shared" si="282"/>
        <v>0</v>
      </c>
      <c r="N463" s="360">
        <f t="shared" si="282"/>
        <v>0</v>
      </c>
      <c r="O463" s="360">
        <f t="shared" si="282"/>
        <v>0</v>
      </c>
      <c r="P463" s="360">
        <f t="shared" si="282"/>
        <v>0</v>
      </c>
      <c r="Q463" s="360">
        <f t="shared" si="282"/>
        <v>0</v>
      </c>
      <c r="R463" s="360">
        <f t="shared" si="282"/>
        <v>0</v>
      </c>
      <c r="S463" s="360">
        <f t="shared" si="282"/>
        <v>0</v>
      </c>
      <c r="T463" s="360">
        <f t="shared" si="282"/>
        <v>0</v>
      </c>
      <c r="U463" s="360">
        <f t="shared" si="282"/>
        <v>0</v>
      </c>
      <c r="V463" s="360">
        <f t="shared" si="282"/>
        <v>0</v>
      </c>
      <c r="W463" s="360">
        <f t="shared" si="282"/>
        <v>0</v>
      </c>
      <c r="X463" s="360">
        <f t="shared" si="282"/>
        <v>0</v>
      </c>
      <c r="Y463" s="360">
        <f t="shared" si="282"/>
        <v>0</v>
      </c>
      <c r="Z463" s="360">
        <f t="shared" si="282"/>
        <v>0</v>
      </c>
      <c r="AA463" s="360">
        <f t="shared" si="282"/>
        <v>0</v>
      </c>
      <c r="AB463" s="360">
        <f t="shared" si="282"/>
        <v>0</v>
      </c>
      <c r="AC463" s="360">
        <f t="shared" si="282"/>
        <v>0</v>
      </c>
      <c r="AD463" s="360">
        <f t="shared" si="282"/>
        <v>0</v>
      </c>
      <c r="AE463" s="360">
        <f t="shared" si="282"/>
        <v>0</v>
      </c>
      <c r="AF463" s="360">
        <f t="shared" si="282"/>
        <v>0</v>
      </c>
      <c r="AG463" s="360">
        <f t="shared" si="282"/>
        <v>0</v>
      </c>
      <c r="AH463" s="360">
        <f t="shared" si="282"/>
        <v>0</v>
      </c>
      <c r="AI463" s="360">
        <f t="shared" si="282"/>
        <v>0</v>
      </c>
      <c r="AJ463" s="360">
        <f t="shared" si="282"/>
        <v>0</v>
      </c>
    </row>
    <row r="464" spans="4:36" outlineLevel="1" x14ac:dyDescent="0.3">
      <c r="D464" s="70">
        <f>+D463+1</f>
        <v>8</v>
      </c>
      <c r="E464" s="417" t="str">
        <f>INDEX(l.geo.nom2,D464)</f>
        <v>3G-Libre</v>
      </c>
      <c r="I464" s="138" t="s">
        <v>769</v>
      </c>
      <c r="J464" s="47">
        <f>+SUM(L464:AJ464)</f>
        <v>0</v>
      </c>
      <c r="L464" s="360">
        <f t="shared" ref="L464:AJ464" si="283">+L454/(1-0.09)</f>
        <v>0</v>
      </c>
      <c r="M464" s="360">
        <f t="shared" si="283"/>
        <v>0</v>
      </c>
      <c r="N464" s="360">
        <f t="shared" si="283"/>
        <v>0</v>
      </c>
      <c r="O464" s="360">
        <f t="shared" si="283"/>
        <v>0</v>
      </c>
      <c r="P464" s="360">
        <f t="shared" si="283"/>
        <v>0</v>
      </c>
      <c r="Q464" s="360">
        <f t="shared" si="283"/>
        <v>0</v>
      </c>
      <c r="R464" s="360">
        <f t="shared" si="283"/>
        <v>0</v>
      </c>
      <c r="S464" s="360">
        <f t="shared" si="283"/>
        <v>0</v>
      </c>
      <c r="T464" s="360">
        <f t="shared" si="283"/>
        <v>0</v>
      </c>
      <c r="U464" s="360">
        <f t="shared" si="283"/>
        <v>0</v>
      </c>
      <c r="V464" s="360">
        <f t="shared" si="283"/>
        <v>0</v>
      </c>
      <c r="W464" s="360">
        <f t="shared" si="283"/>
        <v>0</v>
      </c>
      <c r="X464" s="360">
        <f t="shared" si="283"/>
        <v>0</v>
      </c>
      <c r="Y464" s="360">
        <f t="shared" si="283"/>
        <v>0</v>
      </c>
      <c r="Z464" s="360">
        <f t="shared" si="283"/>
        <v>0</v>
      </c>
      <c r="AA464" s="360">
        <f t="shared" si="283"/>
        <v>0</v>
      </c>
      <c r="AB464" s="360">
        <f t="shared" si="283"/>
        <v>0</v>
      </c>
      <c r="AC464" s="360">
        <f t="shared" si="283"/>
        <v>0</v>
      </c>
      <c r="AD464" s="360">
        <f t="shared" si="283"/>
        <v>0</v>
      </c>
      <c r="AE464" s="360">
        <f t="shared" si="283"/>
        <v>0</v>
      </c>
      <c r="AF464" s="360">
        <f t="shared" si="283"/>
        <v>0</v>
      </c>
      <c r="AG464" s="360">
        <f t="shared" si="283"/>
        <v>0</v>
      </c>
      <c r="AH464" s="360">
        <f t="shared" si="283"/>
        <v>0</v>
      </c>
      <c r="AI464" s="360">
        <f t="shared" si="283"/>
        <v>0</v>
      </c>
      <c r="AJ464" s="360">
        <f t="shared" si="283"/>
        <v>0</v>
      </c>
    </row>
    <row r="465" spans="4:36" outlineLevel="1" x14ac:dyDescent="0.3"/>
    <row r="466" spans="4:36" outlineLevel="1" x14ac:dyDescent="0.3">
      <c r="E466" s="415" t="s">
        <v>23</v>
      </c>
      <c r="I466" s="341" t="s">
        <v>1012</v>
      </c>
      <c r="J466" s="353">
        <f>+SUM(J461:J464)</f>
        <v>0</v>
      </c>
      <c r="L466" s="353">
        <f t="shared" ref="L466:AJ466" si="284">+SUM(L461:L464)</f>
        <v>0</v>
      </c>
      <c r="M466" s="353">
        <f t="shared" si="284"/>
        <v>0</v>
      </c>
      <c r="N466" s="353">
        <f t="shared" si="284"/>
        <v>0</v>
      </c>
      <c r="O466" s="353">
        <f t="shared" si="284"/>
        <v>0</v>
      </c>
      <c r="P466" s="353">
        <f t="shared" si="284"/>
        <v>0</v>
      </c>
      <c r="Q466" s="353">
        <f t="shared" si="284"/>
        <v>0</v>
      </c>
      <c r="R466" s="353">
        <f t="shared" si="284"/>
        <v>0</v>
      </c>
      <c r="S466" s="353">
        <f t="shared" si="284"/>
        <v>0</v>
      </c>
      <c r="T466" s="353">
        <f t="shared" si="284"/>
        <v>0</v>
      </c>
      <c r="U466" s="353">
        <f t="shared" si="284"/>
        <v>0</v>
      </c>
      <c r="V466" s="353">
        <f t="shared" si="284"/>
        <v>0</v>
      </c>
      <c r="W466" s="353">
        <f t="shared" si="284"/>
        <v>0</v>
      </c>
      <c r="X466" s="353">
        <f t="shared" si="284"/>
        <v>0</v>
      </c>
      <c r="Y466" s="353">
        <f t="shared" si="284"/>
        <v>0</v>
      </c>
      <c r="Z466" s="353">
        <f t="shared" si="284"/>
        <v>0</v>
      </c>
      <c r="AA466" s="353">
        <f t="shared" si="284"/>
        <v>0</v>
      </c>
      <c r="AB466" s="353">
        <f t="shared" si="284"/>
        <v>0</v>
      </c>
      <c r="AC466" s="353">
        <f t="shared" si="284"/>
        <v>0</v>
      </c>
      <c r="AD466" s="353">
        <f t="shared" si="284"/>
        <v>0</v>
      </c>
      <c r="AE466" s="353">
        <f t="shared" si="284"/>
        <v>0</v>
      </c>
      <c r="AF466" s="353">
        <f t="shared" si="284"/>
        <v>0</v>
      </c>
      <c r="AG466" s="353">
        <f t="shared" si="284"/>
        <v>0</v>
      </c>
      <c r="AH466" s="353">
        <f t="shared" si="284"/>
        <v>0</v>
      </c>
      <c r="AI466" s="353">
        <f t="shared" si="284"/>
        <v>0</v>
      </c>
      <c r="AJ466" s="353">
        <f t="shared" si="284"/>
        <v>0</v>
      </c>
    </row>
    <row r="467" spans="4:36" outlineLevel="1" x14ac:dyDescent="0.3"/>
    <row r="468" spans="4:36" x14ac:dyDescent="0.3">
      <c r="D468" s="68" t="s">
        <v>1011</v>
      </c>
      <c r="E468" s="68"/>
      <c r="F468" s="67"/>
      <c r="G468" s="67"/>
      <c r="H468" s="67"/>
      <c r="I468" s="67"/>
      <c r="J468" s="67"/>
      <c r="K468" s="67"/>
    </row>
    <row r="470" spans="4:36" outlineLevel="1" x14ac:dyDescent="0.3">
      <c r="D470" s="69" t="s">
        <v>76</v>
      </c>
      <c r="E470" s="69" t="s">
        <v>77</v>
      </c>
      <c r="J470" s="69" t="s">
        <v>791</v>
      </c>
      <c r="L470" s="69" t="str">
        <f t="shared" ref="L470:AJ470" si="285">+INDEX(l.reg.nom,L$6)</f>
        <v>Amazonas</v>
      </c>
      <c r="M470" s="69" t="str">
        <f t="shared" si="285"/>
        <v>Ancash</v>
      </c>
      <c r="N470" s="69" t="str">
        <f t="shared" si="285"/>
        <v>Apurímac</v>
      </c>
      <c r="O470" s="69" t="str">
        <f t="shared" si="285"/>
        <v>Arequipa</v>
      </c>
      <c r="P470" s="69" t="str">
        <f t="shared" si="285"/>
        <v>Ayacucho</v>
      </c>
      <c r="Q470" s="69" t="str">
        <f t="shared" si="285"/>
        <v>Cajamarca</v>
      </c>
      <c r="R470" s="69" t="str">
        <f t="shared" si="285"/>
        <v>Callao</v>
      </c>
      <c r="S470" s="69" t="str">
        <f t="shared" si="285"/>
        <v>Cusco</v>
      </c>
      <c r="T470" s="69" t="str">
        <f t="shared" si="285"/>
        <v>Huancavelica</v>
      </c>
      <c r="U470" s="69" t="str">
        <f t="shared" si="285"/>
        <v>Huánuco</v>
      </c>
      <c r="V470" s="69" t="str">
        <f t="shared" si="285"/>
        <v>Ica</v>
      </c>
      <c r="W470" s="69" t="str">
        <f t="shared" si="285"/>
        <v>Junín</v>
      </c>
      <c r="X470" s="69" t="str">
        <f t="shared" si="285"/>
        <v>La Libertad</v>
      </c>
      <c r="Y470" s="69" t="str">
        <f t="shared" si="285"/>
        <v>Lambayeque</v>
      </c>
      <c r="Z470" s="69" t="str">
        <f t="shared" si="285"/>
        <v>Lima</v>
      </c>
      <c r="AA470" s="69" t="str">
        <f t="shared" si="285"/>
        <v>Loreto</v>
      </c>
      <c r="AB470" s="69" t="str">
        <f t="shared" si="285"/>
        <v>Madre de Dios</v>
      </c>
      <c r="AC470" s="69" t="str">
        <f t="shared" si="285"/>
        <v>Moquegua</v>
      </c>
      <c r="AD470" s="69" t="str">
        <f t="shared" si="285"/>
        <v>Pasco</v>
      </c>
      <c r="AE470" s="69" t="str">
        <f t="shared" si="285"/>
        <v>Piura</v>
      </c>
      <c r="AF470" s="69" t="str">
        <f t="shared" si="285"/>
        <v>Puno</v>
      </c>
      <c r="AG470" s="69" t="str">
        <f t="shared" si="285"/>
        <v>San Martín</v>
      </c>
      <c r="AH470" s="69" t="str">
        <f t="shared" si="285"/>
        <v>Tacna</v>
      </c>
      <c r="AI470" s="69" t="str">
        <f t="shared" si="285"/>
        <v>Tumbes</v>
      </c>
      <c r="AJ470" s="69" t="str">
        <f t="shared" si="285"/>
        <v>Ucayali</v>
      </c>
    </row>
    <row r="471" spans="4:36" outlineLevel="1" x14ac:dyDescent="0.3">
      <c r="D471" s="70">
        <v>5</v>
      </c>
      <c r="E471" s="417" t="str">
        <f>INDEX(l.geo.nom2,D471)</f>
        <v>3G-Urbano</v>
      </c>
      <c r="I471" s="370" t="s">
        <v>691</v>
      </c>
      <c r="J471" s="47">
        <f>+SUM(L471:AJ471)</f>
        <v>16457.896599038861</v>
      </c>
      <c r="L471" s="360">
        <f t="shared" ref="L471:U474" si="286">+INDEX(L$201:L$220,$D471)</f>
        <v>0</v>
      </c>
      <c r="M471" s="360">
        <f t="shared" si="286"/>
        <v>0</v>
      </c>
      <c r="N471" s="360">
        <f t="shared" si="286"/>
        <v>0</v>
      </c>
      <c r="O471" s="360">
        <f t="shared" si="286"/>
        <v>0</v>
      </c>
      <c r="P471" s="360">
        <f t="shared" si="286"/>
        <v>0</v>
      </c>
      <c r="Q471" s="360">
        <f t="shared" si="286"/>
        <v>0</v>
      </c>
      <c r="R471" s="360">
        <f t="shared" si="286"/>
        <v>0</v>
      </c>
      <c r="S471" s="360">
        <f t="shared" si="286"/>
        <v>0</v>
      </c>
      <c r="T471" s="360">
        <f t="shared" si="286"/>
        <v>0</v>
      </c>
      <c r="U471" s="360">
        <f t="shared" si="286"/>
        <v>0</v>
      </c>
      <c r="V471" s="360">
        <f t="shared" ref="V471:AJ474" si="287">+INDEX(V$201:V$220,$D471)</f>
        <v>0</v>
      </c>
      <c r="W471" s="360">
        <f t="shared" si="287"/>
        <v>0</v>
      </c>
      <c r="X471" s="360">
        <f t="shared" si="287"/>
        <v>0</v>
      </c>
      <c r="Y471" s="360">
        <f t="shared" si="287"/>
        <v>0</v>
      </c>
      <c r="Z471" s="360">
        <f t="shared" si="287"/>
        <v>16457.896599038861</v>
      </c>
      <c r="AA471" s="360">
        <f t="shared" si="287"/>
        <v>0</v>
      </c>
      <c r="AB471" s="360">
        <f t="shared" si="287"/>
        <v>0</v>
      </c>
      <c r="AC471" s="360">
        <f t="shared" si="287"/>
        <v>0</v>
      </c>
      <c r="AD471" s="360">
        <f t="shared" si="287"/>
        <v>0</v>
      </c>
      <c r="AE471" s="360">
        <f t="shared" si="287"/>
        <v>0</v>
      </c>
      <c r="AF471" s="360">
        <f t="shared" si="287"/>
        <v>0</v>
      </c>
      <c r="AG471" s="360">
        <f t="shared" si="287"/>
        <v>0</v>
      </c>
      <c r="AH471" s="360">
        <f t="shared" si="287"/>
        <v>0</v>
      </c>
      <c r="AI471" s="360">
        <f t="shared" si="287"/>
        <v>0</v>
      </c>
      <c r="AJ471" s="360">
        <f t="shared" si="287"/>
        <v>0</v>
      </c>
    </row>
    <row r="472" spans="4:36" outlineLevel="1" x14ac:dyDescent="0.3">
      <c r="D472" s="70">
        <f>+D471+1</f>
        <v>6</v>
      </c>
      <c r="E472" s="417" t="str">
        <f>INDEX(l.geo.nom2,D472)</f>
        <v>3G-Suburbano</v>
      </c>
      <c r="I472" s="370" t="s">
        <v>691</v>
      </c>
      <c r="J472" s="47">
        <f>+SUM(L472:AJ472)</f>
        <v>100801.96478933166</v>
      </c>
      <c r="L472" s="360">
        <f t="shared" si="286"/>
        <v>0</v>
      </c>
      <c r="M472" s="360">
        <f t="shared" si="286"/>
        <v>102.26498996817372</v>
      </c>
      <c r="N472" s="360">
        <f t="shared" si="286"/>
        <v>0</v>
      </c>
      <c r="O472" s="360">
        <f t="shared" si="286"/>
        <v>0</v>
      </c>
      <c r="P472" s="360">
        <f t="shared" si="286"/>
        <v>0</v>
      </c>
      <c r="Q472" s="360">
        <f t="shared" si="286"/>
        <v>0</v>
      </c>
      <c r="R472" s="360">
        <f t="shared" si="286"/>
        <v>102.26498996817372</v>
      </c>
      <c r="S472" s="360">
        <f t="shared" si="286"/>
        <v>0</v>
      </c>
      <c r="T472" s="360">
        <f t="shared" si="286"/>
        <v>0</v>
      </c>
      <c r="U472" s="360">
        <f t="shared" si="286"/>
        <v>0</v>
      </c>
      <c r="V472" s="360">
        <f t="shared" si="287"/>
        <v>0</v>
      </c>
      <c r="W472" s="360">
        <f t="shared" si="287"/>
        <v>0</v>
      </c>
      <c r="X472" s="360">
        <f t="shared" si="287"/>
        <v>0</v>
      </c>
      <c r="Y472" s="360">
        <f t="shared" si="287"/>
        <v>0</v>
      </c>
      <c r="Z472" s="360">
        <f t="shared" si="287"/>
        <v>100495.16981942714</v>
      </c>
      <c r="AA472" s="360">
        <f t="shared" si="287"/>
        <v>0</v>
      </c>
      <c r="AB472" s="360">
        <f t="shared" si="287"/>
        <v>0</v>
      </c>
      <c r="AC472" s="360">
        <f t="shared" si="287"/>
        <v>0</v>
      </c>
      <c r="AD472" s="360">
        <f t="shared" si="287"/>
        <v>0</v>
      </c>
      <c r="AE472" s="360">
        <f t="shared" si="287"/>
        <v>0</v>
      </c>
      <c r="AF472" s="360">
        <f t="shared" si="287"/>
        <v>0</v>
      </c>
      <c r="AG472" s="360">
        <f t="shared" si="287"/>
        <v>0</v>
      </c>
      <c r="AH472" s="360">
        <f t="shared" si="287"/>
        <v>102.26498996817372</v>
      </c>
      <c r="AI472" s="360">
        <f t="shared" si="287"/>
        <v>0</v>
      </c>
      <c r="AJ472" s="360">
        <f t="shared" si="287"/>
        <v>0</v>
      </c>
    </row>
    <row r="473" spans="4:36" outlineLevel="1" x14ac:dyDescent="0.3">
      <c r="D473" s="70">
        <f>+D472+1</f>
        <v>7</v>
      </c>
      <c r="E473" s="417" t="str">
        <f>INDEX(l.geo.nom2,D473)</f>
        <v>3G-Rural</v>
      </c>
      <c r="I473" s="370" t="s">
        <v>691</v>
      </c>
      <c r="J473" s="47">
        <f>+SUM(L473:AJ473)</f>
        <v>43570.489797116577</v>
      </c>
      <c r="L473" s="360">
        <f t="shared" si="286"/>
        <v>0</v>
      </c>
      <c r="M473" s="360">
        <f t="shared" si="286"/>
        <v>0</v>
      </c>
      <c r="N473" s="360">
        <f t="shared" si="286"/>
        <v>0</v>
      </c>
      <c r="O473" s="360">
        <f t="shared" si="286"/>
        <v>0</v>
      </c>
      <c r="P473" s="360">
        <f t="shared" si="286"/>
        <v>0</v>
      </c>
      <c r="Q473" s="360">
        <f t="shared" si="286"/>
        <v>0</v>
      </c>
      <c r="R473" s="360">
        <f t="shared" si="286"/>
        <v>0</v>
      </c>
      <c r="S473" s="360">
        <f t="shared" si="286"/>
        <v>0</v>
      </c>
      <c r="T473" s="360">
        <f t="shared" si="286"/>
        <v>0</v>
      </c>
      <c r="U473" s="360">
        <f t="shared" si="286"/>
        <v>0</v>
      </c>
      <c r="V473" s="360">
        <f t="shared" si="287"/>
        <v>0</v>
      </c>
      <c r="W473" s="360">
        <f t="shared" si="287"/>
        <v>0</v>
      </c>
      <c r="X473" s="360">
        <f t="shared" si="287"/>
        <v>0</v>
      </c>
      <c r="Y473" s="360">
        <f t="shared" si="287"/>
        <v>0</v>
      </c>
      <c r="Z473" s="360">
        <f t="shared" si="287"/>
        <v>43570.489797116577</v>
      </c>
      <c r="AA473" s="360">
        <f t="shared" si="287"/>
        <v>0</v>
      </c>
      <c r="AB473" s="360">
        <f t="shared" si="287"/>
        <v>0</v>
      </c>
      <c r="AC473" s="360">
        <f t="shared" si="287"/>
        <v>0</v>
      </c>
      <c r="AD473" s="360">
        <f t="shared" si="287"/>
        <v>0</v>
      </c>
      <c r="AE473" s="360">
        <f t="shared" si="287"/>
        <v>0</v>
      </c>
      <c r="AF473" s="360">
        <f t="shared" si="287"/>
        <v>0</v>
      </c>
      <c r="AG473" s="360">
        <f t="shared" si="287"/>
        <v>0</v>
      </c>
      <c r="AH473" s="360">
        <f t="shared" si="287"/>
        <v>0</v>
      </c>
      <c r="AI473" s="360">
        <f t="shared" si="287"/>
        <v>0</v>
      </c>
      <c r="AJ473" s="360">
        <f t="shared" si="287"/>
        <v>0</v>
      </c>
    </row>
    <row r="474" spans="4:36" outlineLevel="1" x14ac:dyDescent="0.3">
      <c r="D474" s="70">
        <f>+D473+1</f>
        <v>8</v>
      </c>
      <c r="E474" s="417" t="str">
        <f>INDEX(l.geo.nom2,D474)</f>
        <v>3G-Libre</v>
      </c>
      <c r="I474" s="370" t="s">
        <v>691</v>
      </c>
      <c r="J474" s="47">
        <f>+SUM(L474:AJ474)</f>
        <v>0</v>
      </c>
      <c r="L474" s="360">
        <f t="shared" si="286"/>
        <v>0</v>
      </c>
      <c r="M474" s="360">
        <f t="shared" si="286"/>
        <v>0</v>
      </c>
      <c r="N474" s="360">
        <f t="shared" si="286"/>
        <v>0</v>
      </c>
      <c r="O474" s="360">
        <f t="shared" si="286"/>
        <v>0</v>
      </c>
      <c r="P474" s="360">
        <f t="shared" si="286"/>
        <v>0</v>
      </c>
      <c r="Q474" s="360">
        <f t="shared" si="286"/>
        <v>0</v>
      </c>
      <c r="R474" s="360">
        <f t="shared" si="286"/>
        <v>0</v>
      </c>
      <c r="S474" s="360">
        <f t="shared" si="286"/>
        <v>0</v>
      </c>
      <c r="T474" s="360">
        <f t="shared" si="286"/>
        <v>0</v>
      </c>
      <c r="U474" s="360">
        <f t="shared" si="286"/>
        <v>0</v>
      </c>
      <c r="V474" s="360">
        <f t="shared" si="287"/>
        <v>0</v>
      </c>
      <c r="W474" s="360">
        <f t="shared" si="287"/>
        <v>0</v>
      </c>
      <c r="X474" s="360">
        <f t="shared" si="287"/>
        <v>0</v>
      </c>
      <c r="Y474" s="360">
        <f t="shared" si="287"/>
        <v>0</v>
      </c>
      <c r="Z474" s="360">
        <f t="shared" si="287"/>
        <v>0</v>
      </c>
      <c r="AA474" s="360">
        <f t="shared" si="287"/>
        <v>0</v>
      </c>
      <c r="AB474" s="360">
        <f t="shared" si="287"/>
        <v>0</v>
      </c>
      <c r="AC474" s="360">
        <f t="shared" si="287"/>
        <v>0</v>
      </c>
      <c r="AD474" s="360">
        <f t="shared" si="287"/>
        <v>0</v>
      </c>
      <c r="AE474" s="360">
        <f t="shared" si="287"/>
        <v>0</v>
      </c>
      <c r="AF474" s="360">
        <f t="shared" si="287"/>
        <v>0</v>
      </c>
      <c r="AG474" s="360">
        <f t="shared" si="287"/>
        <v>0</v>
      </c>
      <c r="AH474" s="360">
        <f t="shared" si="287"/>
        <v>0</v>
      </c>
      <c r="AI474" s="360">
        <f t="shared" si="287"/>
        <v>0</v>
      </c>
      <c r="AJ474" s="360">
        <f t="shared" si="287"/>
        <v>0</v>
      </c>
    </row>
    <row r="475" spans="4:36" outlineLevel="1" x14ac:dyDescent="0.3">
      <c r="I475" s="421"/>
    </row>
    <row r="476" spans="4:36" outlineLevel="1" x14ac:dyDescent="0.3">
      <c r="E476" s="415" t="s">
        <v>23</v>
      </c>
      <c r="I476" s="341" t="s">
        <v>1007</v>
      </c>
      <c r="J476" s="353">
        <f>+SUM(J471:J474)</f>
        <v>160830.35118548709</v>
      </c>
      <c r="L476" s="353">
        <f t="shared" ref="L476:AJ476" si="288">+SUM(L471:L474)</f>
        <v>0</v>
      </c>
      <c r="M476" s="353">
        <f t="shared" si="288"/>
        <v>102.26498996817372</v>
      </c>
      <c r="N476" s="353">
        <f t="shared" si="288"/>
        <v>0</v>
      </c>
      <c r="O476" s="353">
        <f t="shared" si="288"/>
        <v>0</v>
      </c>
      <c r="P476" s="353">
        <f t="shared" si="288"/>
        <v>0</v>
      </c>
      <c r="Q476" s="353">
        <f t="shared" si="288"/>
        <v>0</v>
      </c>
      <c r="R476" s="353">
        <f t="shared" si="288"/>
        <v>102.26498996817372</v>
      </c>
      <c r="S476" s="353">
        <f t="shared" si="288"/>
        <v>0</v>
      </c>
      <c r="T476" s="353">
        <f t="shared" si="288"/>
        <v>0</v>
      </c>
      <c r="U476" s="353">
        <f t="shared" si="288"/>
        <v>0</v>
      </c>
      <c r="V476" s="353">
        <f t="shared" si="288"/>
        <v>0</v>
      </c>
      <c r="W476" s="353">
        <f t="shared" si="288"/>
        <v>0</v>
      </c>
      <c r="X476" s="353">
        <f t="shared" si="288"/>
        <v>0</v>
      </c>
      <c r="Y476" s="353">
        <f t="shared" si="288"/>
        <v>0</v>
      </c>
      <c r="Z476" s="353">
        <f t="shared" si="288"/>
        <v>160523.55621558259</v>
      </c>
      <c r="AA476" s="353">
        <f t="shared" si="288"/>
        <v>0</v>
      </c>
      <c r="AB476" s="353">
        <f t="shared" si="288"/>
        <v>0</v>
      </c>
      <c r="AC476" s="353">
        <f t="shared" si="288"/>
        <v>0</v>
      </c>
      <c r="AD476" s="353">
        <f t="shared" si="288"/>
        <v>0</v>
      </c>
      <c r="AE476" s="353">
        <f t="shared" si="288"/>
        <v>0</v>
      </c>
      <c r="AF476" s="353">
        <f t="shared" si="288"/>
        <v>0</v>
      </c>
      <c r="AG476" s="353">
        <f t="shared" si="288"/>
        <v>0</v>
      </c>
      <c r="AH476" s="353">
        <f t="shared" si="288"/>
        <v>102.26498996817372</v>
      </c>
      <c r="AI476" s="353">
        <f t="shared" si="288"/>
        <v>0</v>
      </c>
      <c r="AJ476" s="353">
        <f t="shared" si="288"/>
        <v>0</v>
      </c>
    </row>
    <row r="477" spans="4:36" outlineLevel="1" x14ac:dyDescent="0.3"/>
    <row r="478" spans="4:36" outlineLevel="1" x14ac:dyDescent="0.3">
      <c r="E478" s="420" t="s">
        <v>1010</v>
      </c>
      <c r="I478" s="370" t="s">
        <v>725</v>
      </c>
      <c r="L478" s="419">
        <f>+'Dda.diseño.RAN-Backhaul'!J262/('Dda.diseño.RAN-Backhaul'!J262+'Dda.diseño.RAN-Backhaul'!J263)</f>
        <v>0.529242569511026</v>
      </c>
      <c r="M478" s="418">
        <f t="shared" ref="M478:AJ478" si="289">+L478</f>
        <v>0.529242569511026</v>
      </c>
      <c r="N478" s="418">
        <f t="shared" si="289"/>
        <v>0.529242569511026</v>
      </c>
      <c r="O478" s="418">
        <f t="shared" si="289"/>
        <v>0.529242569511026</v>
      </c>
      <c r="P478" s="418">
        <f t="shared" si="289"/>
        <v>0.529242569511026</v>
      </c>
      <c r="Q478" s="418">
        <f t="shared" si="289"/>
        <v>0.529242569511026</v>
      </c>
      <c r="R478" s="418">
        <f t="shared" si="289"/>
        <v>0.529242569511026</v>
      </c>
      <c r="S478" s="418">
        <f t="shared" si="289"/>
        <v>0.529242569511026</v>
      </c>
      <c r="T478" s="418">
        <f t="shared" si="289"/>
        <v>0.529242569511026</v>
      </c>
      <c r="U478" s="418">
        <f t="shared" si="289"/>
        <v>0.529242569511026</v>
      </c>
      <c r="V478" s="418">
        <f t="shared" si="289"/>
        <v>0.529242569511026</v>
      </c>
      <c r="W478" s="418">
        <f t="shared" si="289"/>
        <v>0.529242569511026</v>
      </c>
      <c r="X478" s="418">
        <f t="shared" si="289"/>
        <v>0.529242569511026</v>
      </c>
      <c r="Y478" s="418">
        <f t="shared" si="289"/>
        <v>0.529242569511026</v>
      </c>
      <c r="Z478" s="418">
        <f t="shared" si="289"/>
        <v>0.529242569511026</v>
      </c>
      <c r="AA478" s="418">
        <f t="shared" si="289"/>
        <v>0.529242569511026</v>
      </c>
      <c r="AB478" s="418">
        <f t="shared" si="289"/>
        <v>0.529242569511026</v>
      </c>
      <c r="AC478" s="418">
        <f t="shared" si="289"/>
        <v>0.529242569511026</v>
      </c>
      <c r="AD478" s="418">
        <f t="shared" si="289"/>
        <v>0.529242569511026</v>
      </c>
      <c r="AE478" s="418">
        <f t="shared" si="289"/>
        <v>0.529242569511026</v>
      </c>
      <c r="AF478" s="418">
        <f t="shared" si="289"/>
        <v>0.529242569511026</v>
      </c>
      <c r="AG478" s="418">
        <f t="shared" si="289"/>
        <v>0.529242569511026</v>
      </c>
      <c r="AH478" s="418">
        <f t="shared" si="289"/>
        <v>0.529242569511026</v>
      </c>
      <c r="AI478" s="418">
        <f t="shared" si="289"/>
        <v>0.529242569511026</v>
      </c>
      <c r="AJ478" s="418">
        <f t="shared" si="289"/>
        <v>0.529242569511026</v>
      </c>
    </row>
    <row r="479" spans="4:36" outlineLevel="1" x14ac:dyDescent="0.3">
      <c r="E479" s="420" t="s">
        <v>1009</v>
      </c>
      <c r="I479" s="370" t="s">
        <v>725</v>
      </c>
      <c r="L479" s="419">
        <f>'Dda.diseño.RAN-Backhaul'!J263/('Dda.diseño.RAN-Backhaul'!J262+'Dda.diseño.RAN-Backhaul'!J263)</f>
        <v>0.470757430488974</v>
      </c>
      <c r="M479" s="418">
        <f t="shared" ref="M479:AJ479" si="290">+L479</f>
        <v>0.470757430488974</v>
      </c>
      <c r="N479" s="418">
        <f t="shared" si="290"/>
        <v>0.470757430488974</v>
      </c>
      <c r="O479" s="418">
        <f t="shared" si="290"/>
        <v>0.470757430488974</v>
      </c>
      <c r="P479" s="418">
        <f t="shared" si="290"/>
        <v>0.470757430488974</v>
      </c>
      <c r="Q479" s="418">
        <f t="shared" si="290"/>
        <v>0.470757430488974</v>
      </c>
      <c r="R479" s="418">
        <f t="shared" si="290"/>
        <v>0.470757430488974</v>
      </c>
      <c r="S479" s="418">
        <f t="shared" si="290"/>
        <v>0.470757430488974</v>
      </c>
      <c r="T479" s="418">
        <f t="shared" si="290"/>
        <v>0.470757430488974</v>
      </c>
      <c r="U479" s="418">
        <f t="shared" si="290"/>
        <v>0.470757430488974</v>
      </c>
      <c r="V479" s="418">
        <f t="shared" si="290"/>
        <v>0.470757430488974</v>
      </c>
      <c r="W479" s="418">
        <f t="shared" si="290"/>
        <v>0.470757430488974</v>
      </c>
      <c r="X479" s="418">
        <f t="shared" si="290"/>
        <v>0.470757430488974</v>
      </c>
      <c r="Y479" s="418">
        <f t="shared" si="290"/>
        <v>0.470757430488974</v>
      </c>
      <c r="Z479" s="418">
        <f t="shared" si="290"/>
        <v>0.470757430488974</v>
      </c>
      <c r="AA479" s="418">
        <f t="shared" si="290"/>
        <v>0.470757430488974</v>
      </c>
      <c r="AB479" s="418">
        <f t="shared" si="290"/>
        <v>0.470757430488974</v>
      </c>
      <c r="AC479" s="418">
        <f t="shared" si="290"/>
        <v>0.470757430488974</v>
      </c>
      <c r="AD479" s="418">
        <f t="shared" si="290"/>
        <v>0.470757430488974</v>
      </c>
      <c r="AE479" s="418">
        <f t="shared" si="290"/>
        <v>0.470757430488974</v>
      </c>
      <c r="AF479" s="418">
        <f t="shared" si="290"/>
        <v>0.470757430488974</v>
      </c>
      <c r="AG479" s="418">
        <f t="shared" si="290"/>
        <v>0.470757430488974</v>
      </c>
      <c r="AH479" s="418">
        <f t="shared" si="290"/>
        <v>0.470757430488974</v>
      </c>
      <c r="AI479" s="418">
        <f t="shared" si="290"/>
        <v>0.470757430488974</v>
      </c>
      <c r="AJ479" s="418">
        <f t="shared" si="290"/>
        <v>0.470757430488974</v>
      </c>
    </row>
    <row r="480" spans="4:36" outlineLevel="1" x14ac:dyDescent="0.3">
      <c r="E480" s="420" t="s">
        <v>749</v>
      </c>
      <c r="I480" s="370" t="s">
        <v>725</v>
      </c>
      <c r="L480" s="419">
        <f>+SUM(L478:L479)</f>
        <v>1</v>
      </c>
      <c r="M480" s="418">
        <f t="shared" ref="M480:AJ480" si="291">+L480</f>
        <v>1</v>
      </c>
      <c r="N480" s="418">
        <f t="shared" si="291"/>
        <v>1</v>
      </c>
      <c r="O480" s="418">
        <f t="shared" si="291"/>
        <v>1</v>
      </c>
      <c r="P480" s="418">
        <f t="shared" si="291"/>
        <v>1</v>
      </c>
      <c r="Q480" s="418">
        <f t="shared" si="291"/>
        <v>1</v>
      </c>
      <c r="R480" s="418">
        <f t="shared" si="291"/>
        <v>1</v>
      </c>
      <c r="S480" s="418">
        <f t="shared" si="291"/>
        <v>1</v>
      </c>
      <c r="T480" s="418">
        <f t="shared" si="291"/>
        <v>1</v>
      </c>
      <c r="U480" s="418">
        <f t="shared" si="291"/>
        <v>1</v>
      </c>
      <c r="V480" s="418">
        <f t="shared" si="291"/>
        <v>1</v>
      </c>
      <c r="W480" s="418">
        <f t="shared" si="291"/>
        <v>1</v>
      </c>
      <c r="X480" s="418">
        <f t="shared" si="291"/>
        <v>1</v>
      </c>
      <c r="Y480" s="418">
        <f t="shared" si="291"/>
        <v>1</v>
      </c>
      <c r="Z480" s="418">
        <f t="shared" si="291"/>
        <v>1</v>
      </c>
      <c r="AA480" s="418">
        <f t="shared" si="291"/>
        <v>1</v>
      </c>
      <c r="AB480" s="418">
        <f t="shared" si="291"/>
        <v>1</v>
      </c>
      <c r="AC480" s="418">
        <f t="shared" si="291"/>
        <v>1</v>
      </c>
      <c r="AD480" s="418">
        <f t="shared" si="291"/>
        <v>1</v>
      </c>
      <c r="AE480" s="418">
        <f t="shared" si="291"/>
        <v>1</v>
      </c>
      <c r="AF480" s="418">
        <f t="shared" si="291"/>
        <v>1</v>
      </c>
      <c r="AG480" s="418">
        <f t="shared" si="291"/>
        <v>1</v>
      </c>
      <c r="AH480" s="418">
        <f t="shared" si="291"/>
        <v>1</v>
      </c>
      <c r="AI480" s="418">
        <f t="shared" si="291"/>
        <v>1</v>
      </c>
      <c r="AJ480" s="418">
        <f t="shared" si="291"/>
        <v>1</v>
      </c>
    </row>
    <row r="481" spans="4:36" outlineLevel="1" x14ac:dyDescent="0.3"/>
    <row r="482" spans="4:36" x14ac:dyDescent="0.3">
      <c r="D482" s="68" t="s">
        <v>1008</v>
      </c>
      <c r="E482" s="68"/>
      <c r="F482" s="67"/>
      <c r="G482" s="67"/>
      <c r="H482" s="67"/>
      <c r="I482" s="67"/>
      <c r="J482" s="67"/>
      <c r="K482" s="67"/>
    </row>
    <row r="484" spans="4:36" outlineLevel="1" x14ac:dyDescent="0.3">
      <c r="D484" s="69" t="s">
        <v>76</v>
      </c>
      <c r="E484" s="69" t="s">
        <v>77</v>
      </c>
      <c r="F484" s="69" t="s">
        <v>359</v>
      </c>
      <c r="J484" s="69" t="s">
        <v>1005</v>
      </c>
      <c r="L484" s="69" t="str">
        <f t="shared" ref="L484:AJ484" si="292">+INDEX(l.reg.nom,L$6)</f>
        <v>Amazonas</v>
      </c>
      <c r="M484" s="69" t="str">
        <f t="shared" si="292"/>
        <v>Ancash</v>
      </c>
      <c r="N484" s="69" t="str">
        <f t="shared" si="292"/>
        <v>Apurímac</v>
      </c>
      <c r="O484" s="69" t="str">
        <f t="shared" si="292"/>
        <v>Arequipa</v>
      </c>
      <c r="P484" s="69" t="str">
        <f t="shared" si="292"/>
        <v>Ayacucho</v>
      </c>
      <c r="Q484" s="69" t="str">
        <f t="shared" si="292"/>
        <v>Cajamarca</v>
      </c>
      <c r="R484" s="69" t="str">
        <f t="shared" si="292"/>
        <v>Callao</v>
      </c>
      <c r="S484" s="69" t="str">
        <f t="shared" si="292"/>
        <v>Cusco</v>
      </c>
      <c r="T484" s="69" t="str">
        <f t="shared" si="292"/>
        <v>Huancavelica</v>
      </c>
      <c r="U484" s="69" t="str">
        <f t="shared" si="292"/>
        <v>Huánuco</v>
      </c>
      <c r="V484" s="69" t="str">
        <f t="shared" si="292"/>
        <v>Ica</v>
      </c>
      <c r="W484" s="69" t="str">
        <f t="shared" si="292"/>
        <v>Junín</v>
      </c>
      <c r="X484" s="69" t="str">
        <f t="shared" si="292"/>
        <v>La Libertad</v>
      </c>
      <c r="Y484" s="69" t="str">
        <f t="shared" si="292"/>
        <v>Lambayeque</v>
      </c>
      <c r="Z484" s="69" t="str">
        <f t="shared" si="292"/>
        <v>Lima</v>
      </c>
      <c r="AA484" s="69" t="str">
        <f t="shared" si="292"/>
        <v>Loreto</v>
      </c>
      <c r="AB484" s="69" t="str">
        <f t="shared" si="292"/>
        <v>Madre de Dios</v>
      </c>
      <c r="AC484" s="69" t="str">
        <f t="shared" si="292"/>
        <v>Moquegua</v>
      </c>
      <c r="AD484" s="69" t="str">
        <f t="shared" si="292"/>
        <v>Pasco</v>
      </c>
      <c r="AE484" s="69" t="str">
        <f t="shared" si="292"/>
        <v>Piura</v>
      </c>
      <c r="AF484" s="69" t="str">
        <f t="shared" si="292"/>
        <v>Puno</v>
      </c>
      <c r="AG484" s="69" t="str">
        <f t="shared" si="292"/>
        <v>San Martín</v>
      </c>
      <c r="AH484" s="69" t="str">
        <f t="shared" si="292"/>
        <v>Tacna</v>
      </c>
      <c r="AI484" s="69" t="str">
        <f t="shared" si="292"/>
        <v>Tumbes</v>
      </c>
      <c r="AJ484" s="69" t="str">
        <f t="shared" si="292"/>
        <v>Ucayali</v>
      </c>
    </row>
    <row r="485" spans="4:36" outlineLevel="1" x14ac:dyDescent="0.3">
      <c r="D485" s="70">
        <v>5</v>
      </c>
      <c r="E485" s="417" t="str">
        <f>INDEX(l.geo.nom2,D485)</f>
        <v>3G-Urbano</v>
      </c>
      <c r="I485" s="138" t="s">
        <v>691</v>
      </c>
      <c r="J485" s="47">
        <f>+SUM(L485:AJ485)</f>
        <v>8710.2194848221025</v>
      </c>
      <c r="L485" s="360">
        <f t="shared" ref="L485:AJ485" si="293">+L$478*L471</f>
        <v>0</v>
      </c>
      <c r="M485" s="360">
        <f t="shared" si="293"/>
        <v>0</v>
      </c>
      <c r="N485" s="360">
        <f t="shared" si="293"/>
        <v>0</v>
      </c>
      <c r="O485" s="360">
        <f t="shared" si="293"/>
        <v>0</v>
      </c>
      <c r="P485" s="360">
        <f t="shared" si="293"/>
        <v>0</v>
      </c>
      <c r="Q485" s="360">
        <f t="shared" si="293"/>
        <v>0</v>
      </c>
      <c r="R485" s="360">
        <f t="shared" si="293"/>
        <v>0</v>
      </c>
      <c r="S485" s="360">
        <f t="shared" si="293"/>
        <v>0</v>
      </c>
      <c r="T485" s="360">
        <f t="shared" si="293"/>
        <v>0</v>
      </c>
      <c r="U485" s="360">
        <f t="shared" si="293"/>
        <v>0</v>
      </c>
      <c r="V485" s="360">
        <f t="shared" si="293"/>
        <v>0</v>
      </c>
      <c r="W485" s="360">
        <f t="shared" si="293"/>
        <v>0</v>
      </c>
      <c r="X485" s="360">
        <f t="shared" si="293"/>
        <v>0</v>
      </c>
      <c r="Y485" s="360">
        <f t="shared" si="293"/>
        <v>0</v>
      </c>
      <c r="Z485" s="360">
        <f t="shared" si="293"/>
        <v>8710.2194848221025</v>
      </c>
      <c r="AA485" s="360">
        <f t="shared" si="293"/>
        <v>0</v>
      </c>
      <c r="AB485" s="360">
        <f t="shared" si="293"/>
        <v>0</v>
      </c>
      <c r="AC485" s="360">
        <f t="shared" si="293"/>
        <v>0</v>
      </c>
      <c r="AD485" s="360">
        <f t="shared" si="293"/>
        <v>0</v>
      </c>
      <c r="AE485" s="360">
        <f t="shared" si="293"/>
        <v>0</v>
      </c>
      <c r="AF485" s="360">
        <f t="shared" si="293"/>
        <v>0</v>
      </c>
      <c r="AG485" s="360">
        <f t="shared" si="293"/>
        <v>0</v>
      </c>
      <c r="AH485" s="360">
        <f t="shared" si="293"/>
        <v>0</v>
      </c>
      <c r="AI485" s="360">
        <f t="shared" si="293"/>
        <v>0</v>
      </c>
      <c r="AJ485" s="360">
        <f t="shared" si="293"/>
        <v>0</v>
      </c>
    </row>
    <row r="486" spans="4:36" outlineLevel="1" x14ac:dyDescent="0.3">
      <c r="D486" s="70">
        <f>+D485+1</f>
        <v>6</v>
      </c>
      <c r="E486" s="417" t="str">
        <f>INDEX(l.geo.nom2,D486)</f>
        <v>3G-Suburbano</v>
      </c>
      <c r="I486" s="138" t="s">
        <v>691</v>
      </c>
      <c r="J486" s="47">
        <f>+SUM(L486:AJ486)</f>
        <v>53348.690856865855</v>
      </c>
      <c r="L486" s="360">
        <f t="shared" ref="L486:AJ486" si="294">+L$478*L472</f>
        <v>0</v>
      </c>
      <c r="M486" s="360">
        <f t="shared" si="294"/>
        <v>54.122986061775556</v>
      </c>
      <c r="N486" s="360">
        <f t="shared" si="294"/>
        <v>0</v>
      </c>
      <c r="O486" s="360">
        <f t="shared" si="294"/>
        <v>0</v>
      </c>
      <c r="P486" s="360">
        <f t="shared" si="294"/>
        <v>0</v>
      </c>
      <c r="Q486" s="360">
        <f t="shared" si="294"/>
        <v>0</v>
      </c>
      <c r="R486" s="360">
        <f t="shared" si="294"/>
        <v>54.122986061775556</v>
      </c>
      <c r="S486" s="360">
        <f t="shared" si="294"/>
        <v>0</v>
      </c>
      <c r="T486" s="360">
        <f t="shared" si="294"/>
        <v>0</v>
      </c>
      <c r="U486" s="360">
        <f t="shared" si="294"/>
        <v>0</v>
      </c>
      <c r="V486" s="360">
        <f t="shared" si="294"/>
        <v>0</v>
      </c>
      <c r="W486" s="360">
        <f t="shared" si="294"/>
        <v>0</v>
      </c>
      <c r="X486" s="360">
        <f t="shared" si="294"/>
        <v>0</v>
      </c>
      <c r="Y486" s="360">
        <f t="shared" si="294"/>
        <v>0</v>
      </c>
      <c r="Z486" s="360">
        <f t="shared" si="294"/>
        <v>53186.32189868053</v>
      </c>
      <c r="AA486" s="360">
        <f t="shared" si="294"/>
        <v>0</v>
      </c>
      <c r="AB486" s="360">
        <f t="shared" si="294"/>
        <v>0</v>
      </c>
      <c r="AC486" s="360">
        <f t="shared" si="294"/>
        <v>0</v>
      </c>
      <c r="AD486" s="360">
        <f t="shared" si="294"/>
        <v>0</v>
      </c>
      <c r="AE486" s="360">
        <f t="shared" si="294"/>
        <v>0</v>
      </c>
      <c r="AF486" s="360">
        <f t="shared" si="294"/>
        <v>0</v>
      </c>
      <c r="AG486" s="360">
        <f t="shared" si="294"/>
        <v>0</v>
      </c>
      <c r="AH486" s="360">
        <f t="shared" si="294"/>
        <v>54.122986061775556</v>
      </c>
      <c r="AI486" s="360">
        <f t="shared" si="294"/>
        <v>0</v>
      </c>
      <c r="AJ486" s="360">
        <f t="shared" si="294"/>
        <v>0</v>
      </c>
    </row>
    <row r="487" spans="4:36" outlineLevel="1" x14ac:dyDescent="0.3">
      <c r="D487" s="70">
        <f>+D486+1</f>
        <v>7</v>
      </c>
      <c r="E487" s="417" t="str">
        <f>INDEX(l.geo.nom2,D487)</f>
        <v>3G-Rural</v>
      </c>
      <c r="I487" s="138" t="s">
        <v>691</v>
      </c>
      <c r="J487" s="47">
        <f>+SUM(L487:AJ487)</f>
        <v>23059.357975079918</v>
      </c>
      <c r="L487" s="360">
        <f t="shared" ref="L487:AJ487" si="295">+L$478*L473</f>
        <v>0</v>
      </c>
      <c r="M487" s="360">
        <f t="shared" si="295"/>
        <v>0</v>
      </c>
      <c r="N487" s="360">
        <f t="shared" si="295"/>
        <v>0</v>
      </c>
      <c r="O487" s="360">
        <f t="shared" si="295"/>
        <v>0</v>
      </c>
      <c r="P487" s="360">
        <f t="shared" si="295"/>
        <v>0</v>
      </c>
      <c r="Q487" s="360">
        <f t="shared" si="295"/>
        <v>0</v>
      </c>
      <c r="R487" s="360">
        <f t="shared" si="295"/>
        <v>0</v>
      </c>
      <c r="S487" s="360">
        <f t="shared" si="295"/>
        <v>0</v>
      </c>
      <c r="T487" s="360">
        <f t="shared" si="295"/>
        <v>0</v>
      </c>
      <c r="U487" s="360">
        <f t="shared" si="295"/>
        <v>0</v>
      </c>
      <c r="V487" s="360">
        <f t="shared" si="295"/>
        <v>0</v>
      </c>
      <c r="W487" s="360">
        <f t="shared" si="295"/>
        <v>0</v>
      </c>
      <c r="X487" s="360">
        <f t="shared" si="295"/>
        <v>0</v>
      </c>
      <c r="Y487" s="360">
        <f t="shared" si="295"/>
        <v>0</v>
      </c>
      <c r="Z487" s="360">
        <f t="shared" si="295"/>
        <v>23059.357975079918</v>
      </c>
      <c r="AA487" s="360">
        <f t="shared" si="295"/>
        <v>0</v>
      </c>
      <c r="AB487" s="360">
        <f t="shared" si="295"/>
        <v>0</v>
      </c>
      <c r="AC487" s="360">
        <f t="shared" si="295"/>
        <v>0</v>
      </c>
      <c r="AD487" s="360">
        <f t="shared" si="295"/>
        <v>0</v>
      </c>
      <c r="AE487" s="360">
        <f t="shared" si="295"/>
        <v>0</v>
      </c>
      <c r="AF487" s="360">
        <f t="shared" si="295"/>
        <v>0</v>
      </c>
      <c r="AG487" s="360">
        <f t="shared" si="295"/>
        <v>0</v>
      </c>
      <c r="AH487" s="360">
        <f t="shared" si="295"/>
        <v>0</v>
      </c>
      <c r="AI487" s="360">
        <f t="shared" si="295"/>
        <v>0</v>
      </c>
      <c r="AJ487" s="360">
        <f t="shared" si="295"/>
        <v>0</v>
      </c>
    </row>
    <row r="488" spans="4:36" outlineLevel="1" x14ac:dyDescent="0.3">
      <c r="D488" s="70">
        <f>+D487+1</f>
        <v>8</v>
      </c>
      <c r="E488" s="417" t="str">
        <f>INDEX(l.geo.nom2,D488)</f>
        <v>3G-Libre</v>
      </c>
      <c r="I488" s="138" t="s">
        <v>691</v>
      </c>
      <c r="J488" s="47">
        <f>+SUM(L488:AJ488)</f>
        <v>0</v>
      </c>
      <c r="L488" s="360">
        <f t="shared" ref="L488:AJ488" si="296">+L$478*L474</f>
        <v>0</v>
      </c>
      <c r="M488" s="360">
        <f t="shared" si="296"/>
        <v>0</v>
      </c>
      <c r="N488" s="360">
        <f t="shared" si="296"/>
        <v>0</v>
      </c>
      <c r="O488" s="360">
        <f t="shared" si="296"/>
        <v>0</v>
      </c>
      <c r="P488" s="360">
        <f t="shared" si="296"/>
        <v>0</v>
      </c>
      <c r="Q488" s="360">
        <f t="shared" si="296"/>
        <v>0</v>
      </c>
      <c r="R488" s="360">
        <f t="shared" si="296"/>
        <v>0</v>
      </c>
      <c r="S488" s="360">
        <f t="shared" si="296"/>
        <v>0</v>
      </c>
      <c r="T488" s="360">
        <f t="shared" si="296"/>
        <v>0</v>
      </c>
      <c r="U488" s="360">
        <f t="shared" si="296"/>
        <v>0</v>
      </c>
      <c r="V488" s="360">
        <f t="shared" si="296"/>
        <v>0</v>
      </c>
      <c r="W488" s="360">
        <f t="shared" si="296"/>
        <v>0</v>
      </c>
      <c r="X488" s="360">
        <f t="shared" si="296"/>
        <v>0</v>
      </c>
      <c r="Y488" s="360">
        <f t="shared" si="296"/>
        <v>0</v>
      </c>
      <c r="Z488" s="360">
        <f t="shared" si="296"/>
        <v>0</v>
      </c>
      <c r="AA488" s="360">
        <f t="shared" si="296"/>
        <v>0</v>
      </c>
      <c r="AB488" s="360">
        <f t="shared" si="296"/>
        <v>0</v>
      </c>
      <c r="AC488" s="360">
        <f t="shared" si="296"/>
        <v>0</v>
      </c>
      <c r="AD488" s="360">
        <f t="shared" si="296"/>
        <v>0</v>
      </c>
      <c r="AE488" s="360">
        <f t="shared" si="296"/>
        <v>0</v>
      </c>
      <c r="AF488" s="360">
        <f t="shared" si="296"/>
        <v>0</v>
      </c>
      <c r="AG488" s="360">
        <f t="shared" si="296"/>
        <v>0</v>
      </c>
      <c r="AH488" s="360">
        <f t="shared" si="296"/>
        <v>0</v>
      </c>
      <c r="AI488" s="360">
        <f t="shared" si="296"/>
        <v>0</v>
      </c>
      <c r="AJ488" s="360">
        <f t="shared" si="296"/>
        <v>0</v>
      </c>
    </row>
    <row r="489" spans="4:36" outlineLevel="1" x14ac:dyDescent="0.3">
      <c r="I489" s="363"/>
    </row>
    <row r="490" spans="4:36" outlineLevel="1" x14ac:dyDescent="0.3">
      <c r="E490" s="415" t="s">
        <v>23</v>
      </c>
      <c r="I490" s="341" t="s">
        <v>1007</v>
      </c>
      <c r="J490" s="353">
        <f>+SUM(J485:J488)</f>
        <v>85118.268316767877</v>
      </c>
      <c r="L490" s="353">
        <f t="shared" ref="L490:AJ490" si="297">+SUM(L485:L488)</f>
        <v>0</v>
      </c>
      <c r="M490" s="353">
        <f t="shared" si="297"/>
        <v>54.122986061775556</v>
      </c>
      <c r="N490" s="353">
        <f t="shared" si="297"/>
        <v>0</v>
      </c>
      <c r="O490" s="353">
        <f t="shared" si="297"/>
        <v>0</v>
      </c>
      <c r="P490" s="353">
        <f t="shared" si="297"/>
        <v>0</v>
      </c>
      <c r="Q490" s="353">
        <f t="shared" si="297"/>
        <v>0</v>
      </c>
      <c r="R490" s="353">
        <f t="shared" si="297"/>
        <v>54.122986061775556</v>
      </c>
      <c r="S490" s="353">
        <f t="shared" si="297"/>
        <v>0</v>
      </c>
      <c r="T490" s="353">
        <f t="shared" si="297"/>
        <v>0</v>
      </c>
      <c r="U490" s="353">
        <f t="shared" si="297"/>
        <v>0</v>
      </c>
      <c r="V490" s="353">
        <f t="shared" si="297"/>
        <v>0</v>
      </c>
      <c r="W490" s="353">
        <f t="shared" si="297"/>
        <v>0</v>
      </c>
      <c r="X490" s="353">
        <f t="shared" si="297"/>
        <v>0</v>
      </c>
      <c r="Y490" s="353">
        <f t="shared" si="297"/>
        <v>0</v>
      </c>
      <c r="Z490" s="353">
        <f t="shared" si="297"/>
        <v>84955.899358582552</v>
      </c>
      <c r="AA490" s="353">
        <f t="shared" si="297"/>
        <v>0</v>
      </c>
      <c r="AB490" s="353">
        <f t="shared" si="297"/>
        <v>0</v>
      </c>
      <c r="AC490" s="353">
        <f t="shared" si="297"/>
        <v>0</v>
      </c>
      <c r="AD490" s="353">
        <f t="shared" si="297"/>
        <v>0</v>
      </c>
      <c r="AE490" s="353">
        <f t="shared" si="297"/>
        <v>0</v>
      </c>
      <c r="AF490" s="353">
        <f t="shared" si="297"/>
        <v>0</v>
      </c>
      <c r="AG490" s="353">
        <f t="shared" si="297"/>
        <v>0</v>
      </c>
      <c r="AH490" s="353">
        <f t="shared" si="297"/>
        <v>54.122986061775556</v>
      </c>
      <c r="AI490" s="353">
        <f t="shared" si="297"/>
        <v>0</v>
      </c>
      <c r="AJ490" s="353">
        <f t="shared" si="297"/>
        <v>0</v>
      </c>
    </row>
    <row r="491" spans="4:36" outlineLevel="1" x14ac:dyDescent="0.3"/>
    <row r="492" spans="4:36" outlineLevel="1" x14ac:dyDescent="0.3">
      <c r="D492" s="69" t="s">
        <v>76</v>
      </c>
      <c r="E492" s="69" t="s">
        <v>77</v>
      </c>
      <c r="F492" s="69" t="s">
        <v>360</v>
      </c>
      <c r="J492" s="69" t="s">
        <v>1004</v>
      </c>
      <c r="L492" s="69" t="str">
        <f t="shared" ref="L492:AJ492" si="298">+INDEX(l.reg.nom,L$6)</f>
        <v>Amazonas</v>
      </c>
      <c r="M492" s="69" t="str">
        <f t="shared" si="298"/>
        <v>Ancash</v>
      </c>
      <c r="N492" s="69" t="str">
        <f t="shared" si="298"/>
        <v>Apurímac</v>
      </c>
      <c r="O492" s="69" t="str">
        <f t="shared" si="298"/>
        <v>Arequipa</v>
      </c>
      <c r="P492" s="69" t="str">
        <f t="shared" si="298"/>
        <v>Ayacucho</v>
      </c>
      <c r="Q492" s="69" t="str">
        <f t="shared" si="298"/>
        <v>Cajamarca</v>
      </c>
      <c r="R492" s="69" t="str">
        <f t="shared" si="298"/>
        <v>Callao</v>
      </c>
      <c r="S492" s="69" t="str">
        <f t="shared" si="298"/>
        <v>Cusco</v>
      </c>
      <c r="T492" s="69" t="str">
        <f t="shared" si="298"/>
        <v>Huancavelica</v>
      </c>
      <c r="U492" s="69" t="str">
        <f t="shared" si="298"/>
        <v>Huánuco</v>
      </c>
      <c r="V492" s="69" t="str">
        <f t="shared" si="298"/>
        <v>Ica</v>
      </c>
      <c r="W492" s="69" t="str">
        <f t="shared" si="298"/>
        <v>Junín</v>
      </c>
      <c r="X492" s="69" t="str">
        <f t="shared" si="298"/>
        <v>La Libertad</v>
      </c>
      <c r="Y492" s="69" t="str">
        <f t="shared" si="298"/>
        <v>Lambayeque</v>
      </c>
      <c r="Z492" s="69" t="str">
        <f t="shared" si="298"/>
        <v>Lima</v>
      </c>
      <c r="AA492" s="69" t="str">
        <f t="shared" si="298"/>
        <v>Loreto</v>
      </c>
      <c r="AB492" s="69" t="str">
        <f t="shared" si="298"/>
        <v>Madre de Dios</v>
      </c>
      <c r="AC492" s="69" t="str">
        <f t="shared" si="298"/>
        <v>Moquegua</v>
      </c>
      <c r="AD492" s="69" t="str">
        <f t="shared" si="298"/>
        <v>Pasco</v>
      </c>
      <c r="AE492" s="69" t="str">
        <f t="shared" si="298"/>
        <v>Piura</v>
      </c>
      <c r="AF492" s="69" t="str">
        <f t="shared" si="298"/>
        <v>Puno</v>
      </c>
      <c r="AG492" s="69" t="str">
        <f t="shared" si="298"/>
        <v>San Martín</v>
      </c>
      <c r="AH492" s="69" t="str">
        <f t="shared" si="298"/>
        <v>Tacna</v>
      </c>
      <c r="AI492" s="69" t="str">
        <f t="shared" si="298"/>
        <v>Tumbes</v>
      </c>
      <c r="AJ492" s="69" t="str">
        <f t="shared" si="298"/>
        <v>Ucayali</v>
      </c>
    </row>
    <row r="493" spans="4:36" outlineLevel="1" x14ac:dyDescent="0.3">
      <c r="D493" s="70">
        <v>5</v>
      </c>
      <c r="E493" s="417" t="str">
        <f>INDEX(l.geo.nom2,D493)</f>
        <v>3G-Urbano</v>
      </c>
      <c r="I493" s="138" t="s">
        <v>691</v>
      </c>
      <c r="J493" s="47">
        <f>+SUM(L493:AJ493)</f>
        <v>7747.6771142167581</v>
      </c>
      <c r="L493" s="360">
        <f t="shared" ref="L493:AJ493" si="299">+L$479*L471</f>
        <v>0</v>
      </c>
      <c r="M493" s="360">
        <f t="shared" si="299"/>
        <v>0</v>
      </c>
      <c r="N493" s="360">
        <f t="shared" si="299"/>
        <v>0</v>
      </c>
      <c r="O493" s="360">
        <f t="shared" si="299"/>
        <v>0</v>
      </c>
      <c r="P493" s="360">
        <f t="shared" si="299"/>
        <v>0</v>
      </c>
      <c r="Q493" s="360">
        <f t="shared" si="299"/>
        <v>0</v>
      </c>
      <c r="R493" s="360">
        <f t="shared" si="299"/>
        <v>0</v>
      </c>
      <c r="S493" s="360">
        <f t="shared" si="299"/>
        <v>0</v>
      </c>
      <c r="T493" s="360">
        <f t="shared" si="299"/>
        <v>0</v>
      </c>
      <c r="U493" s="360">
        <f t="shared" si="299"/>
        <v>0</v>
      </c>
      <c r="V493" s="360">
        <f t="shared" si="299"/>
        <v>0</v>
      </c>
      <c r="W493" s="360">
        <f t="shared" si="299"/>
        <v>0</v>
      </c>
      <c r="X493" s="360">
        <f t="shared" si="299"/>
        <v>0</v>
      </c>
      <c r="Y493" s="360">
        <f t="shared" si="299"/>
        <v>0</v>
      </c>
      <c r="Z493" s="360">
        <f t="shared" si="299"/>
        <v>7747.6771142167581</v>
      </c>
      <c r="AA493" s="360">
        <f t="shared" si="299"/>
        <v>0</v>
      </c>
      <c r="AB493" s="360">
        <f t="shared" si="299"/>
        <v>0</v>
      </c>
      <c r="AC493" s="360">
        <f t="shared" si="299"/>
        <v>0</v>
      </c>
      <c r="AD493" s="360">
        <f t="shared" si="299"/>
        <v>0</v>
      </c>
      <c r="AE493" s="360">
        <f t="shared" si="299"/>
        <v>0</v>
      </c>
      <c r="AF493" s="360">
        <f t="shared" si="299"/>
        <v>0</v>
      </c>
      <c r="AG493" s="360">
        <f t="shared" si="299"/>
        <v>0</v>
      </c>
      <c r="AH493" s="360">
        <f t="shared" si="299"/>
        <v>0</v>
      </c>
      <c r="AI493" s="360">
        <f t="shared" si="299"/>
        <v>0</v>
      </c>
      <c r="AJ493" s="360">
        <f t="shared" si="299"/>
        <v>0</v>
      </c>
    </row>
    <row r="494" spans="4:36" outlineLevel="1" x14ac:dyDescent="0.3">
      <c r="D494" s="70">
        <f>+D493+1</f>
        <v>6</v>
      </c>
      <c r="E494" s="417" t="str">
        <f>INDEX(l.geo.nom2,D494)</f>
        <v>3G-Suburbano</v>
      </c>
      <c r="I494" s="138" t="s">
        <v>691</v>
      </c>
      <c r="J494" s="47">
        <f>+SUM(L494:AJ494)</f>
        <v>47453.273932465811</v>
      </c>
      <c r="L494" s="360">
        <f t="shared" ref="L494:AJ494" si="300">+L$479*L472</f>
        <v>0</v>
      </c>
      <c r="M494" s="360">
        <f t="shared" si="300"/>
        <v>48.142003906398166</v>
      </c>
      <c r="N494" s="360">
        <f t="shared" si="300"/>
        <v>0</v>
      </c>
      <c r="O494" s="360">
        <f t="shared" si="300"/>
        <v>0</v>
      </c>
      <c r="P494" s="360">
        <f t="shared" si="300"/>
        <v>0</v>
      </c>
      <c r="Q494" s="360">
        <f t="shared" si="300"/>
        <v>0</v>
      </c>
      <c r="R494" s="360">
        <f t="shared" si="300"/>
        <v>48.142003906398166</v>
      </c>
      <c r="S494" s="360">
        <f t="shared" si="300"/>
        <v>0</v>
      </c>
      <c r="T494" s="360">
        <f t="shared" si="300"/>
        <v>0</v>
      </c>
      <c r="U494" s="360">
        <f t="shared" si="300"/>
        <v>0</v>
      </c>
      <c r="V494" s="360">
        <f t="shared" si="300"/>
        <v>0</v>
      </c>
      <c r="W494" s="360">
        <f t="shared" si="300"/>
        <v>0</v>
      </c>
      <c r="X494" s="360">
        <f t="shared" si="300"/>
        <v>0</v>
      </c>
      <c r="Y494" s="360">
        <f t="shared" si="300"/>
        <v>0</v>
      </c>
      <c r="Z494" s="360">
        <f t="shared" si="300"/>
        <v>47308.847920746615</v>
      </c>
      <c r="AA494" s="360">
        <f t="shared" si="300"/>
        <v>0</v>
      </c>
      <c r="AB494" s="360">
        <f t="shared" si="300"/>
        <v>0</v>
      </c>
      <c r="AC494" s="360">
        <f t="shared" si="300"/>
        <v>0</v>
      </c>
      <c r="AD494" s="360">
        <f t="shared" si="300"/>
        <v>0</v>
      </c>
      <c r="AE494" s="360">
        <f t="shared" si="300"/>
        <v>0</v>
      </c>
      <c r="AF494" s="360">
        <f t="shared" si="300"/>
        <v>0</v>
      </c>
      <c r="AG494" s="360">
        <f t="shared" si="300"/>
        <v>0</v>
      </c>
      <c r="AH494" s="360">
        <f t="shared" si="300"/>
        <v>48.142003906398166</v>
      </c>
      <c r="AI494" s="360">
        <f t="shared" si="300"/>
        <v>0</v>
      </c>
      <c r="AJ494" s="360">
        <f t="shared" si="300"/>
        <v>0</v>
      </c>
    </row>
    <row r="495" spans="4:36" outlineLevel="1" x14ac:dyDescent="0.3">
      <c r="D495" s="70">
        <f>+D494+1</f>
        <v>7</v>
      </c>
      <c r="E495" s="417" t="str">
        <f>INDEX(l.geo.nom2,D495)</f>
        <v>3G-Rural</v>
      </c>
      <c r="I495" s="138" t="s">
        <v>691</v>
      </c>
      <c r="J495" s="47">
        <f>+SUM(L495:AJ495)</f>
        <v>20511.131822036659</v>
      </c>
      <c r="L495" s="360">
        <f t="shared" ref="L495:AJ495" si="301">+L$479*L473</f>
        <v>0</v>
      </c>
      <c r="M495" s="360">
        <f t="shared" si="301"/>
        <v>0</v>
      </c>
      <c r="N495" s="360">
        <f t="shared" si="301"/>
        <v>0</v>
      </c>
      <c r="O495" s="360">
        <f t="shared" si="301"/>
        <v>0</v>
      </c>
      <c r="P495" s="360">
        <f t="shared" si="301"/>
        <v>0</v>
      </c>
      <c r="Q495" s="360">
        <f t="shared" si="301"/>
        <v>0</v>
      </c>
      <c r="R495" s="360">
        <f t="shared" si="301"/>
        <v>0</v>
      </c>
      <c r="S495" s="360">
        <f t="shared" si="301"/>
        <v>0</v>
      </c>
      <c r="T495" s="360">
        <f t="shared" si="301"/>
        <v>0</v>
      </c>
      <c r="U495" s="360">
        <f t="shared" si="301"/>
        <v>0</v>
      </c>
      <c r="V495" s="360">
        <f t="shared" si="301"/>
        <v>0</v>
      </c>
      <c r="W495" s="360">
        <f t="shared" si="301"/>
        <v>0</v>
      </c>
      <c r="X495" s="360">
        <f t="shared" si="301"/>
        <v>0</v>
      </c>
      <c r="Y495" s="360">
        <f t="shared" si="301"/>
        <v>0</v>
      </c>
      <c r="Z495" s="360">
        <f t="shared" si="301"/>
        <v>20511.131822036659</v>
      </c>
      <c r="AA495" s="360">
        <f t="shared" si="301"/>
        <v>0</v>
      </c>
      <c r="AB495" s="360">
        <f t="shared" si="301"/>
        <v>0</v>
      </c>
      <c r="AC495" s="360">
        <f t="shared" si="301"/>
        <v>0</v>
      </c>
      <c r="AD495" s="360">
        <f t="shared" si="301"/>
        <v>0</v>
      </c>
      <c r="AE495" s="360">
        <f t="shared" si="301"/>
        <v>0</v>
      </c>
      <c r="AF495" s="360">
        <f t="shared" si="301"/>
        <v>0</v>
      </c>
      <c r="AG495" s="360">
        <f t="shared" si="301"/>
        <v>0</v>
      </c>
      <c r="AH495" s="360">
        <f t="shared" si="301"/>
        <v>0</v>
      </c>
      <c r="AI495" s="360">
        <f t="shared" si="301"/>
        <v>0</v>
      </c>
      <c r="AJ495" s="360">
        <f t="shared" si="301"/>
        <v>0</v>
      </c>
    </row>
    <row r="496" spans="4:36" outlineLevel="1" x14ac:dyDescent="0.3">
      <c r="D496" s="70">
        <f>+D495+1</f>
        <v>8</v>
      </c>
      <c r="E496" s="417" t="str">
        <f>INDEX(l.geo.nom2,D496)</f>
        <v>3G-Libre</v>
      </c>
      <c r="I496" s="138" t="s">
        <v>691</v>
      </c>
      <c r="J496" s="47">
        <f>+SUM(L496:AJ496)</f>
        <v>0</v>
      </c>
      <c r="L496" s="360">
        <f t="shared" ref="L496:AJ496" si="302">+L$479*L474</f>
        <v>0</v>
      </c>
      <c r="M496" s="360">
        <f t="shared" si="302"/>
        <v>0</v>
      </c>
      <c r="N496" s="360">
        <f t="shared" si="302"/>
        <v>0</v>
      </c>
      <c r="O496" s="360">
        <f t="shared" si="302"/>
        <v>0</v>
      </c>
      <c r="P496" s="360">
        <f t="shared" si="302"/>
        <v>0</v>
      </c>
      <c r="Q496" s="360">
        <f t="shared" si="302"/>
        <v>0</v>
      </c>
      <c r="R496" s="360">
        <f t="shared" si="302"/>
        <v>0</v>
      </c>
      <c r="S496" s="360">
        <f t="shared" si="302"/>
        <v>0</v>
      </c>
      <c r="T496" s="360">
        <f t="shared" si="302"/>
        <v>0</v>
      </c>
      <c r="U496" s="360">
        <f t="shared" si="302"/>
        <v>0</v>
      </c>
      <c r="V496" s="360">
        <f t="shared" si="302"/>
        <v>0</v>
      </c>
      <c r="W496" s="360">
        <f t="shared" si="302"/>
        <v>0</v>
      </c>
      <c r="X496" s="360">
        <f t="shared" si="302"/>
        <v>0</v>
      </c>
      <c r="Y496" s="360">
        <f t="shared" si="302"/>
        <v>0</v>
      </c>
      <c r="Z496" s="360">
        <f t="shared" si="302"/>
        <v>0</v>
      </c>
      <c r="AA496" s="360">
        <f t="shared" si="302"/>
        <v>0</v>
      </c>
      <c r="AB496" s="360">
        <f t="shared" si="302"/>
        <v>0</v>
      </c>
      <c r="AC496" s="360">
        <f t="shared" si="302"/>
        <v>0</v>
      </c>
      <c r="AD496" s="360">
        <f t="shared" si="302"/>
        <v>0</v>
      </c>
      <c r="AE496" s="360">
        <f t="shared" si="302"/>
        <v>0</v>
      </c>
      <c r="AF496" s="360">
        <f t="shared" si="302"/>
        <v>0</v>
      </c>
      <c r="AG496" s="360">
        <f t="shared" si="302"/>
        <v>0</v>
      </c>
      <c r="AH496" s="360">
        <f t="shared" si="302"/>
        <v>0</v>
      </c>
      <c r="AI496" s="360">
        <f t="shared" si="302"/>
        <v>0</v>
      </c>
      <c r="AJ496" s="360">
        <f t="shared" si="302"/>
        <v>0</v>
      </c>
    </row>
    <row r="497" spans="4:36" outlineLevel="1" x14ac:dyDescent="0.3">
      <c r="I497" s="363"/>
    </row>
    <row r="498" spans="4:36" outlineLevel="1" x14ac:dyDescent="0.3">
      <c r="E498" s="415" t="s">
        <v>23</v>
      </c>
      <c r="I498" s="341" t="s">
        <v>1007</v>
      </c>
      <c r="J498" s="353">
        <f>+SUM(J493:J496)</f>
        <v>75712.082868719226</v>
      </c>
      <c r="L498" s="353">
        <f t="shared" ref="L498:AJ498" si="303">+SUM(L493:L496)</f>
        <v>0</v>
      </c>
      <c r="M498" s="353">
        <f t="shared" si="303"/>
        <v>48.142003906398166</v>
      </c>
      <c r="N498" s="353">
        <f t="shared" si="303"/>
        <v>0</v>
      </c>
      <c r="O498" s="353">
        <f t="shared" si="303"/>
        <v>0</v>
      </c>
      <c r="P498" s="353">
        <f t="shared" si="303"/>
        <v>0</v>
      </c>
      <c r="Q498" s="353">
        <f t="shared" si="303"/>
        <v>0</v>
      </c>
      <c r="R498" s="353">
        <f t="shared" si="303"/>
        <v>48.142003906398166</v>
      </c>
      <c r="S498" s="353">
        <f t="shared" si="303"/>
        <v>0</v>
      </c>
      <c r="T498" s="353">
        <f t="shared" si="303"/>
        <v>0</v>
      </c>
      <c r="U498" s="353">
        <f t="shared" si="303"/>
        <v>0</v>
      </c>
      <c r="V498" s="353">
        <f t="shared" si="303"/>
        <v>0</v>
      </c>
      <c r="W498" s="353">
        <f t="shared" si="303"/>
        <v>0</v>
      </c>
      <c r="X498" s="353">
        <f t="shared" si="303"/>
        <v>0</v>
      </c>
      <c r="Y498" s="353">
        <f t="shared" si="303"/>
        <v>0</v>
      </c>
      <c r="Z498" s="353">
        <f t="shared" si="303"/>
        <v>75567.656857000024</v>
      </c>
      <c r="AA498" s="353">
        <f t="shared" si="303"/>
        <v>0</v>
      </c>
      <c r="AB498" s="353">
        <f t="shared" si="303"/>
        <v>0</v>
      </c>
      <c r="AC498" s="353">
        <f t="shared" si="303"/>
        <v>0</v>
      </c>
      <c r="AD498" s="353">
        <f t="shared" si="303"/>
        <v>0</v>
      </c>
      <c r="AE498" s="353">
        <f t="shared" si="303"/>
        <v>0</v>
      </c>
      <c r="AF498" s="353">
        <f t="shared" si="303"/>
        <v>0</v>
      </c>
      <c r="AG498" s="353">
        <f t="shared" si="303"/>
        <v>0</v>
      </c>
      <c r="AH498" s="353">
        <f t="shared" si="303"/>
        <v>48.142003906398166</v>
      </c>
      <c r="AI498" s="353">
        <f t="shared" si="303"/>
        <v>0</v>
      </c>
      <c r="AJ498" s="353">
        <f t="shared" si="303"/>
        <v>0</v>
      </c>
    </row>
    <row r="499" spans="4:36" outlineLevel="1" x14ac:dyDescent="0.3"/>
    <row r="500" spans="4:36" x14ac:dyDescent="0.3">
      <c r="D500" s="68" t="s">
        <v>1006</v>
      </c>
      <c r="E500" s="68"/>
      <c r="F500" s="67"/>
      <c r="G500" s="67"/>
      <c r="H500" s="67"/>
      <c r="I500" s="67"/>
      <c r="J500" s="67"/>
      <c r="K500" s="67"/>
    </row>
    <row r="502" spans="4:36" outlineLevel="1" x14ac:dyDescent="0.3">
      <c r="D502" s="69" t="s">
        <v>76</v>
      </c>
      <c r="E502" s="69" t="s">
        <v>77</v>
      </c>
      <c r="F502" s="69" t="s">
        <v>359</v>
      </c>
      <c r="J502" s="69" t="s">
        <v>1005</v>
      </c>
      <c r="L502" s="69" t="str">
        <f t="shared" ref="L502:AJ502" si="304">+INDEX(l.reg.nom,L$6)</f>
        <v>Amazonas</v>
      </c>
      <c r="M502" s="69" t="str">
        <f t="shared" si="304"/>
        <v>Ancash</v>
      </c>
      <c r="N502" s="69" t="str">
        <f t="shared" si="304"/>
        <v>Apurímac</v>
      </c>
      <c r="O502" s="69" t="str">
        <f t="shared" si="304"/>
        <v>Arequipa</v>
      </c>
      <c r="P502" s="69" t="str">
        <f t="shared" si="304"/>
        <v>Ayacucho</v>
      </c>
      <c r="Q502" s="69" t="str">
        <f t="shared" si="304"/>
        <v>Cajamarca</v>
      </c>
      <c r="R502" s="69" t="str">
        <f t="shared" si="304"/>
        <v>Callao</v>
      </c>
      <c r="S502" s="69" t="str">
        <f t="shared" si="304"/>
        <v>Cusco</v>
      </c>
      <c r="T502" s="69" t="str">
        <f t="shared" si="304"/>
        <v>Huancavelica</v>
      </c>
      <c r="U502" s="69" t="str">
        <f t="shared" si="304"/>
        <v>Huánuco</v>
      </c>
      <c r="V502" s="69" t="str">
        <f t="shared" si="304"/>
        <v>Ica</v>
      </c>
      <c r="W502" s="69" t="str">
        <f t="shared" si="304"/>
        <v>Junín</v>
      </c>
      <c r="X502" s="69" t="str">
        <f t="shared" si="304"/>
        <v>La Libertad</v>
      </c>
      <c r="Y502" s="69" t="str">
        <f t="shared" si="304"/>
        <v>Lambayeque</v>
      </c>
      <c r="Z502" s="69" t="str">
        <f t="shared" si="304"/>
        <v>Lima</v>
      </c>
      <c r="AA502" s="69" t="str">
        <f t="shared" si="304"/>
        <v>Loreto</v>
      </c>
      <c r="AB502" s="69" t="str">
        <f t="shared" si="304"/>
        <v>Madre de Dios</v>
      </c>
      <c r="AC502" s="69" t="str">
        <f t="shared" si="304"/>
        <v>Moquegua</v>
      </c>
      <c r="AD502" s="69" t="str">
        <f t="shared" si="304"/>
        <v>Pasco</v>
      </c>
      <c r="AE502" s="69" t="str">
        <f t="shared" si="304"/>
        <v>Piura</v>
      </c>
      <c r="AF502" s="69" t="str">
        <f t="shared" si="304"/>
        <v>Puno</v>
      </c>
      <c r="AG502" s="69" t="str">
        <f t="shared" si="304"/>
        <v>San Martín</v>
      </c>
      <c r="AH502" s="69" t="str">
        <f t="shared" si="304"/>
        <v>Tacna</v>
      </c>
      <c r="AI502" s="69" t="str">
        <f t="shared" si="304"/>
        <v>Tumbes</v>
      </c>
      <c r="AJ502" s="69" t="str">
        <f t="shared" si="304"/>
        <v>Ucayali</v>
      </c>
    </row>
    <row r="503" spans="4:36" outlineLevel="1" x14ac:dyDescent="0.3">
      <c r="D503" s="70">
        <v>5</v>
      </c>
      <c r="E503" s="417" t="str">
        <f>INDEX(l.geo.nom2,D503)</f>
        <v>3G-Urbano</v>
      </c>
      <c r="I503" s="138" t="s">
        <v>683</v>
      </c>
      <c r="J503" s="47">
        <f>+SUM(L503:AJ503)</f>
        <v>4840</v>
      </c>
      <c r="L503" s="360">
        <f t="shared" ref="L503:AJ503" si="305">+_xlfn.CEILING.MATH(L485/p.ran.3g.vel.hsdpa.mbps,1)</f>
        <v>0</v>
      </c>
      <c r="M503" s="360">
        <f t="shared" si="305"/>
        <v>0</v>
      </c>
      <c r="N503" s="360">
        <f t="shared" si="305"/>
        <v>0</v>
      </c>
      <c r="O503" s="360">
        <f t="shared" si="305"/>
        <v>0</v>
      </c>
      <c r="P503" s="360">
        <f t="shared" si="305"/>
        <v>0</v>
      </c>
      <c r="Q503" s="360">
        <f t="shared" si="305"/>
        <v>0</v>
      </c>
      <c r="R503" s="360">
        <f t="shared" si="305"/>
        <v>0</v>
      </c>
      <c r="S503" s="360">
        <f t="shared" si="305"/>
        <v>0</v>
      </c>
      <c r="T503" s="360">
        <f t="shared" si="305"/>
        <v>0</v>
      </c>
      <c r="U503" s="360">
        <f t="shared" si="305"/>
        <v>0</v>
      </c>
      <c r="V503" s="360">
        <f t="shared" si="305"/>
        <v>0</v>
      </c>
      <c r="W503" s="360">
        <f t="shared" si="305"/>
        <v>0</v>
      </c>
      <c r="X503" s="360">
        <f t="shared" si="305"/>
        <v>0</v>
      </c>
      <c r="Y503" s="360">
        <f t="shared" si="305"/>
        <v>0</v>
      </c>
      <c r="Z503" s="360">
        <f t="shared" si="305"/>
        <v>4840</v>
      </c>
      <c r="AA503" s="360">
        <f t="shared" si="305"/>
        <v>0</v>
      </c>
      <c r="AB503" s="360">
        <f t="shared" si="305"/>
        <v>0</v>
      </c>
      <c r="AC503" s="360">
        <f t="shared" si="305"/>
        <v>0</v>
      </c>
      <c r="AD503" s="360">
        <f t="shared" si="305"/>
        <v>0</v>
      </c>
      <c r="AE503" s="360">
        <f t="shared" si="305"/>
        <v>0</v>
      </c>
      <c r="AF503" s="360">
        <f t="shared" si="305"/>
        <v>0</v>
      </c>
      <c r="AG503" s="360">
        <f t="shared" si="305"/>
        <v>0</v>
      </c>
      <c r="AH503" s="360">
        <f t="shared" si="305"/>
        <v>0</v>
      </c>
      <c r="AI503" s="360">
        <f t="shared" si="305"/>
        <v>0</v>
      </c>
      <c r="AJ503" s="360">
        <f t="shared" si="305"/>
        <v>0</v>
      </c>
    </row>
    <row r="504" spans="4:36" outlineLevel="1" x14ac:dyDescent="0.3">
      <c r="D504" s="70">
        <f>+D503+1</f>
        <v>6</v>
      </c>
      <c r="E504" s="417" t="str">
        <f>INDEX(l.geo.nom2,D504)</f>
        <v>3G-Suburbano</v>
      </c>
      <c r="I504" s="138" t="s">
        <v>683</v>
      </c>
      <c r="J504" s="47">
        <f>+SUM(L504:AJ504)</f>
        <v>29641</v>
      </c>
      <c r="L504" s="360">
        <f t="shared" ref="L504:AJ504" si="306">+_xlfn.CEILING.MATH(L486/p.ran.3g.vel.hsdpa.mbps,1)</f>
        <v>0</v>
      </c>
      <c r="M504" s="360">
        <f t="shared" si="306"/>
        <v>31</v>
      </c>
      <c r="N504" s="360">
        <f t="shared" si="306"/>
        <v>0</v>
      </c>
      <c r="O504" s="360">
        <f t="shared" si="306"/>
        <v>0</v>
      </c>
      <c r="P504" s="360">
        <f t="shared" si="306"/>
        <v>0</v>
      </c>
      <c r="Q504" s="360">
        <f t="shared" si="306"/>
        <v>0</v>
      </c>
      <c r="R504" s="360">
        <f t="shared" si="306"/>
        <v>31</v>
      </c>
      <c r="S504" s="360">
        <f t="shared" si="306"/>
        <v>0</v>
      </c>
      <c r="T504" s="360">
        <f t="shared" si="306"/>
        <v>0</v>
      </c>
      <c r="U504" s="360">
        <f t="shared" si="306"/>
        <v>0</v>
      </c>
      <c r="V504" s="360">
        <f t="shared" si="306"/>
        <v>0</v>
      </c>
      <c r="W504" s="360">
        <f t="shared" si="306"/>
        <v>0</v>
      </c>
      <c r="X504" s="360">
        <f t="shared" si="306"/>
        <v>0</v>
      </c>
      <c r="Y504" s="360">
        <f t="shared" si="306"/>
        <v>0</v>
      </c>
      <c r="Z504" s="360">
        <f t="shared" si="306"/>
        <v>29548</v>
      </c>
      <c r="AA504" s="360">
        <f t="shared" si="306"/>
        <v>0</v>
      </c>
      <c r="AB504" s="360">
        <f t="shared" si="306"/>
        <v>0</v>
      </c>
      <c r="AC504" s="360">
        <f t="shared" si="306"/>
        <v>0</v>
      </c>
      <c r="AD504" s="360">
        <f t="shared" si="306"/>
        <v>0</v>
      </c>
      <c r="AE504" s="360">
        <f t="shared" si="306"/>
        <v>0</v>
      </c>
      <c r="AF504" s="360">
        <f t="shared" si="306"/>
        <v>0</v>
      </c>
      <c r="AG504" s="360">
        <f t="shared" si="306"/>
        <v>0</v>
      </c>
      <c r="AH504" s="360">
        <f t="shared" si="306"/>
        <v>31</v>
      </c>
      <c r="AI504" s="360">
        <f t="shared" si="306"/>
        <v>0</v>
      </c>
      <c r="AJ504" s="360">
        <f t="shared" si="306"/>
        <v>0</v>
      </c>
    </row>
    <row r="505" spans="4:36" outlineLevel="1" x14ac:dyDescent="0.3">
      <c r="D505" s="70">
        <f>+D504+1</f>
        <v>7</v>
      </c>
      <c r="E505" s="417" t="str">
        <f>INDEX(l.geo.nom2,D505)</f>
        <v>3G-Rural</v>
      </c>
      <c r="I505" s="138" t="s">
        <v>683</v>
      </c>
      <c r="J505" s="47">
        <f>+SUM(L505:AJ505)</f>
        <v>12811</v>
      </c>
      <c r="L505" s="360">
        <f t="shared" ref="L505:AJ505" si="307">+_xlfn.CEILING.MATH(L487/p.ran.3g.vel.hsdpa.mbps,1)</f>
        <v>0</v>
      </c>
      <c r="M505" s="360">
        <f t="shared" si="307"/>
        <v>0</v>
      </c>
      <c r="N505" s="360">
        <f t="shared" si="307"/>
        <v>0</v>
      </c>
      <c r="O505" s="360">
        <f t="shared" si="307"/>
        <v>0</v>
      </c>
      <c r="P505" s="360">
        <f t="shared" si="307"/>
        <v>0</v>
      </c>
      <c r="Q505" s="360">
        <f t="shared" si="307"/>
        <v>0</v>
      </c>
      <c r="R505" s="360">
        <f t="shared" si="307"/>
        <v>0</v>
      </c>
      <c r="S505" s="360">
        <f t="shared" si="307"/>
        <v>0</v>
      </c>
      <c r="T505" s="360">
        <f t="shared" si="307"/>
        <v>0</v>
      </c>
      <c r="U505" s="360">
        <f t="shared" si="307"/>
        <v>0</v>
      </c>
      <c r="V505" s="360">
        <f t="shared" si="307"/>
        <v>0</v>
      </c>
      <c r="W505" s="360">
        <f t="shared" si="307"/>
        <v>0</v>
      </c>
      <c r="X505" s="360">
        <f t="shared" si="307"/>
        <v>0</v>
      </c>
      <c r="Y505" s="360">
        <f t="shared" si="307"/>
        <v>0</v>
      </c>
      <c r="Z505" s="360">
        <f t="shared" si="307"/>
        <v>12811</v>
      </c>
      <c r="AA505" s="360">
        <f t="shared" si="307"/>
        <v>0</v>
      </c>
      <c r="AB505" s="360">
        <f t="shared" si="307"/>
        <v>0</v>
      </c>
      <c r="AC505" s="360">
        <f t="shared" si="307"/>
        <v>0</v>
      </c>
      <c r="AD505" s="360">
        <f t="shared" si="307"/>
        <v>0</v>
      </c>
      <c r="AE505" s="360">
        <f t="shared" si="307"/>
        <v>0</v>
      </c>
      <c r="AF505" s="360">
        <f t="shared" si="307"/>
        <v>0</v>
      </c>
      <c r="AG505" s="360">
        <f t="shared" si="307"/>
        <v>0</v>
      </c>
      <c r="AH505" s="360">
        <f t="shared" si="307"/>
        <v>0</v>
      </c>
      <c r="AI505" s="360">
        <f t="shared" si="307"/>
        <v>0</v>
      </c>
      <c r="AJ505" s="360">
        <f t="shared" si="307"/>
        <v>0</v>
      </c>
    </row>
    <row r="506" spans="4:36" outlineLevel="1" x14ac:dyDescent="0.3">
      <c r="D506" s="70">
        <f>+D505+1</f>
        <v>8</v>
      </c>
      <c r="E506" s="417" t="str">
        <f>INDEX(l.geo.nom2,D506)</f>
        <v>3G-Libre</v>
      </c>
      <c r="I506" s="138" t="s">
        <v>683</v>
      </c>
      <c r="J506" s="47">
        <f>+SUM(L506:AJ506)</f>
        <v>0</v>
      </c>
      <c r="L506" s="360">
        <f t="shared" ref="L506:AJ506" si="308">+_xlfn.CEILING.MATH(L488/p.ran.3g.vel.hsdpa.mbps,1)</f>
        <v>0</v>
      </c>
      <c r="M506" s="360">
        <f t="shared" si="308"/>
        <v>0</v>
      </c>
      <c r="N506" s="360">
        <f t="shared" si="308"/>
        <v>0</v>
      </c>
      <c r="O506" s="360">
        <f t="shared" si="308"/>
        <v>0</v>
      </c>
      <c r="P506" s="360">
        <f t="shared" si="308"/>
        <v>0</v>
      </c>
      <c r="Q506" s="360">
        <f t="shared" si="308"/>
        <v>0</v>
      </c>
      <c r="R506" s="360">
        <f t="shared" si="308"/>
        <v>0</v>
      </c>
      <c r="S506" s="360">
        <f t="shared" si="308"/>
        <v>0</v>
      </c>
      <c r="T506" s="360">
        <f t="shared" si="308"/>
        <v>0</v>
      </c>
      <c r="U506" s="360">
        <f t="shared" si="308"/>
        <v>0</v>
      </c>
      <c r="V506" s="360">
        <f t="shared" si="308"/>
        <v>0</v>
      </c>
      <c r="W506" s="360">
        <f t="shared" si="308"/>
        <v>0</v>
      </c>
      <c r="X506" s="360">
        <f t="shared" si="308"/>
        <v>0</v>
      </c>
      <c r="Y506" s="360">
        <f t="shared" si="308"/>
        <v>0</v>
      </c>
      <c r="Z506" s="360">
        <f t="shared" si="308"/>
        <v>0</v>
      </c>
      <c r="AA506" s="360">
        <f t="shared" si="308"/>
        <v>0</v>
      </c>
      <c r="AB506" s="360">
        <f t="shared" si="308"/>
        <v>0</v>
      </c>
      <c r="AC506" s="360">
        <f t="shared" si="308"/>
        <v>0</v>
      </c>
      <c r="AD506" s="360">
        <f t="shared" si="308"/>
        <v>0</v>
      </c>
      <c r="AE506" s="360">
        <f t="shared" si="308"/>
        <v>0</v>
      </c>
      <c r="AF506" s="360">
        <f t="shared" si="308"/>
        <v>0</v>
      </c>
      <c r="AG506" s="360">
        <f t="shared" si="308"/>
        <v>0</v>
      </c>
      <c r="AH506" s="360">
        <f t="shared" si="308"/>
        <v>0</v>
      </c>
      <c r="AI506" s="360">
        <f t="shared" si="308"/>
        <v>0</v>
      </c>
      <c r="AJ506" s="360">
        <f t="shared" si="308"/>
        <v>0</v>
      </c>
    </row>
    <row r="507" spans="4:36" outlineLevel="1" x14ac:dyDescent="0.3">
      <c r="I507" s="363"/>
    </row>
    <row r="508" spans="4:36" outlineLevel="1" x14ac:dyDescent="0.3">
      <c r="E508" s="415" t="s">
        <v>23</v>
      </c>
      <c r="I508" s="341" t="s">
        <v>1003</v>
      </c>
      <c r="J508" s="353">
        <f>+SUM(J503:J506)</f>
        <v>47292</v>
      </c>
      <c r="L508" s="353">
        <f t="shared" ref="L508:AJ508" si="309">+SUM(L503:L506)</f>
        <v>0</v>
      </c>
      <c r="M508" s="353">
        <f t="shared" si="309"/>
        <v>31</v>
      </c>
      <c r="N508" s="353">
        <f t="shared" si="309"/>
        <v>0</v>
      </c>
      <c r="O508" s="353">
        <f t="shared" si="309"/>
        <v>0</v>
      </c>
      <c r="P508" s="353">
        <f t="shared" si="309"/>
        <v>0</v>
      </c>
      <c r="Q508" s="353">
        <f t="shared" si="309"/>
        <v>0</v>
      </c>
      <c r="R508" s="353">
        <f t="shared" si="309"/>
        <v>31</v>
      </c>
      <c r="S508" s="353">
        <f t="shared" si="309"/>
        <v>0</v>
      </c>
      <c r="T508" s="353">
        <f t="shared" si="309"/>
        <v>0</v>
      </c>
      <c r="U508" s="353">
        <f t="shared" si="309"/>
        <v>0</v>
      </c>
      <c r="V508" s="353">
        <f t="shared" si="309"/>
        <v>0</v>
      </c>
      <c r="W508" s="353">
        <f t="shared" si="309"/>
        <v>0</v>
      </c>
      <c r="X508" s="353">
        <f t="shared" si="309"/>
        <v>0</v>
      </c>
      <c r="Y508" s="353">
        <f t="shared" si="309"/>
        <v>0</v>
      </c>
      <c r="Z508" s="353">
        <f t="shared" si="309"/>
        <v>47199</v>
      </c>
      <c r="AA508" s="353">
        <f t="shared" si="309"/>
        <v>0</v>
      </c>
      <c r="AB508" s="353">
        <f t="shared" si="309"/>
        <v>0</v>
      </c>
      <c r="AC508" s="353">
        <f t="shared" si="309"/>
        <v>0</v>
      </c>
      <c r="AD508" s="353">
        <f t="shared" si="309"/>
        <v>0</v>
      </c>
      <c r="AE508" s="353">
        <f t="shared" si="309"/>
        <v>0</v>
      </c>
      <c r="AF508" s="353">
        <f t="shared" si="309"/>
        <v>0</v>
      </c>
      <c r="AG508" s="353">
        <f t="shared" si="309"/>
        <v>0</v>
      </c>
      <c r="AH508" s="353">
        <f t="shared" si="309"/>
        <v>31</v>
      </c>
      <c r="AI508" s="353">
        <f t="shared" si="309"/>
        <v>0</v>
      </c>
      <c r="AJ508" s="353">
        <f t="shared" si="309"/>
        <v>0</v>
      </c>
    </row>
    <row r="509" spans="4:36" outlineLevel="1" x14ac:dyDescent="0.3"/>
    <row r="510" spans="4:36" outlineLevel="1" x14ac:dyDescent="0.3">
      <c r="D510" s="69" t="s">
        <v>76</v>
      </c>
      <c r="E510" s="69" t="s">
        <v>77</v>
      </c>
      <c r="F510" s="69" t="s">
        <v>360</v>
      </c>
      <c r="J510" s="69" t="s">
        <v>1004</v>
      </c>
      <c r="L510" s="69" t="str">
        <f t="shared" ref="L510:AJ510" si="310">+INDEX(l.reg.nom,L$6)</f>
        <v>Amazonas</v>
      </c>
      <c r="M510" s="69" t="str">
        <f t="shared" si="310"/>
        <v>Ancash</v>
      </c>
      <c r="N510" s="69" t="str">
        <f t="shared" si="310"/>
        <v>Apurímac</v>
      </c>
      <c r="O510" s="69" t="str">
        <f t="shared" si="310"/>
        <v>Arequipa</v>
      </c>
      <c r="P510" s="69" t="str">
        <f t="shared" si="310"/>
        <v>Ayacucho</v>
      </c>
      <c r="Q510" s="69" t="str">
        <f t="shared" si="310"/>
        <v>Cajamarca</v>
      </c>
      <c r="R510" s="69" t="str">
        <f t="shared" si="310"/>
        <v>Callao</v>
      </c>
      <c r="S510" s="69" t="str">
        <f t="shared" si="310"/>
        <v>Cusco</v>
      </c>
      <c r="T510" s="69" t="str">
        <f t="shared" si="310"/>
        <v>Huancavelica</v>
      </c>
      <c r="U510" s="69" t="str">
        <f t="shared" si="310"/>
        <v>Huánuco</v>
      </c>
      <c r="V510" s="69" t="str">
        <f t="shared" si="310"/>
        <v>Ica</v>
      </c>
      <c r="W510" s="69" t="str">
        <f t="shared" si="310"/>
        <v>Junín</v>
      </c>
      <c r="X510" s="69" t="str">
        <f t="shared" si="310"/>
        <v>La Libertad</v>
      </c>
      <c r="Y510" s="69" t="str">
        <f t="shared" si="310"/>
        <v>Lambayeque</v>
      </c>
      <c r="Z510" s="69" t="str">
        <f t="shared" si="310"/>
        <v>Lima</v>
      </c>
      <c r="AA510" s="69" t="str">
        <f t="shared" si="310"/>
        <v>Loreto</v>
      </c>
      <c r="AB510" s="69" t="str">
        <f t="shared" si="310"/>
        <v>Madre de Dios</v>
      </c>
      <c r="AC510" s="69" t="str">
        <f t="shared" si="310"/>
        <v>Moquegua</v>
      </c>
      <c r="AD510" s="69" t="str">
        <f t="shared" si="310"/>
        <v>Pasco</v>
      </c>
      <c r="AE510" s="69" t="str">
        <f t="shared" si="310"/>
        <v>Piura</v>
      </c>
      <c r="AF510" s="69" t="str">
        <f t="shared" si="310"/>
        <v>Puno</v>
      </c>
      <c r="AG510" s="69" t="str">
        <f t="shared" si="310"/>
        <v>San Martín</v>
      </c>
      <c r="AH510" s="69" t="str">
        <f t="shared" si="310"/>
        <v>Tacna</v>
      </c>
      <c r="AI510" s="69" t="str">
        <f t="shared" si="310"/>
        <v>Tumbes</v>
      </c>
      <c r="AJ510" s="69" t="str">
        <f t="shared" si="310"/>
        <v>Ucayali</v>
      </c>
    </row>
    <row r="511" spans="4:36" outlineLevel="1" x14ac:dyDescent="0.3">
      <c r="D511" s="70">
        <v>5</v>
      </c>
      <c r="E511" s="417" t="str">
        <f>INDEX(l.geo.nom2,D511)</f>
        <v>3G-Urbano</v>
      </c>
      <c r="I511" s="138" t="s">
        <v>683</v>
      </c>
      <c r="J511" s="47">
        <f>+SUM(L511:AJ511)</f>
        <v>11069</v>
      </c>
      <c r="L511" s="360">
        <f t="shared" ref="L511:AJ511" si="311">+_xlfn.CEILING.MATH(L493/p.ran.3g.vel.hsupa.mbps,1)</f>
        <v>0</v>
      </c>
      <c r="M511" s="360">
        <f t="shared" si="311"/>
        <v>0</v>
      </c>
      <c r="N511" s="360">
        <f t="shared" si="311"/>
        <v>0</v>
      </c>
      <c r="O511" s="360">
        <f t="shared" si="311"/>
        <v>0</v>
      </c>
      <c r="P511" s="360">
        <f t="shared" si="311"/>
        <v>0</v>
      </c>
      <c r="Q511" s="360">
        <f t="shared" si="311"/>
        <v>0</v>
      </c>
      <c r="R511" s="360">
        <f t="shared" si="311"/>
        <v>0</v>
      </c>
      <c r="S511" s="360">
        <f t="shared" si="311"/>
        <v>0</v>
      </c>
      <c r="T511" s="360">
        <f t="shared" si="311"/>
        <v>0</v>
      </c>
      <c r="U511" s="360">
        <f t="shared" si="311"/>
        <v>0</v>
      </c>
      <c r="V511" s="360">
        <f t="shared" si="311"/>
        <v>0</v>
      </c>
      <c r="W511" s="360">
        <f t="shared" si="311"/>
        <v>0</v>
      </c>
      <c r="X511" s="360">
        <f t="shared" si="311"/>
        <v>0</v>
      </c>
      <c r="Y511" s="360">
        <f t="shared" si="311"/>
        <v>0</v>
      </c>
      <c r="Z511" s="360">
        <f t="shared" si="311"/>
        <v>11069</v>
      </c>
      <c r="AA511" s="360">
        <f t="shared" si="311"/>
        <v>0</v>
      </c>
      <c r="AB511" s="360">
        <f t="shared" si="311"/>
        <v>0</v>
      </c>
      <c r="AC511" s="360">
        <f t="shared" si="311"/>
        <v>0</v>
      </c>
      <c r="AD511" s="360">
        <f t="shared" si="311"/>
        <v>0</v>
      </c>
      <c r="AE511" s="360">
        <f t="shared" si="311"/>
        <v>0</v>
      </c>
      <c r="AF511" s="360">
        <f t="shared" si="311"/>
        <v>0</v>
      </c>
      <c r="AG511" s="360">
        <f t="shared" si="311"/>
        <v>0</v>
      </c>
      <c r="AH511" s="360">
        <f t="shared" si="311"/>
        <v>0</v>
      </c>
      <c r="AI511" s="360">
        <f t="shared" si="311"/>
        <v>0</v>
      </c>
      <c r="AJ511" s="360">
        <f t="shared" si="311"/>
        <v>0</v>
      </c>
    </row>
    <row r="512" spans="4:36" outlineLevel="1" x14ac:dyDescent="0.3">
      <c r="D512" s="70">
        <f>+D511+1</f>
        <v>6</v>
      </c>
      <c r="E512" s="417" t="str">
        <f>INDEX(l.geo.nom2,D512)</f>
        <v>3G-Suburbano</v>
      </c>
      <c r="I512" s="138" t="s">
        <v>683</v>
      </c>
      <c r="J512" s="47">
        <f>+SUM(L512:AJ512)</f>
        <v>67792</v>
      </c>
      <c r="L512" s="360">
        <f t="shared" ref="L512:AJ512" si="312">+_xlfn.CEILING.MATH(L494/p.ran.3g.vel.hsupa.mbps,1)</f>
        <v>0</v>
      </c>
      <c r="M512" s="360">
        <f t="shared" si="312"/>
        <v>69</v>
      </c>
      <c r="N512" s="360">
        <f t="shared" si="312"/>
        <v>0</v>
      </c>
      <c r="O512" s="360">
        <f t="shared" si="312"/>
        <v>0</v>
      </c>
      <c r="P512" s="360">
        <f t="shared" si="312"/>
        <v>0</v>
      </c>
      <c r="Q512" s="360">
        <f t="shared" si="312"/>
        <v>0</v>
      </c>
      <c r="R512" s="360">
        <f t="shared" si="312"/>
        <v>69</v>
      </c>
      <c r="S512" s="360">
        <f t="shared" si="312"/>
        <v>0</v>
      </c>
      <c r="T512" s="360">
        <f t="shared" si="312"/>
        <v>0</v>
      </c>
      <c r="U512" s="360">
        <f t="shared" si="312"/>
        <v>0</v>
      </c>
      <c r="V512" s="360">
        <f t="shared" si="312"/>
        <v>0</v>
      </c>
      <c r="W512" s="360">
        <f t="shared" si="312"/>
        <v>0</v>
      </c>
      <c r="X512" s="360">
        <f t="shared" si="312"/>
        <v>0</v>
      </c>
      <c r="Y512" s="360">
        <f t="shared" si="312"/>
        <v>0</v>
      </c>
      <c r="Z512" s="360">
        <f t="shared" si="312"/>
        <v>67585</v>
      </c>
      <c r="AA512" s="360">
        <f t="shared" si="312"/>
        <v>0</v>
      </c>
      <c r="AB512" s="360">
        <f t="shared" si="312"/>
        <v>0</v>
      </c>
      <c r="AC512" s="360">
        <f t="shared" si="312"/>
        <v>0</v>
      </c>
      <c r="AD512" s="360">
        <f t="shared" si="312"/>
        <v>0</v>
      </c>
      <c r="AE512" s="360">
        <f t="shared" si="312"/>
        <v>0</v>
      </c>
      <c r="AF512" s="360">
        <f t="shared" si="312"/>
        <v>0</v>
      </c>
      <c r="AG512" s="360">
        <f t="shared" si="312"/>
        <v>0</v>
      </c>
      <c r="AH512" s="360">
        <f t="shared" si="312"/>
        <v>69</v>
      </c>
      <c r="AI512" s="360">
        <f t="shared" si="312"/>
        <v>0</v>
      </c>
      <c r="AJ512" s="360">
        <f t="shared" si="312"/>
        <v>0</v>
      </c>
    </row>
    <row r="513" spans="4:36" outlineLevel="1" x14ac:dyDescent="0.3">
      <c r="D513" s="70">
        <f>+D512+1</f>
        <v>7</v>
      </c>
      <c r="E513" s="417" t="str">
        <f>INDEX(l.geo.nom2,D513)</f>
        <v>3G-Rural</v>
      </c>
      <c r="I513" s="138" t="s">
        <v>683</v>
      </c>
      <c r="J513" s="47">
        <f>+SUM(L513:AJ513)</f>
        <v>29302</v>
      </c>
      <c r="L513" s="360">
        <f t="shared" ref="L513:AJ513" si="313">+_xlfn.CEILING.MATH(L495/p.ran.3g.vel.hsupa.mbps,1)</f>
        <v>0</v>
      </c>
      <c r="M513" s="360">
        <f t="shared" si="313"/>
        <v>0</v>
      </c>
      <c r="N513" s="360">
        <f t="shared" si="313"/>
        <v>0</v>
      </c>
      <c r="O513" s="360">
        <f t="shared" si="313"/>
        <v>0</v>
      </c>
      <c r="P513" s="360">
        <f t="shared" si="313"/>
        <v>0</v>
      </c>
      <c r="Q513" s="360">
        <f t="shared" si="313"/>
        <v>0</v>
      </c>
      <c r="R513" s="360">
        <f t="shared" si="313"/>
        <v>0</v>
      </c>
      <c r="S513" s="360">
        <f t="shared" si="313"/>
        <v>0</v>
      </c>
      <c r="T513" s="360">
        <f t="shared" si="313"/>
        <v>0</v>
      </c>
      <c r="U513" s="360">
        <f t="shared" si="313"/>
        <v>0</v>
      </c>
      <c r="V513" s="360">
        <f t="shared" si="313"/>
        <v>0</v>
      </c>
      <c r="W513" s="360">
        <f t="shared" si="313"/>
        <v>0</v>
      </c>
      <c r="X513" s="360">
        <f t="shared" si="313"/>
        <v>0</v>
      </c>
      <c r="Y513" s="360">
        <f t="shared" si="313"/>
        <v>0</v>
      </c>
      <c r="Z513" s="360">
        <f t="shared" si="313"/>
        <v>29302</v>
      </c>
      <c r="AA513" s="360">
        <f t="shared" si="313"/>
        <v>0</v>
      </c>
      <c r="AB513" s="360">
        <f t="shared" si="313"/>
        <v>0</v>
      </c>
      <c r="AC513" s="360">
        <f t="shared" si="313"/>
        <v>0</v>
      </c>
      <c r="AD513" s="360">
        <f t="shared" si="313"/>
        <v>0</v>
      </c>
      <c r="AE513" s="360">
        <f t="shared" si="313"/>
        <v>0</v>
      </c>
      <c r="AF513" s="360">
        <f t="shared" si="313"/>
        <v>0</v>
      </c>
      <c r="AG513" s="360">
        <f t="shared" si="313"/>
        <v>0</v>
      </c>
      <c r="AH513" s="360">
        <f t="shared" si="313"/>
        <v>0</v>
      </c>
      <c r="AI513" s="360">
        <f t="shared" si="313"/>
        <v>0</v>
      </c>
      <c r="AJ513" s="360">
        <f t="shared" si="313"/>
        <v>0</v>
      </c>
    </row>
    <row r="514" spans="4:36" outlineLevel="1" x14ac:dyDescent="0.3">
      <c r="D514" s="70">
        <f>+D513+1</f>
        <v>8</v>
      </c>
      <c r="E514" s="417" t="str">
        <f>INDEX(l.geo.nom2,D514)</f>
        <v>3G-Libre</v>
      </c>
      <c r="I514" s="138" t="s">
        <v>683</v>
      </c>
      <c r="J514" s="47">
        <f>+SUM(L514:AJ514)</f>
        <v>0</v>
      </c>
      <c r="L514" s="360">
        <f t="shared" ref="L514:AJ514" si="314">+_xlfn.CEILING.MATH(L496/p.ran.3g.vel.hsupa.mbps,1)</f>
        <v>0</v>
      </c>
      <c r="M514" s="360">
        <f t="shared" si="314"/>
        <v>0</v>
      </c>
      <c r="N514" s="360">
        <f t="shared" si="314"/>
        <v>0</v>
      </c>
      <c r="O514" s="360">
        <f t="shared" si="314"/>
        <v>0</v>
      </c>
      <c r="P514" s="360">
        <f t="shared" si="314"/>
        <v>0</v>
      </c>
      <c r="Q514" s="360">
        <f t="shared" si="314"/>
        <v>0</v>
      </c>
      <c r="R514" s="360">
        <f t="shared" si="314"/>
        <v>0</v>
      </c>
      <c r="S514" s="360">
        <f t="shared" si="314"/>
        <v>0</v>
      </c>
      <c r="T514" s="360">
        <f t="shared" si="314"/>
        <v>0</v>
      </c>
      <c r="U514" s="360">
        <f t="shared" si="314"/>
        <v>0</v>
      </c>
      <c r="V514" s="360">
        <f t="shared" si="314"/>
        <v>0</v>
      </c>
      <c r="W514" s="360">
        <f t="shared" si="314"/>
        <v>0</v>
      </c>
      <c r="X514" s="360">
        <f t="shared" si="314"/>
        <v>0</v>
      </c>
      <c r="Y514" s="360">
        <f t="shared" si="314"/>
        <v>0</v>
      </c>
      <c r="Z514" s="360">
        <f t="shared" si="314"/>
        <v>0</v>
      </c>
      <c r="AA514" s="360">
        <f t="shared" si="314"/>
        <v>0</v>
      </c>
      <c r="AB514" s="360">
        <f t="shared" si="314"/>
        <v>0</v>
      </c>
      <c r="AC514" s="360">
        <f t="shared" si="314"/>
        <v>0</v>
      </c>
      <c r="AD514" s="360">
        <f t="shared" si="314"/>
        <v>0</v>
      </c>
      <c r="AE514" s="360">
        <f t="shared" si="314"/>
        <v>0</v>
      </c>
      <c r="AF514" s="360">
        <f t="shared" si="314"/>
        <v>0</v>
      </c>
      <c r="AG514" s="360">
        <f t="shared" si="314"/>
        <v>0</v>
      </c>
      <c r="AH514" s="360">
        <f t="shared" si="314"/>
        <v>0</v>
      </c>
      <c r="AI514" s="360">
        <f t="shared" si="314"/>
        <v>0</v>
      </c>
      <c r="AJ514" s="360">
        <f t="shared" si="314"/>
        <v>0</v>
      </c>
    </row>
    <row r="515" spans="4:36" outlineLevel="1" x14ac:dyDescent="0.3">
      <c r="I515" s="363"/>
    </row>
    <row r="516" spans="4:36" outlineLevel="1" x14ac:dyDescent="0.3">
      <c r="E516" s="415" t="s">
        <v>23</v>
      </c>
      <c r="I516" s="341" t="s">
        <v>1003</v>
      </c>
      <c r="J516" s="353">
        <f>+SUM(J511:J514)</f>
        <v>108163</v>
      </c>
      <c r="L516" s="353">
        <f t="shared" ref="L516:AJ516" si="315">+SUM(L511:L514)</f>
        <v>0</v>
      </c>
      <c r="M516" s="353">
        <f t="shared" si="315"/>
        <v>69</v>
      </c>
      <c r="N516" s="353">
        <f t="shared" si="315"/>
        <v>0</v>
      </c>
      <c r="O516" s="353">
        <f t="shared" si="315"/>
        <v>0</v>
      </c>
      <c r="P516" s="353">
        <f t="shared" si="315"/>
        <v>0</v>
      </c>
      <c r="Q516" s="353">
        <f t="shared" si="315"/>
        <v>0</v>
      </c>
      <c r="R516" s="353">
        <f t="shared" si="315"/>
        <v>69</v>
      </c>
      <c r="S516" s="353">
        <f t="shared" si="315"/>
        <v>0</v>
      </c>
      <c r="T516" s="353">
        <f t="shared" si="315"/>
        <v>0</v>
      </c>
      <c r="U516" s="353">
        <f t="shared" si="315"/>
        <v>0</v>
      </c>
      <c r="V516" s="353">
        <f t="shared" si="315"/>
        <v>0</v>
      </c>
      <c r="W516" s="353">
        <f t="shared" si="315"/>
        <v>0</v>
      </c>
      <c r="X516" s="353">
        <f t="shared" si="315"/>
        <v>0</v>
      </c>
      <c r="Y516" s="353">
        <f t="shared" si="315"/>
        <v>0</v>
      </c>
      <c r="Z516" s="353">
        <f t="shared" si="315"/>
        <v>107956</v>
      </c>
      <c r="AA516" s="353">
        <f t="shared" si="315"/>
        <v>0</v>
      </c>
      <c r="AB516" s="353">
        <f t="shared" si="315"/>
        <v>0</v>
      </c>
      <c r="AC516" s="353">
        <f t="shared" si="315"/>
        <v>0</v>
      </c>
      <c r="AD516" s="353">
        <f t="shared" si="315"/>
        <v>0</v>
      </c>
      <c r="AE516" s="353">
        <f t="shared" si="315"/>
        <v>0</v>
      </c>
      <c r="AF516" s="353">
        <f t="shared" si="315"/>
        <v>0</v>
      </c>
      <c r="AG516" s="353">
        <f t="shared" si="315"/>
        <v>0</v>
      </c>
      <c r="AH516" s="353">
        <f t="shared" si="315"/>
        <v>69</v>
      </c>
      <c r="AI516" s="353">
        <f t="shared" si="315"/>
        <v>0</v>
      </c>
      <c r="AJ516" s="353">
        <f t="shared" si="315"/>
        <v>0</v>
      </c>
    </row>
    <row r="517" spans="4:36" outlineLevel="1" x14ac:dyDescent="0.3"/>
    <row r="518" spans="4:36" x14ac:dyDescent="0.3">
      <c r="D518" s="68" t="s">
        <v>1002</v>
      </c>
      <c r="E518" s="68"/>
      <c r="F518" s="67"/>
      <c r="G518" s="67"/>
      <c r="H518" s="67"/>
      <c r="I518" s="67"/>
      <c r="J518" s="67"/>
      <c r="K518" s="67"/>
    </row>
    <row r="520" spans="4:36" outlineLevel="1" x14ac:dyDescent="0.3">
      <c r="D520" s="69" t="s">
        <v>76</v>
      </c>
      <c r="E520" s="69" t="s">
        <v>77</v>
      </c>
      <c r="F520" s="335" t="s">
        <v>1001</v>
      </c>
      <c r="G520" s="335"/>
      <c r="J520" s="69" t="s">
        <v>791</v>
      </c>
      <c r="L520" s="69" t="str">
        <f t="shared" ref="L520:AJ520" si="316">+INDEX(l.reg.nom,L$6)</f>
        <v>Amazonas</v>
      </c>
      <c r="M520" s="69" t="str">
        <f t="shared" si="316"/>
        <v>Ancash</v>
      </c>
      <c r="N520" s="69" t="str">
        <f t="shared" si="316"/>
        <v>Apurímac</v>
      </c>
      <c r="O520" s="69" t="str">
        <f t="shared" si="316"/>
        <v>Arequipa</v>
      </c>
      <c r="P520" s="69" t="str">
        <f t="shared" si="316"/>
        <v>Ayacucho</v>
      </c>
      <c r="Q520" s="69" t="str">
        <f t="shared" si="316"/>
        <v>Cajamarca</v>
      </c>
      <c r="R520" s="69" t="str">
        <f t="shared" si="316"/>
        <v>Callao</v>
      </c>
      <c r="S520" s="69" t="str">
        <f t="shared" si="316"/>
        <v>Cusco</v>
      </c>
      <c r="T520" s="69" t="str">
        <f t="shared" si="316"/>
        <v>Huancavelica</v>
      </c>
      <c r="U520" s="69" t="str">
        <f t="shared" si="316"/>
        <v>Huánuco</v>
      </c>
      <c r="V520" s="69" t="str">
        <f t="shared" si="316"/>
        <v>Ica</v>
      </c>
      <c r="W520" s="69" t="str">
        <f t="shared" si="316"/>
        <v>Junín</v>
      </c>
      <c r="X520" s="69" t="str">
        <f t="shared" si="316"/>
        <v>La Libertad</v>
      </c>
      <c r="Y520" s="69" t="str">
        <f t="shared" si="316"/>
        <v>Lambayeque</v>
      </c>
      <c r="Z520" s="69" t="str">
        <f t="shared" si="316"/>
        <v>Lima</v>
      </c>
      <c r="AA520" s="69" t="str">
        <f t="shared" si="316"/>
        <v>Loreto</v>
      </c>
      <c r="AB520" s="69" t="str">
        <f t="shared" si="316"/>
        <v>Madre de Dios</v>
      </c>
      <c r="AC520" s="69" t="str">
        <f t="shared" si="316"/>
        <v>Moquegua</v>
      </c>
      <c r="AD520" s="69" t="str">
        <f t="shared" si="316"/>
        <v>Pasco</v>
      </c>
      <c r="AE520" s="69" t="str">
        <f t="shared" si="316"/>
        <v>Piura</v>
      </c>
      <c r="AF520" s="69" t="str">
        <f t="shared" si="316"/>
        <v>Puno</v>
      </c>
      <c r="AG520" s="69" t="str">
        <f t="shared" si="316"/>
        <v>San Martín</v>
      </c>
      <c r="AH520" s="69" t="str">
        <f t="shared" si="316"/>
        <v>Tacna</v>
      </c>
      <c r="AI520" s="69" t="str">
        <f t="shared" si="316"/>
        <v>Tumbes</v>
      </c>
      <c r="AJ520" s="69" t="str">
        <f t="shared" si="316"/>
        <v>Ucayali</v>
      </c>
    </row>
    <row r="521" spans="4:36" outlineLevel="1" x14ac:dyDescent="0.3">
      <c r="D521" s="70">
        <v>5</v>
      </c>
      <c r="E521" s="417" t="str">
        <f>INDEX(l.geo.nom2,D521)</f>
        <v>3G-Urbano</v>
      </c>
      <c r="I521" s="138" t="s">
        <v>979</v>
      </c>
      <c r="J521" s="47">
        <f>+SUM(L521:AJ521)</f>
        <v>38</v>
      </c>
      <c r="L521" s="360">
        <f t="shared" ref="L521:AJ521" si="317">_xlfn.CEILING.MATH((L461+L503)/MIN(p.ran.3g.ce.max.ul,p.ran.3g.ce.max.dl),1)</f>
        <v>0</v>
      </c>
      <c r="M521" s="360">
        <f t="shared" si="317"/>
        <v>0</v>
      </c>
      <c r="N521" s="360">
        <f t="shared" si="317"/>
        <v>0</v>
      </c>
      <c r="O521" s="360">
        <f t="shared" si="317"/>
        <v>0</v>
      </c>
      <c r="P521" s="360">
        <f t="shared" si="317"/>
        <v>0</v>
      </c>
      <c r="Q521" s="360">
        <f t="shared" si="317"/>
        <v>0</v>
      </c>
      <c r="R521" s="360">
        <f t="shared" si="317"/>
        <v>0</v>
      </c>
      <c r="S521" s="360">
        <f t="shared" si="317"/>
        <v>0</v>
      </c>
      <c r="T521" s="360">
        <f t="shared" si="317"/>
        <v>0</v>
      </c>
      <c r="U521" s="360">
        <f t="shared" si="317"/>
        <v>0</v>
      </c>
      <c r="V521" s="360">
        <f t="shared" si="317"/>
        <v>0</v>
      </c>
      <c r="W521" s="360">
        <f t="shared" si="317"/>
        <v>0</v>
      </c>
      <c r="X521" s="360">
        <f t="shared" si="317"/>
        <v>0</v>
      </c>
      <c r="Y521" s="360">
        <f t="shared" si="317"/>
        <v>0</v>
      </c>
      <c r="Z521" s="360">
        <f t="shared" si="317"/>
        <v>38</v>
      </c>
      <c r="AA521" s="360">
        <f t="shared" si="317"/>
        <v>0</v>
      </c>
      <c r="AB521" s="360">
        <f t="shared" si="317"/>
        <v>0</v>
      </c>
      <c r="AC521" s="360">
        <f t="shared" si="317"/>
        <v>0</v>
      </c>
      <c r="AD521" s="360">
        <f t="shared" si="317"/>
        <v>0</v>
      </c>
      <c r="AE521" s="360">
        <f t="shared" si="317"/>
        <v>0</v>
      </c>
      <c r="AF521" s="360">
        <f t="shared" si="317"/>
        <v>0</v>
      </c>
      <c r="AG521" s="360">
        <f t="shared" si="317"/>
        <v>0</v>
      </c>
      <c r="AH521" s="360">
        <f t="shared" si="317"/>
        <v>0</v>
      </c>
      <c r="AI521" s="360">
        <f t="shared" si="317"/>
        <v>0</v>
      </c>
      <c r="AJ521" s="360">
        <f t="shared" si="317"/>
        <v>0</v>
      </c>
    </row>
    <row r="522" spans="4:36" outlineLevel="1" x14ac:dyDescent="0.3">
      <c r="D522" s="70">
        <f>+D521+1</f>
        <v>6</v>
      </c>
      <c r="E522" s="417" t="str">
        <f>INDEX(l.geo.nom2,D522)</f>
        <v>3G-Suburbano</v>
      </c>
      <c r="I522" s="138" t="s">
        <v>979</v>
      </c>
      <c r="J522" s="47">
        <f>+SUM(L522:AJ522)</f>
        <v>234</v>
      </c>
      <c r="L522" s="360">
        <f t="shared" ref="L522:AJ522" si="318">_xlfn.CEILING.MATH((L462+L504)/MIN(p.ran.3g.ce.max.ul,p.ran.3g.ce.max.dl),1)</f>
        <v>0</v>
      </c>
      <c r="M522" s="360">
        <f t="shared" si="318"/>
        <v>1</v>
      </c>
      <c r="N522" s="360">
        <f t="shared" si="318"/>
        <v>0</v>
      </c>
      <c r="O522" s="360">
        <f t="shared" si="318"/>
        <v>0</v>
      </c>
      <c r="P522" s="360">
        <f t="shared" si="318"/>
        <v>0</v>
      </c>
      <c r="Q522" s="360">
        <f t="shared" si="318"/>
        <v>0</v>
      </c>
      <c r="R522" s="360">
        <f t="shared" si="318"/>
        <v>1</v>
      </c>
      <c r="S522" s="360">
        <f t="shared" si="318"/>
        <v>0</v>
      </c>
      <c r="T522" s="360">
        <f t="shared" si="318"/>
        <v>0</v>
      </c>
      <c r="U522" s="360">
        <f t="shared" si="318"/>
        <v>0</v>
      </c>
      <c r="V522" s="360">
        <f t="shared" si="318"/>
        <v>0</v>
      </c>
      <c r="W522" s="360">
        <f t="shared" si="318"/>
        <v>0</v>
      </c>
      <c r="X522" s="360">
        <f t="shared" si="318"/>
        <v>0</v>
      </c>
      <c r="Y522" s="360">
        <f t="shared" si="318"/>
        <v>0</v>
      </c>
      <c r="Z522" s="360">
        <f t="shared" si="318"/>
        <v>231</v>
      </c>
      <c r="AA522" s="360">
        <f t="shared" si="318"/>
        <v>0</v>
      </c>
      <c r="AB522" s="360">
        <f t="shared" si="318"/>
        <v>0</v>
      </c>
      <c r="AC522" s="360">
        <f t="shared" si="318"/>
        <v>0</v>
      </c>
      <c r="AD522" s="360">
        <f t="shared" si="318"/>
        <v>0</v>
      </c>
      <c r="AE522" s="360">
        <f t="shared" si="318"/>
        <v>0</v>
      </c>
      <c r="AF522" s="360">
        <f t="shared" si="318"/>
        <v>0</v>
      </c>
      <c r="AG522" s="360">
        <f t="shared" si="318"/>
        <v>0</v>
      </c>
      <c r="AH522" s="360">
        <f t="shared" si="318"/>
        <v>1</v>
      </c>
      <c r="AI522" s="360">
        <f t="shared" si="318"/>
        <v>0</v>
      </c>
      <c r="AJ522" s="360">
        <f t="shared" si="318"/>
        <v>0</v>
      </c>
    </row>
    <row r="523" spans="4:36" outlineLevel="1" x14ac:dyDescent="0.3">
      <c r="D523" s="70">
        <f>+D522+1</f>
        <v>7</v>
      </c>
      <c r="E523" s="417" t="str">
        <f>INDEX(l.geo.nom2,D523)</f>
        <v>3G-Rural</v>
      </c>
      <c r="I523" s="138" t="s">
        <v>979</v>
      </c>
      <c r="J523" s="47">
        <f>+SUM(L523:AJ523)</f>
        <v>101</v>
      </c>
      <c r="L523" s="360">
        <f t="shared" ref="L523:AJ523" si="319">_xlfn.CEILING.MATH((L463+L505)/MIN(p.ran.3g.ce.max.ul,p.ran.3g.ce.max.dl),1)</f>
        <v>0</v>
      </c>
      <c r="M523" s="360">
        <f t="shared" si="319"/>
        <v>0</v>
      </c>
      <c r="N523" s="360">
        <f t="shared" si="319"/>
        <v>0</v>
      </c>
      <c r="O523" s="360">
        <f t="shared" si="319"/>
        <v>0</v>
      </c>
      <c r="P523" s="360">
        <f t="shared" si="319"/>
        <v>0</v>
      </c>
      <c r="Q523" s="360">
        <f t="shared" si="319"/>
        <v>0</v>
      </c>
      <c r="R523" s="360">
        <f t="shared" si="319"/>
        <v>0</v>
      </c>
      <c r="S523" s="360">
        <f t="shared" si="319"/>
        <v>0</v>
      </c>
      <c r="T523" s="360">
        <f t="shared" si="319"/>
        <v>0</v>
      </c>
      <c r="U523" s="360">
        <f t="shared" si="319"/>
        <v>0</v>
      </c>
      <c r="V523" s="360">
        <f t="shared" si="319"/>
        <v>0</v>
      </c>
      <c r="W523" s="360">
        <f t="shared" si="319"/>
        <v>0</v>
      </c>
      <c r="X523" s="360">
        <f t="shared" si="319"/>
        <v>0</v>
      </c>
      <c r="Y523" s="360">
        <f t="shared" si="319"/>
        <v>0</v>
      </c>
      <c r="Z523" s="360">
        <f t="shared" si="319"/>
        <v>101</v>
      </c>
      <c r="AA523" s="360">
        <f t="shared" si="319"/>
        <v>0</v>
      </c>
      <c r="AB523" s="360">
        <f t="shared" si="319"/>
        <v>0</v>
      </c>
      <c r="AC523" s="360">
        <f t="shared" si="319"/>
        <v>0</v>
      </c>
      <c r="AD523" s="360">
        <f t="shared" si="319"/>
        <v>0</v>
      </c>
      <c r="AE523" s="360">
        <f t="shared" si="319"/>
        <v>0</v>
      </c>
      <c r="AF523" s="360">
        <f t="shared" si="319"/>
        <v>0</v>
      </c>
      <c r="AG523" s="360">
        <f t="shared" si="319"/>
        <v>0</v>
      </c>
      <c r="AH523" s="360">
        <f t="shared" si="319"/>
        <v>0</v>
      </c>
      <c r="AI523" s="360">
        <f t="shared" si="319"/>
        <v>0</v>
      </c>
      <c r="AJ523" s="360">
        <f t="shared" si="319"/>
        <v>0</v>
      </c>
    </row>
    <row r="524" spans="4:36" outlineLevel="1" x14ac:dyDescent="0.3">
      <c r="D524" s="70">
        <f>+D523+1</f>
        <v>8</v>
      </c>
      <c r="E524" s="417" t="str">
        <f>INDEX(l.geo.nom2,D524)</f>
        <v>3G-Libre</v>
      </c>
      <c r="I524" s="138" t="s">
        <v>979</v>
      </c>
      <c r="J524" s="47">
        <f>+SUM(L524:AJ524)</f>
        <v>0</v>
      </c>
      <c r="L524" s="360">
        <f t="shared" ref="L524:AJ524" si="320">_xlfn.CEILING.MATH((L464+L506)/MIN(p.ran.3g.ce.max.ul,p.ran.3g.ce.max.dl),1)</f>
        <v>0</v>
      </c>
      <c r="M524" s="360">
        <f t="shared" si="320"/>
        <v>0</v>
      </c>
      <c r="N524" s="360">
        <f t="shared" si="320"/>
        <v>0</v>
      </c>
      <c r="O524" s="360">
        <f t="shared" si="320"/>
        <v>0</v>
      </c>
      <c r="P524" s="360">
        <f t="shared" si="320"/>
        <v>0</v>
      </c>
      <c r="Q524" s="360">
        <f t="shared" si="320"/>
        <v>0</v>
      </c>
      <c r="R524" s="360">
        <f t="shared" si="320"/>
        <v>0</v>
      </c>
      <c r="S524" s="360">
        <f t="shared" si="320"/>
        <v>0</v>
      </c>
      <c r="T524" s="360">
        <f t="shared" si="320"/>
        <v>0</v>
      </c>
      <c r="U524" s="360">
        <f t="shared" si="320"/>
        <v>0</v>
      </c>
      <c r="V524" s="360">
        <f t="shared" si="320"/>
        <v>0</v>
      </c>
      <c r="W524" s="360">
        <f t="shared" si="320"/>
        <v>0</v>
      </c>
      <c r="X524" s="360">
        <f t="shared" si="320"/>
        <v>0</v>
      </c>
      <c r="Y524" s="360">
        <f t="shared" si="320"/>
        <v>0</v>
      </c>
      <c r="Z524" s="360">
        <f t="shared" si="320"/>
        <v>0</v>
      </c>
      <c r="AA524" s="360">
        <f t="shared" si="320"/>
        <v>0</v>
      </c>
      <c r="AB524" s="360">
        <f t="shared" si="320"/>
        <v>0</v>
      </c>
      <c r="AC524" s="360">
        <f t="shared" si="320"/>
        <v>0</v>
      </c>
      <c r="AD524" s="360">
        <f t="shared" si="320"/>
        <v>0</v>
      </c>
      <c r="AE524" s="360">
        <f t="shared" si="320"/>
        <v>0</v>
      </c>
      <c r="AF524" s="360">
        <f t="shared" si="320"/>
        <v>0</v>
      </c>
      <c r="AG524" s="360">
        <f t="shared" si="320"/>
        <v>0</v>
      </c>
      <c r="AH524" s="360">
        <f t="shared" si="320"/>
        <v>0</v>
      </c>
      <c r="AI524" s="360">
        <f t="shared" si="320"/>
        <v>0</v>
      </c>
      <c r="AJ524" s="360">
        <f t="shared" si="320"/>
        <v>0</v>
      </c>
    </row>
    <row r="525" spans="4:36" outlineLevel="1" x14ac:dyDescent="0.3"/>
    <row r="526" spans="4:36" outlineLevel="1" x14ac:dyDescent="0.3">
      <c r="E526" s="415" t="s">
        <v>23</v>
      </c>
      <c r="I526" s="341" t="s">
        <v>979</v>
      </c>
      <c r="J526" s="353">
        <f>+SUM(J521:J524)</f>
        <v>373</v>
      </c>
      <c r="L526" s="353">
        <f t="shared" ref="L526:AJ526" si="321">+SUM(L521:L524)</f>
        <v>0</v>
      </c>
      <c r="M526" s="353">
        <f t="shared" si="321"/>
        <v>1</v>
      </c>
      <c r="N526" s="353">
        <f t="shared" si="321"/>
        <v>0</v>
      </c>
      <c r="O526" s="353">
        <f t="shared" si="321"/>
        <v>0</v>
      </c>
      <c r="P526" s="353">
        <f t="shared" si="321"/>
        <v>0</v>
      </c>
      <c r="Q526" s="353">
        <f t="shared" si="321"/>
        <v>0</v>
      </c>
      <c r="R526" s="353">
        <f t="shared" si="321"/>
        <v>1</v>
      </c>
      <c r="S526" s="353">
        <f t="shared" si="321"/>
        <v>0</v>
      </c>
      <c r="T526" s="353">
        <f t="shared" si="321"/>
        <v>0</v>
      </c>
      <c r="U526" s="353">
        <f t="shared" si="321"/>
        <v>0</v>
      </c>
      <c r="V526" s="353">
        <f t="shared" si="321"/>
        <v>0</v>
      </c>
      <c r="W526" s="353">
        <f t="shared" si="321"/>
        <v>0</v>
      </c>
      <c r="X526" s="353">
        <f t="shared" si="321"/>
        <v>0</v>
      </c>
      <c r="Y526" s="353">
        <f t="shared" si="321"/>
        <v>0</v>
      </c>
      <c r="Z526" s="353">
        <f t="shared" si="321"/>
        <v>370</v>
      </c>
      <c r="AA526" s="353">
        <f t="shared" si="321"/>
        <v>0</v>
      </c>
      <c r="AB526" s="353">
        <f t="shared" si="321"/>
        <v>0</v>
      </c>
      <c r="AC526" s="353">
        <f t="shared" si="321"/>
        <v>0</v>
      </c>
      <c r="AD526" s="353">
        <f t="shared" si="321"/>
        <v>0</v>
      </c>
      <c r="AE526" s="353">
        <f t="shared" si="321"/>
        <v>0</v>
      </c>
      <c r="AF526" s="353">
        <f t="shared" si="321"/>
        <v>0</v>
      </c>
      <c r="AG526" s="353">
        <f t="shared" si="321"/>
        <v>0</v>
      </c>
      <c r="AH526" s="353">
        <f t="shared" si="321"/>
        <v>1</v>
      </c>
      <c r="AI526" s="353">
        <f t="shared" si="321"/>
        <v>0</v>
      </c>
      <c r="AJ526" s="353">
        <f t="shared" si="321"/>
        <v>0</v>
      </c>
    </row>
    <row r="527" spans="4:36" outlineLevel="1" x14ac:dyDescent="0.3"/>
    <row r="528" spans="4:36" outlineLevel="1" x14ac:dyDescent="0.3">
      <c r="D528" s="69" t="s">
        <v>76</v>
      </c>
      <c r="E528" s="69" t="s">
        <v>77</v>
      </c>
      <c r="F528" s="335" t="s">
        <v>1000</v>
      </c>
      <c r="G528" s="335"/>
      <c r="J528" s="69" t="s">
        <v>791</v>
      </c>
      <c r="L528" s="69" t="str">
        <f t="shared" ref="L528:AJ528" si="322">+INDEX(l.reg.nom,L$6)</f>
        <v>Amazonas</v>
      </c>
      <c r="M528" s="69" t="str">
        <f t="shared" si="322"/>
        <v>Ancash</v>
      </c>
      <c r="N528" s="69" t="str">
        <f t="shared" si="322"/>
        <v>Apurímac</v>
      </c>
      <c r="O528" s="69" t="str">
        <f t="shared" si="322"/>
        <v>Arequipa</v>
      </c>
      <c r="P528" s="69" t="str">
        <f t="shared" si="322"/>
        <v>Ayacucho</v>
      </c>
      <c r="Q528" s="69" t="str">
        <f t="shared" si="322"/>
        <v>Cajamarca</v>
      </c>
      <c r="R528" s="69" t="str">
        <f t="shared" si="322"/>
        <v>Callao</v>
      </c>
      <c r="S528" s="69" t="str">
        <f t="shared" si="322"/>
        <v>Cusco</v>
      </c>
      <c r="T528" s="69" t="str">
        <f t="shared" si="322"/>
        <v>Huancavelica</v>
      </c>
      <c r="U528" s="69" t="str">
        <f t="shared" si="322"/>
        <v>Huánuco</v>
      </c>
      <c r="V528" s="69" t="str">
        <f t="shared" si="322"/>
        <v>Ica</v>
      </c>
      <c r="W528" s="69" t="str">
        <f t="shared" si="322"/>
        <v>Junín</v>
      </c>
      <c r="X528" s="69" t="str">
        <f t="shared" si="322"/>
        <v>La Libertad</v>
      </c>
      <c r="Y528" s="69" t="str">
        <f t="shared" si="322"/>
        <v>Lambayeque</v>
      </c>
      <c r="Z528" s="69" t="str">
        <f t="shared" si="322"/>
        <v>Lima</v>
      </c>
      <c r="AA528" s="69" t="str">
        <f t="shared" si="322"/>
        <v>Loreto</v>
      </c>
      <c r="AB528" s="69" t="str">
        <f t="shared" si="322"/>
        <v>Madre de Dios</v>
      </c>
      <c r="AC528" s="69" t="str">
        <f t="shared" si="322"/>
        <v>Moquegua</v>
      </c>
      <c r="AD528" s="69" t="str">
        <f t="shared" si="322"/>
        <v>Pasco</v>
      </c>
      <c r="AE528" s="69" t="str">
        <f t="shared" si="322"/>
        <v>Piura</v>
      </c>
      <c r="AF528" s="69" t="str">
        <f t="shared" si="322"/>
        <v>Puno</v>
      </c>
      <c r="AG528" s="69" t="str">
        <f t="shared" si="322"/>
        <v>San Martín</v>
      </c>
      <c r="AH528" s="69" t="str">
        <f t="shared" si="322"/>
        <v>Tacna</v>
      </c>
      <c r="AI528" s="69" t="str">
        <f t="shared" si="322"/>
        <v>Tumbes</v>
      </c>
      <c r="AJ528" s="69" t="str">
        <f t="shared" si="322"/>
        <v>Ucayali</v>
      </c>
    </row>
    <row r="529" spans="4:36" outlineLevel="1" x14ac:dyDescent="0.3">
      <c r="D529" s="70">
        <v>5</v>
      </c>
      <c r="E529" s="417" t="str">
        <f>INDEX(l.geo.nom2,D529)</f>
        <v>3G-Urbano</v>
      </c>
      <c r="I529" s="138" t="s">
        <v>979</v>
      </c>
      <c r="J529" s="47">
        <f>+SUM(L529:AJ529)</f>
        <v>87</v>
      </c>
      <c r="L529" s="360">
        <f t="shared" ref="L529:AJ529" si="323">_xlfn.CEILING.MATH((L461+L511)/MIN(p.ran.3g.ce.max.ul,p.ran.3g.ce.max.dl),1)</f>
        <v>0</v>
      </c>
      <c r="M529" s="360">
        <f t="shared" si="323"/>
        <v>0</v>
      </c>
      <c r="N529" s="360">
        <f t="shared" si="323"/>
        <v>0</v>
      </c>
      <c r="O529" s="360">
        <f t="shared" si="323"/>
        <v>0</v>
      </c>
      <c r="P529" s="360">
        <f t="shared" si="323"/>
        <v>0</v>
      </c>
      <c r="Q529" s="360">
        <f t="shared" si="323"/>
        <v>0</v>
      </c>
      <c r="R529" s="360">
        <f t="shared" si="323"/>
        <v>0</v>
      </c>
      <c r="S529" s="360">
        <f t="shared" si="323"/>
        <v>0</v>
      </c>
      <c r="T529" s="360">
        <f t="shared" si="323"/>
        <v>0</v>
      </c>
      <c r="U529" s="360">
        <f t="shared" si="323"/>
        <v>0</v>
      </c>
      <c r="V529" s="360">
        <f t="shared" si="323"/>
        <v>0</v>
      </c>
      <c r="W529" s="360">
        <f t="shared" si="323"/>
        <v>0</v>
      </c>
      <c r="X529" s="360">
        <f t="shared" si="323"/>
        <v>0</v>
      </c>
      <c r="Y529" s="360">
        <f t="shared" si="323"/>
        <v>0</v>
      </c>
      <c r="Z529" s="360">
        <f t="shared" si="323"/>
        <v>87</v>
      </c>
      <c r="AA529" s="360">
        <f t="shared" si="323"/>
        <v>0</v>
      </c>
      <c r="AB529" s="360">
        <f t="shared" si="323"/>
        <v>0</v>
      </c>
      <c r="AC529" s="360">
        <f t="shared" si="323"/>
        <v>0</v>
      </c>
      <c r="AD529" s="360">
        <f t="shared" si="323"/>
        <v>0</v>
      </c>
      <c r="AE529" s="360">
        <f t="shared" si="323"/>
        <v>0</v>
      </c>
      <c r="AF529" s="360">
        <f t="shared" si="323"/>
        <v>0</v>
      </c>
      <c r="AG529" s="360">
        <f t="shared" si="323"/>
        <v>0</v>
      </c>
      <c r="AH529" s="360">
        <f t="shared" si="323"/>
        <v>0</v>
      </c>
      <c r="AI529" s="360">
        <f t="shared" si="323"/>
        <v>0</v>
      </c>
      <c r="AJ529" s="360">
        <f t="shared" si="323"/>
        <v>0</v>
      </c>
    </row>
    <row r="530" spans="4:36" outlineLevel="1" x14ac:dyDescent="0.3">
      <c r="D530" s="70">
        <f>+D529+1</f>
        <v>6</v>
      </c>
      <c r="E530" s="417" t="str">
        <f>INDEX(l.geo.nom2,D530)</f>
        <v>3G-Suburbano</v>
      </c>
      <c r="I530" s="138" t="s">
        <v>979</v>
      </c>
      <c r="J530" s="47">
        <f>+SUM(L530:AJ530)</f>
        <v>532</v>
      </c>
      <c r="L530" s="360">
        <f t="shared" ref="L530:AJ530" si="324">_xlfn.CEILING.MATH((L462+L512)/MIN(p.ran.3g.ce.max.ul,p.ran.3g.ce.max.dl),1)</f>
        <v>0</v>
      </c>
      <c r="M530" s="360">
        <f t="shared" si="324"/>
        <v>1</v>
      </c>
      <c r="N530" s="360">
        <f t="shared" si="324"/>
        <v>0</v>
      </c>
      <c r="O530" s="360">
        <f t="shared" si="324"/>
        <v>0</v>
      </c>
      <c r="P530" s="360">
        <f t="shared" si="324"/>
        <v>0</v>
      </c>
      <c r="Q530" s="360">
        <f t="shared" si="324"/>
        <v>0</v>
      </c>
      <c r="R530" s="360">
        <f t="shared" si="324"/>
        <v>1</v>
      </c>
      <c r="S530" s="360">
        <f t="shared" si="324"/>
        <v>0</v>
      </c>
      <c r="T530" s="360">
        <f t="shared" si="324"/>
        <v>0</v>
      </c>
      <c r="U530" s="360">
        <f t="shared" si="324"/>
        <v>0</v>
      </c>
      <c r="V530" s="360">
        <f t="shared" si="324"/>
        <v>0</v>
      </c>
      <c r="W530" s="360">
        <f t="shared" si="324"/>
        <v>0</v>
      </c>
      <c r="X530" s="360">
        <f t="shared" si="324"/>
        <v>0</v>
      </c>
      <c r="Y530" s="360">
        <f t="shared" si="324"/>
        <v>0</v>
      </c>
      <c r="Z530" s="360">
        <f t="shared" si="324"/>
        <v>529</v>
      </c>
      <c r="AA530" s="360">
        <f t="shared" si="324"/>
        <v>0</v>
      </c>
      <c r="AB530" s="360">
        <f t="shared" si="324"/>
        <v>0</v>
      </c>
      <c r="AC530" s="360">
        <f t="shared" si="324"/>
        <v>0</v>
      </c>
      <c r="AD530" s="360">
        <f t="shared" si="324"/>
        <v>0</v>
      </c>
      <c r="AE530" s="360">
        <f t="shared" si="324"/>
        <v>0</v>
      </c>
      <c r="AF530" s="360">
        <f t="shared" si="324"/>
        <v>0</v>
      </c>
      <c r="AG530" s="360">
        <f t="shared" si="324"/>
        <v>0</v>
      </c>
      <c r="AH530" s="360">
        <f t="shared" si="324"/>
        <v>1</v>
      </c>
      <c r="AI530" s="360">
        <f t="shared" si="324"/>
        <v>0</v>
      </c>
      <c r="AJ530" s="360">
        <f t="shared" si="324"/>
        <v>0</v>
      </c>
    </row>
    <row r="531" spans="4:36" outlineLevel="1" x14ac:dyDescent="0.3">
      <c r="D531" s="70">
        <f>+D530+1</f>
        <v>7</v>
      </c>
      <c r="E531" s="417" t="str">
        <f>INDEX(l.geo.nom2,D531)</f>
        <v>3G-Rural</v>
      </c>
      <c r="I531" s="138" t="s">
        <v>979</v>
      </c>
      <c r="J531" s="47">
        <f>+SUM(L531:AJ531)</f>
        <v>229</v>
      </c>
      <c r="L531" s="360">
        <f t="shared" ref="L531:AJ531" si="325">_xlfn.CEILING.MATH((L463+L513)/MIN(p.ran.3g.ce.max.ul,p.ran.3g.ce.max.dl),1)</f>
        <v>0</v>
      </c>
      <c r="M531" s="360">
        <f t="shared" si="325"/>
        <v>0</v>
      </c>
      <c r="N531" s="360">
        <f t="shared" si="325"/>
        <v>0</v>
      </c>
      <c r="O531" s="360">
        <f t="shared" si="325"/>
        <v>0</v>
      </c>
      <c r="P531" s="360">
        <f t="shared" si="325"/>
        <v>0</v>
      </c>
      <c r="Q531" s="360">
        <f t="shared" si="325"/>
        <v>0</v>
      </c>
      <c r="R531" s="360">
        <f t="shared" si="325"/>
        <v>0</v>
      </c>
      <c r="S531" s="360">
        <f t="shared" si="325"/>
        <v>0</v>
      </c>
      <c r="T531" s="360">
        <f t="shared" si="325"/>
        <v>0</v>
      </c>
      <c r="U531" s="360">
        <f t="shared" si="325"/>
        <v>0</v>
      </c>
      <c r="V531" s="360">
        <f t="shared" si="325"/>
        <v>0</v>
      </c>
      <c r="W531" s="360">
        <f t="shared" si="325"/>
        <v>0</v>
      </c>
      <c r="X531" s="360">
        <f t="shared" si="325"/>
        <v>0</v>
      </c>
      <c r="Y531" s="360">
        <f t="shared" si="325"/>
        <v>0</v>
      </c>
      <c r="Z531" s="360">
        <f t="shared" si="325"/>
        <v>229</v>
      </c>
      <c r="AA531" s="360">
        <f t="shared" si="325"/>
        <v>0</v>
      </c>
      <c r="AB531" s="360">
        <f t="shared" si="325"/>
        <v>0</v>
      </c>
      <c r="AC531" s="360">
        <f t="shared" si="325"/>
        <v>0</v>
      </c>
      <c r="AD531" s="360">
        <f t="shared" si="325"/>
        <v>0</v>
      </c>
      <c r="AE531" s="360">
        <f t="shared" si="325"/>
        <v>0</v>
      </c>
      <c r="AF531" s="360">
        <f t="shared" si="325"/>
        <v>0</v>
      </c>
      <c r="AG531" s="360">
        <f t="shared" si="325"/>
        <v>0</v>
      </c>
      <c r="AH531" s="360">
        <f t="shared" si="325"/>
        <v>0</v>
      </c>
      <c r="AI531" s="360">
        <f t="shared" si="325"/>
        <v>0</v>
      </c>
      <c r="AJ531" s="360">
        <f t="shared" si="325"/>
        <v>0</v>
      </c>
    </row>
    <row r="532" spans="4:36" outlineLevel="1" x14ac:dyDescent="0.3">
      <c r="D532" s="70">
        <f>+D531+1</f>
        <v>8</v>
      </c>
      <c r="E532" s="417" t="str">
        <f>INDEX(l.geo.nom2,D532)</f>
        <v>3G-Libre</v>
      </c>
      <c r="I532" s="138" t="s">
        <v>979</v>
      </c>
      <c r="J532" s="47">
        <f>+SUM(L532:AJ532)</f>
        <v>0</v>
      </c>
      <c r="L532" s="360">
        <f t="shared" ref="L532:AJ532" si="326">_xlfn.CEILING.MATH((L464+L514)/MIN(p.ran.3g.ce.max.ul,p.ran.3g.ce.max.dl),1)</f>
        <v>0</v>
      </c>
      <c r="M532" s="360">
        <f t="shared" si="326"/>
        <v>0</v>
      </c>
      <c r="N532" s="360">
        <f t="shared" si="326"/>
        <v>0</v>
      </c>
      <c r="O532" s="360">
        <f t="shared" si="326"/>
        <v>0</v>
      </c>
      <c r="P532" s="360">
        <f t="shared" si="326"/>
        <v>0</v>
      </c>
      <c r="Q532" s="360">
        <f t="shared" si="326"/>
        <v>0</v>
      </c>
      <c r="R532" s="360">
        <f t="shared" si="326"/>
        <v>0</v>
      </c>
      <c r="S532" s="360">
        <f t="shared" si="326"/>
        <v>0</v>
      </c>
      <c r="T532" s="360">
        <f t="shared" si="326"/>
        <v>0</v>
      </c>
      <c r="U532" s="360">
        <f t="shared" si="326"/>
        <v>0</v>
      </c>
      <c r="V532" s="360">
        <f t="shared" si="326"/>
        <v>0</v>
      </c>
      <c r="W532" s="360">
        <f t="shared" si="326"/>
        <v>0</v>
      </c>
      <c r="X532" s="360">
        <f t="shared" si="326"/>
        <v>0</v>
      </c>
      <c r="Y532" s="360">
        <f t="shared" si="326"/>
        <v>0</v>
      </c>
      <c r="Z532" s="360">
        <f t="shared" si="326"/>
        <v>0</v>
      </c>
      <c r="AA532" s="360">
        <f t="shared" si="326"/>
        <v>0</v>
      </c>
      <c r="AB532" s="360">
        <f t="shared" si="326"/>
        <v>0</v>
      </c>
      <c r="AC532" s="360">
        <f t="shared" si="326"/>
        <v>0</v>
      </c>
      <c r="AD532" s="360">
        <f t="shared" si="326"/>
        <v>0</v>
      </c>
      <c r="AE532" s="360">
        <f t="shared" si="326"/>
        <v>0</v>
      </c>
      <c r="AF532" s="360">
        <f t="shared" si="326"/>
        <v>0</v>
      </c>
      <c r="AG532" s="360">
        <f t="shared" si="326"/>
        <v>0</v>
      </c>
      <c r="AH532" s="360">
        <f t="shared" si="326"/>
        <v>0</v>
      </c>
      <c r="AI532" s="360">
        <f t="shared" si="326"/>
        <v>0</v>
      </c>
      <c r="AJ532" s="360">
        <f t="shared" si="326"/>
        <v>0</v>
      </c>
    </row>
    <row r="533" spans="4:36" outlineLevel="1" x14ac:dyDescent="0.3"/>
    <row r="534" spans="4:36" outlineLevel="1" x14ac:dyDescent="0.3">
      <c r="E534" s="415" t="s">
        <v>23</v>
      </c>
      <c r="I534" s="341" t="s">
        <v>979</v>
      </c>
      <c r="J534" s="353">
        <f>+SUM(J529:J532)</f>
        <v>848</v>
      </c>
      <c r="L534" s="353">
        <f t="shared" ref="L534:AJ534" si="327">+SUM(L529:L532)</f>
        <v>0</v>
      </c>
      <c r="M534" s="353">
        <f t="shared" si="327"/>
        <v>1</v>
      </c>
      <c r="N534" s="353">
        <f t="shared" si="327"/>
        <v>0</v>
      </c>
      <c r="O534" s="353">
        <f t="shared" si="327"/>
        <v>0</v>
      </c>
      <c r="P534" s="353">
        <f t="shared" si="327"/>
        <v>0</v>
      </c>
      <c r="Q534" s="353">
        <f t="shared" si="327"/>
        <v>0</v>
      </c>
      <c r="R534" s="353">
        <f t="shared" si="327"/>
        <v>1</v>
      </c>
      <c r="S534" s="353">
        <f t="shared" si="327"/>
        <v>0</v>
      </c>
      <c r="T534" s="353">
        <f t="shared" si="327"/>
        <v>0</v>
      </c>
      <c r="U534" s="353">
        <f t="shared" si="327"/>
        <v>0</v>
      </c>
      <c r="V534" s="353">
        <f t="shared" si="327"/>
        <v>0</v>
      </c>
      <c r="W534" s="353">
        <f t="shared" si="327"/>
        <v>0</v>
      </c>
      <c r="X534" s="353">
        <f t="shared" si="327"/>
        <v>0</v>
      </c>
      <c r="Y534" s="353">
        <f t="shared" si="327"/>
        <v>0</v>
      </c>
      <c r="Z534" s="353">
        <f t="shared" si="327"/>
        <v>845</v>
      </c>
      <c r="AA534" s="353">
        <f t="shared" si="327"/>
        <v>0</v>
      </c>
      <c r="AB534" s="353">
        <f t="shared" si="327"/>
        <v>0</v>
      </c>
      <c r="AC534" s="353">
        <f t="shared" si="327"/>
        <v>0</v>
      </c>
      <c r="AD534" s="353">
        <f t="shared" si="327"/>
        <v>0</v>
      </c>
      <c r="AE534" s="353">
        <f t="shared" si="327"/>
        <v>0</v>
      </c>
      <c r="AF534" s="353">
        <f t="shared" si="327"/>
        <v>0</v>
      </c>
      <c r="AG534" s="353">
        <f t="shared" si="327"/>
        <v>0</v>
      </c>
      <c r="AH534" s="353">
        <f t="shared" si="327"/>
        <v>1</v>
      </c>
      <c r="AI534" s="353">
        <f t="shared" si="327"/>
        <v>0</v>
      </c>
      <c r="AJ534" s="353">
        <f t="shared" si="327"/>
        <v>0</v>
      </c>
    </row>
    <row r="535" spans="4:36" outlineLevel="1" x14ac:dyDescent="0.3"/>
    <row r="536" spans="4:36" outlineLevel="1" x14ac:dyDescent="0.3">
      <c r="D536" s="69" t="s">
        <v>76</v>
      </c>
      <c r="E536" s="69" t="s">
        <v>77</v>
      </c>
      <c r="F536" s="335" t="s">
        <v>999</v>
      </c>
      <c r="G536" s="335"/>
      <c r="J536" s="69" t="s">
        <v>791</v>
      </c>
      <c r="L536" s="69" t="str">
        <f t="shared" ref="L536:AJ536" si="328">+INDEX(l.reg.nom,L$6)</f>
        <v>Amazonas</v>
      </c>
      <c r="M536" s="69" t="str">
        <f t="shared" si="328"/>
        <v>Ancash</v>
      </c>
      <c r="N536" s="69" t="str">
        <f t="shared" si="328"/>
        <v>Apurímac</v>
      </c>
      <c r="O536" s="69" t="str">
        <f t="shared" si="328"/>
        <v>Arequipa</v>
      </c>
      <c r="P536" s="69" t="str">
        <f t="shared" si="328"/>
        <v>Ayacucho</v>
      </c>
      <c r="Q536" s="69" t="str">
        <f t="shared" si="328"/>
        <v>Cajamarca</v>
      </c>
      <c r="R536" s="69" t="str">
        <f t="shared" si="328"/>
        <v>Callao</v>
      </c>
      <c r="S536" s="69" t="str">
        <f t="shared" si="328"/>
        <v>Cusco</v>
      </c>
      <c r="T536" s="69" t="str">
        <f t="shared" si="328"/>
        <v>Huancavelica</v>
      </c>
      <c r="U536" s="69" t="str">
        <f t="shared" si="328"/>
        <v>Huánuco</v>
      </c>
      <c r="V536" s="69" t="str">
        <f t="shared" si="328"/>
        <v>Ica</v>
      </c>
      <c r="W536" s="69" t="str">
        <f t="shared" si="328"/>
        <v>Junín</v>
      </c>
      <c r="X536" s="69" t="str">
        <f t="shared" si="328"/>
        <v>La Libertad</v>
      </c>
      <c r="Y536" s="69" t="str">
        <f t="shared" si="328"/>
        <v>Lambayeque</v>
      </c>
      <c r="Z536" s="69" t="str">
        <f t="shared" si="328"/>
        <v>Lima</v>
      </c>
      <c r="AA536" s="69" t="str">
        <f t="shared" si="328"/>
        <v>Loreto</v>
      </c>
      <c r="AB536" s="69" t="str">
        <f t="shared" si="328"/>
        <v>Madre de Dios</v>
      </c>
      <c r="AC536" s="69" t="str">
        <f t="shared" si="328"/>
        <v>Moquegua</v>
      </c>
      <c r="AD536" s="69" t="str">
        <f t="shared" si="328"/>
        <v>Pasco</v>
      </c>
      <c r="AE536" s="69" t="str">
        <f t="shared" si="328"/>
        <v>Piura</v>
      </c>
      <c r="AF536" s="69" t="str">
        <f t="shared" si="328"/>
        <v>Puno</v>
      </c>
      <c r="AG536" s="69" t="str">
        <f t="shared" si="328"/>
        <v>San Martín</v>
      </c>
      <c r="AH536" s="69" t="str">
        <f t="shared" si="328"/>
        <v>Tacna</v>
      </c>
      <c r="AI536" s="69" t="str">
        <f t="shared" si="328"/>
        <v>Tumbes</v>
      </c>
      <c r="AJ536" s="69" t="str">
        <f t="shared" si="328"/>
        <v>Ucayali</v>
      </c>
    </row>
    <row r="537" spans="4:36" outlineLevel="1" x14ac:dyDescent="0.3">
      <c r="D537" s="70">
        <v>5</v>
      </c>
      <c r="E537" s="417" t="str">
        <f>INDEX(l.geo.nom2,D537)</f>
        <v>3G-Urbano</v>
      </c>
      <c r="I537" s="138" t="s">
        <v>979</v>
      </c>
      <c r="J537" s="47">
        <f>+SUM(L537:AJ537)</f>
        <v>87</v>
      </c>
      <c r="L537" s="360">
        <f t="shared" ref="L537:AJ537" si="329">+MAX(L529,L521)</f>
        <v>0</v>
      </c>
      <c r="M537" s="360">
        <f t="shared" si="329"/>
        <v>0</v>
      </c>
      <c r="N537" s="360">
        <f t="shared" si="329"/>
        <v>0</v>
      </c>
      <c r="O537" s="360">
        <f t="shared" si="329"/>
        <v>0</v>
      </c>
      <c r="P537" s="360">
        <f t="shared" si="329"/>
        <v>0</v>
      </c>
      <c r="Q537" s="360">
        <f t="shared" si="329"/>
        <v>0</v>
      </c>
      <c r="R537" s="360">
        <f t="shared" si="329"/>
        <v>0</v>
      </c>
      <c r="S537" s="360">
        <f t="shared" si="329"/>
        <v>0</v>
      </c>
      <c r="T537" s="360">
        <f t="shared" si="329"/>
        <v>0</v>
      </c>
      <c r="U537" s="360">
        <f t="shared" si="329"/>
        <v>0</v>
      </c>
      <c r="V537" s="360">
        <f t="shared" si="329"/>
        <v>0</v>
      </c>
      <c r="W537" s="360">
        <f t="shared" si="329"/>
        <v>0</v>
      </c>
      <c r="X537" s="360">
        <f t="shared" si="329"/>
        <v>0</v>
      </c>
      <c r="Y537" s="360">
        <f t="shared" si="329"/>
        <v>0</v>
      </c>
      <c r="Z537" s="360">
        <f t="shared" si="329"/>
        <v>87</v>
      </c>
      <c r="AA537" s="360">
        <f t="shared" si="329"/>
        <v>0</v>
      </c>
      <c r="AB537" s="360">
        <f t="shared" si="329"/>
        <v>0</v>
      </c>
      <c r="AC537" s="360">
        <f t="shared" si="329"/>
        <v>0</v>
      </c>
      <c r="AD537" s="360">
        <f t="shared" si="329"/>
        <v>0</v>
      </c>
      <c r="AE537" s="360">
        <f t="shared" si="329"/>
        <v>0</v>
      </c>
      <c r="AF537" s="360">
        <f t="shared" si="329"/>
        <v>0</v>
      </c>
      <c r="AG537" s="360">
        <f t="shared" si="329"/>
        <v>0</v>
      </c>
      <c r="AH537" s="360">
        <f t="shared" si="329"/>
        <v>0</v>
      </c>
      <c r="AI537" s="360">
        <f t="shared" si="329"/>
        <v>0</v>
      </c>
      <c r="AJ537" s="360">
        <f t="shared" si="329"/>
        <v>0</v>
      </c>
    </row>
    <row r="538" spans="4:36" outlineLevel="1" x14ac:dyDescent="0.3">
      <c r="D538" s="70">
        <f>+D537+1</f>
        <v>6</v>
      </c>
      <c r="E538" s="417" t="str">
        <f>INDEX(l.geo.nom2,D538)</f>
        <v>3G-Suburbano</v>
      </c>
      <c r="I538" s="138" t="s">
        <v>979</v>
      </c>
      <c r="J538" s="47">
        <f>+SUM(L538:AJ538)</f>
        <v>532</v>
      </c>
      <c r="L538" s="360">
        <f t="shared" ref="L538:AJ538" si="330">+MAX(L530,L522)</f>
        <v>0</v>
      </c>
      <c r="M538" s="360">
        <f t="shared" si="330"/>
        <v>1</v>
      </c>
      <c r="N538" s="360">
        <f t="shared" si="330"/>
        <v>0</v>
      </c>
      <c r="O538" s="360">
        <f t="shared" si="330"/>
        <v>0</v>
      </c>
      <c r="P538" s="360">
        <f t="shared" si="330"/>
        <v>0</v>
      </c>
      <c r="Q538" s="360">
        <f t="shared" si="330"/>
        <v>0</v>
      </c>
      <c r="R538" s="360">
        <f t="shared" si="330"/>
        <v>1</v>
      </c>
      <c r="S538" s="360">
        <f t="shared" si="330"/>
        <v>0</v>
      </c>
      <c r="T538" s="360">
        <f t="shared" si="330"/>
        <v>0</v>
      </c>
      <c r="U538" s="360">
        <f t="shared" si="330"/>
        <v>0</v>
      </c>
      <c r="V538" s="360">
        <f t="shared" si="330"/>
        <v>0</v>
      </c>
      <c r="W538" s="360">
        <f t="shared" si="330"/>
        <v>0</v>
      </c>
      <c r="X538" s="360">
        <f t="shared" si="330"/>
        <v>0</v>
      </c>
      <c r="Y538" s="360">
        <f t="shared" si="330"/>
        <v>0</v>
      </c>
      <c r="Z538" s="360">
        <f t="shared" si="330"/>
        <v>529</v>
      </c>
      <c r="AA538" s="360">
        <f t="shared" si="330"/>
        <v>0</v>
      </c>
      <c r="AB538" s="360">
        <f t="shared" si="330"/>
        <v>0</v>
      </c>
      <c r="AC538" s="360">
        <f t="shared" si="330"/>
        <v>0</v>
      </c>
      <c r="AD538" s="360">
        <f t="shared" si="330"/>
        <v>0</v>
      </c>
      <c r="AE538" s="360">
        <f t="shared" si="330"/>
        <v>0</v>
      </c>
      <c r="AF538" s="360">
        <f t="shared" si="330"/>
        <v>0</v>
      </c>
      <c r="AG538" s="360">
        <f t="shared" si="330"/>
        <v>0</v>
      </c>
      <c r="AH538" s="360">
        <f t="shared" si="330"/>
        <v>1</v>
      </c>
      <c r="AI538" s="360">
        <f t="shared" si="330"/>
        <v>0</v>
      </c>
      <c r="AJ538" s="360">
        <f t="shared" si="330"/>
        <v>0</v>
      </c>
    </row>
    <row r="539" spans="4:36" outlineLevel="1" x14ac:dyDescent="0.3">
      <c r="D539" s="70">
        <f>+D538+1</f>
        <v>7</v>
      </c>
      <c r="E539" s="417" t="str">
        <f>INDEX(l.geo.nom2,D539)</f>
        <v>3G-Rural</v>
      </c>
      <c r="I539" s="138" t="s">
        <v>979</v>
      </c>
      <c r="J539" s="47">
        <f>+SUM(L539:AJ539)</f>
        <v>229</v>
      </c>
      <c r="L539" s="360">
        <f t="shared" ref="L539:AJ539" si="331">+MAX(L531,L523)</f>
        <v>0</v>
      </c>
      <c r="M539" s="360">
        <f t="shared" si="331"/>
        <v>0</v>
      </c>
      <c r="N539" s="360">
        <f t="shared" si="331"/>
        <v>0</v>
      </c>
      <c r="O539" s="360">
        <f t="shared" si="331"/>
        <v>0</v>
      </c>
      <c r="P539" s="360">
        <f t="shared" si="331"/>
        <v>0</v>
      </c>
      <c r="Q539" s="360">
        <f t="shared" si="331"/>
        <v>0</v>
      </c>
      <c r="R539" s="360">
        <f t="shared" si="331"/>
        <v>0</v>
      </c>
      <c r="S539" s="360">
        <f t="shared" si="331"/>
        <v>0</v>
      </c>
      <c r="T539" s="360">
        <f t="shared" si="331"/>
        <v>0</v>
      </c>
      <c r="U539" s="360">
        <f t="shared" si="331"/>
        <v>0</v>
      </c>
      <c r="V539" s="360">
        <f t="shared" si="331"/>
        <v>0</v>
      </c>
      <c r="W539" s="360">
        <f t="shared" si="331"/>
        <v>0</v>
      </c>
      <c r="X539" s="360">
        <f t="shared" si="331"/>
        <v>0</v>
      </c>
      <c r="Y539" s="360">
        <f t="shared" si="331"/>
        <v>0</v>
      </c>
      <c r="Z539" s="360">
        <f t="shared" si="331"/>
        <v>229</v>
      </c>
      <c r="AA539" s="360">
        <f t="shared" si="331"/>
        <v>0</v>
      </c>
      <c r="AB539" s="360">
        <f t="shared" si="331"/>
        <v>0</v>
      </c>
      <c r="AC539" s="360">
        <f t="shared" si="331"/>
        <v>0</v>
      </c>
      <c r="AD539" s="360">
        <f t="shared" si="331"/>
        <v>0</v>
      </c>
      <c r="AE539" s="360">
        <f t="shared" si="331"/>
        <v>0</v>
      </c>
      <c r="AF539" s="360">
        <f t="shared" si="331"/>
        <v>0</v>
      </c>
      <c r="AG539" s="360">
        <f t="shared" si="331"/>
        <v>0</v>
      </c>
      <c r="AH539" s="360">
        <f t="shared" si="331"/>
        <v>0</v>
      </c>
      <c r="AI539" s="360">
        <f t="shared" si="331"/>
        <v>0</v>
      </c>
      <c r="AJ539" s="360">
        <f t="shared" si="331"/>
        <v>0</v>
      </c>
    </row>
    <row r="540" spans="4:36" outlineLevel="1" x14ac:dyDescent="0.3">
      <c r="D540" s="70">
        <f>+D539+1</f>
        <v>8</v>
      </c>
      <c r="E540" s="417" t="str">
        <f>INDEX(l.geo.nom2,D540)</f>
        <v>3G-Libre</v>
      </c>
      <c r="I540" s="138" t="s">
        <v>979</v>
      </c>
      <c r="J540" s="47">
        <f>+SUM(L540:AJ540)</f>
        <v>0</v>
      </c>
      <c r="L540" s="360">
        <f t="shared" ref="L540:AJ540" si="332">+MAX(L532,L524)</f>
        <v>0</v>
      </c>
      <c r="M540" s="360">
        <f t="shared" si="332"/>
        <v>0</v>
      </c>
      <c r="N540" s="360">
        <f t="shared" si="332"/>
        <v>0</v>
      </c>
      <c r="O540" s="360">
        <f t="shared" si="332"/>
        <v>0</v>
      </c>
      <c r="P540" s="360">
        <f t="shared" si="332"/>
        <v>0</v>
      </c>
      <c r="Q540" s="360">
        <f t="shared" si="332"/>
        <v>0</v>
      </c>
      <c r="R540" s="360">
        <f t="shared" si="332"/>
        <v>0</v>
      </c>
      <c r="S540" s="360">
        <f t="shared" si="332"/>
        <v>0</v>
      </c>
      <c r="T540" s="360">
        <f t="shared" si="332"/>
        <v>0</v>
      </c>
      <c r="U540" s="360">
        <f t="shared" si="332"/>
        <v>0</v>
      </c>
      <c r="V540" s="360">
        <f t="shared" si="332"/>
        <v>0</v>
      </c>
      <c r="W540" s="360">
        <f t="shared" si="332"/>
        <v>0</v>
      </c>
      <c r="X540" s="360">
        <f t="shared" si="332"/>
        <v>0</v>
      </c>
      <c r="Y540" s="360">
        <f t="shared" si="332"/>
        <v>0</v>
      </c>
      <c r="Z540" s="360">
        <f t="shared" si="332"/>
        <v>0</v>
      </c>
      <c r="AA540" s="360">
        <f t="shared" si="332"/>
        <v>0</v>
      </c>
      <c r="AB540" s="360">
        <f t="shared" si="332"/>
        <v>0</v>
      </c>
      <c r="AC540" s="360">
        <f t="shared" si="332"/>
        <v>0</v>
      </c>
      <c r="AD540" s="360">
        <f t="shared" si="332"/>
        <v>0</v>
      </c>
      <c r="AE540" s="360">
        <f t="shared" si="332"/>
        <v>0</v>
      </c>
      <c r="AF540" s="360">
        <f t="shared" si="332"/>
        <v>0</v>
      </c>
      <c r="AG540" s="360">
        <f t="shared" si="332"/>
        <v>0</v>
      </c>
      <c r="AH540" s="360">
        <f t="shared" si="332"/>
        <v>0</v>
      </c>
      <c r="AI540" s="360">
        <f t="shared" si="332"/>
        <v>0</v>
      </c>
      <c r="AJ540" s="360">
        <f t="shared" si="332"/>
        <v>0</v>
      </c>
    </row>
    <row r="541" spans="4:36" outlineLevel="1" x14ac:dyDescent="0.3"/>
    <row r="542" spans="4:36" outlineLevel="1" x14ac:dyDescent="0.3">
      <c r="E542" s="415" t="s">
        <v>23</v>
      </c>
      <c r="I542" s="341" t="s">
        <v>979</v>
      </c>
      <c r="J542" s="353">
        <f>+SUM(J537:J540)</f>
        <v>848</v>
      </c>
      <c r="L542" s="353">
        <f t="shared" ref="L542:AJ542" si="333">+SUM(L537:L540)</f>
        <v>0</v>
      </c>
      <c r="M542" s="353">
        <f t="shared" si="333"/>
        <v>1</v>
      </c>
      <c r="N542" s="353">
        <f t="shared" si="333"/>
        <v>0</v>
      </c>
      <c r="O542" s="353">
        <f t="shared" si="333"/>
        <v>0</v>
      </c>
      <c r="P542" s="353">
        <f t="shared" si="333"/>
        <v>0</v>
      </c>
      <c r="Q542" s="353">
        <f t="shared" si="333"/>
        <v>0</v>
      </c>
      <c r="R542" s="353">
        <f t="shared" si="333"/>
        <v>1</v>
      </c>
      <c r="S542" s="353">
        <f t="shared" si="333"/>
        <v>0</v>
      </c>
      <c r="T542" s="353">
        <f t="shared" si="333"/>
        <v>0</v>
      </c>
      <c r="U542" s="353">
        <f t="shared" si="333"/>
        <v>0</v>
      </c>
      <c r="V542" s="353">
        <f t="shared" si="333"/>
        <v>0</v>
      </c>
      <c r="W542" s="353">
        <f t="shared" si="333"/>
        <v>0</v>
      </c>
      <c r="X542" s="353">
        <f t="shared" si="333"/>
        <v>0</v>
      </c>
      <c r="Y542" s="353">
        <f t="shared" si="333"/>
        <v>0</v>
      </c>
      <c r="Z542" s="353">
        <f t="shared" si="333"/>
        <v>845</v>
      </c>
      <c r="AA542" s="353">
        <f t="shared" si="333"/>
        <v>0</v>
      </c>
      <c r="AB542" s="353">
        <f t="shared" si="333"/>
        <v>0</v>
      </c>
      <c r="AC542" s="353">
        <f t="shared" si="333"/>
        <v>0</v>
      </c>
      <c r="AD542" s="353">
        <f t="shared" si="333"/>
        <v>0</v>
      </c>
      <c r="AE542" s="353">
        <f t="shared" si="333"/>
        <v>0</v>
      </c>
      <c r="AF542" s="353">
        <f t="shared" si="333"/>
        <v>0</v>
      </c>
      <c r="AG542" s="353">
        <f t="shared" si="333"/>
        <v>0</v>
      </c>
      <c r="AH542" s="353">
        <f t="shared" si="333"/>
        <v>1</v>
      </c>
      <c r="AI542" s="353">
        <f t="shared" si="333"/>
        <v>0</v>
      </c>
      <c r="AJ542" s="353">
        <f t="shared" si="333"/>
        <v>0</v>
      </c>
    </row>
    <row r="543" spans="4:36" outlineLevel="1" x14ac:dyDescent="0.3"/>
    <row r="544" spans="4:36" ht="16.2" thickBot="1" x14ac:dyDescent="0.35">
      <c r="D544" s="329" t="s">
        <v>998</v>
      </c>
      <c r="E544" s="329"/>
      <c r="F544" s="329"/>
      <c r="G544" s="329"/>
      <c r="H544" s="329"/>
      <c r="I544" s="329"/>
      <c r="J544" s="329"/>
      <c r="K544" s="329"/>
    </row>
    <row r="546" spans="3:36" outlineLevel="1" x14ac:dyDescent="0.3">
      <c r="D546" s="69" t="s">
        <v>76</v>
      </c>
      <c r="E546" s="69" t="s">
        <v>77</v>
      </c>
      <c r="J546" s="69" t="s">
        <v>791</v>
      </c>
      <c r="L546" s="69" t="str">
        <f t="shared" ref="L546:AJ546" si="334">+INDEX(l.reg.nom,L$6)</f>
        <v>Amazonas</v>
      </c>
      <c r="M546" s="69" t="str">
        <f t="shared" si="334"/>
        <v>Ancash</v>
      </c>
      <c r="N546" s="69" t="str">
        <f t="shared" si="334"/>
        <v>Apurímac</v>
      </c>
      <c r="O546" s="69" t="str">
        <f t="shared" si="334"/>
        <v>Arequipa</v>
      </c>
      <c r="P546" s="69" t="str">
        <f t="shared" si="334"/>
        <v>Ayacucho</v>
      </c>
      <c r="Q546" s="69" t="str">
        <f t="shared" si="334"/>
        <v>Cajamarca</v>
      </c>
      <c r="R546" s="69" t="str">
        <f t="shared" si="334"/>
        <v>Callao</v>
      </c>
      <c r="S546" s="69" t="str">
        <f t="shared" si="334"/>
        <v>Cusco</v>
      </c>
      <c r="T546" s="69" t="str">
        <f t="shared" si="334"/>
        <v>Huancavelica</v>
      </c>
      <c r="U546" s="69" t="str">
        <f t="shared" si="334"/>
        <v>Huánuco</v>
      </c>
      <c r="V546" s="69" t="str">
        <f t="shared" si="334"/>
        <v>Ica</v>
      </c>
      <c r="W546" s="69" t="str">
        <f t="shared" si="334"/>
        <v>Junín</v>
      </c>
      <c r="X546" s="69" t="str">
        <f t="shared" si="334"/>
        <v>La Libertad</v>
      </c>
      <c r="Y546" s="69" t="str">
        <f t="shared" si="334"/>
        <v>Lambayeque</v>
      </c>
      <c r="Z546" s="69" t="str">
        <f t="shared" si="334"/>
        <v>Lima</v>
      </c>
      <c r="AA546" s="69" t="str">
        <f t="shared" si="334"/>
        <v>Loreto</v>
      </c>
      <c r="AB546" s="69" t="str">
        <f t="shared" si="334"/>
        <v>Madre de Dios</v>
      </c>
      <c r="AC546" s="69" t="str">
        <f t="shared" si="334"/>
        <v>Moquegua</v>
      </c>
      <c r="AD546" s="69" t="str">
        <f t="shared" si="334"/>
        <v>Pasco</v>
      </c>
      <c r="AE546" s="69" t="str">
        <f t="shared" si="334"/>
        <v>Piura</v>
      </c>
      <c r="AF546" s="69" t="str">
        <f t="shared" si="334"/>
        <v>Puno</v>
      </c>
      <c r="AG546" s="69" t="str">
        <f t="shared" si="334"/>
        <v>San Martín</v>
      </c>
      <c r="AH546" s="69" t="str">
        <f t="shared" si="334"/>
        <v>Tacna</v>
      </c>
      <c r="AI546" s="69" t="str">
        <f t="shared" si="334"/>
        <v>Tumbes</v>
      </c>
      <c r="AJ546" s="69" t="str">
        <f t="shared" si="334"/>
        <v>Ucayali</v>
      </c>
    </row>
    <row r="547" spans="3:36" outlineLevel="1" x14ac:dyDescent="0.3">
      <c r="D547" s="70">
        <v>5</v>
      </c>
      <c r="E547" s="417" t="str">
        <f>INDEX(l.geo.nom2,D547)</f>
        <v>3G-Urbano</v>
      </c>
      <c r="I547" s="138" t="s">
        <v>979</v>
      </c>
      <c r="J547" s="47">
        <f>+SUM(L547:AJ547)</f>
        <v>337</v>
      </c>
      <c r="L547" s="360">
        <f t="shared" ref="L547:AJ547" si="335">+L537+L439</f>
        <v>10</v>
      </c>
      <c r="M547" s="360">
        <f t="shared" si="335"/>
        <v>10</v>
      </c>
      <c r="N547" s="360">
        <f t="shared" si="335"/>
        <v>10</v>
      </c>
      <c r="O547" s="360">
        <f t="shared" si="335"/>
        <v>10</v>
      </c>
      <c r="P547" s="360">
        <f t="shared" si="335"/>
        <v>10</v>
      </c>
      <c r="Q547" s="360">
        <f t="shared" si="335"/>
        <v>10</v>
      </c>
      <c r="R547" s="360">
        <f t="shared" si="335"/>
        <v>10</v>
      </c>
      <c r="S547" s="360">
        <f t="shared" si="335"/>
        <v>10</v>
      </c>
      <c r="T547" s="360">
        <f t="shared" si="335"/>
        <v>10</v>
      </c>
      <c r="U547" s="360">
        <f t="shared" si="335"/>
        <v>10</v>
      </c>
      <c r="V547" s="360">
        <f t="shared" si="335"/>
        <v>10</v>
      </c>
      <c r="W547" s="360">
        <f t="shared" si="335"/>
        <v>10</v>
      </c>
      <c r="X547" s="360">
        <f t="shared" si="335"/>
        <v>10</v>
      </c>
      <c r="Y547" s="360">
        <f t="shared" si="335"/>
        <v>10</v>
      </c>
      <c r="Z547" s="360">
        <f t="shared" si="335"/>
        <v>97</v>
      </c>
      <c r="AA547" s="360">
        <f t="shared" si="335"/>
        <v>10</v>
      </c>
      <c r="AB547" s="360">
        <f t="shared" si="335"/>
        <v>10</v>
      </c>
      <c r="AC547" s="360">
        <f t="shared" si="335"/>
        <v>10</v>
      </c>
      <c r="AD547" s="360">
        <f t="shared" si="335"/>
        <v>10</v>
      </c>
      <c r="AE547" s="360">
        <f t="shared" si="335"/>
        <v>10</v>
      </c>
      <c r="AF547" s="360">
        <f t="shared" si="335"/>
        <v>10</v>
      </c>
      <c r="AG547" s="360">
        <f t="shared" si="335"/>
        <v>10</v>
      </c>
      <c r="AH547" s="360">
        <f t="shared" si="335"/>
        <v>10</v>
      </c>
      <c r="AI547" s="360">
        <f t="shared" si="335"/>
        <v>10</v>
      </c>
      <c r="AJ547" s="360">
        <f t="shared" si="335"/>
        <v>10</v>
      </c>
    </row>
    <row r="548" spans="3:36" outlineLevel="1" x14ac:dyDescent="0.3">
      <c r="D548" s="70">
        <f>+D547+1</f>
        <v>6</v>
      </c>
      <c r="E548" s="417" t="str">
        <f>INDEX(l.geo.nom2,D548)</f>
        <v>3G-Suburbano</v>
      </c>
      <c r="I548" s="138" t="s">
        <v>979</v>
      </c>
      <c r="J548" s="47">
        <f>+SUM(L548:AJ548)</f>
        <v>1532</v>
      </c>
      <c r="L548" s="360">
        <f t="shared" ref="L548:AJ548" si="336">+L538+L440</f>
        <v>40</v>
      </c>
      <c r="M548" s="360">
        <f t="shared" si="336"/>
        <v>41</v>
      </c>
      <c r="N548" s="360">
        <f t="shared" si="336"/>
        <v>40</v>
      </c>
      <c r="O548" s="360">
        <f t="shared" si="336"/>
        <v>40</v>
      </c>
      <c r="P548" s="360">
        <f t="shared" si="336"/>
        <v>40</v>
      </c>
      <c r="Q548" s="360">
        <f t="shared" si="336"/>
        <v>40</v>
      </c>
      <c r="R548" s="360">
        <f t="shared" si="336"/>
        <v>41</v>
      </c>
      <c r="S548" s="360">
        <f t="shared" si="336"/>
        <v>40</v>
      </c>
      <c r="T548" s="360">
        <f t="shared" si="336"/>
        <v>40</v>
      </c>
      <c r="U548" s="360">
        <f t="shared" si="336"/>
        <v>40</v>
      </c>
      <c r="V548" s="360">
        <f t="shared" si="336"/>
        <v>40</v>
      </c>
      <c r="W548" s="360">
        <f t="shared" si="336"/>
        <v>40</v>
      </c>
      <c r="X548" s="360">
        <f t="shared" si="336"/>
        <v>40</v>
      </c>
      <c r="Y548" s="360">
        <f t="shared" si="336"/>
        <v>40</v>
      </c>
      <c r="Z548" s="360">
        <f t="shared" si="336"/>
        <v>569</v>
      </c>
      <c r="AA548" s="360">
        <f t="shared" si="336"/>
        <v>40</v>
      </c>
      <c r="AB548" s="360">
        <f t="shared" si="336"/>
        <v>40</v>
      </c>
      <c r="AC548" s="360">
        <f t="shared" si="336"/>
        <v>40</v>
      </c>
      <c r="AD548" s="360">
        <f t="shared" si="336"/>
        <v>40</v>
      </c>
      <c r="AE548" s="360">
        <f t="shared" si="336"/>
        <v>40</v>
      </c>
      <c r="AF548" s="360">
        <f t="shared" si="336"/>
        <v>40</v>
      </c>
      <c r="AG548" s="360">
        <f t="shared" si="336"/>
        <v>40</v>
      </c>
      <c r="AH548" s="360">
        <f t="shared" si="336"/>
        <v>41</v>
      </c>
      <c r="AI548" s="360">
        <f t="shared" si="336"/>
        <v>40</v>
      </c>
      <c r="AJ548" s="360">
        <f t="shared" si="336"/>
        <v>40</v>
      </c>
    </row>
    <row r="549" spans="3:36" outlineLevel="1" x14ac:dyDescent="0.3">
      <c r="D549" s="70">
        <f>+D548+1</f>
        <v>7</v>
      </c>
      <c r="E549" s="417" t="str">
        <f>INDEX(l.geo.nom2,D549)</f>
        <v>3G-Rural</v>
      </c>
      <c r="I549" s="138" t="s">
        <v>979</v>
      </c>
      <c r="J549" s="47">
        <f>+SUM(L549:AJ549)</f>
        <v>1979</v>
      </c>
      <c r="L549" s="360">
        <f t="shared" ref="L549:AJ549" si="337">+L539+L441</f>
        <v>70</v>
      </c>
      <c r="M549" s="360">
        <f t="shared" si="337"/>
        <v>70</v>
      </c>
      <c r="N549" s="360">
        <f t="shared" si="337"/>
        <v>70</v>
      </c>
      <c r="O549" s="360">
        <f t="shared" si="337"/>
        <v>70</v>
      </c>
      <c r="P549" s="360">
        <f t="shared" si="337"/>
        <v>70</v>
      </c>
      <c r="Q549" s="360">
        <f t="shared" si="337"/>
        <v>70</v>
      </c>
      <c r="R549" s="360">
        <f t="shared" si="337"/>
        <v>70</v>
      </c>
      <c r="S549" s="360">
        <f t="shared" si="337"/>
        <v>70</v>
      </c>
      <c r="T549" s="360">
        <f t="shared" si="337"/>
        <v>70</v>
      </c>
      <c r="U549" s="360">
        <f t="shared" si="337"/>
        <v>70</v>
      </c>
      <c r="V549" s="360">
        <f t="shared" si="337"/>
        <v>70</v>
      </c>
      <c r="W549" s="360">
        <f t="shared" si="337"/>
        <v>70</v>
      </c>
      <c r="X549" s="360">
        <f t="shared" si="337"/>
        <v>70</v>
      </c>
      <c r="Y549" s="360">
        <f t="shared" si="337"/>
        <v>70</v>
      </c>
      <c r="Z549" s="360">
        <f t="shared" si="337"/>
        <v>299</v>
      </c>
      <c r="AA549" s="360">
        <f t="shared" si="337"/>
        <v>70</v>
      </c>
      <c r="AB549" s="360">
        <f t="shared" si="337"/>
        <v>70</v>
      </c>
      <c r="AC549" s="360">
        <f t="shared" si="337"/>
        <v>70</v>
      </c>
      <c r="AD549" s="360">
        <f t="shared" si="337"/>
        <v>70</v>
      </c>
      <c r="AE549" s="360">
        <f t="shared" si="337"/>
        <v>70</v>
      </c>
      <c r="AF549" s="360">
        <f t="shared" si="337"/>
        <v>70</v>
      </c>
      <c r="AG549" s="360">
        <f t="shared" si="337"/>
        <v>70</v>
      </c>
      <c r="AH549" s="360">
        <f t="shared" si="337"/>
        <v>70</v>
      </c>
      <c r="AI549" s="360">
        <f t="shared" si="337"/>
        <v>70</v>
      </c>
      <c r="AJ549" s="360">
        <f t="shared" si="337"/>
        <v>70</v>
      </c>
    </row>
    <row r="550" spans="3:36" outlineLevel="1" x14ac:dyDescent="0.3">
      <c r="D550" s="70">
        <f>+D549+1</f>
        <v>8</v>
      </c>
      <c r="E550" s="417" t="str">
        <f>INDEX(l.geo.nom2,D550)</f>
        <v>3G-Libre</v>
      </c>
      <c r="I550" s="138" t="s">
        <v>979</v>
      </c>
      <c r="J550" s="47">
        <f>+SUM(L550:AJ550)</f>
        <v>0</v>
      </c>
      <c r="L550" s="360">
        <f t="shared" ref="L550:AJ550" si="338">+L540+L442</f>
        <v>0</v>
      </c>
      <c r="M550" s="360">
        <f t="shared" si="338"/>
        <v>0</v>
      </c>
      <c r="N550" s="360">
        <f t="shared" si="338"/>
        <v>0</v>
      </c>
      <c r="O550" s="360">
        <f t="shared" si="338"/>
        <v>0</v>
      </c>
      <c r="P550" s="360">
        <f t="shared" si="338"/>
        <v>0</v>
      </c>
      <c r="Q550" s="360">
        <f t="shared" si="338"/>
        <v>0</v>
      </c>
      <c r="R550" s="360">
        <f t="shared" si="338"/>
        <v>0</v>
      </c>
      <c r="S550" s="360">
        <f t="shared" si="338"/>
        <v>0</v>
      </c>
      <c r="T550" s="360">
        <f t="shared" si="338"/>
        <v>0</v>
      </c>
      <c r="U550" s="360">
        <f t="shared" si="338"/>
        <v>0</v>
      </c>
      <c r="V550" s="360">
        <f t="shared" si="338"/>
        <v>0</v>
      </c>
      <c r="W550" s="360">
        <f t="shared" si="338"/>
        <v>0</v>
      </c>
      <c r="X550" s="360">
        <f t="shared" si="338"/>
        <v>0</v>
      </c>
      <c r="Y550" s="360">
        <f t="shared" si="338"/>
        <v>0</v>
      </c>
      <c r="Z550" s="360">
        <f t="shared" si="338"/>
        <v>0</v>
      </c>
      <c r="AA550" s="360">
        <f t="shared" si="338"/>
        <v>0</v>
      </c>
      <c r="AB550" s="360">
        <f t="shared" si="338"/>
        <v>0</v>
      </c>
      <c r="AC550" s="360">
        <f t="shared" si="338"/>
        <v>0</v>
      </c>
      <c r="AD550" s="360">
        <f t="shared" si="338"/>
        <v>0</v>
      </c>
      <c r="AE550" s="360">
        <f t="shared" si="338"/>
        <v>0</v>
      </c>
      <c r="AF550" s="360">
        <f t="shared" si="338"/>
        <v>0</v>
      </c>
      <c r="AG550" s="360">
        <f t="shared" si="338"/>
        <v>0</v>
      </c>
      <c r="AH550" s="360">
        <f t="shared" si="338"/>
        <v>0</v>
      </c>
      <c r="AI550" s="360">
        <f t="shared" si="338"/>
        <v>0</v>
      </c>
      <c r="AJ550" s="360">
        <f t="shared" si="338"/>
        <v>0</v>
      </c>
    </row>
    <row r="551" spans="3:36" outlineLevel="1" x14ac:dyDescent="0.3"/>
    <row r="552" spans="3:36" outlineLevel="1" x14ac:dyDescent="0.3">
      <c r="E552" s="415" t="s">
        <v>23</v>
      </c>
      <c r="I552" s="341" t="s">
        <v>979</v>
      </c>
      <c r="J552" s="353">
        <f>+SUM(J547:J550)</f>
        <v>3848</v>
      </c>
      <c r="L552" s="353">
        <f t="shared" ref="L552:AJ552" si="339">+SUM(L547:L550)</f>
        <v>120</v>
      </c>
      <c r="M552" s="353">
        <f t="shared" si="339"/>
        <v>121</v>
      </c>
      <c r="N552" s="353">
        <f t="shared" si="339"/>
        <v>120</v>
      </c>
      <c r="O552" s="353">
        <f t="shared" si="339"/>
        <v>120</v>
      </c>
      <c r="P552" s="353">
        <f t="shared" si="339"/>
        <v>120</v>
      </c>
      <c r="Q552" s="353">
        <f t="shared" si="339"/>
        <v>120</v>
      </c>
      <c r="R552" s="353">
        <f t="shared" si="339"/>
        <v>121</v>
      </c>
      <c r="S552" s="353">
        <f t="shared" si="339"/>
        <v>120</v>
      </c>
      <c r="T552" s="353">
        <f t="shared" si="339"/>
        <v>120</v>
      </c>
      <c r="U552" s="353">
        <f t="shared" si="339"/>
        <v>120</v>
      </c>
      <c r="V552" s="353">
        <f t="shared" si="339"/>
        <v>120</v>
      </c>
      <c r="W552" s="353">
        <f t="shared" si="339"/>
        <v>120</v>
      </c>
      <c r="X552" s="353">
        <f t="shared" si="339"/>
        <v>120</v>
      </c>
      <c r="Y552" s="353">
        <f t="shared" si="339"/>
        <v>120</v>
      </c>
      <c r="Z552" s="353">
        <f t="shared" si="339"/>
        <v>965</v>
      </c>
      <c r="AA552" s="353">
        <f t="shared" si="339"/>
        <v>120</v>
      </c>
      <c r="AB552" s="353">
        <f t="shared" si="339"/>
        <v>120</v>
      </c>
      <c r="AC552" s="353">
        <f t="shared" si="339"/>
        <v>120</v>
      </c>
      <c r="AD552" s="353">
        <f t="shared" si="339"/>
        <v>120</v>
      </c>
      <c r="AE552" s="353">
        <f t="shared" si="339"/>
        <v>120</v>
      </c>
      <c r="AF552" s="353">
        <f t="shared" si="339"/>
        <v>120</v>
      </c>
      <c r="AG552" s="353">
        <f t="shared" si="339"/>
        <v>120</v>
      </c>
      <c r="AH552" s="353">
        <f t="shared" si="339"/>
        <v>121</v>
      </c>
      <c r="AI552" s="353">
        <f t="shared" si="339"/>
        <v>120</v>
      </c>
      <c r="AJ552" s="353">
        <f t="shared" si="339"/>
        <v>120</v>
      </c>
    </row>
    <row r="553" spans="3:36" outlineLevel="1" x14ac:dyDescent="0.3"/>
    <row r="554" spans="3:36" ht="18" thickBot="1" x14ac:dyDescent="0.35">
      <c r="C554" s="339" t="s">
        <v>997</v>
      </c>
      <c r="D554" s="339"/>
      <c r="E554" s="339"/>
      <c r="F554" s="339"/>
      <c r="G554" s="339"/>
      <c r="H554" s="339"/>
      <c r="I554" s="339"/>
      <c r="J554" s="339"/>
      <c r="K554" s="339"/>
    </row>
    <row r="556" spans="3:36" ht="16.2" collapsed="1" thickBot="1" x14ac:dyDescent="0.35">
      <c r="D556" s="329" t="s">
        <v>996</v>
      </c>
      <c r="E556" s="329"/>
      <c r="F556" s="329"/>
      <c r="G556" s="329"/>
      <c r="H556" s="329"/>
      <c r="I556" s="329"/>
      <c r="J556" s="329"/>
      <c r="K556" s="329"/>
    </row>
    <row r="558" spans="3:36" outlineLevel="1" x14ac:dyDescent="0.3">
      <c r="D558" s="69" t="s">
        <v>76</v>
      </c>
      <c r="E558" s="69" t="s">
        <v>77</v>
      </c>
      <c r="F558" s="335" t="s">
        <v>995</v>
      </c>
      <c r="G558" s="335"/>
      <c r="J558" s="69" t="s">
        <v>791</v>
      </c>
      <c r="L558" s="69" t="str">
        <f t="shared" ref="L558:AJ558" si="340">+INDEX(l.reg.nom,L$6)</f>
        <v>Amazonas</v>
      </c>
      <c r="M558" s="69" t="str">
        <f t="shared" si="340"/>
        <v>Ancash</v>
      </c>
      <c r="N558" s="69" t="str">
        <f t="shared" si="340"/>
        <v>Apurímac</v>
      </c>
      <c r="O558" s="69" t="str">
        <f t="shared" si="340"/>
        <v>Arequipa</v>
      </c>
      <c r="P558" s="69" t="str">
        <f t="shared" si="340"/>
        <v>Ayacucho</v>
      </c>
      <c r="Q558" s="69" t="str">
        <f t="shared" si="340"/>
        <v>Cajamarca</v>
      </c>
      <c r="R558" s="69" t="str">
        <f t="shared" si="340"/>
        <v>Callao</v>
      </c>
      <c r="S558" s="69" t="str">
        <f t="shared" si="340"/>
        <v>Cusco</v>
      </c>
      <c r="T558" s="69" t="str">
        <f t="shared" si="340"/>
        <v>Huancavelica</v>
      </c>
      <c r="U558" s="69" t="str">
        <f t="shared" si="340"/>
        <v>Huánuco</v>
      </c>
      <c r="V558" s="69" t="str">
        <f t="shared" si="340"/>
        <v>Ica</v>
      </c>
      <c r="W558" s="69" t="str">
        <f t="shared" si="340"/>
        <v>Junín</v>
      </c>
      <c r="X558" s="69" t="str">
        <f t="shared" si="340"/>
        <v>La Libertad</v>
      </c>
      <c r="Y558" s="69" t="str">
        <f t="shared" si="340"/>
        <v>Lambayeque</v>
      </c>
      <c r="Z558" s="69" t="str">
        <f t="shared" si="340"/>
        <v>Lima</v>
      </c>
      <c r="AA558" s="69" t="str">
        <f t="shared" si="340"/>
        <v>Loreto</v>
      </c>
      <c r="AB558" s="69" t="str">
        <f t="shared" si="340"/>
        <v>Madre de Dios</v>
      </c>
      <c r="AC558" s="69" t="str">
        <f t="shared" si="340"/>
        <v>Moquegua</v>
      </c>
      <c r="AD558" s="69" t="str">
        <f t="shared" si="340"/>
        <v>Pasco</v>
      </c>
      <c r="AE558" s="69" t="str">
        <f t="shared" si="340"/>
        <v>Piura</v>
      </c>
      <c r="AF558" s="69" t="str">
        <f t="shared" si="340"/>
        <v>Puno</v>
      </c>
      <c r="AG558" s="69" t="str">
        <f t="shared" si="340"/>
        <v>San Martín</v>
      </c>
      <c r="AH558" s="69" t="str">
        <f t="shared" si="340"/>
        <v>Tacna</v>
      </c>
      <c r="AI558" s="69" t="str">
        <f t="shared" si="340"/>
        <v>Tumbes</v>
      </c>
      <c r="AJ558" s="69" t="str">
        <f t="shared" si="340"/>
        <v>Ucayali</v>
      </c>
    </row>
    <row r="559" spans="3:36" outlineLevel="1" x14ac:dyDescent="0.3">
      <c r="D559" s="70">
        <v>5</v>
      </c>
      <c r="E559" s="417" t="str">
        <f>INDEX(l.geo.nom2,D559)</f>
        <v>3G-Urbano</v>
      </c>
      <c r="I559" s="138" t="s">
        <v>987</v>
      </c>
      <c r="J559" s="47">
        <f>+SUM(L559:AJ559)</f>
        <v>64000</v>
      </c>
      <c r="L559" s="360">
        <f t="shared" ref="L559:AJ559" si="341">p.ran.3g.ce.max.dl*L439</f>
        <v>2560</v>
      </c>
      <c r="M559" s="360">
        <f t="shared" si="341"/>
        <v>2560</v>
      </c>
      <c r="N559" s="360">
        <f t="shared" si="341"/>
        <v>2560</v>
      </c>
      <c r="O559" s="360">
        <f t="shared" si="341"/>
        <v>2560</v>
      </c>
      <c r="P559" s="360">
        <f t="shared" si="341"/>
        <v>2560</v>
      </c>
      <c r="Q559" s="360">
        <f t="shared" si="341"/>
        <v>2560</v>
      </c>
      <c r="R559" s="360">
        <f t="shared" si="341"/>
        <v>2560</v>
      </c>
      <c r="S559" s="360">
        <f t="shared" si="341"/>
        <v>2560</v>
      </c>
      <c r="T559" s="360">
        <f t="shared" si="341"/>
        <v>2560</v>
      </c>
      <c r="U559" s="360">
        <f t="shared" si="341"/>
        <v>2560</v>
      </c>
      <c r="V559" s="360">
        <f t="shared" si="341"/>
        <v>2560</v>
      </c>
      <c r="W559" s="360">
        <f t="shared" si="341"/>
        <v>2560</v>
      </c>
      <c r="X559" s="360">
        <f t="shared" si="341"/>
        <v>2560</v>
      </c>
      <c r="Y559" s="360">
        <f t="shared" si="341"/>
        <v>2560</v>
      </c>
      <c r="Z559" s="360">
        <f t="shared" si="341"/>
        <v>2560</v>
      </c>
      <c r="AA559" s="360">
        <f t="shared" si="341"/>
        <v>2560</v>
      </c>
      <c r="AB559" s="360">
        <f t="shared" si="341"/>
        <v>2560</v>
      </c>
      <c r="AC559" s="360">
        <f t="shared" si="341"/>
        <v>2560</v>
      </c>
      <c r="AD559" s="360">
        <f t="shared" si="341"/>
        <v>2560</v>
      </c>
      <c r="AE559" s="360">
        <f t="shared" si="341"/>
        <v>2560</v>
      </c>
      <c r="AF559" s="360">
        <f t="shared" si="341"/>
        <v>2560</v>
      </c>
      <c r="AG559" s="360">
        <f t="shared" si="341"/>
        <v>2560</v>
      </c>
      <c r="AH559" s="360">
        <f t="shared" si="341"/>
        <v>2560</v>
      </c>
      <c r="AI559" s="360">
        <f t="shared" si="341"/>
        <v>2560</v>
      </c>
      <c r="AJ559" s="360">
        <f t="shared" si="341"/>
        <v>2560</v>
      </c>
    </row>
    <row r="560" spans="3:36" outlineLevel="1" x14ac:dyDescent="0.3">
      <c r="D560" s="70">
        <f>+D559+1</f>
        <v>6</v>
      </c>
      <c r="E560" s="417" t="str">
        <f>INDEX(l.geo.nom2,D560)</f>
        <v>3G-Suburbano</v>
      </c>
      <c r="I560" s="138" t="s">
        <v>987</v>
      </c>
      <c r="J560" s="47">
        <f>+SUM(L560:AJ560)</f>
        <v>256000</v>
      </c>
      <c r="L560" s="360">
        <f t="shared" ref="L560:AJ560" si="342">p.ran.3g.ce.max.dl*L440</f>
        <v>10240</v>
      </c>
      <c r="M560" s="360">
        <f t="shared" si="342"/>
        <v>10240</v>
      </c>
      <c r="N560" s="360">
        <f t="shared" si="342"/>
        <v>10240</v>
      </c>
      <c r="O560" s="360">
        <f t="shared" si="342"/>
        <v>10240</v>
      </c>
      <c r="P560" s="360">
        <f t="shared" si="342"/>
        <v>10240</v>
      </c>
      <c r="Q560" s="360">
        <f t="shared" si="342"/>
        <v>10240</v>
      </c>
      <c r="R560" s="360">
        <f t="shared" si="342"/>
        <v>10240</v>
      </c>
      <c r="S560" s="360">
        <f t="shared" si="342"/>
        <v>10240</v>
      </c>
      <c r="T560" s="360">
        <f t="shared" si="342"/>
        <v>10240</v>
      </c>
      <c r="U560" s="360">
        <f t="shared" si="342"/>
        <v>10240</v>
      </c>
      <c r="V560" s="360">
        <f t="shared" si="342"/>
        <v>10240</v>
      </c>
      <c r="W560" s="360">
        <f t="shared" si="342"/>
        <v>10240</v>
      </c>
      <c r="X560" s="360">
        <f t="shared" si="342"/>
        <v>10240</v>
      </c>
      <c r="Y560" s="360">
        <f t="shared" si="342"/>
        <v>10240</v>
      </c>
      <c r="Z560" s="360">
        <f t="shared" si="342"/>
        <v>10240</v>
      </c>
      <c r="AA560" s="360">
        <f t="shared" si="342"/>
        <v>10240</v>
      </c>
      <c r="AB560" s="360">
        <f t="shared" si="342"/>
        <v>10240</v>
      </c>
      <c r="AC560" s="360">
        <f t="shared" si="342"/>
        <v>10240</v>
      </c>
      <c r="AD560" s="360">
        <f t="shared" si="342"/>
        <v>10240</v>
      </c>
      <c r="AE560" s="360">
        <f t="shared" si="342"/>
        <v>10240</v>
      </c>
      <c r="AF560" s="360">
        <f t="shared" si="342"/>
        <v>10240</v>
      </c>
      <c r="AG560" s="360">
        <f t="shared" si="342"/>
        <v>10240</v>
      </c>
      <c r="AH560" s="360">
        <f t="shared" si="342"/>
        <v>10240</v>
      </c>
      <c r="AI560" s="360">
        <f t="shared" si="342"/>
        <v>10240</v>
      </c>
      <c r="AJ560" s="360">
        <f t="shared" si="342"/>
        <v>10240</v>
      </c>
    </row>
    <row r="561" spans="4:36" outlineLevel="1" x14ac:dyDescent="0.3">
      <c r="D561" s="70">
        <f>+D560+1</f>
        <v>7</v>
      </c>
      <c r="E561" s="417" t="str">
        <f>INDEX(l.geo.nom2,D561)</f>
        <v>3G-Rural</v>
      </c>
      <c r="I561" s="138" t="s">
        <v>987</v>
      </c>
      <c r="J561" s="47">
        <f>+SUM(L561:AJ561)</f>
        <v>448000</v>
      </c>
      <c r="L561" s="360">
        <f t="shared" ref="L561:AJ561" si="343">p.ran.3g.ce.max.dl*L441</f>
        <v>17920</v>
      </c>
      <c r="M561" s="360">
        <f t="shared" si="343"/>
        <v>17920</v>
      </c>
      <c r="N561" s="360">
        <f t="shared" si="343"/>
        <v>17920</v>
      </c>
      <c r="O561" s="360">
        <f t="shared" si="343"/>
        <v>17920</v>
      </c>
      <c r="P561" s="360">
        <f t="shared" si="343"/>
        <v>17920</v>
      </c>
      <c r="Q561" s="360">
        <f t="shared" si="343"/>
        <v>17920</v>
      </c>
      <c r="R561" s="360">
        <f t="shared" si="343"/>
        <v>17920</v>
      </c>
      <c r="S561" s="360">
        <f t="shared" si="343"/>
        <v>17920</v>
      </c>
      <c r="T561" s="360">
        <f t="shared" si="343"/>
        <v>17920</v>
      </c>
      <c r="U561" s="360">
        <f t="shared" si="343"/>
        <v>17920</v>
      </c>
      <c r="V561" s="360">
        <f t="shared" si="343"/>
        <v>17920</v>
      </c>
      <c r="W561" s="360">
        <f t="shared" si="343"/>
        <v>17920</v>
      </c>
      <c r="X561" s="360">
        <f t="shared" si="343"/>
        <v>17920</v>
      </c>
      <c r="Y561" s="360">
        <f t="shared" si="343"/>
        <v>17920</v>
      </c>
      <c r="Z561" s="360">
        <f t="shared" si="343"/>
        <v>17920</v>
      </c>
      <c r="AA561" s="360">
        <f t="shared" si="343"/>
        <v>17920</v>
      </c>
      <c r="AB561" s="360">
        <f t="shared" si="343"/>
        <v>17920</v>
      </c>
      <c r="AC561" s="360">
        <f t="shared" si="343"/>
        <v>17920</v>
      </c>
      <c r="AD561" s="360">
        <f t="shared" si="343"/>
        <v>17920</v>
      </c>
      <c r="AE561" s="360">
        <f t="shared" si="343"/>
        <v>17920</v>
      </c>
      <c r="AF561" s="360">
        <f t="shared" si="343"/>
        <v>17920</v>
      </c>
      <c r="AG561" s="360">
        <f t="shared" si="343"/>
        <v>17920</v>
      </c>
      <c r="AH561" s="360">
        <f t="shared" si="343"/>
        <v>17920</v>
      </c>
      <c r="AI561" s="360">
        <f t="shared" si="343"/>
        <v>17920</v>
      </c>
      <c r="AJ561" s="360">
        <f t="shared" si="343"/>
        <v>17920</v>
      </c>
    </row>
    <row r="562" spans="4:36" outlineLevel="1" x14ac:dyDescent="0.3">
      <c r="D562" s="70">
        <f>+D561+1</f>
        <v>8</v>
      </c>
      <c r="E562" s="417" t="str">
        <f>INDEX(l.geo.nom2,D562)</f>
        <v>3G-Libre</v>
      </c>
      <c r="I562" s="138" t="s">
        <v>987</v>
      </c>
      <c r="J562" s="47">
        <f>+SUM(L562:AJ562)</f>
        <v>0</v>
      </c>
      <c r="L562" s="360">
        <f t="shared" ref="L562:AJ562" si="344">p.ran.3g.ce.max.dl*L442</f>
        <v>0</v>
      </c>
      <c r="M562" s="360">
        <f t="shared" si="344"/>
        <v>0</v>
      </c>
      <c r="N562" s="360">
        <f t="shared" si="344"/>
        <v>0</v>
      </c>
      <c r="O562" s="360">
        <f t="shared" si="344"/>
        <v>0</v>
      </c>
      <c r="P562" s="360">
        <f t="shared" si="344"/>
        <v>0</v>
      </c>
      <c r="Q562" s="360">
        <f t="shared" si="344"/>
        <v>0</v>
      </c>
      <c r="R562" s="360">
        <f t="shared" si="344"/>
        <v>0</v>
      </c>
      <c r="S562" s="360">
        <f t="shared" si="344"/>
        <v>0</v>
      </c>
      <c r="T562" s="360">
        <f t="shared" si="344"/>
        <v>0</v>
      </c>
      <c r="U562" s="360">
        <f t="shared" si="344"/>
        <v>0</v>
      </c>
      <c r="V562" s="360">
        <f t="shared" si="344"/>
        <v>0</v>
      </c>
      <c r="W562" s="360">
        <f t="shared" si="344"/>
        <v>0</v>
      </c>
      <c r="X562" s="360">
        <f t="shared" si="344"/>
        <v>0</v>
      </c>
      <c r="Y562" s="360">
        <f t="shared" si="344"/>
        <v>0</v>
      </c>
      <c r="Z562" s="360">
        <f t="shared" si="344"/>
        <v>0</v>
      </c>
      <c r="AA562" s="360">
        <f t="shared" si="344"/>
        <v>0</v>
      </c>
      <c r="AB562" s="360">
        <f t="shared" si="344"/>
        <v>0</v>
      </c>
      <c r="AC562" s="360">
        <f t="shared" si="344"/>
        <v>0</v>
      </c>
      <c r="AD562" s="360">
        <f t="shared" si="344"/>
        <v>0</v>
      </c>
      <c r="AE562" s="360">
        <f t="shared" si="344"/>
        <v>0</v>
      </c>
      <c r="AF562" s="360">
        <f t="shared" si="344"/>
        <v>0</v>
      </c>
      <c r="AG562" s="360">
        <f t="shared" si="344"/>
        <v>0</v>
      </c>
      <c r="AH562" s="360">
        <f t="shared" si="344"/>
        <v>0</v>
      </c>
      <c r="AI562" s="360">
        <f t="shared" si="344"/>
        <v>0</v>
      </c>
      <c r="AJ562" s="360">
        <f t="shared" si="344"/>
        <v>0</v>
      </c>
    </row>
    <row r="563" spans="4:36" outlineLevel="1" x14ac:dyDescent="0.3"/>
    <row r="564" spans="4:36" outlineLevel="1" x14ac:dyDescent="0.3">
      <c r="E564" s="415" t="s">
        <v>23</v>
      </c>
      <c r="I564" s="341" t="s">
        <v>987</v>
      </c>
      <c r="J564" s="353">
        <f>+SUM(J559:J562)</f>
        <v>768000</v>
      </c>
      <c r="L564" s="353">
        <f t="shared" ref="L564:AJ564" si="345">+SUM(L559:L562)</f>
        <v>30720</v>
      </c>
      <c r="M564" s="353">
        <f t="shared" si="345"/>
        <v>30720</v>
      </c>
      <c r="N564" s="353">
        <f t="shared" si="345"/>
        <v>30720</v>
      </c>
      <c r="O564" s="353">
        <f t="shared" si="345"/>
        <v>30720</v>
      </c>
      <c r="P564" s="353">
        <f t="shared" si="345"/>
        <v>30720</v>
      </c>
      <c r="Q564" s="353">
        <f t="shared" si="345"/>
        <v>30720</v>
      </c>
      <c r="R564" s="353">
        <f t="shared" si="345"/>
        <v>30720</v>
      </c>
      <c r="S564" s="353">
        <f t="shared" si="345"/>
        <v>30720</v>
      </c>
      <c r="T564" s="353">
        <f t="shared" si="345"/>
        <v>30720</v>
      </c>
      <c r="U564" s="353">
        <f t="shared" si="345"/>
        <v>30720</v>
      </c>
      <c r="V564" s="353">
        <f t="shared" si="345"/>
        <v>30720</v>
      </c>
      <c r="W564" s="353">
        <f t="shared" si="345"/>
        <v>30720</v>
      </c>
      <c r="X564" s="353">
        <f t="shared" si="345"/>
        <v>30720</v>
      </c>
      <c r="Y564" s="353">
        <f t="shared" si="345"/>
        <v>30720</v>
      </c>
      <c r="Z564" s="353">
        <f t="shared" si="345"/>
        <v>30720</v>
      </c>
      <c r="AA564" s="353">
        <f t="shared" si="345"/>
        <v>30720</v>
      </c>
      <c r="AB564" s="353">
        <f t="shared" si="345"/>
        <v>30720</v>
      </c>
      <c r="AC564" s="353">
        <f t="shared" si="345"/>
        <v>30720</v>
      </c>
      <c r="AD564" s="353">
        <f t="shared" si="345"/>
        <v>30720</v>
      </c>
      <c r="AE564" s="353">
        <f t="shared" si="345"/>
        <v>30720</v>
      </c>
      <c r="AF564" s="353">
        <f t="shared" si="345"/>
        <v>30720</v>
      </c>
      <c r="AG564" s="353">
        <f t="shared" si="345"/>
        <v>30720</v>
      </c>
      <c r="AH564" s="353">
        <f t="shared" si="345"/>
        <v>30720</v>
      </c>
      <c r="AI564" s="353">
        <f t="shared" si="345"/>
        <v>30720</v>
      </c>
      <c r="AJ564" s="353">
        <f t="shared" si="345"/>
        <v>30720</v>
      </c>
    </row>
    <row r="565" spans="4:36" outlineLevel="1" x14ac:dyDescent="0.3"/>
    <row r="566" spans="4:36" outlineLevel="1" x14ac:dyDescent="0.3">
      <c r="D566" s="69" t="s">
        <v>76</v>
      </c>
      <c r="E566" s="69" t="s">
        <v>77</v>
      </c>
      <c r="F566" s="335" t="s">
        <v>994</v>
      </c>
      <c r="G566" s="335"/>
      <c r="J566" s="69" t="s">
        <v>791</v>
      </c>
      <c r="L566" s="69" t="str">
        <f t="shared" ref="L566:AJ566" si="346">+INDEX(l.reg.nom,L$6)</f>
        <v>Amazonas</v>
      </c>
      <c r="M566" s="69" t="str">
        <f t="shared" si="346"/>
        <v>Ancash</v>
      </c>
      <c r="N566" s="69" t="str">
        <f t="shared" si="346"/>
        <v>Apurímac</v>
      </c>
      <c r="O566" s="69" t="str">
        <f t="shared" si="346"/>
        <v>Arequipa</v>
      </c>
      <c r="P566" s="69" t="str">
        <f t="shared" si="346"/>
        <v>Ayacucho</v>
      </c>
      <c r="Q566" s="69" t="str">
        <f t="shared" si="346"/>
        <v>Cajamarca</v>
      </c>
      <c r="R566" s="69" t="str">
        <f t="shared" si="346"/>
        <v>Callao</v>
      </c>
      <c r="S566" s="69" t="str">
        <f t="shared" si="346"/>
        <v>Cusco</v>
      </c>
      <c r="T566" s="69" t="str">
        <f t="shared" si="346"/>
        <v>Huancavelica</v>
      </c>
      <c r="U566" s="69" t="str">
        <f t="shared" si="346"/>
        <v>Huánuco</v>
      </c>
      <c r="V566" s="69" t="str">
        <f t="shared" si="346"/>
        <v>Ica</v>
      </c>
      <c r="W566" s="69" t="str">
        <f t="shared" si="346"/>
        <v>Junín</v>
      </c>
      <c r="X566" s="69" t="str">
        <f t="shared" si="346"/>
        <v>La Libertad</v>
      </c>
      <c r="Y566" s="69" t="str">
        <f t="shared" si="346"/>
        <v>Lambayeque</v>
      </c>
      <c r="Z566" s="69" t="str">
        <f t="shared" si="346"/>
        <v>Lima</v>
      </c>
      <c r="AA566" s="69" t="str">
        <f t="shared" si="346"/>
        <v>Loreto</v>
      </c>
      <c r="AB566" s="69" t="str">
        <f t="shared" si="346"/>
        <v>Madre de Dios</v>
      </c>
      <c r="AC566" s="69" t="str">
        <f t="shared" si="346"/>
        <v>Moquegua</v>
      </c>
      <c r="AD566" s="69" t="str">
        <f t="shared" si="346"/>
        <v>Pasco</v>
      </c>
      <c r="AE566" s="69" t="str">
        <f t="shared" si="346"/>
        <v>Piura</v>
      </c>
      <c r="AF566" s="69" t="str">
        <f t="shared" si="346"/>
        <v>Puno</v>
      </c>
      <c r="AG566" s="69" t="str">
        <f t="shared" si="346"/>
        <v>San Martín</v>
      </c>
      <c r="AH566" s="69" t="str">
        <f t="shared" si="346"/>
        <v>Tacna</v>
      </c>
      <c r="AI566" s="69" t="str">
        <f t="shared" si="346"/>
        <v>Tumbes</v>
      </c>
      <c r="AJ566" s="69" t="str">
        <f t="shared" si="346"/>
        <v>Ucayali</v>
      </c>
    </row>
    <row r="567" spans="4:36" outlineLevel="1" x14ac:dyDescent="0.3">
      <c r="D567" s="70">
        <v>5</v>
      </c>
      <c r="E567" s="417" t="str">
        <f>INDEX(l.geo.nom2,D567)</f>
        <v>3G-Urbano</v>
      </c>
      <c r="I567" s="138" t="s">
        <v>987</v>
      </c>
      <c r="J567" s="47">
        <f>+SUM(L567:AJ567)</f>
        <v>32000</v>
      </c>
      <c r="L567" s="360">
        <f t="shared" ref="L567:AJ567" si="347">p.ran.3g.ce.max.ul*L439</f>
        <v>1280</v>
      </c>
      <c r="M567" s="360">
        <f t="shared" si="347"/>
        <v>1280</v>
      </c>
      <c r="N567" s="360">
        <f t="shared" si="347"/>
        <v>1280</v>
      </c>
      <c r="O567" s="360">
        <f t="shared" si="347"/>
        <v>1280</v>
      </c>
      <c r="P567" s="360">
        <f t="shared" si="347"/>
        <v>1280</v>
      </c>
      <c r="Q567" s="360">
        <f t="shared" si="347"/>
        <v>1280</v>
      </c>
      <c r="R567" s="360">
        <f t="shared" si="347"/>
        <v>1280</v>
      </c>
      <c r="S567" s="360">
        <f t="shared" si="347"/>
        <v>1280</v>
      </c>
      <c r="T567" s="360">
        <f t="shared" si="347"/>
        <v>1280</v>
      </c>
      <c r="U567" s="360">
        <f t="shared" si="347"/>
        <v>1280</v>
      </c>
      <c r="V567" s="360">
        <f t="shared" si="347"/>
        <v>1280</v>
      </c>
      <c r="W567" s="360">
        <f t="shared" si="347"/>
        <v>1280</v>
      </c>
      <c r="X567" s="360">
        <f t="shared" si="347"/>
        <v>1280</v>
      </c>
      <c r="Y567" s="360">
        <f t="shared" si="347"/>
        <v>1280</v>
      </c>
      <c r="Z567" s="360">
        <f t="shared" si="347"/>
        <v>1280</v>
      </c>
      <c r="AA567" s="360">
        <f t="shared" si="347"/>
        <v>1280</v>
      </c>
      <c r="AB567" s="360">
        <f t="shared" si="347"/>
        <v>1280</v>
      </c>
      <c r="AC567" s="360">
        <f t="shared" si="347"/>
        <v>1280</v>
      </c>
      <c r="AD567" s="360">
        <f t="shared" si="347"/>
        <v>1280</v>
      </c>
      <c r="AE567" s="360">
        <f t="shared" si="347"/>
        <v>1280</v>
      </c>
      <c r="AF567" s="360">
        <f t="shared" si="347"/>
        <v>1280</v>
      </c>
      <c r="AG567" s="360">
        <f t="shared" si="347"/>
        <v>1280</v>
      </c>
      <c r="AH567" s="360">
        <f t="shared" si="347"/>
        <v>1280</v>
      </c>
      <c r="AI567" s="360">
        <f t="shared" si="347"/>
        <v>1280</v>
      </c>
      <c r="AJ567" s="360">
        <f t="shared" si="347"/>
        <v>1280</v>
      </c>
    </row>
    <row r="568" spans="4:36" outlineLevel="1" x14ac:dyDescent="0.3">
      <c r="D568" s="70">
        <f>+D567+1</f>
        <v>6</v>
      </c>
      <c r="E568" s="417" t="str">
        <f>INDEX(l.geo.nom2,D568)</f>
        <v>3G-Suburbano</v>
      </c>
      <c r="I568" s="138" t="s">
        <v>987</v>
      </c>
      <c r="J568" s="47">
        <f>+SUM(L568:AJ568)</f>
        <v>128000</v>
      </c>
      <c r="L568" s="360">
        <f t="shared" ref="L568:AJ568" si="348">p.ran.3g.ce.max.ul*L440</f>
        <v>5120</v>
      </c>
      <c r="M568" s="360">
        <f t="shared" si="348"/>
        <v>5120</v>
      </c>
      <c r="N568" s="360">
        <f t="shared" si="348"/>
        <v>5120</v>
      </c>
      <c r="O568" s="360">
        <f t="shared" si="348"/>
        <v>5120</v>
      </c>
      <c r="P568" s="360">
        <f t="shared" si="348"/>
        <v>5120</v>
      </c>
      <c r="Q568" s="360">
        <f t="shared" si="348"/>
        <v>5120</v>
      </c>
      <c r="R568" s="360">
        <f t="shared" si="348"/>
        <v>5120</v>
      </c>
      <c r="S568" s="360">
        <f t="shared" si="348"/>
        <v>5120</v>
      </c>
      <c r="T568" s="360">
        <f t="shared" si="348"/>
        <v>5120</v>
      </c>
      <c r="U568" s="360">
        <f t="shared" si="348"/>
        <v>5120</v>
      </c>
      <c r="V568" s="360">
        <f t="shared" si="348"/>
        <v>5120</v>
      </c>
      <c r="W568" s="360">
        <f t="shared" si="348"/>
        <v>5120</v>
      </c>
      <c r="X568" s="360">
        <f t="shared" si="348"/>
        <v>5120</v>
      </c>
      <c r="Y568" s="360">
        <f t="shared" si="348"/>
        <v>5120</v>
      </c>
      <c r="Z568" s="360">
        <f t="shared" si="348"/>
        <v>5120</v>
      </c>
      <c r="AA568" s="360">
        <f t="shared" si="348"/>
        <v>5120</v>
      </c>
      <c r="AB568" s="360">
        <f t="shared" si="348"/>
        <v>5120</v>
      </c>
      <c r="AC568" s="360">
        <f t="shared" si="348"/>
        <v>5120</v>
      </c>
      <c r="AD568" s="360">
        <f t="shared" si="348"/>
        <v>5120</v>
      </c>
      <c r="AE568" s="360">
        <f t="shared" si="348"/>
        <v>5120</v>
      </c>
      <c r="AF568" s="360">
        <f t="shared" si="348"/>
        <v>5120</v>
      </c>
      <c r="AG568" s="360">
        <f t="shared" si="348"/>
        <v>5120</v>
      </c>
      <c r="AH568" s="360">
        <f t="shared" si="348"/>
        <v>5120</v>
      </c>
      <c r="AI568" s="360">
        <f t="shared" si="348"/>
        <v>5120</v>
      </c>
      <c r="AJ568" s="360">
        <f t="shared" si="348"/>
        <v>5120</v>
      </c>
    </row>
    <row r="569" spans="4:36" outlineLevel="1" x14ac:dyDescent="0.3">
      <c r="D569" s="70">
        <f>+D568+1</f>
        <v>7</v>
      </c>
      <c r="E569" s="417" t="str">
        <f>INDEX(l.geo.nom2,D569)</f>
        <v>3G-Rural</v>
      </c>
      <c r="I569" s="138" t="s">
        <v>987</v>
      </c>
      <c r="J569" s="47">
        <f>+SUM(L569:AJ569)</f>
        <v>224000</v>
      </c>
      <c r="L569" s="360">
        <f t="shared" ref="L569:AJ569" si="349">p.ran.3g.ce.max.ul*L441</f>
        <v>8960</v>
      </c>
      <c r="M569" s="360">
        <f t="shared" si="349"/>
        <v>8960</v>
      </c>
      <c r="N569" s="360">
        <f t="shared" si="349"/>
        <v>8960</v>
      </c>
      <c r="O569" s="360">
        <f t="shared" si="349"/>
        <v>8960</v>
      </c>
      <c r="P569" s="360">
        <f t="shared" si="349"/>
        <v>8960</v>
      </c>
      <c r="Q569" s="360">
        <f t="shared" si="349"/>
        <v>8960</v>
      </c>
      <c r="R569" s="360">
        <f t="shared" si="349"/>
        <v>8960</v>
      </c>
      <c r="S569" s="360">
        <f t="shared" si="349"/>
        <v>8960</v>
      </c>
      <c r="T569" s="360">
        <f t="shared" si="349"/>
        <v>8960</v>
      </c>
      <c r="U569" s="360">
        <f t="shared" si="349"/>
        <v>8960</v>
      </c>
      <c r="V569" s="360">
        <f t="shared" si="349"/>
        <v>8960</v>
      </c>
      <c r="W569" s="360">
        <f t="shared" si="349"/>
        <v>8960</v>
      </c>
      <c r="X569" s="360">
        <f t="shared" si="349"/>
        <v>8960</v>
      </c>
      <c r="Y569" s="360">
        <f t="shared" si="349"/>
        <v>8960</v>
      </c>
      <c r="Z569" s="360">
        <f t="shared" si="349"/>
        <v>8960</v>
      </c>
      <c r="AA569" s="360">
        <f t="shared" si="349"/>
        <v>8960</v>
      </c>
      <c r="AB569" s="360">
        <f t="shared" si="349"/>
        <v>8960</v>
      </c>
      <c r="AC569" s="360">
        <f t="shared" si="349"/>
        <v>8960</v>
      </c>
      <c r="AD569" s="360">
        <f t="shared" si="349"/>
        <v>8960</v>
      </c>
      <c r="AE569" s="360">
        <f t="shared" si="349"/>
        <v>8960</v>
      </c>
      <c r="AF569" s="360">
        <f t="shared" si="349"/>
        <v>8960</v>
      </c>
      <c r="AG569" s="360">
        <f t="shared" si="349"/>
        <v>8960</v>
      </c>
      <c r="AH569" s="360">
        <f t="shared" si="349"/>
        <v>8960</v>
      </c>
      <c r="AI569" s="360">
        <f t="shared" si="349"/>
        <v>8960</v>
      </c>
      <c r="AJ569" s="360">
        <f t="shared" si="349"/>
        <v>8960</v>
      </c>
    </row>
    <row r="570" spans="4:36" outlineLevel="1" x14ac:dyDescent="0.3">
      <c r="D570" s="70">
        <f>+D569+1</f>
        <v>8</v>
      </c>
      <c r="E570" s="417" t="str">
        <f>INDEX(l.geo.nom2,D570)</f>
        <v>3G-Libre</v>
      </c>
      <c r="I570" s="138" t="s">
        <v>987</v>
      </c>
      <c r="J570" s="47">
        <f>+SUM(L570:AJ570)</f>
        <v>0</v>
      </c>
      <c r="L570" s="360">
        <f t="shared" ref="L570:AJ570" si="350">p.ran.3g.ce.max.ul*L442</f>
        <v>0</v>
      </c>
      <c r="M570" s="360">
        <f t="shared" si="350"/>
        <v>0</v>
      </c>
      <c r="N570" s="360">
        <f t="shared" si="350"/>
        <v>0</v>
      </c>
      <c r="O570" s="360">
        <f t="shared" si="350"/>
        <v>0</v>
      </c>
      <c r="P570" s="360">
        <f t="shared" si="350"/>
        <v>0</v>
      </c>
      <c r="Q570" s="360">
        <f t="shared" si="350"/>
        <v>0</v>
      </c>
      <c r="R570" s="360">
        <f t="shared" si="350"/>
        <v>0</v>
      </c>
      <c r="S570" s="360">
        <f t="shared" si="350"/>
        <v>0</v>
      </c>
      <c r="T570" s="360">
        <f t="shared" si="350"/>
        <v>0</v>
      </c>
      <c r="U570" s="360">
        <f t="shared" si="350"/>
        <v>0</v>
      </c>
      <c r="V570" s="360">
        <f t="shared" si="350"/>
        <v>0</v>
      </c>
      <c r="W570" s="360">
        <f t="shared" si="350"/>
        <v>0</v>
      </c>
      <c r="X570" s="360">
        <f t="shared" si="350"/>
        <v>0</v>
      </c>
      <c r="Y570" s="360">
        <f t="shared" si="350"/>
        <v>0</v>
      </c>
      <c r="Z570" s="360">
        <f t="shared" si="350"/>
        <v>0</v>
      </c>
      <c r="AA570" s="360">
        <f t="shared" si="350"/>
        <v>0</v>
      </c>
      <c r="AB570" s="360">
        <f t="shared" si="350"/>
        <v>0</v>
      </c>
      <c r="AC570" s="360">
        <f t="shared" si="350"/>
        <v>0</v>
      </c>
      <c r="AD570" s="360">
        <f t="shared" si="350"/>
        <v>0</v>
      </c>
      <c r="AE570" s="360">
        <f t="shared" si="350"/>
        <v>0</v>
      </c>
      <c r="AF570" s="360">
        <f t="shared" si="350"/>
        <v>0</v>
      </c>
      <c r="AG570" s="360">
        <f t="shared" si="350"/>
        <v>0</v>
      </c>
      <c r="AH570" s="360">
        <f t="shared" si="350"/>
        <v>0</v>
      </c>
      <c r="AI570" s="360">
        <f t="shared" si="350"/>
        <v>0</v>
      </c>
      <c r="AJ570" s="360">
        <f t="shared" si="350"/>
        <v>0</v>
      </c>
    </row>
    <row r="571" spans="4:36" outlineLevel="1" x14ac:dyDescent="0.3"/>
    <row r="572" spans="4:36" outlineLevel="1" x14ac:dyDescent="0.3">
      <c r="E572" s="415" t="s">
        <v>23</v>
      </c>
      <c r="I572" s="341" t="s">
        <v>987</v>
      </c>
      <c r="J572" s="353">
        <f>+SUM(J567:J570)</f>
        <v>384000</v>
      </c>
      <c r="L572" s="353">
        <f t="shared" ref="L572:AJ572" si="351">+SUM(L567:L570)</f>
        <v>15360</v>
      </c>
      <c r="M572" s="353">
        <f t="shared" si="351"/>
        <v>15360</v>
      </c>
      <c r="N572" s="353">
        <f t="shared" si="351"/>
        <v>15360</v>
      </c>
      <c r="O572" s="353">
        <f t="shared" si="351"/>
        <v>15360</v>
      </c>
      <c r="P572" s="353">
        <f t="shared" si="351"/>
        <v>15360</v>
      </c>
      <c r="Q572" s="353">
        <f t="shared" si="351"/>
        <v>15360</v>
      </c>
      <c r="R572" s="353">
        <f t="shared" si="351"/>
        <v>15360</v>
      </c>
      <c r="S572" s="353">
        <f t="shared" si="351"/>
        <v>15360</v>
      </c>
      <c r="T572" s="353">
        <f t="shared" si="351"/>
        <v>15360</v>
      </c>
      <c r="U572" s="353">
        <f t="shared" si="351"/>
        <v>15360</v>
      </c>
      <c r="V572" s="353">
        <f t="shared" si="351"/>
        <v>15360</v>
      </c>
      <c r="W572" s="353">
        <f t="shared" si="351"/>
        <v>15360</v>
      </c>
      <c r="X572" s="353">
        <f t="shared" si="351"/>
        <v>15360</v>
      </c>
      <c r="Y572" s="353">
        <f t="shared" si="351"/>
        <v>15360</v>
      </c>
      <c r="Z572" s="353">
        <f t="shared" si="351"/>
        <v>15360</v>
      </c>
      <c r="AA572" s="353">
        <f t="shared" si="351"/>
        <v>15360</v>
      </c>
      <c r="AB572" s="353">
        <f t="shared" si="351"/>
        <v>15360</v>
      </c>
      <c r="AC572" s="353">
        <f t="shared" si="351"/>
        <v>15360</v>
      </c>
      <c r="AD572" s="353">
        <f t="shared" si="351"/>
        <v>15360</v>
      </c>
      <c r="AE572" s="353">
        <f t="shared" si="351"/>
        <v>15360</v>
      </c>
      <c r="AF572" s="353">
        <f t="shared" si="351"/>
        <v>15360</v>
      </c>
      <c r="AG572" s="353">
        <f t="shared" si="351"/>
        <v>15360</v>
      </c>
      <c r="AH572" s="353">
        <f t="shared" si="351"/>
        <v>15360</v>
      </c>
      <c r="AI572" s="353">
        <f t="shared" si="351"/>
        <v>15360</v>
      </c>
      <c r="AJ572" s="353">
        <f t="shared" si="351"/>
        <v>15360</v>
      </c>
    </row>
    <row r="573" spans="4:36" outlineLevel="1" x14ac:dyDescent="0.3"/>
    <row r="574" spans="4:36" outlineLevel="1" x14ac:dyDescent="0.3">
      <c r="D574" s="69" t="s">
        <v>76</v>
      </c>
      <c r="E574" s="69" t="s">
        <v>77</v>
      </c>
      <c r="F574" s="335" t="s">
        <v>993</v>
      </c>
      <c r="G574" s="335"/>
      <c r="J574" s="69" t="s">
        <v>791</v>
      </c>
      <c r="L574" s="69" t="str">
        <f t="shared" ref="L574:AJ574" si="352">+INDEX(l.reg.nom,L$6)</f>
        <v>Amazonas</v>
      </c>
      <c r="M574" s="69" t="str">
        <f t="shared" si="352"/>
        <v>Ancash</v>
      </c>
      <c r="N574" s="69" t="str">
        <f t="shared" si="352"/>
        <v>Apurímac</v>
      </c>
      <c r="O574" s="69" t="str">
        <f t="shared" si="352"/>
        <v>Arequipa</v>
      </c>
      <c r="P574" s="69" t="str">
        <f t="shared" si="352"/>
        <v>Ayacucho</v>
      </c>
      <c r="Q574" s="69" t="str">
        <f t="shared" si="352"/>
        <v>Cajamarca</v>
      </c>
      <c r="R574" s="69" t="str">
        <f t="shared" si="352"/>
        <v>Callao</v>
      </c>
      <c r="S574" s="69" t="str">
        <f t="shared" si="352"/>
        <v>Cusco</v>
      </c>
      <c r="T574" s="69" t="str">
        <f t="shared" si="352"/>
        <v>Huancavelica</v>
      </c>
      <c r="U574" s="69" t="str">
        <f t="shared" si="352"/>
        <v>Huánuco</v>
      </c>
      <c r="V574" s="69" t="str">
        <f t="shared" si="352"/>
        <v>Ica</v>
      </c>
      <c r="W574" s="69" t="str">
        <f t="shared" si="352"/>
        <v>Junín</v>
      </c>
      <c r="X574" s="69" t="str">
        <f t="shared" si="352"/>
        <v>La Libertad</v>
      </c>
      <c r="Y574" s="69" t="str">
        <f t="shared" si="352"/>
        <v>Lambayeque</v>
      </c>
      <c r="Z574" s="69" t="str">
        <f t="shared" si="352"/>
        <v>Lima</v>
      </c>
      <c r="AA574" s="69" t="str">
        <f t="shared" si="352"/>
        <v>Loreto</v>
      </c>
      <c r="AB574" s="69" t="str">
        <f t="shared" si="352"/>
        <v>Madre de Dios</v>
      </c>
      <c r="AC574" s="69" t="str">
        <f t="shared" si="352"/>
        <v>Moquegua</v>
      </c>
      <c r="AD574" s="69" t="str">
        <f t="shared" si="352"/>
        <v>Pasco</v>
      </c>
      <c r="AE574" s="69" t="str">
        <f t="shared" si="352"/>
        <v>Piura</v>
      </c>
      <c r="AF574" s="69" t="str">
        <f t="shared" si="352"/>
        <v>Puno</v>
      </c>
      <c r="AG574" s="69" t="str">
        <f t="shared" si="352"/>
        <v>San Martín</v>
      </c>
      <c r="AH574" s="69" t="str">
        <f t="shared" si="352"/>
        <v>Tacna</v>
      </c>
      <c r="AI574" s="69" t="str">
        <f t="shared" si="352"/>
        <v>Tumbes</v>
      </c>
      <c r="AJ574" s="69" t="str">
        <f t="shared" si="352"/>
        <v>Ucayali</v>
      </c>
    </row>
    <row r="575" spans="4:36" outlineLevel="1" x14ac:dyDescent="0.3">
      <c r="D575" s="70">
        <v>5</v>
      </c>
      <c r="E575" s="417" t="str">
        <f>INDEX(l.geo.nom2,D575)</f>
        <v>3G-Urbano</v>
      </c>
      <c r="I575" s="138" t="s">
        <v>987</v>
      </c>
      <c r="J575" s="47">
        <f>+SUM(L575:AJ575)</f>
        <v>4840</v>
      </c>
      <c r="L575" s="360">
        <f t="shared" ref="L575:AJ575" si="353">+(L461+L503)</f>
        <v>0</v>
      </c>
      <c r="M575" s="360">
        <f t="shared" si="353"/>
        <v>0</v>
      </c>
      <c r="N575" s="360">
        <f t="shared" si="353"/>
        <v>0</v>
      </c>
      <c r="O575" s="360">
        <f t="shared" si="353"/>
        <v>0</v>
      </c>
      <c r="P575" s="360">
        <f t="shared" si="353"/>
        <v>0</v>
      </c>
      <c r="Q575" s="360">
        <f t="shared" si="353"/>
        <v>0</v>
      </c>
      <c r="R575" s="360">
        <f t="shared" si="353"/>
        <v>0</v>
      </c>
      <c r="S575" s="360">
        <f t="shared" si="353"/>
        <v>0</v>
      </c>
      <c r="T575" s="360">
        <f t="shared" si="353"/>
        <v>0</v>
      </c>
      <c r="U575" s="360">
        <f t="shared" si="353"/>
        <v>0</v>
      </c>
      <c r="V575" s="360">
        <f t="shared" si="353"/>
        <v>0</v>
      </c>
      <c r="W575" s="360">
        <f t="shared" si="353"/>
        <v>0</v>
      </c>
      <c r="X575" s="360">
        <f t="shared" si="353"/>
        <v>0</v>
      </c>
      <c r="Y575" s="360">
        <f t="shared" si="353"/>
        <v>0</v>
      </c>
      <c r="Z575" s="360">
        <f t="shared" si="353"/>
        <v>4840</v>
      </c>
      <c r="AA575" s="360">
        <f t="shared" si="353"/>
        <v>0</v>
      </c>
      <c r="AB575" s="360">
        <f t="shared" si="353"/>
        <v>0</v>
      </c>
      <c r="AC575" s="360">
        <f t="shared" si="353"/>
        <v>0</v>
      </c>
      <c r="AD575" s="360">
        <f t="shared" si="353"/>
        <v>0</v>
      </c>
      <c r="AE575" s="360">
        <f t="shared" si="353"/>
        <v>0</v>
      </c>
      <c r="AF575" s="360">
        <f t="shared" si="353"/>
        <v>0</v>
      </c>
      <c r="AG575" s="360">
        <f t="shared" si="353"/>
        <v>0</v>
      </c>
      <c r="AH575" s="360">
        <f t="shared" si="353"/>
        <v>0</v>
      </c>
      <c r="AI575" s="360">
        <f t="shared" si="353"/>
        <v>0</v>
      </c>
      <c r="AJ575" s="360">
        <f t="shared" si="353"/>
        <v>0</v>
      </c>
    </row>
    <row r="576" spans="4:36" outlineLevel="1" x14ac:dyDescent="0.3">
      <c r="D576" s="70">
        <f>+D575+1</f>
        <v>6</v>
      </c>
      <c r="E576" s="417" t="str">
        <f>INDEX(l.geo.nom2,D576)</f>
        <v>3G-Suburbano</v>
      </c>
      <c r="I576" s="138" t="s">
        <v>987</v>
      </c>
      <c r="J576" s="47">
        <f>+SUM(L576:AJ576)</f>
        <v>29641</v>
      </c>
      <c r="L576" s="360">
        <f t="shared" ref="L576:AJ576" si="354">+(L462+L504)</f>
        <v>0</v>
      </c>
      <c r="M576" s="360">
        <f t="shared" si="354"/>
        <v>31</v>
      </c>
      <c r="N576" s="360">
        <f t="shared" si="354"/>
        <v>0</v>
      </c>
      <c r="O576" s="360">
        <f t="shared" si="354"/>
        <v>0</v>
      </c>
      <c r="P576" s="360">
        <f t="shared" si="354"/>
        <v>0</v>
      </c>
      <c r="Q576" s="360">
        <f t="shared" si="354"/>
        <v>0</v>
      </c>
      <c r="R576" s="360">
        <f t="shared" si="354"/>
        <v>31</v>
      </c>
      <c r="S576" s="360">
        <f t="shared" si="354"/>
        <v>0</v>
      </c>
      <c r="T576" s="360">
        <f t="shared" si="354"/>
        <v>0</v>
      </c>
      <c r="U576" s="360">
        <f t="shared" si="354"/>
        <v>0</v>
      </c>
      <c r="V576" s="360">
        <f t="shared" si="354"/>
        <v>0</v>
      </c>
      <c r="W576" s="360">
        <f t="shared" si="354"/>
        <v>0</v>
      </c>
      <c r="X576" s="360">
        <f t="shared" si="354"/>
        <v>0</v>
      </c>
      <c r="Y576" s="360">
        <f t="shared" si="354"/>
        <v>0</v>
      </c>
      <c r="Z576" s="360">
        <f t="shared" si="354"/>
        <v>29548</v>
      </c>
      <c r="AA576" s="360">
        <f t="shared" si="354"/>
        <v>0</v>
      </c>
      <c r="AB576" s="360">
        <f t="shared" si="354"/>
        <v>0</v>
      </c>
      <c r="AC576" s="360">
        <f t="shared" si="354"/>
        <v>0</v>
      </c>
      <c r="AD576" s="360">
        <f t="shared" si="354"/>
        <v>0</v>
      </c>
      <c r="AE576" s="360">
        <f t="shared" si="354"/>
        <v>0</v>
      </c>
      <c r="AF576" s="360">
        <f t="shared" si="354"/>
        <v>0</v>
      </c>
      <c r="AG576" s="360">
        <f t="shared" si="354"/>
        <v>0</v>
      </c>
      <c r="AH576" s="360">
        <f t="shared" si="354"/>
        <v>31</v>
      </c>
      <c r="AI576" s="360">
        <f t="shared" si="354"/>
        <v>0</v>
      </c>
      <c r="AJ576" s="360">
        <f t="shared" si="354"/>
        <v>0</v>
      </c>
    </row>
    <row r="577" spans="4:36" outlineLevel="1" x14ac:dyDescent="0.3">
      <c r="D577" s="70">
        <f>+D576+1</f>
        <v>7</v>
      </c>
      <c r="E577" s="417" t="str">
        <f>INDEX(l.geo.nom2,D577)</f>
        <v>3G-Rural</v>
      </c>
      <c r="I577" s="138" t="s">
        <v>987</v>
      </c>
      <c r="J577" s="47">
        <f>+SUM(L577:AJ577)</f>
        <v>12811</v>
      </c>
      <c r="L577" s="360">
        <f t="shared" ref="L577:AJ577" si="355">+(L463+L505)</f>
        <v>0</v>
      </c>
      <c r="M577" s="360">
        <f t="shared" si="355"/>
        <v>0</v>
      </c>
      <c r="N577" s="360">
        <f t="shared" si="355"/>
        <v>0</v>
      </c>
      <c r="O577" s="360">
        <f t="shared" si="355"/>
        <v>0</v>
      </c>
      <c r="P577" s="360">
        <f t="shared" si="355"/>
        <v>0</v>
      </c>
      <c r="Q577" s="360">
        <f t="shared" si="355"/>
        <v>0</v>
      </c>
      <c r="R577" s="360">
        <f t="shared" si="355"/>
        <v>0</v>
      </c>
      <c r="S577" s="360">
        <f t="shared" si="355"/>
        <v>0</v>
      </c>
      <c r="T577" s="360">
        <f t="shared" si="355"/>
        <v>0</v>
      </c>
      <c r="U577" s="360">
        <f t="shared" si="355"/>
        <v>0</v>
      </c>
      <c r="V577" s="360">
        <f t="shared" si="355"/>
        <v>0</v>
      </c>
      <c r="W577" s="360">
        <f t="shared" si="355"/>
        <v>0</v>
      </c>
      <c r="X577" s="360">
        <f t="shared" si="355"/>
        <v>0</v>
      </c>
      <c r="Y577" s="360">
        <f t="shared" si="355"/>
        <v>0</v>
      </c>
      <c r="Z577" s="360">
        <f t="shared" si="355"/>
        <v>12811</v>
      </c>
      <c r="AA577" s="360">
        <f t="shared" si="355"/>
        <v>0</v>
      </c>
      <c r="AB577" s="360">
        <f t="shared" si="355"/>
        <v>0</v>
      </c>
      <c r="AC577" s="360">
        <f t="shared" si="355"/>
        <v>0</v>
      </c>
      <c r="AD577" s="360">
        <f t="shared" si="355"/>
        <v>0</v>
      </c>
      <c r="AE577" s="360">
        <f t="shared" si="355"/>
        <v>0</v>
      </c>
      <c r="AF577" s="360">
        <f t="shared" si="355"/>
        <v>0</v>
      </c>
      <c r="AG577" s="360">
        <f t="shared" si="355"/>
        <v>0</v>
      </c>
      <c r="AH577" s="360">
        <f t="shared" si="355"/>
        <v>0</v>
      </c>
      <c r="AI577" s="360">
        <f t="shared" si="355"/>
        <v>0</v>
      </c>
      <c r="AJ577" s="360">
        <f t="shared" si="355"/>
        <v>0</v>
      </c>
    </row>
    <row r="578" spans="4:36" outlineLevel="1" x14ac:dyDescent="0.3">
      <c r="D578" s="70">
        <f>+D577+1</f>
        <v>8</v>
      </c>
      <c r="E578" s="417" t="str">
        <f>INDEX(l.geo.nom2,D578)</f>
        <v>3G-Libre</v>
      </c>
      <c r="I578" s="138" t="s">
        <v>987</v>
      </c>
      <c r="J578" s="47">
        <f>+SUM(L578:AJ578)</f>
        <v>0</v>
      </c>
      <c r="L578" s="360">
        <f t="shared" ref="L578:AJ578" si="356">+(L464+L506)</f>
        <v>0</v>
      </c>
      <c r="M578" s="360">
        <f t="shared" si="356"/>
        <v>0</v>
      </c>
      <c r="N578" s="360">
        <f t="shared" si="356"/>
        <v>0</v>
      </c>
      <c r="O578" s="360">
        <f t="shared" si="356"/>
        <v>0</v>
      </c>
      <c r="P578" s="360">
        <f t="shared" si="356"/>
        <v>0</v>
      </c>
      <c r="Q578" s="360">
        <f t="shared" si="356"/>
        <v>0</v>
      </c>
      <c r="R578" s="360">
        <f t="shared" si="356"/>
        <v>0</v>
      </c>
      <c r="S578" s="360">
        <f t="shared" si="356"/>
        <v>0</v>
      </c>
      <c r="T578" s="360">
        <f t="shared" si="356"/>
        <v>0</v>
      </c>
      <c r="U578" s="360">
        <f t="shared" si="356"/>
        <v>0</v>
      </c>
      <c r="V578" s="360">
        <f t="shared" si="356"/>
        <v>0</v>
      </c>
      <c r="W578" s="360">
        <f t="shared" si="356"/>
        <v>0</v>
      </c>
      <c r="X578" s="360">
        <f t="shared" si="356"/>
        <v>0</v>
      </c>
      <c r="Y578" s="360">
        <f t="shared" si="356"/>
        <v>0</v>
      </c>
      <c r="Z578" s="360">
        <f t="shared" si="356"/>
        <v>0</v>
      </c>
      <c r="AA578" s="360">
        <f t="shared" si="356"/>
        <v>0</v>
      </c>
      <c r="AB578" s="360">
        <f t="shared" si="356"/>
        <v>0</v>
      </c>
      <c r="AC578" s="360">
        <f t="shared" si="356"/>
        <v>0</v>
      </c>
      <c r="AD578" s="360">
        <f t="shared" si="356"/>
        <v>0</v>
      </c>
      <c r="AE578" s="360">
        <f t="shared" si="356"/>
        <v>0</v>
      </c>
      <c r="AF578" s="360">
        <f t="shared" si="356"/>
        <v>0</v>
      </c>
      <c r="AG578" s="360">
        <f t="shared" si="356"/>
        <v>0</v>
      </c>
      <c r="AH578" s="360">
        <f t="shared" si="356"/>
        <v>0</v>
      </c>
      <c r="AI578" s="360">
        <f t="shared" si="356"/>
        <v>0</v>
      </c>
      <c r="AJ578" s="360">
        <f t="shared" si="356"/>
        <v>0</v>
      </c>
    </row>
    <row r="579" spans="4:36" outlineLevel="1" x14ac:dyDescent="0.3"/>
    <row r="580" spans="4:36" outlineLevel="1" x14ac:dyDescent="0.3">
      <c r="E580" s="415" t="s">
        <v>23</v>
      </c>
      <c r="I580" s="341" t="s">
        <v>987</v>
      </c>
      <c r="J580" s="353">
        <f>+SUM(J575:J578)</f>
        <v>47292</v>
      </c>
      <c r="L580" s="353">
        <f t="shared" ref="L580:AJ580" si="357">+SUM(L575:L578)</f>
        <v>0</v>
      </c>
      <c r="M580" s="353">
        <f t="shared" si="357"/>
        <v>31</v>
      </c>
      <c r="N580" s="353">
        <f t="shared" si="357"/>
        <v>0</v>
      </c>
      <c r="O580" s="353">
        <f t="shared" si="357"/>
        <v>0</v>
      </c>
      <c r="P580" s="353">
        <f t="shared" si="357"/>
        <v>0</v>
      </c>
      <c r="Q580" s="353">
        <f t="shared" si="357"/>
        <v>0</v>
      </c>
      <c r="R580" s="353">
        <f t="shared" si="357"/>
        <v>31</v>
      </c>
      <c r="S580" s="353">
        <f t="shared" si="357"/>
        <v>0</v>
      </c>
      <c r="T580" s="353">
        <f t="shared" si="357"/>
        <v>0</v>
      </c>
      <c r="U580" s="353">
        <f t="shared" si="357"/>
        <v>0</v>
      </c>
      <c r="V580" s="353">
        <f t="shared" si="357"/>
        <v>0</v>
      </c>
      <c r="W580" s="353">
        <f t="shared" si="357"/>
        <v>0</v>
      </c>
      <c r="X580" s="353">
        <f t="shared" si="357"/>
        <v>0</v>
      </c>
      <c r="Y580" s="353">
        <f t="shared" si="357"/>
        <v>0</v>
      </c>
      <c r="Z580" s="353">
        <f t="shared" si="357"/>
        <v>47199</v>
      </c>
      <c r="AA580" s="353">
        <f t="shared" si="357"/>
        <v>0</v>
      </c>
      <c r="AB580" s="353">
        <f t="shared" si="357"/>
        <v>0</v>
      </c>
      <c r="AC580" s="353">
        <f t="shared" si="357"/>
        <v>0</v>
      </c>
      <c r="AD580" s="353">
        <f t="shared" si="357"/>
        <v>0</v>
      </c>
      <c r="AE580" s="353">
        <f t="shared" si="357"/>
        <v>0</v>
      </c>
      <c r="AF580" s="353">
        <f t="shared" si="357"/>
        <v>0</v>
      </c>
      <c r="AG580" s="353">
        <f t="shared" si="357"/>
        <v>0</v>
      </c>
      <c r="AH580" s="353">
        <f t="shared" si="357"/>
        <v>31</v>
      </c>
      <c r="AI580" s="353">
        <f t="shared" si="357"/>
        <v>0</v>
      </c>
      <c r="AJ580" s="353">
        <f t="shared" si="357"/>
        <v>0</v>
      </c>
    </row>
    <row r="581" spans="4:36" outlineLevel="1" x14ac:dyDescent="0.3"/>
    <row r="582" spans="4:36" outlineLevel="1" x14ac:dyDescent="0.3">
      <c r="D582" s="69" t="s">
        <v>76</v>
      </c>
      <c r="E582" s="69" t="s">
        <v>77</v>
      </c>
      <c r="F582" s="335" t="s">
        <v>992</v>
      </c>
      <c r="G582" s="335"/>
      <c r="J582" s="69" t="s">
        <v>791</v>
      </c>
      <c r="L582" s="69" t="str">
        <f t="shared" ref="L582:AJ582" si="358">+INDEX(l.reg.nom,L$6)</f>
        <v>Amazonas</v>
      </c>
      <c r="M582" s="69" t="str">
        <f t="shared" si="358"/>
        <v>Ancash</v>
      </c>
      <c r="N582" s="69" t="str">
        <f t="shared" si="358"/>
        <v>Apurímac</v>
      </c>
      <c r="O582" s="69" t="str">
        <f t="shared" si="358"/>
        <v>Arequipa</v>
      </c>
      <c r="P582" s="69" t="str">
        <f t="shared" si="358"/>
        <v>Ayacucho</v>
      </c>
      <c r="Q582" s="69" t="str">
        <f t="shared" si="358"/>
        <v>Cajamarca</v>
      </c>
      <c r="R582" s="69" t="str">
        <f t="shared" si="358"/>
        <v>Callao</v>
      </c>
      <c r="S582" s="69" t="str">
        <f t="shared" si="358"/>
        <v>Cusco</v>
      </c>
      <c r="T582" s="69" t="str">
        <f t="shared" si="358"/>
        <v>Huancavelica</v>
      </c>
      <c r="U582" s="69" t="str">
        <f t="shared" si="358"/>
        <v>Huánuco</v>
      </c>
      <c r="V582" s="69" t="str">
        <f t="shared" si="358"/>
        <v>Ica</v>
      </c>
      <c r="W582" s="69" t="str">
        <f t="shared" si="358"/>
        <v>Junín</v>
      </c>
      <c r="X582" s="69" t="str">
        <f t="shared" si="358"/>
        <v>La Libertad</v>
      </c>
      <c r="Y582" s="69" t="str">
        <f t="shared" si="358"/>
        <v>Lambayeque</v>
      </c>
      <c r="Z582" s="69" t="str">
        <f t="shared" si="358"/>
        <v>Lima</v>
      </c>
      <c r="AA582" s="69" t="str">
        <f t="shared" si="358"/>
        <v>Loreto</v>
      </c>
      <c r="AB582" s="69" t="str">
        <f t="shared" si="358"/>
        <v>Madre de Dios</v>
      </c>
      <c r="AC582" s="69" t="str">
        <f t="shared" si="358"/>
        <v>Moquegua</v>
      </c>
      <c r="AD582" s="69" t="str">
        <f t="shared" si="358"/>
        <v>Pasco</v>
      </c>
      <c r="AE582" s="69" t="str">
        <f t="shared" si="358"/>
        <v>Piura</v>
      </c>
      <c r="AF582" s="69" t="str">
        <f t="shared" si="358"/>
        <v>Puno</v>
      </c>
      <c r="AG582" s="69" t="str">
        <f t="shared" si="358"/>
        <v>San Martín</v>
      </c>
      <c r="AH582" s="69" t="str">
        <f t="shared" si="358"/>
        <v>Tacna</v>
      </c>
      <c r="AI582" s="69" t="str">
        <f t="shared" si="358"/>
        <v>Tumbes</v>
      </c>
      <c r="AJ582" s="69" t="str">
        <f t="shared" si="358"/>
        <v>Ucayali</v>
      </c>
    </row>
    <row r="583" spans="4:36" outlineLevel="1" x14ac:dyDescent="0.3">
      <c r="D583" s="70">
        <v>5</v>
      </c>
      <c r="E583" s="417" t="str">
        <f>INDEX(l.geo.nom2,D583)</f>
        <v>3G-Urbano</v>
      </c>
      <c r="I583" s="138" t="s">
        <v>987</v>
      </c>
      <c r="J583" s="47">
        <f>+SUM(L583:AJ583)</f>
        <v>11069</v>
      </c>
      <c r="L583" s="360">
        <f t="shared" ref="L583:AJ583" si="359">+(L461+L511)</f>
        <v>0</v>
      </c>
      <c r="M583" s="360">
        <f t="shared" si="359"/>
        <v>0</v>
      </c>
      <c r="N583" s="360">
        <f t="shared" si="359"/>
        <v>0</v>
      </c>
      <c r="O583" s="360">
        <f t="shared" si="359"/>
        <v>0</v>
      </c>
      <c r="P583" s="360">
        <f t="shared" si="359"/>
        <v>0</v>
      </c>
      <c r="Q583" s="360">
        <f t="shared" si="359"/>
        <v>0</v>
      </c>
      <c r="R583" s="360">
        <f t="shared" si="359"/>
        <v>0</v>
      </c>
      <c r="S583" s="360">
        <f t="shared" si="359"/>
        <v>0</v>
      </c>
      <c r="T583" s="360">
        <f t="shared" si="359"/>
        <v>0</v>
      </c>
      <c r="U583" s="360">
        <f t="shared" si="359"/>
        <v>0</v>
      </c>
      <c r="V583" s="360">
        <f t="shared" si="359"/>
        <v>0</v>
      </c>
      <c r="W583" s="360">
        <f t="shared" si="359"/>
        <v>0</v>
      </c>
      <c r="X583" s="360">
        <f t="shared" si="359"/>
        <v>0</v>
      </c>
      <c r="Y583" s="360">
        <f t="shared" si="359"/>
        <v>0</v>
      </c>
      <c r="Z583" s="360">
        <f t="shared" si="359"/>
        <v>11069</v>
      </c>
      <c r="AA583" s="360">
        <f t="shared" si="359"/>
        <v>0</v>
      </c>
      <c r="AB583" s="360">
        <f t="shared" si="359"/>
        <v>0</v>
      </c>
      <c r="AC583" s="360">
        <f t="shared" si="359"/>
        <v>0</v>
      </c>
      <c r="AD583" s="360">
        <f t="shared" si="359"/>
        <v>0</v>
      </c>
      <c r="AE583" s="360">
        <f t="shared" si="359"/>
        <v>0</v>
      </c>
      <c r="AF583" s="360">
        <f t="shared" si="359"/>
        <v>0</v>
      </c>
      <c r="AG583" s="360">
        <f t="shared" si="359"/>
        <v>0</v>
      </c>
      <c r="AH583" s="360">
        <f t="shared" si="359"/>
        <v>0</v>
      </c>
      <c r="AI583" s="360">
        <f t="shared" si="359"/>
        <v>0</v>
      </c>
      <c r="AJ583" s="360">
        <f t="shared" si="359"/>
        <v>0</v>
      </c>
    </row>
    <row r="584" spans="4:36" outlineLevel="1" x14ac:dyDescent="0.3">
      <c r="D584" s="70">
        <f>+D583+1</f>
        <v>6</v>
      </c>
      <c r="E584" s="417" t="str">
        <f>INDEX(l.geo.nom2,D584)</f>
        <v>3G-Suburbano</v>
      </c>
      <c r="I584" s="138" t="s">
        <v>987</v>
      </c>
      <c r="J584" s="47">
        <f>+SUM(L584:AJ584)</f>
        <v>67792</v>
      </c>
      <c r="L584" s="360">
        <f t="shared" ref="L584:AJ584" si="360">+(L462+L512)</f>
        <v>0</v>
      </c>
      <c r="M584" s="360">
        <f t="shared" si="360"/>
        <v>69</v>
      </c>
      <c r="N584" s="360">
        <f t="shared" si="360"/>
        <v>0</v>
      </c>
      <c r="O584" s="360">
        <f t="shared" si="360"/>
        <v>0</v>
      </c>
      <c r="P584" s="360">
        <f t="shared" si="360"/>
        <v>0</v>
      </c>
      <c r="Q584" s="360">
        <f t="shared" si="360"/>
        <v>0</v>
      </c>
      <c r="R584" s="360">
        <f t="shared" si="360"/>
        <v>69</v>
      </c>
      <c r="S584" s="360">
        <f t="shared" si="360"/>
        <v>0</v>
      </c>
      <c r="T584" s="360">
        <f t="shared" si="360"/>
        <v>0</v>
      </c>
      <c r="U584" s="360">
        <f t="shared" si="360"/>
        <v>0</v>
      </c>
      <c r="V584" s="360">
        <f t="shared" si="360"/>
        <v>0</v>
      </c>
      <c r="W584" s="360">
        <f t="shared" si="360"/>
        <v>0</v>
      </c>
      <c r="X584" s="360">
        <f t="shared" si="360"/>
        <v>0</v>
      </c>
      <c r="Y584" s="360">
        <f t="shared" si="360"/>
        <v>0</v>
      </c>
      <c r="Z584" s="360">
        <f t="shared" si="360"/>
        <v>67585</v>
      </c>
      <c r="AA584" s="360">
        <f t="shared" si="360"/>
        <v>0</v>
      </c>
      <c r="AB584" s="360">
        <f t="shared" si="360"/>
        <v>0</v>
      </c>
      <c r="AC584" s="360">
        <f t="shared" si="360"/>
        <v>0</v>
      </c>
      <c r="AD584" s="360">
        <f t="shared" si="360"/>
        <v>0</v>
      </c>
      <c r="AE584" s="360">
        <f t="shared" si="360"/>
        <v>0</v>
      </c>
      <c r="AF584" s="360">
        <f t="shared" si="360"/>
        <v>0</v>
      </c>
      <c r="AG584" s="360">
        <f t="shared" si="360"/>
        <v>0</v>
      </c>
      <c r="AH584" s="360">
        <f t="shared" si="360"/>
        <v>69</v>
      </c>
      <c r="AI584" s="360">
        <f t="shared" si="360"/>
        <v>0</v>
      </c>
      <c r="AJ584" s="360">
        <f t="shared" si="360"/>
        <v>0</v>
      </c>
    </row>
    <row r="585" spans="4:36" outlineLevel="1" x14ac:dyDescent="0.3">
      <c r="D585" s="70">
        <f>+D584+1</f>
        <v>7</v>
      </c>
      <c r="E585" s="417" t="str">
        <f>INDEX(l.geo.nom2,D585)</f>
        <v>3G-Rural</v>
      </c>
      <c r="I585" s="138" t="s">
        <v>987</v>
      </c>
      <c r="J585" s="47">
        <f>+SUM(L585:AJ585)</f>
        <v>29302</v>
      </c>
      <c r="L585" s="360">
        <f t="shared" ref="L585:AJ585" si="361">+(L463+L513)</f>
        <v>0</v>
      </c>
      <c r="M585" s="360">
        <f t="shared" si="361"/>
        <v>0</v>
      </c>
      <c r="N585" s="360">
        <f t="shared" si="361"/>
        <v>0</v>
      </c>
      <c r="O585" s="360">
        <f t="shared" si="361"/>
        <v>0</v>
      </c>
      <c r="P585" s="360">
        <f t="shared" si="361"/>
        <v>0</v>
      </c>
      <c r="Q585" s="360">
        <f t="shared" si="361"/>
        <v>0</v>
      </c>
      <c r="R585" s="360">
        <f t="shared" si="361"/>
        <v>0</v>
      </c>
      <c r="S585" s="360">
        <f t="shared" si="361"/>
        <v>0</v>
      </c>
      <c r="T585" s="360">
        <f t="shared" si="361"/>
        <v>0</v>
      </c>
      <c r="U585" s="360">
        <f t="shared" si="361"/>
        <v>0</v>
      </c>
      <c r="V585" s="360">
        <f t="shared" si="361"/>
        <v>0</v>
      </c>
      <c r="W585" s="360">
        <f t="shared" si="361"/>
        <v>0</v>
      </c>
      <c r="X585" s="360">
        <f t="shared" si="361"/>
        <v>0</v>
      </c>
      <c r="Y585" s="360">
        <f t="shared" si="361"/>
        <v>0</v>
      </c>
      <c r="Z585" s="360">
        <f t="shared" si="361"/>
        <v>29302</v>
      </c>
      <c r="AA585" s="360">
        <f t="shared" si="361"/>
        <v>0</v>
      </c>
      <c r="AB585" s="360">
        <f t="shared" si="361"/>
        <v>0</v>
      </c>
      <c r="AC585" s="360">
        <f t="shared" si="361"/>
        <v>0</v>
      </c>
      <c r="AD585" s="360">
        <f t="shared" si="361"/>
        <v>0</v>
      </c>
      <c r="AE585" s="360">
        <f t="shared" si="361"/>
        <v>0</v>
      </c>
      <c r="AF585" s="360">
        <f t="shared" si="361"/>
        <v>0</v>
      </c>
      <c r="AG585" s="360">
        <f t="shared" si="361"/>
        <v>0</v>
      </c>
      <c r="AH585" s="360">
        <f t="shared" si="361"/>
        <v>0</v>
      </c>
      <c r="AI585" s="360">
        <f t="shared" si="361"/>
        <v>0</v>
      </c>
      <c r="AJ585" s="360">
        <f t="shared" si="361"/>
        <v>0</v>
      </c>
    </row>
    <row r="586" spans="4:36" outlineLevel="1" x14ac:dyDescent="0.3">
      <c r="D586" s="70">
        <f>+D585+1</f>
        <v>8</v>
      </c>
      <c r="E586" s="417" t="str">
        <f>INDEX(l.geo.nom2,D586)</f>
        <v>3G-Libre</v>
      </c>
      <c r="I586" s="138" t="s">
        <v>987</v>
      </c>
      <c r="J586" s="47">
        <f>+SUM(L586:AJ586)</f>
        <v>0</v>
      </c>
      <c r="L586" s="360">
        <f t="shared" ref="L586:AJ586" si="362">+(L464+L514)</f>
        <v>0</v>
      </c>
      <c r="M586" s="360">
        <f t="shared" si="362"/>
        <v>0</v>
      </c>
      <c r="N586" s="360">
        <f t="shared" si="362"/>
        <v>0</v>
      </c>
      <c r="O586" s="360">
        <f t="shared" si="362"/>
        <v>0</v>
      </c>
      <c r="P586" s="360">
        <f t="shared" si="362"/>
        <v>0</v>
      </c>
      <c r="Q586" s="360">
        <f t="shared" si="362"/>
        <v>0</v>
      </c>
      <c r="R586" s="360">
        <f t="shared" si="362"/>
        <v>0</v>
      </c>
      <c r="S586" s="360">
        <f t="shared" si="362"/>
        <v>0</v>
      </c>
      <c r="T586" s="360">
        <f t="shared" si="362"/>
        <v>0</v>
      </c>
      <c r="U586" s="360">
        <f t="shared" si="362"/>
        <v>0</v>
      </c>
      <c r="V586" s="360">
        <f t="shared" si="362"/>
        <v>0</v>
      </c>
      <c r="W586" s="360">
        <f t="shared" si="362"/>
        <v>0</v>
      </c>
      <c r="X586" s="360">
        <f t="shared" si="362"/>
        <v>0</v>
      </c>
      <c r="Y586" s="360">
        <f t="shared" si="362"/>
        <v>0</v>
      </c>
      <c r="Z586" s="360">
        <f t="shared" si="362"/>
        <v>0</v>
      </c>
      <c r="AA586" s="360">
        <f t="shared" si="362"/>
        <v>0</v>
      </c>
      <c r="AB586" s="360">
        <f t="shared" si="362"/>
        <v>0</v>
      </c>
      <c r="AC586" s="360">
        <f t="shared" si="362"/>
        <v>0</v>
      </c>
      <c r="AD586" s="360">
        <f t="shared" si="362"/>
        <v>0</v>
      </c>
      <c r="AE586" s="360">
        <f t="shared" si="362"/>
        <v>0</v>
      </c>
      <c r="AF586" s="360">
        <f t="shared" si="362"/>
        <v>0</v>
      </c>
      <c r="AG586" s="360">
        <f t="shared" si="362"/>
        <v>0</v>
      </c>
      <c r="AH586" s="360">
        <f t="shared" si="362"/>
        <v>0</v>
      </c>
      <c r="AI586" s="360">
        <f t="shared" si="362"/>
        <v>0</v>
      </c>
      <c r="AJ586" s="360">
        <f t="shared" si="362"/>
        <v>0</v>
      </c>
    </row>
    <row r="587" spans="4:36" outlineLevel="1" x14ac:dyDescent="0.3"/>
    <row r="588" spans="4:36" outlineLevel="1" x14ac:dyDescent="0.3">
      <c r="E588" s="415" t="s">
        <v>23</v>
      </c>
      <c r="I588" s="341" t="s">
        <v>987</v>
      </c>
      <c r="J588" s="353">
        <f>+SUM(J583:J586)</f>
        <v>108163</v>
      </c>
      <c r="L588" s="353">
        <f t="shared" ref="L588:AJ588" si="363">+SUM(L583:L586)</f>
        <v>0</v>
      </c>
      <c r="M588" s="353">
        <f t="shared" si="363"/>
        <v>69</v>
      </c>
      <c r="N588" s="353">
        <f t="shared" si="363"/>
        <v>0</v>
      </c>
      <c r="O588" s="353">
        <f t="shared" si="363"/>
        <v>0</v>
      </c>
      <c r="P588" s="353">
        <f t="shared" si="363"/>
        <v>0</v>
      </c>
      <c r="Q588" s="353">
        <f t="shared" si="363"/>
        <v>0</v>
      </c>
      <c r="R588" s="353">
        <f t="shared" si="363"/>
        <v>69</v>
      </c>
      <c r="S588" s="353">
        <f t="shared" si="363"/>
        <v>0</v>
      </c>
      <c r="T588" s="353">
        <f t="shared" si="363"/>
        <v>0</v>
      </c>
      <c r="U588" s="353">
        <f t="shared" si="363"/>
        <v>0</v>
      </c>
      <c r="V588" s="353">
        <f t="shared" si="363"/>
        <v>0</v>
      </c>
      <c r="W588" s="353">
        <f t="shared" si="363"/>
        <v>0</v>
      </c>
      <c r="X588" s="353">
        <f t="shared" si="363"/>
        <v>0</v>
      </c>
      <c r="Y588" s="353">
        <f t="shared" si="363"/>
        <v>0</v>
      </c>
      <c r="Z588" s="353">
        <f t="shared" si="363"/>
        <v>107956</v>
      </c>
      <c r="AA588" s="353">
        <f t="shared" si="363"/>
        <v>0</v>
      </c>
      <c r="AB588" s="353">
        <f t="shared" si="363"/>
        <v>0</v>
      </c>
      <c r="AC588" s="353">
        <f t="shared" si="363"/>
        <v>0</v>
      </c>
      <c r="AD588" s="353">
        <f t="shared" si="363"/>
        <v>0</v>
      </c>
      <c r="AE588" s="353">
        <f t="shared" si="363"/>
        <v>0</v>
      </c>
      <c r="AF588" s="353">
        <f t="shared" si="363"/>
        <v>0</v>
      </c>
      <c r="AG588" s="353">
        <f t="shared" si="363"/>
        <v>0</v>
      </c>
      <c r="AH588" s="353">
        <f t="shared" si="363"/>
        <v>69</v>
      </c>
      <c r="AI588" s="353">
        <f t="shared" si="363"/>
        <v>0</v>
      </c>
      <c r="AJ588" s="353">
        <f t="shared" si="363"/>
        <v>0</v>
      </c>
    </row>
    <row r="589" spans="4:36" outlineLevel="1" x14ac:dyDescent="0.3"/>
    <row r="590" spans="4:36" ht="16.2" thickBot="1" x14ac:dyDescent="0.35">
      <c r="D590" s="329" t="s">
        <v>991</v>
      </c>
      <c r="E590" s="329"/>
      <c r="F590" s="329"/>
      <c r="G590" s="329"/>
      <c r="H590" s="329"/>
      <c r="I590" s="329"/>
      <c r="J590" s="329"/>
      <c r="K590" s="329"/>
    </row>
    <row r="592" spans="4:36" outlineLevel="1" x14ac:dyDescent="0.3">
      <c r="D592" s="69" t="s">
        <v>76</v>
      </c>
      <c r="E592" s="69" t="s">
        <v>77</v>
      </c>
      <c r="F592" s="335" t="s">
        <v>990</v>
      </c>
      <c r="G592" s="335"/>
      <c r="J592" s="69" t="s">
        <v>791</v>
      </c>
      <c r="L592" s="69" t="str">
        <f t="shared" ref="L592:AJ592" si="364">+INDEX(l.reg.nom,L$6)</f>
        <v>Amazonas</v>
      </c>
      <c r="M592" s="69" t="str">
        <f t="shared" si="364"/>
        <v>Ancash</v>
      </c>
      <c r="N592" s="69" t="str">
        <f t="shared" si="364"/>
        <v>Apurímac</v>
      </c>
      <c r="O592" s="69" t="str">
        <f t="shared" si="364"/>
        <v>Arequipa</v>
      </c>
      <c r="P592" s="69" t="str">
        <f t="shared" si="364"/>
        <v>Ayacucho</v>
      </c>
      <c r="Q592" s="69" t="str">
        <f t="shared" si="364"/>
        <v>Cajamarca</v>
      </c>
      <c r="R592" s="69" t="str">
        <f t="shared" si="364"/>
        <v>Callao</v>
      </c>
      <c r="S592" s="69" t="str">
        <f t="shared" si="364"/>
        <v>Cusco</v>
      </c>
      <c r="T592" s="69" t="str">
        <f t="shared" si="364"/>
        <v>Huancavelica</v>
      </c>
      <c r="U592" s="69" t="str">
        <f t="shared" si="364"/>
        <v>Huánuco</v>
      </c>
      <c r="V592" s="69" t="str">
        <f t="shared" si="364"/>
        <v>Ica</v>
      </c>
      <c r="W592" s="69" t="str">
        <f t="shared" si="364"/>
        <v>Junín</v>
      </c>
      <c r="X592" s="69" t="str">
        <f t="shared" si="364"/>
        <v>La Libertad</v>
      </c>
      <c r="Y592" s="69" t="str">
        <f t="shared" si="364"/>
        <v>Lambayeque</v>
      </c>
      <c r="Z592" s="69" t="str">
        <f t="shared" si="364"/>
        <v>Lima</v>
      </c>
      <c r="AA592" s="69" t="str">
        <f t="shared" si="364"/>
        <v>Loreto</v>
      </c>
      <c r="AB592" s="69" t="str">
        <f t="shared" si="364"/>
        <v>Madre de Dios</v>
      </c>
      <c r="AC592" s="69" t="str">
        <f t="shared" si="364"/>
        <v>Moquegua</v>
      </c>
      <c r="AD592" s="69" t="str">
        <f t="shared" si="364"/>
        <v>Pasco</v>
      </c>
      <c r="AE592" s="69" t="str">
        <f t="shared" si="364"/>
        <v>Piura</v>
      </c>
      <c r="AF592" s="69" t="str">
        <f t="shared" si="364"/>
        <v>Puno</v>
      </c>
      <c r="AG592" s="69" t="str">
        <f t="shared" si="364"/>
        <v>San Martín</v>
      </c>
      <c r="AH592" s="69" t="str">
        <f t="shared" si="364"/>
        <v>Tacna</v>
      </c>
      <c r="AI592" s="69" t="str">
        <f t="shared" si="364"/>
        <v>Tumbes</v>
      </c>
      <c r="AJ592" s="69" t="str">
        <f t="shared" si="364"/>
        <v>Ucayali</v>
      </c>
    </row>
    <row r="593" spans="4:36" outlineLevel="1" x14ac:dyDescent="0.3">
      <c r="D593" s="70">
        <v>5</v>
      </c>
      <c r="E593" s="417" t="str">
        <f>INDEX(l.geo.nom2,D593)</f>
        <v>3G-Urbano</v>
      </c>
      <c r="I593" s="138" t="s">
        <v>987</v>
      </c>
      <c r="J593" s="47">
        <f>+SUM(L593:AJ593)</f>
        <v>68840</v>
      </c>
      <c r="L593" s="360">
        <f t="shared" ref="L593:AJ593" si="365">+L559+L575</f>
        <v>2560</v>
      </c>
      <c r="M593" s="360">
        <f t="shared" si="365"/>
        <v>2560</v>
      </c>
      <c r="N593" s="360">
        <f t="shared" si="365"/>
        <v>2560</v>
      </c>
      <c r="O593" s="360">
        <f t="shared" si="365"/>
        <v>2560</v>
      </c>
      <c r="P593" s="360">
        <f t="shared" si="365"/>
        <v>2560</v>
      </c>
      <c r="Q593" s="360">
        <f t="shared" si="365"/>
        <v>2560</v>
      </c>
      <c r="R593" s="360">
        <f t="shared" si="365"/>
        <v>2560</v>
      </c>
      <c r="S593" s="360">
        <f t="shared" si="365"/>
        <v>2560</v>
      </c>
      <c r="T593" s="360">
        <f t="shared" si="365"/>
        <v>2560</v>
      </c>
      <c r="U593" s="360">
        <f t="shared" si="365"/>
        <v>2560</v>
      </c>
      <c r="V593" s="360">
        <f t="shared" si="365"/>
        <v>2560</v>
      </c>
      <c r="W593" s="360">
        <f t="shared" si="365"/>
        <v>2560</v>
      </c>
      <c r="X593" s="360">
        <f t="shared" si="365"/>
        <v>2560</v>
      </c>
      <c r="Y593" s="360">
        <f t="shared" si="365"/>
        <v>2560</v>
      </c>
      <c r="Z593" s="360">
        <f t="shared" si="365"/>
        <v>7400</v>
      </c>
      <c r="AA593" s="360">
        <f t="shared" si="365"/>
        <v>2560</v>
      </c>
      <c r="AB593" s="360">
        <f t="shared" si="365"/>
        <v>2560</v>
      </c>
      <c r="AC593" s="360">
        <f t="shared" si="365"/>
        <v>2560</v>
      </c>
      <c r="AD593" s="360">
        <f t="shared" si="365"/>
        <v>2560</v>
      </c>
      <c r="AE593" s="360">
        <f t="shared" si="365"/>
        <v>2560</v>
      </c>
      <c r="AF593" s="360">
        <f t="shared" si="365"/>
        <v>2560</v>
      </c>
      <c r="AG593" s="360">
        <f t="shared" si="365"/>
        <v>2560</v>
      </c>
      <c r="AH593" s="360">
        <f t="shared" si="365"/>
        <v>2560</v>
      </c>
      <c r="AI593" s="360">
        <f t="shared" si="365"/>
        <v>2560</v>
      </c>
      <c r="AJ593" s="360">
        <f t="shared" si="365"/>
        <v>2560</v>
      </c>
    </row>
    <row r="594" spans="4:36" outlineLevel="1" x14ac:dyDescent="0.3">
      <c r="D594" s="70">
        <f>+D593+1</f>
        <v>6</v>
      </c>
      <c r="E594" s="417" t="str">
        <f>INDEX(l.geo.nom2,D594)</f>
        <v>3G-Suburbano</v>
      </c>
      <c r="I594" s="138" t="s">
        <v>987</v>
      </c>
      <c r="J594" s="47">
        <f>+SUM(L594:AJ594)</f>
        <v>285641</v>
      </c>
      <c r="L594" s="360">
        <f t="shared" ref="L594:AJ594" si="366">+L560+L576</f>
        <v>10240</v>
      </c>
      <c r="M594" s="360">
        <f t="shared" si="366"/>
        <v>10271</v>
      </c>
      <c r="N594" s="360">
        <f t="shared" si="366"/>
        <v>10240</v>
      </c>
      <c r="O594" s="360">
        <f t="shared" si="366"/>
        <v>10240</v>
      </c>
      <c r="P594" s="360">
        <f t="shared" si="366"/>
        <v>10240</v>
      </c>
      <c r="Q594" s="360">
        <f t="shared" si="366"/>
        <v>10240</v>
      </c>
      <c r="R594" s="360">
        <f t="shared" si="366"/>
        <v>10271</v>
      </c>
      <c r="S594" s="360">
        <f t="shared" si="366"/>
        <v>10240</v>
      </c>
      <c r="T594" s="360">
        <f t="shared" si="366"/>
        <v>10240</v>
      </c>
      <c r="U594" s="360">
        <f t="shared" si="366"/>
        <v>10240</v>
      </c>
      <c r="V594" s="360">
        <f t="shared" si="366"/>
        <v>10240</v>
      </c>
      <c r="W594" s="360">
        <f t="shared" si="366"/>
        <v>10240</v>
      </c>
      <c r="X594" s="360">
        <f t="shared" si="366"/>
        <v>10240</v>
      </c>
      <c r="Y594" s="360">
        <f t="shared" si="366"/>
        <v>10240</v>
      </c>
      <c r="Z594" s="360">
        <f t="shared" si="366"/>
        <v>39788</v>
      </c>
      <c r="AA594" s="360">
        <f t="shared" si="366"/>
        <v>10240</v>
      </c>
      <c r="AB594" s="360">
        <f t="shared" si="366"/>
        <v>10240</v>
      </c>
      <c r="AC594" s="360">
        <f t="shared" si="366"/>
        <v>10240</v>
      </c>
      <c r="AD594" s="360">
        <f t="shared" si="366"/>
        <v>10240</v>
      </c>
      <c r="AE594" s="360">
        <f t="shared" si="366"/>
        <v>10240</v>
      </c>
      <c r="AF594" s="360">
        <f t="shared" si="366"/>
        <v>10240</v>
      </c>
      <c r="AG594" s="360">
        <f t="shared" si="366"/>
        <v>10240</v>
      </c>
      <c r="AH594" s="360">
        <f t="shared" si="366"/>
        <v>10271</v>
      </c>
      <c r="AI594" s="360">
        <f t="shared" si="366"/>
        <v>10240</v>
      </c>
      <c r="AJ594" s="360">
        <f t="shared" si="366"/>
        <v>10240</v>
      </c>
    </row>
    <row r="595" spans="4:36" outlineLevel="1" x14ac:dyDescent="0.3">
      <c r="D595" s="70">
        <f>+D594+1</f>
        <v>7</v>
      </c>
      <c r="E595" s="417" t="str">
        <f>INDEX(l.geo.nom2,D595)</f>
        <v>3G-Rural</v>
      </c>
      <c r="I595" s="138" t="s">
        <v>987</v>
      </c>
      <c r="J595" s="47">
        <f>+SUM(L595:AJ595)</f>
        <v>460811</v>
      </c>
      <c r="L595" s="360">
        <f t="shared" ref="L595:AJ595" si="367">+L561+L577</f>
        <v>17920</v>
      </c>
      <c r="M595" s="360">
        <f t="shared" si="367"/>
        <v>17920</v>
      </c>
      <c r="N595" s="360">
        <f t="shared" si="367"/>
        <v>17920</v>
      </c>
      <c r="O595" s="360">
        <f t="shared" si="367"/>
        <v>17920</v>
      </c>
      <c r="P595" s="360">
        <f t="shared" si="367"/>
        <v>17920</v>
      </c>
      <c r="Q595" s="360">
        <f t="shared" si="367"/>
        <v>17920</v>
      </c>
      <c r="R595" s="360">
        <f t="shared" si="367"/>
        <v>17920</v>
      </c>
      <c r="S595" s="360">
        <f t="shared" si="367"/>
        <v>17920</v>
      </c>
      <c r="T595" s="360">
        <f t="shared" si="367"/>
        <v>17920</v>
      </c>
      <c r="U595" s="360">
        <f t="shared" si="367"/>
        <v>17920</v>
      </c>
      <c r="V595" s="360">
        <f t="shared" si="367"/>
        <v>17920</v>
      </c>
      <c r="W595" s="360">
        <f t="shared" si="367"/>
        <v>17920</v>
      </c>
      <c r="X595" s="360">
        <f t="shared" si="367"/>
        <v>17920</v>
      </c>
      <c r="Y595" s="360">
        <f t="shared" si="367"/>
        <v>17920</v>
      </c>
      <c r="Z595" s="360">
        <f t="shared" si="367"/>
        <v>30731</v>
      </c>
      <c r="AA595" s="360">
        <f t="shared" si="367"/>
        <v>17920</v>
      </c>
      <c r="AB595" s="360">
        <f t="shared" si="367"/>
        <v>17920</v>
      </c>
      <c r="AC595" s="360">
        <f t="shared" si="367"/>
        <v>17920</v>
      </c>
      <c r="AD595" s="360">
        <f t="shared" si="367"/>
        <v>17920</v>
      </c>
      <c r="AE595" s="360">
        <f t="shared" si="367"/>
        <v>17920</v>
      </c>
      <c r="AF595" s="360">
        <f t="shared" si="367"/>
        <v>17920</v>
      </c>
      <c r="AG595" s="360">
        <f t="shared" si="367"/>
        <v>17920</v>
      </c>
      <c r="AH595" s="360">
        <f t="shared" si="367"/>
        <v>17920</v>
      </c>
      <c r="AI595" s="360">
        <f t="shared" si="367"/>
        <v>17920</v>
      </c>
      <c r="AJ595" s="360">
        <f t="shared" si="367"/>
        <v>17920</v>
      </c>
    </row>
    <row r="596" spans="4:36" outlineLevel="1" x14ac:dyDescent="0.3">
      <c r="D596" s="70">
        <f>+D595+1</f>
        <v>8</v>
      </c>
      <c r="E596" s="417" t="str">
        <f>INDEX(l.geo.nom2,D596)</f>
        <v>3G-Libre</v>
      </c>
      <c r="I596" s="138" t="s">
        <v>987</v>
      </c>
      <c r="J596" s="47">
        <f>+SUM(L596:AJ596)</f>
        <v>0</v>
      </c>
      <c r="L596" s="360">
        <f t="shared" ref="L596:AJ596" si="368">+L562+L578</f>
        <v>0</v>
      </c>
      <c r="M596" s="360">
        <f t="shared" si="368"/>
        <v>0</v>
      </c>
      <c r="N596" s="360">
        <f t="shared" si="368"/>
        <v>0</v>
      </c>
      <c r="O596" s="360">
        <f t="shared" si="368"/>
        <v>0</v>
      </c>
      <c r="P596" s="360">
        <f t="shared" si="368"/>
        <v>0</v>
      </c>
      <c r="Q596" s="360">
        <f t="shared" si="368"/>
        <v>0</v>
      </c>
      <c r="R596" s="360">
        <f t="shared" si="368"/>
        <v>0</v>
      </c>
      <c r="S596" s="360">
        <f t="shared" si="368"/>
        <v>0</v>
      </c>
      <c r="T596" s="360">
        <f t="shared" si="368"/>
        <v>0</v>
      </c>
      <c r="U596" s="360">
        <f t="shared" si="368"/>
        <v>0</v>
      </c>
      <c r="V596" s="360">
        <f t="shared" si="368"/>
        <v>0</v>
      </c>
      <c r="W596" s="360">
        <f t="shared" si="368"/>
        <v>0</v>
      </c>
      <c r="X596" s="360">
        <f t="shared" si="368"/>
        <v>0</v>
      </c>
      <c r="Y596" s="360">
        <f t="shared" si="368"/>
        <v>0</v>
      </c>
      <c r="Z596" s="360">
        <f t="shared" si="368"/>
        <v>0</v>
      </c>
      <c r="AA596" s="360">
        <f t="shared" si="368"/>
        <v>0</v>
      </c>
      <c r="AB596" s="360">
        <f t="shared" si="368"/>
        <v>0</v>
      </c>
      <c r="AC596" s="360">
        <f t="shared" si="368"/>
        <v>0</v>
      </c>
      <c r="AD596" s="360">
        <f t="shared" si="368"/>
        <v>0</v>
      </c>
      <c r="AE596" s="360">
        <f t="shared" si="368"/>
        <v>0</v>
      </c>
      <c r="AF596" s="360">
        <f t="shared" si="368"/>
        <v>0</v>
      </c>
      <c r="AG596" s="360">
        <f t="shared" si="368"/>
        <v>0</v>
      </c>
      <c r="AH596" s="360">
        <f t="shared" si="368"/>
        <v>0</v>
      </c>
      <c r="AI596" s="360">
        <f t="shared" si="368"/>
        <v>0</v>
      </c>
      <c r="AJ596" s="360">
        <f t="shared" si="368"/>
        <v>0</v>
      </c>
    </row>
    <row r="597" spans="4:36" outlineLevel="1" x14ac:dyDescent="0.3"/>
    <row r="598" spans="4:36" outlineLevel="1" x14ac:dyDescent="0.3">
      <c r="E598" s="415" t="s">
        <v>23</v>
      </c>
      <c r="I598" s="341" t="s">
        <v>987</v>
      </c>
      <c r="J598" s="353">
        <f>+SUM(J593:J596)</f>
        <v>815292</v>
      </c>
      <c r="L598" s="353">
        <f t="shared" ref="L598:AJ598" si="369">+SUM(L593:L596)</f>
        <v>30720</v>
      </c>
      <c r="M598" s="353">
        <f t="shared" si="369"/>
        <v>30751</v>
      </c>
      <c r="N598" s="353">
        <f t="shared" si="369"/>
        <v>30720</v>
      </c>
      <c r="O598" s="353">
        <f t="shared" si="369"/>
        <v>30720</v>
      </c>
      <c r="P598" s="353">
        <f t="shared" si="369"/>
        <v>30720</v>
      </c>
      <c r="Q598" s="353">
        <f t="shared" si="369"/>
        <v>30720</v>
      </c>
      <c r="R598" s="353">
        <f t="shared" si="369"/>
        <v>30751</v>
      </c>
      <c r="S598" s="353">
        <f t="shared" si="369"/>
        <v>30720</v>
      </c>
      <c r="T598" s="353">
        <f t="shared" si="369"/>
        <v>30720</v>
      </c>
      <c r="U598" s="353">
        <f t="shared" si="369"/>
        <v>30720</v>
      </c>
      <c r="V598" s="353">
        <f t="shared" si="369"/>
        <v>30720</v>
      </c>
      <c r="W598" s="353">
        <f t="shared" si="369"/>
        <v>30720</v>
      </c>
      <c r="X598" s="353">
        <f t="shared" si="369"/>
        <v>30720</v>
      </c>
      <c r="Y598" s="353">
        <f t="shared" si="369"/>
        <v>30720</v>
      </c>
      <c r="Z598" s="353">
        <f t="shared" si="369"/>
        <v>77919</v>
      </c>
      <c r="AA598" s="353">
        <f t="shared" si="369"/>
        <v>30720</v>
      </c>
      <c r="AB598" s="353">
        <f t="shared" si="369"/>
        <v>30720</v>
      </c>
      <c r="AC598" s="353">
        <f t="shared" si="369"/>
        <v>30720</v>
      </c>
      <c r="AD598" s="353">
        <f t="shared" si="369"/>
        <v>30720</v>
      </c>
      <c r="AE598" s="353">
        <f t="shared" si="369"/>
        <v>30720</v>
      </c>
      <c r="AF598" s="353">
        <f t="shared" si="369"/>
        <v>30720</v>
      </c>
      <c r="AG598" s="353">
        <f t="shared" si="369"/>
        <v>30720</v>
      </c>
      <c r="AH598" s="353">
        <f t="shared" si="369"/>
        <v>30751</v>
      </c>
      <c r="AI598" s="353">
        <f t="shared" si="369"/>
        <v>30720</v>
      </c>
      <c r="AJ598" s="353">
        <f t="shared" si="369"/>
        <v>30720</v>
      </c>
    </row>
    <row r="599" spans="4:36" outlineLevel="1" x14ac:dyDescent="0.3"/>
    <row r="600" spans="4:36" outlineLevel="1" x14ac:dyDescent="0.3">
      <c r="D600" s="69" t="s">
        <v>76</v>
      </c>
      <c r="E600" s="69" t="s">
        <v>77</v>
      </c>
      <c r="F600" s="335" t="s">
        <v>989</v>
      </c>
      <c r="G600" s="335"/>
      <c r="J600" s="69" t="s">
        <v>791</v>
      </c>
      <c r="L600" s="69" t="str">
        <f t="shared" ref="L600:AJ600" si="370">+INDEX(l.reg.nom,L$6)</f>
        <v>Amazonas</v>
      </c>
      <c r="M600" s="69" t="str">
        <f t="shared" si="370"/>
        <v>Ancash</v>
      </c>
      <c r="N600" s="69" t="str">
        <f t="shared" si="370"/>
        <v>Apurímac</v>
      </c>
      <c r="O600" s="69" t="str">
        <f t="shared" si="370"/>
        <v>Arequipa</v>
      </c>
      <c r="P600" s="69" t="str">
        <f t="shared" si="370"/>
        <v>Ayacucho</v>
      </c>
      <c r="Q600" s="69" t="str">
        <f t="shared" si="370"/>
        <v>Cajamarca</v>
      </c>
      <c r="R600" s="69" t="str">
        <f t="shared" si="370"/>
        <v>Callao</v>
      </c>
      <c r="S600" s="69" t="str">
        <f t="shared" si="370"/>
        <v>Cusco</v>
      </c>
      <c r="T600" s="69" t="str">
        <f t="shared" si="370"/>
        <v>Huancavelica</v>
      </c>
      <c r="U600" s="69" t="str">
        <f t="shared" si="370"/>
        <v>Huánuco</v>
      </c>
      <c r="V600" s="69" t="str">
        <f t="shared" si="370"/>
        <v>Ica</v>
      </c>
      <c r="W600" s="69" t="str">
        <f t="shared" si="370"/>
        <v>Junín</v>
      </c>
      <c r="X600" s="69" t="str">
        <f t="shared" si="370"/>
        <v>La Libertad</v>
      </c>
      <c r="Y600" s="69" t="str">
        <f t="shared" si="370"/>
        <v>Lambayeque</v>
      </c>
      <c r="Z600" s="69" t="str">
        <f t="shared" si="370"/>
        <v>Lima</v>
      </c>
      <c r="AA600" s="69" t="str">
        <f t="shared" si="370"/>
        <v>Loreto</v>
      </c>
      <c r="AB600" s="69" t="str">
        <f t="shared" si="370"/>
        <v>Madre de Dios</v>
      </c>
      <c r="AC600" s="69" t="str">
        <f t="shared" si="370"/>
        <v>Moquegua</v>
      </c>
      <c r="AD600" s="69" t="str">
        <f t="shared" si="370"/>
        <v>Pasco</v>
      </c>
      <c r="AE600" s="69" t="str">
        <f t="shared" si="370"/>
        <v>Piura</v>
      </c>
      <c r="AF600" s="69" t="str">
        <f t="shared" si="370"/>
        <v>Puno</v>
      </c>
      <c r="AG600" s="69" t="str">
        <f t="shared" si="370"/>
        <v>San Martín</v>
      </c>
      <c r="AH600" s="69" t="str">
        <f t="shared" si="370"/>
        <v>Tacna</v>
      </c>
      <c r="AI600" s="69" t="str">
        <f t="shared" si="370"/>
        <v>Tumbes</v>
      </c>
      <c r="AJ600" s="69" t="str">
        <f t="shared" si="370"/>
        <v>Ucayali</v>
      </c>
    </row>
    <row r="601" spans="4:36" outlineLevel="1" x14ac:dyDescent="0.3">
      <c r="D601" s="70">
        <v>5</v>
      </c>
      <c r="E601" s="417" t="str">
        <f>INDEX(l.geo.nom2,D601)</f>
        <v>3G-Urbano</v>
      </c>
      <c r="I601" s="138" t="s">
        <v>987</v>
      </c>
      <c r="J601" s="47">
        <f>+SUM(L601:AJ601)</f>
        <v>43069</v>
      </c>
      <c r="L601" s="360">
        <f t="shared" ref="L601:AJ601" si="371">+L567+L583</f>
        <v>1280</v>
      </c>
      <c r="M601" s="360">
        <f t="shared" si="371"/>
        <v>1280</v>
      </c>
      <c r="N601" s="360">
        <f t="shared" si="371"/>
        <v>1280</v>
      </c>
      <c r="O601" s="360">
        <f t="shared" si="371"/>
        <v>1280</v>
      </c>
      <c r="P601" s="360">
        <f t="shared" si="371"/>
        <v>1280</v>
      </c>
      <c r="Q601" s="360">
        <f t="shared" si="371"/>
        <v>1280</v>
      </c>
      <c r="R601" s="360">
        <f t="shared" si="371"/>
        <v>1280</v>
      </c>
      <c r="S601" s="360">
        <f t="shared" si="371"/>
        <v>1280</v>
      </c>
      <c r="T601" s="360">
        <f t="shared" si="371"/>
        <v>1280</v>
      </c>
      <c r="U601" s="360">
        <f t="shared" si="371"/>
        <v>1280</v>
      </c>
      <c r="V601" s="360">
        <f t="shared" si="371"/>
        <v>1280</v>
      </c>
      <c r="W601" s="360">
        <f t="shared" si="371"/>
        <v>1280</v>
      </c>
      <c r="X601" s="360">
        <f t="shared" si="371"/>
        <v>1280</v>
      </c>
      <c r="Y601" s="360">
        <f t="shared" si="371"/>
        <v>1280</v>
      </c>
      <c r="Z601" s="360">
        <f t="shared" si="371"/>
        <v>12349</v>
      </c>
      <c r="AA601" s="360">
        <f t="shared" si="371"/>
        <v>1280</v>
      </c>
      <c r="AB601" s="360">
        <f t="shared" si="371"/>
        <v>1280</v>
      </c>
      <c r="AC601" s="360">
        <f t="shared" si="371"/>
        <v>1280</v>
      </c>
      <c r="AD601" s="360">
        <f t="shared" si="371"/>
        <v>1280</v>
      </c>
      <c r="AE601" s="360">
        <f t="shared" si="371"/>
        <v>1280</v>
      </c>
      <c r="AF601" s="360">
        <f t="shared" si="371"/>
        <v>1280</v>
      </c>
      <c r="AG601" s="360">
        <f t="shared" si="371"/>
        <v>1280</v>
      </c>
      <c r="AH601" s="360">
        <f t="shared" si="371"/>
        <v>1280</v>
      </c>
      <c r="AI601" s="360">
        <f t="shared" si="371"/>
        <v>1280</v>
      </c>
      <c r="AJ601" s="360">
        <f t="shared" si="371"/>
        <v>1280</v>
      </c>
    </row>
    <row r="602" spans="4:36" outlineLevel="1" x14ac:dyDescent="0.3">
      <c r="D602" s="70">
        <f>+D601+1</f>
        <v>6</v>
      </c>
      <c r="E602" s="417" t="str">
        <f>INDEX(l.geo.nom2,D602)</f>
        <v>3G-Suburbano</v>
      </c>
      <c r="I602" s="138" t="s">
        <v>987</v>
      </c>
      <c r="J602" s="47">
        <f>+SUM(L602:AJ602)</f>
        <v>195792</v>
      </c>
      <c r="L602" s="360">
        <f t="shared" ref="L602:AJ602" si="372">+L568+L584</f>
        <v>5120</v>
      </c>
      <c r="M602" s="360">
        <f t="shared" si="372"/>
        <v>5189</v>
      </c>
      <c r="N602" s="360">
        <f t="shared" si="372"/>
        <v>5120</v>
      </c>
      <c r="O602" s="360">
        <f t="shared" si="372"/>
        <v>5120</v>
      </c>
      <c r="P602" s="360">
        <f t="shared" si="372"/>
        <v>5120</v>
      </c>
      <c r="Q602" s="360">
        <f t="shared" si="372"/>
        <v>5120</v>
      </c>
      <c r="R602" s="360">
        <f t="shared" si="372"/>
        <v>5189</v>
      </c>
      <c r="S602" s="360">
        <f t="shared" si="372"/>
        <v>5120</v>
      </c>
      <c r="T602" s="360">
        <f t="shared" si="372"/>
        <v>5120</v>
      </c>
      <c r="U602" s="360">
        <f t="shared" si="372"/>
        <v>5120</v>
      </c>
      <c r="V602" s="360">
        <f t="shared" si="372"/>
        <v>5120</v>
      </c>
      <c r="W602" s="360">
        <f t="shared" si="372"/>
        <v>5120</v>
      </c>
      <c r="X602" s="360">
        <f t="shared" si="372"/>
        <v>5120</v>
      </c>
      <c r="Y602" s="360">
        <f t="shared" si="372"/>
        <v>5120</v>
      </c>
      <c r="Z602" s="360">
        <f t="shared" si="372"/>
        <v>72705</v>
      </c>
      <c r="AA602" s="360">
        <f t="shared" si="372"/>
        <v>5120</v>
      </c>
      <c r="AB602" s="360">
        <f t="shared" si="372"/>
        <v>5120</v>
      </c>
      <c r="AC602" s="360">
        <f t="shared" si="372"/>
        <v>5120</v>
      </c>
      <c r="AD602" s="360">
        <f t="shared" si="372"/>
        <v>5120</v>
      </c>
      <c r="AE602" s="360">
        <f t="shared" si="372"/>
        <v>5120</v>
      </c>
      <c r="AF602" s="360">
        <f t="shared" si="372"/>
        <v>5120</v>
      </c>
      <c r="AG602" s="360">
        <f t="shared" si="372"/>
        <v>5120</v>
      </c>
      <c r="AH602" s="360">
        <f t="shared" si="372"/>
        <v>5189</v>
      </c>
      <c r="AI602" s="360">
        <f t="shared" si="372"/>
        <v>5120</v>
      </c>
      <c r="AJ602" s="360">
        <f t="shared" si="372"/>
        <v>5120</v>
      </c>
    </row>
    <row r="603" spans="4:36" outlineLevel="1" x14ac:dyDescent="0.3">
      <c r="D603" s="70">
        <f>+D602+1</f>
        <v>7</v>
      </c>
      <c r="E603" s="417" t="str">
        <f>INDEX(l.geo.nom2,D603)</f>
        <v>3G-Rural</v>
      </c>
      <c r="I603" s="138" t="s">
        <v>987</v>
      </c>
      <c r="J603" s="47">
        <f>+SUM(L603:AJ603)</f>
        <v>253302</v>
      </c>
      <c r="L603" s="360">
        <f t="shared" ref="L603:AJ603" si="373">+L569+L585</f>
        <v>8960</v>
      </c>
      <c r="M603" s="360">
        <f t="shared" si="373"/>
        <v>8960</v>
      </c>
      <c r="N603" s="360">
        <f t="shared" si="373"/>
        <v>8960</v>
      </c>
      <c r="O603" s="360">
        <f t="shared" si="373"/>
        <v>8960</v>
      </c>
      <c r="P603" s="360">
        <f t="shared" si="373"/>
        <v>8960</v>
      </c>
      <c r="Q603" s="360">
        <f t="shared" si="373"/>
        <v>8960</v>
      </c>
      <c r="R603" s="360">
        <f t="shared" si="373"/>
        <v>8960</v>
      </c>
      <c r="S603" s="360">
        <f t="shared" si="373"/>
        <v>8960</v>
      </c>
      <c r="T603" s="360">
        <f t="shared" si="373"/>
        <v>8960</v>
      </c>
      <c r="U603" s="360">
        <f t="shared" si="373"/>
        <v>8960</v>
      </c>
      <c r="V603" s="360">
        <f t="shared" si="373"/>
        <v>8960</v>
      </c>
      <c r="W603" s="360">
        <f t="shared" si="373"/>
        <v>8960</v>
      </c>
      <c r="X603" s="360">
        <f t="shared" si="373"/>
        <v>8960</v>
      </c>
      <c r="Y603" s="360">
        <f t="shared" si="373"/>
        <v>8960</v>
      </c>
      <c r="Z603" s="360">
        <f t="shared" si="373"/>
        <v>38262</v>
      </c>
      <c r="AA603" s="360">
        <f t="shared" si="373"/>
        <v>8960</v>
      </c>
      <c r="AB603" s="360">
        <f t="shared" si="373"/>
        <v>8960</v>
      </c>
      <c r="AC603" s="360">
        <f t="shared" si="373"/>
        <v>8960</v>
      </c>
      <c r="AD603" s="360">
        <f t="shared" si="373"/>
        <v>8960</v>
      </c>
      <c r="AE603" s="360">
        <f t="shared" si="373"/>
        <v>8960</v>
      </c>
      <c r="AF603" s="360">
        <f t="shared" si="373"/>
        <v>8960</v>
      </c>
      <c r="AG603" s="360">
        <f t="shared" si="373"/>
        <v>8960</v>
      </c>
      <c r="AH603" s="360">
        <f t="shared" si="373"/>
        <v>8960</v>
      </c>
      <c r="AI603" s="360">
        <f t="shared" si="373"/>
        <v>8960</v>
      </c>
      <c r="AJ603" s="360">
        <f t="shared" si="373"/>
        <v>8960</v>
      </c>
    </row>
    <row r="604" spans="4:36" outlineLevel="1" x14ac:dyDescent="0.3">
      <c r="D604" s="70">
        <f>+D603+1</f>
        <v>8</v>
      </c>
      <c r="E604" s="417" t="str">
        <f>INDEX(l.geo.nom2,D604)</f>
        <v>3G-Libre</v>
      </c>
      <c r="I604" s="138" t="s">
        <v>987</v>
      </c>
      <c r="J604" s="47">
        <f>+SUM(L604:AJ604)</f>
        <v>0</v>
      </c>
      <c r="L604" s="360">
        <f t="shared" ref="L604:AJ604" si="374">+L570+L586</f>
        <v>0</v>
      </c>
      <c r="M604" s="360">
        <f t="shared" si="374"/>
        <v>0</v>
      </c>
      <c r="N604" s="360">
        <f t="shared" si="374"/>
        <v>0</v>
      </c>
      <c r="O604" s="360">
        <f t="shared" si="374"/>
        <v>0</v>
      </c>
      <c r="P604" s="360">
        <f t="shared" si="374"/>
        <v>0</v>
      </c>
      <c r="Q604" s="360">
        <f t="shared" si="374"/>
        <v>0</v>
      </c>
      <c r="R604" s="360">
        <f t="shared" si="374"/>
        <v>0</v>
      </c>
      <c r="S604" s="360">
        <f t="shared" si="374"/>
        <v>0</v>
      </c>
      <c r="T604" s="360">
        <f t="shared" si="374"/>
        <v>0</v>
      </c>
      <c r="U604" s="360">
        <f t="shared" si="374"/>
        <v>0</v>
      </c>
      <c r="V604" s="360">
        <f t="shared" si="374"/>
        <v>0</v>
      </c>
      <c r="W604" s="360">
        <f t="shared" si="374"/>
        <v>0</v>
      </c>
      <c r="X604" s="360">
        <f t="shared" si="374"/>
        <v>0</v>
      </c>
      <c r="Y604" s="360">
        <f t="shared" si="374"/>
        <v>0</v>
      </c>
      <c r="Z604" s="360">
        <f t="shared" si="374"/>
        <v>0</v>
      </c>
      <c r="AA604" s="360">
        <f t="shared" si="374"/>
        <v>0</v>
      </c>
      <c r="AB604" s="360">
        <f t="shared" si="374"/>
        <v>0</v>
      </c>
      <c r="AC604" s="360">
        <f t="shared" si="374"/>
        <v>0</v>
      </c>
      <c r="AD604" s="360">
        <f t="shared" si="374"/>
        <v>0</v>
      </c>
      <c r="AE604" s="360">
        <f t="shared" si="374"/>
        <v>0</v>
      </c>
      <c r="AF604" s="360">
        <f t="shared" si="374"/>
        <v>0</v>
      </c>
      <c r="AG604" s="360">
        <f t="shared" si="374"/>
        <v>0</v>
      </c>
      <c r="AH604" s="360">
        <f t="shared" si="374"/>
        <v>0</v>
      </c>
      <c r="AI604" s="360">
        <f t="shared" si="374"/>
        <v>0</v>
      </c>
      <c r="AJ604" s="360">
        <f t="shared" si="374"/>
        <v>0</v>
      </c>
    </row>
    <row r="605" spans="4:36" outlineLevel="1" x14ac:dyDescent="0.3"/>
    <row r="606" spans="4:36" outlineLevel="1" x14ac:dyDescent="0.3">
      <c r="E606" s="415" t="s">
        <v>23</v>
      </c>
      <c r="I606" s="341" t="s">
        <v>987</v>
      </c>
      <c r="J606" s="353">
        <f>+SUM(J601:J604)</f>
        <v>492163</v>
      </c>
      <c r="L606" s="353">
        <f t="shared" ref="L606:AJ606" si="375">+SUM(L601:L604)</f>
        <v>15360</v>
      </c>
      <c r="M606" s="353">
        <f t="shared" si="375"/>
        <v>15429</v>
      </c>
      <c r="N606" s="353">
        <f t="shared" si="375"/>
        <v>15360</v>
      </c>
      <c r="O606" s="353">
        <f t="shared" si="375"/>
        <v>15360</v>
      </c>
      <c r="P606" s="353">
        <f t="shared" si="375"/>
        <v>15360</v>
      </c>
      <c r="Q606" s="353">
        <f t="shared" si="375"/>
        <v>15360</v>
      </c>
      <c r="R606" s="353">
        <f t="shared" si="375"/>
        <v>15429</v>
      </c>
      <c r="S606" s="353">
        <f t="shared" si="375"/>
        <v>15360</v>
      </c>
      <c r="T606" s="353">
        <f t="shared" si="375"/>
        <v>15360</v>
      </c>
      <c r="U606" s="353">
        <f t="shared" si="375"/>
        <v>15360</v>
      </c>
      <c r="V606" s="353">
        <f t="shared" si="375"/>
        <v>15360</v>
      </c>
      <c r="W606" s="353">
        <f t="shared" si="375"/>
        <v>15360</v>
      </c>
      <c r="X606" s="353">
        <f t="shared" si="375"/>
        <v>15360</v>
      </c>
      <c r="Y606" s="353">
        <f t="shared" si="375"/>
        <v>15360</v>
      </c>
      <c r="Z606" s="353">
        <f t="shared" si="375"/>
        <v>123316</v>
      </c>
      <c r="AA606" s="353">
        <f t="shared" si="375"/>
        <v>15360</v>
      </c>
      <c r="AB606" s="353">
        <f t="shared" si="375"/>
        <v>15360</v>
      </c>
      <c r="AC606" s="353">
        <f t="shared" si="375"/>
        <v>15360</v>
      </c>
      <c r="AD606" s="353">
        <f t="shared" si="375"/>
        <v>15360</v>
      </c>
      <c r="AE606" s="353">
        <f t="shared" si="375"/>
        <v>15360</v>
      </c>
      <c r="AF606" s="353">
        <f t="shared" si="375"/>
        <v>15360</v>
      </c>
      <c r="AG606" s="353">
        <f t="shared" si="375"/>
        <v>15360</v>
      </c>
      <c r="AH606" s="353">
        <f t="shared" si="375"/>
        <v>15429</v>
      </c>
      <c r="AI606" s="353">
        <f t="shared" si="375"/>
        <v>15360</v>
      </c>
      <c r="AJ606" s="353">
        <f t="shared" si="375"/>
        <v>15360</v>
      </c>
    </row>
    <row r="607" spans="4:36" outlineLevel="1" x14ac:dyDescent="0.3"/>
    <row r="608" spans="4:36" outlineLevel="1" x14ac:dyDescent="0.3">
      <c r="D608" s="69" t="s">
        <v>76</v>
      </c>
      <c r="E608" s="69" t="s">
        <v>77</v>
      </c>
      <c r="F608" s="335" t="s">
        <v>988</v>
      </c>
      <c r="J608" s="69" t="s">
        <v>791</v>
      </c>
      <c r="L608" s="69" t="str">
        <f t="shared" ref="L608:AJ608" si="376">+INDEX(l.reg.nom,L$6)</f>
        <v>Amazonas</v>
      </c>
      <c r="M608" s="69" t="str">
        <f t="shared" si="376"/>
        <v>Ancash</v>
      </c>
      <c r="N608" s="69" t="str">
        <f t="shared" si="376"/>
        <v>Apurímac</v>
      </c>
      <c r="O608" s="69" t="str">
        <f t="shared" si="376"/>
        <v>Arequipa</v>
      </c>
      <c r="P608" s="69" t="str">
        <f t="shared" si="376"/>
        <v>Ayacucho</v>
      </c>
      <c r="Q608" s="69" t="str">
        <f t="shared" si="376"/>
        <v>Cajamarca</v>
      </c>
      <c r="R608" s="69" t="str">
        <f t="shared" si="376"/>
        <v>Callao</v>
      </c>
      <c r="S608" s="69" t="str">
        <f t="shared" si="376"/>
        <v>Cusco</v>
      </c>
      <c r="T608" s="69" t="str">
        <f t="shared" si="376"/>
        <v>Huancavelica</v>
      </c>
      <c r="U608" s="69" t="str">
        <f t="shared" si="376"/>
        <v>Huánuco</v>
      </c>
      <c r="V608" s="69" t="str">
        <f t="shared" si="376"/>
        <v>Ica</v>
      </c>
      <c r="W608" s="69" t="str">
        <f t="shared" si="376"/>
        <v>Junín</v>
      </c>
      <c r="X608" s="69" t="str">
        <f t="shared" si="376"/>
        <v>La Libertad</v>
      </c>
      <c r="Y608" s="69" t="str">
        <f t="shared" si="376"/>
        <v>Lambayeque</v>
      </c>
      <c r="Z608" s="69" t="str">
        <f t="shared" si="376"/>
        <v>Lima</v>
      </c>
      <c r="AA608" s="69" t="str">
        <f t="shared" si="376"/>
        <v>Loreto</v>
      </c>
      <c r="AB608" s="69" t="str">
        <f t="shared" si="376"/>
        <v>Madre de Dios</v>
      </c>
      <c r="AC608" s="69" t="str">
        <f t="shared" si="376"/>
        <v>Moquegua</v>
      </c>
      <c r="AD608" s="69" t="str">
        <f t="shared" si="376"/>
        <v>Pasco</v>
      </c>
      <c r="AE608" s="69" t="str">
        <f t="shared" si="376"/>
        <v>Piura</v>
      </c>
      <c r="AF608" s="69" t="str">
        <f t="shared" si="376"/>
        <v>Puno</v>
      </c>
      <c r="AG608" s="69" t="str">
        <f t="shared" si="376"/>
        <v>San Martín</v>
      </c>
      <c r="AH608" s="69" t="str">
        <f t="shared" si="376"/>
        <v>Tacna</v>
      </c>
      <c r="AI608" s="69" t="str">
        <f t="shared" si="376"/>
        <v>Tumbes</v>
      </c>
      <c r="AJ608" s="69" t="str">
        <f t="shared" si="376"/>
        <v>Ucayali</v>
      </c>
    </row>
    <row r="609" spans="4:36" outlineLevel="1" x14ac:dyDescent="0.3">
      <c r="D609" s="70">
        <v>5</v>
      </c>
      <c r="E609" s="417" t="str">
        <f>INDEX(l.geo.nom2,D609)</f>
        <v>3G-Urbano</v>
      </c>
      <c r="I609" s="138" t="s">
        <v>987</v>
      </c>
      <c r="J609" s="47">
        <f>+SUM(L609:AJ609)</f>
        <v>73789</v>
      </c>
      <c r="L609" s="360">
        <f t="shared" ref="L609:AJ609" si="377">+MAX(L593,L601)</f>
        <v>2560</v>
      </c>
      <c r="M609" s="360">
        <f t="shared" si="377"/>
        <v>2560</v>
      </c>
      <c r="N609" s="360">
        <f t="shared" si="377"/>
        <v>2560</v>
      </c>
      <c r="O609" s="360">
        <f t="shared" si="377"/>
        <v>2560</v>
      </c>
      <c r="P609" s="360">
        <f t="shared" si="377"/>
        <v>2560</v>
      </c>
      <c r="Q609" s="360">
        <f t="shared" si="377"/>
        <v>2560</v>
      </c>
      <c r="R609" s="360">
        <f t="shared" si="377"/>
        <v>2560</v>
      </c>
      <c r="S609" s="360">
        <f t="shared" si="377"/>
        <v>2560</v>
      </c>
      <c r="T609" s="360">
        <f t="shared" si="377"/>
        <v>2560</v>
      </c>
      <c r="U609" s="360">
        <f t="shared" si="377"/>
        <v>2560</v>
      </c>
      <c r="V609" s="360">
        <f t="shared" si="377"/>
        <v>2560</v>
      </c>
      <c r="W609" s="360">
        <f t="shared" si="377"/>
        <v>2560</v>
      </c>
      <c r="X609" s="360">
        <f t="shared" si="377"/>
        <v>2560</v>
      </c>
      <c r="Y609" s="360">
        <f t="shared" si="377"/>
        <v>2560</v>
      </c>
      <c r="Z609" s="360">
        <f t="shared" si="377"/>
        <v>12349</v>
      </c>
      <c r="AA609" s="360">
        <f t="shared" si="377"/>
        <v>2560</v>
      </c>
      <c r="AB609" s="360">
        <f t="shared" si="377"/>
        <v>2560</v>
      </c>
      <c r="AC609" s="360">
        <f t="shared" si="377"/>
        <v>2560</v>
      </c>
      <c r="AD609" s="360">
        <f t="shared" si="377"/>
        <v>2560</v>
      </c>
      <c r="AE609" s="360">
        <f t="shared" si="377"/>
        <v>2560</v>
      </c>
      <c r="AF609" s="360">
        <f t="shared" si="377"/>
        <v>2560</v>
      </c>
      <c r="AG609" s="360">
        <f t="shared" si="377"/>
        <v>2560</v>
      </c>
      <c r="AH609" s="360">
        <f t="shared" si="377"/>
        <v>2560</v>
      </c>
      <c r="AI609" s="360">
        <f t="shared" si="377"/>
        <v>2560</v>
      </c>
      <c r="AJ609" s="360">
        <f t="shared" si="377"/>
        <v>2560</v>
      </c>
    </row>
    <row r="610" spans="4:36" outlineLevel="1" x14ac:dyDescent="0.3">
      <c r="D610" s="70">
        <f>+D609+1</f>
        <v>6</v>
      </c>
      <c r="E610" s="417" t="str">
        <f>INDEX(l.geo.nom2,D610)</f>
        <v>3G-Suburbano</v>
      </c>
      <c r="I610" s="138" t="s">
        <v>987</v>
      </c>
      <c r="J610" s="47">
        <f>+SUM(L610:AJ610)</f>
        <v>318558</v>
      </c>
      <c r="L610" s="360">
        <f t="shared" ref="L610:AJ610" si="378">+MAX(L594,L602)</f>
        <v>10240</v>
      </c>
      <c r="M610" s="360">
        <f t="shared" si="378"/>
        <v>10271</v>
      </c>
      <c r="N610" s="360">
        <f t="shared" si="378"/>
        <v>10240</v>
      </c>
      <c r="O610" s="360">
        <f t="shared" si="378"/>
        <v>10240</v>
      </c>
      <c r="P610" s="360">
        <f t="shared" si="378"/>
        <v>10240</v>
      </c>
      <c r="Q610" s="360">
        <f t="shared" si="378"/>
        <v>10240</v>
      </c>
      <c r="R610" s="360">
        <f t="shared" si="378"/>
        <v>10271</v>
      </c>
      <c r="S610" s="360">
        <f t="shared" si="378"/>
        <v>10240</v>
      </c>
      <c r="T610" s="360">
        <f t="shared" si="378"/>
        <v>10240</v>
      </c>
      <c r="U610" s="360">
        <f t="shared" si="378"/>
        <v>10240</v>
      </c>
      <c r="V610" s="360">
        <f t="shared" si="378"/>
        <v>10240</v>
      </c>
      <c r="W610" s="360">
        <f t="shared" si="378"/>
        <v>10240</v>
      </c>
      <c r="X610" s="360">
        <f t="shared" si="378"/>
        <v>10240</v>
      </c>
      <c r="Y610" s="360">
        <f t="shared" si="378"/>
        <v>10240</v>
      </c>
      <c r="Z610" s="360">
        <f t="shared" si="378"/>
        <v>72705</v>
      </c>
      <c r="AA610" s="360">
        <f t="shared" si="378"/>
        <v>10240</v>
      </c>
      <c r="AB610" s="360">
        <f t="shared" si="378"/>
        <v>10240</v>
      </c>
      <c r="AC610" s="360">
        <f t="shared" si="378"/>
        <v>10240</v>
      </c>
      <c r="AD610" s="360">
        <f t="shared" si="378"/>
        <v>10240</v>
      </c>
      <c r="AE610" s="360">
        <f t="shared" si="378"/>
        <v>10240</v>
      </c>
      <c r="AF610" s="360">
        <f t="shared" si="378"/>
        <v>10240</v>
      </c>
      <c r="AG610" s="360">
        <f t="shared" si="378"/>
        <v>10240</v>
      </c>
      <c r="AH610" s="360">
        <f t="shared" si="378"/>
        <v>10271</v>
      </c>
      <c r="AI610" s="360">
        <f t="shared" si="378"/>
        <v>10240</v>
      </c>
      <c r="AJ610" s="360">
        <f t="shared" si="378"/>
        <v>10240</v>
      </c>
    </row>
    <row r="611" spans="4:36" outlineLevel="1" x14ac:dyDescent="0.3">
      <c r="D611" s="70">
        <f>+D610+1</f>
        <v>7</v>
      </c>
      <c r="E611" s="417" t="str">
        <f>INDEX(l.geo.nom2,D611)</f>
        <v>3G-Rural</v>
      </c>
      <c r="I611" s="138" t="s">
        <v>987</v>
      </c>
      <c r="J611" s="47">
        <f>+SUM(L611:AJ611)</f>
        <v>468342</v>
      </c>
      <c r="L611" s="360">
        <f t="shared" ref="L611:AJ611" si="379">+MAX(L595,L603)</f>
        <v>17920</v>
      </c>
      <c r="M611" s="360">
        <f t="shared" si="379"/>
        <v>17920</v>
      </c>
      <c r="N611" s="360">
        <f t="shared" si="379"/>
        <v>17920</v>
      </c>
      <c r="O611" s="360">
        <f t="shared" si="379"/>
        <v>17920</v>
      </c>
      <c r="P611" s="360">
        <f t="shared" si="379"/>
        <v>17920</v>
      </c>
      <c r="Q611" s="360">
        <f t="shared" si="379"/>
        <v>17920</v>
      </c>
      <c r="R611" s="360">
        <f t="shared" si="379"/>
        <v>17920</v>
      </c>
      <c r="S611" s="360">
        <f t="shared" si="379"/>
        <v>17920</v>
      </c>
      <c r="T611" s="360">
        <f t="shared" si="379"/>
        <v>17920</v>
      </c>
      <c r="U611" s="360">
        <f t="shared" si="379"/>
        <v>17920</v>
      </c>
      <c r="V611" s="360">
        <f t="shared" si="379"/>
        <v>17920</v>
      </c>
      <c r="W611" s="360">
        <f t="shared" si="379"/>
        <v>17920</v>
      </c>
      <c r="X611" s="360">
        <f t="shared" si="379"/>
        <v>17920</v>
      </c>
      <c r="Y611" s="360">
        <f t="shared" si="379"/>
        <v>17920</v>
      </c>
      <c r="Z611" s="360">
        <f t="shared" si="379"/>
        <v>38262</v>
      </c>
      <c r="AA611" s="360">
        <f t="shared" si="379"/>
        <v>17920</v>
      </c>
      <c r="AB611" s="360">
        <f t="shared" si="379"/>
        <v>17920</v>
      </c>
      <c r="AC611" s="360">
        <f t="shared" si="379"/>
        <v>17920</v>
      </c>
      <c r="AD611" s="360">
        <f t="shared" si="379"/>
        <v>17920</v>
      </c>
      <c r="AE611" s="360">
        <f t="shared" si="379"/>
        <v>17920</v>
      </c>
      <c r="AF611" s="360">
        <f t="shared" si="379"/>
        <v>17920</v>
      </c>
      <c r="AG611" s="360">
        <f t="shared" si="379"/>
        <v>17920</v>
      </c>
      <c r="AH611" s="360">
        <f t="shared" si="379"/>
        <v>17920</v>
      </c>
      <c r="AI611" s="360">
        <f t="shared" si="379"/>
        <v>17920</v>
      </c>
      <c r="AJ611" s="360">
        <f t="shared" si="379"/>
        <v>17920</v>
      </c>
    </row>
    <row r="612" spans="4:36" outlineLevel="1" x14ac:dyDescent="0.3">
      <c r="D612" s="70">
        <f>+D611+1</f>
        <v>8</v>
      </c>
      <c r="E612" s="417" t="str">
        <f>INDEX(l.geo.nom2,D612)</f>
        <v>3G-Libre</v>
      </c>
      <c r="I612" s="138" t="s">
        <v>987</v>
      </c>
      <c r="J612" s="47">
        <f>+SUM(L612:AJ612)</f>
        <v>0</v>
      </c>
      <c r="L612" s="360">
        <f t="shared" ref="L612:AJ612" si="380">+MAX(L596,L604)</f>
        <v>0</v>
      </c>
      <c r="M612" s="360">
        <f t="shared" si="380"/>
        <v>0</v>
      </c>
      <c r="N612" s="360">
        <f t="shared" si="380"/>
        <v>0</v>
      </c>
      <c r="O612" s="360">
        <f t="shared" si="380"/>
        <v>0</v>
      </c>
      <c r="P612" s="360">
        <f t="shared" si="380"/>
        <v>0</v>
      </c>
      <c r="Q612" s="360">
        <f t="shared" si="380"/>
        <v>0</v>
      </c>
      <c r="R612" s="360">
        <f t="shared" si="380"/>
        <v>0</v>
      </c>
      <c r="S612" s="360">
        <f t="shared" si="380"/>
        <v>0</v>
      </c>
      <c r="T612" s="360">
        <f t="shared" si="380"/>
        <v>0</v>
      </c>
      <c r="U612" s="360">
        <f t="shared" si="380"/>
        <v>0</v>
      </c>
      <c r="V612" s="360">
        <f t="shared" si="380"/>
        <v>0</v>
      </c>
      <c r="W612" s="360">
        <f t="shared" si="380"/>
        <v>0</v>
      </c>
      <c r="X612" s="360">
        <f t="shared" si="380"/>
        <v>0</v>
      </c>
      <c r="Y612" s="360">
        <f t="shared" si="380"/>
        <v>0</v>
      </c>
      <c r="Z612" s="360">
        <f t="shared" si="380"/>
        <v>0</v>
      </c>
      <c r="AA612" s="360">
        <f t="shared" si="380"/>
        <v>0</v>
      </c>
      <c r="AB612" s="360">
        <f t="shared" si="380"/>
        <v>0</v>
      </c>
      <c r="AC612" s="360">
        <f t="shared" si="380"/>
        <v>0</v>
      </c>
      <c r="AD612" s="360">
        <f t="shared" si="380"/>
        <v>0</v>
      </c>
      <c r="AE612" s="360">
        <f t="shared" si="380"/>
        <v>0</v>
      </c>
      <c r="AF612" s="360">
        <f t="shared" si="380"/>
        <v>0</v>
      </c>
      <c r="AG612" s="360">
        <f t="shared" si="380"/>
        <v>0</v>
      </c>
      <c r="AH612" s="360">
        <f t="shared" si="380"/>
        <v>0</v>
      </c>
      <c r="AI612" s="360">
        <f t="shared" si="380"/>
        <v>0</v>
      </c>
      <c r="AJ612" s="360">
        <f t="shared" si="380"/>
        <v>0</v>
      </c>
    </row>
    <row r="613" spans="4:36" outlineLevel="1" x14ac:dyDescent="0.3"/>
    <row r="614" spans="4:36" outlineLevel="1" x14ac:dyDescent="0.3">
      <c r="E614" s="415" t="s">
        <v>23</v>
      </c>
      <c r="I614" s="341" t="s">
        <v>987</v>
      </c>
      <c r="J614" s="353">
        <f>+SUM(J609:J612)</f>
        <v>860689</v>
      </c>
      <c r="L614" s="353">
        <f t="shared" ref="L614:AJ614" si="381">+SUM(L609:L612)</f>
        <v>30720</v>
      </c>
      <c r="M614" s="353">
        <f t="shared" si="381"/>
        <v>30751</v>
      </c>
      <c r="N614" s="353">
        <f t="shared" si="381"/>
        <v>30720</v>
      </c>
      <c r="O614" s="353">
        <f t="shared" si="381"/>
        <v>30720</v>
      </c>
      <c r="P614" s="353">
        <f t="shared" si="381"/>
        <v>30720</v>
      </c>
      <c r="Q614" s="353">
        <f t="shared" si="381"/>
        <v>30720</v>
      </c>
      <c r="R614" s="353">
        <f t="shared" si="381"/>
        <v>30751</v>
      </c>
      <c r="S614" s="353">
        <f t="shared" si="381"/>
        <v>30720</v>
      </c>
      <c r="T614" s="353">
        <f t="shared" si="381"/>
        <v>30720</v>
      </c>
      <c r="U614" s="353">
        <f t="shared" si="381"/>
        <v>30720</v>
      </c>
      <c r="V614" s="353">
        <f t="shared" si="381"/>
        <v>30720</v>
      </c>
      <c r="W614" s="353">
        <f t="shared" si="381"/>
        <v>30720</v>
      </c>
      <c r="X614" s="353">
        <f t="shared" si="381"/>
        <v>30720</v>
      </c>
      <c r="Y614" s="353">
        <f t="shared" si="381"/>
        <v>30720</v>
      </c>
      <c r="Z614" s="353">
        <f t="shared" si="381"/>
        <v>123316</v>
      </c>
      <c r="AA614" s="353">
        <f t="shared" si="381"/>
        <v>30720</v>
      </c>
      <c r="AB614" s="353">
        <f t="shared" si="381"/>
        <v>30720</v>
      </c>
      <c r="AC614" s="353">
        <f t="shared" si="381"/>
        <v>30720</v>
      </c>
      <c r="AD614" s="353">
        <f t="shared" si="381"/>
        <v>30720</v>
      </c>
      <c r="AE614" s="353">
        <f t="shared" si="381"/>
        <v>30720</v>
      </c>
      <c r="AF614" s="353">
        <f t="shared" si="381"/>
        <v>30720</v>
      </c>
      <c r="AG614" s="353">
        <f t="shared" si="381"/>
        <v>30720</v>
      </c>
      <c r="AH614" s="353">
        <f t="shared" si="381"/>
        <v>30751</v>
      </c>
      <c r="AI614" s="353">
        <f t="shared" si="381"/>
        <v>30720</v>
      </c>
      <c r="AJ614" s="353">
        <f t="shared" si="381"/>
        <v>30720</v>
      </c>
    </row>
    <row r="615" spans="4:36" outlineLevel="1" x14ac:dyDescent="0.3"/>
    <row r="616" spans="4:36" outlineLevel="1" x14ac:dyDescent="0.3">
      <c r="D616" s="68" t="s">
        <v>1678</v>
      </c>
      <c r="E616" s="68"/>
      <c r="F616" s="68"/>
    </row>
    <row r="617" spans="4:36" outlineLevel="1" x14ac:dyDescent="0.3">
      <c r="D617" s="69" t="s">
        <v>76</v>
      </c>
      <c r="E617" s="69" t="s">
        <v>77</v>
      </c>
      <c r="F617" s="335" t="s">
        <v>990</v>
      </c>
      <c r="J617" s="69" t="s">
        <v>791</v>
      </c>
      <c r="L617" s="69" t="str">
        <f t="shared" ref="L617:AJ617" si="382">+INDEX(l.reg.nom,L$6)</f>
        <v>Amazonas</v>
      </c>
      <c r="M617" s="69" t="str">
        <f t="shared" si="382"/>
        <v>Ancash</v>
      </c>
      <c r="N617" s="69" t="str">
        <f t="shared" si="382"/>
        <v>Apurímac</v>
      </c>
      <c r="O617" s="69" t="str">
        <f t="shared" si="382"/>
        <v>Arequipa</v>
      </c>
      <c r="P617" s="69" t="str">
        <f t="shared" si="382"/>
        <v>Ayacucho</v>
      </c>
      <c r="Q617" s="69" t="str">
        <f t="shared" si="382"/>
        <v>Cajamarca</v>
      </c>
      <c r="R617" s="69" t="str">
        <f t="shared" si="382"/>
        <v>Callao</v>
      </c>
      <c r="S617" s="69" t="str">
        <f t="shared" si="382"/>
        <v>Cusco</v>
      </c>
      <c r="T617" s="69" t="str">
        <f t="shared" si="382"/>
        <v>Huancavelica</v>
      </c>
      <c r="U617" s="69" t="str">
        <f t="shared" si="382"/>
        <v>Huánuco</v>
      </c>
      <c r="V617" s="69" t="str">
        <f t="shared" si="382"/>
        <v>Ica</v>
      </c>
      <c r="W617" s="69" t="str">
        <f t="shared" si="382"/>
        <v>Junín</v>
      </c>
      <c r="X617" s="69" t="str">
        <f t="shared" si="382"/>
        <v>La Libertad</v>
      </c>
      <c r="Y617" s="69" t="str">
        <f t="shared" si="382"/>
        <v>Lambayeque</v>
      </c>
      <c r="Z617" s="69" t="str">
        <f t="shared" si="382"/>
        <v>Lima</v>
      </c>
      <c r="AA617" s="69" t="str">
        <f t="shared" si="382"/>
        <v>Loreto</v>
      </c>
      <c r="AB617" s="69" t="str">
        <f t="shared" si="382"/>
        <v>Madre de Dios</v>
      </c>
      <c r="AC617" s="69" t="str">
        <f t="shared" si="382"/>
        <v>Moquegua</v>
      </c>
      <c r="AD617" s="69" t="str">
        <f t="shared" si="382"/>
        <v>Pasco</v>
      </c>
      <c r="AE617" s="69" t="str">
        <f t="shared" si="382"/>
        <v>Piura</v>
      </c>
      <c r="AF617" s="69" t="str">
        <f t="shared" si="382"/>
        <v>Puno</v>
      </c>
      <c r="AG617" s="69" t="str">
        <f t="shared" si="382"/>
        <v>San Martín</v>
      </c>
      <c r="AH617" s="69" t="str">
        <f t="shared" si="382"/>
        <v>Tacna</v>
      </c>
      <c r="AI617" s="69" t="str">
        <f t="shared" si="382"/>
        <v>Tumbes</v>
      </c>
      <c r="AJ617" s="69" t="str">
        <f t="shared" si="382"/>
        <v>Ucayali</v>
      </c>
    </row>
    <row r="618" spans="4:36" outlineLevel="1" x14ac:dyDescent="0.3">
      <c r="D618" s="70">
        <v>5</v>
      </c>
      <c r="E618" s="417" t="str">
        <f>INDEX(l.geo.nom2,D618)</f>
        <v>3G-Urbano</v>
      </c>
      <c r="I618" s="138" t="s">
        <v>1679</v>
      </c>
      <c r="J618" s="47">
        <f>+SUM(L618:AJ618)</f>
        <v>4303</v>
      </c>
      <c r="L618" s="408">
        <f>_xlfn.CEILING.MATH(L593/16,1)</f>
        <v>160</v>
      </c>
      <c r="M618" s="408">
        <f t="shared" ref="M618:AJ618" si="383">_xlfn.CEILING.MATH(M593/16,1)</f>
        <v>160</v>
      </c>
      <c r="N618" s="408">
        <f t="shared" si="383"/>
        <v>160</v>
      </c>
      <c r="O618" s="408">
        <f t="shared" si="383"/>
        <v>160</v>
      </c>
      <c r="P618" s="408">
        <f t="shared" si="383"/>
        <v>160</v>
      </c>
      <c r="Q618" s="408">
        <f t="shared" si="383"/>
        <v>160</v>
      </c>
      <c r="R618" s="408">
        <f t="shared" si="383"/>
        <v>160</v>
      </c>
      <c r="S618" s="408">
        <f t="shared" si="383"/>
        <v>160</v>
      </c>
      <c r="T618" s="408">
        <f t="shared" si="383"/>
        <v>160</v>
      </c>
      <c r="U618" s="408">
        <f t="shared" si="383"/>
        <v>160</v>
      </c>
      <c r="V618" s="408">
        <f t="shared" si="383"/>
        <v>160</v>
      </c>
      <c r="W618" s="408">
        <f t="shared" si="383"/>
        <v>160</v>
      </c>
      <c r="X618" s="408">
        <f t="shared" si="383"/>
        <v>160</v>
      </c>
      <c r="Y618" s="408">
        <f t="shared" si="383"/>
        <v>160</v>
      </c>
      <c r="Z618" s="408">
        <f t="shared" si="383"/>
        <v>463</v>
      </c>
      <c r="AA618" s="408">
        <f t="shared" si="383"/>
        <v>160</v>
      </c>
      <c r="AB618" s="408">
        <f t="shared" si="383"/>
        <v>160</v>
      </c>
      <c r="AC618" s="408">
        <f t="shared" si="383"/>
        <v>160</v>
      </c>
      <c r="AD618" s="408">
        <f t="shared" si="383"/>
        <v>160</v>
      </c>
      <c r="AE618" s="408">
        <f t="shared" si="383"/>
        <v>160</v>
      </c>
      <c r="AF618" s="408">
        <f t="shared" si="383"/>
        <v>160</v>
      </c>
      <c r="AG618" s="408">
        <f t="shared" si="383"/>
        <v>160</v>
      </c>
      <c r="AH618" s="408">
        <f t="shared" si="383"/>
        <v>160</v>
      </c>
      <c r="AI618" s="408">
        <f t="shared" si="383"/>
        <v>160</v>
      </c>
      <c r="AJ618" s="408">
        <f t="shared" si="383"/>
        <v>160</v>
      </c>
    </row>
    <row r="619" spans="4:36" outlineLevel="1" x14ac:dyDescent="0.3">
      <c r="D619" s="70">
        <f>+D618+1</f>
        <v>6</v>
      </c>
      <c r="E619" s="417" t="str">
        <f>INDEX(l.geo.nom2,D619)</f>
        <v>3G-Suburbano</v>
      </c>
      <c r="I619" s="138" t="s">
        <v>1679</v>
      </c>
      <c r="J619" s="47">
        <f>+SUM(L619:AJ619)</f>
        <v>17853</v>
      </c>
      <c r="L619" s="408">
        <f t="shared" ref="L619:AJ619" si="384">_xlfn.CEILING.MATH(L594/16,1)</f>
        <v>640</v>
      </c>
      <c r="M619" s="408">
        <f t="shared" si="384"/>
        <v>642</v>
      </c>
      <c r="N619" s="408">
        <f t="shared" si="384"/>
        <v>640</v>
      </c>
      <c r="O619" s="408">
        <f t="shared" si="384"/>
        <v>640</v>
      </c>
      <c r="P619" s="408">
        <f t="shared" si="384"/>
        <v>640</v>
      </c>
      <c r="Q619" s="408">
        <f t="shared" si="384"/>
        <v>640</v>
      </c>
      <c r="R619" s="408">
        <f t="shared" si="384"/>
        <v>642</v>
      </c>
      <c r="S619" s="408">
        <f t="shared" si="384"/>
        <v>640</v>
      </c>
      <c r="T619" s="408">
        <f t="shared" si="384"/>
        <v>640</v>
      </c>
      <c r="U619" s="408">
        <f t="shared" si="384"/>
        <v>640</v>
      </c>
      <c r="V619" s="408">
        <f t="shared" si="384"/>
        <v>640</v>
      </c>
      <c r="W619" s="408">
        <f t="shared" si="384"/>
        <v>640</v>
      </c>
      <c r="X619" s="408">
        <f t="shared" si="384"/>
        <v>640</v>
      </c>
      <c r="Y619" s="408">
        <f t="shared" si="384"/>
        <v>640</v>
      </c>
      <c r="Z619" s="408">
        <f t="shared" si="384"/>
        <v>2487</v>
      </c>
      <c r="AA619" s="408">
        <f t="shared" si="384"/>
        <v>640</v>
      </c>
      <c r="AB619" s="408">
        <f t="shared" si="384"/>
        <v>640</v>
      </c>
      <c r="AC619" s="408">
        <f t="shared" si="384"/>
        <v>640</v>
      </c>
      <c r="AD619" s="408">
        <f t="shared" si="384"/>
        <v>640</v>
      </c>
      <c r="AE619" s="408">
        <f t="shared" si="384"/>
        <v>640</v>
      </c>
      <c r="AF619" s="408">
        <f t="shared" si="384"/>
        <v>640</v>
      </c>
      <c r="AG619" s="408">
        <f t="shared" si="384"/>
        <v>640</v>
      </c>
      <c r="AH619" s="408">
        <f t="shared" si="384"/>
        <v>642</v>
      </c>
      <c r="AI619" s="408">
        <f t="shared" si="384"/>
        <v>640</v>
      </c>
      <c r="AJ619" s="408">
        <f t="shared" si="384"/>
        <v>640</v>
      </c>
    </row>
    <row r="620" spans="4:36" outlineLevel="1" x14ac:dyDescent="0.3">
      <c r="D620" s="70">
        <f>+D619+1</f>
        <v>7</v>
      </c>
      <c r="E620" s="417" t="str">
        <f>INDEX(l.geo.nom2,D620)</f>
        <v>3G-Rural</v>
      </c>
      <c r="I620" s="138" t="s">
        <v>1679</v>
      </c>
      <c r="J620" s="47">
        <f>+SUM(L620:AJ620)</f>
        <v>28801</v>
      </c>
      <c r="L620" s="408">
        <f t="shared" ref="L620:AJ620" si="385">_xlfn.CEILING.MATH(L595/16,1)</f>
        <v>1120</v>
      </c>
      <c r="M620" s="408">
        <f t="shared" si="385"/>
        <v>1120</v>
      </c>
      <c r="N620" s="408">
        <f t="shared" si="385"/>
        <v>1120</v>
      </c>
      <c r="O620" s="408">
        <f t="shared" si="385"/>
        <v>1120</v>
      </c>
      <c r="P620" s="408">
        <f t="shared" si="385"/>
        <v>1120</v>
      </c>
      <c r="Q620" s="408">
        <f t="shared" si="385"/>
        <v>1120</v>
      </c>
      <c r="R620" s="408">
        <f t="shared" si="385"/>
        <v>1120</v>
      </c>
      <c r="S620" s="408">
        <f t="shared" si="385"/>
        <v>1120</v>
      </c>
      <c r="T620" s="408">
        <f t="shared" si="385"/>
        <v>1120</v>
      </c>
      <c r="U620" s="408">
        <f t="shared" si="385"/>
        <v>1120</v>
      </c>
      <c r="V620" s="408">
        <f t="shared" si="385"/>
        <v>1120</v>
      </c>
      <c r="W620" s="408">
        <f t="shared" si="385"/>
        <v>1120</v>
      </c>
      <c r="X620" s="408">
        <f t="shared" si="385"/>
        <v>1120</v>
      </c>
      <c r="Y620" s="408">
        <f t="shared" si="385"/>
        <v>1120</v>
      </c>
      <c r="Z620" s="408">
        <f t="shared" si="385"/>
        <v>1921</v>
      </c>
      <c r="AA620" s="408">
        <f t="shared" si="385"/>
        <v>1120</v>
      </c>
      <c r="AB620" s="408">
        <f t="shared" si="385"/>
        <v>1120</v>
      </c>
      <c r="AC620" s="408">
        <f t="shared" si="385"/>
        <v>1120</v>
      </c>
      <c r="AD620" s="408">
        <f t="shared" si="385"/>
        <v>1120</v>
      </c>
      <c r="AE620" s="408">
        <f t="shared" si="385"/>
        <v>1120</v>
      </c>
      <c r="AF620" s="408">
        <f t="shared" si="385"/>
        <v>1120</v>
      </c>
      <c r="AG620" s="408">
        <f t="shared" si="385"/>
        <v>1120</v>
      </c>
      <c r="AH620" s="408">
        <f t="shared" si="385"/>
        <v>1120</v>
      </c>
      <c r="AI620" s="408">
        <f t="shared" si="385"/>
        <v>1120</v>
      </c>
      <c r="AJ620" s="408">
        <f t="shared" si="385"/>
        <v>1120</v>
      </c>
    </row>
    <row r="621" spans="4:36" outlineLevel="1" x14ac:dyDescent="0.3">
      <c r="D621" s="70">
        <f>+D620+1</f>
        <v>8</v>
      </c>
      <c r="E621" s="417" t="str">
        <f>INDEX(l.geo.nom2,D621)</f>
        <v>3G-Libre</v>
      </c>
      <c r="I621" s="138" t="s">
        <v>1679</v>
      </c>
      <c r="J621" s="47">
        <f>+SUM(L621:AJ621)</f>
        <v>0</v>
      </c>
      <c r="L621" s="408">
        <f t="shared" ref="L621:AJ621" si="386">_xlfn.CEILING.MATH(L596/16,1)</f>
        <v>0</v>
      </c>
      <c r="M621" s="408">
        <f t="shared" si="386"/>
        <v>0</v>
      </c>
      <c r="N621" s="408">
        <f t="shared" si="386"/>
        <v>0</v>
      </c>
      <c r="O621" s="408">
        <f t="shared" si="386"/>
        <v>0</v>
      </c>
      <c r="P621" s="408">
        <f t="shared" si="386"/>
        <v>0</v>
      </c>
      <c r="Q621" s="408">
        <f t="shared" si="386"/>
        <v>0</v>
      </c>
      <c r="R621" s="408">
        <f t="shared" si="386"/>
        <v>0</v>
      </c>
      <c r="S621" s="408">
        <f t="shared" si="386"/>
        <v>0</v>
      </c>
      <c r="T621" s="408">
        <f t="shared" si="386"/>
        <v>0</v>
      </c>
      <c r="U621" s="408">
        <f t="shared" si="386"/>
        <v>0</v>
      </c>
      <c r="V621" s="408">
        <f t="shared" si="386"/>
        <v>0</v>
      </c>
      <c r="W621" s="408">
        <f t="shared" si="386"/>
        <v>0</v>
      </c>
      <c r="X621" s="408">
        <f t="shared" si="386"/>
        <v>0</v>
      </c>
      <c r="Y621" s="408">
        <f t="shared" si="386"/>
        <v>0</v>
      </c>
      <c r="Z621" s="408">
        <f t="shared" si="386"/>
        <v>0</v>
      </c>
      <c r="AA621" s="408">
        <f t="shared" si="386"/>
        <v>0</v>
      </c>
      <c r="AB621" s="408">
        <f t="shared" si="386"/>
        <v>0</v>
      </c>
      <c r="AC621" s="408">
        <f t="shared" si="386"/>
        <v>0</v>
      </c>
      <c r="AD621" s="408">
        <f t="shared" si="386"/>
        <v>0</v>
      </c>
      <c r="AE621" s="408">
        <f t="shared" si="386"/>
        <v>0</v>
      </c>
      <c r="AF621" s="408">
        <f t="shared" si="386"/>
        <v>0</v>
      </c>
      <c r="AG621" s="408">
        <f t="shared" si="386"/>
        <v>0</v>
      </c>
      <c r="AH621" s="408">
        <f t="shared" si="386"/>
        <v>0</v>
      </c>
      <c r="AI621" s="408">
        <f t="shared" si="386"/>
        <v>0</v>
      </c>
      <c r="AJ621" s="408">
        <f t="shared" si="386"/>
        <v>0</v>
      </c>
    </row>
    <row r="622" spans="4:36" outlineLevel="1" x14ac:dyDescent="0.3"/>
    <row r="623" spans="4:36" outlineLevel="1" x14ac:dyDescent="0.3">
      <c r="E623" s="415" t="s">
        <v>23</v>
      </c>
      <c r="I623" s="341" t="s">
        <v>1679</v>
      </c>
      <c r="J623" s="353">
        <f>+SUM(J618:J621)</f>
        <v>50957</v>
      </c>
      <c r="L623" s="353">
        <f t="shared" ref="L623:AJ623" si="387">+SUM(L618:L621)</f>
        <v>1920</v>
      </c>
      <c r="M623" s="353">
        <f t="shared" si="387"/>
        <v>1922</v>
      </c>
      <c r="N623" s="353">
        <f t="shared" si="387"/>
        <v>1920</v>
      </c>
      <c r="O623" s="353">
        <f t="shared" si="387"/>
        <v>1920</v>
      </c>
      <c r="P623" s="353">
        <f t="shared" si="387"/>
        <v>1920</v>
      </c>
      <c r="Q623" s="353">
        <f t="shared" si="387"/>
        <v>1920</v>
      </c>
      <c r="R623" s="353">
        <f t="shared" si="387"/>
        <v>1922</v>
      </c>
      <c r="S623" s="353">
        <f t="shared" si="387"/>
        <v>1920</v>
      </c>
      <c r="T623" s="353">
        <f t="shared" si="387"/>
        <v>1920</v>
      </c>
      <c r="U623" s="353">
        <f t="shared" si="387"/>
        <v>1920</v>
      </c>
      <c r="V623" s="353">
        <f t="shared" si="387"/>
        <v>1920</v>
      </c>
      <c r="W623" s="353">
        <f t="shared" si="387"/>
        <v>1920</v>
      </c>
      <c r="X623" s="353">
        <f t="shared" si="387"/>
        <v>1920</v>
      </c>
      <c r="Y623" s="353">
        <f t="shared" si="387"/>
        <v>1920</v>
      </c>
      <c r="Z623" s="353">
        <f t="shared" si="387"/>
        <v>4871</v>
      </c>
      <c r="AA623" s="353">
        <f t="shared" si="387"/>
        <v>1920</v>
      </c>
      <c r="AB623" s="353">
        <f t="shared" si="387"/>
        <v>1920</v>
      </c>
      <c r="AC623" s="353">
        <f t="shared" si="387"/>
        <v>1920</v>
      </c>
      <c r="AD623" s="353">
        <f t="shared" si="387"/>
        <v>1920</v>
      </c>
      <c r="AE623" s="353">
        <f t="shared" si="387"/>
        <v>1920</v>
      </c>
      <c r="AF623" s="353">
        <f t="shared" si="387"/>
        <v>1920</v>
      </c>
      <c r="AG623" s="353">
        <f t="shared" si="387"/>
        <v>1920</v>
      </c>
      <c r="AH623" s="353">
        <f t="shared" si="387"/>
        <v>1922</v>
      </c>
      <c r="AI623" s="353">
        <f t="shared" si="387"/>
        <v>1920</v>
      </c>
      <c r="AJ623" s="353">
        <f t="shared" si="387"/>
        <v>1920</v>
      </c>
    </row>
    <row r="624" spans="4:36" outlineLevel="1" x14ac:dyDescent="0.3"/>
    <row r="625" spans="4:36" outlineLevel="1" x14ac:dyDescent="0.3">
      <c r="D625" s="69" t="s">
        <v>76</v>
      </c>
      <c r="E625" s="69" t="s">
        <v>77</v>
      </c>
      <c r="F625" s="335" t="s">
        <v>989</v>
      </c>
      <c r="J625" s="69" t="s">
        <v>791</v>
      </c>
      <c r="L625" s="69" t="str">
        <f t="shared" ref="L625:AJ625" si="388">+INDEX(l.reg.nom,L$6)</f>
        <v>Amazonas</v>
      </c>
      <c r="M625" s="69" t="str">
        <f t="shared" si="388"/>
        <v>Ancash</v>
      </c>
      <c r="N625" s="69" t="str">
        <f t="shared" si="388"/>
        <v>Apurímac</v>
      </c>
      <c r="O625" s="69" t="str">
        <f t="shared" si="388"/>
        <v>Arequipa</v>
      </c>
      <c r="P625" s="69" t="str">
        <f t="shared" si="388"/>
        <v>Ayacucho</v>
      </c>
      <c r="Q625" s="69" t="str">
        <f t="shared" si="388"/>
        <v>Cajamarca</v>
      </c>
      <c r="R625" s="69" t="str">
        <f t="shared" si="388"/>
        <v>Callao</v>
      </c>
      <c r="S625" s="69" t="str">
        <f t="shared" si="388"/>
        <v>Cusco</v>
      </c>
      <c r="T625" s="69" t="str">
        <f t="shared" si="388"/>
        <v>Huancavelica</v>
      </c>
      <c r="U625" s="69" t="str">
        <f t="shared" si="388"/>
        <v>Huánuco</v>
      </c>
      <c r="V625" s="69" t="str">
        <f t="shared" si="388"/>
        <v>Ica</v>
      </c>
      <c r="W625" s="69" t="str">
        <f t="shared" si="388"/>
        <v>Junín</v>
      </c>
      <c r="X625" s="69" t="str">
        <f t="shared" si="388"/>
        <v>La Libertad</v>
      </c>
      <c r="Y625" s="69" t="str">
        <f t="shared" si="388"/>
        <v>Lambayeque</v>
      </c>
      <c r="Z625" s="69" t="str">
        <f t="shared" si="388"/>
        <v>Lima</v>
      </c>
      <c r="AA625" s="69" t="str">
        <f t="shared" si="388"/>
        <v>Loreto</v>
      </c>
      <c r="AB625" s="69" t="str">
        <f t="shared" si="388"/>
        <v>Madre de Dios</v>
      </c>
      <c r="AC625" s="69" t="str">
        <f t="shared" si="388"/>
        <v>Moquegua</v>
      </c>
      <c r="AD625" s="69" t="str">
        <f t="shared" si="388"/>
        <v>Pasco</v>
      </c>
      <c r="AE625" s="69" t="str">
        <f t="shared" si="388"/>
        <v>Piura</v>
      </c>
      <c r="AF625" s="69" t="str">
        <f t="shared" si="388"/>
        <v>Puno</v>
      </c>
      <c r="AG625" s="69" t="str">
        <f t="shared" si="388"/>
        <v>San Martín</v>
      </c>
      <c r="AH625" s="69" t="str">
        <f t="shared" si="388"/>
        <v>Tacna</v>
      </c>
      <c r="AI625" s="69" t="str">
        <f t="shared" si="388"/>
        <v>Tumbes</v>
      </c>
      <c r="AJ625" s="69" t="str">
        <f t="shared" si="388"/>
        <v>Ucayali</v>
      </c>
    </row>
    <row r="626" spans="4:36" outlineLevel="1" x14ac:dyDescent="0.3">
      <c r="D626" s="70">
        <v>5</v>
      </c>
      <c r="E626" s="417" t="str">
        <f>INDEX(l.geo.nom2,D626)</f>
        <v>3G-Urbano</v>
      </c>
      <c r="I626" s="138" t="s">
        <v>1679</v>
      </c>
      <c r="J626" s="47">
        <f>+SUM(L626:AJ626)</f>
        <v>2692</v>
      </c>
      <c r="L626" s="408">
        <f>_xlfn.CEILING.MATH(L601/16,1)</f>
        <v>80</v>
      </c>
      <c r="M626" s="408">
        <f t="shared" ref="M626:AJ626" si="389">_xlfn.CEILING.MATH(M601/16,1)</f>
        <v>80</v>
      </c>
      <c r="N626" s="408">
        <f t="shared" si="389"/>
        <v>80</v>
      </c>
      <c r="O626" s="408">
        <f t="shared" si="389"/>
        <v>80</v>
      </c>
      <c r="P626" s="408">
        <f t="shared" si="389"/>
        <v>80</v>
      </c>
      <c r="Q626" s="408">
        <f t="shared" si="389"/>
        <v>80</v>
      </c>
      <c r="R626" s="408">
        <f t="shared" si="389"/>
        <v>80</v>
      </c>
      <c r="S626" s="408">
        <f t="shared" si="389"/>
        <v>80</v>
      </c>
      <c r="T626" s="408">
        <f t="shared" si="389"/>
        <v>80</v>
      </c>
      <c r="U626" s="408">
        <f t="shared" si="389"/>
        <v>80</v>
      </c>
      <c r="V626" s="408">
        <f t="shared" si="389"/>
        <v>80</v>
      </c>
      <c r="W626" s="408">
        <f t="shared" si="389"/>
        <v>80</v>
      </c>
      <c r="X626" s="408">
        <f t="shared" si="389"/>
        <v>80</v>
      </c>
      <c r="Y626" s="408">
        <f t="shared" si="389"/>
        <v>80</v>
      </c>
      <c r="Z626" s="408">
        <f t="shared" si="389"/>
        <v>772</v>
      </c>
      <c r="AA626" s="408">
        <f t="shared" si="389"/>
        <v>80</v>
      </c>
      <c r="AB626" s="408">
        <f t="shared" si="389"/>
        <v>80</v>
      </c>
      <c r="AC626" s="408">
        <f t="shared" si="389"/>
        <v>80</v>
      </c>
      <c r="AD626" s="408">
        <f t="shared" si="389"/>
        <v>80</v>
      </c>
      <c r="AE626" s="408">
        <f t="shared" si="389"/>
        <v>80</v>
      </c>
      <c r="AF626" s="408">
        <f t="shared" si="389"/>
        <v>80</v>
      </c>
      <c r="AG626" s="408">
        <f t="shared" si="389"/>
        <v>80</v>
      </c>
      <c r="AH626" s="408">
        <f t="shared" si="389"/>
        <v>80</v>
      </c>
      <c r="AI626" s="408">
        <f t="shared" si="389"/>
        <v>80</v>
      </c>
      <c r="AJ626" s="408">
        <f t="shared" si="389"/>
        <v>80</v>
      </c>
    </row>
    <row r="627" spans="4:36" outlineLevel="1" x14ac:dyDescent="0.3">
      <c r="D627" s="70">
        <f>+D626+1</f>
        <v>6</v>
      </c>
      <c r="E627" s="417" t="str">
        <f>INDEX(l.geo.nom2,D627)</f>
        <v>3G-Suburbano</v>
      </c>
      <c r="I627" s="138" t="s">
        <v>1679</v>
      </c>
      <c r="J627" s="47">
        <f>+SUM(L627:AJ627)</f>
        <v>12240</v>
      </c>
      <c r="L627" s="408">
        <f t="shared" ref="L627:AJ627" si="390">_xlfn.CEILING.MATH(L602/16,1)</f>
        <v>320</v>
      </c>
      <c r="M627" s="408">
        <f t="shared" si="390"/>
        <v>325</v>
      </c>
      <c r="N627" s="408">
        <f t="shared" si="390"/>
        <v>320</v>
      </c>
      <c r="O627" s="408">
        <f t="shared" si="390"/>
        <v>320</v>
      </c>
      <c r="P627" s="408">
        <f t="shared" si="390"/>
        <v>320</v>
      </c>
      <c r="Q627" s="408">
        <f t="shared" si="390"/>
        <v>320</v>
      </c>
      <c r="R627" s="408">
        <f t="shared" si="390"/>
        <v>325</v>
      </c>
      <c r="S627" s="408">
        <f t="shared" si="390"/>
        <v>320</v>
      </c>
      <c r="T627" s="408">
        <f t="shared" si="390"/>
        <v>320</v>
      </c>
      <c r="U627" s="408">
        <f t="shared" si="390"/>
        <v>320</v>
      </c>
      <c r="V627" s="408">
        <f t="shared" si="390"/>
        <v>320</v>
      </c>
      <c r="W627" s="408">
        <f t="shared" si="390"/>
        <v>320</v>
      </c>
      <c r="X627" s="408">
        <f t="shared" si="390"/>
        <v>320</v>
      </c>
      <c r="Y627" s="408">
        <f t="shared" si="390"/>
        <v>320</v>
      </c>
      <c r="Z627" s="408">
        <f t="shared" si="390"/>
        <v>4545</v>
      </c>
      <c r="AA627" s="408">
        <f t="shared" si="390"/>
        <v>320</v>
      </c>
      <c r="AB627" s="408">
        <f t="shared" si="390"/>
        <v>320</v>
      </c>
      <c r="AC627" s="408">
        <f t="shared" si="390"/>
        <v>320</v>
      </c>
      <c r="AD627" s="408">
        <f t="shared" si="390"/>
        <v>320</v>
      </c>
      <c r="AE627" s="408">
        <f t="shared" si="390"/>
        <v>320</v>
      </c>
      <c r="AF627" s="408">
        <f t="shared" si="390"/>
        <v>320</v>
      </c>
      <c r="AG627" s="408">
        <f t="shared" si="390"/>
        <v>320</v>
      </c>
      <c r="AH627" s="408">
        <f t="shared" si="390"/>
        <v>325</v>
      </c>
      <c r="AI627" s="408">
        <f t="shared" si="390"/>
        <v>320</v>
      </c>
      <c r="AJ627" s="408">
        <f t="shared" si="390"/>
        <v>320</v>
      </c>
    </row>
    <row r="628" spans="4:36" outlineLevel="1" x14ac:dyDescent="0.3">
      <c r="D628" s="70">
        <f>+D627+1</f>
        <v>7</v>
      </c>
      <c r="E628" s="417" t="str">
        <f>INDEX(l.geo.nom2,D628)</f>
        <v>3G-Rural</v>
      </c>
      <c r="I628" s="138" t="s">
        <v>1679</v>
      </c>
      <c r="J628" s="47">
        <f>+SUM(L628:AJ628)</f>
        <v>15832</v>
      </c>
      <c r="L628" s="408">
        <f t="shared" ref="L628:AJ628" si="391">_xlfn.CEILING.MATH(L603/16,1)</f>
        <v>560</v>
      </c>
      <c r="M628" s="408">
        <f t="shared" si="391"/>
        <v>560</v>
      </c>
      <c r="N628" s="408">
        <f t="shared" si="391"/>
        <v>560</v>
      </c>
      <c r="O628" s="408">
        <f t="shared" si="391"/>
        <v>560</v>
      </c>
      <c r="P628" s="408">
        <f t="shared" si="391"/>
        <v>560</v>
      </c>
      <c r="Q628" s="408">
        <f t="shared" si="391"/>
        <v>560</v>
      </c>
      <c r="R628" s="408">
        <f t="shared" si="391"/>
        <v>560</v>
      </c>
      <c r="S628" s="408">
        <f t="shared" si="391"/>
        <v>560</v>
      </c>
      <c r="T628" s="408">
        <f t="shared" si="391"/>
        <v>560</v>
      </c>
      <c r="U628" s="408">
        <f t="shared" si="391"/>
        <v>560</v>
      </c>
      <c r="V628" s="408">
        <f t="shared" si="391"/>
        <v>560</v>
      </c>
      <c r="W628" s="408">
        <f t="shared" si="391"/>
        <v>560</v>
      </c>
      <c r="X628" s="408">
        <f t="shared" si="391"/>
        <v>560</v>
      </c>
      <c r="Y628" s="408">
        <f t="shared" si="391"/>
        <v>560</v>
      </c>
      <c r="Z628" s="408">
        <f t="shared" si="391"/>
        <v>2392</v>
      </c>
      <c r="AA628" s="408">
        <f t="shared" si="391"/>
        <v>560</v>
      </c>
      <c r="AB628" s="408">
        <f t="shared" si="391"/>
        <v>560</v>
      </c>
      <c r="AC628" s="408">
        <f t="shared" si="391"/>
        <v>560</v>
      </c>
      <c r="AD628" s="408">
        <f t="shared" si="391"/>
        <v>560</v>
      </c>
      <c r="AE628" s="408">
        <f t="shared" si="391"/>
        <v>560</v>
      </c>
      <c r="AF628" s="408">
        <f t="shared" si="391"/>
        <v>560</v>
      </c>
      <c r="AG628" s="408">
        <f t="shared" si="391"/>
        <v>560</v>
      </c>
      <c r="AH628" s="408">
        <f t="shared" si="391"/>
        <v>560</v>
      </c>
      <c r="AI628" s="408">
        <f t="shared" si="391"/>
        <v>560</v>
      </c>
      <c r="AJ628" s="408">
        <f t="shared" si="391"/>
        <v>560</v>
      </c>
    </row>
    <row r="629" spans="4:36" outlineLevel="1" x14ac:dyDescent="0.3">
      <c r="D629" s="70">
        <f>+D628+1</f>
        <v>8</v>
      </c>
      <c r="E629" s="417" t="str">
        <f>INDEX(l.geo.nom2,D629)</f>
        <v>3G-Libre</v>
      </c>
      <c r="I629" s="138" t="s">
        <v>1679</v>
      </c>
      <c r="J629" s="47">
        <f>+SUM(L629:AJ629)</f>
        <v>0</v>
      </c>
      <c r="L629" s="408">
        <f t="shared" ref="L629:AJ629" si="392">_xlfn.CEILING.MATH(L604/16,1)</f>
        <v>0</v>
      </c>
      <c r="M629" s="408">
        <f t="shared" si="392"/>
        <v>0</v>
      </c>
      <c r="N629" s="408">
        <f t="shared" si="392"/>
        <v>0</v>
      </c>
      <c r="O629" s="408">
        <f t="shared" si="392"/>
        <v>0</v>
      </c>
      <c r="P629" s="408">
        <f t="shared" si="392"/>
        <v>0</v>
      </c>
      <c r="Q629" s="408">
        <f t="shared" si="392"/>
        <v>0</v>
      </c>
      <c r="R629" s="408">
        <f t="shared" si="392"/>
        <v>0</v>
      </c>
      <c r="S629" s="408">
        <f t="shared" si="392"/>
        <v>0</v>
      </c>
      <c r="T629" s="408">
        <f t="shared" si="392"/>
        <v>0</v>
      </c>
      <c r="U629" s="408">
        <f t="shared" si="392"/>
        <v>0</v>
      </c>
      <c r="V629" s="408">
        <f t="shared" si="392"/>
        <v>0</v>
      </c>
      <c r="W629" s="408">
        <f t="shared" si="392"/>
        <v>0</v>
      </c>
      <c r="X629" s="408">
        <f t="shared" si="392"/>
        <v>0</v>
      </c>
      <c r="Y629" s="408">
        <f t="shared" si="392"/>
        <v>0</v>
      </c>
      <c r="Z629" s="408">
        <f t="shared" si="392"/>
        <v>0</v>
      </c>
      <c r="AA629" s="408">
        <f t="shared" si="392"/>
        <v>0</v>
      </c>
      <c r="AB629" s="408">
        <f t="shared" si="392"/>
        <v>0</v>
      </c>
      <c r="AC629" s="408">
        <f t="shared" si="392"/>
        <v>0</v>
      </c>
      <c r="AD629" s="408">
        <f t="shared" si="392"/>
        <v>0</v>
      </c>
      <c r="AE629" s="408">
        <f t="shared" si="392"/>
        <v>0</v>
      </c>
      <c r="AF629" s="408">
        <f t="shared" si="392"/>
        <v>0</v>
      </c>
      <c r="AG629" s="408">
        <f t="shared" si="392"/>
        <v>0</v>
      </c>
      <c r="AH629" s="408">
        <f t="shared" si="392"/>
        <v>0</v>
      </c>
      <c r="AI629" s="408">
        <f t="shared" si="392"/>
        <v>0</v>
      </c>
      <c r="AJ629" s="408">
        <f t="shared" si="392"/>
        <v>0</v>
      </c>
    </row>
    <row r="630" spans="4:36" outlineLevel="1" x14ac:dyDescent="0.3"/>
    <row r="631" spans="4:36" outlineLevel="1" x14ac:dyDescent="0.3">
      <c r="E631" s="415" t="s">
        <v>23</v>
      </c>
      <c r="I631" s="341" t="s">
        <v>1679</v>
      </c>
      <c r="J631" s="353">
        <f>+SUM(J626:J629)</f>
        <v>30764</v>
      </c>
      <c r="L631" s="353">
        <f t="shared" ref="L631:AJ631" si="393">+SUM(L626:L629)</f>
        <v>960</v>
      </c>
      <c r="M631" s="353">
        <f t="shared" si="393"/>
        <v>965</v>
      </c>
      <c r="N631" s="353">
        <f t="shared" si="393"/>
        <v>960</v>
      </c>
      <c r="O631" s="353">
        <f t="shared" si="393"/>
        <v>960</v>
      </c>
      <c r="P631" s="353">
        <f t="shared" si="393"/>
        <v>960</v>
      </c>
      <c r="Q631" s="353">
        <f t="shared" si="393"/>
        <v>960</v>
      </c>
      <c r="R631" s="353">
        <f t="shared" si="393"/>
        <v>965</v>
      </c>
      <c r="S631" s="353">
        <f t="shared" si="393"/>
        <v>960</v>
      </c>
      <c r="T631" s="353">
        <f t="shared" si="393"/>
        <v>960</v>
      </c>
      <c r="U631" s="353">
        <f t="shared" si="393"/>
        <v>960</v>
      </c>
      <c r="V631" s="353">
        <f t="shared" si="393"/>
        <v>960</v>
      </c>
      <c r="W631" s="353">
        <f t="shared" si="393"/>
        <v>960</v>
      </c>
      <c r="X631" s="353">
        <f t="shared" si="393"/>
        <v>960</v>
      </c>
      <c r="Y631" s="353">
        <f t="shared" si="393"/>
        <v>960</v>
      </c>
      <c r="Z631" s="353">
        <f t="shared" si="393"/>
        <v>7709</v>
      </c>
      <c r="AA631" s="353">
        <f t="shared" si="393"/>
        <v>960</v>
      </c>
      <c r="AB631" s="353">
        <f t="shared" si="393"/>
        <v>960</v>
      </c>
      <c r="AC631" s="353">
        <f t="shared" si="393"/>
        <v>960</v>
      </c>
      <c r="AD631" s="353">
        <f t="shared" si="393"/>
        <v>960</v>
      </c>
      <c r="AE631" s="353">
        <f t="shared" si="393"/>
        <v>960</v>
      </c>
      <c r="AF631" s="353">
        <f t="shared" si="393"/>
        <v>960</v>
      </c>
      <c r="AG631" s="353">
        <f t="shared" si="393"/>
        <v>960</v>
      </c>
      <c r="AH631" s="353">
        <f t="shared" si="393"/>
        <v>965</v>
      </c>
      <c r="AI631" s="353">
        <f t="shared" si="393"/>
        <v>960</v>
      </c>
      <c r="AJ631" s="353">
        <f t="shared" si="393"/>
        <v>960</v>
      </c>
    </row>
    <row r="632" spans="4:36" outlineLevel="1" x14ac:dyDescent="0.3"/>
    <row r="633" spans="4:36" outlineLevel="1" x14ac:dyDescent="0.3">
      <c r="D633" s="69" t="s">
        <v>76</v>
      </c>
      <c r="E633" s="69" t="s">
        <v>77</v>
      </c>
      <c r="F633" s="335" t="s">
        <v>988</v>
      </c>
      <c r="J633" s="69" t="s">
        <v>791</v>
      </c>
      <c r="L633" s="69" t="str">
        <f t="shared" ref="L633:AJ633" si="394">+INDEX(l.reg.nom,L$6)</f>
        <v>Amazonas</v>
      </c>
      <c r="M633" s="69" t="str">
        <f t="shared" si="394"/>
        <v>Ancash</v>
      </c>
      <c r="N633" s="69" t="str">
        <f t="shared" si="394"/>
        <v>Apurímac</v>
      </c>
      <c r="O633" s="69" t="str">
        <f t="shared" si="394"/>
        <v>Arequipa</v>
      </c>
      <c r="P633" s="69" t="str">
        <f t="shared" si="394"/>
        <v>Ayacucho</v>
      </c>
      <c r="Q633" s="69" t="str">
        <f t="shared" si="394"/>
        <v>Cajamarca</v>
      </c>
      <c r="R633" s="69" t="str">
        <f t="shared" si="394"/>
        <v>Callao</v>
      </c>
      <c r="S633" s="69" t="str">
        <f t="shared" si="394"/>
        <v>Cusco</v>
      </c>
      <c r="T633" s="69" t="str">
        <f t="shared" si="394"/>
        <v>Huancavelica</v>
      </c>
      <c r="U633" s="69" t="str">
        <f t="shared" si="394"/>
        <v>Huánuco</v>
      </c>
      <c r="V633" s="69" t="str">
        <f t="shared" si="394"/>
        <v>Ica</v>
      </c>
      <c r="W633" s="69" t="str">
        <f t="shared" si="394"/>
        <v>Junín</v>
      </c>
      <c r="X633" s="69" t="str">
        <f t="shared" si="394"/>
        <v>La Libertad</v>
      </c>
      <c r="Y633" s="69" t="str">
        <f t="shared" si="394"/>
        <v>Lambayeque</v>
      </c>
      <c r="Z633" s="69" t="str">
        <f t="shared" si="394"/>
        <v>Lima</v>
      </c>
      <c r="AA633" s="69" t="str">
        <f t="shared" si="394"/>
        <v>Loreto</v>
      </c>
      <c r="AB633" s="69" t="str">
        <f t="shared" si="394"/>
        <v>Madre de Dios</v>
      </c>
      <c r="AC633" s="69" t="str">
        <f t="shared" si="394"/>
        <v>Moquegua</v>
      </c>
      <c r="AD633" s="69" t="str">
        <f t="shared" si="394"/>
        <v>Pasco</v>
      </c>
      <c r="AE633" s="69" t="str">
        <f t="shared" si="394"/>
        <v>Piura</v>
      </c>
      <c r="AF633" s="69" t="str">
        <f t="shared" si="394"/>
        <v>Puno</v>
      </c>
      <c r="AG633" s="69" t="str">
        <f t="shared" si="394"/>
        <v>San Martín</v>
      </c>
      <c r="AH633" s="69" t="str">
        <f t="shared" si="394"/>
        <v>Tacna</v>
      </c>
      <c r="AI633" s="69" t="str">
        <f t="shared" si="394"/>
        <v>Tumbes</v>
      </c>
      <c r="AJ633" s="69" t="str">
        <f t="shared" si="394"/>
        <v>Ucayali</v>
      </c>
    </row>
    <row r="634" spans="4:36" outlineLevel="1" x14ac:dyDescent="0.3">
      <c r="D634" s="70">
        <v>5</v>
      </c>
      <c r="E634" s="417" t="str">
        <f>INDEX(l.geo.nom2,D634)</f>
        <v>3G-Urbano</v>
      </c>
      <c r="I634" s="138" t="s">
        <v>1679</v>
      </c>
      <c r="J634" s="47">
        <f>+SUM(L634:AJ634)</f>
        <v>4612</v>
      </c>
      <c r="L634" s="360">
        <f t="shared" ref="L634:AJ634" si="395">+MAX(L618,L626)</f>
        <v>160</v>
      </c>
      <c r="M634" s="360">
        <f t="shared" si="395"/>
        <v>160</v>
      </c>
      <c r="N634" s="360">
        <f t="shared" si="395"/>
        <v>160</v>
      </c>
      <c r="O634" s="360">
        <f t="shared" si="395"/>
        <v>160</v>
      </c>
      <c r="P634" s="360">
        <f t="shared" si="395"/>
        <v>160</v>
      </c>
      <c r="Q634" s="360">
        <f t="shared" si="395"/>
        <v>160</v>
      </c>
      <c r="R634" s="360">
        <f t="shared" si="395"/>
        <v>160</v>
      </c>
      <c r="S634" s="360">
        <f t="shared" si="395"/>
        <v>160</v>
      </c>
      <c r="T634" s="360">
        <f t="shared" si="395"/>
        <v>160</v>
      </c>
      <c r="U634" s="360">
        <f t="shared" si="395"/>
        <v>160</v>
      </c>
      <c r="V634" s="360">
        <f t="shared" si="395"/>
        <v>160</v>
      </c>
      <c r="W634" s="360">
        <f t="shared" si="395"/>
        <v>160</v>
      </c>
      <c r="X634" s="360">
        <f t="shared" si="395"/>
        <v>160</v>
      </c>
      <c r="Y634" s="360">
        <f t="shared" si="395"/>
        <v>160</v>
      </c>
      <c r="Z634" s="360">
        <f t="shared" si="395"/>
        <v>772</v>
      </c>
      <c r="AA634" s="360">
        <f t="shared" si="395"/>
        <v>160</v>
      </c>
      <c r="AB634" s="360">
        <f t="shared" si="395"/>
        <v>160</v>
      </c>
      <c r="AC634" s="360">
        <f t="shared" si="395"/>
        <v>160</v>
      </c>
      <c r="AD634" s="360">
        <f t="shared" si="395"/>
        <v>160</v>
      </c>
      <c r="AE634" s="360">
        <f t="shared" si="395"/>
        <v>160</v>
      </c>
      <c r="AF634" s="360">
        <f t="shared" si="395"/>
        <v>160</v>
      </c>
      <c r="AG634" s="360">
        <f t="shared" si="395"/>
        <v>160</v>
      </c>
      <c r="AH634" s="360">
        <f t="shared" si="395"/>
        <v>160</v>
      </c>
      <c r="AI634" s="360">
        <f t="shared" si="395"/>
        <v>160</v>
      </c>
      <c r="AJ634" s="360">
        <f t="shared" si="395"/>
        <v>160</v>
      </c>
    </row>
    <row r="635" spans="4:36" outlineLevel="1" x14ac:dyDescent="0.3">
      <c r="D635" s="70">
        <f>+D634+1</f>
        <v>6</v>
      </c>
      <c r="E635" s="417" t="str">
        <f>INDEX(l.geo.nom2,D635)</f>
        <v>3G-Suburbano</v>
      </c>
      <c r="I635" s="138" t="s">
        <v>1679</v>
      </c>
      <c r="J635" s="47">
        <f>+SUM(L635:AJ635)</f>
        <v>19911</v>
      </c>
      <c r="L635" s="360">
        <f t="shared" ref="L635:AJ635" si="396">+MAX(L619,L627)</f>
        <v>640</v>
      </c>
      <c r="M635" s="360">
        <f t="shared" si="396"/>
        <v>642</v>
      </c>
      <c r="N635" s="360">
        <f t="shared" si="396"/>
        <v>640</v>
      </c>
      <c r="O635" s="360">
        <f t="shared" si="396"/>
        <v>640</v>
      </c>
      <c r="P635" s="360">
        <f t="shared" si="396"/>
        <v>640</v>
      </c>
      <c r="Q635" s="360">
        <f t="shared" si="396"/>
        <v>640</v>
      </c>
      <c r="R635" s="360">
        <f t="shared" si="396"/>
        <v>642</v>
      </c>
      <c r="S635" s="360">
        <f t="shared" si="396"/>
        <v>640</v>
      </c>
      <c r="T635" s="360">
        <f t="shared" si="396"/>
        <v>640</v>
      </c>
      <c r="U635" s="360">
        <f t="shared" si="396"/>
        <v>640</v>
      </c>
      <c r="V635" s="360">
        <f t="shared" si="396"/>
        <v>640</v>
      </c>
      <c r="W635" s="360">
        <f t="shared" si="396"/>
        <v>640</v>
      </c>
      <c r="X635" s="360">
        <f t="shared" si="396"/>
        <v>640</v>
      </c>
      <c r="Y635" s="360">
        <f t="shared" si="396"/>
        <v>640</v>
      </c>
      <c r="Z635" s="360">
        <f t="shared" si="396"/>
        <v>4545</v>
      </c>
      <c r="AA635" s="360">
        <f t="shared" si="396"/>
        <v>640</v>
      </c>
      <c r="AB635" s="360">
        <f t="shared" si="396"/>
        <v>640</v>
      </c>
      <c r="AC635" s="360">
        <f t="shared" si="396"/>
        <v>640</v>
      </c>
      <c r="AD635" s="360">
        <f t="shared" si="396"/>
        <v>640</v>
      </c>
      <c r="AE635" s="360">
        <f t="shared" si="396"/>
        <v>640</v>
      </c>
      <c r="AF635" s="360">
        <f t="shared" si="396"/>
        <v>640</v>
      </c>
      <c r="AG635" s="360">
        <f t="shared" si="396"/>
        <v>640</v>
      </c>
      <c r="AH635" s="360">
        <f t="shared" si="396"/>
        <v>642</v>
      </c>
      <c r="AI635" s="360">
        <f t="shared" si="396"/>
        <v>640</v>
      </c>
      <c r="AJ635" s="360">
        <f t="shared" si="396"/>
        <v>640</v>
      </c>
    </row>
    <row r="636" spans="4:36" outlineLevel="1" x14ac:dyDescent="0.3">
      <c r="D636" s="70">
        <f>+D635+1</f>
        <v>7</v>
      </c>
      <c r="E636" s="417" t="str">
        <f>INDEX(l.geo.nom2,D636)</f>
        <v>3G-Rural</v>
      </c>
      <c r="I636" s="138" t="s">
        <v>1679</v>
      </c>
      <c r="J636" s="47">
        <f>+SUM(L636:AJ636)</f>
        <v>29272</v>
      </c>
      <c r="L636" s="360">
        <f t="shared" ref="L636:AJ636" si="397">+MAX(L620,L628)</f>
        <v>1120</v>
      </c>
      <c r="M636" s="360">
        <f t="shared" si="397"/>
        <v>1120</v>
      </c>
      <c r="N636" s="360">
        <f t="shared" si="397"/>
        <v>1120</v>
      </c>
      <c r="O636" s="360">
        <f t="shared" si="397"/>
        <v>1120</v>
      </c>
      <c r="P636" s="360">
        <f t="shared" si="397"/>
        <v>1120</v>
      </c>
      <c r="Q636" s="360">
        <f t="shared" si="397"/>
        <v>1120</v>
      </c>
      <c r="R636" s="360">
        <f t="shared" si="397"/>
        <v>1120</v>
      </c>
      <c r="S636" s="360">
        <f t="shared" si="397"/>
        <v>1120</v>
      </c>
      <c r="T636" s="360">
        <f t="shared" si="397"/>
        <v>1120</v>
      </c>
      <c r="U636" s="360">
        <f t="shared" si="397"/>
        <v>1120</v>
      </c>
      <c r="V636" s="360">
        <f t="shared" si="397"/>
        <v>1120</v>
      </c>
      <c r="W636" s="360">
        <f t="shared" si="397"/>
        <v>1120</v>
      </c>
      <c r="X636" s="360">
        <f t="shared" si="397"/>
        <v>1120</v>
      </c>
      <c r="Y636" s="360">
        <f t="shared" si="397"/>
        <v>1120</v>
      </c>
      <c r="Z636" s="360">
        <f t="shared" si="397"/>
        <v>2392</v>
      </c>
      <c r="AA636" s="360">
        <f t="shared" si="397"/>
        <v>1120</v>
      </c>
      <c r="AB636" s="360">
        <f t="shared" si="397"/>
        <v>1120</v>
      </c>
      <c r="AC636" s="360">
        <f t="shared" si="397"/>
        <v>1120</v>
      </c>
      <c r="AD636" s="360">
        <f t="shared" si="397"/>
        <v>1120</v>
      </c>
      <c r="AE636" s="360">
        <f t="shared" si="397"/>
        <v>1120</v>
      </c>
      <c r="AF636" s="360">
        <f t="shared" si="397"/>
        <v>1120</v>
      </c>
      <c r="AG636" s="360">
        <f t="shared" si="397"/>
        <v>1120</v>
      </c>
      <c r="AH636" s="360">
        <f t="shared" si="397"/>
        <v>1120</v>
      </c>
      <c r="AI636" s="360">
        <f t="shared" si="397"/>
        <v>1120</v>
      </c>
      <c r="AJ636" s="360">
        <f t="shared" si="397"/>
        <v>1120</v>
      </c>
    </row>
    <row r="637" spans="4:36" outlineLevel="1" x14ac:dyDescent="0.3">
      <c r="D637" s="70">
        <f>+D636+1</f>
        <v>8</v>
      </c>
      <c r="E637" s="417" t="str">
        <f>INDEX(l.geo.nom2,D637)</f>
        <v>3G-Libre</v>
      </c>
      <c r="I637" s="138" t="s">
        <v>1679</v>
      </c>
      <c r="J637" s="47">
        <f>+SUM(L637:AJ637)</f>
        <v>0</v>
      </c>
      <c r="L637" s="360">
        <f t="shared" ref="L637:AJ637" si="398">+MAX(L621,L629)</f>
        <v>0</v>
      </c>
      <c r="M637" s="360">
        <f t="shared" si="398"/>
        <v>0</v>
      </c>
      <c r="N637" s="360">
        <f t="shared" si="398"/>
        <v>0</v>
      </c>
      <c r="O637" s="360">
        <f t="shared" si="398"/>
        <v>0</v>
      </c>
      <c r="P637" s="360">
        <f t="shared" si="398"/>
        <v>0</v>
      </c>
      <c r="Q637" s="360">
        <f t="shared" si="398"/>
        <v>0</v>
      </c>
      <c r="R637" s="360">
        <f t="shared" si="398"/>
        <v>0</v>
      </c>
      <c r="S637" s="360">
        <f t="shared" si="398"/>
        <v>0</v>
      </c>
      <c r="T637" s="360">
        <f t="shared" si="398"/>
        <v>0</v>
      </c>
      <c r="U637" s="360">
        <f t="shared" si="398"/>
        <v>0</v>
      </c>
      <c r="V637" s="360">
        <f t="shared" si="398"/>
        <v>0</v>
      </c>
      <c r="W637" s="360">
        <f t="shared" si="398"/>
        <v>0</v>
      </c>
      <c r="X637" s="360">
        <f t="shared" si="398"/>
        <v>0</v>
      </c>
      <c r="Y637" s="360">
        <f t="shared" si="398"/>
        <v>0</v>
      </c>
      <c r="Z637" s="360">
        <f t="shared" si="398"/>
        <v>0</v>
      </c>
      <c r="AA637" s="360">
        <f t="shared" si="398"/>
        <v>0</v>
      </c>
      <c r="AB637" s="360">
        <f t="shared" si="398"/>
        <v>0</v>
      </c>
      <c r="AC637" s="360">
        <f t="shared" si="398"/>
        <v>0</v>
      </c>
      <c r="AD637" s="360">
        <f t="shared" si="398"/>
        <v>0</v>
      </c>
      <c r="AE637" s="360">
        <f t="shared" si="398"/>
        <v>0</v>
      </c>
      <c r="AF637" s="360">
        <f t="shared" si="398"/>
        <v>0</v>
      </c>
      <c r="AG637" s="360">
        <f t="shared" si="398"/>
        <v>0</v>
      </c>
      <c r="AH637" s="360">
        <f t="shared" si="398"/>
        <v>0</v>
      </c>
      <c r="AI637" s="360">
        <f t="shared" si="398"/>
        <v>0</v>
      </c>
      <c r="AJ637" s="360">
        <f t="shared" si="398"/>
        <v>0</v>
      </c>
    </row>
    <row r="638" spans="4:36" outlineLevel="1" x14ac:dyDescent="0.3"/>
    <row r="639" spans="4:36" outlineLevel="1" x14ac:dyDescent="0.3">
      <c r="E639" s="415" t="s">
        <v>23</v>
      </c>
      <c r="I639" s="341" t="s">
        <v>1679</v>
      </c>
      <c r="J639" s="353">
        <f>+SUM(J634:J637)</f>
        <v>53795</v>
      </c>
      <c r="L639" s="353">
        <f t="shared" ref="L639:AJ639" si="399">+SUM(L634:L637)</f>
        <v>1920</v>
      </c>
      <c r="M639" s="353">
        <f t="shared" si="399"/>
        <v>1922</v>
      </c>
      <c r="N639" s="353">
        <f t="shared" si="399"/>
        <v>1920</v>
      </c>
      <c r="O639" s="353">
        <f t="shared" si="399"/>
        <v>1920</v>
      </c>
      <c r="P639" s="353">
        <f t="shared" si="399"/>
        <v>1920</v>
      </c>
      <c r="Q639" s="353">
        <f t="shared" si="399"/>
        <v>1920</v>
      </c>
      <c r="R639" s="353">
        <f t="shared" si="399"/>
        <v>1922</v>
      </c>
      <c r="S639" s="353">
        <f t="shared" si="399"/>
        <v>1920</v>
      </c>
      <c r="T639" s="353">
        <f t="shared" si="399"/>
        <v>1920</v>
      </c>
      <c r="U639" s="353">
        <f t="shared" si="399"/>
        <v>1920</v>
      </c>
      <c r="V639" s="353">
        <f t="shared" si="399"/>
        <v>1920</v>
      </c>
      <c r="W639" s="353">
        <f t="shared" si="399"/>
        <v>1920</v>
      </c>
      <c r="X639" s="353">
        <f t="shared" si="399"/>
        <v>1920</v>
      </c>
      <c r="Y639" s="353">
        <f t="shared" si="399"/>
        <v>1920</v>
      </c>
      <c r="Z639" s="353">
        <f t="shared" si="399"/>
        <v>7709</v>
      </c>
      <c r="AA639" s="353">
        <f t="shared" si="399"/>
        <v>1920</v>
      </c>
      <c r="AB639" s="353">
        <f t="shared" si="399"/>
        <v>1920</v>
      </c>
      <c r="AC639" s="353">
        <f t="shared" si="399"/>
        <v>1920</v>
      </c>
      <c r="AD639" s="353">
        <f t="shared" si="399"/>
        <v>1920</v>
      </c>
      <c r="AE639" s="353">
        <f t="shared" si="399"/>
        <v>1920</v>
      </c>
      <c r="AF639" s="353">
        <f t="shared" si="399"/>
        <v>1920</v>
      </c>
      <c r="AG639" s="353">
        <f t="shared" si="399"/>
        <v>1920</v>
      </c>
      <c r="AH639" s="353">
        <f t="shared" si="399"/>
        <v>1922</v>
      </c>
      <c r="AI639" s="353">
        <f t="shared" si="399"/>
        <v>1920</v>
      </c>
      <c r="AJ639" s="353">
        <f t="shared" si="399"/>
        <v>1920</v>
      </c>
    </row>
    <row r="640" spans="4:36" outlineLevel="1" x14ac:dyDescent="0.3"/>
    <row r="641" outlineLevel="1" x14ac:dyDescent="0.3"/>
    <row r="642" outlineLevel="1" x14ac:dyDescent="0.3"/>
    <row r="643" outlineLevel="1" x14ac:dyDescent="0.3"/>
    <row r="644" outlineLevel="1" x14ac:dyDescent="0.3"/>
    <row r="645" outlineLevel="1" x14ac:dyDescent="0.3"/>
    <row r="646" outlineLevel="1" x14ac:dyDescent="0.3"/>
    <row r="647" outlineLevel="1" x14ac:dyDescent="0.3"/>
    <row r="648" outlineLevel="1" x14ac:dyDescent="0.3"/>
    <row r="649" outlineLevel="1" x14ac:dyDescent="0.3"/>
    <row r="650" outlineLevel="1" x14ac:dyDescent="0.3"/>
    <row r="651" outlineLevel="1" x14ac:dyDescent="0.3"/>
    <row r="652" outlineLevel="1" x14ac:dyDescent="0.3"/>
    <row r="653" outlineLevel="1" x14ac:dyDescent="0.3"/>
    <row r="654" outlineLevel="1" x14ac:dyDescent="0.3"/>
    <row r="655" outlineLevel="1" x14ac:dyDescent="0.3"/>
    <row r="656" outlineLevel="1" x14ac:dyDescent="0.3"/>
    <row r="657" spans="3:36" outlineLevel="1" x14ac:dyDescent="0.3"/>
    <row r="658" spans="3:36" outlineLevel="1" x14ac:dyDescent="0.3"/>
    <row r="659" spans="3:36" outlineLevel="1" x14ac:dyDescent="0.3"/>
    <row r="660" spans="3:36" outlineLevel="1" x14ac:dyDescent="0.3"/>
    <row r="661" spans="3:36" outlineLevel="1" x14ac:dyDescent="0.3"/>
    <row r="662" spans="3:36" outlineLevel="1" x14ac:dyDescent="0.3"/>
    <row r="663" spans="3:36" outlineLevel="1" x14ac:dyDescent="0.3"/>
    <row r="664" spans="3:36" outlineLevel="1" x14ac:dyDescent="0.3"/>
    <row r="665" spans="3:36" outlineLevel="1" x14ac:dyDescent="0.3"/>
    <row r="666" spans="3:36" ht="18" thickBot="1" x14ac:dyDescent="0.35">
      <c r="C666" s="339" t="s">
        <v>986</v>
      </c>
      <c r="D666" s="339"/>
      <c r="E666" s="339"/>
      <c r="F666" s="339"/>
      <c r="G666" s="339"/>
      <c r="H666" s="339"/>
      <c r="I666" s="339"/>
      <c r="J666" s="339"/>
      <c r="K666" s="339"/>
    </row>
    <row r="668" spans="3:36" ht="16.2" thickBot="1" x14ac:dyDescent="0.35">
      <c r="D668" s="329" t="s">
        <v>985</v>
      </c>
      <c r="E668" s="329"/>
      <c r="F668" s="329"/>
      <c r="G668" s="329"/>
      <c r="H668" s="329"/>
      <c r="I668" s="329"/>
      <c r="J668" s="329"/>
      <c r="K668" s="329"/>
    </row>
    <row r="670" spans="3:36" collapsed="1" x14ac:dyDescent="0.3">
      <c r="D670" s="68" t="s">
        <v>984</v>
      </c>
      <c r="E670" s="68"/>
      <c r="F670" s="67"/>
      <c r="G670" s="67"/>
      <c r="H670" s="67"/>
      <c r="I670" s="67"/>
      <c r="J670" s="67"/>
      <c r="K670" s="67"/>
    </row>
    <row r="672" spans="3:36" outlineLevel="1" x14ac:dyDescent="0.3">
      <c r="D672" s="69" t="s">
        <v>76</v>
      </c>
      <c r="E672" s="69" t="s">
        <v>77</v>
      </c>
      <c r="J672" s="69" t="s">
        <v>791</v>
      </c>
      <c r="L672" s="69" t="str">
        <f t="shared" ref="L672:AJ672" si="400">+INDEX(l.reg.nom,L$6)</f>
        <v>Amazonas</v>
      </c>
      <c r="M672" s="69" t="str">
        <f t="shared" si="400"/>
        <v>Ancash</v>
      </c>
      <c r="N672" s="69" t="str">
        <f t="shared" si="400"/>
        <v>Apurímac</v>
      </c>
      <c r="O672" s="69" t="str">
        <f t="shared" si="400"/>
        <v>Arequipa</v>
      </c>
      <c r="P672" s="69" t="str">
        <f t="shared" si="400"/>
        <v>Ayacucho</v>
      </c>
      <c r="Q672" s="69" t="str">
        <f t="shared" si="400"/>
        <v>Cajamarca</v>
      </c>
      <c r="R672" s="69" t="str">
        <f t="shared" si="400"/>
        <v>Callao</v>
      </c>
      <c r="S672" s="69" t="str">
        <f t="shared" si="400"/>
        <v>Cusco</v>
      </c>
      <c r="T672" s="69" t="str">
        <f t="shared" si="400"/>
        <v>Huancavelica</v>
      </c>
      <c r="U672" s="69" t="str">
        <f t="shared" si="400"/>
        <v>Huánuco</v>
      </c>
      <c r="V672" s="69" t="str">
        <f t="shared" si="400"/>
        <v>Ica</v>
      </c>
      <c r="W672" s="69" t="str">
        <f t="shared" si="400"/>
        <v>Junín</v>
      </c>
      <c r="X672" s="69" t="str">
        <f t="shared" si="400"/>
        <v>La Libertad</v>
      </c>
      <c r="Y672" s="69" t="str">
        <f t="shared" si="400"/>
        <v>Lambayeque</v>
      </c>
      <c r="Z672" s="69" t="str">
        <f t="shared" si="400"/>
        <v>Lima</v>
      </c>
      <c r="AA672" s="69" t="str">
        <f t="shared" si="400"/>
        <v>Loreto</v>
      </c>
      <c r="AB672" s="69" t="str">
        <f t="shared" si="400"/>
        <v>Madre de Dios</v>
      </c>
      <c r="AC672" s="69" t="str">
        <f t="shared" si="400"/>
        <v>Moquegua</v>
      </c>
      <c r="AD672" s="69" t="str">
        <f t="shared" si="400"/>
        <v>Pasco</v>
      </c>
      <c r="AE672" s="69" t="str">
        <f t="shared" si="400"/>
        <v>Piura</v>
      </c>
      <c r="AF672" s="69" t="str">
        <f t="shared" si="400"/>
        <v>Puno</v>
      </c>
      <c r="AG672" s="69" t="str">
        <f t="shared" si="400"/>
        <v>San Martín</v>
      </c>
      <c r="AH672" s="69" t="str">
        <f t="shared" si="400"/>
        <v>Tacna</v>
      </c>
      <c r="AI672" s="69" t="str">
        <f t="shared" si="400"/>
        <v>Tumbes</v>
      </c>
      <c r="AJ672" s="69" t="str">
        <f t="shared" si="400"/>
        <v>Ucayali</v>
      </c>
    </row>
    <row r="673" spans="4:36" outlineLevel="1" x14ac:dyDescent="0.3">
      <c r="D673" s="70">
        <v>5</v>
      </c>
      <c r="E673" s="417" t="str">
        <f>INDEX(l.geo.nom2,D673)</f>
        <v>3G-Urbano</v>
      </c>
      <c r="I673" s="138" t="s">
        <v>979</v>
      </c>
      <c r="J673" s="47">
        <f>+SUM(L673:AJ673)</f>
        <v>337</v>
      </c>
      <c r="L673" s="360">
        <f t="shared" ref="L673:AJ673" si="401">+L547</f>
        <v>10</v>
      </c>
      <c r="M673" s="360">
        <f t="shared" si="401"/>
        <v>10</v>
      </c>
      <c r="N673" s="360">
        <f t="shared" si="401"/>
        <v>10</v>
      </c>
      <c r="O673" s="360">
        <f t="shared" si="401"/>
        <v>10</v>
      </c>
      <c r="P673" s="360">
        <f t="shared" si="401"/>
        <v>10</v>
      </c>
      <c r="Q673" s="360">
        <f t="shared" si="401"/>
        <v>10</v>
      </c>
      <c r="R673" s="360">
        <f t="shared" si="401"/>
        <v>10</v>
      </c>
      <c r="S673" s="360">
        <f t="shared" si="401"/>
        <v>10</v>
      </c>
      <c r="T673" s="360">
        <f t="shared" si="401"/>
        <v>10</v>
      </c>
      <c r="U673" s="360">
        <f t="shared" si="401"/>
        <v>10</v>
      </c>
      <c r="V673" s="360">
        <f t="shared" si="401"/>
        <v>10</v>
      </c>
      <c r="W673" s="360">
        <f t="shared" si="401"/>
        <v>10</v>
      </c>
      <c r="X673" s="360">
        <f t="shared" si="401"/>
        <v>10</v>
      </c>
      <c r="Y673" s="360">
        <f t="shared" si="401"/>
        <v>10</v>
      </c>
      <c r="Z673" s="360">
        <f t="shared" si="401"/>
        <v>97</v>
      </c>
      <c r="AA673" s="360">
        <f t="shared" si="401"/>
        <v>10</v>
      </c>
      <c r="AB673" s="360">
        <f t="shared" si="401"/>
        <v>10</v>
      </c>
      <c r="AC673" s="360">
        <f t="shared" si="401"/>
        <v>10</v>
      </c>
      <c r="AD673" s="360">
        <f t="shared" si="401"/>
        <v>10</v>
      </c>
      <c r="AE673" s="360">
        <f t="shared" si="401"/>
        <v>10</v>
      </c>
      <c r="AF673" s="360">
        <f t="shared" si="401"/>
        <v>10</v>
      </c>
      <c r="AG673" s="360">
        <f t="shared" si="401"/>
        <v>10</v>
      </c>
      <c r="AH673" s="360">
        <f t="shared" si="401"/>
        <v>10</v>
      </c>
      <c r="AI673" s="360">
        <f t="shared" si="401"/>
        <v>10</v>
      </c>
      <c r="AJ673" s="360">
        <f t="shared" si="401"/>
        <v>10</v>
      </c>
    </row>
    <row r="674" spans="4:36" outlineLevel="1" x14ac:dyDescent="0.3">
      <c r="D674" s="70">
        <f>+D673+1</f>
        <v>6</v>
      </c>
      <c r="E674" s="417" t="str">
        <f>INDEX(l.geo.nom2,D674)</f>
        <v>3G-Suburbano</v>
      </c>
      <c r="I674" s="138" t="s">
        <v>979</v>
      </c>
      <c r="J674" s="47">
        <f>+SUM(L674:AJ674)</f>
        <v>1532</v>
      </c>
      <c r="L674" s="360">
        <f t="shared" ref="L674:AJ674" si="402">+L548</f>
        <v>40</v>
      </c>
      <c r="M674" s="360">
        <f t="shared" si="402"/>
        <v>41</v>
      </c>
      <c r="N674" s="360">
        <f t="shared" si="402"/>
        <v>40</v>
      </c>
      <c r="O674" s="360">
        <f t="shared" si="402"/>
        <v>40</v>
      </c>
      <c r="P674" s="360">
        <f t="shared" si="402"/>
        <v>40</v>
      </c>
      <c r="Q674" s="360">
        <f t="shared" si="402"/>
        <v>40</v>
      </c>
      <c r="R674" s="360">
        <f t="shared" si="402"/>
        <v>41</v>
      </c>
      <c r="S674" s="360">
        <f t="shared" si="402"/>
        <v>40</v>
      </c>
      <c r="T674" s="360">
        <f t="shared" si="402"/>
        <v>40</v>
      </c>
      <c r="U674" s="360">
        <f t="shared" si="402"/>
        <v>40</v>
      </c>
      <c r="V674" s="360">
        <f t="shared" si="402"/>
        <v>40</v>
      </c>
      <c r="W674" s="360">
        <f t="shared" si="402"/>
        <v>40</v>
      </c>
      <c r="X674" s="360">
        <f t="shared" si="402"/>
        <v>40</v>
      </c>
      <c r="Y674" s="360">
        <f t="shared" si="402"/>
        <v>40</v>
      </c>
      <c r="Z674" s="360">
        <f t="shared" si="402"/>
        <v>569</v>
      </c>
      <c r="AA674" s="360">
        <f t="shared" si="402"/>
        <v>40</v>
      </c>
      <c r="AB674" s="360">
        <f t="shared" si="402"/>
        <v>40</v>
      </c>
      <c r="AC674" s="360">
        <f t="shared" si="402"/>
        <v>40</v>
      </c>
      <c r="AD674" s="360">
        <f t="shared" si="402"/>
        <v>40</v>
      </c>
      <c r="AE674" s="360">
        <f t="shared" si="402"/>
        <v>40</v>
      </c>
      <c r="AF674" s="360">
        <f t="shared" si="402"/>
        <v>40</v>
      </c>
      <c r="AG674" s="360">
        <f t="shared" si="402"/>
        <v>40</v>
      </c>
      <c r="AH674" s="360">
        <f t="shared" si="402"/>
        <v>41</v>
      </c>
      <c r="AI674" s="360">
        <f t="shared" si="402"/>
        <v>40</v>
      </c>
      <c r="AJ674" s="360">
        <f t="shared" si="402"/>
        <v>40</v>
      </c>
    </row>
    <row r="675" spans="4:36" outlineLevel="1" x14ac:dyDescent="0.3">
      <c r="D675" s="70">
        <f>+D674+1</f>
        <v>7</v>
      </c>
      <c r="E675" s="417" t="str">
        <f>INDEX(l.geo.nom2,D675)</f>
        <v>3G-Rural</v>
      </c>
      <c r="I675" s="138" t="s">
        <v>979</v>
      </c>
      <c r="J675" s="47">
        <f>+SUM(L675:AJ675)</f>
        <v>1979</v>
      </c>
      <c r="L675" s="360">
        <f t="shared" ref="L675:AJ675" si="403">+L549</f>
        <v>70</v>
      </c>
      <c r="M675" s="360">
        <f t="shared" si="403"/>
        <v>70</v>
      </c>
      <c r="N675" s="360">
        <f t="shared" si="403"/>
        <v>70</v>
      </c>
      <c r="O675" s="360">
        <f t="shared" si="403"/>
        <v>70</v>
      </c>
      <c r="P675" s="360">
        <f t="shared" si="403"/>
        <v>70</v>
      </c>
      <c r="Q675" s="360">
        <f t="shared" si="403"/>
        <v>70</v>
      </c>
      <c r="R675" s="360">
        <f t="shared" si="403"/>
        <v>70</v>
      </c>
      <c r="S675" s="360">
        <f t="shared" si="403"/>
        <v>70</v>
      </c>
      <c r="T675" s="360">
        <f t="shared" si="403"/>
        <v>70</v>
      </c>
      <c r="U675" s="360">
        <f t="shared" si="403"/>
        <v>70</v>
      </c>
      <c r="V675" s="360">
        <f t="shared" si="403"/>
        <v>70</v>
      </c>
      <c r="W675" s="360">
        <f t="shared" si="403"/>
        <v>70</v>
      </c>
      <c r="X675" s="360">
        <f t="shared" si="403"/>
        <v>70</v>
      </c>
      <c r="Y675" s="360">
        <f t="shared" si="403"/>
        <v>70</v>
      </c>
      <c r="Z675" s="360">
        <f t="shared" si="403"/>
        <v>299</v>
      </c>
      <c r="AA675" s="360">
        <f t="shared" si="403"/>
        <v>70</v>
      </c>
      <c r="AB675" s="360">
        <f t="shared" si="403"/>
        <v>70</v>
      </c>
      <c r="AC675" s="360">
        <f t="shared" si="403"/>
        <v>70</v>
      </c>
      <c r="AD675" s="360">
        <f t="shared" si="403"/>
        <v>70</v>
      </c>
      <c r="AE675" s="360">
        <f t="shared" si="403"/>
        <v>70</v>
      </c>
      <c r="AF675" s="360">
        <f t="shared" si="403"/>
        <v>70</v>
      </c>
      <c r="AG675" s="360">
        <f t="shared" si="403"/>
        <v>70</v>
      </c>
      <c r="AH675" s="360">
        <f t="shared" si="403"/>
        <v>70</v>
      </c>
      <c r="AI675" s="360">
        <f t="shared" si="403"/>
        <v>70</v>
      </c>
      <c r="AJ675" s="360">
        <f t="shared" si="403"/>
        <v>70</v>
      </c>
    </row>
    <row r="676" spans="4:36" outlineLevel="1" x14ac:dyDescent="0.3">
      <c r="D676" s="70">
        <f>+D675+1</f>
        <v>8</v>
      </c>
      <c r="E676" s="417" t="str">
        <f>INDEX(l.geo.nom2,D676)</f>
        <v>3G-Libre</v>
      </c>
      <c r="I676" s="138" t="s">
        <v>979</v>
      </c>
      <c r="J676" s="47">
        <f>+SUM(L676:AJ676)</f>
        <v>0</v>
      </c>
      <c r="L676" s="360">
        <f t="shared" ref="L676:AJ676" si="404">+L550</f>
        <v>0</v>
      </c>
      <c r="M676" s="360">
        <f t="shared" si="404"/>
        <v>0</v>
      </c>
      <c r="N676" s="360">
        <f t="shared" si="404"/>
        <v>0</v>
      </c>
      <c r="O676" s="360">
        <f t="shared" si="404"/>
        <v>0</v>
      </c>
      <c r="P676" s="360">
        <f t="shared" si="404"/>
        <v>0</v>
      </c>
      <c r="Q676" s="360">
        <f t="shared" si="404"/>
        <v>0</v>
      </c>
      <c r="R676" s="360">
        <f t="shared" si="404"/>
        <v>0</v>
      </c>
      <c r="S676" s="360">
        <f t="shared" si="404"/>
        <v>0</v>
      </c>
      <c r="T676" s="360">
        <f t="shared" si="404"/>
        <v>0</v>
      </c>
      <c r="U676" s="360">
        <f t="shared" si="404"/>
        <v>0</v>
      </c>
      <c r="V676" s="360">
        <f t="shared" si="404"/>
        <v>0</v>
      </c>
      <c r="W676" s="360">
        <f t="shared" si="404"/>
        <v>0</v>
      </c>
      <c r="X676" s="360">
        <f t="shared" si="404"/>
        <v>0</v>
      </c>
      <c r="Y676" s="360">
        <f t="shared" si="404"/>
        <v>0</v>
      </c>
      <c r="Z676" s="360">
        <f t="shared" si="404"/>
        <v>0</v>
      </c>
      <c r="AA676" s="360">
        <f t="shared" si="404"/>
        <v>0</v>
      </c>
      <c r="AB676" s="360">
        <f t="shared" si="404"/>
        <v>0</v>
      </c>
      <c r="AC676" s="360">
        <f t="shared" si="404"/>
        <v>0</v>
      </c>
      <c r="AD676" s="360">
        <f t="shared" si="404"/>
        <v>0</v>
      </c>
      <c r="AE676" s="360">
        <f t="shared" si="404"/>
        <v>0</v>
      </c>
      <c r="AF676" s="360">
        <f t="shared" si="404"/>
        <v>0</v>
      </c>
      <c r="AG676" s="360">
        <f t="shared" si="404"/>
        <v>0</v>
      </c>
      <c r="AH676" s="360">
        <f t="shared" si="404"/>
        <v>0</v>
      </c>
      <c r="AI676" s="360">
        <f t="shared" si="404"/>
        <v>0</v>
      </c>
      <c r="AJ676" s="360">
        <f t="shared" si="404"/>
        <v>0</v>
      </c>
    </row>
    <row r="677" spans="4:36" outlineLevel="1" x14ac:dyDescent="0.3"/>
    <row r="678" spans="4:36" outlineLevel="1" x14ac:dyDescent="0.3">
      <c r="E678" s="415" t="s">
        <v>23</v>
      </c>
      <c r="I678" s="341" t="s">
        <v>979</v>
      </c>
      <c r="J678" s="353">
        <f>+SUM(J673:J676)</f>
        <v>3848</v>
      </c>
      <c r="L678" s="353">
        <f t="shared" ref="L678:AJ678" si="405">+SUM(L673:L676)</f>
        <v>120</v>
      </c>
      <c r="M678" s="353">
        <f t="shared" si="405"/>
        <v>121</v>
      </c>
      <c r="N678" s="353">
        <f t="shared" si="405"/>
        <v>120</v>
      </c>
      <c r="O678" s="353">
        <f t="shared" si="405"/>
        <v>120</v>
      </c>
      <c r="P678" s="353">
        <f t="shared" si="405"/>
        <v>120</v>
      </c>
      <c r="Q678" s="353">
        <f t="shared" si="405"/>
        <v>120</v>
      </c>
      <c r="R678" s="353">
        <f t="shared" si="405"/>
        <v>121</v>
      </c>
      <c r="S678" s="353">
        <f t="shared" si="405"/>
        <v>120</v>
      </c>
      <c r="T678" s="353">
        <f t="shared" si="405"/>
        <v>120</v>
      </c>
      <c r="U678" s="353">
        <f t="shared" si="405"/>
        <v>120</v>
      </c>
      <c r="V678" s="353">
        <f t="shared" si="405"/>
        <v>120</v>
      </c>
      <c r="W678" s="353">
        <f t="shared" si="405"/>
        <v>120</v>
      </c>
      <c r="X678" s="353">
        <f t="shared" si="405"/>
        <v>120</v>
      </c>
      <c r="Y678" s="353">
        <f t="shared" si="405"/>
        <v>120</v>
      </c>
      <c r="Z678" s="353">
        <f t="shared" si="405"/>
        <v>965</v>
      </c>
      <c r="AA678" s="353">
        <f t="shared" si="405"/>
        <v>120</v>
      </c>
      <c r="AB678" s="353">
        <f t="shared" si="405"/>
        <v>120</v>
      </c>
      <c r="AC678" s="353">
        <f t="shared" si="405"/>
        <v>120</v>
      </c>
      <c r="AD678" s="353">
        <f t="shared" si="405"/>
        <v>120</v>
      </c>
      <c r="AE678" s="353">
        <f t="shared" si="405"/>
        <v>120</v>
      </c>
      <c r="AF678" s="353">
        <f t="shared" si="405"/>
        <v>120</v>
      </c>
      <c r="AG678" s="353">
        <f t="shared" si="405"/>
        <v>120</v>
      </c>
      <c r="AH678" s="353">
        <f t="shared" si="405"/>
        <v>121</v>
      </c>
      <c r="AI678" s="353">
        <f t="shared" si="405"/>
        <v>120</v>
      </c>
      <c r="AJ678" s="353">
        <f t="shared" si="405"/>
        <v>120</v>
      </c>
    </row>
    <row r="679" spans="4:36" outlineLevel="1" x14ac:dyDescent="0.3"/>
    <row r="680" spans="4:36" x14ac:dyDescent="0.3">
      <c r="D680" s="68" t="s">
        <v>983</v>
      </c>
      <c r="E680" s="68"/>
      <c r="F680" s="67"/>
      <c r="G680" s="67"/>
      <c r="H680" s="67"/>
      <c r="I680" s="67"/>
      <c r="J680" s="67"/>
      <c r="K680" s="67"/>
    </row>
    <row r="682" spans="4:36" outlineLevel="1" x14ac:dyDescent="0.3">
      <c r="D682" s="69" t="s">
        <v>76</v>
      </c>
      <c r="E682" s="69" t="s">
        <v>77</v>
      </c>
      <c r="J682" s="69" t="s">
        <v>791</v>
      </c>
      <c r="L682" s="69" t="str">
        <f t="shared" ref="L682:AJ682" si="406">+INDEX(l.reg.nom,L$6)</f>
        <v>Amazonas</v>
      </c>
      <c r="M682" s="69" t="str">
        <f t="shared" si="406"/>
        <v>Ancash</v>
      </c>
      <c r="N682" s="69" t="str">
        <f t="shared" si="406"/>
        <v>Apurímac</v>
      </c>
      <c r="O682" s="69" t="str">
        <f t="shared" si="406"/>
        <v>Arequipa</v>
      </c>
      <c r="P682" s="69" t="str">
        <f t="shared" si="406"/>
        <v>Ayacucho</v>
      </c>
      <c r="Q682" s="69" t="str">
        <f t="shared" si="406"/>
        <v>Cajamarca</v>
      </c>
      <c r="R682" s="69" t="str">
        <f t="shared" si="406"/>
        <v>Callao</v>
      </c>
      <c r="S682" s="69" t="str">
        <f t="shared" si="406"/>
        <v>Cusco</v>
      </c>
      <c r="T682" s="69" t="str">
        <f t="shared" si="406"/>
        <v>Huancavelica</v>
      </c>
      <c r="U682" s="69" t="str">
        <f t="shared" si="406"/>
        <v>Huánuco</v>
      </c>
      <c r="V682" s="69" t="str">
        <f t="shared" si="406"/>
        <v>Ica</v>
      </c>
      <c r="W682" s="69" t="str">
        <f t="shared" si="406"/>
        <v>Junín</v>
      </c>
      <c r="X682" s="69" t="str">
        <f t="shared" si="406"/>
        <v>La Libertad</v>
      </c>
      <c r="Y682" s="69" t="str">
        <f t="shared" si="406"/>
        <v>Lambayeque</v>
      </c>
      <c r="Z682" s="69" t="str">
        <f t="shared" si="406"/>
        <v>Lima</v>
      </c>
      <c r="AA682" s="69" t="str">
        <f t="shared" si="406"/>
        <v>Loreto</v>
      </c>
      <c r="AB682" s="69" t="str">
        <f t="shared" si="406"/>
        <v>Madre de Dios</v>
      </c>
      <c r="AC682" s="69" t="str">
        <f t="shared" si="406"/>
        <v>Moquegua</v>
      </c>
      <c r="AD682" s="69" t="str">
        <f t="shared" si="406"/>
        <v>Pasco</v>
      </c>
      <c r="AE682" s="69" t="str">
        <f t="shared" si="406"/>
        <v>Piura</v>
      </c>
      <c r="AF682" s="69" t="str">
        <f t="shared" si="406"/>
        <v>Puno</v>
      </c>
      <c r="AG682" s="69" t="str">
        <f t="shared" si="406"/>
        <v>San Martín</v>
      </c>
      <c r="AH682" s="69" t="str">
        <f t="shared" si="406"/>
        <v>Tacna</v>
      </c>
      <c r="AI682" s="69" t="str">
        <f t="shared" si="406"/>
        <v>Tumbes</v>
      </c>
      <c r="AJ682" s="69" t="str">
        <f t="shared" si="406"/>
        <v>Ucayali</v>
      </c>
    </row>
    <row r="683" spans="4:36" outlineLevel="1" x14ac:dyDescent="0.3">
      <c r="D683" s="70">
        <v>5</v>
      </c>
      <c r="E683" s="417" t="str">
        <f>INDEX(l.geo.nom2,D683)</f>
        <v>3G-Urbano</v>
      </c>
      <c r="I683" s="138" t="s">
        <v>975</v>
      </c>
      <c r="J683" s="47">
        <f>+SUM(L683:AJ683)</f>
        <v>250</v>
      </c>
      <c r="L683" s="360">
        <f t="shared" ref="L683:U686" si="407">+INDEX(L$14:L$33,$D683)</f>
        <v>10</v>
      </c>
      <c r="M683" s="360">
        <f t="shared" si="407"/>
        <v>10</v>
      </c>
      <c r="N683" s="360">
        <f t="shared" si="407"/>
        <v>10</v>
      </c>
      <c r="O683" s="360">
        <f t="shared" si="407"/>
        <v>10</v>
      </c>
      <c r="P683" s="360">
        <f t="shared" si="407"/>
        <v>10</v>
      </c>
      <c r="Q683" s="360">
        <f t="shared" si="407"/>
        <v>10</v>
      </c>
      <c r="R683" s="360">
        <f t="shared" si="407"/>
        <v>10</v>
      </c>
      <c r="S683" s="360">
        <f t="shared" si="407"/>
        <v>10</v>
      </c>
      <c r="T683" s="360">
        <f t="shared" si="407"/>
        <v>10</v>
      </c>
      <c r="U683" s="360">
        <f t="shared" si="407"/>
        <v>10</v>
      </c>
      <c r="V683" s="360">
        <f t="shared" ref="V683:AJ686" si="408">+INDEX(V$14:V$33,$D683)</f>
        <v>10</v>
      </c>
      <c r="W683" s="360">
        <f t="shared" si="408"/>
        <v>10</v>
      </c>
      <c r="X683" s="360">
        <f t="shared" si="408"/>
        <v>10</v>
      </c>
      <c r="Y683" s="360">
        <f t="shared" si="408"/>
        <v>10</v>
      </c>
      <c r="Z683" s="360">
        <f t="shared" si="408"/>
        <v>10</v>
      </c>
      <c r="AA683" s="360">
        <f t="shared" si="408"/>
        <v>10</v>
      </c>
      <c r="AB683" s="360">
        <f t="shared" si="408"/>
        <v>10</v>
      </c>
      <c r="AC683" s="360">
        <f t="shared" si="408"/>
        <v>10</v>
      </c>
      <c r="AD683" s="360">
        <f t="shared" si="408"/>
        <v>10</v>
      </c>
      <c r="AE683" s="360">
        <f t="shared" si="408"/>
        <v>10</v>
      </c>
      <c r="AF683" s="360">
        <f t="shared" si="408"/>
        <v>10</v>
      </c>
      <c r="AG683" s="360">
        <f t="shared" si="408"/>
        <v>10</v>
      </c>
      <c r="AH683" s="360">
        <f t="shared" si="408"/>
        <v>10</v>
      </c>
      <c r="AI683" s="360">
        <f t="shared" si="408"/>
        <v>10</v>
      </c>
      <c r="AJ683" s="360">
        <f t="shared" si="408"/>
        <v>10</v>
      </c>
    </row>
    <row r="684" spans="4:36" outlineLevel="1" x14ac:dyDescent="0.3">
      <c r="D684" s="70">
        <f>+D683+1</f>
        <v>6</v>
      </c>
      <c r="E684" s="417" t="str">
        <f>INDEX(l.geo.nom2,D684)</f>
        <v>3G-Suburbano</v>
      </c>
      <c r="I684" s="138" t="s">
        <v>975</v>
      </c>
      <c r="J684" s="47">
        <f>+SUM(L684:AJ684)</f>
        <v>1000</v>
      </c>
      <c r="L684" s="360">
        <f t="shared" si="407"/>
        <v>40</v>
      </c>
      <c r="M684" s="360">
        <f t="shared" si="407"/>
        <v>40</v>
      </c>
      <c r="N684" s="360">
        <f t="shared" si="407"/>
        <v>40</v>
      </c>
      <c r="O684" s="360">
        <f t="shared" si="407"/>
        <v>40</v>
      </c>
      <c r="P684" s="360">
        <f t="shared" si="407"/>
        <v>40</v>
      </c>
      <c r="Q684" s="360">
        <f t="shared" si="407"/>
        <v>40</v>
      </c>
      <c r="R684" s="360">
        <f t="shared" si="407"/>
        <v>40</v>
      </c>
      <c r="S684" s="360">
        <f t="shared" si="407"/>
        <v>40</v>
      </c>
      <c r="T684" s="360">
        <f t="shared" si="407"/>
        <v>40</v>
      </c>
      <c r="U684" s="360">
        <f t="shared" si="407"/>
        <v>40</v>
      </c>
      <c r="V684" s="360">
        <f t="shared" si="408"/>
        <v>40</v>
      </c>
      <c r="W684" s="360">
        <f t="shared" si="408"/>
        <v>40</v>
      </c>
      <c r="X684" s="360">
        <f t="shared" si="408"/>
        <v>40</v>
      </c>
      <c r="Y684" s="360">
        <f t="shared" si="408"/>
        <v>40</v>
      </c>
      <c r="Z684" s="360">
        <f t="shared" si="408"/>
        <v>40</v>
      </c>
      <c r="AA684" s="360">
        <f t="shared" si="408"/>
        <v>40</v>
      </c>
      <c r="AB684" s="360">
        <f t="shared" si="408"/>
        <v>40</v>
      </c>
      <c r="AC684" s="360">
        <f t="shared" si="408"/>
        <v>40</v>
      </c>
      <c r="AD684" s="360">
        <f t="shared" si="408"/>
        <v>40</v>
      </c>
      <c r="AE684" s="360">
        <f t="shared" si="408"/>
        <v>40</v>
      </c>
      <c r="AF684" s="360">
        <f t="shared" si="408"/>
        <v>40</v>
      </c>
      <c r="AG684" s="360">
        <f t="shared" si="408"/>
        <v>40</v>
      </c>
      <c r="AH684" s="360">
        <f t="shared" si="408"/>
        <v>40</v>
      </c>
      <c r="AI684" s="360">
        <f t="shared" si="408"/>
        <v>40</v>
      </c>
      <c r="AJ684" s="360">
        <f t="shared" si="408"/>
        <v>40</v>
      </c>
    </row>
    <row r="685" spans="4:36" outlineLevel="1" x14ac:dyDescent="0.3">
      <c r="D685" s="70">
        <f>+D684+1</f>
        <v>7</v>
      </c>
      <c r="E685" s="417" t="str">
        <f>INDEX(l.geo.nom2,D685)</f>
        <v>3G-Rural</v>
      </c>
      <c r="I685" s="138" t="s">
        <v>975</v>
      </c>
      <c r="J685" s="47">
        <f>+SUM(L685:AJ685)</f>
        <v>1750</v>
      </c>
      <c r="L685" s="360">
        <f t="shared" si="407"/>
        <v>70</v>
      </c>
      <c r="M685" s="360">
        <f t="shared" si="407"/>
        <v>70</v>
      </c>
      <c r="N685" s="360">
        <f t="shared" si="407"/>
        <v>70</v>
      </c>
      <c r="O685" s="360">
        <f t="shared" si="407"/>
        <v>70</v>
      </c>
      <c r="P685" s="360">
        <f t="shared" si="407"/>
        <v>70</v>
      </c>
      <c r="Q685" s="360">
        <f t="shared" si="407"/>
        <v>70</v>
      </c>
      <c r="R685" s="360">
        <f t="shared" si="407"/>
        <v>70</v>
      </c>
      <c r="S685" s="360">
        <f t="shared" si="407"/>
        <v>70</v>
      </c>
      <c r="T685" s="360">
        <f t="shared" si="407"/>
        <v>70</v>
      </c>
      <c r="U685" s="360">
        <f t="shared" si="407"/>
        <v>70</v>
      </c>
      <c r="V685" s="360">
        <f t="shared" si="408"/>
        <v>70</v>
      </c>
      <c r="W685" s="360">
        <f t="shared" si="408"/>
        <v>70</v>
      </c>
      <c r="X685" s="360">
        <f t="shared" si="408"/>
        <v>70</v>
      </c>
      <c r="Y685" s="360">
        <f t="shared" si="408"/>
        <v>70</v>
      </c>
      <c r="Z685" s="360">
        <f t="shared" si="408"/>
        <v>70</v>
      </c>
      <c r="AA685" s="360">
        <f t="shared" si="408"/>
        <v>70</v>
      </c>
      <c r="AB685" s="360">
        <f t="shared" si="408"/>
        <v>70</v>
      </c>
      <c r="AC685" s="360">
        <f t="shared" si="408"/>
        <v>70</v>
      </c>
      <c r="AD685" s="360">
        <f t="shared" si="408"/>
        <v>70</v>
      </c>
      <c r="AE685" s="360">
        <f t="shared" si="408"/>
        <v>70</v>
      </c>
      <c r="AF685" s="360">
        <f t="shared" si="408"/>
        <v>70</v>
      </c>
      <c r="AG685" s="360">
        <f t="shared" si="408"/>
        <v>70</v>
      </c>
      <c r="AH685" s="360">
        <f t="shared" si="408"/>
        <v>70</v>
      </c>
      <c r="AI685" s="360">
        <f t="shared" si="408"/>
        <v>70</v>
      </c>
      <c r="AJ685" s="360">
        <f t="shared" si="408"/>
        <v>70</v>
      </c>
    </row>
    <row r="686" spans="4:36" outlineLevel="1" x14ac:dyDescent="0.3">
      <c r="D686" s="70">
        <f>+D685+1</f>
        <v>8</v>
      </c>
      <c r="E686" s="417" t="str">
        <f>INDEX(l.geo.nom2,D686)</f>
        <v>3G-Libre</v>
      </c>
      <c r="I686" s="138" t="s">
        <v>975</v>
      </c>
      <c r="J686" s="47">
        <f>+SUM(L686:AJ686)</f>
        <v>0</v>
      </c>
      <c r="L686" s="360">
        <f t="shared" si="407"/>
        <v>0</v>
      </c>
      <c r="M686" s="360">
        <f t="shared" si="407"/>
        <v>0</v>
      </c>
      <c r="N686" s="360">
        <f t="shared" si="407"/>
        <v>0</v>
      </c>
      <c r="O686" s="360">
        <f t="shared" si="407"/>
        <v>0</v>
      </c>
      <c r="P686" s="360">
        <f t="shared" si="407"/>
        <v>0</v>
      </c>
      <c r="Q686" s="360">
        <f t="shared" si="407"/>
        <v>0</v>
      </c>
      <c r="R686" s="360">
        <f t="shared" si="407"/>
        <v>0</v>
      </c>
      <c r="S686" s="360">
        <f t="shared" si="407"/>
        <v>0</v>
      </c>
      <c r="T686" s="360">
        <f t="shared" si="407"/>
        <v>0</v>
      </c>
      <c r="U686" s="360">
        <f t="shared" si="407"/>
        <v>0</v>
      </c>
      <c r="V686" s="360">
        <f t="shared" si="408"/>
        <v>0</v>
      </c>
      <c r="W686" s="360">
        <f t="shared" si="408"/>
        <v>0</v>
      </c>
      <c r="X686" s="360">
        <f t="shared" si="408"/>
        <v>0</v>
      </c>
      <c r="Y686" s="360">
        <f t="shared" si="408"/>
        <v>0</v>
      </c>
      <c r="Z686" s="360">
        <f t="shared" si="408"/>
        <v>0</v>
      </c>
      <c r="AA686" s="360">
        <f t="shared" si="408"/>
        <v>0</v>
      </c>
      <c r="AB686" s="360">
        <f t="shared" si="408"/>
        <v>0</v>
      </c>
      <c r="AC686" s="360">
        <f t="shared" si="408"/>
        <v>0</v>
      </c>
      <c r="AD686" s="360">
        <f t="shared" si="408"/>
        <v>0</v>
      </c>
      <c r="AE686" s="360">
        <f t="shared" si="408"/>
        <v>0</v>
      </c>
      <c r="AF686" s="360">
        <f t="shared" si="408"/>
        <v>0</v>
      </c>
      <c r="AG686" s="360">
        <f t="shared" si="408"/>
        <v>0</v>
      </c>
      <c r="AH686" s="360">
        <f t="shared" si="408"/>
        <v>0</v>
      </c>
      <c r="AI686" s="360">
        <f t="shared" si="408"/>
        <v>0</v>
      </c>
      <c r="AJ686" s="360">
        <f t="shared" si="408"/>
        <v>0</v>
      </c>
    </row>
    <row r="687" spans="4:36" outlineLevel="1" x14ac:dyDescent="0.3"/>
    <row r="688" spans="4:36" outlineLevel="1" x14ac:dyDescent="0.3">
      <c r="E688" s="415" t="s">
        <v>23</v>
      </c>
      <c r="I688" s="341" t="s">
        <v>975</v>
      </c>
      <c r="J688" s="353">
        <f>+SUM(J683:J686)</f>
        <v>3000</v>
      </c>
      <c r="L688" s="353">
        <f t="shared" ref="L688:AJ688" si="409">+SUM(L683:L686)</f>
        <v>120</v>
      </c>
      <c r="M688" s="353">
        <f t="shared" si="409"/>
        <v>120</v>
      </c>
      <c r="N688" s="353">
        <f t="shared" si="409"/>
        <v>120</v>
      </c>
      <c r="O688" s="353">
        <f t="shared" si="409"/>
        <v>120</v>
      </c>
      <c r="P688" s="353">
        <f t="shared" si="409"/>
        <v>120</v>
      </c>
      <c r="Q688" s="353">
        <f t="shared" si="409"/>
        <v>120</v>
      </c>
      <c r="R688" s="353">
        <f t="shared" si="409"/>
        <v>120</v>
      </c>
      <c r="S688" s="353">
        <f t="shared" si="409"/>
        <v>120</v>
      </c>
      <c r="T688" s="353">
        <f t="shared" si="409"/>
        <v>120</v>
      </c>
      <c r="U688" s="353">
        <f t="shared" si="409"/>
        <v>120</v>
      </c>
      <c r="V688" s="353">
        <f t="shared" si="409"/>
        <v>120</v>
      </c>
      <c r="W688" s="353">
        <f t="shared" si="409"/>
        <v>120</v>
      </c>
      <c r="X688" s="353">
        <f t="shared" si="409"/>
        <v>120</v>
      </c>
      <c r="Y688" s="353">
        <f t="shared" si="409"/>
        <v>120</v>
      </c>
      <c r="Z688" s="353">
        <f t="shared" si="409"/>
        <v>120</v>
      </c>
      <c r="AA688" s="353">
        <f t="shared" si="409"/>
        <v>120</v>
      </c>
      <c r="AB688" s="353">
        <f t="shared" si="409"/>
        <v>120</v>
      </c>
      <c r="AC688" s="353">
        <f t="shared" si="409"/>
        <v>120</v>
      </c>
      <c r="AD688" s="353">
        <f t="shared" si="409"/>
        <v>120</v>
      </c>
      <c r="AE688" s="353">
        <f t="shared" si="409"/>
        <v>120</v>
      </c>
      <c r="AF688" s="353">
        <f t="shared" si="409"/>
        <v>120</v>
      </c>
      <c r="AG688" s="353">
        <f t="shared" si="409"/>
        <v>120</v>
      </c>
      <c r="AH688" s="353">
        <f t="shared" si="409"/>
        <v>120</v>
      </c>
      <c r="AI688" s="353">
        <f t="shared" si="409"/>
        <v>120</v>
      </c>
      <c r="AJ688" s="353">
        <f t="shared" si="409"/>
        <v>120</v>
      </c>
    </row>
    <row r="689" spans="3:36" outlineLevel="1" x14ac:dyDescent="0.3"/>
    <row r="690" spans="3:36" x14ac:dyDescent="0.3">
      <c r="D690" s="68" t="s">
        <v>982</v>
      </c>
      <c r="E690" s="68"/>
      <c r="F690" s="67"/>
      <c r="G690" s="67"/>
      <c r="H690" s="67"/>
      <c r="I690" s="67"/>
      <c r="J690" s="67"/>
      <c r="K690" s="67"/>
    </row>
    <row r="692" spans="3:36" outlineLevel="1" x14ac:dyDescent="0.3">
      <c r="C692" s="69" t="s">
        <v>79</v>
      </c>
      <c r="D692" s="69" t="s">
        <v>79</v>
      </c>
      <c r="E692" s="69" t="s">
        <v>77</v>
      </c>
      <c r="F692" s="69" t="s">
        <v>981</v>
      </c>
      <c r="J692" s="69" t="s">
        <v>791</v>
      </c>
      <c r="L692" s="69" t="str">
        <f t="shared" ref="L692:AJ692" si="410">+INDEX(l.reg.nom,L$6)</f>
        <v>Amazonas</v>
      </c>
      <c r="M692" s="69" t="str">
        <f t="shared" si="410"/>
        <v>Ancash</v>
      </c>
      <c r="N692" s="69" t="str">
        <f t="shared" si="410"/>
        <v>Apurímac</v>
      </c>
      <c r="O692" s="69" t="str">
        <f t="shared" si="410"/>
        <v>Arequipa</v>
      </c>
      <c r="P692" s="69" t="str">
        <f t="shared" si="410"/>
        <v>Ayacucho</v>
      </c>
      <c r="Q692" s="69" t="str">
        <f t="shared" si="410"/>
        <v>Cajamarca</v>
      </c>
      <c r="R692" s="69" t="str">
        <f t="shared" si="410"/>
        <v>Callao</v>
      </c>
      <c r="S692" s="69" t="str">
        <f t="shared" si="410"/>
        <v>Cusco</v>
      </c>
      <c r="T692" s="69" t="str">
        <f t="shared" si="410"/>
        <v>Huancavelica</v>
      </c>
      <c r="U692" s="69" t="str">
        <f t="shared" si="410"/>
        <v>Huánuco</v>
      </c>
      <c r="V692" s="69" t="str">
        <f t="shared" si="410"/>
        <v>Ica</v>
      </c>
      <c r="W692" s="69" t="str">
        <f t="shared" si="410"/>
        <v>Junín</v>
      </c>
      <c r="X692" s="69" t="str">
        <f t="shared" si="410"/>
        <v>La Libertad</v>
      </c>
      <c r="Y692" s="69" t="str">
        <f t="shared" si="410"/>
        <v>Lambayeque</v>
      </c>
      <c r="Z692" s="69" t="str">
        <f t="shared" si="410"/>
        <v>Lima</v>
      </c>
      <c r="AA692" s="69" t="str">
        <f t="shared" si="410"/>
        <v>Loreto</v>
      </c>
      <c r="AB692" s="69" t="str">
        <f t="shared" si="410"/>
        <v>Madre de Dios</v>
      </c>
      <c r="AC692" s="69" t="str">
        <f t="shared" si="410"/>
        <v>Moquegua</v>
      </c>
      <c r="AD692" s="69" t="str">
        <f t="shared" si="410"/>
        <v>Pasco</v>
      </c>
      <c r="AE692" s="69" t="str">
        <f t="shared" si="410"/>
        <v>Piura</v>
      </c>
      <c r="AF692" s="69" t="str">
        <f t="shared" si="410"/>
        <v>Puno</v>
      </c>
      <c r="AG692" s="69" t="str">
        <f t="shared" si="410"/>
        <v>San Martín</v>
      </c>
      <c r="AH692" s="69" t="str">
        <f t="shared" si="410"/>
        <v>Tacna</v>
      </c>
      <c r="AI692" s="69" t="str">
        <f t="shared" si="410"/>
        <v>Tumbes</v>
      </c>
      <c r="AJ692" s="69" t="str">
        <f t="shared" si="410"/>
        <v>Ucayali</v>
      </c>
    </row>
    <row r="693" spans="3:36" outlineLevel="1" x14ac:dyDescent="0.3">
      <c r="C693" s="70">
        <v>1</v>
      </c>
      <c r="D693" s="70">
        <v>5</v>
      </c>
      <c r="E693" s="417" t="str">
        <f>INDEX(l.geo.nom2,D693)</f>
        <v>3G-Urbano</v>
      </c>
      <c r="F693" s="47">
        <f>+INDEX(p.ran.sec.min.3g,C693)</f>
        <v>6</v>
      </c>
      <c r="I693" s="138" t="s">
        <v>979</v>
      </c>
      <c r="J693" s="47">
        <f>+SUM(L693:AJ693)</f>
        <v>27000</v>
      </c>
      <c r="L693" s="360">
        <f t="shared" ref="L693:AJ693" si="411">+L683*$F693*p.ran.bbu.per.cell</f>
        <v>1080</v>
      </c>
      <c r="M693" s="360">
        <f t="shared" si="411"/>
        <v>1080</v>
      </c>
      <c r="N693" s="360">
        <f t="shared" si="411"/>
        <v>1080</v>
      </c>
      <c r="O693" s="360">
        <f t="shared" si="411"/>
        <v>1080</v>
      </c>
      <c r="P693" s="360">
        <f t="shared" si="411"/>
        <v>1080</v>
      </c>
      <c r="Q693" s="360">
        <f t="shared" si="411"/>
        <v>1080</v>
      </c>
      <c r="R693" s="360">
        <f t="shared" si="411"/>
        <v>1080</v>
      </c>
      <c r="S693" s="360">
        <f t="shared" si="411"/>
        <v>1080</v>
      </c>
      <c r="T693" s="360">
        <f t="shared" si="411"/>
        <v>1080</v>
      </c>
      <c r="U693" s="360">
        <f t="shared" si="411"/>
        <v>1080</v>
      </c>
      <c r="V693" s="360">
        <f t="shared" si="411"/>
        <v>1080</v>
      </c>
      <c r="W693" s="360">
        <f t="shared" si="411"/>
        <v>1080</v>
      </c>
      <c r="X693" s="360">
        <f t="shared" si="411"/>
        <v>1080</v>
      </c>
      <c r="Y693" s="360">
        <f t="shared" si="411"/>
        <v>1080</v>
      </c>
      <c r="Z693" s="360">
        <f t="shared" si="411"/>
        <v>1080</v>
      </c>
      <c r="AA693" s="360">
        <f t="shared" si="411"/>
        <v>1080</v>
      </c>
      <c r="AB693" s="360">
        <f t="shared" si="411"/>
        <v>1080</v>
      </c>
      <c r="AC693" s="360">
        <f t="shared" si="411"/>
        <v>1080</v>
      </c>
      <c r="AD693" s="360">
        <f t="shared" si="411"/>
        <v>1080</v>
      </c>
      <c r="AE693" s="360">
        <f t="shared" si="411"/>
        <v>1080</v>
      </c>
      <c r="AF693" s="360">
        <f t="shared" si="411"/>
        <v>1080</v>
      </c>
      <c r="AG693" s="360">
        <f t="shared" si="411"/>
        <v>1080</v>
      </c>
      <c r="AH693" s="360">
        <f t="shared" si="411"/>
        <v>1080</v>
      </c>
      <c r="AI693" s="360">
        <f t="shared" si="411"/>
        <v>1080</v>
      </c>
      <c r="AJ693" s="360">
        <f t="shared" si="411"/>
        <v>1080</v>
      </c>
    </row>
    <row r="694" spans="3:36" outlineLevel="1" x14ac:dyDescent="0.3">
      <c r="C694" s="70">
        <f t="shared" ref="C694:D696" si="412">+C693+1</f>
        <v>2</v>
      </c>
      <c r="D694" s="70">
        <f t="shared" si="412"/>
        <v>6</v>
      </c>
      <c r="E694" s="417" t="str">
        <f>INDEX(l.geo.nom2,D694)</f>
        <v>3G-Suburbano</v>
      </c>
      <c r="F694" s="47">
        <f>+INDEX(p.ran.sec.min.3g,C694)</f>
        <v>6</v>
      </c>
      <c r="I694" s="138" t="s">
        <v>979</v>
      </c>
      <c r="J694" s="47">
        <f>+SUM(L694:AJ694)</f>
        <v>108000</v>
      </c>
      <c r="L694" s="360">
        <f t="shared" ref="L694:AJ694" si="413">+L684*$F694*p.ran.bbu.per.cell</f>
        <v>4320</v>
      </c>
      <c r="M694" s="360">
        <f t="shared" si="413"/>
        <v>4320</v>
      </c>
      <c r="N694" s="360">
        <f t="shared" si="413"/>
        <v>4320</v>
      </c>
      <c r="O694" s="360">
        <f t="shared" si="413"/>
        <v>4320</v>
      </c>
      <c r="P694" s="360">
        <f t="shared" si="413"/>
        <v>4320</v>
      </c>
      <c r="Q694" s="360">
        <f t="shared" si="413"/>
        <v>4320</v>
      </c>
      <c r="R694" s="360">
        <f t="shared" si="413"/>
        <v>4320</v>
      </c>
      <c r="S694" s="360">
        <f t="shared" si="413"/>
        <v>4320</v>
      </c>
      <c r="T694" s="360">
        <f t="shared" si="413"/>
        <v>4320</v>
      </c>
      <c r="U694" s="360">
        <f t="shared" si="413"/>
        <v>4320</v>
      </c>
      <c r="V694" s="360">
        <f t="shared" si="413"/>
        <v>4320</v>
      </c>
      <c r="W694" s="360">
        <f t="shared" si="413"/>
        <v>4320</v>
      </c>
      <c r="X694" s="360">
        <f t="shared" si="413"/>
        <v>4320</v>
      </c>
      <c r="Y694" s="360">
        <f t="shared" si="413"/>
        <v>4320</v>
      </c>
      <c r="Z694" s="360">
        <f t="shared" si="413"/>
        <v>4320</v>
      </c>
      <c r="AA694" s="360">
        <f t="shared" si="413"/>
        <v>4320</v>
      </c>
      <c r="AB694" s="360">
        <f t="shared" si="413"/>
        <v>4320</v>
      </c>
      <c r="AC694" s="360">
        <f t="shared" si="413"/>
        <v>4320</v>
      </c>
      <c r="AD694" s="360">
        <f t="shared" si="413"/>
        <v>4320</v>
      </c>
      <c r="AE694" s="360">
        <f t="shared" si="413"/>
        <v>4320</v>
      </c>
      <c r="AF694" s="360">
        <f t="shared" si="413"/>
        <v>4320</v>
      </c>
      <c r="AG694" s="360">
        <f t="shared" si="413"/>
        <v>4320</v>
      </c>
      <c r="AH694" s="360">
        <f t="shared" si="413"/>
        <v>4320</v>
      </c>
      <c r="AI694" s="360">
        <f t="shared" si="413"/>
        <v>4320</v>
      </c>
      <c r="AJ694" s="360">
        <f t="shared" si="413"/>
        <v>4320</v>
      </c>
    </row>
    <row r="695" spans="3:36" outlineLevel="1" x14ac:dyDescent="0.3">
      <c r="C695" s="70">
        <f t="shared" si="412"/>
        <v>3</v>
      </c>
      <c r="D695" s="70">
        <f t="shared" si="412"/>
        <v>7</v>
      </c>
      <c r="E695" s="417" t="str">
        <f>INDEX(l.geo.nom2,D695)</f>
        <v>3G-Rural</v>
      </c>
      <c r="F695" s="47">
        <f>+INDEX(p.ran.sec.min.3g,C695)</f>
        <v>6</v>
      </c>
      <c r="I695" s="138" t="s">
        <v>979</v>
      </c>
      <c r="J695" s="47">
        <f>+SUM(L695:AJ695)</f>
        <v>189000</v>
      </c>
      <c r="L695" s="360">
        <f t="shared" ref="L695:AJ695" si="414">+L685*$F695*p.ran.bbu.per.cell</f>
        <v>7560</v>
      </c>
      <c r="M695" s="360">
        <f t="shared" si="414"/>
        <v>7560</v>
      </c>
      <c r="N695" s="360">
        <f t="shared" si="414"/>
        <v>7560</v>
      </c>
      <c r="O695" s="360">
        <f t="shared" si="414"/>
        <v>7560</v>
      </c>
      <c r="P695" s="360">
        <f t="shared" si="414"/>
        <v>7560</v>
      </c>
      <c r="Q695" s="360">
        <f t="shared" si="414"/>
        <v>7560</v>
      </c>
      <c r="R695" s="360">
        <f t="shared" si="414"/>
        <v>7560</v>
      </c>
      <c r="S695" s="360">
        <f t="shared" si="414"/>
        <v>7560</v>
      </c>
      <c r="T695" s="360">
        <f t="shared" si="414"/>
        <v>7560</v>
      </c>
      <c r="U695" s="360">
        <f t="shared" si="414"/>
        <v>7560</v>
      </c>
      <c r="V695" s="360">
        <f t="shared" si="414"/>
        <v>7560</v>
      </c>
      <c r="W695" s="360">
        <f t="shared" si="414"/>
        <v>7560</v>
      </c>
      <c r="X695" s="360">
        <f t="shared" si="414"/>
        <v>7560</v>
      </c>
      <c r="Y695" s="360">
        <f t="shared" si="414"/>
        <v>7560</v>
      </c>
      <c r="Z695" s="360">
        <f t="shared" si="414"/>
        <v>7560</v>
      </c>
      <c r="AA695" s="360">
        <f t="shared" si="414"/>
        <v>7560</v>
      </c>
      <c r="AB695" s="360">
        <f t="shared" si="414"/>
        <v>7560</v>
      </c>
      <c r="AC695" s="360">
        <f t="shared" si="414"/>
        <v>7560</v>
      </c>
      <c r="AD695" s="360">
        <f t="shared" si="414"/>
        <v>7560</v>
      </c>
      <c r="AE695" s="360">
        <f t="shared" si="414"/>
        <v>7560</v>
      </c>
      <c r="AF695" s="360">
        <f t="shared" si="414"/>
        <v>7560</v>
      </c>
      <c r="AG695" s="360">
        <f t="shared" si="414"/>
        <v>7560</v>
      </c>
      <c r="AH695" s="360">
        <f t="shared" si="414"/>
        <v>7560</v>
      </c>
      <c r="AI695" s="360">
        <f t="shared" si="414"/>
        <v>7560</v>
      </c>
      <c r="AJ695" s="360">
        <f t="shared" si="414"/>
        <v>7560</v>
      </c>
    </row>
    <row r="696" spans="3:36" outlineLevel="1" x14ac:dyDescent="0.3">
      <c r="C696" s="70">
        <f t="shared" si="412"/>
        <v>4</v>
      </c>
      <c r="D696" s="70">
        <f t="shared" si="412"/>
        <v>8</v>
      </c>
      <c r="E696" s="417" t="str">
        <f>INDEX(l.geo.nom2,D696)</f>
        <v>3G-Libre</v>
      </c>
      <c r="F696" s="47">
        <f>+INDEX(p.ran.sec.min.3g,C696)</f>
        <v>0</v>
      </c>
      <c r="I696" s="138" t="s">
        <v>979</v>
      </c>
      <c r="J696" s="47">
        <f>+SUM(L696:AJ696)</f>
        <v>0</v>
      </c>
      <c r="L696" s="360">
        <f t="shared" ref="L696:AJ696" si="415">+L686*$F696*p.ran.bbu.per.cell</f>
        <v>0</v>
      </c>
      <c r="M696" s="360">
        <f t="shared" si="415"/>
        <v>0</v>
      </c>
      <c r="N696" s="360">
        <f t="shared" si="415"/>
        <v>0</v>
      </c>
      <c r="O696" s="360">
        <f t="shared" si="415"/>
        <v>0</v>
      </c>
      <c r="P696" s="360">
        <f t="shared" si="415"/>
        <v>0</v>
      </c>
      <c r="Q696" s="360">
        <f t="shared" si="415"/>
        <v>0</v>
      </c>
      <c r="R696" s="360">
        <f t="shared" si="415"/>
        <v>0</v>
      </c>
      <c r="S696" s="360">
        <f t="shared" si="415"/>
        <v>0</v>
      </c>
      <c r="T696" s="360">
        <f t="shared" si="415"/>
        <v>0</v>
      </c>
      <c r="U696" s="360">
        <f t="shared" si="415"/>
        <v>0</v>
      </c>
      <c r="V696" s="360">
        <f t="shared" si="415"/>
        <v>0</v>
      </c>
      <c r="W696" s="360">
        <f t="shared" si="415"/>
        <v>0</v>
      </c>
      <c r="X696" s="360">
        <f t="shared" si="415"/>
        <v>0</v>
      </c>
      <c r="Y696" s="360">
        <f t="shared" si="415"/>
        <v>0</v>
      </c>
      <c r="Z696" s="360">
        <f t="shared" si="415"/>
        <v>0</v>
      </c>
      <c r="AA696" s="360">
        <f t="shared" si="415"/>
        <v>0</v>
      </c>
      <c r="AB696" s="360">
        <f t="shared" si="415"/>
        <v>0</v>
      </c>
      <c r="AC696" s="360">
        <f t="shared" si="415"/>
        <v>0</v>
      </c>
      <c r="AD696" s="360">
        <f t="shared" si="415"/>
        <v>0</v>
      </c>
      <c r="AE696" s="360">
        <f t="shared" si="415"/>
        <v>0</v>
      </c>
      <c r="AF696" s="360">
        <f t="shared" si="415"/>
        <v>0</v>
      </c>
      <c r="AG696" s="360">
        <f t="shared" si="415"/>
        <v>0</v>
      </c>
      <c r="AH696" s="360">
        <f t="shared" si="415"/>
        <v>0</v>
      </c>
      <c r="AI696" s="360">
        <f t="shared" si="415"/>
        <v>0</v>
      </c>
      <c r="AJ696" s="360">
        <f t="shared" si="415"/>
        <v>0</v>
      </c>
    </row>
    <row r="697" spans="3:36" outlineLevel="1" x14ac:dyDescent="0.3"/>
    <row r="698" spans="3:36" outlineLevel="1" x14ac:dyDescent="0.3">
      <c r="E698" s="415" t="s">
        <v>23</v>
      </c>
      <c r="I698" s="341" t="s">
        <v>979</v>
      </c>
      <c r="J698" s="353">
        <f>+SUM(J693:J696)</f>
        <v>324000</v>
      </c>
      <c r="L698" s="353">
        <f t="shared" ref="L698:AJ698" si="416">+SUM(L693:L696)</f>
        <v>12960</v>
      </c>
      <c r="M698" s="353">
        <f t="shared" si="416"/>
        <v>12960</v>
      </c>
      <c r="N698" s="353">
        <f t="shared" si="416"/>
        <v>12960</v>
      </c>
      <c r="O698" s="353">
        <f t="shared" si="416"/>
        <v>12960</v>
      </c>
      <c r="P698" s="353">
        <f t="shared" si="416"/>
        <v>12960</v>
      </c>
      <c r="Q698" s="353">
        <f t="shared" si="416"/>
        <v>12960</v>
      </c>
      <c r="R698" s="353">
        <f t="shared" si="416"/>
        <v>12960</v>
      </c>
      <c r="S698" s="353">
        <f t="shared" si="416"/>
        <v>12960</v>
      </c>
      <c r="T698" s="353">
        <f t="shared" si="416"/>
        <v>12960</v>
      </c>
      <c r="U698" s="353">
        <f t="shared" si="416"/>
        <v>12960</v>
      </c>
      <c r="V698" s="353">
        <f t="shared" si="416"/>
        <v>12960</v>
      </c>
      <c r="W698" s="353">
        <f t="shared" si="416"/>
        <v>12960</v>
      </c>
      <c r="X698" s="353">
        <f t="shared" si="416"/>
        <v>12960</v>
      </c>
      <c r="Y698" s="353">
        <f t="shared" si="416"/>
        <v>12960</v>
      </c>
      <c r="Z698" s="353">
        <f t="shared" si="416"/>
        <v>12960</v>
      </c>
      <c r="AA698" s="353">
        <f t="shared" si="416"/>
        <v>12960</v>
      </c>
      <c r="AB698" s="353">
        <f t="shared" si="416"/>
        <v>12960</v>
      </c>
      <c r="AC698" s="353">
        <f t="shared" si="416"/>
        <v>12960</v>
      </c>
      <c r="AD698" s="353">
        <f t="shared" si="416"/>
        <v>12960</v>
      </c>
      <c r="AE698" s="353">
        <f t="shared" si="416"/>
        <v>12960</v>
      </c>
      <c r="AF698" s="353">
        <f t="shared" si="416"/>
        <v>12960</v>
      </c>
      <c r="AG698" s="353">
        <f t="shared" si="416"/>
        <v>12960</v>
      </c>
      <c r="AH698" s="353">
        <f t="shared" si="416"/>
        <v>12960</v>
      </c>
      <c r="AI698" s="353">
        <f t="shared" si="416"/>
        <v>12960</v>
      </c>
      <c r="AJ698" s="353">
        <f t="shared" si="416"/>
        <v>12960</v>
      </c>
    </row>
    <row r="699" spans="3:36" outlineLevel="1" x14ac:dyDescent="0.3"/>
    <row r="700" spans="3:36" x14ac:dyDescent="0.3">
      <c r="D700" s="68" t="s">
        <v>980</v>
      </c>
      <c r="E700" s="68"/>
      <c r="F700" s="67"/>
      <c r="G700" s="67"/>
      <c r="H700" s="67"/>
      <c r="I700" s="67"/>
      <c r="J700" s="67"/>
      <c r="K700" s="67"/>
    </row>
    <row r="702" spans="3:36" outlineLevel="1" x14ac:dyDescent="0.3">
      <c r="D702" s="69" t="s">
        <v>76</v>
      </c>
      <c r="E702" s="69" t="s">
        <v>77</v>
      </c>
      <c r="J702" s="69" t="s">
        <v>791</v>
      </c>
      <c r="L702" s="69" t="str">
        <f t="shared" ref="L702:AJ702" si="417">+INDEX(l.reg.nom,L$6)</f>
        <v>Amazonas</v>
      </c>
      <c r="M702" s="69" t="str">
        <f t="shared" si="417"/>
        <v>Ancash</v>
      </c>
      <c r="N702" s="69" t="str">
        <f t="shared" si="417"/>
        <v>Apurímac</v>
      </c>
      <c r="O702" s="69" t="str">
        <f t="shared" si="417"/>
        <v>Arequipa</v>
      </c>
      <c r="P702" s="69" t="str">
        <f t="shared" si="417"/>
        <v>Ayacucho</v>
      </c>
      <c r="Q702" s="69" t="str">
        <f t="shared" si="417"/>
        <v>Cajamarca</v>
      </c>
      <c r="R702" s="69" t="str">
        <f t="shared" si="417"/>
        <v>Callao</v>
      </c>
      <c r="S702" s="69" t="str">
        <f t="shared" si="417"/>
        <v>Cusco</v>
      </c>
      <c r="T702" s="69" t="str">
        <f t="shared" si="417"/>
        <v>Huancavelica</v>
      </c>
      <c r="U702" s="69" t="str">
        <f t="shared" si="417"/>
        <v>Huánuco</v>
      </c>
      <c r="V702" s="69" t="str">
        <f t="shared" si="417"/>
        <v>Ica</v>
      </c>
      <c r="W702" s="69" t="str">
        <f t="shared" si="417"/>
        <v>Junín</v>
      </c>
      <c r="X702" s="69" t="str">
        <f t="shared" si="417"/>
        <v>La Libertad</v>
      </c>
      <c r="Y702" s="69" t="str">
        <f t="shared" si="417"/>
        <v>Lambayeque</v>
      </c>
      <c r="Z702" s="69" t="str">
        <f t="shared" si="417"/>
        <v>Lima</v>
      </c>
      <c r="AA702" s="69" t="str">
        <f t="shared" si="417"/>
        <v>Loreto</v>
      </c>
      <c r="AB702" s="69" t="str">
        <f t="shared" si="417"/>
        <v>Madre de Dios</v>
      </c>
      <c r="AC702" s="69" t="str">
        <f t="shared" si="417"/>
        <v>Moquegua</v>
      </c>
      <c r="AD702" s="69" t="str">
        <f t="shared" si="417"/>
        <v>Pasco</v>
      </c>
      <c r="AE702" s="69" t="str">
        <f t="shared" si="417"/>
        <v>Piura</v>
      </c>
      <c r="AF702" s="69" t="str">
        <f t="shared" si="417"/>
        <v>Puno</v>
      </c>
      <c r="AG702" s="69" t="str">
        <f t="shared" si="417"/>
        <v>San Martín</v>
      </c>
      <c r="AH702" s="69" t="str">
        <f t="shared" si="417"/>
        <v>Tacna</v>
      </c>
      <c r="AI702" s="69" t="str">
        <f t="shared" si="417"/>
        <v>Tumbes</v>
      </c>
      <c r="AJ702" s="69" t="str">
        <f t="shared" si="417"/>
        <v>Ucayali</v>
      </c>
    </row>
    <row r="703" spans="3:36" outlineLevel="1" x14ac:dyDescent="0.3">
      <c r="D703" s="70">
        <v>5</v>
      </c>
      <c r="E703" s="417" t="str">
        <f>INDEX(l.geo.nom2,D703)</f>
        <v>3G-Urbano</v>
      </c>
      <c r="I703" s="138" t="s">
        <v>979</v>
      </c>
      <c r="J703" s="47">
        <f>+SUM(L703:AJ703)</f>
        <v>0</v>
      </c>
      <c r="L703" s="360">
        <f t="shared" ref="L703:AJ703" si="418">MAX(0,L673-L693)</f>
        <v>0</v>
      </c>
      <c r="M703" s="360">
        <f t="shared" si="418"/>
        <v>0</v>
      </c>
      <c r="N703" s="360">
        <f t="shared" si="418"/>
        <v>0</v>
      </c>
      <c r="O703" s="360">
        <f t="shared" si="418"/>
        <v>0</v>
      </c>
      <c r="P703" s="360">
        <f t="shared" si="418"/>
        <v>0</v>
      </c>
      <c r="Q703" s="360">
        <f t="shared" si="418"/>
        <v>0</v>
      </c>
      <c r="R703" s="360">
        <f t="shared" si="418"/>
        <v>0</v>
      </c>
      <c r="S703" s="360">
        <f t="shared" si="418"/>
        <v>0</v>
      </c>
      <c r="T703" s="360">
        <f t="shared" si="418"/>
        <v>0</v>
      </c>
      <c r="U703" s="360">
        <f t="shared" si="418"/>
        <v>0</v>
      </c>
      <c r="V703" s="360">
        <f t="shared" si="418"/>
        <v>0</v>
      </c>
      <c r="W703" s="360">
        <f t="shared" si="418"/>
        <v>0</v>
      </c>
      <c r="X703" s="360">
        <f t="shared" si="418"/>
        <v>0</v>
      </c>
      <c r="Y703" s="360">
        <f t="shared" si="418"/>
        <v>0</v>
      </c>
      <c r="Z703" s="360">
        <f t="shared" si="418"/>
        <v>0</v>
      </c>
      <c r="AA703" s="360">
        <f t="shared" si="418"/>
        <v>0</v>
      </c>
      <c r="AB703" s="360">
        <f t="shared" si="418"/>
        <v>0</v>
      </c>
      <c r="AC703" s="360">
        <f t="shared" si="418"/>
        <v>0</v>
      </c>
      <c r="AD703" s="360">
        <f t="shared" si="418"/>
        <v>0</v>
      </c>
      <c r="AE703" s="360">
        <f t="shared" si="418"/>
        <v>0</v>
      </c>
      <c r="AF703" s="360">
        <f t="shared" si="418"/>
        <v>0</v>
      </c>
      <c r="AG703" s="360">
        <f t="shared" si="418"/>
        <v>0</v>
      </c>
      <c r="AH703" s="360">
        <f t="shared" si="418"/>
        <v>0</v>
      </c>
      <c r="AI703" s="360">
        <f t="shared" si="418"/>
        <v>0</v>
      </c>
      <c r="AJ703" s="360">
        <f t="shared" si="418"/>
        <v>0</v>
      </c>
    </row>
    <row r="704" spans="3:36" outlineLevel="1" x14ac:dyDescent="0.3">
      <c r="D704" s="70">
        <f>+D703+1</f>
        <v>6</v>
      </c>
      <c r="E704" s="417" t="str">
        <f>INDEX(l.geo.nom2,D704)</f>
        <v>3G-Suburbano</v>
      </c>
      <c r="I704" s="138" t="s">
        <v>979</v>
      </c>
      <c r="J704" s="47">
        <f>+SUM(L704:AJ704)</f>
        <v>0</v>
      </c>
      <c r="L704" s="360">
        <f t="shared" ref="L704:AJ704" si="419">MAX(0,L674-L694)</f>
        <v>0</v>
      </c>
      <c r="M704" s="360">
        <f t="shared" si="419"/>
        <v>0</v>
      </c>
      <c r="N704" s="360">
        <f t="shared" si="419"/>
        <v>0</v>
      </c>
      <c r="O704" s="360">
        <f t="shared" si="419"/>
        <v>0</v>
      </c>
      <c r="P704" s="360">
        <f t="shared" si="419"/>
        <v>0</v>
      </c>
      <c r="Q704" s="360">
        <f t="shared" si="419"/>
        <v>0</v>
      </c>
      <c r="R704" s="360">
        <f t="shared" si="419"/>
        <v>0</v>
      </c>
      <c r="S704" s="360">
        <f t="shared" si="419"/>
        <v>0</v>
      </c>
      <c r="T704" s="360">
        <f t="shared" si="419"/>
        <v>0</v>
      </c>
      <c r="U704" s="360">
        <f t="shared" si="419"/>
        <v>0</v>
      </c>
      <c r="V704" s="360">
        <f t="shared" si="419"/>
        <v>0</v>
      </c>
      <c r="W704" s="360">
        <f t="shared" si="419"/>
        <v>0</v>
      </c>
      <c r="X704" s="360">
        <f t="shared" si="419"/>
        <v>0</v>
      </c>
      <c r="Y704" s="360">
        <f t="shared" si="419"/>
        <v>0</v>
      </c>
      <c r="Z704" s="360">
        <f t="shared" si="419"/>
        <v>0</v>
      </c>
      <c r="AA704" s="360">
        <f t="shared" si="419"/>
        <v>0</v>
      </c>
      <c r="AB704" s="360">
        <f t="shared" si="419"/>
        <v>0</v>
      </c>
      <c r="AC704" s="360">
        <f t="shared" si="419"/>
        <v>0</v>
      </c>
      <c r="AD704" s="360">
        <f t="shared" si="419"/>
        <v>0</v>
      </c>
      <c r="AE704" s="360">
        <f t="shared" si="419"/>
        <v>0</v>
      </c>
      <c r="AF704" s="360">
        <f t="shared" si="419"/>
        <v>0</v>
      </c>
      <c r="AG704" s="360">
        <f t="shared" si="419"/>
        <v>0</v>
      </c>
      <c r="AH704" s="360">
        <f t="shared" si="419"/>
        <v>0</v>
      </c>
      <c r="AI704" s="360">
        <f t="shared" si="419"/>
        <v>0</v>
      </c>
      <c r="AJ704" s="360">
        <f t="shared" si="419"/>
        <v>0</v>
      </c>
    </row>
    <row r="705" spans="4:36" outlineLevel="1" x14ac:dyDescent="0.3">
      <c r="D705" s="70">
        <f>+D704+1</f>
        <v>7</v>
      </c>
      <c r="E705" s="417" t="str">
        <f>INDEX(l.geo.nom2,D705)</f>
        <v>3G-Rural</v>
      </c>
      <c r="I705" s="138" t="s">
        <v>979</v>
      </c>
      <c r="J705" s="47">
        <f>+SUM(L705:AJ705)</f>
        <v>0</v>
      </c>
      <c r="L705" s="360">
        <f t="shared" ref="L705:AJ705" si="420">MAX(0,L675-L695)</f>
        <v>0</v>
      </c>
      <c r="M705" s="360">
        <f t="shared" si="420"/>
        <v>0</v>
      </c>
      <c r="N705" s="360">
        <f t="shared" si="420"/>
        <v>0</v>
      </c>
      <c r="O705" s="360">
        <f t="shared" si="420"/>
        <v>0</v>
      </c>
      <c r="P705" s="360">
        <f t="shared" si="420"/>
        <v>0</v>
      </c>
      <c r="Q705" s="360">
        <f t="shared" si="420"/>
        <v>0</v>
      </c>
      <c r="R705" s="360">
        <f t="shared" si="420"/>
        <v>0</v>
      </c>
      <c r="S705" s="360">
        <f t="shared" si="420"/>
        <v>0</v>
      </c>
      <c r="T705" s="360">
        <f t="shared" si="420"/>
        <v>0</v>
      </c>
      <c r="U705" s="360">
        <f t="shared" si="420"/>
        <v>0</v>
      </c>
      <c r="V705" s="360">
        <f t="shared" si="420"/>
        <v>0</v>
      </c>
      <c r="W705" s="360">
        <f t="shared" si="420"/>
        <v>0</v>
      </c>
      <c r="X705" s="360">
        <f t="shared" si="420"/>
        <v>0</v>
      </c>
      <c r="Y705" s="360">
        <f t="shared" si="420"/>
        <v>0</v>
      </c>
      <c r="Z705" s="360">
        <f t="shared" si="420"/>
        <v>0</v>
      </c>
      <c r="AA705" s="360">
        <f t="shared" si="420"/>
        <v>0</v>
      </c>
      <c r="AB705" s="360">
        <f t="shared" si="420"/>
        <v>0</v>
      </c>
      <c r="AC705" s="360">
        <f t="shared" si="420"/>
        <v>0</v>
      </c>
      <c r="AD705" s="360">
        <f t="shared" si="420"/>
        <v>0</v>
      </c>
      <c r="AE705" s="360">
        <f t="shared" si="420"/>
        <v>0</v>
      </c>
      <c r="AF705" s="360">
        <f t="shared" si="420"/>
        <v>0</v>
      </c>
      <c r="AG705" s="360">
        <f t="shared" si="420"/>
        <v>0</v>
      </c>
      <c r="AH705" s="360">
        <f t="shared" si="420"/>
        <v>0</v>
      </c>
      <c r="AI705" s="360">
        <f t="shared" si="420"/>
        <v>0</v>
      </c>
      <c r="AJ705" s="360">
        <f t="shared" si="420"/>
        <v>0</v>
      </c>
    </row>
    <row r="706" spans="4:36" outlineLevel="1" x14ac:dyDescent="0.3">
      <c r="D706" s="70">
        <f>+D705+1</f>
        <v>8</v>
      </c>
      <c r="E706" s="417" t="str">
        <f>INDEX(l.geo.nom2,D706)</f>
        <v>3G-Libre</v>
      </c>
      <c r="I706" s="138" t="s">
        <v>979</v>
      </c>
      <c r="J706" s="47">
        <f>+SUM(L706:AJ706)</f>
        <v>0</v>
      </c>
      <c r="L706" s="360">
        <f t="shared" ref="L706:AJ706" si="421">MAX(0,L676-L696)</f>
        <v>0</v>
      </c>
      <c r="M706" s="360">
        <f t="shared" si="421"/>
        <v>0</v>
      </c>
      <c r="N706" s="360">
        <f t="shared" si="421"/>
        <v>0</v>
      </c>
      <c r="O706" s="360">
        <f t="shared" si="421"/>
        <v>0</v>
      </c>
      <c r="P706" s="360">
        <f t="shared" si="421"/>
        <v>0</v>
      </c>
      <c r="Q706" s="360">
        <f t="shared" si="421"/>
        <v>0</v>
      </c>
      <c r="R706" s="360">
        <f t="shared" si="421"/>
        <v>0</v>
      </c>
      <c r="S706" s="360">
        <f t="shared" si="421"/>
        <v>0</v>
      </c>
      <c r="T706" s="360">
        <f t="shared" si="421"/>
        <v>0</v>
      </c>
      <c r="U706" s="360">
        <f t="shared" si="421"/>
        <v>0</v>
      </c>
      <c r="V706" s="360">
        <f t="shared" si="421"/>
        <v>0</v>
      </c>
      <c r="W706" s="360">
        <f t="shared" si="421"/>
        <v>0</v>
      </c>
      <c r="X706" s="360">
        <f t="shared" si="421"/>
        <v>0</v>
      </c>
      <c r="Y706" s="360">
        <f t="shared" si="421"/>
        <v>0</v>
      </c>
      <c r="Z706" s="360">
        <f t="shared" si="421"/>
        <v>0</v>
      </c>
      <c r="AA706" s="360">
        <f t="shared" si="421"/>
        <v>0</v>
      </c>
      <c r="AB706" s="360">
        <f t="shared" si="421"/>
        <v>0</v>
      </c>
      <c r="AC706" s="360">
        <f t="shared" si="421"/>
        <v>0</v>
      </c>
      <c r="AD706" s="360">
        <f t="shared" si="421"/>
        <v>0</v>
      </c>
      <c r="AE706" s="360">
        <f t="shared" si="421"/>
        <v>0</v>
      </c>
      <c r="AF706" s="360">
        <f t="shared" si="421"/>
        <v>0</v>
      </c>
      <c r="AG706" s="360">
        <f t="shared" si="421"/>
        <v>0</v>
      </c>
      <c r="AH706" s="360">
        <f t="shared" si="421"/>
        <v>0</v>
      </c>
      <c r="AI706" s="360">
        <f t="shared" si="421"/>
        <v>0</v>
      </c>
      <c r="AJ706" s="360">
        <f t="shared" si="421"/>
        <v>0</v>
      </c>
    </row>
    <row r="707" spans="4:36" outlineLevel="1" x14ac:dyDescent="0.3"/>
    <row r="708" spans="4:36" outlineLevel="1" x14ac:dyDescent="0.3">
      <c r="E708" s="415" t="s">
        <v>23</v>
      </c>
      <c r="I708" s="341" t="s">
        <v>979</v>
      </c>
      <c r="J708" s="353">
        <f>+SUM(J703:J706)</f>
        <v>0</v>
      </c>
      <c r="L708" s="353">
        <f t="shared" ref="L708:AJ708" si="422">+SUM(L703:L706)</f>
        <v>0</v>
      </c>
      <c r="M708" s="353">
        <f t="shared" si="422"/>
        <v>0</v>
      </c>
      <c r="N708" s="353">
        <f t="shared" si="422"/>
        <v>0</v>
      </c>
      <c r="O708" s="353">
        <f t="shared" si="422"/>
        <v>0</v>
      </c>
      <c r="P708" s="353">
        <f t="shared" si="422"/>
        <v>0</v>
      </c>
      <c r="Q708" s="353">
        <f t="shared" si="422"/>
        <v>0</v>
      </c>
      <c r="R708" s="353">
        <f t="shared" si="422"/>
        <v>0</v>
      </c>
      <c r="S708" s="353">
        <f t="shared" si="422"/>
        <v>0</v>
      </c>
      <c r="T708" s="353">
        <f t="shared" si="422"/>
        <v>0</v>
      </c>
      <c r="U708" s="353">
        <f t="shared" si="422"/>
        <v>0</v>
      </c>
      <c r="V708" s="353">
        <f t="shared" si="422"/>
        <v>0</v>
      </c>
      <c r="W708" s="353">
        <f t="shared" si="422"/>
        <v>0</v>
      </c>
      <c r="X708" s="353">
        <f t="shared" si="422"/>
        <v>0</v>
      </c>
      <c r="Y708" s="353">
        <f t="shared" si="422"/>
        <v>0</v>
      </c>
      <c r="Z708" s="353">
        <f t="shared" si="422"/>
        <v>0</v>
      </c>
      <c r="AA708" s="353">
        <f t="shared" si="422"/>
        <v>0</v>
      </c>
      <c r="AB708" s="353">
        <f t="shared" si="422"/>
        <v>0</v>
      </c>
      <c r="AC708" s="353">
        <f t="shared" si="422"/>
        <v>0</v>
      </c>
      <c r="AD708" s="353">
        <f t="shared" si="422"/>
        <v>0</v>
      </c>
      <c r="AE708" s="353">
        <f t="shared" si="422"/>
        <v>0</v>
      </c>
      <c r="AF708" s="353">
        <f t="shared" si="422"/>
        <v>0</v>
      </c>
      <c r="AG708" s="353">
        <f t="shared" si="422"/>
        <v>0</v>
      </c>
      <c r="AH708" s="353">
        <f t="shared" si="422"/>
        <v>0</v>
      </c>
      <c r="AI708" s="353">
        <f t="shared" si="422"/>
        <v>0</v>
      </c>
      <c r="AJ708" s="353">
        <f t="shared" si="422"/>
        <v>0</v>
      </c>
    </row>
    <row r="709" spans="4:36" outlineLevel="1" x14ac:dyDescent="0.3"/>
    <row r="710" spans="4:36" x14ac:dyDescent="0.3">
      <c r="D710" s="68" t="s">
        <v>978</v>
      </c>
      <c r="E710" s="68"/>
      <c r="F710" s="67"/>
      <c r="G710" s="67"/>
      <c r="H710" s="67"/>
      <c r="I710" s="67"/>
      <c r="J710" s="67"/>
      <c r="K710" s="67"/>
    </row>
    <row r="712" spans="4:36" outlineLevel="1" x14ac:dyDescent="0.3">
      <c r="D712" s="69" t="s">
        <v>76</v>
      </c>
      <c r="E712" s="69" t="s">
        <v>77</v>
      </c>
      <c r="J712" s="69" t="s">
        <v>791</v>
      </c>
      <c r="L712" s="69" t="str">
        <f t="shared" ref="L712:AJ712" si="423">+INDEX(l.reg.nom,L$6)</f>
        <v>Amazonas</v>
      </c>
      <c r="M712" s="69" t="str">
        <f t="shared" si="423"/>
        <v>Ancash</v>
      </c>
      <c r="N712" s="69" t="str">
        <f t="shared" si="423"/>
        <v>Apurímac</v>
      </c>
      <c r="O712" s="69" t="str">
        <f t="shared" si="423"/>
        <v>Arequipa</v>
      </c>
      <c r="P712" s="69" t="str">
        <f t="shared" si="423"/>
        <v>Ayacucho</v>
      </c>
      <c r="Q712" s="69" t="str">
        <f t="shared" si="423"/>
        <v>Cajamarca</v>
      </c>
      <c r="R712" s="69" t="str">
        <f t="shared" si="423"/>
        <v>Callao</v>
      </c>
      <c r="S712" s="69" t="str">
        <f t="shared" si="423"/>
        <v>Cusco</v>
      </c>
      <c r="T712" s="69" t="str">
        <f t="shared" si="423"/>
        <v>Huancavelica</v>
      </c>
      <c r="U712" s="69" t="str">
        <f t="shared" si="423"/>
        <v>Huánuco</v>
      </c>
      <c r="V712" s="69" t="str">
        <f t="shared" si="423"/>
        <v>Ica</v>
      </c>
      <c r="W712" s="69" t="str">
        <f t="shared" si="423"/>
        <v>Junín</v>
      </c>
      <c r="X712" s="69" t="str">
        <f t="shared" si="423"/>
        <v>La Libertad</v>
      </c>
      <c r="Y712" s="69" t="str">
        <f t="shared" si="423"/>
        <v>Lambayeque</v>
      </c>
      <c r="Z712" s="69" t="str">
        <f t="shared" si="423"/>
        <v>Lima</v>
      </c>
      <c r="AA712" s="69" t="str">
        <f t="shared" si="423"/>
        <v>Loreto</v>
      </c>
      <c r="AB712" s="69" t="str">
        <f t="shared" si="423"/>
        <v>Madre de Dios</v>
      </c>
      <c r="AC712" s="69" t="str">
        <f t="shared" si="423"/>
        <v>Moquegua</v>
      </c>
      <c r="AD712" s="69" t="str">
        <f t="shared" si="423"/>
        <v>Pasco</v>
      </c>
      <c r="AE712" s="69" t="str">
        <f t="shared" si="423"/>
        <v>Piura</v>
      </c>
      <c r="AF712" s="69" t="str">
        <f t="shared" si="423"/>
        <v>Puno</v>
      </c>
      <c r="AG712" s="69" t="str">
        <f t="shared" si="423"/>
        <v>San Martín</v>
      </c>
      <c r="AH712" s="69" t="str">
        <f t="shared" si="423"/>
        <v>Tacna</v>
      </c>
      <c r="AI712" s="69" t="str">
        <f t="shared" si="423"/>
        <v>Tumbes</v>
      </c>
      <c r="AJ712" s="69" t="str">
        <f t="shared" si="423"/>
        <v>Ucayali</v>
      </c>
    </row>
    <row r="713" spans="4:36" outlineLevel="1" x14ac:dyDescent="0.3">
      <c r="D713" s="70">
        <v>5</v>
      </c>
      <c r="E713" s="417" t="str">
        <f>INDEX(l.geo.nom2,D713)</f>
        <v>3G-Urbano</v>
      </c>
      <c r="I713" s="138" t="s">
        <v>963</v>
      </c>
      <c r="J713" s="47">
        <f>+SUM(L713:AJ713)</f>
        <v>0</v>
      </c>
      <c r="L713" s="360">
        <f>+_xlfn.CEILING.MATH(L703/'Parámetros.RAN-Backhaul'!$J$416,1)</f>
        <v>0</v>
      </c>
      <c r="M713" s="360">
        <f>+_xlfn.CEILING.MATH(M703/'Parámetros.RAN-Backhaul'!$J$416,1)</f>
        <v>0</v>
      </c>
      <c r="N713" s="360">
        <f>+_xlfn.CEILING.MATH(N703/'Parámetros.RAN-Backhaul'!$J$416,1)</f>
        <v>0</v>
      </c>
      <c r="O713" s="360">
        <f>+_xlfn.CEILING.MATH(O703/'Parámetros.RAN-Backhaul'!$J$416,1)</f>
        <v>0</v>
      </c>
      <c r="P713" s="360">
        <f>+_xlfn.CEILING.MATH(P703/'Parámetros.RAN-Backhaul'!$J$416,1)</f>
        <v>0</v>
      </c>
      <c r="Q713" s="360">
        <f>+_xlfn.CEILING.MATH(Q703/'Parámetros.RAN-Backhaul'!$J$416,1)</f>
        <v>0</v>
      </c>
      <c r="R713" s="360">
        <f>+_xlfn.CEILING.MATH(R703/'Parámetros.RAN-Backhaul'!$J$416,1)</f>
        <v>0</v>
      </c>
      <c r="S713" s="360">
        <f>+_xlfn.CEILING.MATH(S703/'Parámetros.RAN-Backhaul'!$J$416,1)</f>
        <v>0</v>
      </c>
      <c r="T713" s="360">
        <f>+_xlfn.CEILING.MATH(T703/'Parámetros.RAN-Backhaul'!$J$416,1)</f>
        <v>0</v>
      </c>
      <c r="U713" s="360">
        <f>+_xlfn.CEILING.MATH(U703/'Parámetros.RAN-Backhaul'!$J$416,1)</f>
        <v>0</v>
      </c>
      <c r="V713" s="360">
        <f>+_xlfn.CEILING.MATH(V703/'Parámetros.RAN-Backhaul'!$J$416,1)</f>
        <v>0</v>
      </c>
      <c r="W713" s="360">
        <f>+_xlfn.CEILING.MATH(W703/'Parámetros.RAN-Backhaul'!$J$416,1)</f>
        <v>0</v>
      </c>
      <c r="X713" s="360">
        <f>+_xlfn.CEILING.MATH(X703/'Parámetros.RAN-Backhaul'!$J$416,1)</f>
        <v>0</v>
      </c>
      <c r="Y713" s="360">
        <f>+_xlfn.CEILING.MATH(Y703/'Parámetros.RAN-Backhaul'!$J$416,1)</f>
        <v>0</v>
      </c>
      <c r="Z713" s="360">
        <f>+_xlfn.CEILING.MATH(Z703/'Parámetros.RAN-Backhaul'!$J$416,1)</f>
        <v>0</v>
      </c>
      <c r="AA713" s="360">
        <f>+_xlfn.CEILING.MATH(AA703/'Parámetros.RAN-Backhaul'!$J$416,1)</f>
        <v>0</v>
      </c>
      <c r="AB713" s="360">
        <f>+_xlfn.CEILING.MATH(AB703/'Parámetros.RAN-Backhaul'!$J$416,1)</f>
        <v>0</v>
      </c>
      <c r="AC713" s="360">
        <f>+_xlfn.CEILING.MATH(AC703/'Parámetros.RAN-Backhaul'!$J$416,1)</f>
        <v>0</v>
      </c>
      <c r="AD713" s="360">
        <f>+_xlfn.CEILING.MATH(AD703/'Parámetros.RAN-Backhaul'!$J$416,1)</f>
        <v>0</v>
      </c>
      <c r="AE713" s="360">
        <f>+_xlfn.CEILING.MATH(AE703/'Parámetros.RAN-Backhaul'!$J$416,1)</f>
        <v>0</v>
      </c>
      <c r="AF713" s="360">
        <f>+_xlfn.CEILING.MATH(AF703/'Parámetros.RAN-Backhaul'!$J$416,1)</f>
        <v>0</v>
      </c>
      <c r="AG713" s="360">
        <f>+_xlfn.CEILING.MATH(AG703/'Parámetros.RAN-Backhaul'!$J$416,1)</f>
        <v>0</v>
      </c>
      <c r="AH713" s="360">
        <f>+_xlfn.CEILING.MATH(AH703/'Parámetros.RAN-Backhaul'!$J$416,1)</f>
        <v>0</v>
      </c>
      <c r="AI713" s="360">
        <f>+_xlfn.CEILING.MATH(AI703/'Parámetros.RAN-Backhaul'!$J$416,1)</f>
        <v>0</v>
      </c>
      <c r="AJ713" s="360">
        <f>+_xlfn.CEILING.MATH(AJ703/'Parámetros.RAN-Backhaul'!$J$416,1)</f>
        <v>0</v>
      </c>
    </row>
    <row r="714" spans="4:36" outlineLevel="1" x14ac:dyDescent="0.3">
      <c r="D714" s="70">
        <f>+D713+1</f>
        <v>6</v>
      </c>
      <c r="E714" s="417" t="str">
        <f>INDEX(l.geo.nom2,D714)</f>
        <v>3G-Suburbano</v>
      </c>
      <c r="I714" s="138" t="s">
        <v>963</v>
      </c>
      <c r="J714" s="47">
        <f>+SUM(L714:AJ714)</f>
        <v>0</v>
      </c>
      <c r="L714" s="360">
        <f>+_xlfn.CEILING.MATH(L704/'Parámetros.RAN-Backhaul'!$J$416,1)</f>
        <v>0</v>
      </c>
      <c r="M714" s="360">
        <f>+_xlfn.CEILING.MATH(M704/'Parámetros.RAN-Backhaul'!$J$416,1)</f>
        <v>0</v>
      </c>
      <c r="N714" s="360">
        <f>+_xlfn.CEILING.MATH(N704/'Parámetros.RAN-Backhaul'!$J$416,1)</f>
        <v>0</v>
      </c>
      <c r="O714" s="360">
        <f>+_xlfn.CEILING.MATH(O704/'Parámetros.RAN-Backhaul'!$J$416,1)</f>
        <v>0</v>
      </c>
      <c r="P714" s="360">
        <f>+_xlfn.CEILING.MATH(P704/'Parámetros.RAN-Backhaul'!$J$416,1)</f>
        <v>0</v>
      </c>
      <c r="Q714" s="360">
        <f>+_xlfn.CEILING.MATH(Q704/'Parámetros.RAN-Backhaul'!$J$416,1)</f>
        <v>0</v>
      </c>
      <c r="R714" s="360">
        <f>+_xlfn.CEILING.MATH(R704/'Parámetros.RAN-Backhaul'!$J$416,1)</f>
        <v>0</v>
      </c>
      <c r="S714" s="360">
        <f>+_xlfn.CEILING.MATH(S704/'Parámetros.RAN-Backhaul'!$J$416,1)</f>
        <v>0</v>
      </c>
      <c r="T714" s="360">
        <f>+_xlfn.CEILING.MATH(T704/'Parámetros.RAN-Backhaul'!$J$416,1)</f>
        <v>0</v>
      </c>
      <c r="U714" s="360">
        <f>+_xlfn.CEILING.MATH(U704/'Parámetros.RAN-Backhaul'!$J$416,1)</f>
        <v>0</v>
      </c>
      <c r="V714" s="360">
        <f>+_xlfn.CEILING.MATH(V704/'Parámetros.RAN-Backhaul'!$J$416,1)</f>
        <v>0</v>
      </c>
      <c r="W714" s="360">
        <f>+_xlfn.CEILING.MATH(W704/'Parámetros.RAN-Backhaul'!$J$416,1)</f>
        <v>0</v>
      </c>
      <c r="X714" s="360">
        <f>+_xlfn.CEILING.MATH(X704/'Parámetros.RAN-Backhaul'!$J$416,1)</f>
        <v>0</v>
      </c>
      <c r="Y714" s="360">
        <f>+_xlfn.CEILING.MATH(Y704/'Parámetros.RAN-Backhaul'!$J$416,1)</f>
        <v>0</v>
      </c>
      <c r="Z714" s="360">
        <f>+_xlfn.CEILING.MATH(Z704/'Parámetros.RAN-Backhaul'!$J$416,1)</f>
        <v>0</v>
      </c>
      <c r="AA714" s="360">
        <f>+_xlfn.CEILING.MATH(AA704/'Parámetros.RAN-Backhaul'!$J$416,1)</f>
        <v>0</v>
      </c>
      <c r="AB714" s="360">
        <f>+_xlfn.CEILING.MATH(AB704/'Parámetros.RAN-Backhaul'!$J$416,1)</f>
        <v>0</v>
      </c>
      <c r="AC714" s="360">
        <f>+_xlfn.CEILING.MATH(AC704/'Parámetros.RAN-Backhaul'!$J$416,1)</f>
        <v>0</v>
      </c>
      <c r="AD714" s="360">
        <f>+_xlfn.CEILING.MATH(AD704/'Parámetros.RAN-Backhaul'!$J$416,1)</f>
        <v>0</v>
      </c>
      <c r="AE714" s="360">
        <f>+_xlfn.CEILING.MATH(AE704/'Parámetros.RAN-Backhaul'!$J$416,1)</f>
        <v>0</v>
      </c>
      <c r="AF714" s="360">
        <f>+_xlfn.CEILING.MATH(AF704/'Parámetros.RAN-Backhaul'!$J$416,1)</f>
        <v>0</v>
      </c>
      <c r="AG714" s="360">
        <f>+_xlfn.CEILING.MATH(AG704/'Parámetros.RAN-Backhaul'!$J$416,1)</f>
        <v>0</v>
      </c>
      <c r="AH714" s="360">
        <f>+_xlfn.CEILING.MATH(AH704/'Parámetros.RAN-Backhaul'!$J$416,1)</f>
        <v>0</v>
      </c>
      <c r="AI714" s="360">
        <f>+_xlfn.CEILING.MATH(AI704/'Parámetros.RAN-Backhaul'!$J$416,1)</f>
        <v>0</v>
      </c>
      <c r="AJ714" s="360">
        <f>+_xlfn.CEILING.MATH(AJ704/'Parámetros.RAN-Backhaul'!$J$416,1)</f>
        <v>0</v>
      </c>
    </row>
    <row r="715" spans="4:36" outlineLevel="1" x14ac:dyDescent="0.3">
      <c r="D715" s="70">
        <f>+D714+1</f>
        <v>7</v>
      </c>
      <c r="E715" s="417" t="str">
        <f>INDEX(l.geo.nom2,D715)</f>
        <v>3G-Rural</v>
      </c>
      <c r="I715" s="138" t="s">
        <v>963</v>
      </c>
      <c r="J715" s="47">
        <f>+SUM(L715:AJ715)</f>
        <v>0</v>
      </c>
      <c r="L715" s="360">
        <f>+_xlfn.CEILING.MATH(L705/'Parámetros.RAN-Backhaul'!$J$416,1)</f>
        <v>0</v>
      </c>
      <c r="M715" s="360">
        <f>+_xlfn.CEILING.MATH(M705/'Parámetros.RAN-Backhaul'!$J$416,1)</f>
        <v>0</v>
      </c>
      <c r="N715" s="360">
        <f>+_xlfn.CEILING.MATH(N705/'Parámetros.RAN-Backhaul'!$J$416,1)</f>
        <v>0</v>
      </c>
      <c r="O715" s="360">
        <f>+_xlfn.CEILING.MATH(O705/'Parámetros.RAN-Backhaul'!$J$416,1)</f>
        <v>0</v>
      </c>
      <c r="P715" s="360">
        <f>+_xlfn.CEILING.MATH(P705/'Parámetros.RAN-Backhaul'!$J$416,1)</f>
        <v>0</v>
      </c>
      <c r="Q715" s="360">
        <f>+_xlfn.CEILING.MATH(Q705/'Parámetros.RAN-Backhaul'!$J$416,1)</f>
        <v>0</v>
      </c>
      <c r="R715" s="360">
        <f>+_xlfn.CEILING.MATH(R705/'Parámetros.RAN-Backhaul'!$J$416,1)</f>
        <v>0</v>
      </c>
      <c r="S715" s="360">
        <f>+_xlfn.CEILING.MATH(S705/'Parámetros.RAN-Backhaul'!$J$416,1)</f>
        <v>0</v>
      </c>
      <c r="T715" s="360">
        <f>+_xlfn.CEILING.MATH(T705/'Parámetros.RAN-Backhaul'!$J$416,1)</f>
        <v>0</v>
      </c>
      <c r="U715" s="360">
        <f>+_xlfn.CEILING.MATH(U705/'Parámetros.RAN-Backhaul'!$J$416,1)</f>
        <v>0</v>
      </c>
      <c r="V715" s="360">
        <f>+_xlfn.CEILING.MATH(V705/'Parámetros.RAN-Backhaul'!$J$416,1)</f>
        <v>0</v>
      </c>
      <c r="W715" s="360">
        <f>+_xlfn.CEILING.MATH(W705/'Parámetros.RAN-Backhaul'!$J$416,1)</f>
        <v>0</v>
      </c>
      <c r="X715" s="360">
        <f>+_xlfn.CEILING.MATH(X705/'Parámetros.RAN-Backhaul'!$J$416,1)</f>
        <v>0</v>
      </c>
      <c r="Y715" s="360">
        <f>+_xlfn.CEILING.MATH(Y705/'Parámetros.RAN-Backhaul'!$J$416,1)</f>
        <v>0</v>
      </c>
      <c r="Z715" s="360">
        <f>+_xlfn.CEILING.MATH(Z705/'Parámetros.RAN-Backhaul'!$J$416,1)</f>
        <v>0</v>
      </c>
      <c r="AA715" s="360">
        <f>+_xlfn.CEILING.MATH(AA705/'Parámetros.RAN-Backhaul'!$J$416,1)</f>
        <v>0</v>
      </c>
      <c r="AB715" s="360">
        <f>+_xlfn.CEILING.MATH(AB705/'Parámetros.RAN-Backhaul'!$J$416,1)</f>
        <v>0</v>
      </c>
      <c r="AC715" s="360">
        <f>+_xlfn.CEILING.MATH(AC705/'Parámetros.RAN-Backhaul'!$J$416,1)</f>
        <v>0</v>
      </c>
      <c r="AD715" s="360">
        <f>+_xlfn.CEILING.MATH(AD705/'Parámetros.RAN-Backhaul'!$J$416,1)</f>
        <v>0</v>
      </c>
      <c r="AE715" s="360">
        <f>+_xlfn.CEILING.MATH(AE705/'Parámetros.RAN-Backhaul'!$J$416,1)</f>
        <v>0</v>
      </c>
      <c r="AF715" s="360">
        <f>+_xlfn.CEILING.MATH(AF705/'Parámetros.RAN-Backhaul'!$J$416,1)</f>
        <v>0</v>
      </c>
      <c r="AG715" s="360">
        <f>+_xlfn.CEILING.MATH(AG705/'Parámetros.RAN-Backhaul'!$J$416,1)</f>
        <v>0</v>
      </c>
      <c r="AH715" s="360">
        <f>+_xlfn.CEILING.MATH(AH705/'Parámetros.RAN-Backhaul'!$J$416,1)</f>
        <v>0</v>
      </c>
      <c r="AI715" s="360">
        <f>+_xlfn.CEILING.MATH(AI705/'Parámetros.RAN-Backhaul'!$J$416,1)</f>
        <v>0</v>
      </c>
      <c r="AJ715" s="360">
        <f>+_xlfn.CEILING.MATH(AJ705/'Parámetros.RAN-Backhaul'!$J$416,1)</f>
        <v>0</v>
      </c>
    </row>
    <row r="716" spans="4:36" outlineLevel="1" x14ac:dyDescent="0.3">
      <c r="D716" s="70">
        <f>+D715+1</f>
        <v>8</v>
      </c>
      <c r="E716" s="417" t="str">
        <f>INDEX(l.geo.nom2,D716)</f>
        <v>3G-Libre</v>
      </c>
      <c r="I716" s="138" t="s">
        <v>963</v>
      </c>
      <c r="J716" s="47">
        <f>+SUM(L716:AJ716)</f>
        <v>0</v>
      </c>
      <c r="L716" s="360">
        <f>+_xlfn.CEILING.MATH(L706/'Parámetros.RAN-Backhaul'!$J$416,1)</f>
        <v>0</v>
      </c>
      <c r="M716" s="360">
        <f>+_xlfn.CEILING.MATH(M706/'Parámetros.RAN-Backhaul'!$J$416,1)</f>
        <v>0</v>
      </c>
      <c r="N716" s="360">
        <f>+_xlfn.CEILING.MATH(N706/'Parámetros.RAN-Backhaul'!$J$416,1)</f>
        <v>0</v>
      </c>
      <c r="O716" s="360">
        <f>+_xlfn.CEILING.MATH(O706/'Parámetros.RAN-Backhaul'!$J$416,1)</f>
        <v>0</v>
      </c>
      <c r="P716" s="360">
        <f>+_xlfn.CEILING.MATH(P706/'Parámetros.RAN-Backhaul'!$J$416,1)</f>
        <v>0</v>
      </c>
      <c r="Q716" s="360">
        <f>+_xlfn.CEILING.MATH(Q706/'Parámetros.RAN-Backhaul'!$J$416,1)</f>
        <v>0</v>
      </c>
      <c r="R716" s="360">
        <f>+_xlfn.CEILING.MATH(R706/'Parámetros.RAN-Backhaul'!$J$416,1)</f>
        <v>0</v>
      </c>
      <c r="S716" s="360">
        <f>+_xlfn.CEILING.MATH(S706/'Parámetros.RAN-Backhaul'!$J$416,1)</f>
        <v>0</v>
      </c>
      <c r="T716" s="360">
        <f>+_xlfn.CEILING.MATH(T706/'Parámetros.RAN-Backhaul'!$J$416,1)</f>
        <v>0</v>
      </c>
      <c r="U716" s="360">
        <f>+_xlfn.CEILING.MATH(U706/'Parámetros.RAN-Backhaul'!$J$416,1)</f>
        <v>0</v>
      </c>
      <c r="V716" s="360">
        <f>+_xlfn.CEILING.MATH(V706/'Parámetros.RAN-Backhaul'!$J$416,1)</f>
        <v>0</v>
      </c>
      <c r="W716" s="360">
        <f>+_xlfn.CEILING.MATH(W706/'Parámetros.RAN-Backhaul'!$J$416,1)</f>
        <v>0</v>
      </c>
      <c r="X716" s="360">
        <f>+_xlfn.CEILING.MATH(X706/'Parámetros.RAN-Backhaul'!$J$416,1)</f>
        <v>0</v>
      </c>
      <c r="Y716" s="360">
        <f>+_xlfn.CEILING.MATH(Y706/'Parámetros.RAN-Backhaul'!$J$416,1)</f>
        <v>0</v>
      </c>
      <c r="Z716" s="360">
        <f>+_xlfn.CEILING.MATH(Z706/'Parámetros.RAN-Backhaul'!$J$416,1)</f>
        <v>0</v>
      </c>
      <c r="AA716" s="360">
        <f>+_xlfn.CEILING.MATH(AA706/'Parámetros.RAN-Backhaul'!$J$416,1)</f>
        <v>0</v>
      </c>
      <c r="AB716" s="360">
        <f>+_xlfn.CEILING.MATH(AB706/'Parámetros.RAN-Backhaul'!$J$416,1)</f>
        <v>0</v>
      </c>
      <c r="AC716" s="360">
        <f>+_xlfn.CEILING.MATH(AC706/'Parámetros.RAN-Backhaul'!$J$416,1)</f>
        <v>0</v>
      </c>
      <c r="AD716" s="360">
        <f>+_xlfn.CEILING.MATH(AD706/'Parámetros.RAN-Backhaul'!$J$416,1)</f>
        <v>0</v>
      </c>
      <c r="AE716" s="360">
        <f>+_xlfn.CEILING.MATH(AE706/'Parámetros.RAN-Backhaul'!$J$416,1)</f>
        <v>0</v>
      </c>
      <c r="AF716" s="360">
        <f>+_xlfn.CEILING.MATH(AF706/'Parámetros.RAN-Backhaul'!$J$416,1)</f>
        <v>0</v>
      </c>
      <c r="AG716" s="360">
        <f>+_xlfn.CEILING.MATH(AG706/'Parámetros.RAN-Backhaul'!$J$416,1)</f>
        <v>0</v>
      </c>
      <c r="AH716" s="360">
        <f>+_xlfn.CEILING.MATH(AH706/'Parámetros.RAN-Backhaul'!$J$416,1)</f>
        <v>0</v>
      </c>
      <c r="AI716" s="360">
        <f>+_xlfn.CEILING.MATH(AI706/'Parámetros.RAN-Backhaul'!$J$416,1)</f>
        <v>0</v>
      </c>
      <c r="AJ716" s="360">
        <f>+_xlfn.CEILING.MATH(AJ706/'Parámetros.RAN-Backhaul'!$J$416,1)</f>
        <v>0</v>
      </c>
    </row>
    <row r="717" spans="4:36" outlineLevel="1" x14ac:dyDescent="0.3">
      <c r="I717" s="363"/>
    </row>
    <row r="718" spans="4:36" outlineLevel="1" x14ac:dyDescent="0.3">
      <c r="E718" s="415" t="s">
        <v>23</v>
      </c>
      <c r="I718" s="341" t="s">
        <v>963</v>
      </c>
      <c r="J718" s="353">
        <f>+SUM(J713:J716)</f>
        <v>0</v>
      </c>
      <c r="L718" s="353">
        <f t="shared" ref="L718:AJ718" si="424">+SUM(L713:L716)</f>
        <v>0</v>
      </c>
      <c r="M718" s="353">
        <f t="shared" si="424"/>
        <v>0</v>
      </c>
      <c r="N718" s="353">
        <f t="shared" si="424"/>
        <v>0</v>
      </c>
      <c r="O718" s="353">
        <f t="shared" si="424"/>
        <v>0</v>
      </c>
      <c r="P718" s="353">
        <f t="shared" si="424"/>
        <v>0</v>
      </c>
      <c r="Q718" s="353">
        <f t="shared" si="424"/>
        <v>0</v>
      </c>
      <c r="R718" s="353">
        <f t="shared" si="424"/>
        <v>0</v>
      </c>
      <c r="S718" s="353">
        <f t="shared" si="424"/>
        <v>0</v>
      </c>
      <c r="T718" s="353">
        <f t="shared" si="424"/>
        <v>0</v>
      </c>
      <c r="U718" s="353">
        <f t="shared" si="424"/>
        <v>0</v>
      </c>
      <c r="V718" s="353">
        <f t="shared" si="424"/>
        <v>0</v>
      </c>
      <c r="W718" s="353">
        <f t="shared" si="424"/>
        <v>0</v>
      </c>
      <c r="X718" s="353">
        <f t="shared" si="424"/>
        <v>0</v>
      </c>
      <c r="Y718" s="353">
        <f t="shared" si="424"/>
        <v>0</v>
      </c>
      <c r="Z718" s="353">
        <f t="shared" si="424"/>
        <v>0</v>
      </c>
      <c r="AA718" s="353">
        <f t="shared" si="424"/>
        <v>0</v>
      </c>
      <c r="AB718" s="353">
        <f t="shared" si="424"/>
        <v>0</v>
      </c>
      <c r="AC718" s="353">
        <f t="shared" si="424"/>
        <v>0</v>
      </c>
      <c r="AD718" s="353">
        <f t="shared" si="424"/>
        <v>0</v>
      </c>
      <c r="AE718" s="353">
        <f t="shared" si="424"/>
        <v>0</v>
      </c>
      <c r="AF718" s="353">
        <f t="shared" si="424"/>
        <v>0</v>
      </c>
      <c r="AG718" s="353">
        <f t="shared" si="424"/>
        <v>0</v>
      </c>
      <c r="AH718" s="353">
        <f t="shared" si="424"/>
        <v>0</v>
      </c>
      <c r="AI718" s="353">
        <f t="shared" si="424"/>
        <v>0</v>
      </c>
      <c r="AJ718" s="353">
        <f t="shared" si="424"/>
        <v>0</v>
      </c>
    </row>
    <row r="719" spans="4:36" outlineLevel="1" x14ac:dyDescent="0.3"/>
    <row r="720" spans="4:36" ht="16.2" thickBot="1" x14ac:dyDescent="0.35">
      <c r="D720" s="329" t="s">
        <v>976</v>
      </c>
      <c r="E720" s="329"/>
      <c r="F720" s="329"/>
      <c r="G720" s="329"/>
      <c r="H720" s="329"/>
      <c r="I720" s="329"/>
      <c r="J720" s="329"/>
      <c r="K720" s="329"/>
    </row>
    <row r="722" spans="3:36" outlineLevel="1" x14ac:dyDescent="0.3">
      <c r="D722" s="69" t="s">
        <v>76</v>
      </c>
      <c r="E722" s="69" t="s">
        <v>77</v>
      </c>
      <c r="J722" s="69" t="s">
        <v>791</v>
      </c>
      <c r="L722" s="69" t="str">
        <f t="shared" ref="L722:AJ722" si="425">+INDEX(l.reg.nom,L$6)</f>
        <v>Amazonas</v>
      </c>
      <c r="M722" s="69" t="str">
        <f t="shared" si="425"/>
        <v>Ancash</v>
      </c>
      <c r="N722" s="69" t="str">
        <f t="shared" si="425"/>
        <v>Apurímac</v>
      </c>
      <c r="O722" s="69" t="str">
        <f t="shared" si="425"/>
        <v>Arequipa</v>
      </c>
      <c r="P722" s="69" t="str">
        <f t="shared" si="425"/>
        <v>Ayacucho</v>
      </c>
      <c r="Q722" s="69" t="str">
        <f t="shared" si="425"/>
        <v>Cajamarca</v>
      </c>
      <c r="R722" s="69" t="str">
        <f t="shared" si="425"/>
        <v>Callao</v>
      </c>
      <c r="S722" s="69" t="str">
        <f t="shared" si="425"/>
        <v>Cusco</v>
      </c>
      <c r="T722" s="69" t="str">
        <f t="shared" si="425"/>
        <v>Huancavelica</v>
      </c>
      <c r="U722" s="69" t="str">
        <f t="shared" si="425"/>
        <v>Huánuco</v>
      </c>
      <c r="V722" s="69" t="str">
        <f t="shared" si="425"/>
        <v>Ica</v>
      </c>
      <c r="W722" s="69" t="str">
        <f t="shared" si="425"/>
        <v>Junín</v>
      </c>
      <c r="X722" s="69" t="str">
        <f t="shared" si="425"/>
        <v>La Libertad</v>
      </c>
      <c r="Y722" s="69" t="str">
        <f t="shared" si="425"/>
        <v>Lambayeque</v>
      </c>
      <c r="Z722" s="69" t="str">
        <f t="shared" si="425"/>
        <v>Lima</v>
      </c>
      <c r="AA722" s="69" t="str">
        <f t="shared" si="425"/>
        <v>Loreto</v>
      </c>
      <c r="AB722" s="69" t="str">
        <f t="shared" si="425"/>
        <v>Madre de Dios</v>
      </c>
      <c r="AC722" s="69" t="str">
        <f t="shared" si="425"/>
        <v>Moquegua</v>
      </c>
      <c r="AD722" s="69" t="str">
        <f t="shared" si="425"/>
        <v>Pasco</v>
      </c>
      <c r="AE722" s="69" t="str">
        <f t="shared" si="425"/>
        <v>Piura</v>
      </c>
      <c r="AF722" s="69" t="str">
        <f t="shared" si="425"/>
        <v>Puno</v>
      </c>
      <c r="AG722" s="69" t="str">
        <f t="shared" si="425"/>
        <v>San Martín</v>
      </c>
      <c r="AH722" s="69" t="str">
        <f t="shared" si="425"/>
        <v>Tacna</v>
      </c>
      <c r="AI722" s="69" t="str">
        <f t="shared" si="425"/>
        <v>Tumbes</v>
      </c>
      <c r="AJ722" s="69" t="str">
        <f t="shared" si="425"/>
        <v>Ucayali</v>
      </c>
    </row>
    <row r="723" spans="3:36" outlineLevel="1" x14ac:dyDescent="0.3">
      <c r="D723" s="70">
        <v>5</v>
      </c>
      <c r="E723" s="417" t="str">
        <f>INDEX(l.geo.nom2,D723)</f>
        <v>3G-Urbano</v>
      </c>
      <c r="I723" s="138" t="s">
        <v>975</v>
      </c>
      <c r="J723" s="47">
        <f>+SUM(L723:AJ723)</f>
        <v>250</v>
      </c>
      <c r="L723" s="360">
        <f t="shared" ref="L723:AJ723" si="426">+L713+L683</f>
        <v>10</v>
      </c>
      <c r="M723" s="360">
        <f t="shared" si="426"/>
        <v>10</v>
      </c>
      <c r="N723" s="360">
        <f t="shared" si="426"/>
        <v>10</v>
      </c>
      <c r="O723" s="360">
        <f t="shared" si="426"/>
        <v>10</v>
      </c>
      <c r="P723" s="360">
        <f t="shared" si="426"/>
        <v>10</v>
      </c>
      <c r="Q723" s="360">
        <f t="shared" si="426"/>
        <v>10</v>
      </c>
      <c r="R723" s="360">
        <f t="shared" si="426"/>
        <v>10</v>
      </c>
      <c r="S723" s="360">
        <f t="shared" si="426"/>
        <v>10</v>
      </c>
      <c r="T723" s="360">
        <f t="shared" si="426"/>
        <v>10</v>
      </c>
      <c r="U723" s="360">
        <f t="shared" si="426"/>
        <v>10</v>
      </c>
      <c r="V723" s="360">
        <f t="shared" si="426"/>
        <v>10</v>
      </c>
      <c r="W723" s="360">
        <f t="shared" si="426"/>
        <v>10</v>
      </c>
      <c r="X723" s="360">
        <f t="shared" si="426"/>
        <v>10</v>
      </c>
      <c r="Y723" s="360">
        <f t="shared" si="426"/>
        <v>10</v>
      </c>
      <c r="Z723" s="360">
        <f t="shared" si="426"/>
        <v>10</v>
      </c>
      <c r="AA723" s="360">
        <f t="shared" si="426"/>
        <v>10</v>
      </c>
      <c r="AB723" s="360">
        <f t="shared" si="426"/>
        <v>10</v>
      </c>
      <c r="AC723" s="360">
        <f t="shared" si="426"/>
        <v>10</v>
      </c>
      <c r="AD723" s="360">
        <f t="shared" si="426"/>
        <v>10</v>
      </c>
      <c r="AE723" s="360">
        <f t="shared" si="426"/>
        <v>10</v>
      </c>
      <c r="AF723" s="360">
        <f t="shared" si="426"/>
        <v>10</v>
      </c>
      <c r="AG723" s="360">
        <f t="shared" si="426"/>
        <v>10</v>
      </c>
      <c r="AH723" s="360">
        <f t="shared" si="426"/>
        <v>10</v>
      </c>
      <c r="AI723" s="360">
        <f t="shared" si="426"/>
        <v>10</v>
      </c>
      <c r="AJ723" s="360">
        <f t="shared" si="426"/>
        <v>10</v>
      </c>
    </row>
    <row r="724" spans="3:36" outlineLevel="1" x14ac:dyDescent="0.3">
      <c r="D724" s="70">
        <f>+D723+1</f>
        <v>6</v>
      </c>
      <c r="E724" s="417" t="str">
        <f>INDEX(l.geo.nom2,D724)</f>
        <v>3G-Suburbano</v>
      </c>
      <c r="I724" s="138" t="s">
        <v>975</v>
      </c>
      <c r="J724" s="47">
        <f>+SUM(L724:AJ724)</f>
        <v>1000</v>
      </c>
      <c r="L724" s="360">
        <f t="shared" ref="L724:AJ724" si="427">+L714+L684</f>
        <v>40</v>
      </c>
      <c r="M724" s="360">
        <f t="shared" si="427"/>
        <v>40</v>
      </c>
      <c r="N724" s="360">
        <f t="shared" si="427"/>
        <v>40</v>
      </c>
      <c r="O724" s="360">
        <f t="shared" si="427"/>
        <v>40</v>
      </c>
      <c r="P724" s="360">
        <f t="shared" si="427"/>
        <v>40</v>
      </c>
      <c r="Q724" s="360">
        <f t="shared" si="427"/>
        <v>40</v>
      </c>
      <c r="R724" s="360">
        <f t="shared" si="427"/>
        <v>40</v>
      </c>
      <c r="S724" s="360">
        <f t="shared" si="427"/>
        <v>40</v>
      </c>
      <c r="T724" s="360">
        <f t="shared" si="427"/>
        <v>40</v>
      </c>
      <c r="U724" s="360">
        <f t="shared" si="427"/>
        <v>40</v>
      </c>
      <c r="V724" s="360">
        <f t="shared" si="427"/>
        <v>40</v>
      </c>
      <c r="W724" s="360">
        <f t="shared" si="427"/>
        <v>40</v>
      </c>
      <c r="X724" s="360">
        <f t="shared" si="427"/>
        <v>40</v>
      </c>
      <c r="Y724" s="360">
        <f t="shared" si="427"/>
        <v>40</v>
      </c>
      <c r="Z724" s="360">
        <f t="shared" si="427"/>
        <v>40</v>
      </c>
      <c r="AA724" s="360">
        <f t="shared" si="427"/>
        <v>40</v>
      </c>
      <c r="AB724" s="360">
        <f t="shared" si="427"/>
        <v>40</v>
      </c>
      <c r="AC724" s="360">
        <f t="shared" si="427"/>
        <v>40</v>
      </c>
      <c r="AD724" s="360">
        <f t="shared" si="427"/>
        <v>40</v>
      </c>
      <c r="AE724" s="360">
        <f t="shared" si="427"/>
        <v>40</v>
      </c>
      <c r="AF724" s="360">
        <f t="shared" si="427"/>
        <v>40</v>
      </c>
      <c r="AG724" s="360">
        <f t="shared" si="427"/>
        <v>40</v>
      </c>
      <c r="AH724" s="360">
        <f t="shared" si="427"/>
        <v>40</v>
      </c>
      <c r="AI724" s="360">
        <f t="shared" si="427"/>
        <v>40</v>
      </c>
      <c r="AJ724" s="360">
        <f t="shared" si="427"/>
        <v>40</v>
      </c>
    </row>
    <row r="725" spans="3:36" outlineLevel="1" x14ac:dyDescent="0.3">
      <c r="D725" s="70">
        <f>+D724+1</f>
        <v>7</v>
      </c>
      <c r="E725" s="417" t="str">
        <f>INDEX(l.geo.nom2,D725)</f>
        <v>3G-Rural</v>
      </c>
      <c r="I725" s="138" t="s">
        <v>975</v>
      </c>
      <c r="J725" s="47">
        <f>+SUM(L725:AJ725)</f>
        <v>1750</v>
      </c>
      <c r="L725" s="360">
        <f t="shared" ref="L725:AJ725" si="428">+L715+L685</f>
        <v>70</v>
      </c>
      <c r="M725" s="360">
        <f t="shared" si="428"/>
        <v>70</v>
      </c>
      <c r="N725" s="360">
        <f t="shared" si="428"/>
        <v>70</v>
      </c>
      <c r="O725" s="360">
        <f t="shared" si="428"/>
        <v>70</v>
      </c>
      <c r="P725" s="360">
        <f t="shared" si="428"/>
        <v>70</v>
      </c>
      <c r="Q725" s="360">
        <f t="shared" si="428"/>
        <v>70</v>
      </c>
      <c r="R725" s="360">
        <f t="shared" si="428"/>
        <v>70</v>
      </c>
      <c r="S725" s="360">
        <f t="shared" si="428"/>
        <v>70</v>
      </c>
      <c r="T725" s="360">
        <f t="shared" si="428"/>
        <v>70</v>
      </c>
      <c r="U725" s="360">
        <f t="shared" si="428"/>
        <v>70</v>
      </c>
      <c r="V725" s="360">
        <f t="shared" si="428"/>
        <v>70</v>
      </c>
      <c r="W725" s="360">
        <f t="shared" si="428"/>
        <v>70</v>
      </c>
      <c r="X725" s="360">
        <f t="shared" si="428"/>
        <v>70</v>
      </c>
      <c r="Y725" s="360">
        <f t="shared" si="428"/>
        <v>70</v>
      </c>
      <c r="Z725" s="360">
        <f t="shared" si="428"/>
        <v>70</v>
      </c>
      <c r="AA725" s="360">
        <f t="shared" si="428"/>
        <v>70</v>
      </c>
      <c r="AB725" s="360">
        <f t="shared" si="428"/>
        <v>70</v>
      </c>
      <c r="AC725" s="360">
        <f t="shared" si="428"/>
        <v>70</v>
      </c>
      <c r="AD725" s="360">
        <f t="shared" si="428"/>
        <v>70</v>
      </c>
      <c r="AE725" s="360">
        <f t="shared" si="428"/>
        <v>70</v>
      </c>
      <c r="AF725" s="360">
        <f t="shared" si="428"/>
        <v>70</v>
      </c>
      <c r="AG725" s="360">
        <f t="shared" si="428"/>
        <v>70</v>
      </c>
      <c r="AH725" s="360">
        <f t="shared" si="428"/>
        <v>70</v>
      </c>
      <c r="AI725" s="360">
        <f t="shared" si="428"/>
        <v>70</v>
      </c>
      <c r="AJ725" s="360">
        <f t="shared" si="428"/>
        <v>70</v>
      </c>
    </row>
    <row r="726" spans="3:36" outlineLevel="1" x14ac:dyDescent="0.3">
      <c r="D726" s="70">
        <f>+D725+1</f>
        <v>8</v>
      </c>
      <c r="E726" s="417" t="str">
        <f>INDEX(l.geo.nom2,D726)</f>
        <v>3G-Libre</v>
      </c>
      <c r="I726" s="138" t="s">
        <v>975</v>
      </c>
      <c r="J726" s="47">
        <f>+SUM(L726:AJ726)</f>
        <v>0</v>
      </c>
      <c r="L726" s="360">
        <f t="shared" ref="L726:AJ726" si="429">+L716+L686</f>
        <v>0</v>
      </c>
      <c r="M726" s="360">
        <f t="shared" si="429"/>
        <v>0</v>
      </c>
      <c r="N726" s="360">
        <f t="shared" si="429"/>
        <v>0</v>
      </c>
      <c r="O726" s="360">
        <f t="shared" si="429"/>
        <v>0</v>
      </c>
      <c r="P726" s="360">
        <f t="shared" si="429"/>
        <v>0</v>
      </c>
      <c r="Q726" s="360">
        <f t="shared" si="429"/>
        <v>0</v>
      </c>
      <c r="R726" s="360">
        <f t="shared" si="429"/>
        <v>0</v>
      </c>
      <c r="S726" s="360">
        <f t="shared" si="429"/>
        <v>0</v>
      </c>
      <c r="T726" s="360">
        <f t="shared" si="429"/>
        <v>0</v>
      </c>
      <c r="U726" s="360">
        <f t="shared" si="429"/>
        <v>0</v>
      </c>
      <c r="V726" s="360">
        <f t="shared" si="429"/>
        <v>0</v>
      </c>
      <c r="W726" s="360">
        <f t="shared" si="429"/>
        <v>0</v>
      </c>
      <c r="X726" s="360">
        <f t="shared" si="429"/>
        <v>0</v>
      </c>
      <c r="Y726" s="360">
        <f t="shared" si="429"/>
        <v>0</v>
      </c>
      <c r="Z726" s="360">
        <f t="shared" si="429"/>
        <v>0</v>
      </c>
      <c r="AA726" s="360">
        <f t="shared" si="429"/>
        <v>0</v>
      </c>
      <c r="AB726" s="360">
        <f t="shared" si="429"/>
        <v>0</v>
      </c>
      <c r="AC726" s="360">
        <f t="shared" si="429"/>
        <v>0</v>
      </c>
      <c r="AD726" s="360">
        <f t="shared" si="429"/>
        <v>0</v>
      </c>
      <c r="AE726" s="360">
        <f t="shared" si="429"/>
        <v>0</v>
      </c>
      <c r="AF726" s="360">
        <f t="shared" si="429"/>
        <v>0</v>
      </c>
      <c r="AG726" s="360">
        <f t="shared" si="429"/>
        <v>0</v>
      </c>
      <c r="AH726" s="360">
        <f t="shared" si="429"/>
        <v>0</v>
      </c>
      <c r="AI726" s="360">
        <f t="shared" si="429"/>
        <v>0</v>
      </c>
      <c r="AJ726" s="360">
        <f t="shared" si="429"/>
        <v>0</v>
      </c>
    </row>
    <row r="727" spans="3:36" outlineLevel="1" x14ac:dyDescent="0.3">
      <c r="I727" s="363"/>
    </row>
    <row r="728" spans="3:36" outlineLevel="1" x14ac:dyDescent="0.3">
      <c r="E728" s="415" t="s">
        <v>23</v>
      </c>
      <c r="I728" s="341" t="s">
        <v>975</v>
      </c>
      <c r="J728" s="353">
        <f>+SUM(J723:J726)</f>
        <v>3000</v>
      </c>
      <c r="L728" s="353">
        <f t="shared" ref="L728:AJ728" si="430">+SUM(L723:L726)</f>
        <v>120</v>
      </c>
      <c r="M728" s="353">
        <f t="shared" si="430"/>
        <v>120</v>
      </c>
      <c r="N728" s="353">
        <f t="shared" si="430"/>
        <v>120</v>
      </c>
      <c r="O728" s="353">
        <f t="shared" si="430"/>
        <v>120</v>
      </c>
      <c r="P728" s="353">
        <f t="shared" si="430"/>
        <v>120</v>
      </c>
      <c r="Q728" s="353">
        <f t="shared" si="430"/>
        <v>120</v>
      </c>
      <c r="R728" s="353">
        <f t="shared" si="430"/>
        <v>120</v>
      </c>
      <c r="S728" s="353">
        <f t="shared" si="430"/>
        <v>120</v>
      </c>
      <c r="T728" s="353">
        <f t="shared" si="430"/>
        <v>120</v>
      </c>
      <c r="U728" s="353">
        <f t="shared" si="430"/>
        <v>120</v>
      </c>
      <c r="V728" s="353">
        <f t="shared" si="430"/>
        <v>120</v>
      </c>
      <c r="W728" s="353">
        <f t="shared" si="430"/>
        <v>120</v>
      </c>
      <c r="X728" s="353">
        <f t="shared" si="430"/>
        <v>120</v>
      </c>
      <c r="Y728" s="353">
        <f t="shared" si="430"/>
        <v>120</v>
      </c>
      <c r="Z728" s="353">
        <f t="shared" si="430"/>
        <v>120</v>
      </c>
      <c r="AA728" s="353">
        <f t="shared" si="430"/>
        <v>120</v>
      </c>
      <c r="AB728" s="353">
        <f t="shared" si="430"/>
        <v>120</v>
      </c>
      <c r="AC728" s="353">
        <f t="shared" si="430"/>
        <v>120</v>
      </c>
      <c r="AD728" s="353">
        <f t="shared" si="430"/>
        <v>120</v>
      </c>
      <c r="AE728" s="353">
        <f t="shared" si="430"/>
        <v>120</v>
      </c>
      <c r="AF728" s="353">
        <f t="shared" si="430"/>
        <v>120</v>
      </c>
      <c r="AG728" s="353">
        <f t="shared" si="430"/>
        <v>120</v>
      </c>
      <c r="AH728" s="353">
        <f t="shared" si="430"/>
        <v>120</v>
      </c>
      <c r="AI728" s="353">
        <f t="shared" si="430"/>
        <v>120</v>
      </c>
      <c r="AJ728" s="353">
        <f t="shared" si="430"/>
        <v>120</v>
      </c>
    </row>
    <row r="729" spans="3:36" outlineLevel="1" x14ac:dyDescent="0.3"/>
    <row r="730" spans="3:36" ht="18" thickBot="1" x14ac:dyDescent="0.35">
      <c r="C730" s="339" t="s">
        <v>977</v>
      </c>
      <c r="D730" s="339"/>
      <c r="E730" s="339"/>
      <c r="F730" s="339"/>
      <c r="G730" s="339"/>
      <c r="H730" s="339"/>
      <c r="I730" s="339"/>
      <c r="J730" s="339"/>
      <c r="K730" s="339"/>
    </row>
    <row r="732" spans="3:36" ht="16.2" thickBot="1" x14ac:dyDescent="0.35">
      <c r="D732" s="329" t="s">
        <v>976</v>
      </c>
      <c r="E732" s="329"/>
      <c r="F732" s="329"/>
      <c r="G732" s="329"/>
      <c r="H732" s="329"/>
      <c r="I732" s="329"/>
      <c r="J732" s="329"/>
      <c r="K732" s="329"/>
    </row>
    <row r="734" spans="3:36" outlineLevel="1" x14ac:dyDescent="0.3">
      <c r="D734" s="69" t="s">
        <v>79</v>
      </c>
      <c r="E734" s="69" t="s">
        <v>77</v>
      </c>
      <c r="J734" s="69" t="s">
        <v>791</v>
      </c>
      <c r="L734" s="69" t="str">
        <f t="shared" ref="L734:AJ734" si="431">+INDEX(l.reg.nom,L$6)</f>
        <v>Amazonas</v>
      </c>
      <c r="M734" s="69" t="str">
        <f t="shared" si="431"/>
        <v>Ancash</v>
      </c>
      <c r="N734" s="69" t="str">
        <f t="shared" si="431"/>
        <v>Apurímac</v>
      </c>
      <c r="O734" s="69" t="str">
        <f t="shared" si="431"/>
        <v>Arequipa</v>
      </c>
      <c r="P734" s="69" t="str">
        <f t="shared" si="431"/>
        <v>Ayacucho</v>
      </c>
      <c r="Q734" s="69" t="str">
        <f t="shared" si="431"/>
        <v>Cajamarca</v>
      </c>
      <c r="R734" s="69" t="str">
        <f t="shared" si="431"/>
        <v>Callao</v>
      </c>
      <c r="S734" s="69" t="str">
        <f t="shared" si="431"/>
        <v>Cusco</v>
      </c>
      <c r="T734" s="69" t="str">
        <f t="shared" si="431"/>
        <v>Huancavelica</v>
      </c>
      <c r="U734" s="69" t="str">
        <f t="shared" si="431"/>
        <v>Huánuco</v>
      </c>
      <c r="V734" s="69" t="str">
        <f t="shared" si="431"/>
        <v>Ica</v>
      </c>
      <c r="W734" s="69" t="str">
        <f t="shared" si="431"/>
        <v>Junín</v>
      </c>
      <c r="X734" s="69" t="str">
        <f t="shared" si="431"/>
        <v>La Libertad</v>
      </c>
      <c r="Y734" s="69" t="str">
        <f t="shared" si="431"/>
        <v>Lambayeque</v>
      </c>
      <c r="Z734" s="69" t="str">
        <f t="shared" si="431"/>
        <v>Lima</v>
      </c>
      <c r="AA734" s="69" t="str">
        <f t="shared" si="431"/>
        <v>Loreto</v>
      </c>
      <c r="AB734" s="69" t="str">
        <f t="shared" si="431"/>
        <v>Madre de Dios</v>
      </c>
      <c r="AC734" s="69" t="str">
        <f t="shared" si="431"/>
        <v>Moquegua</v>
      </c>
      <c r="AD734" s="69" t="str">
        <f t="shared" si="431"/>
        <v>Pasco</v>
      </c>
      <c r="AE734" s="69" t="str">
        <f t="shared" si="431"/>
        <v>Piura</v>
      </c>
      <c r="AF734" s="69" t="str">
        <f t="shared" si="431"/>
        <v>Puno</v>
      </c>
      <c r="AG734" s="69" t="str">
        <f t="shared" si="431"/>
        <v>San Martín</v>
      </c>
      <c r="AH734" s="69" t="str">
        <f t="shared" si="431"/>
        <v>Tacna</v>
      </c>
      <c r="AI734" s="69" t="str">
        <f t="shared" si="431"/>
        <v>Tumbes</v>
      </c>
      <c r="AJ734" s="69" t="str">
        <f t="shared" si="431"/>
        <v>Ucayali</v>
      </c>
    </row>
    <row r="735" spans="3:36" outlineLevel="1" x14ac:dyDescent="0.3">
      <c r="D735" s="70">
        <v>9</v>
      </c>
      <c r="E735" s="416" t="str">
        <f>INDEX(l.geo.nom2,D735)</f>
        <v>4G-Urbano</v>
      </c>
      <c r="I735" s="138" t="s">
        <v>975</v>
      </c>
      <c r="J735" s="47">
        <f>+SUM(L735:AJ735)</f>
        <v>250</v>
      </c>
      <c r="L735" s="360">
        <f>+INDEX(L$14:L$33,$D735)</f>
        <v>10</v>
      </c>
      <c r="M735" s="360">
        <f t="shared" ref="M735:AB738" si="432">+INDEX(M$14:M$33,$D735)</f>
        <v>10</v>
      </c>
      <c r="N735" s="360">
        <f t="shared" si="432"/>
        <v>10</v>
      </c>
      <c r="O735" s="360">
        <f t="shared" si="432"/>
        <v>10</v>
      </c>
      <c r="P735" s="360">
        <f t="shared" si="432"/>
        <v>10</v>
      </c>
      <c r="Q735" s="360">
        <f t="shared" si="432"/>
        <v>10</v>
      </c>
      <c r="R735" s="360">
        <f t="shared" si="432"/>
        <v>10</v>
      </c>
      <c r="S735" s="360">
        <f t="shared" si="432"/>
        <v>10</v>
      </c>
      <c r="T735" s="360">
        <f t="shared" si="432"/>
        <v>10</v>
      </c>
      <c r="U735" s="360">
        <f t="shared" si="432"/>
        <v>10</v>
      </c>
      <c r="V735" s="360">
        <f t="shared" si="432"/>
        <v>10</v>
      </c>
      <c r="W735" s="360">
        <f t="shared" si="432"/>
        <v>10</v>
      </c>
      <c r="X735" s="360">
        <f t="shared" si="432"/>
        <v>10</v>
      </c>
      <c r="Y735" s="360">
        <f t="shared" si="432"/>
        <v>10</v>
      </c>
      <c r="Z735" s="360">
        <f t="shared" si="432"/>
        <v>10</v>
      </c>
      <c r="AA735" s="360">
        <f t="shared" si="432"/>
        <v>10</v>
      </c>
      <c r="AB735" s="360">
        <f t="shared" si="432"/>
        <v>10</v>
      </c>
      <c r="AC735" s="360">
        <f t="shared" ref="AC735:AJ738" si="433">+INDEX(AC$14:AC$33,$D735)</f>
        <v>10</v>
      </c>
      <c r="AD735" s="360">
        <f t="shared" si="433"/>
        <v>10</v>
      </c>
      <c r="AE735" s="360">
        <f t="shared" si="433"/>
        <v>10</v>
      </c>
      <c r="AF735" s="360">
        <f t="shared" si="433"/>
        <v>10</v>
      </c>
      <c r="AG735" s="360">
        <f t="shared" si="433"/>
        <v>10</v>
      </c>
      <c r="AH735" s="360">
        <f t="shared" si="433"/>
        <v>10</v>
      </c>
      <c r="AI735" s="360">
        <f t="shared" si="433"/>
        <v>10</v>
      </c>
      <c r="AJ735" s="360">
        <f t="shared" si="433"/>
        <v>10</v>
      </c>
    </row>
    <row r="736" spans="3:36" outlineLevel="1" x14ac:dyDescent="0.3">
      <c r="D736" s="70">
        <f>+D735+1</f>
        <v>10</v>
      </c>
      <c r="E736" s="416" t="str">
        <f>INDEX(l.geo.nom2,D736)</f>
        <v>4G-Suburbano</v>
      </c>
      <c r="I736" s="138" t="s">
        <v>975</v>
      </c>
      <c r="J736" s="47">
        <f>+SUM(L736:AJ736)</f>
        <v>1000</v>
      </c>
      <c r="L736" s="360">
        <f t="shared" ref="L736:L738" si="434">+INDEX(L$14:L$33,$D736)</f>
        <v>40</v>
      </c>
      <c r="M736" s="360">
        <f t="shared" si="432"/>
        <v>40</v>
      </c>
      <c r="N736" s="360">
        <f t="shared" si="432"/>
        <v>40</v>
      </c>
      <c r="O736" s="360">
        <f t="shared" si="432"/>
        <v>40</v>
      </c>
      <c r="P736" s="360">
        <f t="shared" si="432"/>
        <v>40</v>
      </c>
      <c r="Q736" s="360">
        <f t="shared" si="432"/>
        <v>40</v>
      </c>
      <c r="R736" s="360">
        <f t="shared" si="432"/>
        <v>40</v>
      </c>
      <c r="S736" s="360">
        <f t="shared" si="432"/>
        <v>40</v>
      </c>
      <c r="T736" s="360">
        <f t="shared" si="432"/>
        <v>40</v>
      </c>
      <c r="U736" s="360">
        <f t="shared" si="432"/>
        <v>40</v>
      </c>
      <c r="V736" s="360">
        <f t="shared" si="432"/>
        <v>40</v>
      </c>
      <c r="W736" s="360">
        <f t="shared" si="432"/>
        <v>40</v>
      </c>
      <c r="X736" s="360">
        <f t="shared" si="432"/>
        <v>40</v>
      </c>
      <c r="Y736" s="360">
        <f t="shared" si="432"/>
        <v>40</v>
      </c>
      <c r="Z736" s="360">
        <f t="shared" si="432"/>
        <v>40</v>
      </c>
      <c r="AA736" s="360">
        <f t="shared" si="432"/>
        <v>40</v>
      </c>
      <c r="AB736" s="360">
        <f t="shared" si="432"/>
        <v>40</v>
      </c>
      <c r="AC736" s="360">
        <f t="shared" si="433"/>
        <v>40</v>
      </c>
      <c r="AD736" s="360">
        <f t="shared" si="433"/>
        <v>40</v>
      </c>
      <c r="AE736" s="360">
        <f t="shared" si="433"/>
        <v>40</v>
      </c>
      <c r="AF736" s="360">
        <f t="shared" si="433"/>
        <v>40</v>
      </c>
      <c r="AG736" s="360">
        <f t="shared" si="433"/>
        <v>40</v>
      </c>
      <c r="AH736" s="360">
        <f t="shared" si="433"/>
        <v>40</v>
      </c>
      <c r="AI736" s="360">
        <f t="shared" si="433"/>
        <v>40</v>
      </c>
      <c r="AJ736" s="360">
        <f t="shared" si="433"/>
        <v>40</v>
      </c>
    </row>
    <row r="737" spans="2:36" outlineLevel="1" x14ac:dyDescent="0.3">
      <c r="D737" s="70">
        <f>+D736+1</f>
        <v>11</v>
      </c>
      <c r="E737" s="416" t="str">
        <f>INDEX(l.geo.nom2,D737)</f>
        <v>4G-Rural</v>
      </c>
      <c r="I737" s="138" t="s">
        <v>975</v>
      </c>
      <c r="J737" s="47">
        <f>+SUM(L737:AJ737)</f>
        <v>1750</v>
      </c>
      <c r="L737" s="360">
        <f t="shared" si="434"/>
        <v>70</v>
      </c>
      <c r="M737" s="360">
        <f t="shared" si="432"/>
        <v>70</v>
      </c>
      <c r="N737" s="360">
        <f t="shared" si="432"/>
        <v>70</v>
      </c>
      <c r="O737" s="360">
        <f t="shared" si="432"/>
        <v>70</v>
      </c>
      <c r="P737" s="360">
        <f t="shared" si="432"/>
        <v>70</v>
      </c>
      <c r="Q737" s="360">
        <f t="shared" si="432"/>
        <v>70</v>
      </c>
      <c r="R737" s="360">
        <f t="shared" si="432"/>
        <v>70</v>
      </c>
      <c r="S737" s="360">
        <f t="shared" si="432"/>
        <v>70</v>
      </c>
      <c r="T737" s="360">
        <f t="shared" si="432"/>
        <v>70</v>
      </c>
      <c r="U737" s="360">
        <f t="shared" si="432"/>
        <v>70</v>
      </c>
      <c r="V737" s="360">
        <f t="shared" si="432"/>
        <v>70</v>
      </c>
      <c r="W737" s="360">
        <f t="shared" si="432"/>
        <v>70</v>
      </c>
      <c r="X737" s="360">
        <f t="shared" si="432"/>
        <v>70</v>
      </c>
      <c r="Y737" s="360">
        <f t="shared" si="432"/>
        <v>70</v>
      </c>
      <c r="Z737" s="360">
        <f t="shared" si="432"/>
        <v>70</v>
      </c>
      <c r="AA737" s="360">
        <f t="shared" si="432"/>
        <v>70</v>
      </c>
      <c r="AB737" s="360">
        <f t="shared" si="432"/>
        <v>70</v>
      </c>
      <c r="AC737" s="360">
        <f t="shared" si="433"/>
        <v>70</v>
      </c>
      <c r="AD737" s="360">
        <f t="shared" si="433"/>
        <v>70</v>
      </c>
      <c r="AE737" s="360">
        <f t="shared" si="433"/>
        <v>70</v>
      </c>
      <c r="AF737" s="360">
        <f t="shared" si="433"/>
        <v>70</v>
      </c>
      <c r="AG737" s="360">
        <f t="shared" si="433"/>
        <v>70</v>
      </c>
      <c r="AH737" s="360">
        <f t="shared" si="433"/>
        <v>70</v>
      </c>
      <c r="AI737" s="360">
        <f t="shared" si="433"/>
        <v>70</v>
      </c>
      <c r="AJ737" s="360">
        <f t="shared" si="433"/>
        <v>70</v>
      </c>
    </row>
    <row r="738" spans="2:36" outlineLevel="1" x14ac:dyDescent="0.3">
      <c r="D738" s="70">
        <f>+D737+1</f>
        <v>12</v>
      </c>
      <c r="E738" s="416" t="str">
        <f>INDEX(l.geo.nom2,D738)</f>
        <v>4G-Libre</v>
      </c>
      <c r="I738" s="138" t="s">
        <v>975</v>
      </c>
      <c r="J738" s="47">
        <f>+SUM(L738:AJ738)</f>
        <v>0</v>
      </c>
      <c r="L738" s="360">
        <f t="shared" si="434"/>
        <v>0</v>
      </c>
      <c r="M738" s="360">
        <f t="shared" si="432"/>
        <v>0</v>
      </c>
      <c r="N738" s="360">
        <f t="shared" si="432"/>
        <v>0</v>
      </c>
      <c r="O738" s="360">
        <f t="shared" si="432"/>
        <v>0</v>
      </c>
      <c r="P738" s="360">
        <f t="shared" si="432"/>
        <v>0</v>
      </c>
      <c r="Q738" s="360">
        <f t="shared" si="432"/>
        <v>0</v>
      </c>
      <c r="R738" s="360">
        <f t="shared" si="432"/>
        <v>0</v>
      </c>
      <c r="S738" s="360">
        <f t="shared" si="432"/>
        <v>0</v>
      </c>
      <c r="T738" s="360">
        <f t="shared" si="432"/>
        <v>0</v>
      </c>
      <c r="U738" s="360">
        <f t="shared" si="432"/>
        <v>0</v>
      </c>
      <c r="V738" s="360">
        <f t="shared" si="432"/>
        <v>0</v>
      </c>
      <c r="W738" s="360">
        <f t="shared" si="432"/>
        <v>0</v>
      </c>
      <c r="X738" s="360">
        <f t="shared" si="432"/>
        <v>0</v>
      </c>
      <c r="Y738" s="360">
        <f t="shared" si="432"/>
        <v>0</v>
      </c>
      <c r="Z738" s="360">
        <f t="shared" si="432"/>
        <v>0</v>
      </c>
      <c r="AA738" s="360">
        <f t="shared" si="432"/>
        <v>0</v>
      </c>
      <c r="AB738" s="360">
        <f t="shared" si="432"/>
        <v>0</v>
      </c>
      <c r="AC738" s="360">
        <f t="shared" si="433"/>
        <v>0</v>
      </c>
      <c r="AD738" s="360">
        <f t="shared" si="433"/>
        <v>0</v>
      </c>
      <c r="AE738" s="360">
        <f t="shared" si="433"/>
        <v>0</v>
      </c>
      <c r="AF738" s="360">
        <f t="shared" si="433"/>
        <v>0</v>
      </c>
      <c r="AG738" s="360">
        <f t="shared" si="433"/>
        <v>0</v>
      </c>
      <c r="AH738" s="360">
        <f t="shared" si="433"/>
        <v>0</v>
      </c>
      <c r="AI738" s="360">
        <f t="shared" si="433"/>
        <v>0</v>
      </c>
      <c r="AJ738" s="360">
        <f t="shared" si="433"/>
        <v>0</v>
      </c>
    </row>
    <row r="739" spans="2:36" outlineLevel="1" x14ac:dyDescent="0.3">
      <c r="I739" s="363"/>
    </row>
    <row r="740" spans="2:36" outlineLevel="1" x14ac:dyDescent="0.3">
      <c r="E740" s="415" t="s">
        <v>23</v>
      </c>
      <c r="I740" s="341" t="s">
        <v>975</v>
      </c>
      <c r="J740" s="353">
        <f>+SUM(J735:J738)</f>
        <v>3000</v>
      </c>
      <c r="L740" s="353">
        <f t="shared" ref="L740:AJ740" si="435">+SUM(L735:L738)</f>
        <v>120</v>
      </c>
      <c r="M740" s="353">
        <f t="shared" si="435"/>
        <v>120</v>
      </c>
      <c r="N740" s="353">
        <f t="shared" si="435"/>
        <v>120</v>
      </c>
      <c r="O740" s="353">
        <f t="shared" si="435"/>
        <v>120</v>
      </c>
      <c r="P740" s="353">
        <f t="shared" si="435"/>
        <v>120</v>
      </c>
      <c r="Q740" s="353">
        <f t="shared" si="435"/>
        <v>120</v>
      </c>
      <c r="R740" s="353">
        <f t="shared" si="435"/>
        <v>120</v>
      </c>
      <c r="S740" s="353">
        <f t="shared" si="435"/>
        <v>120</v>
      </c>
      <c r="T740" s="353">
        <f t="shared" si="435"/>
        <v>120</v>
      </c>
      <c r="U740" s="353">
        <f t="shared" si="435"/>
        <v>120</v>
      </c>
      <c r="V740" s="353">
        <f t="shared" si="435"/>
        <v>120</v>
      </c>
      <c r="W740" s="353">
        <f t="shared" si="435"/>
        <v>120</v>
      </c>
      <c r="X740" s="353">
        <f t="shared" si="435"/>
        <v>120</v>
      </c>
      <c r="Y740" s="353">
        <f t="shared" si="435"/>
        <v>120</v>
      </c>
      <c r="Z740" s="353">
        <f t="shared" si="435"/>
        <v>120</v>
      </c>
      <c r="AA740" s="353">
        <f t="shared" si="435"/>
        <v>120</v>
      </c>
      <c r="AB740" s="353">
        <f t="shared" si="435"/>
        <v>120</v>
      </c>
      <c r="AC740" s="353">
        <f t="shared" si="435"/>
        <v>120</v>
      </c>
      <c r="AD740" s="353">
        <f t="shared" si="435"/>
        <v>120</v>
      </c>
      <c r="AE740" s="353">
        <f t="shared" si="435"/>
        <v>120</v>
      </c>
      <c r="AF740" s="353">
        <f t="shared" si="435"/>
        <v>120</v>
      </c>
      <c r="AG740" s="353">
        <f t="shared" si="435"/>
        <v>120</v>
      </c>
      <c r="AH740" s="353">
        <f t="shared" si="435"/>
        <v>120</v>
      </c>
      <c r="AI740" s="353">
        <f t="shared" si="435"/>
        <v>120</v>
      </c>
      <c r="AJ740" s="353">
        <f t="shared" si="435"/>
        <v>120</v>
      </c>
    </row>
    <row r="741" spans="2:36" outlineLevel="1" x14ac:dyDescent="0.3"/>
    <row r="742" spans="2:36" ht="21" thickBot="1" x14ac:dyDescent="0.4">
      <c r="B742" s="3" t="s">
        <v>974</v>
      </c>
      <c r="C742" s="3"/>
      <c r="D742" s="3"/>
      <c r="E742" s="3"/>
      <c r="F742" s="3"/>
      <c r="G742" s="3"/>
      <c r="H742" s="3"/>
      <c r="I742" s="3"/>
      <c r="J742" s="3"/>
      <c r="K742" s="3"/>
    </row>
    <row r="743" spans="2:36" ht="14.4" thickTop="1" x14ac:dyDescent="0.3"/>
    <row r="744" spans="2:36" outlineLevel="1" x14ac:dyDescent="0.3">
      <c r="D744" s="69" t="s">
        <v>79</v>
      </c>
      <c r="E744" s="69" t="s">
        <v>77</v>
      </c>
      <c r="J744" s="69" t="s">
        <v>791</v>
      </c>
      <c r="L744" s="69" t="str">
        <f t="shared" ref="L744:AJ744" si="436">+INDEX(l.reg.nom,L$6)</f>
        <v>Amazonas</v>
      </c>
      <c r="M744" s="69" t="str">
        <f t="shared" si="436"/>
        <v>Ancash</v>
      </c>
      <c r="N744" s="69" t="str">
        <f t="shared" si="436"/>
        <v>Apurímac</v>
      </c>
      <c r="O744" s="69" t="str">
        <f t="shared" si="436"/>
        <v>Arequipa</v>
      </c>
      <c r="P744" s="69" t="str">
        <f t="shared" si="436"/>
        <v>Ayacucho</v>
      </c>
      <c r="Q744" s="69" t="str">
        <f t="shared" si="436"/>
        <v>Cajamarca</v>
      </c>
      <c r="R744" s="69" t="str">
        <f t="shared" si="436"/>
        <v>Callao</v>
      </c>
      <c r="S744" s="69" t="str">
        <f t="shared" si="436"/>
        <v>Cusco</v>
      </c>
      <c r="T744" s="69" t="str">
        <f t="shared" si="436"/>
        <v>Huancavelica</v>
      </c>
      <c r="U744" s="69" t="str">
        <f t="shared" si="436"/>
        <v>Huánuco</v>
      </c>
      <c r="V744" s="69" t="str">
        <f t="shared" si="436"/>
        <v>Ica</v>
      </c>
      <c r="W744" s="69" t="str">
        <f t="shared" si="436"/>
        <v>Junín</v>
      </c>
      <c r="X744" s="69" t="str">
        <f t="shared" si="436"/>
        <v>La Libertad</v>
      </c>
      <c r="Y744" s="69" t="str">
        <f t="shared" si="436"/>
        <v>Lambayeque</v>
      </c>
      <c r="Z744" s="69" t="str">
        <f t="shared" si="436"/>
        <v>Lima</v>
      </c>
      <c r="AA744" s="69" t="str">
        <f t="shared" si="436"/>
        <v>Loreto</v>
      </c>
      <c r="AB744" s="69" t="str">
        <f t="shared" si="436"/>
        <v>Madre de Dios</v>
      </c>
      <c r="AC744" s="69" t="str">
        <f t="shared" si="436"/>
        <v>Moquegua</v>
      </c>
      <c r="AD744" s="69" t="str">
        <f t="shared" si="436"/>
        <v>Pasco</v>
      </c>
      <c r="AE744" s="69" t="str">
        <f t="shared" si="436"/>
        <v>Piura</v>
      </c>
      <c r="AF744" s="69" t="str">
        <f t="shared" si="436"/>
        <v>Puno</v>
      </c>
      <c r="AG744" s="69" t="str">
        <f t="shared" si="436"/>
        <v>San Martín</v>
      </c>
      <c r="AH744" s="69" t="str">
        <f t="shared" si="436"/>
        <v>Tacna</v>
      </c>
      <c r="AI744" s="69" t="str">
        <f t="shared" si="436"/>
        <v>Tumbes</v>
      </c>
      <c r="AJ744" s="69" t="str">
        <f t="shared" si="436"/>
        <v>Ucayali</v>
      </c>
    </row>
    <row r="745" spans="2:36" outlineLevel="1" x14ac:dyDescent="0.3">
      <c r="D745" s="70">
        <v>1</v>
      </c>
      <c r="E745" s="71" t="str">
        <f>+INDEX(p.ran.geo,D745)</f>
        <v>Urbano</v>
      </c>
      <c r="I745" s="138" t="s">
        <v>963</v>
      </c>
      <c r="J745" s="47">
        <f>+SUM(L745:AJ745)</f>
        <v>250</v>
      </c>
      <c r="L745" s="360">
        <f t="shared" ref="L745:AJ745" si="437">+MAX(L735,L723,L427)</f>
        <v>10</v>
      </c>
      <c r="M745" s="360">
        <f t="shared" si="437"/>
        <v>10</v>
      </c>
      <c r="N745" s="360">
        <f t="shared" si="437"/>
        <v>10</v>
      </c>
      <c r="O745" s="360">
        <f t="shared" si="437"/>
        <v>10</v>
      </c>
      <c r="P745" s="360">
        <f t="shared" si="437"/>
        <v>10</v>
      </c>
      <c r="Q745" s="360">
        <f t="shared" si="437"/>
        <v>10</v>
      </c>
      <c r="R745" s="360">
        <f t="shared" si="437"/>
        <v>10</v>
      </c>
      <c r="S745" s="360">
        <f t="shared" si="437"/>
        <v>10</v>
      </c>
      <c r="T745" s="360">
        <f t="shared" si="437"/>
        <v>10</v>
      </c>
      <c r="U745" s="360">
        <f t="shared" si="437"/>
        <v>10</v>
      </c>
      <c r="V745" s="360">
        <f t="shared" si="437"/>
        <v>10</v>
      </c>
      <c r="W745" s="360">
        <f t="shared" si="437"/>
        <v>10</v>
      </c>
      <c r="X745" s="360">
        <f t="shared" si="437"/>
        <v>10</v>
      </c>
      <c r="Y745" s="360">
        <f t="shared" si="437"/>
        <v>10</v>
      </c>
      <c r="Z745" s="360">
        <f t="shared" si="437"/>
        <v>10</v>
      </c>
      <c r="AA745" s="360">
        <f t="shared" si="437"/>
        <v>10</v>
      </c>
      <c r="AB745" s="360">
        <f t="shared" si="437"/>
        <v>10</v>
      </c>
      <c r="AC745" s="360">
        <f t="shared" si="437"/>
        <v>10</v>
      </c>
      <c r="AD745" s="360">
        <f t="shared" si="437"/>
        <v>10</v>
      </c>
      <c r="AE745" s="360">
        <f t="shared" si="437"/>
        <v>10</v>
      </c>
      <c r="AF745" s="360">
        <f t="shared" si="437"/>
        <v>10</v>
      </c>
      <c r="AG745" s="360">
        <f t="shared" si="437"/>
        <v>10</v>
      </c>
      <c r="AH745" s="360">
        <f t="shared" si="437"/>
        <v>10</v>
      </c>
      <c r="AI745" s="360">
        <f t="shared" si="437"/>
        <v>10</v>
      </c>
      <c r="AJ745" s="360">
        <f t="shared" si="437"/>
        <v>10</v>
      </c>
    </row>
    <row r="746" spans="2:36" outlineLevel="1" x14ac:dyDescent="0.3">
      <c r="D746" s="70">
        <f>+D745+1</f>
        <v>2</v>
      </c>
      <c r="E746" s="71" t="str">
        <f>+INDEX(p.ran.geo,D746)</f>
        <v>Suburbano</v>
      </c>
      <c r="I746" s="138" t="s">
        <v>963</v>
      </c>
      <c r="J746" s="47">
        <f>+SUM(L746:AJ746)</f>
        <v>1000</v>
      </c>
      <c r="L746" s="360">
        <f t="shared" ref="L746:AJ746" si="438">+MAX(L736,L724,L428)</f>
        <v>40</v>
      </c>
      <c r="M746" s="360">
        <f t="shared" si="438"/>
        <v>40</v>
      </c>
      <c r="N746" s="360">
        <f t="shared" si="438"/>
        <v>40</v>
      </c>
      <c r="O746" s="360">
        <f t="shared" si="438"/>
        <v>40</v>
      </c>
      <c r="P746" s="360">
        <f t="shared" si="438"/>
        <v>40</v>
      </c>
      <c r="Q746" s="360">
        <f t="shared" si="438"/>
        <v>40</v>
      </c>
      <c r="R746" s="360">
        <f t="shared" si="438"/>
        <v>40</v>
      </c>
      <c r="S746" s="360">
        <f t="shared" si="438"/>
        <v>40</v>
      </c>
      <c r="T746" s="360">
        <f t="shared" si="438"/>
        <v>40</v>
      </c>
      <c r="U746" s="360">
        <f t="shared" si="438"/>
        <v>40</v>
      </c>
      <c r="V746" s="360">
        <f t="shared" si="438"/>
        <v>40</v>
      </c>
      <c r="W746" s="360">
        <f t="shared" si="438"/>
        <v>40</v>
      </c>
      <c r="X746" s="360">
        <f t="shared" si="438"/>
        <v>40</v>
      </c>
      <c r="Y746" s="360">
        <f t="shared" si="438"/>
        <v>40</v>
      </c>
      <c r="Z746" s="360">
        <f t="shared" si="438"/>
        <v>40</v>
      </c>
      <c r="AA746" s="360">
        <f t="shared" si="438"/>
        <v>40</v>
      </c>
      <c r="AB746" s="360">
        <f t="shared" si="438"/>
        <v>40</v>
      </c>
      <c r="AC746" s="360">
        <f t="shared" si="438"/>
        <v>40</v>
      </c>
      <c r="AD746" s="360">
        <f t="shared" si="438"/>
        <v>40</v>
      </c>
      <c r="AE746" s="360">
        <f t="shared" si="438"/>
        <v>40</v>
      </c>
      <c r="AF746" s="360">
        <f t="shared" si="438"/>
        <v>40</v>
      </c>
      <c r="AG746" s="360">
        <f t="shared" si="438"/>
        <v>40</v>
      </c>
      <c r="AH746" s="360">
        <f t="shared" si="438"/>
        <v>40</v>
      </c>
      <c r="AI746" s="360">
        <f t="shared" si="438"/>
        <v>40</v>
      </c>
      <c r="AJ746" s="360">
        <f t="shared" si="438"/>
        <v>40</v>
      </c>
    </row>
    <row r="747" spans="2:36" outlineLevel="1" x14ac:dyDescent="0.3">
      <c r="D747" s="70">
        <f>+D746+1</f>
        <v>3</v>
      </c>
      <c r="E747" s="71" t="str">
        <f>+INDEX(p.ran.geo,D747)</f>
        <v>Rural</v>
      </c>
      <c r="I747" s="138" t="s">
        <v>963</v>
      </c>
      <c r="J747" s="47">
        <f>+SUM(L747:AJ747)</f>
        <v>1750</v>
      </c>
      <c r="L747" s="360">
        <f t="shared" ref="L747:AJ747" si="439">+MAX(L737,L725,L429)</f>
        <v>70</v>
      </c>
      <c r="M747" s="360">
        <f t="shared" si="439"/>
        <v>70</v>
      </c>
      <c r="N747" s="360">
        <f t="shared" si="439"/>
        <v>70</v>
      </c>
      <c r="O747" s="360">
        <f t="shared" si="439"/>
        <v>70</v>
      </c>
      <c r="P747" s="360">
        <f t="shared" si="439"/>
        <v>70</v>
      </c>
      <c r="Q747" s="360">
        <f t="shared" si="439"/>
        <v>70</v>
      </c>
      <c r="R747" s="360">
        <f t="shared" si="439"/>
        <v>70</v>
      </c>
      <c r="S747" s="360">
        <f t="shared" si="439"/>
        <v>70</v>
      </c>
      <c r="T747" s="360">
        <f t="shared" si="439"/>
        <v>70</v>
      </c>
      <c r="U747" s="360">
        <f t="shared" si="439"/>
        <v>70</v>
      </c>
      <c r="V747" s="360">
        <f t="shared" si="439"/>
        <v>70</v>
      </c>
      <c r="W747" s="360">
        <f t="shared" si="439"/>
        <v>70</v>
      </c>
      <c r="X747" s="360">
        <f t="shared" si="439"/>
        <v>70</v>
      </c>
      <c r="Y747" s="360">
        <f t="shared" si="439"/>
        <v>70</v>
      </c>
      <c r="Z747" s="360">
        <f t="shared" si="439"/>
        <v>70</v>
      </c>
      <c r="AA747" s="360">
        <f t="shared" si="439"/>
        <v>70</v>
      </c>
      <c r="AB747" s="360">
        <f t="shared" si="439"/>
        <v>70</v>
      </c>
      <c r="AC747" s="360">
        <f t="shared" si="439"/>
        <v>70</v>
      </c>
      <c r="AD747" s="360">
        <f t="shared" si="439"/>
        <v>70</v>
      </c>
      <c r="AE747" s="360">
        <f t="shared" si="439"/>
        <v>70</v>
      </c>
      <c r="AF747" s="360">
        <f t="shared" si="439"/>
        <v>70</v>
      </c>
      <c r="AG747" s="360">
        <f t="shared" si="439"/>
        <v>70</v>
      </c>
      <c r="AH747" s="360">
        <f t="shared" si="439"/>
        <v>70</v>
      </c>
      <c r="AI747" s="360">
        <f t="shared" si="439"/>
        <v>70</v>
      </c>
      <c r="AJ747" s="360">
        <f t="shared" si="439"/>
        <v>70</v>
      </c>
    </row>
    <row r="748" spans="2:36" outlineLevel="1" x14ac:dyDescent="0.3">
      <c r="D748" s="70">
        <f>+D747+1</f>
        <v>4</v>
      </c>
      <c r="E748" s="71" t="str">
        <f>+INDEX(p.ran.geo,D748)</f>
        <v>Libre</v>
      </c>
      <c r="I748" s="138" t="s">
        <v>963</v>
      </c>
      <c r="J748" s="47">
        <f>+SUM(L748:AJ748)</f>
        <v>0</v>
      </c>
      <c r="L748" s="360"/>
      <c r="M748" s="360"/>
      <c r="N748" s="360"/>
      <c r="O748" s="360"/>
      <c r="P748" s="360"/>
      <c r="Q748" s="360"/>
      <c r="R748" s="360"/>
      <c r="S748" s="360"/>
      <c r="T748" s="360"/>
      <c r="U748" s="360"/>
      <c r="V748" s="360"/>
      <c r="W748" s="360"/>
      <c r="X748" s="360"/>
      <c r="Y748" s="360"/>
      <c r="Z748" s="360"/>
      <c r="AA748" s="360"/>
      <c r="AB748" s="360"/>
      <c r="AC748" s="360"/>
      <c r="AD748" s="360"/>
      <c r="AE748" s="360"/>
      <c r="AF748" s="360"/>
      <c r="AG748" s="360"/>
      <c r="AH748" s="360"/>
      <c r="AI748" s="360"/>
      <c r="AJ748" s="360"/>
    </row>
    <row r="749" spans="2:36" outlineLevel="1" x14ac:dyDescent="0.3">
      <c r="D749" s="70">
        <f>+D748+1</f>
        <v>5</v>
      </c>
      <c r="E749" s="71" t="str">
        <f>+INDEX(p.ran.geo,D749)</f>
        <v>Libre</v>
      </c>
      <c r="I749" s="138" t="s">
        <v>963</v>
      </c>
      <c r="J749" s="47">
        <f>+SUM(L749:AJ749)</f>
        <v>0</v>
      </c>
      <c r="L749" s="360"/>
      <c r="M749" s="360"/>
      <c r="N749" s="360"/>
      <c r="O749" s="360"/>
      <c r="P749" s="360"/>
      <c r="Q749" s="360"/>
      <c r="R749" s="360"/>
      <c r="S749" s="360"/>
      <c r="T749" s="360"/>
      <c r="U749" s="360"/>
      <c r="V749" s="360"/>
      <c r="W749" s="360"/>
      <c r="X749" s="360"/>
      <c r="Y749" s="360"/>
      <c r="Z749" s="360"/>
      <c r="AA749" s="360"/>
      <c r="AB749" s="360"/>
      <c r="AC749" s="360"/>
      <c r="AD749" s="360"/>
      <c r="AE749" s="360"/>
      <c r="AF749" s="360"/>
      <c r="AG749" s="360"/>
      <c r="AH749" s="360"/>
      <c r="AI749" s="360"/>
      <c r="AJ749" s="360"/>
    </row>
    <row r="750" spans="2:36" outlineLevel="1" x14ac:dyDescent="0.3">
      <c r="I750" s="363"/>
    </row>
    <row r="751" spans="2:36" outlineLevel="1" x14ac:dyDescent="0.3">
      <c r="E751" s="343" t="s">
        <v>23</v>
      </c>
      <c r="I751" s="341" t="s">
        <v>963</v>
      </c>
      <c r="J751" s="353">
        <f>+SUM(J745:J748)</f>
        <v>3000</v>
      </c>
      <c r="L751" s="353">
        <f t="shared" ref="L751:AJ751" si="440">+SUM(L745:L748)</f>
        <v>120</v>
      </c>
      <c r="M751" s="353">
        <f t="shared" si="440"/>
        <v>120</v>
      </c>
      <c r="N751" s="353">
        <f t="shared" si="440"/>
        <v>120</v>
      </c>
      <c r="O751" s="353">
        <f t="shared" si="440"/>
        <v>120</v>
      </c>
      <c r="P751" s="353">
        <f t="shared" si="440"/>
        <v>120</v>
      </c>
      <c r="Q751" s="353">
        <f t="shared" si="440"/>
        <v>120</v>
      </c>
      <c r="R751" s="353">
        <f t="shared" si="440"/>
        <v>120</v>
      </c>
      <c r="S751" s="353">
        <f t="shared" si="440"/>
        <v>120</v>
      </c>
      <c r="T751" s="353">
        <f t="shared" si="440"/>
        <v>120</v>
      </c>
      <c r="U751" s="353">
        <f t="shared" si="440"/>
        <v>120</v>
      </c>
      <c r="V751" s="353">
        <f t="shared" si="440"/>
        <v>120</v>
      </c>
      <c r="W751" s="353">
        <f t="shared" si="440"/>
        <v>120</v>
      </c>
      <c r="X751" s="353">
        <f t="shared" si="440"/>
        <v>120</v>
      </c>
      <c r="Y751" s="353">
        <f t="shared" si="440"/>
        <v>120</v>
      </c>
      <c r="Z751" s="353">
        <f t="shared" si="440"/>
        <v>120</v>
      </c>
      <c r="AA751" s="353">
        <f t="shared" si="440"/>
        <v>120</v>
      </c>
      <c r="AB751" s="353">
        <f t="shared" si="440"/>
        <v>120</v>
      </c>
      <c r="AC751" s="353">
        <f t="shared" si="440"/>
        <v>120</v>
      </c>
      <c r="AD751" s="353">
        <f t="shared" si="440"/>
        <v>120</v>
      </c>
      <c r="AE751" s="353">
        <f t="shared" si="440"/>
        <v>120</v>
      </c>
      <c r="AF751" s="353">
        <f t="shared" si="440"/>
        <v>120</v>
      </c>
      <c r="AG751" s="353">
        <f t="shared" si="440"/>
        <v>120</v>
      </c>
      <c r="AH751" s="353">
        <f t="shared" si="440"/>
        <v>120</v>
      </c>
      <c r="AI751" s="353">
        <f t="shared" si="440"/>
        <v>120</v>
      </c>
      <c r="AJ751" s="353">
        <f t="shared" si="440"/>
        <v>120</v>
      </c>
    </row>
    <row r="752" spans="2:36" outlineLevel="1" x14ac:dyDescent="0.3"/>
    <row r="753" spans="2:17" ht="21" thickBot="1" x14ac:dyDescent="0.4">
      <c r="B753" s="3" t="s">
        <v>973</v>
      </c>
      <c r="C753" s="3"/>
      <c r="D753" s="3"/>
      <c r="E753" s="3"/>
      <c r="F753" s="3"/>
      <c r="G753" s="3"/>
      <c r="H753" s="3"/>
      <c r="I753" s="3"/>
      <c r="J753" s="3"/>
      <c r="K753" s="3"/>
    </row>
    <row r="754" spans="2:17" ht="14.4" thickTop="1" x14ac:dyDescent="0.3"/>
    <row r="755" spans="2:17" ht="18" thickBot="1" x14ac:dyDescent="0.35">
      <c r="C755" s="339" t="s">
        <v>972</v>
      </c>
      <c r="D755" s="339"/>
      <c r="E755" s="339"/>
      <c r="F755" s="339"/>
      <c r="G755" s="339"/>
      <c r="H755" s="339"/>
      <c r="I755" s="339"/>
      <c r="J755" s="339"/>
      <c r="K755" s="339"/>
    </row>
    <row r="757" spans="2:17" outlineLevel="1" x14ac:dyDescent="0.3">
      <c r="D757" s="414" t="s">
        <v>79</v>
      </c>
      <c r="E757" s="230" t="s">
        <v>971</v>
      </c>
      <c r="F757" s="230" t="s">
        <v>970</v>
      </c>
      <c r="G757" s="230" t="s">
        <v>969</v>
      </c>
      <c r="H757" s="230" t="s">
        <v>968</v>
      </c>
    </row>
    <row r="758" spans="2:17" outlineLevel="1" x14ac:dyDescent="0.3">
      <c r="F758" s="138" t="s">
        <v>911</v>
      </c>
      <c r="G758" s="138" t="s">
        <v>967</v>
      </c>
      <c r="H758" s="138" t="s">
        <v>78</v>
      </c>
    </row>
    <row r="759" spans="2:17" outlineLevel="1" x14ac:dyDescent="0.3">
      <c r="D759" s="70">
        <v>1</v>
      </c>
      <c r="E759" s="429" t="s">
        <v>1887</v>
      </c>
      <c r="F759" s="412">
        <v>149.50729927007299</v>
      </c>
      <c r="G759" s="412">
        <v>4.7936490259060962</v>
      </c>
      <c r="H759" s="411">
        <v>9.0638438637115445E-2</v>
      </c>
    </row>
    <row r="760" spans="2:17" outlineLevel="1" x14ac:dyDescent="0.3">
      <c r="D760" s="70">
        <f>+D759+1</f>
        <v>2</v>
      </c>
      <c r="E760" s="429" t="s">
        <v>1888</v>
      </c>
      <c r="F760" s="412">
        <v>160.54929577464787</v>
      </c>
      <c r="G760" s="412">
        <v>12.496682928959061</v>
      </c>
      <c r="H760" s="411">
        <v>4.6973205425074431E-2</v>
      </c>
      <c r="Q760" s="149"/>
    </row>
    <row r="761" spans="2:17" outlineLevel="1" x14ac:dyDescent="0.3">
      <c r="D761" s="70">
        <f>+D760+1</f>
        <v>3</v>
      </c>
      <c r="E761" s="429" t="s">
        <v>1889</v>
      </c>
      <c r="F761" s="412">
        <v>348.55547024952017</v>
      </c>
      <c r="G761" s="412">
        <v>4.4763713468408026</v>
      </c>
      <c r="H761" s="411">
        <v>0.86238835593781016</v>
      </c>
      <c r="Q761" s="149"/>
    </row>
    <row r="762" spans="2:17" outlineLevel="1" x14ac:dyDescent="0.3">
      <c r="F762" s="233" t="s">
        <v>966</v>
      </c>
      <c r="Q762" s="149"/>
    </row>
    <row r="763" spans="2:17" outlineLevel="1" x14ac:dyDescent="0.3">
      <c r="E763" s="410" t="s">
        <v>965</v>
      </c>
      <c r="F763" s="48">
        <f>+SUMPRODUCT(F759:F761,H759:H761)</f>
        <v>321.68280216357891</v>
      </c>
      <c r="G763" s="48">
        <f>+SUMPRODUCT(G759:G761,H759:H761)</f>
        <v>4.8818686438056336</v>
      </c>
      <c r="H763" s="239">
        <f>+SUM(H759:H761)</f>
        <v>1</v>
      </c>
      <c r="Q763" s="149"/>
    </row>
    <row r="764" spans="2:17" outlineLevel="1" x14ac:dyDescent="0.3">
      <c r="Q764" s="149"/>
    </row>
    <row r="765" spans="2:17" ht="18" thickBot="1" x14ac:dyDescent="0.35">
      <c r="C765" s="339" t="s">
        <v>964</v>
      </c>
      <c r="D765" s="339"/>
      <c r="E765" s="339"/>
      <c r="F765" s="339"/>
      <c r="G765" s="339"/>
      <c r="H765" s="339"/>
      <c r="I765" s="339"/>
      <c r="J765" s="339"/>
      <c r="K765" s="339"/>
    </row>
    <row r="767" spans="2:17" ht="16.2" thickBot="1" x14ac:dyDescent="0.35">
      <c r="D767" s="329" t="s">
        <v>94</v>
      </c>
      <c r="E767" s="329"/>
      <c r="F767" s="329"/>
      <c r="G767" s="329"/>
      <c r="H767" s="329"/>
      <c r="I767" s="329"/>
      <c r="J767" s="329"/>
      <c r="K767" s="329"/>
    </row>
    <row r="769" spans="4:36" outlineLevel="1" x14ac:dyDescent="0.3">
      <c r="D769" s="69" t="s">
        <v>79</v>
      </c>
      <c r="E769" s="69" t="s">
        <v>77</v>
      </c>
      <c r="J769" s="69" t="s">
        <v>791</v>
      </c>
      <c r="L769" s="69" t="str">
        <f t="shared" ref="L769:AJ769" si="441">+INDEX(l.reg.nom,L$6)</f>
        <v>Amazonas</v>
      </c>
      <c r="M769" s="69" t="str">
        <f t="shared" si="441"/>
        <v>Ancash</v>
      </c>
      <c r="N769" s="69" t="str">
        <f t="shared" si="441"/>
        <v>Apurímac</v>
      </c>
      <c r="O769" s="69" t="str">
        <f t="shared" si="441"/>
        <v>Arequipa</v>
      </c>
      <c r="P769" s="69" t="str">
        <f t="shared" si="441"/>
        <v>Ayacucho</v>
      </c>
      <c r="Q769" s="69" t="str">
        <f t="shared" si="441"/>
        <v>Cajamarca</v>
      </c>
      <c r="R769" s="69" t="str">
        <f t="shared" si="441"/>
        <v>Callao</v>
      </c>
      <c r="S769" s="69" t="str">
        <f t="shared" si="441"/>
        <v>Cusco</v>
      </c>
      <c r="T769" s="69" t="str">
        <f t="shared" si="441"/>
        <v>Huancavelica</v>
      </c>
      <c r="U769" s="69" t="str">
        <f t="shared" si="441"/>
        <v>Huánuco</v>
      </c>
      <c r="V769" s="69" t="str">
        <f t="shared" si="441"/>
        <v>Ica</v>
      </c>
      <c r="W769" s="69" t="str">
        <f t="shared" si="441"/>
        <v>Junín</v>
      </c>
      <c r="X769" s="69" t="str">
        <f t="shared" si="441"/>
        <v>La Libertad</v>
      </c>
      <c r="Y769" s="69" t="str">
        <f t="shared" si="441"/>
        <v>Lambayeque</v>
      </c>
      <c r="Z769" s="69" t="str">
        <f t="shared" si="441"/>
        <v>Lima</v>
      </c>
      <c r="AA769" s="69" t="str">
        <f t="shared" si="441"/>
        <v>Loreto</v>
      </c>
      <c r="AB769" s="69" t="str">
        <f t="shared" si="441"/>
        <v>Madre de Dios</v>
      </c>
      <c r="AC769" s="69" t="str">
        <f t="shared" si="441"/>
        <v>Moquegua</v>
      </c>
      <c r="AD769" s="69" t="str">
        <f t="shared" si="441"/>
        <v>Pasco</v>
      </c>
      <c r="AE769" s="69" t="str">
        <f t="shared" si="441"/>
        <v>Piura</v>
      </c>
      <c r="AF769" s="69" t="str">
        <f t="shared" si="441"/>
        <v>Puno</v>
      </c>
      <c r="AG769" s="69" t="str">
        <f t="shared" si="441"/>
        <v>San Martín</v>
      </c>
      <c r="AH769" s="69" t="str">
        <f t="shared" si="441"/>
        <v>Tacna</v>
      </c>
      <c r="AI769" s="69" t="str">
        <f t="shared" si="441"/>
        <v>Tumbes</v>
      </c>
      <c r="AJ769" s="69" t="str">
        <f t="shared" si="441"/>
        <v>Ucayali</v>
      </c>
    </row>
    <row r="770" spans="4:36" outlineLevel="1" x14ac:dyDescent="0.3">
      <c r="D770" s="70">
        <v>1</v>
      </c>
      <c r="E770" s="71" t="str">
        <f>+INDEX(p.ran.geo,D770)</f>
        <v>Urbano</v>
      </c>
      <c r="I770" s="138" t="s">
        <v>963</v>
      </c>
      <c r="J770" s="47">
        <f>+SUM(L770:AJ770)</f>
        <v>250</v>
      </c>
      <c r="L770" s="360">
        <f t="shared" ref="L770:AJ770" si="442">+L745</f>
        <v>10</v>
      </c>
      <c r="M770" s="360">
        <f t="shared" si="442"/>
        <v>10</v>
      </c>
      <c r="N770" s="360">
        <f t="shared" si="442"/>
        <v>10</v>
      </c>
      <c r="O770" s="360">
        <f t="shared" si="442"/>
        <v>10</v>
      </c>
      <c r="P770" s="360">
        <f t="shared" si="442"/>
        <v>10</v>
      </c>
      <c r="Q770" s="360">
        <f t="shared" si="442"/>
        <v>10</v>
      </c>
      <c r="R770" s="360">
        <f t="shared" si="442"/>
        <v>10</v>
      </c>
      <c r="S770" s="360">
        <f t="shared" si="442"/>
        <v>10</v>
      </c>
      <c r="T770" s="360">
        <f t="shared" si="442"/>
        <v>10</v>
      </c>
      <c r="U770" s="360">
        <f t="shared" si="442"/>
        <v>10</v>
      </c>
      <c r="V770" s="360">
        <f t="shared" si="442"/>
        <v>10</v>
      </c>
      <c r="W770" s="360">
        <f t="shared" si="442"/>
        <v>10</v>
      </c>
      <c r="X770" s="360">
        <f t="shared" si="442"/>
        <v>10</v>
      </c>
      <c r="Y770" s="360">
        <f t="shared" si="442"/>
        <v>10</v>
      </c>
      <c r="Z770" s="360">
        <f t="shared" si="442"/>
        <v>10</v>
      </c>
      <c r="AA770" s="360">
        <f t="shared" si="442"/>
        <v>10</v>
      </c>
      <c r="AB770" s="360">
        <f t="shared" si="442"/>
        <v>10</v>
      </c>
      <c r="AC770" s="360">
        <f t="shared" si="442"/>
        <v>10</v>
      </c>
      <c r="AD770" s="360">
        <f t="shared" si="442"/>
        <v>10</v>
      </c>
      <c r="AE770" s="360">
        <f t="shared" si="442"/>
        <v>10</v>
      </c>
      <c r="AF770" s="360">
        <f t="shared" si="442"/>
        <v>10</v>
      </c>
      <c r="AG770" s="360">
        <f t="shared" si="442"/>
        <v>10</v>
      </c>
      <c r="AH770" s="360">
        <f t="shared" si="442"/>
        <v>10</v>
      </c>
      <c r="AI770" s="360">
        <f t="shared" si="442"/>
        <v>10</v>
      </c>
      <c r="AJ770" s="360">
        <f t="shared" si="442"/>
        <v>10</v>
      </c>
    </row>
    <row r="771" spans="4:36" outlineLevel="1" x14ac:dyDescent="0.3">
      <c r="D771" s="70">
        <f>+D770+1</f>
        <v>2</v>
      </c>
      <c r="E771" s="71" t="str">
        <f>+INDEX(p.ran.geo,D771)</f>
        <v>Suburbano</v>
      </c>
      <c r="I771" s="138" t="s">
        <v>963</v>
      </c>
      <c r="J771" s="47">
        <f>+SUM(L771:AJ771)</f>
        <v>1000</v>
      </c>
      <c r="L771" s="360">
        <f t="shared" ref="L771:AJ771" si="443">+L746</f>
        <v>40</v>
      </c>
      <c r="M771" s="360">
        <f t="shared" si="443"/>
        <v>40</v>
      </c>
      <c r="N771" s="360">
        <f t="shared" si="443"/>
        <v>40</v>
      </c>
      <c r="O771" s="360">
        <f t="shared" si="443"/>
        <v>40</v>
      </c>
      <c r="P771" s="360">
        <f t="shared" si="443"/>
        <v>40</v>
      </c>
      <c r="Q771" s="360">
        <f t="shared" si="443"/>
        <v>40</v>
      </c>
      <c r="R771" s="360">
        <f t="shared" si="443"/>
        <v>40</v>
      </c>
      <c r="S771" s="360">
        <f t="shared" si="443"/>
        <v>40</v>
      </c>
      <c r="T771" s="360">
        <f t="shared" si="443"/>
        <v>40</v>
      </c>
      <c r="U771" s="360">
        <f t="shared" si="443"/>
        <v>40</v>
      </c>
      <c r="V771" s="360">
        <f t="shared" si="443"/>
        <v>40</v>
      </c>
      <c r="W771" s="360">
        <f t="shared" si="443"/>
        <v>40</v>
      </c>
      <c r="X771" s="360">
        <f t="shared" si="443"/>
        <v>40</v>
      </c>
      <c r="Y771" s="360">
        <f t="shared" si="443"/>
        <v>40</v>
      </c>
      <c r="Z771" s="360">
        <f t="shared" si="443"/>
        <v>40</v>
      </c>
      <c r="AA771" s="360">
        <f t="shared" si="443"/>
        <v>40</v>
      </c>
      <c r="AB771" s="360">
        <f t="shared" si="443"/>
        <v>40</v>
      </c>
      <c r="AC771" s="360">
        <f t="shared" si="443"/>
        <v>40</v>
      </c>
      <c r="AD771" s="360">
        <f t="shared" si="443"/>
        <v>40</v>
      </c>
      <c r="AE771" s="360">
        <f t="shared" si="443"/>
        <v>40</v>
      </c>
      <c r="AF771" s="360">
        <f t="shared" si="443"/>
        <v>40</v>
      </c>
      <c r="AG771" s="360">
        <f t="shared" si="443"/>
        <v>40</v>
      </c>
      <c r="AH771" s="360">
        <f t="shared" si="443"/>
        <v>40</v>
      </c>
      <c r="AI771" s="360">
        <f t="shared" si="443"/>
        <v>40</v>
      </c>
      <c r="AJ771" s="360">
        <f t="shared" si="443"/>
        <v>40</v>
      </c>
    </row>
    <row r="772" spans="4:36" outlineLevel="1" x14ac:dyDescent="0.3">
      <c r="D772" s="70">
        <f>+D771+1</f>
        <v>3</v>
      </c>
      <c r="E772" s="71" t="str">
        <f>+INDEX(p.ran.geo,D772)</f>
        <v>Rural</v>
      </c>
      <c r="I772" s="138" t="s">
        <v>963</v>
      </c>
      <c r="J772" s="47">
        <f>+SUM(L772:AJ772)</f>
        <v>1750</v>
      </c>
      <c r="L772" s="360">
        <f t="shared" ref="L772:AJ772" si="444">+L747</f>
        <v>70</v>
      </c>
      <c r="M772" s="360">
        <f t="shared" si="444"/>
        <v>70</v>
      </c>
      <c r="N772" s="360">
        <f t="shared" si="444"/>
        <v>70</v>
      </c>
      <c r="O772" s="360">
        <f t="shared" si="444"/>
        <v>70</v>
      </c>
      <c r="P772" s="360">
        <f t="shared" si="444"/>
        <v>70</v>
      </c>
      <c r="Q772" s="360">
        <f t="shared" si="444"/>
        <v>70</v>
      </c>
      <c r="R772" s="360">
        <f t="shared" si="444"/>
        <v>70</v>
      </c>
      <c r="S772" s="360">
        <f t="shared" si="444"/>
        <v>70</v>
      </c>
      <c r="T772" s="360">
        <f t="shared" si="444"/>
        <v>70</v>
      </c>
      <c r="U772" s="360">
        <f t="shared" si="444"/>
        <v>70</v>
      </c>
      <c r="V772" s="360">
        <f t="shared" si="444"/>
        <v>70</v>
      </c>
      <c r="W772" s="360">
        <f t="shared" si="444"/>
        <v>70</v>
      </c>
      <c r="X772" s="360">
        <f t="shared" si="444"/>
        <v>70</v>
      </c>
      <c r="Y772" s="360">
        <f t="shared" si="444"/>
        <v>70</v>
      </c>
      <c r="Z772" s="360">
        <f t="shared" si="444"/>
        <v>70</v>
      </c>
      <c r="AA772" s="360">
        <f t="shared" si="444"/>
        <v>70</v>
      </c>
      <c r="AB772" s="360">
        <f t="shared" si="444"/>
        <v>70</v>
      </c>
      <c r="AC772" s="360">
        <f t="shared" si="444"/>
        <v>70</v>
      </c>
      <c r="AD772" s="360">
        <f t="shared" si="444"/>
        <v>70</v>
      </c>
      <c r="AE772" s="360">
        <f t="shared" si="444"/>
        <v>70</v>
      </c>
      <c r="AF772" s="360">
        <f t="shared" si="444"/>
        <v>70</v>
      </c>
      <c r="AG772" s="360">
        <f t="shared" si="444"/>
        <v>70</v>
      </c>
      <c r="AH772" s="360">
        <f t="shared" si="444"/>
        <v>70</v>
      </c>
      <c r="AI772" s="360">
        <f t="shared" si="444"/>
        <v>70</v>
      </c>
      <c r="AJ772" s="360">
        <f t="shared" si="444"/>
        <v>70</v>
      </c>
    </row>
    <row r="773" spans="4:36" outlineLevel="1" x14ac:dyDescent="0.3">
      <c r="D773" s="70">
        <f>+D772+1</f>
        <v>4</v>
      </c>
      <c r="E773" s="71" t="str">
        <f>+INDEX(p.ran.geo,D773)</f>
        <v>Libre</v>
      </c>
      <c r="I773" s="138" t="s">
        <v>963</v>
      </c>
      <c r="J773" s="47">
        <f>+SUM(L773:AJ773)</f>
        <v>0</v>
      </c>
      <c r="L773" s="360">
        <f t="shared" ref="L773:AJ773" si="445">+L748</f>
        <v>0</v>
      </c>
      <c r="M773" s="360">
        <f t="shared" si="445"/>
        <v>0</v>
      </c>
      <c r="N773" s="360">
        <f t="shared" si="445"/>
        <v>0</v>
      </c>
      <c r="O773" s="360">
        <f t="shared" si="445"/>
        <v>0</v>
      </c>
      <c r="P773" s="360">
        <f t="shared" si="445"/>
        <v>0</v>
      </c>
      <c r="Q773" s="360">
        <f t="shared" si="445"/>
        <v>0</v>
      </c>
      <c r="R773" s="360">
        <f t="shared" si="445"/>
        <v>0</v>
      </c>
      <c r="S773" s="360">
        <f t="shared" si="445"/>
        <v>0</v>
      </c>
      <c r="T773" s="360">
        <f t="shared" si="445"/>
        <v>0</v>
      </c>
      <c r="U773" s="360">
        <f t="shared" si="445"/>
        <v>0</v>
      </c>
      <c r="V773" s="360">
        <f t="shared" si="445"/>
        <v>0</v>
      </c>
      <c r="W773" s="360">
        <f t="shared" si="445"/>
        <v>0</v>
      </c>
      <c r="X773" s="360">
        <f t="shared" si="445"/>
        <v>0</v>
      </c>
      <c r="Y773" s="360">
        <f t="shared" si="445"/>
        <v>0</v>
      </c>
      <c r="Z773" s="360">
        <f t="shared" si="445"/>
        <v>0</v>
      </c>
      <c r="AA773" s="360">
        <f t="shared" si="445"/>
        <v>0</v>
      </c>
      <c r="AB773" s="360">
        <f t="shared" si="445"/>
        <v>0</v>
      </c>
      <c r="AC773" s="360">
        <f t="shared" si="445"/>
        <v>0</v>
      </c>
      <c r="AD773" s="360">
        <f t="shared" si="445"/>
        <v>0</v>
      </c>
      <c r="AE773" s="360">
        <f t="shared" si="445"/>
        <v>0</v>
      </c>
      <c r="AF773" s="360">
        <f t="shared" si="445"/>
        <v>0</v>
      </c>
      <c r="AG773" s="360">
        <f t="shared" si="445"/>
        <v>0</v>
      </c>
      <c r="AH773" s="360">
        <f t="shared" si="445"/>
        <v>0</v>
      </c>
      <c r="AI773" s="360">
        <f t="shared" si="445"/>
        <v>0</v>
      </c>
      <c r="AJ773" s="360">
        <f t="shared" si="445"/>
        <v>0</v>
      </c>
    </row>
    <row r="774" spans="4:36" outlineLevel="1" x14ac:dyDescent="0.3">
      <c r="D774" s="70">
        <f>+D773+1</f>
        <v>5</v>
      </c>
      <c r="E774" s="71" t="str">
        <f>+INDEX(p.ran.geo,D774)</f>
        <v>Libre</v>
      </c>
      <c r="I774" s="138" t="s">
        <v>963</v>
      </c>
      <c r="J774" s="47">
        <f>+SUM(L774:AJ774)</f>
        <v>0</v>
      </c>
      <c r="L774" s="360">
        <f t="shared" ref="L774:AJ774" si="446">+L749</f>
        <v>0</v>
      </c>
      <c r="M774" s="360">
        <f t="shared" si="446"/>
        <v>0</v>
      </c>
      <c r="N774" s="360">
        <f t="shared" si="446"/>
        <v>0</v>
      </c>
      <c r="O774" s="360">
        <f t="shared" si="446"/>
        <v>0</v>
      </c>
      <c r="P774" s="360">
        <f t="shared" si="446"/>
        <v>0</v>
      </c>
      <c r="Q774" s="360">
        <f t="shared" si="446"/>
        <v>0</v>
      </c>
      <c r="R774" s="360">
        <f t="shared" si="446"/>
        <v>0</v>
      </c>
      <c r="S774" s="360">
        <f t="shared" si="446"/>
        <v>0</v>
      </c>
      <c r="T774" s="360">
        <f t="shared" si="446"/>
        <v>0</v>
      </c>
      <c r="U774" s="360">
        <f t="shared" si="446"/>
        <v>0</v>
      </c>
      <c r="V774" s="360">
        <f t="shared" si="446"/>
        <v>0</v>
      </c>
      <c r="W774" s="360">
        <f t="shared" si="446"/>
        <v>0</v>
      </c>
      <c r="X774" s="360">
        <f t="shared" si="446"/>
        <v>0</v>
      </c>
      <c r="Y774" s="360">
        <f t="shared" si="446"/>
        <v>0</v>
      </c>
      <c r="Z774" s="360">
        <f t="shared" si="446"/>
        <v>0</v>
      </c>
      <c r="AA774" s="360">
        <f t="shared" si="446"/>
        <v>0</v>
      </c>
      <c r="AB774" s="360">
        <f t="shared" si="446"/>
        <v>0</v>
      </c>
      <c r="AC774" s="360">
        <f t="shared" si="446"/>
        <v>0</v>
      </c>
      <c r="AD774" s="360">
        <f t="shared" si="446"/>
        <v>0</v>
      </c>
      <c r="AE774" s="360">
        <f t="shared" si="446"/>
        <v>0</v>
      </c>
      <c r="AF774" s="360">
        <f t="shared" si="446"/>
        <v>0</v>
      </c>
      <c r="AG774" s="360">
        <f t="shared" si="446"/>
        <v>0</v>
      </c>
      <c r="AH774" s="360">
        <f t="shared" si="446"/>
        <v>0</v>
      </c>
      <c r="AI774" s="360">
        <f t="shared" si="446"/>
        <v>0</v>
      </c>
      <c r="AJ774" s="360">
        <f t="shared" si="446"/>
        <v>0</v>
      </c>
    </row>
    <row r="775" spans="4:36" outlineLevel="1" x14ac:dyDescent="0.3">
      <c r="I775" s="363"/>
    </row>
    <row r="776" spans="4:36" outlineLevel="1" x14ac:dyDescent="0.3">
      <c r="E776" s="343" t="s">
        <v>23</v>
      </c>
      <c r="I776" s="341" t="s">
        <v>963</v>
      </c>
      <c r="J776" s="353">
        <f>+SUM(J770:J773)</f>
        <v>3000</v>
      </c>
      <c r="L776" s="353">
        <f t="shared" ref="L776:AJ776" si="447">+SUM(L770:L773)</f>
        <v>120</v>
      </c>
      <c r="M776" s="353">
        <f t="shared" si="447"/>
        <v>120</v>
      </c>
      <c r="N776" s="353">
        <f t="shared" si="447"/>
        <v>120</v>
      </c>
      <c r="O776" s="353">
        <f t="shared" si="447"/>
        <v>120</v>
      </c>
      <c r="P776" s="353">
        <f t="shared" si="447"/>
        <v>120</v>
      </c>
      <c r="Q776" s="353">
        <f t="shared" si="447"/>
        <v>120</v>
      </c>
      <c r="R776" s="353">
        <f t="shared" si="447"/>
        <v>120</v>
      </c>
      <c r="S776" s="353">
        <f t="shared" si="447"/>
        <v>120</v>
      </c>
      <c r="T776" s="353">
        <f t="shared" si="447"/>
        <v>120</v>
      </c>
      <c r="U776" s="353">
        <f t="shared" si="447"/>
        <v>120</v>
      </c>
      <c r="V776" s="353">
        <f t="shared" si="447"/>
        <v>120</v>
      </c>
      <c r="W776" s="353">
        <f t="shared" si="447"/>
        <v>120</v>
      </c>
      <c r="X776" s="353">
        <f t="shared" si="447"/>
        <v>120</v>
      </c>
      <c r="Y776" s="353">
        <f t="shared" si="447"/>
        <v>120</v>
      </c>
      <c r="Z776" s="353">
        <f t="shared" si="447"/>
        <v>120</v>
      </c>
      <c r="AA776" s="353">
        <f t="shared" si="447"/>
        <v>120</v>
      </c>
      <c r="AB776" s="353">
        <f t="shared" si="447"/>
        <v>120</v>
      </c>
      <c r="AC776" s="353">
        <f t="shared" si="447"/>
        <v>120</v>
      </c>
      <c r="AD776" s="353">
        <f t="shared" si="447"/>
        <v>120</v>
      </c>
      <c r="AE776" s="353">
        <f t="shared" si="447"/>
        <v>120</v>
      </c>
      <c r="AF776" s="353">
        <f t="shared" si="447"/>
        <v>120</v>
      </c>
      <c r="AG776" s="353">
        <f t="shared" si="447"/>
        <v>120</v>
      </c>
      <c r="AH776" s="353">
        <f t="shared" si="447"/>
        <v>120</v>
      </c>
      <c r="AI776" s="353">
        <f t="shared" si="447"/>
        <v>120</v>
      </c>
      <c r="AJ776" s="353">
        <f t="shared" si="447"/>
        <v>120</v>
      </c>
    </row>
    <row r="777" spans="4:36" outlineLevel="1" x14ac:dyDescent="0.3"/>
    <row r="778" spans="4:36" ht="16.2" thickBot="1" x14ac:dyDescent="0.35">
      <c r="D778" s="329" t="s">
        <v>962</v>
      </c>
      <c r="E778" s="329"/>
      <c r="F778" s="329"/>
      <c r="G778" s="329"/>
      <c r="H778" s="329"/>
      <c r="I778" s="329"/>
      <c r="J778" s="329"/>
      <c r="K778" s="329"/>
    </row>
    <row r="780" spans="4:36" outlineLevel="1" x14ac:dyDescent="0.3">
      <c r="E780" s="69" t="s">
        <v>941</v>
      </c>
      <c r="J780" s="69" t="s">
        <v>940</v>
      </c>
      <c r="L780" s="69" t="str">
        <f t="shared" ref="L780:AJ780" si="448">+INDEX(l.reg.nom,L$6)</f>
        <v>Amazonas</v>
      </c>
      <c r="M780" s="69" t="str">
        <f t="shared" si="448"/>
        <v>Ancash</v>
      </c>
      <c r="N780" s="69" t="str">
        <f t="shared" si="448"/>
        <v>Apurímac</v>
      </c>
      <c r="O780" s="69" t="str">
        <f t="shared" si="448"/>
        <v>Arequipa</v>
      </c>
      <c r="P780" s="69" t="str">
        <f t="shared" si="448"/>
        <v>Ayacucho</v>
      </c>
      <c r="Q780" s="69" t="str">
        <f t="shared" si="448"/>
        <v>Cajamarca</v>
      </c>
      <c r="R780" s="69" t="str">
        <f t="shared" si="448"/>
        <v>Callao</v>
      </c>
      <c r="S780" s="69" t="str">
        <f t="shared" si="448"/>
        <v>Cusco</v>
      </c>
      <c r="T780" s="69" t="str">
        <f t="shared" si="448"/>
        <v>Huancavelica</v>
      </c>
      <c r="U780" s="69" t="str">
        <f t="shared" si="448"/>
        <v>Huánuco</v>
      </c>
      <c r="V780" s="69" t="str">
        <f t="shared" si="448"/>
        <v>Ica</v>
      </c>
      <c r="W780" s="69" t="str">
        <f t="shared" si="448"/>
        <v>Junín</v>
      </c>
      <c r="X780" s="69" t="str">
        <f t="shared" si="448"/>
        <v>La Libertad</v>
      </c>
      <c r="Y780" s="69" t="str">
        <f t="shared" si="448"/>
        <v>Lambayeque</v>
      </c>
      <c r="Z780" s="69" t="str">
        <f t="shared" si="448"/>
        <v>Lima</v>
      </c>
      <c r="AA780" s="69" t="str">
        <f t="shared" si="448"/>
        <v>Loreto</v>
      </c>
      <c r="AB780" s="69" t="str">
        <f t="shared" si="448"/>
        <v>Madre de Dios</v>
      </c>
      <c r="AC780" s="69" t="str">
        <f t="shared" si="448"/>
        <v>Moquegua</v>
      </c>
      <c r="AD780" s="69" t="str">
        <f t="shared" si="448"/>
        <v>Pasco</v>
      </c>
      <c r="AE780" s="69" t="str">
        <f t="shared" si="448"/>
        <v>Piura</v>
      </c>
      <c r="AF780" s="69" t="str">
        <f t="shared" si="448"/>
        <v>Puno</v>
      </c>
      <c r="AG780" s="69" t="str">
        <f t="shared" si="448"/>
        <v>San Martín</v>
      </c>
      <c r="AH780" s="69" t="str">
        <f t="shared" si="448"/>
        <v>Tacna</v>
      </c>
      <c r="AI780" s="69" t="str">
        <f t="shared" si="448"/>
        <v>Tumbes</v>
      </c>
      <c r="AJ780" s="69" t="str">
        <f t="shared" si="448"/>
        <v>Ucayali</v>
      </c>
    </row>
    <row r="781" spans="4:36" outlineLevel="1" x14ac:dyDescent="0.3"/>
    <row r="782" spans="4:36" outlineLevel="1" x14ac:dyDescent="0.3">
      <c r="E782" s="343" t="s">
        <v>961</v>
      </c>
      <c r="I782" s="138" t="s">
        <v>960</v>
      </c>
      <c r="J782" s="47">
        <f>+SUM(L782:AJ782)</f>
        <v>3023</v>
      </c>
      <c r="L782" s="409">
        <v>17</v>
      </c>
      <c r="M782" s="409">
        <v>92</v>
      </c>
      <c r="N782" s="409">
        <v>22</v>
      </c>
      <c r="O782" s="409">
        <v>171</v>
      </c>
      <c r="P782" s="409">
        <v>44</v>
      </c>
      <c r="Q782" s="409">
        <v>67</v>
      </c>
      <c r="R782" s="409">
        <v>10</v>
      </c>
      <c r="S782" s="409">
        <v>95</v>
      </c>
      <c r="T782" s="409">
        <v>11</v>
      </c>
      <c r="U782" s="409">
        <v>13</v>
      </c>
      <c r="V782" s="409">
        <v>119</v>
      </c>
      <c r="W782" s="409">
        <v>109</v>
      </c>
      <c r="X782" s="409">
        <v>120</v>
      </c>
      <c r="Y782" s="409">
        <v>37</v>
      </c>
      <c r="Z782" s="409">
        <v>1479</v>
      </c>
      <c r="AA782" s="409">
        <v>22</v>
      </c>
      <c r="AB782" s="409">
        <v>26</v>
      </c>
      <c r="AC782" s="409">
        <v>24</v>
      </c>
      <c r="AD782" s="409">
        <v>171</v>
      </c>
      <c r="AE782" s="409">
        <v>140</v>
      </c>
      <c r="AF782" s="409">
        <v>96</v>
      </c>
      <c r="AG782" s="409">
        <v>44</v>
      </c>
      <c r="AH782" s="409">
        <v>45</v>
      </c>
      <c r="AI782" s="409">
        <v>25</v>
      </c>
      <c r="AJ782" s="409">
        <v>24</v>
      </c>
    </row>
    <row r="783" spans="4:36" outlineLevel="1" x14ac:dyDescent="0.3"/>
    <row r="784" spans="4:36" outlineLevel="1" x14ac:dyDescent="0.3">
      <c r="E784" s="144" t="s">
        <v>1713</v>
      </c>
      <c r="J784" s="361">
        <v>1.1499999999999999</v>
      </c>
    </row>
    <row r="785" spans="4:36" outlineLevel="1" x14ac:dyDescent="0.3">
      <c r="E785" s="144" t="s">
        <v>959</v>
      </c>
      <c r="I785" s="138" t="s">
        <v>958</v>
      </c>
      <c r="J785" s="361">
        <f>+AVERAGE(L785:AJ785)</f>
        <v>1.6051166666666667</v>
      </c>
      <c r="L785" s="408">
        <f>MAX(1,L782/L776*$J$784)</f>
        <v>1</v>
      </c>
      <c r="M785" s="408">
        <f t="shared" ref="M785:AJ785" si="449">MAX(1,M782/M776*$J$784)</f>
        <v>1</v>
      </c>
      <c r="N785" s="408">
        <f t="shared" si="449"/>
        <v>1</v>
      </c>
      <c r="O785" s="408">
        <f t="shared" si="449"/>
        <v>1.6387499999999999</v>
      </c>
      <c r="P785" s="408">
        <f t="shared" si="449"/>
        <v>1</v>
      </c>
      <c r="Q785" s="408">
        <f t="shared" si="449"/>
        <v>1</v>
      </c>
      <c r="R785" s="408">
        <f t="shared" si="449"/>
        <v>1</v>
      </c>
      <c r="S785" s="408">
        <f t="shared" si="449"/>
        <v>1</v>
      </c>
      <c r="T785" s="408">
        <f t="shared" si="449"/>
        <v>1</v>
      </c>
      <c r="U785" s="408">
        <f t="shared" si="449"/>
        <v>1</v>
      </c>
      <c r="V785" s="408">
        <f t="shared" si="449"/>
        <v>1.1404166666666666</v>
      </c>
      <c r="W785" s="408">
        <f t="shared" si="449"/>
        <v>1.0445833333333332</v>
      </c>
      <c r="X785" s="408">
        <f t="shared" si="449"/>
        <v>1.1499999999999999</v>
      </c>
      <c r="Y785" s="408">
        <f t="shared" si="449"/>
        <v>1</v>
      </c>
      <c r="Z785" s="408">
        <f t="shared" si="449"/>
        <v>14.173749999999998</v>
      </c>
      <c r="AA785" s="408">
        <f t="shared" si="449"/>
        <v>1</v>
      </c>
      <c r="AB785" s="408">
        <f t="shared" si="449"/>
        <v>1</v>
      </c>
      <c r="AC785" s="408">
        <f t="shared" si="449"/>
        <v>1</v>
      </c>
      <c r="AD785" s="408">
        <f t="shared" si="449"/>
        <v>1.6387499999999999</v>
      </c>
      <c r="AE785" s="408">
        <f t="shared" si="449"/>
        <v>1.3416666666666666</v>
      </c>
      <c r="AF785" s="408">
        <f t="shared" si="449"/>
        <v>1</v>
      </c>
      <c r="AG785" s="408">
        <f t="shared" si="449"/>
        <v>1</v>
      </c>
      <c r="AH785" s="408">
        <f t="shared" si="449"/>
        <v>1</v>
      </c>
      <c r="AI785" s="408">
        <f t="shared" si="449"/>
        <v>1</v>
      </c>
      <c r="AJ785" s="408">
        <f t="shared" si="449"/>
        <v>1</v>
      </c>
    </row>
    <row r="786" spans="4:36" outlineLevel="1" x14ac:dyDescent="0.3"/>
    <row r="787" spans="4:36" ht="16.2" thickBot="1" x14ac:dyDescent="0.35">
      <c r="D787" s="329" t="s">
        <v>957</v>
      </c>
      <c r="E787" s="329"/>
      <c r="F787" s="329"/>
      <c r="G787" s="329"/>
      <c r="H787" s="329"/>
      <c r="I787" s="329"/>
      <c r="J787" s="329"/>
      <c r="K787" s="329"/>
    </row>
    <row r="789" spans="4:36" outlineLevel="1" x14ac:dyDescent="0.3">
      <c r="E789" s="69" t="s">
        <v>941</v>
      </c>
      <c r="J789" s="69" t="s">
        <v>940</v>
      </c>
      <c r="L789" s="69" t="str">
        <f t="shared" ref="L789:AJ789" si="450">+INDEX(l.reg.nom,L$6)</f>
        <v>Amazonas</v>
      </c>
      <c r="M789" s="69" t="str">
        <f t="shared" si="450"/>
        <v>Ancash</v>
      </c>
      <c r="N789" s="69" t="str">
        <f t="shared" si="450"/>
        <v>Apurímac</v>
      </c>
      <c r="O789" s="69" t="str">
        <f t="shared" si="450"/>
        <v>Arequipa</v>
      </c>
      <c r="P789" s="69" t="str">
        <f t="shared" si="450"/>
        <v>Ayacucho</v>
      </c>
      <c r="Q789" s="69" t="str">
        <f t="shared" si="450"/>
        <v>Cajamarca</v>
      </c>
      <c r="R789" s="69" t="str">
        <f t="shared" si="450"/>
        <v>Callao</v>
      </c>
      <c r="S789" s="69" t="str">
        <f t="shared" si="450"/>
        <v>Cusco</v>
      </c>
      <c r="T789" s="69" t="str">
        <f t="shared" si="450"/>
        <v>Huancavelica</v>
      </c>
      <c r="U789" s="69" t="str">
        <f t="shared" si="450"/>
        <v>Huánuco</v>
      </c>
      <c r="V789" s="69" t="str">
        <f t="shared" si="450"/>
        <v>Ica</v>
      </c>
      <c r="W789" s="69" t="str">
        <f t="shared" si="450"/>
        <v>Junín</v>
      </c>
      <c r="X789" s="69" t="str">
        <f t="shared" si="450"/>
        <v>La Libertad</v>
      </c>
      <c r="Y789" s="69" t="str">
        <f t="shared" si="450"/>
        <v>Lambayeque</v>
      </c>
      <c r="Z789" s="69" t="str">
        <f t="shared" si="450"/>
        <v>Lima</v>
      </c>
      <c r="AA789" s="69" t="str">
        <f t="shared" si="450"/>
        <v>Loreto</v>
      </c>
      <c r="AB789" s="69" t="str">
        <f t="shared" si="450"/>
        <v>Madre de Dios</v>
      </c>
      <c r="AC789" s="69" t="str">
        <f t="shared" si="450"/>
        <v>Moquegua</v>
      </c>
      <c r="AD789" s="69" t="str">
        <f t="shared" si="450"/>
        <v>Pasco</v>
      </c>
      <c r="AE789" s="69" t="str">
        <f t="shared" si="450"/>
        <v>Piura</v>
      </c>
      <c r="AF789" s="69" t="str">
        <f t="shared" si="450"/>
        <v>Puno</v>
      </c>
      <c r="AG789" s="69" t="str">
        <f t="shared" si="450"/>
        <v>San Martín</v>
      </c>
      <c r="AH789" s="69" t="str">
        <f t="shared" si="450"/>
        <v>Tacna</v>
      </c>
      <c r="AI789" s="69" t="str">
        <f t="shared" si="450"/>
        <v>Tumbes</v>
      </c>
      <c r="AJ789" s="69" t="str">
        <f t="shared" si="450"/>
        <v>Ucayali</v>
      </c>
    </row>
    <row r="790" spans="4:36" outlineLevel="1" x14ac:dyDescent="0.3">
      <c r="D790" s="68" t="s">
        <v>162</v>
      </c>
      <c r="E790" s="68"/>
    </row>
    <row r="791" spans="4:36" outlineLevel="1" x14ac:dyDescent="0.3">
      <c r="E791" s="144" t="s">
        <v>956</v>
      </c>
      <c r="I791" s="138" t="s">
        <v>914</v>
      </c>
      <c r="J791" s="47">
        <f>+SUM(L791:AJ791)</f>
        <v>7089.121959943971</v>
      </c>
      <c r="L791" s="360">
        <f>+'Dda.diseño.RAN-Backhaul'!L241</f>
        <v>6.395988667993513E-2</v>
      </c>
      <c r="M791" s="360">
        <f>+'Dda.diseño.RAN-Backhaul'!M241</f>
        <v>319.79943339967571</v>
      </c>
      <c r="N791" s="360">
        <f>+'Dda.diseño.RAN-Backhaul'!N241</f>
        <v>0.6395988667993513</v>
      </c>
      <c r="O791" s="360">
        <f>+'Dda.diseño.RAN-Backhaul'!O241</f>
        <v>31.979943339967562</v>
      </c>
      <c r="P791" s="360">
        <f>+'Dda.diseño.RAN-Backhaul'!P241</f>
        <v>0.12791977335987026</v>
      </c>
      <c r="Q791" s="360">
        <f>+'Dda.diseño.RAN-Backhaul'!Q241</f>
        <v>0.6395988667993513</v>
      </c>
      <c r="R791" s="360">
        <f>+'Dda.diseño.RAN-Backhaul'!R241</f>
        <v>319.79943339967571</v>
      </c>
      <c r="S791" s="360">
        <f>+'Dda.diseño.RAN-Backhaul'!S241</f>
        <v>3.8375932007961078</v>
      </c>
      <c r="T791" s="360">
        <f>+'Dda.diseño.RAN-Backhaul'!T241</f>
        <v>0.51167909343948104</v>
      </c>
      <c r="U791" s="360">
        <f>+'Dda.diseño.RAN-Backhaul'!U241</f>
        <v>0.51167909343948104</v>
      </c>
      <c r="V791" s="360">
        <f>+'Dda.diseño.RAN-Backhaul'!V241</f>
        <v>63.959886679935124</v>
      </c>
      <c r="W791" s="360">
        <f>+'Dda.diseño.RAN-Backhaul'!W241</f>
        <v>39.655129741559776</v>
      </c>
      <c r="X791" s="360">
        <f>+'Dda.diseño.RAN-Backhaul'!X241</f>
        <v>6.3959886679935147</v>
      </c>
      <c r="Y791" s="360">
        <f>+'Dda.diseño.RAN-Backhaul'!Y241</f>
        <v>6.3959886679935147</v>
      </c>
      <c r="Z791" s="360">
        <f>+'Dda.diseño.RAN-Backhaul'!Z241</f>
        <v>5756.3898011941628</v>
      </c>
      <c r="AA791" s="360">
        <f>+'Dda.diseño.RAN-Backhaul'!AA241</f>
        <v>0.31979943339967565</v>
      </c>
      <c r="AB791" s="360">
        <f>+'Dda.diseño.RAN-Backhaul'!AB241</f>
        <v>0.31979943339967565</v>
      </c>
      <c r="AC791" s="360">
        <f>+'Dda.diseño.RAN-Backhaul'!AC241</f>
        <v>38.375932007961083</v>
      </c>
      <c r="AD791" s="360">
        <f>+'Dda.diseño.RAN-Backhaul'!AD241</f>
        <v>6.3959886679935147</v>
      </c>
      <c r="AE791" s="360">
        <f>+'Dda.diseño.RAN-Backhaul'!AE241</f>
        <v>38.375932007961083</v>
      </c>
      <c r="AF791" s="360">
        <f>+'Dda.diseño.RAN-Backhaul'!AF241</f>
        <v>0.51167909343948104</v>
      </c>
      <c r="AG791" s="360">
        <f>+'Dda.diseño.RAN-Backhaul'!AG241</f>
        <v>57.563898011941617</v>
      </c>
      <c r="AH791" s="360">
        <f>+'Dda.diseño.RAN-Backhaul'!AH241</f>
        <v>319.79943339967571</v>
      </c>
      <c r="AI791" s="360">
        <f>+'Dda.diseño.RAN-Backhaul'!AI241</f>
        <v>44.77192067595459</v>
      </c>
      <c r="AJ791" s="360">
        <f>+'Dda.diseño.RAN-Backhaul'!AJ241</f>
        <v>31.979943339967562</v>
      </c>
    </row>
    <row r="792" spans="4:36" outlineLevel="1" x14ac:dyDescent="0.3">
      <c r="E792" s="144" t="s">
        <v>955</v>
      </c>
      <c r="I792" s="138" t="s">
        <v>954</v>
      </c>
      <c r="J792" s="47">
        <f>+AVERAGE(L792:AJ792)</f>
        <v>2.3630406533146568</v>
      </c>
      <c r="L792" s="360">
        <f t="shared" ref="L792:AJ792" si="451">+IF(L776=0,0,L791/L776)</f>
        <v>5.3299905566612604E-4</v>
      </c>
      <c r="M792" s="360">
        <f t="shared" si="451"/>
        <v>2.6649952783306308</v>
      </c>
      <c r="N792" s="360">
        <f t="shared" si="451"/>
        <v>5.3299905566612611E-3</v>
      </c>
      <c r="O792" s="360">
        <f t="shared" si="451"/>
        <v>0.26649952783306302</v>
      </c>
      <c r="P792" s="360">
        <f t="shared" si="451"/>
        <v>1.0659981113322521E-3</v>
      </c>
      <c r="Q792" s="360">
        <f t="shared" si="451"/>
        <v>5.3299905566612611E-3</v>
      </c>
      <c r="R792" s="360">
        <f t="shared" si="451"/>
        <v>2.6649952783306308</v>
      </c>
      <c r="S792" s="360">
        <f t="shared" si="451"/>
        <v>3.1979943339967565E-2</v>
      </c>
      <c r="T792" s="360">
        <f t="shared" si="451"/>
        <v>4.2639924453290083E-3</v>
      </c>
      <c r="U792" s="360">
        <f t="shared" si="451"/>
        <v>4.2639924453290083E-3</v>
      </c>
      <c r="V792" s="360">
        <f t="shared" si="451"/>
        <v>0.53299905566612604</v>
      </c>
      <c r="W792" s="360">
        <f t="shared" si="451"/>
        <v>0.33045941451299815</v>
      </c>
      <c r="X792" s="360">
        <f t="shared" si="451"/>
        <v>5.329990556661262E-2</v>
      </c>
      <c r="Y792" s="360">
        <f t="shared" si="451"/>
        <v>5.329990556661262E-2</v>
      </c>
      <c r="Z792" s="360">
        <f t="shared" si="451"/>
        <v>47.969915009951357</v>
      </c>
      <c r="AA792" s="360">
        <f t="shared" si="451"/>
        <v>2.6649952783306305E-3</v>
      </c>
      <c r="AB792" s="360">
        <f t="shared" si="451"/>
        <v>2.6649952783306305E-3</v>
      </c>
      <c r="AC792" s="360">
        <f t="shared" si="451"/>
        <v>0.3197994333996757</v>
      </c>
      <c r="AD792" s="360">
        <f t="shared" si="451"/>
        <v>5.329990556661262E-2</v>
      </c>
      <c r="AE792" s="360">
        <f t="shared" si="451"/>
        <v>0.3197994333996757</v>
      </c>
      <c r="AF792" s="360">
        <f t="shared" si="451"/>
        <v>4.2639924453290083E-3</v>
      </c>
      <c r="AG792" s="360">
        <f t="shared" si="451"/>
        <v>0.47969915009951347</v>
      </c>
      <c r="AH792" s="360">
        <f t="shared" si="451"/>
        <v>2.6649952783306308</v>
      </c>
      <c r="AI792" s="360">
        <f t="shared" si="451"/>
        <v>0.37309933896628827</v>
      </c>
      <c r="AJ792" s="360">
        <f t="shared" si="451"/>
        <v>0.26649952783306302</v>
      </c>
    </row>
    <row r="793" spans="4:36" outlineLevel="1" x14ac:dyDescent="0.3">
      <c r="E793" s="144" t="s">
        <v>953</v>
      </c>
      <c r="F793" s="12" t="s">
        <v>1708</v>
      </c>
      <c r="I793" s="138" t="s">
        <v>952</v>
      </c>
      <c r="J793" s="47">
        <f>+AVERAGE(L793:AJ793)</f>
        <v>2.1503669945163382</v>
      </c>
      <c r="L793" s="360">
        <f>+L792*(1-0.09)</f>
        <v>4.8502914065617469E-4</v>
      </c>
      <c r="M793" s="360">
        <f t="shared" ref="M793:AJ793" si="452">+M792*(1-0.09)</f>
        <v>2.4251457032808741</v>
      </c>
      <c r="N793" s="360">
        <f t="shared" si="452"/>
        <v>4.8502914065617474E-3</v>
      </c>
      <c r="O793" s="360">
        <f t="shared" si="452"/>
        <v>0.24251457032808735</v>
      </c>
      <c r="P793" s="360">
        <f t="shared" si="452"/>
        <v>9.7005828131234938E-4</v>
      </c>
      <c r="Q793" s="360">
        <f t="shared" si="452"/>
        <v>4.8502914065617474E-3</v>
      </c>
      <c r="R793" s="360">
        <f t="shared" si="452"/>
        <v>2.4251457032808741</v>
      </c>
      <c r="S793" s="360">
        <f t="shared" si="452"/>
        <v>2.9101748439370485E-2</v>
      </c>
      <c r="T793" s="360">
        <f t="shared" si="452"/>
        <v>3.8802331252493975E-3</v>
      </c>
      <c r="U793" s="360">
        <f t="shared" si="452"/>
        <v>3.8802331252493975E-3</v>
      </c>
      <c r="V793" s="360">
        <f t="shared" si="452"/>
        <v>0.4850291406561747</v>
      </c>
      <c r="W793" s="360">
        <f t="shared" si="452"/>
        <v>0.30071806720682831</v>
      </c>
      <c r="X793" s="360">
        <f t="shared" si="452"/>
        <v>4.8502914065617485E-2</v>
      </c>
      <c r="Y793" s="360">
        <f t="shared" si="452"/>
        <v>4.8502914065617485E-2</v>
      </c>
      <c r="Z793" s="360">
        <f t="shared" si="452"/>
        <v>43.652622659055737</v>
      </c>
      <c r="AA793" s="360">
        <f t="shared" si="452"/>
        <v>2.4251457032808737E-3</v>
      </c>
      <c r="AB793" s="360">
        <f t="shared" si="452"/>
        <v>2.4251457032808737E-3</v>
      </c>
      <c r="AC793" s="360">
        <f t="shared" si="452"/>
        <v>0.29101748439370489</v>
      </c>
      <c r="AD793" s="360">
        <f t="shared" si="452"/>
        <v>4.8502914065617485E-2</v>
      </c>
      <c r="AE793" s="360">
        <f t="shared" si="452"/>
        <v>0.29101748439370489</v>
      </c>
      <c r="AF793" s="360">
        <f t="shared" si="452"/>
        <v>3.8802331252493975E-3</v>
      </c>
      <c r="AG793" s="360">
        <f t="shared" si="452"/>
        <v>0.43652622659055729</v>
      </c>
      <c r="AH793" s="360">
        <f t="shared" si="452"/>
        <v>2.4251457032808741</v>
      </c>
      <c r="AI793" s="360">
        <f t="shared" si="452"/>
        <v>0.33952039845932236</v>
      </c>
      <c r="AJ793" s="360">
        <f t="shared" si="452"/>
        <v>0.24251457032808735</v>
      </c>
    </row>
    <row r="794" spans="4:36" outlineLevel="1" x14ac:dyDescent="0.3">
      <c r="E794" s="144" t="s">
        <v>951</v>
      </c>
      <c r="I794" s="138" t="s">
        <v>944</v>
      </c>
      <c r="J794" s="361">
        <f>+AVERAGE(L794:AJ794)</f>
        <v>2.6234477333099318E-2</v>
      </c>
      <c r="L794" s="369">
        <f t="shared" ref="L794:AJ794" si="453">+L793*12.2*1000/(1000*1000)</f>
        <v>5.9173555160053307E-6</v>
      </c>
      <c r="M794" s="369">
        <f t="shared" si="453"/>
        <v>2.9586777580026664E-2</v>
      </c>
      <c r="N794" s="369">
        <f t="shared" si="453"/>
        <v>5.9173555160053308E-5</v>
      </c>
      <c r="O794" s="369">
        <f t="shared" si="453"/>
        <v>2.9586777580026652E-3</v>
      </c>
      <c r="P794" s="369">
        <f t="shared" si="453"/>
        <v>1.1834711032010661E-5</v>
      </c>
      <c r="Q794" s="369">
        <f t="shared" si="453"/>
        <v>5.9173555160053308E-5</v>
      </c>
      <c r="R794" s="369">
        <f t="shared" si="453"/>
        <v>2.9586777580026664E-2</v>
      </c>
      <c r="S794" s="369">
        <f t="shared" si="453"/>
        <v>3.5504133096031986E-4</v>
      </c>
      <c r="T794" s="369">
        <f t="shared" si="453"/>
        <v>4.7338844128042645E-5</v>
      </c>
      <c r="U794" s="369">
        <f t="shared" si="453"/>
        <v>4.7338844128042645E-5</v>
      </c>
      <c r="V794" s="369">
        <f t="shared" si="453"/>
        <v>5.9173555160053305E-3</v>
      </c>
      <c r="W794" s="369">
        <f t="shared" si="453"/>
        <v>3.668760419923305E-3</v>
      </c>
      <c r="X794" s="369">
        <f t="shared" si="453"/>
        <v>5.9173555160053329E-4</v>
      </c>
      <c r="Y794" s="369">
        <f t="shared" si="453"/>
        <v>5.9173555160053329E-4</v>
      </c>
      <c r="Z794" s="369">
        <f t="shared" si="453"/>
        <v>0.53256199644047997</v>
      </c>
      <c r="AA794" s="369">
        <f t="shared" si="453"/>
        <v>2.9586777580026654E-5</v>
      </c>
      <c r="AB794" s="369">
        <f t="shared" si="453"/>
        <v>2.9586777580026654E-5</v>
      </c>
      <c r="AC794" s="369">
        <f t="shared" si="453"/>
        <v>3.5504133096031991E-3</v>
      </c>
      <c r="AD794" s="369">
        <f t="shared" si="453"/>
        <v>5.9173555160053329E-4</v>
      </c>
      <c r="AE794" s="369">
        <f t="shared" si="453"/>
        <v>3.5504133096031991E-3</v>
      </c>
      <c r="AF794" s="369">
        <f t="shared" si="453"/>
        <v>4.7338844128042645E-5</v>
      </c>
      <c r="AG794" s="369">
        <f t="shared" si="453"/>
        <v>5.3256199644047984E-3</v>
      </c>
      <c r="AH794" s="369">
        <f t="shared" si="453"/>
        <v>2.9586777580026664E-2</v>
      </c>
      <c r="AI794" s="369">
        <f t="shared" si="453"/>
        <v>4.1421488612037325E-3</v>
      </c>
      <c r="AJ794" s="369">
        <f t="shared" si="453"/>
        <v>2.9586777580026652E-3</v>
      </c>
    </row>
    <row r="795" spans="4:36" outlineLevel="1" x14ac:dyDescent="0.3">
      <c r="D795" s="68" t="s">
        <v>815</v>
      </c>
      <c r="E795" s="68"/>
    </row>
    <row r="796" spans="4:36" outlineLevel="1" x14ac:dyDescent="0.3">
      <c r="E796" s="144" t="s">
        <v>950</v>
      </c>
      <c r="I796" s="138" t="s">
        <v>911</v>
      </c>
      <c r="J796" s="47">
        <f>+SUM(L796:AJ796)</f>
        <v>4070.3290265497226</v>
      </c>
      <c r="L796" s="360">
        <f>+'Dda.diseño.RAN-Backhaul'!L296</f>
        <v>3.6723558257167922E-2</v>
      </c>
      <c r="M796" s="360">
        <f>+'Dda.diseño.RAN-Backhaul'!M296</f>
        <v>183.61779128583964</v>
      </c>
      <c r="N796" s="360">
        <f>+'Dda.diseño.RAN-Backhaul'!N296</f>
        <v>0.36723558257167932</v>
      </c>
      <c r="O796" s="360">
        <f>+'Dda.diseño.RAN-Backhaul'!O296</f>
        <v>18.361779128583965</v>
      </c>
      <c r="P796" s="360">
        <f>+'Dda.diseño.RAN-Backhaul'!P296</f>
        <v>7.3447116514335845E-2</v>
      </c>
      <c r="Q796" s="360">
        <f>+'Dda.diseño.RAN-Backhaul'!Q296</f>
        <v>0.36723558257167932</v>
      </c>
      <c r="R796" s="360">
        <f>+'Dda.diseño.RAN-Backhaul'!R296</f>
        <v>183.61779128583964</v>
      </c>
      <c r="S796" s="360">
        <f>+'Dda.diseño.RAN-Backhaul'!S296</f>
        <v>2.2034134954300755</v>
      </c>
      <c r="T796" s="360">
        <f>+'Dda.diseño.RAN-Backhaul'!T296</f>
        <v>0.29378846605734338</v>
      </c>
      <c r="U796" s="360">
        <f>+'Dda.diseño.RAN-Backhaul'!U296</f>
        <v>0.29378846605734338</v>
      </c>
      <c r="V796" s="360">
        <f>+'Dda.diseño.RAN-Backhaul'!V296</f>
        <v>36.72355825716793</v>
      </c>
      <c r="W796" s="360">
        <f>+'Dda.diseño.RAN-Backhaul'!W296</f>
        <v>22.768606119444112</v>
      </c>
      <c r="X796" s="360">
        <f>+'Dda.diseño.RAN-Backhaul'!X296</f>
        <v>3.6723558257167923</v>
      </c>
      <c r="Y796" s="360">
        <f>+'Dda.diseño.RAN-Backhaul'!Y296</f>
        <v>3.6723558257167923</v>
      </c>
      <c r="Z796" s="360">
        <f>+'Dda.diseño.RAN-Backhaul'!Z296</f>
        <v>3305.1202431451138</v>
      </c>
      <c r="AA796" s="360">
        <f>+'Dda.diseño.RAN-Backhaul'!AA296</f>
        <v>0.18361779128583966</v>
      </c>
      <c r="AB796" s="360">
        <f>+'Dda.diseño.RAN-Backhaul'!AB296</f>
        <v>0.18361779128583966</v>
      </c>
      <c r="AC796" s="360">
        <f>+'Dda.diseño.RAN-Backhaul'!AC296</f>
        <v>22.034134954300761</v>
      </c>
      <c r="AD796" s="360">
        <f>+'Dda.diseño.RAN-Backhaul'!AD296</f>
        <v>3.6723558257167923</v>
      </c>
      <c r="AE796" s="360">
        <f>+'Dda.diseño.RAN-Backhaul'!AE296</f>
        <v>22.034134954300761</v>
      </c>
      <c r="AF796" s="360">
        <f>+'Dda.diseño.RAN-Backhaul'!AF296</f>
        <v>0.29378846605734338</v>
      </c>
      <c r="AG796" s="360">
        <f>+'Dda.diseño.RAN-Backhaul'!AG296</f>
        <v>33.051202431451138</v>
      </c>
      <c r="AH796" s="360">
        <f>+'Dda.diseño.RAN-Backhaul'!AH296</f>
        <v>183.61779128583964</v>
      </c>
      <c r="AI796" s="360">
        <f>+'Dda.diseño.RAN-Backhaul'!AI296</f>
        <v>25.706490780017553</v>
      </c>
      <c r="AJ796" s="360">
        <f>+'Dda.diseño.RAN-Backhaul'!AJ296</f>
        <v>18.361779128583965</v>
      </c>
    </row>
    <row r="797" spans="4:36" outlineLevel="1" x14ac:dyDescent="0.3">
      <c r="E797" s="144" t="s">
        <v>949</v>
      </c>
      <c r="I797" s="138" t="s">
        <v>944</v>
      </c>
      <c r="J797" s="361">
        <f>+AVERAGE(L797:AJ797)</f>
        <v>1.3567763421832408</v>
      </c>
      <c r="L797" s="407">
        <f t="shared" ref="L797:AJ797" si="454">+L796/L776</f>
        <v>3.0602965214306604E-4</v>
      </c>
      <c r="M797" s="407">
        <f t="shared" si="454"/>
        <v>1.5301482607153303</v>
      </c>
      <c r="N797" s="407">
        <f t="shared" si="454"/>
        <v>3.0602965214306609E-3</v>
      </c>
      <c r="O797" s="407">
        <f t="shared" si="454"/>
        <v>0.15301482607153305</v>
      </c>
      <c r="P797" s="407">
        <f t="shared" si="454"/>
        <v>6.1205930428613207E-4</v>
      </c>
      <c r="Q797" s="407">
        <f t="shared" si="454"/>
        <v>3.0602965214306609E-3</v>
      </c>
      <c r="R797" s="407">
        <f t="shared" si="454"/>
        <v>1.5301482607153303</v>
      </c>
      <c r="S797" s="407">
        <f t="shared" si="454"/>
        <v>1.8361779128583961E-2</v>
      </c>
      <c r="T797" s="407">
        <f t="shared" si="454"/>
        <v>2.4482372171445283E-3</v>
      </c>
      <c r="U797" s="407">
        <f t="shared" si="454"/>
        <v>2.4482372171445283E-3</v>
      </c>
      <c r="V797" s="407">
        <f t="shared" si="454"/>
        <v>0.3060296521430661</v>
      </c>
      <c r="W797" s="407">
        <f t="shared" si="454"/>
        <v>0.18973838432870094</v>
      </c>
      <c r="X797" s="407">
        <f t="shared" si="454"/>
        <v>3.0602965214306603E-2</v>
      </c>
      <c r="Y797" s="407">
        <f t="shared" si="454"/>
        <v>3.0602965214306603E-2</v>
      </c>
      <c r="Z797" s="407">
        <f t="shared" si="454"/>
        <v>27.542668692875949</v>
      </c>
      <c r="AA797" s="407">
        <f t="shared" si="454"/>
        <v>1.5301482607153305E-3</v>
      </c>
      <c r="AB797" s="407">
        <f t="shared" si="454"/>
        <v>1.5301482607153305E-3</v>
      </c>
      <c r="AC797" s="407">
        <f t="shared" si="454"/>
        <v>0.18361779128583969</v>
      </c>
      <c r="AD797" s="407">
        <f t="shared" si="454"/>
        <v>3.0602965214306603E-2</v>
      </c>
      <c r="AE797" s="407">
        <f t="shared" si="454"/>
        <v>0.18361779128583969</v>
      </c>
      <c r="AF797" s="407">
        <f t="shared" si="454"/>
        <v>2.4482372171445283E-3</v>
      </c>
      <c r="AG797" s="407">
        <f t="shared" si="454"/>
        <v>0.27542668692875949</v>
      </c>
      <c r="AH797" s="407">
        <f t="shared" si="454"/>
        <v>1.5301482607153303</v>
      </c>
      <c r="AI797" s="407">
        <f t="shared" si="454"/>
        <v>0.21422075650014627</v>
      </c>
      <c r="AJ797" s="407">
        <f t="shared" si="454"/>
        <v>0.15301482607153305</v>
      </c>
    </row>
    <row r="798" spans="4:36" outlineLevel="1" x14ac:dyDescent="0.3">
      <c r="D798" s="68" t="s">
        <v>646</v>
      </c>
      <c r="E798" s="68"/>
    </row>
    <row r="799" spans="4:36" outlineLevel="1" x14ac:dyDescent="0.3">
      <c r="E799" s="144" t="s">
        <v>948</v>
      </c>
      <c r="I799" s="138" t="s">
        <v>91</v>
      </c>
      <c r="J799" s="47">
        <f>+SUM(L799:AJ799)</f>
        <v>2147789330.9071965</v>
      </c>
      <c r="L799" s="360">
        <f>+'Dda.diseño.RAN-Backhaul'!L353</f>
        <v>19377.909280359414</v>
      </c>
      <c r="M799" s="360">
        <f>+'Dda.diseño.RAN-Backhaul'!M353</f>
        <v>96889546.401797071</v>
      </c>
      <c r="N799" s="360">
        <f>+'Dda.diseño.RAN-Backhaul'!N353</f>
        <v>193779.09280359413</v>
      </c>
      <c r="O799" s="360">
        <f>+'Dda.diseño.RAN-Backhaul'!O353</f>
        <v>9688954.6401797067</v>
      </c>
      <c r="P799" s="360">
        <f>+'Dda.diseño.RAN-Backhaul'!P353</f>
        <v>38755.818560718828</v>
      </c>
      <c r="Q799" s="360">
        <f>+'Dda.diseño.RAN-Backhaul'!Q353</f>
        <v>193779.09280359413</v>
      </c>
      <c r="R799" s="360">
        <f>+'Dda.diseño.RAN-Backhaul'!R353</f>
        <v>96889546.401797071</v>
      </c>
      <c r="S799" s="360">
        <f>+'Dda.diseño.RAN-Backhaul'!S353</f>
        <v>1162674.5568215649</v>
      </c>
      <c r="T799" s="360">
        <f>+'Dda.diseño.RAN-Backhaul'!T353</f>
        <v>155023.27424287531</v>
      </c>
      <c r="U799" s="360">
        <f>+'Dda.diseño.RAN-Backhaul'!U353</f>
        <v>155023.27424287531</v>
      </c>
      <c r="V799" s="360">
        <f>+'Dda.diseño.RAN-Backhaul'!V353</f>
        <v>19377909.280359413</v>
      </c>
      <c r="W799" s="360">
        <f>+'Dda.diseño.RAN-Backhaul'!W353</f>
        <v>12014303.753822835</v>
      </c>
      <c r="X799" s="360">
        <f>+'Dda.diseño.RAN-Backhaul'!X353</f>
        <v>1937790.9280359414</v>
      </c>
      <c r="Y799" s="360">
        <f>+'Dda.diseño.RAN-Backhaul'!Y353</f>
        <v>1937790.9280359414</v>
      </c>
      <c r="Z799" s="360">
        <f>+'Dda.diseño.RAN-Backhaul'!Z353</f>
        <v>1744011835.2323472</v>
      </c>
      <c r="AA799" s="360">
        <f>+'Dda.diseño.RAN-Backhaul'!AA353</f>
        <v>96889.546401797066</v>
      </c>
      <c r="AB799" s="360">
        <f>+'Dda.diseño.RAN-Backhaul'!AB353</f>
        <v>96889.546401797066</v>
      </c>
      <c r="AC799" s="360">
        <f>+'Dda.diseño.RAN-Backhaul'!AC353</f>
        <v>11626745.56821565</v>
      </c>
      <c r="AD799" s="360">
        <f>+'Dda.diseño.RAN-Backhaul'!AD353</f>
        <v>1937790.9280359414</v>
      </c>
      <c r="AE799" s="360">
        <f>+'Dda.diseño.RAN-Backhaul'!AE353</f>
        <v>11626745.56821565</v>
      </c>
      <c r="AF799" s="360">
        <f>+'Dda.diseño.RAN-Backhaul'!AF353</f>
        <v>155023.27424287531</v>
      </c>
      <c r="AG799" s="360">
        <f>+'Dda.diseño.RAN-Backhaul'!AG353</f>
        <v>17440118.352323472</v>
      </c>
      <c r="AH799" s="360">
        <f>+'Dda.diseño.RAN-Backhaul'!AH353</f>
        <v>96889546.401797071</v>
      </c>
      <c r="AI799" s="360">
        <f>+'Dda.diseño.RAN-Backhaul'!AI353</f>
        <v>13564536.496251589</v>
      </c>
      <c r="AJ799" s="360">
        <f>+'Dda.diseño.RAN-Backhaul'!AJ353</f>
        <v>9688954.6401797067</v>
      </c>
    </row>
    <row r="800" spans="4:36" outlineLevel="1" x14ac:dyDescent="0.3">
      <c r="E800" s="144" t="s">
        <v>947</v>
      </c>
      <c r="I800" s="138" t="s">
        <v>911</v>
      </c>
      <c r="J800" s="47">
        <f>+SUM(L800:AJ800)</f>
        <v>0.14219609665025715</v>
      </c>
      <c r="L800" s="406">
        <f t="shared" ref="L800:AJ800" si="455">+L799*144*8/p.ran.dca.traf.hc*p.ran.porc.traf.hc.sist.sms/(60*60)/(1000*1000)</f>
        <v>1.2829298578115357E-6</v>
      </c>
      <c r="M800" s="406">
        <f t="shared" si="455"/>
        <v>6.4146492890576785E-3</v>
      </c>
      <c r="N800" s="406">
        <f t="shared" si="455"/>
        <v>1.2829298578115356E-5</v>
      </c>
      <c r="O800" s="406">
        <f t="shared" si="455"/>
        <v>6.4146492890576785E-4</v>
      </c>
      <c r="P800" s="406">
        <f t="shared" si="455"/>
        <v>2.5658597156230715E-6</v>
      </c>
      <c r="Q800" s="406">
        <f t="shared" si="455"/>
        <v>1.2829298578115356E-5</v>
      </c>
      <c r="R800" s="406">
        <f t="shared" si="455"/>
        <v>6.4146492890576785E-3</v>
      </c>
      <c r="S800" s="406">
        <f t="shared" si="455"/>
        <v>7.697579146869214E-5</v>
      </c>
      <c r="T800" s="406">
        <f t="shared" si="455"/>
        <v>1.0263438862492286E-5</v>
      </c>
      <c r="U800" s="406">
        <f t="shared" si="455"/>
        <v>1.0263438862492286E-5</v>
      </c>
      <c r="V800" s="406">
        <f t="shared" si="455"/>
        <v>1.2829298578115357E-3</v>
      </c>
      <c r="W800" s="406">
        <f t="shared" si="455"/>
        <v>7.9541651184315192E-4</v>
      </c>
      <c r="X800" s="406">
        <f t="shared" si="455"/>
        <v>1.282929857811536E-4</v>
      </c>
      <c r="Y800" s="406">
        <f t="shared" si="455"/>
        <v>1.282929857811536E-4</v>
      </c>
      <c r="Z800" s="406">
        <f t="shared" si="455"/>
        <v>0.11546368720303821</v>
      </c>
      <c r="AA800" s="406">
        <f t="shared" si="455"/>
        <v>6.4146492890576778E-6</v>
      </c>
      <c r="AB800" s="406">
        <f t="shared" si="455"/>
        <v>6.4146492890576778E-6</v>
      </c>
      <c r="AC800" s="406">
        <f t="shared" si="455"/>
        <v>7.6975791468692162E-4</v>
      </c>
      <c r="AD800" s="406">
        <f t="shared" si="455"/>
        <v>1.282929857811536E-4</v>
      </c>
      <c r="AE800" s="406">
        <f t="shared" si="455"/>
        <v>7.6975791468692162E-4</v>
      </c>
      <c r="AF800" s="406">
        <f t="shared" si="455"/>
        <v>1.0263438862492286E-5</v>
      </c>
      <c r="AG800" s="406">
        <f t="shared" si="455"/>
        <v>1.1546368720303818E-3</v>
      </c>
      <c r="AH800" s="406">
        <f t="shared" si="455"/>
        <v>6.4146492890576785E-3</v>
      </c>
      <c r="AI800" s="406">
        <f t="shared" si="455"/>
        <v>8.9805090046807484E-4</v>
      </c>
      <c r="AJ800" s="406">
        <f t="shared" si="455"/>
        <v>6.4146492890576785E-4</v>
      </c>
    </row>
    <row r="801" spans="2:36" outlineLevel="1" x14ac:dyDescent="0.3">
      <c r="E801" s="144" t="s">
        <v>946</v>
      </c>
      <c r="I801" s="138" t="s">
        <v>944</v>
      </c>
      <c r="J801" s="361">
        <f>+AVERAGE(L801:AJ801)</f>
        <v>4.7398698883419049E-5</v>
      </c>
      <c r="L801" s="406">
        <f t="shared" ref="L801:AJ801" si="456">+L800/L776</f>
        <v>1.0691082148429464E-8</v>
      </c>
      <c r="M801" s="406">
        <f t="shared" si="456"/>
        <v>5.3455410742147321E-5</v>
      </c>
      <c r="N801" s="406">
        <f t="shared" si="456"/>
        <v>1.0691082148429463E-7</v>
      </c>
      <c r="O801" s="406">
        <f t="shared" si="456"/>
        <v>5.3455410742147318E-6</v>
      </c>
      <c r="P801" s="406">
        <f t="shared" si="456"/>
        <v>2.1382164296858927E-8</v>
      </c>
      <c r="Q801" s="406">
        <f t="shared" si="456"/>
        <v>1.0691082148429463E-7</v>
      </c>
      <c r="R801" s="406">
        <f t="shared" si="456"/>
        <v>5.3455410742147321E-5</v>
      </c>
      <c r="S801" s="406">
        <f t="shared" si="456"/>
        <v>6.4146492890576786E-7</v>
      </c>
      <c r="T801" s="406">
        <f t="shared" si="456"/>
        <v>8.552865718743571E-8</v>
      </c>
      <c r="U801" s="406">
        <f t="shared" si="456"/>
        <v>8.552865718743571E-8</v>
      </c>
      <c r="V801" s="406">
        <f t="shared" si="456"/>
        <v>1.0691082148429464E-5</v>
      </c>
      <c r="W801" s="406">
        <f t="shared" si="456"/>
        <v>6.6284709320262658E-6</v>
      </c>
      <c r="X801" s="406">
        <f t="shared" si="456"/>
        <v>1.0691082148429467E-6</v>
      </c>
      <c r="Y801" s="406">
        <f t="shared" si="456"/>
        <v>1.0691082148429467E-6</v>
      </c>
      <c r="Z801" s="406">
        <f t="shared" si="456"/>
        <v>9.6219739335865167E-4</v>
      </c>
      <c r="AA801" s="406">
        <f t="shared" si="456"/>
        <v>5.3455410742147315E-8</v>
      </c>
      <c r="AB801" s="406">
        <f t="shared" si="456"/>
        <v>5.3455410742147315E-8</v>
      </c>
      <c r="AC801" s="406">
        <f t="shared" si="456"/>
        <v>6.4146492890576803E-6</v>
      </c>
      <c r="AD801" s="406">
        <f t="shared" si="456"/>
        <v>1.0691082148429467E-6</v>
      </c>
      <c r="AE801" s="406">
        <f t="shared" si="456"/>
        <v>6.4146492890576803E-6</v>
      </c>
      <c r="AF801" s="406">
        <f t="shared" si="456"/>
        <v>8.552865718743571E-8</v>
      </c>
      <c r="AG801" s="406">
        <f t="shared" si="456"/>
        <v>9.6219739335865158E-6</v>
      </c>
      <c r="AH801" s="406">
        <f t="shared" si="456"/>
        <v>5.3455410742147321E-5</v>
      </c>
      <c r="AI801" s="406">
        <f t="shared" si="456"/>
        <v>7.4837575039006238E-6</v>
      </c>
      <c r="AJ801" s="406">
        <f t="shared" si="456"/>
        <v>5.3455410742147318E-6</v>
      </c>
    </row>
    <row r="802" spans="2:36" outlineLevel="1" x14ac:dyDescent="0.3">
      <c r="D802" s="68" t="s">
        <v>23</v>
      </c>
      <c r="E802" s="68"/>
      <c r="I802" s="138"/>
    </row>
    <row r="803" spans="2:36" outlineLevel="1" x14ac:dyDescent="0.3">
      <c r="E803" s="144" t="s">
        <v>945</v>
      </c>
      <c r="I803" s="138" t="s">
        <v>944</v>
      </c>
      <c r="J803" s="361">
        <f>+AVERAGE(L803:AJ803)</f>
        <v>1.3830582182152236</v>
      </c>
      <c r="L803" s="404">
        <f t="shared" ref="L803:AJ803" si="457">(L801+L797+L794)</f>
        <v>3.119576987412198E-4</v>
      </c>
      <c r="M803" s="404">
        <f t="shared" si="457"/>
        <v>1.5597884937060991</v>
      </c>
      <c r="N803" s="404">
        <f t="shared" si="457"/>
        <v>3.1195769874121987E-3</v>
      </c>
      <c r="O803" s="404">
        <f t="shared" si="457"/>
        <v>0.15597884937060991</v>
      </c>
      <c r="P803" s="404">
        <f t="shared" si="457"/>
        <v>6.239153974824396E-4</v>
      </c>
      <c r="Q803" s="404">
        <f t="shared" si="457"/>
        <v>3.1195769874121987E-3</v>
      </c>
      <c r="R803" s="404">
        <f t="shared" si="457"/>
        <v>1.5597884937060991</v>
      </c>
      <c r="S803" s="404">
        <f t="shared" si="457"/>
        <v>1.8717461924473187E-2</v>
      </c>
      <c r="T803" s="404">
        <f t="shared" si="457"/>
        <v>2.4956615899297584E-3</v>
      </c>
      <c r="U803" s="404">
        <f t="shared" si="457"/>
        <v>2.4956615899297584E-3</v>
      </c>
      <c r="V803" s="404">
        <f t="shared" si="457"/>
        <v>0.31195769874121981</v>
      </c>
      <c r="W803" s="404">
        <f t="shared" si="457"/>
        <v>0.19341377321955627</v>
      </c>
      <c r="X803" s="404">
        <f t="shared" si="457"/>
        <v>3.1195769874121978E-2</v>
      </c>
      <c r="Y803" s="404">
        <f t="shared" si="457"/>
        <v>3.1195769874121978E-2</v>
      </c>
      <c r="Z803" s="404">
        <f t="shared" si="457"/>
        <v>28.076192886709791</v>
      </c>
      <c r="AA803" s="404">
        <f t="shared" si="457"/>
        <v>1.5597884937060993E-3</v>
      </c>
      <c r="AB803" s="404">
        <f t="shared" si="457"/>
        <v>1.5597884937060993E-3</v>
      </c>
      <c r="AC803" s="404">
        <f t="shared" si="457"/>
        <v>0.18717461924473194</v>
      </c>
      <c r="AD803" s="404">
        <f t="shared" si="457"/>
        <v>3.1195769874121978E-2</v>
      </c>
      <c r="AE803" s="404">
        <f t="shared" si="457"/>
        <v>0.18717461924473194</v>
      </c>
      <c r="AF803" s="404">
        <f t="shared" si="457"/>
        <v>2.4956615899297584E-3</v>
      </c>
      <c r="AG803" s="404">
        <f t="shared" si="457"/>
        <v>0.28076192886709783</v>
      </c>
      <c r="AH803" s="404">
        <f t="shared" si="457"/>
        <v>1.5597884937060991</v>
      </c>
      <c r="AI803" s="404">
        <f t="shared" si="457"/>
        <v>0.2183703891188539</v>
      </c>
      <c r="AJ803" s="404">
        <f t="shared" si="457"/>
        <v>0.15597884937060991</v>
      </c>
    </row>
    <row r="804" spans="2:36" outlineLevel="1" x14ac:dyDescent="0.3">
      <c r="E804" s="405" t="s">
        <v>943</v>
      </c>
      <c r="I804" s="138" t="s">
        <v>911</v>
      </c>
      <c r="J804" s="47">
        <f>+SUM(L804:AJ804)</f>
        <v>4149.1746546456707</v>
      </c>
      <c r="L804" s="404">
        <f t="shared" ref="L804:AJ804" si="458">+L803*L776</f>
        <v>3.7434923848946373E-2</v>
      </c>
      <c r="M804" s="404">
        <f t="shared" si="458"/>
        <v>187.1746192447319</v>
      </c>
      <c r="N804" s="404">
        <f t="shared" si="458"/>
        <v>0.37434923848946383</v>
      </c>
      <c r="O804" s="404">
        <f t="shared" si="458"/>
        <v>18.717461924473188</v>
      </c>
      <c r="P804" s="404">
        <f t="shared" si="458"/>
        <v>7.4869847697892747E-2</v>
      </c>
      <c r="Q804" s="404">
        <f t="shared" si="458"/>
        <v>0.37434923848946383</v>
      </c>
      <c r="R804" s="404">
        <f t="shared" si="458"/>
        <v>187.1746192447319</v>
      </c>
      <c r="S804" s="404">
        <f t="shared" si="458"/>
        <v>2.2460954309367822</v>
      </c>
      <c r="T804" s="404">
        <f t="shared" si="458"/>
        <v>0.29947939079157099</v>
      </c>
      <c r="U804" s="404">
        <f t="shared" si="458"/>
        <v>0.29947939079157099</v>
      </c>
      <c r="V804" s="404">
        <f t="shared" si="458"/>
        <v>37.434923848946376</v>
      </c>
      <c r="W804" s="404">
        <f t="shared" si="458"/>
        <v>23.209652786346751</v>
      </c>
      <c r="X804" s="404">
        <f t="shared" si="458"/>
        <v>3.7434923848946373</v>
      </c>
      <c r="Y804" s="404">
        <f t="shared" si="458"/>
        <v>3.7434923848946373</v>
      </c>
      <c r="Z804" s="404">
        <f t="shared" si="458"/>
        <v>3369.1431464051748</v>
      </c>
      <c r="AA804" s="404">
        <f t="shared" si="458"/>
        <v>0.18717461924473192</v>
      </c>
      <c r="AB804" s="404">
        <f t="shared" si="458"/>
        <v>0.18717461924473192</v>
      </c>
      <c r="AC804" s="404">
        <f t="shared" si="458"/>
        <v>22.460954309367832</v>
      </c>
      <c r="AD804" s="404">
        <f t="shared" si="458"/>
        <v>3.7434923848946373</v>
      </c>
      <c r="AE804" s="404">
        <f t="shared" si="458"/>
        <v>22.460954309367832</v>
      </c>
      <c r="AF804" s="404">
        <f t="shared" si="458"/>
        <v>0.29947939079157099</v>
      </c>
      <c r="AG804" s="404">
        <f t="shared" si="458"/>
        <v>33.691431464051739</v>
      </c>
      <c r="AH804" s="404">
        <f t="shared" si="458"/>
        <v>187.1746192447319</v>
      </c>
      <c r="AI804" s="404">
        <f t="shared" si="458"/>
        <v>26.204446694262469</v>
      </c>
      <c r="AJ804" s="404">
        <f t="shared" si="458"/>
        <v>18.717461924473188</v>
      </c>
    </row>
    <row r="805" spans="2:36" outlineLevel="1" x14ac:dyDescent="0.3"/>
    <row r="806" spans="2:36" ht="18" thickBot="1" x14ac:dyDescent="0.35">
      <c r="C806" s="339" t="s">
        <v>942</v>
      </c>
      <c r="D806" s="339"/>
      <c r="E806" s="339"/>
      <c r="F806" s="339"/>
      <c r="G806" s="339"/>
      <c r="H806" s="339"/>
      <c r="I806" s="339"/>
      <c r="J806" s="339"/>
      <c r="K806" s="339"/>
    </row>
    <row r="808" spans="2:36" outlineLevel="1" x14ac:dyDescent="0.3">
      <c r="E808" s="69" t="s">
        <v>941</v>
      </c>
      <c r="J808" s="69" t="s">
        <v>940</v>
      </c>
      <c r="L808" s="69" t="str">
        <f t="shared" ref="L808:AJ808" si="459">+INDEX(l.reg.nom,L$6)</f>
        <v>Amazonas</v>
      </c>
      <c r="M808" s="69" t="str">
        <f t="shared" si="459"/>
        <v>Ancash</v>
      </c>
      <c r="N808" s="69" t="str">
        <f t="shared" si="459"/>
        <v>Apurímac</v>
      </c>
      <c r="O808" s="69" t="str">
        <f t="shared" si="459"/>
        <v>Arequipa</v>
      </c>
      <c r="P808" s="69" t="str">
        <f t="shared" si="459"/>
        <v>Ayacucho</v>
      </c>
      <c r="Q808" s="69" t="str">
        <f t="shared" si="459"/>
        <v>Cajamarca</v>
      </c>
      <c r="R808" s="69" t="str">
        <f t="shared" si="459"/>
        <v>Callao</v>
      </c>
      <c r="S808" s="69" t="str">
        <f t="shared" si="459"/>
        <v>Cusco</v>
      </c>
      <c r="T808" s="69" t="str">
        <f t="shared" si="459"/>
        <v>Huancavelica</v>
      </c>
      <c r="U808" s="69" t="str">
        <f t="shared" si="459"/>
        <v>Huánuco</v>
      </c>
      <c r="V808" s="69" t="str">
        <f t="shared" si="459"/>
        <v>Ica</v>
      </c>
      <c r="W808" s="69" t="str">
        <f t="shared" si="459"/>
        <v>Junín</v>
      </c>
      <c r="X808" s="69" t="str">
        <f t="shared" si="459"/>
        <v>La Libertad</v>
      </c>
      <c r="Y808" s="69" t="str">
        <f t="shared" si="459"/>
        <v>Lambayeque</v>
      </c>
      <c r="Z808" s="69" t="str">
        <f t="shared" si="459"/>
        <v>Lima</v>
      </c>
      <c r="AA808" s="69" t="str">
        <f t="shared" si="459"/>
        <v>Loreto</v>
      </c>
      <c r="AB808" s="69" t="str">
        <f t="shared" si="459"/>
        <v>Madre de Dios</v>
      </c>
      <c r="AC808" s="69" t="str">
        <f t="shared" si="459"/>
        <v>Moquegua</v>
      </c>
      <c r="AD808" s="69" t="str">
        <f t="shared" si="459"/>
        <v>Pasco</v>
      </c>
      <c r="AE808" s="69" t="str">
        <f t="shared" si="459"/>
        <v>Piura</v>
      </c>
      <c r="AF808" s="69" t="str">
        <f t="shared" si="459"/>
        <v>Puno</v>
      </c>
      <c r="AG808" s="69" t="str">
        <f t="shared" si="459"/>
        <v>San Martín</v>
      </c>
      <c r="AH808" s="69" t="str">
        <f t="shared" si="459"/>
        <v>Tacna</v>
      </c>
      <c r="AI808" s="69" t="str">
        <f t="shared" si="459"/>
        <v>Tumbes</v>
      </c>
      <c r="AJ808" s="69" t="str">
        <f t="shared" si="459"/>
        <v>Ucayali</v>
      </c>
    </row>
    <row r="809" spans="2:36" outlineLevel="1" x14ac:dyDescent="0.3">
      <c r="E809" s="144" t="s">
        <v>939</v>
      </c>
      <c r="I809" s="138" t="s">
        <v>936</v>
      </c>
      <c r="J809" s="361">
        <f>+AVERAGE(L809:AJ809)</f>
        <v>1</v>
      </c>
      <c r="L809" s="360">
        <f t="shared" ref="L809:AJ809" si="460">_xlfn.CEILING.MATH(L803/p.ran.cap.link.bhaul,1)</f>
        <v>1</v>
      </c>
      <c r="M809" s="360">
        <f t="shared" si="460"/>
        <v>1</v>
      </c>
      <c r="N809" s="360">
        <f t="shared" si="460"/>
        <v>1</v>
      </c>
      <c r="O809" s="360">
        <f t="shared" si="460"/>
        <v>1</v>
      </c>
      <c r="P809" s="360">
        <f t="shared" si="460"/>
        <v>1</v>
      </c>
      <c r="Q809" s="360">
        <f t="shared" si="460"/>
        <v>1</v>
      </c>
      <c r="R809" s="360">
        <f t="shared" si="460"/>
        <v>1</v>
      </c>
      <c r="S809" s="360">
        <f t="shared" si="460"/>
        <v>1</v>
      </c>
      <c r="T809" s="360">
        <f t="shared" si="460"/>
        <v>1</v>
      </c>
      <c r="U809" s="360">
        <f t="shared" si="460"/>
        <v>1</v>
      </c>
      <c r="V809" s="360">
        <f t="shared" si="460"/>
        <v>1</v>
      </c>
      <c r="W809" s="360">
        <f t="shared" si="460"/>
        <v>1</v>
      </c>
      <c r="X809" s="360">
        <f t="shared" si="460"/>
        <v>1</v>
      </c>
      <c r="Y809" s="360">
        <f t="shared" si="460"/>
        <v>1</v>
      </c>
      <c r="Z809" s="360">
        <f t="shared" si="460"/>
        <v>1</v>
      </c>
      <c r="AA809" s="360">
        <f t="shared" si="460"/>
        <v>1</v>
      </c>
      <c r="AB809" s="360">
        <f t="shared" si="460"/>
        <v>1</v>
      </c>
      <c r="AC809" s="360">
        <f t="shared" si="460"/>
        <v>1</v>
      </c>
      <c r="AD809" s="360">
        <f t="shared" si="460"/>
        <v>1</v>
      </c>
      <c r="AE809" s="360">
        <f t="shared" si="460"/>
        <v>1</v>
      </c>
      <c r="AF809" s="360">
        <f t="shared" si="460"/>
        <v>1</v>
      </c>
      <c r="AG809" s="360">
        <f t="shared" si="460"/>
        <v>1</v>
      </c>
      <c r="AH809" s="360">
        <f t="shared" si="460"/>
        <v>1</v>
      </c>
      <c r="AI809" s="360">
        <f t="shared" si="460"/>
        <v>1</v>
      </c>
      <c r="AJ809" s="360">
        <f t="shared" si="460"/>
        <v>1</v>
      </c>
    </row>
    <row r="810" spans="2:36" outlineLevel="1" x14ac:dyDescent="0.3">
      <c r="E810" s="144" t="s">
        <v>938</v>
      </c>
      <c r="I810" s="138" t="s">
        <v>936</v>
      </c>
      <c r="J810" s="47">
        <f>+SUM(L810:AJ810)</f>
        <v>3000</v>
      </c>
      <c r="L810" s="360">
        <f t="shared" ref="L810:AJ810" si="461">+L809*L776</f>
        <v>120</v>
      </c>
      <c r="M810" s="360">
        <f t="shared" si="461"/>
        <v>120</v>
      </c>
      <c r="N810" s="360">
        <f t="shared" si="461"/>
        <v>120</v>
      </c>
      <c r="O810" s="360">
        <f t="shared" si="461"/>
        <v>120</v>
      </c>
      <c r="P810" s="360">
        <f t="shared" si="461"/>
        <v>120</v>
      </c>
      <c r="Q810" s="360">
        <f t="shared" si="461"/>
        <v>120</v>
      </c>
      <c r="R810" s="360">
        <f t="shared" si="461"/>
        <v>120</v>
      </c>
      <c r="S810" s="360">
        <f t="shared" si="461"/>
        <v>120</v>
      </c>
      <c r="T810" s="360">
        <f t="shared" si="461"/>
        <v>120</v>
      </c>
      <c r="U810" s="360">
        <f t="shared" si="461"/>
        <v>120</v>
      </c>
      <c r="V810" s="360">
        <f t="shared" si="461"/>
        <v>120</v>
      </c>
      <c r="W810" s="360">
        <f t="shared" si="461"/>
        <v>120</v>
      </c>
      <c r="X810" s="360">
        <f t="shared" si="461"/>
        <v>120</v>
      </c>
      <c r="Y810" s="360">
        <f t="shared" si="461"/>
        <v>120</v>
      </c>
      <c r="Z810" s="360">
        <f t="shared" si="461"/>
        <v>120</v>
      </c>
      <c r="AA810" s="360">
        <f t="shared" si="461"/>
        <v>120</v>
      </c>
      <c r="AB810" s="360">
        <f t="shared" si="461"/>
        <v>120</v>
      </c>
      <c r="AC810" s="360">
        <f t="shared" si="461"/>
        <v>120</v>
      </c>
      <c r="AD810" s="360">
        <f t="shared" si="461"/>
        <v>120</v>
      </c>
      <c r="AE810" s="360">
        <f t="shared" si="461"/>
        <v>120</v>
      </c>
      <c r="AF810" s="360">
        <f t="shared" si="461"/>
        <v>120</v>
      </c>
      <c r="AG810" s="360">
        <f t="shared" si="461"/>
        <v>120</v>
      </c>
      <c r="AH810" s="360">
        <f t="shared" si="461"/>
        <v>120</v>
      </c>
      <c r="AI810" s="360">
        <f t="shared" si="461"/>
        <v>120</v>
      </c>
      <c r="AJ810" s="360">
        <f t="shared" si="461"/>
        <v>120</v>
      </c>
    </row>
    <row r="811" spans="2:36" outlineLevel="1" x14ac:dyDescent="0.3"/>
    <row r="812" spans="2:36" outlineLevel="1" x14ac:dyDescent="0.3">
      <c r="E812" s="343" t="s">
        <v>937</v>
      </c>
      <c r="F812" s="342"/>
      <c r="G812" s="342"/>
      <c r="H812" s="342"/>
      <c r="I812" s="341" t="s">
        <v>936</v>
      </c>
      <c r="J812" s="353">
        <f>+SUM(L812:AJ812)</f>
        <v>4817</v>
      </c>
      <c r="K812" s="342"/>
      <c r="L812" s="403">
        <f t="shared" ref="L812:AJ812" si="462">+_xlfn.CEILING.MATH(L810*L785,1)</f>
        <v>120</v>
      </c>
      <c r="M812" s="403">
        <f t="shared" si="462"/>
        <v>120</v>
      </c>
      <c r="N812" s="403">
        <f t="shared" si="462"/>
        <v>120</v>
      </c>
      <c r="O812" s="403">
        <f t="shared" si="462"/>
        <v>197</v>
      </c>
      <c r="P812" s="403">
        <f t="shared" si="462"/>
        <v>120</v>
      </c>
      <c r="Q812" s="403">
        <f t="shared" si="462"/>
        <v>120</v>
      </c>
      <c r="R812" s="403">
        <f t="shared" si="462"/>
        <v>120</v>
      </c>
      <c r="S812" s="403">
        <f t="shared" si="462"/>
        <v>120</v>
      </c>
      <c r="T812" s="403">
        <f t="shared" si="462"/>
        <v>120</v>
      </c>
      <c r="U812" s="403">
        <f t="shared" si="462"/>
        <v>120</v>
      </c>
      <c r="V812" s="403">
        <f t="shared" si="462"/>
        <v>137</v>
      </c>
      <c r="W812" s="403">
        <f t="shared" si="462"/>
        <v>126</v>
      </c>
      <c r="X812" s="403">
        <f t="shared" si="462"/>
        <v>138</v>
      </c>
      <c r="Y812" s="403">
        <f t="shared" si="462"/>
        <v>120</v>
      </c>
      <c r="Z812" s="403">
        <f t="shared" si="462"/>
        <v>1701</v>
      </c>
      <c r="AA812" s="403">
        <f t="shared" si="462"/>
        <v>120</v>
      </c>
      <c r="AB812" s="403">
        <f t="shared" si="462"/>
        <v>120</v>
      </c>
      <c r="AC812" s="403">
        <f t="shared" si="462"/>
        <v>120</v>
      </c>
      <c r="AD812" s="403">
        <f t="shared" si="462"/>
        <v>197</v>
      </c>
      <c r="AE812" s="403">
        <f t="shared" si="462"/>
        <v>161</v>
      </c>
      <c r="AF812" s="403">
        <f t="shared" si="462"/>
        <v>120</v>
      </c>
      <c r="AG812" s="403">
        <f t="shared" si="462"/>
        <v>120</v>
      </c>
      <c r="AH812" s="403">
        <f t="shared" si="462"/>
        <v>120</v>
      </c>
      <c r="AI812" s="403">
        <f t="shared" si="462"/>
        <v>120</v>
      </c>
      <c r="AJ812" s="403">
        <f t="shared" si="462"/>
        <v>120</v>
      </c>
    </row>
    <row r="813" spans="2:36" outlineLevel="1" x14ac:dyDescent="0.3"/>
    <row r="814" spans="2:36" ht="21" thickBot="1" x14ac:dyDescent="0.4">
      <c r="B814" s="3" t="s">
        <v>935</v>
      </c>
      <c r="C814" s="3"/>
      <c r="D814" s="3"/>
      <c r="E814" s="3"/>
      <c r="F814" s="3"/>
      <c r="G814" s="3"/>
      <c r="H814" s="3"/>
      <c r="I814" s="3"/>
      <c r="J814" s="3"/>
      <c r="K814" s="3"/>
    </row>
    <row r="815" spans="2:36" ht="14.4" thickTop="1" x14ac:dyDescent="0.3"/>
    <row r="816" spans="2:36" ht="18" thickBot="1" x14ac:dyDescent="0.35">
      <c r="C816" s="339" t="s">
        <v>927</v>
      </c>
      <c r="D816" s="339"/>
      <c r="E816" s="339"/>
      <c r="F816" s="339"/>
      <c r="G816" s="339"/>
      <c r="H816" s="339"/>
      <c r="I816" s="339"/>
      <c r="J816" s="339"/>
      <c r="K816" s="339"/>
    </row>
    <row r="818" spans="4:36" ht="16.2" thickBot="1" x14ac:dyDescent="0.35">
      <c r="D818" s="329" t="s">
        <v>934</v>
      </c>
      <c r="E818" s="329"/>
      <c r="F818" s="329"/>
      <c r="G818" s="329"/>
      <c r="H818" s="329"/>
      <c r="I818" s="329"/>
      <c r="J818" s="329"/>
      <c r="K818" s="329"/>
    </row>
    <row r="820" spans="4:36" outlineLevel="1" x14ac:dyDescent="0.3">
      <c r="D820" s="69" t="s">
        <v>79</v>
      </c>
      <c r="E820" s="69" t="s">
        <v>77</v>
      </c>
      <c r="F820" s="69" t="s">
        <v>924</v>
      </c>
      <c r="H820" s="402" t="s">
        <v>890</v>
      </c>
      <c r="I820" s="402" t="s">
        <v>933</v>
      </c>
    </row>
    <row r="821" spans="4:36" outlineLevel="1" x14ac:dyDescent="0.3">
      <c r="D821" s="70">
        <v>1</v>
      </c>
      <c r="E821" s="144" t="s">
        <v>876</v>
      </c>
      <c r="F821" s="144">
        <f>+H821*8*(1-0.09)</f>
        <v>14560</v>
      </c>
      <c r="H821" s="5">
        <v>2000</v>
      </c>
      <c r="I821" s="5">
        <v>192147</v>
      </c>
      <c r="J821" s="233">
        <f>+I821/H821</f>
        <v>96.073499999999996</v>
      </c>
    </row>
    <row r="822" spans="4:36" outlineLevel="1" x14ac:dyDescent="0.3">
      <c r="D822" s="70">
        <f>+D821+1</f>
        <v>2</v>
      </c>
      <c r="E822" s="144" t="s">
        <v>875</v>
      </c>
      <c r="F822" s="144">
        <f t="shared" ref="F822:F823" si="463">+H822*8*(1-0.09)</f>
        <v>29120</v>
      </c>
      <c r="H822" s="5">
        <v>4000</v>
      </c>
      <c r="I822" s="5">
        <v>299666</v>
      </c>
      <c r="J822" s="233">
        <f>+I822/H822</f>
        <v>74.916499999999999</v>
      </c>
    </row>
    <row r="823" spans="4:36" outlineLevel="1" x14ac:dyDescent="0.3">
      <c r="D823" s="70">
        <f>+D822+1</f>
        <v>3</v>
      </c>
      <c r="E823" s="144" t="s">
        <v>874</v>
      </c>
      <c r="F823" s="144">
        <f t="shared" si="463"/>
        <v>58240</v>
      </c>
      <c r="H823" s="5">
        <v>8000</v>
      </c>
      <c r="I823" s="5">
        <v>599332</v>
      </c>
      <c r="J823" s="233">
        <f>+I823/H823</f>
        <v>74.916499999999999</v>
      </c>
    </row>
    <row r="824" spans="4:36" outlineLevel="1" x14ac:dyDescent="0.3"/>
    <row r="825" spans="4:36" ht="16.2" thickBot="1" x14ac:dyDescent="0.35">
      <c r="D825" s="329" t="s">
        <v>921</v>
      </c>
      <c r="E825" s="329"/>
      <c r="F825" s="329"/>
      <c r="G825" s="329"/>
      <c r="H825" s="329"/>
      <c r="I825" s="329"/>
      <c r="J825" s="329"/>
      <c r="K825" s="329"/>
    </row>
    <row r="827" spans="4:36" outlineLevel="1" x14ac:dyDescent="0.3">
      <c r="E827" s="69" t="s">
        <v>77</v>
      </c>
      <c r="J827" s="69" t="s">
        <v>23</v>
      </c>
      <c r="L827" s="69" t="str">
        <f t="shared" ref="L827:AJ827" si="464">+INDEX(l.reg.nom,L$6)</f>
        <v>Amazonas</v>
      </c>
      <c r="M827" s="69" t="str">
        <f t="shared" si="464"/>
        <v>Ancash</v>
      </c>
      <c r="N827" s="69" t="str">
        <f t="shared" si="464"/>
        <v>Apurímac</v>
      </c>
      <c r="O827" s="69" t="str">
        <f t="shared" si="464"/>
        <v>Arequipa</v>
      </c>
      <c r="P827" s="69" t="str">
        <f t="shared" si="464"/>
        <v>Ayacucho</v>
      </c>
      <c r="Q827" s="69" t="str">
        <f t="shared" si="464"/>
        <v>Cajamarca</v>
      </c>
      <c r="R827" s="69" t="str">
        <f t="shared" si="464"/>
        <v>Callao</v>
      </c>
      <c r="S827" s="69" t="str">
        <f t="shared" si="464"/>
        <v>Cusco</v>
      </c>
      <c r="T827" s="69" t="str">
        <f t="shared" si="464"/>
        <v>Huancavelica</v>
      </c>
      <c r="U827" s="69" t="str">
        <f t="shared" si="464"/>
        <v>Huánuco</v>
      </c>
      <c r="V827" s="69" t="str">
        <f t="shared" si="464"/>
        <v>Ica</v>
      </c>
      <c r="W827" s="69" t="str">
        <f t="shared" si="464"/>
        <v>Junín</v>
      </c>
      <c r="X827" s="69" t="str">
        <f t="shared" si="464"/>
        <v>La Libertad</v>
      </c>
      <c r="Y827" s="69" t="str">
        <f t="shared" si="464"/>
        <v>Lambayeque</v>
      </c>
      <c r="Z827" s="69" t="str">
        <f t="shared" si="464"/>
        <v>Lima</v>
      </c>
      <c r="AA827" s="69" t="str">
        <f t="shared" si="464"/>
        <v>Loreto</v>
      </c>
      <c r="AB827" s="69" t="str">
        <f t="shared" si="464"/>
        <v>Madre de Dios</v>
      </c>
      <c r="AC827" s="69" t="str">
        <f t="shared" si="464"/>
        <v>Moquegua</v>
      </c>
      <c r="AD827" s="69" t="str">
        <f t="shared" si="464"/>
        <v>Pasco</v>
      </c>
      <c r="AE827" s="69" t="str">
        <f t="shared" si="464"/>
        <v>Piura</v>
      </c>
      <c r="AF827" s="69" t="str">
        <f t="shared" si="464"/>
        <v>Puno</v>
      </c>
      <c r="AG827" s="69" t="str">
        <f t="shared" si="464"/>
        <v>San Martín</v>
      </c>
      <c r="AH827" s="69" t="str">
        <f t="shared" si="464"/>
        <v>Tacna</v>
      </c>
      <c r="AI827" s="69" t="str">
        <f t="shared" si="464"/>
        <v>Tumbes</v>
      </c>
      <c r="AJ827" s="69" t="str">
        <f t="shared" si="464"/>
        <v>Ucayali</v>
      </c>
    </row>
    <row r="828" spans="4:36" outlineLevel="1" x14ac:dyDescent="0.3">
      <c r="E828" s="144" t="s">
        <v>932</v>
      </c>
      <c r="I828" s="233" t="s">
        <v>914</v>
      </c>
      <c r="J828" s="144">
        <f>+SUM(L828:AJ828)</f>
        <v>1417.8243919887941</v>
      </c>
      <c r="L828" s="360">
        <f>+'Dda.diseño.RAN-Backhaul'!L242</f>
        <v>1.2791977335987026E-2</v>
      </c>
      <c r="M828" s="360">
        <f>+'Dda.diseño.RAN-Backhaul'!M242</f>
        <v>63.959886679935138</v>
      </c>
      <c r="N828" s="360">
        <f>+'Dda.diseño.RAN-Backhaul'!N242</f>
        <v>0.12791977335987026</v>
      </c>
      <c r="O828" s="360">
        <f>+'Dda.diseño.RAN-Backhaul'!O242</f>
        <v>6.395988667993513</v>
      </c>
      <c r="P828" s="360">
        <f>+'Dda.diseño.RAN-Backhaul'!P242</f>
        <v>2.5583954671974052E-2</v>
      </c>
      <c r="Q828" s="360">
        <f>+'Dda.diseño.RAN-Backhaul'!Q242</f>
        <v>0.12791977335987026</v>
      </c>
      <c r="R828" s="360">
        <f>+'Dda.diseño.RAN-Backhaul'!R242</f>
        <v>63.959886679935138</v>
      </c>
      <c r="S828" s="360">
        <f>+'Dda.diseño.RAN-Backhaul'!S242</f>
        <v>0.76751864015922155</v>
      </c>
      <c r="T828" s="360">
        <f>+'Dda.diseño.RAN-Backhaul'!T242</f>
        <v>0.10233581868789621</v>
      </c>
      <c r="U828" s="360">
        <f>+'Dda.diseño.RAN-Backhaul'!U242</f>
        <v>0.10233581868789621</v>
      </c>
      <c r="V828" s="360">
        <f>+'Dda.diseño.RAN-Backhaul'!V242</f>
        <v>12.791977335987026</v>
      </c>
      <c r="W828" s="360">
        <f>+'Dda.diseño.RAN-Backhaul'!W242</f>
        <v>7.9310259483119552</v>
      </c>
      <c r="X828" s="360">
        <f>+'Dda.diseño.RAN-Backhaul'!X242</f>
        <v>1.2791977335987028</v>
      </c>
      <c r="Y828" s="360">
        <f>+'Dda.diseño.RAN-Backhaul'!Y242</f>
        <v>1.2791977335987028</v>
      </c>
      <c r="Z828" s="360">
        <f>+'Dda.diseño.RAN-Backhaul'!Z242</f>
        <v>1151.2779602388325</v>
      </c>
      <c r="AA828" s="360">
        <f>+'Dda.diseño.RAN-Backhaul'!AA242</f>
        <v>6.395988667993513E-2</v>
      </c>
      <c r="AB828" s="360">
        <f>+'Dda.diseño.RAN-Backhaul'!AB242</f>
        <v>6.395988667993513E-2</v>
      </c>
      <c r="AC828" s="360">
        <f>+'Dda.diseño.RAN-Backhaul'!AC242</f>
        <v>7.6751864015922173</v>
      </c>
      <c r="AD828" s="360">
        <f>+'Dda.diseño.RAN-Backhaul'!AD242</f>
        <v>1.2791977335987028</v>
      </c>
      <c r="AE828" s="360">
        <f>+'Dda.diseño.RAN-Backhaul'!AE242</f>
        <v>7.6751864015922173</v>
      </c>
      <c r="AF828" s="360">
        <f>+'Dda.diseño.RAN-Backhaul'!AF242</f>
        <v>0.10233581868789621</v>
      </c>
      <c r="AG828" s="360">
        <f>+'Dda.diseño.RAN-Backhaul'!AG242</f>
        <v>11.512779602388324</v>
      </c>
      <c r="AH828" s="360">
        <f>+'Dda.diseño.RAN-Backhaul'!AH242</f>
        <v>63.959886679935138</v>
      </c>
      <c r="AI828" s="360">
        <f>+'Dda.diseño.RAN-Backhaul'!AI242</f>
        <v>8.954384135190919</v>
      </c>
      <c r="AJ828" s="360">
        <f>+'Dda.diseño.RAN-Backhaul'!AJ242</f>
        <v>6.395988667993513</v>
      </c>
    </row>
    <row r="829" spans="4:36" outlineLevel="1" x14ac:dyDescent="0.3">
      <c r="E829" s="144" t="s">
        <v>931</v>
      </c>
      <c r="I829" s="233" t="s">
        <v>914</v>
      </c>
      <c r="J829" s="144">
        <f>+SUM(L829:AJ829)</f>
        <v>19762.366910427652</v>
      </c>
      <c r="L829" s="360">
        <f>+'Dda.diseño.RAN-Backhaul'!L332</f>
        <v>0.17830117118315775</v>
      </c>
      <c r="M829" s="360">
        <f>+'Dda.diseño.RAN-Backhaul'!M332</f>
        <v>891.50585591578886</v>
      </c>
      <c r="N829" s="360">
        <f>+'Dda.diseño.RAN-Backhaul'!N332</f>
        <v>1.7830117118315776</v>
      </c>
      <c r="O829" s="360">
        <f>+'Dda.diseño.RAN-Backhaul'!O332</f>
        <v>89.150585591578874</v>
      </c>
      <c r="P829" s="360">
        <f>+'Dda.diseño.RAN-Backhaul'!P332</f>
        <v>0.35660234236631549</v>
      </c>
      <c r="Q829" s="360">
        <f>+'Dda.diseño.RAN-Backhaul'!Q332</f>
        <v>1.7830117118315776</v>
      </c>
      <c r="R829" s="360">
        <f>+'Dda.diseño.RAN-Backhaul'!R332</f>
        <v>891.50585591578886</v>
      </c>
      <c r="S829" s="360">
        <f>+'Dda.diseño.RAN-Backhaul'!S332</f>
        <v>10.698070270989467</v>
      </c>
      <c r="T829" s="360">
        <f>+'Dda.diseño.RAN-Backhaul'!T332</f>
        <v>1.426409369465262</v>
      </c>
      <c r="U829" s="360">
        <f>+'Dda.diseño.RAN-Backhaul'!U332</f>
        <v>1.426409369465262</v>
      </c>
      <c r="V829" s="360">
        <f>+'Dda.diseño.RAN-Backhaul'!V332</f>
        <v>178.30117118315775</v>
      </c>
      <c r="W829" s="360">
        <f>+'Dda.diseño.RAN-Backhaul'!W332</f>
        <v>110.54672613355778</v>
      </c>
      <c r="X829" s="360">
        <f>+'Dda.diseño.RAN-Backhaul'!X332</f>
        <v>17.830117118315773</v>
      </c>
      <c r="Y829" s="360">
        <f>+'Dda.diseño.RAN-Backhaul'!Y332</f>
        <v>17.830117118315773</v>
      </c>
      <c r="Z829" s="360">
        <f>+'Dda.diseño.RAN-Backhaul'!Z332</f>
        <v>16047.105406484201</v>
      </c>
      <c r="AA829" s="360">
        <f>+'Dda.diseño.RAN-Backhaul'!AA332</f>
        <v>0.89150585591578879</v>
      </c>
      <c r="AB829" s="360">
        <f>+'Dda.diseño.RAN-Backhaul'!AB332</f>
        <v>0.89150585591578879</v>
      </c>
      <c r="AC829" s="360">
        <f>+'Dda.diseño.RAN-Backhaul'!AC332</f>
        <v>106.98070270989466</v>
      </c>
      <c r="AD829" s="360">
        <f>+'Dda.diseño.RAN-Backhaul'!AD332</f>
        <v>17.830117118315773</v>
      </c>
      <c r="AE829" s="360">
        <f>+'Dda.diseño.RAN-Backhaul'!AE332</f>
        <v>106.98070270989466</v>
      </c>
      <c r="AF829" s="360">
        <f>+'Dda.diseño.RAN-Backhaul'!AF332</f>
        <v>1.426409369465262</v>
      </c>
      <c r="AG829" s="360">
        <f>+'Dda.diseño.RAN-Backhaul'!AG332</f>
        <v>160.47105406484198</v>
      </c>
      <c r="AH829" s="360">
        <f>+'Dda.diseño.RAN-Backhaul'!AH332</f>
        <v>891.50585591578886</v>
      </c>
      <c r="AI829" s="360">
        <f>+'Dda.diseño.RAN-Backhaul'!AI332</f>
        <v>124.81081982821044</v>
      </c>
      <c r="AJ829" s="360">
        <f>+'Dda.diseño.RAN-Backhaul'!AJ332</f>
        <v>89.150585591578874</v>
      </c>
    </row>
    <row r="830" spans="4:36" outlineLevel="1" x14ac:dyDescent="0.3">
      <c r="E830" s="144" t="s">
        <v>930</v>
      </c>
      <c r="I830" s="233" t="s">
        <v>914</v>
      </c>
      <c r="J830" s="144">
        <f>+SUM(L830:AJ830)</f>
        <v>17578.482161268079</v>
      </c>
      <c r="L830" s="360">
        <f>+'Dda.diseño.RAN-Backhaul'!L335</f>
        <v>0.15859759972994647</v>
      </c>
      <c r="M830" s="360">
        <f>+'Dda.diseño.RAN-Backhaul'!M335</f>
        <v>792.9879986497325</v>
      </c>
      <c r="N830" s="360">
        <f>+'Dda.diseño.RAN-Backhaul'!N335</f>
        <v>1.5859759972994649</v>
      </c>
      <c r="O830" s="360">
        <f>+'Dda.diseño.RAN-Backhaul'!O335</f>
        <v>79.298799864973233</v>
      </c>
      <c r="P830" s="360">
        <f>+'Dda.diseño.RAN-Backhaul'!P335</f>
        <v>0.31719519945989294</v>
      </c>
      <c r="Q830" s="360">
        <f>+'Dda.diseño.RAN-Backhaul'!Q335</f>
        <v>1.5859759972994649</v>
      </c>
      <c r="R830" s="360">
        <f>+'Dda.diseño.RAN-Backhaul'!R335</f>
        <v>792.9879986497325</v>
      </c>
      <c r="S830" s="360">
        <f>+'Dda.diseño.RAN-Backhaul'!S335</f>
        <v>9.5158559837967847</v>
      </c>
      <c r="T830" s="360">
        <f>+'Dda.diseño.RAN-Backhaul'!T335</f>
        <v>1.2687807978395718</v>
      </c>
      <c r="U830" s="360">
        <f>+'Dda.diseño.RAN-Backhaul'!U335</f>
        <v>1.2687807978395718</v>
      </c>
      <c r="V830" s="360">
        <f>+'Dda.diseño.RAN-Backhaul'!V335</f>
        <v>158.59759972994647</v>
      </c>
      <c r="W830" s="360">
        <f>+'Dda.diseño.RAN-Backhaul'!W335</f>
        <v>98.330511832566785</v>
      </c>
      <c r="X830" s="360">
        <f>+'Dda.diseño.RAN-Backhaul'!X335</f>
        <v>15.859759972994647</v>
      </c>
      <c r="Y830" s="360">
        <f>+'Dda.diseño.RAN-Backhaul'!Y335</f>
        <v>15.859759972994647</v>
      </c>
      <c r="Z830" s="360">
        <f>+'Dda.diseño.RAN-Backhaul'!Z335</f>
        <v>14273.783975695185</v>
      </c>
      <c r="AA830" s="360">
        <f>+'Dda.diseño.RAN-Backhaul'!AA335</f>
        <v>0.79298799864973246</v>
      </c>
      <c r="AB830" s="360">
        <f>+'Dda.diseño.RAN-Backhaul'!AB335</f>
        <v>0.79298799864973246</v>
      </c>
      <c r="AC830" s="360">
        <f>+'Dda.diseño.RAN-Backhaul'!AC335</f>
        <v>95.1585598379679</v>
      </c>
      <c r="AD830" s="360">
        <f>+'Dda.diseño.RAN-Backhaul'!AD335</f>
        <v>15.859759972994647</v>
      </c>
      <c r="AE830" s="360">
        <f>+'Dda.diseño.RAN-Backhaul'!AE335</f>
        <v>95.1585598379679</v>
      </c>
      <c r="AF830" s="360">
        <f>+'Dda.diseño.RAN-Backhaul'!AF335</f>
        <v>1.2687807978395718</v>
      </c>
      <c r="AG830" s="360">
        <f>+'Dda.diseño.RAN-Backhaul'!AG335</f>
        <v>142.73783975695184</v>
      </c>
      <c r="AH830" s="360">
        <f>+'Dda.diseño.RAN-Backhaul'!AH335</f>
        <v>792.9879986497325</v>
      </c>
      <c r="AI830" s="360">
        <f>+'Dda.diseño.RAN-Backhaul'!AI335</f>
        <v>111.01831981096254</v>
      </c>
      <c r="AJ830" s="360">
        <f>+'Dda.diseño.RAN-Backhaul'!AJ335</f>
        <v>79.298799864973233</v>
      </c>
    </row>
    <row r="831" spans="4:36" outlineLevel="1" x14ac:dyDescent="0.3"/>
    <row r="832" spans="4:36" outlineLevel="1" x14ac:dyDescent="0.3">
      <c r="E832" s="144" t="s">
        <v>917</v>
      </c>
      <c r="L832" s="5">
        <v>0</v>
      </c>
      <c r="M832" s="5">
        <v>0</v>
      </c>
      <c r="N832" s="5">
        <v>0</v>
      </c>
      <c r="O832" s="5">
        <v>1</v>
      </c>
      <c r="P832" s="5">
        <v>0</v>
      </c>
      <c r="Q832" s="5">
        <v>0</v>
      </c>
      <c r="R832" s="5">
        <v>1</v>
      </c>
      <c r="S832" s="5">
        <v>0</v>
      </c>
      <c r="T832" s="5">
        <v>0</v>
      </c>
      <c r="U832" s="5">
        <v>0</v>
      </c>
      <c r="V832" s="5">
        <v>0</v>
      </c>
      <c r="W832" s="5">
        <v>1</v>
      </c>
      <c r="X832" s="5">
        <v>1</v>
      </c>
      <c r="Y832" s="5">
        <v>1</v>
      </c>
      <c r="Z832" s="5">
        <v>1</v>
      </c>
      <c r="AA832" s="5">
        <v>1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</row>
    <row r="833" spans="4:36" outlineLevel="1" x14ac:dyDescent="0.3">
      <c r="E833" s="144" t="s">
        <v>916</v>
      </c>
      <c r="L833" s="5">
        <v>13</v>
      </c>
      <c r="M833" s="5">
        <v>13</v>
      </c>
      <c r="N833" s="5">
        <v>4</v>
      </c>
      <c r="O833" s="5">
        <v>4</v>
      </c>
      <c r="P833" s="5">
        <v>12</v>
      </c>
      <c r="Q833" s="5">
        <v>13</v>
      </c>
      <c r="R833" s="5">
        <v>7</v>
      </c>
      <c r="S833" s="5">
        <v>4</v>
      </c>
      <c r="T833" s="5">
        <v>12</v>
      </c>
      <c r="U833" s="5">
        <v>12</v>
      </c>
      <c r="V833" s="5">
        <v>7</v>
      </c>
      <c r="W833" s="5">
        <v>12</v>
      </c>
      <c r="X833" s="5">
        <v>13</v>
      </c>
      <c r="Y833" s="5">
        <v>14</v>
      </c>
      <c r="Z833" s="5">
        <v>15</v>
      </c>
      <c r="AA833" s="5">
        <v>16</v>
      </c>
      <c r="AB833" s="5">
        <v>4</v>
      </c>
      <c r="AC833" s="5">
        <v>4</v>
      </c>
      <c r="AD833" s="5">
        <v>12</v>
      </c>
      <c r="AE833" s="5">
        <v>14</v>
      </c>
      <c r="AF833" s="5">
        <v>4</v>
      </c>
      <c r="AG833" s="5">
        <v>13</v>
      </c>
      <c r="AH833" s="5">
        <v>4</v>
      </c>
      <c r="AI833" s="5">
        <v>14</v>
      </c>
      <c r="AJ833" s="5">
        <v>12</v>
      </c>
    </row>
    <row r="834" spans="4:36" outlineLevel="1" x14ac:dyDescent="0.3"/>
    <row r="835" spans="4:36" outlineLevel="1" x14ac:dyDescent="0.3">
      <c r="E835" s="144" t="s">
        <v>915</v>
      </c>
      <c r="I835" s="233" t="s">
        <v>914</v>
      </c>
      <c r="J835" s="144">
        <f>+SUM(L835:AJ835)</f>
        <v>1417.8243919887941</v>
      </c>
      <c r="K835" s="371">
        <f>+J828-J835</f>
        <v>0</v>
      </c>
      <c r="L835" s="360">
        <f t="array" ref="L835">+SUM((L$6=$L$833:$AJ$833)*$L$828:$AJ$828)</f>
        <v>0</v>
      </c>
      <c r="M835" s="360">
        <f t="array" ref="M835">+SUM((M$6=$L$833:$AJ$833)*$L$828:$AJ$828)</f>
        <v>0</v>
      </c>
      <c r="N835" s="360">
        <f t="array" ref="N835">+SUM((N$6=$L$833:$AJ$833)*$L$828:$AJ$828)</f>
        <v>0</v>
      </c>
      <c r="O835" s="360">
        <f t="array" ref="O835">+SUM((O$6=$L$833:$AJ$833)*$L$828:$AJ$828)</f>
        <v>79.092795868407791</v>
      </c>
      <c r="P835" s="360">
        <f t="array" ref="P835">+SUM((P$6=$L$833:$AJ$833)*$L$828:$AJ$828)</f>
        <v>0</v>
      </c>
      <c r="Q835" s="360">
        <f t="array" ref="Q835">+SUM((Q$6=$L$833:$AJ$833)*$L$828:$AJ$828)</f>
        <v>0</v>
      </c>
      <c r="R835" s="360">
        <f t="array" ref="R835">+SUM((R$6=$L$833:$AJ$833)*$L$828:$AJ$828)</f>
        <v>76.751864015922166</v>
      </c>
      <c r="S835" s="360">
        <f t="array" ref="S835">+SUM((S$6=$L$833:$AJ$833)*$L$828:$AJ$828)</f>
        <v>0</v>
      </c>
      <c r="T835" s="360">
        <f t="array" ref="T835">+SUM((T$6=$L$833:$AJ$833)*$L$828:$AJ$828)</f>
        <v>0</v>
      </c>
      <c r="U835" s="360">
        <f t="array" ref="U835">+SUM((U$6=$L$833:$AJ$833)*$L$828:$AJ$828)</f>
        <v>0</v>
      </c>
      <c r="V835" s="360">
        <f t="array" ref="V835">+SUM((V$6=$L$833:$AJ$833)*$L$828:$AJ$828)</f>
        <v>0</v>
      </c>
      <c r="W835" s="360">
        <f t="array" ref="W835">+SUM((W$6=$L$833:$AJ$833)*$L$828:$AJ$828)</f>
        <v>15.836467941951938</v>
      </c>
      <c r="X835" s="360">
        <f t="array" ref="X835">+SUM((X$6=$L$833:$AJ$833)*$L$828:$AJ$828)</f>
        <v>76.892575766618023</v>
      </c>
      <c r="Y835" s="360">
        <f t="array" ref="Y835">+SUM((Y$6=$L$833:$AJ$833)*$L$828:$AJ$828)</f>
        <v>17.908768270381842</v>
      </c>
      <c r="Z835" s="360">
        <f t="array" ref="Z835">+SUM((Z$6=$L$833:$AJ$833)*$L$828:$AJ$828)</f>
        <v>1151.2779602388325</v>
      </c>
      <c r="AA835" s="360">
        <f t="array" ref="AA835">+SUM((AA$6=$L$833:$AJ$833)*$L$828:$AJ$828)</f>
        <v>6.395988667993513E-2</v>
      </c>
      <c r="AB835" s="360">
        <f t="array" ref="AB835">+SUM((AB$6=$L$833:$AJ$833)*$L$828:$AJ$828)</f>
        <v>0</v>
      </c>
      <c r="AC835" s="360">
        <f t="array" ref="AC835">+SUM((AC$6=$L$833:$AJ$833)*$L$828:$AJ$828)</f>
        <v>0</v>
      </c>
      <c r="AD835" s="360">
        <f t="array" ref="AD835">+SUM((AD$6=$L$833:$AJ$833)*$L$828:$AJ$828)</f>
        <v>0</v>
      </c>
      <c r="AE835" s="360">
        <f t="array" ref="AE835">+SUM((AE$6=$L$833:$AJ$833)*$L$828:$AJ$828)</f>
        <v>0</v>
      </c>
      <c r="AF835" s="360">
        <f t="array" ref="AF835">+SUM((AF$6=$L$833:$AJ$833)*$L$828:$AJ$828)</f>
        <v>0</v>
      </c>
      <c r="AG835" s="360">
        <f t="array" ref="AG835">+SUM((AG$6=$L$833:$AJ$833)*$L$828:$AJ$828)</f>
        <v>0</v>
      </c>
      <c r="AH835" s="360">
        <f t="array" ref="AH835">+SUM((AH$6=$L$833:$AJ$833)*$L$828:$AJ$828)</f>
        <v>0</v>
      </c>
      <c r="AI835" s="360">
        <f t="array" ref="AI835">+SUM((AI$6=$L$833:$AJ$833)*$L$828:$AJ$828)</f>
        <v>0</v>
      </c>
      <c r="AJ835" s="360">
        <f t="array" ref="AJ835">+SUM((AJ$6=$L$833:$AJ$833)*$L$828:$AJ$828)</f>
        <v>0</v>
      </c>
    </row>
    <row r="836" spans="4:36" outlineLevel="1" x14ac:dyDescent="0.3">
      <c r="E836" s="144" t="s">
        <v>913</v>
      </c>
      <c r="I836" s="233" t="s">
        <v>914</v>
      </c>
      <c r="J836" s="144">
        <f>+SUM(L836:AJ836)</f>
        <v>19762.366910427656</v>
      </c>
      <c r="K836" s="371">
        <f>+J829-J836</f>
        <v>0</v>
      </c>
      <c r="L836" s="360">
        <f t="array" ref="L836">+SUM((L$6=$L$833:$AJ$833)*$L$829:$AJ$829)</f>
        <v>0</v>
      </c>
      <c r="M836" s="360">
        <f t="array" ref="M836">+SUM((M$6=$L$833:$AJ$833)*$L$829:$AJ$829)</f>
        <v>0</v>
      </c>
      <c r="N836" s="360">
        <f t="array" ref="N836">+SUM((N$6=$L$833:$AJ$833)*$L$829:$AJ$829)</f>
        <v>0</v>
      </c>
      <c r="O836" s="360">
        <f t="array" ref="O836">+SUM((O$6=$L$833:$AJ$833)*$L$829:$AJ$829)</f>
        <v>1102.4361414254645</v>
      </c>
      <c r="P836" s="360">
        <f t="array" ref="P836">+SUM((P$6=$L$833:$AJ$833)*$L$829:$AJ$829)</f>
        <v>0</v>
      </c>
      <c r="Q836" s="360">
        <f t="array" ref="Q836">+SUM((Q$6=$L$833:$AJ$833)*$L$829:$AJ$829)</f>
        <v>0</v>
      </c>
      <c r="R836" s="360">
        <f t="array" ref="R836">+SUM((R$6=$L$833:$AJ$833)*$L$829:$AJ$829)</f>
        <v>1069.8070270989465</v>
      </c>
      <c r="S836" s="360">
        <f t="array" ref="S836">+SUM((S$6=$L$833:$AJ$833)*$L$829:$AJ$829)</f>
        <v>0</v>
      </c>
      <c r="T836" s="360">
        <f t="array" ref="T836">+SUM((T$6=$L$833:$AJ$833)*$L$829:$AJ$829)</f>
        <v>0</v>
      </c>
      <c r="U836" s="360">
        <f t="array" ref="U836">+SUM((U$6=$L$833:$AJ$833)*$L$829:$AJ$829)</f>
        <v>0</v>
      </c>
      <c r="V836" s="360">
        <f t="array" ref="V836">+SUM((V$6=$L$833:$AJ$833)*$L$829:$AJ$829)</f>
        <v>0</v>
      </c>
      <c r="W836" s="360">
        <f t="array" ref="W836">+SUM((W$6=$L$833:$AJ$833)*$L$829:$AJ$829)</f>
        <v>220.73684992474927</v>
      </c>
      <c r="X836" s="360">
        <f t="array" ref="X836">+SUM((X$6=$L$833:$AJ$833)*$L$829:$AJ$829)</f>
        <v>1071.7683399819614</v>
      </c>
      <c r="Y836" s="360">
        <f t="array" ref="Y836">+SUM((Y$6=$L$833:$AJ$833)*$L$829:$AJ$829)</f>
        <v>249.62163965642088</v>
      </c>
      <c r="Z836" s="360">
        <f t="array" ref="Z836">+SUM((Z$6=$L$833:$AJ$833)*$L$829:$AJ$829)</f>
        <v>16047.105406484201</v>
      </c>
      <c r="AA836" s="360">
        <f t="array" ref="AA836">+SUM((AA$6=$L$833:$AJ$833)*$L$829:$AJ$829)</f>
        <v>0.89150585591578879</v>
      </c>
      <c r="AB836" s="360">
        <f t="array" ref="AB836">+SUM((AB$6=$L$833:$AJ$833)*$L$829:$AJ$829)</f>
        <v>0</v>
      </c>
      <c r="AC836" s="360">
        <f t="array" ref="AC836">+SUM((AC$6=$L$833:$AJ$833)*$L$829:$AJ$829)</f>
        <v>0</v>
      </c>
      <c r="AD836" s="360">
        <f t="array" ref="AD836">+SUM((AD$6=$L$833:$AJ$833)*$L$829:$AJ$829)</f>
        <v>0</v>
      </c>
      <c r="AE836" s="360">
        <f t="array" ref="AE836">+SUM((AE$6=$L$833:$AJ$833)*$L$829:$AJ$829)</f>
        <v>0</v>
      </c>
      <c r="AF836" s="360">
        <f t="array" ref="AF836">+SUM((AF$6=$L$833:$AJ$833)*$L$829:$AJ$829)</f>
        <v>0</v>
      </c>
      <c r="AG836" s="360">
        <f t="array" ref="AG836">+SUM((AG$6=$L$833:$AJ$833)*$L$829:$AJ$829)</f>
        <v>0</v>
      </c>
      <c r="AH836" s="360">
        <f t="array" ref="AH836">+SUM((AH$6=$L$833:$AJ$833)*$L$829:$AJ$829)</f>
        <v>0</v>
      </c>
      <c r="AI836" s="360">
        <f t="array" ref="AI836">+SUM((AI$6=$L$833:$AJ$833)*$L$829:$AJ$829)</f>
        <v>0</v>
      </c>
      <c r="AJ836" s="360">
        <f t="array" ref="AJ836">+SUM((AJ$6=$L$833:$AJ$833)*$L$829:$AJ$829)</f>
        <v>0</v>
      </c>
    </row>
    <row r="837" spans="4:36" outlineLevel="1" x14ac:dyDescent="0.3">
      <c r="E837" s="144" t="s">
        <v>912</v>
      </c>
      <c r="I837" s="233" t="s">
        <v>914</v>
      </c>
      <c r="J837" s="144">
        <f>+SUM(L837:AJ837)</f>
        <v>17578.482161268083</v>
      </c>
      <c r="K837" s="371">
        <f>+J830-J837</f>
        <v>0</v>
      </c>
      <c r="L837" s="360">
        <f t="array" ref="L837">+SUM((L$6=$L$833:$AJ$833)*$L$830:$AJ$830)</f>
        <v>0</v>
      </c>
      <c r="M837" s="360">
        <f t="array" ref="M837">+SUM((M$6=$L$833:$AJ$833)*$L$830:$AJ$830)</f>
        <v>0</v>
      </c>
      <c r="N837" s="360">
        <f t="array" ref="N837">+SUM((N$6=$L$833:$AJ$833)*$L$830:$AJ$830)</f>
        <v>0</v>
      </c>
      <c r="O837" s="360">
        <f t="array" ref="O837">+SUM((O$6=$L$833:$AJ$833)*$L$830:$AJ$830)</f>
        <v>980.60895913025922</v>
      </c>
      <c r="P837" s="360">
        <f t="array" ref="P837">+SUM((P$6=$L$833:$AJ$833)*$L$830:$AJ$830)</f>
        <v>0</v>
      </c>
      <c r="Q837" s="360">
        <f t="array" ref="Q837">+SUM((Q$6=$L$833:$AJ$833)*$L$830:$AJ$830)</f>
        <v>0</v>
      </c>
      <c r="R837" s="360">
        <f t="array" ref="R837">+SUM((R$6=$L$833:$AJ$833)*$L$830:$AJ$830)</f>
        <v>951.58559837967891</v>
      </c>
      <c r="S837" s="360">
        <f t="array" ref="S837">+SUM((S$6=$L$833:$AJ$833)*$L$830:$AJ$830)</f>
        <v>0</v>
      </c>
      <c r="T837" s="360">
        <f t="array" ref="T837">+SUM((T$6=$L$833:$AJ$833)*$L$830:$AJ$830)</f>
        <v>0</v>
      </c>
      <c r="U837" s="360">
        <f t="array" ref="U837">+SUM((U$6=$L$833:$AJ$833)*$L$830:$AJ$830)</f>
        <v>0</v>
      </c>
      <c r="V837" s="360">
        <f t="array" ref="V837">+SUM((V$6=$L$833:$AJ$833)*$L$830:$AJ$830)</f>
        <v>0</v>
      </c>
      <c r="W837" s="360">
        <f t="array" ref="W837">+SUM((W$6=$L$833:$AJ$833)*$L$830:$AJ$830)</f>
        <v>196.34382846567371</v>
      </c>
      <c r="X837" s="360">
        <f t="array" ref="X837">+SUM((X$6=$L$833:$AJ$833)*$L$830:$AJ$830)</f>
        <v>953.33017197670847</v>
      </c>
      <c r="Y837" s="360">
        <f t="array" ref="Y837">+SUM((Y$6=$L$833:$AJ$833)*$L$830:$AJ$830)</f>
        <v>222.03663962192508</v>
      </c>
      <c r="Z837" s="360">
        <f t="array" ref="Z837">+SUM((Z$6=$L$833:$AJ$833)*$L$830:$AJ$830)</f>
        <v>14273.783975695185</v>
      </c>
      <c r="AA837" s="360">
        <f t="array" ref="AA837">+SUM((AA$6=$L$833:$AJ$833)*$L$830:$AJ$830)</f>
        <v>0.79298799864973246</v>
      </c>
      <c r="AB837" s="360">
        <f t="array" ref="AB837">+SUM((AB$6=$L$833:$AJ$833)*$L$830:$AJ$830)</f>
        <v>0</v>
      </c>
      <c r="AC837" s="360">
        <f t="array" ref="AC837">+SUM((AC$6=$L$833:$AJ$833)*$L$830:$AJ$830)</f>
        <v>0</v>
      </c>
      <c r="AD837" s="360">
        <f t="array" ref="AD837">+SUM((AD$6=$L$833:$AJ$833)*$L$830:$AJ$830)</f>
        <v>0</v>
      </c>
      <c r="AE837" s="360">
        <f t="array" ref="AE837">+SUM((AE$6=$L$833:$AJ$833)*$L$830:$AJ$830)</f>
        <v>0</v>
      </c>
      <c r="AF837" s="360">
        <f t="array" ref="AF837">+SUM((AF$6=$L$833:$AJ$833)*$L$830:$AJ$830)</f>
        <v>0</v>
      </c>
      <c r="AG837" s="360">
        <f t="array" ref="AG837">+SUM((AG$6=$L$833:$AJ$833)*$L$830:$AJ$830)</f>
        <v>0</v>
      </c>
      <c r="AH837" s="360">
        <f t="array" ref="AH837">+SUM((AH$6=$L$833:$AJ$833)*$L$830:$AJ$830)</f>
        <v>0</v>
      </c>
      <c r="AI837" s="360">
        <f t="array" ref="AI837">+SUM((AI$6=$L$833:$AJ$833)*$L$830:$AJ$830)</f>
        <v>0</v>
      </c>
      <c r="AJ837" s="360">
        <f t="array" ref="AJ837">+SUM((AJ$6=$L$833:$AJ$833)*$L$830:$AJ$830)</f>
        <v>0</v>
      </c>
    </row>
    <row r="838" spans="4:36" outlineLevel="1" x14ac:dyDescent="0.3"/>
    <row r="839" spans="4:36" outlineLevel="1" x14ac:dyDescent="0.3">
      <c r="E839" s="343" t="s">
        <v>791</v>
      </c>
      <c r="I839" s="233" t="s">
        <v>914</v>
      </c>
      <c r="J839" s="144">
        <f>+SUM(L839:AJ839)</f>
        <v>38758.673463684529</v>
      </c>
      <c r="L839" s="360">
        <f t="shared" ref="L839:AJ839" si="465">+SUM(L835:L837)</f>
        <v>0</v>
      </c>
      <c r="M839" s="360">
        <f t="shared" si="465"/>
        <v>0</v>
      </c>
      <c r="N839" s="360">
        <f t="shared" si="465"/>
        <v>0</v>
      </c>
      <c r="O839" s="360">
        <f t="shared" si="465"/>
        <v>2162.1378964241317</v>
      </c>
      <c r="P839" s="360">
        <f t="shared" si="465"/>
        <v>0</v>
      </c>
      <c r="Q839" s="360">
        <f t="shared" si="465"/>
        <v>0</v>
      </c>
      <c r="R839" s="360">
        <f t="shared" si="465"/>
        <v>2098.1444894945475</v>
      </c>
      <c r="S839" s="360">
        <f t="shared" si="465"/>
        <v>0</v>
      </c>
      <c r="T839" s="360">
        <f t="shared" si="465"/>
        <v>0</v>
      </c>
      <c r="U839" s="360">
        <f t="shared" si="465"/>
        <v>0</v>
      </c>
      <c r="V839" s="360">
        <f t="shared" si="465"/>
        <v>0</v>
      </c>
      <c r="W839" s="360">
        <f t="shared" si="465"/>
        <v>432.9171463323749</v>
      </c>
      <c r="X839" s="360">
        <f t="shared" si="465"/>
        <v>2101.9910877252878</v>
      </c>
      <c r="Y839" s="360">
        <f t="shared" si="465"/>
        <v>489.56704754872777</v>
      </c>
      <c r="Z839" s="360">
        <f t="shared" si="465"/>
        <v>31472.167342418215</v>
      </c>
      <c r="AA839" s="360">
        <f t="shared" si="465"/>
        <v>1.7484537412454564</v>
      </c>
      <c r="AB839" s="360">
        <f t="shared" si="465"/>
        <v>0</v>
      </c>
      <c r="AC839" s="360">
        <f t="shared" si="465"/>
        <v>0</v>
      </c>
      <c r="AD839" s="360">
        <f t="shared" si="465"/>
        <v>0</v>
      </c>
      <c r="AE839" s="360">
        <f t="shared" si="465"/>
        <v>0</v>
      </c>
      <c r="AF839" s="360">
        <f t="shared" si="465"/>
        <v>0</v>
      </c>
      <c r="AG839" s="360">
        <f t="shared" si="465"/>
        <v>0</v>
      </c>
      <c r="AH839" s="360">
        <f t="shared" si="465"/>
        <v>0</v>
      </c>
      <c r="AI839" s="360">
        <f t="shared" si="465"/>
        <v>0</v>
      </c>
      <c r="AJ839" s="360">
        <f t="shared" si="465"/>
        <v>0</v>
      </c>
    </row>
    <row r="840" spans="4:36" outlineLevel="1" x14ac:dyDescent="0.3"/>
    <row r="841" spans="4:36" ht="16.2" thickBot="1" x14ac:dyDescent="0.35">
      <c r="D841" s="329" t="s">
        <v>929</v>
      </c>
      <c r="E841" s="329"/>
      <c r="F841" s="329"/>
      <c r="G841" s="329"/>
      <c r="H841" s="329"/>
      <c r="I841" s="329"/>
      <c r="J841" s="329"/>
      <c r="K841" s="329"/>
    </row>
    <row r="843" spans="4:36" outlineLevel="1" x14ac:dyDescent="0.3">
      <c r="D843" s="68" t="s">
        <v>928</v>
      </c>
      <c r="E843" s="68"/>
      <c r="F843" s="68"/>
      <c r="G843" s="68"/>
    </row>
    <row r="844" spans="4:36" outlineLevel="1" x14ac:dyDescent="0.3">
      <c r="E844" s="69" t="s">
        <v>927</v>
      </c>
      <c r="F844" s="69" t="s">
        <v>906</v>
      </c>
      <c r="J844" s="69" t="s">
        <v>23</v>
      </c>
      <c r="L844" s="69" t="str">
        <f t="shared" ref="L844:AJ844" si="466">+INDEX(l.reg.nom,L$6)</f>
        <v>Amazonas</v>
      </c>
      <c r="M844" s="69" t="str">
        <f t="shared" si="466"/>
        <v>Ancash</v>
      </c>
      <c r="N844" s="69" t="str">
        <f t="shared" si="466"/>
        <v>Apurímac</v>
      </c>
      <c r="O844" s="69" t="str">
        <f t="shared" si="466"/>
        <v>Arequipa</v>
      </c>
      <c r="P844" s="69" t="str">
        <f t="shared" si="466"/>
        <v>Ayacucho</v>
      </c>
      <c r="Q844" s="69" t="str">
        <f t="shared" si="466"/>
        <v>Cajamarca</v>
      </c>
      <c r="R844" s="69" t="str">
        <f t="shared" si="466"/>
        <v>Callao</v>
      </c>
      <c r="S844" s="69" t="str">
        <f t="shared" si="466"/>
        <v>Cusco</v>
      </c>
      <c r="T844" s="69" t="str">
        <f t="shared" si="466"/>
        <v>Huancavelica</v>
      </c>
      <c r="U844" s="69" t="str">
        <f t="shared" si="466"/>
        <v>Huánuco</v>
      </c>
      <c r="V844" s="69" t="str">
        <f t="shared" si="466"/>
        <v>Ica</v>
      </c>
      <c r="W844" s="69" t="str">
        <f t="shared" si="466"/>
        <v>Junín</v>
      </c>
      <c r="X844" s="69" t="str">
        <f t="shared" si="466"/>
        <v>La Libertad</v>
      </c>
      <c r="Y844" s="69" t="str">
        <f t="shared" si="466"/>
        <v>Lambayeque</v>
      </c>
      <c r="Z844" s="69" t="str">
        <f t="shared" si="466"/>
        <v>Lima</v>
      </c>
      <c r="AA844" s="69" t="str">
        <f t="shared" si="466"/>
        <v>Loreto</v>
      </c>
      <c r="AB844" s="69" t="str">
        <f t="shared" si="466"/>
        <v>Madre de Dios</v>
      </c>
      <c r="AC844" s="69" t="str">
        <f t="shared" si="466"/>
        <v>Moquegua</v>
      </c>
      <c r="AD844" s="69" t="str">
        <f t="shared" si="466"/>
        <v>Pasco</v>
      </c>
      <c r="AE844" s="69" t="str">
        <f t="shared" si="466"/>
        <v>Piura</v>
      </c>
      <c r="AF844" s="69" t="str">
        <f t="shared" si="466"/>
        <v>Puno</v>
      </c>
      <c r="AG844" s="69" t="str">
        <f t="shared" si="466"/>
        <v>San Martín</v>
      </c>
      <c r="AH844" s="69" t="str">
        <f t="shared" si="466"/>
        <v>Tacna</v>
      </c>
      <c r="AI844" s="69" t="str">
        <f t="shared" si="466"/>
        <v>Tumbes</v>
      </c>
      <c r="AJ844" s="69" t="str">
        <f t="shared" si="466"/>
        <v>Ucayali</v>
      </c>
    </row>
    <row r="845" spans="4:36" outlineLevel="1" x14ac:dyDescent="0.3">
      <c r="E845" s="144" t="s">
        <v>876</v>
      </c>
      <c r="F845" s="144">
        <f>+F821</f>
        <v>14560</v>
      </c>
      <c r="J845" s="144">
        <f>+SUM(L845:AJ845)</f>
        <v>9</v>
      </c>
      <c r="L845" s="360">
        <f t="shared" ref="L845:AJ845" si="467">+_xlfn.CEILING.MATH(L839/$F845,1)</f>
        <v>0</v>
      </c>
      <c r="M845" s="360">
        <f t="shared" si="467"/>
        <v>0</v>
      </c>
      <c r="N845" s="360">
        <f t="shared" si="467"/>
        <v>0</v>
      </c>
      <c r="O845" s="360">
        <f t="shared" si="467"/>
        <v>1</v>
      </c>
      <c r="P845" s="360">
        <f t="shared" si="467"/>
        <v>0</v>
      </c>
      <c r="Q845" s="360">
        <f t="shared" si="467"/>
        <v>0</v>
      </c>
      <c r="R845" s="360">
        <f t="shared" si="467"/>
        <v>1</v>
      </c>
      <c r="S845" s="360">
        <f t="shared" si="467"/>
        <v>0</v>
      </c>
      <c r="T845" s="360">
        <f t="shared" si="467"/>
        <v>0</v>
      </c>
      <c r="U845" s="360">
        <f t="shared" si="467"/>
        <v>0</v>
      </c>
      <c r="V845" s="360">
        <f t="shared" si="467"/>
        <v>0</v>
      </c>
      <c r="W845" s="360">
        <f t="shared" si="467"/>
        <v>1</v>
      </c>
      <c r="X845" s="360">
        <f t="shared" si="467"/>
        <v>1</v>
      </c>
      <c r="Y845" s="360">
        <f t="shared" si="467"/>
        <v>1</v>
      </c>
      <c r="Z845" s="360">
        <f t="shared" si="467"/>
        <v>3</v>
      </c>
      <c r="AA845" s="360">
        <f t="shared" si="467"/>
        <v>1</v>
      </c>
      <c r="AB845" s="360">
        <f t="shared" si="467"/>
        <v>0</v>
      </c>
      <c r="AC845" s="360">
        <f t="shared" si="467"/>
        <v>0</v>
      </c>
      <c r="AD845" s="360">
        <f t="shared" si="467"/>
        <v>0</v>
      </c>
      <c r="AE845" s="360">
        <f t="shared" si="467"/>
        <v>0</v>
      </c>
      <c r="AF845" s="360">
        <f t="shared" si="467"/>
        <v>0</v>
      </c>
      <c r="AG845" s="360">
        <f t="shared" si="467"/>
        <v>0</v>
      </c>
      <c r="AH845" s="360">
        <f t="shared" si="467"/>
        <v>0</v>
      </c>
      <c r="AI845" s="360">
        <f t="shared" si="467"/>
        <v>0</v>
      </c>
      <c r="AJ845" s="360">
        <f t="shared" si="467"/>
        <v>0</v>
      </c>
    </row>
    <row r="846" spans="4:36" outlineLevel="1" x14ac:dyDescent="0.3">
      <c r="E846" s="144" t="s">
        <v>875</v>
      </c>
      <c r="F846" s="144">
        <f>+F822</f>
        <v>29120</v>
      </c>
      <c r="J846" s="144">
        <f>+SUM(L846:AJ846)</f>
        <v>0</v>
      </c>
      <c r="L846" s="360">
        <f t="shared" ref="L846:AJ846" si="468">+_xlfn.CEILING.MATH(L840/$F846,1)</f>
        <v>0</v>
      </c>
      <c r="M846" s="360">
        <f t="shared" si="468"/>
        <v>0</v>
      </c>
      <c r="N846" s="360">
        <f t="shared" si="468"/>
        <v>0</v>
      </c>
      <c r="O846" s="360">
        <f t="shared" si="468"/>
        <v>0</v>
      </c>
      <c r="P846" s="360">
        <f t="shared" si="468"/>
        <v>0</v>
      </c>
      <c r="Q846" s="360">
        <f t="shared" si="468"/>
        <v>0</v>
      </c>
      <c r="R846" s="360">
        <f t="shared" si="468"/>
        <v>0</v>
      </c>
      <c r="S846" s="360">
        <f t="shared" si="468"/>
        <v>0</v>
      </c>
      <c r="T846" s="360">
        <f t="shared" si="468"/>
        <v>0</v>
      </c>
      <c r="U846" s="360">
        <f t="shared" si="468"/>
        <v>0</v>
      </c>
      <c r="V846" s="360">
        <f t="shared" si="468"/>
        <v>0</v>
      </c>
      <c r="W846" s="360">
        <f t="shared" si="468"/>
        <v>0</v>
      </c>
      <c r="X846" s="360">
        <f t="shared" si="468"/>
        <v>0</v>
      </c>
      <c r="Y846" s="360">
        <f t="shared" si="468"/>
        <v>0</v>
      </c>
      <c r="Z846" s="360">
        <f t="shared" si="468"/>
        <v>0</v>
      </c>
      <c r="AA846" s="360">
        <f t="shared" si="468"/>
        <v>0</v>
      </c>
      <c r="AB846" s="360">
        <f t="shared" si="468"/>
        <v>0</v>
      </c>
      <c r="AC846" s="360">
        <f t="shared" si="468"/>
        <v>0</v>
      </c>
      <c r="AD846" s="360">
        <f t="shared" si="468"/>
        <v>0</v>
      </c>
      <c r="AE846" s="360">
        <f t="shared" si="468"/>
        <v>0</v>
      </c>
      <c r="AF846" s="360">
        <f t="shared" si="468"/>
        <v>0</v>
      </c>
      <c r="AG846" s="360">
        <f t="shared" si="468"/>
        <v>0</v>
      </c>
      <c r="AH846" s="360">
        <f t="shared" si="468"/>
        <v>0</v>
      </c>
      <c r="AI846" s="360">
        <f t="shared" si="468"/>
        <v>0</v>
      </c>
      <c r="AJ846" s="360">
        <f t="shared" si="468"/>
        <v>0</v>
      </c>
    </row>
    <row r="847" spans="4:36" outlineLevel="1" x14ac:dyDescent="0.3">
      <c r="E847" s="144" t="s">
        <v>874</v>
      </c>
      <c r="F847" s="144">
        <f>+F823</f>
        <v>58240</v>
      </c>
      <c r="J847" s="144">
        <f>+SUM(L847:AJ847)</f>
        <v>0</v>
      </c>
      <c r="L847" s="360">
        <f t="shared" ref="L847:AJ847" si="469">+_xlfn.CEILING.MATH(L841/$F847,1)</f>
        <v>0</v>
      </c>
      <c r="M847" s="360">
        <f t="shared" si="469"/>
        <v>0</v>
      </c>
      <c r="N847" s="360">
        <f t="shared" si="469"/>
        <v>0</v>
      </c>
      <c r="O847" s="360">
        <f t="shared" si="469"/>
        <v>0</v>
      </c>
      <c r="P847" s="360">
        <f t="shared" si="469"/>
        <v>0</v>
      </c>
      <c r="Q847" s="360">
        <f t="shared" si="469"/>
        <v>0</v>
      </c>
      <c r="R847" s="360">
        <f t="shared" si="469"/>
        <v>0</v>
      </c>
      <c r="S847" s="360">
        <f t="shared" si="469"/>
        <v>0</v>
      </c>
      <c r="T847" s="360">
        <f t="shared" si="469"/>
        <v>0</v>
      </c>
      <c r="U847" s="360">
        <f t="shared" si="469"/>
        <v>0</v>
      </c>
      <c r="V847" s="360">
        <f t="shared" si="469"/>
        <v>0</v>
      </c>
      <c r="W847" s="360">
        <f t="shared" si="469"/>
        <v>0</v>
      </c>
      <c r="X847" s="360">
        <f t="shared" si="469"/>
        <v>0</v>
      </c>
      <c r="Y847" s="360">
        <f t="shared" si="469"/>
        <v>0</v>
      </c>
      <c r="Z847" s="360">
        <f t="shared" si="469"/>
        <v>0</v>
      </c>
      <c r="AA847" s="360">
        <f t="shared" si="469"/>
        <v>0</v>
      </c>
      <c r="AB847" s="360">
        <f t="shared" si="469"/>
        <v>0</v>
      </c>
      <c r="AC847" s="360">
        <f t="shared" si="469"/>
        <v>0</v>
      </c>
      <c r="AD847" s="360">
        <f t="shared" si="469"/>
        <v>0</v>
      </c>
      <c r="AE847" s="360">
        <f t="shared" si="469"/>
        <v>0</v>
      </c>
      <c r="AF847" s="360">
        <f t="shared" si="469"/>
        <v>0</v>
      </c>
      <c r="AG847" s="360">
        <f t="shared" si="469"/>
        <v>0</v>
      </c>
      <c r="AH847" s="360">
        <f t="shared" si="469"/>
        <v>0</v>
      </c>
      <c r="AI847" s="360">
        <f t="shared" si="469"/>
        <v>0</v>
      </c>
      <c r="AJ847" s="360">
        <f t="shared" si="469"/>
        <v>0</v>
      </c>
    </row>
    <row r="848" spans="4:36" outlineLevel="1" x14ac:dyDescent="0.3">
      <c r="D848" s="68" t="s">
        <v>926</v>
      </c>
      <c r="E848" s="68"/>
      <c r="F848" s="68"/>
      <c r="G848" s="68"/>
    </row>
    <row r="849" spans="3:36" outlineLevel="1" x14ac:dyDescent="0.3">
      <c r="E849" s="144" t="s">
        <v>392</v>
      </c>
      <c r="J849" s="144">
        <f>+SUM(L849:AJ849)</f>
        <v>9</v>
      </c>
      <c r="L849" s="360">
        <f t="shared" ref="L849:AJ849" si="470">+IF(L850+L851&gt;0,0,L845)</f>
        <v>0</v>
      </c>
      <c r="M849" s="360">
        <f t="shared" si="470"/>
        <v>0</v>
      </c>
      <c r="N849" s="360">
        <f t="shared" si="470"/>
        <v>0</v>
      </c>
      <c r="O849" s="360">
        <f t="shared" si="470"/>
        <v>1</v>
      </c>
      <c r="P849" s="360">
        <f t="shared" si="470"/>
        <v>0</v>
      </c>
      <c r="Q849" s="360">
        <f t="shared" si="470"/>
        <v>0</v>
      </c>
      <c r="R849" s="360">
        <f t="shared" si="470"/>
        <v>1</v>
      </c>
      <c r="S849" s="360">
        <f t="shared" si="470"/>
        <v>0</v>
      </c>
      <c r="T849" s="360">
        <f t="shared" si="470"/>
        <v>0</v>
      </c>
      <c r="U849" s="360">
        <f t="shared" si="470"/>
        <v>0</v>
      </c>
      <c r="V849" s="360">
        <f t="shared" si="470"/>
        <v>0</v>
      </c>
      <c r="W849" s="360">
        <f t="shared" si="470"/>
        <v>1</v>
      </c>
      <c r="X849" s="360">
        <f t="shared" si="470"/>
        <v>1</v>
      </c>
      <c r="Y849" s="360">
        <f t="shared" si="470"/>
        <v>1</v>
      </c>
      <c r="Z849" s="360">
        <f t="shared" si="470"/>
        <v>3</v>
      </c>
      <c r="AA849" s="360">
        <f t="shared" si="470"/>
        <v>1</v>
      </c>
      <c r="AB849" s="360">
        <f t="shared" si="470"/>
        <v>0</v>
      </c>
      <c r="AC849" s="360">
        <f t="shared" si="470"/>
        <v>0</v>
      </c>
      <c r="AD849" s="360">
        <f t="shared" si="470"/>
        <v>0</v>
      </c>
      <c r="AE849" s="360">
        <f t="shared" si="470"/>
        <v>0</v>
      </c>
      <c r="AF849" s="360">
        <f t="shared" si="470"/>
        <v>0</v>
      </c>
      <c r="AG849" s="360">
        <f t="shared" si="470"/>
        <v>0</v>
      </c>
      <c r="AH849" s="360">
        <f t="shared" si="470"/>
        <v>0</v>
      </c>
      <c r="AI849" s="360">
        <f t="shared" si="470"/>
        <v>0</v>
      </c>
      <c r="AJ849" s="360">
        <f t="shared" si="470"/>
        <v>0</v>
      </c>
    </row>
    <row r="850" spans="3:36" outlineLevel="1" x14ac:dyDescent="0.3">
      <c r="E850" s="144" t="s">
        <v>393</v>
      </c>
      <c r="J850" s="144">
        <f>+SUM(L850:AJ850)</f>
        <v>0</v>
      </c>
      <c r="L850" s="360">
        <f t="shared" ref="L850:AJ850" si="471">+IF(L851&gt;0,0,L846)</f>
        <v>0</v>
      </c>
      <c r="M850" s="360">
        <f t="shared" si="471"/>
        <v>0</v>
      </c>
      <c r="N850" s="360">
        <f t="shared" si="471"/>
        <v>0</v>
      </c>
      <c r="O850" s="360">
        <f t="shared" si="471"/>
        <v>0</v>
      </c>
      <c r="P850" s="360">
        <f t="shared" si="471"/>
        <v>0</v>
      </c>
      <c r="Q850" s="360">
        <f t="shared" si="471"/>
        <v>0</v>
      </c>
      <c r="R850" s="360">
        <f t="shared" si="471"/>
        <v>0</v>
      </c>
      <c r="S850" s="360">
        <f t="shared" si="471"/>
        <v>0</v>
      </c>
      <c r="T850" s="360">
        <f t="shared" si="471"/>
        <v>0</v>
      </c>
      <c r="U850" s="360">
        <f t="shared" si="471"/>
        <v>0</v>
      </c>
      <c r="V850" s="360">
        <f t="shared" si="471"/>
        <v>0</v>
      </c>
      <c r="W850" s="360">
        <f t="shared" si="471"/>
        <v>0</v>
      </c>
      <c r="X850" s="360">
        <f t="shared" si="471"/>
        <v>0</v>
      </c>
      <c r="Y850" s="360">
        <f t="shared" si="471"/>
        <v>0</v>
      </c>
      <c r="Z850" s="360">
        <f t="shared" si="471"/>
        <v>0</v>
      </c>
      <c r="AA850" s="360">
        <f t="shared" si="471"/>
        <v>0</v>
      </c>
      <c r="AB850" s="360">
        <f t="shared" si="471"/>
        <v>0</v>
      </c>
      <c r="AC850" s="360">
        <f t="shared" si="471"/>
        <v>0</v>
      </c>
      <c r="AD850" s="360">
        <f t="shared" si="471"/>
        <v>0</v>
      </c>
      <c r="AE850" s="360">
        <f t="shared" si="471"/>
        <v>0</v>
      </c>
      <c r="AF850" s="360">
        <f t="shared" si="471"/>
        <v>0</v>
      </c>
      <c r="AG850" s="360">
        <f t="shared" si="471"/>
        <v>0</v>
      </c>
      <c r="AH850" s="360">
        <f t="shared" si="471"/>
        <v>0</v>
      </c>
      <c r="AI850" s="360">
        <f t="shared" si="471"/>
        <v>0</v>
      </c>
      <c r="AJ850" s="360">
        <f t="shared" si="471"/>
        <v>0</v>
      </c>
    </row>
    <row r="851" spans="3:36" outlineLevel="1" x14ac:dyDescent="0.3">
      <c r="E851" s="144" t="s">
        <v>394</v>
      </c>
      <c r="J851" s="144">
        <f>+SUM(L851:AJ851)</f>
        <v>0</v>
      </c>
      <c r="L851" s="360">
        <f t="shared" ref="L851:AJ851" si="472">+L847</f>
        <v>0</v>
      </c>
      <c r="M851" s="360">
        <f t="shared" si="472"/>
        <v>0</v>
      </c>
      <c r="N851" s="360">
        <f t="shared" si="472"/>
        <v>0</v>
      </c>
      <c r="O851" s="360">
        <f t="shared" si="472"/>
        <v>0</v>
      </c>
      <c r="P851" s="360">
        <f t="shared" si="472"/>
        <v>0</v>
      </c>
      <c r="Q851" s="360">
        <f t="shared" si="472"/>
        <v>0</v>
      </c>
      <c r="R851" s="360">
        <f t="shared" si="472"/>
        <v>0</v>
      </c>
      <c r="S851" s="360">
        <f t="shared" si="472"/>
        <v>0</v>
      </c>
      <c r="T851" s="360">
        <f t="shared" si="472"/>
        <v>0</v>
      </c>
      <c r="U851" s="360">
        <f t="shared" si="472"/>
        <v>0</v>
      </c>
      <c r="V851" s="360">
        <f t="shared" si="472"/>
        <v>0</v>
      </c>
      <c r="W851" s="360">
        <f t="shared" si="472"/>
        <v>0</v>
      </c>
      <c r="X851" s="360">
        <f t="shared" si="472"/>
        <v>0</v>
      </c>
      <c r="Y851" s="360">
        <f t="shared" si="472"/>
        <v>0</v>
      </c>
      <c r="Z851" s="360">
        <f t="shared" si="472"/>
        <v>0</v>
      </c>
      <c r="AA851" s="360">
        <f t="shared" si="472"/>
        <v>0</v>
      </c>
      <c r="AB851" s="360">
        <f t="shared" si="472"/>
        <v>0</v>
      </c>
      <c r="AC851" s="360">
        <f t="shared" si="472"/>
        <v>0</v>
      </c>
      <c r="AD851" s="360">
        <f t="shared" si="472"/>
        <v>0</v>
      </c>
      <c r="AE851" s="360">
        <f t="shared" si="472"/>
        <v>0</v>
      </c>
      <c r="AF851" s="360">
        <f t="shared" si="472"/>
        <v>0</v>
      </c>
      <c r="AG851" s="360">
        <f t="shared" si="472"/>
        <v>0</v>
      </c>
      <c r="AH851" s="360">
        <f t="shared" si="472"/>
        <v>0</v>
      </c>
      <c r="AI851" s="360">
        <f t="shared" si="472"/>
        <v>0</v>
      </c>
      <c r="AJ851" s="360">
        <f t="shared" si="472"/>
        <v>0</v>
      </c>
    </row>
    <row r="852" spans="3:36" outlineLevel="1" x14ac:dyDescent="0.3"/>
    <row r="853" spans="3:36" ht="18" thickBot="1" x14ac:dyDescent="0.35">
      <c r="C853" s="339" t="s">
        <v>88</v>
      </c>
      <c r="D853" s="339"/>
      <c r="E853" s="339"/>
      <c r="F853" s="339"/>
      <c r="G853" s="339"/>
      <c r="H853" s="339"/>
      <c r="I853" s="339"/>
      <c r="J853" s="339"/>
      <c r="K853" s="339"/>
    </row>
    <row r="855" spans="3:36" ht="16.2" thickBot="1" x14ac:dyDescent="0.35">
      <c r="D855" s="329" t="s">
        <v>925</v>
      </c>
      <c r="E855" s="329"/>
      <c r="F855" s="329"/>
      <c r="G855" s="329"/>
      <c r="H855" s="329"/>
      <c r="I855" s="329"/>
      <c r="J855" s="329"/>
      <c r="K855" s="329"/>
    </row>
    <row r="857" spans="3:36" outlineLevel="1" x14ac:dyDescent="0.3">
      <c r="D857" s="69" t="s">
        <v>79</v>
      </c>
      <c r="E857" s="69" t="s">
        <v>77</v>
      </c>
      <c r="F857" s="69" t="s">
        <v>924</v>
      </c>
      <c r="G857" s="69" t="s">
        <v>923</v>
      </c>
      <c r="H857" s="69" t="s">
        <v>922</v>
      </c>
    </row>
    <row r="858" spans="3:36" outlineLevel="1" x14ac:dyDescent="0.3">
      <c r="D858" s="70">
        <v>1</v>
      </c>
      <c r="E858" s="144" t="s">
        <v>392</v>
      </c>
      <c r="F858" s="5">
        <v>7200</v>
      </c>
      <c r="G858" s="5">
        <v>5400</v>
      </c>
      <c r="H858" s="5">
        <v>855366.32551554241</v>
      </c>
      <c r="J858" s="401">
        <f>+H858/F858</f>
        <v>118.80087854382533</v>
      </c>
      <c r="K858" s="401">
        <f>+H858/G858</f>
        <v>158.40117139176712</v>
      </c>
    </row>
    <row r="859" spans="3:36" outlineLevel="1" x14ac:dyDescent="0.3">
      <c r="D859" s="70">
        <f>+D858+1</f>
        <v>2</v>
      </c>
      <c r="E859" s="144" t="s">
        <v>393</v>
      </c>
      <c r="F859" s="5">
        <v>11500</v>
      </c>
      <c r="G859" s="5">
        <v>8600</v>
      </c>
      <c r="H859" s="5">
        <v>1303789.0496824004</v>
      </c>
      <c r="J859" s="401">
        <f>+H859/F859</f>
        <v>113.37296084194786</v>
      </c>
      <c r="K859" s="401">
        <f>+H859/G859</f>
        <v>151.60337787004656</v>
      </c>
    </row>
    <row r="860" spans="3:36" outlineLevel="1" x14ac:dyDescent="0.3">
      <c r="D860" s="70">
        <f>+D859+1</f>
        <v>3</v>
      </c>
      <c r="E860" s="144" t="s">
        <v>394</v>
      </c>
      <c r="F860" s="5">
        <v>20000</v>
      </c>
      <c r="G860" s="5">
        <v>15050</v>
      </c>
      <c r="H860" s="5">
        <v>2206413.4745666999</v>
      </c>
      <c r="J860" s="401">
        <f>+H860/F860</f>
        <v>110.320673728335</v>
      </c>
      <c r="K860" s="401">
        <f>+H860/G860</f>
        <v>146.60554648283721</v>
      </c>
    </row>
    <row r="861" spans="3:36" outlineLevel="1" x14ac:dyDescent="0.3"/>
    <row r="862" spans="3:36" ht="16.2" thickBot="1" x14ac:dyDescent="0.35">
      <c r="D862" s="329" t="s">
        <v>921</v>
      </c>
      <c r="E862" s="329"/>
      <c r="F862" s="329"/>
      <c r="G862" s="329"/>
      <c r="H862" s="329"/>
      <c r="I862" s="329"/>
      <c r="J862" s="329"/>
      <c r="K862" s="329"/>
    </row>
    <row r="864" spans="3:36" outlineLevel="1" x14ac:dyDescent="0.3">
      <c r="E864" s="69" t="s">
        <v>77</v>
      </c>
      <c r="J864" s="69" t="s">
        <v>23</v>
      </c>
      <c r="L864" s="69" t="str">
        <f t="shared" ref="L864:AJ864" si="473">+INDEX(l.reg.nom,L$6)</f>
        <v>Amazonas</v>
      </c>
      <c r="M864" s="69" t="str">
        <f t="shared" si="473"/>
        <v>Ancash</v>
      </c>
      <c r="N864" s="69" t="str">
        <f t="shared" si="473"/>
        <v>Apurímac</v>
      </c>
      <c r="O864" s="69" t="str">
        <f t="shared" si="473"/>
        <v>Arequipa</v>
      </c>
      <c r="P864" s="69" t="str">
        <f t="shared" si="473"/>
        <v>Ayacucho</v>
      </c>
      <c r="Q864" s="69" t="str">
        <f t="shared" si="473"/>
        <v>Cajamarca</v>
      </c>
      <c r="R864" s="69" t="str">
        <f t="shared" si="473"/>
        <v>Callao</v>
      </c>
      <c r="S864" s="69" t="str">
        <f t="shared" si="473"/>
        <v>Cusco</v>
      </c>
      <c r="T864" s="69" t="str">
        <f t="shared" si="473"/>
        <v>Huancavelica</v>
      </c>
      <c r="U864" s="69" t="str">
        <f t="shared" si="473"/>
        <v>Huánuco</v>
      </c>
      <c r="V864" s="69" t="str">
        <f t="shared" si="473"/>
        <v>Ica</v>
      </c>
      <c r="W864" s="69" t="str">
        <f t="shared" si="473"/>
        <v>Junín</v>
      </c>
      <c r="X864" s="69" t="str">
        <f t="shared" si="473"/>
        <v>La Libertad</v>
      </c>
      <c r="Y864" s="69" t="str">
        <f t="shared" si="473"/>
        <v>Lambayeque</v>
      </c>
      <c r="Z864" s="69" t="str">
        <f t="shared" si="473"/>
        <v>Lima</v>
      </c>
      <c r="AA864" s="69" t="str">
        <f t="shared" si="473"/>
        <v>Loreto</v>
      </c>
      <c r="AB864" s="69" t="str">
        <f t="shared" si="473"/>
        <v>Madre de Dios</v>
      </c>
      <c r="AC864" s="69" t="str">
        <f t="shared" si="473"/>
        <v>Moquegua</v>
      </c>
      <c r="AD864" s="69" t="str">
        <f t="shared" si="473"/>
        <v>Pasco</v>
      </c>
      <c r="AE864" s="69" t="str">
        <f t="shared" si="473"/>
        <v>Piura</v>
      </c>
      <c r="AF864" s="69" t="str">
        <f t="shared" si="473"/>
        <v>Puno</v>
      </c>
      <c r="AG864" s="69" t="str">
        <f t="shared" si="473"/>
        <v>San Martín</v>
      </c>
      <c r="AH864" s="69" t="str">
        <f t="shared" si="473"/>
        <v>Tacna</v>
      </c>
      <c r="AI864" s="69" t="str">
        <f t="shared" si="473"/>
        <v>Tumbes</v>
      </c>
      <c r="AJ864" s="69" t="str">
        <f t="shared" si="473"/>
        <v>Ucayali</v>
      </c>
    </row>
    <row r="865" spans="4:36" outlineLevel="1" x14ac:dyDescent="0.3">
      <c r="E865" s="144" t="s">
        <v>920</v>
      </c>
      <c r="I865" s="233" t="s">
        <v>914</v>
      </c>
      <c r="J865" s="144">
        <f>+SUM(L865:AJ865)</f>
        <v>5671.2975679551764</v>
      </c>
      <c r="L865" s="360">
        <f>+'Dda.diseño.RAN-Backhaul'!L243</f>
        <v>5.1167909343948104E-2</v>
      </c>
      <c r="M865" s="360">
        <f>+'Dda.diseño.RAN-Backhaul'!M243</f>
        <v>255.83954671974055</v>
      </c>
      <c r="N865" s="360">
        <f>+'Dda.diseño.RAN-Backhaul'!N243</f>
        <v>0.51167909343948104</v>
      </c>
      <c r="O865" s="360">
        <f>+'Dda.diseño.RAN-Backhaul'!O243</f>
        <v>25.583954671974052</v>
      </c>
      <c r="P865" s="360">
        <f>+'Dda.diseño.RAN-Backhaul'!P243</f>
        <v>0.10233581868789621</v>
      </c>
      <c r="Q865" s="360">
        <f>+'Dda.diseño.RAN-Backhaul'!Q243</f>
        <v>0.51167909343948104</v>
      </c>
      <c r="R865" s="360">
        <f>+'Dda.diseño.RAN-Backhaul'!R243</f>
        <v>255.83954671974055</v>
      </c>
      <c r="S865" s="360">
        <f>+'Dda.diseño.RAN-Backhaul'!S243</f>
        <v>3.0700745606368862</v>
      </c>
      <c r="T865" s="360">
        <f>+'Dda.diseño.RAN-Backhaul'!T243</f>
        <v>0.40934327475158483</v>
      </c>
      <c r="U865" s="360">
        <f>+'Dda.diseño.RAN-Backhaul'!U243</f>
        <v>0.40934327475158483</v>
      </c>
      <c r="V865" s="360">
        <f>+'Dda.diseño.RAN-Backhaul'!V243</f>
        <v>51.167909343948104</v>
      </c>
      <c r="W865" s="360">
        <f>+'Dda.diseño.RAN-Backhaul'!W243</f>
        <v>31.724103793247821</v>
      </c>
      <c r="X865" s="360">
        <f>+'Dda.diseño.RAN-Backhaul'!X243</f>
        <v>5.1167909343948113</v>
      </c>
      <c r="Y865" s="360">
        <f>+'Dda.diseño.RAN-Backhaul'!Y243</f>
        <v>5.1167909343948113</v>
      </c>
      <c r="Z865" s="360">
        <f>+'Dda.diseño.RAN-Backhaul'!Z243</f>
        <v>4605.1118409553301</v>
      </c>
      <c r="AA865" s="360">
        <f>+'Dda.diseño.RAN-Backhaul'!AA243</f>
        <v>0.25583954671974052</v>
      </c>
      <c r="AB865" s="360">
        <f>+'Dda.diseño.RAN-Backhaul'!AB243</f>
        <v>0.25583954671974052</v>
      </c>
      <c r="AC865" s="360">
        <f>+'Dda.diseño.RAN-Backhaul'!AC243</f>
        <v>30.700745606368866</v>
      </c>
      <c r="AD865" s="360">
        <f>+'Dda.diseño.RAN-Backhaul'!AD243</f>
        <v>5.1167909343948113</v>
      </c>
      <c r="AE865" s="360">
        <f>+'Dda.diseño.RAN-Backhaul'!AE243</f>
        <v>30.700745606368866</v>
      </c>
      <c r="AF865" s="360">
        <f>+'Dda.diseño.RAN-Backhaul'!AF243</f>
        <v>0.40934327475158483</v>
      </c>
      <c r="AG865" s="360">
        <f>+'Dda.diseño.RAN-Backhaul'!AG243</f>
        <v>46.051118409553297</v>
      </c>
      <c r="AH865" s="360">
        <f>+'Dda.diseño.RAN-Backhaul'!AH243</f>
        <v>255.83954671974055</v>
      </c>
      <c r="AI865" s="360">
        <f>+'Dda.diseño.RAN-Backhaul'!AI243</f>
        <v>35.817536540763676</v>
      </c>
      <c r="AJ865" s="360">
        <f>+'Dda.diseño.RAN-Backhaul'!AJ243</f>
        <v>25.583954671974052</v>
      </c>
    </row>
    <row r="866" spans="4:36" outlineLevel="1" x14ac:dyDescent="0.3">
      <c r="E866" s="144" t="s">
        <v>919</v>
      </c>
      <c r="I866" s="233" t="s">
        <v>911</v>
      </c>
      <c r="J866" s="144">
        <f>+SUM(L866:AJ866)</f>
        <v>1076.6891692687138</v>
      </c>
      <c r="L866" s="360">
        <f>+'Dda.diseño.RAN-Backhaul'!L299</f>
        <v>9.7141673743308971E-3</v>
      </c>
      <c r="M866" s="360">
        <f>+'Dda.diseño.RAN-Backhaul'!M299</f>
        <v>48.5708368716545</v>
      </c>
      <c r="N866" s="360">
        <f>+'Dda.diseño.RAN-Backhaul'!N299</f>
        <v>9.7141673743309009E-2</v>
      </c>
      <c r="O866" s="360">
        <f>+'Dda.diseño.RAN-Backhaul'!O299</f>
        <v>4.8570836871654492</v>
      </c>
      <c r="P866" s="360">
        <f>+'Dda.diseño.RAN-Backhaul'!P299</f>
        <v>1.9428334748661794E-2</v>
      </c>
      <c r="Q866" s="360">
        <f>+'Dda.diseño.RAN-Backhaul'!Q299</f>
        <v>9.7141673743309009E-2</v>
      </c>
      <c r="R866" s="360">
        <f>+'Dda.diseño.RAN-Backhaul'!R299</f>
        <v>48.5708368716545</v>
      </c>
      <c r="S866" s="360">
        <f>+'Dda.diseño.RAN-Backhaul'!S299</f>
        <v>0.58285004245985395</v>
      </c>
      <c r="T866" s="360">
        <f>+'Dda.diseño.RAN-Backhaul'!T299</f>
        <v>7.7713338994647177E-2</v>
      </c>
      <c r="U866" s="360">
        <f>+'Dda.diseño.RAN-Backhaul'!U299</f>
        <v>7.7713338994647177E-2</v>
      </c>
      <c r="V866" s="360">
        <f>+'Dda.diseño.RAN-Backhaul'!V299</f>
        <v>9.7141673743308985</v>
      </c>
      <c r="W866" s="360">
        <f>+'Dda.diseño.RAN-Backhaul'!W299</f>
        <v>6.0227837720851563</v>
      </c>
      <c r="X866" s="360">
        <f>+'Dda.diseño.RAN-Backhaul'!X299</f>
        <v>0.97141673743308976</v>
      </c>
      <c r="Y866" s="360">
        <f>+'Dda.diseño.RAN-Backhaul'!Y299</f>
        <v>0.97141673743308976</v>
      </c>
      <c r="Z866" s="360">
        <f>+'Dda.diseño.RAN-Backhaul'!Z299</f>
        <v>874.27506368978095</v>
      </c>
      <c r="AA866" s="360">
        <f>+'Dda.diseño.RAN-Backhaul'!AA299</f>
        <v>4.8570836871654505E-2</v>
      </c>
      <c r="AB866" s="360">
        <f>+'Dda.diseño.RAN-Backhaul'!AB299</f>
        <v>4.8570836871654505E-2</v>
      </c>
      <c r="AC866" s="360">
        <f>+'Dda.diseño.RAN-Backhaul'!AC299</f>
        <v>5.8285004245985403</v>
      </c>
      <c r="AD866" s="360">
        <f>+'Dda.diseño.RAN-Backhaul'!AD299</f>
        <v>0.97141673743308976</v>
      </c>
      <c r="AE866" s="360">
        <f>+'Dda.diseño.RAN-Backhaul'!AE299</f>
        <v>5.8285004245985403</v>
      </c>
      <c r="AF866" s="360">
        <f>+'Dda.diseño.RAN-Backhaul'!AF299</f>
        <v>7.7713338994647177E-2</v>
      </c>
      <c r="AG866" s="360">
        <f>+'Dda.diseño.RAN-Backhaul'!AG299</f>
        <v>8.7427506368978101</v>
      </c>
      <c r="AH866" s="360">
        <f>+'Dda.diseño.RAN-Backhaul'!AH299</f>
        <v>48.5708368716545</v>
      </c>
      <c r="AI866" s="360">
        <f>+'Dda.diseño.RAN-Backhaul'!AI299</f>
        <v>6.7999171620316288</v>
      </c>
      <c r="AJ866" s="360">
        <f>+'Dda.diseño.RAN-Backhaul'!AJ299</f>
        <v>4.8570836871654492</v>
      </c>
    </row>
    <row r="867" spans="4:36" outlineLevel="1" x14ac:dyDescent="0.3">
      <c r="E867" s="144" t="s">
        <v>918</v>
      </c>
      <c r="I867" s="233" t="s">
        <v>911</v>
      </c>
      <c r="J867" s="144">
        <f>+SUM(L867:AJ867)</f>
        <v>957.7072139690913</v>
      </c>
      <c r="L867" s="360">
        <f>+'Dda.diseño.RAN-Backhaul'!L302</f>
        <v>8.6406814869501285E-3</v>
      </c>
      <c r="M867" s="360">
        <f>+'Dda.diseño.RAN-Backhaul'!M302</f>
        <v>43.203407434750652</v>
      </c>
      <c r="N867" s="360">
        <f>+'Dda.diseño.RAN-Backhaul'!N302</f>
        <v>8.6406814869501303E-2</v>
      </c>
      <c r="O867" s="360">
        <f>+'Dda.diseño.RAN-Backhaul'!O302</f>
        <v>4.3203407434750645</v>
      </c>
      <c r="P867" s="360">
        <f>+'Dda.diseño.RAN-Backhaul'!P302</f>
        <v>1.7281362973900257E-2</v>
      </c>
      <c r="Q867" s="360">
        <f>+'Dda.diseño.RAN-Backhaul'!Q302</f>
        <v>8.6406814869501303E-2</v>
      </c>
      <c r="R867" s="360">
        <f>+'Dda.diseño.RAN-Backhaul'!R302</f>
        <v>43.203407434750652</v>
      </c>
      <c r="S867" s="360">
        <f>+'Dda.diseño.RAN-Backhaul'!S302</f>
        <v>0.51844088921700759</v>
      </c>
      <c r="T867" s="360">
        <f>+'Dda.diseño.RAN-Backhaul'!T302</f>
        <v>6.9125451895601028E-2</v>
      </c>
      <c r="U867" s="360">
        <f>+'Dda.diseño.RAN-Backhaul'!U302</f>
        <v>6.9125451895601028E-2</v>
      </c>
      <c r="V867" s="360">
        <f>+'Dda.diseño.RAN-Backhaul'!V302</f>
        <v>8.6406814869501289</v>
      </c>
      <c r="W867" s="360">
        <f>+'Dda.diseño.RAN-Backhaul'!W302</f>
        <v>5.3572225219090788</v>
      </c>
      <c r="X867" s="360">
        <f>+'Dda.diseño.RAN-Backhaul'!X302</f>
        <v>0.86406814869501281</v>
      </c>
      <c r="Y867" s="360">
        <f>+'Dda.diseño.RAN-Backhaul'!Y302</f>
        <v>0.86406814869501281</v>
      </c>
      <c r="Z867" s="360">
        <f>+'Dda.diseño.RAN-Backhaul'!Z302</f>
        <v>777.66133382551163</v>
      </c>
      <c r="AA867" s="360">
        <f>+'Dda.diseño.RAN-Backhaul'!AA302</f>
        <v>4.3203407434750651E-2</v>
      </c>
      <c r="AB867" s="360">
        <f>+'Dda.diseño.RAN-Backhaul'!AB302</f>
        <v>4.3203407434750651E-2</v>
      </c>
      <c r="AC867" s="360">
        <f>+'Dda.diseño.RAN-Backhaul'!AC302</f>
        <v>5.1844088921700786</v>
      </c>
      <c r="AD867" s="360">
        <f>+'Dda.diseño.RAN-Backhaul'!AD302</f>
        <v>0.86406814869501281</v>
      </c>
      <c r="AE867" s="360">
        <f>+'Dda.diseño.RAN-Backhaul'!AE302</f>
        <v>5.1844088921700786</v>
      </c>
      <c r="AF867" s="360">
        <f>+'Dda.diseño.RAN-Backhaul'!AF302</f>
        <v>6.9125451895601028E-2</v>
      </c>
      <c r="AG867" s="360">
        <f>+'Dda.diseño.RAN-Backhaul'!AG302</f>
        <v>7.7766133382551175</v>
      </c>
      <c r="AH867" s="360">
        <f>+'Dda.diseño.RAN-Backhaul'!AH302</f>
        <v>43.203407434750652</v>
      </c>
      <c r="AI867" s="360">
        <f>+'Dda.diseño.RAN-Backhaul'!AI302</f>
        <v>6.0484770408650901</v>
      </c>
      <c r="AJ867" s="360">
        <f>+'Dda.diseño.RAN-Backhaul'!AJ302</f>
        <v>4.3203407434750645</v>
      </c>
    </row>
    <row r="868" spans="4:36" outlineLevel="1" x14ac:dyDescent="0.3"/>
    <row r="869" spans="4:36" outlineLevel="1" x14ac:dyDescent="0.3">
      <c r="E869" s="144" t="s">
        <v>917</v>
      </c>
      <c r="L869" s="5">
        <v>0</v>
      </c>
      <c r="M869" s="5">
        <v>0</v>
      </c>
      <c r="N869" s="5">
        <v>0</v>
      </c>
      <c r="O869" s="5">
        <v>1</v>
      </c>
      <c r="P869" s="5">
        <v>0</v>
      </c>
      <c r="Q869" s="5">
        <v>0</v>
      </c>
      <c r="R869" s="5">
        <v>1</v>
      </c>
      <c r="S869" s="5">
        <v>0</v>
      </c>
      <c r="T869" s="5">
        <v>0</v>
      </c>
      <c r="U869" s="5">
        <v>0</v>
      </c>
      <c r="V869" s="5">
        <v>0</v>
      </c>
      <c r="W869" s="5">
        <v>1</v>
      </c>
      <c r="X869" s="5">
        <v>1</v>
      </c>
      <c r="Y869" s="5">
        <v>1</v>
      </c>
      <c r="Z869" s="5">
        <v>1</v>
      </c>
      <c r="AA869" s="5">
        <v>1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</row>
    <row r="870" spans="4:36" outlineLevel="1" x14ac:dyDescent="0.3">
      <c r="E870" s="144" t="s">
        <v>916</v>
      </c>
      <c r="L870" s="5">
        <v>13</v>
      </c>
      <c r="M870" s="5">
        <v>13</v>
      </c>
      <c r="N870" s="5">
        <v>4</v>
      </c>
      <c r="O870" s="5">
        <v>4</v>
      </c>
      <c r="P870" s="5">
        <v>12</v>
      </c>
      <c r="Q870" s="5">
        <v>13</v>
      </c>
      <c r="R870" s="5">
        <v>7</v>
      </c>
      <c r="S870" s="5">
        <v>4</v>
      </c>
      <c r="T870" s="5">
        <v>12</v>
      </c>
      <c r="U870" s="5">
        <v>12</v>
      </c>
      <c r="V870" s="5">
        <v>7</v>
      </c>
      <c r="W870" s="5">
        <v>12</v>
      </c>
      <c r="X870" s="5">
        <v>13</v>
      </c>
      <c r="Y870" s="5">
        <v>14</v>
      </c>
      <c r="Z870" s="5">
        <v>15</v>
      </c>
      <c r="AA870" s="5">
        <v>16</v>
      </c>
      <c r="AB870" s="5">
        <v>4</v>
      </c>
      <c r="AC870" s="5">
        <v>4</v>
      </c>
      <c r="AD870" s="5">
        <v>12</v>
      </c>
      <c r="AE870" s="5">
        <v>14</v>
      </c>
      <c r="AF870" s="5">
        <v>4</v>
      </c>
      <c r="AG870" s="5">
        <v>13</v>
      </c>
      <c r="AH870" s="5">
        <v>4</v>
      </c>
      <c r="AI870" s="5">
        <v>14</v>
      </c>
      <c r="AJ870" s="5">
        <v>12</v>
      </c>
    </row>
    <row r="871" spans="4:36" outlineLevel="1" x14ac:dyDescent="0.3"/>
    <row r="872" spans="4:36" outlineLevel="1" x14ac:dyDescent="0.3">
      <c r="E872" s="144" t="s">
        <v>915</v>
      </c>
      <c r="I872" s="233" t="s">
        <v>914</v>
      </c>
      <c r="J872" s="144">
        <f>+SUM(L872:AJ872)</f>
        <v>5671.2975679551764</v>
      </c>
      <c r="K872" s="371">
        <f>+J865-J872</f>
        <v>0</v>
      </c>
      <c r="L872" s="360">
        <f t="array" ref="L872">+SUM((L$6=$L$870:$AJ$870)*$L$865:$AJ$865)</f>
        <v>0</v>
      </c>
      <c r="M872" s="360">
        <f t="array" ref="M872">+SUM((M$6=$L$870:$AJ$870)*$L$865:$AJ$865)</f>
        <v>0</v>
      </c>
      <c r="N872" s="360">
        <f t="array" ref="N872">+SUM((N$6=$L$870:$AJ$870)*$L$865:$AJ$865)</f>
        <v>0</v>
      </c>
      <c r="O872" s="360">
        <f t="array" ref="O872">+SUM((O$6=$L$870:$AJ$870)*$L$865:$AJ$865)</f>
        <v>316.37118347363116</v>
      </c>
      <c r="P872" s="360">
        <f t="array" ref="P872">+SUM((P$6=$L$870:$AJ$870)*$L$865:$AJ$865)</f>
        <v>0</v>
      </c>
      <c r="Q872" s="360">
        <f t="array" ref="Q872">+SUM((Q$6=$L$870:$AJ$870)*$L$865:$AJ$865)</f>
        <v>0</v>
      </c>
      <c r="R872" s="360">
        <f t="array" ref="R872">+SUM((R$6=$L$870:$AJ$870)*$L$865:$AJ$865)</f>
        <v>307.00745606368866</v>
      </c>
      <c r="S872" s="360">
        <f t="array" ref="S872">+SUM((S$6=$L$870:$AJ$870)*$L$865:$AJ$865)</f>
        <v>0</v>
      </c>
      <c r="T872" s="360">
        <f t="array" ref="T872">+SUM((T$6=$L$870:$AJ$870)*$L$865:$AJ$865)</f>
        <v>0</v>
      </c>
      <c r="U872" s="360">
        <f t="array" ref="U872">+SUM((U$6=$L$870:$AJ$870)*$L$865:$AJ$865)</f>
        <v>0</v>
      </c>
      <c r="V872" s="360">
        <f t="array" ref="V872">+SUM((V$6=$L$870:$AJ$870)*$L$865:$AJ$865)</f>
        <v>0</v>
      </c>
      <c r="W872" s="360">
        <f t="array" ref="W872">+SUM((W$6=$L$870:$AJ$870)*$L$865:$AJ$865)</f>
        <v>63.345871767807751</v>
      </c>
      <c r="X872" s="360">
        <f t="array" ref="X872">+SUM((X$6=$L$870:$AJ$870)*$L$865:$AJ$865)</f>
        <v>307.57030306647209</v>
      </c>
      <c r="Y872" s="360">
        <f t="array" ref="Y872">+SUM((Y$6=$L$870:$AJ$870)*$L$865:$AJ$865)</f>
        <v>71.635073081527352</v>
      </c>
      <c r="Z872" s="360">
        <f t="array" ref="Z872">+SUM((Z$6=$L$870:$AJ$870)*$L$865:$AJ$865)</f>
        <v>4605.1118409553301</v>
      </c>
      <c r="AA872" s="360">
        <f t="array" ref="AA872">+SUM((AA$6=$L$870:$AJ$870)*$L$865:$AJ$865)</f>
        <v>0.25583954671974052</v>
      </c>
      <c r="AB872" s="360">
        <f t="array" ref="AB872">+SUM((AB$6=$L$870:$AJ$870)*$L$865:$AJ$865)</f>
        <v>0</v>
      </c>
      <c r="AC872" s="360">
        <f t="array" ref="AC872">+SUM((AC$6=$L$870:$AJ$870)*$L$865:$AJ$865)</f>
        <v>0</v>
      </c>
      <c r="AD872" s="360">
        <f t="array" ref="AD872">+SUM((AD$6=$L$870:$AJ$870)*$L$865:$AJ$865)</f>
        <v>0</v>
      </c>
      <c r="AE872" s="360">
        <f t="array" ref="AE872">+SUM((AE$6=$L$870:$AJ$870)*$L$865:$AJ$865)</f>
        <v>0</v>
      </c>
      <c r="AF872" s="360">
        <f t="array" ref="AF872">+SUM((AF$6=$L$870:$AJ$870)*$L$865:$AJ$865)</f>
        <v>0</v>
      </c>
      <c r="AG872" s="360">
        <f t="array" ref="AG872">+SUM((AG$6=$L$870:$AJ$870)*$L$865:$AJ$865)</f>
        <v>0</v>
      </c>
      <c r="AH872" s="360">
        <f t="array" ref="AH872">+SUM((AH$6=$L$870:$AJ$870)*$L$865:$AJ$865)</f>
        <v>0</v>
      </c>
      <c r="AI872" s="360">
        <f t="array" ref="AI872">+SUM((AI$6=$L$870:$AJ$870)*$L$865:$AJ$865)</f>
        <v>0</v>
      </c>
      <c r="AJ872" s="360">
        <f t="array" ref="AJ872">+SUM((AJ$6=$L$870:$AJ$870)*$L$865:$AJ$865)</f>
        <v>0</v>
      </c>
    </row>
    <row r="873" spans="4:36" outlineLevel="1" x14ac:dyDescent="0.3">
      <c r="E873" s="144" t="s">
        <v>913</v>
      </c>
      <c r="I873" s="233" t="s">
        <v>911</v>
      </c>
      <c r="J873" s="144">
        <f>+SUM(L873:AJ873)</f>
        <v>1076.6891692687141</v>
      </c>
      <c r="K873" s="371">
        <f>+J866-J873</f>
        <v>0</v>
      </c>
      <c r="L873" s="360">
        <f t="array" ref="L873">+SUM((L$6=$L$870:$AJ$870)*$L$866:$AJ$866)</f>
        <v>0</v>
      </c>
      <c r="M873" s="360">
        <f t="array" ref="M873">+SUM((M$6=$L$870:$AJ$870)*$L$866:$AJ$866)</f>
        <v>0</v>
      </c>
      <c r="N873" s="360">
        <f t="array" ref="N873">+SUM((N$6=$L$870:$AJ$870)*$L$866:$AJ$866)</f>
        <v>0</v>
      </c>
      <c r="O873" s="360">
        <f t="array" ref="O873">+SUM((O$6=$L$870:$AJ$870)*$L$866:$AJ$866)</f>
        <v>60.062696875487951</v>
      </c>
      <c r="P873" s="360">
        <f t="array" ref="P873">+SUM((P$6=$L$870:$AJ$870)*$L$866:$AJ$866)</f>
        <v>0</v>
      </c>
      <c r="Q873" s="360">
        <f t="array" ref="Q873">+SUM((Q$6=$L$870:$AJ$870)*$L$866:$AJ$866)</f>
        <v>0</v>
      </c>
      <c r="R873" s="360">
        <f t="array" ref="R873">+SUM((R$6=$L$870:$AJ$870)*$L$866:$AJ$866)</f>
        <v>58.285004245985398</v>
      </c>
      <c r="S873" s="360">
        <f t="array" ref="S873">+SUM((S$6=$L$870:$AJ$870)*$L$866:$AJ$866)</f>
        <v>0</v>
      </c>
      <c r="T873" s="360">
        <f t="array" ref="T873">+SUM((T$6=$L$870:$AJ$870)*$L$866:$AJ$866)</f>
        <v>0</v>
      </c>
      <c r="U873" s="360">
        <f t="array" ref="U873">+SUM((U$6=$L$870:$AJ$870)*$L$866:$AJ$866)</f>
        <v>0</v>
      </c>
      <c r="V873" s="360">
        <f t="array" ref="V873">+SUM((V$6=$L$870:$AJ$870)*$L$866:$AJ$866)</f>
        <v>0</v>
      </c>
      <c r="W873" s="360">
        <f t="array" ref="W873">+SUM((W$6=$L$870:$AJ$870)*$L$866:$AJ$866)</f>
        <v>12.026139209421652</v>
      </c>
      <c r="X873" s="360">
        <f t="array" ref="X873">+SUM((X$6=$L$870:$AJ$870)*$L$866:$AJ$866)</f>
        <v>58.391860087103041</v>
      </c>
      <c r="Y873" s="360">
        <f t="array" ref="Y873">+SUM((Y$6=$L$870:$AJ$870)*$L$866:$AJ$866)</f>
        <v>13.599834324063259</v>
      </c>
      <c r="Z873" s="360">
        <f t="array" ref="Z873">+SUM((Z$6=$L$870:$AJ$870)*$L$866:$AJ$866)</f>
        <v>874.27506368978095</v>
      </c>
      <c r="AA873" s="360">
        <f t="array" ref="AA873">+SUM((AA$6=$L$870:$AJ$870)*$L$866:$AJ$866)</f>
        <v>4.8570836871654505E-2</v>
      </c>
      <c r="AB873" s="360">
        <f t="array" ref="AB873">+SUM((AB$6=$L$870:$AJ$870)*$L$866:$AJ$866)</f>
        <v>0</v>
      </c>
      <c r="AC873" s="360">
        <f t="array" ref="AC873">+SUM((AC$6=$L$870:$AJ$870)*$L$866:$AJ$866)</f>
        <v>0</v>
      </c>
      <c r="AD873" s="360">
        <f t="array" ref="AD873">+SUM((AD$6=$L$870:$AJ$870)*$L$866:$AJ$866)</f>
        <v>0</v>
      </c>
      <c r="AE873" s="360">
        <f t="array" ref="AE873">+SUM((AE$6=$L$870:$AJ$870)*$L$866:$AJ$866)</f>
        <v>0</v>
      </c>
      <c r="AF873" s="360">
        <f t="array" ref="AF873">+SUM((AF$6=$L$870:$AJ$870)*$L$866:$AJ$866)</f>
        <v>0</v>
      </c>
      <c r="AG873" s="360">
        <f t="array" ref="AG873">+SUM((AG$6=$L$870:$AJ$870)*$L$866:$AJ$866)</f>
        <v>0</v>
      </c>
      <c r="AH873" s="360">
        <f t="array" ref="AH873">+SUM((AH$6=$L$870:$AJ$870)*$L$866:$AJ$866)</f>
        <v>0</v>
      </c>
      <c r="AI873" s="360">
        <f t="array" ref="AI873">+SUM((AI$6=$L$870:$AJ$870)*$L$866:$AJ$866)</f>
        <v>0</v>
      </c>
      <c r="AJ873" s="360">
        <f t="array" ref="AJ873">+SUM((AJ$6=$L$870:$AJ$870)*$L$866:$AJ$866)</f>
        <v>0</v>
      </c>
    </row>
    <row r="874" spans="4:36" outlineLevel="1" x14ac:dyDescent="0.3">
      <c r="E874" s="144" t="s">
        <v>912</v>
      </c>
      <c r="I874" s="233" t="s">
        <v>911</v>
      </c>
      <c r="J874" s="144">
        <f>+SUM(L874:AJ874)</f>
        <v>957.70721396909153</v>
      </c>
      <c r="K874" s="371">
        <f>+J867-J874</f>
        <v>0</v>
      </c>
      <c r="L874" s="360">
        <f t="array" ref="L874">+SUM((L$6=$L$870:$AJ$870)*$L$867:$AJ$867)</f>
        <v>0</v>
      </c>
      <c r="M874" s="360">
        <f t="array" ref="M874">+SUM((M$6=$L$870:$AJ$870)*$L$867:$AJ$867)</f>
        <v>0</v>
      </c>
      <c r="N874" s="360">
        <f t="array" ref="N874">+SUM((N$6=$L$870:$AJ$870)*$L$867:$AJ$867)</f>
        <v>0</v>
      </c>
      <c r="O874" s="360">
        <f t="array" ref="O874">+SUM((O$6=$L$870:$AJ$870)*$L$867:$AJ$867)</f>
        <v>53.425333633812656</v>
      </c>
      <c r="P874" s="360">
        <f t="array" ref="P874">+SUM((P$6=$L$870:$AJ$870)*$L$867:$AJ$867)</f>
        <v>0</v>
      </c>
      <c r="Q874" s="360">
        <f t="array" ref="Q874">+SUM((Q$6=$L$870:$AJ$870)*$L$867:$AJ$867)</f>
        <v>0</v>
      </c>
      <c r="R874" s="360">
        <f t="array" ref="R874">+SUM((R$6=$L$870:$AJ$870)*$L$867:$AJ$867)</f>
        <v>51.844088921700781</v>
      </c>
      <c r="S874" s="360">
        <f t="array" ref="S874">+SUM((S$6=$L$870:$AJ$870)*$L$867:$AJ$867)</f>
        <v>0</v>
      </c>
      <c r="T874" s="360">
        <f t="array" ref="T874">+SUM((T$6=$L$870:$AJ$870)*$L$867:$AJ$867)</f>
        <v>0</v>
      </c>
      <c r="U874" s="360">
        <f t="array" ref="U874">+SUM((U$6=$L$870:$AJ$870)*$L$867:$AJ$867)</f>
        <v>0</v>
      </c>
      <c r="V874" s="360">
        <f t="array" ref="V874">+SUM((V$6=$L$870:$AJ$870)*$L$867:$AJ$867)</f>
        <v>0</v>
      </c>
      <c r="W874" s="360">
        <f t="array" ref="W874">+SUM((W$6=$L$870:$AJ$870)*$L$867:$AJ$867)</f>
        <v>10.697163680844259</v>
      </c>
      <c r="X874" s="360">
        <f t="array" ref="X874">+SUM((X$6=$L$870:$AJ$870)*$L$867:$AJ$867)</f>
        <v>51.939136418057231</v>
      </c>
      <c r="Y874" s="360">
        <f t="array" ref="Y874">+SUM((Y$6=$L$870:$AJ$870)*$L$867:$AJ$867)</f>
        <v>12.096954081730182</v>
      </c>
      <c r="Z874" s="360">
        <f t="array" ref="Z874">+SUM((Z$6=$L$870:$AJ$870)*$L$867:$AJ$867)</f>
        <v>777.66133382551163</v>
      </c>
      <c r="AA874" s="360">
        <f t="array" ref="AA874">+SUM((AA$6=$L$870:$AJ$870)*$L$867:$AJ$867)</f>
        <v>4.3203407434750651E-2</v>
      </c>
      <c r="AB874" s="360">
        <f t="array" ref="AB874">+SUM((AB$6=$L$870:$AJ$870)*$L$867:$AJ$867)</f>
        <v>0</v>
      </c>
      <c r="AC874" s="360">
        <f t="array" ref="AC874">+SUM((AC$6=$L$870:$AJ$870)*$L$867:$AJ$867)</f>
        <v>0</v>
      </c>
      <c r="AD874" s="360">
        <f t="array" ref="AD874">+SUM((AD$6=$L$870:$AJ$870)*$L$867:$AJ$867)</f>
        <v>0</v>
      </c>
      <c r="AE874" s="360">
        <f t="array" ref="AE874">+SUM((AE$6=$L$870:$AJ$870)*$L$867:$AJ$867)</f>
        <v>0</v>
      </c>
      <c r="AF874" s="360">
        <f t="array" ref="AF874">+SUM((AF$6=$L$870:$AJ$870)*$L$867:$AJ$867)</f>
        <v>0</v>
      </c>
      <c r="AG874" s="360">
        <f t="array" ref="AG874">+SUM((AG$6=$L$870:$AJ$870)*$L$867:$AJ$867)</f>
        <v>0</v>
      </c>
      <c r="AH874" s="360">
        <f t="array" ref="AH874">+SUM((AH$6=$L$870:$AJ$870)*$L$867:$AJ$867)</f>
        <v>0</v>
      </c>
      <c r="AI874" s="360">
        <f t="array" ref="AI874">+SUM((AI$6=$L$870:$AJ$870)*$L$867:$AJ$867)</f>
        <v>0</v>
      </c>
      <c r="AJ874" s="360">
        <f t="array" ref="AJ874">+SUM((AJ$6=$L$870:$AJ$870)*$L$867:$AJ$867)</f>
        <v>0</v>
      </c>
    </row>
    <row r="875" spans="4:36" outlineLevel="1" x14ac:dyDescent="0.3"/>
    <row r="876" spans="4:36" ht="16.2" thickBot="1" x14ac:dyDescent="0.35">
      <c r="D876" s="329" t="s">
        <v>910</v>
      </c>
      <c r="E876" s="329"/>
      <c r="F876" s="329"/>
      <c r="G876" s="329"/>
      <c r="H876" s="329"/>
      <c r="I876" s="329"/>
      <c r="J876" s="329"/>
      <c r="K876" s="329"/>
    </row>
    <row r="878" spans="4:36" outlineLevel="1" x14ac:dyDescent="0.3">
      <c r="D878" s="68" t="s">
        <v>909</v>
      </c>
      <c r="E878" s="68"/>
      <c r="F878" s="68"/>
      <c r="G878" s="68"/>
    </row>
    <row r="879" spans="4:36" outlineLevel="1" x14ac:dyDescent="0.3">
      <c r="E879" s="69" t="s">
        <v>88</v>
      </c>
      <c r="F879" s="69" t="s">
        <v>906</v>
      </c>
      <c r="J879" s="69" t="s">
        <v>23</v>
      </c>
      <c r="L879" s="69" t="str">
        <f t="shared" ref="L879:AJ879" si="474">+INDEX(l.reg.nom,L$6)</f>
        <v>Amazonas</v>
      </c>
      <c r="M879" s="69" t="str">
        <f t="shared" si="474"/>
        <v>Ancash</v>
      </c>
      <c r="N879" s="69" t="str">
        <f t="shared" si="474"/>
        <v>Apurímac</v>
      </c>
      <c r="O879" s="69" t="str">
        <f t="shared" si="474"/>
        <v>Arequipa</v>
      </c>
      <c r="P879" s="69" t="str">
        <f t="shared" si="474"/>
        <v>Ayacucho</v>
      </c>
      <c r="Q879" s="69" t="str">
        <f t="shared" si="474"/>
        <v>Cajamarca</v>
      </c>
      <c r="R879" s="69" t="str">
        <f t="shared" si="474"/>
        <v>Callao</v>
      </c>
      <c r="S879" s="69" t="str">
        <f t="shared" si="474"/>
        <v>Cusco</v>
      </c>
      <c r="T879" s="69" t="str">
        <f t="shared" si="474"/>
        <v>Huancavelica</v>
      </c>
      <c r="U879" s="69" t="str">
        <f t="shared" si="474"/>
        <v>Huánuco</v>
      </c>
      <c r="V879" s="69" t="str">
        <f t="shared" si="474"/>
        <v>Ica</v>
      </c>
      <c r="W879" s="69" t="str">
        <f t="shared" si="474"/>
        <v>Junín</v>
      </c>
      <c r="X879" s="69" t="str">
        <f t="shared" si="474"/>
        <v>La Libertad</v>
      </c>
      <c r="Y879" s="69" t="str">
        <f t="shared" si="474"/>
        <v>Lambayeque</v>
      </c>
      <c r="Z879" s="69" t="str">
        <f t="shared" si="474"/>
        <v>Lima</v>
      </c>
      <c r="AA879" s="69" t="str">
        <f t="shared" si="474"/>
        <v>Loreto</v>
      </c>
      <c r="AB879" s="69" t="str">
        <f t="shared" si="474"/>
        <v>Madre de Dios</v>
      </c>
      <c r="AC879" s="69" t="str">
        <f t="shared" si="474"/>
        <v>Moquegua</v>
      </c>
      <c r="AD879" s="69" t="str">
        <f t="shared" si="474"/>
        <v>Pasco</v>
      </c>
      <c r="AE879" s="69" t="str">
        <f t="shared" si="474"/>
        <v>Piura</v>
      </c>
      <c r="AF879" s="69" t="str">
        <f t="shared" si="474"/>
        <v>Puno</v>
      </c>
      <c r="AG879" s="69" t="str">
        <f t="shared" si="474"/>
        <v>San Martín</v>
      </c>
      <c r="AH879" s="69" t="str">
        <f t="shared" si="474"/>
        <v>Tacna</v>
      </c>
      <c r="AI879" s="69" t="str">
        <f t="shared" si="474"/>
        <v>Tumbes</v>
      </c>
      <c r="AJ879" s="69" t="str">
        <f t="shared" si="474"/>
        <v>Ucayali</v>
      </c>
    </row>
    <row r="880" spans="4:36" outlineLevel="1" x14ac:dyDescent="0.3">
      <c r="E880" s="144" t="s">
        <v>392</v>
      </c>
      <c r="F880" s="144">
        <f>+F858</f>
        <v>7200</v>
      </c>
      <c r="J880" s="144">
        <f>+SUM(L880:AJ880)</f>
        <v>7</v>
      </c>
      <c r="L880" s="360">
        <f t="shared" ref="L880:AJ880" si="475">+_xlfn.CEILING.MATH(L872/$F880,1)</f>
        <v>0</v>
      </c>
      <c r="M880" s="360">
        <f t="shared" si="475"/>
        <v>0</v>
      </c>
      <c r="N880" s="360">
        <f t="shared" si="475"/>
        <v>0</v>
      </c>
      <c r="O880" s="360">
        <f t="shared" si="475"/>
        <v>1</v>
      </c>
      <c r="P880" s="360">
        <f t="shared" si="475"/>
        <v>0</v>
      </c>
      <c r="Q880" s="360">
        <f t="shared" si="475"/>
        <v>0</v>
      </c>
      <c r="R880" s="360">
        <f t="shared" si="475"/>
        <v>1</v>
      </c>
      <c r="S880" s="360">
        <f t="shared" si="475"/>
        <v>0</v>
      </c>
      <c r="T880" s="360">
        <f t="shared" si="475"/>
        <v>0</v>
      </c>
      <c r="U880" s="360">
        <f t="shared" si="475"/>
        <v>0</v>
      </c>
      <c r="V880" s="360">
        <f t="shared" si="475"/>
        <v>0</v>
      </c>
      <c r="W880" s="360">
        <f t="shared" si="475"/>
        <v>1</v>
      </c>
      <c r="X880" s="360">
        <f t="shared" si="475"/>
        <v>1</v>
      </c>
      <c r="Y880" s="360">
        <f t="shared" si="475"/>
        <v>1</v>
      </c>
      <c r="Z880" s="360">
        <f t="shared" si="475"/>
        <v>1</v>
      </c>
      <c r="AA880" s="360">
        <f t="shared" si="475"/>
        <v>1</v>
      </c>
      <c r="AB880" s="360">
        <f t="shared" si="475"/>
        <v>0</v>
      </c>
      <c r="AC880" s="360">
        <f t="shared" si="475"/>
        <v>0</v>
      </c>
      <c r="AD880" s="360">
        <f t="shared" si="475"/>
        <v>0</v>
      </c>
      <c r="AE880" s="360">
        <f t="shared" si="475"/>
        <v>0</v>
      </c>
      <c r="AF880" s="360">
        <f t="shared" si="475"/>
        <v>0</v>
      </c>
      <c r="AG880" s="360">
        <f t="shared" si="475"/>
        <v>0</v>
      </c>
      <c r="AH880" s="360">
        <f t="shared" si="475"/>
        <v>0</v>
      </c>
      <c r="AI880" s="360">
        <f t="shared" si="475"/>
        <v>0</v>
      </c>
      <c r="AJ880" s="360">
        <f t="shared" si="475"/>
        <v>0</v>
      </c>
    </row>
    <row r="881" spans="4:36" outlineLevel="1" x14ac:dyDescent="0.3">
      <c r="E881" s="144" t="s">
        <v>393</v>
      </c>
      <c r="F881" s="144">
        <f>+F859</f>
        <v>11500</v>
      </c>
      <c r="J881" s="144">
        <f>+SUM(L881:AJ881)</f>
        <v>7</v>
      </c>
      <c r="L881" s="360">
        <f t="shared" ref="L881:AJ881" si="476">+_xlfn.CEILING.MATH(L873/$F881,1)</f>
        <v>0</v>
      </c>
      <c r="M881" s="360">
        <f t="shared" si="476"/>
        <v>0</v>
      </c>
      <c r="N881" s="360">
        <f t="shared" si="476"/>
        <v>0</v>
      </c>
      <c r="O881" s="360">
        <f t="shared" si="476"/>
        <v>1</v>
      </c>
      <c r="P881" s="360">
        <f t="shared" si="476"/>
        <v>0</v>
      </c>
      <c r="Q881" s="360">
        <f t="shared" si="476"/>
        <v>0</v>
      </c>
      <c r="R881" s="360">
        <f t="shared" si="476"/>
        <v>1</v>
      </c>
      <c r="S881" s="360">
        <f t="shared" si="476"/>
        <v>0</v>
      </c>
      <c r="T881" s="360">
        <f t="shared" si="476"/>
        <v>0</v>
      </c>
      <c r="U881" s="360">
        <f t="shared" si="476"/>
        <v>0</v>
      </c>
      <c r="V881" s="360">
        <f t="shared" si="476"/>
        <v>0</v>
      </c>
      <c r="W881" s="360">
        <f t="shared" si="476"/>
        <v>1</v>
      </c>
      <c r="X881" s="360">
        <f t="shared" si="476"/>
        <v>1</v>
      </c>
      <c r="Y881" s="360">
        <f t="shared" si="476"/>
        <v>1</v>
      </c>
      <c r="Z881" s="360">
        <f t="shared" si="476"/>
        <v>1</v>
      </c>
      <c r="AA881" s="360">
        <f t="shared" si="476"/>
        <v>1</v>
      </c>
      <c r="AB881" s="360">
        <f t="shared" si="476"/>
        <v>0</v>
      </c>
      <c r="AC881" s="360">
        <f t="shared" si="476"/>
        <v>0</v>
      </c>
      <c r="AD881" s="360">
        <f t="shared" si="476"/>
        <v>0</v>
      </c>
      <c r="AE881" s="360">
        <f t="shared" si="476"/>
        <v>0</v>
      </c>
      <c r="AF881" s="360">
        <f t="shared" si="476"/>
        <v>0</v>
      </c>
      <c r="AG881" s="360">
        <f t="shared" si="476"/>
        <v>0</v>
      </c>
      <c r="AH881" s="360">
        <f t="shared" si="476"/>
        <v>0</v>
      </c>
      <c r="AI881" s="360">
        <f t="shared" si="476"/>
        <v>0</v>
      </c>
      <c r="AJ881" s="360">
        <f t="shared" si="476"/>
        <v>0</v>
      </c>
    </row>
    <row r="882" spans="4:36" outlineLevel="1" x14ac:dyDescent="0.3">
      <c r="E882" s="144" t="s">
        <v>394</v>
      </c>
      <c r="F882" s="144">
        <f>+F860</f>
        <v>20000</v>
      </c>
      <c r="J882" s="144">
        <f>+SUM(L882:AJ882)</f>
        <v>7</v>
      </c>
      <c r="L882" s="360">
        <f t="shared" ref="L882:AJ882" si="477">+_xlfn.CEILING.MATH(L874/$F882,1)</f>
        <v>0</v>
      </c>
      <c r="M882" s="360">
        <f t="shared" si="477"/>
        <v>0</v>
      </c>
      <c r="N882" s="360">
        <f t="shared" si="477"/>
        <v>0</v>
      </c>
      <c r="O882" s="360">
        <f t="shared" si="477"/>
        <v>1</v>
      </c>
      <c r="P882" s="360">
        <f t="shared" si="477"/>
        <v>0</v>
      </c>
      <c r="Q882" s="360">
        <f t="shared" si="477"/>
        <v>0</v>
      </c>
      <c r="R882" s="360">
        <f t="shared" si="477"/>
        <v>1</v>
      </c>
      <c r="S882" s="360">
        <f t="shared" si="477"/>
        <v>0</v>
      </c>
      <c r="T882" s="360">
        <f t="shared" si="477"/>
        <v>0</v>
      </c>
      <c r="U882" s="360">
        <f t="shared" si="477"/>
        <v>0</v>
      </c>
      <c r="V882" s="360">
        <f t="shared" si="477"/>
        <v>0</v>
      </c>
      <c r="W882" s="360">
        <f t="shared" si="477"/>
        <v>1</v>
      </c>
      <c r="X882" s="360">
        <f t="shared" si="477"/>
        <v>1</v>
      </c>
      <c r="Y882" s="360">
        <f t="shared" si="477"/>
        <v>1</v>
      </c>
      <c r="Z882" s="360">
        <f t="shared" si="477"/>
        <v>1</v>
      </c>
      <c r="AA882" s="360">
        <f t="shared" si="477"/>
        <v>1</v>
      </c>
      <c r="AB882" s="360">
        <f t="shared" si="477"/>
        <v>0</v>
      </c>
      <c r="AC882" s="360">
        <f t="shared" si="477"/>
        <v>0</v>
      </c>
      <c r="AD882" s="360">
        <f t="shared" si="477"/>
        <v>0</v>
      </c>
      <c r="AE882" s="360">
        <f t="shared" si="477"/>
        <v>0</v>
      </c>
      <c r="AF882" s="360">
        <f t="shared" si="477"/>
        <v>0</v>
      </c>
      <c r="AG882" s="360">
        <f t="shared" si="477"/>
        <v>0</v>
      </c>
      <c r="AH882" s="360">
        <f t="shared" si="477"/>
        <v>0</v>
      </c>
      <c r="AI882" s="360">
        <f t="shared" si="477"/>
        <v>0</v>
      </c>
      <c r="AJ882" s="360">
        <f t="shared" si="477"/>
        <v>0</v>
      </c>
    </row>
    <row r="883" spans="4:36" outlineLevel="1" x14ac:dyDescent="0.3">
      <c r="D883" s="68" t="s">
        <v>908</v>
      </c>
      <c r="E883" s="68"/>
      <c r="F883" s="68"/>
      <c r="G883" s="68"/>
    </row>
    <row r="884" spans="4:36" outlineLevel="1" x14ac:dyDescent="0.3">
      <c r="E884" s="144" t="s">
        <v>392</v>
      </c>
      <c r="J884" s="144">
        <f>+SUM(L884:AJ884)</f>
        <v>0</v>
      </c>
      <c r="L884" s="360">
        <f t="shared" ref="L884:AJ884" si="478">+IF(L885+L886&gt;0,0,L880)</f>
        <v>0</v>
      </c>
      <c r="M884" s="360">
        <f t="shared" si="478"/>
        <v>0</v>
      </c>
      <c r="N884" s="360">
        <f t="shared" si="478"/>
        <v>0</v>
      </c>
      <c r="O884" s="360">
        <f t="shared" si="478"/>
        <v>0</v>
      </c>
      <c r="P884" s="360">
        <f t="shared" si="478"/>
        <v>0</v>
      </c>
      <c r="Q884" s="360">
        <f t="shared" si="478"/>
        <v>0</v>
      </c>
      <c r="R884" s="360">
        <f t="shared" si="478"/>
        <v>0</v>
      </c>
      <c r="S884" s="360">
        <f t="shared" si="478"/>
        <v>0</v>
      </c>
      <c r="T884" s="360">
        <f t="shared" si="478"/>
        <v>0</v>
      </c>
      <c r="U884" s="360">
        <f t="shared" si="478"/>
        <v>0</v>
      </c>
      <c r="V884" s="360">
        <f t="shared" si="478"/>
        <v>0</v>
      </c>
      <c r="W884" s="360">
        <f t="shared" si="478"/>
        <v>0</v>
      </c>
      <c r="X884" s="360">
        <f t="shared" si="478"/>
        <v>0</v>
      </c>
      <c r="Y884" s="360">
        <f t="shared" si="478"/>
        <v>0</v>
      </c>
      <c r="Z884" s="360">
        <f t="shared" si="478"/>
        <v>0</v>
      </c>
      <c r="AA884" s="360">
        <f t="shared" si="478"/>
        <v>0</v>
      </c>
      <c r="AB884" s="360">
        <f t="shared" si="478"/>
        <v>0</v>
      </c>
      <c r="AC884" s="360">
        <f t="shared" si="478"/>
        <v>0</v>
      </c>
      <c r="AD884" s="360">
        <f t="shared" si="478"/>
        <v>0</v>
      </c>
      <c r="AE884" s="360">
        <f t="shared" si="478"/>
        <v>0</v>
      </c>
      <c r="AF884" s="360">
        <f t="shared" si="478"/>
        <v>0</v>
      </c>
      <c r="AG884" s="360">
        <f t="shared" si="478"/>
        <v>0</v>
      </c>
      <c r="AH884" s="360">
        <f t="shared" si="478"/>
        <v>0</v>
      </c>
      <c r="AI884" s="360">
        <f t="shared" si="478"/>
        <v>0</v>
      </c>
      <c r="AJ884" s="360">
        <f t="shared" si="478"/>
        <v>0</v>
      </c>
    </row>
    <row r="885" spans="4:36" outlineLevel="1" x14ac:dyDescent="0.3">
      <c r="E885" s="144" t="s">
        <v>393</v>
      </c>
      <c r="J885" s="144">
        <f>+SUM(L885:AJ885)</f>
        <v>0</v>
      </c>
      <c r="L885" s="360">
        <f t="shared" ref="L885:AJ885" si="479">+IF(L886&gt;0,0,L881)</f>
        <v>0</v>
      </c>
      <c r="M885" s="360">
        <f t="shared" si="479"/>
        <v>0</v>
      </c>
      <c r="N885" s="360">
        <f t="shared" si="479"/>
        <v>0</v>
      </c>
      <c r="O885" s="360">
        <f t="shared" si="479"/>
        <v>0</v>
      </c>
      <c r="P885" s="360">
        <f t="shared" si="479"/>
        <v>0</v>
      </c>
      <c r="Q885" s="360">
        <f t="shared" si="479"/>
        <v>0</v>
      </c>
      <c r="R885" s="360">
        <f t="shared" si="479"/>
        <v>0</v>
      </c>
      <c r="S885" s="360">
        <f t="shared" si="479"/>
        <v>0</v>
      </c>
      <c r="T885" s="360">
        <f t="shared" si="479"/>
        <v>0</v>
      </c>
      <c r="U885" s="360">
        <f t="shared" si="479"/>
        <v>0</v>
      </c>
      <c r="V885" s="360">
        <f t="shared" si="479"/>
        <v>0</v>
      </c>
      <c r="W885" s="360">
        <f t="shared" si="479"/>
        <v>0</v>
      </c>
      <c r="X885" s="360">
        <f t="shared" si="479"/>
        <v>0</v>
      </c>
      <c r="Y885" s="360">
        <f t="shared" si="479"/>
        <v>0</v>
      </c>
      <c r="Z885" s="360">
        <f t="shared" si="479"/>
        <v>0</v>
      </c>
      <c r="AA885" s="360">
        <f t="shared" si="479"/>
        <v>0</v>
      </c>
      <c r="AB885" s="360">
        <f t="shared" si="479"/>
        <v>0</v>
      </c>
      <c r="AC885" s="360">
        <f t="shared" si="479"/>
        <v>0</v>
      </c>
      <c r="AD885" s="360">
        <f t="shared" si="479"/>
        <v>0</v>
      </c>
      <c r="AE885" s="360">
        <f t="shared" si="479"/>
        <v>0</v>
      </c>
      <c r="AF885" s="360">
        <f t="shared" si="479"/>
        <v>0</v>
      </c>
      <c r="AG885" s="360">
        <f t="shared" si="479"/>
        <v>0</v>
      </c>
      <c r="AH885" s="360">
        <f t="shared" si="479"/>
        <v>0</v>
      </c>
      <c r="AI885" s="360">
        <f t="shared" si="479"/>
        <v>0</v>
      </c>
      <c r="AJ885" s="360">
        <f t="shared" si="479"/>
        <v>0</v>
      </c>
    </row>
    <row r="886" spans="4:36" outlineLevel="1" x14ac:dyDescent="0.3">
      <c r="E886" s="144" t="s">
        <v>394</v>
      </c>
      <c r="J886" s="144">
        <f>+SUM(L886:AJ886)</f>
        <v>7</v>
      </c>
      <c r="L886" s="360">
        <f t="shared" ref="L886:AJ886" si="480">+L882</f>
        <v>0</v>
      </c>
      <c r="M886" s="360">
        <f t="shared" si="480"/>
        <v>0</v>
      </c>
      <c r="N886" s="360">
        <f t="shared" si="480"/>
        <v>0</v>
      </c>
      <c r="O886" s="360">
        <f t="shared" si="480"/>
        <v>1</v>
      </c>
      <c r="P886" s="360">
        <f t="shared" si="480"/>
        <v>0</v>
      </c>
      <c r="Q886" s="360">
        <f t="shared" si="480"/>
        <v>0</v>
      </c>
      <c r="R886" s="360">
        <f t="shared" si="480"/>
        <v>1</v>
      </c>
      <c r="S886" s="360">
        <f t="shared" si="480"/>
        <v>0</v>
      </c>
      <c r="T886" s="360">
        <f t="shared" si="480"/>
        <v>0</v>
      </c>
      <c r="U886" s="360">
        <f t="shared" si="480"/>
        <v>0</v>
      </c>
      <c r="V886" s="360">
        <f t="shared" si="480"/>
        <v>0</v>
      </c>
      <c r="W886" s="360">
        <f t="shared" si="480"/>
        <v>1</v>
      </c>
      <c r="X886" s="360">
        <f t="shared" si="480"/>
        <v>1</v>
      </c>
      <c r="Y886" s="360">
        <f t="shared" si="480"/>
        <v>1</v>
      </c>
      <c r="Z886" s="360">
        <f t="shared" si="480"/>
        <v>1</v>
      </c>
      <c r="AA886" s="360">
        <f t="shared" si="480"/>
        <v>1</v>
      </c>
      <c r="AB886" s="360">
        <f t="shared" si="480"/>
        <v>0</v>
      </c>
      <c r="AC886" s="360">
        <f t="shared" si="480"/>
        <v>0</v>
      </c>
      <c r="AD886" s="360">
        <f t="shared" si="480"/>
        <v>0</v>
      </c>
      <c r="AE886" s="360">
        <f t="shared" si="480"/>
        <v>0</v>
      </c>
      <c r="AF886" s="360">
        <f t="shared" si="480"/>
        <v>0</v>
      </c>
      <c r="AG886" s="360">
        <f t="shared" si="480"/>
        <v>0</v>
      </c>
      <c r="AH886" s="360">
        <f t="shared" si="480"/>
        <v>0</v>
      </c>
      <c r="AI886" s="360">
        <f t="shared" si="480"/>
        <v>0</v>
      </c>
      <c r="AJ886" s="360">
        <f t="shared" si="480"/>
        <v>0</v>
      </c>
    </row>
    <row r="887" spans="4:36" outlineLevel="1" x14ac:dyDescent="0.3">
      <c r="D887" s="68" t="s">
        <v>907</v>
      </c>
      <c r="E887" s="68"/>
      <c r="F887" s="68"/>
      <c r="G887" s="68"/>
    </row>
    <row r="888" spans="4:36" outlineLevel="1" x14ac:dyDescent="0.3">
      <c r="E888" s="69" t="s">
        <v>88</v>
      </c>
      <c r="F888" s="69" t="s">
        <v>906</v>
      </c>
      <c r="J888" s="69" t="s">
        <v>23</v>
      </c>
      <c r="L888" s="69" t="str">
        <f t="shared" ref="L888:AJ888" si="481">+INDEX(l.reg.nom,L$6)</f>
        <v>Amazonas</v>
      </c>
      <c r="M888" s="69" t="str">
        <f t="shared" si="481"/>
        <v>Ancash</v>
      </c>
      <c r="N888" s="69" t="str">
        <f t="shared" si="481"/>
        <v>Apurímac</v>
      </c>
      <c r="O888" s="69" t="str">
        <f t="shared" si="481"/>
        <v>Arequipa</v>
      </c>
      <c r="P888" s="69" t="str">
        <f t="shared" si="481"/>
        <v>Ayacucho</v>
      </c>
      <c r="Q888" s="69" t="str">
        <f t="shared" si="481"/>
        <v>Cajamarca</v>
      </c>
      <c r="R888" s="69" t="str">
        <f t="shared" si="481"/>
        <v>Callao</v>
      </c>
      <c r="S888" s="69" t="str">
        <f t="shared" si="481"/>
        <v>Cusco</v>
      </c>
      <c r="T888" s="69" t="str">
        <f t="shared" si="481"/>
        <v>Huancavelica</v>
      </c>
      <c r="U888" s="69" t="str">
        <f t="shared" si="481"/>
        <v>Huánuco</v>
      </c>
      <c r="V888" s="69" t="str">
        <f t="shared" si="481"/>
        <v>Ica</v>
      </c>
      <c r="W888" s="69" t="str">
        <f t="shared" si="481"/>
        <v>Junín</v>
      </c>
      <c r="X888" s="69" t="str">
        <f t="shared" si="481"/>
        <v>La Libertad</v>
      </c>
      <c r="Y888" s="69" t="str">
        <f t="shared" si="481"/>
        <v>Lambayeque</v>
      </c>
      <c r="Z888" s="69" t="str">
        <f t="shared" si="481"/>
        <v>Lima</v>
      </c>
      <c r="AA888" s="69" t="str">
        <f t="shared" si="481"/>
        <v>Loreto</v>
      </c>
      <c r="AB888" s="69" t="str">
        <f t="shared" si="481"/>
        <v>Madre de Dios</v>
      </c>
      <c r="AC888" s="69" t="str">
        <f t="shared" si="481"/>
        <v>Moquegua</v>
      </c>
      <c r="AD888" s="69" t="str">
        <f t="shared" si="481"/>
        <v>Pasco</v>
      </c>
      <c r="AE888" s="69" t="str">
        <f t="shared" si="481"/>
        <v>Piura</v>
      </c>
      <c r="AF888" s="69" t="str">
        <f t="shared" si="481"/>
        <v>Puno</v>
      </c>
      <c r="AG888" s="69" t="str">
        <f t="shared" si="481"/>
        <v>San Martín</v>
      </c>
      <c r="AH888" s="69" t="str">
        <f t="shared" si="481"/>
        <v>Tacna</v>
      </c>
      <c r="AI888" s="69" t="str">
        <f t="shared" si="481"/>
        <v>Tumbes</v>
      </c>
      <c r="AJ888" s="69" t="str">
        <f t="shared" si="481"/>
        <v>Ucayali</v>
      </c>
    </row>
    <row r="889" spans="4:36" outlineLevel="1" x14ac:dyDescent="0.3">
      <c r="E889" s="144" t="s">
        <v>392</v>
      </c>
      <c r="F889" s="144">
        <f>+G858</f>
        <v>5400</v>
      </c>
      <c r="J889" s="144">
        <f>+SUM(L889:AJ889)</f>
        <v>7</v>
      </c>
      <c r="L889" s="360">
        <f t="shared" ref="L889:AJ889" si="482">+_xlfn.CEILING.MATH(L873/$F889,1)</f>
        <v>0</v>
      </c>
      <c r="M889" s="360">
        <f t="shared" si="482"/>
        <v>0</v>
      </c>
      <c r="N889" s="360">
        <f t="shared" si="482"/>
        <v>0</v>
      </c>
      <c r="O889" s="360">
        <f t="shared" si="482"/>
        <v>1</v>
      </c>
      <c r="P889" s="360">
        <f t="shared" si="482"/>
        <v>0</v>
      </c>
      <c r="Q889" s="360">
        <f t="shared" si="482"/>
        <v>0</v>
      </c>
      <c r="R889" s="360">
        <f t="shared" si="482"/>
        <v>1</v>
      </c>
      <c r="S889" s="360">
        <f t="shared" si="482"/>
        <v>0</v>
      </c>
      <c r="T889" s="360">
        <f t="shared" si="482"/>
        <v>0</v>
      </c>
      <c r="U889" s="360">
        <f t="shared" si="482"/>
        <v>0</v>
      </c>
      <c r="V889" s="360">
        <f t="shared" si="482"/>
        <v>0</v>
      </c>
      <c r="W889" s="360">
        <f t="shared" si="482"/>
        <v>1</v>
      </c>
      <c r="X889" s="360">
        <f t="shared" si="482"/>
        <v>1</v>
      </c>
      <c r="Y889" s="360">
        <f t="shared" si="482"/>
        <v>1</v>
      </c>
      <c r="Z889" s="360">
        <f t="shared" si="482"/>
        <v>1</v>
      </c>
      <c r="AA889" s="360">
        <f t="shared" si="482"/>
        <v>1</v>
      </c>
      <c r="AB889" s="360">
        <f t="shared" si="482"/>
        <v>0</v>
      </c>
      <c r="AC889" s="360">
        <f t="shared" si="482"/>
        <v>0</v>
      </c>
      <c r="AD889" s="360">
        <f t="shared" si="482"/>
        <v>0</v>
      </c>
      <c r="AE889" s="360">
        <f t="shared" si="482"/>
        <v>0</v>
      </c>
      <c r="AF889" s="360">
        <f t="shared" si="482"/>
        <v>0</v>
      </c>
      <c r="AG889" s="360">
        <f t="shared" si="482"/>
        <v>0</v>
      </c>
      <c r="AH889" s="360">
        <f t="shared" si="482"/>
        <v>0</v>
      </c>
      <c r="AI889" s="360">
        <f t="shared" si="482"/>
        <v>0</v>
      </c>
      <c r="AJ889" s="360">
        <f t="shared" si="482"/>
        <v>0</v>
      </c>
    </row>
    <row r="890" spans="4:36" outlineLevel="1" x14ac:dyDescent="0.3">
      <c r="E890" s="144" t="s">
        <v>393</v>
      </c>
      <c r="F890" s="144">
        <f>+G859</f>
        <v>8600</v>
      </c>
      <c r="J890" s="144">
        <f>+SUM(L890:AJ890)</f>
        <v>7</v>
      </c>
      <c r="L890" s="360">
        <f t="shared" ref="L890:AJ890" si="483">+_xlfn.CEILING.MATH(L874/$F890,1)</f>
        <v>0</v>
      </c>
      <c r="M890" s="360">
        <f t="shared" si="483"/>
        <v>0</v>
      </c>
      <c r="N890" s="360">
        <f t="shared" si="483"/>
        <v>0</v>
      </c>
      <c r="O890" s="360">
        <f t="shared" si="483"/>
        <v>1</v>
      </c>
      <c r="P890" s="360">
        <f t="shared" si="483"/>
        <v>0</v>
      </c>
      <c r="Q890" s="360">
        <f t="shared" si="483"/>
        <v>0</v>
      </c>
      <c r="R890" s="360">
        <f t="shared" si="483"/>
        <v>1</v>
      </c>
      <c r="S890" s="360">
        <f t="shared" si="483"/>
        <v>0</v>
      </c>
      <c r="T890" s="360">
        <f t="shared" si="483"/>
        <v>0</v>
      </c>
      <c r="U890" s="360">
        <f t="shared" si="483"/>
        <v>0</v>
      </c>
      <c r="V890" s="360">
        <f t="shared" si="483"/>
        <v>0</v>
      </c>
      <c r="W890" s="360">
        <f t="shared" si="483"/>
        <v>1</v>
      </c>
      <c r="X890" s="360">
        <f t="shared" si="483"/>
        <v>1</v>
      </c>
      <c r="Y890" s="360">
        <f t="shared" si="483"/>
        <v>1</v>
      </c>
      <c r="Z890" s="360">
        <f t="shared" si="483"/>
        <v>1</v>
      </c>
      <c r="AA890" s="360">
        <f t="shared" si="483"/>
        <v>1</v>
      </c>
      <c r="AB890" s="360">
        <f t="shared" si="483"/>
        <v>0</v>
      </c>
      <c r="AC890" s="360">
        <f t="shared" si="483"/>
        <v>0</v>
      </c>
      <c r="AD890" s="360">
        <f t="shared" si="483"/>
        <v>0</v>
      </c>
      <c r="AE890" s="360">
        <f t="shared" si="483"/>
        <v>0</v>
      </c>
      <c r="AF890" s="360">
        <f t="shared" si="483"/>
        <v>0</v>
      </c>
      <c r="AG890" s="360">
        <f t="shared" si="483"/>
        <v>0</v>
      </c>
      <c r="AH890" s="360">
        <f t="shared" si="483"/>
        <v>0</v>
      </c>
      <c r="AI890" s="360">
        <f t="shared" si="483"/>
        <v>0</v>
      </c>
      <c r="AJ890" s="360">
        <f t="shared" si="483"/>
        <v>0</v>
      </c>
    </row>
    <row r="891" spans="4:36" outlineLevel="1" x14ac:dyDescent="0.3">
      <c r="E891" s="144" t="s">
        <v>394</v>
      </c>
      <c r="F891" s="144">
        <f>+G860</f>
        <v>15050</v>
      </c>
      <c r="J891" s="144">
        <f>+SUM(L891:AJ891)</f>
        <v>0</v>
      </c>
      <c r="L891" s="360">
        <f t="shared" ref="L891:AJ891" si="484">+_xlfn.CEILING.MATH(L875/$F891,1)</f>
        <v>0</v>
      </c>
      <c r="M891" s="360">
        <f t="shared" si="484"/>
        <v>0</v>
      </c>
      <c r="N891" s="360">
        <f t="shared" si="484"/>
        <v>0</v>
      </c>
      <c r="O891" s="360">
        <f t="shared" si="484"/>
        <v>0</v>
      </c>
      <c r="P891" s="360">
        <f t="shared" si="484"/>
        <v>0</v>
      </c>
      <c r="Q891" s="360">
        <f t="shared" si="484"/>
        <v>0</v>
      </c>
      <c r="R891" s="360">
        <f t="shared" si="484"/>
        <v>0</v>
      </c>
      <c r="S891" s="360">
        <f t="shared" si="484"/>
        <v>0</v>
      </c>
      <c r="T891" s="360">
        <f t="shared" si="484"/>
        <v>0</v>
      </c>
      <c r="U891" s="360">
        <f t="shared" si="484"/>
        <v>0</v>
      </c>
      <c r="V891" s="360">
        <f t="shared" si="484"/>
        <v>0</v>
      </c>
      <c r="W891" s="360">
        <f t="shared" si="484"/>
        <v>0</v>
      </c>
      <c r="X891" s="360">
        <f t="shared" si="484"/>
        <v>0</v>
      </c>
      <c r="Y891" s="360">
        <f t="shared" si="484"/>
        <v>0</v>
      </c>
      <c r="Z891" s="360">
        <f t="shared" si="484"/>
        <v>0</v>
      </c>
      <c r="AA891" s="360">
        <f t="shared" si="484"/>
        <v>0</v>
      </c>
      <c r="AB891" s="360">
        <f t="shared" si="484"/>
        <v>0</v>
      </c>
      <c r="AC891" s="360">
        <f t="shared" si="484"/>
        <v>0</v>
      </c>
      <c r="AD891" s="360">
        <f t="shared" si="484"/>
        <v>0</v>
      </c>
      <c r="AE891" s="360">
        <f t="shared" si="484"/>
        <v>0</v>
      </c>
      <c r="AF891" s="360">
        <f t="shared" si="484"/>
        <v>0</v>
      </c>
      <c r="AG891" s="360">
        <f t="shared" si="484"/>
        <v>0</v>
      </c>
      <c r="AH891" s="360">
        <f t="shared" si="484"/>
        <v>0</v>
      </c>
      <c r="AI891" s="360">
        <f t="shared" si="484"/>
        <v>0</v>
      </c>
      <c r="AJ891" s="360">
        <f t="shared" si="484"/>
        <v>0</v>
      </c>
    </row>
    <row r="892" spans="4:36" outlineLevel="1" x14ac:dyDescent="0.3">
      <c r="D892" s="68" t="s">
        <v>905</v>
      </c>
      <c r="E892" s="68"/>
      <c r="F892" s="68"/>
      <c r="G892" s="68"/>
    </row>
    <row r="893" spans="4:36" outlineLevel="1" x14ac:dyDescent="0.3">
      <c r="E893" s="144" t="s">
        <v>392</v>
      </c>
      <c r="J893" s="144">
        <f>+SUM(L893:AJ893)</f>
        <v>0</v>
      </c>
      <c r="L893" s="360">
        <f t="shared" ref="L893:AJ893" si="485">+IF(L894+L895&gt;0,0,L889)</f>
        <v>0</v>
      </c>
      <c r="M893" s="360">
        <f t="shared" si="485"/>
        <v>0</v>
      </c>
      <c r="N893" s="360">
        <f t="shared" si="485"/>
        <v>0</v>
      </c>
      <c r="O893" s="360">
        <f t="shared" si="485"/>
        <v>0</v>
      </c>
      <c r="P893" s="360">
        <f t="shared" si="485"/>
        <v>0</v>
      </c>
      <c r="Q893" s="360">
        <f t="shared" si="485"/>
        <v>0</v>
      </c>
      <c r="R893" s="360">
        <f t="shared" si="485"/>
        <v>0</v>
      </c>
      <c r="S893" s="360">
        <f t="shared" si="485"/>
        <v>0</v>
      </c>
      <c r="T893" s="360">
        <f t="shared" si="485"/>
        <v>0</v>
      </c>
      <c r="U893" s="360">
        <f t="shared" si="485"/>
        <v>0</v>
      </c>
      <c r="V893" s="360">
        <f t="shared" si="485"/>
        <v>0</v>
      </c>
      <c r="W893" s="360">
        <f t="shared" si="485"/>
        <v>0</v>
      </c>
      <c r="X893" s="360">
        <f t="shared" si="485"/>
        <v>0</v>
      </c>
      <c r="Y893" s="360">
        <f t="shared" si="485"/>
        <v>0</v>
      </c>
      <c r="Z893" s="360">
        <f t="shared" si="485"/>
        <v>0</v>
      </c>
      <c r="AA893" s="360">
        <f t="shared" si="485"/>
        <v>0</v>
      </c>
      <c r="AB893" s="360">
        <f t="shared" si="485"/>
        <v>0</v>
      </c>
      <c r="AC893" s="360">
        <f t="shared" si="485"/>
        <v>0</v>
      </c>
      <c r="AD893" s="360">
        <f t="shared" si="485"/>
        <v>0</v>
      </c>
      <c r="AE893" s="360">
        <f t="shared" si="485"/>
        <v>0</v>
      </c>
      <c r="AF893" s="360">
        <f t="shared" si="485"/>
        <v>0</v>
      </c>
      <c r="AG893" s="360">
        <f t="shared" si="485"/>
        <v>0</v>
      </c>
      <c r="AH893" s="360">
        <f t="shared" si="485"/>
        <v>0</v>
      </c>
      <c r="AI893" s="360">
        <f t="shared" si="485"/>
        <v>0</v>
      </c>
      <c r="AJ893" s="360">
        <f t="shared" si="485"/>
        <v>0</v>
      </c>
    </row>
    <row r="894" spans="4:36" outlineLevel="1" x14ac:dyDescent="0.3">
      <c r="E894" s="144" t="s">
        <v>393</v>
      </c>
      <c r="J894" s="144">
        <f>+SUM(L894:AJ894)</f>
        <v>7</v>
      </c>
      <c r="L894" s="360">
        <f t="shared" ref="L894:AJ894" si="486">+IF(L895&gt;0,0,L890)</f>
        <v>0</v>
      </c>
      <c r="M894" s="360">
        <f t="shared" si="486"/>
        <v>0</v>
      </c>
      <c r="N894" s="360">
        <f t="shared" si="486"/>
        <v>0</v>
      </c>
      <c r="O894" s="360">
        <f t="shared" si="486"/>
        <v>1</v>
      </c>
      <c r="P894" s="360">
        <f t="shared" si="486"/>
        <v>0</v>
      </c>
      <c r="Q894" s="360">
        <f t="shared" si="486"/>
        <v>0</v>
      </c>
      <c r="R894" s="360">
        <f t="shared" si="486"/>
        <v>1</v>
      </c>
      <c r="S894" s="360">
        <f t="shared" si="486"/>
        <v>0</v>
      </c>
      <c r="T894" s="360">
        <f t="shared" si="486"/>
        <v>0</v>
      </c>
      <c r="U894" s="360">
        <f t="shared" si="486"/>
        <v>0</v>
      </c>
      <c r="V894" s="360">
        <f t="shared" si="486"/>
        <v>0</v>
      </c>
      <c r="W894" s="360">
        <f t="shared" si="486"/>
        <v>1</v>
      </c>
      <c r="X894" s="360">
        <f t="shared" si="486"/>
        <v>1</v>
      </c>
      <c r="Y894" s="360">
        <f t="shared" si="486"/>
        <v>1</v>
      </c>
      <c r="Z894" s="360">
        <f t="shared" si="486"/>
        <v>1</v>
      </c>
      <c r="AA894" s="360">
        <f t="shared" si="486"/>
        <v>1</v>
      </c>
      <c r="AB894" s="360">
        <f t="shared" si="486"/>
        <v>0</v>
      </c>
      <c r="AC894" s="360">
        <f t="shared" si="486"/>
        <v>0</v>
      </c>
      <c r="AD894" s="360">
        <f t="shared" si="486"/>
        <v>0</v>
      </c>
      <c r="AE894" s="360">
        <f t="shared" si="486"/>
        <v>0</v>
      </c>
      <c r="AF894" s="360">
        <f t="shared" si="486"/>
        <v>0</v>
      </c>
      <c r="AG894" s="360">
        <f t="shared" si="486"/>
        <v>0</v>
      </c>
      <c r="AH894" s="360">
        <f t="shared" si="486"/>
        <v>0</v>
      </c>
      <c r="AI894" s="360">
        <f t="shared" si="486"/>
        <v>0</v>
      </c>
      <c r="AJ894" s="360">
        <f t="shared" si="486"/>
        <v>0</v>
      </c>
    </row>
    <row r="895" spans="4:36" outlineLevel="1" x14ac:dyDescent="0.3">
      <c r="E895" s="144" t="s">
        <v>394</v>
      </c>
      <c r="J895" s="144">
        <f>+SUM(L895:AJ895)</f>
        <v>0</v>
      </c>
      <c r="L895" s="360">
        <f t="shared" ref="L895:AJ895" si="487">+L891</f>
        <v>0</v>
      </c>
      <c r="M895" s="360">
        <f t="shared" si="487"/>
        <v>0</v>
      </c>
      <c r="N895" s="360">
        <f t="shared" si="487"/>
        <v>0</v>
      </c>
      <c r="O895" s="360">
        <f t="shared" si="487"/>
        <v>0</v>
      </c>
      <c r="P895" s="360">
        <f t="shared" si="487"/>
        <v>0</v>
      </c>
      <c r="Q895" s="360">
        <f t="shared" si="487"/>
        <v>0</v>
      </c>
      <c r="R895" s="360">
        <f t="shared" si="487"/>
        <v>0</v>
      </c>
      <c r="S895" s="360">
        <f t="shared" si="487"/>
        <v>0</v>
      </c>
      <c r="T895" s="360">
        <f t="shared" si="487"/>
        <v>0</v>
      </c>
      <c r="U895" s="360">
        <f t="shared" si="487"/>
        <v>0</v>
      </c>
      <c r="V895" s="360">
        <f t="shared" si="487"/>
        <v>0</v>
      </c>
      <c r="W895" s="360">
        <f t="shared" si="487"/>
        <v>0</v>
      </c>
      <c r="X895" s="360">
        <f t="shared" si="487"/>
        <v>0</v>
      </c>
      <c r="Y895" s="360">
        <f t="shared" si="487"/>
        <v>0</v>
      </c>
      <c r="Z895" s="360">
        <f t="shared" si="487"/>
        <v>0</v>
      </c>
      <c r="AA895" s="360">
        <f t="shared" si="487"/>
        <v>0</v>
      </c>
      <c r="AB895" s="360">
        <f t="shared" si="487"/>
        <v>0</v>
      </c>
      <c r="AC895" s="360">
        <f t="shared" si="487"/>
        <v>0</v>
      </c>
      <c r="AD895" s="360">
        <f t="shared" si="487"/>
        <v>0</v>
      </c>
      <c r="AE895" s="360">
        <f t="shared" si="487"/>
        <v>0</v>
      </c>
      <c r="AF895" s="360">
        <f t="shared" si="487"/>
        <v>0</v>
      </c>
      <c r="AG895" s="360">
        <f t="shared" si="487"/>
        <v>0</v>
      </c>
      <c r="AH895" s="360">
        <f t="shared" si="487"/>
        <v>0</v>
      </c>
      <c r="AI895" s="360">
        <f t="shared" si="487"/>
        <v>0</v>
      </c>
      <c r="AJ895" s="360">
        <f t="shared" si="487"/>
        <v>0</v>
      </c>
    </row>
    <row r="896" spans="4:36" outlineLevel="1" x14ac:dyDescent="0.3">
      <c r="D896" s="68" t="s">
        <v>93</v>
      </c>
      <c r="E896" s="68"/>
      <c r="F896" s="68"/>
      <c r="G896" s="68"/>
    </row>
    <row r="897" spans="2:36" outlineLevel="1" x14ac:dyDescent="0.3">
      <c r="E897" s="144" t="s">
        <v>392</v>
      </c>
      <c r="J897" s="144">
        <f>+SUM(L897:AJ897)</f>
        <v>0</v>
      </c>
      <c r="L897" s="360">
        <f t="shared" ref="L897:AJ897" si="488">+L893+L884</f>
        <v>0</v>
      </c>
      <c r="M897" s="360">
        <f t="shared" si="488"/>
        <v>0</v>
      </c>
      <c r="N897" s="360">
        <f t="shared" si="488"/>
        <v>0</v>
      </c>
      <c r="O897" s="360">
        <f t="shared" si="488"/>
        <v>0</v>
      </c>
      <c r="P897" s="360">
        <f t="shared" si="488"/>
        <v>0</v>
      </c>
      <c r="Q897" s="360">
        <f t="shared" si="488"/>
        <v>0</v>
      </c>
      <c r="R897" s="360">
        <f t="shared" si="488"/>
        <v>0</v>
      </c>
      <c r="S897" s="360">
        <f t="shared" si="488"/>
        <v>0</v>
      </c>
      <c r="T897" s="360">
        <f t="shared" si="488"/>
        <v>0</v>
      </c>
      <c r="U897" s="360">
        <f t="shared" si="488"/>
        <v>0</v>
      </c>
      <c r="V897" s="360">
        <f t="shared" si="488"/>
        <v>0</v>
      </c>
      <c r="W897" s="360">
        <f t="shared" si="488"/>
        <v>0</v>
      </c>
      <c r="X897" s="360">
        <f t="shared" si="488"/>
        <v>0</v>
      </c>
      <c r="Y897" s="360">
        <f t="shared" si="488"/>
        <v>0</v>
      </c>
      <c r="Z897" s="360">
        <f t="shared" si="488"/>
        <v>0</v>
      </c>
      <c r="AA897" s="360">
        <f t="shared" si="488"/>
        <v>0</v>
      </c>
      <c r="AB897" s="360">
        <f t="shared" si="488"/>
        <v>0</v>
      </c>
      <c r="AC897" s="360">
        <f t="shared" si="488"/>
        <v>0</v>
      </c>
      <c r="AD897" s="360">
        <f t="shared" si="488"/>
        <v>0</v>
      </c>
      <c r="AE897" s="360">
        <f t="shared" si="488"/>
        <v>0</v>
      </c>
      <c r="AF897" s="360">
        <f t="shared" si="488"/>
        <v>0</v>
      </c>
      <c r="AG897" s="360">
        <f t="shared" si="488"/>
        <v>0</v>
      </c>
      <c r="AH897" s="360">
        <f t="shared" si="488"/>
        <v>0</v>
      </c>
      <c r="AI897" s="360">
        <f t="shared" si="488"/>
        <v>0</v>
      </c>
      <c r="AJ897" s="360">
        <f t="shared" si="488"/>
        <v>0</v>
      </c>
    </row>
    <row r="898" spans="2:36" outlineLevel="1" x14ac:dyDescent="0.3">
      <c r="E898" s="144" t="s">
        <v>393</v>
      </c>
      <c r="J898" s="144">
        <f>+SUM(L898:AJ898)</f>
        <v>7</v>
      </c>
      <c r="L898" s="360">
        <f t="shared" ref="L898:AJ898" si="489">+L894+L885</f>
        <v>0</v>
      </c>
      <c r="M898" s="360">
        <f t="shared" si="489"/>
        <v>0</v>
      </c>
      <c r="N898" s="360">
        <f t="shared" si="489"/>
        <v>0</v>
      </c>
      <c r="O898" s="360">
        <f t="shared" si="489"/>
        <v>1</v>
      </c>
      <c r="P898" s="360">
        <f t="shared" si="489"/>
        <v>0</v>
      </c>
      <c r="Q898" s="360">
        <f t="shared" si="489"/>
        <v>0</v>
      </c>
      <c r="R898" s="360">
        <f t="shared" si="489"/>
        <v>1</v>
      </c>
      <c r="S898" s="360">
        <f t="shared" si="489"/>
        <v>0</v>
      </c>
      <c r="T898" s="360">
        <f t="shared" si="489"/>
        <v>0</v>
      </c>
      <c r="U898" s="360">
        <f t="shared" si="489"/>
        <v>0</v>
      </c>
      <c r="V898" s="360">
        <f t="shared" si="489"/>
        <v>0</v>
      </c>
      <c r="W898" s="360">
        <f t="shared" si="489"/>
        <v>1</v>
      </c>
      <c r="X898" s="360">
        <f t="shared" si="489"/>
        <v>1</v>
      </c>
      <c r="Y898" s="360">
        <f t="shared" si="489"/>
        <v>1</v>
      </c>
      <c r="Z898" s="360">
        <f t="shared" si="489"/>
        <v>1</v>
      </c>
      <c r="AA898" s="360">
        <f t="shared" si="489"/>
        <v>1</v>
      </c>
      <c r="AB898" s="360">
        <f t="shared" si="489"/>
        <v>0</v>
      </c>
      <c r="AC898" s="360">
        <f t="shared" si="489"/>
        <v>0</v>
      </c>
      <c r="AD898" s="360">
        <f t="shared" si="489"/>
        <v>0</v>
      </c>
      <c r="AE898" s="360">
        <f t="shared" si="489"/>
        <v>0</v>
      </c>
      <c r="AF898" s="360">
        <f t="shared" si="489"/>
        <v>0</v>
      </c>
      <c r="AG898" s="360">
        <f t="shared" si="489"/>
        <v>0</v>
      </c>
      <c r="AH898" s="360">
        <f t="shared" si="489"/>
        <v>0</v>
      </c>
      <c r="AI898" s="360">
        <f t="shared" si="489"/>
        <v>0</v>
      </c>
      <c r="AJ898" s="360">
        <f t="shared" si="489"/>
        <v>0</v>
      </c>
    </row>
    <row r="899" spans="2:36" outlineLevel="1" x14ac:dyDescent="0.3">
      <c r="E899" s="144" t="s">
        <v>394</v>
      </c>
      <c r="J899" s="144">
        <f>+SUM(L899:AJ899)</f>
        <v>7</v>
      </c>
      <c r="L899" s="360">
        <f t="shared" ref="L899:AJ899" si="490">+L895+L886</f>
        <v>0</v>
      </c>
      <c r="M899" s="360">
        <f t="shared" si="490"/>
        <v>0</v>
      </c>
      <c r="N899" s="360">
        <f t="shared" si="490"/>
        <v>0</v>
      </c>
      <c r="O899" s="360">
        <f t="shared" si="490"/>
        <v>1</v>
      </c>
      <c r="P899" s="360">
        <f t="shared" si="490"/>
        <v>0</v>
      </c>
      <c r="Q899" s="360">
        <f t="shared" si="490"/>
        <v>0</v>
      </c>
      <c r="R899" s="360">
        <f t="shared" si="490"/>
        <v>1</v>
      </c>
      <c r="S899" s="360">
        <f t="shared" si="490"/>
        <v>0</v>
      </c>
      <c r="T899" s="360">
        <f t="shared" si="490"/>
        <v>0</v>
      </c>
      <c r="U899" s="360">
        <f t="shared" si="490"/>
        <v>0</v>
      </c>
      <c r="V899" s="360">
        <f t="shared" si="490"/>
        <v>0</v>
      </c>
      <c r="W899" s="360">
        <f t="shared" si="490"/>
        <v>1</v>
      </c>
      <c r="X899" s="360">
        <f t="shared" si="490"/>
        <v>1</v>
      </c>
      <c r="Y899" s="360">
        <f t="shared" si="490"/>
        <v>1</v>
      </c>
      <c r="Z899" s="360">
        <f t="shared" si="490"/>
        <v>1</v>
      </c>
      <c r="AA899" s="360">
        <f t="shared" si="490"/>
        <v>1</v>
      </c>
      <c r="AB899" s="360">
        <f t="shared" si="490"/>
        <v>0</v>
      </c>
      <c r="AC899" s="360">
        <f t="shared" si="490"/>
        <v>0</v>
      </c>
      <c r="AD899" s="360">
        <f t="shared" si="490"/>
        <v>0</v>
      </c>
      <c r="AE899" s="360">
        <f t="shared" si="490"/>
        <v>0</v>
      </c>
      <c r="AF899" s="360">
        <f t="shared" si="490"/>
        <v>0</v>
      </c>
      <c r="AG899" s="360">
        <f t="shared" si="490"/>
        <v>0</v>
      </c>
      <c r="AH899" s="360">
        <f t="shared" si="490"/>
        <v>0</v>
      </c>
      <c r="AI899" s="360">
        <f t="shared" si="490"/>
        <v>0</v>
      </c>
      <c r="AJ899" s="360">
        <f t="shared" si="490"/>
        <v>0</v>
      </c>
    </row>
    <row r="900" spans="2:36" outlineLevel="1" x14ac:dyDescent="0.3">
      <c r="D900" s="68" t="s">
        <v>904</v>
      </c>
      <c r="E900" s="68"/>
      <c r="F900" s="68"/>
      <c r="G900" s="68"/>
    </row>
    <row r="901" spans="2:36" outlineLevel="1" x14ac:dyDescent="0.3">
      <c r="E901" s="144" t="s">
        <v>392</v>
      </c>
      <c r="J901" s="144">
        <f>+SUM(L901:AJ901)</f>
        <v>0</v>
      </c>
      <c r="L901" s="360">
        <f t="shared" ref="L901:AJ901" si="491">+IF(L902+L903&gt;0,0,L897)</f>
        <v>0</v>
      </c>
      <c r="M901" s="360">
        <f t="shared" si="491"/>
        <v>0</v>
      </c>
      <c r="N901" s="360">
        <f t="shared" si="491"/>
        <v>0</v>
      </c>
      <c r="O901" s="360">
        <f t="shared" si="491"/>
        <v>0</v>
      </c>
      <c r="P901" s="360">
        <f t="shared" si="491"/>
        <v>0</v>
      </c>
      <c r="Q901" s="360">
        <f t="shared" si="491"/>
        <v>0</v>
      </c>
      <c r="R901" s="360">
        <f t="shared" si="491"/>
        <v>0</v>
      </c>
      <c r="S901" s="360">
        <f t="shared" si="491"/>
        <v>0</v>
      </c>
      <c r="T901" s="360">
        <f t="shared" si="491"/>
        <v>0</v>
      </c>
      <c r="U901" s="360">
        <f t="shared" si="491"/>
        <v>0</v>
      </c>
      <c r="V901" s="360">
        <f t="shared" si="491"/>
        <v>0</v>
      </c>
      <c r="W901" s="360">
        <f t="shared" si="491"/>
        <v>0</v>
      </c>
      <c r="X901" s="360">
        <f t="shared" si="491"/>
        <v>0</v>
      </c>
      <c r="Y901" s="360">
        <f t="shared" si="491"/>
        <v>0</v>
      </c>
      <c r="Z901" s="360">
        <f t="shared" si="491"/>
        <v>0</v>
      </c>
      <c r="AA901" s="360">
        <f t="shared" si="491"/>
        <v>0</v>
      </c>
      <c r="AB901" s="360">
        <f t="shared" si="491"/>
        <v>0</v>
      </c>
      <c r="AC901" s="360">
        <f t="shared" si="491"/>
        <v>0</v>
      </c>
      <c r="AD901" s="360">
        <f t="shared" si="491"/>
        <v>0</v>
      </c>
      <c r="AE901" s="360">
        <f t="shared" si="491"/>
        <v>0</v>
      </c>
      <c r="AF901" s="360">
        <f t="shared" si="491"/>
        <v>0</v>
      </c>
      <c r="AG901" s="360">
        <f t="shared" si="491"/>
        <v>0</v>
      </c>
      <c r="AH901" s="360">
        <f t="shared" si="491"/>
        <v>0</v>
      </c>
      <c r="AI901" s="360">
        <f t="shared" si="491"/>
        <v>0</v>
      </c>
      <c r="AJ901" s="360">
        <f t="shared" si="491"/>
        <v>0</v>
      </c>
    </row>
    <row r="902" spans="2:36" outlineLevel="1" x14ac:dyDescent="0.3">
      <c r="E902" s="144" t="s">
        <v>393</v>
      </c>
      <c r="J902" s="144">
        <f>+SUM(L902:AJ902)</f>
        <v>0</v>
      </c>
      <c r="L902" s="360">
        <f t="shared" ref="L902:AJ902" si="492">+IF(L903&gt;0,0,L898)</f>
        <v>0</v>
      </c>
      <c r="M902" s="360">
        <f t="shared" si="492"/>
        <v>0</v>
      </c>
      <c r="N902" s="360">
        <f t="shared" si="492"/>
        <v>0</v>
      </c>
      <c r="O902" s="360">
        <f t="shared" si="492"/>
        <v>0</v>
      </c>
      <c r="P902" s="360">
        <f t="shared" si="492"/>
        <v>0</v>
      </c>
      <c r="Q902" s="360">
        <f t="shared" si="492"/>
        <v>0</v>
      </c>
      <c r="R902" s="360">
        <f t="shared" si="492"/>
        <v>0</v>
      </c>
      <c r="S902" s="360">
        <f t="shared" si="492"/>
        <v>0</v>
      </c>
      <c r="T902" s="360">
        <f t="shared" si="492"/>
        <v>0</v>
      </c>
      <c r="U902" s="360">
        <f t="shared" si="492"/>
        <v>0</v>
      </c>
      <c r="V902" s="360">
        <f t="shared" si="492"/>
        <v>0</v>
      </c>
      <c r="W902" s="360">
        <f t="shared" si="492"/>
        <v>0</v>
      </c>
      <c r="X902" s="360">
        <f t="shared" si="492"/>
        <v>0</v>
      </c>
      <c r="Y902" s="360">
        <f t="shared" si="492"/>
        <v>0</v>
      </c>
      <c r="Z902" s="360">
        <f t="shared" si="492"/>
        <v>0</v>
      </c>
      <c r="AA902" s="360">
        <f t="shared" si="492"/>
        <v>0</v>
      </c>
      <c r="AB902" s="360">
        <f t="shared" si="492"/>
        <v>0</v>
      </c>
      <c r="AC902" s="360">
        <f t="shared" si="492"/>
        <v>0</v>
      </c>
      <c r="AD902" s="360">
        <f t="shared" si="492"/>
        <v>0</v>
      </c>
      <c r="AE902" s="360">
        <f t="shared" si="492"/>
        <v>0</v>
      </c>
      <c r="AF902" s="360">
        <f t="shared" si="492"/>
        <v>0</v>
      </c>
      <c r="AG902" s="360">
        <f t="shared" si="492"/>
        <v>0</v>
      </c>
      <c r="AH902" s="360">
        <f t="shared" si="492"/>
        <v>0</v>
      </c>
      <c r="AI902" s="360">
        <f t="shared" si="492"/>
        <v>0</v>
      </c>
      <c r="AJ902" s="360">
        <f t="shared" si="492"/>
        <v>0</v>
      </c>
    </row>
    <row r="903" spans="2:36" outlineLevel="1" x14ac:dyDescent="0.3">
      <c r="E903" s="144" t="s">
        <v>394</v>
      </c>
      <c r="J903" s="144">
        <f>+SUM(L903:AJ903)</f>
        <v>7</v>
      </c>
      <c r="L903" s="360">
        <f t="shared" ref="L903:AJ903" si="493">+L899</f>
        <v>0</v>
      </c>
      <c r="M903" s="360">
        <f t="shared" si="493"/>
        <v>0</v>
      </c>
      <c r="N903" s="360">
        <f t="shared" si="493"/>
        <v>0</v>
      </c>
      <c r="O903" s="360">
        <f t="shared" si="493"/>
        <v>1</v>
      </c>
      <c r="P903" s="360">
        <f t="shared" si="493"/>
        <v>0</v>
      </c>
      <c r="Q903" s="360">
        <f t="shared" si="493"/>
        <v>0</v>
      </c>
      <c r="R903" s="360">
        <f t="shared" si="493"/>
        <v>1</v>
      </c>
      <c r="S903" s="360">
        <f t="shared" si="493"/>
        <v>0</v>
      </c>
      <c r="T903" s="360">
        <f t="shared" si="493"/>
        <v>0</v>
      </c>
      <c r="U903" s="360">
        <f t="shared" si="493"/>
        <v>0</v>
      </c>
      <c r="V903" s="360">
        <f t="shared" si="493"/>
        <v>0</v>
      </c>
      <c r="W903" s="360">
        <f t="shared" si="493"/>
        <v>1</v>
      </c>
      <c r="X903" s="360">
        <f t="shared" si="493"/>
        <v>1</v>
      </c>
      <c r="Y903" s="360">
        <f t="shared" si="493"/>
        <v>1</v>
      </c>
      <c r="Z903" s="360">
        <f t="shared" si="493"/>
        <v>1</v>
      </c>
      <c r="AA903" s="360">
        <f t="shared" si="493"/>
        <v>1</v>
      </c>
      <c r="AB903" s="360">
        <f t="shared" si="493"/>
        <v>0</v>
      </c>
      <c r="AC903" s="360">
        <f t="shared" si="493"/>
        <v>0</v>
      </c>
      <c r="AD903" s="360">
        <f t="shared" si="493"/>
        <v>0</v>
      </c>
      <c r="AE903" s="360">
        <f t="shared" si="493"/>
        <v>0</v>
      </c>
      <c r="AF903" s="360">
        <f t="shared" si="493"/>
        <v>0</v>
      </c>
      <c r="AG903" s="360">
        <f t="shared" si="493"/>
        <v>0</v>
      </c>
      <c r="AH903" s="360">
        <f t="shared" si="493"/>
        <v>0</v>
      </c>
      <c r="AI903" s="360">
        <f t="shared" si="493"/>
        <v>0</v>
      </c>
      <c r="AJ903" s="360">
        <f t="shared" si="493"/>
        <v>0</v>
      </c>
    </row>
    <row r="904" spans="2:36" outlineLevel="1" x14ac:dyDescent="0.3"/>
    <row r="905" spans="2:36" ht="21" thickBot="1" x14ac:dyDescent="0.4">
      <c r="B905" s="3" t="s">
        <v>903</v>
      </c>
      <c r="C905" s="3"/>
      <c r="D905" s="3"/>
      <c r="E905" s="3"/>
      <c r="F905" s="3"/>
      <c r="G905" s="3"/>
      <c r="H905" s="3"/>
      <c r="I905" s="3"/>
      <c r="J905" s="3"/>
      <c r="K905" s="3"/>
    </row>
    <row r="906" spans="2:36" ht="14.4" outlineLevel="1" thickTop="1" x14ac:dyDescent="0.3"/>
    <row r="907" spans="2:36" outlineLevel="1" x14ac:dyDescent="0.3">
      <c r="D907" s="69" t="s">
        <v>79</v>
      </c>
      <c r="E907" s="69" t="s">
        <v>902</v>
      </c>
      <c r="F907" s="69" t="s">
        <v>901</v>
      </c>
      <c r="G907" s="69" t="s">
        <v>900</v>
      </c>
      <c r="H907" s="69" t="s">
        <v>899</v>
      </c>
      <c r="J907" s="69" t="s">
        <v>898</v>
      </c>
      <c r="L907" s="69" t="str">
        <f t="shared" ref="L907:AJ907" si="494">+INDEX(l.reg.nom,L$6)</f>
        <v>Amazonas</v>
      </c>
      <c r="M907" s="69" t="str">
        <f t="shared" si="494"/>
        <v>Ancash</v>
      </c>
      <c r="N907" s="69" t="str">
        <f t="shared" si="494"/>
        <v>Apurímac</v>
      </c>
      <c r="O907" s="69" t="str">
        <f t="shared" si="494"/>
        <v>Arequipa</v>
      </c>
      <c r="P907" s="69" t="str">
        <f t="shared" si="494"/>
        <v>Ayacucho</v>
      </c>
      <c r="Q907" s="69" t="str">
        <f t="shared" si="494"/>
        <v>Cajamarca</v>
      </c>
      <c r="R907" s="69" t="str">
        <f t="shared" si="494"/>
        <v>Callao</v>
      </c>
      <c r="S907" s="69" t="str">
        <f t="shared" si="494"/>
        <v>Cusco</v>
      </c>
      <c r="T907" s="69" t="str">
        <f t="shared" si="494"/>
        <v>Huancavelica</v>
      </c>
      <c r="U907" s="69" t="str">
        <f t="shared" si="494"/>
        <v>Huánuco</v>
      </c>
      <c r="V907" s="69" t="str">
        <f t="shared" si="494"/>
        <v>Ica</v>
      </c>
      <c r="W907" s="69" t="str">
        <f t="shared" si="494"/>
        <v>Junín</v>
      </c>
      <c r="X907" s="69" t="str">
        <f t="shared" si="494"/>
        <v>La Libertad</v>
      </c>
      <c r="Y907" s="69" t="str">
        <f t="shared" si="494"/>
        <v>Lambayeque</v>
      </c>
      <c r="Z907" s="69" t="str">
        <f t="shared" si="494"/>
        <v>Lima</v>
      </c>
      <c r="AA907" s="69" t="str">
        <f t="shared" si="494"/>
        <v>Loreto</v>
      </c>
      <c r="AB907" s="69" t="str">
        <f t="shared" si="494"/>
        <v>Madre de Dios</v>
      </c>
      <c r="AC907" s="69" t="str">
        <f t="shared" si="494"/>
        <v>Moquegua</v>
      </c>
      <c r="AD907" s="69" t="str">
        <f t="shared" si="494"/>
        <v>Pasco</v>
      </c>
      <c r="AE907" s="69" t="str">
        <f t="shared" si="494"/>
        <v>Piura</v>
      </c>
      <c r="AF907" s="69" t="str">
        <f t="shared" si="494"/>
        <v>Puno</v>
      </c>
      <c r="AG907" s="69" t="str">
        <f t="shared" si="494"/>
        <v>San Martín</v>
      </c>
      <c r="AH907" s="69" t="str">
        <f t="shared" si="494"/>
        <v>Tacna</v>
      </c>
      <c r="AI907" s="69" t="str">
        <f t="shared" si="494"/>
        <v>Tumbes</v>
      </c>
      <c r="AJ907" s="69" t="str">
        <f t="shared" si="494"/>
        <v>Ucayali</v>
      </c>
    </row>
    <row r="908" spans="2:36" outlineLevel="1" x14ac:dyDescent="0.3">
      <c r="D908" s="70">
        <v>1</v>
      </c>
      <c r="E908" s="144" t="s">
        <v>897</v>
      </c>
      <c r="F908" s="144" t="s">
        <v>894</v>
      </c>
      <c r="G908" s="144" t="s">
        <v>877</v>
      </c>
      <c r="H908" s="144" t="s">
        <v>374</v>
      </c>
      <c r="J908" s="144">
        <f t="shared" ref="J908:J952" si="495">+SUM(L908:AJ908)</f>
        <v>250</v>
      </c>
      <c r="L908" s="360">
        <f t="shared" ref="L908:AJ908" si="496">+L745</f>
        <v>10</v>
      </c>
      <c r="M908" s="360">
        <f t="shared" si="496"/>
        <v>10</v>
      </c>
      <c r="N908" s="360">
        <f t="shared" si="496"/>
        <v>10</v>
      </c>
      <c r="O908" s="360">
        <f t="shared" si="496"/>
        <v>10</v>
      </c>
      <c r="P908" s="360">
        <f t="shared" si="496"/>
        <v>10</v>
      </c>
      <c r="Q908" s="360">
        <f t="shared" si="496"/>
        <v>10</v>
      </c>
      <c r="R908" s="360">
        <f t="shared" si="496"/>
        <v>10</v>
      </c>
      <c r="S908" s="360">
        <f t="shared" si="496"/>
        <v>10</v>
      </c>
      <c r="T908" s="360">
        <f t="shared" si="496"/>
        <v>10</v>
      </c>
      <c r="U908" s="360">
        <f t="shared" si="496"/>
        <v>10</v>
      </c>
      <c r="V908" s="360">
        <f t="shared" si="496"/>
        <v>10</v>
      </c>
      <c r="W908" s="360">
        <f t="shared" si="496"/>
        <v>10</v>
      </c>
      <c r="X908" s="360">
        <f t="shared" si="496"/>
        <v>10</v>
      </c>
      <c r="Y908" s="360">
        <f t="shared" si="496"/>
        <v>10</v>
      </c>
      <c r="Z908" s="360">
        <f t="shared" si="496"/>
        <v>10</v>
      </c>
      <c r="AA908" s="360">
        <f t="shared" si="496"/>
        <v>10</v>
      </c>
      <c r="AB908" s="360">
        <f t="shared" si="496"/>
        <v>10</v>
      </c>
      <c r="AC908" s="360">
        <f t="shared" si="496"/>
        <v>10</v>
      </c>
      <c r="AD908" s="360">
        <f t="shared" si="496"/>
        <v>10</v>
      </c>
      <c r="AE908" s="360">
        <f t="shared" si="496"/>
        <v>10</v>
      </c>
      <c r="AF908" s="360">
        <f t="shared" si="496"/>
        <v>10</v>
      </c>
      <c r="AG908" s="360">
        <f t="shared" si="496"/>
        <v>10</v>
      </c>
      <c r="AH908" s="360">
        <f t="shared" si="496"/>
        <v>10</v>
      </c>
      <c r="AI908" s="360">
        <f t="shared" si="496"/>
        <v>10</v>
      </c>
      <c r="AJ908" s="360">
        <f t="shared" si="496"/>
        <v>10</v>
      </c>
    </row>
    <row r="909" spans="2:36" outlineLevel="1" x14ac:dyDescent="0.3">
      <c r="D909" s="70">
        <f t="shared" ref="D909:D952" si="497">+D908+1</f>
        <v>2</v>
      </c>
      <c r="E909" s="144" t="s">
        <v>896</v>
      </c>
      <c r="F909" s="144" t="s">
        <v>894</v>
      </c>
      <c r="G909" s="144" t="s">
        <v>877</v>
      </c>
      <c r="H909" s="144" t="s">
        <v>374</v>
      </c>
      <c r="J909" s="144">
        <f t="shared" si="495"/>
        <v>1000</v>
      </c>
      <c r="L909" s="360">
        <f t="shared" ref="L909:AJ909" si="498">+L746</f>
        <v>40</v>
      </c>
      <c r="M909" s="360">
        <f t="shared" si="498"/>
        <v>40</v>
      </c>
      <c r="N909" s="360">
        <f t="shared" si="498"/>
        <v>40</v>
      </c>
      <c r="O909" s="360">
        <f t="shared" si="498"/>
        <v>40</v>
      </c>
      <c r="P909" s="360">
        <f t="shared" si="498"/>
        <v>40</v>
      </c>
      <c r="Q909" s="360">
        <f t="shared" si="498"/>
        <v>40</v>
      </c>
      <c r="R909" s="360">
        <f t="shared" si="498"/>
        <v>40</v>
      </c>
      <c r="S909" s="360">
        <f t="shared" si="498"/>
        <v>40</v>
      </c>
      <c r="T909" s="360">
        <f t="shared" si="498"/>
        <v>40</v>
      </c>
      <c r="U909" s="360">
        <f t="shared" si="498"/>
        <v>40</v>
      </c>
      <c r="V909" s="360">
        <f t="shared" si="498"/>
        <v>40</v>
      </c>
      <c r="W909" s="360">
        <f t="shared" si="498"/>
        <v>40</v>
      </c>
      <c r="X909" s="360">
        <f t="shared" si="498"/>
        <v>40</v>
      </c>
      <c r="Y909" s="360">
        <f t="shared" si="498"/>
        <v>40</v>
      </c>
      <c r="Z909" s="360">
        <f t="shared" si="498"/>
        <v>40</v>
      </c>
      <c r="AA909" s="360">
        <f t="shared" si="498"/>
        <v>40</v>
      </c>
      <c r="AB909" s="360">
        <f t="shared" si="498"/>
        <v>40</v>
      </c>
      <c r="AC909" s="360">
        <f t="shared" si="498"/>
        <v>40</v>
      </c>
      <c r="AD909" s="360">
        <f t="shared" si="498"/>
        <v>40</v>
      </c>
      <c r="AE909" s="360">
        <f t="shared" si="498"/>
        <v>40</v>
      </c>
      <c r="AF909" s="360">
        <f t="shared" si="498"/>
        <v>40</v>
      </c>
      <c r="AG909" s="360">
        <f t="shared" si="498"/>
        <v>40</v>
      </c>
      <c r="AH909" s="360">
        <f t="shared" si="498"/>
        <v>40</v>
      </c>
      <c r="AI909" s="360">
        <f t="shared" si="498"/>
        <v>40</v>
      </c>
      <c r="AJ909" s="360">
        <f t="shared" si="498"/>
        <v>40</v>
      </c>
    </row>
    <row r="910" spans="2:36" outlineLevel="1" x14ac:dyDescent="0.3">
      <c r="D910" s="70">
        <f t="shared" si="497"/>
        <v>3</v>
      </c>
      <c r="E910" s="144" t="s">
        <v>895</v>
      </c>
      <c r="F910" s="144" t="s">
        <v>894</v>
      </c>
      <c r="G910" s="144" t="s">
        <v>877</v>
      </c>
      <c r="H910" s="144" t="s">
        <v>374</v>
      </c>
      <c r="J910" s="144">
        <f t="shared" si="495"/>
        <v>1750</v>
      </c>
      <c r="L910" s="360">
        <f t="shared" ref="L910:AJ910" si="499">+L747</f>
        <v>70</v>
      </c>
      <c r="M910" s="360">
        <f t="shared" si="499"/>
        <v>70</v>
      </c>
      <c r="N910" s="360">
        <f t="shared" si="499"/>
        <v>70</v>
      </c>
      <c r="O910" s="360">
        <f t="shared" si="499"/>
        <v>70</v>
      </c>
      <c r="P910" s="360">
        <f t="shared" si="499"/>
        <v>70</v>
      </c>
      <c r="Q910" s="360">
        <f t="shared" si="499"/>
        <v>70</v>
      </c>
      <c r="R910" s="360">
        <f t="shared" si="499"/>
        <v>70</v>
      </c>
      <c r="S910" s="360">
        <f t="shared" si="499"/>
        <v>70</v>
      </c>
      <c r="T910" s="360">
        <f t="shared" si="499"/>
        <v>70</v>
      </c>
      <c r="U910" s="360">
        <f t="shared" si="499"/>
        <v>70</v>
      </c>
      <c r="V910" s="360">
        <f t="shared" si="499"/>
        <v>70</v>
      </c>
      <c r="W910" s="360">
        <f t="shared" si="499"/>
        <v>70</v>
      </c>
      <c r="X910" s="360">
        <f t="shared" si="499"/>
        <v>70</v>
      </c>
      <c r="Y910" s="360">
        <f t="shared" si="499"/>
        <v>70</v>
      </c>
      <c r="Z910" s="360">
        <f t="shared" si="499"/>
        <v>70</v>
      </c>
      <c r="AA910" s="360">
        <f t="shared" si="499"/>
        <v>70</v>
      </c>
      <c r="AB910" s="360">
        <f t="shared" si="499"/>
        <v>70</v>
      </c>
      <c r="AC910" s="360">
        <f t="shared" si="499"/>
        <v>70</v>
      </c>
      <c r="AD910" s="360">
        <f t="shared" si="499"/>
        <v>70</v>
      </c>
      <c r="AE910" s="360">
        <f t="shared" si="499"/>
        <v>70</v>
      </c>
      <c r="AF910" s="360">
        <f t="shared" si="499"/>
        <v>70</v>
      </c>
      <c r="AG910" s="360">
        <f t="shared" si="499"/>
        <v>70</v>
      </c>
      <c r="AH910" s="360">
        <f t="shared" si="499"/>
        <v>70</v>
      </c>
      <c r="AI910" s="360">
        <f t="shared" si="499"/>
        <v>70</v>
      </c>
      <c r="AJ910" s="360">
        <f t="shared" si="499"/>
        <v>70</v>
      </c>
    </row>
    <row r="911" spans="2:36" outlineLevel="1" x14ac:dyDescent="0.3">
      <c r="D911" s="70">
        <f t="shared" si="497"/>
        <v>4</v>
      </c>
      <c r="E911" s="144" t="s">
        <v>101</v>
      </c>
      <c r="F911" s="144" t="s">
        <v>101</v>
      </c>
      <c r="G911" s="144" t="s">
        <v>101</v>
      </c>
      <c r="H911" s="144" t="s">
        <v>101</v>
      </c>
      <c r="J911" s="144">
        <f t="shared" si="495"/>
        <v>0</v>
      </c>
      <c r="L911" s="360">
        <f t="shared" ref="L911:AJ911" si="500">+L748</f>
        <v>0</v>
      </c>
      <c r="M911" s="360">
        <f t="shared" si="500"/>
        <v>0</v>
      </c>
      <c r="N911" s="360">
        <f t="shared" si="500"/>
        <v>0</v>
      </c>
      <c r="O911" s="360">
        <f t="shared" si="500"/>
        <v>0</v>
      </c>
      <c r="P911" s="360">
        <f t="shared" si="500"/>
        <v>0</v>
      </c>
      <c r="Q911" s="360">
        <f t="shared" si="500"/>
        <v>0</v>
      </c>
      <c r="R911" s="360">
        <f t="shared" si="500"/>
        <v>0</v>
      </c>
      <c r="S911" s="360">
        <f t="shared" si="500"/>
        <v>0</v>
      </c>
      <c r="T911" s="360">
        <f t="shared" si="500"/>
        <v>0</v>
      </c>
      <c r="U911" s="360">
        <f t="shared" si="500"/>
        <v>0</v>
      </c>
      <c r="V911" s="360">
        <f t="shared" si="500"/>
        <v>0</v>
      </c>
      <c r="W911" s="360">
        <f t="shared" si="500"/>
        <v>0</v>
      </c>
      <c r="X911" s="360">
        <f t="shared" si="500"/>
        <v>0</v>
      </c>
      <c r="Y911" s="360">
        <f t="shared" si="500"/>
        <v>0</v>
      </c>
      <c r="Z911" s="360">
        <f t="shared" si="500"/>
        <v>0</v>
      </c>
      <c r="AA911" s="360">
        <f t="shared" si="500"/>
        <v>0</v>
      </c>
      <c r="AB911" s="360">
        <f t="shared" si="500"/>
        <v>0</v>
      </c>
      <c r="AC911" s="360">
        <f t="shared" si="500"/>
        <v>0</v>
      </c>
      <c r="AD911" s="360">
        <f t="shared" si="500"/>
        <v>0</v>
      </c>
      <c r="AE911" s="360">
        <f t="shared" si="500"/>
        <v>0</v>
      </c>
      <c r="AF911" s="360">
        <f t="shared" si="500"/>
        <v>0</v>
      </c>
      <c r="AG911" s="360">
        <f t="shared" si="500"/>
        <v>0</v>
      </c>
      <c r="AH911" s="360">
        <f t="shared" si="500"/>
        <v>0</v>
      </c>
      <c r="AI911" s="360">
        <f t="shared" si="500"/>
        <v>0</v>
      </c>
      <c r="AJ911" s="360">
        <f t="shared" si="500"/>
        <v>0</v>
      </c>
    </row>
    <row r="912" spans="2:36" outlineLevel="1" x14ac:dyDescent="0.3">
      <c r="D912" s="70">
        <f t="shared" si="497"/>
        <v>5</v>
      </c>
      <c r="E912" s="144" t="s">
        <v>101</v>
      </c>
      <c r="F912" s="144" t="s">
        <v>101</v>
      </c>
      <c r="G912" s="144" t="s">
        <v>101</v>
      </c>
      <c r="H912" s="144" t="s">
        <v>101</v>
      </c>
      <c r="J912" s="144">
        <f t="shared" si="495"/>
        <v>0</v>
      </c>
      <c r="L912" s="360">
        <f t="shared" ref="L912:AJ912" si="501">+L749</f>
        <v>0</v>
      </c>
      <c r="M912" s="360">
        <f t="shared" si="501"/>
        <v>0</v>
      </c>
      <c r="N912" s="360">
        <f t="shared" si="501"/>
        <v>0</v>
      </c>
      <c r="O912" s="360">
        <f t="shared" si="501"/>
        <v>0</v>
      </c>
      <c r="P912" s="360">
        <f t="shared" si="501"/>
        <v>0</v>
      </c>
      <c r="Q912" s="360">
        <f t="shared" si="501"/>
        <v>0</v>
      </c>
      <c r="R912" s="360">
        <f t="shared" si="501"/>
        <v>0</v>
      </c>
      <c r="S912" s="360">
        <f t="shared" si="501"/>
        <v>0</v>
      </c>
      <c r="T912" s="360">
        <f t="shared" si="501"/>
        <v>0</v>
      </c>
      <c r="U912" s="360">
        <f t="shared" si="501"/>
        <v>0</v>
      </c>
      <c r="V912" s="360">
        <f t="shared" si="501"/>
        <v>0</v>
      </c>
      <c r="W912" s="360">
        <f t="shared" si="501"/>
        <v>0</v>
      </c>
      <c r="X912" s="360">
        <f t="shared" si="501"/>
        <v>0</v>
      </c>
      <c r="Y912" s="360">
        <f t="shared" si="501"/>
        <v>0</v>
      </c>
      <c r="Z912" s="360">
        <f t="shared" si="501"/>
        <v>0</v>
      </c>
      <c r="AA912" s="360">
        <f t="shared" si="501"/>
        <v>0</v>
      </c>
      <c r="AB912" s="360">
        <f t="shared" si="501"/>
        <v>0</v>
      </c>
      <c r="AC912" s="360">
        <f t="shared" si="501"/>
        <v>0</v>
      </c>
      <c r="AD912" s="360">
        <f t="shared" si="501"/>
        <v>0</v>
      </c>
      <c r="AE912" s="360">
        <f t="shared" si="501"/>
        <v>0</v>
      </c>
      <c r="AF912" s="360">
        <f t="shared" si="501"/>
        <v>0</v>
      </c>
      <c r="AG912" s="360">
        <f t="shared" si="501"/>
        <v>0</v>
      </c>
      <c r="AH912" s="360">
        <f t="shared" si="501"/>
        <v>0</v>
      </c>
      <c r="AI912" s="360">
        <f t="shared" si="501"/>
        <v>0</v>
      </c>
      <c r="AJ912" s="360">
        <f t="shared" si="501"/>
        <v>0</v>
      </c>
    </row>
    <row r="913" spans="4:36" outlineLevel="1" x14ac:dyDescent="0.3">
      <c r="D913" s="70">
        <f t="shared" si="497"/>
        <v>6</v>
      </c>
      <c r="E913" s="144" t="s">
        <v>893</v>
      </c>
      <c r="F913" s="144" t="s">
        <v>890</v>
      </c>
      <c r="G913" s="144" t="s">
        <v>723</v>
      </c>
      <c r="H913" s="144" t="s">
        <v>374</v>
      </c>
      <c r="J913" s="144">
        <f t="shared" si="495"/>
        <v>2760</v>
      </c>
      <c r="L913" s="360">
        <f t="shared" ref="L913:AJ913" si="502">+L331</f>
        <v>60</v>
      </c>
      <c r="M913" s="360">
        <f t="shared" si="502"/>
        <v>77</v>
      </c>
      <c r="N913" s="360">
        <f t="shared" si="502"/>
        <v>60</v>
      </c>
      <c r="O913" s="360">
        <f t="shared" si="502"/>
        <v>60</v>
      </c>
      <c r="P913" s="360">
        <f t="shared" si="502"/>
        <v>60</v>
      </c>
      <c r="Q913" s="360">
        <f t="shared" si="502"/>
        <v>60</v>
      </c>
      <c r="R913" s="360">
        <f t="shared" si="502"/>
        <v>77</v>
      </c>
      <c r="S913" s="360">
        <f t="shared" si="502"/>
        <v>60</v>
      </c>
      <c r="T913" s="360">
        <f t="shared" si="502"/>
        <v>60</v>
      </c>
      <c r="U913" s="360">
        <f t="shared" si="502"/>
        <v>60</v>
      </c>
      <c r="V913" s="360">
        <f t="shared" si="502"/>
        <v>60</v>
      </c>
      <c r="W913" s="360">
        <f t="shared" si="502"/>
        <v>60</v>
      </c>
      <c r="X913" s="360">
        <f t="shared" si="502"/>
        <v>60</v>
      </c>
      <c r="Y913" s="360">
        <f t="shared" si="502"/>
        <v>60</v>
      </c>
      <c r="Z913" s="360">
        <f t="shared" si="502"/>
        <v>1269</v>
      </c>
      <c r="AA913" s="360">
        <f t="shared" si="502"/>
        <v>60</v>
      </c>
      <c r="AB913" s="360">
        <f t="shared" si="502"/>
        <v>60</v>
      </c>
      <c r="AC913" s="360">
        <f t="shared" si="502"/>
        <v>60</v>
      </c>
      <c r="AD913" s="360">
        <f t="shared" si="502"/>
        <v>60</v>
      </c>
      <c r="AE913" s="360">
        <f t="shared" si="502"/>
        <v>60</v>
      </c>
      <c r="AF913" s="360">
        <f t="shared" si="502"/>
        <v>60</v>
      </c>
      <c r="AG913" s="360">
        <f t="shared" si="502"/>
        <v>60</v>
      </c>
      <c r="AH913" s="360">
        <f t="shared" si="502"/>
        <v>77</v>
      </c>
      <c r="AI913" s="360">
        <f t="shared" si="502"/>
        <v>60</v>
      </c>
      <c r="AJ913" s="360">
        <f t="shared" si="502"/>
        <v>60</v>
      </c>
    </row>
    <row r="914" spans="4:36" outlineLevel="1" x14ac:dyDescent="0.3">
      <c r="D914" s="70">
        <f t="shared" si="497"/>
        <v>7</v>
      </c>
      <c r="E914" s="144" t="s">
        <v>892</v>
      </c>
      <c r="F914" s="144" t="s">
        <v>890</v>
      </c>
      <c r="G914" s="144" t="s">
        <v>723</v>
      </c>
      <c r="H914" s="144" t="s">
        <v>374</v>
      </c>
      <c r="J914" s="144">
        <f t="shared" si="495"/>
        <v>7947</v>
      </c>
      <c r="L914" s="360">
        <f t="shared" ref="L914:AJ914" si="503">+L332</f>
        <v>240</v>
      </c>
      <c r="M914" s="360">
        <f t="shared" si="503"/>
        <v>240</v>
      </c>
      <c r="N914" s="360">
        <f t="shared" si="503"/>
        <v>240</v>
      </c>
      <c r="O914" s="360">
        <f t="shared" si="503"/>
        <v>240</v>
      </c>
      <c r="P914" s="360">
        <f t="shared" si="503"/>
        <v>240</v>
      </c>
      <c r="Q914" s="360">
        <f t="shared" si="503"/>
        <v>240</v>
      </c>
      <c r="R914" s="360">
        <f t="shared" si="503"/>
        <v>240</v>
      </c>
      <c r="S914" s="360">
        <f t="shared" si="503"/>
        <v>240</v>
      </c>
      <c r="T914" s="360">
        <f t="shared" si="503"/>
        <v>240</v>
      </c>
      <c r="U914" s="360">
        <f t="shared" si="503"/>
        <v>240</v>
      </c>
      <c r="V914" s="360">
        <f t="shared" si="503"/>
        <v>240</v>
      </c>
      <c r="W914" s="360">
        <f t="shared" si="503"/>
        <v>240</v>
      </c>
      <c r="X914" s="360">
        <f t="shared" si="503"/>
        <v>240</v>
      </c>
      <c r="Y914" s="360">
        <f t="shared" si="503"/>
        <v>240</v>
      </c>
      <c r="Z914" s="360">
        <f t="shared" si="503"/>
        <v>2187</v>
      </c>
      <c r="AA914" s="360">
        <f t="shared" si="503"/>
        <v>240</v>
      </c>
      <c r="AB914" s="360">
        <f t="shared" si="503"/>
        <v>240</v>
      </c>
      <c r="AC914" s="360">
        <f t="shared" si="503"/>
        <v>240</v>
      </c>
      <c r="AD914" s="360">
        <f t="shared" si="503"/>
        <v>240</v>
      </c>
      <c r="AE914" s="360">
        <f t="shared" si="503"/>
        <v>240</v>
      </c>
      <c r="AF914" s="360">
        <f t="shared" si="503"/>
        <v>240</v>
      </c>
      <c r="AG914" s="360">
        <f t="shared" si="503"/>
        <v>240</v>
      </c>
      <c r="AH914" s="360">
        <f t="shared" si="503"/>
        <v>240</v>
      </c>
      <c r="AI914" s="360">
        <f t="shared" si="503"/>
        <v>240</v>
      </c>
      <c r="AJ914" s="360">
        <f t="shared" si="503"/>
        <v>240</v>
      </c>
    </row>
    <row r="915" spans="4:36" outlineLevel="1" x14ac:dyDescent="0.3">
      <c r="D915" s="70">
        <f t="shared" si="497"/>
        <v>8</v>
      </c>
      <c r="E915" s="144" t="s">
        <v>891</v>
      </c>
      <c r="F915" s="144" t="s">
        <v>890</v>
      </c>
      <c r="G915" s="144" t="s">
        <v>723</v>
      </c>
      <c r="H915" s="144" t="s">
        <v>374</v>
      </c>
      <c r="J915" s="144">
        <f t="shared" si="495"/>
        <v>11021</v>
      </c>
      <c r="L915" s="360">
        <f t="shared" ref="L915:AJ915" si="504">+L333</f>
        <v>420</v>
      </c>
      <c r="M915" s="360">
        <f t="shared" si="504"/>
        <v>420</v>
      </c>
      <c r="N915" s="360">
        <f t="shared" si="504"/>
        <v>420</v>
      </c>
      <c r="O915" s="360">
        <f t="shared" si="504"/>
        <v>420</v>
      </c>
      <c r="P915" s="360">
        <f t="shared" si="504"/>
        <v>420</v>
      </c>
      <c r="Q915" s="360">
        <f t="shared" si="504"/>
        <v>420</v>
      </c>
      <c r="R915" s="360">
        <f t="shared" si="504"/>
        <v>420</v>
      </c>
      <c r="S915" s="360">
        <f t="shared" si="504"/>
        <v>420</v>
      </c>
      <c r="T915" s="360">
        <f t="shared" si="504"/>
        <v>420</v>
      </c>
      <c r="U915" s="360">
        <f t="shared" si="504"/>
        <v>420</v>
      </c>
      <c r="V915" s="360">
        <f t="shared" si="504"/>
        <v>420</v>
      </c>
      <c r="W915" s="360">
        <f t="shared" si="504"/>
        <v>420</v>
      </c>
      <c r="X915" s="360">
        <f t="shared" si="504"/>
        <v>420</v>
      </c>
      <c r="Y915" s="360">
        <f t="shared" si="504"/>
        <v>420</v>
      </c>
      <c r="Z915" s="360">
        <f t="shared" si="504"/>
        <v>941</v>
      </c>
      <c r="AA915" s="360">
        <f t="shared" si="504"/>
        <v>420</v>
      </c>
      <c r="AB915" s="360">
        <f t="shared" si="504"/>
        <v>420</v>
      </c>
      <c r="AC915" s="360">
        <f t="shared" si="504"/>
        <v>420</v>
      </c>
      <c r="AD915" s="360">
        <f t="shared" si="504"/>
        <v>420</v>
      </c>
      <c r="AE915" s="360">
        <f t="shared" si="504"/>
        <v>420</v>
      </c>
      <c r="AF915" s="360">
        <f t="shared" si="504"/>
        <v>420</v>
      </c>
      <c r="AG915" s="360">
        <f t="shared" si="504"/>
        <v>420</v>
      </c>
      <c r="AH915" s="360">
        <f t="shared" si="504"/>
        <v>420</v>
      </c>
      <c r="AI915" s="360">
        <f t="shared" si="504"/>
        <v>420</v>
      </c>
      <c r="AJ915" s="360">
        <f t="shared" si="504"/>
        <v>420</v>
      </c>
    </row>
    <row r="916" spans="4:36" outlineLevel="1" x14ac:dyDescent="0.3">
      <c r="D916" s="70">
        <f t="shared" si="497"/>
        <v>9</v>
      </c>
      <c r="E916" s="144" t="s">
        <v>889</v>
      </c>
      <c r="F916" s="144" t="s">
        <v>888</v>
      </c>
      <c r="G916" s="144" t="s">
        <v>723</v>
      </c>
      <c r="H916" s="144" t="s">
        <v>374</v>
      </c>
      <c r="J916" s="144">
        <f t="shared" si="495"/>
        <v>3081</v>
      </c>
      <c r="L916" s="360">
        <f t="shared" ref="L916:AJ916" si="505">+L368</f>
        <v>120</v>
      </c>
      <c r="M916" s="360">
        <f t="shared" si="505"/>
        <v>121</v>
      </c>
      <c r="N916" s="360">
        <f t="shared" si="505"/>
        <v>120</v>
      </c>
      <c r="O916" s="360">
        <f t="shared" si="505"/>
        <v>120</v>
      </c>
      <c r="P916" s="360">
        <f t="shared" si="505"/>
        <v>120</v>
      </c>
      <c r="Q916" s="360">
        <f t="shared" si="505"/>
        <v>120</v>
      </c>
      <c r="R916" s="360">
        <f t="shared" si="505"/>
        <v>121</v>
      </c>
      <c r="S916" s="360">
        <f t="shared" si="505"/>
        <v>120</v>
      </c>
      <c r="T916" s="360">
        <f t="shared" si="505"/>
        <v>120</v>
      </c>
      <c r="U916" s="360">
        <f t="shared" si="505"/>
        <v>120</v>
      </c>
      <c r="V916" s="360">
        <f t="shared" si="505"/>
        <v>120</v>
      </c>
      <c r="W916" s="360">
        <f t="shared" si="505"/>
        <v>120</v>
      </c>
      <c r="X916" s="360">
        <f t="shared" si="505"/>
        <v>120</v>
      </c>
      <c r="Y916" s="360">
        <f t="shared" si="505"/>
        <v>120</v>
      </c>
      <c r="Z916" s="360">
        <f t="shared" si="505"/>
        <v>198</v>
      </c>
      <c r="AA916" s="360">
        <f t="shared" si="505"/>
        <v>120</v>
      </c>
      <c r="AB916" s="360">
        <f t="shared" si="505"/>
        <v>120</v>
      </c>
      <c r="AC916" s="360">
        <f t="shared" si="505"/>
        <v>120</v>
      </c>
      <c r="AD916" s="360">
        <f t="shared" si="505"/>
        <v>120</v>
      </c>
      <c r="AE916" s="360">
        <f t="shared" si="505"/>
        <v>120</v>
      </c>
      <c r="AF916" s="360">
        <f t="shared" si="505"/>
        <v>120</v>
      </c>
      <c r="AG916" s="360">
        <f t="shared" si="505"/>
        <v>120</v>
      </c>
      <c r="AH916" s="360">
        <f t="shared" si="505"/>
        <v>121</v>
      </c>
      <c r="AI916" s="360">
        <f t="shared" si="505"/>
        <v>120</v>
      </c>
      <c r="AJ916" s="360">
        <f t="shared" si="505"/>
        <v>120</v>
      </c>
    </row>
    <row r="917" spans="4:36" outlineLevel="1" x14ac:dyDescent="0.3">
      <c r="D917" s="70">
        <f t="shared" si="497"/>
        <v>10</v>
      </c>
      <c r="E917" s="144" t="s">
        <v>887</v>
      </c>
      <c r="F917" s="144" t="s">
        <v>884</v>
      </c>
      <c r="G917" s="144" t="s">
        <v>704</v>
      </c>
      <c r="H917" s="144" t="s">
        <v>374</v>
      </c>
      <c r="J917" s="144">
        <f t="shared" si="495"/>
        <v>337</v>
      </c>
      <c r="L917" s="360">
        <f t="shared" ref="L917:AJ917" si="506">+L547</f>
        <v>10</v>
      </c>
      <c r="M917" s="360">
        <f t="shared" si="506"/>
        <v>10</v>
      </c>
      <c r="N917" s="360">
        <f t="shared" si="506"/>
        <v>10</v>
      </c>
      <c r="O917" s="360">
        <f t="shared" si="506"/>
        <v>10</v>
      </c>
      <c r="P917" s="360">
        <f t="shared" si="506"/>
        <v>10</v>
      </c>
      <c r="Q917" s="360">
        <f t="shared" si="506"/>
        <v>10</v>
      </c>
      <c r="R917" s="360">
        <f t="shared" si="506"/>
        <v>10</v>
      </c>
      <c r="S917" s="360">
        <f t="shared" si="506"/>
        <v>10</v>
      </c>
      <c r="T917" s="360">
        <f t="shared" si="506"/>
        <v>10</v>
      </c>
      <c r="U917" s="360">
        <f t="shared" si="506"/>
        <v>10</v>
      </c>
      <c r="V917" s="360">
        <f t="shared" si="506"/>
        <v>10</v>
      </c>
      <c r="W917" s="360">
        <f t="shared" si="506"/>
        <v>10</v>
      </c>
      <c r="X917" s="360">
        <f t="shared" si="506"/>
        <v>10</v>
      </c>
      <c r="Y917" s="360">
        <f t="shared" si="506"/>
        <v>10</v>
      </c>
      <c r="Z917" s="360">
        <f t="shared" si="506"/>
        <v>97</v>
      </c>
      <c r="AA917" s="360">
        <f t="shared" si="506"/>
        <v>10</v>
      </c>
      <c r="AB917" s="360">
        <f t="shared" si="506"/>
        <v>10</v>
      </c>
      <c r="AC917" s="360">
        <f t="shared" si="506"/>
        <v>10</v>
      </c>
      <c r="AD917" s="360">
        <f t="shared" si="506"/>
        <v>10</v>
      </c>
      <c r="AE917" s="360">
        <f t="shared" si="506"/>
        <v>10</v>
      </c>
      <c r="AF917" s="360">
        <f t="shared" si="506"/>
        <v>10</v>
      </c>
      <c r="AG917" s="360">
        <f t="shared" si="506"/>
        <v>10</v>
      </c>
      <c r="AH917" s="360">
        <f t="shared" si="506"/>
        <v>10</v>
      </c>
      <c r="AI917" s="360">
        <f t="shared" si="506"/>
        <v>10</v>
      </c>
      <c r="AJ917" s="360">
        <f t="shared" si="506"/>
        <v>10</v>
      </c>
    </row>
    <row r="918" spans="4:36" outlineLevel="1" x14ac:dyDescent="0.3">
      <c r="D918" s="70">
        <f t="shared" si="497"/>
        <v>11</v>
      </c>
      <c r="E918" s="144" t="s">
        <v>886</v>
      </c>
      <c r="F918" s="144" t="s">
        <v>884</v>
      </c>
      <c r="G918" s="144" t="s">
        <v>704</v>
      </c>
      <c r="H918" s="144" t="s">
        <v>374</v>
      </c>
      <c r="J918" s="144">
        <f t="shared" si="495"/>
        <v>1532</v>
      </c>
      <c r="L918" s="360">
        <f t="shared" ref="L918:AJ918" si="507">+L548</f>
        <v>40</v>
      </c>
      <c r="M918" s="360">
        <f t="shared" si="507"/>
        <v>41</v>
      </c>
      <c r="N918" s="360">
        <f t="shared" si="507"/>
        <v>40</v>
      </c>
      <c r="O918" s="360">
        <f t="shared" si="507"/>
        <v>40</v>
      </c>
      <c r="P918" s="360">
        <f t="shared" si="507"/>
        <v>40</v>
      </c>
      <c r="Q918" s="360">
        <f t="shared" si="507"/>
        <v>40</v>
      </c>
      <c r="R918" s="360">
        <f t="shared" si="507"/>
        <v>41</v>
      </c>
      <c r="S918" s="360">
        <f t="shared" si="507"/>
        <v>40</v>
      </c>
      <c r="T918" s="360">
        <f t="shared" si="507"/>
        <v>40</v>
      </c>
      <c r="U918" s="360">
        <f t="shared" si="507"/>
        <v>40</v>
      </c>
      <c r="V918" s="360">
        <f t="shared" si="507"/>
        <v>40</v>
      </c>
      <c r="W918" s="360">
        <f t="shared" si="507"/>
        <v>40</v>
      </c>
      <c r="X918" s="360">
        <f t="shared" si="507"/>
        <v>40</v>
      </c>
      <c r="Y918" s="360">
        <f t="shared" si="507"/>
        <v>40</v>
      </c>
      <c r="Z918" s="360">
        <f t="shared" si="507"/>
        <v>569</v>
      </c>
      <c r="AA918" s="360">
        <f t="shared" si="507"/>
        <v>40</v>
      </c>
      <c r="AB918" s="360">
        <f t="shared" si="507"/>
        <v>40</v>
      </c>
      <c r="AC918" s="360">
        <f t="shared" si="507"/>
        <v>40</v>
      </c>
      <c r="AD918" s="360">
        <f t="shared" si="507"/>
        <v>40</v>
      </c>
      <c r="AE918" s="360">
        <f t="shared" si="507"/>
        <v>40</v>
      </c>
      <c r="AF918" s="360">
        <f t="shared" si="507"/>
        <v>40</v>
      </c>
      <c r="AG918" s="360">
        <f t="shared" si="507"/>
        <v>40</v>
      </c>
      <c r="AH918" s="360">
        <f t="shared" si="507"/>
        <v>41</v>
      </c>
      <c r="AI918" s="360">
        <f t="shared" si="507"/>
        <v>40</v>
      </c>
      <c r="AJ918" s="360">
        <f t="shared" si="507"/>
        <v>40</v>
      </c>
    </row>
    <row r="919" spans="4:36" outlineLevel="1" x14ac:dyDescent="0.3">
      <c r="D919" s="70">
        <f t="shared" si="497"/>
        <v>12</v>
      </c>
      <c r="E919" s="144" t="s">
        <v>885</v>
      </c>
      <c r="F919" s="144" t="s">
        <v>884</v>
      </c>
      <c r="G919" s="144" t="s">
        <v>704</v>
      </c>
      <c r="H919" s="144" t="s">
        <v>374</v>
      </c>
      <c r="J919" s="144">
        <f t="shared" si="495"/>
        <v>1979</v>
      </c>
      <c r="L919" s="360">
        <f t="shared" ref="L919:AJ919" si="508">+L549</f>
        <v>70</v>
      </c>
      <c r="M919" s="360">
        <f t="shared" si="508"/>
        <v>70</v>
      </c>
      <c r="N919" s="360">
        <f t="shared" si="508"/>
        <v>70</v>
      </c>
      <c r="O919" s="360">
        <f t="shared" si="508"/>
        <v>70</v>
      </c>
      <c r="P919" s="360">
        <f t="shared" si="508"/>
        <v>70</v>
      </c>
      <c r="Q919" s="360">
        <f t="shared" si="508"/>
        <v>70</v>
      </c>
      <c r="R919" s="360">
        <f t="shared" si="508"/>
        <v>70</v>
      </c>
      <c r="S919" s="360">
        <f t="shared" si="508"/>
        <v>70</v>
      </c>
      <c r="T919" s="360">
        <f t="shared" si="508"/>
        <v>70</v>
      </c>
      <c r="U919" s="360">
        <f t="shared" si="508"/>
        <v>70</v>
      </c>
      <c r="V919" s="360">
        <f t="shared" si="508"/>
        <v>70</v>
      </c>
      <c r="W919" s="360">
        <f t="shared" si="508"/>
        <v>70</v>
      </c>
      <c r="X919" s="360">
        <f t="shared" si="508"/>
        <v>70</v>
      </c>
      <c r="Y919" s="360">
        <f t="shared" si="508"/>
        <v>70</v>
      </c>
      <c r="Z919" s="360">
        <f t="shared" si="508"/>
        <v>299</v>
      </c>
      <c r="AA919" s="360">
        <f t="shared" si="508"/>
        <v>70</v>
      </c>
      <c r="AB919" s="360">
        <f t="shared" si="508"/>
        <v>70</v>
      </c>
      <c r="AC919" s="360">
        <f t="shared" si="508"/>
        <v>70</v>
      </c>
      <c r="AD919" s="360">
        <f t="shared" si="508"/>
        <v>70</v>
      </c>
      <c r="AE919" s="360">
        <f t="shared" si="508"/>
        <v>70</v>
      </c>
      <c r="AF919" s="360">
        <f t="shared" si="508"/>
        <v>70</v>
      </c>
      <c r="AG919" s="360">
        <f t="shared" si="508"/>
        <v>70</v>
      </c>
      <c r="AH919" s="360">
        <f t="shared" si="508"/>
        <v>70</v>
      </c>
      <c r="AI919" s="360">
        <f t="shared" si="508"/>
        <v>70</v>
      </c>
      <c r="AJ919" s="360">
        <f t="shared" si="508"/>
        <v>70</v>
      </c>
    </row>
    <row r="920" spans="4:36" outlineLevel="1" x14ac:dyDescent="0.3">
      <c r="D920" s="70">
        <f t="shared" si="497"/>
        <v>13</v>
      </c>
      <c r="E920" s="144" t="s">
        <v>883</v>
      </c>
      <c r="F920" s="144" t="s">
        <v>882</v>
      </c>
      <c r="G920" s="144" t="s">
        <v>704</v>
      </c>
      <c r="H920" s="144" t="s">
        <v>374</v>
      </c>
      <c r="J920" s="144">
        <f t="shared" si="495"/>
        <v>860689</v>
      </c>
      <c r="L920" s="360">
        <f t="shared" ref="L920:AJ920" si="509">+L614</f>
        <v>30720</v>
      </c>
      <c r="M920" s="360">
        <f t="shared" si="509"/>
        <v>30751</v>
      </c>
      <c r="N920" s="360">
        <f t="shared" si="509"/>
        <v>30720</v>
      </c>
      <c r="O920" s="360">
        <f t="shared" si="509"/>
        <v>30720</v>
      </c>
      <c r="P920" s="360">
        <f t="shared" si="509"/>
        <v>30720</v>
      </c>
      <c r="Q920" s="360">
        <f t="shared" si="509"/>
        <v>30720</v>
      </c>
      <c r="R920" s="360">
        <f t="shared" si="509"/>
        <v>30751</v>
      </c>
      <c r="S920" s="360">
        <f t="shared" si="509"/>
        <v>30720</v>
      </c>
      <c r="T920" s="360">
        <f t="shared" si="509"/>
        <v>30720</v>
      </c>
      <c r="U920" s="360">
        <f t="shared" si="509"/>
        <v>30720</v>
      </c>
      <c r="V920" s="360">
        <f t="shared" si="509"/>
        <v>30720</v>
      </c>
      <c r="W920" s="360">
        <f t="shared" si="509"/>
        <v>30720</v>
      </c>
      <c r="X920" s="360">
        <f t="shared" si="509"/>
        <v>30720</v>
      </c>
      <c r="Y920" s="360">
        <f t="shared" si="509"/>
        <v>30720</v>
      </c>
      <c r="Z920" s="360">
        <f t="shared" si="509"/>
        <v>123316</v>
      </c>
      <c r="AA920" s="360">
        <f t="shared" si="509"/>
        <v>30720</v>
      </c>
      <c r="AB920" s="360">
        <f t="shared" si="509"/>
        <v>30720</v>
      </c>
      <c r="AC920" s="360">
        <f t="shared" si="509"/>
        <v>30720</v>
      </c>
      <c r="AD920" s="360">
        <f t="shared" si="509"/>
        <v>30720</v>
      </c>
      <c r="AE920" s="360">
        <f t="shared" si="509"/>
        <v>30720</v>
      </c>
      <c r="AF920" s="360">
        <f t="shared" si="509"/>
        <v>30720</v>
      </c>
      <c r="AG920" s="360">
        <f t="shared" si="509"/>
        <v>30720</v>
      </c>
      <c r="AH920" s="360">
        <f t="shared" si="509"/>
        <v>30751</v>
      </c>
      <c r="AI920" s="360">
        <f t="shared" si="509"/>
        <v>30720</v>
      </c>
      <c r="AJ920" s="360">
        <f t="shared" si="509"/>
        <v>30720</v>
      </c>
    </row>
    <row r="921" spans="4:36" outlineLevel="1" x14ac:dyDescent="0.3">
      <c r="D921" s="70">
        <f t="shared" si="497"/>
        <v>14</v>
      </c>
      <c r="E921" s="144" t="s">
        <v>881</v>
      </c>
      <c r="F921" s="144" t="s">
        <v>880</v>
      </c>
      <c r="G921" s="144" t="s">
        <v>682</v>
      </c>
      <c r="H921" s="144" t="s">
        <v>374</v>
      </c>
      <c r="J921" s="144">
        <f t="shared" si="495"/>
        <v>3000</v>
      </c>
      <c r="L921" s="360">
        <f t="shared" ref="L921:AJ921" si="510">+L728</f>
        <v>120</v>
      </c>
      <c r="M921" s="360">
        <f t="shared" si="510"/>
        <v>120</v>
      </c>
      <c r="N921" s="360">
        <f t="shared" si="510"/>
        <v>120</v>
      </c>
      <c r="O921" s="360">
        <f t="shared" si="510"/>
        <v>120</v>
      </c>
      <c r="P921" s="360">
        <f t="shared" si="510"/>
        <v>120</v>
      </c>
      <c r="Q921" s="360">
        <f t="shared" si="510"/>
        <v>120</v>
      </c>
      <c r="R921" s="360">
        <f t="shared" si="510"/>
        <v>120</v>
      </c>
      <c r="S921" s="360">
        <f t="shared" si="510"/>
        <v>120</v>
      </c>
      <c r="T921" s="360">
        <f t="shared" si="510"/>
        <v>120</v>
      </c>
      <c r="U921" s="360">
        <f t="shared" si="510"/>
        <v>120</v>
      </c>
      <c r="V921" s="360">
        <f t="shared" si="510"/>
        <v>120</v>
      </c>
      <c r="W921" s="360">
        <f t="shared" si="510"/>
        <v>120</v>
      </c>
      <c r="X921" s="360">
        <f t="shared" si="510"/>
        <v>120</v>
      </c>
      <c r="Y921" s="360">
        <f t="shared" si="510"/>
        <v>120</v>
      </c>
      <c r="Z921" s="360">
        <f t="shared" si="510"/>
        <v>120</v>
      </c>
      <c r="AA921" s="360">
        <f t="shared" si="510"/>
        <v>120</v>
      </c>
      <c r="AB921" s="360">
        <f t="shared" si="510"/>
        <v>120</v>
      </c>
      <c r="AC921" s="360">
        <f t="shared" si="510"/>
        <v>120</v>
      </c>
      <c r="AD921" s="360">
        <f t="shared" si="510"/>
        <v>120</v>
      </c>
      <c r="AE921" s="360">
        <f t="shared" si="510"/>
        <v>120</v>
      </c>
      <c r="AF921" s="360">
        <f t="shared" si="510"/>
        <v>120</v>
      </c>
      <c r="AG921" s="360">
        <f t="shared" si="510"/>
        <v>120</v>
      </c>
      <c r="AH921" s="360">
        <f t="shared" si="510"/>
        <v>120</v>
      </c>
      <c r="AI921" s="360">
        <f t="shared" si="510"/>
        <v>120</v>
      </c>
      <c r="AJ921" s="360">
        <f t="shared" si="510"/>
        <v>120</v>
      </c>
    </row>
    <row r="922" spans="4:36" outlineLevel="1" x14ac:dyDescent="0.3">
      <c r="D922" s="70">
        <f t="shared" si="497"/>
        <v>15</v>
      </c>
      <c r="E922" s="144" t="s">
        <v>879</v>
      </c>
      <c r="F922" s="144" t="s">
        <v>878</v>
      </c>
      <c r="G922" s="144" t="s">
        <v>877</v>
      </c>
      <c r="H922" s="144" t="s">
        <v>163</v>
      </c>
      <c r="J922" s="144">
        <f t="shared" si="495"/>
        <v>4817</v>
      </c>
      <c r="L922" s="360">
        <f t="shared" ref="L922:AJ922" si="511">+L812</f>
        <v>120</v>
      </c>
      <c r="M922" s="360">
        <f t="shared" si="511"/>
        <v>120</v>
      </c>
      <c r="N922" s="360">
        <f t="shared" si="511"/>
        <v>120</v>
      </c>
      <c r="O922" s="360">
        <f t="shared" si="511"/>
        <v>197</v>
      </c>
      <c r="P922" s="360">
        <f t="shared" si="511"/>
        <v>120</v>
      </c>
      <c r="Q922" s="360">
        <f t="shared" si="511"/>
        <v>120</v>
      </c>
      <c r="R922" s="360">
        <f t="shared" si="511"/>
        <v>120</v>
      </c>
      <c r="S922" s="360">
        <f t="shared" si="511"/>
        <v>120</v>
      </c>
      <c r="T922" s="360">
        <f t="shared" si="511"/>
        <v>120</v>
      </c>
      <c r="U922" s="360">
        <f t="shared" si="511"/>
        <v>120</v>
      </c>
      <c r="V922" s="360">
        <f t="shared" si="511"/>
        <v>137</v>
      </c>
      <c r="W922" s="360">
        <f t="shared" si="511"/>
        <v>126</v>
      </c>
      <c r="X922" s="360">
        <f t="shared" si="511"/>
        <v>138</v>
      </c>
      <c r="Y922" s="360">
        <f t="shared" si="511"/>
        <v>120</v>
      </c>
      <c r="Z922" s="360">
        <f t="shared" si="511"/>
        <v>1701</v>
      </c>
      <c r="AA922" s="360">
        <f t="shared" si="511"/>
        <v>120</v>
      </c>
      <c r="AB922" s="360">
        <f t="shared" si="511"/>
        <v>120</v>
      </c>
      <c r="AC922" s="360">
        <f t="shared" si="511"/>
        <v>120</v>
      </c>
      <c r="AD922" s="360">
        <f t="shared" si="511"/>
        <v>197</v>
      </c>
      <c r="AE922" s="360">
        <f t="shared" si="511"/>
        <v>161</v>
      </c>
      <c r="AF922" s="360">
        <f t="shared" si="511"/>
        <v>120</v>
      </c>
      <c r="AG922" s="360">
        <f t="shared" si="511"/>
        <v>120</v>
      </c>
      <c r="AH922" s="360">
        <f t="shared" si="511"/>
        <v>120</v>
      </c>
      <c r="AI922" s="360">
        <f t="shared" si="511"/>
        <v>120</v>
      </c>
      <c r="AJ922" s="360">
        <f t="shared" si="511"/>
        <v>120</v>
      </c>
    </row>
    <row r="923" spans="4:36" outlineLevel="1" x14ac:dyDescent="0.3">
      <c r="D923" s="70">
        <f t="shared" si="497"/>
        <v>16</v>
      </c>
      <c r="E923" s="144" t="s">
        <v>876</v>
      </c>
      <c r="F923" s="144" t="s">
        <v>873</v>
      </c>
      <c r="G923" s="144" t="s">
        <v>723</v>
      </c>
      <c r="H923" s="144" t="s">
        <v>374</v>
      </c>
      <c r="J923" s="144">
        <f t="shared" si="495"/>
        <v>9</v>
      </c>
      <c r="L923" s="360">
        <f t="shared" ref="L923:AJ923" si="512">+L849</f>
        <v>0</v>
      </c>
      <c r="M923" s="360">
        <f t="shared" si="512"/>
        <v>0</v>
      </c>
      <c r="N923" s="360">
        <f t="shared" si="512"/>
        <v>0</v>
      </c>
      <c r="O923" s="360">
        <f t="shared" si="512"/>
        <v>1</v>
      </c>
      <c r="P923" s="360">
        <f t="shared" si="512"/>
        <v>0</v>
      </c>
      <c r="Q923" s="360">
        <f t="shared" si="512"/>
        <v>0</v>
      </c>
      <c r="R923" s="360">
        <f t="shared" si="512"/>
        <v>1</v>
      </c>
      <c r="S923" s="360">
        <f t="shared" si="512"/>
        <v>0</v>
      </c>
      <c r="T923" s="360">
        <f t="shared" si="512"/>
        <v>0</v>
      </c>
      <c r="U923" s="360">
        <f t="shared" si="512"/>
        <v>0</v>
      </c>
      <c r="V923" s="360">
        <f t="shared" si="512"/>
        <v>0</v>
      </c>
      <c r="W923" s="360">
        <f t="shared" si="512"/>
        <v>1</v>
      </c>
      <c r="X923" s="360">
        <f t="shared" si="512"/>
        <v>1</v>
      </c>
      <c r="Y923" s="360">
        <f t="shared" si="512"/>
        <v>1</v>
      </c>
      <c r="Z923" s="360">
        <f t="shared" si="512"/>
        <v>3</v>
      </c>
      <c r="AA923" s="360">
        <f t="shared" si="512"/>
        <v>1</v>
      </c>
      <c r="AB923" s="360">
        <f t="shared" si="512"/>
        <v>0</v>
      </c>
      <c r="AC923" s="360">
        <f t="shared" si="512"/>
        <v>0</v>
      </c>
      <c r="AD923" s="360">
        <f t="shared" si="512"/>
        <v>0</v>
      </c>
      <c r="AE923" s="360">
        <f t="shared" si="512"/>
        <v>0</v>
      </c>
      <c r="AF923" s="360">
        <f t="shared" si="512"/>
        <v>0</v>
      </c>
      <c r="AG923" s="360">
        <f t="shared" si="512"/>
        <v>0</v>
      </c>
      <c r="AH923" s="360">
        <f t="shared" si="512"/>
        <v>0</v>
      </c>
      <c r="AI923" s="360">
        <f t="shared" si="512"/>
        <v>0</v>
      </c>
      <c r="AJ923" s="360">
        <f t="shared" si="512"/>
        <v>0</v>
      </c>
    </row>
    <row r="924" spans="4:36" outlineLevel="1" x14ac:dyDescent="0.3">
      <c r="D924" s="70">
        <f t="shared" si="497"/>
        <v>17</v>
      </c>
      <c r="E924" s="144" t="s">
        <v>875</v>
      </c>
      <c r="F924" s="144" t="s">
        <v>873</v>
      </c>
      <c r="G924" s="144" t="s">
        <v>723</v>
      </c>
      <c r="H924" s="144" t="s">
        <v>374</v>
      </c>
      <c r="J924" s="144">
        <f t="shared" si="495"/>
        <v>0</v>
      </c>
      <c r="L924" s="360">
        <f t="shared" ref="L924:AJ924" si="513">+L850</f>
        <v>0</v>
      </c>
      <c r="M924" s="360">
        <f t="shared" si="513"/>
        <v>0</v>
      </c>
      <c r="N924" s="360">
        <f t="shared" si="513"/>
        <v>0</v>
      </c>
      <c r="O924" s="360">
        <f t="shared" si="513"/>
        <v>0</v>
      </c>
      <c r="P924" s="360">
        <f t="shared" si="513"/>
        <v>0</v>
      </c>
      <c r="Q924" s="360">
        <f t="shared" si="513"/>
        <v>0</v>
      </c>
      <c r="R924" s="360">
        <f t="shared" si="513"/>
        <v>0</v>
      </c>
      <c r="S924" s="360">
        <f t="shared" si="513"/>
        <v>0</v>
      </c>
      <c r="T924" s="360">
        <f t="shared" si="513"/>
        <v>0</v>
      </c>
      <c r="U924" s="360">
        <f t="shared" si="513"/>
        <v>0</v>
      </c>
      <c r="V924" s="360">
        <f t="shared" si="513"/>
        <v>0</v>
      </c>
      <c r="W924" s="360">
        <f t="shared" si="513"/>
        <v>0</v>
      </c>
      <c r="X924" s="360">
        <f t="shared" si="513"/>
        <v>0</v>
      </c>
      <c r="Y924" s="360">
        <f t="shared" si="513"/>
        <v>0</v>
      </c>
      <c r="Z924" s="360">
        <f t="shared" si="513"/>
        <v>0</v>
      </c>
      <c r="AA924" s="360">
        <f t="shared" si="513"/>
        <v>0</v>
      </c>
      <c r="AB924" s="360">
        <f t="shared" si="513"/>
        <v>0</v>
      </c>
      <c r="AC924" s="360">
        <f t="shared" si="513"/>
        <v>0</v>
      </c>
      <c r="AD924" s="360">
        <f t="shared" si="513"/>
        <v>0</v>
      </c>
      <c r="AE924" s="360">
        <f t="shared" si="513"/>
        <v>0</v>
      </c>
      <c r="AF924" s="360">
        <f t="shared" si="513"/>
        <v>0</v>
      </c>
      <c r="AG924" s="360">
        <f t="shared" si="513"/>
        <v>0</v>
      </c>
      <c r="AH924" s="360">
        <f t="shared" si="513"/>
        <v>0</v>
      </c>
      <c r="AI924" s="360">
        <f t="shared" si="513"/>
        <v>0</v>
      </c>
      <c r="AJ924" s="360">
        <f t="shared" si="513"/>
        <v>0</v>
      </c>
    </row>
    <row r="925" spans="4:36" outlineLevel="1" x14ac:dyDescent="0.3">
      <c r="D925" s="70">
        <f t="shared" si="497"/>
        <v>18</v>
      </c>
      <c r="E925" s="144" t="s">
        <v>874</v>
      </c>
      <c r="F925" s="144" t="s">
        <v>873</v>
      </c>
      <c r="G925" s="144" t="s">
        <v>723</v>
      </c>
      <c r="H925" s="144" t="s">
        <v>374</v>
      </c>
      <c r="J925" s="144">
        <f t="shared" si="495"/>
        <v>0</v>
      </c>
      <c r="L925" s="360">
        <f t="shared" ref="L925:AJ925" si="514">+L851</f>
        <v>0</v>
      </c>
      <c r="M925" s="360">
        <f t="shared" si="514"/>
        <v>0</v>
      </c>
      <c r="N925" s="360">
        <f t="shared" si="514"/>
        <v>0</v>
      </c>
      <c r="O925" s="360">
        <f t="shared" si="514"/>
        <v>0</v>
      </c>
      <c r="P925" s="360">
        <f t="shared" si="514"/>
        <v>0</v>
      </c>
      <c r="Q925" s="360">
        <f t="shared" si="514"/>
        <v>0</v>
      </c>
      <c r="R925" s="360">
        <f t="shared" si="514"/>
        <v>0</v>
      </c>
      <c r="S925" s="360">
        <f t="shared" si="514"/>
        <v>0</v>
      </c>
      <c r="T925" s="360">
        <f t="shared" si="514"/>
        <v>0</v>
      </c>
      <c r="U925" s="360">
        <f t="shared" si="514"/>
        <v>0</v>
      </c>
      <c r="V925" s="360">
        <f t="shared" si="514"/>
        <v>0</v>
      </c>
      <c r="W925" s="360">
        <f t="shared" si="514"/>
        <v>0</v>
      </c>
      <c r="X925" s="360">
        <f t="shared" si="514"/>
        <v>0</v>
      </c>
      <c r="Y925" s="360">
        <f t="shared" si="514"/>
        <v>0</v>
      </c>
      <c r="Z925" s="360">
        <f t="shared" si="514"/>
        <v>0</v>
      </c>
      <c r="AA925" s="360">
        <f t="shared" si="514"/>
        <v>0</v>
      </c>
      <c r="AB925" s="360">
        <f t="shared" si="514"/>
        <v>0</v>
      </c>
      <c r="AC925" s="360">
        <f t="shared" si="514"/>
        <v>0</v>
      </c>
      <c r="AD925" s="360">
        <f t="shared" si="514"/>
        <v>0</v>
      </c>
      <c r="AE925" s="360">
        <f t="shared" si="514"/>
        <v>0</v>
      </c>
      <c r="AF925" s="360">
        <f t="shared" si="514"/>
        <v>0</v>
      </c>
      <c r="AG925" s="360">
        <f t="shared" si="514"/>
        <v>0</v>
      </c>
      <c r="AH925" s="360">
        <f t="shared" si="514"/>
        <v>0</v>
      </c>
      <c r="AI925" s="360">
        <f t="shared" si="514"/>
        <v>0</v>
      </c>
      <c r="AJ925" s="360">
        <f t="shared" si="514"/>
        <v>0</v>
      </c>
    </row>
    <row r="926" spans="4:36" outlineLevel="1" x14ac:dyDescent="0.3">
      <c r="D926" s="70">
        <f t="shared" si="497"/>
        <v>19</v>
      </c>
      <c r="E926" s="144" t="s">
        <v>392</v>
      </c>
      <c r="F926" s="144" t="s">
        <v>873</v>
      </c>
      <c r="G926" s="144" t="s">
        <v>704</v>
      </c>
      <c r="H926" s="144" t="s">
        <v>101</v>
      </c>
      <c r="J926" s="144">
        <f t="shared" si="495"/>
        <v>0</v>
      </c>
      <c r="L926" s="360">
        <f t="shared" ref="L926:AJ926" si="515">+L901</f>
        <v>0</v>
      </c>
      <c r="M926" s="360">
        <f t="shared" si="515"/>
        <v>0</v>
      </c>
      <c r="N926" s="360">
        <f t="shared" si="515"/>
        <v>0</v>
      </c>
      <c r="O926" s="360">
        <f t="shared" si="515"/>
        <v>0</v>
      </c>
      <c r="P926" s="360">
        <f t="shared" si="515"/>
        <v>0</v>
      </c>
      <c r="Q926" s="360">
        <f t="shared" si="515"/>
        <v>0</v>
      </c>
      <c r="R926" s="360">
        <f t="shared" si="515"/>
        <v>0</v>
      </c>
      <c r="S926" s="360">
        <f t="shared" si="515"/>
        <v>0</v>
      </c>
      <c r="T926" s="360">
        <f t="shared" si="515"/>
        <v>0</v>
      </c>
      <c r="U926" s="360">
        <f t="shared" si="515"/>
        <v>0</v>
      </c>
      <c r="V926" s="360">
        <f t="shared" si="515"/>
        <v>0</v>
      </c>
      <c r="W926" s="360">
        <f t="shared" si="515"/>
        <v>0</v>
      </c>
      <c r="X926" s="360">
        <f t="shared" si="515"/>
        <v>0</v>
      </c>
      <c r="Y926" s="360">
        <f t="shared" si="515"/>
        <v>0</v>
      </c>
      <c r="Z926" s="360">
        <f t="shared" si="515"/>
        <v>0</v>
      </c>
      <c r="AA926" s="360">
        <f t="shared" si="515"/>
        <v>0</v>
      </c>
      <c r="AB926" s="360">
        <f t="shared" si="515"/>
        <v>0</v>
      </c>
      <c r="AC926" s="360">
        <f t="shared" si="515"/>
        <v>0</v>
      </c>
      <c r="AD926" s="360">
        <f t="shared" si="515"/>
        <v>0</v>
      </c>
      <c r="AE926" s="360">
        <f t="shared" si="515"/>
        <v>0</v>
      </c>
      <c r="AF926" s="360">
        <f t="shared" si="515"/>
        <v>0</v>
      </c>
      <c r="AG926" s="360">
        <f t="shared" si="515"/>
        <v>0</v>
      </c>
      <c r="AH926" s="360">
        <f t="shared" si="515"/>
        <v>0</v>
      </c>
      <c r="AI926" s="360">
        <f t="shared" si="515"/>
        <v>0</v>
      </c>
      <c r="AJ926" s="360">
        <f t="shared" si="515"/>
        <v>0</v>
      </c>
    </row>
    <row r="927" spans="4:36" outlineLevel="1" x14ac:dyDescent="0.3">
      <c r="D927" s="70">
        <f t="shared" si="497"/>
        <v>20</v>
      </c>
      <c r="E927" s="144" t="s">
        <v>393</v>
      </c>
      <c r="F927" s="144" t="s">
        <v>873</v>
      </c>
      <c r="G927" s="144" t="s">
        <v>704</v>
      </c>
      <c r="H927" s="144" t="s">
        <v>101</v>
      </c>
      <c r="J927" s="144">
        <f t="shared" si="495"/>
        <v>0</v>
      </c>
      <c r="L927" s="360">
        <f t="shared" ref="L927:AJ927" si="516">+L902</f>
        <v>0</v>
      </c>
      <c r="M927" s="360">
        <f t="shared" si="516"/>
        <v>0</v>
      </c>
      <c r="N927" s="360">
        <f t="shared" si="516"/>
        <v>0</v>
      </c>
      <c r="O927" s="360">
        <f t="shared" si="516"/>
        <v>0</v>
      </c>
      <c r="P927" s="360">
        <f t="shared" si="516"/>
        <v>0</v>
      </c>
      <c r="Q927" s="360">
        <f t="shared" si="516"/>
        <v>0</v>
      </c>
      <c r="R927" s="360">
        <f t="shared" si="516"/>
        <v>0</v>
      </c>
      <c r="S927" s="360">
        <f t="shared" si="516"/>
        <v>0</v>
      </c>
      <c r="T927" s="360">
        <f t="shared" si="516"/>
        <v>0</v>
      </c>
      <c r="U927" s="360">
        <f t="shared" si="516"/>
        <v>0</v>
      </c>
      <c r="V927" s="360">
        <f t="shared" si="516"/>
        <v>0</v>
      </c>
      <c r="W927" s="360">
        <f t="shared" si="516"/>
        <v>0</v>
      </c>
      <c r="X927" s="360">
        <f t="shared" si="516"/>
        <v>0</v>
      </c>
      <c r="Y927" s="360">
        <f t="shared" si="516"/>
        <v>0</v>
      </c>
      <c r="Z927" s="360">
        <f t="shared" si="516"/>
        <v>0</v>
      </c>
      <c r="AA927" s="360">
        <f t="shared" si="516"/>
        <v>0</v>
      </c>
      <c r="AB927" s="360">
        <f t="shared" si="516"/>
        <v>0</v>
      </c>
      <c r="AC927" s="360">
        <f t="shared" si="516"/>
        <v>0</v>
      </c>
      <c r="AD927" s="360">
        <f t="shared" si="516"/>
        <v>0</v>
      </c>
      <c r="AE927" s="360">
        <f t="shared" si="516"/>
        <v>0</v>
      </c>
      <c r="AF927" s="360">
        <f t="shared" si="516"/>
        <v>0</v>
      </c>
      <c r="AG927" s="360">
        <f t="shared" si="516"/>
        <v>0</v>
      </c>
      <c r="AH927" s="360">
        <f t="shared" si="516"/>
        <v>0</v>
      </c>
      <c r="AI927" s="360">
        <f t="shared" si="516"/>
        <v>0</v>
      </c>
      <c r="AJ927" s="360">
        <f t="shared" si="516"/>
        <v>0</v>
      </c>
    </row>
    <row r="928" spans="4:36" outlineLevel="1" x14ac:dyDescent="0.3">
      <c r="D928" s="70">
        <f t="shared" si="497"/>
        <v>21</v>
      </c>
      <c r="E928" s="144" t="s">
        <v>394</v>
      </c>
      <c r="F928" s="144" t="s">
        <v>873</v>
      </c>
      <c r="G928" s="144" t="s">
        <v>704</v>
      </c>
      <c r="H928" s="144" t="s">
        <v>101</v>
      </c>
      <c r="J928" s="144">
        <f t="shared" si="495"/>
        <v>7</v>
      </c>
      <c r="L928" s="360">
        <f t="shared" ref="L928:AJ928" si="517">+L903</f>
        <v>0</v>
      </c>
      <c r="M928" s="360">
        <f t="shared" si="517"/>
        <v>0</v>
      </c>
      <c r="N928" s="360">
        <f t="shared" si="517"/>
        <v>0</v>
      </c>
      <c r="O928" s="360">
        <f t="shared" si="517"/>
        <v>1</v>
      </c>
      <c r="P928" s="360">
        <f t="shared" si="517"/>
        <v>0</v>
      </c>
      <c r="Q928" s="360">
        <f t="shared" si="517"/>
        <v>0</v>
      </c>
      <c r="R928" s="360">
        <f t="shared" si="517"/>
        <v>1</v>
      </c>
      <c r="S928" s="360">
        <f t="shared" si="517"/>
        <v>0</v>
      </c>
      <c r="T928" s="360">
        <f t="shared" si="517"/>
        <v>0</v>
      </c>
      <c r="U928" s="360">
        <f t="shared" si="517"/>
        <v>0</v>
      </c>
      <c r="V928" s="360">
        <f t="shared" si="517"/>
        <v>0</v>
      </c>
      <c r="W928" s="360">
        <f t="shared" si="517"/>
        <v>1</v>
      </c>
      <c r="X928" s="360">
        <f t="shared" si="517"/>
        <v>1</v>
      </c>
      <c r="Y928" s="360">
        <f t="shared" si="517"/>
        <v>1</v>
      </c>
      <c r="Z928" s="360">
        <f t="shared" si="517"/>
        <v>1</v>
      </c>
      <c r="AA928" s="360">
        <f t="shared" si="517"/>
        <v>1</v>
      </c>
      <c r="AB928" s="360">
        <f t="shared" si="517"/>
        <v>0</v>
      </c>
      <c r="AC928" s="360">
        <f t="shared" si="517"/>
        <v>0</v>
      </c>
      <c r="AD928" s="360">
        <f t="shared" si="517"/>
        <v>0</v>
      </c>
      <c r="AE928" s="360">
        <f t="shared" si="517"/>
        <v>0</v>
      </c>
      <c r="AF928" s="360">
        <f t="shared" si="517"/>
        <v>0</v>
      </c>
      <c r="AG928" s="360">
        <f t="shared" si="517"/>
        <v>0</v>
      </c>
      <c r="AH928" s="360">
        <f t="shared" si="517"/>
        <v>0</v>
      </c>
      <c r="AI928" s="360">
        <f t="shared" si="517"/>
        <v>0</v>
      </c>
      <c r="AJ928" s="360">
        <f t="shared" si="517"/>
        <v>0</v>
      </c>
    </row>
    <row r="929" spans="4:36" outlineLevel="1" x14ac:dyDescent="0.3">
      <c r="D929" s="70">
        <f t="shared" si="497"/>
        <v>22</v>
      </c>
      <c r="E929" s="144" t="s">
        <v>101</v>
      </c>
      <c r="F929" s="144" t="s">
        <v>101</v>
      </c>
      <c r="G929" s="144" t="s">
        <v>101</v>
      </c>
      <c r="H929" s="144" t="s">
        <v>101</v>
      </c>
      <c r="J929" s="144">
        <f t="shared" si="495"/>
        <v>0</v>
      </c>
      <c r="L929" s="360"/>
      <c r="M929" s="360"/>
      <c r="N929" s="360"/>
      <c r="O929" s="360"/>
      <c r="P929" s="360"/>
      <c r="Q929" s="360"/>
      <c r="R929" s="360"/>
      <c r="S929" s="360"/>
      <c r="T929" s="360"/>
      <c r="U929" s="360"/>
      <c r="V929" s="360"/>
      <c r="W929" s="360"/>
      <c r="X929" s="360"/>
      <c r="Y929" s="360"/>
      <c r="Z929" s="360"/>
      <c r="AA929" s="360"/>
      <c r="AB929" s="360"/>
      <c r="AC929" s="360"/>
      <c r="AD929" s="360"/>
      <c r="AE929" s="360"/>
      <c r="AF929" s="360"/>
      <c r="AG929" s="360"/>
      <c r="AH929" s="360"/>
      <c r="AI929" s="360"/>
      <c r="AJ929" s="360"/>
    </row>
    <row r="930" spans="4:36" outlineLevel="1" x14ac:dyDescent="0.3">
      <c r="D930" s="70">
        <f t="shared" si="497"/>
        <v>23</v>
      </c>
      <c r="E930" s="144" t="s">
        <v>101</v>
      </c>
      <c r="F930" s="144" t="s">
        <v>101</v>
      </c>
      <c r="G930" s="144" t="s">
        <v>101</v>
      </c>
      <c r="H930" s="144" t="s">
        <v>101</v>
      </c>
      <c r="J930" s="144">
        <f t="shared" si="495"/>
        <v>0</v>
      </c>
      <c r="L930" s="360"/>
      <c r="M930" s="360"/>
      <c r="N930" s="360"/>
      <c r="O930" s="360"/>
      <c r="P930" s="360"/>
      <c r="Q930" s="360"/>
      <c r="R930" s="360"/>
      <c r="S930" s="360"/>
      <c r="T930" s="360"/>
      <c r="U930" s="360"/>
      <c r="V930" s="360"/>
      <c r="W930" s="360"/>
      <c r="X930" s="360"/>
      <c r="Y930" s="360"/>
      <c r="Z930" s="360"/>
      <c r="AA930" s="360"/>
      <c r="AB930" s="360"/>
      <c r="AC930" s="360"/>
      <c r="AD930" s="360"/>
      <c r="AE930" s="360"/>
      <c r="AF930" s="360"/>
      <c r="AG930" s="360"/>
      <c r="AH930" s="360"/>
      <c r="AI930" s="360"/>
      <c r="AJ930" s="360"/>
    </row>
    <row r="931" spans="4:36" outlineLevel="1" x14ac:dyDescent="0.3">
      <c r="D931" s="70">
        <f t="shared" si="497"/>
        <v>24</v>
      </c>
      <c r="E931" s="144" t="s">
        <v>101</v>
      </c>
      <c r="F931" s="144" t="s">
        <v>101</v>
      </c>
      <c r="G931" s="144" t="s">
        <v>101</v>
      </c>
      <c r="H931" s="144" t="s">
        <v>101</v>
      </c>
      <c r="J931" s="144">
        <f t="shared" si="495"/>
        <v>0</v>
      </c>
      <c r="L931" s="360"/>
      <c r="M931" s="360"/>
      <c r="N931" s="360"/>
      <c r="O931" s="360"/>
      <c r="P931" s="360"/>
      <c r="Q931" s="360"/>
      <c r="R931" s="360"/>
      <c r="S931" s="360"/>
      <c r="T931" s="360"/>
      <c r="U931" s="360"/>
      <c r="V931" s="360"/>
      <c r="W931" s="360"/>
      <c r="X931" s="360"/>
      <c r="Y931" s="360"/>
      <c r="Z931" s="360"/>
      <c r="AA931" s="360"/>
      <c r="AB931" s="360"/>
      <c r="AC931" s="360"/>
      <c r="AD931" s="360"/>
      <c r="AE931" s="360"/>
      <c r="AF931" s="360"/>
      <c r="AG931" s="360"/>
      <c r="AH931" s="360"/>
      <c r="AI931" s="360"/>
      <c r="AJ931" s="360"/>
    </row>
    <row r="932" spans="4:36" outlineLevel="1" x14ac:dyDescent="0.3">
      <c r="D932" s="70">
        <f t="shared" si="497"/>
        <v>25</v>
      </c>
      <c r="E932" s="144" t="s">
        <v>101</v>
      </c>
      <c r="F932" s="144" t="s">
        <v>101</v>
      </c>
      <c r="G932" s="144" t="s">
        <v>101</v>
      </c>
      <c r="H932" s="144" t="s">
        <v>101</v>
      </c>
      <c r="J932" s="144">
        <f t="shared" si="495"/>
        <v>0</v>
      </c>
      <c r="L932" s="360"/>
      <c r="M932" s="360"/>
      <c r="N932" s="360"/>
      <c r="O932" s="360"/>
      <c r="P932" s="360"/>
      <c r="Q932" s="360"/>
      <c r="R932" s="360"/>
      <c r="S932" s="360"/>
      <c r="T932" s="360"/>
      <c r="U932" s="360"/>
      <c r="V932" s="360"/>
      <c r="W932" s="360"/>
      <c r="X932" s="360"/>
      <c r="Y932" s="360"/>
      <c r="Z932" s="360"/>
      <c r="AA932" s="360"/>
      <c r="AB932" s="360"/>
      <c r="AC932" s="360"/>
      <c r="AD932" s="360"/>
      <c r="AE932" s="360"/>
      <c r="AF932" s="360"/>
      <c r="AG932" s="360"/>
      <c r="AH932" s="360"/>
      <c r="AI932" s="360"/>
      <c r="AJ932" s="360"/>
    </row>
    <row r="933" spans="4:36" outlineLevel="1" x14ac:dyDescent="0.3">
      <c r="D933" s="70">
        <f t="shared" si="497"/>
        <v>26</v>
      </c>
      <c r="E933" s="144" t="s">
        <v>101</v>
      </c>
      <c r="F933" s="144" t="s">
        <v>101</v>
      </c>
      <c r="G933" s="144" t="s">
        <v>101</v>
      </c>
      <c r="H933" s="144" t="s">
        <v>101</v>
      </c>
      <c r="J933" s="144">
        <f t="shared" si="495"/>
        <v>0</v>
      </c>
      <c r="L933" s="360"/>
      <c r="M933" s="360"/>
      <c r="N933" s="360"/>
      <c r="O933" s="360"/>
      <c r="P933" s="360"/>
      <c r="Q933" s="360"/>
      <c r="R933" s="360"/>
      <c r="S933" s="360"/>
      <c r="T933" s="360"/>
      <c r="U933" s="360"/>
      <c r="V933" s="360"/>
      <c r="W933" s="360"/>
      <c r="X933" s="360"/>
      <c r="Y933" s="360"/>
      <c r="Z933" s="360"/>
      <c r="AA933" s="360"/>
      <c r="AB933" s="360"/>
      <c r="AC933" s="360"/>
      <c r="AD933" s="360"/>
      <c r="AE933" s="360"/>
      <c r="AF933" s="360"/>
      <c r="AG933" s="360"/>
      <c r="AH933" s="360"/>
      <c r="AI933" s="360"/>
      <c r="AJ933" s="360"/>
    </row>
    <row r="934" spans="4:36" outlineLevel="1" x14ac:dyDescent="0.3">
      <c r="D934" s="70">
        <f t="shared" si="497"/>
        <v>27</v>
      </c>
      <c r="E934" s="144" t="s">
        <v>101</v>
      </c>
      <c r="F934" s="144" t="s">
        <v>101</v>
      </c>
      <c r="G934" s="144" t="s">
        <v>101</v>
      </c>
      <c r="H934" s="144" t="s">
        <v>101</v>
      </c>
      <c r="J934" s="144">
        <f t="shared" si="495"/>
        <v>0</v>
      </c>
      <c r="L934" s="360"/>
      <c r="M934" s="360"/>
      <c r="N934" s="360"/>
      <c r="O934" s="360"/>
      <c r="P934" s="360"/>
      <c r="Q934" s="360"/>
      <c r="R934" s="360"/>
      <c r="S934" s="360"/>
      <c r="T934" s="360"/>
      <c r="U934" s="360"/>
      <c r="V934" s="360"/>
      <c r="W934" s="360"/>
      <c r="X934" s="360"/>
      <c r="Y934" s="360"/>
      <c r="Z934" s="360"/>
      <c r="AA934" s="360"/>
      <c r="AB934" s="360"/>
      <c r="AC934" s="360"/>
      <c r="AD934" s="360"/>
      <c r="AE934" s="360"/>
      <c r="AF934" s="360"/>
      <c r="AG934" s="360"/>
      <c r="AH934" s="360"/>
      <c r="AI934" s="360"/>
      <c r="AJ934" s="360"/>
    </row>
    <row r="935" spans="4:36" outlineLevel="1" x14ac:dyDescent="0.3">
      <c r="D935" s="70">
        <f t="shared" si="497"/>
        <v>28</v>
      </c>
      <c r="E935" s="144" t="s">
        <v>101</v>
      </c>
      <c r="F935" s="144" t="s">
        <v>101</v>
      </c>
      <c r="G935" s="144" t="s">
        <v>101</v>
      </c>
      <c r="H935" s="144" t="s">
        <v>101</v>
      </c>
      <c r="J935" s="144">
        <f t="shared" si="495"/>
        <v>0</v>
      </c>
      <c r="L935" s="360"/>
      <c r="M935" s="360"/>
      <c r="N935" s="360"/>
      <c r="O935" s="360"/>
      <c r="P935" s="360"/>
      <c r="Q935" s="360"/>
      <c r="R935" s="360"/>
      <c r="S935" s="360"/>
      <c r="T935" s="360"/>
      <c r="U935" s="360"/>
      <c r="V935" s="360"/>
      <c r="W935" s="360"/>
      <c r="X935" s="360"/>
      <c r="Y935" s="360"/>
      <c r="Z935" s="360"/>
      <c r="AA935" s="360"/>
      <c r="AB935" s="360"/>
      <c r="AC935" s="360"/>
      <c r="AD935" s="360"/>
      <c r="AE935" s="360"/>
      <c r="AF935" s="360"/>
      <c r="AG935" s="360"/>
      <c r="AH935" s="360"/>
      <c r="AI935" s="360"/>
      <c r="AJ935" s="360"/>
    </row>
    <row r="936" spans="4:36" outlineLevel="1" x14ac:dyDescent="0.3">
      <c r="D936" s="70">
        <f t="shared" si="497"/>
        <v>29</v>
      </c>
      <c r="E936" s="144" t="s">
        <v>101</v>
      </c>
      <c r="F936" s="144" t="s">
        <v>101</v>
      </c>
      <c r="G936" s="144" t="s">
        <v>101</v>
      </c>
      <c r="H936" s="144" t="s">
        <v>101</v>
      </c>
      <c r="J936" s="144">
        <f t="shared" si="495"/>
        <v>0</v>
      </c>
      <c r="L936" s="360"/>
      <c r="M936" s="360"/>
      <c r="N936" s="360"/>
      <c r="O936" s="360"/>
      <c r="P936" s="360"/>
      <c r="Q936" s="360"/>
      <c r="R936" s="360"/>
      <c r="S936" s="360"/>
      <c r="T936" s="360"/>
      <c r="U936" s="360"/>
      <c r="V936" s="360"/>
      <c r="W936" s="360"/>
      <c r="X936" s="360"/>
      <c r="Y936" s="360"/>
      <c r="Z936" s="360"/>
      <c r="AA936" s="360"/>
      <c r="AB936" s="360"/>
      <c r="AC936" s="360"/>
      <c r="AD936" s="360"/>
      <c r="AE936" s="360"/>
      <c r="AF936" s="360"/>
      <c r="AG936" s="360"/>
      <c r="AH936" s="360"/>
      <c r="AI936" s="360"/>
      <c r="AJ936" s="360"/>
    </row>
    <row r="937" spans="4:36" outlineLevel="1" x14ac:dyDescent="0.3">
      <c r="D937" s="70">
        <f t="shared" si="497"/>
        <v>30</v>
      </c>
      <c r="E937" s="144" t="s">
        <v>101</v>
      </c>
      <c r="F937" s="144" t="s">
        <v>101</v>
      </c>
      <c r="G937" s="144" t="s">
        <v>101</v>
      </c>
      <c r="H937" s="144" t="s">
        <v>101</v>
      </c>
      <c r="J937" s="144">
        <f t="shared" si="495"/>
        <v>0</v>
      </c>
      <c r="L937" s="360"/>
      <c r="M937" s="360"/>
      <c r="N937" s="360"/>
      <c r="O937" s="360"/>
      <c r="P937" s="360"/>
      <c r="Q937" s="360"/>
      <c r="R937" s="360"/>
      <c r="S937" s="360"/>
      <c r="T937" s="360"/>
      <c r="U937" s="360"/>
      <c r="V937" s="360"/>
      <c r="W937" s="360"/>
      <c r="X937" s="360"/>
      <c r="Y937" s="360"/>
      <c r="Z937" s="360"/>
      <c r="AA937" s="360"/>
      <c r="AB937" s="360"/>
      <c r="AC937" s="360"/>
      <c r="AD937" s="360"/>
      <c r="AE937" s="360"/>
      <c r="AF937" s="360"/>
      <c r="AG937" s="360"/>
      <c r="AH937" s="360"/>
      <c r="AI937" s="360"/>
      <c r="AJ937" s="360"/>
    </row>
    <row r="938" spans="4:36" outlineLevel="1" x14ac:dyDescent="0.3">
      <c r="D938" s="70">
        <f t="shared" si="497"/>
        <v>31</v>
      </c>
      <c r="E938" s="144" t="s">
        <v>101</v>
      </c>
      <c r="F938" s="144" t="s">
        <v>101</v>
      </c>
      <c r="G938" s="144" t="s">
        <v>101</v>
      </c>
      <c r="H938" s="144" t="s">
        <v>101</v>
      </c>
      <c r="J938" s="144">
        <f t="shared" si="495"/>
        <v>0</v>
      </c>
      <c r="L938" s="360"/>
      <c r="M938" s="360"/>
      <c r="N938" s="360"/>
      <c r="O938" s="360"/>
      <c r="P938" s="360"/>
      <c r="Q938" s="360"/>
      <c r="R938" s="360"/>
      <c r="S938" s="360"/>
      <c r="T938" s="360"/>
      <c r="U938" s="360"/>
      <c r="V938" s="360"/>
      <c r="W938" s="360"/>
      <c r="X938" s="360"/>
      <c r="Y938" s="360"/>
      <c r="Z938" s="360"/>
      <c r="AA938" s="360"/>
      <c r="AB938" s="360"/>
      <c r="AC938" s="360"/>
      <c r="AD938" s="360"/>
      <c r="AE938" s="360"/>
      <c r="AF938" s="360"/>
      <c r="AG938" s="360"/>
      <c r="AH938" s="360"/>
      <c r="AI938" s="360"/>
      <c r="AJ938" s="360"/>
    </row>
    <row r="939" spans="4:36" outlineLevel="1" x14ac:dyDescent="0.3">
      <c r="D939" s="70">
        <f t="shared" si="497"/>
        <v>32</v>
      </c>
      <c r="E939" s="144" t="s">
        <v>101</v>
      </c>
      <c r="F939" s="144" t="s">
        <v>101</v>
      </c>
      <c r="G939" s="144" t="s">
        <v>101</v>
      </c>
      <c r="H939" s="144" t="s">
        <v>101</v>
      </c>
      <c r="J939" s="144">
        <f t="shared" si="495"/>
        <v>0</v>
      </c>
      <c r="L939" s="360"/>
      <c r="M939" s="360"/>
      <c r="N939" s="360"/>
      <c r="O939" s="360"/>
      <c r="P939" s="360"/>
      <c r="Q939" s="360"/>
      <c r="R939" s="360"/>
      <c r="S939" s="360"/>
      <c r="T939" s="360"/>
      <c r="U939" s="360"/>
      <c r="V939" s="360"/>
      <c r="W939" s="360"/>
      <c r="X939" s="360"/>
      <c r="Y939" s="360"/>
      <c r="Z939" s="360"/>
      <c r="AA939" s="360"/>
      <c r="AB939" s="360"/>
      <c r="AC939" s="360"/>
      <c r="AD939" s="360"/>
      <c r="AE939" s="360"/>
      <c r="AF939" s="360"/>
      <c r="AG939" s="360"/>
      <c r="AH939" s="360"/>
      <c r="AI939" s="360"/>
      <c r="AJ939" s="360"/>
    </row>
    <row r="940" spans="4:36" outlineLevel="1" x14ac:dyDescent="0.3">
      <c r="D940" s="70">
        <f t="shared" si="497"/>
        <v>33</v>
      </c>
      <c r="E940" s="144" t="s">
        <v>101</v>
      </c>
      <c r="F940" s="144" t="s">
        <v>101</v>
      </c>
      <c r="G940" s="144" t="s">
        <v>101</v>
      </c>
      <c r="H940" s="144" t="s">
        <v>101</v>
      </c>
      <c r="J940" s="144">
        <f t="shared" si="495"/>
        <v>0</v>
      </c>
      <c r="L940" s="360"/>
      <c r="M940" s="360"/>
      <c r="N940" s="360"/>
      <c r="O940" s="360"/>
      <c r="P940" s="360"/>
      <c r="Q940" s="360"/>
      <c r="R940" s="360"/>
      <c r="S940" s="360"/>
      <c r="T940" s="360"/>
      <c r="U940" s="360"/>
      <c r="V940" s="360"/>
      <c r="W940" s="360"/>
      <c r="X940" s="360"/>
      <c r="Y940" s="360"/>
      <c r="Z940" s="360"/>
      <c r="AA940" s="360"/>
      <c r="AB940" s="360"/>
      <c r="AC940" s="360"/>
      <c r="AD940" s="360"/>
      <c r="AE940" s="360"/>
      <c r="AF940" s="360"/>
      <c r="AG940" s="360"/>
      <c r="AH940" s="360"/>
      <c r="AI940" s="360"/>
      <c r="AJ940" s="360"/>
    </row>
    <row r="941" spans="4:36" outlineLevel="1" x14ac:dyDescent="0.3">
      <c r="D941" s="70">
        <f t="shared" si="497"/>
        <v>34</v>
      </c>
      <c r="E941" s="144" t="s">
        <v>101</v>
      </c>
      <c r="F941" s="144" t="s">
        <v>101</v>
      </c>
      <c r="G941" s="144" t="s">
        <v>101</v>
      </c>
      <c r="H941" s="144" t="s">
        <v>101</v>
      </c>
      <c r="J941" s="144">
        <f t="shared" si="495"/>
        <v>0</v>
      </c>
      <c r="L941" s="360"/>
      <c r="M941" s="360"/>
      <c r="N941" s="360"/>
      <c r="O941" s="360"/>
      <c r="P941" s="360"/>
      <c r="Q941" s="360"/>
      <c r="R941" s="360"/>
      <c r="S941" s="360"/>
      <c r="T941" s="360"/>
      <c r="U941" s="360"/>
      <c r="V941" s="360"/>
      <c r="W941" s="360"/>
      <c r="X941" s="360"/>
      <c r="Y941" s="360"/>
      <c r="Z941" s="360"/>
      <c r="AA941" s="360"/>
      <c r="AB941" s="360"/>
      <c r="AC941" s="360"/>
      <c r="AD941" s="360"/>
      <c r="AE941" s="360"/>
      <c r="AF941" s="360"/>
      <c r="AG941" s="360"/>
      <c r="AH941" s="360"/>
      <c r="AI941" s="360"/>
      <c r="AJ941" s="360"/>
    </row>
    <row r="942" spans="4:36" outlineLevel="1" x14ac:dyDescent="0.3">
      <c r="D942" s="70">
        <f t="shared" si="497"/>
        <v>35</v>
      </c>
      <c r="E942" s="144" t="s">
        <v>101</v>
      </c>
      <c r="F942" s="144" t="s">
        <v>101</v>
      </c>
      <c r="G942" s="144" t="s">
        <v>101</v>
      </c>
      <c r="H942" s="144" t="s">
        <v>101</v>
      </c>
      <c r="J942" s="144">
        <f t="shared" si="495"/>
        <v>0</v>
      </c>
      <c r="L942" s="360"/>
      <c r="M942" s="360"/>
      <c r="N942" s="360"/>
      <c r="O942" s="360"/>
      <c r="P942" s="360"/>
      <c r="Q942" s="360"/>
      <c r="R942" s="360"/>
      <c r="S942" s="360"/>
      <c r="T942" s="360"/>
      <c r="U942" s="360"/>
      <c r="V942" s="360"/>
      <c r="W942" s="360"/>
      <c r="X942" s="360"/>
      <c r="Y942" s="360"/>
      <c r="Z942" s="360"/>
      <c r="AA942" s="360"/>
      <c r="AB942" s="360"/>
      <c r="AC942" s="360"/>
      <c r="AD942" s="360"/>
      <c r="AE942" s="360"/>
      <c r="AF942" s="360"/>
      <c r="AG942" s="360"/>
      <c r="AH942" s="360"/>
      <c r="AI942" s="360"/>
      <c r="AJ942" s="360"/>
    </row>
    <row r="943" spans="4:36" outlineLevel="1" x14ac:dyDescent="0.3">
      <c r="D943" s="70">
        <f t="shared" si="497"/>
        <v>36</v>
      </c>
      <c r="E943" s="144" t="s">
        <v>101</v>
      </c>
      <c r="F943" s="144" t="s">
        <v>101</v>
      </c>
      <c r="G943" s="144" t="s">
        <v>101</v>
      </c>
      <c r="H943" s="144" t="s">
        <v>101</v>
      </c>
      <c r="J943" s="144">
        <f t="shared" si="495"/>
        <v>0</v>
      </c>
      <c r="L943" s="360"/>
      <c r="M943" s="360"/>
      <c r="N943" s="360"/>
      <c r="O943" s="360"/>
      <c r="P943" s="360"/>
      <c r="Q943" s="360"/>
      <c r="R943" s="360"/>
      <c r="S943" s="360"/>
      <c r="T943" s="360"/>
      <c r="U943" s="360"/>
      <c r="V943" s="360"/>
      <c r="W943" s="360"/>
      <c r="X943" s="360"/>
      <c r="Y943" s="360"/>
      <c r="Z943" s="360"/>
      <c r="AA943" s="360"/>
      <c r="AB943" s="360"/>
      <c r="AC943" s="360"/>
      <c r="AD943" s="360"/>
      <c r="AE943" s="360"/>
      <c r="AF943" s="360"/>
      <c r="AG943" s="360"/>
      <c r="AH943" s="360"/>
      <c r="AI943" s="360"/>
      <c r="AJ943" s="360"/>
    </row>
    <row r="944" spans="4:36" outlineLevel="1" x14ac:dyDescent="0.3">
      <c r="D944" s="70">
        <f t="shared" si="497"/>
        <v>37</v>
      </c>
      <c r="E944" s="144" t="s">
        <v>101</v>
      </c>
      <c r="F944" s="144" t="s">
        <v>101</v>
      </c>
      <c r="G944" s="144" t="s">
        <v>101</v>
      </c>
      <c r="H944" s="144" t="s">
        <v>101</v>
      </c>
      <c r="J944" s="144">
        <f t="shared" si="495"/>
        <v>0</v>
      </c>
      <c r="L944" s="360"/>
      <c r="M944" s="360"/>
      <c r="N944" s="360"/>
      <c r="O944" s="360"/>
      <c r="P944" s="360"/>
      <c r="Q944" s="360"/>
      <c r="R944" s="360"/>
      <c r="S944" s="360"/>
      <c r="T944" s="360"/>
      <c r="U944" s="360"/>
      <c r="V944" s="360"/>
      <c r="W944" s="360"/>
      <c r="X944" s="360"/>
      <c r="Y944" s="360"/>
      <c r="Z944" s="360"/>
      <c r="AA944" s="360"/>
      <c r="AB944" s="360"/>
      <c r="AC944" s="360"/>
      <c r="AD944" s="360"/>
      <c r="AE944" s="360"/>
      <c r="AF944" s="360"/>
      <c r="AG944" s="360"/>
      <c r="AH944" s="360"/>
      <c r="AI944" s="360"/>
      <c r="AJ944" s="360"/>
    </row>
    <row r="945" spans="4:36" outlineLevel="1" x14ac:dyDescent="0.3">
      <c r="D945" s="70">
        <f t="shared" si="497"/>
        <v>38</v>
      </c>
      <c r="E945" s="144" t="s">
        <v>101</v>
      </c>
      <c r="F945" s="144" t="s">
        <v>101</v>
      </c>
      <c r="G945" s="144" t="s">
        <v>101</v>
      </c>
      <c r="H945" s="144" t="s">
        <v>101</v>
      </c>
      <c r="J945" s="144">
        <f t="shared" si="495"/>
        <v>0</v>
      </c>
      <c r="L945" s="360"/>
      <c r="M945" s="360"/>
      <c r="N945" s="360"/>
      <c r="O945" s="360"/>
      <c r="P945" s="360"/>
      <c r="Q945" s="360"/>
      <c r="R945" s="360"/>
      <c r="S945" s="360"/>
      <c r="T945" s="360"/>
      <c r="U945" s="360"/>
      <c r="V945" s="360"/>
      <c r="W945" s="360"/>
      <c r="X945" s="360"/>
      <c r="Y945" s="360"/>
      <c r="Z945" s="360"/>
      <c r="AA945" s="360"/>
      <c r="AB945" s="360"/>
      <c r="AC945" s="360"/>
      <c r="AD945" s="360"/>
      <c r="AE945" s="360"/>
      <c r="AF945" s="360"/>
      <c r="AG945" s="360"/>
      <c r="AH945" s="360"/>
      <c r="AI945" s="360"/>
      <c r="AJ945" s="360"/>
    </row>
    <row r="946" spans="4:36" outlineLevel="1" x14ac:dyDescent="0.3">
      <c r="D946" s="70">
        <f t="shared" si="497"/>
        <v>39</v>
      </c>
      <c r="E946" s="144" t="s">
        <v>101</v>
      </c>
      <c r="F946" s="144" t="s">
        <v>101</v>
      </c>
      <c r="G946" s="144" t="s">
        <v>101</v>
      </c>
      <c r="H946" s="144" t="s">
        <v>101</v>
      </c>
      <c r="J946" s="144">
        <f t="shared" si="495"/>
        <v>0</v>
      </c>
      <c r="L946" s="360"/>
      <c r="M946" s="360"/>
      <c r="N946" s="360"/>
      <c r="O946" s="360"/>
      <c r="P946" s="360"/>
      <c r="Q946" s="360"/>
      <c r="R946" s="360"/>
      <c r="S946" s="360"/>
      <c r="T946" s="360"/>
      <c r="U946" s="360"/>
      <c r="V946" s="360"/>
      <c r="W946" s="360"/>
      <c r="X946" s="360"/>
      <c r="Y946" s="360"/>
      <c r="Z946" s="360"/>
      <c r="AA946" s="360"/>
      <c r="AB946" s="360"/>
      <c r="AC946" s="360"/>
      <c r="AD946" s="360"/>
      <c r="AE946" s="360"/>
      <c r="AF946" s="360"/>
      <c r="AG946" s="360"/>
      <c r="AH946" s="360"/>
      <c r="AI946" s="360"/>
      <c r="AJ946" s="360"/>
    </row>
    <row r="947" spans="4:36" outlineLevel="1" x14ac:dyDescent="0.3">
      <c r="D947" s="70">
        <f t="shared" si="497"/>
        <v>40</v>
      </c>
      <c r="E947" s="144" t="s">
        <v>101</v>
      </c>
      <c r="F947" s="144" t="s">
        <v>101</v>
      </c>
      <c r="G947" s="144" t="s">
        <v>101</v>
      </c>
      <c r="H947" s="144" t="s">
        <v>101</v>
      </c>
      <c r="J947" s="144">
        <f t="shared" si="495"/>
        <v>0</v>
      </c>
      <c r="L947" s="360"/>
      <c r="M947" s="360"/>
      <c r="N947" s="360"/>
      <c r="O947" s="360"/>
      <c r="P947" s="360"/>
      <c r="Q947" s="360"/>
      <c r="R947" s="360"/>
      <c r="S947" s="360"/>
      <c r="T947" s="360"/>
      <c r="U947" s="360"/>
      <c r="V947" s="360"/>
      <c r="W947" s="360"/>
      <c r="X947" s="360"/>
      <c r="Y947" s="360"/>
      <c r="Z947" s="360"/>
      <c r="AA947" s="360"/>
      <c r="AB947" s="360"/>
      <c r="AC947" s="360"/>
      <c r="AD947" s="360"/>
      <c r="AE947" s="360"/>
      <c r="AF947" s="360"/>
      <c r="AG947" s="360"/>
      <c r="AH947" s="360"/>
      <c r="AI947" s="360"/>
      <c r="AJ947" s="360"/>
    </row>
    <row r="948" spans="4:36" outlineLevel="1" x14ac:dyDescent="0.3">
      <c r="D948" s="70">
        <f t="shared" si="497"/>
        <v>41</v>
      </c>
      <c r="E948" s="144" t="s">
        <v>101</v>
      </c>
      <c r="F948" s="144" t="s">
        <v>101</v>
      </c>
      <c r="G948" s="144" t="s">
        <v>101</v>
      </c>
      <c r="H948" s="144" t="s">
        <v>101</v>
      </c>
      <c r="J948" s="144">
        <f t="shared" si="495"/>
        <v>0</v>
      </c>
      <c r="L948" s="360"/>
      <c r="M948" s="360"/>
      <c r="N948" s="360"/>
      <c r="O948" s="360"/>
      <c r="P948" s="360"/>
      <c r="Q948" s="360"/>
      <c r="R948" s="360"/>
      <c r="S948" s="360"/>
      <c r="T948" s="360"/>
      <c r="U948" s="360"/>
      <c r="V948" s="360"/>
      <c r="W948" s="360"/>
      <c r="X948" s="360"/>
      <c r="Y948" s="360"/>
      <c r="Z948" s="360"/>
      <c r="AA948" s="360"/>
      <c r="AB948" s="360"/>
      <c r="AC948" s="360"/>
      <c r="AD948" s="360"/>
      <c r="AE948" s="360"/>
      <c r="AF948" s="360"/>
      <c r="AG948" s="360"/>
      <c r="AH948" s="360"/>
      <c r="AI948" s="360"/>
      <c r="AJ948" s="360"/>
    </row>
    <row r="949" spans="4:36" outlineLevel="1" x14ac:dyDescent="0.3">
      <c r="D949" s="70">
        <f t="shared" si="497"/>
        <v>42</v>
      </c>
      <c r="E949" s="144" t="s">
        <v>101</v>
      </c>
      <c r="F949" s="144" t="s">
        <v>101</v>
      </c>
      <c r="G949" s="144" t="s">
        <v>101</v>
      </c>
      <c r="H949" s="144" t="s">
        <v>101</v>
      </c>
      <c r="J949" s="144">
        <f t="shared" si="495"/>
        <v>0</v>
      </c>
      <c r="L949" s="360"/>
      <c r="M949" s="360"/>
      <c r="N949" s="360"/>
      <c r="O949" s="360"/>
      <c r="P949" s="360"/>
      <c r="Q949" s="360"/>
      <c r="R949" s="360"/>
      <c r="S949" s="360"/>
      <c r="T949" s="360"/>
      <c r="U949" s="360"/>
      <c r="V949" s="360"/>
      <c r="W949" s="360"/>
      <c r="X949" s="360"/>
      <c r="Y949" s="360"/>
      <c r="Z949" s="360"/>
      <c r="AA949" s="360"/>
      <c r="AB949" s="360"/>
      <c r="AC949" s="360"/>
      <c r="AD949" s="360"/>
      <c r="AE949" s="360"/>
      <c r="AF949" s="360"/>
      <c r="AG949" s="360"/>
      <c r="AH949" s="360"/>
      <c r="AI949" s="360"/>
      <c r="AJ949" s="360"/>
    </row>
    <row r="950" spans="4:36" outlineLevel="1" x14ac:dyDescent="0.3">
      <c r="D950" s="70">
        <f t="shared" si="497"/>
        <v>43</v>
      </c>
      <c r="E950" s="144" t="s">
        <v>101</v>
      </c>
      <c r="F950" s="144" t="s">
        <v>101</v>
      </c>
      <c r="G950" s="144" t="s">
        <v>101</v>
      </c>
      <c r="H950" s="144" t="s">
        <v>101</v>
      </c>
      <c r="J950" s="144">
        <f t="shared" si="495"/>
        <v>0</v>
      </c>
      <c r="L950" s="360"/>
      <c r="M950" s="360"/>
      <c r="N950" s="360"/>
      <c r="O950" s="360"/>
      <c r="P950" s="360"/>
      <c r="Q950" s="360"/>
      <c r="R950" s="360"/>
      <c r="S950" s="360"/>
      <c r="T950" s="360"/>
      <c r="U950" s="360"/>
      <c r="V950" s="360"/>
      <c r="W950" s="360"/>
      <c r="X950" s="360"/>
      <c r="Y950" s="360"/>
      <c r="Z950" s="360"/>
      <c r="AA950" s="360"/>
      <c r="AB950" s="360"/>
      <c r="AC950" s="360"/>
      <c r="AD950" s="360"/>
      <c r="AE950" s="360"/>
      <c r="AF950" s="360"/>
      <c r="AG950" s="360"/>
      <c r="AH950" s="360"/>
      <c r="AI950" s="360"/>
      <c r="AJ950" s="360"/>
    </row>
    <row r="951" spans="4:36" outlineLevel="1" x14ac:dyDescent="0.3">
      <c r="D951" s="70">
        <f t="shared" si="497"/>
        <v>44</v>
      </c>
      <c r="E951" s="144" t="s">
        <v>101</v>
      </c>
      <c r="F951" s="144" t="s">
        <v>101</v>
      </c>
      <c r="G951" s="144" t="s">
        <v>101</v>
      </c>
      <c r="H951" s="144" t="s">
        <v>101</v>
      </c>
      <c r="J951" s="144">
        <f t="shared" si="495"/>
        <v>0</v>
      </c>
      <c r="L951" s="360"/>
      <c r="M951" s="360"/>
      <c r="N951" s="360"/>
      <c r="O951" s="360"/>
      <c r="P951" s="360"/>
      <c r="Q951" s="360"/>
      <c r="R951" s="360"/>
      <c r="S951" s="360"/>
      <c r="T951" s="360"/>
      <c r="U951" s="360"/>
      <c r="V951" s="360"/>
      <c r="W951" s="360"/>
      <c r="X951" s="360"/>
      <c r="Y951" s="360"/>
      <c r="Z951" s="360"/>
      <c r="AA951" s="360"/>
      <c r="AB951" s="360"/>
      <c r="AC951" s="360"/>
      <c r="AD951" s="360"/>
      <c r="AE951" s="360"/>
      <c r="AF951" s="360"/>
      <c r="AG951" s="360"/>
      <c r="AH951" s="360"/>
      <c r="AI951" s="360"/>
      <c r="AJ951" s="360"/>
    </row>
    <row r="952" spans="4:36" outlineLevel="1" x14ac:dyDescent="0.3">
      <c r="D952" s="70">
        <f t="shared" si="497"/>
        <v>45</v>
      </c>
      <c r="E952" s="144" t="s">
        <v>101</v>
      </c>
      <c r="F952" s="144" t="s">
        <v>101</v>
      </c>
      <c r="G952" s="144" t="s">
        <v>101</v>
      </c>
      <c r="H952" s="144" t="s">
        <v>101</v>
      </c>
      <c r="J952" s="144">
        <f t="shared" si="495"/>
        <v>0</v>
      </c>
      <c r="L952" s="360"/>
      <c r="M952" s="360"/>
      <c r="N952" s="360"/>
      <c r="O952" s="360"/>
      <c r="P952" s="360"/>
      <c r="Q952" s="360"/>
      <c r="R952" s="360"/>
      <c r="S952" s="360"/>
      <c r="T952" s="360"/>
      <c r="U952" s="360"/>
      <c r="V952" s="360"/>
      <c r="W952" s="360"/>
      <c r="X952" s="360"/>
      <c r="Y952" s="360"/>
      <c r="Z952" s="360"/>
      <c r="AA952" s="360"/>
      <c r="AB952" s="360"/>
      <c r="AC952" s="360"/>
      <c r="AD952" s="360"/>
      <c r="AE952" s="360"/>
      <c r="AF952" s="360"/>
      <c r="AG952" s="360"/>
      <c r="AH952" s="360"/>
      <c r="AI952" s="360"/>
      <c r="AJ952" s="360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AJ254"/>
  <sheetViews>
    <sheetView showGridLines="0" zoomScale="85" zoomScaleNormal="85" workbookViewId="0">
      <pane ySplit="4" topLeftCell="A142" activePane="bottomLeft" state="frozen"/>
      <selection activeCell="A2" sqref="A2"/>
      <selection pane="bottomLeft" activeCell="E165" sqref="E165"/>
    </sheetView>
  </sheetViews>
  <sheetFormatPr baseColWidth="10" defaultColWidth="9.109375" defaultRowHeight="13.8" outlineLevelRow="1" x14ac:dyDescent="0.3"/>
  <cols>
    <col min="1" max="3" width="5.88671875" style="233" customWidth="1"/>
    <col min="4" max="4" width="8.88671875" style="233" customWidth="1"/>
    <col min="5" max="5" width="31.44140625" style="233" customWidth="1"/>
    <col min="6" max="6" width="25.33203125" style="233" customWidth="1"/>
    <col min="7" max="10" width="13" style="233" customWidth="1"/>
    <col min="11" max="11" width="16.33203125" style="233" bestFit="1" customWidth="1"/>
    <col min="12" max="36" width="14.88671875" style="233" customWidth="1"/>
    <col min="37" max="16384" width="9.109375" style="233"/>
  </cols>
  <sheetData>
    <row r="1" spans="1:36" x14ac:dyDescent="0.3">
      <c r="A1" s="400" t="s">
        <v>832</v>
      </c>
    </row>
    <row r="2" spans="1:36" ht="20.399999999999999" x14ac:dyDescent="0.35">
      <c r="F2" s="288" t="str">
        <f>Portada!$H$2</f>
        <v>Modelo Cargo de Terminación Móvil</v>
      </c>
    </row>
    <row r="3" spans="1:36" ht="17.399999999999999" x14ac:dyDescent="0.3">
      <c r="F3" s="358" t="s">
        <v>1094</v>
      </c>
    </row>
    <row r="6" spans="1:36" outlineLevel="1" x14ac:dyDescent="0.3">
      <c r="A6" s="84" t="s">
        <v>83</v>
      </c>
      <c r="J6" s="84">
        <v>0</v>
      </c>
      <c r="L6" s="84">
        <v>1</v>
      </c>
      <c r="M6" s="84">
        <v>2</v>
      </c>
      <c r="N6" s="84">
        <v>3</v>
      </c>
      <c r="O6" s="84">
        <v>4</v>
      </c>
      <c r="P6" s="84">
        <v>5</v>
      </c>
      <c r="Q6" s="84">
        <v>6</v>
      </c>
      <c r="R6" s="84">
        <v>7</v>
      </c>
      <c r="S6" s="84">
        <v>8</v>
      </c>
      <c r="T6" s="84">
        <v>9</v>
      </c>
      <c r="U6" s="84">
        <v>10</v>
      </c>
      <c r="V6" s="84">
        <v>11</v>
      </c>
      <c r="W6" s="84">
        <v>12</v>
      </c>
      <c r="X6" s="84">
        <v>13</v>
      </c>
      <c r="Y6" s="84">
        <v>14</v>
      </c>
      <c r="Z6" s="84">
        <v>15</v>
      </c>
      <c r="AA6" s="84">
        <v>16</v>
      </c>
      <c r="AB6" s="84">
        <v>17</v>
      </c>
      <c r="AC6" s="84">
        <v>18</v>
      </c>
      <c r="AD6" s="84">
        <v>19</v>
      </c>
      <c r="AE6" s="84">
        <v>20</v>
      </c>
      <c r="AF6" s="84">
        <v>21</v>
      </c>
      <c r="AG6" s="84">
        <v>22</v>
      </c>
      <c r="AH6" s="84">
        <v>23</v>
      </c>
      <c r="AI6" s="84">
        <v>24</v>
      </c>
      <c r="AJ6" s="84">
        <v>25</v>
      </c>
    </row>
    <row r="7" spans="1:36" outlineLevel="1" x14ac:dyDescent="0.3"/>
    <row r="9" spans="1:36" ht="21" thickBot="1" x14ac:dyDescent="0.4">
      <c r="B9" s="3" t="s">
        <v>1093</v>
      </c>
      <c r="C9" s="3"/>
      <c r="D9" s="3"/>
      <c r="E9" s="3"/>
      <c r="F9" s="3"/>
      <c r="G9" s="3"/>
      <c r="H9" s="3"/>
      <c r="I9" s="3"/>
      <c r="J9" s="3"/>
      <c r="K9" s="3"/>
    </row>
    <row r="10" spans="1:36" ht="14.4" thickTop="1" x14ac:dyDescent="0.3"/>
    <row r="11" spans="1:36" ht="18" thickBot="1" x14ac:dyDescent="0.35">
      <c r="C11" s="339" t="s">
        <v>1661</v>
      </c>
      <c r="D11" s="339"/>
      <c r="E11" s="339"/>
      <c r="F11" s="339"/>
      <c r="G11" s="339"/>
      <c r="H11" s="339"/>
      <c r="I11" s="339"/>
      <c r="J11" s="339"/>
      <c r="K11" s="339"/>
    </row>
    <row r="13" spans="1:36" outlineLevel="1" x14ac:dyDescent="0.3">
      <c r="E13" s="83" t="s">
        <v>1636</v>
      </c>
      <c r="G13" s="430" t="s">
        <v>888</v>
      </c>
    </row>
    <row r="14" spans="1:36" outlineLevel="1" x14ac:dyDescent="0.3">
      <c r="E14" s="429" t="s">
        <v>1663</v>
      </c>
      <c r="F14" s="233" t="s">
        <v>78</v>
      </c>
      <c r="G14" s="466">
        <v>3.7999999999999999E-2</v>
      </c>
    </row>
    <row r="15" spans="1:36" outlineLevel="1" x14ac:dyDescent="0.3">
      <c r="E15" s="429" t="s">
        <v>1664</v>
      </c>
      <c r="F15" s="233" t="s">
        <v>78</v>
      </c>
      <c r="G15" s="466">
        <v>2.6974999999999999E-2</v>
      </c>
    </row>
    <row r="16" spans="1:36" outlineLevel="1" x14ac:dyDescent="0.3">
      <c r="E16" s="429" t="s">
        <v>1665</v>
      </c>
      <c r="F16" s="233" t="s">
        <v>78</v>
      </c>
      <c r="G16" s="466">
        <v>1.06E-2</v>
      </c>
      <c r="J16" s="430" t="s">
        <v>1770</v>
      </c>
    </row>
    <row r="17" spans="3:11" outlineLevel="1" x14ac:dyDescent="0.3">
      <c r="E17" s="429" t="s">
        <v>1858</v>
      </c>
      <c r="F17" s="233" t="s">
        <v>78</v>
      </c>
      <c r="G17" s="526">
        <v>-0.05</v>
      </c>
      <c r="J17" s="466">
        <f>1-(1+G17)*(1+G18)</f>
        <v>0.24</v>
      </c>
    </row>
    <row r="18" spans="3:11" outlineLevel="1" x14ac:dyDescent="0.3">
      <c r="E18" s="429" t="s">
        <v>1857</v>
      </c>
      <c r="F18" s="233" t="s">
        <v>78</v>
      </c>
      <c r="G18" s="526">
        <v>-0.2</v>
      </c>
      <c r="J18" s="235"/>
    </row>
    <row r="19" spans="3:11" outlineLevel="1" x14ac:dyDescent="0.3">
      <c r="E19" s="429" t="s">
        <v>1670</v>
      </c>
      <c r="F19" s="233" t="s">
        <v>78</v>
      </c>
      <c r="G19" s="466">
        <v>0.1</v>
      </c>
      <c r="H19" s="233" t="s">
        <v>1669</v>
      </c>
    </row>
    <row r="20" spans="3:11" outlineLevel="1" x14ac:dyDescent="0.3">
      <c r="E20" s="429" t="s">
        <v>1672</v>
      </c>
      <c r="F20" s="233" t="s">
        <v>78</v>
      </c>
      <c r="G20" s="466">
        <v>0.15</v>
      </c>
      <c r="H20" s="233" t="s">
        <v>1673</v>
      </c>
    </row>
    <row r="21" spans="3:11" outlineLevel="1" x14ac:dyDescent="0.3">
      <c r="E21" s="410" t="s">
        <v>1671</v>
      </c>
      <c r="F21" s="233" t="s">
        <v>78</v>
      </c>
      <c r="G21" s="50">
        <f>(1+G14)*(1+G15)*(1+G16)*(1+G19)*(1+G17)*(1+G18)-1</f>
        <v>-9.9377492156919933E-2</v>
      </c>
      <c r="H21" s="233" t="s">
        <v>1666</v>
      </c>
    </row>
    <row r="22" spans="3:11" outlineLevel="1" x14ac:dyDescent="0.3"/>
    <row r="23" spans="3:11" ht="18" thickBot="1" x14ac:dyDescent="0.35">
      <c r="C23" s="339" t="s">
        <v>94</v>
      </c>
      <c r="D23" s="339"/>
      <c r="E23" s="339"/>
      <c r="F23" s="339"/>
      <c r="G23" s="339"/>
      <c r="H23" s="339"/>
      <c r="I23" s="339"/>
      <c r="J23" s="339"/>
      <c r="K23" s="339"/>
    </row>
    <row r="25" spans="3:11" ht="16.2" thickBot="1" x14ac:dyDescent="0.35">
      <c r="D25" s="329" t="s">
        <v>1686</v>
      </c>
      <c r="E25" s="329"/>
      <c r="F25" s="329"/>
      <c r="G25" s="329"/>
      <c r="H25" s="329"/>
      <c r="I25" s="329"/>
      <c r="J25" s="329"/>
      <c r="K25" s="329"/>
    </row>
    <row r="27" spans="3:11" outlineLevel="1" x14ac:dyDescent="0.3">
      <c r="E27" s="83" t="s">
        <v>1636</v>
      </c>
      <c r="G27" s="430" t="s">
        <v>888</v>
      </c>
      <c r="H27" s="430" t="s">
        <v>1632</v>
      </c>
      <c r="I27" s="12" t="s">
        <v>1859</v>
      </c>
    </row>
    <row r="28" spans="3:11" outlineLevel="1" x14ac:dyDescent="0.3">
      <c r="E28" s="429" t="s">
        <v>888</v>
      </c>
      <c r="F28" s="233" t="s">
        <v>1626</v>
      </c>
      <c r="G28" s="18">
        <v>473</v>
      </c>
      <c r="H28" s="18">
        <v>1</v>
      </c>
    </row>
    <row r="29" spans="3:11" outlineLevel="1" x14ac:dyDescent="0.3">
      <c r="E29" s="429" t="s">
        <v>1860</v>
      </c>
      <c r="F29" s="233" t="s">
        <v>1627</v>
      </c>
      <c r="G29" s="18">
        <v>1173</v>
      </c>
      <c r="H29" s="18">
        <v>3</v>
      </c>
    </row>
    <row r="30" spans="3:11" outlineLevel="1" x14ac:dyDescent="0.3">
      <c r="E30" s="429" t="s">
        <v>1637</v>
      </c>
      <c r="F30" s="233" t="s">
        <v>1627</v>
      </c>
      <c r="G30" s="18">
        <v>524.33000000000004</v>
      </c>
      <c r="H30" s="48">
        <f>+H29</f>
        <v>3</v>
      </c>
    </row>
    <row r="31" spans="3:11" outlineLevel="1" x14ac:dyDescent="0.3">
      <c r="E31" s="429" t="s">
        <v>1628</v>
      </c>
      <c r="F31" s="233" t="s">
        <v>1630</v>
      </c>
      <c r="G31" s="18">
        <v>817</v>
      </c>
      <c r="H31" s="48">
        <f>2*H29</f>
        <v>6</v>
      </c>
    </row>
    <row r="32" spans="3:11" outlineLevel="1" x14ac:dyDescent="0.3">
      <c r="E32" s="429" t="s">
        <v>1629</v>
      </c>
      <c r="F32" s="233" t="s">
        <v>1630</v>
      </c>
      <c r="G32" s="18">
        <v>817</v>
      </c>
    </row>
    <row r="33" spans="4:11" outlineLevel="1" x14ac:dyDescent="0.3"/>
    <row r="34" spans="4:11" outlineLevel="1" x14ac:dyDescent="0.3">
      <c r="E34" s="83" t="s">
        <v>1631</v>
      </c>
      <c r="G34" s="430" t="s">
        <v>890</v>
      </c>
    </row>
    <row r="35" spans="4:11" outlineLevel="1" x14ac:dyDescent="0.3">
      <c r="E35" s="410" t="s">
        <v>1633</v>
      </c>
      <c r="F35" s="342" t="s">
        <v>1630</v>
      </c>
      <c r="G35" s="465">
        <f>+$G$32*(1+p.ran.porc.cunit)</f>
        <v>735.80858890779643</v>
      </c>
    </row>
    <row r="36" spans="4:11" outlineLevel="1" x14ac:dyDescent="0.3">
      <c r="E36" s="410" t="s">
        <v>1634</v>
      </c>
      <c r="F36" s="342" t="s">
        <v>1630</v>
      </c>
      <c r="G36" s="465">
        <f>+$G$32*(1+p.ran.porc.cunit)</f>
        <v>735.80858890779643</v>
      </c>
    </row>
    <row r="37" spans="4:11" outlineLevel="1" x14ac:dyDescent="0.3">
      <c r="E37" s="410" t="s">
        <v>1635</v>
      </c>
      <c r="F37" s="342" t="s">
        <v>1630</v>
      </c>
      <c r="G37" s="465">
        <f>+$G$32*(1+p.ran.porc.cunit)</f>
        <v>735.80858890779643</v>
      </c>
    </row>
    <row r="38" spans="4:11" outlineLevel="1" x14ac:dyDescent="0.3">
      <c r="E38" s="342"/>
      <c r="F38" s="342"/>
      <c r="G38" s="342"/>
    </row>
    <row r="39" spans="4:11" outlineLevel="1" x14ac:dyDescent="0.3">
      <c r="E39" s="410" t="s">
        <v>888</v>
      </c>
      <c r="F39" s="342" t="s">
        <v>1626</v>
      </c>
      <c r="G39" s="465">
        <f>+SUMPRODUCT(G28:G31,H28:H31)*(1+p.ran.porc.cunit)</f>
        <v>9426.8067833684399</v>
      </c>
    </row>
    <row r="40" spans="4:11" outlineLevel="1" x14ac:dyDescent="0.3"/>
    <row r="41" spans="4:11" ht="16.2" thickBot="1" x14ac:dyDescent="0.35">
      <c r="D41" s="329" t="s">
        <v>1687</v>
      </c>
      <c r="E41" s="329"/>
      <c r="F41" s="329"/>
      <c r="G41" s="329"/>
      <c r="H41" s="329"/>
      <c r="I41" s="329"/>
      <c r="J41" s="329"/>
      <c r="K41" s="329"/>
    </row>
    <row r="43" spans="4:11" outlineLevel="1" x14ac:dyDescent="0.3">
      <c r="E43" s="83" t="s">
        <v>1638</v>
      </c>
      <c r="G43" s="83" t="s">
        <v>744</v>
      </c>
      <c r="H43" s="83" t="s">
        <v>1632</v>
      </c>
    </row>
    <row r="44" spans="4:11" outlineLevel="1" x14ac:dyDescent="0.3">
      <c r="E44" s="429" t="s">
        <v>1639</v>
      </c>
      <c r="F44" s="233" t="s">
        <v>1640</v>
      </c>
      <c r="G44" s="18">
        <v>331.1</v>
      </c>
      <c r="H44" s="472">
        <f>3*2</f>
        <v>6</v>
      </c>
    </row>
    <row r="45" spans="4:11" outlineLevel="1" x14ac:dyDescent="0.3">
      <c r="E45" s="429" t="s">
        <v>1641</v>
      </c>
      <c r="F45" s="233" t="s">
        <v>1640</v>
      </c>
      <c r="G45" s="18">
        <v>722.4</v>
      </c>
      <c r="H45" s="472">
        <f>3*2</f>
        <v>6</v>
      </c>
    </row>
    <row r="46" spans="4:11" outlineLevel="1" x14ac:dyDescent="0.3">
      <c r="E46" s="429" t="s">
        <v>1642</v>
      </c>
      <c r="F46" s="233" t="s">
        <v>1640</v>
      </c>
      <c r="G46" s="18">
        <v>2375.75</v>
      </c>
      <c r="H46" s="472">
        <f>3*2</f>
        <v>6</v>
      </c>
    </row>
    <row r="47" spans="4:11" outlineLevel="1" x14ac:dyDescent="0.3">
      <c r="E47" s="471" t="s">
        <v>1643</v>
      </c>
      <c r="F47" s="276" t="s">
        <v>1640</v>
      </c>
      <c r="G47" s="472">
        <f>+SUMPRODUCT(G44:G46,H44:H46)*(1+p.ran.porc.cunit)</f>
        <v>18530.758410125294</v>
      </c>
    </row>
    <row r="48" spans="4:11" outlineLevel="1" x14ac:dyDescent="0.3"/>
    <row r="49" spans="5:8" outlineLevel="1" x14ac:dyDescent="0.3">
      <c r="E49" s="410" t="s">
        <v>1075</v>
      </c>
      <c r="F49" s="342" t="s">
        <v>1640</v>
      </c>
      <c r="G49" s="432">
        <f>+$G$47</f>
        <v>18530.758410125294</v>
      </c>
    </row>
    <row r="50" spans="5:8" outlineLevel="1" x14ac:dyDescent="0.3">
      <c r="E50" s="410" t="s">
        <v>1074</v>
      </c>
      <c r="F50" s="342" t="s">
        <v>1640</v>
      </c>
      <c r="G50" s="432">
        <f t="shared" ref="G50:G51" si="0">+$G$47</f>
        <v>18530.758410125294</v>
      </c>
    </row>
    <row r="51" spans="5:8" outlineLevel="1" x14ac:dyDescent="0.3">
      <c r="E51" s="410" t="s">
        <v>1073</v>
      </c>
      <c r="F51" s="342" t="s">
        <v>1640</v>
      </c>
      <c r="G51" s="432">
        <f t="shared" si="0"/>
        <v>18530.758410125294</v>
      </c>
    </row>
    <row r="52" spans="5:8" outlineLevel="1" x14ac:dyDescent="0.3"/>
    <row r="53" spans="5:8" ht="27.6" outlineLevel="1" x14ac:dyDescent="0.3">
      <c r="E53" s="83" t="s">
        <v>1674</v>
      </c>
      <c r="G53" s="83" t="s">
        <v>744</v>
      </c>
      <c r="H53" s="83" t="s">
        <v>1632</v>
      </c>
    </row>
    <row r="54" spans="5:8" outlineLevel="1" x14ac:dyDescent="0.3">
      <c r="E54" s="429" t="s">
        <v>1645</v>
      </c>
      <c r="F54" s="233" t="s">
        <v>1644</v>
      </c>
      <c r="G54" s="18">
        <v>4730</v>
      </c>
      <c r="H54" s="48">
        <f>3*2</f>
        <v>6</v>
      </c>
    </row>
    <row r="55" spans="5:8" outlineLevel="1" x14ac:dyDescent="0.3">
      <c r="E55" s="429" t="s">
        <v>1647</v>
      </c>
      <c r="F55" s="233" t="s">
        <v>1646</v>
      </c>
      <c r="G55" s="462">
        <v>25.8</v>
      </c>
      <c r="H55" s="18">
        <v>25</v>
      </c>
    </row>
    <row r="56" spans="5:8" outlineLevel="1" x14ac:dyDescent="0.3">
      <c r="E56" s="429" t="s">
        <v>1651</v>
      </c>
      <c r="F56" s="233" t="s">
        <v>1653</v>
      </c>
      <c r="G56" s="462">
        <v>479.88</v>
      </c>
      <c r="H56" s="18">
        <v>2</v>
      </c>
    </row>
    <row r="57" spans="5:8" outlineLevel="1" x14ac:dyDescent="0.3">
      <c r="E57" s="429" t="s">
        <v>1652</v>
      </c>
      <c r="F57" s="233" t="s">
        <v>1653</v>
      </c>
      <c r="G57" s="462">
        <v>479.88</v>
      </c>
      <c r="H57" s="18">
        <v>2</v>
      </c>
    </row>
    <row r="58" spans="5:8" outlineLevel="1" x14ac:dyDescent="0.3">
      <c r="E58" s="429" t="s">
        <v>1652</v>
      </c>
      <c r="F58" s="233" t="s">
        <v>1653</v>
      </c>
      <c r="G58" s="462">
        <v>479.88</v>
      </c>
      <c r="H58" s="18">
        <v>2</v>
      </c>
    </row>
    <row r="59" spans="5:8" outlineLevel="1" x14ac:dyDescent="0.3">
      <c r="E59" s="429" t="s">
        <v>1861</v>
      </c>
      <c r="F59" s="276" t="s">
        <v>1656</v>
      </c>
      <c r="G59" s="462">
        <v>1012.736</v>
      </c>
      <c r="H59" s="18">
        <v>1</v>
      </c>
    </row>
    <row r="60" spans="5:8" outlineLevel="1" x14ac:dyDescent="0.3">
      <c r="E60" s="429" t="s">
        <v>1654</v>
      </c>
      <c r="F60" s="233" t="s">
        <v>1655</v>
      </c>
      <c r="G60" s="462">
        <v>206.4</v>
      </c>
      <c r="H60" s="472">
        <f>6/20*500</f>
        <v>150</v>
      </c>
    </row>
    <row r="61" spans="5:8" outlineLevel="1" x14ac:dyDescent="0.3">
      <c r="E61" s="471" t="s">
        <v>1658</v>
      </c>
      <c r="F61" s="276" t="s">
        <v>1656</v>
      </c>
      <c r="G61" s="472">
        <f>+SUMPRODUCT(G54:G60,H54:H60)*(1+p.ran.porc.cunit)</f>
        <v>57529.078343452544</v>
      </c>
    </row>
    <row r="62" spans="5:8" outlineLevel="1" x14ac:dyDescent="0.3"/>
    <row r="63" spans="5:8" outlineLevel="1" x14ac:dyDescent="0.3">
      <c r="E63" s="410" t="s">
        <v>1075</v>
      </c>
      <c r="F63" s="342" t="s">
        <v>1656</v>
      </c>
      <c r="G63" s="432">
        <f>+$G$61</f>
        <v>57529.078343452544</v>
      </c>
    </row>
    <row r="64" spans="5:8" outlineLevel="1" x14ac:dyDescent="0.3">
      <c r="E64" s="410" t="s">
        <v>1074</v>
      </c>
      <c r="F64" s="342" t="s">
        <v>1656</v>
      </c>
      <c r="G64" s="432">
        <f t="shared" ref="G64:G65" si="1">+$G$61</f>
        <v>57529.078343452544</v>
      </c>
    </row>
    <row r="65" spans="4:11" outlineLevel="1" x14ac:dyDescent="0.3">
      <c r="E65" s="410" t="s">
        <v>1073</v>
      </c>
      <c r="F65" s="342" t="s">
        <v>1656</v>
      </c>
      <c r="G65" s="432">
        <f t="shared" si="1"/>
        <v>57529.078343452544</v>
      </c>
    </row>
    <row r="66" spans="4:11" outlineLevel="1" x14ac:dyDescent="0.3"/>
    <row r="67" spans="4:11" outlineLevel="1" x14ac:dyDescent="0.3">
      <c r="E67" s="83" t="s">
        <v>1657</v>
      </c>
      <c r="G67" s="83" t="s">
        <v>744</v>
      </c>
      <c r="H67" s="83" t="s">
        <v>1660</v>
      </c>
    </row>
    <row r="68" spans="4:11" outlineLevel="1" x14ac:dyDescent="0.3">
      <c r="E68" s="410" t="s">
        <v>1650</v>
      </c>
      <c r="F68" s="342" t="s">
        <v>1649</v>
      </c>
      <c r="G68" s="463">
        <f>27.86*(1+p.ran.porc.cunit)</f>
        <v>25.091343068508209</v>
      </c>
      <c r="H68" s="464">
        <v>16</v>
      </c>
    </row>
    <row r="69" spans="4:11" outlineLevel="1" x14ac:dyDescent="0.3">
      <c r="E69" s="410" t="s">
        <v>1648</v>
      </c>
      <c r="F69" s="342" t="s">
        <v>1649</v>
      </c>
      <c r="G69" s="463">
        <f>45.279*(1+p.ran.porc.cunit)</f>
        <v>40.779286532626827</v>
      </c>
      <c r="H69" s="464">
        <v>16</v>
      </c>
    </row>
    <row r="70" spans="4:11" outlineLevel="1" x14ac:dyDescent="0.3">
      <c r="E70" s="410" t="s">
        <v>1650</v>
      </c>
      <c r="F70" s="342" t="s">
        <v>1662</v>
      </c>
      <c r="G70" s="461">
        <f>+G68*H68</f>
        <v>401.46148909613134</v>
      </c>
    </row>
    <row r="71" spans="4:11" outlineLevel="1" x14ac:dyDescent="0.3">
      <c r="E71" s="410" t="s">
        <v>1648</v>
      </c>
      <c r="F71" s="342" t="s">
        <v>1662</v>
      </c>
      <c r="G71" s="461">
        <f>+G69*H69</f>
        <v>652.46858452202923</v>
      </c>
    </row>
    <row r="72" spans="4:11" outlineLevel="1" x14ac:dyDescent="0.3">
      <c r="E72" s="342"/>
      <c r="F72" s="342"/>
      <c r="G72" s="342"/>
    </row>
    <row r="73" spans="4:11" ht="16.2" thickBot="1" x14ac:dyDescent="0.35">
      <c r="D73" s="329" t="s">
        <v>1688</v>
      </c>
      <c r="E73" s="329"/>
      <c r="F73" s="329"/>
      <c r="G73" s="329"/>
      <c r="H73" s="329"/>
      <c r="I73" s="329"/>
      <c r="J73" s="329"/>
      <c r="K73" s="329"/>
    </row>
    <row r="74" spans="4:11" x14ac:dyDescent="0.3">
      <c r="I74" s="431"/>
    </row>
    <row r="75" spans="4:11" outlineLevel="1" x14ac:dyDescent="0.3">
      <c r="E75" s="83" t="s">
        <v>1638</v>
      </c>
      <c r="G75" s="83" t="s">
        <v>744</v>
      </c>
      <c r="H75" s="83" t="s">
        <v>1632</v>
      </c>
      <c r="I75" s="431"/>
    </row>
    <row r="76" spans="4:11" outlineLevel="1" x14ac:dyDescent="0.3">
      <c r="E76" s="429" t="s">
        <v>1696</v>
      </c>
      <c r="F76" s="276" t="s">
        <v>1646</v>
      </c>
      <c r="G76" s="462">
        <v>21.732199999999999</v>
      </c>
      <c r="H76" s="18">
        <v>25</v>
      </c>
      <c r="I76" s="431"/>
    </row>
    <row r="77" spans="4:11" outlineLevel="1" x14ac:dyDescent="0.3">
      <c r="E77" s="429" t="s">
        <v>1697</v>
      </c>
      <c r="F77" s="276" t="s">
        <v>1706</v>
      </c>
      <c r="G77" s="462">
        <v>13.603049999999998</v>
      </c>
      <c r="H77" s="18">
        <v>150</v>
      </c>
      <c r="I77" s="431"/>
    </row>
    <row r="78" spans="4:11" outlineLevel="1" x14ac:dyDescent="0.3">
      <c r="E78" s="429" t="s">
        <v>1698</v>
      </c>
      <c r="F78" s="276" t="s">
        <v>1646</v>
      </c>
      <c r="G78" s="462">
        <v>0.98039999999999994</v>
      </c>
      <c r="H78" s="18">
        <v>25</v>
      </c>
      <c r="I78" s="431"/>
    </row>
    <row r="79" spans="4:11" outlineLevel="1" x14ac:dyDescent="0.3">
      <c r="E79" s="429" t="s">
        <v>1699</v>
      </c>
      <c r="F79" s="276" t="s">
        <v>1705</v>
      </c>
      <c r="G79" s="462">
        <v>163.4</v>
      </c>
      <c r="H79" s="18">
        <v>3</v>
      </c>
      <c r="I79" s="431"/>
    </row>
    <row r="80" spans="4:11" outlineLevel="1" x14ac:dyDescent="0.3">
      <c r="E80" s="429" t="s">
        <v>1700</v>
      </c>
      <c r="F80" s="276" t="s">
        <v>1704</v>
      </c>
      <c r="G80" s="462">
        <v>49.019999999999996</v>
      </c>
      <c r="H80" s="18">
        <v>6</v>
      </c>
      <c r="I80" s="431"/>
    </row>
    <row r="81" spans="4:11" outlineLevel="1" x14ac:dyDescent="0.3">
      <c r="E81" s="429" t="s">
        <v>1701</v>
      </c>
      <c r="F81" s="276" t="s">
        <v>1704</v>
      </c>
      <c r="G81" s="462">
        <v>49.019999999999996</v>
      </c>
      <c r="H81" s="18">
        <v>1</v>
      </c>
      <c r="I81" s="431"/>
    </row>
    <row r="82" spans="4:11" outlineLevel="1" x14ac:dyDescent="0.3">
      <c r="E82" s="429" t="s">
        <v>1702</v>
      </c>
      <c r="F82" s="276" t="s">
        <v>1656</v>
      </c>
      <c r="G82" s="462">
        <v>261.44</v>
      </c>
      <c r="H82" s="18">
        <v>1</v>
      </c>
      <c r="I82" s="431"/>
    </row>
    <row r="83" spans="4:11" outlineLevel="1" x14ac:dyDescent="0.3">
      <c r="E83" s="429" t="s">
        <v>1703</v>
      </c>
      <c r="F83" s="276" t="s">
        <v>1656</v>
      </c>
      <c r="G83" s="462">
        <v>240.79999999999998</v>
      </c>
      <c r="H83" s="18">
        <v>1</v>
      </c>
      <c r="I83" s="431"/>
    </row>
    <row r="84" spans="4:11" outlineLevel="1" x14ac:dyDescent="0.3">
      <c r="E84" s="429" t="s">
        <v>1855</v>
      </c>
      <c r="F84" s="276" t="s">
        <v>1656</v>
      </c>
      <c r="G84" s="462">
        <v>122.67255000000002</v>
      </c>
      <c r="H84" s="18">
        <v>1</v>
      </c>
      <c r="I84" s="431"/>
    </row>
    <row r="85" spans="4:11" outlineLevel="1" x14ac:dyDescent="0.3">
      <c r="E85" s="429" t="s">
        <v>1695</v>
      </c>
      <c r="F85" s="276" t="s">
        <v>1656</v>
      </c>
      <c r="G85" s="462">
        <v>3010</v>
      </c>
      <c r="H85" s="18">
        <v>1</v>
      </c>
      <c r="I85" s="431"/>
    </row>
    <row r="86" spans="4:11" outlineLevel="1" x14ac:dyDescent="0.3">
      <c r="E86" s="429" t="s">
        <v>1856</v>
      </c>
      <c r="F86" s="276" t="s">
        <v>1656</v>
      </c>
      <c r="G86" s="462">
        <v>6794</v>
      </c>
      <c r="H86" s="18">
        <v>1</v>
      </c>
      <c r="I86" s="431"/>
    </row>
    <row r="87" spans="4:11" outlineLevel="1" x14ac:dyDescent="0.3">
      <c r="E87" s="429" t="s">
        <v>1693</v>
      </c>
      <c r="F87" s="276" t="s">
        <v>1656</v>
      </c>
      <c r="G87" s="462">
        <v>4673.24</v>
      </c>
      <c r="H87" s="18">
        <v>1</v>
      </c>
      <c r="I87" s="431"/>
    </row>
    <row r="88" spans="4:11" outlineLevel="1" x14ac:dyDescent="0.3">
      <c r="E88" s="429" t="s">
        <v>1694</v>
      </c>
      <c r="F88" s="276" t="s">
        <v>1656</v>
      </c>
      <c r="G88" s="462">
        <v>62.835796800000011</v>
      </c>
      <c r="H88" s="18">
        <v>1</v>
      </c>
      <c r="I88" s="431"/>
    </row>
    <row r="89" spans="4:11" outlineLevel="1" x14ac:dyDescent="0.3">
      <c r="E89" s="410" t="s">
        <v>1658</v>
      </c>
      <c r="F89" s="342" t="s">
        <v>1656</v>
      </c>
      <c r="G89" s="461">
        <f>+SUMPRODUCT(G76:G88,H76:H88)*(1+p.ran.porc.cunit)</f>
        <v>16757.523517080193</v>
      </c>
    </row>
    <row r="90" spans="4:11" outlineLevel="1" x14ac:dyDescent="0.3"/>
    <row r="91" spans="4:11" ht="16.2" thickBot="1" x14ac:dyDescent="0.35">
      <c r="D91" s="329" t="s">
        <v>1447</v>
      </c>
      <c r="E91" s="329"/>
      <c r="F91" s="329"/>
      <c r="G91" s="329"/>
      <c r="H91" s="329"/>
      <c r="I91" s="329"/>
      <c r="J91" s="329"/>
      <c r="K91" s="329"/>
    </row>
    <row r="92" spans="4:11" x14ac:dyDescent="0.3">
      <c r="I92" s="431"/>
    </row>
    <row r="93" spans="4:11" outlineLevel="1" x14ac:dyDescent="0.3">
      <c r="E93" s="83" t="s">
        <v>1092</v>
      </c>
      <c r="G93" s="430" t="s">
        <v>744</v>
      </c>
      <c r="H93" s="430" t="s">
        <v>1668</v>
      </c>
      <c r="J93" s="431"/>
    </row>
    <row r="94" spans="4:11" outlineLevel="1" x14ac:dyDescent="0.3">
      <c r="D94" s="377"/>
      <c r="E94" s="467" t="s">
        <v>1873</v>
      </c>
      <c r="F94" s="383" t="s">
        <v>87</v>
      </c>
      <c r="G94" s="469">
        <v>4639.17</v>
      </c>
      <c r="H94" s="468">
        <v>1</v>
      </c>
      <c r="J94" s="431"/>
    </row>
    <row r="95" spans="4:11" outlineLevel="1" x14ac:dyDescent="0.3">
      <c r="D95" s="377"/>
      <c r="E95" s="467" t="s">
        <v>1862</v>
      </c>
      <c r="F95" s="383" t="s">
        <v>87</v>
      </c>
      <c r="G95" s="469">
        <v>544.03</v>
      </c>
      <c r="H95" s="379">
        <f>3+2*3+3</f>
        <v>12</v>
      </c>
      <c r="J95" s="431"/>
    </row>
    <row r="96" spans="4:11" outlineLevel="1" x14ac:dyDescent="0.3">
      <c r="D96" s="377"/>
      <c r="E96" s="467" t="s">
        <v>1863</v>
      </c>
      <c r="F96" s="383" t="s">
        <v>87</v>
      </c>
      <c r="G96" s="469">
        <v>1738.4</v>
      </c>
      <c r="H96" s="468">
        <v>3</v>
      </c>
      <c r="J96" s="431"/>
    </row>
    <row r="97" spans="4:10" outlineLevel="1" x14ac:dyDescent="0.3">
      <c r="D97" s="377"/>
      <c r="E97" s="467" t="s">
        <v>1864</v>
      </c>
      <c r="F97" s="383" t="s">
        <v>87</v>
      </c>
      <c r="G97" s="469">
        <v>85.82</v>
      </c>
      <c r="H97" s="468">
        <v>1</v>
      </c>
      <c r="J97" s="431"/>
    </row>
    <row r="98" spans="4:10" outlineLevel="1" x14ac:dyDescent="0.3">
      <c r="D98" s="377"/>
      <c r="E98" s="467" t="s">
        <v>1667</v>
      </c>
      <c r="F98" s="383" t="s">
        <v>87</v>
      </c>
      <c r="G98" s="469">
        <v>38.51</v>
      </c>
      <c r="H98" s="468">
        <v>1</v>
      </c>
      <c r="J98" s="431"/>
    </row>
    <row r="99" spans="4:10" outlineLevel="1" x14ac:dyDescent="0.3">
      <c r="D99" s="377"/>
      <c r="E99" s="467" t="s">
        <v>1865</v>
      </c>
      <c r="F99" s="383" t="s">
        <v>87</v>
      </c>
      <c r="G99" s="469">
        <v>20.9</v>
      </c>
      <c r="H99" s="468">
        <v>1</v>
      </c>
      <c r="J99" s="431"/>
    </row>
    <row r="100" spans="4:10" outlineLevel="1" x14ac:dyDescent="0.3">
      <c r="D100" s="377"/>
      <c r="E100" s="467" t="s">
        <v>1866</v>
      </c>
      <c r="F100" s="383" t="s">
        <v>87</v>
      </c>
      <c r="G100" s="469">
        <v>20.9</v>
      </c>
      <c r="H100" s="468">
        <v>1</v>
      </c>
      <c r="J100" s="431"/>
    </row>
    <row r="101" spans="4:10" outlineLevel="1" x14ac:dyDescent="0.3">
      <c r="D101" s="377"/>
      <c r="E101" s="467" t="s">
        <v>1867</v>
      </c>
      <c r="F101" s="383" t="s">
        <v>87</v>
      </c>
      <c r="G101" s="469">
        <v>16.5</v>
      </c>
      <c r="H101" s="468">
        <v>1</v>
      </c>
      <c r="J101" s="431"/>
    </row>
    <row r="102" spans="4:10" outlineLevel="1" x14ac:dyDescent="0.3">
      <c r="D102" s="377"/>
      <c r="E102" s="467" t="s">
        <v>1868</v>
      </c>
      <c r="F102" s="383" t="s">
        <v>87</v>
      </c>
      <c r="G102" s="469">
        <v>33.01</v>
      </c>
      <c r="H102" s="468">
        <v>1</v>
      </c>
      <c r="J102" s="431"/>
    </row>
    <row r="103" spans="4:10" outlineLevel="1" x14ac:dyDescent="0.3">
      <c r="D103" s="377"/>
      <c r="E103" s="467" t="s">
        <v>1869</v>
      </c>
      <c r="F103" s="383" t="s">
        <v>87</v>
      </c>
      <c r="G103" s="469">
        <v>4.4000000000000004</v>
      </c>
      <c r="H103" s="468">
        <v>1</v>
      </c>
      <c r="J103" s="431"/>
    </row>
    <row r="104" spans="4:10" outlineLevel="1" x14ac:dyDescent="0.3">
      <c r="D104" s="377"/>
      <c r="E104" s="467" t="s">
        <v>1870</v>
      </c>
      <c r="F104" s="383" t="s">
        <v>87</v>
      </c>
      <c r="G104" s="469">
        <v>21.23</v>
      </c>
      <c r="H104" s="379">
        <v>30</v>
      </c>
      <c r="J104" s="431"/>
    </row>
    <row r="105" spans="4:10" outlineLevel="1" x14ac:dyDescent="0.3">
      <c r="D105" s="377"/>
      <c r="E105" s="467" t="s">
        <v>1871</v>
      </c>
      <c r="F105" s="383" t="s">
        <v>87</v>
      </c>
      <c r="G105" s="469">
        <v>4.4000000000000004</v>
      </c>
      <c r="H105" s="379">
        <v>20</v>
      </c>
      <c r="J105" s="431"/>
    </row>
    <row r="106" spans="4:10" outlineLevel="1" x14ac:dyDescent="0.3">
      <c r="D106" s="377"/>
      <c r="E106" s="467" t="s">
        <v>1872</v>
      </c>
      <c r="F106" s="383" t="s">
        <v>87</v>
      </c>
      <c r="G106" s="469">
        <v>13.2</v>
      </c>
      <c r="H106" s="468">
        <v>1</v>
      </c>
      <c r="J106" s="431"/>
    </row>
    <row r="107" spans="4:10" outlineLevel="1" x14ac:dyDescent="0.3">
      <c r="E107" s="471" t="s">
        <v>1658</v>
      </c>
      <c r="F107" s="276" t="s">
        <v>1656</v>
      </c>
      <c r="G107" s="472">
        <f>+SUMPRODUCT(G94:G106,H94:H106)*(1+p.ran.porc.cunit)*(1+p.ran.porc.cunit)</f>
        <v>14065.542109510332</v>
      </c>
      <c r="I107" s="431"/>
    </row>
    <row r="108" spans="4:10" outlineLevel="1" x14ac:dyDescent="0.3">
      <c r="I108" s="431"/>
    </row>
    <row r="109" spans="4:10" outlineLevel="1" x14ac:dyDescent="0.3">
      <c r="E109" s="410" t="s">
        <v>1075</v>
      </c>
      <c r="F109" s="342" t="s">
        <v>1656</v>
      </c>
      <c r="G109" s="470">
        <f>+$G$107</f>
        <v>14065.542109510332</v>
      </c>
      <c r="I109" s="431"/>
    </row>
    <row r="110" spans="4:10" outlineLevel="1" x14ac:dyDescent="0.3">
      <c r="E110" s="410" t="s">
        <v>1074</v>
      </c>
      <c r="F110" s="342" t="s">
        <v>1656</v>
      </c>
      <c r="G110" s="470">
        <f t="shared" ref="G110:G111" si="2">+$G$107</f>
        <v>14065.542109510332</v>
      </c>
      <c r="I110" s="431"/>
    </row>
    <row r="111" spans="4:10" outlineLevel="1" x14ac:dyDescent="0.3">
      <c r="E111" s="410" t="s">
        <v>1073</v>
      </c>
      <c r="F111" s="342" t="s">
        <v>1656</v>
      </c>
      <c r="G111" s="470">
        <f t="shared" si="2"/>
        <v>14065.542109510332</v>
      </c>
      <c r="I111" s="431"/>
    </row>
    <row r="112" spans="4:10" outlineLevel="1" x14ac:dyDescent="0.3">
      <c r="I112" s="431"/>
    </row>
    <row r="113" spans="3:11" ht="16.2" thickBot="1" x14ac:dyDescent="0.35">
      <c r="D113" s="329" t="s">
        <v>1089</v>
      </c>
      <c r="E113" s="329"/>
      <c r="F113" s="329"/>
      <c r="G113" s="329"/>
      <c r="H113" s="329"/>
      <c r="I113" s="329"/>
      <c r="J113" s="329"/>
      <c r="K113" s="329"/>
    </row>
    <row r="115" spans="3:11" outlineLevel="1" x14ac:dyDescent="0.3">
      <c r="E115" s="430" t="s">
        <v>23</v>
      </c>
      <c r="F115" s="276"/>
      <c r="G115" s="430" t="s">
        <v>744</v>
      </c>
    </row>
    <row r="116" spans="3:11" outlineLevel="1" x14ac:dyDescent="0.3">
      <c r="E116" s="410" t="s">
        <v>1088</v>
      </c>
      <c r="F116" s="342" t="s">
        <v>1072</v>
      </c>
      <c r="G116" s="465">
        <f>80000*(1+p.ran.porc.cunit.ing.oocc)</f>
        <v>92000</v>
      </c>
    </row>
    <row r="117" spans="3:11" outlineLevel="1" x14ac:dyDescent="0.3">
      <c r="E117" s="410" t="s">
        <v>1087</v>
      </c>
      <c r="F117" s="342" t="s">
        <v>1072</v>
      </c>
      <c r="G117" s="465">
        <f>95000*(1+p.ran.porc.cunit.ing.oocc)</f>
        <v>109249.99999999999</v>
      </c>
    </row>
    <row r="118" spans="3:11" outlineLevel="1" x14ac:dyDescent="0.3">
      <c r="E118" s="410" t="s">
        <v>1086</v>
      </c>
      <c r="F118" s="342" t="s">
        <v>1072</v>
      </c>
      <c r="G118" s="465">
        <f>119918.31592104*(1+p.ran.porc.cunit.ing.oocc)</f>
        <v>137906.063309196</v>
      </c>
    </row>
    <row r="119" spans="3:11" outlineLevel="1" x14ac:dyDescent="0.3"/>
    <row r="120" spans="3:11" ht="18" thickBot="1" x14ac:dyDescent="0.35">
      <c r="C120" s="339" t="s">
        <v>163</v>
      </c>
      <c r="D120" s="339"/>
      <c r="E120" s="339"/>
      <c r="F120" s="339"/>
      <c r="G120" s="339"/>
      <c r="H120" s="339"/>
      <c r="I120" s="339"/>
      <c r="J120" s="339"/>
      <c r="K120" s="339"/>
    </row>
    <row r="122" spans="3:11" outlineLevel="1" x14ac:dyDescent="0.3">
      <c r="E122" s="430" t="s">
        <v>23</v>
      </c>
      <c r="F122" s="276"/>
      <c r="G122" s="430" t="s">
        <v>744</v>
      </c>
    </row>
    <row r="123" spans="3:11" outlineLevel="1" x14ac:dyDescent="0.3">
      <c r="E123" s="429" t="s">
        <v>1874</v>
      </c>
      <c r="F123" s="233" t="s">
        <v>1072</v>
      </c>
      <c r="G123" s="331">
        <v>12307</v>
      </c>
    </row>
    <row r="124" spans="3:11" outlineLevel="1" x14ac:dyDescent="0.3">
      <c r="G124" s="431"/>
    </row>
    <row r="125" spans="3:11" outlineLevel="1" x14ac:dyDescent="0.3">
      <c r="E125" s="429" t="s">
        <v>1085</v>
      </c>
      <c r="F125" s="233" t="s">
        <v>1077</v>
      </c>
      <c r="G125" s="331">
        <v>131.9</v>
      </c>
    </row>
    <row r="126" spans="3:11" outlineLevel="1" x14ac:dyDescent="0.3">
      <c r="E126" s="429" t="s">
        <v>1084</v>
      </c>
      <c r="F126" s="233" t="s">
        <v>1083</v>
      </c>
      <c r="G126" s="331">
        <v>659.48</v>
      </c>
    </row>
    <row r="127" spans="3:11" outlineLevel="1" x14ac:dyDescent="0.3">
      <c r="E127" s="429" t="s">
        <v>1082</v>
      </c>
      <c r="F127" s="233" t="s">
        <v>1081</v>
      </c>
      <c r="G127" s="331">
        <v>1318.97</v>
      </c>
    </row>
    <row r="128" spans="3:11" outlineLevel="1" x14ac:dyDescent="0.3">
      <c r="E128" s="429" t="s">
        <v>1080</v>
      </c>
      <c r="F128" s="233" t="s">
        <v>1079</v>
      </c>
      <c r="G128" s="331">
        <v>1978.46</v>
      </c>
    </row>
    <row r="129" spans="3:11" outlineLevel="1" x14ac:dyDescent="0.3"/>
    <row r="130" spans="3:11" outlineLevel="1" x14ac:dyDescent="0.3">
      <c r="E130" s="410" t="s">
        <v>1078</v>
      </c>
      <c r="F130" s="342" t="s">
        <v>1689</v>
      </c>
      <c r="G130" s="432">
        <f>+(G123+AVERAGE(G125:G128))*(1+p.ran.porc.cunit)</f>
        <v>12004.579783098252</v>
      </c>
    </row>
    <row r="131" spans="3:11" outlineLevel="1" x14ac:dyDescent="0.3"/>
    <row r="132" spans="3:11" ht="18" thickBot="1" x14ac:dyDescent="0.35">
      <c r="C132" s="339" t="s">
        <v>1076</v>
      </c>
      <c r="D132" s="339"/>
      <c r="E132" s="339"/>
      <c r="F132" s="339"/>
      <c r="G132" s="339"/>
      <c r="H132" s="339"/>
      <c r="I132" s="339"/>
      <c r="J132" s="339"/>
      <c r="K132" s="339"/>
    </row>
    <row r="134" spans="3:11" ht="16.2" thickBot="1" x14ac:dyDescent="0.35">
      <c r="D134" s="329" t="s">
        <v>927</v>
      </c>
      <c r="E134" s="329"/>
      <c r="F134" s="329"/>
      <c r="G134" s="329"/>
      <c r="H134" s="329"/>
      <c r="I134" s="329"/>
      <c r="J134" s="329"/>
      <c r="K134" s="329"/>
    </row>
    <row r="136" spans="3:11" outlineLevel="1" x14ac:dyDescent="0.3">
      <c r="E136" s="83" t="s">
        <v>927</v>
      </c>
      <c r="F136" s="276"/>
      <c r="G136" s="430" t="s">
        <v>744</v>
      </c>
      <c r="I136" s="430" t="s">
        <v>744</v>
      </c>
    </row>
    <row r="137" spans="3:11" outlineLevel="1" x14ac:dyDescent="0.3">
      <c r="E137" s="413" t="s">
        <v>1075</v>
      </c>
      <c r="F137" s="233" t="s">
        <v>1072</v>
      </c>
      <c r="G137" s="331">
        <f>+I137*(1+p.ran.porc.cunit)</f>
        <v>173051.9130145243</v>
      </c>
      <c r="I137" s="5">
        <v>192147</v>
      </c>
    </row>
    <row r="138" spans="3:11" outlineLevel="1" x14ac:dyDescent="0.3">
      <c r="E138" s="413" t="s">
        <v>1074</v>
      </c>
      <c r="F138" s="233" t="s">
        <v>1072</v>
      </c>
      <c r="G138" s="331">
        <f>+I138*(1+p.ran.porc.cunit)</f>
        <v>269885.94443530444</v>
      </c>
      <c r="I138" s="5">
        <v>299666</v>
      </c>
    </row>
    <row r="139" spans="3:11" outlineLevel="1" x14ac:dyDescent="0.3">
      <c r="E139" s="413" t="s">
        <v>1073</v>
      </c>
      <c r="F139" s="233" t="s">
        <v>1072</v>
      </c>
      <c r="G139" s="331">
        <f>+I139*(1+p.ran.porc.cunit)</f>
        <v>539771.88887060888</v>
      </c>
      <c r="I139" s="5">
        <v>599332</v>
      </c>
    </row>
    <row r="140" spans="3:11" outlineLevel="1" x14ac:dyDescent="0.3"/>
    <row r="141" spans="3:11" ht="16.2" thickBot="1" x14ac:dyDescent="0.35">
      <c r="D141" s="329" t="s">
        <v>88</v>
      </c>
      <c r="E141" s="329"/>
      <c r="F141" s="329"/>
      <c r="G141" s="329"/>
      <c r="H141" s="329"/>
      <c r="I141" s="329"/>
      <c r="J141" s="329"/>
      <c r="K141" s="329"/>
    </row>
    <row r="143" spans="3:11" outlineLevel="1" x14ac:dyDescent="0.3">
      <c r="E143" s="83" t="s">
        <v>88</v>
      </c>
      <c r="F143" s="276"/>
      <c r="G143" s="430" t="s">
        <v>744</v>
      </c>
      <c r="I143" s="430" t="s">
        <v>744</v>
      </c>
    </row>
    <row r="144" spans="3:11" outlineLevel="1" x14ac:dyDescent="0.3">
      <c r="E144" s="429" t="s">
        <v>392</v>
      </c>
      <c r="F144" s="233" t="s">
        <v>1072</v>
      </c>
      <c r="G144" s="331">
        <f>+I144*(1+p.ran.porc.cunit)</f>
        <v>770362.16521032772</v>
      </c>
      <c r="I144" s="5">
        <v>855366.32551554195</v>
      </c>
    </row>
    <row r="145" spans="2:36" outlineLevel="1" x14ac:dyDescent="0.3">
      <c r="E145" s="429" t="s">
        <v>393</v>
      </c>
      <c r="F145" s="233" t="s">
        <v>1072</v>
      </c>
      <c r="G145" s="331">
        <f>+I145*(1+p.ran.porc.cunit)</f>
        <v>1174221.7636233096</v>
      </c>
      <c r="I145" s="5">
        <v>1303789.0496824004</v>
      </c>
    </row>
    <row r="146" spans="2:36" outlineLevel="1" x14ac:dyDescent="0.3">
      <c r="E146" s="429" t="s">
        <v>394</v>
      </c>
      <c r="F146" s="233" t="s">
        <v>1072</v>
      </c>
      <c r="G146" s="331">
        <f>+I146*(1+p.ran.porc.cunit)</f>
        <v>1987145.6368030251</v>
      </c>
      <c r="I146" s="5">
        <v>2206413.4745666999</v>
      </c>
    </row>
    <row r="147" spans="2:36" outlineLevel="1" x14ac:dyDescent="0.3"/>
    <row r="148" spans="2:36" ht="21" thickBot="1" x14ac:dyDescent="0.4">
      <c r="B148" s="3" t="s">
        <v>1069</v>
      </c>
      <c r="C148" s="3"/>
      <c r="D148" s="3"/>
      <c r="E148" s="3"/>
      <c r="F148" s="3"/>
      <c r="G148" s="3"/>
      <c r="H148" s="3"/>
      <c r="I148" s="3"/>
      <c r="J148" s="3"/>
      <c r="K148" s="3"/>
    </row>
    <row r="149" spans="2:36" ht="14.4" outlineLevel="1" thickTop="1" x14ac:dyDescent="0.3"/>
    <row r="150" spans="2:36" outlineLevel="1" x14ac:dyDescent="0.3">
      <c r="D150" s="69" t="s">
        <v>76</v>
      </c>
      <c r="E150" s="69" t="s">
        <v>941</v>
      </c>
      <c r="F150" s="69" t="s">
        <v>1071</v>
      </c>
      <c r="G150" s="69" t="s">
        <v>900</v>
      </c>
      <c r="H150" s="69" t="s">
        <v>90</v>
      </c>
      <c r="I150" s="69" t="s">
        <v>1070</v>
      </c>
      <c r="J150" s="69" t="s">
        <v>23</v>
      </c>
      <c r="K150" s="69" t="s">
        <v>1069</v>
      </c>
      <c r="L150" s="69" t="str">
        <f t="shared" ref="L150:AJ150" si="3">+INDEX(l.reg.nom,L$6)</f>
        <v>Amazonas</v>
      </c>
      <c r="M150" s="69" t="str">
        <f t="shared" si="3"/>
        <v>Ancash</v>
      </c>
      <c r="N150" s="69" t="str">
        <f t="shared" si="3"/>
        <v>Apurímac</v>
      </c>
      <c r="O150" s="69" t="str">
        <f t="shared" si="3"/>
        <v>Arequipa</v>
      </c>
      <c r="P150" s="69" t="str">
        <f t="shared" si="3"/>
        <v>Ayacucho</v>
      </c>
      <c r="Q150" s="69" t="str">
        <f t="shared" si="3"/>
        <v>Cajamarca</v>
      </c>
      <c r="R150" s="69" t="str">
        <f t="shared" si="3"/>
        <v>Callao</v>
      </c>
      <c r="S150" s="69" t="str">
        <f t="shared" si="3"/>
        <v>Cusco</v>
      </c>
      <c r="T150" s="69" t="str">
        <f t="shared" si="3"/>
        <v>Huancavelica</v>
      </c>
      <c r="U150" s="69" t="str">
        <f t="shared" si="3"/>
        <v>Huánuco</v>
      </c>
      <c r="V150" s="69" t="str">
        <f t="shared" si="3"/>
        <v>Ica</v>
      </c>
      <c r="W150" s="69" t="str">
        <f t="shared" si="3"/>
        <v>Junín</v>
      </c>
      <c r="X150" s="69" t="str">
        <f t="shared" si="3"/>
        <v>La Libertad</v>
      </c>
      <c r="Y150" s="69" t="str">
        <f t="shared" si="3"/>
        <v>Lambayeque</v>
      </c>
      <c r="Z150" s="69" t="str">
        <f t="shared" si="3"/>
        <v>Lima</v>
      </c>
      <c r="AA150" s="69" t="str">
        <f t="shared" si="3"/>
        <v>Loreto</v>
      </c>
      <c r="AB150" s="69" t="str">
        <f t="shared" si="3"/>
        <v>Madre de Dios</v>
      </c>
      <c r="AC150" s="69" t="str">
        <f t="shared" si="3"/>
        <v>Moquegua</v>
      </c>
      <c r="AD150" s="69" t="str">
        <f t="shared" si="3"/>
        <v>Pasco</v>
      </c>
      <c r="AE150" s="69" t="str">
        <f t="shared" si="3"/>
        <v>Piura</v>
      </c>
      <c r="AF150" s="69" t="str">
        <f t="shared" si="3"/>
        <v>Puno</v>
      </c>
      <c r="AG150" s="69" t="str">
        <f t="shared" si="3"/>
        <v>San Martín</v>
      </c>
      <c r="AH150" s="69" t="str">
        <f t="shared" si="3"/>
        <v>Tacna</v>
      </c>
      <c r="AI150" s="69" t="str">
        <f t="shared" si="3"/>
        <v>Tumbes</v>
      </c>
      <c r="AJ150" s="69" t="str">
        <f t="shared" si="3"/>
        <v>Ucayali</v>
      </c>
    </row>
    <row r="151" spans="2:36" outlineLevel="1" x14ac:dyDescent="0.3">
      <c r="D151" s="70">
        <v>1</v>
      </c>
      <c r="E151" s="144" t="s">
        <v>1068</v>
      </c>
      <c r="F151" s="144" t="s">
        <v>1069</v>
      </c>
      <c r="G151" s="144" t="s">
        <v>723</v>
      </c>
      <c r="H151" s="144" t="s">
        <v>1060</v>
      </c>
      <c r="I151" s="144">
        <f>+G35</f>
        <v>735.80858890779643</v>
      </c>
      <c r="J151" s="353">
        <f t="shared" ref="J151:J195" si="4">+SUM(L151:AJ151)</f>
        <v>2760</v>
      </c>
      <c r="K151" s="144">
        <f t="shared" ref="K151:K195" si="5">+I151*J151</f>
        <v>2030831.7053855183</v>
      </c>
      <c r="L151" s="26">
        <f>+'Diseño.RAN-Backhaul'!L913</f>
        <v>60</v>
      </c>
      <c r="M151" s="26">
        <f>+'Diseño.RAN-Backhaul'!M913</f>
        <v>77</v>
      </c>
      <c r="N151" s="26">
        <f>+'Diseño.RAN-Backhaul'!N913</f>
        <v>60</v>
      </c>
      <c r="O151" s="26">
        <f>+'Diseño.RAN-Backhaul'!O913</f>
        <v>60</v>
      </c>
      <c r="P151" s="26">
        <f>+'Diseño.RAN-Backhaul'!P913</f>
        <v>60</v>
      </c>
      <c r="Q151" s="26">
        <f>+'Diseño.RAN-Backhaul'!Q913</f>
        <v>60</v>
      </c>
      <c r="R151" s="26">
        <f>+'Diseño.RAN-Backhaul'!R913</f>
        <v>77</v>
      </c>
      <c r="S151" s="26">
        <f>+'Diseño.RAN-Backhaul'!S913</f>
        <v>60</v>
      </c>
      <c r="T151" s="26">
        <f>+'Diseño.RAN-Backhaul'!T913</f>
        <v>60</v>
      </c>
      <c r="U151" s="26">
        <f>+'Diseño.RAN-Backhaul'!U913</f>
        <v>60</v>
      </c>
      <c r="V151" s="26">
        <f>+'Diseño.RAN-Backhaul'!V913</f>
        <v>60</v>
      </c>
      <c r="W151" s="26">
        <f>+'Diseño.RAN-Backhaul'!W913</f>
        <v>60</v>
      </c>
      <c r="X151" s="26">
        <f>+'Diseño.RAN-Backhaul'!X913</f>
        <v>60</v>
      </c>
      <c r="Y151" s="26">
        <f>+'Diseño.RAN-Backhaul'!Y913</f>
        <v>60</v>
      </c>
      <c r="Z151" s="26">
        <f>+'Diseño.RAN-Backhaul'!Z913</f>
        <v>1269</v>
      </c>
      <c r="AA151" s="26">
        <f>+'Diseño.RAN-Backhaul'!AA913</f>
        <v>60</v>
      </c>
      <c r="AB151" s="26">
        <f>+'Diseño.RAN-Backhaul'!AB913</f>
        <v>60</v>
      </c>
      <c r="AC151" s="26">
        <f>+'Diseño.RAN-Backhaul'!AC913</f>
        <v>60</v>
      </c>
      <c r="AD151" s="26">
        <f>+'Diseño.RAN-Backhaul'!AD913</f>
        <v>60</v>
      </c>
      <c r="AE151" s="26">
        <f>+'Diseño.RAN-Backhaul'!AE913</f>
        <v>60</v>
      </c>
      <c r="AF151" s="26">
        <f>+'Diseño.RAN-Backhaul'!AF913</f>
        <v>60</v>
      </c>
      <c r="AG151" s="26">
        <f>+'Diseño.RAN-Backhaul'!AG913</f>
        <v>60</v>
      </c>
      <c r="AH151" s="26">
        <f>+'Diseño.RAN-Backhaul'!AH913</f>
        <v>77</v>
      </c>
      <c r="AI151" s="26">
        <f>+'Diseño.RAN-Backhaul'!AI913</f>
        <v>60</v>
      </c>
      <c r="AJ151" s="26">
        <f>+'Diseño.RAN-Backhaul'!AJ913</f>
        <v>60</v>
      </c>
    </row>
    <row r="152" spans="2:36" outlineLevel="1" x14ac:dyDescent="0.3">
      <c r="D152" s="70">
        <f t="shared" ref="D152:D195" si="6">+D151+1</f>
        <v>2</v>
      </c>
      <c r="E152" s="144" t="s">
        <v>1067</v>
      </c>
      <c r="F152" s="144" t="s">
        <v>1069</v>
      </c>
      <c r="G152" s="144" t="s">
        <v>723</v>
      </c>
      <c r="H152" s="144" t="s">
        <v>1060</v>
      </c>
      <c r="I152" s="144">
        <f>+G36</f>
        <v>735.80858890779643</v>
      </c>
      <c r="J152" s="353">
        <f t="shared" si="4"/>
        <v>7947</v>
      </c>
      <c r="K152" s="144">
        <f t="shared" si="5"/>
        <v>5847470.8560502585</v>
      </c>
      <c r="L152" s="26">
        <f>+'Diseño.RAN-Backhaul'!L914</f>
        <v>240</v>
      </c>
      <c r="M152" s="26">
        <f>+'Diseño.RAN-Backhaul'!M914</f>
        <v>240</v>
      </c>
      <c r="N152" s="26">
        <f>+'Diseño.RAN-Backhaul'!N914</f>
        <v>240</v>
      </c>
      <c r="O152" s="26">
        <f>+'Diseño.RAN-Backhaul'!O914</f>
        <v>240</v>
      </c>
      <c r="P152" s="26">
        <f>+'Diseño.RAN-Backhaul'!P914</f>
        <v>240</v>
      </c>
      <c r="Q152" s="26">
        <f>+'Diseño.RAN-Backhaul'!Q914</f>
        <v>240</v>
      </c>
      <c r="R152" s="26">
        <f>+'Diseño.RAN-Backhaul'!R914</f>
        <v>240</v>
      </c>
      <c r="S152" s="26">
        <f>+'Diseño.RAN-Backhaul'!S914</f>
        <v>240</v>
      </c>
      <c r="T152" s="26">
        <f>+'Diseño.RAN-Backhaul'!T914</f>
        <v>240</v>
      </c>
      <c r="U152" s="26">
        <f>+'Diseño.RAN-Backhaul'!U914</f>
        <v>240</v>
      </c>
      <c r="V152" s="26">
        <f>+'Diseño.RAN-Backhaul'!V914</f>
        <v>240</v>
      </c>
      <c r="W152" s="26">
        <f>+'Diseño.RAN-Backhaul'!W914</f>
        <v>240</v>
      </c>
      <c r="X152" s="26">
        <f>+'Diseño.RAN-Backhaul'!X914</f>
        <v>240</v>
      </c>
      <c r="Y152" s="26">
        <f>+'Diseño.RAN-Backhaul'!Y914</f>
        <v>240</v>
      </c>
      <c r="Z152" s="26">
        <f>+'Diseño.RAN-Backhaul'!Z914</f>
        <v>2187</v>
      </c>
      <c r="AA152" s="26">
        <f>+'Diseño.RAN-Backhaul'!AA914</f>
        <v>240</v>
      </c>
      <c r="AB152" s="26">
        <f>+'Diseño.RAN-Backhaul'!AB914</f>
        <v>240</v>
      </c>
      <c r="AC152" s="26">
        <f>+'Diseño.RAN-Backhaul'!AC914</f>
        <v>240</v>
      </c>
      <c r="AD152" s="26">
        <f>+'Diseño.RAN-Backhaul'!AD914</f>
        <v>240</v>
      </c>
      <c r="AE152" s="26">
        <f>+'Diseño.RAN-Backhaul'!AE914</f>
        <v>240</v>
      </c>
      <c r="AF152" s="26">
        <f>+'Diseño.RAN-Backhaul'!AF914</f>
        <v>240</v>
      </c>
      <c r="AG152" s="26">
        <f>+'Diseño.RAN-Backhaul'!AG914</f>
        <v>240</v>
      </c>
      <c r="AH152" s="26">
        <f>+'Diseño.RAN-Backhaul'!AH914</f>
        <v>240</v>
      </c>
      <c r="AI152" s="26">
        <f>+'Diseño.RAN-Backhaul'!AI914</f>
        <v>240</v>
      </c>
      <c r="AJ152" s="26">
        <f>+'Diseño.RAN-Backhaul'!AJ914</f>
        <v>240</v>
      </c>
    </row>
    <row r="153" spans="2:36" outlineLevel="1" x14ac:dyDescent="0.3">
      <c r="D153" s="70">
        <f t="shared" si="6"/>
        <v>3</v>
      </c>
      <c r="E153" s="144" t="s">
        <v>1066</v>
      </c>
      <c r="F153" s="144" t="s">
        <v>1069</v>
      </c>
      <c r="G153" s="144" t="s">
        <v>723</v>
      </c>
      <c r="H153" s="144" t="s">
        <v>1060</v>
      </c>
      <c r="I153" s="144">
        <f>+G37</f>
        <v>735.80858890779643</v>
      </c>
      <c r="J153" s="353">
        <f t="shared" si="4"/>
        <v>11021</v>
      </c>
      <c r="K153" s="144">
        <f t="shared" si="5"/>
        <v>8109346.4583528247</v>
      </c>
      <c r="L153" s="26">
        <f>+'Diseño.RAN-Backhaul'!L915</f>
        <v>420</v>
      </c>
      <c r="M153" s="26">
        <f>+'Diseño.RAN-Backhaul'!M915</f>
        <v>420</v>
      </c>
      <c r="N153" s="26">
        <f>+'Diseño.RAN-Backhaul'!N915</f>
        <v>420</v>
      </c>
      <c r="O153" s="26">
        <f>+'Diseño.RAN-Backhaul'!O915</f>
        <v>420</v>
      </c>
      <c r="P153" s="26">
        <f>+'Diseño.RAN-Backhaul'!P915</f>
        <v>420</v>
      </c>
      <c r="Q153" s="26">
        <f>+'Diseño.RAN-Backhaul'!Q915</f>
        <v>420</v>
      </c>
      <c r="R153" s="26">
        <f>+'Diseño.RAN-Backhaul'!R915</f>
        <v>420</v>
      </c>
      <c r="S153" s="26">
        <f>+'Diseño.RAN-Backhaul'!S915</f>
        <v>420</v>
      </c>
      <c r="T153" s="26">
        <f>+'Diseño.RAN-Backhaul'!T915</f>
        <v>420</v>
      </c>
      <c r="U153" s="26">
        <f>+'Diseño.RAN-Backhaul'!U915</f>
        <v>420</v>
      </c>
      <c r="V153" s="26">
        <f>+'Diseño.RAN-Backhaul'!V915</f>
        <v>420</v>
      </c>
      <c r="W153" s="26">
        <f>+'Diseño.RAN-Backhaul'!W915</f>
        <v>420</v>
      </c>
      <c r="X153" s="26">
        <f>+'Diseño.RAN-Backhaul'!X915</f>
        <v>420</v>
      </c>
      <c r="Y153" s="26">
        <f>+'Diseño.RAN-Backhaul'!Y915</f>
        <v>420</v>
      </c>
      <c r="Z153" s="26">
        <f>+'Diseño.RAN-Backhaul'!Z915</f>
        <v>941</v>
      </c>
      <c r="AA153" s="26">
        <f>+'Diseño.RAN-Backhaul'!AA915</f>
        <v>420</v>
      </c>
      <c r="AB153" s="26">
        <f>+'Diseño.RAN-Backhaul'!AB915</f>
        <v>420</v>
      </c>
      <c r="AC153" s="26">
        <f>+'Diseño.RAN-Backhaul'!AC915</f>
        <v>420</v>
      </c>
      <c r="AD153" s="26">
        <f>+'Diseño.RAN-Backhaul'!AD915</f>
        <v>420</v>
      </c>
      <c r="AE153" s="26">
        <f>+'Diseño.RAN-Backhaul'!AE915</f>
        <v>420</v>
      </c>
      <c r="AF153" s="26">
        <f>+'Diseño.RAN-Backhaul'!AF915</f>
        <v>420</v>
      </c>
      <c r="AG153" s="26">
        <f>+'Diseño.RAN-Backhaul'!AG915</f>
        <v>420</v>
      </c>
      <c r="AH153" s="26">
        <f>+'Diseño.RAN-Backhaul'!AH915</f>
        <v>420</v>
      </c>
      <c r="AI153" s="26">
        <f>+'Diseño.RAN-Backhaul'!AI915</f>
        <v>420</v>
      </c>
      <c r="AJ153" s="26">
        <f>+'Diseño.RAN-Backhaul'!AJ915</f>
        <v>420</v>
      </c>
    </row>
    <row r="154" spans="2:36" outlineLevel="1" x14ac:dyDescent="0.3">
      <c r="D154" s="70">
        <f t="shared" si="6"/>
        <v>4</v>
      </c>
      <c r="E154" s="144"/>
      <c r="F154" s="144"/>
      <c r="G154" s="144"/>
      <c r="H154" s="144"/>
      <c r="I154" s="144"/>
      <c r="J154" s="353">
        <f t="shared" si="4"/>
        <v>0</v>
      </c>
      <c r="K154" s="144">
        <f t="shared" si="5"/>
        <v>0</v>
      </c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</row>
    <row r="155" spans="2:36" outlineLevel="1" x14ac:dyDescent="0.3">
      <c r="D155" s="70">
        <f t="shared" si="6"/>
        <v>5</v>
      </c>
      <c r="E155" s="144" t="s">
        <v>1709</v>
      </c>
      <c r="F155" s="144" t="s">
        <v>1069</v>
      </c>
      <c r="G155" s="144" t="s">
        <v>723</v>
      </c>
      <c r="H155" s="144" t="s">
        <v>1060</v>
      </c>
      <c r="I155" s="144">
        <f>+G39</f>
        <v>9426.8067833684399</v>
      </c>
      <c r="J155" s="353">
        <f t="shared" si="4"/>
        <v>3081</v>
      </c>
      <c r="K155" s="144">
        <f t="shared" si="5"/>
        <v>29043991.699558165</v>
      </c>
      <c r="L155" s="26">
        <f>+'Diseño.RAN-Backhaul'!L916</f>
        <v>120</v>
      </c>
      <c r="M155" s="26">
        <f>+'Diseño.RAN-Backhaul'!M916</f>
        <v>121</v>
      </c>
      <c r="N155" s="26">
        <f>+'Diseño.RAN-Backhaul'!N916</f>
        <v>120</v>
      </c>
      <c r="O155" s="26">
        <f>+'Diseño.RAN-Backhaul'!O916</f>
        <v>120</v>
      </c>
      <c r="P155" s="26">
        <f>+'Diseño.RAN-Backhaul'!P916</f>
        <v>120</v>
      </c>
      <c r="Q155" s="26">
        <f>+'Diseño.RAN-Backhaul'!Q916</f>
        <v>120</v>
      </c>
      <c r="R155" s="26">
        <f>+'Diseño.RAN-Backhaul'!R916</f>
        <v>121</v>
      </c>
      <c r="S155" s="26">
        <f>+'Diseño.RAN-Backhaul'!S916</f>
        <v>120</v>
      </c>
      <c r="T155" s="26">
        <f>+'Diseño.RAN-Backhaul'!T916</f>
        <v>120</v>
      </c>
      <c r="U155" s="26">
        <f>+'Diseño.RAN-Backhaul'!U916</f>
        <v>120</v>
      </c>
      <c r="V155" s="26">
        <f>+'Diseño.RAN-Backhaul'!V916</f>
        <v>120</v>
      </c>
      <c r="W155" s="26">
        <f>+'Diseño.RAN-Backhaul'!W916</f>
        <v>120</v>
      </c>
      <c r="X155" s="26">
        <f>+'Diseño.RAN-Backhaul'!X916</f>
        <v>120</v>
      </c>
      <c r="Y155" s="26">
        <f>+'Diseño.RAN-Backhaul'!Y916</f>
        <v>120</v>
      </c>
      <c r="Z155" s="26">
        <f>+'Diseño.RAN-Backhaul'!Z916</f>
        <v>198</v>
      </c>
      <c r="AA155" s="26">
        <f>+'Diseño.RAN-Backhaul'!AA916</f>
        <v>120</v>
      </c>
      <c r="AB155" s="26">
        <f>+'Diseño.RAN-Backhaul'!AB916</f>
        <v>120</v>
      </c>
      <c r="AC155" s="26">
        <f>+'Diseño.RAN-Backhaul'!AC916</f>
        <v>120</v>
      </c>
      <c r="AD155" s="26">
        <f>+'Diseño.RAN-Backhaul'!AD916</f>
        <v>120</v>
      </c>
      <c r="AE155" s="26">
        <f>+'Diseño.RAN-Backhaul'!AE916</f>
        <v>120</v>
      </c>
      <c r="AF155" s="26">
        <f>+'Diseño.RAN-Backhaul'!AF916</f>
        <v>120</v>
      </c>
      <c r="AG155" s="26">
        <f>+'Diseño.RAN-Backhaul'!AG916</f>
        <v>120</v>
      </c>
      <c r="AH155" s="26">
        <f>+'Diseño.RAN-Backhaul'!AH916</f>
        <v>121</v>
      </c>
      <c r="AI155" s="26">
        <f>+'Diseño.RAN-Backhaul'!AI916</f>
        <v>120</v>
      </c>
      <c r="AJ155" s="26">
        <f>+'Diseño.RAN-Backhaul'!AJ916</f>
        <v>120</v>
      </c>
    </row>
    <row r="156" spans="2:36" outlineLevel="1" x14ac:dyDescent="0.3">
      <c r="D156" s="70">
        <f t="shared" si="6"/>
        <v>6</v>
      </c>
      <c r="E156" s="144"/>
      <c r="F156" s="144"/>
      <c r="G156" s="144"/>
      <c r="H156" s="144"/>
      <c r="I156" s="144"/>
      <c r="J156" s="353">
        <f t="shared" si="4"/>
        <v>0</v>
      </c>
      <c r="K156" s="144">
        <f t="shared" si="5"/>
        <v>0</v>
      </c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</row>
    <row r="157" spans="2:36" outlineLevel="1" x14ac:dyDescent="0.3">
      <c r="D157" s="70">
        <f t="shared" si="6"/>
        <v>7</v>
      </c>
      <c r="E157" s="144" t="s">
        <v>1065</v>
      </c>
      <c r="F157" s="144" t="s">
        <v>1069</v>
      </c>
      <c r="G157" s="144" t="s">
        <v>704</v>
      </c>
      <c r="H157" s="144" t="s">
        <v>1060</v>
      </c>
      <c r="I157" s="144">
        <f>+G49</f>
        <v>18530.758410125294</v>
      </c>
      <c r="J157" s="353">
        <f t="shared" si="4"/>
        <v>337</v>
      </c>
      <c r="K157" s="144">
        <f t="shared" si="5"/>
        <v>6244865.584212224</v>
      </c>
      <c r="L157" s="26">
        <f>+'Diseño.RAN-Backhaul'!L917</f>
        <v>10</v>
      </c>
      <c r="M157" s="26">
        <f>+'Diseño.RAN-Backhaul'!M917</f>
        <v>10</v>
      </c>
      <c r="N157" s="26">
        <f>+'Diseño.RAN-Backhaul'!N917</f>
        <v>10</v>
      </c>
      <c r="O157" s="26">
        <f>+'Diseño.RAN-Backhaul'!O917</f>
        <v>10</v>
      </c>
      <c r="P157" s="26">
        <f>+'Diseño.RAN-Backhaul'!P917</f>
        <v>10</v>
      </c>
      <c r="Q157" s="26">
        <f>+'Diseño.RAN-Backhaul'!Q917</f>
        <v>10</v>
      </c>
      <c r="R157" s="26">
        <f>+'Diseño.RAN-Backhaul'!R917</f>
        <v>10</v>
      </c>
      <c r="S157" s="26">
        <f>+'Diseño.RAN-Backhaul'!S917</f>
        <v>10</v>
      </c>
      <c r="T157" s="26">
        <f>+'Diseño.RAN-Backhaul'!T917</f>
        <v>10</v>
      </c>
      <c r="U157" s="26">
        <f>+'Diseño.RAN-Backhaul'!U917</f>
        <v>10</v>
      </c>
      <c r="V157" s="26">
        <f>+'Diseño.RAN-Backhaul'!V917</f>
        <v>10</v>
      </c>
      <c r="W157" s="26">
        <f>+'Diseño.RAN-Backhaul'!W917</f>
        <v>10</v>
      </c>
      <c r="X157" s="26">
        <f>+'Diseño.RAN-Backhaul'!X917</f>
        <v>10</v>
      </c>
      <c r="Y157" s="26">
        <f>+'Diseño.RAN-Backhaul'!Y917</f>
        <v>10</v>
      </c>
      <c r="Z157" s="26">
        <f>+'Diseño.RAN-Backhaul'!Z917</f>
        <v>97</v>
      </c>
      <c r="AA157" s="26">
        <f>+'Diseño.RAN-Backhaul'!AA917</f>
        <v>10</v>
      </c>
      <c r="AB157" s="26">
        <f>+'Diseño.RAN-Backhaul'!AB917</f>
        <v>10</v>
      </c>
      <c r="AC157" s="26">
        <f>+'Diseño.RAN-Backhaul'!AC917</f>
        <v>10</v>
      </c>
      <c r="AD157" s="26">
        <f>+'Diseño.RAN-Backhaul'!AD917</f>
        <v>10</v>
      </c>
      <c r="AE157" s="26">
        <f>+'Diseño.RAN-Backhaul'!AE917</f>
        <v>10</v>
      </c>
      <c r="AF157" s="26">
        <f>+'Diseño.RAN-Backhaul'!AF917</f>
        <v>10</v>
      </c>
      <c r="AG157" s="26">
        <f>+'Diseño.RAN-Backhaul'!AG917</f>
        <v>10</v>
      </c>
      <c r="AH157" s="26">
        <f>+'Diseño.RAN-Backhaul'!AH917</f>
        <v>10</v>
      </c>
      <c r="AI157" s="26">
        <f>+'Diseño.RAN-Backhaul'!AI917</f>
        <v>10</v>
      </c>
      <c r="AJ157" s="26">
        <f>+'Diseño.RAN-Backhaul'!AJ917</f>
        <v>10</v>
      </c>
    </row>
    <row r="158" spans="2:36" outlineLevel="1" x14ac:dyDescent="0.3">
      <c r="D158" s="70">
        <f t="shared" si="6"/>
        <v>8</v>
      </c>
      <c r="E158" s="144" t="s">
        <v>1064</v>
      </c>
      <c r="F158" s="144" t="s">
        <v>1069</v>
      </c>
      <c r="G158" s="144" t="s">
        <v>704</v>
      </c>
      <c r="H158" s="144" t="s">
        <v>1060</v>
      </c>
      <c r="I158" s="144">
        <f>+G50</f>
        <v>18530.758410125294</v>
      </c>
      <c r="J158" s="353">
        <f t="shared" si="4"/>
        <v>1532</v>
      </c>
      <c r="K158" s="144">
        <f t="shared" si="5"/>
        <v>28389121.884311952</v>
      </c>
      <c r="L158" s="26">
        <f>+'Diseño.RAN-Backhaul'!L918</f>
        <v>40</v>
      </c>
      <c r="M158" s="26">
        <f>+'Diseño.RAN-Backhaul'!M918</f>
        <v>41</v>
      </c>
      <c r="N158" s="26">
        <f>+'Diseño.RAN-Backhaul'!N918</f>
        <v>40</v>
      </c>
      <c r="O158" s="26">
        <f>+'Diseño.RAN-Backhaul'!O918</f>
        <v>40</v>
      </c>
      <c r="P158" s="26">
        <f>+'Diseño.RAN-Backhaul'!P918</f>
        <v>40</v>
      </c>
      <c r="Q158" s="26">
        <f>+'Diseño.RAN-Backhaul'!Q918</f>
        <v>40</v>
      </c>
      <c r="R158" s="26">
        <f>+'Diseño.RAN-Backhaul'!R918</f>
        <v>41</v>
      </c>
      <c r="S158" s="26">
        <f>+'Diseño.RAN-Backhaul'!S918</f>
        <v>40</v>
      </c>
      <c r="T158" s="26">
        <f>+'Diseño.RAN-Backhaul'!T918</f>
        <v>40</v>
      </c>
      <c r="U158" s="26">
        <f>+'Diseño.RAN-Backhaul'!U918</f>
        <v>40</v>
      </c>
      <c r="V158" s="26">
        <f>+'Diseño.RAN-Backhaul'!V918</f>
        <v>40</v>
      </c>
      <c r="W158" s="26">
        <f>+'Diseño.RAN-Backhaul'!W918</f>
        <v>40</v>
      </c>
      <c r="X158" s="26">
        <f>+'Diseño.RAN-Backhaul'!X918</f>
        <v>40</v>
      </c>
      <c r="Y158" s="26">
        <f>+'Diseño.RAN-Backhaul'!Y918</f>
        <v>40</v>
      </c>
      <c r="Z158" s="26">
        <f>+'Diseño.RAN-Backhaul'!Z918</f>
        <v>569</v>
      </c>
      <c r="AA158" s="26">
        <f>+'Diseño.RAN-Backhaul'!AA918</f>
        <v>40</v>
      </c>
      <c r="AB158" s="26">
        <f>+'Diseño.RAN-Backhaul'!AB918</f>
        <v>40</v>
      </c>
      <c r="AC158" s="26">
        <f>+'Diseño.RAN-Backhaul'!AC918</f>
        <v>40</v>
      </c>
      <c r="AD158" s="26">
        <f>+'Diseño.RAN-Backhaul'!AD918</f>
        <v>40</v>
      </c>
      <c r="AE158" s="26">
        <f>+'Diseño.RAN-Backhaul'!AE918</f>
        <v>40</v>
      </c>
      <c r="AF158" s="26">
        <f>+'Diseño.RAN-Backhaul'!AF918</f>
        <v>40</v>
      </c>
      <c r="AG158" s="26">
        <f>+'Diseño.RAN-Backhaul'!AG918</f>
        <v>40</v>
      </c>
      <c r="AH158" s="26">
        <f>+'Diseño.RAN-Backhaul'!AH918</f>
        <v>41</v>
      </c>
      <c r="AI158" s="26">
        <f>+'Diseño.RAN-Backhaul'!AI918</f>
        <v>40</v>
      </c>
      <c r="AJ158" s="26">
        <f>+'Diseño.RAN-Backhaul'!AJ918</f>
        <v>40</v>
      </c>
    </row>
    <row r="159" spans="2:36" outlineLevel="1" x14ac:dyDescent="0.3">
      <c r="D159" s="70">
        <f t="shared" si="6"/>
        <v>9</v>
      </c>
      <c r="E159" s="144" t="s">
        <v>1063</v>
      </c>
      <c r="F159" s="144" t="s">
        <v>1069</v>
      </c>
      <c r="G159" s="144" t="s">
        <v>704</v>
      </c>
      <c r="H159" s="144" t="s">
        <v>1060</v>
      </c>
      <c r="I159" s="144">
        <f>+G51</f>
        <v>18530.758410125294</v>
      </c>
      <c r="J159" s="353">
        <f t="shared" si="4"/>
        <v>1979</v>
      </c>
      <c r="K159" s="144">
        <f t="shared" si="5"/>
        <v>36672370.893637955</v>
      </c>
      <c r="L159" s="26">
        <f>+'Diseño.RAN-Backhaul'!L919</f>
        <v>70</v>
      </c>
      <c r="M159" s="26">
        <f>+'Diseño.RAN-Backhaul'!M919</f>
        <v>70</v>
      </c>
      <c r="N159" s="26">
        <f>+'Diseño.RAN-Backhaul'!N919</f>
        <v>70</v>
      </c>
      <c r="O159" s="26">
        <f>+'Diseño.RAN-Backhaul'!O919</f>
        <v>70</v>
      </c>
      <c r="P159" s="26">
        <f>+'Diseño.RAN-Backhaul'!P919</f>
        <v>70</v>
      </c>
      <c r="Q159" s="26">
        <f>+'Diseño.RAN-Backhaul'!Q919</f>
        <v>70</v>
      </c>
      <c r="R159" s="26">
        <f>+'Diseño.RAN-Backhaul'!R919</f>
        <v>70</v>
      </c>
      <c r="S159" s="26">
        <f>+'Diseño.RAN-Backhaul'!S919</f>
        <v>70</v>
      </c>
      <c r="T159" s="26">
        <f>+'Diseño.RAN-Backhaul'!T919</f>
        <v>70</v>
      </c>
      <c r="U159" s="26">
        <f>+'Diseño.RAN-Backhaul'!U919</f>
        <v>70</v>
      </c>
      <c r="V159" s="26">
        <f>+'Diseño.RAN-Backhaul'!V919</f>
        <v>70</v>
      </c>
      <c r="W159" s="26">
        <f>+'Diseño.RAN-Backhaul'!W919</f>
        <v>70</v>
      </c>
      <c r="X159" s="26">
        <f>+'Diseño.RAN-Backhaul'!X919</f>
        <v>70</v>
      </c>
      <c r="Y159" s="26">
        <f>+'Diseño.RAN-Backhaul'!Y919</f>
        <v>70</v>
      </c>
      <c r="Z159" s="26">
        <f>+'Diseño.RAN-Backhaul'!Z919</f>
        <v>299</v>
      </c>
      <c r="AA159" s="26">
        <f>+'Diseño.RAN-Backhaul'!AA919</f>
        <v>70</v>
      </c>
      <c r="AB159" s="26">
        <f>+'Diseño.RAN-Backhaul'!AB919</f>
        <v>70</v>
      </c>
      <c r="AC159" s="26">
        <f>+'Diseño.RAN-Backhaul'!AC919</f>
        <v>70</v>
      </c>
      <c r="AD159" s="26">
        <f>+'Diseño.RAN-Backhaul'!AD919</f>
        <v>70</v>
      </c>
      <c r="AE159" s="26">
        <f>+'Diseño.RAN-Backhaul'!AE919</f>
        <v>70</v>
      </c>
      <c r="AF159" s="26">
        <f>+'Diseño.RAN-Backhaul'!AF919</f>
        <v>70</v>
      </c>
      <c r="AG159" s="26">
        <f>+'Diseño.RAN-Backhaul'!AG919</f>
        <v>70</v>
      </c>
      <c r="AH159" s="26">
        <f>+'Diseño.RAN-Backhaul'!AH919</f>
        <v>70</v>
      </c>
      <c r="AI159" s="26">
        <f>+'Diseño.RAN-Backhaul'!AI919</f>
        <v>70</v>
      </c>
      <c r="AJ159" s="26">
        <f>+'Diseño.RAN-Backhaul'!AJ919</f>
        <v>70</v>
      </c>
    </row>
    <row r="160" spans="2:36" outlineLevel="1" x14ac:dyDescent="0.3">
      <c r="D160" s="70">
        <f t="shared" si="6"/>
        <v>10</v>
      </c>
      <c r="E160" s="144"/>
      <c r="F160" s="144"/>
      <c r="G160" s="144"/>
      <c r="H160" s="144"/>
      <c r="I160" s="144"/>
      <c r="J160" s="353">
        <f t="shared" si="4"/>
        <v>0</v>
      </c>
      <c r="K160" s="144">
        <f t="shared" si="5"/>
        <v>0</v>
      </c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</row>
    <row r="161" spans="4:36" outlineLevel="1" x14ac:dyDescent="0.3">
      <c r="D161" s="70">
        <f t="shared" si="6"/>
        <v>11</v>
      </c>
      <c r="E161" s="144" t="s">
        <v>1675</v>
      </c>
      <c r="F161" s="144" t="s">
        <v>1069</v>
      </c>
      <c r="G161" s="144" t="s">
        <v>877</v>
      </c>
      <c r="H161" s="144" t="s">
        <v>1060</v>
      </c>
      <c r="I161" s="144">
        <f>+G116</f>
        <v>92000</v>
      </c>
      <c r="J161" s="353">
        <f t="shared" si="4"/>
        <v>250</v>
      </c>
      <c r="K161" s="144">
        <f t="shared" si="5"/>
        <v>23000000</v>
      </c>
      <c r="L161" s="26">
        <f>+'Diseño.RAN-Backhaul'!L908</f>
        <v>10</v>
      </c>
      <c r="M161" s="26">
        <f>+'Diseño.RAN-Backhaul'!M908</f>
        <v>10</v>
      </c>
      <c r="N161" s="26">
        <f>+'Diseño.RAN-Backhaul'!N908</f>
        <v>10</v>
      </c>
      <c r="O161" s="26">
        <f>+'Diseño.RAN-Backhaul'!O908</f>
        <v>10</v>
      </c>
      <c r="P161" s="26">
        <f>+'Diseño.RAN-Backhaul'!P908</f>
        <v>10</v>
      </c>
      <c r="Q161" s="26">
        <f>+'Diseño.RAN-Backhaul'!Q908</f>
        <v>10</v>
      </c>
      <c r="R161" s="26">
        <f>+'Diseño.RAN-Backhaul'!R908</f>
        <v>10</v>
      </c>
      <c r="S161" s="26">
        <f>+'Diseño.RAN-Backhaul'!S908</f>
        <v>10</v>
      </c>
      <c r="T161" s="26">
        <f>+'Diseño.RAN-Backhaul'!T908</f>
        <v>10</v>
      </c>
      <c r="U161" s="26">
        <f>+'Diseño.RAN-Backhaul'!U908</f>
        <v>10</v>
      </c>
      <c r="V161" s="26">
        <f>+'Diseño.RAN-Backhaul'!V908</f>
        <v>10</v>
      </c>
      <c r="W161" s="26">
        <f>+'Diseño.RAN-Backhaul'!W908</f>
        <v>10</v>
      </c>
      <c r="X161" s="26">
        <f>+'Diseño.RAN-Backhaul'!X908</f>
        <v>10</v>
      </c>
      <c r="Y161" s="26">
        <f>+'Diseño.RAN-Backhaul'!Y908</f>
        <v>10</v>
      </c>
      <c r="Z161" s="26">
        <f>+'Diseño.RAN-Backhaul'!Z908</f>
        <v>10</v>
      </c>
      <c r="AA161" s="26">
        <f>+'Diseño.RAN-Backhaul'!AA908</f>
        <v>10</v>
      </c>
      <c r="AB161" s="26">
        <f>+'Diseño.RAN-Backhaul'!AB908</f>
        <v>10</v>
      </c>
      <c r="AC161" s="26">
        <f>+'Diseño.RAN-Backhaul'!AC908</f>
        <v>10</v>
      </c>
      <c r="AD161" s="26">
        <f>+'Diseño.RAN-Backhaul'!AD908</f>
        <v>10</v>
      </c>
      <c r="AE161" s="26">
        <f>+'Diseño.RAN-Backhaul'!AE908</f>
        <v>10</v>
      </c>
      <c r="AF161" s="26">
        <f>+'Diseño.RAN-Backhaul'!AF908</f>
        <v>10</v>
      </c>
      <c r="AG161" s="26">
        <f>+'Diseño.RAN-Backhaul'!AG908</f>
        <v>10</v>
      </c>
      <c r="AH161" s="26">
        <f>+'Diseño.RAN-Backhaul'!AH908</f>
        <v>10</v>
      </c>
      <c r="AI161" s="26">
        <f>+'Diseño.RAN-Backhaul'!AI908</f>
        <v>10</v>
      </c>
      <c r="AJ161" s="26">
        <f>+'Diseño.RAN-Backhaul'!AJ908</f>
        <v>10</v>
      </c>
    </row>
    <row r="162" spans="4:36" outlineLevel="1" x14ac:dyDescent="0.3">
      <c r="D162" s="70">
        <f t="shared" si="6"/>
        <v>12</v>
      </c>
      <c r="E162" s="144" t="s">
        <v>1676</v>
      </c>
      <c r="F162" s="144" t="s">
        <v>1069</v>
      </c>
      <c r="G162" s="144" t="s">
        <v>877</v>
      </c>
      <c r="H162" s="144" t="s">
        <v>1060</v>
      </c>
      <c r="I162" s="144">
        <f>+G117</f>
        <v>109249.99999999999</v>
      </c>
      <c r="J162" s="353">
        <f t="shared" si="4"/>
        <v>1000</v>
      </c>
      <c r="K162" s="144">
        <f t="shared" si="5"/>
        <v>109249999.99999999</v>
      </c>
      <c r="L162" s="26">
        <f>+'Diseño.RAN-Backhaul'!L909</f>
        <v>40</v>
      </c>
      <c r="M162" s="26">
        <f>+'Diseño.RAN-Backhaul'!M909</f>
        <v>40</v>
      </c>
      <c r="N162" s="26">
        <f>+'Diseño.RAN-Backhaul'!N909</f>
        <v>40</v>
      </c>
      <c r="O162" s="26">
        <f>+'Diseño.RAN-Backhaul'!O909</f>
        <v>40</v>
      </c>
      <c r="P162" s="26">
        <f>+'Diseño.RAN-Backhaul'!P909</f>
        <v>40</v>
      </c>
      <c r="Q162" s="26">
        <f>+'Diseño.RAN-Backhaul'!Q909</f>
        <v>40</v>
      </c>
      <c r="R162" s="26">
        <f>+'Diseño.RAN-Backhaul'!R909</f>
        <v>40</v>
      </c>
      <c r="S162" s="26">
        <f>+'Diseño.RAN-Backhaul'!S909</f>
        <v>40</v>
      </c>
      <c r="T162" s="26">
        <f>+'Diseño.RAN-Backhaul'!T909</f>
        <v>40</v>
      </c>
      <c r="U162" s="26">
        <f>+'Diseño.RAN-Backhaul'!U909</f>
        <v>40</v>
      </c>
      <c r="V162" s="26">
        <f>+'Diseño.RAN-Backhaul'!V909</f>
        <v>40</v>
      </c>
      <c r="W162" s="26">
        <f>+'Diseño.RAN-Backhaul'!W909</f>
        <v>40</v>
      </c>
      <c r="X162" s="26">
        <f>+'Diseño.RAN-Backhaul'!X909</f>
        <v>40</v>
      </c>
      <c r="Y162" s="26">
        <f>+'Diseño.RAN-Backhaul'!Y909</f>
        <v>40</v>
      </c>
      <c r="Z162" s="26">
        <f>+'Diseño.RAN-Backhaul'!Z909</f>
        <v>40</v>
      </c>
      <c r="AA162" s="26">
        <f>+'Diseño.RAN-Backhaul'!AA909</f>
        <v>40</v>
      </c>
      <c r="AB162" s="26">
        <f>+'Diseño.RAN-Backhaul'!AB909</f>
        <v>40</v>
      </c>
      <c r="AC162" s="26">
        <f>+'Diseño.RAN-Backhaul'!AC909</f>
        <v>40</v>
      </c>
      <c r="AD162" s="26">
        <f>+'Diseño.RAN-Backhaul'!AD909</f>
        <v>40</v>
      </c>
      <c r="AE162" s="26">
        <f>+'Diseño.RAN-Backhaul'!AE909</f>
        <v>40</v>
      </c>
      <c r="AF162" s="26">
        <f>+'Diseño.RAN-Backhaul'!AF909</f>
        <v>40</v>
      </c>
      <c r="AG162" s="26">
        <f>+'Diseño.RAN-Backhaul'!AG909</f>
        <v>40</v>
      </c>
      <c r="AH162" s="26">
        <f>+'Diseño.RAN-Backhaul'!AH909</f>
        <v>40</v>
      </c>
      <c r="AI162" s="26">
        <f>+'Diseño.RAN-Backhaul'!AI909</f>
        <v>40</v>
      </c>
      <c r="AJ162" s="26">
        <f>+'Diseño.RAN-Backhaul'!AJ909</f>
        <v>40</v>
      </c>
    </row>
    <row r="163" spans="4:36" outlineLevel="1" x14ac:dyDescent="0.3">
      <c r="D163" s="70">
        <f t="shared" si="6"/>
        <v>13</v>
      </c>
      <c r="E163" s="144" t="s">
        <v>1677</v>
      </c>
      <c r="F163" s="144" t="s">
        <v>1069</v>
      </c>
      <c r="G163" s="144" t="s">
        <v>877</v>
      </c>
      <c r="H163" s="144" t="s">
        <v>1060</v>
      </c>
      <c r="I163" s="144">
        <f>+G118</f>
        <v>137906.063309196</v>
      </c>
      <c r="J163" s="353">
        <f t="shared" si="4"/>
        <v>1750</v>
      </c>
      <c r="K163" s="144">
        <f t="shared" si="5"/>
        <v>241335610.79109302</v>
      </c>
      <c r="L163" s="26">
        <f>+'Diseño.RAN-Backhaul'!L910</f>
        <v>70</v>
      </c>
      <c r="M163" s="26">
        <f>+'Diseño.RAN-Backhaul'!M910</f>
        <v>70</v>
      </c>
      <c r="N163" s="26">
        <f>+'Diseño.RAN-Backhaul'!N910</f>
        <v>70</v>
      </c>
      <c r="O163" s="26">
        <f>+'Diseño.RAN-Backhaul'!O910</f>
        <v>70</v>
      </c>
      <c r="P163" s="26">
        <f>+'Diseño.RAN-Backhaul'!P910</f>
        <v>70</v>
      </c>
      <c r="Q163" s="26">
        <f>+'Diseño.RAN-Backhaul'!Q910</f>
        <v>70</v>
      </c>
      <c r="R163" s="26">
        <f>+'Diseño.RAN-Backhaul'!R910</f>
        <v>70</v>
      </c>
      <c r="S163" s="26">
        <f>+'Diseño.RAN-Backhaul'!S910</f>
        <v>70</v>
      </c>
      <c r="T163" s="26">
        <f>+'Diseño.RAN-Backhaul'!T910</f>
        <v>70</v>
      </c>
      <c r="U163" s="26">
        <f>+'Diseño.RAN-Backhaul'!U910</f>
        <v>70</v>
      </c>
      <c r="V163" s="26">
        <f>+'Diseño.RAN-Backhaul'!V910</f>
        <v>70</v>
      </c>
      <c r="W163" s="26">
        <f>+'Diseño.RAN-Backhaul'!W910</f>
        <v>70</v>
      </c>
      <c r="X163" s="26">
        <f>+'Diseño.RAN-Backhaul'!X910</f>
        <v>70</v>
      </c>
      <c r="Y163" s="26">
        <f>+'Diseño.RAN-Backhaul'!Y910</f>
        <v>70</v>
      </c>
      <c r="Z163" s="26">
        <f>+'Diseño.RAN-Backhaul'!Z910</f>
        <v>70</v>
      </c>
      <c r="AA163" s="26">
        <f>+'Diseño.RAN-Backhaul'!AA910</f>
        <v>70</v>
      </c>
      <c r="AB163" s="26">
        <f>+'Diseño.RAN-Backhaul'!AB910</f>
        <v>70</v>
      </c>
      <c r="AC163" s="26">
        <f>+'Diseño.RAN-Backhaul'!AC910</f>
        <v>70</v>
      </c>
      <c r="AD163" s="26">
        <f>+'Diseño.RAN-Backhaul'!AD910</f>
        <v>70</v>
      </c>
      <c r="AE163" s="26">
        <f>+'Diseño.RAN-Backhaul'!AE910</f>
        <v>70</v>
      </c>
      <c r="AF163" s="26">
        <f>+'Diseño.RAN-Backhaul'!AF910</f>
        <v>70</v>
      </c>
      <c r="AG163" s="26">
        <f>+'Diseño.RAN-Backhaul'!AG910</f>
        <v>70</v>
      </c>
      <c r="AH163" s="26">
        <f>+'Diseño.RAN-Backhaul'!AH910</f>
        <v>70</v>
      </c>
      <c r="AI163" s="26">
        <f>+'Diseño.RAN-Backhaul'!AI910</f>
        <v>70</v>
      </c>
      <c r="AJ163" s="26">
        <f>+'Diseño.RAN-Backhaul'!AJ910</f>
        <v>70</v>
      </c>
    </row>
    <row r="164" spans="4:36" outlineLevel="1" x14ac:dyDescent="0.3">
      <c r="D164" s="70">
        <f t="shared" si="6"/>
        <v>14</v>
      </c>
      <c r="E164" s="144" t="s">
        <v>1062</v>
      </c>
      <c r="F164" s="144" t="s">
        <v>1069</v>
      </c>
      <c r="G164" s="144" t="s">
        <v>877</v>
      </c>
      <c r="H164" s="144" t="s">
        <v>1060</v>
      </c>
      <c r="I164" s="144">
        <f>+G130</f>
        <v>12004.579783098252</v>
      </c>
      <c r="J164" s="353">
        <f t="shared" si="4"/>
        <v>4817</v>
      </c>
      <c r="K164" s="144">
        <f t="shared" si="5"/>
        <v>57826060.81518428</v>
      </c>
      <c r="L164" s="26">
        <f>+'Diseño.RAN-Backhaul'!L922</f>
        <v>120</v>
      </c>
      <c r="M164" s="26">
        <f>+'Diseño.RAN-Backhaul'!M922</f>
        <v>120</v>
      </c>
      <c r="N164" s="26">
        <f>+'Diseño.RAN-Backhaul'!N922</f>
        <v>120</v>
      </c>
      <c r="O164" s="26">
        <f>+'Diseño.RAN-Backhaul'!O922</f>
        <v>197</v>
      </c>
      <c r="P164" s="26">
        <f>+'Diseño.RAN-Backhaul'!P922</f>
        <v>120</v>
      </c>
      <c r="Q164" s="26">
        <f>+'Diseño.RAN-Backhaul'!Q922</f>
        <v>120</v>
      </c>
      <c r="R164" s="26">
        <f>+'Diseño.RAN-Backhaul'!R922</f>
        <v>120</v>
      </c>
      <c r="S164" s="26">
        <f>+'Diseño.RAN-Backhaul'!S922</f>
        <v>120</v>
      </c>
      <c r="T164" s="26">
        <f>+'Diseño.RAN-Backhaul'!T922</f>
        <v>120</v>
      </c>
      <c r="U164" s="26">
        <f>+'Diseño.RAN-Backhaul'!U922</f>
        <v>120</v>
      </c>
      <c r="V164" s="26">
        <f>+'Diseño.RAN-Backhaul'!V922</f>
        <v>137</v>
      </c>
      <c r="W164" s="26">
        <f>+'Diseño.RAN-Backhaul'!W922</f>
        <v>126</v>
      </c>
      <c r="X164" s="26">
        <f>+'Diseño.RAN-Backhaul'!X922</f>
        <v>138</v>
      </c>
      <c r="Y164" s="26">
        <f>+'Diseño.RAN-Backhaul'!Y922</f>
        <v>120</v>
      </c>
      <c r="Z164" s="26">
        <f>+'Diseño.RAN-Backhaul'!Z922</f>
        <v>1701</v>
      </c>
      <c r="AA164" s="26">
        <f>+'Diseño.RAN-Backhaul'!AA922</f>
        <v>120</v>
      </c>
      <c r="AB164" s="26">
        <f>+'Diseño.RAN-Backhaul'!AB922</f>
        <v>120</v>
      </c>
      <c r="AC164" s="26">
        <f>+'Diseño.RAN-Backhaul'!AC922</f>
        <v>120</v>
      </c>
      <c r="AD164" s="26">
        <f>+'Diseño.RAN-Backhaul'!AD922</f>
        <v>197</v>
      </c>
      <c r="AE164" s="26">
        <f>+'Diseño.RAN-Backhaul'!AE922</f>
        <v>161</v>
      </c>
      <c r="AF164" s="26">
        <f>+'Diseño.RAN-Backhaul'!AF922</f>
        <v>120</v>
      </c>
      <c r="AG164" s="26">
        <f>+'Diseño.RAN-Backhaul'!AG922</f>
        <v>120</v>
      </c>
      <c r="AH164" s="26">
        <f>+'Diseño.RAN-Backhaul'!AH922</f>
        <v>120</v>
      </c>
      <c r="AI164" s="26">
        <f>+'Diseño.RAN-Backhaul'!AI922</f>
        <v>120</v>
      </c>
      <c r="AJ164" s="26">
        <f>+'Diseño.RAN-Backhaul'!AJ922</f>
        <v>120</v>
      </c>
    </row>
    <row r="165" spans="4:36" outlineLevel="1" x14ac:dyDescent="0.3">
      <c r="D165" s="70">
        <f t="shared" si="6"/>
        <v>15</v>
      </c>
      <c r="E165" s="144" t="s">
        <v>876</v>
      </c>
      <c r="F165" s="144" t="s">
        <v>1069</v>
      </c>
      <c r="G165" s="144" t="s">
        <v>723</v>
      </c>
      <c r="H165" s="144" t="s">
        <v>1060</v>
      </c>
      <c r="I165" s="144">
        <f>+G137</f>
        <v>173051.9130145243</v>
      </c>
      <c r="J165" s="353">
        <f t="shared" si="4"/>
        <v>9</v>
      </c>
      <c r="K165" s="144">
        <f t="shared" si="5"/>
        <v>1557467.2171307188</v>
      </c>
      <c r="L165" s="26">
        <f>+'Diseño.RAN-Backhaul'!L923</f>
        <v>0</v>
      </c>
      <c r="M165" s="26">
        <f>+'Diseño.RAN-Backhaul'!M923</f>
        <v>0</v>
      </c>
      <c r="N165" s="26">
        <f>+'Diseño.RAN-Backhaul'!N923</f>
        <v>0</v>
      </c>
      <c r="O165" s="26">
        <f>+'Diseño.RAN-Backhaul'!O923</f>
        <v>1</v>
      </c>
      <c r="P165" s="26">
        <f>+'Diseño.RAN-Backhaul'!P923</f>
        <v>0</v>
      </c>
      <c r="Q165" s="26">
        <f>+'Diseño.RAN-Backhaul'!Q923</f>
        <v>0</v>
      </c>
      <c r="R165" s="26">
        <f>+'Diseño.RAN-Backhaul'!R923</f>
        <v>1</v>
      </c>
      <c r="S165" s="26">
        <f>+'Diseño.RAN-Backhaul'!S923</f>
        <v>0</v>
      </c>
      <c r="T165" s="26">
        <f>+'Diseño.RAN-Backhaul'!T923</f>
        <v>0</v>
      </c>
      <c r="U165" s="26">
        <f>+'Diseño.RAN-Backhaul'!U923</f>
        <v>0</v>
      </c>
      <c r="V165" s="26">
        <f>+'Diseño.RAN-Backhaul'!V923</f>
        <v>0</v>
      </c>
      <c r="W165" s="26">
        <f>+'Diseño.RAN-Backhaul'!W923</f>
        <v>1</v>
      </c>
      <c r="X165" s="26">
        <f>+'Diseño.RAN-Backhaul'!X923</f>
        <v>1</v>
      </c>
      <c r="Y165" s="26">
        <f>+'Diseño.RAN-Backhaul'!Y923</f>
        <v>1</v>
      </c>
      <c r="Z165" s="26">
        <f>+'Diseño.RAN-Backhaul'!Z923</f>
        <v>3</v>
      </c>
      <c r="AA165" s="26">
        <f>+'Diseño.RAN-Backhaul'!AA923</f>
        <v>1</v>
      </c>
      <c r="AB165" s="26">
        <f>+'Diseño.RAN-Backhaul'!AB923</f>
        <v>0</v>
      </c>
      <c r="AC165" s="26">
        <f>+'Diseño.RAN-Backhaul'!AC923</f>
        <v>0</v>
      </c>
      <c r="AD165" s="26">
        <f>+'Diseño.RAN-Backhaul'!AD923</f>
        <v>0</v>
      </c>
      <c r="AE165" s="26">
        <f>+'Diseño.RAN-Backhaul'!AE923</f>
        <v>0</v>
      </c>
      <c r="AF165" s="26">
        <f>+'Diseño.RAN-Backhaul'!AF923</f>
        <v>0</v>
      </c>
      <c r="AG165" s="26">
        <f>+'Diseño.RAN-Backhaul'!AG923</f>
        <v>0</v>
      </c>
      <c r="AH165" s="26">
        <f>+'Diseño.RAN-Backhaul'!AH923</f>
        <v>0</v>
      </c>
      <c r="AI165" s="26">
        <f>+'Diseño.RAN-Backhaul'!AI923</f>
        <v>0</v>
      </c>
      <c r="AJ165" s="26">
        <f>+'Diseño.RAN-Backhaul'!AJ923</f>
        <v>0</v>
      </c>
    </row>
    <row r="166" spans="4:36" outlineLevel="1" x14ac:dyDescent="0.3">
      <c r="D166" s="70">
        <f t="shared" si="6"/>
        <v>16</v>
      </c>
      <c r="E166" s="144" t="s">
        <v>875</v>
      </c>
      <c r="F166" s="144" t="s">
        <v>1069</v>
      </c>
      <c r="G166" s="144" t="s">
        <v>723</v>
      </c>
      <c r="H166" s="144" t="s">
        <v>1060</v>
      </c>
      <c r="I166" s="144">
        <f>+G138</f>
        <v>269885.94443530444</v>
      </c>
      <c r="J166" s="353">
        <f t="shared" si="4"/>
        <v>0</v>
      </c>
      <c r="K166" s="144">
        <f t="shared" si="5"/>
        <v>0</v>
      </c>
      <c r="L166" s="26">
        <f>+'Diseño.RAN-Backhaul'!L924</f>
        <v>0</v>
      </c>
      <c r="M166" s="26">
        <f>+'Diseño.RAN-Backhaul'!M924</f>
        <v>0</v>
      </c>
      <c r="N166" s="26">
        <f>+'Diseño.RAN-Backhaul'!N924</f>
        <v>0</v>
      </c>
      <c r="O166" s="26">
        <f>+'Diseño.RAN-Backhaul'!O924</f>
        <v>0</v>
      </c>
      <c r="P166" s="26">
        <f>+'Diseño.RAN-Backhaul'!P924</f>
        <v>0</v>
      </c>
      <c r="Q166" s="26">
        <f>+'Diseño.RAN-Backhaul'!Q924</f>
        <v>0</v>
      </c>
      <c r="R166" s="26">
        <f>+'Diseño.RAN-Backhaul'!R924</f>
        <v>0</v>
      </c>
      <c r="S166" s="26">
        <f>+'Diseño.RAN-Backhaul'!S924</f>
        <v>0</v>
      </c>
      <c r="T166" s="26">
        <f>+'Diseño.RAN-Backhaul'!T924</f>
        <v>0</v>
      </c>
      <c r="U166" s="26">
        <f>+'Diseño.RAN-Backhaul'!U924</f>
        <v>0</v>
      </c>
      <c r="V166" s="26">
        <f>+'Diseño.RAN-Backhaul'!V924</f>
        <v>0</v>
      </c>
      <c r="W166" s="26">
        <f>+'Diseño.RAN-Backhaul'!W924</f>
        <v>0</v>
      </c>
      <c r="X166" s="26">
        <f>+'Diseño.RAN-Backhaul'!X924</f>
        <v>0</v>
      </c>
      <c r="Y166" s="26">
        <f>+'Diseño.RAN-Backhaul'!Y924</f>
        <v>0</v>
      </c>
      <c r="Z166" s="26">
        <f>+'Diseño.RAN-Backhaul'!Z924</f>
        <v>0</v>
      </c>
      <c r="AA166" s="26">
        <f>+'Diseño.RAN-Backhaul'!AA924</f>
        <v>0</v>
      </c>
      <c r="AB166" s="26">
        <f>+'Diseño.RAN-Backhaul'!AB924</f>
        <v>0</v>
      </c>
      <c r="AC166" s="26">
        <f>+'Diseño.RAN-Backhaul'!AC924</f>
        <v>0</v>
      </c>
      <c r="AD166" s="26">
        <f>+'Diseño.RAN-Backhaul'!AD924</f>
        <v>0</v>
      </c>
      <c r="AE166" s="26">
        <f>+'Diseño.RAN-Backhaul'!AE924</f>
        <v>0</v>
      </c>
      <c r="AF166" s="26">
        <f>+'Diseño.RAN-Backhaul'!AF924</f>
        <v>0</v>
      </c>
      <c r="AG166" s="26">
        <f>+'Diseño.RAN-Backhaul'!AG924</f>
        <v>0</v>
      </c>
      <c r="AH166" s="26">
        <f>+'Diseño.RAN-Backhaul'!AH924</f>
        <v>0</v>
      </c>
      <c r="AI166" s="26">
        <f>+'Diseño.RAN-Backhaul'!AI924</f>
        <v>0</v>
      </c>
      <c r="AJ166" s="26">
        <f>+'Diseño.RAN-Backhaul'!AJ924</f>
        <v>0</v>
      </c>
    </row>
    <row r="167" spans="4:36" outlineLevel="1" x14ac:dyDescent="0.3">
      <c r="D167" s="70">
        <f t="shared" si="6"/>
        <v>17</v>
      </c>
      <c r="E167" s="144" t="s">
        <v>874</v>
      </c>
      <c r="F167" s="144" t="s">
        <v>1069</v>
      </c>
      <c r="G167" s="144" t="s">
        <v>723</v>
      </c>
      <c r="H167" s="144" t="s">
        <v>1060</v>
      </c>
      <c r="I167" s="144">
        <f>+G139</f>
        <v>539771.88887060888</v>
      </c>
      <c r="J167" s="353">
        <f t="shared" si="4"/>
        <v>0</v>
      </c>
      <c r="K167" s="144">
        <f t="shared" si="5"/>
        <v>0</v>
      </c>
      <c r="L167" s="26">
        <f>+'Diseño.RAN-Backhaul'!L925</f>
        <v>0</v>
      </c>
      <c r="M167" s="26">
        <f>+'Diseño.RAN-Backhaul'!M925</f>
        <v>0</v>
      </c>
      <c r="N167" s="26">
        <f>+'Diseño.RAN-Backhaul'!N925</f>
        <v>0</v>
      </c>
      <c r="O167" s="26">
        <f>+'Diseño.RAN-Backhaul'!O925</f>
        <v>0</v>
      </c>
      <c r="P167" s="26">
        <f>+'Diseño.RAN-Backhaul'!P925</f>
        <v>0</v>
      </c>
      <c r="Q167" s="26">
        <f>+'Diseño.RAN-Backhaul'!Q925</f>
        <v>0</v>
      </c>
      <c r="R167" s="26">
        <f>+'Diseño.RAN-Backhaul'!R925</f>
        <v>0</v>
      </c>
      <c r="S167" s="26">
        <f>+'Diseño.RAN-Backhaul'!S925</f>
        <v>0</v>
      </c>
      <c r="T167" s="26">
        <f>+'Diseño.RAN-Backhaul'!T925</f>
        <v>0</v>
      </c>
      <c r="U167" s="26">
        <f>+'Diseño.RAN-Backhaul'!U925</f>
        <v>0</v>
      </c>
      <c r="V167" s="26">
        <f>+'Diseño.RAN-Backhaul'!V925</f>
        <v>0</v>
      </c>
      <c r="W167" s="26">
        <f>+'Diseño.RAN-Backhaul'!W925</f>
        <v>0</v>
      </c>
      <c r="X167" s="26">
        <f>+'Diseño.RAN-Backhaul'!X925</f>
        <v>0</v>
      </c>
      <c r="Y167" s="26">
        <f>+'Diseño.RAN-Backhaul'!Y925</f>
        <v>0</v>
      </c>
      <c r="Z167" s="26">
        <f>+'Diseño.RAN-Backhaul'!Z925</f>
        <v>0</v>
      </c>
      <c r="AA167" s="26">
        <f>+'Diseño.RAN-Backhaul'!AA925</f>
        <v>0</v>
      </c>
      <c r="AB167" s="26">
        <f>+'Diseño.RAN-Backhaul'!AB925</f>
        <v>0</v>
      </c>
      <c r="AC167" s="26">
        <f>+'Diseño.RAN-Backhaul'!AC925</f>
        <v>0</v>
      </c>
      <c r="AD167" s="26">
        <f>+'Diseño.RAN-Backhaul'!AD925</f>
        <v>0</v>
      </c>
      <c r="AE167" s="26">
        <f>+'Diseño.RAN-Backhaul'!AE925</f>
        <v>0</v>
      </c>
      <c r="AF167" s="26">
        <f>+'Diseño.RAN-Backhaul'!AF925</f>
        <v>0</v>
      </c>
      <c r="AG167" s="26">
        <f>+'Diseño.RAN-Backhaul'!AG925</f>
        <v>0</v>
      </c>
      <c r="AH167" s="26">
        <f>+'Diseño.RAN-Backhaul'!AH925</f>
        <v>0</v>
      </c>
      <c r="AI167" s="26">
        <f>+'Diseño.RAN-Backhaul'!AI925</f>
        <v>0</v>
      </c>
      <c r="AJ167" s="26">
        <f>+'Diseño.RAN-Backhaul'!AJ925</f>
        <v>0</v>
      </c>
    </row>
    <row r="168" spans="4:36" outlineLevel="1" x14ac:dyDescent="0.3">
      <c r="D168" s="70">
        <f t="shared" si="6"/>
        <v>18</v>
      </c>
      <c r="E168" s="144" t="s">
        <v>392</v>
      </c>
      <c r="F168" s="144" t="s">
        <v>1069</v>
      </c>
      <c r="G168" s="144" t="s">
        <v>704</v>
      </c>
      <c r="H168" s="144" t="s">
        <v>1060</v>
      </c>
      <c r="I168" s="144">
        <f>+G144</f>
        <v>770362.16521032772</v>
      </c>
      <c r="J168" s="353">
        <f t="shared" si="4"/>
        <v>0</v>
      </c>
      <c r="K168" s="144">
        <f t="shared" si="5"/>
        <v>0</v>
      </c>
      <c r="L168" s="26">
        <f>+'Diseño.RAN-Backhaul'!L926</f>
        <v>0</v>
      </c>
      <c r="M168" s="26">
        <f>+'Diseño.RAN-Backhaul'!M926</f>
        <v>0</v>
      </c>
      <c r="N168" s="26">
        <f>+'Diseño.RAN-Backhaul'!N926</f>
        <v>0</v>
      </c>
      <c r="O168" s="26">
        <f>+'Diseño.RAN-Backhaul'!O926</f>
        <v>0</v>
      </c>
      <c r="P168" s="26">
        <f>+'Diseño.RAN-Backhaul'!P926</f>
        <v>0</v>
      </c>
      <c r="Q168" s="26">
        <f>+'Diseño.RAN-Backhaul'!Q926</f>
        <v>0</v>
      </c>
      <c r="R168" s="26">
        <f>+'Diseño.RAN-Backhaul'!R926</f>
        <v>0</v>
      </c>
      <c r="S168" s="26">
        <f>+'Diseño.RAN-Backhaul'!S926</f>
        <v>0</v>
      </c>
      <c r="T168" s="26">
        <f>+'Diseño.RAN-Backhaul'!T926</f>
        <v>0</v>
      </c>
      <c r="U168" s="26">
        <f>+'Diseño.RAN-Backhaul'!U926</f>
        <v>0</v>
      </c>
      <c r="V168" s="26">
        <f>+'Diseño.RAN-Backhaul'!V926</f>
        <v>0</v>
      </c>
      <c r="W168" s="26">
        <f>+'Diseño.RAN-Backhaul'!W926</f>
        <v>0</v>
      </c>
      <c r="X168" s="26">
        <f>+'Diseño.RAN-Backhaul'!X926</f>
        <v>0</v>
      </c>
      <c r="Y168" s="26">
        <f>+'Diseño.RAN-Backhaul'!Y926</f>
        <v>0</v>
      </c>
      <c r="Z168" s="26">
        <f>+'Diseño.RAN-Backhaul'!Z926</f>
        <v>0</v>
      </c>
      <c r="AA168" s="26">
        <f>+'Diseño.RAN-Backhaul'!AA926</f>
        <v>0</v>
      </c>
      <c r="AB168" s="26">
        <f>+'Diseño.RAN-Backhaul'!AB926</f>
        <v>0</v>
      </c>
      <c r="AC168" s="26">
        <f>+'Diseño.RAN-Backhaul'!AC926</f>
        <v>0</v>
      </c>
      <c r="AD168" s="26">
        <f>+'Diseño.RAN-Backhaul'!AD926</f>
        <v>0</v>
      </c>
      <c r="AE168" s="26">
        <f>+'Diseño.RAN-Backhaul'!AE926</f>
        <v>0</v>
      </c>
      <c r="AF168" s="26">
        <f>+'Diseño.RAN-Backhaul'!AF926</f>
        <v>0</v>
      </c>
      <c r="AG168" s="26">
        <f>+'Diseño.RAN-Backhaul'!AG926</f>
        <v>0</v>
      </c>
      <c r="AH168" s="26">
        <f>+'Diseño.RAN-Backhaul'!AH926</f>
        <v>0</v>
      </c>
      <c r="AI168" s="26">
        <f>+'Diseño.RAN-Backhaul'!AI926</f>
        <v>0</v>
      </c>
      <c r="AJ168" s="26">
        <f>+'Diseño.RAN-Backhaul'!AJ926</f>
        <v>0</v>
      </c>
    </row>
    <row r="169" spans="4:36" outlineLevel="1" x14ac:dyDescent="0.3">
      <c r="D169" s="70">
        <f t="shared" si="6"/>
        <v>19</v>
      </c>
      <c r="E169" s="144" t="s">
        <v>393</v>
      </c>
      <c r="F169" s="144" t="s">
        <v>1069</v>
      </c>
      <c r="G169" s="144" t="s">
        <v>704</v>
      </c>
      <c r="H169" s="144" t="s">
        <v>1060</v>
      </c>
      <c r="I169" s="144">
        <f>+G145</f>
        <v>1174221.7636233096</v>
      </c>
      <c r="J169" s="353">
        <f t="shared" si="4"/>
        <v>0</v>
      </c>
      <c r="K169" s="144">
        <f t="shared" si="5"/>
        <v>0</v>
      </c>
      <c r="L169" s="26">
        <f>+'Diseño.RAN-Backhaul'!L927</f>
        <v>0</v>
      </c>
      <c r="M169" s="26">
        <f>+'Diseño.RAN-Backhaul'!M927</f>
        <v>0</v>
      </c>
      <c r="N169" s="26">
        <f>+'Diseño.RAN-Backhaul'!N927</f>
        <v>0</v>
      </c>
      <c r="O169" s="26">
        <f>+'Diseño.RAN-Backhaul'!O927</f>
        <v>0</v>
      </c>
      <c r="P169" s="26">
        <f>+'Diseño.RAN-Backhaul'!P927</f>
        <v>0</v>
      </c>
      <c r="Q169" s="26">
        <f>+'Diseño.RAN-Backhaul'!Q927</f>
        <v>0</v>
      </c>
      <c r="R169" s="26">
        <f>+'Diseño.RAN-Backhaul'!R927</f>
        <v>0</v>
      </c>
      <c r="S169" s="26">
        <f>+'Diseño.RAN-Backhaul'!S927</f>
        <v>0</v>
      </c>
      <c r="T169" s="26">
        <f>+'Diseño.RAN-Backhaul'!T927</f>
        <v>0</v>
      </c>
      <c r="U169" s="26">
        <f>+'Diseño.RAN-Backhaul'!U927</f>
        <v>0</v>
      </c>
      <c r="V169" s="26">
        <f>+'Diseño.RAN-Backhaul'!V927</f>
        <v>0</v>
      </c>
      <c r="W169" s="26">
        <f>+'Diseño.RAN-Backhaul'!W927</f>
        <v>0</v>
      </c>
      <c r="X169" s="26">
        <f>+'Diseño.RAN-Backhaul'!X927</f>
        <v>0</v>
      </c>
      <c r="Y169" s="26">
        <f>+'Diseño.RAN-Backhaul'!Y927</f>
        <v>0</v>
      </c>
      <c r="Z169" s="26">
        <f>+'Diseño.RAN-Backhaul'!Z927</f>
        <v>0</v>
      </c>
      <c r="AA169" s="26">
        <f>+'Diseño.RAN-Backhaul'!AA927</f>
        <v>0</v>
      </c>
      <c r="AB169" s="26">
        <f>+'Diseño.RAN-Backhaul'!AB927</f>
        <v>0</v>
      </c>
      <c r="AC169" s="26">
        <f>+'Diseño.RAN-Backhaul'!AC927</f>
        <v>0</v>
      </c>
      <c r="AD169" s="26">
        <f>+'Diseño.RAN-Backhaul'!AD927</f>
        <v>0</v>
      </c>
      <c r="AE169" s="26">
        <f>+'Diseño.RAN-Backhaul'!AE927</f>
        <v>0</v>
      </c>
      <c r="AF169" s="26">
        <f>+'Diseño.RAN-Backhaul'!AF927</f>
        <v>0</v>
      </c>
      <c r="AG169" s="26">
        <f>+'Diseño.RAN-Backhaul'!AG927</f>
        <v>0</v>
      </c>
      <c r="AH169" s="26">
        <f>+'Diseño.RAN-Backhaul'!AH927</f>
        <v>0</v>
      </c>
      <c r="AI169" s="26">
        <f>+'Diseño.RAN-Backhaul'!AI927</f>
        <v>0</v>
      </c>
      <c r="AJ169" s="26">
        <f>+'Diseño.RAN-Backhaul'!AJ927</f>
        <v>0</v>
      </c>
    </row>
    <row r="170" spans="4:36" outlineLevel="1" x14ac:dyDescent="0.3">
      <c r="D170" s="70">
        <f t="shared" si="6"/>
        <v>20</v>
      </c>
      <c r="E170" s="144" t="s">
        <v>394</v>
      </c>
      <c r="F170" s="144" t="s">
        <v>1069</v>
      </c>
      <c r="G170" s="144" t="s">
        <v>704</v>
      </c>
      <c r="H170" s="144" t="s">
        <v>1060</v>
      </c>
      <c r="I170" s="144">
        <f>+G146</f>
        <v>1987145.6368030251</v>
      </c>
      <c r="J170" s="353">
        <f t="shared" si="4"/>
        <v>7</v>
      </c>
      <c r="K170" s="144">
        <f t="shared" si="5"/>
        <v>13910019.457621176</v>
      </c>
      <c r="L170" s="26">
        <f>+'Diseño.RAN-Backhaul'!L928</f>
        <v>0</v>
      </c>
      <c r="M170" s="26">
        <f>+'Diseño.RAN-Backhaul'!M928</f>
        <v>0</v>
      </c>
      <c r="N170" s="26">
        <f>+'Diseño.RAN-Backhaul'!N928</f>
        <v>0</v>
      </c>
      <c r="O170" s="26">
        <f>+'Diseño.RAN-Backhaul'!O928</f>
        <v>1</v>
      </c>
      <c r="P170" s="26">
        <f>+'Diseño.RAN-Backhaul'!P928</f>
        <v>0</v>
      </c>
      <c r="Q170" s="26">
        <f>+'Diseño.RAN-Backhaul'!Q928</f>
        <v>0</v>
      </c>
      <c r="R170" s="26">
        <f>+'Diseño.RAN-Backhaul'!R928</f>
        <v>1</v>
      </c>
      <c r="S170" s="26">
        <f>+'Diseño.RAN-Backhaul'!S928</f>
        <v>0</v>
      </c>
      <c r="T170" s="26">
        <f>+'Diseño.RAN-Backhaul'!T928</f>
        <v>0</v>
      </c>
      <c r="U170" s="26">
        <f>+'Diseño.RAN-Backhaul'!U928</f>
        <v>0</v>
      </c>
      <c r="V170" s="26">
        <f>+'Diseño.RAN-Backhaul'!V928</f>
        <v>0</v>
      </c>
      <c r="W170" s="26">
        <f>+'Diseño.RAN-Backhaul'!W928</f>
        <v>1</v>
      </c>
      <c r="X170" s="26">
        <f>+'Diseño.RAN-Backhaul'!X928</f>
        <v>1</v>
      </c>
      <c r="Y170" s="26">
        <f>+'Diseño.RAN-Backhaul'!Y928</f>
        <v>1</v>
      </c>
      <c r="Z170" s="26">
        <f>+'Diseño.RAN-Backhaul'!Z928</f>
        <v>1</v>
      </c>
      <c r="AA170" s="26">
        <f>+'Diseño.RAN-Backhaul'!AA928</f>
        <v>1</v>
      </c>
      <c r="AB170" s="26">
        <f>+'Diseño.RAN-Backhaul'!AB928</f>
        <v>0</v>
      </c>
      <c r="AC170" s="26">
        <f>+'Diseño.RAN-Backhaul'!AC928</f>
        <v>0</v>
      </c>
      <c r="AD170" s="26">
        <f>+'Diseño.RAN-Backhaul'!AD928</f>
        <v>0</v>
      </c>
      <c r="AE170" s="26">
        <f>+'Diseño.RAN-Backhaul'!AE928</f>
        <v>0</v>
      </c>
      <c r="AF170" s="26">
        <f>+'Diseño.RAN-Backhaul'!AF928</f>
        <v>0</v>
      </c>
      <c r="AG170" s="26">
        <f>+'Diseño.RAN-Backhaul'!AG928</f>
        <v>0</v>
      </c>
      <c r="AH170" s="26">
        <f>+'Diseño.RAN-Backhaul'!AH928</f>
        <v>0</v>
      </c>
      <c r="AI170" s="26">
        <f>+'Diseño.RAN-Backhaul'!AI928</f>
        <v>0</v>
      </c>
      <c r="AJ170" s="26">
        <f>+'Diseño.RAN-Backhaul'!AJ928</f>
        <v>0</v>
      </c>
    </row>
    <row r="171" spans="4:36" outlineLevel="1" x14ac:dyDescent="0.3">
      <c r="D171" s="70">
        <f t="shared" si="6"/>
        <v>21</v>
      </c>
      <c r="E171" s="144"/>
      <c r="F171" s="144"/>
      <c r="G171" s="144"/>
      <c r="H171" s="144"/>
      <c r="I171" s="144"/>
      <c r="J171" s="353">
        <f t="shared" si="4"/>
        <v>0</v>
      </c>
      <c r="K171" s="144">
        <f t="shared" si="5"/>
        <v>0</v>
      </c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</row>
    <row r="172" spans="4:36" outlineLevel="1" x14ac:dyDescent="0.3">
      <c r="D172" s="70">
        <f t="shared" si="6"/>
        <v>22</v>
      </c>
      <c r="E172" s="144" t="s">
        <v>1680</v>
      </c>
      <c r="F172" s="144" t="s">
        <v>1069</v>
      </c>
      <c r="G172" s="144" t="s">
        <v>704</v>
      </c>
      <c r="H172" s="144" t="s">
        <v>1060</v>
      </c>
      <c r="I172" s="144">
        <f>+G70</f>
        <v>401.46148909613134</v>
      </c>
      <c r="J172" s="353">
        <f t="shared" si="4"/>
        <v>50957</v>
      </c>
      <c r="K172" s="144">
        <f t="shared" si="5"/>
        <v>20457273.099871565</v>
      </c>
      <c r="L172" s="26">
        <f>+'Diseño.RAN-Backhaul'!L623</f>
        <v>1920</v>
      </c>
      <c r="M172" s="26">
        <f>+'Diseño.RAN-Backhaul'!M623</f>
        <v>1922</v>
      </c>
      <c r="N172" s="26">
        <f>+'Diseño.RAN-Backhaul'!N623</f>
        <v>1920</v>
      </c>
      <c r="O172" s="26">
        <f>+'Diseño.RAN-Backhaul'!O623</f>
        <v>1920</v>
      </c>
      <c r="P172" s="26">
        <f>+'Diseño.RAN-Backhaul'!P623</f>
        <v>1920</v>
      </c>
      <c r="Q172" s="26">
        <f>+'Diseño.RAN-Backhaul'!Q623</f>
        <v>1920</v>
      </c>
      <c r="R172" s="26">
        <f>+'Diseño.RAN-Backhaul'!R623</f>
        <v>1922</v>
      </c>
      <c r="S172" s="26">
        <f>+'Diseño.RAN-Backhaul'!S623</f>
        <v>1920</v>
      </c>
      <c r="T172" s="26">
        <f>+'Diseño.RAN-Backhaul'!T623</f>
        <v>1920</v>
      </c>
      <c r="U172" s="26">
        <f>+'Diseño.RAN-Backhaul'!U623</f>
        <v>1920</v>
      </c>
      <c r="V172" s="26">
        <f>+'Diseño.RAN-Backhaul'!V623</f>
        <v>1920</v>
      </c>
      <c r="W172" s="26">
        <f>+'Diseño.RAN-Backhaul'!W623</f>
        <v>1920</v>
      </c>
      <c r="X172" s="26">
        <f>+'Diseño.RAN-Backhaul'!X623</f>
        <v>1920</v>
      </c>
      <c r="Y172" s="26">
        <f>+'Diseño.RAN-Backhaul'!Y623</f>
        <v>1920</v>
      </c>
      <c r="Z172" s="26">
        <f>+'Diseño.RAN-Backhaul'!Z623</f>
        <v>4871</v>
      </c>
      <c r="AA172" s="26">
        <f>+'Diseño.RAN-Backhaul'!AA623</f>
        <v>1920</v>
      </c>
      <c r="AB172" s="26">
        <f>+'Diseño.RAN-Backhaul'!AB623</f>
        <v>1920</v>
      </c>
      <c r="AC172" s="26">
        <f>+'Diseño.RAN-Backhaul'!AC623</f>
        <v>1920</v>
      </c>
      <c r="AD172" s="26">
        <f>+'Diseño.RAN-Backhaul'!AD623</f>
        <v>1920</v>
      </c>
      <c r="AE172" s="26">
        <f>+'Diseño.RAN-Backhaul'!AE623</f>
        <v>1920</v>
      </c>
      <c r="AF172" s="26">
        <f>+'Diseño.RAN-Backhaul'!AF623</f>
        <v>1920</v>
      </c>
      <c r="AG172" s="26">
        <f>+'Diseño.RAN-Backhaul'!AG623</f>
        <v>1920</v>
      </c>
      <c r="AH172" s="26">
        <f>+'Diseño.RAN-Backhaul'!AH623</f>
        <v>1922</v>
      </c>
      <c r="AI172" s="26">
        <f>+'Diseño.RAN-Backhaul'!AI623</f>
        <v>1920</v>
      </c>
      <c r="AJ172" s="26">
        <f>+'Diseño.RAN-Backhaul'!AJ623</f>
        <v>1920</v>
      </c>
    </row>
    <row r="173" spans="4:36" outlineLevel="1" x14ac:dyDescent="0.3">
      <c r="D173" s="70">
        <f t="shared" si="6"/>
        <v>23</v>
      </c>
      <c r="E173" s="144" t="s">
        <v>1681</v>
      </c>
      <c r="F173" s="144" t="s">
        <v>1069</v>
      </c>
      <c r="G173" s="144" t="s">
        <v>704</v>
      </c>
      <c r="H173" s="144" t="s">
        <v>1060</v>
      </c>
      <c r="I173" s="144">
        <f>+G71</f>
        <v>652.46858452202923</v>
      </c>
      <c r="J173" s="353">
        <f t="shared" si="4"/>
        <v>30764</v>
      </c>
      <c r="K173" s="144">
        <f t="shared" si="5"/>
        <v>20072543.534235708</v>
      </c>
      <c r="L173" s="26">
        <f>+'Diseño.RAN-Backhaul'!L631</f>
        <v>960</v>
      </c>
      <c r="M173" s="26">
        <f>+'Diseño.RAN-Backhaul'!M631</f>
        <v>965</v>
      </c>
      <c r="N173" s="26">
        <f>+'Diseño.RAN-Backhaul'!N631</f>
        <v>960</v>
      </c>
      <c r="O173" s="26">
        <f>+'Diseño.RAN-Backhaul'!O631</f>
        <v>960</v>
      </c>
      <c r="P173" s="26">
        <f>+'Diseño.RAN-Backhaul'!P631</f>
        <v>960</v>
      </c>
      <c r="Q173" s="26">
        <f>+'Diseño.RAN-Backhaul'!Q631</f>
        <v>960</v>
      </c>
      <c r="R173" s="26">
        <f>+'Diseño.RAN-Backhaul'!R631</f>
        <v>965</v>
      </c>
      <c r="S173" s="26">
        <f>+'Diseño.RAN-Backhaul'!S631</f>
        <v>960</v>
      </c>
      <c r="T173" s="26">
        <f>+'Diseño.RAN-Backhaul'!T631</f>
        <v>960</v>
      </c>
      <c r="U173" s="26">
        <f>+'Diseño.RAN-Backhaul'!U631</f>
        <v>960</v>
      </c>
      <c r="V173" s="26">
        <f>+'Diseño.RAN-Backhaul'!V631</f>
        <v>960</v>
      </c>
      <c r="W173" s="26">
        <f>+'Diseño.RAN-Backhaul'!W631</f>
        <v>960</v>
      </c>
      <c r="X173" s="26">
        <f>+'Diseño.RAN-Backhaul'!X631</f>
        <v>960</v>
      </c>
      <c r="Y173" s="26">
        <f>+'Diseño.RAN-Backhaul'!Y631</f>
        <v>960</v>
      </c>
      <c r="Z173" s="26">
        <f>+'Diseño.RAN-Backhaul'!Z631</f>
        <v>7709</v>
      </c>
      <c r="AA173" s="26">
        <f>+'Diseño.RAN-Backhaul'!AA631</f>
        <v>960</v>
      </c>
      <c r="AB173" s="26">
        <f>+'Diseño.RAN-Backhaul'!AB631</f>
        <v>960</v>
      </c>
      <c r="AC173" s="26">
        <f>+'Diseño.RAN-Backhaul'!AC631</f>
        <v>960</v>
      </c>
      <c r="AD173" s="26">
        <f>+'Diseño.RAN-Backhaul'!AD631</f>
        <v>960</v>
      </c>
      <c r="AE173" s="26">
        <f>+'Diseño.RAN-Backhaul'!AE631</f>
        <v>960</v>
      </c>
      <c r="AF173" s="26">
        <f>+'Diseño.RAN-Backhaul'!AF631</f>
        <v>960</v>
      </c>
      <c r="AG173" s="26">
        <f>+'Diseño.RAN-Backhaul'!AG631</f>
        <v>960</v>
      </c>
      <c r="AH173" s="26">
        <f>+'Diseño.RAN-Backhaul'!AH631</f>
        <v>965</v>
      </c>
      <c r="AI173" s="26">
        <f>+'Diseño.RAN-Backhaul'!AI631</f>
        <v>960</v>
      </c>
      <c r="AJ173" s="26">
        <f>+'Diseño.RAN-Backhaul'!AJ631</f>
        <v>960</v>
      </c>
    </row>
    <row r="174" spans="4:36" outlineLevel="1" x14ac:dyDescent="0.3">
      <c r="D174" s="70">
        <f t="shared" si="6"/>
        <v>24</v>
      </c>
      <c r="E174" s="144"/>
      <c r="F174" s="144"/>
      <c r="G174" s="144"/>
      <c r="H174" s="144"/>
      <c r="I174" s="144"/>
      <c r="J174" s="353">
        <f t="shared" si="4"/>
        <v>0</v>
      </c>
      <c r="K174" s="144">
        <f t="shared" si="5"/>
        <v>0</v>
      </c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</row>
    <row r="175" spans="4:36" outlineLevel="1" x14ac:dyDescent="0.3">
      <c r="D175" s="70">
        <f t="shared" si="6"/>
        <v>25</v>
      </c>
      <c r="E175" s="144" t="s">
        <v>1682</v>
      </c>
      <c r="F175" s="144" t="s">
        <v>1069</v>
      </c>
      <c r="G175" s="144" t="s">
        <v>704</v>
      </c>
      <c r="H175" s="144" t="s">
        <v>1060</v>
      </c>
      <c r="I175" s="144">
        <f>+G63</f>
        <v>57529.078343452544</v>
      </c>
      <c r="J175" s="353">
        <f t="shared" si="4"/>
        <v>250</v>
      </c>
      <c r="K175" s="144">
        <f t="shared" si="5"/>
        <v>14382269.585863136</v>
      </c>
      <c r="L175" s="26">
        <f>+'Diseño.RAN-Backhaul'!L723</f>
        <v>10</v>
      </c>
      <c r="M175" s="26">
        <f>+'Diseño.RAN-Backhaul'!M723</f>
        <v>10</v>
      </c>
      <c r="N175" s="26">
        <f>+'Diseño.RAN-Backhaul'!N723</f>
        <v>10</v>
      </c>
      <c r="O175" s="26">
        <f>+'Diseño.RAN-Backhaul'!O723</f>
        <v>10</v>
      </c>
      <c r="P175" s="26">
        <f>+'Diseño.RAN-Backhaul'!P723</f>
        <v>10</v>
      </c>
      <c r="Q175" s="26">
        <f>+'Diseño.RAN-Backhaul'!Q723</f>
        <v>10</v>
      </c>
      <c r="R175" s="26">
        <f>+'Diseño.RAN-Backhaul'!R723</f>
        <v>10</v>
      </c>
      <c r="S175" s="26">
        <f>+'Diseño.RAN-Backhaul'!S723</f>
        <v>10</v>
      </c>
      <c r="T175" s="26">
        <f>+'Diseño.RAN-Backhaul'!T723</f>
        <v>10</v>
      </c>
      <c r="U175" s="26">
        <f>+'Diseño.RAN-Backhaul'!U723</f>
        <v>10</v>
      </c>
      <c r="V175" s="26">
        <f>+'Diseño.RAN-Backhaul'!V723</f>
        <v>10</v>
      </c>
      <c r="W175" s="26">
        <f>+'Diseño.RAN-Backhaul'!W723</f>
        <v>10</v>
      </c>
      <c r="X175" s="26">
        <f>+'Diseño.RAN-Backhaul'!X723</f>
        <v>10</v>
      </c>
      <c r="Y175" s="26">
        <f>+'Diseño.RAN-Backhaul'!Y723</f>
        <v>10</v>
      </c>
      <c r="Z175" s="26">
        <f>+'Diseño.RAN-Backhaul'!Z723</f>
        <v>10</v>
      </c>
      <c r="AA175" s="26">
        <f>+'Diseño.RAN-Backhaul'!AA723</f>
        <v>10</v>
      </c>
      <c r="AB175" s="26">
        <f>+'Diseño.RAN-Backhaul'!AB723</f>
        <v>10</v>
      </c>
      <c r="AC175" s="26">
        <f>+'Diseño.RAN-Backhaul'!AC723</f>
        <v>10</v>
      </c>
      <c r="AD175" s="26">
        <f>+'Diseño.RAN-Backhaul'!AD723</f>
        <v>10</v>
      </c>
      <c r="AE175" s="26">
        <f>+'Diseño.RAN-Backhaul'!AE723</f>
        <v>10</v>
      </c>
      <c r="AF175" s="26">
        <f>+'Diseño.RAN-Backhaul'!AF723</f>
        <v>10</v>
      </c>
      <c r="AG175" s="26">
        <f>+'Diseño.RAN-Backhaul'!AG723</f>
        <v>10</v>
      </c>
      <c r="AH175" s="26">
        <f>+'Diseño.RAN-Backhaul'!AH723</f>
        <v>10</v>
      </c>
      <c r="AI175" s="26">
        <f>+'Diseño.RAN-Backhaul'!AI723</f>
        <v>10</v>
      </c>
      <c r="AJ175" s="26">
        <f>+'Diseño.RAN-Backhaul'!AJ723</f>
        <v>10</v>
      </c>
    </row>
    <row r="176" spans="4:36" outlineLevel="1" x14ac:dyDescent="0.3">
      <c r="D176" s="70">
        <f t="shared" si="6"/>
        <v>26</v>
      </c>
      <c r="E176" s="144" t="s">
        <v>1683</v>
      </c>
      <c r="F176" s="144" t="s">
        <v>1069</v>
      </c>
      <c r="G176" s="144" t="s">
        <v>704</v>
      </c>
      <c r="H176" s="144" t="s">
        <v>1060</v>
      </c>
      <c r="I176" s="144">
        <f>+G64</f>
        <v>57529.078343452544</v>
      </c>
      <c r="J176" s="353">
        <f t="shared" si="4"/>
        <v>1000</v>
      </c>
      <c r="K176" s="144">
        <f t="shared" si="5"/>
        <v>57529078.343452543</v>
      </c>
      <c r="L176" s="26">
        <f>+'Diseño.RAN-Backhaul'!L724</f>
        <v>40</v>
      </c>
      <c r="M176" s="26">
        <f>+'Diseño.RAN-Backhaul'!M724</f>
        <v>40</v>
      </c>
      <c r="N176" s="26">
        <f>+'Diseño.RAN-Backhaul'!N724</f>
        <v>40</v>
      </c>
      <c r="O176" s="26">
        <f>+'Diseño.RAN-Backhaul'!O724</f>
        <v>40</v>
      </c>
      <c r="P176" s="26">
        <f>+'Diseño.RAN-Backhaul'!P724</f>
        <v>40</v>
      </c>
      <c r="Q176" s="26">
        <f>+'Diseño.RAN-Backhaul'!Q724</f>
        <v>40</v>
      </c>
      <c r="R176" s="26">
        <f>+'Diseño.RAN-Backhaul'!R724</f>
        <v>40</v>
      </c>
      <c r="S176" s="26">
        <f>+'Diseño.RAN-Backhaul'!S724</f>
        <v>40</v>
      </c>
      <c r="T176" s="26">
        <f>+'Diseño.RAN-Backhaul'!T724</f>
        <v>40</v>
      </c>
      <c r="U176" s="26">
        <f>+'Diseño.RAN-Backhaul'!U724</f>
        <v>40</v>
      </c>
      <c r="V176" s="26">
        <f>+'Diseño.RAN-Backhaul'!V724</f>
        <v>40</v>
      </c>
      <c r="W176" s="26">
        <f>+'Diseño.RAN-Backhaul'!W724</f>
        <v>40</v>
      </c>
      <c r="X176" s="26">
        <f>+'Diseño.RAN-Backhaul'!X724</f>
        <v>40</v>
      </c>
      <c r="Y176" s="26">
        <f>+'Diseño.RAN-Backhaul'!Y724</f>
        <v>40</v>
      </c>
      <c r="Z176" s="26">
        <f>+'Diseño.RAN-Backhaul'!Z724</f>
        <v>40</v>
      </c>
      <c r="AA176" s="26">
        <f>+'Diseño.RAN-Backhaul'!AA724</f>
        <v>40</v>
      </c>
      <c r="AB176" s="26">
        <f>+'Diseño.RAN-Backhaul'!AB724</f>
        <v>40</v>
      </c>
      <c r="AC176" s="26">
        <f>+'Diseño.RAN-Backhaul'!AC724</f>
        <v>40</v>
      </c>
      <c r="AD176" s="26">
        <f>+'Diseño.RAN-Backhaul'!AD724</f>
        <v>40</v>
      </c>
      <c r="AE176" s="26">
        <f>+'Diseño.RAN-Backhaul'!AE724</f>
        <v>40</v>
      </c>
      <c r="AF176" s="26">
        <f>+'Diseño.RAN-Backhaul'!AF724</f>
        <v>40</v>
      </c>
      <c r="AG176" s="26">
        <f>+'Diseño.RAN-Backhaul'!AG724</f>
        <v>40</v>
      </c>
      <c r="AH176" s="26">
        <f>+'Diseño.RAN-Backhaul'!AH724</f>
        <v>40</v>
      </c>
      <c r="AI176" s="26">
        <f>+'Diseño.RAN-Backhaul'!AI724</f>
        <v>40</v>
      </c>
      <c r="AJ176" s="26">
        <f>+'Diseño.RAN-Backhaul'!AJ724</f>
        <v>40</v>
      </c>
    </row>
    <row r="177" spans="4:36" outlineLevel="1" x14ac:dyDescent="0.3">
      <c r="D177" s="70">
        <f t="shared" si="6"/>
        <v>27</v>
      </c>
      <c r="E177" s="144" t="s">
        <v>1684</v>
      </c>
      <c r="F177" s="144" t="s">
        <v>1069</v>
      </c>
      <c r="G177" s="144" t="s">
        <v>704</v>
      </c>
      <c r="H177" s="144" t="s">
        <v>1060</v>
      </c>
      <c r="I177" s="144">
        <f>+G65</f>
        <v>57529.078343452544</v>
      </c>
      <c r="J177" s="353">
        <f t="shared" si="4"/>
        <v>1750</v>
      </c>
      <c r="K177" s="144">
        <f t="shared" si="5"/>
        <v>100675887.10104196</v>
      </c>
      <c r="L177" s="26">
        <f>+'Diseño.RAN-Backhaul'!L725</f>
        <v>70</v>
      </c>
      <c r="M177" s="26">
        <f>+'Diseño.RAN-Backhaul'!M725</f>
        <v>70</v>
      </c>
      <c r="N177" s="26">
        <f>+'Diseño.RAN-Backhaul'!N725</f>
        <v>70</v>
      </c>
      <c r="O177" s="26">
        <f>+'Diseño.RAN-Backhaul'!O725</f>
        <v>70</v>
      </c>
      <c r="P177" s="26">
        <f>+'Diseño.RAN-Backhaul'!P725</f>
        <v>70</v>
      </c>
      <c r="Q177" s="26">
        <f>+'Diseño.RAN-Backhaul'!Q725</f>
        <v>70</v>
      </c>
      <c r="R177" s="26">
        <f>+'Diseño.RAN-Backhaul'!R725</f>
        <v>70</v>
      </c>
      <c r="S177" s="26">
        <f>+'Diseño.RAN-Backhaul'!S725</f>
        <v>70</v>
      </c>
      <c r="T177" s="26">
        <f>+'Diseño.RAN-Backhaul'!T725</f>
        <v>70</v>
      </c>
      <c r="U177" s="26">
        <f>+'Diseño.RAN-Backhaul'!U725</f>
        <v>70</v>
      </c>
      <c r="V177" s="26">
        <f>+'Diseño.RAN-Backhaul'!V725</f>
        <v>70</v>
      </c>
      <c r="W177" s="26">
        <f>+'Diseño.RAN-Backhaul'!W725</f>
        <v>70</v>
      </c>
      <c r="X177" s="26">
        <f>+'Diseño.RAN-Backhaul'!X725</f>
        <v>70</v>
      </c>
      <c r="Y177" s="26">
        <f>+'Diseño.RAN-Backhaul'!Y725</f>
        <v>70</v>
      </c>
      <c r="Z177" s="26">
        <f>+'Diseño.RAN-Backhaul'!Z725</f>
        <v>70</v>
      </c>
      <c r="AA177" s="26">
        <f>+'Diseño.RAN-Backhaul'!AA725</f>
        <v>70</v>
      </c>
      <c r="AB177" s="26">
        <f>+'Diseño.RAN-Backhaul'!AB725</f>
        <v>70</v>
      </c>
      <c r="AC177" s="26">
        <f>+'Diseño.RAN-Backhaul'!AC725</f>
        <v>70</v>
      </c>
      <c r="AD177" s="26">
        <f>+'Diseño.RAN-Backhaul'!AD725</f>
        <v>70</v>
      </c>
      <c r="AE177" s="26">
        <f>+'Diseño.RAN-Backhaul'!AE725</f>
        <v>70</v>
      </c>
      <c r="AF177" s="26">
        <f>+'Diseño.RAN-Backhaul'!AF725</f>
        <v>70</v>
      </c>
      <c r="AG177" s="26">
        <f>+'Diseño.RAN-Backhaul'!AG725</f>
        <v>70</v>
      </c>
      <c r="AH177" s="26">
        <f>+'Diseño.RAN-Backhaul'!AH725</f>
        <v>70</v>
      </c>
      <c r="AI177" s="26">
        <f>+'Diseño.RAN-Backhaul'!AI725</f>
        <v>70</v>
      </c>
      <c r="AJ177" s="26">
        <f>+'Diseño.RAN-Backhaul'!AJ725</f>
        <v>70</v>
      </c>
    </row>
    <row r="178" spans="4:36" outlineLevel="1" x14ac:dyDescent="0.3">
      <c r="D178" s="70">
        <f t="shared" si="6"/>
        <v>28</v>
      </c>
      <c r="E178" s="144"/>
      <c r="F178" s="144"/>
      <c r="G178" s="144"/>
      <c r="H178" s="144"/>
      <c r="I178" s="144"/>
      <c r="J178" s="353">
        <f t="shared" si="4"/>
        <v>0</v>
      </c>
      <c r="K178" s="144">
        <f t="shared" si="5"/>
        <v>0</v>
      </c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</row>
    <row r="179" spans="4:36" outlineLevel="1" x14ac:dyDescent="0.3">
      <c r="D179" s="70">
        <f t="shared" si="6"/>
        <v>29</v>
      </c>
      <c r="E179" s="144" t="s">
        <v>1685</v>
      </c>
      <c r="F179" s="144" t="s">
        <v>1069</v>
      </c>
      <c r="G179" s="144" t="s">
        <v>877</v>
      </c>
      <c r="H179" s="144" t="s">
        <v>1060</v>
      </c>
      <c r="I179" s="144">
        <f>+G109</f>
        <v>14065.542109510332</v>
      </c>
      <c r="J179" s="353">
        <f t="shared" si="4"/>
        <v>250</v>
      </c>
      <c r="K179" s="144">
        <f t="shared" si="5"/>
        <v>3516385.5273775831</v>
      </c>
      <c r="L179" s="26">
        <f>+'Diseño.RAN-Backhaul'!L745</f>
        <v>10</v>
      </c>
      <c r="M179" s="26">
        <f>+'Diseño.RAN-Backhaul'!M745</f>
        <v>10</v>
      </c>
      <c r="N179" s="26">
        <f>+'Diseño.RAN-Backhaul'!N745</f>
        <v>10</v>
      </c>
      <c r="O179" s="26">
        <f>+'Diseño.RAN-Backhaul'!O745</f>
        <v>10</v>
      </c>
      <c r="P179" s="26">
        <f>+'Diseño.RAN-Backhaul'!P745</f>
        <v>10</v>
      </c>
      <c r="Q179" s="26">
        <f>+'Diseño.RAN-Backhaul'!Q745</f>
        <v>10</v>
      </c>
      <c r="R179" s="26">
        <f>+'Diseño.RAN-Backhaul'!R745</f>
        <v>10</v>
      </c>
      <c r="S179" s="26">
        <f>+'Diseño.RAN-Backhaul'!S745</f>
        <v>10</v>
      </c>
      <c r="T179" s="26">
        <f>+'Diseño.RAN-Backhaul'!T745</f>
        <v>10</v>
      </c>
      <c r="U179" s="26">
        <f>+'Diseño.RAN-Backhaul'!U745</f>
        <v>10</v>
      </c>
      <c r="V179" s="26">
        <f>+'Diseño.RAN-Backhaul'!V745</f>
        <v>10</v>
      </c>
      <c r="W179" s="26">
        <f>+'Diseño.RAN-Backhaul'!W745</f>
        <v>10</v>
      </c>
      <c r="X179" s="26">
        <f>+'Diseño.RAN-Backhaul'!X745</f>
        <v>10</v>
      </c>
      <c r="Y179" s="26">
        <f>+'Diseño.RAN-Backhaul'!Y745</f>
        <v>10</v>
      </c>
      <c r="Z179" s="26">
        <f>+'Diseño.RAN-Backhaul'!Z745</f>
        <v>10</v>
      </c>
      <c r="AA179" s="26">
        <f>+'Diseño.RAN-Backhaul'!AA745</f>
        <v>10</v>
      </c>
      <c r="AB179" s="26">
        <f>+'Diseño.RAN-Backhaul'!AB745</f>
        <v>10</v>
      </c>
      <c r="AC179" s="26">
        <f>+'Diseño.RAN-Backhaul'!AC745</f>
        <v>10</v>
      </c>
      <c r="AD179" s="26">
        <f>+'Diseño.RAN-Backhaul'!AD745</f>
        <v>10</v>
      </c>
      <c r="AE179" s="26">
        <f>+'Diseño.RAN-Backhaul'!AE745</f>
        <v>10</v>
      </c>
      <c r="AF179" s="26">
        <f>+'Diseño.RAN-Backhaul'!AF745</f>
        <v>10</v>
      </c>
      <c r="AG179" s="26">
        <f>+'Diseño.RAN-Backhaul'!AG745</f>
        <v>10</v>
      </c>
      <c r="AH179" s="26">
        <f>+'Diseño.RAN-Backhaul'!AH745</f>
        <v>10</v>
      </c>
      <c r="AI179" s="26">
        <f>+'Diseño.RAN-Backhaul'!AI745</f>
        <v>10</v>
      </c>
      <c r="AJ179" s="26">
        <f>+'Diseño.RAN-Backhaul'!AJ745</f>
        <v>10</v>
      </c>
    </row>
    <row r="180" spans="4:36" outlineLevel="1" x14ac:dyDescent="0.3">
      <c r="D180" s="70">
        <f t="shared" si="6"/>
        <v>30</v>
      </c>
      <c r="E180" s="144" t="s">
        <v>1690</v>
      </c>
      <c r="F180" s="144" t="s">
        <v>1069</v>
      </c>
      <c r="G180" s="144" t="s">
        <v>877</v>
      </c>
      <c r="H180" s="144" t="s">
        <v>1060</v>
      </c>
      <c r="I180" s="144">
        <f>+G110</f>
        <v>14065.542109510332</v>
      </c>
      <c r="J180" s="353">
        <f t="shared" si="4"/>
        <v>1000</v>
      </c>
      <c r="K180" s="144">
        <f t="shared" si="5"/>
        <v>14065542.109510332</v>
      </c>
      <c r="L180" s="26">
        <f>+'Diseño.RAN-Backhaul'!L746</f>
        <v>40</v>
      </c>
      <c r="M180" s="26">
        <f>+'Diseño.RAN-Backhaul'!M746</f>
        <v>40</v>
      </c>
      <c r="N180" s="26">
        <f>+'Diseño.RAN-Backhaul'!N746</f>
        <v>40</v>
      </c>
      <c r="O180" s="26">
        <f>+'Diseño.RAN-Backhaul'!O746</f>
        <v>40</v>
      </c>
      <c r="P180" s="26">
        <f>+'Diseño.RAN-Backhaul'!P746</f>
        <v>40</v>
      </c>
      <c r="Q180" s="26">
        <f>+'Diseño.RAN-Backhaul'!Q746</f>
        <v>40</v>
      </c>
      <c r="R180" s="26">
        <f>+'Diseño.RAN-Backhaul'!R746</f>
        <v>40</v>
      </c>
      <c r="S180" s="26">
        <f>+'Diseño.RAN-Backhaul'!S746</f>
        <v>40</v>
      </c>
      <c r="T180" s="26">
        <f>+'Diseño.RAN-Backhaul'!T746</f>
        <v>40</v>
      </c>
      <c r="U180" s="26">
        <f>+'Diseño.RAN-Backhaul'!U746</f>
        <v>40</v>
      </c>
      <c r="V180" s="26">
        <f>+'Diseño.RAN-Backhaul'!V746</f>
        <v>40</v>
      </c>
      <c r="W180" s="26">
        <f>+'Diseño.RAN-Backhaul'!W746</f>
        <v>40</v>
      </c>
      <c r="X180" s="26">
        <f>+'Diseño.RAN-Backhaul'!X746</f>
        <v>40</v>
      </c>
      <c r="Y180" s="26">
        <f>+'Diseño.RAN-Backhaul'!Y746</f>
        <v>40</v>
      </c>
      <c r="Z180" s="26">
        <f>+'Diseño.RAN-Backhaul'!Z746</f>
        <v>40</v>
      </c>
      <c r="AA180" s="26">
        <f>+'Diseño.RAN-Backhaul'!AA746</f>
        <v>40</v>
      </c>
      <c r="AB180" s="26">
        <f>+'Diseño.RAN-Backhaul'!AB746</f>
        <v>40</v>
      </c>
      <c r="AC180" s="26">
        <f>+'Diseño.RAN-Backhaul'!AC746</f>
        <v>40</v>
      </c>
      <c r="AD180" s="26">
        <f>+'Diseño.RAN-Backhaul'!AD746</f>
        <v>40</v>
      </c>
      <c r="AE180" s="26">
        <f>+'Diseño.RAN-Backhaul'!AE746</f>
        <v>40</v>
      </c>
      <c r="AF180" s="26">
        <f>+'Diseño.RAN-Backhaul'!AF746</f>
        <v>40</v>
      </c>
      <c r="AG180" s="26">
        <f>+'Diseño.RAN-Backhaul'!AG746</f>
        <v>40</v>
      </c>
      <c r="AH180" s="26">
        <f>+'Diseño.RAN-Backhaul'!AH746</f>
        <v>40</v>
      </c>
      <c r="AI180" s="26">
        <f>+'Diseño.RAN-Backhaul'!AI746</f>
        <v>40</v>
      </c>
      <c r="AJ180" s="26">
        <f>+'Diseño.RAN-Backhaul'!AJ746</f>
        <v>40</v>
      </c>
    </row>
    <row r="181" spans="4:36" outlineLevel="1" x14ac:dyDescent="0.3">
      <c r="D181" s="70">
        <f t="shared" si="6"/>
        <v>31</v>
      </c>
      <c r="E181" s="144" t="s">
        <v>1691</v>
      </c>
      <c r="F181" s="144" t="s">
        <v>1069</v>
      </c>
      <c r="G181" s="144" t="s">
        <v>877</v>
      </c>
      <c r="H181" s="144" t="s">
        <v>1060</v>
      </c>
      <c r="I181" s="144">
        <f>+G111</f>
        <v>14065.542109510332</v>
      </c>
      <c r="J181" s="353">
        <f t="shared" si="4"/>
        <v>1750</v>
      </c>
      <c r="K181" s="144">
        <f t="shared" si="5"/>
        <v>24614698.691643082</v>
      </c>
      <c r="L181" s="26">
        <f>+'Diseño.RAN-Backhaul'!L747</f>
        <v>70</v>
      </c>
      <c r="M181" s="26">
        <f>+'Diseño.RAN-Backhaul'!M747</f>
        <v>70</v>
      </c>
      <c r="N181" s="26">
        <f>+'Diseño.RAN-Backhaul'!N747</f>
        <v>70</v>
      </c>
      <c r="O181" s="26">
        <f>+'Diseño.RAN-Backhaul'!O747</f>
        <v>70</v>
      </c>
      <c r="P181" s="26">
        <f>+'Diseño.RAN-Backhaul'!P747</f>
        <v>70</v>
      </c>
      <c r="Q181" s="26">
        <f>+'Diseño.RAN-Backhaul'!Q747</f>
        <v>70</v>
      </c>
      <c r="R181" s="26">
        <f>+'Diseño.RAN-Backhaul'!R747</f>
        <v>70</v>
      </c>
      <c r="S181" s="26">
        <f>+'Diseño.RAN-Backhaul'!S747</f>
        <v>70</v>
      </c>
      <c r="T181" s="26">
        <f>+'Diseño.RAN-Backhaul'!T747</f>
        <v>70</v>
      </c>
      <c r="U181" s="26">
        <f>+'Diseño.RAN-Backhaul'!U747</f>
        <v>70</v>
      </c>
      <c r="V181" s="26">
        <f>+'Diseño.RAN-Backhaul'!V747</f>
        <v>70</v>
      </c>
      <c r="W181" s="26">
        <f>+'Diseño.RAN-Backhaul'!W747</f>
        <v>70</v>
      </c>
      <c r="X181" s="26">
        <f>+'Diseño.RAN-Backhaul'!X747</f>
        <v>70</v>
      </c>
      <c r="Y181" s="26">
        <f>+'Diseño.RAN-Backhaul'!Y747</f>
        <v>70</v>
      </c>
      <c r="Z181" s="26">
        <f>+'Diseño.RAN-Backhaul'!Z747</f>
        <v>70</v>
      </c>
      <c r="AA181" s="26">
        <f>+'Diseño.RAN-Backhaul'!AA747</f>
        <v>70</v>
      </c>
      <c r="AB181" s="26">
        <f>+'Diseño.RAN-Backhaul'!AB747</f>
        <v>70</v>
      </c>
      <c r="AC181" s="26">
        <f>+'Diseño.RAN-Backhaul'!AC747</f>
        <v>70</v>
      </c>
      <c r="AD181" s="26">
        <f>+'Diseño.RAN-Backhaul'!AD747</f>
        <v>70</v>
      </c>
      <c r="AE181" s="26">
        <f>+'Diseño.RAN-Backhaul'!AE747</f>
        <v>70</v>
      </c>
      <c r="AF181" s="26">
        <f>+'Diseño.RAN-Backhaul'!AF747</f>
        <v>70</v>
      </c>
      <c r="AG181" s="26">
        <f>+'Diseño.RAN-Backhaul'!AG747</f>
        <v>70</v>
      </c>
      <c r="AH181" s="26">
        <f>+'Diseño.RAN-Backhaul'!AH747</f>
        <v>70</v>
      </c>
      <c r="AI181" s="26">
        <f>+'Diseño.RAN-Backhaul'!AI747</f>
        <v>70</v>
      </c>
      <c r="AJ181" s="26">
        <f>+'Diseño.RAN-Backhaul'!AJ747</f>
        <v>70</v>
      </c>
    </row>
    <row r="182" spans="4:36" outlineLevel="1" x14ac:dyDescent="0.3">
      <c r="D182" s="70">
        <f t="shared" si="6"/>
        <v>32</v>
      </c>
      <c r="E182" s="144"/>
      <c r="F182" s="144"/>
      <c r="G182" s="144"/>
      <c r="H182" s="144"/>
      <c r="I182" s="144"/>
      <c r="J182" s="353">
        <f t="shared" si="4"/>
        <v>0</v>
      </c>
      <c r="K182" s="144">
        <f t="shared" si="5"/>
        <v>0</v>
      </c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</row>
    <row r="183" spans="4:36" outlineLevel="1" x14ac:dyDescent="0.3">
      <c r="D183" s="70">
        <f t="shared" si="6"/>
        <v>33</v>
      </c>
      <c r="E183" s="144" t="s">
        <v>1692</v>
      </c>
      <c r="F183" s="144" t="s">
        <v>1069</v>
      </c>
      <c r="G183" s="144" t="s">
        <v>682</v>
      </c>
      <c r="H183" s="144" t="s">
        <v>1060</v>
      </c>
      <c r="I183" s="144">
        <f>+G89</f>
        <v>16757.523517080193</v>
      </c>
      <c r="J183" s="353">
        <f t="shared" si="4"/>
        <v>3000</v>
      </c>
      <c r="K183" s="144">
        <f t="shared" si="5"/>
        <v>50272570.551240578</v>
      </c>
      <c r="L183" s="26">
        <f>+'Diseño.RAN-Backhaul'!L728</f>
        <v>120</v>
      </c>
      <c r="M183" s="26">
        <f>+'Diseño.RAN-Backhaul'!M728</f>
        <v>120</v>
      </c>
      <c r="N183" s="26">
        <f>+'Diseño.RAN-Backhaul'!N728</f>
        <v>120</v>
      </c>
      <c r="O183" s="26">
        <f>+'Diseño.RAN-Backhaul'!O728</f>
        <v>120</v>
      </c>
      <c r="P183" s="26">
        <f>+'Diseño.RAN-Backhaul'!P728</f>
        <v>120</v>
      </c>
      <c r="Q183" s="26">
        <f>+'Diseño.RAN-Backhaul'!Q728</f>
        <v>120</v>
      </c>
      <c r="R183" s="26">
        <f>+'Diseño.RAN-Backhaul'!R728</f>
        <v>120</v>
      </c>
      <c r="S183" s="26">
        <f>+'Diseño.RAN-Backhaul'!S728</f>
        <v>120</v>
      </c>
      <c r="T183" s="26">
        <f>+'Diseño.RAN-Backhaul'!T728</f>
        <v>120</v>
      </c>
      <c r="U183" s="26">
        <f>+'Diseño.RAN-Backhaul'!U728</f>
        <v>120</v>
      </c>
      <c r="V183" s="26">
        <f>+'Diseño.RAN-Backhaul'!V728</f>
        <v>120</v>
      </c>
      <c r="W183" s="26">
        <f>+'Diseño.RAN-Backhaul'!W728</f>
        <v>120</v>
      </c>
      <c r="X183" s="26">
        <f>+'Diseño.RAN-Backhaul'!X728</f>
        <v>120</v>
      </c>
      <c r="Y183" s="26">
        <f>+'Diseño.RAN-Backhaul'!Y728</f>
        <v>120</v>
      </c>
      <c r="Z183" s="26">
        <f>+'Diseño.RAN-Backhaul'!Z728</f>
        <v>120</v>
      </c>
      <c r="AA183" s="26">
        <f>+'Diseño.RAN-Backhaul'!AA728</f>
        <v>120</v>
      </c>
      <c r="AB183" s="26">
        <f>+'Diseño.RAN-Backhaul'!AB728</f>
        <v>120</v>
      </c>
      <c r="AC183" s="26">
        <f>+'Diseño.RAN-Backhaul'!AC728</f>
        <v>120</v>
      </c>
      <c r="AD183" s="26">
        <f>+'Diseño.RAN-Backhaul'!AD728</f>
        <v>120</v>
      </c>
      <c r="AE183" s="26">
        <f>+'Diseño.RAN-Backhaul'!AE728</f>
        <v>120</v>
      </c>
      <c r="AF183" s="26">
        <f>+'Diseño.RAN-Backhaul'!AF728</f>
        <v>120</v>
      </c>
      <c r="AG183" s="26">
        <f>+'Diseño.RAN-Backhaul'!AG728</f>
        <v>120</v>
      </c>
      <c r="AH183" s="26">
        <f>+'Diseño.RAN-Backhaul'!AH728</f>
        <v>120</v>
      </c>
      <c r="AI183" s="26">
        <f>+'Diseño.RAN-Backhaul'!AI728</f>
        <v>120</v>
      </c>
      <c r="AJ183" s="26">
        <f>+'Diseño.RAN-Backhaul'!AJ728</f>
        <v>120</v>
      </c>
    </row>
    <row r="184" spans="4:36" outlineLevel="1" x14ac:dyDescent="0.3">
      <c r="D184" s="70">
        <f t="shared" si="6"/>
        <v>34</v>
      </c>
      <c r="E184" s="144"/>
      <c r="F184" s="144"/>
      <c r="G184" s="144"/>
      <c r="H184" s="144"/>
      <c r="I184" s="144"/>
      <c r="J184" s="353">
        <f t="shared" si="4"/>
        <v>0</v>
      </c>
      <c r="K184" s="144">
        <f t="shared" si="5"/>
        <v>0</v>
      </c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</row>
    <row r="185" spans="4:36" outlineLevel="1" x14ac:dyDescent="0.3">
      <c r="D185" s="70">
        <f t="shared" si="6"/>
        <v>35</v>
      </c>
      <c r="E185" s="144"/>
      <c r="F185" s="144"/>
      <c r="G185" s="144"/>
      <c r="H185" s="144"/>
      <c r="I185" s="144"/>
      <c r="J185" s="353">
        <f t="shared" si="4"/>
        <v>0</v>
      </c>
      <c r="K185" s="144">
        <f t="shared" si="5"/>
        <v>0</v>
      </c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</row>
    <row r="186" spans="4:36" outlineLevel="1" x14ac:dyDescent="0.3">
      <c r="D186" s="70">
        <f t="shared" si="6"/>
        <v>36</v>
      </c>
      <c r="E186" s="144"/>
      <c r="F186" s="144"/>
      <c r="G186" s="144"/>
      <c r="H186" s="144"/>
      <c r="I186" s="144"/>
      <c r="J186" s="353">
        <f t="shared" si="4"/>
        <v>0</v>
      </c>
      <c r="K186" s="144">
        <f t="shared" si="5"/>
        <v>0</v>
      </c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</row>
    <row r="187" spans="4:36" outlineLevel="1" x14ac:dyDescent="0.3">
      <c r="D187" s="70">
        <f t="shared" si="6"/>
        <v>37</v>
      </c>
      <c r="E187" s="144"/>
      <c r="F187" s="144"/>
      <c r="G187" s="144"/>
      <c r="H187" s="144"/>
      <c r="I187" s="144"/>
      <c r="J187" s="353">
        <f t="shared" si="4"/>
        <v>0</v>
      </c>
      <c r="K187" s="144">
        <f t="shared" si="5"/>
        <v>0</v>
      </c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</row>
    <row r="188" spans="4:36" outlineLevel="1" x14ac:dyDescent="0.3">
      <c r="D188" s="70">
        <f t="shared" si="6"/>
        <v>38</v>
      </c>
      <c r="E188" s="144"/>
      <c r="F188" s="144"/>
      <c r="G188" s="144"/>
      <c r="H188" s="144"/>
      <c r="I188" s="144"/>
      <c r="J188" s="353">
        <f t="shared" si="4"/>
        <v>0</v>
      </c>
      <c r="K188" s="144">
        <f t="shared" si="5"/>
        <v>0</v>
      </c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</row>
    <row r="189" spans="4:36" outlineLevel="1" x14ac:dyDescent="0.3">
      <c r="D189" s="70">
        <f t="shared" si="6"/>
        <v>39</v>
      </c>
      <c r="E189" s="144"/>
      <c r="F189" s="144"/>
      <c r="G189" s="144"/>
      <c r="H189" s="144"/>
      <c r="I189" s="144"/>
      <c r="J189" s="353">
        <f t="shared" si="4"/>
        <v>0</v>
      </c>
      <c r="K189" s="144">
        <f t="shared" si="5"/>
        <v>0</v>
      </c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</row>
    <row r="190" spans="4:36" outlineLevel="1" x14ac:dyDescent="0.3">
      <c r="D190" s="70">
        <f t="shared" si="6"/>
        <v>40</v>
      </c>
      <c r="E190" s="144"/>
      <c r="F190" s="144"/>
      <c r="G190" s="144"/>
      <c r="H190" s="144"/>
      <c r="I190" s="144"/>
      <c r="J190" s="353">
        <f t="shared" si="4"/>
        <v>0</v>
      </c>
      <c r="K190" s="144">
        <f t="shared" si="5"/>
        <v>0</v>
      </c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</row>
    <row r="191" spans="4:36" outlineLevel="1" x14ac:dyDescent="0.3">
      <c r="D191" s="70">
        <f t="shared" si="6"/>
        <v>41</v>
      </c>
      <c r="E191" s="144"/>
      <c r="F191" s="144"/>
      <c r="G191" s="144"/>
      <c r="H191" s="144"/>
      <c r="I191" s="144"/>
      <c r="J191" s="353">
        <f t="shared" si="4"/>
        <v>0</v>
      </c>
      <c r="K191" s="144">
        <f t="shared" si="5"/>
        <v>0</v>
      </c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</row>
    <row r="192" spans="4:36" outlineLevel="1" x14ac:dyDescent="0.3">
      <c r="D192" s="70">
        <f t="shared" si="6"/>
        <v>42</v>
      </c>
      <c r="E192" s="144"/>
      <c r="F192" s="144"/>
      <c r="G192" s="144"/>
      <c r="H192" s="144"/>
      <c r="I192" s="144"/>
      <c r="J192" s="353">
        <f t="shared" si="4"/>
        <v>0</v>
      </c>
      <c r="K192" s="144">
        <f t="shared" si="5"/>
        <v>0</v>
      </c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</row>
    <row r="193" spans="2:36" outlineLevel="1" x14ac:dyDescent="0.3">
      <c r="D193" s="70">
        <f t="shared" si="6"/>
        <v>43</v>
      </c>
      <c r="E193" s="144"/>
      <c r="F193" s="144"/>
      <c r="G193" s="144"/>
      <c r="H193" s="144"/>
      <c r="I193" s="144"/>
      <c r="J193" s="353">
        <f t="shared" si="4"/>
        <v>0</v>
      </c>
      <c r="K193" s="144">
        <f t="shared" si="5"/>
        <v>0</v>
      </c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</row>
    <row r="194" spans="2:36" outlineLevel="1" x14ac:dyDescent="0.3">
      <c r="D194" s="70">
        <f t="shared" si="6"/>
        <v>44</v>
      </c>
      <c r="E194" s="144"/>
      <c r="F194" s="144"/>
      <c r="G194" s="144"/>
      <c r="H194" s="144"/>
      <c r="I194" s="144"/>
      <c r="J194" s="353">
        <f t="shared" si="4"/>
        <v>0</v>
      </c>
      <c r="K194" s="144">
        <f t="shared" si="5"/>
        <v>0</v>
      </c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</row>
    <row r="195" spans="2:36" outlineLevel="1" x14ac:dyDescent="0.3">
      <c r="D195" s="70">
        <f t="shared" si="6"/>
        <v>45</v>
      </c>
      <c r="E195" s="144"/>
      <c r="F195" s="144"/>
      <c r="G195" s="144"/>
      <c r="H195" s="144"/>
      <c r="I195" s="144"/>
      <c r="J195" s="353">
        <f t="shared" si="4"/>
        <v>0</v>
      </c>
      <c r="K195" s="144">
        <f t="shared" si="5"/>
        <v>0</v>
      </c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</row>
    <row r="196" spans="2:36" outlineLevel="1" x14ac:dyDescent="0.3"/>
    <row r="197" spans="2:36" outlineLevel="1" x14ac:dyDescent="0.3">
      <c r="E197" s="343" t="s">
        <v>791</v>
      </c>
      <c r="J197" s="233" t="s">
        <v>1072</v>
      </c>
      <c r="K197" s="343">
        <f>+SUM(K151:K195)</f>
        <v>868803405.9067744</v>
      </c>
    </row>
    <row r="198" spans="2:36" outlineLevel="1" x14ac:dyDescent="0.3"/>
    <row r="199" spans="2:36" outlineLevel="1" x14ac:dyDescent="0.3">
      <c r="E199" s="475" t="s">
        <v>1714</v>
      </c>
      <c r="F199" s="476"/>
      <c r="G199" s="476"/>
      <c r="H199" s="476"/>
      <c r="I199" s="476"/>
      <c r="J199" s="476" t="s">
        <v>1715</v>
      </c>
      <c r="K199" s="477">
        <f>+K$197/L199</f>
        <v>289601.13530225813</v>
      </c>
      <c r="L199" s="475">
        <f>+'Diseño.RAN-Backhaul'!J751</f>
        <v>3000</v>
      </c>
    </row>
    <row r="200" spans="2:36" outlineLevel="1" x14ac:dyDescent="0.3">
      <c r="E200" s="475" t="s">
        <v>1716</v>
      </c>
      <c r="F200" s="476"/>
      <c r="G200" s="476"/>
      <c r="H200" s="476"/>
      <c r="I200" s="476"/>
      <c r="J200" s="476" t="s">
        <v>1717</v>
      </c>
      <c r="K200" s="477">
        <f>+K$197/L200</f>
        <v>2055.989051364988</v>
      </c>
      <c r="L200" s="475">
        <f>+'Dda.diseño.RAN-Backhaul'!J390+'Dda.diseño.RAN-Backhaul'!J330+'Dda.diseño.RAN-Backhaul'!J241</f>
        <v>422572.00023996661</v>
      </c>
    </row>
    <row r="201" spans="2:36" outlineLevel="1" x14ac:dyDescent="0.3">
      <c r="E201" s="475" t="s">
        <v>1718</v>
      </c>
      <c r="F201" s="476"/>
      <c r="G201" s="476"/>
      <c r="H201" s="476"/>
      <c r="I201" s="476"/>
      <c r="J201" s="476" t="s">
        <v>1719</v>
      </c>
      <c r="K201" s="477">
        <f>+K$197/L201</f>
        <v>11367.383090387539</v>
      </c>
      <c r="L201" s="475">
        <f>+'Dda.diseño.RAN-Backhaul'!I30+'Dda.diseño.RAN-Backhaul'!I36+'Dda.diseño.RAN-Backhaul'!I42+'Dda.diseño.RAN-Backhaul'!I48+'Dda.diseño.RAN-Backhaul'!I54+'Dda.diseño.RAN-Backhaul'!I60</f>
        <v>76429.5</v>
      </c>
    </row>
    <row r="203" spans="2:36" ht="21" collapsed="1" thickBot="1" x14ac:dyDescent="0.4">
      <c r="B203" s="3" t="s">
        <v>1724</v>
      </c>
      <c r="C203" s="3"/>
      <c r="D203" s="3"/>
      <c r="E203" s="3"/>
      <c r="F203" s="3"/>
      <c r="G203" s="3"/>
      <c r="H203" s="3"/>
      <c r="I203" s="3"/>
      <c r="J203" s="3"/>
      <c r="K203" s="3"/>
    </row>
    <row r="204" spans="2:36" ht="14.4" thickTop="1" x14ac:dyDescent="0.3"/>
    <row r="205" spans="2:36" ht="18" thickBot="1" x14ac:dyDescent="0.35">
      <c r="C205" s="339" t="s">
        <v>1725</v>
      </c>
      <c r="D205" s="339"/>
      <c r="E205" s="339"/>
      <c r="F205" s="339"/>
      <c r="G205" s="339"/>
      <c r="H205" s="339"/>
      <c r="I205" s="339"/>
      <c r="J205" s="339"/>
      <c r="K205" s="339"/>
    </row>
    <row r="206" spans="2:36" outlineLevel="1" x14ac:dyDescent="0.3"/>
    <row r="207" spans="2:36" outlineLevel="1" x14ac:dyDescent="0.3">
      <c r="D207" s="83" t="s">
        <v>93</v>
      </c>
      <c r="E207" s="83" t="s">
        <v>1730</v>
      </c>
      <c r="G207" s="83" t="s">
        <v>1729</v>
      </c>
      <c r="H207" s="83" t="s">
        <v>1731</v>
      </c>
    </row>
    <row r="208" spans="2:36" outlineLevel="1" x14ac:dyDescent="0.3">
      <c r="D208" s="332">
        <v>1</v>
      </c>
      <c r="E208" s="483" t="s">
        <v>817</v>
      </c>
      <c r="F208" s="433" t="s">
        <v>914</v>
      </c>
      <c r="G208" s="332">
        <f>+'Dda.diseño.RAN-Backhaul'!J209/D208</f>
        <v>490.02486902260421</v>
      </c>
      <c r="H208" s="332">
        <f>+'Dda.diseño.RAN-Backhaul'!J358/D208</f>
        <v>9.1319604000295005</v>
      </c>
      <c r="I208" s="499"/>
    </row>
    <row r="209" spans="4:10" outlineLevel="1" x14ac:dyDescent="0.3">
      <c r="D209" s="332">
        <v>1</v>
      </c>
      <c r="E209" s="483" t="s">
        <v>388</v>
      </c>
      <c r="F209" s="433" t="s">
        <v>914</v>
      </c>
      <c r="G209" s="332">
        <f>+'Dda.diseño.RAN-Backhaul'!J210/D209</f>
        <v>740.45018382850321</v>
      </c>
      <c r="H209" s="332">
        <f>+'Dda.diseño.RAN-Backhaul'!J359/D209</f>
        <v>6.3592241118330275</v>
      </c>
      <c r="I209" s="499"/>
      <c r="J209" s="499"/>
    </row>
    <row r="210" spans="4:10" outlineLevel="1" x14ac:dyDescent="0.3">
      <c r="D210" s="498">
        <v>1</v>
      </c>
      <c r="E210" s="483" t="s">
        <v>816</v>
      </c>
      <c r="F210" s="433" t="s">
        <v>914</v>
      </c>
      <c r="G210" s="332">
        <f>+'Dda.diseño.RAN-Backhaul'!J211/D210</f>
        <v>5858.6469070928642</v>
      </c>
      <c r="H210" s="332">
        <f>+'Dda.diseño.RAN-Backhaul'!J360/D210</f>
        <v>9.8744998189081473E-2</v>
      </c>
      <c r="I210" s="499"/>
    </row>
    <row r="211" spans="4:10" outlineLevel="1" x14ac:dyDescent="0.3"/>
    <row r="212" spans="4:10" outlineLevel="1" x14ac:dyDescent="0.3">
      <c r="E212" s="83" t="s">
        <v>1732</v>
      </c>
      <c r="G212" s="83" t="s">
        <v>1736</v>
      </c>
    </row>
    <row r="213" spans="4:10" outlineLevel="1" x14ac:dyDescent="0.3">
      <c r="E213" s="483" t="s">
        <v>723</v>
      </c>
      <c r="F213" s="433" t="s">
        <v>78</v>
      </c>
      <c r="G213" s="484">
        <f>+'Parámetros.RAN-Backhaul'!J276</f>
        <v>0.20000000000000007</v>
      </c>
    </row>
    <row r="214" spans="4:10" outlineLevel="1" x14ac:dyDescent="0.3">
      <c r="E214" s="483" t="s">
        <v>704</v>
      </c>
      <c r="F214" s="433" t="s">
        <v>78</v>
      </c>
      <c r="G214" s="484">
        <f>+'Parámetros.RAN-Backhaul'!J277</f>
        <v>0.8</v>
      </c>
    </row>
    <row r="215" spans="4:10" outlineLevel="1" x14ac:dyDescent="0.3">
      <c r="E215" s="483" t="s">
        <v>682</v>
      </c>
      <c r="F215" s="433" t="s">
        <v>78</v>
      </c>
      <c r="G215" s="484">
        <f>+'Parámetros.RAN-Backhaul'!J278</f>
        <v>0</v>
      </c>
    </row>
    <row r="216" spans="4:10" outlineLevel="1" x14ac:dyDescent="0.3"/>
    <row r="217" spans="4:10" outlineLevel="1" x14ac:dyDescent="0.3">
      <c r="E217" s="83" t="s">
        <v>1730</v>
      </c>
      <c r="G217" s="83" t="s">
        <v>815</v>
      </c>
    </row>
    <row r="218" spans="4:10" outlineLevel="1" x14ac:dyDescent="0.3">
      <c r="E218" s="483" t="s">
        <v>412</v>
      </c>
      <c r="F218" s="433" t="s">
        <v>914</v>
      </c>
      <c r="G218" s="332">
        <f>+'Dda.diseño.RAN-Backhaul'!J339</f>
        <v>219882.97523440362</v>
      </c>
    </row>
    <row r="219" spans="4:10" outlineLevel="1" x14ac:dyDescent="0.3">
      <c r="E219" s="483" t="s">
        <v>413</v>
      </c>
      <c r="F219" s="433" t="s">
        <v>914</v>
      </c>
      <c r="G219" s="332">
        <f>+'Dda.diseño.RAN-Backhaul'!J340</f>
        <v>195584.31311610903</v>
      </c>
    </row>
    <row r="220" spans="4:10" outlineLevel="1" x14ac:dyDescent="0.3"/>
    <row r="221" spans="4:10" outlineLevel="1" x14ac:dyDescent="0.3">
      <c r="E221" s="83" t="s">
        <v>1733</v>
      </c>
      <c r="G221" s="83" t="s">
        <v>412</v>
      </c>
      <c r="H221" s="83" t="s">
        <v>413</v>
      </c>
    </row>
    <row r="222" spans="4:10" outlineLevel="1" x14ac:dyDescent="0.3">
      <c r="E222" s="483" t="s">
        <v>723</v>
      </c>
      <c r="F222" s="433" t="s">
        <v>78</v>
      </c>
      <c r="G222" s="484">
        <f>+'Parámetros.RAN-Backhaul'!J303</f>
        <v>0.10037757147200242</v>
      </c>
      <c r="H222" s="484">
        <f>+'Parámetros.RAN-Backhaul'!J330</f>
        <v>0.10037757147200242</v>
      </c>
    </row>
    <row r="223" spans="4:10" outlineLevel="1" x14ac:dyDescent="0.3">
      <c r="E223" s="483" t="s">
        <v>704</v>
      </c>
      <c r="F223" s="433" t="s">
        <v>78</v>
      </c>
      <c r="G223" s="484">
        <f>+'Parámetros.RAN-Backhaul'!J304</f>
        <v>0.49999999999999978</v>
      </c>
      <c r="H223" s="484">
        <f>+'Parámetros.RAN-Backhaul'!J331</f>
        <v>0.49999999999999978</v>
      </c>
    </row>
    <row r="224" spans="4:10" outlineLevel="1" x14ac:dyDescent="0.3">
      <c r="E224" s="483" t="s">
        <v>682</v>
      </c>
      <c r="F224" s="433" t="s">
        <v>78</v>
      </c>
      <c r="G224" s="484">
        <f>+'Parámetros.RAN-Backhaul'!J305</f>
        <v>0.40000000000000008</v>
      </c>
      <c r="H224" s="484">
        <f>+'Parámetros.RAN-Backhaul'!J332</f>
        <v>0.40000000000000008</v>
      </c>
    </row>
    <row r="225" spans="4:16" outlineLevel="1" x14ac:dyDescent="0.3"/>
    <row r="226" spans="4:16" outlineLevel="1" x14ac:dyDescent="0.3">
      <c r="E226" s="83" t="s">
        <v>791</v>
      </c>
      <c r="G226" s="332">
        <f t="array" ref="G226:H226">+TRANSPOSE(G218:G219)</f>
        <v>219882.97523440362</v>
      </c>
      <c r="H226" s="332">
        <v>195584.31311610903</v>
      </c>
      <c r="I226" s="332">
        <f t="array" ref="I226:K226">+TRANSPOSE(G208:G210)</f>
        <v>490.02486902260421</v>
      </c>
      <c r="J226" s="332">
        <v>740.45018382850321</v>
      </c>
      <c r="K226" s="332">
        <v>5858.6469070928642</v>
      </c>
      <c r="L226" s="332">
        <f t="array" ref="L226:N226">+TRANSPOSE(H208:H210)</f>
        <v>9.1319604000295005</v>
      </c>
      <c r="M226" s="332">
        <v>6.3592241118330275</v>
      </c>
      <c r="N226" s="332">
        <v>9.8744998189081473E-2</v>
      </c>
    </row>
    <row r="227" spans="4:16" outlineLevel="1" x14ac:dyDescent="0.3"/>
    <row r="228" spans="4:16" outlineLevel="1" x14ac:dyDescent="0.3">
      <c r="G228" s="83" t="s">
        <v>815</v>
      </c>
      <c r="I228" s="83" t="s">
        <v>162</v>
      </c>
      <c r="L228" s="83" t="s">
        <v>89</v>
      </c>
    </row>
    <row r="229" spans="4:16" outlineLevel="1" x14ac:dyDescent="0.3">
      <c r="D229" s="69" t="s">
        <v>76</v>
      </c>
      <c r="E229" s="69" t="s">
        <v>1726</v>
      </c>
      <c r="G229" s="83" t="s">
        <v>412</v>
      </c>
      <c r="H229" s="83" t="s">
        <v>413</v>
      </c>
      <c r="I229" s="83" t="s">
        <v>817</v>
      </c>
      <c r="J229" s="83" t="s">
        <v>388</v>
      </c>
      <c r="K229" s="83" t="s">
        <v>816</v>
      </c>
      <c r="L229" s="83" t="s">
        <v>388</v>
      </c>
      <c r="M229" s="83" t="s">
        <v>817</v>
      </c>
      <c r="N229" s="83" t="s">
        <v>816</v>
      </c>
      <c r="P229" s="83" t="s">
        <v>791</v>
      </c>
    </row>
    <row r="230" spans="4:16" outlineLevel="1" x14ac:dyDescent="0.3">
      <c r="D230" s="70">
        <v>1</v>
      </c>
      <c r="E230" s="483" t="s">
        <v>723</v>
      </c>
      <c r="F230" s="433" t="s">
        <v>914</v>
      </c>
      <c r="G230" s="27">
        <f>+G$226*G222</f>
        <v>22071.319062067887</v>
      </c>
      <c r="H230" s="27">
        <f>+H$226*H222</f>
        <v>19632.278368614734</v>
      </c>
      <c r="I230" s="27">
        <f>+I$226*$G213</f>
        <v>98.004973804520873</v>
      </c>
      <c r="J230" s="27">
        <f t="shared" ref="J230:L230" si="7">+J$226*$G213</f>
        <v>148.09003676570069</v>
      </c>
      <c r="K230" s="27">
        <f t="shared" si="7"/>
        <v>1171.7293814185732</v>
      </c>
      <c r="L230" s="27">
        <f t="shared" si="7"/>
        <v>1.8263920800059008</v>
      </c>
      <c r="M230" s="27">
        <f t="shared" ref="M230:N230" si="8">+M$226*$G213</f>
        <v>1.2718448223666059</v>
      </c>
      <c r="N230" s="27">
        <f t="shared" si="8"/>
        <v>1.9748999637816299E-2</v>
      </c>
      <c r="P230" s="27">
        <f>+SUM(G230:N230)</f>
        <v>43124.539808573434</v>
      </c>
    </row>
    <row r="231" spans="4:16" outlineLevel="1" x14ac:dyDescent="0.3">
      <c r="D231" s="70">
        <f t="shared" ref="D231:D232" si="9">+D230+1</f>
        <v>2</v>
      </c>
      <c r="E231" s="483" t="s">
        <v>704</v>
      </c>
      <c r="F231" s="433" t="s">
        <v>914</v>
      </c>
      <c r="G231" s="27">
        <f t="shared" ref="G231:H232" si="10">+G$226*G223</f>
        <v>109941.48761720177</v>
      </c>
      <c r="H231" s="27">
        <f t="shared" si="10"/>
        <v>97792.15655805447</v>
      </c>
      <c r="I231" s="27">
        <f t="shared" ref="I231:N231" si="11">+I$226*$G214</f>
        <v>392.01989521808338</v>
      </c>
      <c r="J231" s="27">
        <f t="shared" si="11"/>
        <v>592.36014706280264</v>
      </c>
      <c r="K231" s="27">
        <f t="shared" si="11"/>
        <v>4686.9175256742919</v>
      </c>
      <c r="L231" s="27">
        <f t="shared" si="11"/>
        <v>7.3055683200236006</v>
      </c>
      <c r="M231" s="27">
        <f t="shared" si="11"/>
        <v>5.0873792894664227</v>
      </c>
      <c r="N231" s="27">
        <f t="shared" si="11"/>
        <v>7.8995998551265184E-2</v>
      </c>
      <c r="P231" s="27">
        <f t="shared" ref="P231:P232" si="12">+SUM(G231:N231)</f>
        <v>213417.41368681949</v>
      </c>
    </row>
    <row r="232" spans="4:16" outlineLevel="1" x14ac:dyDescent="0.3">
      <c r="D232" s="70">
        <f t="shared" si="9"/>
        <v>3</v>
      </c>
      <c r="E232" s="483" t="s">
        <v>682</v>
      </c>
      <c r="F232" s="433" t="s">
        <v>914</v>
      </c>
      <c r="G232" s="27">
        <f t="shared" si="10"/>
        <v>87953.19009376147</v>
      </c>
      <c r="H232" s="27">
        <f t="shared" si="10"/>
        <v>78233.725246443631</v>
      </c>
      <c r="I232" s="27">
        <f t="shared" ref="I232:N232" si="13">+I$226*$G215</f>
        <v>0</v>
      </c>
      <c r="J232" s="27">
        <f t="shared" si="13"/>
        <v>0</v>
      </c>
      <c r="K232" s="27">
        <f t="shared" si="13"/>
        <v>0</v>
      </c>
      <c r="L232" s="27">
        <f t="shared" si="13"/>
        <v>0</v>
      </c>
      <c r="M232" s="27">
        <f t="shared" si="13"/>
        <v>0</v>
      </c>
      <c r="N232" s="27">
        <f t="shared" si="13"/>
        <v>0</v>
      </c>
      <c r="P232" s="27">
        <f t="shared" si="12"/>
        <v>166186.9153402051</v>
      </c>
    </row>
    <row r="233" spans="4:16" outlineLevel="1" x14ac:dyDescent="0.3"/>
    <row r="234" spans="4:16" outlineLevel="1" x14ac:dyDescent="0.3">
      <c r="E234" s="483" t="s">
        <v>23</v>
      </c>
      <c r="F234" s="433" t="s">
        <v>914</v>
      </c>
      <c r="G234" s="27">
        <f>+SUM(G230:G232)</f>
        <v>219965.99677303113</v>
      </c>
      <c r="H234" s="27">
        <f t="shared" ref="H234:N234" si="14">+SUM(H230:H232)</f>
        <v>195658.16017311282</v>
      </c>
      <c r="I234" s="27">
        <f t="shared" si="14"/>
        <v>490.02486902260426</v>
      </c>
      <c r="J234" s="27">
        <f t="shared" si="14"/>
        <v>740.45018382850333</v>
      </c>
      <c r="K234" s="27">
        <f t="shared" si="14"/>
        <v>5858.6469070928651</v>
      </c>
      <c r="L234" s="27">
        <f t="shared" si="14"/>
        <v>9.1319604000295023</v>
      </c>
      <c r="M234" s="27">
        <f t="shared" si="14"/>
        <v>6.3592241118330284</v>
      </c>
      <c r="N234" s="27">
        <f t="shared" si="14"/>
        <v>9.8744998189081487E-2</v>
      </c>
      <c r="P234" s="27">
        <f>+SUM(G234:N234)</f>
        <v>422728.86883559794</v>
      </c>
    </row>
    <row r="235" spans="4:16" outlineLevel="1" x14ac:dyDescent="0.3"/>
    <row r="236" spans="4:16" outlineLevel="1" x14ac:dyDescent="0.3">
      <c r="G236" s="83" t="s">
        <v>815</v>
      </c>
      <c r="I236" s="83" t="s">
        <v>162</v>
      </c>
      <c r="L236" s="83" t="s">
        <v>89</v>
      </c>
    </row>
    <row r="237" spans="4:16" outlineLevel="1" x14ac:dyDescent="0.3">
      <c r="D237" s="69" t="s">
        <v>76</v>
      </c>
      <c r="E237" s="69" t="s">
        <v>1726</v>
      </c>
      <c r="G237" s="83" t="s">
        <v>412</v>
      </c>
      <c r="H237" s="83" t="s">
        <v>413</v>
      </c>
      <c r="I237" s="83" t="s">
        <v>817</v>
      </c>
      <c r="J237" s="83" t="s">
        <v>388</v>
      </c>
      <c r="K237" s="83" t="s">
        <v>816</v>
      </c>
      <c r="L237" s="83" t="s">
        <v>388</v>
      </c>
      <c r="M237" s="83" t="s">
        <v>817</v>
      </c>
      <c r="N237" s="83" t="s">
        <v>816</v>
      </c>
    </row>
    <row r="238" spans="4:16" outlineLevel="1" x14ac:dyDescent="0.3">
      <c r="D238" s="70">
        <v>1</v>
      </c>
      <c r="E238" s="483" t="s">
        <v>723</v>
      </c>
      <c r="F238" s="433" t="s">
        <v>78</v>
      </c>
      <c r="G238" s="487">
        <f>+G230/$P$234</f>
        <v>5.2211525375267354E-2</v>
      </c>
      <c r="H238" s="487">
        <f t="shared" ref="H238:N238" si="15">+H230/$P$234</f>
        <v>4.6441773476913535E-2</v>
      </c>
      <c r="I238" s="487">
        <f t="shared" si="15"/>
        <v>2.3183884761519719E-4</v>
      </c>
      <c r="J238" s="487">
        <f t="shared" si="15"/>
        <v>3.5031919436591375E-4</v>
      </c>
      <c r="K238" s="487">
        <f t="shared" si="15"/>
        <v>2.7718224796098949E-3</v>
      </c>
      <c r="L238" s="487">
        <f t="shared" si="15"/>
        <v>4.3204810805485745E-6</v>
      </c>
      <c r="M238" s="487">
        <f t="shared" si="15"/>
        <v>3.0086538112949055E-6</v>
      </c>
      <c r="N238" s="487">
        <f t="shared" si="15"/>
        <v>4.6717887264748925E-8</v>
      </c>
    </row>
    <row r="239" spans="4:16" outlineLevel="1" x14ac:dyDescent="0.3">
      <c r="D239" s="70">
        <f t="shared" ref="D239:D240" si="16">+D238+1</f>
        <v>2</v>
      </c>
      <c r="E239" s="483" t="s">
        <v>704</v>
      </c>
      <c r="F239" s="433" t="s">
        <v>78</v>
      </c>
      <c r="G239" s="487">
        <f t="shared" ref="G239:N239" si="17">+G231/$P$234</f>
        <v>0.2600756553959383</v>
      </c>
      <c r="H239" s="487">
        <f t="shared" si="17"/>
        <v>0.23133541086848858</v>
      </c>
      <c r="I239" s="487">
        <f t="shared" si="17"/>
        <v>9.2735539046078853E-4</v>
      </c>
      <c r="J239" s="487">
        <f t="shared" si="17"/>
        <v>1.4012767774636548E-3</v>
      </c>
      <c r="K239" s="487">
        <f t="shared" si="17"/>
        <v>1.1087289918439578E-2</v>
      </c>
      <c r="L239" s="487">
        <f t="shared" si="17"/>
        <v>1.7281924322194291E-5</v>
      </c>
      <c r="M239" s="487">
        <f t="shared" si="17"/>
        <v>1.203461524517962E-5</v>
      </c>
      <c r="N239" s="487">
        <f t="shared" si="17"/>
        <v>1.8687154905899567E-7</v>
      </c>
    </row>
    <row r="240" spans="4:16" outlineLevel="1" x14ac:dyDescent="0.3">
      <c r="D240" s="70">
        <f t="shared" si="16"/>
        <v>3</v>
      </c>
      <c r="E240" s="483" t="s">
        <v>682</v>
      </c>
      <c r="F240" s="433" t="s">
        <v>78</v>
      </c>
      <c r="G240" s="487">
        <f t="shared" ref="G240:N240" si="18">+G232/$P$234</f>
        <v>0.20806052431675076</v>
      </c>
      <c r="H240" s="487">
        <f t="shared" si="18"/>
        <v>0.18506832869479101</v>
      </c>
      <c r="I240" s="487">
        <f t="shared" si="18"/>
        <v>0</v>
      </c>
      <c r="J240" s="487">
        <f t="shared" si="18"/>
        <v>0</v>
      </c>
      <c r="K240" s="487">
        <f t="shared" si="18"/>
        <v>0</v>
      </c>
      <c r="L240" s="487">
        <f t="shared" si="18"/>
        <v>0</v>
      </c>
      <c r="M240" s="487">
        <f t="shared" si="18"/>
        <v>0</v>
      </c>
      <c r="N240" s="487">
        <f t="shared" si="18"/>
        <v>0</v>
      </c>
    </row>
    <row r="242" spans="3:14" ht="18" thickBot="1" x14ac:dyDescent="0.35">
      <c r="C242" s="339" t="s">
        <v>1727</v>
      </c>
      <c r="D242" s="339"/>
      <c r="E242" s="339"/>
      <c r="F242" s="339"/>
      <c r="G242" s="339"/>
      <c r="H242" s="339"/>
      <c r="I242" s="339"/>
      <c r="J242" s="339"/>
      <c r="K242" s="339"/>
    </row>
    <row r="243" spans="3:14" outlineLevel="1" x14ac:dyDescent="0.3"/>
    <row r="244" spans="3:14" outlineLevel="1" x14ac:dyDescent="0.3">
      <c r="D244" s="69" t="s">
        <v>76</v>
      </c>
      <c r="E244" s="69" t="s">
        <v>1728</v>
      </c>
      <c r="G244" s="491" t="s">
        <v>1755</v>
      </c>
      <c r="H244" s="491" t="s">
        <v>1756</v>
      </c>
      <c r="I244" s="491" t="s">
        <v>815</v>
      </c>
      <c r="J244" s="491" t="s">
        <v>89</v>
      </c>
      <c r="L244" s="83" t="s">
        <v>815</v>
      </c>
      <c r="M244" s="83" t="s">
        <v>162</v>
      </c>
      <c r="N244" s="83" t="s">
        <v>89</v>
      </c>
    </row>
    <row r="245" spans="3:14" outlineLevel="1" x14ac:dyDescent="0.3">
      <c r="D245" s="70">
        <v>1</v>
      </c>
      <c r="E245" s="483" t="s">
        <v>723</v>
      </c>
      <c r="F245" s="490" t="s">
        <v>914</v>
      </c>
      <c r="G245" s="27">
        <f>+SUM(I230:J230)</f>
        <v>246.09501057022158</v>
      </c>
      <c r="H245" s="27">
        <f>K230</f>
        <v>1171.7293814185732</v>
      </c>
      <c r="I245" s="27">
        <f>+SUM(G230:H230)</f>
        <v>41703.597430682625</v>
      </c>
      <c r="J245" s="27">
        <f>+SUM(L230:N230)</f>
        <v>3.1179859020103229</v>
      </c>
      <c r="K245" s="490" t="s">
        <v>78</v>
      </c>
      <c r="L245" s="487">
        <f>+I245/SUM($I$245:$J$247)</f>
        <v>0.10033592250059518</v>
      </c>
      <c r="M245" s="487">
        <f>+G245/SUM($I$245:$J$247)</f>
        <v>5.9208728813860351E-4</v>
      </c>
      <c r="N245" s="487">
        <f>+J245/SUM($I$245:$J$247)</f>
        <v>7.5016547994942443E-6</v>
      </c>
    </row>
    <row r="246" spans="3:14" outlineLevel="1" x14ac:dyDescent="0.3">
      <c r="D246" s="70">
        <f t="shared" ref="D246:D247" si="19">+D245+1</f>
        <v>2</v>
      </c>
      <c r="E246" s="483" t="s">
        <v>704</v>
      </c>
      <c r="F246" s="490" t="s">
        <v>914</v>
      </c>
      <c r="G246" s="27">
        <f>+SUM(I231:J231)</f>
        <v>984.38004228088607</v>
      </c>
      <c r="H246" s="27">
        <f t="shared" ref="H246:H247" si="20">K231</f>
        <v>4686.9175256742919</v>
      </c>
      <c r="I246" s="27">
        <f>+SUM(G231:H231)</f>
        <v>207733.64417525625</v>
      </c>
      <c r="J246" s="27">
        <f>+SUM(L231:N231)</f>
        <v>12.471943608041288</v>
      </c>
      <c r="K246" s="490" t="s">
        <v>78</v>
      </c>
      <c r="L246" s="487">
        <f>+I246/SUM($I$245:$J$247)</f>
        <v>0.49979253845855948</v>
      </c>
      <c r="M246" s="487">
        <f>+G246/SUM($I$245:$J$247)</f>
        <v>2.3683491525544132E-3</v>
      </c>
      <c r="N246" s="487">
        <f>+J246/SUM($I$245:$J$247)</f>
        <v>3.0006619197976967E-5</v>
      </c>
    </row>
    <row r="247" spans="3:14" outlineLevel="1" x14ac:dyDescent="0.3">
      <c r="D247" s="70">
        <f t="shared" si="19"/>
        <v>3</v>
      </c>
      <c r="E247" s="483" t="s">
        <v>682</v>
      </c>
      <c r="F247" s="490" t="s">
        <v>914</v>
      </c>
      <c r="G247" s="27">
        <f>+SUM(I232:J232)</f>
        <v>0</v>
      </c>
      <c r="H247" s="27">
        <f t="shared" si="20"/>
        <v>0</v>
      </c>
      <c r="I247" s="27">
        <f>+SUM(G232:H232)</f>
        <v>166186.9153402051</v>
      </c>
      <c r="J247" s="27">
        <f>+SUM(L232:N232)</f>
        <v>0</v>
      </c>
      <c r="K247" s="490" t="s">
        <v>78</v>
      </c>
      <c r="L247" s="487">
        <f>+I247/SUM($I$245:$J$247)</f>
        <v>0.39983403076684781</v>
      </c>
      <c r="M247" s="487">
        <f>+G247/SUM($I$245:$J$247)</f>
        <v>0</v>
      </c>
      <c r="N247" s="487">
        <f>+J247/SUM($I$245:$J$247)</f>
        <v>0</v>
      </c>
    </row>
    <row r="248" spans="3:14" outlineLevel="1" x14ac:dyDescent="0.3"/>
    <row r="249" spans="3:14" outlineLevel="1" x14ac:dyDescent="0.3">
      <c r="D249" s="69" t="s">
        <v>76</v>
      </c>
      <c r="E249" s="69" t="s">
        <v>1728</v>
      </c>
      <c r="G249" s="491" t="s">
        <v>1755</v>
      </c>
      <c r="H249" s="491" t="s">
        <v>1756</v>
      </c>
      <c r="I249" s="491" t="s">
        <v>815</v>
      </c>
      <c r="J249" s="491" t="s">
        <v>89</v>
      </c>
      <c r="K249" s="490" t="s">
        <v>78</v>
      </c>
      <c r="L249" s="488">
        <f>+SUM(L245:L247)</f>
        <v>0.99996249172600238</v>
      </c>
      <c r="M249" s="488">
        <f>+SUM(M245:M247)</f>
        <v>2.9604364406930167E-3</v>
      </c>
      <c r="N249" s="488">
        <f>+SUM(N245:N247)</f>
        <v>3.750827399747121E-5</v>
      </c>
    </row>
    <row r="250" spans="3:14" outlineLevel="1" x14ac:dyDescent="0.3">
      <c r="D250" s="70">
        <v>1</v>
      </c>
      <c r="E250" s="483" t="s">
        <v>723</v>
      </c>
      <c r="F250" s="490" t="s">
        <v>78</v>
      </c>
      <c r="G250" s="487">
        <f>+G245/SUM($G$245:$J$245)</f>
        <v>5.7066118656017824E-3</v>
      </c>
      <c r="H250" s="487">
        <f>+H245/SUM($G$245:$J$245)</f>
        <v>2.7170826323475943E-2</v>
      </c>
      <c r="I250" s="487">
        <f>+I245/SUM($G$245:$J$245)</f>
        <v>0.96705025991701554</v>
      </c>
      <c r="J250" s="487">
        <f>+J245/SUM($G$245:$J$245)</f>
        <v>7.230189390659764E-5</v>
      </c>
    </row>
    <row r="251" spans="3:14" outlineLevel="1" x14ac:dyDescent="0.3">
      <c r="D251" s="70">
        <f t="shared" ref="D251:D252" si="21">+D250+1</f>
        <v>2</v>
      </c>
      <c r="E251" s="483" t="s">
        <v>704</v>
      </c>
      <c r="F251" s="490" t="s">
        <v>78</v>
      </c>
      <c r="G251" s="487">
        <f>+G246/SUM($G$246:$J$246)</f>
        <v>4.6124635533509924E-3</v>
      </c>
      <c r="H251" s="487">
        <f>+H246/SUM($G$246:$J$246)</f>
        <v>2.1961270379520829E-2</v>
      </c>
      <c r="I251" s="487">
        <f>+I246/SUM($G$246:$J$246)</f>
        <v>0.97336782686391321</v>
      </c>
      <c r="J251" s="487">
        <f>+J246/SUM($G$246:$J$246)</f>
        <v>5.8439203214894674E-5</v>
      </c>
    </row>
    <row r="252" spans="3:14" outlineLevel="1" x14ac:dyDescent="0.3">
      <c r="D252" s="70">
        <f t="shared" si="21"/>
        <v>3</v>
      </c>
      <c r="E252" s="483" t="s">
        <v>682</v>
      </c>
      <c r="F252" s="490" t="s">
        <v>78</v>
      </c>
      <c r="G252" s="487">
        <f>+G247/SUM($G$247:$J$247)</f>
        <v>0</v>
      </c>
      <c r="H252" s="487">
        <f>+H247/SUM($G$247:$J$247)</f>
        <v>0</v>
      </c>
      <c r="I252" s="487">
        <f>+I247/SUM($G$247:$J$247)</f>
        <v>1</v>
      </c>
      <c r="J252" s="487">
        <f>+J247/SUM($G$247:$J$247)</f>
        <v>0</v>
      </c>
    </row>
    <row r="253" spans="3:14" outlineLevel="1" x14ac:dyDescent="0.3">
      <c r="D253" s="70">
        <v>4</v>
      </c>
      <c r="E253" s="483" t="s">
        <v>877</v>
      </c>
      <c r="F253" s="490" t="s">
        <v>78</v>
      </c>
      <c r="G253" s="500">
        <f>SUM(G245:G247)/SUM($G$245:$J$247)</f>
        <v>2.9107902099055538E-3</v>
      </c>
      <c r="H253" s="487">
        <f t="shared" ref="H253:J253" si="22">SUM(H245:H247)/SUM($G$245:$J$247)</f>
        <v>1.3859112398049472E-2</v>
      </c>
      <c r="I253" s="487">
        <f t="shared" si="22"/>
        <v>0.98319321812814942</v>
      </c>
      <c r="J253" s="487">
        <f t="shared" si="22"/>
        <v>3.6879263895541132E-5</v>
      </c>
    </row>
    <row r="254" spans="3:14" outlineLevel="1" x14ac:dyDescent="0.3"/>
  </sheetData>
  <conditionalFormatting sqref="J151:J155 J157:J182 J184:J195">
    <cfRule type="cellIs" dxfId="108" priority="5" operator="greaterThan">
      <formula>0</formula>
    </cfRule>
  </conditionalFormatting>
  <conditionalFormatting sqref="J156">
    <cfRule type="cellIs" dxfId="107" priority="4" operator="greaterThan">
      <formula>0</formula>
    </cfRule>
  </conditionalFormatting>
  <conditionalFormatting sqref="K151:K195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{D5C6212C-2387-42DD-8D0B-60A2CA14FB0C}</x14:id>
        </ext>
      </extLst>
    </cfRule>
  </conditionalFormatting>
  <conditionalFormatting sqref="J183">
    <cfRule type="cellIs" dxfId="106" priority="1" operator="greaterThan">
      <formula>0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C6212C-2387-42DD-8D0B-60A2CA14FB0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K151:K195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583</vt:i4>
      </vt:variant>
    </vt:vector>
  </HeadingPairs>
  <TitlesOfParts>
    <vt:vector size="605" baseType="lpstr">
      <vt:lpstr>INSTRUCCIONES</vt:lpstr>
      <vt:lpstr>Portada</vt:lpstr>
      <vt:lpstr>Panel de Control</vt:lpstr>
      <vt:lpstr>Dda.Resumen</vt:lpstr>
      <vt:lpstr>Dda.Series</vt:lpstr>
      <vt:lpstr>Parámetros.RAN-Backhaul</vt:lpstr>
      <vt:lpstr>Dda.diseño.RAN-Backhaul</vt:lpstr>
      <vt:lpstr>Diseño.RAN-Backhaul</vt:lpstr>
      <vt:lpstr>Salida.RAN-Backhaul</vt:lpstr>
      <vt:lpstr>Diseño.Core</vt:lpstr>
      <vt:lpstr>Backbone</vt:lpstr>
      <vt:lpstr>Costos.Core</vt:lpstr>
      <vt:lpstr>Series.Opex</vt:lpstr>
      <vt:lpstr>Evol.Activos</vt:lpstr>
      <vt:lpstr>BD.Costos</vt:lpstr>
      <vt:lpstr>Capex</vt:lpstr>
      <vt:lpstr>Opex</vt:lpstr>
      <vt:lpstr>Datos Opex</vt:lpstr>
      <vt:lpstr>Asignación</vt:lpstr>
      <vt:lpstr>Cálculo.Tarifario</vt:lpstr>
      <vt:lpstr>Acrónimos</vt:lpstr>
      <vt:lpstr>Estilos</vt:lpstr>
      <vt:lpstr>INSTRUCCIONES!abo.bam.con.avg</vt:lpstr>
      <vt:lpstr>abo.bam.con.avg</vt:lpstr>
      <vt:lpstr>INSTRUCCIONES!abo.bam.con.eop</vt:lpstr>
      <vt:lpstr>abo.bam.con.eop</vt:lpstr>
      <vt:lpstr>INSTRUCCIONES!abo.bam.pos.avg</vt:lpstr>
      <vt:lpstr>abo.bam.pos.avg</vt:lpstr>
      <vt:lpstr>INSTRUCCIONES!abo.bam.pos.eop</vt:lpstr>
      <vt:lpstr>abo.bam.pos.eop</vt:lpstr>
      <vt:lpstr>INSTRUCCIONES!abo.bam.pre.avg</vt:lpstr>
      <vt:lpstr>abo.bam.pre.avg</vt:lpstr>
      <vt:lpstr>INSTRUCCIONES!abo.bam.pre.eop</vt:lpstr>
      <vt:lpstr>abo.bam.pre.eop</vt:lpstr>
      <vt:lpstr>INSTRUCCIONES!abo.bam.tot.avg</vt:lpstr>
      <vt:lpstr>abo.bam.tot.avg</vt:lpstr>
      <vt:lpstr>INSTRUCCIONES!abo.bam.tot.eop</vt:lpstr>
      <vt:lpstr>abo.bam.tot.eop</vt:lpstr>
      <vt:lpstr>abo.dep.avg</vt:lpstr>
      <vt:lpstr>abo.dep.eop</vt:lpstr>
      <vt:lpstr>INSTRUCCIONES!abo.fmo.pre.avg</vt:lpstr>
      <vt:lpstr>abo.fmo.pre.avg</vt:lpstr>
      <vt:lpstr>INSTRUCCIONES!abo.fmo.pre.eop</vt:lpstr>
      <vt:lpstr>abo.fmo.pre.eop</vt:lpstr>
      <vt:lpstr>INSTRUCCIONES!abo.iden.con.avg</vt:lpstr>
      <vt:lpstr>abo.iden.con.avg</vt:lpstr>
      <vt:lpstr>INSTRUCCIONES!abo.iden.con.eop</vt:lpstr>
      <vt:lpstr>abo.iden.con.eop</vt:lpstr>
      <vt:lpstr>INSTRUCCIONES!abo.iden.pos.avg</vt:lpstr>
      <vt:lpstr>abo.iden.pos.avg</vt:lpstr>
      <vt:lpstr>INSTRUCCIONES!abo.iden.pos.eop</vt:lpstr>
      <vt:lpstr>abo.iden.pos.eop</vt:lpstr>
      <vt:lpstr>INSTRUCCIONES!abo.iden.pre.avg</vt:lpstr>
      <vt:lpstr>abo.iden.pre.avg</vt:lpstr>
      <vt:lpstr>INSTRUCCIONES!abo.iden.pre.eop</vt:lpstr>
      <vt:lpstr>abo.iden.pre.eop</vt:lpstr>
      <vt:lpstr>INSTRUCCIONES!abo.iden.tot.avg</vt:lpstr>
      <vt:lpstr>abo.iden.tot.avg</vt:lpstr>
      <vt:lpstr>INSTRUCCIONES!abo.iden.tot.eop</vt:lpstr>
      <vt:lpstr>abo.iden.tot.eop</vt:lpstr>
      <vt:lpstr>INSTRUCCIONES!abo.mov.con.avg</vt:lpstr>
      <vt:lpstr>abo.mov.con.avg</vt:lpstr>
      <vt:lpstr>INSTRUCCIONES!abo.mov.con.eop</vt:lpstr>
      <vt:lpstr>abo.mov.con.eop</vt:lpstr>
      <vt:lpstr>INSTRUCCIONES!abo.mov.pos.avg</vt:lpstr>
      <vt:lpstr>abo.mov.pos.avg</vt:lpstr>
      <vt:lpstr>INSTRUCCIONES!abo.mov.pos.eop</vt:lpstr>
      <vt:lpstr>abo.mov.pos.eop</vt:lpstr>
      <vt:lpstr>INSTRUCCIONES!abo.mov.pre.avg</vt:lpstr>
      <vt:lpstr>abo.mov.pre.avg</vt:lpstr>
      <vt:lpstr>INSTRUCCIONES!abo.mov.pre.eop</vt:lpstr>
      <vt:lpstr>abo.mov.pre.eop</vt:lpstr>
      <vt:lpstr>INSTRUCCIONES!abo.mov.tot.avg</vt:lpstr>
      <vt:lpstr>abo.mov.tot.avg</vt:lpstr>
      <vt:lpstr>INSTRUCCIONES!abo.mov.tot.eop</vt:lpstr>
      <vt:lpstr>abo.mov.tot.eop</vt:lpstr>
      <vt:lpstr>INSTRUCCIONES!añomes</vt:lpstr>
      <vt:lpstr>añomes</vt:lpstr>
      <vt:lpstr>Dda.Resumen!Área_de_impresión</vt:lpstr>
      <vt:lpstr>Dda.Series!Área_de_impresión</vt:lpstr>
      <vt:lpstr>As.L.Dda</vt:lpstr>
      <vt:lpstr>INSTRUCCIONES!As.L.Ser</vt:lpstr>
      <vt:lpstr>As.L.Ser</vt:lpstr>
      <vt:lpstr>INSTRUCCIONES!As.RF.GT</vt:lpstr>
      <vt:lpstr>As.RF.GT</vt:lpstr>
      <vt:lpstr>INSTRUCCIONES!As.Ser.Dda</vt:lpstr>
      <vt:lpstr>As.Ser.Dda</vt:lpstr>
      <vt:lpstr>INSTRUCCIONES!As.Tb</vt:lpstr>
      <vt:lpstr>As.Tb</vt:lpstr>
      <vt:lpstr>INSTRUCCIONES!As.Tb.Nom</vt:lpstr>
      <vt:lpstr>As.Tb.Nom</vt:lpstr>
      <vt:lpstr>INSTRUCCIONES!bb.cap</vt:lpstr>
      <vt:lpstr>bb.cap</vt:lpstr>
      <vt:lpstr>INSTRUCCIONES!bb.cap.itx</vt:lpstr>
      <vt:lpstr>bb.cap.itx</vt:lpstr>
      <vt:lpstr>INSTRUCCIONES!bb.cap.util</vt:lpstr>
      <vt:lpstr>bb.cap.util</vt:lpstr>
      <vt:lpstr>INSTRUCCIONES!bb.oh</vt:lpstr>
      <vt:lpstr>bb.oh</vt:lpstr>
      <vt:lpstr>BD.Capex.Dep</vt:lpstr>
      <vt:lpstr>INSTRUCCIONES!BD.Capex.II</vt:lpstr>
      <vt:lpstr>BD.Capex.II</vt:lpstr>
      <vt:lpstr>INSTRUCCIONES!BD.Capex.Tend</vt:lpstr>
      <vt:lpstr>BD.Capex.Tend</vt:lpstr>
      <vt:lpstr>INSTRUCCIONES!BD.Capex.Unit.Año.0</vt:lpstr>
      <vt:lpstr>BD.Capex.Unit.Año.0</vt:lpstr>
      <vt:lpstr>Bd.CC.Año</vt:lpstr>
      <vt:lpstr>INSTRUCCIONES!BD.Dep.Tend</vt:lpstr>
      <vt:lpstr>BD.Dep.Tend</vt:lpstr>
      <vt:lpstr>INSTRUCCIONES!BD.Gas.Tend.AA</vt:lpstr>
      <vt:lpstr>BD.Gas.Tend.AA</vt:lpstr>
      <vt:lpstr>INSTRUCCIONES!BD.Gas.Tend.CV</vt:lpstr>
      <vt:lpstr>BD.Gas.Tend.CV</vt:lpstr>
      <vt:lpstr>INSTRUCCIONES!BD.Inv.Tend</vt:lpstr>
      <vt:lpstr>BD.Inv.Tend</vt:lpstr>
      <vt:lpstr>INSTRUCCIONES!BD.L.CatCot</vt:lpstr>
      <vt:lpstr>BD.L.CatCot</vt:lpstr>
      <vt:lpstr>INSTRUCCIONES!BD.L.Int_Inter.Meses</vt:lpstr>
      <vt:lpstr>BD.L.Int_Inter.Meses</vt:lpstr>
      <vt:lpstr>INSTRUCCIONES!BD.L.Int_Inter.Nombre</vt:lpstr>
      <vt:lpstr>BD.L.Int_Inter.Nombre</vt:lpstr>
      <vt:lpstr>INSTRUCCIONES!BD.L.Int_Inter.Valor</vt:lpstr>
      <vt:lpstr>BD.L.Int_Inter.Valor</vt:lpstr>
      <vt:lpstr>INSTRUCCIONES!BD.L.Rep.CC</vt:lpstr>
      <vt:lpstr>BD.L.Rep.CC</vt:lpstr>
      <vt:lpstr>INSTRUCCIONES!BD.L.SubCat</vt:lpstr>
      <vt:lpstr>BD.L.SubCat</vt:lpstr>
      <vt:lpstr>BD.NatGeo</vt:lpstr>
      <vt:lpstr>INSTRUCCIONES!BD.nom.act</vt:lpstr>
      <vt:lpstr>BD.nom.act</vt:lpstr>
      <vt:lpstr>INSTRUCCIONES!BD.nom.cat</vt:lpstr>
      <vt:lpstr>BD.nom.cat</vt:lpstr>
      <vt:lpstr>INSTRUCCIONES!BD.nom.subcat</vt:lpstr>
      <vt:lpstr>BD.nom.subcat</vt:lpstr>
      <vt:lpstr>INSTRUCCIONES!Bd.Opex.Año</vt:lpstr>
      <vt:lpstr>Bd.Opex.Año</vt:lpstr>
      <vt:lpstr>INSTRUCCIONES!BD.Opex.Tend</vt:lpstr>
      <vt:lpstr>BD.Opex.Tend</vt:lpstr>
      <vt:lpstr>INSTRUCCIONES!BD.Opex.Tend.CV</vt:lpstr>
      <vt:lpstr>BD.Opex.Tend.CV</vt:lpstr>
      <vt:lpstr>INSTRUCCIONES!BD.Opex.Unit.Año.0</vt:lpstr>
      <vt:lpstr>BD.Opex.Unit.Año.0</vt:lpstr>
      <vt:lpstr>INSTRUCCIONES!BD.VU</vt:lpstr>
      <vt:lpstr>BD.VU</vt:lpstr>
      <vt:lpstr>BD.VU.Dep</vt:lpstr>
      <vt:lpstr>INSTRUCCIONES!bou.bam.dl</vt:lpstr>
      <vt:lpstr>bou.bam.dl</vt:lpstr>
      <vt:lpstr>INSTRUCCIONES!bou.bam.ul</vt:lpstr>
      <vt:lpstr>bou.bam.ul</vt:lpstr>
      <vt:lpstr>INSTRUCCIONES!bou.mov.dl</vt:lpstr>
      <vt:lpstr>bou.mov.dl</vt:lpstr>
      <vt:lpstr>INSTRUCCIONES!bou.mov.ul</vt:lpstr>
      <vt:lpstr>bou.mov.ul</vt:lpstr>
      <vt:lpstr>INSTRUCCIONES!Capex.Rep</vt:lpstr>
      <vt:lpstr>Capex.Rep</vt:lpstr>
      <vt:lpstr>CaTar.Gas</vt:lpstr>
      <vt:lpstr>CaTar.Inv</vt:lpstr>
      <vt:lpstr>CaTar.Tot</vt:lpstr>
      <vt:lpstr>INSTRUCCIONES!core.cs.ct..hlr.se</vt:lpstr>
      <vt:lpstr>core.cs.ct..hlr.se</vt:lpstr>
      <vt:lpstr>core.cs.ct.hlr.hd</vt:lpstr>
      <vt:lpstr>core.cs.ct.lic</vt:lpstr>
      <vt:lpstr>core.cs.ct.mgw.hd</vt:lpstr>
      <vt:lpstr>INSTRUCCIONES!core.cs.ct.mgw.se</vt:lpstr>
      <vt:lpstr>core.cs.ct.mgw.se</vt:lpstr>
      <vt:lpstr>core.cs.ct.mscs.hd</vt:lpstr>
      <vt:lpstr>INSTRUCCIONES!core.cs.ct.mscs.se</vt:lpstr>
      <vt:lpstr>core.cs.ct.mscs.se</vt:lpstr>
      <vt:lpstr>core.cs.ct.rep.hd</vt:lpstr>
      <vt:lpstr>core.cs.ct.sg.hd</vt:lpstr>
      <vt:lpstr>INSTRUCCIONES!core.cs.ct.sg.se</vt:lpstr>
      <vt:lpstr>core.cs.ct.sg.se</vt:lpstr>
      <vt:lpstr>INSTRUCCIONES!core.ct.mso.cw</vt:lpstr>
      <vt:lpstr>core.ct.mso.cw</vt:lpstr>
      <vt:lpstr>INSTRUCCIONES!core.ct.mso.ener</vt:lpstr>
      <vt:lpstr>core.ct.mso.ener</vt:lpstr>
      <vt:lpstr>INSTRUCCIONES!core.ct.mso.sop</vt:lpstr>
      <vt:lpstr>core.ct.mso.sop</vt:lpstr>
      <vt:lpstr>INSTRUCCIONES!core.ct.mso.ter</vt:lpstr>
      <vt:lpstr>core.ct.mso.ter</vt:lpstr>
      <vt:lpstr>INSTRUCCIONES!core.ct.rso.cw</vt:lpstr>
      <vt:lpstr>core.ct.rso.cw</vt:lpstr>
      <vt:lpstr>INSTRUCCIONES!core.ct.rso.ener</vt:lpstr>
      <vt:lpstr>core.ct.rso.ener</vt:lpstr>
      <vt:lpstr>INSTRUCCIONES!core.ct.rso.sop</vt:lpstr>
      <vt:lpstr>core.ct.rso.sop</vt:lpstr>
      <vt:lpstr>INSTRUCCIONES!core.ct.rso.ter</vt:lpstr>
      <vt:lpstr>core.ct.rso.ter</vt:lpstr>
      <vt:lpstr>INSTRUCCIONES!core.dst.t</vt:lpstr>
      <vt:lpstr>core.dst.t</vt:lpstr>
      <vt:lpstr>core.mgw.s</vt:lpstr>
      <vt:lpstr>core.p.4g.bb.cap</vt:lpstr>
      <vt:lpstr>INSTRUCCIONES!core.ps.ct.lic</vt:lpstr>
      <vt:lpstr>core.ps.ct.lic</vt:lpstr>
      <vt:lpstr>INSTRUCCIONES!core.ps.hd.cg</vt:lpstr>
      <vt:lpstr>core.ps.hd.cg</vt:lpstr>
      <vt:lpstr>INSTRUCCIONES!core.ps.hd.dns</vt:lpstr>
      <vt:lpstr>core.ps.hd.dns</vt:lpstr>
      <vt:lpstr>INSTRUCCIONES!core.ps.hd.fw</vt:lpstr>
      <vt:lpstr>core.ps.hd.fw</vt:lpstr>
      <vt:lpstr>INSTRUCCIONES!core.ps.hd.ggsn</vt:lpstr>
      <vt:lpstr>core.ps.hd.ggsn</vt:lpstr>
      <vt:lpstr>INSTRUCCIONES!core.ps.hd.pcrf</vt:lpstr>
      <vt:lpstr>core.ps.hd.pcrf</vt:lpstr>
      <vt:lpstr>INSTRUCCIONES!core.ps.hd.sgsn</vt:lpstr>
      <vt:lpstr>core.ps.hd.sgsn</vt:lpstr>
      <vt:lpstr>core.ps.hd.sur</vt:lpstr>
      <vt:lpstr>INSTRUCCIONES!core.ps.rep.hd</vt:lpstr>
      <vt:lpstr>core.ps.rep.hd</vt:lpstr>
      <vt:lpstr>INSTRUCCIONES!core.ps.se.cg</vt:lpstr>
      <vt:lpstr>core.ps.se.cg</vt:lpstr>
      <vt:lpstr>INSTRUCCIONES!core.ps.se.dns</vt:lpstr>
      <vt:lpstr>core.ps.se.dns</vt:lpstr>
      <vt:lpstr>INSTRUCCIONES!core.ps.se.fw</vt:lpstr>
      <vt:lpstr>core.ps.se.fw</vt:lpstr>
      <vt:lpstr>INSTRUCCIONES!core.ps.se.ggsn</vt:lpstr>
      <vt:lpstr>core.ps.se.ggsn</vt:lpstr>
      <vt:lpstr>INSTRUCCIONES!core.ps.se.pcrf</vt:lpstr>
      <vt:lpstr>core.ps.se.pcrf</vt:lpstr>
      <vt:lpstr>INSTRUCCIONES!core.ps.se.sgsn</vt:lpstr>
      <vt:lpstr>core.ps.se.sgsn</vt:lpstr>
      <vt:lpstr>core.ps.se.sur</vt:lpstr>
      <vt:lpstr>core.ptr.s</vt:lpstr>
      <vt:lpstr>INSTRUCCIONES!core.xy.bsc</vt:lpstr>
      <vt:lpstr>core.xy.bsc</vt:lpstr>
      <vt:lpstr>INSTRUCCIONES!core.xy.bscu</vt:lpstr>
      <vt:lpstr>core.xy.bscu</vt:lpstr>
      <vt:lpstr>INSTRUCCIONES!core.xy.ggsn</vt:lpstr>
      <vt:lpstr>core.xy.ggsn</vt:lpstr>
      <vt:lpstr>INSTRUCCIONES!core.xy.ggsnu</vt:lpstr>
      <vt:lpstr>core.xy.ggsnu</vt:lpstr>
      <vt:lpstr>INSTRUCCIONES!core.xy.hlr</vt:lpstr>
      <vt:lpstr>core.xy.hlr</vt:lpstr>
      <vt:lpstr>core.xy.hlru</vt:lpstr>
      <vt:lpstr>INSTRUCCIONES!core.xy.mgw</vt:lpstr>
      <vt:lpstr>core.xy.mgw</vt:lpstr>
      <vt:lpstr>INSTRUCCIONES!core.xy.mgwu</vt:lpstr>
      <vt:lpstr>core.xy.mgwu</vt:lpstr>
      <vt:lpstr>INSTRUCCIONES!core.xy.mscs</vt:lpstr>
      <vt:lpstr>core.xy.mscs</vt:lpstr>
      <vt:lpstr>INSTRUCCIONES!core.xy.mscsu</vt:lpstr>
      <vt:lpstr>core.xy.mscsu</vt:lpstr>
      <vt:lpstr>INSTRUCCIONES!core.xy.mso</vt:lpstr>
      <vt:lpstr>core.xy.mso</vt:lpstr>
      <vt:lpstr>INSTRUCCIONES!core.xy.ptr</vt:lpstr>
      <vt:lpstr>core.xy.ptr</vt:lpstr>
      <vt:lpstr>INSTRUCCIONES!core.xy.ptru</vt:lpstr>
      <vt:lpstr>core.xy.ptru</vt:lpstr>
      <vt:lpstr>INSTRUCCIONES!core.xy.rnc</vt:lpstr>
      <vt:lpstr>core.xy.rnc</vt:lpstr>
      <vt:lpstr>INSTRUCCIONES!core.xy.rncu</vt:lpstr>
      <vt:lpstr>core.xy.rncu</vt:lpstr>
      <vt:lpstr>INSTRUCCIONES!core.xy.rso</vt:lpstr>
      <vt:lpstr>core.xy.rso</vt:lpstr>
      <vt:lpstr>INSTRUCCIONES!core.xy.sbc</vt:lpstr>
      <vt:lpstr>core.xy.sbc</vt:lpstr>
      <vt:lpstr>INSTRUCCIONES!core.xy.sbcu</vt:lpstr>
      <vt:lpstr>core.xy.sbcu</vt:lpstr>
      <vt:lpstr>INSTRUCCIONES!core.xy.sgsn</vt:lpstr>
      <vt:lpstr>core.xy.sgsn</vt:lpstr>
      <vt:lpstr>INSTRUCCIONES!core.xy.sgsnu</vt:lpstr>
      <vt:lpstr>core.xy.sgsnu</vt:lpstr>
      <vt:lpstr>INSTRUCCIONES!core.xy.swg</vt:lpstr>
      <vt:lpstr>core.xy.swg</vt:lpstr>
      <vt:lpstr>INSTRUCCIONES!core.xy.swgu</vt:lpstr>
      <vt:lpstr>core.xy.swgu</vt:lpstr>
      <vt:lpstr>INSTRUCCIONES!datos.bam.dl</vt:lpstr>
      <vt:lpstr>datos.bam.dl</vt:lpstr>
      <vt:lpstr>INSTRUCCIONES!datos.bam.ul</vt:lpstr>
      <vt:lpstr>datos.bam.ul</vt:lpstr>
      <vt:lpstr>INSTRUCCIONES!datos.mov.dl</vt:lpstr>
      <vt:lpstr>datos.mov.dl</vt:lpstr>
      <vt:lpstr>INSTRUCCIONES!datos.mov.ul</vt:lpstr>
      <vt:lpstr>datos.mov.ul</vt:lpstr>
      <vt:lpstr>Dda.Abo.Distr.Dpto</vt:lpstr>
      <vt:lpstr>INSTRUCCIONES!dda.serv.ee</vt:lpstr>
      <vt:lpstr>dda.serv.ee</vt:lpstr>
      <vt:lpstr>INSTRUCCIONES!distr.tec</vt:lpstr>
      <vt:lpstr>distr.tec</vt:lpstr>
      <vt:lpstr>INSTRUCCIONES!EvoAc.Compra</vt:lpstr>
      <vt:lpstr>EvoAc.Compra</vt:lpstr>
      <vt:lpstr>INSTRUCCIONES!EvoAc.Opera</vt:lpstr>
      <vt:lpstr>EvoAc.Opera</vt:lpstr>
      <vt:lpstr>Index.Var</vt:lpstr>
      <vt:lpstr>Inv.Capex</vt:lpstr>
      <vt:lpstr>INSTRUCCIONES!Inv.Inv.Unit</vt:lpstr>
      <vt:lpstr>Inv.Inv.Unit</vt:lpstr>
      <vt:lpstr>INSTRUCCIONES!Inv.T.Acum.Precio.Inv</vt:lpstr>
      <vt:lpstr>Inv.T.Acum.Precio.Inv</vt:lpstr>
      <vt:lpstr>INSTRUCCIONES!l.geo.nom2</vt:lpstr>
      <vt:lpstr>l.geo.nom2</vt:lpstr>
      <vt:lpstr>l.reg.n</vt:lpstr>
      <vt:lpstr>INSTRUCCIONES!l.reg.nom</vt:lpstr>
      <vt:lpstr>l.reg.nom</vt:lpstr>
      <vt:lpstr>l.serv.nom</vt:lpstr>
      <vt:lpstr>l.serv.u</vt:lpstr>
      <vt:lpstr>INSTRUCCIONES!lista.serv.prov.ee</vt:lpstr>
      <vt:lpstr>lista.serv.prov.ee</vt:lpstr>
      <vt:lpstr>INSTRUCCIONES!lista.serv.prov.voz</vt:lpstr>
      <vt:lpstr>lista.serv.prov.voz</vt:lpstr>
      <vt:lpstr>Lista.serv.tarifas</vt:lpstr>
      <vt:lpstr>Lista.unid.serv.tarifas</vt:lpstr>
      <vt:lpstr>lista_demanda</vt:lpstr>
      <vt:lpstr>m.dist</vt:lpstr>
      <vt:lpstr>mes.año</vt:lpstr>
      <vt:lpstr>INSTRUCCIONES!mou.fmo.ent.fijo</vt:lpstr>
      <vt:lpstr>mou.fmo.ent.fijo</vt:lpstr>
      <vt:lpstr>INSTRUCCIONES!mou.fmo.ent.ldi</vt:lpstr>
      <vt:lpstr>mou.fmo.ent.ldi</vt:lpstr>
      <vt:lpstr>INSTRUCCIONES!mou.fmo.ent.movil</vt:lpstr>
      <vt:lpstr>mou.fmo.ent.movil</vt:lpstr>
      <vt:lpstr>INSTRUCCIONES!mou.fmo.sal.fijo</vt:lpstr>
      <vt:lpstr>mou.fmo.sal.fijo</vt:lpstr>
      <vt:lpstr>INSTRUCCIONES!mou.fmo.sal.ldi</vt:lpstr>
      <vt:lpstr>mou.fmo.sal.ldi</vt:lpstr>
      <vt:lpstr>INSTRUCCIONES!mou.fmo.sal.movil</vt:lpstr>
      <vt:lpstr>mou.fmo.sal.movil</vt:lpstr>
      <vt:lpstr>INSTRUCCIONES!mou.fmo.sal.onnet</vt:lpstr>
      <vt:lpstr>mou.fmo.sal.onnet</vt:lpstr>
      <vt:lpstr>INSTRUCCIONES!mou.iden.ent.fijo</vt:lpstr>
      <vt:lpstr>mou.iden.ent.fijo</vt:lpstr>
      <vt:lpstr>INSTRUCCIONES!mou.iden.ent.ldi</vt:lpstr>
      <vt:lpstr>mou.iden.ent.ldi</vt:lpstr>
      <vt:lpstr>INSTRUCCIONES!mou.iden.ent.movil</vt:lpstr>
      <vt:lpstr>mou.iden.ent.movil</vt:lpstr>
      <vt:lpstr>INSTRUCCIONES!mou.iden.sal.fijo</vt:lpstr>
      <vt:lpstr>mou.iden.sal.fijo</vt:lpstr>
      <vt:lpstr>INSTRUCCIONES!mou.iden.sal.ldi</vt:lpstr>
      <vt:lpstr>mou.iden.sal.ldi</vt:lpstr>
      <vt:lpstr>INSTRUCCIONES!mou.iden.sal.movil</vt:lpstr>
      <vt:lpstr>mou.iden.sal.movil</vt:lpstr>
      <vt:lpstr>INSTRUCCIONES!mou.iden.sal.onnet</vt:lpstr>
      <vt:lpstr>mou.iden.sal.onnet</vt:lpstr>
      <vt:lpstr>INSTRUCCIONES!mou.mov.ent.fijo</vt:lpstr>
      <vt:lpstr>mou.mov.ent.fijo</vt:lpstr>
      <vt:lpstr>INSTRUCCIONES!mou.mov.ent.ldi</vt:lpstr>
      <vt:lpstr>mou.mov.ent.ldi</vt:lpstr>
      <vt:lpstr>INSTRUCCIONES!mou.mov.ent.movil</vt:lpstr>
      <vt:lpstr>mou.mov.ent.movil</vt:lpstr>
      <vt:lpstr>INSTRUCCIONES!mou.mov.sal.fijo</vt:lpstr>
      <vt:lpstr>mou.mov.sal.fijo</vt:lpstr>
      <vt:lpstr>INSTRUCCIONES!mou.mov.sal.ldi</vt:lpstr>
      <vt:lpstr>mou.mov.sal.ldi</vt:lpstr>
      <vt:lpstr>INSTRUCCIONES!mou.mov.sal.movil</vt:lpstr>
      <vt:lpstr>mou.mov.sal.movil</vt:lpstr>
      <vt:lpstr>INSTRUCCIONES!mou.mov.sal.onnet</vt:lpstr>
      <vt:lpstr>mou.mov.sal.onnet</vt:lpstr>
      <vt:lpstr>INSTRUCCIONES!mou.tot.ent.fijo</vt:lpstr>
      <vt:lpstr>mou.tot.ent.fijo</vt:lpstr>
      <vt:lpstr>INSTRUCCIONES!mou.tot.ent.ldi</vt:lpstr>
      <vt:lpstr>mou.tot.ent.ldi</vt:lpstr>
      <vt:lpstr>INSTRUCCIONES!mou.tot.ent.movil</vt:lpstr>
      <vt:lpstr>mou.tot.ent.movil</vt:lpstr>
      <vt:lpstr>INSTRUCCIONES!mou.tot.sal.fijo</vt:lpstr>
      <vt:lpstr>mou.tot.sal.fijo</vt:lpstr>
      <vt:lpstr>INSTRUCCIONES!mou.tot.sal.ldi</vt:lpstr>
      <vt:lpstr>mou.tot.sal.ldi</vt:lpstr>
      <vt:lpstr>INSTRUCCIONES!mou.tot.sal.movil</vt:lpstr>
      <vt:lpstr>mou.tot.sal.movil</vt:lpstr>
      <vt:lpstr>INSTRUCCIONES!mou.tot.sal.onnet</vt:lpstr>
      <vt:lpstr>mou.tot.sal.onnet</vt:lpstr>
      <vt:lpstr>INSTRUCCIONES!n°mes</vt:lpstr>
      <vt:lpstr>n°mes</vt:lpstr>
      <vt:lpstr>Opex.Celdas</vt:lpstr>
      <vt:lpstr>Opex.Cero</vt:lpstr>
      <vt:lpstr>Opex.Rep</vt:lpstr>
      <vt:lpstr>INSTRUCCIONES!opex.series</vt:lpstr>
      <vt:lpstr>opex.series</vt:lpstr>
      <vt:lpstr>INSTRUCCIONES!Opex.Tend.Acu.Gasto</vt:lpstr>
      <vt:lpstr>Opex.Tend.Acu.Gasto</vt:lpstr>
      <vt:lpstr>INSTRUCCIONES!Opex.Tot</vt:lpstr>
      <vt:lpstr>Opex.Tot</vt:lpstr>
      <vt:lpstr>Opex.Vida.Cero</vt:lpstr>
      <vt:lpstr>Opex.Vida.Nat</vt:lpstr>
      <vt:lpstr>Opex.Vida.Red</vt:lpstr>
      <vt:lpstr>Opex.Vida.Sist</vt:lpstr>
      <vt:lpstr>osiptel.Asign.Inv</vt:lpstr>
      <vt:lpstr>osiptel.inversion</vt:lpstr>
      <vt:lpstr>osiptel.opex</vt:lpstr>
      <vt:lpstr>INSTRUCCIONES!p.bhca</vt:lpstr>
      <vt:lpstr>p.bhca</vt:lpstr>
      <vt:lpstr>INSTRUCCIONES!p.dist.mat</vt:lpstr>
      <vt:lpstr>p.dist.mat</vt:lpstr>
      <vt:lpstr>p.dist.traf.mov.ent</vt:lpstr>
      <vt:lpstr>p.dist.traf.mov.sal</vt:lpstr>
      <vt:lpstr>INSTRUCCIONES!p.hc.d.c</vt:lpstr>
      <vt:lpstr>p.hc.d.c</vt:lpstr>
      <vt:lpstr>INSTRUCCIONES!p.hc.m.c</vt:lpstr>
      <vt:lpstr>p.hc.m.c</vt:lpstr>
      <vt:lpstr>p.hc.mm.c</vt:lpstr>
      <vt:lpstr>INSTRUCCIONES!p.hc.v.c</vt:lpstr>
      <vt:lpstr>p.hc.v.c</vt:lpstr>
      <vt:lpstr>INSTRUCCIONES!p.hc.v.itx</vt:lpstr>
      <vt:lpstr>p.hc.v.itx</vt:lpstr>
      <vt:lpstr>INSTRUCCIONES!p.ran.2G.erl.min.cob</vt:lpstr>
      <vt:lpstr>p.ran.2G.erl.min.cob</vt:lpstr>
      <vt:lpstr>INSTRUCCIONES!p.ran.2g.gabinete.base.per.BTS</vt:lpstr>
      <vt:lpstr>p.ran.2g.gabinete.base.per.BTS</vt:lpstr>
      <vt:lpstr>INSTRUCCIONES!p.ran.2g.gabinete.per.BTS</vt:lpstr>
      <vt:lpstr>p.ran.2g.gabinete.per.BTS</vt:lpstr>
      <vt:lpstr>p.ran.2g.mhz.per.trx</vt:lpstr>
      <vt:lpstr>INSTRUCCIONES!p.ran.2G.TRX.min</vt:lpstr>
      <vt:lpstr>p.ran.2G.TRX.min</vt:lpstr>
      <vt:lpstr>INSTRUCCIONES!p.ran.2g.trx.per.gabinete</vt:lpstr>
      <vt:lpstr>p.ran.2g.trx.per.gabinete</vt:lpstr>
      <vt:lpstr>INSTRUCCIONES!p.ran.2g.trx.per.sec.min</vt:lpstr>
      <vt:lpstr>p.ran.2g.trx.per.sec.min</vt:lpstr>
      <vt:lpstr>INSTRUCCIONES!p.ran.2g.vc.per.trx</vt:lpstr>
      <vt:lpstr>p.ran.2g.vc.per.trx</vt:lpstr>
      <vt:lpstr>INSTRUCCIONES!p.ran.3g.ce.max.dl</vt:lpstr>
      <vt:lpstr>p.ran.3g.ce.max.dl</vt:lpstr>
      <vt:lpstr>INSTRUCCIONES!p.ran.3g.ce.max.ul</vt:lpstr>
      <vt:lpstr>p.ran.3g.ce.max.ul</vt:lpstr>
      <vt:lpstr>INSTRUCCIONES!p.ran.3g.ce.sig</vt:lpstr>
      <vt:lpstr>p.ran.3g.ce.sig</vt:lpstr>
      <vt:lpstr>INSTRUCCIONES!p.ran.3G.erl.min.cob</vt:lpstr>
      <vt:lpstr>p.ran.3G.erl.min.cob</vt:lpstr>
      <vt:lpstr>INSTRUCCIONES!p.ran.3g.fac.soft.ho</vt:lpstr>
      <vt:lpstr>p.ran.3g.fac.soft.ho</vt:lpstr>
      <vt:lpstr>p.ran.3g.vel.amr.voz</vt:lpstr>
      <vt:lpstr>INSTRUCCIONES!p.ran.3g.vel.hsdpa.mbps</vt:lpstr>
      <vt:lpstr>p.ran.3g.vel.hsdpa.mbps</vt:lpstr>
      <vt:lpstr>INSTRUCCIONES!p.ran.3g.vel.hsupa.mbps</vt:lpstr>
      <vt:lpstr>p.ran.3g.vel.hsupa.mbps</vt:lpstr>
      <vt:lpstr>INSTRUCCIONES!p.ran.bbu.per.cell</vt:lpstr>
      <vt:lpstr>p.ran.bbu.per.cell</vt:lpstr>
      <vt:lpstr>INSTRUCCIONES!p.ran.cap.link.bhaul</vt:lpstr>
      <vt:lpstr>p.ran.cap.link.bhaul</vt:lpstr>
      <vt:lpstr>INSTRUCCIONES!p.ran.dca.traf.hc</vt:lpstr>
      <vt:lpstr>p.ran.dca.traf.hc</vt:lpstr>
      <vt:lpstr>INSTRUCCIONES!p.ran.dis.traf.datos</vt:lpstr>
      <vt:lpstr>p.ran.dis.traf.datos</vt:lpstr>
      <vt:lpstr>p.ran.dis.traf.todos</vt:lpstr>
      <vt:lpstr>INSTRUCCIONES!p.ran.dis.traf.voz</vt:lpstr>
      <vt:lpstr>p.ran.dis.traf.voz</vt:lpstr>
      <vt:lpstr>INSTRUCCIONES!p.ran.dist.traf.reg</vt:lpstr>
      <vt:lpstr>p.ran.dist.traf.reg</vt:lpstr>
      <vt:lpstr>INSTRUCCIONES!p.ran.distrib.sitios.base</vt:lpstr>
      <vt:lpstr>p.ran.distrib.sitios.base</vt:lpstr>
      <vt:lpstr>INSTRUCCIONES!p.ran.fc.traf.hc</vt:lpstr>
      <vt:lpstr>p.ran.fc.traf.hc</vt:lpstr>
      <vt:lpstr>INSTRUCCIONES!p.ran.geo</vt:lpstr>
      <vt:lpstr>p.ran.geo</vt:lpstr>
      <vt:lpstr>INSTRUCCIONES!p.ran.porc.cunit</vt:lpstr>
      <vt:lpstr>p.ran.porc.cunit</vt:lpstr>
      <vt:lpstr>p.ran.porc.cunit.ing</vt:lpstr>
      <vt:lpstr>INSTRUCCIONES!p.ran.porc.cunit.ing.oocc</vt:lpstr>
      <vt:lpstr>p.ran.porc.cunit.ing.oocc</vt:lpstr>
      <vt:lpstr>INSTRUCCIONES!p.ran.porc.nofac.traf.hc</vt:lpstr>
      <vt:lpstr>p.ran.porc.nofac.traf.hc</vt:lpstr>
      <vt:lpstr>INSTRUCCIONES!p.ran.porc.traf.hc.sist.datos</vt:lpstr>
      <vt:lpstr>p.ran.porc.traf.hc.sist.datos</vt:lpstr>
      <vt:lpstr>INSTRUCCIONES!p.ran.porc.traf.hc.sist.sms</vt:lpstr>
      <vt:lpstr>p.ran.porc.traf.hc.sist.sms</vt:lpstr>
      <vt:lpstr>INSTRUCCIONES!p.ran.porc.traf.hc.sist.voz</vt:lpstr>
      <vt:lpstr>p.ran.porc.traf.hc.sist.voz</vt:lpstr>
      <vt:lpstr>p.ran.porc.ut.bh.traf.hc</vt:lpstr>
      <vt:lpstr>INSTRUCCIONES!p.ran.porc.ut.bs.sn.traf.hc</vt:lpstr>
      <vt:lpstr>p.ran.porc.ut.bs.sn.traf.hc</vt:lpstr>
      <vt:lpstr>INSTRUCCIONES!p.ran.porc.ut.bs.traf.hc</vt:lpstr>
      <vt:lpstr>p.ran.porc.ut.bs.traf.hc</vt:lpstr>
      <vt:lpstr>INSTRUCCIONES!p.ran.rf2</vt:lpstr>
      <vt:lpstr>p.ran.rf2</vt:lpstr>
      <vt:lpstr>INSTRUCCIONES!p.ran.sec.min.2g</vt:lpstr>
      <vt:lpstr>p.ran.sec.min.2g</vt:lpstr>
      <vt:lpstr>INSTRUCCIONES!p.ran.sec.min.3g</vt:lpstr>
      <vt:lpstr>p.ran.sec.min.3g</vt:lpstr>
      <vt:lpstr>p.ran.sec.min.4g</vt:lpstr>
      <vt:lpstr>INSTRUCCIONES!p.ran.sentidos.datos</vt:lpstr>
      <vt:lpstr>p.ran.sentidos.datos</vt:lpstr>
      <vt:lpstr>INSTRUCCIONES!p.ran.sentidos.voz</vt:lpstr>
      <vt:lpstr>p.ran.sentidos.voz</vt:lpstr>
      <vt:lpstr>INSTRUCCIONES!p.ran.tec</vt:lpstr>
      <vt:lpstr>p.ran.tec</vt:lpstr>
      <vt:lpstr>INSTRUCCIONES!p.ran.tipos.traf.datos.dis</vt:lpstr>
      <vt:lpstr>p.ran.tipos.traf.datos.dis</vt:lpstr>
      <vt:lpstr>INSTRUCCIONES!p.ran.tipos.traf.voz.dis</vt:lpstr>
      <vt:lpstr>p.ran.tipos.traf.voz.dis</vt:lpstr>
      <vt:lpstr>INSTRUCCIONES!p.rn.sitios.base.por.geotipo</vt:lpstr>
      <vt:lpstr>p.rn.sitios.base.por.geotipo</vt:lpstr>
      <vt:lpstr>INSTRUCCIONES!p.usd</vt:lpstr>
      <vt:lpstr>p.usd</vt:lpstr>
      <vt:lpstr>INSTRUCCIONES!p.v.2G.c</vt:lpstr>
      <vt:lpstr>p.v.2G.c</vt:lpstr>
      <vt:lpstr>p.v.2G.c.itx</vt:lpstr>
      <vt:lpstr>INSTRUCCIONES!p.v.2G.ran</vt:lpstr>
      <vt:lpstr>p.v.2G.ran</vt:lpstr>
      <vt:lpstr>INSTRUCCIONES!p.v.3G.c</vt:lpstr>
      <vt:lpstr>p.v.3G.c</vt:lpstr>
      <vt:lpstr>p.v.3G.c.itx</vt:lpstr>
      <vt:lpstr>INSTRUCCIONES!p.v.3G.ran</vt:lpstr>
      <vt:lpstr>p.v.3G.ran</vt:lpstr>
      <vt:lpstr>INSTRUCCIONES!p.v.4G.c</vt:lpstr>
      <vt:lpstr>p.v.4G.c</vt:lpstr>
      <vt:lpstr>p.v.4G.c.itx</vt:lpstr>
      <vt:lpstr>INSTRUCCIONES!p.v.4G.ran</vt:lpstr>
      <vt:lpstr>p.v.4G.ran</vt:lpstr>
      <vt:lpstr>pv.ht</vt:lpstr>
      <vt:lpstr>pv.ht.c</vt:lpstr>
      <vt:lpstr>INSTRUCCIONES!ranct.core.cs.rep.hd</vt:lpstr>
      <vt:lpstr>ranct.core.cs.rep.hd</vt:lpstr>
      <vt:lpstr>INSTRUCCIONES!ranct.hlr.hd</vt:lpstr>
      <vt:lpstr>ranct.hlr.hd</vt:lpstr>
      <vt:lpstr>INSTRUCCIONES!ranct.mgw.hd</vt:lpstr>
      <vt:lpstr>ranct.mgw.hd</vt:lpstr>
      <vt:lpstr>INSTRUCCIONES!ranct.mscs.hd</vt:lpstr>
      <vt:lpstr>ranct.mscs.hd</vt:lpstr>
      <vt:lpstr>INSTRUCCIONES!ranct.mso.nsn.gas</vt:lpstr>
      <vt:lpstr>ranct.mso.nsn.gas</vt:lpstr>
      <vt:lpstr>INSTRUCCIONES!ranct.mso.nsn.inv</vt:lpstr>
      <vt:lpstr>ranct.mso.nsn.inv</vt:lpstr>
      <vt:lpstr>INSTRUCCIONES!ranct.sg.hd</vt:lpstr>
      <vt:lpstr>ranct.sg.hd</vt:lpstr>
      <vt:lpstr>reg.n</vt:lpstr>
      <vt:lpstr>INSTRUCCIONES!reg.nom</vt:lpstr>
      <vt:lpstr>reg.nom</vt:lpstr>
      <vt:lpstr>sel.serv.ee</vt:lpstr>
      <vt:lpstr>INSTRUCCIONES!serv.prov.ee</vt:lpstr>
      <vt:lpstr>serv.prov.ee</vt:lpstr>
      <vt:lpstr>INSTRUCCIONES!sist.bscs.b.cp</vt:lpstr>
      <vt:lpstr>sist.bscs.b.cp</vt:lpstr>
      <vt:lpstr>INSTRUCCIONES!sist.bscs.b.op</vt:lpstr>
      <vt:lpstr>sist.bscs.b.op</vt:lpstr>
      <vt:lpstr>sist.bscs.i.cp</vt:lpstr>
      <vt:lpstr>INSTRUCCIONES!sist.bscs.i.op</vt:lpstr>
      <vt:lpstr>sist.bscs.i.op</vt:lpstr>
      <vt:lpstr>sist.bscs.m.cp</vt:lpstr>
      <vt:lpstr>sist.bscs.m.op</vt:lpstr>
      <vt:lpstr>sist.icc.b.cp</vt:lpstr>
      <vt:lpstr>INSTRUCCIONES!sist.icc.b.op</vt:lpstr>
      <vt:lpstr>sist.icc.b.op</vt:lpstr>
      <vt:lpstr>sist.icc.i.cp</vt:lpstr>
      <vt:lpstr>sist.icc.i.op</vt:lpstr>
      <vt:lpstr>sist.icc.m.cp</vt:lpstr>
      <vt:lpstr>sist.icc.m.op</vt:lpstr>
      <vt:lpstr>sist.med.i.cp</vt:lpstr>
      <vt:lpstr>sist.med.i.op</vt:lpstr>
      <vt:lpstr>sist.med.m.cp</vt:lpstr>
      <vt:lpstr>sist.med.m.op</vt:lpstr>
      <vt:lpstr>INSTRUCCIONES!sms.entrada</vt:lpstr>
      <vt:lpstr>sms.entrada</vt:lpstr>
      <vt:lpstr>INSTRUCCIONES!sms.offnet</vt:lpstr>
      <vt:lpstr>sms.offnet</vt:lpstr>
      <vt:lpstr>INSTRUCCIONES!sms.onnet</vt:lpstr>
      <vt:lpstr>sms.onnet</vt:lpstr>
      <vt:lpstr>INSTRUCCIONES!sms.uni.entrada</vt:lpstr>
      <vt:lpstr>sms.uni.entrada</vt:lpstr>
      <vt:lpstr>INSTRUCCIONES!sms.uni.offnet</vt:lpstr>
      <vt:lpstr>sms.uni.offnet</vt:lpstr>
      <vt:lpstr>INSTRUCCIONES!sms.uni.onnet</vt:lpstr>
      <vt:lpstr>sms.uni.onnet</vt:lpstr>
      <vt:lpstr>INSTRUCCIONES!t.over</vt:lpstr>
      <vt:lpstr>t.over</vt:lpstr>
      <vt:lpstr>Tcapex.Cero</vt:lpstr>
      <vt:lpstr>Tcapex.CSCore</vt:lpstr>
      <vt:lpstr>Tcapex.EB</vt:lpstr>
      <vt:lpstr>Tcapex.Nat</vt:lpstr>
      <vt:lpstr>Tcapex.PSCore</vt:lpstr>
      <vt:lpstr>Tcapex.Sist</vt:lpstr>
      <vt:lpstr>Tcapex.TX</vt:lpstr>
      <vt:lpstr>INSTRUCCIONES!tcc</vt:lpstr>
      <vt:lpstr>tcc</vt:lpstr>
      <vt:lpstr>INSTRUCCIONES!traf.fmo.ent.fijo</vt:lpstr>
      <vt:lpstr>traf.fmo.ent.fijo</vt:lpstr>
      <vt:lpstr>INSTRUCCIONES!traf.fmo.ent.ldi</vt:lpstr>
      <vt:lpstr>traf.fmo.ent.ldi</vt:lpstr>
      <vt:lpstr>INSTRUCCIONES!traf.fmo.ent.movil</vt:lpstr>
      <vt:lpstr>traf.fmo.ent.movil</vt:lpstr>
      <vt:lpstr>INSTRUCCIONES!traf.fmo.sal.fijo</vt:lpstr>
      <vt:lpstr>traf.fmo.sal.fijo</vt:lpstr>
      <vt:lpstr>INSTRUCCIONES!traf.fmo.sal.ldi</vt:lpstr>
      <vt:lpstr>traf.fmo.sal.ldi</vt:lpstr>
      <vt:lpstr>INSTRUCCIONES!traf.fmo.sal.movil</vt:lpstr>
      <vt:lpstr>traf.fmo.sal.movil</vt:lpstr>
      <vt:lpstr>INSTRUCCIONES!traf.fmo.sal.onnet</vt:lpstr>
      <vt:lpstr>traf.fmo.sal.onnet</vt:lpstr>
      <vt:lpstr>INSTRUCCIONES!traf.iden.ent.fijo</vt:lpstr>
      <vt:lpstr>traf.iden.ent.fijo</vt:lpstr>
      <vt:lpstr>INSTRUCCIONES!traf.iden.ent.ldi</vt:lpstr>
      <vt:lpstr>traf.iden.ent.ldi</vt:lpstr>
      <vt:lpstr>INSTRUCCIONES!traf.iden.ent.movil</vt:lpstr>
      <vt:lpstr>traf.iden.ent.movil</vt:lpstr>
      <vt:lpstr>INSTRUCCIONES!traf.iden.sal.fijo</vt:lpstr>
      <vt:lpstr>traf.iden.sal.fijo</vt:lpstr>
      <vt:lpstr>INSTRUCCIONES!traf.iden.sal.ldi</vt:lpstr>
      <vt:lpstr>traf.iden.sal.ldi</vt:lpstr>
      <vt:lpstr>INSTRUCCIONES!traf.iden.sal.movil</vt:lpstr>
      <vt:lpstr>traf.iden.sal.movil</vt:lpstr>
      <vt:lpstr>INSTRUCCIONES!traf.iden.sal.onnet</vt:lpstr>
      <vt:lpstr>traf.iden.sal.onnet</vt:lpstr>
      <vt:lpstr>INSTRUCCIONES!traf.mov.ent.fijo</vt:lpstr>
      <vt:lpstr>traf.mov.ent.fijo</vt:lpstr>
      <vt:lpstr>INSTRUCCIONES!traf.mov.ent.ldi</vt:lpstr>
      <vt:lpstr>traf.mov.ent.ldi</vt:lpstr>
      <vt:lpstr>INSTRUCCIONES!traf.mov.ent.movil</vt:lpstr>
      <vt:lpstr>traf.mov.ent.movil</vt:lpstr>
      <vt:lpstr>INSTRUCCIONES!traf.mov.sal.fijo</vt:lpstr>
      <vt:lpstr>traf.mov.sal.fijo</vt:lpstr>
      <vt:lpstr>INSTRUCCIONES!traf.mov.sal.ldi</vt:lpstr>
      <vt:lpstr>traf.mov.sal.ldi</vt:lpstr>
      <vt:lpstr>INSTRUCCIONES!traf.mov.sal.movil</vt:lpstr>
      <vt:lpstr>traf.mov.sal.movil</vt:lpstr>
      <vt:lpstr>INSTRUCCIONES!traf.mov.sal.onnet</vt:lpstr>
      <vt:lpstr>traf.mov.sal.onnet</vt:lpstr>
      <vt:lpstr>uni.serv.ee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Medel</dc:creator>
  <cp:lastModifiedBy>Jose Muñoz Meza</cp:lastModifiedBy>
  <cp:lastPrinted>2017-01-17T02:38:16Z</cp:lastPrinted>
  <dcterms:created xsi:type="dcterms:W3CDTF">2012-12-12T14:56:14Z</dcterms:created>
  <dcterms:modified xsi:type="dcterms:W3CDTF">2017-10-25T20:50:13Z</dcterms:modified>
</cp:coreProperties>
</file>